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drawings/drawing19.xml" ContentType="application/vnd.openxmlformats-officedocument.drawing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drawings/drawing20.xml" ContentType="application/vnd.openxmlformats-officedocument.drawing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15" yWindow="465" windowWidth="14400" windowHeight="12360" tabRatio="932" firstSheet="5" activeTab="21"/>
  </bookViews>
  <sheets>
    <sheet name="Sheet1 (2)" sheetId="39" state="hidden" r:id="rId1"/>
    <sheet name="Sheet1" sheetId="37" state="hidden" r:id="rId2"/>
    <sheet name="squad" sheetId="36" state="hidden" r:id="rId3"/>
    <sheet name="Fixture tool" sheetId="42" state="hidden" r:id="rId4"/>
    <sheet name="Albirex_Niigata" sheetId="59" r:id="rId5"/>
    <sheet name="Cerezo_Osaka" sheetId="53" r:id="rId6"/>
    <sheet name="Consadole_Sapporo" sheetId="55" r:id="rId7"/>
    <sheet name="Gamba_Osaka" sheetId="58" r:id="rId8"/>
    <sheet name="Júbilo_Iwata" sheetId="54" r:id="rId9"/>
    <sheet name="Kashima_Antlers" sheetId="2" r:id="rId10"/>
    <sheet name="Kashiwa_Reysol" sheetId="57" r:id="rId11"/>
    <sheet name="Kawasaki_Frontale" sheetId="56" r:id="rId12"/>
    <sheet name="Omiya_Ardija" sheetId="50" r:id="rId13"/>
    <sheet name="Sagan_Tosu" sheetId="52" r:id="rId14"/>
    <sheet name="Sanfrecce_Hiroshima" sheetId="51" r:id="rId15"/>
    <sheet name="Shimizu_S_Pulse" sheetId="49" r:id="rId16"/>
    <sheet name="Tokyo" sheetId="48" r:id="rId17"/>
    <sheet name="Urawa_Reds" sheetId="47" r:id="rId18"/>
    <sheet name="Vegalta_Sendai" sheetId="46" r:id="rId19"/>
    <sheet name="Ventforet_Kofu" sheetId="45" r:id="rId20"/>
    <sheet name="Vissel_Kobe" sheetId="44" r:id="rId21"/>
    <sheet name="Yokohama_F_Marinos" sheetId="43" r:id="rId22"/>
    <sheet name="Table" sheetId="21" r:id="rId23"/>
    <sheet name="helper" sheetId="35" r:id="rId24"/>
    <sheet name="Sheet2" sheetId="60" r:id="rId25"/>
    <sheet name="HiLo" sheetId="22" r:id="rId26"/>
    <sheet name="Matrix" sheetId="23" r:id="rId27"/>
    <sheet name="HAD" sheetId="24" r:id="rId28"/>
    <sheet name="CRS" sheetId="25" r:id="rId29"/>
    <sheet name="HHAD" sheetId="26" r:id="rId30"/>
    <sheet name="HD" sheetId="27" r:id="rId31"/>
    <sheet name="SUP" sheetId="28" r:id="rId32"/>
    <sheet name="TTG" sheetId="29" r:id="rId33"/>
    <sheet name="SUMMARY" sheetId="33" r:id="rId34"/>
  </sheets>
  <functionGroups builtInGroupCount="17"/>
  <externalReferences>
    <externalReference r:id="rId35"/>
    <externalReference r:id="rId36"/>
    <externalReference r:id="rId37"/>
    <externalReference r:id="rId38"/>
    <externalReference r:id="rId39"/>
  </externalReferences>
  <definedNames>
    <definedName name="_xlnm._FilterDatabase" localSheetId="4" hidden="1">Albirex_Niigata!$A$22:$CD$64</definedName>
    <definedName name="_xlnm._FilterDatabase" localSheetId="5" hidden="1">Cerezo_Osaka!$A$22:$CM$75</definedName>
    <definedName name="_xlnm._FilterDatabase" localSheetId="6" hidden="1">Consadole_Sapporo!$A$22:$CA$65</definedName>
    <definedName name="_xlnm._FilterDatabase" localSheetId="7" hidden="1">Gamba_Osaka!$A$22:$CI$69</definedName>
    <definedName name="_xlnm._FilterDatabase" localSheetId="8" hidden="1">Júbilo_Iwata!$A$22:$BY$70</definedName>
    <definedName name="_xlnm._FilterDatabase" localSheetId="9" hidden="1">Kashima_Antlers!$A$22:$BU$85</definedName>
    <definedName name="_xlnm._FilterDatabase" localSheetId="10" hidden="1">Kashiwa_Reysol!$A$22:$BQ$73</definedName>
    <definedName name="_xlnm._FilterDatabase" localSheetId="11" hidden="1">Kawasaki_Frontale!$A$22:$BV$78</definedName>
    <definedName name="_xlnm._FilterDatabase" localSheetId="12" hidden="1">Omiya_Ardija!$A$22:$CF$68</definedName>
    <definedName name="_xlnm._FilterDatabase" localSheetId="13" hidden="1">Sagan_Tosu!$A$22:$CB$64</definedName>
    <definedName name="_xlnm._FilterDatabase" localSheetId="14" hidden="1">Sanfrecce_Hiroshima!$A$22:$CX$67</definedName>
    <definedName name="_xlnm._FilterDatabase" localSheetId="15" hidden="1">Shimizu_S_Pulse!$A$22:$CJ$67</definedName>
    <definedName name="_xlnm._FilterDatabase" localSheetId="16" hidden="1">Tokyo!$A$22:$CI$67</definedName>
    <definedName name="_xlnm._FilterDatabase" localSheetId="17" hidden="1">Urawa_Reds!$A$22:$CD$78</definedName>
    <definedName name="_xlnm._FilterDatabase" localSheetId="18" hidden="1">Vegalta_Sendai!$A$22:$CB$67</definedName>
    <definedName name="_xlnm._FilterDatabase" localSheetId="19" hidden="1">Ventforet_Kofu!$A$22:$CE$66</definedName>
    <definedName name="_xlnm._FilterDatabase" localSheetId="20" hidden="1">Vissel_Kobe!$A$22:$BW$68</definedName>
    <definedName name="_xlnm._FilterDatabase" localSheetId="21" hidden="1">Yokohama_F_Marinos!$A$22:$CE$68</definedName>
    <definedName name="path">"[K:\FB Odds Locals\SFL\Spainish playersheet 2011-2012.xlsm]"</definedName>
    <definedName name="_xlnm.Print_Area" localSheetId="30">HD!$D$35:$J$681</definedName>
    <definedName name="_xlnm.Print_Area" localSheetId="31">SUP!$D$35:$J$153</definedName>
    <definedName name="_xlnm.Print_Area" localSheetId="22">Table!$A$9:$AE$28</definedName>
    <definedName name="_xlnm.Print_Area" localSheetId="32">TTG!$D$35:$J$153</definedName>
    <definedName name="SheetTeamMapping" localSheetId="4">#REF!</definedName>
    <definedName name="SheetTeamMapping" localSheetId="5">#REF!</definedName>
    <definedName name="SheetTeamMapping" localSheetId="6">#REF!</definedName>
    <definedName name="SheetTeamMapping" localSheetId="7">#REF!</definedName>
    <definedName name="SheetTeamMapping" localSheetId="27">Table!$B$9:$C$32</definedName>
    <definedName name="SheetTeamMapping" localSheetId="30">Table!$B$9:$C$32</definedName>
    <definedName name="SheetTeamMapping" localSheetId="23">#REF!</definedName>
    <definedName name="SheetTeamMapping" localSheetId="29">Table!$B$9:$C$32</definedName>
    <definedName name="SheetTeamMapping" localSheetId="25">Table!$B$9:$C$32</definedName>
    <definedName name="SheetTeamMapping" localSheetId="8">#REF!</definedName>
    <definedName name="SheetTeamMapping" localSheetId="10">#REF!</definedName>
    <definedName name="SheetTeamMapping" localSheetId="11">#REF!</definedName>
    <definedName name="SheetTeamMapping" localSheetId="26">Table!$B$9:$C$32</definedName>
    <definedName name="SheetTeamMapping" localSheetId="12">#REF!</definedName>
    <definedName name="SheetTeamMapping" localSheetId="13">#REF!</definedName>
    <definedName name="SheetTeamMapping" localSheetId="14">#REF!</definedName>
    <definedName name="SheetTeamMapping" localSheetId="15">#REF!</definedName>
    <definedName name="SheetTeamMapping" localSheetId="2">#REF!</definedName>
    <definedName name="SheetTeamMapping" localSheetId="31">[1]Table!$B$9:$C$32</definedName>
    <definedName name="SheetTeamMapping" localSheetId="22">Table!$B$9:$C$32</definedName>
    <definedName name="SheetTeamMapping" localSheetId="16">#REF!</definedName>
    <definedName name="SheetTeamMapping" localSheetId="32">[1]Table!$B$9:$C$32</definedName>
    <definedName name="SheetTeamMapping" localSheetId="17">#REF!</definedName>
    <definedName name="SheetTeamMapping" localSheetId="18">#REF!</definedName>
    <definedName name="SheetTeamMapping" localSheetId="19">#REF!</definedName>
    <definedName name="SheetTeamMapping" localSheetId="20">#REF!</definedName>
    <definedName name="SheetTeamMapping" localSheetId="21">#REF!</definedName>
    <definedName name="SheetTeamMapping">#REF!</definedName>
    <definedName name="SUP_HDC" localSheetId="23">[2]SUP!$U$6:$W$36</definedName>
    <definedName name="SUP_HDC" localSheetId="2">[2]SUP!$U$6:$W$36</definedName>
    <definedName name="SUP_HDC" localSheetId="33">[3]SUP!$U$6:$W$36</definedName>
    <definedName name="SUP_HDC">SUP!$U$6:$W$36</definedName>
    <definedName name="teamname" localSheetId="2">helper!$CM$29:$CM$48</definedName>
    <definedName name="teamname">helper!$CM$29:$CM$44</definedName>
    <definedName name="Teams" localSheetId="4">[4]options!#REF!</definedName>
    <definedName name="Teams" localSheetId="5">[4]options!#REF!</definedName>
    <definedName name="Teams" localSheetId="6">[4]options!#REF!</definedName>
    <definedName name="Teams" localSheetId="7">[4]options!#REF!</definedName>
    <definedName name="Teams" localSheetId="8">[4]options!#REF!</definedName>
    <definedName name="Teams" localSheetId="10">[4]options!#REF!</definedName>
    <definedName name="Teams" localSheetId="11">[4]options!#REF!</definedName>
    <definedName name="Teams" localSheetId="12">[4]options!#REF!</definedName>
    <definedName name="Teams" localSheetId="13">[4]options!#REF!</definedName>
    <definedName name="Teams" localSheetId="14">[4]options!#REF!</definedName>
    <definedName name="Teams" localSheetId="15">[4]options!#REF!</definedName>
    <definedName name="Teams" localSheetId="2">[5]options!#REF!</definedName>
    <definedName name="Teams" localSheetId="16">[4]options!#REF!</definedName>
    <definedName name="Teams" localSheetId="17">[4]options!#REF!</definedName>
    <definedName name="Teams" localSheetId="18">[4]options!#REF!</definedName>
    <definedName name="Teams" localSheetId="19">[4]options!#REF!</definedName>
    <definedName name="Teams" localSheetId="20">[4]options!#REF!</definedName>
    <definedName name="Teams" localSheetId="21">[4]options!#REF!</definedName>
    <definedName name="Teams">[4]options!#REF!</definedName>
    <definedName name="Z_A9A59A81_8ED1_4D77_9D9E_FD20100ED198_.wvu.Cols" localSheetId="4" hidden="1">Albirex_Niigata!$C:$F,Albirex_Niigata!#REF!,Albirex_Niigata!$S:$V,Albirex_Niigata!$Y:$AH</definedName>
    <definedName name="Z_A9A59A81_8ED1_4D77_9D9E_FD20100ED198_.wvu.Cols" localSheetId="5" hidden="1">Cerezo_Osaka!$C:$F,Cerezo_Osaka!#REF!,Cerezo_Osaka!$U:$X,Cerezo_Osaka!$AA:$AH</definedName>
    <definedName name="Z_A9A59A81_8ED1_4D77_9D9E_FD20100ED198_.wvu.Cols" localSheetId="6" hidden="1">Consadole_Sapporo!$C:$F,Consadole_Sapporo!#REF!,Consadole_Sapporo!$U:$X,Consadole_Sapporo!$AA:$AH</definedName>
    <definedName name="Z_A9A59A81_8ED1_4D77_9D9E_FD20100ED198_.wvu.Cols" localSheetId="28" hidden="1">CRS!$C:$C</definedName>
    <definedName name="Z_A9A59A81_8ED1_4D77_9D9E_FD20100ED198_.wvu.Cols" localSheetId="7" hidden="1">Gamba_Osaka!$C:$F,Gamba_Osaka!#REF!,Gamba_Osaka!$U:$X,Gamba_Osaka!$AA:$AH</definedName>
    <definedName name="Z_A9A59A81_8ED1_4D77_9D9E_FD20100ED198_.wvu.Cols" localSheetId="30" hidden="1">HD!$B:$C</definedName>
    <definedName name="Z_A9A59A81_8ED1_4D77_9D9E_FD20100ED198_.wvu.Cols" localSheetId="29" hidden="1">HHAD!$B:$C,HHAD!$AD:$AD</definedName>
    <definedName name="Z_A9A59A81_8ED1_4D77_9D9E_FD20100ED198_.wvu.Cols" localSheetId="25" hidden="1">HiLo!$B:$B,HiLo!$AB:$AC</definedName>
    <definedName name="Z_A9A59A81_8ED1_4D77_9D9E_FD20100ED198_.wvu.Cols" localSheetId="8" hidden="1">Júbilo_Iwata!$C:$F,Júbilo_Iwata!#REF!,Júbilo_Iwata!$U:$X,Júbilo_Iwata!$AA:$AH</definedName>
    <definedName name="Z_A9A59A81_8ED1_4D77_9D9E_FD20100ED198_.wvu.Cols" localSheetId="9" hidden="1">Kashima_Antlers!$C:$F,Kashima_Antlers!#REF!,Kashima_Antlers!$U:$X,Kashima_Antlers!$AA:$AH</definedName>
    <definedName name="Z_A9A59A81_8ED1_4D77_9D9E_FD20100ED198_.wvu.Cols" localSheetId="10" hidden="1">Kashiwa_Reysol!$C:$F,Kashiwa_Reysol!#REF!,Kashiwa_Reysol!$U:$X,Kashiwa_Reysol!$AA:$AH</definedName>
    <definedName name="Z_A9A59A81_8ED1_4D77_9D9E_FD20100ED198_.wvu.Cols" localSheetId="11" hidden="1">Kawasaki_Frontale!$C:$F,Kawasaki_Frontale!#REF!,Kawasaki_Frontale!$U:$X,Kawasaki_Frontale!$AA:$AH</definedName>
    <definedName name="Z_A9A59A81_8ED1_4D77_9D9E_FD20100ED198_.wvu.Cols" localSheetId="26" hidden="1">Matrix!$X:$AA</definedName>
    <definedName name="Z_A9A59A81_8ED1_4D77_9D9E_FD20100ED198_.wvu.Cols" localSheetId="12" hidden="1">Omiya_Ardija!$C:$F,Omiya_Ardija!#REF!,Omiya_Ardija!$U:$X,Omiya_Ardija!$AA:$AH</definedName>
    <definedName name="Z_A9A59A81_8ED1_4D77_9D9E_FD20100ED198_.wvu.Cols" localSheetId="13" hidden="1">Sagan_Tosu!$C:$F,Sagan_Tosu!#REF!,Sagan_Tosu!$U:$X,Sagan_Tosu!$AA:$AH</definedName>
    <definedName name="Z_A9A59A81_8ED1_4D77_9D9E_FD20100ED198_.wvu.Cols" localSheetId="14" hidden="1">Sanfrecce_Hiroshima!$C:$F,Sanfrecce_Hiroshima!#REF!,Sanfrecce_Hiroshima!$U:$X,Sanfrecce_Hiroshima!$AA:$AH</definedName>
    <definedName name="Z_A9A59A81_8ED1_4D77_9D9E_FD20100ED198_.wvu.Cols" localSheetId="15" hidden="1">Shimizu_S_Pulse!$C:$F,Shimizu_S_Pulse!#REF!,Shimizu_S_Pulse!$U:$X,Shimizu_S_Pulse!$AA:$AH</definedName>
    <definedName name="Z_A9A59A81_8ED1_4D77_9D9E_FD20100ED198_.wvu.Cols" localSheetId="33" hidden="1">SUMMARY!$V:$AB</definedName>
    <definedName name="Z_A9A59A81_8ED1_4D77_9D9E_FD20100ED198_.wvu.Cols" localSheetId="22" hidden="1">Table!$AD:$AD,Table!$AF:$AM</definedName>
    <definedName name="Z_A9A59A81_8ED1_4D77_9D9E_FD20100ED198_.wvu.Cols" localSheetId="16" hidden="1">Tokyo!$C:$F,Tokyo!#REF!,Tokyo!$U:$X,Tokyo!$AA:$AH</definedName>
    <definedName name="Z_A9A59A81_8ED1_4D77_9D9E_FD20100ED198_.wvu.Cols" localSheetId="17" hidden="1">Urawa_Reds!$C:$F,Urawa_Reds!#REF!,Urawa_Reds!$U:$X,Urawa_Reds!$AA:$AH</definedName>
    <definedName name="Z_A9A59A81_8ED1_4D77_9D9E_FD20100ED198_.wvu.Cols" localSheetId="18" hidden="1">Vegalta_Sendai!$C:$F,Vegalta_Sendai!#REF!,Vegalta_Sendai!$U:$X,Vegalta_Sendai!$AA:$AH</definedName>
    <definedName name="Z_A9A59A81_8ED1_4D77_9D9E_FD20100ED198_.wvu.Cols" localSheetId="19" hidden="1">Ventforet_Kofu!$C:$F,Ventforet_Kofu!#REF!,Ventforet_Kofu!$U:$X,Ventforet_Kofu!$AA:$AH</definedName>
    <definedName name="Z_A9A59A81_8ED1_4D77_9D9E_FD20100ED198_.wvu.Cols" localSheetId="20" hidden="1">Vissel_Kobe!$C:$F,Vissel_Kobe!#REF!,Vissel_Kobe!$U:$X,Vissel_Kobe!$AA:$AH</definedName>
    <definedName name="Z_A9A59A81_8ED1_4D77_9D9E_FD20100ED198_.wvu.Cols" localSheetId="21" hidden="1">Yokohama_F_Marinos!$C:$F,Yokohama_F_Marinos!#REF!,Yokohama_F_Marinos!$U:$X,Yokohama_F_Marinos!$AA:$AH</definedName>
    <definedName name="Z_A9A59A81_8ED1_4D77_9D9E_FD20100ED198_.wvu.FilterData" localSheetId="4" hidden="1">Albirex_Niigata!$A$22:$BR$22</definedName>
    <definedName name="Z_A9A59A81_8ED1_4D77_9D9E_FD20100ED198_.wvu.FilterData" localSheetId="5" hidden="1">Cerezo_Osaka!$A$22:$CM$22</definedName>
    <definedName name="Z_A9A59A81_8ED1_4D77_9D9E_FD20100ED198_.wvu.FilterData" localSheetId="6" hidden="1">Consadole_Sapporo!$A$22:$BO$22</definedName>
    <definedName name="Z_A9A59A81_8ED1_4D77_9D9E_FD20100ED198_.wvu.FilterData" localSheetId="7" hidden="1">Gamba_Osaka!$A$22:$BT$22</definedName>
    <definedName name="Z_A9A59A81_8ED1_4D77_9D9E_FD20100ED198_.wvu.FilterData" localSheetId="8" hidden="1">Júbilo_Iwata!$A$22:$BL$22</definedName>
    <definedName name="Z_A9A59A81_8ED1_4D77_9D9E_FD20100ED198_.wvu.FilterData" localSheetId="9" hidden="1">Kashima_Antlers!$A$22:$BI$22</definedName>
    <definedName name="Z_A9A59A81_8ED1_4D77_9D9E_FD20100ED198_.wvu.FilterData" localSheetId="10" hidden="1">Kashiwa_Reysol!$A$22:$BM$22</definedName>
    <definedName name="Z_A9A59A81_8ED1_4D77_9D9E_FD20100ED198_.wvu.FilterData" localSheetId="11" hidden="1">Kawasaki_Frontale!$A$22:$BS$22</definedName>
    <definedName name="Z_A9A59A81_8ED1_4D77_9D9E_FD20100ED198_.wvu.FilterData" localSheetId="12" hidden="1">Omiya_Ardija!$A$22:$BN$22</definedName>
    <definedName name="Z_A9A59A81_8ED1_4D77_9D9E_FD20100ED198_.wvu.FilterData" localSheetId="13" hidden="1">Sagan_Tosu!$A$22:$BJ$22</definedName>
    <definedName name="Z_A9A59A81_8ED1_4D77_9D9E_FD20100ED198_.wvu.FilterData" localSheetId="14" hidden="1">Sanfrecce_Hiroshima!$A$22:$BB$22</definedName>
    <definedName name="Z_A9A59A81_8ED1_4D77_9D9E_FD20100ED198_.wvu.FilterData" localSheetId="15" hidden="1">Shimizu_S_Pulse!$A$22:$BV$22</definedName>
    <definedName name="Z_A9A59A81_8ED1_4D77_9D9E_FD20100ED198_.wvu.FilterData" localSheetId="16" hidden="1">Tokyo!$A$22:$BK$22</definedName>
    <definedName name="Z_A9A59A81_8ED1_4D77_9D9E_FD20100ED198_.wvu.FilterData" localSheetId="17" hidden="1">Urawa_Reds!$A$22:$BJ$22</definedName>
    <definedName name="Z_A9A59A81_8ED1_4D77_9D9E_FD20100ED198_.wvu.FilterData" localSheetId="18" hidden="1">Vegalta_Sendai!$A$22:$BW$22</definedName>
    <definedName name="Z_A9A59A81_8ED1_4D77_9D9E_FD20100ED198_.wvu.FilterData" localSheetId="19" hidden="1">Ventforet_Kofu!$A$22:$CD$22</definedName>
    <definedName name="Z_A9A59A81_8ED1_4D77_9D9E_FD20100ED198_.wvu.FilterData" localSheetId="20" hidden="1">Vissel_Kobe!$A$22:$BJ$22</definedName>
    <definedName name="Z_A9A59A81_8ED1_4D77_9D9E_FD20100ED198_.wvu.FilterData" localSheetId="21" hidden="1">Yokohama_F_Marinos!$A$22:$BU$22</definedName>
    <definedName name="Z_A9A59A81_8ED1_4D77_9D9E_FD20100ED198_.wvu.PrintArea" localSheetId="30" hidden="1">HD!$D$35:$J$681</definedName>
    <definedName name="Z_A9A59A81_8ED1_4D77_9D9E_FD20100ED198_.wvu.PrintArea" localSheetId="31" hidden="1">SUP!$D$35:$J$153</definedName>
    <definedName name="Z_A9A59A81_8ED1_4D77_9D9E_FD20100ED198_.wvu.PrintArea" localSheetId="22" hidden="1">Table!$A$9:$AE$28</definedName>
    <definedName name="Z_A9A59A81_8ED1_4D77_9D9E_FD20100ED198_.wvu.PrintArea" localSheetId="32" hidden="1">TTG!$D$35:$J$153</definedName>
    <definedName name="Z_A9A59A81_8ED1_4D77_9D9E_FD20100ED198_.wvu.Rows" localSheetId="4" hidden="1">Albirex_Niigata!$1:$13</definedName>
    <definedName name="Z_A9A59A81_8ED1_4D77_9D9E_FD20100ED198_.wvu.Rows" localSheetId="5" hidden="1">Cerezo_Osaka!$1:$13</definedName>
    <definedName name="Z_A9A59A81_8ED1_4D77_9D9E_FD20100ED198_.wvu.Rows" localSheetId="6" hidden="1">Consadole_Sapporo!$1:$13</definedName>
    <definedName name="Z_A9A59A81_8ED1_4D77_9D9E_FD20100ED198_.wvu.Rows" localSheetId="28" hidden="1">CRS!$26:$29</definedName>
    <definedName name="Z_A9A59A81_8ED1_4D77_9D9E_FD20100ED198_.wvu.Rows" localSheetId="7" hidden="1">Gamba_Osaka!$1:$13</definedName>
    <definedName name="Z_A9A59A81_8ED1_4D77_9D9E_FD20100ED198_.wvu.Rows" localSheetId="27" hidden="1">HAD!$26:$29,HAD!$55:$58</definedName>
    <definedName name="Z_A9A59A81_8ED1_4D77_9D9E_FD20100ED198_.wvu.Rows" localSheetId="29" hidden="1">HHAD!$1:$2,HHAD!$37:$40</definedName>
    <definedName name="Z_A9A59A81_8ED1_4D77_9D9E_FD20100ED198_.wvu.Rows" localSheetId="25" hidden="1">HiLo!$27:$30,HiLo!$58:$61,HiLo!$89:$92</definedName>
    <definedName name="Z_A9A59A81_8ED1_4D77_9D9E_FD20100ED198_.wvu.Rows" localSheetId="8" hidden="1">Júbilo_Iwata!$1:$13</definedName>
    <definedName name="Z_A9A59A81_8ED1_4D77_9D9E_FD20100ED198_.wvu.Rows" localSheetId="9" hidden="1">Kashima_Antlers!$1:$13</definedName>
    <definedName name="Z_A9A59A81_8ED1_4D77_9D9E_FD20100ED198_.wvu.Rows" localSheetId="10" hidden="1">Kashiwa_Reysol!$1:$13</definedName>
    <definedName name="Z_A9A59A81_8ED1_4D77_9D9E_FD20100ED198_.wvu.Rows" localSheetId="11" hidden="1">Kawasaki_Frontale!$1:$13</definedName>
    <definedName name="Z_A9A59A81_8ED1_4D77_9D9E_FD20100ED198_.wvu.Rows" localSheetId="26" hidden="1">Matrix!$24:$27,Matrix!$64:$67,Matrix!$94:$97,Matrix!$123:$126</definedName>
    <definedName name="Z_A9A59A81_8ED1_4D77_9D9E_FD20100ED198_.wvu.Rows" localSheetId="12" hidden="1">Omiya_Ardija!$1:$13</definedName>
    <definedName name="Z_A9A59A81_8ED1_4D77_9D9E_FD20100ED198_.wvu.Rows" localSheetId="13" hidden="1">Sagan_Tosu!$1:$13</definedName>
    <definedName name="Z_A9A59A81_8ED1_4D77_9D9E_FD20100ED198_.wvu.Rows" localSheetId="14" hidden="1">Sanfrecce_Hiroshima!$1:$13</definedName>
    <definedName name="Z_A9A59A81_8ED1_4D77_9D9E_FD20100ED198_.wvu.Rows" localSheetId="15" hidden="1">Shimizu_S_Pulse!$1:$13</definedName>
    <definedName name="Z_A9A59A81_8ED1_4D77_9D9E_FD20100ED198_.wvu.Rows" localSheetId="33" hidden="1">SUMMARY!$4:$31,SUMMARY!$53:$56,SUMMARY!$62:$89,SUMMARY!$111:$116,SUMMARY!$120:$147,SUMMARY!$169:$173</definedName>
    <definedName name="Z_A9A59A81_8ED1_4D77_9D9E_FD20100ED198_.wvu.Rows" localSheetId="22" hidden="1">Table!$29:$32,Table!$58:$61</definedName>
    <definedName name="Z_A9A59A81_8ED1_4D77_9D9E_FD20100ED198_.wvu.Rows" localSheetId="16" hidden="1">Tokyo!$1:$13</definedName>
    <definedName name="Z_A9A59A81_8ED1_4D77_9D9E_FD20100ED198_.wvu.Rows" localSheetId="17" hidden="1">Urawa_Reds!$1:$13</definedName>
    <definedName name="Z_A9A59A81_8ED1_4D77_9D9E_FD20100ED198_.wvu.Rows" localSheetId="18" hidden="1">Vegalta_Sendai!$1:$13</definedName>
    <definedName name="Z_A9A59A81_8ED1_4D77_9D9E_FD20100ED198_.wvu.Rows" localSheetId="19" hidden="1">Ventforet_Kofu!$1:$13</definedName>
    <definedName name="Z_A9A59A81_8ED1_4D77_9D9E_FD20100ED198_.wvu.Rows" localSheetId="20" hidden="1">Vissel_Kobe!$1:$13</definedName>
    <definedName name="Z_A9A59A81_8ED1_4D77_9D9E_FD20100ED198_.wvu.Rows" localSheetId="21" hidden="1">Yokohama_F_Marinos!$1:$13</definedName>
  </definedNames>
  <calcPr calcId="145621"/>
  <customWorkbookViews>
    <customWorkbookView name="  - Personal View" guid="{A9A59A81-8ED1-4D77-9D9E-FD20100ED198}" mergeInterval="0" personalView="1" maximized="1" xWindow="1" yWindow="1" windowWidth="1280" windowHeight="757" tabRatio="850" activeSheetId="2"/>
  </customWorkbookViews>
</workbook>
</file>

<file path=xl/calcChain.xml><?xml version="1.0" encoding="utf-8"?>
<calcChain xmlns="http://schemas.openxmlformats.org/spreadsheetml/2006/main">
  <c r="T75" i="53" l="1"/>
  <c r="V75" i="53"/>
  <c r="W75" i="53"/>
  <c r="X75" i="53" s="1"/>
  <c r="AJ67" i="43" l="1" a="1"/>
  <c r="AJ67" i="43" s="1"/>
  <c r="AK67" i="43" a="1"/>
  <c r="AK67" i="43" s="1"/>
  <c r="AL67" i="43" a="1"/>
  <c r="AL67" i="43" s="1"/>
  <c r="AJ68" i="43" a="1"/>
  <c r="AJ68" i="43" s="1"/>
  <c r="AK68" i="43" a="1"/>
  <c r="AK68" i="43" s="1"/>
  <c r="AL68" i="43" a="1"/>
  <c r="AL68" i="43" s="1"/>
  <c r="AN15" i="44" l="1" a="1"/>
  <c r="AN15" i="44" s="1"/>
  <c r="AO15" i="44" a="1"/>
  <c r="AO15" i="44" s="1"/>
  <c r="AO14" i="44" s="1"/>
  <c r="AP15" i="44" a="1"/>
  <c r="AP15" i="44" s="1"/>
  <c r="AQ15" i="44" a="1"/>
  <c r="AQ15" i="44" s="1"/>
  <c r="AQ14" i="44" s="1"/>
  <c r="AR15" i="44" a="1"/>
  <c r="AR15" i="44" s="1"/>
  <c r="AS15" i="44" a="1"/>
  <c r="AS15" i="44" s="1"/>
  <c r="AT15" i="44" a="1"/>
  <c r="AT15" i="44" s="1"/>
  <c r="AU15" i="44" a="1"/>
  <c r="AU15" i="44" s="1"/>
  <c r="AV15" i="44" a="1"/>
  <c r="AV15" i="44" s="1"/>
  <c r="AV14" i="44" s="1"/>
  <c r="AW15" i="44" a="1"/>
  <c r="AW15" i="44" s="1"/>
  <c r="AW14" i="44" s="1"/>
  <c r="AX15" i="44" a="1"/>
  <c r="AX15" i="44" s="1"/>
  <c r="AY15" i="44" a="1"/>
  <c r="AY15" i="44" s="1"/>
  <c r="AY14" i="44" s="1"/>
  <c r="AZ15" i="44" a="1"/>
  <c r="AZ15" i="44" s="1"/>
  <c r="AZ14" i="44" s="1"/>
  <c r="BA15" i="44" a="1"/>
  <c r="BA15" i="44" s="1"/>
  <c r="BA14" i="44" s="1"/>
  <c r="BB15" i="44" a="1"/>
  <c r="BB15" i="44" s="1"/>
  <c r="BC15" i="44" a="1"/>
  <c r="BC15" i="44" s="1"/>
  <c r="BC14" i="44" s="1"/>
  <c r="BD15" i="44" a="1"/>
  <c r="BD15" i="44" s="1"/>
  <c r="BD14" i="44" s="1"/>
  <c r="BE15" i="44" a="1"/>
  <c r="BE15" i="44" s="1"/>
  <c r="BE14" i="44" s="1"/>
  <c r="BF15" i="44" a="1"/>
  <c r="BF15" i="44" s="1"/>
  <c r="BG15" i="44" a="1"/>
  <c r="BG15" i="44" s="1"/>
  <c r="BG14" i="44" s="1"/>
  <c r="BH15" i="44" a="1"/>
  <c r="BH15" i="44" s="1"/>
  <c r="BH14" i="44" s="1"/>
  <c r="BI15" i="44" a="1"/>
  <c r="BI15" i="44" s="1"/>
  <c r="BI14" i="44" s="1"/>
  <c r="BJ15" i="44" a="1"/>
  <c r="BJ15" i="44" s="1"/>
  <c r="BK15" i="44" a="1"/>
  <c r="BK15" i="44" s="1"/>
  <c r="BK14" i="44" s="1"/>
  <c r="BL15" i="44" a="1"/>
  <c r="BL15" i="44" s="1"/>
  <c r="BL14" i="44" s="1"/>
  <c r="BM15" i="44" a="1"/>
  <c r="BM15" i="44" s="1"/>
  <c r="BM14" i="44" s="1"/>
  <c r="BN15" i="44" a="1"/>
  <c r="BN15" i="44" s="1"/>
  <c r="BO15" i="44" a="1"/>
  <c r="BO15" i="44" s="1"/>
  <c r="BO14" i="44" s="1"/>
  <c r="BP15" i="44" a="1"/>
  <c r="BP15" i="44" s="1"/>
  <c r="BP14" i="44" s="1"/>
  <c r="BQ15" i="44" a="1"/>
  <c r="BQ15" i="44" s="1"/>
  <c r="BQ14" i="44" s="1"/>
  <c r="BR15" i="44" a="1"/>
  <c r="BR15" i="44" s="1"/>
  <c r="BS15" i="44" a="1"/>
  <c r="BS15" i="44" s="1"/>
  <c r="BS14" i="44" s="1"/>
  <c r="BT15" i="44" a="1"/>
  <c r="BT15" i="44" s="1"/>
  <c r="BT14" i="44" s="1"/>
  <c r="BU15" i="44" a="1"/>
  <c r="BU15" i="44" s="1"/>
  <c r="BU14" i="44" s="1"/>
  <c r="BV15" i="44" a="1"/>
  <c r="BV15" i="44" s="1"/>
  <c r="AN16" i="44" a="1"/>
  <c r="AN16" i="44" s="1"/>
  <c r="AO16" i="44" a="1"/>
  <c r="AO16" i="44" s="1"/>
  <c r="AP16" i="44" a="1"/>
  <c r="AP16" i="44" s="1"/>
  <c r="AQ16" i="44" a="1"/>
  <c r="AQ16" i="44" s="1"/>
  <c r="AR16" i="44" a="1"/>
  <c r="AR16" i="44" s="1"/>
  <c r="AS16" i="44" a="1"/>
  <c r="AS16" i="44" s="1"/>
  <c r="AT16" i="44" a="1"/>
  <c r="AT16" i="44" s="1"/>
  <c r="AU16" i="44" a="1"/>
  <c r="AU16" i="44" s="1"/>
  <c r="AV16" i="44" a="1"/>
  <c r="AV16" i="44" s="1"/>
  <c r="AW16" i="44" a="1"/>
  <c r="AW16" i="44" s="1"/>
  <c r="AX16" i="44" a="1"/>
  <c r="AX16" i="44" s="1"/>
  <c r="AY16" i="44" a="1"/>
  <c r="AY16" i="44" s="1"/>
  <c r="AZ16" i="44" a="1"/>
  <c r="AZ16" i="44" s="1"/>
  <c r="BA16" i="44" a="1"/>
  <c r="BA16" i="44" s="1"/>
  <c r="BB16" i="44" a="1"/>
  <c r="BB16" i="44" s="1"/>
  <c r="BC16" i="44" a="1"/>
  <c r="BC16" i="44" s="1"/>
  <c r="BD16" i="44" a="1"/>
  <c r="BD16" i="44" s="1"/>
  <c r="BE16" i="44" a="1"/>
  <c r="BE16" i="44" s="1"/>
  <c r="BF16" i="44" a="1"/>
  <c r="BF16" i="44" s="1"/>
  <c r="BG16" i="44" a="1"/>
  <c r="BG16" i="44" s="1"/>
  <c r="BH16" i="44" a="1"/>
  <c r="BH16" i="44" s="1"/>
  <c r="BI16" i="44" a="1"/>
  <c r="BI16" i="44" s="1"/>
  <c r="BJ16" i="44" a="1"/>
  <c r="BJ16" i="44" s="1"/>
  <c r="BK16" i="44" a="1"/>
  <c r="BK16" i="44" s="1"/>
  <c r="BL16" i="44" a="1"/>
  <c r="BL16" i="44" s="1"/>
  <c r="BM16" i="44" a="1"/>
  <c r="BM16" i="44" s="1"/>
  <c r="BN16" i="44" a="1"/>
  <c r="BN16" i="44" s="1"/>
  <c r="BO16" i="44" a="1"/>
  <c r="BO16" i="44" s="1"/>
  <c r="BP16" i="44" a="1"/>
  <c r="BP16" i="44" s="1"/>
  <c r="BQ16" i="44" a="1"/>
  <c r="BQ16" i="44" s="1"/>
  <c r="BR16" i="44" a="1"/>
  <c r="BR16" i="44" s="1"/>
  <c r="BS16" i="44" a="1"/>
  <c r="BS16" i="44" s="1"/>
  <c r="BT16" i="44" a="1"/>
  <c r="BT16" i="44" s="1"/>
  <c r="BU16" i="44" a="1"/>
  <c r="BU16" i="44" s="1"/>
  <c r="BV16" i="44" a="1"/>
  <c r="BV16" i="44" s="1"/>
  <c r="AN17" i="44" a="1"/>
  <c r="AN17" i="44" s="1"/>
  <c r="AO17" i="44" a="1"/>
  <c r="AO17" i="44" s="1"/>
  <c r="AP17" i="44" a="1"/>
  <c r="AP17" i="44" s="1"/>
  <c r="AQ17" i="44" a="1"/>
  <c r="AQ17" i="44" s="1"/>
  <c r="AR17" i="44" a="1"/>
  <c r="AR17" i="44" s="1"/>
  <c r="AS17" i="44" a="1"/>
  <c r="AS17" i="44" s="1"/>
  <c r="AT17" i="44" a="1"/>
  <c r="AT17" i="44" s="1"/>
  <c r="AU17" i="44" a="1"/>
  <c r="AU17" i="44" s="1"/>
  <c r="AV17" i="44" a="1"/>
  <c r="AV17" i="44" s="1"/>
  <c r="AW17" i="44" a="1"/>
  <c r="AW17" i="44" s="1"/>
  <c r="AX17" i="44" a="1"/>
  <c r="AX17" i="44" s="1"/>
  <c r="AY17" i="44" a="1"/>
  <c r="AY17" i="44" s="1"/>
  <c r="AZ17" i="44" a="1"/>
  <c r="AZ17" i="44" s="1"/>
  <c r="BA17" i="44" a="1"/>
  <c r="BA17" i="44" s="1"/>
  <c r="BB17" i="44" a="1"/>
  <c r="BB17" i="44" s="1"/>
  <c r="BC17" i="44" a="1"/>
  <c r="BC17" i="44" s="1"/>
  <c r="BD17" i="44" a="1"/>
  <c r="BD17" i="44" s="1"/>
  <c r="BE17" i="44" a="1"/>
  <c r="BE17" i="44" s="1"/>
  <c r="BF17" i="44" a="1"/>
  <c r="BF17" i="44" s="1"/>
  <c r="BG17" i="44" a="1"/>
  <c r="BG17" i="44" s="1"/>
  <c r="BH17" i="44" a="1"/>
  <c r="BH17" i="44" s="1"/>
  <c r="BI17" i="44" a="1"/>
  <c r="BI17" i="44" s="1"/>
  <c r="BJ17" i="44" a="1"/>
  <c r="BJ17" i="44" s="1"/>
  <c r="BK17" i="44" a="1"/>
  <c r="BK17" i="44" s="1"/>
  <c r="BL17" i="44" a="1"/>
  <c r="BL17" i="44" s="1"/>
  <c r="BM17" i="44" a="1"/>
  <c r="BM17" i="44" s="1"/>
  <c r="BN17" i="44" a="1"/>
  <c r="BN17" i="44" s="1"/>
  <c r="BO17" i="44" a="1"/>
  <c r="BO17" i="44" s="1"/>
  <c r="BP17" i="44" a="1"/>
  <c r="BP17" i="44" s="1"/>
  <c r="BQ17" i="44" a="1"/>
  <c r="BQ17" i="44" s="1"/>
  <c r="BR17" i="44" a="1"/>
  <c r="BR17" i="44" s="1"/>
  <c r="BS17" i="44" a="1"/>
  <c r="BS17" i="44" s="1"/>
  <c r="BT17" i="44" a="1"/>
  <c r="BT17" i="44" s="1"/>
  <c r="BU17" i="44" a="1"/>
  <c r="BU17" i="44" s="1"/>
  <c r="BV17" i="44" a="1"/>
  <c r="BV17" i="44" s="1"/>
  <c r="AR14" i="44" l="1"/>
  <c r="AS14" i="44"/>
  <c r="AU14" i="44"/>
  <c r="AN14" i="44"/>
  <c r="BV14" i="44"/>
  <c r="BR14" i="44"/>
  <c r="BN14" i="44"/>
  <c r="BJ14" i="44"/>
  <c r="BF14" i="44"/>
  <c r="BB14" i="44"/>
  <c r="AX14" i="44"/>
  <c r="AT14" i="44"/>
  <c r="AP14" i="44"/>
  <c r="V69" i="58"/>
  <c r="W69" i="58"/>
  <c r="X69" i="58"/>
  <c r="Q69" i="58"/>
  <c r="R69" i="58" s="1"/>
  <c r="T69" i="58"/>
  <c r="Q67" i="44" l="1"/>
  <c r="R67" i="44" s="1"/>
  <c r="Q68" i="44"/>
  <c r="R68" i="44" s="1"/>
  <c r="Q69" i="44"/>
  <c r="R69" i="44" s="1"/>
  <c r="V67" i="44"/>
  <c r="W67" i="44"/>
  <c r="X67" i="44"/>
  <c r="T67" i="44"/>
  <c r="T64" i="45"/>
  <c r="T65" i="52"/>
  <c r="T66" i="52"/>
  <c r="T67" i="52"/>
  <c r="T66" i="55"/>
  <c r="T67" i="55"/>
  <c r="T68" i="55"/>
  <c r="T67" i="50"/>
  <c r="T68" i="50"/>
  <c r="T69" i="50"/>
  <c r="T70" i="50"/>
  <c r="T71" i="50"/>
  <c r="M67" i="44" l="1"/>
  <c r="T69" i="43" l="1"/>
  <c r="V69" i="43"/>
  <c r="W69" i="43"/>
  <c r="X69" i="43" s="1"/>
  <c r="T70" i="43"/>
  <c r="V70" i="43"/>
  <c r="W70" i="43"/>
  <c r="X70" i="43"/>
  <c r="T71" i="43"/>
  <c r="V71" i="43"/>
  <c r="W71" i="43"/>
  <c r="X71" i="43" s="1"/>
  <c r="T72" i="43"/>
  <c r="V72" i="43"/>
  <c r="W72" i="43"/>
  <c r="X72" i="43"/>
  <c r="T73" i="43"/>
  <c r="V73" i="43"/>
  <c r="W73" i="43"/>
  <c r="X73" i="43"/>
  <c r="R68" i="48"/>
  <c r="T68" i="48"/>
  <c r="V68" i="48"/>
  <c r="W68" i="48"/>
  <c r="X68" i="48"/>
  <c r="R69" i="48"/>
  <c r="T69" i="48"/>
  <c r="V69" i="48"/>
  <c r="W69" i="48"/>
  <c r="X69" i="48" s="1"/>
  <c r="T70" i="48"/>
  <c r="V70" i="48"/>
  <c r="W70" i="48"/>
  <c r="X70" i="48" s="1"/>
  <c r="T71" i="48"/>
  <c r="V71" i="48"/>
  <c r="W71" i="48"/>
  <c r="X71" i="48" s="1"/>
  <c r="T72" i="48"/>
  <c r="V72" i="48"/>
  <c r="W72" i="48"/>
  <c r="X72" i="48"/>
  <c r="T73" i="48"/>
  <c r="V73" i="48"/>
  <c r="W73" i="48"/>
  <c r="X73" i="48" s="1"/>
  <c r="T74" i="48"/>
  <c r="V74" i="48"/>
  <c r="W74" i="48"/>
  <c r="X74" i="48" s="1"/>
  <c r="T68" i="51"/>
  <c r="V68" i="51"/>
  <c r="W68" i="51"/>
  <c r="X68" i="51"/>
  <c r="T69" i="51"/>
  <c r="V69" i="51"/>
  <c r="W69" i="51"/>
  <c r="X69" i="51"/>
  <c r="T70" i="51"/>
  <c r="V70" i="51"/>
  <c r="W70" i="51"/>
  <c r="X70" i="51"/>
  <c r="T71" i="51"/>
  <c r="V71" i="51"/>
  <c r="W71" i="51"/>
  <c r="X71" i="51"/>
  <c r="T72" i="51"/>
  <c r="V72" i="51"/>
  <c r="W72" i="51"/>
  <c r="X72" i="51"/>
  <c r="T67" i="54"/>
  <c r="V67" i="54"/>
  <c r="W67" i="54"/>
  <c r="X67" i="54" s="1"/>
  <c r="T79" i="47"/>
  <c r="V79" i="47"/>
  <c r="W79" i="47"/>
  <c r="X79" i="47"/>
  <c r="T80" i="47"/>
  <c r="V80" i="47"/>
  <c r="W80" i="47"/>
  <c r="X80" i="47"/>
  <c r="T81" i="47"/>
  <c r="V81" i="47"/>
  <c r="W81" i="47"/>
  <c r="X81" i="47"/>
  <c r="T82" i="47"/>
  <c r="V82" i="47"/>
  <c r="W82" i="47"/>
  <c r="X82" i="47"/>
  <c r="T83" i="47"/>
  <c r="V83" i="47"/>
  <c r="W83" i="47"/>
  <c r="X83" i="47"/>
  <c r="T84" i="47"/>
  <c r="V84" i="47"/>
  <c r="W84" i="47"/>
  <c r="X84" i="47"/>
  <c r="T85" i="47"/>
  <c r="V85" i="47"/>
  <c r="W85" i="47"/>
  <c r="X85" i="47"/>
  <c r="T86" i="47"/>
  <c r="V86" i="47"/>
  <c r="W86" i="47"/>
  <c r="X86" i="47"/>
  <c r="T70" i="44"/>
  <c r="V70" i="44"/>
  <c r="W70" i="44"/>
  <c r="X70" i="44" s="1"/>
  <c r="T71" i="44"/>
  <c r="V71" i="44"/>
  <c r="W71" i="44"/>
  <c r="X71" i="44" s="1"/>
  <c r="T72" i="44"/>
  <c r="V72" i="44"/>
  <c r="W72" i="44"/>
  <c r="X72" i="44" s="1"/>
  <c r="T73" i="44"/>
  <c r="V73" i="44"/>
  <c r="W73" i="44"/>
  <c r="X73" i="44" s="1"/>
  <c r="T70" i="58"/>
  <c r="V70" i="58"/>
  <c r="W70" i="58"/>
  <c r="X70" i="58" s="1"/>
  <c r="T71" i="58"/>
  <c r="V71" i="58"/>
  <c r="W71" i="58"/>
  <c r="X71" i="58" s="1"/>
  <c r="T72" i="58"/>
  <c r="V72" i="58"/>
  <c r="W72" i="58"/>
  <c r="X72" i="58" s="1"/>
  <c r="T73" i="58"/>
  <c r="V73" i="58"/>
  <c r="W73" i="58"/>
  <c r="X73" i="58" s="1"/>
  <c r="T74" i="58"/>
  <c r="V74" i="58"/>
  <c r="W74" i="58"/>
  <c r="X74" i="58" s="1"/>
  <c r="T75" i="58"/>
  <c r="V75" i="58"/>
  <c r="W75" i="58"/>
  <c r="X75" i="58" s="1"/>
  <c r="T76" i="58"/>
  <c r="V76" i="58"/>
  <c r="W76" i="58"/>
  <c r="X76" i="58" s="1"/>
  <c r="T76" i="56"/>
  <c r="V76" i="56"/>
  <c r="W76" i="56"/>
  <c r="X76" i="56"/>
  <c r="T77" i="56"/>
  <c r="V77" i="56"/>
  <c r="W77" i="56"/>
  <c r="X77" i="56"/>
  <c r="T78" i="56"/>
  <c r="V78" i="56"/>
  <c r="W78" i="56"/>
  <c r="X78" i="56"/>
  <c r="T79" i="56"/>
  <c r="V79" i="56"/>
  <c r="W79" i="56"/>
  <c r="X79" i="56"/>
  <c r="T80" i="56"/>
  <c r="V80" i="56"/>
  <c r="W80" i="56"/>
  <c r="X80" i="56"/>
  <c r="T73" i="2"/>
  <c r="V73" i="2"/>
  <c r="W73" i="2"/>
  <c r="X73" i="2" s="1"/>
  <c r="T74" i="2"/>
  <c r="V74" i="2"/>
  <c r="W74" i="2"/>
  <c r="X74" i="2" s="1"/>
  <c r="T75" i="2"/>
  <c r="V75" i="2"/>
  <c r="W75" i="2"/>
  <c r="X75" i="2" s="1"/>
  <c r="T76" i="2"/>
  <c r="V76" i="2"/>
  <c r="W76" i="2"/>
  <c r="X76" i="2" s="1"/>
  <c r="T77" i="2"/>
  <c r="V77" i="2"/>
  <c r="W77" i="2"/>
  <c r="X77" i="2" s="1"/>
  <c r="T78" i="2"/>
  <c r="V78" i="2"/>
  <c r="W78" i="2"/>
  <c r="X78" i="2" s="1"/>
  <c r="T79" i="2"/>
  <c r="V79" i="2"/>
  <c r="W79" i="2"/>
  <c r="X79" i="2" s="1"/>
  <c r="T80" i="2"/>
  <c r="V80" i="2"/>
  <c r="W80" i="2"/>
  <c r="X80" i="2" s="1"/>
  <c r="T81" i="2"/>
  <c r="V81" i="2"/>
  <c r="W81" i="2"/>
  <c r="X81" i="2" s="1"/>
  <c r="T82" i="2"/>
  <c r="V82" i="2"/>
  <c r="W82" i="2"/>
  <c r="X82" i="2" s="1"/>
  <c r="T83" i="2"/>
  <c r="V83" i="2"/>
  <c r="W83" i="2"/>
  <c r="X83" i="2" s="1"/>
  <c r="Q64" i="43" l="1"/>
  <c r="R64" i="43" s="1"/>
  <c r="Q65" i="43"/>
  <c r="R65" i="43" s="1"/>
  <c r="Q66" i="43"/>
  <c r="R66" i="43" s="1"/>
  <c r="Q67" i="43"/>
  <c r="R67" i="43" s="1"/>
  <c r="V64" i="43"/>
  <c r="W64" i="43"/>
  <c r="X64" i="43" s="1"/>
  <c r="T64" i="43"/>
  <c r="BU15" i="48" l="1" a="1"/>
  <c r="BU15" i="48" s="1"/>
  <c r="BU16" i="48" a="1"/>
  <c r="BU16" i="48" s="1"/>
  <c r="BU17" i="48" a="1"/>
  <c r="BU17" i="48" s="1"/>
  <c r="BA15" i="59" a="1"/>
  <c r="BA15" i="59" s="1"/>
  <c r="BA16" i="59" a="1"/>
  <c r="BA16" i="59" s="1"/>
  <c r="BA17" i="59" a="1"/>
  <c r="BA17" i="59" s="1"/>
  <c r="AX15" i="57" a="1"/>
  <c r="AX15" i="57" s="1"/>
  <c r="AX16" i="57" a="1"/>
  <c r="AX16" i="57" s="1"/>
  <c r="AX17" i="57" a="1"/>
  <c r="AX17" i="57" s="1"/>
  <c r="BC15" i="50" a="1"/>
  <c r="BC15" i="50" s="1"/>
  <c r="BC16" i="50" a="1"/>
  <c r="BC16" i="50" s="1"/>
  <c r="BC17" i="50" a="1"/>
  <c r="BC17" i="50" s="1"/>
  <c r="AZ15" i="46" a="1"/>
  <c r="AZ15" i="46" s="1"/>
  <c r="BA15" i="46" a="1"/>
  <c r="BA15" i="46" s="1"/>
  <c r="BA14" i="46" s="1"/>
  <c r="AZ16" i="46" a="1"/>
  <c r="AZ16" i="46" s="1"/>
  <c r="BA16" i="46" a="1"/>
  <c r="BA16" i="46" s="1"/>
  <c r="AZ17" i="46" a="1"/>
  <c r="AZ17" i="46" s="1"/>
  <c r="BA17" i="46" a="1"/>
  <c r="BA17" i="46" s="1"/>
  <c r="M65" i="46"/>
  <c r="BU14" i="48" l="1"/>
  <c r="BA14" i="59"/>
  <c r="AX14" i="57"/>
  <c r="BC14" i="50"/>
  <c r="AZ14" i="46"/>
  <c r="AJ68" i="57" a="1"/>
  <c r="AJ68" i="57" s="1"/>
  <c r="AK68" i="57" a="1"/>
  <c r="AK68" i="57" s="1"/>
  <c r="AL68" i="57" a="1"/>
  <c r="AL68" i="57"/>
  <c r="AJ69" i="57" a="1"/>
  <c r="AJ69" i="57" s="1"/>
  <c r="AK69" i="57" a="1"/>
  <c r="AK69" i="57"/>
  <c r="AL69" i="57" a="1"/>
  <c r="AL69" i="57" s="1"/>
  <c r="AJ70" i="57" a="1"/>
  <c r="AJ70" i="57"/>
  <c r="AK70" i="57" a="1"/>
  <c r="AK70" i="57" s="1"/>
  <c r="AL70" i="57" a="1"/>
  <c r="AL70" i="57" s="1"/>
  <c r="AJ71" i="57" a="1"/>
  <c r="AJ71" i="57" s="1"/>
  <c r="AK71" i="57" a="1"/>
  <c r="AK71" i="57"/>
  <c r="AL71" i="57" a="1"/>
  <c r="AL71" i="57" s="1"/>
  <c r="AJ72" i="57" a="1"/>
  <c r="AJ72" i="57"/>
  <c r="AK72" i="57" a="1"/>
  <c r="AK72" i="57" s="1"/>
  <c r="AL72" i="57" a="1"/>
  <c r="AL72" i="57"/>
  <c r="R65" i="59" l="1"/>
  <c r="T65" i="59"/>
  <c r="V65" i="59"/>
  <c r="W65" i="59"/>
  <c r="X65" i="59" s="1"/>
  <c r="R66" i="59"/>
  <c r="T66" i="59"/>
  <c r="V66" i="59"/>
  <c r="W66" i="59"/>
  <c r="X66" i="59" s="1"/>
  <c r="R67" i="59"/>
  <c r="T67" i="59"/>
  <c r="V67" i="59"/>
  <c r="W67" i="59"/>
  <c r="X67" i="59"/>
  <c r="Q74" i="53"/>
  <c r="R74" i="53" s="1"/>
  <c r="T74" i="53"/>
  <c r="V74" i="53"/>
  <c r="W74" i="53"/>
  <c r="X74" i="53" s="1"/>
  <c r="Q62" i="50" l="1"/>
  <c r="R62" i="50" s="1"/>
  <c r="Q63" i="50"/>
  <c r="R63" i="50" s="1"/>
  <c r="Q64" i="50"/>
  <c r="R64" i="50" s="1"/>
  <c r="Q65" i="50"/>
  <c r="R65" i="50" s="1"/>
  <c r="Q66" i="50"/>
  <c r="R66" i="50" s="1"/>
  <c r="Q67" i="50"/>
  <c r="R67" i="50" s="1"/>
  <c r="W62" i="50"/>
  <c r="X62" i="50" s="1"/>
  <c r="W63" i="50"/>
  <c r="X63" i="50" s="1"/>
  <c r="W64" i="50"/>
  <c r="X64" i="50" s="1"/>
  <c r="W65" i="50"/>
  <c r="X65" i="50" s="1"/>
  <c r="W66" i="50"/>
  <c r="X66" i="50" s="1"/>
  <c r="W67" i="50"/>
  <c r="X67" i="50" s="1"/>
  <c r="W68" i="50"/>
  <c r="X68" i="50"/>
  <c r="W69" i="50"/>
  <c r="X69" i="50" s="1"/>
  <c r="W70" i="50"/>
  <c r="X70" i="50"/>
  <c r="W71" i="50"/>
  <c r="X71" i="50" s="1"/>
  <c r="W72" i="50"/>
  <c r="X72" i="50"/>
  <c r="W73" i="50"/>
  <c r="X73" i="50" s="1"/>
  <c r="V61" i="52"/>
  <c r="W61" i="52"/>
  <c r="X61" i="52" s="1"/>
  <c r="T61" i="52"/>
  <c r="Q61" i="59"/>
  <c r="R61" i="59" s="1"/>
  <c r="Q62" i="59"/>
  <c r="R62" i="59" s="1"/>
  <c r="Q63" i="59"/>
  <c r="R63" i="59" s="1"/>
  <c r="Q64" i="59"/>
  <c r="R64" i="59" s="1"/>
  <c r="V61" i="59"/>
  <c r="W61" i="59"/>
  <c r="X61" i="59"/>
  <c r="T61" i="59"/>
  <c r="M62" i="49" l="1"/>
  <c r="T63" i="50"/>
  <c r="V63" i="50"/>
  <c r="Q61" i="43" l="1"/>
  <c r="R61" i="43" s="1"/>
  <c r="Q61" i="57"/>
  <c r="R61" i="57" s="1"/>
  <c r="Q62" i="57"/>
  <c r="R62" i="57" s="1"/>
  <c r="V61" i="57"/>
  <c r="W61" i="57"/>
  <c r="X61" i="57"/>
  <c r="T61" i="57"/>
  <c r="Q61" i="49"/>
  <c r="R61" i="49" s="1"/>
  <c r="V61" i="49"/>
  <c r="W61" i="49"/>
  <c r="X61" i="49"/>
  <c r="T61" i="49"/>
  <c r="T70" i="56" l="1"/>
  <c r="V70" i="56"/>
  <c r="AJ61" i="54" a="1"/>
  <c r="AJ61" i="54" s="1"/>
  <c r="AK61" i="54" a="1"/>
  <c r="AK61" i="54" s="1"/>
  <c r="AL61" i="54" a="1"/>
  <c r="AL61" i="54" s="1"/>
  <c r="AJ62" i="54" a="1"/>
  <c r="AJ62" i="54" s="1"/>
  <c r="AK62" i="54" a="1"/>
  <c r="AK62" i="54" s="1"/>
  <c r="AL62" i="54" a="1"/>
  <c r="AL62" i="54" s="1"/>
  <c r="T62" i="54"/>
  <c r="V62" i="54"/>
  <c r="P70" i="50" l="1"/>
  <c r="AJ67" i="2" l="1" a="1"/>
  <c r="AJ67" i="2" s="1"/>
  <c r="AK67" i="2" a="1"/>
  <c r="AK67" i="2" s="1"/>
  <c r="AL67" i="2" a="1"/>
  <c r="AL67" i="2" s="1"/>
  <c r="AJ68" i="2" a="1"/>
  <c r="AJ68" i="2" s="1"/>
  <c r="AK68" i="2" a="1"/>
  <c r="AK68" i="2" s="1"/>
  <c r="AL68" i="2" a="1"/>
  <c r="AL68" i="2" s="1"/>
  <c r="AJ69" i="2" a="1"/>
  <c r="AJ69" i="2" s="1"/>
  <c r="AK69" i="2" a="1"/>
  <c r="AK69" i="2" s="1"/>
  <c r="AL69" i="2" a="1"/>
  <c r="AL69" i="2" s="1"/>
  <c r="AJ70" i="2" a="1"/>
  <c r="AJ70" i="2" s="1"/>
  <c r="AK70" i="2" a="1"/>
  <c r="AK70" i="2" s="1"/>
  <c r="AL70" i="2" a="1"/>
  <c r="AL70" i="2" s="1"/>
  <c r="AJ61" i="55" a="1"/>
  <c r="AJ61" i="55" s="1"/>
  <c r="AK61" i="55" a="1"/>
  <c r="AK61" i="55" s="1"/>
  <c r="AL61" i="55" a="1"/>
  <c r="AL61" i="55" s="1"/>
  <c r="AJ62" i="55" a="1"/>
  <c r="AJ62" i="55" s="1"/>
  <c r="AK62" i="55" a="1"/>
  <c r="AK62" i="55" s="1"/>
  <c r="AL62" i="55" a="1"/>
  <c r="AL62" i="55" s="1"/>
  <c r="AJ63" i="55" a="1"/>
  <c r="AJ63" i="55" s="1"/>
  <c r="AK63" i="55" a="1"/>
  <c r="AK63" i="55" s="1"/>
  <c r="AL63" i="55" a="1"/>
  <c r="AL63" i="55" s="1"/>
  <c r="BS15" i="48" a="1"/>
  <c r="BS15" i="48" s="1"/>
  <c r="BS16" i="48" a="1"/>
  <c r="BS16" i="48" s="1"/>
  <c r="BS17" i="48" a="1"/>
  <c r="BS17" i="48" s="1"/>
  <c r="AJ63" i="44" a="1"/>
  <c r="AJ63" i="44" s="1"/>
  <c r="AK63" i="44" a="1"/>
  <c r="AK63" i="44" s="1"/>
  <c r="AL63" i="44" a="1"/>
  <c r="AL63" i="44" s="1"/>
  <c r="AJ64" i="44" a="1"/>
  <c r="AJ64" i="44" s="1"/>
  <c r="AK64" i="44" a="1"/>
  <c r="AK64" i="44" s="1"/>
  <c r="AL64" i="44" a="1"/>
  <c r="AL64" i="44" s="1"/>
  <c r="AJ65" i="44" a="1"/>
  <c r="AJ65" i="44" s="1"/>
  <c r="AK65" i="44" a="1"/>
  <c r="AK65" i="44" s="1"/>
  <c r="AL65" i="44" a="1"/>
  <c r="AL65" i="44" s="1"/>
  <c r="BS14" i="48" l="1"/>
  <c r="M75" i="47"/>
  <c r="N75" i="47"/>
  <c r="P75" i="47" s="1"/>
  <c r="O75" i="47"/>
  <c r="Q75" i="47"/>
  <c r="R75" i="47" s="1"/>
  <c r="T75" i="47"/>
  <c r="V75" i="47"/>
  <c r="W75" i="47"/>
  <c r="X75" i="47"/>
  <c r="AJ75" i="47" a="1"/>
  <c r="AJ75" i="47" s="1"/>
  <c r="AK75" i="47" a="1"/>
  <c r="AK75" i="47" s="1"/>
  <c r="AL75" i="47" a="1"/>
  <c r="AL75" i="47" s="1"/>
  <c r="M76" i="47"/>
  <c r="N76" i="47"/>
  <c r="P76" i="47" s="1"/>
  <c r="O76" i="47"/>
  <c r="Q76" i="47"/>
  <c r="R76" i="47" s="1"/>
  <c r="T76" i="47"/>
  <c r="V76" i="47"/>
  <c r="W76" i="47"/>
  <c r="X76" i="47" s="1"/>
  <c r="AJ76" i="47" a="1"/>
  <c r="AJ76" i="47" s="1"/>
  <c r="AK76" i="47" a="1"/>
  <c r="AK76" i="47" s="1"/>
  <c r="AL76" i="47" a="1"/>
  <c r="AL76" i="47" s="1"/>
  <c r="M77" i="47"/>
  <c r="N77" i="47"/>
  <c r="P77" i="47" s="1"/>
  <c r="O77" i="47"/>
  <c r="Q77" i="47"/>
  <c r="R77" i="47" s="1"/>
  <c r="T77" i="47"/>
  <c r="V77" i="47"/>
  <c r="W77" i="47"/>
  <c r="X77" i="47" s="1"/>
  <c r="AJ77" i="47" a="1"/>
  <c r="AJ77" i="47" s="1"/>
  <c r="AK77" i="47" a="1"/>
  <c r="AK77" i="47" s="1"/>
  <c r="AL77" i="47" a="1"/>
  <c r="AL77" i="47" s="1"/>
  <c r="M78" i="47"/>
  <c r="N78" i="47"/>
  <c r="P78" i="47" s="1"/>
  <c r="O78" i="47"/>
  <c r="Q78" i="47"/>
  <c r="R78" i="47" s="1"/>
  <c r="T78" i="47"/>
  <c r="V78" i="47"/>
  <c r="W78" i="47"/>
  <c r="X78" i="47" s="1"/>
  <c r="AJ78" i="47" a="1"/>
  <c r="AJ78" i="47" s="1"/>
  <c r="AK78" i="47" a="1"/>
  <c r="AK78" i="47" s="1"/>
  <c r="AL78" i="47" a="1"/>
  <c r="AL78" i="47" s="1"/>
  <c r="S19" i="56" l="1"/>
  <c r="R19" i="56"/>
  <c r="S18" i="56"/>
  <c r="R18" i="56"/>
  <c r="S17" i="56"/>
  <c r="R17" i="56"/>
  <c r="S16" i="56"/>
  <c r="R16" i="56"/>
  <c r="K17" i="56"/>
  <c r="J17" i="56"/>
  <c r="K16" i="56"/>
  <c r="J16" i="56"/>
  <c r="P16" i="56" l="1"/>
  <c r="P17" i="56"/>
  <c r="L16" i="56"/>
  <c r="L17" i="56"/>
  <c r="Q60" i="50"/>
  <c r="R60" i="50" s="1"/>
  <c r="M72" i="56" l="1"/>
  <c r="N72" i="56"/>
  <c r="O72" i="56"/>
  <c r="Q72" i="56"/>
  <c r="R72" i="56" s="1"/>
  <c r="T72" i="56"/>
  <c r="V72" i="56"/>
  <c r="W72" i="56"/>
  <c r="X72" i="56" s="1"/>
  <c r="AJ72" i="56" a="1"/>
  <c r="AJ72" i="56" s="1"/>
  <c r="AK72" i="56" a="1"/>
  <c r="AK72" i="56" s="1"/>
  <c r="AL72" i="56" a="1"/>
  <c r="AL72" i="56" s="1"/>
  <c r="M70" i="53"/>
  <c r="N70" i="53"/>
  <c r="O70" i="53"/>
  <c r="Q70" i="53"/>
  <c r="R70" i="53" s="1"/>
  <c r="T70" i="53"/>
  <c r="V70" i="53"/>
  <c r="W70" i="53"/>
  <c r="X70" i="53" s="1"/>
  <c r="AJ70" i="53" a="1"/>
  <c r="AJ70" i="53" s="1"/>
  <c r="AK70" i="53" a="1"/>
  <c r="AK70" i="53" s="1"/>
  <c r="AL70" i="53" a="1"/>
  <c r="AL70" i="53" s="1"/>
  <c r="AN15" i="46" l="1" a="1"/>
  <c r="AN15" i="46" s="1"/>
  <c r="BF15" i="46" a="1"/>
  <c r="BF15" i="46" s="1"/>
  <c r="AP15" i="46" a="1"/>
  <c r="AP15" i="46" s="1"/>
  <c r="AQ15" i="46" a="1"/>
  <c r="AQ15" i="46" s="1"/>
  <c r="AR15" i="46" a="1"/>
  <c r="AR15" i="46" s="1"/>
  <c r="AS15" i="46" a="1"/>
  <c r="AS15" i="46" s="1"/>
  <c r="AT15" i="46" a="1"/>
  <c r="AT15" i="46" s="1"/>
  <c r="AU15" i="46" a="1"/>
  <c r="AU15" i="46" s="1"/>
  <c r="AV15" i="46" a="1"/>
  <c r="AV15" i="46" s="1"/>
  <c r="AW15" i="46" a="1"/>
  <c r="AW15" i="46" s="1"/>
  <c r="AX15" i="46" a="1"/>
  <c r="AX15" i="46" s="1"/>
  <c r="AY15" i="46" a="1"/>
  <c r="AY15" i="46" s="1"/>
  <c r="BB15" i="46" a="1"/>
  <c r="BB15" i="46" s="1"/>
  <c r="BC15" i="46" a="1"/>
  <c r="BC15" i="46" s="1"/>
  <c r="BD15" i="46" a="1"/>
  <c r="BD15" i="46" s="1"/>
  <c r="BE15" i="46" a="1"/>
  <c r="BE15" i="46" s="1"/>
  <c r="AO15" i="46" a="1"/>
  <c r="AO15" i="46" s="1"/>
  <c r="BG15" i="46" a="1"/>
  <c r="BG15" i="46" s="1"/>
  <c r="BH15" i="46" a="1"/>
  <c r="BH15" i="46" s="1"/>
  <c r="BI15" i="46" a="1"/>
  <c r="BI15" i="46" s="1"/>
  <c r="BJ15" i="46" a="1"/>
  <c r="BJ15" i="46" s="1"/>
  <c r="BK15" i="46" a="1"/>
  <c r="BK15" i="46" s="1"/>
  <c r="BL15" i="46" a="1"/>
  <c r="BL15" i="46" s="1"/>
  <c r="BM15" i="46" a="1"/>
  <c r="BM15" i="46" s="1"/>
  <c r="BN15" i="46" a="1"/>
  <c r="BN15" i="46" s="1"/>
  <c r="BO15" i="46" a="1"/>
  <c r="BO15" i="46" s="1"/>
  <c r="BP15" i="46" a="1"/>
  <c r="BP15" i="46" s="1"/>
  <c r="BQ15" i="46" a="1"/>
  <c r="BQ15" i="46" s="1"/>
  <c r="BR15" i="46" a="1"/>
  <c r="BR15" i="46" s="1"/>
  <c r="BS15" i="46" a="1"/>
  <c r="BS15" i="46" s="1"/>
  <c r="AN16" i="46" a="1"/>
  <c r="AN16" i="46" s="1"/>
  <c r="BF16" i="46" a="1"/>
  <c r="BF16" i="46" s="1"/>
  <c r="AP16" i="46" a="1"/>
  <c r="AP16" i="46" s="1"/>
  <c r="AQ16" i="46" a="1"/>
  <c r="AQ16" i="46" s="1"/>
  <c r="AR16" i="46" a="1"/>
  <c r="AR16" i="46" s="1"/>
  <c r="AS16" i="46" a="1"/>
  <c r="AS16" i="46" s="1"/>
  <c r="AT16" i="46" a="1"/>
  <c r="AT16" i="46" s="1"/>
  <c r="AU16" i="46" a="1"/>
  <c r="AU16" i="46" s="1"/>
  <c r="AV16" i="46" a="1"/>
  <c r="AV16" i="46" s="1"/>
  <c r="AW16" i="46" a="1"/>
  <c r="AW16" i="46" s="1"/>
  <c r="AX16" i="46" a="1"/>
  <c r="AX16" i="46" s="1"/>
  <c r="AY16" i="46" a="1"/>
  <c r="AY16" i="46" s="1"/>
  <c r="BB16" i="46" a="1"/>
  <c r="BB16" i="46" s="1"/>
  <c r="BC16" i="46" a="1"/>
  <c r="BC16" i="46" s="1"/>
  <c r="BD16" i="46" a="1"/>
  <c r="BD16" i="46" s="1"/>
  <c r="BE16" i="46" a="1"/>
  <c r="BE16" i="46" s="1"/>
  <c r="AO16" i="46" a="1"/>
  <c r="AO16" i="46" s="1"/>
  <c r="BG16" i="46" a="1"/>
  <c r="BG16" i="46" s="1"/>
  <c r="BH16" i="46" a="1"/>
  <c r="BH16" i="46" s="1"/>
  <c r="BI16" i="46" a="1"/>
  <c r="BI16" i="46" s="1"/>
  <c r="BJ16" i="46" a="1"/>
  <c r="BJ16" i="46" s="1"/>
  <c r="BK16" i="46" a="1"/>
  <c r="BK16" i="46" s="1"/>
  <c r="BL16" i="46" a="1"/>
  <c r="BL16" i="46" s="1"/>
  <c r="BM16" i="46" a="1"/>
  <c r="BM16" i="46" s="1"/>
  <c r="BN16" i="46" a="1"/>
  <c r="BN16" i="46" s="1"/>
  <c r="BO16" i="46" a="1"/>
  <c r="BO16" i="46" s="1"/>
  <c r="BP16" i="46" a="1"/>
  <c r="BP16" i="46" s="1"/>
  <c r="BQ16" i="46" a="1"/>
  <c r="BQ16" i="46" s="1"/>
  <c r="BR16" i="46" a="1"/>
  <c r="BR16" i="46" s="1"/>
  <c r="BS16" i="46" a="1"/>
  <c r="BS16" i="46" s="1"/>
  <c r="AN17" i="46" a="1"/>
  <c r="AN17" i="46" s="1"/>
  <c r="BF17" i="46" a="1"/>
  <c r="BF17" i="46" s="1"/>
  <c r="AP17" i="46" a="1"/>
  <c r="AP17" i="46" s="1"/>
  <c r="AQ17" i="46" a="1"/>
  <c r="AQ17" i="46" s="1"/>
  <c r="AR17" i="46" a="1"/>
  <c r="AR17" i="46" s="1"/>
  <c r="AS17" i="46" a="1"/>
  <c r="AS17" i="46" s="1"/>
  <c r="AT17" i="46" a="1"/>
  <c r="AT17" i="46" s="1"/>
  <c r="AU17" i="46" a="1"/>
  <c r="AU17" i="46" s="1"/>
  <c r="AV17" i="46" a="1"/>
  <c r="AV17" i="46" s="1"/>
  <c r="AW17" i="46" a="1"/>
  <c r="AW17" i="46" s="1"/>
  <c r="AX17" i="46" a="1"/>
  <c r="AX17" i="46" s="1"/>
  <c r="AY17" i="46" a="1"/>
  <c r="AY17" i="46" s="1"/>
  <c r="BB17" i="46" a="1"/>
  <c r="BB17" i="46" s="1"/>
  <c r="BC17" i="46" a="1"/>
  <c r="BC17" i="46" s="1"/>
  <c r="BD17" i="46" a="1"/>
  <c r="BD17" i="46" s="1"/>
  <c r="BE17" i="46" a="1"/>
  <c r="BE17" i="46" s="1"/>
  <c r="AO17" i="46" a="1"/>
  <c r="AO17" i="46" s="1"/>
  <c r="BG17" i="46" a="1"/>
  <c r="BG17" i="46" s="1"/>
  <c r="BH17" i="46" a="1"/>
  <c r="BH17" i="46" s="1"/>
  <c r="BI17" i="46" a="1"/>
  <c r="BI17" i="46" s="1"/>
  <c r="BJ17" i="46" a="1"/>
  <c r="BJ17" i="46" s="1"/>
  <c r="BK17" i="46" a="1"/>
  <c r="BK17" i="46" s="1"/>
  <c r="BL17" i="46" a="1"/>
  <c r="BL17" i="46" s="1"/>
  <c r="BM17" i="46" a="1"/>
  <c r="BM17" i="46" s="1"/>
  <c r="BN17" i="46" a="1"/>
  <c r="BN17" i="46" s="1"/>
  <c r="BO17" i="46" a="1"/>
  <c r="BO17" i="46" s="1"/>
  <c r="BP17" i="46" a="1"/>
  <c r="BP17" i="46" s="1"/>
  <c r="BQ17" i="46" a="1"/>
  <c r="BQ17" i="46" s="1"/>
  <c r="BR17" i="46" a="1"/>
  <c r="BR17" i="46" s="1"/>
  <c r="BS17" i="46" a="1"/>
  <c r="BS17" i="46" s="1"/>
  <c r="BS14" i="46" l="1"/>
  <c r="BO14" i="46"/>
  <c r="BK14" i="46"/>
  <c r="BG14" i="46"/>
  <c r="BC14" i="46"/>
  <c r="AX14" i="46"/>
  <c r="AT14" i="46"/>
  <c r="AP14" i="46"/>
  <c r="BR14" i="46"/>
  <c r="BN14" i="46"/>
  <c r="BJ14" i="46"/>
  <c r="AO14" i="46"/>
  <c r="BB14" i="46"/>
  <c r="AW14" i="46"/>
  <c r="AS14" i="46"/>
  <c r="BF14" i="46"/>
  <c r="BQ14" i="46"/>
  <c r="BM14" i="46"/>
  <c r="BI14" i="46"/>
  <c r="BE14" i="46"/>
  <c r="AV14" i="46"/>
  <c r="AR14" i="46"/>
  <c r="AN14" i="46"/>
  <c r="BP14" i="46"/>
  <c r="BL14" i="46"/>
  <c r="BH14" i="46"/>
  <c r="BD14" i="46"/>
  <c r="AY14" i="46"/>
  <c r="AU14" i="46"/>
  <c r="AQ14" i="46"/>
  <c r="Q65" i="56"/>
  <c r="R65" i="56" s="1"/>
  <c r="Q59" i="54"/>
  <c r="R59" i="54" s="1"/>
  <c r="Q58" i="52"/>
  <c r="R58" i="52" s="1"/>
  <c r="Q59" i="52"/>
  <c r="R59" i="52" s="1"/>
  <c r="Q60" i="52"/>
  <c r="R60" i="52" s="1"/>
  <c r="Q61" i="52"/>
  <c r="R61" i="52" s="1"/>
  <c r="Q62" i="52"/>
  <c r="R62" i="52" s="1"/>
  <c r="Q63" i="52"/>
  <c r="R63" i="52" s="1"/>
  <c r="Q64" i="52"/>
  <c r="R64" i="52" s="1"/>
  <c r="M68" i="47" l="1"/>
  <c r="N68" i="47"/>
  <c r="O68" i="47"/>
  <c r="AN15" i="48" l="1" a="1"/>
  <c r="AN15" i="48" s="1"/>
  <c r="AO15" i="48" a="1"/>
  <c r="AO15" i="48" s="1"/>
  <c r="AP15" i="48" a="1"/>
  <c r="AP15" i="48" s="1"/>
  <c r="AQ15" i="48" a="1"/>
  <c r="AQ15" i="48" s="1"/>
  <c r="AR15" i="48" a="1"/>
  <c r="AR15" i="48" s="1"/>
  <c r="BH15" i="48" a="1"/>
  <c r="BH15" i="48" s="1"/>
  <c r="AS15" i="48" a="1"/>
  <c r="AS15" i="48" s="1"/>
  <c r="AT15" i="48" a="1"/>
  <c r="AT15" i="48" s="1"/>
  <c r="AU15" i="48" a="1"/>
  <c r="AU15" i="48" s="1"/>
  <c r="AV15" i="48" a="1"/>
  <c r="AV15" i="48" s="1"/>
  <c r="AW15" i="48" a="1"/>
  <c r="AW15" i="48" s="1"/>
  <c r="AX15" i="48" a="1"/>
  <c r="AX15" i="48" s="1"/>
  <c r="AY15" i="48" a="1"/>
  <c r="AY15" i="48" s="1"/>
  <c r="AZ15" i="48" a="1"/>
  <c r="AZ15" i="48" s="1"/>
  <c r="BA15" i="48" a="1"/>
  <c r="BA15" i="48" s="1"/>
  <c r="BB15" i="48" a="1"/>
  <c r="BB15" i="48" s="1"/>
  <c r="BC15" i="48" a="1"/>
  <c r="BC15" i="48" s="1"/>
  <c r="BD15" i="48" a="1"/>
  <c r="BD15" i="48" s="1"/>
  <c r="BE15" i="48" a="1"/>
  <c r="BE15" i="48" s="1"/>
  <c r="BF15" i="48" a="1"/>
  <c r="BF15" i="48" s="1"/>
  <c r="BG15" i="48" a="1"/>
  <c r="BG15" i="48" s="1"/>
  <c r="BI15" i="48" a="1"/>
  <c r="BI15" i="48" s="1"/>
  <c r="BJ15" i="48" a="1"/>
  <c r="BJ15" i="48" s="1"/>
  <c r="BK15" i="48" a="1"/>
  <c r="BK15" i="48" s="1"/>
  <c r="BL15" i="48" a="1"/>
  <c r="BL15" i="48" s="1"/>
  <c r="BM15" i="48" a="1"/>
  <c r="BM15" i="48" s="1"/>
  <c r="BN15" i="48" a="1"/>
  <c r="BN15" i="48" s="1"/>
  <c r="BO15" i="48" a="1"/>
  <c r="BO15" i="48" s="1"/>
  <c r="BP15" i="48" a="1"/>
  <c r="BP15" i="48" s="1"/>
  <c r="BQ15" i="48" a="1"/>
  <c r="BQ15" i="48" s="1"/>
  <c r="BR15" i="48" a="1"/>
  <c r="BR15" i="48" s="1"/>
  <c r="AN16" i="48" a="1"/>
  <c r="AN16" i="48" s="1"/>
  <c r="AO16" i="48" a="1"/>
  <c r="AO16" i="48" s="1"/>
  <c r="AP16" i="48" a="1"/>
  <c r="AP16" i="48" s="1"/>
  <c r="AQ16" i="48" a="1"/>
  <c r="AQ16" i="48" s="1"/>
  <c r="AR16" i="48" a="1"/>
  <c r="AR16" i="48" s="1"/>
  <c r="BH16" i="48" a="1"/>
  <c r="BH16" i="48" s="1"/>
  <c r="AS16" i="48" a="1"/>
  <c r="AS16" i="48" s="1"/>
  <c r="AT16" i="48" a="1"/>
  <c r="AT16" i="48" s="1"/>
  <c r="AU16" i="48" a="1"/>
  <c r="AU16" i="48" s="1"/>
  <c r="AV16" i="48" a="1"/>
  <c r="AV16" i="48" s="1"/>
  <c r="AW16" i="48" a="1"/>
  <c r="AW16" i="48" s="1"/>
  <c r="AX16" i="48" a="1"/>
  <c r="AX16" i="48" s="1"/>
  <c r="AY16" i="48" a="1"/>
  <c r="AY16" i="48" s="1"/>
  <c r="AZ16" i="48" a="1"/>
  <c r="AZ16" i="48" s="1"/>
  <c r="BA16" i="48" a="1"/>
  <c r="BA16" i="48" s="1"/>
  <c r="BB16" i="48" a="1"/>
  <c r="BB16" i="48" s="1"/>
  <c r="BC16" i="48" a="1"/>
  <c r="BC16" i="48" s="1"/>
  <c r="BD16" i="48" a="1"/>
  <c r="BD16" i="48" s="1"/>
  <c r="BE16" i="48" a="1"/>
  <c r="BE16" i="48" s="1"/>
  <c r="BF16" i="48" a="1"/>
  <c r="BF16" i="48" s="1"/>
  <c r="BG16" i="48" a="1"/>
  <c r="BG16" i="48" s="1"/>
  <c r="BI16" i="48" a="1"/>
  <c r="BI16" i="48" s="1"/>
  <c r="BJ16" i="48" a="1"/>
  <c r="BJ16" i="48" s="1"/>
  <c r="BK16" i="48" a="1"/>
  <c r="BK16" i="48" s="1"/>
  <c r="BL16" i="48" a="1"/>
  <c r="BL16" i="48" s="1"/>
  <c r="BM16" i="48" a="1"/>
  <c r="BM16" i="48" s="1"/>
  <c r="BN16" i="48" a="1"/>
  <c r="BN16" i="48" s="1"/>
  <c r="BO16" i="48" a="1"/>
  <c r="BO16" i="48" s="1"/>
  <c r="BP16" i="48" a="1"/>
  <c r="BP16" i="48" s="1"/>
  <c r="BQ16" i="48" a="1"/>
  <c r="BQ16" i="48" s="1"/>
  <c r="BR16" i="48" a="1"/>
  <c r="BR16" i="48" s="1"/>
  <c r="AN17" i="48" a="1"/>
  <c r="AN17" i="48" s="1"/>
  <c r="AO17" i="48" a="1"/>
  <c r="AO17" i="48" s="1"/>
  <c r="AP17" i="48" a="1"/>
  <c r="AP17" i="48" s="1"/>
  <c r="AQ17" i="48" a="1"/>
  <c r="AQ17" i="48" s="1"/>
  <c r="AR17" i="48" a="1"/>
  <c r="AR17" i="48" s="1"/>
  <c r="BH17" i="48" a="1"/>
  <c r="BH17" i="48" s="1"/>
  <c r="AS17" i="48" a="1"/>
  <c r="AS17" i="48" s="1"/>
  <c r="AT17" i="48" a="1"/>
  <c r="AT17" i="48" s="1"/>
  <c r="AU17" i="48" a="1"/>
  <c r="AU17" i="48" s="1"/>
  <c r="AV17" i="48" a="1"/>
  <c r="AV17" i="48" s="1"/>
  <c r="AW17" i="48" a="1"/>
  <c r="AW17" i="48" s="1"/>
  <c r="AX17" i="48" a="1"/>
  <c r="AX17" i="48" s="1"/>
  <c r="AY17" i="48" a="1"/>
  <c r="AY17" i="48" s="1"/>
  <c r="AZ17" i="48" a="1"/>
  <c r="AZ17" i="48" s="1"/>
  <c r="BA17" i="48" a="1"/>
  <c r="BA17" i="48" s="1"/>
  <c r="BB17" i="48" a="1"/>
  <c r="BB17" i="48" s="1"/>
  <c r="BC17" i="48" a="1"/>
  <c r="BC17" i="48" s="1"/>
  <c r="BD17" i="48" a="1"/>
  <c r="BD17" i="48" s="1"/>
  <c r="BE17" i="48" a="1"/>
  <c r="BE17" i="48" s="1"/>
  <c r="BF17" i="48" a="1"/>
  <c r="BF17" i="48" s="1"/>
  <c r="BG17" i="48" a="1"/>
  <c r="BG17" i="48" s="1"/>
  <c r="BI17" i="48" a="1"/>
  <c r="BI17" i="48" s="1"/>
  <c r="BJ17" i="48" a="1"/>
  <c r="BJ17" i="48" s="1"/>
  <c r="BK17" i="48" a="1"/>
  <c r="BK17" i="48" s="1"/>
  <c r="BL17" i="48" a="1"/>
  <c r="BL17" i="48" s="1"/>
  <c r="BM17" i="48" a="1"/>
  <c r="BM17" i="48" s="1"/>
  <c r="BN17" i="48" a="1"/>
  <c r="BN17" i="48" s="1"/>
  <c r="BO17" i="48" a="1"/>
  <c r="BO17" i="48" s="1"/>
  <c r="BP17" i="48" a="1"/>
  <c r="BP17" i="48" s="1"/>
  <c r="BQ17" i="48" a="1"/>
  <c r="BQ17" i="48" s="1"/>
  <c r="BR17" i="48" a="1"/>
  <c r="BR17" i="48" s="1"/>
  <c r="BJ14" i="48" l="1"/>
  <c r="BE14" i="48"/>
  <c r="BA14" i="48"/>
  <c r="BQ14" i="48"/>
  <c r="BM14" i="48"/>
  <c r="BD14" i="48"/>
  <c r="AZ14" i="48"/>
  <c r="BP14" i="48"/>
  <c r="BL14" i="48"/>
  <c r="BG14" i="48"/>
  <c r="BC14" i="48"/>
  <c r="BN14" i="48"/>
  <c r="AY14" i="48"/>
  <c r="BI14" i="48"/>
  <c r="AW14" i="48"/>
  <c r="AS14" i="48"/>
  <c r="AU14" i="48"/>
  <c r="AR14" i="48"/>
  <c r="AN14" i="48"/>
  <c r="BR14" i="48"/>
  <c r="AV14" i="48"/>
  <c r="BH14" i="48"/>
  <c r="AO14" i="48"/>
  <c r="AP14" i="48"/>
  <c r="BO14" i="48"/>
  <c r="BK14" i="48"/>
  <c r="BF14" i="48"/>
  <c r="BB14" i="48"/>
  <c r="AX14" i="48"/>
  <c r="AT14" i="48"/>
  <c r="AQ14" i="48"/>
  <c r="Q58" i="46"/>
  <c r="R58" i="46" s="1"/>
  <c r="Q59" i="46"/>
  <c r="R59" i="46" s="1"/>
  <c r="Q60" i="46"/>
  <c r="R60" i="46" s="1"/>
  <c r="Q57" i="54"/>
  <c r="R57" i="54" s="1"/>
  <c r="Q58" i="54"/>
  <c r="R58" i="54" s="1"/>
  <c r="Q57" i="49"/>
  <c r="R57" i="49" s="1"/>
  <c r="Q58" i="49"/>
  <c r="R58" i="49" s="1"/>
  <c r="S19" i="43" l="1"/>
  <c r="R19" i="43"/>
  <c r="S18" i="43"/>
  <c r="R18" i="43"/>
  <c r="S17" i="43"/>
  <c r="R17" i="43"/>
  <c r="S16" i="43"/>
  <c r="R16" i="43"/>
  <c r="S19" i="47"/>
  <c r="R19" i="47"/>
  <c r="S18" i="47"/>
  <c r="R18" i="47"/>
  <c r="S17" i="47"/>
  <c r="R17" i="47"/>
  <c r="S16" i="47"/>
  <c r="R16" i="47"/>
  <c r="S19" i="50"/>
  <c r="R19" i="50"/>
  <c r="S18" i="50"/>
  <c r="R18" i="50"/>
  <c r="S17" i="50"/>
  <c r="R17" i="50"/>
  <c r="S16" i="50"/>
  <c r="R16" i="50"/>
  <c r="S19" i="57"/>
  <c r="R19" i="57"/>
  <c r="S18" i="57"/>
  <c r="R18" i="57"/>
  <c r="S17" i="57"/>
  <c r="R17" i="57"/>
  <c r="S16" i="57"/>
  <c r="R16" i="57"/>
  <c r="S19" i="2"/>
  <c r="R19" i="2"/>
  <c r="S18" i="2"/>
  <c r="R18" i="2"/>
  <c r="S17" i="2"/>
  <c r="R17" i="2"/>
  <c r="S16" i="2"/>
  <c r="R16" i="2"/>
  <c r="S19" i="53"/>
  <c r="R19" i="53"/>
  <c r="S18" i="53"/>
  <c r="R18" i="53"/>
  <c r="S17" i="53"/>
  <c r="R17" i="53"/>
  <c r="S16" i="53"/>
  <c r="R16" i="53"/>
  <c r="K17" i="43"/>
  <c r="J17" i="43"/>
  <c r="K16" i="43"/>
  <c r="J16" i="43"/>
  <c r="K17" i="47"/>
  <c r="J17" i="47"/>
  <c r="K16" i="47"/>
  <c r="J16" i="47"/>
  <c r="K17" i="50"/>
  <c r="J17" i="50"/>
  <c r="K16" i="50"/>
  <c r="J16" i="50"/>
  <c r="K17" i="57"/>
  <c r="J17" i="57"/>
  <c r="K16" i="57"/>
  <c r="J16" i="57"/>
  <c r="K17" i="2"/>
  <c r="J17" i="2"/>
  <c r="K16" i="2"/>
  <c r="J16" i="2"/>
  <c r="K17" i="53"/>
  <c r="J17" i="53"/>
  <c r="K16" i="53"/>
  <c r="J16" i="53"/>
  <c r="S19" i="54"/>
  <c r="R19" i="54"/>
  <c r="S18" i="54"/>
  <c r="R18" i="54"/>
  <c r="S17" i="54"/>
  <c r="R17" i="54"/>
  <c r="S16" i="54"/>
  <c r="R16" i="54"/>
  <c r="K17" i="54"/>
  <c r="J17" i="54"/>
  <c r="K16" i="54"/>
  <c r="J16" i="54"/>
  <c r="AN15" i="55" a="1"/>
  <c r="AN15" i="55" s="1"/>
  <c r="AO15" i="55" a="1"/>
  <c r="AO15" i="55" s="1"/>
  <c r="AP15" i="55" a="1"/>
  <c r="AP15" i="55" s="1"/>
  <c r="AQ15" i="55" a="1"/>
  <c r="AQ15" i="55" s="1"/>
  <c r="AR15" i="55" a="1"/>
  <c r="AR15" i="55" s="1"/>
  <c r="AS15" i="55" a="1"/>
  <c r="AS15" i="55" s="1"/>
  <c r="AT15" i="55" a="1"/>
  <c r="AT15" i="55" s="1"/>
  <c r="AU15" i="55" a="1"/>
  <c r="AU15" i="55" s="1"/>
  <c r="AV15" i="55" a="1"/>
  <c r="AV15" i="55" s="1"/>
  <c r="AW15" i="55" a="1"/>
  <c r="AW15" i="55" s="1"/>
  <c r="AX15" i="55" a="1"/>
  <c r="AX15" i="55" s="1"/>
  <c r="AY15" i="55" a="1"/>
  <c r="AY15" i="55" s="1"/>
  <c r="AZ15" i="55" a="1"/>
  <c r="AZ15" i="55" s="1"/>
  <c r="BA15" i="55" a="1"/>
  <c r="BA15" i="55" s="1"/>
  <c r="BB15" i="55" a="1"/>
  <c r="BB15" i="55" s="1"/>
  <c r="BC15" i="55" a="1"/>
  <c r="BC15" i="55" s="1"/>
  <c r="BD15" i="55" a="1"/>
  <c r="BD15" i="55" s="1"/>
  <c r="BE15" i="55" a="1"/>
  <c r="BE15" i="55" s="1"/>
  <c r="BF15" i="55" a="1"/>
  <c r="BF15" i="55" s="1"/>
  <c r="BG15" i="55" a="1"/>
  <c r="BG15" i="55" s="1"/>
  <c r="BH15" i="55" a="1"/>
  <c r="BH15" i="55" s="1"/>
  <c r="BI15" i="55" a="1"/>
  <c r="BI15" i="55" s="1"/>
  <c r="BJ15" i="55" a="1"/>
  <c r="BJ15" i="55" s="1"/>
  <c r="BK15" i="55" a="1"/>
  <c r="BK15" i="55" s="1"/>
  <c r="BL15" i="55" a="1"/>
  <c r="BL15" i="55" s="1"/>
  <c r="BM15" i="55" a="1"/>
  <c r="BM15" i="55" s="1"/>
  <c r="BN15" i="55" a="1"/>
  <c r="BN15" i="55" s="1"/>
  <c r="BO15" i="55" a="1"/>
  <c r="BO15" i="55" s="1"/>
  <c r="BP15" i="55" a="1"/>
  <c r="BP15" i="55" s="1"/>
  <c r="BQ15" i="55" a="1"/>
  <c r="BQ15" i="55" s="1"/>
  <c r="BR15" i="55" a="1"/>
  <c r="BR15" i="55" s="1"/>
  <c r="AN16" i="55" a="1"/>
  <c r="AN16" i="55" s="1"/>
  <c r="AO16" i="55" a="1"/>
  <c r="AO16" i="55" s="1"/>
  <c r="AP16" i="55" a="1"/>
  <c r="AP16" i="55" s="1"/>
  <c r="AQ16" i="55" a="1"/>
  <c r="AQ16" i="55" s="1"/>
  <c r="AR16" i="55" a="1"/>
  <c r="AR16" i="55" s="1"/>
  <c r="AS16" i="55" a="1"/>
  <c r="AS16" i="55" s="1"/>
  <c r="AT16" i="55" a="1"/>
  <c r="AT16" i="55" s="1"/>
  <c r="AU16" i="55" a="1"/>
  <c r="AU16" i="55" s="1"/>
  <c r="AV16" i="55" a="1"/>
  <c r="AV16" i="55" s="1"/>
  <c r="AW16" i="55" a="1"/>
  <c r="AW16" i="55" s="1"/>
  <c r="AX16" i="55" a="1"/>
  <c r="AX16" i="55" s="1"/>
  <c r="AY16" i="55" a="1"/>
  <c r="AY16" i="55" s="1"/>
  <c r="AZ16" i="55" a="1"/>
  <c r="AZ16" i="55" s="1"/>
  <c r="BA16" i="55" a="1"/>
  <c r="BA16" i="55" s="1"/>
  <c r="BB16" i="55" a="1"/>
  <c r="BB16" i="55" s="1"/>
  <c r="BC16" i="55" a="1"/>
  <c r="BC16" i="55" s="1"/>
  <c r="BD16" i="55" a="1"/>
  <c r="BD16" i="55" s="1"/>
  <c r="BE16" i="55" a="1"/>
  <c r="BE16" i="55" s="1"/>
  <c r="BF16" i="55" a="1"/>
  <c r="BF16" i="55" s="1"/>
  <c r="BG16" i="55" a="1"/>
  <c r="BG16" i="55" s="1"/>
  <c r="BH16" i="55" a="1"/>
  <c r="BH16" i="55" s="1"/>
  <c r="BI16" i="55" a="1"/>
  <c r="BI16" i="55" s="1"/>
  <c r="BJ16" i="55" a="1"/>
  <c r="BJ16" i="55" s="1"/>
  <c r="BK16" i="55" a="1"/>
  <c r="BK16" i="55" s="1"/>
  <c r="BL16" i="55" a="1"/>
  <c r="BL16" i="55" s="1"/>
  <c r="BM16" i="55" a="1"/>
  <c r="BM16" i="55" s="1"/>
  <c r="BN16" i="55" a="1"/>
  <c r="BN16" i="55" s="1"/>
  <c r="BO16" i="55" a="1"/>
  <c r="BO16" i="55" s="1"/>
  <c r="BP16" i="55" a="1"/>
  <c r="BP16" i="55" s="1"/>
  <c r="BQ16" i="55" a="1"/>
  <c r="BQ16" i="55" s="1"/>
  <c r="BR16" i="55" a="1"/>
  <c r="BR16" i="55" s="1"/>
  <c r="AN17" i="55" a="1"/>
  <c r="AN17" i="55" s="1"/>
  <c r="AO17" i="55" a="1"/>
  <c r="AO17" i="55" s="1"/>
  <c r="AP17" i="55" a="1"/>
  <c r="AP17" i="55" s="1"/>
  <c r="AQ17" i="55" a="1"/>
  <c r="AQ17" i="55" s="1"/>
  <c r="AR17" i="55" a="1"/>
  <c r="AR17" i="55" s="1"/>
  <c r="AS17" i="55" a="1"/>
  <c r="AS17" i="55" s="1"/>
  <c r="AT17" i="55" a="1"/>
  <c r="AT17" i="55" s="1"/>
  <c r="AU17" i="55" a="1"/>
  <c r="AU17" i="55" s="1"/>
  <c r="AV17" i="55" a="1"/>
  <c r="AV17" i="55" s="1"/>
  <c r="AW17" i="55" a="1"/>
  <c r="AW17" i="55" s="1"/>
  <c r="AX17" i="55" a="1"/>
  <c r="AX17" i="55" s="1"/>
  <c r="AY17" i="55" a="1"/>
  <c r="AY17" i="55" s="1"/>
  <c r="AZ17" i="55" a="1"/>
  <c r="AZ17" i="55" s="1"/>
  <c r="BA17" i="55" a="1"/>
  <c r="BA17" i="55" s="1"/>
  <c r="BB17" i="55" a="1"/>
  <c r="BB17" i="55" s="1"/>
  <c r="BC17" i="55" a="1"/>
  <c r="BC17" i="55" s="1"/>
  <c r="BD17" i="55" a="1"/>
  <c r="BD17" i="55" s="1"/>
  <c r="BE17" i="55" a="1"/>
  <c r="BE17" i="55" s="1"/>
  <c r="BF17" i="55" a="1"/>
  <c r="BF17" i="55" s="1"/>
  <c r="BG17" i="55" a="1"/>
  <c r="BG17" i="55" s="1"/>
  <c r="BH17" i="55" a="1"/>
  <c r="BH17" i="55" s="1"/>
  <c r="BI17" i="55" a="1"/>
  <c r="BI17" i="55" s="1"/>
  <c r="BJ17" i="55" a="1"/>
  <c r="BJ17" i="55" s="1"/>
  <c r="BK17" i="55" a="1"/>
  <c r="BK17" i="55" s="1"/>
  <c r="BL17" i="55" a="1"/>
  <c r="BL17" i="55" s="1"/>
  <c r="BM17" i="55" a="1"/>
  <c r="BM17" i="55" s="1"/>
  <c r="BN17" i="55" a="1"/>
  <c r="BN17" i="55" s="1"/>
  <c r="BO17" i="55" a="1"/>
  <c r="BO17" i="55" s="1"/>
  <c r="BP17" i="55" a="1"/>
  <c r="BP17" i="55" s="1"/>
  <c r="BQ17" i="55" a="1"/>
  <c r="BQ17" i="55" s="1"/>
  <c r="BR17" i="55" a="1"/>
  <c r="BR17" i="55" s="1"/>
  <c r="BJ14" i="55" l="1"/>
  <c r="BF14" i="55"/>
  <c r="BB14" i="55"/>
  <c r="AX14" i="55"/>
  <c r="BQ14" i="55"/>
  <c r="BM14" i="55"/>
  <c r="BI14" i="55"/>
  <c r="BE14" i="55"/>
  <c r="BA14" i="55"/>
  <c r="AW14" i="55"/>
  <c r="BP14" i="55"/>
  <c r="BL14" i="55"/>
  <c r="BH14" i="55"/>
  <c r="BD14" i="55"/>
  <c r="AZ14" i="55"/>
  <c r="AR14" i="55"/>
  <c r="AN14" i="55"/>
  <c r="AV14" i="55"/>
  <c r="P16" i="43"/>
  <c r="P17" i="43"/>
  <c r="P17" i="53"/>
  <c r="P16" i="53"/>
  <c r="BR14" i="55"/>
  <c r="BN14" i="55"/>
  <c r="AT14" i="55"/>
  <c r="AS14" i="55"/>
  <c r="AO14" i="55"/>
  <c r="AP14" i="55"/>
  <c r="P17" i="54"/>
  <c r="P16" i="54"/>
  <c r="P17" i="57"/>
  <c r="P17" i="2"/>
  <c r="P17" i="50"/>
  <c r="P17" i="47"/>
  <c r="P16" i="57"/>
  <c r="P16" i="47"/>
  <c r="P16" i="50"/>
  <c r="P16" i="2"/>
  <c r="L16" i="43"/>
  <c r="L17" i="43"/>
  <c r="L16" i="47"/>
  <c r="L17" i="47"/>
  <c r="L16" i="50"/>
  <c r="L17" i="50"/>
  <c r="L16" i="57"/>
  <c r="L17" i="57"/>
  <c r="L16" i="2"/>
  <c r="L17" i="2"/>
  <c r="L16" i="53"/>
  <c r="L17" i="53"/>
  <c r="L16" i="54"/>
  <c r="L17" i="54"/>
  <c r="BO14" i="55"/>
  <c r="BK14" i="55"/>
  <c r="BG14" i="55"/>
  <c r="BC14" i="55"/>
  <c r="AY14" i="55"/>
  <c r="AU14" i="55"/>
  <c r="AQ14" i="55"/>
  <c r="M68" i="2"/>
  <c r="N68" i="2"/>
  <c r="O68" i="2"/>
  <c r="Q68" i="2"/>
  <c r="R68" i="2" s="1"/>
  <c r="T68" i="2"/>
  <c r="V68" i="2"/>
  <c r="W68" i="2"/>
  <c r="X68" i="2" s="1"/>
  <c r="M64" i="44"/>
  <c r="N64" i="44"/>
  <c r="O64" i="44"/>
  <c r="Q64" i="44"/>
  <c r="R64" i="44" s="1"/>
  <c r="T64" i="44"/>
  <c r="V64" i="44"/>
  <c r="W64" i="44"/>
  <c r="X64" i="44" s="1"/>
  <c r="AJ59" i="58" l="1" a="1"/>
  <c r="AJ59" i="58" s="1"/>
  <c r="AK59" i="58" a="1"/>
  <c r="AK59" i="58" s="1"/>
  <c r="AL59" i="58" a="1"/>
  <c r="AL59" i="58" s="1"/>
  <c r="AJ60" i="58" a="1"/>
  <c r="AJ60" i="58" s="1"/>
  <c r="AK60" i="58" a="1"/>
  <c r="AK60" i="58" s="1"/>
  <c r="AL60" i="58" a="1"/>
  <c r="AL60" i="58" s="1"/>
  <c r="AJ61" i="58" a="1"/>
  <c r="AJ61" i="58" s="1"/>
  <c r="AK61" i="58" a="1"/>
  <c r="AK61" i="58" s="1"/>
  <c r="AL61" i="58" a="1"/>
  <c r="AL61" i="58" s="1"/>
  <c r="AJ62" i="58" a="1"/>
  <c r="AJ62" i="58" s="1"/>
  <c r="AK62" i="58" a="1"/>
  <c r="AK62" i="58" s="1"/>
  <c r="AL62" i="58" a="1"/>
  <c r="AL62" i="58" s="1"/>
  <c r="AJ63" i="58" a="1"/>
  <c r="AJ63" i="58" s="1"/>
  <c r="AK63" i="58" a="1"/>
  <c r="AK63" i="58" s="1"/>
  <c r="AL63" i="58" a="1"/>
  <c r="AL63" i="58" s="1"/>
  <c r="AJ64" i="58" a="1"/>
  <c r="AJ64" i="58" s="1"/>
  <c r="AK64" i="58" a="1"/>
  <c r="AK64" i="58" s="1"/>
  <c r="AL64" i="58" a="1"/>
  <c r="AL64" i="58" s="1"/>
  <c r="AJ62" i="2" a="1"/>
  <c r="AJ62" i="2" s="1"/>
  <c r="AK62" i="2" a="1"/>
  <c r="AK62" i="2" s="1"/>
  <c r="AL62" i="2" a="1"/>
  <c r="AL62" i="2" s="1"/>
  <c r="AJ63" i="2" a="1"/>
  <c r="AJ63" i="2" s="1"/>
  <c r="AK63" i="2" a="1"/>
  <c r="AK63" i="2" s="1"/>
  <c r="AL63" i="2" a="1"/>
  <c r="AL63" i="2" s="1"/>
  <c r="AJ64" i="2" a="1"/>
  <c r="AJ64" i="2" s="1"/>
  <c r="AK64" i="2" a="1"/>
  <c r="AK64" i="2" s="1"/>
  <c r="AL64" i="2" a="1"/>
  <c r="AL64" i="2" s="1"/>
  <c r="AJ65" i="2" a="1"/>
  <c r="AJ65" i="2" s="1"/>
  <c r="AK65" i="2" a="1"/>
  <c r="AK65" i="2" s="1"/>
  <c r="AL65" i="2" a="1"/>
  <c r="AL65" i="2" s="1"/>
  <c r="AJ66" i="2" a="1"/>
  <c r="AJ66" i="2" s="1"/>
  <c r="AK66" i="2" a="1"/>
  <c r="AK66" i="2" s="1"/>
  <c r="AL66" i="2" a="1"/>
  <c r="AL66" i="2" s="1"/>
  <c r="AJ71" i="2" a="1"/>
  <c r="AJ71" i="2" s="1"/>
  <c r="AK71" i="2" a="1"/>
  <c r="AK71" i="2" s="1"/>
  <c r="AL71" i="2" a="1"/>
  <c r="AL71" i="2" s="1"/>
  <c r="AJ54" i="57" a="1"/>
  <c r="AJ54" i="57" s="1"/>
  <c r="AK54" i="57" a="1"/>
  <c r="AK54" i="57" s="1"/>
  <c r="AL54" i="57" a="1"/>
  <c r="AL54" i="57" s="1"/>
  <c r="AJ55" i="57" a="1"/>
  <c r="AJ55" i="57" s="1"/>
  <c r="AK55" i="57" a="1"/>
  <c r="AK55" i="57" s="1"/>
  <c r="AL55" i="57" a="1"/>
  <c r="AL55" i="57" s="1"/>
  <c r="AJ56" i="57" a="1"/>
  <c r="AJ56" i="57" s="1"/>
  <c r="AK56" i="57" a="1"/>
  <c r="AK56" i="57" s="1"/>
  <c r="AL56" i="57" a="1"/>
  <c r="AL56" i="57" s="1"/>
  <c r="AJ57" i="57" a="1"/>
  <c r="AJ57" i="57" s="1"/>
  <c r="AK57" i="57" a="1"/>
  <c r="AK57" i="57" s="1"/>
  <c r="AL57" i="57" a="1"/>
  <c r="AL57" i="57" s="1"/>
  <c r="AJ58" i="57" a="1"/>
  <c r="AJ58" i="57" s="1"/>
  <c r="AK58" i="57" a="1"/>
  <c r="AK58" i="57" s="1"/>
  <c r="AL58" i="57" a="1"/>
  <c r="AL58" i="57" s="1"/>
  <c r="AJ59" i="57" a="1"/>
  <c r="AJ59" i="57" s="1"/>
  <c r="AK59" i="57" a="1"/>
  <c r="AK59" i="57" s="1"/>
  <c r="AL59" i="57" a="1"/>
  <c r="AL59" i="57" s="1"/>
  <c r="AJ60" i="57" a="1"/>
  <c r="AJ60" i="57" s="1"/>
  <c r="AK60" i="57" a="1"/>
  <c r="AK60" i="57" s="1"/>
  <c r="AL60" i="57" a="1"/>
  <c r="AL60" i="57" s="1"/>
  <c r="AJ61" i="57" a="1"/>
  <c r="AJ61" i="57" s="1"/>
  <c r="AK61" i="57" a="1"/>
  <c r="AK61" i="57" s="1"/>
  <c r="AL61" i="57" a="1"/>
  <c r="AL61" i="57" s="1"/>
  <c r="AJ62" i="57" a="1"/>
  <c r="AJ62" i="57" s="1"/>
  <c r="AK62" i="57" a="1"/>
  <c r="AK62" i="57" s="1"/>
  <c r="AL62" i="57" a="1"/>
  <c r="AL62" i="57" s="1"/>
  <c r="AJ63" i="57" a="1"/>
  <c r="AJ63" i="57" s="1"/>
  <c r="AK63" i="57" a="1"/>
  <c r="AK63" i="57" s="1"/>
  <c r="AL63" i="57" a="1"/>
  <c r="AL63" i="57" s="1"/>
  <c r="AJ64" i="57" a="1"/>
  <c r="AJ64" i="57" s="1"/>
  <c r="AK64" i="57" a="1"/>
  <c r="AK64" i="57" s="1"/>
  <c r="AL64" i="57" a="1"/>
  <c r="AL64" i="57" s="1"/>
  <c r="AJ65" i="57" a="1"/>
  <c r="AJ65" i="57" s="1"/>
  <c r="AK65" i="57" a="1"/>
  <c r="AK65" i="57" s="1"/>
  <c r="AL65" i="57" a="1"/>
  <c r="AL65" i="57" s="1"/>
  <c r="M57" i="57"/>
  <c r="N57" i="57"/>
  <c r="O57" i="57"/>
  <c r="M59" i="51" l="1"/>
  <c r="N59" i="51"/>
  <c r="O59" i="51"/>
  <c r="M59" i="58"/>
  <c r="N59" i="58"/>
  <c r="P59" i="58" s="1"/>
  <c r="O59" i="58"/>
  <c r="M57" i="49"/>
  <c r="N57" i="49"/>
  <c r="O57" i="49"/>
  <c r="M57" i="54"/>
  <c r="N57" i="54"/>
  <c r="O57" i="54"/>
  <c r="M57" i="43"/>
  <c r="N57" i="43"/>
  <c r="O57" i="43"/>
  <c r="M57" i="50"/>
  <c r="N57" i="50"/>
  <c r="O57" i="50"/>
  <c r="M61" i="53"/>
  <c r="N61" i="53"/>
  <c r="O61" i="53"/>
  <c r="M59" i="44"/>
  <c r="N59" i="44"/>
  <c r="O59" i="44"/>
  <c r="M63" i="2"/>
  <c r="N63" i="2"/>
  <c r="O63" i="2"/>
  <c r="AJ66" i="47" a="1"/>
  <c r="AJ66" i="47" s="1"/>
  <c r="AK66" i="47" a="1"/>
  <c r="AK66" i="47" s="1"/>
  <c r="AL66" i="47" a="1"/>
  <c r="AL66" i="47" s="1"/>
  <c r="AJ67" i="47" a="1"/>
  <c r="AJ67" i="47" s="1"/>
  <c r="AK67" i="47" a="1"/>
  <c r="AK67" i="47" s="1"/>
  <c r="AL67" i="47" a="1"/>
  <c r="AL67" i="47" s="1"/>
  <c r="AJ69" i="47" a="1"/>
  <c r="AJ69" i="47" s="1"/>
  <c r="AK69" i="47" a="1"/>
  <c r="AK69" i="47" s="1"/>
  <c r="AL69" i="47" a="1"/>
  <c r="AL69" i="47" s="1"/>
  <c r="AJ70" i="47" a="1"/>
  <c r="AJ70" i="47" s="1"/>
  <c r="AK70" i="47" a="1"/>
  <c r="AK70" i="47" s="1"/>
  <c r="AL70" i="47" a="1"/>
  <c r="AL70" i="47" s="1"/>
  <c r="AJ71" i="47" a="1"/>
  <c r="AJ71" i="47" s="1"/>
  <c r="AK71" i="47" a="1"/>
  <c r="AK71" i="47" s="1"/>
  <c r="AL71" i="47" a="1"/>
  <c r="AL71" i="47" s="1"/>
  <c r="AJ72" i="47" a="1"/>
  <c r="AJ72" i="47" s="1"/>
  <c r="AK72" i="47" a="1"/>
  <c r="AK72" i="47" s="1"/>
  <c r="AL72" i="47" a="1"/>
  <c r="AL72" i="47" s="1"/>
  <c r="AJ73" i="47" a="1"/>
  <c r="AJ73" i="47" s="1"/>
  <c r="AK73" i="47" a="1"/>
  <c r="AK73" i="47" s="1"/>
  <c r="AL73" i="47" a="1"/>
  <c r="AL73" i="47" s="1"/>
  <c r="AJ74" i="47" a="1"/>
  <c r="AJ74" i="47" s="1"/>
  <c r="AK74" i="47" a="1"/>
  <c r="AK74" i="47" s="1"/>
  <c r="AL74" i="47" a="1"/>
  <c r="AL74" i="47" s="1"/>
  <c r="AJ63" i="47" a="1"/>
  <c r="AJ63" i="47" s="1"/>
  <c r="AK63" i="47" a="1"/>
  <c r="AK63" i="47" s="1"/>
  <c r="AL63" i="47" a="1"/>
  <c r="AL63" i="47" s="1"/>
  <c r="AJ64" i="47" a="1"/>
  <c r="AJ64" i="47" s="1"/>
  <c r="AK64" i="47" a="1"/>
  <c r="AK64" i="47" s="1"/>
  <c r="AL64" i="47" a="1"/>
  <c r="AL64" i="47" s="1"/>
  <c r="AJ65" i="47" a="1"/>
  <c r="AJ65" i="47" s="1"/>
  <c r="AK65" i="47" a="1"/>
  <c r="AK65" i="47" s="1"/>
  <c r="AL65" i="47" a="1"/>
  <c r="AL65" i="47" s="1"/>
  <c r="M63" i="58" l="1"/>
  <c r="N63" i="58"/>
  <c r="P63" i="58" s="1"/>
  <c r="O63" i="58"/>
  <c r="Q63" i="58"/>
  <c r="R63" i="58" s="1"/>
  <c r="T63" i="58"/>
  <c r="V63" i="58"/>
  <c r="W63" i="58"/>
  <c r="X63" i="58" s="1"/>
  <c r="M62" i="58"/>
  <c r="N62" i="58"/>
  <c r="P62" i="58" s="1"/>
  <c r="O62" i="58"/>
  <c r="Q62" i="58"/>
  <c r="R62" i="58" s="1"/>
  <c r="T62" i="58"/>
  <c r="V62" i="58"/>
  <c r="W62" i="58"/>
  <c r="X62" i="58" s="1"/>
  <c r="M67" i="56"/>
  <c r="N67" i="56"/>
  <c r="O67" i="56"/>
  <c r="T67" i="56"/>
  <c r="V67" i="56"/>
  <c r="W67" i="56"/>
  <c r="X67" i="56" s="1"/>
  <c r="AJ67" i="56" a="1"/>
  <c r="AJ67" i="56" s="1"/>
  <c r="AK67" i="56" a="1"/>
  <c r="AK67" i="56" s="1"/>
  <c r="AL67" i="56" a="1"/>
  <c r="AL67" i="56" s="1"/>
  <c r="M66" i="56"/>
  <c r="N66" i="56"/>
  <c r="O66" i="56"/>
  <c r="T66" i="56"/>
  <c r="V66" i="56"/>
  <c r="W66" i="56"/>
  <c r="X66" i="56" s="1"/>
  <c r="AJ66" i="56" a="1"/>
  <c r="AJ66" i="56" s="1"/>
  <c r="AK66" i="56" a="1"/>
  <c r="AK66" i="56" s="1"/>
  <c r="AL66" i="56" a="1"/>
  <c r="AL66" i="56" s="1"/>
  <c r="M61" i="46"/>
  <c r="N61" i="46"/>
  <c r="O61" i="46"/>
  <c r="Q61" i="46"/>
  <c r="R61" i="46" s="1"/>
  <c r="T61" i="46"/>
  <c r="V61" i="46"/>
  <c r="W61" i="46"/>
  <c r="X61" i="46" s="1"/>
  <c r="AJ61" i="46" a="1"/>
  <c r="AJ61" i="46" s="1"/>
  <c r="AK61" i="46" a="1"/>
  <c r="AK61" i="46" s="1"/>
  <c r="AL61" i="46" a="1"/>
  <c r="AL61" i="46" s="1"/>
  <c r="M60" i="46"/>
  <c r="N60" i="46"/>
  <c r="O60" i="46"/>
  <c r="T60" i="46"/>
  <c r="V60" i="46"/>
  <c r="W60" i="46"/>
  <c r="X60" i="46" s="1"/>
  <c r="AJ60" i="46" a="1"/>
  <c r="AJ60" i="46" s="1"/>
  <c r="AK60" i="46" a="1"/>
  <c r="AK60" i="46" s="1"/>
  <c r="AL60" i="46" a="1"/>
  <c r="AL60" i="46" s="1"/>
  <c r="M65" i="53"/>
  <c r="N65" i="53"/>
  <c r="O65" i="53"/>
  <c r="Q65" i="53"/>
  <c r="R65" i="53" s="1"/>
  <c r="T65" i="53"/>
  <c r="V65" i="53"/>
  <c r="W65" i="53"/>
  <c r="X65" i="53" s="1"/>
  <c r="AJ65" i="53" a="1"/>
  <c r="AJ65" i="53" s="1"/>
  <c r="AK65" i="53" a="1"/>
  <c r="AK65" i="53" s="1"/>
  <c r="AL65" i="53" a="1"/>
  <c r="AL65" i="53" s="1"/>
  <c r="M64" i="53"/>
  <c r="N64" i="53"/>
  <c r="O64" i="53"/>
  <c r="Q64" i="53"/>
  <c r="R64" i="53" s="1"/>
  <c r="T64" i="53"/>
  <c r="V64" i="53"/>
  <c r="W64" i="53"/>
  <c r="X64" i="53" s="1"/>
  <c r="AJ64" i="53" a="1"/>
  <c r="AJ64" i="53" s="1"/>
  <c r="AK64" i="53" a="1"/>
  <c r="AK64" i="53" s="1"/>
  <c r="AL64" i="53" a="1"/>
  <c r="AL64" i="53" s="1"/>
  <c r="M56" i="44"/>
  <c r="N56" i="44"/>
  <c r="O56" i="44"/>
  <c r="M56" i="58"/>
  <c r="N56" i="58"/>
  <c r="O56" i="58"/>
  <c r="M57" i="48"/>
  <c r="N57" i="48"/>
  <c r="O57" i="48"/>
  <c r="M58" i="53"/>
  <c r="N58" i="53"/>
  <c r="O58" i="53"/>
  <c r="M55" i="46"/>
  <c r="N55" i="46"/>
  <c r="O55" i="46"/>
  <c r="M60" i="2"/>
  <c r="N60" i="2"/>
  <c r="O60" i="2"/>
  <c r="AN15" i="57" l="1" a="1"/>
  <c r="AN15" i="57" s="1"/>
  <c r="AO15" i="57" a="1"/>
  <c r="AO15" i="57" s="1"/>
  <c r="BD15" i="57" a="1"/>
  <c r="BD15" i="57" s="1"/>
  <c r="AQ15" i="57" a="1"/>
  <c r="AQ15" i="57" s="1"/>
  <c r="AR15" i="57" a="1"/>
  <c r="AR15" i="57" s="1"/>
  <c r="BK15" i="57" a="1"/>
  <c r="BK15" i="57" s="1"/>
  <c r="AT15" i="57" a="1"/>
  <c r="AT15" i="57" s="1"/>
  <c r="AV15" i="57" a="1"/>
  <c r="AV15" i="57" s="1"/>
  <c r="AU15" i="57" a="1"/>
  <c r="AU15" i="57" s="1"/>
  <c r="AW15" i="57" a="1"/>
  <c r="AW15" i="57" s="1"/>
  <c r="BN15" i="57" a="1"/>
  <c r="BN15" i="57" s="1"/>
  <c r="AY15" i="57" a="1"/>
  <c r="AY15" i="57" s="1"/>
  <c r="AZ15" i="57" a="1"/>
  <c r="AZ15" i="57" s="1"/>
  <c r="BA15" i="57" a="1"/>
  <c r="BA15" i="57" s="1"/>
  <c r="BB15" i="57" a="1"/>
  <c r="BB15" i="57" s="1"/>
  <c r="BC15" i="57" a="1"/>
  <c r="BC15" i="57" s="1"/>
  <c r="AP15" i="57" a="1"/>
  <c r="AP15" i="57" s="1"/>
  <c r="BE15" i="57" a="1"/>
  <c r="BE15" i="57" s="1"/>
  <c r="BF15" i="57" a="1"/>
  <c r="BF15" i="57" s="1"/>
  <c r="BG15" i="57" a="1"/>
  <c r="BG15" i="57" s="1"/>
  <c r="BH15" i="57" a="1"/>
  <c r="BH15" i="57" s="1"/>
  <c r="BJ15" i="57" a="1"/>
  <c r="BJ15" i="57" s="1"/>
  <c r="BL15" i="57" a="1"/>
  <c r="BL15" i="57" s="1"/>
  <c r="AS15" i="57" a="1"/>
  <c r="AS15" i="57" s="1"/>
  <c r="BI15" i="57" a="1"/>
  <c r="BI15" i="57" s="1"/>
  <c r="BM15" i="57" a="1"/>
  <c r="BM15" i="57" s="1"/>
  <c r="BO15" i="57" a="1"/>
  <c r="BO15" i="57" s="1"/>
  <c r="BP15" i="57" a="1"/>
  <c r="BP15" i="57" s="1"/>
  <c r="BQ15" i="57" a="1"/>
  <c r="BQ15" i="57" s="1"/>
  <c r="AN16" i="57" a="1"/>
  <c r="AN16" i="57" s="1"/>
  <c r="AO16" i="57" a="1"/>
  <c r="AO16" i="57" s="1"/>
  <c r="BD16" i="57" a="1"/>
  <c r="BD16" i="57" s="1"/>
  <c r="AQ16" i="57" a="1"/>
  <c r="AQ16" i="57" s="1"/>
  <c r="AR16" i="57" a="1"/>
  <c r="AR16" i="57" s="1"/>
  <c r="BK16" i="57" a="1"/>
  <c r="BK16" i="57" s="1"/>
  <c r="AT16" i="57" a="1"/>
  <c r="AT16" i="57" s="1"/>
  <c r="AV16" i="57" a="1"/>
  <c r="AV16" i="57" s="1"/>
  <c r="AU16" i="57" a="1"/>
  <c r="AU16" i="57" s="1"/>
  <c r="AW16" i="57" a="1"/>
  <c r="AW16" i="57" s="1"/>
  <c r="BN16" i="57" a="1"/>
  <c r="BN16" i="57" s="1"/>
  <c r="AY16" i="57" a="1"/>
  <c r="AY16" i="57" s="1"/>
  <c r="AZ16" i="57" a="1"/>
  <c r="AZ16" i="57" s="1"/>
  <c r="BA16" i="57" a="1"/>
  <c r="BA16" i="57" s="1"/>
  <c r="BB16" i="57" a="1"/>
  <c r="BB16" i="57" s="1"/>
  <c r="BC16" i="57" a="1"/>
  <c r="BC16" i="57" s="1"/>
  <c r="AP16" i="57" a="1"/>
  <c r="AP16" i="57" s="1"/>
  <c r="BE16" i="57" a="1"/>
  <c r="BE16" i="57" s="1"/>
  <c r="BF16" i="57" a="1"/>
  <c r="BF16" i="57" s="1"/>
  <c r="BG16" i="57" a="1"/>
  <c r="BG16" i="57" s="1"/>
  <c r="BH16" i="57" a="1"/>
  <c r="BH16" i="57" s="1"/>
  <c r="BJ16" i="57" a="1"/>
  <c r="BJ16" i="57" s="1"/>
  <c r="BL16" i="57" a="1"/>
  <c r="BL16" i="57" s="1"/>
  <c r="AS16" i="57" a="1"/>
  <c r="AS16" i="57" s="1"/>
  <c r="BI16" i="57" a="1"/>
  <c r="BI16" i="57" s="1"/>
  <c r="BM16" i="57" a="1"/>
  <c r="BM16" i="57" s="1"/>
  <c r="BO16" i="57" a="1"/>
  <c r="BO16" i="57" s="1"/>
  <c r="BP16" i="57" a="1"/>
  <c r="BP16" i="57" s="1"/>
  <c r="BQ16" i="57" a="1"/>
  <c r="BQ16" i="57" s="1"/>
  <c r="AN17" i="57" a="1"/>
  <c r="AN17" i="57" s="1"/>
  <c r="AO17" i="57" a="1"/>
  <c r="AO17" i="57" s="1"/>
  <c r="BD17" i="57" a="1"/>
  <c r="BD17" i="57" s="1"/>
  <c r="AQ17" i="57" a="1"/>
  <c r="AQ17" i="57" s="1"/>
  <c r="AR17" i="57" a="1"/>
  <c r="AR17" i="57" s="1"/>
  <c r="BK17" i="57" a="1"/>
  <c r="BK17" i="57" s="1"/>
  <c r="AT17" i="57" a="1"/>
  <c r="AT17" i="57" s="1"/>
  <c r="AV17" i="57" a="1"/>
  <c r="AV17" i="57" s="1"/>
  <c r="AU17" i="57" a="1"/>
  <c r="AU17" i="57" s="1"/>
  <c r="AW17" i="57" a="1"/>
  <c r="AW17" i="57" s="1"/>
  <c r="BN17" i="57" a="1"/>
  <c r="BN17" i="57" s="1"/>
  <c r="AY17" i="57" a="1"/>
  <c r="AY17" i="57" s="1"/>
  <c r="AZ17" i="57" a="1"/>
  <c r="AZ17" i="57" s="1"/>
  <c r="BA17" i="57" a="1"/>
  <c r="BA17" i="57" s="1"/>
  <c r="BB17" i="57" a="1"/>
  <c r="BB17" i="57" s="1"/>
  <c r="BC17" i="57" a="1"/>
  <c r="BC17" i="57" s="1"/>
  <c r="AP17" i="57" a="1"/>
  <c r="AP17" i="57" s="1"/>
  <c r="BE17" i="57" a="1"/>
  <c r="BE17" i="57" s="1"/>
  <c r="BF17" i="57" a="1"/>
  <c r="BF17" i="57" s="1"/>
  <c r="BG17" i="57" a="1"/>
  <c r="BG17" i="57" s="1"/>
  <c r="BH17" i="57" a="1"/>
  <c r="BH17" i="57" s="1"/>
  <c r="BJ17" i="57" a="1"/>
  <c r="BJ17" i="57" s="1"/>
  <c r="BL17" i="57" a="1"/>
  <c r="BL17" i="57" s="1"/>
  <c r="AS17" i="57" a="1"/>
  <c r="AS17" i="57" s="1"/>
  <c r="BI17" i="57" a="1"/>
  <c r="BI17" i="57" s="1"/>
  <c r="BM17" i="57" a="1"/>
  <c r="BM17" i="57" s="1"/>
  <c r="BO17" i="57" a="1"/>
  <c r="BO17" i="57" s="1"/>
  <c r="BP17" i="57" a="1"/>
  <c r="BP17" i="57" s="1"/>
  <c r="BQ17" i="57" a="1"/>
  <c r="BQ17" i="57" s="1"/>
  <c r="BM14" i="57" l="1"/>
  <c r="BJ14" i="57"/>
  <c r="BE14" i="57"/>
  <c r="BA14" i="57"/>
  <c r="AW14" i="57"/>
  <c r="BK14" i="57"/>
  <c r="AO14" i="57"/>
  <c r="BQ14" i="57"/>
  <c r="BP14" i="57"/>
  <c r="BG14" i="57"/>
  <c r="AY14" i="57"/>
  <c r="AV14" i="57"/>
  <c r="AQ14" i="57"/>
  <c r="BI14" i="57"/>
  <c r="BH14" i="57"/>
  <c r="AP14" i="57"/>
  <c r="AZ14" i="57"/>
  <c r="AU14" i="57"/>
  <c r="AR14" i="57"/>
  <c r="AN14" i="57"/>
  <c r="AS14" i="57"/>
  <c r="BC14" i="57"/>
  <c r="BO14" i="57"/>
  <c r="BL14" i="57"/>
  <c r="BF14" i="57"/>
  <c r="BB14" i="57"/>
  <c r="BN14" i="57"/>
  <c r="AT14" i="57"/>
  <c r="BD14" i="57"/>
  <c r="BJ15" i="54" a="1"/>
  <c r="BJ15" i="54" s="1"/>
  <c r="BI15" i="54" a="1"/>
  <c r="BI15" i="54" s="1"/>
  <c r="BK15" i="54" a="1"/>
  <c r="BK15" i="54" s="1"/>
  <c r="BL15" i="54" a="1"/>
  <c r="BL15" i="54" s="1"/>
  <c r="BM15" i="54" a="1"/>
  <c r="BM15" i="54" s="1"/>
  <c r="BJ16" i="54" a="1"/>
  <c r="BJ16" i="54" s="1"/>
  <c r="BI16" i="54" a="1"/>
  <c r="BI16" i="54" s="1"/>
  <c r="BK16" i="54" a="1"/>
  <c r="BK16" i="54" s="1"/>
  <c r="BL16" i="54" a="1"/>
  <c r="BL16" i="54" s="1"/>
  <c r="BM16" i="54" a="1"/>
  <c r="BM16" i="54" s="1"/>
  <c r="BJ17" i="54" a="1"/>
  <c r="BJ17" i="54" s="1"/>
  <c r="BI17" i="54" a="1"/>
  <c r="BI17" i="54" s="1"/>
  <c r="BK17" i="54" a="1"/>
  <c r="BK17" i="54" s="1"/>
  <c r="BL17" i="54" a="1"/>
  <c r="BL17" i="54" s="1"/>
  <c r="BM17" i="54" a="1"/>
  <c r="BM17" i="54" s="1"/>
  <c r="BI14" i="54" l="1"/>
  <c r="BM14" i="54"/>
  <c r="BJ14" i="54"/>
  <c r="BL14" i="54"/>
  <c r="BK14" i="54"/>
  <c r="M61" i="47"/>
  <c r="N61" i="47"/>
  <c r="O61" i="47"/>
  <c r="M62" i="47"/>
  <c r="N62" i="47"/>
  <c r="O62" i="47"/>
  <c r="M63" i="47"/>
  <c r="N63" i="47"/>
  <c r="O63" i="47"/>
  <c r="M64" i="47"/>
  <c r="N64" i="47"/>
  <c r="O64" i="47"/>
  <c r="M65" i="47"/>
  <c r="N65" i="47"/>
  <c r="O65" i="47"/>
  <c r="M66" i="47"/>
  <c r="N66" i="47"/>
  <c r="O66" i="47"/>
  <c r="M67" i="47"/>
  <c r="N67" i="47"/>
  <c r="O67" i="47"/>
  <c r="M69" i="47"/>
  <c r="N69" i="47"/>
  <c r="O69" i="47"/>
  <c r="M70" i="47"/>
  <c r="N70" i="47"/>
  <c r="O70" i="47"/>
  <c r="M71" i="47"/>
  <c r="N71" i="47"/>
  <c r="O71" i="47"/>
  <c r="M72" i="47"/>
  <c r="N72" i="47"/>
  <c r="O72" i="47"/>
  <c r="M73" i="47"/>
  <c r="N73" i="47"/>
  <c r="P73" i="47" s="1"/>
  <c r="O73" i="47"/>
  <c r="M74" i="47"/>
  <c r="N74" i="47"/>
  <c r="P74" i="47" s="1"/>
  <c r="O74" i="47"/>
  <c r="BP15" i="58" l="1" a="1"/>
  <c r="BP15" i="58" s="1"/>
  <c r="BP16" i="58" a="1"/>
  <c r="BP16" i="58" s="1"/>
  <c r="BP17" i="58" a="1"/>
  <c r="BP17" i="58" s="1"/>
  <c r="AJ55" i="58" a="1"/>
  <c r="AJ55" i="58" s="1"/>
  <c r="AK55" i="58" a="1"/>
  <c r="AK55" i="58" s="1"/>
  <c r="AL55" i="58" a="1"/>
  <c r="AL55" i="58" s="1"/>
  <c r="AJ56" i="58" a="1"/>
  <c r="AJ56" i="58" s="1"/>
  <c r="AK56" i="58" a="1"/>
  <c r="AK56" i="58" s="1"/>
  <c r="AL56" i="58" a="1"/>
  <c r="AL56" i="58" s="1"/>
  <c r="AJ57" i="58" a="1"/>
  <c r="AJ57" i="58" s="1"/>
  <c r="AK57" i="58" a="1"/>
  <c r="AK57" i="58" s="1"/>
  <c r="AL57" i="58" a="1"/>
  <c r="AL57" i="58" s="1"/>
  <c r="AJ58" i="58" a="1"/>
  <c r="AJ58" i="58" s="1"/>
  <c r="AK58" i="58" a="1"/>
  <c r="AK58" i="58" s="1"/>
  <c r="AL58" i="58" a="1"/>
  <c r="AL58" i="58" s="1"/>
  <c r="AJ65" i="58" a="1"/>
  <c r="AJ65" i="58" s="1"/>
  <c r="AK65" i="58" a="1"/>
  <c r="AK65" i="58" s="1"/>
  <c r="AL65" i="58" a="1"/>
  <c r="AL65" i="58" s="1"/>
  <c r="AJ66" i="58" a="1"/>
  <c r="AJ66" i="58" s="1"/>
  <c r="AK66" i="58" a="1"/>
  <c r="AK66" i="58" s="1"/>
  <c r="AL66" i="58" a="1"/>
  <c r="AL66" i="58" s="1"/>
  <c r="AJ67" i="58" a="1"/>
  <c r="AJ67" i="58" s="1"/>
  <c r="AK67" i="58" a="1"/>
  <c r="AK67" i="58" s="1"/>
  <c r="AL67" i="58" a="1"/>
  <c r="AL67" i="58" s="1"/>
  <c r="AJ68" i="58" a="1"/>
  <c r="AJ68" i="58" s="1"/>
  <c r="AK68" i="58" a="1"/>
  <c r="AK68" i="58" s="1"/>
  <c r="AL68" i="58" a="1"/>
  <c r="AL68" i="58" s="1"/>
  <c r="AJ69" i="58" a="1"/>
  <c r="AJ69" i="58" s="1"/>
  <c r="AK69" i="58" a="1"/>
  <c r="AK69" i="58" s="1"/>
  <c r="AL69" i="58" a="1"/>
  <c r="AL69" i="58" s="1"/>
  <c r="AJ70" i="58" a="1"/>
  <c r="AJ70" i="58" s="1"/>
  <c r="AK70" i="58" a="1"/>
  <c r="AK70" i="58" s="1"/>
  <c r="AL70" i="58" a="1"/>
  <c r="AL70" i="58" s="1"/>
  <c r="M55" i="58"/>
  <c r="N55" i="58"/>
  <c r="O55" i="58"/>
  <c r="AJ55" i="44" a="1"/>
  <c r="AJ55" i="44" s="1"/>
  <c r="AK55" i="44" a="1"/>
  <c r="AK55" i="44" s="1"/>
  <c r="AL55" i="44" a="1"/>
  <c r="AL55" i="44" s="1"/>
  <c r="AJ56" i="44" a="1"/>
  <c r="AJ56" i="44" s="1"/>
  <c r="AK56" i="44" a="1"/>
  <c r="AK56" i="44" s="1"/>
  <c r="AL56" i="44" a="1"/>
  <c r="AL56" i="44" s="1"/>
  <c r="AJ57" i="44" a="1"/>
  <c r="AJ57" i="44" s="1"/>
  <c r="AK57" i="44" a="1"/>
  <c r="AK57" i="44" s="1"/>
  <c r="AL57" i="44" a="1"/>
  <c r="AL57" i="44" s="1"/>
  <c r="M55" i="44"/>
  <c r="N55" i="44"/>
  <c r="O55" i="44"/>
  <c r="M57" i="53"/>
  <c r="N57" i="53"/>
  <c r="O57" i="53"/>
  <c r="AJ57" i="53" a="1"/>
  <c r="AJ57" i="53" s="1"/>
  <c r="AK57" i="53" a="1"/>
  <c r="AK57" i="53" s="1"/>
  <c r="AL57" i="53" a="1"/>
  <c r="AL57" i="53" s="1"/>
  <c r="AJ58" i="53" a="1"/>
  <c r="AJ58" i="53" s="1"/>
  <c r="AK58" i="53" a="1"/>
  <c r="AK58" i="53" s="1"/>
  <c r="AL58" i="53" a="1"/>
  <c r="AL58" i="53" s="1"/>
  <c r="AJ59" i="53" a="1"/>
  <c r="AJ59" i="53" s="1"/>
  <c r="AK59" i="53" a="1"/>
  <c r="AK59" i="53" s="1"/>
  <c r="AL59" i="53" a="1"/>
  <c r="AL59" i="53" s="1"/>
  <c r="AJ56" i="48" a="1"/>
  <c r="AJ56" i="48" s="1"/>
  <c r="AK56" i="48" a="1"/>
  <c r="AK56" i="48" s="1"/>
  <c r="AL56" i="48" a="1"/>
  <c r="AL56" i="48" s="1"/>
  <c r="AJ57" i="48" a="1"/>
  <c r="AJ57" i="48" s="1"/>
  <c r="AK57" i="48" a="1"/>
  <c r="AK57" i="48" s="1"/>
  <c r="AL57" i="48" a="1"/>
  <c r="AL57" i="48" s="1"/>
  <c r="AJ58" i="48" a="1"/>
  <c r="AJ58" i="48" s="1"/>
  <c r="AK58" i="48" a="1"/>
  <c r="AK58" i="48" s="1"/>
  <c r="AL58" i="48" a="1"/>
  <c r="AL58" i="48" s="1"/>
  <c r="AJ59" i="48" a="1"/>
  <c r="AJ59" i="48" s="1"/>
  <c r="AK59" i="48" a="1"/>
  <c r="AK59" i="48" s="1"/>
  <c r="AL59" i="48" a="1"/>
  <c r="AL59" i="48" s="1"/>
  <c r="AJ60" i="48" a="1"/>
  <c r="AJ60" i="48" s="1"/>
  <c r="AK60" i="48" a="1"/>
  <c r="AK60" i="48" s="1"/>
  <c r="AL60" i="48" a="1"/>
  <c r="AL60" i="48" s="1"/>
  <c r="AJ61" i="48" a="1"/>
  <c r="AJ61" i="48" s="1"/>
  <c r="AK61" i="48" a="1"/>
  <c r="AK61" i="48" s="1"/>
  <c r="AL61" i="48" a="1"/>
  <c r="AL61" i="48" s="1"/>
  <c r="AJ62" i="48" a="1"/>
  <c r="AJ62" i="48" s="1"/>
  <c r="AK62" i="48" a="1"/>
  <c r="AK62" i="48" s="1"/>
  <c r="AL62" i="48" a="1"/>
  <c r="AL62" i="48" s="1"/>
  <c r="M56" i="48"/>
  <c r="N56" i="48"/>
  <c r="O56" i="48"/>
  <c r="AJ58" i="56" a="1"/>
  <c r="AJ58" i="56" s="1"/>
  <c r="AK58" i="56" a="1"/>
  <c r="AK58" i="56" s="1"/>
  <c r="AL58" i="56" a="1"/>
  <c r="AL58" i="56" s="1"/>
  <c r="AJ59" i="56" a="1"/>
  <c r="AJ59" i="56" s="1"/>
  <c r="AK59" i="56" a="1"/>
  <c r="AK59" i="56" s="1"/>
  <c r="AL59" i="56" a="1"/>
  <c r="AL59" i="56" s="1"/>
  <c r="AJ60" i="56" a="1"/>
  <c r="AJ60" i="56" s="1"/>
  <c r="AK60" i="56" a="1"/>
  <c r="AK60" i="56" s="1"/>
  <c r="AL60" i="56" a="1"/>
  <c r="AL60" i="56" s="1"/>
  <c r="AJ61" i="56" a="1"/>
  <c r="AJ61" i="56" s="1"/>
  <c r="AK61" i="56" a="1"/>
  <c r="AK61" i="56" s="1"/>
  <c r="AL61" i="56" a="1"/>
  <c r="AL61" i="56" s="1"/>
  <c r="AJ62" i="56" a="1"/>
  <c r="AJ62" i="56" s="1"/>
  <c r="AK62" i="56" a="1"/>
  <c r="AK62" i="56" s="1"/>
  <c r="AL62" i="56" a="1"/>
  <c r="AL62" i="56" s="1"/>
  <c r="AJ63" i="56" a="1"/>
  <c r="AJ63" i="56" s="1"/>
  <c r="AK63" i="56" a="1"/>
  <c r="AK63" i="56" s="1"/>
  <c r="AL63" i="56" a="1"/>
  <c r="AL63" i="56" s="1"/>
  <c r="AJ64" i="56" a="1"/>
  <c r="AJ64" i="56" s="1"/>
  <c r="AK64" i="56" a="1"/>
  <c r="AK64" i="56" s="1"/>
  <c r="AL64" i="56" a="1"/>
  <c r="AL64" i="56" s="1"/>
  <c r="AJ59" i="2" a="1"/>
  <c r="AJ59" i="2" s="1"/>
  <c r="AK59" i="2" a="1"/>
  <c r="AK59" i="2" s="1"/>
  <c r="AL59" i="2" a="1"/>
  <c r="AL59" i="2" s="1"/>
  <c r="AJ60" i="2" a="1"/>
  <c r="AJ60" i="2" s="1"/>
  <c r="AK60" i="2" a="1"/>
  <c r="AK60" i="2" s="1"/>
  <c r="AL60" i="2" a="1"/>
  <c r="AL60" i="2" s="1"/>
  <c r="M59" i="2"/>
  <c r="N59" i="2"/>
  <c r="O59" i="2"/>
  <c r="AJ54" i="46" a="1"/>
  <c r="AJ54" i="46" s="1"/>
  <c r="AK54" i="46" a="1"/>
  <c r="AK54" i="46" s="1"/>
  <c r="AL54" i="46" a="1"/>
  <c r="AL54" i="46" s="1"/>
  <c r="AJ55" i="46" a="1"/>
  <c r="AJ55" i="46" s="1"/>
  <c r="AK55" i="46" a="1"/>
  <c r="AK55" i="46" s="1"/>
  <c r="AL55" i="46" a="1"/>
  <c r="AL55" i="46" s="1"/>
  <c r="M54" i="46"/>
  <c r="N54" i="46"/>
  <c r="O54" i="46"/>
  <c r="AK56" i="51" a="1"/>
  <c r="AK56" i="51" s="1"/>
  <c r="AJ56" i="51" a="1"/>
  <c r="AJ56" i="51" s="1"/>
  <c r="BP14" i="58" l="1"/>
  <c r="AM15" i="56" a="1"/>
  <c r="AM15" i="56" s="1"/>
  <c r="AN15" i="56" a="1"/>
  <c r="AN15" i="56" s="1"/>
  <c r="AO15" i="56" a="1"/>
  <c r="AO15" i="56" s="1"/>
  <c r="AP15" i="56" a="1"/>
  <c r="AP15" i="56" s="1"/>
  <c r="AQ15" i="56" a="1"/>
  <c r="AQ15" i="56" s="1"/>
  <c r="AR15" i="56" a="1"/>
  <c r="AR15" i="56" s="1"/>
  <c r="AS15" i="56" a="1"/>
  <c r="AS15" i="56" s="1"/>
  <c r="AU15" i="56" a="1"/>
  <c r="AU15" i="56" s="1"/>
  <c r="AT15" i="56" a="1"/>
  <c r="AT15" i="56" s="1"/>
  <c r="AV15" i="56" a="1"/>
  <c r="AV15" i="56" s="1"/>
  <c r="AW15" i="56" a="1"/>
  <c r="AW15" i="56" s="1"/>
  <c r="AX15" i="56" a="1"/>
  <c r="AX15" i="56" s="1"/>
  <c r="AY15" i="56" a="1"/>
  <c r="AY15" i="56" s="1"/>
  <c r="AZ15" i="56" a="1"/>
  <c r="AZ15" i="56" s="1"/>
  <c r="BA15" i="56" a="1"/>
  <c r="BA15" i="56" s="1"/>
  <c r="BB15" i="56" a="1"/>
  <c r="BB15" i="56" s="1"/>
  <c r="BC15" i="56" a="1"/>
  <c r="BC15" i="56" s="1"/>
  <c r="BD15" i="56" a="1"/>
  <c r="BD15" i="56" s="1"/>
  <c r="BE15" i="56" a="1"/>
  <c r="BE15" i="56" s="1"/>
  <c r="BF15" i="56" a="1"/>
  <c r="BF15" i="56" s="1"/>
  <c r="BH15" i="56" a="1"/>
  <c r="BH15" i="56" s="1"/>
  <c r="BG15" i="56" a="1"/>
  <c r="BG15" i="56" s="1"/>
  <c r="BI15" i="56" a="1"/>
  <c r="BI15" i="56" s="1"/>
  <c r="BJ15" i="56" a="1"/>
  <c r="BJ15" i="56" s="1"/>
  <c r="BK15" i="56" a="1"/>
  <c r="BK15" i="56" s="1"/>
  <c r="BL15" i="56" a="1"/>
  <c r="BL15" i="56" s="1"/>
  <c r="BM15" i="56" a="1"/>
  <c r="BM15" i="56" s="1"/>
  <c r="BN15" i="56" a="1"/>
  <c r="BN15" i="56" s="1"/>
  <c r="BO15" i="56" a="1"/>
  <c r="BO15" i="56" s="1"/>
  <c r="BP15" i="56" a="1"/>
  <c r="BP15" i="56" s="1"/>
  <c r="BQ15" i="56" a="1"/>
  <c r="BQ15" i="56" s="1"/>
  <c r="AM16" i="56" a="1"/>
  <c r="AM16" i="56" s="1"/>
  <c r="AN16" i="56" a="1"/>
  <c r="AN16" i="56" s="1"/>
  <c r="AO16" i="56" a="1"/>
  <c r="AO16" i="56" s="1"/>
  <c r="AP16" i="56" a="1"/>
  <c r="AP16" i="56" s="1"/>
  <c r="AQ16" i="56" a="1"/>
  <c r="AQ16" i="56" s="1"/>
  <c r="AR16" i="56" a="1"/>
  <c r="AR16" i="56" s="1"/>
  <c r="AS16" i="56" a="1"/>
  <c r="AS16" i="56" s="1"/>
  <c r="AU16" i="56" a="1"/>
  <c r="AU16" i="56" s="1"/>
  <c r="AT16" i="56" a="1"/>
  <c r="AT16" i="56" s="1"/>
  <c r="AV16" i="56" a="1"/>
  <c r="AV16" i="56" s="1"/>
  <c r="AW16" i="56" a="1"/>
  <c r="AW16" i="56" s="1"/>
  <c r="AX16" i="56" a="1"/>
  <c r="AX16" i="56" s="1"/>
  <c r="AY16" i="56" a="1"/>
  <c r="AY16" i="56" s="1"/>
  <c r="AZ16" i="56" a="1"/>
  <c r="AZ16" i="56" s="1"/>
  <c r="BA16" i="56" a="1"/>
  <c r="BA16" i="56" s="1"/>
  <c r="BB16" i="56" a="1"/>
  <c r="BB16" i="56" s="1"/>
  <c r="BC16" i="56" a="1"/>
  <c r="BC16" i="56" s="1"/>
  <c r="BD16" i="56" a="1"/>
  <c r="BD16" i="56" s="1"/>
  <c r="BE16" i="56" a="1"/>
  <c r="BE16" i="56" s="1"/>
  <c r="BF16" i="56" a="1"/>
  <c r="BF16" i="56" s="1"/>
  <c r="BH16" i="56" a="1"/>
  <c r="BH16" i="56" s="1"/>
  <c r="BG16" i="56" a="1"/>
  <c r="BG16" i="56" s="1"/>
  <c r="BI16" i="56" a="1"/>
  <c r="BI16" i="56" s="1"/>
  <c r="BJ16" i="56" a="1"/>
  <c r="BJ16" i="56" s="1"/>
  <c r="BK16" i="56" a="1"/>
  <c r="BK16" i="56" s="1"/>
  <c r="BL16" i="56" a="1"/>
  <c r="BL16" i="56" s="1"/>
  <c r="BM16" i="56" a="1"/>
  <c r="BM16" i="56" s="1"/>
  <c r="BN16" i="56" a="1"/>
  <c r="BN16" i="56" s="1"/>
  <c r="BO16" i="56" a="1"/>
  <c r="BO16" i="56" s="1"/>
  <c r="BP16" i="56" a="1"/>
  <c r="BP16" i="56" s="1"/>
  <c r="BQ16" i="56" a="1"/>
  <c r="BQ16" i="56" s="1"/>
  <c r="AM17" i="56" a="1"/>
  <c r="AM17" i="56" s="1"/>
  <c r="AN17" i="56" a="1"/>
  <c r="AN17" i="56" s="1"/>
  <c r="AO17" i="56" a="1"/>
  <c r="AO17" i="56" s="1"/>
  <c r="AP17" i="56" a="1"/>
  <c r="AP17" i="56" s="1"/>
  <c r="AQ17" i="56" a="1"/>
  <c r="AQ17" i="56" s="1"/>
  <c r="AR17" i="56" a="1"/>
  <c r="AR17" i="56" s="1"/>
  <c r="AS17" i="56" a="1"/>
  <c r="AS17" i="56" s="1"/>
  <c r="AU17" i="56" a="1"/>
  <c r="AU17" i="56" s="1"/>
  <c r="AT17" i="56" a="1"/>
  <c r="AT17" i="56" s="1"/>
  <c r="AV17" i="56" a="1"/>
  <c r="AV17" i="56" s="1"/>
  <c r="AW17" i="56" a="1"/>
  <c r="AW17" i="56" s="1"/>
  <c r="AX17" i="56" a="1"/>
  <c r="AX17" i="56" s="1"/>
  <c r="AY17" i="56" a="1"/>
  <c r="AY17" i="56" s="1"/>
  <c r="AZ17" i="56" a="1"/>
  <c r="AZ17" i="56" s="1"/>
  <c r="BA17" i="56" a="1"/>
  <c r="BA17" i="56" s="1"/>
  <c r="BB17" i="56" a="1"/>
  <c r="BB17" i="56" s="1"/>
  <c r="BC17" i="56" a="1"/>
  <c r="BC17" i="56" s="1"/>
  <c r="BD17" i="56" a="1"/>
  <c r="BD17" i="56" s="1"/>
  <c r="BE17" i="56" a="1"/>
  <c r="BE17" i="56" s="1"/>
  <c r="BF17" i="56" a="1"/>
  <c r="BF17" i="56" s="1"/>
  <c r="BH17" i="56" a="1"/>
  <c r="BH17" i="56" s="1"/>
  <c r="BG17" i="56" a="1"/>
  <c r="BG17" i="56" s="1"/>
  <c r="BI17" i="56" a="1"/>
  <c r="BI17" i="56" s="1"/>
  <c r="BJ17" i="56" a="1"/>
  <c r="BJ17" i="56" s="1"/>
  <c r="BK17" i="56" a="1"/>
  <c r="BK17" i="56" s="1"/>
  <c r="BL17" i="56" a="1"/>
  <c r="BL17" i="56" s="1"/>
  <c r="BM17" i="56" a="1"/>
  <c r="BM17" i="56" s="1"/>
  <c r="BN17" i="56" a="1"/>
  <c r="BN17" i="56" s="1"/>
  <c r="BO17" i="56" a="1"/>
  <c r="BO17" i="56" s="1"/>
  <c r="BP17" i="56" a="1"/>
  <c r="BP17" i="56" s="1"/>
  <c r="BQ17" i="56" a="1"/>
  <c r="BQ17" i="56" s="1"/>
  <c r="BQ14" i="56" l="1"/>
  <c r="BA14" i="56"/>
  <c r="AO14" i="56"/>
  <c r="BP14" i="56"/>
  <c r="BL14" i="56"/>
  <c r="BG14" i="56"/>
  <c r="BD14" i="56"/>
  <c r="AV14" i="56"/>
  <c r="AR14" i="56"/>
  <c r="AN14" i="56"/>
  <c r="BK14" i="56"/>
  <c r="BC14" i="56"/>
  <c r="AY14" i="56"/>
  <c r="AT14" i="56"/>
  <c r="AQ14" i="56"/>
  <c r="AM14" i="56"/>
  <c r="BE14" i="56"/>
  <c r="BH14" i="56"/>
  <c r="BI14" i="56"/>
  <c r="AS14" i="56"/>
  <c r="AW14" i="56"/>
  <c r="BM14" i="56"/>
  <c r="BO14" i="56"/>
  <c r="AZ14" i="56"/>
  <c r="BN14" i="56"/>
  <c r="BJ14" i="56"/>
  <c r="BF14" i="56"/>
  <c r="BB14" i="56"/>
  <c r="AX14" i="56"/>
  <c r="AU14" i="56"/>
  <c r="AP14" i="56"/>
  <c r="Q64" i="47"/>
  <c r="R64" i="47" s="1"/>
  <c r="T64" i="47"/>
  <c r="V64" i="47"/>
  <c r="W64" i="47"/>
  <c r="X64" i="47" s="1"/>
  <c r="M61" i="56"/>
  <c r="N61" i="56"/>
  <c r="O61" i="56"/>
  <c r="M48" i="56" l="1"/>
  <c r="N48" i="56"/>
  <c r="O48" i="56"/>
  <c r="M49" i="56"/>
  <c r="N49" i="56"/>
  <c r="O49" i="56"/>
  <c r="M50" i="56"/>
  <c r="N50" i="56"/>
  <c r="O50" i="56"/>
  <c r="M51" i="56"/>
  <c r="N51" i="56"/>
  <c r="O51" i="56"/>
  <c r="M52" i="56"/>
  <c r="N52" i="56"/>
  <c r="O52" i="56"/>
  <c r="M53" i="56"/>
  <c r="N53" i="56"/>
  <c r="O53" i="56"/>
  <c r="M54" i="56"/>
  <c r="N54" i="56"/>
  <c r="O54" i="56"/>
  <c r="M55" i="56"/>
  <c r="N55" i="56"/>
  <c r="O55" i="56"/>
  <c r="M56" i="56"/>
  <c r="N56" i="56"/>
  <c r="O56" i="56"/>
  <c r="M57" i="56"/>
  <c r="N57" i="56"/>
  <c r="O57" i="56"/>
  <c r="M58" i="56"/>
  <c r="N58" i="56"/>
  <c r="O58" i="56"/>
  <c r="M59" i="56"/>
  <c r="N59" i="56"/>
  <c r="O59" i="56"/>
  <c r="M60" i="56"/>
  <c r="N60" i="56"/>
  <c r="O60" i="56"/>
  <c r="M62" i="56"/>
  <c r="N62" i="56"/>
  <c r="O62" i="56"/>
  <c r="M63" i="56"/>
  <c r="N63" i="56"/>
  <c r="O63" i="56"/>
  <c r="M64" i="56"/>
  <c r="N64" i="56"/>
  <c r="O64" i="56"/>
  <c r="M65" i="56"/>
  <c r="N65" i="56"/>
  <c r="O65" i="56"/>
  <c r="M68" i="56"/>
  <c r="N68" i="56"/>
  <c r="O68" i="56"/>
  <c r="M69" i="56"/>
  <c r="N69" i="56"/>
  <c r="O69" i="56"/>
  <c r="M70" i="56"/>
  <c r="N70" i="56"/>
  <c r="O70" i="56"/>
  <c r="M71" i="56"/>
  <c r="N71" i="56"/>
  <c r="O71" i="56"/>
  <c r="M73" i="56"/>
  <c r="N73" i="56"/>
  <c r="O73" i="56"/>
  <c r="AJ48" i="56" a="1"/>
  <c r="AJ48" i="56" s="1"/>
  <c r="AK48" i="56" a="1"/>
  <c r="AK48" i="56" s="1"/>
  <c r="AL48" i="56" a="1"/>
  <c r="AL48" i="56" s="1"/>
  <c r="AJ49" i="56" a="1"/>
  <c r="AJ49" i="56" s="1"/>
  <c r="AK49" i="56" a="1"/>
  <c r="AK49" i="56" s="1"/>
  <c r="AL49" i="56" a="1"/>
  <c r="AL49" i="56" s="1"/>
  <c r="AJ50" i="56" a="1"/>
  <c r="AJ50" i="56" s="1"/>
  <c r="AK50" i="56" a="1"/>
  <c r="AK50" i="56" s="1"/>
  <c r="AL50" i="56" a="1"/>
  <c r="AL50" i="56" s="1"/>
  <c r="AJ51" i="56" a="1"/>
  <c r="AJ51" i="56" s="1"/>
  <c r="AK51" i="56" a="1"/>
  <c r="AK51" i="56" s="1"/>
  <c r="AL51" i="56" a="1"/>
  <c r="AL51" i="56" s="1"/>
  <c r="AJ52" i="56" a="1"/>
  <c r="AJ52" i="56" s="1"/>
  <c r="AK52" i="56" a="1"/>
  <c r="AK52" i="56" s="1"/>
  <c r="AL52" i="56" a="1"/>
  <c r="AL52" i="56" s="1"/>
  <c r="AJ53" i="56" a="1"/>
  <c r="AJ53" i="56" s="1"/>
  <c r="AK53" i="56" a="1"/>
  <c r="AK53" i="56" s="1"/>
  <c r="AL53" i="56" a="1"/>
  <c r="AL53" i="56" s="1"/>
  <c r="AJ54" i="56" a="1"/>
  <c r="AJ54" i="56" s="1"/>
  <c r="AK54" i="56" a="1"/>
  <c r="AK54" i="56" s="1"/>
  <c r="AL54" i="56" a="1"/>
  <c r="AL54" i="56" s="1"/>
  <c r="AJ55" i="56" a="1"/>
  <c r="AJ55" i="56" s="1"/>
  <c r="AK55" i="56" a="1"/>
  <c r="AK55" i="56" s="1"/>
  <c r="AL55" i="56" a="1"/>
  <c r="AL55" i="56" s="1"/>
  <c r="AJ56" i="56" a="1"/>
  <c r="AJ56" i="56" s="1"/>
  <c r="AK56" i="56" a="1"/>
  <c r="AK56" i="56" s="1"/>
  <c r="AL56" i="56" a="1"/>
  <c r="AL56" i="56" s="1"/>
  <c r="AJ57" i="56" a="1"/>
  <c r="AJ57" i="56" s="1"/>
  <c r="AK57" i="56" a="1"/>
  <c r="AK57" i="56" s="1"/>
  <c r="AL57" i="56" a="1"/>
  <c r="AL57" i="56" s="1"/>
  <c r="AJ65" i="56" a="1"/>
  <c r="AJ65" i="56" s="1"/>
  <c r="AK65" i="56" a="1"/>
  <c r="AK65" i="56" s="1"/>
  <c r="AL65" i="56" a="1"/>
  <c r="AL65" i="56" s="1"/>
  <c r="AJ68" i="56" a="1"/>
  <c r="AJ68" i="56" s="1"/>
  <c r="AK68" i="56" a="1"/>
  <c r="AK68" i="56" s="1"/>
  <c r="AL68" i="56" a="1"/>
  <c r="AL68" i="56" s="1"/>
  <c r="AJ69" i="56" a="1"/>
  <c r="AJ69" i="56" s="1"/>
  <c r="AK69" i="56" a="1"/>
  <c r="AK69" i="56" s="1"/>
  <c r="AL69" i="56" a="1"/>
  <c r="AL69" i="56" s="1"/>
  <c r="AJ70" i="56" a="1"/>
  <c r="AJ70" i="56" s="1"/>
  <c r="AK70" i="56" a="1"/>
  <c r="AK70" i="56" s="1"/>
  <c r="AL70" i="56" a="1"/>
  <c r="AL70" i="56" s="1"/>
  <c r="AJ71" i="56" a="1"/>
  <c r="AJ71" i="56" s="1"/>
  <c r="AK71" i="56" a="1"/>
  <c r="AK71" i="56" s="1"/>
  <c r="AL71" i="56" a="1"/>
  <c r="AL71" i="56" s="1"/>
  <c r="AJ73" i="56" a="1"/>
  <c r="AJ73" i="56" s="1"/>
  <c r="AK73" i="56" a="1"/>
  <c r="AK73" i="56" s="1"/>
  <c r="AL73" i="56" a="1"/>
  <c r="AL73" i="56" s="1"/>
  <c r="AJ74" i="56" a="1"/>
  <c r="AJ74" i="56" s="1"/>
  <c r="AK74" i="56" a="1"/>
  <c r="AK74" i="56" s="1"/>
  <c r="AL74" i="56" a="1"/>
  <c r="AL74" i="56" s="1"/>
  <c r="BR15" i="59" l="1" a="1"/>
  <c r="BR15" i="59" s="1"/>
  <c r="AV15" i="59" a="1"/>
  <c r="AV15" i="59" s="1"/>
  <c r="BR16" i="59" a="1"/>
  <c r="BR16" i="59" s="1"/>
  <c r="AV16" i="59" a="1"/>
  <c r="AV16" i="59" s="1"/>
  <c r="BR17" i="59" a="1"/>
  <c r="BR17" i="59" s="1"/>
  <c r="AV17" i="59" a="1"/>
  <c r="AV17" i="59" s="1"/>
  <c r="BT15" i="59" a="1"/>
  <c r="BT15" i="59" s="1"/>
  <c r="BT16" i="59" a="1"/>
  <c r="BT16" i="59" s="1"/>
  <c r="BT17" i="59" a="1"/>
  <c r="BT17" i="59" s="1"/>
  <c r="BK15" i="49" a="1"/>
  <c r="BK15" i="49" s="1"/>
  <c r="AU15" i="49" a="1"/>
  <c r="AU15" i="49" s="1"/>
  <c r="BM15" i="49" a="1"/>
  <c r="BM15" i="49" s="1"/>
  <c r="BJ15" i="49" a="1"/>
  <c r="BJ15" i="49" s="1"/>
  <c r="BL15" i="49" a="1"/>
  <c r="BL15" i="49" s="1"/>
  <c r="BK16" i="49" a="1"/>
  <c r="BK16" i="49" s="1"/>
  <c r="AU16" i="49" a="1"/>
  <c r="AU16" i="49" s="1"/>
  <c r="BM16" i="49" a="1"/>
  <c r="BM16" i="49" s="1"/>
  <c r="BJ16" i="49" a="1"/>
  <c r="BJ16" i="49" s="1"/>
  <c r="BL16" i="49" a="1"/>
  <c r="BL16" i="49" s="1"/>
  <c r="BK17" i="49" a="1"/>
  <c r="BK17" i="49" s="1"/>
  <c r="AU17" i="49" a="1"/>
  <c r="AU17" i="49" s="1"/>
  <c r="BM17" i="49" a="1"/>
  <c r="BM17" i="49" s="1"/>
  <c r="BJ17" i="49" a="1"/>
  <c r="BJ17" i="49" s="1"/>
  <c r="BL17" i="49" a="1"/>
  <c r="BL17" i="49" s="1"/>
  <c r="AV14" i="59" l="1"/>
  <c r="BM14" i="49"/>
  <c r="BR14" i="59"/>
  <c r="BT14" i="59"/>
  <c r="AU14" i="49"/>
  <c r="BL14" i="49"/>
  <c r="BK14" i="49"/>
  <c r="BJ14" i="49"/>
  <c r="Q56" i="56" l="1"/>
  <c r="R56" i="56" s="1"/>
  <c r="T56" i="56"/>
  <c r="V56" i="56"/>
  <c r="W56" i="56"/>
  <c r="X56" i="56" s="1"/>
  <c r="M59" i="47"/>
  <c r="N59" i="47"/>
  <c r="O59" i="47"/>
  <c r="Q59" i="47"/>
  <c r="R59" i="47" s="1"/>
  <c r="T59" i="47"/>
  <c r="V59" i="47"/>
  <c r="W59" i="47"/>
  <c r="X59" i="47" s="1"/>
  <c r="AJ59" i="47" a="1"/>
  <c r="AJ59" i="47" s="1"/>
  <c r="AK59" i="47" a="1"/>
  <c r="AK59" i="47" s="1"/>
  <c r="AL59" i="47" a="1"/>
  <c r="AL59" i="47" s="1"/>
  <c r="BB15" i="51" l="1" a="1"/>
  <c r="BB15" i="51" s="1"/>
  <c r="BC15" i="51" a="1"/>
  <c r="BC15" i="51" s="1"/>
  <c r="BD15" i="51" a="1"/>
  <c r="BD15" i="51" s="1"/>
  <c r="BE15" i="51" a="1"/>
  <c r="BE15" i="51" s="1"/>
  <c r="BB16" i="51" a="1"/>
  <c r="BB16" i="51" s="1"/>
  <c r="BC16" i="51" a="1"/>
  <c r="BC16" i="51" s="1"/>
  <c r="BD16" i="51" a="1"/>
  <c r="BD16" i="51" s="1"/>
  <c r="BE16" i="51" a="1"/>
  <c r="BE16" i="51" s="1"/>
  <c r="BB17" i="51" a="1"/>
  <c r="BB17" i="51" s="1"/>
  <c r="BC17" i="51" a="1"/>
  <c r="BC17" i="51" s="1"/>
  <c r="BD17" i="51" a="1"/>
  <c r="BD17" i="51" s="1"/>
  <c r="BE17" i="51" a="1"/>
  <c r="BE17" i="51" s="1"/>
  <c r="BC14" i="51" l="1"/>
  <c r="BE14" i="51"/>
  <c r="BD14" i="51"/>
  <c r="BB14" i="51"/>
  <c r="AJ51" i="2" a="1"/>
  <c r="AJ51" i="2" s="1"/>
  <c r="AK51" i="2" a="1"/>
  <c r="AK51" i="2" s="1"/>
  <c r="AL51" i="2" a="1"/>
  <c r="AL51" i="2" s="1"/>
  <c r="AJ52" i="2" a="1"/>
  <c r="AJ52" i="2" s="1"/>
  <c r="AK52" i="2" a="1"/>
  <c r="AK52" i="2" s="1"/>
  <c r="AL52" i="2" a="1"/>
  <c r="AL52" i="2" s="1"/>
  <c r="AJ53" i="2" a="1"/>
  <c r="AJ53" i="2" s="1"/>
  <c r="AK53" i="2" a="1"/>
  <c r="AK53" i="2" s="1"/>
  <c r="AL53" i="2" a="1"/>
  <c r="AL53" i="2" s="1"/>
  <c r="AJ54" i="2" a="1"/>
  <c r="AJ54" i="2" s="1"/>
  <c r="AK54" i="2" a="1"/>
  <c r="AK54" i="2" s="1"/>
  <c r="AL54" i="2" a="1"/>
  <c r="AL54" i="2" s="1"/>
  <c r="AJ55" i="2" a="1"/>
  <c r="AJ55" i="2" s="1"/>
  <c r="AK55" i="2" a="1"/>
  <c r="AK55" i="2" s="1"/>
  <c r="AL55" i="2" a="1"/>
  <c r="AL55" i="2" s="1"/>
  <c r="M52" i="2"/>
  <c r="N52" i="2"/>
  <c r="O52" i="2"/>
  <c r="AJ51" i="47" a="1"/>
  <c r="AJ51" i="47" s="1"/>
  <c r="AK51" i="47" a="1"/>
  <c r="AK51" i="47" s="1"/>
  <c r="AL51" i="47" a="1"/>
  <c r="AL51" i="47" s="1"/>
  <c r="AJ52" i="47" a="1"/>
  <c r="AJ52" i="47" s="1"/>
  <c r="AK52" i="47" a="1"/>
  <c r="AK52" i="47" s="1"/>
  <c r="AL52" i="47" a="1"/>
  <c r="AL52" i="47" s="1"/>
  <c r="AJ53" i="47" a="1"/>
  <c r="AJ53" i="47" s="1"/>
  <c r="AK53" i="47" a="1"/>
  <c r="AK53" i="47" s="1"/>
  <c r="AL53" i="47" a="1"/>
  <c r="AL53" i="47" s="1"/>
  <c r="AJ54" i="47" a="1"/>
  <c r="AJ54" i="47" s="1"/>
  <c r="AK54" i="47" a="1"/>
  <c r="AK54" i="47" s="1"/>
  <c r="AL54" i="47" a="1"/>
  <c r="AL54" i="47" s="1"/>
  <c r="AJ55" i="47" a="1"/>
  <c r="AJ55" i="47" s="1"/>
  <c r="AK55" i="47" a="1"/>
  <c r="AK55" i="47" s="1"/>
  <c r="AL55" i="47" a="1"/>
  <c r="AL55" i="47" s="1"/>
  <c r="AJ56" i="47" a="1"/>
  <c r="AJ56" i="47" s="1"/>
  <c r="AK56" i="47" a="1"/>
  <c r="AK56" i="47" s="1"/>
  <c r="AL56" i="47" a="1"/>
  <c r="AL56" i="47" s="1"/>
  <c r="M52" i="47"/>
  <c r="N52" i="47"/>
  <c r="O52" i="47"/>
  <c r="AJ57" i="47" a="1"/>
  <c r="AJ57" i="47" s="1"/>
  <c r="AK57" i="47" a="1"/>
  <c r="AK57" i="47" s="1"/>
  <c r="AL57" i="47" a="1"/>
  <c r="AL57" i="47" s="1"/>
  <c r="AJ58" i="47" a="1"/>
  <c r="AJ58" i="47" s="1"/>
  <c r="AK58" i="47" a="1"/>
  <c r="AK58" i="47" s="1"/>
  <c r="AL58" i="47" a="1"/>
  <c r="AL58" i="47" s="1"/>
  <c r="AJ60" i="47" a="1"/>
  <c r="AJ60" i="47" s="1"/>
  <c r="AK60" i="47" a="1"/>
  <c r="AK60" i="47" s="1"/>
  <c r="AL60" i="47" a="1"/>
  <c r="AL60" i="47" s="1"/>
  <c r="AJ61" i="47" a="1"/>
  <c r="AJ61" i="47" s="1"/>
  <c r="AK61" i="47" a="1"/>
  <c r="AK61" i="47" s="1"/>
  <c r="AL61" i="47" a="1"/>
  <c r="AL61" i="47" s="1"/>
  <c r="AJ62" i="47" a="1"/>
  <c r="AJ62" i="47" s="1"/>
  <c r="AK62" i="47" a="1"/>
  <c r="AK62" i="47" s="1"/>
  <c r="AL62" i="47" a="1"/>
  <c r="AL62" i="47" s="1"/>
  <c r="M57" i="47"/>
  <c r="N57" i="47"/>
  <c r="O57" i="47"/>
  <c r="T54" i="53" l="1"/>
  <c r="BK15" i="52" l="1" a="1"/>
  <c r="BK15" i="52" s="1"/>
  <c r="BI15" i="52" a="1"/>
  <c r="BI15" i="52" s="1"/>
  <c r="BK16" i="52" a="1"/>
  <c r="BK16" i="52" s="1"/>
  <c r="BI16" i="52" a="1"/>
  <c r="BI16" i="52" s="1"/>
  <c r="BK17" i="52" a="1"/>
  <c r="BK17" i="52" s="1"/>
  <c r="BI17" i="52" a="1"/>
  <c r="BI17" i="52" s="1"/>
  <c r="AU15" i="52" a="1"/>
  <c r="AU15" i="52" s="1"/>
  <c r="AU16" i="52" a="1"/>
  <c r="AU16" i="52" s="1"/>
  <c r="AU17" i="52" a="1"/>
  <c r="AU17" i="52" s="1"/>
  <c r="BK14" i="52" l="1"/>
  <c r="BI14" i="52"/>
  <c r="AU14" i="52"/>
  <c r="AP15" i="47" l="1" a="1"/>
  <c r="AP15" i="47" s="1"/>
  <c r="AO15" i="47" a="1"/>
  <c r="AO15" i="47" s="1"/>
  <c r="AQ15" i="47" a="1"/>
  <c r="AQ15" i="47" s="1"/>
  <c r="BE15" i="47" a="1"/>
  <c r="BE15" i="47" s="1"/>
  <c r="AR15" i="47" a="1"/>
  <c r="AR15" i="47" s="1"/>
  <c r="AT15" i="47" a="1"/>
  <c r="AT15" i="47" s="1"/>
  <c r="BR15" i="47" a="1"/>
  <c r="BR15" i="47" s="1"/>
  <c r="AU15" i="47" a="1"/>
  <c r="AU15" i="47" s="1"/>
  <c r="AW15" i="47" a="1"/>
  <c r="AW15" i="47" s="1"/>
  <c r="AV15" i="47" a="1"/>
  <c r="AV15" i="47" s="1"/>
  <c r="AX15" i="47" a="1"/>
  <c r="AX15" i="47" s="1"/>
  <c r="AY15" i="47" a="1"/>
  <c r="AY15" i="47" s="1"/>
  <c r="AZ15" i="47" a="1"/>
  <c r="AZ15" i="47" s="1"/>
  <c r="BA15" i="47" a="1"/>
  <c r="BA15" i="47" s="1"/>
  <c r="AN15" i="47" a="1"/>
  <c r="AN15" i="47" s="1"/>
  <c r="BB15" i="47" a="1"/>
  <c r="BB15" i="47" s="1"/>
  <c r="BC15" i="47" a="1"/>
  <c r="BC15" i="47" s="1"/>
  <c r="AS15" i="47" a="1"/>
  <c r="AS15" i="47" s="1"/>
  <c r="BD15" i="47" a="1"/>
  <c r="BD15" i="47" s="1"/>
  <c r="BF15" i="47" a="1"/>
  <c r="BF15" i="47" s="1"/>
  <c r="BG15" i="47" a="1"/>
  <c r="BG15" i="47" s="1"/>
  <c r="BH15" i="47" a="1"/>
  <c r="BH15" i="47" s="1"/>
  <c r="BI15" i="47" a="1"/>
  <c r="BI15" i="47" s="1"/>
  <c r="BJ15" i="47" a="1"/>
  <c r="BJ15" i="47" s="1"/>
  <c r="BK15" i="47" a="1"/>
  <c r="BK15" i="47" s="1"/>
  <c r="BL15" i="47" a="1"/>
  <c r="BL15" i="47" s="1"/>
  <c r="BM15" i="47" a="1"/>
  <c r="BM15" i="47" s="1"/>
  <c r="BN15" i="47" a="1"/>
  <c r="BN15" i="47" s="1"/>
  <c r="BO15" i="47" a="1"/>
  <c r="BO15" i="47" s="1"/>
  <c r="BP15" i="47" a="1"/>
  <c r="BP15" i="47" s="1"/>
  <c r="AP16" i="47" a="1"/>
  <c r="AP16" i="47" s="1"/>
  <c r="AO16" i="47" a="1"/>
  <c r="AO16" i="47" s="1"/>
  <c r="AQ16" i="47" a="1"/>
  <c r="AQ16" i="47" s="1"/>
  <c r="BE16" i="47" a="1"/>
  <c r="BE16" i="47" s="1"/>
  <c r="AR16" i="47" a="1"/>
  <c r="AR16" i="47" s="1"/>
  <c r="AT16" i="47" a="1"/>
  <c r="AT16" i="47" s="1"/>
  <c r="BR16" i="47" a="1"/>
  <c r="BR16" i="47" s="1"/>
  <c r="AU16" i="47" a="1"/>
  <c r="AU16" i="47" s="1"/>
  <c r="AW16" i="47" a="1"/>
  <c r="AW16" i="47" s="1"/>
  <c r="AV16" i="47" a="1"/>
  <c r="AV16" i="47" s="1"/>
  <c r="AX16" i="47" a="1"/>
  <c r="AX16" i="47" s="1"/>
  <c r="AY16" i="47" a="1"/>
  <c r="AY16" i="47" s="1"/>
  <c r="AZ16" i="47" a="1"/>
  <c r="AZ16" i="47" s="1"/>
  <c r="BA16" i="47" a="1"/>
  <c r="BA16" i="47" s="1"/>
  <c r="AN16" i="47" a="1"/>
  <c r="AN16" i="47" s="1"/>
  <c r="BB16" i="47" a="1"/>
  <c r="BB16" i="47" s="1"/>
  <c r="BC16" i="47" a="1"/>
  <c r="BC16" i="47" s="1"/>
  <c r="AS16" i="47" a="1"/>
  <c r="AS16" i="47" s="1"/>
  <c r="BD16" i="47" a="1"/>
  <c r="BD16" i="47" s="1"/>
  <c r="BF16" i="47" a="1"/>
  <c r="BF16" i="47" s="1"/>
  <c r="BG16" i="47" a="1"/>
  <c r="BG16" i="47" s="1"/>
  <c r="BH16" i="47" a="1"/>
  <c r="BH16" i="47" s="1"/>
  <c r="BI16" i="47" a="1"/>
  <c r="BI16" i="47" s="1"/>
  <c r="BJ16" i="47" a="1"/>
  <c r="BJ16" i="47" s="1"/>
  <c r="BK16" i="47" a="1"/>
  <c r="BK16" i="47" s="1"/>
  <c r="BL16" i="47" a="1"/>
  <c r="BL16" i="47" s="1"/>
  <c r="BM16" i="47" a="1"/>
  <c r="BM16" i="47" s="1"/>
  <c r="BN16" i="47" a="1"/>
  <c r="BN16" i="47" s="1"/>
  <c r="BO16" i="47" a="1"/>
  <c r="BO16" i="47" s="1"/>
  <c r="BP16" i="47" a="1"/>
  <c r="BP16" i="47" s="1"/>
  <c r="AP17" i="47" a="1"/>
  <c r="AP17" i="47" s="1"/>
  <c r="AO17" i="47" a="1"/>
  <c r="AO17" i="47" s="1"/>
  <c r="AQ17" i="47" a="1"/>
  <c r="AQ17" i="47" s="1"/>
  <c r="BE17" i="47" a="1"/>
  <c r="BE17" i="47" s="1"/>
  <c r="AR17" i="47" a="1"/>
  <c r="AR17" i="47" s="1"/>
  <c r="AT17" i="47" a="1"/>
  <c r="AT17" i="47" s="1"/>
  <c r="BR17" i="47" a="1"/>
  <c r="BR17" i="47" s="1"/>
  <c r="AU17" i="47" a="1"/>
  <c r="AU17" i="47" s="1"/>
  <c r="AW17" i="47" a="1"/>
  <c r="AW17" i="47" s="1"/>
  <c r="AV17" i="47" a="1"/>
  <c r="AV17" i="47" s="1"/>
  <c r="AX17" i="47" a="1"/>
  <c r="AX17" i="47" s="1"/>
  <c r="AY17" i="47" a="1"/>
  <c r="AY17" i="47" s="1"/>
  <c r="AZ17" i="47" a="1"/>
  <c r="AZ17" i="47" s="1"/>
  <c r="BA17" i="47" a="1"/>
  <c r="BA17" i="47" s="1"/>
  <c r="AN17" i="47" a="1"/>
  <c r="AN17" i="47" s="1"/>
  <c r="BB17" i="47" a="1"/>
  <c r="BB17" i="47" s="1"/>
  <c r="BC17" i="47" a="1"/>
  <c r="BC17" i="47" s="1"/>
  <c r="AS17" i="47" a="1"/>
  <c r="AS17" i="47" s="1"/>
  <c r="BD17" i="47" a="1"/>
  <c r="BD17" i="47" s="1"/>
  <c r="BF17" i="47" a="1"/>
  <c r="BF17" i="47" s="1"/>
  <c r="BG17" i="47" a="1"/>
  <c r="BG17" i="47" s="1"/>
  <c r="BH17" i="47" a="1"/>
  <c r="BH17" i="47" s="1"/>
  <c r="BI17" i="47" a="1"/>
  <c r="BI17" i="47" s="1"/>
  <c r="BJ17" i="47" a="1"/>
  <c r="BJ17" i="47" s="1"/>
  <c r="BK17" i="47" a="1"/>
  <c r="BK17" i="47" s="1"/>
  <c r="BL17" i="47" a="1"/>
  <c r="BL17" i="47" s="1"/>
  <c r="BM17" i="47" a="1"/>
  <c r="BM17" i="47" s="1"/>
  <c r="BN17" i="47" a="1"/>
  <c r="BN17" i="47" s="1"/>
  <c r="BO17" i="47" a="1"/>
  <c r="BO17" i="47" s="1"/>
  <c r="BP17" i="47" a="1"/>
  <c r="BP17" i="47" s="1"/>
  <c r="BO14" i="47" l="1"/>
  <c r="BP14" i="47"/>
  <c r="BM14" i="47"/>
  <c r="BI14" i="47"/>
  <c r="BD14" i="47"/>
  <c r="AN14" i="47"/>
  <c r="AX14" i="47"/>
  <c r="BR14" i="47"/>
  <c r="AQ14" i="47"/>
  <c r="BL14" i="47"/>
  <c r="BH14" i="47"/>
  <c r="AS14" i="47"/>
  <c r="BA14" i="47"/>
  <c r="AV14" i="47"/>
  <c r="AT14" i="47"/>
  <c r="AO14" i="47"/>
  <c r="BK14" i="47"/>
  <c r="BG14" i="47"/>
  <c r="BC14" i="47"/>
  <c r="AZ14" i="47"/>
  <c r="AW14" i="47"/>
  <c r="AR14" i="47"/>
  <c r="AP14" i="47"/>
  <c r="BN14" i="47"/>
  <c r="BJ14" i="47"/>
  <c r="BF14" i="47"/>
  <c r="BB14" i="47"/>
  <c r="AY14" i="47"/>
  <c r="AU14" i="47"/>
  <c r="BE14" i="47"/>
  <c r="AJ49" i="50" a="1"/>
  <c r="AJ49" i="50" s="1"/>
  <c r="AK49" i="50" a="1"/>
  <c r="AK49" i="50" s="1"/>
  <c r="AL49" i="50" a="1"/>
  <c r="AL49" i="50" s="1"/>
  <c r="AJ50" i="50" a="1"/>
  <c r="AJ50" i="50" s="1"/>
  <c r="AK50" i="50" a="1"/>
  <c r="AK50" i="50" s="1"/>
  <c r="AL50" i="50" a="1"/>
  <c r="AL50" i="50" s="1"/>
  <c r="AJ51" i="50" a="1"/>
  <c r="AJ51" i="50" s="1"/>
  <c r="AK51" i="50" a="1"/>
  <c r="AK51" i="50" s="1"/>
  <c r="AL51" i="50" a="1"/>
  <c r="AL51" i="50" s="1"/>
  <c r="AJ52" i="50" a="1"/>
  <c r="AJ52" i="50" s="1"/>
  <c r="AK52" i="50" a="1"/>
  <c r="AK52" i="50" s="1"/>
  <c r="AL52" i="50" a="1"/>
  <c r="AL52" i="50" s="1"/>
  <c r="AJ53" i="50" a="1"/>
  <c r="AJ53" i="50" s="1"/>
  <c r="AK53" i="50" a="1"/>
  <c r="AK53" i="50" s="1"/>
  <c r="AL53" i="50" a="1"/>
  <c r="AL53" i="50" s="1"/>
  <c r="AJ54" i="50" a="1"/>
  <c r="AJ54" i="50" s="1"/>
  <c r="AK54" i="50" a="1"/>
  <c r="AK54" i="50" s="1"/>
  <c r="AL54" i="50" a="1"/>
  <c r="AL54" i="50" s="1"/>
  <c r="AJ55" i="50" a="1"/>
  <c r="AJ55" i="50" s="1"/>
  <c r="AK55" i="50" a="1"/>
  <c r="AK55" i="50" s="1"/>
  <c r="AL55" i="50" a="1"/>
  <c r="AL55" i="50" s="1"/>
  <c r="AJ56" i="50" a="1"/>
  <c r="AJ56" i="50" s="1"/>
  <c r="AK56" i="50" a="1"/>
  <c r="AK56" i="50" s="1"/>
  <c r="AL56" i="50" a="1"/>
  <c r="AL56" i="50" s="1"/>
  <c r="BH15" i="43" l="1" a="1"/>
  <c r="BH15" i="43" s="1"/>
  <c r="BJ15" i="43" a="1"/>
  <c r="BJ15" i="43" s="1"/>
  <c r="BH16" i="43" a="1"/>
  <c r="BH16" i="43" s="1"/>
  <c r="BJ16" i="43" a="1"/>
  <c r="BJ16" i="43" s="1"/>
  <c r="BH17" i="43" a="1"/>
  <c r="BH17" i="43" s="1"/>
  <c r="BJ17" i="43" a="1"/>
  <c r="BJ17" i="43" s="1"/>
  <c r="BJ14" i="43" l="1"/>
  <c r="BH14" i="43"/>
  <c r="AW15" i="45" l="1" a="1"/>
  <c r="AW15" i="45" s="1"/>
  <c r="AW16" i="45" a="1"/>
  <c r="AW16" i="45" s="1"/>
  <c r="AW17" i="45" a="1"/>
  <c r="AW17" i="45" s="1"/>
  <c r="AR15" i="45" a="1"/>
  <c r="AR15" i="45" s="1"/>
  <c r="BE15" i="45" a="1"/>
  <c r="BE15" i="45" s="1"/>
  <c r="AS15" i="45" a="1"/>
  <c r="AS15" i="45" s="1"/>
  <c r="AR16" i="45" a="1"/>
  <c r="AR16" i="45" s="1"/>
  <c r="BE16" i="45" a="1"/>
  <c r="BE16" i="45" s="1"/>
  <c r="AS16" i="45" a="1"/>
  <c r="AS16" i="45" s="1"/>
  <c r="AR17" i="45" a="1"/>
  <c r="AR17" i="45" s="1"/>
  <c r="BE17" i="45" a="1"/>
  <c r="BE17" i="45" s="1"/>
  <c r="AS17" i="45" a="1"/>
  <c r="AS17" i="45" s="1"/>
  <c r="BU15" i="46" a="1"/>
  <c r="BU15" i="46" s="1"/>
  <c r="BV15" i="46" a="1"/>
  <c r="BV15" i="46" s="1"/>
  <c r="BU16" i="46" a="1"/>
  <c r="BU16" i="46" s="1"/>
  <c r="BV16" i="46" a="1"/>
  <c r="BV16" i="46" s="1"/>
  <c r="BU17" i="46" a="1"/>
  <c r="BU17" i="46" s="1"/>
  <c r="BV17" i="46" a="1"/>
  <c r="BV17" i="46" s="1"/>
  <c r="AR14" i="45" l="1"/>
  <c r="BU14" i="46"/>
  <c r="AW14" i="45"/>
  <c r="BE14" i="45"/>
  <c r="AS14" i="45"/>
  <c r="BV14" i="46"/>
  <c r="M50" i="55" l="1"/>
  <c r="AJ50" i="51" l="1" a="1"/>
  <c r="AJ50" i="51" s="1"/>
  <c r="AK50" i="51" a="1"/>
  <c r="AK50" i="51" s="1"/>
  <c r="AL50" i="51" a="1"/>
  <c r="AL50" i="51" s="1"/>
  <c r="M50" i="51"/>
  <c r="N50" i="51"/>
  <c r="O50" i="51"/>
  <c r="AJ49" i="55" a="1"/>
  <c r="AJ49" i="55" s="1"/>
  <c r="AK49" i="55" a="1"/>
  <c r="AK49" i="55" s="1"/>
  <c r="AL49" i="55" a="1"/>
  <c r="AL49" i="55" s="1"/>
  <c r="M49" i="55"/>
  <c r="N49" i="55"/>
  <c r="O49" i="55"/>
  <c r="AJ51" i="53" a="1"/>
  <c r="AJ51" i="53" s="1"/>
  <c r="AK51" i="53" a="1"/>
  <c r="AK51" i="53" s="1"/>
  <c r="AL51" i="53" a="1"/>
  <c r="AL51" i="53" s="1"/>
  <c r="M51" i="53"/>
  <c r="N51" i="53"/>
  <c r="O51" i="53"/>
  <c r="AR15" i="50" l="1" a="1"/>
  <c r="AR15" i="50" s="1"/>
  <c r="AR16" i="50" a="1"/>
  <c r="AR16" i="50" s="1"/>
  <c r="AR17" i="50" a="1"/>
  <c r="AR17" i="50" s="1"/>
  <c r="BH15" i="52" a="1"/>
  <c r="BH15" i="52" s="1"/>
  <c r="BH16" i="52" a="1"/>
  <c r="BH16" i="52" s="1"/>
  <c r="BH17" i="52" a="1"/>
  <c r="BH17" i="52" s="1"/>
  <c r="AR14" i="50" l="1"/>
  <c r="BH14" i="52"/>
  <c r="AT15" i="59" l="1" a="1"/>
  <c r="AT15" i="59" s="1"/>
  <c r="AT16" i="59" a="1"/>
  <c r="AT16" i="59" s="1"/>
  <c r="AT17" i="59" a="1"/>
  <c r="AT17" i="59" s="1"/>
  <c r="AT14" i="59" l="1"/>
  <c r="BL15" i="51" l="1" a="1"/>
  <c r="BL15" i="51" s="1"/>
  <c r="BL16" i="51" a="1"/>
  <c r="BL16" i="51" s="1"/>
  <c r="BL17" i="51" a="1"/>
  <c r="BL17" i="51" s="1"/>
  <c r="BL14" i="51" l="1"/>
  <c r="AJ48" i="49" a="1"/>
  <c r="AJ48" i="49" s="1"/>
  <c r="AK48" i="49" a="1"/>
  <c r="AK48" i="49" s="1"/>
  <c r="AL48" i="49" a="1"/>
  <c r="AL48" i="49" s="1"/>
  <c r="M48" i="49"/>
  <c r="N48" i="49"/>
  <c r="O48" i="49"/>
  <c r="AJ48" i="52" a="1"/>
  <c r="AJ48" i="52" s="1"/>
  <c r="AK48" i="52" a="1"/>
  <c r="AK48" i="52" s="1"/>
  <c r="AL48" i="52" a="1"/>
  <c r="AL48" i="52" s="1"/>
  <c r="M48" i="52"/>
  <c r="N48" i="52"/>
  <c r="O48" i="52"/>
  <c r="AJ49" i="51" a="1"/>
  <c r="AJ49" i="51" s="1"/>
  <c r="AK49" i="51" a="1"/>
  <c r="AK49" i="51" s="1"/>
  <c r="AL49" i="51" a="1"/>
  <c r="AL49" i="51" s="1"/>
  <c r="M49" i="51"/>
  <c r="N49" i="51"/>
  <c r="O49" i="51"/>
  <c r="AJ48" i="44" a="1"/>
  <c r="AJ48" i="44" s="1"/>
  <c r="AK48" i="44" a="1"/>
  <c r="AK48" i="44" s="1"/>
  <c r="AL48" i="44" a="1"/>
  <c r="AL48" i="44" s="1"/>
  <c r="M48" i="44"/>
  <c r="N48" i="44"/>
  <c r="O48" i="44"/>
  <c r="AJ48" i="58" a="1"/>
  <c r="AJ48" i="58" s="1"/>
  <c r="AK48" i="58" a="1"/>
  <c r="AK48" i="58" s="1"/>
  <c r="AL48" i="58" a="1"/>
  <c r="AL48" i="58" s="1"/>
  <c r="M48" i="58"/>
  <c r="N48" i="58"/>
  <c r="O48" i="58"/>
  <c r="AJ48" i="54" a="1"/>
  <c r="AJ48" i="54" s="1"/>
  <c r="AK48" i="54" a="1"/>
  <c r="AK48" i="54" s="1"/>
  <c r="AL48" i="54" a="1"/>
  <c r="AL48" i="54" s="1"/>
  <c r="M48" i="54"/>
  <c r="N48" i="54"/>
  <c r="O48" i="54"/>
  <c r="AJ49" i="53" a="1"/>
  <c r="AJ49" i="53" s="1"/>
  <c r="AK49" i="53" a="1"/>
  <c r="AK49" i="53" s="1"/>
  <c r="AL49" i="53" a="1"/>
  <c r="AL49" i="53" s="1"/>
  <c r="M49" i="53"/>
  <c r="N49" i="53"/>
  <c r="O49" i="53"/>
  <c r="AJ48" i="59" a="1"/>
  <c r="AJ48" i="59" s="1"/>
  <c r="AK48" i="59" a="1"/>
  <c r="AK48" i="59" s="1"/>
  <c r="AL48" i="59" a="1"/>
  <c r="AL48" i="59" s="1"/>
  <c r="M48" i="59"/>
  <c r="N48" i="59"/>
  <c r="O48" i="59"/>
  <c r="AJ48" i="43" a="1"/>
  <c r="AJ48" i="43" s="1"/>
  <c r="AK48" i="43" a="1"/>
  <c r="AK48" i="43" s="1"/>
  <c r="AL48" i="43" a="1"/>
  <c r="AL48" i="43" s="1"/>
  <c r="M48" i="43"/>
  <c r="N48" i="43"/>
  <c r="O48" i="43"/>
  <c r="AJ48" i="57" a="1"/>
  <c r="AJ48" i="57" s="1"/>
  <c r="AK48" i="57" a="1"/>
  <c r="AK48" i="57" s="1"/>
  <c r="AL48" i="57" a="1"/>
  <c r="AL48" i="57" s="1"/>
  <c r="M48" i="57"/>
  <c r="N48" i="57"/>
  <c r="O48" i="57"/>
  <c r="AJ48" i="50" a="1"/>
  <c r="AJ48" i="50" s="1"/>
  <c r="AK48" i="50" a="1"/>
  <c r="AK48" i="50" s="1"/>
  <c r="AL48" i="50" a="1"/>
  <c r="AL48" i="50" s="1"/>
  <c r="M48" i="50"/>
  <c r="N48" i="50"/>
  <c r="O48" i="50"/>
  <c r="AJ49" i="47" a="1"/>
  <c r="AJ49" i="47" s="1"/>
  <c r="AK49" i="47" a="1"/>
  <c r="AK49" i="47" s="1"/>
  <c r="AL49" i="47" a="1"/>
  <c r="AL49" i="47" s="1"/>
  <c r="M51" i="47"/>
  <c r="N51" i="47"/>
  <c r="O51" i="47"/>
  <c r="M51" i="2"/>
  <c r="N51" i="2"/>
  <c r="O51" i="2"/>
  <c r="AJ46" i="58" l="1" a="1"/>
  <c r="AJ46" i="58" s="1"/>
  <c r="AK46" i="58" a="1"/>
  <c r="AK46" i="58" s="1"/>
  <c r="AL46" i="58" a="1"/>
  <c r="AL46" i="58" s="1"/>
  <c r="Q49" i="47" l="1"/>
  <c r="R49" i="47" s="1"/>
  <c r="Q50" i="47"/>
  <c r="R50" i="47" s="1"/>
  <c r="Q51" i="47"/>
  <c r="R51" i="47" s="1"/>
  <c r="Q53" i="47"/>
  <c r="R53" i="47" s="1"/>
  <c r="Q54" i="47"/>
  <c r="R54" i="47" s="1"/>
  <c r="Q55" i="47"/>
  <c r="R55" i="47" s="1"/>
  <c r="Q56" i="47"/>
  <c r="R56" i="47" s="1"/>
  <c r="V49" i="47"/>
  <c r="W49" i="47"/>
  <c r="X49" i="47" s="1"/>
  <c r="T49" i="47"/>
  <c r="Q49" i="2"/>
  <c r="R49" i="2" s="1"/>
  <c r="Q50" i="2"/>
  <c r="R50" i="2" s="1"/>
  <c r="Q51" i="2"/>
  <c r="R51" i="2" s="1"/>
  <c r="Q53" i="2"/>
  <c r="R53" i="2" s="1"/>
  <c r="Q54" i="2"/>
  <c r="R54" i="2" s="1"/>
  <c r="Q55" i="2"/>
  <c r="R55" i="2" s="1"/>
  <c r="Q56" i="2"/>
  <c r="R56" i="2" s="1"/>
  <c r="Q57" i="2"/>
  <c r="R57" i="2" s="1"/>
  <c r="Q58" i="2"/>
  <c r="R58" i="2" s="1"/>
  <c r="Q61" i="2"/>
  <c r="R61" i="2" s="1"/>
  <c r="Q62" i="2"/>
  <c r="R62" i="2" s="1"/>
  <c r="Q64" i="2"/>
  <c r="R64" i="2" s="1"/>
  <c r="V49" i="2"/>
  <c r="W49" i="2"/>
  <c r="X49" i="2" s="1"/>
  <c r="T49" i="2"/>
  <c r="Q46" i="58"/>
  <c r="R46" i="58" s="1"/>
  <c r="Q47" i="58"/>
  <c r="R47" i="58" s="1"/>
  <c r="Q48" i="58"/>
  <c r="R48" i="58" s="1"/>
  <c r="Q49" i="58"/>
  <c r="R49" i="58" s="1"/>
  <c r="V46" i="58"/>
  <c r="W46" i="58"/>
  <c r="X46" i="58" s="1"/>
  <c r="T46" i="58"/>
  <c r="M49" i="2" l="1"/>
  <c r="N49" i="2"/>
  <c r="O49" i="2"/>
  <c r="M46" i="58"/>
  <c r="N46" i="58"/>
  <c r="O46" i="58"/>
  <c r="M49" i="47"/>
  <c r="N49" i="47"/>
  <c r="O49" i="47"/>
  <c r="AJ36" i="48" l="1" a="1"/>
  <c r="AJ36" i="48" s="1"/>
  <c r="AK36" i="48" a="1"/>
  <c r="AK36" i="48" s="1"/>
  <c r="AL36" i="48" a="1"/>
  <c r="AL36" i="48" s="1"/>
  <c r="AJ37" i="48" a="1"/>
  <c r="AJ37" i="48" s="1"/>
  <c r="AK37" i="48" a="1"/>
  <c r="AK37" i="48" s="1"/>
  <c r="AL37" i="48" a="1"/>
  <c r="AL37" i="48" s="1"/>
  <c r="AJ38" i="48" a="1"/>
  <c r="AJ38" i="48" s="1"/>
  <c r="AK38" i="48" a="1"/>
  <c r="AK38" i="48" s="1"/>
  <c r="AL38" i="48" a="1"/>
  <c r="AL38" i="48" s="1"/>
  <c r="AJ39" i="48" a="1"/>
  <c r="AJ39" i="48" s="1"/>
  <c r="AK39" i="48" a="1"/>
  <c r="AK39" i="48" s="1"/>
  <c r="AL39" i="48" a="1"/>
  <c r="AL39" i="48" s="1"/>
  <c r="AJ40" i="48" a="1"/>
  <c r="AJ40" i="48" s="1"/>
  <c r="AK40" i="48" a="1"/>
  <c r="AK40" i="48" s="1"/>
  <c r="AL40" i="48" a="1"/>
  <c r="AL40" i="48" s="1"/>
  <c r="AJ41" i="48" a="1"/>
  <c r="AJ41" i="48" s="1"/>
  <c r="AK41" i="48" a="1"/>
  <c r="AK41" i="48" s="1"/>
  <c r="AL41" i="48" a="1"/>
  <c r="AL41" i="48" s="1"/>
  <c r="AJ42" i="48" a="1"/>
  <c r="AJ42" i="48" s="1"/>
  <c r="AK42" i="48" a="1"/>
  <c r="AK42" i="48" s="1"/>
  <c r="AL42" i="48" a="1"/>
  <c r="AL42" i="48" s="1"/>
  <c r="AJ43" i="48" a="1"/>
  <c r="AJ43" i="48" s="1"/>
  <c r="AK43" i="48" a="1"/>
  <c r="AK43" i="48" s="1"/>
  <c r="AL43" i="48" a="1"/>
  <c r="AL43" i="48" s="1"/>
  <c r="AJ44" i="48" a="1"/>
  <c r="AJ44" i="48" s="1"/>
  <c r="AK44" i="48" a="1"/>
  <c r="AK44" i="48" s="1"/>
  <c r="AL44" i="48" a="1"/>
  <c r="AL44" i="48" s="1"/>
  <c r="AJ45" i="48" a="1"/>
  <c r="AJ45" i="48" s="1"/>
  <c r="AK45" i="48" a="1"/>
  <c r="AK45" i="48" s="1"/>
  <c r="AL45" i="48" a="1"/>
  <c r="AL45" i="48" s="1"/>
  <c r="AJ46" i="48" a="1"/>
  <c r="AJ46" i="48" s="1"/>
  <c r="AK46" i="48" a="1"/>
  <c r="AK46" i="48" s="1"/>
  <c r="AL46" i="48" a="1"/>
  <c r="AL46" i="48" s="1"/>
  <c r="AJ47" i="48" a="1"/>
  <c r="AJ47" i="48" s="1"/>
  <c r="AK47" i="48" a="1"/>
  <c r="AK47" i="48" s="1"/>
  <c r="AL47" i="48" a="1"/>
  <c r="AL47" i="48" s="1"/>
  <c r="AJ48" i="48" a="1"/>
  <c r="AJ48" i="48" s="1"/>
  <c r="AK48" i="48" a="1"/>
  <c r="AK48" i="48" s="1"/>
  <c r="AL48" i="48" a="1"/>
  <c r="AL48" i="48" s="1"/>
  <c r="AJ49" i="48" a="1"/>
  <c r="AJ49" i="48" s="1"/>
  <c r="AK49" i="48" a="1"/>
  <c r="AK49" i="48" s="1"/>
  <c r="AL49" i="48" a="1"/>
  <c r="AL49" i="48" s="1"/>
  <c r="AJ50" i="48" a="1"/>
  <c r="AJ50" i="48" s="1"/>
  <c r="AK50" i="48" a="1"/>
  <c r="AK50" i="48" s="1"/>
  <c r="AL50" i="48" a="1"/>
  <c r="AL50" i="48" s="1"/>
  <c r="AJ51" i="48" a="1"/>
  <c r="AJ51" i="48" s="1"/>
  <c r="AK51" i="48" a="1"/>
  <c r="AK51" i="48" s="1"/>
  <c r="AL51" i="48" a="1"/>
  <c r="AL51" i="48" s="1"/>
  <c r="AJ52" i="48" a="1"/>
  <c r="AJ52" i="48" s="1"/>
  <c r="AK52" i="48" a="1"/>
  <c r="AK52" i="48" s="1"/>
  <c r="AL52" i="48" a="1"/>
  <c r="AL52" i="48" s="1"/>
  <c r="AJ53" i="48" a="1"/>
  <c r="AJ53" i="48" s="1"/>
  <c r="AK53" i="48" a="1"/>
  <c r="AK53" i="48" s="1"/>
  <c r="AL53" i="48" a="1"/>
  <c r="AL53" i="48" s="1"/>
  <c r="AJ54" i="48" a="1"/>
  <c r="AJ54" i="48" s="1"/>
  <c r="AK54" i="48" a="1"/>
  <c r="AK54" i="48" s="1"/>
  <c r="AL54" i="48" a="1"/>
  <c r="AL54" i="48" s="1"/>
  <c r="AJ55" i="48" a="1"/>
  <c r="AJ55" i="48" s="1"/>
  <c r="AK55" i="48" a="1"/>
  <c r="AK55" i="48" s="1"/>
  <c r="AL55" i="48" a="1"/>
  <c r="AL55" i="48" s="1"/>
  <c r="AJ63" i="48" a="1"/>
  <c r="AJ63" i="48" s="1"/>
  <c r="AK63" i="48" a="1"/>
  <c r="AK63" i="48" s="1"/>
  <c r="AL63" i="48" a="1"/>
  <c r="AL63" i="48" s="1"/>
  <c r="V36" i="48"/>
  <c r="W36" i="48"/>
  <c r="X36" i="48" s="1"/>
  <c r="V37" i="48"/>
  <c r="W37" i="48"/>
  <c r="X37" i="48" s="1"/>
  <c r="V38" i="48"/>
  <c r="W38" i="48"/>
  <c r="X38" i="48" s="1"/>
  <c r="V39" i="48"/>
  <c r="W39" i="48"/>
  <c r="X39" i="48" s="1"/>
  <c r="V40" i="48"/>
  <c r="W40" i="48"/>
  <c r="X40" i="48" s="1"/>
  <c r="V41" i="48"/>
  <c r="W41" i="48"/>
  <c r="X41" i="48" s="1"/>
  <c r="V42" i="48"/>
  <c r="W42" i="48"/>
  <c r="X42" i="48" s="1"/>
  <c r="V43" i="48"/>
  <c r="W43" i="48"/>
  <c r="X43" i="48" s="1"/>
  <c r="V44" i="48"/>
  <c r="W44" i="48"/>
  <c r="X44" i="48" s="1"/>
  <c r="V45" i="48"/>
  <c r="W45" i="48"/>
  <c r="X45" i="48" s="1"/>
  <c r="V46" i="48"/>
  <c r="W46" i="48"/>
  <c r="X46" i="48" s="1"/>
  <c r="V47" i="48"/>
  <c r="W47" i="48"/>
  <c r="X47" i="48" s="1"/>
  <c r="V48" i="48"/>
  <c r="W48" i="48"/>
  <c r="X48" i="48" s="1"/>
  <c r="V49" i="48"/>
  <c r="W49" i="48"/>
  <c r="X49" i="48" s="1"/>
  <c r="V50" i="48"/>
  <c r="W50" i="48"/>
  <c r="X50" i="48" s="1"/>
  <c r="V51" i="48"/>
  <c r="W51" i="48"/>
  <c r="X51" i="48" s="1"/>
  <c r="V52" i="48"/>
  <c r="W52" i="48"/>
  <c r="X52" i="48" s="1"/>
  <c r="V53" i="48"/>
  <c r="W53" i="48"/>
  <c r="X53" i="48" s="1"/>
  <c r="V54" i="48"/>
  <c r="W54" i="48"/>
  <c r="X54" i="48" s="1"/>
  <c r="V55" i="48"/>
  <c r="W55" i="48"/>
  <c r="X55" i="48" s="1"/>
  <c r="V58" i="48"/>
  <c r="W58" i="48"/>
  <c r="X58" i="48" s="1"/>
  <c r="V59" i="48"/>
  <c r="W59" i="48"/>
  <c r="X59" i="48" s="1"/>
  <c r="V60" i="48"/>
  <c r="W60" i="48"/>
  <c r="X60" i="48" s="1"/>
  <c r="V61" i="48"/>
  <c r="W61" i="48"/>
  <c r="X61" i="48" s="1"/>
  <c r="T36" i="48"/>
  <c r="T37" i="48"/>
  <c r="T38" i="48"/>
  <c r="T39" i="48"/>
  <c r="T40" i="48"/>
  <c r="T41" i="48"/>
  <c r="T42" i="48"/>
  <c r="T43" i="48"/>
  <c r="T44" i="48"/>
  <c r="T45" i="48"/>
  <c r="T46" i="48"/>
  <c r="T47" i="48"/>
  <c r="T48" i="48"/>
  <c r="T49" i="48"/>
  <c r="T50" i="48"/>
  <c r="T51" i="48"/>
  <c r="T52" i="48"/>
  <c r="T53" i="48"/>
  <c r="T54" i="48"/>
  <c r="T55" i="48"/>
  <c r="R46" i="48"/>
  <c r="R49" i="48"/>
  <c r="M43" i="48"/>
  <c r="N43" i="48"/>
  <c r="O43" i="48"/>
  <c r="M44" i="48"/>
  <c r="N44" i="48"/>
  <c r="O44" i="48"/>
  <c r="M45" i="48"/>
  <c r="N45" i="48"/>
  <c r="O45" i="48"/>
  <c r="M46" i="48"/>
  <c r="N46" i="48"/>
  <c r="O46" i="48"/>
  <c r="M47" i="48"/>
  <c r="N47" i="48"/>
  <c r="O47" i="48"/>
  <c r="M48" i="48"/>
  <c r="N48" i="48"/>
  <c r="O48" i="48"/>
  <c r="M49" i="48"/>
  <c r="N49" i="48"/>
  <c r="O49" i="48"/>
  <c r="M50" i="48"/>
  <c r="N50" i="48"/>
  <c r="O50" i="48"/>
  <c r="M51" i="48"/>
  <c r="N51" i="48"/>
  <c r="O51" i="48"/>
  <c r="M52" i="48"/>
  <c r="N52" i="48"/>
  <c r="O52" i="48"/>
  <c r="M53" i="48"/>
  <c r="N53" i="48"/>
  <c r="O53" i="48"/>
  <c r="M54" i="48"/>
  <c r="N54" i="48"/>
  <c r="O54" i="48"/>
  <c r="M55" i="48"/>
  <c r="N55" i="48"/>
  <c r="O55" i="48"/>
  <c r="M58" i="48"/>
  <c r="N58" i="48"/>
  <c r="O58" i="48"/>
  <c r="M59" i="48"/>
  <c r="N59" i="48"/>
  <c r="O59" i="48"/>
  <c r="M60" i="48"/>
  <c r="N60" i="48"/>
  <c r="O60" i="48"/>
  <c r="T66" i="49" l="1"/>
  <c r="V66" i="49"/>
  <c r="W66" i="49"/>
  <c r="X66" i="49" s="1"/>
  <c r="T67" i="49"/>
  <c r="V67" i="49"/>
  <c r="W67" i="49"/>
  <c r="X67" i="49" s="1"/>
  <c r="T68" i="49"/>
  <c r="V68" i="49"/>
  <c r="W68" i="49"/>
  <c r="X68" i="49" s="1"/>
  <c r="AN15" i="51" l="1" a="1"/>
  <c r="AN15" i="51" s="1"/>
  <c r="AO15" i="51" a="1"/>
  <c r="AO15" i="51" s="1"/>
  <c r="AR15" i="51" a="1"/>
  <c r="AR15" i="51" s="1"/>
  <c r="AS15" i="51" a="1"/>
  <c r="AS15" i="51" s="1"/>
  <c r="AT15" i="51" a="1"/>
  <c r="AT15" i="51" s="1"/>
  <c r="BF15" i="51" a="1"/>
  <c r="BF15" i="51" s="1"/>
  <c r="AU15" i="51" a="1"/>
  <c r="AU15" i="51" s="1"/>
  <c r="AV15" i="51" a="1"/>
  <c r="AV15" i="51" s="1"/>
  <c r="BO15" i="51" a="1"/>
  <c r="BO15" i="51" s="1"/>
  <c r="AX15" i="51" a="1"/>
  <c r="AX15" i="51" s="1"/>
  <c r="AZ15" i="51" a="1"/>
  <c r="AZ15" i="51" s="1"/>
  <c r="AM15" i="51" a="1"/>
  <c r="AM15" i="51" s="1"/>
  <c r="BA15" i="51" a="1"/>
  <c r="BA15" i="51" s="1"/>
  <c r="BW15" i="51" a="1"/>
  <c r="BW15" i="51" s="1"/>
  <c r="AQ15" i="51" a="1"/>
  <c r="AQ15" i="51" s="1"/>
  <c r="BX15" i="51" a="1"/>
  <c r="BX15" i="51" s="1"/>
  <c r="AP15" i="51" a="1"/>
  <c r="AP15" i="51" s="1"/>
  <c r="BG15" i="51" a="1"/>
  <c r="BG15" i="51" s="1"/>
  <c r="BH15" i="51" a="1"/>
  <c r="BH15" i="51" s="1"/>
  <c r="BI15" i="51" a="1"/>
  <c r="BI15" i="51" s="1"/>
  <c r="BJ15" i="51" a="1"/>
  <c r="BJ15" i="51" s="1"/>
  <c r="BK15" i="51" a="1"/>
  <c r="BK15" i="51" s="1"/>
  <c r="BY15" i="51" a="1"/>
  <c r="BY15" i="51" s="1"/>
  <c r="BM15" i="51" a="1"/>
  <c r="BM15" i="51" s="1"/>
  <c r="BN15" i="51" a="1"/>
  <c r="BN15" i="51" s="1"/>
  <c r="AW15" i="51" a="1"/>
  <c r="AW15" i="51" s="1"/>
  <c r="BP15" i="51" a="1"/>
  <c r="BP15" i="51" s="1"/>
  <c r="BQ15" i="51" a="1"/>
  <c r="BQ15" i="51" s="1"/>
  <c r="BR15" i="51" a="1"/>
  <c r="BR15" i="51" s="1"/>
  <c r="BS15" i="51" a="1"/>
  <c r="BS15" i="51" s="1"/>
  <c r="BT15" i="51" a="1"/>
  <c r="BT15" i="51" s="1"/>
  <c r="BU15" i="51" a="1"/>
  <c r="BU15" i="51" s="1"/>
  <c r="AN16" i="51" a="1"/>
  <c r="AN16" i="51" s="1"/>
  <c r="AO16" i="51" a="1"/>
  <c r="AO16" i="51" s="1"/>
  <c r="AR16" i="51" a="1"/>
  <c r="AR16" i="51" s="1"/>
  <c r="AS16" i="51" a="1"/>
  <c r="AS16" i="51" s="1"/>
  <c r="AT16" i="51" a="1"/>
  <c r="AT16" i="51" s="1"/>
  <c r="BF16" i="51" a="1"/>
  <c r="BF16" i="51" s="1"/>
  <c r="AU16" i="51" a="1"/>
  <c r="AU16" i="51" s="1"/>
  <c r="AV16" i="51" a="1"/>
  <c r="AV16" i="51" s="1"/>
  <c r="BO16" i="51" a="1"/>
  <c r="BO16" i="51" s="1"/>
  <c r="AX16" i="51" a="1"/>
  <c r="AX16" i="51" s="1"/>
  <c r="AZ16" i="51" a="1"/>
  <c r="AZ16" i="51" s="1"/>
  <c r="AM16" i="51" a="1"/>
  <c r="AM16" i="51" s="1"/>
  <c r="BA16" i="51" a="1"/>
  <c r="BA16" i="51" s="1"/>
  <c r="BW16" i="51" a="1"/>
  <c r="BW16" i="51" s="1"/>
  <c r="AQ16" i="51" a="1"/>
  <c r="AQ16" i="51" s="1"/>
  <c r="BX16" i="51" a="1"/>
  <c r="BX16" i="51" s="1"/>
  <c r="AP16" i="51" a="1"/>
  <c r="AP16" i="51" s="1"/>
  <c r="BG16" i="51" a="1"/>
  <c r="BG16" i="51" s="1"/>
  <c r="BH16" i="51" a="1"/>
  <c r="BH16" i="51" s="1"/>
  <c r="BI16" i="51" a="1"/>
  <c r="BI16" i="51" s="1"/>
  <c r="BJ16" i="51" a="1"/>
  <c r="BJ16" i="51" s="1"/>
  <c r="BK16" i="51" a="1"/>
  <c r="BK16" i="51" s="1"/>
  <c r="BY16" i="51" a="1"/>
  <c r="BY16" i="51" s="1"/>
  <c r="BM16" i="51" a="1"/>
  <c r="BM16" i="51" s="1"/>
  <c r="BN16" i="51" a="1"/>
  <c r="BN16" i="51" s="1"/>
  <c r="AW16" i="51" a="1"/>
  <c r="AW16" i="51" s="1"/>
  <c r="BP16" i="51" a="1"/>
  <c r="BP16" i="51" s="1"/>
  <c r="BQ16" i="51" a="1"/>
  <c r="BQ16" i="51" s="1"/>
  <c r="BR16" i="51" a="1"/>
  <c r="BR16" i="51" s="1"/>
  <c r="BS16" i="51" a="1"/>
  <c r="BS16" i="51" s="1"/>
  <c r="BT16" i="51" a="1"/>
  <c r="BT16" i="51" s="1"/>
  <c r="BU16" i="51" a="1"/>
  <c r="BU16" i="51" s="1"/>
  <c r="AN17" i="51" a="1"/>
  <c r="AN17" i="51" s="1"/>
  <c r="AO17" i="51" a="1"/>
  <c r="AO17" i="51" s="1"/>
  <c r="AR17" i="51" a="1"/>
  <c r="AR17" i="51" s="1"/>
  <c r="AS17" i="51" a="1"/>
  <c r="AS17" i="51" s="1"/>
  <c r="AT17" i="51" a="1"/>
  <c r="AT17" i="51" s="1"/>
  <c r="BF17" i="51" a="1"/>
  <c r="BF17" i="51" s="1"/>
  <c r="AU17" i="51" a="1"/>
  <c r="AU17" i="51" s="1"/>
  <c r="AV17" i="51" a="1"/>
  <c r="AV17" i="51" s="1"/>
  <c r="BO17" i="51" a="1"/>
  <c r="BO17" i="51" s="1"/>
  <c r="AX17" i="51" a="1"/>
  <c r="AX17" i="51" s="1"/>
  <c r="AZ17" i="51" a="1"/>
  <c r="AZ17" i="51" s="1"/>
  <c r="AM17" i="51" a="1"/>
  <c r="AM17" i="51" s="1"/>
  <c r="BA17" i="51" a="1"/>
  <c r="BA17" i="51" s="1"/>
  <c r="BW17" i="51" a="1"/>
  <c r="BW17" i="51" s="1"/>
  <c r="AQ17" i="51" a="1"/>
  <c r="AQ17" i="51" s="1"/>
  <c r="BX17" i="51" a="1"/>
  <c r="BX17" i="51" s="1"/>
  <c r="AP17" i="51" a="1"/>
  <c r="AP17" i="51" s="1"/>
  <c r="BG17" i="51" a="1"/>
  <c r="BG17" i="51" s="1"/>
  <c r="BH17" i="51" a="1"/>
  <c r="BH17" i="51" s="1"/>
  <c r="BI17" i="51" a="1"/>
  <c r="BI17" i="51" s="1"/>
  <c r="BJ17" i="51" a="1"/>
  <c r="BJ17" i="51" s="1"/>
  <c r="BK17" i="51" a="1"/>
  <c r="BK17" i="51" s="1"/>
  <c r="BY17" i="51" a="1"/>
  <c r="BY17" i="51" s="1"/>
  <c r="BM17" i="51" a="1"/>
  <c r="BM17" i="51" s="1"/>
  <c r="BN17" i="51" a="1"/>
  <c r="BN17" i="51" s="1"/>
  <c r="AW17" i="51" a="1"/>
  <c r="AW17" i="51" s="1"/>
  <c r="BP17" i="51" a="1"/>
  <c r="BP17" i="51" s="1"/>
  <c r="BQ17" i="51" a="1"/>
  <c r="BQ17" i="51" s="1"/>
  <c r="BR17" i="51" a="1"/>
  <c r="BR17" i="51" s="1"/>
  <c r="BS17" i="51" a="1"/>
  <c r="BS17" i="51" s="1"/>
  <c r="BT17" i="51" a="1"/>
  <c r="BT17" i="51" s="1"/>
  <c r="BU17" i="51" a="1"/>
  <c r="BU17" i="51" s="1"/>
  <c r="BU14" i="51" l="1"/>
  <c r="BQ14" i="51"/>
  <c r="BT14" i="51"/>
  <c r="BP14" i="51"/>
  <c r="BS14" i="51"/>
  <c r="AW14" i="51"/>
  <c r="BM14" i="51"/>
  <c r="BW14" i="51"/>
  <c r="AX14" i="51"/>
  <c r="BF14" i="51"/>
  <c r="BY14" i="51"/>
  <c r="BH14" i="51"/>
  <c r="BA14" i="51"/>
  <c r="BK14" i="51"/>
  <c r="BG14" i="51"/>
  <c r="BX14" i="51"/>
  <c r="BI14" i="51"/>
  <c r="AV14" i="51"/>
  <c r="AN14" i="51"/>
  <c r="AM14" i="51"/>
  <c r="AT14" i="51"/>
  <c r="AO14" i="51"/>
  <c r="BO14" i="51"/>
  <c r="AR14" i="51"/>
  <c r="BR14" i="51"/>
  <c r="BN14" i="51"/>
  <c r="BJ14" i="51"/>
  <c r="AP14" i="51"/>
  <c r="AQ14" i="51"/>
  <c r="AZ14" i="51"/>
  <c r="AU14" i="51"/>
  <c r="AS14" i="51"/>
  <c r="M46" i="51"/>
  <c r="N46" i="51"/>
  <c r="O46" i="51"/>
  <c r="AJ46" i="53" a="1"/>
  <c r="AJ46" i="53" s="1"/>
  <c r="AK46" i="53" a="1"/>
  <c r="AK46" i="53" s="1"/>
  <c r="AL46" i="53" a="1"/>
  <c r="AL46" i="53" s="1"/>
  <c r="M46" i="53"/>
  <c r="N46" i="53"/>
  <c r="O46" i="53"/>
  <c r="M46" i="55"/>
  <c r="N46" i="55"/>
  <c r="O46" i="55"/>
  <c r="BF15" i="58" l="1" a="1"/>
  <c r="BF15" i="58" s="1"/>
  <c r="BC15" i="58" a="1"/>
  <c r="BC15" i="58" s="1"/>
  <c r="BG15" i="58" a="1"/>
  <c r="BG15" i="58" s="1"/>
  <c r="BI15" i="58" a="1"/>
  <c r="BI15" i="58" s="1"/>
  <c r="BF16" i="58" a="1"/>
  <c r="BF16" i="58" s="1"/>
  <c r="BC16" i="58" a="1"/>
  <c r="BC16" i="58" s="1"/>
  <c r="BG16" i="58" a="1"/>
  <c r="BG16" i="58" s="1"/>
  <c r="BI16" i="58" a="1"/>
  <c r="BI16" i="58" s="1"/>
  <c r="BF17" i="58" a="1"/>
  <c r="BF17" i="58" s="1"/>
  <c r="BC17" i="58" a="1"/>
  <c r="BC17" i="58" s="1"/>
  <c r="BG17" i="58" a="1"/>
  <c r="BG17" i="58" s="1"/>
  <c r="BI17" i="58" a="1"/>
  <c r="BI17" i="58" s="1"/>
  <c r="BG14" i="58" l="1"/>
  <c r="BC14" i="58"/>
  <c r="BF14" i="58"/>
  <c r="BI14" i="58"/>
  <c r="AN15" i="52" a="1"/>
  <c r="AN15" i="52" s="1"/>
  <c r="BB15" i="52" a="1"/>
  <c r="BB15" i="52" s="1"/>
  <c r="AP15" i="52" a="1"/>
  <c r="AP15" i="52" s="1"/>
  <c r="AQ15" i="52" a="1"/>
  <c r="AQ15" i="52" s="1"/>
  <c r="AS15" i="52" a="1"/>
  <c r="AS15" i="52" s="1"/>
  <c r="AR15" i="52" a="1"/>
  <c r="AR15" i="52" s="1"/>
  <c r="AT15" i="52" a="1"/>
  <c r="AT15" i="52" s="1"/>
  <c r="AV15" i="52" a="1"/>
  <c r="AV15" i="52" s="1"/>
  <c r="AX15" i="52" a="1"/>
  <c r="AX15" i="52" s="1"/>
  <c r="BJ15" i="52" a="1"/>
  <c r="BJ15" i="52" s="1"/>
  <c r="AY15" i="52" a="1"/>
  <c r="AY15" i="52" s="1"/>
  <c r="AZ15" i="52" a="1"/>
  <c r="AZ15" i="52" s="1"/>
  <c r="BA15" i="52" a="1"/>
  <c r="BA15" i="52" s="1"/>
  <c r="BR15" i="52" a="1"/>
  <c r="BR15" i="52" s="1"/>
  <c r="BC15" i="52" a="1"/>
  <c r="BC15" i="52" s="1"/>
  <c r="BD15" i="52" a="1"/>
  <c r="BD15" i="52" s="1"/>
  <c r="AO15" i="52" a="1"/>
  <c r="AO15" i="52" s="1"/>
  <c r="BE15" i="52" a="1"/>
  <c r="BE15" i="52" s="1"/>
  <c r="BP15" i="52" a="1"/>
  <c r="BP15" i="52" s="1"/>
  <c r="BG15" i="52" a="1"/>
  <c r="BG15" i="52" s="1"/>
  <c r="BS15" i="52" a="1"/>
  <c r="BS15" i="52" s="1"/>
  <c r="BF15" i="52" a="1"/>
  <c r="BF15" i="52" s="1"/>
  <c r="BQ15" i="52" a="1"/>
  <c r="BQ15" i="52" s="1"/>
  <c r="AW15" i="52" a="1"/>
  <c r="AW15" i="52" s="1"/>
  <c r="BL15" i="52" a="1"/>
  <c r="BL15" i="52" s="1"/>
  <c r="BM15" i="52" a="1"/>
  <c r="BM15" i="52" s="1"/>
  <c r="BN15" i="52" a="1"/>
  <c r="BN15" i="52" s="1"/>
  <c r="AN16" i="52" a="1"/>
  <c r="AN16" i="52" s="1"/>
  <c r="BB16" i="52" a="1"/>
  <c r="BB16" i="52" s="1"/>
  <c r="AP16" i="52" a="1"/>
  <c r="AP16" i="52" s="1"/>
  <c r="AQ16" i="52" a="1"/>
  <c r="AQ16" i="52" s="1"/>
  <c r="AS16" i="52" a="1"/>
  <c r="AS16" i="52" s="1"/>
  <c r="AR16" i="52" a="1"/>
  <c r="AR16" i="52" s="1"/>
  <c r="AT16" i="52" a="1"/>
  <c r="AT16" i="52" s="1"/>
  <c r="AV16" i="52" a="1"/>
  <c r="AV16" i="52" s="1"/>
  <c r="AX16" i="52" a="1"/>
  <c r="AX16" i="52" s="1"/>
  <c r="BJ16" i="52" a="1"/>
  <c r="BJ16" i="52" s="1"/>
  <c r="AY16" i="52" a="1"/>
  <c r="AY16" i="52" s="1"/>
  <c r="AZ16" i="52" a="1"/>
  <c r="AZ16" i="52" s="1"/>
  <c r="BA16" i="52" a="1"/>
  <c r="BA16" i="52" s="1"/>
  <c r="BR16" i="52" a="1"/>
  <c r="BR16" i="52" s="1"/>
  <c r="BC16" i="52" a="1"/>
  <c r="BC16" i="52" s="1"/>
  <c r="BD16" i="52" a="1"/>
  <c r="BD16" i="52" s="1"/>
  <c r="AO16" i="52" a="1"/>
  <c r="AO16" i="52" s="1"/>
  <c r="BE16" i="52" a="1"/>
  <c r="BE16" i="52" s="1"/>
  <c r="BP16" i="52" a="1"/>
  <c r="BP16" i="52" s="1"/>
  <c r="BG16" i="52" a="1"/>
  <c r="BG16" i="52" s="1"/>
  <c r="BS16" i="52" a="1"/>
  <c r="BS16" i="52" s="1"/>
  <c r="BF16" i="52" a="1"/>
  <c r="BF16" i="52" s="1"/>
  <c r="BQ16" i="52" a="1"/>
  <c r="BQ16" i="52" s="1"/>
  <c r="AW16" i="52" a="1"/>
  <c r="AW16" i="52" s="1"/>
  <c r="BL16" i="52" a="1"/>
  <c r="BL16" i="52" s="1"/>
  <c r="BM16" i="52" a="1"/>
  <c r="BM16" i="52" s="1"/>
  <c r="BN16" i="52" a="1"/>
  <c r="BN16" i="52" s="1"/>
  <c r="AN17" i="52" a="1"/>
  <c r="AN17" i="52" s="1"/>
  <c r="BB17" i="52" a="1"/>
  <c r="BB17" i="52" s="1"/>
  <c r="AP17" i="52" a="1"/>
  <c r="AP17" i="52" s="1"/>
  <c r="AQ17" i="52" a="1"/>
  <c r="AQ17" i="52" s="1"/>
  <c r="AS17" i="52" a="1"/>
  <c r="AS17" i="52" s="1"/>
  <c r="AR17" i="52" a="1"/>
  <c r="AR17" i="52" s="1"/>
  <c r="AT17" i="52" a="1"/>
  <c r="AT17" i="52" s="1"/>
  <c r="AV17" i="52" a="1"/>
  <c r="AV17" i="52" s="1"/>
  <c r="AX17" i="52" a="1"/>
  <c r="AX17" i="52" s="1"/>
  <c r="BJ17" i="52" a="1"/>
  <c r="BJ17" i="52" s="1"/>
  <c r="AY17" i="52" a="1"/>
  <c r="AY17" i="52" s="1"/>
  <c r="AZ17" i="52" a="1"/>
  <c r="AZ17" i="52" s="1"/>
  <c r="BA17" i="52" a="1"/>
  <c r="BA17" i="52" s="1"/>
  <c r="BR17" i="52" a="1"/>
  <c r="BR17" i="52" s="1"/>
  <c r="BC17" i="52" a="1"/>
  <c r="BC17" i="52" s="1"/>
  <c r="BD17" i="52" a="1"/>
  <c r="BD17" i="52" s="1"/>
  <c r="AO17" i="52" a="1"/>
  <c r="AO17" i="52" s="1"/>
  <c r="BE17" i="52" a="1"/>
  <c r="BE17" i="52" s="1"/>
  <c r="BP17" i="52" a="1"/>
  <c r="BP17" i="52" s="1"/>
  <c r="BG17" i="52" a="1"/>
  <c r="BG17" i="52" s="1"/>
  <c r="BS17" i="52" a="1"/>
  <c r="BS17" i="52" s="1"/>
  <c r="BF17" i="52" a="1"/>
  <c r="BF17" i="52" s="1"/>
  <c r="BQ17" i="52" a="1"/>
  <c r="BQ17" i="52" s="1"/>
  <c r="AW17" i="52" a="1"/>
  <c r="AW17" i="52" s="1"/>
  <c r="BL17" i="52" a="1"/>
  <c r="BL17" i="52" s="1"/>
  <c r="BM17" i="52" a="1"/>
  <c r="BM17" i="52" s="1"/>
  <c r="BN17" i="52" a="1"/>
  <c r="BN17" i="52" s="1"/>
  <c r="BB15" i="45" a="1"/>
  <c r="BB15" i="45" s="1"/>
  <c r="AN15" i="45" a="1"/>
  <c r="AN15" i="45" s="1"/>
  <c r="AO15" i="45" a="1"/>
  <c r="AO15" i="45" s="1"/>
  <c r="AP15" i="45" a="1"/>
  <c r="AP15" i="45" s="1"/>
  <c r="AQ15" i="45" a="1"/>
  <c r="AQ15" i="45" s="1"/>
  <c r="BC15" i="45" a="1"/>
  <c r="BC15" i="45" s="1"/>
  <c r="AT15" i="45" a="1"/>
  <c r="AT15" i="45" s="1"/>
  <c r="AU15" i="45" a="1"/>
  <c r="AU15" i="45" s="1"/>
  <c r="BL15" i="45" a="1"/>
  <c r="BL15" i="45" s="1"/>
  <c r="BK15" i="45" a="1"/>
  <c r="BK15" i="45" s="1"/>
  <c r="BW15" i="45" a="1"/>
  <c r="BW15" i="45" s="1"/>
  <c r="AX15" i="45" a="1"/>
  <c r="AX15" i="45" s="1"/>
  <c r="AY15" i="45" a="1"/>
  <c r="AY15" i="45" s="1"/>
  <c r="AZ15" i="45" a="1"/>
  <c r="AZ15" i="45" s="1"/>
  <c r="BA15" i="45" a="1"/>
  <c r="BA15" i="45" s="1"/>
  <c r="BD15" i="45" a="1"/>
  <c r="BD15" i="45" s="1"/>
  <c r="BX15" i="45" a="1"/>
  <c r="BX15" i="45" s="1"/>
  <c r="BF15" i="45" a="1"/>
  <c r="BF15" i="45" s="1"/>
  <c r="BG15" i="45" a="1"/>
  <c r="BG15" i="45" s="1"/>
  <c r="BH15" i="45" a="1"/>
  <c r="BH15" i="45" s="1"/>
  <c r="BI15" i="45" a="1"/>
  <c r="BI15" i="45" s="1"/>
  <c r="BJ15" i="45" a="1"/>
  <c r="BJ15" i="45" s="1"/>
  <c r="BM15" i="45" a="1"/>
  <c r="BM15" i="45" s="1"/>
  <c r="BN15" i="45" a="1"/>
  <c r="BN15" i="45" s="1"/>
  <c r="BO15" i="45" a="1"/>
  <c r="BO15" i="45" s="1"/>
  <c r="BP15" i="45" a="1"/>
  <c r="BP15" i="45" s="1"/>
  <c r="AV15" i="45" a="1"/>
  <c r="AV15" i="45" s="1"/>
  <c r="BQ15" i="45" a="1"/>
  <c r="BQ15" i="45" s="1"/>
  <c r="BR15" i="45" a="1"/>
  <c r="BR15" i="45" s="1"/>
  <c r="BY15" i="45" a="1"/>
  <c r="BY15" i="45" s="1"/>
  <c r="BS15" i="45" a="1"/>
  <c r="BS15" i="45" s="1"/>
  <c r="BT15" i="45" a="1"/>
  <c r="BT15" i="45" s="1"/>
  <c r="BU15" i="45" a="1"/>
  <c r="BU15" i="45" s="1"/>
  <c r="BB16" i="45" a="1"/>
  <c r="BB16" i="45" s="1"/>
  <c r="AN16" i="45" a="1"/>
  <c r="AN16" i="45" s="1"/>
  <c r="AO16" i="45" a="1"/>
  <c r="AO16" i="45" s="1"/>
  <c r="AP16" i="45" a="1"/>
  <c r="AP16" i="45" s="1"/>
  <c r="AQ16" i="45" a="1"/>
  <c r="AQ16" i="45" s="1"/>
  <c r="BC16" i="45" a="1"/>
  <c r="BC16" i="45" s="1"/>
  <c r="AT16" i="45" a="1"/>
  <c r="AT16" i="45" s="1"/>
  <c r="AU16" i="45" a="1"/>
  <c r="AU16" i="45" s="1"/>
  <c r="BL16" i="45" a="1"/>
  <c r="BL16" i="45" s="1"/>
  <c r="BK16" i="45" a="1"/>
  <c r="BK16" i="45" s="1"/>
  <c r="BW16" i="45" a="1"/>
  <c r="BW16" i="45" s="1"/>
  <c r="AX16" i="45" a="1"/>
  <c r="AX16" i="45" s="1"/>
  <c r="AY16" i="45" a="1"/>
  <c r="AY16" i="45" s="1"/>
  <c r="AZ16" i="45" a="1"/>
  <c r="AZ16" i="45" s="1"/>
  <c r="BA16" i="45" a="1"/>
  <c r="BA16" i="45" s="1"/>
  <c r="BD16" i="45" a="1"/>
  <c r="BD16" i="45" s="1"/>
  <c r="BX16" i="45" a="1"/>
  <c r="BX16" i="45" s="1"/>
  <c r="BF16" i="45" a="1"/>
  <c r="BF16" i="45" s="1"/>
  <c r="BG16" i="45" a="1"/>
  <c r="BG16" i="45" s="1"/>
  <c r="BH16" i="45" a="1"/>
  <c r="BH16" i="45" s="1"/>
  <c r="BI16" i="45" a="1"/>
  <c r="BI16" i="45" s="1"/>
  <c r="BJ16" i="45" a="1"/>
  <c r="BJ16" i="45" s="1"/>
  <c r="BM16" i="45" a="1"/>
  <c r="BM16" i="45" s="1"/>
  <c r="BN16" i="45" a="1"/>
  <c r="BN16" i="45" s="1"/>
  <c r="BO16" i="45" a="1"/>
  <c r="BO16" i="45" s="1"/>
  <c r="BP16" i="45" a="1"/>
  <c r="BP16" i="45" s="1"/>
  <c r="AV16" i="45" a="1"/>
  <c r="AV16" i="45" s="1"/>
  <c r="BQ16" i="45" a="1"/>
  <c r="BQ16" i="45" s="1"/>
  <c r="BR16" i="45" a="1"/>
  <c r="BR16" i="45" s="1"/>
  <c r="BY16" i="45" a="1"/>
  <c r="BY16" i="45" s="1"/>
  <c r="BS16" i="45" a="1"/>
  <c r="BS16" i="45" s="1"/>
  <c r="BT16" i="45" a="1"/>
  <c r="BT16" i="45" s="1"/>
  <c r="BU16" i="45" a="1"/>
  <c r="BU16" i="45" s="1"/>
  <c r="BB17" i="45" a="1"/>
  <c r="BB17" i="45" s="1"/>
  <c r="AN17" i="45" a="1"/>
  <c r="AN17" i="45" s="1"/>
  <c r="AO17" i="45" a="1"/>
  <c r="AO17" i="45" s="1"/>
  <c r="AP17" i="45" a="1"/>
  <c r="AP17" i="45" s="1"/>
  <c r="AQ17" i="45" a="1"/>
  <c r="AQ17" i="45" s="1"/>
  <c r="BC17" i="45" a="1"/>
  <c r="BC17" i="45" s="1"/>
  <c r="AT17" i="45" a="1"/>
  <c r="AT17" i="45" s="1"/>
  <c r="AU17" i="45" a="1"/>
  <c r="AU17" i="45" s="1"/>
  <c r="BL17" i="45" a="1"/>
  <c r="BL17" i="45" s="1"/>
  <c r="BK17" i="45" a="1"/>
  <c r="BK17" i="45" s="1"/>
  <c r="BW17" i="45" a="1"/>
  <c r="BW17" i="45" s="1"/>
  <c r="AX17" i="45" a="1"/>
  <c r="AX17" i="45" s="1"/>
  <c r="AY17" i="45" a="1"/>
  <c r="AY17" i="45" s="1"/>
  <c r="AZ17" i="45" a="1"/>
  <c r="AZ17" i="45" s="1"/>
  <c r="BA17" i="45" a="1"/>
  <c r="BA17" i="45" s="1"/>
  <c r="BD17" i="45" a="1"/>
  <c r="BD17" i="45" s="1"/>
  <c r="BX17" i="45" a="1"/>
  <c r="BX17" i="45" s="1"/>
  <c r="BF17" i="45" a="1"/>
  <c r="BF17" i="45" s="1"/>
  <c r="BG17" i="45" a="1"/>
  <c r="BG17" i="45" s="1"/>
  <c r="BH17" i="45" a="1"/>
  <c r="BH17" i="45" s="1"/>
  <c r="BI17" i="45" a="1"/>
  <c r="BI17" i="45" s="1"/>
  <c r="BJ17" i="45" a="1"/>
  <c r="BJ17" i="45" s="1"/>
  <c r="BM17" i="45" a="1"/>
  <c r="BM17" i="45" s="1"/>
  <c r="BN17" i="45" a="1"/>
  <c r="BN17" i="45" s="1"/>
  <c r="BO17" i="45" a="1"/>
  <c r="BO17" i="45" s="1"/>
  <c r="BP17" i="45" a="1"/>
  <c r="BP17" i="45" s="1"/>
  <c r="AV17" i="45" a="1"/>
  <c r="AV17" i="45" s="1"/>
  <c r="BQ17" i="45" a="1"/>
  <c r="BQ17" i="45" s="1"/>
  <c r="BR17" i="45" a="1"/>
  <c r="BR17" i="45" s="1"/>
  <c r="BY17" i="45" a="1"/>
  <c r="BY17" i="45" s="1"/>
  <c r="BS17" i="45" a="1"/>
  <c r="BS17" i="45" s="1"/>
  <c r="BT17" i="45" a="1"/>
  <c r="BT17" i="45" s="1"/>
  <c r="BU17" i="45" a="1"/>
  <c r="BU17" i="45" s="1"/>
  <c r="AN15" i="43" a="1"/>
  <c r="AN15" i="43" s="1"/>
  <c r="AO15" i="43" a="1"/>
  <c r="AO15" i="43" s="1"/>
  <c r="BC15" i="43" a="1"/>
  <c r="BC15" i="43" s="1"/>
  <c r="AQ15" i="43" a="1"/>
  <c r="AQ15" i="43" s="1"/>
  <c r="AS15" i="43" a="1"/>
  <c r="AS15" i="43" s="1"/>
  <c r="BF15" i="43" a="1"/>
  <c r="BF15" i="43" s="1"/>
  <c r="AT15" i="43" a="1"/>
  <c r="AT15" i="43" s="1"/>
  <c r="BG15" i="43" a="1"/>
  <c r="BG15" i="43" s="1"/>
  <c r="AU15" i="43" a="1"/>
  <c r="AU15" i="43" s="1"/>
  <c r="AV15" i="43" a="1"/>
  <c r="AV15" i="43" s="1"/>
  <c r="AW15" i="43" a="1"/>
  <c r="AW15" i="43" s="1"/>
  <c r="AX15" i="43" a="1"/>
  <c r="AX15" i="43" s="1"/>
  <c r="AY15" i="43" a="1"/>
  <c r="AY15" i="43" s="1"/>
  <c r="AZ15" i="43" a="1"/>
  <c r="AZ15" i="43" s="1"/>
  <c r="BA15" i="43" a="1"/>
  <c r="BA15" i="43" s="1"/>
  <c r="BB15" i="43" a="1"/>
  <c r="BB15" i="43" s="1"/>
  <c r="BR15" i="43" a="1"/>
  <c r="BR15" i="43" s="1"/>
  <c r="BD15" i="43" a="1"/>
  <c r="BD15" i="43" s="1"/>
  <c r="AP15" i="43" a="1"/>
  <c r="AP15" i="43" s="1"/>
  <c r="BS15" i="43" a="1"/>
  <c r="BS15" i="43" s="1"/>
  <c r="BE15" i="43" a="1"/>
  <c r="BE15" i="43" s="1"/>
  <c r="AR15" i="43" a="1"/>
  <c r="AR15" i="43" s="1"/>
  <c r="BU15" i="43" a="1"/>
  <c r="BU15" i="43" s="1"/>
  <c r="BI15" i="43" a="1"/>
  <c r="BI15" i="43" s="1"/>
  <c r="BT15" i="43" a="1"/>
  <c r="BT15" i="43" s="1"/>
  <c r="BK15" i="43" a="1"/>
  <c r="BK15" i="43" s="1"/>
  <c r="BL15" i="43" a="1"/>
  <c r="BL15" i="43" s="1"/>
  <c r="BM15" i="43" a="1"/>
  <c r="BM15" i="43" s="1"/>
  <c r="BN15" i="43" a="1"/>
  <c r="BN15" i="43" s="1"/>
  <c r="BO15" i="43" a="1"/>
  <c r="BO15" i="43" s="1"/>
  <c r="BP15" i="43" a="1"/>
  <c r="BP15" i="43" s="1"/>
  <c r="AN16" i="43" a="1"/>
  <c r="AN16" i="43" s="1"/>
  <c r="AO16" i="43" a="1"/>
  <c r="AO16" i="43" s="1"/>
  <c r="BC16" i="43" a="1"/>
  <c r="BC16" i="43" s="1"/>
  <c r="AQ16" i="43" a="1"/>
  <c r="AQ16" i="43" s="1"/>
  <c r="AS16" i="43" a="1"/>
  <c r="AS16" i="43" s="1"/>
  <c r="BF16" i="43" a="1"/>
  <c r="BF16" i="43" s="1"/>
  <c r="AT16" i="43" a="1"/>
  <c r="AT16" i="43" s="1"/>
  <c r="BG16" i="43" a="1"/>
  <c r="BG16" i="43" s="1"/>
  <c r="AU16" i="43" a="1"/>
  <c r="AU16" i="43" s="1"/>
  <c r="AV16" i="43" a="1"/>
  <c r="AV16" i="43" s="1"/>
  <c r="AW16" i="43" a="1"/>
  <c r="AW16" i="43" s="1"/>
  <c r="AX16" i="43" a="1"/>
  <c r="AX16" i="43" s="1"/>
  <c r="AY16" i="43" a="1"/>
  <c r="AY16" i="43" s="1"/>
  <c r="AZ16" i="43" a="1"/>
  <c r="AZ16" i="43" s="1"/>
  <c r="BA16" i="43" a="1"/>
  <c r="BA16" i="43" s="1"/>
  <c r="BB16" i="43" a="1"/>
  <c r="BB16" i="43" s="1"/>
  <c r="BR16" i="43" a="1"/>
  <c r="BR16" i="43" s="1"/>
  <c r="BD16" i="43" a="1"/>
  <c r="BD16" i="43" s="1"/>
  <c r="AP16" i="43" a="1"/>
  <c r="AP16" i="43" s="1"/>
  <c r="BS16" i="43" a="1"/>
  <c r="BS16" i="43" s="1"/>
  <c r="BE16" i="43" a="1"/>
  <c r="BE16" i="43" s="1"/>
  <c r="AR16" i="43" a="1"/>
  <c r="AR16" i="43" s="1"/>
  <c r="BU16" i="43" a="1"/>
  <c r="BU16" i="43" s="1"/>
  <c r="BI16" i="43" a="1"/>
  <c r="BI16" i="43" s="1"/>
  <c r="BT16" i="43" a="1"/>
  <c r="BT16" i="43" s="1"/>
  <c r="BK16" i="43" a="1"/>
  <c r="BK16" i="43" s="1"/>
  <c r="BL16" i="43" a="1"/>
  <c r="BL16" i="43" s="1"/>
  <c r="BM16" i="43" a="1"/>
  <c r="BM16" i="43" s="1"/>
  <c r="BN16" i="43" a="1"/>
  <c r="BN16" i="43" s="1"/>
  <c r="BO16" i="43" a="1"/>
  <c r="BO16" i="43" s="1"/>
  <c r="BP16" i="43" a="1"/>
  <c r="BP16" i="43" s="1"/>
  <c r="AN17" i="43" a="1"/>
  <c r="AN17" i="43" s="1"/>
  <c r="AO17" i="43" a="1"/>
  <c r="AO17" i="43" s="1"/>
  <c r="BC17" i="43" a="1"/>
  <c r="BC17" i="43" s="1"/>
  <c r="AQ17" i="43" a="1"/>
  <c r="AQ17" i="43" s="1"/>
  <c r="AS17" i="43" a="1"/>
  <c r="AS17" i="43" s="1"/>
  <c r="BF17" i="43" a="1"/>
  <c r="BF17" i="43" s="1"/>
  <c r="AT17" i="43" a="1"/>
  <c r="AT17" i="43" s="1"/>
  <c r="BG17" i="43" a="1"/>
  <c r="BG17" i="43" s="1"/>
  <c r="AU17" i="43" a="1"/>
  <c r="AU17" i="43" s="1"/>
  <c r="AV17" i="43" a="1"/>
  <c r="AV17" i="43" s="1"/>
  <c r="AW17" i="43" a="1"/>
  <c r="AW17" i="43" s="1"/>
  <c r="AX17" i="43" a="1"/>
  <c r="AX17" i="43" s="1"/>
  <c r="AY17" i="43" a="1"/>
  <c r="AY17" i="43" s="1"/>
  <c r="AZ17" i="43" a="1"/>
  <c r="AZ17" i="43" s="1"/>
  <c r="BA17" i="43" a="1"/>
  <c r="BA17" i="43" s="1"/>
  <c r="BB17" i="43" a="1"/>
  <c r="BB17" i="43" s="1"/>
  <c r="BR17" i="43" a="1"/>
  <c r="BR17" i="43" s="1"/>
  <c r="BD17" i="43" a="1"/>
  <c r="BD17" i="43" s="1"/>
  <c r="AP17" i="43" a="1"/>
  <c r="AP17" i="43" s="1"/>
  <c r="BS17" i="43" a="1"/>
  <c r="BS17" i="43" s="1"/>
  <c r="BE17" i="43" a="1"/>
  <c r="BE17" i="43" s="1"/>
  <c r="AR17" i="43" a="1"/>
  <c r="AR17" i="43" s="1"/>
  <c r="BU17" i="43" a="1"/>
  <c r="BU17" i="43" s="1"/>
  <c r="BI17" i="43" a="1"/>
  <c r="BI17" i="43" s="1"/>
  <c r="BT17" i="43" a="1"/>
  <c r="BT17" i="43" s="1"/>
  <c r="BK17" i="43" a="1"/>
  <c r="BK17" i="43" s="1"/>
  <c r="BL17" i="43" a="1"/>
  <c r="BL17" i="43" s="1"/>
  <c r="BM17" i="43" a="1"/>
  <c r="BM17" i="43" s="1"/>
  <c r="BN17" i="43" a="1"/>
  <c r="BN17" i="43" s="1"/>
  <c r="BO17" i="43" a="1"/>
  <c r="BO17" i="43" s="1"/>
  <c r="BP17" i="43" a="1"/>
  <c r="BP17" i="43" s="1"/>
  <c r="AX12" i="43" a="1"/>
  <c r="AX12" i="43" s="1"/>
  <c r="AX10" i="43" a="1"/>
  <c r="AX10" i="43" s="1"/>
  <c r="AX2" i="43" a="1"/>
  <c r="AX2" i="43" s="1"/>
  <c r="AX1" i="43"/>
  <c r="AX11" i="43" l="1"/>
  <c r="AX13" i="43"/>
  <c r="BS14" i="45"/>
  <c r="AV14" i="45"/>
  <c r="BM14" i="45"/>
  <c r="BG14" i="45"/>
  <c r="BX14" i="45"/>
  <c r="AY14" i="45"/>
  <c r="BL14" i="45"/>
  <c r="AQ14" i="45"/>
  <c r="BB14" i="45"/>
  <c r="BU14" i="45"/>
  <c r="BR14" i="45"/>
  <c r="BO14" i="45"/>
  <c r="BI14" i="45"/>
  <c r="BA14" i="45"/>
  <c r="BW14" i="45"/>
  <c r="AT14" i="45"/>
  <c r="AO14" i="45"/>
  <c r="BT14" i="45"/>
  <c r="BQ14" i="45"/>
  <c r="BN14" i="45"/>
  <c r="BH14" i="45"/>
  <c r="BF14" i="45"/>
  <c r="AZ14" i="45"/>
  <c r="BK14" i="45"/>
  <c r="BC14" i="45"/>
  <c r="AN14" i="45"/>
  <c r="BL14" i="52"/>
  <c r="BQ14" i="52"/>
  <c r="BP14" i="52"/>
  <c r="BC14" i="52"/>
  <c r="AY14" i="52"/>
  <c r="AT14" i="52"/>
  <c r="AP14" i="52"/>
  <c r="BF14" i="52"/>
  <c r="BE14" i="52"/>
  <c r="BR14" i="52"/>
  <c r="BJ14" i="52"/>
  <c r="AR14" i="52"/>
  <c r="BB14" i="52"/>
  <c r="BN14" i="52"/>
  <c r="BS14" i="52"/>
  <c r="AO14" i="52"/>
  <c r="BA14" i="52"/>
  <c r="AX14" i="52"/>
  <c r="AS14" i="52"/>
  <c r="AN14" i="52"/>
  <c r="BM14" i="52"/>
  <c r="AW14" i="52"/>
  <c r="BG14" i="52"/>
  <c r="BD14" i="52"/>
  <c r="AZ14" i="52"/>
  <c r="AV14" i="52"/>
  <c r="AQ14" i="52"/>
  <c r="BY14" i="45"/>
  <c r="BP14" i="45"/>
  <c r="BJ14" i="45"/>
  <c r="BD14" i="45"/>
  <c r="AX14" i="45"/>
  <c r="AU14" i="45"/>
  <c r="AP14" i="45"/>
  <c r="BO14" i="43"/>
  <c r="BK14" i="43"/>
  <c r="BU14" i="43"/>
  <c r="AP14" i="43"/>
  <c r="BA14" i="43"/>
  <c r="AW14" i="43"/>
  <c r="AT14" i="43"/>
  <c r="BC14" i="43"/>
  <c r="BN14" i="43"/>
  <c r="BT14" i="43"/>
  <c r="AR14" i="43"/>
  <c r="BD14" i="43"/>
  <c r="AZ14" i="43"/>
  <c r="AV14" i="43"/>
  <c r="BF14" i="43"/>
  <c r="AO14" i="43"/>
  <c r="BM14" i="43"/>
  <c r="BE14" i="43"/>
  <c r="BR14" i="43"/>
  <c r="AY14" i="43"/>
  <c r="AU14" i="43"/>
  <c r="AS14" i="43"/>
  <c r="AN14" i="43"/>
  <c r="BP14" i="43"/>
  <c r="BL14" i="43"/>
  <c r="BI14" i="43"/>
  <c r="BS14" i="43"/>
  <c r="BB14" i="43"/>
  <c r="AX14" i="43"/>
  <c r="BG14" i="43"/>
  <c r="AQ14" i="43"/>
  <c r="AX15" i="50" a="1"/>
  <c r="AX15" i="50" s="1"/>
  <c r="AX16" i="50" a="1"/>
  <c r="AX16" i="50" s="1"/>
  <c r="AX17" i="50" a="1"/>
  <c r="AX17" i="50" s="1"/>
  <c r="AX14" i="50" l="1"/>
  <c r="V47" i="56"/>
  <c r="W47" i="56"/>
  <c r="X47" i="56" s="1"/>
  <c r="V48" i="56"/>
  <c r="W48" i="56"/>
  <c r="X48" i="56" s="1"/>
  <c r="V49" i="56"/>
  <c r="W49" i="56"/>
  <c r="X49" i="56" s="1"/>
  <c r="V50" i="56"/>
  <c r="W50" i="56"/>
  <c r="X50" i="56" s="1"/>
  <c r="V51" i="56"/>
  <c r="W51" i="56"/>
  <c r="X51" i="56" s="1"/>
  <c r="V52" i="56"/>
  <c r="W52" i="56"/>
  <c r="X52" i="56" s="1"/>
  <c r="V53" i="56"/>
  <c r="W53" i="56"/>
  <c r="X53" i="56" s="1"/>
  <c r="V54" i="56"/>
  <c r="W54" i="56"/>
  <c r="X54" i="56" s="1"/>
  <c r="V55" i="56"/>
  <c r="W55" i="56"/>
  <c r="X55" i="56" s="1"/>
  <c r="V57" i="56"/>
  <c r="W57" i="56"/>
  <c r="X57" i="56" s="1"/>
  <c r="T47" i="56"/>
  <c r="T48" i="56"/>
  <c r="T49" i="56"/>
  <c r="T50" i="56"/>
  <c r="T51" i="56"/>
  <c r="T52" i="56"/>
  <c r="T53" i="56"/>
  <c r="T54" i="56"/>
  <c r="AJ44" i="56" a="1"/>
  <c r="AJ44" i="56" s="1"/>
  <c r="AK44" i="56" a="1"/>
  <c r="AK44" i="56" s="1"/>
  <c r="AL44" i="56" a="1"/>
  <c r="AL44" i="56" s="1"/>
  <c r="AJ45" i="56" a="1"/>
  <c r="AJ45" i="56" s="1"/>
  <c r="AK45" i="56" a="1"/>
  <c r="AK45" i="56" s="1"/>
  <c r="AL45" i="56" a="1"/>
  <c r="AL45" i="56" s="1"/>
  <c r="AJ46" i="56" a="1"/>
  <c r="AJ46" i="56" s="1"/>
  <c r="AK46" i="56" a="1"/>
  <c r="AK46" i="56" s="1"/>
  <c r="AL46" i="56" a="1"/>
  <c r="AL46" i="56" s="1"/>
  <c r="AJ47" i="56" a="1"/>
  <c r="AJ47" i="56" s="1"/>
  <c r="AK47" i="56" a="1"/>
  <c r="AK47" i="56" s="1"/>
  <c r="AL47" i="56" a="1"/>
  <c r="AL47" i="56" s="1"/>
  <c r="M47" i="56"/>
  <c r="N47" i="56"/>
  <c r="O47" i="56"/>
  <c r="Q47" i="56"/>
  <c r="R47" i="56" s="1"/>
  <c r="Q48" i="56"/>
  <c r="R48" i="56" s="1"/>
  <c r="Q49" i="56"/>
  <c r="R49" i="56" s="1"/>
  <c r="Q50" i="56"/>
  <c r="R50" i="56" s="1"/>
  <c r="Q51" i="56"/>
  <c r="R51" i="56" s="1"/>
  <c r="Q52" i="56"/>
  <c r="R52" i="56" s="1"/>
  <c r="Q53" i="56"/>
  <c r="R53" i="56" s="1"/>
  <c r="Q54" i="56"/>
  <c r="R54" i="56" s="1"/>
  <c r="Q55" i="56"/>
  <c r="R55" i="56" s="1"/>
  <c r="Q57" i="56"/>
  <c r="R57" i="56" s="1"/>
  <c r="M46" i="47" l="1"/>
  <c r="N46" i="47"/>
  <c r="O46" i="47"/>
  <c r="AY15" i="58" l="1" a="1"/>
  <c r="AY15" i="58" s="1"/>
  <c r="AY16" i="58" a="1"/>
  <c r="AY16" i="58" s="1"/>
  <c r="AY17" i="58" a="1"/>
  <c r="AY17" i="58" s="1"/>
  <c r="AV15" i="50" a="1"/>
  <c r="AV15" i="50" s="1"/>
  <c r="AV16" i="50" a="1"/>
  <c r="AV16" i="50" s="1"/>
  <c r="AV17" i="50" a="1"/>
  <c r="AV17" i="50" s="1"/>
  <c r="AZ15" i="59" a="1"/>
  <c r="AZ15" i="59" s="1"/>
  <c r="AZ16" i="59" a="1"/>
  <c r="AZ16" i="59" s="1"/>
  <c r="AZ17" i="59" a="1"/>
  <c r="AZ17" i="59" s="1"/>
  <c r="AO15" i="59" a="1"/>
  <c r="AO15" i="59" s="1"/>
  <c r="AO16" i="59" a="1"/>
  <c r="AO16" i="59" s="1"/>
  <c r="AO17" i="59" a="1"/>
  <c r="AO17" i="59" s="1"/>
  <c r="AZ14" i="59" l="1"/>
  <c r="AY14" i="58"/>
  <c r="AV14" i="50"/>
  <c r="AO14" i="59"/>
  <c r="AJ44" i="49" a="1"/>
  <c r="AJ44" i="49" s="1"/>
  <c r="AK44" i="49" a="1"/>
  <c r="AK44" i="49" s="1"/>
  <c r="AL44" i="49" a="1"/>
  <c r="AL44" i="49" s="1"/>
  <c r="AJ45" i="49" a="1"/>
  <c r="AJ45" i="49" s="1"/>
  <c r="AK45" i="49" a="1"/>
  <c r="AK45" i="49" s="1"/>
  <c r="AL45" i="49" a="1"/>
  <c r="AL45" i="49" s="1"/>
  <c r="AJ46" i="49" a="1"/>
  <c r="AJ46" i="49" s="1"/>
  <c r="AK46" i="49" a="1"/>
  <c r="AK46" i="49" s="1"/>
  <c r="AL46" i="49" a="1"/>
  <c r="AL46" i="49" s="1"/>
  <c r="AJ47" i="49" a="1"/>
  <c r="AJ47" i="49" s="1"/>
  <c r="AK47" i="49" a="1"/>
  <c r="AK47" i="49" s="1"/>
  <c r="AL47" i="49" a="1"/>
  <c r="AL47" i="49" s="1"/>
  <c r="AJ49" i="49" a="1"/>
  <c r="AJ49" i="49" s="1"/>
  <c r="AK49" i="49" a="1"/>
  <c r="AK49" i="49" s="1"/>
  <c r="AL49" i="49" a="1"/>
  <c r="AL49" i="49" s="1"/>
  <c r="AJ44" i="54" l="1" a="1"/>
  <c r="AJ44" i="54" s="1"/>
  <c r="AK44" i="54" a="1"/>
  <c r="AK44" i="54" s="1"/>
  <c r="AL44" i="54" a="1"/>
  <c r="AL44" i="54" s="1"/>
  <c r="AJ45" i="54" a="1"/>
  <c r="AJ45" i="54" s="1"/>
  <c r="AK45" i="54" a="1"/>
  <c r="AK45" i="54" s="1"/>
  <c r="AL45" i="54" a="1"/>
  <c r="AL45" i="54" s="1"/>
  <c r="AJ46" i="54" a="1"/>
  <c r="AJ46" i="54" s="1"/>
  <c r="AK46" i="54" a="1"/>
  <c r="AK46" i="54" s="1"/>
  <c r="AL46" i="54" a="1"/>
  <c r="AL46" i="54" s="1"/>
  <c r="AJ43" i="58" a="1"/>
  <c r="AJ43" i="58" s="1"/>
  <c r="AK43" i="58" a="1"/>
  <c r="AK43" i="58" s="1"/>
  <c r="AL43" i="58" a="1"/>
  <c r="AL43" i="58" s="1"/>
  <c r="AJ44" i="58" a="1"/>
  <c r="AJ44" i="58" s="1"/>
  <c r="AK44" i="58" a="1"/>
  <c r="AK44" i="58" s="1"/>
  <c r="AL44" i="58" a="1"/>
  <c r="AL44" i="58" s="1"/>
  <c r="AJ44" i="55" a="1"/>
  <c r="AJ44" i="55" s="1"/>
  <c r="AK44" i="55" a="1"/>
  <c r="AK44" i="55" s="1"/>
  <c r="AL44" i="55" a="1"/>
  <c r="AL44" i="55" s="1"/>
  <c r="AJ45" i="55" a="1"/>
  <c r="AJ45" i="55" s="1"/>
  <c r="AK45" i="55" a="1"/>
  <c r="AK45" i="55" s="1"/>
  <c r="AL45" i="55" a="1"/>
  <c r="AL45" i="55" s="1"/>
  <c r="AJ44" i="53" a="1"/>
  <c r="AJ44" i="53" s="1"/>
  <c r="AK44" i="53" a="1"/>
  <c r="AK44" i="53" s="1"/>
  <c r="AL44" i="53" a="1"/>
  <c r="AL44" i="53" s="1"/>
  <c r="AJ45" i="53" a="1"/>
  <c r="AJ45" i="53" s="1"/>
  <c r="AK45" i="53" a="1"/>
  <c r="AK45" i="53" s="1"/>
  <c r="AL45" i="53" a="1"/>
  <c r="AL45" i="53" s="1"/>
  <c r="AJ47" i="53" a="1"/>
  <c r="AJ47" i="53" s="1"/>
  <c r="AK47" i="53" a="1"/>
  <c r="AK47" i="53" s="1"/>
  <c r="AL47" i="53" a="1"/>
  <c r="AL47" i="53" s="1"/>
  <c r="AJ48" i="53" a="1"/>
  <c r="AJ48" i="53" s="1"/>
  <c r="AK48" i="53" a="1"/>
  <c r="AK48" i="53" s="1"/>
  <c r="AL48" i="53" a="1"/>
  <c r="AL48" i="53" s="1"/>
  <c r="AJ44" i="59" a="1"/>
  <c r="AJ44" i="59" s="1"/>
  <c r="AK44" i="59" a="1"/>
  <c r="AK44" i="59" s="1"/>
  <c r="AL44" i="59" a="1"/>
  <c r="AL44" i="59" s="1"/>
  <c r="AJ45" i="59" a="1"/>
  <c r="AJ45" i="59" s="1"/>
  <c r="AK45" i="59" a="1"/>
  <c r="AK45" i="59" s="1"/>
  <c r="AL45" i="59" a="1"/>
  <c r="AL45" i="59" s="1"/>
  <c r="AJ46" i="59" a="1"/>
  <c r="AJ46" i="59" s="1"/>
  <c r="AK46" i="59" a="1"/>
  <c r="AK46" i="59" s="1"/>
  <c r="AL46" i="59" a="1"/>
  <c r="AL46" i="59" s="1"/>
  <c r="O44" i="46" l="1"/>
  <c r="N44" i="46"/>
  <c r="M44" i="46"/>
  <c r="M44" i="52" l="1"/>
  <c r="N44" i="52"/>
  <c r="O44" i="52"/>
  <c r="AJ44" i="44" a="1"/>
  <c r="AJ44" i="44" s="1"/>
  <c r="AK44" i="44" a="1"/>
  <c r="AK44" i="44" s="1"/>
  <c r="AL44" i="44" a="1"/>
  <c r="AL44" i="44" s="1"/>
  <c r="AJ45" i="44" a="1"/>
  <c r="AJ45" i="44" s="1"/>
  <c r="AK45" i="44" a="1"/>
  <c r="AK45" i="44" s="1"/>
  <c r="AL45" i="44" a="1"/>
  <c r="AL45" i="44" s="1"/>
  <c r="AJ46" i="44" a="1"/>
  <c r="AJ46" i="44" s="1"/>
  <c r="AK46" i="44" a="1"/>
  <c r="AK46" i="44" s="1"/>
  <c r="AL46" i="44" a="1"/>
  <c r="AL46" i="44" s="1"/>
  <c r="AJ44" i="50" a="1"/>
  <c r="AJ44" i="50" s="1"/>
  <c r="AK44" i="50" a="1"/>
  <c r="AK44" i="50" s="1"/>
  <c r="AL44" i="50" a="1"/>
  <c r="AL44" i="50" s="1"/>
  <c r="AJ45" i="50" a="1"/>
  <c r="AJ45" i="50" s="1"/>
  <c r="AK45" i="50" a="1"/>
  <c r="AK45" i="50" s="1"/>
  <c r="AL45" i="50" a="1"/>
  <c r="AL45" i="50" s="1"/>
  <c r="AJ44" i="57" a="1"/>
  <c r="AJ44" i="57" s="1"/>
  <c r="AK44" i="57" a="1"/>
  <c r="AK44" i="57" s="1"/>
  <c r="AL44" i="57" a="1"/>
  <c r="AL44" i="57" s="1"/>
  <c r="AJ45" i="57" a="1"/>
  <c r="AJ45" i="57" s="1"/>
  <c r="AK45" i="57" a="1"/>
  <c r="AK45" i="57" s="1"/>
  <c r="AL45" i="57" a="1"/>
  <c r="AL45" i="57" s="1"/>
  <c r="AJ46" i="57" a="1"/>
  <c r="AJ46" i="57" s="1"/>
  <c r="AK46" i="57" a="1"/>
  <c r="AK46" i="57" s="1"/>
  <c r="AL46" i="57" a="1"/>
  <c r="AL46" i="57" s="1"/>
  <c r="AJ45" i="2" a="1"/>
  <c r="AJ45" i="2" s="1"/>
  <c r="AK45" i="2" a="1"/>
  <c r="AK45" i="2" s="1"/>
  <c r="AL45" i="2" a="1"/>
  <c r="AL45" i="2" s="1"/>
  <c r="AJ46" i="2" a="1"/>
  <c r="AJ46" i="2" s="1"/>
  <c r="AK46" i="2" a="1"/>
  <c r="AK46" i="2" s="1"/>
  <c r="AL46" i="2" a="1"/>
  <c r="AL46" i="2" s="1"/>
  <c r="AJ47" i="2" a="1"/>
  <c r="AJ47" i="2" s="1"/>
  <c r="AK47" i="2" a="1"/>
  <c r="AK47" i="2" s="1"/>
  <c r="AL47" i="2" a="1"/>
  <c r="AL47" i="2" s="1"/>
  <c r="AJ48" i="2" a="1"/>
  <c r="AJ48" i="2" s="1"/>
  <c r="AK48" i="2" a="1"/>
  <c r="AK48" i="2" s="1"/>
  <c r="AL48" i="2" a="1"/>
  <c r="AL48" i="2" s="1"/>
  <c r="AJ49" i="2" a="1"/>
  <c r="AJ49" i="2" s="1"/>
  <c r="AK49" i="2" a="1"/>
  <c r="AK49" i="2" s="1"/>
  <c r="AL49" i="2" a="1"/>
  <c r="AL49" i="2" s="1"/>
  <c r="AJ50" i="2" a="1"/>
  <c r="AJ50" i="2" s="1"/>
  <c r="AK50" i="2" a="1"/>
  <c r="AK50" i="2" s="1"/>
  <c r="AL50" i="2" a="1"/>
  <c r="AL50" i="2" s="1"/>
  <c r="M44" i="44"/>
  <c r="N44" i="44"/>
  <c r="O44" i="44"/>
  <c r="M44" i="53"/>
  <c r="N44" i="53"/>
  <c r="O44" i="53"/>
  <c r="M43" i="58"/>
  <c r="N43" i="58"/>
  <c r="O43" i="58"/>
  <c r="M44" i="54"/>
  <c r="N44" i="54"/>
  <c r="O44" i="54"/>
  <c r="T44" i="54"/>
  <c r="V44" i="54"/>
  <c r="M44" i="49"/>
  <c r="N44" i="49"/>
  <c r="O44" i="49"/>
  <c r="M44" i="59"/>
  <c r="N44" i="59"/>
  <c r="O44" i="59"/>
  <c r="M44" i="45"/>
  <c r="N44" i="45"/>
  <c r="O44" i="45"/>
  <c r="AJ44" i="43" a="1"/>
  <c r="AJ44" i="43" s="1"/>
  <c r="AK44" i="43" a="1"/>
  <c r="AK44" i="43" s="1"/>
  <c r="AL44" i="43" a="1"/>
  <c r="AL44" i="43" s="1"/>
  <c r="AJ45" i="43" a="1"/>
  <c r="AJ45" i="43" s="1"/>
  <c r="AK45" i="43" a="1"/>
  <c r="AK45" i="43" s="1"/>
  <c r="AL45" i="43" a="1"/>
  <c r="AL45" i="43" s="1"/>
  <c r="AJ46" i="43" a="1"/>
  <c r="AJ46" i="43" s="1"/>
  <c r="AK46" i="43" a="1"/>
  <c r="AK46" i="43" s="1"/>
  <c r="AL46" i="43" a="1"/>
  <c r="AL46" i="43" s="1"/>
  <c r="AJ47" i="43" a="1"/>
  <c r="AJ47" i="43" s="1"/>
  <c r="AK47" i="43" a="1"/>
  <c r="AK47" i="43" s="1"/>
  <c r="AL47" i="43" a="1"/>
  <c r="AL47" i="43" s="1"/>
  <c r="M44" i="43"/>
  <c r="N44" i="43"/>
  <c r="O44" i="43"/>
  <c r="T44" i="43"/>
  <c r="V44" i="43"/>
  <c r="M45" i="56" l="1"/>
  <c r="N45" i="56"/>
  <c r="O45" i="56"/>
  <c r="Q44" i="48"/>
  <c r="R44" i="48" s="1"/>
  <c r="M44" i="57"/>
  <c r="N44" i="57"/>
  <c r="O44" i="57"/>
  <c r="AJ46" i="47" a="1"/>
  <c r="AJ46" i="47" s="1"/>
  <c r="AK46" i="47" a="1"/>
  <c r="AK46" i="47" s="1"/>
  <c r="AL46" i="47" a="1"/>
  <c r="AL46" i="47" s="1"/>
  <c r="AJ47" i="47" a="1"/>
  <c r="AJ47" i="47" s="1"/>
  <c r="AK47" i="47" a="1"/>
  <c r="AK47" i="47" s="1"/>
  <c r="AL47" i="47" a="1"/>
  <c r="AL47" i="47" s="1"/>
  <c r="AJ48" i="47" a="1"/>
  <c r="AJ48" i="47" s="1"/>
  <c r="AK48" i="47" a="1"/>
  <c r="AK48" i="47" s="1"/>
  <c r="AL48" i="47" a="1"/>
  <c r="AL48" i="47" s="1"/>
  <c r="M44" i="50"/>
  <c r="N44" i="50"/>
  <c r="O44" i="50"/>
  <c r="M46" i="2"/>
  <c r="N46" i="2"/>
  <c r="O46" i="2"/>
  <c r="AJ47" i="55" a="1"/>
  <c r="AJ47" i="55" s="1"/>
  <c r="AK47" i="55" a="1"/>
  <c r="AK47" i="55" s="1"/>
  <c r="AL47" i="55" a="1"/>
  <c r="AL47" i="55" s="1"/>
  <c r="AJ48" i="55" a="1"/>
  <c r="AJ48" i="55" s="1"/>
  <c r="AK48" i="55" a="1"/>
  <c r="AK48" i="55" s="1"/>
  <c r="AL48" i="55" a="1"/>
  <c r="AL48" i="55" s="1"/>
  <c r="AJ50" i="55" a="1"/>
  <c r="AJ50" i="55" s="1"/>
  <c r="AK50" i="55" a="1"/>
  <c r="AK50" i="55" s="1"/>
  <c r="AL50" i="55" a="1"/>
  <c r="AL50" i="55" s="1"/>
  <c r="M44" i="55"/>
  <c r="N44" i="55"/>
  <c r="O44" i="55"/>
  <c r="M44" i="51"/>
  <c r="N44" i="51"/>
  <c r="O44" i="51"/>
  <c r="AM15" i="52" l="1" a="1"/>
  <c r="AM15" i="52" s="1"/>
  <c r="BT15" i="52" a="1"/>
  <c r="BT15" i="52" s="1"/>
  <c r="AM16" i="52" a="1"/>
  <c r="AM16" i="52" s="1"/>
  <c r="BT16" i="52" a="1"/>
  <c r="BT16" i="52" s="1"/>
  <c r="AM17" i="52" a="1"/>
  <c r="AM17" i="52" s="1"/>
  <c r="BT17" i="52" a="1"/>
  <c r="BT17" i="52" s="1"/>
  <c r="BT14" i="52" l="1"/>
  <c r="AM14" i="52"/>
  <c r="AJ24" i="56" a="1"/>
  <c r="AJ24" i="56" s="1"/>
  <c r="AK24" i="56" a="1"/>
  <c r="AK24" i="56" s="1"/>
  <c r="AL24" i="56" a="1"/>
  <c r="AL24" i="56" s="1"/>
  <c r="AJ25" i="56" a="1"/>
  <c r="AJ25" i="56" s="1"/>
  <c r="AK25" i="56" a="1"/>
  <c r="AK25" i="56" s="1"/>
  <c r="AL25" i="56" a="1"/>
  <c r="AL25" i="56" s="1"/>
  <c r="AJ26" i="56" a="1"/>
  <c r="AJ26" i="56" s="1"/>
  <c r="AK26" i="56" a="1"/>
  <c r="AK26" i="56" s="1"/>
  <c r="AL26" i="56" a="1"/>
  <c r="AL26" i="56" s="1"/>
  <c r="AJ27" i="56" a="1"/>
  <c r="AJ27" i="56" s="1"/>
  <c r="AK27" i="56" a="1"/>
  <c r="AK27" i="56" s="1"/>
  <c r="AL27" i="56" a="1"/>
  <c r="AL27" i="56" s="1"/>
  <c r="AJ28" i="56" a="1"/>
  <c r="AJ28" i="56" s="1"/>
  <c r="AK28" i="56" a="1"/>
  <c r="AK28" i="56" s="1"/>
  <c r="AL28" i="56" a="1"/>
  <c r="AL28" i="56" s="1"/>
  <c r="AJ29" i="56" a="1"/>
  <c r="AJ29" i="56" s="1"/>
  <c r="AK29" i="56" a="1"/>
  <c r="AK29" i="56" s="1"/>
  <c r="AL29" i="56" a="1"/>
  <c r="AL29" i="56" s="1"/>
  <c r="AJ30" i="56" a="1"/>
  <c r="AJ30" i="56" s="1"/>
  <c r="AK30" i="56" a="1"/>
  <c r="AK30" i="56" s="1"/>
  <c r="AL30" i="56" a="1"/>
  <c r="AL30" i="56" s="1"/>
  <c r="AJ31" i="56" a="1"/>
  <c r="AJ31" i="56" s="1"/>
  <c r="AK31" i="56" a="1"/>
  <c r="AK31" i="56" s="1"/>
  <c r="AL31" i="56" a="1"/>
  <c r="AL31" i="56" s="1"/>
  <c r="AJ32" i="56" a="1"/>
  <c r="AJ32" i="56" s="1"/>
  <c r="AK32" i="56" a="1"/>
  <c r="AK32" i="56" s="1"/>
  <c r="AL32" i="56" a="1"/>
  <c r="AL32" i="56" s="1"/>
  <c r="AJ33" i="56" a="1"/>
  <c r="AJ33" i="56" s="1"/>
  <c r="AK33" i="56" a="1"/>
  <c r="AK33" i="56" s="1"/>
  <c r="AL33" i="56" a="1"/>
  <c r="AL33" i="56" s="1"/>
  <c r="AJ34" i="56" a="1"/>
  <c r="AJ34" i="56" s="1"/>
  <c r="AK34" i="56" a="1"/>
  <c r="AK34" i="56" s="1"/>
  <c r="AL34" i="56" a="1"/>
  <c r="AL34" i="56" s="1"/>
  <c r="AJ35" i="56" a="1"/>
  <c r="AJ35" i="56" s="1"/>
  <c r="AK35" i="56" a="1"/>
  <c r="AK35" i="56" s="1"/>
  <c r="AL35" i="56" a="1"/>
  <c r="AL35" i="56" s="1"/>
  <c r="AJ36" i="56" a="1"/>
  <c r="AJ36" i="56" s="1"/>
  <c r="AK36" i="56" a="1"/>
  <c r="AK36" i="56" s="1"/>
  <c r="AL36" i="56" a="1"/>
  <c r="AL36" i="56" s="1"/>
  <c r="AJ37" i="56" a="1"/>
  <c r="AJ37" i="56" s="1"/>
  <c r="AK37" i="56" a="1"/>
  <c r="AK37" i="56" s="1"/>
  <c r="AL37" i="56" a="1"/>
  <c r="AL37" i="56" s="1"/>
  <c r="AJ38" i="56" a="1"/>
  <c r="AJ38" i="56" s="1"/>
  <c r="AK38" i="56" a="1"/>
  <c r="AK38" i="56" s="1"/>
  <c r="AL38" i="56" a="1"/>
  <c r="AL38" i="56" s="1"/>
  <c r="AJ39" i="56" a="1"/>
  <c r="AJ39" i="56" s="1"/>
  <c r="AK39" i="56" a="1"/>
  <c r="AK39" i="56" s="1"/>
  <c r="AL39" i="56" a="1"/>
  <c r="AL39" i="56" s="1"/>
  <c r="AJ40" i="56" a="1"/>
  <c r="AJ40" i="56" s="1"/>
  <c r="AK40" i="56" a="1"/>
  <c r="AK40" i="56" s="1"/>
  <c r="AL40" i="56" a="1"/>
  <c r="AL40" i="56" s="1"/>
  <c r="AJ41" i="56" a="1"/>
  <c r="AJ41" i="56" s="1"/>
  <c r="AK41" i="56" a="1"/>
  <c r="AK41" i="56" s="1"/>
  <c r="AL41" i="56" a="1"/>
  <c r="AL41" i="56" s="1"/>
  <c r="AJ42" i="56" a="1"/>
  <c r="AJ42" i="56" s="1"/>
  <c r="AK42" i="56" a="1"/>
  <c r="AK42" i="56" s="1"/>
  <c r="AL42" i="56" a="1"/>
  <c r="AL42" i="56" s="1"/>
  <c r="AJ43" i="56" a="1"/>
  <c r="AJ43" i="56" s="1"/>
  <c r="AK43" i="56" a="1"/>
  <c r="AK43" i="56" s="1"/>
  <c r="AL43" i="56" a="1"/>
  <c r="AL43" i="56" s="1"/>
  <c r="AJ36" i="2" a="1"/>
  <c r="AJ36" i="2" s="1"/>
  <c r="AK36" i="2" a="1"/>
  <c r="AK36" i="2" s="1"/>
  <c r="AL36" i="2" a="1"/>
  <c r="AL36" i="2" s="1"/>
  <c r="AJ37" i="2" a="1"/>
  <c r="AJ37" i="2" s="1"/>
  <c r="AK37" i="2" a="1"/>
  <c r="AK37" i="2" s="1"/>
  <c r="AL37" i="2" a="1"/>
  <c r="AL37" i="2" s="1"/>
  <c r="AJ38" i="2" a="1"/>
  <c r="AJ38" i="2" s="1"/>
  <c r="AK38" i="2" a="1"/>
  <c r="AK38" i="2" s="1"/>
  <c r="AL38" i="2" a="1"/>
  <c r="AL38" i="2" s="1"/>
  <c r="AJ39" i="2" a="1"/>
  <c r="AJ39" i="2" s="1"/>
  <c r="AK39" i="2" a="1"/>
  <c r="AK39" i="2" s="1"/>
  <c r="AL39" i="2" a="1"/>
  <c r="AL39" i="2" s="1"/>
  <c r="AJ40" i="2" a="1"/>
  <c r="AJ40" i="2" s="1"/>
  <c r="AK40" i="2" a="1"/>
  <c r="AK40" i="2" s="1"/>
  <c r="AL40" i="2" a="1"/>
  <c r="AL40" i="2" s="1"/>
  <c r="AJ41" i="2" a="1"/>
  <c r="AJ41" i="2" s="1"/>
  <c r="AK41" i="2" a="1"/>
  <c r="AK41" i="2" s="1"/>
  <c r="AL41" i="2" a="1"/>
  <c r="AL41" i="2" s="1"/>
  <c r="AJ42" i="2" a="1"/>
  <c r="AJ42" i="2" s="1"/>
  <c r="AK42" i="2" a="1"/>
  <c r="AK42" i="2" s="1"/>
  <c r="AL42" i="2" a="1"/>
  <c r="AL42" i="2" s="1"/>
  <c r="AJ43" i="2" a="1"/>
  <c r="AJ43" i="2" s="1"/>
  <c r="AK43" i="2" a="1"/>
  <c r="AK43" i="2" s="1"/>
  <c r="AL43" i="2" a="1"/>
  <c r="AL43" i="2" s="1"/>
  <c r="AJ44" i="2" a="1"/>
  <c r="AJ44" i="2" s="1"/>
  <c r="AK44" i="2" a="1"/>
  <c r="AK44" i="2" s="1"/>
  <c r="AL44" i="2" a="1"/>
  <c r="AL44" i="2" s="1"/>
  <c r="AJ56" i="2" a="1"/>
  <c r="AJ56" i="2" s="1"/>
  <c r="AK56" i="2" a="1"/>
  <c r="AK56" i="2" s="1"/>
  <c r="AL56" i="2" a="1"/>
  <c r="AL56" i="2" s="1"/>
  <c r="AJ57" i="2" a="1"/>
  <c r="AJ57" i="2" s="1"/>
  <c r="AK57" i="2" a="1"/>
  <c r="AK57" i="2" s="1"/>
  <c r="AL57" i="2" a="1"/>
  <c r="AL57" i="2" s="1"/>
  <c r="AJ58" i="2" a="1"/>
  <c r="AJ58" i="2" s="1"/>
  <c r="AK58" i="2" a="1"/>
  <c r="AK58" i="2" s="1"/>
  <c r="AL58" i="2" a="1"/>
  <c r="AL58" i="2" s="1"/>
  <c r="AJ61" i="2" a="1"/>
  <c r="AJ61" i="2" s="1"/>
  <c r="AK61" i="2" a="1"/>
  <c r="AK61" i="2" s="1"/>
  <c r="AL61" i="2" a="1"/>
  <c r="AL61" i="2" s="1"/>
  <c r="CE15" i="58" l="1" a="1"/>
  <c r="CE15" i="58" s="1"/>
  <c r="CE16" i="58" a="1"/>
  <c r="CE16" i="58" s="1"/>
  <c r="CE17" i="58" a="1"/>
  <c r="CE17" i="58" s="1"/>
  <c r="CE14" i="58" l="1"/>
  <c r="Q42" i="59"/>
  <c r="Q41" i="43" l="1"/>
  <c r="R41" i="43" s="1"/>
  <c r="Q42" i="43"/>
  <c r="R42" i="43" s="1"/>
  <c r="Q41" i="52"/>
  <c r="R41" i="52" s="1"/>
  <c r="Q42" i="52"/>
  <c r="R42" i="52" s="1"/>
  <c r="BS15" i="57" l="1" a="1"/>
  <c r="BS15" i="57" s="1"/>
  <c r="BS16" i="57" a="1"/>
  <c r="BS16" i="57" s="1"/>
  <c r="BS17" i="57" a="1"/>
  <c r="BS17" i="57" s="1"/>
  <c r="BS14" i="57" l="1"/>
  <c r="AJ42" i="47" a="1"/>
  <c r="AJ42" i="47" s="1"/>
  <c r="AK42" i="47" a="1"/>
  <c r="AK42" i="47" s="1"/>
  <c r="AL42" i="47" a="1"/>
  <c r="AL42" i="47" s="1"/>
  <c r="AJ43" i="47" a="1"/>
  <c r="AJ43" i="47" s="1"/>
  <c r="AK43" i="47" a="1"/>
  <c r="AK43" i="47" s="1"/>
  <c r="AL43" i="47" a="1"/>
  <c r="AL43" i="47" s="1"/>
  <c r="M43" i="47"/>
  <c r="N43" i="47"/>
  <c r="O43" i="47"/>
  <c r="M42" i="56" l="1"/>
  <c r="N42" i="56"/>
  <c r="O42" i="56"/>
  <c r="M41" i="56"/>
  <c r="N41" i="56"/>
  <c r="O41" i="56"/>
  <c r="M42" i="47"/>
  <c r="N42" i="47"/>
  <c r="O42" i="47"/>
  <c r="M43" i="2"/>
  <c r="N43" i="2"/>
  <c r="O43" i="2"/>
  <c r="M42" i="2"/>
  <c r="N42" i="2"/>
  <c r="O42" i="2"/>
  <c r="AJ33" i="45" l="1" a="1"/>
  <c r="AJ33" i="45" s="1"/>
  <c r="AK33" i="45" a="1"/>
  <c r="AK33" i="45" s="1"/>
  <c r="AL33" i="45" a="1"/>
  <c r="AL33" i="45" s="1"/>
  <c r="AJ34" i="45" a="1"/>
  <c r="AJ34" i="45" s="1"/>
  <c r="AK34" i="45" a="1"/>
  <c r="AK34" i="45" s="1"/>
  <c r="AL34" i="45" a="1"/>
  <c r="AL34" i="45" s="1"/>
  <c r="AJ35" i="45" a="1"/>
  <c r="AJ35" i="45" s="1"/>
  <c r="AK35" i="45" a="1"/>
  <c r="AK35" i="45" s="1"/>
  <c r="AL35" i="45" a="1"/>
  <c r="AL35" i="45" s="1"/>
  <c r="AJ36" i="45" a="1"/>
  <c r="AJ36" i="45" s="1"/>
  <c r="AK36" i="45" a="1"/>
  <c r="AK36" i="45" s="1"/>
  <c r="AL36" i="45" a="1"/>
  <c r="AL36" i="45" s="1"/>
  <c r="AJ37" i="45" a="1"/>
  <c r="AJ37" i="45" s="1"/>
  <c r="AK37" i="45" a="1"/>
  <c r="AK37" i="45" s="1"/>
  <c r="AL37" i="45" a="1"/>
  <c r="AL37" i="45" s="1"/>
  <c r="AJ38" i="45" a="1"/>
  <c r="AJ38" i="45" s="1"/>
  <c r="AK38" i="45" a="1"/>
  <c r="AK38" i="45" s="1"/>
  <c r="AL38" i="45" a="1"/>
  <c r="AL38" i="45" s="1"/>
  <c r="AJ39" i="45" a="1"/>
  <c r="AJ39" i="45" s="1"/>
  <c r="AK39" i="45" a="1"/>
  <c r="AK39" i="45" s="1"/>
  <c r="AL39" i="45" a="1"/>
  <c r="AL39" i="45" s="1"/>
  <c r="AJ40" i="45" a="1"/>
  <c r="AJ40" i="45" s="1"/>
  <c r="AK40" i="45" a="1"/>
  <c r="AK40" i="45" s="1"/>
  <c r="AL40" i="45" a="1"/>
  <c r="AL40" i="45" s="1"/>
  <c r="AJ41" i="45" a="1"/>
  <c r="AJ41" i="45" s="1"/>
  <c r="AK41" i="45" a="1"/>
  <c r="AK41" i="45" s="1"/>
  <c r="AL41" i="45" a="1"/>
  <c r="AL41" i="45" s="1"/>
  <c r="AJ42" i="45" a="1"/>
  <c r="AJ42" i="45" s="1"/>
  <c r="AK42" i="45" a="1"/>
  <c r="AK42" i="45" s="1"/>
  <c r="AL42" i="45" a="1"/>
  <c r="AL42" i="45" s="1"/>
  <c r="AJ43" i="45" a="1"/>
  <c r="AJ43" i="45" s="1"/>
  <c r="AK43" i="45" a="1"/>
  <c r="AK43" i="45" s="1"/>
  <c r="AL43" i="45" a="1"/>
  <c r="AL43" i="45" s="1"/>
  <c r="AJ45" i="45" a="1"/>
  <c r="AJ45" i="45" s="1"/>
  <c r="AK45" i="45" a="1"/>
  <c r="AK45" i="45" s="1"/>
  <c r="AL45" i="45" a="1"/>
  <c r="AL45" i="45" s="1"/>
  <c r="AJ46" i="45" a="1"/>
  <c r="AJ46" i="45" s="1"/>
  <c r="AK46" i="45" a="1"/>
  <c r="AK46" i="45" s="1"/>
  <c r="AL46" i="45" a="1"/>
  <c r="AL46" i="45" s="1"/>
  <c r="AJ47" i="45" a="1"/>
  <c r="AJ47" i="45" s="1"/>
  <c r="AK47" i="45" a="1"/>
  <c r="AK47" i="45" s="1"/>
  <c r="AL47" i="45" a="1"/>
  <c r="AL47" i="45" s="1"/>
  <c r="AJ48" i="45" a="1"/>
  <c r="AJ48" i="45" s="1"/>
  <c r="AK48" i="45" a="1"/>
  <c r="AK48" i="45" s="1"/>
  <c r="AL48" i="45" a="1"/>
  <c r="AL48" i="45" s="1"/>
  <c r="Q39" i="48" l="1"/>
  <c r="R39" i="48" s="1"/>
  <c r="Q40" i="48"/>
  <c r="R40" i="48" s="1"/>
  <c r="Q41" i="48"/>
  <c r="R41" i="48" s="1"/>
  <c r="Q42" i="48"/>
  <c r="R42" i="48" s="1"/>
  <c r="Q43" i="48"/>
  <c r="R43" i="48" s="1"/>
  <c r="Q45" i="48"/>
  <c r="R45" i="48" s="1"/>
  <c r="Q47" i="48"/>
  <c r="R47" i="48" s="1"/>
  <c r="Q48" i="48"/>
  <c r="R48" i="48" s="1"/>
  <c r="Q50" i="48"/>
  <c r="R50" i="48" s="1"/>
  <c r="Q51" i="48"/>
  <c r="R51" i="48" s="1"/>
  <c r="Q52" i="48"/>
  <c r="R52" i="48" s="1"/>
  <c r="AN15" i="59" l="1" a="1"/>
  <c r="AN15" i="59" s="1"/>
  <c r="AP15" i="59" a="1"/>
  <c r="AP15" i="59" s="1"/>
  <c r="BM15" i="59" a="1"/>
  <c r="BM15" i="59" s="1"/>
  <c r="AR15" i="59" a="1"/>
  <c r="AR15" i="59" s="1"/>
  <c r="AS15" i="59" a="1"/>
  <c r="AS15" i="59" s="1"/>
  <c r="BP15" i="59" a="1"/>
  <c r="BP15" i="59" s="1"/>
  <c r="AU15" i="59" a="1"/>
  <c r="AU15" i="59" s="1"/>
  <c r="AY15" i="59" a="1"/>
  <c r="AY15" i="59" s="1"/>
  <c r="AX15" i="59" a="1"/>
  <c r="AX15" i="59" s="1"/>
  <c r="AW15" i="59" a="1"/>
  <c r="AW15" i="59" s="1"/>
  <c r="BB15" i="59" a="1"/>
  <c r="BB15" i="59" s="1"/>
  <c r="BC15" i="59" a="1"/>
  <c r="BC15" i="59" s="1"/>
  <c r="BD15" i="59" a="1"/>
  <c r="BD15" i="59" s="1"/>
  <c r="BE15" i="59" a="1"/>
  <c r="BE15" i="59" s="1"/>
  <c r="BF15" i="59" a="1"/>
  <c r="BF15" i="59" s="1"/>
  <c r="BY15" i="59" a="1"/>
  <c r="BY15" i="59" s="1"/>
  <c r="BG15" i="59" a="1"/>
  <c r="BG15" i="59" s="1"/>
  <c r="BH15" i="59" a="1"/>
  <c r="BH15" i="59" s="1"/>
  <c r="BI15" i="59" a="1"/>
  <c r="BI15" i="59" s="1"/>
  <c r="BJ15" i="59" a="1"/>
  <c r="BJ15" i="59" s="1"/>
  <c r="BK15" i="59" a="1"/>
  <c r="BK15" i="59" s="1"/>
  <c r="CB15" i="59" a="1"/>
  <c r="CB15" i="59" s="1"/>
  <c r="BL15" i="59" a="1"/>
  <c r="BL15" i="59" s="1"/>
  <c r="AQ15" i="59" a="1"/>
  <c r="AQ15" i="59" s="1"/>
  <c r="BN15" i="59" a="1"/>
  <c r="BN15" i="59" s="1"/>
  <c r="BO15" i="59" a="1"/>
  <c r="BO15" i="59" s="1"/>
  <c r="BQ15" i="59" a="1"/>
  <c r="BQ15" i="59" s="1"/>
  <c r="BS15" i="59" a="1"/>
  <c r="BS15" i="59" s="1"/>
  <c r="CA15" i="59" a="1"/>
  <c r="CA15" i="59" s="1"/>
  <c r="BZ15" i="59" a="1"/>
  <c r="BZ15" i="59" s="1"/>
  <c r="BU15" i="59" a="1"/>
  <c r="BU15" i="59" s="1"/>
  <c r="BV15" i="59" a="1"/>
  <c r="BV15" i="59" s="1"/>
  <c r="BW15" i="59" a="1"/>
  <c r="BW15" i="59" s="1"/>
  <c r="AN16" i="59" a="1"/>
  <c r="AN16" i="59" s="1"/>
  <c r="AP16" i="59" a="1"/>
  <c r="AP16" i="59" s="1"/>
  <c r="BM16" i="59" a="1"/>
  <c r="BM16" i="59" s="1"/>
  <c r="AR16" i="59" a="1"/>
  <c r="AR16" i="59" s="1"/>
  <c r="AS16" i="59" a="1"/>
  <c r="AS16" i="59" s="1"/>
  <c r="BP16" i="59" a="1"/>
  <c r="BP16" i="59" s="1"/>
  <c r="AU16" i="59" a="1"/>
  <c r="AU16" i="59" s="1"/>
  <c r="AY16" i="59" a="1"/>
  <c r="AY16" i="59" s="1"/>
  <c r="AX16" i="59" a="1"/>
  <c r="AX16" i="59" s="1"/>
  <c r="AW16" i="59" a="1"/>
  <c r="AW16" i="59" s="1"/>
  <c r="BB16" i="59" a="1"/>
  <c r="BB16" i="59" s="1"/>
  <c r="BC16" i="59" a="1"/>
  <c r="BC16" i="59" s="1"/>
  <c r="BD16" i="59" a="1"/>
  <c r="BD16" i="59" s="1"/>
  <c r="BE16" i="59" a="1"/>
  <c r="BE16" i="59" s="1"/>
  <c r="BF16" i="59" a="1"/>
  <c r="BF16" i="59" s="1"/>
  <c r="BY16" i="59" a="1"/>
  <c r="BY16" i="59" s="1"/>
  <c r="BG16" i="59" a="1"/>
  <c r="BG16" i="59" s="1"/>
  <c r="BH16" i="59" a="1"/>
  <c r="BH16" i="59" s="1"/>
  <c r="BI16" i="59" a="1"/>
  <c r="BI16" i="59" s="1"/>
  <c r="BJ16" i="59" a="1"/>
  <c r="BJ16" i="59" s="1"/>
  <c r="BK16" i="59" a="1"/>
  <c r="BK16" i="59" s="1"/>
  <c r="CB16" i="59" a="1"/>
  <c r="CB16" i="59" s="1"/>
  <c r="BL16" i="59" a="1"/>
  <c r="BL16" i="59" s="1"/>
  <c r="AQ16" i="59" a="1"/>
  <c r="AQ16" i="59" s="1"/>
  <c r="BN16" i="59" a="1"/>
  <c r="BN16" i="59" s="1"/>
  <c r="BO16" i="59" a="1"/>
  <c r="BO16" i="59" s="1"/>
  <c r="BQ16" i="59" a="1"/>
  <c r="BQ16" i="59" s="1"/>
  <c r="BS16" i="59" a="1"/>
  <c r="BS16" i="59" s="1"/>
  <c r="CA16" i="59" a="1"/>
  <c r="CA16" i="59" s="1"/>
  <c r="BZ16" i="59" a="1"/>
  <c r="BZ16" i="59" s="1"/>
  <c r="BU16" i="59" a="1"/>
  <c r="BU16" i="59" s="1"/>
  <c r="BV16" i="59" a="1"/>
  <c r="BV16" i="59" s="1"/>
  <c r="BW16" i="59" a="1"/>
  <c r="BW16" i="59" s="1"/>
  <c r="AN17" i="59" a="1"/>
  <c r="AN17" i="59" s="1"/>
  <c r="AP17" i="59" a="1"/>
  <c r="AP17" i="59" s="1"/>
  <c r="BM17" i="59" a="1"/>
  <c r="BM17" i="59" s="1"/>
  <c r="AR17" i="59" a="1"/>
  <c r="AR17" i="59" s="1"/>
  <c r="AS17" i="59" a="1"/>
  <c r="AS17" i="59" s="1"/>
  <c r="BP17" i="59" a="1"/>
  <c r="BP17" i="59" s="1"/>
  <c r="AU17" i="59" a="1"/>
  <c r="AU17" i="59" s="1"/>
  <c r="AY17" i="59" a="1"/>
  <c r="AY17" i="59" s="1"/>
  <c r="AX17" i="59" a="1"/>
  <c r="AX17" i="59" s="1"/>
  <c r="AW17" i="59" a="1"/>
  <c r="AW17" i="59" s="1"/>
  <c r="BB17" i="59" a="1"/>
  <c r="BB17" i="59" s="1"/>
  <c r="BC17" i="59" a="1"/>
  <c r="BC17" i="59" s="1"/>
  <c r="BD17" i="59" a="1"/>
  <c r="BD17" i="59" s="1"/>
  <c r="BE17" i="59" a="1"/>
  <c r="BE17" i="59" s="1"/>
  <c r="BF17" i="59" a="1"/>
  <c r="BF17" i="59" s="1"/>
  <c r="BY17" i="59" a="1"/>
  <c r="BY17" i="59" s="1"/>
  <c r="BG17" i="59" a="1"/>
  <c r="BG17" i="59" s="1"/>
  <c r="BH17" i="59" a="1"/>
  <c r="BH17" i="59" s="1"/>
  <c r="BI17" i="59" a="1"/>
  <c r="BI17" i="59" s="1"/>
  <c r="BJ17" i="59" a="1"/>
  <c r="BJ17" i="59" s="1"/>
  <c r="BK17" i="59" a="1"/>
  <c r="BK17" i="59" s="1"/>
  <c r="CB17" i="59" a="1"/>
  <c r="CB17" i="59" s="1"/>
  <c r="BL17" i="59" a="1"/>
  <c r="BL17" i="59" s="1"/>
  <c r="AQ17" i="59" a="1"/>
  <c r="AQ17" i="59" s="1"/>
  <c r="BN17" i="59" a="1"/>
  <c r="BN17" i="59" s="1"/>
  <c r="BO17" i="59" a="1"/>
  <c r="BO17" i="59" s="1"/>
  <c r="BQ17" i="59" a="1"/>
  <c r="BQ17" i="59" s="1"/>
  <c r="BS17" i="59" a="1"/>
  <c r="BS17" i="59" s="1"/>
  <c r="CA17" i="59" a="1"/>
  <c r="CA17" i="59" s="1"/>
  <c r="BZ17" i="59" a="1"/>
  <c r="BZ17" i="59" s="1"/>
  <c r="BU17" i="59" a="1"/>
  <c r="BU17" i="59" s="1"/>
  <c r="BV17" i="59" a="1"/>
  <c r="BV17" i="59" s="1"/>
  <c r="BW17" i="59" a="1"/>
  <c r="BW17" i="59" s="1"/>
  <c r="BX15" i="49" a="1"/>
  <c r="BX15" i="49" s="1"/>
  <c r="BX16" i="49" a="1"/>
  <c r="BX16" i="49" s="1"/>
  <c r="BX17" i="49" a="1"/>
  <c r="BX17" i="49" s="1"/>
  <c r="BE15" i="49" a="1"/>
  <c r="BE15" i="49" s="1"/>
  <c r="BF15" i="49" a="1"/>
  <c r="BF15" i="49" s="1"/>
  <c r="AP15" i="49" a="1"/>
  <c r="AP15" i="49" s="1"/>
  <c r="BG15" i="49" a="1"/>
  <c r="BG15" i="49" s="1"/>
  <c r="BH15" i="49" a="1"/>
  <c r="BH15" i="49" s="1"/>
  <c r="BI15" i="49" a="1"/>
  <c r="BI15" i="49" s="1"/>
  <c r="BZ15" i="49" a="1"/>
  <c r="BZ15" i="49" s="1"/>
  <c r="AV15" i="49" a="1"/>
  <c r="AV15" i="49" s="1"/>
  <c r="BN15" i="49" a="1"/>
  <c r="BN15" i="49" s="1"/>
  <c r="BO15" i="49" a="1"/>
  <c r="BO15" i="49" s="1"/>
  <c r="BP15" i="49" a="1"/>
  <c r="BP15" i="49" s="1"/>
  <c r="BQ15" i="49" a="1"/>
  <c r="BQ15" i="49" s="1"/>
  <c r="BR15" i="49" a="1"/>
  <c r="BR15" i="49" s="1"/>
  <c r="BS15" i="49" a="1"/>
  <c r="BS15" i="49" s="1"/>
  <c r="BT15" i="49" a="1"/>
  <c r="BT15" i="49" s="1"/>
  <c r="BU15" i="49" a="1"/>
  <c r="BU15" i="49" s="1"/>
  <c r="BV15" i="49" a="1"/>
  <c r="BV15" i="49" s="1"/>
  <c r="BE16" i="49" a="1"/>
  <c r="BE16" i="49" s="1"/>
  <c r="BF16" i="49" a="1"/>
  <c r="BF16" i="49" s="1"/>
  <c r="AP16" i="49" a="1"/>
  <c r="AP16" i="49" s="1"/>
  <c r="BG16" i="49" a="1"/>
  <c r="BG16" i="49" s="1"/>
  <c r="BH16" i="49" a="1"/>
  <c r="BH16" i="49" s="1"/>
  <c r="BI16" i="49" a="1"/>
  <c r="BI16" i="49" s="1"/>
  <c r="BZ16" i="49" a="1"/>
  <c r="BZ16" i="49" s="1"/>
  <c r="AV16" i="49" a="1"/>
  <c r="AV16" i="49" s="1"/>
  <c r="BN16" i="49" a="1"/>
  <c r="BN16" i="49" s="1"/>
  <c r="BO16" i="49" a="1"/>
  <c r="BO16" i="49" s="1"/>
  <c r="BP16" i="49" a="1"/>
  <c r="BP16" i="49" s="1"/>
  <c r="BQ16" i="49" a="1"/>
  <c r="BQ16" i="49" s="1"/>
  <c r="BR16" i="49" a="1"/>
  <c r="BR16" i="49" s="1"/>
  <c r="BS16" i="49" a="1"/>
  <c r="BS16" i="49" s="1"/>
  <c r="BT16" i="49" a="1"/>
  <c r="BT16" i="49" s="1"/>
  <c r="BU16" i="49" a="1"/>
  <c r="BU16" i="49" s="1"/>
  <c r="BV16" i="49" a="1"/>
  <c r="BV16" i="49" s="1"/>
  <c r="BE17" i="49" a="1"/>
  <c r="BE17" i="49" s="1"/>
  <c r="BF17" i="49" a="1"/>
  <c r="BF17" i="49" s="1"/>
  <c r="AP17" i="49" a="1"/>
  <c r="AP17" i="49" s="1"/>
  <c r="BG17" i="49" a="1"/>
  <c r="BG17" i="49" s="1"/>
  <c r="BH17" i="49" a="1"/>
  <c r="BH17" i="49" s="1"/>
  <c r="BI17" i="49" a="1"/>
  <c r="BI17" i="49" s="1"/>
  <c r="BZ17" i="49" a="1"/>
  <c r="BZ17" i="49" s="1"/>
  <c r="AV17" i="49" a="1"/>
  <c r="AV17" i="49" s="1"/>
  <c r="BN17" i="49" a="1"/>
  <c r="BN17" i="49" s="1"/>
  <c r="BO17" i="49" a="1"/>
  <c r="BO17" i="49" s="1"/>
  <c r="BP17" i="49" a="1"/>
  <c r="BP17" i="49" s="1"/>
  <c r="BQ17" i="49" a="1"/>
  <c r="BQ17" i="49" s="1"/>
  <c r="BR17" i="49" a="1"/>
  <c r="BR17" i="49" s="1"/>
  <c r="BS17" i="49" a="1"/>
  <c r="BS17" i="49" s="1"/>
  <c r="BT17" i="49" a="1"/>
  <c r="BT17" i="49" s="1"/>
  <c r="BU17" i="49" a="1"/>
  <c r="BU17" i="49" s="1"/>
  <c r="BV17" i="49" a="1"/>
  <c r="BV17" i="49" s="1"/>
  <c r="BL14" i="59" l="1"/>
  <c r="BI14" i="59"/>
  <c r="BF14" i="59"/>
  <c r="BB14" i="59"/>
  <c r="AU14" i="59"/>
  <c r="BM14" i="59"/>
  <c r="BW14" i="59"/>
  <c r="CA14" i="59"/>
  <c r="BO14" i="59"/>
  <c r="CB14" i="59"/>
  <c r="BH14" i="59"/>
  <c r="BE14" i="59"/>
  <c r="BP14" i="59"/>
  <c r="AP14" i="59"/>
  <c r="AW14" i="59"/>
  <c r="BZ14" i="59"/>
  <c r="BQ14" i="59"/>
  <c r="BV14" i="59"/>
  <c r="BS14" i="59"/>
  <c r="BN14" i="59"/>
  <c r="BK14" i="59"/>
  <c r="BG14" i="59"/>
  <c r="BD14" i="59"/>
  <c r="AX14" i="59"/>
  <c r="AS14" i="59"/>
  <c r="AN14" i="59"/>
  <c r="BU14" i="59"/>
  <c r="AQ14" i="59"/>
  <c r="BJ14" i="59"/>
  <c r="BY14" i="59"/>
  <c r="BC14" i="59"/>
  <c r="AY14" i="59"/>
  <c r="AR14" i="59"/>
  <c r="BX14" i="49"/>
  <c r="BV14" i="49"/>
  <c r="BR14" i="49"/>
  <c r="BN14" i="49"/>
  <c r="AP14" i="49"/>
  <c r="BU14" i="49"/>
  <c r="BQ14" i="49"/>
  <c r="AV14" i="49"/>
  <c r="BI14" i="49"/>
  <c r="BF14" i="49"/>
  <c r="BT14" i="49"/>
  <c r="BP14" i="49"/>
  <c r="BH14" i="49"/>
  <c r="BE14" i="49"/>
  <c r="BS14" i="49"/>
  <c r="BO14" i="49"/>
  <c r="BZ14" i="49"/>
  <c r="BG14" i="49"/>
  <c r="Q33" i="47"/>
  <c r="R33" i="47" s="1"/>
  <c r="Q34" i="47"/>
  <c r="R34" i="47" s="1"/>
  <c r="Q35" i="47"/>
  <c r="R35" i="47" s="1"/>
  <c r="Q36" i="47"/>
  <c r="R36" i="47" s="1"/>
  <c r="Q37" i="47"/>
  <c r="R37" i="47" s="1"/>
  <c r="Q38" i="47"/>
  <c r="R38" i="47" s="1"/>
  <c r="Q39" i="47"/>
  <c r="R39" i="47" s="1"/>
  <c r="Q40" i="47"/>
  <c r="R40" i="47" s="1"/>
  <c r="Q41" i="47"/>
  <c r="R41" i="47" s="1"/>
  <c r="Q42" i="47"/>
  <c r="R42" i="47" s="1"/>
  <c r="Q43" i="47"/>
  <c r="R43" i="47" s="1"/>
  <c r="Q44" i="47"/>
  <c r="R44" i="47" s="1"/>
  <c r="Q45" i="47"/>
  <c r="R45" i="47" s="1"/>
  <c r="Q47" i="47"/>
  <c r="R47" i="47" s="1"/>
  <c r="Q48" i="47"/>
  <c r="R48" i="47" s="1"/>
  <c r="Q58" i="47"/>
  <c r="R58" i="47" s="1"/>
  <c r="Q60" i="47"/>
  <c r="R60" i="47" s="1"/>
  <c r="Q63" i="47"/>
  <c r="R63" i="47" s="1"/>
  <c r="V41" i="47" l="1"/>
  <c r="W41" i="47"/>
  <c r="X41" i="47" s="1"/>
  <c r="T41" i="47"/>
  <c r="W39" i="47" l="1"/>
  <c r="X39" i="47" s="1"/>
  <c r="W40" i="47"/>
  <c r="X40" i="47" s="1"/>
  <c r="AJ34" i="54" l="1" a="1"/>
  <c r="AJ34" i="54" s="1"/>
  <c r="AK34" i="54" a="1"/>
  <c r="AK34" i="54" s="1"/>
  <c r="AL34" i="54" a="1"/>
  <c r="AL34" i="54" s="1"/>
  <c r="AJ35" i="54" a="1"/>
  <c r="AJ35" i="54" s="1"/>
  <c r="AK35" i="54" a="1"/>
  <c r="AK35" i="54" s="1"/>
  <c r="AL35" i="54" a="1"/>
  <c r="AL35" i="54" s="1"/>
  <c r="AJ36" i="54" a="1"/>
  <c r="AJ36" i="54" s="1"/>
  <c r="AK36" i="54" a="1"/>
  <c r="AK36" i="54" s="1"/>
  <c r="AL36" i="54" a="1"/>
  <c r="AL36" i="54" s="1"/>
  <c r="AJ37" i="54" a="1"/>
  <c r="AJ37" i="54" s="1"/>
  <c r="AK37" i="54" a="1"/>
  <c r="AK37" i="54" s="1"/>
  <c r="AL37" i="54" a="1"/>
  <c r="AL37" i="54" s="1"/>
  <c r="AJ38" i="54" a="1"/>
  <c r="AJ38" i="54" s="1"/>
  <c r="AK38" i="54" a="1"/>
  <c r="AK38" i="54" s="1"/>
  <c r="AL38" i="54" a="1"/>
  <c r="AL38" i="54" s="1"/>
  <c r="AJ39" i="54" a="1"/>
  <c r="AJ39" i="54" s="1"/>
  <c r="AK39" i="54" a="1"/>
  <c r="AK39" i="54" s="1"/>
  <c r="AL39" i="54" a="1"/>
  <c r="AL39" i="54" s="1"/>
  <c r="AJ40" i="54" a="1"/>
  <c r="AJ40" i="54" s="1"/>
  <c r="AK40" i="54" a="1"/>
  <c r="AK40" i="54" s="1"/>
  <c r="AL40" i="54" a="1"/>
  <c r="AL40" i="54" s="1"/>
  <c r="AJ41" i="54" a="1"/>
  <c r="AJ41" i="54" s="1"/>
  <c r="AK41" i="54" a="1"/>
  <c r="AK41" i="54" s="1"/>
  <c r="AL41" i="54" a="1"/>
  <c r="AL41" i="54" s="1"/>
  <c r="AJ39" i="47" l="1" a="1"/>
  <c r="AJ39" i="47" s="1"/>
  <c r="AK39" i="47" a="1"/>
  <c r="AK39" i="47" s="1"/>
  <c r="AL39" i="47" a="1"/>
  <c r="AL39" i="47" s="1"/>
  <c r="AJ40" i="47" a="1"/>
  <c r="AJ40" i="47" s="1"/>
  <c r="AK40" i="47" a="1"/>
  <c r="AK40" i="47" s="1"/>
  <c r="AL40" i="47" a="1"/>
  <c r="AL40" i="47" s="1"/>
  <c r="AJ41" i="47" a="1"/>
  <c r="AJ41" i="47" s="1"/>
  <c r="AK41" i="47" a="1"/>
  <c r="AK41" i="47" s="1"/>
  <c r="AL41" i="47" a="1"/>
  <c r="AL41" i="47" s="1"/>
  <c r="AJ44" i="47" a="1"/>
  <c r="AJ44" i="47" s="1"/>
  <c r="AK44" i="47" a="1"/>
  <c r="AK44" i="47" s="1"/>
  <c r="AL44" i="47" a="1"/>
  <c r="AL44" i="47" s="1"/>
  <c r="AJ45" i="47" a="1"/>
  <c r="AJ45" i="47" s="1"/>
  <c r="AK45" i="47" a="1"/>
  <c r="AK45" i="47" s="1"/>
  <c r="AL45" i="47" a="1"/>
  <c r="AL45" i="47" s="1"/>
  <c r="T40" i="47" l="1"/>
  <c r="V40" i="47"/>
  <c r="BX15" i="48" l="1" a="1"/>
  <c r="BX15" i="48" s="1"/>
  <c r="BT15" i="48" a="1"/>
  <c r="BT15" i="48" s="1"/>
  <c r="BW15" i="48" a="1"/>
  <c r="BW15" i="48" s="1"/>
  <c r="BZ15" i="48" a="1"/>
  <c r="BZ15" i="48" s="1"/>
  <c r="BY15" i="48" a="1"/>
  <c r="BY15" i="48" s="1"/>
  <c r="BX16" i="48" a="1"/>
  <c r="BX16" i="48" s="1"/>
  <c r="BT16" i="48" a="1"/>
  <c r="BT16" i="48" s="1"/>
  <c r="BW16" i="48" a="1"/>
  <c r="BW16" i="48" s="1"/>
  <c r="BZ16" i="48" a="1"/>
  <c r="BZ16" i="48" s="1"/>
  <c r="BY16" i="48" a="1"/>
  <c r="BY16" i="48" s="1"/>
  <c r="BX17" i="48" a="1"/>
  <c r="BX17" i="48" s="1"/>
  <c r="BT17" i="48" a="1"/>
  <c r="BT17" i="48" s="1"/>
  <c r="BW17" i="48" a="1"/>
  <c r="BW17" i="48" s="1"/>
  <c r="BZ17" i="48" a="1"/>
  <c r="BZ17" i="48" s="1"/>
  <c r="BY17" i="48" a="1"/>
  <c r="BY17" i="48" s="1"/>
  <c r="BW14" i="48" l="1"/>
  <c r="BY14" i="48"/>
  <c r="BT14" i="48"/>
  <c r="BZ14" i="48"/>
  <c r="BX14" i="48"/>
  <c r="M38" i="58"/>
  <c r="N38" i="58"/>
  <c r="O38" i="58"/>
  <c r="Q35" i="58" l="1"/>
  <c r="R35" i="58" s="1"/>
  <c r="T35" i="58"/>
  <c r="V35" i="58"/>
  <c r="W35" i="58"/>
  <c r="X35" i="58" s="1"/>
  <c r="AJ35" i="58" a="1"/>
  <c r="AJ35" i="58" s="1"/>
  <c r="AK35" i="58" a="1"/>
  <c r="AK35" i="58" s="1"/>
  <c r="AL35" i="58" a="1"/>
  <c r="AL35" i="58" s="1"/>
  <c r="M35" i="58"/>
  <c r="N35" i="58"/>
  <c r="O35" i="58"/>
  <c r="AN15" i="49" l="1" a="1"/>
  <c r="AN15" i="49" s="1"/>
  <c r="AO15" i="49" a="1"/>
  <c r="AO15" i="49" s="1"/>
  <c r="AQ15" i="49" a="1"/>
  <c r="AQ15" i="49" s="1"/>
  <c r="AR15" i="49" a="1"/>
  <c r="AR15" i="49" s="1"/>
  <c r="AS15" i="49" a="1"/>
  <c r="AS15" i="49" s="1"/>
  <c r="AW15" i="49" a="1"/>
  <c r="AW15" i="49" s="1"/>
  <c r="AY15" i="49" a="1"/>
  <c r="AY15" i="49" s="1"/>
  <c r="AZ15" i="49" a="1"/>
  <c r="AZ15" i="49" s="1"/>
  <c r="BA15" i="49" a="1"/>
  <c r="BA15" i="49" s="1"/>
  <c r="BB15" i="49" a="1"/>
  <c r="BB15" i="49" s="1"/>
  <c r="BC15" i="49" a="1"/>
  <c r="BC15" i="49" s="1"/>
  <c r="BD15" i="49" a="1"/>
  <c r="BD15" i="49" s="1"/>
  <c r="CA15" i="49" a="1"/>
  <c r="CA15" i="49" s="1"/>
  <c r="AT15" i="49" a="1"/>
  <c r="AT15" i="49" s="1"/>
  <c r="AX15" i="49" a="1"/>
  <c r="AX15" i="49" s="1"/>
  <c r="BW15" i="49" a="1"/>
  <c r="BW15" i="49" s="1"/>
  <c r="AN16" i="49" a="1"/>
  <c r="AN16" i="49" s="1"/>
  <c r="AO16" i="49" a="1"/>
  <c r="AO16" i="49" s="1"/>
  <c r="AQ16" i="49" a="1"/>
  <c r="AQ16" i="49" s="1"/>
  <c r="AR16" i="49" a="1"/>
  <c r="AR16" i="49" s="1"/>
  <c r="AS16" i="49" a="1"/>
  <c r="AS16" i="49" s="1"/>
  <c r="AW16" i="49" a="1"/>
  <c r="AW16" i="49" s="1"/>
  <c r="AY16" i="49" a="1"/>
  <c r="AY16" i="49" s="1"/>
  <c r="AZ16" i="49" a="1"/>
  <c r="AZ16" i="49" s="1"/>
  <c r="BA16" i="49" a="1"/>
  <c r="BA16" i="49" s="1"/>
  <c r="BB16" i="49" a="1"/>
  <c r="BB16" i="49" s="1"/>
  <c r="BC16" i="49" a="1"/>
  <c r="BC16" i="49" s="1"/>
  <c r="BD16" i="49" a="1"/>
  <c r="BD16" i="49" s="1"/>
  <c r="CA16" i="49" a="1"/>
  <c r="CA16" i="49" s="1"/>
  <c r="AT16" i="49" a="1"/>
  <c r="AT16" i="49" s="1"/>
  <c r="AX16" i="49" a="1"/>
  <c r="AX16" i="49" s="1"/>
  <c r="BW16" i="49" a="1"/>
  <c r="BW16" i="49" s="1"/>
  <c r="AN17" i="49" a="1"/>
  <c r="AN17" i="49" s="1"/>
  <c r="AO17" i="49" a="1"/>
  <c r="AO17" i="49" s="1"/>
  <c r="AQ17" i="49" a="1"/>
  <c r="AQ17" i="49" s="1"/>
  <c r="AR17" i="49" a="1"/>
  <c r="AR17" i="49" s="1"/>
  <c r="AS17" i="49" a="1"/>
  <c r="AS17" i="49" s="1"/>
  <c r="AW17" i="49" a="1"/>
  <c r="AW17" i="49" s="1"/>
  <c r="AY17" i="49" a="1"/>
  <c r="AY17" i="49" s="1"/>
  <c r="AZ17" i="49" a="1"/>
  <c r="AZ17" i="49" s="1"/>
  <c r="BA17" i="49" a="1"/>
  <c r="BA17" i="49" s="1"/>
  <c r="BB17" i="49" a="1"/>
  <c r="BB17" i="49" s="1"/>
  <c r="BC17" i="49" a="1"/>
  <c r="BC17" i="49" s="1"/>
  <c r="BD17" i="49" a="1"/>
  <c r="BD17" i="49" s="1"/>
  <c r="CA17" i="49" a="1"/>
  <c r="CA17" i="49" s="1"/>
  <c r="AT17" i="49" a="1"/>
  <c r="AT17" i="49" s="1"/>
  <c r="AX17" i="49" a="1"/>
  <c r="AX17" i="49" s="1"/>
  <c r="BW17" i="49" a="1"/>
  <c r="BW17" i="49" s="1"/>
  <c r="AX14" i="49" l="1"/>
  <c r="BD14" i="49"/>
  <c r="AZ14" i="49"/>
  <c r="AQ14" i="49"/>
  <c r="BW14" i="49"/>
  <c r="BC14" i="49"/>
  <c r="AY14" i="49"/>
  <c r="AO14" i="49"/>
  <c r="BB14" i="49"/>
  <c r="AS14" i="49"/>
  <c r="AN14" i="49"/>
  <c r="AT14" i="49"/>
  <c r="CA14" i="49"/>
  <c r="BA14" i="49"/>
  <c r="AW14" i="49"/>
  <c r="AR14" i="49"/>
  <c r="M31" i="49"/>
  <c r="BT15" i="55" l="1" a="1"/>
  <c r="BT15" i="55" s="1"/>
  <c r="BT16" i="55" a="1"/>
  <c r="BT16" i="55" s="1"/>
  <c r="BT17" i="55" a="1"/>
  <c r="BT17" i="55" s="1"/>
  <c r="BT14" i="55" l="1"/>
  <c r="M32" i="58"/>
  <c r="N32" i="58"/>
  <c r="O32" i="58"/>
  <c r="BR15" i="56" l="1" a="1"/>
  <c r="BR15" i="56" s="1"/>
  <c r="BR16" i="56" a="1"/>
  <c r="BR16" i="56" s="1"/>
  <c r="BR17" i="56" a="1"/>
  <c r="BR17" i="56" s="1"/>
  <c r="BZ15" i="51" a="1"/>
  <c r="BZ15" i="51" s="1"/>
  <c r="BZ16" i="51" a="1"/>
  <c r="BZ16" i="51" s="1"/>
  <c r="BZ17" i="51" a="1"/>
  <c r="BZ17" i="51" s="1"/>
  <c r="BZ14" i="51" l="1"/>
  <c r="BR14" i="56"/>
  <c r="BL15" i="58" a="1"/>
  <c r="BL15" i="58" s="1"/>
  <c r="BL16" i="58" a="1"/>
  <c r="BL16" i="58" s="1"/>
  <c r="BL17" i="58" a="1"/>
  <c r="BL17" i="58" s="1"/>
  <c r="BL14" i="58" l="1"/>
  <c r="M28" i="58" l="1"/>
  <c r="N28" i="58"/>
  <c r="O28" i="58"/>
  <c r="AM15" i="59" l="1" a="1"/>
  <c r="AM15" i="59" s="1"/>
  <c r="CC15" i="59" a="1"/>
  <c r="CC15" i="59" s="1"/>
  <c r="CD15" i="59" a="1"/>
  <c r="CD15" i="59" s="1"/>
  <c r="AM16" i="59" a="1"/>
  <c r="AM16" i="59" s="1"/>
  <c r="CC16" i="59" a="1"/>
  <c r="CC16" i="59" s="1"/>
  <c r="CD16" i="59" a="1"/>
  <c r="CD16" i="59" s="1"/>
  <c r="AM17" i="59" a="1"/>
  <c r="AM17" i="59" s="1"/>
  <c r="CC17" i="59" a="1"/>
  <c r="CC17" i="59" s="1"/>
  <c r="CD17" i="59" a="1"/>
  <c r="CD17" i="59" s="1"/>
  <c r="CB15" i="49" a="1"/>
  <c r="CB15" i="49" s="1"/>
  <c r="CB16" i="49" a="1"/>
  <c r="CB16" i="49" s="1"/>
  <c r="CB17" i="49" a="1"/>
  <c r="CB17" i="49" s="1"/>
  <c r="CC14" i="59" l="1"/>
  <c r="CD14" i="59"/>
  <c r="AM14" i="59"/>
  <c r="CB14" i="49"/>
  <c r="AN15" i="53" a="1"/>
  <c r="AN15" i="53" s="1"/>
  <c r="BB15" i="53" a="1"/>
  <c r="BB15" i="53" s="1"/>
  <c r="AP15" i="53" a="1"/>
  <c r="AP15" i="53" s="1"/>
  <c r="AQ15" i="53" a="1"/>
  <c r="AQ15" i="53" s="1"/>
  <c r="AR15" i="53" a="1"/>
  <c r="AR15" i="53" s="1"/>
  <c r="AS15" i="53" a="1"/>
  <c r="AS15" i="53" s="1"/>
  <c r="BI15" i="53" a="1"/>
  <c r="BI15" i="53" s="1"/>
  <c r="AT15" i="53" a="1"/>
  <c r="AT15" i="53" s="1"/>
  <c r="AU15" i="53" a="1"/>
  <c r="AU15" i="53" s="1"/>
  <c r="AW15" i="53" a="1"/>
  <c r="AW15" i="53" s="1"/>
  <c r="AX15" i="53" a="1"/>
  <c r="AX15" i="53" s="1"/>
  <c r="AY15" i="53" a="1"/>
  <c r="AY15" i="53" s="1"/>
  <c r="AZ15" i="53" a="1"/>
  <c r="AZ15" i="53" s="1"/>
  <c r="BA15" i="53" a="1"/>
  <c r="BA15" i="53" s="1"/>
  <c r="BC15" i="53" a="1"/>
  <c r="BC15" i="53" s="1"/>
  <c r="BD15" i="53" a="1"/>
  <c r="BD15" i="53" s="1"/>
  <c r="AV15" i="53" a="1"/>
  <c r="AV15" i="53" s="1"/>
  <c r="BE15" i="53" a="1"/>
  <c r="BE15" i="53" s="1"/>
  <c r="BF15" i="53" a="1"/>
  <c r="BF15" i="53" s="1"/>
  <c r="BG15" i="53" a="1"/>
  <c r="BG15" i="53" s="1"/>
  <c r="CJ15" i="53" a="1"/>
  <c r="CJ15" i="53" s="1"/>
  <c r="AO15" i="53" a="1"/>
  <c r="AO15" i="53" s="1"/>
  <c r="BH15" i="53" a="1"/>
  <c r="BH15" i="53" s="1"/>
  <c r="CL15" i="53" a="1"/>
  <c r="CL15" i="53" s="1"/>
  <c r="BJ15" i="53" a="1"/>
  <c r="BJ15" i="53" s="1"/>
  <c r="CK15" i="53" a="1"/>
  <c r="CK15" i="53" s="1"/>
  <c r="BK15" i="53" a="1"/>
  <c r="BK15" i="53" s="1"/>
  <c r="BL15" i="53" a="1"/>
  <c r="BL15" i="53" s="1"/>
  <c r="BM15" i="53" a="1"/>
  <c r="BM15" i="53" s="1"/>
  <c r="BN15" i="53" a="1"/>
  <c r="BN15" i="53" s="1"/>
  <c r="BO15" i="53" a="1"/>
  <c r="BO15" i="53" s="1"/>
  <c r="BP15" i="53" a="1"/>
  <c r="BP15" i="53" s="1"/>
  <c r="CM15" i="53" a="1"/>
  <c r="CM15" i="53" s="1"/>
  <c r="BQ15" i="53" a="1"/>
  <c r="BQ15" i="53" s="1"/>
  <c r="BR15" i="53" a="1"/>
  <c r="BR15" i="53" s="1"/>
  <c r="BS15" i="53" a="1"/>
  <c r="BS15" i="53" s="1"/>
  <c r="BT15" i="53" a="1"/>
  <c r="BT15" i="53" s="1"/>
  <c r="BU15" i="53" a="1"/>
  <c r="BU15" i="53" s="1"/>
  <c r="BV15" i="53" a="1"/>
  <c r="BV15" i="53" s="1"/>
  <c r="BW15" i="53" a="1"/>
  <c r="BW15" i="53" s="1"/>
  <c r="BX15" i="53" a="1"/>
  <c r="BX15" i="53" s="1"/>
  <c r="BY15" i="53" a="1"/>
  <c r="BY15" i="53" s="1"/>
  <c r="CA15" i="53" a="1"/>
  <c r="CA15" i="53" s="1"/>
  <c r="CB15" i="53" a="1"/>
  <c r="CB15" i="53" s="1"/>
  <c r="CC15" i="53" a="1"/>
  <c r="CC15" i="53" s="1"/>
  <c r="CD15" i="53" a="1"/>
  <c r="CD15" i="53" s="1"/>
  <c r="CE15" i="53" a="1"/>
  <c r="CE15" i="53" s="1"/>
  <c r="BZ15" i="53" a="1"/>
  <c r="BZ15" i="53" s="1"/>
  <c r="CF15" i="53" a="1"/>
  <c r="CF15" i="53" s="1"/>
  <c r="CG15" i="53" a="1"/>
  <c r="CG15" i="53" s="1"/>
  <c r="CH15" i="53" a="1"/>
  <c r="CH15" i="53" s="1"/>
  <c r="AN16" i="53" a="1"/>
  <c r="AN16" i="53" s="1"/>
  <c r="BB16" i="53" a="1"/>
  <c r="BB16" i="53" s="1"/>
  <c r="AP16" i="53" a="1"/>
  <c r="AP16" i="53" s="1"/>
  <c r="AQ16" i="53" a="1"/>
  <c r="AQ16" i="53" s="1"/>
  <c r="AR16" i="53" a="1"/>
  <c r="AR16" i="53" s="1"/>
  <c r="AS16" i="53" a="1"/>
  <c r="AS16" i="53" s="1"/>
  <c r="BI16" i="53" a="1"/>
  <c r="BI16" i="53" s="1"/>
  <c r="AT16" i="53" a="1"/>
  <c r="AT16" i="53" s="1"/>
  <c r="AU16" i="53" a="1"/>
  <c r="AU16" i="53" s="1"/>
  <c r="AW16" i="53" a="1"/>
  <c r="AW16" i="53" s="1"/>
  <c r="AX16" i="53" a="1"/>
  <c r="AX16" i="53" s="1"/>
  <c r="AY16" i="53" a="1"/>
  <c r="AY16" i="53" s="1"/>
  <c r="AZ16" i="53" a="1"/>
  <c r="AZ16" i="53" s="1"/>
  <c r="BA16" i="53" a="1"/>
  <c r="BA16" i="53" s="1"/>
  <c r="BC16" i="53" a="1"/>
  <c r="BC16" i="53" s="1"/>
  <c r="BD16" i="53" a="1"/>
  <c r="BD16" i="53" s="1"/>
  <c r="AV16" i="53" a="1"/>
  <c r="AV16" i="53" s="1"/>
  <c r="BE16" i="53" a="1"/>
  <c r="BE16" i="53" s="1"/>
  <c r="BF16" i="53" a="1"/>
  <c r="BF16" i="53" s="1"/>
  <c r="BG16" i="53" a="1"/>
  <c r="BG16" i="53" s="1"/>
  <c r="CJ16" i="53" a="1"/>
  <c r="CJ16" i="53" s="1"/>
  <c r="AO16" i="53" a="1"/>
  <c r="AO16" i="53" s="1"/>
  <c r="BH16" i="53" a="1"/>
  <c r="BH16" i="53" s="1"/>
  <c r="CL16" i="53" a="1"/>
  <c r="CL16" i="53" s="1"/>
  <c r="BJ16" i="53" a="1"/>
  <c r="BJ16" i="53" s="1"/>
  <c r="CK16" i="53" a="1"/>
  <c r="CK16" i="53" s="1"/>
  <c r="BK16" i="53" a="1"/>
  <c r="BK16" i="53" s="1"/>
  <c r="BL16" i="53" a="1"/>
  <c r="BL16" i="53" s="1"/>
  <c r="BM16" i="53" a="1"/>
  <c r="BM16" i="53" s="1"/>
  <c r="BN16" i="53" a="1"/>
  <c r="BN16" i="53" s="1"/>
  <c r="BO16" i="53" a="1"/>
  <c r="BO16" i="53" s="1"/>
  <c r="BP16" i="53" a="1"/>
  <c r="BP16" i="53" s="1"/>
  <c r="CM16" i="53" a="1"/>
  <c r="CM16" i="53" s="1"/>
  <c r="BQ16" i="53" a="1"/>
  <c r="BQ16" i="53" s="1"/>
  <c r="BR16" i="53" a="1"/>
  <c r="BR16" i="53" s="1"/>
  <c r="BS16" i="53" a="1"/>
  <c r="BS16" i="53" s="1"/>
  <c r="BT16" i="53" a="1"/>
  <c r="BT16" i="53" s="1"/>
  <c r="BU16" i="53" a="1"/>
  <c r="BU16" i="53" s="1"/>
  <c r="BV16" i="53" a="1"/>
  <c r="BV16" i="53" s="1"/>
  <c r="BW16" i="53" a="1"/>
  <c r="BW16" i="53" s="1"/>
  <c r="BX16" i="53" a="1"/>
  <c r="BX16" i="53" s="1"/>
  <c r="BY16" i="53" a="1"/>
  <c r="BY16" i="53" s="1"/>
  <c r="CA16" i="53" a="1"/>
  <c r="CA16" i="53" s="1"/>
  <c r="CB16" i="53" a="1"/>
  <c r="CB16" i="53" s="1"/>
  <c r="CC16" i="53" a="1"/>
  <c r="CC16" i="53" s="1"/>
  <c r="CD16" i="53" a="1"/>
  <c r="CD16" i="53" s="1"/>
  <c r="CE16" i="53" a="1"/>
  <c r="CE16" i="53" s="1"/>
  <c r="BZ16" i="53" a="1"/>
  <c r="BZ16" i="53" s="1"/>
  <c r="CF16" i="53" a="1"/>
  <c r="CF16" i="53" s="1"/>
  <c r="CG16" i="53" a="1"/>
  <c r="CG16" i="53" s="1"/>
  <c r="CH16" i="53" a="1"/>
  <c r="CH16" i="53" s="1"/>
  <c r="AN17" i="53" a="1"/>
  <c r="AN17" i="53" s="1"/>
  <c r="BB17" i="53" a="1"/>
  <c r="BB17" i="53" s="1"/>
  <c r="AP17" i="53" a="1"/>
  <c r="AP17" i="53" s="1"/>
  <c r="AQ17" i="53" a="1"/>
  <c r="AQ17" i="53" s="1"/>
  <c r="AR17" i="53" a="1"/>
  <c r="AR17" i="53" s="1"/>
  <c r="AS17" i="53" a="1"/>
  <c r="AS17" i="53" s="1"/>
  <c r="BI17" i="53" a="1"/>
  <c r="BI17" i="53" s="1"/>
  <c r="AT17" i="53" a="1"/>
  <c r="AT17" i="53" s="1"/>
  <c r="AU17" i="53" a="1"/>
  <c r="AU17" i="53" s="1"/>
  <c r="AW17" i="53" a="1"/>
  <c r="AW17" i="53" s="1"/>
  <c r="AX17" i="53" a="1"/>
  <c r="AX17" i="53" s="1"/>
  <c r="AY17" i="53" a="1"/>
  <c r="AY17" i="53" s="1"/>
  <c r="AZ17" i="53" a="1"/>
  <c r="AZ17" i="53" s="1"/>
  <c r="BA17" i="53" a="1"/>
  <c r="BA17" i="53" s="1"/>
  <c r="BC17" i="53" a="1"/>
  <c r="BC17" i="53" s="1"/>
  <c r="BD17" i="53" a="1"/>
  <c r="BD17" i="53" s="1"/>
  <c r="AV17" i="53" a="1"/>
  <c r="AV17" i="53" s="1"/>
  <c r="BE17" i="53" a="1"/>
  <c r="BE17" i="53" s="1"/>
  <c r="BF17" i="53" a="1"/>
  <c r="BF17" i="53" s="1"/>
  <c r="BG17" i="53" a="1"/>
  <c r="BG17" i="53" s="1"/>
  <c r="CJ17" i="53" a="1"/>
  <c r="CJ17" i="53" s="1"/>
  <c r="AO17" i="53" a="1"/>
  <c r="AO17" i="53" s="1"/>
  <c r="BH17" i="53" a="1"/>
  <c r="BH17" i="53" s="1"/>
  <c r="CL17" i="53" a="1"/>
  <c r="CL17" i="53" s="1"/>
  <c r="BJ17" i="53" a="1"/>
  <c r="BJ17" i="53" s="1"/>
  <c r="CK17" i="53" a="1"/>
  <c r="CK17" i="53" s="1"/>
  <c r="BK17" i="53" a="1"/>
  <c r="BK17" i="53" s="1"/>
  <c r="BL17" i="53" a="1"/>
  <c r="BL17" i="53" s="1"/>
  <c r="BM17" i="53" a="1"/>
  <c r="BM17" i="53" s="1"/>
  <c r="BN17" i="53" a="1"/>
  <c r="BN17" i="53" s="1"/>
  <c r="BO17" i="53" a="1"/>
  <c r="BO17" i="53" s="1"/>
  <c r="BP17" i="53" a="1"/>
  <c r="BP17" i="53" s="1"/>
  <c r="CM17" i="53" a="1"/>
  <c r="CM17" i="53" s="1"/>
  <c r="BQ17" i="53" a="1"/>
  <c r="BQ17" i="53" s="1"/>
  <c r="BR17" i="53" a="1"/>
  <c r="BR17" i="53" s="1"/>
  <c r="BS17" i="53" a="1"/>
  <c r="BS17" i="53" s="1"/>
  <c r="BT17" i="53" a="1"/>
  <c r="BT17" i="53" s="1"/>
  <c r="BU17" i="53" a="1"/>
  <c r="BU17" i="53" s="1"/>
  <c r="BV17" i="53" a="1"/>
  <c r="BV17" i="53" s="1"/>
  <c r="BW17" i="53" a="1"/>
  <c r="BW17" i="53" s="1"/>
  <c r="BX17" i="53" a="1"/>
  <c r="BX17" i="53" s="1"/>
  <c r="BY17" i="53" a="1"/>
  <c r="BY17" i="53" s="1"/>
  <c r="CA17" i="53" a="1"/>
  <c r="CA17" i="53" s="1"/>
  <c r="CB17" i="53" a="1"/>
  <c r="CB17" i="53" s="1"/>
  <c r="CC17" i="53" a="1"/>
  <c r="CC17" i="53" s="1"/>
  <c r="CD17" i="53" a="1"/>
  <c r="CD17" i="53" s="1"/>
  <c r="CE17" i="53" a="1"/>
  <c r="CE17" i="53" s="1"/>
  <c r="BZ17" i="53" a="1"/>
  <c r="BZ17" i="53" s="1"/>
  <c r="CF17" i="53" a="1"/>
  <c r="CF17" i="53" s="1"/>
  <c r="CG17" i="53" a="1"/>
  <c r="CG17" i="53" s="1"/>
  <c r="CH17" i="53" a="1"/>
  <c r="CH17" i="53" s="1"/>
  <c r="AN15" i="50" a="1"/>
  <c r="AN15" i="50" s="1"/>
  <c r="AO15" i="50" a="1"/>
  <c r="AO15" i="50" s="1"/>
  <c r="BG15" i="50" a="1"/>
  <c r="BG15" i="50" s="1"/>
  <c r="AQ15" i="50" a="1"/>
  <c r="AQ15" i="50" s="1"/>
  <c r="BI15" i="50" a="1"/>
  <c r="BI15" i="50" s="1"/>
  <c r="AS15" i="50" a="1"/>
  <c r="AS15" i="50" s="1"/>
  <c r="BK15" i="50" a="1"/>
  <c r="BK15" i="50" s="1"/>
  <c r="BJ15" i="50" a="1"/>
  <c r="BJ15" i="50" s="1"/>
  <c r="AW15" i="50" a="1"/>
  <c r="AW15" i="50" s="1"/>
  <c r="BO15" i="50" a="1"/>
  <c r="BO15" i="50" s="1"/>
  <c r="BU15" i="50" a="1"/>
  <c r="BU15" i="50" s="1"/>
  <c r="AM15" i="50" a="1"/>
  <c r="AM15" i="50" s="1"/>
  <c r="AZ15" i="50" a="1"/>
  <c r="AZ15" i="50" s="1"/>
  <c r="BA15" i="50" a="1"/>
  <c r="BA15" i="50" s="1"/>
  <c r="BB15" i="50" a="1"/>
  <c r="BB15" i="50" s="1"/>
  <c r="BT15" i="50" a="1"/>
  <c r="BT15" i="50" s="1"/>
  <c r="AP15" i="50" a="1"/>
  <c r="AP15" i="50" s="1"/>
  <c r="BD15" i="50" a="1"/>
  <c r="BD15" i="50" s="1"/>
  <c r="BE15" i="50" a="1"/>
  <c r="BE15" i="50" s="1"/>
  <c r="BF15" i="50" a="1"/>
  <c r="BF15" i="50" s="1"/>
  <c r="BH15" i="50" a="1"/>
  <c r="BH15" i="50" s="1"/>
  <c r="AU15" i="50" a="1"/>
  <c r="AU15" i="50" s="1"/>
  <c r="AT15" i="50" a="1"/>
  <c r="AT15" i="50" s="1"/>
  <c r="BL15" i="50" a="1"/>
  <c r="BL15" i="50" s="1"/>
  <c r="BM15" i="50" a="1"/>
  <c r="BM15" i="50" s="1"/>
  <c r="BN15" i="50" a="1"/>
  <c r="BN15" i="50" s="1"/>
  <c r="BV15" i="50" a="1"/>
  <c r="BV15" i="50" s="1"/>
  <c r="BP15" i="50" a="1"/>
  <c r="BP15" i="50" s="1"/>
  <c r="BQ15" i="50" a="1"/>
  <c r="BQ15" i="50" s="1"/>
  <c r="BR15" i="50" a="1"/>
  <c r="BR15" i="50" s="1"/>
  <c r="AN16" i="50" a="1"/>
  <c r="AN16" i="50" s="1"/>
  <c r="AO16" i="50" a="1"/>
  <c r="AO16" i="50" s="1"/>
  <c r="BG16" i="50" a="1"/>
  <c r="BG16" i="50" s="1"/>
  <c r="AQ16" i="50" a="1"/>
  <c r="AQ16" i="50" s="1"/>
  <c r="BI16" i="50" a="1"/>
  <c r="BI16" i="50" s="1"/>
  <c r="AS16" i="50" a="1"/>
  <c r="AS16" i="50" s="1"/>
  <c r="BK16" i="50" a="1"/>
  <c r="BK16" i="50" s="1"/>
  <c r="BJ16" i="50" a="1"/>
  <c r="BJ16" i="50" s="1"/>
  <c r="AW16" i="50" a="1"/>
  <c r="AW16" i="50" s="1"/>
  <c r="BO16" i="50" a="1"/>
  <c r="BO16" i="50" s="1"/>
  <c r="BU16" i="50" a="1"/>
  <c r="BU16" i="50" s="1"/>
  <c r="AM16" i="50" a="1"/>
  <c r="AM16" i="50" s="1"/>
  <c r="AZ16" i="50" a="1"/>
  <c r="AZ16" i="50" s="1"/>
  <c r="BA16" i="50" a="1"/>
  <c r="BA16" i="50" s="1"/>
  <c r="BB16" i="50" a="1"/>
  <c r="BB16" i="50" s="1"/>
  <c r="BT16" i="50" a="1"/>
  <c r="BT16" i="50" s="1"/>
  <c r="AP16" i="50" a="1"/>
  <c r="AP16" i="50" s="1"/>
  <c r="BD16" i="50" a="1"/>
  <c r="BD16" i="50" s="1"/>
  <c r="BE16" i="50" a="1"/>
  <c r="BE16" i="50" s="1"/>
  <c r="BF16" i="50" a="1"/>
  <c r="BF16" i="50" s="1"/>
  <c r="BH16" i="50" a="1"/>
  <c r="BH16" i="50" s="1"/>
  <c r="AU16" i="50" a="1"/>
  <c r="AU16" i="50" s="1"/>
  <c r="AT16" i="50" a="1"/>
  <c r="AT16" i="50" s="1"/>
  <c r="BL16" i="50" a="1"/>
  <c r="BL16" i="50" s="1"/>
  <c r="BM16" i="50" a="1"/>
  <c r="BM16" i="50" s="1"/>
  <c r="BN16" i="50" a="1"/>
  <c r="BN16" i="50" s="1"/>
  <c r="BV16" i="50" a="1"/>
  <c r="BV16" i="50" s="1"/>
  <c r="BP16" i="50" a="1"/>
  <c r="BP16" i="50" s="1"/>
  <c r="BQ16" i="50" a="1"/>
  <c r="BQ16" i="50" s="1"/>
  <c r="BR16" i="50" a="1"/>
  <c r="BR16" i="50" s="1"/>
  <c r="AN17" i="50" a="1"/>
  <c r="AN17" i="50" s="1"/>
  <c r="AO17" i="50" a="1"/>
  <c r="AO17" i="50" s="1"/>
  <c r="BG17" i="50" a="1"/>
  <c r="BG17" i="50" s="1"/>
  <c r="AQ17" i="50" a="1"/>
  <c r="AQ17" i="50" s="1"/>
  <c r="BI17" i="50" a="1"/>
  <c r="BI17" i="50" s="1"/>
  <c r="AS17" i="50" a="1"/>
  <c r="AS17" i="50" s="1"/>
  <c r="BK17" i="50" a="1"/>
  <c r="BK17" i="50" s="1"/>
  <c r="BJ17" i="50" a="1"/>
  <c r="BJ17" i="50" s="1"/>
  <c r="AW17" i="50" a="1"/>
  <c r="AW17" i="50" s="1"/>
  <c r="BO17" i="50" a="1"/>
  <c r="BO17" i="50" s="1"/>
  <c r="BU17" i="50" a="1"/>
  <c r="BU17" i="50" s="1"/>
  <c r="AM17" i="50" a="1"/>
  <c r="AM17" i="50" s="1"/>
  <c r="AZ17" i="50" a="1"/>
  <c r="AZ17" i="50" s="1"/>
  <c r="BA17" i="50" a="1"/>
  <c r="BA17" i="50" s="1"/>
  <c r="BB17" i="50" a="1"/>
  <c r="BB17" i="50" s="1"/>
  <c r="BT17" i="50" a="1"/>
  <c r="BT17" i="50" s="1"/>
  <c r="AP17" i="50" a="1"/>
  <c r="AP17" i="50" s="1"/>
  <c r="BD17" i="50" a="1"/>
  <c r="BD17" i="50" s="1"/>
  <c r="BE17" i="50" a="1"/>
  <c r="BE17" i="50" s="1"/>
  <c r="BF17" i="50" a="1"/>
  <c r="BF17" i="50" s="1"/>
  <c r="BH17" i="50" a="1"/>
  <c r="BH17" i="50" s="1"/>
  <c r="AU17" i="50" a="1"/>
  <c r="AU17" i="50" s="1"/>
  <c r="AT17" i="50" a="1"/>
  <c r="AT17" i="50" s="1"/>
  <c r="BL17" i="50" a="1"/>
  <c r="BL17" i="50" s="1"/>
  <c r="BM17" i="50" a="1"/>
  <c r="BM17" i="50" s="1"/>
  <c r="BN17" i="50" a="1"/>
  <c r="BN17" i="50" s="1"/>
  <c r="BV17" i="50" a="1"/>
  <c r="BV17" i="50" s="1"/>
  <c r="BP17" i="50" a="1"/>
  <c r="BP17" i="50" s="1"/>
  <c r="BQ17" i="50" a="1"/>
  <c r="BQ17" i="50" s="1"/>
  <c r="BR17" i="50" a="1"/>
  <c r="BR17" i="50" s="1"/>
  <c r="BV14" i="50" l="1"/>
  <c r="BE14" i="50"/>
  <c r="AQ14" i="50"/>
  <c r="BQ14" i="50"/>
  <c r="BM14" i="50"/>
  <c r="BL14" i="50"/>
  <c r="BT14" i="50"/>
  <c r="AW14" i="50"/>
  <c r="AN14" i="50"/>
  <c r="AT14" i="50"/>
  <c r="BB14" i="50"/>
  <c r="BJ14" i="50"/>
  <c r="BP14" i="50"/>
  <c r="BF14" i="50"/>
  <c r="AM14" i="50"/>
  <c r="BI14" i="50"/>
  <c r="BZ14" i="53"/>
  <c r="CB14" i="53"/>
  <c r="BW14" i="53"/>
  <c r="BS14" i="53"/>
  <c r="BP14" i="53"/>
  <c r="BL14" i="53"/>
  <c r="CL14" i="53"/>
  <c r="BG14" i="53"/>
  <c r="BD14" i="53"/>
  <c r="AY14" i="53"/>
  <c r="AT14" i="53"/>
  <c r="AQ14" i="53"/>
  <c r="CH14" i="53"/>
  <c r="CE14" i="53"/>
  <c r="CA14" i="53"/>
  <c r="BV14" i="53"/>
  <c r="BR14" i="53"/>
  <c r="BO14" i="53"/>
  <c r="BK14" i="53"/>
  <c r="BH14" i="53"/>
  <c r="BF14" i="53"/>
  <c r="BC14" i="53"/>
  <c r="AX14" i="53"/>
  <c r="BI14" i="53"/>
  <c r="AP14" i="53"/>
  <c r="CG14" i="53"/>
  <c r="CD14" i="53"/>
  <c r="BY14" i="53"/>
  <c r="BU14" i="53"/>
  <c r="BQ14" i="53"/>
  <c r="BN14" i="53"/>
  <c r="CK14" i="53"/>
  <c r="AO14" i="53"/>
  <c r="BE14" i="53"/>
  <c r="BA14" i="53"/>
  <c r="AW14" i="53"/>
  <c r="AS14" i="53"/>
  <c r="BB14" i="53"/>
  <c r="CF14" i="53"/>
  <c r="CC14" i="53"/>
  <c r="BX14" i="53"/>
  <c r="BT14" i="53"/>
  <c r="CM14" i="53"/>
  <c r="BM14" i="53"/>
  <c r="BJ14" i="53"/>
  <c r="CJ14" i="53"/>
  <c r="AV14" i="53"/>
  <c r="AZ14" i="53"/>
  <c r="AU14" i="53"/>
  <c r="AR14" i="53"/>
  <c r="AN14" i="53"/>
  <c r="BR14" i="50"/>
  <c r="BN14" i="50"/>
  <c r="AU14" i="50"/>
  <c r="BD14" i="50"/>
  <c r="BA14" i="50"/>
  <c r="BU14" i="50"/>
  <c r="BK14" i="50"/>
  <c r="BG14" i="50"/>
  <c r="BH14" i="50"/>
  <c r="AP14" i="50"/>
  <c r="AZ14" i="50"/>
  <c r="BO14" i="50"/>
  <c r="AS14" i="50"/>
  <c r="AO14" i="50"/>
  <c r="AK24" i="45" a="1"/>
  <c r="AK24" i="45" s="1"/>
  <c r="AL24" i="45" a="1"/>
  <c r="AL24" i="45" s="1"/>
  <c r="AK25" i="45" a="1"/>
  <c r="AK25" i="45" s="1"/>
  <c r="AL25" i="45" a="1"/>
  <c r="AL25" i="45" s="1"/>
  <c r="AK26" i="45" a="1"/>
  <c r="AK26" i="45" s="1"/>
  <c r="AL26" i="45" a="1"/>
  <c r="AL26" i="45" s="1"/>
  <c r="AK27" i="45" a="1"/>
  <c r="AK27" i="45" s="1"/>
  <c r="AL27" i="45" a="1"/>
  <c r="AL27" i="45" s="1"/>
  <c r="AK28" i="45" a="1"/>
  <c r="AK28" i="45" s="1"/>
  <c r="AL28" i="45" a="1"/>
  <c r="AL28" i="45" s="1"/>
  <c r="AK29" i="45" a="1"/>
  <c r="AK29" i="45" s="1"/>
  <c r="AL29" i="45" a="1"/>
  <c r="AL29" i="45" s="1"/>
  <c r="AK30" i="45" a="1"/>
  <c r="AK30" i="45" s="1"/>
  <c r="AL30" i="45" a="1"/>
  <c r="AL30" i="45" s="1"/>
  <c r="AK31" i="45" a="1"/>
  <c r="AK31" i="45" s="1"/>
  <c r="AL31" i="45" a="1"/>
  <c r="AL31" i="45" s="1"/>
  <c r="AK32" i="45" a="1"/>
  <c r="AK32" i="45" s="1"/>
  <c r="AL32" i="45" a="1"/>
  <c r="AL32" i="45" s="1"/>
  <c r="AK49" i="45" a="1"/>
  <c r="AK49" i="45" s="1"/>
  <c r="AL49" i="45" a="1"/>
  <c r="AL49" i="45" s="1"/>
  <c r="AK50" i="45" a="1"/>
  <c r="AK50" i="45" s="1"/>
  <c r="AL50" i="45" a="1"/>
  <c r="AL50" i="45" s="1"/>
  <c r="AK51" i="45" a="1"/>
  <c r="AK51" i="45" s="1"/>
  <c r="AL51" i="45" a="1"/>
  <c r="AL51" i="45" s="1"/>
  <c r="AK52" i="45" a="1"/>
  <c r="AK52" i="45" s="1"/>
  <c r="AL52" i="45" a="1"/>
  <c r="AL52" i="45" s="1"/>
  <c r="AK53" i="45" a="1"/>
  <c r="AK53" i="45" s="1"/>
  <c r="AL53" i="45" a="1"/>
  <c r="AL53" i="45" s="1"/>
  <c r="AK54" i="45" a="1"/>
  <c r="AK54" i="45" s="1"/>
  <c r="AL54" i="45" a="1"/>
  <c r="AL54" i="45" s="1"/>
  <c r="AK55" i="45" a="1"/>
  <c r="AK55" i="45" s="1"/>
  <c r="AL55" i="45" a="1"/>
  <c r="AL55" i="45" s="1"/>
  <c r="AK56" i="45" a="1"/>
  <c r="AK56" i="45" s="1"/>
  <c r="AL56" i="45" a="1"/>
  <c r="AL56" i="45" s="1"/>
  <c r="AK57" i="45" a="1"/>
  <c r="AK57" i="45" s="1"/>
  <c r="AL57" i="45" a="1"/>
  <c r="AL57" i="45" s="1"/>
  <c r="AK58" i="45" a="1"/>
  <c r="AK58" i="45" s="1"/>
  <c r="AL58" i="45" a="1"/>
  <c r="AL58" i="45" s="1"/>
  <c r="AK59" i="45" a="1"/>
  <c r="AK59" i="45" s="1"/>
  <c r="AL59" i="45" a="1"/>
  <c r="AL59" i="45" s="1"/>
  <c r="AK60" i="45" a="1"/>
  <c r="AK60" i="45" s="1"/>
  <c r="AL60" i="45" a="1"/>
  <c r="AL60" i="45" s="1"/>
  <c r="AK61" i="45" a="1"/>
  <c r="AK61" i="45" s="1"/>
  <c r="AL61" i="45" a="1"/>
  <c r="AL61" i="45" s="1"/>
  <c r="AK62" i="45" a="1"/>
  <c r="AK62" i="45" s="1"/>
  <c r="AL62" i="45" a="1"/>
  <c r="AL62" i="45" s="1"/>
  <c r="AK63" i="45" a="1"/>
  <c r="AK63" i="45" s="1"/>
  <c r="AL63" i="45" a="1"/>
  <c r="AL63" i="45" s="1"/>
  <c r="AK64" i="45" a="1"/>
  <c r="AK64" i="45" s="1"/>
  <c r="AL64" i="45" a="1"/>
  <c r="AL64" i="45" s="1"/>
  <c r="AJ24" i="45" a="1"/>
  <c r="AJ24" i="45" s="1"/>
  <c r="AJ25" i="45" a="1"/>
  <c r="AJ25" i="45" s="1"/>
  <c r="AJ26" i="45" a="1"/>
  <c r="AJ26" i="45" s="1"/>
  <c r="AJ27" i="45" a="1"/>
  <c r="AJ27" i="45" s="1"/>
  <c r="AJ28" i="45" a="1"/>
  <c r="AJ28" i="45" s="1"/>
  <c r="AJ29" i="45" a="1"/>
  <c r="AJ29" i="45" s="1"/>
  <c r="AJ30" i="45" a="1"/>
  <c r="AJ30" i="45" s="1"/>
  <c r="AJ31" i="45" a="1"/>
  <c r="AJ31" i="45" s="1"/>
  <c r="AJ32" i="45" a="1"/>
  <c r="AJ32" i="45" s="1"/>
  <c r="AJ49" i="45" a="1"/>
  <c r="AJ49" i="45" s="1"/>
  <c r="AJ50" i="45" a="1"/>
  <c r="AJ50" i="45" s="1"/>
  <c r="AJ51" i="45" a="1"/>
  <c r="AJ51" i="45" s="1"/>
  <c r="AJ52" i="45" a="1"/>
  <c r="AJ52" i="45" s="1"/>
  <c r="AJ53" i="45" a="1"/>
  <c r="AJ53" i="45" s="1"/>
  <c r="AJ54" i="45" a="1"/>
  <c r="AJ54" i="45" s="1"/>
  <c r="AJ55" i="45" a="1"/>
  <c r="AJ55" i="45" s="1"/>
  <c r="AJ56" i="45" a="1"/>
  <c r="AJ56" i="45" s="1"/>
  <c r="AJ57" i="45" a="1"/>
  <c r="AJ57" i="45" s="1"/>
  <c r="AJ58" i="45" a="1"/>
  <c r="AJ58" i="45" s="1"/>
  <c r="AJ59" i="45" a="1"/>
  <c r="AJ59" i="45" s="1"/>
  <c r="AJ60" i="45" a="1"/>
  <c r="AJ60" i="45" s="1"/>
  <c r="AJ61" i="45" a="1"/>
  <c r="AJ61" i="45" s="1"/>
  <c r="AJ62" i="45" a="1"/>
  <c r="AJ62" i="45" s="1"/>
  <c r="AJ63" i="45" a="1"/>
  <c r="AJ63" i="45" s="1"/>
  <c r="AJ64" i="45" a="1"/>
  <c r="AJ64" i="45" s="1"/>
  <c r="BU15" i="57" l="1" a="1"/>
  <c r="BU15" i="57" s="1"/>
  <c r="BU16" i="57" a="1"/>
  <c r="BU16" i="57" s="1"/>
  <c r="BU17" i="57" a="1"/>
  <c r="BU17" i="57" s="1"/>
  <c r="AN15" i="58" a="1"/>
  <c r="AN15" i="58" s="1"/>
  <c r="AO15" i="58" a="1"/>
  <c r="AO15" i="58" s="1"/>
  <c r="AP15" i="58" a="1"/>
  <c r="AP15" i="58" s="1"/>
  <c r="AQ15" i="58" a="1"/>
  <c r="AQ15" i="58" s="1"/>
  <c r="AR15" i="58" a="1"/>
  <c r="AR15" i="58" s="1"/>
  <c r="AS15" i="58" a="1"/>
  <c r="AS15" i="58" s="1"/>
  <c r="AT15" i="58" a="1"/>
  <c r="AT15" i="58" s="1"/>
  <c r="AU15" i="58" a="1"/>
  <c r="AU15" i="58" s="1"/>
  <c r="AV15" i="58" a="1"/>
  <c r="AV15" i="58" s="1"/>
  <c r="AW15" i="58" a="1"/>
  <c r="AW15" i="58" s="1"/>
  <c r="AX15" i="58" a="1"/>
  <c r="AX15" i="58" s="1"/>
  <c r="AZ15" i="58" a="1"/>
  <c r="AZ15" i="58" s="1"/>
  <c r="CF15" i="58" a="1"/>
  <c r="CF15" i="58" s="1"/>
  <c r="BA15" i="58" a="1"/>
  <c r="BA15" i="58" s="1"/>
  <c r="BB15" i="58" a="1"/>
  <c r="BB15" i="58" s="1"/>
  <c r="CC15" i="58" a="1"/>
  <c r="CC15" i="58" s="1"/>
  <c r="BD15" i="58" a="1"/>
  <c r="BD15" i="58" s="1"/>
  <c r="BE15" i="58" a="1"/>
  <c r="BE15" i="58" s="1"/>
  <c r="BH15" i="58" a="1"/>
  <c r="BH15" i="58" s="1"/>
  <c r="CD15" i="58" a="1"/>
  <c r="CD15" i="58" s="1"/>
  <c r="BJ15" i="58" a="1"/>
  <c r="BJ15" i="58" s="1"/>
  <c r="BK15" i="58" a="1"/>
  <c r="BK15" i="58" s="1"/>
  <c r="BM15" i="58" a="1"/>
  <c r="BM15" i="58" s="1"/>
  <c r="BN15" i="58" a="1"/>
  <c r="BN15" i="58" s="1"/>
  <c r="AN16" i="58" a="1"/>
  <c r="AN16" i="58" s="1"/>
  <c r="AO16" i="58" a="1"/>
  <c r="AO16" i="58" s="1"/>
  <c r="AP16" i="58" a="1"/>
  <c r="AP16" i="58" s="1"/>
  <c r="AQ16" i="58" a="1"/>
  <c r="AQ16" i="58" s="1"/>
  <c r="AR16" i="58" a="1"/>
  <c r="AR16" i="58" s="1"/>
  <c r="AS16" i="58" a="1"/>
  <c r="AS16" i="58" s="1"/>
  <c r="AT16" i="58" a="1"/>
  <c r="AT16" i="58" s="1"/>
  <c r="AU16" i="58" a="1"/>
  <c r="AU16" i="58" s="1"/>
  <c r="AV16" i="58" a="1"/>
  <c r="AV16" i="58" s="1"/>
  <c r="AW16" i="58" a="1"/>
  <c r="AW16" i="58" s="1"/>
  <c r="AX16" i="58" a="1"/>
  <c r="AX16" i="58" s="1"/>
  <c r="AZ16" i="58" a="1"/>
  <c r="AZ16" i="58" s="1"/>
  <c r="CF16" i="58" a="1"/>
  <c r="CF16" i="58" s="1"/>
  <c r="BA16" i="58" a="1"/>
  <c r="BA16" i="58" s="1"/>
  <c r="BB16" i="58" a="1"/>
  <c r="BB16" i="58" s="1"/>
  <c r="CC16" i="58" a="1"/>
  <c r="CC16" i="58" s="1"/>
  <c r="BD16" i="58" a="1"/>
  <c r="BD16" i="58" s="1"/>
  <c r="BE16" i="58" a="1"/>
  <c r="BE16" i="58" s="1"/>
  <c r="BH16" i="58" a="1"/>
  <c r="BH16" i="58" s="1"/>
  <c r="CD16" i="58" a="1"/>
  <c r="CD16" i="58" s="1"/>
  <c r="BJ16" i="58" a="1"/>
  <c r="BJ16" i="58" s="1"/>
  <c r="BK16" i="58" a="1"/>
  <c r="BK16" i="58" s="1"/>
  <c r="BM16" i="58" a="1"/>
  <c r="BM16" i="58" s="1"/>
  <c r="BN16" i="58" a="1"/>
  <c r="BN16" i="58" s="1"/>
  <c r="AN17" i="58" a="1"/>
  <c r="AN17" i="58" s="1"/>
  <c r="AO17" i="58" a="1"/>
  <c r="AO17" i="58" s="1"/>
  <c r="AP17" i="58" a="1"/>
  <c r="AP17" i="58" s="1"/>
  <c r="AQ17" i="58" a="1"/>
  <c r="AQ17" i="58" s="1"/>
  <c r="AR17" i="58" a="1"/>
  <c r="AR17" i="58" s="1"/>
  <c r="AS17" i="58" a="1"/>
  <c r="AS17" i="58" s="1"/>
  <c r="AT17" i="58" a="1"/>
  <c r="AT17" i="58" s="1"/>
  <c r="AU17" i="58" a="1"/>
  <c r="AU17" i="58" s="1"/>
  <c r="AV17" i="58" a="1"/>
  <c r="AV17" i="58" s="1"/>
  <c r="AW17" i="58" a="1"/>
  <c r="AW17" i="58" s="1"/>
  <c r="AX17" i="58" a="1"/>
  <c r="AX17" i="58" s="1"/>
  <c r="AZ17" i="58" a="1"/>
  <c r="AZ17" i="58" s="1"/>
  <c r="CF17" i="58" a="1"/>
  <c r="CF17" i="58" s="1"/>
  <c r="BA17" i="58" a="1"/>
  <c r="BA17" i="58" s="1"/>
  <c r="BB17" i="58" a="1"/>
  <c r="BB17" i="58" s="1"/>
  <c r="CC17" i="58" a="1"/>
  <c r="CC17" i="58" s="1"/>
  <c r="BD17" i="58" a="1"/>
  <c r="BD17" i="58" s="1"/>
  <c r="BE17" i="58" a="1"/>
  <c r="BE17" i="58" s="1"/>
  <c r="BH17" i="58" a="1"/>
  <c r="BH17" i="58" s="1"/>
  <c r="CD17" i="58" a="1"/>
  <c r="CD17" i="58" s="1"/>
  <c r="BJ17" i="58" a="1"/>
  <c r="BJ17" i="58" s="1"/>
  <c r="BK17" i="58" a="1"/>
  <c r="BK17" i="58" s="1"/>
  <c r="BM17" i="58" a="1"/>
  <c r="BM17" i="58" s="1"/>
  <c r="BN17" i="58" a="1"/>
  <c r="BN17" i="58" s="1"/>
  <c r="AM15" i="46" a="1"/>
  <c r="AM15" i="46" s="1"/>
  <c r="BW15" i="46" a="1"/>
  <c r="BW15" i="46" s="1"/>
  <c r="AM16" i="46" a="1"/>
  <c r="AM16" i="46" s="1"/>
  <c r="BW16" i="46" a="1"/>
  <c r="BW16" i="46" s="1"/>
  <c r="AM17" i="46" a="1"/>
  <c r="AM17" i="46" s="1"/>
  <c r="BW17" i="46" a="1"/>
  <c r="BW17" i="46" s="1"/>
  <c r="BK14" i="58" l="1"/>
  <c r="BD14" i="58"/>
  <c r="CF14" i="58"/>
  <c r="AN14" i="58"/>
  <c r="BB14" i="58"/>
  <c r="AX14" i="58"/>
  <c r="AT14" i="58"/>
  <c r="BM14" i="58"/>
  <c r="CD14" i="58"/>
  <c r="BE14" i="58"/>
  <c r="BA14" i="58"/>
  <c r="AS14" i="58"/>
  <c r="BN14" i="58"/>
  <c r="AR14" i="58"/>
  <c r="BH14" i="58"/>
  <c r="AV14" i="58"/>
  <c r="BW14" i="46"/>
  <c r="AW14" i="58"/>
  <c r="AP14" i="58"/>
  <c r="AO14" i="58"/>
  <c r="BU14" i="57"/>
  <c r="BJ14" i="58"/>
  <c r="CC14" i="58"/>
  <c r="AZ14" i="58"/>
  <c r="AU14" i="58"/>
  <c r="AQ14" i="58"/>
  <c r="AM14" i="46"/>
  <c r="AJ24" i="51" l="1" a="1"/>
  <c r="AJ24" i="51" s="1"/>
  <c r="AK24" i="51" a="1"/>
  <c r="AK24" i="51" s="1"/>
  <c r="AL24" i="51" a="1"/>
  <c r="AL24" i="51" s="1"/>
  <c r="AJ25" i="51" a="1"/>
  <c r="AJ25" i="51" s="1"/>
  <c r="AK25" i="51" a="1"/>
  <c r="AK25" i="51" s="1"/>
  <c r="AL25" i="51" a="1"/>
  <c r="AL25" i="51" s="1"/>
  <c r="AJ26" i="51" a="1"/>
  <c r="AJ26" i="51" s="1"/>
  <c r="AK26" i="51" a="1"/>
  <c r="AK26" i="51" s="1"/>
  <c r="AL26" i="51" a="1"/>
  <c r="AL26" i="51" s="1"/>
  <c r="AJ27" i="51" a="1"/>
  <c r="AJ27" i="51" s="1"/>
  <c r="AK27" i="51" a="1"/>
  <c r="AK27" i="51" s="1"/>
  <c r="AL27" i="51" a="1"/>
  <c r="AL27" i="51" s="1"/>
  <c r="AJ28" i="51" a="1"/>
  <c r="AJ28" i="51" s="1"/>
  <c r="AK28" i="51" a="1"/>
  <c r="AK28" i="51" s="1"/>
  <c r="AL28" i="51" a="1"/>
  <c r="AL28" i="51" s="1"/>
  <c r="AJ65" i="45" l="1" a="1"/>
  <c r="AJ65" i="45" s="1"/>
  <c r="AK65" i="45" a="1"/>
  <c r="AK65" i="45" s="1"/>
  <c r="AL65" i="45" a="1"/>
  <c r="AL65" i="45" s="1"/>
  <c r="AJ66" i="45" a="1"/>
  <c r="AJ66" i="45" s="1"/>
  <c r="AK66" i="45" a="1"/>
  <c r="AK66" i="45" s="1"/>
  <c r="AL66" i="45" a="1"/>
  <c r="AL66" i="45" s="1"/>
  <c r="AJ67" i="45" a="1"/>
  <c r="AJ67" i="45" s="1"/>
  <c r="AK67" i="45" a="1"/>
  <c r="AK67" i="45" s="1"/>
  <c r="AL67" i="45" a="1"/>
  <c r="AL67" i="45" s="1"/>
  <c r="AJ68" i="45" a="1"/>
  <c r="AJ68" i="45" s="1"/>
  <c r="AK68" i="45" a="1"/>
  <c r="AK68" i="45" s="1"/>
  <c r="AL68" i="45" a="1"/>
  <c r="AL68" i="45" s="1"/>
  <c r="AJ69" i="45" a="1"/>
  <c r="AJ69" i="45" s="1"/>
  <c r="AK69" i="45" a="1"/>
  <c r="AK69" i="45" s="1"/>
  <c r="AL69" i="45" a="1"/>
  <c r="AL69" i="45" s="1"/>
  <c r="AJ70" i="45" a="1"/>
  <c r="AJ70" i="45" s="1"/>
  <c r="AK70" i="45" a="1"/>
  <c r="AK70" i="45" s="1"/>
  <c r="AL70" i="45" a="1"/>
  <c r="AL70" i="45" s="1"/>
  <c r="AJ71" i="45" a="1"/>
  <c r="AJ71" i="45" s="1"/>
  <c r="AK71" i="45" a="1"/>
  <c r="AK71" i="45" s="1"/>
  <c r="AL71" i="45" a="1"/>
  <c r="AL71" i="45" s="1"/>
  <c r="AJ72" i="45" a="1"/>
  <c r="AJ72" i="45" s="1"/>
  <c r="AK72" i="45" a="1"/>
  <c r="AK72" i="45" s="1"/>
  <c r="AL72" i="45" a="1"/>
  <c r="AL72" i="45" s="1"/>
  <c r="AJ73" i="45" a="1"/>
  <c r="AJ73" i="45" s="1"/>
  <c r="AK73" i="45" a="1"/>
  <c r="AK73" i="45" s="1"/>
  <c r="AL73" i="45" a="1"/>
  <c r="AL73" i="45" s="1"/>
  <c r="AJ74" i="45" a="1"/>
  <c r="AJ74" i="45" s="1"/>
  <c r="AK74" i="45" a="1"/>
  <c r="AK74" i="45" s="1"/>
  <c r="AL74" i="45" a="1"/>
  <c r="AL74" i="45" s="1"/>
  <c r="AJ75" i="45" a="1"/>
  <c r="AJ75" i="45" s="1"/>
  <c r="AK75" i="45" a="1"/>
  <c r="AK75" i="45" s="1"/>
  <c r="AL75" i="45" a="1"/>
  <c r="AL75" i="45" s="1"/>
  <c r="AJ76" i="45" a="1"/>
  <c r="AJ76" i="45" s="1"/>
  <c r="AK76" i="45" a="1"/>
  <c r="AK76" i="45" s="1"/>
  <c r="AL76" i="45" a="1"/>
  <c r="AL76" i="45" s="1"/>
  <c r="AJ25" i="58" l="1" a="1"/>
  <c r="AJ25" i="58" s="1"/>
  <c r="AK25" i="58" a="1"/>
  <c r="AK25" i="58" s="1"/>
  <c r="AL25" i="58" a="1"/>
  <c r="AL25" i="58" s="1"/>
  <c r="M25" i="58"/>
  <c r="N25" i="58"/>
  <c r="O25" i="58"/>
  <c r="BZ15" i="45" l="1" a="1"/>
  <c r="BZ15" i="45" s="1"/>
  <c r="BZ16" i="45" a="1"/>
  <c r="BZ16" i="45" s="1"/>
  <c r="BZ17" i="45" a="1"/>
  <c r="BZ17" i="45" s="1"/>
  <c r="K17" i="58"/>
  <c r="J17" i="58"/>
  <c r="K16" i="58"/>
  <c r="J16" i="58"/>
  <c r="S19" i="58"/>
  <c r="R19" i="58"/>
  <c r="S18" i="58"/>
  <c r="R18" i="58"/>
  <c r="S17" i="58"/>
  <c r="R17" i="58"/>
  <c r="S16" i="58"/>
  <c r="R16" i="58"/>
  <c r="BO15" i="58" a="1"/>
  <c r="BO15" i="58" s="1"/>
  <c r="BQ15" i="58" a="1"/>
  <c r="BQ15" i="58" s="1"/>
  <c r="BR15" i="58" a="1"/>
  <c r="BR15" i="58" s="1"/>
  <c r="BS15" i="58" a="1"/>
  <c r="BS15" i="58" s="1"/>
  <c r="BT15" i="58" a="1"/>
  <c r="BT15" i="58" s="1"/>
  <c r="BU15" i="58" a="1"/>
  <c r="BU15" i="58" s="1"/>
  <c r="BV15" i="58" a="1"/>
  <c r="BV15" i="58" s="1"/>
  <c r="BW15" i="58" a="1"/>
  <c r="BW15" i="58" s="1"/>
  <c r="BX15" i="58" a="1"/>
  <c r="BX15" i="58" s="1"/>
  <c r="BY15" i="58" a="1"/>
  <c r="BY15" i="58" s="1"/>
  <c r="BZ15" i="58" a="1"/>
  <c r="BZ15" i="58" s="1"/>
  <c r="CA15" i="58" a="1"/>
  <c r="CA15" i="58" s="1"/>
  <c r="BO16" i="58" a="1"/>
  <c r="BO16" i="58" s="1"/>
  <c r="BQ16" i="58" a="1"/>
  <c r="BQ16" i="58" s="1"/>
  <c r="BR16" i="58" a="1"/>
  <c r="BR16" i="58" s="1"/>
  <c r="BS16" i="58" a="1"/>
  <c r="BS16" i="58" s="1"/>
  <c r="BT16" i="58" a="1"/>
  <c r="BT16" i="58" s="1"/>
  <c r="BU16" i="58" a="1"/>
  <c r="BU16" i="58" s="1"/>
  <c r="BV16" i="58" a="1"/>
  <c r="BV16" i="58" s="1"/>
  <c r="BW16" i="58" a="1"/>
  <c r="BW16" i="58" s="1"/>
  <c r="BX16" i="58" a="1"/>
  <c r="BX16" i="58" s="1"/>
  <c r="BY16" i="58" a="1"/>
  <c r="BY16" i="58" s="1"/>
  <c r="BZ16" i="58" a="1"/>
  <c r="BZ16" i="58" s="1"/>
  <c r="CA16" i="58" a="1"/>
  <c r="CA16" i="58" s="1"/>
  <c r="BO17" i="58" a="1"/>
  <c r="BO17" i="58" s="1"/>
  <c r="BQ17" i="58" a="1"/>
  <c r="BQ17" i="58" s="1"/>
  <c r="BR17" i="58" a="1"/>
  <c r="BR17" i="58" s="1"/>
  <c r="BS17" i="58" a="1"/>
  <c r="BS17" i="58" s="1"/>
  <c r="BT17" i="58" a="1"/>
  <c r="BT17" i="58" s="1"/>
  <c r="BU17" i="58" a="1"/>
  <c r="BU17" i="58" s="1"/>
  <c r="BV17" i="58" a="1"/>
  <c r="BV17" i="58" s="1"/>
  <c r="BW17" i="58" a="1"/>
  <c r="BW17" i="58" s="1"/>
  <c r="BX17" i="58" a="1"/>
  <c r="BX17" i="58" s="1"/>
  <c r="BY17" i="58" a="1"/>
  <c r="BY17" i="58" s="1"/>
  <c r="BZ17" i="58" a="1"/>
  <c r="BZ17" i="58" s="1"/>
  <c r="CA17" i="58" a="1"/>
  <c r="CA17" i="58" s="1"/>
  <c r="AN15" i="54" a="1"/>
  <c r="AN15" i="54" s="1"/>
  <c r="AO15" i="54" a="1"/>
  <c r="AO15" i="54" s="1"/>
  <c r="AQ15" i="54" a="1"/>
  <c r="AQ15" i="54" s="1"/>
  <c r="BE15" i="54" a="1"/>
  <c r="BE15" i="54" s="1"/>
  <c r="AS15" i="54" a="1"/>
  <c r="AS15" i="54" s="1"/>
  <c r="AT15" i="54" a="1"/>
  <c r="AT15" i="54" s="1"/>
  <c r="AV15" i="54" a="1"/>
  <c r="AV15" i="54" s="1"/>
  <c r="AU15" i="54" a="1"/>
  <c r="AU15" i="54" s="1"/>
  <c r="AW15" i="54" a="1"/>
  <c r="AW15" i="54" s="1"/>
  <c r="AX15" i="54" a="1"/>
  <c r="AX15" i="54" s="1"/>
  <c r="AY15" i="54" a="1"/>
  <c r="AY15" i="54" s="1"/>
  <c r="AZ15" i="54" a="1"/>
  <c r="AZ15" i="54" s="1"/>
  <c r="BA15" i="54" a="1"/>
  <c r="BA15" i="54" s="1"/>
  <c r="BB15" i="54" a="1"/>
  <c r="BB15" i="54" s="1"/>
  <c r="BC15" i="54" a="1"/>
  <c r="BC15" i="54" s="1"/>
  <c r="AP15" i="54" a="1"/>
  <c r="AP15" i="54" s="1"/>
  <c r="BD15" i="54" a="1"/>
  <c r="BD15" i="54" s="1"/>
  <c r="AR15" i="54" a="1"/>
  <c r="AR15" i="54" s="1"/>
  <c r="BF15" i="54" a="1"/>
  <c r="BF15" i="54" s="1"/>
  <c r="BG15" i="54" a="1"/>
  <c r="BG15" i="54" s="1"/>
  <c r="BH15" i="54" a="1"/>
  <c r="BH15" i="54" s="1"/>
  <c r="BU15" i="54" a="1"/>
  <c r="BU15" i="54" s="1"/>
  <c r="BT15" i="54" a="1"/>
  <c r="BT15" i="54" s="1"/>
  <c r="BN15" i="54" a="1"/>
  <c r="BN15" i="54" s="1"/>
  <c r="BO15" i="54" a="1"/>
  <c r="BO15" i="54" s="1"/>
  <c r="BP15" i="54" a="1"/>
  <c r="BP15" i="54" s="1"/>
  <c r="BQ15" i="54" a="1"/>
  <c r="BQ15" i="54" s="1"/>
  <c r="BR15" i="54" a="1"/>
  <c r="BR15" i="54" s="1"/>
  <c r="AN16" i="54" a="1"/>
  <c r="AN16" i="54" s="1"/>
  <c r="AO16" i="54" a="1"/>
  <c r="AO16" i="54" s="1"/>
  <c r="AQ16" i="54" a="1"/>
  <c r="AQ16" i="54" s="1"/>
  <c r="BE16" i="54" a="1"/>
  <c r="BE16" i="54" s="1"/>
  <c r="AS16" i="54" a="1"/>
  <c r="AS16" i="54" s="1"/>
  <c r="AT16" i="54" a="1"/>
  <c r="AT16" i="54" s="1"/>
  <c r="AV16" i="54" a="1"/>
  <c r="AV16" i="54" s="1"/>
  <c r="AU16" i="54" a="1"/>
  <c r="AU16" i="54" s="1"/>
  <c r="AW16" i="54" a="1"/>
  <c r="AW16" i="54" s="1"/>
  <c r="AX16" i="54" a="1"/>
  <c r="AX16" i="54" s="1"/>
  <c r="AY16" i="54" a="1"/>
  <c r="AY16" i="54" s="1"/>
  <c r="AZ16" i="54" a="1"/>
  <c r="AZ16" i="54" s="1"/>
  <c r="BA16" i="54" a="1"/>
  <c r="BA16" i="54" s="1"/>
  <c r="BB16" i="54" a="1"/>
  <c r="BB16" i="54" s="1"/>
  <c r="BC16" i="54" a="1"/>
  <c r="BC16" i="54" s="1"/>
  <c r="AP16" i="54" a="1"/>
  <c r="AP16" i="54" s="1"/>
  <c r="BD16" i="54" a="1"/>
  <c r="BD16" i="54" s="1"/>
  <c r="AR16" i="54" a="1"/>
  <c r="AR16" i="54" s="1"/>
  <c r="BF16" i="54" a="1"/>
  <c r="BF16" i="54" s="1"/>
  <c r="BG16" i="54" a="1"/>
  <c r="BG16" i="54" s="1"/>
  <c r="BH16" i="54" a="1"/>
  <c r="BH16" i="54" s="1"/>
  <c r="BU16" i="54" a="1"/>
  <c r="BU16" i="54" s="1"/>
  <c r="BT16" i="54" a="1"/>
  <c r="BT16" i="54" s="1"/>
  <c r="BN16" i="54" a="1"/>
  <c r="BN16" i="54" s="1"/>
  <c r="BO16" i="54" a="1"/>
  <c r="BO16" i="54" s="1"/>
  <c r="BP16" i="54" a="1"/>
  <c r="BP16" i="54" s="1"/>
  <c r="BQ16" i="54" a="1"/>
  <c r="BQ16" i="54" s="1"/>
  <c r="BR16" i="54" a="1"/>
  <c r="BR16" i="54" s="1"/>
  <c r="AN17" i="54" a="1"/>
  <c r="AN17" i="54" s="1"/>
  <c r="AO17" i="54" a="1"/>
  <c r="AO17" i="54" s="1"/>
  <c r="AQ17" i="54" a="1"/>
  <c r="AQ17" i="54" s="1"/>
  <c r="BE17" i="54" a="1"/>
  <c r="BE17" i="54" s="1"/>
  <c r="AS17" i="54" a="1"/>
  <c r="AS17" i="54" s="1"/>
  <c r="AT17" i="54" a="1"/>
  <c r="AT17" i="54" s="1"/>
  <c r="AV17" i="54" a="1"/>
  <c r="AV17" i="54" s="1"/>
  <c r="AU17" i="54" a="1"/>
  <c r="AU17" i="54" s="1"/>
  <c r="AW17" i="54" a="1"/>
  <c r="AW17" i="54" s="1"/>
  <c r="AX17" i="54" a="1"/>
  <c r="AX17" i="54" s="1"/>
  <c r="AY17" i="54" a="1"/>
  <c r="AY17" i="54" s="1"/>
  <c r="AZ17" i="54" a="1"/>
  <c r="AZ17" i="54" s="1"/>
  <c r="BA17" i="54" a="1"/>
  <c r="BA17" i="54" s="1"/>
  <c r="BB17" i="54" a="1"/>
  <c r="BB17" i="54" s="1"/>
  <c r="BC17" i="54" a="1"/>
  <c r="BC17" i="54" s="1"/>
  <c r="AP17" i="54" a="1"/>
  <c r="AP17" i="54" s="1"/>
  <c r="BD17" i="54" a="1"/>
  <c r="BD17" i="54" s="1"/>
  <c r="AR17" i="54" a="1"/>
  <c r="AR17" i="54" s="1"/>
  <c r="BF17" i="54" a="1"/>
  <c r="BF17" i="54" s="1"/>
  <c r="BG17" i="54" a="1"/>
  <c r="BG17" i="54" s="1"/>
  <c r="BH17" i="54" a="1"/>
  <c r="BH17" i="54" s="1"/>
  <c r="BU17" i="54" a="1"/>
  <c r="BU17" i="54" s="1"/>
  <c r="BT17" i="54" a="1"/>
  <c r="BT17" i="54" s="1"/>
  <c r="BN17" i="54" a="1"/>
  <c r="BN17" i="54" s="1"/>
  <c r="BO17" i="54" a="1"/>
  <c r="BO17" i="54" s="1"/>
  <c r="BP17" i="54" a="1"/>
  <c r="BP17" i="54" s="1"/>
  <c r="BQ17" i="54" a="1"/>
  <c r="BQ17" i="54" s="1"/>
  <c r="BR17" i="54" a="1"/>
  <c r="BR17" i="54" s="1"/>
  <c r="AN15" i="2" a="1"/>
  <c r="AN15" i="2" s="1"/>
  <c r="AO15" i="2" a="1"/>
  <c r="AO15" i="2" s="1"/>
  <c r="AP15" i="2" a="1"/>
  <c r="AP15" i="2" s="1"/>
  <c r="AQ15" i="2" a="1"/>
  <c r="AQ15" i="2" s="1"/>
  <c r="AR15" i="2" a="1"/>
  <c r="AR15" i="2" s="1"/>
  <c r="AT15" i="2" a="1"/>
  <c r="AT15" i="2" s="1"/>
  <c r="AW15" i="2" a="1"/>
  <c r="AW15" i="2" s="1"/>
  <c r="BJ15" i="2" a="1"/>
  <c r="BJ15" i="2" s="1"/>
  <c r="BK15" i="2" a="1"/>
  <c r="BK15" i="2" s="1"/>
  <c r="AX15" i="2" a="1"/>
  <c r="AX15" i="2" s="1"/>
  <c r="AY15" i="2" a="1"/>
  <c r="AY15" i="2" s="1"/>
  <c r="AM15" i="2" a="1"/>
  <c r="AM15" i="2" s="1"/>
  <c r="BA15" i="2" a="1"/>
  <c r="BA15" i="2" s="1"/>
  <c r="BR15" i="2" a="1"/>
  <c r="BR15" i="2" s="1"/>
  <c r="BB15" i="2" a="1"/>
  <c r="BB15" i="2" s="1"/>
  <c r="BC15" i="2" a="1"/>
  <c r="BC15" i="2" s="1"/>
  <c r="BD15" i="2" a="1"/>
  <c r="BD15" i="2" s="1"/>
  <c r="BE15" i="2" a="1"/>
  <c r="BE15" i="2" s="1"/>
  <c r="BF15" i="2" a="1"/>
  <c r="BF15" i="2" s="1"/>
  <c r="AS15" i="2" a="1"/>
  <c r="AS15" i="2" s="1"/>
  <c r="BG15" i="2" a="1"/>
  <c r="BG15" i="2" s="1"/>
  <c r="BH15" i="2" a="1"/>
  <c r="BH15" i="2" s="1"/>
  <c r="AU15" i="2" a="1"/>
  <c r="AU15" i="2" s="1"/>
  <c r="BI15" i="2" a="1"/>
  <c r="BI15" i="2" s="1"/>
  <c r="BL15" i="2" a="1"/>
  <c r="BL15" i="2" s="1"/>
  <c r="BM15" i="2" a="1"/>
  <c r="BM15" i="2" s="1"/>
  <c r="AV15" i="2" a="1"/>
  <c r="AV15" i="2" s="1"/>
  <c r="BS15" i="2" a="1"/>
  <c r="BS15" i="2" s="1"/>
  <c r="BN15" i="2" a="1"/>
  <c r="BN15" i="2" s="1"/>
  <c r="BO15" i="2" a="1"/>
  <c r="BO15" i="2" s="1"/>
  <c r="BP15" i="2" a="1"/>
  <c r="BP15" i="2" s="1"/>
  <c r="AN16" i="2" a="1"/>
  <c r="AN16" i="2" s="1"/>
  <c r="AO16" i="2" a="1"/>
  <c r="AO16" i="2" s="1"/>
  <c r="AP16" i="2" a="1"/>
  <c r="AP16" i="2" s="1"/>
  <c r="AQ16" i="2" a="1"/>
  <c r="AQ16" i="2" s="1"/>
  <c r="AR16" i="2" a="1"/>
  <c r="AR16" i="2" s="1"/>
  <c r="AT16" i="2" a="1"/>
  <c r="AT16" i="2" s="1"/>
  <c r="AW16" i="2" a="1"/>
  <c r="AW16" i="2" s="1"/>
  <c r="BJ16" i="2" a="1"/>
  <c r="BJ16" i="2" s="1"/>
  <c r="BK16" i="2" a="1"/>
  <c r="BK16" i="2" s="1"/>
  <c r="AX16" i="2" a="1"/>
  <c r="AX16" i="2" s="1"/>
  <c r="AY16" i="2" a="1"/>
  <c r="AY16" i="2" s="1"/>
  <c r="AM16" i="2" a="1"/>
  <c r="AM16" i="2" s="1"/>
  <c r="BA16" i="2" a="1"/>
  <c r="BA16" i="2" s="1"/>
  <c r="BR16" i="2" a="1"/>
  <c r="BR16" i="2" s="1"/>
  <c r="BB16" i="2" a="1"/>
  <c r="BB16" i="2" s="1"/>
  <c r="BC16" i="2" a="1"/>
  <c r="BC16" i="2" s="1"/>
  <c r="BD16" i="2" a="1"/>
  <c r="BD16" i="2" s="1"/>
  <c r="BE16" i="2" a="1"/>
  <c r="BE16" i="2" s="1"/>
  <c r="BF16" i="2" a="1"/>
  <c r="BF16" i="2" s="1"/>
  <c r="AS16" i="2" a="1"/>
  <c r="AS16" i="2" s="1"/>
  <c r="BG16" i="2" a="1"/>
  <c r="BG16" i="2" s="1"/>
  <c r="BH16" i="2" a="1"/>
  <c r="BH16" i="2" s="1"/>
  <c r="AU16" i="2" a="1"/>
  <c r="AU16" i="2" s="1"/>
  <c r="BI16" i="2" a="1"/>
  <c r="BI16" i="2" s="1"/>
  <c r="BL16" i="2" a="1"/>
  <c r="BL16" i="2" s="1"/>
  <c r="BM16" i="2" a="1"/>
  <c r="BM16" i="2" s="1"/>
  <c r="AV16" i="2" a="1"/>
  <c r="AV16" i="2" s="1"/>
  <c r="BS16" i="2" a="1"/>
  <c r="BS16" i="2" s="1"/>
  <c r="BN16" i="2" a="1"/>
  <c r="BN16" i="2" s="1"/>
  <c r="BO16" i="2" a="1"/>
  <c r="BO16" i="2" s="1"/>
  <c r="BP16" i="2" a="1"/>
  <c r="BP16" i="2" s="1"/>
  <c r="AN17" i="2" a="1"/>
  <c r="AN17" i="2" s="1"/>
  <c r="AO17" i="2" a="1"/>
  <c r="AO17" i="2" s="1"/>
  <c r="AP17" i="2" a="1"/>
  <c r="AP17" i="2" s="1"/>
  <c r="AQ17" i="2" a="1"/>
  <c r="AQ17" i="2" s="1"/>
  <c r="AR17" i="2" a="1"/>
  <c r="AR17" i="2" s="1"/>
  <c r="AT17" i="2" a="1"/>
  <c r="AT17" i="2" s="1"/>
  <c r="AW17" i="2" a="1"/>
  <c r="AW17" i="2" s="1"/>
  <c r="BJ17" i="2" a="1"/>
  <c r="BJ17" i="2" s="1"/>
  <c r="BK17" i="2" a="1"/>
  <c r="BK17" i="2" s="1"/>
  <c r="AX17" i="2" a="1"/>
  <c r="AX17" i="2" s="1"/>
  <c r="AY17" i="2" a="1"/>
  <c r="AY17" i="2" s="1"/>
  <c r="AM17" i="2" a="1"/>
  <c r="AM17" i="2" s="1"/>
  <c r="BA17" i="2" a="1"/>
  <c r="BA17" i="2" s="1"/>
  <c r="BR17" i="2" a="1"/>
  <c r="BR17" i="2" s="1"/>
  <c r="BB17" i="2" a="1"/>
  <c r="BB17" i="2" s="1"/>
  <c r="BC17" i="2" a="1"/>
  <c r="BC17" i="2" s="1"/>
  <c r="BD17" i="2" a="1"/>
  <c r="BD17" i="2" s="1"/>
  <c r="BE17" i="2" a="1"/>
  <c r="BE17" i="2" s="1"/>
  <c r="BF17" i="2" a="1"/>
  <c r="BF17" i="2" s="1"/>
  <c r="AS17" i="2" a="1"/>
  <c r="AS17" i="2" s="1"/>
  <c r="BG17" i="2" a="1"/>
  <c r="BG17" i="2" s="1"/>
  <c r="BH17" i="2" a="1"/>
  <c r="BH17" i="2" s="1"/>
  <c r="AU17" i="2" a="1"/>
  <c r="AU17" i="2" s="1"/>
  <c r="BI17" i="2" a="1"/>
  <c r="BI17" i="2" s="1"/>
  <c r="BL17" i="2" a="1"/>
  <c r="BL17" i="2" s="1"/>
  <c r="BM17" i="2" a="1"/>
  <c r="BM17" i="2" s="1"/>
  <c r="AV17" i="2" a="1"/>
  <c r="AV17" i="2" s="1"/>
  <c r="BS17" i="2" a="1"/>
  <c r="BS17" i="2" s="1"/>
  <c r="BN17" i="2" a="1"/>
  <c r="BN17" i="2" s="1"/>
  <c r="BO17" i="2" a="1"/>
  <c r="BO17" i="2" s="1"/>
  <c r="BP17" i="2" a="1"/>
  <c r="BP17" i="2" s="1"/>
  <c r="AJ24" i="2" a="1"/>
  <c r="AJ24" i="2" s="1"/>
  <c r="AK24" i="2" a="1"/>
  <c r="AK24" i="2" s="1"/>
  <c r="AL24" i="2" a="1"/>
  <c r="AL24" i="2" s="1"/>
  <c r="AJ25" i="2" a="1"/>
  <c r="AJ25" i="2" s="1"/>
  <c r="AK25" i="2" a="1"/>
  <c r="AK25" i="2" s="1"/>
  <c r="AL25" i="2" a="1"/>
  <c r="AL25" i="2" s="1"/>
  <c r="AJ26" i="2" a="1"/>
  <c r="AJ26" i="2" s="1"/>
  <c r="AK26" i="2" a="1"/>
  <c r="AK26" i="2" s="1"/>
  <c r="AL26" i="2" a="1"/>
  <c r="AL26" i="2" s="1"/>
  <c r="AJ27" i="2" a="1"/>
  <c r="AJ27" i="2" s="1"/>
  <c r="AK27" i="2" a="1"/>
  <c r="AK27" i="2" s="1"/>
  <c r="AL27" i="2" a="1"/>
  <c r="AL27" i="2" s="1"/>
  <c r="AJ28" i="2" a="1"/>
  <c r="AJ28" i="2" s="1"/>
  <c r="AK28" i="2" a="1"/>
  <c r="AK28" i="2" s="1"/>
  <c r="AL28" i="2" a="1"/>
  <c r="AL28" i="2" s="1"/>
  <c r="AJ29" i="2" a="1"/>
  <c r="AJ29" i="2" s="1"/>
  <c r="AK29" i="2" a="1"/>
  <c r="AK29" i="2" s="1"/>
  <c r="AL29" i="2" a="1"/>
  <c r="AL29" i="2" s="1"/>
  <c r="AJ30" i="2" a="1"/>
  <c r="AJ30" i="2" s="1"/>
  <c r="AK30" i="2" a="1"/>
  <c r="AK30" i="2" s="1"/>
  <c r="AL30" i="2" a="1"/>
  <c r="AL30" i="2" s="1"/>
  <c r="AJ31" i="2" a="1"/>
  <c r="AJ31" i="2" s="1"/>
  <c r="AK31" i="2" a="1"/>
  <c r="AK31" i="2" s="1"/>
  <c r="AL31" i="2" a="1"/>
  <c r="AL31" i="2" s="1"/>
  <c r="AJ32" i="2" a="1"/>
  <c r="AJ32" i="2" s="1"/>
  <c r="AK32" i="2" a="1"/>
  <c r="AK32" i="2" s="1"/>
  <c r="AL32" i="2" a="1"/>
  <c r="AL32" i="2" s="1"/>
  <c r="AJ33" i="2" a="1"/>
  <c r="AJ33" i="2" s="1"/>
  <c r="AK33" i="2" a="1"/>
  <c r="AK33" i="2" s="1"/>
  <c r="AL33" i="2" a="1"/>
  <c r="AL33" i="2" s="1"/>
  <c r="AJ34" i="2" a="1"/>
  <c r="AJ34" i="2" s="1"/>
  <c r="AK34" i="2" a="1"/>
  <c r="AK34" i="2" s="1"/>
  <c r="AL34" i="2" a="1"/>
  <c r="AL34" i="2" s="1"/>
  <c r="AJ35" i="2" a="1"/>
  <c r="AJ35" i="2" s="1"/>
  <c r="AK35" i="2" a="1"/>
  <c r="AK35" i="2" s="1"/>
  <c r="AL35" i="2" a="1"/>
  <c r="AL35" i="2" s="1"/>
  <c r="AX14" i="54" l="1"/>
  <c r="BP14" i="54"/>
  <c r="BB14" i="54"/>
  <c r="AV14" i="54"/>
  <c r="AR14" i="54"/>
  <c r="BO14" i="2"/>
  <c r="BM14" i="2"/>
  <c r="BH14" i="2"/>
  <c r="BR14" i="2"/>
  <c r="AT14" i="2"/>
  <c r="BN14" i="2"/>
  <c r="BL14" i="2"/>
  <c r="BG14" i="2"/>
  <c r="BD14" i="2"/>
  <c r="BA14" i="2"/>
  <c r="BS14" i="2"/>
  <c r="BI14" i="2"/>
  <c r="AS14" i="2"/>
  <c r="BC14" i="2"/>
  <c r="BJ14" i="2"/>
  <c r="P17" i="58"/>
  <c r="AQ14" i="2"/>
  <c r="AM14" i="2"/>
  <c r="AQ14" i="54"/>
  <c r="BE14" i="2"/>
  <c r="AX14" i="2"/>
  <c r="AR14" i="2"/>
  <c r="AO14" i="2"/>
  <c r="AN14" i="2"/>
  <c r="P16" i="58"/>
  <c r="BZ14" i="45"/>
  <c r="L16" i="58"/>
  <c r="L17" i="58"/>
  <c r="BZ14" i="58"/>
  <c r="BV14" i="58"/>
  <c r="BR14" i="58"/>
  <c r="BX14" i="58"/>
  <c r="BT14" i="58"/>
  <c r="BO14" i="58"/>
  <c r="CA14" i="58"/>
  <c r="BW14" i="58"/>
  <c r="BS14" i="58"/>
  <c r="BY14" i="58"/>
  <c r="BU14" i="58"/>
  <c r="BQ14" i="58"/>
  <c r="BN14" i="54"/>
  <c r="BT14" i="54"/>
  <c r="AS14" i="54"/>
  <c r="BQ14" i="54"/>
  <c r="BU14" i="54"/>
  <c r="BF14" i="54"/>
  <c r="BC14" i="54"/>
  <c r="AY14" i="54"/>
  <c r="BE14" i="54"/>
  <c r="BO14" i="54"/>
  <c r="BH14" i="54"/>
  <c r="BD14" i="54"/>
  <c r="BA14" i="54"/>
  <c r="AW14" i="54"/>
  <c r="AT14" i="54"/>
  <c r="AO14" i="54"/>
  <c r="BR14" i="54"/>
  <c r="BG14" i="54"/>
  <c r="AP14" i="54"/>
  <c r="AZ14" i="54"/>
  <c r="AU14" i="54"/>
  <c r="AN14" i="54"/>
  <c r="BK14" i="2"/>
  <c r="BP14" i="2"/>
  <c r="AV14" i="2"/>
  <c r="AU14" i="2"/>
  <c r="BF14" i="2"/>
  <c r="BB14" i="2"/>
  <c r="AY14" i="2"/>
  <c r="AW14" i="2"/>
  <c r="AP14" i="2"/>
  <c r="V25" i="58"/>
  <c r="W25" i="58"/>
  <c r="X25" i="58" s="1"/>
  <c r="V26" i="58"/>
  <c r="W26" i="58"/>
  <c r="X26" i="58" s="1"/>
  <c r="V27" i="58"/>
  <c r="W27" i="58"/>
  <c r="X27" i="58" s="1"/>
  <c r="V28" i="58"/>
  <c r="W28" i="58"/>
  <c r="X28" i="58" s="1"/>
  <c r="V29" i="58"/>
  <c r="W29" i="58"/>
  <c r="X29" i="58" s="1"/>
  <c r="V30" i="58"/>
  <c r="W30" i="58"/>
  <c r="X30" i="58" s="1"/>
  <c r="V31" i="58"/>
  <c r="W31" i="58"/>
  <c r="X31" i="58" s="1"/>
  <c r="V32" i="58"/>
  <c r="W32" i="58"/>
  <c r="X32" i="58" s="1"/>
  <c r="V33" i="58"/>
  <c r="W33" i="58"/>
  <c r="X33" i="58" s="1"/>
  <c r="V34" i="58"/>
  <c r="W34" i="58"/>
  <c r="X34" i="58" s="1"/>
  <c r="V36" i="58"/>
  <c r="W36" i="58"/>
  <c r="X36" i="58" s="1"/>
  <c r="V37" i="58"/>
  <c r="W37" i="58"/>
  <c r="X37" i="58" s="1"/>
  <c r="V38" i="58"/>
  <c r="W38" i="58"/>
  <c r="X38" i="58" s="1"/>
  <c r="W24" i="58"/>
  <c r="X24" i="58" s="1"/>
  <c r="V24" i="58"/>
  <c r="T24" i="58" l="1"/>
  <c r="T25" i="58"/>
  <c r="T26" i="58"/>
  <c r="T27" i="58"/>
  <c r="T28" i="58"/>
  <c r="Q24" i="58"/>
  <c r="R24" i="58" s="1"/>
  <c r="Q25" i="58"/>
  <c r="R25" i="58" s="1"/>
  <c r="Q26" i="58"/>
  <c r="R26" i="58" s="1"/>
  <c r="Q27" i="58"/>
  <c r="R27" i="58" s="1"/>
  <c r="Q28" i="58"/>
  <c r="R28" i="58" s="1"/>
  <c r="Q29" i="58"/>
  <c r="R29" i="58" s="1"/>
  <c r="Q30" i="58"/>
  <c r="R30" i="58" s="1"/>
  <c r="Q31" i="58"/>
  <c r="R31" i="58" s="1"/>
  <c r="Q32" i="58"/>
  <c r="R32" i="58" s="1"/>
  <c r="Q33" i="58"/>
  <c r="R33" i="58" s="1"/>
  <c r="BW15" i="55" l="1" a="1"/>
  <c r="BW15" i="55" s="1"/>
  <c r="BX15" i="55" a="1"/>
  <c r="BX15" i="55" s="1"/>
  <c r="BV15" i="55" a="1"/>
  <c r="BV15" i="55" s="1"/>
  <c r="BW16" i="55" a="1"/>
  <c r="BW16" i="55" s="1"/>
  <c r="BX16" i="55" a="1"/>
  <c r="BX16" i="55" s="1"/>
  <c r="BV16" i="55" a="1"/>
  <c r="BV16" i="55" s="1"/>
  <c r="BW17" i="55" a="1"/>
  <c r="BW17" i="55" s="1"/>
  <c r="BX17" i="55" a="1"/>
  <c r="BX17" i="55" s="1"/>
  <c r="BV17" i="55" a="1"/>
  <c r="BV17" i="55" s="1"/>
  <c r="BV14" i="55" l="1"/>
  <c r="BX14" i="55"/>
  <c r="BW14" i="55"/>
  <c r="AJ24" i="58" a="1"/>
  <c r="AJ24" i="58" s="1"/>
  <c r="AK24" i="58" a="1"/>
  <c r="AK24" i="58" s="1"/>
  <c r="AL24" i="58" a="1"/>
  <c r="AL24" i="58" s="1"/>
  <c r="AJ26" i="58" a="1"/>
  <c r="AJ26" i="58" s="1"/>
  <c r="AK26" i="58" a="1"/>
  <c r="AK26" i="58" s="1"/>
  <c r="AL26" i="58" a="1"/>
  <c r="AL26" i="58" s="1"/>
  <c r="AJ27" i="58" a="1"/>
  <c r="AJ27" i="58" s="1"/>
  <c r="AK27" i="58" a="1"/>
  <c r="AK27" i="58" s="1"/>
  <c r="AL27" i="58" a="1"/>
  <c r="AL27" i="58" s="1"/>
  <c r="M24" i="58"/>
  <c r="N24" i="58"/>
  <c r="O24" i="58"/>
  <c r="M26" i="58"/>
  <c r="N26" i="58"/>
  <c r="O26" i="58"/>
  <c r="M27" i="58"/>
  <c r="N27" i="58"/>
  <c r="O27" i="58"/>
  <c r="AJ24" i="47" l="1" a="1"/>
  <c r="AJ24" i="47" s="1"/>
  <c r="AK24" i="47" a="1"/>
  <c r="AK24" i="47" s="1"/>
  <c r="AL24" i="47" a="1"/>
  <c r="AL24" i="47" s="1"/>
  <c r="AJ25" i="47" a="1"/>
  <c r="AJ25" i="47" s="1"/>
  <c r="AK25" i="47" a="1"/>
  <c r="AK25" i="47" s="1"/>
  <c r="AL25" i="47" a="1"/>
  <c r="AL25" i="47" s="1"/>
  <c r="AJ26" i="47" a="1"/>
  <c r="AJ26" i="47" s="1"/>
  <c r="AK26" i="47" a="1"/>
  <c r="AK26" i="47" s="1"/>
  <c r="AL26" i="47" a="1"/>
  <c r="AL26" i="47" s="1"/>
  <c r="AJ27" i="47" a="1"/>
  <c r="AJ27" i="47" s="1"/>
  <c r="AK27" i="47" a="1"/>
  <c r="AK27" i="47" s="1"/>
  <c r="AL27" i="47" a="1"/>
  <c r="AL27" i="47" s="1"/>
  <c r="AJ28" i="47" a="1"/>
  <c r="AJ28" i="47" s="1"/>
  <c r="AK28" i="47" a="1"/>
  <c r="AK28" i="47" s="1"/>
  <c r="AL28" i="47" a="1"/>
  <c r="AL28" i="47" s="1"/>
  <c r="AJ29" i="47" a="1"/>
  <c r="AJ29" i="47" s="1"/>
  <c r="AK29" i="47" a="1"/>
  <c r="AK29" i="47" s="1"/>
  <c r="AL29" i="47" a="1"/>
  <c r="AL29" i="47" s="1"/>
  <c r="AJ30" i="47" a="1"/>
  <c r="AJ30" i="47" s="1"/>
  <c r="AK30" i="47" a="1"/>
  <c r="AK30" i="47" s="1"/>
  <c r="AL30" i="47" a="1"/>
  <c r="AL30" i="47" s="1"/>
  <c r="AJ31" i="47" a="1"/>
  <c r="AJ31" i="47" s="1"/>
  <c r="AK31" i="47" a="1"/>
  <c r="AK31" i="47" s="1"/>
  <c r="AL31" i="47" a="1"/>
  <c r="AL31" i="47" s="1"/>
  <c r="AJ32" i="47" a="1"/>
  <c r="AJ32" i="47" s="1"/>
  <c r="AK32" i="47" a="1"/>
  <c r="AK32" i="47" s="1"/>
  <c r="AL32" i="47" a="1"/>
  <c r="AL32" i="47" s="1"/>
  <c r="M24" i="2" l="1"/>
  <c r="N24" i="2"/>
  <c r="O24" i="2"/>
  <c r="Q24" i="2"/>
  <c r="R24" i="2" s="1"/>
  <c r="T24" i="2"/>
  <c r="V24" i="2"/>
  <c r="W24" i="2"/>
  <c r="X24" i="2" s="1"/>
  <c r="M25" i="2"/>
  <c r="N25" i="2"/>
  <c r="O25" i="2"/>
  <c r="Q25" i="2"/>
  <c r="R25" i="2" s="1"/>
  <c r="T25" i="2"/>
  <c r="V25" i="2"/>
  <c r="W25" i="2"/>
  <c r="X25" i="2" s="1"/>
  <c r="M26" i="2"/>
  <c r="N26" i="2"/>
  <c r="O26" i="2"/>
  <c r="Q26" i="2"/>
  <c r="R26" i="2" s="1"/>
  <c r="T26" i="2"/>
  <c r="V26" i="2"/>
  <c r="W26" i="2"/>
  <c r="X26" i="2" s="1"/>
  <c r="AL78" i="2" l="1" a="1"/>
  <c r="AL78" i="2" s="1"/>
  <c r="AL79" i="2" a="1"/>
  <c r="AL79" i="2" s="1"/>
  <c r="AL80" i="2" a="1"/>
  <c r="AL80" i="2" s="1"/>
  <c r="AL81" i="2" a="1"/>
  <c r="AL81" i="2" s="1"/>
  <c r="AL82" i="2" a="1"/>
  <c r="AL82" i="2" s="1"/>
  <c r="AL83" i="2" a="1"/>
  <c r="AL83" i="2" s="1"/>
  <c r="AL84" i="2" a="1"/>
  <c r="AL84" i="2" s="1"/>
  <c r="AL79" i="56" a="1"/>
  <c r="AL79" i="56" s="1"/>
  <c r="AL80" i="56" a="1"/>
  <c r="AL80" i="56" s="1"/>
  <c r="AK80" i="56" a="1"/>
  <c r="AK80" i="56" s="1"/>
  <c r="B39" i="21"/>
  <c r="B50" i="21"/>
  <c r="M80" i="56" l="1"/>
  <c r="N80" i="56"/>
  <c r="P80" i="56" s="1"/>
  <c r="O80" i="56"/>
  <c r="V71" i="50"/>
  <c r="AJ71" i="50" a="1"/>
  <c r="AJ71" i="50" s="1"/>
  <c r="AK71" i="50" a="1"/>
  <c r="AK71" i="50" s="1"/>
  <c r="AL71" i="50" a="1"/>
  <c r="AL71" i="50" s="1"/>
  <c r="G82" i="56"/>
  <c r="Q79" i="56"/>
  <c r="R79" i="56" s="1"/>
  <c r="AJ79" i="56" a="1"/>
  <c r="AJ79" i="56" s="1"/>
  <c r="AK79" i="56" a="1"/>
  <c r="AK79" i="56" s="1"/>
  <c r="T81" i="56"/>
  <c r="M83" i="2"/>
  <c r="N83" i="2"/>
  <c r="O83" i="2"/>
  <c r="P83" i="2"/>
  <c r="Q83" i="2"/>
  <c r="R83" i="2" s="1"/>
  <c r="AJ83" i="2" a="1"/>
  <c r="AJ83" i="2" s="1"/>
  <c r="AK83" i="2" a="1"/>
  <c r="AK83" i="2" s="1"/>
  <c r="G84" i="2"/>
  <c r="AL74" i="43" l="1" a="1"/>
  <c r="AL74" i="43" s="1"/>
  <c r="AJ73" i="43" a="1"/>
  <c r="AJ73" i="43" s="1"/>
  <c r="AK73" i="43" a="1"/>
  <c r="AK73" i="43" s="1"/>
  <c r="AL73" i="43" a="1"/>
  <c r="AL73" i="43" s="1"/>
  <c r="AJ74" i="43" a="1"/>
  <c r="AJ74" i="43" s="1"/>
  <c r="AK74" i="43" a="1"/>
  <c r="AK74" i="43" s="1"/>
  <c r="AJ75" i="43" a="1"/>
  <c r="AJ75" i="43" s="1"/>
  <c r="AK75" i="43" a="1"/>
  <c r="AK75" i="43" s="1"/>
  <c r="AL75" i="43" a="1"/>
  <c r="AL75" i="43" s="1"/>
  <c r="AJ82" i="2" a="1"/>
  <c r="AJ82" i="2" s="1"/>
  <c r="AK82" i="2" a="1"/>
  <c r="AK82" i="2" s="1"/>
  <c r="AJ78" i="2" l="1" a="1"/>
  <c r="AJ78" i="2" s="1"/>
  <c r="AK78" i="2" a="1"/>
  <c r="AK78" i="2" s="1"/>
  <c r="AJ79" i="2" a="1"/>
  <c r="AJ79" i="2" s="1"/>
  <c r="AK79" i="2" a="1"/>
  <c r="AK79" i="2" s="1"/>
  <c r="AJ80" i="2" a="1"/>
  <c r="AJ80" i="2" s="1"/>
  <c r="AK80" i="2" a="1"/>
  <c r="AK80" i="2" s="1"/>
  <c r="AJ81" i="2" a="1"/>
  <c r="AJ81" i="2" s="1"/>
  <c r="AK81" i="2" a="1"/>
  <c r="AK81" i="2" s="1"/>
  <c r="M80" i="2"/>
  <c r="N80" i="2"/>
  <c r="O80" i="2"/>
  <c r="M79" i="2" l="1"/>
  <c r="N79" i="2"/>
  <c r="O79" i="2"/>
  <c r="M78" i="2"/>
  <c r="N78" i="2"/>
  <c r="O78" i="2"/>
  <c r="Q84" i="47" l="1"/>
  <c r="R84" i="47" s="1"/>
  <c r="Q85" i="47"/>
  <c r="R85" i="47" s="1"/>
  <c r="Q86" i="47"/>
  <c r="R86" i="47" s="1"/>
  <c r="Q77" i="2"/>
  <c r="R77" i="2" s="1"/>
  <c r="Q76" i="2"/>
  <c r="R76" i="2" s="1"/>
  <c r="AJ76" i="2" l="1" a="1"/>
  <c r="AJ76" i="2" s="1"/>
  <c r="AK76" i="2" a="1"/>
  <c r="AK76" i="2" s="1"/>
  <c r="AL76" i="2" a="1"/>
  <c r="AL76" i="2" s="1"/>
  <c r="AJ77" i="2" a="1"/>
  <c r="AJ77" i="2" s="1"/>
  <c r="AK77" i="2" a="1"/>
  <c r="AK77" i="2" s="1"/>
  <c r="AL77" i="2" a="1"/>
  <c r="AL77" i="2" s="1"/>
  <c r="AJ84" i="2" a="1"/>
  <c r="AJ84" i="2" s="1"/>
  <c r="AK84" i="2" a="1"/>
  <c r="AK84" i="2" s="1"/>
  <c r="M77" i="2"/>
  <c r="N77" i="2"/>
  <c r="O77" i="2"/>
  <c r="M76" i="2" l="1"/>
  <c r="N76" i="2"/>
  <c r="O76" i="2"/>
  <c r="G86" i="47" l="1"/>
  <c r="G77" i="2"/>
  <c r="G78" i="2"/>
  <c r="AJ68" i="49" l="1" a="1"/>
  <c r="AJ68" i="49" s="1"/>
  <c r="AK68" i="49" a="1"/>
  <c r="AK68" i="49" s="1"/>
  <c r="AL68" i="49" a="1"/>
  <c r="AL68" i="49" s="1"/>
  <c r="V81" i="56"/>
  <c r="W81" i="56"/>
  <c r="X81" i="56" s="1"/>
  <c r="T82" i="56"/>
  <c r="V82" i="56"/>
  <c r="W82" i="56"/>
  <c r="X82" i="56" s="1"/>
  <c r="AJ67" i="59" a="1"/>
  <c r="AJ67" i="59" s="1"/>
  <c r="AK67" i="59" a="1"/>
  <c r="AK67" i="59" s="1"/>
  <c r="AL67" i="59" a="1"/>
  <c r="AL67" i="59" s="1"/>
  <c r="Q72" i="51"/>
  <c r="R72" i="51" s="1"/>
  <c r="AJ72" i="51" a="1"/>
  <c r="AJ72" i="51" s="1"/>
  <c r="AK72" i="51" a="1"/>
  <c r="AK72" i="51" s="1"/>
  <c r="AL72" i="51" a="1"/>
  <c r="AL72" i="51" s="1"/>
  <c r="T68" i="57"/>
  <c r="T69" i="57"/>
  <c r="T70" i="57"/>
  <c r="T71" i="57"/>
  <c r="T72" i="57"/>
  <c r="Q69" i="50"/>
  <c r="R69" i="50" s="1"/>
  <c r="V69" i="50"/>
  <c r="Q70" i="50"/>
  <c r="R70" i="50" s="1"/>
  <c r="V70" i="50"/>
  <c r="G73" i="48"/>
  <c r="G74" i="48"/>
  <c r="M74" i="48"/>
  <c r="N74" i="48"/>
  <c r="O74" i="48"/>
  <c r="P74" i="48"/>
  <c r="Q74" i="48"/>
  <c r="R74" i="48" s="1"/>
  <c r="AJ73" i="48" a="1"/>
  <c r="AJ73" i="48" s="1"/>
  <c r="AK73" i="48" a="1"/>
  <c r="AK73" i="48" s="1"/>
  <c r="AL73" i="48" a="1"/>
  <c r="AL73" i="48" s="1"/>
  <c r="AJ74" i="48" a="1"/>
  <c r="AJ74" i="48" s="1"/>
  <c r="AL74" i="48" a="1"/>
  <c r="AL74" i="48" s="1"/>
  <c r="Q73" i="48"/>
  <c r="R73" i="48" s="1"/>
  <c r="T68" i="46"/>
  <c r="V68" i="46"/>
  <c r="W68" i="46"/>
  <c r="X68" i="46" s="1"/>
  <c r="T69" i="46"/>
  <c r="V69" i="46"/>
  <c r="W69" i="46"/>
  <c r="X69" i="46" s="1"/>
  <c r="T70" i="46"/>
  <c r="V70" i="46"/>
  <c r="W70" i="46"/>
  <c r="X70" i="46" s="1"/>
  <c r="T71" i="46"/>
  <c r="V71" i="46"/>
  <c r="W71" i="46"/>
  <c r="X71" i="46" s="1"/>
  <c r="T72" i="46"/>
  <c r="V72" i="46"/>
  <c r="W72" i="46"/>
  <c r="X72" i="46" s="1"/>
  <c r="T73" i="46"/>
  <c r="V73" i="46"/>
  <c r="W73" i="46"/>
  <c r="X73" i="46" s="1"/>
  <c r="M85" i="47"/>
  <c r="N85" i="47"/>
  <c r="P85" i="47" s="1"/>
  <c r="O85" i="47"/>
  <c r="AJ85" i="47" a="1"/>
  <c r="AJ85" i="47" s="1"/>
  <c r="AK85" i="47" a="1"/>
  <c r="AK85" i="47" s="1"/>
  <c r="AL85" i="47" a="1"/>
  <c r="AL85" i="47" s="1"/>
  <c r="M86" i="47"/>
  <c r="N86" i="47"/>
  <c r="O86" i="47"/>
  <c r="P86" i="47"/>
  <c r="AJ86" i="47" a="1"/>
  <c r="AJ86" i="47" s="1"/>
  <c r="AK86" i="47" a="1"/>
  <c r="AK86" i="47" s="1"/>
  <c r="AL86" i="47" a="1"/>
  <c r="AL86" i="47" s="1"/>
  <c r="T87" i="47"/>
  <c r="V87" i="47"/>
  <c r="W87" i="47"/>
  <c r="X87" i="47" s="1"/>
  <c r="T88" i="47"/>
  <c r="V88" i="47"/>
  <c r="W88" i="47"/>
  <c r="X88" i="47" s="1"/>
  <c r="T89" i="47"/>
  <c r="V89" i="47"/>
  <c r="W89" i="47"/>
  <c r="X89" i="47" s="1"/>
  <c r="T74" i="44" l="1"/>
  <c r="T75" i="44"/>
  <c r="T76" i="44"/>
  <c r="T77" i="44"/>
  <c r="Q81" i="2"/>
  <c r="R81" i="2" s="1"/>
  <c r="T77" i="58"/>
  <c r="V77" i="58"/>
  <c r="W77" i="58"/>
  <c r="X77" i="58" s="1"/>
  <c r="T78" i="58"/>
  <c r="V78" i="58"/>
  <c r="W78" i="58"/>
  <c r="X78" i="58" s="1"/>
  <c r="T79" i="58"/>
  <c r="V79" i="58"/>
  <c r="W79" i="58"/>
  <c r="X79" i="58" s="1"/>
  <c r="M76" i="58"/>
  <c r="N76" i="58"/>
  <c r="P76" i="58" s="1"/>
  <c r="O76" i="58"/>
  <c r="AJ76" i="58" a="1"/>
  <c r="AJ76" i="58" s="1"/>
  <c r="AK76" i="58" a="1"/>
  <c r="AK76" i="58" s="1"/>
  <c r="AL76" i="58" a="1"/>
  <c r="AL76" i="58" s="1"/>
  <c r="Q73" i="43"/>
  <c r="R73" i="43" s="1"/>
  <c r="G74" i="43"/>
  <c r="T67" i="57" l="1"/>
  <c r="V67" i="57"/>
  <c r="M71" i="51" l="1"/>
  <c r="N71" i="51"/>
  <c r="P71" i="51" s="1"/>
  <c r="O71" i="51"/>
  <c r="Q71" i="51"/>
  <c r="R71" i="51" s="1"/>
  <c r="AJ71" i="51" a="1"/>
  <c r="AJ71" i="51" s="1"/>
  <c r="AK71" i="51" a="1"/>
  <c r="AK71" i="51" s="1"/>
  <c r="AL71" i="51" a="1"/>
  <c r="AL71" i="51" s="1"/>
  <c r="M67" i="52"/>
  <c r="N67" i="52"/>
  <c r="P67" i="52" s="1"/>
  <c r="O67" i="52"/>
  <c r="Q67" i="52"/>
  <c r="R67" i="52" s="1"/>
  <c r="V67" i="52"/>
  <c r="W67" i="52"/>
  <c r="X67" i="52" s="1"/>
  <c r="AJ67" i="52" a="1"/>
  <c r="AJ67" i="52" s="1"/>
  <c r="AK67" i="52" a="1"/>
  <c r="AK67" i="52" s="1"/>
  <c r="AL67" i="52" a="1"/>
  <c r="AL67" i="52" s="1"/>
  <c r="AJ72" i="43" a="1"/>
  <c r="AJ72" i="43" s="1"/>
  <c r="AK72" i="43" a="1"/>
  <c r="AK72" i="43" s="1"/>
  <c r="AL72" i="43" a="1"/>
  <c r="AL72" i="43" s="1"/>
  <c r="M72" i="43"/>
  <c r="N72" i="43"/>
  <c r="P72" i="43" s="1"/>
  <c r="O72" i="43"/>
  <c r="Q72" i="43"/>
  <c r="R72" i="43" s="1"/>
  <c r="G67" i="49"/>
  <c r="M67" i="49"/>
  <c r="N67" i="49"/>
  <c r="P67" i="49" s="1"/>
  <c r="O67" i="49"/>
  <c r="Q67" i="49"/>
  <c r="R67" i="49" s="1"/>
  <c r="M74" i="2" l="1"/>
  <c r="N74" i="2"/>
  <c r="O74" i="2"/>
  <c r="M75" i="2"/>
  <c r="N75" i="2"/>
  <c r="O75" i="2"/>
  <c r="Q74" i="2"/>
  <c r="R74" i="2" s="1"/>
  <c r="Q75" i="2"/>
  <c r="R75" i="2" s="1"/>
  <c r="G75" i="2"/>
  <c r="G76" i="2"/>
  <c r="V74" i="56"/>
  <c r="W74" i="56"/>
  <c r="X74" i="56" s="1"/>
  <c r="V75" i="56"/>
  <c r="W75" i="56"/>
  <c r="X75" i="56" s="1"/>
  <c r="T74" i="56"/>
  <c r="T75" i="56"/>
  <c r="Q74" i="56"/>
  <c r="R74" i="56" s="1"/>
  <c r="Q75" i="56"/>
  <c r="R75" i="56" s="1"/>
  <c r="Q76" i="56"/>
  <c r="R76" i="56" s="1"/>
  <c r="Q77" i="56"/>
  <c r="R77" i="56" s="1"/>
  <c r="Q78" i="56"/>
  <c r="R78" i="56" s="1"/>
  <c r="Q81" i="56"/>
  <c r="R81" i="56" s="1"/>
  <c r="Q82" i="56"/>
  <c r="R82" i="56" s="1"/>
  <c r="G79" i="56"/>
  <c r="M73" i="58" l="1"/>
  <c r="T69" i="55" l="1"/>
  <c r="T70" i="55"/>
  <c r="T71" i="55"/>
  <c r="T72" i="55"/>
  <c r="T73" i="55"/>
  <c r="T74" i="55"/>
  <c r="T72" i="50"/>
  <c r="T73" i="50"/>
  <c r="M56" i="53" l="1"/>
  <c r="M59" i="53"/>
  <c r="M60" i="53"/>
  <c r="M62" i="53"/>
  <c r="M63" i="53"/>
  <c r="M66" i="53"/>
  <c r="M67" i="53"/>
  <c r="M68" i="53"/>
  <c r="M69" i="53"/>
  <c r="M71" i="53"/>
  <c r="M72" i="53"/>
  <c r="M73" i="53"/>
  <c r="M80" i="47" l="1"/>
  <c r="N80" i="47"/>
  <c r="P80" i="47" s="1"/>
  <c r="O80" i="47"/>
  <c r="AJ71" i="58" a="1"/>
  <c r="AJ71" i="58" s="1"/>
  <c r="AK71" i="58" a="1"/>
  <c r="AK71" i="58" s="1"/>
  <c r="AL71" i="58" a="1"/>
  <c r="AL71" i="58" s="1"/>
  <c r="AJ72" i="58" a="1"/>
  <c r="AJ72" i="58" s="1"/>
  <c r="AK72" i="58" a="1"/>
  <c r="AK72" i="58" s="1"/>
  <c r="AL72" i="58" a="1"/>
  <c r="AL72" i="58" s="1"/>
  <c r="AJ73" i="58" a="1"/>
  <c r="AJ73" i="58" s="1"/>
  <c r="AK73" i="58" a="1"/>
  <c r="AK73" i="58" s="1"/>
  <c r="AL73" i="58" a="1"/>
  <c r="AL73" i="58" s="1"/>
  <c r="AJ74" i="58" a="1"/>
  <c r="AJ74" i="58" s="1"/>
  <c r="AK74" i="58" a="1"/>
  <c r="AK74" i="58" s="1"/>
  <c r="AL74" i="58" a="1"/>
  <c r="AL74" i="58" s="1"/>
  <c r="M71" i="58"/>
  <c r="N71" i="58"/>
  <c r="P71" i="58"/>
  <c r="O71" i="58"/>
  <c r="G71" i="58" l="1"/>
  <c r="G81" i="47"/>
  <c r="M70" i="58" l="1"/>
  <c r="N70" i="58"/>
  <c r="O70" i="58"/>
  <c r="M68" i="43"/>
  <c r="N68" i="43"/>
  <c r="P68" i="43" s="1"/>
  <c r="O68" i="43"/>
  <c r="M69" i="48"/>
  <c r="N69" i="48"/>
  <c r="P69" i="48" s="1"/>
  <c r="O69" i="48"/>
  <c r="M79" i="47"/>
  <c r="N79" i="47"/>
  <c r="O79" i="47"/>
  <c r="M68" i="48" l="1"/>
  <c r="N68" i="48"/>
  <c r="P68" i="48" s="1"/>
  <c r="O68" i="48"/>
  <c r="M67" i="43"/>
  <c r="N67" i="43"/>
  <c r="P67" i="43" s="1"/>
  <c r="O67" i="43"/>
  <c r="M69" i="58"/>
  <c r="N69" i="58"/>
  <c r="O69" i="58"/>
  <c r="G69" i="43" l="1"/>
  <c r="G68" i="48"/>
  <c r="G69" i="48"/>
  <c r="G80" i="47"/>
  <c r="G79" i="47"/>
  <c r="G70" i="58"/>
  <c r="AY15" i="50" l="1" a="1"/>
  <c r="AY15" i="50" s="1"/>
  <c r="AY16" i="50" a="1"/>
  <c r="AY16" i="50" s="1"/>
  <c r="AY17" i="50" a="1"/>
  <c r="AY17" i="50" s="1"/>
  <c r="AY14" i="50" l="1"/>
  <c r="AJ63" i="43" l="1" a="1"/>
  <c r="AJ63" i="43" s="1"/>
  <c r="AK63" i="43" a="1"/>
  <c r="AK63" i="43" s="1"/>
  <c r="AL63" i="43" a="1"/>
  <c r="AL63" i="43" s="1"/>
  <c r="AJ64" i="43" a="1"/>
  <c r="AJ64" i="43" s="1"/>
  <c r="AK64" i="43" a="1"/>
  <c r="AK64" i="43" s="1"/>
  <c r="AL64" i="43" a="1"/>
  <c r="AL64" i="43" s="1"/>
  <c r="AJ65" i="43" a="1"/>
  <c r="AJ65" i="43" s="1"/>
  <c r="AK65" i="43" a="1"/>
  <c r="AK65" i="43" s="1"/>
  <c r="AL65" i="43" a="1"/>
  <c r="AL65" i="43" s="1"/>
  <c r="AJ66" i="43" a="1"/>
  <c r="AJ66" i="43" s="1"/>
  <c r="AK66" i="43" a="1"/>
  <c r="AK66" i="43" s="1"/>
  <c r="AL66" i="43" a="1"/>
  <c r="AL66" i="43" s="1"/>
  <c r="M64" i="43"/>
  <c r="N64" i="43"/>
  <c r="O64" i="43"/>
  <c r="AJ67" i="44" a="1"/>
  <c r="AJ67" i="44" s="1"/>
  <c r="AK67" i="44" a="1"/>
  <c r="AK67" i="44" s="1"/>
  <c r="AL67" i="44" a="1"/>
  <c r="AL67" i="44" s="1"/>
  <c r="AJ68" i="44" a="1"/>
  <c r="AJ68" i="44" s="1"/>
  <c r="AK68" i="44" a="1"/>
  <c r="AK68" i="44" s="1"/>
  <c r="AL68" i="44" a="1"/>
  <c r="AL68" i="44" s="1"/>
  <c r="AJ69" i="44" a="1"/>
  <c r="AJ69" i="44" s="1"/>
  <c r="AK69" i="44" a="1"/>
  <c r="AK69" i="44" s="1"/>
  <c r="AL69" i="44" a="1"/>
  <c r="AL69" i="44" s="1"/>
  <c r="AJ70" i="44" a="1"/>
  <c r="AJ70" i="44" s="1"/>
  <c r="AK70" i="44" a="1"/>
  <c r="AK70" i="44" s="1"/>
  <c r="AL70" i="44" a="1"/>
  <c r="AL70" i="44" s="1"/>
  <c r="N67" i="44"/>
  <c r="O67" i="44"/>
  <c r="AJ60" i="52" a="1"/>
  <c r="AJ60" i="52" s="1"/>
  <c r="AK60" i="52" a="1"/>
  <c r="AK60" i="52" s="1"/>
  <c r="AL60" i="52" a="1"/>
  <c r="AL60" i="52" s="1"/>
  <c r="AJ61" i="52" a="1"/>
  <c r="AJ61" i="52" s="1"/>
  <c r="AK61" i="52" a="1"/>
  <c r="AK61" i="52" s="1"/>
  <c r="AL61" i="52" a="1"/>
  <c r="AL61" i="52" s="1"/>
  <c r="AJ62" i="52" a="1"/>
  <c r="AJ62" i="52" s="1"/>
  <c r="AK62" i="52" a="1"/>
  <c r="AK62" i="52" s="1"/>
  <c r="AL62" i="52" a="1"/>
  <c r="AL62" i="52" s="1"/>
  <c r="AJ63" i="52" a="1"/>
  <c r="AJ63" i="52" s="1"/>
  <c r="AK63" i="52" a="1"/>
  <c r="AK63" i="52" s="1"/>
  <c r="AL63" i="52" a="1"/>
  <c r="AL63" i="52" s="1"/>
  <c r="AJ64" i="52" a="1"/>
  <c r="AJ64" i="52" s="1"/>
  <c r="AK64" i="52" a="1"/>
  <c r="AK64" i="52" s="1"/>
  <c r="AL64" i="52" a="1"/>
  <c r="AL64" i="52" s="1"/>
  <c r="AJ65" i="52" a="1"/>
  <c r="AJ65" i="52" s="1"/>
  <c r="AK65" i="52" a="1"/>
  <c r="AK65" i="52" s="1"/>
  <c r="AL65" i="52" a="1"/>
  <c r="AL65" i="52" s="1"/>
  <c r="AJ75" i="56" a="1"/>
  <c r="AJ75" i="56" s="1"/>
  <c r="AK75" i="56" a="1"/>
  <c r="AK75" i="56" s="1"/>
  <c r="AL75" i="56" a="1"/>
  <c r="AL75" i="56" s="1"/>
  <c r="M61" i="52"/>
  <c r="N61" i="52"/>
  <c r="O61" i="52"/>
  <c r="AJ60" i="49" l="1" a="1"/>
  <c r="AJ60" i="49" s="1"/>
  <c r="AK60" i="49" a="1"/>
  <c r="AK60" i="49" s="1"/>
  <c r="AL60" i="49" a="1"/>
  <c r="AL60" i="49" s="1"/>
  <c r="AJ61" i="49" a="1"/>
  <c r="AJ61" i="49" s="1"/>
  <c r="AK61" i="49" a="1"/>
  <c r="AK61" i="49" s="1"/>
  <c r="AL61" i="49" a="1"/>
  <c r="AL61" i="49" s="1"/>
  <c r="AJ62" i="49" a="1"/>
  <c r="AJ62" i="49" s="1"/>
  <c r="AK62" i="49" a="1"/>
  <c r="AK62" i="49" s="1"/>
  <c r="AL62" i="49" a="1"/>
  <c r="AL62" i="49" s="1"/>
  <c r="AJ63" i="49" a="1"/>
  <c r="AJ63" i="49" s="1"/>
  <c r="AK63" i="49" a="1"/>
  <c r="AK63" i="49" s="1"/>
  <c r="AL63" i="49" a="1"/>
  <c r="AL63" i="49" s="1"/>
  <c r="AJ64" i="49" a="1"/>
  <c r="AJ64" i="49" s="1"/>
  <c r="AK64" i="49" a="1"/>
  <c r="AK64" i="49" s="1"/>
  <c r="AL64" i="49" a="1"/>
  <c r="AL64" i="49" s="1"/>
  <c r="AJ65" i="49" a="1"/>
  <c r="AJ65" i="49" s="1"/>
  <c r="AK65" i="49" a="1"/>
  <c r="AK65" i="49" s="1"/>
  <c r="AL65" i="49" a="1"/>
  <c r="AL65" i="49" s="1"/>
  <c r="M61" i="49"/>
  <c r="N61" i="49"/>
  <c r="O61" i="49"/>
  <c r="AJ66" i="57" a="1"/>
  <c r="AJ66" i="57" s="1"/>
  <c r="AK66" i="57" a="1"/>
  <c r="AK66" i="57" s="1"/>
  <c r="AL66" i="57" a="1"/>
  <c r="AL66" i="57" s="1"/>
  <c r="AJ67" i="57" a="1"/>
  <c r="AJ67" i="57" s="1"/>
  <c r="AK67" i="57" a="1"/>
  <c r="AK67" i="57" s="1"/>
  <c r="AL67" i="57" a="1"/>
  <c r="AL67" i="57" s="1"/>
  <c r="M61" i="57"/>
  <c r="N61" i="57"/>
  <c r="O61" i="57"/>
  <c r="AJ72" i="2" a="1"/>
  <c r="AJ72" i="2" s="1"/>
  <c r="AK72" i="2" a="1"/>
  <c r="AK72" i="2" s="1"/>
  <c r="AL72" i="2" a="1"/>
  <c r="AL72" i="2" s="1"/>
  <c r="AJ73" i="2" a="1"/>
  <c r="AJ73" i="2" s="1"/>
  <c r="AK73" i="2" a="1"/>
  <c r="AK73" i="2" s="1"/>
  <c r="AL73" i="2" a="1"/>
  <c r="AL73" i="2" s="1"/>
  <c r="AJ74" i="2" a="1"/>
  <c r="AJ74" i="2" s="1"/>
  <c r="AK74" i="2" a="1"/>
  <c r="AK74" i="2" s="1"/>
  <c r="AL74" i="2" a="1"/>
  <c r="AL74" i="2" s="1"/>
  <c r="AJ75" i="2" a="1"/>
  <c r="AJ75" i="2" s="1"/>
  <c r="AK75" i="2" a="1"/>
  <c r="AK75" i="2" s="1"/>
  <c r="AL75" i="2" a="1"/>
  <c r="AL75" i="2" s="1"/>
  <c r="AJ62" i="50" a="1"/>
  <c r="AJ62" i="50" s="1"/>
  <c r="AK62" i="50" a="1"/>
  <c r="AK62" i="50" s="1"/>
  <c r="AL62" i="50" a="1"/>
  <c r="AL62" i="50" s="1"/>
  <c r="AJ63" i="50" a="1"/>
  <c r="AJ63" i="50" s="1"/>
  <c r="AK63" i="50" a="1"/>
  <c r="AK63" i="50" s="1"/>
  <c r="AL63" i="50" a="1"/>
  <c r="AL63" i="50" s="1"/>
  <c r="AJ64" i="50" a="1"/>
  <c r="AJ64" i="50" s="1"/>
  <c r="AK64" i="50" a="1"/>
  <c r="AK64" i="50" s="1"/>
  <c r="AL64" i="50" a="1"/>
  <c r="AL64" i="50" s="1"/>
  <c r="AJ65" i="50" a="1"/>
  <c r="AJ65" i="50" s="1"/>
  <c r="AK65" i="50" a="1"/>
  <c r="AK65" i="50" s="1"/>
  <c r="AL65" i="50" a="1"/>
  <c r="AL65" i="50" s="1"/>
  <c r="AJ66" i="50" a="1"/>
  <c r="AJ66" i="50" s="1"/>
  <c r="AK66" i="50" a="1"/>
  <c r="AK66" i="50" s="1"/>
  <c r="AL66" i="50" a="1"/>
  <c r="AL66" i="50" s="1"/>
  <c r="AJ67" i="50" a="1"/>
  <c r="AJ67" i="50" s="1"/>
  <c r="AK67" i="50" a="1"/>
  <c r="AK67" i="50" s="1"/>
  <c r="AL67" i="50" a="1"/>
  <c r="AL67" i="50" s="1"/>
  <c r="M63" i="50"/>
  <c r="N63" i="50"/>
  <c r="O63" i="50"/>
  <c r="M62" i="54"/>
  <c r="N62" i="54"/>
  <c r="O62" i="54"/>
  <c r="M61" i="59"/>
  <c r="N61" i="59"/>
  <c r="O61" i="59"/>
  <c r="Q65" i="48" l="1"/>
  <c r="R65" i="48" s="1"/>
  <c r="Q66" i="48"/>
  <c r="R66" i="48" s="1"/>
  <c r="Q67" i="48"/>
  <c r="R67" i="48" s="1"/>
  <c r="Q70" i="48"/>
  <c r="R70" i="48" s="1"/>
  <c r="Q71" i="48"/>
  <c r="R71" i="48" s="1"/>
  <c r="Q72" i="48"/>
  <c r="R72" i="48" s="1"/>
  <c r="M61" i="55" l="1"/>
  <c r="N61" i="55"/>
  <c r="P61" i="55" s="1"/>
  <c r="O61" i="55"/>
  <c r="BP1" i="56" l="1"/>
  <c r="BP2" i="56" a="1"/>
  <c r="BP2" i="56" s="1"/>
  <c r="BP10" i="56" a="1"/>
  <c r="BP10" i="56" s="1"/>
  <c r="BP11" i="56" s="1"/>
  <c r="BP12" i="56" a="1"/>
  <c r="BP12" i="56" s="1"/>
  <c r="BP13" i="56" l="1"/>
  <c r="V58" i="49"/>
  <c r="W58" i="49"/>
  <c r="X58" i="49" s="1"/>
  <c r="V59" i="49"/>
  <c r="W59" i="49"/>
  <c r="X59" i="49" s="1"/>
  <c r="V60" i="49"/>
  <c r="W60" i="49"/>
  <c r="X60" i="49" s="1"/>
  <c r="V62" i="49"/>
  <c r="W62" i="49"/>
  <c r="X62" i="49" s="1"/>
  <c r="V63" i="49"/>
  <c r="W63" i="49"/>
  <c r="X63" i="49" s="1"/>
  <c r="V64" i="49"/>
  <c r="W64" i="49"/>
  <c r="X64" i="49" s="1"/>
  <c r="V65" i="49"/>
  <c r="W65" i="49"/>
  <c r="X65" i="49" s="1"/>
  <c r="T58" i="49"/>
  <c r="T59" i="49"/>
  <c r="T60" i="49"/>
  <c r="T62" i="49"/>
  <c r="T63" i="49"/>
  <c r="T64" i="49"/>
  <c r="T65" i="49"/>
  <c r="V62" i="48"/>
  <c r="W62" i="48"/>
  <c r="X62" i="48" s="1"/>
  <c r="V63" i="48"/>
  <c r="W63" i="48"/>
  <c r="X63" i="48" s="1"/>
  <c r="V64" i="48"/>
  <c r="W64" i="48"/>
  <c r="X64" i="48" s="1"/>
  <c r="V65" i="48"/>
  <c r="W65" i="48"/>
  <c r="X65" i="48" s="1"/>
  <c r="V66" i="48"/>
  <c r="W66" i="48"/>
  <c r="X66" i="48" s="1"/>
  <c r="V67" i="48"/>
  <c r="W67" i="48"/>
  <c r="X67" i="48" s="1"/>
  <c r="T62" i="48"/>
  <c r="T63" i="48"/>
  <c r="T64" i="48"/>
  <c r="T65" i="48"/>
  <c r="T66" i="48"/>
  <c r="T67" i="48"/>
  <c r="V57" i="45"/>
  <c r="W57" i="45"/>
  <c r="X57" i="45" s="1"/>
  <c r="V58" i="45"/>
  <c r="W58" i="45"/>
  <c r="X58" i="45" s="1"/>
  <c r="V59" i="45"/>
  <c r="W59" i="45"/>
  <c r="X59" i="45" s="1"/>
  <c r="V60" i="45"/>
  <c r="W60" i="45"/>
  <c r="X60" i="45" s="1"/>
  <c r="V61" i="45"/>
  <c r="W61" i="45"/>
  <c r="X61" i="45" s="1"/>
  <c r="V62" i="45"/>
  <c r="W62" i="45"/>
  <c r="X62" i="45" s="1"/>
  <c r="V63" i="45"/>
  <c r="W63" i="45"/>
  <c r="X63" i="45" s="1"/>
  <c r="V64" i="45"/>
  <c r="W64" i="45"/>
  <c r="X64" i="45" s="1"/>
  <c r="T57" i="45"/>
  <c r="T58" i="45"/>
  <c r="T59" i="45"/>
  <c r="T60" i="45"/>
  <c r="T61" i="45"/>
  <c r="T62" i="45"/>
  <c r="T63" i="45"/>
  <c r="Q57" i="45"/>
  <c r="R57" i="45" s="1"/>
  <c r="Q58" i="45"/>
  <c r="R58" i="45" s="1"/>
  <c r="Q59" i="45"/>
  <c r="R59" i="45" s="1"/>
  <c r="Q60" i="45"/>
  <c r="R60" i="45" s="1"/>
  <c r="Q61" i="45"/>
  <c r="R61" i="45" s="1"/>
  <c r="Q62" i="45"/>
  <c r="R62" i="45" s="1"/>
  <c r="Q63" i="45"/>
  <c r="R63" i="45" s="1"/>
  <c r="Q64" i="45"/>
  <c r="R64" i="45" s="1"/>
  <c r="V61" i="58"/>
  <c r="W61" i="58"/>
  <c r="X61" i="58" s="1"/>
  <c r="V64" i="58"/>
  <c r="W64" i="58"/>
  <c r="X64" i="58" s="1"/>
  <c r="V65" i="58"/>
  <c r="W65" i="58"/>
  <c r="X65" i="58" s="1"/>
  <c r="V66" i="58"/>
  <c r="W66" i="58"/>
  <c r="X66" i="58" s="1"/>
  <c r="V67" i="58"/>
  <c r="W67" i="58"/>
  <c r="X67" i="58" s="1"/>
  <c r="V68" i="58"/>
  <c r="W68" i="58"/>
  <c r="X68" i="58" s="1"/>
  <c r="T61" i="58"/>
  <c r="T64" i="58"/>
  <c r="T65" i="58"/>
  <c r="T66" i="58"/>
  <c r="T67" i="58"/>
  <c r="T68" i="58"/>
  <c r="Q61" i="58"/>
  <c r="R61" i="58" s="1"/>
  <c r="Q64" i="58"/>
  <c r="R64" i="58" s="1"/>
  <c r="Q65" i="58"/>
  <c r="R65" i="58" s="1"/>
  <c r="Q66" i="58"/>
  <c r="R66" i="58" s="1"/>
  <c r="Q67" i="58"/>
  <c r="R67" i="58" s="1"/>
  <c r="Q68" i="58"/>
  <c r="R68" i="58" s="1"/>
  <c r="Q72" i="58"/>
  <c r="R72" i="58" s="1"/>
  <c r="Q73" i="58"/>
  <c r="R73" i="58" s="1"/>
  <c r="Q74" i="58"/>
  <c r="R74" i="58" s="1"/>
  <c r="V65" i="2"/>
  <c r="W65" i="2"/>
  <c r="X65" i="2" s="1"/>
  <c r="V66" i="2"/>
  <c r="W66" i="2"/>
  <c r="X66" i="2" s="1"/>
  <c r="V67" i="2"/>
  <c r="W67" i="2"/>
  <c r="X67" i="2" s="1"/>
  <c r="V69" i="2"/>
  <c r="W69" i="2"/>
  <c r="X69" i="2" s="1"/>
  <c r="V70" i="2"/>
  <c r="W70" i="2"/>
  <c r="X70" i="2" s="1"/>
  <c r="V71" i="2"/>
  <c r="W71" i="2"/>
  <c r="X71" i="2" s="1"/>
  <c r="V72" i="2"/>
  <c r="W72" i="2"/>
  <c r="X72" i="2" s="1"/>
  <c r="T65" i="2"/>
  <c r="T66" i="2"/>
  <c r="T67" i="2"/>
  <c r="T69" i="2"/>
  <c r="T70" i="2"/>
  <c r="T71" i="2"/>
  <c r="T72" i="2"/>
  <c r="Q65" i="2"/>
  <c r="R65" i="2" s="1"/>
  <c r="Q66" i="2"/>
  <c r="R66" i="2" s="1"/>
  <c r="Q67" i="2"/>
  <c r="R67" i="2" s="1"/>
  <c r="Q69" i="2"/>
  <c r="R69" i="2" s="1"/>
  <c r="Q70" i="2"/>
  <c r="R70" i="2" s="1"/>
  <c r="Q71" i="2"/>
  <c r="R71" i="2" s="1"/>
  <c r="Q72" i="2"/>
  <c r="R72" i="2" s="1"/>
  <c r="Q73" i="2"/>
  <c r="R73" i="2" s="1"/>
  <c r="V58" i="57"/>
  <c r="W58" i="57"/>
  <c r="X58" i="57" s="1"/>
  <c r="V59" i="57"/>
  <c r="W59" i="57"/>
  <c r="X59" i="57" s="1"/>
  <c r="V60" i="57"/>
  <c r="W60" i="57"/>
  <c r="X60" i="57" s="1"/>
  <c r="V62" i="57"/>
  <c r="W62" i="57"/>
  <c r="X62" i="57" s="1"/>
  <c r="V63" i="57"/>
  <c r="W63" i="57"/>
  <c r="X63" i="57" s="1"/>
  <c r="V64" i="57"/>
  <c r="W64" i="57"/>
  <c r="X64" i="57" s="1"/>
  <c r="V65" i="57"/>
  <c r="W65" i="57"/>
  <c r="X65" i="57" s="1"/>
  <c r="V66" i="57"/>
  <c r="W66" i="57"/>
  <c r="X66" i="57" s="1"/>
  <c r="T58" i="57"/>
  <c r="T59" i="57"/>
  <c r="T60" i="57"/>
  <c r="T62" i="57"/>
  <c r="T63" i="57"/>
  <c r="T64" i="57"/>
  <c r="T65" i="57"/>
  <c r="T66" i="57"/>
  <c r="Q58" i="57"/>
  <c r="R58" i="57" s="1"/>
  <c r="Q59" i="57"/>
  <c r="R59" i="57" s="1"/>
  <c r="Q60" i="57"/>
  <c r="R60" i="57" s="1"/>
  <c r="Q63" i="57"/>
  <c r="R63" i="57" s="1"/>
  <c r="Q64" i="57"/>
  <c r="R64" i="57" s="1"/>
  <c r="Q65" i="57"/>
  <c r="R65" i="57" s="1"/>
  <c r="Q66" i="57"/>
  <c r="R66" i="57" s="1"/>
  <c r="V58" i="55"/>
  <c r="W58" i="55"/>
  <c r="X58" i="55" s="1"/>
  <c r="V59" i="55"/>
  <c r="W59" i="55"/>
  <c r="X59" i="55" s="1"/>
  <c r="V60" i="55"/>
  <c r="W60" i="55"/>
  <c r="X60" i="55" s="1"/>
  <c r="V61" i="55"/>
  <c r="W61" i="55"/>
  <c r="X61" i="55" s="1"/>
  <c r="V62" i="55"/>
  <c r="W62" i="55"/>
  <c r="X62" i="55" s="1"/>
  <c r="V63" i="55"/>
  <c r="W63" i="55"/>
  <c r="X63" i="55" s="1"/>
  <c r="V64" i="55"/>
  <c r="W64" i="55"/>
  <c r="X64" i="55" s="1"/>
  <c r="V65" i="55"/>
  <c r="W65" i="55"/>
  <c r="X65" i="55" s="1"/>
  <c r="V66" i="55"/>
  <c r="W66" i="55"/>
  <c r="X66" i="55" s="1"/>
  <c r="V67" i="55"/>
  <c r="W67" i="55"/>
  <c r="X67" i="55" s="1"/>
  <c r="V68" i="55"/>
  <c r="W68" i="55"/>
  <c r="X68" i="55" s="1"/>
  <c r="T58" i="55"/>
  <c r="T59" i="55"/>
  <c r="T60" i="55"/>
  <c r="T61" i="55"/>
  <c r="T62" i="55"/>
  <c r="T63" i="55"/>
  <c r="T64" i="55"/>
  <c r="T65" i="55"/>
  <c r="Q58" i="55"/>
  <c r="R58" i="55" s="1"/>
  <c r="Q59" i="55"/>
  <c r="R59" i="55" s="1"/>
  <c r="Q60" i="55"/>
  <c r="R60" i="55" s="1"/>
  <c r="Q61" i="55"/>
  <c r="R61" i="55" s="1"/>
  <c r="Q62" i="55"/>
  <c r="R62" i="55" s="1"/>
  <c r="Q63" i="55"/>
  <c r="R63" i="55" s="1"/>
  <c r="Q64" i="55"/>
  <c r="R64" i="55" s="1"/>
  <c r="Q65" i="55"/>
  <c r="R65" i="55" s="1"/>
  <c r="Q66" i="55"/>
  <c r="R66" i="55" s="1"/>
  <c r="Q67" i="55"/>
  <c r="R67" i="55" s="1"/>
  <c r="Q68" i="55"/>
  <c r="R68" i="55" s="1"/>
  <c r="V65" i="56"/>
  <c r="W65" i="56"/>
  <c r="X65" i="56" s="1"/>
  <c r="V68" i="56"/>
  <c r="W68" i="56"/>
  <c r="X68" i="56" s="1"/>
  <c r="V69" i="56"/>
  <c r="W69" i="56"/>
  <c r="X69" i="56" s="1"/>
  <c r="V71" i="56"/>
  <c r="W71" i="56"/>
  <c r="X71" i="56" s="1"/>
  <c r="V73" i="56"/>
  <c r="W73" i="56"/>
  <c r="X73" i="56" s="1"/>
  <c r="T65" i="56"/>
  <c r="T68" i="56"/>
  <c r="T69" i="56"/>
  <c r="T71" i="56"/>
  <c r="T73" i="56"/>
  <c r="V63" i="53"/>
  <c r="W63" i="53"/>
  <c r="X63" i="53" s="1"/>
  <c r="V66" i="53"/>
  <c r="W66" i="53"/>
  <c r="X66" i="53" s="1"/>
  <c r="V67" i="53"/>
  <c r="W67" i="53"/>
  <c r="X67" i="53" s="1"/>
  <c r="V68" i="53"/>
  <c r="W68" i="53"/>
  <c r="X68" i="53" s="1"/>
  <c r="V69" i="53"/>
  <c r="W69" i="53"/>
  <c r="X69" i="53" s="1"/>
  <c r="V71" i="53"/>
  <c r="W71" i="53"/>
  <c r="X71" i="53" s="1"/>
  <c r="V72" i="53"/>
  <c r="W72" i="53"/>
  <c r="X72" i="53" s="1"/>
  <c r="V73" i="53"/>
  <c r="W73" i="53"/>
  <c r="X73" i="53" s="1"/>
  <c r="T63" i="53"/>
  <c r="T66" i="53"/>
  <c r="T67" i="53"/>
  <c r="T68" i="53"/>
  <c r="T69" i="53"/>
  <c r="T71" i="53"/>
  <c r="T72" i="53"/>
  <c r="T73" i="53"/>
  <c r="Q63" i="53"/>
  <c r="R63" i="53" s="1"/>
  <c r="Q66" i="53"/>
  <c r="R66" i="53" s="1"/>
  <c r="Q67" i="53"/>
  <c r="R67" i="53" s="1"/>
  <c r="Q68" i="53"/>
  <c r="R68" i="53" s="1"/>
  <c r="Q69" i="53"/>
  <c r="R69" i="53" s="1"/>
  <c r="Q71" i="53"/>
  <c r="R71" i="53" s="1"/>
  <c r="Q72" i="53"/>
  <c r="R72" i="53" s="1"/>
  <c r="Q73" i="53"/>
  <c r="R73" i="53" s="1"/>
  <c r="V58" i="59"/>
  <c r="W58" i="59"/>
  <c r="X58" i="59" s="1"/>
  <c r="V59" i="59"/>
  <c r="W59" i="59"/>
  <c r="X59" i="59" s="1"/>
  <c r="V60" i="59"/>
  <c r="W60" i="59"/>
  <c r="X60" i="59" s="1"/>
  <c r="V62" i="59"/>
  <c r="W62" i="59"/>
  <c r="X62" i="59" s="1"/>
  <c r="V63" i="59"/>
  <c r="W63" i="59"/>
  <c r="X63" i="59" s="1"/>
  <c r="V64" i="59"/>
  <c r="W64" i="59"/>
  <c r="X64" i="59" s="1"/>
  <c r="T58" i="59"/>
  <c r="T59" i="59"/>
  <c r="T60" i="59"/>
  <c r="T62" i="59"/>
  <c r="T63" i="59"/>
  <c r="T64" i="59"/>
  <c r="Q58" i="59"/>
  <c r="R58" i="59" s="1"/>
  <c r="Q59" i="59"/>
  <c r="R59" i="59" s="1"/>
  <c r="Q60" i="59"/>
  <c r="R60" i="59" s="1"/>
  <c r="V58" i="50"/>
  <c r="W58" i="50"/>
  <c r="X58" i="50" s="1"/>
  <c r="V59" i="50"/>
  <c r="W59" i="50"/>
  <c r="X59" i="50" s="1"/>
  <c r="V60" i="50"/>
  <c r="W60" i="50"/>
  <c r="X60" i="50" s="1"/>
  <c r="V61" i="50"/>
  <c r="W61" i="50"/>
  <c r="X61" i="50" s="1"/>
  <c r="V62" i="50"/>
  <c r="V64" i="50"/>
  <c r="V65" i="50"/>
  <c r="V66" i="50"/>
  <c r="V67" i="50"/>
  <c r="V68" i="50"/>
  <c r="T58" i="50"/>
  <c r="T59" i="50"/>
  <c r="T60" i="50"/>
  <c r="T61" i="50"/>
  <c r="T62" i="50"/>
  <c r="T64" i="50"/>
  <c r="T65" i="50"/>
  <c r="T66" i="50"/>
  <c r="V62" i="51"/>
  <c r="W62" i="51"/>
  <c r="X62" i="51" s="1"/>
  <c r="V63" i="51"/>
  <c r="W63" i="51"/>
  <c r="X63" i="51" s="1"/>
  <c r="V64" i="51"/>
  <c r="W64" i="51"/>
  <c r="X64" i="51" s="1"/>
  <c r="V65" i="51"/>
  <c r="W65" i="51"/>
  <c r="X65" i="51" s="1"/>
  <c r="V66" i="51"/>
  <c r="W66" i="51"/>
  <c r="X66" i="51" s="1"/>
  <c r="V67" i="51"/>
  <c r="W67" i="51"/>
  <c r="X67" i="51" s="1"/>
  <c r="T62" i="51"/>
  <c r="T63" i="51"/>
  <c r="T64" i="51"/>
  <c r="T65" i="51"/>
  <c r="T66" i="51"/>
  <c r="T67" i="51"/>
  <c r="T58" i="52"/>
  <c r="T59" i="52"/>
  <c r="T60" i="52"/>
  <c r="T62" i="52"/>
  <c r="T63" i="52"/>
  <c r="T64" i="52"/>
  <c r="V58" i="52"/>
  <c r="W58" i="52"/>
  <c r="X58" i="52" s="1"/>
  <c r="V59" i="52"/>
  <c r="W59" i="52"/>
  <c r="X59" i="52" s="1"/>
  <c r="V60" i="52"/>
  <c r="W60" i="52"/>
  <c r="X60" i="52" s="1"/>
  <c r="V62" i="52"/>
  <c r="W62" i="52"/>
  <c r="X62" i="52" s="1"/>
  <c r="V63" i="52"/>
  <c r="W63" i="52"/>
  <c r="X63" i="52" s="1"/>
  <c r="V64" i="52"/>
  <c r="W64" i="52"/>
  <c r="X64" i="52" s="1"/>
  <c r="V65" i="52"/>
  <c r="W65" i="52"/>
  <c r="X65" i="52" s="1"/>
  <c r="V66" i="52"/>
  <c r="W66" i="52"/>
  <c r="X66" i="52" s="1"/>
  <c r="V70" i="47"/>
  <c r="W70" i="47"/>
  <c r="X70" i="47" s="1"/>
  <c r="V71" i="47"/>
  <c r="W71" i="47"/>
  <c r="X71" i="47" s="1"/>
  <c r="V72" i="47"/>
  <c r="W72" i="47"/>
  <c r="X72" i="47" s="1"/>
  <c r="V73" i="47"/>
  <c r="W73" i="47"/>
  <c r="X73" i="47" s="1"/>
  <c r="V74" i="47"/>
  <c r="W74" i="47"/>
  <c r="X74" i="47" s="1"/>
  <c r="T70" i="47"/>
  <c r="T71" i="47"/>
  <c r="T72" i="47"/>
  <c r="T73" i="47"/>
  <c r="T74" i="47"/>
  <c r="V61" i="44"/>
  <c r="W61" i="44"/>
  <c r="X61" i="44" s="1"/>
  <c r="V62" i="44"/>
  <c r="W62" i="44"/>
  <c r="X62" i="44" s="1"/>
  <c r="V63" i="44"/>
  <c r="W63" i="44"/>
  <c r="X63" i="44" s="1"/>
  <c r="V65" i="44"/>
  <c r="W65" i="44"/>
  <c r="X65" i="44" s="1"/>
  <c r="V66" i="44"/>
  <c r="W66" i="44"/>
  <c r="X66" i="44" s="1"/>
  <c r="V68" i="44"/>
  <c r="W68" i="44"/>
  <c r="X68" i="44" s="1"/>
  <c r="V69" i="44"/>
  <c r="W69" i="44"/>
  <c r="X69" i="44" s="1"/>
  <c r="T61" i="44"/>
  <c r="T62" i="44"/>
  <c r="T63" i="44"/>
  <c r="T65" i="44"/>
  <c r="T66" i="44"/>
  <c r="T68" i="44"/>
  <c r="T69" i="44"/>
  <c r="Q61" i="44"/>
  <c r="R61" i="44" s="1"/>
  <c r="Q62" i="44"/>
  <c r="R62" i="44" s="1"/>
  <c r="Q63" i="44"/>
  <c r="R63" i="44" s="1"/>
  <c r="Q65" i="44"/>
  <c r="R65" i="44" s="1"/>
  <c r="Q66" i="44"/>
  <c r="R66" i="44" s="1"/>
  <c r="Q70" i="44"/>
  <c r="R70" i="44" s="1"/>
  <c r="Q71" i="44"/>
  <c r="R71" i="44" s="1"/>
  <c r="Q72" i="44"/>
  <c r="R72" i="44" s="1"/>
  <c r="V61" i="54"/>
  <c r="W61" i="54"/>
  <c r="X61" i="54" s="1"/>
  <c r="V63" i="54"/>
  <c r="W63" i="54"/>
  <c r="X63" i="54" s="1"/>
  <c r="V64" i="54"/>
  <c r="W64" i="54"/>
  <c r="X64" i="54" s="1"/>
  <c r="V65" i="54"/>
  <c r="W65" i="54"/>
  <c r="X65" i="54" s="1"/>
  <c r="V66" i="54"/>
  <c r="W66" i="54"/>
  <c r="X66" i="54" s="1"/>
  <c r="V58" i="54"/>
  <c r="W58" i="54"/>
  <c r="X58" i="54" s="1"/>
  <c r="V59" i="54"/>
  <c r="W59" i="54"/>
  <c r="X59" i="54" s="1"/>
  <c r="V60" i="54"/>
  <c r="W60" i="54"/>
  <c r="X60" i="54" s="1"/>
  <c r="T58" i="54"/>
  <c r="T59" i="54"/>
  <c r="T60" i="54"/>
  <c r="T61" i="54"/>
  <c r="T63" i="54"/>
  <c r="T64" i="54"/>
  <c r="T65" i="54"/>
  <c r="T66" i="54"/>
  <c r="W59" i="43"/>
  <c r="X59" i="43" s="1"/>
  <c r="W60" i="43"/>
  <c r="X60" i="43" s="1"/>
  <c r="W61" i="43"/>
  <c r="X61" i="43" s="1"/>
  <c r="W62" i="43"/>
  <c r="X62" i="43" s="1"/>
  <c r="W63" i="43"/>
  <c r="X63" i="43" s="1"/>
  <c r="W65" i="43"/>
  <c r="X65" i="43" s="1"/>
  <c r="W66" i="43"/>
  <c r="X66" i="43" s="1"/>
  <c r="V58" i="46"/>
  <c r="W58" i="46"/>
  <c r="X58" i="46" s="1"/>
  <c r="V59" i="46"/>
  <c r="W59" i="46"/>
  <c r="X59" i="46" s="1"/>
  <c r="V62" i="46"/>
  <c r="W62" i="46"/>
  <c r="X62" i="46" s="1"/>
  <c r="V63" i="46"/>
  <c r="W63" i="46"/>
  <c r="X63" i="46" s="1"/>
  <c r="V64" i="46"/>
  <c r="W64" i="46"/>
  <c r="X64" i="46" s="1"/>
  <c r="V65" i="46"/>
  <c r="W65" i="46"/>
  <c r="X65" i="46" s="1"/>
  <c r="V66" i="46"/>
  <c r="W66" i="46"/>
  <c r="X66" i="46" s="1"/>
  <c r="V67" i="46"/>
  <c r="W67" i="46"/>
  <c r="X67" i="46" s="1"/>
  <c r="T58" i="46"/>
  <c r="T59" i="46"/>
  <c r="T62" i="46"/>
  <c r="T63" i="46"/>
  <c r="T64" i="46"/>
  <c r="T65" i="46"/>
  <c r="T66" i="46"/>
  <c r="T67" i="46"/>
  <c r="AJ59" i="43" l="1" a="1"/>
  <c r="AJ59" i="43" s="1"/>
  <c r="AK59" i="43" a="1"/>
  <c r="AK59" i="43" s="1"/>
  <c r="AL59" i="43" a="1"/>
  <c r="AL59" i="43" s="1"/>
  <c r="AJ60" i="43" a="1"/>
  <c r="AJ60" i="43" s="1"/>
  <c r="AK60" i="43" a="1"/>
  <c r="AK60" i="43" s="1"/>
  <c r="AL60" i="43" a="1"/>
  <c r="AL60" i="43" s="1"/>
  <c r="AJ61" i="43" a="1"/>
  <c r="AJ61" i="43" s="1"/>
  <c r="AK61" i="43" a="1"/>
  <c r="AK61" i="43" s="1"/>
  <c r="AL61" i="43" a="1"/>
  <c r="AL61" i="43" s="1"/>
  <c r="AJ62" i="43" a="1"/>
  <c r="AJ62" i="43" s="1"/>
  <c r="AK62" i="43" a="1"/>
  <c r="AK62" i="43" s="1"/>
  <c r="AL62" i="43" a="1"/>
  <c r="AL62" i="43" s="1"/>
  <c r="AJ69" i="43" a="1"/>
  <c r="AJ69" i="43" s="1"/>
  <c r="AK69" i="43" a="1"/>
  <c r="AK69" i="43" s="1"/>
  <c r="AL69" i="43" a="1"/>
  <c r="AL69" i="43" s="1"/>
  <c r="AJ70" i="43" a="1"/>
  <c r="AJ70" i="43" s="1"/>
  <c r="AK70" i="43" a="1"/>
  <c r="AK70" i="43" s="1"/>
  <c r="AL70" i="43" a="1"/>
  <c r="AL70" i="43" s="1"/>
  <c r="M61" i="43"/>
  <c r="N61" i="43"/>
  <c r="O61" i="43"/>
  <c r="T61" i="43"/>
  <c r="V61" i="43"/>
  <c r="AJ59" i="50" a="1"/>
  <c r="AJ59" i="50" s="1"/>
  <c r="AK59" i="50" a="1"/>
  <c r="AK59" i="50" s="1"/>
  <c r="AL59" i="50" a="1"/>
  <c r="AL59" i="50" s="1"/>
  <c r="AJ60" i="50" a="1"/>
  <c r="AJ60" i="50" s="1"/>
  <c r="AK60" i="50" a="1"/>
  <c r="AK60" i="50" s="1"/>
  <c r="AL60" i="50" a="1"/>
  <c r="AL60" i="50" s="1"/>
  <c r="AJ61" i="50" a="1"/>
  <c r="AJ61" i="50" s="1"/>
  <c r="AK61" i="50" a="1"/>
  <c r="AK61" i="50" s="1"/>
  <c r="AL61" i="50" a="1"/>
  <c r="AL61" i="50" s="1"/>
  <c r="AJ68" i="50" a="1"/>
  <c r="AJ68" i="50" s="1"/>
  <c r="AK68" i="50" a="1"/>
  <c r="AK68" i="50" s="1"/>
  <c r="AL68" i="50" a="1"/>
  <c r="AL68" i="50" s="1"/>
  <c r="AJ69" i="50" a="1"/>
  <c r="AJ69" i="50" s="1"/>
  <c r="AK69" i="50" a="1"/>
  <c r="AK69" i="50" s="1"/>
  <c r="AL69" i="50" a="1"/>
  <c r="AL69" i="50" s="1"/>
  <c r="M60" i="50"/>
  <c r="N60" i="50"/>
  <c r="O60" i="50"/>
  <c r="M63" i="44" l="1"/>
  <c r="N63" i="44"/>
  <c r="O63" i="44"/>
  <c r="AM15" i="53" l="1" a="1"/>
  <c r="AM15" i="53" s="1"/>
  <c r="AM16" i="53" a="1"/>
  <c r="AM16" i="53" s="1"/>
  <c r="AM17" i="53" a="1"/>
  <c r="AM17" i="53" s="1"/>
  <c r="AM14" i="53" l="1"/>
  <c r="AJ61" i="51" a="1"/>
  <c r="AJ61" i="51" s="1"/>
  <c r="AK61" i="51" a="1"/>
  <c r="AK61" i="51" s="1"/>
  <c r="AL61" i="51" a="1"/>
  <c r="AL61" i="51" s="1"/>
  <c r="AJ62" i="51" a="1"/>
  <c r="AJ62" i="51" s="1"/>
  <c r="AK62" i="51" a="1"/>
  <c r="AK62" i="51" s="1"/>
  <c r="AL62" i="51" a="1"/>
  <c r="AL62" i="51" s="1"/>
  <c r="AJ63" i="51" a="1"/>
  <c r="AJ63" i="51" s="1"/>
  <c r="AK63" i="51" a="1"/>
  <c r="AK63" i="51" s="1"/>
  <c r="AL63" i="51" a="1"/>
  <c r="AL63" i="51" s="1"/>
  <c r="AJ64" i="51" a="1"/>
  <c r="AJ64" i="51" s="1"/>
  <c r="AK64" i="51" a="1"/>
  <c r="AK64" i="51" s="1"/>
  <c r="AL64" i="51" a="1"/>
  <c r="AL64" i="51" s="1"/>
  <c r="AJ65" i="51" a="1"/>
  <c r="AJ65" i="51" s="1"/>
  <c r="AK65" i="51" a="1"/>
  <c r="AK65" i="51" s="1"/>
  <c r="AL65" i="51" a="1"/>
  <c r="AL65" i="51" s="1"/>
  <c r="AJ66" i="51" a="1"/>
  <c r="AJ66" i="51" s="1"/>
  <c r="AK66" i="51" a="1"/>
  <c r="AK66" i="51" s="1"/>
  <c r="AL66" i="51" a="1"/>
  <c r="AL66" i="51" s="1"/>
  <c r="M63" i="48" l="1"/>
  <c r="N63" i="48"/>
  <c r="O63" i="48"/>
  <c r="M60" i="55"/>
  <c r="N60" i="55"/>
  <c r="O60" i="55"/>
  <c r="M63" i="51"/>
  <c r="N63" i="51"/>
  <c r="O63" i="51"/>
  <c r="M64" i="58"/>
  <c r="N64" i="58"/>
  <c r="O64" i="58"/>
  <c r="M62" i="44"/>
  <c r="N62" i="44"/>
  <c r="O62" i="44"/>
  <c r="M59" i="50"/>
  <c r="N59" i="50"/>
  <c r="O59" i="50"/>
  <c r="M60" i="43"/>
  <c r="N60" i="43"/>
  <c r="O60" i="43"/>
  <c r="AJ58" i="52" a="1"/>
  <c r="AJ58" i="52" s="1"/>
  <c r="AK58" i="52" a="1"/>
  <c r="AK58" i="52" s="1"/>
  <c r="AL58" i="52" a="1"/>
  <c r="AL58" i="52" s="1"/>
  <c r="AJ59" i="52" a="1"/>
  <c r="AJ59" i="52" s="1"/>
  <c r="AK59" i="52" a="1"/>
  <c r="AK59" i="52" s="1"/>
  <c r="AL59" i="52" a="1"/>
  <c r="AL59" i="52" s="1"/>
  <c r="M58" i="52"/>
  <c r="N58" i="52"/>
  <c r="O58" i="52"/>
  <c r="AJ58" i="46" a="1"/>
  <c r="AJ58" i="46" s="1"/>
  <c r="AK58" i="46" a="1"/>
  <c r="AK58" i="46" s="1"/>
  <c r="AL58" i="46" a="1"/>
  <c r="AL58" i="46" s="1"/>
  <c r="AJ59" i="46" a="1"/>
  <c r="AJ59" i="46" s="1"/>
  <c r="AK59" i="46" a="1"/>
  <c r="AK59" i="46" s="1"/>
  <c r="AL59" i="46" a="1"/>
  <c r="AL59" i="46" s="1"/>
  <c r="AJ62" i="46" a="1"/>
  <c r="AJ62" i="46" s="1"/>
  <c r="AK62" i="46" a="1"/>
  <c r="AK62" i="46" s="1"/>
  <c r="AL62" i="46" a="1"/>
  <c r="AL62" i="46" s="1"/>
  <c r="M58" i="46"/>
  <c r="N58" i="46"/>
  <c r="O58" i="46"/>
  <c r="AJ58" i="49" a="1"/>
  <c r="AJ58" i="49" s="1"/>
  <c r="AK58" i="49" a="1"/>
  <c r="AK58" i="49" s="1"/>
  <c r="AL58" i="49" a="1"/>
  <c r="AL58" i="49" s="1"/>
  <c r="AJ59" i="49" a="1"/>
  <c r="AJ59" i="49" s="1"/>
  <c r="AK59" i="49" a="1"/>
  <c r="AK59" i="49" s="1"/>
  <c r="AL59" i="49" a="1"/>
  <c r="AL59" i="49" s="1"/>
  <c r="M58" i="49"/>
  <c r="N58" i="49"/>
  <c r="O58" i="49"/>
  <c r="M65" i="2"/>
  <c r="N65" i="2"/>
  <c r="O65" i="2"/>
  <c r="AJ58" i="54" a="1"/>
  <c r="AJ58" i="54" s="1"/>
  <c r="AK58" i="54" a="1"/>
  <c r="AK58" i="54" s="1"/>
  <c r="AL58" i="54" a="1"/>
  <c r="AL58" i="54" s="1"/>
  <c r="AJ59" i="54" a="1"/>
  <c r="AJ59" i="54" s="1"/>
  <c r="AK59" i="54" a="1"/>
  <c r="AK59" i="54" s="1"/>
  <c r="AL59" i="54" a="1"/>
  <c r="AL59" i="54" s="1"/>
  <c r="AJ60" i="54" a="1"/>
  <c r="AJ60" i="54" s="1"/>
  <c r="AK60" i="54" a="1"/>
  <c r="AK60" i="54" s="1"/>
  <c r="AL60" i="54" a="1"/>
  <c r="AL60" i="54" s="1"/>
  <c r="AJ63" i="54" a="1"/>
  <c r="AJ63" i="54" s="1"/>
  <c r="AK63" i="54" a="1"/>
  <c r="AK63" i="54" s="1"/>
  <c r="AL63" i="54" a="1"/>
  <c r="AL63" i="54" s="1"/>
  <c r="M59" i="54"/>
  <c r="N59" i="54"/>
  <c r="O59" i="54"/>
  <c r="AJ73" i="57" a="1"/>
  <c r="AJ73" i="57" s="1"/>
  <c r="AK73" i="57" a="1"/>
  <c r="AK73" i="57" s="1"/>
  <c r="AL73" i="57" a="1"/>
  <c r="AL73" i="57" s="1"/>
  <c r="M58" i="57"/>
  <c r="N58" i="57"/>
  <c r="O58" i="57"/>
  <c r="AJ63" i="53" a="1"/>
  <c r="AJ63" i="53" s="1"/>
  <c r="AK63" i="53" a="1"/>
  <c r="AK63" i="53" s="1"/>
  <c r="AL63" i="53" a="1"/>
  <c r="AL63" i="53" s="1"/>
  <c r="AJ66" i="53" a="1"/>
  <c r="AJ66" i="53" s="1"/>
  <c r="AK66" i="53" a="1"/>
  <c r="AK66" i="53" s="1"/>
  <c r="AL66" i="53" a="1"/>
  <c r="AL66" i="53" s="1"/>
  <c r="AJ67" i="53" a="1"/>
  <c r="AJ67" i="53" s="1"/>
  <c r="AK67" i="53" a="1"/>
  <c r="AK67" i="53" s="1"/>
  <c r="AL67" i="53" a="1"/>
  <c r="AL67" i="53" s="1"/>
  <c r="AJ68" i="53" a="1"/>
  <c r="AJ68" i="53" s="1"/>
  <c r="AK68" i="53" a="1"/>
  <c r="AK68" i="53" s="1"/>
  <c r="AL68" i="53" a="1"/>
  <c r="AL68" i="53" s="1"/>
  <c r="AJ69" i="53" a="1"/>
  <c r="AJ69" i="53" s="1"/>
  <c r="AK69" i="53" a="1"/>
  <c r="AK69" i="53" s="1"/>
  <c r="AL69" i="53" a="1"/>
  <c r="AL69" i="53" s="1"/>
  <c r="AJ71" i="53" a="1"/>
  <c r="AJ71" i="53" s="1"/>
  <c r="AK71" i="53" a="1"/>
  <c r="AK71" i="53" s="1"/>
  <c r="AL71" i="53" a="1"/>
  <c r="AL71" i="53" s="1"/>
  <c r="N63" i="53"/>
  <c r="O63" i="53"/>
  <c r="AJ58" i="59" a="1"/>
  <c r="AJ58" i="59" s="1"/>
  <c r="AK58" i="59" a="1"/>
  <c r="AK58" i="59" s="1"/>
  <c r="AL58" i="59" a="1"/>
  <c r="AL58" i="59" s="1"/>
  <c r="AJ59" i="59" a="1"/>
  <c r="AJ59" i="59" s="1"/>
  <c r="AK59" i="59" a="1"/>
  <c r="AK59" i="59" s="1"/>
  <c r="AL59" i="59" a="1"/>
  <c r="AL59" i="59" s="1"/>
  <c r="AJ60" i="59" a="1"/>
  <c r="AJ60" i="59" s="1"/>
  <c r="AK60" i="59" a="1"/>
  <c r="AK60" i="59" s="1"/>
  <c r="AL60" i="59" a="1"/>
  <c r="AL60" i="59" s="1"/>
  <c r="AJ62" i="59" a="1"/>
  <c r="AJ62" i="59" s="1"/>
  <c r="AK62" i="59" a="1"/>
  <c r="AK62" i="59" s="1"/>
  <c r="AL62" i="59" a="1"/>
  <c r="AL62" i="59" s="1"/>
  <c r="AJ63" i="59" a="1"/>
  <c r="AJ63" i="59" s="1"/>
  <c r="AK63" i="59" a="1"/>
  <c r="AK63" i="59" s="1"/>
  <c r="AL63" i="59" a="1"/>
  <c r="AL63" i="59" s="1"/>
  <c r="AJ64" i="59" a="1"/>
  <c r="AJ64" i="59" s="1"/>
  <c r="AK64" i="59" a="1"/>
  <c r="AK64" i="59" s="1"/>
  <c r="AL64" i="59" a="1"/>
  <c r="AL64" i="59" s="1"/>
  <c r="AJ65" i="59" a="1"/>
  <c r="AJ65" i="59" s="1"/>
  <c r="AK65" i="59" a="1"/>
  <c r="AK65" i="59" s="1"/>
  <c r="AL65" i="59" a="1"/>
  <c r="AL65" i="59" s="1"/>
  <c r="AJ66" i="59" a="1"/>
  <c r="AJ66" i="59" s="1"/>
  <c r="AK66" i="59" a="1"/>
  <c r="AK66" i="59" s="1"/>
  <c r="AL66" i="59" a="1"/>
  <c r="AL66" i="59" s="1"/>
  <c r="AJ68" i="59" a="1"/>
  <c r="AJ68" i="59" s="1"/>
  <c r="AK68" i="59" a="1"/>
  <c r="AK68" i="59" s="1"/>
  <c r="AL68" i="59" a="1"/>
  <c r="AL68" i="59" s="1"/>
  <c r="M58" i="59"/>
  <c r="N58" i="59"/>
  <c r="O58" i="59"/>
  <c r="M57" i="45"/>
  <c r="N57" i="45"/>
  <c r="O57" i="45"/>
  <c r="M59" i="55" l="1"/>
  <c r="N59" i="55"/>
  <c r="O59" i="55"/>
  <c r="AJ64" i="48" a="1"/>
  <c r="AJ64" i="48" s="1"/>
  <c r="AK64" i="48" a="1"/>
  <c r="AK64" i="48" s="1"/>
  <c r="AL64" i="48" a="1"/>
  <c r="AL64" i="48" s="1"/>
  <c r="AJ65" i="48" a="1"/>
  <c r="AJ65" i="48" s="1"/>
  <c r="AK65" i="48" a="1"/>
  <c r="AK65" i="48" s="1"/>
  <c r="AL65" i="48" a="1"/>
  <c r="AL65" i="48" s="1"/>
  <c r="AJ66" i="48" a="1"/>
  <c r="AJ66" i="48" s="1"/>
  <c r="AK66" i="48" a="1"/>
  <c r="AK66" i="48" s="1"/>
  <c r="AL66" i="48" a="1"/>
  <c r="AL66" i="48" s="1"/>
  <c r="AJ67" i="48" a="1"/>
  <c r="AJ67" i="48" s="1"/>
  <c r="AK67" i="48" a="1"/>
  <c r="AK67" i="48" s="1"/>
  <c r="AL67" i="48" a="1"/>
  <c r="AL67" i="48" s="1"/>
  <c r="AJ70" i="48" a="1"/>
  <c r="AJ70" i="48" s="1"/>
  <c r="AK70" i="48" a="1"/>
  <c r="AK70" i="48" s="1"/>
  <c r="AL70" i="48" a="1"/>
  <c r="AL70" i="48" s="1"/>
  <c r="AJ71" i="48" a="1"/>
  <c r="AJ71" i="48" s="1"/>
  <c r="AK71" i="48" a="1"/>
  <c r="AK71" i="48" s="1"/>
  <c r="AL71" i="48" a="1"/>
  <c r="AL71" i="48" s="1"/>
  <c r="AJ72" i="48" a="1"/>
  <c r="AJ72" i="48" s="1"/>
  <c r="AK72" i="48" a="1"/>
  <c r="AK72" i="48" s="1"/>
  <c r="AL72" i="48" a="1"/>
  <c r="AL72" i="48" s="1"/>
  <c r="M62" i="48"/>
  <c r="N62" i="48"/>
  <c r="O62" i="48"/>
  <c r="AJ81" i="47" a="1"/>
  <c r="AJ81" i="47" s="1"/>
  <c r="AK81" i="47" a="1"/>
  <c r="AK81" i="47" s="1"/>
  <c r="AL81" i="47" a="1"/>
  <c r="AL81" i="47" s="1"/>
  <c r="AJ82" i="47" a="1"/>
  <c r="AJ82" i="47" s="1"/>
  <c r="AK82" i="47" a="1"/>
  <c r="AK82" i="47" s="1"/>
  <c r="AL82" i="47" a="1"/>
  <c r="AL82" i="47" s="1"/>
  <c r="AJ83" i="47" a="1"/>
  <c r="AJ83" i="47" s="1"/>
  <c r="AK83" i="47" a="1"/>
  <c r="AK83" i="47" s="1"/>
  <c r="AL83" i="47" a="1"/>
  <c r="AL83" i="47" s="1"/>
  <c r="AJ61" i="44" a="1"/>
  <c r="AJ61" i="44" s="1"/>
  <c r="AK61" i="44" a="1"/>
  <c r="AK61" i="44" s="1"/>
  <c r="AL61" i="44" a="1"/>
  <c r="AL61" i="44" s="1"/>
  <c r="AJ62" i="44" a="1"/>
  <c r="AJ62" i="44" s="1"/>
  <c r="AK62" i="44" a="1"/>
  <c r="AK62" i="44" s="1"/>
  <c r="AL62" i="44" a="1"/>
  <c r="AL62" i="44" s="1"/>
  <c r="AJ66" i="44" a="1"/>
  <c r="AJ66" i="44" s="1"/>
  <c r="AK66" i="44" a="1"/>
  <c r="AK66" i="44" s="1"/>
  <c r="AL66" i="44" a="1"/>
  <c r="AL66" i="44" s="1"/>
  <c r="AJ71" i="44" a="1"/>
  <c r="AJ71" i="44" s="1"/>
  <c r="AK71" i="44" a="1"/>
  <c r="AK71" i="44" s="1"/>
  <c r="AL71" i="44" a="1"/>
  <c r="AL71" i="44" s="1"/>
  <c r="AJ72" i="44" a="1"/>
  <c r="AJ72" i="44" s="1"/>
  <c r="AK72" i="44" a="1"/>
  <c r="AK72" i="44" s="1"/>
  <c r="AL72" i="44" a="1"/>
  <c r="AL72" i="44" s="1"/>
  <c r="AJ73" i="44" a="1"/>
  <c r="AJ73" i="44" s="1"/>
  <c r="AK73" i="44" a="1"/>
  <c r="AK73" i="44" s="1"/>
  <c r="AL73" i="44" a="1"/>
  <c r="AL73" i="44" s="1"/>
  <c r="AJ74" i="44" a="1"/>
  <c r="AJ74" i="44" s="1"/>
  <c r="AK74" i="44" a="1"/>
  <c r="AK74" i="44" s="1"/>
  <c r="AL74" i="44" a="1"/>
  <c r="AL74" i="44" s="1"/>
  <c r="AJ75" i="44" a="1"/>
  <c r="AJ75" i="44" s="1"/>
  <c r="AK75" i="44" a="1"/>
  <c r="AK75" i="44" s="1"/>
  <c r="AL75" i="44" a="1"/>
  <c r="AL75" i="44" s="1"/>
  <c r="M61" i="44"/>
  <c r="N61" i="44"/>
  <c r="O61" i="44"/>
  <c r="AJ75" i="58" a="1"/>
  <c r="AJ75" i="58" s="1"/>
  <c r="AK75" i="58" a="1"/>
  <c r="AK75" i="58" s="1"/>
  <c r="AL75" i="58" a="1"/>
  <c r="AL75" i="58" s="1"/>
  <c r="AJ77" i="58" a="1"/>
  <c r="AJ77" i="58" s="1"/>
  <c r="AK77" i="58" a="1"/>
  <c r="AK77" i="58" s="1"/>
  <c r="AL77" i="58" a="1"/>
  <c r="AL77" i="58" s="1"/>
  <c r="M61" i="58"/>
  <c r="N61" i="58"/>
  <c r="O61" i="58"/>
  <c r="M62" i="51"/>
  <c r="N62" i="51"/>
  <c r="O62" i="51"/>
  <c r="AJ56" i="43" a="1"/>
  <c r="AJ56" i="43" s="1"/>
  <c r="AK56" i="43" a="1"/>
  <c r="AK56" i="43" s="1"/>
  <c r="AL56" i="43" a="1"/>
  <c r="AL56" i="43" s="1"/>
  <c r="AJ58" i="43" a="1"/>
  <c r="AJ58" i="43" s="1"/>
  <c r="AK58" i="43" a="1"/>
  <c r="AK58" i="43" s="1"/>
  <c r="AL58" i="43" a="1"/>
  <c r="AL58" i="43" s="1"/>
  <c r="M59" i="43"/>
  <c r="N59" i="43"/>
  <c r="O59" i="43"/>
  <c r="AJ58" i="50" a="1"/>
  <c r="AJ58" i="50" s="1"/>
  <c r="AK58" i="50" a="1"/>
  <c r="AK58" i="50" s="1"/>
  <c r="AL58" i="50" a="1"/>
  <c r="AL58" i="50" s="1"/>
  <c r="M58" i="50"/>
  <c r="N58" i="50"/>
  <c r="O58" i="50"/>
  <c r="Q56" i="57" l="1"/>
  <c r="R56" i="57" s="1"/>
  <c r="V56" i="57"/>
  <c r="W56" i="57"/>
  <c r="X56" i="57" s="1"/>
  <c r="T56" i="57"/>
  <c r="Q64" i="56"/>
  <c r="R64" i="56" s="1"/>
  <c r="Q68" i="56"/>
  <c r="R68" i="56" s="1"/>
  <c r="Q69" i="56"/>
  <c r="R69" i="56" s="1"/>
  <c r="Q71" i="56"/>
  <c r="R71" i="56" s="1"/>
  <c r="Q73" i="56"/>
  <c r="R73" i="56" s="1"/>
  <c r="V64" i="56"/>
  <c r="W64" i="56"/>
  <c r="X64" i="56" s="1"/>
  <c r="T64" i="56"/>
  <c r="Q57" i="59"/>
  <c r="R57" i="59" s="1"/>
  <c r="V57" i="59"/>
  <c r="W57" i="59"/>
  <c r="X57" i="59" s="1"/>
  <c r="T57" i="59"/>
  <c r="Q57" i="52"/>
  <c r="R57" i="52" s="1"/>
  <c r="Q65" i="52"/>
  <c r="R65" i="52" s="1"/>
  <c r="Q66" i="52"/>
  <c r="R66" i="52" s="1"/>
  <c r="V57" i="52"/>
  <c r="W57" i="52"/>
  <c r="X57" i="52" s="1"/>
  <c r="T57" i="52"/>
  <c r="V61" i="51"/>
  <c r="W61" i="51"/>
  <c r="X61" i="51" s="1"/>
  <c r="T61" i="51"/>
  <c r="Q57" i="46"/>
  <c r="R57" i="46" s="1"/>
  <c r="Q62" i="46"/>
  <c r="R62" i="46" s="1"/>
  <c r="Q63" i="46"/>
  <c r="R63" i="46" s="1"/>
  <c r="Q64" i="46"/>
  <c r="R64" i="46" s="1"/>
  <c r="Q65" i="46"/>
  <c r="R65" i="46" s="1"/>
  <c r="Q66" i="46"/>
  <c r="R66" i="46" s="1"/>
  <c r="Q67" i="46"/>
  <c r="R67" i="46" s="1"/>
  <c r="V57" i="46"/>
  <c r="W57" i="46"/>
  <c r="X57" i="46" s="1"/>
  <c r="T57" i="46"/>
  <c r="Q69" i="47" l="1"/>
  <c r="R69" i="47" s="1"/>
  <c r="Q70" i="47"/>
  <c r="R70" i="47" s="1"/>
  <c r="Q71" i="47"/>
  <c r="R71" i="47" s="1"/>
  <c r="Q72" i="47"/>
  <c r="R72" i="47" s="1"/>
  <c r="Q73" i="47"/>
  <c r="R73" i="47" s="1"/>
  <c r="Q74" i="47"/>
  <c r="R74" i="47" s="1"/>
  <c r="Q81" i="47"/>
  <c r="R81" i="47" s="1"/>
  <c r="Q82" i="47"/>
  <c r="R82" i="47" s="1"/>
  <c r="Q83" i="47"/>
  <c r="R83" i="47" s="1"/>
  <c r="V69" i="47"/>
  <c r="W69" i="47"/>
  <c r="X69" i="47" s="1"/>
  <c r="T69" i="47"/>
  <c r="W60" i="44"/>
  <c r="X60" i="44" s="1"/>
  <c r="T60" i="44"/>
  <c r="V64" i="2"/>
  <c r="W64" i="2"/>
  <c r="X64" i="2" s="1"/>
  <c r="T64" i="2"/>
  <c r="V53" i="43"/>
  <c r="V54" i="43"/>
  <c r="V55" i="43"/>
  <c r="V56" i="43"/>
  <c r="V58" i="43"/>
  <c r="V59" i="43"/>
  <c r="V60" i="43"/>
  <c r="V62" i="43"/>
  <c r="V63" i="43"/>
  <c r="V65" i="43"/>
  <c r="V66" i="43"/>
  <c r="T53" i="43"/>
  <c r="T54" i="43"/>
  <c r="T55" i="43"/>
  <c r="T56" i="43"/>
  <c r="T58" i="43"/>
  <c r="T59" i="43"/>
  <c r="T60" i="43"/>
  <c r="T62" i="43"/>
  <c r="T63" i="43"/>
  <c r="T65" i="43"/>
  <c r="T66" i="43"/>
  <c r="Q58" i="43"/>
  <c r="R58" i="43" s="1"/>
  <c r="Q59" i="43"/>
  <c r="R59" i="43" s="1"/>
  <c r="Q60" i="43"/>
  <c r="R60" i="43" s="1"/>
  <c r="Q62" i="43"/>
  <c r="R62" i="43" s="1"/>
  <c r="Q63" i="43"/>
  <c r="R63" i="43" s="1"/>
  <c r="Q69" i="43"/>
  <c r="R69" i="43" s="1"/>
  <c r="Q70" i="43"/>
  <c r="R70" i="43" s="1"/>
  <c r="Q71" i="43"/>
  <c r="R71" i="43" s="1"/>
  <c r="W58" i="43"/>
  <c r="X58" i="43" s="1"/>
  <c r="V60" i="58"/>
  <c r="W60" i="58"/>
  <c r="X60" i="58" s="1"/>
  <c r="T60" i="58"/>
  <c r="W56" i="49"/>
  <c r="X56" i="49" s="1"/>
  <c r="T56" i="49"/>
  <c r="T61" i="48"/>
  <c r="V62" i="53"/>
  <c r="T62" i="53"/>
  <c r="V56" i="50"/>
  <c r="W56" i="50"/>
  <c r="X56" i="50" s="1"/>
  <c r="T56" i="50"/>
  <c r="V56" i="45"/>
  <c r="W56" i="45"/>
  <c r="X56" i="45" s="1"/>
  <c r="T56" i="45"/>
  <c r="V56" i="54"/>
  <c r="W56" i="54"/>
  <c r="X56" i="54" s="1"/>
  <c r="T56" i="54"/>
  <c r="Q57" i="55"/>
  <c r="R57" i="55" s="1"/>
  <c r="V57" i="55"/>
  <c r="W57" i="55"/>
  <c r="X57" i="55" s="1"/>
  <c r="T57" i="55"/>
  <c r="AJ64" i="54" l="1" a="1"/>
  <c r="AJ64" i="54" s="1"/>
  <c r="AK64" i="54" a="1"/>
  <c r="AK64" i="54" s="1"/>
  <c r="AL64" i="54" a="1"/>
  <c r="AL64" i="54" s="1"/>
  <c r="AJ65" i="54" a="1"/>
  <c r="AJ65" i="54" s="1"/>
  <c r="AK65" i="54" a="1"/>
  <c r="AK65" i="54" s="1"/>
  <c r="AL65" i="54" a="1"/>
  <c r="AL65" i="54" s="1"/>
  <c r="AJ66" i="54" a="1"/>
  <c r="AJ66" i="54" s="1"/>
  <c r="AK66" i="54" a="1"/>
  <c r="AK66" i="54" s="1"/>
  <c r="AL66" i="54" a="1"/>
  <c r="AL66" i="54" s="1"/>
  <c r="AJ67" i="54" a="1"/>
  <c r="AJ67" i="54" s="1"/>
  <c r="AK67" i="54" a="1"/>
  <c r="AK67" i="54" s="1"/>
  <c r="AL67" i="54" a="1"/>
  <c r="AL67" i="54" s="1"/>
  <c r="AJ68" i="54" a="1"/>
  <c r="AJ68" i="54" s="1"/>
  <c r="AK68" i="54" a="1"/>
  <c r="AK68" i="54" s="1"/>
  <c r="AL68" i="54" a="1"/>
  <c r="AL68" i="54" s="1"/>
  <c r="M58" i="54"/>
  <c r="N58" i="54"/>
  <c r="O58" i="54"/>
  <c r="AJ58" i="55" a="1"/>
  <c r="AJ58" i="55" s="1"/>
  <c r="AK58" i="55" a="1"/>
  <c r="AK58" i="55" s="1"/>
  <c r="AL58" i="55" a="1"/>
  <c r="AL58" i="55" s="1"/>
  <c r="AJ59" i="55" a="1"/>
  <c r="AJ59" i="55" s="1"/>
  <c r="AK59" i="55" a="1"/>
  <c r="AK59" i="55" s="1"/>
  <c r="AL59" i="55" a="1"/>
  <c r="AL59" i="55" s="1"/>
  <c r="AJ60" i="55" a="1"/>
  <c r="AJ60" i="55" s="1"/>
  <c r="AK60" i="55" a="1"/>
  <c r="AK60" i="55" s="1"/>
  <c r="AL60" i="55" a="1"/>
  <c r="AL60" i="55" s="1"/>
  <c r="AJ64" i="55" a="1"/>
  <c r="AJ64" i="55" s="1"/>
  <c r="AK64" i="55" a="1"/>
  <c r="AK64" i="55" s="1"/>
  <c r="AL64" i="55" a="1"/>
  <c r="AL64" i="55" s="1"/>
  <c r="AJ65" i="55" a="1"/>
  <c r="AJ65" i="55" s="1"/>
  <c r="AK65" i="55" a="1"/>
  <c r="AK65" i="55" s="1"/>
  <c r="AL65" i="55" a="1"/>
  <c r="AL65" i="55" s="1"/>
  <c r="AJ57" i="55" a="1"/>
  <c r="AJ57" i="55" s="1"/>
  <c r="AK57" i="55" a="1"/>
  <c r="AK57" i="55" s="1"/>
  <c r="AL57" i="55" a="1"/>
  <c r="AL57" i="55" s="1"/>
  <c r="M58" i="55"/>
  <c r="N58" i="55"/>
  <c r="O58" i="55"/>
  <c r="Q60" i="53" l="1"/>
  <c r="R60" i="53" s="1"/>
  <c r="Q62" i="53"/>
  <c r="R62" i="53" s="1"/>
  <c r="V60" i="53"/>
  <c r="T60" i="53"/>
  <c r="V58" i="44"/>
  <c r="V60" i="44"/>
  <c r="Q58" i="44"/>
  <c r="R58" i="44" s="1"/>
  <c r="Q60" i="44"/>
  <c r="R60" i="44" s="1"/>
  <c r="T58" i="44"/>
  <c r="W58" i="44"/>
  <c r="X58" i="44" s="1"/>
  <c r="Q58" i="58"/>
  <c r="R58" i="58" s="1"/>
  <c r="Q60" i="58"/>
  <c r="R60" i="58" s="1"/>
  <c r="V58" i="58"/>
  <c r="W58" i="58"/>
  <c r="X58" i="58" s="1"/>
  <c r="T58" i="58"/>
  <c r="Q55" i="45"/>
  <c r="R55" i="45" s="1"/>
  <c r="Q56" i="45"/>
  <c r="R56" i="45" s="1"/>
  <c r="V55" i="45"/>
  <c r="W55" i="45"/>
  <c r="X55" i="45" s="1"/>
  <c r="T55" i="45"/>
  <c r="Q60" i="51"/>
  <c r="R60" i="51" s="1"/>
  <c r="Q61" i="51"/>
  <c r="R61" i="51" s="1"/>
  <c r="Q62" i="51"/>
  <c r="R62" i="51" s="1"/>
  <c r="Q63" i="51"/>
  <c r="R63" i="51" s="1"/>
  <c r="Q64" i="51"/>
  <c r="R64" i="51" s="1"/>
  <c r="Q65" i="51"/>
  <c r="R65" i="51" s="1"/>
  <c r="Q66" i="51"/>
  <c r="R66" i="51" s="1"/>
  <c r="Q67" i="51"/>
  <c r="R67" i="51" s="1"/>
  <c r="Q68" i="51"/>
  <c r="R68" i="51" s="1"/>
  <c r="Q69" i="51"/>
  <c r="R69" i="51" s="1"/>
  <c r="Q70" i="51"/>
  <c r="R70" i="51" s="1"/>
  <c r="V60" i="51"/>
  <c r="W60" i="51"/>
  <c r="X60" i="51" s="1"/>
  <c r="T60" i="51"/>
  <c r="Q55" i="50"/>
  <c r="R55" i="50" s="1"/>
  <c r="Q56" i="50"/>
  <c r="R56" i="50" s="1"/>
  <c r="Q58" i="50"/>
  <c r="R58" i="50" s="1"/>
  <c r="Q59" i="50"/>
  <c r="R59" i="50" s="1"/>
  <c r="Q61" i="50"/>
  <c r="R61" i="50" s="1"/>
  <c r="Q68" i="50"/>
  <c r="R68" i="50" s="1"/>
  <c r="V55" i="50"/>
  <c r="W55" i="50"/>
  <c r="X55" i="50" s="1"/>
  <c r="T55" i="50"/>
  <c r="V55" i="49"/>
  <c r="V56" i="49"/>
  <c r="T69" i="49"/>
  <c r="V69" i="49"/>
  <c r="W69" i="49"/>
  <c r="X69" i="49" s="1"/>
  <c r="T70" i="49"/>
  <c r="V70" i="49"/>
  <c r="W70" i="49"/>
  <c r="X70" i="49" s="1"/>
  <c r="T71" i="49"/>
  <c r="V71" i="49"/>
  <c r="W71" i="49"/>
  <c r="X71" i="49" s="1"/>
  <c r="Q55" i="49"/>
  <c r="R55" i="49" s="1"/>
  <c r="Q56" i="49"/>
  <c r="R56" i="49" s="1"/>
  <c r="Q59" i="49"/>
  <c r="R59" i="49" s="1"/>
  <c r="Q60" i="49"/>
  <c r="R60" i="49" s="1"/>
  <c r="Q62" i="49"/>
  <c r="R62" i="49" s="1"/>
  <c r="Q63" i="49"/>
  <c r="R63" i="49" s="1"/>
  <c r="Q64" i="49"/>
  <c r="R64" i="49" s="1"/>
  <c r="Q65" i="49"/>
  <c r="R65" i="49" s="1"/>
  <c r="Q66" i="49"/>
  <c r="R66" i="49" s="1"/>
  <c r="T55" i="49"/>
  <c r="W55" i="49"/>
  <c r="X55" i="49" s="1"/>
  <c r="V62" i="2"/>
  <c r="W62" i="2"/>
  <c r="X62" i="2" s="1"/>
  <c r="T62" i="2"/>
  <c r="Q66" i="54"/>
  <c r="R66" i="54" s="1"/>
  <c r="Q67" i="54"/>
  <c r="R67" i="54" s="1"/>
  <c r="Q68" i="54"/>
  <c r="R68" i="54" s="1"/>
  <c r="Q56" i="54"/>
  <c r="R56" i="54" s="1"/>
  <c r="Q60" i="54"/>
  <c r="R60" i="54" s="1"/>
  <c r="Q61" i="54"/>
  <c r="R61" i="54" s="1"/>
  <c r="Q63" i="54"/>
  <c r="R63" i="54" s="1"/>
  <c r="Q64" i="54"/>
  <c r="R64" i="54" s="1"/>
  <c r="Q65" i="54"/>
  <c r="R65" i="54" s="1"/>
  <c r="Q55" i="54"/>
  <c r="R55" i="54" s="1"/>
  <c r="V55" i="54"/>
  <c r="W55" i="54"/>
  <c r="X55" i="54" s="1"/>
  <c r="T55" i="54"/>
  <c r="T68" i="54"/>
  <c r="V68" i="54"/>
  <c r="W68" i="54"/>
  <c r="X68" i="54" s="1"/>
  <c r="T69" i="54"/>
  <c r="V69" i="54"/>
  <c r="W69" i="54"/>
  <c r="X69" i="54" s="1"/>
  <c r="T70" i="54"/>
  <c r="V70" i="54"/>
  <c r="W70" i="54"/>
  <c r="X70" i="54" s="1"/>
  <c r="T71" i="54"/>
  <c r="V71" i="54"/>
  <c r="W71" i="54"/>
  <c r="X71" i="54" s="1"/>
  <c r="T72" i="54"/>
  <c r="V72" i="54"/>
  <c r="W72" i="54"/>
  <c r="X72" i="54" s="1"/>
  <c r="T76" i="53"/>
  <c r="V76" i="53"/>
  <c r="W76" i="53"/>
  <c r="X76" i="53" s="1"/>
  <c r="T77" i="53"/>
  <c r="V77" i="53"/>
  <c r="W77" i="53"/>
  <c r="X77" i="53" s="1"/>
  <c r="T78" i="53"/>
  <c r="V78" i="53"/>
  <c r="W78" i="53"/>
  <c r="X78" i="53" s="1"/>
  <c r="W52" i="49"/>
  <c r="X52" i="49" s="1"/>
  <c r="M56" i="51"/>
  <c r="N56" i="51"/>
  <c r="O56" i="51"/>
  <c r="Q56" i="51"/>
  <c r="R56" i="51" s="1"/>
  <c r="T56" i="51"/>
  <c r="V56" i="51"/>
  <c r="W56" i="51"/>
  <c r="X56" i="51" s="1"/>
  <c r="AL56" i="51" a="1"/>
  <c r="AL56" i="51" s="1"/>
  <c r="AJ51" i="49" a="1"/>
  <c r="AJ51" i="49" s="1"/>
  <c r="AK51" i="49" a="1"/>
  <c r="AK51" i="49" s="1"/>
  <c r="AL51" i="49" a="1"/>
  <c r="AL51" i="49" s="1"/>
  <c r="AJ52" i="49" a="1"/>
  <c r="AJ52" i="49" s="1"/>
  <c r="AK52" i="49" a="1"/>
  <c r="AK52" i="49" s="1"/>
  <c r="AL52" i="49" a="1"/>
  <c r="AL52" i="49" s="1"/>
  <c r="AJ53" i="49" a="1"/>
  <c r="AJ53" i="49" s="1"/>
  <c r="AK53" i="49" a="1"/>
  <c r="AK53" i="49" s="1"/>
  <c r="AL53" i="49" a="1"/>
  <c r="AL53" i="49" s="1"/>
  <c r="AJ54" i="49" a="1"/>
  <c r="AJ54" i="49" s="1"/>
  <c r="AK54" i="49" a="1"/>
  <c r="AK54" i="49" s="1"/>
  <c r="AL54" i="49" a="1"/>
  <c r="AL54" i="49" s="1"/>
  <c r="AJ55" i="49" a="1"/>
  <c r="AJ55" i="49" s="1"/>
  <c r="AK55" i="49" a="1"/>
  <c r="AK55" i="49" s="1"/>
  <c r="AL55" i="49" a="1"/>
  <c r="AL55" i="49" s="1"/>
  <c r="Q54" i="48"/>
  <c r="R54" i="48" s="1"/>
  <c r="Q55" i="48"/>
  <c r="R55" i="48" s="1"/>
  <c r="Q58" i="48"/>
  <c r="R58" i="48" s="1"/>
  <c r="Q59" i="48"/>
  <c r="R59" i="48" s="1"/>
  <c r="Q60" i="48"/>
  <c r="R60" i="48" s="1"/>
  <c r="Q61" i="48"/>
  <c r="R61" i="48" s="1"/>
  <c r="Q62" i="48"/>
  <c r="R62" i="48" s="1"/>
  <c r="Q63" i="48"/>
  <c r="R63" i="48" s="1"/>
  <c r="Q64" i="48"/>
  <c r="R64" i="48" s="1"/>
  <c r="T65" i="45"/>
  <c r="V65" i="45"/>
  <c r="W65" i="45"/>
  <c r="X65" i="45" s="1"/>
  <c r="T66" i="45"/>
  <c r="V66" i="45"/>
  <c r="W66" i="45"/>
  <c r="X66" i="45" s="1"/>
  <c r="T67" i="45"/>
  <c r="V67" i="45"/>
  <c r="W67" i="45"/>
  <c r="X67" i="45" s="1"/>
  <c r="T68" i="45"/>
  <c r="V68" i="45"/>
  <c r="W68" i="45"/>
  <c r="X68" i="45" s="1"/>
  <c r="T69" i="45"/>
  <c r="V69" i="45"/>
  <c r="W69" i="45"/>
  <c r="X69" i="45" s="1"/>
  <c r="T73" i="51"/>
  <c r="V73" i="51"/>
  <c r="W73" i="51"/>
  <c r="X73" i="51" s="1"/>
  <c r="T74" i="51"/>
  <c r="V74" i="51"/>
  <c r="W74" i="51"/>
  <c r="X74" i="51" s="1"/>
  <c r="T75" i="51"/>
  <c r="V75" i="51"/>
  <c r="W75" i="51"/>
  <c r="X75" i="51" s="1"/>
  <c r="Q53" i="48"/>
  <c r="R53" i="48" s="1"/>
  <c r="AJ51" i="58" a="1"/>
  <c r="AJ51" i="58" s="1"/>
  <c r="AK51" i="58" a="1"/>
  <c r="AK51" i="58" s="1"/>
  <c r="AL51" i="58" a="1"/>
  <c r="AL51" i="58" s="1"/>
  <c r="AJ52" i="58" a="1"/>
  <c r="AJ52" i="58" s="1"/>
  <c r="AK52" i="58" a="1"/>
  <c r="AK52" i="58" s="1"/>
  <c r="AL52" i="58" a="1"/>
  <c r="AL52" i="58" s="1"/>
  <c r="T68" i="59"/>
  <c r="V68" i="59"/>
  <c r="W68" i="59"/>
  <c r="X68" i="59" s="1"/>
  <c r="T69" i="59"/>
  <c r="V69" i="59"/>
  <c r="W69" i="59"/>
  <c r="X69" i="59" s="1"/>
  <c r="T70" i="59"/>
  <c r="V70" i="59"/>
  <c r="W70" i="59"/>
  <c r="X70" i="59" s="1"/>
  <c r="T71" i="59"/>
  <c r="V71" i="59"/>
  <c r="W71" i="59"/>
  <c r="X71" i="59" s="1"/>
  <c r="T72" i="59"/>
  <c r="V72" i="59"/>
  <c r="W72" i="59"/>
  <c r="X72" i="59" s="1"/>
  <c r="AM15" i="57" a="1"/>
  <c r="AM15" i="57" s="1"/>
  <c r="AM16" i="57" a="1"/>
  <c r="AM16" i="57" s="1"/>
  <c r="AM17" i="57" a="1"/>
  <c r="AM17" i="57" s="1"/>
  <c r="AM15" i="49" a="1"/>
  <c r="AM15" i="49" s="1"/>
  <c r="AM16" i="49" a="1"/>
  <c r="AM16" i="49" s="1"/>
  <c r="AM17" i="49" a="1"/>
  <c r="AM17" i="49" s="1"/>
  <c r="AM15" i="48" a="1"/>
  <c r="AM15" i="48" s="1"/>
  <c r="AM16" i="48" a="1"/>
  <c r="AM16" i="48" s="1"/>
  <c r="AM17" i="48" a="1"/>
  <c r="AM17" i="48" s="1"/>
  <c r="AJ23" i="48" a="1"/>
  <c r="AJ23" i="48" s="1"/>
  <c r="AK23" i="48" a="1"/>
  <c r="AK23" i="48" s="1"/>
  <c r="AL23" i="48" a="1"/>
  <c r="AL23" i="48" s="1"/>
  <c r="AJ24" i="48" a="1"/>
  <c r="AJ24" i="48" s="1"/>
  <c r="AK24" i="48" a="1"/>
  <c r="AK24" i="48" s="1"/>
  <c r="AL24" i="48" a="1"/>
  <c r="AL24" i="48" s="1"/>
  <c r="AJ25" i="48" a="1"/>
  <c r="AJ25" i="48" s="1"/>
  <c r="AK25" i="48" a="1"/>
  <c r="AK25" i="48" s="1"/>
  <c r="AL25" i="48" a="1"/>
  <c r="AL25" i="48" s="1"/>
  <c r="AJ26" i="48" a="1"/>
  <c r="AJ26" i="48" s="1"/>
  <c r="AK26" i="48" a="1"/>
  <c r="AK26" i="48" s="1"/>
  <c r="AL26" i="48" a="1"/>
  <c r="AL26" i="48" s="1"/>
  <c r="AJ27" i="48" a="1"/>
  <c r="AJ27" i="48" s="1"/>
  <c r="AK27" i="48" a="1"/>
  <c r="AK27" i="48" s="1"/>
  <c r="AL27" i="48" a="1"/>
  <c r="AL27" i="48" s="1"/>
  <c r="AJ28" i="48" a="1"/>
  <c r="AJ28" i="48" s="1"/>
  <c r="AK28" i="48" a="1"/>
  <c r="AK28" i="48" s="1"/>
  <c r="AL28" i="48" a="1"/>
  <c r="AL28" i="48" s="1"/>
  <c r="AJ29" i="48" a="1"/>
  <c r="AJ29" i="48" s="1"/>
  <c r="AK29" i="48" a="1"/>
  <c r="AK29" i="48" s="1"/>
  <c r="AL29" i="48" a="1"/>
  <c r="AL29" i="48" s="1"/>
  <c r="AJ30" i="48" a="1"/>
  <c r="AJ30" i="48" s="1"/>
  <c r="AK30" i="48" a="1"/>
  <c r="AK30" i="48" s="1"/>
  <c r="AL30" i="48" a="1"/>
  <c r="AL30" i="48" s="1"/>
  <c r="AJ31" i="48" a="1"/>
  <c r="AJ31" i="48" s="1"/>
  <c r="AK31" i="48" a="1"/>
  <c r="AK31" i="48" s="1"/>
  <c r="AL31" i="48" a="1"/>
  <c r="AL31" i="48" s="1"/>
  <c r="AJ32" i="48" a="1"/>
  <c r="AJ32" i="48" s="1"/>
  <c r="AK32" i="48" a="1"/>
  <c r="AK32" i="48" s="1"/>
  <c r="AL32" i="48" a="1"/>
  <c r="AL32" i="48" s="1"/>
  <c r="AJ33" i="48" a="1"/>
  <c r="AJ33" i="48" s="1"/>
  <c r="AK33" i="48" a="1"/>
  <c r="AK33" i="48" s="1"/>
  <c r="AL33" i="48" a="1"/>
  <c r="AL33" i="48" s="1"/>
  <c r="AJ34" i="48" a="1"/>
  <c r="AJ34" i="48" s="1"/>
  <c r="AK34" i="48" a="1"/>
  <c r="AK34" i="48" s="1"/>
  <c r="AL34" i="48" a="1"/>
  <c r="AL34" i="48" s="1"/>
  <c r="AJ35" i="48" a="1"/>
  <c r="AJ35" i="48" s="1"/>
  <c r="AK35" i="48" a="1"/>
  <c r="AK35" i="48" s="1"/>
  <c r="AL35" i="48" a="1"/>
  <c r="AL35" i="48" s="1"/>
  <c r="T84" i="2"/>
  <c r="V84" i="2"/>
  <c r="W84" i="2"/>
  <c r="X84" i="2" s="1"/>
  <c r="T74" i="43"/>
  <c r="V74" i="43"/>
  <c r="W74" i="43"/>
  <c r="X74" i="43" s="1"/>
  <c r="T75" i="43"/>
  <c r="V75" i="43"/>
  <c r="W75" i="43"/>
  <c r="X75" i="43" s="1"/>
  <c r="T76" i="43"/>
  <c r="V76" i="43"/>
  <c r="W76" i="43"/>
  <c r="X76" i="43" s="1"/>
  <c r="T77" i="43"/>
  <c r="V77" i="43"/>
  <c r="W77" i="43"/>
  <c r="X77" i="43" s="1"/>
  <c r="T68" i="52"/>
  <c r="V68" i="52"/>
  <c r="W68" i="52"/>
  <c r="X68" i="52" s="1"/>
  <c r="T69" i="52"/>
  <c r="V69" i="52"/>
  <c r="W69" i="52"/>
  <c r="X69" i="52" s="1"/>
  <c r="T70" i="52"/>
  <c r="V70" i="52"/>
  <c r="W70" i="52"/>
  <c r="X70" i="52" s="1"/>
  <c r="T71" i="52"/>
  <c r="V71" i="52"/>
  <c r="W71" i="52"/>
  <c r="X71" i="52" s="1"/>
  <c r="T72" i="52"/>
  <c r="V72" i="52"/>
  <c r="W72" i="52"/>
  <c r="X72" i="52" s="1"/>
  <c r="G70" i="48"/>
  <c r="G71" i="48"/>
  <c r="G72" i="48"/>
  <c r="T41" i="58"/>
  <c r="T42" i="58"/>
  <c r="T44" i="58"/>
  <c r="T45" i="58"/>
  <c r="T47" i="58"/>
  <c r="Q40" i="54"/>
  <c r="R40" i="54" s="1"/>
  <c r="Q41" i="54"/>
  <c r="R41" i="54" s="1"/>
  <c r="Q43" i="56"/>
  <c r="R43" i="56" s="1"/>
  <c r="Q40" i="53"/>
  <c r="R40" i="53" s="1"/>
  <c r="Q39" i="49"/>
  <c r="R39" i="49" s="1"/>
  <c r="Q40" i="49"/>
  <c r="R40" i="49" s="1"/>
  <c r="Q39" i="44"/>
  <c r="R39" i="44" s="1"/>
  <c r="Q40" i="44"/>
  <c r="R40" i="44" s="1"/>
  <c r="Q40" i="50"/>
  <c r="R40" i="50" s="1"/>
  <c r="Q42" i="45"/>
  <c r="R42" i="45" s="1"/>
  <c r="Q41" i="2"/>
  <c r="R41" i="2" s="1"/>
  <c r="Q42" i="51"/>
  <c r="R42" i="51" s="1"/>
  <c r="M41" i="47"/>
  <c r="N41" i="47"/>
  <c r="O41" i="47"/>
  <c r="AJ75" i="48" a="1"/>
  <c r="AJ75" i="48" s="1"/>
  <c r="AK75" i="48" a="1"/>
  <c r="AK75" i="48" s="1"/>
  <c r="AL75" i="48" a="1"/>
  <c r="AL75" i="48" s="1"/>
  <c r="AJ76" i="48" a="1"/>
  <c r="AJ76" i="48" s="1"/>
  <c r="AK76" i="48" a="1"/>
  <c r="AK76" i="48" s="1"/>
  <c r="AL76" i="48" a="1"/>
  <c r="AL76" i="48" s="1"/>
  <c r="AJ77" i="48" a="1"/>
  <c r="AJ77" i="48" s="1"/>
  <c r="AK77" i="48" a="1"/>
  <c r="AK77" i="48" s="1"/>
  <c r="AL77" i="48" a="1"/>
  <c r="AL77" i="48" s="1"/>
  <c r="AJ78" i="48" a="1"/>
  <c r="AJ78" i="48" s="1"/>
  <c r="AK78" i="48" a="1"/>
  <c r="AK78" i="48" s="1"/>
  <c r="AL78" i="48" a="1"/>
  <c r="AL78" i="48" s="1"/>
  <c r="M41" i="48"/>
  <c r="N41" i="48"/>
  <c r="O41" i="48"/>
  <c r="M42" i="48"/>
  <c r="N42" i="48"/>
  <c r="O42" i="48"/>
  <c r="M61" i="48"/>
  <c r="N61" i="48"/>
  <c r="O61" i="48"/>
  <c r="M64" i="48"/>
  <c r="N64" i="48"/>
  <c r="P64" i="48" s="1"/>
  <c r="O64" i="48"/>
  <c r="M65" i="48"/>
  <c r="N65" i="48"/>
  <c r="O65" i="48"/>
  <c r="M66" i="48"/>
  <c r="N66" i="48"/>
  <c r="O66" i="48"/>
  <c r="M67" i="48"/>
  <c r="N67" i="48"/>
  <c r="O67" i="48"/>
  <c r="M70" i="48"/>
  <c r="N70" i="48"/>
  <c r="P70" i="48" s="1"/>
  <c r="O70" i="48"/>
  <c r="M71" i="48"/>
  <c r="N71" i="48"/>
  <c r="P71" i="48" s="1"/>
  <c r="O71" i="48"/>
  <c r="M72" i="48"/>
  <c r="N72" i="48"/>
  <c r="P72" i="48" s="1"/>
  <c r="O72" i="48"/>
  <c r="M73" i="48"/>
  <c r="N73" i="48"/>
  <c r="P73" i="48" s="1"/>
  <c r="O73" i="48"/>
  <c r="M75" i="48"/>
  <c r="N75" i="48"/>
  <c r="O75" i="48"/>
  <c r="P75" i="48"/>
  <c r="M76" i="48"/>
  <c r="N76" i="48"/>
  <c r="O76" i="48"/>
  <c r="P76" i="48"/>
  <c r="M77" i="48"/>
  <c r="N77" i="48"/>
  <c r="O77" i="48"/>
  <c r="P77" i="48"/>
  <c r="M40" i="48"/>
  <c r="N40" i="48"/>
  <c r="O40" i="48"/>
  <c r="AM15" i="54" a="1"/>
  <c r="AM15" i="54" s="1"/>
  <c r="AM16" i="54" a="1"/>
  <c r="AM16" i="54" s="1"/>
  <c r="AM17" i="54" a="1"/>
  <c r="AM17" i="54" s="1"/>
  <c r="AZ15" i="2" a="1"/>
  <c r="AZ15" i="2" s="1"/>
  <c r="AZ16" i="2" a="1"/>
  <c r="AZ16" i="2" s="1"/>
  <c r="AZ17" i="2" a="1"/>
  <c r="AZ17" i="2" s="1"/>
  <c r="M40" i="47"/>
  <c r="N40" i="47"/>
  <c r="O40" i="47"/>
  <c r="M39" i="48"/>
  <c r="N39" i="48"/>
  <c r="O39" i="48"/>
  <c r="Q36" i="48"/>
  <c r="R36" i="48" s="1"/>
  <c r="Q37" i="48"/>
  <c r="R37" i="48" s="1"/>
  <c r="AM15" i="55" a="1"/>
  <c r="AM15" i="55" s="1"/>
  <c r="AM16" i="55" a="1"/>
  <c r="AM16" i="55" s="1"/>
  <c r="AM17" i="55" a="1"/>
  <c r="AM17" i="55" s="1"/>
  <c r="AY1" i="43"/>
  <c r="AZ1" i="43"/>
  <c r="BA1" i="43"/>
  <c r="BE1" i="43"/>
  <c r="BB1" i="43"/>
  <c r="BC1" i="43"/>
  <c r="BD1" i="43"/>
  <c r="BR1" i="43"/>
  <c r="AN1" i="43"/>
  <c r="AP1" i="43"/>
  <c r="AQ1" i="43"/>
  <c r="BS1" i="43"/>
  <c r="BP1" i="43"/>
  <c r="AR1" i="43"/>
  <c r="AO1" i="43"/>
  <c r="BJ1" i="43"/>
  <c r="BF1" i="43"/>
  <c r="AV1" i="43"/>
  <c r="AU1" i="43"/>
  <c r="BO1" i="43"/>
  <c r="AS1" i="43"/>
  <c r="AT1" i="43"/>
  <c r="BK1" i="43"/>
  <c r="BI1" i="43"/>
  <c r="BU1" i="43"/>
  <c r="BG1" i="43"/>
  <c r="AW1" i="43"/>
  <c r="BL1" i="43"/>
  <c r="BT1" i="43"/>
  <c r="AY2" i="43" a="1"/>
  <c r="AY2" i="43" s="1"/>
  <c r="AZ2" i="43" a="1"/>
  <c r="AZ2" i="43" s="1"/>
  <c r="BA2" i="43" a="1"/>
  <c r="BA2" i="43" s="1"/>
  <c r="BE2" i="43" a="1"/>
  <c r="BE2" i="43" s="1"/>
  <c r="BB2" i="43" a="1"/>
  <c r="BB2" i="43" s="1"/>
  <c r="BC2" i="43" a="1"/>
  <c r="BC2" i="43" s="1"/>
  <c r="BD2" i="43" a="1"/>
  <c r="BD2" i="43" s="1"/>
  <c r="BR2" i="43" a="1"/>
  <c r="BR2" i="43" s="1"/>
  <c r="AN2" i="43" a="1"/>
  <c r="AN2" i="43" s="1"/>
  <c r="AP2" i="43" a="1"/>
  <c r="AP2" i="43" s="1"/>
  <c r="AQ2" i="43" a="1"/>
  <c r="AQ2" i="43" s="1"/>
  <c r="BS2" i="43" a="1"/>
  <c r="BS2" i="43" s="1"/>
  <c r="BP2" i="43" a="1"/>
  <c r="BP2" i="43" s="1"/>
  <c r="AR2" i="43" a="1"/>
  <c r="AR2" i="43" s="1"/>
  <c r="AO2" i="43" a="1"/>
  <c r="AO2" i="43" s="1"/>
  <c r="BJ2" i="43" a="1"/>
  <c r="BJ2" i="43" s="1"/>
  <c r="BF2" i="43" a="1"/>
  <c r="BF2" i="43" s="1"/>
  <c r="AV2" i="43" a="1"/>
  <c r="AV2" i="43" s="1"/>
  <c r="AU2" i="43" a="1"/>
  <c r="AU2" i="43" s="1"/>
  <c r="BO2" i="43" a="1"/>
  <c r="BO2" i="43" s="1"/>
  <c r="AS2" i="43" a="1"/>
  <c r="AS2" i="43" s="1"/>
  <c r="AT2" i="43" a="1"/>
  <c r="AT2" i="43" s="1"/>
  <c r="BK2" i="43" a="1"/>
  <c r="BK2" i="43" s="1"/>
  <c r="BI2" i="43" a="1"/>
  <c r="BI2" i="43" s="1"/>
  <c r="BU2" i="43" a="1"/>
  <c r="BU2" i="43" s="1"/>
  <c r="BG2" i="43" a="1"/>
  <c r="BG2" i="43" s="1"/>
  <c r="AW2" i="43" a="1"/>
  <c r="AW2" i="43" s="1"/>
  <c r="BL2" i="43" a="1"/>
  <c r="BL2" i="43" s="1"/>
  <c r="BT2" i="43" a="1"/>
  <c r="BT2" i="43" s="1"/>
  <c r="AY10" i="43" a="1"/>
  <c r="AY10" i="43" s="1"/>
  <c r="AZ10" i="43" a="1"/>
  <c r="AZ10" i="43" s="1"/>
  <c r="AZ11" i="43" s="1"/>
  <c r="BA10" i="43" a="1"/>
  <c r="BA10" i="43" s="1"/>
  <c r="BE10" i="43" a="1"/>
  <c r="BE10" i="43" s="1"/>
  <c r="BB10" i="43" a="1"/>
  <c r="BB10" i="43" s="1"/>
  <c r="BC10" i="43" a="1"/>
  <c r="BC10" i="43" s="1"/>
  <c r="BD10" i="43" a="1"/>
  <c r="BD10" i="43" s="1"/>
  <c r="BR10" i="43" a="1"/>
  <c r="BR10" i="43" s="1"/>
  <c r="AN10" i="43" a="1"/>
  <c r="AN10" i="43" s="1"/>
  <c r="AP10" i="43" a="1"/>
  <c r="AP10" i="43" s="1"/>
  <c r="AQ10" i="43" a="1"/>
  <c r="AQ10" i="43" s="1"/>
  <c r="BS10" i="43" a="1"/>
  <c r="BS10" i="43" s="1"/>
  <c r="BP10" i="43" a="1"/>
  <c r="BP10" i="43" s="1"/>
  <c r="AR10" i="43" a="1"/>
  <c r="AR10" i="43" s="1"/>
  <c r="AO10" i="43" a="1"/>
  <c r="AO10" i="43" s="1"/>
  <c r="BJ10" i="43" a="1"/>
  <c r="BJ10" i="43" s="1"/>
  <c r="BF10" i="43" a="1"/>
  <c r="BF10" i="43" s="1"/>
  <c r="AV10" i="43" a="1"/>
  <c r="AV10" i="43" s="1"/>
  <c r="AU10" i="43" a="1"/>
  <c r="AU10" i="43" s="1"/>
  <c r="BO10" i="43" a="1"/>
  <c r="BO10" i="43" s="1"/>
  <c r="AS10" i="43" a="1"/>
  <c r="AS10" i="43" s="1"/>
  <c r="AT10" i="43" a="1"/>
  <c r="AT10" i="43" s="1"/>
  <c r="BK10" i="43" a="1"/>
  <c r="BK10" i="43" s="1"/>
  <c r="BI10" i="43" a="1"/>
  <c r="BI10" i="43" s="1"/>
  <c r="BU10" i="43" a="1"/>
  <c r="BU10" i="43" s="1"/>
  <c r="BG10" i="43" a="1"/>
  <c r="BG10" i="43" s="1"/>
  <c r="BG11" i="43" s="1"/>
  <c r="AW10" i="43" a="1"/>
  <c r="AW10" i="43" s="1"/>
  <c r="BL10" i="43" a="1"/>
  <c r="BL10" i="43" s="1"/>
  <c r="BT10" i="43" a="1"/>
  <c r="BT10" i="43" s="1"/>
  <c r="AY12" i="43" a="1"/>
  <c r="AY12" i="43" s="1"/>
  <c r="AZ12" i="43" a="1"/>
  <c r="AZ12" i="43" s="1"/>
  <c r="BA12" i="43" a="1"/>
  <c r="BA12" i="43" s="1"/>
  <c r="BE12" i="43" a="1"/>
  <c r="BE12" i="43" s="1"/>
  <c r="BB12" i="43" a="1"/>
  <c r="BB12" i="43" s="1"/>
  <c r="BC12" i="43" a="1"/>
  <c r="BC12" i="43" s="1"/>
  <c r="BD12" i="43" a="1"/>
  <c r="BD12" i="43" s="1"/>
  <c r="BR12" i="43" a="1"/>
  <c r="BR12" i="43" s="1"/>
  <c r="AN12" i="43" a="1"/>
  <c r="AN12" i="43" s="1"/>
  <c r="AP12" i="43" a="1"/>
  <c r="AP12" i="43" s="1"/>
  <c r="AQ12" i="43" a="1"/>
  <c r="AQ12" i="43" s="1"/>
  <c r="BS12" i="43" a="1"/>
  <c r="BS12" i="43" s="1"/>
  <c r="BP12" i="43" a="1"/>
  <c r="BP12" i="43" s="1"/>
  <c r="AR12" i="43" a="1"/>
  <c r="AR12" i="43" s="1"/>
  <c r="AO12" i="43" a="1"/>
  <c r="AO12" i="43" s="1"/>
  <c r="BJ12" i="43" a="1"/>
  <c r="BJ12" i="43" s="1"/>
  <c r="BF12" i="43" a="1"/>
  <c r="BF12" i="43" s="1"/>
  <c r="AV12" i="43" a="1"/>
  <c r="AV12" i="43" s="1"/>
  <c r="AU12" i="43" a="1"/>
  <c r="AU12" i="43" s="1"/>
  <c r="BO12" i="43" a="1"/>
  <c r="BO12" i="43" s="1"/>
  <c r="AS12" i="43" a="1"/>
  <c r="AS12" i="43" s="1"/>
  <c r="AT12" i="43" a="1"/>
  <c r="AT12" i="43" s="1"/>
  <c r="BK12" i="43" a="1"/>
  <c r="BK12" i="43" s="1"/>
  <c r="BI12" i="43" a="1"/>
  <c r="BI12" i="43" s="1"/>
  <c r="BU12" i="43" a="1"/>
  <c r="BU12" i="43" s="1"/>
  <c r="BG12" i="43" a="1"/>
  <c r="BG12" i="43" s="1"/>
  <c r="AW12" i="43" a="1"/>
  <c r="AW12" i="43" s="1"/>
  <c r="BL12" i="43" a="1"/>
  <c r="BL12" i="43" s="1"/>
  <c r="BT12" i="43" a="1"/>
  <c r="BT12" i="43" s="1"/>
  <c r="W79" i="53"/>
  <c r="X79" i="53" s="1"/>
  <c r="W80" i="53"/>
  <c r="X80" i="53" s="1"/>
  <c r="W81" i="53"/>
  <c r="X81" i="53" s="1"/>
  <c r="W82" i="53"/>
  <c r="X82" i="53" s="1"/>
  <c r="W83" i="53"/>
  <c r="X83" i="53" s="1"/>
  <c r="W84" i="53"/>
  <c r="X84" i="53" s="1"/>
  <c r="W85" i="53"/>
  <c r="X85" i="53" s="1"/>
  <c r="W60" i="53"/>
  <c r="X60" i="53" s="1"/>
  <c r="W62" i="53"/>
  <c r="X62" i="53" s="1"/>
  <c r="W24" i="53"/>
  <c r="X24" i="53" s="1"/>
  <c r="W25" i="53"/>
  <c r="X25" i="53" s="1"/>
  <c r="W26" i="53"/>
  <c r="X26" i="53" s="1"/>
  <c r="W27" i="53"/>
  <c r="X27" i="53" s="1"/>
  <c r="W28" i="53"/>
  <c r="X28" i="53" s="1"/>
  <c r="W29" i="53"/>
  <c r="X29" i="53" s="1"/>
  <c r="W30" i="53"/>
  <c r="X30" i="53" s="1"/>
  <c r="W31" i="53"/>
  <c r="X31" i="53" s="1"/>
  <c r="W41" i="53"/>
  <c r="X41" i="53" s="1"/>
  <c r="W32" i="53"/>
  <c r="X32" i="53" s="1"/>
  <c r="W33" i="53"/>
  <c r="X33" i="53" s="1"/>
  <c r="W34" i="53"/>
  <c r="X34" i="53" s="1"/>
  <c r="W35" i="53"/>
  <c r="X35" i="53" s="1"/>
  <c r="W36" i="53"/>
  <c r="X36" i="53" s="1"/>
  <c r="W37" i="53"/>
  <c r="X37" i="53" s="1"/>
  <c r="W38" i="53"/>
  <c r="X38" i="53" s="1"/>
  <c r="W39" i="53"/>
  <c r="X39" i="53" s="1"/>
  <c r="W40" i="53"/>
  <c r="X40" i="53" s="1"/>
  <c r="W42" i="53"/>
  <c r="X42" i="53" s="1"/>
  <c r="W43" i="53"/>
  <c r="X43" i="53" s="1"/>
  <c r="W45" i="53"/>
  <c r="X45" i="53" s="1"/>
  <c r="W47" i="53"/>
  <c r="X47" i="53" s="1"/>
  <c r="W48" i="53"/>
  <c r="X48" i="53" s="1"/>
  <c r="W50" i="53"/>
  <c r="X50" i="53" s="1"/>
  <c r="W52" i="53"/>
  <c r="X52" i="53" s="1"/>
  <c r="W53" i="53"/>
  <c r="X53" i="53" s="1"/>
  <c r="W54" i="53"/>
  <c r="X54" i="53" s="1"/>
  <c r="W55" i="53"/>
  <c r="X55" i="53" s="1"/>
  <c r="W56" i="53"/>
  <c r="X56" i="53" s="1"/>
  <c r="W59" i="53"/>
  <c r="X59" i="53" s="1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41" i="55"/>
  <c r="R69" i="55"/>
  <c r="R70" i="55"/>
  <c r="R68" i="59"/>
  <c r="R42" i="59"/>
  <c r="W24" i="44"/>
  <c r="X24" i="44" s="1"/>
  <c r="W25" i="44"/>
  <c r="X25" i="44" s="1"/>
  <c r="W26" i="44"/>
  <c r="X26" i="44" s="1"/>
  <c r="W27" i="44"/>
  <c r="X27" i="44" s="1"/>
  <c r="W28" i="44"/>
  <c r="X28" i="44" s="1"/>
  <c r="W29" i="44"/>
  <c r="X29" i="44" s="1"/>
  <c r="W30" i="44"/>
  <c r="X30" i="44" s="1"/>
  <c r="W41" i="44"/>
  <c r="X41" i="44" s="1"/>
  <c r="W31" i="44"/>
  <c r="X31" i="44" s="1"/>
  <c r="W32" i="44"/>
  <c r="X32" i="44" s="1"/>
  <c r="W33" i="44"/>
  <c r="X33" i="44" s="1"/>
  <c r="W34" i="44"/>
  <c r="X34" i="44" s="1"/>
  <c r="W35" i="44"/>
  <c r="X35" i="44" s="1"/>
  <c r="W36" i="44"/>
  <c r="X36" i="44" s="1"/>
  <c r="W37" i="44"/>
  <c r="X37" i="44" s="1"/>
  <c r="W38" i="44"/>
  <c r="X38" i="44" s="1"/>
  <c r="W39" i="44"/>
  <c r="X39" i="44" s="1"/>
  <c r="W40" i="44"/>
  <c r="X40" i="44" s="1"/>
  <c r="W42" i="44"/>
  <c r="X42" i="44" s="1"/>
  <c r="W43" i="44"/>
  <c r="X43" i="44" s="1"/>
  <c r="W45" i="44"/>
  <c r="X45" i="44" s="1"/>
  <c r="W46" i="44"/>
  <c r="X46" i="44" s="1"/>
  <c r="W47" i="44"/>
  <c r="X47" i="44" s="1"/>
  <c r="W49" i="44"/>
  <c r="X49" i="44" s="1"/>
  <c r="W50" i="44"/>
  <c r="X50" i="44" s="1"/>
  <c r="W51" i="44"/>
  <c r="X51" i="44" s="1"/>
  <c r="W52" i="44"/>
  <c r="X52" i="44" s="1"/>
  <c r="W53" i="44"/>
  <c r="X53" i="44" s="1"/>
  <c r="W54" i="44"/>
  <c r="X54" i="44" s="1"/>
  <c r="W57" i="44"/>
  <c r="X57" i="44" s="1"/>
  <c r="W25" i="47"/>
  <c r="X25" i="47" s="1"/>
  <c r="W26" i="47"/>
  <c r="X26" i="47" s="1"/>
  <c r="W27" i="47"/>
  <c r="X27" i="47" s="1"/>
  <c r="W28" i="47"/>
  <c r="X28" i="47" s="1"/>
  <c r="W29" i="47"/>
  <c r="X29" i="47" s="1"/>
  <c r="W30" i="47"/>
  <c r="X30" i="47" s="1"/>
  <c r="W31" i="47"/>
  <c r="X31" i="47" s="1"/>
  <c r="W32" i="47"/>
  <c r="X32" i="47" s="1"/>
  <c r="W33" i="47"/>
  <c r="X33" i="47" s="1"/>
  <c r="W34" i="47"/>
  <c r="X34" i="47" s="1"/>
  <c r="W35" i="47"/>
  <c r="X35" i="47" s="1"/>
  <c r="W36" i="47"/>
  <c r="X36" i="47" s="1"/>
  <c r="W37" i="47"/>
  <c r="X37" i="47" s="1"/>
  <c r="W38" i="47"/>
  <c r="X38" i="47" s="1"/>
  <c r="W48" i="47"/>
  <c r="X48" i="47" s="1"/>
  <c r="W44" i="47"/>
  <c r="X44" i="47" s="1"/>
  <c r="W45" i="47"/>
  <c r="X45" i="47" s="1"/>
  <c r="W47" i="47"/>
  <c r="X47" i="47" s="1"/>
  <c r="W50" i="47"/>
  <c r="X50" i="47" s="1"/>
  <c r="W53" i="47"/>
  <c r="X53" i="47" s="1"/>
  <c r="W54" i="47"/>
  <c r="X54" i="47" s="1"/>
  <c r="W55" i="47"/>
  <c r="X55" i="47" s="1"/>
  <c r="W56" i="47"/>
  <c r="X56" i="47" s="1"/>
  <c r="W58" i="47"/>
  <c r="X58" i="47" s="1"/>
  <c r="W60" i="47"/>
  <c r="X60" i="47" s="1"/>
  <c r="W63" i="47"/>
  <c r="X63" i="47" s="1"/>
  <c r="W65" i="47"/>
  <c r="X65" i="47" s="1"/>
  <c r="W67" i="47"/>
  <c r="X67" i="47" s="1"/>
  <c r="M29" i="52"/>
  <c r="N29" i="52"/>
  <c r="O29" i="52"/>
  <c r="Q29" i="52"/>
  <c r="R29" i="52" s="1"/>
  <c r="T29" i="52"/>
  <c r="V29" i="52"/>
  <c r="W29" i="52"/>
  <c r="X29" i="52" s="1"/>
  <c r="AJ29" i="52" a="1"/>
  <c r="AJ29" i="52" s="1"/>
  <c r="AK29" i="52" a="1"/>
  <c r="AK29" i="52" s="1"/>
  <c r="AL29" i="52" a="1"/>
  <c r="AL29" i="52" s="1"/>
  <c r="K17" i="44"/>
  <c r="J17" i="44"/>
  <c r="K16" i="44"/>
  <c r="J16" i="44"/>
  <c r="K17" i="45"/>
  <c r="J17" i="45"/>
  <c r="K16" i="45"/>
  <c r="J16" i="45"/>
  <c r="K17" i="46"/>
  <c r="J17" i="46"/>
  <c r="K16" i="46"/>
  <c r="J16" i="46"/>
  <c r="K17" i="48"/>
  <c r="J17" i="48"/>
  <c r="K16" i="48"/>
  <c r="J16" i="48"/>
  <c r="K17" i="49"/>
  <c r="J17" i="49"/>
  <c r="K16" i="49"/>
  <c r="J16" i="49"/>
  <c r="K17" i="51"/>
  <c r="J17" i="51"/>
  <c r="K16" i="51"/>
  <c r="J16" i="51"/>
  <c r="K17" i="52"/>
  <c r="J17" i="52"/>
  <c r="K16" i="52"/>
  <c r="J16" i="52"/>
  <c r="K17" i="55"/>
  <c r="J17" i="55"/>
  <c r="K16" i="55"/>
  <c r="J16" i="55"/>
  <c r="J16" i="59"/>
  <c r="K16" i="59"/>
  <c r="K17" i="59"/>
  <c r="J17" i="59"/>
  <c r="N24" i="44"/>
  <c r="N25" i="44"/>
  <c r="N26" i="44"/>
  <c r="N27" i="44"/>
  <c r="N28" i="44"/>
  <c r="N29" i="44"/>
  <c r="N30" i="44"/>
  <c r="N41" i="44"/>
  <c r="N31" i="44"/>
  <c r="N32" i="44"/>
  <c r="N33" i="44"/>
  <c r="N34" i="44"/>
  <c r="N35" i="44"/>
  <c r="N36" i="44"/>
  <c r="N37" i="44"/>
  <c r="N38" i="44"/>
  <c r="N39" i="44"/>
  <c r="N40" i="44"/>
  <c r="N42" i="44"/>
  <c r="N43" i="44"/>
  <c r="N45" i="44"/>
  <c r="N46" i="44"/>
  <c r="N47" i="44"/>
  <c r="N49" i="44"/>
  <c r="N50" i="44"/>
  <c r="N51" i="44"/>
  <c r="N52" i="44"/>
  <c r="N53" i="44"/>
  <c r="N54" i="44"/>
  <c r="N57" i="44"/>
  <c r="N58" i="44"/>
  <c r="N60" i="44"/>
  <c r="N65" i="44"/>
  <c r="N66" i="44"/>
  <c r="N68" i="44"/>
  <c r="N69" i="44"/>
  <c r="N70" i="44"/>
  <c r="N71" i="44"/>
  <c r="P71" i="44" s="1"/>
  <c r="N72" i="44"/>
  <c r="N73" i="44"/>
  <c r="N74" i="44"/>
  <c r="N75" i="44"/>
  <c r="N76" i="44"/>
  <c r="N77" i="44"/>
  <c r="N78" i="44"/>
  <c r="N79" i="44"/>
  <c r="N80" i="44"/>
  <c r="N81" i="44"/>
  <c r="N82" i="44"/>
  <c r="N83" i="44"/>
  <c r="AJ24" i="43" a="1"/>
  <c r="AJ24" i="43" s="1"/>
  <c r="AK24" i="43" a="1"/>
  <c r="AK24" i="43" s="1"/>
  <c r="AL24" i="43" a="1"/>
  <c r="AL24" i="43" s="1"/>
  <c r="AJ25" i="43" a="1"/>
  <c r="AJ25" i="43" s="1"/>
  <c r="AK25" i="43" a="1"/>
  <c r="AK25" i="43" s="1"/>
  <c r="AL25" i="43" a="1"/>
  <c r="AL25" i="43" s="1"/>
  <c r="AJ26" i="43" a="1"/>
  <c r="AJ26" i="43" s="1"/>
  <c r="AK26" i="43" a="1"/>
  <c r="AK26" i="43" s="1"/>
  <c r="AL26" i="43" a="1"/>
  <c r="AL26" i="43" s="1"/>
  <c r="AJ27" i="43" a="1"/>
  <c r="AJ27" i="43" s="1"/>
  <c r="AK27" i="43" a="1"/>
  <c r="AK27" i="43" s="1"/>
  <c r="AL27" i="43" a="1"/>
  <c r="AL27" i="43" s="1"/>
  <c r="AJ28" i="43" a="1"/>
  <c r="AJ28" i="43" s="1"/>
  <c r="AK28" i="43" a="1"/>
  <c r="AK28" i="43" s="1"/>
  <c r="AL28" i="43" a="1"/>
  <c r="AL28" i="43" s="1"/>
  <c r="AJ29" i="43" a="1"/>
  <c r="AJ29" i="43" s="1"/>
  <c r="AK29" i="43" a="1"/>
  <c r="AK29" i="43" s="1"/>
  <c r="AL29" i="43" a="1"/>
  <c r="AL29" i="43" s="1"/>
  <c r="AJ30" i="43" a="1"/>
  <c r="AJ30" i="43" s="1"/>
  <c r="AK30" i="43" a="1"/>
  <c r="AK30" i="43" s="1"/>
  <c r="AL30" i="43" a="1"/>
  <c r="AL30" i="43" s="1"/>
  <c r="AJ31" i="43" a="1"/>
  <c r="AJ31" i="43" s="1"/>
  <c r="AK31" i="43" a="1"/>
  <c r="AK31" i="43" s="1"/>
  <c r="AL31" i="43" a="1"/>
  <c r="AL31" i="43" s="1"/>
  <c r="AJ32" i="43" a="1"/>
  <c r="AJ32" i="43" s="1"/>
  <c r="AK32" i="43" a="1"/>
  <c r="AK32" i="43" s="1"/>
  <c r="AL32" i="43" a="1"/>
  <c r="AL32" i="43" s="1"/>
  <c r="AJ33" i="43" a="1"/>
  <c r="AJ33" i="43" s="1"/>
  <c r="AK33" i="43" a="1"/>
  <c r="AK33" i="43" s="1"/>
  <c r="AL33" i="43" a="1"/>
  <c r="AL33" i="43" s="1"/>
  <c r="AJ34" i="43" a="1"/>
  <c r="AJ34" i="43" s="1"/>
  <c r="AK34" i="43" a="1"/>
  <c r="AK34" i="43" s="1"/>
  <c r="AL34" i="43" a="1"/>
  <c r="AL34" i="43" s="1"/>
  <c r="AJ35" i="43" a="1"/>
  <c r="AJ35" i="43" s="1"/>
  <c r="AK35" i="43" a="1"/>
  <c r="AK35" i="43" s="1"/>
  <c r="AL35" i="43" a="1"/>
  <c r="AL35" i="43" s="1"/>
  <c r="AJ36" i="43" a="1"/>
  <c r="AJ36" i="43" s="1"/>
  <c r="AK36" i="43" a="1"/>
  <c r="AK36" i="43" s="1"/>
  <c r="AL36" i="43" a="1"/>
  <c r="AL36" i="43" s="1"/>
  <c r="AJ37" i="43" a="1"/>
  <c r="AJ37" i="43" s="1"/>
  <c r="AK37" i="43" a="1"/>
  <c r="AK37" i="43" s="1"/>
  <c r="AL37" i="43" a="1"/>
  <c r="AL37" i="43" s="1"/>
  <c r="AJ38" i="43" a="1"/>
  <c r="AJ38" i="43" s="1"/>
  <c r="AK38" i="43" a="1"/>
  <c r="AK38" i="43" s="1"/>
  <c r="AL38" i="43" a="1"/>
  <c r="AL38" i="43" s="1"/>
  <c r="AJ39" i="43" a="1"/>
  <c r="AJ39" i="43" s="1"/>
  <c r="AK39" i="43" a="1"/>
  <c r="AK39" i="43" s="1"/>
  <c r="AL39" i="43" a="1"/>
  <c r="AL39" i="43" s="1"/>
  <c r="AJ40" i="43" a="1"/>
  <c r="AJ40" i="43" s="1"/>
  <c r="AK40" i="43" a="1"/>
  <c r="AK40" i="43" s="1"/>
  <c r="AL40" i="43" a="1"/>
  <c r="AL40" i="43" s="1"/>
  <c r="AJ41" i="43" a="1"/>
  <c r="AJ41" i="43" s="1"/>
  <c r="AK41" i="43" a="1"/>
  <c r="AK41" i="43" s="1"/>
  <c r="AL41" i="43" a="1"/>
  <c r="AL41" i="43" s="1"/>
  <c r="AJ42" i="43" a="1"/>
  <c r="AJ42" i="43" s="1"/>
  <c r="AK42" i="43" a="1"/>
  <c r="AK42" i="43" s="1"/>
  <c r="AL42" i="43" a="1"/>
  <c r="AL42" i="43" s="1"/>
  <c r="AJ43" i="43" a="1"/>
  <c r="AJ43" i="43" s="1"/>
  <c r="AK43" i="43" a="1"/>
  <c r="AK43" i="43" s="1"/>
  <c r="AL43" i="43" a="1"/>
  <c r="AL43" i="43" s="1"/>
  <c r="AJ49" i="43" a="1"/>
  <c r="AJ49" i="43" s="1"/>
  <c r="AK49" i="43" a="1"/>
  <c r="AK49" i="43" s="1"/>
  <c r="AL49" i="43" a="1"/>
  <c r="AL49" i="43" s="1"/>
  <c r="AJ50" i="43" a="1"/>
  <c r="AJ50" i="43" s="1"/>
  <c r="AK50" i="43" a="1"/>
  <c r="AK50" i="43" s="1"/>
  <c r="AL50" i="43" a="1"/>
  <c r="AL50" i="43" s="1"/>
  <c r="AJ51" i="43" a="1"/>
  <c r="AJ51" i="43" s="1"/>
  <c r="AK51" i="43" a="1"/>
  <c r="AK51" i="43" s="1"/>
  <c r="AL51" i="43" a="1"/>
  <c r="AL51" i="43" s="1"/>
  <c r="AJ52" i="43" a="1"/>
  <c r="AJ52" i="43" s="1"/>
  <c r="AK52" i="43" a="1"/>
  <c r="AK52" i="43" s="1"/>
  <c r="AL52" i="43" a="1"/>
  <c r="AL52" i="43" s="1"/>
  <c r="AJ53" i="43" a="1"/>
  <c r="AJ53" i="43" s="1"/>
  <c r="AK53" i="43" a="1"/>
  <c r="AK53" i="43" s="1"/>
  <c r="AL53" i="43" a="1"/>
  <c r="AL53" i="43" s="1"/>
  <c r="AJ54" i="43" a="1"/>
  <c r="AJ54" i="43" s="1"/>
  <c r="AK54" i="43" a="1"/>
  <c r="AK54" i="43" s="1"/>
  <c r="AL54" i="43" a="1"/>
  <c r="AL54" i="43" s="1"/>
  <c r="AJ55" i="43" a="1"/>
  <c r="AJ55" i="43" s="1"/>
  <c r="AK55" i="43" a="1"/>
  <c r="AK55" i="43" s="1"/>
  <c r="AL55" i="43" a="1"/>
  <c r="AL55" i="43" s="1"/>
  <c r="AJ71" i="43" a="1"/>
  <c r="AJ71" i="43" s="1"/>
  <c r="AK71" i="43" a="1"/>
  <c r="AK71" i="43" s="1"/>
  <c r="AL71" i="43" a="1"/>
  <c r="AL71" i="43" s="1"/>
  <c r="AJ76" i="43" a="1"/>
  <c r="AJ76" i="43" s="1"/>
  <c r="AK76" i="43" a="1"/>
  <c r="AK76" i="43" s="1"/>
  <c r="AL76" i="43" a="1"/>
  <c r="AL76" i="43" s="1"/>
  <c r="AJ77" i="43" a="1"/>
  <c r="AJ77" i="43" s="1"/>
  <c r="AK77" i="43" a="1"/>
  <c r="AK77" i="43" s="1"/>
  <c r="AL77" i="43" a="1"/>
  <c r="AL77" i="43" s="1"/>
  <c r="AJ78" i="43" a="1"/>
  <c r="AJ78" i="43" s="1"/>
  <c r="AK78" i="43" a="1"/>
  <c r="AK78" i="43" s="1"/>
  <c r="AL78" i="43" a="1"/>
  <c r="AL78" i="43" s="1"/>
  <c r="AJ79" i="43" a="1"/>
  <c r="AJ79" i="43" s="1"/>
  <c r="AK79" i="43" a="1"/>
  <c r="AK79" i="43" s="1"/>
  <c r="AL79" i="43" a="1"/>
  <c r="AL79" i="43" s="1"/>
  <c r="AJ80" i="43" a="1"/>
  <c r="AJ80" i="43" s="1"/>
  <c r="AK80" i="43" a="1"/>
  <c r="AK80" i="43" s="1"/>
  <c r="AL80" i="43" a="1"/>
  <c r="AL80" i="43" s="1"/>
  <c r="AJ81" i="43" a="1"/>
  <c r="AJ81" i="43" s="1"/>
  <c r="AK81" i="43" a="1"/>
  <c r="AK81" i="43" s="1"/>
  <c r="AL81" i="43" a="1"/>
  <c r="AL81" i="43" s="1"/>
  <c r="AJ82" i="43" a="1"/>
  <c r="AJ82" i="43" s="1"/>
  <c r="AK82" i="43" a="1"/>
  <c r="AK82" i="43" s="1"/>
  <c r="AL82" i="43" a="1"/>
  <c r="AL82" i="43" s="1"/>
  <c r="AJ83" i="43" a="1"/>
  <c r="AJ83" i="43" s="1"/>
  <c r="AK83" i="43" a="1"/>
  <c r="AK83" i="43" s="1"/>
  <c r="AL83" i="43" a="1"/>
  <c r="AL83" i="43" s="1"/>
  <c r="AJ84" i="43" a="1"/>
  <c r="AJ84" i="43" s="1"/>
  <c r="AK84" i="43" a="1"/>
  <c r="AK84" i="43" s="1"/>
  <c r="AL84" i="43" a="1"/>
  <c r="AL84" i="43" s="1"/>
  <c r="M23" i="54"/>
  <c r="N23" i="54"/>
  <c r="O23" i="54"/>
  <c r="Q23" i="54"/>
  <c r="R23" i="54" s="1"/>
  <c r="T23" i="54"/>
  <c r="V23" i="54"/>
  <c r="W23" i="54"/>
  <c r="X23" i="54" s="1"/>
  <c r="AJ23" i="54" a="1"/>
  <c r="AJ23" i="54" s="1"/>
  <c r="AK23" i="54" a="1"/>
  <c r="AK23" i="54" s="1"/>
  <c r="AL23" i="54" a="1"/>
  <c r="AL23" i="54" s="1"/>
  <c r="M23" i="55"/>
  <c r="N23" i="55"/>
  <c r="O23" i="55"/>
  <c r="Q23" i="55"/>
  <c r="R23" i="55" s="1"/>
  <c r="T23" i="55"/>
  <c r="V23" i="55"/>
  <c r="W23" i="55"/>
  <c r="X23" i="55" s="1"/>
  <c r="AJ23" i="55" a="1"/>
  <c r="AJ23" i="55" s="1"/>
  <c r="AK23" i="55" a="1"/>
  <c r="AK23" i="55" s="1"/>
  <c r="AL23" i="55" a="1"/>
  <c r="AL23" i="55" s="1"/>
  <c r="M23" i="2"/>
  <c r="N23" i="2"/>
  <c r="O23" i="2"/>
  <c r="Q23" i="2"/>
  <c r="R23" i="2" s="1"/>
  <c r="T23" i="2"/>
  <c r="V23" i="2"/>
  <c r="W23" i="2"/>
  <c r="X23" i="2" s="1"/>
  <c r="AJ23" i="2" a="1"/>
  <c r="AJ23" i="2" s="1"/>
  <c r="AK23" i="2" a="1"/>
  <c r="AK23" i="2" s="1"/>
  <c r="AL23" i="2" a="1"/>
  <c r="AL23" i="2" s="1"/>
  <c r="M23" i="48"/>
  <c r="N23" i="48"/>
  <c r="O23" i="48"/>
  <c r="Q23" i="48"/>
  <c r="R23" i="48" s="1"/>
  <c r="W23" i="48"/>
  <c r="X23" i="48" s="1"/>
  <c r="W24" i="48"/>
  <c r="X24" i="48" s="1"/>
  <c r="W25" i="48"/>
  <c r="X25" i="48" s="1"/>
  <c r="Q24" i="48"/>
  <c r="R24" i="48" s="1"/>
  <c r="Q25" i="48"/>
  <c r="R25" i="48" s="1"/>
  <c r="M24" i="48"/>
  <c r="N24" i="48"/>
  <c r="O24" i="48"/>
  <c r="M25" i="48"/>
  <c r="N25" i="48"/>
  <c r="O25" i="48"/>
  <c r="M26" i="48"/>
  <c r="N26" i="48"/>
  <c r="O26" i="48"/>
  <c r="AY15" i="51" a="1"/>
  <c r="AY15" i="51" s="1"/>
  <c r="AY16" i="51" a="1"/>
  <c r="AY16" i="51" s="1"/>
  <c r="AY17" i="51" a="1"/>
  <c r="AY17" i="51" s="1"/>
  <c r="P200" i="43"/>
  <c r="P199" i="43"/>
  <c r="P198" i="43"/>
  <c r="P197" i="43"/>
  <c r="P196" i="43"/>
  <c r="P195" i="43"/>
  <c r="P194" i="43"/>
  <c r="E195" i="43"/>
  <c r="AL193" i="43" a="1"/>
  <c r="AL193" i="43" s="1"/>
  <c r="Q193" i="43"/>
  <c r="R193" i="43" s="1"/>
  <c r="P193" i="43"/>
  <c r="N193" i="43"/>
  <c r="M193" i="43"/>
  <c r="E194" i="43"/>
  <c r="AL192" i="43" a="1"/>
  <c r="AL192" i="43" s="1"/>
  <c r="Q192" i="43"/>
  <c r="R192" i="43" s="1"/>
  <c r="P192" i="43"/>
  <c r="N192" i="43"/>
  <c r="M192" i="43"/>
  <c r="E193" i="43"/>
  <c r="AL191" i="43" a="1"/>
  <c r="AL191" i="43" s="1"/>
  <c r="Q191" i="43"/>
  <c r="R191" i="43" s="1"/>
  <c r="P191" i="43"/>
  <c r="N191" i="43"/>
  <c r="M191" i="43"/>
  <c r="E192" i="43"/>
  <c r="AL190" i="43" a="1"/>
  <c r="AL190" i="43" s="1"/>
  <c r="Q190" i="43"/>
  <c r="R190" i="43" s="1"/>
  <c r="P190" i="43"/>
  <c r="N190" i="43"/>
  <c r="M190" i="43"/>
  <c r="E191" i="43"/>
  <c r="AL189" i="43" a="1"/>
  <c r="AL189" i="43" s="1"/>
  <c r="Q189" i="43"/>
  <c r="R189" i="43" s="1"/>
  <c r="P189" i="43"/>
  <c r="N189" i="43"/>
  <c r="M189" i="43"/>
  <c r="E190" i="43"/>
  <c r="AL188" i="43" a="1"/>
  <c r="AL188" i="43" s="1"/>
  <c r="Q188" i="43"/>
  <c r="R188" i="43" s="1"/>
  <c r="P188" i="43"/>
  <c r="N188" i="43"/>
  <c r="M188" i="43"/>
  <c r="E189" i="43"/>
  <c r="AL187" i="43" a="1"/>
  <c r="AL187" i="43" s="1"/>
  <c r="Q187" i="43"/>
  <c r="R187" i="43" s="1"/>
  <c r="P187" i="43"/>
  <c r="N187" i="43"/>
  <c r="M187" i="43"/>
  <c r="E188" i="43"/>
  <c r="AL186" i="43" a="1"/>
  <c r="AL186" i="43" s="1"/>
  <c r="Q186" i="43"/>
  <c r="R186" i="43" s="1"/>
  <c r="P186" i="43"/>
  <c r="N186" i="43"/>
  <c r="M186" i="43"/>
  <c r="E187" i="43"/>
  <c r="AL185" i="43" a="1"/>
  <c r="AL185" i="43" s="1"/>
  <c r="Q185" i="43"/>
  <c r="R185" i="43" s="1"/>
  <c r="P185" i="43"/>
  <c r="N185" i="43"/>
  <c r="M185" i="43"/>
  <c r="E186" i="43"/>
  <c r="AL184" i="43" a="1"/>
  <c r="AL184" i="43" s="1"/>
  <c r="Q184" i="43"/>
  <c r="R184" i="43" s="1"/>
  <c r="P184" i="43"/>
  <c r="N184" i="43"/>
  <c r="M184" i="43"/>
  <c r="E185" i="43"/>
  <c r="AL183" i="43" a="1"/>
  <c r="AL183" i="43" s="1"/>
  <c r="Q183" i="43"/>
  <c r="R183" i="43" s="1"/>
  <c r="P183" i="43"/>
  <c r="N183" i="43"/>
  <c r="M183" i="43"/>
  <c r="E184" i="43"/>
  <c r="AL182" i="43" a="1"/>
  <c r="AL182" i="43" s="1"/>
  <c r="Q182" i="43"/>
  <c r="R182" i="43" s="1"/>
  <c r="P182" i="43"/>
  <c r="N182" i="43"/>
  <c r="M182" i="43"/>
  <c r="E183" i="43"/>
  <c r="AL181" i="43" a="1"/>
  <c r="AL181" i="43" s="1"/>
  <c r="Q181" i="43"/>
  <c r="R181" i="43" s="1"/>
  <c r="P181" i="43"/>
  <c r="N181" i="43"/>
  <c r="M181" i="43"/>
  <c r="E182" i="43"/>
  <c r="AL180" i="43" a="1"/>
  <c r="AL180" i="43" s="1"/>
  <c r="Q180" i="43"/>
  <c r="R180" i="43" s="1"/>
  <c r="P180" i="43"/>
  <c r="N180" i="43"/>
  <c r="M180" i="43"/>
  <c r="E181" i="43"/>
  <c r="AL179" i="43" a="1"/>
  <c r="AL179" i="43" s="1"/>
  <c r="Q179" i="43"/>
  <c r="R179" i="43" s="1"/>
  <c r="P179" i="43"/>
  <c r="N179" i="43"/>
  <c r="M179" i="43"/>
  <c r="E180" i="43"/>
  <c r="AL178" i="43" a="1"/>
  <c r="AL178" i="43" s="1"/>
  <c r="Q178" i="43"/>
  <c r="R178" i="43" s="1"/>
  <c r="P178" i="43"/>
  <c r="N178" i="43"/>
  <c r="M178" i="43"/>
  <c r="E179" i="43"/>
  <c r="AL177" i="43" a="1"/>
  <c r="AL177" i="43" s="1"/>
  <c r="Q177" i="43"/>
  <c r="R177" i="43" s="1"/>
  <c r="P177" i="43"/>
  <c r="N177" i="43"/>
  <c r="M177" i="43"/>
  <c r="E178" i="43"/>
  <c r="AL176" i="43" a="1"/>
  <c r="AL176" i="43" s="1"/>
  <c r="Q176" i="43"/>
  <c r="R176" i="43" s="1"/>
  <c r="P176" i="43"/>
  <c r="N176" i="43"/>
  <c r="M176" i="43"/>
  <c r="E177" i="43"/>
  <c r="AL175" i="43" a="1"/>
  <c r="AL175" i="43" s="1"/>
  <c r="Q175" i="43"/>
  <c r="R175" i="43" s="1"/>
  <c r="P175" i="43"/>
  <c r="N175" i="43"/>
  <c r="M175" i="43"/>
  <c r="E176" i="43"/>
  <c r="AL174" i="43" a="1"/>
  <c r="AL174" i="43" s="1"/>
  <c r="Q174" i="43"/>
  <c r="R174" i="43" s="1"/>
  <c r="P174" i="43"/>
  <c r="N174" i="43"/>
  <c r="M174" i="43"/>
  <c r="E175" i="43"/>
  <c r="AL173" i="43" a="1"/>
  <c r="AL173" i="43" s="1"/>
  <c r="Q173" i="43"/>
  <c r="R173" i="43" s="1"/>
  <c r="P173" i="43"/>
  <c r="N173" i="43"/>
  <c r="M173" i="43"/>
  <c r="E174" i="43"/>
  <c r="AL172" i="43" a="1"/>
  <c r="AL172" i="43" s="1"/>
  <c r="AK172" i="43" a="1"/>
  <c r="AK172" i="43" s="1"/>
  <c r="Q172" i="43"/>
  <c r="R172" i="43" s="1"/>
  <c r="P172" i="43"/>
  <c r="N172" i="43"/>
  <c r="M172" i="43"/>
  <c r="E173" i="43"/>
  <c r="AL171" i="43" a="1"/>
  <c r="AL171" i="43" s="1"/>
  <c r="AK171" i="43" a="1"/>
  <c r="AK171" i="43" s="1"/>
  <c r="Q171" i="43"/>
  <c r="R171" i="43" s="1"/>
  <c r="P171" i="43"/>
  <c r="N171" i="43"/>
  <c r="M171" i="43"/>
  <c r="E172" i="43"/>
  <c r="AL170" i="43" a="1"/>
  <c r="AL170" i="43" s="1"/>
  <c r="AK170" i="43" a="1"/>
  <c r="AK170" i="43" s="1"/>
  <c r="Q170" i="43"/>
  <c r="R170" i="43" s="1"/>
  <c r="P170" i="43"/>
  <c r="N170" i="43"/>
  <c r="M170" i="43"/>
  <c r="E171" i="43"/>
  <c r="AL169" i="43" a="1"/>
  <c r="AL169" i="43" s="1"/>
  <c r="AK169" i="43" a="1"/>
  <c r="AK169" i="43" s="1"/>
  <c r="Q169" i="43"/>
  <c r="R169" i="43" s="1"/>
  <c r="P169" i="43"/>
  <c r="N169" i="43"/>
  <c r="M169" i="43"/>
  <c r="E170" i="43"/>
  <c r="AL168" i="43" a="1"/>
  <c r="AL168" i="43" s="1"/>
  <c r="AK168" i="43" a="1"/>
  <c r="AK168" i="43" s="1"/>
  <c r="Q168" i="43"/>
  <c r="R168" i="43" s="1"/>
  <c r="P168" i="43"/>
  <c r="N168" i="43"/>
  <c r="M168" i="43"/>
  <c r="E169" i="43"/>
  <c r="AL167" i="43" a="1"/>
  <c r="AL167" i="43" s="1"/>
  <c r="AK167" i="43" a="1"/>
  <c r="AK167" i="43" s="1"/>
  <c r="Q167" i="43"/>
  <c r="R167" i="43" s="1"/>
  <c r="P167" i="43"/>
  <c r="N167" i="43"/>
  <c r="M167" i="43"/>
  <c r="E168" i="43"/>
  <c r="AL166" i="43" a="1"/>
  <c r="AL166" i="43" s="1"/>
  <c r="AK166" i="43" a="1"/>
  <c r="AK166" i="43" s="1"/>
  <c r="Q166" i="43"/>
  <c r="R166" i="43" s="1"/>
  <c r="P166" i="43"/>
  <c r="N166" i="43"/>
  <c r="M166" i="43"/>
  <c r="E167" i="43"/>
  <c r="AL165" i="43" a="1"/>
  <c r="AL165" i="43" s="1"/>
  <c r="AK165" i="43" a="1"/>
  <c r="AK165" i="43" s="1"/>
  <c r="Q165" i="43"/>
  <c r="R165" i="43" s="1"/>
  <c r="P165" i="43"/>
  <c r="N165" i="43"/>
  <c r="M165" i="43"/>
  <c r="E166" i="43"/>
  <c r="AL164" i="43" a="1"/>
  <c r="AL164" i="43" s="1"/>
  <c r="AK164" i="43" a="1"/>
  <c r="AK164" i="43" s="1"/>
  <c r="Q164" i="43"/>
  <c r="R164" i="43" s="1"/>
  <c r="P164" i="43"/>
  <c r="N164" i="43"/>
  <c r="M164" i="43"/>
  <c r="E165" i="43"/>
  <c r="AL163" i="43" a="1"/>
  <c r="AL163" i="43" s="1"/>
  <c r="AK163" i="43" a="1"/>
  <c r="AK163" i="43" s="1"/>
  <c r="Q163" i="43"/>
  <c r="R163" i="43" s="1"/>
  <c r="P163" i="43"/>
  <c r="N163" i="43"/>
  <c r="M163" i="43"/>
  <c r="E164" i="43"/>
  <c r="AL162" i="43" a="1"/>
  <c r="AL162" i="43" s="1"/>
  <c r="AK162" i="43" a="1"/>
  <c r="AK162" i="43" s="1"/>
  <c r="Q162" i="43"/>
  <c r="R162" i="43" s="1"/>
  <c r="P162" i="43"/>
  <c r="N162" i="43"/>
  <c r="M162" i="43"/>
  <c r="E163" i="43"/>
  <c r="AL161" i="43" a="1"/>
  <c r="AL161" i="43" s="1"/>
  <c r="AK161" i="43" a="1"/>
  <c r="AK161" i="43" s="1"/>
  <c r="Q161" i="43"/>
  <c r="R161" i="43" s="1"/>
  <c r="P161" i="43"/>
  <c r="N161" i="43"/>
  <c r="M161" i="43"/>
  <c r="E162" i="43"/>
  <c r="AL160" i="43" a="1"/>
  <c r="AL160" i="43" s="1"/>
  <c r="AK160" i="43" a="1"/>
  <c r="AK160" i="43" s="1"/>
  <c r="Q160" i="43"/>
  <c r="R160" i="43" s="1"/>
  <c r="P160" i="43"/>
  <c r="N160" i="43"/>
  <c r="M160" i="43"/>
  <c r="E161" i="43"/>
  <c r="AL159" i="43" a="1"/>
  <c r="AL159" i="43" s="1"/>
  <c r="AK159" i="43" a="1"/>
  <c r="AK159" i="43" s="1"/>
  <c r="Q159" i="43"/>
  <c r="R159" i="43" s="1"/>
  <c r="P159" i="43"/>
  <c r="N159" i="43"/>
  <c r="M159" i="43"/>
  <c r="E160" i="43"/>
  <c r="AL158" i="43" a="1"/>
  <c r="AL158" i="43" s="1"/>
  <c r="AK158" i="43" a="1"/>
  <c r="AK158" i="43" s="1"/>
  <c r="Q158" i="43"/>
  <c r="R158" i="43" s="1"/>
  <c r="P158" i="43"/>
  <c r="N158" i="43"/>
  <c r="M158" i="43"/>
  <c r="E159" i="43"/>
  <c r="AL157" i="43" a="1"/>
  <c r="AL157" i="43" s="1"/>
  <c r="AK157" i="43" a="1"/>
  <c r="AK157" i="43" s="1"/>
  <c r="Q157" i="43"/>
  <c r="R157" i="43" s="1"/>
  <c r="P157" i="43"/>
  <c r="N157" i="43"/>
  <c r="M157" i="43"/>
  <c r="E158" i="43"/>
  <c r="AL156" i="43" a="1"/>
  <c r="AL156" i="43" s="1"/>
  <c r="AK156" i="43" a="1"/>
  <c r="AK156" i="43" s="1"/>
  <c r="Q156" i="43"/>
  <c r="R156" i="43" s="1"/>
  <c r="P156" i="43"/>
  <c r="N156" i="43"/>
  <c r="M156" i="43"/>
  <c r="E157" i="43"/>
  <c r="AL155" i="43" a="1"/>
  <c r="AL155" i="43" s="1"/>
  <c r="AK155" i="43" a="1"/>
  <c r="AK155" i="43" s="1"/>
  <c r="Q155" i="43"/>
  <c r="R155" i="43" s="1"/>
  <c r="P155" i="43"/>
  <c r="N155" i="43"/>
  <c r="M155" i="43"/>
  <c r="E156" i="43"/>
  <c r="AL154" i="43" a="1"/>
  <c r="AL154" i="43" s="1"/>
  <c r="AK154" i="43" a="1"/>
  <c r="AK154" i="43" s="1"/>
  <c r="Q154" i="43"/>
  <c r="R154" i="43" s="1"/>
  <c r="P154" i="43"/>
  <c r="N154" i="43"/>
  <c r="M154" i="43"/>
  <c r="E155" i="43"/>
  <c r="AL153" i="43" a="1"/>
  <c r="AL153" i="43" s="1"/>
  <c r="AK153" i="43" a="1"/>
  <c r="AK153" i="43" s="1"/>
  <c r="Q153" i="43"/>
  <c r="R153" i="43" s="1"/>
  <c r="P153" i="43"/>
  <c r="N153" i="43"/>
  <c r="M153" i="43"/>
  <c r="E154" i="43"/>
  <c r="AL152" i="43" a="1"/>
  <c r="AL152" i="43" s="1"/>
  <c r="AK152" i="43" a="1"/>
  <c r="AK152" i="43" s="1"/>
  <c r="Q152" i="43"/>
  <c r="R152" i="43" s="1"/>
  <c r="P152" i="43"/>
  <c r="N152" i="43"/>
  <c r="M152" i="43"/>
  <c r="E153" i="43"/>
  <c r="AL151" i="43" a="1"/>
  <c r="AL151" i="43" s="1"/>
  <c r="AK151" i="43" a="1"/>
  <c r="AK151" i="43" s="1"/>
  <c r="Q151" i="43"/>
  <c r="R151" i="43" s="1"/>
  <c r="P151" i="43"/>
  <c r="N151" i="43"/>
  <c r="M151" i="43"/>
  <c r="E152" i="43"/>
  <c r="AL150" i="43" a="1"/>
  <c r="AL150" i="43" s="1"/>
  <c r="AK150" i="43" a="1"/>
  <c r="AK150" i="43" s="1"/>
  <c r="Q150" i="43"/>
  <c r="R150" i="43" s="1"/>
  <c r="P150" i="43"/>
  <c r="N150" i="43"/>
  <c r="M150" i="43"/>
  <c r="E151" i="43"/>
  <c r="AL149" i="43" a="1"/>
  <c r="AL149" i="43" s="1"/>
  <c r="AK149" i="43" a="1"/>
  <c r="AK149" i="43" s="1"/>
  <c r="Q149" i="43"/>
  <c r="R149" i="43" s="1"/>
  <c r="P149" i="43"/>
  <c r="N149" i="43"/>
  <c r="M149" i="43"/>
  <c r="E150" i="43"/>
  <c r="AL148" i="43" a="1"/>
  <c r="AL148" i="43" s="1"/>
  <c r="AK148" i="43" a="1"/>
  <c r="AK148" i="43" s="1"/>
  <c r="Q148" i="43"/>
  <c r="R148" i="43" s="1"/>
  <c r="P148" i="43"/>
  <c r="N148" i="43"/>
  <c r="M148" i="43"/>
  <c r="E149" i="43"/>
  <c r="AL147" i="43" a="1"/>
  <c r="AL147" i="43" s="1"/>
  <c r="AK147" i="43" a="1"/>
  <c r="AK147" i="43" s="1"/>
  <c r="Q147" i="43"/>
  <c r="R147" i="43" s="1"/>
  <c r="P147" i="43"/>
  <c r="N147" i="43"/>
  <c r="M147" i="43"/>
  <c r="E148" i="43"/>
  <c r="AL146" i="43" a="1"/>
  <c r="AL146" i="43" s="1"/>
  <c r="AK146" i="43" a="1"/>
  <c r="AK146" i="43" s="1"/>
  <c r="Q146" i="43"/>
  <c r="R146" i="43" s="1"/>
  <c r="P146" i="43"/>
  <c r="N146" i="43"/>
  <c r="M146" i="43"/>
  <c r="E147" i="43"/>
  <c r="AL145" i="43" a="1"/>
  <c r="AL145" i="43" s="1"/>
  <c r="AK145" i="43" a="1"/>
  <c r="AK145" i="43" s="1"/>
  <c r="Q145" i="43"/>
  <c r="R145" i="43" s="1"/>
  <c r="P145" i="43"/>
  <c r="N145" i="43"/>
  <c r="M145" i="43"/>
  <c r="E146" i="43"/>
  <c r="AL144" i="43" a="1"/>
  <c r="AL144" i="43" s="1"/>
  <c r="AK144" i="43" a="1"/>
  <c r="AK144" i="43" s="1"/>
  <c r="Q144" i="43"/>
  <c r="R144" i="43" s="1"/>
  <c r="P144" i="43"/>
  <c r="N144" i="43"/>
  <c r="M144" i="43"/>
  <c r="E145" i="43"/>
  <c r="AL143" i="43" a="1"/>
  <c r="AL143" i="43" s="1"/>
  <c r="AK143" i="43" a="1"/>
  <c r="AK143" i="43" s="1"/>
  <c r="Q143" i="43"/>
  <c r="R143" i="43" s="1"/>
  <c r="P143" i="43"/>
  <c r="N143" i="43"/>
  <c r="M143" i="43"/>
  <c r="E144" i="43"/>
  <c r="AL142" i="43" a="1"/>
  <c r="AL142" i="43" s="1"/>
  <c r="AK142" i="43" a="1"/>
  <c r="AK142" i="43" s="1"/>
  <c r="Q142" i="43"/>
  <c r="R142" i="43" s="1"/>
  <c r="P142" i="43"/>
  <c r="N142" i="43"/>
  <c r="M142" i="43"/>
  <c r="E143" i="43"/>
  <c r="AL141" i="43" a="1"/>
  <c r="AL141" i="43" s="1"/>
  <c r="AK141" i="43" a="1"/>
  <c r="AK141" i="43" s="1"/>
  <c r="Q141" i="43"/>
  <c r="R141" i="43" s="1"/>
  <c r="P141" i="43"/>
  <c r="N141" i="43"/>
  <c r="M141" i="43"/>
  <c r="E142" i="43"/>
  <c r="AL140" i="43" a="1"/>
  <c r="AL140" i="43" s="1"/>
  <c r="AK140" i="43" a="1"/>
  <c r="AK140" i="43" s="1"/>
  <c r="Q140" i="43"/>
  <c r="R140" i="43" s="1"/>
  <c r="P140" i="43"/>
  <c r="N140" i="43"/>
  <c r="M140" i="43"/>
  <c r="E141" i="43"/>
  <c r="AL139" i="43" a="1"/>
  <c r="AL139" i="43" s="1"/>
  <c r="AK139" i="43" a="1"/>
  <c r="AK139" i="43" s="1"/>
  <c r="Q139" i="43"/>
  <c r="R139" i="43" s="1"/>
  <c r="P139" i="43"/>
  <c r="N139" i="43"/>
  <c r="M139" i="43"/>
  <c r="E140" i="43"/>
  <c r="AL138" i="43" a="1"/>
  <c r="AL138" i="43" s="1"/>
  <c r="AK138" i="43" a="1"/>
  <c r="AK138" i="43" s="1"/>
  <c r="Q138" i="43"/>
  <c r="R138" i="43" s="1"/>
  <c r="P138" i="43"/>
  <c r="N138" i="43"/>
  <c r="M138" i="43"/>
  <c r="E139" i="43"/>
  <c r="AL137" i="43" a="1"/>
  <c r="AL137" i="43" s="1"/>
  <c r="AK137" i="43" a="1"/>
  <c r="AK137" i="43" s="1"/>
  <c r="Q137" i="43"/>
  <c r="R137" i="43" s="1"/>
  <c r="P137" i="43"/>
  <c r="N137" i="43"/>
  <c r="M137" i="43"/>
  <c r="E138" i="43"/>
  <c r="AL136" i="43" a="1"/>
  <c r="AL136" i="43" s="1"/>
  <c r="AK136" i="43" a="1"/>
  <c r="AK136" i="43" s="1"/>
  <c r="Q136" i="43"/>
  <c r="R136" i="43" s="1"/>
  <c r="P136" i="43"/>
  <c r="N136" i="43"/>
  <c r="M136" i="43"/>
  <c r="E137" i="43"/>
  <c r="AL135" i="43" a="1"/>
  <c r="AL135" i="43" s="1"/>
  <c r="AK135" i="43" a="1"/>
  <c r="AK135" i="43" s="1"/>
  <c r="Q135" i="43"/>
  <c r="R135" i="43" s="1"/>
  <c r="P135" i="43"/>
  <c r="N135" i="43"/>
  <c r="M135" i="43"/>
  <c r="E136" i="43"/>
  <c r="AL134" i="43" a="1"/>
  <c r="AL134" i="43" s="1"/>
  <c r="AK134" i="43" a="1"/>
  <c r="AK134" i="43" s="1"/>
  <c r="Q134" i="43"/>
  <c r="R134" i="43" s="1"/>
  <c r="P134" i="43"/>
  <c r="N134" i="43"/>
  <c r="M134" i="43"/>
  <c r="E135" i="43"/>
  <c r="AL133" i="43" a="1"/>
  <c r="AL133" i="43" s="1"/>
  <c r="AK133" i="43" a="1"/>
  <c r="AK133" i="43" s="1"/>
  <c r="Q133" i="43"/>
  <c r="R133" i="43" s="1"/>
  <c r="P133" i="43"/>
  <c r="N133" i="43"/>
  <c r="M133" i="43"/>
  <c r="E134" i="43"/>
  <c r="AL132" i="43" a="1"/>
  <c r="AL132" i="43" s="1"/>
  <c r="AK132" i="43" a="1"/>
  <c r="AK132" i="43" s="1"/>
  <c r="Q132" i="43"/>
  <c r="R132" i="43" s="1"/>
  <c r="P132" i="43"/>
  <c r="N132" i="43"/>
  <c r="M132" i="43"/>
  <c r="E133" i="43"/>
  <c r="AL131" i="43" a="1"/>
  <c r="AL131" i="43" s="1"/>
  <c r="AK131" i="43" a="1"/>
  <c r="AK131" i="43" s="1"/>
  <c r="Q131" i="43"/>
  <c r="R131" i="43" s="1"/>
  <c r="P131" i="43"/>
  <c r="N131" i="43"/>
  <c r="M131" i="43"/>
  <c r="E132" i="43"/>
  <c r="AL130" i="43" a="1"/>
  <c r="AL130" i="43" s="1"/>
  <c r="AK130" i="43" a="1"/>
  <c r="AK130" i="43" s="1"/>
  <c r="Q130" i="43"/>
  <c r="R130" i="43" s="1"/>
  <c r="P130" i="43"/>
  <c r="N130" i="43"/>
  <c r="M130" i="43"/>
  <c r="E131" i="43"/>
  <c r="AL129" i="43" a="1"/>
  <c r="AL129" i="43" s="1"/>
  <c r="AK129" i="43" a="1"/>
  <c r="AK129" i="43" s="1"/>
  <c r="Q129" i="43"/>
  <c r="R129" i="43" s="1"/>
  <c r="P129" i="43"/>
  <c r="N129" i="43"/>
  <c r="M129" i="43"/>
  <c r="E130" i="43"/>
  <c r="AL128" i="43" a="1"/>
  <c r="AL128" i="43" s="1"/>
  <c r="AK128" i="43" a="1"/>
  <c r="AK128" i="43" s="1"/>
  <c r="Q128" i="43"/>
  <c r="R128" i="43" s="1"/>
  <c r="P128" i="43"/>
  <c r="N128" i="43"/>
  <c r="M128" i="43"/>
  <c r="E129" i="43"/>
  <c r="AL127" i="43" a="1"/>
  <c r="AL127" i="43" s="1"/>
  <c r="AK127" i="43" a="1"/>
  <c r="AK127" i="43" s="1"/>
  <c r="Q127" i="43"/>
  <c r="R127" i="43" s="1"/>
  <c r="P127" i="43"/>
  <c r="N127" i="43"/>
  <c r="M127" i="43"/>
  <c r="E128" i="43"/>
  <c r="AL126" i="43" a="1"/>
  <c r="AL126" i="43" s="1"/>
  <c r="AK126" i="43" a="1"/>
  <c r="AK126" i="43" s="1"/>
  <c r="Q126" i="43"/>
  <c r="R126" i="43" s="1"/>
  <c r="P126" i="43"/>
  <c r="N126" i="43"/>
  <c r="M126" i="43"/>
  <c r="E127" i="43"/>
  <c r="AL125" i="43" a="1"/>
  <c r="AL125" i="43" s="1"/>
  <c r="AK125" i="43" a="1"/>
  <c r="AK125" i="43" s="1"/>
  <c r="Q125" i="43"/>
  <c r="R125" i="43" s="1"/>
  <c r="P125" i="43"/>
  <c r="N125" i="43"/>
  <c r="M125" i="43"/>
  <c r="E126" i="43"/>
  <c r="AL124" i="43" a="1"/>
  <c r="AL124" i="43" s="1"/>
  <c r="AK124" i="43" a="1"/>
  <c r="AK124" i="43" s="1"/>
  <c r="Q124" i="43"/>
  <c r="R124" i="43" s="1"/>
  <c r="P124" i="43"/>
  <c r="N124" i="43"/>
  <c r="M124" i="43"/>
  <c r="E125" i="43"/>
  <c r="AL123" i="43" a="1"/>
  <c r="AL123" i="43" s="1"/>
  <c r="AK123" i="43" a="1"/>
  <c r="AK123" i="43" s="1"/>
  <c r="Q123" i="43"/>
  <c r="R123" i="43" s="1"/>
  <c r="P123" i="43"/>
  <c r="N123" i="43"/>
  <c r="M123" i="43"/>
  <c r="E124" i="43"/>
  <c r="AL122" i="43" a="1"/>
  <c r="AL122" i="43" s="1"/>
  <c r="AK122" i="43" a="1"/>
  <c r="AK122" i="43" s="1"/>
  <c r="Q122" i="43"/>
  <c r="R122" i="43" s="1"/>
  <c r="P122" i="43"/>
  <c r="N122" i="43"/>
  <c r="M122" i="43"/>
  <c r="E123" i="43"/>
  <c r="AL121" i="43" a="1"/>
  <c r="AL121" i="43" s="1"/>
  <c r="AK121" i="43" a="1"/>
  <c r="AK121" i="43" s="1"/>
  <c r="Q121" i="43"/>
  <c r="R121" i="43" s="1"/>
  <c r="P121" i="43"/>
  <c r="N121" i="43"/>
  <c r="M121" i="43"/>
  <c r="E122" i="43"/>
  <c r="AL120" i="43" a="1"/>
  <c r="AL120" i="43" s="1"/>
  <c r="AK120" i="43" a="1"/>
  <c r="AK120" i="43" s="1"/>
  <c r="Q120" i="43"/>
  <c r="R120" i="43" s="1"/>
  <c r="P120" i="43"/>
  <c r="N120" i="43"/>
  <c r="M120" i="43"/>
  <c r="E121" i="43"/>
  <c r="AL119" i="43" a="1"/>
  <c r="AL119" i="43" s="1"/>
  <c r="AK119" i="43" a="1"/>
  <c r="AK119" i="43" s="1"/>
  <c r="Q119" i="43"/>
  <c r="R119" i="43" s="1"/>
  <c r="P119" i="43"/>
  <c r="N119" i="43"/>
  <c r="M119" i="43"/>
  <c r="E120" i="43"/>
  <c r="AL118" i="43" a="1"/>
  <c r="AL118" i="43" s="1"/>
  <c r="AK118" i="43" a="1"/>
  <c r="AK118" i="43" s="1"/>
  <c r="Q118" i="43"/>
  <c r="R118" i="43" s="1"/>
  <c r="P118" i="43"/>
  <c r="N118" i="43"/>
  <c r="M118" i="43"/>
  <c r="E119" i="43"/>
  <c r="AL117" i="43" a="1"/>
  <c r="AL117" i="43" s="1"/>
  <c r="AK117" i="43" a="1"/>
  <c r="AK117" i="43" s="1"/>
  <c r="Q117" i="43"/>
  <c r="R117" i="43" s="1"/>
  <c r="P117" i="43"/>
  <c r="N117" i="43"/>
  <c r="M117" i="43"/>
  <c r="E118" i="43"/>
  <c r="AL116" i="43" a="1"/>
  <c r="AL116" i="43" s="1"/>
  <c r="AK116" i="43" a="1"/>
  <c r="AK116" i="43" s="1"/>
  <c r="Q116" i="43"/>
  <c r="R116" i="43" s="1"/>
  <c r="P116" i="43"/>
  <c r="N116" i="43"/>
  <c r="M116" i="43"/>
  <c r="E117" i="43"/>
  <c r="AL115" i="43" a="1"/>
  <c r="AL115" i="43" s="1"/>
  <c r="AK115" i="43" a="1"/>
  <c r="AK115" i="43" s="1"/>
  <c r="Q115" i="43"/>
  <c r="R115" i="43" s="1"/>
  <c r="P115" i="43"/>
  <c r="N115" i="43"/>
  <c r="M115" i="43"/>
  <c r="E116" i="43"/>
  <c r="AL114" i="43" a="1"/>
  <c r="AL114" i="43" s="1"/>
  <c r="AK114" i="43" a="1"/>
  <c r="AK114" i="43" s="1"/>
  <c r="Q114" i="43"/>
  <c r="R114" i="43" s="1"/>
  <c r="P114" i="43"/>
  <c r="N114" i="43"/>
  <c r="M114" i="43"/>
  <c r="E115" i="43"/>
  <c r="AL113" i="43" a="1"/>
  <c r="AL113" i="43" s="1"/>
  <c r="AK113" i="43" a="1"/>
  <c r="AK113" i="43" s="1"/>
  <c r="Q113" i="43"/>
  <c r="R113" i="43" s="1"/>
  <c r="P113" i="43"/>
  <c r="N113" i="43"/>
  <c r="M113" i="43"/>
  <c r="E114" i="43"/>
  <c r="AL112" i="43" a="1"/>
  <c r="AL112" i="43" s="1"/>
  <c r="AK112" i="43" a="1"/>
  <c r="AK112" i="43" s="1"/>
  <c r="Q112" i="43"/>
  <c r="R112" i="43" s="1"/>
  <c r="P112" i="43"/>
  <c r="N112" i="43"/>
  <c r="M112" i="43"/>
  <c r="E113" i="43"/>
  <c r="AL111" i="43" a="1"/>
  <c r="AL111" i="43" s="1"/>
  <c r="AK111" i="43" a="1"/>
  <c r="AK111" i="43" s="1"/>
  <c r="Q111" i="43"/>
  <c r="R111" i="43" s="1"/>
  <c r="P111" i="43"/>
  <c r="N111" i="43"/>
  <c r="M111" i="43"/>
  <c r="E112" i="43"/>
  <c r="E111" i="43"/>
  <c r="E110" i="43"/>
  <c r="E109" i="43"/>
  <c r="E108" i="43"/>
  <c r="E107" i="43"/>
  <c r="E106" i="43"/>
  <c r="E105" i="43"/>
  <c r="E104" i="43"/>
  <c r="E103" i="43"/>
  <c r="E102" i="43"/>
  <c r="E101" i="43"/>
  <c r="E100" i="43"/>
  <c r="E99" i="43"/>
  <c r="E98" i="43"/>
  <c r="E97" i="43"/>
  <c r="E96" i="43"/>
  <c r="E95" i="43"/>
  <c r="E94" i="43"/>
  <c r="E93" i="43"/>
  <c r="E92" i="43"/>
  <c r="E91" i="43"/>
  <c r="E90" i="43"/>
  <c r="E89" i="43"/>
  <c r="E88" i="43"/>
  <c r="E87" i="43"/>
  <c r="E86" i="43"/>
  <c r="W84" i="43"/>
  <c r="X84" i="43" s="1"/>
  <c r="Q84" i="43"/>
  <c r="R84" i="43" s="1"/>
  <c r="E85" i="43"/>
  <c r="W83" i="43"/>
  <c r="X83" i="43" s="1"/>
  <c r="V83" i="43"/>
  <c r="T83" i="43"/>
  <c r="Q83" i="43"/>
  <c r="R83" i="43" s="1"/>
  <c r="P83" i="43"/>
  <c r="O83" i="43"/>
  <c r="N83" i="43"/>
  <c r="M83" i="43"/>
  <c r="W82" i="43"/>
  <c r="X82" i="43" s="1"/>
  <c r="V82" i="43"/>
  <c r="T82" i="43"/>
  <c r="Q82" i="43"/>
  <c r="R82" i="43" s="1"/>
  <c r="P82" i="43"/>
  <c r="O82" i="43"/>
  <c r="N82" i="43"/>
  <c r="M82" i="43"/>
  <c r="W81" i="43"/>
  <c r="X81" i="43" s="1"/>
  <c r="V81" i="43"/>
  <c r="T81" i="43"/>
  <c r="Q81" i="43"/>
  <c r="R81" i="43" s="1"/>
  <c r="P81" i="43"/>
  <c r="O81" i="43"/>
  <c r="N81" i="43"/>
  <c r="M81" i="43"/>
  <c r="W80" i="43"/>
  <c r="X80" i="43" s="1"/>
  <c r="V80" i="43"/>
  <c r="T80" i="43"/>
  <c r="Q80" i="43"/>
  <c r="R80" i="43" s="1"/>
  <c r="P80" i="43"/>
  <c r="O80" i="43"/>
  <c r="N80" i="43"/>
  <c r="M80" i="43"/>
  <c r="W79" i="43"/>
  <c r="X79" i="43" s="1"/>
  <c r="V79" i="43"/>
  <c r="T79" i="43"/>
  <c r="Q79" i="43"/>
  <c r="R79" i="43" s="1"/>
  <c r="P79" i="43"/>
  <c r="O79" i="43"/>
  <c r="N79" i="43"/>
  <c r="M79" i="43"/>
  <c r="W78" i="43"/>
  <c r="X78" i="43" s="1"/>
  <c r="V78" i="43"/>
  <c r="T78" i="43"/>
  <c r="Q78" i="43"/>
  <c r="R78" i="43" s="1"/>
  <c r="P78" i="43"/>
  <c r="O78" i="43"/>
  <c r="N78" i="43"/>
  <c r="M78" i="43"/>
  <c r="Q77" i="43"/>
  <c r="R77" i="43" s="1"/>
  <c r="P77" i="43"/>
  <c r="O77" i="43"/>
  <c r="N77" i="43"/>
  <c r="M77" i="43"/>
  <c r="G78" i="43"/>
  <c r="Q76" i="43"/>
  <c r="R76" i="43" s="1"/>
  <c r="P76" i="43"/>
  <c r="O76" i="43"/>
  <c r="N76" i="43"/>
  <c r="M76" i="43"/>
  <c r="G77" i="43"/>
  <c r="Q75" i="43"/>
  <c r="R75" i="43" s="1"/>
  <c r="P75" i="43"/>
  <c r="O75" i="43"/>
  <c r="N75" i="43"/>
  <c r="M75" i="43"/>
  <c r="G76" i="43"/>
  <c r="Q74" i="43"/>
  <c r="R74" i="43" s="1"/>
  <c r="O74" i="43"/>
  <c r="N74" i="43"/>
  <c r="P74" i="43" s="1"/>
  <c r="M74" i="43"/>
  <c r="G75" i="43"/>
  <c r="O73" i="43"/>
  <c r="N73" i="43"/>
  <c r="P73" i="43" s="1"/>
  <c r="M73" i="43"/>
  <c r="G73" i="43"/>
  <c r="P71" i="43"/>
  <c r="O71" i="43"/>
  <c r="N71" i="43"/>
  <c r="M71" i="43"/>
  <c r="G72" i="43"/>
  <c r="O70" i="43"/>
  <c r="N70" i="43"/>
  <c r="P70" i="43" s="1"/>
  <c r="M70" i="43"/>
  <c r="G71" i="43"/>
  <c r="O69" i="43"/>
  <c r="N69" i="43"/>
  <c r="P69" i="43" s="1"/>
  <c r="M69" i="43"/>
  <c r="G70" i="43"/>
  <c r="O66" i="43"/>
  <c r="N66" i="43"/>
  <c r="M66" i="43"/>
  <c r="O65" i="43"/>
  <c r="N65" i="43"/>
  <c r="M65" i="43"/>
  <c r="O63" i="43"/>
  <c r="N63" i="43"/>
  <c r="M63" i="43"/>
  <c r="O62" i="43"/>
  <c r="N62" i="43"/>
  <c r="M62" i="43"/>
  <c r="O58" i="43"/>
  <c r="N58" i="43"/>
  <c r="M58" i="43"/>
  <c r="W56" i="43"/>
  <c r="X56" i="43" s="1"/>
  <c r="Q56" i="43"/>
  <c r="R56" i="43" s="1"/>
  <c r="N56" i="43"/>
  <c r="O56" i="43"/>
  <c r="M56" i="43"/>
  <c r="W55" i="43"/>
  <c r="X55" i="43" s="1"/>
  <c r="Q55" i="43"/>
  <c r="R55" i="43" s="1"/>
  <c r="O55" i="43"/>
  <c r="N55" i="43"/>
  <c r="M55" i="43"/>
  <c r="W54" i="43"/>
  <c r="X54" i="43" s="1"/>
  <c r="Q54" i="43"/>
  <c r="R54" i="43" s="1"/>
  <c r="O54" i="43"/>
  <c r="N54" i="43"/>
  <c r="M54" i="43"/>
  <c r="W53" i="43"/>
  <c r="X53" i="43" s="1"/>
  <c r="Q53" i="43"/>
  <c r="R53" i="43" s="1"/>
  <c r="O53" i="43"/>
  <c r="N53" i="43"/>
  <c r="M53" i="43"/>
  <c r="W52" i="43"/>
  <c r="X52" i="43" s="1"/>
  <c r="V52" i="43"/>
  <c r="T52" i="43"/>
  <c r="Q52" i="43"/>
  <c r="R52" i="43" s="1"/>
  <c r="O52" i="43"/>
  <c r="N52" i="43"/>
  <c r="M52" i="43"/>
  <c r="W51" i="43"/>
  <c r="X51" i="43" s="1"/>
  <c r="V51" i="43"/>
  <c r="T51" i="43"/>
  <c r="Q51" i="43"/>
  <c r="R51" i="43" s="1"/>
  <c r="O51" i="43"/>
  <c r="N51" i="43"/>
  <c r="M51" i="43"/>
  <c r="W50" i="43"/>
  <c r="X50" i="43" s="1"/>
  <c r="V50" i="43"/>
  <c r="T50" i="43"/>
  <c r="Q50" i="43"/>
  <c r="R50" i="43" s="1"/>
  <c r="O50" i="43"/>
  <c r="N50" i="43"/>
  <c r="M50" i="43"/>
  <c r="W49" i="43"/>
  <c r="X49" i="43" s="1"/>
  <c r="V49" i="43"/>
  <c r="T49" i="43"/>
  <c r="Q49" i="43"/>
  <c r="R49" i="43" s="1"/>
  <c r="O49" i="43"/>
  <c r="N49" i="43"/>
  <c r="M49" i="43"/>
  <c r="W47" i="43"/>
  <c r="X47" i="43" s="1"/>
  <c r="V47" i="43"/>
  <c r="T47" i="43"/>
  <c r="Q47" i="43"/>
  <c r="R47" i="43" s="1"/>
  <c r="O47" i="43"/>
  <c r="N47" i="43"/>
  <c r="M47" i="43"/>
  <c r="W46" i="43"/>
  <c r="X46" i="43" s="1"/>
  <c r="V46" i="43"/>
  <c r="T46" i="43"/>
  <c r="Q46" i="43"/>
  <c r="R46" i="43" s="1"/>
  <c r="O46" i="43"/>
  <c r="N46" i="43"/>
  <c r="M46" i="43"/>
  <c r="W45" i="43"/>
  <c r="X45" i="43" s="1"/>
  <c r="V45" i="43"/>
  <c r="T45" i="43"/>
  <c r="Q45" i="43"/>
  <c r="R45" i="43" s="1"/>
  <c r="O45" i="43"/>
  <c r="N45" i="43"/>
  <c r="M45" i="43"/>
  <c r="W43" i="43"/>
  <c r="X43" i="43" s="1"/>
  <c r="V43" i="43"/>
  <c r="T43" i="43"/>
  <c r="Q43" i="43"/>
  <c r="R43" i="43" s="1"/>
  <c r="O43" i="43"/>
  <c r="N43" i="43"/>
  <c r="M43" i="43"/>
  <c r="W42" i="43"/>
  <c r="X42" i="43" s="1"/>
  <c r="V42" i="43"/>
  <c r="T42" i="43"/>
  <c r="O42" i="43"/>
  <c r="N42" i="43"/>
  <c r="M42" i="43"/>
  <c r="W41" i="43"/>
  <c r="X41" i="43" s="1"/>
  <c r="V41" i="43"/>
  <c r="T41" i="43"/>
  <c r="O41" i="43"/>
  <c r="N41" i="43"/>
  <c r="M41" i="43"/>
  <c r="W40" i="43"/>
  <c r="X40" i="43" s="1"/>
  <c r="V40" i="43"/>
  <c r="T40" i="43"/>
  <c r="Q40" i="43"/>
  <c r="R40" i="43" s="1"/>
  <c r="O40" i="43"/>
  <c r="N40" i="43"/>
  <c r="M40" i="43"/>
  <c r="W39" i="43"/>
  <c r="X39" i="43" s="1"/>
  <c r="V39" i="43"/>
  <c r="T39" i="43"/>
  <c r="Q39" i="43"/>
  <c r="R39" i="43" s="1"/>
  <c r="O39" i="43"/>
  <c r="N39" i="43"/>
  <c r="M39" i="43"/>
  <c r="W38" i="43"/>
  <c r="X38" i="43" s="1"/>
  <c r="V38" i="43"/>
  <c r="T38" i="43"/>
  <c r="Q38" i="43"/>
  <c r="R38" i="43" s="1"/>
  <c r="O38" i="43"/>
  <c r="N38" i="43"/>
  <c r="M38" i="43"/>
  <c r="W37" i="43"/>
  <c r="X37" i="43" s="1"/>
  <c r="V37" i="43"/>
  <c r="T37" i="43"/>
  <c r="Q37" i="43"/>
  <c r="R37" i="43" s="1"/>
  <c r="O37" i="43"/>
  <c r="N37" i="43"/>
  <c r="M37" i="43"/>
  <c r="W36" i="43"/>
  <c r="X36" i="43" s="1"/>
  <c r="V36" i="43"/>
  <c r="T36" i="43"/>
  <c r="Q36" i="43"/>
  <c r="R36" i="43" s="1"/>
  <c r="O36" i="43"/>
  <c r="N36" i="43"/>
  <c r="M36" i="43"/>
  <c r="W35" i="43"/>
  <c r="X35" i="43" s="1"/>
  <c r="V35" i="43"/>
  <c r="T35" i="43"/>
  <c r="Q35" i="43"/>
  <c r="R35" i="43" s="1"/>
  <c r="O35" i="43"/>
  <c r="N35" i="43"/>
  <c r="M35" i="43"/>
  <c r="W34" i="43"/>
  <c r="X34" i="43" s="1"/>
  <c r="V34" i="43"/>
  <c r="T34" i="43"/>
  <c r="Q34" i="43"/>
  <c r="R34" i="43" s="1"/>
  <c r="O34" i="43"/>
  <c r="N34" i="43"/>
  <c r="M34" i="43"/>
  <c r="W33" i="43"/>
  <c r="X33" i="43" s="1"/>
  <c r="V33" i="43"/>
  <c r="T33" i="43"/>
  <c r="Q33" i="43"/>
  <c r="R33" i="43" s="1"/>
  <c r="O33" i="43"/>
  <c r="N33" i="43"/>
  <c r="M33" i="43"/>
  <c r="W32" i="43"/>
  <c r="X32" i="43" s="1"/>
  <c r="V32" i="43"/>
  <c r="T32" i="43"/>
  <c r="Q32" i="43"/>
  <c r="R32" i="43" s="1"/>
  <c r="O32" i="43"/>
  <c r="N32" i="43"/>
  <c r="M32" i="43"/>
  <c r="W31" i="43"/>
  <c r="X31" i="43" s="1"/>
  <c r="V31" i="43"/>
  <c r="T31" i="43"/>
  <c r="Q31" i="43"/>
  <c r="R31" i="43" s="1"/>
  <c r="O31" i="43"/>
  <c r="N31" i="43"/>
  <c r="M31" i="43"/>
  <c r="W30" i="43"/>
  <c r="X30" i="43" s="1"/>
  <c r="V30" i="43"/>
  <c r="T30" i="43"/>
  <c r="Q30" i="43"/>
  <c r="R30" i="43" s="1"/>
  <c r="O30" i="43"/>
  <c r="N30" i="43"/>
  <c r="M30" i="43"/>
  <c r="W29" i="43"/>
  <c r="X29" i="43" s="1"/>
  <c r="V29" i="43"/>
  <c r="T29" i="43"/>
  <c r="Q29" i="43"/>
  <c r="R29" i="43" s="1"/>
  <c r="O29" i="43"/>
  <c r="N29" i="43"/>
  <c r="M29" i="43"/>
  <c r="W28" i="43"/>
  <c r="X28" i="43" s="1"/>
  <c r="V28" i="43"/>
  <c r="T28" i="43"/>
  <c r="Q28" i="43"/>
  <c r="R28" i="43" s="1"/>
  <c r="O28" i="43"/>
  <c r="N28" i="43"/>
  <c r="M28" i="43"/>
  <c r="W27" i="43"/>
  <c r="X27" i="43" s="1"/>
  <c r="V27" i="43"/>
  <c r="T27" i="43"/>
  <c r="Q27" i="43"/>
  <c r="R27" i="43" s="1"/>
  <c r="O27" i="43"/>
  <c r="N27" i="43"/>
  <c r="M27" i="43"/>
  <c r="W26" i="43"/>
  <c r="X26" i="43" s="1"/>
  <c r="V26" i="43"/>
  <c r="T26" i="43"/>
  <c r="Q26" i="43"/>
  <c r="R26" i="43" s="1"/>
  <c r="O26" i="43"/>
  <c r="N26" i="43"/>
  <c r="M26" i="43"/>
  <c r="W25" i="43"/>
  <c r="X25" i="43" s="1"/>
  <c r="V25" i="43"/>
  <c r="T25" i="43"/>
  <c r="Q25" i="43"/>
  <c r="R25" i="43" s="1"/>
  <c r="O25" i="43"/>
  <c r="N25" i="43"/>
  <c r="M25" i="43"/>
  <c r="W24" i="43"/>
  <c r="X24" i="43" s="1"/>
  <c r="V24" i="43"/>
  <c r="T24" i="43"/>
  <c r="Q24" i="43"/>
  <c r="R24" i="43" s="1"/>
  <c r="O24" i="43"/>
  <c r="N24" i="43"/>
  <c r="M24" i="43"/>
  <c r="AL23" i="43" a="1"/>
  <c r="AL23" i="43" s="1"/>
  <c r="AK23" i="43" a="1"/>
  <c r="AK23" i="43" s="1"/>
  <c r="AJ23" i="43" a="1"/>
  <c r="AJ23" i="43" s="1"/>
  <c r="W23" i="43"/>
  <c r="X23" i="43" s="1"/>
  <c r="V23" i="43"/>
  <c r="T23" i="43"/>
  <c r="Q23" i="43"/>
  <c r="R23" i="43" s="1"/>
  <c r="O23" i="43"/>
  <c r="N23" i="43"/>
  <c r="M23" i="43"/>
  <c r="AK22" i="43" a="1"/>
  <c r="AK22" i="43" s="1"/>
  <c r="AJ22" i="43" a="1"/>
  <c r="AJ22" i="43" s="1"/>
  <c r="P19" i="43"/>
  <c r="AM17" i="43" a="1"/>
  <c r="AM17" i="43" s="1"/>
  <c r="AM16" i="43" a="1"/>
  <c r="AM16" i="43" s="1"/>
  <c r="AM15" i="43" a="1"/>
  <c r="AM15" i="43" s="1"/>
  <c r="AM12" i="43" a="1"/>
  <c r="AM12" i="43" s="1"/>
  <c r="AL12" i="43" a="1"/>
  <c r="AL12" i="43" s="1"/>
  <c r="AM10" i="43" a="1"/>
  <c r="AM10" i="43" s="1"/>
  <c r="AL10" i="43" a="1"/>
  <c r="AL10" i="43" s="1"/>
  <c r="AM2" i="43" a="1"/>
  <c r="AM2" i="43" s="1"/>
  <c r="AM1" i="43"/>
  <c r="P200" i="44"/>
  <c r="P199" i="44"/>
  <c r="P198" i="44"/>
  <c r="P197" i="44"/>
  <c r="P196" i="44"/>
  <c r="P195" i="44"/>
  <c r="P194" i="44"/>
  <c r="E194" i="44"/>
  <c r="AL193" i="44" a="1"/>
  <c r="AL193" i="44" s="1"/>
  <c r="Q193" i="44"/>
  <c r="R193" i="44" s="1"/>
  <c r="P193" i="44"/>
  <c r="N193" i="44"/>
  <c r="M193" i="44"/>
  <c r="E193" i="44"/>
  <c r="AL192" i="44" a="1"/>
  <c r="AL192" i="44" s="1"/>
  <c r="Q192" i="44"/>
  <c r="R192" i="44" s="1"/>
  <c r="P192" i="44"/>
  <c r="N192" i="44"/>
  <c r="M192" i="44"/>
  <c r="E192" i="44"/>
  <c r="AL191" i="44" a="1"/>
  <c r="AL191" i="44" s="1"/>
  <c r="Q191" i="44"/>
  <c r="R191" i="44" s="1"/>
  <c r="P191" i="44"/>
  <c r="N191" i="44"/>
  <c r="M191" i="44"/>
  <c r="E191" i="44"/>
  <c r="AL190" i="44" a="1"/>
  <c r="AL190" i="44" s="1"/>
  <c r="Q190" i="44"/>
  <c r="R190" i="44" s="1"/>
  <c r="P190" i="44"/>
  <c r="N190" i="44"/>
  <c r="M190" i="44"/>
  <c r="E190" i="44"/>
  <c r="AL189" i="44" a="1"/>
  <c r="AL189" i="44" s="1"/>
  <c r="Q189" i="44"/>
  <c r="R189" i="44" s="1"/>
  <c r="P189" i="44"/>
  <c r="N189" i="44"/>
  <c r="M189" i="44"/>
  <c r="E189" i="44"/>
  <c r="AL188" i="44" a="1"/>
  <c r="AL188" i="44" s="1"/>
  <c r="Q188" i="44"/>
  <c r="R188" i="44" s="1"/>
  <c r="P188" i="44"/>
  <c r="N188" i="44"/>
  <c r="M188" i="44"/>
  <c r="E188" i="44"/>
  <c r="AL187" i="44" a="1"/>
  <c r="AL187" i="44" s="1"/>
  <c r="Q187" i="44"/>
  <c r="R187" i="44" s="1"/>
  <c r="P187" i="44"/>
  <c r="N187" i="44"/>
  <c r="M187" i="44"/>
  <c r="E187" i="44"/>
  <c r="AL186" i="44" a="1"/>
  <c r="AL186" i="44" s="1"/>
  <c r="Q186" i="44"/>
  <c r="R186" i="44" s="1"/>
  <c r="P186" i="44"/>
  <c r="N186" i="44"/>
  <c r="M186" i="44"/>
  <c r="E186" i="44"/>
  <c r="AL185" i="44" a="1"/>
  <c r="AL185" i="44" s="1"/>
  <c r="Q185" i="44"/>
  <c r="R185" i="44" s="1"/>
  <c r="P185" i="44"/>
  <c r="N185" i="44"/>
  <c r="M185" i="44"/>
  <c r="E185" i="44"/>
  <c r="AL184" i="44" a="1"/>
  <c r="AL184" i="44" s="1"/>
  <c r="Q184" i="44"/>
  <c r="R184" i="44" s="1"/>
  <c r="P184" i="44"/>
  <c r="N184" i="44"/>
  <c r="M184" i="44"/>
  <c r="E184" i="44"/>
  <c r="AL183" i="44" a="1"/>
  <c r="AL183" i="44" s="1"/>
  <c r="Q183" i="44"/>
  <c r="R183" i="44" s="1"/>
  <c r="P183" i="44"/>
  <c r="N183" i="44"/>
  <c r="M183" i="44"/>
  <c r="E183" i="44"/>
  <c r="AL182" i="44" a="1"/>
  <c r="AL182" i="44" s="1"/>
  <c r="Q182" i="44"/>
  <c r="R182" i="44" s="1"/>
  <c r="P182" i="44"/>
  <c r="N182" i="44"/>
  <c r="M182" i="44"/>
  <c r="E182" i="44"/>
  <c r="AL181" i="44" a="1"/>
  <c r="AL181" i="44" s="1"/>
  <c r="Q181" i="44"/>
  <c r="R181" i="44" s="1"/>
  <c r="P181" i="44"/>
  <c r="N181" i="44"/>
  <c r="M181" i="44"/>
  <c r="E181" i="44"/>
  <c r="AL180" i="44" a="1"/>
  <c r="AL180" i="44" s="1"/>
  <c r="Q180" i="44"/>
  <c r="R180" i="44" s="1"/>
  <c r="P180" i="44"/>
  <c r="N180" i="44"/>
  <c r="M180" i="44"/>
  <c r="E180" i="44"/>
  <c r="AL179" i="44" a="1"/>
  <c r="AL179" i="44" s="1"/>
  <c r="Q179" i="44"/>
  <c r="R179" i="44" s="1"/>
  <c r="P179" i="44"/>
  <c r="N179" i="44"/>
  <c r="M179" i="44"/>
  <c r="E179" i="44"/>
  <c r="AL178" i="44" a="1"/>
  <c r="AL178" i="44" s="1"/>
  <c r="Q178" i="44"/>
  <c r="R178" i="44" s="1"/>
  <c r="P178" i="44"/>
  <c r="N178" i="44"/>
  <c r="M178" i="44"/>
  <c r="E178" i="44"/>
  <c r="AL177" i="44" a="1"/>
  <c r="AL177" i="44" s="1"/>
  <c r="Q177" i="44"/>
  <c r="R177" i="44" s="1"/>
  <c r="P177" i="44"/>
  <c r="N177" i="44"/>
  <c r="M177" i="44"/>
  <c r="E177" i="44"/>
  <c r="AL176" i="44" a="1"/>
  <c r="AL176" i="44" s="1"/>
  <c r="Q176" i="44"/>
  <c r="R176" i="44" s="1"/>
  <c r="P176" i="44"/>
  <c r="N176" i="44"/>
  <c r="M176" i="44"/>
  <c r="E176" i="44"/>
  <c r="AL175" i="44" a="1"/>
  <c r="AL175" i="44" s="1"/>
  <c r="Q175" i="44"/>
  <c r="R175" i="44" s="1"/>
  <c r="P175" i="44"/>
  <c r="N175" i="44"/>
  <c r="M175" i="44"/>
  <c r="E175" i="44"/>
  <c r="AL174" i="44" a="1"/>
  <c r="AL174" i="44" s="1"/>
  <c r="Q174" i="44"/>
  <c r="R174" i="44" s="1"/>
  <c r="P174" i="44"/>
  <c r="N174" i="44"/>
  <c r="M174" i="44"/>
  <c r="E174" i="44"/>
  <c r="AL173" i="44" a="1"/>
  <c r="AL173" i="44" s="1"/>
  <c r="Q173" i="44"/>
  <c r="R173" i="44" s="1"/>
  <c r="P173" i="44"/>
  <c r="N173" i="44"/>
  <c r="M173" i="44"/>
  <c r="E173" i="44"/>
  <c r="AL172" i="44" a="1"/>
  <c r="AL172" i="44" s="1"/>
  <c r="AK172" i="44" a="1"/>
  <c r="AK172" i="44" s="1"/>
  <c r="Q172" i="44"/>
  <c r="R172" i="44" s="1"/>
  <c r="P172" i="44"/>
  <c r="N172" i="44"/>
  <c r="M172" i="44"/>
  <c r="E172" i="44"/>
  <c r="AL171" i="44" a="1"/>
  <c r="AL171" i="44" s="1"/>
  <c r="AK171" i="44" a="1"/>
  <c r="AK171" i="44" s="1"/>
  <c r="Q171" i="44"/>
  <c r="R171" i="44" s="1"/>
  <c r="P171" i="44"/>
  <c r="N171" i="44"/>
  <c r="M171" i="44"/>
  <c r="E171" i="44"/>
  <c r="AL170" i="44" a="1"/>
  <c r="AL170" i="44" s="1"/>
  <c r="AK170" i="44" a="1"/>
  <c r="AK170" i="44" s="1"/>
  <c r="Q170" i="44"/>
  <c r="R170" i="44" s="1"/>
  <c r="P170" i="44"/>
  <c r="N170" i="44"/>
  <c r="M170" i="44"/>
  <c r="E170" i="44"/>
  <c r="AL169" i="44" a="1"/>
  <c r="AL169" i="44" s="1"/>
  <c r="AK169" i="44" a="1"/>
  <c r="AK169" i="44" s="1"/>
  <c r="Q169" i="44"/>
  <c r="R169" i="44" s="1"/>
  <c r="P169" i="44"/>
  <c r="N169" i="44"/>
  <c r="M169" i="44"/>
  <c r="E169" i="44"/>
  <c r="AL168" i="44" a="1"/>
  <c r="AL168" i="44" s="1"/>
  <c r="AK168" i="44" a="1"/>
  <c r="AK168" i="44" s="1"/>
  <c r="Q168" i="44"/>
  <c r="R168" i="44" s="1"/>
  <c r="P168" i="44"/>
  <c r="N168" i="44"/>
  <c r="M168" i="44"/>
  <c r="E168" i="44"/>
  <c r="AL167" i="44" a="1"/>
  <c r="AL167" i="44" s="1"/>
  <c r="AK167" i="44" a="1"/>
  <c r="AK167" i="44" s="1"/>
  <c r="Q167" i="44"/>
  <c r="R167" i="44" s="1"/>
  <c r="P167" i="44"/>
  <c r="N167" i="44"/>
  <c r="M167" i="44"/>
  <c r="E167" i="44"/>
  <c r="AL166" i="44" a="1"/>
  <c r="AL166" i="44" s="1"/>
  <c r="AK166" i="44" a="1"/>
  <c r="AK166" i="44" s="1"/>
  <c r="Q166" i="44"/>
  <c r="R166" i="44" s="1"/>
  <c r="P166" i="44"/>
  <c r="N166" i="44"/>
  <c r="M166" i="44"/>
  <c r="E166" i="44"/>
  <c r="AL165" i="44" a="1"/>
  <c r="AL165" i="44" s="1"/>
  <c r="AK165" i="44" a="1"/>
  <c r="AK165" i="44" s="1"/>
  <c r="Q165" i="44"/>
  <c r="R165" i="44" s="1"/>
  <c r="P165" i="44"/>
  <c r="N165" i="44"/>
  <c r="M165" i="44"/>
  <c r="E165" i="44"/>
  <c r="AL164" i="44" a="1"/>
  <c r="AL164" i="44" s="1"/>
  <c r="AK164" i="44" a="1"/>
  <c r="AK164" i="44" s="1"/>
  <c r="Q164" i="44"/>
  <c r="R164" i="44" s="1"/>
  <c r="P164" i="44"/>
  <c r="N164" i="44"/>
  <c r="M164" i="44"/>
  <c r="E164" i="44"/>
  <c r="AL163" i="44" a="1"/>
  <c r="AL163" i="44" s="1"/>
  <c r="AK163" i="44" a="1"/>
  <c r="AK163" i="44" s="1"/>
  <c r="Q163" i="44"/>
  <c r="R163" i="44" s="1"/>
  <c r="P163" i="44"/>
  <c r="N163" i="44"/>
  <c r="M163" i="44"/>
  <c r="E163" i="44"/>
  <c r="AL162" i="44" a="1"/>
  <c r="AL162" i="44" s="1"/>
  <c r="AK162" i="44" a="1"/>
  <c r="AK162" i="44" s="1"/>
  <c r="Q162" i="44"/>
  <c r="R162" i="44" s="1"/>
  <c r="P162" i="44"/>
  <c r="N162" i="44"/>
  <c r="M162" i="44"/>
  <c r="E162" i="44"/>
  <c r="AL161" i="44" a="1"/>
  <c r="AL161" i="44" s="1"/>
  <c r="AK161" i="44" a="1"/>
  <c r="AK161" i="44" s="1"/>
  <c r="Q161" i="44"/>
  <c r="R161" i="44" s="1"/>
  <c r="P161" i="44"/>
  <c r="N161" i="44"/>
  <c r="M161" i="44"/>
  <c r="E161" i="44"/>
  <c r="AL160" i="44" a="1"/>
  <c r="AL160" i="44" s="1"/>
  <c r="AK160" i="44" a="1"/>
  <c r="AK160" i="44" s="1"/>
  <c r="Q160" i="44"/>
  <c r="R160" i="44" s="1"/>
  <c r="P160" i="44"/>
  <c r="N160" i="44"/>
  <c r="M160" i="44"/>
  <c r="E160" i="44"/>
  <c r="AL159" i="44" a="1"/>
  <c r="AL159" i="44" s="1"/>
  <c r="AK159" i="44" a="1"/>
  <c r="AK159" i="44" s="1"/>
  <c r="Q159" i="44"/>
  <c r="R159" i="44" s="1"/>
  <c r="P159" i="44"/>
  <c r="N159" i="44"/>
  <c r="M159" i="44"/>
  <c r="E159" i="44"/>
  <c r="AL158" i="44" a="1"/>
  <c r="AL158" i="44" s="1"/>
  <c r="AK158" i="44" a="1"/>
  <c r="AK158" i="44" s="1"/>
  <c r="Q158" i="44"/>
  <c r="R158" i="44" s="1"/>
  <c r="P158" i="44"/>
  <c r="N158" i="44"/>
  <c r="M158" i="44"/>
  <c r="E158" i="44"/>
  <c r="AL157" i="44" a="1"/>
  <c r="AL157" i="44" s="1"/>
  <c r="AK157" i="44" a="1"/>
  <c r="AK157" i="44" s="1"/>
  <c r="Q157" i="44"/>
  <c r="R157" i="44" s="1"/>
  <c r="P157" i="44"/>
  <c r="N157" i="44"/>
  <c r="M157" i="44"/>
  <c r="E157" i="44"/>
  <c r="AL156" i="44" a="1"/>
  <c r="AL156" i="44" s="1"/>
  <c r="AK156" i="44" a="1"/>
  <c r="AK156" i="44" s="1"/>
  <c r="Q156" i="44"/>
  <c r="R156" i="44" s="1"/>
  <c r="P156" i="44"/>
  <c r="N156" i="44"/>
  <c r="M156" i="44"/>
  <c r="E156" i="44"/>
  <c r="AL155" i="44" a="1"/>
  <c r="AL155" i="44" s="1"/>
  <c r="AK155" i="44" a="1"/>
  <c r="AK155" i="44" s="1"/>
  <c r="Q155" i="44"/>
  <c r="R155" i="44" s="1"/>
  <c r="P155" i="44"/>
  <c r="N155" i="44"/>
  <c r="M155" i="44"/>
  <c r="E155" i="44"/>
  <c r="AL154" i="44" a="1"/>
  <c r="AL154" i="44" s="1"/>
  <c r="AK154" i="44" a="1"/>
  <c r="AK154" i="44" s="1"/>
  <c r="Q154" i="44"/>
  <c r="R154" i="44" s="1"/>
  <c r="P154" i="44"/>
  <c r="N154" i="44"/>
  <c r="M154" i="44"/>
  <c r="E154" i="44"/>
  <c r="AL153" i="44" a="1"/>
  <c r="AL153" i="44" s="1"/>
  <c r="AK153" i="44" a="1"/>
  <c r="AK153" i="44" s="1"/>
  <c r="Q153" i="44"/>
  <c r="R153" i="44" s="1"/>
  <c r="P153" i="44"/>
  <c r="N153" i="44"/>
  <c r="M153" i="44"/>
  <c r="E153" i="44"/>
  <c r="AL152" i="44" a="1"/>
  <c r="AL152" i="44" s="1"/>
  <c r="AK152" i="44" a="1"/>
  <c r="AK152" i="44" s="1"/>
  <c r="Q152" i="44"/>
  <c r="R152" i="44" s="1"/>
  <c r="P152" i="44"/>
  <c r="N152" i="44"/>
  <c r="M152" i="44"/>
  <c r="E152" i="44"/>
  <c r="AL151" i="44" a="1"/>
  <c r="AL151" i="44" s="1"/>
  <c r="AK151" i="44" a="1"/>
  <c r="AK151" i="44" s="1"/>
  <c r="Q151" i="44"/>
  <c r="R151" i="44" s="1"/>
  <c r="P151" i="44"/>
  <c r="N151" i="44"/>
  <c r="M151" i="44"/>
  <c r="E151" i="44"/>
  <c r="AL150" i="44" a="1"/>
  <c r="AL150" i="44" s="1"/>
  <c r="AK150" i="44" a="1"/>
  <c r="AK150" i="44" s="1"/>
  <c r="Q150" i="44"/>
  <c r="R150" i="44" s="1"/>
  <c r="P150" i="44"/>
  <c r="N150" i="44"/>
  <c r="M150" i="44"/>
  <c r="E150" i="44"/>
  <c r="AL149" i="44" a="1"/>
  <c r="AL149" i="44" s="1"/>
  <c r="AK149" i="44" a="1"/>
  <c r="AK149" i="44" s="1"/>
  <c r="Q149" i="44"/>
  <c r="R149" i="44" s="1"/>
  <c r="P149" i="44"/>
  <c r="N149" i="44"/>
  <c r="M149" i="44"/>
  <c r="E149" i="44"/>
  <c r="AL148" i="44" a="1"/>
  <c r="AL148" i="44" s="1"/>
  <c r="AK148" i="44" a="1"/>
  <c r="AK148" i="44" s="1"/>
  <c r="Q148" i="44"/>
  <c r="R148" i="44" s="1"/>
  <c r="P148" i="44"/>
  <c r="N148" i="44"/>
  <c r="M148" i="44"/>
  <c r="E148" i="44"/>
  <c r="AL147" i="44" a="1"/>
  <c r="AL147" i="44" s="1"/>
  <c r="AK147" i="44" a="1"/>
  <c r="AK147" i="44" s="1"/>
  <c r="Q147" i="44"/>
  <c r="R147" i="44" s="1"/>
  <c r="P147" i="44"/>
  <c r="N147" i="44"/>
  <c r="M147" i="44"/>
  <c r="E147" i="44"/>
  <c r="AL146" i="44" a="1"/>
  <c r="AL146" i="44" s="1"/>
  <c r="AK146" i="44" a="1"/>
  <c r="AK146" i="44" s="1"/>
  <c r="Q146" i="44"/>
  <c r="R146" i="44" s="1"/>
  <c r="P146" i="44"/>
  <c r="N146" i="44"/>
  <c r="M146" i="44"/>
  <c r="E146" i="44"/>
  <c r="AL145" i="44" a="1"/>
  <c r="AL145" i="44" s="1"/>
  <c r="AK145" i="44" a="1"/>
  <c r="AK145" i="44" s="1"/>
  <c r="Q145" i="44"/>
  <c r="R145" i="44" s="1"/>
  <c r="P145" i="44"/>
  <c r="N145" i="44"/>
  <c r="M145" i="44"/>
  <c r="E145" i="44"/>
  <c r="AL144" i="44" a="1"/>
  <c r="AL144" i="44" s="1"/>
  <c r="AK144" i="44" a="1"/>
  <c r="AK144" i="44" s="1"/>
  <c r="Q144" i="44"/>
  <c r="R144" i="44" s="1"/>
  <c r="P144" i="44"/>
  <c r="N144" i="44"/>
  <c r="M144" i="44"/>
  <c r="E144" i="44"/>
  <c r="AL143" i="44" a="1"/>
  <c r="AL143" i="44" s="1"/>
  <c r="AK143" i="44" a="1"/>
  <c r="AK143" i="44" s="1"/>
  <c r="Q143" i="44"/>
  <c r="R143" i="44" s="1"/>
  <c r="P143" i="44"/>
  <c r="N143" i="44"/>
  <c r="M143" i="44"/>
  <c r="E143" i="44"/>
  <c r="AL142" i="44" a="1"/>
  <c r="AL142" i="44" s="1"/>
  <c r="AK142" i="44" a="1"/>
  <c r="AK142" i="44" s="1"/>
  <c r="Q142" i="44"/>
  <c r="R142" i="44" s="1"/>
  <c r="P142" i="44"/>
  <c r="N142" i="44"/>
  <c r="M142" i="44"/>
  <c r="E142" i="44"/>
  <c r="AL141" i="44" a="1"/>
  <c r="AL141" i="44" s="1"/>
  <c r="AK141" i="44" a="1"/>
  <c r="AK141" i="44" s="1"/>
  <c r="Q141" i="44"/>
  <c r="R141" i="44" s="1"/>
  <c r="P141" i="44"/>
  <c r="N141" i="44"/>
  <c r="M141" i="44"/>
  <c r="E141" i="44"/>
  <c r="AL140" i="44" a="1"/>
  <c r="AL140" i="44" s="1"/>
  <c r="AK140" i="44" a="1"/>
  <c r="AK140" i="44" s="1"/>
  <c r="Q140" i="44"/>
  <c r="R140" i="44" s="1"/>
  <c r="P140" i="44"/>
  <c r="N140" i="44"/>
  <c r="M140" i="44"/>
  <c r="E140" i="44"/>
  <c r="AL139" i="44" a="1"/>
  <c r="AL139" i="44" s="1"/>
  <c r="AK139" i="44" a="1"/>
  <c r="AK139" i="44" s="1"/>
  <c r="Q139" i="44"/>
  <c r="R139" i="44" s="1"/>
  <c r="P139" i="44"/>
  <c r="N139" i="44"/>
  <c r="M139" i="44"/>
  <c r="E139" i="44"/>
  <c r="AL138" i="44" a="1"/>
  <c r="AL138" i="44" s="1"/>
  <c r="AK138" i="44" a="1"/>
  <c r="AK138" i="44" s="1"/>
  <c r="Q138" i="44"/>
  <c r="R138" i="44" s="1"/>
  <c r="P138" i="44"/>
  <c r="N138" i="44"/>
  <c r="M138" i="44"/>
  <c r="E138" i="44"/>
  <c r="AL137" i="44" a="1"/>
  <c r="AL137" i="44" s="1"/>
  <c r="AK137" i="44" a="1"/>
  <c r="AK137" i="44" s="1"/>
  <c r="Q137" i="44"/>
  <c r="R137" i="44" s="1"/>
  <c r="P137" i="44"/>
  <c r="N137" i="44"/>
  <c r="M137" i="44"/>
  <c r="E137" i="44"/>
  <c r="AL136" i="44" a="1"/>
  <c r="AL136" i="44" s="1"/>
  <c r="AK136" i="44" a="1"/>
  <c r="AK136" i="44" s="1"/>
  <c r="Q136" i="44"/>
  <c r="R136" i="44" s="1"/>
  <c r="P136" i="44"/>
  <c r="N136" i="44"/>
  <c r="M136" i="44"/>
  <c r="E136" i="44"/>
  <c r="AL135" i="44" a="1"/>
  <c r="AL135" i="44" s="1"/>
  <c r="AK135" i="44" a="1"/>
  <c r="AK135" i="44" s="1"/>
  <c r="Q135" i="44"/>
  <c r="R135" i="44" s="1"/>
  <c r="P135" i="44"/>
  <c r="N135" i="44"/>
  <c r="M135" i="44"/>
  <c r="E135" i="44"/>
  <c r="AL134" i="44" a="1"/>
  <c r="AL134" i="44" s="1"/>
  <c r="AK134" i="44" a="1"/>
  <c r="AK134" i="44" s="1"/>
  <c r="Q134" i="44"/>
  <c r="R134" i="44" s="1"/>
  <c r="P134" i="44"/>
  <c r="N134" i="44"/>
  <c r="M134" i="44"/>
  <c r="E134" i="44"/>
  <c r="AL133" i="44" a="1"/>
  <c r="AL133" i="44" s="1"/>
  <c r="AK133" i="44" a="1"/>
  <c r="AK133" i="44" s="1"/>
  <c r="Q133" i="44"/>
  <c r="R133" i="44" s="1"/>
  <c r="P133" i="44"/>
  <c r="N133" i="44"/>
  <c r="M133" i="44"/>
  <c r="E133" i="44"/>
  <c r="AL132" i="44" a="1"/>
  <c r="AL132" i="44" s="1"/>
  <c r="AK132" i="44" a="1"/>
  <c r="AK132" i="44" s="1"/>
  <c r="Q132" i="44"/>
  <c r="R132" i="44" s="1"/>
  <c r="P132" i="44"/>
  <c r="N132" i="44"/>
  <c r="M132" i="44"/>
  <c r="E132" i="44"/>
  <c r="AL131" i="44" a="1"/>
  <c r="AL131" i="44" s="1"/>
  <c r="AK131" i="44" a="1"/>
  <c r="AK131" i="44" s="1"/>
  <c r="Q131" i="44"/>
  <c r="R131" i="44" s="1"/>
  <c r="P131" i="44"/>
  <c r="N131" i="44"/>
  <c r="M131" i="44"/>
  <c r="E131" i="44"/>
  <c r="AL130" i="44" a="1"/>
  <c r="AL130" i="44" s="1"/>
  <c r="AK130" i="44" a="1"/>
  <c r="AK130" i="44" s="1"/>
  <c r="Q130" i="44"/>
  <c r="R130" i="44" s="1"/>
  <c r="P130" i="44"/>
  <c r="N130" i="44"/>
  <c r="M130" i="44"/>
  <c r="E130" i="44"/>
  <c r="AL129" i="44" a="1"/>
  <c r="AL129" i="44" s="1"/>
  <c r="AK129" i="44" a="1"/>
  <c r="AK129" i="44" s="1"/>
  <c r="Q129" i="44"/>
  <c r="R129" i="44" s="1"/>
  <c r="P129" i="44"/>
  <c r="N129" i="44"/>
  <c r="M129" i="44"/>
  <c r="E129" i="44"/>
  <c r="AL128" i="44" a="1"/>
  <c r="AL128" i="44" s="1"/>
  <c r="AK128" i="44" a="1"/>
  <c r="AK128" i="44" s="1"/>
  <c r="Q128" i="44"/>
  <c r="R128" i="44" s="1"/>
  <c r="P128" i="44"/>
  <c r="N128" i="44"/>
  <c r="M128" i="44"/>
  <c r="E128" i="44"/>
  <c r="AL127" i="44" a="1"/>
  <c r="AL127" i="44" s="1"/>
  <c r="AK127" i="44" a="1"/>
  <c r="AK127" i="44" s="1"/>
  <c r="Q127" i="44"/>
  <c r="R127" i="44" s="1"/>
  <c r="P127" i="44"/>
  <c r="N127" i="44"/>
  <c r="M127" i="44"/>
  <c r="E127" i="44"/>
  <c r="AL126" i="44" a="1"/>
  <c r="AL126" i="44" s="1"/>
  <c r="AK126" i="44" a="1"/>
  <c r="AK126" i="44" s="1"/>
  <c r="Q126" i="44"/>
  <c r="R126" i="44" s="1"/>
  <c r="P126" i="44"/>
  <c r="N126" i="44"/>
  <c r="M126" i="44"/>
  <c r="E126" i="44"/>
  <c r="AL125" i="44" a="1"/>
  <c r="AL125" i="44" s="1"/>
  <c r="AK125" i="44" a="1"/>
  <c r="AK125" i="44" s="1"/>
  <c r="Q125" i="44"/>
  <c r="R125" i="44" s="1"/>
  <c r="P125" i="44"/>
  <c r="N125" i="44"/>
  <c r="M125" i="44"/>
  <c r="E125" i="44"/>
  <c r="AL124" i="44" a="1"/>
  <c r="AL124" i="44" s="1"/>
  <c r="AK124" i="44" a="1"/>
  <c r="AK124" i="44" s="1"/>
  <c r="Q124" i="44"/>
  <c r="R124" i="44" s="1"/>
  <c r="P124" i="44"/>
  <c r="N124" i="44"/>
  <c r="M124" i="44"/>
  <c r="E124" i="44"/>
  <c r="AL123" i="44" a="1"/>
  <c r="AL123" i="44" s="1"/>
  <c r="AK123" i="44" a="1"/>
  <c r="AK123" i="44" s="1"/>
  <c r="Q123" i="44"/>
  <c r="R123" i="44" s="1"/>
  <c r="P123" i="44"/>
  <c r="N123" i="44"/>
  <c r="M123" i="44"/>
  <c r="E123" i="44"/>
  <c r="AL122" i="44" a="1"/>
  <c r="AL122" i="44" s="1"/>
  <c r="AK122" i="44" a="1"/>
  <c r="AK122" i="44" s="1"/>
  <c r="Q122" i="44"/>
  <c r="R122" i="44" s="1"/>
  <c r="P122" i="44"/>
  <c r="N122" i="44"/>
  <c r="M122" i="44"/>
  <c r="E122" i="44"/>
  <c r="AL121" i="44" a="1"/>
  <c r="AL121" i="44" s="1"/>
  <c r="AK121" i="44" a="1"/>
  <c r="AK121" i="44" s="1"/>
  <c r="Q121" i="44"/>
  <c r="R121" i="44" s="1"/>
  <c r="P121" i="44"/>
  <c r="N121" i="44"/>
  <c r="M121" i="44"/>
  <c r="E121" i="44"/>
  <c r="AL120" i="44" a="1"/>
  <c r="AL120" i="44" s="1"/>
  <c r="AK120" i="44" a="1"/>
  <c r="AK120" i="44" s="1"/>
  <c r="Q120" i="44"/>
  <c r="R120" i="44" s="1"/>
  <c r="P120" i="44"/>
  <c r="N120" i="44"/>
  <c r="M120" i="44"/>
  <c r="E120" i="44"/>
  <c r="AL119" i="44" a="1"/>
  <c r="AL119" i="44" s="1"/>
  <c r="AK119" i="44" a="1"/>
  <c r="AK119" i="44" s="1"/>
  <c r="Q119" i="44"/>
  <c r="R119" i="44" s="1"/>
  <c r="P119" i="44"/>
  <c r="N119" i="44"/>
  <c r="M119" i="44"/>
  <c r="E119" i="44"/>
  <c r="AL118" i="44" a="1"/>
  <c r="AL118" i="44" s="1"/>
  <c r="AK118" i="44" a="1"/>
  <c r="AK118" i="44" s="1"/>
  <c r="Q118" i="44"/>
  <c r="R118" i="44" s="1"/>
  <c r="P118" i="44"/>
  <c r="N118" i="44"/>
  <c r="M118" i="44"/>
  <c r="E118" i="44"/>
  <c r="AL117" i="44" a="1"/>
  <c r="AL117" i="44" s="1"/>
  <c r="AK117" i="44" a="1"/>
  <c r="AK117" i="44" s="1"/>
  <c r="Q117" i="44"/>
  <c r="R117" i="44" s="1"/>
  <c r="P117" i="44"/>
  <c r="N117" i="44"/>
  <c r="M117" i="44"/>
  <c r="E117" i="44"/>
  <c r="AL116" i="44" a="1"/>
  <c r="AL116" i="44" s="1"/>
  <c r="AK116" i="44" a="1"/>
  <c r="AK116" i="44" s="1"/>
  <c r="Q116" i="44"/>
  <c r="R116" i="44" s="1"/>
  <c r="P116" i="44"/>
  <c r="N116" i="44"/>
  <c r="M116" i="44"/>
  <c r="E116" i="44"/>
  <c r="AL115" i="44" a="1"/>
  <c r="AL115" i="44" s="1"/>
  <c r="AK115" i="44" a="1"/>
  <c r="AK115" i="44" s="1"/>
  <c r="Q115" i="44"/>
  <c r="R115" i="44" s="1"/>
  <c r="P115" i="44"/>
  <c r="N115" i="44"/>
  <c r="M115" i="44"/>
  <c r="E115" i="44"/>
  <c r="AL114" i="44" a="1"/>
  <c r="AL114" i="44" s="1"/>
  <c r="AK114" i="44" a="1"/>
  <c r="AK114" i="44" s="1"/>
  <c r="Q114" i="44"/>
  <c r="R114" i="44" s="1"/>
  <c r="P114" i="44"/>
  <c r="N114" i="44"/>
  <c r="M114" i="44"/>
  <c r="E114" i="44"/>
  <c r="AL113" i="44" a="1"/>
  <c r="AL113" i="44" s="1"/>
  <c r="AK113" i="44" a="1"/>
  <c r="AK113" i="44" s="1"/>
  <c r="Q113" i="44"/>
  <c r="R113" i="44" s="1"/>
  <c r="P113" i="44"/>
  <c r="N113" i="44"/>
  <c r="M113" i="44"/>
  <c r="E113" i="44"/>
  <c r="AL112" i="44" a="1"/>
  <c r="AL112" i="44" s="1"/>
  <c r="AK112" i="44" a="1"/>
  <c r="AK112" i="44" s="1"/>
  <c r="Q112" i="44"/>
  <c r="R112" i="44" s="1"/>
  <c r="P112" i="44"/>
  <c r="N112" i="44"/>
  <c r="M112" i="44"/>
  <c r="E112" i="44"/>
  <c r="AL111" i="44" a="1"/>
  <c r="AL111" i="44" s="1"/>
  <c r="AK111" i="44" a="1"/>
  <c r="AK111" i="44" s="1"/>
  <c r="Q111" i="44"/>
  <c r="R111" i="44" s="1"/>
  <c r="P111" i="44"/>
  <c r="N111" i="44"/>
  <c r="M111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AL84" i="44" a="1"/>
  <c r="AL84" i="44" s="1"/>
  <c r="AK84" i="44" a="1"/>
  <c r="AK84" i="44" s="1"/>
  <c r="AJ84" i="44" a="1"/>
  <c r="AJ84" i="44" s="1"/>
  <c r="W84" i="44"/>
  <c r="X84" i="44" s="1"/>
  <c r="Q84" i="44"/>
  <c r="R84" i="44" s="1"/>
  <c r="E84" i="44"/>
  <c r="AL83" i="44" a="1"/>
  <c r="AL83" i="44" s="1"/>
  <c r="AK83" i="44" a="1"/>
  <c r="AK83" i="44" s="1"/>
  <c r="AJ83" i="44" a="1"/>
  <c r="AJ83" i="44" s="1"/>
  <c r="W83" i="44"/>
  <c r="X83" i="44" s="1"/>
  <c r="V83" i="44"/>
  <c r="T83" i="44"/>
  <c r="Q83" i="44"/>
  <c r="R83" i="44" s="1"/>
  <c r="P83" i="44"/>
  <c r="O83" i="44"/>
  <c r="M83" i="44"/>
  <c r="AL82" i="44" a="1"/>
  <c r="AL82" i="44" s="1"/>
  <c r="AK82" i="44" a="1"/>
  <c r="AK82" i="44" s="1"/>
  <c r="AJ82" i="44" a="1"/>
  <c r="AJ82" i="44" s="1"/>
  <c r="W82" i="44"/>
  <c r="X82" i="44" s="1"/>
  <c r="V82" i="44"/>
  <c r="T82" i="44"/>
  <c r="Q82" i="44"/>
  <c r="R82" i="44" s="1"/>
  <c r="P82" i="44"/>
  <c r="O82" i="44"/>
  <c r="M82" i="44"/>
  <c r="AL81" i="44" a="1"/>
  <c r="AL81" i="44" s="1"/>
  <c r="AK81" i="44" a="1"/>
  <c r="AK81" i="44" s="1"/>
  <c r="AJ81" i="44" a="1"/>
  <c r="AJ81" i="44" s="1"/>
  <c r="W81" i="44"/>
  <c r="X81" i="44" s="1"/>
  <c r="V81" i="44"/>
  <c r="T81" i="44"/>
  <c r="Q81" i="44"/>
  <c r="R81" i="44" s="1"/>
  <c r="P81" i="44"/>
  <c r="O81" i="44"/>
  <c r="M81" i="44"/>
  <c r="AL80" i="44" a="1"/>
  <c r="AL80" i="44" s="1"/>
  <c r="AK80" i="44" a="1"/>
  <c r="AK80" i="44" s="1"/>
  <c r="AJ80" i="44" a="1"/>
  <c r="AJ80" i="44" s="1"/>
  <c r="W80" i="44"/>
  <c r="X80" i="44" s="1"/>
  <c r="V80" i="44"/>
  <c r="T80" i="44"/>
  <c r="Q80" i="44"/>
  <c r="R80" i="44" s="1"/>
  <c r="P80" i="44"/>
  <c r="O80" i="44"/>
  <c r="M80" i="44"/>
  <c r="AL79" i="44" a="1"/>
  <c r="AL79" i="44" s="1"/>
  <c r="AK79" i="44" a="1"/>
  <c r="AK79" i="44" s="1"/>
  <c r="AJ79" i="44" a="1"/>
  <c r="AJ79" i="44" s="1"/>
  <c r="W79" i="44"/>
  <c r="X79" i="44" s="1"/>
  <c r="V79" i="44"/>
  <c r="T79" i="44"/>
  <c r="Q79" i="44"/>
  <c r="R79" i="44" s="1"/>
  <c r="P79" i="44"/>
  <c r="O79" i="44"/>
  <c r="M79" i="44"/>
  <c r="AL78" i="44" a="1"/>
  <c r="AL78" i="44" s="1"/>
  <c r="AK78" i="44" a="1"/>
  <c r="AK78" i="44" s="1"/>
  <c r="AJ78" i="44" a="1"/>
  <c r="AJ78" i="44" s="1"/>
  <c r="W78" i="44"/>
  <c r="X78" i="44" s="1"/>
  <c r="V78" i="44"/>
  <c r="T78" i="44"/>
  <c r="Q78" i="44"/>
  <c r="R78" i="44" s="1"/>
  <c r="P78" i="44"/>
  <c r="O78" i="44"/>
  <c r="M78" i="44"/>
  <c r="AL77" i="44" a="1"/>
  <c r="AL77" i="44" s="1"/>
  <c r="AK77" i="44" a="1"/>
  <c r="AK77" i="44" s="1"/>
  <c r="AJ77" i="44" a="1"/>
  <c r="AJ77" i="44" s="1"/>
  <c r="W77" i="44"/>
  <c r="X77" i="44" s="1"/>
  <c r="V77" i="44"/>
  <c r="Q77" i="44"/>
  <c r="R77" i="44" s="1"/>
  <c r="P77" i="44"/>
  <c r="O77" i="44"/>
  <c r="M77" i="44"/>
  <c r="G77" i="44"/>
  <c r="AL76" i="44" a="1"/>
  <c r="AL76" i="44" s="1"/>
  <c r="AK76" i="44" a="1"/>
  <c r="AK76" i="44" s="1"/>
  <c r="AJ76" i="44" a="1"/>
  <c r="AJ76" i="44" s="1"/>
  <c r="W76" i="44"/>
  <c r="X76" i="44" s="1"/>
  <c r="V76" i="44"/>
  <c r="Q76" i="44"/>
  <c r="R76" i="44" s="1"/>
  <c r="P76" i="44"/>
  <c r="O76" i="44"/>
  <c r="M76" i="44"/>
  <c r="G76" i="44"/>
  <c r="W75" i="44"/>
  <c r="X75" i="44" s="1"/>
  <c r="V75" i="44"/>
  <c r="Q75" i="44"/>
  <c r="R75" i="44" s="1"/>
  <c r="P75" i="44"/>
  <c r="O75" i="44"/>
  <c r="M75" i="44"/>
  <c r="G75" i="44"/>
  <c r="W74" i="44"/>
  <c r="X74" i="44" s="1"/>
  <c r="V74" i="44"/>
  <c r="Q74" i="44"/>
  <c r="R74" i="44" s="1"/>
  <c r="P74" i="44"/>
  <c r="O74" i="44"/>
  <c r="M74" i="44"/>
  <c r="G74" i="44"/>
  <c r="P73" i="44"/>
  <c r="O73" i="44"/>
  <c r="M73" i="44"/>
  <c r="P72" i="44"/>
  <c r="O72" i="44"/>
  <c r="M72" i="44"/>
  <c r="G72" i="44"/>
  <c r="O71" i="44"/>
  <c r="M71" i="44"/>
  <c r="G71" i="44"/>
  <c r="P70" i="44"/>
  <c r="O70" i="44"/>
  <c r="M70" i="44"/>
  <c r="G70" i="44"/>
  <c r="P69" i="44"/>
  <c r="O69" i="44"/>
  <c r="M69" i="44"/>
  <c r="O68" i="44"/>
  <c r="M68" i="44"/>
  <c r="O66" i="44"/>
  <c r="M66" i="44"/>
  <c r="O65" i="44"/>
  <c r="M65" i="44"/>
  <c r="AL60" i="44" a="1"/>
  <c r="AL60" i="44" s="1"/>
  <c r="AK60" i="44" a="1"/>
  <c r="AK60" i="44" s="1"/>
  <c r="AJ60" i="44" a="1"/>
  <c r="AJ60" i="44" s="1"/>
  <c r="O60" i="44"/>
  <c r="M60" i="44"/>
  <c r="AL58" i="44" a="1"/>
  <c r="AL58" i="44" s="1"/>
  <c r="AK58" i="44" a="1"/>
  <c r="AK58" i="44" s="1"/>
  <c r="AJ58" i="44" a="1"/>
  <c r="AJ58" i="44" s="1"/>
  <c r="O58" i="44"/>
  <c r="M58" i="44"/>
  <c r="V57" i="44"/>
  <c r="T57" i="44"/>
  <c r="Q57" i="44"/>
  <c r="R57" i="44" s="1"/>
  <c r="O57" i="44"/>
  <c r="M57" i="44"/>
  <c r="AL54" i="44" a="1"/>
  <c r="AL54" i="44" s="1"/>
  <c r="AK54" i="44" a="1"/>
  <c r="AK54" i="44" s="1"/>
  <c r="AJ54" i="44" a="1"/>
  <c r="AJ54" i="44" s="1"/>
  <c r="V54" i="44"/>
  <c r="T54" i="44"/>
  <c r="Q54" i="44"/>
  <c r="R54" i="44" s="1"/>
  <c r="O54" i="44"/>
  <c r="M54" i="44"/>
  <c r="AL53" i="44" a="1"/>
  <c r="AL53" i="44" s="1"/>
  <c r="AK53" i="44" a="1"/>
  <c r="AK53" i="44" s="1"/>
  <c r="AJ53" i="44" a="1"/>
  <c r="AJ53" i="44" s="1"/>
  <c r="V53" i="44"/>
  <c r="T53" i="44"/>
  <c r="Q53" i="44"/>
  <c r="R53" i="44" s="1"/>
  <c r="O53" i="44"/>
  <c r="M53" i="44"/>
  <c r="AL52" i="44" a="1"/>
  <c r="AL52" i="44" s="1"/>
  <c r="AK52" i="44" a="1"/>
  <c r="AK52" i="44" s="1"/>
  <c r="AJ52" i="44" a="1"/>
  <c r="AJ52" i="44" s="1"/>
  <c r="V52" i="44"/>
  <c r="T52" i="44"/>
  <c r="Q52" i="44"/>
  <c r="R52" i="44" s="1"/>
  <c r="O52" i="44"/>
  <c r="M52" i="44"/>
  <c r="AL51" i="44" a="1"/>
  <c r="AL51" i="44" s="1"/>
  <c r="AK51" i="44" a="1"/>
  <c r="AK51" i="44" s="1"/>
  <c r="AJ51" i="44" a="1"/>
  <c r="AJ51" i="44" s="1"/>
  <c r="V51" i="44"/>
  <c r="T51" i="44"/>
  <c r="Q51" i="44"/>
  <c r="R51" i="44" s="1"/>
  <c r="O51" i="44"/>
  <c r="M51" i="44"/>
  <c r="AL50" i="44" a="1"/>
  <c r="AL50" i="44" s="1"/>
  <c r="AK50" i="44" a="1"/>
  <c r="AK50" i="44" s="1"/>
  <c r="AJ50" i="44" a="1"/>
  <c r="AJ50" i="44" s="1"/>
  <c r="V50" i="44"/>
  <c r="T50" i="44"/>
  <c r="Q50" i="44"/>
  <c r="R50" i="44" s="1"/>
  <c r="O50" i="44"/>
  <c r="M50" i="44"/>
  <c r="AL49" i="44" a="1"/>
  <c r="AL49" i="44" s="1"/>
  <c r="AK49" i="44" a="1"/>
  <c r="AK49" i="44" s="1"/>
  <c r="AJ49" i="44" a="1"/>
  <c r="AJ49" i="44" s="1"/>
  <c r="V49" i="44"/>
  <c r="T49" i="44"/>
  <c r="Q49" i="44"/>
  <c r="R49" i="44" s="1"/>
  <c r="O49" i="44"/>
  <c r="M49" i="44"/>
  <c r="AL47" i="44" a="1"/>
  <c r="AL47" i="44" s="1"/>
  <c r="AK47" i="44" a="1"/>
  <c r="AK47" i="44" s="1"/>
  <c r="AJ47" i="44" a="1"/>
  <c r="AJ47" i="44" s="1"/>
  <c r="V47" i="44"/>
  <c r="T47" i="44"/>
  <c r="Q47" i="44"/>
  <c r="R47" i="44" s="1"/>
  <c r="O47" i="44"/>
  <c r="M47" i="44"/>
  <c r="V46" i="44"/>
  <c r="T46" i="44"/>
  <c r="Q46" i="44"/>
  <c r="R46" i="44" s="1"/>
  <c r="O46" i="44"/>
  <c r="M46" i="44"/>
  <c r="V45" i="44"/>
  <c r="T45" i="44"/>
  <c r="Q45" i="44"/>
  <c r="R45" i="44" s="1"/>
  <c r="O45" i="44"/>
  <c r="M45" i="44"/>
  <c r="AL43" i="44" a="1"/>
  <c r="AL43" i="44" s="1"/>
  <c r="AK43" i="44" a="1"/>
  <c r="AK43" i="44" s="1"/>
  <c r="AJ43" i="44" a="1"/>
  <c r="AJ43" i="44" s="1"/>
  <c r="V43" i="44"/>
  <c r="T43" i="44"/>
  <c r="Q43" i="44"/>
  <c r="R43" i="44" s="1"/>
  <c r="O43" i="44"/>
  <c r="M43" i="44"/>
  <c r="AL42" i="44" a="1"/>
  <c r="AL42" i="44" s="1"/>
  <c r="AK42" i="44" a="1"/>
  <c r="AK42" i="44" s="1"/>
  <c r="AJ42" i="44" a="1"/>
  <c r="AJ42" i="44" s="1"/>
  <c r="V42" i="44"/>
  <c r="T42" i="44"/>
  <c r="Q42" i="44"/>
  <c r="R42" i="44" s="1"/>
  <c r="O42" i="44"/>
  <c r="M42" i="44"/>
  <c r="AL40" i="44" a="1"/>
  <c r="AL40" i="44" s="1"/>
  <c r="AK40" i="44" a="1"/>
  <c r="AK40" i="44" s="1"/>
  <c r="AJ40" i="44" a="1"/>
  <c r="AJ40" i="44" s="1"/>
  <c r="V40" i="44"/>
  <c r="T40" i="44"/>
  <c r="O40" i="44"/>
  <c r="M40" i="44"/>
  <c r="AL39" i="44" a="1"/>
  <c r="AL39" i="44" s="1"/>
  <c r="AK39" i="44" a="1"/>
  <c r="AK39" i="44" s="1"/>
  <c r="AJ39" i="44" a="1"/>
  <c r="AJ39" i="44" s="1"/>
  <c r="V39" i="44"/>
  <c r="T39" i="44"/>
  <c r="O39" i="44"/>
  <c r="M39" i="44"/>
  <c r="AL38" i="44" a="1"/>
  <c r="AL38" i="44" s="1"/>
  <c r="AK38" i="44" a="1"/>
  <c r="AK38" i="44" s="1"/>
  <c r="AJ38" i="44" a="1"/>
  <c r="AJ38" i="44" s="1"/>
  <c r="V38" i="44"/>
  <c r="T38" i="44"/>
  <c r="Q38" i="44"/>
  <c r="R38" i="44" s="1"/>
  <c r="O38" i="44"/>
  <c r="M38" i="44"/>
  <c r="AL37" i="44" a="1"/>
  <c r="AL37" i="44" s="1"/>
  <c r="AK37" i="44" a="1"/>
  <c r="AK37" i="44" s="1"/>
  <c r="AJ37" i="44" a="1"/>
  <c r="AJ37" i="44" s="1"/>
  <c r="V37" i="44"/>
  <c r="T37" i="44"/>
  <c r="Q37" i="44"/>
  <c r="R37" i="44" s="1"/>
  <c r="O37" i="44"/>
  <c r="M37" i="44"/>
  <c r="AL36" i="44" a="1"/>
  <c r="AL36" i="44" s="1"/>
  <c r="AK36" i="44" a="1"/>
  <c r="AK36" i="44" s="1"/>
  <c r="AJ36" i="44" a="1"/>
  <c r="AJ36" i="44" s="1"/>
  <c r="V36" i="44"/>
  <c r="T36" i="44"/>
  <c r="Q36" i="44"/>
  <c r="R36" i="44" s="1"/>
  <c r="O36" i="44"/>
  <c r="M36" i="44"/>
  <c r="AL35" i="44" a="1"/>
  <c r="AL35" i="44" s="1"/>
  <c r="AK35" i="44" a="1"/>
  <c r="AK35" i="44" s="1"/>
  <c r="AJ35" i="44" a="1"/>
  <c r="AJ35" i="44" s="1"/>
  <c r="V35" i="44"/>
  <c r="T35" i="44"/>
  <c r="Q35" i="44"/>
  <c r="R35" i="44" s="1"/>
  <c r="O35" i="44"/>
  <c r="M35" i="44"/>
  <c r="AL34" i="44" a="1"/>
  <c r="AL34" i="44" s="1"/>
  <c r="AK34" i="44" a="1"/>
  <c r="AK34" i="44" s="1"/>
  <c r="AJ34" i="44" a="1"/>
  <c r="AJ34" i="44" s="1"/>
  <c r="V34" i="44"/>
  <c r="T34" i="44"/>
  <c r="Q34" i="44"/>
  <c r="R34" i="44" s="1"/>
  <c r="O34" i="44"/>
  <c r="M34" i="44"/>
  <c r="AL33" i="44" a="1"/>
  <c r="AL33" i="44" s="1"/>
  <c r="AK33" i="44" a="1"/>
  <c r="AK33" i="44" s="1"/>
  <c r="AJ33" i="44" a="1"/>
  <c r="AJ33" i="44" s="1"/>
  <c r="V33" i="44"/>
  <c r="T33" i="44"/>
  <c r="Q33" i="44"/>
  <c r="R33" i="44" s="1"/>
  <c r="O33" i="44"/>
  <c r="M33" i="44"/>
  <c r="AL32" i="44" a="1"/>
  <c r="AL32" i="44" s="1"/>
  <c r="AK32" i="44" a="1"/>
  <c r="AK32" i="44" s="1"/>
  <c r="AJ32" i="44" a="1"/>
  <c r="AJ32" i="44" s="1"/>
  <c r="V32" i="44"/>
  <c r="T32" i="44"/>
  <c r="Q32" i="44"/>
  <c r="R32" i="44" s="1"/>
  <c r="O32" i="44"/>
  <c r="M32" i="44"/>
  <c r="AL31" i="44" a="1"/>
  <c r="AL31" i="44" s="1"/>
  <c r="AK31" i="44" a="1"/>
  <c r="AK31" i="44" s="1"/>
  <c r="AJ31" i="44" a="1"/>
  <c r="AJ31" i="44" s="1"/>
  <c r="V31" i="44"/>
  <c r="T31" i="44"/>
  <c r="Q31" i="44"/>
  <c r="R31" i="44" s="1"/>
  <c r="O31" i="44"/>
  <c r="M31" i="44"/>
  <c r="AL41" i="44" a="1"/>
  <c r="AL41" i="44" s="1"/>
  <c r="AK41" i="44" a="1"/>
  <c r="AK41" i="44" s="1"/>
  <c r="AJ41" i="44" a="1"/>
  <c r="AJ41" i="44" s="1"/>
  <c r="V41" i="44"/>
  <c r="T41" i="44"/>
  <c r="Q41" i="44"/>
  <c r="R41" i="44" s="1"/>
  <c r="O41" i="44"/>
  <c r="M41" i="44"/>
  <c r="AL30" i="44" a="1"/>
  <c r="AL30" i="44" s="1"/>
  <c r="AK30" i="44" a="1"/>
  <c r="AK30" i="44" s="1"/>
  <c r="AJ30" i="44" a="1"/>
  <c r="AJ30" i="44" s="1"/>
  <c r="V30" i="44"/>
  <c r="T30" i="44"/>
  <c r="Q30" i="44"/>
  <c r="R30" i="44" s="1"/>
  <c r="O30" i="44"/>
  <c r="M30" i="44"/>
  <c r="AL29" i="44" a="1"/>
  <c r="AL29" i="44" s="1"/>
  <c r="AK29" i="44" a="1"/>
  <c r="AK29" i="44" s="1"/>
  <c r="AJ29" i="44" a="1"/>
  <c r="AJ29" i="44" s="1"/>
  <c r="V29" i="44"/>
  <c r="T29" i="44"/>
  <c r="Q29" i="44"/>
  <c r="R29" i="44" s="1"/>
  <c r="O29" i="44"/>
  <c r="M29" i="44"/>
  <c r="AL28" i="44" a="1"/>
  <c r="AL28" i="44" s="1"/>
  <c r="AK28" i="44" a="1"/>
  <c r="AK28" i="44" s="1"/>
  <c r="AJ28" i="44" a="1"/>
  <c r="AJ28" i="44" s="1"/>
  <c r="V28" i="44"/>
  <c r="T28" i="44"/>
  <c r="Q28" i="44"/>
  <c r="R28" i="44" s="1"/>
  <c r="O28" i="44"/>
  <c r="M28" i="44"/>
  <c r="AL27" i="44" a="1"/>
  <c r="AL27" i="44" s="1"/>
  <c r="AK27" i="44" a="1"/>
  <c r="AK27" i="44" s="1"/>
  <c r="AJ27" i="44" a="1"/>
  <c r="AJ27" i="44" s="1"/>
  <c r="V27" i="44"/>
  <c r="T27" i="44"/>
  <c r="Q27" i="44"/>
  <c r="R27" i="44" s="1"/>
  <c r="O27" i="44"/>
  <c r="M27" i="44"/>
  <c r="AL26" i="44" a="1"/>
  <c r="AL26" i="44" s="1"/>
  <c r="AK26" i="44" a="1"/>
  <c r="AK26" i="44" s="1"/>
  <c r="AJ26" i="44" a="1"/>
  <c r="AJ26" i="44" s="1"/>
  <c r="V26" i="44"/>
  <c r="T26" i="44"/>
  <c r="Q26" i="44"/>
  <c r="R26" i="44" s="1"/>
  <c r="O26" i="44"/>
  <c r="M26" i="44"/>
  <c r="AL25" i="44" a="1"/>
  <c r="AL25" i="44" s="1"/>
  <c r="AK25" i="44" a="1"/>
  <c r="AK25" i="44" s="1"/>
  <c r="AJ25" i="44" a="1"/>
  <c r="AJ25" i="44" s="1"/>
  <c r="V25" i="44"/>
  <c r="T25" i="44"/>
  <c r="Q25" i="44"/>
  <c r="R25" i="44" s="1"/>
  <c r="O25" i="44"/>
  <c r="M25" i="44"/>
  <c r="AL24" i="44" a="1"/>
  <c r="AL24" i="44" s="1"/>
  <c r="AK24" i="44" a="1"/>
  <c r="AK24" i="44" s="1"/>
  <c r="AJ24" i="44" a="1"/>
  <c r="AJ24" i="44" s="1"/>
  <c r="V24" i="44"/>
  <c r="T24" i="44"/>
  <c r="Q24" i="44"/>
  <c r="R24" i="44" s="1"/>
  <c r="O24" i="44"/>
  <c r="M24" i="44"/>
  <c r="AL23" i="44" a="1"/>
  <c r="AL23" i="44" s="1"/>
  <c r="AK23" i="44" a="1"/>
  <c r="AK23" i="44" s="1"/>
  <c r="AJ23" i="44" a="1"/>
  <c r="AJ23" i="44" s="1"/>
  <c r="W23" i="44"/>
  <c r="X23" i="44" s="1"/>
  <c r="V23" i="44"/>
  <c r="T23" i="44"/>
  <c r="Q23" i="44"/>
  <c r="R23" i="44" s="1"/>
  <c r="O23" i="44"/>
  <c r="N23" i="44"/>
  <c r="M23" i="44"/>
  <c r="AK22" i="44" a="1"/>
  <c r="AK22" i="44" s="1"/>
  <c r="AJ22" i="44" a="1"/>
  <c r="AJ22" i="44" s="1"/>
  <c r="S19" i="44"/>
  <c r="R19" i="44"/>
  <c r="P19" i="44"/>
  <c r="P67" i="44" s="1"/>
  <c r="S18" i="44"/>
  <c r="R18" i="44"/>
  <c r="AM17" i="44" a="1"/>
  <c r="AM17" i="44" s="1"/>
  <c r="S17" i="44"/>
  <c r="R17" i="44"/>
  <c r="AM16" i="44" a="1"/>
  <c r="AM16" i="44" s="1"/>
  <c r="S16" i="44"/>
  <c r="R16" i="44"/>
  <c r="AM15" i="44" a="1"/>
  <c r="AM15" i="44" s="1"/>
  <c r="BR12" i="44" a="1"/>
  <c r="BR12" i="44" s="1"/>
  <c r="BO12" i="44" a="1"/>
  <c r="BO12" i="44" s="1"/>
  <c r="AT12" i="44" a="1"/>
  <c r="AT12" i="44" s="1"/>
  <c r="AP12" i="44" a="1"/>
  <c r="AP12" i="44" s="1"/>
  <c r="BM12" i="44" a="1"/>
  <c r="BM12" i="44" s="1"/>
  <c r="BJ12" i="44" a="1"/>
  <c r="BJ12" i="44" s="1"/>
  <c r="BF12" i="44" a="1"/>
  <c r="BF12" i="44" s="1"/>
  <c r="BI12" i="44" a="1"/>
  <c r="BI12" i="44" s="1"/>
  <c r="BH12" i="44" a="1"/>
  <c r="BH12" i="44" s="1"/>
  <c r="AQ12" i="44" a="1"/>
  <c r="AQ12" i="44" s="1"/>
  <c r="BC12" i="44" a="1"/>
  <c r="BC12" i="44" s="1"/>
  <c r="BB12" i="44" a="1"/>
  <c r="BB12" i="44" s="1"/>
  <c r="AN12" i="44" a="1"/>
  <c r="AN12" i="44" s="1"/>
  <c r="BD12" i="44" a="1"/>
  <c r="BD12" i="44" s="1"/>
  <c r="BG12" i="44" a="1"/>
  <c r="BG12" i="44" s="1"/>
  <c r="BA12" i="44" a="1"/>
  <c r="BA12" i="44" s="1"/>
  <c r="AZ12" i="44" a="1"/>
  <c r="AZ12" i="44" s="1"/>
  <c r="AM12" i="44" a="1"/>
  <c r="AM12" i="44" s="1"/>
  <c r="AY12" i="44" a="1"/>
  <c r="AY12" i="44" s="1"/>
  <c r="AL12" i="44" a="1"/>
  <c r="AL12" i="44" s="1"/>
  <c r="BR10" i="44" a="1"/>
  <c r="BR10" i="44" s="1"/>
  <c r="BO10" i="44" a="1"/>
  <c r="BO10" i="44" s="1"/>
  <c r="AT10" i="44" a="1"/>
  <c r="AT10" i="44" s="1"/>
  <c r="AP10" i="44" a="1"/>
  <c r="AP10" i="44" s="1"/>
  <c r="BM10" i="44" a="1"/>
  <c r="BM10" i="44" s="1"/>
  <c r="BJ10" i="44" a="1"/>
  <c r="BJ10" i="44" s="1"/>
  <c r="BF10" i="44" a="1"/>
  <c r="BF10" i="44" s="1"/>
  <c r="BI10" i="44" a="1"/>
  <c r="BI10" i="44" s="1"/>
  <c r="BH10" i="44" a="1"/>
  <c r="BH10" i="44" s="1"/>
  <c r="AQ10" i="44" a="1"/>
  <c r="AQ10" i="44" s="1"/>
  <c r="BC10" i="44" a="1"/>
  <c r="BC10" i="44" s="1"/>
  <c r="BB10" i="44" a="1"/>
  <c r="BB10" i="44" s="1"/>
  <c r="AN10" i="44" a="1"/>
  <c r="AN10" i="44" s="1"/>
  <c r="BD10" i="44" a="1"/>
  <c r="BD10" i="44" s="1"/>
  <c r="BG10" i="44" a="1"/>
  <c r="BG10" i="44" s="1"/>
  <c r="BA10" i="44" a="1"/>
  <c r="BA10" i="44" s="1"/>
  <c r="AZ10" i="44" a="1"/>
  <c r="AZ10" i="44" s="1"/>
  <c r="AM10" i="44" a="1"/>
  <c r="AM10" i="44" s="1"/>
  <c r="AY10" i="44" a="1"/>
  <c r="AY10" i="44" s="1"/>
  <c r="AL10" i="44" a="1"/>
  <c r="AL10" i="44" s="1"/>
  <c r="BR2" i="44" a="1"/>
  <c r="BR2" i="44" s="1"/>
  <c r="BO2" i="44" a="1"/>
  <c r="BO2" i="44" s="1"/>
  <c r="AT2" i="44" a="1"/>
  <c r="AT2" i="44" s="1"/>
  <c r="AP2" i="44" a="1"/>
  <c r="AP2" i="44" s="1"/>
  <c r="BM2" i="44" a="1"/>
  <c r="BM2" i="44" s="1"/>
  <c r="BJ2" i="44" a="1"/>
  <c r="BJ2" i="44" s="1"/>
  <c r="BF2" i="44" a="1"/>
  <c r="BF2" i="44" s="1"/>
  <c r="BI2" i="44" a="1"/>
  <c r="BI2" i="44" s="1"/>
  <c r="BH2" i="44" a="1"/>
  <c r="BH2" i="44" s="1"/>
  <c r="AQ2" i="44" a="1"/>
  <c r="AQ2" i="44" s="1"/>
  <c r="BC2" i="44" a="1"/>
  <c r="BC2" i="44" s="1"/>
  <c r="BB2" i="44" a="1"/>
  <c r="BB2" i="44" s="1"/>
  <c r="AN2" i="44" a="1"/>
  <c r="AN2" i="44" s="1"/>
  <c r="BD2" i="44" a="1"/>
  <c r="BD2" i="44" s="1"/>
  <c r="BG2" i="44" a="1"/>
  <c r="BG2" i="44" s="1"/>
  <c r="BA2" i="44" a="1"/>
  <c r="BA2" i="44" s="1"/>
  <c r="AZ2" i="44" a="1"/>
  <c r="AZ2" i="44" s="1"/>
  <c r="AM2" i="44" a="1"/>
  <c r="AM2" i="44" s="1"/>
  <c r="AY2" i="44" a="1"/>
  <c r="AY2" i="44" s="1"/>
  <c r="BR1" i="44"/>
  <c r="BO1" i="44"/>
  <c r="AT1" i="44"/>
  <c r="AP1" i="44"/>
  <c r="BM1" i="44"/>
  <c r="BJ1" i="44"/>
  <c r="BF1" i="44"/>
  <c r="BI1" i="44"/>
  <c r="BH1" i="44"/>
  <c r="AQ1" i="44"/>
  <c r="BC1" i="44"/>
  <c r="BB1" i="44"/>
  <c r="AN1" i="44"/>
  <c r="BD1" i="44"/>
  <c r="BG1" i="44"/>
  <c r="BA1" i="44"/>
  <c r="AZ1" i="44"/>
  <c r="AM1" i="44"/>
  <c r="AY1" i="44"/>
  <c r="P192" i="45"/>
  <c r="P191" i="45"/>
  <c r="P190" i="45"/>
  <c r="P189" i="45"/>
  <c r="P188" i="45"/>
  <c r="P187" i="45"/>
  <c r="P186" i="45"/>
  <c r="E186" i="45"/>
  <c r="AL185" i="45" a="1"/>
  <c r="AL185" i="45" s="1"/>
  <c r="Q185" i="45"/>
  <c r="R185" i="45" s="1"/>
  <c r="P185" i="45"/>
  <c r="N185" i="45"/>
  <c r="M185" i="45"/>
  <c r="E185" i="45"/>
  <c r="AL184" i="45" a="1"/>
  <c r="AL184" i="45" s="1"/>
  <c r="Q184" i="45"/>
  <c r="R184" i="45" s="1"/>
  <c r="P184" i="45"/>
  <c r="N184" i="45"/>
  <c r="M184" i="45"/>
  <c r="E184" i="45"/>
  <c r="AL183" i="45" a="1"/>
  <c r="AL183" i="45" s="1"/>
  <c r="Q183" i="45"/>
  <c r="R183" i="45" s="1"/>
  <c r="P183" i="45"/>
  <c r="N183" i="45"/>
  <c r="M183" i="45"/>
  <c r="E183" i="45"/>
  <c r="AL182" i="45" a="1"/>
  <c r="AL182" i="45" s="1"/>
  <c r="Q182" i="45"/>
  <c r="R182" i="45" s="1"/>
  <c r="P182" i="45"/>
  <c r="N182" i="45"/>
  <c r="M182" i="45"/>
  <c r="E182" i="45"/>
  <c r="AL181" i="45" a="1"/>
  <c r="AL181" i="45" s="1"/>
  <c r="Q181" i="45"/>
  <c r="R181" i="45" s="1"/>
  <c r="P181" i="45"/>
  <c r="N181" i="45"/>
  <c r="M181" i="45"/>
  <c r="E181" i="45"/>
  <c r="AL180" i="45" a="1"/>
  <c r="AL180" i="45" s="1"/>
  <c r="Q180" i="45"/>
  <c r="R180" i="45" s="1"/>
  <c r="P180" i="45"/>
  <c r="N180" i="45"/>
  <c r="M180" i="45"/>
  <c r="E180" i="45"/>
  <c r="AL179" i="45" a="1"/>
  <c r="AL179" i="45" s="1"/>
  <c r="Q179" i="45"/>
  <c r="R179" i="45" s="1"/>
  <c r="P179" i="45"/>
  <c r="N179" i="45"/>
  <c r="M179" i="45"/>
  <c r="E179" i="45"/>
  <c r="AL178" i="45" a="1"/>
  <c r="AL178" i="45" s="1"/>
  <c r="Q178" i="45"/>
  <c r="R178" i="45" s="1"/>
  <c r="P178" i="45"/>
  <c r="N178" i="45"/>
  <c r="M178" i="45"/>
  <c r="E178" i="45"/>
  <c r="AL177" i="45" a="1"/>
  <c r="AL177" i="45" s="1"/>
  <c r="Q177" i="45"/>
  <c r="R177" i="45" s="1"/>
  <c r="P177" i="45"/>
  <c r="N177" i="45"/>
  <c r="M177" i="45"/>
  <c r="E177" i="45"/>
  <c r="AL176" i="45" a="1"/>
  <c r="AL176" i="45" s="1"/>
  <c r="Q176" i="45"/>
  <c r="R176" i="45" s="1"/>
  <c r="P176" i="45"/>
  <c r="N176" i="45"/>
  <c r="M176" i="45"/>
  <c r="E176" i="45"/>
  <c r="AL175" i="45" a="1"/>
  <c r="AL175" i="45" s="1"/>
  <c r="Q175" i="45"/>
  <c r="R175" i="45" s="1"/>
  <c r="P175" i="45"/>
  <c r="N175" i="45"/>
  <c r="M175" i="45"/>
  <c r="E175" i="45"/>
  <c r="AL174" i="45" a="1"/>
  <c r="AL174" i="45" s="1"/>
  <c r="Q174" i="45"/>
  <c r="R174" i="45" s="1"/>
  <c r="P174" i="45"/>
  <c r="N174" i="45"/>
  <c r="M174" i="45"/>
  <c r="E174" i="45"/>
  <c r="AL173" i="45" a="1"/>
  <c r="AL173" i="45" s="1"/>
  <c r="Q173" i="45"/>
  <c r="R173" i="45" s="1"/>
  <c r="P173" i="45"/>
  <c r="N173" i="45"/>
  <c r="M173" i="45"/>
  <c r="E173" i="45"/>
  <c r="AL172" i="45" a="1"/>
  <c r="AL172" i="45" s="1"/>
  <c r="Q172" i="45"/>
  <c r="R172" i="45" s="1"/>
  <c r="P172" i="45"/>
  <c r="N172" i="45"/>
  <c r="M172" i="45"/>
  <c r="E172" i="45"/>
  <c r="AL171" i="45" a="1"/>
  <c r="AL171" i="45" s="1"/>
  <c r="Q171" i="45"/>
  <c r="R171" i="45" s="1"/>
  <c r="P171" i="45"/>
  <c r="N171" i="45"/>
  <c r="M171" i="45"/>
  <c r="E171" i="45"/>
  <c r="AL170" i="45" a="1"/>
  <c r="AL170" i="45" s="1"/>
  <c r="Q170" i="45"/>
  <c r="R170" i="45" s="1"/>
  <c r="P170" i="45"/>
  <c r="N170" i="45"/>
  <c r="M170" i="45"/>
  <c r="E170" i="45"/>
  <c r="AL169" i="45" a="1"/>
  <c r="AL169" i="45" s="1"/>
  <c r="Q169" i="45"/>
  <c r="R169" i="45" s="1"/>
  <c r="P169" i="45"/>
  <c r="N169" i="45"/>
  <c r="M169" i="45"/>
  <c r="E169" i="45"/>
  <c r="AL168" i="45" a="1"/>
  <c r="AL168" i="45" s="1"/>
  <c r="Q168" i="45"/>
  <c r="R168" i="45" s="1"/>
  <c r="P168" i="45"/>
  <c r="N168" i="45"/>
  <c r="M168" i="45"/>
  <c r="E168" i="45"/>
  <c r="AL167" i="45" a="1"/>
  <c r="AL167" i="45" s="1"/>
  <c r="Q167" i="45"/>
  <c r="R167" i="45" s="1"/>
  <c r="P167" i="45"/>
  <c r="N167" i="45"/>
  <c r="M167" i="45"/>
  <c r="E167" i="45"/>
  <c r="AL166" i="45" a="1"/>
  <c r="AL166" i="45" s="1"/>
  <c r="Q166" i="45"/>
  <c r="R166" i="45" s="1"/>
  <c r="P166" i="45"/>
  <c r="N166" i="45"/>
  <c r="M166" i="45"/>
  <c r="E166" i="45"/>
  <c r="AL165" i="45" a="1"/>
  <c r="AL165" i="45" s="1"/>
  <c r="Q165" i="45"/>
  <c r="R165" i="45" s="1"/>
  <c r="P165" i="45"/>
  <c r="N165" i="45"/>
  <c r="M165" i="45"/>
  <c r="E165" i="45"/>
  <c r="AL164" i="45" a="1"/>
  <c r="AL164" i="45" s="1"/>
  <c r="AK164" i="45" a="1"/>
  <c r="AK164" i="45" s="1"/>
  <c r="Q164" i="45"/>
  <c r="R164" i="45" s="1"/>
  <c r="P164" i="45"/>
  <c r="N164" i="45"/>
  <c r="M164" i="45"/>
  <c r="E164" i="45"/>
  <c r="AL163" i="45" a="1"/>
  <c r="AL163" i="45" s="1"/>
  <c r="AK163" i="45" a="1"/>
  <c r="AK163" i="45" s="1"/>
  <c r="Q163" i="45"/>
  <c r="R163" i="45" s="1"/>
  <c r="P163" i="45"/>
  <c r="N163" i="45"/>
  <c r="M163" i="45"/>
  <c r="E163" i="45"/>
  <c r="AL162" i="45" a="1"/>
  <c r="AL162" i="45" s="1"/>
  <c r="AK162" i="45" a="1"/>
  <c r="AK162" i="45" s="1"/>
  <c r="Q162" i="45"/>
  <c r="R162" i="45" s="1"/>
  <c r="P162" i="45"/>
  <c r="N162" i="45"/>
  <c r="M162" i="45"/>
  <c r="E162" i="45"/>
  <c r="AL161" i="45" a="1"/>
  <c r="AL161" i="45" s="1"/>
  <c r="AK161" i="45" a="1"/>
  <c r="AK161" i="45" s="1"/>
  <c r="Q161" i="45"/>
  <c r="R161" i="45" s="1"/>
  <c r="P161" i="45"/>
  <c r="N161" i="45"/>
  <c r="M161" i="45"/>
  <c r="E161" i="45"/>
  <c r="AL160" i="45" a="1"/>
  <c r="AL160" i="45" s="1"/>
  <c r="AK160" i="45" a="1"/>
  <c r="AK160" i="45" s="1"/>
  <c r="Q160" i="45"/>
  <c r="R160" i="45" s="1"/>
  <c r="P160" i="45"/>
  <c r="N160" i="45"/>
  <c r="M160" i="45"/>
  <c r="E160" i="45"/>
  <c r="AL159" i="45" a="1"/>
  <c r="AL159" i="45" s="1"/>
  <c r="AK159" i="45" a="1"/>
  <c r="AK159" i="45" s="1"/>
  <c r="Q159" i="45"/>
  <c r="R159" i="45" s="1"/>
  <c r="P159" i="45"/>
  <c r="N159" i="45"/>
  <c r="M159" i="45"/>
  <c r="E159" i="45"/>
  <c r="AL158" i="45" a="1"/>
  <c r="AL158" i="45" s="1"/>
  <c r="AK158" i="45" a="1"/>
  <c r="AK158" i="45" s="1"/>
  <c r="Q158" i="45"/>
  <c r="R158" i="45" s="1"/>
  <c r="P158" i="45"/>
  <c r="N158" i="45"/>
  <c r="M158" i="45"/>
  <c r="E158" i="45"/>
  <c r="AL157" i="45" a="1"/>
  <c r="AL157" i="45" s="1"/>
  <c r="AK157" i="45" a="1"/>
  <c r="AK157" i="45" s="1"/>
  <c r="Q157" i="45"/>
  <c r="R157" i="45" s="1"/>
  <c r="P157" i="45"/>
  <c r="N157" i="45"/>
  <c r="M157" i="45"/>
  <c r="E157" i="45"/>
  <c r="AL156" i="45" a="1"/>
  <c r="AL156" i="45" s="1"/>
  <c r="AK156" i="45" a="1"/>
  <c r="AK156" i="45" s="1"/>
  <c r="Q156" i="45"/>
  <c r="R156" i="45" s="1"/>
  <c r="P156" i="45"/>
  <c r="N156" i="45"/>
  <c r="M156" i="45"/>
  <c r="E156" i="45"/>
  <c r="AL155" i="45" a="1"/>
  <c r="AL155" i="45" s="1"/>
  <c r="AK155" i="45" a="1"/>
  <c r="AK155" i="45" s="1"/>
  <c r="Q155" i="45"/>
  <c r="R155" i="45" s="1"/>
  <c r="P155" i="45"/>
  <c r="N155" i="45"/>
  <c r="M155" i="45"/>
  <c r="E155" i="45"/>
  <c r="AL154" i="45" a="1"/>
  <c r="AL154" i="45" s="1"/>
  <c r="AK154" i="45" a="1"/>
  <c r="AK154" i="45" s="1"/>
  <c r="Q154" i="45"/>
  <c r="R154" i="45" s="1"/>
  <c r="P154" i="45"/>
  <c r="N154" i="45"/>
  <c r="M154" i="45"/>
  <c r="E154" i="45"/>
  <c r="AL153" i="45" a="1"/>
  <c r="AL153" i="45" s="1"/>
  <c r="AK153" i="45" a="1"/>
  <c r="AK153" i="45" s="1"/>
  <c r="Q153" i="45"/>
  <c r="R153" i="45" s="1"/>
  <c r="P153" i="45"/>
  <c r="N153" i="45"/>
  <c r="M153" i="45"/>
  <c r="E153" i="45"/>
  <c r="AL152" i="45" a="1"/>
  <c r="AL152" i="45" s="1"/>
  <c r="AK152" i="45" a="1"/>
  <c r="AK152" i="45" s="1"/>
  <c r="Q152" i="45"/>
  <c r="R152" i="45" s="1"/>
  <c r="P152" i="45"/>
  <c r="N152" i="45"/>
  <c r="M152" i="45"/>
  <c r="E152" i="45"/>
  <c r="AL151" i="45" a="1"/>
  <c r="AL151" i="45" s="1"/>
  <c r="AK151" i="45" a="1"/>
  <c r="AK151" i="45" s="1"/>
  <c r="Q151" i="45"/>
  <c r="R151" i="45" s="1"/>
  <c r="P151" i="45"/>
  <c r="N151" i="45"/>
  <c r="M151" i="45"/>
  <c r="E151" i="45"/>
  <c r="AL150" i="45" a="1"/>
  <c r="AL150" i="45" s="1"/>
  <c r="AK150" i="45" a="1"/>
  <c r="AK150" i="45" s="1"/>
  <c r="Q150" i="45"/>
  <c r="R150" i="45" s="1"/>
  <c r="P150" i="45"/>
  <c r="N150" i="45"/>
  <c r="M150" i="45"/>
  <c r="E150" i="45"/>
  <c r="AL149" i="45" a="1"/>
  <c r="AL149" i="45" s="1"/>
  <c r="AK149" i="45" a="1"/>
  <c r="AK149" i="45" s="1"/>
  <c r="Q149" i="45"/>
  <c r="R149" i="45" s="1"/>
  <c r="P149" i="45"/>
  <c r="N149" i="45"/>
  <c r="M149" i="45"/>
  <c r="E149" i="45"/>
  <c r="AL148" i="45" a="1"/>
  <c r="AL148" i="45" s="1"/>
  <c r="AK148" i="45" a="1"/>
  <c r="AK148" i="45" s="1"/>
  <c r="Q148" i="45"/>
  <c r="R148" i="45" s="1"/>
  <c r="P148" i="45"/>
  <c r="N148" i="45"/>
  <c r="M148" i="45"/>
  <c r="E148" i="45"/>
  <c r="AL147" i="45" a="1"/>
  <c r="AL147" i="45" s="1"/>
  <c r="AK147" i="45" a="1"/>
  <c r="AK147" i="45" s="1"/>
  <c r="Q147" i="45"/>
  <c r="R147" i="45" s="1"/>
  <c r="P147" i="45"/>
  <c r="N147" i="45"/>
  <c r="M147" i="45"/>
  <c r="E147" i="45"/>
  <c r="AL146" i="45" a="1"/>
  <c r="AL146" i="45" s="1"/>
  <c r="AK146" i="45" a="1"/>
  <c r="AK146" i="45" s="1"/>
  <c r="Q146" i="45"/>
  <c r="R146" i="45" s="1"/>
  <c r="P146" i="45"/>
  <c r="N146" i="45"/>
  <c r="M146" i="45"/>
  <c r="E146" i="45"/>
  <c r="AL145" i="45" a="1"/>
  <c r="AL145" i="45" s="1"/>
  <c r="AK145" i="45" a="1"/>
  <c r="AK145" i="45" s="1"/>
  <c r="Q145" i="45"/>
  <c r="R145" i="45" s="1"/>
  <c r="P145" i="45"/>
  <c r="N145" i="45"/>
  <c r="M145" i="45"/>
  <c r="E145" i="45"/>
  <c r="AL144" i="45" a="1"/>
  <c r="AL144" i="45" s="1"/>
  <c r="AK144" i="45" a="1"/>
  <c r="AK144" i="45" s="1"/>
  <c r="Q144" i="45"/>
  <c r="R144" i="45" s="1"/>
  <c r="P144" i="45"/>
  <c r="N144" i="45"/>
  <c r="M144" i="45"/>
  <c r="E144" i="45"/>
  <c r="AL143" i="45" a="1"/>
  <c r="AL143" i="45" s="1"/>
  <c r="AK143" i="45" a="1"/>
  <c r="AK143" i="45" s="1"/>
  <c r="Q143" i="45"/>
  <c r="R143" i="45" s="1"/>
  <c r="P143" i="45"/>
  <c r="N143" i="45"/>
  <c r="M143" i="45"/>
  <c r="E143" i="45"/>
  <c r="AL142" i="45" a="1"/>
  <c r="AL142" i="45" s="1"/>
  <c r="AK142" i="45" a="1"/>
  <c r="AK142" i="45" s="1"/>
  <c r="Q142" i="45"/>
  <c r="R142" i="45" s="1"/>
  <c r="P142" i="45"/>
  <c r="N142" i="45"/>
  <c r="M142" i="45"/>
  <c r="E142" i="45"/>
  <c r="AL141" i="45" a="1"/>
  <c r="AL141" i="45" s="1"/>
  <c r="AK141" i="45" a="1"/>
  <c r="AK141" i="45" s="1"/>
  <c r="Q141" i="45"/>
  <c r="R141" i="45" s="1"/>
  <c r="P141" i="45"/>
  <c r="N141" i="45"/>
  <c r="M141" i="45"/>
  <c r="E141" i="45"/>
  <c r="AL140" i="45" a="1"/>
  <c r="AL140" i="45" s="1"/>
  <c r="AK140" i="45" a="1"/>
  <c r="AK140" i="45" s="1"/>
  <c r="Q140" i="45"/>
  <c r="R140" i="45" s="1"/>
  <c r="P140" i="45"/>
  <c r="N140" i="45"/>
  <c r="M140" i="45"/>
  <c r="E140" i="45"/>
  <c r="AL139" i="45" a="1"/>
  <c r="AL139" i="45" s="1"/>
  <c r="AK139" i="45" a="1"/>
  <c r="AK139" i="45" s="1"/>
  <c r="Q139" i="45"/>
  <c r="R139" i="45" s="1"/>
  <c r="P139" i="45"/>
  <c r="N139" i="45"/>
  <c r="M139" i="45"/>
  <c r="E139" i="45"/>
  <c r="AL138" i="45" a="1"/>
  <c r="AL138" i="45" s="1"/>
  <c r="AK138" i="45" a="1"/>
  <c r="AK138" i="45" s="1"/>
  <c r="Q138" i="45"/>
  <c r="R138" i="45" s="1"/>
  <c r="P138" i="45"/>
  <c r="N138" i="45"/>
  <c r="M138" i="45"/>
  <c r="E138" i="45"/>
  <c r="AL137" i="45" a="1"/>
  <c r="AL137" i="45" s="1"/>
  <c r="AK137" i="45" a="1"/>
  <c r="AK137" i="45" s="1"/>
  <c r="Q137" i="45"/>
  <c r="R137" i="45" s="1"/>
  <c r="P137" i="45"/>
  <c r="N137" i="45"/>
  <c r="M137" i="45"/>
  <c r="E137" i="45"/>
  <c r="AL136" i="45" a="1"/>
  <c r="AL136" i="45" s="1"/>
  <c r="AK136" i="45" a="1"/>
  <c r="AK136" i="45" s="1"/>
  <c r="Q136" i="45"/>
  <c r="R136" i="45" s="1"/>
  <c r="P136" i="45"/>
  <c r="N136" i="45"/>
  <c r="M136" i="45"/>
  <c r="E136" i="45"/>
  <c r="AL135" i="45" a="1"/>
  <c r="AL135" i="45" s="1"/>
  <c r="AK135" i="45" a="1"/>
  <c r="AK135" i="45" s="1"/>
  <c r="Q135" i="45"/>
  <c r="R135" i="45" s="1"/>
  <c r="P135" i="45"/>
  <c r="N135" i="45"/>
  <c r="M135" i="45"/>
  <c r="E135" i="45"/>
  <c r="AL134" i="45" a="1"/>
  <c r="AL134" i="45" s="1"/>
  <c r="AK134" i="45" a="1"/>
  <c r="AK134" i="45" s="1"/>
  <c r="Q134" i="45"/>
  <c r="R134" i="45" s="1"/>
  <c r="P134" i="45"/>
  <c r="N134" i="45"/>
  <c r="M134" i="45"/>
  <c r="E134" i="45"/>
  <c r="AL133" i="45" a="1"/>
  <c r="AL133" i="45" s="1"/>
  <c r="AK133" i="45" a="1"/>
  <c r="AK133" i="45" s="1"/>
  <c r="Q133" i="45"/>
  <c r="R133" i="45" s="1"/>
  <c r="P133" i="45"/>
  <c r="N133" i="45"/>
  <c r="M133" i="45"/>
  <c r="E133" i="45"/>
  <c r="AL132" i="45" a="1"/>
  <c r="AL132" i="45" s="1"/>
  <c r="AK132" i="45" a="1"/>
  <c r="AK132" i="45" s="1"/>
  <c r="Q132" i="45"/>
  <c r="R132" i="45" s="1"/>
  <c r="P132" i="45"/>
  <c r="N132" i="45"/>
  <c r="M132" i="45"/>
  <c r="E132" i="45"/>
  <c r="AL131" i="45" a="1"/>
  <c r="AL131" i="45" s="1"/>
  <c r="AK131" i="45" a="1"/>
  <c r="AK131" i="45" s="1"/>
  <c r="Q131" i="45"/>
  <c r="R131" i="45" s="1"/>
  <c r="P131" i="45"/>
  <c r="N131" i="45"/>
  <c r="M131" i="45"/>
  <c r="E131" i="45"/>
  <c r="AL130" i="45" a="1"/>
  <c r="AL130" i="45" s="1"/>
  <c r="AK130" i="45" a="1"/>
  <c r="AK130" i="45" s="1"/>
  <c r="Q130" i="45"/>
  <c r="R130" i="45" s="1"/>
  <c r="P130" i="45"/>
  <c r="N130" i="45"/>
  <c r="M130" i="45"/>
  <c r="E130" i="45"/>
  <c r="AL129" i="45" a="1"/>
  <c r="AL129" i="45" s="1"/>
  <c r="AK129" i="45" a="1"/>
  <c r="AK129" i="45" s="1"/>
  <c r="Q129" i="45"/>
  <c r="R129" i="45" s="1"/>
  <c r="P129" i="45"/>
  <c r="N129" i="45"/>
  <c r="M129" i="45"/>
  <c r="E129" i="45"/>
  <c r="AL128" i="45" a="1"/>
  <c r="AL128" i="45" s="1"/>
  <c r="AK128" i="45" a="1"/>
  <c r="AK128" i="45" s="1"/>
  <c r="Q128" i="45"/>
  <c r="R128" i="45" s="1"/>
  <c r="P128" i="45"/>
  <c r="N128" i="45"/>
  <c r="M128" i="45"/>
  <c r="E128" i="45"/>
  <c r="AL127" i="45" a="1"/>
  <c r="AL127" i="45" s="1"/>
  <c r="AK127" i="45" a="1"/>
  <c r="AK127" i="45" s="1"/>
  <c r="Q127" i="45"/>
  <c r="R127" i="45" s="1"/>
  <c r="P127" i="45"/>
  <c r="N127" i="45"/>
  <c r="M127" i="45"/>
  <c r="E127" i="45"/>
  <c r="AL126" i="45" a="1"/>
  <c r="AL126" i="45" s="1"/>
  <c r="AK126" i="45" a="1"/>
  <c r="AK126" i="45" s="1"/>
  <c r="Q126" i="45"/>
  <c r="R126" i="45" s="1"/>
  <c r="P126" i="45"/>
  <c r="N126" i="45"/>
  <c r="M126" i="45"/>
  <c r="E126" i="45"/>
  <c r="AL125" i="45" a="1"/>
  <c r="AL125" i="45" s="1"/>
  <c r="AK125" i="45" a="1"/>
  <c r="AK125" i="45" s="1"/>
  <c r="Q125" i="45"/>
  <c r="R125" i="45" s="1"/>
  <c r="P125" i="45"/>
  <c r="N125" i="45"/>
  <c r="M125" i="45"/>
  <c r="E125" i="45"/>
  <c r="AL124" i="45" a="1"/>
  <c r="AL124" i="45" s="1"/>
  <c r="AK124" i="45" a="1"/>
  <c r="AK124" i="45" s="1"/>
  <c r="Q124" i="45"/>
  <c r="R124" i="45" s="1"/>
  <c r="P124" i="45"/>
  <c r="N124" i="45"/>
  <c r="M124" i="45"/>
  <c r="E124" i="45"/>
  <c r="AL123" i="45" a="1"/>
  <c r="AL123" i="45" s="1"/>
  <c r="AK123" i="45" a="1"/>
  <c r="AK123" i="45" s="1"/>
  <c r="Q123" i="45"/>
  <c r="R123" i="45" s="1"/>
  <c r="P123" i="45"/>
  <c r="N123" i="45"/>
  <c r="M123" i="45"/>
  <c r="E123" i="45"/>
  <c r="AL122" i="45" a="1"/>
  <c r="AL122" i="45" s="1"/>
  <c r="AK122" i="45" a="1"/>
  <c r="AK122" i="45" s="1"/>
  <c r="Q122" i="45"/>
  <c r="R122" i="45" s="1"/>
  <c r="P122" i="45"/>
  <c r="N122" i="45"/>
  <c r="M122" i="45"/>
  <c r="E122" i="45"/>
  <c r="AL121" i="45" a="1"/>
  <c r="AL121" i="45" s="1"/>
  <c r="AK121" i="45" a="1"/>
  <c r="AK121" i="45" s="1"/>
  <c r="Q121" i="45"/>
  <c r="R121" i="45" s="1"/>
  <c r="P121" i="45"/>
  <c r="N121" i="45"/>
  <c r="M121" i="45"/>
  <c r="E121" i="45"/>
  <c r="AL120" i="45" a="1"/>
  <c r="AL120" i="45" s="1"/>
  <c r="AK120" i="45" a="1"/>
  <c r="AK120" i="45" s="1"/>
  <c r="Q120" i="45"/>
  <c r="R120" i="45" s="1"/>
  <c r="P120" i="45"/>
  <c r="N120" i="45"/>
  <c r="M120" i="45"/>
  <c r="E120" i="45"/>
  <c r="AL119" i="45" a="1"/>
  <c r="AL119" i="45" s="1"/>
  <c r="AK119" i="45" a="1"/>
  <c r="AK119" i="45" s="1"/>
  <c r="Q119" i="45"/>
  <c r="R119" i="45" s="1"/>
  <c r="P119" i="45"/>
  <c r="N119" i="45"/>
  <c r="M119" i="45"/>
  <c r="E119" i="45"/>
  <c r="AL118" i="45" a="1"/>
  <c r="AL118" i="45" s="1"/>
  <c r="AK118" i="45" a="1"/>
  <c r="AK118" i="45" s="1"/>
  <c r="Q118" i="45"/>
  <c r="R118" i="45" s="1"/>
  <c r="P118" i="45"/>
  <c r="N118" i="45"/>
  <c r="M118" i="45"/>
  <c r="E118" i="45"/>
  <c r="AL117" i="45" a="1"/>
  <c r="AL117" i="45" s="1"/>
  <c r="AK117" i="45" a="1"/>
  <c r="AK117" i="45" s="1"/>
  <c r="Q117" i="45"/>
  <c r="R117" i="45" s="1"/>
  <c r="P117" i="45"/>
  <c r="N117" i="45"/>
  <c r="M117" i="45"/>
  <c r="E117" i="45"/>
  <c r="AL116" i="45" a="1"/>
  <c r="AL116" i="45" s="1"/>
  <c r="AK116" i="45" a="1"/>
  <c r="AK116" i="45" s="1"/>
  <c r="Q116" i="45"/>
  <c r="R116" i="45" s="1"/>
  <c r="P116" i="45"/>
  <c r="N116" i="45"/>
  <c r="M116" i="45"/>
  <c r="E116" i="45"/>
  <c r="AL115" i="45" a="1"/>
  <c r="AL115" i="45" s="1"/>
  <c r="AK115" i="45" a="1"/>
  <c r="AK115" i="45" s="1"/>
  <c r="Q115" i="45"/>
  <c r="R115" i="45" s="1"/>
  <c r="P115" i="45"/>
  <c r="N115" i="45"/>
  <c r="M115" i="45"/>
  <c r="E115" i="45"/>
  <c r="AL114" i="45" a="1"/>
  <c r="AL114" i="45" s="1"/>
  <c r="AK114" i="45" a="1"/>
  <c r="AK114" i="45" s="1"/>
  <c r="Q114" i="45"/>
  <c r="R114" i="45" s="1"/>
  <c r="P114" i="45"/>
  <c r="N114" i="45"/>
  <c r="M114" i="45"/>
  <c r="E114" i="45"/>
  <c r="AL113" i="45" a="1"/>
  <c r="AL113" i="45" s="1"/>
  <c r="AK113" i="45" a="1"/>
  <c r="AK113" i="45" s="1"/>
  <c r="Q113" i="45"/>
  <c r="R113" i="45" s="1"/>
  <c r="P113" i="45"/>
  <c r="N113" i="45"/>
  <c r="M113" i="45"/>
  <c r="E113" i="45"/>
  <c r="AL112" i="45" a="1"/>
  <c r="AL112" i="45" s="1"/>
  <c r="AK112" i="45" a="1"/>
  <c r="AK112" i="45" s="1"/>
  <c r="Q112" i="45"/>
  <c r="R112" i="45" s="1"/>
  <c r="P112" i="45"/>
  <c r="N112" i="45"/>
  <c r="M112" i="45"/>
  <c r="E112" i="45"/>
  <c r="AL111" i="45" a="1"/>
  <c r="AL111" i="45" s="1"/>
  <c r="AK111" i="45" a="1"/>
  <c r="AK111" i="45" s="1"/>
  <c r="Q111" i="45"/>
  <c r="R111" i="45" s="1"/>
  <c r="P111" i="45"/>
  <c r="N111" i="45"/>
  <c r="M111" i="45"/>
  <c r="E111" i="45"/>
  <c r="AL110" i="45" a="1"/>
  <c r="AL110" i="45" s="1"/>
  <c r="AK110" i="45" a="1"/>
  <c r="AK110" i="45" s="1"/>
  <c r="Q110" i="45"/>
  <c r="R110" i="45" s="1"/>
  <c r="P110" i="45"/>
  <c r="N110" i="45"/>
  <c r="M110" i="45"/>
  <c r="E110" i="45"/>
  <c r="AL109" i="45" a="1"/>
  <c r="AL109" i="45" s="1"/>
  <c r="AK109" i="45" a="1"/>
  <c r="AK109" i="45" s="1"/>
  <c r="Q109" i="45"/>
  <c r="R109" i="45" s="1"/>
  <c r="P109" i="45"/>
  <c r="N109" i="45"/>
  <c r="M109" i="45"/>
  <c r="E109" i="45"/>
  <c r="AL108" i="45" a="1"/>
  <c r="AL108" i="45" s="1"/>
  <c r="AK108" i="45" a="1"/>
  <c r="AK108" i="45" s="1"/>
  <c r="Q108" i="45"/>
  <c r="R108" i="45" s="1"/>
  <c r="P108" i="45"/>
  <c r="N108" i="45"/>
  <c r="M108" i="45"/>
  <c r="E108" i="45"/>
  <c r="AL107" i="45" a="1"/>
  <c r="AL107" i="45" s="1"/>
  <c r="AK107" i="45" a="1"/>
  <c r="AK107" i="45" s="1"/>
  <c r="Q107" i="45"/>
  <c r="R107" i="45" s="1"/>
  <c r="P107" i="45"/>
  <c r="N107" i="45"/>
  <c r="M107" i="45"/>
  <c r="E107" i="45"/>
  <c r="AL106" i="45" a="1"/>
  <c r="AL106" i="45" s="1"/>
  <c r="AK106" i="45" a="1"/>
  <c r="AK106" i="45" s="1"/>
  <c r="Q106" i="45"/>
  <c r="R106" i="45" s="1"/>
  <c r="P106" i="45"/>
  <c r="N106" i="45"/>
  <c r="M106" i="45"/>
  <c r="E106" i="45"/>
  <c r="AL105" i="45" a="1"/>
  <c r="AL105" i="45" s="1"/>
  <c r="AK105" i="45" a="1"/>
  <c r="AK105" i="45" s="1"/>
  <c r="Q105" i="45"/>
  <c r="R105" i="45" s="1"/>
  <c r="P105" i="45"/>
  <c r="N105" i="45"/>
  <c r="M105" i="45"/>
  <c r="E105" i="45"/>
  <c r="AL104" i="45" a="1"/>
  <c r="AL104" i="45" s="1"/>
  <c r="AK104" i="45" a="1"/>
  <c r="AK104" i="45" s="1"/>
  <c r="Q104" i="45"/>
  <c r="R104" i="45" s="1"/>
  <c r="P104" i="45"/>
  <c r="N104" i="45"/>
  <c r="M104" i="45"/>
  <c r="E104" i="45"/>
  <c r="AL103" i="45" a="1"/>
  <c r="AL103" i="45" s="1"/>
  <c r="AK103" i="45" a="1"/>
  <c r="AK103" i="45" s="1"/>
  <c r="Q103" i="45"/>
  <c r="R103" i="45" s="1"/>
  <c r="P103" i="45"/>
  <c r="N103" i="45"/>
  <c r="M103" i="45"/>
  <c r="E103" i="45"/>
  <c r="E102" i="45"/>
  <c r="E101" i="45"/>
  <c r="E100" i="45"/>
  <c r="E99" i="45"/>
  <c r="E98" i="45"/>
  <c r="E97" i="45"/>
  <c r="E96" i="45"/>
  <c r="E95" i="45"/>
  <c r="E94" i="45"/>
  <c r="E93" i="45"/>
  <c r="E92" i="45"/>
  <c r="E91" i="45"/>
  <c r="E90" i="45"/>
  <c r="E89" i="45"/>
  <c r="E88" i="45"/>
  <c r="E87" i="45"/>
  <c r="E86" i="45"/>
  <c r="E85" i="45"/>
  <c r="E84" i="45"/>
  <c r="E83" i="45"/>
  <c r="E82" i="45"/>
  <c r="E81" i="45"/>
  <c r="E80" i="45"/>
  <c r="E79" i="45"/>
  <c r="E78" i="45"/>
  <c r="E77" i="45"/>
  <c r="W76" i="45"/>
  <c r="X76" i="45" s="1"/>
  <c r="Q76" i="45"/>
  <c r="R76" i="45" s="1"/>
  <c r="E76" i="45"/>
  <c r="W75" i="45"/>
  <c r="X75" i="45" s="1"/>
  <c r="V75" i="45"/>
  <c r="T75" i="45"/>
  <c r="Q75" i="45"/>
  <c r="R75" i="45" s="1"/>
  <c r="P75" i="45"/>
  <c r="O75" i="45"/>
  <c r="N75" i="45"/>
  <c r="M75" i="45"/>
  <c r="W74" i="45"/>
  <c r="X74" i="45" s="1"/>
  <c r="V74" i="45"/>
  <c r="T74" i="45"/>
  <c r="Q74" i="45"/>
  <c r="R74" i="45" s="1"/>
  <c r="P74" i="45"/>
  <c r="O74" i="45"/>
  <c r="N74" i="45"/>
  <c r="M74" i="45"/>
  <c r="W73" i="45"/>
  <c r="X73" i="45" s="1"/>
  <c r="V73" i="45"/>
  <c r="T73" i="45"/>
  <c r="Q73" i="45"/>
  <c r="R73" i="45" s="1"/>
  <c r="P73" i="45"/>
  <c r="O73" i="45"/>
  <c r="N73" i="45"/>
  <c r="M73" i="45"/>
  <c r="W72" i="45"/>
  <c r="X72" i="45" s="1"/>
  <c r="V72" i="45"/>
  <c r="T72" i="45"/>
  <c r="Q72" i="45"/>
  <c r="R72" i="45" s="1"/>
  <c r="P72" i="45"/>
  <c r="O72" i="45"/>
  <c r="N72" i="45"/>
  <c r="M72" i="45"/>
  <c r="W71" i="45"/>
  <c r="X71" i="45" s="1"/>
  <c r="V71" i="45"/>
  <c r="T71" i="45"/>
  <c r="Q71" i="45"/>
  <c r="R71" i="45" s="1"/>
  <c r="P71" i="45"/>
  <c r="O71" i="45"/>
  <c r="N71" i="45"/>
  <c r="M71" i="45"/>
  <c r="W70" i="45"/>
  <c r="X70" i="45" s="1"/>
  <c r="V70" i="45"/>
  <c r="T70" i="45"/>
  <c r="Q70" i="45"/>
  <c r="R70" i="45" s="1"/>
  <c r="P70" i="45"/>
  <c r="O70" i="45"/>
  <c r="N70" i="45"/>
  <c r="M70" i="45"/>
  <c r="Q69" i="45"/>
  <c r="R69" i="45" s="1"/>
  <c r="P69" i="45"/>
  <c r="O69" i="45"/>
  <c r="N69" i="45"/>
  <c r="M69" i="45"/>
  <c r="G69" i="45"/>
  <c r="Q68" i="45"/>
  <c r="R68" i="45" s="1"/>
  <c r="P68" i="45"/>
  <c r="O68" i="45"/>
  <c r="N68" i="45"/>
  <c r="M68" i="45"/>
  <c r="G68" i="45"/>
  <c r="Q67" i="45"/>
  <c r="R67" i="45" s="1"/>
  <c r="P67" i="45"/>
  <c r="O67" i="45"/>
  <c r="N67" i="45"/>
  <c r="M67" i="45"/>
  <c r="G67" i="45"/>
  <c r="Q66" i="45"/>
  <c r="R66" i="45" s="1"/>
  <c r="P66" i="45"/>
  <c r="O66" i="45"/>
  <c r="N66" i="45"/>
  <c r="M66" i="45"/>
  <c r="G66" i="45"/>
  <c r="P65" i="45"/>
  <c r="O65" i="45"/>
  <c r="N65" i="45"/>
  <c r="M65" i="45"/>
  <c r="O64" i="45"/>
  <c r="N64" i="45"/>
  <c r="P64" i="45" s="1"/>
  <c r="M64" i="45"/>
  <c r="G64" i="45"/>
  <c r="O63" i="45"/>
  <c r="N63" i="45"/>
  <c r="P63" i="45" s="1"/>
  <c r="M63" i="45"/>
  <c r="O62" i="45"/>
  <c r="N62" i="45"/>
  <c r="P62" i="45" s="1"/>
  <c r="M62" i="45"/>
  <c r="O61" i="45"/>
  <c r="N61" i="45"/>
  <c r="M61" i="45"/>
  <c r="O60" i="45"/>
  <c r="N60" i="45"/>
  <c r="M60" i="45"/>
  <c r="O59" i="45"/>
  <c r="N59" i="45"/>
  <c r="M59" i="45"/>
  <c r="O58" i="45"/>
  <c r="N58" i="45"/>
  <c r="M58" i="45"/>
  <c r="O56" i="45"/>
  <c r="N56" i="45"/>
  <c r="M56" i="45"/>
  <c r="N55" i="45"/>
  <c r="O55" i="45"/>
  <c r="M55" i="45"/>
  <c r="W54" i="45"/>
  <c r="X54" i="45" s="1"/>
  <c r="V54" i="45"/>
  <c r="T54" i="45"/>
  <c r="Q54" i="45"/>
  <c r="R54" i="45" s="1"/>
  <c r="O54" i="45"/>
  <c r="N54" i="45"/>
  <c r="M54" i="45"/>
  <c r="W53" i="45"/>
  <c r="X53" i="45" s="1"/>
  <c r="V53" i="45"/>
  <c r="T53" i="45"/>
  <c r="Q53" i="45"/>
  <c r="R53" i="45" s="1"/>
  <c r="O53" i="45"/>
  <c r="N53" i="45"/>
  <c r="M53" i="45"/>
  <c r="W52" i="45"/>
  <c r="X52" i="45" s="1"/>
  <c r="V52" i="45"/>
  <c r="T52" i="45"/>
  <c r="Q52" i="45"/>
  <c r="R52" i="45" s="1"/>
  <c r="O52" i="45"/>
  <c r="N52" i="45"/>
  <c r="M52" i="45"/>
  <c r="W51" i="45"/>
  <c r="X51" i="45" s="1"/>
  <c r="V51" i="45"/>
  <c r="T51" i="45"/>
  <c r="Q51" i="45"/>
  <c r="R51" i="45" s="1"/>
  <c r="O51" i="45"/>
  <c r="N51" i="45"/>
  <c r="M51" i="45"/>
  <c r="W50" i="45"/>
  <c r="X50" i="45" s="1"/>
  <c r="V50" i="45"/>
  <c r="T50" i="45"/>
  <c r="Q50" i="45"/>
  <c r="R50" i="45" s="1"/>
  <c r="O50" i="45"/>
  <c r="N50" i="45"/>
  <c r="M50" i="45"/>
  <c r="W49" i="45"/>
  <c r="X49" i="45" s="1"/>
  <c r="V49" i="45"/>
  <c r="T49" i="45"/>
  <c r="Q49" i="45"/>
  <c r="R49" i="45" s="1"/>
  <c r="O49" i="45"/>
  <c r="N49" i="45"/>
  <c r="M49" i="45"/>
  <c r="W48" i="45"/>
  <c r="X48" i="45" s="1"/>
  <c r="V48" i="45"/>
  <c r="T48" i="45"/>
  <c r="Q48" i="45"/>
  <c r="R48" i="45" s="1"/>
  <c r="O48" i="45"/>
  <c r="N48" i="45"/>
  <c r="M48" i="45"/>
  <c r="W47" i="45"/>
  <c r="X47" i="45" s="1"/>
  <c r="V47" i="45"/>
  <c r="T47" i="45"/>
  <c r="Q47" i="45"/>
  <c r="R47" i="45" s="1"/>
  <c r="O47" i="45"/>
  <c r="N47" i="45"/>
  <c r="M47" i="45"/>
  <c r="W46" i="45"/>
  <c r="X46" i="45" s="1"/>
  <c r="V46" i="45"/>
  <c r="T46" i="45"/>
  <c r="Q46" i="45"/>
  <c r="R46" i="45" s="1"/>
  <c r="O46" i="45"/>
  <c r="N46" i="45"/>
  <c r="M46" i="45"/>
  <c r="W45" i="45"/>
  <c r="X45" i="45" s="1"/>
  <c r="V45" i="45"/>
  <c r="T45" i="45"/>
  <c r="Q45" i="45"/>
  <c r="R45" i="45" s="1"/>
  <c r="O45" i="45"/>
  <c r="N45" i="45"/>
  <c r="M45" i="45"/>
  <c r="W43" i="45"/>
  <c r="X43" i="45" s="1"/>
  <c r="V43" i="45"/>
  <c r="T43" i="45"/>
  <c r="Q43" i="45"/>
  <c r="R43" i="45" s="1"/>
  <c r="O43" i="45"/>
  <c r="N43" i="45"/>
  <c r="M43" i="45"/>
  <c r="W42" i="45"/>
  <c r="X42" i="45" s="1"/>
  <c r="V42" i="45"/>
  <c r="T42" i="45"/>
  <c r="O42" i="45"/>
  <c r="N42" i="45"/>
  <c r="M42" i="45"/>
  <c r="W41" i="45"/>
  <c r="X41" i="45" s="1"/>
  <c r="V41" i="45"/>
  <c r="T41" i="45"/>
  <c r="Q41" i="45"/>
  <c r="R41" i="45" s="1"/>
  <c r="O41" i="45"/>
  <c r="N41" i="45"/>
  <c r="M41" i="45"/>
  <c r="W40" i="45"/>
  <c r="X40" i="45" s="1"/>
  <c r="V40" i="45"/>
  <c r="T40" i="45"/>
  <c r="Q40" i="45"/>
  <c r="R40" i="45" s="1"/>
  <c r="O40" i="45"/>
  <c r="N40" i="45"/>
  <c r="M40" i="45"/>
  <c r="W39" i="45"/>
  <c r="X39" i="45" s="1"/>
  <c r="V39" i="45"/>
  <c r="T39" i="45"/>
  <c r="Q39" i="45"/>
  <c r="R39" i="45" s="1"/>
  <c r="O39" i="45"/>
  <c r="N39" i="45"/>
  <c r="M39" i="45"/>
  <c r="W38" i="45"/>
  <c r="X38" i="45" s="1"/>
  <c r="V38" i="45"/>
  <c r="T38" i="45"/>
  <c r="Q38" i="45"/>
  <c r="R38" i="45" s="1"/>
  <c r="O38" i="45"/>
  <c r="N38" i="45"/>
  <c r="M38" i="45"/>
  <c r="W37" i="45"/>
  <c r="X37" i="45" s="1"/>
  <c r="V37" i="45"/>
  <c r="T37" i="45"/>
  <c r="Q37" i="45"/>
  <c r="R37" i="45" s="1"/>
  <c r="O37" i="45"/>
  <c r="N37" i="45"/>
  <c r="M37" i="45"/>
  <c r="W36" i="45"/>
  <c r="X36" i="45" s="1"/>
  <c r="V36" i="45"/>
  <c r="T36" i="45"/>
  <c r="Q36" i="45"/>
  <c r="R36" i="45" s="1"/>
  <c r="O36" i="45"/>
  <c r="N36" i="45"/>
  <c r="M36" i="45"/>
  <c r="W35" i="45"/>
  <c r="X35" i="45" s="1"/>
  <c r="V35" i="45"/>
  <c r="T35" i="45"/>
  <c r="Q35" i="45"/>
  <c r="R35" i="45" s="1"/>
  <c r="O35" i="45"/>
  <c r="N35" i="45"/>
  <c r="M35" i="45"/>
  <c r="W34" i="45"/>
  <c r="X34" i="45" s="1"/>
  <c r="V34" i="45"/>
  <c r="T34" i="45"/>
  <c r="Q34" i="45"/>
  <c r="R34" i="45" s="1"/>
  <c r="O34" i="45"/>
  <c r="N34" i="45"/>
  <c r="M34" i="45"/>
  <c r="W33" i="45"/>
  <c r="X33" i="45" s="1"/>
  <c r="V33" i="45"/>
  <c r="T33" i="45"/>
  <c r="Q33" i="45"/>
  <c r="R33" i="45" s="1"/>
  <c r="O33" i="45"/>
  <c r="N33" i="45"/>
  <c r="M33" i="45"/>
  <c r="W32" i="45"/>
  <c r="X32" i="45" s="1"/>
  <c r="V32" i="45"/>
  <c r="T32" i="45"/>
  <c r="Q32" i="45"/>
  <c r="R32" i="45" s="1"/>
  <c r="O32" i="45"/>
  <c r="N32" i="45"/>
  <c r="M32" i="45"/>
  <c r="W31" i="45"/>
  <c r="X31" i="45" s="1"/>
  <c r="V31" i="45"/>
  <c r="T31" i="45"/>
  <c r="Q31" i="45"/>
  <c r="R31" i="45" s="1"/>
  <c r="O31" i="45"/>
  <c r="N31" i="45"/>
  <c r="M31" i="45"/>
  <c r="W30" i="45"/>
  <c r="X30" i="45" s="1"/>
  <c r="V30" i="45"/>
  <c r="T30" i="45"/>
  <c r="Q30" i="45"/>
  <c r="R30" i="45" s="1"/>
  <c r="O30" i="45"/>
  <c r="N30" i="45"/>
  <c r="M30" i="45"/>
  <c r="W29" i="45"/>
  <c r="X29" i="45" s="1"/>
  <c r="V29" i="45"/>
  <c r="T29" i="45"/>
  <c r="Q29" i="45"/>
  <c r="R29" i="45" s="1"/>
  <c r="O29" i="45"/>
  <c r="N29" i="45"/>
  <c r="M29" i="45"/>
  <c r="W28" i="45"/>
  <c r="X28" i="45" s="1"/>
  <c r="V28" i="45"/>
  <c r="T28" i="45"/>
  <c r="Q28" i="45"/>
  <c r="R28" i="45" s="1"/>
  <c r="O28" i="45"/>
  <c r="N28" i="45"/>
  <c r="M28" i="45"/>
  <c r="W27" i="45"/>
  <c r="X27" i="45" s="1"/>
  <c r="V27" i="45"/>
  <c r="T27" i="45"/>
  <c r="Q27" i="45"/>
  <c r="R27" i="45" s="1"/>
  <c r="O27" i="45"/>
  <c r="N27" i="45"/>
  <c r="M27" i="45"/>
  <c r="W26" i="45"/>
  <c r="X26" i="45" s="1"/>
  <c r="V26" i="45"/>
  <c r="T26" i="45"/>
  <c r="Q26" i="45"/>
  <c r="R26" i="45" s="1"/>
  <c r="O26" i="45"/>
  <c r="N26" i="45"/>
  <c r="M26" i="45"/>
  <c r="W25" i="45"/>
  <c r="X25" i="45" s="1"/>
  <c r="V25" i="45"/>
  <c r="T25" i="45"/>
  <c r="Q25" i="45"/>
  <c r="R25" i="45" s="1"/>
  <c r="O25" i="45"/>
  <c r="N25" i="45"/>
  <c r="M25" i="45"/>
  <c r="W24" i="45"/>
  <c r="X24" i="45" s="1"/>
  <c r="V24" i="45"/>
  <c r="T24" i="45"/>
  <c r="Q24" i="45"/>
  <c r="R24" i="45" s="1"/>
  <c r="O24" i="45"/>
  <c r="N24" i="45"/>
  <c r="M24" i="45"/>
  <c r="AL23" i="45" a="1"/>
  <c r="AL23" i="45" s="1"/>
  <c r="AK23" i="45" a="1"/>
  <c r="AK23" i="45" s="1"/>
  <c r="AJ23" i="45" a="1"/>
  <c r="AJ23" i="45" s="1"/>
  <c r="W23" i="45"/>
  <c r="X23" i="45" s="1"/>
  <c r="V23" i="45"/>
  <c r="T23" i="45"/>
  <c r="Q23" i="45"/>
  <c r="R23" i="45" s="1"/>
  <c r="O23" i="45"/>
  <c r="N23" i="45"/>
  <c r="M23" i="45"/>
  <c r="AK22" i="45" a="1"/>
  <c r="AK22" i="45" s="1"/>
  <c r="AJ22" i="45" a="1"/>
  <c r="AJ22" i="45" s="1"/>
  <c r="S19" i="45"/>
  <c r="R19" i="45"/>
  <c r="P19" i="45"/>
  <c r="S18" i="45"/>
  <c r="R18" i="45"/>
  <c r="AM17" i="45" a="1"/>
  <c r="AM17" i="45" s="1"/>
  <c r="S17" i="45"/>
  <c r="R17" i="45"/>
  <c r="AM16" i="45" a="1"/>
  <c r="AM16" i="45" s="1"/>
  <c r="S16" i="45"/>
  <c r="R16" i="45"/>
  <c r="AM15" i="45" a="1"/>
  <c r="AM15" i="45" s="1"/>
  <c r="CB12" i="45" a="1"/>
  <c r="CB12" i="45" s="1"/>
  <c r="BH12" i="45" a="1"/>
  <c r="BH12" i="45" s="1"/>
  <c r="BN12" i="45" a="1"/>
  <c r="BN12" i="45" s="1"/>
  <c r="AU12" i="45" a="1"/>
  <c r="AU12" i="45" s="1"/>
  <c r="BG12" i="45" a="1"/>
  <c r="BG12" i="45" s="1"/>
  <c r="BK12" i="45" a="1"/>
  <c r="BK12" i="45" s="1"/>
  <c r="BO12" i="45" a="1"/>
  <c r="BO12" i="45" s="1"/>
  <c r="BD12" i="45" a="1"/>
  <c r="BD12" i="45" s="1"/>
  <c r="BX12" i="45" a="1"/>
  <c r="BX12" i="45" s="1"/>
  <c r="BC12" i="45" a="1"/>
  <c r="BC12" i="45" s="1"/>
  <c r="BI12" i="45" a="1"/>
  <c r="BI12" i="45" s="1"/>
  <c r="AS12" i="45" a="1"/>
  <c r="AS12" i="45" s="1"/>
  <c r="BV12" i="45" a="1"/>
  <c r="BV12" i="45" s="1"/>
  <c r="AN12" i="45" a="1"/>
  <c r="AN12" i="45" s="1"/>
  <c r="BB12" i="45" a="1"/>
  <c r="BB12" i="45" s="1"/>
  <c r="BA12" i="45" a="1"/>
  <c r="BA12" i="45" s="1"/>
  <c r="BR12" i="45" a="1"/>
  <c r="BR12" i="45" s="1"/>
  <c r="AZ12" i="45" a="1"/>
  <c r="AZ12" i="45" s="1"/>
  <c r="AM12" i="45" a="1"/>
  <c r="AM12" i="45" s="1"/>
  <c r="AY12" i="45" a="1"/>
  <c r="AY12" i="45" s="1"/>
  <c r="AL12" i="45" a="1"/>
  <c r="AL12" i="45" s="1"/>
  <c r="CB10" i="45" a="1"/>
  <c r="CB10" i="45" s="1"/>
  <c r="BH10" i="45" a="1"/>
  <c r="BH10" i="45" s="1"/>
  <c r="BN10" i="45" a="1"/>
  <c r="BN10" i="45" s="1"/>
  <c r="AU10" i="45" a="1"/>
  <c r="AU10" i="45" s="1"/>
  <c r="BG10" i="45" a="1"/>
  <c r="BG10" i="45" s="1"/>
  <c r="BK10" i="45" a="1"/>
  <c r="BK10" i="45" s="1"/>
  <c r="BO10" i="45" a="1"/>
  <c r="BO10" i="45" s="1"/>
  <c r="BD10" i="45" a="1"/>
  <c r="BD10" i="45" s="1"/>
  <c r="BX10" i="45" a="1"/>
  <c r="BX10" i="45" s="1"/>
  <c r="BC10" i="45" a="1"/>
  <c r="BC10" i="45" s="1"/>
  <c r="BI10" i="45" a="1"/>
  <c r="BI10" i="45" s="1"/>
  <c r="AS10" i="45" a="1"/>
  <c r="AS10" i="45" s="1"/>
  <c r="BV10" i="45" a="1"/>
  <c r="BV10" i="45" s="1"/>
  <c r="AN10" i="45" a="1"/>
  <c r="AN10" i="45" s="1"/>
  <c r="BB10" i="45" a="1"/>
  <c r="BB10" i="45" s="1"/>
  <c r="BA10" i="45" a="1"/>
  <c r="BA10" i="45" s="1"/>
  <c r="BR10" i="45" a="1"/>
  <c r="BR10" i="45" s="1"/>
  <c r="AZ10" i="45" a="1"/>
  <c r="AZ10" i="45" s="1"/>
  <c r="AM10" i="45" a="1"/>
  <c r="AM10" i="45" s="1"/>
  <c r="AY10" i="45" a="1"/>
  <c r="AY10" i="45" s="1"/>
  <c r="AL10" i="45" a="1"/>
  <c r="AL10" i="45" s="1"/>
  <c r="CB2" i="45" a="1"/>
  <c r="CB2" i="45" s="1"/>
  <c r="BH2" i="45" a="1"/>
  <c r="BH2" i="45" s="1"/>
  <c r="BN2" i="45" a="1"/>
  <c r="BN2" i="45" s="1"/>
  <c r="AU2" i="45" a="1"/>
  <c r="AU2" i="45" s="1"/>
  <c r="BG2" i="45" a="1"/>
  <c r="BG2" i="45" s="1"/>
  <c r="BK2" i="45" a="1"/>
  <c r="BK2" i="45" s="1"/>
  <c r="BO2" i="45" a="1"/>
  <c r="BO2" i="45" s="1"/>
  <c r="BD2" i="45" a="1"/>
  <c r="BD2" i="45" s="1"/>
  <c r="BX2" i="45" a="1"/>
  <c r="BX2" i="45" s="1"/>
  <c r="BC2" i="45" a="1"/>
  <c r="BC2" i="45" s="1"/>
  <c r="BI2" i="45" a="1"/>
  <c r="BI2" i="45" s="1"/>
  <c r="AS2" i="45" a="1"/>
  <c r="AS2" i="45" s="1"/>
  <c r="BV2" i="45" a="1"/>
  <c r="BV2" i="45" s="1"/>
  <c r="AN2" i="45" a="1"/>
  <c r="AN2" i="45" s="1"/>
  <c r="BB2" i="45" a="1"/>
  <c r="BB2" i="45" s="1"/>
  <c r="BA2" i="45" a="1"/>
  <c r="BA2" i="45" s="1"/>
  <c r="BR2" i="45" a="1"/>
  <c r="BR2" i="45" s="1"/>
  <c r="AZ2" i="45" a="1"/>
  <c r="AZ2" i="45" s="1"/>
  <c r="AM2" i="45" a="1"/>
  <c r="AM2" i="45" s="1"/>
  <c r="AY2" i="45" a="1"/>
  <c r="AY2" i="45" s="1"/>
  <c r="CB1" i="45"/>
  <c r="BH1" i="45"/>
  <c r="BN1" i="45"/>
  <c r="AU1" i="45"/>
  <c r="BG1" i="45"/>
  <c r="BK1" i="45"/>
  <c r="BO1" i="45"/>
  <c r="BD1" i="45"/>
  <c r="BX1" i="45"/>
  <c r="BC1" i="45"/>
  <c r="BI1" i="45"/>
  <c r="AS1" i="45"/>
  <c r="BV1" i="45"/>
  <c r="AN1" i="45"/>
  <c r="BB1" i="45"/>
  <c r="BA1" i="45"/>
  <c r="BR1" i="45"/>
  <c r="AZ1" i="45"/>
  <c r="AM1" i="45"/>
  <c r="AY1" i="45"/>
  <c r="P196" i="46"/>
  <c r="P195" i="46"/>
  <c r="P194" i="46"/>
  <c r="P193" i="46"/>
  <c r="P192" i="46"/>
  <c r="P191" i="46"/>
  <c r="P190" i="46"/>
  <c r="E190" i="46"/>
  <c r="AL189" i="46" a="1"/>
  <c r="AL189" i="46" s="1"/>
  <c r="Q189" i="46"/>
  <c r="R189" i="46" s="1"/>
  <c r="P189" i="46"/>
  <c r="N189" i="46"/>
  <c r="M189" i="46"/>
  <c r="E189" i="46"/>
  <c r="AL188" i="46" a="1"/>
  <c r="AL188" i="46" s="1"/>
  <c r="Q188" i="46"/>
  <c r="R188" i="46" s="1"/>
  <c r="P188" i="46"/>
  <c r="N188" i="46"/>
  <c r="M188" i="46"/>
  <c r="E188" i="46"/>
  <c r="AL187" i="46" a="1"/>
  <c r="AL187" i="46" s="1"/>
  <c r="Q187" i="46"/>
  <c r="R187" i="46" s="1"/>
  <c r="P187" i="46"/>
  <c r="N187" i="46"/>
  <c r="M187" i="46"/>
  <c r="E187" i="46"/>
  <c r="AL186" i="46" a="1"/>
  <c r="AL186" i="46" s="1"/>
  <c r="Q186" i="46"/>
  <c r="R186" i="46" s="1"/>
  <c r="P186" i="46"/>
  <c r="N186" i="46"/>
  <c r="M186" i="46"/>
  <c r="E186" i="46"/>
  <c r="AL185" i="46" a="1"/>
  <c r="AL185" i="46" s="1"/>
  <c r="Q185" i="46"/>
  <c r="R185" i="46" s="1"/>
  <c r="P185" i="46"/>
  <c r="N185" i="46"/>
  <c r="M185" i="46"/>
  <c r="E185" i="46"/>
  <c r="AL184" i="46" a="1"/>
  <c r="AL184" i="46" s="1"/>
  <c r="Q184" i="46"/>
  <c r="R184" i="46" s="1"/>
  <c r="P184" i="46"/>
  <c r="N184" i="46"/>
  <c r="M184" i="46"/>
  <c r="E184" i="46"/>
  <c r="AL183" i="46" a="1"/>
  <c r="AL183" i="46" s="1"/>
  <c r="Q183" i="46"/>
  <c r="R183" i="46" s="1"/>
  <c r="P183" i="46"/>
  <c r="N183" i="46"/>
  <c r="M183" i="46"/>
  <c r="E183" i="46"/>
  <c r="AL182" i="46" a="1"/>
  <c r="AL182" i="46" s="1"/>
  <c r="Q182" i="46"/>
  <c r="R182" i="46" s="1"/>
  <c r="P182" i="46"/>
  <c r="N182" i="46"/>
  <c r="M182" i="46"/>
  <c r="E182" i="46"/>
  <c r="AL181" i="46" a="1"/>
  <c r="AL181" i="46" s="1"/>
  <c r="Q181" i="46"/>
  <c r="R181" i="46" s="1"/>
  <c r="P181" i="46"/>
  <c r="N181" i="46"/>
  <c r="M181" i="46"/>
  <c r="E181" i="46"/>
  <c r="AL180" i="46" a="1"/>
  <c r="AL180" i="46" s="1"/>
  <c r="Q180" i="46"/>
  <c r="R180" i="46" s="1"/>
  <c r="P180" i="46"/>
  <c r="N180" i="46"/>
  <c r="M180" i="46"/>
  <c r="E180" i="46"/>
  <c r="AL179" i="46" a="1"/>
  <c r="AL179" i="46" s="1"/>
  <c r="Q179" i="46"/>
  <c r="R179" i="46" s="1"/>
  <c r="P179" i="46"/>
  <c r="N179" i="46"/>
  <c r="M179" i="46"/>
  <c r="E179" i="46"/>
  <c r="AL178" i="46" a="1"/>
  <c r="AL178" i="46" s="1"/>
  <c r="Q178" i="46"/>
  <c r="R178" i="46" s="1"/>
  <c r="P178" i="46"/>
  <c r="N178" i="46"/>
  <c r="M178" i="46"/>
  <c r="E178" i="46"/>
  <c r="AL177" i="46" a="1"/>
  <c r="AL177" i="46" s="1"/>
  <c r="Q177" i="46"/>
  <c r="R177" i="46" s="1"/>
  <c r="P177" i="46"/>
  <c r="N177" i="46"/>
  <c r="M177" i="46"/>
  <c r="E177" i="46"/>
  <c r="AL176" i="46" a="1"/>
  <c r="AL176" i="46" s="1"/>
  <c r="Q176" i="46"/>
  <c r="R176" i="46" s="1"/>
  <c r="P176" i="46"/>
  <c r="N176" i="46"/>
  <c r="M176" i="46"/>
  <c r="E176" i="46"/>
  <c r="AL175" i="46" a="1"/>
  <c r="AL175" i="46" s="1"/>
  <c r="Q175" i="46"/>
  <c r="R175" i="46" s="1"/>
  <c r="P175" i="46"/>
  <c r="N175" i="46"/>
  <c r="M175" i="46"/>
  <c r="E175" i="46"/>
  <c r="AL174" i="46" a="1"/>
  <c r="AL174" i="46" s="1"/>
  <c r="Q174" i="46"/>
  <c r="R174" i="46" s="1"/>
  <c r="P174" i="46"/>
  <c r="N174" i="46"/>
  <c r="M174" i="46"/>
  <c r="E174" i="46"/>
  <c r="AL173" i="46" a="1"/>
  <c r="AL173" i="46" s="1"/>
  <c r="Q173" i="46"/>
  <c r="R173" i="46" s="1"/>
  <c r="P173" i="46"/>
  <c r="N173" i="46"/>
  <c r="M173" i="46"/>
  <c r="E173" i="46"/>
  <c r="AL172" i="46" a="1"/>
  <c r="AL172" i="46" s="1"/>
  <c r="Q172" i="46"/>
  <c r="R172" i="46" s="1"/>
  <c r="P172" i="46"/>
  <c r="N172" i="46"/>
  <c r="M172" i="46"/>
  <c r="E172" i="46"/>
  <c r="AL171" i="46" a="1"/>
  <c r="AL171" i="46" s="1"/>
  <c r="Q171" i="46"/>
  <c r="R171" i="46" s="1"/>
  <c r="P171" i="46"/>
  <c r="N171" i="46"/>
  <c r="M171" i="46"/>
  <c r="E171" i="46"/>
  <c r="AL170" i="46" a="1"/>
  <c r="AL170" i="46" s="1"/>
  <c r="Q170" i="46"/>
  <c r="R170" i="46" s="1"/>
  <c r="P170" i="46"/>
  <c r="N170" i="46"/>
  <c r="M170" i="46"/>
  <c r="E170" i="46"/>
  <c r="AL169" i="46" a="1"/>
  <c r="AL169" i="46" s="1"/>
  <c r="Q169" i="46"/>
  <c r="R169" i="46" s="1"/>
  <c r="P169" i="46"/>
  <c r="N169" i="46"/>
  <c r="M169" i="46"/>
  <c r="E169" i="46"/>
  <c r="AL168" i="46" a="1"/>
  <c r="AL168" i="46" s="1"/>
  <c r="AK168" i="46" a="1"/>
  <c r="AK168" i="46" s="1"/>
  <c r="Q168" i="46"/>
  <c r="R168" i="46" s="1"/>
  <c r="P168" i="46"/>
  <c r="N168" i="46"/>
  <c r="M168" i="46"/>
  <c r="E168" i="46"/>
  <c r="AL167" i="46" a="1"/>
  <c r="AL167" i="46" s="1"/>
  <c r="AK167" i="46" a="1"/>
  <c r="AK167" i="46" s="1"/>
  <c r="Q167" i="46"/>
  <c r="R167" i="46" s="1"/>
  <c r="P167" i="46"/>
  <c r="N167" i="46"/>
  <c r="M167" i="46"/>
  <c r="E167" i="46"/>
  <c r="AL166" i="46" a="1"/>
  <c r="AL166" i="46" s="1"/>
  <c r="AK166" i="46" a="1"/>
  <c r="AK166" i="46" s="1"/>
  <c r="Q166" i="46"/>
  <c r="R166" i="46" s="1"/>
  <c r="P166" i="46"/>
  <c r="N166" i="46"/>
  <c r="M166" i="46"/>
  <c r="E166" i="46"/>
  <c r="AL165" i="46" a="1"/>
  <c r="AL165" i="46" s="1"/>
  <c r="AK165" i="46" a="1"/>
  <c r="AK165" i="46" s="1"/>
  <c r="Q165" i="46"/>
  <c r="R165" i="46" s="1"/>
  <c r="P165" i="46"/>
  <c r="N165" i="46"/>
  <c r="M165" i="46"/>
  <c r="E165" i="46"/>
  <c r="AL164" i="46" a="1"/>
  <c r="AL164" i="46" s="1"/>
  <c r="AK164" i="46" a="1"/>
  <c r="AK164" i="46" s="1"/>
  <c r="Q164" i="46"/>
  <c r="R164" i="46" s="1"/>
  <c r="P164" i="46"/>
  <c r="N164" i="46"/>
  <c r="M164" i="46"/>
  <c r="E164" i="46"/>
  <c r="AL163" i="46" a="1"/>
  <c r="AL163" i="46" s="1"/>
  <c r="AK163" i="46" a="1"/>
  <c r="AK163" i="46" s="1"/>
  <c r="Q163" i="46"/>
  <c r="R163" i="46" s="1"/>
  <c r="P163" i="46"/>
  <c r="N163" i="46"/>
  <c r="M163" i="46"/>
  <c r="E163" i="46"/>
  <c r="AL162" i="46" a="1"/>
  <c r="AL162" i="46" s="1"/>
  <c r="AK162" i="46" a="1"/>
  <c r="AK162" i="46" s="1"/>
  <c r="Q162" i="46"/>
  <c r="R162" i="46" s="1"/>
  <c r="P162" i="46"/>
  <c r="N162" i="46"/>
  <c r="M162" i="46"/>
  <c r="E162" i="46"/>
  <c r="AL161" i="46" a="1"/>
  <c r="AL161" i="46" s="1"/>
  <c r="AK161" i="46" a="1"/>
  <c r="AK161" i="46" s="1"/>
  <c r="Q161" i="46"/>
  <c r="R161" i="46" s="1"/>
  <c r="P161" i="46"/>
  <c r="N161" i="46"/>
  <c r="M161" i="46"/>
  <c r="E161" i="46"/>
  <c r="AL160" i="46" a="1"/>
  <c r="AL160" i="46" s="1"/>
  <c r="AK160" i="46" a="1"/>
  <c r="AK160" i="46" s="1"/>
  <c r="Q160" i="46"/>
  <c r="R160" i="46" s="1"/>
  <c r="P160" i="46"/>
  <c r="N160" i="46"/>
  <c r="M160" i="46"/>
  <c r="E160" i="46"/>
  <c r="AL159" i="46" a="1"/>
  <c r="AL159" i="46" s="1"/>
  <c r="AK159" i="46" a="1"/>
  <c r="AK159" i="46" s="1"/>
  <c r="Q159" i="46"/>
  <c r="R159" i="46" s="1"/>
  <c r="P159" i="46"/>
  <c r="N159" i="46"/>
  <c r="M159" i="46"/>
  <c r="E159" i="46"/>
  <c r="AL158" i="46" a="1"/>
  <c r="AL158" i="46" s="1"/>
  <c r="AK158" i="46" a="1"/>
  <c r="AK158" i="46" s="1"/>
  <c r="Q158" i="46"/>
  <c r="R158" i="46" s="1"/>
  <c r="P158" i="46"/>
  <c r="N158" i="46"/>
  <c r="M158" i="46"/>
  <c r="E158" i="46"/>
  <c r="AL157" i="46" a="1"/>
  <c r="AL157" i="46" s="1"/>
  <c r="AK157" i="46" a="1"/>
  <c r="AK157" i="46" s="1"/>
  <c r="Q157" i="46"/>
  <c r="R157" i="46" s="1"/>
  <c r="P157" i="46"/>
  <c r="N157" i="46"/>
  <c r="M157" i="46"/>
  <c r="E157" i="46"/>
  <c r="AL156" i="46" a="1"/>
  <c r="AL156" i="46" s="1"/>
  <c r="AK156" i="46" a="1"/>
  <c r="AK156" i="46" s="1"/>
  <c r="Q156" i="46"/>
  <c r="R156" i="46" s="1"/>
  <c r="P156" i="46"/>
  <c r="N156" i="46"/>
  <c r="M156" i="46"/>
  <c r="E156" i="46"/>
  <c r="AL155" i="46" a="1"/>
  <c r="AL155" i="46" s="1"/>
  <c r="AK155" i="46" a="1"/>
  <c r="AK155" i="46" s="1"/>
  <c r="Q155" i="46"/>
  <c r="R155" i="46" s="1"/>
  <c r="P155" i="46"/>
  <c r="N155" i="46"/>
  <c r="M155" i="46"/>
  <c r="E155" i="46"/>
  <c r="AL154" i="46" a="1"/>
  <c r="AL154" i="46" s="1"/>
  <c r="AK154" i="46" a="1"/>
  <c r="AK154" i="46" s="1"/>
  <c r="Q154" i="46"/>
  <c r="R154" i="46" s="1"/>
  <c r="P154" i="46"/>
  <c r="N154" i="46"/>
  <c r="M154" i="46"/>
  <c r="E154" i="46"/>
  <c r="AL153" i="46" a="1"/>
  <c r="AL153" i="46" s="1"/>
  <c r="AK153" i="46" a="1"/>
  <c r="AK153" i="46" s="1"/>
  <c r="Q153" i="46"/>
  <c r="R153" i="46" s="1"/>
  <c r="P153" i="46"/>
  <c r="N153" i="46"/>
  <c r="M153" i="46"/>
  <c r="E153" i="46"/>
  <c r="AL152" i="46" a="1"/>
  <c r="AL152" i="46" s="1"/>
  <c r="AK152" i="46" a="1"/>
  <c r="AK152" i="46" s="1"/>
  <c r="Q152" i="46"/>
  <c r="R152" i="46" s="1"/>
  <c r="P152" i="46"/>
  <c r="N152" i="46"/>
  <c r="M152" i="46"/>
  <c r="E152" i="46"/>
  <c r="AL151" i="46" a="1"/>
  <c r="AL151" i="46" s="1"/>
  <c r="AK151" i="46" a="1"/>
  <c r="AK151" i="46" s="1"/>
  <c r="Q151" i="46"/>
  <c r="R151" i="46" s="1"/>
  <c r="P151" i="46"/>
  <c r="N151" i="46"/>
  <c r="M151" i="46"/>
  <c r="E151" i="46"/>
  <c r="AL150" i="46" a="1"/>
  <c r="AL150" i="46" s="1"/>
  <c r="AK150" i="46" a="1"/>
  <c r="AK150" i="46" s="1"/>
  <c r="Q150" i="46"/>
  <c r="R150" i="46" s="1"/>
  <c r="P150" i="46"/>
  <c r="N150" i="46"/>
  <c r="M150" i="46"/>
  <c r="E150" i="46"/>
  <c r="AL149" i="46" a="1"/>
  <c r="AL149" i="46" s="1"/>
  <c r="AK149" i="46" a="1"/>
  <c r="AK149" i="46" s="1"/>
  <c r="Q149" i="46"/>
  <c r="R149" i="46" s="1"/>
  <c r="P149" i="46"/>
  <c r="N149" i="46"/>
  <c r="M149" i="46"/>
  <c r="E149" i="46"/>
  <c r="AL148" i="46" a="1"/>
  <c r="AL148" i="46" s="1"/>
  <c r="AK148" i="46" a="1"/>
  <c r="AK148" i="46" s="1"/>
  <c r="Q148" i="46"/>
  <c r="R148" i="46" s="1"/>
  <c r="P148" i="46"/>
  <c r="N148" i="46"/>
  <c r="M148" i="46"/>
  <c r="E148" i="46"/>
  <c r="AL147" i="46" a="1"/>
  <c r="AL147" i="46" s="1"/>
  <c r="AK147" i="46" a="1"/>
  <c r="AK147" i="46" s="1"/>
  <c r="Q147" i="46"/>
  <c r="R147" i="46" s="1"/>
  <c r="P147" i="46"/>
  <c r="N147" i="46"/>
  <c r="M147" i="46"/>
  <c r="E147" i="46"/>
  <c r="AL146" i="46" a="1"/>
  <c r="AL146" i="46" s="1"/>
  <c r="AK146" i="46" a="1"/>
  <c r="AK146" i="46" s="1"/>
  <c r="Q146" i="46"/>
  <c r="R146" i="46" s="1"/>
  <c r="P146" i="46"/>
  <c r="N146" i="46"/>
  <c r="M146" i="46"/>
  <c r="E146" i="46"/>
  <c r="AL145" i="46" a="1"/>
  <c r="AL145" i="46" s="1"/>
  <c r="AK145" i="46" a="1"/>
  <c r="AK145" i="46" s="1"/>
  <c r="Q145" i="46"/>
  <c r="R145" i="46" s="1"/>
  <c r="P145" i="46"/>
  <c r="N145" i="46"/>
  <c r="M145" i="46"/>
  <c r="E145" i="46"/>
  <c r="AL144" i="46" a="1"/>
  <c r="AL144" i="46" s="1"/>
  <c r="AK144" i="46" a="1"/>
  <c r="AK144" i="46" s="1"/>
  <c r="Q144" i="46"/>
  <c r="R144" i="46" s="1"/>
  <c r="P144" i="46"/>
  <c r="N144" i="46"/>
  <c r="M144" i="46"/>
  <c r="E144" i="46"/>
  <c r="AL143" i="46" a="1"/>
  <c r="AL143" i="46" s="1"/>
  <c r="AK143" i="46" a="1"/>
  <c r="AK143" i="46" s="1"/>
  <c r="Q143" i="46"/>
  <c r="R143" i="46" s="1"/>
  <c r="P143" i="46"/>
  <c r="N143" i="46"/>
  <c r="M143" i="46"/>
  <c r="E143" i="46"/>
  <c r="AL142" i="46" a="1"/>
  <c r="AL142" i="46" s="1"/>
  <c r="AK142" i="46" a="1"/>
  <c r="AK142" i="46" s="1"/>
  <c r="Q142" i="46"/>
  <c r="R142" i="46" s="1"/>
  <c r="P142" i="46"/>
  <c r="N142" i="46"/>
  <c r="M142" i="46"/>
  <c r="E142" i="46"/>
  <c r="AL141" i="46" a="1"/>
  <c r="AL141" i="46" s="1"/>
  <c r="AK141" i="46" a="1"/>
  <c r="AK141" i="46" s="1"/>
  <c r="Q141" i="46"/>
  <c r="R141" i="46" s="1"/>
  <c r="P141" i="46"/>
  <c r="N141" i="46"/>
  <c r="M141" i="46"/>
  <c r="E141" i="46"/>
  <c r="AL140" i="46" a="1"/>
  <c r="AL140" i="46" s="1"/>
  <c r="AK140" i="46" a="1"/>
  <c r="AK140" i="46" s="1"/>
  <c r="Q140" i="46"/>
  <c r="R140" i="46" s="1"/>
  <c r="P140" i="46"/>
  <c r="N140" i="46"/>
  <c r="M140" i="46"/>
  <c r="E140" i="46"/>
  <c r="AL139" i="46" a="1"/>
  <c r="AL139" i="46" s="1"/>
  <c r="AK139" i="46" a="1"/>
  <c r="AK139" i="46" s="1"/>
  <c r="Q139" i="46"/>
  <c r="R139" i="46" s="1"/>
  <c r="P139" i="46"/>
  <c r="N139" i="46"/>
  <c r="M139" i="46"/>
  <c r="E139" i="46"/>
  <c r="AL138" i="46" a="1"/>
  <c r="AL138" i="46" s="1"/>
  <c r="AK138" i="46" a="1"/>
  <c r="AK138" i="46" s="1"/>
  <c r="Q138" i="46"/>
  <c r="R138" i="46" s="1"/>
  <c r="P138" i="46"/>
  <c r="N138" i="46"/>
  <c r="M138" i="46"/>
  <c r="E138" i="46"/>
  <c r="AL137" i="46" a="1"/>
  <c r="AL137" i="46" s="1"/>
  <c r="AK137" i="46" a="1"/>
  <c r="AK137" i="46" s="1"/>
  <c r="Q137" i="46"/>
  <c r="R137" i="46" s="1"/>
  <c r="P137" i="46"/>
  <c r="N137" i="46"/>
  <c r="M137" i="46"/>
  <c r="E137" i="46"/>
  <c r="AL136" i="46" a="1"/>
  <c r="AL136" i="46" s="1"/>
  <c r="AK136" i="46" a="1"/>
  <c r="AK136" i="46" s="1"/>
  <c r="Q136" i="46"/>
  <c r="R136" i="46" s="1"/>
  <c r="P136" i="46"/>
  <c r="N136" i="46"/>
  <c r="M136" i="46"/>
  <c r="E136" i="46"/>
  <c r="AL135" i="46" a="1"/>
  <c r="AL135" i="46" s="1"/>
  <c r="AK135" i="46" a="1"/>
  <c r="AK135" i="46" s="1"/>
  <c r="Q135" i="46"/>
  <c r="R135" i="46" s="1"/>
  <c r="P135" i="46"/>
  <c r="N135" i="46"/>
  <c r="M135" i="46"/>
  <c r="E135" i="46"/>
  <c r="AL134" i="46" a="1"/>
  <c r="AL134" i="46" s="1"/>
  <c r="AK134" i="46" a="1"/>
  <c r="AK134" i="46" s="1"/>
  <c r="Q134" i="46"/>
  <c r="R134" i="46" s="1"/>
  <c r="P134" i="46"/>
  <c r="N134" i="46"/>
  <c r="M134" i="46"/>
  <c r="E134" i="46"/>
  <c r="AL133" i="46" a="1"/>
  <c r="AL133" i="46" s="1"/>
  <c r="AK133" i="46" a="1"/>
  <c r="AK133" i="46" s="1"/>
  <c r="Q133" i="46"/>
  <c r="R133" i="46" s="1"/>
  <c r="P133" i="46"/>
  <c r="N133" i="46"/>
  <c r="M133" i="46"/>
  <c r="E133" i="46"/>
  <c r="AL132" i="46" a="1"/>
  <c r="AL132" i="46" s="1"/>
  <c r="AK132" i="46" a="1"/>
  <c r="AK132" i="46" s="1"/>
  <c r="Q132" i="46"/>
  <c r="R132" i="46" s="1"/>
  <c r="P132" i="46"/>
  <c r="N132" i="46"/>
  <c r="M132" i="46"/>
  <c r="E132" i="46"/>
  <c r="AL131" i="46" a="1"/>
  <c r="AL131" i="46" s="1"/>
  <c r="AK131" i="46" a="1"/>
  <c r="AK131" i="46" s="1"/>
  <c r="Q131" i="46"/>
  <c r="R131" i="46" s="1"/>
  <c r="P131" i="46"/>
  <c r="N131" i="46"/>
  <c r="M131" i="46"/>
  <c r="E131" i="46"/>
  <c r="AL130" i="46" a="1"/>
  <c r="AL130" i="46" s="1"/>
  <c r="AK130" i="46" a="1"/>
  <c r="AK130" i="46" s="1"/>
  <c r="Q130" i="46"/>
  <c r="R130" i="46" s="1"/>
  <c r="P130" i="46"/>
  <c r="N130" i="46"/>
  <c r="M130" i="46"/>
  <c r="E130" i="46"/>
  <c r="AL129" i="46" a="1"/>
  <c r="AL129" i="46" s="1"/>
  <c r="AK129" i="46" a="1"/>
  <c r="AK129" i="46" s="1"/>
  <c r="Q129" i="46"/>
  <c r="R129" i="46" s="1"/>
  <c r="P129" i="46"/>
  <c r="N129" i="46"/>
  <c r="M129" i="46"/>
  <c r="E129" i="46"/>
  <c r="AL128" i="46" a="1"/>
  <c r="AL128" i="46" s="1"/>
  <c r="AK128" i="46" a="1"/>
  <c r="AK128" i="46" s="1"/>
  <c r="Q128" i="46"/>
  <c r="R128" i="46" s="1"/>
  <c r="P128" i="46"/>
  <c r="N128" i="46"/>
  <c r="M128" i="46"/>
  <c r="E128" i="46"/>
  <c r="AL127" i="46" a="1"/>
  <c r="AL127" i="46" s="1"/>
  <c r="AK127" i="46" a="1"/>
  <c r="AK127" i="46" s="1"/>
  <c r="Q127" i="46"/>
  <c r="R127" i="46" s="1"/>
  <c r="P127" i="46"/>
  <c r="N127" i="46"/>
  <c r="M127" i="46"/>
  <c r="E127" i="46"/>
  <c r="AL126" i="46" a="1"/>
  <c r="AL126" i="46" s="1"/>
  <c r="AK126" i="46" a="1"/>
  <c r="AK126" i="46" s="1"/>
  <c r="Q126" i="46"/>
  <c r="R126" i="46" s="1"/>
  <c r="P126" i="46"/>
  <c r="N126" i="46"/>
  <c r="M126" i="46"/>
  <c r="E126" i="46"/>
  <c r="AL125" i="46" a="1"/>
  <c r="AL125" i="46" s="1"/>
  <c r="AK125" i="46" a="1"/>
  <c r="AK125" i="46" s="1"/>
  <c r="Q125" i="46"/>
  <c r="R125" i="46" s="1"/>
  <c r="P125" i="46"/>
  <c r="N125" i="46"/>
  <c r="M125" i="46"/>
  <c r="E125" i="46"/>
  <c r="AL124" i="46" a="1"/>
  <c r="AL124" i="46" s="1"/>
  <c r="AK124" i="46" a="1"/>
  <c r="AK124" i="46" s="1"/>
  <c r="Q124" i="46"/>
  <c r="R124" i="46" s="1"/>
  <c r="P124" i="46"/>
  <c r="N124" i="46"/>
  <c r="M124" i="46"/>
  <c r="E124" i="46"/>
  <c r="AL123" i="46" a="1"/>
  <c r="AL123" i="46" s="1"/>
  <c r="AK123" i="46" a="1"/>
  <c r="AK123" i="46" s="1"/>
  <c r="Q123" i="46"/>
  <c r="R123" i="46" s="1"/>
  <c r="P123" i="46"/>
  <c r="N123" i="46"/>
  <c r="M123" i="46"/>
  <c r="E123" i="46"/>
  <c r="AL122" i="46" a="1"/>
  <c r="AL122" i="46" s="1"/>
  <c r="AK122" i="46" a="1"/>
  <c r="AK122" i="46" s="1"/>
  <c r="Q122" i="46"/>
  <c r="R122" i="46" s="1"/>
  <c r="P122" i="46"/>
  <c r="N122" i="46"/>
  <c r="M122" i="46"/>
  <c r="E122" i="46"/>
  <c r="AL121" i="46" a="1"/>
  <c r="AL121" i="46" s="1"/>
  <c r="AK121" i="46" a="1"/>
  <c r="AK121" i="46" s="1"/>
  <c r="Q121" i="46"/>
  <c r="R121" i="46" s="1"/>
  <c r="P121" i="46"/>
  <c r="N121" i="46"/>
  <c r="M121" i="46"/>
  <c r="E121" i="46"/>
  <c r="AL120" i="46" a="1"/>
  <c r="AL120" i="46" s="1"/>
  <c r="AK120" i="46" a="1"/>
  <c r="AK120" i="46" s="1"/>
  <c r="Q120" i="46"/>
  <c r="R120" i="46" s="1"/>
  <c r="P120" i="46"/>
  <c r="N120" i="46"/>
  <c r="M120" i="46"/>
  <c r="E120" i="46"/>
  <c r="AL119" i="46" a="1"/>
  <c r="AL119" i="46" s="1"/>
  <c r="AK119" i="46" a="1"/>
  <c r="AK119" i="46" s="1"/>
  <c r="Q119" i="46"/>
  <c r="R119" i="46" s="1"/>
  <c r="P119" i="46"/>
  <c r="N119" i="46"/>
  <c r="M119" i="46"/>
  <c r="E119" i="46"/>
  <c r="AL118" i="46" a="1"/>
  <c r="AL118" i="46" s="1"/>
  <c r="AK118" i="46" a="1"/>
  <c r="AK118" i="46" s="1"/>
  <c r="Q118" i="46"/>
  <c r="R118" i="46" s="1"/>
  <c r="P118" i="46"/>
  <c r="N118" i="46"/>
  <c r="M118" i="46"/>
  <c r="E118" i="46"/>
  <c r="AL117" i="46" a="1"/>
  <c r="AL117" i="46" s="1"/>
  <c r="AK117" i="46" a="1"/>
  <c r="AK117" i="46" s="1"/>
  <c r="Q117" i="46"/>
  <c r="R117" i="46" s="1"/>
  <c r="P117" i="46"/>
  <c r="N117" i="46"/>
  <c r="M117" i="46"/>
  <c r="E117" i="46"/>
  <c r="AL116" i="46" a="1"/>
  <c r="AL116" i="46" s="1"/>
  <c r="AK116" i="46" a="1"/>
  <c r="AK116" i="46" s="1"/>
  <c r="Q116" i="46"/>
  <c r="R116" i="46" s="1"/>
  <c r="P116" i="46"/>
  <c r="N116" i="46"/>
  <c r="M116" i="46"/>
  <c r="E116" i="46"/>
  <c r="AL115" i="46" a="1"/>
  <c r="AL115" i="46" s="1"/>
  <c r="AK115" i="46" a="1"/>
  <c r="AK115" i="46" s="1"/>
  <c r="Q115" i="46"/>
  <c r="R115" i="46" s="1"/>
  <c r="P115" i="46"/>
  <c r="N115" i="46"/>
  <c r="M115" i="46"/>
  <c r="E115" i="46"/>
  <c r="AL114" i="46" a="1"/>
  <c r="AL114" i="46" s="1"/>
  <c r="AK114" i="46" a="1"/>
  <c r="AK114" i="46" s="1"/>
  <c r="Q114" i="46"/>
  <c r="R114" i="46" s="1"/>
  <c r="P114" i="46"/>
  <c r="N114" i="46"/>
  <c r="M114" i="46"/>
  <c r="E114" i="46"/>
  <c r="AL113" i="46" a="1"/>
  <c r="AL113" i="46" s="1"/>
  <c r="AK113" i="46" a="1"/>
  <c r="AK113" i="46" s="1"/>
  <c r="Q113" i="46"/>
  <c r="R113" i="46" s="1"/>
  <c r="P113" i="46"/>
  <c r="N113" i="46"/>
  <c r="M113" i="46"/>
  <c r="E113" i="46"/>
  <c r="AL112" i="46" a="1"/>
  <c r="AL112" i="46" s="1"/>
  <c r="AK112" i="46" a="1"/>
  <c r="AK112" i="46" s="1"/>
  <c r="Q112" i="46"/>
  <c r="R112" i="46" s="1"/>
  <c r="P112" i="46"/>
  <c r="N112" i="46"/>
  <c r="M112" i="46"/>
  <c r="E112" i="46"/>
  <c r="AL111" i="46" a="1"/>
  <c r="AL111" i="46" s="1"/>
  <c r="AK111" i="46" a="1"/>
  <c r="AK111" i="46" s="1"/>
  <c r="Q111" i="46"/>
  <c r="R111" i="46" s="1"/>
  <c r="P111" i="46"/>
  <c r="N111" i="46"/>
  <c r="M111" i="46"/>
  <c r="E111" i="46"/>
  <c r="AL110" i="46" a="1"/>
  <c r="AL110" i="46" s="1"/>
  <c r="AK110" i="46" a="1"/>
  <c r="AK110" i="46" s="1"/>
  <c r="Q110" i="46"/>
  <c r="R110" i="46" s="1"/>
  <c r="P110" i="46"/>
  <c r="N110" i="46"/>
  <c r="M110" i="46"/>
  <c r="E110" i="46"/>
  <c r="AL109" i="46" a="1"/>
  <c r="AL109" i="46" s="1"/>
  <c r="AK109" i="46" a="1"/>
  <c r="AK109" i="46" s="1"/>
  <c r="Q109" i="46"/>
  <c r="R109" i="46" s="1"/>
  <c r="P109" i="46"/>
  <c r="N109" i="46"/>
  <c r="M109" i="46"/>
  <c r="E109" i="46"/>
  <c r="AL108" i="46" a="1"/>
  <c r="AL108" i="46" s="1"/>
  <c r="AK108" i="46" a="1"/>
  <c r="AK108" i="46" s="1"/>
  <c r="Q108" i="46"/>
  <c r="R108" i="46" s="1"/>
  <c r="P108" i="46"/>
  <c r="N108" i="46"/>
  <c r="M108" i="46"/>
  <c r="E108" i="46"/>
  <c r="AL107" i="46" a="1"/>
  <c r="AL107" i="46" s="1"/>
  <c r="AK107" i="46" a="1"/>
  <c r="AK107" i="46" s="1"/>
  <c r="Q107" i="46"/>
  <c r="R107" i="46" s="1"/>
  <c r="P107" i="46"/>
  <c r="N107" i="46"/>
  <c r="M107" i="46"/>
  <c r="E107" i="46"/>
  <c r="E106" i="46"/>
  <c r="E105" i="46"/>
  <c r="E104" i="46"/>
  <c r="E103" i="46"/>
  <c r="E102" i="46"/>
  <c r="E101" i="46"/>
  <c r="E100" i="46"/>
  <c r="E99" i="46"/>
  <c r="E98" i="46"/>
  <c r="E97" i="46"/>
  <c r="E96" i="46"/>
  <c r="E95" i="46"/>
  <c r="E94" i="46"/>
  <c r="E93" i="46"/>
  <c r="E92" i="46"/>
  <c r="E91" i="46"/>
  <c r="E90" i="46"/>
  <c r="E89" i="46"/>
  <c r="E88" i="46"/>
  <c r="E87" i="46"/>
  <c r="E86" i="46"/>
  <c r="E85" i="46"/>
  <c r="E84" i="46"/>
  <c r="E83" i="46"/>
  <c r="E82" i="46"/>
  <c r="E81" i="46"/>
  <c r="AL80" i="46" a="1"/>
  <c r="AL80" i="46" s="1"/>
  <c r="AK80" i="46" a="1"/>
  <c r="AK80" i="46" s="1"/>
  <c r="AJ80" i="46" a="1"/>
  <c r="AJ80" i="46" s="1"/>
  <c r="W80" i="46"/>
  <c r="X80" i="46" s="1"/>
  <c r="Q80" i="46"/>
  <c r="R80" i="46" s="1"/>
  <c r="E80" i="46"/>
  <c r="AL79" i="46" a="1"/>
  <c r="AL79" i="46" s="1"/>
  <c r="AK79" i="46" a="1"/>
  <c r="AK79" i="46" s="1"/>
  <c r="AJ79" i="46" a="1"/>
  <c r="AJ79" i="46" s="1"/>
  <c r="W79" i="46"/>
  <c r="X79" i="46" s="1"/>
  <c r="V79" i="46"/>
  <c r="T79" i="46"/>
  <c r="Q79" i="46"/>
  <c r="R79" i="46" s="1"/>
  <c r="P79" i="46"/>
  <c r="O79" i="46"/>
  <c r="N79" i="46"/>
  <c r="M79" i="46"/>
  <c r="AL78" i="46" a="1"/>
  <c r="AL78" i="46" s="1"/>
  <c r="AK78" i="46" a="1"/>
  <c r="AK78" i="46" s="1"/>
  <c r="AJ78" i="46" a="1"/>
  <c r="AJ78" i="46" s="1"/>
  <c r="W78" i="46"/>
  <c r="X78" i="46" s="1"/>
  <c r="V78" i="46"/>
  <c r="T78" i="46"/>
  <c r="Q78" i="46"/>
  <c r="R78" i="46" s="1"/>
  <c r="P78" i="46"/>
  <c r="O78" i="46"/>
  <c r="N78" i="46"/>
  <c r="M78" i="46"/>
  <c r="AL77" i="46" a="1"/>
  <c r="AL77" i="46" s="1"/>
  <c r="AK77" i="46" a="1"/>
  <c r="AK77" i="46" s="1"/>
  <c r="AJ77" i="46" a="1"/>
  <c r="AJ77" i="46" s="1"/>
  <c r="W77" i="46"/>
  <c r="X77" i="46" s="1"/>
  <c r="V77" i="46"/>
  <c r="T77" i="46"/>
  <c r="Q77" i="46"/>
  <c r="R77" i="46" s="1"/>
  <c r="P77" i="46"/>
  <c r="O77" i="46"/>
  <c r="N77" i="46"/>
  <c r="M77" i="46"/>
  <c r="AL76" i="46" a="1"/>
  <c r="AL76" i="46" s="1"/>
  <c r="AK76" i="46" a="1"/>
  <c r="AK76" i="46" s="1"/>
  <c r="AJ76" i="46" a="1"/>
  <c r="AJ76" i="46" s="1"/>
  <c r="W76" i="46"/>
  <c r="X76" i="46" s="1"/>
  <c r="V76" i="46"/>
  <c r="T76" i="46"/>
  <c r="Q76" i="46"/>
  <c r="R76" i="46" s="1"/>
  <c r="P76" i="46"/>
  <c r="O76" i="46"/>
  <c r="N76" i="46"/>
  <c r="M76" i="46"/>
  <c r="AL75" i="46" a="1"/>
  <c r="AL75" i="46" s="1"/>
  <c r="AK75" i="46" a="1"/>
  <c r="AK75" i="46" s="1"/>
  <c r="AJ75" i="46" a="1"/>
  <c r="AJ75" i="46" s="1"/>
  <c r="W75" i="46"/>
  <c r="X75" i="46" s="1"/>
  <c r="V75" i="46"/>
  <c r="T75" i="46"/>
  <c r="Q75" i="46"/>
  <c r="R75" i="46" s="1"/>
  <c r="P75" i="46"/>
  <c r="O75" i="46"/>
  <c r="N75" i="46"/>
  <c r="M75" i="46"/>
  <c r="AL74" i="46" a="1"/>
  <c r="AL74" i="46" s="1"/>
  <c r="AK74" i="46" a="1"/>
  <c r="AK74" i="46" s="1"/>
  <c r="AJ74" i="46" a="1"/>
  <c r="AJ74" i="46" s="1"/>
  <c r="W74" i="46"/>
  <c r="X74" i="46" s="1"/>
  <c r="V74" i="46"/>
  <c r="T74" i="46"/>
  <c r="Q74" i="46"/>
  <c r="R74" i="46" s="1"/>
  <c r="P74" i="46"/>
  <c r="O74" i="46"/>
  <c r="N74" i="46"/>
  <c r="M74" i="46"/>
  <c r="AL73" i="46" a="1"/>
  <c r="AL73" i="46" s="1"/>
  <c r="AK73" i="46" a="1"/>
  <c r="AK73" i="46" s="1"/>
  <c r="AJ73" i="46" a="1"/>
  <c r="AJ73" i="46" s="1"/>
  <c r="Q73" i="46"/>
  <c r="R73" i="46" s="1"/>
  <c r="P73" i="46"/>
  <c r="O73" i="46"/>
  <c r="N73" i="46"/>
  <c r="M73" i="46"/>
  <c r="G73" i="46"/>
  <c r="AL72" i="46" a="1"/>
  <c r="AL72" i="46" s="1"/>
  <c r="AK72" i="46" a="1"/>
  <c r="AK72" i="46" s="1"/>
  <c r="AJ72" i="46" a="1"/>
  <c r="AJ72" i="46" s="1"/>
  <c r="Q72" i="46"/>
  <c r="R72" i="46" s="1"/>
  <c r="P72" i="46"/>
  <c r="O72" i="46"/>
  <c r="N72" i="46"/>
  <c r="M72" i="46"/>
  <c r="G72" i="46"/>
  <c r="AL71" i="46" a="1"/>
  <c r="AL71" i="46" s="1"/>
  <c r="AK71" i="46" a="1"/>
  <c r="AK71" i="46" s="1"/>
  <c r="AJ71" i="46" a="1"/>
  <c r="AJ71" i="46" s="1"/>
  <c r="Q71" i="46"/>
  <c r="R71" i="46" s="1"/>
  <c r="P71" i="46"/>
  <c r="O71" i="46"/>
  <c r="N71" i="46"/>
  <c r="M71" i="46"/>
  <c r="G71" i="46"/>
  <c r="AL70" i="46" a="1"/>
  <c r="AL70" i="46" s="1"/>
  <c r="AK70" i="46" a="1"/>
  <c r="AK70" i="46" s="1"/>
  <c r="AJ70" i="46" a="1"/>
  <c r="AJ70" i="46" s="1"/>
  <c r="Q70" i="46"/>
  <c r="R70" i="46" s="1"/>
  <c r="P70" i="46"/>
  <c r="O70" i="46"/>
  <c r="N70" i="46"/>
  <c r="M70" i="46"/>
  <c r="G70" i="46"/>
  <c r="AL69" i="46" a="1"/>
  <c r="AL69" i="46" s="1"/>
  <c r="AK69" i="46" a="1"/>
  <c r="AK69" i="46" s="1"/>
  <c r="AJ69" i="46" a="1"/>
  <c r="AJ69" i="46" s="1"/>
  <c r="P69" i="46"/>
  <c r="O69" i="46"/>
  <c r="N69" i="46"/>
  <c r="M69" i="46"/>
  <c r="AL68" i="46" a="1"/>
  <c r="AL68" i="46" s="1"/>
  <c r="AK68" i="46" a="1"/>
  <c r="AK68" i="46" s="1"/>
  <c r="AJ68" i="46" a="1"/>
  <c r="AJ68" i="46" s="1"/>
  <c r="P68" i="46"/>
  <c r="O68" i="46"/>
  <c r="N68" i="46"/>
  <c r="M68" i="46"/>
  <c r="G68" i="46"/>
  <c r="AL67" i="46" a="1"/>
  <c r="AL67" i="46" s="1"/>
  <c r="AK67" i="46" a="1"/>
  <c r="AK67" i="46" s="1"/>
  <c r="AJ67" i="46" a="1"/>
  <c r="AJ67" i="46" s="1"/>
  <c r="O67" i="46"/>
  <c r="N67" i="46"/>
  <c r="P67" i="46" s="1"/>
  <c r="M67" i="46"/>
  <c r="AL66" i="46" a="1"/>
  <c r="AL66" i="46" s="1"/>
  <c r="AK66" i="46" a="1"/>
  <c r="AK66" i="46" s="1"/>
  <c r="AJ66" i="46" a="1"/>
  <c r="AJ66" i="46" s="1"/>
  <c r="O66" i="46"/>
  <c r="N66" i="46"/>
  <c r="P66" i="46" s="1"/>
  <c r="M66" i="46"/>
  <c r="AL65" i="46" a="1"/>
  <c r="AL65" i="46" s="1"/>
  <c r="AK65" i="46" a="1"/>
  <c r="AK65" i="46" s="1"/>
  <c r="AJ65" i="46" a="1"/>
  <c r="AJ65" i="46" s="1"/>
  <c r="O65" i="46"/>
  <c r="N65" i="46"/>
  <c r="AL64" i="46" a="1"/>
  <c r="AL64" i="46" s="1"/>
  <c r="AK64" i="46" a="1"/>
  <c r="AK64" i="46" s="1"/>
  <c r="AJ64" i="46" a="1"/>
  <c r="AJ64" i="46" s="1"/>
  <c r="O64" i="46"/>
  <c r="N64" i="46"/>
  <c r="M64" i="46"/>
  <c r="AL63" i="46" a="1"/>
  <c r="AL63" i="46" s="1"/>
  <c r="AK63" i="46" a="1"/>
  <c r="AK63" i="46" s="1"/>
  <c r="AJ63" i="46" a="1"/>
  <c r="AJ63" i="46" s="1"/>
  <c r="O63" i="46"/>
  <c r="N63" i="46"/>
  <c r="M63" i="46"/>
  <c r="O62" i="46"/>
  <c r="N62" i="46"/>
  <c r="M62" i="46"/>
  <c r="O59" i="46"/>
  <c r="N59" i="46"/>
  <c r="M59" i="46"/>
  <c r="AL57" i="46" a="1"/>
  <c r="AL57" i="46" s="1"/>
  <c r="AK57" i="46" a="1"/>
  <c r="AK57" i="46" s="1"/>
  <c r="AJ57" i="46" a="1"/>
  <c r="AJ57" i="46" s="1"/>
  <c r="O57" i="46"/>
  <c r="N57" i="46"/>
  <c r="M57" i="46"/>
  <c r="AL56" i="46" a="1"/>
  <c r="AL56" i="46" s="1"/>
  <c r="AK56" i="46" a="1"/>
  <c r="AK56" i="46" s="1"/>
  <c r="AJ56" i="46" a="1"/>
  <c r="AJ56" i="46" s="1"/>
  <c r="W56" i="46"/>
  <c r="X56" i="46" s="1"/>
  <c r="V56" i="46"/>
  <c r="T56" i="46"/>
  <c r="Q56" i="46"/>
  <c r="R56" i="46" s="1"/>
  <c r="N56" i="46"/>
  <c r="O56" i="46"/>
  <c r="M56" i="46"/>
  <c r="AL53" i="46" a="1"/>
  <c r="AL53" i="46" s="1"/>
  <c r="AK53" i="46" a="1"/>
  <c r="AK53" i="46" s="1"/>
  <c r="AJ53" i="46" a="1"/>
  <c r="AJ53" i="46" s="1"/>
  <c r="W53" i="46"/>
  <c r="X53" i="46" s="1"/>
  <c r="V53" i="46"/>
  <c r="T53" i="46"/>
  <c r="Q53" i="46"/>
  <c r="R53" i="46" s="1"/>
  <c r="O53" i="46"/>
  <c r="N53" i="46"/>
  <c r="M53" i="46"/>
  <c r="AL52" i="46" a="1"/>
  <c r="AL52" i="46" s="1"/>
  <c r="AK52" i="46" a="1"/>
  <c r="AK52" i="46" s="1"/>
  <c r="AJ52" i="46" a="1"/>
  <c r="AJ52" i="46" s="1"/>
  <c r="W52" i="46"/>
  <c r="X52" i="46" s="1"/>
  <c r="V52" i="46"/>
  <c r="T52" i="46"/>
  <c r="Q52" i="46"/>
  <c r="R52" i="46" s="1"/>
  <c r="O52" i="46"/>
  <c r="N52" i="46"/>
  <c r="M52" i="46"/>
  <c r="AL51" i="46" a="1"/>
  <c r="AL51" i="46" s="1"/>
  <c r="AK51" i="46" a="1"/>
  <c r="AK51" i="46" s="1"/>
  <c r="AJ51" i="46" a="1"/>
  <c r="AJ51" i="46" s="1"/>
  <c r="W51" i="46"/>
  <c r="X51" i="46" s="1"/>
  <c r="V51" i="46"/>
  <c r="T51" i="46"/>
  <c r="Q51" i="46"/>
  <c r="R51" i="46" s="1"/>
  <c r="O51" i="46"/>
  <c r="N51" i="46"/>
  <c r="M51" i="46"/>
  <c r="AL50" i="46" a="1"/>
  <c r="AL50" i="46" s="1"/>
  <c r="AK50" i="46" a="1"/>
  <c r="AK50" i="46" s="1"/>
  <c r="AJ50" i="46" a="1"/>
  <c r="AJ50" i="46" s="1"/>
  <c r="W50" i="46"/>
  <c r="X50" i="46" s="1"/>
  <c r="V50" i="46"/>
  <c r="T50" i="46"/>
  <c r="Q50" i="46"/>
  <c r="R50" i="46" s="1"/>
  <c r="O50" i="46"/>
  <c r="N50" i="46"/>
  <c r="M50" i="46"/>
  <c r="AL49" i="46" a="1"/>
  <c r="AL49" i="46" s="1"/>
  <c r="AK49" i="46" a="1"/>
  <c r="AK49" i="46" s="1"/>
  <c r="AJ49" i="46" a="1"/>
  <c r="AJ49" i="46" s="1"/>
  <c r="W49" i="46"/>
  <c r="X49" i="46" s="1"/>
  <c r="V49" i="46"/>
  <c r="T49" i="46"/>
  <c r="Q49" i="46"/>
  <c r="R49" i="46" s="1"/>
  <c r="O49" i="46"/>
  <c r="N49" i="46"/>
  <c r="M49" i="46"/>
  <c r="AL48" i="46" a="1"/>
  <c r="AL48" i="46" s="1"/>
  <c r="AK48" i="46" a="1"/>
  <c r="AK48" i="46" s="1"/>
  <c r="AJ48" i="46" a="1"/>
  <c r="AJ48" i="46" s="1"/>
  <c r="W48" i="46"/>
  <c r="X48" i="46" s="1"/>
  <c r="V48" i="46"/>
  <c r="T48" i="46"/>
  <c r="Q48" i="46"/>
  <c r="R48" i="46" s="1"/>
  <c r="O48" i="46"/>
  <c r="N48" i="46"/>
  <c r="M48" i="46"/>
  <c r="AL47" i="46" a="1"/>
  <c r="AL47" i="46" s="1"/>
  <c r="AK47" i="46" a="1"/>
  <c r="AK47" i="46" s="1"/>
  <c r="AJ47" i="46" a="1"/>
  <c r="AJ47" i="46" s="1"/>
  <c r="W47" i="46"/>
  <c r="X47" i="46" s="1"/>
  <c r="V47" i="46"/>
  <c r="T47" i="46"/>
  <c r="Q47" i="46"/>
  <c r="R47" i="46" s="1"/>
  <c r="O47" i="46"/>
  <c r="N47" i="46"/>
  <c r="M47" i="46"/>
  <c r="AL46" i="46" a="1"/>
  <c r="AL46" i="46" s="1"/>
  <c r="AK46" i="46" a="1"/>
  <c r="AK46" i="46" s="1"/>
  <c r="AJ46" i="46" a="1"/>
  <c r="AJ46" i="46" s="1"/>
  <c r="W46" i="46"/>
  <c r="X46" i="46" s="1"/>
  <c r="V46" i="46"/>
  <c r="T46" i="46"/>
  <c r="Q46" i="46"/>
  <c r="R46" i="46" s="1"/>
  <c r="O46" i="46"/>
  <c r="N46" i="46"/>
  <c r="M46" i="46"/>
  <c r="AL45" i="46" a="1"/>
  <c r="AL45" i="46" s="1"/>
  <c r="AK45" i="46" a="1"/>
  <c r="AK45" i="46" s="1"/>
  <c r="AJ45" i="46" a="1"/>
  <c r="AJ45" i="46" s="1"/>
  <c r="W45" i="46"/>
  <c r="X45" i="46" s="1"/>
  <c r="V45" i="46"/>
  <c r="T45" i="46"/>
  <c r="Q45" i="46"/>
  <c r="R45" i="46" s="1"/>
  <c r="O45" i="46"/>
  <c r="N45" i="46"/>
  <c r="M45" i="46"/>
  <c r="AL43" i="46" a="1"/>
  <c r="AL43" i="46" s="1"/>
  <c r="AK43" i="46" a="1"/>
  <c r="AK43" i="46" s="1"/>
  <c r="AJ43" i="46" a="1"/>
  <c r="AJ43" i="46" s="1"/>
  <c r="W43" i="46"/>
  <c r="X43" i="46" s="1"/>
  <c r="V43" i="46"/>
  <c r="T43" i="46"/>
  <c r="Q43" i="46"/>
  <c r="R43" i="46" s="1"/>
  <c r="O43" i="46"/>
  <c r="N43" i="46"/>
  <c r="M43" i="46"/>
  <c r="AL42" i="46" a="1"/>
  <c r="AL42" i="46" s="1"/>
  <c r="AK42" i="46" a="1"/>
  <c r="AK42" i="46" s="1"/>
  <c r="AJ42" i="46" a="1"/>
  <c r="AJ42" i="46" s="1"/>
  <c r="W42" i="46"/>
  <c r="X42" i="46" s="1"/>
  <c r="V42" i="46"/>
  <c r="T42" i="46"/>
  <c r="Q42" i="46"/>
  <c r="R42" i="46" s="1"/>
  <c r="O42" i="46"/>
  <c r="N42" i="46"/>
  <c r="M42" i="46"/>
  <c r="AL41" i="46" a="1"/>
  <c r="AL41" i="46" s="1"/>
  <c r="AK41" i="46" a="1"/>
  <c r="AK41" i="46" s="1"/>
  <c r="AJ41" i="46" a="1"/>
  <c r="AJ41" i="46" s="1"/>
  <c r="W41" i="46"/>
  <c r="X41" i="46" s="1"/>
  <c r="V41" i="46"/>
  <c r="T41" i="46"/>
  <c r="Q41" i="46"/>
  <c r="R41" i="46" s="1"/>
  <c r="O41" i="46"/>
  <c r="N41" i="46"/>
  <c r="M41" i="46"/>
  <c r="AL40" i="46" a="1"/>
  <c r="AL40" i="46" s="1"/>
  <c r="AK40" i="46" a="1"/>
  <c r="AK40" i="46" s="1"/>
  <c r="AJ40" i="46" a="1"/>
  <c r="AJ40" i="46" s="1"/>
  <c r="W40" i="46"/>
  <c r="X40" i="46" s="1"/>
  <c r="V40" i="46"/>
  <c r="T40" i="46"/>
  <c r="Q40" i="46"/>
  <c r="R40" i="46" s="1"/>
  <c r="O40" i="46"/>
  <c r="N40" i="46"/>
  <c r="M40" i="46"/>
  <c r="AL39" i="46" a="1"/>
  <c r="AL39" i="46" s="1"/>
  <c r="AK39" i="46" a="1"/>
  <c r="AK39" i="46" s="1"/>
  <c r="AJ39" i="46" a="1"/>
  <c r="AJ39" i="46" s="1"/>
  <c r="W39" i="46"/>
  <c r="X39" i="46" s="1"/>
  <c r="V39" i="46"/>
  <c r="T39" i="46"/>
  <c r="Q39" i="46"/>
  <c r="R39" i="46" s="1"/>
  <c r="O39" i="46"/>
  <c r="N39" i="46"/>
  <c r="M39" i="46"/>
  <c r="AL38" i="46" a="1"/>
  <c r="AL38" i="46" s="1"/>
  <c r="AK38" i="46" a="1"/>
  <c r="AK38" i="46" s="1"/>
  <c r="AJ38" i="46" a="1"/>
  <c r="AJ38" i="46" s="1"/>
  <c r="W38" i="46"/>
  <c r="X38" i="46" s="1"/>
  <c r="V38" i="46"/>
  <c r="T38" i="46"/>
  <c r="Q38" i="46"/>
  <c r="R38" i="46" s="1"/>
  <c r="O38" i="46"/>
  <c r="N38" i="46"/>
  <c r="M38" i="46"/>
  <c r="AL37" i="46" a="1"/>
  <c r="AL37" i="46" s="1"/>
  <c r="AK37" i="46" a="1"/>
  <c r="AK37" i="46" s="1"/>
  <c r="AJ37" i="46" a="1"/>
  <c r="AJ37" i="46" s="1"/>
  <c r="W37" i="46"/>
  <c r="X37" i="46" s="1"/>
  <c r="V37" i="46"/>
  <c r="T37" i="46"/>
  <c r="Q37" i="46"/>
  <c r="R37" i="46" s="1"/>
  <c r="O37" i="46"/>
  <c r="N37" i="46"/>
  <c r="M37" i="46"/>
  <c r="AL36" i="46" a="1"/>
  <c r="AL36" i="46" s="1"/>
  <c r="AK36" i="46" a="1"/>
  <c r="AK36" i="46" s="1"/>
  <c r="AJ36" i="46" a="1"/>
  <c r="AJ36" i="46" s="1"/>
  <c r="W36" i="46"/>
  <c r="X36" i="46" s="1"/>
  <c r="V36" i="46"/>
  <c r="T36" i="46"/>
  <c r="Q36" i="46"/>
  <c r="R36" i="46" s="1"/>
  <c r="O36" i="46"/>
  <c r="N36" i="46"/>
  <c r="M36" i="46"/>
  <c r="AL35" i="46" a="1"/>
  <c r="AL35" i="46" s="1"/>
  <c r="AK35" i="46" a="1"/>
  <c r="AK35" i="46" s="1"/>
  <c r="AJ35" i="46" a="1"/>
  <c r="AJ35" i="46" s="1"/>
  <c r="W35" i="46"/>
  <c r="X35" i="46" s="1"/>
  <c r="V35" i="46"/>
  <c r="T35" i="46"/>
  <c r="Q35" i="46"/>
  <c r="R35" i="46" s="1"/>
  <c r="O35" i="46"/>
  <c r="N35" i="46"/>
  <c r="M35" i="46"/>
  <c r="AL34" i="46" a="1"/>
  <c r="AL34" i="46" s="1"/>
  <c r="AK34" i="46" a="1"/>
  <c r="AK34" i="46" s="1"/>
  <c r="AJ34" i="46" a="1"/>
  <c r="AJ34" i="46" s="1"/>
  <c r="W34" i="46"/>
  <c r="X34" i="46" s="1"/>
  <c r="V34" i="46"/>
  <c r="T34" i="46"/>
  <c r="Q34" i="46"/>
  <c r="R34" i="46" s="1"/>
  <c r="O34" i="46"/>
  <c r="N34" i="46"/>
  <c r="M34" i="46"/>
  <c r="AL33" i="46" a="1"/>
  <c r="AL33" i="46" s="1"/>
  <c r="AK33" i="46" a="1"/>
  <c r="AK33" i="46" s="1"/>
  <c r="AJ33" i="46" a="1"/>
  <c r="AJ33" i="46" s="1"/>
  <c r="W33" i="46"/>
  <c r="X33" i="46" s="1"/>
  <c r="V33" i="46"/>
  <c r="T33" i="46"/>
  <c r="Q33" i="46"/>
  <c r="R33" i="46" s="1"/>
  <c r="O33" i="46"/>
  <c r="N33" i="46"/>
  <c r="M33" i="46"/>
  <c r="AL32" i="46" a="1"/>
  <c r="AL32" i="46" s="1"/>
  <c r="AK32" i="46" a="1"/>
  <c r="AK32" i="46" s="1"/>
  <c r="AJ32" i="46" a="1"/>
  <c r="AJ32" i="46" s="1"/>
  <c r="W32" i="46"/>
  <c r="X32" i="46" s="1"/>
  <c r="V32" i="46"/>
  <c r="T32" i="46"/>
  <c r="Q32" i="46"/>
  <c r="R32" i="46" s="1"/>
  <c r="O32" i="46"/>
  <c r="N32" i="46"/>
  <c r="M32" i="46"/>
  <c r="AL31" i="46" a="1"/>
  <c r="AL31" i="46" s="1"/>
  <c r="AK31" i="46" a="1"/>
  <c r="AK31" i="46" s="1"/>
  <c r="AJ31" i="46" a="1"/>
  <c r="AJ31" i="46" s="1"/>
  <c r="W31" i="46"/>
  <c r="X31" i="46" s="1"/>
  <c r="V31" i="46"/>
  <c r="T31" i="46"/>
  <c r="Q31" i="46"/>
  <c r="R31" i="46" s="1"/>
  <c r="O31" i="46"/>
  <c r="N31" i="46"/>
  <c r="M31" i="46"/>
  <c r="AL30" i="46" a="1"/>
  <c r="AL30" i="46" s="1"/>
  <c r="AK30" i="46" a="1"/>
  <c r="AK30" i="46" s="1"/>
  <c r="AJ30" i="46" a="1"/>
  <c r="AJ30" i="46" s="1"/>
  <c r="W30" i="46"/>
  <c r="X30" i="46" s="1"/>
  <c r="V30" i="46"/>
  <c r="T30" i="46"/>
  <c r="Q30" i="46"/>
  <c r="R30" i="46" s="1"/>
  <c r="O30" i="46"/>
  <c r="N30" i="46"/>
  <c r="M30" i="46"/>
  <c r="AL29" i="46" a="1"/>
  <c r="AL29" i="46" s="1"/>
  <c r="AK29" i="46" a="1"/>
  <c r="AK29" i="46" s="1"/>
  <c r="AJ29" i="46" a="1"/>
  <c r="AJ29" i="46" s="1"/>
  <c r="W29" i="46"/>
  <c r="X29" i="46" s="1"/>
  <c r="V29" i="46"/>
  <c r="T29" i="46"/>
  <c r="Q29" i="46"/>
  <c r="R29" i="46" s="1"/>
  <c r="O29" i="46"/>
  <c r="N29" i="46"/>
  <c r="M29" i="46"/>
  <c r="AL28" i="46" a="1"/>
  <c r="AL28" i="46" s="1"/>
  <c r="AK28" i="46" a="1"/>
  <c r="AK28" i="46" s="1"/>
  <c r="AJ28" i="46" a="1"/>
  <c r="AJ28" i="46" s="1"/>
  <c r="W28" i="46"/>
  <c r="X28" i="46" s="1"/>
  <c r="V28" i="46"/>
  <c r="T28" i="46"/>
  <c r="Q28" i="46"/>
  <c r="R28" i="46" s="1"/>
  <c r="O28" i="46"/>
  <c r="N28" i="46"/>
  <c r="M28" i="46"/>
  <c r="AL27" i="46" a="1"/>
  <c r="AL27" i="46" s="1"/>
  <c r="AK27" i="46" a="1"/>
  <c r="AK27" i="46" s="1"/>
  <c r="AJ27" i="46" a="1"/>
  <c r="AJ27" i="46" s="1"/>
  <c r="W27" i="46"/>
  <c r="X27" i="46" s="1"/>
  <c r="V27" i="46"/>
  <c r="T27" i="46"/>
  <c r="Q27" i="46"/>
  <c r="R27" i="46" s="1"/>
  <c r="O27" i="46"/>
  <c r="N27" i="46"/>
  <c r="M27" i="46"/>
  <c r="AL26" i="46" a="1"/>
  <c r="AL26" i="46" s="1"/>
  <c r="AK26" i="46" a="1"/>
  <c r="AK26" i="46" s="1"/>
  <c r="AJ26" i="46" a="1"/>
  <c r="AJ26" i="46" s="1"/>
  <c r="W26" i="46"/>
  <c r="X26" i="46" s="1"/>
  <c r="V26" i="46"/>
  <c r="T26" i="46"/>
  <c r="Q26" i="46"/>
  <c r="R26" i="46" s="1"/>
  <c r="O26" i="46"/>
  <c r="N26" i="46"/>
  <c r="M26" i="46"/>
  <c r="AL25" i="46" a="1"/>
  <c r="AL25" i="46" s="1"/>
  <c r="AK25" i="46" a="1"/>
  <c r="AK25" i="46" s="1"/>
  <c r="AJ25" i="46" a="1"/>
  <c r="AJ25" i="46" s="1"/>
  <c r="W25" i="46"/>
  <c r="X25" i="46" s="1"/>
  <c r="V25" i="46"/>
  <c r="T25" i="46"/>
  <c r="Q25" i="46"/>
  <c r="R25" i="46" s="1"/>
  <c r="O25" i="46"/>
  <c r="N25" i="46"/>
  <c r="M25" i="46"/>
  <c r="AL24" i="46" a="1"/>
  <c r="AL24" i="46" s="1"/>
  <c r="AK24" i="46" a="1"/>
  <c r="AK24" i="46" s="1"/>
  <c r="AJ24" i="46" a="1"/>
  <c r="AJ24" i="46" s="1"/>
  <c r="W24" i="46"/>
  <c r="X24" i="46" s="1"/>
  <c r="V24" i="46"/>
  <c r="T24" i="46"/>
  <c r="Q24" i="46"/>
  <c r="R24" i="46" s="1"/>
  <c r="O24" i="46"/>
  <c r="N24" i="46"/>
  <c r="M24" i="46"/>
  <c r="AL23" i="46" a="1"/>
  <c r="AL23" i="46" s="1"/>
  <c r="AK23" i="46" a="1"/>
  <c r="AK23" i="46" s="1"/>
  <c r="AJ23" i="46" a="1"/>
  <c r="AJ23" i="46" s="1"/>
  <c r="W23" i="46"/>
  <c r="X23" i="46" s="1"/>
  <c r="V23" i="46"/>
  <c r="T23" i="46"/>
  <c r="Q23" i="46"/>
  <c r="R23" i="46" s="1"/>
  <c r="O23" i="46"/>
  <c r="N23" i="46"/>
  <c r="M23" i="46"/>
  <c r="AK22" i="46" a="1"/>
  <c r="AK22" i="46" s="1"/>
  <c r="AJ22" i="46" a="1"/>
  <c r="AJ22" i="46" s="1"/>
  <c r="S19" i="46"/>
  <c r="R19" i="46"/>
  <c r="P19" i="46"/>
  <c r="P61" i="46" s="1"/>
  <c r="S18" i="46"/>
  <c r="R18" i="46"/>
  <c r="S17" i="46"/>
  <c r="R17" i="46"/>
  <c r="S16" i="46"/>
  <c r="R16" i="46"/>
  <c r="AR12" i="46" a="1"/>
  <c r="AR12" i="46" s="1"/>
  <c r="BN12" i="46" a="1"/>
  <c r="BN12" i="46" s="1"/>
  <c r="BJ12" i="46" a="1"/>
  <c r="BJ12" i="46" s="1"/>
  <c r="BM12" i="46" a="1"/>
  <c r="BM12" i="46" s="1"/>
  <c r="AQ12" i="46" a="1"/>
  <c r="AQ12" i="46" s="1"/>
  <c r="BF12" i="46" a="1"/>
  <c r="BF12" i="46" s="1"/>
  <c r="BR12" i="46" a="1"/>
  <c r="BR12" i="46" s="1"/>
  <c r="BP12" i="46" a="1"/>
  <c r="BP12" i="46" s="1"/>
  <c r="BV12" i="46" a="1"/>
  <c r="BV12" i="46" s="1"/>
  <c r="BU12" i="46" a="1"/>
  <c r="BU12" i="46" s="1"/>
  <c r="BH12" i="46" a="1"/>
  <c r="BH12" i="46" s="1"/>
  <c r="AU12" i="46" a="1"/>
  <c r="AU12" i="46" s="1"/>
  <c r="AP12" i="46" a="1"/>
  <c r="AP12" i="46" s="1"/>
  <c r="BG12" i="46" a="1"/>
  <c r="BG12" i="46" s="1"/>
  <c r="BC12" i="46" a="1"/>
  <c r="BC12" i="46" s="1"/>
  <c r="BB12" i="46" a="1"/>
  <c r="BB12" i="46" s="1"/>
  <c r="AM12" i="46" a="1"/>
  <c r="AM12" i="46" s="1"/>
  <c r="AL12" i="46" a="1"/>
  <c r="AL12" i="46" s="1"/>
  <c r="AR10" i="46" a="1"/>
  <c r="AR10" i="46" s="1"/>
  <c r="BN10" i="46" a="1"/>
  <c r="BN10" i="46" s="1"/>
  <c r="BJ10" i="46" a="1"/>
  <c r="BJ10" i="46" s="1"/>
  <c r="BM10" i="46" a="1"/>
  <c r="BM10" i="46" s="1"/>
  <c r="AQ10" i="46" a="1"/>
  <c r="AQ10" i="46" s="1"/>
  <c r="BF10" i="46" a="1"/>
  <c r="BF10" i="46" s="1"/>
  <c r="BR10" i="46" a="1"/>
  <c r="BR10" i="46" s="1"/>
  <c r="BP10" i="46" a="1"/>
  <c r="BP10" i="46" s="1"/>
  <c r="BV10" i="46" a="1"/>
  <c r="BV10" i="46" s="1"/>
  <c r="BU10" i="46" a="1"/>
  <c r="BU10" i="46" s="1"/>
  <c r="BH10" i="46" a="1"/>
  <c r="BH10" i="46" s="1"/>
  <c r="AU10" i="46" a="1"/>
  <c r="AU10" i="46" s="1"/>
  <c r="AP10" i="46" a="1"/>
  <c r="AP10" i="46" s="1"/>
  <c r="BG10" i="46" a="1"/>
  <c r="BG10" i="46" s="1"/>
  <c r="BC10" i="46" a="1"/>
  <c r="BC10" i="46" s="1"/>
  <c r="BB10" i="46" a="1"/>
  <c r="BB10" i="46" s="1"/>
  <c r="AM10" i="46" a="1"/>
  <c r="AM10" i="46" s="1"/>
  <c r="AL10" i="46" a="1"/>
  <c r="AL10" i="46" s="1"/>
  <c r="AR2" i="46" a="1"/>
  <c r="AR2" i="46" s="1"/>
  <c r="BN2" i="46" a="1"/>
  <c r="BN2" i="46" s="1"/>
  <c r="BJ2" i="46" a="1"/>
  <c r="BJ2" i="46" s="1"/>
  <c r="BM2" i="46" a="1"/>
  <c r="BM2" i="46" s="1"/>
  <c r="AQ2" i="46" a="1"/>
  <c r="AQ2" i="46" s="1"/>
  <c r="BF2" i="46" a="1"/>
  <c r="BF2" i="46" s="1"/>
  <c r="BR2" i="46" a="1"/>
  <c r="BR2" i="46" s="1"/>
  <c r="BP2" i="46" a="1"/>
  <c r="BP2" i="46" s="1"/>
  <c r="BV2" i="46" a="1"/>
  <c r="BV2" i="46" s="1"/>
  <c r="BU2" i="46" a="1"/>
  <c r="BU2" i="46" s="1"/>
  <c r="BH2" i="46" a="1"/>
  <c r="BH2" i="46" s="1"/>
  <c r="AU2" i="46" a="1"/>
  <c r="AU2" i="46" s="1"/>
  <c r="AP2" i="46" a="1"/>
  <c r="AP2" i="46" s="1"/>
  <c r="BG2" i="46" a="1"/>
  <c r="BG2" i="46" s="1"/>
  <c r="BC2" i="46" a="1"/>
  <c r="BC2" i="46" s="1"/>
  <c r="BB2" i="46" a="1"/>
  <c r="BB2" i="46" s="1"/>
  <c r="AM2" i="46" a="1"/>
  <c r="AM2" i="46" s="1"/>
  <c r="AR1" i="46"/>
  <c r="BN1" i="46"/>
  <c r="BJ1" i="46"/>
  <c r="BM1" i="46"/>
  <c r="AQ1" i="46"/>
  <c r="BF1" i="46"/>
  <c r="BR1" i="46"/>
  <c r="BP1" i="46"/>
  <c r="BV1" i="46"/>
  <c r="BU1" i="46"/>
  <c r="BH1" i="46"/>
  <c r="AU1" i="46"/>
  <c r="AP1" i="46"/>
  <c r="BG1" i="46"/>
  <c r="BC1" i="46"/>
  <c r="BB1" i="46"/>
  <c r="AM1" i="46"/>
  <c r="P212" i="47"/>
  <c r="P211" i="47"/>
  <c r="P210" i="47"/>
  <c r="P209" i="47"/>
  <c r="P208" i="47"/>
  <c r="P207" i="47"/>
  <c r="P206" i="47"/>
  <c r="E207" i="47"/>
  <c r="AL205" i="47" a="1"/>
  <c r="AL205" i="47" s="1"/>
  <c r="Q205" i="47"/>
  <c r="R205" i="47" s="1"/>
  <c r="P205" i="47"/>
  <c r="N205" i="47"/>
  <c r="M205" i="47"/>
  <c r="E206" i="47"/>
  <c r="AL204" i="47" a="1"/>
  <c r="AL204" i="47" s="1"/>
  <c r="Q204" i="47"/>
  <c r="R204" i="47" s="1"/>
  <c r="P204" i="47"/>
  <c r="N204" i="47"/>
  <c r="M204" i="47"/>
  <c r="E205" i="47"/>
  <c r="AL203" i="47" a="1"/>
  <c r="AL203" i="47" s="1"/>
  <c r="Q203" i="47"/>
  <c r="R203" i="47" s="1"/>
  <c r="P203" i="47"/>
  <c r="N203" i="47"/>
  <c r="M203" i="47"/>
  <c r="E204" i="47"/>
  <c r="AL202" i="47" a="1"/>
  <c r="AL202" i="47" s="1"/>
  <c r="Q202" i="47"/>
  <c r="R202" i="47" s="1"/>
  <c r="P202" i="47"/>
  <c r="N202" i="47"/>
  <c r="M202" i="47"/>
  <c r="E203" i="47"/>
  <c r="AL201" i="47" a="1"/>
  <c r="AL201" i="47" s="1"/>
  <c r="Q201" i="47"/>
  <c r="R201" i="47" s="1"/>
  <c r="P201" i="47"/>
  <c r="N201" i="47"/>
  <c r="M201" i="47"/>
  <c r="E202" i="47"/>
  <c r="AL200" i="47" a="1"/>
  <c r="AL200" i="47" s="1"/>
  <c r="Q200" i="47"/>
  <c r="R200" i="47" s="1"/>
  <c r="P200" i="47"/>
  <c r="N200" i="47"/>
  <c r="M200" i="47"/>
  <c r="E201" i="47"/>
  <c r="AL199" i="47" a="1"/>
  <c r="AL199" i="47" s="1"/>
  <c r="Q199" i="47"/>
  <c r="R199" i="47" s="1"/>
  <c r="P199" i="47"/>
  <c r="N199" i="47"/>
  <c r="M199" i="47"/>
  <c r="E200" i="47"/>
  <c r="AL198" i="47" a="1"/>
  <c r="AL198" i="47" s="1"/>
  <c r="Q198" i="47"/>
  <c r="R198" i="47" s="1"/>
  <c r="P198" i="47"/>
  <c r="N198" i="47"/>
  <c r="M198" i="47"/>
  <c r="E199" i="47"/>
  <c r="AL197" i="47" a="1"/>
  <c r="AL197" i="47" s="1"/>
  <c r="Q197" i="47"/>
  <c r="R197" i="47" s="1"/>
  <c r="P197" i="47"/>
  <c r="N197" i="47"/>
  <c r="M197" i="47"/>
  <c r="E198" i="47"/>
  <c r="AL196" i="47" a="1"/>
  <c r="AL196" i="47" s="1"/>
  <c r="Q196" i="47"/>
  <c r="R196" i="47" s="1"/>
  <c r="P196" i="47"/>
  <c r="N196" i="47"/>
  <c r="M196" i="47"/>
  <c r="E197" i="47"/>
  <c r="AL195" i="47" a="1"/>
  <c r="AL195" i="47" s="1"/>
  <c r="Q195" i="47"/>
  <c r="R195" i="47" s="1"/>
  <c r="P195" i="47"/>
  <c r="N195" i="47"/>
  <c r="M195" i="47"/>
  <c r="E196" i="47"/>
  <c r="AL194" i="47" a="1"/>
  <c r="AL194" i="47" s="1"/>
  <c r="Q194" i="47"/>
  <c r="R194" i="47" s="1"/>
  <c r="P194" i="47"/>
  <c r="N194" i="47"/>
  <c r="M194" i="47"/>
  <c r="E195" i="47"/>
  <c r="AL193" i="47" a="1"/>
  <c r="AL193" i="47" s="1"/>
  <c r="Q193" i="47"/>
  <c r="R193" i="47" s="1"/>
  <c r="P193" i="47"/>
  <c r="N193" i="47"/>
  <c r="M193" i="47"/>
  <c r="E194" i="47"/>
  <c r="AL192" i="47" a="1"/>
  <c r="AL192" i="47" s="1"/>
  <c r="Q192" i="47"/>
  <c r="R192" i="47" s="1"/>
  <c r="P192" i="47"/>
  <c r="N192" i="47"/>
  <c r="M192" i="47"/>
  <c r="E193" i="47"/>
  <c r="AL191" i="47" a="1"/>
  <c r="AL191" i="47" s="1"/>
  <c r="Q191" i="47"/>
  <c r="R191" i="47" s="1"/>
  <c r="P191" i="47"/>
  <c r="N191" i="47"/>
  <c r="M191" i="47"/>
  <c r="E192" i="47"/>
  <c r="AL190" i="47" a="1"/>
  <c r="AL190" i="47" s="1"/>
  <c r="Q190" i="47"/>
  <c r="R190" i="47" s="1"/>
  <c r="P190" i="47"/>
  <c r="N190" i="47"/>
  <c r="M190" i="47"/>
  <c r="E191" i="47"/>
  <c r="AL189" i="47" a="1"/>
  <c r="AL189" i="47" s="1"/>
  <c r="Q189" i="47"/>
  <c r="R189" i="47" s="1"/>
  <c r="P189" i="47"/>
  <c r="N189" i="47"/>
  <c r="M189" i="47"/>
  <c r="E190" i="47"/>
  <c r="AL188" i="47" a="1"/>
  <c r="AL188" i="47" s="1"/>
  <c r="Q188" i="47"/>
  <c r="R188" i="47" s="1"/>
  <c r="P188" i="47"/>
  <c r="N188" i="47"/>
  <c r="M188" i="47"/>
  <c r="E189" i="47"/>
  <c r="AL187" i="47" a="1"/>
  <c r="AL187" i="47" s="1"/>
  <c r="Q187" i="47"/>
  <c r="R187" i="47" s="1"/>
  <c r="P187" i="47"/>
  <c r="N187" i="47"/>
  <c r="M187" i="47"/>
  <c r="E188" i="47"/>
  <c r="AL186" i="47" a="1"/>
  <c r="AL186" i="47" s="1"/>
  <c r="Q186" i="47"/>
  <c r="R186" i="47" s="1"/>
  <c r="P186" i="47"/>
  <c r="N186" i="47"/>
  <c r="M186" i="47"/>
  <c r="E187" i="47"/>
  <c r="AL185" i="47" a="1"/>
  <c r="AL185" i="47" s="1"/>
  <c r="Q185" i="47"/>
  <c r="R185" i="47" s="1"/>
  <c r="P185" i="47"/>
  <c r="N185" i="47"/>
  <c r="M185" i="47"/>
  <c r="E186" i="47"/>
  <c r="AL184" i="47" a="1"/>
  <c r="AL184" i="47" s="1"/>
  <c r="AK184" i="47" a="1"/>
  <c r="AK184" i="47" s="1"/>
  <c r="Q184" i="47"/>
  <c r="R184" i="47" s="1"/>
  <c r="P184" i="47"/>
  <c r="N184" i="47"/>
  <c r="M184" i="47"/>
  <c r="E185" i="47"/>
  <c r="AL183" i="47" a="1"/>
  <c r="AL183" i="47" s="1"/>
  <c r="AK183" i="47" a="1"/>
  <c r="AK183" i="47" s="1"/>
  <c r="Q183" i="47"/>
  <c r="R183" i="47" s="1"/>
  <c r="P183" i="47"/>
  <c r="N183" i="47"/>
  <c r="M183" i="47"/>
  <c r="E184" i="47"/>
  <c r="AL182" i="47" a="1"/>
  <c r="AL182" i="47" s="1"/>
  <c r="AK182" i="47" a="1"/>
  <c r="AK182" i="47" s="1"/>
  <c r="Q182" i="47"/>
  <c r="R182" i="47" s="1"/>
  <c r="P182" i="47"/>
  <c r="N182" i="47"/>
  <c r="M182" i="47"/>
  <c r="E183" i="47"/>
  <c r="AL181" i="47" a="1"/>
  <c r="AL181" i="47" s="1"/>
  <c r="AK181" i="47" a="1"/>
  <c r="AK181" i="47" s="1"/>
  <c r="Q181" i="47"/>
  <c r="R181" i="47" s="1"/>
  <c r="P181" i="47"/>
  <c r="N181" i="47"/>
  <c r="M181" i="47"/>
  <c r="E182" i="47"/>
  <c r="AL180" i="47" a="1"/>
  <c r="AL180" i="47" s="1"/>
  <c r="AK180" i="47" a="1"/>
  <c r="AK180" i="47" s="1"/>
  <c r="Q180" i="47"/>
  <c r="R180" i="47" s="1"/>
  <c r="P180" i="47"/>
  <c r="N180" i="47"/>
  <c r="M180" i="47"/>
  <c r="E181" i="47"/>
  <c r="AL179" i="47" a="1"/>
  <c r="AL179" i="47" s="1"/>
  <c r="AK179" i="47" a="1"/>
  <c r="AK179" i="47" s="1"/>
  <c r="Q179" i="47"/>
  <c r="R179" i="47" s="1"/>
  <c r="P179" i="47"/>
  <c r="N179" i="47"/>
  <c r="M179" i="47"/>
  <c r="E180" i="47"/>
  <c r="AL178" i="47" a="1"/>
  <c r="AL178" i="47" s="1"/>
  <c r="AK178" i="47" a="1"/>
  <c r="AK178" i="47" s="1"/>
  <c r="Q178" i="47"/>
  <c r="R178" i="47" s="1"/>
  <c r="P178" i="47"/>
  <c r="N178" i="47"/>
  <c r="M178" i="47"/>
  <c r="E179" i="47"/>
  <c r="AL177" i="47" a="1"/>
  <c r="AL177" i="47" s="1"/>
  <c r="AK177" i="47" a="1"/>
  <c r="AK177" i="47" s="1"/>
  <c r="Q177" i="47"/>
  <c r="R177" i="47" s="1"/>
  <c r="P177" i="47"/>
  <c r="N177" i="47"/>
  <c r="M177" i="47"/>
  <c r="E178" i="47"/>
  <c r="AL176" i="47" a="1"/>
  <c r="AL176" i="47" s="1"/>
  <c r="AK176" i="47" a="1"/>
  <c r="AK176" i="47" s="1"/>
  <c r="Q176" i="47"/>
  <c r="R176" i="47" s="1"/>
  <c r="P176" i="47"/>
  <c r="N176" i="47"/>
  <c r="M176" i="47"/>
  <c r="E177" i="47"/>
  <c r="AL175" i="47" a="1"/>
  <c r="AL175" i="47" s="1"/>
  <c r="AK175" i="47" a="1"/>
  <c r="AK175" i="47" s="1"/>
  <c r="Q175" i="47"/>
  <c r="R175" i="47" s="1"/>
  <c r="P175" i="47"/>
  <c r="N175" i="47"/>
  <c r="M175" i="47"/>
  <c r="E176" i="47"/>
  <c r="AL174" i="47" a="1"/>
  <c r="AL174" i="47" s="1"/>
  <c r="AK174" i="47" a="1"/>
  <c r="AK174" i="47" s="1"/>
  <c r="Q174" i="47"/>
  <c r="R174" i="47" s="1"/>
  <c r="P174" i="47"/>
  <c r="N174" i="47"/>
  <c r="M174" i="47"/>
  <c r="E175" i="47"/>
  <c r="AL173" i="47" a="1"/>
  <c r="AL173" i="47" s="1"/>
  <c r="AK173" i="47" a="1"/>
  <c r="AK173" i="47" s="1"/>
  <c r="Q173" i="47"/>
  <c r="R173" i="47" s="1"/>
  <c r="P173" i="47"/>
  <c r="N173" i="47"/>
  <c r="M173" i="47"/>
  <c r="E174" i="47"/>
  <c r="AL172" i="47" a="1"/>
  <c r="AL172" i="47" s="1"/>
  <c r="AK172" i="47" a="1"/>
  <c r="AK172" i="47" s="1"/>
  <c r="Q172" i="47"/>
  <c r="R172" i="47" s="1"/>
  <c r="P172" i="47"/>
  <c r="N172" i="47"/>
  <c r="M172" i="47"/>
  <c r="E173" i="47"/>
  <c r="AL171" i="47" a="1"/>
  <c r="AL171" i="47" s="1"/>
  <c r="AK171" i="47" a="1"/>
  <c r="AK171" i="47" s="1"/>
  <c r="Q171" i="47"/>
  <c r="R171" i="47" s="1"/>
  <c r="P171" i="47"/>
  <c r="N171" i="47"/>
  <c r="M171" i="47"/>
  <c r="E172" i="47"/>
  <c r="AL170" i="47" a="1"/>
  <c r="AL170" i="47" s="1"/>
  <c r="AK170" i="47" a="1"/>
  <c r="AK170" i="47" s="1"/>
  <c r="Q170" i="47"/>
  <c r="R170" i="47" s="1"/>
  <c r="P170" i="47"/>
  <c r="N170" i="47"/>
  <c r="M170" i="47"/>
  <c r="E171" i="47"/>
  <c r="AL169" i="47" a="1"/>
  <c r="AL169" i="47" s="1"/>
  <c r="AK169" i="47" a="1"/>
  <c r="AK169" i="47" s="1"/>
  <c r="Q169" i="47"/>
  <c r="R169" i="47" s="1"/>
  <c r="P169" i="47"/>
  <c r="N169" i="47"/>
  <c r="M169" i="47"/>
  <c r="E170" i="47"/>
  <c r="AL168" i="47" a="1"/>
  <c r="AL168" i="47" s="1"/>
  <c r="AK168" i="47" a="1"/>
  <c r="AK168" i="47" s="1"/>
  <c r="Q168" i="47"/>
  <c r="R168" i="47" s="1"/>
  <c r="P168" i="47"/>
  <c r="N168" i="47"/>
  <c r="M168" i="47"/>
  <c r="E169" i="47"/>
  <c r="AL167" i="47" a="1"/>
  <c r="AL167" i="47" s="1"/>
  <c r="AK167" i="47" a="1"/>
  <c r="AK167" i="47" s="1"/>
  <c r="Q167" i="47"/>
  <c r="R167" i="47" s="1"/>
  <c r="P167" i="47"/>
  <c r="N167" i="47"/>
  <c r="M167" i="47"/>
  <c r="E168" i="47"/>
  <c r="AL166" i="47" a="1"/>
  <c r="AL166" i="47" s="1"/>
  <c r="AK166" i="47" a="1"/>
  <c r="AK166" i="47" s="1"/>
  <c r="Q166" i="47"/>
  <c r="R166" i="47" s="1"/>
  <c r="P166" i="47"/>
  <c r="N166" i="47"/>
  <c r="M166" i="47"/>
  <c r="E167" i="47"/>
  <c r="AL165" i="47" a="1"/>
  <c r="AL165" i="47" s="1"/>
  <c r="AK165" i="47" a="1"/>
  <c r="AK165" i="47" s="1"/>
  <c r="Q165" i="47"/>
  <c r="R165" i="47" s="1"/>
  <c r="P165" i="47"/>
  <c r="N165" i="47"/>
  <c r="M165" i="47"/>
  <c r="E166" i="47"/>
  <c r="AL164" i="47" a="1"/>
  <c r="AL164" i="47" s="1"/>
  <c r="AK164" i="47" a="1"/>
  <c r="AK164" i="47" s="1"/>
  <c r="Q164" i="47"/>
  <c r="R164" i="47" s="1"/>
  <c r="P164" i="47"/>
  <c r="N164" i="47"/>
  <c r="M164" i="47"/>
  <c r="E165" i="47"/>
  <c r="AL163" i="47" a="1"/>
  <c r="AL163" i="47" s="1"/>
  <c r="AK163" i="47" a="1"/>
  <c r="AK163" i="47" s="1"/>
  <c r="Q163" i="47"/>
  <c r="R163" i="47" s="1"/>
  <c r="P163" i="47"/>
  <c r="N163" i="47"/>
  <c r="M163" i="47"/>
  <c r="E164" i="47"/>
  <c r="AL162" i="47" a="1"/>
  <c r="AL162" i="47" s="1"/>
  <c r="AK162" i="47" a="1"/>
  <c r="AK162" i="47" s="1"/>
  <c r="Q162" i="47"/>
  <c r="R162" i="47" s="1"/>
  <c r="P162" i="47"/>
  <c r="N162" i="47"/>
  <c r="M162" i="47"/>
  <c r="E163" i="47"/>
  <c r="AL161" i="47" a="1"/>
  <c r="AL161" i="47" s="1"/>
  <c r="AK161" i="47" a="1"/>
  <c r="AK161" i="47" s="1"/>
  <c r="Q161" i="47"/>
  <c r="R161" i="47" s="1"/>
  <c r="P161" i="47"/>
  <c r="N161" i="47"/>
  <c r="M161" i="47"/>
  <c r="E162" i="47"/>
  <c r="AL160" i="47" a="1"/>
  <c r="AL160" i="47" s="1"/>
  <c r="AK160" i="47" a="1"/>
  <c r="AK160" i="47" s="1"/>
  <c r="Q160" i="47"/>
  <c r="R160" i="47" s="1"/>
  <c r="P160" i="47"/>
  <c r="N160" i="47"/>
  <c r="M160" i="47"/>
  <c r="E161" i="47"/>
  <c r="AL159" i="47" a="1"/>
  <c r="AL159" i="47" s="1"/>
  <c r="AK159" i="47" a="1"/>
  <c r="AK159" i="47" s="1"/>
  <c r="Q159" i="47"/>
  <c r="R159" i="47" s="1"/>
  <c r="P159" i="47"/>
  <c r="N159" i="47"/>
  <c r="M159" i="47"/>
  <c r="E160" i="47"/>
  <c r="AL158" i="47" a="1"/>
  <c r="AL158" i="47" s="1"/>
  <c r="AK158" i="47" a="1"/>
  <c r="AK158" i="47" s="1"/>
  <c r="Q158" i="47"/>
  <c r="R158" i="47" s="1"/>
  <c r="P158" i="47"/>
  <c r="N158" i="47"/>
  <c r="M158" i="47"/>
  <c r="E159" i="47"/>
  <c r="AL157" i="47" a="1"/>
  <c r="AL157" i="47" s="1"/>
  <c r="AK157" i="47" a="1"/>
  <c r="AK157" i="47" s="1"/>
  <c r="Q157" i="47"/>
  <c r="R157" i="47" s="1"/>
  <c r="P157" i="47"/>
  <c r="N157" i="47"/>
  <c r="M157" i="47"/>
  <c r="E158" i="47"/>
  <c r="AL156" i="47" a="1"/>
  <c r="AL156" i="47" s="1"/>
  <c r="AK156" i="47" a="1"/>
  <c r="AK156" i="47" s="1"/>
  <c r="Q156" i="47"/>
  <c r="R156" i="47" s="1"/>
  <c r="P156" i="47"/>
  <c r="N156" i="47"/>
  <c r="M156" i="47"/>
  <c r="E157" i="47"/>
  <c r="AL155" i="47" a="1"/>
  <c r="AL155" i="47" s="1"/>
  <c r="AK155" i="47" a="1"/>
  <c r="AK155" i="47" s="1"/>
  <c r="Q155" i="47"/>
  <c r="R155" i="47" s="1"/>
  <c r="P155" i="47"/>
  <c r="N155" i="47"/>
  <c r="M155" i="47"/>
  <c r="E156" i="47"/>
  <c r="AL154" i="47" a="1"/>
  <c r="AL154" i="47" s="1"/>
  <c r="AK154" i="47" a="1"/>
  <c r="AK154" i="47" s="1"/>
  <c r="Q154" i="47"/>
  <c r="R154" i="47" s="1"/>
  <c r="P154" i="47"/>
  <c r="N154" i="47"/>
  <c r="M154" i="47"/>
  <c r="E155" i="47"/>
  <c r="AL153" i="47" a="1"/>
  <c r="AL153" i="47" s="1"/>
  <c r="AK153" i="47" a="1"/>
  <c r="AK153" i="47" s="1"/>
  <c r="Q153" i="47"/>
  <c r="R153" i="47" s="1"/>
  <c r="P153" i="47"/>
  <c r="N153" i="47"/>
  <c r="M153" i="47"/>
  <c r="E154" i="47"/>
  <c r="AL152" i="47" a="1"/>
  <c r="AL152" i="47" s="1"/>
  <c r="AK152" i="47" a="1"/>
  <c r="AK152" i="47" s="1"/>
  <c r="Q152" i="47"/>
  <c r="R152" i="47" s="1"/>
  <c r="P152" i="47"/>
  <c r="N152" i="47"/>
  <c r="M152" i="47"/>
  <c r="E153" i="47"/>
  <c r="AL151" i="47" a="1"/>
  <c r="AL151" i="47" s="1"/>
  <c r="AK151" i="47" a="1"/>
  <c r="AK151" i="47" s="1"/>
  <c r="Q151" i="47"/>
  <c r="R151" i="47" s="1"/>
  <c r="P151" i="47"/>
  <c r="N151" i="47"/>
  <c r="M151" i="47"/>
  <c r="E152" i="47"/>
  <c r="AL150" i="47" a="1"/>
  <c r="AL150" i="47" s="1"/>
  <c r="AK150" i="47" a="1"/>
  <c r="AK150" i="47" s="1"/>
  <c r="Q150" i="47"/>
  <c r="R150" i="47" s="1"/>
  <c r="P150" i="47"/>
  <c r="N150" i="47"/>
  <c r="M150" i="47"/>
  <c r="E151" i="47"/>
  <c r="AL149" i="47" a="1"/>
  <c r="AL149" i="47" s="1"/>
  <c r="AK149" i="47" a="1"/>
  <c r="AK149" i="47" s="1"/>
  <c r="Q149" i="47"/>
  <c r="R149" i="47" s="1"/>
  <c r="P149" i="47"/>
  <c r="N149" i="47"/>
  <c r="M149" i="47"/>
  <c r="E150" i="47"/>
  <c r="AL148" i="47" a="1"/>
  <c r="AL148" i="47" s="1"/>
  <c r="AK148" i="47" a="1"/>
  <c r="AK148" i="47" s="1"/>
  <c r="Q148" i="47"/>
  <c r="R148" i="47" s="1"/>
  <c r="P148" i="47"/>
  <c r="N148" i="47"/>
  <c r="M148" i="47"/>
  <c r="E149" i="47"/>
  <c r="AL147" i="47" a="1"/>
  <c r="AL147" i="47" s="1"/>
  <c r="AK147" i="47" a="1"/>
  <c r="AK147" i="47" s="1"/>
  <c r="Q147" i="47"/>
  <c r="R147" i="47" s="1"/>
  <c r="P147" i="47"/>
  <c r="N147" i="47"/>
  <c r="M147" i="47"/>
  <c r="E148" i="47"/>
  <c r="AL146" i="47" a="1"/>
  <c r="AL146" i="47" s="1"/>
  <c r="AK146" i="47" a="1"/>
  <c r="AK146" i="47" s="1"/>
  <c r="Q146" i="47"/>
  <c r="R146" i="47" s="1"/>
  <c r="P146" i="47"/>
  <c r="N146" i="47"/>
  <c r="M146" i="47"/>
  <c r="E147" i="47"/>
  <c r="AL145" i="47" a="1"/>
  <c r="AL145" i="47" s="1"/>
  <c r="AK145" i="47" a="1"/>
  <c r="AK145" i="47" s="1"/>
  <c r="Q145" i="47"/>
  <c r="R145" i="47" s="1"/>
  <c r="P145" i="47"/>
  <c r="N145" i="47"/>
  <c r="M145" i="47"/>
  <c r="E146" i="47"/>
  <c r="AL144" i="47" a="1"/>
  <c r="AL144" i="47" s="1"/>
  <c r="AK144" i="47" a="1"/>
  <c r="AK144" i="47" s="1"/>
  <c r="Q144" i="47"/>
  <c r="R144" i="47" s="1"/>
  <c r="P144" i="47"/>
  <c r="N144" i="47"/>
  <c r="M144" i="47"/>
  <c r="E145" i="47"/>
  <c r="AL143" i="47" a="1"/>
  <c r="AL143" i="47" s="1"/>
  <c r="AK143" i="47" a="1"/>
  <c r="AK143" i="47" s="1"/>
  <c r="Q143" i="47"/>
  <c r="R143" i="47" s="1"/>
  <c r="P143" i="47"/>
  <c r="N143" i="47"/>
  <c r="M143" i="47"/>
  <c r="E144" i="47"/>
  <c r="AL142" i="47" a="1"/>
  <c r="AL142" i="47" s="1"/>
  <c r="AK142" i="47" a="1"/>
  <c r="AK142" i="47" s="1"/>
  <c r="Q142" i="47"/>
  <c r="R142" i="47" s="1"/>
  <c r="P142" i="47"/>
  <c r="N142" i="47"/>
  <c r="M142" i="47"/>
  <c r="E143" i="47"/>
  <c r="AL141" i="47" a="1"/>
  <c r="AL141" i="47" s="1"/>
  <c r="AK141" i="47" a="1"/>
  <c r="AK141" i="47" s="1"/>
  <c r="Q141" i="47"/>
  <c r="R141" i="47" s="1"/>
  <c r="P141" i="47"/>
  <c r="N141" i="47"/>
  <c r="M141" i="47"/>
  <c r="E142" i="47"/>
  <c r="AL140" i="47" a="1"/>
  <c r="AL140" i="47" s="1"/>
  <c r="AK140" i="47" a="1"/>
  <c r="AK140" i="47" s="1"/>
  <c r="Q140" i="47"/>
  <c r="R140" i="47" s="1"/>
  <c r="P140" i="47"/>
  <c r="N140" i="47"/>
  <c r="M140" i="47"/>
  <c r="E141" i="47"/>
  <c r="AL139" i="47" a="1"/>
  <c r="AL139" i="47" s="1"/>
  <c r="AK139" i="47" a="1"/>
  <c r="AK139" i="47" s="1"/>
  <c r="Q139" i="47"/>
  <c r="R139" i="47" s="1"/>
  <c r="P139" i="47"/>
  <c r="N139" i="47"/>
  <c r="M139" i="47"/>
  <c r="E140" i="47"/>
  <c r="AL138" i="47" a="1"/>
  <c r="AL138" i="47" s="1"/>
  <c r="AK138" i="47" a="1"/>
  <c r="AK138" i="47" s="1"/>
  <c r="Q138" i="47"/>
  <c r="R138" i="47" s="1"/>
  <c r="P138" i="47"/>
  <c r="N138" i="47"/>
  <c r="M138" i="47"/>
  <c r="E139" i="47"/>
  <c r="AL137" i="47" a="1"/>
  <c r="AL137" i="47" s="1"/>
  <c r="AK137" i="47" a="1"/>
  <c r="AK137" i="47" s="1"/>
  <c r="Q137" i="47"/>
  <c r="R137" i="47" s="1"/>
  <c r="P137" i="47"/>
  <c r="N137" i="47"/>
  <c r="M137" i="47"/>
  <c r="E138" i="47"/>
  <c r="AL136" i="47" a="1"/>
  <c r="AL136" i="47" s="1"/>
  <c r="AK136" i="47" a="1"/>
  <c r="AK136" i="47" s="1"/>
  <c r="Q136" i="47"/>
  <c r="R136" i="47" s="1"/>
  <c r="P136" i="47"/>
  <c r="N136" i="47"/>
  <c r="M136" i="47"/>
  <c r="E137" i="47"/>
  <c r="AL135" i="47" a="1"/>
  <c r="AL135" i="47" s="1"/>
  <c r="AK135" i="47" a="1"/>
  <c r="AK135" i="47" s="1"/>
  <c r="Q135" i="47"/>
  <c r="R135" i="47" s="1"/>
  <c r="P135" i="47"/>
  <c r="N135" i="47"/>
  <c r="M135" i="47"/>
  <c r="E136" i="47"/>
  <c r="AL134" i="47" a="1"/>
  <c r="AL134" i="47" s="1"/>
  <c r="AK134" i="47" a="1"/>
  <c r="AK134" i="47" s="1"/>
  <c r="Q134" i="47"/>
  <c r="R134" i="47" s="1"/>
  <c r="P134" i="47"/>
  <c r="N134" i="47"/>
  <c r="M134" i="47"/>
  <c r="E135" i="47"/>
  <c r="AL133" i="47" a="1"/>
  <c r="AL133" i="47" s="1"/>
  <c r="AK133" i="47" a="1"/>
  <c r="AK133" i="47" s="1"/>
  <c r="Q133" i="47"/>
  <c r="R133" i="47" s="1"/>
  <c r="P133" i="47"/>
  <c r="N133" i="47"/>
  <c r="M133" i="47"/>
  <c r="E134" i="47"/>
  <c r="AL132" i="47" a="1"/>
  <c r="AL132" i="47" s="1"/>
  <c r="AK132" i="47" a="1"/>
  <c r="AK132" i="47" s="1"/>
  <c r="Q132" i="47"/>
  <c r="R132" i="47" s="1"/>
  <c r="P132" i="47"/>
  <c r="N132" i="47"/>
  <c r="M132" i="47"/>
  <c r="E133" i="47"/>
  <c r="AL131" i="47" a="1"/>
  <c r="AL131" i="47" s="1"/>
  <c r="AK131" i="47" a="1"/>
  <c r="AK131" i="47" s="1"/>
  <c r="Q131" i="47"/>
  <c r="R131" i="47" s="1"/>
  <c r="P131" i="47"/>
  <c r="N131" i="47"/>
  <c r="M131" i="47"/>
  <c r="E132" i="47"/>
  <c r="AL130" i="47" a="1"/>
  <c r="AL130" i="47" s="1"/>
  <c r="AK130" i="47" a="1"/>
  <c r="AK130" i="47" s="1"/>
  <c r="Q130" i="47"/>
  <c r="R130" i="47" s="1"/>
  <c r="P130" i="47"/>
  <c r="N130" i="47"/>
  <c r="M130" i="47"/>
  <c r="E131" i="47"/>
  <c r="AL129" i="47" a="1"/>
  <c r="AL129" i="47" s="1"/>
  <c r="AK129" i="47" a="1"/>
  <c r="AK129" i="47" s="1"/>
  <c r="Q129" i="47"/>
  <c r="R129" i="47" s="1"/>
  <c r="P129" i="47"/>
  <c r="N129" i="47"/>
  <c r="M129" i="47"/>
  <c r="E130" i="47"/>
  <c r="AL128" i="47" a="1"/>
  <c r="AL128" i="47" s="1"/>
  <c r="AK128" i="47" a="1"/>
  <c r="AK128" i="47" s="1"/>
  <c r="Q128" i="47"/>
  <c r="R128" i="47" s="1"/>
  <c r="P128" i="47"/>
  <c r="N128" i="47"/>
  <c r="M128" i="47"/>
  <c r="E129" i="47"/>
  <c r="AL127" i="47" a="1"/>
  <c r="AL127" i="47" s="1"/>
  <c r="AK127" i="47" a="1"/>
  <c r="AK127" i="47" s="1"/>
  <c r="Q127" i="47"/>
  <c r="R127" i="47" s="1"/>
  <c r="P127" i="47"/>
  <c r="N127" i="47"/>
  <c r="M127" i="47"/>
  <c r="E128" i="47"/>
  <c r="AL126" i="47" a="1"/>
  <c r="AL126" i="47" s="1"/>
  <c r="AK126" i="47" a="1"/>
  <c r="AK126" i="47" s="1"/>
  <c r="Q126" i="47"/>
  <c r="R126" i="47" s="1"/>
  <c r="P126" i="47"/>
  <c r="N126" i="47"/>
  <c r="M126" i="47"/>
  <c r="E127" i="47"/>
  <c r="AL125" i="47" a="1"/>
  <c r="AL125" i="47" s="1"/>
  <c r="AK125" i="47" a="1"/>
  <c r="AK125" i="47" s="1"/>
  <c r="Q125" i="47"/>
  <c r="R125" i="47" s="1"/>
  <c r="P125" i="47"/>
  <c r="N125" i="47"/>
  <c r="M125" i="47"/>
  <c r="E126" i="47"/>
  <c r="AL124" i="47" a="1"/>
  <c r="AL124" i="47" s="1"/>
  <c r="AK124" i="47" a="1"/>
  <c r="AK124" i="47" s="1"/>
  <c r="Q124" i="47"/>
  <c r="R124" i="47" s="1"/>
  <c r="P124" i="47"/>
  <c r="N124" i="47"/>
  <c r="M124" i="47"/>
  <c r="E125" i="47"/>
  <c r="AL123" i="47" a="1"/>
  <c r="AL123" i="47" s="1"/>
  <c r="AK123" i="47" a="1"/>
  <c r="AK123" i="47" s="1"/>
  <c r="Q123" i="47"/>
  <c r="R123" i="47" s="1"/>
  <c r="P123" i="47"/>
  <c r="N123" i="47"/>
  <c r="M123" i="47"/>
  <c r="E124" i="47"/>
  <c r="E123" i="47"/>
  <c r="E122" i="47"/>
  <c r="E121" i="47"/>
  <c r="E120" i="47"/>
  <c r="E119" i="47"/>
  <c r="E118" i="47"/>
  <c r="E117" i="47"/>
  <c r="E116" i="47"/>
  <c r="E115" i="47"/>
  <c r="E114" i="47"/>
  <c r="E113" i="47"/>
  <c r="E112" i="47"/>
  <c r="E111" i="47"/>
  <c r="E110" i="47"/>
  <c r="E109" i="47"/>
  <c r="E108" i="47"/>
  <c r="E107" i="47"/>
  <c r="E106" i="47"/>
  <c r="E105" i="47"/>
  <c r="E104" i="47"/>
  <c r="E103" i="47"/>
  <c r="E102" i="47"/>
  <c r="E101" i="47"/>
  <c r="E100" i="47"/>
  <c r="E99" i="47"/>
  <c r="E98" i="47"/>
  <c r="AL96" i="47" a="1"/>
  <c r="AL96" i="47" s="1"/>
  <c r="AK96" i="47" a="1"/>
  <c r="AK96" i="47" s="1"/>
  <c r="AJ96" i="47" a="1"/>
  <c r="AJ96" i="47" s="1"/>
  <c r="W96" i="47"/>
  <c r="X96" i="47" s="1"/>
  <c r="Q96" i="47"/>
  <c r="R96" i="47" s="1"/>
  <c r="E97" i="47"/>
  <c r="AL95" i="47" a="1"/>
  <c r="AL95" i="47" s="1"/>
  <c r="AK95" i="47" a="1"/>
  <c r="AK95" i="47" s="1"/>
  <c r="AJ95" i="47" a="1"/>
  <c r="AJ95" i="47" s="1"/>
  <c r="W95" i="47"/>
  <c r="X95" i="47" s="1"/>
  <c r="V95" i="47"/>
  <c r="T95" i="47"/>
  <c r="Q95" i="47"/>
  <c r="R95" i="47" s="1"/>
  <c r="P95" i="47"/>
  <c r="O95" i="47"/>
  <c r="N95" i="47"/>
  <c r="M95" i="47"/>
  <c r="AL94" i="47" a="1"/>
  <c r="AL94" i="47" s="1"/>
  <c r="AK94" i="47" a="1"/>
  <c r="AK94" i="47" s="1"/>
  <c r="AJ94" i="47" a="1"/>
  <c r="AJ94" i="47" s="1"/>
  <c r="W94" i="47"/>
  <c r="X94" i="47" s="1"/>
  <c r="V94" i="47"/>
  <c r="T94" i="47"/>
  <c r="Q94" i="47"/>
  <c r="R94" i="47" s="1"/>
  <c r="P94" i="47"/>
  <c r="O94" i="47"/>
  <c r="N94" i="47"/>
  <c r="M94" i="47"/>
  <c r="AL93" i="47" a="1"/>
  <c r="AL93" i="47" s="1"/>
  <c r="AK93" i="47" a="1"/>
  <c r="AK93" i="47" s="1"/>
  <c r="AJ93" i="47" a="1"/>
  <c r="AJ93" i="47" s="1"/>
  <c r="W93" i="47"/>
  <c r="X93" i="47" s="1"/>
  <c r="V93" i="47"/>
  <c r="T93" i="47"/>
  <c r="Q93" i="47"/>
  <c r="R93" i="47" s="1"/>
  <c r="P93" i="47"/>
  <c r="O93" i="47"/>
  <c r="N93" i="47"/>
  <c r="M93" i="47"/>
  <c r="AL92" i="47" a="1"/>
  <c r="AL92" i="47" s="1"/>
  <c r="AK92" i="47" a="1"/>
  <c r="AK92" i="47" s="1"/>
  <c r="AJ92" i="47" a="1"/>
  <c r="AJ92" i="47" s="1"/>
  <c r="W92" i="47"/>
  <c r="X92" i="47" s="1"/>
  <c r="V92" i="47"/>
  <c r="T92" i="47"/>
  <c r="Q92" i="47"/>
  <c r="R92" i="47" s="1"/>
  <c r="P92" i="47"/>
  <c r="O92" i="47"/>
  <c r="N92" i="47"/>
  <c r="M92" i="47"/>
  <c r="AL91" i="47" a="1"/>
  <c r="AL91" i="47" s="1"/>
  <c r="AK91" i="47" a="1"/>
  <c r="AK91" i="47" s="1"/>
  <c r="AJ91" i="47" a="1"/>
  <c r="AJ91" i="47" s="1"/>
  <c r="W91" i="47"/>
  <c r="X91" i="47" s="1"/>
  <c r="V91" i="47"/>
  <c r="T91" i="47"/>
  <c r="Q91" i="47"/>
  <c r="R91" i="47" s="1"/>
  <c r="P91" i="47"/>
  <c r="O91" i="47"/>
  <c r="N91" i="47"/>
  <c r="M91" i="47"/>
  <c r="AL90" i="47" a="1"/>
  <c r="AL90" i="47" s="1"/>
  <c r="AK90" i="47" a="1"/>
  <c r="AK90" i="47" s="1"/>
  <c r="AJ90" i="47" a="1"/>
  <c r="AJ90" i="47" s="1"/>
  <c r="W90" i="47"/>
  <c r="X90" i="47" s="1"/>
  <c r="V90" i="47"/>
  <c r="T90" i="47"/>
  <c r="Q90" i="47"/>
  <c r="R90" i="47" s="1"/>
  <c r="P90" i="47"/>
  <c r="O90" i="47"/>
  <c r="N90" i="47"/>
  <c r="M90" i="47"/>
  <c r="AL89" i="47" a="1"/>
  <c r="AL89" i="47" s="1"/>
  <c r="AK89" i="47" a="1"/>
  <c r="AK89" i="47" s="1"/>
  <c r="AJ89" i="47" a="1"/>
  <c r="AJ89" i="47" s="1"/>
  <c r="Q89" i="47"/>
  <c r="R89" i="47" s="1"/>
  <c r="P89" i="47"/>
  <c r="O89" i="47"/>
  <c r="N89" i="47"/>
  <c r="M89" i="47"/>
  <c r="G90" i="47"/>
  <c r="AL88" i="47" a="1"/>
  <c r="AL88" i="47" s="1"/>
  <c r="AK88" i="47" a="1"/>
  <c r="AK88" i="47" s="1"/>
  <c r="AJ88" i="47" a="1"/>
  <c r="AJ88" i="47" s="1"/>
  <c r="Q88" i="47"/>
  <c r="R88" i="47" s="1"/>
  <c r="P88" i="47"/>
  <c r="O88" i="47"/>
  <c r="N88" i="47"/>
  <c r="M88" i="47"/>
  <c r="G89" i="47"/>
  <c r="AL87" i="47" a="1"/>
  <c r="AL87" i="47" s="1"/>
  <c r="AK87" i="47" a="1"/>
  <c r="AK87" i="47" s="1"/>
  <c r="AJ87" i="47" a="1"/>
  <c r="AJ87" i="47" s="1"/>
  <c r="Q87" i="47"/>
  <c r="R87" i="47" s="1"/>
  <c r="P87" i="47"/>
  <c r="O87" i="47"/>
  <c r="N87" i="47"/>
  <c r="M87" i="47"/>
  <c r="G88" i="47"/>
  <c r="G87" i="47"/>
  <c r="AL84" i="47" a="1"/>
  <c r="AL84" i="47" s="1"/>
  <c r="AK84" i="47" a="1"/>
  <c r="AK84" i="47" s="1"/>
  <c r="AJ84" i="47" a="1"/>
  <c r="AJ84" i="47" s="1"/>
  <c r="P84" i="47"/>
  <c r="O84" i="47"/>
  <c r="N84" i="47"/>
  <c r="M84" i="47"/>
  <c r="G85" i="47"/>
  <c r="O83" i="47"/>
  <c r="N83" i="47"/>
  <c r="P83" i="47" s="1"/>
  <c r="M83" i="47"/>
  <c r="G84" i="47"/>
  <c r="O82" i="47"/>
  <c r="N82" i="47"/>
  <c r="P82" i="47" s="1"/>
  <c r="M82" i="47"/>
  <c r="G83" i="47"/>
  <c r="O81" i="47"/>
  <c r="N81" i="47"/>
  <c r="P81" i="47" s="1"/>
  <c r="M81" i="47"/>
  <c r="G82" i="47"/>
  <c r="V67" i="47"/>
  <c r="T67" i="47"/>
  <c r="Q67" i="47"/>
  <c r="R67" i="47" s="1"/>
  <c r="V65" i="47"/>
  <c r="T65" i="47"/>
  <c r="Q65" i="47"/>
  <c r="R65" i="47" s="1"/>
  <c r="V63" i="47"/>
  <c r="T63" i="47"/>
  <c r="V60" i="47"/>
  <c r="T60" i="47"/>
  <c r="O60" i="47"/>
  <c r="N60" i="47"/>
  <c r="M60" i="47"/>
  <c r="V58" i="47"/>
  <c r="T58" i="47"/>
  <c r="O58" i="47"/>
  <c r="N58" i="47"/>
  <c r="M58" i="47"/>
  <c r="V56" i="47"/>
  <c r="T56" i="47"/>
  <c r="O56" i="47"/>
  <c r="N56" i="47"/>
  <c r="M56" i="47"/>
  <c r="V55" i="47"/>
  <c r="T55" i="47"/>
  <c r="O55" i="47"/>
  <c r="N55" i="47"/>
  <c r="M55" i="47"/>
  <c r="V54" i="47"/>
  <c r="T54" i="47"/>
  <c r="O54" i="47"/>
  <c r="N54" i="47"/>
  <c r="M54" i="47"/>
  <c r="V53" i="47"/>
  <c r="T53" i="47"/>
  <c r="O53" i="47"/>
  <c r="N53" i="47"/>
  <c r="M53" i="47"/>
  <c r="AL50" i="47" a="1"/>
  <c r="AL50" i="47" s="1"/>
  <c r="AK50" i="47" a="1"/>
  <c r="AK50" i="47" s="1"/>
  <c r="AJ50" i="47" a="1"/>
  <c r="AJ50" i="47" s="1"/>
  <c r="V50" i="47"/>
  <c r="T50" i="47"/>
  <c r="O50" i="47"/>
  <c r="N50" i="47"/>
  <c r="M50" i="47"/>
  <c r="V47" i="47"/>
  <c r="T47" i="47"/>
  <c r="O47" i="47"/>
  <c r="N47" i="47"/>
  <c r="M47" i="47"/>
  <c r="V45" i="47"/>
  <c r="T45" i="47"/>
  <c r="O45" i="47"/>
  <c r="N45" i="47"/>
  <c r="M45" i="47"/>
  <c r="V44" i="47"/>
  <c r="T44" i="47"/>
  <c r="O44" i="47"/>
  <c r="N44" i="47"/>
  <c r="M44" i="47"/>
  <c r="V48" i="47"/>
  <c r="T48" i="47"/>
  <c r="O48" i="47"/>
  <c r="N48" i="47"/>
  <c r="M48" i="47"/>
  <c r="V39" i="47"/>
  <c r="T39" i="47"/>
  <c r="O39" i="47"/>
  <c r="N39" i="47"/>
  <c r="M39" i="47"/>
  <c r="AL38" i="47" a="1"/>
  <c r="AL38" i="47" s="1"/>
  <c r="AK38" i="47" a="1"/>
  <c r="AK38" i="47" s="1"/>
  <c r="AJ38" i="47" a="1"/>
  <c r="AJ38" i="47" s="1"/>
  <c r="V38" i="47"/>
  <c r="T38" i="47"/>
  <c r="O38" i="47"/>
  <c r="N38" i="47"/>
  <c r="M38" i="47"/>
  <c r="AL37" i="47" a="1"/>
  <c r="AL37" i="47" s="1"/>
  <c r="AK37" i="47" a="1"/>
  <c r="AK37" i="47" s="1"/>
  <c r="AJ37" i="47" a="1"/>
  <c r="AJ37" i="47" s="1"/>
  <c r="V37" i="47"/>
  <c r="T37" i="47"/>
  <c r="O37" i="47"/>
  <c r="N37" i="47"/>
  <c r="M37" i="47"/>
  <c r="AL36" i="47" a="1"/>
  <c r="AL36" i="47" s="1"/>
  <c r="AK36" i="47" a="1"/>
  <c r="AK36" i="47" s="1"/>
  <c r="AJ36" i="47" a="1"/>
  <c r="AJ36" i="47" s="1"/>
  <c r="V36" i="47"/>
  <c r="T36" i="47"/>
  <c r="O36" i="47"/>
  <c r="N36" i="47"/>
  <c r="M36" i="47"/>
  <c r="AL35" i="47" a="1"/>
  <c r="AL35" i="47" s="1"/>
  <c r="AK35" i="47" a="1"/>
  <c r="AK35" i="47" s="1"/>
  <c r="AJ35" i="47" a="1"/>
  <c r="AJ35" i="47" s="1"/>
  <c r="V35" i="47"/>
  <c r="T35" i="47"/>
  <c r="O35" i="47"/>
  <c r="N35" i="47"/>
  <c r="M35" i="47"/>
  <c r="AL34" i="47" a="1"/>
  <c r="AL34" i="47" s="1"/>
  <c r="AK34" i="47" a="1"/>
  <c r="AK34" i="47" s="1"/>
  <c r="AJ34" i="47" a="1"/>
  <c r="AJ34" i="47" s="1"/>
  <c r="V34" i="47"/>
  <c r="T34" i="47"/>
  <c r="O34" i="47"/>
  <c r="N34" i="47"/>
  <c r="M34" i="47"/>
  <c r="AL33" i="47" a="1"/>
  <c r="AL33" i="47" s="1"/>
  <c r="AK33" i="47" a="1"/>
  <c r="AK33" i="47" s="1"/>
  <c r="AJ33" i="47" a="1"/>
  <c r="AJ33" i="47" s="1"/>
  <c r="V33" i="47"/>
  <c r="T33" i="47"/>
  <c r="O33" i="47"/>
  <c r="N33" i="47"/>
  <c r="M33" i="47"/>
  <c r="V32" i="47"/>
  <c r="T32" i="47"/>
  <c r="Q32" i="47"/>
  <c r="R32" i="47" s="1"/>
  <c r="O32" i="47"/>
  <c r="N32" i="47"/>
  <c r="M32" i="47"/>
  <c r="V31" i="47"/>
  <c r="T31" i="47"/>
  <c r="Q31" i="47"/>
  <c r="R31" i="47" s="1"/>
  <c r="O31" i="47"/>
  <c r="N31" i="47"/>
  <c r="M31" i="47"/>
  <c r="V30" i="47"/>
  <c r="T30" i="47"/>
  <c r="Q30" i="47"/>
  <c r="R30" i="47" s="1"/>
  <c r="O30" i="47"/>
  <c r="N30" i="47"/>
  <c r="M30" i="47"/>
  <c r="V29" i="47"/>
  <c r="T29" i="47"/>
  <c r="Q29" i="47"/>
  <c r="R29" i="47" s="1"/>
  <c r="O29" i="47"/>
  <c r="N29" i="47"/>
  <c r="M29" i="47"/>
  <c r="V28" i="47"/>
  <c r="T28" i="47"/>
  <c r="Q28" i="47"/>
  <c r="R28" i="47" s="1"/>
  <c r="O28" i="47"/>
  <c r="N28" i="47"/>
  <c r="M28" i="47"/>
  <c r="V27" i="47"/>
  <c r="T27" i="47"/>
  <c r="Q27" i="47"/>
  <c r="R27" i="47" s="1"/>
  <c r="O27" i="47"/>
  <c r="N27" i="47"/>
  <c r="M27" i="47"/>
  <c r="V26" i="47"/>
  <c r="T26" i="47"/>
  <c r="Q26" i="47"/>
  <c r="R26" i="47" s="1"/>
  <c r="O26" i="47"/>
  <c r="N26" i="47"/>
  <c r="M26" i="47"/>
  <c r="V25" i="47"/>
  <c r="T25" i="47"/>
  <c r="Q25" i="47"/>
  <c r="R25" i="47" s="1"/>
  <c r="O25" i="47"/>
  <c r="N25" i="47"/>
  <c r="M25" i="47"/>
  <c r="W24" i="47"/>
  <c r="X24" i="47" s="1"/>
  <c r="V24" i="47"/>
  <c r="T24" i="47"/>
  <c r="Q24" i="47"/>
  <c r="R24" i="47" s="1"/>
  <c r="O24" i="47"/>
  <c r="N24" i="47"/>
  <c r="M24" i="47"/>
  <c r="AL23" i="47" a="1"/>
  <c r="AL23" i="47" s="1"/>
  <c r="AK23" i="47" a="1"/>
  <c r="AK23" i="47" s="1"/>
  <c r="AJ23" i="47" a="1"/>
  <c r="AJ23" i="47" s="1"/>
  <c r="W23" i="47"/>
  <c r="X23" i="47" s="1"/>
  <c r="V23" i="47"/>
  <c r="T23" i="47"/>
  <c r="Q23" i="47"/>
  <c r="R23" i="47" s="1"/>
  <c r="O23" i="47"/>
  <c r="N23" i="47"/>
  <c r="M23" i="47"/>
  <c r="AK22" i="47" a="1"/>
  <c r="AK22" i="47" s="1"/>
  <c r="AJ22" i="47" a="1"/>
  <c r="AJ22" i="47" s="1"/>
  <c r="P19" i="47"/>
  <c r="P72" i="47" s="1"/>
  <c r="AM17" i="47" a="1"/>
  <c r="AM17" i="47" s="1"/>
  <c r="AM16" i="47" a="1"/>
  <c r="AM16" i="47" s="1"/>
  <c r="AM15" i="47" a="1"/>
  <c r="AM15" i="47" s="1"/>
  <c r="BQ12" i="47" a="1"/>
  <c r="BQ12" i="47" s="1"/>
  <c r="BL12" i="47" a="1"/>
  <c r="BL12" i="47" s="1"/>
  <c r="BJ12" i="47" a="1"/>
  <c r="BJ12" i="47" s="1"/>
  <c r="BI12" i="47" a="1"/>
  <c r="BI12" i="47" s="1"/>
  <c r="AS12" i="47" a="1"/>
  <c r="AS12" i="47" s="1"/>
  <c r="BF12" i="47" a="1"/>
  <c r="BF12" i="47" s="1"/>
  <c r="BD12" i="47" a="1"/>
  <c r="BD12" i="47" s="1"/>
  <c r="BR12" i="47" a="1"/>
  <c r="BR12" i="47" s="1"/>
  <c r="AR12" i="47" a="1"/>
  <c r="AR12" i="47" s="1"/>
  <c r="BE12" i="47" a="1"/>
  <c r="BE12" i="47" s="1"/>
  <c r="AW12" i="47" a="1"/>
  <c r="AW12" i="47" s="1"/>
  <c r="BC12" i="47" a="1"/>
  <c r="BC12" i="47" s="1"/>
  <c r="AO12" i="47" a="1"/>
  <c r="AO12" i="47" s="1"/>
  <c r="AP12" i="47" a="1"/>
  <c r="AP12" i="47" s="1"/>
  <c r="BB12" i="47" a="1"/>
  <c r="BB12" i="47" s="1"/>
  <c r="BA12" i="47" a="1"/>
  <c r="BA12" i="47" s="1"/>
  <c r="AZ12" i="47" a="1"/>
  <c r="AZ12" i="47" s="1"/>
  <c r="AY12" i="47" a="1"/>
  <c r="AY12" i="47" s="1"/>
  <c r="AM12" i="47" a="1"/>
  <c r="AM12" i="47" s="1"/>
  <c r="AL12" i="47" a="1"/>
  <c r="AL12" i="47" s="1"/>
  <c r="BQ10" i="47" a="1"/>
  <c r="BQ10" i="47" s="1"/>
  <c r="BL10" i="47" a="1"/>
  <c r="BL10" i="47" s="1"/>
  <c r="BJ10" i="47" a="1"/>
  <c r="BJ10" i="47" s="1"/>
  <c r="BI10" i="47" a="1"/>
  <c r="BI10" i="47" s="1"/>
  <c r="AS10" i="47" a="1"/>
  <c r="AS10" i="47" s="1"/>
  <c r="BF10" i="47" a="1"/>
  <c r="BF10" i="47" s="1"/>
  <c r="BD10" i="47" a="1"/>
  <c r="BD10" i="47" s="1"/>
  <c r="BR10" i="47" a="1"/>
  <c r="BR10" i="47" s="1"/>
  <c r="AR10" i="47" a="1"/>
  <c r="AR10" i="47" s="1"/>
  <c r="BE10" i="47" a="1"/>
  <c r="BE10" i="47" s="1"/>
  <c r="AW10" i="47" a="1"/>
  <c r="AW10" i="47" s="1"/>
  <c r="BC10" i="47" a="1"/>
  <c r="BC10" i="47" s="1"/>
  <c r="AO10" i="47" a="1"/>
  <c r="AO10" i="47" s="1"/>
  <c r="AP10" i="47" a="1"/>
  <c r="AP10" i="47" s="1"/>
  <c r="BB10" i="47" a="1"/>
  <c r="BB10" i="47" s="1"/>
  <c r="BA10" i="47" a="1"/>
  <c r="BA10" i="47" s="1"/>
  <c r="AZ10" i="47" a="1"/>
  <c r="AZ10" i="47" s="1"/>
  <c r="AY10" i="47" a="1"/>
  <c r="AY10" i="47" s="1"/>
  <c r="AM10" i="47" a="1"/>
  <c r="AM10" i="47" s="1"/>
  <c r="AL10" i="47" a="1"/>
  <c r="AL10" i="47" s="1"/>
  <c r="BQ2" i="47" a="1"/>
  <c r="BQ2" i="47" s="1"/>
  <c r="BL2" i="47" a="1"/>
  <c r="BL2" i="47" s="1"/>
  <c r="BJ2" i="47" a="1"/>
  <c r="BJ2" i="47" s="1"/>
  <c r="BI2" i="47" a="1"/>
  <c r="BI2" i="47" s="1"/>
  <c r="AS2" i="47" a="1"/>
  <c r="AS2" i="47" s="1"/>
  <c r="BF2" i="47" a="1"/>
  <c r="BF2" i="47" s="1"/>
  <c r="BD2" i="47" a="1"/>
  <c r="BD2" i="47" s="1"/>
  <c r="BR2" i="47" a="1"/>
  <c r="BR2" i="47" s="1"/>
  <c r="AR2" i="47" a="1"/>
  <c r="AR2" i="47" s="1"/>
  <c r="BE2" i="47" a="1"/>
  <c r="BE2" i="47" s="1"/>
  <c r="AW2" i="47" a="1"/>
  <c r="AW2" i="47" s="1"/>
  <c r="BC2" i="47" a="1"/>
  <c r="BC2" i="47" s="1"/>
  <c r="AO2" i="47" a="1"/>
  <c r="AO2" i="47" s="1"/>
  <c r="AP2" i="47" a="1"/>
  <c r="AP2" i="47" s="1"/>
  <c r="BB2" i="47" a="1"/>
  <c r="BB2" i="47" s="1"/>
  <c r="BA2" i="47" a="1"/>
  <c r="BA2" i="47" s="1"/>
  <c r="AZ2" i="47" a="1"/>
  <c r="AZ2" i="47" s="1"/>
  <c r="AY2" i="47" a="1"/>
  <c r="AY2" i="47" s="1"/>
  <c r="AM2" i="47" a="1"/>
  <c r="AM2" i="47" s="1"/>
  <c r="BQ1" i="47"/>
  <c r="BL1" i="47"/>
  <c r="BJ1" i="47"/>
  <c r="BI1" i="47"/>
  <c r="AS1" i="47"/>
  <c r="BF1" i="47"/>
  <c r="BD1" i="47"/>
  <c r="BR1" i="47"/>
  <c r="AR1" i="47"/>
  <c r="BE1" i="47"/>
  <c r="AW1" i="47"/>
  <c r="BC1" i="47"/>
  <c r="AO1" i="47"/>
  <c r="AP1" i="47"/>
  <c r="BB1" i="47"/>
  <c r="BA1" i="47"/>
  <c r="AZ1" i="47"/>
  <c r="AY1" i="47"/>
  <c r="AM1" i="47"/>
  <c r="P194" i="48"/>
  <c r="P193" i="48"/>
  <c r="P192" i="48"/>
  <c r="P191" i="48"/>
  <c r="P190" i="48"/>
  <c r="P189" i="48"/>
  <c r="P188" i="48"/>
  <c r="E188" i="48"/>
  <c r="AL187" i="48" a="1"/>
  <c r="AL187" i="48" s="1"/>
  <c r="Q187" i="48"/>
  <c r="R187" i="48" s="1"/>
  <c r="P187" i="48"/>
  <c r="N187" i="48"/>
  <c r="M187" i="48"/>
  <c r="E187" i="48"/>
  <c r="AL186" i="48" a="1"/>
  <c r="AL186" i="48" s="1"/>
  <c r="Q186" i="48"/>
  <c r="R186" i="48" s="1"/>
  <c r="P186" i="48"/>
  <c r="N186" i="48"/>
  <c r="M186" i="48"/>
  <c r="E186" i="48"/>
  <c r="AL185" i="48" a="1"/>
  <c r="AL185" i="48" s="1"/>
  <c r="Q185" i="48"/>
  <c r="R185" i="48" s="1"/>
  <c r="P185" i="48"/>
  <c r="N185" i="48"/>
  <c r="M185" i="48"/>
  <c r="E185" i="48"/>
  <c r="AL184" i="48" a="1"/>
  <c r="AL184" i="48" s="1"/>
  <c r="Q184" i="48"/>
  <c r="R184" i="48" s="1"/>
  <c r="P184" i="48"/>
  <c r="N184" i="48"/>
  <c r="M184" i="48"/>
  <c r="E184" i="48"/>
  <c r="AL183" i="48" a="1"/>
  <c r="AL183" i="48" s="1"/>
  <c r="Q183" i="48"/>
  <c r="R183" i="48" s="1"/>
  <c r="P183" i="48"/>
  <c r="N183" i="48"/>
  <c r="M183" i="48"/>
  <c r="E183" i="48"/>
  <c r="AL182" i="48" a="1"/>
  <c r="AL182" i="48" s="1"/>
  <c r="Q182" i="48"/>
  <c r="R182" i="48" s="1"/>
  <c r="P182" i="48"/>
  <c r="N182" i="48"/>
  <c r="M182" i="48"/>
  <c r="E182" i="48"/>
  <c r="AL181" i="48" a="1"/>
  <c r="AL181" i="48" s="1"/>
  <c r="Q181" i="48"/>
  <c r="R181" i="48" s="1"/>
  <c r="P181" i="48"/>
  <c r="N181" i="48"/>
  <c r="M181" i="48"/>
  <c r="E181" i="48"/>
  <c r="AL180" i="48" a="1"/>
  <c r="AL180" i="48" s="1"/>
  <c r="Q180" i="48"/>
  <c r="R180" i="48" s="1"/>
  <c r="P180" i="48"/>
  <c r="N180" i="48"/>
  <c r="M180" i="48"/>
  <c r="E180" i="48"/>
  <c r="AL179" i="48" a="1"/>
  <c r="AL179" i="48" s="1"/>
  <c r="Q179" i="48"/>
  <c r="R179" i="48" s="1"/>
  <c r="P179" i="48"/>
  <c r="N179" i="48"/>
  <c r="M179" i="48"/>
  <c r="E179" i="48"/>
  <c r="AL178" i="48" a="1"/>
  <c r="AL178" i="48" s="1"/>
  <c r="Q178" i="48"/>
  <c r="R178" i="48" s="1"/>
  <c r="P178" i="48"/>
  <c r="N178" i="48"/>
  <c r="M178" i="48"/>
  <c r="E178" i="48"/>
  <c r="AL177" i="48" a="1"/>
  <c r="AL177" i="48" s="1"/>
  <c r="Q177" i="48"/>
  <c r="R177" i="48" s="1"/>
  <c r="P177" i="48"/>
  <c r="N177" i="48"/>
  <c r="M177" i="48"/>
  <c r="E177" i="48"/>
  <c r="AL176" i="48" a="1"/>
  <c r="AL176" i="48" s="1"/>
  <c r="Q176" i="48"/>
  <c r="R176" i="48" s="1"/>
  <c r="P176" i="48"/>
  <c r="N176" i="48"/>
  <c r="M176" i="48"/>
  <c r="E176" i="48"/>
  <c r="AL175" i="48" a="1"/>
  <c r="AL175" i="48" s="1"/>
  <c r="Q175" i="48"/>
  <c r="R175" i="48" s="1"/>
  <c r="P175" i="48"/>
  <c r="N175" i="48"/>
  <c r="M175" i="48"/>
  <c r="E175" i="48"/>
  <c r="AL174" i="48" a="1"/>
  <c r="AL174" i="48" s="1"/>
  <c r="Q174" i="48"/>
  <c r="R174" i="48" s="1"/>
  <c r="P174" i="48"/>
  <c r="N174" i="48"/>
  <c r="M174" i="48"/>
  <c r="E174" i="48"/>
  <c r="AL173" i="48" a="1"/>
  <c r="AL173" i="48" s="1"/>
  <c r="Q173" i="48"/>
  <c r="R173" i="48" s="1"/>
  <c r="P173" i="48"/>
  <c r="N173" i="48"/>
  <c r="M173" i="48"/>
  <c r="E173" i="48"/>
  <c r="AL172" i="48" a="1"/>
  <c r="AL172" i="48" s="1"/>
  <c r="Q172" i="48"/>
  <c r="R172" i="48" s="1"/>
  <c r="P172" i="48"/>
  <c r="N172" i="48"/>
  <c r="M172" i="48"/>
  <c r="E172" i="48"/>
  <c r="AL171" i="48" a="1"/>
  <c r="AL171" i="48" s="1"/>
  <c r="Q171" i="48"/>
  <c r="R171" i="48" s="1"/>
  <c r="P171" i="48"/>
  <c r="N171" i="48"/>
  <c r="M171" i="48"/>
  <c r="E171" i="48"/>
  <c r="AL170" i="48" a="1"/>
  <c r="AL170" i="48" s="1"/>
  <c r="Q170" i="48"/>
  <c r="R170" i="48" s="1"/>
  <c r="P170" i="48"/>
  <c r="N170" i="48"/>
  <c r="M170" i="48"/>
  <c r="E170" i="48"/>
  <c r="AL169" i="48" a="1"/>
  <c r="AL169" i="48" s="1"/>
  <c r="Q169" i="48"/>
  <c r="R169" i="48" s="1"/>
  <c r="P169" i="48"/>
  <c r="N169" i="48"/>
  <c r="M169" i="48"/>
  <c r="E169" i="48"/>
  <c r="AL168" i="48" a="1"/>
  <c r="AL168" i="48" s="1"/>
  <c r="Q168" i="48"/>
  <c r="R168" i="48" s="1"/>
  <c r="P168" i="48"/>
  <c r="N168" i="48"/>
  <c r="M168" i="48"/>
  <c r="E168" i="48"/>
  <c r="AL167" i="48" a="1"/>
  <c r="AL167" i="48" s="1"/>
  <c r="Q167" i="48"/>
  <c r="R167" i="48" s="1"/>
  <c r="P167" i="48"/>
  <c r="N167" i="48"/>
  <c r="M167" i="48"/>
  <c r="E167" i="48"/>
  <c r="AL166" i="48" a="1"/>
  <c r="AL166" i="48" s="1"/>
  <c r="AK166" i="48" a="1"/>
  <c r="AK166" i="48" s="1"/>
  <c r="Q166" i="48"/>
  <c r="R166" i="48" s="1"/>
  <c r="P166" i="48"/>
  <c r="N166" i="48"/>
  <c r="M166" i="48"/>
  <c r="E166" i="48"/>
  <c r="AL165" i="48" a="1"/>
  <c r="AL165" i="48" s="1"/>
  <c r="AK165" i="48" a="1"/>
  <c r="AK165" i="48" s="1"/>
  <c r="Q165" i="48"/>
  <c r="R165" i="48" s="1"/>
  <c r="P165" i="48"/>
  <c r="N165" i="48"/>
  <c r="M165" i="48"/>
  <c r="E165" i="48"/>
  <c r="AL164" i="48" a="1"/>
  <c r="AL164" i="48" s="1"/>
  <c r="AK164" i="48" a="1"/>
  <c r="AK164" i="48" s="1"/>
  <c r="Q164" i="48"/>
  <c r="R164" i="48" s="1"/>
  <c r="P164" i="48"/>
  <c r="N164" i="48"/>
  <c r="M164" i="48"/>
  <c r="E164" i="48"/>
  <c r="AL163" i="48" a="1"/>
  <c r="AL163" i="48" s="1"/>
  <c r="AK163" i="48" a="1"/>
  <c r="AK163" i="48" s="1"/>
  <c r="Q163" i="48"/>
  <c r="R163" i="48" s="1"/>
  <c r="P163" i="48"/>
  <c r="N163" i="48"/>
  <c r="M163" i="48"/>
  <c r="E163" i="48"/>
  <c r="AL162" i="48" a="1"/>
  <c r="AL162" i="48" s="1"/>
  <c r="AK162" i="48" a="1"/>
  <c r="AK162" i="48" s="1"/>
  <c r="Q162" i="48"/>
  <c r="R162" i="48" s="1"/>
  <c r="P162" i="48"/>
  <c r="N162" i="48"/>
  <c r="M162" i="48"/>
  <c r="E162" i="48"/>
  <c r="AL161" i="48" a="1"/>
  <c r="AL161" i="48" s="1"/>
  <c r="AK161" i="48" a="1"/>
  <c r="AK161" i="48" s="1"/>
  <c r="Q161" i="48"/>
  <c r="R161" i="48" s="1"/>
  <c r="P161" i="48"/>
  <c r="N161" i="48"/>
  <c r="M161" i="48"/>
  <c r="E161" i="48"/>
  <c r="AL160" i="48" a="1"/>
  <c r="AL160" i="48" s="1"/>
  <c r="AK160" i="48" a="1"/>
  <c r="AK160" i="48" s="1"/>
  <c r="Q160" i="48"/>
  <c r="R160" i="48" s="1"/>
  <c r="P160" i="48"/>
  <c r="N160" i="48"/>
  <c r="M160" i="48"/>
  <c r="E160" i="48"/>
  <c r="AL159" i="48" a="1"/>
  <c r="AL159" i="48" s="1"/>
  <c r="AK159" i="48" a="1"/>
  <c r="AK159" i="48" s="1"/>
  <c r="Q159" i="48"/>
  <c r="R159" i="48" s="1"/>
  <c r="P159" i="48"/>
  <c r="N159" i="48"/>
  <c r="M159" i="48"/>
  <c r="E159" i="48"/>
  <c r="AL158" i="48" a="1"/>
  <c r="AL158" i="48" s="1"/>
  <c r="AK158" i="48" a="1"/>
  <c r="AK158" i="48" s="1"/>
  <c r="Q158" i="48"/>
  <c r="R158" i="48" s="1"/>
  <c r="P158" i="48"/>
  <c r="N158" i="48"/>
  <c r="M158" i="48"/>
  <c r="E158" i="48"/>
  <c r="AL157" i="48" a="1"/>
  <c r="AL157" i="48" s="1"/>
  <c r="AK157" i="48" a="1"/>
  <c r="AK157" i="48" s="1"/>
  <c r="Q157" i="48"/>
  <c r="R157" i="48" s="1"/>
  <c r="P157" i="48"/>
  <c r="N157" i="48"/>
  <c r="M157" i="48"/>
  <c r="E157" i="48"/>
  <c r="AL156" i="48" a="1"/>
  <c r="AL156" i="48" s="1"/>
  <c r="AK156" i="48" a="1"/>
  <c r="AK156" i="48" s="1"/>
  <c r="Q156" i="48"/>
  <c r="R156" i="48" s="1"/>
  <c r="P156" i="48"/>
  <c r="N156" i="48"/>
  <c r="M156" i="48"/>
  <c r="E156" i="48"/>
  <c r="AL155" i="48" a="1"/>
  <c r="AL155" i="48" s="1"/>
  <c r="AK155" i="48" a="1"/>
  <c r="AK155" i="48" s="1"/>
  <c r="Q155" i="48"/>
  <c r="R155" i="48" s="1"/>
  <c r="P155" i="48"/>
  <c r="N155" i="48"/>
  <c r="M155" i="48"/>
  <c r="E155" i="48"/>
  <c r="AL154" i="48" a="1"/>
  <c r="AL154" i="48" s="1"/>
  <c r="AK154" i="48" a="1"/>
  <c r="AK154" i="48" s="1"/>
  <c r="Q154" i="48"/>
  <c r="R154" i="48" s="1"/>
  <c r="P154" i="48"/>
  <c r="N154" i="48"/>
  <c r="M154" i="48"/>
  <c r="E154" i="48"/>
  <c r="AL153" i="48" a="1"/>
  <c r="AL153" i="48" s="1"/>
  <c r="AK153" i="48" a="1"/>
  <c r="AK153" i="48" s="1"/>
  <c r="Q153" i="48"/>
  <c r="R153" i="48" s="1"/>
  <c r="P153" i="48"/>
  <c r="N153" i="48"/>
  <c r="M153" i="48"/>
  <c r="E153" i="48"/>
  <c r="AL152" i="48" a="1"/>
  <c r="AL152" i="48" s="1"/>
  <c r="AK152" i="48" a="1"/>
  <c r="AK152" i="48" s="1"/>
  <c r="Q152" i="48"/>
  <c r="R152" i="48" s="1"/>
  <c r="P152" i="48"/>
  <c r="N152" i="48"/>
  <c r="M152" i="48"/>
  <c r="E152" i="48"/>
  <c r="AL151" i="48" a="1"/>
  <c r="AL151" i="48" s="1"/>
  <c r="AK151" i="48" a="1"/>
  <c r="AK151" i="48" s="1"/>
  <c r="Q151" i="48"/>
  <c r="R151" i="48" s="1"/>
  <c r="P151" i="48"/>
  <c r="N151" i="48"/>
  <c r="M151" i="48"/>
  <c r="E151" i="48"/>
  <c r="AL150" i="48" a="1"/>
  <c r="AL150" i="48" s="1"/>
  <c r="AK150" i="48" a="1"/>
  <c r="AK150" i="48" s="1"/>
  <c r="Q150" i="48"/>
  <c r="R150" i="48" s="1"/>
  <c r="P150" i="48"/>
  <c r="N150" i="48"/>
  <c r="M150" i="48"/>
  <c r="E150" i="48"/>
  <c r="AL149" i="48" a="1"/>
  <c r="AL149" i="48" s="1"/>
  <c r="AK149" i="48" a="1"/>
  <c r="AK149" i="48" s="1"/>
  <c r="Q149" i="48"/>
  <c r="R149" i="48" s="1"/>
  <c r="P149" i="48"/>
  <c r="N149" i="48"/>
  <c r="M149" i="48"/>
  <c r="E149" i="48"/>
  <c r="AL148" i="48" a="1"/>
  <c r="AL148" i="48" s="1"/>
  <c r="AK148" i="48" a="1"/>
  <c r="AK148" i="48" s="1"/>
  <c r="Q148" i="48"/>
  <c r="R148" i="48" s="1"/>
  <c r="P148" i="48"/>
  <c r="N148" i="48"/>
  <c r="M148" i="48"/>
  <c r="E148" i="48"/>
  <c r="AL147" i="48" a="1"/>
  <c r="AL147" i="48" s="1"/>
  <c r="AK147" i="48" a="1"/>
  <c r="AK147" i="48" s="1"/>
  <c r="Q147" i="48"/>
  <c r="R147" i="48" s="1"/>
  <c r="P147" i="48"/>
  <c r="N147" i="48"/>
  <c r="M147" i="48"/>
  <c r="E147" i="48"/>
  <c r="AL146" i="48" a="1"/>
  <c r="AL146" i="48" s="1"/>
  <c r="AK146" i="48" a="1"/>
  <c r="AK146" i="48" s="1"/>
  <c r="Q146" i="48"/>
  <c r="R146" i="48" s="1"/>
  <c r="P146" i="48"/>
  <c r="N146" i="48"/>
  <c r="M146" i="48"/>
  <c r="E146" i="48"/>
  <c r="AL145" i="48" a="1"/>
  <c r="AL145" i="48" s="1"/>
  <c r="AK145" i="48" a="1"/>
  <c r="AK145" i="48" s="1"/>
  <c r="Q145" i="48"/>
  <c r="R145" i="48" s="1"/>
  <c r="P145" i="48"/>
  <c r="N145" i="48"/>
  <c r="M145" i="48"/>
  <c r="E145" i="48"/>
  <c r="AL144" i="48" a="1"/>
  <c r="AL144" i="48" s="1"/>
  <c r="AK144" i="48" a="1"/>
  <c r="AK144" i="48" s="1"/>
  <c r="Q144" i="48"/>
  <c r="R144" i="48" s="1"/>
  <c r="P144" i="48"/>
  <c r="N144" i="48"/>
  <c r="M144" i="48"/>
  <c r="E144" i="48"/>
  <c r="AL143" i="48" a="1"/>
  <c r="AL143" i="48" s="1"/>
  <c r="AK143" i="48" a="1"/>
  <c r="AK143" i="48" s="1"/>
  <c r="Q143" i="48"/>
  <c r="R143" i="48" s="1"/>
  <c r="P143" i="48"/>
  <c r="N143" i="48"/>
  <c r="M143" i="48"/>
  <c r="E143" i="48"/>
  <c r="AL142" i="48" a="1"/>
  <c r="AL142" i="48" s="1"/>
  <c r="AK142" i="48" a="1"/>
  <c r="AK142" i="48" s="1"/>
  <c r="Q142" i="48"/>
  <c r="R142" i="48" s="1"/>
  <c r="P142" i="48"/>
  <c r="N142" i="48"/>
  <c r="M142" i="48"/>
  <c r="E142" i="48"/>
  <c r="AL141" i="48" a="1"/>
  <c r="AL141" i="48" s="1"/>
  <c r="AK141" i="48" a="1"/>
  <c r="AK141" i="48" s="1"/>
  <c r="Q141" i="48"/>
  <c r="R141" i="48" s="1"/>
  <c r="P141" i="48"/>
  <c r="N141" i="48"/>
  <c r="M141" i="48"/>
  <c r="E141" i="48"/>
  <c r="AL140" i="48" a="1"/>
  <c r="AL140" i="48" s="1"/>
  <c r="AK140" i="48" a="1"/>
  <c r="AK140" i="48" s="1"/>
  <c r="Q140" i="48"/>
  <c r="R140" i="48" s="1"/>
  <c r="P140" i="48"/>
  <c r="N140" i="48"/>
  <c r="M140" i="48"/>
  <c r="E140" i="48"/>
  <c r="AL139" i="48" a="1"/>
  <c r="AL139" i="48" s="1"/>
  <c r="AK139" i="48" a="1"/>
  <c r="AK139" i="48" s="1"/>
  <c r="Q139" i="48"/>
  <c r="R139" i="48" s="1"/>
  <c r="P139" i="48"/>
  <c r="N139" i="48"/>
  <c r="M139" i="48"/>
  <c r="E139" i="48"/>
  <c r="AL138" i="48" a="1"/>
  <c r="AL138" i="48" s="1"/>
  <c r="AK138" i="48" a="1"/>
  <c r="AK138" i="48" s="1"/>
  <c r="Q138" i="48"/>
  <c r="R138" i="48" s="1"/>
  <c r="P138" i="48"/>
  <c r="N138" i="48"/>
  <c r="M138" i="48"/>
  <c r="E138" i="48"/>
  <c r="AL137" i="48" a="1"/>
  <c r="AL137" i="48" s="1"/>
  <c r="AK137" i="48" a="1"/>
  <c r="AK137" i="48" s="1"/>
  <c r="Q137" i="48"/>
  <c r="R137" i="48" s="1"/>
  <c r="P137" i="48"/>
  <c r="N137" i="48"/>
  <c r="M137" i="48"/>
  <c r="E137" i="48"/>
  <c r="AL136" i="48" a="1"/>
  <c r="AL136" i="48" s="1"/>
  <c r="AK136" i="48" a="1"/>
  <c r="AK136" i="48" s="1"/>
  <c r="Q136" i="48"/>
  <c r="R136" i="48" s="1"/>
  <c r="P136" i="48"/>
  <c r="N136" i="48"/>
  <c r="M136" i="48"/>
  <c r="E136" i="48"/>
  <c r="AL135" i="48" a="1"/>
  <c r="AL135" i="48" s="1"/>
  <c r="AK135" i="48" a="1"/>
  <c r="AK135" i="48" s="1"/>
  <c r="Q135" i="48"/>
  <c r="R135" i="48" s="1"/>
  <c r="P135" i="48"/>
  <c r="N135" i="48"/>
  <c r="M135" i="48"/>
  <c r="E135" i="48"/>
  <c r="AL134" i="48" a="1"/>
  <c r="AL134" i="48" s="1"/>
  <c r="AK134" i="48" a="1"/>
  <c r="AK134" i="48" s="1"/>
  <c r="Q134" i="48"/>
  <c r="R134" i="48" s="1"/>
  <c r="P134" i="48"/>
  <c r="N134" i="48"/>
  <c r="M134" i="48"/>
  <c r="E134" i="48"/>
  <c r="AL133" i="48" a="1"/>
  <c r="AL133" i="48" s="1"/>
  <c r="AK133" i="48" a="1"/>
  <c r="AK133" i="48" s="1"/>
  <c r="Q133" i="48"/>
  <c r="R133" i="48" s="1"/>
  <c r="P133" i="48"/>
  <c r="N133" i="48"/>
  <c r="M133" i="48"/>
  <c r="E133" i="48"/>
  <c r="AL132" i="48" a="1"/>
  <c r="AL132" i="48" s="1"/>
  <c r="AK132" i="48" a="1"/>
  <c r="AK132" i="48" s="1"/>
  <c r="Q132" i="48"/>
  <c r="R132" i="48" s="1"/>
  <c r="P132" i="48"/>
  <c r="N132" i="48"/>
  <c r="M132" i="48"/>
  <c r="E132" i="48"/>
  <c r="AL131" i="48" a="1"/>
  <c r="AL131" i="48" s="1"/>
  <c r="AK131" i="48" a="1"/>
  <c r="AK131" i="48" s="1"/>
  <c r="Q131" i="48"/>
  <c r="R131" i="48" s="1"/>
  <c r="P131" i="48"/>
  <c r="N131" i="48"/>
  <c r="M131" i="48"/>
  <c r="E131" i="48"/>
  <c r="AL130" i="48" a="1"/>
  <c r="AL130" i="48" s="1"/>
  <c r="AK130" i="48" a="1"/>
  <c r="AK130" i="48" s="1"/>
  <c r="Q130" i="48"/>
  <c r="R130" i="48" s="1"/>
  <c r="P130" i="48"/>
  <c r="N130" i="48"/>
  <c r="M130" i="48"/>
  <c r="E130" i="48"/>
  <c r="AL129" i="48" a="1"/>
  <c r="AL129" i="48" s="1"/>
  <c r="AK129" i="48" a="1"/>
  <c r="AK129" i="48" s="1"/>
  <c r="Q129" i="48"/>
  <c r="R129" i="48" s="1"/>
  <c r="P129" i="48"/>
  <c r="N129" i="48"/>
  <c r="M129" i="48"/>
  <c r="E129" i="48"/>
  <c r="AL128" i="48" a="1"/>
  <c r="AL128" i="48" s="1"/>
  <c r="AK128" i="48" a="1"/>
  <c r="AK128" i="48" s="1"/>
  <c r="Q128" i="48"/>
  <c r="R128" i="48" s="1"/>
  <c r="P128" i="48"/>
  <c r="N128" i="48"/>
  <c r="M128" i="48"/>
  <c r="E128" i="48"/>
  <c r="AL127" i="48" a="1"/>
  <c r="AL127" i="48" s="1"/>
  <c r="AK127" i="48" a="1"/>
  <c r="AK127" i="48" s="1"/>
  <c r="Q127" i="48"/>
  <c r="R127" i="48" s="1"/>
  <c r="P127" i="48"/>
  <c r="N127" i="48"/>
  <c r="M127" i="48"/>
  <c r="E127" i="48"/>
  <c r="AL126" i="48" a="1"/>
  <c r="AL126" i="48" s="1"/>
  <c r="AK126" i="48" a="1"/>
  <c r="AK126" i="48" s="1"/>
  <c r="Q126" i="48"/>
  <c r="R126" i="48" s="1"/>
  <c r="P126" i="48"/>
  <c r="N126" i="48"/>
  <c r="M126" i="48"/>
  <c r="E126" i="48"/>
  <c r="AL125" i="48" a="1"/>
  <c r="AL125" i="48" s="1"/>
  <c r="AK125" i="48" a="1"/>
  <c r="AK125" i="48" s="1"/>
  <c r="Q125" i="48"/>
  <c r="R125" i="48" s="1"/>
  <c r="P125" i="48"/>
  <c r="N125" i="48"/>
  <c r="M125" i="48"/>
  <c r="E125" i="48"/>
  <c r="AL124" i="48" a="1"/>
  <c r="AL124" i="48" s="1"/>
  <c r="AK124" i="48" a="1"/>
  <c r="AK124" i="48" s="1"/>
  <c r="Q124" i="48"/>
  <c r="R124" i="48" s="1"/>
  <c r="P124" i="48"/>
  <c r="N124" i="48"/>
  <c r="M124" i="48"/>
  <c r="E124" i="48"/>
  <c r="AL123" i="48" a="1"/>
  <c r="AL123" i="48" s="1"/>
  <c r="AK123" i="48" a="1"/>
  <c r="AK123" i="48" s="1"/>
  <c r="Q123" i="48"/>
  <c r="R123" i="48" s="1"/>
  <c r="P123" i="48"/>
  <c r="N123" i="48"/>
  <c r="M123" i="48"/>
  <c r="E123" i="48"/>
  <c r="AL122" i="48" a="1"/>
  <c r="AL122" i="48" s="1"/>
  <c r="AK122" i="48" a="1"/>
  <c r="AK122" i="48" s="1"/>
  <c r="Q122" i="48"/>
  <c r="R122" i="48" s="1"/>
  <c r="P122" i="48"/>
  <c r="N122" i="48"/>
  <c r="M122" i="48"/>
  <c r="E122" i="48"/>
  <c r="AL121" i="48" a="1"/>
  <c r="AL121" i="48" s="1"/>
  <c r="AK121" i="48" a="1"/>
  <c r="AK121" i="48" s="1"/>
  <c r="Q121" i="48"/>
  <c r="R121" i="48" s="1"/>
  <c r="P121" i="48"/>
  <c r="N121" i="48"/>
  <c r="M121" i="48"/>
  <c r="E121" i="48"/>
  <c r="AL120" i="48" a="1"/>
  <c r="AL120" i="48" s="1"/>
  <c r="AK120" i="48" a="1"/>
  <c r="AK120" i="48" s="1"/>
  <c r="Q120" i="48"/>
  <c r="R120" i="48" s="1"/>
  <c r="P120" i="48"/>
  <c r="N120" i="48"/>
  <c r="M120" i="48"/>
  <c r="E120" i="48"/>
  <c r="AL119" i="48" a="1"/>
  <c r="AL119" i="48" s="1"/>
  <c r="AK119" i="48" a="1"/>
  <c r="AK119" i="48" s="1"/>
  <c r="Q119" i="48"/>
  <c r="R119" i="48" s="1"/>
  <c r="P119" i="48"/>
  <c r="N119" i="48"/>
  <c r="M119" i="48"/>
  <c r="E119" i="48"/>
  <c r="AL118" i="48" a="1"/>
  <c r="AL118" i="48" s="1"/>
  <c r="AK118" i="48" a="1"/>
  <c r="AK118" i="48" s="1"/>
  <c r="Q118" i="48"/>
  <c r="R118" i="48" s="1"/>
  <c r="P118" i="48"/>
  <c r="N118" i="48"/>
  <c r="M118" i="48"/>
  <c r="E118" i="48"/>
  <c r="AL117" i="48" a="1"/>
  <c r="AL117" i="48" s="1"/>
  <c r="AK117" i="48" a="1"/>
  <c r="AK117" i="48" s="1"/>
  <c r="Q117" i="48"/>
  <c r="R117" i="48" s="1"/>
  <c r="P117" i="48"/>
  <c r="N117" i="48"/>
  <c r="M117" i="48"/>
  <c r="E117" i="48"/>
  <c r="AL116" i="48" a="1"/>
  <c r="AL116" i="48" s="1"/>
  <c r="AK116" i="48" a="1"/>
  <c r="AK116" i="48" s="1"/>
  <c r="Q116" i="48"/>
  <c r="R116" i="48" s="1"/>
  <c r="P116" i="48"/>
  <c r="N116" i="48"/>
  <c r="M116" i="48"/>
  <c r="E116" i="48"/>
  <c r="AL115" i="48" a="1"/>
  <c r="AL115" i="48" s="1"/>
  <c r="AK115" i="48" a="1"/>
  <c r="AK115" i="48" s="1"/>
  <c r="Q115" i="48"/>
  <c r="R115" i="48" s="1"/>
  <c r="P115" i="48"/>
  <c r="N115" i="48"/>
  <c r="M115" i="48"/>
  <c r="E115" i="48"/>
  <c r="AL114" i="48" a="1"/>
  <c r="AL114" i="48" s="1"/>
  <c r="AK114" i="48" a="1"/>
  <c r="AK114" i="48" s="1"/>
  <c r="Q114" i="48"/>
  <c r="R114" i="48" s="1"/>
  <c r="P114" i="48"/>
  <c r="N114" i="48"/>
  <c r="M114" i="48"/>
  <c r="E114" i="48"/>
  <c r="AL113" i="48" a="1"/>
  <c r="AL113" i="48" s="1"/>
  <c r="AK113" i="48" a="1"/>
  <c r="AK113" i="48" s="1"/>
  <c r="Q113" i="48"/>
  <c r="R113" i="48" s="1"/>
  <c r="P113" i="48"/>
  <c r="N113" i="48"/>
  <c r="M113" i="48"/>
  <c r="E113" i="48"/>
  <c r="AL112" i="48" a="1"/>
  <c r="AL112" i="48" s="1"/>
  <c r="AK112" i="48" a="1"/>
  <c r="AK112" i="48" s="1"/>
  <c r="Q112" i="48"/>
  <c r="R112" i="48" s="1"/>
  <c r="P112" i="48"/>
  <c r="N112" i="48"/>
  <c r="M112" i="48"/>
  <c r="E112" i="48"/>
  <c r="AL111" i="48" a="1"/>
  <c r="AL111" i="48" s="1"/>
  <c r="AK111" i="48" a="1"/>
  <c r="AK111" i="48" s="1"/>
  <c r="Q111" i="48"/>
  <c r="R111" i="48" s="1"/>
  <c r="P111" i="48"/>
  <c r="N111" i="48"/>
  <c r="M111" i="48"/>
  <c r="E111" i="48"/>
  <c r="AL110" i="48" a="1"/>
  <c r="AL110" i="48" s="1"/>
  <c r="AK110" i="48" a="1"/>
  <c r="AK110" i="48" s="1"/>
  <c r="Q110" i="48"/>
  <c r="R110" i="48" s="1"/>
  <c r="P110" i="48"/>
  <c r="N110" i="48"/>
  <c r="M110" i="48"/>
  <c r="E110" i="48"/>
  <c r="AL109" i="48" a="1"/>
  <c r="AL109" i="48" s="1"/>
  <c r="AK109" i="48" a="1"/>
  <c r="AK109" i="48" s="1"/>
  <c r="Q109" i="48"/>
  <c r="R109" i="48" s="1"/>
  <c r="P109" i="48"/>
  <c r="N109" i="48"/>
  <c r="M109" i="48"/>
  <c r="E109" i="48"/>
  <c r="AL108" i="48" a="1"/>
  <c r="AL108" i="48" s="1"/>
  <c r="AK108" i="48" a="1"/>
  <c r="AK108" i="48" s="1"/>
  <c r="Q108" i="48"/>
  <c r="R108" i="48" s="1"/>
  <c r="P108" i="48"/>
  <c r="N108" i="48"/>
  <c r="M108" i="48"/>
  <c r="E108" i="48"/>
  <c r="AL107" i="48" a="1"/>
  <c r="AL107" i="48" s="1"/>
  <c r="AK107" i="48" a="1"/>
  <c r="AK107" i="48" s="1"/>
  <c r="Q107" i="48"/>
  <c r="R107" i="48" s="1"/>
  <c r="P107" i="48"/>
  <c r="N107" i="48"/>
  <c r="M107" i="48"/>
  <c r="E107" i="48"/>
  <c r="AL106" i="48" a="1"/>
  <c r="AL106" i="48" s="1"/>
  <c r="AK106" i="48" a="1"/>
  <c r="AK106" i="48" s="1"/>
  <c r="Q106" i="48"/>
  <c r="R106" i="48" s="1"/>
  <c r="P106" i="48"/>
  <c r="N106" i="48"/>
  <c r="M106" i="48"/>
  <c r="E106" i="48"/>
  <c r="AL105" i="48" a="1"/>
  <c r="AL105" i="48" s="1"/>
  <c r="AK105" i="48" a="1"/>
  <c r="AK105" i="48" s="1"/>
  <c r="Q105" i="48"/>
  <c r="R105" i="48" s="1"/>
  <c r="P105" i="48"/>
  <c r="N105" i="48"/>
  <c r="M105" i="48"/>
  <c r="E105" i="48"/>
  <c r="E104" i="48"/>
  <c r="E103" i="48"/>
  <c r="E102" i="48"/>
  <c r="E101" i="48"/>
  <c r="E100" i="48"/>
  <c r="E99" i="48"/>
  <c r="E98" i="48"/>
  <c r="E97" i="48"/>
  <c r="E96" i="48"/>
  <c r="E95" i="48"/>
  <c r="E94" i="48"/>
  <c r="E93" i="48"/>
  <c r="E92" i="48"/>
  <c r="E91" i="48"/>
  <c r="E90" i="48"/>
  <c r="E89" i="48"/>
  <c r="E88" i="48"/>
  <c r="E87" i="48"/>
  <c r="E86" i="48"/>
  <c r="E85" i="48"/>
  <c r="E84" i="48"/>
  <c r="E83" i="48"/>
  <c r="E82" i="48"/>
  <c r="E81" i="48"/>
  <c r="E80" i="48"/>
  <c r="E79" i="48"/>
  <c r="W78" i="48"/>
  <c r="X78" i="48" s="1"/>
  <c r="Q78" i="48"/>
  <c r="R78" i="48" s="1"/>
  <c r="E78" i="48"/>
  <c r="W77" i="48"/>
  <c r="X77" i="48" s="1"/>
  <c r="V77" i="48"/>
  <c r="T77" i="48"/>
  <c r="Q77" i="48"/>
  <c r="R77" i="48" s="1"/>
  <c r="W76" i="48"/>
  <c r="X76" i="48" s="1"/>
  <c r="V76" i="48"/>
  <c r="T76" i="48"/>
  <c r="Q76" i="48"/>
  <c r="R76" i="48" s="1"/>
  <c r="W75" i="48"/>
  <c r="X75" i="48" s="1"/>
  <c r="V75" i="48"/>
  <c r="T75" i="48"/>
  <c r="Q75" i="48"/>
  <c r="R75" i="48" s="1"/>
  <c r="T60" i="48"/>
  <c r="T59" i="48"/>
  <c r="T58" i="48"/>
  <c r="Q38" i="48"/>
  <c r="R38" i="48" s="1"/>
  <c r="O38" i="48"/>
  <c r="N38" i="48"/>
  <c r="M38" i="48"/>
  <c r="O37" i="48"/>
  <c r="N37" i="48"/>
  <c r="M37" i="48"/>
  <c r="O36" i="48"/>
  <c r="N36" i="48"/>
  <c r="M36" i="48"/>
  <c r="W35" i="48"/>
  <c r="X35" i="48" s="1"/>
  <c r="V35" i="48"/>
  <c r="T35" i="48"/>
  <c r="Q35" i="48"/>
  <c r="R35" i="48" s="1"/>
  <c r="O35" i="48"/>
  <c r="N35" i="48"/>
  <c r="M35" i="48"/>
  <c r="W34" i="48"/>
  <c r="X34" i="48" s="1"/>
  <c r="V34" i="48"/>
  <c r="T34" i="48"/>
  <c r="Q34" i="48"/>
  <c r="R34" i="48" s="1"/>
  <c r="O34" i="48"/>
  <c r="N34" i="48"/>
  <c r="M34" i="48"/>
  <c r="W33" i="48"/>
  <c r="X33" i="48" s="1"/>
  <c r="V33" i="48"/>
  <c r="T33" i="48"/>
  <c r="Q33" i="48"/>
  <c r="R33" i="48" s="1"/>
  <c r="O33" i="48"/>
  <c r="N33" i="48"/>
  <c r="M33" i="48"/>
  <c r="W32" i="48"/>
  <c r="X32" i="48" s="1"/>
  <c r="V32" i="48"/>
  <c r="T32" i="48"/>
  <c r="Q32" i="48"/>
  <c r="R32" i="48" s="1"/>
  <c r="O32" i="48"/>
  <c r="N32" i="48"/>
  <c r="M32" i="48"/>
  <c r="W31" i="48"/>
  <c r="X31" i="48" s="1"/>
  <c r="V31" i="48"/>
  <c r="T31" i="48"/>
  <c r="Q31" i="48"/>
  <c r="R31" i="48" s="1"/>
  <c r="O31" i="48"/>
  <c r="N31" i="48"/>
  <c r="M31" i="48"/>
  <c r="W30" i="48"/>
  <c r="X30" i="48" s="1"/>
  <c r="V30" i="48"/>
  <c r="T30" i="48"/>
  <c r="Q30" i="48"/>
  <c r="R30" i="48" s="1"/>
  <c r="O30" i="48"/>
  <c r="N30" i="48"/>
  <c r="M30" i="48"/>
  <c r="W29" i="48"/>
  <c r="X29" i="48" s="1"/>
  <c r="V29" i="48"/>
  <c r="T29" i="48"/>
  <c r="Q29" i="48"/>
  <c r="R29" i="48" s="1"/>
  <c r="O29" i="48"/>
  <c r="N29" i="48"/>
  <c r="M29" i="48"/>
  <c r="W28" i="48"/>
  <c r="X28" i="48" s="1"/>
  <c r="V28" i="48"/>
  <c r="T28" i="48"/>
  <c r="Q28" i="48"/>
  <c r="R28" i="48" s="1"/>
  <c r="O28" i="48"/>
  <c r="N28" i="48"/>
  <c r="M28" i="48"/>
  <c r="W27" i="48"/>
  <c r="X27" i="48" s="1"/>
  <c r="V27" i="48"/>
  <c r="T27" i="48"/>
  <c r="Q27" i="48"/>
  <c r="R27" i="48" s="1"/>
  <c r="O27" i="48"/>
  <c r="N27" i="48"/>
  <c r="M27" i="48"/>
  <c r="W26" i="48"/>
  <c r="X26" i="48" s="1"/>
  <c r="V26" i="48"/>
  <c r="T26" i="48"/>
  <c r="Q26" i="48"/>
  <c r="R26" i="48" s="1"/>
  <c r="V25" i="48"/>
  <c r="T25" i="48"/>
  <c r="V24" i="48"/>
  <c r="T24" i="48"/>
  <c r="V23" i="48"/>
  <c r="T23" i="48"/>
  <c r="AK22" i="48" a="1"/>
  <c r="AK22" i="48" s="1"/>
  <c r="AJ22" i="48" a="1"/>
  <c r="AJ22" i="48" s="1"/>
  <c r="S19" i="48"/>
  <c r="R19" i="48"/>
  <c r="P19" i="48"/>
  <c r="S18" i="48"/>
  <c r="R18" i="48"/>
  <c r="S17" i="48"/>
  <c r="R17" i="48"/>
  <c r="S16" i="48"/>
  <c r="R16" i="48"/>
  <c r="AS12" i="48" a="1"/>
  <c r="AS12" i="48" s="1"/>
  <c r="BP12" i="48" a="1"/>
  <c r="BP12" i="48" s="1"/>
  <c r="BL12" i="48" a="1"/>
  <c r="BL12" i="48" s="1"/>
  <c r="BO12" i="48" a="1"/>
  <c r="BO12" i="48" s="1"/>
  <c r="BX12" i="48" a="1"/>
  <c r="BX12" i="48" s="1"/>
  <c r="BN12" i="48" a="1"/>
  <c r="BN12" i="48" s="1"/>
  <c r="BE12" i="48" a="1"/>
  <c r="BE12" i="48" s="1"/>
  <c r="BD12" i="48" a="1"/>
  <c r="BD12" i="48" s="1"/>
  <c r="BG12" i="48" a="1"/>
  <c r="BG12" i="48" s="1"/>
  <c r="AQ12" i="48" a="1"/>
  <c r="AQ12" i="48" s="1"/>
  <c r="BF12" i="48" a="1"/>
  <c r="BF12" i="48" s="1"/>
  <c r="BB12" i="48" a="1"/>
  <c r="BB12" i="48" s="1"/>
  <c r="AR12" i="48" a="1"/>
  <c r="AR12" i="48" s="1"/>
  <c r="AN12" i="48" a="1"/>
  <c r="AN12" i="48" s="1"/>
  <c r="BA12" i="48" a="1"/>
  <c r="BA12" i="48" s="1"/>
  <c r="AM12" i="48" a="1"/>
  <c r="AM12" i="48" s="1"/>
  <c r="AZ12" i="48" a="1"/>
  <c r="AZ12" i="48" s="1"/>
  <c r="AY12" i="48" a="1"/>
  <c r="AY12" i="48" s="1"/>
  <c r="AL12" i="48" a="1"/>
  <c r="AL12" i="48" s="1"/>
  <c r="AS10" i="48" a="1"/>
  <c r="AS10" i="48" s="1"/>
  <c r="BP10" i="48" a="1"/>
  <c r="BP10" i="48" s="1"/>
  <c r="BL10" i="48" a="1"/>
  <c r="BL10" i="48" s="1"/>
  <c r="BO10" i="48" a="1"/>
  <c r="BO10" i="48" s="1"/>
  <c r="BX10" i="48" a="1"/>
  <c r="BX10" i="48" s="1"/>
  <c r="BN10" i="48" a="1"/>
  <c r="BN10" i="48" s="1"/>
  <c r="BE10" i="48" a="1"/>
  <c r="BE10" i="48" s="1"/>
  <c r="BD10" i="48" a="1"/>
  <c r="BD10" i="48" s="1"/>
  <c r="BG10" i="48" a="1"/>
  <c r="BG10" i="48" s="1"/>
  <c r="AQ10" i="48" a="1"/>
  <c r="AQ10" i="48" s="1"/>
  <c r="BF10" i="48" a="1"/>
  <c r="BF10" i="48" s="1"/>
  <c r="BB10" i="48" a="1"/>
  <c r="BB10" i="48" s="1"/>
  <c r="AR10" i="48" a="1"/>
  <c r="AR10" i="48" s="1"/>
  <c r="AN10" i="48" a="1"/>
  <c r="AN10" i="48" s="1"/>
  <c r="BA10" i="48" a="1"/>
  <c r="BA10" i="48" s="1"/>
  <c r="AM10" i="48" a="1"/>
  <c r="AM10" i="48" s="1"/>
  <c r="AZ10" i="48" a="1"/>
  <c r="AZ10" i="48" s="1"/>
  <c r="AY10" i="48" a="1"/>
  <c r="AY10" i="48" s="1"/>
  <c r="AL10" i="48" a="1"/>
  <c r="AL10" i="48" s="1"/>
  <c r="AS2" i="48" a="1"/>
  <c r="AS2" i="48" s="1"/>
  <c r="BP2" i="48" a="1"/>
  <c r="BP2" i="48" s="1"/>
  <c r="BL2" i="48" a="1"/>
  <c r="BL2" i="48" s="1"/>
  <c r="BO2" i="48" a="1"/>
  <c r="BO2" i="48" s="1"/>
  <c r="BX2" i="48" a="1"/>
  <c r="BX2" i="48" s="1"/>
  <c r="BN2" i="48" a="1"/>
  <c r="BN2" i="48" s="1"/>
  <c r="BE2" i="48" a="1"/>
  <c r="BE2" i="48" s="1"/>
  <c r="BD2" i="48" a="1"/>
  <c r="BD2" i="48" s="1"/>
  <c r="BG2" i="48" a="1"/>
  <c r="BG2" i="48" s="1"/>
  <c r="AQ2" i="48" a="1"/>
  <c r="AQ2" i="48" s="1"/>
  <c r="BF2" i="48" a="1"/>
  <c r="BF2" i="48" s="1"/>
  <c r="BB2" i="48" a="1"/>
  <c r="BB2" i="48" s="1"/>
  <c r="AR2" i="48" a="1"/>
  <c r="AR2" i="48" s="1"/>
  <c r="AN2" i="48" a="1"/>
  <c r="AN2" i="48" s="1"/>
  <c r="BA2" i="48" a="1"/>
  <c r="BA2" i="48" s="1"/>
  <c r="AM2" i="48" a="1"/>
  <c r="AM2" i="48" s="1"/>
  <c r="AZ2" i="48" a="1"/>
  <c r="AZ2" i="48" s="1"/>
  <c r="AY2" i="48" a="1"/>
  <c r="AY2" i="48" s="1"/>
  <c r="AS1" i="48"/>
  <c r="BL1" i="48"/>
  <c r="BO1" i="48"/>
  <c r="BX1" i="48"/>
  <c r="BN1" i="48"/>
  <c r="BE1" i="48"/>
  <c r="BD1" i="48"/>
  <c r="BG1" i="48"/>
  <c r="AQ1" i="48"/>
  <c r="BF1" i="48"/>
  <c r="BB1" i="48"/>
  <c r="AR1" i="48"/>
  <c r="AN1" i="48"/>
  <c r="BA1" i="48"/>
  <c r="AM1" i="48"/>
  <c r="AZ1" i="48"/>
  <c r="AY1" i="48"/>
  <c r="P194" i="49"/>
  <c r="P193" i="49"/>
  <c r="P192" i="49"/>
  <c r="P191" i="49"/>
  <c r="P190" i="49"/>
  <c r="P189" i="49"/>
  <c r="P188" i="49"/>
  <c r="E188" i="49"/>
  <c r="AL187" i="49" a="1"/>
  <c r="AL187" i="49" s="1"/>
  <c r="Q187" i="49"/>
  <c r="R187" i="49" s="1"/>
  <c r="P187" i="49"/>
  <c r="N187" i="49"/>
  <c r="M187" i="49"/>
  <c r="E187" i="49"/>
  <c r="AL186" i="49" a="1"/>
  <c r="AL186" i="49" s="1"/>
  <c r="Q186" i="49"/>
  <c r="R186" i="49" s="1"/>
  <c r="P186" i="49"/>
  <c r="N186" i="49"/>
  <c r="M186" i="49"/>
  <c r="E186" i="49"/>
  <c r="AL185" i="49" a="1"/>
  <c r="AL185" i="49" s="1"/>
  <c r="Q185" i="49"/>
  <c r="R185" i="49" s="1"/>
  <c r="P185" i="49"/>
  <c r="N185" i="49"/>
  <c r="M185" i="49"/>
  <c r="E185" i="49"/>
  <c r="AL184" i="49" a="1"/>
  <c r="AL184" i="49" s="1"/>
  <c r="Q184" i="49"/>
  <c r="R184" i="49" s="1"/>
  <c r="P184" i="49"/>
  <c r="N184" i="49"/>
  <c r="M184" i="49"/>
  <c r="E184" i="49"/>
  <c r="AL183" i="49" a="1"/>
  <c r="AL183" i="49" s="1"/>
  <c r="Q183" i="49"/>
  <c r="R183" i="49" s="1"/>
  <c r="P183" i="49"/>
  <c r="N183" i="49"/>
  <c r="M183" i="49"/>
  <c r="E183" i="49"/>
  <c r="AL182" i="49" a="1"/>
  <c r="AL182" i="49" s="1"/>
  <c r="Q182" i="49"/>
  <c r="R182" i="49" s="1"/>
  <c r="P182" i="49"/>
  <c r="N182" i="49"/>
  <c r="M182" i="49"/>
  <c r="E182" i="49"/>
  <c r="AL181" i="49" a="1"/>
  <c r="AL181" i="49" s="1"/>
  <c r="Q181" i="49"/>
  <c r="R181" i="49" s="1"/>
  <c r="P181" i="49"/>
  <c r="N181" i="49"/>
  <c r="M181" i="49"/>
  <c r="E181" i="49"/>
  <c r="AL180" i="49" a="1"/>
  <c r="AL180" i="49" s="1"/>
  <c r="Q180" i="49"/>
  <c r="R180" i="49" s="1"/>
  <c r="P180" i="49"/>
  <c r="N180" i="49"/>
  <c r="M180" i="49"/>
  <c r="E180" i="49"/>
  <c r="AL179" i="49" a="1"/>
  <c r="AL179" i="49" s="1"/>
  <c r="Q179" i="49"/>
  <c r="R179" i="49" s="1"/>
  <c r="P179" i="49"/>
  <c r="N179" i="49"/>
  <c r="M179" i="49"/>
  <c r="E179" i="49"/>
  <c r="AL178" i="49" a="1"/>
  <c r="AL178" i="49" s="1"/>
  <c r="Q178" i="49"/>
  <c r="R178" i="49" s="1"/>
  <c r="P178" i="49"/>
  <c r="N178" i="49"/>
  <c r="M178" i="49"/>
  <c r="E178" i="49"/>
  <c r="AL177" i="49" a="1"/>
  <c r="AL177" i="49" s="1"/>
  <c r="Q177" i="49"/>
  <c r="R177" i="49" s="1"/>
  <c r="P177" i="49"/>
  <c r="N177" i="49"/>
  <c r="M177" i="49"/>
  <c r="E177" i="49"/>
  <c r="AL176" i="49" a="1"/>
  <c r="AL176" i="49" s="1"/>
  <c r="Q176" i="49"/>
  <c r="R176" i="49" s="1"/>
  <c r="P176" i="49"/>
  <c r="N176" i="49"/>
  <c r="M176" i="49"/>
  <c r="E176" i="49"/>
  <c r="AL175" i="49" a="1"/>
  <c r="AL175" i="49" s="1"/>
  <c r="Q175" i="49"/>
  <c r="R175" i="49" s="1"/>
  <c r="P175" i="49"/>
  <c r="N175" i="49"/>
  <c r="M175" i="49"/>
  <c r="E175" i="49"/>
  <c r="AL174" i="49" a="1"/>
  <c r="AL174" i="49" s="1"/>
  <c r="Q174" i="49"/>
  <c r="R174" i="49" s="1"/>
  <c r="P174" i="49"/>
  <c r="N174" i="49"/>
  <c r="M174" i="49"/>
  <c r="E174" i="49"/>
  <c r="AL173" i="49" a="1"/>
  <c r="AL173" i="49" s="1"/>
  <c r="Q173" i="49"/>
  <c r="R173" i="49" s="1"/>
  <c r="P173" i="49"/>
  <c r="N173" i="49"/>
  <c r="M173" i="49"/>
  <c r="E173" i="49"/>
  <c r="AL172" i="49" a="1"/>
  <c r="AL172" i="49" s="1"/>
  <c r="Q172" i="49"/>
  <c r="R172" i="49" s="1"/>
  <c r="P172" i="49"/>
  <c r="N172" i="49"/>
  <c r="M172" i="49"/>
  <c r="E172" i="49"/>
  <c r="AL171" i="49" a="1"/>
  <c r="AL171" i="49" s="1"/>
  <c r="Q171" i="49"/>
  <c r="R171" i="49" s="1"/>
  <c r="P171" i="49"/>
  <c r="N171" i="49"/>
  <c r="M171" i="49"/>
  <c r="E171" i="49"/>
  <c r="AL170" i="49" a="1"/>
  <c r="AL170" i="49" s="1"/>
  <c r="Q170" i="49"/>
  <c r="R170" i="49" s="1"/>
  <c r="P170" i="49"/>
  <c r="N170" i="49"/>
  <c r="M170" i="49"/>
  <c r="E170" i="49"/>
  <c r="AL169" i="49" a="1"/>
  <c r="AL169" i="49" s="1"/>
  <c r="Q169" i="49"/>
  <c r="R169" i="49" s="1"/>
  <c r="P169" i="49"/>
  <c r="N169" i="49"/>
  <c r="M169" i="49"/>
  <c r="E169" i="49"/>
  <c r="AL168" i="49" a="1"/>
  <c r="AL168" i="49" s="1"/>
  <c r="Q168" i="49"/>
  <c r="R168" i="49" s="1"/>
  <c r="P168" i="49"/>
  <c r="N168" i="49"/>
  <c r="M168" i="49"/>
  <c r="E168" i="49"/>
  <c r="AL167" i="49" a="1"/>
  <c r="AL167" i="49" s="1"/>
  <c r="Q167" i="49"/>
  <c r="R167" i="49" s="1"/>
  <c r="P167" i="49"/>
  <c r="N167" i="49"/>
  <c r="M167" i="49"/>
  <c r="E167" i="49"/>
  <c r="AL166" i="49" a="1"/>
  <c r="AL166" i="49" s="1"/>
  <c r="AK166" i="49" a="1"/>
  <c r="AK166" i="49" s="1"/>
  <c r="Q166" i="49"/>
  <c r="R166" i="49" s="1"/>
  <c r="P166" i="49"/>
  <c r="N166" i="49"/>
  <c r="M166" i="49"/>
  <c r="E166" i="49"/>
  <c r="AL165" i="49" a="1"/>
  <c r="AL165" i="49" s="1"/>
  <c r="AK165" i="49" a="1"/>
  <c r="AK165" i="49" s="1"/>
  <c r="Q165" i="49"/>
  <c r="R165" i="49" s="1"/>
  <c r="P165" i="49"/>
  <c r="N165" i="49"/>
  <c r="M165" i="49"/>
  <c r="E165" i="49"/>
  <c r="AL164" i="49" a="1"/>
  <c r="AL164" i="49" s="1"/>
  <c r="AK164" i="49" a="1"/>
  <c r="AK164" i="49" s="1"/>
  <c r="Q164" i="49"/>
  <c r="R164" i="49" s="1"/>
  <c r="P164" i="49"/>
  <c r="N164" i="49"/>
  <c r="M164" i="49"/>
  <c r="E164" i="49"/>
  <c r="AL163" i="49" a="1"/>
  <c r="AL163" i="49" s="1"/>
  <c r="AK163" i="49" a="1"/>
  <c r="AK163" i="49" s="1"/>
  <c r="Q163" i="49"/>
  <c r="R163" i="49" s="1"/>
  <c r="P163" i="49"/>
  <c r="N163" i="49"/>
  <c r="M163" i="49"/>
  <c r="E163" i="49"/>
  <c r="AL162" i="49" a="1"/>
  <c r="AL162" i="49" s="1"/>
  <c r="AK162" i="49" a="1"/>
  <c r="AK162" i="49" s="1"/>
  <c r="Q162" i="49"/>
  <c r="R162" i="49" s="1"/>
  <c r="P162" i="49"/>
  <c r="N162" i="49"/>
  <c r="M162" i="49"/>
  <c r="E162" i="49"/>
  <c r="AL161" i="49" a="1"/>
  <c r="AL161" i="49" s="1"/>
  <c r="AK161" i="49" a="1"/>
  <c r="AK161" i="49" s="1"/>
  <c r="Q161" i="49"/>
  <c r="R161" i="49" s="1"/>
  <c r="P161" i="49"/>
  <c r="N161" i="49"/>
  <c r="M161" i="49"/>
  <c r="E161" i="49"/>
  <c r="AL160" i="49" a="1"/>
  <c r="AL160" i="49" s="1"/>
  <c r="AK160" i="49" a="1"/>
  <c r="AK160" i="49" s="1"/>
  <c r="Q160" i="49"/>
  <c r="R160" i="49" s="1"/>
  <c r="P160" i="49"/>
  <c r="N160" i="49"/>
  <c r="M160" i="49"/>
  <c r="E160" i="49"/>
  <c r="AL159" i="49" a="1"/>
  <c r="AL159" i="49" s="1"/>
  <c r="AK159" i="49" a="1"/>
  <c r="AK159" i="49" s="1"/>
  <c r="Q159" i="49"/>
  <c r="R159" i="49" s="1"/>
  <c r="P159" i="49"/>
  <c r="N159" i="49"/>
  <c r="M159" i="49"/>
  <c r="E159" i="49"/>
  <c r="AL158" i="49" a="1"/>
  <c r="AL158" i="49" s="1"/>
  <c r="AK158" i="49" a="1"/>
  <c r="AK158" i="49" s="1"/>
  <c r="Q158" i="49"/>
  <c r="R158" i="49" s="1"/>
  <c r="P158" i="49"/>
  <c r="N158" i="49"/>
  <c r="M158" i="49"/>
  <c r="E158" i="49"/>
  <c r="AL157" i="49" a="1"/>
  <c r="AL157" i="49" s="1"/>
  <c r="AK157" i="49" a="1"/>
  <c r="AK157" i="49" s="1"/>
  <c r="Q157" i="49"/>
  <c r="R157" i="49" s="1"/>
  <c r="P157" i="49"/>
  <c r="N157" i="49"/>
  <c r="M157" i="49"/>
  <c r="E157" i="49"/>
  <c r="AL156" i="49" a="1"/>
  <c r="AL156" i="49" s="1"/>
  <c r="AK156" i="49" a="1"/>
  <c r="AK156" i="49" s="1"/>
  <c r="Q156" i="49"/>
  <c r="R156" i="49" s="1"/>
  <c r="P156" i="49"/>
  <c r="N156" i="49"/>
  <c r="M156" i="49"/>
  <c r="E156" i="49"/>
  <c r="AL155" i="49" a="1"/>
  <c r="AL155" i="49" s="1"/>
  <c r="AK155" i="49" a="1"/>
  <c r="AK155" i="49" s="1"/>
  <c r="Q155" i="49"/>
  <c r="R155" i="49" s="1"/>
  <c r="P155" i="49"/>
  <c r="N155" i="49"/>
  <c r="M155" i="49"/>
  <c r="E155" i="49"/>
  <c r="AL154" i="49" a="1"/>
  <c r="AL154" i="49" s="1"/>
  <c r="AK154" i="49" a="1"/>
  <c r="AK154" i="49" s="1"/>
  <c r="Q154" i="49"/>
  <c r="R154" i="49" s="1"/>
  <c r="P154" i="49"/>
  <c r="N154" i="49"/>
  <c r="M154" i="49"/>
  <c r="E154" i="49"/>
  <c r="AL153" i="49" a="1"/>
  <c r="AL153" i="49" s="1"/>
  <c r="AK153" i="49" a="1"/>
  <c r="AK153" i="49" s="1"/>
  <c r="Q153" i="49"/>
  <c r="R153" i="49" s="1"/>
  <c r="P153" i="49"/>
  <c r="N153" i="49"/>
  <c r="M153" i="49"/>
  <c r="E153" i="49"/>
  <c r="AL152" i="49" a="1"/>
  <c r="AL152" i="49" s="1"/>
  <c r="AK152" i="49" a="1"/>
  <c r="AK152" i="49" s="1"/>
  <c r="Q152" i="49"/>
  <c r="R152" i="49" s="1"/>
  <c r="P152" i="49"/>
  <c r="N152" i="49"/>
  <c r="M152" i="49"/>
  <c r="E152" i="49"/>
  <c r="AL151" i="49" a="1"/>
  <c r="AL151" i="49" s="1"/>
  <c r="AK151" i="49" a="1"/>
  <c r="AK151" i="49" s="1"/>
  <c r="Q151" i="49"/>
  <c r="R151" i="49" s="1"/>
  <c r="P151" i="49"/>
  <c r="N151" i="49"/>
  <c r="M151" i="49"/>
  <c r="E151" i="49"/>
  <c r="AL150" i="49" a="1"/>
  <c r="AL150" i="49" s="1"/>
  <c r="AK150" i="49" a="1"/>
  <c r="AK150" i="49" s="1"/>
  <c r="Q150" i="49"/>
  <c r="R150" i="49" s="1"/>
  <c r="P150" i="49"/>
  <c r="N150" i="49"/>
  <c r="M150" i="49"/>
  <c r="E150" i="49"/>
  <c r="AL149" i="49" a="1"/>
  <c r="AL149" i="49" s="1"/>
  <c r="AK149" i="49" a="1"/>
  <c r="AK149" i="49" s="1"/>
  <c r="Q149" i="49"/>
  <c r="R149" i="49" s="1"/>
  <c r="P149" i="49"/>
  <c r="N149" i="49"/>
  <c r="M149" i="49"/>
  <c r="E149" i="49"/>
  <c r="AL148" i="49" a="1"/>
  <c r="AL148" i="49" s="1"/>
  <c r="AK148" i="49" a="1"/>
  <c r="AK148" i="49" s="1"/>
  <c r="Q148" i="49"/>
  <c r="R148" i="49" s="1"/>
  <c r="P148" i="49"/>
  <c r="N148" i="49"/>
  <c r="M148" i="49"/>
  <c r="E148" i="49"/>
  <c r="AL147" i="49" a="1"/>
  <c r="AL147" i="49" s="1"/>
  <c r="AK147" i="49" a="1"/>
  <c r="AK147" i="49" s="1"/>
  <c r="Q147" i="49"/>
  <c r="R147" i="49" s="1"/>
  <c r="P147" i="49"/>
  <c r="N147" i="49"/>
  <c r="M147" i="49"/>
  <c r="E147" i="49"/>
  <c r="AL146" i="49" a="1"/>
  <c r="AL146" i="49" s="1"/>
  <c r="AK146" i="49" a="1"/>
  <c r="AK146" i="49" s="1"/>
  <c r="Q146" i="49"/>
  <c r="R146" i="49" s="1"/>
  <c r="P146" i="49"/>
  <c r="N146" i="49"/>
  <c r="M146" i="49"/>
  <c r="E146" i="49"/>
  <c r="AL145" i="49" a="1"/>
  <c r="AL145" i="49" s="1"/>
  <c r="AK145" i="49" a="1"/>
  <c r="AK145" i="49" s="1"/>
  <c r="Q145" i="49"/>
  <c r="R145" i="49" s="1"/>
  <c r="P145" i="49"/>
  <c r="N145" i="49"/>
  <c r="M145" i="49"/>
  <c r="E145" i="49"/>
  <c r="AL144" i="49" a="1"/>
  <c r="AL144" i="49" s="1"/>
  <c r="AK144" i="49" a="1"/>
  <c r="AK144" i="49" s="1"/>
  <c r="Q144" i="49"/>
  <c r="R144" i="49" s="1"/>
  <c r="P144" i="49"/>
  <c r="N144" i="49"/>
  <c r="M144" i="49"/>
  <c r="E144" i="49"/>
  <c r="AL143" i="49" a="1"/>
  <c r="AL143" i="49" s="1"/>
  <c r="AK143" i="49" a="1"/>
  <c r="AK143" i="49" s="1"/>
  <c r="Q143" i="49"/>
  <c r="R143" i="49" s="1"/>
  <c r="P143" i="49"/>
  <c r="N143" i="49"/>
  <c r="M143" i="49"/>
  <c r="E143" i="49"/>
  <c r="AL142" i="49" a="1"/>
  <c r="AL142" i="49" s="1"/>
  <c r="AK142" i="49" a="1"/>
  <c r="AK142" i="49" s="1"/>
  <c r="Q142" i="49"/>
  <c r="R142" i="49" s="1"/>
  <c r="P142" i="49"/>
  <c r="N142" i="49"/>
  <c r="M142" i="49"/>
  <c r="E142" i="49"/>
  <c r="AL141" i="49" a="1"/>
  <c r="AL141" i="49" s="1"/>
  <c r="AK141" i="49" a="1"/>
  <c r="AK141" i="49" s="1"/>
  <c r="Q141" i="49"/>
  <c r="R141" i="49" s="1"/>
  <c r="P141" i="49"/>
  <c r="N141" i="49"/>
  <c r="M141" i="49"/>
  <c r="E141" i="49"/>
  <c r="AL140" i="49" a="1"/>
  <c r="AL140" i="49" s="1"/>
  <c r="AK140" i="49" a="1"/>
  <c r="AK140" i="49" s="1"/>
  <c r="Q140" i="49"/>
  <c r="R140" i="49" s="1"/>
  <c r="P140" i="49"/>
  <c r="N140" i="49"/>
  <c r="M140" i="49"/>
  <c r="E140" i="49"/>
  <c r="AL139" i="49" a="1"/>
  <c r="AL139" i="49" s="1"/>
  <c r="AK139" i="49" a="1"/>
  <c r="AK139" i="49" s="1"/>
  <c r="Q139" i="49"/>
  <c r="R139" i="49" s="1"/>
  <c r="P139" i="49"/>
  <c r="N139" i="49"/>
  <c r="M139" i="49"/>
  <c r="E139" i="49"/>
  <c r="AL138" i="49" a="1"/>
  <c r="AL138" i="49" s="1"/>
  <c r="AK138" i="49" a="1"/>
  <c r="AK138" i="49" s="1"/>
  <c r="Q138" i="49"/>
  <c r="R138" i="49" s="1"/>
  <c r="P138" i="49"/>
  <c r="N138" i="49"/>
  <c r="M138" i="49"/>
  <c r="E138" i="49"/>
  <c r="AL137" i="49" a="1"/>
  <c r="AL137" i="49" s="1"/>
  <c r="AK137" i="49" a="1"/>
  <c r="AK137" i="49" s="1"/>
  <c r="Q137" i="49"/>
  <c r="R137" i="49" s="1"/>
  <c r="P137" i="49"/>
  <c r="N137" i="49"/>
  <c r="M137" i="49"/>
  <c r="E137" i="49"/>
  <c r="AL136" i="49" a="1"/>
  <c r="AL136" i="49" s="1"/>
  <c r="AK136" i="49" a="1"/>
  <c r="AK136" i="49" s="1"/>
  <c r="Q136" i="49"/>
  <c r="R136" i="49" s="1"/>
  <c r="P136" i="49"/>
  <c r="N136" i="49"/>
  <c r="M136" i="49"/>
  <c r="E136" i="49"/>
  <c r="AL135" i="49" a="1"/>
  <c r="AL135" i="49" s="1"/>
  <c r="AK135" i="49" a="1"/>
  <c r="AK135" i="49" s="1"/>
  <c r="Q135" i="49"/>
  <c r="R135" i="49" s="1"/>
  <c r="P135" i="49"/>
  <c r="N135" i="49"/>
  <c r="M135" i="49"/>
  <c r="E135" i="49"/>
  <c r="AL134" i="49" a="1"/>
  <c r="AL134" i="49" s="1"/>
  <c r="AK134" i="49" a="1"/>
  <c r="AK134" i="49" s="1"/>
  <c r="Q134" i="49"/>
  <c r="R134" i="49" s="1"/>
  <c r="P134" i="49"/>
  <c r="N134" i="49"/>
  <c r="M134" i="49"/>
  <c r="E134" i="49"/>
  <c r="AL133" i="49" a="1"/>
  <c r="AL133" i="49" s="1"/>
  <c r="AK133" i="49" a="1"/>
  <c r="AK133" i="49" s="1"/>
  <c r="Q133" i="49"/>
  <c r="R133" i="49" s="1"/>
  <c r="P133" i="49"/>
  <c r="N133" i="49"/>
  <c r="M133" i="49"/>
  <c r="E133" i="49"/>
  <c r="AL132" i="49" a="1"/>
  <c r="AL132" i="49" s="1"/>
  <c r="AK132" i="49" a="1"/>
  <c r="AK132" i="49" s="1"/>
  <c r="Q132" i="49"/>
  <c r="R132" i="49" s="1"/>
  <c r="P132" i="49"/>
  <c r="N132" i="49"/>
  <c r="M132" i="49"/>
  <c r="E132" i="49"/>
  <c r="AL131" i="49" a="1"/>
  <c r="AL131" i="49" s="1"/>
  <c r="AK131" i="49" a="1"/>
  <c r="AK131" i="49" s="1"/>
  <c r="Q131" i="49"/>
  <c r="R131" i="49" s="1"/>
  <c r="P131" i="49"/>
  <c r="N131" i="49"/>
  <c r="M131" i="49"/>
  <c r="E131" i="49"/>
  <c r="AL130" i="49" a="1"/>
  <c r="AL130" i="49" s="1"/>
  <c r="AK130" i="49" a="1"/>
  <c r="AK130" i="49" s="1"/>
  <c r="Q130" i="49"/>
  <c r="R130" i="49" s="1"/>
  <c r="P130" i="49"/>
  <c r="N130" i="49"/>
  <c r="M130" i="49"/>
  <c r="E130" i="49"/>
  <c r="AL129" i="49" a="1"/>
  <c r="AL129" i="49" s="1"/>
  <c r="AK129" i="49" a="1"/>
  <c r="AK129" i="49" s="1"/>
  <c r="Q129" i="49"/>
  <c r="R129" i="49" s="1"/>
  <c r="P129" i="49"/>
  <c r="N129" i="49"/>
  <c r="M129" i="49"/>
  <c r="E129" i="49"/>
  <c r="AL128" i="49" a="1"/>
  <c r="AL128" i="49" s="1"/>
  <c r="AK128" i="49" a="1"/>
  <c r="AK128" i="49" s="1"/>
  <c r="Q128" i="49"/>
  <c r="R128" i="49" s="1"/>
  <c r="P128" i="49"/>
  <c r="N128" i="49"/>
  <c r="M128" i="49"/>
  <c r="E128" i="49"/>
  <c r="AL127" i="49" a="1"/>
  <c r="AL127" i="49" s="1"/>
  <c r="AK127" i="49" a="1"/>
  <c r="AK127" i="49" s="1"/>
  <c r="Q127" i="49"/>
  <c r="R127" i="49" s="1"/>
  <c r="P127" i="49"/>
  <c r="N127" i="49"/>
  <c r="M127" i="49"/>
  <c r="E127" i="49"/>
  <c r="AL126" i="49" a="1"/>
  <c r="AL126" i="49" s="1"/>
  <c r="AK126" i="49" a="1"/>
  <c r="AK126" i="49" s="1"/>
  <c r="Q126" i="49"/>
  <c r="R126" i="49" s="1"/>
  <c r="P126" i="49"/>
  <c r="N126" i="49"/>
  <c r="M126" i="49"/>
  <c r="E126" i="49"/>
  <c r="AL125" i="49" a="1"/>
  <c r="AL125" i="49" s="1"/>
  <c r="AK125" i="49" a="1"/>
  <c r="AK125" i="49" s="1"/>
  <c r="Q125" i="49"/>
  <c r="R125" i="49" s="1"/>
  <c r="P125" i="49"/>
  <c r="N125" i="49"/>
  <c r="M125" i="49"/>
  <c r="E125" i="49"/>
  <c r="AL124" i="49" a="1"/>
  <c r="AL124" i="49" s="1"/>
  <c r="AK124" i="49" a="1"/>
  <c r="AK124" i="49" s="1"/>
  <c r="Q124" i="49"/>
  <c r="R124" i="49" s="1"/>
  <c r="P124" i="49"/>
  <c r="N124" i="49"/>
  <c r="M124" i="49"/>
  <c r="E124" i="49"/>
  <c r="AL123" i="49" a="1"/>
  <c r="AL123" i="49" s="1"/>
  <c r="AK123" i="49" a="1"/>
  <c r="AK123" i="49" s="1"/>
  <c r="Q123" i="49"/>
  <c r="R123" i="49" s="1"/>
  <c r="P123" i="49"/>
  <c r="N123" i="49"/>
  <c r="M123" i="49"/>
  <c r="E123" i="49"/>
  <c r="AL122" i="49" a="1"/>
  <c r="AL122" i="49" s="1"/>
  <c r="AK122" i="49" a="1"/>
  <c r="AK122" i="49" s="1"/>
  <c r="Q122" i="49"/>
  <c r="R122" i="49" s="1"/>
  <c r="P122" i="49"/>
  <c r="N122" i="49"/>
  <c r="M122" i="49"/>
  <c r="E122" i="49"/>
  <c r="AL121" i="49" a="1"/>
  <c r="AL121" i="49" s="1"/>
  <c r="AK121" i="49" a="1"/>
  <c r="AK121" i="49" s="1"/>
  <c r="Q121" i="49"/>
  <c r="R121" i="49" s="1"/>
  <c r="P121" i="49"/>
  <c r="N121" i="49"/>
  <c r="M121" i="49"/>
  <c r="E121" i="49"/>
  <c r="AL120" i="49" a="1"/>
  <c r="AL120" i="49" s="1"/>
  <c r="AK120" i="49" a="1"/>
  <c r="AK120" i="49" s="1"/>
  <c r="Q120" i="49"/>
  <c r="R120" i="49" s="1"/>
  <c r="P120" i="49"/>
  <c r="N120" i="49"/>
  <c r="M120" i="49"/>
  <c r="E120" i="49"/>
  <c r="AL119" i="49" a="1"/>
  <c r="AL119" i="49" s="1"/>
  <c r="AK119" i="49" a="1"/>
  <c r="AK119" i="49" s="1"/>
  <c r="Q119" i="49"/>
  <c r="R119" i="49" s="1"/>
  <c r="P119" i="49"/>
  <c r="N119" i="49"/>
  <c r="M119" i="49"/>
  <c r="E119" i="49"/>
  <c r="AL118" i="49" a="1"/>
  <c r="AL118" i="49" s="1"/>
  <c r="AK118" i="49" a="1"/>
  <c r="AK118" i="49" s="1"/>
  <c r="Q118" i="49"/>
  <c r="R118" i="49" s="1"/>
  <c r="P118" i="49"/>
  <c r="N118" i="49"/>
  <c r="M118" i="49"/>
  <c r="E118" i="49"/>
  <c r="AL117" i="49" a="1"/>
  <c r="AL117" i="49" s="1"/>
  <c r="AK117" i="49" a="1"/>
  <c r="AK117" i="49" s="1"/>
  <c r="Q117" i="49"/>
  <c r="R117" i="49" s="1"/>
  <c r="P117" i="49"/>
  <c r="N117" i="49"/>
  <c r="M117" i="49"/>
  <c r="E117" i="49"/>
  <c r="AL116" i="49" a="1"/>
  <c r="AL116" i="49" s="1"/>
  <c r="AK116" i="49" a="1"/>
  <c r="AK116" i="49" s="1"/>
  <c r="Q116" i="49"/>
  <c r="R116" i="49" s="1"/>
  <c r="P116" i="49"/>
  <c r="N116" i="49"/>
  <c r="M116" i="49"/>
  <c r="E116" i="49"/>
  <c r="AL115" i="49" a="1"/>
  <c r="AL115" i="49" s="1"/>
  <c r="AK115" i="49" a="1"/>
  <c r="AK115" i="49" s="1"/>
  <c r="Q115" i="49"/>
  <c r="R115" i="49" s="1"/>
  <c r="P115" i="49"/>
  <c r="N115" i="49"/>
  <c r="M115" i="49"/>
  <c r="E115" i="49"/>
  <c r="AL114" i="49" a="1"/>
  <c r="AL114" i="49" s="1"/>
  <c r="AK114" i="49" a="1"/>
  <c r="AK114" i="49" s="1"/>
  <c r="Q114" i="49"/>
  <c r="R114" i="49" s="1"/>
  <c r="P114" i="49"/>
  <c r="N114" i="49"/>
  <c r="M114" i="49"/>
  <c r="E114" i="49"/>
  <c r="AL113" i="49" a="1"/>
  <c r="AL113" i="49" s="1"/>
  <c r="AK113" i="49" a="1"/>
  <c r="AK113" i="49" s="1"/>
  <c r="Q113" i="49"/>
  <c r="R113" i="49" s="1"/>
  <c r="P113" i="49"/>
  <c r="N113" i="49"/>
  <c r="M113" i="49"/>
  <c r="E113" i="49"/>
  <c r="AL112" i="49" a="1"/>
  <c r="AL112" i="49" s="1"/>
  <c r="AK112" i="49" a="1"/>
  <c r="AK112" i="49" s="1"/>
  <c r="Q112" i="49"/>
  <c r="R112" i="49" s="1"/>
  <c r="P112" i="49"/>
  <c r="N112" i="49"/>
  <c r="M112" i="49"/>
  <c r="E112" i="49"/>
  <c r="AL111" i="49" a="1"/>
  <c r="AL111" i="49" s="1"/>
  <c r="AK111" i="49" a="1"/>
  <c r="AK111" i="49" s="1"/>
  <c r="Q111" i="49"/>
  <c r="R111" i="49" s="1"/>
  <c r="P111" i="49"/>
  <c r="N111" i="49"/>
  <c r="M111" i="49"/>
  <c r="E111" i="49"/>
  <c r="AL110" i="49" a="1"/>
  <c r="AL110" i="49" s="1"/>
  <c r="AK110" i="49" a="1"/>
  <c r="AK110" i="49" s="1"/>
  <c r="Q110" i="49"/>
  <c r="R110" i="49" s="1"/>
  <c r="P110" i="49"/>
  <c r="N110" i="49"/>
  <c r="M110" i="49"/>
  <c r="E110" i="49"/>
  <c r="AL109" i="49" a="1"/>
  <c r="AL109" i="49" s="1"/>
  <c r="AK109" i="49" a="1"/>
  <c r="AK109" i="49" s="1"/>
  <c r="Q109" i="49"/>
  <c r="R109" i="49" s="1"/>
  <c r="P109" i="49"/>
  <c r="N109" i="49"/>
  <c r="M109" i="49"/>
  <c r="E109" i="49"/>
  <c r="AL108" i="49" a="1"/>
  <c r="AL108" i="49" s="1"/>
  <c r="AK108" i="49" a="1"/>
  <c r="AK108" i="49" s="1"/>
  <c r="Q108" i="49"/>
  <c r="R108" i="49" s="1"/>
  <c r="P108" i="49"/>
  <c r="N108" i="49"/>
  <c r="M108" i="49"/>
  <c r="E108" i="49"/>
  <c r="AL107" i="49" a="1"/>
  <c r="AL107" i="49" s="1"/>
  <c r="AK107" i="49" a="1"/>
  <c r="AK107" i="49" s="1"/>
  <c r="Q107" i="49"/>
  <c r="R107" i="49" s="1"/>
  <c r="P107" i="49"/>
  <c r="N107" i="49"/>
  <c r="M107" i="49"/>
  <c r="E107" i="49"/>
  <c r="AL106" i="49" a="1"/>
  <c r="AL106" i="49" s="1"/>
  <c r="AK106" i="49" a="1"/>
  <c r="AK106" i="49" s="1"/>
  <c r="Q106" i="49"/>
  <c r="R106" i="49" s="1"/>
  <c r="P106" i="49"/>
  <c r="N106" i="49"/>
  <c r="M106" i="49"/>
  <c r="E106" i="49"/>
  <c r="AL105" i="49" a="1"/>
  <c r="AL105" i="49" s="1"/>
  <c r="AK105" i="49" a="1"/>
  <c r="AK105" i="49" s="1"/>
  <c r="Q105" i="49"/>
  <c r="R105" i="49" s="1"/>
  <c r="P105" i="49"/>
  <c r="N105" i="49"/>
  <c r="M105" i="49"/>
  <c r="E105" i="49"/>
  <c r="E104" i="49"/>
  <c r="E103" i="49"/>
  <c r="E102" i="49"/>
  <c r="E101" i="49"/>
  <c r="E100" i="49"/>
  <c r="E99" i="49"/>
  <c r="E98" i="49"/>
  <c r="E97" i="49"/>
  <c r="E96" i="49"/>
  <c r="E95" i="49"/>
  <c r="E94" i="49"/>
  <c r="E93" i="49"/>
  <c r="E92" i="49"/>
  <c r="E91" i="49"/>
  <c r="E90" i="49"/>
  <c r="E89" i="49"/>
  <c r="E88" i="49"/>
  <c r="E87" i="49"/>
  <c r="E86" i="49"/>
  <c r="E85" i="49"/>
  <c r="E84" i="49"/>
  <c r="E83" i="49"/>
  <c r="E82" i="49"/>
  <c r="AL78" i="49" a="1"/>
  <c r="AL78" i="49" s="1"/>
  <c r="AK78" i="49" a="1"/>
  <c r="AK78" i="49" s="1"/>
  <c r="AJ78" i="49" a="1"/>
  <c r="AJ78" i="49" s="1"/>
  <c r="W78" i="49"/>
  <c r="X78" i="49" s="1"/>
  <c r="Q78" i="49"/>
  <c r="R78" i="49" s="1"/>
  <c r="AL77" i="49" a="1"/>
  <c r="AL77" i="49" s="1"/>
  <c r="AK77" i="49" a="1"/>
  <c r="AK77" i="49" s="1"/>
  <c r="AJ77" i="49" a="1"/>
  <c r="AJ77" i="49" s="1"/>
  <c r="W77" i="49"/>
  <c r="X77" i="49" s="1"/>
  <c r="V77" i="49"/>
  <c r="T77" i="49"/>
  <c r="Q77" i="49"/>
  <c r="R77" i="49" s="1"/>
  <c r="P77" i="49"/>
  <c r="O77" i="49"/>
  <c r="N77" i="49"/>
  <c r="M77" i="49"/>
  <c r="AL76" i="49" a="1"/>
  <c r="AL76" i="49" s="1"/>
  <c r="AK76" i="49" a="1"/>
  <c r="AK76" i="49" s="1"/>
  <c r="AJ76" i="49" a="1"/>
  <c r="AJ76" i="49" s="1"/>
  <c r="W76" i="49"/>
  <c r="X76" i="49" s="1"/>
  <c r="V76" i="49"/>
  <c r="T76" i="49"/>
  <c r="Q76" i="49"/>
  <c r="R76" i="49" s="1"/>
  <c r="P76" i="49"/>
  <c r="O76" i="49"/>
  <c r="N76" i="49"/>
  <c r="M76" i="49"/>
  <c r="AL75" i="49" a="1"/>
  <c r="AL75" i="49" s="1"/>
  <c r="AK75" i="49" a="1"/>
  <c r="AK75" i="49" s="1"/>
  <c r="AJ75" i="49" a="1"/>
  <c r="AJ75" i="49" s="1"/>
  <c r="W75" i="49"/>
  <c r="X75" i="49" s="1"/>
  <c r="V75" i="49"/>
  <c r="T75" i="49"/>
  <c r="Q75" i="49"/>
  <c r="R75" i="49" s="1"/>
  <c r="P75" i="49"/>
  <c r="O75" i="49"/>
  <c r="N75" i="49"/>
  <c r="M75" i="49"/>
  <c r="AL74" i="49" a="1"/>
  <c r="AL74" i="49" s="1"/>
  <c r="AK74" i="49" a="1"/>
  <c r="AK74" i="49" s="1"/>
  <c r="AJ74" i="49" a="1"/>
  <c r="AJ74" i="49" s="1"/>
  <c r="W74" i="49"/>
  <c r="X74" i="49" s="1"/>
  <c r="V74" i="49"/>
  <c r="T74" i="49"/>
  <c r="Q74" i="49"/>
  <c r="R74" i="49" s="1"/>
  <c r="P74" i="49"/>
  <c r="O74" i="49"/>
  <c r="N74" i="49"/>
  <c r="M74" i="49"/>
  <c r="AL73" i="49" a="1"/>
  <c r="AL73" i="49" s="1"/>
  <c r="AK73" i="49" a="1"/>
  <c r="AK73" i="49" s="1"/>
  <c r="AJ73" i="49" a="1"/>
  <c r="AJ73" i="49" s="1"/>
  <c r="W73" i="49"/>
  <c r="X73" i="49" s="1"/>
  <c r="V73" i="49"/>
  <c r="T73" i="49"/>
  <c r="Q73" i="49"/>
  <c r="R73" i="49" s="1"/>
  <c r="P73" i="49"/>
  <c r="O73" i="49"/>
  <c r="N73" i="49"/>
  <c r="M73" i="49"/>
  <c r="AL72" i="49" a="1"/>
  <c r="AL72" i="49" s="1"/>
  <c r="AK72" i="49" a="1"/>
  <c r="AK72" i="49" s="1"/>
  <c r="AJ72" i="49" a="1"/>
  <c r="AJ72" i="49" s="1"/>
  <c r="W72" i="49"/>
  <c r="X72" i="49" s="1"/>
  <c r="V72" i="49"/>
  <c r="T72" i="49"/>
  <c r="Q72" i="49"/>
  <c r="R72" i="49" s="1"/>
  <c r="P72" i="49"/>
  <c r="O72" i="49"/>
  <c r="N72" i="49"/>
  <c r="M72" i="49"/>
  <c r="AL71" i="49" a="1"/>
  <c r="AL71" i="49" s="1"/>
  <c r="AK71" i="49" a="1"/>
  <c r="AK71" i="49" s="1"/>
  <c r="AJ71" i="49" a="1"/>
  <c r="AJ71" i="49" s="1"/>
  <c r="Q71" i="49"/>
  <c r="R71" i="49" s="1"/>
  <c r="P71" i="49"/>
  <c r="O71" i="49"/>
  <c r="N71" i="49"/>
  <c r="M71" i="49"/>
  <c r="G71" i="49"/>
  <c r="AL70" i="49" a="1"/>
  <c r="AL70" i="49" s="1"/>
  <c r="AK70" i="49" a="1"/>
  <c r="AK70" i="49" s="1"/>
  <c r="AJ70" i="49" a="1"/>
  <c r="AJ70" i="49" s="1"/>
  <c r="Q70" i="49"/>
  <c r="R70" i="49" s="1"/>
  <c r="P70" i="49"/>
  <c r="O70" i="49"/>
  <c r="N70" i="49"/>
  <c r="M70" i="49"/>
  <c r="G70" i="49"/>
  <c r="AL69" i="49" a="1"/>
  <c r="AL69" i="49" s="1"/>
  <c r="AK69" i="49" a="1"/>
  <c r="AK69" i="49" s="1"/>
  <c r="AJ69" i="49" a="1"/>
  <c r="AJ69" i="49" s="1"/>
  <c r="Q69" i="49"/>
  <c r="R69" i="49" s="1"/>
  <c r="P69" i="49"/>
  <c r="O69" i="49"/>
  <c r="N69" i="49"/>
  <c r="M69" i="49"/>
  <c r="G69" i="49"/>
  <c r="Q68" i="49"/>
  <c r="R68" i="49" s="1"/>
  <c r="O68" i="49"/>
  <c r="N68" i="49"/>
  <c r="P68" i="49" s="1"/>
  <c r="M68" i="49"/>
  <c r="G68" i="49"/>
  <c r="AL67" i="49" a="1"/>
  <c r="AL67" i="49" s="1"/>
  <c r="AK67" i="49" a="1"/>
  <c r="AK67" i="49" s="1"/>
  <c r="AJ67" i="49" a="1"/>
  <c r="AJ67" i="49" s="1"/>
  <c r="AL66" i="49" a="1"/>
  <c r="AL66" i="49" s="1"/>
  <c r="AK66" i="49" a="1"/>
  <c r="AK66" i="49" s="1"/>
  <c r="AJ66" i="49" a="1"/>
  <c r="AJ66" i="49" s="1"/>
  <c r="O66" i="49"/>
  <c r="N66" i="49"/>
  <c r="P66" i="49" s="1"/>
  <c r="M66" i="49"/>
  <c r="G66" i="49"/>
  <c r="O65" i="49"/>
  <c r="N65" i="49"/>
  <c r="P65" i="49" s="1"/>
  <c r="M65" i="49"/>
  <c r="O64" i="49"/>
  <c r="N64" i="49"/>
  <c r="P64" i="49" s="1"/>
  <c r="M64" i="49"/>
  <c r="O63" i="49"/>
  <c r="N63" i="49"/>
  <c r="P63" i="49" s="1"/>
  <c r="M63" i="49"/>
  <c r="O62" i="49"/>
  <c r="N62" i="49"/>
  <c r="P62" i="49" s="1"/>
  <c r="O60" i="49"/>
  <c r="N60" i="49"/>
  <c r="M60" i="49"/>
  <c r="O59" i="49"/>
  <c r="N59" i="49"/>
  <c r="M59" i="49"/>
  <c r="AL56" i="49" a="1"/>
  <c r="AL56" i="49" s="1"/>
  <c r="AK56" i="49" a="1"/>
  <c r="AK56" i="49" s="1"/>
  <c r="AJ56" i="49" a="1"/>
  <c r="AJ56" i="49" s="1"/>
  <c r="O56" i="49"/>
  <c r="N56" i="49"/>
  <c r="M56" i="49"/>
  <c r="N55" i="49"/>
  <c r="O55" i="49"/>
  <c r="M55" i="49"/>
  <c r="W54" i="49"/>
  <c r="X54" i="49" s="1"/>
  <c r="V54" i="49"/>
  <c r="T54" i="49"/>
  <c r="Q54" i="49"/>
  <c r="R54" i="49" s="1"/>
  <c r="O54" i="49"/>
  <c r="N54" i="49"/>
  <c r="M54" i="49"/>
  <c r="W53" i="49"/>
  <c r="X53" i="49" s="1"/>
  <c r="V53" i="49"/>
  <c r="T53" i="49"/>
  <c r="Q53" i="49"/>
  <c r="R53" i="49" s="1"/>
  <c r="O53" i="49"/>
  <c r="N53" i="49"/>
  <c r="M53" i="49"/>
  <c r="V52" i="49"/>
  <c r="T52" i="49"/>
  <c r="Q52" i="49"/>
  <c r="R52" i="49" s="1"/>
  <c r="O52" i="49"/>
  <c r="N52" i="49"/>
  <c r="M52" i="49"/>
  <c r="W51" i="49"/>
  <c r="X51" i="49" s="1"/>
  <c r="V51" i="49"/>
  <c r="T51" i="49"/>
  <c r="Q51" i="49"/>
  <c r="R51" i="49" s="1"/>
  <c r="O51" i="49"/>
  <c r="N51" i="49"/>
  <c r="M51" i="49"/>
  <c r="AL50" i="49" a="1"/>
  <c r="AL50" i="49" s="1"/>
  <c r="AK50" i="49" a="1"/>
  <c r="AK50" i="49" s="1"/>
  <c r="AJ50" i="49" a="1"/>
  <c r="AJ50" i="49" s="1"/>
  <c r="W50" i="49"/>
  <c r="X50" i="49" s="1"/>
  <c r="V50" i="49"/>
  <c r="T50" i="49"/>
  <c r="Q50" i="49"/>
  <c r="R50" i="49" s="1"/>
  <c r="O50" i="49"/>
  <c r="N50" i="49"/>
  <c r="M50" i="49"/>
  <c r="W49" i="49"/>
  <c r="X49" i="49" s="1"/>
  <c r="V49" i="49"/>
  <c r="T49" i="49"/>
  <c r="Q49" i="49"/>
  <c r="R49" i="49" s="1"/>
  <c r="O49" i="49"/>
  <c r="N49" i="49"/>
  <c r="M49" i="49"/>
  <c r="W47" i="49"/>
  <c r="X47" i="49" s="1"/>
  <c r="V47" i="49"/>
  <c r="T47" i="49"/>
  <c r="Q47" i="49"/>
  <c r="R47" i="49" s="1"/>
  <c r="O47" i="49"/>
  <c r="N47" i="49"/>
  <c r="M47" i="49"/>
  <c r="W46" i="49"/>
  <c r="X46" i="49" s="1"/>
  <c r="V46" i="49"/>
  <c r="T46" i="49"/>
  <c r="Q46" i="49"/>
  <c r="R46" i="49" s="1"/>
  <c r="O46" i="49"/>
  <c r="N46" i="49"/>
  <c r="M46" i="49"/>
  <c r="W45" i="49"/>
  <c r="X45" i="49" s="1"/>
  <c r="V45" i="49"/>
  <c r="T45" i="49"/>
  <c r="Q45" i="49"/>
  <c r="R45" i="49" s="1"/>
  <c r="O45" i="49"/>
  <c r="N45" i="49"/>
  <c r="M45" i="49"/>
  <c r="AL43" i="49" a="1"/>
  <c r="AL43" i="49" s="1"/>
  <c r="AK43" i="49" a="1"/>
  <c r="AK43" i="49" s="1"/>
  <c r="AJ43" i="49" a="1"/>
  <c r="AJ43" i="49" s="1"/>
  <c r="W43" i="49"/>
  <c r="X43" i="49" s="1"/>
  <c r="V43" i="49"/>
  <c r="T43" i="49"/>
  <c r="Q43" i="49"/>
  <c r="R43" i="49" s="1"/>
  <c r="O43" i="49"/>
  <c r="N43" i="49"/>
  <c r="P19" i="49"/>
  <c r="P57" i="49" s="1"/>
  <c r="M43" i="49"/>
  <c r="AL42" i="49" a="1"/>
  <c r="AL42" i="49" s="1"/>
  <c r="AK42" i="49" a="1"/>
  <c r="AK42" i="49" s="1"/>
  <c r="AJ42" i="49" a="1"/>
  <c r="AJ42" i="49" s="1"/>
  <c r="W42" i="49"/>
  <c r="X42" i="49" s="1"/>
  <c r="V42" i="49"/>
  <c r="T42" i="49"/>
  <c r="Q42" i="49"/>
  <c r="R42" i="49" s="1"/>
  <c r="O42" i="49"/>
  <c r="N42" i="49"/>
  <c r="M42" i="49"/>
  <c r="AL41" i="49" a="1"/>
  <c r="AL41" i="49" s="1"/>
  <c r="AK41" i="49" a="1"/>
  <c r="AK41" i="49" s="1"/>
  <c r="AJ41" i="49" a="1"/>
  <c r="AJ41" i="49" s="1"/>
  <c r="W41" i="49"/>
  <c r="X41" i="49" s="1"/>
  <c r="V41" i="49"/>
  <c r="T41" i="49"/>
  <c r="Q41" i="49"/>
  <c r="R41" i="49" s="1"/>
  <c r="O41" i="49"/>
  <c r="N41" i="49"/>
  <c r="M41" i="49"/>
  <c r="AL40" i="49" a="1"/>
  <c r="AL40" i="49" s="1"/>
  <c r="AK40" i="49" a="1"/>
  <c r="AK40" i="49" s="1"/>
  <c r="AJ40" i="49" a="1"/>
  <c r="AJ40" i="49" s="1"/>
  <c r="W40" i="49"/>
  <c r="X40" i="49" s="1"/>
  <c r="V40" i="49"/>
  <c r="T40" i="49"/>
  <c r="O40" i="49"/>
  <c r="N40" i="49"/>
  <c r="M40" i="49"/>
  <c r="AL39" i="49" a="1"/>
  <c r="AL39" i="49" s="1"/>
  <c r="AK39" i="49" a="1"/>
  <c r="AK39" i="49" s="1"/>
  <c r="AJ39" i="49" a="1"/>
  <c r="AJ39" i="49" s="1"/>
  <c r="W39" i="49"/>
  <c r="X39" i="49" s="1"/>
  <c r="V39" i="49"/>
  <c r="T39" i="49"/>
  <c r="O39" i="49"/>
  <c r="N39" i="49"/>
  <c r="M39" i="49"/>
  <c r="AL38" i="49" a="1"/>
  <c r="AL38" i="49" s="1"/>
  <c r="AK38" i="49" a="1"/>
  <c r="AK38" i="49" s="1"/>
  <c r="AJ38" i="49" a="1"/>
  <c r="AJ38" i="49" s="1"/>
  <c r="W38" i="49"/>
  <c r="X38" i="49" s="1"/>
  <c r="V38" i="49"/>
  <c r="T38" i="49"/>
  <c r="Q38" i="49"/>
  <c r="R38" i="49" s="1"/>
  <c r="O38" i="49"/>
  <c r="N38" i="49"/>
  <c r="M38" i="49"/>
  <c r="AL37" i="49" a="1"/>
  <c r="AL37" i="49" s="1"/>
  <c r="AK37" i="49" a="1"/>
  <c r="AK37" i="49" s="1"/>
  <c r="AJ37" i="49" a="1"/>
  <c r="AJ37" i="49" s="1"/>
  <c r="W37" i="49"/>
  <c r="X37" i="49" s="1"/>
  <c r="V37" i="49"/>
  <c r="T37" i="49"/>
  <c r="Q37" i="49"/>
  <c r="R37" i="49" s="1"/>
  <c r="O37" i="49"/>
  <c r="N37" i="49"/>
  <c r="M37" i="49"/>
  <c r="AL36" i="49" a="1"/>
  <c r="AL36" i="49" s="1"/>
  <c r="AK36" i="49" a="1"/>
  <c r="AK36" i="49" s="1"/>
  <c r="AJ36" i="49" a="1"/>
  <c r="AJ36" i="49" s="1"/>
  <c r="W36" i="49"/>
  <c r="X36" i="49" s="1"/>
  <c r="V36" i="49"/>
  <c r="T36" i="49"/>
  <c r="Q36" i="49"/>
  <c r="R36" i="49" s="1"/>
  <c r="O36" i="49"/>
  <c r="N36" i="49"/>
  <c r="P36" i="49" s="1"/>
  <c r="M36" i="49"/>
  <c r="AL35" i="49" a="1"/>
  <c r="AL35" i="49" s="1"/>
  <c r="AK35" i="49" a="1"/>
  <c r="AK35" i="49" s="1"/>
  <c r="AJ35" i="49" a="1"/>
  <c r="AJ35" i="49" s="1"/>
  <c r="W35" i="49"/>
  <c r="X35" i="49" s="1"/>
  <c r="V35" i="49"/>
  <c r="T35" i="49"/>
  <c r="Q35" i="49"/>
  <c r="R35" i="49" s="1"/>
  <c r="O35" i="49"/>
  <c r="N35" i="49"/>
  <c r="M35" i="49"/>
  <c r="AL34" i="49" a="1"/>
  <c r="AL34" i="49" s="1"/>
  <c r="AK34" i="49" a="1"/>
  <c r="AK34" i="49" s="1"/>
  <c r="AJ34" i="49" a="1"/>
  <c r="AJ34" i="49" s="1"/>
  <c r="W34" i="49"/>
  <c r="X34" i="49" s="1"/>
  <c r="V34" i="49"/>
  <c r="T34" i="49"/>
  <c r="Q34" i="49"/>
  <c r="R34" i="49" s="1"/>
  <c r="O34" i="49"/>
  <c r="N34" i="49"/>
  <c r="P34" i="49" s="1"/>
  <c r="M34" i="49"/>
  <c r="AL33" i="49" a="1"/>
  <c r="AL33" i="49" s="1"/>
  <c r="AK33" i="49" a="1"/>
  <c r="AK33" i="49" s="1"/>
  <c r="AJ33" i="49" a="1"/>
  <c r="AJ33" i="49" s="1"/>
  <c r="W33" i="49"/>
  <c r="X33" i="49" s="1"/>
  <c r="V33" i="49"/>
  <c r="T33" i="49"/>
  <c r="Q33" i="49"/>
  <c r="R33" i="49" s="1"/>
  <c r="O33" i="49"/>
  <c r="N33" i="49"/>
  <c r="M33" i="49"/>
  <c r="AL32" i="49" a="1"/>
  <c r="AL32" i="49" s="1"/>
  <c r="AK32" i="49" a="1"/>
  <c r="AK32" i="49" s="1"/>
  <c r="AJ32" i="49" a="1"/>
  <c r="AJ32" i="49" s="1"/>
  <c r="W32" i="49"/>
  <c r="X32" i="49" s="1"/>
  <c r="V32" i="49"/>
  <c r="T32" i="49"/>
  <c r="Q32" i="49"/>
  <c r="R32" i="49" s="1"/>
  <c r="O32" i="49"/>
  <c r="N32" i="49"/>
  <c r="M32" i="49"/>
  <c r="AL31" i="49" a="1"/>
  <c r="AL31" i="49" s="1"/>
  <c r="AK31" i="49" a="1"/>
  <c r="AK31" i="49" s="1"/>
  <c r="AJ31" i="49" a="1"/>
  <c r="AJ31" i="49" s="1"/>
  <c r="W31" i="49"/>
  <c r="X31" i="49" s="1"/>
  <c r="V31" i="49"/>
  <c r="T31" i="49"/>
  <c r="Q31" i="49"/>
  <c r="R31" i="49" s="1"/>
  <c r="O31" i="49"/>
  <c r="N31" i="49"/>
  <c r="AL30" i="49" a="1"/>
  <c r="AL30" i="49" s="1"/>
  <c r="AK30" i="49" a="1"/>
  <c r="AK30" i="49" s="1"/>
  <c r="AJ30" i="49" a="1"/>
  <c r="AJ30" i="49" s="1"/>
  <c r="W30" i="49"/>
  <c r="X30" i="49" s="1"/>
  <c r="V30" i="49"/>
  <c r="T30" i="49"/>
  <c r="Q30" i="49"/>
  <c r="R30" i="49" s="1"/>
  <c r="O30" i="49"/>
  <c r="N30" i="49"/>
  <c r="M30" i="49"/>
  <c r="AL29" i="49" a="1"/>
  <c r="AL29" i="49" s="1"/>
  <c r="AK29" i="49" a="1"/>
  <c r="AK29" i="49" s="1"/>
  <c r="AJ29" i="49" a="1"/>
  <c r="AJ29" i="49" s="1"/>
  <c r="W29" i="49"/>
  <c r="X29" i="49" s="1"/>
  <c r="V29" i="49"/>
  <c r="T29" i="49"/>
  <c r="Q29" i="49"/>
  <c r="R29" i="49" s="1"/>
  <c r="O29" i="49"/>
  <c r="N29" i="49"/>
  <c r="M29" i="49"/>
  <c r="AL28" i="49" a="1"/>
  <c r="AL28" i="49" s="1"/>
  <c r="AK28" i="49" a="1"/>
  <c r="AK28" i="49" s="1"/>
  <c r="AJ28" i="49" a="1"/>
  <c r="AJ28" i="49" s="1"/>
  <c r="W28" i="49"/>
  <c r="X28" i="49" s="1"/>
  <c r="V28" i="49"/>
  <c r="T28" i="49"/>
  <c r="Q28" i="49"/>
  <c r="R28" i="49" s="1"/>
  <c r="O28" i="49"/>
  <c r="N28" i="49"/>
  <c r="M28" i="49"/>
  <c r="AL27" i="49" a="1"/>
  <c r="AL27" i="49" s="1"/>
  <c r="AK27" i="49" a="1"/>
  <c r="AK27" i="49" s="1"/>
  <c r="AJ27" i="49" a="1"/>
  <c r="AJ27" i="49" s="1"/>
  <c r="W27" i="49"/>
  <c r="X27" i="49" s="1"/>
  <c r="V27" i="49"/>
  <c r="T27" i="49"/>
  <c r="Q27" i="49"/>
  <c r="R27" i="49" s="1"/>
  <c r="O27" i="49"/>
  <c r="N27" i="49"/>
  <c r="M27" i="49"/>
  <c r="AL26" i="49" a="1"/>
  <c r="AL26" i="49" s="1"/>
  <c r="AK26" i="49" a="1"/>
  <c r="AK26" i="49" s="1"/>
  <c r="AJ26" i="49" a="1"/>
  <c r="AJ26" i="49" s="1"/>
  <c r="W26" i="49"/>
  <c r="X26" i="49" s="1"/>
  <c r="V26" i="49"/>
  <c r="T26" i="49"/>
  <c r="Q26" i="49"/>
  <c r="R26" i="49" s="1"/>
  <c r="O26" i="49"/>
  <c r="N26" i="49"/>
  <c r="M26" i="49"/>
  <c r="AL25" i="49" a="1"/>
  <c r="AL25" i="49" s="1"/>
  <c r="AK25" i="49" a="1"/>
  <c r="AK25" i="49" s="1"/>
  <c r="AJ25" i="49" a="1"/>
  <c r="AJ25" i="49" s="1"/>
  <c r="W25" i="49"/>
  <c r="X25" i="49" s="1"/>
  <c r="V25" i="49"/>
  <c r="T25" i="49"/>
  <c r="Q25" i="49"/>
  <c r="R25" i="49" s="1"/>
  <c r="O25" i="49"/>
  <c r="N25" i="49"/>
  <c r="M25" i="49"/>
  <c r="AL24" i="49" a="1"/>
  <c r="AL24" i="49" s="1"/>
  <c r="AK24" i="49" a="1"/>
  <c r="AK24" i="49" s="1"/>
  <c r="AJ24" i="49" a="1"/>
  <c r="AJ24" i="49" s="1"/>
  <c r="W24" i="49"/>
  <c r="X24" i="49" s="1"/>
  <c r="V24" i="49"/>
  <c r="T24" i="49"/>
  <c r="Q24" i="49"/>
  <c r="R24" i="49" s="1"/>
  <c r="O24" i="49"/>
  <c r="N24" i="49"/>
  <c r="M24" i="49"/>
  <c r="AL23" i="49" a="1"/>
  <c r="AL23" i="49" s="1"/>
  <c r="AK23" i="49" a="1"/>
  <c r="AK23" i="49" s="1"/>
  <c r="AJ23" i="49" a="1"/>
  <c r="AJ23" i="49" s="1"/>
  <c r="W23" i="49"/>
  <c r="X23" i="49" s="1"/>
  <c r="V23" i="49"/>
  <c r="T23" i="49"/>
  <c r="Q23" i="49"/>
  <c r="R23" i="49" s="1"/>
  <c r="O23" i="49"/>
  <c r="N23" i="49"/>
  <c r="M23" i="49"/>
  <c r="AK22" i="49" a="1"/>
  <c r="AK22" i="49" s="1"/>
  <c r="AJ22" i="49" a="1"/>
  <c r="AJ22" i="49" s="1"/>
  <c r="S19" i="49"/>
  <c r="R19" i="49"/>
  <c r="S18" i="49"/>
  <c r="R18" i="49"/>
  <c r="S17" i="49"/>
  <c r="R17" i="49"/>
  <c r="S16" i="49"/>
  <c r="R16" i="49"/>
  <c r="CC12" i="49" a="1"/>
  <c r="CC12" i="49" s="1"/>
  <c r="BU12" i="49" a="1"/>
  <c r="BU12" i="49" s="1"/>
  <c r="AP12" i="49" a="1"/>
  <c r="AP12" i="49" s="1"/>
  <c r="BK12" i="49" a="1"/>
  <c r="BK12" i="49" s="1"/>
  <c r="BI12" i="49" a="1"/>
  <c r="BI12" i="49" s="1"/>
  <c r="AT12" i="49" a="1"/>
  <c r="AT12" i="49" s="1"/>
  <c r="AU12" i="49" a="1"/>
  <c r="AU12" i="49" s="1"/>
  <c r="AY12" i="49" a="1"/>
  <c r="AY12" i="49" s="1"/>
  <c r="BM12" i="49" a="1"/>
  <c r="BM12" i="49" s="1"/>
  <c r="BX12" i="49" a="1"/>
  <c r="BX12" i="49" s="1"/>
  <c r="BE12" i="49" a="1"/>
  <c r="BE12" i="49" s="1"/>
  <c r="BG12" i="49" a="1"/>
  <c r="BG12" i="49" s="1"/>
  <c r="CA12" i="49" a="1"/>
  <c r="CA12" i="49" s="1"/>
  <c r="AR12" i="49" a="1"/>
  <c r="AR12" i="49" s="1"/>
  <c r="BD12" i="49" a="1"/>
  <c r="BD12" i="49" s="1"/>
  <c r="AN12" i="49" a="1"/>
  <c r="AN12" i="49" s="1"/>
  <c r="BC12" i="49" a="1"/>
  <c r="BC12" i="49" s="1"/>
  <c r="BB12" i="49" a="1"/>
  <c r="BB12" i="49" s="1"/>
  <c r="AM12" i="49" a="1"/>
  <c r="AM12" i="49" s="1"/>
  <c r="BA12" i="49" a="1"/>
  <c r="BA12" i="49" s="1"/>
  <c r="AL12" i="49" a="1"/>
  <c r="AL12" i="49" s="1"/>
  <c r="CC10" i="49" a="1"/>
  <c r="CC10" i="49" s="1"/>
  <c r="BU10" i="49" a="1"/>
  <c r="BU10" i="49" s="1"/>
  <c r="AP10" i="49" a="1"/>
  <c r="AP10" i="49" s="1"/>
  <c r="BK10" i="49" a="1"/>
  <c r="BK10" i="49" s="1"/>
  <c r="BI10" i="49" a="1"/>
  <c r="BI10" i="49" s="1"/>
  <c r="AT10" i="49" a="1"/>
  <c r="AT10" i="49" s="1"/>
  <c r="AU10" i="49" a="1"/>
  <c r="AU10" i="49" s="1"/>
  <c r="AY10" i="49" a="1"/>
  <c r="AY10" i="49" s="1"/>
  <c r="BM10" i="49" a="1"/>
  <c r="BM10" i="49" s="1"/>
  <c r="BX10" i="49" a="1"/>
  <c r="BX10" i="49" s="1"/>
  <c r="BE10" i="49" a="1"/>
  <c r="BE10" i="49" s="1"/>
  <c r="BG10" i="49" a="1"/>
  <c r="BG10" i="49" s="1"/>
  <c r="CA10" i="49" a="1"/>
  <c r="CA10" i="49" s="1"/>
  <c r="AR10" i="49" a="1"/>
  <c r="AR10" i="49" s="1"/>
  <c r="BD10" i="49" a="1"/>
  <c r="BD10" i="49" s="1"/>
  <c r="AN10" i="49" a="1"/>
  <c r="AN10" i="49" s="1"/>
  <c r="BC10" i="49" a="1"/>
  <c r="BC10" i="49" s="1"/>
  <c r="BB10" i="49" a="1"/>
  <c r="BB10" i="49" s="1"/>
  <c r="AM10" i="49" a="1"/>
  <c r="AM10" i="49" s="1"/>
  <c r="BA10" i="49" a="1"/>
  <c r="BA10" i="49" s="1"/>
  <c r="AL10" i="49" a="1"/>
  <c r="AL10" i="49" s="1"/>
  <c r="CC2" i="49" a="1"/>
  <c r="CC2" i="49" s="1"/>
  <c r="BU2" i="49" a="1"/>
  <c r="BU2" i="49" s="1"/>
  <c r="AP2" i="49" a="1"/>
  <c r="AP2" i="49" s="1"/>
  <c r="BK2" i="49" a="1"/>
  <c r="BK2" i="49" s="1"/>
  <c r="BI2" i="49" a="1"/>
  <c r="BI2" i="49" s="1"/>
  <c r="AT2" i="49" a="1"/>
  <c r="AT2" i="49" s="1"/>
  <c r="AU2" i="49" a="1"/>
  <c r="AU2" i="49" s="1"/>
  <c r="AY2" i="49" a="1"/>
  <c r="AY2" i="49" s="1"/>
  <c r="BM2" i="49" a="1"/>
  <c r="BM2" i="49" s="1"/>
  <c r="BX2" i="49" a="1"/>
  <c r="BX2" i="49" s="1"/>
  <c r="BE2" i="49" a="1"/>
  <c r="BE2" i="49" s="1"/>
  <c r="BG2" i="49" a="1"/>
  <c r="BG2" i="49" s="1"/>
  <c r="CA2" i="49" a="1"/>
  <c r="CA2" i="49" s="1"/>
  <c r="AR2" i="49" a="1"/>
  <c r="AR2" i="49" s="1"/>
  <c r="BD2" i="49" a="1"/>
  <c r="BD2" i="49" s="1"/>
  <c r="AN2" i="49" a="1"/>
  <c r="AN2" i="49" s="1"/>
  <c r="BC2" i="49" a="1"/>
  <c r="BC2" i="49" s="1"/>
  <c r="BB2" i="49" a="1"/>
  <c r="BB2" i="49" s="1"/>
  <c r="AM2" i="49" a="1"/>
  <c r="AM2" i="49" s="1"/>
  <c r="BA2" i="49" a="1"/>
  <c r="BA2" i="49" s="1"/>
  <c r="CC1" i="49"/>
  <c r="BU1" i="49"/>
  <c r="AP1" i="49"/>
  <c r="BK1" i="49"/>
  <c r="BI1" i="49"/>
  <c r="AT1" i="49"/>
  <c r="AU1" i="49"/>
  <c r="AY1" i="49"/>
  <c r="BM1" i="49"/>
  <c r="BX1" i="49"/>
  <c r="BE1" i="49"/>
  <c r="BG1" i="49"/>
  <c r="CA1" i="49"/>
  <c r="AR1" i="49"/>
  <c r="BD1" i="49"/>
  <c r="AN1" i="49"/>
  <c r="BC1" i="49"/>
  <c r="BB1" i="49"/>
  <c r="AM1" i="49"/>
  <c r="BA1" i="49"/>
  <c r="P198" i="51"/>
  <c r="P197" i="51"/>
  <c r="P196" i="51"/>
  <c r="P195" i="51"/>
  <c r="P194" i="51"/>
  <c r="P193" i="51"/>
  <c r="P192" i="51"/>
  <c r="E192" i="51"/>
  <c r="AL191" i="51" a="1"/>
  <c r="AL191" i="51" s="1"/>
  <c r="Q191" i="51"/>
  <c r="R191" i="51" s="1"/>
  <c r="P191" i="51"/>
  <c r="N191" i="51"/>
  <c r="M191" i="51"/>
  <c r="E191" i="51"/>
  <c r="AL190" i="51" a="1"/>
  <c r="AL190" i="51" s="1"/>
  <c r="Q190" i="51"/>
  <c r="R190" i="51" s="1"/>
  <c r="P190" i="51"/>
  <c r="N190" i="51"/>
  <c r="M190" i="51"/>
  <c r="E190" i="51"/>
  <c r="AL189" i="51" a="1"/>
  <c r="AL189" i="51" s="1"/>
  <c r="Q189" i="51"/>
  <c r="R189" i="51" s="1"/>
  <c r="P189" i="51"/>
  <c r="N189" i="51"/>
  <c r="M189" i="51"/>
  <c r="E189" i="51"/>
  <c r="AL188" i="51" a="1"/>
  <c r="AL188" i="51" s="1"/>
  <c r="Q188" i="51"/>
  <c r="R188" i="51" s="1"/>
  <c r="P188" i="51"/>
  <c r="N188" i="51"/>
  <c r="M188" i="51"/>
  <c r="E188" i="51"/>
  <c r="AL187" i="51" a="1"/>
  <c r="AL187" i="51" s="1"/>
  <c r="Q187" i="51"/>
  <c r="R187" i="51" s="1"/>
  <c r="P187" i="51"/>
  <c r="N187" i="51"/>
  <c r="M187" i="51"/>
  <c r="E187" i="51"/>
  <c r="AL186" i="51" a="1"/>
  <c r="AL186" i="51" s="1"/>
  <c r="Q186" i="51"/>
  <c r="R186" i="51" s="1"/>
  <c r="P186" i="51"/>
  <c r="N186" i="51"/>
  <c r="M186" i="51"/>
  <c r="E186" i="51"/>
  <c r="AL185" i="51" a="1"/>
  <c r="AL185" i="51" s="1"/>
  <c r="Q185" i="51"/>
  <c r="R185" i="51" s="1"/>
  <c r="P185" i="51"/>
  <c r="N185" i="51"/>
  <c r="M185" i="51"/>
  <c r="E185" i="51"/>
  <c r="AL184" i="51" a="1"/>
  <c r="AL184" i="51" s="1"/>
  <c r="Q184" i="51"/>
  <c r="R184" i="51" s="1"/>
  <c r="P184" i="51"/>
  <c r="N184" i="51"/>
  <c r="M184" i="51"/>
  <c r="E184" i="51"/>
  <c r="AL183" i="51" a="1"/>
  <c r="AL183" i="51" s="1"/>
  <c r="Q183" i="51"/>
  <c r="R183" i="51" s="1"/>
  <c r="P183" i="51"/>
  <c r="N183" i="51"/>
  <c r="M183" i="51"/>
  <c r="E183" i="51"/>
  <c r="AL182" i="51" a="1"/>
  <c r="AL182" i="51" s="1"/>
  <c r="Q182" i="51"/>
  <c r="R182" i="51" s="1"/>
  <c r="P182" i="51"/>
  <c r="N182" i="51"/>
  <c r="M182" i="51"/>
  <c r="E182" i="51"/>
  <c r="AL181" i="51" a="1"/>
  <c r="AL181" i="51" s="1"/>
  <c r="Q181" i="51"/>
  <c r="R181" i="51" s="1"/>
  <c r="P181" i="51"/>
  <c r="N181" i="51"/>
  <c r="M181" i="51"/>
  <c r="E181" i="51"/>
  <c r="AL180" i="51" a="1"/>
  <c r="AL180" i="51" s="1"/>
  <c r="Q180" i="51"/>
  <c r="R180" i="51" s="1"/>
  <c r="P180" i="51"/>
  <c r="N180" i="51"/>
  <c r="M180" i="51"/>
  <c r="E180" i="51"/>
  <c r="AL179" i="51" a="1"/>
  <c r="AL179" i="51" s="1"/>
  <c r="Q179" i="51"/>
  <c r="R179" i="51" s="1"/>
  <c r="P179" i="51"/>
  <c r="N179" i="51"/>
  <c r="M179" i="51"/>
  <c r="E179" i="51"/>
  <c r="AL178" i="51" a="1"/>
  <c r="AL178" i="51" s="1"/>
  <c r="Q178" i="51"/>
  <c r="R178" i="51" s="1"/>
  <c r="P178" i="51"/>
  <c r="N178" i="51"/>
  <c r="M178" i="51"/>
  <c r="E178" i="51"/>
  <c r="AL177" i="51" a="1"/>
  <c r="AL177" i="51" s="1"/>
  <c r="Q177" i="51"/>
  <c r="R177" i="51" s="1"/>
  <c r="P177" i="51"/>
  <c r="N177" i="51"/>
  <c r="M177" i="51"/>
  <c r="E177" i="51"/>
  <c r="AL176" i="51" a="1"/>
  <c r="AL176" i="51" s="1"/>
  <c r="Q176" i="51"/>
  <c r="R176" i="51" s="1"/>
  <c r="P176" i="51"/>
  <c r="N176" i="51"/>
  <c r="M176" i="51"/>
  <c r="E176" i="51"/>
  <c r="AL175" i="51" a="1"/>
  <c r="AL175" i="51" s="1"/>
  <c r="Q175" i="51"/>
  <c r="R175" i="51" s="1"/>
  <c r="P175" i="51"/>
  <c r="N175" i="51"/>
  <c r="M175" i="51"/>
  <c r="E175" i="51"/>
  <c r="AL174" i="51" a="1"/>
  <c r="AL174" i="51" s="1"/>
  <c r="Q174" i="51"/>
  <c r="R174" i="51" s="1"/>
  <c r="P174" i="51"/>
  <c r="N174" i="51"/>
  <c r="M174" i="51"/>
  <c r="E174" i="51"/>
  <c r="AL173" i="51" a="1"/>
  <c r="AL173" i="51" s="1"/>
  <c r="Q173" i="51"/>
  <c r="R173" i="51" s="1"/>
  <c r="P173" i="51"/>
  <c r="N173" i="51"/>
  <c r="M173" i="51"/>
  <c r="E173" i="51"/>
  <c r="AL172" i="51" a="1"/>
  <c r="AL172" i="51" s="1"/>
  <c r="Q172" i="51"/>
  <c r="R172" i="51" s="1"/>
  <c r="P172" i="51"/>
  <c r="N172" i="51"/>
  <c r="M172" i="51"/>
  <c r="E172" i="51"/>
  <c r="AL171" i="51" a="1"/>
  <c r="AL171" i="51" s="1"/>
  <c r="Q171" i="51"/>
  <c r="R171" i="51" s="1"/>
  <c r="P171" i="51"/>
  <c r="N171" i="51"/>
  <c r="M171" i="51"/>
  <c r="E171" i="51"/>
  <c r="AL170" i="51" a="1"/>
  <c r="AL170" i="51" s="1"/>
  <c r="AK170" i="51" a="1"/>
  <c r="AK170" i="51" s="1"/>
  <c r="Q170" i="51"/>
  <c r="R170" i="51" s="1"/>
  <c r="P170" i="51"/>
  <c r="N170" i="51"/>
  <c r="M170" i="51"/>
  <c r="E170" i="51"/>
  <c r="AL169" i="51" a="1"/>
  <c r="AL169" i="51" s="1"/>
  <c r="AK169" i="51" a="1"/>
  <c r="AK169" i="51" s="1"/>
  <c r="Q169" i="51"/>
  <c r="R169" i="51" s="1"/>
  <c r="P169" i="51"/>
  <c r="N169" i="51"/>
  <c r="M169" i="51"/>
  <c r="E169" i="51"/>
  <c r="AL168" i="51" a="1"/>
  <c r="AL168" i="51" s="1"/>
  <c r="AK168" i="51" a="1"/>
  <c r="AK168" i="51" s="1"/>
  <c r="Q168" i="51"/>
  <c r="R168" i="51" s="1"/>
  <c r="P168" i="51"/>
  <c r="N168" i="51"/>
  <c r="M168" i="51"/>
  <c r="E168" i="51"/>
  <c r="AL167" i="51" a="1"/>
  <c r="AL167" i="51" s="1"/>
  <c r="AK167" i="51" a="1"/>
  <c r="AK167" i="51" s="1"/>
  <c r="Q167" i="51"/>
  <c r="R167" i="51" s="1"/>
  <c r="P167" i="51"/>
  <c r="N167" i="51"/>
  <c r="M167" i="51"/>
  <c r="E167" i="51"/>
  <c r="AL166" i="51" a="1"/>
  <c r="AL166" i="51" s="1"/>
  <c r="AK166" i="51" a="1"/>
  <c r="AK166" i="51" s="1"/>
  <c r="Q166" i="51"/>
  <c r="R166" i="51" s="1"/>
  <c r="P166" i="51"/>
  <c r="N166" i="51"/>
  <c r="M166" i="51"/>
  <c r="E166" i="51"/>
  <c r="AL165" i="51" a="1"/>
  <c r="AL165" i="51" s="1"/>
  <c r="AK165" i="51" a="1"/>
  <c r="AK165" i="51" s="1"/>
  <c r="Q165" i="51"/>
  <c r="R165" i="51" s="1"/>
  <c r="P165" i="51"/>
  <c r="N165" i="51"/>
  <c r="M165" i="51"/>
  <c r="E165" i="51"/>
  <c r="AL164" i="51" a="1"/>
  <c r="AL164" i="51" s="1"/>
  <c r="AK164" i="51" a="1"/>
  <c r="AK164" i="51" s="1"/>
  <c r="Q164" i="51"/>
  <c r="R164" i="51" s="1"/>
  <c r="P164" i="51"/>
  <c r="N164" i="51"/>
  <c r="M164" i="51"/>
  <c r="E164" i="51"/>
  <c r="AL163" i="51" a="1"/>
  <c r="AL163" i="51" s="1"/>
  <c r="AK163" i="51" a="1"/>
  <c r="AK163" i="51" s="1"/>
  <c r="Q163" i="51"/>
  <c r="R163" i="51" s="1"/>
  <c r="P163" i="51"/>
  <c r="N163" i="51"/>
  <c r="M163" i="51"/>
  <c r="E163" i="51"/>
  <c r="AL162" i="51" a="1"/>
  <c r="AL162" i="51" s="1"/>
  <c r="AK162" i="51" a="1"/>
  <c r="AK162" i="51" s="1"/>
  <c r="Q162" i="51"/>
  <c r="R162" i="51" s="1"/>
  <c r="P162" i="51"/>
  <c r="N162" i="51"/>
  <c r="M162" i="51"/>
  <c r="E162" i="51"/>
  <c r="AL161" i="51" a="1"/>
  <c r="AL161" i="51" s="1"/>
  <c r="AK161" i="51" a="1"/>
  <c r="AK161" i="51" s="1"/>
  <c r="Q161" i="51"/>
  <c r="R161" i="51" s="1"/>
  <c r="P161" i="51"/>
  <c r="N161" i="51"/>
  <c r="M161" i="51"/>
  <c r="E161" i="51"/>
  <c r="AL160" i="51" a="1"/>
  <c r="AL160" i="51" s="1"/>
  <c r="AK160" i="51" a="1"/>
  <c r="AK160" i="51" s="1"/>
  <c r="Q160" i="51"/>
  <c r="R160" i="51" s="1"/>
  <c r="P160" i="51"/>
  <c r="N160" i="51"/>
  <c r="M160" i="51"/>
  <c r="E160" i="51"/>
  <c r="AL159" i="51" a="1"/>
  <c r="AL159" i="51" s="1"/>
  <c r="AK159" i="51" a="1"/>
  <c r="AK159" i="51" s="1"/>
  <c r="Q159" i="51"/>
  <c r="R159" i="51" s="1"/>
  <c r="P159" i="51"/>
  <c r="N159" i="51"/>
  <c r="M159" i="51"/>
  <c r="E159" i="51"/>
  <c r="AL158" i="51" a="1"/>
  <c r="AL158" i="51" s="1"/>
  <c r="AK158" i="51" a="1"/>
  <c r="AK158" i="51" s="1"/>
  <c r="Q158" i="51"/>
  <c r="R158" i="51" s="1"/>
  <c r="P158" i="51"/>
  <c r="N158" i="51"/>
  <c r="M158" i="51"/>
  <c r="E158" i="51"/>
  <c r="AL157" i="51" a="1"/>
  <c r="AL157" i="51" s="1"/>
  <c r="AK157" i="51" a="1"/>
  <c r="AK157" i="51" s="1"/>
  <c r="Q157" i="51"/>
  <c r="R157" i="51" s="1"/>
  <c r="P157" i="51"/>
  <c r="N157" i="51"/>
  <c r="M157" i="51"/>
  <c r="E157" i="51"/>
  <c r="AL156" i="51" a="1"/>
  <c r="AL156" i="51" s="1"/>
  <c r="AK156" i="51" a="1"/>
  <c r="AK156" i="51" s="1"/>
  <c r="Q156" i="51"/>
  <c r="R156" i="51" s="1"/>
  <c r="P156" i="51"/>
  <c r="N156" i="51"/>
  <c r="M156" i="51"/>
  <c r="E156" i="51"/>
  <c r="AL155" i="51" a="1"/>
  <c r="AL155" i="51" s="1"/>
  <c r="AK155" i="51" a="1"/>
  <c r="AK155" i="51" s="1"/>
  <c r="Q155" i="51"/>
  <c r="R155" i="51" s="1"/>
  <c r="P155" i="51"/>
  <c r="N155" i="51"/>
  <c r="M155" i="51"/>
  <c r="E155" i="51"/>
  <c r="AL154" i="51" a="1"/>
  <c r="AL154" i="51" s="1"/>
  <c r="AK154" i="51" a="1"/>
  <c r="AK154" i="51" s="1"/>
  <c r="Q154" i="51"/>
  <c r="R154" i="51" s="1"/>
  <c r="P154" i="51"/>
  <c r="N154" i="51"/>
  <c r="M154" i="51"/>
  <c r="E154" i="51"/>
  <c r="AL153" i="51" a="1"/>
  <c r="AL153" i="51" s="1"/>
  <c r="AK153" i="51" a="1"/>
  <c r="AK153" i="51" s="1"/>
  <c r="Q153" i="51"/>
  <c r="R153" i="51" s="1"/>
  <c r="P153" i="51"/>
  <c r="N153" i="51"/>
  <c r="M153" i="51"/>
  <c r="E153" i="51"/>
  <c r="AL152" i="51" a="1"/>
  <c r="AL152" i="51" s="1"/>
  <c r="AK152" i="51" a="1"/>
  <c r="AK152" i="51" s="1"/>
  <c r="Q152" i="51"/>
  <c r="R152" i="51" s="1"/>
  <c r="P152" i="51"/>
  <c r="N152" i="51"/>
  <c r="M152" i="51"/>
  <c r="E152" i="51"/>
  <c r="AL151" i="51" a="1"/>
  <c r="AL151" i="51" s="1"/>
  <c r="AK151" i="51" a="1"/>
  <c r="AK151" i="51" s="1"/>
  <c r="Q151" i="51"/>
  <c r="R151" i="51" s="1"/>
  <c r="P151" i="51"/>
  <c r="N151" i="51"/>
  <c r="M151" i="51"/>
  <c r="E151" i="51"/>
  <c r="AL150" i="51" a="1"/>
  <c r="AL150" i="51" s="1"/>
  <c r="AK150" i="51" a="1"/>
  <c r="AK150" i="51" s="1"/>
  <c r="Q150" i="51"/>
  <c r="R150" i="51" s="1"/>
  <c r="P150" i="51"/>
  <c r="N150" i="51"/>
  <c r="M150" i="51"/>
  <c r="E150" i="51"/>
  <c r="AL149" i="51" a="1"/>
  <c r="AL149" i="51" s="1"/>
  <c r="AK149" i="51" a="1"/>
  <c r="AK149" i="51" s="1"/>
  <c r="Q149" i="51"/>
  <c r="R149" i="51" s="1"/>
  <c r="P149" i="51"/>
  <c r="N149" i="51"/>
  <c r="M149" i="51"/>
  <c r="E149" i="51"/>
  <c r="AL148" i="51" a="1"/>
  <c r="AL148" i="51" s="1"/>
  <c r="AK148" i="51" a="1"/>
  <c r="AK148" i="51" s="1"/>
  <c r="Q148" i="51"/>
  <c r="R148" i="51" s="1"/>
  <c r="P148" i="51"/>
  <c r="N148" i="51"/>
  <c r="M148" i="51"/>
  <c r="E148" i="51"/>
  <c r="AL147" i="51" a="1"/>
  <c r="AL147" i="51" s="1"/>
  <c r="AK147" i="51" a="1"/>
  <c r="AK147" i="51" s="1"/>
  <c r="Q147" i="51"/>
  <c r="R147" i="51" s="1"/>
  <c r="P147" i="51"/>
  <c r="N147" i="51"/>
  <c r="M147" i="51"/>
  <c r="E147" i="51"/>
  <c r="AL146" i="51" a="1"/>
  <c r="AL146" i="51" s="1"/>
  <c r="AK146" i="51" a="1"/>
  <c r="AK146" i="51" s="1"/>
  <c r="Q146" i="51"/>
  <c r="R146" i="51" s="1"/>
  <c r="P146" i="51"/>
  <c r="N146" i="51"/>
  <c r="M146" i="51"/>
  <c r="E146" i="51"/>
  <c r="AL145" i="51" a="1"/>
  <c r="AL145" i="51" s="1"/>
  <c r="AK145" i="51" a="1"/>
  <c r="AK145" i="51" s="1"/>
  <c r="Q145" i="51"/>
  <c r="R145" i="51" s="1"/>
  <c r="P145" i="51"/>
  <c r="N145" i="51"/>
  <c r="M145" i="51"/>
  <c r="E145" i="51"/>
  <c r="AL144" i="51" a="1"/>
  <c r="AL144" i="51" s="1"/>
  <c r="AK144" i="51" a="1"/>
  <c r="AK144" i="51" s="1"/>
  <c r="Q144" i="51"/>
  <c r="R144" i="51" s="1"/>
  <c r="P144" i="51"/>
  <c r="N144" i="51"/>
  <c r="M144" i="51"/>
  <c r="E144" i="51"/>
  <c r="AL143" i="51" a="1"/>
  <c r="AL143" i="51" s="1"/>
  <c r="AK143" i="51" a="1"/>
  <c r="AK143" i="51" s="1"/>
  <c r="Q143" i="51"/>
  <c r="R143" i="51" s="1"/>
  <c r="P143" i="51"/>
  <c r="N143" i="51"/>
  <c r="M143" i="51"/>
  <c r="E143" i="51"/>
  <c r="AL142" i="51" a="1"/>
  <c r="AL142" i="51" s="1"/>
  <c r="AK142" i="51" a="1"/>
  <c r="AK142" i="51" s="1"/>
  <c r="Q142" i="51"/>
  <c r="R142" i="51" s="1"/>
  <c r="P142" i="51"/>
  <c r="N142" i="51"/>
  <c r="M142" i="51"/>
  <c r="E142" i="51"/>
  <c r="AL141" i="51" a="1"/>
  <c r="AL141" i="51" s="1"/>
  <c r="AK141" i="51" a="1"/>
  <c r="AK141" i="51" s="1"/>
  <c r="Q141" i="51"/>
  <c r="R141" i="51" s="1"/>
  <c r="P141" i="51"/>
  <c r="N141" i="51"/>
  <c r="M141" i="51"/>
  <c r="E141" i="51"/>
  <c r="AL140" i="51" a="1"/>
  <c r="AL140" i="51" s="1"/>
  <c r="AK140" i="51" a="1"/>
  <c r="AK140" i="51" s="1"/>
  <c r="Q140" i="51"/>
  <c r="R140" i="51" s="1"/>
  <c r="P140" i="51"/>
  <c r="N140" i="51"/>
  <c r="M140" i="51"/>
  <c r="E140" i="51"/>
  <c r="AL139" i="51" a="1"/>
  <c r="AL139" i="51" s="1"/>
  <c r="AK139" i="51" a="1"/>
  <c r="AK139" i="51" s="1"/>
  <c r="Q139" i="51"/>
  <c r="R139" i="51" s="1"/>
  <c r="P139" i="51"/>
  <c r="N139" i="51"/>
  <c r="M139" i="51"/>
  <c r="E139" i="51"/>
  <c r="AL138" i="51" a="1"/>
  <c r="AL138" i="51" s="1"/>
  <c r="AK138" i="51" a="1"/>
  <c r="AK138" i="51" s="1"/>
  <c r="Q138" i="51"/>
  <c r="R138" i="51" s="1"/>
  <c r="P138" i="51"/>
  <c r="N138" i="51"/>
  <c r="M138" i="51"/>
  <c r="E138" i="51"/>
  <c r="AL137" i="51" a="1"/>
  <c r="AL137" i="51" s="1"/>
  <c r="AK137" i="51" a="1"/>
  <c r="AK137" i="51" s="1"/>
  <c r="Q137" i="51"/>
  <c r="R137" i="51" s="1"/>
  <c r="P137" i="51"/>
  <c r="N137" i="51"/>
  <c r="M137" i="51"/>
  <c r="E137" i="51"/>
  <c r="AL136" i="51" a="1"/>
  <c r="AL136" i="51" s="1"/>
  <c r="AK136" i="51" a="1"/>
  <c r="AK136" i="51" s="1"/>
  <c r="Q136" i="51"/>
  <c r="R136" i="51" s="1"/>
  <c r="P136" i="51"/>
  <c r="N136" i="51"/>
  <c r="M136" i="51"/>
  <c r="E136" i="51"/>
  <c r="AL135" i="51" a="1"/>
  <c r="AL135" i="51" s="1"/>
  <c r="AK135" i="51" a="1"/>
  <c r="AK135" i="51" s="1"/>
  <c r="Q135" i="51"/>
  <c r="R135" i="51" s="1"/>
  <c r="P135" i="51"/>
  <c r="N135" i="51"/>
  <c r="M135" i="51"/>
  <c r="E135" i="51"/>
  <c r="AL134" i="51" a="1"/>
  <c r="AL134" i="51" s="1"/>
  <c r="AK134" i="51" a="1"/>
  <c r="AK134" i="51" s="1"/>
  <c r="Q134" i="51"/>
  <c r="R134" i="51" s="1"/>
  <c r="P134" i="51"/>
  <c r="N134" i="51"/>
  <c r="M134" i="51"/>
  <c r="E134" i="51"/>
  <c r="AL133" i="51" a="1"/>
  <c r="AL133" i="51" s="1"/>
  <c r="AK133" i="51" a="1"/>
  <c r="AK133" i="51" s="1"/>
  <c r="Q133" i="51"/>
  <c r="R133" i="51" s="1"/>
  <c r="P133" i="51"/>
  <c r="N133" i="51"/>
  <c r="M133" i="51"/>
  <c r="E133" i="51"/>
  <c r="AL132" i="51" a="1"/>
  <c r="AL132" i="51" s="1"/>
  <c r="AK132" i="51" a="1"/>
  <c r="AK132" i="51" s="1"/>
  <c r="Q132" i="51"/>
  <c r="R132" i="51" s="1"/>
  <c r="P132" i="51"/>
  <c r="N132" i="51"/>
  <c r="M132" i="51"/>
  <c r="E132" i="51"/>
  <c r="AL131" i="51" a="1"/>
  <c r="AL131" i="51" s="1"/>
  <c r="AK131" i="51" a="1"/>
  <c r="AK131" i="51" s="1"/>
  <c r="Q131" i="51"/>
  <c r="R131" i="51" s="1"/>
  <c r="P131" i="51"/>
  <c r="N131" i="51"/>
  <c r="M131" i="51"/>
  <c r="E131" i="51"/>
  <c r="AL130" i="51" a="1"/>
  <c r="AL130" i="51" s="1"/>
  <c r="AK130" i="51" a="1"/>
  <c r="AK130" i="51" s="1"/>
  <c r="Q130" i="51"/>
  <c r="R130" i="51" s="1"/>
  <c r="P130" i="51"/>
  <c r="N130" i="51"/>
  <c r="M130" i="51"/>
  <c r="E130" i="51"/>
  <c r="AL129" i="51" a="1"/>
  <c r="AL129" i="51" s="1"/>
  <c r="AK129" i="51" a="1"/>
  <c r="AK129" i="51" s="1"/>
  <c r="Q129" i="51"/>
  <c r="R129" i="51" s="1"/>
  <c r="P129" i="51"/>
  <c r="N129" i="51"/>
  <c r="M129" i="51"/>
  <c r="E129" i="51"/>
  <c r="AL128" i="51" a="1"/>
  <c r="AL128" i="51" s="1"/>
  <c r="AK128" i="51" a="1"/>
  <c r="AK128" i="51" s="1"/>
  <c r="Q128" i="51"/>
  <c r="R128" i="51" s="1"/>
  <c r="P128" i="51"/>
  <c r="N128" i="51"/>
  <c r="M128" i="51"/>
  <c r="E128" i="51"/>
  <c r="AL127" i="51" a="1"/>
  <c r="AL127" i="51" s="1"/>
  <c r="AK127" i="51" a="1"/>
  <c r="AK127" i="51" s="1"/>
  <c r="Q127" i="51"/>
  <c r="R127" i="51" s="1"/>
  <c r="P127" i="51"/>
  <c r="N127" i="51"/>
  <c r="M127" i="51"/>
  <c r="E127" i="51"/>
  <c r="AL126" i="51" a="1"/>
  <c r="AL126" i="51" s="1"/>
  <c r="AK126" i="51" a="1"/>
  <c r="AK126" i="51" s="1"/>
  <c r="Q126" i="51"/>
  <c r="R126" i="51" s="1"/>
  <c r="P126" i="51"/>
  <c r="N126" i="51"/>
  <c r="M126" i="51"/>
  <c r="E126" i="51"/>
  <c r="AL125" i="51" a="1"/>
  <c r="AL125" i="51" s="1"/>
  <c r="AK125" i="51" a="1"/>
  <c r="AK125" i="51" s="1"/>
  <c r="Q125" i="51"/>
  <c r="R125" i="51" s="1"/>
  <c r="P125" i="51"/>
  <c r="N125" i="51"/>
  <c r="M125" i="51"/>
  <c r="E125" i="51"/>
  <c r="AL124" i="51" a="1"/>
  <c r="AL124" i="51" s="1"/>
  <c r="AK124" i="51" a="1"/>
  <c r="AK124" i="51" s="1"/>
  <c r="Q124" i="51"/>
  <c r="R124" i="51" s="1"/>
  <c r="P124" i="51"/>
  <c r="N124" i="51"/>
  <c r="M124" i="51"/>
  <c r="E124" i="51"/>
  <c r="AL123" i="51" a="1"/>
  <c r="AL123" i="51" s="1"/>
  <c r="AK123" i="51" a="1"/>
  <c r="AK123" i="51" s="1"/>
  <c r="Q123" i="51"/>
  <c r="R123" i="51" s="1"/>
  <c r="P123" i="51"/>
  <c r="N123" i="51"/>
  <c r="M123" i="51"/>
  <c r="E123" i="51"/>
  <c r="AL122" i="51" a="1"/>
  <c r="AL122" i="51" s="1"/>
  <c r="AK122" i="51" a="1"/>
  <c r="AK122" i="51" s="1"/>
  <c r="Q122" i="51"/>
  <c r="R122" i="51" s="1"/>
  <c r="P122" i="51"/>
  <c r="N122" i="51"/>
  <c r="M122" i="51"/>
  <c r="E122" i="51"/>
  <c r="AL121" i="51" a="1"/>
  <c r="AL121" i="51" s="1"/>
  <c r="AK121" i="51" a="1"/>
  <c r="AK121" i="51" s="1"/>
  <c r="Q121" i="51"/>
  <c r="R121" i="51" s="1"/>
  <c r="P121" i="51"/>
  <c r="N121" i="51"/>
  <c r="M121" i="51"/>
  <c r="E121" i="51"/>
  <c r="AL120" i="51" a="1"/>
  <c r="AL120" i="51" s="1"/>
  <c r="AK120" i="51" a="1"/>
  <c r="AK120" i="51" s="1"/>
  <c r="Q120" i="51"/>
  <c r="R120" i="51" s="1"/>
  <c r="P120" i="51"/>
  <c r="N120" i="51"/>
  <c r="M120" i="51"/>
  <c r="E120" i="51"/>
  <c r="AL119" i="51" a="1"/>
  <c r="AL119" i="51" s="1"/>
  <c r="AK119" i="51" a="1"/>
  <c r="AK119" i="51" s="1"/>
  <c r="Q119" i="51"/>
  <c r="R119" i="51" s="1"/>
  <c r="P119" i="51"/>
  <c r="N119" i="51"/>
  <c r="M119" i="51"/>
  <c r="E119" i="51"/>
  <c r="AL118" i="51" a="1"/>
  <c r="AL118" i="51" s="1"/>
  <c r="AK118" i="51" a="1"/>
  <c r="AK118" i="51" s="1"/>
  <c r="Q118" i="51"/>
  <c r="R118" i="51" s="1"/>
  <c r="P118" i="51"/>
  <c r="N118" i="51"/>
  <c r="M118" i="51"/>
  <c r="E118" i="51"/>
  <c r="AL117" i="51" a="1"/>
  <c r="AL117" i="51" s="1"/>
  <c r="AK117" i="51" a="1"/>
  <c r="AK117" i="51" s="1"/>
  <c r="Q117" i="51"/>
  <c r="R117" i="51" s="1"/>
  <c r="P117" i="51"/>
  <c r="N117" i="51"/>
  <c r="M117" i="51"/>
  <c r="E117" i="51"/>
  <c r="AL116" i="51" a="1"/>
  <c r="AL116" i="51" s="1"/>
  <c r="AK116" i="51" a="1"/>
  <c r="AK116" i="51" s="1"/>
  <c r="Q116" i="51"/>
  <c r="R116" i="51" s="1"/>
  <c r="P116" i="51"/>
  <c r="N116" i="51"/>
  <c r="M116" i="51"/>
  <c r="E116" i="51"/>
  <c r="AL115" i="51" a="1"/>
  <c r="AL115" i="51" s="1"/>
  <c r="AK115" i="51" a="1"/>
  <c r="AK115" i="51" s="1"/>
  <c r="Q115" i="51"/>
  <c r="R115" i="51" s="1"/>
  <c r="P115" i="51"/>
  <c r="N115" i="51"/>
  <c r="M115" i="51"/>
  <c r="E115" i="51"/>
  <c r="AL114" i="51" a="1"/>
  <c r="AL114" i="51" s="1"/>
  <c r="AK114" i="51" a="1"/>
  <c r="AK114" i="51" s="1"/>
  <c r="Q114" i="51"/>
  <c r="R114" i="51" s="1"/>
  <c r="P114" i="51"/>
  <c r="N114" i="51"/>
  <c r="M114" i="51"/>
  <c r="E114" i="51"/>
  <c r="AL113" i="51" a="1"/>
  <c r="AL113" i="51" s="1"/>
  <c r="AK113" i="51" a="1"/>
  <c r="AK113" i="51" s="1"/>
  <c r="Q113" i="51"/>
  <c r="R113" i="51" s="1"/>
  <c r="P113" i="51"/>
  <c r="N113" i="51"/>
  <c r="M113" i="51"/>
  <c r="E113" i="51"/>
  <c r="AL112" i="51" a="1"/>
  <c r="AL112" i="51" s="1"/>
  <c r="AK112" i="51" a="1"/>
  <c r="AK112" i="51" s="1"/>
  <c r="Q112" i="51"/>
  <c r="R112" i="51" s="1"/>
  <c r="P112" i="51"/>
  <c r="N112" i="51"/>
  <c r="M112" i="51"/>
  <c r="E112" i="51"/>
  <c r="AL111" i="51" a="1"/>
  <c r="AL111" i="51" s="1"/>
  <c r="AK111" i="51" a="1"/>
  <c r="AK111" i="51" s="1"/>
  <c r="Q111" i="51"/>
  <c r="R111" i="51" s="1"/>
  <c r="P111" i="51"/>
  <c r="N111" i="51"/>
  <c r="M111" i="51"/>
  <c r="E111" i="51"/>
  <c r="AL110" i="51" a="1"/>
  <c r="AL110" i="51" s="1"/>
  <c r="AK110" i="51" a="1"/>
  <c r="AK110" i="51" s="1"/>
  <c r="Q110" i="51"/>
  <c r="R110" i="51" s="1"/>
  <c r="P110" i="51"/>
  <c r="N110" i="51"/>
  <c r="M110" i="51"/>
  <c r="E110" i="51"/>
  <c r="AL109" i="51" a="1"/>
  <c r="AL109" i="51" s="1"/>
  <c r="AK109" i="51" a="1"/>
  <c r="AK109" i="51" s="1"/>
  <c r="Q109" i="51"/>
  <c r="R109" i="51" s="1"/>
  <c r="P109" i="51"/>
  <c r="N109" i="51"/>
  <c r="M109" i="51"/>
  <c r="E109" i="51"/>
  <c r="E108" i="51"/>
  <c r="E107" i="51"/>
  <c r="E106" i="51"/>
  <c r="E105" i="51"/>
  <c r="E104" i="51"/>
  <c r="E103" i="51"/>
  <c r="E102" i="51"/>
  <c r="E101" i="51"/>
  <c r="E100" i="51"/>
  <c r="E99" i="51"/>
  <c r="E98" i="51"/>
  <c r="E97" i="51"/>
  <c r="E96" i="51"/>
  <c r="E95" i="51"/>
  <c r="E94" i="51"/>
  <c r="E93" i="51"/>
  <c r="E92" i="51"/>
  <c r="E91" i="51"/>
  <c r="E90" i="51"/>
  <c r="E89" i="51"/>
  <c r="E88" i="51"/>
  <c r="E87" i="51"/>
  <c r="E86" i="51"/>
  <c r="E85" i="51"/>
  <c r="E84" i="51"/>
  <c r="E83" i="51"/>
  <c r="AL82" i="51" a="1"/>
  <c r="AL82" i="51" s="1"/>
  <c r="AK82" i="51" a="1"/>
  <c r="AK82" i="51" s="1"/>
  <c r="AJ82" i="51" a="1"/>
  <c r="AJ82" i="51" s="1"/>
  <c r="W82" i="51"/>
  <c r="X82" i="51" s="1"/>
  <c r="Q82" i="51"/>
  <c r="R82" i="51" s="1"/>
  <c r="E82" i="51"/>
  <c r="AL81" i="51" a="1"/>
  <c r="AL81" i="51" s="1"/>
  <c r="AK81" i="51" a="1"/>
  <c r="AK81" i="51" s="1"/>
  <c r="AJ81" i="51" a="1"/>
  <c r="AJ81" i="51" s="1"/>
  <c r="W81" i="51"/>
  <c r="X81" i="51" s="1"/>
  <c r="V81" i="51"/>
  <c r="T81" i="51"/>
  <c r="Q81" i="51"/>
  <c r="R81" i="51" s="1"/>
  <c r="P81" i="51"/>
  <c r="O81" i="51"/>
  <c r="N81" i="51"/>
  <c r="M81" i="51"/>
  <c r="AL80" i="51" a="1"/>
  <c r="AL80" i="51" s="1"/>
  <c r="AK80" i="51" a="1"/>
  <c r="AK80" i="51" s="1"/>
  <c r="AJ80" i="51" a="1"/>
  <c r="AJ80" i="51" s="1"/>
  <c r="W80" i="51"/>
  <c r="X80" i="51" s="1"/>
  <c r="V80" i="51"/>
  <c r="T80" i="51"/>
  <c r="Q80" i="51"/>
  <c r="R80" i="51" s="1"/>
  <c r="P80" i="51"/>
  <c r="O80" i="51"/>
  <c r="N80" i="51"/>
  <c r="M80" i="51"/>
  <c r="AL79" i="51" a="1"/>
  <c r="AL79" i="51" s="1"/>
  <c r="AK79" i="51" a="1"/>
  <c r="AK79" i="51" s="1"/>
  <c r="AJ79" i="51" a="1"/>
  <c r="AJ79" i="51" s="1"/>
  <c r="W79" i="51"/>
  <c r="X79" i="51" s="1"/>
  <c r="V79" i="51"/>
  <c r="T79" i="51"/>
  <c r="Q79" i="51"/>
  <c r="R79" i="51" s="1"/>
  <c r="P79" i="51"/>
  <c r="O79" i="51"/>
  <c r="N79" i="51"/>
  <c r="M79" i="51"/>
  <c r="AL78" i="51" a="1"/>
  <c r="AL78" i="51" s="1"/>
  <c r="AK78" i="51" a="1"/>
  <c r="AK78" i="51" s="1"/>
  <c r="AJ78" i="51" a="1"/>
  <c r="AJ78" i="51" s="1"/>
  <c r="W78" i="51"/>
  <c r="X78" i="51" s="1"/>
  <c r="V78" i="51"/>
  <c r="T78" i="51"/>
  <c r="Q78" i="51"/>
  <c r="R78" i="51" s="1"/>
  <c r="P78" i="51"/>
  <c r="O78" i="51"/>
  <c r="N78" i="51"/>
  <c r="M78" i="51"/>
  <c r="AL77" i="51" a="1"/>
  <c r="AL77" i="51" s="1"/>
  <c r="AK77" i="51" a="1"/>
  <c r="AK77" i="51" s="1"/>
  <c r="AJ77" i="51" a="1"/>
  <c r="AJ77" i="51" s="1"/>
  <c r="W77" i="51"/>
  <c r="X77" i="51" s="1"/>
  <c r="V77" i="51"/>
  <c r="T77" i="51"/>
  <c r="Q77" i="51"/>
  <c r="R77" i="51" s="1"/>
  <c r="P77" i="51"/>
  <c r="O77" i="51"/>
  <c r="N77" i="51"/>
  <c r="M77" i="51"/>
  <c r="AL76" i="51" a="1"/>
  <c r="AL76" i="51" s="1"/>
  <c r="AK76" i="51" a="1"/>
  <c r="AK76" i="51" s="1"/>
  <c r="AJ76" i="51" a="1"/>
  <c r="AJ76" i="51" s="1"/>
  <c r="W76" i="51"/>
  <c r="X76" i="51" s="1"/>
  <c r="V76" i="51"/>
  <c r="T76" i="51"/>
  <c r="Q76" i="51"/>
  <c r="R76" i="51" s="1"/>
  <c r="P76" i="51"/>
  <c r="O76" i="51"/>
  <c r="N76" i="51"/>
  <c r="M76" i="51"/>
  <c r="AL75" i="51" a="1"/>
  <c r="AL75" i="51" s="1"/>
  <c r="AK75" i="51" a="1"/>
  <c r="AK75" i="51" s="1"/>
  <c r="AJ75" i="51" a="1"/>
  <c r="AJ75" i="51" s="1"/>
  <c r="Q75" i="51"/>
  <c r="R75" i="51" s="1"/>
  <c r="P75" i="51"/>
  <c r="O75" i="51"/>
  <c r="N75" i="51"/>
  <c r="M75" i="51"/>
  <c r="G75" i="51"/>
  <c r="AL74" i="51" a="1"/>
  <c r="AL74" i="51" s="1"/>
  <c r="AK74" i="51" a="1"/>
  <c r="AK74" i="51" s="1"/>
  <c r="AJ74" i="51" a="1"/>
  <c r="AJ74" i="51" s="1"/>
  <c r="Q74" i="51"/>
  <c r="R74" i="51" s="1"/>
  <c r="P74" i="51"/>
  <c r="O74" i="51"/>
  <c r="N74" i="51"/>
  <c r="M74" i="51"/>
  <c r="G74" i="51"/>
  <c r="AL73" i="51" a="1"/>
  <c r="AL73" i="51" s="1"/>
  <c r="AK73" i="51" a="1"/>
  <c r="AK73" i="51" s="1"/>
  <c r="AJ73" i="51" a="1"/>
  <c r="AJ73" i="51" s="1"/>
  <c r="Q73" i="51"/>
  <c r="R73" i="51" s="1"/>
  <c r="P73" i="51"/>
  <c r="O73" i="51"/>
  <c r="N73" i="51"/>
  <c r="M73" i="51"/>
  <c r="G73" i="51"/>
  <c r="O72" i="51"/>
  <c r="N72" i="51"/>
  <c r="P72" i="51" s="1"/>
  <c r="M72" i="51"/>
  <c r="G72" i="51"/>
  <c r="AL70" i="51" a="1"/>
  <c r="AL70" i="51" s="1"/>
  <c r="AK70" i="51" a="1"/>
  <c r="AK70" i="51" s="1"/>
  <c r="AJ70" i="51" a="1"/>
  <c r="AJ70" i="51" s="1"/>
  <c r="O70" i="51"/>
  <c r="N70" i="51"/>
  <c r="P70" i="51" s="1"/>
  <c r="M70" i="51"/>
  <c r="G70" i="51"/>
  <c r="AL69" i="51" a="1"/>
  <c r="AL69" i="51" s="1"/>
  <c r="AK69" i="51" a="1"/>
  <c r="AK69" i="51" s="1"/>
  <c r="AJ69" i="51" a="1"/>
  <c r="AJ69" i="51" s="1"/>
  <c r="O69" i="51"/>
  <c r="N69" i="51"/>
  <c r="P69" i="51" s="1"/>
  <c r="M69" i="51"/>
  <c r="G69" i="51"/>
  <c r="AL68" i="51" a="1"/>
  <c r="AL68" i="51" s="1"/>
  <c r="AK68" i="51" a="1"/>
  <c r="AK68" i="51" s="1"/>
  <c r="AJ68" i="51" a="1"/>
  <c r="AJ68" i="51" s="1"/>
  <c r="O68" i="51"/>
  <c r="N68" i="51"/>
  <c r="P68" i="51" s="1"/>
  <c r="M68" i="51"/>
  <c r="G68" i="51"/>
  <c r="AL67" i="51" a="1"/>
  <c r="AL67" i="51" s="1"/>
  <c r="AK67" i="51" a="1"/>
  <c r="AK67" i="51" s="1"/>
  <c r="AJ67" i="51" a="1"/>
  <c r="AJ67" i="51" s="1"/>
  <c r="O67" i="51"/>
  <c r="N67" i="51"/>
  <c r="P67" i="51" s="1"/>
  <c r="M67" i="51"/>
  <c r="O66" i="51"/>
  <c r="N66" i="51"/>
  <c r="P66" i="51" s="1"/>
  <c r="M66" i="51"/>
  <c r="O65" i="51"/>
  <c r="N65" i="51"/>
  <c r="M65" i="51"/>
  <c r="O64" i="51"/>
  <c r="N64" i="51"/>
  <c r="M64" i="51"/>
  <c r="O61" i="51"/>
  <c r="N61" i="51"/>
  <c r="M61" i="51"/>
  <c r="AL60" i="51" a="1"/>
  <c r="AL60" i="51" s="1"/>
  <c r="AK60" i="51" a="1"/>
  <c r="AK60" i="51" s="1"/>
  <c r="AJ60" i="51" a="1"/>
  <c r="AJ60" i="51" s="1"/>
  <c r="N60" i="51"/>
  <c r="O60" i="51"/>
  <c r="M60" i="51"/>
  <c r="AL58" i="51" a="1"/>
  <c r="AL58" i="51" s="1"/>
  <c r="AK58" i="51" a="1"/>
  <c r="AK58" i="51" s="1"/>
  <c r="AJ58" i="51" a="1"/>
  <c r="AJ58" i="51" s="1"/>
  <c r="W58" i="51"/>
  <c r="X58" i="51" s="1"/>
  <c r="V58" i="51"/>
  <c r="T58" i="51"/>
  <c r="Q58" i="51"/>
  <c r="R58" i="51" s="1"/>
  <c r="O58" i="51"/>
  <c r="N58" i="51"/>
  <c r="M58" i="51"/>
  <c r="AL57" i="51" a="1"/>
  <c r="AL57" i="51" s="1"/>
  <c r="AK57" i="51" a="1"/>
  <c r="AK57" i="51" s="1"/>
  <c r="AJ57" i="51" a="1"/>
  <c r="AJ57" i="51" s="1"/>
  <c r="W57" i="51"/>
  <c r="X57" i="51" s="1"/>
  <c r="V57" i="51"/>
  <c r="T57" i="51"/>
  <c r="Q57" i="51"/>
  <c r="R57" i="51" s="1"/>
  <c r="O57" i="51"/>
  <c r="N57" i="51"/>
  <c r="M57" i="51"/>
  <c r="AL55" i="51" a="1"/>
  <c r="AL55" i="51" s="1"/>
  <c r="AK55" i="51" a="1"/>
  <c r="AK55" i="51" s="1"/>
  <c r="AJ55" i="51" a="1"/>
  <c r="AJ55" i="51" s="1"/>
  <c r="W55" i="51"/>
  <c r="X55" i="51" s="1"/>
  <c r="V55" i="51"/>
  <c r="T55" i="51"/>
  <c r="Q55" i="51"/>
  <c r="R55" i="51" s="1"/>
  <c r="O55" i="51"/>
  <c r="N55" i="51"/>
  <c r="M55" i="51"/>
  <c r="AL54" i="51" a="1"/>
  <c r="AL54" i="51" s="1"/>
  <c r="AK54" i="51" a="1"/>
  <c r="AK54" i="51" s="1"/>
  <c r="AJ54" i="51" a="1"/>
  <c r="AJ54" i="51" s="1"/>
  <c r="W54" i="51"/>
  <c r="X54" i="51" s="1"/>
  <c r="V54" i="51"/>
  <c r="T54" i="51"/>
  <c r="Q54" i="51"/>
  <c r="R54" i="51" s="1"/>
  <c r="O54" i="51"/>
  <c r="N54" i="51"/>
  <c r="M54" i="51"/>
  <c r="AL53" i="51" a="1"/>
  <c r="AL53" i="51" s="1"/>
  <c r="AK53" i="51" a="1"/>
  <c r="AK53" i="51" s="1"/>
  <c r="AJ53" i="51" a="1"/>
  <c r="AJ53" i="51" s="1"/>
  <c r="W53" i="51"/>
  <c r="X53" i="51" s="1"/>
  <c r="V53" i="51"/>
  <c r="T53" i="51"/>
  <c r="Q53" i="51"/>
  <c r="R53" i="51" s="1"/>
  <c r="O53" i="51"/>
  <c r="N53" i="51"/>
  <c r="M53" i="51"/>
  <c r="AL52" i="51" a="1"/>
  <c r="AL52" i="51" s="1"/>
  <c r="AK52" i="51" a="1"/>
  <c r="AK52" i="51" s="1"/>
  <c r="AJ52" i="51" a="1"/>
  <c r="AJ52" i="51" s="1"/>
  <c r="W52" i="51"/>
  <c r="X52" i="51" s="1"/>
  <c r="V52" i="51"/>
  <c r="T52" i="51"/>
  <c r="Q52" i="51"/>
  <c r="R52" i="51" s="1"/>
  <c r="O52" i="51"/>
  <c r="N52" i="51"/>
  <c r="M52" i="51"/>
  <c r="AL51" i="51" a="1"/>
  <c r="AL51" i="51" s="1"/>
  <c r="AK51" i="51" a="1"/>
  <c r="AK51" i="51" s="1"/>
  <c r="AJ51" i="51" a="1"/>
  <c r="AJ51" i="51" s="1"/>
  <c r="W51" i="51"/>
  <c r="X51" i="51" s="1"/>
  <c r="V51" i="51"/>
  <c r="T51" i="51"/>
  <c r="Q51" i="51"/>
  <c r="R51" i="51" s="1"/>
  <c r="O51" i="51"/>
  <c r="N51" i="51"/>
  <c r="M51" i="51"/>
  <c r="AL48" i="51" a="1"/>
  <c r="AL48" i="51" s="1"/>
  <c r="AK48" i="51" a="1"/>
  <c r="AK48" i="51" s="1"/>
  <c r="AJ48" i="51" a="1"/>
  <c r="AJ48" i="51" s="1"/>
  <c r="W48" i="51"/>
  <c r="X48" i="51" s="1"/>
  <c r="V48" i="51"/>
  <c r="T48" i="51"/>
  <c r="Q48" i="51"/>
  <c r="R48" i="51" s="1"/>
  <c r="O48" i="51"/>
  <c r="N48" i="51"/>
  <c r="M48" i="51"/>
  <c r="AL47" i="51" a="1"/>
  <c r="AL47" i="51" s="1"/>
  <c r="AK47" i="51" a="1"/>
  <c r="AK47" i="51" s="1"/>
  <c r="AJ47" i="51" a="1"/>
  <c r="AJ47" i="51" s="1"/>
  <c r="W47" i="51"/>
  <c r="X47" i="51" s="1"/>
  <c r="V47" i="51"/>
  <c r="T47" i="51"/>
  <c r="Q47" i="51"/>
  <c r="R47" i="51" s="1"/>
  <c r="O47" i="51"/>
  <c r="N47" i="51"/>
  <c r="M47" i="51"/>
  <c r="AL45" i="51" a="1"/>
  <c r="AL45" i="51" s="1"/>
  <c r="AK45" i="51" a="1"/>
  <c r="AK45" i="51" s="1"/>
  <c r="AJ45" i="51" a="1"/>
  <c r="AJ45" i="51" s="1"/>
  <c r="W45" i="51"/>
  <c r="X45" i="51" s="1"/>
  <c r="V45" i="51"/>
  <c r="T45" i="51"/>
  <c r="Q45" i="51"/>
  <c r="R45" i="51" s="1"/>
  <c r="O45" i="51"/>
  <c r="N45" i="51"/>
  <c r="M45" i="51"/>
  <c r="AL43" i="51" a="1"/>
  <c r="AL43" i="51" s="1"/>
  <c r="AK43" i="51" a="1"/>
  <c r="AK43" i="51" s="1"/>
  <c r="AJ43" i="51" a="1"/>
  <c r="AJ43" i="51" s="1"/>
  <c r="W43" i="51"/>
  <c r="X43" i="51" s="1"/>
  <c r="V43" i="51"/>
  <c r="T43" i="51"/>
  <c r="Q43" i="51"/>
  <c r="R43" i="51" s="1"/>
  <c r="O43" i="51"/>
  <c r="N43" i="51"/>
  <c r="M43" i="51"/>
  <c r="AL42" i="51" a="1"/>
  <c r="AL42" i="51" s="1"/>
  <c r="AK42" i="51" a="1"/>
  <c r="AK42" i="51" s="1"/>
  <c r="AJ42" i="51" a="1"/>
  <c r="AJ42" i="51" s="1"/>
  <c r="W42" i="51"/>
  <c r="X42" i="51" s="1"/>
  <c r="V42" i="51"/>
  <c r="T42" i="51"/>
  <c r="O42" i="51"/>
  <c r="N42" i="51"/>
  <c r="M42" i="51"/>
  <c r="AL41" i="51" a="1"/>
  <c r="AL41" i="51" s="1"/>
  <c r="AK41" i="51" a="1"/>
  <c r="AK41" i="51" s="1"/>
  <c r="AJ41" i="51" a="1"/>
  <c r="AJ41" i="51" s="1"/>
  <c r="W41" i="51"/>
  <c r="X41" i="51" s="1"/>
  <c r="V41" i="51"/>
  <c r="T41" i="51"/>
  <c r="Q41" i="51"/>
  <c r="R41" i="51" s="1"/>
  <c r="O41" i="51"/>
  <c r="N41" i="51"/>
  <c r="M41" i="51"/>
  <c r="AL40" i="51" a="1"/>
  <c r="AL40" i="51" s="1"/>
  <c r="AK40" i="51" a="1"/>
  <c r="AK40" i="51" s="1"/>
  <c r="AJ40" i="51" a="1"/>
  <c r="AJ40" i="51" s="1"/>
  <c r="W40" i="51"/>
  <c r="X40" i="51" s="1"/>
  <c r="V40" i="51"/>
  <c r="T40" i="51"/>
  <c r="Q40" i="51"/>
  <c r="R40" i="51" s="1"/>
  <c r="O40" i="51"/>
  <c r="N40" i="51"/>
  <c r="M40" i="51"/>
  <c r="AL39" i="51" a="1"/>
  <c r="AL39" i="51" s="1"/>
  <c r="AK39" i="51" a="1"/>
  <c r="AK39" i="51" s="1"/>
  <c r="AJ39" i="51" a="1"/>
  <c r="AJ39" i="51" s="1"/>
  <c r="W39" i="51"/>
  <c r="X39" i="51" s="1"/>
  <c r="V39" i="51"/>
  <c r="T39" i="51"/>
  <c r="Q39" i="51"/>
  <c r="R39" i="51" s="1"/>
  <c r="O39" i="51"/>
  <c r="N39" i="51"/>
  <c r="M39" i="51"/>
  <c r="AL38" i="51" a="1"/>
  <c r="AL38" i="51" s="1"/>
  <c r="AK38" i="51" a="1"/>
  <c r="AK38" i="51" s="1"/>
  <c r="AJ38" i="51" a="1"/>
  <c r="AJ38" i="51" s="1"/>
  <c r="W38" i="51"/>
  <c r="X38" i="51" s="1"/>
  <c r="V38" i="51"/>
  <c r="T38" i="51"/>
  <c r="Q38" i="51"/>
  <c r="R38" i="51" s="1"/>
  <c r="O38" i="51"/>
  <c r="N38" i="51"/>
  <c r="M38" i="51"/>
  <c r="AL37" i="51" a="1"/>
  <c r="AL37" i="51" s="1"/>
  <c r="AK37" i="51" a="1"/>
  <c r="AK37" i="51" s="1"/>
  <c r="AJ37" i="51" a="1"/>
  <c r="AJ37" i="51" s="1"/>
  <c r="W37" i="51"/>
  <c r="X37" i="51" s="1"/>
  <c r="V37" i="51"/>
  <c r="T37" i="51"/>
  <c r="Q37" i="51"/>
  <c r="R37" i="51" s="1"/>
  <c r="O37" i="51"/>
  <c r="N37" i="51"/>
  <c r="M37" i="51"/>
  <c r="AL36" i="51" a="1"/>
  <c r="AL36" i="51" s="1"/>
  <c r="AK36" i="51" a="1"/>
  <c r="AK36" i="51" s="1"/>
  <c r="AJ36" i="51" a="1"/>
  <c r="AJ36" i="51" s="1"/>
  <c r="W36" i="51"/>
  <c r="X36" i="51" s="1"/>
  <c r="V36" i="51"/>
  <c r="T36" i="51"/>
  <c r="Q36" i="51"/>
  <c r="R36" i="51" s="1"/>
  <c r="O36" i="51"/>
  <c r="N36" i="51"/>
  <c r="M36" i="51"/>
  <c r="AL35" i="51" a="1"/>
  <c r="AL35" i="51" s="1"/>
  <c r="AK35" i="51" a="1"/>
  <c r="AK35" i="51" s="1"/>
  <c r="AJ35" i="51" a="1"/>
  <c r="AJ35" i="51" s="1"/>
  <c r="W35" i="51"/>
  <c r="X35" i="51" s="1"/>
  <c r="V35" i="51"/>
  <c r="T35" i="51"/>
  <c r="Q35" i="51"/>
  <c r="R35" i="51" s="1"/>
  <c r="O35" i="51"/>
  <c r="N35" i="51"/>
  <c r="M35" i="51"/>
  <c r="AL34" i="51" a="1"/>
  <c r="AL34" i="51" s="1"/>
  <c r="AK34" i="51" a="1"/>
  <c r="AK34" i="51" s="1"/>
  <c r="AJ34" i="51" a="1"/>
  <c r="AJ34" i="51" s="1"/>
  <c r="W34" i="51"/>
  <c r="X34" i="51" s="1"/>
  <c r="V34" i="51"/>
  <c r="T34" i="51"/>
  <c r="Q34" i="51"/>
  <c r="R34" i="51" s="1"/>
  <c r="O34" i="51"/>
  <c r="N34" i="51"/>
  <c r="M34" i="51"/>
  <c r="AL33" i="51" a="1"/>
  <c r="AL33" i="51" s="1"/>
  <c r="AK33" i="51" a="1"/>
  <c r="AK33" i="51" s="1"/>
  <c r="AJ33" i="51" a="1"/>
  <c r="AJ33" i="51" s="1"/>
  <c r="W33" i="51"/>
  <c r="X33" i="51" s="1"/>
  <c r="V33" i="51"/>
  <c r="T33" i="51"/>
  <c r="Q33" i="51"/>
  <c r="R33" i="51" s="1"/>
  <c r="O33" i="51"/>
  <c r="N33" i="51"/>
  <c r="M33" i="51"/>
  <c r="AL32" i="51" a="1"/>
  <c r="AL32" i="51" s="1"/>
  <c r="AK32" i="51" a="1"/>
  <c r="AK32" i="51" s="1"/>
  <c r="AJ32" i="51" a="1"/>
  <c r="AJ32" i="51" s="1"/>
  <c r="W32" i="51"/>
  <c r="X32" i="51" s="1"/>
  <c r="V32" i="51"/>
  <c r="T32" i="51"/>
  <c r="Q32" i="51"/>
  <c r="R32" i="51" s="1"/>
  <c r="O32" i="51"/>
  <c r="N32" i="51"/>
  <c r="M32" i="51"/>
  <c r="AL31" i="51" a="1"/>
  <c r="AL31" i="51" s="1"/>
  <c r="AK31" i="51" a="1"/>
  <c r="AK31" i="51" s="1"/>
  <c r="AJ31" i="51" a="1"/>
  <c r="AJ31" i="51" s="1"/>
  <c r="W31" i="51"/>
  <c r="X31" i="51" s="1"/>
  <c r="V31" i="51"/>
  <c r="T31" i="51"/>
  <c r="Q31" i="51"/>
  <c r="R31" i="51" s="1"/>
  <c r="O31" i="51"/>
  <c r="N31" i="51"/>
  <c r="M31" i="51"/>
  <c r="AL30" i="51" a="1"/>
  <c r="AL30" i="51" s="1"/>
  <c r="AK30" i="51" a="1"/>
  <c r="AK30" i="51" s="1"/>
  <c r="AJ30" i="51" a="1"/>
  <c r="AJ30" i="51" s="1"/>
  <c r="W30" i="51"/>
  <c r="X30" i="51" s="1"/>
  <c r="V30" i="51"/>
  <c r="T30" i="51"/>
  <c r="Q30" i="51"/>
  <c r="R30" i="51" s="1"/>
  <c r="O30" i="51"/>
  <c r="N30" i="51"/>
  <c r="M30" i="51"/>
  <c r="AL29" i="51" a="1"/>
  <c r="AL29" i="51" s="1"/>
  <c r="AK29" i="51" a="1"/>
  <c r="AK29" i="51" s="1"/>
  <c r="AJ29" i="51" a="1"/>
  <c r="AJ29" i="51" s="1"/>
  <c r="W29" i="51"/>
  <c r="X29" i="51" s="1"/>
  <c r="V29" i="51"/>
  <c r="T29" i="51"/>
  <c r="Q29" i="51"/>
  <c r="R29" i="51" s="1"/>
  <c r="O29" i="51"/>
  <c r="N29" i="51"/>
  <c r="M29" i="51"/>
  <c r="W28" i="51"/>
  <c r="X28" i="51" s="1"/>
  <c r="V28" i="51"/>
  <c r="T28" i="51"/>
  <c r="Q28" i="51"/>
  <c r="R28" i="51" s="1"/>
  <c r="O28" i="51"/>
  <c r="N28" i="51"/>
  <c r="M28" i="51"/>
  <c r="W27" i="51"/>
  <c r="X27" i="51" s="1"/>
  <c r="V27" i="51"/>
  <c r="T27" i="51"/>
  <c r="Q27" i="51"/>
  <c r="R27" i="51" s="1"/>
  <c r="O27" i="51"/>
  <c r="N27" i="51"/>
  <c r="M27" i="51"/>
  <c r="W26" i="51"/>
  <c r="X26" i="51" s="1"/>
  <c r="V26" i="51"/>
  <c r="T26" i="51"/>
  <c r="Q26" i="51"/>
  <c r="R26" i="51" s="1"/>
  <c r="O26" i="51"/>
  <c r="N26" i="51"/>
  <c r="M26" i="51"/>
  <c r="W25" i="51"/>
  <c r="X25" i="51" s="1"/>
  <c r="V25" i="51"/>
  <c r="T25" i="51"/>
  <c r="Q25" i="51"/>
  <c r="R25" i="51" s="1"/>
  <c r="O25" i="51"/>
  <c r="N25" i="51"/>
  <c r="M25" i="51"/>
  <c r="W24" i="51"/>
  <c r="X24" i="51" s="1"/>
  <c r="V24" i="51"/>
  <c r="T24" i="51"/>
  <c r="Q24" i="51"/>
  <c r="R24" i="51" s="1"/>
  <c r="O24" i="51"/>
  <c r="N24" i="51"/>
  <c r="M24" i="51"/>
  <c r="AL23" i="51" a="1"/>
  <c r="AL23" i="51" s="1"/>
  <c r="AK23" i="51" a="1"/>
  <c r="AK23" i="51" s="1"/>
  <c r="AJ23" i="51" a="1"/>
  <c r="AJ23" i="51" s="1"/>
  <c r="W23" i="51"/>
  <c r="X23" i="51" s="1"/>
  <c r="V23" i="51"/>
  <c r="T23" i="51"/>
  <c r="Q23" i="51"/>
  <c r="R23" i="51" s="1"/>
  <c r="O23" i="51"/>
  <c r="N23" i="51"/>
  <c r="M23" i="51"/>
  <c r="AK22" i="51" a="1"/>
  <c r="AK22" i="51" s="1"/>
  <c r="AJ22" i="51" a="1"/>
  <c r="AJ22" i="51" s="1"/>
  <c r="S19" i="51"/>
  <c r="R19" i="51"/>
  <c r="P19" i="51"/>
  <c r="S18" i="51"/>
  <c r="R18" i="51"/>
  <c r="S17" i="51"/>
  <c r="R17" i="51"/>
  <c r="S16" i="51"/>
  <c r="R16" i="51"/>
  <c r="BT12" i="51" a="1"/>
  <c r="BT12" i="51" s="1"/>
  <c r="AS12" i="51" a="1"/>
  <c r="AS12" i="51" s="1"/>
  <c r="AT12" i="51" a="1"/>
  <c r="AT12" i="51" s="1"/>
  <c r="BY12" i="51" a="1"/>
  <c r="BY12" i="51" s="1"/>
  <c r="BM12" i="51" a="1"/>
  <c r="BM12" i="51" s="1"/>
  <c r="BI12" i="51" a="1"/>
  <c r="BI12" i="51" s="1"/>
  <c r="BD12" i="51" a="1"/>
  <c r="BD12" i="51" s="1"/>
  <c r="BX12" i="51" a="1"/>
  <c r="BX12" i="51" s="1"/>
  <c r="BW12" i="51" a="1"/>
  <c r="BW12" i="51" s="1"/>
  <c r="BB12" i="51" a="1"/>
  <c r="BB12" i="51" s="1"/>
  <c r="BG12" i="51" a="1"/>
  <c r="BG12" i="51" s="1"/>
  <c r="AO12" i="51" a="1"/>
  <c r="AO12" i="51" s="1"/>
  <c r="AN12" i="51" a="1"/>
  <c r="AN12" i="51" s="1"/>
  <c r="AP12" i="51" a="1"/>
  <c r="AP12" i="51" s="1"/>
  <c r="AR12" i="51" a="1"/>
  <c r="AR12" i="51" s="1"/>
  <c r="AM12" i="51" a="1"/>
  <c r="AM12" i="51" s="1"/>
  <c r="AZ12" i="51" a="1"/>
  <c r="AZ12" i="51" s="1"/>
  <c r="AY12" i="51" a="1"/>
  <c r="AY12" i="51" s="1"/>
  <c r="AL12" i="51" a="1"/>
  <c r="AL12" i="51" s="1"/>
  <c r="BT10" i="51" a="1"/>
  <c r="BT10" i="51" s="1"/>
  <c r="AS10" i="51" a="1"/>
  <c r="AS10" i="51" s="1"/>
  <c r="AT10" i="51" a="1"/>
  <c r="AT10" i="51" s="1"/>
  <c r="BY10" i="51" a="1"/>
  <c r="BY10" i="51" s="1"/>
  <c r="BM10" i="51" a="1"/>
  <c r="BM10" i="51" s="1"/>
  <c r="BI10" i="51" a="1"/>
  <c r="BI10" i="51" s="1"/>
  <c r="BD10" i="51" a="1"/>
  <c r="BD10" i="51" s="1"/>
  <c r="BX10" i="51" a="1"/>
  <c r="BX10" i="51" s="1"/>
  <c r="BW10" i="51" a="1"/>
  <c r="BW10" i="51" s="1"/>
  <c r="BB10" i="51" a="1"/>
  <c r="BB10" i="51" s="1"/>
  <c r="BG10" i="51" a="1"/>
  <c r="BG10" i="51" s="1"/>
  <c r="AO10" i="51" a="1"/>
  <c r="AO10" i="51" s="1"/>
  <c r="AN10" i="51" a="1"/>
  <c r="AN10" i="51" s="1"/>
  <c r="AP10" i="51" a="1"/>
  <c r="AP10" i="51" s="1"/>
  <c r="AR10" i="51" a="1"/>
  <c r="AR10" i="51" s="1"/>
  <c r="AM10" i="51" a="1"/>
  <c r="AM10" i="51" s="1"/>
  <c r="AZ10" i="51" a="1"/>
  <c r="AZ10" i="51" s="1"/>
  <c r="AY10" i="51" a="1"/>
  <c r="AY10" i="51" s="1"/>
  <c r="AL10" i="51" a="1"/>
  <c r="AL10" i="51" s="1"/>
  <c r="BT2" i="51" a="1"/>
  <c r="BT2" i="51" s="1"/>
  <c r="AS2" i="51" a="1"/>
  <c r="AS2" i="51" s="1"/>
  <c r="AT2" i="51" a="1"/>
  <c r="AT2" i="51" s="1"/>
  <c r="BY2" i="51" a="1"/>
  <c r="BY2" i="51" s="1"/>
  <c r="BM2" i="51" a="1"/>
  <c r="BM2" i="51" s="1"/>
  <c r="BI2" i="51" a="1"/>
  <c r="BI2" i="51" s="1"/>
  <c r="BD2" i="51" a="1"/>
  <c r="BD2" i="51" s="1"/>
  <c r="BX2" i="51" a="1"/>
  <c r="BX2" i="51" s="1"/>
  <c r="BW2" i="51" a="1"/>
  <c r="BW2" i="51" s="1"/>
  <c r="BB2" i="51" a="1"/>
  <c r="BB2" i="51" s="1"/>
  <c r="BG2" i="51" a="1"/>
  <c r="BG2" i="51" s="1"/>
  <c r="AO2" i="51" a="1"/>
  <c r="AO2" i="51" s="1"/>
  <c r="AN2" i="51" a="1"/>
  <c r="AN2" i="51" s="1"/>
  <c r="AP2" i="51" a="1"/>
  <c r="AP2" i="51" s="1"/>
  <c r="AR2" i="51" a="1"/>
  <c r="AR2" i="51" s="1"/>
  <c r="AM2" i="51" a="1"/>
  <c r="AM2" i="51" s="1"/>
  <c r="AZ2" i="51" a="1"/>
  <c r="AZ2" i="51" s="1"/>
  <c r="AY2" i="51" a="1"/>
  <c r="AY2" i="51" s="1"/>
  <c r="BT1" i="51"/>
  <c r="AS1" i="51"/>
  <c r="AT1" i="51"/>
  <c r="BY1" i="51"/>
  <c r="BM1" i="51"/>
  <c r="BI1" i="51"/>
  <c r="BD1" i="51"/>
  <c r="BX1" i="51"/>
  <c r="BW1" i="51"/>
  <c r="BB1" i="51"/>
  <c r="BG1" i="51"/>
  <c r="AO1" i="51"/>
  <c r="AN1" i="51"/>
  <c r="AP1" i="51"/>
  <c r="AR1" i="51"/>
  <c r="AM1" i="51"/>
  <c r="AZ1" i="51"/>
  <c r="AY1" i="51"/>
  <c r="P195" i="52"/>
  <c r="P194" i="52"/>
  <c r="P193" i="52"/>
  <c r="P192" i="52"/>
  <c r="P191" i="52"/>
  <c r="P190" i="52"/>
  <c r="P189" i="52"/>
  <c r="E189" i="52"/>
  <c r="AL188" i="52" a="1"/>
  <c r="AL188" i="52" s="1"/>
  <c r="Q188" i="52"/>
  <c r="R188" i="52" s="1"/>
  <c r="P188" i="52"/>
  <c r="N188" i="52"/>
  <c r="M188" i="52"/>
  <c r="E188" i="52"/>
  <c r="AL187" i="52" a="1"/>
  <c r="AL187" i="52" s="1"/>
  <c r="Q187" i="52"/>
  <c r="R187" i="52" s="1"/>
  <c r="P187" i="52"/>
  <c r="N187" i="52"/>
  <c r="M187" i="52"/>
  <c r="E187" i="52"/>
  <c r="AL186" i="52" a="1"/>
  <c r="AL186" i="52" s="1"/>
  <c r="Q186" i="52"/>
  <c r="R186" i="52" s="1"/>
  <c r="P186" i="52"/>
  <c r="N186" i="52"/>
  <c r="M186" i="52"/>
  <c r="E186" i="52"/>
  <c r="AL185" i="52" a="1"/>
  <c r="AL185" i="52" s="1"/>
  <c r="Q185" i="52"/>
  <c r="R185" i="52" s="1"/>
  <c r="P185" i="52"/>
  <c r="N185" i="52"/>
  <c r="M185" i="52"/>
  <c r="E185" i="52"/>
  <c r="AL184" i="52" a="1"/>
  <c r="AL184" i="52" s="1"/>
  <c r="Q184" i="52"/>
  <c r="R184" i="52" s="1"/>
  <c r="P184" i="52"/>
  <c r="N184" i="52"/>
  <c r="M184" i="52"/>
  <c r="E184" i="52"/>
  <c r="AL183" i="52" a="1"/>
  <c r="AL183" i="52" s="1"/>
  <c r="Q183" i="52"/>
  <c r="R183" i="52" s="1"/>
  <c r="P183" i="52"/>
  <c r="N183" i="52"/>
  <c r="M183" i="52"/>
  <c r="E183" i="52"/>
  <c r="AL182" i="52" a="1"/>
  <c r="AL182" i="52" s="1"/>
  <c r="Q182" i="52"/>
  <c r="R182" i="52" s="1"/>
  <c r="P182" i="52"/>
  <c r="N182" i="52"/>
  <c r="M182" i="52"/>
  <c r="E182" i="52"/>
  <c r="AL181" i="52" a="1"/>
  <c r="AL181" i="52" s="1"/>
  <c r="Q181" i="52"/>
  <c r="R181" i="52" s="1"/>
  <c r="P181" i="52"/>
  <c r="N181" i="52"/>
  <c r="M181" i="52"/>
  <c r="E181" i="52"/>
  <c r="AL180" i="52" a="1"/>
  <c r="AL180" i="52" s="1"/>
  <c r="Q180" i="52"/>
  <c r="R180" i="52" s="1"/>
  <c r="P180" i="52"/>
  <c r="N180" i="52"/>
  <c r="M180" i="52"/>
  <c r="E180" i="52"/>
  <c r="AL179" i="52" a="1"/>
  <c r="AL179" i="52" s="1"/>
  <c r="Q179" i="52"/>
  <c r="R179" i="52" s="1"/>
  <c r="P179" i="52"/>
  <c r="N179" i="52"/>
  <c r="M179" i="52"/>
  <c r="E179" i="52"/>
  <c r="AL178" i="52" a="1"/>
  <c r="AL178" i="52" s="1"/>
  <c r="Q178" i="52"/>
  <c r="R178" i="52" s="1"/>
  <c r="P178" i="52"/>
  <c r="N178" i="52"/>
  <c r="M178" i="52"/>
  <c r="E178" i="52"/>
  <c r="AL177" i="52" a="1"/>
  <c r="AL177" i="52" s="1"/>
  <c r="Q177" i="52"/>
  <c r="R177" i="52" s="1"/>
  <c r="P177" i="52"/>
  <c r="N177" i="52"/>
  <c r="M177" i="52"/>
  <c r="E177" i="52"/>
  <c r="AL176" i="52" a="1"/>
  <c r="AL176" i="52" s="1"/>
  <c r="Q176" i="52"/>
  <c r="R176" i="52" s="1"/>
  <c r="P176" i="52"/>
  <c r="N176" i="52"/>
  <c r="M176" i="52"/>
  <c r="E176" i="52"/>
  <c r="AL175" i="52" a="1"/>
  <c r="AL175" i="52" s="1"/>
  <c r="Q175" i="52"/>
  <c r="R175" i="52" s="1"/>
  <c r="P175" i="52"/>
  <c r="N175" i="52"/>
  <c r="M175" i="52"/>
  <c r="E175" i="52"/>
  <c r="AL174" i="52" a="1"/>
  <c r="AL174" i="52" s="1"/>
  <c r="Q174" i="52"/>
  <c r="R174" i="52" s="1"/>
  <c r="P174" i="52"/>
  <c r="N174" i="52"/>
  <c r="M174" i="52"/>
  <c r="E174" i="52"/>
  <c r="AL173" i="52" a="1"/>
  <c r="AL173" i="52" s="1"/>
  <c r="Q173" i="52"/>
  <c r="R173" i="52" s="1"/>
  <c r="P173" i="52"/>
  <c r="N173" i="52"/>
  <c r="M173" i="52"/>
  <c r="E173" i="52"/>
  <c r="AL172" i="52" a="1"/>
  <c r="AL172" i="52" s="1"/>
  <c r="Q172" i="52"/>
  <c r="R172" i="52" s="1"/>
  <c r="P172" i="52"/>
  <c r="N172" i="52"/>
  <c r="M172" i="52"/>
  <c r="E172" i="52"/>
  <c r="AL171" i="52" a="1"/>
  <c r="AL171" i="52" s="1"/>
  <c r="Q171" i="52"/>
  <c r="R171" i="52" s="1"/>
  <c r="P171" i="52"/>
  <c r="N171" i="52"/>
  <c r="M171" i="52"/>
  <c r="E171" i="52"/>
  <c r="AL170" i="52" a="1"/>
  <c r="AL170" i="52" s="1"/>
  <c r="Q170" i="52"/>
  <c r="R170" i="52" s="1"/>
  <c r="P170" i="52"/>
  <c r="N170" i="52"/>
  <c r="M170" i="52"/>
  <c r="E170" i="52"/>
  <c r="AL169" i="52" a="1"/>
  <c r="AL169" i="52" s="1"/>
  <c r="Q169" i="52"/>
  <c r="R169" i="52" s="1"/>
  <c r="P169" i="52"/>
  <c r="N169" i="52"/>
  <c r="M169" i="52"/>
  <c r="E169" i="52"/>
  <c r="AL168" i="52" a="1"/>
  <c r="AL168" i="52" s="1"/>
  <c r="Q168" i="52"/>
  <c r="R168" i="52" s="1"/>
  <c r="P168" i="52"/>
  <c r="N168" i="52"/>
  <c r="M168" i="52"/>
  <c r="E168" i="52"/>
  <c r="AL167" i="52" a="1"/>
  <c r="AL167" i="52" s="1"/>
  <c r="AK167" i="52" a="1"/>
  <c r="AK167" i="52" s="1"/>
  <c r="Q167" i="52"/>
  <c r="R167" i="52" s="1"/>
  <c r="P167" i="52"/>
  <c r="N167" i="52"/>
  <c r="M167" i="52"/>
  <c r="E167" i="52"/>
  <c r="AL166" i="52" a="1"/>
  <c r="AL166" i="52" s="1"/>
  <c r="AK166" i="52" a="1"/>
  <c r="AK166" i="52" s="1"/>
  <c r="Q166" i="52"/>
  <c r="R166" i="52" s="1"/>
  <c r="P166" i="52"/>
  <c r="N166" i="52"/>
  <c r="M166" i="52"/>
  <c r="E166" i="52"/>
  <c r="AL165" i="52" a="1"/>
  <c r="AL165" i="52" s="1"/>
  <c r="AK165" i="52" a="1"/>
  <c r="AK165" i="52" s="1"/>
  <c r="Q165" i="52"/>
  <c r="R165" i="52" s="1"/>
  <c r="P165" i="52"/>
  <c r="N165" i="52"/>
  <c r="M165" i="52"/>
  <c r="E165" i="52"/>
  <c r="AL164" i="52" a="1"/>
  <c r="AL164" i="52" s="1"/>
  <c r="AK164" i="52" a="1"/>
  <c r="AK164" i="52" s="1"/>
  <c r="Q164" i="52"/>
  <c r="R164" i="52" s="1"/>
  <c r="P164" i="52"/>
  <c r="N164" i="52"/>
  <c r="M164" i="52"/>
  <c r="E164" i="52"/>
  <c r="AL163" i="52" a="1"/>
  <c r="AL163" i="52" s="1"/>
  <c r="AK163" i="52" a="1"/>
  <c r="AK163" i="52" s="1"/>
  <c r="Q163" i="52"/>
  <c r="R163" i="52" s="1"/>
  <c r="P163" i="52"/>
  <c r="N163" i="52"/>
  <c r="M163" i="52"/>
  <c r="E163" i="52"/>
  <c r="AL162" i="52" a="1"/>
  <c r="AL162" i="52" s="1"/>
  <c r="AK162" i="52" a="1"/>
  <c r="AK162" i="52" s="1"/>
  <c r="Q162" i="52"/>
  <c r="R162" i="52" s="1"/>
  <c r="P162" i="52"/>
  <c r="N162" i="52"/>
  <c r="M162" i="52"/>
  <c r="E162" i="52"/>
  <c r="AL161" i="52" a="1"/>
  <c r="AL161" i="52" s="1"/>
  <c r="AK161" i="52" a="1"/>
  <c r="AK161" i="52" s="1"/>
  <c r="Q161" i="52"/>
  <c r="R161" i="52" s="1"/>
  <c r="P161" i="52"/>
  <c r="N161" i="52"/>
  <c r="M161" i="52"/>
  <c r="E161" i="52"/>
  <c r="AL160" i="52" a="1"/>
  <c r="AL160" i="52" s="1"/>
  <c r="AK160" i="52" a="1"/>
  <c r="AK160" i="52" s="1"/>
  <c r="Q160" i="52"/>
  <c r="R160" i="52" s="1"/>
  <c r="P160" i="52"/>
  <c r="N160" i="52"/>
  <c r="M160" i="52"/>
  <c r="E160" i="52"/>
  <c r="AL159" i="52" a="1"/>
  <c r="AL159" i="52" s="1"/>
  <c r="AK159" i="52" a="1"/>
  <c r="AK159" i="52" s="1"/>
  <c r="Q159" i="52"/>
  <c r="R159" i="52" s="1"/>
  <c r="P159" i="52"/>
  <c r="N159" i="52"/>
  <c r="M159" i="52"/>
  <c r="E159" i="52"/>
  <c r="AL158" i="52" a="1"/>
  <c r="AL158" i="52" s="1"/>
  <c r="AK158" i="52" a="1"/>
  <c r="AK158" i="52" s="1"/>
  <c r="Q158" i="52"/>
  <c r="R158" i="52" s="1"/>
  <c r="P158" i="52"/>
  <c r="N158" i="52"/>
  <c r="M158" i="52"/>
  <c r="E158" i="52"/>
  <c r="AL157" i="52" a="1"/>
  <c r="AL157" i="52" s="1"/>
  <c r="AK157" i="52" a="1"/>
  <c r="AK157" i="52" s="1"/>
  <c r="Q157" i="52"/>
  <c r="R157" i="52" s="1"/>
  <c r="P157" i="52"/>
  <c r="N157" i="52"/>
  <c r="M157" i="52"/>
  <c r="E157" i="52"/>
  <c r="AL156" i="52" a="1"/>
  <c r="AL156" i="52" s="1"/>
  <c r="AK156" i="52" a="1"/>
  <c r="AK156" i="52" s="1"/>
  <c r="Q156" i="52"/>
  <c r="R156" i="52" s="1"/>
  <c r="P156" i="52"/>
  <c r="N156" i="52"/>
  <c r="M156" i="52"/>
  <c r="E156" i="52"/>
  <c r="AL155" i="52" a="1"/>
  <c r="AL155" i="52" s="1"/>
  <c r="AK155" i="52" a="1"/>
  <c r="AK155" i="52" s="1"/>
  <c r="Q155" i="52"/>
  <c r="R155" i="52" s="1"/>
  <c r="P155" i="52"/>
  <c r="N155" i="52"/>
  <c r="M155" i="52"/>
  <c r="E155" i="52"/>
  <c r="AL154" i="52" a="1"/>
  <c r="AL154" i="52" s="1"/>
  <c r="AK154" i="52" a="1"/>
  <c r="AK154" i="52" s="1"/>
  <c r="Q154" i="52"/>
  <c r="R154" i="52" s="1"/>
  <c r="P154" i="52"/>
  <c r="N154" i="52"/>
  <c r="M154" i="52"/>
  <c r="E154" i="52"/>
  <c r="AL153" i="52" a="1"/>
  <c r="AL153" i="52" s="1"/>
  <c r="AK153" i="52" a="1"/>
  <c r="AK153" i="52" s="1"/>
  <c r="Q153" i="52"/>
  <c r="R153" i="52" s="1"/>
  <c r="P153" i="52"/>
  <c r="N153" i="52"/>
  <c r="M153" i="52"/>
  <c r="E153" i="52"/>
  <c r="AL152" i="52" a="1"/>
  <c r="AL152" i="52" s="1"/>
  <c r="AK152" i="52" a="1"/>
  <c r="AK152" i="52" s="1"/>
  <c r="Q152" i="52"/>
  <c r="R152" i="52" s="1"/>
  <c r="P152" i="52"/>
  <c r="N152" i="52"/>
  <c r="M152" i="52"/>
  <c r="E152" i="52"/>
  <c r="AL151" i="52" a="1"/>
  <c r="AL151" i="52" s="1"/>
  <c r="AK151" i="52" a="1"/>
  <c r="AK151" i="52" s="1"/>
  <c r="Q151" i="52"/>
  <c r="R151" i="52" s="1"/>
  <c r="P151" i="52"/>
  <c r="N151" i="52"/>
  <c r="M151" i="52"/>
  <c r="E151" i="52"/>
  <c r="AL150" i="52" a="1"/>
  <c r="AL150" i="52" s="1"/>
  <c r="AK150" i="52" a="1"/>
  <c r="AK150" i="52" s="1"/>
  <c r="Q150" i="52"/>
  <c r="R150" i="52" s="1"/>
  <c r="P150" i="52"/>
  <c r="N150" i="52"/>
  <c r="M150" i="52"/>
  <c r="E150" i="52"/>
  <c r="AL149" i="52" a="1"/>
  <c r="AL149" i="52" s="1"/>
  <c r="AK149" i="52" a="1"/>
  <c r="AK149" i="52" s="1"/>
  <c r="Q149" i="52"/>
  <c r="R149" i="52" s="1"/>
  <c r="P149" i="52"/>
  <c r="N149" i="52"/>
  <c r="M149" i="52"/>
  <c r="E149" i="52"/>
  <c r="AL148" i="52" a="1"/>
  <c r="AL148" i="52" s="1"/>
  <c r="AK148" i="52" a="1"/>
  <c r="AK148" i="52" s="1"/>
  <c r="Q148" i="52"/>
  <c r="R148" i="52" s="1"/>
  <c r="P148" i="52"/>
  <c r="N148" i="52"/>
  <c r="M148" i="52"/>
  <c r="E148" i="52"/>
  <c r="AL147" i="52" a="1"/>
  <c r="AL147" i="52" s="1"/>
  <c r="AK147" i="52" a="1"/>
  <c r="AK147" i="52" s="1"/>
  <c r="Q147" i="52"/>
  <c r="R147" i="52" s="1"/>
  <c r="P147" i="52"/>
  <c r="N147" i="52"/>
  <c r="M147" i="52"/>
  <c r="E147" i="52"/>
  <c r="AL146" i="52" a="1"/>
  <c r="AL146" i="52" s="1"/>
  <c r="AK146" i="52" a="1"/>
  <c r="AK146" i="52" s="1"/>
  <c r="Q146" i="52"/>
  <c r="R146" i="52" s="1"/>
  <c r="P146" i="52"/>
  <c r="N146" i="52"/>
  <c r="M146" i="52"/>
  <c r="E146" i="52"/>
  <c r="AL145" i="52" a="1"/>
  <c r="AL145" i="52" s="1"/>
  <c r="AK145" i="52" a="1"/>
  <c r="AK145" i="52" s="1"/>
  <c r="Q145" i="52"/>
  <c r="R145" i="52" s="1"/>
  <c r="P145" i="52"/>
  <c r="N145" i="52"/>
  <c r="M145" i="52"/>
  <c r="E145" i="52"/>
  <c r="AL144" i="52" a="1"/>
  <c r="AL144" i="52" s="1"/>
  <c r="AK144" i="52" a="1"/>
  <c r="AK144" i="52" s="1"/>
  <c r="Q144" i="52"/>
  <c r="R144" i="52" s="1"/>
  <c r="P144" i="52"/>
  <c r="N144" i="52"/>
  <c r="M144" i="52"/>
  <c r="E144" i="52"/>
  <c r="AL143" i="52" a="1"/>
  <c r="AL143" i="52" s="1"/>
  <c r="AK143" i="52" a="1"/>
  <c r="AK143" i="52" s="1"/>
  <c r="Q143" i="52"/>
  <c r="R143" i="52" s="1"/>
  <c r="P143" i="52"/>
  <c r="N143" i="52"/>
  <c r="M143" i="52"/>
  <c r="E143" i="52"/>
  <c r="AL142" i="52" a="1"/>
  <c r="AL142" i="52" s="1"/>
  <c r="AK142" i="52" a="1"/>
  <c r="AK142" i="52" s="1"/>
  <c r="Q142" i="52"/>
  <c r="R142" i="52" s="1"/>
  <c r="P142" i="52"/>
  <c r="N142" i="52"/>
  <c r="M142" i="52"/>
  <c r="E142" i="52"/>
  <c r="AL141" i="52" a="1"/>
  <c r="AL141" i="52" s="1"/>
  <c r="AK141" i="52" a="1"/>
  <c r="AK141" i="52" s="1"/>
  <c r="Q141" i="52"/>
  <c r="R141" i="52" s="1"/>
  <c r="P141" i="52"/>
  <c r="N141" i="52"/>
  <c r="M141" i="52"/>
  <c r="E141" i="52"/>
  <c r="AL140" i="52" a="1"/>
  <c r="AL140" i="52" s="1"/>
  <c r="AK140" i="52" a="1"/>
  <c r="AK140" i="52" s="1"/>
  <c r="Q140" i="52"/>
  <c r="R140" i="52" s="1"/>
  <c r="P140" i="52"/>
  <c r="N140" i="52"/>
  <c r="M140" i="52"/>
  <c r="E140" i="52"/>
  <c r="AL139" i="52" a="1"/>
  <c r="AL139" i="52" s="1"/>
  <c r="AK139" i="52" a="1"/>
  <c r="AK139" i="52" s="1"/>
  <c r="Q139" i="52"/>
  <c r="R139" i="52" s="1"/>
  <c r="P139" i="52"/>
  <c r="N139" i="52"/>
  <c r="M139" i="52"/>
  <c r="E139" i="52"/>
  <c r="AL138" i="52" a="1"/>
  <c r="AL138" i="52" s="1"/>
  <c r="AK138" i="52" a="1"/>
  <c r="AK138" i="52" s="1"/>
  <c r="Q138" i="52"/>
  <c r="R138" i="52" s="1"/>
  <c r="P138" i="52"/>
  <c r="N138" i="52"/>
  <c r="M138" i="52"/>
  <c r="E138" i="52"/>
  <c r="AL137" i="52" a="1"/>
  <c r="AL137" i="52" s="1"/>
  <c r="AK137" i="52" a="1"/>
  <c r="AK137" i="52" s="1"/>
  <c r="Q137" i="52"/>
  <c r="R137" i="52" s="1"/>
  <c r="P137" i="52"/>
  <c r="N137" i="52"/>
  <c r="M137" i="52"/>
  <c r="E137" i="52"/>
  <c r="AL136" i="52" a="1"/>
  <c r="AL136" i="52" s="1"/>
  <c r="AK136" i="52" a="1"/>
  <c r="AK136" i="52" s="1"/>
  <c r="Q136" i="52"/>
  <c r="R136" i="52" s="1"/>
  <c r="P136" i="52"/>
  <c r="N136" i="52"/>
  <c r="M136" i="52"/>
  <c r="E136" i="52"/>
  <c r="AL135" i="52" a="1"/>
  <c r="AL135" i="52" s="1"/>
  <c r="AK135" i="52" a="1"/>
  <c r="AK135" i="52" s="1"/>
  <c r="Q135" i="52"/>
  <c r="R135" i="52" s="1"/>
  <c r="P135" i="52"/>
  <c r="N135" i="52"/>
  <c r="M135" i="52"/>
  <c r="E135" i="52"/>
  <c r="AL134" i="52" a="1"/>
  <c r="AL134" i="52" s="1"/>
  <c r="AK134" i="52" a="1"/>
  <c r="AK134" i="52" s="1"/>
  <c r="Q134" i="52"/>
  <c r="R134" i="52" s="1"/>
  <c r="P134" i="52"/>
  <c r="N134" i="52"/>
  <c r="M134" i="52"/>
  <c r="E134" i="52"/>
  <c r="AL133" i="52" a="1"/>
  <c r="AL133" i="52" s="1"/>
  <c r="AK133" i="52" a="1"/>
  <c r="AK133" i="52" s="1"/>
  <c r="Q133" i="52"/>
  <c r="R133" i="52" s="1"/>
  <c r="P133" i="52"/>
  <c r="N133" i="52"/>
  <c r="M133" i="52"/>
  <c r="E133" i="52"/>
  <c r="AL132" i="52" a="1"/>
  <c r="AL132" i="52" s="1"/>
  <c r="AK132" i="52" a="1"/>
  <c r="AK132" i="52" s="1"/>
  <c r="Q132" i="52"/>
  <c r="R132" i="52" s="1"/>
  <c r="P132" i="52"/>
  <c r="N132" i="52"/>
  <c r="M132" i="52"/>
  <c r="E132" i="52"/>
  <c r="AL131" i="52" a="1"/>
  <c r="AL131" i="52" s="1"/>
  <c r="AK131" i="52" a="1"/>
  <c r="AK131" i="52" s="1"/>
  <c r="Q131" i="52"/>
  <c r="R131" i="52" s="1"/>
  <c r="P131" i="52"/>
  <c r="N131" i="52"/>
  <c r="M131" i="52"/>
  <c r="E131" i="52"/>
  <c r="AL130" i="52" a="1"/>
  <c r="AL130" i="52" s="1"/>
  <c r="AK130" i="52" a="1"/>
  <c r="AK130" i="52" s="1"/>
  <c r="Q130" i="52"/>
  <c r="R130" i="52" s="1"/>
  <c r="P130" i="52"/>
  <c r="N130" i="52"/>
  <c r="M130" i="52"/>
  <c r="E130" i="52"/>
  <c r="AL129" i="52" a="1"/>
  <c r="AL129" i="52" s="1"/>
  <c r="AK129" i="52" a="1"/>
  <c r="AK129" i="52" s="1"/>
  <c r="Q129" i="52"/>
  <c r="R129" i="52" s="1"/>
  <c r="P129" i="52"/>
  <c r="N129" i="52"/>
  <c r="M129" i="52"/>
  <c r="E129" i="52"/>
  <c r="AL128" i="52" a="1"/>
  <c r="AL128" i="52" s="1"/>
  <c r="AK128" i="52" a="1"/>
  <c r="AK128" i="52" s="1"/>
  <c r="Q128" i="52"/>
  <c r="R128" i="52" s="1"/>
  <c r="P128" i="52"/>
  <c r="N128" i="52"/>
  <c r="M128" i="52"/>
  <c r="E128" i="52"/>
  <c r="AL127" i="52" a="1"/>
  <c r="AL127" i="52" s="1"/>
  <c r="AK127" i="52" a="1"/>
  <c r="AK127" i="52" s="1"/>
  <c r="Q127" i="52"/>
  <c r="R127" i="52" s="1"/>
  <c r="P127" i="52"/>
  <c r="N127" i="52"/>
  <c r="M127" i="52"/>
  <c r="E127" i="52"/>
  <c r="AL126" i="52" a="1"/>
  <c r="AL126" i="52" s="1"/>
  <c r="AK126" i="52" a="1"/>
  <c r="AK126" i="52" s="1"/>
  <c r="Q126" i="52"/>
  <c r="R126" i="52" s="1"/>
  <c r="P126" i="52"/>
  <c r="N126" i="52"/>
  <c r="M126" i="52"/>
  <c r="E126" i="52"/>
  <c r="AL125" i="52" a="1"/>
  <c r="AL125" i="52" s="1"/>
  <c r="AK125" i="52" a="1"/>
  <c r="AK125" i="52" s="1"/>
  <c r="Q125" i="52"/>
  <c r="R125" i="52" s="1"/>
  <c r="P125" i="52"/>
  <c r="N125" i="52"/>
  <c r="M125" i="52"/>
  <c r="E125" i="52"/>
  <c r="AL124" i="52" a="1"/>
  <c r="AL124" i="52" s="1"/>
  <c r="AK124" i="52" a="1"/>
  <c r="AK124" i="52" s="1"/>
  <c r="Q124" i="52"/>
  <c r="R124" i="52" s="1"/>
  <c r="P124" i="52"/>
  <c r="N124" i="52"/>
  <c r="M124" i="52"/>
  <c r="E124" i="52"/>
  <c r="AL123" i="52" a="1"/>
  <c r="AL123" i="52" s="1"/>
  <c r="AK123" i="52" a="1"/>
  <c r="AK123" i="52" s="1"/>
  <c r="Q123" i="52"/>
  <c r="R123" i="52" s="1"/>
  <c r="P123" i="52"/>
  <c r="N123" i="52"/>
  <c r="M123" i="52"/>
  <c r="E123" i="52"/>
  <c r="AL122" i="52" a="1"/>
  <c r="AL122" i="52" s="1"/>
  <c r="AK122" i="52" a="1"/>
  <c r="AK122" i="52" s="1"/>
  <c r="Q122" i="52"/>
  <c r="R122" i="52" s="1"/>
  <c r="P122" i="52"/>
  <c r="N122" i="52"/>
  <c r="M122" i="52"/>
  <c r="E122" i="52"/>
  <c r="AL121" i="52" a="1"/>
  <c r="AL121" i="52" s="1"/>
  <c r="AK121" i="52" a="1"/>
  <c r="AK121" i="52" s="1"/>
  <c r="Q121" i="52"/>
  <c r="R121" i="52" s="1"/>
  <c r="P121" i="52"/>
  <c r="N121" i="52"/>
  <c r="M121" i="52"/>
  <c r="E121" i="52"/>
  <c r="AL120" i="52" a="1"/>
  <c r="AL120" i="52" s="1"/>
  <c r="AK120" i="52" a="1"/>
  <c r="AK120" i="52" s="1"/>
  <c r="Q120" i="52"/>
  <c r="R120" i="52" s="1"/>
  <c r="P120" i="52"/>
  <c r="N120" i="52"/>
  <c r="M120" i="52"/>
  <c r="E120" i="52"/>
  <c r="AL119" i="52" a="1"/>
  <c r="AL119" i="52" s="1"/>
  <c r="AK119" i="52" a="1"/>
  <c r="AK119" i="52" s="1"/>
  <c r="Q119" i="52"/>
  <c r="R119" i="52" s="1"/>
  <c r="P119" i="52"/>
  <c r="N119" i="52"/>
  <c r="M119" i="52"/>
  <c r="E119" i="52"/>
  <c r="AL118" i="52" a="1"/>
  <c r="AL118" i="52" s="1"/>
  <c r="AK118" i="52" a="1"/>
  <c r="AK118" i="52" s="1"/>
  <c r="Q118" i="52"/>
  <c r="R118" i="52" s="1"/>
  <c r="P118" i="52"/>
  <c r="N118" i="52"/>
  <c r="M118" i="52"/>
  <c r="E118" i="52"/>
  <c r="AL117" i="52" a="1"/>
  <c r="AL117" i="52" s="1"/>
  <c r="AK117" i="52" a="1"/>
  <c r="AK117" i="52" s="1"/>
  <c r="Q117" i="52"/>
  <c r="R117" i="52" s="1"/>
  <c r="P117" i="52"/>
  <c r="N117" i="52"/>
  <c r="M117" i="52"/>
  <c r="E117" i="52"/>
  <c r="AL116" i="52" a="1"/>
  <c r="AL116" i="52" s="1"/>
  <c r="AK116" i="52" a="1"/>
  <c r="AK116" i="52" s="1"/>
  <c r="Q116" i="52"/>
  <c r="R116" i="52" s="1"/>
  <c r="P116" i="52"/>
  <c r="N116" i="52"/>
  <c r="M116" i="52"/>
  <c r="E116" i="52"/>
  <c r="AL115" i="52" a="1"/>
  <c r="AL115" i="52" s="1"/>
  <c r="AK115" i="52" a="1"/>
  <c r="AK115" i="52" s="1"/>
  <c r="Q115" i="52"/>
  <c r="R115" i="52" s="1"/>
  <c r="P115" i="52"/>
  <c r="N115" i="52"/>
  <c r="M115" i="52"/>
  <c r="E115" i="52"/>
  <c r="AL114" i="52" a="1"/>
  <c r="AL114" i="52" s="1"/>
  <c r="AK114" i="52" a="1"/>
  <c r="AK114" i="52" s="1"/>
  <c r="Q114" i="52"/>
  <c r="R114" i="52" s="1"/>
  <c r="P114" i="52"/>
  <c r="N114" i="52"/>
  <c r="M114" i="52"/>
  <c r="E114" i="52"/>
  <c r="AL113" i="52" a="1"/>
  <c r="AL113" i="52" s="1"/>
  <c r="AK113" i="52" a="1"/>
  <c r="AK113" i="52" s="1"/>
  <c r="Q113" i="52"/>
  <c r="R113" i="52" s="1"/>
  <c r="P113" i="52"/>
  <c r="N113" i="52"/>
  <c r="M113" i="52"/>
  <c r="E113" i="52"/>
  <c r="AL112" i="52" a="1"/>
  <c r="AL112" i="52" s="1"/>
  <c r="AK112" i="52" a="1"/>
  <c r="AK112" i="52" s="1"/>
  <c r="Q112" i="52"/>
  <c r="R112" i="52" s="1"/>
  <c r="P112" i="52"/>
  <c r="N112" i="52"/>
  <c r="M112" i="52"/>
  <c r="E112" i="52"/>
  <c r="AL111" i="52" a="1"/>
  <c r="AL111" i="52" s="1"/>
  <c r="AK111" i="52" a="1"/>
  <c r="AK111" i="52" s="1"/>
  <c r="Q111" i="52"/>
  <c r="R111" i="52" s="1"/>
  <c r="P111" i="52"/>
  <c r="N111" i="52"/>
  <c r="M111" i="52"/>
  <c r="E111" i="52"/>
  <c r="AL110" i="52" a="1"/>
  <c r="AL110" i="52" s="1"/>
  <c r="AK110" i="52" a="1"/>
  <c r="AK110" i="52" s="1"/>
  <c r="Q110" i="52"/>
  <c r="R110" i="52" s="1"/>
  <c r="P110" i="52"/>
  <c r="N110" i="52"/>
  <c r="M110" i="52"/>
  <c r="E110" i="52"/>
  <c r="AL109" i="52" a="1"/>
  <c r="AL109" i="52" s="1"/>
  <c r="AK109" i="52" a="1"/>
  <c r="AK109" i="52" s="1"/>
  <c r="Q109" i="52"/>
  <c r="R109" i="52" s="1"/>
  <c r="P109" i="52"/>
  <c r="N109" i="52"/>
  <c r="M109" i="52"/>
  <c r="E109" i="52"/>
  <c r="AL108" i="52" a="1"/>
  <c r="AL108" i="52" s="1"/>
  <c r="AK108" i="52" a="1"/>
  <c r="AK108" i="52" s="1"/>
  <c r="Q108" i="52"/>
  <c r="R108" i="52" s="1"/>
  <c r="P108" i="52"/>
  <c r="N108" i="52"/>
  <c r="M108" i="52"/>
  <c r="E108" i="52"/>
  <c r="AL107" i="52" a="1"/>
  <c r="AL107" i="52" s="1"/>
  <c r="AK107" i="52" a="1"/>
  <c r="AK107" i="52" s="1"/>
  <c r="Q107" i="52"/>
  <c r="R107" i="52" s="1"/>
  <c r="P107" i="52"/>
  <c r="N107" i="52"/>
  <c r="M107" i="52"/>
  <c r="E107" i="52"/>
  <c r="AL106" i="52" a="1"/>
  <c r="AL106" i="52" s="1"/>
  <c r="AK106" i="52" a="1"/>
  <c r="AK106" i="52" s="1"/>
  <c r="Q106" i="52"/>
  <c r="R106" i="52" s="1"/>
  <c r="P106" i="52"/>
  <c r="N106" i="52"/>
  <c r="M106" i="52"/>
  <c r="E106" i="52"/>
  <c r="E105" i="52"/>
  <c r="E104" i="52"/>
  <c r="E103" i="52"/>
  <c r="E102" i="52"/>
  <c r="E101" i="52"/>
  <c r="E100" i="52"/>
  <c r="E99" i="52"/>
  <c r="E98" i="52"/>
  <c r="E97" i="52"/>
  <c r="E96" i="52"/>
  <c r="E95" i="52"/>
  <c r="E94" i="52"/>
  <c r="E93" i="52"/>
  <c r="E92" i="52"/>
  <c r="E91" i="52"/>
  <c r="E90" i="52"/>
  <c r="E89" i="52"/>
  <c r="E88" i="52"/>
  <c r="E87" i="52"/>
  <c r="E86" i="52"/>
  <c r="E85" i="52"/>
  <c r="E84" i="52"/>
  <c r="E83" i="52"/>
  <c r="E82" i="52"/>
  <c r="E81" i="52"/>
  <c r="E80" i="52"/>
  <c r="AL79" i="52" a="1"/>
  <c r="AL79" i="52" s="1"/>
  <c r="AK79" i="52" a="1"/>
  <c r="AK79" i="52" s="1"/>
  <c r="AJ79" i="52" a="1"/>
  <c r="AJ79" i="52" s="1"/>
  <c r="W79" i="52"/>
  <c r="X79" i="52" s="1"/>
  <c r="Q79" i="52"/>
  <c r="R79" i="52" s="1"/>
  <c r="E79" i="52"/>
  <c r="AL78" i="52" a="1"/>
  <c r="AL78" i="52" s="1"/>
  <c r="AK78" i="52" a="1"/>
  <c r="AK78" i="52" s="1"/>
  <c r="AJ78" i="52" a="1"/>
  <c r="AJ78" i="52" s="1"/>
  <c r="W78" i="52"/>
  <c r="X78" i="52" s="1"/>
  <c r="V78" i="52"/>
  <c r="T78" i="52"/>
  <c r="Q78" i="52"/>
  <c r="R78" i="52" s="1"/>
  <c r="P78" i="52"/>
  <c r="O78" i="52"/>
  <c r="N78" i="52"/>
  <c r="M78" i="52"/>
  <c r="AL77" i="52" a="1"/>
  <c r="AL77" i="52" s="1"/>
  <c r="AK77" i="52" a="1"/>
  <c r="AK77" i="52" s="1"/>
  <c r="AJ77" i="52" a="1"/>
  <c r="AJ77" i="52" s="1"/>
  <c r="W77" i="52"/>
  <c r="X77" i="52" s="1"/>
  <c r="V77" i="52"/>
  <c r="T77" i="52"/>
  <c r="Q77" i="52"/>
  <c r="R77" i="52" s="1"/>
  <c r="P77" i="52"/>
  <c r="O77" i="52"/>
  <c r="N77" i="52"/>
  <c r="M77" i="52"/>
  <c r="AL76" i="52" a="1"/>
  <c r="AL76" i="52" s="1"/>
  <c r="AK76" i="52" a="1"/>
  <c r="AK76" i="52" s="1"/>
  <c r="AJ76" i="52" a="1"/>
  <c r="AJ76" i="52" s="1"/>
  <c r="W76" i="52"/>
  <c r="X76" i="52" s="1"/>
  <c r="V76" i="52"/>
  <c r="T76" i="52"/>
  <c r="Q76" i="52"/>
  <c r="R76" i="52" s="1"/>
  <c r="P76" i="52"/>
  <c r="O76" i="52"/>
  <c r="N76" i="52"/>
  <c r="M76" i="52"/>
  <c r="AL75" i="52" a="1"/>
  <c r="AL75" i="52" s="1"/>
  <c r="AK75" i="52" a="1"/>
  <c r="AK75" i="52" s="1"/>
  <c r="AJ75" i="52" a="1"/>
  <c r="AJ75" i="52" s="1"/>
  <c r="W75" i="52"/>
  <c r="X75" i="52" s="1"/>
  <c r="V75" i="52"/>
  <c r="T75" i="52"/>
  <c r="Q75" i="52"/>
  <c r="R75" i="52" s="1"/>
  <c r="P75" i="52"/>
  <c r="O75" i="52"/>
  <c r="N75" i="52"/>
  <c r="M75" i="52"/>
  <c r="AL74" i="52" a="1"/>
  <c r="AL74" i="52" s="1"/>
  <c r="AK74" i="52" a="1"/>
  <c r="AK74" i="52" s="1"/>
  <c r="AJ74" i="52" a="1"/>
  <c r="AJ74" i="52" s="1"/>
  <c r="W74" i="52"/>
  <c r="X74" i="52" s="1"/>
  <c r="V74" i="52"/>
  <c r="T74" i="52"/>
  <c r="Q74" i="52"/>
  <c r="R74" i="52" s="1"/>
  <c r="P74" i="52"/>
  <c r="O74" i="52"/>
  <c r="N74" i="52"/>
  <c r="M74" i="52"/>
  <c r="AL73" i="52" a="1"/>
  <c r="AL73" i="52" s="1"/>
  <c r="AK73" i="52" a="1"/>
  <c r="AK73" i="52" s="1"/>
  <c r="AJ73" i="52" a="1"/>
  <c r="AJ73" i="52" s="1"/>
  <c r="W73" i="52"/>
  <c r="X73" i="52" s="1"/>
  <c r="V73" i="52"/>
  <c r="T73" i="52"/>
  <c r="Q73" i="52"/>
  <c r="R73" i="52" s="1"/>
  <c r="P73" i="52"/>
  <c r="O73" i="52"/>
  <c r="N73" i="52"/>
  <c r="M73" i="52"/>
  <c r="AL72" i="52" a="1"/>
  <c r="AL72" i="52" s="1"/>
  <c r="AK72" i="52" a="1"/>
  <c r="AK72" i="52" s="1"/>
  <c r="AJ72" i="52" a="1"/>
  <c r="AJ72" i="52" s="1"/>
  <c r="Q72" i="52"/>
  <c r="R72" i="52" s="1"/>
  <c r="P72" i="52"/>
  <c r="O72" i="52"/>
  <c r="N72" i="52"/>
  <c r="M72" i="52"/>
  <c r="G72" i="52"/>
  <c r="AL71" i="52" a="1"/>
  <c r="AL71" i="52" s="1"/>
  <c r="AK71" i="52" a="1"/>
  <c r="AK71" i="52" s="1"/>
  <c r="AJ71" i="52" a="1"/>
  <c r="AJ71" i="52" s="1"/>
  <c r="Q71" i="52"/>
  <c r="R71" i="52" s="1"/>
  <c r="P71" i="52"/>
  <c r="O71" i="52"/>
  <c r="N71" i="52"/>
  <c r="M71" i="52"/>
  <c r="G71" i="52"/>
  <c r="AL70" i="52" a="1"/>
  <c r="AL70" i="52" s="1"/>
  <c r="AK70" i="52" a="1"/>
  <c r="AK70" i="52" s="1"/>
  <c r="AJ70" i="52" a="1"/>
  <c r="AJ70" i="52" s="1"/>
  <c r="Q70" i="52"/>
  <c r="R70" i="52" s="1"/>
  <c r="P70" i="52"/>
  <c r="O70" i="52"/>
  <c r="N70" i="52"/>
  <c r="M70" i="52"/>
  <c r="G70" i="52"/>
  <c r="AL69" i="52" a="1"/>
  <c r="AL69" i="52" s="1"/>
  <c r="AK69" i="52" a="1"/>
  <c r="AK69" i="52" s="1"/>
  <c r="AJ69" i="52" a="1"/>
  <c r="AJ69" i="52" s="1"/>
  <c r="Q69" i="52"/>
  <c r="R69" i="52" s="1"/>
  <c r="P69" i="52"/>
  <c r="O69" i="52"/>
  <c r="N69" i="52"/>
  <c r="M69" i="52"/>
  <c r="G69" i="52"/>
  <c r="AL68" i="52" a="1"/>
  <c r="AL68" i="52" s="1"/>
  <c r="AK68" i="52" a="1"/>
  <c r="AK68" i="52" s="1"/>
  <c r="AJ68" i="52" a="1"/>
  <c r="AJ68" i="52" s="1"/>
  <c r="P68" i="52"/>
  <c r="O68" i="52"/>
  <c r="N68" i="52"/>
  <c r="M68" i="52"/>
  <c r="G67" i="52"/>
  <c r="AL66" i="52" a="1"/>
  <c r="AL66" i="52" s="1"/>
  <c r="AK66" i="52" a="1"/>
  <c r="AK66" i="52" s="1"/>
  <c r="AJ66" i="52" a="1"/>
  <c r="AJ66" i="52" s="1"/>
  <c r="O66" i="52"/>
  <c r="N66" i="52"/>
  <c r="P66" i="52" s="1"/>
  <c r="M66" i="52"/>
  <c r="G66" i="52"/>
  <c r="O65" i="52"/>
  <c r="N65" i="52"/>
  <c r="P65" i="52" s="1"/>
  <c r="M65" i="52"/>
  <c r="G65" i="52"/>
  <c r="O64" i="52"/>
  <c r="N64" i="52"/>
  <c r="P64" i="52" s="1"/>
  <c r="M64" i="52"/>
  <c r="O63" i="52"/>
  <c r="N63" i="52"/>
  <c r="P63" i="52" s="1"/>
  <c r="M63" i="52"/>
  <c r="O62" i="52"/>
  <c r="N62" i="52"/>
  <c r="M62" i="52"/>
  <c r="O60" i="52"/>
  <c r="N60" i="52"/>
  <c r="M60" i="52"/>
  <c r="O59" i="52"/>
  <c r="N59" i="52"/>
  <c r="M59" i="52"/>
  <c r="AL57" i="52" a="1"/>
  <c r="AL57" i="52" s="1"/>
  <c r="AK57" i="52" a="1"/>
  <c r="AK57" i="52" s="1"/>
  <c r="AJ57" i="52" a="1"/>
  <c r="AJ57" i="52" s="1"/>
  <c r="O57" i="52"/>
  <c r="N57" i="52"/>
  <c r="M57" i="52"/>
  <c r="AL56" i="52" a="1"/>
  <c r="AL56" i="52" s="1"/>
  <c r="AK56" i="52" a="1"/>
  <c r="AK56" i="52" s="1"/>
  <c r="AJ56" i="52" a="1"/>
  <c r="AJ56" i="52" s="1"/>
  <c r="W56" i="52"/>
  <c r="X56" i="52" s="1"/>
  <c r="V56" i="52"/>
  <c r="T56" i="52"/>
  <c r="Q56" i="52"/>
  <c r="R56" i="52" s="1"/>
  <c r="N56" i="52"/>
  <c r="O56" i="52"/>
  <c r="M56" i="52"/>
  <c r="AL55" i="52" a="1"/>
  <c r="AL55" i="52" s="1"/>
  <c r="AK55" i="52" a="1"/>
  <c r="AK55" i="52" s="1"/>
  <c r="AJ55" i="52" a="1"/>
  <c r="AJ55" i="52" s="1"/>
  <c r="W55" i="52"/>
  <c r="X55" i="52" s="1"/>
  <c r="V55" i="52"/>
  <c r="T55" i="52"/>
  <c r="Q55" i="52"/>
  <c r="R55" i="52" s="1"/>
  <c r="O55" i="52"/>
  <c r="N55" i="52"/>
  <c r="M55" i="52"/>
  <c r="AL54" i="52" a="1"/>
  <c r="AL54" i="52" s="1"/>
  <c r="AK54" i="52" a="1"/>
  <c r="AK54" i="52" s="1"/>
  <c r="AJ54" i="52" a="1"/>
  <c r="AJ54" i="52" s="1"/>
  <c r="W54" i="52"/>
  <c r="X54" i="52" s="1"/>
  <c r="V54" i="52"/>
  <c r="T54" i="52"/>
  <c r="Q54" i="52"/>
  <c r="R54" i="52" s="1"/>
  <c r="O54" i="52"/>
  <c r="N54" i="52"/>
  <c r="M54" i="52"/>
  <c r="AL53" i="52" a="1"/>
  <c r="AL53" i="52" s="1"/>
  <c r="AK53" i="52" a="1"/>
  <c r="AK53" i="52" s="1"/>
  <c r="AJ53" i="52" a="1"/>
  <c r="AJ53" i="52" s="1"/>
  <c r="W53" i="52"/>
  <c r="X53" i="52" s="1"/>
  <c r="V53" i="52"/>
  <c r="T53" i="52"/>
  <c r="Q53" i="52"/>
  <c r="R53" i="52" s="1"/>
  <c r="O53" i="52"/>
  <c r="N53" i="52"/>
  <c r="M53" i="52"/>
  <c r="AL52" i="52" a="1"/>
  <c r="AL52" i="52" s="1"/>
  <c r="AK52" i="52" a="1"/>
  <c r="AK52" i="52" s="1"/>
  <c r="AJ52" i="52" a="1"/>
  <c r="AJ52" i="52" s="1"/>
  <c r="W52" i="52"/>
  <c r="X52" i="52" s="1"/>
  <c r="V52" i="52"/>
  <c r="T52" i="52"/>
  <c r="Q52" i="52"/>
  <c r="R52" i="52" s="1"/>
  <c r="O52" i="52"/>
  <c r="N52" i="52"/>
  <c r="M52" i="52"/>
  <c r="AL51" i="52" a="1"/>
  <c r="AL51" i="52" s="1"/>
  <c r="AK51" i="52" a="1"/>
  <c r="AK51" i="52" s="1"/>
  <c r="AJ51" i="52" a="1"/>
  <c r="AJ51" i="52" s="1"/>
  <c r="W51" i="52"/>
  <c r="X51" i="52" s="1"/>
  <c r="V51" i="52"/>
  <c r="T51" i="52"/>
  <c r="Q51" i="52"/>
  <c r="R51" i="52" s="1"/>
  <c r="O51" i="52"/>
  <c r="N51" i="52"/>
  <c r="M51" i="52"/>
  <c r="AL50" i="52" a="1"/>
  <c r="AL50" i="52" s="1"/>
  <c r="AK50" i="52" a="1"/>
  <c r="AK50" i="52" s="1"/>
  <c r="AJ50" i="52" a="1"/>
  <c r="AJ50" i="52" s="1"/>
  <c r="W50" i="52"/>
  <c r="X50" i="52" s="1"/>
  <c r="V50" i="52"/>
  <c r="T50" i="52"/>
  <c r="Q50" i="52"/>
  <c r="R50" i="52" s="1"/>
  <c r="O50" i="52"/>
  <c r="N50" i="52"/>
  <c r="M50" i="52"/>
  <c r="AL49" i="52" a="1"/>
  <c r="AL49" i="52" s="1"/>
  <c r="AK49" i="52" a="1"/>
  <c r="AK49" i="52" s="1"/>
  <c r="AJ49" i="52" a="1"/>
  <c r="AJ49" i="52" s="1"/>
  <c r="W49" i="52"/>
  <c r="X49" i="52" s="1"/>
  <c r="V49" i="52"/>
  <c r="T49" i="52"/>
  <c r="Q49" i="52"/>
  <c r="R49" i="52" s="1"/>
  <c r="O49" i="52"/>
  <c r="N49" i="52"/>
  <c r="M49" i="52"/>
  <c r="AL47" i="52" a="1"/>
  <c r="AL47" i="52" s="1"/>
  <c r="AK47" i="52" a="1"/>
  <c r="AK47" i="52" s="1"/>
  <c r="AJ47" i="52" a="1"/>
  <c r="AJ47" i="52" s="1"/>
  <c r="W47" i="52"/>
  <c r="X47" i="52" s="1"/>
  <c r="V47" i="52"/>
  <c r="T47" i="52"/>
  <c r="Q47" i="52"/>
  <c r="R47" i="52" s="1"/>
  <c r="O47" i="52"/>
  <c r="N47" i="52"/>
  <c r="M47" i="52"/>
  <c r="AL46" i="52" a="1"/>
  <c r="AL46" i="52" s="1"/>
  <c r="AK46" i="52" a="1"/>
  <c r="AK46" i="52" s="1"/>
  <c r="AJ46" i="52" a="1"/>
  <c r="AJ46" i="52" s="1"/>
  <c r="W46" i="52"/>
  <c r="X46" i="52" s="1"/>
  <c r="V46" i="52"/>
  <c r="T46" i="52"/>
  <c r="Q46" i="52"/>
  <c r="R46" i="52" s="1"/>
  <c r="O46" i="52"/>
  <c r="N46" i="52"/>
  <c r="M46" i="52"/>
  <c r="AL45" i="52" a="1"/>
  <c r="AL45" i="52" s="1"/>
  <c r="AK45" i="52" a="1"/>
  <c r="AK45" i="52" s="1"/>
  <c r="AJ45" i="52" a="1"/>
  <c r="AJ45" i="52" s="1"/>
  <c r="W45" i="52"/>
  <c r="X45" i="52" s="1"/>
  <c r="V45" i="52"/>
  <c r="T45" i="52"/>
  <c r="Q45" i="52"/>
  <c r="R45" i="52" s="1"/>
  <c r="O45" i="52"/>
  <c r="N45" i="52"/>
  <c r="M45" i="52"/>
  <c r="AL43" i="52" a="1"/>
  <c r="AL43" i="52" s="1"/>
  <c r="AK43" i="52" a="1"/>
  <c r="AK43" i="52" s="1"/>
  <c r="AJ43" i="52" a="1"/>
  <c r="AJ43" i="52" s="1"/>
  <c r="W43" i="52"/>
  <c r="X43" i="52" s="1"/>
  <c r="V43" i="52"/>
  <c r="T43" i="52"/>
  <c r="Q43" i="52"/>
  <c r="R43" i="52" s="1"/>
  <c r="O43" i="52"/>
  <c r="N43" i="52"/>
  <c r="M43" i="52"/>
  <c r="AL42" i="52" a="1"/>
  <c r="AL42" i="52" s="1"/>
  <c r="AK42" i="52" a="1"/>
  <c r="AK42" i="52" s="1"/>
  <c r="AJ42" i="52" a="1"/>
  <c r="AJ42" i="52" s="1"/>
  <c r="W42" i="52"/>
  <c r="X42" i="52" s="1"/>
  <c r="V42" i="52"/>
  <c r="T42" i="52"/>
  <c r="O42" i="52"/>
  <c r="N42" i="52"/>
  <c r="M42" i="52"/>
  <c r="AL40" i="52" a="1"/>
  <c r="AL40" i="52" s="1"/>
  <c r="AK40" i="52" a="1"/>
  <c r="AK40" i="52" s="1"/>
  <c r="AJ40" i="52" a="1"/>
  <c r="AJ40" i="52" s="1"/>
  <c r="W40" i="52"/>
  <c r="X40" i="52" s="1"/>
  <c r="V40" i="52"/>
  <c r="T40" i="52"/>
  <c r="Q40" i="52"/>
  <c r="R40" i="52" s="1"/>
  <c r="O40" i="52"/>
  <c r="N40" i="52"/>
  <c r="M40" i="52"/>
  <c r="AL39" i="52" a="1"/>
  <c r="AL39" i="52" s="1"/>
  <c r="AK39" i="52" a="1"/>
  <c r="AK39" i="52" s="1"/>
  <c r="AJ39" i="52" a="1"/>
  <c r="AJ39" i="52" s="1"/>
  <c r="W39" i="52"/>
  <c r="X39" i="52" s="1"/>
  <c r="V39" i="52"/>
  <c r="T39" i="52"/>
  <c r="Q39" i="52"/>
  <c r="R39" i="52" s="1"/>
  <c r="O39" i="52"/>
  <c r="N39" i="52"/>
  <c r="M39" i="52"/>
  <c r="AL38" i="52" a="1"/>
  <c r="AL38" i="52" s="1"/>
  <c r="AK38" i="52" a="1"/>
  <c r="AK38" i="52" s="1"/>
  <c r="AJ38" i="52" a="1"/>
  <c r="AJ38" i="52" s="1"/>
  <c r="W38" i="52"/>
  <c r="X38" i="52" s="1"/>
  <c r="V38" i="52"/>
  <c r="T38" i="52"/>
  <c r="Q38" i="52"/>
  <c r="R38" i="52" s="1"/>
  <c r="O38" i="52"/>
  <c r="N38" i="52"/>
  <c r="M38" i="52"/>
  <c r="AL37" i="52" a="1"/>
  <c r="AL37" i="52" s="1"/>
  <c r="AK37" i="52" a="1"/>
  <c r="AK37" i="52" s="1"/>
  <c r="AJ37" i="52" a="1"/>
  <c r="AJ37" i="52" s="1"/>
  <c r="W37" i="52"/>
  <c r="X37" i="52" s="1"/>
  <c r="V37" i="52"/>
  <c r="T37" i="52"/>
  <c r="Q37" i="52"/>
  <c r="R37" i="52" s="1"/>
  <c r="O37" i="52"/>
  <c r="N37" i="52"/>
  <c r="M37" i="52"/>
  <c r="AL36" i="52" a="1"/>
  <c r="AL36" i="52" s="1"/>
  <c r="AK36" i="52" a="1"/>
  <c r="AK36" i="52" s="1"/>
  <c r="AJ36" i="52" a="1"/>
  <c r="AJ36" i="52" s="1"/>
  <c r="W36" i="52"/>
  <c r="X36" i="52" s="1"/>
  <c r="V36" i="52"/>
  <c r="T36" i="52"/>
  <c r="Q36" i="52"/>
  <c r="R36" i="52" s="1"/>
  <c r="O36" i="52"/>
  <c r="N36" i="52"/>
  <c r="M36" i="52"/>
  <c r="AL35" i="52" a="1"/>
  <c r="AL35" i="52" s="1"/>
  <c r="AK35" i="52" a="1"/>
  <c r="AK35" i="52" s="1"/>
  <c r="AJ35" i="52" a="1"/>
  <c r="AJ35" i="52" s="1"/>
  <c r="W35" i="52"/>
  <c r="X35" i="52" s="1"/>
  <c r="V35" i="52"/>
  <c r="T35" i="52"/>
  <c r="Q35" i="52"/>
  <c r="R35" i="52" s="1"/>
  <c r="O35" i="52"/>
  <c r="N35" i="52"/>
  <c r="M35" i="52"/>
  <c r="AL34" i="52" a="1"/>
  <c r="AL34" i="52" s="1"/>
  <c r="AK34" i="52" a="1"/>
  <c r="AK34" i="52" s="1"/>
  <c r="AJ34" i="52" a="1"/>
  <c r="AJ34" i="52" s="1"/>
  <c r="W34" i="52"/>
  <c r="X34" i="52" s="1"/>
  <c r="V34" i="52"/>
  <c r="T34" i="52"/>
  <c r="Q34" i="52"/>
  <c r="R34" i="52" s="1"/>
  <c r="O34" i="52"/>
  <c r="N34" i="52"/>
  <c r="M34" i="52"/>
  <c r="AL33" i="52" a="1"/>
  <c r="AL33" i="52" s="1"/>
  <c r="AK33" i="52" a="1"/>
  <c r="AK33" i="52" s="1"/>
  <c r="AJ33" i="52" a="1"/>
  <c r="AJ33" i="52" s="1"/>
  <c r="W33" i="52"/>
  <c r="X33" i="52" s="1"/>
  <c r="V33" i="52"/>
  <c r="T33" i="52"/>
  <c r="Q33" i="52"/>
  <c r="R33" i="52" s="1"/>
  <c r="O33" i="52"/>
  <c r="N33" i="52"/>
  <c r="M33" i="52"/>
  <c r="AL32" i="52" a="1"/>
  <c r="AL32" i="52" s="1"/>
  <c r="AK32" i="52" a="1"/>
  <c r="AK32" i="52" s="1"/>
  <c r="AJ32" i="52" a="1"/>
  <c r="AJ32" i="52" s="1"/>
  <c r="W32" i="52"/>
  <c r="X32" i="52" s="1"/>
  <c r="V32" i="52"/>
  <c r="T32" i="52"/>
  <c r="Q32" i="52"/>
  <c r="R32" i="52" s="1"/>
  <c r="O32" i="52"/>
  <c r="N32" i="52"/>
  <c r="M32" i="52"/>
  <c r="AL31" i="52" a="1"/>
  <c r="AL31" i="52" s="1"/>
  <c r="AK31" i="52" a="1"/>
  <c r="AK31" i="52" s="1"/>
  <c r="AJ31" i="52" a="1"/>
  <c r="AJ31" i="52" s="1"/>
  <c r="W31" i="52"/>
  <c r="X31" i="52" s="1"/>
  <c r="V31" i="52"/>
  <c r="T31" i="52"/>
  <c r="Q31" i="52"/>
  <c r="R31" i="52" s="1"/>
  <c r="O31" i="52"/>
  <c r="N31" i="52"/>
  <c r="M31" i="52"/>
  <c r="AL41" i="52" a="1"/>
  <c r="AL41" i="52" s="1"/>
  <c r="AK41" i="52" a="1"/>
  <c r="AK41" i="52" s="1"/>
  <c r="AJ41" i="52" a="1"/>
  <c r="AJ41" i="52" s="1"/>
  <c r="W41" i="52"/>
  <c r="X41" i="52" s="1"/>
  <c r="V41" i="52"/>
  <c r="T41" i="52"/>
  <c r="O41" i="52"/>
  <c r="N41" i="52"/>
  <c r="M41" i="52"/>
  <c r="AL30" i="52" a="1"/>
  <c r="AL30" i="52" s="1"/>
  <c r="AK30" i="52" a="1"/>
  <c r="AK30" i="52" s="1"/>
  <c r="AJ30" i="52" a="1"/>
  <c r="AJ30" i="52" s="1"/>
  <c r="W30" i="52"/>
  <c r="X30" i="52" s="1"/>
  <c r="V30" i="52"/>
  <c r="T30" i="52"/>
  <c r="Q30" i="52"/>
  <c r="R30" i="52" s="1"/>
  <c r="O30" i="52"/>
  <c r="N30" i="52"/>
  <c r="M30" i="52"/>
  <c r="AL28" i="52" a="1"/>
  <c r="AL28" i="52" s="1"/>
  <c r="AK28" i="52" a="1"/>
  <c r="AK28" i="52" s="1"/>
  <c r="AJ28" i="52" a="1"/>
  <c r="AJ28" i="52" s="1"/>
  <c r="W28" i="52"/>
  <c r="X28" i="52" s="1"/>
  <c r="V28" i="52"/>
  <c r="T28" i="52"/>
  <c r="Q28" i="52"/>
  <c r="R28" i="52" s="1"/>
  <c r="O28" i="52"/>
  <c r="N28" i="52"/>
  <c r="M28" i="52"/>
  <c r="AL27" i="52" a="1"/>
  <c r="AL27" i="52" s="1"/>
  <c r="AK27" i="52" a="1"/>
  <c r="AK27" i="52" s="1"/>
  <c r="AJ27" i="52" a="1"/>
  <c r="AJ27" i="52" s="1"/>
  <c r="W27" i="52"/>
  <c r="X27" i="52" s="1"/>
  <c r="V27" i="52"/>
  <c r="T27" i="52"/>
  <c r="Q27" i="52"/>
  <c r="R27" i="52" s="1"/>
  <c r="O27" i="52"/>
  <c r="N27" i="52"/>
  <c r="M27" i="52"/>
  <c r="AL26" i="52" a="1"/>
  <c r="AL26" i="52" s="1"/>
  <c r="AK26" i="52" a="1"/>
  <c r="AK26" i="52" s="1"/>
  <c r="AJ26" i="52" a="1"/>
  <c r="AJ26" i="52" s="1"/>
  <c r="W26" i="52"/>
  <c r="X26" i="52" s="1"/>
  <c r="V26" i="52"/>
  <c r="T26" i="52"/>
  <c r="Q26" i="52"/>
  <c r="R26" i="52" s="1"/>
  <c r="O26" i="52"/>
  <c r="N26" i="52"/>
  <c r="M26" i="52"/>
  <c r="AL25" i="52" a="1"/>
  <c r="AL25" i="52" s="1"/>
  <c r="AK25" i="52" a="1"/>
  <c r="AK25" i="52" s="1"/>
  <c r="AJ25" i="52" a="1"/>
  <c r="AJ25" i="52" s="1"/>
  <c r="W25" i="52"/>
  <c r="X25" i="52" s="1"/>
  <c r="V25" i="52"/>
  <c r="T25" i="52"/>
  <c r="Q25" i="52"/>
  <c r="R25" i="52" s="1"/>
  <c r="O25" i="52"/>
  <c r="N25" i="52"/>
  <c r="M25" i="52"/>
  <c r="AL24" i="52" a="1"/>
  <c r="AL24" i="52" s="1"/>
  <c r="AK24" i="52" a="1"/>
  <c r="AK24" i="52" s="1"/>
  <c r="AJ24" i="52" a="1"/>
  <c r="AJ24" i="52" s="1"/>
  <c r="W24" i="52"/>
  <c r="X24" i="52" s="1"/>
  <c r="V24" i="52"/>
  <c r="T24" i="52"/>
  <c r="Q24" i="52"/>
  <c r="R24" i="52" s="1"/>
  <c r="O24" i="52"/>
  <c r="N24" i="52"/>
  <c r="M24" i="52"/>
  <c r="AL23" i="52" a="1"/>
  <c r="AL23" i="52" s="1"/>
  <c r="AK23" i="52" a="1"/>
  <c r="AK23" i="52" s="1"/>
  <c r="AJ23" i="52" a="1"/>
  <c r="AJ23" i="52" s="1"/>
  <c r="W23" i="52"/>
  <c r="X23" i="52" s="1"/>
  <c r="V23" i="52"/>
  <c r="T23" i="52"/>
  <c r="Q23" i="52"/>
  <c r="R23" i="52" s="1"/>
  <c r="O23" i="52"/>
  <c r="N23" i="52"/>
  <c r="M23" i="52"/>
  <c r="AK22" i="52" a="1"/>
  <c r="AK22" i="52" s="1"/>
  <c r="AJ22" i="52" a="1"/>
  <c r="AJ22" i="52" s="1"/>
  <c r="S19" i="52"/>
  <c r="R19" i="52"/>
  <c r="P19" i="52"/>
  <c r="P47" i="52" s="1"/>
  <c r="S18" i="52"/>
  <c r="R18" i="52"/>
  <c r="S17" i="52"/>
  <c r="R17" i="52"/>
  <c r="S16" i="52"/>
  <c r="R16" i="52"/>
  <c r="AY12" i="52" a="1"/>
  <c r="AY12" i="52" s="1"/>
  <c r="AV12" i="52" a="1"/>
  <c r="AV12" i="52" s="1"/>
  <c r="BG12" i="52" a="1"/>
  <c r="BG12" i="52" s="1"/>
  <c r="AX12" i="52" a="1"/>
  <c r="AX12" i="52" s="1"/>
  <c r="AR12" i="52" a="1"/>
  <c r="AR12" i="52" s="1"/>
  <c r="AT12" i="52" a="1"/>
  <c r="AT12" i="52" s="1"/>
  <c r="BB12" i="52" a="1"/>
  <c r="BB12" i="52" s="1"/>
  <c r="AQ12" i="52" a="1"/>
  <c r="AQ12" i="52" s="1"/>
  <c r="BD12" i="52" a="1"/>
  <c r="BD12" i="52" s="1"/>
  <c r="BT12" i="52" a="1"/>
  <c r="BT12" i="52" s="1"/>
  <c r="AS12" i="52" a="1"/>
  <c r="AS12" i="52" s="1"/>
  <c r="AN12" i="52" a="1"/>
  <c r="AN12" i="52" s="1"/>
  <c r="BC12" i="52" a="1"/>
  <c r="BC12" i="52" s="1"/>
  <c r="BA12" i="52" a="1"/>
  <c r="BA12" i="52" s="1"/>
  <c r="AZ12" i="52" a="1"/>
  <c r="AZ12" i="52" s="1"/>
  <c r="AL12" i="52" a="1"/>
  <c r="AL12" i="52" s="1"/>
  <c r="AY10" i="52" a="1"/>
  <c r="AY10" i="52" s="1"/>
  <c r="AV10" i="52" a="1"/>
  <c r="AV10" i="52" s="1"/>
  <c r="BG10" i="52" a="1"/>
  <c r="BG10" i="52" s="1"/>
  <c r="AX10" i="52" a="1"/>
  <c r="AX10" i="52" s="1"/>
  <c r="AR10" i="52" a="1"/>
  <c r="AR10" i="52" s="1"/>
  <c r="AT10" i="52" a="1"/>
  <c r="AT10" i="52" s="1"/>
  <c r="BB10" i="52" a="1"/>
  <c r="BB10" i="52" s="1"/>
  <c r="AQ10" i="52" a="1"/>
  <c r="AQ10" i="52" s="1"/>
  <c r="BD10" i="52" a="1"/>
  <c r="BD10" i="52" s="1"/>
  <c r="BT10" i="52" a="1"/>
  <c r="BT10" i="52" s="1"/>
  <c r="AS10" i="52" a="1"/>
  <c r="AS10" i="52" s="1"/>
  <c r="AN10" i="52" a="1"/>
  <c r="AN10" i="52" s="1"/>
  <c r="BC10" i="52" a="1"/>
  <c r="BC10" i="52" s="1"/>
  <c r="BA10" i="52" a="1"/>
  <c r="BA10" i="52" s="1"/>
  <c r="AZ10" i="52" a="1"/>
  <c r="AZ10" i="52" s="1"/>
  <c r="AL10" i="52" a="1"/>
  <c r="AL10" i="52" s="1"/>
  <c r="AY2" i="52" a="1"/>
  <c r="AY2" i="52" s="1"/>
  <c r="AV2" i="52" a="1"/>
  <c r="AV2" i="52" s="1"/>
  <c r="BG2" i="52" a="1"/>
  <c r="BG2" i="52" s="1"/>
  <c r="AX2" i="52" a="1"/>
  <c r="AX2" i="52" s="1"/>
  <c r="AR2" i="52" a="1"/>
  <c r="AR2" i="52" s="1"/>
  <c r="AT2" i="52" a="1"/>
  <c r="AT2" i="52" s="1"/>
  <c r="BB2" i="52" a="1"/>
  <c r="BB2" i="52" s="1"/>
  <c r="AQ2" i="52" a="1"/>
  <c r="AQ2" i="52" s="1"/>
  <c r="BD2" i="52" a="1"/>
  <c r="BD2" i="52" s="1"/>
  <c r="BT2" i="52" a="1"/>
  <c r="BT2" i="52" s="1"/>
  <c r="AS2" i="52" a="1"/>
  <c r="AS2" i="52" s="1"/>
  <c r="AN2" i="52" a="1"/>
  <c r="AN2" i="52" s="1"/>
  <c r="BC2" i="52" a="1"/>
  <c r="BC2" i="52" s="1"/>
  <c r="BA2" i="52" a="1"/>
  <c r="BA2" i="52" s="1"/>
  <c r="AZ2" i="52" a="1"/>
  <c r="AZ2" i="52" s="1"/>
  <c r="AY1" i="52"/>
  <c r="AV1" i="52"/>
  <c r="BG1" i="52"/>
  <c r="AX1" i="52"/>
  <c r="AR1" i="52"/>
  <c r="AT1" i="52"/>
  <c r="BB1" i="52"/>
  <c r="AQ1" i="52"/>
  <c r="BD1" i="52"/>
  <c r="BT1" i="52"/>
  <c r="AS1" i="52"/>
  <c r="AN1" i="52"/>
  <c r="BC1" i="52"/>
  <c r="BA1" i="52"/>
  <c r="AZ1" i="52"/>
  <c r="P196" i="50"/>
  <c r="P195" i="50"/>
  <c r="P194" i="50"/>
  <c r="P193" i="50"/>
  <c r="P192" i="50"/>
  <c r="P191" i="50"/>
  <c r="P190" i="50"/>
  <c r="E191" i="50"/>
  <c r="AL189" i="50" a="1"/>
  <c r="AL189" i="50" s="1"/>
  <c r="Q189" i="50"/>
  <c r="R189" i="50" s="1"/>
  <c r="P189" i="50"/>
  <c r="N189" i="50"/>
  <c r="M189" i="50"/>
  <c r="E190" i="50"/>
  <c r="AL188" i="50" a="1"/>
  <c r="AL188" i="50" s="1"/>
  <c r="Q188" i="50"/>
  <c r="R188" i="50" s="1"/>
  <c r="P188" i="50"/>
  <c r="N188" i="50"/>
  <c r="M188" i="50"/>
  <c r="E189" i="50"/>
  <c r="AL187" i="50" a="1"/>
  <c r="AL187" i="50" s="1"/>
  <c r="Q187" i="50"/>
  <c r="R187" i="50" s="1"/>
  <c r="P187" i="50"/>
  <c r="N187" i="50"/>
  <c r="M187" i="50"/>
  <c r="E188" i="50"/>
  <c r="AL186" i="50" a="1"/>
  <c r="AL186" i="50" s="1"/>
  <c r="Q186" i="50"/>
  <c r="R186" i="50" s="1"/>
  <c r="P186" i="50"/>
  <c r="N186" i="50"/>
  <c r="M186" i="50"/>
  <c r="E187" i="50"/>
  <c r="AL185" i="50" a="1"/>
  <c r="AL185" i="50" s="1"/>
  <c r="Q185" i="50"/>
  <c r="R185" i="50" s="1"/>
  <c r="P185" i="50"/>
  <c r="N185" i="50"/>
  <c r="M185" i="50"/>
  <c r="E186" i="50"/>
  <c r="AL184" i="50" a="1"/>
  <c r="AL184" i="50" s="1"/>
  <c r="Q184" i="50"/>
  <c r="R184" i="50" s="1"/>
  <c r="P184" i="50"/>
  <c r="N184" i="50"/>
  <c r="M184" i="50"/>
  <c r="E185" i="50"/>
  <c r="AL183" i="50" a="1"/>
  <c r="AL183" i="50" s="1"/>
  <c r="Q183" i="50"/>
  <c r="R183" i="50" s="1"/>
  <c r="P183" i="50"/>
  <c r="N183" i="50"/>
  <c r="M183" i="50"/>
  <c r="E184" i="50"/>
  <c r="AL182" i="50" a="1"/>
  <c r="AL182" i="50" s="1"/>
  <c r="Q182" i="50"/>
  <c r="R182" i="50" s="1"/>
  <c r="P182" i="50"/>
  <c r="N182" i="50"/>
  <c r="M182" i="50"/>
  <c r="E183" i="50"/>
  <c r="AL181" i="50" a="1"/>
  <c r="AL181" i="50" s="1"/>
  <c r="Q181" i="50"/>
  <c r="R181" i="50" s="1"/>
  <c r="P181" i="50"/>
  <c r="N181" i="50"/>
  <c r="M181" i="50"/>
  <c r="E182" i="50"/>
  <c r="AL180" i="50" a="1"/>
  <c r="AL180" i="50" s="1"/>
  <c r="Q180" i="50"/>
  <c r="R180" i="50" s="1"/>
  <c r="P180" i="50"/>
  <c r="N180" i="50"/>
  <c r="M180" i="50"/>
  <c r="E181" i="50"/>
  <c r="AL179" i="50" a="1"/>
  <c r="AL179" i="50" s="1"/>
  <c r="Q179" i="50"/>
  <c r="R179" i="50" s="1"/>
  <c r="P179" i="50"/>
  <c r="N179" i="50"/>
  <c r="M179" i="50"/>
  <c r="E180" i="50"/>
  <c r="AL178" i="50" a="1"/>
  <c r="AL178" i="50" s="1"/>
  <c r="Q178" i="50"/>
  <c r="R178" i="50" s="1"/>
  <c r="P178" i="50"/>
  <c r="N178" i="50"/>
  <c r="M178" i="50"/>
  <c r="E179" i="50"/>
  <c r="AL177" i="50" a="1"/>
  <c r="AL177" i="50" s="1"/>
  <c r="Q177" i="50"/>
  <c r="R177" i="50" s="1"/>
  <c r="P177" i="50"/>
  <c r="N177" i="50"/>
  <c r="M177" i="50"/>
  <c r="E178" i="50"/>
  <c r="AL176" i="50" a="1"/>
  <c r="AL176" i="50" s="1"/>
  <c r="Q176" i="50"/>
  <c r="R176" i="50" s="1"/>
  <c r="P176" i="50"/>
  <c r="N176" i="50"/>
  <c r="M176" i="50"/>
  <c r="E177" i="50"/>
  <c r="AL175" i="50" a="1"/>
  <c r="AL175" i="50" s="1"/>
  <c r="Q175" i="50"/>
  <c r="R175" i="50" s="1"/>
  <c r="P175" i="50"/>
  <c r="N175" i="50"/>
  <c r="M175" i="50"/>
  <c r="E176" i="50"/>
  <c r="AL174" i="50" a="1"/>
  <c r="AL174" i="50" s="1"/>
  <c r="Q174" i="50"/>
  <c r="R174" i="50" s="1"/>
  <c r="P174" i="50"/>
  <c r="N174" i="50"/>
  <c r="M174" i="50"/>
  <c r="E175" i="50"/>
  <c r="AL173" i="50" a="1"/>
  <c r="AL173" i="50" s="1"/>
  <c r="Q173" i="50"/>
  <c r="R173" i="50" s="1"/>
  <c r="P173" i="50"/>
  <c r="N173" i="50"/>
  <c r="M173" i="50"/>
  <c r="E174" i="50"/>
  <c r="AL172" i="50" a="1"/>
  <c r="AL172" i="50" s="1"/>
  <c r="Q172" i="50"/>
  <c r="R172" i="50" s="1"/>
  <c r="P172" i="50"/>
  <c r="N172" i="50"/>
  <c r="M172" i="50"/>
  <c r="E173" i="50"/>
  <c r="AL171" i="50" a="1"/>
  <c r="AL171" i="50" s="1"/>
  <c r="Q171" i="50"/>
  <c r="R171" i="50" s="1"/>
  <c r="P171" i="50"/>
  <c r="N171" i="50"/>
  <c r="M171" i="50"/>
  <c r="E172" i="50"/>
  <c r="AL170" i="50" a="1"/>
  <c r="AL170" i="50" s="1"/>
  <c r="Q170" i="50"/>
  <c r="R170" i="50" s="1"/>
  <c r="P170" i="50"/>
  <c r="N170" i="50"/>
  <c r="M170" i="50"/>
  <c r="E171" i="50"/>
  <c r="AL169" i="50" a="1"/>
  <c r="AL169" i="50" s="1"/>
  <c r="Q169" i="50"/>
  <c r="R169" i="50" s="1"/>
  <c r="P169" i="50"/>
  <c r="N169" i="50"/>
  <c r="M169" i="50"/>
  <c r="E170" i="50"/>
  <c r="AL168" i="50" a="1"/>
  <c r="AL168" i="50" s="1"/>
  <c r="AK168" i="50" a="1"/>
  <c r="AK168" i="50" s="1"/>
  <c r="Q168" i="50"/>
  <c r="R168" i="50" s="1"/>
  <c r="P168" i="50"/>
  <c r="N168" i="50"/>
  <c r="M168" i="50"/>
  <c r="E169" i="50"/>
  <c r="AL167" i="50" a="1"/>
  <c r="AL167" i="50" s="1"/>
  <c r="AK167" i="50" a="1"/>
  <c r="AK167" i="50" s="1"/>
  <c r="Q167" i="50"/>
  <c r="R167" i="50" s="1"/>
  <c r="P167" i="50"/>
  <c r="N167" i="50"/>
  <c r="M167" i="50"/>
  <c r="E168" i="50"/>
  <c r="AL166" i="50" a="1"/>
  <c r="AL166" i="50" s="1"/>
  <c r="AK166" i="50" a="1"/>
  <c r="AK166" i="50" s="1"/>
  <c r="Q166" i="50"/>
  <c r="R166" i="50" s="1"/>
  <c r="P166" i="50"/>
  <c r="N166" i="50"/>
  <c r="M166" i="50"/>
  <c r="E167" i="50"/>
  <c r="AL165" i="50" a="1"/>
  <c r="AL165" i="50" s="1"/>
  <c r="AK165" i="50" a="1"/>
  <c r="AK165" i="50" s="1"/>
  <c r="Q165" i="50"/>
  <c r="R165" i="50" s="1"/>
  <c r="P165" i="50"/>
  <c r="N165" i="50"/>
  <c r="M165" i="50"/>
  <c r="E166" i="50"/>
  <c r="AL164" i="50" a="1"/>
  <c r="AL164" i="50" s="1"/>
  <c r="AK164" i="50" a="1"/>
  <c r="AK164" i="50" s="1"/>
  <c r="Q164" i="50"/>
  <c r="R164" i="50" s="1"/>
  <c r="P164" i="50"/>
  <c r="N164" i="50"/>
  <c r="M164" i="50"/>
  <c r="E165" i="50"/>
  <c r="AL163" i="50" a="1"/>
  <c r="AL163" i="50" s="1"/>
  <c r="AK163" i="50" a="1"/>
  <c r="AK163" i="50" s="1"/>
  <c r="Q163" i="50"/>
  <c r="R163" i="50" s="1"/>
  <c r="P163" i="50"/>
  <c r="N163" i="50"/>
  <c r="M163" i="50"/>
  <c r="E164" i="50"/>
  <c r="AL162" i="50" a="1"/>
  <c r="AL162" i="50" s="1"/>
  <c r="AK162" i="50" a="1"/>
  <c r="AK162" i="50" s="1"/>
  <c r="Q162" i="50"/>
  <c r="R162" i="50" s="1"/>
  <c r="P162" i="50"/>
  <c r="N162" i="50"/>
  <c r="M162" i="50"/>
  <c r="E163" i="50"/>
  <c r="AL161" i="50" a="1"/>
  <c r="AL161" i="50" s="1"/>
  <c r="AK161" i="50" a="1"/>
  <c r="AK161" i="50" s="1"/>
  <c r="Q161" i="50"/>
  <c r="R161" i="50" s="1"/>
  <c r="P161" i="50"/>
  <c r="N161" i="50"/>
  <c r="M161" i="50"/>
  <c r="E162" i="50"/>
  <c r="AL160" i="50" a="1"/>
  <c r="AL160" i="50" s="1"/>
  <c r="AK160" i="50" a="1"/>
  <c r="AK160" i="50" s="1"/>
  <c r="Q160" i="50"/>
  <c r="R160" i="50" s="1"/>
  <c r="P160" i="50"/>
  <c r="N160" i="50"/>
  <c r="M160" i="50"/>
  <c r="E161" i="50"/>
  <c r="AL159" i="50" a="1"/>
  <c r="AL159" i="50" s="1"/>
  <c r="AK159" i="50" a="1"/>
  <c r="AK159" i="50" s="1"/>
  <c r="Q159" i="50"/>
  <c r="R159" i="50" s="1"/>
  <c r="P159" i="50"/>
  <c r="N159" i="50"/>
  <c r="M159" i="50"/>
  <c r="E160" i="50"/>
  <c r="AL158" i="50" a="1"/>
  <c r="AL158" i="50" s="1"/>
  <c r="AK158" i="50" a="1"/>
  <c r="AK158" i="50" s="1"/>
  <c r="Q158" i="50"/>
  <c r="R158" i="50" s="1"/>
  <c r="P158" i="50"/>
  <c r="N158" i="50"/>
  <c r="M158" i="50"/>
  <c r="E159" i="50"/>
  <c r="AL157" i="50" a="1"/>
  <c r="AL157" i="50" s="1"/>
  <c r="AK157" i="50" a="1"/>
  <c r="AK157" i="50" s="1"/>
  <c r="Q157" i="50"/>
  <c r="R157" i="50" s="1"/>
  <c r="P157" i="50"/>
  <c r="N157" i="50"/>
  <c r="M157" i="50"/>
  <c r="E158" i="50"/>
  <c r="AL156" i="50" a="1"/>
  <c r="AL156" i="50" s="1"/>
  <c r="AK156" i="50" a="1"/>
  <c r="AK156" i="50" s="1"/>
  <c r="Q156" i="50"/>
  <c r="R156" i="50" s="1"/>
  <c r="P156" i="50"/>
  <c r="N156" i="50"/>
  <c r="M156" i="50"/>
  <c r="E157" i="50"/>
  <c r="AL155" i="50" a="1"/>
  <c r="AL155" i="50" s="1"/>
  <c r="AK155" i="50" a="1"/>
  <c r="AK155" i="50" s="1"/>
  <c r="Q155" i="50"/>
  <c r="R155" i="50" s="1"/>
  <c r="P155" i="50"/>
  <c r="N155" i="50"/>
  <c r="M155" i="50"/>
  <c r="E156" i="50"/>
  <c r="AL154" i="50" a="1"/>
  <c r="AL154" i="50" s="1"/>
  <c r="AK154" i="50" a="1"/>
  <c r="AK154" i="50" s="1"/>
  <c r="Q154" i="50"/>
  <c r="R154" i="50" s="1"/>
  <c r="P154" i="50"/>
  <c r="N154" i="50"/>
  <c r="M154" i="50"/>
  <c r="E155" i="50"/>
  <c r="AL153" i="50" a="1"/>
  <c r="AL153" i="50" s="1"/>
  <c r="AK153" i="50" a="1"/>
  <c r="AK153" i="50" s="1"/>
  <c r="Q153" i="50"/>
  <c r="R153" i="50" s="1"/>
  <c r="P153" i="50"/>
  <c r="N153" i="50"/>
  <c r="M153" i="50"/>
  <c r="E154" i="50"/>
  <c r="AL152" i="50" a="1"/>
  <c r="AL152" i="50" s="1"/>
  <c r="AK152" i="50" a="1"/>
  <c r="AK152" i="50" s="1"/>
  <c r="Q152" i="50"/>
  <c r="R152" i="50" s="1"/>
  <c r="P152" i="50"/>
  <c r="N152" i="50"/>
  <c r="M152" i="50"/>
  <c r="E153" i="50"/>
  <c r="AL151" i="50" a="1"/>
  <c r="AL151" i="50" s="1"/>
  <c r="AK151" i="50" a="1"/>
  <c r="AK151" i="50" s="1"/>
  <c r="Q151" i="50"/>
  <c r="R151" i="50" s="1"/>
  <c r="P151" i="50"/>
  <c r="N151" i="50"/>
  <c r="M151" i="50"/>
  <c r="E152" i="50"/>
  <c r="AL150" i="50" a="1"/>
  <c r="AL150" i="50" s="1"/>
  <c r="AK150" i="50" a="1"/>
  <c r="AK150" i="50" s="1"/>
  <c r="Q150" i="50"/>
  <c r="R150" i="50" s="1"/>
  <c r="P150" i="50"/>
  <c r="N150" i="50"/>
  <c r="M150" i="50"/>
  <c r="E151" i="50"/>
  <c r="AL149" i="50" a="1"/>
  <c r="AL149" i="50" s="1"/>
  <c r="AK149" i="50" a="1"/>
  <c r="AK149" i="50" s="1"/>
  <c r="Q149" i="50"/>
  <c r="R149" i="50" s="1"/>
  <c r="P149" i="50"/>
  <c r="N149" i="50"/>
  <c r="M149" i="50"/>
  <c r="E150" i="50"/>
  <c r="AL148" i="50" a="1"/>
  <c r="AL148" i="50" s="1"/>
  <c r="AK148" i="50" a="1"/>
  <c r="AK148" i="50" s="1"/>
  <c r="Q148" i="50"/>
  <c r="R148" i="50" s="1"/>
  <c r="P148" i="50"/>
  <c r="N148" i="50"/>
  <c r="M148" i="50"/>
  <c r="E149" i="50"/>
  <c r="AL147" i="50" a="1"/>
  <c r="AL147" i="50" s="1"/>
  <c r="AK147" i="50" a="1"/>
  <c r="AK147" i="50" s="1"/>
  <c r="Q147" i="50"/>
  <c r="R147" i="50" s="1"/>
  <c r="P147" i="50"/>
  <c r="N147" i="50"/>
  <c r="M147" i="50"/>
  <c r="E148" i="50"/>
  <c r="AL146" i="50" a="1"/>
  <c r="AL146" i="50" s="1"/>
  <c r="AK146" i="50" a="1"/>
  <c r="AK146" i="50" s="1"/>
  <c r="Q146" i="50"/>
  <c r="R146" i="50" s="1"/>
  <c r="P146" i="50"/>
  <c r="N146" i="50"/>
  <c r="M146" i="50"/>
  <c r="E147" i="50"/>
  <c r="AL145" i="50" a="1"/>
  <c r="AL145" i="50" s="1"/>
  <c r="AK145" i="50" a="1"/>
  <c r="AK145" i="50" s="1"/>
  <c r="Q145" i="50"/>
  <c r="R145" i="50" s="1"/>
  <c r="P145" i="50"/>
  <c r="N145" i="50"/>
  <c r="M145" i="50"/>
  <c r="E146" i="50"/>
  <c r="AL144" i="50" a="1"/>
  <c r="AL144" i="50" s="1"/>
  <c r="AK144" i="50" a="1"/>
  <c r="AK144" i="50" s="1"/>
  <c r="Q144" i="50"/>
  <c r="R144" i="50" s="1"/>
  <c r="P144" i="50"/>
  <c r="N144" i="50"/>
  <c r="M144" i="50"/>
  <c r="E145" i="50"/>
  <c r="AL143" i="50" a="1"/>
  <c r="AL143" i="50" s="1"/>
  <c r="AK143" i="50" a="1"/>
  <c r="AK143" i="50" s="1"/>
  <c r="Q143" i="50"/>
  <c r="R143" i="50" s="1"/>
  <c r="P143" i="50"/>
  <c r="N143" i="50"/>
  <c r="M143" i="50"/>
  <c r="E144" i="50"/>
  <c r="AL142" i="50" a="1"/>
  <c r="AL142" i="50" s="1"/>
  <c r="AK142" i="50" a="1"/>
  <c r="AK142" i="50" s="1"/>
  <c r="Q142" i="50"/>
  <c r="R142" i="50" s="1"/>
  <c r="P142" i="50"/>
  <c r="N142" i="50"/>
  <c r="M142" i="50"/>
  <c r="E143" i="50"/>
  <c r="AL141" i="50" a="1"/>
  <c r="AL141" i="50" s="1"/>
  <c r="AK141" i="50" a="1"/>
  <c r="AK141" i="50" s="1"/>
  <c r="Q141" i="50"/>
  <c r="R141" i="50" s="1"/>
  <c r="P141" i="50"/>
  <c r="N141" i="50"/>
  <c r="M141" i="50"/>
  <c r="E142" i="50"/>
  <c r="AL140" i="50" a="1"/>
  <c r="AL140" i="50" s="1"/>
  <c r="AK140" i="50" a="1"/>
  <c r="AK140" i="50" s="1"/>
  <c r="Q140" i="50"/>
  <c r="R140" i="50" s="1"/>
  <c r="P140" i="50"/>
  <c r="N140" i="50"/>
  <c r="M140" i="50"/>
  <c r="E141" i="50"/>
  <c r="AL139" i="50" a="1"/>
  <c r="AL139" i="50" s="1"/>
  <c r="AK139" i="50" a="1"/>
  <c r="AK139" i="50" s="1"/>
  <c r="Q139" i="50"/>
  <c r="R139" i="50" s="1"/>
  <c r="P139" i="50"/>
  <c r="N139" i="50"/>
  <c r="M139" i="50"/>
  <c r="E140" i="50"/>
  <c r="AL138" i="50" a="1"/>
  <c r="AL138" i="50" s="1"/>
  <c r="AK138" i="50" a="1"/>
  <c r="AK138" i="50" s="1"/>
  <c r="Q138" i="50"/>
  <c r="R138" i="50" s="1"/>
  <c r="P138" i="50"/>
  <c r="N138" i="50"/>
  <c r="M138" i="50"/>
  <c r="E139" i="50"/>
  <c r="AL137" i="50" a="1"/>
  <c r="AL137" i="50" s="1"/>
  <c r="AK137" i="50" a="1"/>
  <c r="AK137" i="50" s="1"/>
  <c r="Q137" i="50"/>
  <c r="R137" i="50" s="1"/>
  <c r="P137" i="50"/>
  <c r="N137" i="50"/>
  <c r="M137" i="50"/>
  <c r="E138" i="50"/>
  <c r="AL136" i="50" a="1"/>
  <c r="AL136" i="50" s="1"/>
  <c r="AK136" i="50" a="1"/>
  <c r="AK136" i="50" s="1"/>
  <c r="Q136" i="50"/>
  <c r="R136" i="50" s="1"/>
  <c r="P136" i="50"/>
  <c r="N136" i="50"/>
  <c r="M136" i="50"/>
  <c r="E137" i="50"/>
  <c r="AL135" i="50" a="1"/>
  <c r="AL135" i="50" s="1"/>
  <c r="AK135" i="50" a="1"/>
  <c r="AK135" i="50" s="1"/>
  <c r="Q135" i="50"/>
  <c r="R135" i="50" s="1"/>
  <c r="P135" i="50"/>
  <c r="N135" i="50"/>
  <c r="M135" i="50"/>
  <c r="E136" i="50"/>
  <c r="AL134" i="50" a="1"/>
  <c r="AL134" i="50" s="1"/>
  <c r="AK134" i="50" a="1"/>
  <c r="AK134" i="50" s="1"/>
  <c r="Q134" i="50"/>
  <c r="R134" i="50" s="1"/>
  <c r="P134" i="50"/>
  <c r="N134" i="50"/>
  <c r="M134" i="50"/>
  <c r="E135" i="50"/>
  <c r="AL133" i="50" a="1"/>
  <c r="AL133" i="50" s="1"/>
  <c r="AK133" i="50" a="1"/>
  <c r="AK133" i="50" s="1"/>
  <c r="Q133" i="50"/>
  <c r="R133" i="50" s="1"/>
  <c r="P133" i="50"/>
  <c r="N133" i="50"/>
  <c r="M133" i="50"/>
  <c r="E134" i="50"/>
  <c r="AL132" i="50" a="1"/>
  <c r="AL132" i="50" s="1"/>
  <c r="AK132" i="50" a="1"/>
  <c r="AK132" i="50" s="1"/>
  <c r="Q132" i="50"/>
  <c r="R132" i="50" s="1"/>
  <c r="P132" i="50"/>
  <c r="N132" i="50"/>
  <c r="M132" i="50"/>
  <c r="E133" i="50"/>
  <c r="AL131" i="50" a="1"/>
  <c r="AL131" i="50" s="1"/>
  <c r="AK131" i="50" a="1"/>
  <c r="AK131" i="50" s="1"/>
  <c r="Q131" i="50"/>
  <c r="R131" i="50" s="1"/>
  <c r="P131" i="50"/>
  <c r="N131" i="50"/>
  <c r="M131" i="50"/>
  <c r="E132" i="50"/>
  <c r="AL130" i="50" a="1"/>
  <c r="AL130" i="50" s="1"/>
  <c r="AK130" i="50" a="1"/>
  <c r="AK130" i="50" s="1"/>
  <c r="Q130" i="50"/>
  <c r="R130" i="50" s="1"/>
  <c r="P130" i="50"/>
  <c r="N130" i="50"/>
  <c r="M130" i="50"/>
  <c r="E131" i="50"/>
  <c r="AL129" i="50" a="1"/>
  <c r="AL129" i="50" s="1"/>
  <c r="AK129" i="50" a="1"/>
  <c r="AK129" i="50" s="1"/>
  <c r="Q129" i="50"/>
  <c r="R129" i="50" s="1"/>
  <c r="P129" i="50"/>
  <c r="N129" i="50"/>
  <c r="M129" i="50"/>
  <c r="E130" i="50"/>
  <c r="AL128" i="50" a="1"/>
  <c r="AL128" i="50" s="1"/>
  <c r="AK128" i="50" a="1"/>
  <c r="AK128" i="50" s="1"/>
  <c r="Q128" i="50"/>
  <c r="R128" i="50" s="1"/>
  <c r="P128" i="50"/>
  <c r="N128" i="50"/>
  <c r="M128" i="50"/>
  <c r="E129" i="50"/>
  <c r="AL127" i="50" a="1"/>
  <c r="AL127" i="50" s="1"/>
  <c r="AK127" i="50" a="1"/>
  <c r="AK127" i="50" s="1"/>
  <c r="Q127" i="50"/>
  <c r="R127" i="50" s="1"/>
  <c r="P127" i="50"/>
  <c r="N127" i="50"/>
  <c r="M127" i="50"/>
  <c r="E128" i="50"/>
  <c r="AL126" i="50" a="1"/>
  <c r="AL126" i="50" s="1"/>
  <c r="AK126" i="50" a="1"/>
  <c r="AK126" i="50" s="1"/>
  <c r="Q126" i="50"/>
  <c r="R126" i="50" s="1"/>
  <c r="P126" i="50"/>
  <c r="N126" i="50"/>
  <c r="M126" i="50"/>
  <c r="E127" i="50"/>
  <c r="AL125" i="50" a="1"/>
  <c r="AL125" i="50" s="1"/>
  <c r="AK125" i="50" a="1"/>
  <c r="AK125" i="50" s="1"/>
  <c r="Q125" i="50"/>
  <c r="R125" i="50" s="1"/>
  <c r="P125" i="50"/>
  <c r="N125" i="50"/>
  <c r="M125" i="50"/>
  <c r="E126" i="50"/>
  <c r="AL124" i="50" a="1"/>
  <c r="AL124" i="50" s="1"/>
  <c r="AK124" i="50" a="1"/>
  <c r="AK124" i="50" s="1"/>
  <c r="Q124" i="50"/>
  <c r="R124" i="50" s="1"/>
  <c r="P124" i="50"/>
  <c r="N124" i="50"/>
  <c r="M124" i="50"/>
  <c r="E125" i="50"/>
  <c r="AL123" i="50" a="1"/>
  <c r="AL123" i="50" s="1"/>
  <c r="AK123" i="50" a="1"/>
  <c r="AK123" i="50" s="1"/>
  <c r="Q123" i="50"/>
  <c r="R123" i="50" s="1"/>
  <c r="P123" i="50"/>
  <c r="N123" i="50"/>
  <c r="M123" i="50"/>
  <c r="E124" i="50"/>
  <c r="AL122" i="50" a="1"/>
  <c r="AL122" i="50" s="1"/>
  <c r="AK122" i="50" a="1"/>
  <c r="AK122" i="50" s="1"/>
  <c r="Q122" i="50"/>
  <c r="R122" i="50" s="1"/>
  <c r="P122" i="50"/>
  <c r="N122" i="50"/>
  <c r="M122" i="50"/>
  <c r="E123" i="50"/>
  <c r="AL121" i="50" a="1"/>
  <c r="AL121" i="50" s="1"/>
  <c r="AK121" i="50" a="1"/>
  <c r="AK121" i="50" s="1"/>
  <c r="Q121" i="50"/>
  <c r="R121" i="50" s="1"/>
  <c r="P121" i="50"/>
  <c r="N121" i="50"/>
  <c r="M121" i="50"/>
  <c r="E122" i="50"/>
  <c r="AL120" i="50" a="1"/>
  <c r="AL120" i="50" s="1"/>
  <c r="AK120" i="50" a="1"/>
  <c r="AK120" i="50" s="1"/>
  <c r="Q120" i="50"/>
  <c r="R120" i="50" s="1"/>
  <c r="P120" i="50"/>
  <c r="N120" i="50"/>
  <c r="M120" i="50"/>
  <c r="E121" i="50"/>
  <c r="AL119" i="50" a="1"/>
  <c r="AL119" i="50" s="1"/>
  <c r="AK119" i="50" a="1"/>
  <c r="AK119" i="50" s="1"/>
  <c r="Q119" i="50"/>
  <c r="R119" i="50" s="1"/>
  <c r="P119" i="50"/>
  <c r="N119" i="50"/>
  <c r="M119" i="50"/>
  <c r="E120" i="50"/>
  <c r="AL118" i="50" a="1"/>
  <c r="AL118" i="50" s="1"/>
  <c r="AK118" i="50" a="1"/>
  <c r="AK118" i="50" s="1"/>
  <c r="Q118" i="50"/>
  <c r="R118" i="50" s="1"/>
  <c r="P118" i="50"/>
  <c r="N118" i="50"/>
  <c r="M118" i="50"/>
  <c r="E119" i="50"/>
  <c r="AL117" i="50" a="1"/>
  <c r="AL117" i="50" s="1"/>
  <c r="AK117" i="50" a="1"/>
  <c r="AK117" i="50" s="1"/>
  <c r="Q117" i="50"/>
  <c r="R117" i="50" s="1"/>
  <c r="P117" i="50"/>
  <c r="N117" i="50"/>
  <c r="M117" i="50"/>
  <c r="E118" i="50"/>
  <c r="AL116" i="50" a="1"/>
  <c r="AL116" i="50" s="1"/>
  <c r="AK116" i="50" a="1"/>
  <c r="AK116" i="50" s="1"/>
  <c r="Q116" i="50"/>
  <c r="R116" i="50" s="1"/>
  <c r="P116" i="50"/>
  <c r="N116" i="50"/>
  <c r="M116" i="50"/>
  <c r="E117" i="50"/>
  <c r="AL115" i="50" a="1"/>
  <c r="AL115" i="50" s="1"/>
  <c r="AK115" i="50" a="1"/>
  <c r="AK115" i="50" s="1"/>
  <c r="Q115" i="50"/>
  <c r="R115" i="50" s="1"/>
  <c r="P115" i="50"/>
  <c r="N115" i="50"/>
  <c r="M115" i="50"/>
  <c r="E116" i="50"/>
  <c r="AL114" i="50" a="1"/>
  <c r="AL114" i="50" s="1"/>
  <c r="AK114" i="50" a="1"/>
  <c r="AK114" i="50" s="1"/>
  <c r="Q114" i="50"/>
  <c r="R114" i="50" s="1"/>
  <c r="P114" i="50"/>
  <c r="N114" i="50"/>
  <c r="M114" i="50"/>
  <c r="E115" i="50"/>
  <c r="AL113" i="50" a="1"/>
  <c r="AL113" i="50" s="1"/>
  <c r="AK113" i="50" a="1"/>
  <c r="AK113" i="50" s="1"/>
  <c r="Q113" i="50"/>
  <c r="R113" i="50" s="1"/>
  <c r="P113" i="50"/>
  <c r="N113" i="50"/>
  <c r="M113" i="50"/>
  <c r="E114" i="50"/>
  <c r="AL112" i="50" a="1"/>
  <c r="AL112" i="50" s="1"/>
  <c r="AK112" i="50" a="1"/>
  <c r="AK112" i="50" s="1"/>
  <c r="Q112" i="50"/>
  <c r="R112" i="50" s="1"/>
  <c r="P112" i="50"/>
  <c r="N112" i="50"/>
  <c r="M112" i="50"/>
  <c r="E113" i="50"/>
  <c r="AL111" i="50" a="1"/>
  <c r="AL111" i="50" s="1"/>
  <c r="AK111" i="50" a="1"/>
  <c r="AK111" i="50" s="1"/>
  <c r="Q111" i="50"/>
  <c r="R111" i="50" s="1"/>
  <c r="P111" i="50"/>
  <c r="N111" i="50"/>
  <c r="M111" i="50"/>
  <c r="E112" i="50"/>
  <c r="AL110" i="50" a="1"/>
  <c r="AL110" i="50" s="1"/>
  <c r="AK110" i="50" a="1"/>
  <c r="AK110" i="50" s="1"/>
  <c r="Q110" i="50"/>
  <c r="R110" i="50" s="1"/>
  <c r="P110" i="50"/>
  <c r="N110" i="50"/>
  <c r="M110" i="50"/>
  <c r="E111" i="50"/>
  <c r="AL109" i="50" a="1"/>
  <c r="AL109" i="50" s="1"/>
  <c r="AK109" i="50" a="1"/>
  <c r="AK109" i="50" s="1"/>
  <c r="Q109" i="50"/>
  <c r="R109" i="50" s="1"/>
  <c r="P109" i="50"/>
  <c r="N109" i="50"/>
  <c r="M109" i="50"/>
  <c r="E110" i="50"/>
  <c r="AL108" i="50" a="1"/>
  <c r="AL108" i="50" s="1"/>
  <c r="AK108" i="50" a="1"/>
  <c r="AK108" i="50" s="1"/>
  <c r="Q108" i="50"/>
  <c r="R108" i="50" s="1"/>
  <c r="P108" i="50"/>
  <c r="N108" i="50"/>
  <c r="M108" i="50"/>
  <c r="E109" i="50"/>
  <c r="AL107" i="50" a="1"/>
  <c r="AL107" i="50" s="1"/>
  <c r="AK107" i="50" a="1"/>
  <c r="AK107" i="50" s="1"/>
  <c r="Q107" i="50"/>
  <c r="R107" i="50" s="1"/>
  <c r="P107" i="50"/>
  <c r="N107" i="50"/>
  <c r="M107" i="50"/>
  <c r="E108" i="50"/>
  <c r="E107" i="50"/>
  <c r="E106" i="50"/>
  <c r="E105" i="50"/>
  <c r="E104" i="50"/>
  <c r="E103" i="50"/>
  <c r="E102" i="50"/>
  <c r="E101" i="50"/>
  <c r="E100" i="50"/>
  <c r="E99" i="50"/>
  <c r="E98" i="50"/>
  <c r="E97" i="50"/>
  <c r="E96" i="50"/>
  <c r="E95" i="50"/>
  <c r="E94" i="50"/>
  <c r="E93" i="50"/>
  <c r="E92" i="50"/>
  <c r="E91" i="50"/>
  <c r="E90" i="50"/>
  <c r="E89" i="50"/>
  <c r="E88" i="50"/>
  <c r="E87" i="50"/>
  <c r="E86" i="50"/>
  <c r="E85" i="50"/>
  <c r="E84" i="50"/>
  <c r="E83" i="50"/>
  <c r="E82" i="50"/>
  <c r="AL80" i="50" a="1"/>
  <c r="AL80" i="50" s="1"/>
  <c r="AK80" i="50" a="1"/>
  <c r="AK80" i="50" s="1"/>
  <c r="AJ80" i="50" a="1"/>
  <c r="AJ80" i="50" s="1"/>
  <c r="W80" i="50"/>
  <c r="X80" i="50" s="1"/>
  <c r="Q80" i="50"/>
  <c r="R80" i="50" s="1"/>
  <c r="E81" i="50"/>
  <c r="AL79" i="50" a="1"/>
  <c r="AL79" i="50" s="1"/>
  <c r="AK79" i="50" a="1"/>
  <c r="AK79" i="50" s="1"/>
  <c r="AJ79" i="50" a="1"/>
  <c r="AJ79" i="50" s="1"/>
  <c r="W79" i="50"/>
  <c r="X79" i="50" s="1"/>
  <c r="V79" i="50"/>
  <c r="T79" i="50"/>
  <c r="Q79" i="50"/>
  <c r="R79" i="50" s="1"/>
  <c r="P79" i="50"/>
  <c r="O79" i="50"/>
  <c r="N79" i="50"/>
  <c r="M79" i="50"/>
  <c r="AL78" i="50" a="1"/>
  <c r="AL78" i="50" s="1"/>
  <c r="AK78" i="50" a="1"/>
  <c r="AK78" i="50" s="1"/>
  <c r="AJ78" i="50" a="1"/>
  <c r="AJ78" i="50" s="1"/>
  <c r="W78" i="50"/>
  <c r="X78" i="50" s="1"/>
  <c r="V78" i="50"/>
  <c r="T78" i="50"/>
  <c r="Q78" i="50"/>
  <c r="R78" i="50" s="1"/>
  <c r="P78" i="50"/>
  <c r="O78" i="50"/>
  <c r="N78" i="50"/>
  <c r="M78" i="50"/>
  <c r="AL77" i="50" a="1"/>
  <c r="AL77" i="50" s="1"/>
  <c r="AK77" i="50" a="1"/>
  <c r="AK77" i="50" s="1"/>
  <c r="AJ77" i="50" a="1"/>
  <c r="AJ77" i="50" s="1"/>
  <c r="W77" i="50"/>
  <c r="X77" i="50" s="1"/>
  <c r="V77" i="50"/>
  <c r="T77" i="50"/>
  <c r="Q77" i="50"/>
  <c r="R77" i="50" s="1"/>
  <c r="P77" i="50"/>
  <c r="O77" i="50"/>
  <c r="N77" i="50"/>
  <c r="M77" i="50"/>
  <c r="AL76" i="50" a="1"/>
  <c r="AL76" i="50" s="1"/>
  <c r="AK76" i="50" a="1"/>
  <c r="AK76" i="50" s="1"/>
  <c r="AJ76" i="50" a="1"/>
  <c r="AJ76" i="50" s="1"/>
  <c r="W76" i="50"/>
  <c r="X76" i="50" s="1"/>
  <c r="V76" i="50"/>
  <c r="T76" i="50"/>
  <c r="Q76" i="50"/>
  <c r="R76" i="50" s="1"/>
  <c r="P76" i="50"/>
  <c r="O76" i="50"/>
  <c r="N76" i="50"/>
  <c r="M76" i="50"/>
  <c r="AL75" i="50" a="1"/>
  <c r="AL75" i="50" s="1"/>
  <c r="AK75" i="50" a="1"/>
  <c r="AK75" i="50" s="1"/>
  <c r="AJ75" i="50" a="1"/>
  <c r="AJ75" i="50" s="1"/>
  <c r="W75" i="50"/>
  <c r="X75" i="50" s="1"/>
  <c r="V75" i="50"/>
  <c r="T75" i="50"/>
  <c r="Q75" i="50"/>
  <c r="R75" i="50" s="1"/>
  <c r="P75" i="50"/>
  <c r="O75" i="50"/>
  <c r="N75" i="50"/>
  <c r="M75" i="50"/>
  <c r="AL74" i="50" a="1"/>
  <c r="AL74" i="50" s="1"/>
  <c r="AK74" i="50" a="1"/>
  <c r="AK74" i="50" s="1"/>
  <c r="AJ74" i="50" a="1"/>
  <c r="AJ74" i="50" s="1"/>
  <c r="W74" i="50"/>
  <c r="X74" i="50" s="1"/>
  <c r="V74" i="50"/>
  <c r="T74" i="50"/>
  <c r="Q74" i="50"/>
  <c r="R74" i="50" s="1"/>
  <c r="P74" i="50"/>
  <c r="O74" i="50"/>
  <c r="N74" i="50"/>
  <c r="M74" i="50"/>
  <c r="AL73" i="50" a="1"/>
  <c r="AL73" i="50" s="1"/>
  <c r="AK73" i="50" a="1"/>
  <c r="AK73" i="50" s="1"/>
  <c r="AJ73" i="50" a="1"/>
  <c r="AJ73" i="50" s="1"/>
  <c r="V73" i="50"/>
  <c r="Q73" i="50"/>
  <c r="R73" i="50" s="1"/>
  <c r="P73" i="50"/>
  <c r="O73" i="50"/>
  <c r="N73" i="50"/>
  <c r="M73" i="50"/>
  <c r="G74" i="50"/>
  <c r="AL72" i="50" a="1"/>
  <c r="AL72" i="50" s="1"/>
  <c r="AK72" i="50" a="1"/>
  <c r="AK72" i="50" s="1"/>
  <c r="AJ72" i="50" a="1"/>
  <c r="AJ72" i="50" s="1"/>
  <c r="V72" i="50"/>
  <c r="Q72" i="50"/>
  <c r="R72" i="50" s="1"/>
  <c r="P72" i="50"/>
  <c r="O72" i="50"/>
  <c r="N72" i="50"/>
  <c r="M72" i="50"/>
  <c r="G73" i="50"/>
  <c r="Q71" i="50"/>
  <c r="R71" i="50" s="1"/>
  <c r="O71" i="50"/>
  <c r="N71" i="50"/>
  <c r="P71" i="50" s="1"/>
  <c r="M71" i="50"/>
  <c r="G72" i="50"/>
  <c r="AL70" i="50" a="1"/>
  <c r="AL70" i="50" s="1"/>
  <c r="AK70" i="50" a="1"/>
  <c r="AK70" i="50" s="1"/>
  <c r="AJ70" i="50" a="1"/>
  <c r="AJ70" i="50" s="1"/>
  <c r="O70" i="50"/>
  <c r="N70" i="50"/>
  <c r="M70" i="50"/>
  <c r="G71" i="50"/>
  <c r="O69" i="50"/>
  <c r="N69" i="50"/>
  <c r="P69" i="50" s="1"/>
  <c r="M69" i="50"/>
  <c r="O68" i="50"/>
  <c r="N68" i="50"/>
  <c r="P68" i="50" s="1"/>
  <c r="M68" i="50"/>
  <c r="G69" i="50"/>
  <c r="O67" i="50"/>
  <c r="N67" i="50"/>
  <c r="P67" i="50" s="1"/>
  <c r="M67" i="50"/>
  <c r="G68" i="50"/>
  <c r="O66" i="50"/>
  <c r="N66" i="50"/>
  <c r="P66" i="50" s="1"/>
  <c r="M66" i="50"/>
  <c r="G67" i="50"/>
  <c r="O65" i="50"/>
  <c r="N65" i="50"/>
  <c r="P65" i="50" s="1"/>
  <c r="M65" i="50"/>
  <c r="O64" i="50"/>
  <c r="N64" i="50"/>
  <c r="M64" i="50"/>
  <c r="O62" i="50"/>
  <c r="N62" i="50"/>
  <c r="M62" i="50"/>
  <c r="O61" i="50"/>
  <c r="N61" i="50"/>
  <c r="M61" i="50"/>
  <c r="O56" i="50"/>
  <c r="N56" i="50"/>
  <c r="M56" i="50"/>
  <c r="N55" i="50"/>
  <c r="O55" i="50"/>
  <c r="M55" i="50"/>
  <c r="W54" i="50"/>
  <c r="X54" i="50" s="1"/>
  <c r="V54" i="50"/>
  <c r="T54" i="50"/>
  <c r="Q54" i="50"/>
  <c r="R54" i="50" s="1"/>
  <c r="O54" i="50"/>
  <c r="N54" i="50"/>
  <c r="M54" i="50"/>
  <c r="W53" i="50"/>
  <c r="X53" i="50" s="1"/>
  <c r="V53" i="50"/>
  <c r="T53" i="50"/>
  <c r="Q53" i="50"/>
  <c r="R53" i="50" s="1"/>
  <c r="O53" i="50"/>
  <c r="N53" i="50"/>
  <c r="M53" i="50"/>
  <c r="W52" i="50"/>
  <c r="X52" i="50" s="1"/>
  <c r="V52" i="50"/>
  <c r="T52" i="50"/>
  <c r="Q52" i="50"/>
  <c r="R52" i="50" s="1"/>
  <c r="O52" i="50"/>
  <c r="N52" i="50"/>
  <c r="M52" i="50"/>
  <c r="W51" i="50"/>
  <c r="X51" i="50" s="1"/>
  <c r="V51" i="50"/>
  <c r="T51" i="50"/>
  <c r="Q51" i="50"/>
  <c r="R51" i="50" s="1"/>
  <c r="O51" i="50"/>
  <c r="N51" i="50"/>
  <c r="M51" i="50"/>
  <c r="W50" i="50"/>
  <c r="X50" i="50" s="1"/>
  <c r="V50" i="50"/>
  <c r="T50" i="50"/>
  <c r="Q50" i="50"/>
  <c r="R50" i="50" s="1"/>
  <c r="O50" i="50"/>
  <c r="N50" i="50"/>
  <c r="M50" i="50"/>
  <c r="W49" i="50"/>
  <c r="X49" i="50" s="1"/>
  <c r="V49" i="50"/>
  <c r="T49" i="50"/>
  <c r="Q49" i="50"/>
  <c r="R49" i="50" s="1"/>
  <c r="O49" i="50"/>
  <c r="N49" i="50"/>
  <c r="M49" i="50"/>
  <c r="AL47" i="50" a="1"/>
  <c r="AL47" i="50" s="1"/>
  <c r="AK47" i="50" a="1"/>
  <c r="AK47" i="50" s="1"/>
  <c r="AJ47" i="50" a="1"/>
  <c r="AJ47" i="50" s="1"/>
  <c r="W47" i="50"/>
  <c r="X47" i="50" s="1"/>
  <c r="V47" i="50"/>
  <c r="T47" i="50"/>
  <c r="Q47" i="50"/>
  <c r="R47" i="50" s="1"/>
  <c r="O47" i="50"/>
  <c r="N47" i="50"/>
  <c r="M47" i="50"/>
  <c r="AL46" i="50" a="1"/>
  <c r="AL46" i="50" s="1"/>
  <c r="AK46" i="50" a="1"/>
  <c r="AK46" i="50" s="1"/>
  <c r="AJ46" i="50" a="1"/>
  <c r="AJ46" i="50" s="1"/>
  <c r="W46" i="50"/>
  <c r="X46" i="50" s="1"/>
  <c r="V46" i="50"/>
  <c r="T46" i="50"/>
  <c r="Q46" i="50"/>
  <c r="R46" i="50" s="1"/>
  <c r="O46" i="50"/>
  <c r="N46" i="50"/>
  <c r="M46" i="50"/>
  <c r="W45" i="50"/>
  <c r="X45" i="50" s="1"/>
  <c r="V45" i="50"/>
  <c r="T45" i="50"/>
  <c r="Q45" i="50"/>
  <c r="R45" i="50" s="1"/>
  <c r="O45" i="50"/>
  <c r="N45" i="50"/>
  <c r="M45" i="50"/>
  <c r="AL43" i="50" a="1"/>
  <c r="AL43" i="50" s="1"/>
  <c r="AK43" i="50" a="1"/>
  <c r="AK43" i="50" s="1"/>
  <c r="AJ43" i="50" a="1"/>
  <c r="AJ43" i="50" s="1"/>
  <c r="W43" i="50"/>
  <c r="X43" i="50" s="1"/>
  <c r="V43" i="50"/>
  <c r="T43" i="50"/>
  <c r="Q43" i="50"/>
  <c r="R43" i="50" s="1"/>
  <c r="O43" i="50"/>
  <c r="N43" i="50"/>
  <c r="M43" i="50"/>
  <c r="AL42" i="50" a="1"/>
  <c r="AL42" i="50" s="1"/>
  <c r="AK42" i="50" a="1"/>
  <c r="AK42" i="50" s="1"/>
  <c r="AJ42" i="50" a="1"/>
  <c r="AJ42" i="50" s="1"/>
  <c r="W42" i="50"/>
  <c r="X42" i="50" s="1"/>
  <c r="V42" i="50"/>
  <c r="T42" i="50"/>
  <c r="Q42" i="50"/>
  <c r="R42" i="50" s="1"/>
  <c r="O42" i="50"/>
  <c r="N42" i="50"/>
  <c r="M42" i="50"/>
  <c r="AL41" i="50" a="1"/>
  <c r="AL41" i="50" s="1"/>
  <c r="AK41" i="50" a="1"/>
  <c r="AK41" i="50" s="1"/>
  <c r="AJ41" i="50" a="1"/>
  <c r="AJ41" i="50" s="1"/>
  <c r="W41" i="50"/>
  <c r="X41" i="50" s="1"/>
  <c r="V41" i="50"/>
  <c r="T41" i="50"/>
  <c r="Q41" i="50"/>
  <c r="R41" i="50" s="1"/>
  <c r="O41" i="50"/>
  <c r="N41" i="50"/>
  <c r="M41" i="50"/>
  <c r="AL40" i="50" a="1"/>
  <c r="AL40" i="50" s="1"/>
  <c r="AK40" i="50" a="1"/>
  <c r="AK40" i="50" s="1"/>
  <c r="AJ40" i="50" a="1"/>
  <c r="AJ40" i="50" s="1"/>
  <c r="W40" i="50"/>
  <c r="X40" i="50" s="1"/>
  <c r="V40" i="50"/>
  <c r="T40" i="50"/>
  <c r="O40" i="50"/>
  <c r="N40" i="50"/>
  <c r="M40" i="50"/>
  <c r="AL39" i="50" a="1"/>
  <c r="AL39" i="50" s="1"/>
  <c r="AK39" i="50" a="1"/>
  <c r="AK39" i="50" s="1"/>
  <c r="AJ39" i="50" a="1"/>
  <c r="AJ39" i="50" s="1"/>
  <c r="W39" i="50"/>
  <c r="X39" i="50" s="1"/>
  <c r="V39" i="50"/>
  <c r="T39" i="50"/>
  <c r="Q39" i="50"/>
  <c r="R39" i="50" s="1"/>
  <c r="O39" i="50"/>
  <c r="N39" i="50"/>
  <c r="M39" i="50"/>
  <c r="AL38" i="50" a="1"/>
  <c r="AL38" i="50" s="1"/>
  <c r="AK38" i="50" a="1"/>
  <c r="AK38" i="50" s="1"/>
  <c r="AJ38" i="50" a="1"/>
  <c r="AJ38" i="50" s="1"/>
  <c r="W38" i="50"/>
  <c r="X38" i="50" s="1"/>
  <c r="V38" i="50"/>
  <c r="T38" i="50"/>
  <c r="Q38" i="50"/>
  <c r="R38" i="50" s="1"/>
  <c r="O38" i="50"/>
  <c r="N38" i="50"/>
  <c r="M38" i="50"/>
  <c r="AL37" i="50" a="1"/>
  <c r="AL37" i="50" s="1"/>
  <c r="AK37" i="50" a="1"/>
  <c r="AK37" i="50" s="1"/>
  <c r="AJ37" i="50" a="1"/>
  <c r="AJ37" i="50" s="1"/>
  <c r="W37" i="50"/>
  <c r="X37" i="50" s="1"/>
  <c r="V37" i="50"/>
  <c r="T37" i="50"/>
  <c r="Q37" i="50"/>
  <c r="R37" i="50" s="1"/>
  <c r="O37" i="50"/>
  <c r="N37" i="50"/>
  <c r="M37" i="50"/>
  <c r="AL36" i="50" a="1"/>
  <c r="AL36" i="50" s="1"/>
  <c r="AK36" i="50" a="1"/>
  <c r="AK36" i="50" s="1"/>
  <c r="AJ36" i="50" a="1"/>
  <c r="AJ36" i="50" s="1"/>
  <c r="W36" i="50"/>
  <c r="X36" i="50" s="1"/>
  <c r="V36" i="50"/>
  <c r="T36" i="50"/>
  <c r="Q36" i="50"/>
  <c r="R36" i="50" s="1"/>
  <c r="O36" i="50"/>
  <c r="N36" i="50"/>
  <c r="M36" i="50"/>
  <c r="AL35" i="50" a="1"/>
  <c r="AL35" i="50" s="1"/>
  <c r="AK35" i="50" a="1"/>
  <c r="AK35" i="50" s="1"/>
  <c r="AJ35" i="50" a="1"/>
  <c r="AJ35" i="50" s="1"/>
  <c r="W35" i="50"/>
  <c r="X35" i="50" s="1"/>
  <c r="V35" i="50"/>
  <c r="T35" i="50"/>
  <c r="Q35" i="50"/>
  <c r="R35" i="50" s="1"/>
  <c r="O35" i="50"/>
  <c r="N35" i="50"/>
  <c r="M35" i="50"/>
  <c r="AL34" i="50" a="1"/>
  <c r="AL34" i="50" s="1"/>
  <c r="AK34" i="50" a="1"/>
  <c r="AK34" i="50" s="1"/>
  <c r="AJ34" i="50" a="1"/>
  <c r="AJ34" i="50" s="1"/>
  <c r="W34" i="50"/>
  <c r="X34" i="50" s="1"/>
  <c r="V34" i="50"/>
  <c r="T34" i="50"/>
  <c r="Q34" i="50"/>
  <c r="R34" i="50" s="1"/>
  <c r="O34" i="50"/>
  <c r="N34" i="50"/>
  <c r="M34" i="50"/>
  <c r="AL33" i="50" a="1"/>
  <c r="AL33" i="50" s="1"/>
  <c r="AK33" i="50" a="1"/>
  <c r="AK33" i="50" s="1"/>
  <c r="AJ33" i="50" a="1"/>
  <c r="AJ33" i="50" s="1"/>
  <c r="W33" i="50"/>
  <c r="X33" i="50" s="1"/>
  <c r="V33" i="50"/>
  <c r="T33" i="50"/>
  <c r="Q33" i="50"/>
  <c r="R33" i="50" s="1"/>
  <c r="O33" i="50"/>
  <c r="N33" i="50"/>
  <c r="M33" i="50"/>
  <c r="AL32" i="50" a="1"/>
  <c r="AL32" i="50" s="1"/>
  <c r="AK32" i="50" a="1"/>
  <c r="AK32" i="50" s="1"/>
  <c r="AJ32" i="50" a="1"/>
  <c r="AJ32" i="50" s="1"/>
  <c r="W32" i="50"/>
  <c r="X32" i="50" s="1"/>
  <c r="V32" i="50"/>
  <c r="T32" i="50"/>
  <c r="Q32" i="50"/>
  <c r="R32" i="50" s="1"/>
  <c r="O32" i="50"/>
  <c r="N32" i="50"/>
  <c r="M32" i="50"/>
  <c r="AL31" i="50" a="1"/>
  <c r="AL31" i="50" s="1"/>
  <c r="AK31" i="50" a="1"/>
  <c r="AK31" i="50" s="1"/>
  <c r="AJ31" i="50" a="1"/>
  <c r="AJ31" i="50" s="1"/>
  <c r="W31" i="50"/>
  <c r="X31" i="50" s="1"/>
  <c r="V31" i="50"/>
  <c r="T31" i="50"/>
  <c r="Q31" i="50"/>
  <c r="R31" i="50" s="1"/>
  <c r="O31" i="50"/>
  <c r="N31" i="50"/>
  <c r="M31" i="50"/>
  <c r="AL30" i="50" a="1"/>
  <c r="AL30" i="50" s="1"/>
  <c r="AK30" i="50" a="1"/>
  <c r="AK30" i="50" s="1"/>
  <c r="AJ30" i="50" a="1"/>
  <c r="AJ30" i="50" s="1"/>
  <c r="W30" i="50"/>
  <c r="X30" i="50" s="1"/>
  <c r="V30" i="50"/>
  <c r="T30" i="50"/>
  <c r="Q30" i="50"/>
  <c r="R30" i="50" s="1"/>
  <c r="O30" i="50"/>
  <c r="N30" i="50"/>
  <c r="M30" i="50"/>
  <c r="AL29" i="50" a="1"/>
  <c r="AL29" i="50" s="1"/>
  <c r="AK29" i="50" a="1"/>
  <c r="AK29" i="50" s="1"/>
  <c r="AJ29" i="50" a="1"/>
  <c r="AJ29" i="50" s="1"/>
  <c r="W29" i="50"/>
  <c r="X29" i="50" s="1"/>
  <c r="V29" i="50"/>
  <c r="T29" i="50"/>
  <c r="Q29" i="50"/>
  <c r="R29" i="50" s="1"/>
  <c r="O29" i="50"/>
  <c r="N29" i="50"/>
  <c r="M29" i="50"/>
  <c r="AL28" i="50" a="1"/>
  <c r="AL28" i="50" s="1"/>
  <c r="AK28" i="50" a="1"/>
  <c r="AK28" i="50" s="1"/>
  <c r="AJ28" i="50" a="1"/>
  <c r="AJ28" i="50" s="1"/>
  <c r="W28" i="50"/>
  <c r="X28" i="50" s="1"/>
  <c r="V28" i="50"/>
  <c r="T28" i="50"/>
  <c r="Q28" i="50"/>
  <c r="R28" i="50" s="1"/>
  <c r="O28" i="50"/>
  <c r="N28" i="50"/>
  <c r="M28" i="50"/>
  <c r="AL27" i="50" a="1"/>
  <c r="AL27" i="50" s="1"/>
  <c r="AK27" i="50" a="1"/>
  <c r="AK27" i="50" s="1"/>
  <c r="AJ27" i="50" a="1"/>
  <c r="AJ27" i="50" s="1"/>
  <c r="W27" i="50"/>
  <c r="X27" i="50" s="1"/>
  <c r="V27" i="50"/>
  <c r="T27" i="50"/>
  <c r="Q27" i="50"/>
  <c r="R27" i="50" s="1"/>
  <c r="O27" i="50"/>
  <c r="N27" i="50"/>
  <c r="M27" i="50"/>
  <c r="AL26" i="50" a="1"/>
  <c r="AL26" i="50" s="1"/>
  <c r="AK26" i="50" a="1"/>
  <c r="AK26" i="50" s="1"/>
  <c r="AJ26" i="50" a="1"/>
  <c r="AJ26" i="50" s="1"/>
  <c r="W26" i="50"/>
  <c r="X26" i="50" s="1"/>
  <c r="V26" i="50"/>
  <c r="T26" i="50"/>
  <c r="Q26" i="50"/>
  <c r="R26" i="50" s="1"/>
  <c r="O26" i="50"/>
  <c r="N26" i="50"/>
  <c r="M26" i="50"/>
  <c r="AL25" i="50" a="1"/>
  <c r="AL25" i="50" s="1"/>
  <c r="AK25" i="50" a="1"/>
  <c r="AK25" i="50" s="1"/>
  <c r="AJ25" i="50" a="1"/>
  <c r="AJ25" i="50" s="1"/>
  <c r="W25" i="50"/>
  <c r="X25" i="50" s="1"/>
  <c r="V25" i="50"/>
  <c r="T25" i="50"/>
  <c r="Q25" i="50"/>
  <c r="R25" i="50" s="1"/>
  <c r="O25" i="50"/>
  <c r="N25" i="50"/>
  <c r="M25" i="50"/>
  <c r="AL24" i="50" a="1"/>
  <c r="AL24" i="50" s="1"/>
  <c r="AK24" i="50" a="1"/>
  <c r="AK24" i="50" s="1"/>
  <c r="AJ24" i="50" a="1"/>
  <c r="AJ24" i="50" s="1"/>
  <c r="W24" i="50"/>
  <c r="X24" i="50" s="1"/>
  <c r="V24" i="50"/>
  <c r="T24" i="50"/>
  <c r="Q24" i="50"/>
  <c r="R24" i="50" s="1"/>
  <c r="O24" i="50"/>
  <c r="N24" i="50"/>
  <c r="M24" i="50"/>
  <c r="AL23" i="50" a="1"/>
  <c r="AL23" i="50" s="1"/>
  <c r="AK23" i="50" a="1"/>
  <c r="AK23" i="50" s="1"/>
  <c r="AJ23" i="50" a="1"/>
  <c r="AJ23" i="50" s="1"/>
  <c r="W23" i="50"/>
  <c r="X23" i="50" s="1"/>
  <c r="V23" i="50"/>
  <c r="T23" i="50"/>
  <c r="Q23" i="50"/>
  <c r="R23" i="50" s="1"/>
  <c r="O23" i="50"/>
  <c r="N23" i="50"/>
  <c r="M23" i="50"/>
  <c r="AK22" i="50" a="1"/>
  <c r="AK22" i="50" s="1"/>
  <c r="AJ22" i="50" a="1"/>
  <c r="AJ22" i="50" s="1"/>
  <c r="P19" i="50"/>
  <c r="P63" i="50" s="1"/>
  <c r="BR12" i="50" a="1"/>
  <c r="BR12" i="50" s="1"/>
  <c r="AS12" i="50" a="1"/>
  <c r="AS12" i="50" s="1"/>
  <c r="AQ12" i="50" a="1"/>
  <c r="AQ12" i="50" s="1"/>
  <c r="AP12" i="50" a="1"/>
  <c r="AP12" i="50" s="1"/>
  <c r="BM12" i="50" a="1"/>
  <c r="BM12" i="50" s="1"/>
  <c r="BI12" i="50" a="1"/>
  <c r="BI12" i="50" s="1"/>
  <c r="BJ12" i="50" a="1"/>
  <c r="BJ12" i="50" s="1"/>
  <c r="BH12" i="50" a="1"/>
  <c r="BH12" i="50" s="1"/>
  <c r="BW12" i="50" a="1"/>
  <c r="BW12" i="50" s="1"/>
  <c r="BG12" i="50" a="1"/>
  <c r="BG12" i="50" s="1"/>
  <c r="BD12" i="50" a="1"/>
  <c r="BD12" i="50" s="1"/>
  <c r="BT12" i="50" a="1"/>
  <c r="BT12" i="50" s="1"/>
  <c r="BE12" i="50" a="1"/>
  <c r="BE12" i="50" s="1"/>
  <c r="BB12" i="50" a="1"/>
  <c r="BB12" i="50" s="1"/>
  <c r="AO12" i="50" a="1"/>
  <c r="AO12" i="50" s="1"/>
  <c r="AN12" i="50" a="1"/>
  <c r="AN12" i="50" s="1"/>
  <c r="BA12" i="50" a="1"/>
  <c r="BA12" i="50" s="1"/>
  <c r="AZ12" i="50" a="1"/>
  <c r="AZ12" i="50" s="1"/>
  <c r="AY12" i="50" a="1"/>
  <c r="AY12" i="50" s="1"/>
  <c r="AM12" i="50" a="1"/>
  <c r="AM12" i="50" s="1"/>
  <c r="AL12" i="50" a="1"/>
  <c r="AL12" i="50" s="1"/>
  <c r="BR10" i="50" a="1"/>
  <c r="BR10" i="50" s="1"/>
  <c r="AS10" i="50" a="1"/>
  <c r="AS10" i="50" s="1"/>
  <c r="AQ10" i="50" a="1"/>
  <c r="AQ10" i="50" s="1"/>
  <c r="AP10" i="50" a="1"/>
  <c r="AP10" i="50" s="1"/>
  <c r="BM10" i="50" a="1"/>
  <c r="BM10" i="50" s="1"/>
  <c r="BI10" i="50" a="1"/>
  <c r="BI10" i="50" s="1"/>
  <c r="BJ10" i="50" a="1"/>
  <c r="BJ10" i="50" s="1"/>
  <c r="BH10" i="50" a="1"/>
  <c r="BH10" i="50" s="1"/>
  <c r="BW10" i="50" a="1"/>
  <c r="BW10" i="50" s="1"/>
  <c r="BG10" i="50" a="1"/>
  <c r="BG10" i="50" s="1"/>
  <c r="BD10" i="50" a="1"/>
  <c r="BD10" i="50" s="1"/>
  <c r="BT10" i="50" a="1"/>
  <c r="BT10" i="50" s="1"/>
  <c r="BE10" i="50" a="1"/>
  <c r="BE10" i="50" s="1"/>
  <c r="BB10" i="50" a="1"/>
  <c r="BB10" i="50" s="1"/>
  <c r="AO10" i="50" a="1"/>
  <c r="AO10" i="50" s="1"/>
  <c r="AN10" i="50" a="1"/>
  <c r="AN10" i="50" s="1"/>
  <c r="BA10" i="50" a="1"/>
  <c r="BA10" i="50" s="1"/>
  <c r="AZ10" i="50" a="1"/>
  <c r="AZ10" i="50" s="1"/>
  <c r="AY10" i="50" a="1"/>
  <c r="AY10" i="50" s="1"/>
  <c r="AM10" i="50" a="1"/>
  <c r="AM10" i="50" s="1"/>
  <c r="AL10" i="50" a="1"/>
  <c r="AL10" i="50" s="1"/>
  <c r="BR2" i="50" a="1"/>
  <c r="BR2" i="50" s="1"/>
  <c r="AS2" i="50" a="1"/>
  <c r="AS2" i="50" s="1"/>
  <c r="AQ2" i="50" a="1"/>
  <c r="AQ2" i="50" s="1"/>
  <c r="AP2" i="50" a="1"/>
  <c r="AP2" i="50" s="1"/>
  <c r="BM2" i="50" a="1"/>
  <c r="BM2" i="50" s="1"/>
  <c r="BI2" i="50" a="1"/>
  <c r="BI2" i="50" s="1"/>
  <c r="BJ2" i="50" a="1"/>
  <c r="BJ2" i="50" s="1"/>
  <c r="BH2" i="50" a="1"/>
  <c r="BH2" i="50" s="1"/>
  <c r="BW2" i="50" a="1"/>
  <c r="BW2" i="50" s="1"/>
  <c r="BG2" i="50" a="1"/>
  <c r="BG2" i="50" s="1"/>
  <c r="BD2" i="50" a="1"/>
  <c r="BD2" i="50" s="1"/>
  <c r="BT2" i="50" a="1"/>
  <c r="BT2" i="50" s="1"/>
  <c r="BE2" i="50" a="1"/>
  <c r="BE2" i="50" s="1"/>
  <c r="BB2" i="50" a="1"/>
  <c r="BB2" i="50" s="1"/>
  <c r="AO2" i="50" a="1"/>
  <c r="AO2" i="50" s="1"/>
  <c r="AN2" i="50" a="1"/>
  <c r="AN2" i="50" s="1"/>
  <c r="BA2" i="50" a="1"/>
  <c r="BA2" i="50" s="1"/>
  <c r="AZ2" i="50" a="1"/>
  <c r="AZ2" i="50" s="1"/>
  <c r="AY2" i="50" a="1"/>
  <c r="AY2" i="50" s="1"/>
  <c r="AM2" i="50" a="1"/>
  <c r="AM2" i="50" s="1"/>
  <c r="BR1" i="50"/>
  <c r="AS1" i="50"/>
  <c r="AQ1" i="50"/>
  <c r="AP1" i="50"/>
  <c r="BM1" i="50"/>
  <c r="BI1" i="50"/>
  <c r="BJ1" i="50"/>
  <c r="BH1" i="50"/>
  <c r="BW1" i="50"/>
  <c r="BG1" i="50"/>
  <c r="BD1" i="50"/>
  <c r="BT1" i="50"/>
  <c r="BE1" i="50"/>
  <c r="BB1" i="50"/>
  <c r="AO1" i="50"/>
  <c r="AN1" i="50"/>
  <c r="BA1" i="50"/>
  <c r="AZ1" i="50"/>
  <c r="AY1" i="50"/>
  <c r="AM1" i="50"/>
  <c r="P201" i="53"/>
  <c r="P200" i="53"/>
  <c r="P199" i="53"/>
  <c r="P198" i="53"/>
  <c r="P197" i="53"/>
  <c r="P196" i="53"/>
  <c r="P195" i="53"/>
  <c r="E196" i="53"/>
  <c r="AL194" i="53" a="1"/>
  <c r="AL194" i="53" s="1"/>
  <c r="Q194" i="53"/>
  <c r="R194" i="53" s="1"/>
  <c r="P194" i="53"/>
  <c r="N194" i="53"/>
  <c r="M194" i="53"/>
  <c r="E195" i="53"/>
  <c r="AL193" i="53" a="1"/>
  <c r="AL193" i="53" s="1"/>
  <c r="Q193" i="53"/>
  <c r="R193" i="53" s="1"/>
  <c r="P193" i="53"/>
  <c r="N193" i="53"/>
  <c r="M193" i="53"/>
  <c r="E194" i="53"/>
  <c r="AL192" i="53" a="1"/>
  <c r="AL192" i="53" s="1"/>
  <c r="Q192" i="53"/>
  <c r="R192" i="53" s="1"/>
  <c r="P192" i="53"/>
  <c r="N192" i="53"/>
  <c r="M192" i="53"/>
  <c r="E193" i="53"/>
  <c r="AL191" i="53" a="1"/>
  <c r="AL191" i="53" s="1"/>
  <c r="Q191" i="53"/>
  <c r="R191" i="53" s="1"/>
  <c r="P191" i="53"/>
  <c r="N191" i="53"/>
  <c r="M191" i="53"/>
  <c r="E192" i="53"/>
  <c r="AL190" i="53" a="1"/>
  <c r="AL190" i="53" s="1"/>
  <c r="Q190" i="53"/>
  <c r="R190" i="53" s="1"/>
  <c r="P190" i="53"/>
  <c r="N190" i="53"/>
  <c r="M190" i="53"/>
  <c r="E191" i="53"/>
  <c r="AL189" i="53" a="1"/>
  <c r="AL189" i="53" s="1"/>
  <c r="Q189" i="53"/>
  <c r="R189" i="53" s="1"/>
  <c r="P189" i="53"/>
  <c r="N189" i="53"/>
  <c r="M189" i="53"/>
  <c r="E190" i="53"/>
  <c r="AL188" i="53" a="1"/>
  <c r="AL188" i="53" s="1"/>
  <c r="Q188" i="53"/>
  <c r="R188" i="53" s="1"/>
  <c r="P188" i="53"/>
  <c r="N188" i="53"/>
  <c r="M188" i="53"/>
  <c r="E189" i="53"/>
  <c r="AL187" i="53" a="1"/>
  <c r="AL187" i="53" s="1"/>
  <c r="Q187" i="53"/>
  <c r="R187" i="53" s="1"/>
  <c r="P187" i="53"/>
  <c r="N187" i="53"/>
  <c r="M187" i="53"/>
  <c r="E188" i="53"/>
  <c r="AL186" i="53" a="1"/>
  <c r="AL186" i="53" s="1"/>
  <c r="Q186" i="53"/>
  <c r="R186" i="53" s="1"/>
  <c r="P186" i="53"/>
  <c r="N186" i="53"/>
  <c r="M186" i="53"/>
  <c r="E187" i="53"/>
  <c r="AL185" i="53" a="1"/>
  <c r="AL185" i="53" s="1"/>
  <c r="Q185" i="53"/>
  <c r="R185" i="53" s="1"/>
  <c r="P185" i="53"/>
  <c r="N185" i="53"/>
  <c r="M185" i="53"/>
  <c r="E186" i="53"/>
  <c r="AL184" i="53" a="1"/>
  <c r="AL184" i="53" s="1"/>
  <c r="Q184" i="53"/>
  <c r="R184" i="53" s="1"/>
  <c r="P184" i="53"/>
  <c r="N184" i="53"/>
  <c r="M184" i="53"/>
  <c r="E185" i="53"/>
  <c r="AL183" i="53" a="1"/>
  <c r="AL183" i="53" s="1"/>
  <c r="Q183" i="53"/>
  <c r="R183" i="53" s="1"/>
  <c r="P183" i="53"/>
  <c r="N183" i="53"/>
  <c r="M183" i="53"/>
  <c r="E184" i="53"/>
  <c r="AL182" i="53" a="1"/>
  <c r="AL182" i="53" s="1"/>
  <c r="Q182" i="53"/>
  <c r="R182" i="53" s="1"/>
  <c r="P182" i="53"/>
  <c r="N182" i="53"/>
  <c r="M182" i="53"/>
  <c r="E183" i="53"/>
  <c r="AL181" i="53" a="1"/>
  <c r="AL181" i="53" s="1"/>
  <c r="Q181" i="53"/>
  <c r="R181" i="53" s="1"/>
  <c r="P181" i="53"/>
  <c r="N181" i="53"/>
  <c r="M181" i="53"/>
  <c r="E182" i="53"/>
  <c r="AL180" i="53" a="1"/>
  <c r="AL180" i="53" s="1"/>
  <c r="Q180" i="53"/>
  <c r="R180" i="53" s="1"/>
  <c r="P180" i="53"/>
  <c r="N180" i="53"/>
  <c r="M180" i="53"/>
  <c r="E181" i="53"/>
  <c r="AL179" i="53" a="1"/>
  <c r="AL179" i="53" s="1"/>
  <c r="Q179" i="53"/>
  <c r="R179" i="53" s="1"/>
  <c r="P179" i="53"/>
  <c r="N179" i="53"/>
  <c r="M179" i="53"/>
  <c r="E180" i="53"/>
  <c r="AL178" i="53" a="1"/>
  <c r="AL178" i="53" s="1"/>
  <c r="Q178" i="53"/>
  <c r="R178" i="53" s="1"/>
  <c r="P178" i="53"/>
  <c r="N178" i="53"/>
  <c r="M178" i="53"/>
  <c r="E179" i="53"/>
  <c r="AL177" i="53" a="1"/>
  <c r="AL177" i="53" s="1"/>
  <c r="Q177" i="53"/>
  <c r="R177" i="53" s="1"/>
  <c r="P177" i="53"/>
  <c r="N177" i="53"/>
  <c r="M177" i="53"/>
  <c r="E178" i="53"/>
  <c r="AL176" i="53" a="1"/>
  <c r="AL176" i="53" s="1"/>
  <c r="Q176" i="53"/>
  <c r="R176" i="53" s="1"/>
  <c r="P176" i="53"/>
  <c r="N176" i="53"/>
  <c r="M176" i="53"/>
  <c r="E177" i="53"/>
  <c r="AL175" i="53" a="1"/>
  <c r="AL175" i="53" s="1"/>
  <c r="Q175" i="53"/>
  <c r="R175" i="53" s="1"/>
  <c r="P175" i="53"/>
  <c r="N175" i="53"/>
  <c r="M175" i="53"/>
  <c r="E176" i="53"/>
  <c r="AL174" i="53" a="1"/>
  <c r="AL174" i="53" s="1"/>
  <c r="Q174" i="53"/>
  <c r="R174" i="53" s="1"/>
  <c r="P174" i="53"/>
  <c r="N174" i="53"/>
  <c r="M174" i="53"/>
  <c r="E175" i="53"/>
  <c r="AL173" i="53" a="1"/>
  <c r="AL173" i="53" s="1"/>
  <c r="AK173" i="53" a="1"/>
  <c r="AK173" i="53" s="1"/>
  <c r="Q173" i="53"/>
  <c r="R173" i="53" s="1"/>
  <c r="P173" i="53"/>
  <c r="N173" i="53"/>
  <c r="M173" i="53"/>
  <c r="E174" i="53"/>
  <c r="AL172" i="53" a="1"/>
  <c r="AL172" i="53" s="1"/>
  <c r="AK172" i="53" a="1"/>
  <c r="AK172" i="53" s="1"/>
  <c r="Q172" i="53"/>
  <c r="R172" i="53" s="1"/>
  <c r="P172" i="53"/>
  <c r="N172" i="53"/>
  <c r="M172" i="53"/>
  <c r="E173" i="53"/>
  <c r="AL171" i="53" a="1"/>
  <c r="AL171" i="53" s="1"/>
  <c r="AK171" i="53" a="1"/>
  <c r="AK171" i="53" s="1"/>
  <c r="Q171" i="53"/>
  <c r="R171" i="53" s="1"/>
  <c r="P171" i="53"/>
  <c r="N171" i="53"/>
  <c r="M171" i="53"/>
  <c r="E172" i="53"/>
  <c r="AL170" i="53" a="1"/>
  <c r="AL170" i="53" s="1"/>
  <c r="AK170" i="53" a="1"/>
  <c r="AK170" i="53" s="1"/>
  <c r="Q170" i="53"/>
  <c r="R170" i="53" s="1"/>
  <c r="P170" i="53"/>
  <c r="N170" i="53"/>
  <c r="M170" i="53"/>
  <c r="E171" i="53"/>
  <c r="AL169" i="53" a="1"/>
  <c r="AL169" i="53" s="1"/>
  <c r="AK169" i="53" a="1"/>
  <c r="AK169" i="53" s="1"/>
  <c r="Q169" i="53"/>
  <c r="R169" i="53" s="1"/>
  <c r="P169" i="53"/>
  <c r="N169" i="53"/>
  <c r="M169" i="53"/>
  <c r="E170" i="53"/>
  <c r="AL168" i="53" a="1"/>
  <c r="AL168" i="53" s="1"/>
  <c r="AK168" i="53" a="1"/>
  <c r="AK168" i="53" s="1"/>
  <c r="Q168" i="53"/>
  <c r="R168" i="53" s="1"/>
  <c r="P168" i="53"/>
  <c r="N168" i="53"/>
  <c r="M168" i="53"/>
  <c r="E169" i="53"/>
  <c r="AL167" i="53" a="1"/>
  <c r="AL167" i="53" s="1"/>
  <c r="AK167" i="53" a="1"/>
  <c r="AK167" i="53" s="1"/>
  <c r="Q167" i="53"/>
  <c r="R167" i="53" s="1"/>
  <c r="P167" i="53"/>
  <c r="N167" i="53"/>
  <c r="M167" i="53"/>
  <c r="E168" i="53"/>
  <c r="AL166" i="53" a="1"/>
  <c r="AL166" i="53" s="1"/>
  <c r="AK166" i="53" a="1"/>
  <c r="AK166" i="53" s="1"/>
  <c r="Q166" i="53"/>
  <c r="R166" i="53" s="1"/>
  <c r="P166" i="53"/>
  <c r="N166" i="53"/>
  <c r="M166" i="53"/>
  <c r="E167" i="53"/>
  <c r="AL165" i="53" a="1"/>
  <c r="AL165" i="53" s="1"/>
  <c r="AK165" i="53" a="1"/>
  <c r="AK165" i="53" s="1"/>
  <c r="Q165" i="53"/>
  <c r="R165" i="53" s="1"/>
  <c r="P165" i="53"/>
  <c r="N165" i="53"/>
  <c r="M165" i="53"/>
  <c r="E166" i="53"/>
  <c r="AL164" i="53" a="1"/>
  <c r="AL164" i="53" s="1"/>
  <c r="AK164" i="53" a="1"/>
  <c r="AK164" i="53" s="1"/>
  <c r="Q164" i="53"/>
  <c r="R164" i="53" s="1"/>
  <c r="P164" i="53"/>
  <c r="N164" i="53"/>
  <c r="M164" i="53"/>
  <c r="E165" i="53"/>
  <c r="AL163" i="53" a="1"/>
  <c r="AL163" i="53" s="1"/>
  <c r="AK163" i="53" a="1"/>
  <c r="AK163" i="53" s="1"/>
  <c r="Q163" i="53"/>
  <c r="R163" i="53" s="1"/>
  <c r="P163" i="53"/>
  <c r="N163" i="53"/>
  <c r="M163" i="53"/>
  <c r="E164" i="53"/>
  <c r="AL162" i="53" a="1"/>
  <c r="AL162" i="53" s="1"/>
  <c r="AK162" i="53" a="1"/>
  <c r="AK162" i="53" s="1"/>
  <c r="Q162" i="53"/>
  <c r="R162" i="53" s="1"/>
  <c r="P162" i="53"/>
  <c r="N162" i="53"/>
  <c r="M162" i="53"/>
  <c r="E163" i="53"/>
  <c r="AL161" i="53" a="1"/>
  <c r="AL161" i="53" s="1"/>
  <c r="AK161" i="53" a="1"/>
  <c r="AK161" i="53" s="1"/>
  <c r="Q161" i="53"/>
  <c r="R161" i="53" s="1"/>
  <c r="P161" i="53"/>
  <c r="N161" i="53"/>
  <c r="M161" i="53"/>
  <c r="E162" i="53"/>
  <c r="AL160" i="53" a="1"/>
  <c r="AL160" i="53" s="1"/>
  <c r="AK160" i="53" a="1"/>
  <c r="AK160" i="53" s="1"/>
  <c r="Q160" i="53"/>
  <c r="R160" i="53" s="1"/>
  <c r="P160" i="53"/>
  <c r="N160" i="53"/>
  <c r="M160" i="53"/>
  <c r="E161" i="53"/>
  <c r="AL159" i="53" a="1"/>
  <c r="AL159" i="53" s="1"/>
  <c r="AK159" i="53" a="1"/>
  <c r="AK159" i="53" s="1"/>
  <c r="Q159" i="53"/>
  <c r="R159" i="53" s="1"/>
  <c r="P159" i="53"/>
  <c r="N159" i="53"/>
  <c r="M159" i="53"/>
  <c r="E160" i="53"/>
  <c r="AL158" i="53" a="1"/>
  <c r="AL158" i="53" s="1"/>
  <c r="AK158" i="53" a="1"/>
  <c r="AK158" i="53" s="1"/>
  <c r="Q158" i="53"/>
  <c r="R158" i="53" s="1"/>
  <c r="P158" i="53"/>
  <c r="N158" i="53"/>
  <c r="M158" i="53"/>
  <c r="E159" i="53"/>
  <c r="AL157" i="53" a="1"/>
  <c r="AL157" i="53" s="1"/>
  <c r="AK157" i="53" a="1"/>
  <c r="AK157" i="53" s="1"/>
  <c r="Q157" i="53"/>
  <c r="R157" i="53" s="1"/>
  <c r="P157" i="53"/>
  <c r="N157" i="53"/>
  <c r="M157" i="53"/>
  <c r="E158" i="53"/>
  <c r="AL156" i="53" a="1"/>
  <c r="AL156" i="53" s="1"/>
  <c r="AK156" i="53" a="1"/>
  <c r="AK156" i="53" s="1"/>
  <c r="Q156" i="53"/>
  <c r="R156" i="53" s="1"/>
  <c r="P156" i="53"/>
  <c r="N156" i="53"/>
  <c r="M156" i="53"/>
  <c r="E157" i="53"/>
  <c r="AL155" i="53" a="1"/>
  <c r="AL155" i="53" s="1"/>
  <c r="AK155" i="53" a="1"/>
  <c r="AK155" i="53" s="1"/>
  <c r="Q155" i="53"/>
  <c r="R155" i="53" s="1"/>
  <c r="P155" i="53"/>
  <c r="N155" i="53"/>
  <c r="M155" i="53"/>
  <c r="E156" i="53"/>
  <c r="AL154" i="53" a="1"/>
  <c r="AL154" i="53" s="1"/>
  <c r="AK154" i="53" a="1"/>
  <c r="AK154" i="53" s="1"/>
  <c r="Q154" i="53"/>
  <c r="R154" i="53" s="1"/>
  <c r="P154" i="53"/>
  <c r="N154" i="53"/>
  <c r="M154" i="53"/>
  <c r="E155" i="53"/>
  <c r="AL153" i="53" a="1"/>
  <c r="AL153" i="53" s="1"/>
  <c r="AK153" i="53" a="1"/>
  <c r="AK153" i="53" s="1"/>
  <c r="Q153" i="53"/>
  <c r="R153" i="53" s="1"/>
  <c r="P153" i="53"/>
  <c r="N153" i="53"/>
  <c r="M153" i="53"/>
  <c r="E154" i="53"/>
  <c r="AL152" i="53" a="1"/>
  <c r="AL152" i="53" s="1"/>
  <c r="AK152" i="53" a="1"/>
  <c r="AK152" i="53" s="1"/>
  <c r="Q152" i="53"/>
  <c r="R152" i="53" s="1"/>
  <c r="P152" i="53"/>
  <c r="N152" i="53"/>
  <c r="M152" i="53"/>
  <c r="E153" i="53"/>
  <c r="AL151" i="53" a="1"/>
  <c r="AL151" i="53" s="1"/>
  <c r="AK151" i="53" a="1"/>
  <c r="AK151" i="53" s="1"/>
  <c r="Q151" i="53"/>
  <c r="R151" i="53" s="1"/>
  <c r="P151" i="53"/>
  <c r="N151" i="53"/>
  <c r="M151" i="53"/>
  <c r="E152" i="53"/>
  <c r="AL150" i="53" a="1"/>
  <c r="AL150" i="53" s="1"/>
  <c r="AK150" i="53" a="1"/>
  <c r="AK150" i="53" s="1"/>
  <c r="Q150" i="53"/>
  <c r="R150" i="53" s="1"/>
  <c r="P150" i="53"/>
  <c r="N150" i="53"/>
  <c r="M150" i="53"/>
  <c r="E151" i="53"/>
  <c r="AL149" i="53" a="1"/>
  <c r="AL149" i="53" s="1"/>
  <c r="AK149" i="53" a="1"/>
  <c r="AK149" i="53" s="1"/>
  <c r="Q149" i="53"/>
  <c r="R149" i="53" s="1"/>
  <c r="P149" i="53"/>
  <c r="N149" i="53"/>
  <c r="M149" i="53"/>
  <c r="E150" i="53"/>
  <c r="AL148" i="53" a="1"/>
  <c r="AL148" i="53" s="1"/>
  <c r="AK148" i="53" a="1"/>
  <c r="AK148" i="53" s="1"/>
  <c r="Q148" i="53"/>
  <c r="R148" i="53" s="1"/>
  <c r="P148" i="53"/>
  <c r="N148" i="53"/>
  <c r="M148" i="53"/>
  <c r="E149" i="53"/>
  <c r="AL147" i="53" a="1"/>
  <c r="AL147" i="53" s="1"/>
  <c r="AK147" i="53" a="1"/>
  <c r="AK147" i="53" s="1"/>
  <c r="Q147" i="53"/>
  <c r="R147" i="53" s="1"/>
  <c r="P147" i="53"/>
  <c r="N147" i="53"/>
  <c r="M147" i="53"/>
  <c r="E148" i="53"/>
  <c r="AL146" i="53" a="1"/>
  <c r="AL146" i="53" s="1"/>
  <c r="AK146" i="53" a="1"/>
  <c r="AK146" i="53" s="1"/>
  <c r="Q146" i="53"/>
  <c r="R146" i="53" s="1"/>
  <c r="P146" i="53"/>
  <c r="N146" i="53"/>
  <c r="M146" i="53"/>
  <c r="E147" i="53"/>
  <c r="AL145" i="53" a="1"/>
  <c r="AL145" i="53" s="1"/>
  <c r="AK145" i="53" a="1"/>
  <c r="AK145" i="53" s="1"/>
  <c r="Q145" i="53"/>
  <c r="R145" i="53" s="1"/>
  <c r="P145" i="53"/>
  <c r="N145" i="53"/>
  <c r="M145" i="53"/>
  <c r="E146" i="53"/>
  <c r="AL144" i="53" a="1"/>
  <c r="AL144" i="53" s="1"/>
  <c r="AK144" i="53" a="1"/>
  <c r="AK144" i="53" s="1"/>
  <c r="Q144" i="53"/>
  <c r="R144" i="53" s="1"/>
  <c r="P144" i="53"/>
  <c r="N144" i="53"/>
  <c r="M144" i="53"/>
  <c r="E145" i="53"/>
  <c r="AL143" i="53" a="1"/>
  <c r="AL143" i="53" s="1"/>
  <c r="AK143" i="53" a="1"/>
  <c r="AK143" i="53" s="1"/>
  <c r="Q143" i="53"/>
  <c r="R143" i="53" s="1"/>
  <c r="P143" i="53"/>
  <c r="N143" i="53"/>
  <c r="M143" i="53"/>
  <c r="E144" i="53"/>
  <c r="AL142" i="53" a="1"/>
  <c r="AL142" i="53" s="1"/>
  <c r="AK142" i="53" a="1"/>
  <c r="AK142" i="53" s="1"/>
  <c r="Q142" i="53"/>
  <c r="R142" i="53" s="1"/>
  <c r="P142" i="53"/>
  <c r="N142" i="53"/>
  <c r="M142" i="53"/>
  <c r="E143" i="53"/>
  <c r="AL141" i="53" a="1"/>
  <c r="AL141" i="53" s="1"/>
  <c r="AK141" i="53" a="1"/>
  <c r="AK141" i="53" s="1"/>
  <c r="Q141" i="53"/>
  <c r="R141" i="53" s="1"/>
  <c r="P141" i="53"/>
  <c r="N141" i="53"/>
  <c r="M141" i="53"/>
  <c r="E142" i="53"/>
  <c r="AL140" i="53" a="1"/>
  <c r="AL140" i="53" s="1"/>
  <c r="AK140" i="53" a="1"/>
  <c r="AK140" i="53" s="1"/>
  <c r="Q140" i="53"/>
  <c r="R140" i="53" s="1"/>
  <c r="P140" i="53"/>
  <c r="N140" i="53"/>
  <c r="M140" i="53"/>
  <c r="E141" i="53"/>
  <c r="AL139" i="53" a="1"/>
  <c r="AL139" i="53" s="1"/>
  <c r="AK139" i="53" a="1"/>
  <c r="AK139" i="53" s="1"/>
  <c r="Q139" i="53"/>
  <c r="R139" i="53" s="1"/>
  <c r="P139" i="53"/>
  <c r="N139" i="53"/>
  <c r="M139" i="53"/>
  <c r="E140" i="53"/>
  <c r="AL138" i="53" a="1"/>
  <c r="AL138" i="53" s="1"/>
  <c r="AK138" i="53" a="1"/>
  <c r="AK138" i="53" s="1"/>
  <c r="Q138" i="53"/>
  <c r="R138" i="53" s="1"/>
  <c r="P138" i="53"/>
  <c r="N138" i="53"/>
  <c r="M138" i="53"/>
  <c r="E139" i="53"/>
  <c r="AL137" i="53" a="1"/>
  <c r="AL137" i="53" s="1"/>
  <c r="AK137" i="53" a="1"/>
  <c r="AK137" i="53" s="1"/>
  <c r="Q137" i="53"/>
  <c r="R137" i="53" s="1"/>
  <c r="P137" i="53"/>
  <c r="N137" i="53"/>
  <c r="M137" i="53"/>
  <c r="E138" i="53"/>
  <c r="AL136" i="53" a="1"/>
  <c r="AL136" i="53" s="1"/>
  <c r="AK136" i="53" a="1"/>
  <c r="AK136" i="53" s="1"/>
  <c r="Q136" i="53"/>
  <c r="R136" i="53" s="1"/>
  <c r="P136" i="53"/>
  <c r="N136" i="53"/>
  <c r="M136" i="53"/>
  <c r="E137" i="53"/>
  <c r="AL135" i="53" a="1"/>
  <c r="AL135" i="53" s="1"/>
  <c r="AK135" i="53" a="1"/>
  <c r="AK135" i="53" s="1"/>
  <c r="Q135" i="53"/>
  <c r="R135" i="53" s="1"/>
  <c r="P135" i="53"/>
  <c r="N135" i="53"/>
  <c r="M135" i="53"/>
  <c r="E136" i="53"/>
  <c r="AL134" i="53" a="1"/>
  <c r="AL134" i="53" s="1"/>
  <c r="AK134" i="53" a="1"/>
  <c r="AK134" i="53" s="1"/>
  <c r="Q134" i="53"/>
  <c r="R134" i="53" s="1"/>
  <c r="P134" i="53"/>
  <c r="N134" i="53"/>
  <c r="M134" i="53"/>
  <c r="E135" i="53"/>
  <c r="AL133" i="53" a="1"/>
  <c r="AL133" i="53" s="1"/>
  <c r="AK133" i="53" a="1"/>
  <c r="AK133" i="53" s="1"/>
  <c r="Q133" i="53"/>
  <c r="R133" i="53" s="1"/>
  <c r="P133" i="53"/>
  <c r="N133" i="53"/>
  <c r="M133" i="53"/>
  <c r="E134" i="53"/>
  <c r="AL132" i="53" a="1"/>
  <c r="AL132" i="53" s="1"/>
  <c r="AK132" i="53" a="1"/>
  <c r="AK132" i="53" s="1"/>
  <c r="Q132" i="53"/>
  <c r="R132" i="53" s="1"/>
  <c r="P132" i="53"/>
  <c r="N132" i="53"/>
  <c r="M132" i="53"/>
  <c r="E133" i="53"/>
  <c r="AL131" i="53" a="1"/>
  <c r="AL131" i="53" s="1"/>
  <c r="AK131" i="53" a="1"/>
  <c r="AK131" i="53" s="1"/>
  <c r="Q131" i="53"/>
  <c r="R131" i="53" s="1"/>
  <c r="P131" i="53"/>
  <c r="N131" i="53"/>
  <c r="M131" i="53"/>
  <c r="E132" i="53"/>
  <c r="AL130" i="53" a="1"/>
  <c r="AL130" i="53" s="1"/>
  <c r="AK130" i="53" a="1"/>
  <c r="AK130" i="53" s="1"/>
  <c r="Q130" i="53"/>
  <c r="R130" i="53" s="1"/>
  <c r="P130" i="53"/>
  <c r="N130" i="53"/>
  <c r="M130" i="53"/>
  <c r="E131" i="53"/>
  <c r="AL129" i="53" a="1"/>
  <c r="AL129" i="53" s="1"/>
  <c r="AK129" i="53" a="1"/>
  <c r="AK129" i="53" s="1"/>
  <c r="Q129" i="53"/>
  <c r="R129" i="53" s="1"/>
  <c r="P129" i="53"/>
  <c r="N129" i="53"/>
  <c r="M129" i="53"/>
  <c r="E130" i="53"/>
  <c r="AL128" i="53" a="1"/>
  <c r="AL128" i="53" s="1"/>
  <c r="AK128" i="53" a="1"/>
  <c r="AK128" i="53" s="1"/>
  <c r="Q128" i="53"/>
  <c r="R128" i="53" s="1"/>
  <c r="P128" i="53"/>
  <c r="N128" i="53"/>
  <c r="M128" i="53"/>
  <c r="E129" i="53"/>
  <c r="AL127" i="53" a="1"/>
  <c r="AL127" i="53" s="1"/>
  <c r="AK127" i="53" a="1"/>
  <c r="AK127" i="53" s="1"/>
  <c r="Q127" i="53"/>
  <c r="R127" i="53" s="1"/>
  <c r="P127" i="53"/>
  <c r="N127" i="53"/>
  <c r="M127" i="53"/>
  <c r="E128" i="53"/>
  <c r="AL126" i="53" a="1"/>
  <c r="AL126" i="53" s="1"/>
  <c r="AK126" i="53" a="1"/>
  <c r="AK126" i="53" s="1"/>
  <c r="Q126" i="53"/>
  <c r="R126" i="53" s="1"/>
  <c r="P126" i="53"/>
  <c r="N126" i="53"/>
  <c r="M126" i="53"/>
  <c r="E127" i="53"/>
  <c r="AL125" i="53" a="1"/>
  <c r="AL125" i="53" s="1"/>
  <c r="AK125" i="53" a="1"/>
  <c r="AK125" i="53" s="1"/>
  <c r="Q125" i="53"/>
  <c r="R125" i="53" s="1"/>
  <c r="P125" i="53"/>
  <c r="N125" i="53"/>
  <c r="M125" i="53"/>
  <c r="E126" i="53"/>
  <c r="AL124" i="53" a="1"/>
  <c r="AL124" i="53" s="1"/>
  <c r="AK124" i="53" a="1"/>
  <c r="AK124" i="53" s="1"/>
  <c r="Q124" i="53"/>
  <c r="R124" i="53" s="1"/>
  <c r="P124" i="53"/>
  <c r="N124" i="53"/>
  <c r="M124" i="53"/>
  <c r="E125" i="53"/>
  <c r="AL123" i="53" a="1"/>
  <c r="AL123" i="53" s="1"/>
  <c r="AK123" i="53" a="1"/>
  <c r="AK123" i="53" s="1"/>
  <c r="Q123" i="53"/>
  <c r="R123" i="53" s="1"/>
  <c r="P123" i="53"/>
  <c r="N123" i="53"/>
  <c r="M123" i="53"/>
  <c r="E124" i="53"/>
  <c r="AL122" i="53" a="1"/>
  <c r="AL122" i="53" s="1"/>
  <c r="AK122" i="53" a="1"/>
  <c r="AK122" i="53" s="1"/>
  <c r="Q122" i="53"/>
  <c r="R122" i="53" s="1"/>
  <c r="P122" i="53"/>
  <c r="N122" i="53"/>
  <c r="M122" i="53"/>
  <c r="E123" i="53"/>
  <c r="AL121" i="53" a="1"/>
  <c r="AL121" i="53" s="1"/>
  <c r="AK121" i="53" a="1"/>
  <c r="AK121" i="53" s="1"/>
  <c r="Q121" i="53"/>
  <c r="R121" i="53" s="1"/>
  <c r="P121" i="53"/>
  <c r="N121" i="53"/>
  <c r="M121" i="53"/>
  <c r="E122" i="53"/>
  <c r="AL120" i="53" a="1"/>
  <c r="AL120" i="53" s="1"/>
  <c r="AK120" i="53" a="1"/>
  <c r="AK120" i="53" s="1"/>
  <c r="Q120" i="53"/>
  <c r="R120" i="53" s="1"/>
  <c r="P120" i="53"/>
  <c r="N120" i="53"/>
  <c r="M120" i="53"/>
  <c r="E121" i="53"/>
  <c r="AL119" i="53" a="1"/>
  <c r="AL119" i="53" s="1"/>
  <c r="AK119" i="53" a="1"/>
  <c r="AK119" i="53" s="1"/>
  <c r="Q119" i="53"/>
  <c r="R119" i="53" s="1"/>
  <c r="P119" i="53"/>
  <c r="N119" i="53"/>
  <c r="M119" i="53"/>
  <c r="E120" i="53"/>
  <c r="AL118" i="53" a="1"/>
  <c r="AL118" i="53" s="1"/>
  <c r="AK118" i="53" a="1"/>
  <c r="AK118" i="53" s="1"/>
  <c r="Q118" i="53"/>
  <c r="R118" i="53" s="1"/>
  <c r="P118" i="53"/>
  <c r="N118" i="53"/>
  <c r="M118" i="53"/>
  <c r="E119" i="53"/>
  <c r="AL117" i="53" a="1"/>
  <c r="AL117" i="53" s="1"/>
  <c r="AK117" i="53" a="1"/>
  <c r="AK117" i="53" s="1"/>
  <c r="Q117" i="53"/>
  <c r="R117" i="53" s="1"/>
  <c r="P117" i="53"/>
  <c r="N117" i="53"/>
  <c r="M117" i="53"/>
  <c r="E118" i="53"/>
  <c r="AL116" i="53" a="1"/>
  <c r="AL116" i="53" s="1"/>
  <c r="AK116" i="53" a="1"/>
  <c r="AK116" i="53" s="1"/>
  <c r="Q116" i="53"/>
  <c r="R116" i="53" s="1"/>
  <c r="P116" i="53"/>
  <c r="N116" i="53"/>
  <c r="M116" i="53"/>
  <c r="E117" i="53"/>
  <c r="AL115" i="53" a="1"/>
  <c r="AL115" i="53" s="1"/>
  <c r="AK115" i="53" a="1"/>
  <c r="AK115" i="53" s="1"/>
  <c r="Q115" i="53"/>
  <c r="R115" i="53" s="1"/>
  <c r="P115" i="53"/>
  <c r="N115" i="53"/>
  <c r="M115" i="53"/>
  <c r="E116" i="53"/>
  <c r="AL114" i="53" a="1"/>
  <c r="AL114" i="53" s="1"/>
  <c r="AK114" i="53" a="1"/>
  <c r="AK114" i="53" s="1"/>
  <c r="Q114" i="53"/>
  <c r="R114" i="53" s="1"/>
  <c r="P114" i="53"/>
  <c r="N114" i="53"/>
  <c r="M114" i="53"/>
  <c r="E115" i="53"/>
  <c r="AL113" i="53" a="1"/>
  <c r="AL113" i="53" s="1"/>
  <c r="AK113" i="53" a="1"/>
  <c r="AK113" i="53" s="1"/>
  <c r="Q113" i="53"/>
  <c r="R113" i="53" s="1"/>
  <c r="P113" i="53"/>
  <c r="N113" i="53"/>
  <c r="M113" i="53"/>
  <c r="E114" i="53"/>
  <c r="AL112" i="53" a="1"/>
  <c r="AL112" i="53" s="1"/>
  <c r="AK112" i="53" a="1"/>
  <c r="AK112" i="53" s="1"/>
  <c r="Q112" i="53"/>
  <c r="R112" i="53" s="1"/>
  <c r="P112" i="53"/>
  <c r="N112" i="53"/>
  <c r="M112" i="53"/>
  <c r="E113" i="53"/>
  <c r="E112" i="53"/>
  <c r="E111" i="53"/>
  <c r="E110" i="53"/>
  <c r="E109" i="53"/>
  <c r="E108" i="53"/>
  <c r="E107" i="53"/>
  <c r="E106" i="53"/>
  <c r="E105" i="53"/>
  <c r="E104" i="53"/>
  <c r="E103" i="53"/>
  <c r="E102" i="53"/>
  <c r="E101" i="53"/>
  <c r="E100" i="53"/>
  <c r="E99" i="53"/>
  <c r="E98" i="53"/>
  <c r="E97" i="53"/>
  <c r="E96" i="53"/>
  <c r="E95" i="53"/>
  <c r="E94" i="53"/>
  <c r="E93" i="53"/>
  <c r="E92" i="53"/>
  <c r="E91" i="53"/>
  <c r="E90" i="53"/>
  <c r="E89" i="53"/>
  <c r="E88" i="53"/>
  <c r="E87" i="53"/>
  <c r="AL85" i="53" a="1"/>
  <c r="AL85" i="53" s="1"/>
  <c r="AK85" i="53" a="1"/>
  <c r="AK85" i="53" s="1"/>
  <c r="AJ85" i="53" a="1"/>
  <c r="AJ85" i="53" s="1"/>
  <c r="Q85" i="53"/>
  <c r="R85" i="53" s="1"/>
  <c r="E86" i="53"/>
  <c r="AL84" i="53" a="1"/>
  <c r="AL84" i="53" s="1"/>
  <c r="AK84" i="53" a="1"/>
  <c r="AK84" i="53" s="1"/>
  <c r="AJ84" i="53" a="1"/>
  <c r="AJ84" i="53" s="1"/>
  <c r="V84" i="53"/>
  <c r="T84" i="53"/>
  <c r="Q84" i="53"/>
  <c r="R84" i="53" s="1"/>
  <c r="P84" i="53"/>
  <c r="O84" i="53"/>
  <c r="N84" i="53"/>
  <c r="M84" i="53"/>
  <c r="AL83" i="53" a="1"/>
  <c r="AL83" i="53" s="1"/>
  <c r="AK83" i="53" a="1"/>
  <c r="AK83" i="53" s="1"/>
  <c r="AJ83" i="53" a="1"/>
  <c r="AJ83" i="53" s="1"/>
  <c r="V83" i="53"/>
  <c r="T83" i="53"/>
  <c r="Q83" i="53"/>
  <c r="R83" i="53" s="1"/>
  <c r="P83" i="53"/>
  <c r="O83" i="53"/>
  <c r="N83" i="53"/>
  <c r="M83" i="53"/>
  <c r="AL82" i="53" a="1"/>
  <c r="AL82" i="53" s="1"/>
  <c r="AK82" i="53" a="1"/>
  <c r="AK82" i="53" s="1"/>
  <c r="AJ82" i="53" a="1"/>
  <c r="AJ82" i="53" s="1"/>
  <c r="V82" i="53"/>
  <c r="T82" i="53"/>
  <c r="Q82" i="53"/>
  <c r="R82" i="53" s="1"/>
  <c r="P82" i="53"/>
  <c r="O82" i="53"/>
  <c r="N82" i="53"/>
  <c r="M82" i="53"/>
  <c r="AL81" i="53" a="1"/>
  <c r="AL81" i="53" s="1"/>
  <c r="AK81" i="53" a="1"/>
  <c r="AK81" i="53" s="1"/>
  <c r="AJ81" i="53" a="1"/>
  <c r="AJ81" i="53" s="1"/>
  <c r="V81" i="53"/>
  <c r="T81" i="53"/>
  <c r="Q81" i="53"/>
  <c r="R81" i="53" s="1"/>
  <c r="P81" i="53"/>
  <c r="O81" i="53"/>
  <c r="N81" i="53"/>
  <c r="M81" i="53"/>
  <c r="AL80" i="53" a="1"/>
  <c r="AL80" i="53" s="1"/>
  <c r="AK80" i="53" a="1"/>
  <c r="AK80" i="53" s="1"/>
  <c r="AJ80" i="53" a="1"/>
  <c r="AJ80" i="53" s="1"/>
  <c r="V80" i="53"/>
  <c r="T80" i="53"/>
  <c r="Q80" i="53"/>
  <c r="R80" i="53" s="1"/>
  <c r="P80" i="53"/>
  <c r="O80" i="53"/>
  <c r="N80" i="53"/>
  <c r="M80" i="53"/>
  <c r="AL79" i="53" a="1"/>
  <c r="AL79" i="53" s="1"/>
  <c r="AK79" i="53" a="1"/>
  <c r="AK79" i="53" s="1"/>
  <c r="AJ79" i="53" a="1"/>
  <c r="AJ79" i="53" s="1"/>
  <c r="V79" i="53"/>
  <c r="T79" i="53"/>
  <c r="Q79" i="53"/>
  <c r="R79" i="53" s="1"/>
  <c r="P79" i="53"/>
  <c r="O79" i="53"/>
  <c r="N79" i="53"/>
  <c r="M79" i="53"/>
  <c r="AL78" i="53" a="1"/>
  <c r="AL78" i="53" s="1"/>
  <c r="AK78" i="53" a="1"/>
  <c r="AK78" i="53" s="1"/>
  <c r="AJ78" i="53" a="1"/>
  <c r="AJ78" i="53" s="1"/>
  <c r="Q78" i="53"/>
  <c r="R78" i="53" s="1"/>
  <c r="P78" i="53"/>
  <c r="O78" i="53"/>
  <c r="N78" i="53"/>
  <c r="M78" i="53"/>
  <c r="G79" i="53"/>
  <c r="AL77" i="53" a="1"/>
  <c r="AL77" i="53" s="1"/>
  <c r="AK77" i="53" a="1"/>
  <c r="AK77" i="53" s="1"/>
  <c r="AJ77" i="53" a="1"/>
  <c r="AJ77" i="53" s="1"/>
  <c r="Q77" i="53"/>
  <c r="R77" i="53" s="1"/>
  <c r="P77" i="53"/>
  <c r="O77" i="53"/>
  <c r="N77" i="53"/>
  <c r="M77" i="53"/>
  <c r="G78" i="53"/>
  <c r="AL76" i="53" a="1"/>
  <c r="AL76" i="53" s="1"/>
  <c r="AK76" i="53" a="1"/>
  <c r="AK76" i="53" s="1"/>
  <c r="AJ76" i="53" a="1"/>
  <c r="AJ76" i="53" s="1"/>
  <c r="Q76" i="53"/>
  <c r="R76" i="53" s="1"/>
  <c r="P76" i="53"/>
  <c r="O76" i="53"/>
  <c r="N76" i="53"/>
  <c r="M76" i="53"/>
  <c r="G77" i="53"/>
  <c r="AL75" i="53" a="1"/>
  <c r="AL75" i="53" s="1"/>
  <c r="AK75" i="53" a="1"/>
  <c r="AK75" i="53" s="1"/>
  <c r="AJ75" i="53" a="1"/>
  <c r="AJ75" i="53" s="1"/>
  <c r="Q75" i="53"/>
  <c r="R75" i="53" s="1"/>
  <c r="O75" i="53"/>
  <c r="N75" i="53"/>
  <c r="P75" i="53" s="1"/>
  <c r="M75" i="53"/>
  <c r="G76" i="53"/>
  <c r="AL74" i="53" a="1"/>
  <c r="AL74" i="53" s="1"/>
  <c r="AK74" i="53" a="1"/>
  <c r="AK74" i="53" s="1"/>
  <c r="AJ74" i="53" a="1"/>
  <c r="AJ74" i="53" s="1"/>
  <c r="O74" i="53"/>
  <c r="N74" i="53"/>
  <c r="M74" i="53"/>
  <c r="AL73" i="53" a="1"/>
  <c r="AL73" i="53" s="1"/>
  <c r="AK73" i="53" a="1"/>
  <c r="AK73" i="53" s="1"/>
  <c r="AJ73" i="53" a="1"/>
  <c r="AJ73" i="53" s="1"/>
  <c r="O73" i="53"/>
  <c r="N73" i="53"/>
  <c r="AL72" i="53" a="1"/>
  <c r="AL72" i="53" s="1"/>
  <c r="AK72" i="53" a="1"/>
  <c r="AK72" i="53" s="1"/>
  <c r="AJ72" i="53" a="1"/>
  <c r="AJ72" i="53" s="1"/>
  <c r="O72" i="53"/>
  <c r="N72" i="53"/>
  <c r="O71" i="53"/>
  <c r="N71" i="53"/>
  <c r="O69" i="53"/>
  <c r="N69" i="53"/>
  <c r="O68" i="53"/>
  <c r="N68" i="53"/>
  <c r="O67" i="53"/>
  <c r="N67" i="53"/>
  <c r="O66" i="53"/>
  <c r="N66" i="53"/>
  <c r="AL62" i="53" a="1"/>
  <c r="AL62" i="53" s="1"/>
  <c r="AK62" i="53" a="1"/>
  <c r="AK62" i="53" s="1"/>
  <c r="AJ62" i="53" a="1"/>
  <c r="AJ62" i="53" s="1"/>
  <c r="O62" i="53"/>
  <c r="N62" i="53"/>
  <c r="AL60" i="53" a="1"/>
  <c r="AL60" i="53" s="1"/>
  <c r="AK60" i="53" a="1"/>
  <c r="AK60" i="53" s="1"/>
  <c r="AJ60" i="53" a="1"/>
  <c r="AJ60" i="53" s="1"/>
  <c r="N60" i="53"/>
  <c r="O60" i="53"/>
  <c r="V59" i="53"/>
  <c r="T59" i="53"/>
  <c r="Q59" i="53"/>
  <c r="R59" i="53" s="1"/>
  <c r="O59" i="53"/>
  <c r="N59" i="53"/>
  <c r="AL56" i="53" a="1"/>
  <c r="AL56" i="53" s="1"/>
  <c r="AK56" i="53" a="1"/>
  <c r="AK56" i="53" s="1"/>
  <c r="AJ56" i="53" a="1"/>
  <c r="AJ56" i="53" s="1"/>
  <c r="V56" i="53"/>
  <c r="T56" i="53"/>
  <c r="Q56" i="53"/>
  <c r="R56" i="53" s="1"/>
  <c r="O56" i="53"/>
  <c r="N56" i="53"/>
  <c r="AL55" i="53" a="1"/>
  <c r="AL55" i="53" s="1"/>
  <c r="AK55" i="53" a="1"/>
  <c r="AK55" i="53" s="1"/>
  <c r="AJ55" i="53" a="1"/>
  <c r="AJ55" i="53" s="1"/>
  <c r="V55" i="53"/>
  <c r="T55" i="53"/>
  <c r="Q55" i="53"/>
  <c r="R55" i="53" s="1"/>
  <c r="O55" i="53"/>
  <c r="N55" i="53"/>
  <c r="M55" i="53"/>
  <c r="AL54" i="53" a="1"/>
  <c r="AL54" i="53" s="1"/>
  <c r="AK54" i="53" a="1"/>
  <c r="AK54" i="53" s="1"/>
  <c r="AJ54" i="53" a="1"/>
  <c r="AJ54" i="53" s="1"/>
  <c r="V54" i="53"/>
  <c r="Q54" i="53"/>
  <c r="R54" i="53" s="1"/>
  <c r="O54" i="53"/>
  <c r="N54" i="53"/>
  <c r="M54" i="53"/>
  <c r="AL53" i="53" a="1"/>
  <c r="AL53" i="53" s="1"/>
  <c r="AK53" i="53" a="1"/>
  <c r="AK53" i="53" s="1"/>
  <c r="AJ53" i="53" a="1"/>
  <c r="AJ53" i="53" s="1"/>
  <c r="V53" i="53"/>
  <c r="T53" i="53"/>
  <c r="Q53" i="53"/>
  <c r="R53" i="53" s="1"/>
  <c r="O53" i="53"/>
  <c r="N53" i="53"/>
  <c r="M53" i="53"/>
  <c r="AL52" i="53" a="1"/>
  <c r="AL52" i="53" s="1"/>
  <c r="AK52" i="53" a="1"/>
  <c r="AK52" i="53" s="1"/>
  <c r="AJ52" i="53" a="1"/>
  <c r="AJ52" i="53" s="1"/>
  <c r="V52" i="53"/>
  <c r="T52" i="53"/>
  <c r="Q52" i="53"/>
  <c r="R52" i="53" s="1"/>
  <c r="O52" i="53"/>
  <c r="N52" i="53"/>
  <c r="M52" i="53"/>
  <c r="AL50" i="53" a="1"/>
  <c r="AL50" i="53" s="1"/>
  <c r="AK50" i="53" a="1"/>
  <c r="AK50" i="53" s="1"/>
  <c r="AJ50" i="53" a="1"/>
  <c r="AJ50" i="53" s="1"/>
  <c r="V50" i="53"/>
  <c r="T50" i="53"/>
  <c r="Q50" i="53"/>
  <c r="R50" i="53" s="1"/>
  <c r="O50" i="53"/>
  <c r="N50" i="53"/>
  <c r="M50" i="53"/>
  <c r="V48" i="53"/>
  <c r="T48" i="53"/>
  <c r="Q48" i="53"/>
  <c r="R48" i="53" s="1"/>
  <c r="O48" i="53"/>
  <c r="N48" i="53"/>
  <c r="M48" i="53"/>
  <c r="V47" i="53"/>
  <c r="T47" i="53"/>
  <c r="Q47" i="53"/>
  <c r="R47" i="53" s="1"/>
  <c r="O47" i="53"/>
  <c r="N47" i="53"/>
  <c r="M47" i="53"/>
  <c r="V45" i="53"/>
  <c r="T45" i="53"/>
  <c r="Q45" i="53"/>
  <c r="R45" i="53" s="1"/>
  <c r="O45" i="53"/>
  <c r="N45" i="53"/>
  <c r="M45" i="53"/>
  <c r="AL43" i="53" a="1"/>
  <c r="AL43" i="53" s="1"/>
  <c r="AK43" i="53" a="1"/>
  <c r="AK43" i="53" s="1"/>
  <c r="AJ43" i="53" a="1"/>
  <c r="AJ43" i="53" s="1"/>
  <c r="V43" i="53"/>
  <c r="T43" i="53"/>
  <c r="Q43" i="53"/>
  <c r="R43" i="53" s="1"/>
  <c r="O43" i="53"/>
  <c r="N43" i="53"/>
  <c r="M43" i="53"/>
  <c r="AL42" i="53" a="1"/>
  <c r="AL42" i="53" s="1"/>
  <c r="AK42" i="53" a="1"/>
  <c r="AK42" i="53" s="1"/>
  <c r="AJ42" i="53" a="1"/>
  <c r="AJ42" i="53" s="1"/>
  <c r="V42" i="53"/>
  <c r="T42" i="53"/>
  <c r="Q42" i="53"/>
  <c r="R42" i="53" s="1"/>
  <c r="O42" i="53"/>
  <c r="N42" i="53"/>
  <c r="M42" i="53"/>
  <c r="AL40" i="53" a="1"/>
  <c r="AL40" i="53" s="1"/>
  <c r="AK40" i="53" a="1"/>
  <c r="AK40" i="53" s="1"/>
  <c r="AJ40" i="53" a="1"/>
  <c r="AJ40" i="53" s="1"/>
  <c r="V40" i="53"/>
  <c r="T40" i="53"/>
  <c r="O40" i="53"/>
  <c r="N40" i="53"/>
  <c r="M40" i="53"/>
  <c r="AL39" i="53" a="1"/>
  <c r="AL39" i="53" s="1"/>
  <c r="AK39" i="53" a="1"/>
  <c r="AK39" i="53" s="1"/>
  <c r="AJ39" i="53" a="1"/>
  <c r="AJ39" i="53" s="1"/>
  <c r="V39" i="53"/>
  <c r="T39" i="53"/>
  <c r="Q39" i="53"/>
  <c r="R39" i="53" s="1"/>
  <c r="O39" i="53"/>
  <c r="N39" i="53"/>
  <c r="M39" i="53"/>
  <c r="AL38" i="53" a="1"/>
  <c r="AL38" i="53" s="1"/>
  <c r="AK38" i="53" a="1"/>
  <c r="AK38" i="53" s="1"/>
  <c r="AJ38" i="53" a="1"/>
  <c r="AJ38" i="53" s="1"/>
  <c r="V38" i="53"/>
  <c r="T38" i="53"/>
  <c r="Q38" i="53"/>
  <c r="R38" i="53" s="1"/>
  <c r="O38" i="53"/>
  <c r="N38" i="53"/>
  <c r="M38" i="53"/>
  <c r="AL37" i="53" a="1"/>
  <c r="AL37" i="53" s="1"/>
  <c r="AK37" i="53" a="1"/>
  <c r="AK37" i="53" s="1"/>
  <c r="AJ37" i="53" a="1"/>
  <c r="AJ37" i="53" s="1"/>
  <c r="V37" i="53"/>
  <c r="T37" i="53"/>
  <c r="Q37" i="53"/>
  <c r="R37" i="53" s="1"/>
  <c r="O37" i="53"/>
  <c r="N37" i="53"/>
  <c r="M37" i="53"/>
  <c r="AL36" i="53" a="1"/>
  <c r="AL36" i="53" s="1"/>
  <c r="AK36" i="53" a="1"/>
  <c r="AK36" i="53" s="1"/>
  <c r="AJ36" i="53" a="1"/>
  <c r="AJ36" i="53" s="1"/>
  <c r="V36" i="53"/>
  <c r="T36" i="53"/>
  <c r="Q36" i="53"/>
  <c r="R36" i="53" s="1"/>
  <c r="O36" i="53"/>
  <c r="N36" i="53"/>
  <c r="M36" i="53"/>
  <c r="AL35" i="53" a="1"/>
  <c r="AL35" i="53" s="1"/>
  <c r="AK35" i="53" a="1"/>
  <c r="AK35" i="53" s="1"/>
  <c r="AJ35" i="53" a="1"/>
  <c r="AJ35" i="53" s="1"/>
  <c r="V35" i="53"/>
  <c r="T35" i="53"/>
  <c r="Q35" i="53"/>
  <c r="R35" i="53" s="1"/>
  <c r="O35" i="53"/>
  <c r="N35" i="53"/>
  <c r="M35" i="53"/>
  <c r="AL34" i="53" a="1"/>
  <c r="AL34" i="53" s="1"/>
  <c r="AK34" i="53" a="1"/>
  <c r="AK34" i="53" s="1"/>
  <c r="AJ34" i="53" a="1"/>
  <c r="AJ34" i="53" s="1"/>
  <c r="V34" i="53"/>
  <c r="T34" i="53"/>
  <c r="Q34" i="53"/>
  <c r="R34" i="53" s="1"/>
  <c r="O34" i="53"/>
  <c r="N34" i="53"/>
  <c r="M34" i="53"/>
  <c r="AL33" i="53" a="1"/>
  <c r="AL33" i="53" s="1"/>
  <c r="AK33" i="53" a="1"/>
  <c r="AK33" i="53" s="1"/>
  <c r="AJ33" i="53" a="1"/>
  <c r="AJ33" i="53" s="1"/>
  <c r="V33" i="53"/>
  <c r="T33" i="53"/>
  <c r="Q33" i="53"/>
  <c r="R33" i="53" s="1"/>
  <c r="O33" i="53"/>
  <c r="N33" i="53"/>
  <c r="M33" i="53"/>
  <c r="AL32" i="53" a="1"/>
  <c r="AL32" i="53" s="1"/>
  <c r="AK32" i="53" a="1"/>
  <c r="AK32" i="53" s="1"/>
  <c r="AJ32" i="53" a="1"/>
  <c r="AJ32" i="53" s="1"/>
  <c r="V32" i="53"/>
  <c r="T32" i="53"/>
  <c r="Q32" i="53"/>
  <c r="R32" i="53" s="1"/>
  <c r="O32" i="53"/>
  <c r="N32" i="53"/>
  <c r="M32" i="53"/>
  <c r="AL41" i="53" a="1"/>
  <c r="AL41" i="53" s="1"/>
  <c r="AK41" i="53" a="1"/>
  <c r="AK41" i="53" s="1"/>
  <c r="AJ41" i="53" a="1"/>
  <c r="AJ41" i="53" s="1"/>
  <c r="V41" i="53"/>
  <c r="T41" i="53"/>
  <c r="Q41" i="53"/>
  <c r="R41" i="53" s="1"/>
  <c r="O41" i="53"/>
  <c r="N41" i="53"/>
  <c r="M41" i="53"/>
  <c r="AL31" i="53" a="1"/>
  <c r="AL31" i="53" s="1"/>
  <c r="AK31" i="53" a="1"/>
  <c r="AK31" i="53" s="1"/>
  <c r="AJ31" i="53" a="1"/>
  <c r="AJ31" i="53" s="1"/>
  <c r="V31" i="53"/>
  <c r="T31" i="53"/>
  <c r="Q31" i="53"/>
  <c r="R31" i="53" s="1"/>
  <c r="O31" i="53"/>
  <c r="N31" i="53"/>
  <c r="M31" i="53"/>
  <c r="AL30" i="53" a="1"/>
  <c r="AL30" i="53" s="1"/>
  <c r="AK30" i="53" a="1"/>
  <c r="AK30" i="53" s="1"/>
  <c r="AJ30" i="53" a="1"/>
  <c r="AJ30" i="53" s="1"/>
  <c r="V30" i="53"/>
  <c r="T30" i="53"/>
  <c r="Q30" i="53"/>
  <c r="R30" i="53" s="1"/>
  <c r="O30" i="53"/>
  <c r="N30" i="53"/>
  <c r="M30" i="53"/>
  <c r="AL29" i="53" a="1"/>
  <c r="AL29" i="53" s="1"/>
  <c r="AK29" i="53" a="1"/>
  <c r="AK29" i="53" s="1"/>
  <c r="AJ29" i="53" a="1"/>
  <c r="AJ29" i="53" s="1"/>
  <c r="V29" i="53"/>
  <c r="T29" i="53"/>
  <c r="Q29" i="53"/>
  <c r="R29" i="53" s="1"/>
  <c r="O29" i="53"/>
  <c r="N29" i="53"/>
  <c r="M29" i="53"/>
  <c r="AL28" i="53" a="1"/>
  <c r="AL28" i="53" s="1"/>
  <c r="AK28" i="53" a="1"/>
  <c r="AK28" i="53" s="1"/>
  <c r="AJ28" i="53" a="1"/>
  <c r="AJ28" i="53" s="1"/>
  <c r="V28" i="53"/>
  <c r="T28" i="53"/>
  <c r="Q28" i="53"/>
  <c r="R28" i="53" s="1"/>
  <c r="O28" i="53"/>
  <c r="N28" i="53"/>
  <c r="M28" i="53"/>
  <c r="AL27" i="53" a="1"/>
  <c r="AL27" i="53" s="1"/>
  <c r="AK27" i="53" a="1"/>
  <c r="AK27" i="53" s="1"/>
  <c r="AJ27" i="53" a="1"/>
  <c r="AJ27" i="53" s="1"/>
  <c r="V27" i="53"/>
  <c r="T27" i="53"/>
  <c r="Q27" i="53"/>
  <c r="R27" i="53" s="1"/>
  <c r="O27" i="53"/>
  <c r="N27" i="53"/>
  <c r="M27" i="53"/>
  <c r="AL26" i="53" a="1"/>
  <c r="AL26" i="53" s="1"/>
  <c r="AK26" i="53" a="1"/>
  <c r="AK26" i="53" s="1"/>
  <c r="AJ26" i="53" a="1"/>
  <c r="AJ26" i="53" s="1"/>
  <c r="V26" i="53"/>
  <c r="T26" i="53"/>
  <c r="Q26" i="53"/>
  <c r="R26" i="53" s="1"/>
  <c r="O26" i="53"/>
  <c r="N26" i="53"/>
  <c r="M26" i="53"/>
  <c r="AL25" i="53" a="1"/>
  <c r="AL25" i="53" s="1"/>
  <c r="AK25" i="53" a="1"/>
  <c r="AK25" i="53" s="1"/>
  <c r="AJ25" i="53" a="1"/>
  <c r="AJ25" i="53" s="1"/>
  <c r="V25" i="53"/>
  <c r="T25" i="53"/>
  <c r="Q25" i="53"/>
  <c r="R25" i="53" s="1"/>
  <c r="O25" i="53"/>
  <c r="N25" i="53"/>
  <c r="M25" i="53"/>
  <c r="AL24" i="53" a="1"/>
  <c r="AL24" i="53" s="1"/>
  <c r="AK24" i="53" a="1"/>
  <c r="AK24" i="53" s="1"/>
  <c r="AJ24" i="53" a="1"/>
  <c r="AJ24" i="53" s="1"/>
  <c r="V24" i="53"/>
  <c r="T24" i="53"/>
  <c r="Q24" i="53"/>
  <c r="R24" i="53" s="1"/>
  <c r="O24" i="53"/>
  <c r="N24" i="53"/>
  <c r="M24" i="53"/>
  <c r="AL23" i="53" a="1"/>
  <c r="AL23" i="53" s="1"/>
  <c r="AK23" i="53" a="1"/>
  <c r="AK23" i="53" s="1"/>
  <c r="AJ23" i="53" a="1"/>
  <c r="AJ23" i="53" s="1"/>
  <c r="W23" i="53"/>
  <c r="X23" i="53" s="1"/>
  <c r="V23" i="53"/>
  <c r="T23" i="53"/>
  <c r="Q23" i="53"/>
  <c r="R23" i="53" s="1"/>
  <c r="O23" i="53"/>
  <c r="N23" i="53"/>
  <c r="M23" i="53"/>
  <c r="AK22" i="53" a="1"/>
  <c r="AK22" i="53" s="1"/>
  <c r="AJ22" i="53" a="1"/>
  <c r="AJ22" i="53" s="1"/>
  <c r="P19" i="53"/>
  <c r="P70" i="53" s="1"/>
  <c r="BW12" i="53" a="1"/>
  <c r="BW12" i="53" s="1"/>
  <c r="AT12" i="53" a="1"/>
  <c r="AT12" i="53" s="1"/>
  <c r="CK12" i="53" a="1"/>
  <c r="CK12" i="53" s="1"/>
  <c r="AS12" i="53" a="1"/>
  <c r="AS12" i="53" s="1"/>
  <c r="BI12" i="53" a="1"/>
  <c r="BI12" i="53" s="1"/>
  <c r="AR12" i="53" a="1"/>
  <c r="AR12" i="53" s="1"/>
  <c r="BP12" i="53" a="1"/>
  <c r="BP12" i="53" s="1"/>
  <c r="BF12" i="53" a="1"/>
  <c r="BF12" i="53" s="1"/>
  <c r="BQ12" i="53" a="1"/>
  <c r="BQ12" i="53" s="1"/>
  <c r="BZ12" i="53" a="1"/>
  <c r="BZ12" i="53" s="1"/>
  <c r="BE12" i="53" a="1"/>
  <c r="BE12" i="53" s="1"/>
  <c r="AN12" i="53" a="1"/>
  <c r="AN12" i="53" s="1"/>
  <c r="CE12" i="53" a="1"/>
  <c r="CE12" i="53" s="1"/>
  <c r="BC12" i="53" a="1"/>
  <c r="BC12" i="53" s="1"/>
  <c r="AQ12" i="53" a="1"/>
  <c r="AQ12" i="53" s="1"/>
  <c r="BO12" i="53" a="1"/>
  <c r="BO12" i="53" s="1"/>
  <c r="BN12" i="53" a="1"/>
  <c r="BN12" i="53" s="1"/>
  <c r="BA12" i="53" a="1"/>
  <c r="BA12" i="53" s="1"/>
  <c r="AM12" i="53" a="1"/>
  <c r="AM12" i="53" s="1"/>
  <c r="AZ12" i="53" a="1"/>
  <c r="AZ12" i="53" s="1"/>
  <c r="AL12" i="53" a="1"/>
  <c r="AL12" i="53" s="1"/>
  <c r="BW10" i="53" a="1"/>
  <c r="BW10" i="53" s="1"/>
  <c r="AT10" i="53" a="1"/>
  <c r="AT10" i="53" s="1"/>
  <c r="CK10" i="53" a="1"/>
  <c r="CK10" i="53" s="1"/>
  <c r="AS10" i="53" a="1"/>
  <c r="AS10" i="53" s="1"/>
  <c r="BI10" i="53" a="1"/>
  <c r="BI10" i="53" s="1"/>
  <c r="AR10" i="53" a="1"/>
  <c r="AR10" i="53" s="1"/>
  <c r="BP10" i="53" a="1"/>
  <c r="BP10" i="53" s="1"/>
  <c r="BF10" i="53" a="1"/>
  <c r="BF10" i="53" s="1"/>
  <c r="BQ10" i="53" a="1"/>
  <c r="BQ10" i="53" s="1"/>
  <c r="BZ10" i="53" a="1"/>
  <c r="BZ10" i="53" s="1"/>
  <c r="BE10" i="53" a="1"/>
  <c r="BE10" i="53" s="1"/>
  <c r="AN10" i="53" a="1"/>
  <c r="AN10" i="53" s="1"/>
  <c r="CE10" i="53" a="1"/>
  <c r="CE10" i="53" s="1"/>
  <c r="BC10" i="53" a="1"/>
  <c r="BC10" i="53" s="1"/>
  <c r="AQ10" i="53" a="1"/>
  <c r="AQ10" i="53" s="1"/>
  <c r="BO10" i="53" a="1"/>
  <c r="BO10" i="53" s="1"/>
  <c r="BN10" i="53" a="1"/>
  <c r="BN10" i="53" s="1"/>
  <c r="BA10" i="53" a="1"/>
  <c r="BA10" i="53" s="1"/>
  <c r="AM10" i="53" a="1"/>
  <c r="AM10" i="53" s="1"/>
  <c r="AZ10" i="53" a="1"/>
  <c r="AZ10" i="53" s="1"/>
  <c r="AL10" i="53" a="1"/>
  <c r="AL10" i="53" s="1"/>
  <c r="BW2" i="53" a="1"/>
  <c r="BW2" i="53" s="1"/>
  <c r="AT2" i="53" a="1"/>
  <c r="AT2" i="53" s="1"/>
  <c r="CK2" i="53" a="1"/>
  <c r="CK2" i="53" s="1"/>
  <c r="AS2" i="53" a="1"/>
  <c r="AS2" i="53" s="1"/>
  <c r="BI2" i="53" a="1"/>
  <c r="BI2" i="53" s="1"/>
  <c r="AR2" i="53" a="1"/>
  <c r="AR2" i="53" s="1"/>
  <c r="BP2" i="53" a="1"/>
  <c r="BP2" i="53" s="1"/>
  <c r="BF2" i="53" a="1"/>
  <c r="BF2" i="53" s="1"/>
  <c r="BQ2" i="53" a="1"/>
  <c r="BQ2" i="53" s="1"/>
  <c r="BZ2" i="53" a="1"/>
  <c r="BZ2" i="53" s="1"/>
  <c r="BE2" i="53" a="1"/>
  <c r="BE2" i="53" s="1"/>
  <c r="AN2" i="53" a="1"/>
  <c r="AN2" i="53" s="1"/>
  <c r="CE2" i="53" a="1"/>
  <c r="CE2" i="53" s="1"/>
  <c r="BC2" i="53" a="1"/>
  <c r="BC2" i="53" s="1"/>
  <c r="AQ2" i="53" a="1"/>
  <c r="AQ2" i="53" s="1"/>
  <c r="BO2" i="53" a="1"/>
  <c r="BO2" i="53" s="1"/>
  <c r="BN2" i="53" a="1"/>
  <c r="BN2" i="53" s="1"/>
  <c r="BA2" i="53" a="1"/>
  <c r="BA2" i="53" s="1"/>
  <c r="AM2" i="53" a="1"/>
  <c r="AM2" i="53" s="1"/>
  <c r="AZ2" i="53" a="1"/>
  <c r="AZ2" i="53" s="1"/>
  <c r="BW1" i="53"/>
  <c r="AT1" i="53"/>
  <c r="CK1" i="53"/>
  <c r="AS1" i="53"/>
  <c r="BI1" i="53"/>
  <c r="AR1" i="53"/>
  <c r="BP1" i="53"/>
  <c r="BF1" i="53"/>
  <c r="BQ1" i="53"/>
  <c r="BZ1" i="53"/>
  <c r="BE1" i="53"/>
  <c r="AN1" i="53"/>
  <c r="CE1" i="53"/>
  <c r="BC1" i="53"/>
  <c r="AQ1" i="53"/>
  <c r="BO1" i="53"/>
  <c r="BN1" i="53"/>
  <c r="BA1" i="53"/>
  <c r="AM1" i="53"/>
  <c r="AZ1" i="53"/>
  <c r="P205" i="56"/>
  <c r="P204" i="56"/>
  <c r="P203" i="56"/>
  <c r="P202" i="56"/>
  <c r="P201" i="56"/>
  <c r="P200" i="56"/>
  <c r="P199" i="56"/>
  <c r="E201" i="56"/>
  <c r="AL198" i="56" a="1"/>
  <c r="AL198" i="56" s="1"/>
  <c r="Q198" i="56"/>
  <c r="R198" i="56" s="1"/>
  <c r="P198" i="56"/>
  <c r="N198" i="56"/>
  <c r="M198" i="56"/>
  <c r="E200" i="56"/>
  <c r="AL197" i="56" a="1"/>
  <c r="AL197" i="56" s="1"/>
  <c r="Q197" i="56"/>
  <c r="R197" i="56" s="1"/>
  <c r="P197" i="56"/>
  <c r="N197" i="56"/>
  <c r="M197" i="56"/>
  <c r="E199" i="56"/>
  <c r="AL196" i="56" a="1"/>
  <c r="AL196" i="56" s="1"/>
  <c r="Q196" i="56"/>
  <c r="R196" i="56" s="1"/>
  <c r="P196" i="56"/>
  <c r="N196" i="56"/>
  <c r="M196" i="56"/>
  <c r="E198" i="56"/>
  <c r="AL195" i="56" a="1"/>
  <c r="AL195" i="56" s="1"/>
  <c r="Q195" i="56"/>
  <c r="R195" i="56" s="1"/>
  <c r="P195" i="56"/>
  <c r="N195" i="56"/>
  <c r="M195" i="56"/>
  <c r="E197" i="56"/>
  <c r="AL194" i="56" a="1"/>
  <c r="AL194" i="56" s="1"/>
  <c r="Q194" i="56"/>
  <c r="R194" i="56" s="1"/>
  <c r="P194" i="56"/>
  <c r="N194" i="56"/>
  <c r="M194" i="56"/>
  <c r="E196" i="56"/>
  <c r="AL193" i="56" a="1"/>
  <c r="AL193" i="56" s="1"/>
  <c r="Q193" i="56"/>
  <c r="R193" i="56" s="1"/>
  <c r="P193" i="56"/>
  <c r="N193" i="56"/>
  <c r="M193" i="56"/>
  <c r="E195" i="56"/>
  <c r="AL192" i="56" a="1"/>
  <c r="AL192" i="56" s="1"/>
  <c r="Q192" i="56"/>
  <c r="R192" i="56" s="1"/>
  <c r="P192" i="56"/>
  <c r="N192" i="56"/>
  <c r="M192" i="56"/>
  <c r="E194" i="56"/>
  <c r="AL191" i="56" a="1"/>
  <c r="AL191" i="56" s="1"/>
  <c r="Q191" i="56"/>
  <c r="R191" i="56" s="1"/>
  <c r="P191" i="56"/>
  <c r="N191" i="56"/>
  <c r="M191" i="56"/>
  <c r="E193" i="56"/>
  <c r="AL190" i="56" a="1"/>
  <c r="AL190" i="56" s="1"/>
  <c r="Q190" i="56"/>
  <c r="R190" i="56" s="1"/>
  <c r="P190" i="56"/>
  <c r="N190" i="56"/>
  <c r="M190" i="56"/>
  <c r="E192" i="56"/>
  <c r="AL189" i="56" a="1"/>
  <c r="AL189" i="56" s="1"/>
  <c r="Q189" i="56"/>
  <c r="R189" i="56" s="1"/>
  <c r="P189" i="56"/>
  <c r="N189" i="56"/>
  <c r="M189" i="56"/>
  <c r="E191" i="56"/>
  <c r="AL188" i="56" a="1"/>
  <c r="AL188" i="56" s="1"/>
  <c r="Q188" i="56"/>
  <c r="R188" i="56" s="1"/>
  <c r="P188" i="56"/>
  <c r="N188" i="56"/>
  <c r="M188" i="56"/>
  <c r="E190" i="56"/>
  <c r="AL187" i="56" a="1"/>
  <c r="AL187" i="56" s="1"/>
  <c r="Q187" i="56"/>
  <c r="R187" i="56" s="1"/>
  <c r="P187" i="56"/>
  <c r="N187" i="56"/>
  <c r="M187" i="56"/>
  <c r="E189" i="56"/>
  <c r="AL186" i="56" a="1"/>
  <c r="AL186" i="56" s="1"/>
  <c r="Q186" i="56"/>
  <c r="R186" i="56" s="1"/>
  <c r="P186" i="56"/>
  <c r="N186" i="56"/>
  <c r="M186" i="56"/>
  <c r="E188" i="56"/>
  <c r="AL185" i="56" a="1"/>
  <c r="AL185" i="56" s="1"/>
  <c r="Q185" i="56"/>
  <c r="R185" i="56" s="1"/>
  <c r="P185" i="56"/>
  <c r="N185" i="56"/>
  <c r="M185" i="56"/>
  <c r="E187" i="56"/>
  <c r="AL184" i="56" a="1"/>
  <c r="AL184" i="56" s="1"/>
  <c r="Q184" i="56"/>
  <c r="R184" i="56" s="1"/>
  <c r="P184" i="56"/>
  <c r="N184" i="56"/>
  <c r="M184" i="56"/>
  <c r="E186" i="56"/>
  <c r="AL183" i="56" a="1"/>
  <c r="AL183" i="56" s="1"/>
  <c r="Q183" i="56"/>
  <c r="R183" i="56" s="1"/>
  <c r="P183" i="56"/>
  <c r="N183" i="56"/>
  <c r="M183" i="56"/>
  <c r="E185" i="56"/>
  <c r="AL182" i="56" a="1"/>
  <c r="AL182" i="56" s="1"/>
  <c r="Q182" i="56"/>
  <c r="R182" i="56" s="1"/>
  <c r="P182" i="56"/>
  <c r="N182" i="56"/>
  <c r="M182" i="56"/>
  <c r="E184" i="56"/>
  <c r="AL181" i="56" a="1"/>
  <c r="AL181" i="56" s="1"/>
  <c r="Q181" i="56"/>
  <c r="R181" i="56" s="1"/>
  <c r="P181" i="56"/>
  <c r="N181" i="56"/>
  <c r="M181" i="56"/>
  <c r="E183" i="56"/>
  <c r="AL180" i="56" a="1"/>
  <c r="AL180" i="56" s="1"/>
  <c r="Q180" i="56"/>
  <c r="R180" i="56" s="1"/>
  <c r="P180" i="56"/>
  <c r="N180" i="56"/>
  <c r="M180" i="56"/>
  <c r="E182" i="56"/>
  <c r="AL179" i="56" a="1"/>
  <c r="AL179" i="56" s="1"/>
  <c r="Q179" i="56"/>
  <c r="R179" i="56" s="1"/>
  <c r="P179" i="56"/>
  <c r="N179" i="56"/>
  <c r="M179" i="56"/>
  <c r="E181" i="56"/>
  <c r="AL178" i="56" a="1"/>
  <c r="AL178" i="56" s="1"/>
  <c r="Q178" i="56"/>
  <c r="R178" i="56" s="1"/>
  <c r="P178" i="56"/>
  <c r="N178" i="56"/>
  <c r="M178" i="56"/>
  <c r="E180" i="56"/>
  <c r="AL177" i="56" a="1"/>
  <c r="AL177" i="56" s="1"/>
  <c r="AK177" i="56" a="1"/>
  <c r="AK177" i="56" s="1"/>
  <c r="Q177" i="56"/>
  <c r="R177" i="56" s="1"/>
  <c r="P177" i="56"/>
  <c r="N177" i="56"/>
  <c r="M177" i="56"/>
  <c r="E179" i="56"/>
  <c r="AL176" i="56" a="1"/>
  <c r="AL176" i="56" s="1"/>
  <c r="AK176" i="56" a="1"/>
  <c r="AK176" i="56" s="1"/>
  <c r="Q176" i="56"/>
  <c r="R176" i="56" s="1"/>
  <c r="P176" i="56"/>
  <c r="N176" i="56"/>
  <c r="M176" i="56"/>
  <c r="E178" i="56"/>
  <c r="AL175" i="56" a="1"/>
  <c r="AL175" i="56" s="1"/>
  <c r="AK175" i="56" a="1"/>
  <c r="AK175" i="56" s="1"/>
  <c r="Q175" i="56"/>
  <c r="R175" i="56" s="1"/>
  <c r="P175" i="56"/>
  <c r="N175" i="56"/>
  <c r="M175" i="56"/>
  <c r="E177" i="56"/>
  <c r="AL174" i="56" a="1"/>
  <c r="AL174" i="56" s="1"/>
  <c r="AK174" i="56" a="1"/>
  <c r="AK174" i="56" s="1"/>
  <c r="Q174" i="56"/>
  <c r="R174" i="56" s="1"/>
  <c r="P174" i="56"/>
  <c r="N174" i="56"/>
  <c r="M174" i="56"/>
  <c r="E176" i="56"/>
  <c r="AL173" i="56" a="1"/>
  <c r="AL173" i="56" s="1"/>
  <c r="AK173" i="56" a="1"/>
  <c r="AK173" i="56" s="1"/>
  <c r="Q173" i="56"/>
  <c r="R173" i="56" s="1"/>
  <c r="P173" i="56"/>
  <c r="N173" i="56"/>
  <c r="M173" i="56"/>
  <c r="E175" i="56"/>
  <c r="AL172" i="56" a="1"/>
  <c r="AL172" i="56" s="1"/>
  <c r="AK172" i="56" a="1"/>
  <c r="AK172" i="56" s="1"/>
  <c r="Q172" i="56"/>
  <c r="R172" i="56" s="1"/>
  <c r="P172" i="56"/>
  <c r="N172" i="56"/>
  <c r="M172" i="56"/>
  <c r="E174" i="56"/>
  <c r="AL171" i="56" a="1"/>
  <c r="AL171" i="56" s="1"/>
  <c r="AK171" i="56" a="1"/>
  <c r="AK171" i="56" s="1"/>
  <c r="Q171" i="56"/>
  <c r="R171" i="56" s="1"/>
  <c r="P171" i="56"/>
  <c r="N171" i="56"/>
  <c r="M171" i="56"/>
  <c r="E173" i="56"/>
  <c r="AL170" i="56" a="1"/>
  <c r="AL170" i="56" s="1"/>
  <c r="AK170" i="56" a="1"/>
  <c r="AK170" i="56" s="1"/>
  <c r="Q170" i="56"/>
  <c r="R170" i="56" s="1"/>
  <c r="P170" i="56"/>
  <c r="N170" i="56"/>
  <c r="M170" i="56"/>
  <c r="E172" i="56"/>
  <c r="AL169" i="56" a="1"/>
  <c r="AL169" i="56" s="1"/>
  <c r="AK169" i="56" a="1"/>
  <c r="AK169" i="56" s="1"/>
  <c r="Q169" i="56"/>
  <c r="R169" i="56" s="1"/>
  <c r="P169" i="56"/>
  <c r="N169" i="56"/>
  <c r="M169" i="56"/>
  <c r="E171" i="56"/>
  <c r="AL168" i="56" a="1"/>
  <c r="AL168" i="56" s="1"/>
  <c r="AK168" i="56" a="1"/>
  <c r="AK168" i="56" s="1"/>
  <c r="Q168" i="56"/>
  <c r="R168" i="56" s="1"/>
  <c r="P168" i="56"/>
  <c r="N168" i="56"/>
  <c r="M168" i="56"/>
  <c r="E170" i="56"/>
  <c r="AL167" i="56" a="1"/>
  <c r="AL167" i="56" s="1"/>
  <c r="AK167" i="56" a="1"/>
  <c r="AK167" i="56" s="1"/>
  <c r="Q167" i="56"/>
  <c r="R167" i="56" s="1"/>
  <c r="P167" i="56"/>
  <c r="N167" i="56"/>
  <c r="M167" i="56"/>
  <c r="E169" i="56"/>
  <c r="AL166" i="56" a="1"/>
  <c r="AL166" i="56" s="1"/>
  <c r="AK166" i="56" a="1"/>
  <c r="AK166" i="56" s="1"/>
  <c r="Q166" i="56"/>
  <c r="R166" i="56" s="1"/>
  <c r="P166" i="56"/>
  <c r="N166" i="56"/>
  <c r="M166" i="56"/>
  <c r="E168" i="56"/>
  <c r="AL165" i="56" a="1"/>
  <c r="AL165" i="56" s="1"/>
  <c r="AK165" i="56" a="1"/>
  <c r="AK165" i="56" s="1"/>
  <c r="Q165" i="56"/>
  <c r="R165" i="56" s="1"/>
  <c r="P165" i="56"/>
  <c r="N165" i="56"/>
  <c r="M165" i="56"/>
  <c r="E167" i="56"/>
  <c r="AL164" i="56" a="1"/>
  <c r="AL164" i="56" s="1"/>
  <c r="AK164" i="56" a="1"/>
  <c r="AK164" i="56" s="1"/>
  <c r="Q164" i="56"/>
  <c r="R164" i="56" s="1"/>
  <c r="P164" i="56"/>
  <c r="N164" i="56"/>
  <c r="M164" i="56"/>
  <c r="E166" i="56"/>
  <c r="AL163" i="56" a="1"/>
  <c r="AL163" i="56" s="1"/>
  <c r="AK163" i="56" a="1"/>
  <c r="AK163" i="56" s="1"/>
  <c r="Q163" i="56"/>
  <c r="R163" i="56" s="1"/>
  <c r="P163" i="56"/>
  <c r="N163" i="56"/>
  <c r="M163" i="56"/>
  <c r="E165" i="56"/>
  <c r="AL162" i="56" a="1"/>
  <c r="AL162" i="56" s="1"/>
  <c r="AK162" i="56" a="1"/>
  <c r="AK162" i="56" s="1"/>
  <c r="Q162" i="56"/>
  <c r="R162" i="56" s="1"/>
  <c r="P162" i="56"/>
  <c r="N162" i="56"/>
  <c r="M162" i="56"/>
  <c r="E164" i="56"/>
  <c r="AL161" i="56" a="1"/>
  <c r="AL161" i="56" s="1"/>
  <c r="AK161" i="56" a="1"/>
  <c r="AK161" i="56" s="1"/>
  <c r="Q161" i="56"/>
  <c r="R161" i="56" s="1"/>
  <c r="P161" i="56"/>
  <c r="N161" i="56"/>
  <c r="M161" i="56"/>
  <c r="E163" i="56"/>
  <c r="AL160" i="56" a="1"/>
  <c r="AL160" i="56" s="1"/>
  <c r="AK160" i="56" a="1"/>
  <c r="AK160" i="56" s="1"/>
  <c r="Q160" i="56"/>
  <c r="R160" i="56" s="1"/>
  <c r="P160" i="56"/>
  <c r="N160" i="56"/>
  <c r="M160" i="56"/>
  <c r="E162" i="56"/>
  <c r="AL159" i="56" a="1"/>
  <c r="AL159" i="56" s="1"/>
  <c r="AK159" i="56" a="1"/>
  <c r="AK159" i="56" s="1"/>
  <c r="Q159" i="56"/>
  <c r="R159" i="56" s="1"/>
  <c r="P159" i="56"/>
  <c r="N159" i="56"/>
  <c r="M159" i="56"/>
  <c r="E161" i="56"/>
  <c r="AL158" i="56" a="1"/>
  <c r="AL158" i="56" s="1"/>
  <c r="AK158" i="56" a="1"/>
  <c r="AK158" i="56" s="1"/>
  <c r="Q158" i="56"/>
  <c r="R158" i="56" s="1"/>
  <c r="P158" i="56"/>
  <c r="N158" i="56"/>
  <c r="M158" i="56"/>
  <c r="E160" i="56"/>
  <c r="AL157" i="56" a="1"/>
  <c r="AL157" i="56" s="1"/>
  <c r="AK157" i="56" a="1"/>
  <c r="AK157" i="56" s="1"/>
  <c r="Q157" i="56"/>
  <c r="R157" i="56" s="1"/>
  <c r="P157" i="56"/>
  <c r="N157" i="56"/>
  <c r="M157" i="56"/>
  <c r="E159" i="56"/>
  <c r="AL156" i="56" a="1"/>
  <c r="AL156" i="56" s="1"/>
  <c r="AK156" i="56" a="1"/>
  <c r="AK156" i="56" s="1"/>
  <c r="Q156" i="56"/>
  <c r="R156" i="56" s="1"/>
  <c r="P156" i="56"/>
  <c r="N156" i="56"/>
  <c r="M156" i="56"/>
  <c r="E158" i="56"/>
  <c r="AL155" i="56" a="1"/>
  <c r="AL155" i="56" s="1"/>
  <c r="AK155" i="56" a="1"/>
  <c r="AK155" i="56" s="1"/>
  <c r="Q155" i="56"/>
  <c r="R155" i="56" s="1"/>
  <c r="P155" i="56"/>
  <c r="N155" i="56"/>
  <c r="M155" i="56"/>
  <c r="E157" i="56"/>
  <c r="AL154" i="56" a="1"/>
  <c r="AL154" i="56" s="1"/>
  <c r="AK154" i="56" a="1"/>
  <c r="AK154" i="56" s="1"/>
  <c r="Q154" i="56"/>
  <c r="R154" i="56" s="1"/>
  <c r="P154" i="56"/>
  <c r="N154" i="56"/>
  <c r="M154" i="56"/>
  <c r="E156" i="56"/>
  <c r="AL153" i="56" a="1"/>
  <c r="AL153" i="56" s="1"/>
  <c r="AK153" i="56" a="1"/>
  <c r="AK153" i="56" s="1"/>
  <c r="Q153" i="56"/>
  <c r="R153" i="56" s="1"/>
  <c r="P153" i="56"/>
  <c r="N153" i="56"/>
  <c r="M153" i="56"/>
  <c r="E155" i="56"/>
  <c r="AL152" i="56" a="1"/>
  <c r="AL152" i="56" s="1"/>
  <c r="AK152" i="56" a="1"/>
  <c r="AK152" i="56" s="1"/>
  <c r="Q152" i="56"/>
  <c r="R152" i="56" s="1"/>
  <c r="P152" i="56"/>
  <c r="N152" i="56"/>
  <c r="M152" i="56"/>
  <c r="E154" i="56"/>
  <c r="AL151" i="56" a="1"/>
  <c r="AL151" i="56" s="1"/>
  <c r="AK151" i="56" a="1"/>
  <c r="AK151" i="56" s="1"/>
  <c r="Q151" i="56"/>
  <c r="R151" i="56" s="1"/>
  <c r="P151" i="56"/>
  <c r="N151" i="56"/>
  <c r="M151" i="56"/>
  <c r="E153" i="56"/>
  <c r="AL150" i="56" a="1"/>
  <c r="AL150" i="56" s="1"/>
  <c r="AK150" i="56" a="1"/>
  <c r="AK150" i="56" s="1"/>
  <c r="Q150" i="56"/>
  <c r="R150" i="56" s="1"/>
  <c r="P150" i="56"/>
  <c r="N150" i="56"/>
  <c r="M150" i="56"/>
  <c r="E152" i="56"/>
  <c r="AL149" i="56" a="1"/>
  <c r="AL149" i="56" s="1"/>
  <c r="AK149" i="56" a="1"/>
  <c r="AK149" i="56" s="1"/>
  <c r="Q149" i="56"/>
  <c r="R149" i="56" s="1"/>
  <c r="P149" i="56"/>
  <c r="N149" i="56"/>
  <c r="M149" i="56"/>
  <c r="E151" i="56"/>
  <c r="AL148" i="56" a="1"/>
  <c r="AL148" i="56" s="1"/>
  <c r="AK148" i="56" a="1"/>
  <c r="AK148" i="56" s="1"/>
  <c r="Q148" i="56"/>
  <c r="R148" i="56" s="1"/>
  <c r="P148" i="56"/>
  <c r="N148" i="56"/>
  <c r="M148" i="56"/>
  <c r="E150" i="56"/>
  <c r="AL147" i="56" a="1"/>
  <c r="AL147" i="56" s="1"/>
  <c r="AK147" i="56" a="1"/>
  <c r="AK147" i="56" s="1"/>
  <c r="Q147" i="56"/>
  <c r="R147" i="56" s="1"/>
  <c r="P147" i="56"/>
  <c r="N147" i="56"/>
  <c r="M147" i="56"/>
  <c r="E149" i="56"/>
  <c r="AL146" i="56" a="1"/>
  <c r="AL146" i="56" s="1"/>
  <c r="AK146" i="56" a="1"/>
  <c r="AK146" i="56" s="1"/>
  <c r="Q146" i="56"/>
  <c r="R146" i="56" s="1"/>
  <c r="P146" i="56"/>
  <c r="N146" i="56"/>
  <c r="M146" i="56"/>
  <c r="E148" i="56"/>
  <c r="AL145" i="56" a="1"/>
  <c r="AL145" i="56" s="1"/>
  <c r="AK145" i="56" a="1"/>
  <c r="AK145" i="56" s="1"/>
  <c r="Q145" i="56"/>
  <c r="R145" i="56" s="1"/>
  <c r="P145" i="56"/>
  <c r="N145" i="56"/>
  <c r="M145" i="56"/>
  <c r="E147" i="56"/>
  <c r="AL144" i="56" a="1"/>
  <c r="AL144" i="56" s="1"/>
  <c r="AK144" i="56" a="1"/>
  <c r="AK144" i="56" s="1"/>
  <c r="Q144" i="56"/>
  <c r="R144" i="56" s="1"/>
  <c r="P144" i="56"/>
  <c r="N144" i="56"/>
  <c r="M144" i="56"/>
  <c r="E146" i="56"/>
  <c r="AL143" i="56" a="1"/>
  <c r="AL143" i="56" s="1"/>
  <c r="AK143" i="56" a="1"/>
  <c r="AK143" i="56" s="1"/>
  <c r="Q143" i="56"/>
  <c r="R143" i="56" s="1"/>
  <c r="P143" i="56"/>
  <c r="N143" i="56"/>
  <c r="M143" i="56"/>
  <c r="E145" i="56"/>
  <c r="AL142" i="56" a="1"/>
  <c r="AL142" i="56" s="1"/>
  <c r="AK142" i="56" a="1"/>
  <c r="AK142" i="56" s="1"/>
  <c r="Q142" i="56"/>
  <c r="R142" i="56" s="1"/>
  <c r="P142" i="56"/>
  <c r="N142" i="56"/>
  <c r="M142" i="56"/>
  <c r="E144" i="56"/>
  <c r="AL141" i="56" a="1"/>
  <c r="AL141" i="56" s="1"/>
  <c r="AK141" i="56" a="1"/>
  <c r="AK141" i="56" s="1"/>
  <c r="Q141" i="56"/>
  <c r="R141" i="56" s="1"/>
  <c r="P141" i="56"/>
  <c r="N141" i="56"/>
  <c r="M141" i="56"/>
  <c r="E143" i="56"/>
  <c r="AL140" i="56" a="1"/>
  <c r="AL140" i="56" s="1"/>
  <c r="AK140" i="56" a="1"/>
  <c r="AK140" i="56" s="1"/>
  <c r="Q140" i="56"/>
  <c r="R140" i="56" s="1"/>
  <c r="P140" i="56"/>
  <c r="N140" i="56"/>
  <c r="M140" i="56"/>
  <c r="E142" i="56"/>
  <c r="AL139" i="56" a="1"/>
  <c r="AL139" i="56" s="1"/>
  <c r="AK139" i="56" a="1"/>
  <c r="AK139" i="56" s="1"/>
  <c r="Q139" i="56"/>
  <c r="R139" i="56" s="1"/>
  <c r="P139" i="56"/>
  <c r="N139" i="56"/>
  <c r="M139" i="56"/>
  <c r="E141" i="56"/>
  <c r="AL138" i="56" a="1"/>
  <c r="AL138" i="56" s="1"/>
  <c r="AK138" i="56" a="1"/>
  <c r="AK138" i="56" s="1"/>
  <c r="Q138" i="56"/>
  <c r="R138" i="56" s="1"/>
  <c r="P138" i="56"/>
  <c r="N138" i="56"/>
  <c r="M138" i="56"/>
  <c r="E140" i="56"/>
  <c r="AL137" i="56" a="1"/>
  <c r="AL137" i="56" s="1"/>
  <c r="AK137" i="56" a="1"/>
  <c r="AK137" i="56" s="1"/>
  <c r="Q137" i="56"/>
  <c r="R137" i="56" s="1"/>
  <c r="P137" i="56"/>
  <c r="N137" i="56"/>
  <c r="M137" i="56"/>
  <c r="E139" i="56"/>
  <c r="AL136" i="56" a="1"/>
  <c r="AL136" i="56" s="1"/>
  <c r="AK136" i="56" a="1"/>
  <c r="AK136" i="56" s="1"/>
  <c r="Q136" i="56"/>
  <c r="R136" i="56" s="1"/>
  <c r="P136" i="56"/>
  <c r="N136" i="56"/>
  <c r="M136" i="56"/>
  <c r="E138" i="56"/>
  <c r="AL135" i="56" a="1"/>
  <c r="AL135" i="56" s="1"/>
  <c r="AK135" i="56" a="1"/>
  <c r="AK135" i="56" s="1"/>
  <c r="Q135" i="56"/>
  <c r="R135" i="56" s="1"/>
  <c r="P135" i="56"/>
  <c r="N135" i="56"/>
  <c r="M135" i="56"/>
  <c r="E137" i="56"/>
  <c r="AL134" i="56" a="1"/>
  <c r="AL134" i="56" s="1"/>
  <c r="AK134" i="56" a="1"/>
  <c r="AK134" i="56" s="1"/>
  <c r="Q134" i="56"/>
  <c r="R134" i="56" s="1"/>
  <c r="P134" i="56"/>
  <c r="N134" i="56"/>
  <c r="M134" i="56"/>
  <c r="E136" i="56"/>
  <c r="AL133" i="56" a="1"/>
  <c r="AL133" i="56" s="1"/>
  <c r="AK133" i="56" a="1"/>
  <c r="AK133" i="56" s="1"/>
  <c r="Q133" i="56"/>
  <c r="R133" i="56" s="1"/>
  <c r="P133" i="56"/>
  <c r="N133" i="56"/>
  <c r="M133" i="56"/>
  <c r="E135" i="56"/>
  <c r="AL132" i="56" a="1"/>
  <c r="AL132" i="56" s="1"/>
  <c r="AK132" i="56" a="1"/>
  <c r="AK132" i="56" s="1"/>
  <c r="Q132" i="56"/>
  <c r="R132" i="56" s="1"/>
  <c r="P132" i="56"/>
  <c r="N132" i="56"/>
  <c r="M132" i="56"/>
  <c r="E134" i="56"/>
  <c r="AL131" i="56" a="1"/>
  <c r="AL131" i="56" s="1"/>
  <c r="AK131" i="56" a="1"/>
  <c r="AK131" i="56" s="1"/>
  <c r="Q131" i="56"/>
  <c r="R131" i="56" s="1"/>
  <c r="P131" i="56"/>
  <c r="N131" i="56"/>
  <c r="M131" i="56"/>
  <c r="E133" i="56"/>
  <c r="AL130" i="56" a="1"/>
  <c r="AL130" i="56" s="1"/>
  <c r="AK130" i="56" a="1"/>
  <c r="AK130" i="56" s="1"/>
  <c r="Q130" i="56"/>
  <c r="R130" i="56" s="1"/>
  <c r="P130" i="56"/>
  <c r="N130" i="56"/>
  <c r="M130" i="56"/>
  <c r="E132" i="56"/>
  <c r="AL129" i="56" a="1"/>
  <c r="AL129" i="56" s="1"/>
  <c r="AK129" i="56" a="1"/>
  <c r="AK129" i="56" s="1"/>
  <c r="Q129" i="56"/>
  <c r="R129" i="56" s="1"/>
  <c r="P129" i="56"/>
  <c r="N129" i="56"/>
  <c r="M129" i="56"/>
  <c r="E131" i="56"/>
  <c r="AL128" i="56" a="1"/>
  <c r="AL128" i="56" s="1"/>
  <c r="AK128" i="56" a="1"/>
  <c r="AK128" i="56" s="1"/>
  <c r="Q128" i="56"/>
  <c r="R128" i="56" s="1"/>
  <c r="P128" i="56"/>
  <c r="N128" i="56"/>
  <c r="M128" i="56"/>
  <c r="E130" i="56"/>
  <c r="AL127" i="56" a="1"/>
  <c r="AL127" i="56" s="1"/>
  <c r="AK127" i="56" a="1"/>
  <c r="AK127" i="56" s="1"/>
  <c r="Q127" i="56"/>
  <c r="R127" i="56" s="1"/>
  <c r="P127" i="56"/>
  <c r="N127" i="56"/>
  <c r="M127" i="56"/>
  <c r="E129" i="56"/>
  <c r="AL126" i="56" a="1"/>
  <c r="AL126" i="56" s="1"/>
  <c r="AK126" i="56" a="1"/>
  <c r="AK126" i="56" s="1"/>
  <c r="Q126" i="56"/>
  <c r="R126" i="56" s="1"/>
  <c r="P126" i="56"/>
  <c r="N126" i="56"/>
  <c r="M126" i="56"/>
  <c r="E128" i="56"/>
  <c r="AL125" i="56" a="1"/>
  <c r="AL125" i="56" s="1"/>
  <c r="AK125" i="56" a="1"/>
  <c r="AK125" i="56" s="1"/>
  <c r="Q125" i="56"/>
  <c r="R125" i="56" s="1"/>
  <c r="P125" i="56"/>
  <c r="N125" i="56"/>
  <c r="M125" i="56"/>
  <c r="E127" i="56"/>
  <c r="AL124" i="56" a="1"/>
  <c r="AL124" i="56" s="1"/>
  <c r="AK124" i="56" a="1"/>
  <c r="AK124" i="56" s="1"/>
  <c r="Q124" i="56"/>
  <c r="R124" i="56" s="1"/>
  <c r="P124" i="56"/>
  <c r="N124" i="56"/>
  <c r="M124" i="56"/>
  <c r="E126" i="56"/>
  <c r="AL123" i="56" a="1"/>
  <c r="AL123" i="56" s="1"/>
  <c r="AK123" i="56" a="1"/>
  <c r="AK123" i="56" s="1"/>
  <c r="Q123" i="56"/>
  <c r="R123" i="56" s="1"/>
  <c r="P123" i="56"/>
  <c r="N123" i="56"/>
  <c r="M123" i="56"/>
  <c r="E125" i="56"/>
  <c r="AL122" i="56" a="1"/>
  <c r="AL122" i="56" s="1"/>
  <c r="AK122" i="56" a="1"/>
  <c r="AK122" i="56" s="1"/>
  <c r="Q122" i="56"/>
  <c r="R122" i="56" s="1"/>
  <c r="P122" i="56"/>
  <c r="N122" i="56"/>
  <c r="M122" i="56"/>
  <c r="E124" i="56"/>
  <c r="AL121" i="56" a="1"/>
  <c r="AL121" i="56" s="1"/>
  <c r="AK121" i="56" a="1"/>
  <c r="AK121" i="56" s="1"/>
  <c r="Q121" i="56"/>
  <c r="R121" i="56" s="1"/>
  <c r="P121" i="56"/>
  <c r="N121" i="56"/>
  <c r="M121" i="56"/>
  <c r="E123" i="56"/>
  <c r="AL120" i="56" a="1"/>
  <c r="AL120" i="56" s="1"/>
  <c r="AK120" i="56" a="1"/>
  <c r="AK120" i="56" s="1"/>
  <c r="Q120" i="56"/>
  <c r="R120" i="56" s="1"/>
  <c r="P120" i="56"/>
  <c r="N120" i="56"/>
  <c r="M120" i="56"/>
  <c r="E122" i="56"/>
  <c r="AL119" i="56" a="1"/>
  <c r="AL119" i="56" s="1"/>
  <c r="AK119" i="56" a="1"/>
  <c r="AK119" i="56" s="1"/>
  <c r="Q119" i="56"/>
  <c r="R119" i="56" s="1"/>
  <c r="P119" i="56"/>
  <c r="N119" i="56"/>
  <c r="M119" i="56"/>
  <c r="E121" i="56"/>
  <c r="AL118" i="56" a="1"/>
  <c r="AL118" i="56" s="1"/>
  <c r="AK118" i="56" a="1"/>
  <c r="AK118" i="56" s="1"/>
  <c r="Q118" i="56"/>
  <c r="R118" i="56" s="1"/>
  <c r="P118" i="56"/>
  <c r="N118" i="56"/>
  <c r="M118" i="56"/>
  <c r="E120" i="56"/>
  <c r="AL117" i="56" a="1"/>
  <c r="AL117" i="56" s="1"/>
  <c r="AK117" i="56" a="1"/>
  <c r="AK117" i="56" s="1"/>
  <c r="Q117" i="56"/>
  <c r="R117" i="56" s="1"/>
  <c r="P117" i="56"/>
  <c r="N117" i="56"/>
  <c r="M117" i="56"/>
  <c r="E119" i="56"/>
  <c r="AL116" i="56" a="1"/>
  <c r="AL116" i="56" s="1"/>
  <c r="AK116" i="56" a="1"/>
  <c r="AK116" i="56" s="1"/>
  <c r="Q116" i="56"/>
  <c r="R116" i="56" s="1"/>
  <c r="P116" i="56"/>
  <c r="N116" i="56"/>
  <c r="M116" i="56"/>
  <c r="E118" i="56"/>
  <c r="E117" i="56"/>
  <c r="E116" i="56"/>
  <c r="E115" i="56"/>
  <c r="E114" i="56"/>
  <c r="E113" i="56"/>
  <c r="E112" i="56"/>
  <c r="E111" i="56"/>
  <c r="E110" i="56"/>
  <c r="E109" i="56"/>
  <c r="E108" i="56"/>
  <c r="E107" i="56"/>
  <c r="E106" i="56"/>
  <c r="E105" i="56"/>
  <c r="E104" i="56"/>
  <c r="E103" i="56"/>
  <c r="E102" i="56"/>
  <c r="E101" i="56"/>
  <c r="E100" i="56"/>
  <c r="E99" i="56"/>
  <c r="E98" i="56"/>
  <c r="E97" i="56"/>
  <c r="E96" i="56"/>
  <c r="E95" i="56"/>
  <c r="E94" i="56"/>
  <c r="E93" i="56"/>
  <c r="E92" i="56"/>
  <c r="AL89" i="56" a="1"/>
  <c r="AL89" i="56" s="1"/>
  <c r="AK89" i="56" a="1"/>
  <c r="AK89" i="56" s="1"/>
  <c r="AJ89" i="56" a="1"/>
  <c r="AJ89" i="56" s="1"/>
  <c r="W89" i="56"/>
  <c r="X89" i="56" s="1"/>
  <c r="Q89" i="56"/>
  <c r="R89" i="56" s="1"/>
  <c r="E91" i="56"/>
  <c r="AL88" i="56" a="1"/>
  <c r="AL88" i="56" s="1"/>
  <c r="AK88" i="56" a="1"/>
  <c r="AK88" i="56" s="1"/>
  <c r="AJ88" i="56" a="1"/>
  <c r="AJ88" i="56" s="1"/>
  <c r="W88" i="56"/>
  <c r="X88" i="56" s="1"/>
  <c r="V88" i="56"/>
  <c r="T88" i="56"/>
  <c r="Q88" i="56"/>
  <c r="R88" i="56" s="1"/>
  <c r="P88" i="56"/>
  <c r="O88" i="56"/>
  <c r="N88" i="56"/>
  <c r="M88" i="56"/>
  <c r="AL87" i="56" a="1"/>
  <c r="AL87" i="56" s="1"/>
  <c r="AK87" i="56" a="1"/>
  <c r="AK87" i="56" s="1"/>
  <c r="AJ87" i="56" a="1"/>
  <c r="AJ87" i="56" s="1"/>
  <c r="W87" i="56"/>
  <c r="X87" i="56" s="1"/>
  <c r="V87" i="56"/>
  <c r="T87" i="56"/>
  <c r="Q87" i="56"/>
  <c r="R87" i="56" s="1"/>
  <c r="P87" i="56"/>
  <c r="O87" i="56"/>
  <c r="N87" i="56"/>
  <c r="M87" i="56"/>
  <c r="AL86" i="56" a="1"/>
  <c r="AL86" i="56" s="1"/>
  <c r="AK86" i="56" a="1"/>
  <c r="AK86" i="56" s="1"/>
  <c r="AJ86" i="56" a="1"/>
  <c r="AJ86" i="56" s="1"/>
  <c r="W86" i="56"/>
  <c r="X86" i="56" s="1"/>
  <c r="V86" i="56"/>
  <c r="T86" i="56"/>
  <c r="Q86" i="56"/>
  <c r="R86" i="56" s="1"/>
  <c r="P86" i="56"/>
  <c r="O86" i="56"/>
  <c r="N86" i="56"/>
  <c r="M86" i="56"/>
  <c r="AL85" i="56" a="1"/>
  <c r="AL85" i="56" s="1"/>
  <c r="AK85" i="56" a="1"/>
  <c r="AK85" i="56" s="1"/>
  <c r="AJ85" i="56" a="1"/>
  <c r="AJ85" i="56" s="1"/>
  <c r="W85" i="56"/>
  <c r="X85" i="56" s="1"/>
  <c r="V85" i="56"/>
  <c r="T85" i="56"/>
  <c r="Q85" i="56"/>
  <c r="R85" i="56" s="1"/>
  <c r="P85" i="56"/>
  <c r="O85" i="56"/>
  <c r="N85" i="56"/>
  <c r="M85" i="56"/>
  <c r="AL84" i="56" a="1"/>
  <c r="AL84" i="56" s="1"/>
  <c r="AK84" i="56" a="1"/>
  <c r="AK84" i="56" s="1"/>
  <c r="AJ84" i="56" a="1"/>
  <c r="AJ84" i="56" s="1"/>
  <c r="W84" i="56"/>
  <c r="X84" i="56" s="1"/>
  <c r="V84" i="56"/>
  <c r="T84" i="56"/>
  <c r="Q84" i="56"/>
  <c r="R84" i="56" s="1"/>
  <c r="P84" i="56"/>
  <c r="O84" i="56"/>
  <c r="N84" i="56"/>
  <c r="M84" i="56"/>
  <c r="AL83" i="56" a="1"/>
  <c r="AL83" i="56" s="1"/>
  <c r="AK83" i="56" a="1"/>
  <c r="AK83" i="56" s="1"/>
  <c r="AJ83" i="56" a="1"/>
  <c r="AJ83" i="56" s="1"/>
  <c r="W83" i="56"/>
  <c r="X83" i="56" s="1"/>
  <c r="V83" i="56"/>
  <c r="T83" i="56"/>
  <c r="Q83" i="56"/>
  <c r="R83" i="56" s="1"/>
  <c r="P83" i="56"/>
  <c r="O83" i="56"/>
  <c r="N83" i="56"/>
  <c r="M83" i="56"/>
  <c r="AL82" i="56" a="1"/>
  <c r="AL82" i="56" s="1"/>
  <c r="AK82" i="56" a="1"/>
  <c r="AK82" i="56" s="1"/>
  <c r="AJ82" i="56" a="1"/>
  <c r="AJ82" i="56" s="1"/>
  <c r="P82" i="56"/>
  <c r="O82" i="56"/>
  <c r="N82" i="56"/>
  <c r="M82" i="56"/>
  <c r="G84" i="56"/>
  <c r="AL81" i="56" a="1"/>
  <c r="AL81" i="56" s="1"/>
  <c r="AK81" i="56" a="1"/>
  <c r="AK81" i="56" s="1"/>
  <c r="AJ81" i="56" a="1"/>
  <c r="AJ81" i="56" s="1"/>
  <c r="P81" i="56"/>
  <c r="O81" i="56"/>
  <c r="N81" i="56"/>
  <c r="M81" i="56"/>
  <c r="G83" i="56"/>
  <c r="O79" i="56"/>
  <c r="N79" i="56"/>
  <c r="M79" i="56"/>
  <c r="G81" i="56"/>
  <c r="AL78" i="56" a="1"/>
  <c r="AL78" i="56" s="1"/>
  <c r="AK78" i="56" a="1"/>
  <c r="AK78" i="56" s="1"/>
  <c r="AJ78" i="56" a="1"/>
  <c r="AJ78" i="56" s="1"/>
  <c r="O78" i="56"/>
  <c r="N78" i="56"/>
  <c r="P78" i="56" s="1"/>
  <c r="M78" i="56"/>
  <c r="G80" i="56"/>
  <c r="AL77" i="56" a="1"/>
  <c r="AL77" i="56" s="1"/>
  <c r="AK77" i="56" a="1"/>
  <c r="AK77" i="56" s="1"/>
  <c r="AJ77" i="56" a="1"/>
  <c r="AJ77" i="56" s="1"/>
  <c r="O77" i="56"/>
  <c r="N77" i="56"/>
  <c r="M77" i="56"/>
  <c r="AL76" i="56" a="1"/>
  <c r="AL76" i="56" s="1"/>
  <c r="AK76" i="56" a="1"/>
  <c r="AK76" i="56" s="1"/>
  <c r="AJ76" i="56" a="1"/>
  <c r="AJ76" i="56" s="1"/>
  <c r="O76" i="56"/>
  <c r="N76" i="56"/>
  <c r="M76" i="56"/>
  <c r="G78" i="56"/>
  <c r="O75" i="56"/>
  <c r="N75" i="56"/>
  <c r="M75" i="56"/>
  <c r="G77" i="56"/>
  <c r="O74" i="56"/>
  <c r="N74" i="56"/>
  <c r="M74" i="56"/>
  <c r="G76" i="56"/>
  <c r="W62" i="56"/>
  <c r="X62" i="56" s="1"/>
  <c r="V62" i="56"/>
  <c r="T62" i="56"/>
  <c r="Q62" i="56"/>
  <c r="R62" i="56" s="1"/>
  <c r="P19" i="56"/>
  <c r="W60" i="56"/>
  <c r="X60" i="56" s="1"/>
  <c r="V60" i="56"/>
  <c r="T60" i="56"/>
  <c r="Q60" i="56"/>
  <c r="R60" i="56" s="1"/>
  <c r="T57" i="56"/>
  <c r="T55" i="56"/>
  <c r="W46" i="56"/>
  <c r="X46" i="56" s="1"/>
  <c r="V46" i="56"/>
  <c r="T46" i="56"/>
  <c r="Q46" i="56"/>
  <c r="R46" i="56" s="1"/>
  <c r="O46" i="56"/>
  <c r="N46" i="56"/>
  <c r="M46" i="56"/>
  <c r="W44" i="56"/>
  <c r="X44" i="56" s="1"/>
  <c r="V44" i="56"/>
  <c r="T44" i="56"/>
  <c r="Q44" i="56"/>
  <c r="R44" i="56" s="1"/>
  <c r="O44" i="56"/>
  <c r="N44" i="56"/>
  <c r="M44" i="56"/>
  <c r="W43" i="56"/>
  <c r="X43" i="56" s="1"/>
  <c r="V43" i="56"/>
  <c r="T43" i="56"/>
  <c r="O43" i="56"/>
  <c r="N43" i="56"/>
  <c r="M43" i="56"/>
  <c r="W40" i="56"/>
  <c r="X40" i="56" s="1"/>
  <c r="V40" i="56"/>
  <c r="T40" i="56"/>
  <c r="Q40" i="56"/>
  <c r="R40" i="56" s="1"/>
  <c r="O40" i="56"/>
  <c r="N40" i="56"/>
  <c r="M40" i="56"/>
  <c r="W39" i="56"/>
  <c r="X39" i="56" s="1"/>
  <c r="V39" i="56"/>
  <c r="T39" i="56"/>
  <c r="Q39" i="56"/>
  <c r="R39" i="56" s="1"/>
  <c r="O39" i="56"/>
  <c r="N39" i="56"/>
  <c r="M39" i="56"/>
  <c r="W38" i="56"/>
  <c r="X38" i="56" s="1"/>
  <c r="V38" i="56"/>
  <c r="T38" i="56"/>
  <c r="Q38" i="56"/>
  <c r="R38" i="56" s="1"/>
  <c r="O38" i="56"/>
  <c r="N38" i="56"/>
  <c r="M38" i="56"/>
  <c r="W37" i="56"/>
  <c r="X37" i="56" s="1"/>
  <c r="V37" i="56"/>
  <c r="T37" i="56"/>
  <c r="Q37" i="56"/>
  <c r="R37" i="56" s="1"/>
  <c r="O37" i="56"/>
  <c r="N37" i="56"/>
  <c r="M37" i="56"/>
  <c r="W36" i="56"/>
  <c r="X36" i="56" s="1"/>
  <c r="V36" i="56"/>
  <c r="T36" i="56"/>
  <c r="Q36" i="56"/>
  <c r="R36" i="56" s="1"/>
  <c r="O36" i="56"/>
  <c r="N36" i="56"/>
  <c r="M36" i="56"/>
  <c r="W35" i="56"/>
  <c r="X35" i="56" s="1"/>
  <c r="V35" i="56"/>
  <c r="T35" i="56"/>
  <c r="Q35" i="56"/>
  <c r="R35" i="56" s="1"/>
  <c r="O35" i="56"/>
  <c r="N35" i="56"/>
  <c r="M35" i="56"/>
  <c r="W34" i="56"/>
  <c r="X34" i="56" s="1"/>
  <c r="V34" i="56"/>
  <c r="T34" i="56"/>
  <c r="Q34" i="56"/>
  <c r="R34" i="56" s="1"/>
  <c r="O34" i="56"/>
  <c r="N34" i="56"/>
  <c r="M34" i="56"/>
  <c r="W33" i="56"/>
  <c r="X33" i="56" s="1"/>
  <c r="V33" i="56"/>
  <c r="T33" i="56"/>
  <c r="Q33" i="56"/>
  <c r="R33" i="56" s="1"/>
  <c r="O33" i="56"/>
  <c r="N33" i="56"/>
  <c r="M33" i="56"/>
  <c r="W32" i="56"/>
  <c r="X32" i="56" s="1"/>
  <c r="V32" i="56"/>
  <c r="T32" i="56"/>
  <c r="Q32" i="56"/>
  <c r="R32" i="56" s="1"/>
  <c r="O32" i="56"/>
  <c r="N32" i="56"/>
  <c r="M32" i="56"/>
  <c r="W31" i="56"/>
  <c r="X31" i="56" s="1"/>
  <c r="V31" i="56"/>
  <c r="T31" i="56"/>
  <c r="Q31" i="56"/>
  <c r="R31" i="56" s="1"/>
  <c r="O31" i="56"/>
  <c r="N31" i="56"/>
  <c r="M31" i="56"/>
  <c r="W30" i="56"/>
  <c r="X30" i="56" s="1"/>
  <c r="V30" i="56"/>
  <c r="T30" i="56"/>
  <c r="Q30" i="56"/>
  <c r="R30" i="56" s="1"/>
  <c r="O30" i="56"/>
  <c r="N30" i="56"/>
  <c r="M30" i="56"/>
  <c r="W29" i="56"/>
  <c r="X29" i="56" s="1"/>
  <c r="V29" i="56"/>
  <c r="T29" i="56"/>
  <c r="Q29" i="56"/>
  <c r="R29" i="56" s="1"/>
  <c r="O29" i="56"/>
  <c r="N29" i="56"/>
  <c r="M29" i="56"/>
  <c r="W28" i="56"/>
  <c r="X28" i="56" s="1"/>
  <c r="V28" i="56"/>
  <c r="T28" i="56"/>
  <c r="Q28" i="56"/>
  <c r="R28" i="56" s="1"/>
  <c r="O28" i="56"/>
  <c r="N28" i="56"/>
  <c r="M28" i="56"/>
  <c r="W27" i="56"/>
  <c r="X27" i="56" s="1"/>
  <c r="V27" i="56"/>
  <c r="T27" i="56"/>
  <c r="Q27" i="56"/>
  <c r="R27" i="56" s="1"/>
  <c r="O27" i="56"/>
  <c r="N27" i="56"/>
  <c r="M27" i="56"/>
  <c r="W26" i="56"/>
  <c r="X26" i="56" s="1"/>
  <c r="V26" i="56"/>
  <c r="T26" i="56"/>
  <c r="Q26" i="56"/>
  <c r="R26" i="56" s="1"/>
  <c r="O26" i="56"/>
  <c r="N26" i="56"/>
  <c r="M26" i="56"/>
  <c r="W25" i="56"/>
  <c r="X25" i="56" s="1"/>
  <c r="V25" i="56"/>
  <c r="T25" i="56"/>
  <c r="Q25" i="56"/>
  <c r="R25" i="56" s="1"/>
  <c r="O25" i="56"/>
  <c r="N25" i="56"/>
  <c r="M25" i="56"/>
  <c r="W24" i="56"/>
  <c r="X24" i="56" s="1"/>
  <c r="V24" i="56"/>
  <c r="T24" i="56"/>
  <c r="Q24" i="56"/>
  <c r="R24" i="56" s="1"/>
  <c r="O24" i="56"/>
  <c r="N24" i="56"/>
  <c r="M24" i="56"/>
  <c r="AL23" i="56" a="1"/>
  <c r="AL23" i="56" s="1"/>
  <c r="AK23" i="56" a="1"/>
  <c r="AK23" i="56" s="1"/>
  <c r="AJ23" i="56" a="1"/>
  <c r="AJ23" i="56" s="1"/>
  <c r="W23" i="56"/>
  <c r="X23" i="56" s="1"/>
  <c r="V23" i="56"/>
  <c r="T23" i="56"/>
  <c r="Q23" i="56"/>
  <c r="R23" i="56" s="1"/>
  <c r="O23" i="56"/>
  <c r="N23" i="56"/>
  <c r="M23" i="56"/>
  <c r="AK22" i="56" a="1"/>
  <c r="AK22" i="56" s="1"/>
  <c r="AJ22" i="56" a="1"/>
  <c r="AJ22" i="56" s="1"/>
  <c r="BU12" i="56" a="1"/>
  <c r="BU12" i="56" s="1"/>
  <c r="BE12" i="56" a="1"/>
  <c r="BE12" i="56" s="1"/>
  <c r="BL12" i="56" a="1"/>
  <c r="BL12" i="56" s="1"/>
  <c r="AU12" i="56" a="1"/>
  <c r="AU12" i="56" s="1"/>
  <c r="BK12" i="56" a="1"/>
  <c r="BK12" i="56" s="1"/>
  <c r="AN12" i="56" a="1"/>
  <c r="AN12" i="56" s="1"/>
  <c r="AR12" i="56" a="1"/>
  <c r="AR12" i="56" s="1"/>
  <c r="BD12" i="56" a="1"/>
  <c r="BD12" i="56" s="1"/>
  <c r="AP12" i="56" a="1"/>
  <c r="AP12" i="56" s="1"/>
  <c r="BG12" i="56" a="1"/>
  <c r="BG12" i="56" s="1"/>
  <c r="BH12" i="56" a="1"/>
  <c r="BH12" i="56" s="1"/>
  <c r="BC12" i="56" a="1"/>
  <c r="BC12" i="56" s="1"/>
  <c r="AO12" i="56" a="1"/>
  <c r="AO12" i="56" s="1"/>
  <c r="BF12" i="56" a="1"/>
  <c r="BF12" i="56" s="1"/>
  <c r="AQ12" i="56" a="1"/>
  <c r="AQ12" i="56" s="1"/>
  <c r="BA12" i="56" a="1"/>
  <c r="BA12" i="56" s="1"/>
  <c r="AZ12" i="56" a="1"/>
  <c r="AZ12" i="56" s="1"/>
  <c r="AY12" i="56" a="1"/>
  <c r="AY12" i="56" s="1"/>
  <c r="AM12" i="56" a="1"/>
  <c r="AM12" i="56" s="1"/>
  <c r="AL12" i="56" a="1"/>
  <c r="AL12" i="56" s="1"/>
  <c r="BU10" i="56" a="1"/>
  <c r="BU10" i="56" s="1"/>
  <c r="BE10" i="56" a="1"/>
  <c r="BE10" i="56" s="1"/>
  <c r="BL10" i="56" a="1"/>
  <c r="BL10" i="56" s="1"/>
  <c r="AU10" i="56" a="1"/>
  <c r="AU10" i="56" s="1"/>
  <c r="BK10" i="56" a="1"/>
  <c r="BK10" i="56" s="1"/>
  <c r="AN10" i="56" a="1"/>
  <c r="AN10" i="56" s="1"/>
  <c r="AR10" i="56" a="1"/>
  <c r="AR10" i="56" s="1"/>
  <c r="BD10" i="56" a="1"/>
  <c r="BD10" i="56" s="1"/>
  <c r="AP10" i="56" a="1"/>
  <c r="AP10" i="56" s="1"/>
  <c r="BG10" i="56" a="1"/>
  <c r="BG10" i="56" s="1"/>
  <c r="BH10" i="56" a="1"/>
  <c r="BH10" i="56" s="1"/>
  <c r="BC10" i="56" a="1"/>
  <c r="BC10" i="56" s="1"/>
  <c r="AO10" i="56" a="1"/>
  <c r="AO10" i="56" s="1"/>
  <c r="BF10" i="56" a="1"/>
  <c r="BF10" i="56" s="1"/>
  <c r="AQ10" i="56" a="1"/>
  <c r="AQ10" i="56" s="1"/>
  <c r="BA10" i="56" a="1"/>
  <c r="BA10" i="56" s="1"/>
  <c r="AZ10" i="56" a="1"/>
  <c r="AZ10" i="56" s="1"/>
  <c r="AY10" i="56" a="1"/>
  <c r="AY10" i="56" s="1"/>
  <c r="AM10" i="56" a="1"/>
  <c r="AM10" i="56" s="1"/>
  <c r="AL10" i="56" a="1"/>
  <c r="AL10" i="56" s="1"/>
  <c r="BU2" i="56" a="1"/>
  <c r="BU2" i="56" s="1"/>
  <c r="BE2" i="56" a="1"/>
  <c r="BE2" i="56" s="1"/>
  <c r="BL2" i="56" a="1"/>
  <c r="BL2" i="56" s="1"/>
  <c r="AU2" i="56" a="1"/>
  <c r="AU2" i="56" s="1"/>
  <c r="BK2" i="56" a="1"/>
  <c r="BK2" i="56" s="1"/>
  <c r="AN2" i="56" a="1"/>
  <c r="AN2" i="56" s="1"/>
  <c r="AR2" i="56" a="1"/>
  <c r="AR2" i="56" s="1"/>
  <c r="BD2" i="56" a="1"/>
  <c r="BD2" i="56" s="1"/>
  <c r="AP2" i="56" a="1"/>
  <c r="AP2" i="56" s="1"/>
  <c r="BG2" i="56" a="1"/>
  <c r="BG2" i="56" s="1"/>
  <c r="BH2" i="56" a="1"/>
  <c r="BH2" i="56" s="1"/>
  <c r="BC2" i="56" a="1"/>
  <c r="BC2" i="56" s="1"/>
  <c r="AO2" i="56" a="1"/>
  <c r="AO2" i="56" s="1"/>
  <c r="BF2" i="56" a="1"/>
  <c r="BF2" i="56" s="1"/>
  <c r="AQ2" i="56" a="1"/>
  <c r="AQ2" i="56" s="1"/>
  <c r="BA2" i="56" a="1"/>
  <c r="BA2" i="56" s="1"/>
  <c r="AZ2" i="56" a="1"/>
  <c r="AZ2" i="56" s="1"/>
  <c r="AY2" i="56" a="1"/>
  <c r="AY2" i="56" s="1"/>
  <c r="AM2" i="56" a="1"/>
  <c r="AM2" i="56" s="1"/>
  <c r="BU1" i="56"/>
  <c r="BE1" i="56"/>
  <c r="BL1" i="56"/>
  <c r="AU1" i="56"/>
  <c r="BK1" i="56"/>
  <c r="AN1" i="56"/>
  <c r="AR1" i="56"/>
  <c r="BD1" i="56"/>
  <c r="AP1" i="56"/>
  <c r="BG1" i="56"/>
  <c r="BH1" i="56"/>
  <c r="BC1" i="56"/>
  <c r="AO1" i="56"/>
  <c r="BF1" i="56"/>
  <c r="AQ1" i="56"/>
  <c r="BA1" i="56"/>
  <c r="AZ1" i="56"/>
  <c r="AY1" i="56"/>
  <c r="AM1" i="56"/>
  <c r="P195" i="57"/>
  <c r="P194" i="57"/>
  <c r="P193" i="57"/>
  <c r="P192" i="57"/>
  <c r="P191" i="57"/>
  <c r="P190" i="57"/>
  <c r="P189" i="57"/>
  <c r="E190" i="57"/>
  <c r="AL188" i="57" a="1"/>
  <c r="AL188" i="57" s="1"/>
  <c r="Q188" i="57"/>
  <c r="R188" i="57" s="1"/>
  <c r="P188" i="57"/>
  <c r="N188" i="57"/>
  <c r="M188" i="57"/>
  <c r="E189" i="57"/>
  <c r="AL187" i="57" a="1"/>
  <c r="AL187" i="57" s="1"/>
  <c r="Q187" i="57"/>
  <c r="R187" i="57" s="1"/>
  <c r="P187" i="57"/>
  <c r="N187" i="57"/>
  <c r="M187" i="57"/>
  <c r="E188" i="57"/>
  <c r="AL186" i="57" a="1"/>
  <c r="AL186" i="57" s="1"/>
  <c r="Q186" i="57"/>
  <c r="R186" i="57" s="1"/>
  <c r="P186" i="57"/>
  <c r="N186" i="57"/>
  <c r="M186" i="57"/>
  <c r="E187" i="57"/>
  <c r="AL185" i="57" a="1"/>
  <c r="AL185" i="57" s="1"/>
  <c r="Q185" i="57"/>
  <c r="R185" i="57" s="1"/>
  <c r="P185" i="57"/>
  <c r="N185" i="57"/>
  <c r="M185" i="57"/>
  <c r="E186" i="57"/>
  <c r="AL184" i="57" a="1"/>
  <c r="AL184" i="57" s="1"/>
  <c r="Q184" i="57"/>
  <c r="R184" i="57" s="1"/>
  <c r="P184" i="57"/>
  <c r="N184" i="57"/>
  <c r="M184" i="57"/>
  <c r="E185" i="57"/>
  <c r="AL183" i="57" a="1"/>
  <c r="AL183" i="57" s="1"/>
  <c r="Q183" i="57"/>
  <c r="R183" i="57" s="1"/>
  <c r="P183" i="57"/>
  <c r="N183" i="57"/>
  <c r="M183" i="57"/>
  <c r="E184" i="57"/>
  <c r="AL182" i="57" a="1"/>
  <c r="AL182" i="57" s="1"/>
  <c r="Q182" i="57"/>
  <c r="R182" i="57" s="1"/>
  <c r="P182" i="57"/>
  <c r="N182" i="57"/>
  <c r="M182" i="57"/>
  <c r="E183" i="57"/>
  <c r="AL181" i="57" a="1"/>
  <c r="AL181" i="57" s="1"/>
  <c r="Q181" i="57"/>
  <c r="R181" i="57" s="1"/>
  <c r="P181" i="57"/>
  <c r="N181" i="57"/>
  <c r="M181" i="57"/>
  <c r="E182" i="57"/>
  <c r="AL180" i="57" a="1"/>
  <c r="AL180" i="57" s="1"/>
  <c r="Q180" i="57"/>
  <c r="R180" i="57" s="1"/>
  <c r="P180" i="57"/>
  <c r="N180" i="57"/>
  <c r="M180" i="57"/>
  <c r="E181" i="57"/>
  <c r="AL179" i="57" a="1"/>
  <c r="AL179" i="57" s="1"/>
  <c r="Q179" i="57"/>
  <c r="R179" i="57" s="1"/>
  <c r="P179" i="57"/>
  <c r="N179" i="57"/>
  <c r="M179" i="57"/>
  <c r="E180" i="57"/>
  <c r="AL178" i="57" a="1"/>
  <c r="AL178" i="57" s="1"/>
  <c r="Q178" i="57"/>
  <c r="R178" i="57" s="1"/>
  <c r="P178" i="57"/>
  <c r="N178" i="57"/>
  <c r="M178" i="57"/>
  <c r="E179" i="57"/>
  <c r="AL177" i="57" a="1"/>
  <c r="AL177" i="57" s="1"/>
  <c r="Q177" i="57"/>
  <c r="R177" i="57" s="1"/>
  <c r="P177" i="57"/>
  <c r="N177" i="57"/>
  <c r="M177" i="57"/>
  <c r="E178" i="57"/>
  <c r="AL176" i="57" a="1"/>
  <c r="AL176" i="57" s="1"/>
  <c r="Q176" i="57"/>
  <c r="R176" i="57" s="1"/>
  <c r="P176" i="57"/>
  <c r="N176" i="57"/>
  <c r="M176" i="57"/>
  <c r="E177" i="57"/>
  <c r="AL175" i="57" a="1"/>
  <c r="AL175" i="57" s="1"/>
  <c r="Q175" i="57"/>
  <c r="R175" i="57" s="1"/>
  <c r="P175" i="57"/>
  <c r="N175" i="57"/>
  <c r="M175" i="57"/>
  <c r="E176" i="57"/>
  <c r="AL174" i="57" a="1"/>
  <c r="AL174" i="57" s="1"/>
  <c r="Q174" i="57"/>
  <c r="R174" i="57" s="1"/>
  <c r="P174" i="57"/>
  <c r="N174" i="57"/>
  <c r="M174" i="57"/>
  <c r="E175" i="57"/>
  <c r="AL173" i="57" a="1"/>
  <c r="AL173" i="57" s="1"/>
  <c r="Q173" i="57"/>
  <c r="R173" i="57" s="1"/>
  <c r="P173" i="57"/>
  <c r="N173" i="57"/>
  <c r="M173" i="57"/>
  <c r="E174" i="57"/>
  <c r="AL172" i="57" a="1"/>
  <c r="AL172" i="57" s="1"/>
  <c r="Q172" i="57"/>
  <c r="R172" i="57" s="1"/>
  <c r="P172" i="57"/>
  <c r="N172" i="57"/>
  <c r="M172" i="57"/>
  <c r="E173" i="57"/>
  <c r="AL171" i="57" a="1"/>
  <c r="AL171" i="57" s="1"/>
  <c r="Q171" i="57"/>
  <c r="R171" i="57" s="1"/>
  <c r="P171" i="57"/>
  <c r="N171" i="57"/>
  <c r="M171" i="57"/>
  <c r="E172" i="57"/>
  <c r="AL170" i="57" a="1"/>
  <c r="AL170" i="57" s="1"/>
  <c r="Q170" i="57"/>
  <c r="R170" i="57" s="1"/>
  <c r="P170" i="57"/>
  <c r="N170" i="57"/>
  <c r="M170" i="57"/>
  <c r="E171" i="57"/>
  <c r="AL169" i="57" a="1"/>
  <c r="AL169" i="57" s="1"/>
  <c r="Q169" i="57"/>
  <c r="R169" i="57" s="1"/>
  <c r="P169" i="57"/>
  <c r="N169" i="57"/>
  <c r="M169" i="57"/>
  <c r="E170" i="57"/>
  <c r="AL168" i="57" a="1"/>
  <c r="AL168" i="57" s="1"/>
  <c r="Q168" i="57"/>
  <c r="R168" i="57" s="1"/>
  <c r="P168" i="57"/>
  <c r="N168" i="57"/>
  <c r="M168" i="57"/>
  <c r="E169" i="57"/>
  <c r="AL167" i="57" a="1"/>
  <c r="AL167" i="57" s="1"/>
  <c r="AK167" i="57" a="1"/>
  <c r="AK167" i="57" s="1"/>
  <c r="Q167" i="57"/>
  <c r="R167" i="57" s="1"/>
  <c r="P167" i="57"/>
  <c r="N167" i="57"/>
  <c r="M167" i="57"/>
  <c r="E168" i="57"/>
  <c r="AL166" i="57" a="1"/>
  <c r="AL166" i="57" s="1"/>
  <c r="AK166" i="57" a="1"/>
  <c r="AK166" i="57" s="1"/>
  <c r="Q166" i="57"/>
  <c r="R166" i="57" s="1"/>
  <c r="P166" i="57"/>
  <c r="N166" i="57"/>
  <c r="M166" i="57"/>
  <c r="E167" i="57"/>
  <c r="AL165" i="57" a="1"/>
  <c r="AL165" i="57" s="1"/>
  <c r="AK165" i="57" a="1"/>
  <c r="AK165" i="57" s="1"/>
  <c r="Q165" i="57"/>
  <c r="R165" i="57" s="1"/>
  <c r="P165" i="57"/>
  <c r="N165" i="57"/>
  <c r="M165" i="57"/>
  <c r="E166" i="57"/>
  <c r="AL164" i="57" a="1"/>
  <c r="AL164" i="57" s="1"/>
  <c r="AK164" i="57" a="1"/>
  <c r="AK164" i="57" s="1"/>
  <c r="Q164" i="57"/>
  <c r="R164" i="57" s="1"/>
  <c r="P164" i="57"/>
  <c r="N164" i="57"/>
  <c r="M164" i="57"/>
  <c r="E165" i="57"/>
  <c r="AL163" i="57" a="1"/>
  <c r="AL163" i="57" s="1"/>
  <c r="AK163" i="57" a="1"/>
  <c r="AK163" i="57" s="1"/>
  <c r="Q163" i="57"/>
  <c r="R163" i="57" s="1"/>
  <c r="P163" i="57"/>
  <c r="N163" i="57"/>
  <c r="M163" i="57"/>
  <c r="E164" i="57"/>
  <c r="AL162" i="57" a="1"/>
  <c r="AL162" i="57" s="1"/>
  <c r="AK162" i="57" a="1"/>
  <c r="AK162" i="57" s="1"/>
  <c r="Q162" i="57"/>
  <c r="R162" i="57" s="1"/>
  <c r="P162" i="57"/>
  <c r="N162" i="57"/>
  <c r="M162" i="57"/>
  <c r="E163" i="57"/>
  <c r="AL161" i="57" a="1"/>
  <c r="AL161" i="57" s="1"/>
  <c r="AK161" i="57" a="1"/>
  <c r="AK161" i="57" s="1"/>
  <c r="Q161" i="57"/>
  <c r="R161" i="57" s="1"/>
  <c r="P161" i="57"/>
  <c r="N161" i="57"/>
  <c r="M161" i="57"/>
  <c r="E162" i="57"/>
  <c r="AL160" i="57" a="1"/>
  <c r="AL160" i="57" s="1"/>
  <c r="AK160" i="57" a="1"/>
  <c r="AK160" i="57" s="1"/>
  <c r="Q160" i="57"/>
  <c r="R160" i="57" s="1"/>
  <c r="P160" i="57"/>
  <c r="N160" i="57"/>
  <c r="M160" i="57"/>
  <c r="E161" i="57"/>
  <c r="AL159" i="57" a="1"/>
  <c r="AL159" i="57" s="1"/>
  <c r="AK159" i="57" a="1"/>
  <c r="AK159" i="57" s="1"/>
  <c r="Q159" i="57"/>
  <c r="R159" i="57" s="1"/>
  <c r="P159" i="57"/>
  <c r="N159" i="57"/>
  <c r="M159" i="57"/>
  <c r="E160" i="57"/>
  <c r="AL158" i="57" a="1"/>
  <c r="AL158" i="57" s="1"/>
  <c r="AK158" i="57" a="1"/>
  <c r="AK158" i="57" s="1"/>
  <c r="Q158" i="57"/>
  <c r="R158" i="57" s="1"/>
  <c r="P158" i="57"/>
  <c r="N158" i="57"/>
  <c r="M158" i="57"/>
  <c r="E159" i="57"/>
  <c r="AL157" i="57" a="1"/>
  <c r="AL157" i="57" s="1"/>
  <c r="AK157" i="57" a="1"/>
  <c r="AK157" i="57" s="1"/>
  <c r="Q157" i="57"/>
  <c r="R157" i="57" s="1"/>
  <c r="P157" i="57"/>
  <c r="N157" i="57"/>
  <c r="M157" i="57"/>
  <c r="E158" i="57"/>
  <c r="AL156" i="57" a="1"/>
  <c r="AL156" i="57" s="1"/>
  <c r="AK156" i="57" a="1"/>
  <c r="AK156" i="57" s="1"/>
  <c r="Q156" i="57"/>
  <c r="R156" i="57" s="1"/>
  <c r="P156" i="57"/>
  <c r="N156" i="57"/>
  <c r="M156" i="57"/>
  <c r="E157" i="57"/>
  <c r="AL155" i="57" a="1"/>
  <c r="AL155" i="57" s="1"/>
  <c r="AK155" i="57" a="1"/>
  <c r="AK155" i="57" s="1"/>
  <c r="Q155" i="57"/>
  <c r="R155" i="57" s="1"/>
  <c r="P155" i="57"/>
  <c r="N155" i="57"/>
  <c r="M155" i="57"/>
  <c r="E156" i="57"/>
  <c r="AL154" i="57" a="1"/>
  <c r="AL154" i="57" s="1"/>
  <c r="AK154" i="57" a="1"/>
  <c r="AK154" i="57" s="1"/>
  <c r="Q154" i="57"/>
  <c r="R154" i="57" s="1"/>
  <c r="P154" i="57"/>
  <c r="N154" i="57"/>
  <c r="M154" i="57"/>
  <c r="E155" i="57"/>
  <c r="AL153" i="57" a="1"/>
  <c r="AL153" i="57" s="1"/>
  <c r="AK153" i="57" a="1"/>
  <c r="AK153" i="57" s="1"/>
  <c r="Q153" i="57"/>
  <c r="R153" i="57" s="1"/>
  <c r="P153" i="57"/>
  <c r="N153" i="57"/>
  <c r="M153" i="57"/>
  <c r="E154" i="57"/>
  <c r="AL152" i="57" a="1"/>
  <c r="AL152" i="57" s="1"/>
  <c r="AK152" i="57" a="1"/>
  <c r="AK152" i="57" s="1"/>
  <c r="Q152" i="57"/>
  <c r="R152" i="57" s="1"/>
  <c r="P152" i="57"/>
  <c r="N152" i="57"/>
  <c r="M152" i="57"/>
  <c r="E153" i="57"/>
  <c r="AL151" i="57" a="1"/>
  <c r="AL151" i="57" s="1"/>
  <c r="AK151" i="57" a="1"/>
  <c r="AK151" i="57" s="1"/>
  <c r="Q151" i="57"/>
  <c r="R151" i="57" s="1"/>
  <c r="P151" i="57"/>
  <c r="N151" i="57"/>
  <c r="M151" i="57"/>
  <c r="E152" i="57"/>
  <c r="AL150" i="57" a="1"/>
  <c r="AL150" i="57" s="1"/>
  <c r="AK150" i="57" a="1"/>
  <c r="AK150" i="57" s="1"/>
  <c r="Q150" i="57"/>
  <c r="R150" i="57" s="1"/>
  <c r="P150" i="57"/>
  <c r="N150" i="57"/>
  <c r="M150" i="57"/>
  <c r="E151" i="57"/>
  <c r="AL149" i="57" a="1"/>
  <c r="AL149" i="57" s="1"/>
  <c r="AK149" i="57" a="1"/>
  <c r="AK149" i="57" s="1"/>
  <c r="Q149" i="57"/>
  <c r="R149" i="57" s="1"/>
  <c r="P149" i="57"/>
  <c r="N149" i="57"/>
  <c r="M149" i="57"/>
  <c r="E150" i="57"/>
  <c r="AL148" i="57" a="1"/>
  <c r="AL148" i="57" s="1"/>
  <c r="AK148" i="57" a="1"/>
  <c r="AK148" i="57" s="1"/>
  <c r="Q148" i="57"/>
  <c r="R148" i="57" s="1"/>
  <c r="P148" i="57"/>
  <c r="N148" i="57"/>
  <c r="M148" i="57"/>
  <c r="E149" i="57"/>
  <c r="AL147" i="57" a="1"/>
  <c r="AL147" i="57" s="1"/>
  <c r="AK147" i="57" a="1"/>
  <c r="AK147" i="57" s="1"/>
  <c r="Q147" i="57"/>
  <c r="R147" i="57" s="1"/>
  <c r="P147" i="57"/>
  <c r="N147" i="57"/>
  <c r="M147" i="57"/>
  <c r="E148" i="57"/>
  <c r="AL146" i="57" a="1"/>
  <c r="AL146" i="57" s="1"/>
  <c r="AK146" i="57" a="1"/>
  <c r="AK146" i="57" s="1"/>
  <c r="Q146" i="57"/>
  <c r="R146" i="57" s="1"/>
  <c r="P146" i="57"/>
  <c r="N146" i="57"/>
  <c r="M146" i="57"/>
  <c r="E147" i="57"/>
  <c r="AL145" i="57" a="1"/>
  <c r="AL145" i="57" s="1"/>
  <c r="AK145" i="57" a="1"/>
  <c r="AK145" i="57" s="1"/>
  <c r="Q145" i="57"/>
  <c r="R145" i="57" s="1"/>
  <c r="P145" i="57"/>
  <c r="N145" i="57"/>
  <c r="M145" i="57"/>
  <c r="E146" i="57"/>
  <c r="AL144" i="57" a="1"/>
  <c r="AL144" i="57" s="1"/>
  <c r="AK144" i="57" a="1"/>
  <c r="AK144" i="57" s="1"/>
  <c r="Q144" i="57"/>
  <c r="R144" i="57" s="1"/>
  <c r="P144" i="57"/>
  <c r="N144" i="57"/>
  <c r="M144" i="57"/>
  <c r="E145" i="57"/>
  <c r="AL143" i="57" a="1"/>
  <c r="AL143" i="57" s="1"/>
  <c r="AK143" i="57" a="1"/>
  <c r="AK143" i="57" s="1"/>
  <c r="Q143" i="57"/>
  <c r="R143" i="57" s="1"/>
  <c r="P143" i="57"/>
  <c r="N143" i="57"/>
  <c r="M143" i="57"/>
  <c r="E144" i="57"/>
  <c r="AL142" i="57" a="1"/>
  <c r="AL142" i="57" s="1"/>
  <c r="AK142" i="57" a="1"/>
  <c r="AK142" i="57" s="1"/>
  <c r="Q142" i="57"/>
  <c r="R142" i="57" s="1"/>
  <c r="P142" i="57"/>
  <c r="N142" i="57"/>
  <c r="M142" i="57"/>
  <c r="E143" i="57"/>
  <c r="AL141" i="57" a="1"/>
  <c r="AL141" i="57" s="1"/>
  <c r="AK141" i="57" a="1"/>
  <c r="AK141" i="57" s="1"/>
  <c r="Q141" i="57"/>
  <c r="R141" i="57" s="1"/>
  <c r="P141" i="57"/>
  <c r="N141" i="57"/>
  <c r="M141" i="57"/>
  <c r="E142" i="57"/>
  <c r="AL140" i="57" a="1"/>
  <c r="AL140" i="57" s="1"/>
  <c r="AK140" i="57" a="1"/>
  <c r="AK140" i="57" s="1"/>
  <c r="Q140" i="57"/>
  <c r="R140" i="57" s="1"/>
  <c r="P140" i="57"/>
  <c r="N140" i="57"/>
  <c r="M140" i="57"/>
  <c r="E141" i="57"/>
  <c r="AL139" i="57" a="1"/>
  <c r="AL139" i="57" s="1"/>
  <c r="AK139" i="57" a="1"/>
  <c r="AK139" i="57" s="1"/>
  <c r="Q139" i="57"/>
  <c r="R139" i="57" s="1"/>
  <c r="P139" i="57"/>
  <c r="N139" i="57"/>
  <c r="M139" i="57"/>
  <c r="E140" i="57"/>
  <c r="AL138" i="57" a="1"/>
  <c r="AL138" i="57" s="1"/>
  <c r="AK138" i="57" a="1"/>
  <c r="AK138" i="57" s="1"/>
  <c r="Q138" i="57"/>
  <c r="R138" i="57" s="1"/>
  <c r="P138" i="57"/>
  <c r="N138" i="57"/>
  <c r="M138" i="57"/>
  <c r="E139" i="57"/>
  <c r="AL137" i="57" a="1"/>
  <c r="AL137" i="57" s="1"/>
  <c r="AK137" i="57" a="1"/>
  <c r="AK137" i="57" s="1"/>
  <c r="Q137" i="57"/>
  <c r="R137" i="57" s="1"/>
  <c r="P137" i="57"/>
  <c r="N137" i="57"/>
  <c r="M137" i="57"/>
  <c r="E138" i="57"/>
  <c r="AL136" i="57" a="1"/>
  <c r="AL136" i="57" s="1"/>
  <c r="AK136" i="57" a="1"/>
  <c r="AK136" i="57" s="1"/>
  <c r="Q136" i="57"/>
  <c r="R136" i="57" s="1"/>
  <c r="P136" i="57"/>
  <c r="N136" i="57"/>
  <c r="M136" i="57"/>
  <c r="E137" i="57"/>
  <c r="AL135" i="57" a="1"/>
  <c r="AL135" i="57" s="1"/>
  <c r="AK135" i="57" a="1"/>
  <c r="AK135" i="57" s="1"/>
  <c r="Q135" i="57"/>
  <c r="R135" i="57" s="1"/>
  <c r="P135" i="57"/>
  <c r="N135" i="57"/>
  <c r="M135" i="57"/>
  <c r="E136" i="57"/>
  <c r="AL134" i="57" a="1"/>
  <c r="AL134" i="57" s="1"/>
  <c r="AK134" i="57" a="1"/>
  <c r="AK134" i="57" s="1"/>
  <c r="Q134" i="57"/>
  <c r="R134" i="57" s="1"/>
  <c r="P134" i="57"/>
  <c r="N134" i="57"/>
  <c r="M134" i="57"/>
  <c r="E135" i="57"/>
  <c r="AL133" i="57" a="1"/>
  <c r="AL133" i="57" s="1"/>
  <c r="AK133" i="57" a="1"/>
  <c r="AK133" i="57" s="1"/>
  <c r="Q133" i="57"/>
  <c r="R133" i="57" s="1"/>
  <c r="P133" i="57"/>
  <c r="N133" i="57"/>
  <c r="M133" i="57"/>
  <c r="E134" i="57"/>
  <c r="AL132" i="57" a="1"/>
  <c r="AL132" i="57" s="1"/>
  <c r="AK132" i="57" a="1"/>
  <c r="AK132" i="57" s="1"/>
  <c r="Q132" i="57"/>
  <c r="R132" i="57" s="1"/>
  <c r="P132" i="57"/>
  <c r="N132" i="57"/>
  <c r="M132" i="57"/>
  <c r="E133" i="57"/>
  <c r="AL131" i="57" a="1"/>
  <c r="AL131" i="57" s="1"/>
  <c r="AK131" i="57" a="1"/>
  <c r="AK131" i="57" s="1"/>
  <c r="Q131" i="57"/>
  <c r="R131" i="57" s="1"/>
  <c r="P131" i="57"/>
  <c r="N131" i="57"/>
  <c r="M131" i="57"/>
  <c r="E132" i="57"/>
  <c r="AL130" i="57" a="1"/>
  <c r="AL130" i="57" s="1"/>
  <c r="AK130" i="57" a="1"/>
  <c r="AK130" i="57" s="1"/>
  <c r="Q130" i="57"/>
  <c r="R130" i="57" s="1"/>
  <c r="P130" i="57"/>
  <c r="N130" i="57"/>
  <c r="M130" i="57"/>
  <c r="E131" i="57"/>
  <c r="AL129" i="57" a="1"/>
  <c r="AL129" i="57" s="1"/>
  <c r="AK129" i="57" a="1"/>
  <c r="AK129" i="57" s="1"/>
  <c r="Q129" i="57"/>
  <c r="R129" i="57" s="1"/>
  <c r="P129" i="57"/>
  <c r="N129" i="57"/>
  <c r="M129" i="57"/>
  <c r="E130" i="57"/>
  <c r="AL128" i="57" a="1"/>
  <c r="AL128" i="57" s="1"/>
  <c r="AK128" i="57" a="1"/>
  <c r="AK128" i="57" s="1"/>
  <c r="Q128" i="57"/>
  <c r="R128" i="57" s="1"/>
  <c r="P128" i="57"/>
  <c r="N128" i="57"/>
  <c r="M128" i="57"/>
  <c r="E129" i="57"/>
  <c r="AL127" i="57" a="1"/>
  <c r="AL127" i="57" s="1"/>
  <c r="AK127" i="57" a="1"/>
  <c r="AK127" i="57" s="1"/>
  <c r="Q127" i="57"/>
  <c r="R127" i="57" s="1"/>
  <c r="P127" i="57"/>
  <c r="N127" i="57"/>
  <c r="M127" i="57"/>
  <c r="E128" i="57"/>
  <c r="AL126" i="57" a="1"/>
  <c r="AL126" i="57" s="1"/>
  <c r="AK126" i="57" a="1"/>
  <c r="AK126" i="57" s="1"/>
  <c r="Q126" i="57"/>
  <c r="R126" i="57" s="1"/>
  <c r="P126" i="57"/>
  <c r="N126" i="57"/>
  <c r="M126" i="57"/>
  <c r="E127" i="57"/>
  <c r="AL125" i="57" a="1"/>
  <c r="AL125" i="57" s="1"/>
  <c r="AK125" i="57" a="1"/>
  <c r="AK125" i="57" s="1"/>
  <c r="Q125" i="57"/>
  <c r="R125" i="57" s="1"/>
  <c r="P125" i="57"/>
  <c r="N125" i="57"/>
  <c r="M125" i="57"/>
  <c r="E126" i="57"/>
  <c r="AL124" i="57" a="1"/>
  <c r="AL124" i="57" s="1"/>
  <c r="AK124" i="57" a="1"/>
  <c r="AK124" i="57" s="1"/>
  <c r="Q124" i="57"/>
  <c r="R124" i="57" s="1"/>
  <c r="P124" i="57"/>
  <c r="N124" i="57"/>
  <c r="M124" i="57"/>
  <c r="E125" i="57"/>
  <c r="AL123" i="57" a="1"/>
  <c r="AL123" i="57" s="1"/>
  <c r="AK123" i="57" a="1"/>
  <c r="AK123" i="57" s="1"/>
  <c r="Q123" i="57"/>
  <c r="R123" i="57" s="1"/>
  <c r="P123" i="57"/>
  <c r="N123" i="57"/>
  <c r="M123" i="57"/>
  <c r="E124" i="57"/>
  <c r="AL122" i="57" a="1"/>
  <c r="AL122" i="57" s="1"/>
  <c r="AK122" i="57" a="1"/>
  <c r="AK122" i="57" s="1"/>
  <c r="Q122" i="57"/>
  <c r="R122" i="57" s="1"/>
  <c r="P122" i="57"/>
  <c r="N122" i="57"/>
  <c r="M122" i="57"/>
  <c r="E123" i="57"/>
  <c r="AL121" i="57" a="1"/>
  <c r="AL121" i="57" s="1"/>
  <c r="AK121" i="57" a="1"/>
  <c r="AK121" i="57" s="1"/>
  <c r="Q121" i="57"/>
  <c r="R121" i="57" s="1"/>
  <c r="P121" i="57"/>
  <c r="N121" i="57"/>
  <c r="M121" i="57"/>
  <c r="E122" i="57"/>
  <c r="AL120" i="57" a="1"/>
  <c r="AL120" i="57" s="1"/>
  <c r="AK120" i="57" a="1"/>
  <c r="AK120" i="57" s="1"/>
  <c r="Q120" i="57"/>
  <c r="R120" i="57" s="1"/>
  <c r="P120" i="57"/>
  <c r="N120" i="57"/>
  <c r="M120" i="57"/>
  <c r="E121" i="57"/>
  <c r="AL119" i="57" a="1"/>
  <c r="AL119" i="57" s="1"/>
  <c r="AK119" i="57" a="1"/>
  <c r="AK119" i="57" s="1"/>
  <c r="Q119" i="57"/>
  <c r="R119" i="57" s="1"/>
  <c r="P119" i="57"/>
  <c r="N119" i="57"/>
  <c r="M119" i="57"/>
  <c r="E120" i="57"/>
  <c r="AL118" i="57" a="1"/>
  <c r="AL118" i="57" s="1"/>
  <c r="AK118" i="57" a="1"/>
  <c r="AK118" i="57" s="1"/>
  <c r="Q118" i="57"/>
  <c r="R118" i="57" s="1"/>
  <c r="P118" i="57"/>
  <c r="N118" i="57"/>
  <c r="M118" i="57"/>
  <c r="E119" i="57"/>
  <c r="AL117" i="57" a="1"/>
  <c r="AL117" i="57" s="1"/>
  <c r="AK117" i="57" a="1"/>
  <c r="AK117" i="57" s="1"/>
  <c r="Q117" i="57"/>
  <c r="R117" i="57" s="1"/>
  <c r="P117" i="57"/>
  <c r="N117" i="57"/>
  <c r="M117" i="57"/>
  <c r="E118" i="57"/>
  <c r="AL116" i="57" a="1"/>
  <c r="AL116" i="57" s="1"/>
  <c r="AK116" i="57" a="1"/>
  <c r="AK116" i="57" s="1"/>
  <c r="Q116" i="57"/>
  <c r="R116" i="57" s="1"/>
  <c r="P116" i="57"/>
  <c r="N116" i="57"/>
  <c r="M116" i="57"/>
  <c r="E117" i="57"/>
  <c r="AL115" i="57" a="1"/>
  <c r="AL115" i="57" s="1"/>
  <c r="AK115" i="57" a="1"/>
  <c r="AK115" i="57" s="1"/>
  <c r="Q115" i="57"/>
  <c r="R115" i="57" s="1"/>
  <c r="P115" i="57"/>
  <c r="N115" i="57"/>
  <c r="M115" i="57"/>
  <c r="E116" i="57"/>
  <c r="AL114" i="57" a="1"/>
  <c r="AL114" i="57" s="1"/>
  <c r="AK114" i="57" a="1"/>
  <c r="AK114" i="57" s="1"/>
  <c r="Q114" i="57"/>
  <c r="R114" i="57" s="1"/>
  <c r="P114" i="57"/>
  <c r="N114" i="57"/>
  <c r="M114" i="57"/>
  <c r="E115" i="57"/>
  <c r="AL113" i="57" a="1"/>
  <c r="AL113" i="57" s="1"/>
  <c r="AK113" i="57" a="1"/>
  <c r="AK113" i="57" s="1"/>
  <c r="Q113" i="57"/>
  <c r="R113" i="57" s="1"/>
  <c r="P113" i="57"/>
  <c r="N113" i="57"/>
  <c r="M113" i="57"/>
  <c r="E114" i="57"/>
  <c r="AL112" i="57" a="1"/>
  <c r="AL112" i="57" s="1"/>
  <c r="AK112" i="57" a="1"/>
  <c r="AK112" i="57" s="1"/>
  <c r="Q112" i="57"/>
  <c r="R112" i="57" s="1"/>
  <c r="P112" i="57"/>
  <c r="N112" i="57"/>
  <c r="M112" i="57"/>
  <c r="E113" i="57"/>
  <c r="AL111" i="57" a="1"/>
  <c r="AL111" i="57" s="1"/>
  <c r="AK111" i="57" a="1"/>
  <c r="AK111" i="57" s="1"/>
  <c r="Q111" i="57"/>
  <c r="R111" i="57" s="1"/>
  <c r="P111" i="57"/>
  <c r="N111" i="57"/>
  <c r="M111" i="57"/>
  <c r="E112" i="57"/>
  <c r="AL110" i="57" a="1"/>
  <c r="AL110" i="57" s="1"/>
  <c r="AK110" i="57" a="1"/>
  <c r="AK110" i="57" s="1"/>
  <c r="Q110" i="57"/>
  <c r="R110" i="57" s="1"/>
  <c r="P110" i="57"/>
  <c r="N110" i="57"/>
  <c r="M110" i="57"/>
  <c r="E111" i="57"/>
  <c r="AL109" i="57" a="1"/>
  <c r="AL109" i="57" s="1"/>
  <c r="AK109" i="57" a="1"/>
  <c r="AK109" i="57" s="1"/>
  <c r="Q109" i="57"/>
  <c r="R109" i="57" s="1"/>
  <c r="P109" i="57"/>
  <c r="N109" i="57"/>
  <c r="M109" i="57"/>
  <c r="E110" i="57"/>
  <c r="AL108" i="57" a="1"/>
  <c r="AL108" i="57" s="1"/>
  <c r="AK108" i="57" a="1"/>
  <c r="AK108" i="57" s="1"/>
  <c r="Q108" i="57"/>
  <c r="R108" i="57" s="1"/>
  <c r="P108" i="57"/>
  <c r="N108" i="57"/>
  <c r="M108" i="57"/>
  <c r="E109" i="57"/>
  <c r="AL107" i="57" a="1"/>
  <c r="AL107" i="57" s="1"/>
  <c r="AK107" i="57" a="1"/>
  <c r="AK107" i="57" s="1"/>
  <c r="Q107" i="57"/>
  <c r="R107" i="57" s="1"/>
  <c r="P107" i="57"/>
  <c r="N107" i="57"/>
  <c r="M107" i="57"/>
  <c r="E108" i="57"/>
  <c r="AL106" i="57" a="1"/>
  <c r="AL106" i="57" s="1"/>
  <c r="AK106" i="57" a="1"/>
  <c r="AK106" i="57" s="1"/>
  <c r="Q106" i="57"/>
  <c r="R106" i="57" s="1"/>
  <c r="P106" i="57"/>
  <c r="N106" i="57"/>
  <c r="M106" i="57"/>
  <c r="E107" i="57"/>
  <c r="E106" i="57"/>
  <c r="E105" i="57"/>
  <c r="E104" i="57"/>
  <c r="E103" i="57"/>
  <c r="E102" i="57"/>
  <c r="E101" i="57"/>
  <c r="E100" i="57"/>
  <c r="E99" i="57"/>
  <c r="E98" i="57"/>
  <c r="E97" i="57"/>
  <c r="E96" i="57"/>
  <c r="E95" i="57"/>
  <c r="E94" i="57"/>
  <c r="E93" i="57"/>
  <c r="E92" i="57"/>
  <c r="E91" i="57"/>
  <c r="E90" i="57"/>
  <c r="E89" i="57"/>
  <c r="E88" i="57"/>
  <c r="E87" i="57"/>
  <c r="E86" i="57"/>
  <c r="E85" i="57"/>
  <c r="E84" i="57"/>
  <c r="E83" i="57"/>
  <c r="E82" i="57"/>
  <c r="E81" i="57"/>
  <c r="AL79" i="57" a="1"/>
  <c r="AL79" i="57" s="1"/>
  <c r="AK79" i="57" a="1"/>
  <c r="AK79" i="57" s="1"/>
  <c r="AJ79" i="57" a="1"/>
  <c r="AJ79" i="57" s="1"/>
  <c r="W79" i="57"/>
  <c r="X79" i="57" s="1"/>
  <c r="Q79" i="57"/>
  <c r="R79" i="57" s="1"/>
  <c r="E80" i="57"/>
  <c r="AL78" i="57" a="1"/>
  <c r="AL78" i="57" s="1"/>
  <c r="AK78" i="57" a="1"/>
  <c r="AK78" i="57" s="1"/>
  <c r="AJ78" i="57" a="1"/>
  <c r="AJ78" i="57" s="1"/>
  <c r="W78" i="57"/>
  <c r="X78" i="57" s="1"/>
  <c r="V78" i="57"/>
  <c r="T78" i="57"/>
  <c r="Q78" i="57"/>
  <c r="R78" i="57" s="1"/>
  <c r="P78" i="57"/>
  <c r="O78" i="57"/>
  <c r="N78" i="57"/>
  <c r="M78" i="57"/>
  <c r="AL77" i="57" a="1"/>
  <c r="AL77" i="57" s="1"/>
  <c r="AK77" i="57" a="1"/>
  <c r="AK77" i="57" s="1"/>
  <c r="AJ77" i="57" a="1"/>
  <c r="AJ77" i="57" s="1"/>
  <c r="W77" i="57"/>
  <c r="X77" i="57" s="1"/>
  <c r="V77" i="57"/>
  <c r="T77" i="57"/>
  <c r="Q77" i="57"/>
  <c r="R77" i="57" s="1"/>
  <c r="P77" i="57"/>
  <c r="O77" i="57"/>
  <c r="N77" i="57"/>
  <c r="M77" i="57"/>
  <c r="AL76" i="57" a="1"/>
  <c r="AL76" i="57" s="1"/>
  <c r="AK76" i="57" a="1"/>
  <c r="AK76" i="57" s="1"/>
  <c r="AJ76" i="57" a="1"/>
  <c r="AJ76" i="57" s="1"/>
  <c r="W76" i="57"/>
  <c r="X76" i="57" s="1"/>
  <c r="V76" i="57"/>
  <c r="T76" i="57"/>
  <c r="Q76" i="57"/>
  <c r="R76" i="57" s="1"/>
  <c r="P76" i="57"/>
  <c r="O76" i="57"/>
  <c r="N76" i="57"/>
  <c r="M76" i="57"/>
  <c r="AL75" i="57" a="1"/>
  <c r="AL75" i="57" s="1"/>
  <c r="AK75" i="57" a="1"/>
  <c r="AK75" i="57" s="1"/>
  <c r="AJ75" i="57" a="1"/>
  <c r="AJ75" i="57" s="1"/>
  <c r="W75" i="57"/>
  <c r="X75" i="57" s="1"/>
  <c r="V75" i="57"/>
  <c r="T75" i="57"/>
  <c r="Q75" i="57"/>
  <c r="R75" i="57" s="1"/>
  <c r="P75" i="57"/>
  <c r="O75" i="57"/>
  <c r="N75" i="57"/>
  <c r="M75" i="57"/>
  <c r="AL74" i="57" a="1"/>
  <c r="AL74" i="57" s="1"/>
  <c r="AK74" i="57" a="1"/>
  <c r="AK74" i="57" s="1"/>
  <c r="AJ74" i="57" a="1"/>
  <c r="AJ74" i="57" s="1"/>
  <c r="W74" i="57"/>
  <c r="X74" i="57" s="1"/>
  <c r="V74" i="57"/>
  <c r="T74" i="57"/>
  <c r="Q74" i="57"/>
  <c r="R74" i="57" s="1"/>
  <c r="P74" i="57"/>
  <c r="O74" i="57"/>
  <c r="N74" i="57"/>
  <c r="M74" i="57"/>
  <c r="W73" i="57"/>
  <c r="X73" i="57" s="1"/>
  <c r="V73" i="57"/>
  <c r="T73" i="57"/>
  <c r="Q73" i="57"/>
  <c r="R73" i="57" s="1"/>
  <c r="P73" i="57"/>
  <c r="O73" i="57"/>
  <c r="N73" i="57"/>
  <c r="M73" i="57"/>
  <c r="W72" i="57"/>
  <c r="X72" i="57" s="1"/>
  <c r="V72" i="57"/>
  <c r="Q72" i="57"/>
  <c r="R72" i="57" s="1"/>
  <c r="P72" i="57"/>
  <c r="O72" i="57"/>
  <c r="N72" i="57"/>
  <c r="M72" i="57"/>
  <c r="G73" i="57"/>
  <c r="W71" i="57"/>
  <c r="X71" i="57" s="1"/>
  <c r="V71" i="57"/>
  <c r="Q71" i="57"/>
  <c r="R71" i="57" s="1"/>
  <c r="P71" i="57"/>
  <c r="O71" i="57"/>
  <c r="N71" i="57"/>
  <c r="M71" i="57"/>
  <c r="G72" i="57"/>
  <c r="W70" i="57"/>
  <c r="X70" i="57" s="1"/>
  <c r="V70" i="57"/>
  <c r="Q70" i="57"/>
  <c r="R70" i="57" s="1"/>
  <c r="P70" i="57"/>
  <c r="O70" i="57"/>
  <c r="N70" i="57"/>
  <c r="M70" i="57"/>
  <c r="G71" i="57"/>
  <c r="W69" i="57"/>
  <c r="X69" i="57" s="1"/>
  <c r="V69" i="57"/>
  <c r="Q69" i="57"/>
  <c r="R69" i="57" s="1"/>
  <c r="P69" i="57"/>
  <c r="O69" i="57"/>
  <c r="N69" i="57"/>
  <c r="M69" i="57"/>
  <c r="G70" i="57"/>
  <c r="P68" i="57"/>
  <c r="O68" i="57"/>
  <c r="N68" i="57"/>
  <c r="M68" i="57"/>
  <c r="O67" i="57"/>
  <c r="N67" i="57"/>
  <c r="P67" i="57" s="1"/>
  <c r="M67" i="57"/>
  <c r="G68" i="57"/>
  <c r="O66" i="57"/>
  <c r="N66" i="57"/>
  <c r="P66" i="57" s="1"/>
  <c r="M66" i="57"/>
  <c r="O65" i="57"/>
  <c r="N65" i="57"/>
  <c r="P65" i="57" s="1"/>
  <c r="M65" i="57"/>
  <c r="O64" i="57"/>
  <c r="N64" i="57"/>
  <c r="M64" i="57"/>
  <c r="O63" i="57"/>
  <c r="N63" i="57"/>
  <c r="M63" i="57"/>
  <c r="O62" i="57"/>
  <c r="N62" i="57"/>
  <c r="M62" i="57"/>
  <c r="O60" i="57"/>
  <c r="N60" i="57"/>
  <c r="M60" i="57"/>
  <c r="O59" i="57"/>
  <c r="N59" i="57"/>
  <c r="M59" i="57"/>
  <c r="O56" i="57"/>
  <c r="N56" i="57"/>
  <c r="M56" i="57"/>
  <c r="W55" i="57"/>
  <c r="X55" i="57" s="1"/>
  <c r="V55" i="57"/>
  <c r="T55" i="57"/>
  <c r="Q55" i="57"/>
  <c r="R55" i="57" s="1"/>
  <c r="N55" i="57"/>
  <c r="O55" i="57"/>
  <c r="M55" i="57"/>
  <c r="W54" i="57"/>
  <c r="X54" i="57" s="1"/>
  <c r="V54" i="57"/>
  <c r="T54" i="57"/>
  <c r="Q54" i="57"/>
  <c r="R54" i="57" s="1"/>
  <c r="O54" i="57"/>
  <c r="N54" i="57"/>
  <c r="M54" i="57"/>
  <c r="AL53" i="57" a="1"/>
  <c r="AL53" i="57" s="1"/>
  <c r="AK53" i="57" a="1"/>
  <c r="AK53" i="57" s="1"/>
  <c r="AJ53" i="57" a="1"/>
  <c r="AJ53" i="57" s="1"/>
  <c r="W53" i="57"/>
  <c r="X53" i="57" s="1"/>
  <c r="V53" i="57"/>
  <c r="T53" i="57"/>
  <c r="Q53" i="57"/>
  <c r="R53" i="57" s="1"/>
  <c r="O53" i="57"/>
  <c r="N53" i="57"/>
  <c r="M53" i="57"/>
  <c r="AL52" i="57" a="1"/>
  <c r="AL52" i="57" s="1"/>
  <c r="AK52" i="57" a="1"/>
  <c r="AK52" i="57" s="1"/>
  <c r="AJ52" i="57" a="1"/>
  <c r="AJ52" i="57" s="1"/>
  <c r="W52" i="57"/>
  <c r="X52" i="57" s="1"/>
  <c r="V52" i="57"/>
  <c r="T52" i="57"/>
  <c r="Q52" i="57"/>
  <c r="R52" i="57" s="1"/>
  <c r="O52" i="57"/>
  <c r="N52" i="57"/>
  <c r="M52" i="57"/>
  <c r="AL51" i="57" a="1"/>
  <c r="AL51" i="57" s="1"/>
  <c r="AK51" i="57" a="1"/>
  <c r="AK51" i="57" s="1"/>
  <c r="AJ51" i="57" a="1"/>
  <c r="AJ51" i="57" s="1"/>
  <c r="W51" i="57"/>
  <c r="X51" i="57" s="1"/>
  <c r="V51" i="57"/>
  <c r="T51" i="57"/>
  <c r="Q51" i="57"/>
  <c r="R51" i="57" s="1"/>
  <c r="O51" i="57"/>
  <c r="N51" i="57"/>
  <c r="M51" i="57"/>
  <c r="AL50" i="57" a="1"/>
  <c r="AL50" i="57" s="1"/>
  <c r="AK50" i="57" a="1"/>
  <c r="AK50" i="57" s="1"/>
  <c r="AJ50" i="57" a="1"/>
  <c r="AJ50" i="57" s="1"/>
  <c r="W50" i="57"/>
  <c r="X50" i="57" s="1"/>
  <c r="V50" i="57"/>
  <c r="T50" i="57"/>
  <c r="Q50" i="57"/>
  <c r="R50" i="57" s="1"/>
  <c r="O50" i="57"/>
  <c r="N50" i="57"/>
  <c r="M50" i="57"/>
  <c r="AL49" i="57" a="1"/>
  <c r="AL49" i="57" s="1"/>
  <c r="AK49" i="57" a="1"/>
  <c r="AK49" i="57" s="1"/>
  <c r="AJ49" i="57" a="1"/>
  <c r="AJ49" i="57" s="1"/>
  <c r="W49" i="57"/>
  <c r="X49" i="57" s="1"/>
  <c r="V49" i="57"/>
  <c r="T49" i="57"/>
  <c r="Q49" i="57"/>
  <c r="R49" i="57" s="1"/>
  <c r="O49" i="57"/>
  <c r="N49" i="57"/>
  <c r="M49" i="57"/>
  <c r="AL47" i="57" a="1"/>
  <c r="AL47" i="57" s="1"/>
  <c r="AK47" i="57" a="1"/>
  <c r="AK47" i="57" s="1"/>
  <c r="AJ47" i="57" a="1"/>
  <c r="AJ47" i="57" s="1"/>
  <c r="W47" i="57"/>
  <c r="X47" i="57" s="1"/>
  <c r="V47" i="57"/>
  <c r="T47" i="57"/>
  <c r="Q47" i="57"/>
  <c r="R47" i="57" s="1"/>
  <c r="O47" i="57"/>
  <c r="N47" i="57"/>
  <c r="M47" i="57"/>
  <c r="W46" i="57"/>
  <c r="X46" i="57" s="1"/>
  <c r="V46" i="57"/>
  <c r="T46" i="57"/>
  <c r="Q46" i="57"/>
  <c r="R46" i="57" s="1"/>
  <c r="O46" i="57"/>
  <c r="N46" i="57"/>
  <c r="M46" i="57"/>
  <c r="W45" i="57"/>
  <c r="X45" i="57" s="1"/>
  <c r="V45" i="57"/>
  <c r="T45" i="57"/>
  <c r="Q45" i="57"/>
  <c r="R45" i="57" s="1"/>
  <c r="O45" i="57"/>
  <c r="N45" i="57"/>
  <c r="M45" i="57"/>
  <c r="AL43" i="57" a="1"/>
  <c r="AL43" i="57" s="1"/>
  <c r="AK43" i="57" a="1"/>
  <c r="AK43" i="57" s="1"/>
  <c r="AJ43" i="57" a="1"/>
  <c r="AJ43" i="57" s="1"/>
  <c r="W43" i="57"/>
  <c r="X43" i="57" s="1"/>
  <c r="V43" i="57"/>
  <c r="T43" i="57"/>
  <c r="Q43" i="57"/>
  <c r="R43" i="57" s="1"/>
  <c r="O43" i="57"/>
  <c r="N43" i="57"/>
  <c r="M43" i="57"/>
  <c r="AL42" i="57" a="1"/>
  <c r="AL42" i="57" s="1"/>
  <c r="AK42" i="57" a="1"/>
  <c r="AK42" i="57" s="1"/>
  <c r="AJ42" i="57" a="1"/>
  <c r="AJ42" i="57" s="1"/>
  <c r="W42" i="57"/>
  <c r="X42" i="57" s="1"/>
  <c r="V42" i="57"/>
  <c r="T42" i="57"/>
  <c r="Q42" i="57"/>
  <c r="R42" i="57" s="1"/>
  <c r="O42" i="57"/>
  <c r="N42" i="57"/>
  <c r="M42" i="57"/>
  <c r="AL41" i="57" a="1"/>
  <c r="AL41" i="57" s="1"/>
  <c r="AK41" i="57" a="1"/>
  <c r="AK41" i="57" s="1"/>
  <c r="AJ41" i="57" a="1"/>
  <c r="AJ41" i="57" s="1"/>
  <c r="W41" i="57"/>
  <c r="X41" i="57" s="1"/>
  <c r="V41" i="57"/>
  <c r="T41" i="57"/>
  <c r="O41" i="57"/>
  <c r="N41" i="57"/>
  <c r="M41" i="57"/>
  <c r="AL40" i="57" a="1"/>
  <c r="AL40" i="57" s="1"/>
  <c r="AK40" i="57" a="1"/>
  <c r="AK40" i="57" s="1"/>
  <c r="AJ40" i="57" a="1"/>
  <c r="AJ40" i="57" s="1"/>
  <c r="W40" i="57"/>
  <c r="X40" i="57" s="1"/>
  <c r="V40" i="57"/>
  <c r="T40" i="57"/>
  <c r="Q40" i="57"/>
  <c r="R40" i="57" s="1"/>
  <c r="O40" i="57"/>
  <c r="N40" i="57"/>
  <c r="M40" i="57"/>
  <c r="AL39" i="57" a="1"/>
  <c r="AL39" i="57" s="1"/>
  <c r="AK39" i="57" a="1"/>
  <c r="AK39" i="57" s="1"/>
  <c r="AJ39" i="57" a="1"/>
  <c r="AJ39" i="57" s="1"/>
  <c r="W39" i="57"/>
  <c r="X39" i="57" s="1"/>
  <c r="V39" i="57"/>
  <c r="T39" i="57"/>
  <c r="Q39" i="57"/>
  <c r="R39" i="57" s="1"/>
  <c r="O39" i="57"/>
  <c r="N39" i="57"/>
  <c r="M39" i="57"/>
  <c r="AL38" i="57" a="1"/>
  <c r="AL38" i="57" s="1"/>
  <c r="AK38" i="57" a="1"/>
  <c r="AK38" i="57" s="1"/>
  <c r="AJ38" i="57" a="1"/>
  <c r="AJ38" i="57" s="1"/>
  <c r="W38" i="57"/>
  <c r="X38" i="57" s="1"/>
  <c r="V38" i="57"/>
  <c r="T38" i="57"/>
  <c r="Q38" i="57"/>
  <c r="R38" i="57" s="1"/>
  <c r="O38" i="57"/>
  <c r="N38" i="57"/>
  <c r="M38" i="57"/>
  <c r="AL37" i="57" a="1"/>
  <c r="AL37" i="57" s="1"/>
  <c r="AK37" i="57" a="1"/>
  <c r="AK37" i="57" s="1"/>
  <c r="AJ37" i="57" a="1"/>
  <c r="AJ37" i="57" s="1"/>
  <c r="W37" i="57"/>
  <c r="X37" i="57" s="1"/>
  <c r="V37" i="57"/>
  <c r="T37" i="57"/>
  <c r="Q37" i="57"/>
  <c r="R37" i="57" s="1"/>
  <c r="O37" i="57"/>
  <c r="N37" i="57"/>
  <c r="M37" i="57"/>
  <c r="AL36" i="57" a="1"/>
  <c r="AL36" i="57" s="1"/>
  <c r="AK36" i="57" a="1"/>
  <c r="AK36" i="57" s="1"/>
  <c r="AJ36" i="57" a="1"/>
  <c r="AJ36" i="57" s="1"/>
  <c r="W36" i="57"/>
  <c r="X36" i="57" s="1"/>
  <c r="V36" i="57"/>
  <c r="T36" i="57"/>
  <c r="Q36" i="57"/>
  <c r="R36" i="57" s="1"/>
  <c r="O36" i="57"/>
  <c r="N36" i="57"/>
  <c r="M36" i="57"/>
  <c r="AL35" i="57" a="1"/>
  <c r="AL35" i="57" s="1"/>
  <c r="AK35" i="57" a="1"/>
  <c r="AK35" i="57" s="1"/>
  <c r="AJ35" i="57" a="1"/>
  <c r="AJ35" i="57" s="1"/>
  <c r="W35" i="57"/>
  <c r="X35" i="57" s="1"/>
  <c r="V35" i="57"/>
  <c r="T35" i="57"/>
  <c r="Q35" i="57"/>
  <c r="R35" i="57" s="1"/>
  <c r="O35" i="57"/>
  <c r="N35" i="57"/>
  <c r="M35" i="57"/>
  <c r="AL34" i="57" a="1"/>
  <c r="AL34" i="57" s="1"/>
  <c r="AK34" i="57" a="1"/>
  <c r="AK34" i="57" s="1"/>
  <c r="AJ34" i="57" a="1"/>
  <c r="AJ34" i="57" s="1"/>
  <c r="W34" i="57"/>
  <c r="X34" i="57" s="1"/>
  <c r="V34" i="57"/>
  <c r="T34" i="57"/>
  <c r="Q34" i="57"/>
  <c r="R34" i="57" s="1"/>
  <c r="O34" i="57"/>
  <c r="N34" i="57"/>
  <c r="M34" i="57"/>
  <c r="AL33" i="57" a="1"/>
  <c r="AL33" i="57" s="1"/>
  <c r="AK33" i="57" a="1"/>
  <c r="AK33" i="57" s="1"/>
  <c r="AJ33" i="57" a="1"/>
  <c r="AJ33" i="57" s="1"/>
  <c r="W33" i="57"/>
  <c r="X33" i="57" s="1"/>
  <c r="V33" i="57"/>
  <c r="T33" i="57"/>
  <c r="Q33" i="57"/>
  <c r="R33" i="57" s="1"/>
  <c r="O33" i="57"/>
  <c r="N33" i="57"/>
  <c r="M33" i="57"/>
  <c r="AL32" i="57" a="1"/>
  <c r="AL32" i="57" s="1"/>
  <c r="AK32" i="57" a="1"/>
  <c r="AK32" i="57" s="1"/>
  <c r="AJ32" i="57" a="1"/>
  <c r="AJ32" i="57" s="1"/>
  <c r="W32" i="57"/>
  <c r="X32" i="57" s="1"/>
  <c r="V32" i="57"/>
  <c r="T32" i="57"/>
  <c r="Q32" i="57"/>
  <c r="R32" i="57" s="1"/>
  <c r="O32" i="57"/>
  <c r="N32" i="57"/>
  <c r="M32" i="57"/>
  <c r="AL31" i="57" a="1"/>
  <c r="AL31" i="57" s="1"/>
  <c r="AK31" i="57" a="1"/>
  <c r="AK31" i="57" s="1"/>
  <c r="AJ31" i="57" a="1"/>
  <c r="AJ31" i="57" s="1"/>
  <c r="W31" i="57"/>
  <c r="X31" i="57" s="1"/>
  <c r="V31" i="57"/>
  <c r="T31" i="57"/>
  <c r="Q31" i="57"/>
  <c r="R31" i="57" s="1"/>
  <c r="O31" i="57"/>
  <c r="N31" i="57"/>
  <c r="M31" i="57"/>
  <c r="AL30" i="57" a="1"/>
  <c r="AL30" i="57" s="1"/>
  <c r="AK30" i="57" a="1"/>
  <c r="AK30" i="57" s="1"/>
  <c r="AJ30" i="57" a="1"/>
  <c r="AJ30" i="57" s="1"/>
  <c r="W30" i="57"/>
  <c r="X30" i="57" s="1"/>
  <c r="V30" i="57"/>
  <c r="T30" i="57"/>
  <c r="Q30" i="57"/>
  <c r="R30" i="57" s="1"/>
  <c r="O30" i="57"/>
  <c r="N30" i="57"/>
  <c r="M30" i="57"/>
  <c r="AL29" i="57" a="1"/>
  <c r="AL29" i="57" s="1"/>
  <c r="AK29" i="57" a="1"/>
  <c r="AK29" i="57" s="1"/>
  <c r="AJ29" i="57" a="1"/>
  <c r="AJ29" i="57" s="1"/>
  <c r="W29" i="57"/>
  <c r="X29" i="57" s="1"/>
  <c r="V29" i="57"/>
  <c r="T29" i="57"/>
  <c r="Q29" i="57"/>
  <c r="R29" i="57" s="1"/>
  <c r="O29" i="57"/>
  <c r="N29" i="57"/>
  <c r="M29" i="57"/>
  <c r="AL28" i="57" a="1"/>
  <c r="AL28" i="57" s="1"/>
  <c r="AK28" i="57" a="1"/>
  <c r="AK28" i="57" s="1"/>
  <c r="AJ28" i="57" a="1"/>
  <c r="AJ28" i="57" s="1"/>
  <c r="W28" i="57"/>
  <c r="X28" i="57" s="1"/>
  <c r="V28" i="57"/>
  <c r="T28" i="57"/>
  <c r="Q28" i="57"/>
  <c r="R28" i="57" s="1"/>
  <c r="O28" i="57"/>
  <c r="N28" i="57"/>
  <c r="M28" i="57"/>
  <c r="AL27" i="57" a="1"/>
  <c r="AL27" i="57" s="1"/>
  <c r="AK27" i="57" a="1"/>
  <c r="AK27" i="57" s="1"/>
  <c r="AJ27" i="57" a="1"/>
  <c r="AJ27" i="57" s="1"/>
  <c r="W27" i="57"/>
  <c r="X27" i="57" s="1"/>
  <c r="V27" i="57"/>
  <c r="T27" i="57"/>
  <c r="Q27" i="57"/>
  <c r="R27" i="57" s="1"/>
  <c r="O27" i="57"/>
  <c r="N27" i="57"/>
  <c r="M27" i="57"/>
  <c r="AL26" i="57" a="1"/>
  <c r="AL26" i="57" s="1"/>
  <c r="AK26" i="57" a="1"/>
  <c r="AK26" i="57" s="1"/>
  <c r="AJ26" i="57" a="1"/>
  <c r="AJ26" i="57" s="1"/>
  <c r="W26" i="57"/>
  <c r="X26" i="57" s="1"/>
  <c r="V26" i="57"/>
  <c r="T26" i="57"/>
  <c r="Q26" i="57"/>
  <c r="R26" i="57" s="1"/>
  <c r="O26" i="57"/>
  <c r="N26" i="57"/>
  <c r="M26" i="57"/>
  <c r="AL25" i="57" a="1"/>
  <c r="AL25" i="57" s="1"/>
  <c r="AK25" i="57" a="1"/>
  <c r="AK25" i="57" s="1"/>
  <c r="AJ25" i="57" a="1"/>
  <c r="AJ25" i="57" s="1"/>
  <c r="W25" i="57"/>
  <c r="X25" i="57" s="1"/>
  <c r="V25" i="57"/>
  <c r="T25" i="57"/>
  <c r="Q25" i="57"/>
  <c r="R25" i="57" s="1"/>
  <c r="O25" i="57"/>
  <c r="N25" i="57"/>
  <c r="M25" i="57"/>
  <c r="AL24" i="57" a="1"/>
  <c r="AL24" i="57" s="1"/>
  <c r="AK24" i="57" a="1"/>
  <c r="AK24" i="57" s="1"/>
  <c r="AJ24" i="57" a="1"/>
  <c r="AJ24" i="57" s="1"/>
  <c r="W24" i="57"/>
  <c r="X24" i="57" s="1"/>
  <c r="V24" i="57"/>
  <c r="T24" i="57"/>
  <c r="Q24" i="57"/>
  <c r="R24" i="57" s="1"/>
  <c r="O24" i="57"/>
  <c r="N24" i="57"/>
  <c r="M24" i="57"/>
  <c r="AL23" i="57" a="1"/>
  <c r="AL23" i="57" s="1"/>
  <c r="AK23" i="57" a="1"/>
  <c r="AK23" i="57" s="1"/>
  <c r="AJ23" i="57" a="1"/>
  <c r="AJ23" i="57" s="1"/>
  <c r="W23" i="57"/>
  <c r="X23" i="57" s="1"/>
  <c r="V23" i="57"/>
  <c r="T23" i="57"/>
  <c r="Q23" i="57"/>
  <c r="R23" i="57" s="1"/>
  <c r="O23" i="57"/>
  <c r="N23" i="57"/>
  <c r="M23" i="57"/>
  <c r="AK22" i="57" a="1"/>
  <c r="AK22" i="57" s="1"/>
  <c r="AJ22" i="57" a="1"/>
  <c r="AJ22" i="57" s="1"/>
  <c r="P19" i="57"/>
  <c r="P61" i="57" s="1"/>
  <c r="BN12" i="57" a="1"/>
  <c r="BN12" i="57" s="1"/>
  <c r="AW12" i="57" a="1"/>
  <c r="AW12" i="57" s="1"/>
  <c r="BM12" i="57" a="1"/>
  <c r="BM12" i="57" s="1"/>
  <c r="BJ12" i="57" a="1"/>
  <c r="BJ12" i="57" s="1"/>
  <c r="AS12" i="57" a="1"/>
  <c r="AS12" i="57" s="1"/>
  <c r="AU12" i="57" a="1"/>
  <c r="AU12" i="57" s="1"/>
  <c r="BG12" i="57" a="1"/>
  <c r="BG12" i="57" s="1"/>
  <c r="BE12" i="57" a="1"/>
  <c r="BE12" i="57" s="1"/>
  <c r="BF12" i="57" a="1"/>
  <c r="BF12" i="57" s="1"/>
  <c r="BK12" i="57" a="1"/>
  <c r="BK12" i="57" s="1"/>
  <c r="BD12" i="57" a="1"/>
  <c r="BD12" i="57" s="1"/>
  <c r="AN12" i="57" a="1"/>
  <c r="AN12" i="57" s="1"/>
  <c r="AP12" i="57" a="1"/>
  <c r="AP12" i="57" s="1"/>
  <c r="BC12" i="57" a="1"/>
  <c r="BC12" i="57" s="1"/>
  <c r="BB12" i="57" a="1"/>
  <c r="BB12" i="57" s="1"/>
  <c r="AM12" i="57" a="1"/>
  <c r="AM12" i="57" s="1"/>
  <c r="BA12" i="57" a="1"/>
  <c r="BA12" i="57" s="1"/>
  <c r="AZ12" i="57" a="1"/>
  <c r="AZ12" i="57" s="1"/>
  <c r="AL12" i="57" a="1"/>
  <c r="AL12" i="57" s="1"/>
  <c r="BN10" i="57" a="1"/>
  <c r="BN10" i="57" s="1"/>
  <c r="AW10" i="57" a="1"/>
  <c r="AW10" i="57" s="1"/>
  <c r="BM10" i="57" a="1"/>
  <c r="BM10" i="57" s="1"/>
  <c r="BJ10" i="57" a="1"/>
  <c r="BJ10" i="57" s="1"/>
  <c r="AS10" i="57" a="1"/>
  <c r="AS10" i="57" s="1"/>
  <c r="AU10" i="57" a="1"/>
  <c r="AU10" i="57" s="1"/>
  <c r="BG10" i="57" a="1"/>
  <c r="BG10" i="57" s="1"/>
  <c r="BE10" i="57" a="1"/>
  <c r="BE10" i="57" s="1"/>
  <c r="BF10" i="57" a="1"/>
  <c r="BF10" i="57" s="1"/>
  <c r="BK10" i="57" a="1"/>
  <c r="BK10" i="57" s="1"/>
  <c r="BD10" i="57" a="1"/>
  <c r="BD10" i="57" s="1"/>
  <c r="AN10" i="57" a="1"/>
  <c r="AN10" i="57" s="1"/>
  <c r="AP10" i="57" a="1"/>
  <c r="AP10" i="57" s="1"/>
  <c r="BC10" i="57" a="1"/>
  <c r="BC10" i="57" s="1"/>
  <c r="BB10" i="57" a="1"/>
  <c r="BB10" i="57" s="1"/>
  <c r="AM10" i="57" a="1"/>
  <c r="AM10" i="57" s="1"/>
  <c r="BA10" i="57" a="1"/>
  <c r="BA10" i="57" s="1"/>
  <c r="AZ10" i="57" a="1"/>
  <c r="AZ10" i="57" s="1"/>
  <c r="AL10" i="57" a="1"/>
  <c r="AL10" i="57" s="1"/>
  <c r="BN2" i="57" a="1"/>
  <c r="BN2" i="57" s="1"/>
  <c r="AW2" i="57" a="1"/>
  <c r="AW2" i="57" s="1"/>
  <c r="BM2" i="57" a="1"/>
  <c r="BM2" i="57" s="1"/>
  <c r="BJ2" i="57" a="1"/>
  <c r="BJ2" i="57" s="1"/>
  <c r="AS2" i="57" a="1"/>
  <c r="AS2" i="57" s="1"/>
  <c r="AU2" i="57" a="1"/>
  <c r="AU2" i="57" s="1"/>
  <c r="BG2" i="57" a="1"/>
  <c r="BG2" i="57" s="1"/>
  <c r="BE2" i="57" a="1"/>
  <c r="BE2" i="57" s="1"/>
  <c r="BF2" i="57" a="1"/>
  <c r="BF2" i="57" s="1"/>
  <c r="BK2" i="57" a="1"/>
  <c r="BK2" i="57" s="1"/>
  <c r="BD2" i="57" a="1"/>
  <c r="BD2" i="57" s="1"/>
  <c r="AN2" i="57" a="1"/>
  <c r="AN2" i="57" s="1"/>
  <c r="AP2" i="57" a="1"/>
  <c r="AP2" i="57" s="1"/>
  <c r="BC2" i="57" a="1"/>
  <c r="BC2" i="57" s="1"/>
  <c r="BB2" i="57" a="1"/>
  <c r="BB2" i="57" s="1"/>
  <c r="AM2" i="57" a="1"/>
  <c r="AM2" i="57" s="1"/>
  <c r="BA2" i="57" a="1"/>
  <c r="BA2" i="57" s="1"/>
  <c r="AZ2" i="57" a="1"/>
  <c r="AZ2" i="57" s="1"/>
  <c r="BN1" i="57"/>
  <c r="AW1" i="57"/>
  <c r="BM1" i="57"/>
  <c r="BJ1" i="57"/>
  <c r="AS1" i="57"/>
  <c r="AU1" i="57"/>
  <c r="BG1" i="57"/>
  <c r="BE1" i="57"/>
  <c r="BF1" i="57"/>
  <c r="BK1" i="57"/>
  <c r="BD1" i="57"/>
  <c r="AN1" i="57"/>
  <c r="AP1" i="57"/>
  <c r="BC1" i="57"/>
  <c r="BB1" i="57"/>
  <c r="AM1" i="57"/>
  <c r="BA1" i="57"/>
  <c r="AZ1" i="57"/>
  <c r="P207" i="2"/>
  <c r="P206" i="2"/>
  <c r="P205" i="2"/>
  <c r="P204" i="2"/>
  <c r="P203" i="2"/>
  <c r="P202" i="2"/>
  <c r="P201" i="2"/>
  <c r="E202" i="2"/>
  <c r="AL200" i="2" a="1"/>
  <c r="AL200" i="2" s="1"/>
  <c r="Q200" i="2"/>
  <c r="R200" i="2" s="1"/>
  <c r="P200" i="2"/>
  <c r="N200" i="2"/>
  <c r="M200" i="2"/>
  <c r="E201" i="2"/>
  <c r="AL199" i="2" a="1"/>
  <c r="AL199" i="2" s="1"/>
  <c r="Q199" i="2"/>
  <c r="R199" i="2" s="1"/>
  <c r="P199" i="2"/>
  <c r="N199" i="2"/>
  <c r="M199" i="2"/>
  <c r="E200" i="2"/>
  <c r="AL198" i="2" a="1"/>
  <c r="AL198" i="2" s="1"/>
  <c r="Q198" i="2"/>
  <c r="R198" i="2" s="1"/>
  <c r="P198" i="2"/>
  <c r="N198" i="2"/>
  <c r="M198" i="2"/>
  <c r="E199" i="2"/>
  <c r="AL197" i="2" a="1"/>
  <c r="AL197" i="2" s="1"/>
  <c r="Q197" i="2"/>
  <c r="R197" i="2" s="1"/>
  <c r="P197" i="2"/>
  <c r="N197" i="2"/>
  <c r="M197" i="2"/>
  <c r="E198" i="2"/>
  <c r="AL196" i="2" a="1"/>
  <c r="AL196" i="2" s="1"/>
  <c r="Q196" i="2"/>
  <c r="R196" i="2" s="1"/>
  <c r="P196" i="2"/>
  <c r="N196" i="2"/>
  <c r="M196" i="2"/>
  <c r="E197" i="2"/>
  <c r="AL195" i="2" a="1"/>
  <c r="AL195" i="2" s="1"/>
  <c r="Q195" i="2"/>
  <c r="R195" i="2" s="1"/>
  <c r="P195" i="2"/>
  <c r="N195" i="2"/>
  <c r="M195" i="2"/>
  <c r="E196" i="2"/>
  <c r="AL194" i="2" a="1"/>
  <c r="AL194" i="2" s="1"/>
  <c r="Q194" i="2"/>
  <c r="R194" i="2" s="1"/>
  <c r="P194" i="2"/>
  <c r="N194" i="2"/>
  <c r="M194" i="2"/>
  <c r="E195" i="2"/>
  <c r="AL193" i="2" a="1"/>
  <c r="AL193" i="2" s="1"/>
  <c r="Q193" i="2"/>
  <c r="R193" i="2" s="1"/>
  <c r="P193" i="2"/>
  <c r="N193" i="2"/>
  <c r="M193" i="2"/>
  <c r="E194" i="2"/>
  <c r="AL192" i="2" a="1"/>
  <c r="AL192" i="2" s="1"/>
  <c r="Q192" i="2"/>
  <c r="R192" i="2" s="1"/>
  <c r="P192" i="2"/>
  <c r="N192" i="2"/>
  <c r="M192" i="2"/>
  <c r="E193" i="2"/>
  <c r="AL191" i="2" a="1"/>
  <c r="AL191" i="2" s="1"/>
  <c r="Q191" i="2"/>
  <c r="R191" i="2" s="1"/>
  <c r="P191" i="2"/>
  <c r="N191" i="2"/>
  <c r="M191" i="2"/>
  <c r="E192" i="2"/>
  <c r="AL190" i="2" a="1"/>
  <c r="AL190" i="2" s="1"/>
  <c r="Q190" i="2"/>
  <c r="R190" i="2" s="1"/>
  <c r="P190" i="2"/>
  <c r="N190" i="2"/>
  <c r="M190" i="2"/>
  <c r="E191" i="2"/>
  <c r="AL189" i="2" a="1"/>
  <c r="AL189" i="2" s="1"/>
  <c r="Q189" i="2"/>
  <c r="R189" i="2" s="1"/>
  <c r="P189" i="2"/>
  <c r="N189" i="2"/>
  <c r="M189" i="2"/>
  <c r="E190" i="2"/>
  <c r="AL188" i="2" a="1"/>
  <c r="AL188" i="2" s="1"/>
  <c r="Q188" i="2"/>
  <c r="R188" i="2" s="1"/>
  <c r="P188" i="2"/>
  <c r="N188" i="2"/>
  <c r="M188" i="2"/>
  <c r="E189" i="2"/>
  <c r="AL187" i="2" a="1"/>
  <c r="AL187" i="2" s="1"/>
  <c r="Q187" i="2"/>
  <c r="R187" i="2" s="1"/>
  <c r="P187" i="2"/>
  <c r="N187" i="2"/>
  <c r="M187" i="2"/>
  <c r="E188" i="2"/>
  <c r="AL186" i="2" a="1"/>
  <c r="AL186" i="2" s="1"/>
  <c r="Q186" i="2"/>
  <c r="R186" i="2" s="1"/>
  <c r="P186" i="2"/>
  <c r="N186" i="2"/>
  <c r="M186" i="2"/>
  <c r="E187" i="2"/>
  <c r="AL185" i="2" a="1"/>
  <c r="AL185" i="2" s="1"/>
  <c r="Q185" i="2"/>
  <c r="R185" i="2" s="1"/>
  <c r="P185" i="2"/>
  <c r="N185" i="2"/>
  <c r="M185" i="2"/>
  <c r="E186" i="2"/>
  <c r="AL184" i="2" a="1"/>
  <c r="AL184" i="2" s="1"/>
  <c r="Q184" i="2"/>
  <c r="R184" i="2" s="1"/>
  <c r="P184" i="2"/>
  <c r="N184" i="2"/>
  <c r="M184" i="2"/>
  <c r="E185" i="2"/>
  <c r="AL183" i="2" a="1"/>
  <c r="AL183" i="2" s="1"/>
  <c r="Q183" i="2"/>
  <c r="R183" i="2" s="1"/>
  <c r="P183" i="2"/>
  <c r="N183" i="2"/>
  <c r="M183" i="2"/>
  <c r="E184" i="2"/>
  <c r="AL182" i="2" a="1"/>
  <c r="AL182" i="2" s="1"/>
  <c r="Q182" i="2"/>
  <c r="R182" i="2" s="1"/>
  <c r="P182" i="2"/>
  <c r="N182" i="2"/>
  <c r="M182" i="2"/>
  <c r="E183" i="2"/>
  <c r="AL181" i="2" a="1"/>
  <c r="AL181" i="2" s="1"/>
  <c r="Q181" i="2"/>
  <c r="R181" i="2" s="1"/>
  <c r="P181" i="2"/>
  <c r="N181" i="2"/>
  <c r="M181" i="2"/>
  <c r="E182" i="2"/>
  <c r="AL180" i="2" a="1"/>
  <c r="AL180" i="2" s="1"/>
  <c r="Q180" i="2"/>
  <c r="R180" i="2" s="1"/>
  <c r="P180" i="2"/>
  <c r="N180" i="2"/>
  <c r="M180" i="2"/>
  <c r="E181" i="2"/>
  <c r="AL179" i="2" a="1"/>
  <c r="AL179" i="2" s="1"/>
  <c r="AK179" i="2" a="1"/>
  <c r="AK179" i="2" s="1"/>
  <c r="Q179" i="2"/>
  <c r="R179" i="2" s="1"/>
  <c r="P179" i="2"/>
  <c r="N179" i="2"/>
  <c r="M179" i="2"/>
  <c r="E180" i="2"/>
  <c r="AL178" i="2" a="1"/>
  <c r="AL178" i="2" s="1"/>
  <c r="AK178" i="2" a="1"/>
  <c r="AK178" i="2" s="1"/>
  <c r="Q178" i="2"/>
  <c r="R178" i="2" s="1"/>
  <c r="P178" i="2"/>
  <c r="N178" i="2"/>
  <c r="M178" i="2"/>
  <c r="E179" i="2"/>
  <c r="AL177" i="2" a="1"/>
  <c r="AL177" i="2" s="1"/>
  <c r="AK177" i="2" a="1"/>
  <c r="AK177" i="2" s="1"/>
  <c r="Q177" i="2"/>
  <c r="R177" i="2" s="1"/>
  <c r="P177" i="2"/>
  <c r="N177" i="2"/>
  <c r="M177" i="2"/>
  <c r="E178" i="2"/>
  <c r="AL176" i="2" a="1"/>
  <c r="AL176" i="2" s="1"/>
  <c r="AK176" i="2" a="1"/>
  <c r="AK176" i="2" s="1"/>
  <c r="Q176" i="2"/>
  <c r="R176" i="2" s="1"/>
  <c r="P176" i="2"/>
  <c r="N176" i="2"/>
  <c r="M176" i="2"/>
  <c r="E177" i="2"/>
  <c r="AL175" i="2" a="1"/>
  <c r="AL175" i="2" s="1"/>
  <c r="AK175" i="2" a="1"/>
  <c r="AK175" i="2" s="1"/>
  <c r="Q175" i="2"/>
  <c r="R175" i="2" s="1"/>
  <c r="P175" i="2"/>
  <c r="N175" i="2"/>
  <c r="M175" i="2"/>
  <c r="E176" i="2"/>
  <c r="AL174" i="2" a="1"/>
  <c r="AL174" i="2" s="1"/>
  <c r="AK174" i="2" a="1"/>
  <c r="AK174" i="2" s="1"/>
  <c r="Q174" i="2"/>
  <c r="R174" i="2" s="1"/>
  <c r="P174" i="2"/>
  <c r="N174" i="2"/>
  <c r="M174" i="2"/>
  <c r="E175" i="2"/>
  <c r="AL173" i="2" a="1"/>
  <c r="AL173" i="2" s="1"/>
  <c r="AK173" i="2" a="1"/>
  <c r="AK173" i="2" s="1"/>
  <c r="Q173" i="2"/>
  <c r="R173" i="2" s="1"/>
  <c r="P173" i="2"/>
  <c r="N173" i="2"/>
  <c r="M173" i="2"/>
  <c r="E174" i="2"/>
  <c r="AL172" i="2" a="1"/>
  <c r="AL172" i="2" s="1"/>
  <c r="AK172" i="2" a="1"/>
  <c r="AK172" i="2" s="1"/>
  <c r="Q172" i="2"/>
  <c r="R172" i="2" s="1"/>
  <c r="P172" i="2"/>
  <c r="N172" i="2"/>
  <c r="M172" i="2"/>
  <c r="E173" i="2"/>
  <c r="AL171" i="2" a="1"/>
  <c r="AL171" i="2" s="1"/>
  <c r="AK171" i="2" a="1"/>
  <c r="AK171" i="2" s="1"/>
  <c r="Q171" i="2"/>
  <c r="R171" i="2" s="1"/>
  <c r="P171" i="2"/>
  <c r="N171" i="2"/>
  <c r="M171" i="2"/>
  <c r="E172" i="2"/>
  <c r="AL170" i="2" a="1"/>
  <c r="AL170" i="2" s="1"/>
  <c r="AK170" i="2" a="1"/>
  <c r="AK170" i="2" s="1"/>
  <c r="Q170" i="2"/>
  <c r="R170" i="2" s="1"/>
  <c r="P170" i="2"/>
  <c r="N170" i="2"/>
  <c r="M170" i="2"/>
  <c r="E171" i="2"/>
  <c r="AL169" i="2" a="1"/>
  <c r="AL169" i="2" s="1"/>
  <c r="AK169" i="2" a="1"/>
  <c r="AK169" i="2" s="1"/>
  <c r="Q169" i="2"/>
  <c r="R169" i="2" s="1"/>
  <c r="P169" i="2"/>
  <c r="N169" i="2"/>
  <c r="M169" i="2"/>
  <c r="E170" i="2"/>
  <c r="AL168" i="2" a="1"/>
  <c r="AL168" i="2" s="1"/>
  <c r="AK168" i="2" a="1"/>
  <c r="AK168" i="2" s="1"/>
  <c r="Q168" i="2"/>
  <c r="R168" i="2" s="1"/>
  <c r="P168" i="2"/>
  <c r="N168" i="2"/>
  <c r="M168" i="2"/>
  <c r="E169" i="2"/>
  <c r="AL167" i="2" a="1"/>
  <c r="AL167" i="2" s="1"/>
  <c r="AK167" i="2" a="1"/>
  <c r="AK167" i="2" s="1"/>
  <c r="Q167" i="2"/>
  <c r="R167" i="2" s="1"/>
  <c r="P167" i="2"/>
  <c r="N167" i="2"/>
  <c r="M167" i="2"/>
  <c r="E168" i="2"/>
  <c r="AL166" i="2" a="1"/>
  <c r="AL166" i="2" s="1"/>
  <c r="AK166" i="2" a="1"/>
  <c r="AK166" i="2" s="1"/>
  <c r="Q166" i="2"/>
  <c r="R166" i="2" s="1"/>
  <c r="P166" i="2"/>
  <c r="N166" i="2"/>
  <c r="M166" i="2"/>
  <c r="E167" i="2"/>
  <c r="AL165" i="2" a="1"/>
  <c r="AL165" i="2" s="1"/>
  <c r="AK165" i="2" a="1"/>
  <c r="AK165" i="2" s="1"/>
  <c r="Q165" i="2"/>
  <c r="R165" i="2" s="1"/>
  <c r="P165" i="2"/>
  <c r="N165" i="2"/>
  <c r="M165" i="2"/>
  <c r="E166" i="2"/>
  <c r="AL164" i="2" a="1"/>
  <c r="AL164" i="2" s="1"/>
  <c r="AK164" i="2" a="1"/>
  <c r="AK164" i="2" s="1"/>
  <c r="Q164" i="2"/>
  <c r="R164" i="2" s="1"/>
  <c r="P164" i="2"/>
  <c r="N164" i="2"/>
  <c r="M164" i="2"/>
  <c r="E165" i="2"/>
  <c r="AL163" i="2" a="1"/>
  <c r="AL163" i="2" s="1"/>
  <c r="AK163" i="2" a="1"/>
  <c r="AK163" i="2" s="1"/>
  <c r="Q163" i="2"/>
  <c r="R163" i="2" s="1"/>
  <c r="P163" i="2"/>
  <c r="N163" i="2"/>
  <c r="M163" i="2"/>
  <c r="E164" i="2"/>
  <c r="AL162" i="2" a="1"/>
  <c r="AL162" i="2" s="1"/>
  <c r="AK162" i="2" a="1"/>
  <c r="AK162" i="2" s="1"/>
  <c r="Q162" i="2"/>
  <c r="R162" i="2" s="1"/>
  <c r="P162" i="2"/>
  <c r="N162" i="2"/>
  <c r="M162" i="2"/>
  <c r="E163" i="2"/>
  <c r="AL161" i="2" a="1"/>
  <c r="AL161" i="2" s="1"/>
  <c r="AK161" i="2" a="1"/>
  <c r="AK161" i="2" s="1"/>
  <c r="Q161" i="2"/>
  <c r="R161" i="2" s="1"/>
  <c r="P161" i="2"/>
  <c r="N161" i="2"/>
  <c r="M161" i="2"/>
  <c r="E162" i="2"/>
  <c r="AL160" i="2" a="1"/>
  <c r="AL160" i="2" s="1"/>
  <c r="AK160" i="2" a="1"/>
  <c r="AK160" i="2" s="1"/>
  <c r="Q160" i="2"/>
  <c r="R160" i="2" s="1"/>
  <c r="P160" i="2"/>
  <c r="N160" i="2"/>
  <c r="M160" i="2"/>
  <c r="E161" i="2"/>
  <c r="AL159" i="2" a="1"/>
  <c r="AL159" i="2" s="1"/>
  <c r="AK159" i="2" a="1"/>
  <c r="AK159" i="2" s="1"/>
  <c r="Q159" i="2"/>
  <c r="R159" i="2" s="1"/>
  <c r="P159" i="2"/>
  <c r="N159" i="2"/>
  <c r="M159" i="2"/>
  <c r="E160" i="2"/>
  <c r="AL158" i="2" a="1"/>
  <c r="AL158" i="2" s="1"/>
  <c r="AK158" i="2" a="1"/>
  <c r="AK158" i="2" s="1"/>
  <c r="Q158" i="2"/>
  <c r="R158" i="2" s="1"/>
  <c r="P158" i="2"/>
  <c r="N158" i="2"/>
  <c r="M158" i="2"/>
  <c r="E159" i="2"/>
  <c r="AL157" i="2" a="1"/>
  <c r="AL157" i="2" s="1"/>
  <c r="AK157" i="2" a="1"/>
  <c r="AK157" i="2" s="1"/>
  <c r="Q157" i="2"/>
  <c r="R157" i="2" s="1"/>
  <c r="P157" i="2"/>
  <c r="N157" i="2"/>
  <c r="M157" i="2"/>
  <c r="E158" i="2"/>
  <c r="AL156" i="2" a="1"/>
  <c r="AL156" i="2" s="1"/>
  <c r="AK156" i="2" a="1"/>
  <c r="AK156" i="2" s="1"/>
  <c r="Q156" i="2"/>
  <c r="R156" i="2" s="1"/>
  <c r="P156" i="2"/>
  <c r="N156" i="2"/>
  <c r="M156" i="2"/>
  <c r="E157" i="2"/>
  <c r="AL155" i="2" a="1"/>
  <c r="AL155" i="2" s="1"/>
  <c r="AK155" i="2" a="1"/>
  <c r="AK155" i="2" s="1"/>
  <c r="Q155" i="2"/>
  <c r="R155" i="2" s="1"/>
  <c r="P155" i="2"/>
  <c r="N155" i="2"/>
  <c r="M155" i="2"/>
  <c r="E156" i="2"/>
  <c r="AL154" i="2" a="1"/>
  <c r="AL154" i="2" s="1"/>
  <c r="AK154" i="2" a="1"/>
  <c r="AK154" i="2" s="1"/>
  <c r="Q154" i="2"/>
  <c r="R154" i="2" s="1"/>
  <c r="P154" i="2"/>
  <c r="N154" i="2"/>
  <c r="M154" i="2"/>
  <c r="E155" i="2"/>
  <c r="AL153" i="2" a="1"/>
  <c r="AL153" i="2" s="1"/>
  <c r="AK153" i="2" a="1"/>
  <c r="AK153" i="2" s="1"/>
  <c r="Q153" i="2"/>
  <c r="R153" i="2" s="1"/>
  <c r="P153" i="2"/>
  <c r="N153" i="2"/>
  <c r="M153" i="2"/>
  <c r="E154" i="2"/>
  <c r="AL152" i="2" a="1"/>
  <c r="AL152" i="2" s="1"/>
  <c r="AK152" i="2" a="1"/>
  <c r="AK152" i="2" s="1"/>
  <c r="Q152" i="2"/>
  <c r="R152" i="2" s="1"/>
  <c r="P152" i="2"/>
  <c r="N152" i="2"/>
  <c r="M152" i="2"/>
  <c r="E153" i="2"/>
  <c r="AL151" i="2" a="1"/>
  <c r="AL151" i="2" s="1"/>
  <c r="AK151" i="2" a="1"/>
  <c r="AK151" i="2" s="1"/>
  <c r="Q151" i="2"/>
  <c r="R151" i="2" s="1"/>
  <c r="P151" i="2"/>
  <c r="N151" i="2"/>
  <c r="M151" i="2"/>
  <c r="E152" i="2"/>
  <c r="AL150" i="2" a="1"/>
  <c r="AL150" i="2" s="1"/>
  <c r="AK150" i="2" a="1"/>
  <c r="AK150" i="2" s="1"/>
  <c r="Q150" i="2"/>
  <c r="R150" i="2" s="1"/>
  <c r="P150" i="2"/>
  <c r="N150" i="2"/>
  <c r="M150" i="2"/>
  <c r="E151" i="2"/>
  <c r="AL149" i="2" a="1"/>
  <c r="AL149" i="2" s="1"/>
  <c r="AK149" i="2" a="1"/>
  <c r="AK149" i="2" s="1"/>
  <c r="Q149" i="2"/>
  <c r="R149" i="2" s="1"/>
  <c r="P149" i="2"/>
  <c r="N149" i="2"/>
  <c r="M149" i="2"/>
  <c r="E150" i="2"/>
  <c r="AL148" i="2" a="1"/>
  <c r="AL148" i="2" s="1"/>
  <c r="AK148" i="2" a="1"/>
  <c r="AK148" i="2" s="1"/>
  <c r="Q148" i="2"/>
  <c r="R148" i="2" s="1"/>
  <c r="P148" i="2"/>
  <c r="N148" i="2"/>
  <c r="M148" i="2"/>
  <c r="E149" i="2"/>
  <c r="AL147" i="2" a="1"/>
  <c r="AL147" i="2" s="1"/>
  <c r="AK147" i="2" a="1"/>
  <c r="AK147" i="2" s="1"/>
  <c r="Q147" i="2"/>
  <c r="R147" i="2" s="1"/>
  <c r="P147" i="2"/>
  <c r="N147" i="2"/>
  <c r="M147" i="2"/>
  <c r="E148" i="2"/>
  <c r="AL146" i="2" a="1"/>
  <c r="AL146" i="2" s="1"/>
  <c r="AK146" i="2" a="1"/>
  <c r="AK146" i="2" s="1"/>
  <c r="Q146" i="2"/>
  <c r="R146" i="2" s="1"/>
  <c r="P146" i="2"/>
  <c r="N146" i="2"/>
  <c r="M146" i="2"/>
  <c r="E147" i="2"/>
  <c r="AL145" i="2" a="1"/>
  <c r="AL145" i="2" s="1"/>
  <c r="AK145" i="2" a="1"/>
  <c r="AK145" i="2" s="1"/>
  <c r="Q145" i="2"/>
  <c r="R145" i="2" s="1"/>
  <c r="P145" i="2"/>
  <c r="N145" i="2"/>
  <c r="M145" i="2"/>
  <c r="E146" i="2"/>
  <c r="AL144" i="2" a="1"/>
  <c r="AL144" i="2" s="1"/>
  <c r="AK144" i="2" a="1"/>
  <c r="AK144" i="2" s="1"/>
  <c r="Q144" i="2"/>
  <c r="R144" i="2" s="1"/>
  <c r="P144" i="2"/>
  <c r="N144" i="2"/>
  <c r="M144" i="2"/>
  <c r="E145" i="2"/>
  <c r="AL143" i="2" a="1"/>
  <c r="AL143" i="2" s="1"/>
  <c r="AK143" i="2" a="1"/>
  <c r="AK143" i="2" s="1"/>
  <c r="Q143" i="2"/>
  <c r="R143" i="2" s="1"/>
  <c r="P143" i="2"/>
  <c r="N143" i="2"/>
  <c r="M143" i="2"/>
  <c r="E144" i="2"/>
  <c r="AL142" i="2" a="1"/>
  <c r="AL142" i="2" s="1"/>
  <c r="AK142" i="2" a="1"/>
  <c r="AK142" i="2" s="1"/>
  <c r="Q142" i="2"/>
  <c r="R142" i="2" s="1"/>
  <c r="P142" i="2"/>
  <c r="N142" i="2"/>
  <c r="M142" i="2"/>
  <c r="E143" i="2"/>
  <c r="AL141" i="2" a="1"/>
  <c r="AL141" i="2" s="1"/>
  <c r="AK141" i="2" a="1"/>
  <c r="AK141" i="2" s="1"/>
  <c r="Q141" i="2"/>
  <c r="R141" i="2" s="1"/>
  <c r="P141" i="2"/>
  <c r="N141" i="2"/>
  <c r="M141" i="2"/>
  <c r="E142" i="2"/>
  <c r="AL140" i="2" a="1"/>
  <c r="AL140" i="2" s="1"/>
  <c r="AK140" i="2" a="1"/>
  <c r="AK140" i="2" s="1"/>
  <c r="Q140" i="2"/>
  <c r="R140" i="2" s="1"/>
  <c r="P140" i="2"/>
  <c r="N140" i="2"/>
  <c r="M140" i="2"/>
  <c r="E141" i="2"/>
  <c r="AL139" i="2" a="1"/>
  <c r="AL139" i="2" s="1"/>
  <c r="AK139" i="2" a="1"/>
  <c r="AK139" i="2" s="1"/>
  <c r="Q139" i="2"/>
  <c r="R139" i="2" s="1"/>
  <c r="P139" i="2"/>
  <c r="N139" i="2"/>
  <c r="M139" i="2"/>
  <c r="E140" i="2"/>
  <c r="AL138" i="2" a="1"/>
  <c r="AL138" i="2" s="1"/>
  <c r="AK138" i="2" a="1"/>
  <c r="AK138" i="2" s="1"/>
  <c r="Q138" i="2"/>
  <c r="R138" i="2" s="1"/>
  <c r="P138" i="2"/>
  <c r="N138" i="2"/>
  <c r="M138" i="2"/>
  <c r="E139" i="2"/>
  <c r="AL137" i="2" a="1"/>
  <c r="AL137" i="2" s="1"/>
  <c r="AK137" i="2" a="1"/>
  <c r="AK137" i="2" s="1"/>
  <c r="Q137" i="2"/>
  <c r="R137" i="2" s="1"/>
  <c r="P137" i="2"/>
  <c r="N137" i="2"/>
  <c r="M137" i="2"/>
  <c r="E138" i="2"/>
  <c r="AL136" i="2" a="1"/>
  <c r="AL136" i="2" s="1"/>
  <c r="AK136" i="2" a="1"/>
  <c r="AK136" i="2" s="1"/>
  <c r="Q136" i="2"/>
  <c r="R136" i="2" s="1"/>
  <c r="P136" i="2"/>
  <c r="N136" i="2"/>
  <c r="M136" i="2"/>
  <c r="E137" i="2"/>
  <c r="AL135" i="2" a="1"/>
  <c r="AL135" i="2" s="1"/>
  <c r="AK135" i="2" a="1"/>
  <c r="AK135" i="2" s="1"/>
  <c r="Q135" i="2"/>
  <c r="R135" i="2" s="1"/>
  <c r="P135" i="2"/>
  <c r="N135" i="2"/>
  <c r="M135" i="2"/>
  <c r="E136" i="2"/>
  <c r="AL134" i="2" a="1"/>
  <c r="AL134" i="2" s="1"/>
  <c r="AK134" i="2" a="1"/>
  <c r="AK134" i="2" s="1"/>
  <c r="Q134" i="2"/>
  <c r="R134" i="2" s="1"/>
  <c r="P134" i="2"/>
  <c r="N134" i="2"/>
  <c r="M134" i="2"/>
  <c r="E135" i="2"/>
  <c r="AL133" i="2" a="1"/>
  <c r="AL133" i="2" s="1"/>
  <c r="AK133" i="2" a="1"/>
  <c r="AK133" i="2" s="1"/>
  <c r="Q133" i="2"/>
  <c r="R133" i="2" s="1"/>
  <c r="P133" i="2"/>
  <c r="N133" i="2"/>
  <c r="M133" i="2"/>
  <c r="E134" i="2"/>
  <c r="AL132" i="2" a="1"/>
  <c r="AL132" i="2" s="1"/>
  <c r="AK132" i="2" a="1"/>
  <c r="AK132" i="2" s="1"/>
  <c r="Q132" i="2"/>
  <c r="R132" i="2" s="1"/>
  <c r="P132" i="2"/>
  <c r="N132" i="2"/>
  <c r="M132" i="2"/>
  <c r="E133" i="2"/>
  <c r="AL131" i="2" a="1"/>
  <c r="AL131" i="2" s="1"/>
  <c r="AK131" i="2" a="1"/>
  <c r="AK131" i="2" s="1"/>
  <c r="Q131" i="2"/>
  <c r="R131" i="2" s="1"/>
  <c r="P131" i="2"/>
  <c r="N131" i="2"/>
  <c r="M131" i="2"/>
  <c r="E132" i="2"/>
  <c r="AL130" i="2" a="1"/>
  <c r="AL130" i="2" s="1"/>
  <c r="AK130" i="2" a="1"/>
  <c r="AK130" i="2" s="1"/>
  <c r="Q130" i="2"/>
  <c r="R130" i="2" s="1"/>
  <c r="P130" i="2"/>
  <c r="N130" i="2"/>
  <c r="M130" i="2"/>
  <c r="E131" i="2"/>
  <c r="AL129" i="2" a="1"/>
  <c r="AL129" i="2" s="1"/>
  <c r="AK129" i="2" a="1"/>
  <c r="AK129" i="2" s="1"/>
  <c r="Q129" i="2"/>
  <c r="R129" i="2" s="1"/>
  <c r="P129" i="2"/>
  <c r="N129" i="2"/>
  <c r="M129" i="2"/>
  <c r="E130" i="2"/>
  <c r="AL128" i="2" a="1"/>
  <c r="AL128" i="2" s="1"/>
  <c r="AK128" i="2" a="1"/>
  <c r="AK128" i="2" s="1"/>
  <c r="Q128" i="2"/>
  <c r="R128" i="2" s="1"/>
  <c r="P128" i="2"/>
  <c r="N128" i="2"/>
  <c r="M128" i="2"/>
  <c r="E129" i="2"/>
  <c r="AL127" i="2" a="1"/>
  <c r="AL127" i="2" s="1"/>
  <c r="AK127" i="2" a="1"/>
  <c r="AK127" i="2" s="1"/>
  <c r="Q127" i="2"/>
  <c r="R127" i="2" s="1"/>
  <c r="P127" i="2"/>
  <c r="N127" i="2"/>
  <c r="M127" i="2"/>
  <c r="E128" i="2"/>
  <c r="AL126" i="2" a="1"/>
  <c r="AL126" i="2" s="1"/>
  <c r="AK126" i="2" a="1"/>
  <c r="AK126" i="2" s="1"/>
  <c r="Q126" i="2"/>
  <c r="R126" i="2" s="1"/>
  <c r="P126" i="2"/>
  <c r="N126" i="2"/>
  <c r="M126" i="2"/>
  <c r="E127" i="2"/>
  <c r="AL125" i="2" a="1"/>
  <c r="AL125" i="2" s="1"/>
  <c r="AK125" i="2" a="1"/>
  <c r="AK125" i="2" s="1"/>
  <c r="Q125" i="2"/>
  <c r="R125" i="2" s="1"/>
  <c r="P125" i="2"/>
  <c r="N125" i="2"/>
  <c r="M125" i="2"/>
  <c r="E126" i="2"/>
  <c r="AL124" i="2" a="1"/>
  <c r="AL124" i="2" s="1"/>
  <c r="AK124" i="2" a="1"/>
  <c r="AK124" i="2" s="1"/>
  <c r="Q124" i="2"/>
  <c r="R124" i="2" s="1"/>
  <c r="P124" i="2"/>
  <c r="N124" i="2"/>
  <c r="M124" i="2"/>
  <c r="E125" i="2"/>
  <c r="AL123" i="2" a="1"/>
  <c r="AL123" i="2" s="1"/>
  <c r="AK123" i="2" a="1"/>
  <c r="AK123" i="2" s="1"/>
  <c r="Q123" i="2"/>
  <c r="R123" i="2" s="1"/>
  <c r="P123" i="2"/>
  <c r="N123" i="2"/>
  <c r="M123" i="2"/>
  <c r="E124" i="2"/>
  <c r="AL122" i="2" a="1"/>
  <c r="AL122" i="2" s="1"/>
  <c r="AK122" i="2" a="1"/>
  <c r="AK122" i="2" s="1"/>
  <c r="Q122" i="2"/>
  <c r="R122" i="2" s="1"/>
  <c r="P122" i="2"/>
  <c r="N122" i="2"/>
  <c r="M122" i="2"/>
  <c r="E123" i="2"/>
  <c r="AL121" i="2" a="1"/>
  <c r="AL121" i="2" s="1"/>
  <c r="AK121" i="2" a="1"/>
  <c r="AK121" i="2" s="1"/>
  <c r="Q121" i="2"/>
  <c r="R121" i="2" s="1"/>
  <c r="P121" i="2"/>
  <c r="N121" i="2"/>
  <c r="M121" i="2"/>
  <c r="E122" i="2"/>
  <c r="AL120" i="2" a="1"/>
  <c r="AL120" i="2" s="1"/>
  <c r="AK120" i="2" a="1"/>
  <c r="AK120" i="2" s="1"/>
  <c r="Q120" i="2"/>
  <c r="R120" i="2" s="1"/>
  <c r="P120" i="2"/>
  <c r="N120" i="2"/>
  <c r="M120" i="2"/>
  <c r="E121" i="2"/>
  <c r="AL119" i="2" a="1"/>
  <c r="AL119" i="2" s="1"/>
  <c r="AK119" i="2" a="1"/>
  <c r="AK119" i="2" s="1"/>
  <c r="Q119" i="2"/>
  <c r="R119" i="2" s="1"/>
  <c r="P119" i="2"/>
  <c r="N119" i="2"/>
  <c r="M119" i="2"/>
  <c r="E120" i="2"/>
  <c r="AL118" i="2" a="1"/>
  <c r="AL118" i="2" s="1"/>
  <c r="AK118" i="2" a="1"/>
  <c r="AK118" i="2" s="1"/>
  <c r="Q118" i="2"/>
  <c r="R118" i="2" s="1"/>
  <c r="P118" i="2"/>
  <c r="N118" i="2"/>
  <c r="M118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AL91" i="2" a="1"/>
  <c r="AL91" i="2" s="1"/>
  <c r="AK91" i="2" a="1"/>
  <c r="AK91" i="2" s="1"/>
  <c r="AJ91" i="2" a="1"/>
  <c r="AJ91" i="2" s="1"/>
  <c r="W91" i="2"/>
  <c r="X91" i="2" s="1"/>
  <c r="Q91" i="2"/>
  <c r="R91" i="2" s="1"/>
  <c r="E92" i="2"/>
  <c r="AL90" i="2" a="1"/>
  <c r="AL90" i="2" s="1"/>
  <c r="AK90" i="2" a="1"/>
  <c r="AK90" i="2" s="1"/>
  <c r="AJ90" i="2" a="1"/>
  <c r="AJ90" i="2" s="1"/>
  <c r="W90" i="2"/>
  <c r="X90" i="2" s="1"/>
  <c r="V90" i="2"/>
  <c r="T90" i="2"/>
  <c r="Q90" i="2"/>
  <c r="R90" i="2" s="1"/>
  <c r="P90" i="2"/>
  <c r="O90" i="2"/>
  <c r="N90" i="2"/>
  <c r="M90" i="2"/>
  <c r="AL89" i="2" a="1"/>
  <c r="AL89" i="2" s="1"/>
  <c r="AK89" i="2" a="1"/>
  <c r="AK89" i="2" s="1"/>
  <c r="AJ89" i="2" a="1"/>
  <c r="AJ89" i="2" s="1"/>
  <c r="W89" i="2"/>
  <c r="X89" i="2" s="1"/>
  <c r="V89" i="2"/>
  <c r="T89" i="2"/>
  <c r="Q89" i="2"/>
  <c r="R89" i="2" s="1"/>
  <c r="P89" i="2"/>
  <c r="O89" i="2"/>
  <c r="N89" i="2"/>
  <c r="M89" i="2"/>
  <c r="AL88" i="2" a="1"/>
  <c r="AL88" i="2" s="1"/>
  <c r="AK88" i="2" a="1"/>
  <c r="AK88" i="2" s="1"/>
  <c r="AJ88" i="2" a="1"/>
  <c r="AJ88" i="2" s="1"/>
  <c r="W88" i="2"/>
  <c r="X88" i="2" s="1"/>
  <c r="V88" i="2"/>
  <c r="T88" i="2"/>
  <c r="Q88" i="2"/>
  <c r="R88" i="2" s="1"/>
  <c r="P88" i="2"/>
  <c r="O88" i="2"/>
  <c r="N88" i="2"/>
  <c r="M88" i="2"/>
  <c r="AL87" i="2" a="1"/>
  <c r="AL87" i="2" s="1"/>
  <c r="AK87" i="2" a="1"/>
  <c r="AK87" i="2" s="1"/>
  <c r="AJ87" i="2" a="1"/>
  <c r="AJ87" i="2" s="1"/>
  <c r="W87" i="2"/>
  <c r="X87" i="2" s="1"/>
  <c r="V87" i="2"/>
  <c r="T87" i="2"/>
  <c r="Q87" i="2"/>
  <c r="R87" i="2" s="1"/>
  <c r="P87" i="2"/>
  <c r="O87" i="2"/>
  <c r="N87" i="2"/>
  <c r="M87" i="2"/>
  <c r="AL86" i="2" a="1"/>
  <c r="AL86" i="2" s="1"/>
  <c r="AK86" i="2" a="1"/>
  <c r="AK86" i="2" s="1"/>
  <c r="AJ86" i="2" a="1"/>
  <c r="AJ86" i="2" s="1"/>
  <c r="W86" i="2"/>
  <c r="X86" i="2" s="1"/>
  <c r="V86" i="2"/>
  <c r="T86" i="2"/>
  <c r="Q86" i="2"/>
  <c r="R86" i="2" s="1"/>
  <c r="P86" i="2"/>
  <c r="O86" i="2"/>
  <c r="N86" i="2"/>
  <c r="M86" i="2"/>
  <c r="AL85" i="2" a="1"/>
  <c r="AL85" i="2" s="1"/>
  <c r="AK85" i="2" a="1"/>
  <c r="AK85" i="2" s="1"/>
  <c r="AJ85" i="2" a="1"/>
  <c r="AJ85" i="2" s="1"/>
  <c r="W85" i="2"/>
  <c r="X85" i="2" s="1"/>
  <c r="V85" i="2"/>
  <c r="T85" i="2"/>
  <c r="Q85" i="2"/>
  <c r="R85" i="2" s="1"/>
  <c r="P85" i="2"/>
  <c r="O85" i="2"/>
  <c r="N85" i="2"/>
  <c r="M85" i="2"/>
  <c r="Q84" i="2"/>
  <c r="R84" i="2" s="1"/>
  <c r="P84" i="2"/>
  <c r="O84" i="2"/>
  <c r="N84" i="2"/>
  <c r="M84" i="2"/>
  <c r="G85" i="2"/>
  <c r="Q82" i="2"/>
  <c r="R82" i="2" s="1"/>
  <c r="O82" i="2"/>
  <c r="N82" i="2"/>
  <c r="M82" i="2"/>
  <c r="G83" i="2"/>
  <c r="O81" i="2"/>
  <c r="N81" i="2"/>
  <c r="M81" i="2"/>
  <c r="G82" i="2"/>
  <c r="O73" i="2"/>
  <c r="N73" i="2"/>
  <c r="M73" i="2"/>
  <c r="G74" i="2"/>
  <c r="O72" i="2"/>
  <c r="N72" i="2"/>
  <c r="M72" i="2"/>
  <c r="G73" i="2"/>
  <c r="O71" i="2"/>
  <c r="N71" i="2"/>
  <c r="M71" i="2"/>
  <c r="O70" i="2"/>
  <c r="N70" i="2"/>
  <c r="M70" i="2"/>
  <c r="O69" i="2"/>
  <c r="N69" i="2"/>
  <c r="M69" i="2"/>
  <c r="O67" i="2"/>
  <c r="N67" i="2"/>
  <c r="M67" i="2"/>
  <c r="O66" i="2"/>
  <c r="N66" i="2"/>
  <c r="M66" i="2"/>
  <c r="O64" i="2"/>
  <c r="N64" i="2"/>
  <c r="M64" i="2"/>
  <c r="N62" i="2"/>
  <c r="O62" i="2"/>
  <c r="M62" i="2"/>
  <c r="W61" i="2"/>
  <c r="X61" i="2" s="1"/>
  <c r="V61" i="2"/>
  <c r="T61" i="2"/>
  <c r="O61" i="2"/>
  <c r="N61" i="2"/>
  <c r="M61" i="2"/>
  <c r="W58" i="2"/>
  <c r="X58" i="2" s="1"/>
  <c r="V58" i="2"/>
  <c r="T58" i="2"/>
  <c r="O58" i="2"/>
  <c r="N58" i="2"/>
  <c r="M58" i="2"/>
  <c r="W57" i="2"/>
  <c r="X57" i="2" s="1"/>
  <c r="V57" i="2"/>
  <c r="T57" i="2"/>
  <c r="O57" i="2"/>
  <c r="N57" i="2"/>
  <c r="M57" i="2"/>
  <c r="W56" i="2"/>
  <c r="X56" i="2" s="1"/>
  <c r="V56" i="2"/>
  <c r="T56" i="2"/>
  <c r="O56" i="2"/>
  <c r="N56" i="2"/>
  <c r="M56" i="2"/>
  <c r="W55" i="2"/>
  <c r="X55" i="2" s="1"/>
  <c r="V55" i="2"/>
  <c r="T55" i="2"/>
  <c r="O55" i="2"/>
  <c r="N55" i="2"/>
  <c r="M55" i="2"/>
  <c r="W54" i="2"/>
  <c r="X54" i="2" s="1"/>
  <c r="V54" i="2"/>
  <c r="T54" i="2"/>
  <c r="O54" i="2"/>
  <c r="N54" i="2"/>
  <c r="M54" i="2"/>
  <c r="W53" i="2"/>
  <c r="X53" i="2" s="1"/>
  <c r="V53" i="2"/>
  <c r="T53" i="2"/>
  <c r="O53" i="2"/>
  <c r="N53" i="2"/>
  <c r="M53" i="2"/>
  <c r="W50" i="2"/>
  <c r="X50" i="2" s="1"/>
  <c r="V50" i="2"/>
  <c r="T50" i="2"/>
  <c r="O50" i="2"/>
  <c r="N50" i="2"/>
  <c r="M50" i="2"/>
  <c r="W48" i="2"/>
  <c r="X48" i="2" s="1"/>
  <c r="V48" i="2"/>
  <c r="T48" i="2"/>
  <c r="Q48" i="2"/>
  <c r="R48" i="2" s="1"/>
  <c r="O48" i="2"/>
  <c r="N48" i="2"/>
  <c r="M48" i="2"/>
  <c r="W47" i="2"/>
  <c r="X47" i="2" s="1"/>
  <c r="V47" i="2"/>
  <c r="T47" i="2"/>
  <c r="Q47" i="2"/>
  <c r="R47" i="2" s="1"/>
  <c r="O47" i="2"/>
  <c r="N47" i="2"/>
  <c r="M47" i="2"/>
  <c r="W45" i="2"/>
  <c r="X45" i="2" s="1"/>
  <c r="V45" i="2"/>
  <c r="T45" i="2"/>
  <c r="Q45" i="2"/>
  <c r="R45" i="2" s="1"/>
  <c r="O45" i="2"/>
  <c r="N45" i="2"/>
  <c r="M45" i="2"/>
  <c r="W44" i="2"/>
  <c r="X44" i="2" s="1"/>
  <c r="V44" i="2"/>
  <c r="T44" i="2"/>
  <c r="Q44" i="2"/>
  <c r="R44" i="2" s="1"/>
  <c r="O44" i="2"/>
  <c r="N44" i="2"/>
  <c r="M44" i="2"/>
  <c r="W41" i="2"/>
  <c r="X41" i="2" s="1"/>
  <c r="V41" i="2"/>
  <c r="T41" i="2"/>
  <c r="O41" i="2"/>
  <c r="N41" i="2"/>
  <c r="M41" i="2"/>
  <c r="W40" i="2"/>
  <c r="X40" i="2" s="1"/>
  <c r="V40" i="2"/>
  <c r="T40" i="2"/>
  <c r="Q40" i="2"/>
  <c r="R40" i="2" s="1"/>
  <c r="O40" i="2"/>
  <c r="N40" i="2"/>
  <c r="M40" i="2"/>
  <c r="W39" i="2"/>
  <c r="X39" i="2" s="1"/>
  <c r="V39" i="2"/>
  <c r="T39" i="2"/>
  <c r="Q39" i="2"/>
  <c r="R39" i="2" s="1"/>
  <c r="O39" i="2"/>
  <c r="N39" i="2"/>
  <c r="M39" i="2"/>
  <c r="W38" i="2"/>
  <c r="X38" i="2" s="1"/>
  <c r="V38" i="2"/>
  <c r="T38" i="2"/>
  <c r="Q38" i="2"/>
  <c r="R38" i="2" s="1"/>
  <c r="O38" i="2"/>
  <c r="N38" i="2"/>
  <c r="M38" i="2"/>
  <c r="W37" i="2"/>
  <c r="X37" i="2" s="1"/>
  <c r="V37" i="2"/>
  <c r="T37" i="2"/>
  <c r="Q37" i="2"/>
  <c r="R37" i="2" s="1"/>
  <c r="O37" i="2"/>
  <c r="N37" i="2"/>
  <c r="M37" i="2"/>
  <c r="W36" i="2"/>
  <c r="X36" i="2" s="1"/>
  <c r="V36" i="2"/>
  <c r="T36" i="2"/>
  <c r="Q36" i="2"/>
  <c r="R36" i="2" s="1"/>
  <c r="O36" i="2"/>
  <c r="N36" i="2"/>
  <c r="M36" i="2"/>
  <c r="W35" i="2"/>
  <c r="X35" i="2" s="1"/>
  <c r="V35" i="2"/>
  <c r="T35" i="2"/>
  <c r="Q35" i="2"/>
  <c r="R35" i="2" s="1"/>
  <c r="O35" i="2"/>
  <c r="N35" i="2"/>
  <c r="M35" i="2"/>
  <c r="W34" i="2"/>
  <c r="X34" i="2" s="1"/>
  <c r="V34" i="2"/>
  <c r="T34" i="2"/>
  <c r="Q34" i="2"/>
  <c r="R34" i="2" s="1"/>
  <c r="O34" i="2"/>
  <c r="N34" i="2"/>
  <c r="M34" i="2"/>
  <c r="W33" i="2"/>
  <c r="X33" i="2" s="1"/>
  <c r="V33" i="2"/>
  <c r="T33" i="2"/>
  <c r="Q33" i="2"/>
  <c r="R33" i="2" s="1"/>
  <c r="O33" i="2"/>
  <c r="N33" i="2"/>
  <c r="M33" i="2"/>
  <c r="W32" i="2"/>
  <c r="X32" i="2" s="1"/>
  <c r="V32" i="2"/>
  <c r="T32" i="2"/>
  <c r="Q32" i="2"/>
  <c r="R32" i="2" s="1"/>
  <c r="O32" i="2"/>
  <c r="N32" i="2"/>
  <c r="M32" i="2"/>
  <c r="W31" i="2"/>
  <c r="X31" i="2" s="1"/>
  <c r="V31" i="2"/>
  <c r="T31" i="2"/>
  <c r="Q31" i="2"/>
  <c r="R31" i="2" s="1"/>
  <c r="O31" i="2"/>
  <c r="N31" i="2"/>
  <c r="M31" i="2"/>
  <c r="W30" i="2"/>
  <c r="X30" i="2" s="1"/>
  <c r="V30" i="2"/>
  <c r="T30" i="2"/>
  <c r="Q30" i="2"/>
  <c r="R30" i="2" s="1"/>
  <c r="O30" i="2"/>
  <c r="N30" i="2"/>
  <c r="M30" i="2"/>
  <c r="W29" i="2"/>
  <c r="X29" i="2" s="1"/>
  <c r="V29" i="2"/>
  <c r="T29" i="2"/>
  <c r="Q29" i="2"/>
  <c r="R29" i="2" s="1"/>
  <c r="O29" i="2"/>
  <c r="N29" i="2"/>
  <c r="M29" i="2"/>
  <c r="W28" i="2"/>
  <c r="X28" i="2" s="1"/>
  <c r="V28" i="2"/>
  <c r="T28" i="2"/>
  <c r="Q28" i="2"/>
  <c r="R28" i="2" s="1"/>
  <c r="O28" i="2"/>
  <c r="N28" i="2"/>
  <c r="M28" i="2"/>
  <c r="W27" i="2"/>
  <c r="X27" i="2" s="1"/>
  <c r="V27" i="2"/>
  <c r="T27" i="2"/>
  <c r="Q27" i="2"/>
  <c r="R27" i="2" s="1"/>
  <c r="O27" i="2"/>
  <c r="N27" i="2"/>
  <c r="M27" i="2"/>
  <c r="AK22" i="2" a="1"/>
  <c r="AK22" i="2" s="1"/>
  <c r="AJ22" i="2" a="1"/>
  <c r="AJ22" i="2" s="1"/>
  <c r="P19" i="2"/>
  <c r="AS12" i="2" a="1"/>
  <c r="AS12" i="2" s="1"/>
  <c r="AW12" i="2" a="1"/>
  <c r="AW12" i="2" s="1"/>
  <c r="BJ12" i="2" a="1"/>
  <c r="BJ12" i="2" s="1"/>
  <c r="BG12" i="2" a="1"/>
  <c r="BG12" i="2" s="1"/>
  <c r="AU12" i="2" a="1"/>
  <c r="AU12" i="2" s="1"/>
  <c r="BH12" i="2" a="1"/>
  <c r="BH12" i="2" s="1"/>
  <c r="AR12" i="2" a="1"/>
  <c r="AR12" i="2" s="1"/>
  <c r="BC12" i="2" a="1"/>
  <c r="BC12" i="2" s="1"/>
  <c r="BP12" i="2" a="1"/>
  <c r="BP12" i="2" s="1"/>
  <c r="AP12" i="2" a="1"/>
  <c r="AP12" i="2" s="1"/>
  <c r="BB12" i="2" a="1"/>
  <c r="BB12" i="2" s="1"/>
  <c r="BE12" i="2" a="1"/>
  <c r="BE12" i="2" s="1"/>
  <c r="AO12" i="2" a="1"/>
  <c r="AO12" i="2" s="1"/>
  <c r="AN12" i="2" a="1"/>
  <c r="AN12" i="2" s="1"/>
  <c r="BR12" i="2" a="1"/>
  <c r="BR12" i="2" s="1"/>
  <c r="BA12" i="2" a="1"/>
  <c r="BA12" i="2" s="1"/>
  <c r="AM12" i="2" a="1"/>
  <c r="AM12" i="2" s="1"/>
  <c r="AZ12" i="2" a="1"/>
  <c r="AZ12" i="2" s="1"/>
  <c r="AL12" i="2" a="1"/>
  <c r="AL12" i="2" s="1"/>
  <c r="AS10" i="2" a="1"/>
  <c r="AS10" i="2" s="1"/>
  <c r="AW10" i="2" a="1"/>
  <c r="AW10" i="2" s="1"/>
  <c r="BJ10" i="2" a="1"/>
  <c r="BJ10" i="2" s="1"/>
  <c r="BG10" i="2" a="1"/>
  <c r="BG10" i="2" s="1"/>
  <c r="AU10" i="2" a="1"/>
  <c r="AU10" i="2" s="1"/>
  <c r="BH10" i="2" a="1"/>
  <c r="BH10" i="2" s="1"/>
  <c r="AR10" i="2" a="1"/>
  <c r="AR10" i="2" s="1"/>
  <c r="BC10" i="2" a="1"/>
  <c r="BC10" i="2" s="1"/>
  <c r="BP10" i="2" a="1"/>
  <c r="BP10" i="2" s="1"/>
  <c r="AP10" i="2" a="1"/>
  <c r="AP10" i="2" s="1"/>
  <c r="BB10" i="2" a="1"/>
  <c r="BB10" i="2" s="1"/>
  <c r="BE10" i="2" a="1"/>
  <c r="BE10" i="2" s="1"/>
  <c r="AO10" i="2" a="1"/>
  <c r="AO10" i="2" s="1"/>
  <c r="AN10" i="2" a="1"/>
  <c r="AN10" i="2" s="1"/>
  <c r="BR10" i="2" a="1"/>
  <c r="BR10" i="2" s="1"/>
  <c r="BA10" i="2" a="1"/>
  <c r="BA10" i="2" s="1"/>
  <c r="AM10" i="2" a="1"/>
  <c r="AM10" i="2" s="1"/>
  <c r="AZ10" i="2" a="1"/>
  <c r="AZ10" i="2" s="1"/>
  <c r="AL10" i="2" a="1"/>
  <c r="AL10" i="2" s="1"/>
  <c r="AS2" i="2" a="1"/>
  <c r="AS2" i="2" s="1"/>
  <c r="AW2" i="2" a="1"/>
  <c r="AW2" i="2" s="1"/>
  <c r="BJ2" i="2" a="1"/>
  <c r="BJ2" i="2" s="1"/>
  <c r="BG2" i="2" a="1"/>
  <c r="BG2" i="2" s="1"/>
  <c r="AU2" i="2" a="1"/>
  <c r="AU2" i="2" s="1"/>
  <c r="BH2" i="2" a="1"/>
  <c r="BH2" i="2" s="1"/>
  <c r="AR2" i="2" a="1"/>
  <c r="AR2" i="2" s="1"/>
  <c r="BC2" i="2" a="1"/>
  <c r="BC2" i="2" s="1"/>
  <c r="BP2" i="2" a="1"/>
  <c r="BP2" i="2" s="1"/>
  <c r="AP2" i="2" a="1"/>
  <c r="AP2" i="2" s="1"/>
  <c r="BB2" i="2" a="1"/>
  <c r="BB2" i="2" s="1"/>
  <c r="BE2" i="2" a="1"/>
  <c r="BE2" i="2" s="1"/>
  <c r="AO2" i="2" a="1"/>
  <c r="AO2" i="2" s="1"/>
  <c r="AN2" i="2" a="1"/>
  <c r="AN2" i="2" s="1"/>
  <c r="BR2" i="2" a="1"/>
  <c r="BR2" i="2" s="1"/>
  <c r="BA2" i="2" a="1"/>
  <c r="BA2" i="2" s="1"/>
  <c r="AM2" i="2" a="1"/>
  <c r="AM2" i="2" s="1"/>
  <c r="AZ2" i="2" a="1"/>
  <c r="AZ2" i="2" s="1"/>
  <c r="AS1" i="2"/>
  <c r="AW1" i="2"/>
  <c r="BJ1" i="2"/>
  <c r="BG1" i="2"/>
  <c r="AU1" i="2"/>
  <c r="BH1" i="2"/>
  <c r="AR1" i="2"/>
  <c r="BC1" i="2"/>
  <c r="BP1" i="2"/>
  <c r="AP1" i="2"/>
  <c r="BB1" i="2"/>
  <c r="BE1" i="2"/>
  <c r="AO1" i="2"/>
  <c r="AN1" i="2"/>
  <c r="BR1" i="2"/>
  <c r="BA1" i="2"/>
  <c r="AM1" i="2"/>
  <c r="AZ1" i="2"/>
  <c r="P195" i="54"/>
  <c r="P194" i="54"/>
  <c r="P193" i="54"/>
  <c r="P192" i="54"/>
  <c r="P191" i="54"/>
  <c r="P190" i="54"/>
  <c r="P189" i="54"/>
  <c r="E190" i="54"/>
  <c r="AL188" i="54" a="1"/>
  <c r="AL188" i="54" s="1"/>
  <c r="Q188" i="54"/>
  <c r="R188" i="54" s="1"/>
  <c r="P188" i="54"/>
  <c r="N188" i="54"/>
  <c r="M188" i="54"/>
  <c r="E189" i="54"/>
  <c r="AL187" i="54" a="1"/>
  <c r="AL187" i="54" s="1"/>
  <c r="Q187" i="54"/>
  <c r="R187" i="54" s="1"/>
  <c r="P187" i="54"/>
  <c r="N187" i="54"/>
  <c r="M187" i="54"/>
  <c r="E188" i="54"/>
  <c r="AL186" i="54" a="1"/>
  <c r="AL186" i="54" s="1"/>
  <c r="Q186" i="54"/>
  <c r="R186" i="54" s="1"/>
  <c r="P186" i="54"/>
  <c r="N186" i="54"/>
  <c r="M186" i="54"/>
  <c r="E187" i="54"/>
  <c r="AL185" i="54" a="1"/>
  <c r="AL185" i="54" s="1"/>
  <c r="Q185" i="54"/>
  <c r="R185" i="54" s="1"/>
  <c r="P185" i="54"/>
  <c r="N185" i="54"/>
  <c r="M185" i="54"/>
  <c r="E186" i="54"/>
  <c r="AL184" i="54" a="1"/>
  <c r="AL184" i="54" s="1"/>
  <c r="Q184" i="54"/>
  <c r="R184" i="54" s="1"/>
  <c r="P184" i="54"/>
  <c r="N184" i="54"/>
  <c r="M184" i="54"/>
  <c r="E185" i="54"/>
  <c r="AL183" i="54" a="1"/>
  <c r="AL183" i="54" s="1"/>
  <c r="Q183" i="54"/>
  <c r="R183" i="54" s="1"/>
  <c r="P183" i="54"/>
  <c r="N183" i="54"/>
  <c r="M183" i="54"/>
  <c r="E184" i="54"/>
  <c r="AL182" i="54" a="1"/>
  <c r="AL182" i="54" s="1"/>
  <c r="Q182" i="54"/>
  <c r="R182" i="54" s="1"/>
  <c r="P182" i="54"/>
  <c r="N182" i="54"/>
  <c r="M182" i="54"/>
  <c r="E183" i="54"/>
  <c r="AL181" i="54" a="1"/>
  <c r="AL181" i="54" s="1"/>
  <c r="Q181" i="54"/>
  <c r="R181" i="54" s="1"/>
  <c r="P181" i="54"/>
  <c r="N181" i="54"/>
  <c r="M181" i="54"/>
  <c r="E182" i="54"/>
  <c r="AL180" i="54" a="1"/>
  <c r="AL180" i="54" s="1"/>
  <c r="Q180" i="54"/>
  <c r="R180" i="54" s="1"/>
  <c r="P180" i="54"/>
  <c r="N180" i="54"/>
  <c r="M180" i="54"/>
  <c r="E181" i="54"/>
  <c r="AL179" i="54" a="1"/>
  <c r="AL179" i="54" s="1"/>
  <c r="Q179" i="54"/>
  <c r="R179" i="54" s="1"/>
  <c r="P179" i="54"/>
  <c r="N179" i="54"/>
  <c r="M179" i="54"/>
  <c r="E180" i="54"/>
  <c r="AL178" i="54" a="1"/>
  <c r="AL178" i="54" s="1"/>
  <c r="Q178" i="54"/>
  <c r="R178" i="54" s="1"/>
  <c r="P178" i="54"/>
  <c r="N178" i="54"/>
  <c r="M178" i="54"/>
  <c r="E179" i="54"/>
  <c r="AL177" i="54" a="1"/>
  <c r="AL177" i="54" s="1"/>
  <c r="Q177" i="54"/>
  <c r="R177" i="54" s="1"/>
  <c r="P177" i="54"/>
  <c r="N177" i="54"/>
  <c r="M177" i="54"/>
  <c r="E178" i="54"/>
  <c r="AL176" i="54" a="1"/>
  <c r="AL176" i="54" s="1"/>
  <c r="Q176" i="54"/>
  <c r="R176" i="54" s="1"/>
  <c r="P176" i="54"/>
  <c r="N176" i="54"/>
  <c r="M176" i="54"/>
  <c r="E177" i="54"/>
  <c r="AL175" i="54" a="1"/>
  <c r="AL175" i="54" s="1"/>
  <c r="Q175" i="54"/>
  <c r="R175" i="54" s="1"/>
  <c r="P175" i="54"/>
  <c r="N175" i="54"/>
  <c r="M175" i="54"/>
  <c r="E176" i="54"/>
  <c r="AL174" i="54" a="1"/>
  <c r="AL174" i="54" s="1"/>
  <c r="Q174" i="54"/>
  <c r="R174" i="54" s="1"/>
  <c r="P174" i="54"/>
  <c r="N174" i="54"/>
  <c r="M174" i="54"/>
  <c r="E175" i="54"/>
  <c r="AL173" i="54" a="1"/>
  <c r="AL173" i="54" s="1"/>
  <c r="Q173" i="54"/>
  <c r="R173" i="54" s="1"/>
  <c r="P173" i="54"/>
  <c r="N173" i="54"/>
  <c r="M173" i="54"/>
  <c r="E174" i="54"/>
  <c r="AL172" i="54" a="1"/>
  <c r="AL172" i="54" s="1"/>
  <c r="Q172" i="54"/>
  <c r="R172" i="54" s="1"/>
  <c r="P172" i="54"/>
  <c r="N172" i="54"/>
  <c r="M172" i="54"/>
  <c r="E173" i="54"/>
  <c r="AL171" i="54" a="1"/>
  <c r="AL171" i="54" s="1"/>
  <c r="Q171" i="54"/>
  <c r="R171" i="54" s="1"/>
  <c r="P171" i="54"/>
  <c r="N171" i="54"/>
  <c r="M171" i="54"/>
  <c r="E172" i="54"/>
  <c r="AL170" i="54" a="1"/>
  <c r="AL170" i="54" s="1"/>
  <c r="Q170" i="54"/>
  <c r="R170" i="54" s="1"/>
  <c r="P170" i="54"/>
  <c r="N170" i="54"/>
  <c r="M170" i="54"/>
  <c r="E171" i="54"/>
  <c r="AL169" i="54" a="1"/>
  <c r="AL169" i="54" s="1"/>
  <c r="Q169" i="54"/>
  <c r="R169" i="54" s="1"/>
  <c r="P169" i="54"/>
  <c r="N169" i="54"/>
  <c r="M169" i="54"/>
  <c r="E170" i="54"/>
  <c r="AL168" i="54" a="1"/>
  <c r="AL168" i="54" s="1"/>
  <c r="Q168" i="54"/>
  <c r="R168" i="54" s="1"/>
  <c r="P168" i="54"/>
  <c r="N168" i="54"/>
  <c r="M168" i="54"/>
  <c r="E169" i="54"/>
  <c r="AL167" i="54" a="1"/>
  <c r="AL167" i="54" s="1"/>
  <c r="AK167" i="54" a="1"/>
  <c r="AK167" i="54" s="1"/>
  <c r="Q167" i="54"/>
  <c r="R167" i="54" s="1"/>
  <c r="P167" i="54"/>
  <c r="N167" i="54"/>
  <c r="M167" i="54"/>
  <c r="E168" i="54"/>
  <c r="AL166" i="54" a="1"/>
  <c r="AL166" i="54" s="1"/>
  <c r="AK166" i="54" a="1"/>
  <c r="AK166" i="54" s="1"/>
  <c r="Q166" i="54"/>
  <c r="R166" i="54" s="1"/>
  <c r="P166" i="54"/>
  <c r="N166" i="54"/>
  <c r="M166" i="54"/>
  <c r="E167" i="54"/>
  <c r="AL165" i="54" a="1"/>
  <c r="AL165" i="54" s="1"/>
  <c r="AK165" i="54" a="1"/>
  <c r="AK165" i="54" s="1"/>
  <c r="Q165" i="54"/>
  <c r="R165" i="54" s="1"/>
  <c r="P165" i="54"/>
  <c r="N165" i="54"/>
  <c r="M165" i="54"/>
  <c r="E166" i="54"/>
  <c r="AL164" i="54" a="1"/>
  <c r="AL164" i="54" s="1"/>
  <c r="AK164" i="54" a="1"/>
  <c r="AK164" i="54" s="1"/>
  <c r="Q164" i="54"/>
  <c r="R164" i="54" s="1"/>
  <c r="P164" i="54"/>
  <c r="N164" i="54"/>
  <c r="M164" i="54"/>
  <c r="E165" i="54"/>
  <c r="AL163" i="54" a="1"/>
  <c r="AL163" i="54" s="1"/>
  <c r="AK163" i="54" a="1"/>
  <c r="AK163" i="54" s="1"/>
  <c r="Q163" i="54"/>
  <c r="R163" i="54" s="1"/>
  <c r="P163" i="54"/>
  <c r="N163" i="54"/>
  <c r="M163" i="54"/>
  <c r="E164" i="54"/>
  <c r="AL162" i="54" a="1"/>
  <c r="AL162" i="54" s="1"/>
  <c r="AK162" i="54" a="1"/>
  <c r="AK162" i="54" s="1"/>
  <c r="Q162" i="54"/>
  <c r="R162" i="54" s="1"/>
  <c r="P162" i="54"/>
  <c r="N162" i="54"/>
  <c r="M162" i="54"/>
  <c r="E163" i="54"/>
  <c r="AL161" i="54" a="1"/>
  <c r="AL161" i="54" s="1"/>
  <c r="AK161" i="54" a="1"/>
  <c r="AK161" i="54" s="1"/>
  <c r="Q161" i="54"/>
  <c r="R161" i="54" s="1"/>
  <c r="P161" i="54"/>
  <c r="N161" i="54"/>
  <c r="M161" i="54"/>
  <c r="E162" i="54"/>
  <c r="AL160" i="54" a="1"/>
  <c r="AL160" i="54" s="1"/>
  <c r="AK160" i="54" a="1"/>
  <c r="AK160" i="54" s="1"/>
  <c r="Q160" i="54"/>
  <c r="R160" i="54" s="1"/>
  <c r="P160" i="54"/>
  <c r="N160" i="54"/>
  <c r="M160" i="54"/>
  <c r="E161" i="54"/>
  <c r="AL159" i="54" a="1"/>
  <c r="AL159" i="54" s="1"/>
  <c r="AK159" i="54" a="1"/>
  <c r="AK159" i="54" s="1"/>
  <c r="Q159" i="54"/>
  <c r="R159" i="54" s="1"/>
  <c r="P159" i="54"/>
  <c r="N159" i="54"/>
  <c r="M159" i="54"/>
  <c r="E160" i="54"/>
  <c r="AL158" i="54" a="1"/>
  <c r="AL158" i="54" s="1"/>
  <c r="AK158" i="54" a="1"/>
  <c r="AK158" i="54" s="1"/>
  <c r="Q158" i="54"/>
  <c r="R158" i="54" s="1"/>
  <c r="P158" i="54"/>
  <c r="N158" i="54"/>
  <c r="M158" i="54"/>
  <c r="E159" i="54"/>
  <c r="AL157" i="54" a="1"/>
  <c r="AL157" i="54" s="1"/>
  <c r="AK157" i="54" a="1"/>
  <c r="AK157" i="54" s="1"/>
  <c r="Q157" i="54"/>
  <c r="R157" i="54" s="1"/>
  <c r="P157" i="54"/>
  <c r="N157" i="54"/>
  <c r="M157" i="54"/>
  <c r="E158" i="54"/>
  <c r="AL156" i="54" a="1"/>
  <c r="AL156" i="54" s="1"/>
  <c r="AK156" i="54" a="1"/>
  <c r="AK156" i="54" s="1"/>
  <c r="Q156" i="54"/>
  <c r="R156" i="54" s="1"/>
  <c r="P156" i="54"/>
  <c r="N156" i="54"/>
  <c r="M156" i="54"/>
  <c r="E157" i="54"/>
  <c r="AL155" i="54" a="1"/>
  <c r="AL155" i="54" s="1"/>
  <c r="AK155" i="54" a="1"/>
  <c r="AK155" i="54" s="1"/>
  <c r="Q155" i="54"/>
  <c r="R155" i="54" s="1"/>
  <c r="P155" i="54"/>
  <c r="N155" i="54"/>
  <c r="M155" i="54"/>
  <c r="E156" i="54"/>
  <c r="AL154" i="54" a="1"/>
  <c r="AL154" i="54" s="1"/>
  <c r="AK154" i="54" a="1"/>
  <c r="AK154" i="54" s="1"/>
  <c r="Q154" i="54"/>
  <c r="R154" i="54" s="1"/>
  <c r="P154" i="54"/>
  <c r="N154" i="54"/>
  <c r="M154" i="54"/>
  <c r="E155" i="54"/>
  <c r="AL153" i="54" a="1"/>
  <c r="AL153" i="54" s="1"/>
  <c r="AK153" i="54" a="1"/>
  <c r="AK153" i="54" s="1"/>
  <c r="Q153" i="54"/>
  <c r="R153" i="54" s="1"/>
  <c r="P153" i="54"/>
  <c r="N153" i="54"/>
  <c r="M153" i="54"/>
  <c r="E154" i="54"/>
  <c r="AL152" i="54" a="1"/>
  <c r="AL152" i="54" s="1"/>
  <c r="AK152" i="54" a="1"/>
  <c r="AK152" i="54" s="1"/>
  <c r="Q152" i="54"/>
  <c r="R152" i="54" s="1"/>
  <c r="P152" i="54"/>
  <c r="N152" i="54"/>
  <c r="M152" i="54"/>
  <c r="E153" i="54"/>
  <c r="AL151" i="54" a="1"/>
  <c r="AL151" i="54" s="1"/>
  <c r="AK151" i="54" a="1"/>
  <c r="AK151" i="54" s="1"/>
  <c r="Q151" i="54"/>
  <c r="R151" i="54" s="1"/>
  <c r="P151" i="54"/>
  <c r="N151" i="54"/>
  <c r="M151" i="54"/>
  <c r="E152" i="54"/>
  <c r="AL150" i="54" a="1"/>
  <c r="AL150" i="54" s="1"/>
  <c r="AK150" i="54" a="1"/>
  <c r="AK150" i="54" s="1"/>
  <c r="Q150" i="54"/>
  <c r="R150" i="54" s="1"/>
  <c r="P150" i="54"/>
  <c r="N150" i="54"/>
  <c r="M150" i="54"/>
  <c r="E151" i="54"/>
  <c r="AL149" i="54" a="1"/>
  <c r="AL149" i="54" s="1"/>
  <c r="AK149" i="54" a="1"/>
  <c r="AK149" i="54" s="1"/>
  <c r="Q149" i="54"/>
  <c r="R149" i="54" s="1"/>
  <c r="P149" i="54"/>
  <c r="N149" i="54"/>
  <c r="M149" i="54"/>
  <c r="E150" i="54"/>
  <c r="AL148" i="54" a="1"/>
  <c r="AL148" i="54" s="1"/>
  <c r="AK148" i="54" a="1"/>
  <c r="AK148" i="54" s="1"/>
  <c r="Q148" i="54"/>
  <c r="R148" i="54" s="1"/>
  <c r="P148" i="54"/>
  <c r="N148" i="54"/>
  <c r="M148" i="54"/>
  <c r="E149" i="54"/>
  <c r="AL147" i="54" a="1"/>
  <c r="AL147" i="54" s="1"/>
  <c r="AK147" i="54" a="1"/>
  <c r="AK147" i="54" s="1"/>
  <c r="Q147" i="54"/>
  <c r="R147" i="54" s="1"/>
  <c r="P147" i="54"/>
  <c r="N147" i="54"/>
  <c r="M147" i="54"/>
  <c r="E148" i="54"/>
  <c r="AL146" i="54" a="1"/>
  <c r="AL146" i="54" s="1"/>
  <c r="AK146" i="54" a="1"/>
  <c r="AK146" i="54" s="1"/>
  <c r="Q146" i="54"/>
  <c r="R146" i="54" s="1"/>
  <c r="P146" i="54"/>
  <c r="N146" i="54"/>
  <c r="M146" i="54"/>
  <c r="E147" i="54"/>
  <c r="AL145" i="54" a="1"/>
  <c r="AL145" i="54" s="1"/>
  <c r="AK145" i="54" a="1"/>
  <c r="AK145" i="54" s="1"/>
  <c r="Q145" i="54"/>
  <c r="R145" i="54" s="1"/>
  <c r="P145" i="54"/>
  <c r="N145" i="54"/>
  <c r="M145" i="54"/>
  <c r="E146" i="54"/>
  <c r="AL144" i="54" a="1"/>
  <c r="AL144" i="54" s="1"/>
  <c r="AK144" i="54" a="1"/>
  <c r="AK144" i="54" s="1"/>
  <c r="Q144" i="54"/>
  <c r="R144" i="54" s="1"/>
  <c r="P144" i="54"/>
  <c r="N144" i="54"/>
  <c r="M144" i="54"/>
  <c r="E145" i="54"/>
  <c r="AL143" i="54" a="1"/>
  <c r="AL143" i="54" s="1"/>
  <c r="AK143" i="54" a="1"/>
  <c r="AK143" i="54" s="1"/>
  <c r="Q143" i="54"/>
  <c r="R143" i="54" s="1"/>
  <c r="P143" i="54"/>
  <c r="N143" i="54"/>
  <c r="M143" i="54"/>
  <c r="E144" i="54"/>
  <c r="AL142" i="54" a="1"/>
  <c r="AL142" i="54" s="1"/>
  <c r="AK142" i="54" a="1"/>
  <c r="AK142" i="54" s="1"/>
  <c r="Q142" i="54"/>
  <c r="R142" i="54" s="1"/>
  <c r="P142" i="54"/>
  <c r="N142" i="54"/>
  <c r="M142" i="54"/>
  <c r="E143" i="54"/>
  <c r="AL141" i="54" a="1"/>
  <c r="AL141" i="54" s="1"/>
  <c r="AK141" i="54" a="1"/>
  <c r="AK141" i="54" s="1"/>
  <c r="Q141" i="54"/>
  <c r="R141" i="54" s="1"/>
  <c r="P141" i="54"/>
  <c r="N141" i="54"/>
  <c r="M141" i="54"/>
  <c r="E142" i="54"/>
  <c r="AL140" i="54" a="1"/>
  <c r="AL140" i="54" s="1"/>
  <c r="AK140" i="54" a="1"/>
  <c r="AK140" i="54" s="1"/>
  <c r="Q140" i="54"/>
  <c r="R140" i="54" s="1"/>
  <c r="P140" i="54"/>
  <c r="N140" i="54"/>
  <c r="M140" i="54"/>
  <c r="E141" i="54"/>
  <c r="AL139" i="54" a="1"/>
  <c r="AL139" i="54" s="1"/>
  <c r="AK139" i="54" a="1"/>
  <c r="AK139" i="54" s="1"/>
  <c r="Q139" i="54"/>
  <c r="R139" i="54" s="1"/>
  <c r="P139" i="54"/>
  <c r="N139" i="54"/>
  <c r="M139" i="54"/>
  <c r="E140" i="54"/>
  <c r="AL138" i="54" a="1"/>
  <c r="AL138" i="54" s="1"/>
  <c r="AK138" i="54" a="1"/>
  <c r="AK138" i="54" s="1"/>
  <c r="Q138" i="54"/>
  <c r="R138" i="54" s="1"/>
  <c r="P138" i="54"/>
  <c r="N138" i="54"/>
  <c r="M138" i="54"/>
  <c r="E139" i="54"/>
  <c r="AL137" i="54" a="1"/>
  <c r="AL137" i="54" s="1"/>
  <c r="AK137" i="54" a="1"/>
  <c r="AK137" i="54" s="1"/>
  <c r="Q137" i="54"/>
  <c r="R137" i="54" s="1"/>
  <c r="P137" i="54"/>
  <c r="N137" i="54"/>
  <c r="M137" i="54"/>
  <c r="E138" i="54"/>
  <c r="AL136" i="54" a="1"/>
  <c r="AL136" i="54" s="1"/>
  <c r="AK136" i="54" a="1"/>
  <c r="AK136" i="54" s="1"/>
  <c r="Q136" i="54"/>
  <c r="R136" i="54" s="1"/>
  <c r="P136" i="54"/>
  <c r="N136" i="54"/>
  <c r="M136" i="54"/>
  <c r="E137" i="54"/>
  <c r="AL135" i="54" a="1"/>
  <c r="AL135" i="54" s="1"/>
  <c r="AK135" i="54" a="1"/>
  <c r="AK135" i="54" s="1"/>
  <c r="Q135" i="54"/>
  <c r="R135" i="54" s="1"/>
  <c r="P135" i="54"/>
  <c r="N135" i="54"/>
  <c r="M135" i="54"/>
  <c r="E136" i="54"/>
  <c r="AL134" i="54" a="1"/>
  <c r="AL134" i="54" s="1"/>
  <c r="AK134" i="54" a="1"/>
  <c r="AK134" i="54" s="1"/>
  <c r="Q134" i="54"/>
  <c r="R134" i="54" s="1"/>
  <c r="P134" i="54"/>
  <c r="N134" i="54"/>
  <c r="M134" i="54"/>
  <c r="E135" i="54"/>
  <c r="AL133" i="54" a="1"/>
  <c r="AL133" i="54" s="1"/>
  <c r="AK133" i="54" a="1"/>
  <c r="AK133" i="54" s="1"/>
  <c r="Q133" i="54"/>
  <c r="R133" i="54" s="1"/>
  <c r="P133" i="54"/>
  <c r="N133" i="54"/>
  <c r="M133" i="54"/>
  <c r="E134" i="54"/>
  <c r="AL132" i="54" a="1"/>
  <c r="AL132" i="54" s="1"/>
  <c r="AK132" i="54" a="1"/>
  <c r="AK132" i="54" s="1"/>
  <c r="Q132" i="54"/>
  <c r="R132" i="54" s="1"/>
  <c r="P132" i="54"/>
  <c r="N132" i="54"/>
  <c r="M132" i="54"/>
  <c r="E133" i="54"/>
  <c r="AL131" i="54" a="1"/>
  <c r="AL131" i="54" s="1"/>
  <c r="AK131" i="54" a="1"/>
  <c r="AK131" i="54" s="1"/>
  <c r="Q131" i="54"/>
  <c r="R131" i="54" s="1"/>
  <c r="P131" i="54"/>
  <c r="N131" i="54"/>
  <c r="M131" i="54"/>
  <c r="E132" i="54"/>
  <c r="AL130" i="54" a="1"/>
  <c r="AL130" i="54" s="1"/>
  <c r="AK130" i="54" a="1"/>
  <c r="AK130" i="54" s="1"/>
  <c r="Q130" i="54"/>
  <c r="R130" i="54" s="1"/>
  <c r="P130" i="54"/>
  <c r="N130" i="54"/>
  <c r="M130" i="54"/>
  <c r="E131" i="54"/>
  <c r="AL129" i="54" a="1"/>
  <c r="AL129" i="54" s="1"/>
  <c r="AK129" i="54" a="1"/>
  <c r="AK129" i="54" s="1"/>
  <c r="Q129" i="54"/>
  <c r="R129" i="54" s="1"/>
  <c r="P129" i="54"/>
  <c r="N129" i="54"/>
  <c r="M129" i="54"/>
  <c r="E130" i="54"/>
  <c r="AL128" i="54" a="1"/>
  <c r="AL128" i="54" s="1"/>
  <c r="AK128" i="54" a="1"/>
  <c r="AK128" i="54" s="1"/>
  <c r="Q128" i="54"/>
  <c r="R128" i="54" s="1"/>
  <c r="P128" i="54"/>
  <c r="N128" i="54"/>
  <c r="M128" i="54"/>
  <c r="E129" i="54"/>
  <c r="AL127" i="54" a="1"/>
  <c r="AL127" i="54" s="1"/>
  <c r="AK127" i="54" a="1"/>
  <c r="AK127" i="54" s="1"/>
  <c r="Q127" i="54"/>
  <c r="R127" i="54" s="1"/>
  <c r="P127" i="54"/>
  <c r="N127" i="54"/>
  <c r="M127" i="54"/>
  <c r="E128" i="54"/>
  <c r="AL126" i="54" a="1"/>
  <c r="AL126" i="54" s="1"/>
  <c r="AK126" i="54" a="1"/>
  <c r="AK126" i="54" s="1"/>
  <c r="Q126" i="54"/>
  <c r="R126" i="54" s="1"/>
  <c r="P126" i="54"/>
  <c r="N126" i="54"/>
  <c r="M126" i="54"/>
  <c r="E127" i="54"/>
  <c r="AL125" i="54" a="1"/>
  <c r="AL125" i="54" s="1"/>
  <c r="AK125" i="54" a="1"/>
  <c r="AK125" i="54" s="1"/>
  <c r="Q125" i="54"/>
  <c r="R125" i="54" s="1"/>
  <c r="P125" i="54"/>
  <c r="N125" i="54"/>
  <c r="M125" i="54"/>
  <c r="E126" i="54"/>
  <c r="AL124" i="54" a="1"/>
  <c r="AL124" i="54" s="1"/>
  <c r="AK124" i="54" a="1"/>
  <c r="AK124" i="54" s="1"/>
  <c r="Q124" i="54"/>
  <c r="R124" i="54" s="1"/>
  <c r="P124" i="54"/>
  <c r="N124" i="54"/>
  <c r="M124" i="54"/>
  <c r="E125" i="54"/>
  <c r="AL123" i="54" a="1"/>
  <c r="AL123" i="54" s="1"/>
  <c r="AK123" i="54" a="1"/>
  <c r="AK123" i="54" s="1"/>
  <c r="Q123" i="54"/>
  <c r="R123" i="54" s="1"/>
  <c r="P123" i="54"/>
  <c r="N123" i="54"/>
  <c r="M123" i="54"/>
  <c r="E124" i="54"/>
  <c r="AL122" i="54" a="1"/>
  <c r="AL122" i="54" s="1"/>
  <c r="AK122" i="54" a="1"/>
  <c r="AK122" i="54" s="1"/>
  <c r="Q122" i="54"/>
  <c r="R122" i="54" s="1"/>
  <c r="P122" i="54"/>
  <c r="N122" i="54"/>
  <c r="M122" i="54"/>
  <c r="E123" i="54"/>
  <c r="AL121" i="54" a="1"/>
  <c r="AL121" i="54" s="1"/>
  <c r="AK121" i="54" a="1"/>
  <c r="AK121" i="54" s="1"/>
  <c r="Q121" i="54"/>
  <c r="R121" i="54" s="1"/>
  <c r="P121" i="54"/>
  <c r="N121" i="54"/>
  <c r="M121" i="54"/>
  <c r="E122" i="54"/>
  <c r="AL120" i="54" a="1"/>
  <c r="AL120" i="54" s="1"/>
  <c r="AK120" i="54" a="1"/>
  <c r="AK120" i="54" s="1"/>
  <c r="Q120" i="54"/>
  <c r="R120" i="54" s="1"/>
  <c r="P120" i="54"/>
  <c r="N120" i="54"/>
  <c r="M120" i="54"/>
  <c r="E121" i="54"/>
  <c r="AL119" i="54" a="1"/>
  <c r="AL119" i="54" s="1"/>
  <c r="AK119" i="54" a="1"/>
  <c r="AK119" i="54" s="1"/>
  <c r="Q119" i="54"/>
  <c r="R119" i="54" s="1"/>
  <c r="P119" i="54"/>
  <c r="N119" i="54"/>
  <c r="M119" i="54"/>
  <c r="E120" i="54"/>
  <c r="AL118" i="54" a="1"/>
  <c r="AL118" i="54" s="1"/>
  <c r="AK118" i="54" a="1"/>
  <c r="AK118" i="54" s="1"/>
  <c r="Q118" i="54"/>
  <c r="R118" i="54" s="1"/>
  <c r="P118" i="54"/>
  <c r="N118" i="54"/>
  <c r="M118" i="54"/>
  <c r="E119" i="54"/>
  <c r="AL117" i="54" a="1"/>
  <c r="AL117" i="54" s="1"/>
  <c r="AK117" i="54" a="1"/>
  <c r="AK117" i="54" s="1"/>
  <c r="Q117" i="54"/>
  <c r="R117" i="54" s="1"/>
  <c r="P117" i="54"/>
  <c r="N117" i="54"/>
  <c r="M117" i="54"/>
  <c r="E118" i="54"/>
  <c r="AL116" i="54" a="1"/>
  <c r="AL116" i="54" s="1"/>
  <c r="AK116" i="54" a="1"/>
  <c r="AK116" i="54" s="1"/>
  <c r="Q116" i="54"/>
  <c r="R116" i="54" s="1"/>
  <c r="P116" i="54"/>
  <c r="N116" i="54"/>
  <c r="M116" i="54"/>
  <c r="E117" i="54"/>
  <c r="AL115" i="54" a="1"/>
  <c r="AL115" i="54" s="1"/>
  <c r="AK115" i="54" a="1"/>
  <c r="AK115" i="54" s="1"/>
  <c r="Q115" i="54"/>
  <c r="R115" i="54" s="1"/>
  <c r="P115" i="54"/>
  <c r="N115" i="54"/>
  <c r="M115" i="54"/>
  <c r="E116" i="54"/>
  <c r="AL114" i="54" a="1"/>
  <c r="AL114" i="54" s="1"/>
  <c r="AK114" i="54" a="1"/>
  <c r="AK114" i="54" s="1"/>
  <c r="Q114" i="54"/>
  <c r="R114" i="54" s="1"/>
  <c r="P114" i="54"/>
  <c r="N114" i="54"/>
  <c r="M114" i="54"/>
  <c r="E115" i="54"/>
  <c r="AL113" i="54" a="1"/>
  <c r="AL113" i="54" s="1"/>
  <c r="AK113" i="54" a="1"/>
  <c r="AK113" i="54" s="1"/>
  <c r="Q113" i="54"/>
  <c r="R113" i="54" s="1"/>
  <c r="P113" i="54"/>
  <c r="N113" i="54"/>
  <c r="M113" i="54"/>
  <c r="E114" i="54"/>
  <c r="AL112" i="54" a="1"/>
  <c r="AL112" i="54" s="1"/>
  <c r="AK112" i="54" a="1"/>
  <c r="AK112" i="54" s="1"/>
  <c r="Q112" i="54"/>
  <c r="R112" i="54" s="1"/>
  <c r="P112" i="54"/>
  <c r="N112" i="54"/>
  <c r="M112" i="54"/>
  <c r="E113" i="54"/>
  <c r="AL111" i="54" a="1"/>
  <c r="AL111" i="54" s="1"/>
  <c r="AK111" i="54" a="1"/>
  <c r="AK111" i="54" s="1"/>
  <c r="Q111" i="54"/>
  <c r="R111" i="54" s="1"/>
  <c r="P111" i="54"/>
  <c r="N111" i="54"/>
  <c r="M111" i="54"/>
  <c r="E112" i="54"/>
  <c r="AL110" i="54" a="1"/>
  <c r="AL110" i="54" s="1"/>
  <c r="AK110" i="54" a="1"/>
  <c r="AK110" i="54" s="1"/>
  <c r="Q110" i="54"/>
  <c r="R110" i="54" s="1"/>
  <c r="P110" i="54"/>
  <c r="N110" i="54"/>
  <c r="M110" i="54"/>
  <c r="E111" i="54"/>
  <c r="AL109" i="54" a="1"/>
  <c r="AL109" i="54" s="1"/>
  <c r="AK109" i="54" a="1"/>
  <c r="AK109" i="54" s="1"/>
  <c r="Q109" i="54"/>
  <c r="R109" i="54" s="1"/>
  <c r="P109" i="54"/>
  <c r="N109" i="54"/>
  <c r="M109" i="54"/>
  <c r="E110" i="54"/>
  <c r="AL108" i="54" a="1"/>
  <c r="AL108" i="54" s="1"/>
  <c r="AK108" i="54" a="1"/>
  <c r="AK108" i="54" s="1"/>
  <c r="Q108" i="54"/>
  <c r="R108" i="54" s="1"/>
  <c r="P108" i="54"/>
  <c r="N108" i="54"/>
  <c r="M108" i="54"/>
  <c r="E109" i="54"/>
  <c r="AL107" i="54" a="1"/>
  <c r="AL107" i="54" s="1"/>
  <c r="AK107" i="54" a="1"/>
  <c r="AK107" i="54" s="1"/>
  <c r="Q107" i="54"/>
  <c r="R107" i="54" s="1"/>
  <c r="P107" i="54"/>
  <c r="N107" i="54"/>
  <c r="M107" i="54"/>
  <c r="E108" i="54"/>
  <c r="AL106" i="54" a="1"/>
  <c r="AL106" i="54" s="1"/>
  <c r="AK106" i="54" a="1"/>
  <c r="AK106" i="54" s="1"/>
  <c r="Q106" i="54"/>
  <c r="R106" i="54" s="1"/>
  <c r="P106" i="54"/>
  <c r="N106" i="54"/>
  <c r="M106" i="54"/>
  <c r="E107" i="54"/>
  <c r="E106" i="54"/>
  <c r="E105" i="54"/>
  <c r="E104" i="54"/>
  <c r="E103" i="54"/>
  <c r="E102" i="54"/>
  <c r="E101" i="54"/>
  <c r="E100" i="54"/>
  <c r="E99" i="54"/>
  <c r="E98" i="54"/>
  <c r="E97" i="54"/>
  <c r="E96" i="54"/>
  <c r="E95" i="54"/>
  <c r="E94" i="54"/>
  <c r="E93" i="54"/>
  <c r="E92" i="54"/>
  <c r="E91" i="54"/>
  <c r="E90" i="54"/>
  <c r="E89" i="54"/>
  <c r="E88" i="54"/>
  <c r="E87" i="54"/>
  <c r="E86" i="54"/>
  <c r="E85" i="54"/>
  <c r="E84" i="54"/>
  <c r="E83" i="54"/>
  <c r="E82" i="54"/>
  <c r="E81" i="54"/>
  <c r="AL79" i="54" a="1"/>
  <c r="AL79" i="54" s="1"/>
  <c r="AK79" i="54" a="1"/>
  <c r="AK79" i="54" s="1"/>
  <c r="AJ79" i="54" a="1"/>
  <c r="AJ79" i="54" s="1"/>
  <c r="W79" i="54"/>
  <c r="X79" i="54" s="1"/>
  <c r="Q79" i="54"/>
  <c r="R79" i="54" s="1"/>
  <c r="E80" i="54"/>
  <c r="AL78" i="54" a="1"/>
  <c r="AL78" i="54" s="1"/>
  <c r="AK78" i="54" a="1"/>
  <c r="AK78" i="54" s="1"/>
  <c r="AJ78" i="54" a="1"/>
  <c r="AJ78" i="54" s="1"/>
  <c r="W78" i="54"/>
  <c r="X78" i="54" s="1"/>
  <c r="V78" i="54"/>
  <c r="T78" i="54"/>
  <c r="Q78" i="54"/>
  <c r="R78" i="54" s="1"/>
  <c r="P78" i="54"/>
  <c r="O78" i="54"/>
  <c r="N78" i="54"/>
  <c r="M78" i="54"/>
  <c r="AL77" i="54" a="1"/>
  <c r="AL77" i="54" s="1"/>
  <c r="AK77" i="54" a="1"/>
  <c r="AK77" i="54" s="1"/>
  <c r="AJ77" i="54" a="1"/>
  <c r="AJ77" i="54" s="1"/>
  <c r="W77" i="54"/>
  <c r="X77" i="54" s="1"/>
  <c r="V77" i="54"/>
  <c r="T77" i="54"/>
  <c r="Q77" i="54"/>
  <c r="R77" i="54" s="1"/>
  <c r="P77" i="54"/>
  <c r="O77" i="54"/>
  <c r="N77" i="54"/>
  <c r="M77" i="54"/>
  <c r="AL76" i="54" a="1"/>
  <c r="AL76" i="54" s="1"/>
  <c r="AK76" i="54" a="1"/>
  <c r="AK76" i="54" s="1"/>
  <c r="AJ76" i="54" a="1"/>
  <c r="AJ76" i="54" s="1"/>
  <c r="W76" i="54"/>
  <c r="X76" i="54" s="1"/>
  <c r="V76" i="54"/>
  <c r="T76" i="54"/>
  <c r="Q76" i="54"/>
  <c r="R76" i="54" s="1"/>
  <c r="P76" i="54"/>
  <c r="O76" i="54"/>
  <c r="N76" i="54"/>
  <c r="M76" i="54"/>
  <c r="AL75" i="54" a="1"/>
  <c r="AL75" i="54" s="1"/>
  <c r="AK75" i="54" a="1"/>
  <c r="AK75" i="54" s="1"/>
  <c r="AJ75" i="54" a="1"/>
  <c r="AJ75" i="54" s="1"/>
  <c r="W75" i="54"/>
  <c r="X75" i="54" s="1"/>
  <c r="V75" i="54"/>
  <c r="T75" i="54"/>
  <c r="Q75" i="54"/>
  <c r="R75" i="54" s="1"/>
  <c r="P75" i="54"/>
  <c r="O75" i="54"/>
  <c r="N75" i="54"/>
  <c r="M75" i="54"/>
  <c r="AL74" i="54" a="1"/>
  <c r="AL74" i="54" s="1"/>
  <c r="AK74" i="54" a="1"/>
  <c r="AK74" i="54" s="1"/>
  <c r="AJ74" i="54" a="1"/>
  <c r="AJ74" i="54" s="1"/>
  <c r="W74" i="54"/>
  <c r="X74" i="54" s="1"/>
  <c r="V74" i="54"/>
  <c r="T74" i="54"/>
  <c r="Q74" i="54"/>
  <c r="R74" i="54" s="1"/>
  <c r="P74" i="54"/>
  <c r="O74" i="54"/>
  <c r="N74" i="54"/>
  <c r="M74" i="54"/>
  <c r="AL73" i="54" a="1"/>
  <c r="AL73" i="54" s="1"/>
  <c r="AK73" i="54" a="1"/>
  <c r="AK73" i="54" s="1"/>
  <c r="AJ73" i="54" a="1"/>
  <c r="AJ73" i="54" s="1"/>
  <c r="W73" i="54"/>
  <c r="X73" i="54" s="1"/>
  <c r="V73" i="54"/>
  <c r="T73" i="54"/>
  <c r="Q73" i="54"/>
  <c r="R73" i="54" s="1"/>
  <c r="P73" i="54"/>
  <c r="O73" i="54"/>
  <c r="N73" i="54"/>
  <c r="M73" i="54"/>
  <c r="AL72" i="54" a="1"/>
  <c r="AL72" i="54" s="1"/>
  <c r="AK72" i="54" a="1"/>
  <c r="AK72" i="54" s="1"/>
  <c r="AJ72" i="54" a="1"/>
  <c r="AJ72" i="54" s="1"/>
  <c r="Q72" i="54"/>
  <c r="R72" i="54" s="1"/>
  <c r="P72" i="54"/>
  <c r="O72" i="54"/>
  <c r="N72" i="54"/>
  <c r="M72" i="54"/>
  <c r="G73" i="54"/>
  <c r="AL71" i="54" a="1"/>
  <c r="AL71" i="54" s="1"/>
  <c r="AK71" i="54" a="1"/>
  <c r="AK71" i="54" s="1"/>
  <c r="AJ71" i="54" a="1"/>
  <c r="AJ71" i="54" s="1"/>
  <c r="Q71" i="54"/>
  <c r="R71" i="54" s="1"/>
  <c r="P71" i="54"/>
  <c r="O71" i="54"/>
  <c r="N71" i="54"/>
  <c r="M71" i="54"/>
  <c r="G72" i="54"/>
  <c r="AL70" i="54" a="1"/>
  <c r="AL70" i="54" s="1"/>
  <c r="AK70" i="54" a="1"/>
  <c r="AK70" i="54" s="1"/>
  <c r="AJ70" i="54" a="1"/>
  <c r="AJ70" i="54" s="1"/>
  <c r="Q70" i="54"/>
  <c r="R70" i="54" s="1"/>
  <c r="P70" i="54"/>
  <c r="O70" i="54"/>
  <c r="N70" i="54"/>
  <c r="M70" i="54"/>
  <c r="G71" i="54"/>
  <c r="AL69" i="54" a="1"/>
  <c r="AL69" i="54" s="1"/>
  <c r="AK69" i="54" a="1"/>
  <c r="AK69" i="54" s="1"/>
  <c r="AJ69" i="54" a="1"/>
  <c r="AJ69" i="54" s="1"/>
  <c r="Q69" i="54"/>
  <c r="R69" i="54" s="1"/>
  <c r="P69" i="54"/>
  <c r="O69" i="54"/>
  <c r="N69" i="54"/>
  <c r="M69" i="54"/>
  <c r="G70" i="54"/>
  <c r="P68" i="54"/>
  <c r="O68" i="54"/>
  <c r="N68" i="54"/>
  <c r="M68" i="54"/>
  <c r="O67" i="54"/>
  <c r="N67" i="54"/>
  <c r="P67" i="54" s="1"/>
  <c r="M67" i="54"/>
  <c r="G68" i="54"/>
  <c r="O66" i="54"/>
  <c r="N66" i="54"/>
  <c r="P66" i="54" s="1"/>
  <c r="M66" i="54"/>
  <c r="G67" i="54"/>
  <c r="O65" i="54"/>
  <c r="N65" i="54"/>
  <c r="P65" i="54" s="1"/>
  <c r="M65" i="54"/>
  <c r="O64" i="54"/>
  <c r="N64" i="54"/>
  <c r="M64" i="54"/>
  <c r="O63" i="54"/>
  <c r="N63" i="54"/>
  <c r="M63" i="54"/>
  <c r="O61" i="54"/>
  <c r="N61" i="54"/>
  <c r="M61" i="54"/>
  <c r="O60" i="54"/>
  <c r="N60" i="54"/>
  <c r="M60" i="54"/>
  <c r="AL56" i="54" a="1"/>
  <c r="AL56" i="54" s="1"/>
  <c r="AK56" i="54" a="1"/>
  <c r="AK56" i="54" s="1"/>
  <c r="AJ56" i="54" a="1"/>
  <c r="AJ56" i="54" s="1"/>
  <c r="O56" i="54"/>
  <c r="N56" i="54"/>
  <c r="M56" i="54"/>
  <c r="AL55" i="54" a="1"/>
  <c r="AL55" i="54" s="1"/>
  <c r="AK55" i="54" a="1"/>
  <c r="AK55" i="54" s="1"/>
  <c r="AJ55" i="54" a="1"/>
  <c r="AJ55" i="54" s="1"/>
  <c r="N55" i="54"/>
  <c r="O55" i="54"/>
  <c r="M55" i="54"/>
  <c r="AL54" i="54" a="1"/>
  <c r="AL54" i="54" s="1"/>
  <c r="AK54" i="54" a="1"/>
  <c r="AK54" i="54" s="1"/>
  <c r="AJ54" i="54" a="1"/>
  <c r="AJ54" i="54" s="1"/>
  <c r="W54" i="54"/>
  <c r="X54" i="54" s="1"/>
  <c r="V54" i="54"/>
  <c r="T54" i="54"/>
  <c r="Q54" i="54"/>
  <c r="R54" i="54" s="1"/>
  <c r="O54" i="54"/>
  <c r="N54" i="54"/>
  <c r="M54" i="54"/>
  <c r="AL53" i="54" a="1"/>
  <c r="AL53" i="54" s="1"/>
  <c r="AK53" i="54" a="1"/>
  <c r="AK53" i="54" s="1"/>
  <c r="AJ53" i="54" a="1"/>
  <c r="AJ53" i="54" s="1"/>
  <c r="W53" i="54"/>
  <c r="X53" i="54" s="1"/>
  <c r="V53" i="54"/>
  <c r="T53" i="54"/>
  <c r="Q53" i="54"/>
  <c r="R53" i="54" s="1"/>
  <c r="O53" i="54"/>
  <c r="N53" i="54"/>
  <c r="M53" i="54"/>
  <c r="AL52" i="54" a="1"/>
  <c r="AL52" i="54" s="1"/>
  <c r="AK52" i="54" a="1"/>
  <c r="AK52" i="54" s="1"/>
  <c r="AJ52" i="54" a="1"/>
  <c r="AJ52" i="54" s="1"/>
  <c r="W52" i="54"/>
  <c r="X52" i="54" s="1"/>
  <c r="V52" i="54"/>
  <c r="T52" i="54"/>
  <c r="Q52" i="54"/>
  <c r="R52" i="54" s="1"/>
  <c r="O52" i="54"/>
  <c r="N52" i="54"/>
  <c r="M52" i="54"/>
  <c r="AL51" i="54" a="1"/>
  <c r="AL51" i="54" s="1"/>
  <c r="AK51" i="54" a="1"/>
  <c r="AK51" i="54" s="1"/>
  <c r="AJ51" i="54" a="1"/>
  <c r="AJ51" i="54" s="1"/>
  <c r="W51" i="54"/>
  <c r="X51" i="54" s="1"/>
  <c r="V51" i="54"/>
  <c r="T51" i="54"/>
  <c r="Q51" i="54"/>
  <c r="R51" i="54" s="1"/>
  <c r="O51" i="54"/>
  <c r="N51" i="54"/>
  <c r="M51" i="54"/>
  <c r="AL50" i="54" a="1"/>
  <c r="AL50" i="54" s="1"/>
  <c r="AK50" i="54" a="1"/>
  <c r="AK50" i="54" s="1"/>
  <c r="AJ50" i="54" a="1"/>
  <c r="AJ50" i="54" s="1"/>
  <c r="W50" i="54"/>
  <c r="X50" i="54" s="1"/>
  <c r="V50" i="54"/>
  <c r="T50" i="54"/>
  <c r="Q50" i="54"/>
  <c r="R50" i="54" s="1"/>
  <c r="O50" i="54"/>
  <c r="N50" i="54"/>
  <c r="M50" i="54"/>
  <c r="AL49" i="54" a="1"/>
  <c r="AL49" i="54" s="1"/>
  <c r="AK49" i="54" a="1"/>
  <c r="AK49" i="54" s="1"/>
  <c r="AJ49" i="54" a="1"/>
  <c r="AJ49" i="54" s="1"/>
  <c r="W49" i="54"/>
  <c r="X49" i="54" s="1"/>
  <c r="V49" i="54"/>
  <c r="T49" i="54"/>
  <c r="Q49" i="54"/>
  <c r="R49" i="54" s="1"/>
  <c r="O49" i="54"/>
  <c r="N49" i="54"/>
  <c r="M49" i="54"/>
  <c r="AL47" i="54" a="1"/>
  <c r="AL47" i="54" s="1"/>
  <c r="AK47" i="54" a="1"/>
  <c r="AK47" i="54" s="1"/>
  <c r="AJ47" i="54" a="1"/>
  <c r="AJ47" i="54" s="1"/>
  <c r="W47" i="54"/>
  <c r="X47" i="54" s="1"/>
  <c r="V47" i="54"/>
  <c r="T47" i="54"/>
  <c r="Q47" i="54"/>
  <c r="R47" i="54" s="1"/>
  <c r="O47" i="54"/>
  <c r="N47" i="54"/>
  <c r="M47" i="54"/>
  <c r="W46" i="54"/>
  <c r="X46" i="54" s="1"/>
  <c r="V46" i="54"/>
  <c r="T46" i="54"/>
  <c r="Q46" i="54"/>
  <c r="R46" i="54" s="1"/>
  <c r="O46" i="54"/>
  <c r="N46" i="54"/>
  <c r="M46" i="54"/>
  <c r="W45" i="54"/>
  <c r="X45" i="54" s="1"/>
  <c r="V45" i="54"/>
  <c r="T45" i="54"/>
  <c r="Q45" i="54"/>
  <c r="R45" i="54" s="1"/>
  <c r="O45" i="54"/>
  <c r="N45" i="54"/>
  <c r="M45" i="54"/>
  <c r="AL43" i="54" a="1"/>
  <c r="AL43" i="54" s="1"/>
  <c r="AK43" i="54" a="1"/>
  <c r="AK43" i="54" s="1"/>
  <c r="AJ43" i="54" a="1"/>
  <c r="AJ43" i="54" s="1"/>
  <c r="W43" i="54"/>
  <c r="X43" i="54" s="1"/>
  <c r="V43" i="54"/>
  <c r="T43" i="54"/>
  <c r="Q43" i="54"/>
  <c r="R43" i="54" s="1"/>
  <c r="O43" i="54"/>
  <c r="N43" i="54"/>
  <c r="M43" i="54"/>
  <c r="AL42" i="54" a="1"/>
  <c r="AL42" i="54" s="1"/>
  <c r="AK42" i="54" a="1"/>
  <c r="AK42" i="54" s="1"/>
  <c r="AJ42" i="54" a="1"/>
  <c r="AJ42" i="54" s="1"/>
  <c r="W42" i="54"/>
  <c r="X42" i="54" s="1"/>
  <c r="V42" i="54"/>
  <c r="T42" i="54"/>
  <c r="Q42" i="54"/>
  <c r="R42" i="54" s="1"/>
  <c r="O42" i="54"/>
  <c r="N42" i="54"/>
  <c r="M42" i="54"/>
  <c r="W41" i="54"/>
  <c r="X41" i="54" s="1"/>
  <c r="V41" i="54"/>
  <c r="T41" i="54"/>
  <c r="O41" i="54"/>
  <c r="N41" i="54"/>
  <c r="M41" i="54"/>
  <c r="W40" i="54"/>
  <c r="X40" i="54" s="1"/>
  <c r="V40" i="54"/>
  <c r="T40" i="54"/>
  <c r="O40" i="54"/>
  <c r="N40" i="54"/>
  <c r="M40" i="54"/>
  <c r="W39" i="54"/>
  <c r="X39" i="54" s="1"/>
  <c r="V39" i="54"/>
  <c r="T39" i="54"/>
  <c r="Q39" i="54"/>
  <c r="R39" i="54" s="1"/>
  <c r="O39" i="54"/>
  <c r="N39" i="54"/>
  <c r="M39" i="54"/>
  <c r="W38" i="54"/>
  <c r="X38" i="54" s="1"/>
  <c r="V38" i="54"/>
  <c r="T38" i="54"/>
  <c r="Q38" i="54"/>
  <c r="R38" i="54" s="1"/>
  <c r="O38" i="54"/>
  <c r="N38" i="54"/>
  <c r="M38" i="54"/>
  <c r="W37" i="54"/>
  <c r="X37" i="54" s="1"/>
  <c r="V37" i="54"/>
  <c r="T37" i="54"/>
  <c r="Q37" i="54"/>
  <c r="R37" i="54" s="1"/>
  <c r="O37" i="54"/>
  <c r="N37" i="54"/>
  <c r="M37" i="54"/>
  <c r="W36" i="54"/>
  <c r="X36" i="54" s="1"/>
  <c r="V36" i="54"/>
  <c r="T36" i="54"/>
  <c r="Q36" i="54"/>
  <c r="R36" i="54" s="1"/>
  <c r="O36" i="54"/>
  <c r="N36" i="54"/>
  <c r="M36" i="54"/>
  <c r="W35" i="54"/>
  <c r="X35" i="54" s="1"/>
  <c r="V35" i="54"/>
  <c r="T35" i="54"/>
  <c r="Q35" i="54"/>
  <c r="R35" i="54" s="1"/>
  <c r="O35" i="54"/>
  <c r="N35" i="54"/>
  <c r="M35" i="54"/>
  <c r="W34" i="54"/>
  <c r="X34" i="54" s="1"/>
  <c r="V34" i="54"/>
  <c r="T34" i="54"/>
  <c r="Q34" i="54"/>
  <c r="R34" i="54" s="1"/>
  <c r="O34" i="54"/>
  <c r="N34" i="54"/>
  <c r="M34" i="54"/>
  <c r="AL33" i="54" a="1"/>
  <c r="AL33" i="54" s="1"/>
  <c r="AK33" i="54" a="1"/>
  <c r="AK33" i="54" s="1"/>
  <c r="AJ33" i="54" a="1"/>
  <c r="AJ33" i="54" s="1"/>
  <c r="W33" i="54"/>
  <c r="X33" i="54" s="1"/>
  <c r="V33" i="54"/>
  <c r="T33" i="54"/>
  <c r="Q33" i="54"/>
  <c r="R33" i="54" s="1"/>
  <c r="O33" i="54"/>
  <c r="N33" i="54"/>
  <c r="M33" i="54"/>
  <c r="AL32" i="54" a="1"/>
  <c r="AL32" i="54" s="1"/>
  <c r="AK32" i="54" a="1"/>
  <c r="AK32" i="54" s="1"/>
  <c r="AJ32" i="54" a="1"/>
  <c r="AJ32" i="54" s="1"/>
  <c r="W32" i="54"/>
  <c r="X32" i="54" s="1"/>
  <c r="V32" i="54"/>
  <c r="T32" i="54"/>
  <c r="Q32" i="54"/>
  <c r="R32" i="54" s="1"/>
  <c r="O32" i="54"/>
  <c r="N32" i="54"/>
  <c r="M32" i="54"/>
  <c r="AL31" i="54" a="1"/>
  <c r="AL31" i="54" s="1"/>
  <c r="AK31" i="54" a="1"/>
  <c r="AK31" i="54" s="1"/>
  <c r="AJ31" i="54" a="1"/>
  <c r="AJ31" i="54" s="1"/>
  <c r="W31" i="54"/>
  <c r="X31" i="54" s="1"/>
  <c r="V31" i="54"/>
  <c r="T31" i="54"/>
  <c r="Q31" i="54"/>
  <c r="R31" i="54" s="1"/>
  <c r="O31" i="54"/>
  <c r="N31" i="54"/>
  <c r="M31" i="54"/>
  <c r="AL30" i="54" a="1"/>
  <c r="AL30" i="54" s="1"/>
  <c r="AK30" i="54" a="1"/>
  <c r="AK30" i="54" s="1"/>
  <c r="AJ30" i="54" a="1"/>
  <c r="AJ30" i="54" s="1"/>
  <c r="W30" i="54"/>
  <c r="X30" i="54" s="1"/>
  <c r="V30" i="54"/>
  <c r="T30" i="54"/>
  <c r="Q30" i="54"/>
  <c r="R30" i="54" s="1"/>
  <c r="O30" i="54"/>
  <c r="N30" i="54"/>
  <c r="M30" i="54"/>
  <c r="AL29" i="54" a="1"/>
  <c r="AL29" i="54" s="1"/>
  <c r="AK29" i="54" a="1"/>
  <c r="AK29" i="54" s="1"/>
  <c r="AJ29" i="54" a="1"/>
  <c r="AJ29" i="54" s="1"/>
  <c r="W29" i="54"/>
  <c r="X29" i="54" s="1"/>
  <c r="V29" i="54"/>
  <c r="T29" i="54"/>
  <c r="Q29" i="54"/>
  <c r="R29" i="54" s="1"/>
  <c r="O29" i="54"/>
  <c r="N29" i="54"/>
  <c r="M29" i="54"/>
  <c r="AL28" i="54" a="1"/>
  <c r="AL28" i="54" s="1"/>
  <c r="AK28" i="54" a="1"/>
  <c r="AK28" i="54" s="1"/>
  <c r="AJ28" i="54" a="1"/>
  <c r="AJ28" i="54" s="1"/>
  <c r="W28" i="54"/>
  <c r="X28" i="54" s="1"/>
  <c r="V28" i="54"/>
  <c r="T28" i="54"/>
  <c r="Q28" i="54"/>
  <c r="R28" i="54" s="1"/>
  <c r="O28" i="54"/>
  <c r="N28" i="54"/>
  <c r="M28" i="54"/>
  <c r="AL27" i="54" a="1"/>
  <c r="AL27" i="54" s="1"/>
  <c r="AK27" i="54" a="1"/>
  <c r="AK27" i="54" s="1"/>
  <c r="AJ27" i="54" a="1"/>
  <c r="AJ27" i="54" s="1"/>
  <c r="W27" i="54"/>
  <c r="X27" i="54" s="1"/>
  <c r="V27" i="54"/>
  <c r="T27" i="54"/>
  <c r="Q27" i="54"/>
  <c r="R27" i="54" s="1"/>
  <c r="O27" i="54"/>
  <c r="N27" i="54"/>
  <c r="M27" i="54"/>
  <c r="AL26" i="54" a="1"/>
  <c r="AL26" i="54" s="1"/>
  <c r="AK26" i="54" a="1"/>
  <c r="AK26" i="54" s="1"/>
  <c r="AJ26" i="54" a="1"/>
  <c r="AJ26" i="54" s="1"/>
  <c r="W26" i="54"/>
  <c r="X26" i="54" s="1"/>
  <c r="V26" i="54"/>
  <c r="T26" i="54"/>
  <c r="Q26" i="54"/>
  <c r="R26" i="54" s="1"/>
  <c r="O26" i="54"/>
  <c r="N26" i="54"/>
  <c r="M26" i="54"/>
  <c r="AL25" i="54" a="1"/>
  <c r="AL25" i="54" s="1"/>
  <c r="AK25" i="54" a="1"/>
  <c r="AK25" i="54" s="1"/>
  <c r="AJ25" i="54" a="1"/>
  <c r="AJ25" i="54" s="1"/>
  <c r="W25" i="54"/>
  <c r="X25" i="54" s="1"/>
  <c r="V25" i="54"/>
  <c r="T25" i="54"/>
  <c r="Q25" i="54"/>
  <c r="R25" i="54" s="1"/>
  <c r="O25" i="54"/>
  <c r="N25" i="54"/>
  <c r="M25" i="54"/>
  <c r="AL24" i="54" a="1"/>
  <c r="AL24" i="54" s="1"/>
  <c r="AK24" i="54" a="1"/>
  <c r="AK24" i="54" s="1"/>
  <c r="AJ24" i="54" a="1"/>
  <c r="AJ24" i="54" s="1"/>
  <c r="W24" i="54"/>
  <c r="X24" i="54" s="1"/>
  <c r="V24" i="54"/>
  <c r="T24" i="54"/>
  <c r="Q24" i="54"/>
  <c r="R24" i="54" s="1"/>
  <c r="O24" i="54"/>
  <c r="N24" i="54"/>
  <c r="M24" i="54"/>
  <c r="AK22" i="54" a="1"/>
  <c r="AK22" i="54" s="1"/>
  <c r="AJ22" i="54" a="1"/>
  <c r="AJ22" i="54" s="1"/>
  <c r="P19" i="54"/>
  <c r="P62" i="54" s="1"/>
  <c r="AW12" i="54" a="1"/>
  <c r="AW12" i="54" s="1"/>
  <c r="BE12" i="54" a="1"/>
  <c r="BE12" i="54" s="1"/>
  <c r="BJ12" i="54" a="1"/>
  <c r="BJ12" i="54" s="1"/>
  <c r="BH12" i="54" a="1"/>
  <c r="BH12" i="54" s="1"/>
  <c r="BK12" i="54" a="1"/>
  <c r="BK12" i="54" s="1"/>
  <c r="BT12" i="54" a="1"/>
  <c r="BT12" i="54" s="1"/>
  <c r="AQ12" i="54" a="1"/>
  <c r="AQ12" i="54" s="1"/>
  <c r="BB12" i="54" a="1"/>
  <c r="BB12" i="54" s="1"/>
  <c r="BF12" i="54" a="1"/>
  <c r="BF12" i="54" s="1"/>
  <c r="BG12" i="54" a="1"/>
  <c r="BG12" i="54" s="1"/>
  <c r="AP12" i="54" a="1"/>
  <c r="AP12" i="54" s="1"/>
  <c r="AN12" i="54" a="1"/>
  <c r="AN12" i="54" s="1"/>
  <c r="AO12" i="54" a="1"/>
  <c r="AO12" i="54" s="1"/>
  <c r="BD12" i="54" a="1"/>
  <c r="BD12" i="54" s="1"/>
  <c r="AS12" i="54" a="1"/>
  <c r="AS12" i="54" s="1"/>
  <c r="BA12" i="54" a="1"/>
  <c r="BA12" i="54" s="1"/>
  <c r="AZ12" i="54" a="1"/>
  <c r="AZ12" i="54" s="1"/>
  <c r="AM12" i="54" a="1"/>
  <c r="AM12" i="54" s="1"/>
  <c r="AY12" i="54" a="1"/>
  <c r="AY12" i="54" s="1"/>
  <c r="AL12" i="54" a="1"/>
  <c r="AL12" i="54" s="1"/>
  <c r="AW10" i="54" a="1"/>
  <c r="AW10" i="54" s="1"/>
  <c r="BE10" i="54" a="1"/>
  <c r="BE10" i="54" s="1"/>
  <c r="BJ10" i="54" a="1"/>
  <c r="BJ10" i="54" s="1"/>
  <c r="BH10" i="54" a="1"/>
  <c r="BH10" i="54" s="1"/>
  <c r="BK10" i="54" a="1"/>
  <c r="BK10" i="54" s="1"/>
  <c r="BT10" i="54" a="1"/>
  <c r="BT10" i="54" s="1"/>
  <c r="AQ10" i="54" a="1"/>
  <c r="AQ10" i="54" s="1"/>
  <c r="BB10" i="54" a="1"/>
  <c r="BB10" i="54" s="1"/>
  <c r="BF10" i="54" a="1"/>
  <c r="BF10" i="54" s="1"/>
  <c r="BG10" i="54" a="1"/>
  <c r="BG10" i="54" s="1"/>
  <c r="AP10" i="54" a="1"/>
  <c r="AP10" i="54" s="1"/>
  <c r="AN10" i="54" a="1"/>
  <c r="AN10" i="54" s="1"/>
  <c r="AO10" i="54" a="1"/>
  <c r="AO10" i="54" s="1"/>
  <c r="BD10" i="54" a="1"/>
  <c r="BD10" i="54" s="1"/>
  <c r="AS10" i="54" a="1"/>
  <c r="AS10" i="54" s="1"/>
  <c r="BA10" i="54" a="1"/>
  <c r="BA10" i="54" s="1"/>
  <c r="AZ10" i="54" a="1"/>
  <c r="AZ10" i="54" s="1"/>
  <c r="AM10" i="54" a="1"/>
  <c r="AM10" i="54" s="1"/>
  <c r="AY10" i="54" a="1"/>
  <c r="AY10" i="54" s="1"/>
  <c r="AL10" i="54" a="1"/>
  <c r="AL10" i="54" s="1"/>
  <c r="AW2" i="54" a="1"/>
  <c r="AW2" i="54" s="1"/>
  <c r="BE2" i="54" a="1"/>
  <c r="BE2" i="54" s="1"/>
  <c r="BJ2" i="54" a="1"/>
  <c r="BJ2" i="54" s="1"/>
  <c r="BH2" i="54" a="1"/>
  <c r="BH2" i="54" s="1"/>
  <c r="BK2" i="54" a="1"/>
  <c r="BK2" i="54" s="1"/>
  <c r="BT2" i="54" a="1"/>
  <c r="BT2" i="54" s="1"/>
  <c r="AQ2" i="54" a="1"/>
  <c r="AQ2" i="54" s="1"/>
  <c r="BB2" i="54" a="1"/>
  <c r="BB2" i="54" s="1"/>
  <c r="BF2" i="54" a="1"/>
  <c r="BF2" i="54" s="1"/>
  <c r="BG2" i="54" a="1"/>
  <c r="BG2" i="54" s="1"/>
  <c r="AP2" i="54" a="1"/>
  <c r="AP2" i="54" s="1"/>
  <c r="AN2" i="54" a="1"/>
  <c r="AN2" i="54" s="1"/>
  <c r="AO2" i="54" a="1"/>
  <c r="AO2" i="54" s="1"/>
  <c r="BD2" i="54" a="1"/>
  <c r="BD2" i="54" s="1"/>
  <c r="AS2" i="54" a="1"/>
  <c r="AS2" i="54" s="1"/>
  <c r="BA2" i="54" a="1"/>
  <c r="BA2" i="54" s="1"/>
  <c r="AZ2" i="54" a="1"/>
  <c r="AZ2" i="54" s="1"/>
  <c r="AM2" i="54" a="1"/>
  <c r="AM2" i="54" s="1"/>
  <c r="AY2" i="54" a="1"/>
  <c r="AY2" i="54" s="1"/>
  <c r="AW1" i="54"/>
  <c r="BE1" i="54"/>
  <c r="BJ1" i="54"/>
  <c r="BH1" i="54"/>
  <c r="BK1" i="54"/>
  <c r="BT1" i="54"/>
  <c r="AQ1" i="54"/>
  <c r="BB1" i="54"/>
  <c r="BF1" i="54"/>
  <c r="BG1" i="54"/>
  <c r="AP1" i="54"/>
  <c r="AN1" i="54"/>
  <c r="AO1" i="54"/>
  <c r="BD1" i="54"/>
  <c r="AS1" i="54"/>
  <c r="BA1" i="54"/>
  <c r="AZ1" i="54"/>
  <c r="AM1" i="54"/>
  <c r="AY1" i="54"/>
  <c r="P202" i="58"/>
  <c r="P201" i="58"/>
  <c r="P200" i="58"/>
  <c r="P199" i="58"/>
  <c r="P198" i="58"/>
  <c r="P197" i="58"/>
  <c r="P196" i="58"/>
  <c r="E196" i="58"/>
  <c r="AL195" i="58" a="1"/>
  <c r="AL195" i="58" s="1"/>
  <c r="Q195" i="58"/>
  <c r="R195" i="58" s="1"/>
  <c r="P195" i="58"/>
  <c r="N195" i="58"/>
  <c r="M195" i="58"/>
  <c r="E195" i="58"/>
  <c r="AL194" i="58" a="1"/>
  <c r="AL194" i="58" s="1"/>
  <c r="Q194" i="58"/>
  <c r="R194" i="58" s="1"/>
  <c r="P194" i="58"/>
  <c r="N194" i="58"/>
  <c r="M194" i="58"/>
  <c r="E194" i="58"/>
  <c r="AL193" i="58" a="1"/>
  <c r="AL193" i="58" s="1"/>
  <c r="Q193" i="58"/>
  <c r="R193" i="58" s="1"/>
  <c r="P193" i="58"/>
  <c r="N193" i="58"/>
  <c r="M193" i="58"/>
  <c r="E193" i="58"/>
  <c r="AL192" i="58" a="1"/>
  <c r="AL192" i="58" s="1"/>
  <c r="Q192" i="58"/>
  <c r="R192" i="58" s="1"/>
  <c r="P192" i="58"/>
  <c r="N192" i="58"/>
  <c r="M192" i="58"/>
  <c r="E192" i="58"/>
  <c r="AL191" i="58" a="1"/>
  <c r="AL191" i="58" s="1"/>
  <c r="Q191" i="58"/>
  <c r="R191" i="58" s="1"/>
  <c r="P191" i="58"/>
  <c r="N191" i="58"/>
  <c r="M191" i="58"/>
  <c r="E191" i="58"/>
  <c r="AL190" i="58" a="1"/>
  <c r="AL190" i="58" s="1"/>
  <c r="Q190" i="58"/>
  <c r="R190" i="58" s="1"/>
  <c r="P190" i="58"/>
  <c r="N190" i="58"/>
  <c r="M190" i="58"/>
  <c r="E190" i="58"/>
  <c r="AL189" i="58" a="1"/>
  <c r="AL189" i="58" s="1"/>
  <c r="Q189" i="58"/>
  <c r="R189" i="58" s="1"/>
  <c r="P189" i="58"/>
  <c r="N189" i="58"/>
  <c r="M189" i="58"/>
  <c r="E189" i="58"/>
  <c r="AL188" i="58" a="1"/>
  <c r="AL188" i="58" s="1"/>
  <c r="Q188" i="58"/>
  <c r="R188" i="58" s="1"/>
  <c r="P188" i="58"/>
  <c r="N188" i="58"/>
  <c r="M188" i="58"/>
  <c r="E188" i="58"/>
  <c r="AL187" i="58" a="1"/>
  <c r="AL187" i="58" s="1"/>
  <c r="Q187" i="58"/>
  <c r="R187" i="58" s="1"/>
  <c r="P187" i="58"/>
  <c r="N187" i="58"/>
  <c r="M187" i="58"/>
  <c r="E187" i="58"/>
  <c r="AL186" i="58" a="1"/>
  <c r="AL186" i="58" s="1"/>
  <c r="Q186" i="58"/>
  <c r="R186" i="58" s="1"/>
  <c r="P186" i="58"/>
  <c r="N186" i="58"/>
  <c r="M186" i="58"/>
  <c r="E186" i="58"/>
  <c r="AL185" i="58" a="1"/>
  <c r="AL185" i="58" s="1"/>
  <c r="Q185" i="58"/>
  <c r="R185" i="58" s="1"/>
  <c r="P185" i="58"/>
  <c r="N185" i="58"/>
  <c r="M185" i="58"/>
  <c r="E185" i="58"/>
  <c r="AL184" i="58" a="1"/>
  <c r="AL184" i="58" s="1"/>
  <c r="Q184" i="58"/>
  <c r="R184" i="58" s="1"/>
  <c r="P184" i="58"/>
  <c r="N184" i="58"/>
  <c r="M184" i="58"/>
  <c r="E184" i="58"/>
  <c r="AL183" i="58" a="1"/>
  <c r="AL183" i="58" s="1"/>
  <c r="Q183" i="58"/>
  <c r="R183" i="58" s="1"/>
  <c r="P183" i="58"/>
  <c r="N183" i="58"/>
  <c r="M183" i="58"/>
  <c r="E183" i="58"/>
  <c r="AL182" i="58" a="1"/>
  <c r="AL182" i="58" s="1"/>
  <c r="Q182" i="58"/>
  <c r="R182" i="58" s="1"/>
  <c r="P182" i="58"/>
  <c r="N182" i="58"/>
  <c r="M182" i="58"/>
  <c r="E182" i="58"/>
  <c r="AL181" i="58" a="1"/>
  <c r="AL181" i="58" s="1"/>
  <c r="Q181" i="58"/>
  <c r="R181" i="58" s="1"/>
  <c r="P181" i="58"/>
  <c r="N181" i="58"/>
  <c r="M181" i="58"/>
  <c r="E181" i="58"/>
  <c r="AL180" i="58" a="1"/>
  <c r="AL180" i="58" s="1"/>
  <c r="Q180" i="58"/>
  <c r="R180" i="58" s="1"/>
  <c r="P180" i="58"/>
  <c r="N180" i="58"/>
  <c r="M180" i="58"/>
  <c r="E180" i="58"/>
  <c r="AL179" i="58" a="1"/>
  <c r="AL179" i="58" s="1"/>
  <c r="Q179" i="58"/>
  <c r="R179" i="58" s="1"/>
  <c r="P179" i="58"/>
  <c r="N179" i="58"/>
  <c r="M179" i="58"/>
  <c r="E179" i="58"/>
  <c r="AL178" i="58" a="1"/>
  <c r="AL178" i="58" s="1"/>
  <c r="Q178" i="58"/>
  <c r="R178" i="58" s="1"/>
  <c r="P178" i="58"/>
  <c r="N178" i="58"/>
  <c r="M178" i="58"/>
  <c r="E178" i="58"/>
  <c r="AL177" i="58" a="1"/>
  <c r="AL177" i="58" s="1"/>
  <c r="Q177" i="58"/>
  <c r="R177" i="58" s="1"/>
  <c r="P177" i="58"/>
  <c r="N177" i="58"/>
  <c r="M177" i="58"/>
  <c r="E177" i="58"/>
  <c r="AL176" i="58" a="1"/>
  <c r="AL176" i="58" s="1"/>
  <c r="Q176" i="58"/>
  <c r="R176" i="58" s="1"/>
  <c r="P176" i="58"/>
  <c r="N176" i="58"/>
  <c r="M176" i="58"/>
  <c r="E176" i="58"/>
  <c r="AL175" i="58" a="1"/>
  <c r="AL175" i="58" s="1"/>
  <c r="Q175" i="58"/>
  <c r="R175" i="58" s="1"/>
  <c r="P175" i="58"/>
  <c r="N175" i="58"/>
  <c r="M175" i="58"/>
  <c r="E175" i="58"/>
  <c r="AL174" i="58" a="1"/>
  <c r="AL174" i="58" s="1"/>
  <c r="AK174" i="58" a="1"/>
  <c r="AK174" i="58" s="1"/>
  <c r="Q174" i="58"/>
  <c r="R174" i="58" s="1"/>
  <c r="P174" i="58"/>
  <c r="N174" i="58"/>
  <c r="M174" i="58"/>
  <c r="E174" i="58"/>
  <c r="AL173" i="58" a="1"/>
  <c r="AL173" i="58" s="1"/>
  <c r="AK173" i="58" a="1"/>
  <c r="AK173" i="58" s="1"/>
  <c r="Q173" i="58"/>
  <c r="R173" i="58" s="1"/>
  <c r="P173" i="58"/>
  <c r="N173" i="58"/>
  <c r="M173" i="58"/>
  <c r="E173" i="58"/>
  <c r="AL172" i="58" a="1"/>
  <c r="AL172" i="58" s="1"/>
  <c r="AK172" i="58" a="1"/>
  <c r="AK172" i="58" s="1"/>
  <c r="Q172" i="58"/>
  <c r="R172" i="58" s="1"/>
  <c r="P172" i="58"/>
  <c r="N172" i="58"/>
  <c r="M172" i="58"/>
  <c r="E172" i="58"/>
  <c r="AL171" i="58" a="1"/>
  <c r="AL171" i="58" s="1"/>
  <c r="AK171" i="58" a="1"/>
  <c r="AK171" i="58" s="1"/>
  <c r="Q171" i="58"/>
  <c r="R171" i="58" s="1"/>
  <c r="P171" i="58"/>
  <c r="N171" i="58"/>
  <c r="M171" i="58"/>
  <c r="E171" i="58"/>
  <c r="AL170" i="58" a="1"/>
  <c r="AL170" i="58" s="1"/>
  <c r="AK170" i="58" a="1"/>
  <c r="AK170" i="58" s="1"/>
  <c r="Q170" i="58"/>
  <c r="R170" i="58" s="1"/>
  <c r="P170" i="58"/>
  <c r="N170" i="58"/>
  <c r="M170" i="58"/>
  <c r="E170" i="58"/>
  <c r="AL169" i="58" a="1"/>
  <c r="AL169" i="58" s="1"/>
  <c r="AK169" i="58" a="1"/>
  <c r="AK169" i="58" s="1"/>
  <c r="Q169" i="58"/>
  <c r="R169" i="58" s="1"/>
  <c r="P169" i="58"/>
  <c r="N169" i="58"/>
  <c r="M169" i="58"/>
  <c r="E169" i="58"/>
  <c r="AL168" i="58" a="1"/>
  <c r="AL168" i="58" s="1"/>
  <c r="AK168" i="58" a="1"/>
  <c r="AK168" i="58" s="1"/>
  <c r="Q168" i="58"/>
  <c r="R168" i="58" s="1"/>
  <c r="P168" i="58"/>
  <c r="N168" i="58"/>
  <c r="M168" i="58"/>
  <c r="E168" i="58"/>
  <c r="AL167" i="58" a="1"/>
  <c r="AL167" i="58" s="1"/>
  <c r="AK167" i="58" a="1"/>
  <c r="AK167" i="58" s="1"/>
  <c r="Q167" i="58"/>
  <c r="R167" i="58" s="1"/>
  <c r="P167" i="58"/>
  <c r="N167" i="58"/>
  <c r="M167" i="58"/>
  <c r="E167" i="58"/>
  <c r="AL166" i="58" a="1"/>
  <c r="AL166" i="58" s="1"/>
  <c r="AK166" i="58" a="1"/>
  <c r="AK166" i="58" s="1"/>
  <c r="Q166" i="58"/>
  <c r="R166" i="58" s="1"/>
  <c r="P166" i="58"/>
  <c r="N166" i="58"/>
  <c r="M166" i="58"/>
  <c r="E166" i="58"/>
  <c r="AL165" i="58" a="1"/>
  <c r="AL165" i="58" s="1"/>
  <c r="AK165" i="58" a="1"/>
  <c r="AK165" i="58" s="1"/>
  <c r="Q165" i="58"/>
  <c r="R165" i="58" s="1"/>
  <c r="P165" i="58"/>
  <c r="N165" i="58"/>
  <c r="M165" i="58"/>
  <c r="E165" i="58"/>
  <c r="AL164" i="58" a="1"/>
  <c r="AL164" i="58" s="1"/>
  <c r="AK164" i="58" a="1"/>
  <c r="AK164" i="58" s="1"/>
  <c r="Q164" i="58"/>
  <c r="R164" i="58" s="1"/>
  <c r="P164" i="58"/>
  <c r="N164" i="58"/>
  <c r="M164" i="58"/>
  <c r="E164" i="58"/>
  <c r="AL163" i="58" a="1"/>
  <c r="AL163" i="58" s="1"/>
  <c r="AK163" i="58" a="1"/>
  <c r="AK163" i="58" s="1"/>
  <c r="Q163" i="58"/>
  <c r="R163" i="58" s="1"/>
  <c r="P163" i="58"/>
  <c r="N163" i="58"/>
  <c r="M163" i="58"/>
  <c r="E163" i="58"/>
  <c r="AL162" i="58" a="1"/>
  <c r="AL162" i="58" s="1"/>
  <c r="AK162" i="58" a="1"/>
  <c r="AK162" i="58" s="1"/>
  <c r="Q162" i="58"/>
  <c r="R162" i="58" s="1"/>
  <c r="P162" i="58"/>
  <c r="N162" i="58"/>
  <c r="M162" i="58"/>
  <c r="E162" i="58"/>
  <c r="AL161" i="58" a="1"/>
  <c r="AL161" i="58" s="1"/>
  <c r="AK161" i="58" a="1"/>
  <c r="AK161" i="58" s="1"/>
  <c r="Q161" i="58"/>
  <c r="R161" i="58" s="1"/>
  <c r="P161" i="58"/>
  <c r="N161" i="58"/>
  <c r="M161" i="58"/>
  <c r="E161" i="58"/>
  <c r="AL160" i="58" a="1"/>
  <c r="AL160" i="58" s="1"/>
  <c r="AK160" i="58" a="1"/>
  <c r="AK160" i="58" s="1"/>
  <c r="Q160" i="58"/>
  <c r="R160" i="58" s="1"/>
  <c r="P160" i="58"/>
  <c r="N160" i="58"/>
  <c r="M160" i="58"/>
  <c r="E160" i="58"/>
  <c r="AL159" i="58" a="1"/>
  <c r="AL159" i="58" s="1"/>
  <c r="AK159" i="58" a="1"/>
  <c r="AK159" i="58" s="1"/>
  <c r="Q159" i="58"/>
  <c r="R159" i="58" s="1"/>
  <c r="P159" i="58"/>
  <c r="N159" i="58"/>
  <c r="M159" i="58"/>
  <c r="E159" i="58"/>
  <c r="AL158" i="58" a="1"/>
  <c r="AL158" i="58" s="1"/>
  <c r="AK158" i="58" a="1"/>
  <c r="AK158" i="58" s="1"/>
  <c r="Q158" i="58"/>
  <c r="R158" i="58" s="1"/>
  <c r="P158" i="58"/>
  <c r="N158" i="58"/>
  <c r="M158" i="58"/>
  <c r="E158" i="58"/>
  <c r="AL157" i="58" a="1"/>
  <c r="AL157" i="58" s="1"/>
  <c r="AK157" i="58" a="1"/>
  <c r="AK157" i="58" s="1"/>
  <c r="Q157" i="58"/>
  <c r="R157" i="58" s="1"/>
  <c r="P157" i="58"/>
  <c r="N157" i="58"/>
  <c r="M157" i="58"/>
  <c r="E157" i="58"/>
  <c r="AL156" i="58" a="1"/>
  <c r="AL156" i="58" s="1"/>
  <c r="AK156" i="58" a="1"/>
  <c r="AK156" i="58" s="1"/>
  <c r="Q156" i="58"/>
  <c r="R156" i="58" s="1"/>
  <c r="P156" i="58"/>
  <c r="N156" i="58"/>
  <c r="M156" i="58"/>
  <c r="E156" i="58"/>
  <c r="AL155" i="58" a="1"/>
  <c r="AL155" i="58" s="1"/>
  <c r="AK155" i="58" a="1"/>
  <c r="AK155" i="58" s="1"/>
  <c r="Q155" i="58"/>
  <c r="R155" i="58" s="1"/>
  <c r="P155" i="58"/>
  <c r="N155" i="58"/>
  <c r="M155" i="58"/>
  <c r="E155" i="58"/>
  <c r="AL154" i="58" a="1"/>
  <c r="AL154" i="58" s="1"/>
  <c r="AK154" i="58" a="1"/>
  <c r="AK154" i="58" s="1"/>
  <c r="Q154" i="58"/>
  <c r="R154" i="58" s="1"/>
  <c r="P154" i="58"/>
  <c r="N154" i="58"/>
  <c r="M154" i="58"/>
  <c r="E154" i="58"/>
  <c r="AL153" i="58" a="1"/>
  <c r="AL153" i="58" s="1"/>
  <c r="AK153" i="58" a="1"/>
  <c r="AK153" i="58" s="1"/>
  <c r="Q153" i="58"/>
  <c r="R153" i="58" s="1"/>
  <c r="P153" i="58"/>
  <c r="N153" i="58"/>
  <c r="M153" i="58"/>
  <c r="E153" i="58"/>
  <c r="AL152" i="58" a="1"/>
  <c r="AL152" i="58" s="1"/>
  <c r="AK152" i="58" a="1"/>
  <c r="AK152" i="58" s="1"/>
  <c r="Q152" i="58"/>
  <c r="R152" i="58" s="1"/>
  <c r="P152" i="58"/>
  <c r="N152" i="58"/>
  <c r="M152" i="58"/>
  <c r="E152" i="58"/>
  <c r="AL151" i="58" a="1"/>
  <c r="AL151" i="58" s="1"/>
  <c r="AK151" i="58" a="1"/>
  <c r="AK151" i="58" s="1"/>
  <c r="Q151" i="58"/>
  <c r="R151" i="58" s="1"/>
  <c r="P151" i="58"/>
  <c r="N151" i="58"/>
  <c r="M151" i="58"/>
  <c r="E151" i="58"/>
  <c r="AL150" i="58" a="1"/>
  <c r="AL150" i="58" s="1"/>
  <c r="AK150" i="58" a="1"/>
  <c r="AK150" i="58" s="1"/>
  <c r="Q150" i="58"/>
  <c r="R150" i="58" s="1"/>
  <c r="P150" i="58"/>
  <c r="N150" i="58"/>
  <c r="M150" i="58"/>
  <c r="E150" i="58"/>
  <c r="AL149" i="58" a="1"/>
  <c r="AL149" i="58" s="1"/>
  <c r="AK149" i="58" a="1"/>
  <c r="AK149" i="58" s="1"/>
  <c r="Q149" i="58"/>
  <c r="R149" i="58" s="1"/>
  <c r="P149" i="58"/>
  <c r="N149" i="58"/>
  <c r="M149" i="58"/>
  <c r="E149" i="58"/>
  <c r="AL148" i="58" a="1"/>
  <c r="AL148" i="58" s="1"/>
  <c r="AK148" i="58" a="1"/>
  <c r="AK148" i="58" s="1"/>
  <c r="Q148" i="58"/>
  <c r="R148" i="58" s="1"/>
  <c r="P148" i="58"/>
  <c r="N148" i="58"/>
  <c r="M148" i="58"/>
  <c r="E148" i="58"/>
  <c r="AL147" i="58" a="1"/>
  <c r="AL147" i="58" s="1"/>
  <c r="AK147" i="58" a="1"/>
  <c r="AK147" i="58" s="1"/>
  <c r="Q147" i="58"/>
  <c r="R147" i="58" s="1"/>
  <c r="P147" i="58"/>
  <c r="N147" i="58"/>
  <c r="M147" i="58"/>
  <c r="E147" i="58"/>
  <c r="AL146" i="58" a="1"/>
  <c r="AL146" i="58" s="1"/>
  <c r="AK146" i="58" a="1"/>
  <c r="AK146" i="58" s="1"/>
  <c r="Q146" i="58"/>
  <c r="R146" i="58" s="1"/>
  <c r="P146" i="58"/>
  <c r="N146" i="58"/>
  <c r="M146" i="58"/>
  <c r="E146" i="58"/>
  <c r="AL145" i="58" a="1"/>
  <c r="AL145" i="58" s="1"/>
  <c r="AK145" i="58" a="1"/>
  <c r="AK145" i="58" s="1"/>
  <c r="Q145" i="58"/>
  <c r="R145" i="58" s="1"/>
  <c r="P145" i="58"/>
  <c r="N145" i="58"/>
  <c r="M145" i="58"/>
  <c r="E145" i="58"/>
  <c r="AL144" i="58" a="1"/>
  <c r="AL144" i="58" s="1"/>
  <c r="AK144" i="58" a="1"/>
  <c r="AK144" i="58" s="1"/>
  <c r="Q144" i="58"/>
  <c r="R144" i="58" s="1"/>
  <c r="P144" i="58"/>
  <c r="N144" i="58"/>
  <c r="M144" i="58"/>
  <c r="E144" i="58"/>
  <c r="AL143" i="58" a="1"/>
  <c r="AL143" i="58" s="1"/>
  <c r="AK143" i="58" a="1"/>
  <c r="AK143" i="58" s="1"/>
  <c r="Q143" i="58"/>
  <c r="R143" i="58" s="1"/>
  <c r="P143" i="58"/>
  <c r="N143" i="58"/>
  <c r="M143" i="58"/>
  <c r="E143" i="58"/>
  <c r="AL142" i="58" a="1"/>
  <c r="AL142" i="58" s="1"/>
  <c r="AK142" i="58" a="1"/>
  <c r="AK142" i="58" s="1"/>
  <c r="Q142" i="58"/>
  <c r="R142" i="58" s="1"/>
  <c r="P142" i="58"/>
  <c r="N142" i="58"/>
  <c r="M142" i="58"/>
  <c r="E142" i="58"/>
  <c r="AL141" i="58" a="1"/>
  <c r="AL141" i="58" s="1"/>
  <c r="AK141" i="58" a="1"/>
  <c r="AK141" i="58" s="1"/>
  <c r="Q141" i="58"/>
  <c r="R141" i="58" s="1"/>
  <c r="P141" i="58"/>
  <c r="N141" i="58"/>
  <c r="M141" i="58"/>
  <c r="E141" i="58"/>
  <c r="AL140" i="58" a="1"/>
  <c r="AL140" i="58" s="1"/>
  <c r="AK140" i="58" a="1"/>
  <c r="AK140" i="58" s="1"/>
  <c r="Q140" i="58"/>
  <c r="R140" i="58" s="1"/>
  <c r="P140" i="58"/>
  <c r="N140" i="58"/>
  <c r="M140" i="58"/>
  <c r="E140" i="58"/>
  <c r="AL139" i="58" a="1"/>
  <c r="AL139" i="58" s="1"/>
  <c r="AK139" i="58" a="1"/>
  <c r="AK139" i="58" s="1"/>
  <c r="Q139" i="58"/>
  <c r="R139" i="58" s="1"/>
  <c r="P139" i="58"/>
  <c r="N139" i="58"/>
  <c r="M139" i="58"/>
  <c r="E139" i="58"/>
  <c r="AL138" i="58" a="1"/>
  <c r="AL138" i="58" s="1"/>
  <c r="AK138" i="58" a="1"/>
  <c r="AK138" i="58" s="1"/>
  <c r="Q138" i="58"/>
  <c r="R138" i="58" s="1"/>
  <c r="P138" i="58"/>
  <c r="N138" i="58"/>
  <c r="M138" i="58"/>
  <c r="E138" i="58"/>
  <c r="AL137" i="58" a="1"/>
  <c r="AL137" i="58" s="1"/>
  <c r="AK137" i="58" a="1"/>
  <c r="AK137" i="58" s="1"/>
  <c r="Q137" i="58"/>
  <c r="R137" i="58" s="1"/>
  <c r="P137" i="58"/>
  <c r="N137" i="58"/>
  <c r="M137" i="58"/>
  <c r="E137" i="58"/>
  <c r="AL136" i="58" a="1"/>
  <c r="AL136" i="58" s="1"/>
  <c r="AK136" i="58" a="1"/>
  <c r="AK136" i="58" s="1"/>
  <c r="Q136" i="58"/>
  <c r="R136" i="58" s="1"/>
  <c r="P136" i="58"/>
  <c r="N136" i="58"/>
  <c r="M136" i="58"/>
  <c r="E136" i="58"/>
  <c r="AL135" i="58" a="1"/>
  <c r="AL135" i="58" s="1"/>
  <c r="AK135" i="58" a="1"/>
  <c r="AK135" i="58" s="1"/>
  <c r="Q135" i="58"/>
  <c r="R135" i="58" s="1"/>
  <c r="P135" i="58"/>
  <c r="N135" i="58"/>
  <c r="M135" i="58"/>
  <c r="E135" i="58"/>
  <c r="AL134" i="58" a="1"/>
  <c r="AL134" i="58" s="1"/>
  <c r="AK134" i="58" a="1"/>
  <c r="AK134" i="58" s="1"/>
  <c r="Q134" i="58"/>
  <c r="R134" i="58" s="1"/>
  <c r="P134" i="58"/>
  <c r="N134" i="58"/>
  <c r="M134" i="58"/>
  <c r="E134" i="58"/>
  <c r="AL133" i="58" a="1"/>
  <c r="AL133" i="58" s="1"/>
  <c r="AK133" i="58" a="1"/>
  <c r="AK133" i="58" s="1"/>
  <c r="Q133" i="58"/>
  <c r="R133" i="58" s="1"/>
  <c r="P133" i="58"/>
  <c r="N133" i="58"/>
  <c r="M133" i="58"/>
  <c r="E133" i="58"/>
  <c r="AL132" i="58" a="1"/>
  <c r="AL132" i="58" s="1"/>
  <c r="AK132" i="58" a="1"/>
  <c r="AK132" i="58" s="1"/>
  <c r="Q132" i="58"/>
  <c r="R132" i="58" s="1"/>
  <c r="P132" i="58"/>
  <c r="N132" i="58"/>
  <c r="M132" i="58"/>
  <c r="E132" i="58"/>
  <c r="AL131" i="58" a="1"/>
  <c r="AL131" i="58" s="1"/>
  <c r="AK131" i="58" a="1"/>
  <c r="AK131" i="58" s="1"/>
  <c r="Q131" i="58"/>
  <c r="R131" i="58" s="1"/>
  <c r="P131" i="58"/>
  <c r="N131" i="58"/>
  <c r="M131" i="58"/>
  <c r="E131" i="58"/>
  <c r="AL130" i="58" a="1"/>
  <c r="AL130" i="58" s="1"/>
  <c r="AK130" i="58" a="1"/>
  <c r="AK130" i="58" s="1"/>
  <c r="Q130" i="58"/>
  <c r="R130" i="58" s="1"/>
  <c r="P130" i="58"/>
  <c r="N130" i="58"/>
  <c r="M130" i="58"/>
  <c r="E130" i="58"/>
  <c r="AL129" i="58" a="1"/>
  <c r="AL129" i="58" s="1"/>
  <c r="AK129" i="58" a="1"/>
  <c r="AK129" i="58" s="1"/>
  <c r="Q129" i="58"/>
  <c r="R129" i="58" s="1"/>
  <c r="P129" i="58"/>
  <c r="N129" i="58"/>
  <c r="M129" i="58"/>
  <c r="E129" i="58"/>
  <c r="AL128" i="58" a="1"/>
  <c r="AL128" i="58" s="1"/>
  <c r="AK128" i="58" a="1"/>
  <c r="AK128" i="58" s="1"/>
  <c r="Q128" i="58"/>
  <c r="R128" i="58" s="1"/>
  <c r="P128" i="58"/>
  <c r="N128" i="58"/>
  <c r="M128" i="58"/>
  <c r="E128" i="58"/>
  <c r="AL127" i="58" a="1"/>
  <c r="AL127" i="58" s="1"/>
  <c r="AK127" i="58" a="1"/>
  <c r="AK127" i="58" s="1"/>
  <c r="Q127" i="58"/>
  <c r="R127" i="58" s="1"/>
  <c r="P127" i="58"/>
  <c r="N127" i="58"/>
  <c r="M127" i="58"/>
  <c r="E127" i="58"/>
  <c r="AL126" i="58" a="1"/>
  <c r="AL126" i="58" s="1"/>
  <c r="AK126" i="58" a="1"/>
  <c r="AK126" i="58" s="1"/>
  <c r="Q126" i="58"/>
  <c r="R126" i="58" s="1"/>
  <c r="P126" i="58"/>
  <c r="N126" i="58"/>
  <c r="M126" i="58"/>
  <c r="E126" i="58"/>
  <c r="AL125" i="58" a="1"/>
  <c r="AL125" i="58" s="1"/>
  <c r="AK125" i="58" a="1"/>
  <c r="AK125" i="58" s="1"/>
  <c r="Q125" i="58"/>
  <c r="R125" i="58" s="1"/>
  <c r="P125" i="58"/>
  <c r="N125" i="58"/>
  <c r="M125" i="58"/>
  <c r="E125" i="58"/>
  <c r="AL124" i="58" a="1"/>
  <c r="AL124" i="58" s="1"/>
  <c r="AK124" i="58" a="1"/>
  <c r="AK124" i="58" s="1"/>
  <c r="Q124" i="58"/>
  <c r="R124" i="58" s="1"/>
  <c r="P124" i="58"/>
  <c r="N124" i="58"/>
  <c r="M124" i="58"/>
  <c r="E124" i="58"/>
  <c r="AL123" i="58" a="1"/>
  <c r="AL123" i="58" s="1"/>
  <c r="AK123" i="58" a="1"/>
  <c r="AK123" i="58" s="1"/>
  <c r="Q123" i="58"/>
  <c r="R123" i="58" s="1"/>
  <c r="P123" i="58"/>
  <c r="N123" i="58"/>
  <c r="M123" i="58"/>
  <c r="E123" i="58"/>
  <c r="AL122" i="58" a="1"/>
  <c r="AL122" i="58" s="1"/>
  <c r="AK122" i="58" a="1"/>
  <c r="AK122" i="58" s="1"/>
  <c r="Q122" i="58"/>
  <c r="R122" i="58" s="1"/>
  <c r="P122" i="58"/>
  <c r="N122" i="58"/>
  <c r="M122" i="58"/>
  <c r="E122" i="58"/>
  <c r="AL121" i="58" a="1"/>
  <c r="AL121" i="58" s="1"/>
  <c r="AK121" i="58" a="1"/>
  <c r="AK121" i="58" s="1"/>
  <c r="Q121" i="58"/>
  <c r="R121" i="58" s="1"/>
  <c r="P121" i="58"/>
  <c r="N121" i="58"/>
  <c r="M121" i="58"/>
  <c r="E121" i="58"/>
  <c r="AL120" i="58" a="1"/>
  <c r="AL120" i="58" s="1"/>
  <c r="AK120" i="58" a="1"/>
  <c r="AK120" i="58" s="1"/>
  <c r="Q120" i="58"/>
  <c r="R120" i="58" s="1"/>
  <c r="P120" i="58"/>
  <c r="N120" i="58"/>
  <c r="M120" i="58"/>
  <c r="E120" i="58"/>
  <c r="AL119" i="58" a="1"/>
  <c r="AL119" i="58" s="1"/>
  <c r="AK119" i="58" a="1"/>
  <c r="AK119" i="58" s="1"/>
  <c r="Q119" i="58"/>
  <c r="R119" i="58" s="1"/>
  <c r="P119" i="58"/>
  <c r="N119" i="58"/>
  <c r="M119" i="58"/>
  <c r="E119" i="58"/>
  <c r="AL118" i="58" a="1"/>
  <c r="AL118" i="58" s="1"/>
  <c r="AK118" i="58" a="1"/>
  <c r="AK118" i="58" s="1"/>
  <c r="Q118" i="58"/>
  <c r="R118" i="58" s="1"/>
  <c r="P118" i="58"/>
  <c r="N118" i="58"/>
  <c r="M118" i="58"/>
  <c r="E118" i="58"/>
  <c r="AL117" i="58" a="1"/>
  <c r="AL117" i="58" s="1"/>
  <c r="AK117" i="58" a="1"/>
  <c r="AK117" i="58" s="1"/>
  <c r="Q117" i="58"/>
  <c r="R117" i="58" s="1"/>
  <c r="P117" i="58"/>
  <c r="N117" i="58"/>
  <c r="M117" i="58"/>
  <c r="E117" i="58"/>
  <c r="AL116" i="58" a="1"/>
  <c r="AL116" i="58" s="1"/>
  <c r="AK116" i="58" a="1"/>
  <c r="AK116" i="58" s="1"/>
  <c r="Q116" i="58"/>
  <c r="R116" i="58" s="1"/>
  <c r="P116" i="58"/>
  <c r="N116" i="58"/>
  <c r="M116" i="58"/>
  <c r="E116" i="58"/>
  <c r="AL115" i="58" a="1"/>
  <c r="AL115" i="58" s="1"/>
  <c r="AK115" i="58" a="1"/>
  <c r="AK115" i="58" s="1"/>
  <c r="Q115" i="58"/>
  <c r="R115" i="58" s="1"/>
  <c r="P115" i="58"/>
  <c r="N115" i="58"/>
  <c r="M115" i="58"/>
  <c r="E115" i="58"/>
  <c r="AL114" i="58" a="1"/>
  <c r="AL114" i="58" s="1"/>
  <c r="AK114" i="58" a="1"/>
  <c r="AK114" i="58" s="1"/>
  <c r="Q114" i="58"/>
  <c r="R114" i="58" s="1"/>
  <c r="P114" i="58"/>
  <c r="N114" i="58"/>
  <c r="M114" i="58"/>
  <c r="E114" i="58"/>
  <c r="AL113" i="58" a="1"/>
  <c r="AL113" i="58" s="1"/>
  <c r="AK113" i="58" a="1"/>
  <c r="AK113" i="58" s="1"/>
  <c r="Q113" i="58"/>
  <c r="R113" i="58" s="1"/>
  <c r="P113" i="58"/>
  <c r="N113" i="58"/>
  <c r="M113" i="58"/>
  <c r="E113" i="58"/>
  <c r="E112" i="58"/>
  <c r="E111" i="58"/>
  <c r="E110" i="58"/>
  <c r="E109" i="58"/>
  <c r="E108" i="58"/>
  <c r="E107" i="58"/>
  <c r="E106" i="58"/>
  <c r="E105" i="58"/>
  <c r="E104" i="58"/>
  <c r="E103" i="58"/>
  <c r="E102" i="58"/>
  <c r="E101" i="58"/>
  <c r="E100" i="58"/>
  <c r="E99" i="58"/>
  <c r="E98" i="58"/>
  <c r="E97" i="58"/>
  <c r="E96" i="58"/>
  <c r="E95" i="58"/>
  <c r="E94" i="58"/>
  <c r="E93" i="58"/>
  <c r="E92" i="58"/>
  <c r="E91" i="58"/>
  <c r="E90" i="58"/>
  <c r="E89" i="58"/>
  <c r="E88" i="58"/>
  <c r="E87" i="58"/>
  <c r="AL86" i="58" a="1"/>
  <c r="AL86" i="58" s="1"/>
  <c r="AK86" i="58" a="1"/>
  <c r="AK86" i="58" s="1"/>
  <c r="AJ86" i="58" a="1"/>
  <c r="AJ86" i="58" s="1"/>
  <c r="W86" i="58"/>
  <c r="X86" i="58" s="1"/>
  <c r="Q86" i="58"/>
  <c r="R86" i="58" s="1"/>
  <c r="E86" i="58"/>
  <c r="AL85" i="58" a="1"/>
  <c r="AL85" i="58" s="1"/>
  <c r="AK85" i="58" a="1"/>
  <c r="AK85" i="58" s="1"/>
  <c r="AJ85" i="58" a="1"/>
  <c r="AJ85" i="58" s="1"/>
  <c r="W85" i="58"/>
  <c r="X85" i="58" s="1"/>
  <c r="V85" i="58"/>
  <c r="T85" i="58"/>
  <c r="Q85" i="58"/>
  <c r="R85" i="58" s="1"/>
  <c r="P85" i="58"/>
  <c r="O85" i="58"/>
  <c r="N85" i="58"/>
  <c r="M85" i="58"/>
  <c r="AL84" i="58" a="1"/>
  <c r="AL84" i="58" s="1"/>
  <c r="AK84" i="58" a="1"/>
  <c r="AK84" i="58" s="1"/>
  <c r="AJ84" i="58" a="1"/>
  <c r="AJ84" i="58" s="1"/>
  <c r="W84" i="58"/>
  <c r="X84" i="58" s="1"/>
  <c r="V84" i="58"/>
  <c r="T84" i="58"/>
  <c r="Q84" i="58"/>
  <c r="R84" i="58" s="1"/>
  <c r="P84" i="58"/>
  <c r="O84" i="58"/>
  <c r="N84" i="58"/>
  <c r="M84" i="58"/>
  <c r="AL83" i="58" a="1"/>
  <c r="AL83" i="58" s="1"/>
  <c r="AK83" i="58" a="1"/>
  <c r="AK83" i="58" s="1"/>
  <c r="AJ83" i="58" a="1"/>
  <c r="AJ83" i="58" s="1"/>
  <c r="W83" i="58"/>
  <c r="X83" i="58" s="1"/>
  <c r="V83" i="58"/>
  <c r="T83" i="58"/>
  <c r="Q83" i="58"/>
  <c r="R83" i="58" s="1"/>
  <c r="P83" i="58"/>
  <c r="O83" i="58"/>
  <c r="N83" i="58"/>
  <c r="M83" i="58"/>
  <c r="AL82" i="58" a="1"/>
  <c r="AL82" i="58" s="1"/>
  <c r="AK82" i="58" a="1"/>
  <c r="AK82" i="58" s="1"/>
  <c r="AJ82" i="58" a="1"/>
  <c r="AJ82" i="58" s="1"/>
  <c r="W82" i="58"/>
  <c r="X82" i="58" s="1"/>
  <c r="V82" i="58"/>
  <c r="T82" i="58"/>
  <c r="Q82" i="58"/>
  <c r="R82" i="58" s="1"/>
  <c r="P82" i="58"/>
  <c r="O82" i="58"/>
  <c r="N82" i="58"/>
  <c r="M82" i="58"/>
  <c r="AL81" i="58" a="1"/>
  <c r="AL81" i="58" s="1"/>
  <c r="AK81" i="58" a="1"/>
  <c r="AK81" i="58" s="1"/>
  <c r="AJ81" i="58" a="1"/>
  <c r="AJ81" i="58" s="1"/>
  <c r="W81" i="58"/>
  <c r="X81" i="58" s="1"/>
  <c r="V81" i="58"/>
  <c r="T81" i="58"/>
  <c r="Q81" i="58"/>
  <c r="R81" i="58" s="1"/>
  <c r="P81" i="58"/>
  <c r="O81" i="58"/>
  <c r="N81" i="58"/>
  <c r="M81" i="58"/>
  <c r="AL80" i="58" a="1"/>
  <c r="AL80" i="58" s="1"/>
  <c r="AK80" i="58" a="1"/>
  <c r="AK80" i="58" s="1"/>
  <c r="AJ80" i="58" a="1"/>
  <c r="AJ80" i="58" s="1"/>
  <c r="W80" i="58"/>
  <c r="X80" i="58" s="1"/>
  <c r="V80" i="58"/>
  <c r="T80" i="58"/>
  <c r="Q80" i="58"/>
  <c r="R80" i="58" s="1"/>
  <c r="P80" i="58"/>
  <c r="O80" i="58"/>
  <c r="N80" i="58"/>
  <c r="M80" i="58"/>
  <c r="AL79" i="58" a="1"/>
  <c r="AL79" i="58" s="1"/>
  <c r="AK79" i="58" a="1"/>
  <c r="AK79" i="58" s="1"/>
  <c r="AJ79" i="58" a="1"/>
  <c r="AJ79" i="58" s="1"/>
  <c r="Q79" i="58"/>
  <c r="R79" i="58" s="1"/>
  <c r="P79" i="58"/>
  <c r="O79" i="58"/>
  <c r="N79" i="58"/>
  <c r="M79" i="58"/>
  <c r="G79" i="58"/>
  <c r="AL78" i="58" a="1"/>
  <c r="AL78" i="58" s="1"/>
  <c r="AK78" i="58" a="1"/>
  <c r="AK78" i="58" s="1"/>
  <c r="AJ78" i="58" a="1"/>
  <c r="AJ78" i="58" s="1"/>
  <c r="Q78" i="58"/>
  <c r="R78" i="58" s="1"/>
  <c r="P78" i="58"/>
  <c r="O78" i="58"/>
  <c r="N78" i="58"/>
  <c r="M78" i="58"/>
  <c r="G78" i="58"/>
  <c r="Q77" i="58"/>
  <c r="R77" i="58" s="1"/>
  <c r="P77" i="58"/>
  <c r="O77" i="58"/>
  <c r="N77" i="58"/>
  <c r="M77" i="58"/>
  <c r="G77" i="58"/>
  <c r="G76" i="58"/>
  <c r="O75" i="58"/>
  <c r="N75" i="58"/>
  <c r="P75" i="58" s="1"/>
  <c r="M75" i="58"/>
  <c r="O74" i="58"/>
  <c r="N74" i="58"/>
  <c r="P74" i="58" s="1"/>
  <c r="M74" i="58"/>
  <c r="G74" i="58"/>
  <c r="O73" i="58"/>
  <c r="N73" i="58"/>
  <c r="P73" i="58" s="1"/>
  <c r="G73" i="58"/>
  <c r="O72" i="58"/>
  <c r="N72" i="58"/>
  <c r="P72" i="58" s="1"/>
  <c r="M72" i="58"/>
  <c r="G72" i="58"/>
  <c r="O68" i="58"/>
  <c r="N68" i="58"/>
  <c r="M68" i="58"/>
  <c r="O67" i="58"/>
  <c r="N67" i="58"/>
  <c r="M67" i="58"/>
  <c r="O66" i="58"/>
  <c r="N66" i="58"/>
  <c r="M66" i="58"/>
  <c r="O65" i="58"/>
  <c r="N65" i="58"/>
  <c r="M65" i="58"/>
  <c r="O60" i="58"/>
  <c r="N60" i="58"/>
  <c r="M60" i="58"/>
  <c r="N58" i="58"/>
  <c r="O58" i="58"/>
  <c r="M58" i="58"/>
  <c r="W57" i="58"/>
  <c r="X57" i="58" s="1"/>
  <c r="V57" i="58"/>
  <c r="T57" i="58"/>
  <c r="Q57" i="58"/>
  <c r="R57" i="58" s="1"/>
  <c r="O57" i="58"/>
  <c r="N57" i="58"/>
  <c r="M57" i="58"/>
  <c r="AL54" i="58" a="1"/>
  <c r="AL54" i="58" s="1"/>
  <c r="AK54" i="58" a="1"/>
  <c r="AK54" i="58" s="1"/>
  <c r="AJ54" i="58" a="1"/>
  <c r="AJ54" i="58" s="1"/>
  <c r="W54" i="58"/>
  <c r="X54" i="58" s="1"/>
  <c r="V54" i="58"/>
  <c r="T54" i="58"/>
  <c r="Q54" i="58"/>
  <c r="R54" i="58" s="1"/>
  <c r="O54" i="58"/>
  <c r="N54" i="58"/>
  <c r="M54" i="58"/>
  <c r="AL53" i="58" a="1"/>
  <c r="AL53" i="58" s="1"/>
  <c r="AK53" i="58" a="1"/>
  <c r="AK53" i="58" s="1"/>
  <c r="AJ53" i="58" a="1"/>
  <c r="AJ53" i="58" s="1"/>
  <c r="W53" i="58"/>
  <c r="X53" i="58" s="1"/>
  <c r="V53" i="58"/>
  <c r="T53" i="58"/>
  <c r="Q53" i="58"/>
  <c r="R53" i="58" s="1"/>
  <c r="O53" i="58"/>
  <c r="N53" i="58"/>
  <c r="M53" i="58"/>
  <c r="W52" i="58"/>
  <c r="X52" i="58" s="1"/>
  <c r="V52" i="58"/>
  <c r="T52" i="58"/>
  <c r="Q52" i="58"/>
  <c r="R52" i="58" s="1"/>
  <c r="O52" i="58"/>
  <c r="N52" i="58"/>
  <c r="M52" i="58"/>
  <c r="W51" i="58"/>
  <c r="X51" i="58" s="1"/>
  <c r="V51" i="58"/>
  <c r="T51" i="58"/>
  <c r="Q51" i="58"/>
  <c r="R51" i="58" s="1"/>
  <c r="O51" i="58"/>
  <c r="N51" i="58"/>
  <c r="M51" i="58"/>
  <c r="W50" i="58"/>
  <c r="X50" i="58" s="1"/>
  <c r="V50" i="58"/>
  <c r="T50" i="58"/>
  <c r="Q50" i="58"/>
  <c r="R50" i="58" s="1"/>
  <c r="O50" i="58"/>
  <c r="N50" i="58"/>
  <c r="M50" i="58"/>
  <c r="AL49" i="58" a="1"/>
  <c r="AL49" i="58" s="1"/>
  <c r="AK49" i="58" a="1"/>
  <c r="AK49" i="58" s="1"/>
  <c r="AJ49" i="58" a="1"/>
  <c r="AJ49" i="58" s="1"/>
  <c r="W49" i="58"/>
  <c r="X49" i="58" s="1"/>
  <c r="V49" i="58"/>
  <c r="T49" i="58"/>
  <c r="O49" i="58"/>
  <c r="N49" i="58"/>
  <c r="M49" i="58"/>
  <c r="AL47" i="58" a="1"/>
  <c r="AL47" i="58" s="1"/>
  <c r="AK47" i="58" a="1"/>
  <c r="AK47" i="58" s="1"/>
  <c r="AJ47" i="58" a="1"/>
  <c r="AJ47" i="58" s="1"/>
  <c r="W47" i="58"/>
  <c r="X47" i="58" s="1"/>
  <c r="V47" i="58"/>
  <c r="O47" i="58"/>
  <c r="N47" i="58"/>
  <c r="M47" i="58"/>
  <c r="AL45" i="58" a="1"/>
  <c r="AL45" i="58" s="1"/>
  <c r="AK45" i="58" a="1"/>
  <c r="AK45" i="58" s="1"/>
  <c r="AJ45" i="58" a="1"/>
  <c r="AJ45" i="58" s="1"/>
  <c r="W45" i="58"/>
  <c r="X45" i="58" s="1"/>
  <c r="V45" i="58"/>
  <c r="Q45" i="58"/>
  <c r="R45" i="58" s="1"/>
  <c r="O45" i="58"/>
  <c r="N45" i="58"/>
  <c r="M45" i="58"/>
  <c r="W44" i="58"/>
  <c r="X44" i="58" s="1"/>
  <c r="V44" i="58"/>
  <c r="Q44" i="58"/>
  <c r="R44" i="58" s="1"/>
  <c r="O44" i="58"/>
  <c r="N44" i="58"/>
  <c r="M44" i="58"/>
  <c r="AL42" i="58" a="1"/>
  <c r="AL42" i="58" s="1"/>
  <c r="AK42" i="58" a="1"/>
  <c r="AK42" i="58" s="1"/>
  <c r="AJ42" i="58" a="1"/>
  <c r="AJ42" i="58" s="1"/>
  <c r="W42" i="58"/>
  <c r="X42" i="58" s="1"/>
  <c r="V42" i="58"/>
  <c r="Q42" i="58"/>
  <c r="R42" i="58" s="1"/>
  <c r="O42" i="58"/>
  <c r="N42" i="58"/>
  <c r="M42" i="58"/>
  <c r="AL41" i="58" a="1"/>
  <c r="AL41" i="58" s="1"/>
  <c r="AK41" i="58" a="1"/>
  <c r="AK41" i="58" s="1"/>
  <c r="AJ41" i="58" a="1"/>
  <c r="AJ41" i="58" s="1"/>
  <c r="W41" i="58"/>
  <c r="X41" i="58" s="1"/>
  <c r="V41" i="58"/>
  <c r="Q41" i="58"/>
  <c r="R41" i="58" s="1"/>
  <c r="O41" i="58"/>
  <c r="N41" i="58"/>
  <c r="M41" i="58"/>
  <c r="AL40" i="58" a="1"/>
  <c r="AL40" i="58" s="1"/>
  <c r="AK40" i="58" a="1"/>
  <c r="AK40" i="58" s="1"/>
  <c r="AJ40" i="58" a="1"/>
  <c r="AJ40" i="58" s="1"/>
  <c r="W40" i="58"/>
  <c r="X40" i="58" s="1"/>
  <c r="V40" i="58"/>
  <c r="T40" i="58"/>
  <c r="Q40" i="58"/>
  <c r="R40" i="58" s="1"/>
  <c r="O40" i="58"/>
  <c r="N40" i="58"/>
  <c r="M40" i="58"/>
  <c r="AL39" i="58" a="1"/>
  <c r="AL39" i="58" s="1"/>
  <c r="AK39" i="58" a="1"/>
  <c r="AK39" i="58" s="1"/>
  <c r="AJ39" i="58" a="1"/>
  <c r="AJ39" i="58" s="1"/>
  <c r="W39" i="58"/>
  <c r="X39" i="58" s="1"/>
  <c r="V39" i="58"/>
  <c r="T39" i="58"/>
  <c r="Q39" i="58"/>
  <c r="R39" i="58" s="1"/>
  <c r="O39" i="58"/>
  <c r="N39" i="58"/>
  <c r="M39" i="58"/>
  <c r="AL37" i="58" a="1"/>
  <c r="AL37" i="58" s="1"/>
  <c r="AK37" i="58" a="1"/>
  <c r="AK37" i="58" s="1"/>
  <c r="AJ37" i="58" a="1"/>
  <c r="AJ37" i="58" s="1"/>
  <c r="T37" i="58"/>
  <c r="Q37" i="58"/>
  <c r="R37" i="58" s="1"/>
  <c r="O37" i="58"/>
  <c r="N37" i="58"/>
  <c r="M37" i="58"/>
  <c r="AL36" i="58" a="1"/>
  <c r="AL36" i="58" s="1"/>
  <c r="AK36" i="58" a="1"/>
  <c r="AK36" i="58" s="1"/>
  <c r="AJ36" i="58" a="1"/>
  <c r="AJ36" i="58" s="1"/>
  <c r="T36" i="58"/>
  <c r="Q36" i="58"/>
  <c r="R36" i="58" s="1"/>
  <c r="O36" i="58"/>
  <c r="N36" i="58"/>
  <c r="M36" i="58"/>
  <c r="AL34" i="58" a="1"/>
  <c r="AL34" i="58" s="1"/>
  <c r="AK34" i="58" a="1"/>
  <c r="AK34" i="58" s="1"/>
  <c r="AJ34" i="58" a="1"/>
  <c r="AJ34" i="58" s="1"/>
  <c r="T34" i="58"/>
  <c r="Q34" i="58"/>
  <c r="R34" i="58" s="1"/>
  <c r="O34" i="58"/>
  <c r="N34" i="58"/>
  <c r="M34" i="58"/>
  <c r="AL33" i="58" a="1"/>
  <c r="AL33" i="58" s="1"/>
  <c r="AK33" i="58" a="1"/>
  <c r="AK33" i="58" s="1"/>
  <c r="AJ33" i="58" a="1"/>
  <c r="AJ33" i="58" s="1"/>
  <c r="T33" i="58"/>
  <c r="O33" i="58"/>
  <c r="N33" i="58"/>
  <c r="M33" i="58"/>
  <c r="AL31" i="58" a="1"/>
  <c r="AL31" i="58" s="1"/>
  <c r="AK31" i="58" a="1"/>
  <c r="AK31" i="58" s="1"/>
  <c r="AJ31" i="58" a="1"/>
  <c r="AJ31" i="58" s="1"/>
  <c r="T31" i="58"/>
  <c r="O31" i="58"/>
  <c r="N31" i="58"/>
  <c r="M31" i="58"/>
  <c r="AL30" i="58" a="1"/>
  <c r="AL30" i="58" s="1"/>
  <c r="AK30" i="58" a="1"/>
  <c r="AK30" i="58" s="1"/>
  <c r="AJ30" i="58" a="1"/>
  <c r="AJ30" i="58" s="1"/>
  <c r="T30" i="58"/>
  <c r="O30" i="58"/>
  <c r="N30" i="58"/>
  <c r="M30" i="58"/>
  <c r="AL29" i="58" a="1"/>
  <c r="AL29" i="58" s="1"/>
  <c r="AK29" i="58" a="1"/>
  <c r="AK29" i="58" s="1"/>
  <c r="AJ29" i="58" a="1"/>
  <c r="AJ29" i="58" s="1"/>
  <c r="T29" i="58"/>
  <c r="O29" i="58"/>
  <c r="N29" i="58"/>
  <c r="M29" i="58"/>
  <c r="AL23" i="58" a="1"/>
  <c r="AL23" i="58" s="1"/>
  <c r="AK23" i="58" a="1"/>
  <c r="AK23" i="58" s="1"/>
  <c r="AJ23" i="58" a="1"/>
  <c r="AJ23" i="58" s="1"/>
  <c r="W23" i="58"/>
  <c r="X23" i="58" s="1"/>
  <c r="V23" i="58"/>
  <c r="T23" i="58"/>
  <c r="Q23" i="58"/>
  <c r="R23" i="58" s="1"/>
  <c r="O23" i="58"/>
  <c r="N23" i="58"/>
  <c r="M23" i="58"/>
  <c r="AK22" i="58" a="1"/>
  <c r="AK22" i="58" s="1"/>
  <c r="AJ22" i="58" a="1"/>
  <c r="AJ22" i="58" s="1"/>
  <c r="P19" i="58"/>
  <c r="P56" i="58" s="1"/>
  <c r="CD12" i="58" a="1"/>
  <c r="CD12" i="58" s="1"/>
  <c r="AV12" i="58" a="1"/>
  <c r="AV12" i="58" s="1"/>
  <c r="BH12" i="58" a="1"/>
  <c r="BH12" i="58" s="1"/>
  <c r="AS12" i="58" a="1"/>
  <c r="AS12" i="58" s="1"/>
  <c r="BW12" i="58" a="1"/>
  <c r="BW12" i="58" s="1"/>
  <c r="BZ12" i="58" a="1"/>
  <c r="BZ12" i="58" s="1"/>
  <c r="BR12" i="58" a="1"/>
  <c r="BR12" i="58" s="1"/>
  <c r="AQ12" i="58" a="1"/>
  <c r="AQ12" i="58" s="1"/>
  <c r="AP12" i="58" a="1"/>
  <c r="AP12" i="58" s="1"/>
  <c r="BD12" i="58" a="1"/>
  <c r="BD12" i="58" s="1"/>
  <c r="AO12" i="58" a="1"/>
  <c r="AO12" i="58" s="1"/>
  <c r="AN12" i="58" a="1"/>
  <c r="AN12" i="58" s="1"/>
  <c r="AR12" i="58" a="1"/>
  <c r="AR12" i="58" s="1"/>
  <c r="BO12" i="58" a="1"/>
  <c r="BO12" i="58" s="1"/>
  <c r="BB12" i="58" a="1"/>
  <c r="BB12" i="58" s="1"/>
  <c r="BA12" i="58" a="1"/>
  <c r="BA12" i="58" s="1"/>
  <c r="CF12" i="58" a="1"/>
  <c r="CF12" i="58" s="1"/>
  <c r="AM12" i="58" a="1"/>
  <c r="AM12" i="58" s="1"/>
  <c r="AL12" i="58" a="1"/>
  <c r="AL12" i="58" s="1"/>
  <c r="CD10" i="58" a="1"/>
  <c r="CD10" i="58" s="1"/>
  <c r="AV10" i="58" a="1"/>
  <c r="AV10" i="58" s="1"/>
  <c r="BH10" i="58" a="1"/>
  <c r="BH10" i="58" s="1"/>
  <c r="AS10" i="58" a="1"/>
  <c r="AS10" i="58" s="1"/>
  <c r="BW10" i="58" a="1"/>
  <c r="BW10" i="58" s="1"/>
  <c r="BZ10" i="58" a="1"/>
  <c r="BZ10" i="58" s="1"/>
  <c r="BR10" i="58" a="1"/>
  <c r="BR10" i="58" s="1"/>
  <c r="AQ10" i="58" a="1"/>
  <c r="AQ10" i="58" s="1"/>
  <c r="AP10" i="58" a="1"/>
  <c r="AP10" i="58" s="1"/>
  <c r="BD10" i="58" a="1"/>
  <c r="BD10" i="58" s="1"/>
  <c r="AO10" i="58" a="1"/>
  <c r="AO10" i="58" s="1"/>
  <c r="AN10" i="58" a="1"/>
  <c r="AN10" i="58" s="1"/>
  <c r="AR10" i="58" a="1"/>
  <c r="AR10" i="58" s="1"/>
  <c r="BO10" i="58" a="1"/>
  <c r="BO10" i="58" s="1"/>
  <c r="BB10" i="58" a="1"/>
  <c r="BB10" i="58" s="1"/>
  <c r="BA10" i="58" a="1"/>
  <c r="BA10" i="58" s="1"/>
  <c r="CF10" i="58" a="1"/>
  <c r="CF10" i="58" s="1"/>
  <c r="AM10" i="58" a="1"/>
  <c r="AM10" i="58" s="1"/>
  <c r="AL10" i="58" a="1"/>
  <c r="AL10" i="58" s="1"/>
  <c r="CD2" i="58" a="1"/>
  <c r="CD2" i="58" s="1"/>
  <c r="AV2" i="58" a="1"/>
  <c r="AV2" i="58" s="1"/>
  <c r="BH2" i="58" a="1"/>
  <c r="BH2" i="58" s="1"/>
  <c r="AS2" i="58" a="1"/>
  <c r="AS2" i="58" s="1"/>
  <c r="BW2" i="58" a="1"/>
  <c r="BW2" i="58" s="1"/>
  <c r="BZ2" i="58" a="1"/>
  <c r="BZ2" i="58" s="1"/>
  <c r="BR2" i="58" a="1"/>
  <c r="BR2" i="58" s="1"/>
  <c r="AQ2" i="58" a="1"/>
  <c r="AQ2" i="58" s="1"/>
  <c r="AP2" i="58" a="1"/>
  <c r="AP2" i="58" s="1"/>
  <c r="BD2" i="58" a="1"/>
  <c r="BD2" i="58" s="1"/>
  <c r="AO2" i="58" a="1"/>
  <c r="AO2" i="58" s="1"/>
  <c r="AN2" i="58" a="1"/>
  <c r="AN2" i="58" s="1"/>
  <c r="AR2" i="58" a="1"/>
  <c r="AR2" i="58" s="1"/>
  <c r="BO2" i="58" a="1"/>
  <c r="BO2" i="58" s="1"/>
  <c r="BB2" i="58" a="1"/>
  <c r="BB2" i="58" s="1"/>
  <c r="BA2" i="58" a="1"/>
  <c r="BA2" i="58" s="1"/>
  <c r="CF2" i="58" a="1"/>
  <c r="CF2" i="58" s="1"/>
  <c r="AM2" i="58" a="1"/>
  <c r="AM2" i="58" s="1"/>
  <c r="CD1" i="58"/>
  <c r="AV1" i="58"/>
  <c r="BH1" i="58"/>
  <c r="AS1" i="58"/>
  <c r="BW1" i="58"/>
  <c r="BZ1" i="58"/>
  <c r="BR1" i="58"/>
  <c r="AQ1" i="58"/>
  <c r="AP1" i="58"/>
  <c r="BD1" i="58"/>
  <c r="AO1" i="58"/>
  <c r="AN1" i="58"/>
  <c r="AR1" i="58"/>
  <c r="BO1" i="58"/>
  <c r="BB1" i="58"/>
  <c r="BA1" i="58"/>
  <c r="CF1" i="58"/>
  <c r="AM1" i="58"/>
  <c r="P197" i="55"/>
  <c r="P196" i="55"/>
  <c r="P195" i="55"/>
  <c r="P194" i="55"/>
  <c r="P193" i="55"/>
  <c r="P192" i="55"/>
  <c r="P191" i="55"/>
  <c r="E191" i="55"/>
  <c r="AL190" i="55" a="1"/>
  <c r="AL190" i="55" s="1"/>
  <c r="Q190" i="55"/>
  <c r="R190" i="55" s="1"/>
  <c r="P190" i="55"/>
  <c r="N190" i="55"/>
  <c r="M190" i="55"/>
  <c r="E190" i="55"/>
  <c r="AL189" i="55" a="1"/>
  <c r="AL189" i="55" s="1"/>
  <c r="Q189" i="55"/>
  <c r="R189" i="55" s="1"/>
  <c r="P189" i="55"/>
  <c r="N189" i="55"/>
  <c r="M189" i="55"/>
  <c r="E189" i="55"/>
  <c r="AL188" i="55" a="1"/>
  <c r="AL188" i="55" s="1"/>
  <c r="Q188" i="55"/>
  <c r="R188" i="55" s="1"/>
  <c r="P188" i="55"/>
  <c r="N188" i="55"/>
  <c r="M188" i="55"/>
  <c r="E188" i="55"/>
  <c r="AL187" i="55" a="1"/>
  <c r="AL187" i="55" s="1"/>
  <c r="Q187" i="55"/>
  <c r="R187" i="55" s="1"/>
  <c r="P187" i="55"/>
  <c r="N187" i="55"/>
  <c r="M187" i="55"/>
  <c r="E187" i="55"/>
  <c r="AL186" i="55" a="1"/>
  <c r="AL186" i="55" s="1"/>
  <c r="Q186" i="55"/>
  <c r="R186" i="55" s="1"/>
  <c r="P186" i="55"/>
  <c r="N186" i="55"/>
  <c r="M186" i="55"/>
  <c r="E186" i="55"/>
  <c r="AL185" i="55" a="1"/>
  <c r="AL185" i="55" s="1"/>
  <c r="Q185" i="55"/>
  <c r="R185" i="55" s="1"/>
  <c r="P185" i="55"/>
  <c r="N185" i="55"/>
  <c r="M185" i="55"/>
  <c r="E185" i="55"/>
  <c r="AL184" i="55" a="1"/>
  <c r="AL184" i="55" s="1"/>
  <c r="Q184" i="55"/>
  <c r="R184" i="55" s="1"/>
  <c r="P184" i="55"/>
  <c r="N184" i="55"/>
  <c r="M184" i="55"/>
  <c r="E184" i="55"/>
  <c r="AL183" i="55" a="1"/>
  <c r="AL183" i="55" s="1"/>
  <c r="Q183" i="55"/>
  <c r="R183" i="55" s="1"/>
  <c r="P183" i="55"/>
  <c r="N183" i="55"/>
  <c r="M183" i="55"/>
  <c r="E183" i="55"/>
  <c r="AL182" i="55" a="1"/>
  <c r="AL182" i="55" s="1"/>
  <c r="Q182" i="55"/>
  <c r="R182" i="55" s="1"/>
  <c r="P182" i="55"/>
  <c r="N182" i="55"/>
  <c r="M182" i="55"/>
  <c r="E182" i="55"/>
  <c r="AL181" i="55" a="1"/>
  <c r="AL181" i="55" s="1"/>
  <c r="Q181" i="55"/>
  <c r="R181" i="55" s="1"/>
  <c r="P181" i="55"/>
  <c r="N181" i="55"/>
  <c r="M181" i="55"/>
  <c r="E181" i="55"/>
  <c r="AL180" i="55" a="1"/>
  <c r="AL180" i="55" s="1"/>
  <c r="Q180" i="55"/>
  <c r="R180" i="55" s="1"/>
  <c r="P180" i="55"/>
  <c r="N180" i="55"/>
  <c r="M180" i="55"/>
  <c r="E180" i="55"/>
  <c r="AL179" i="55" a="1"/>
  <c r="AL179" i="55" s="1"/>
  <c r="Q179" i="55"/>
  <c r="R179" i="55" s="1"/>
  <c r="P179" i="55"/>
  <c r="N179" i="55"/>
  <c r="M179" i="55"/>
  <c r="E179" i="55"/>
  <c r="AL178" i="55" a="1"/>
  <c r="AL178" i="55" s="1"/>
  <c r="Q178" i="55"/>
  <c r="R178" i="55" s="1"/>
  <c r="P178" i="55"/>
  <c r="N178" i="55"/>
  <c r="M178" i="55"/>
  <c r="E178" i="55"/>
  <c r="AL177" i="55" a="1"/>
  <c r="AL177" i="55" s="1"/>
  <c r="Q177" i="55"/>
  <c r="R177" i="55" s="1"/>
  <c r="P177" i="55"/>
  <c r="N177" i="55"/>
  <c r="M177" i="55"/>
  <c r="E177" i="55"/>
  <c r="AL176" i="55" a="1"/>
  <c r="AL176" i="55" s="1"/>
  <c r="Q176" i="55"/>
  <c r="R176" i="55" s="1"/>
  <c r="P176" i="55"/>
  <c r="N176" i="55"/>
  <c r="M176" i="55"/>
  <c r="E176" i="55"/>
  <c r="AL175" i="55" a="1"/>
  <c r="AL175" i="55" s="1"/>
  <c r="Q175" i="55"/>
  <c r="R175" i="55" s="1"/>
  <c r="P175" i="55"/>
  <c r="N175" i="55"/>
  <c r="M175" i="55"/>
  <c r="E175" i="55"/>
  <c r="AL174" i="55" a="1"/>
  <c r="AL174" i="55" s="1"/>
  <c r="Q174" i="55"/>
  <c r="R174" i="55" s="1"/>
  <c r="P174" i="55"/>
  <c r="N174" i="55"/>
  <c r="M174" i="55"/>
  <c r="E174" i="55"/>
  <c r="AL173" i="55" a="1"/>
  <c r="AL173" i="55" s="1"/>
  <c r="Q173" i="55"/>
  <c r="R173" i="55" s="1"/>
  <c r="P173" i="55"/>
  <c r="N173" i="55"/>
  <c r="M173" i="55"/>
  <c r="E173" i="55"/>
  <c r="AL172" i="55" a="1"/>
  <c r="AL172" i="55" s="1"/>
  <c r="Q172" i="55"/>
  <c r="R172" i="55" s="1"/>
  <c r="P172" i="55"/>
  <c r="N172" i="55"/>
  <c r="M172" i="55"/>
  <c r="E172" i="55"/>
  <c r="AL171" i="55" a="1"/>
  <c r="AL171" i="55" s="1"/>
  <c r="Q171" i="55"/>
  <c r="R171" i="55" s="1"/>
  <c r="P171" i="55"/>
  <c r="N171" i="55"/>
  <c r="M171" i="55"/>
  <c r="E171" i="55"/>
  <c r="AL170" i="55" a="1"/>
  <c r="AL170" i="55" s="1"/>
  <c r="Q170" i="55"/>
  <c r="R170" i="55" s="1"/>
  <c r="P170" i="55"/>
  <c r="N170" i="55"/>
  <c r="M170" i="55"/>
  <c r="E170" i="55"/>
  <c r="AL169" i="55" a="1"/>
  <c r="AL169" i="55" s="1"/>
  <c r="AK169" i="55" a="1"/>
  <c r="AK169" i="55" s="1"/>
  <c r="Q169" i="55"/>
  <c r="R169" i="55" s="1"/>
  <c r="P169" i="55"/>
  <c r="N169" i="55"/>
  <c r="M169" i="55"/>
  <c r="E169" i="55"/>
  <c r="AL168" i="55" a="1"/>
  <c r="AL168" i="55" s="1"/>
  <c r="AK168" i="55" a="1"/>
  <c r="AK168" i="55" s="1"/>
  <c r="Q168" i="55"/>
  <c r="R168" i="55" s="1"/>
  <c r="P168" i="55"/>
  <c r="N168" i="55"/>
  <c r="M168" i="55"/>
  <c r="E168" i="55"/>
  <c r="AL167" i="55" a="1"/>
  <c r="AL167" i="55" s="1"/>
  <c r="AK167" i="55" a="1"/>
  <c r="AK167" i="55" s="1"/>
  <c r="Q167" i="55"/>
  <c r="R167" i="55" s="1"/>
  <c r="P167" i="55"/>
  <c r="N167" i="55"/>
  <c r="M167" i="55"/>
  <c r="E167" i="55"/>
  <c r="AL166" i="55" a="1"/>
  <c r="AL166" i="55" s="1"/>
  <c r="AK166" i="55" a="1"/>
  <c r="AK166" i="55" s="1"/>
  <c r="Q166" i="55"/>
  <c r="R166" i="55" s="1"/>
  <c r="P166" i="55"/>
  <c r="N166" i="55"/>
  <c r="M166" i="55"/>
  <c r="E166" i="55"/>
  <c r="AL165" i="55" a="1"/>
  <c r="AL165" i="55" s="1"/>
  <c r="AK165" i="55" a="1"/>
  <c r="AK165" i="55" s="1"/>
  <c r="Q165" i="55"/>
  <c r="R165" i="55" s="1"/>
  <c r="P165" i="55"/>
  <c r="N165" i="55"/>
  <c r="M165" i="55"/>
  <c r="E165" i="55"/>
  <c r="AL164" i="55" a="1"/>
  <c r="AL164" i="55" s="1"/>
  <c r="AK164" i="55" a="1"/>
  <c r="AK164" i="55" s="1"/>
  <c r="Q164" i="55"/>
  <c r="R164" i="55" s="1"/>
  <c r="P164" i="55"/>
  <c r="N164" i="55"/>
  <c r="M164" i="55"/>
  <c r="E164" i="55"/>
  <c r="AL163" i="55" a="1"/>
  <c r="AL163" i="55" s="1"/>
  <c r="AK163" i="55" a="1"/>
  <c r="AK163" i="55" s="1"/>
  <c r="Q163" i="55"/>
  <c r="R163" i="55" s="1"/>
  <c r="P163" i="55"/>
  <c r="N163" i="55"/>
  <c r="M163" i="55"/>
  <c r="E163" i="55"/>
  <c r="AL162" i="55" a="1"/>
  <c r="AL162" i="55" s="1"/>
  <c r="AK162" i="55" a="1"/>
  <c r="AK162" i="55" s="1"/>
  <c r="Q162" i="55"/>
  <c r="R162" i="55" s="1"/>
  <c r="P162" i="55"/>
  <c r="N162" i="55"/>
  <c r="M162" i="55"/>
  <c r="E162" i="55"/>
  <c r="AL161" i="55" a="1"/>
  <c r="AL161" i="55" s="1"/>
  <c r="AK161" i="55" a="1"/>
  <c r="AK161" i="55" s="1"/>
  <c r="Q161" i="55"/>
  <c r="R161" i="55" s="1"/>
  <c r="P161" i="55"/>
  <c r="N161" i="55"/>
  <c r="M161" i="55"/>
  <c r="E161" i="55"/>
  <c r="AL160" i="55" a="1"/>
  <c r="AL160" i="55" s="1"/>
  <c r="AK160" i="55" a="1"/>
  <c r="AK160" i="55" s="1"/>
  <c r="Q160" i="55"/>
  <c r="R160" i="55" s="1"/>
  <c r="P160" i="55"/>
  <c r="N160" i="55"/>
  <c r="M160" i="55"/>
  <c r="E160" i="55"/>
  <c r="AL159" i="55" a="1"/>
  <c r="AL159" i="55" s="1"/>
  <c r="AK159" i="55" a="1"/>
  <c r="AK159" i="55" s="1"/>
  <c r="Q159" i="55"/>
  <c r="R159" i="55" s="1"/>
  <c r="P159" i="55"/>
  <c r="N159" i="55"/>
  <c r="M159" i="55"/>
  <c r="E159" i="55"/>
  <c r="AL158" i="55" a="1"/>
  <c r="AL158" i="55" s="1"/>
  <c r="AK158" i="55" a="1"/>
  <c r="AK158" i="55" s="1"/>
  <c r="Q158" i="55"/>
  <c r="R158" i="55" s="1"/>
  <c r="P158" i="55"/>
  <c r="N158" i="55"/>
  <c r="M158" i="55"/>
  <c r="E158" i="55"/>
  <c r="AL157" i="55" a="1"/>
  <c r="AL157" i="55" s="1"/>
  <c r="AK157" i="55" a="1"/>
  <c r="AK157" i="55" s="1"/>
  <c r="Q157" i="55"/>
  <c r="R157" i="55" s="1"/>
  <c r="P157" i="55"/>
  <c r="N157" i="55"/>
  <c r="M157" i="55"/>
  <c r="E157" i="55"/>
  <c r="AL156" i="55" a="1"/>
  <c r="AL156" i="55" s="1"/>
  <c r="AK156" i="55" a="1"/>
  <c r="AK156" i="55" s="1"/>
  <c r="Q156" i="55"/>
  <c r="R156" i="55" s="1"/>
  <c r="P156" i="55"/>
  <c r="N156" i="55"/>
  <c r="M156" i="55"/>
  <c r="E156" i="55"/>
  <c r="AL155" i="55" a="1"/>
  <c r="AL155" i="55" s="1"/>
  <c r="AK155" i="55" a="1"/>
  <c r="AK155" i="55" s="1"/>
  <c r="Q155" i="55"/>
  <c r="R155" i="55" s="1"/>
  <c r="P155" i="55"/>
  <c r="N155" i="55"/>
  <c r="M155" i="55"/>
  <c r="E155" i="55"/>
  <c r="AL154" i="55" a="1"/>
  <c r="AL154" i="55" s="1"/>
  <c r="AK154" i="55" a="1"/>
  <c r="AK154" i="55" s="1"/>
  <c r="Q154" i="55"/>
  <c r="R154" i="55" s="1"/>
  <c r="P154" i="55"/>
  <c r="N154" i="55"/>
  <c r="M154" i="55"/>
  <c r="E154" i="55"/>
  <c r="AL153" i="55" a="1"/>
  <c r="AL153" i="55" s="1"/>
  <c r="AK153" i="55" a="1"/>
  <c r="AK153" i="55" s="1"/>
  <c r="Q153" i="55"/>
  <c r="R153" i="55" s="1"/>
  <c r="P153" i="55"/>
  <c r="N153" i="55"/>
  <c r="M153" i="55"/>
  <c r="E153" i="55"/>
  <c r="AL152" i="55" a="1"/>
  <c r="AL152" i="55" s="1"/>
  <c r="AK152" i="55" a="1"/>
  <c r="AK152" i="55" s="1"/>
  <c r="Q152" i="55"/>
  <c r="R152" i="55" s="1"/>
  <c r="P152" i="55"/>
  <c r="N152" i="55"/>
  <c r="M152" i="55"/>
  <c r="E152" i="55"/>
  <c r="AL151" i="55" a="1"/>
  <c r="AL151" i="55" s="1"/>
  <c r="AK151" i="55" a="1"/>
  <c r="AK151" i="55" s="1"/>
  <c r="Q151" i="55"/>
  <c r="R151" i="55" s="1"/>
  <c r="P151" i="55"/>
  <c r="N151" i="55"/>
  <c r="M151" i="55"/>
  <c r="E151" i="55"/>
  <c r="AL150" i="55" a="1"/>
  <c r="AL150" i="55" s="1"/>
  <c r="AK150" i="55" a="1"/>
  <c r="AK150" i="55" s="1"/>
  <c r="Q150" i="55"/>
  <c r="R150" i="55" s="1"/>
  <c r="P150" i="55"/>
  <c r="N150" i="55"/>
  <c r="M150" i="55"/>
  <c r="E150" i="55"/>
  <c r="AL149" i="55" a="1"/>
  <c r="AL149" i="55" s="1"/>
  <c r="AK149" i="55" a="1"/>
  <c r="AK149" i="55" s="1"/>
  <c r="Q149" i="55"/>
  <c r="R149" i="55" s="1"/>
  <c r="P149" i="55"/>
  <c r="N149" i="55"/>
  <c r="M149" i="55"/>
  <c r="E149" i="55"/>
  <c r="AL148" i="55" a="1"/>
  <c r="AL148" i="55" s="1"/>
  <c r="AK148" i="55" a="1"/>
  <c r="AK148" i="55" s="1"/>
  <c r="Q148" i="55"/>
  <c r="R148" i="55" s="1"/>
  <c r="P148" i="55"/>
  <c r="N148" i="55"/>
  <c r="M148" i="55"/>
  <c r="E148" i="55"/>
  <c r="AL147" i="55" a="1"/>
  <c r="AL147" i="55" s="1"/>
  <c r="AK147" i="55" a="1"/>
  <c r="AK147" i="55" s="1"/>
  <c r="Q147" i="55"/>
  <c r="R147" i="55" s="1"/>
  <c r="P147" i="55"/>
  <c r="N147" i="55"/>
  <c r="M147" i="55"/>
  <c r="E147" i="55"/>
  <c r="AL146" i="55" a="1"/>
  <c r="AL146" i="55" s="1"/>
  <c r="AK146" i="55" a="1"/>
  <c r="AK146" i="55" s="1"/>
  <c r="Q146" i="55"/>
  <c r="R146" i="55" s="1"/>
  <c r="P146" i="55"/>
  <c r="N146" i="55"/>
  <c r="M146" i="55"/>
  <c r="E146" i="55"/>
  <c r="AL145" i="55" a="1"/>
  <c r="AL145" i="55" s="1"/>
  <c r="AK145" i="55" a="1"/>
  <c r="AK145" i="55" s="1"/>
  <c r="Q145" i="55"/>
  <c r="R145" i="55" s="1"/>
  <c r="P145" i="55"/>
  <c r="N145" i="55"/>
  <c r="M145" i="55"/>
  <c r="E145" i="55"/>
  <c r="AL144" i="55" a="1"/>
  <c r="AL144" i="55" s="1"/>
  <c r="AK144" i="55" a="1"/>
  <c r="AK144" i="55" s="1"/>
  <c r="Q144" i="55"/>
  <c r="R144" i="55" s="1"/>
  <c r="P144" i="55"/>
  <c r="N144" i="55"/>
  <c r="M144" i="55"/>
  <c r="E144" i="55"/>
  <c r="AL143" i="55" a="1"/>
  <c r="AL143" i="55" s="1"/>
  <c r="AK143" i="55" a="1"/>
  <c r="AK143" i="55" s="1"/>
  <c r="Q143" i="55"/>
  <c r="R143" i="55" s="1"/>
  <c r="P143" i="55"/>
  <c r="N143" i="55"/>
  <c r="M143" i="55"/>
  <c r="E143" i="55"/>
  <c r="AL142" i="55" a="1"/>
  <c r="AL142" i="55" s="1"/>
  <c r="AK142" i="55" a="1"/>
  <c r="AK142" i="55" s="1"/>
  <c r="Q142" i="55"/>
  <c r="R142" i="55" s="1"/>
  <c r="P142" i="55"/>
  <c r="N142" i="55"/>
  <c r="M142" i="55"/>
  <c r="E142" i="55"/>
  <c r="AL141" i="55" a="1"/>
  <c r="AL141" i="55" s="1"/>
  <c r="AK141" i="55" a="1"/>
  <c r="AK141" i="55" s="1"/>
  <c r="Q141" i="55"/>
  <c r="R141" i="55" s="1"/>
  <c r="P141" i="55"/>
  <c r="N141" i="55"/>
  <c r="M141" i="55"/>
  <c r="E141" i="55"/>
  <c r="AL140" i="55" a="1"/>
  <c r="AL140" i="55" s="1"/>
  <c r="AK140" i="55" a="1"/>
  <c r="AK140" i="55" s="1"/>
  <c r="Q140" i="55"/>
  <c r="R140" i="55" s="1"/>
  <c r="P140" i="55"/>
  <c r="N140" i="55"/>
  <c r="M140" i="55"/>
  <c r="E140" i="55"/>
  <c r="AL139" i="55" a="1"/>
  <c r="AL139" i="55" s="1"/>
  <c r="AK139" i="55" a="1"/>
  <c r="AK139" i="55" s="1"/>
  <c r="Q139" i="55"/>
  <c r="R139" i="55" s="1"/>
  <c r="P139" i="55"/>
  <c r="N139" i="55"/>
  <c r="M139" i="55"/>
  <c r="E139" i="55"/>
  <c r="AL138" i="55" a="1"/>
  <c r="AL138" i="55" s="1"/>
  <c r="AK138" i="55" a="1"/>
  <c r="AK138" i="55" s="1"/>
  <c r="Q138" i="55"/>
  <c r="R138" i="55" s="1"/>
  <c r="P138" i="55"/>
  <c r="N138" i="55"/>
  <c r="M138" i="55"/>
  <c r="E138" i="55"/>
  <c r="AL137" i="55" a="1"/>
  <c r="AL137" i="55" s="1"/>
  <c r="AK137" i="55" a="1"/>
  <c r="AK137" i="55" s="1"/>
  <c r="Q137" i="55"/>
  <c r="R137" i="55" s="1"/>
  <c r="P137" i="55"/>
  <c r="N137" i="55"/>
  <c r="M137" i="55"/>
  <c r="E137" i="55"/>
  <c r="AL136" i="55" a="1"/>
  <c r="AL136" i="55" s="1"/>
  <c r="AK136" i="55" a="1"/>
  <c r="AK136" i="55" s="1"/>
  <c r="Q136" i="55"/>
  <c r="R136" i="55" s="1"/>
  <c r="P136" i="55"/>
  <c r="N136" i="55"/>
  <c r="M136" i="55"/>
  <c r="E136" i="55"/>
  <c r="AL135" i="55" a="1"/>
  <c r="AL135" i="55" s="1"/>
  <c r="AK135" i="55" a="1"/>
  <c r="AK135" i="55" s="1"/>
  <c r="Q135" i="55"/>
  <c r="R135" i="55" s="1"/>
  <c r="P135" i="55"/>
  <c r="N135" i="55"/>
  <c r="M135" i="55"/>
  <c r="E135" i="55"/>
  <c r="AL134" i="55" a="1"/>
  <c r="AL134" i="55" s="1"/>
  <c r="AK134" i="55" a="1"/>
  <c r="AK134" i="55" s="1"/>
  <c r="Q134" i="55"/>
  <c r="R134" i="55" s="1"/>
  <c r="P134" i="55"/>
  <c r="N134" i="55"/>
  <c r="M134" i="55"/>
  <c r="E134" i="55"/>
  <c r="AL133" i="55" a="1"/>
  <c r="AL133" i="55" s="1"/>
  <c r="AK133" i="55" a="1"/>
  <c r="AK133" i="55" s="1"/>
  <c r="Q133" i="55"/>
  <c r="R133" i="55" s="1"/>
  <c r="P133" i="55"/>
  <c r="N133" i="55"/>
  <c r="M133" i="55"/>
  <c r="E133" i="55"/>
  <c r="AL132" i="55" a="1"/>
  <c r="AL132" i="55" s="1"/>
  <c r="AK132" i="55" a="1"/>
  <c r="AK132" i="55" s="1"/>
  <c r="Q132" i="55"/>
  <c r="R132" i="55" s="1"/>
  <c r="P132" i="55"/>
  <c r="N132" i="55"/>
  <c r="M132" i="55"/>
  <c r="E132" i="55"/>
  <c r="AL131" i="55" a="1"/>
  <c r="AL131" i="55" s="1"/>
  <c r="AK131" i="55" a="1"/>
  <c r="AK131" i="55" s="1"/>
  <c r="Q131" i="55"/>
  <c r="R131" i="55" s="1"/>
  <c r="P131" i="55"/>
  <c r="N131" i="55"/>
  <c r="M131" i="55"/>
  <c r="E131" i="55"/>
  <c r="AL130" i="55" a="1"/>
  <c r="AL130" i="55" s="1"/>
  <c r="AK130" i="55" a="1"/>
  <c r="AK130" i="55" s="1"/>
  <c r="Q130" i="55"/>
  <c r="R130" i="55" s="1"/>
  <c r="P130" i="55"/>
  <c r="N130" i="55"/>
  <c r="M130" i="55"/>
  <c r="E130" i="55"/>
  <c r="AL129" i="55" a="1"/>
  <c r="AL129" i="55" s="1"/>
  <c r="AK129" i="55" a="1"/>
  <c r="AK129" i="55" s="1"/>
  <c r="Q129" i="55"/>
  <c r="R129" i="55" s="1"/>
  <c r="P129" i="55"/>
  <c r="N129" i="55"/>
  <c r="M129" i="55"/>
  <c r="E129" i="55"/>
  <c r="AL128" i="55" a="1"/>
  <c r="AL128" i="55" s="1"/>
  <c r="AK128" i="55" a="1"/>
  <c r="AK128" i="55" s="1"/>
  <c r="Q128" i="55"/>
  <c r="R128" i="55" s="1"/>
  <c r="P128" i="55"/>
  <c r="N128" i="55"/>
  <c r="M128" i="55"/>
  <c r="E128" i="55"/>
  <c r="AL127" i="55" a="1"/>
  <c r="AL127" i="55" s="1"/>
  <c r="AK127" i="55" a="1"/>
  <c r="AK127" i="55" s="1"/>
  <c r="Q127" i="55"/>
  <c r="R127" i="55" s="1"/>
  <c r="P127" i="55"/>
  <c r="N127" i="55"/>
  <c r="M127" i="55"/>
  <c r="E127" i="55"/>
  <c r="AL126" i="55" a="1"/>
  <c r="AL126" i="55" s="1"/>
  <c r="AK126" i="55" a="1"/>
  <c r="AK126" i="55" s="1"/>
  <c r="Q126" i="55"/>
  <c r="R126" i="55" s="1"/>
  <c r="P126" i="55"/>
  <c r="N126" i="55"/>
  <c r="M126" i="55"/>
  <c r="E126" i="55"/>
  <c r="AL125" i="55" a="1"/>
  <c r="AL125" i="55" s="1"/>
  <c r="AK125" i="55" a="1"/>
  <c r="AK125" i="55" s="1"/>
  <c r="Q125" i="55"/>
  <c r="R125" i="55" s="1"/>
  <c r="P125" i="55"/>
  <c r="N125" i="55"/>
  <c r="M125" i="55"/>
  <c r="E125" i="55"/>
  <c r="AL124" i="55" a="1"/>
  <c r="AL124" i="55" s="1"/>
  <c r="AK124" i="55" a="1"/>
  <c r="AK124" i="55" s="1"/>
  <c r="Q124" i="55"/>
  <c r="R124" i="55" s="1"/>
  <c r="P124" i="55"/>
  <c r="N124" i="55"/>
  <c r="M124" i="55"/>
  <c r="E124" i="55"/>
  <c r="AL123" i="55" a="1"/>
  <c r="AL123" i="55" s="1"/>
  <c r="AK123" i="55" a="1"/>
  <c r="AK123" i="55" s="1"/>
  <c r="Q123" i="55"/>
  <c r="R123" i="55" s="1"/>
  <c r="P123" i="55"/>
  <c r="N123" i="55"/>
  <c r="M123" i="55"/>
  <c r="E123" i="55"/>
  <c r="AL122" i="55" a="1"/>
  <c r="AL122" i="55" s="1"/>
  <c r="AK122" i="55" a="1"/>
  <c r="AK122" i="55" s="1"/>
  <c r="Q122" i="55"/>
  <c r="R122" i="55" s="1"/>
  <c r="P122" i="55"/>
  <c r="N122" i="55"/>
  <c r="M122" i="55"/>
  <c r="E122" i="55"/>
  <c r="AL121" i="55" a="1"/>
  <c r="AL121" i="55" s="1"/>
  <c r="AK121" i="55" a="1"/>
  <c r="AK121" i="55" s="1"/>
  <c r="Q121" i="55"/>
  <c r="R121" i="55" s="1"/>
  <c r="P121" i="55"/>
  <c r="N121" i="55"/>
  <c r="M121" i="55"/>
  <c r="E121" i="55"/>
  <c r="AL120" i="55" a="1"/>
  <c r="AL120" i="55" s="1"/>
  <c r="AK120" i="55" a="1"/>
  <c r="AK120" i="55" s="1"/>
  <c r="Q120" i="55"/>
  <c r="R120" i="55" s="1"/>
  <c r="P120" i="55"/>
  <c r="N120" i="55"/>
  <c r="M120" i="55"/>
  <c r="E120" i="55"/>
  <c r="AL119" i="55" a="1"/>
  <c r="AL119" i="55" s="1"/>
  <c r="AK119" i="55" a="1"/>
  <c r="AK119" i="55" s="1"/>
  <c r="Q119" i="55"/>
  <c r="R119" i="55" s="1"/>
  <c r="P119" i="55"/>
  <c r="N119" i="55"/>
  <c r="M119" i="55"/>
  <c r="E119" i="55"/>
  <c r="AL118" i="55" a="1"/>
  <c r="AL118" i="55" s="1"/>
  <c r="AK118" i="55" a="1"/>
  <c r="AK118" i="55" s="1"/>
  <c r="Q118" i="55"/>
  <c r="R118" i="55" s="1"/>
  <c r="P118" i="55"/>
  <c r="N118" i="55"/>
  <c r="M118" i="55"/>
  <c r="E118" i="55"/>
  <c r="AL117" i="55" a="1"/>
  <c r="AL117" i="55" s="1"/>
  <c r="AK117" i="55" a="1"/>
  <c r="AK117" i="55" s="1"/>
  <c r="Q117" i="55"/>
  <c r="R117" i="55" s="1"/>
  <c r="P117" i="55"/>
  <c r="N117" i="55"/>
  <c r="M117" i="55"/>
  <c r="E117" i="55"/>
  <c r="AL116" i="55" a="1"/>
  <c r="AL116" i="55" s="1"/>
  <c r="AK116" i="55" a="1"/>
  <c r="AK116" i="55" s="1"/>
  <c r="Q116" i="55"/>
  <c r="R116" i="55" s="1"/>
  <c r="P116" i="55"/>
  <c r="N116" i="55"/>
  <c r="M116" i="55"/>
  <c r="E116" i="55"/>
  <c r="AL115" i="55" a="1"/>
  <c r="AL115" i="55" s="1"/>
  <c r="AK115" i="55" a="1"/>
  <c r="AK115" i="55" s="1"/>
  <c r="Q115" i="55"/>
  <c r="R115" i="55" s="1"/>
  <c r="P115" i="55"/>
  <c r="N115" i="55"/>
  <c r="M115" i="55"/>
  <c r="E115" i="55"/>
  <c r="AL114" i="55" a="1"/>
  <c r="AL114" i="55" s="1"/>
  <c r="AK114" i="55" a="1"/>
  <c r="AK114" i="55" s="1"/>
  <c r="Q114" i="55"/>
  <c r="R114" i="55" s="1"/>
  <c r="P114" i="55"/>
  <c r="N114" i="55"/>
  <c r="M114" i="55"/>
  <c r="E114" i="55"/>
  <c r="AL113" i="55" a="1"/>
  <c r="AL113" i="55" s="1"/>
  <c r="AK113" i="55" a="1"/>
  <c r="AK113" i="55" s="1"/>
  <c r="Q113" i="55"/>
  <c r="R113" i="55" s="1"/>
  <c r="P113" i="55"/>
  <c r="N113" i="55"/>
  <c r="M113" i="55"/>
  <c r="E113" i="55"/>
  <c r="AL112" i="55" a="1"/>
  <c r="AL112" i="55" s="1"/>
  <c r="AK112" i="55" a="1"/>
  <c r="AK112" i="55" s="1"/>
  <c r="Q112" i="55"/>
  <c r="R112" i="55" s="1"/>
  <c r="P112" i="55"/>
  <c r="N112" i="55"/>
  <c r="M112" i="55"/>
  <c r="E112" i="55"/>
  <c r="AL111" i="55" a="1"/>
  <c r="AL111" i="55" s="1"/>
  <c r="AK111" i="55" a="1"/>
  <c r="AK111" i="55" s="1"/>
  <c r="Q111" i="55"/>
  <c r="R111" i="55" s="1"/>
  <c r="P111" i="55"/>
  <c r="N111" i="55"/>
  <c r="M111" i="55"/>
  <c r="E111" i="55"/>
  <c r="AL110" i="55" a="1"/>
  <c r="AL110" i="55" s="1"/>
  <c r="AK110" i="55" a="1"/>
  <c r="AK110" i="55" s="1"/>
  <c r="Q110" i="55"/>
  <c r="R110" i="55" s="1"/>
  <c r="P110" i="55"/>
  <c r="N110" i="55"/>
  <c r="M110" i="55"/>
  <c r="E110" i="55"/>
  <c r="AL109" i="55" a="1"/>
  <c r="AL109" i="55" s="1"/>
  <c r="AK109" i="55" a="1"/>
  <c r="AK109" i="55" s="1"/>
  <c r="Q109" i="55"/>
  <c r="R109" i="55" s="1"/>
  <c r="P109" i="55"/>
  <c r="N109" i="55"/>
  <c r="M109" i="55"/>
  <c r="E109" i="55"/>
  <c r="AL108" i="55" a="1"/>
  <c r="AL108" i="55" s="1"/>
  <c r="AK108" i="55" a="1"/>
  <c r="AK108" i="55" s="1"/>
  <c r="Q108" i="55"/>
  <c r="R108" i="55" s="1"/>
  <c r="P108" i="55"/>
  <c r="N108" i="55"/>
  <c r="M108" i="55"/>
  <c r="E108" i="55"/>
  <c r="E107" i="55"/>
  <c r="E106" i="55"/>
  <c r="E105" i="55"/>
  <c r="E104" i="55"/>
  <c r="E103" i="55"/>
  <c r="E102" i="55"/>
  <c r="E101" i="55"/>
  <c r="E100" i="55"/>
  <c r="E99" i="55"/>
  <c r="E98" i="55"/>
  <c r="E97" i="55"/>
  <c r="E96" i="55"/>
  <c r="E95" i="55"/>
  <c r="E94" i="55"/>
  <c r="E93" i="55"/>
  <c r="E92" i="55"/>
  <c r="E91" i="55"/>
  <c r="E90" i="55"/>
  <c r="E89" i="55"/>
  <c r="E88" i="55"/>
  <c r="E87" i="55"/>
  <c r="E86" i="55"/>
  <c r="E85" i="55"/>
  <c r="E84" i="55"/>
  <c r="E83" i="55"/>
  <c r="E82" i="55"/>
  <c r="AL81" i="55" a="1"/>
  <c r="AL81" i="55" s="1"/>
  <c r="AK81" i="55" a="1"/>
  <c r="AK81" i="55" s="1"/>
  <c r="AJ81" i="55" a="1"/>
  <c r="AJ81" i="55" s="1"/>
  <c r="W81" i="55"/>
  <c r="X81" i="55" s="1"/>
  <c r="Q81" i="55"/>
  <c r="R81" i="55" s="1"/>
  <c r="E81" i="55"/>
  <c r="AL80" i="55" a="1"/>
  <c r="AL80" i="55" s="1"/>
  <c r="AK80" i="55" a="1"/>
  <c r="AK80" i="55" s="1"/>
  <c r="AJ80" i="55" a="1"/>
  <c r="AJ80" i="55" s="1"/>
  <c r="W80" i="55"/>
  <c r="X80" i="55" s="1"/>
  <c r="V80" i="55"/>
  <c r="T80" i="55"/>
  <c r="Q80" i="55"/>
  <c r="R80" i="55" s="1"/>
  <c r="P80" i="55"/>
  <c r="O80" i="55"/>
  <c r="N80" i="55"/>
  <c r="M80" i="55"/>
  <c r="AL79" i="55" a="1"/>
  <c r="AL79" i="55" s="1"/>
  <c r="AK79" i="55" a="1"/>
  <c r="AK79" i="55" s="1"/>
  <c r="AJ79" i="55" a="1"/>
  <c r="AJ79" i="55" s="1"/>
  <c r="W79" i="55"/>
  <c r="X79" i="55" s="1"/>
  <c r="V79" i="55"/>
  <c r="T79" i="55"/>
  <c r="Q79" i="55"/>
  <c r="R79" i="55" s="1"/>
  <c r="P79" i="55"/>
  <c r="O79" i="55"/>
  <c r="N79" i="55"/>
  <c r="M79" i="55"/>
  <c r="AL78" i="55" a="1"/>
  <c r="AL78" i="55" s="1"/>
  <c r="AK78" i="55" a="1"/>
  <c r="AK78" i="55" s="1"/>
  <c r="AJ78" i="55" a="1"/>
  <c r="AJ78" i="55" s="1"/>
  <c r="W78" i="55"/>
  <c r="X78" i="55" s="1"/>
  <c r="V78" i="55"/>
  <c r="T78" i="55"/>
  <c r="Q78" i="55"/>
  <c r="R78" i="55" s="1"/>
  <c r="P78" i="55"/>
  <c r="O78" i="55"/>
  <c r="N78" i="55"/>
  <c r="M78" i="55"/>
  <c r="AL77" i="55" a="1"/>
  <c r="AL77" i="55" s="1"/>
  <c r="AK77" i="55" a="1"/>
  <c r="AK77" i="55" s="1"/>
  <c r="AJ77" i="55" a="1"/>
  <c r="AJ77" i="55" s="1"/>
  <c r="W77" i="55"/>
  <c r="X77" i="55" s="1"/>
  <c r="V77" i="55"/>
  <c r="T77" i="55"/>
  <c r="Q77" i="55"/>
  <c r="R77" i="55" s="1"/>
  <c r="P77" i="55"/>
  <c r="O77" i="55"/>
  <c r="N77" i="55"/>
  <c r="M77" i="55"/>
  <c r="AL76" i="55" a="1"/>
  <c r="AL76" i="55" s="1"/>
  <c r="AK76" i="55" a="1"/>
  <c r="AK76" i="55" s="1"/>
  <c r="AJ76" i="55" a="1"/>
  <c r="AJ76" i="55" s="1"/>
  <c r="W76" i="55"/>
  <c r="X76" i="55" s="1"/>
  <c r="V76" i="55"/>
  <c r="T76" i="55"/>
  <c r="Q76" i="55"/>
  <c r="R76" i="55" s="1"/>
  <c r="P76" i="55"/>
  <c r="O76" i="55"/>
  <c r="N76" i="55"/>
  <c r="M76" i="55"/>
  <c r="AL75" i="55" a="1"/>
  <c r="AL75" i="55" s="1"/>
  <c r="AK75" i="55" a="1"/>
  <c r="AK75" i="55" s="1"/>
  <c r="AJ75" i="55" a="1"/>
  <c r="AJ75" i="55" s="1"/>
  <c r="W75" i="55"/>
  <c r="X75" i="55" s="1"/>
  <c r="V75" i="55"/>
  <c r="T75" i="55"/>
  <c r="Q75" i="55"/>
  <c r="R75" i="55" s="1"/>
  <c r="P75" i="55"/>
  <c r="O75" i="55"/>
  <c r="N75" i="55"/>
  <c r="M75" i="55"/>
  <c r="AL74" i="55" a="1"/>
  <c r="AL74" i="55" s="1"/>
  <c r="AK74" i="55" a="1"/>
  <c r="AK74" i="55" s="1"/>
  <c r="AJ74" i="55" a="1"/>
  <c r="AJ74" i="55" s="1"/>
  <c r="W74" i="55"/>
  <c r="X74" i="55" s="1"/>
  <c r="V74" i="55"/>
  <c r="Q74" i="55"/>
  <c r="R74" i="55" s="1"/>
  <c r="P74" i="55"/>
  <c r="O74" i="55"/>
  <c r="N74" i="55"/>
  <c r="M74" i="55"/>
  <c r="G74" i="55"/>
  <c r="AL73" i="55" a="1"/>
  <c r="AL73" i="55" s="1"/>
  <c r="AK73" i="55" a="1"/>
  <c r="AK73" i="55" s="1"/>
  <c r="AJ73" i="55" a="1"/>
  <c r="AJ73" i="55" s="1"/>
  <c r="W73" i="55"/>
  <c r="X73" i="55" s="1"/>
  <c r="V73" i="55"/>
  <c r="Q73" i="55"/>
  <c r="R73" i="55" s="1"/>
  <c r="P73" i="55"/>
  <c r="O73" i="55"/>
  <c r="N73" i="55"/>
  <c r="M73" i="55"/>
  <c r="G73" i="55"/>
  <c r="AL72" i="55" a="1"/>
  <c r="AL72" i="55" s="1"/>
  <c r="AK72" i="55" a="1"/>
  <c r="AK72" i="55" s="1"/>
  <c r="AJ72" i="55" a="1"/>
  <c r="AJ72" i="55" s="1"/>
  <c r="W72" i="55"/>
  <c r="X72" i="55" s="1"/>
  <c r="V72" i="55"/>
  <c r="Q72" i="55"/>
  <c r="R72" i="55" s="1"/>
  <c r="P72" i="55"/>
  <c r="O72" i="55"/>
  <c r="N72" i="55"/>
  <c r="M72" i="55"/>
  <c r="G72" i="55"/>
  <c r="AL71" i="55" a="1"/>
  <c r="AL71" i="55" s="1"/>
  <c r="AK71" i="55" a="1"/>
  <c r="AK71" i="55" s="1"/>
  <c r="AJ71" i="55" a="1"/>
  <c r="AJ71" i="55" s="1"/>
  <c r="W71" i="55"/>
  <c r="X71" i="55" s="1"/>
  <c r="V71" i="55"/>
  <c r="Q71" i="55"/>
  <c r="R71" i="55" s="1"/>
  <c r="P71" i="55"/>
  <c r="O71" i="55"/>
  <c r="N71" i="55"/>
  <c r="M71" i="55"/>
  <c r="G71" i="55"/>
  <c r="AL70" i="55" a="1"/>
  <c r="AL70" i="55" s="1"/>
  <c r="AK70" i="55" a="1"/>
  <c r="AK70" i="55" s="1"/>
  <c r="AJ70" i="55" a="1"/>
  <c r="AJ70" i="55" s="1"/>
  <c r="P70" i="55"/>
  <c r="O70" i="55"/>
  <c r="N70" i="55"/>
  <c r="M70" i="55"/>
  <c r="AL69" i="55" a="1"/>
  <c r="AL69" i="55" s="1"/>
  <c r="AK69" i="55" a="1"/>
  <c r="AK69" i="55" s="1"/>
  <c r="AJ69" i="55" a="1"/>
  <c r="AJ69" i="55" s="1"/>
  <c r="P69" i="55"/>
  <c r="O69" i="55"/>
  <c r="N69" i="55"/>
  <c r="M69" i="55"/>
  <c r="G69" i="55"/>
  <c r="AL68" i="55" a="1"/>
  <c r="AL68" i="55" s="1"/>
  <c r="AK68" i="55" a="1"/>
  <c r="AK68" i="55" s="1"/>
  <c r="AJ68" i="55" a="1"/>
  <c r="AJ68" i="55" s="1"/>
  <c r="O68" i="55"/>
  <c r="N68" i="55"/>
  <c r="P68" i="55" s="1"/>
  <c r="M68" i="55"/>
  <c r="G68" i="55"/>
  <c r="AL67" i="55" a="1"/>
  <c r="AL67" i="55" s="1"/>
  <c r="AK67" i="55" a="1"/>
  <c r="AK67" i="55" s="1"/>
  <c r="AJ67" i="55" a="1"/>
  <c r="AJ67" i="55" s="1"/>
  <c r="O67" i="55"/>
  <c r="N67" i="55"/>
  <c r="P67" i="55" s="1"/>
  <c r="M67" i="55"/>
  <c r="G67" i="55"/>
  <c r="AL66" i="55" a="1"/>
  <c r="AL66" i="55" s="1"/>
  <c r="AK66" i="55" a="1"/>
  <c r="AK66" i="55" s="1"/>
  <c r="AJ66" i="55" a="1"/>
  <c r="AJ66" i="55" s="1"/>
  <c r="O66" i="55"/>
  <c r="N66" i="55"/>
  <c r="P66" i="55" s="1"/>
  <c r="M66" i="55"/>
  <c r="G66" i="55"/>
  <c r="O65" i="55"/>
  <c r="N65" i="55"/>
  <c r="P65" i="55" s="1"/>
  <c r="M65" i="55"/>
  <c r="O64" i="55"/>
  <c r="N64" i="55"/>
  <c r="P64" i="55" s="1"/>
  <c r="M64" i="55"/>
  <c r="O63" i="55"/>
  <c r="N63" i="55"/>
  <c r="P63" i="55" s="1"/>
  <c r="M63" i="55"/>
  <c r="O62" i="55"/>
  <c r="N62" i="55"/>
  <c r="P62" i="55" s="1"/>
  <c r="M62" i="55"/>
  <c r="O57" i="55"/>
  <c r="N57" i="55"/>
  <c r="M57" i="55"/>
  <c r="AL56" i="55" a="1"/>
  <c r="AL56" i="55" s="1"/>
  <c r="AK56" i="55" a="1"/>
  <c r="AK56" i="55" s="1"/>
  <c r="AJ56" i="55" a="1"/>
  <c r="AJ56" i="55" s="1"/>
  <c r="W56" i="55"/>
  <c r="X56" i="55" s="1"/>
  <c r="V56" i="55"/>
  <c r="T56" i="55"/>
  <c r="Q56" i="55"/>
  <c r="R56" i="55" s="1"/>
  <c r="N56" i="55"/>
  <c r="O56" i="55"/>
  <c r="M56" i="55"/>
  <c r="AL55" i="55" a="1"/>
  <c r="AL55" i="55" s="1"/>
  <c r="AK55" i="55" a="1"/>
  <c r="AK55" i="55" s="1"/>
  <c r="AJ55" i="55" a="1"/>
  <c r="AJ55" i="55" s="1"/>
  <c r="W55" i="55"/>
  <c r="X55" i="55" s="1"/>
  <c r="V55" i="55"/>
  <c r="T55" i="55"/>
  <c r="Q55" i="55"/>
  <c r="R55" i="55" s="1"/>
  <c r="O55" i="55"/>
  <c r="N55" i="55"/>
  <c r="M55" i="55"/>
  <c r="AL54" i="55" a="1"/>
  <c r="AL54" i="55" s="1"/>
  <c r="AK54" i="55" a="1"/>
  <c r="AK54" i="55" s="1"/>
  <c r="AJ54" i="55" a="1"/>
  <c r="AJ54" i="55" s="1"/>
  <c r="W54" i="55"/>
  <c r="X54" i="55" s="1"/>
  <c r="V54" i="55"/>
  <c r="T54" i="55"/>
  <c r="Q54" i="55"/>
  <c r="R54" i="55" s="1"/>
  <c r="O54" i="55"/>
  <c r="N54" i="55"/>
  <c r="M54" i="55"/>
  <c r="AL53" i="55" a="1"/>
  <c r="AL53" i="55" s="1"/>
  <c r="AK53" i="55" a="1"/>
  <c r="AK53" i="55" s="1"/>
  <c r="AJ53" i="55" a="1"/>
  <c r="AJ53" i="55" s="1"/>
  <c r="W53" i="55"/>
  <c r="X53" i="55" s="1"/>
  <c r="V53" i="55"/>
  <c r="T53" i="55"/>
  <c r="Q53" i="55"/>
  <c r="R53" i="55" s="1"/>
  <c r="O53" i="55"/>
  <c r="N53" i="55"/>
  <c r="M53" i="55"/>
  <c r="AL52" i="55" a="1"/>
  <c r="AL52" i="55" s="1"/>
  <c r="AK52" i="55" a="1"/>
  <c r="AK52" i="55" s="1"/>
  <c r="AJ52" i="55" a="1"/>
  <c r="AJ52" i="55" s="1"/>
  <c r="W52" i="55"/>
  <c r="X52" i="55" s="1"/>
  <c r="V52" i="55"/>
  <c r="T52" i="55"/>
  <c r="Q52" i="55"/>
  <c r="R52" i="55" s="1"/>
  <c r="O52" i="55"/>
  <c r="N52" i="55"/>
  <c r="M52" i="55"/>
  <c r="AL51" i="55" a="1"/>
  <c r="AL51" i="55" s="1"/>
  <c r="AK51" i="55" a="1"/>
  <c r="AK51" i="55" s="1"/>
  <c r="AJ51" i="55" a="1"/>
  <c r="AJ51" i="55" s="1"/>
  <c r="W51" i="55"/>
  <c r="X51" i="55" s="1"/>
  <c r="V51" i="55"/>
  <c r="T51" i="55"/>
  <c r="Q51" i="55"/>
  <c r="R51" i="55" s="1"/>
  <c r="O51" i="55"/>
  <c r="N51" i="55"/>
  <c r="M51" i="55"/>
  <c r="W50" i="55"/>
  <c r="X50" i="55" s="1"/>
  <c r="V50" i="55"/>
  <c r="T50" i="55"/>
  <c r="Q50" i="55"/>
  <c r="R50" i="55" s="1"/>
  <c r="O50" i="55"/>
  <c r="N50" i="55"/>
  <c r="W48" i="55"/>
  <c r="X48" i="55" s="1"/>
  <c r="V48" i="55"/>
  <c r="T48" i="55"/>
  <c r="Q48" i="55"/>
  <c r="R48" i="55" s="1"/>
  <c r="O48" i="55"/>
  <c r="N48" i="55"/>
  <c r="M48" i="55"/>
  <c r="W47" i="55"/>
  <c r="X47" i="55" s="1"/>
  <c r="V47" i="55"/>
  <c r="T47" i="55"/>
  <c r="Q47" i="55"/>
  <c r="R47" i="55" s="1"/>
  <c r="O47" i="55"/>
  <c r="N47" i="55"/>
  <c r="M47" i="55"/>
  <c r="W45" i="55"/>
  <c r="X45" i="55" s="1"/>
  <c r="V45" i="55"/>
  <c r="T45" i="55"/>
  <c r="Q45" i="55"/>
  <c r="R45" i="55" s="1"/>
  <c r="O45" i="55"/>
  <c r="N45" i="55"/>
  <c r="M45" i="55"/>
  <c r="AL43" i="55" a="1"/>
  <c r="AL43" i="55" s="1"/>
  <c r="AK43" i="55" a="1"/>
  <c r="AK43" i="55" s="1"/>
  <c r="AJ43" i="55" a="1"/>
  <c r="AJ43" i="55" s="1"/>
  <c r="W43" i="55"/>
  <c r="X43" i="55" s="1"/>
  <c r="V43" i="55"/>
  <c r="T43" i="55"/>
  <c r="Q43" i="55"/>
  <c r="R43" i="55" s="1"/>
  <c r="O43" i="55"/>
  <c r="N43" i="55"/>
  <c r="M43" i="55"/>
  <c r="AL42" i="55" a="1"/>
  <c r="AL42" i="55" s="1"/>
  <c r="AK42" i="55" a="1"/>
  <c r="AK42" i="55" s="1"/>
  <c r="AJ42" i="55" a="1"/>
  <c r="AJ42" i="55" s="1"/>
  <c r="W42" i="55"/>
  <c r="X42" i="55" s="1"/>
  <c r="V42" i="55"/>
  <c r="T42" i="55"/>
  <c r="Q42" i="55"/>
  <c r="R42" i="55" s="1"/>
  <c r="O42" i="55"/>
  <c r="N42" i="55"/>
  <c r="M42" i="55"/>
  <c r="AL41" i="55" a="1"/>
  <c r="AL41" i="55" s="1"/>
  <c r="AK41" i="55" a="1"/>
  <c r="AK41" i="55" s="1"/>
  <c r="AJ41" i="55" a="1"/>
  <c r="AJ41" i="55" s="1"/>
  <c r="W41" i="55"/>
  <c r="X41" i="55" s="1"/>
  <c r="V41" i="55"/>
  <c r="T41" i="55"/>
  <c r="O41" i="55"/>
  <c r="N41" i="55"/>
  <c r="M41" i="55"/>
  <c r="AL39" i="55" a="1"/>
  <c r="AL39" i="55" s="1"/>
  <c r="AK39" i="55" a="1"/>
  <c r="AK39" i="55" s="1"/>
  <c r="AJ39" i="55" a="1"/>
  <c r="AJ39" i="55" s="1"/>
  <c r="W39" i="55"/>
  <c r="X39" i="55" s="1"/>
  <c r="V39" i="55"/>
  <c r="T39" i="55"/>
  <c r="Q39" i="55"/>
  <c r="R39" i="55" s="1"/>
  <c r="O39" i="55"/>
  <c r="N39" i="55"/>
  <c r="M39" i="55"/>
  <c r="AL38" i="55" a="1"/>
  <c r="AL38" i="55" s="1"/>
  <c r="AK38" i="55" a="1"/>
  <c r="AK38" i="55" s="1"/>
  <c r="AJ38" i="55" a="1"/>
  <c r="AJ38" i="55" s="1"/>
  <c r="W38" i="55"/>
  <c r="X38" i="55" s="1"/>
  <c r="V38" i="55"/>
  <c r="T38" i="55"/>
  <c r="Q38" i="55"/>
  <c r="R38" i="55" s="1"/>
  <c r="O38" i="55"/>
  <c r="N38" i="55"/>
  <c r="M38" i="55"/>
  <c r="AL37" i="55" a="1"/>
  <c r="AL37" i="55" s="1"/>
  <c r="AK37" i="55" a="1"/>
  <c r="AK37" i="55" s="1"/>
  <c r="AJ37" i="55" a="1"/>
  <c r="AJ37" i="55" s="1"/>
  <c r="W37" i="55"/>
  <c r="X37" i="55" s="1"/>
  <c r="V37" i="55"/>
  <c r="T37" i="55"/>
  <c r="Q37" i="55"/>
  <c r="R37" i="55" s="1"/>
  <c r="O37" i="55"/>
  <c r="N37" i="55"/>
  <c r="M37" i="55"/>
  <c r="AL36" i="55" a="1"/>
  <c r="AL36" i="55" s="1"/>
  <c r="AK36" i="55" a="1"/>
  <c r="AK36" i="55" s="1"/>
  <c r="AJ36" i="55" a="1"/>
  <c r="AJ36" i="55" s="1"/>
  <c r="W36" i="55"/>
  <c r="X36" i="55" s="1"/>
  <c r="V36" i="55"/>
  <c r="T36" i="55"/>
  <c r="Q36" i="55"/>
  <c r="R36" i="55" s="1"/>
  <c r="O36" i="55"/>
  <c r="N36" i="55"/>
  <c r="M36" i="55"/>
  <c r="AL35" i="55" a="1"/>
  <c r="AL35" i="55" s="1"/>
  <c r="AK35" i="55" a="1"/>
  <c r="AK35" i="55" s="1"/>
  <c r="AJ35" i="55" a="1"/>
  <c r="AJ35" i="55" s="1"/>
  <c r="W35" i="55"/>
  <c r="X35" i="55" s="1"/>
  <c r="V35" i="55"/>
  <c r="T35" i="55"/>
  <c r="Q35" i="55"/>
  <c r="R35" i="55" s="1"/>
  <c r="O35" i="55"/>
  <c r="N35" i="55"/>
  <c r="M35" i="55"/>
  <c r="AL34" i="55" a="1"/>
  <c r="AL34" i="55" s="1"/>
  <c r="AK34" i="55" a="1"/>
  <c r="AK34" i="55" s="1"/>
  <c r="AJ34" i="55" a="1"/>
  <c r="AJ34" i="55" s="1"/>
  <c r="W34" i="55"/>
  <c r="X34" i="55" s="1"/>
  <c r="V34" i="55"/>
  <c r="T34" i="55"/>
  <c r="Q34" i="55"/>
  <c r="R34" i="55" s="1"/>
  <c r="O34" i="55"/>
  <c r="N34" i="55"/>
  <c r="M34" i="55"/>
  <c r="AL33" i="55" a="1"/>
  <c r="AL33" i="55" s="1"/>
  <c r="AK33" i="55" a="1"/>
  <c r="AK33" i="55" s="1"/>
  <c r="AJ33" i="55" a="1"/>
  <c r="AJ33" i="55" s="1"/>
  <c r="W33" i="55"/>
  <c r="X33" i="55" s="1"/>
  <c r="V33" i="55"/>
  <c r="T33" i="55"/>
  <c r="Q33" i="55"/>
  <c r="R33" i="55" s="1"/>
  <c r="O33" i="55"/>
  <c r="N33" i="55"/>
  <c r="M33" i="55"/>
  <c r="AL32" i="55" a="1"/>
  <c r="AL32" i="55" s="1"/>
  <c r="AK32" i="55" a="1"/>
  <c r="AK32" i="55" s="1"/>
  <c r="AJ32" i="55" a="1"/>
  <c r="AJ32" i="55" s="1"/>
  <c r="W32" i="55"/>
  <c r="X32" i="55" s="1"/>
  <c r="V32" i="55"/>
  <c r="T32" i="55"/>
  <c r="Q32" i="55"/>
  <c r="R32" i="55" s="1"/>
  <c r="O32" i="55"/>
  <c r="N32" i="55"/>
  <c r="M32" i="55"/>
  <c r="AL31" i="55" a="1"/>
  <c r="AL31" i="55" s="1"/>
  <c r="AK31" i="55" a="1"/>
  <c r="AK31" i="55" s="1"/>
  <c r="AJ31" i="55" a="1"/>
  <c r="AJ31" i="55" s="1"/>
  <c r="W31" i="55"/>
  <c r="X31" i="55" s="1"/>
  <c r="V31" i="55"/>
  <c r="T31" i="55"/>
  <c r="Q31" i="55"/>
  <c r="R31" i="55" s="1"/>
  <c r="O31" i="55"/>
  <c r="N31" i="55"/>
  <c r="M31" i="55"/>
  <c r="AL40" i="55" a="1"/>
  <c r="AL40" i="55" s="1"/>
  <c r="AK40" i="55" a="1"/>
  <c r="AK40" i="55" s="1"/>
  <c r="AJ40" i="55" a="1"/>
  <c r="AJ40" i="55" s="1"/>
  <c r="W40" i="55"/>
  <c r="X40" i="55" s="1"/>
  <c r="V40" i="55"/>
  <c r="T40" i="55"/>
  <c r="Q40" i="55"/>
  <c r="R40" i="55" s="1"/>
  <c r="O40" i="55"/>
  <c r="N40" i="55"/>
  <c r="M40" i="55"/>
  <c r="AL30" i="55" a="1"/>
  <c r="AL30" i="55" s="1"/>
  <c r="AK30" i="55" a="1"/>
  <c r="AK30" i="55" s="1"/>
  <c r="AJ30" i="55" a="1"/>
  <c r="AJ30" i="55" s="1"/>
  <c r="W30" i="55"/>
  <c r="X30" i="55" s="1"/>
  <c r="V30" i="55"/>
  <c r="T30" i="55"/>
  <c r="Q30" i="55"/>
  <c r="R30" i="55" s="1"/>
  <c r="O30" i="55"/>
  <c r="N30" i="55"/>
  <c r="M30" i="55"/>
  <c r="AL29" i="55" a="1"/>
  <c r="AL29" i="55" s="1"/>
  <c r="AK29" i="55" a="1"/>
  <c r="AK29" i="55" s="1"/>
  <c r="AJ29" i="55" a="1"/>
  <c r="AJ29" i="55" s="1"/>
  <c r="W29" i="55"/>
  <c r="X29" i="55" s="1"/>
  <c r="V29" i="55"/>
  <c r="T29" i="55"/>
  <c r="Q29" i="55"/>
  <c r="R29" i="55" s="1"/>
  <c r="O29" i="55"/>
  <c r="N29" i="55"/>
  <c r="M29" i="55"/>
  <c r="AL28" i="55" a="1"/>
  <c r="AL28" i="55" s="1"/>
  <c r="AK28" i="55" a="1"/>
  <c r="AK28" i="55" s="1"/>
  <c r="AJ28" i="55" a="1"/>
  <c r="AJ28" i="55" s="1"/>
  <c r="W28" i="55"/>
  <c r="X28" i="55" s="1"/>
  <c r="V28" i="55"/>
  <c r="T28" i="55"/>
  <c r="Q28" i="55"/>
  <c r="R28" i="55" s="1"/>
  <c r="O28" i="55"/>
  <c r="N28" i="55"/>
  <c r="M28" i="55"/>
  <c r="AL27" i="55" a="1"/>
  <c r="AL27" i="55" s="1"/>
  <c r="AK27" i="55" a="1"/>
  <c r="AK27" i="55" s="1"/>
  <c r="AJ27" i="55" a="1"/>
  <c r="AJ27" i="55" s="1"/>
  <c r="W27" i="55"/>
  <c r="X27" i="55" s="1"/>
  <c r="V27" i="55"/>
  <c r="T27" i="55"/>
  <c r="Q27" i="55"/>
  <c r="R27" i="55" s="1"/>
  <c r="O27" i="55"/>
  <c r="N27" i="55"/>
  <c r="M27" i="55"/>
  <c r="AL26" i="55" a="1"/>
  <c r="AL26" i="55" s="1"/>
  <c r="AK26" i="55" a="1"/>
  <c r="AK26" i="55" s="1"/>
  <c r="AJ26" i="55" a="1"/>
  <c r="AJ26" i="55" s="1"/>
  <c r="W26" i="55"/>
  <c r="X26" i="55" s="1"/>
  <c r="V26" i="55"/>
  <c r="T26" i="55"/>
  <c r="Q26" i="55"/>
  <c r="R26" i="55" s="1"/>
  <c r="O26" i="55"/>
  <c r="N26" i="55"/>
  <c r="M26" i="55"/>
  <c r="AL25" i="55" a="1"/>
  <c r="AL25" i="55" s="1"/>
  <c r="AK25" i="55" a="1"/>
  <c r="AK25" i="55" s="1"/>
  <c r="AJ25" i="55" a="1"/>
  <c r="AJ25" i="55" s="1"/>
  <c r="W25" i="55"/>
  <c r="X25" i="55" s="1"/>
  <c r="V25" i="55"/>
  <c r="T25" i="55"/>
  <c r="Q25" i="55"/>
  <c r="R25" i="55" s="1"/>
  <c r="O25" i="55"/>
  <c r="N25" i="55"/>
  <c r="M25" i="55"/>
  <c r="AL24" i="55" a="1"/>
  <c r="AL24" i="55" s="1"/>
  <c r="AK24" i="55" a="1"/>
  <c r="AK24" i="55" s="1"/>
  <c r="AJ24" i="55" a="1"/>
  <c r="AJ24" i="55" s="1"/>
  <c r="W24" i="55"/>
  <c r="X24" i="55" s="1"/>
  <c r="V24" i="55"/>
  <c r="T24" i="55"/>
  <c r="Q24" i="55"/>
  <c r="R24" i="55" s="1"/>
  <c r="O24" i="55"/>
  <c r="N24" i="55"/>
  <c r="M24" i="55"/>
  <c r="AK22" i="55" a="1"/>
  <c r="AK22" i="55" s="1"/>
  <c r="AJ22" i="55" a="1"/>
  <c r="AJ22" i="55" s="1"/>
  <c r="S19" i="55"/>
  <c r="R19" i="55"/>
  <c r="P19" i="55"/>
  <c r="P49" i="55" s="1"/>
  <c r="S18" i="55"/>
  <c r="R18" i="55"/>
  <c r="S17" i="55"/>
  <c r="R17" i="55"/>
  <c r="S16" i="55"/>
  <c r="R16" i="55"/>
  <c r="BY12" i="55" a="1"/>
  <c r="BY12" i="55" s="1"/>
  <c r="BM12" i="55" a="1"/>
  <c r="BM12" i="55" s="1"/>
  <c r="BN12" i="55" a="1"/>
  <c r="BN12" i="55" s="1"/>
  <c r="BK12" i="55" a="1"/>
  <c r="BK12" i="55" s="1"/>
  <c r="BB12" i="55" a="1"/>
  <c r="BB12" i="55" s="1"/>
  <c r="BI12" i="55" a="1"/>
  <c r="BI12" i="55" s="1"/>
  <c r="BJ12" i="55" a="1"/>
  <c r="BJ12" i="55" s="1"/>
  <c r="AS12" i="55" a="1"/>
  <c r="AS12" i="55" s="1"/>
  <c r="BH12" i="55" a="1"/>
  <c r="BH12" i="55" s="1"/>
  <c r="AN12" i="55" a="1"/>
  <c r="AN12" i="55" s="1"/>
  <c r="BV12" i="55" a="1"/>
  <c r="BV12" i="55" s="1"/>
  <c r="BD12" i="55" a="1"/>
  <c r="BD12" i="55" s="1"/>
  <c r="BW12" i="55" a="1"/>
  <c r="BW12" i="55" s="1"/>
  <c r="BF12" i="55" a="1"/>
  <c r="BF12" i="55" s="1"/>
  <c r="BA12" i="55" a="1"/>
  <c r="BA12" i="55" s="1"/>
  <c r="AR12" i="55" a="1"/>
  <c r="AR12" i="55" s="1"/>
  <c r="BC12" i="55" a="1"/>
  <c r="BC12" i="55" s="1"/>
  <c r="AM12" i="55" a="1"/>
  <c r="AM12" i="55" s="1"/>
  <c r="BX12" i="55" a="1"/>
  <c r="BX12" i="55" s="1"/>
  <c r="AY12" i="55" a="1"/>
  <c r="AY12" i="55" s="1"/>
  <c r="AL12" i="55" a="1"/>
  <c r="AL12" i="55" s="1"/>
  <c r="BY10" i="55" a="1"/>
  <c r="BY10" i="55" s="1"/>
  <c r="BM10" i="55" a="1"/>
  <c r="BM10" i="55" s="1"/>
  <c r="BN10" i="55" a="1"/>
  <c r="BN10" i="55" s="1"/>
  <c r="BK10" i="55" a="1"/>
  <c r="BK10" i="55" s="1"/>
  <c r="BB10" i="55" a="1"/>
  <c r="BB10" i="55" s="1"/>
  <c r="BI10" i="55" a="1"/>
  <c r="BI10" i="55" s="1"/>
  <c r="BJ10" i="55" a="1"/>
  <c r="BJ10" i="55" s="1"/>
  <c r="AS10" i="55" a="1"/>
  <c r="AS10" i="55" s="1"/>
  <c r="BH10" i="55" a="1"/>
  <c r="BH10" i="55" s="1"/>
  <c r="AN10" i="55" a="1"/>
  <c r="AN10" i="55" s="1"/>
  <c r="BV10" i="55" a="1"/>
  <c r="BV10" i="55" s="1"/>
  <c r="BD10" i="55" a="1"/>
  <c r="BD10" i="55" s="1"/>
  <c r="BW10" i="55" a="1"/>
  <c r="BW10" i="55" s="1"/>
  <c r="BF10" i="55" a="1"/>
  <c r="BF10" i="55" s="1"/>
  <c r="BA10" i="55" a="1"/>
  <c r="BA10" i="55" s="1"/>
  <c r="AR10" i="55" a="1"/>
  <c r="AR10" i="55" s="1"/>
  <c r="BC10" i="55" a="1"/>
  <c r="BC10" i="55" s="1"/>
  <c r="AM10" i="55" a="1"/>
  <c r="AM10" i="55" s="1"/>
  <c r="BX10" i="55" a="1"/>
  <c r="BX10" i="55" s="1"/>
  <c r="AY10" i="55" a="1"/>
  <c r="AY10" i="55" s="1"/>
  <c r="AL10" i="55" a="1"/>
  <c r="AL10" i="55" s="1"/>
  <c r="BY2" i="55" a="1"/>
  <c r="BY2" i="55" s="1"/>
  <c r="BM2" i="55" a="1"/>
  <c r="BM2" i="55" s="1"/>
  <c r="BN2" i="55" a="1"/>
  <c r="BN2" i="55" s="1"/>
  <c r="BK2" i="55" a="1"/>
  <c r="BK2" i="55" s="1"/>
  <c r="BB2" i="55" a="1"/>
  <c r="BB2" i="55" s="1"/>
  <c r="BI2" i="55" a="1"/>
  <c r="BI2" i="55" s="1"/>
  <c r="BJ2" i="55" a="1"/>
  <c r="BJ2" i="55" s="1"/>
  <c r="AS2" i="55" a="1"/>
  <c r="AS2" i="55" s="1"/>
  <c r="BH2" i="55" a="1"/>
  <c r="BH2" i="55" s="1"/>
  <c r="AN2" i="55" a="1"/>
  <c r="AN2" i="55" s="1"/>
  <c r="BV2" i="55" a="1"/>
  <c r="BV2" i="55" s="1"/>
  <c r="BD2" i="55" a="1"/>
  <c r="BD2" i="55" s="1"/>
  <c r="BW2" i="55" a="1"/>
  <c r="BW2" i="55" s="1"/>
  <c r="BF2" i="55" a="1"/>
  <c r="BF2" i="55" s="1"/>
  <c r="BA2" i="55" a="1"/>
  <c r="BA2" i="55" s="1"/>
  <c r="AR2" i="55" a="1"/>
  <c r="AR2" i="55" s="1"/>
  <c r="BC2" i="55" a="1"/>
  <c r="BC2" i="55" s="1"/>
  <c r="AM2" i="55" a="1"/>
  <c r="AM2" i="55" s="1"/>
  <c r="BX2" i="55" a="1"/>
  <c r="BX2" i="55" s="1"/>
  <c r="AY2" i="55" a="1"/>
  <c r="AY2" i="55" s="1"/>
  <c r="BY1" i="55"/>
  <c r="BM1" i="55"/>
  <c r="BN1" i="55"/>
  <c r="BK1" i="55"/>
  <c r="BB1" i="55"/>
  <c r="BI1" i="55"/>
  <c r="BJ1" i="55"/>
  <c r="AS1" i="55"/>
  <c r="BH1" i="55"/>
  <c r="AN1" i="55"/>
  <c r="BV1" i="55"/>
  <c r="BD1" i="55"/>
  <c r="BW1" i="55"/>
  <c r="BF1" i="55"/>
  <c r="BA1" i="55"/>
  <c r="AR1" i="55"/>
  <c r="BC1" i="55"/>
  <c r="AM1" i="55"/>
  <c r="BX1" i="55"/>
  <c r="AY1" i="55"/>
  <c r="P38" i="49"/>
  <c r="P40" i="49"/>
  <c r="P39" i="49"/>
  <c r="P41" i="49"/>
  <c r="P40" i="48"/>
  <c r="P37" i="54"/>
  <c r="P38" i="51"/>
  <c r="P34" i="48"/>
  <c r="P28" i="47"/>
  <c r="P31" i="48"/>
  <c r="P31" i="49"/>
  <c r="P29" i="2"/>
  <c r="P26" i="53"/>
  <c r="AJ69" i="59" a="1"/>
  <c r="AJ69" i="59" s="1"/>
  <c r="AK69" i="59" a="1"/>
  <c r="AK69" i="59" s="1"/>
  <c r="AL69" i="59" a="1"/>
  <c r="AL69" i="59" s="1"/>
  <c r="AJ70" i="59" a="1"/>
  <c r="AJ70" i="59" s="1"/>
  <c r="AK70" i="59" a="1"/>
  <c r="AK70" i="59" s="1"/>
  <c r="AL70" i="59" a="1"/>
  <c r="AL70" i="59" s="1"/>
  <c r="AJ71" i="59" a="1"/>
  <c r="AJ71" i="59" s="1"/>
  <c r="AK71" i="59" a="1"/>
  <c r="AK71" i="59" s="1"/>
  <c r="AL71" i="59" a="1"/>
  <c r="AL71" i="59" s="1"/>
  <c r="AJ72" i="59" a="1"/>
  <c r="AJ72" i="59" s="1"/>
  <c r="AK72" i="59" a="1"/>
  <c r="AK72" i="59" s="1"/>
  <c r="AL72" i="59" a="1"/>
  <c r="AL72" i="59" s="1"/>
  <c r="AJ73" i="59" a="1"/>
  <c r="AJ73" i="59" s="1"/>
  <c r="AK73" i="59" a="1"/>
  <c r="AK73" i="59" s="1"/>
  <c r="AL73" i="59" a="1"/>
  <c r="AL73" i="59" s="1"/>
  <c r="AJ74" i="59" a="1"/>
  <c r="AJ74" i="59" s="1"/>
  <c r="AK74" i="59" a="1"/>
  <c r="AK74" i="59" s="1"/>
  <c r="AL74" i="59" a="1"/>
  <c r="AL74" i="59" s="1"/>
  <c r="AJ75" i="59" a="1"/>
  <c r="AJ75" i="59" s="1"/>
  <c r="AK75" i="59" a="1"/>
  <c r="AK75" i="59" s="1"/>
  <c r="AL75" i="59" a="1"/>
  <c r="AL75" i="59" s="1"/>
  <c r="AJ76" i="59" a="1"/>
  <c r="AJ76" i="59" s="1"/>
  <c r="AK76" i="59" a="1"/>
  <c r="AK76" i="59" s="1"/>
  <c r="AL76" i="59" a="1"/>
  <c r="AL76" i="59" s="1"/>
  <c r="AJ77" i="59" a="1"/>
  <c r="AJ77" i="59" s="1"/>
  <c r="AK77" i="59" a="1"/>
  <c r="AK77" i="59" s="1"/>
  <c r="AL77" i="59" a="1"/>
  <c r="AL77" i="59" s="1"/>
  <c r="AJ78" i="59" a="1"/>
  <c r="AJ78" i="59" s="1"/>
  <c r="AK78" i="59" a="1"/>
  <c r="AK78" i="59" s="1"/>
  <c r="AL78" i="59" a="1"/>
  <c r="AL78" i="59" s="1"/>
  <c r="AJ79" i="59" a="1"/>
  <c r="AJ79" i="59" s="1"/>
  <c r="AK79" i="59" a="1"/>
  <c r="AK79" i="59" s="1"/>
  <c r="AL79" i="59" a="1"/>
  <c r="AL79" i="59" s="1"/>
  <c r="M68" i="59"/>
  <c r="N68" i="59"/>
  <c r="P68" i="59"/>
  <c r="O68" i="59"/>
  <c r="M60" i="59"/>
  <c r="N60" i="59"/>
  <c r="O60" i="59"/>
  <c r="M62" i="59"/>
  <c r="N62" i="59"/>
  <c r="O62" i="59"/>
  <c r="M63" i="59"/>
  <c r="N63" i="59"/>
  <c r="P63" i="59" s="1"/>
  <c r="O63" i="59"/>
  <c r="M64" i="59"/>
  <c r="N64" i="59"/>
  <c r="P64" i="59" s="1"/>
  <c r="O64" i="59"/>
  <c r="M65" i="59"/>
  <c r="N65" i="59"/>
  <c r="P65" i="59" s="1"/>
  <c r="O65" i="59"/>
  <c r="M66" i="59"/>
  <c r="N66" i="59"/>
  <c r="P66" i="59" s="1"/>
  <c r="O66" i="59"/>
  <c r="M67" i="59"/>
  <c r="N67" i="59"/>
  <c r="P67" i="59" s="1"/>
  <c r="O67" i="59"/>
  <c r="G67" i="59"/>
  <c r="G66" i="59"/>
  <c r="G69" i="59"/>
  <c r="G70" i="59"/>
  <c r="M59" i="59"/>
  <c r="N59" i="59"/>
  <c r="O59" i="59"/>
  <c r="AJ57" i="59" a="1"/>
  <c r="AJ57" i="59" s="1"/>
  <c r="AK57" i="59" a="1"/>
  <c r="AK57" i="59" s="1"/>
  <c r="AL57" i="59" a="1"/>
  <c r="AL57" i="59" s="1"/>
  <c r="M57" i="59"/>
  <c r="N57" i="59"/>
  <c r="O57" i="59"/>
  <c r="AL56" i="59" a="1"/>
  <c r="AL56" i="59" s="1"/>
  <c r="AK56" i="59" a="1"/>
  <c r="AK56" i="59" s="1"/>
  <c r="AJ56" i="59" a="1"/>
  <c r="AJ56" i="59" s="1"/>
  <c r="AL55" i="59" a="1"/>
  <c r="AL55" i="59" s="1"/>
  <c r="AK55" i="59" a="1"/>
  <c r="AK55" i="59" s="1"/>
  <c r="AJ55" i="59" a="1"/>
  <c r="AJ55" i="59" s="1"/>
  <c r="AL54" i="59" a="1"/>
  <c r="AL54" i="59" s="1"/>
  <c r="AK54" i="59" a="1"/>
  <c r="AK54" i="59" s="1"/>
  <c r="AJ54" i="59" a="1"/>
  <c r="AJ54" i="59" s="1"/>
  <c r="AL53" i="59" a="1"/>
  <c r="AL53" i="59" s="1"/>
  <c r="AK53" i="59" a="1"/>
  <c r="AK53" i="59" s="1"/>
  <c r="AJ53" i="59" a="1"/>
  <c r="AJ53" i="59" s="1"/>
  <c r="AL52" i="59" a="1"/>
  <c r="AL52" i="59" s="1"/>
  <c r="AK52" i="59" a="1"/>
  <c r="AK52" i="59" s="1"/>
  <c r="AJ52" i="59" a="1"/>
  <c r="AJ52" i="59" s="1"/>
  <c r="AL51" i="59" a="1"/>
  <c r="AL51" i="59" s="1"/>
  <c r="AK51" i="59" a="1"/>
  <c r="AK51" i="59" s="1"/>
  <c r="AJ51" i="59" a="1"/>
  <c r="AJ51" i="59" s="1"/>
  <c r="AL50" i="59" a="1"/>
  <c r="AL50" i="59" s="1"/>
  <c r="AK50" i="59" a="1"/>
  <c r="AK50" i="59" s="1"/>
  <c r="AJ50" i="59" a="1"/>
  <c r="AJ50" i="59" s="1"/>
  <c r="AL49" i="59" a="1"/>
  <c r="AL49" i="59" s="1"/>
  <c r="AK49" i="59" a="1"/>
  <c r="AK49" i="59" s="1"/>
  <c r="AJ49" i="59" a="1"/>
  <c r="AJ49" i="59" s="1"/>
  <c r="AL47" i="59" a="1"/>
  <c r="AL47" i="59" s="1"/>
  <c r="AK47" i="59" a="1"/>
  <c r="AK47" i="59" s="1"/>
  <c r="AJ47" i="59" a="1"/>
  <c r="AJ47" i="59" s="1"/>
  <c r="AL43" i="59" a="1"/>
  <c r="AL43" i="59" s="1"/>
  <c r="AK43" i="59" a="1"/>
  <c r="AK43" i="59" s="1"/>
  <c r="AJ43" i="59" a="1"/>
  <c r="AJ43" i="59" s="1"/>
  <c r="AL42" i="59" a="1"/>
  <c r="AL42" i="59" s="1"/>
  <c r="AK42" i="59" a="1"/>
  <c r="AK42" i="59" s="1"/>
  <c r="AJ42" i="59" a="1"/>
  <c r="AJ42" i="59" s="1"/>
  <c r="AL41" i="59" a="1"/>
  <c r="AL41" i="59" s="1"/>
  <c r="AK41" i="59" a="1"/>
  <c r="AK41" i="59" s="1"/>
  <c r="AJ41" i="59" a="1"/>
  <c r="AJ41" i="59" s="1"/>
  <c r="AL40" i="59" a="1"/>
  <c r="AL40" i="59" s="1"/>
  <c r="AK40" i="59" a="1"/>
  <c r="AK40" i="59" s="1"/>
  <c r="AJ40" i="59" a="1"/>
  <c r="AJ40" i="59" s="1"/>
  <c r="AL39" i="59" a="1"/>
  <c r="AL39" i="59" s="1"/>
  <c r="AK39" i="59" a="1"/>
  <c r="AK39" i="59" s="1"/>
  <c r="AJ39" i="59" a="1"/>
  <c r="AJ39" i="59" s="1"/>
  <c r="AL38" i="59" a="1"/>
  <c r="AL38" i="59" s="1"/>
  <c r="AK38" i="59" a="1"/>
  <c r="AK38" i="59" s="1"/>
  <c r="AJ38" i="59" a="1"/>
  <c r="AJ38" i="59" s="1"/>
  <c r="AL37" i="59" a="1"/>
  <c r="AL37" i="59" s="1"/>
  <c r="AK37" i="59" a="1"/>
  <c r="AK37" i="59" s="1"/>
  <c r="AJ37" i="59" a="1"/>
  <c r="AJ37" i="59" s="1"/>
  <c r="AL36" i="59" a="1"/>
  <c r="AL36" i="59" s="1"/>
  <c r="AK36" i="59" a="1"/>
  <c r="AK36" i="59" s="1"/>
  <c r="AJ36" i="59" a="1"/>
  <c r="AJ36" i="59" s="1"/>
  <c r="AL35" i="59" a="1"/>
  <c r="AL35" i="59" s="1"/>
  <c r="AK35" i="59" a="1"/>
  <c r="AK35" i="59" s="1"/>
  <c r="AJ35" i="59" a="1"/>
  <c r="AJ35" i="59" s="1"/>
  <c r="AL34" i="59" a="1"/>
  <c r="AL34" i="59" s="1"/>
  <c r="AK34" i="59" a="1"/>
  <c r="AK34" i="59" s="1"/>
  <c r="AJ34" i="59" a="1"/>
  <c r="AJ34" i="59" s="1"/>
  <c r="AL33" i="59" a="1"/>
  <c r="AL33" i="59" s="1"/>
  <c r="AK33" i="59" a="1"/>
  <c r="AK33" i="59" s="1"/>
  <c r="AJ33" i="59" a="1"/>
  <c r="AJ33" i="59" s="1"/>
  <c r="AL32" i="59" a="1"/>
  <c r="AL32" i="59" s="1"/>
  <c r="AK32" i="59" a="1"/>
  <c r="AK32" i="59" s="1"/>
  <c r="AJ32" i="59" a="1"/>
  <c r="AJ32" i="59" s="1"/>
  <c r="AL31" i="59" a="1"/>
  <c r="AL31" i="59" s="1"/>
  <c r="AK31" i="59" a="1"/>
  <c r="AK31" i="59" s="1"/>
  <c r="AJ31" i="59" a="1"/>
  <c r="AJ31" i="59" s="1"/>
  <c r="AL30" i="59" a="1"/>
  <c r="AL30" i="59" s="1"/>
  <c r="AK30" i="59" a="1"/>
  <c r="AK30" i="59" s="1"/>
  <c r="AJ30" i="59" a="1"/>
  <c r="AJ30" i="59" s="1"/>
  <c r="AL29" i="59" a="1"/>
  <c r="AL29" i="59" s="1"/>
  <c r="AK29" i="59" a="1"/>
  <c r="AK29" i="59" s="1"/>
  <c r="AJ29" i="59" a="1"/>
  <c r="AJ29" i="59" s="1"/>
  <c r="AL28" i="59" a="1"/>
  <c r="AL28" i="59" s="1"/>
  <c r="AK28" i="59" a="1"/>
  <c r="AK28" i="59" s="1"/>
  <c r="AJ28" i="59" a="1"/>
  <c r="AJ28" i="59" s="1"/>
  <c r="AL27" i="59" a="1"/>
  <c r="AL27" i="59" s="1"/>
  <c r="AK27" i="59" a="1"/>
  <c r="AK27" i="59" s="1"/>
  <c r="AJ27" i="59" a="1"/>
  <c r="AJ27" i="59" s="1"/>
  <c r="AL26" i="59" a="1"/>
  <c r="AL26" i="59" s="1"/>
  <c r="AK26" i="59" a="1"/>
  <c r="AK26" i="59" s="1"/>
  <c r="AJ26" i="59" a="1"/>
  <c r="AJ26" i="59" s="1"/>
  <c r="AL25" i="59" a="1"/>
  <c r="AL25" i="59" s="1"/>
  <c r="AK25" i="59" a="1"/>
  <c r="AK25" i="59" s="1"/>
  <c r="AJ25" i="59" a="1"/>
  <c r="AJ25" i="59" s="1"/>
  <c r="AL24" i="59" a="1"/>
  <c r="AL24" i="59" s="1"/>
  <c r="AK24" i="59" a="1"/>
  <c r="AK24" i="59" s="1"/>
  <c r="AJ24" i="59" a="1"/>
  <c r="AJ24" i="59" s="1"/>
  <c r="AL23" i="59" a="1"/>
  <c r="AL23" i="59" s="1"/>
  <c r="AK23" i="59" a="1"/>
  <c r="AK23" i="59" s="1"/>
  <c r="AJ23" i="59" a="1"/>
  <c r="AJ23" i="59" s="1"/>
  <c r="G65" i="59"/>
  <c r="G71" i="59"/>
  <c r="G72" i="59"/>
  <c r="P195" i="59"/>
  <c r="P194" i="59"/>
  <c r="P193" i="59"/>
  <c r="P192" i="59"/>
  <c r="P191" i="59"/>
  <c r="P190" i="59"/>
  <c r="P189" i="59"/>
  <c r="E189" i="59"/>
  <c r="AL188" i="59" a="1"/>
  <c r="AL188" i="59" s="1"/>
  <c r="Q188" i="59"/>
  <c r="R188" i="59" s="1"/>
  <c r="P188" i="59"/>
  <c r="N188" i="59"/>
  <c r="M188" i="59"/>
  <c r="E188" i="59"/>
  <c r="AL187" i="59" a="1"/>
  <c r="AL187" i="59" s="1"/>
  <c r="Q187" i="59"/>
  <c r="R187" i="59" s="1"/>
  <c r="P187" i="59"/>
  <c r="N187" i="59"/>
  <c r="M187" i="59"/>
  <c r="E187" i="59"/>
  <c r="AL186" i="59" a="1"/>
  <c r="AL186" i="59" s="1"/>
  <c r="Q186" i="59"/>
  <c r="R186" i="59" s="1"/>
  <c r="P186" i="59"/>
  <c r="N186" i="59"/>
  <c r="M186" i="59"/>
  <c r="E186" i="59"/>
  <c r="AL185" i="59" a="1"/>
  <c r="AL185" i="59" s="1"/>
  <c r="Q185" i="59"/>
  <c r="R185" i="59" s="1"/>
  <c r="P185" i="59"/>
  <c r="N185" i="59"/>
  <c r="M185" i="59"/>
  <c r="E185" i="59"/>
  <c r="AL184" i="59" a="1"/>
  <c r="AL184" i="59" s="1"/>
  <c r="Q184" i="59"/>
  <c r="R184" i="59" s="1"/>
  <c r="P184" i="59"/>
  <c r="N184" i="59"/>
  <c r="M184" i="59"/>
  <c r="E184" i="59"/>
  <c r="AL183" i="59" a="1"/>
  <c r="AL183" i="59" s="1"/>
  <c r="Q183" i="59"/>
  <c r="R183" i="59" s="1"/>
  <c r="P183" i="59"/>
  <c r="N183" i="59"/>
  <c r="M183" i="59"/>
  <c r="E183" i="59"/>
  <c r="AL182" i="59" a="1"/>
  <c r="AL182" i="59" s="1"/>
  <c r="Q182" i="59"/>
  <c r="R182" i="59" s="1"/>
  <c r="P182" i="59"/>
  <c r="N182" i="59"/>
  <c r="M182" i="59"/>
  <c r="E182" i="59"/>
  <c r="AL181" i="59" a="1"/>
  <c r="AL181" i="59" s="1"/>
  <c r="Q181" i="59"/>
  <c r="R181" i="59" s="1"/>
  <c r="P181" i="59"/>
  <c r="N181" i="59"/>
  <c r="M181" i="59"/>
  <c r="E181" i="59"/>
  <c r="AL180" i="59" a="1"/>
  <c r="AL180" i="59" s="1"/>
  <c r="Q180" i="59"/>
  <c r="R180" i="59" s="1"/>
  <c r="P180" i="59"/>
  <c r="N180" i="59"/>
  <c r="M180" i="59"/>
  <c r="E180" i="59"/>
  <c r="AL179" i="59" a="1"/>
  <c r="AL179" i="59" s="1"/>
  <c r="Q179" i="59"/>
  <c r="R179" i="59" s="1"/>
  <c r="P179" i="59"/>
  <c r="N179" i="59"/>
  <c r="M179" i="59"/>
  <c r="E179" i="59"/>
  <c r="AL178" i="59" a="1"/>
  <c r="AL178" i="59" s="1"/>
  <c r="Q178" i="59"/>
  <c r="R178" i="59" s="1"/>
  <c r="P178" i="59"/>
  <c r="N178" i="59"/>
  <c r="M178" i="59"/>
  <c r="E178" i="59"/>
  <c r="AL177" i="59" a="1"/>
  <c r="AL177" i="59" s="1"/>
  <c r="Q177" i="59"/>
  <c r="R177" i="59" s="1"/>
  <c r="P177" i="59"/>
  <c r="N177" i="59"/>
  <c r="M177" i="59"/>
  <c r="E177" i="59"/>
  <c r="AL176" i="59" a="1"/>
  <c r="AL176" i="59" s="1"/>
  <c r="Q176" i="59"/>
  <c r="R176" i="59" s="1"/>
  <c r="P176" i="59"/>
  <c r="N176" i="59"/>
  <c r="M176" i="59"/>
  <c r="E176" i="59"/>
  <c r="AL175" i="59" a="1"/>
  <c r="AL175" i="59" s="1"/>
  <c r="Q175" i="59"/>
  <c r="R175" i="59" s="1"/>
  <c r="P175" i="59"/>
  <c r="N175" i="59"/>
  <c r="M175" i="59"/>
  <c r="E175" i="59"/>
  <c r="AL174" i="59" a="1"/>
  <c r="AL174" i="59" s="1"/>
  <c r="Q174" i="59"/>
  <c r="R174" i="59" s="1"/>
  <c r="P174" i="59"/>
  <c r="N174" i="59"/>
  <c r="M174" i="59"/>
  <c r="E174" i="59"/>
  <c r="AL173" i="59" a="1"/>
  <c r="AL173" i="59" s="1"/>
  <c r="Q173" i="59"/>
  <c r="R173" i="59" s="1"/>
  <c r="P173" i="59"/>
  <c r="N173" i="59"/>
  <c r="M173" i="59"/>
  <c r="E173" i="59"/>
  <c r="AL172" i="59" a="1"/>
  <c r="AL172" i="59" s="1"/>
  <c r="Q172" i="59"/>
  <c r="R172" i="59" s="1"/>
  <c r="P172" i="59"/>
  <c r="N172" i="59"/>
  <c r="M172" i="59"/>
  <c r="E172" i="59"/>
  <c r="AL171" i="59" a="1"/>
  <c r="AL171" i="59" s="1"/>
  <c r="Q171" i="59"/>
  <c r="R171" i="59" s="1"/>
  <c r="P171" i="59"/>
  <c r="N171" i="59"/>
  <c r="M171" i="59"/>
  <c r="E171" i="59"/>
  <c r="AL170" i="59" a="1"/>
  <c r="AL170" i="59" s="1"/>
  <c r="Q170" i="59"/>
  <c r="R170" i="59" s="1"/>
  <c r="P170" i="59"/>
  <c r="N170" i="59"/>
  <c r="M170" i="59"/>
  <c r="E170" i="59"/>
  <c r="AL169" i="59" a="1"/>
  <c r="AL169" i="59" s="1"/>
  <c r="Q169" i="59"/>
  <c r="R169" i="59" s="1"/>
  <c r="P169" i="59"/>
  <c r="N169" i="59"/>
  <c r="M169" i="59"/>
  <c r="E169" i="59"/>
  <c r="AL168" i="59" a="1"/>
  <c r="AL168" i="59" s="1"/>
  <c r="Q168" i="59"/>
  <c r="R168" i="59" s="1"/>
  <c r="P168" i="59"/>
  <c r="N168" i="59"/>
  <c r="M168" i="59"/>
  <c r="E168" i="59"/>
  <c r="AL167" i="59" a="1"/>
  <c r="AL167" i="59" s="1"/>
  <c r="AK167" i="59" a="1"/>
  <c r="AK167" i="59" s="1"/>
  <c r="Q167" i="59"/>
  <c r="R167" i="59" s="1"/>
  <c r="P167" i="59"/>
  <c r="N167" i="59"/>
  <c r="M167" i="59"/>
  <c r="E167" i="59"/>
  <c r="AL166" i="59" a="1"/>
  <c r="AL166" i="59" s="1"/>
  <c r="AK166" i="59" a="1"/>
  <c r="AK166" i="59" s="1"/>
  <c r="Q166" i="59"/>
  <c r="R166" i="59" s="1"/>
  <c r="P166" i="59"/>
  <c r="N166" i="59"/>
  <c r="M166" i="59"/>
  <c r="E166" i="59"/>
  <c r="AL165" i="59" a="1"/>
  <c r="AL165" i="59" s="1"/>
  <c r="AK165" i="59" a="1"/>
  <c r="AK165" i="59" s="1"/>
  <c r="Q165" i="59"/>
  <c r="R165" i="59" s="1"/>
  <c r="P165" i="59"/>
  <c r="N165" i="59"/>
  <c r="M165" i="59"/>
  <c r="E165" i="59"/>
  <c r="AL164" i="59" a="1"/>
  <c r="AL164" i="59" s="1"/>
  <c r="AK164" i="59" a="1"/>
  <c r="AK164" i="59" s="1"/>
  <c r="Q164" i="59"/>
  <c r="R164" i="59" s="1"/>
  <c r="P164" i="59"/>
  <c r="N164" i="59"/>
  <c r="M164" i="59"/>
  <c r="E164" i="59"/>
  <c r="AL163" i="59" a="1"/>
  <c r="AL163" i="59" s="1"/>
  <c r="AK163" i="59" a="1"/>
  <c r="AK163" i="59" s="1"/>
  <c r="Q163" i="59"/>
  <c r="R163" i="59" s="1"/>
  <c r="P163" i="59"/>
  <c r="N163" i="59"/>
  <c r="M163" i="59"/>
  <c r="E163" i="59"/>
  <c r="AL162" i="59" a="1"/>
  <c r="AL162" i="59" s="1"/>
  <c r="AK162" i="59" a="1"/>
  <c r="AK162" i="59" s="1"/>
  <c r="Q162" i="59"/>
  <c r="R162" i="59" s="1"/>
  <c r="P162" i="59"/>
  <c r="N162" i="59"/>
  <c r="M162" i="59"/>
  <c r="E162" i="59"/>
  <c r="AL161" i="59" a="1"/>
  <c r="AL161" i="59" s="1"/>
  <c r="AK161" i="59" a="1"/>
  <c r="AK161" i="59" s="1"/>
  <c r="Q161" i="59"/>
  <c r="R161" i="59" s="1"/>
  <c r="P161" i="59"/>
  <c r="N161" i="59"/>
  <c r="M161" i="59"/>
  <c r="E161" i="59"/>
  <c r="AL160" i="59" a="1"/>
  <c r="AL160" i="59" s="1"/>
  <c r="AK160" i="59" a="1"/>
  <c r="AK160" i="59" s="1"/>
  <c r="Q160" i="59"/>
  <c r="R160" i="59" s="1"/>
  <c r="P160" i="59"/>
  <c r="N160" i="59"/>
  <c r="M160" i="59"/>
  <c r="E160" i="59"/>
  <c r="AL159" i="59" a="1"/>
  <c r="AL159" i="59" s="1"/>
  <c r="AK159" i="59" a="1"/>
  <c r="AK159" i="59" s="1"/>
  <c r="Q159" i="59"/>
  <c r="R159" i="59" s="1"/>
  <c r="P159" i="59"/>
  <c r="N159" i="59"/>
  <c r="M159" i="59"/>
  <c r="E159" i="59"/>
  <c r="AL158" i="59" a="1"/>
  <c r="AL158" i="59" s="1"/>
  <c r="AK158" i="59" a="1"/>
  <c r="AK158" i="59" s="1"/>
  <c r="Q158" i="59"/>
  <c r="R158" i="59" s="1"/>
  <c r="P158" i="59"/>
  <c r="N158" i="59"/>
  <c r="M158" i="59"/>
  <c r="E158" i="59"/>
  <c r="AL157" i="59" a="1"/>
  <c r="AL157" i="59" s="1"/>
  <c r="AK157" i="59" a="1"/>
  <c r="AK157" i="59" s="1"/>
  <c r="Q157" i="59"/>
  <c r="R157" i="59" s="1"/>
  <c r="P157" i="59"/>
  <c r="N157" i="59"/>
  <c r="M157" i="59"/>
  <c r="E157" i="59"/>
  <c r="AL156" i="59" a="1"/>
  <c r="AL156" i="59" s="1"/>
  <c r="AK156" i="59" a="1"/>
  <c r="AK156" i="59" s="1"/>
  <c r="Q156" i="59"/>
  <c r="R156" i="59" s="1"/>
  <c r="P156" i="59"/>
  <c r="N156" i="59"/>
  <c r="M156" i="59"/>
  <c r="E156" i="59"/>
  <c r="AL155" i="59" a="1"/>
  <c r="AL155" i="59" s="1"/>
  <c r="AK155" i="59" a="1"/>
  <c r="AK155" i="59" s="1"/>
  <c r="Q155" i="59"/>
  <c r="R155" i="59" s="1"/>
  <c r="P155" i="59"/>
  <c r="N155" i="59"/>
  <c r="M155" i="59"/>
  <c r="E155" i="59"/>
  <c r="AL154" i="59" a="1"/>
  <c r="AL154" i="59" s="1"/>
  <c r="AK154" i="59" a="1"/>
  <c r="AK154" i="59" s="1"/>
  <c r="Q154" i="59"/>
  <c r="R154" i="59" s="1"/>
  <c r="P154" i="59"/>
  <c r="N154" i="59"/>
  <c r="M154" i="59"/>
  <c r="E154" i="59"/>
  <c r="AL153" i="59" a="1"/>
  <c r="AL153" i="59" s="1"/>
  <c r="AK153" i="59" a="1"/>
  <c r="AK153" i="59" s="1"/>
  <c r="Q153" i="59"/>
  <c r="R153" i="59" s="1"/>
  <c r="P153" i="59"/>
  <c r="N153" i="59"/>
  <c r="M153" i="59"/>
  <c r="E153" i="59"/>
  <c r="AL152" i="59" a="1"/>
  <c r="AL152" i="59" s="1"/>
  <c r="AK152" i="59" a="1"/>
  <c r="AK152" i="59" s="1"/>
  <c r="Q152" i="59"/>
  <c r="R152" i="59" s="1"/>
  <c r="P152" i="59"/>
  <c r="N152" i="59"/>
  <c r="M152" i="59"/>
  <c r="E152" i="59"/>
  <c r="AL151" i="59" a="1"/>
  <c r="AL151" i="59" s="1"/>
  <c r="AK151" i="59" a="1"/>
  <c r="AK151" i="59" s="1"/>
  <c r="Q151" i="59"/>
  <c r="R151" i="59" s="1"/>
  <c r="P151" i="59"/>
  <c r="N151" i="59"/>
  <c r="M151" i="59"/>
  <c r="E151" i="59"/>
  <c r="AL150" i="59" a="1"/>
  <c r="AL150" i="59" s="1"/>
  <c r="AK150" i="59" a="1"/>
  <c r="AK150" i="59" s="1"/>
  <c r="Q150" i="59"/>
  <c r="R150" i="59" s="1"/>
  <c r="P150" i="59"/>
  <c r="N150" i="59"/>
  <c r="M150" i="59"/>
  <c r="E150" i="59"/>
  <c r="AL149" i="59" a="1"/>
  <c r="AL149" i="59" s="1"/>
  <c r="AK149" i="59" a="1"/>
  <c r="AK149" i="59" s="1"/>
  <c r="Q149" i="59"/>
  <c r="R149" i="59" s="1"/>
  <c r="P149" i="59"/>
  <c r="N149" i="59"/>
  <c r="M149" i="59"/>
  <c r="E149" i="59"/>
  <c r="AL148" i="59" a="1"/>
  <c r="AL148" i="59" s="1"/>
  <c r="AK148" i="59" a="1"/>
  <c r="AK148" i="59" s="1"/>
  <c r="Q148" i="59"/>
  <c r="R148" i="59" s="1"/>
  <c r="P148" i="59"/>
  <c r="N148" i="59"/>
  <c r="M148" i="59"/>
  <c r="E148" i="59"/>
  <c r="AL147" i="59" a="1"/>
  <c r="AL147" i="59" s="1"/>
  <c r="AK147" i="59" a="1"/>
  <c r="AK147" i="59" s="1"/>
  <c r="Q147" i="59"/>
  <c r="R147" i="59" s="1"/>
  <c r="P147" i="59"/>
  <c r="N147" i="59"/>
  <c r="M147" i="59"/>
  <c r="E147" i="59"/>
  <c r="AL146" i="59" a="1"/>
  <c r="AL146" i="59" s="1"/>
  <c r="AK146" i="59" a="1"/>
  <c r="AK146" i="59" s="1"/>
  <c r="Q146" i="59"/>
  <c r="R146" i="59" s="1"/>
  <c r="P146" i="59"/>
  <c r="N146" i="59"/>
  <c r="M146" i="59"/>
  <c r="E146" i="59"/>
  <c r="AL145" i="59" a="1"/>
  <c r="AL145" i="59" s="1"/>
  <c r="AK145" i="59" a="1"/>
  <c r="AK145" i="59" s="1"/>
  <c r="Q145" i="59"/>
  <c r="R145" i="59" s="1"/>
  <c r="P145" i="59"/>
  <c r="N145" i="59"/>
  <c r="M145" i="59"/>
  <c r="E145" i="59"/>
  <c r="AL144" i="59" a="1"/>
  <c r="AL144" i="59" s="1"/>
  <c r="AK144" i="59" a="1"/>
  <c r="AK144" i="59" s="1"/>
  <c r="Q144" i="59"/>
  <c r="R144" i="59" s="1"/>
  <c r="P144" i="59"/>
  <c r="N144" i="59"/>
  <c r="M144" i="59"/>
  <c r="E144" i="59"/>
  <c r="AL143" i="59" a="1"/>
  <c r="AL143" i="59" s="1"/>
  <c r="AK143" i="59" a="1"/>
  <c r="AK143" i="59" s="1"/>
  <c r="Q143" i="59"/>
  <c r="R143" i="59" s="1"/>
  <c r="P143" i="59"/>
  <c r="N143" i="59"/>
  <c r="M143" i="59"/>
  <c r="E143" i="59"/>
  <c r="AL142" i="59" a="1"/>
  <c r="AL142" i="59" s="1"/>
  <c r="AK142" i="59" a="1"/>
  <c r="AK142" i="59" s="1"/>
  <c r="Q142" i="59"/>
  <c r="R142" i="59" s="1"/>
  <c r="P142" i="59"/>
  <c r="N142" i="59"/>
  <c r="M142" i="59"/>
  <c r="E142" i="59"/>
  <c r="AL141" i="59" a="1"/>
  <c r="AL141" i="59" s="1"/>
  <c r="AK141" i="59" a="1"/>
  <c r="AK141" i="59" s="1"/>
  <c r="Q141" i="59"/>
  <c r="R141" i="59" s="1"/>
  <c r="P141" i="59"/>
  <c r="N141" i="59"/>
  <c r="M141" i="59"/>
  <c r="E141" i="59"/>
  <c r="AL140" i="59" a="1"/>
  <c r="AL140" i="59" s="1"/>
  <c r="AK140" i="59" a="1"/>
  <c r="AK140" i="59" s="1"/>
  <c r="Q140" i="59"/>
  <c r="R140" i="59" s="1"/>
  <c r="P140" i="59"/>
  <c r="N140" i="59"/>
  <c r="M140" i="59"/>
  <c r="E140" i="59"/>
  <c r="AL139" i="59" a="1"/>
  <c r="AL139" i="59" s="1"/>
  <c r="AK139" i="59" a="1"/>
  <c r="AK139" i="59" s="1"/>
  <c r="Q139" i="59"/>
  <c r="R139" i="59" s="1"/>
  <c r="P139" i="59"/>
  <c r="N139" i="59"/>
  <c r="M139" i="59"/>
  <c r="E139" i="59"/>
  <c r="AL138" i="59" a="1"/>
  <c r="AL138" i="59" s="1"/>
  <c r="AK138" i="59" a="1"/>
  <c r="AK138" i="59" s="1"/>
  <c r="Q138" i="59"/>
  <c r="R138" i="59" s="1"/>
  <c r="P138" i="59"/>
  <c r="N138" i="59"/>
  <c r="M138" i="59"/>
  <c r="E138" i="59"/>
  <c r="AL137" i="59" a="1"/>
  <c r="AL137" i="59" s="1"/>
  <c r="AK137" i="59" a="1"/>
  <c r="AK137" i="59" s="1"/>
  <c r="Q137" i="59"/>
  <c r="R137" i="59" s="1"/>
  <c r="P137" i="59"/>
  <c r="N137" i="59"/>
  <c r="M137" i="59"/>
  <c r="E137" i="59"/>
  <c r="AL136" i="59" a="1"/>
  <c r="AL136" i="59" s="1"/>
  <c r="AK136" i="59" a="1"/>
  <c r="AK136" i="59" s="1"/>
  <c r="Q136" i="59"/>
  <c r="R136" i="59" s="1"/>
  <c r="P136" i="59"/>
  <c r="N136" i="59"/>
  <c r="M136" i="59"/>
  <c r="E136" i="59"/>
  <c r="AL135" i="59" a="1"/>
  <c r="AL135" i="59" s="1"/>
  <c r="AK135" i="59" a="1"/>
  <c r="AK135" i="59" s="1"/>
  <c r="Q135" i="59"/>
  <c r="R135" i="59" s="1"/>
  <c r="P135" i="59"/>
  <c r="N135" i="59"/>
  <c r="M135" i="59"/>
  <c r="E135" i="59"/>
  <c r="AL134" i="59" a="1"/>
  <c r="AL134" i="59" s="1"/>
  <c r="AK134" i="59" a="1"/>
  <c r="AK134" i="59" s="1"/>
  <c r="Q134" i="59"/>
  <c r="R134" i="59" s="1"/>
  <c r="P134" i="59"/>
  <c r="N134" i="59"/>
  <c r="M134" i="59"/>
  <c r="E134" i="59"/>
  <c r="AL133" i="59" a="1"/>
  <c r="AL133" i="59" s="1"/>
  <c r="AK133" i="59" a="1"/>
  <c r="AK133" i="59" s="1"/>
  <c r="Q133" i="59"/>
  <c r="R133" i="59" s="1"/>
  <c r="P133" i="59"/>
  <c r="N133" i="59"/>
  <c r="M133" i="59"/>
  <c r="E133" i="59"/>
  <c r="AL132" i="59" a="1"/>
  <c r="AL132" i="59" s="1"/>
  <c r="AK132" i="59" a="1"/>
  <c r="AK132" i="59" s="1"/>
  <c r="Q132" i="59"/>
  <c r="R132" i="59" s="1"/>
  <c r="P132" i="59"/>
  <c r="N132" i="59"/>
  <c r="M132" i="59"/>
  <c r="E132" i="59"/>
  <c r="AL131" i="59" a="1"/>
  <c r="AL131" i="59" s="1"/>
  <c r="AK131" i="59" a="1"/>
  <c r="AK131" i="59" s="1"/>
  <c r="Q131" i="59"/>
  <c r="R131" i="59" s="1"/>
  <c r="P131" i="59"/>
  <c r="N131" i="59"/>
  <c r="M131" i="59"/>
  <c r="E131" i="59"/>
  <c r="AL130" i="59" a="1"/>
  <c r="AL130" i="59" s="1"/>
  <c r="AK130" i="59" a="1"/>
  <c r="AK130" i="59" s="1"/>
  <c r="Q130" i="59"/>
  <c r="R130" i="59" s="1"/>
  <c r="P130" i="59"/>
  <c r="N130" i="59"/>
  <c r="M130" i="59"/>
  <c r="E130" i="59"/>
  <c r="AL129" i="59" a="1"/>
  <c r="AL129" i="59" s="1"/>
  <c r="AK129" i="59" a="1"/>
  <c r="AK129" i="59" s="1"/>
  <c r="Q129" i="59"/>
  <c r="R129" i="59" s="1"/>
  <c r="P129" i="59"/>
  <c r="N129" i="59"/>
  <c r="M129" i="59"/>
  <c r="E129" i="59"/>
  <c r="AL128" i="59" a="1"/>
  <c r="AL128" i="59" s="1"/>
  <c r="AK128" i="59" a="1"/>
  <c r="AK128" i="59" s="1"/>
  <c r="Q128" i="59"/>
  <c r="R128" i="59" s="1"/>
  <c r="P128" i="59"/>
  <c r="N128" i="59"/>
  <c r="M128" i="59"/>
  <c r="E128" i="59"/>
  <c r="AL127" i="59" a="1"/>
  <c r="AL127" i="59" s="1"/>
  <c r="AK127" i="59" a="1"/>
  <c r="AK127" i="59" s="1"/>
  <c r="Q127" i="59"/>
  <c r="R127" i="59" s="1"/>
  <c r="P127" i="59"/>
  <c r="N127" i="59"/>
  <c r="M127" i="59"/>
  <c r="E127" i="59"/>
  <c r="AL126" i="59" a="1"/>
  <c r="AL126" i="59" s="1"/>
  <c r="AK126" i="59" a="1"/>
  <c r="AK126" i="59" s="1"/>
  <c r="Q126" i="59"/>
  <c r="R126" i="59" s="1"/>
  <c r="P126" i="59"/>
  <c r="N126" i="59"/>
  <c r="M126" i="59"/>
  <c r="E126" i="59"/>
  <c r="AL125" i="59" a="1"/>
  <c r="AL125" i="59" s="1"/>
  <c r="AK125" i="59" a="1"/>
  <c r="AK125" i="59" s="1"/>
  <c r="Q125" i="59"/>
  <c r="R125" i="59" s="1"/>
  <c r="P125" i="59"/>
  <c r="N125" i="59"/>
  <c r="M125" i="59"/>
  <c r="E125" i="59"/>
  <c r="AL124" i="59" a="1"/>
  <c r="AL124" i="59" s="1"/>
  <c r="AK124" i="59" a="1"/>
  <c r="AK124" i="59" s="1"/>
  <c r="Q124" i="59"/>
  <c r="R124" i="59" s="1"/>
  <c r="P124" i="59"/>
  <c r="N124" i="59"/>
  <c r="M124" i="59"/>
  <c r="E124" i="59"/>
  <c r="AL123" i="59" a="1"/>
  <c r="AL123" i="59" s="1"/>
  <c r="AK123" i="59" a="1"/>
  <c r="AK123" i="59" s="1"/>
  <c r="Q123" i="59"/>
  <c r="R123" i="59" s="1"/>
  <c r="P123" i="59"/>
  <c r="N123" i="59"/>
  <c r="M123" i="59"/>
  <c r="E123" i="59"/>
  <c r="AL122" i="59" a="1"/>
  <c r="AL122" i="59" s="1"/>
  <c r="AK122" i="59" a="1"/>
  <c r="AK122" i="59" s="1"/>
  <c r="Q122" i="59"/>
  <c r="R122" i="59" s="1"/>
  <c r="P122" i="59"/>
  <c r="N122" i="59"/>
  <c r="M122" i="59"/>
  <c r="E122" i="59"/>
  <c r="AL121" i="59" a="1"/>
  <c r="AL121" i="59" s="1"/>
  <c r="AK121" i="59" a="1"/>
  <c r="AK121" i="59" s="1"/>
  <c r="Q121" i="59"/>
  <c r="R121" i="59" s="1"/>
  <c r="P121" i="59"/>
  <c r="N121" i="59"/>
  <c r="M121" i="59"/>
  <c r="E121" i="59"/>
  <c r="AL120" i="59" a="1"/>
  <c r="AL120" i="59" s="1"/>
  <c r="AK120" i="59" a="1"/>
  <c r="AK120" i="59" s="1"/>
  <c r="Q120" i="59"/>
  <c r="R120" i="59" s="1"/>
  <c r="P120" i="59"/>
  <c r="N120" i="59"/>
  <c r="M120" i="59"/>
  <c r="E120" i="59"/>
  <c r="AL119" i="59" a="1"/>
  <c r="AL119" i="59" s="1"/>
  <c r="AK119" i="59" a="1"/>
  <c r="AK119" i="59" s="1"/>
  <c r="Q119" i="59"/>
  <c r="R119" i="59" s="1"/>
  <c r="P119" i="59"/>
  <c r="N119" i="59"/>
  <c r="M119" i="59"/>
  <c r="E119" i="59"/>
  <c r="AL118" i="59" a="1"/>
  <c r="AL118" i="59" s="1"/>
  <c r="AK118" i="59" a="1"/>
  <c r="AK118" i="59" s="1"/>
  <c r="Q118" i="59"/>
  <c r="R118" i="59" s="1"/>
  <c r="P118" i="59"/>
  <c r="N118" i="59"/>
  <c r="M118" i="59"/>
  <c r="E118" i="59"/>
  <c r="AL117" i="59" a="1"/>
  <c r="AL117" i="59" s="1"/>
  <c r="AK117" i="59" a="1"/>
  <c r="AK117" i="59" s="1"/>
  <c r="Q117" i="59"/>
  <c r="R117" i="59" s="1"/>
  <c r="P117" i="59"/>
  <c r="N117" i="59"/>
  <c r="M117" i="59"/>
  <c r="E117" i="59"/>
  <c r="AL116" i="59" a="1"/>
  <c r="AL116" i="59" s="1"/>
  <c r="AK116" i="59" a="1"/>
  <c r="AK116" i="59" s="1"/>
  <c r="Q116" i="59"/>
  <c r="R116" i="59" s="1"/>
  <c r="P116" i="59"/>
  <c r="N116" i="59"/>
  <c r="M116" i="59"/>
  <c r="E116" i="59"/>
  <c r="AL115" i="59" a="1"/>
  <c r="AL115" i="59" s="1"/>
  <c r="AK115" i="59" a="1"/>
  <c r="AK115" i="59" s="1"/>
  <c r="Q115" i="59"/>
  <c r="R115" i="59" s="1"/>
  <c r="P115" i="59"/>
  <c r="N115" i="59"/>
  <c r="M115" i="59"/>
  <c r="E115" i="59"/>
  <c r="AL114" i="59" a="1"/>
  <c r="AL114" i="59" s="1"/>
  <c r="AK114" i="59" a="1"/>
  <c r="AK114" i="59" s="1"/>
  <c r="Q114" i="59"/>
  <c r="R114" i="59" s="1"/>
  <c r="P114" i="59"/>
  <c r="N114" i="59"/>
  <c r="M114" i="59"/>
  <c r="E114" i="59"/>
  <c r="AL113" i="59" a="1"/>
  <c r="AL113" i="59" s="1"/>
  <c r="AK113" i="59" a="1"/>
  <c r="AK113" i="59" s="1"/>
  <c r="Q113" i="59"/>
  <c r="R113" i="59" s="1"/>
  <c r="P113" i="59"/>
  <c r="N113" i="59"/>
  <c r="M113" i="59"/>
  <c r="E113" i="59"/>
  <c r="AL112" i="59" a="1"/>
  <c r="AL112" i="59" s="1"/>
  <c r="AK112" i="59" a="1"/>
  <c r="AK112" i="59" s="1"/>
  <c r="Q112" i="59"/>
  <c r="R112" i="59" s="1"/>
  <c r="P112" i="59"/>
  <c r="N112" i="59"/>
  <c r="M112" i="59"/>
  <c r="E112" i="59"/>
  <c r="AL111" i="59" a="1"/>
  <c r="AL111" i="59" s="1"/>
  <c r="AK111" i="59" a="1"/>
  <c r="AK111" i="59" s="1"/>
  <c r="Q111" i="59"/>
  <c r="R111" i="59" s="1"/>
  <c r="P111" i="59"/>
  <c r="N111" i="59"/>
  <c r="M111" i="59"/>
  <c r="E111" i="59"/>
  <c r="AL110" i="59" a="1"/>
  <c r="AL110" i="59" s="1"/>
  <c r="AK110" i="59" a="1"/>
  <c r="AK110" i="59" s="1"/>
  <c r="Q110" i="59"/>
  <c r="R110" i="59" s="1"/>
  <c r="P110" i="59"/>
  <c r="N110" i="59"/>
  <c r="M110" i="59"/>
  <c r="E110" i="59"/>
  <c r="AL109" i="59" a="1"/>
  <c r="AL109" i="59" s="1"/>
  <c r="AK109" i="59" a="1"/>
  <c r="AK109" i="59" s="1"/>
  <c r="Q109" i="59"/>
  <c r="R109" i="59" s="1"/>
  <c r="P109" i="59"/>
  <c r="N109" i="59"/>
  <c r="M109" i="59"/>
  <c r="E109" i="59"/>
  <c r="AL108" i="59" a="1"/>
  <c r="AL108" i="59" s="1"/>
  <c r="AK108" i="59" a="1"/>
  <c r="AK108" i="59" s="1"/>
  <c r="Q108" i="59"/>
  <c r="R108" i="59" s="1"/>
  <c r="P108" i="59"/>
  <c r="N108" i="59"/>
  <c r="M108" i="59"/>
  <c r="E108" i="59"/>
  <c r="AL107" i="59" a="1"/>
  <c r="AL107" i="59" s="1"/>
  <c r="AK107" i="59" a="1"/>
  <c r="AK107" i="59" s="1"/>
  <c r="Q107" i="59"/>
  <c r="R107" i="59" s="1"/>
  <c r="P107" i="59"/>
  <c r="N107" i="59"/>
  <c r="M107" i="59"/>
  <c r="E107" i="59"/>
  <c r="AL106" i="59" a="1"/>
  <c r="AL106" i="59" s="1"/>
  <c r="AK106" i="59" a="1"/>
  <c r="AK106" i="59" s="1"/>
  <c r="Q106" i="59"/>
  <c r="R106" i="59" s="1"/>
  <c r="P106" i="59"/>
  <c r="N106" i="59"/>
  <c r="M106" i="59"/>
  <c r="E106" i="59"/>
  <c r="E105" i="59"/>
  <c r="E104" i="59"/>
  <c r="E103" i="59"/>
  <c r="E102" i="59"/>
  <c r="E101" i="59"/>
  <c r="E100" i="59"/>
  <c r="E99" i="59"/>
  <c r="E98" i="59"/>
  <c r="E97" i="59"/>
  <c r="E96" i="59"/>
  <c r="E95" i="59"/>
  <c r="E94" i="59"/>
  <c r="E93" i="59"/>
  <c r="E92" i="59"/>
  <c r="E91" i="59"/>
  <c r="E90" i="59"/>
  <c r="E89" i="59"/>
  <c r="E88" i="59"/>
  <c r="E87" i="59"/>
  <c r="E86" i="59"/>
  <c r="E85" i="59"/>
  <c r="E84" i="59"/>
  <c r="E83" i="59"/>
  <c r="E82" i="59"/>
  <c r="E81" i="59"/>
  <c r="E80" i="59"/>
  <c r="W79" i="59"/>
  <c r="X79" i="59" s="1"/>
  <c r="Q79" i="59"/>
  <c r="R79" i="59" s="1"/>
  <c r="E79" i="59"/>
  <c r="W78" i="59"/>
  <c r="X78" i="59" s="1"/>
  <c r="V78" i="59"/>
  <c r="T78" i="59"/>
  <c r="Q78" i="59"/>
  <c r="R78" i="59" s="1"/>
  <c r="P78" i="59"/>
  <c r="O78" i="59"/>
  <c r="N78" i="59"/>
  <c r="M78" i="59"/>
  <c r="W77" i="59"/>
  <c r="X77" i="59" s="1"/>
  <c r="V77" i="59"/>
  <c r="T77" i="59"/>
  <c r="Q77" i="59"/>
  <c r="R77" i="59" s="1"/>
  <c r="P77" i="59"/>
  <c r="O77" i="59"/>
  <c r="N77" i="59"/>
  <c r="M77" i="59"/>
  <c r="W76" i="59"/>
  <c r="X76" i="59" s="1"/>
  <c r="V76" i="59"/>
  <c r="T76" i="59"/>
  <c r="Q76" i="59"/>
  <c r="R76" i="59" s="1"/>
  <c r="P76" i="59"/>
  <c r="O76" i="59"/>
  <c r="N76" i="59"/>
  <c r="M76" i="59"/>
  <c r="W75" i="59"/>
  <c r="X75" i="59" s="1"/>
  <c r="V75" i="59"/>
  <c r="T75" i="59"/>
  <c r="Q75" i="59"/>
  <c r="R75" i="59" s="1"/>
  <c r="P75" i="59"/>
  <c r="O75" i="59"/>
  <c r="N75" i="59"/>
  <c r="M75" i="59"/>
  <c r="W74" i="59"/>
  <c r="X74" i="59" s="1"/>
  <c r="V74" i="59"/>
  <c r="T74" i="59"/>
  <c r="Q74" i="59"/>
  <c r="R74" i="59" s="1"/>
  <c r="P74" i="59"/>
  <c r="O74" i="59"/>
  <c r="N74" i="59"/>
  <c r="M74" i="59"/>
  <c r="W73" i="59"/>
  <c r="X73" i="59" s="1"/>
  <c r="V73" i="59"/>
  <c r="T73" i="59"/>
  <c r="Q73" i="59"/>
  <c r="R73" i="59" s="1"/>
  <c r="P73" i="59"/>
  <c r="O73" i="59"/>
  <c r="N73" i="59"/>
  <c r="M73" i="59"/>
  <c r="Q72" i="59"/>
  <c r="R72" i="59" s="1"/>
  <c r="O72" i="59"/>
  <c r="N72" i="59"/>
  <c r="P72" i="59"/>
  <c r="M72" i="59"/>
  <c r="Q71" i="59"/>
  <c r="R71" i="59" s="1"/>
  <c r="O71" i="59"/>
  <c r="N71" i="59"/>
  <c r="P71" i="59"/>
  <c r="M71" i="59"/>
  <c r="Q70" i="59"/>
  <c r="R70" i="59" s="1"/>
  <c r="O70" i="59"/>
  <c r="N70" i="59"/>
  <c r="P70" i="59"/>
  <c r="M70" i="59"/>
  <c r="Q69" i="59"/>
  <c r="R69" i="59" s="1"/>
  <c r="O69" i="59"/>
  <c r="N69" i="59"/>
  <c r="P69" i="59"/>
  <c r="M69" i="59"/>
  <c r="W56" i="59"/>
  <c r="X56" i="59" s="1"/>
  <c r="V56" i="59"/>
  <c r="T56" i="59"/>
  <c r="Q56" i="59"/>
  <c r="R56" i="59" s="1"/>
  <c r="O56" i="59"/>
  <c r="N56" i="59"/>
  <c r="M56" i="59"/>
  <c r="W55" i="59"/>
  <c r="X55" i="59" s="1"/>
  <c r="V55" i="59"/>
  <c r="T55" i="59"/>
  <c r="Q55" i="59"/>
  <c r="R55" i="59" s="1"/>
  <c r="O55" i="59"/>
  <c r="N55" i="59"/>
  <c r="M55" i="59"/>
  <c r="W54" i="59"/>
  <c r="X54" i="59" s="1"/>
  <c r="V54" i="59"/>
  <c r="T54" i="59"/>
  <c r="Q54" i="59"/>
  <c r="R54" i="59" s="1"/>
  <c r="O54" i="59"/>
  <c r="N54" i="59"/>
  <c r="M54" i="59"/>
  <c r="W53" i="59"/>
  <c r="X53" i="59" s="1"/>
  <c r="V53" i="59"/>
  <c r="T53" i="59"/>
  <c r="Q53" i="59"/>
  <c r="R53" i="59" s="1"/>
  <c r="O53" i="59"/>
  <c r="N53" i="59"/>
  <c r="M53" i="59"/>
  <c r="W52" i="59"/>
  <c r="X52" i="59" s="1"/>
  <c r="V52" i="59"/>
  <c r="T52" i="59"/>
  <c r="Q52" i="59"/>
  <c r="R52" i="59" s="1"/>
  <c r="O52" i="59"/>
  <c r="N52" i="59"/>
  <c r="M52" i="59"/>
  <c r="W51" i="59"/>
  <c r="X51" i="59" s="1"/>
  <c r="V51" i="59"/>
  <c r="T51" i="59"/>
  <c r="Q51" i="59"/>
  <c r="R51" i="59" s="1"/>
  <c r="O51" i="59"/>
  <c r="N51" i="59"/>
  <c r="M51" i="59"/>
  <c r="W50" i="59"/>
  <c r="X50" i="59" s="1"/>
  <c r="V50" i="59"/>
  <c r="T50" i="59"/>
  <c r="Q50" i="59"/>
  <c r="R50" i="59" s="1"/>
  <c r="O50" i="59"/>
  <c r="N50" i="59"/>
  <c r="M50" i="59"/>
  <c r="W49" i="59"/>
  <c r="X49" i="59" s="1"/>
  <c r="V49" i="59"/>
  <c r="T49" i="59"/>
  <c r="Q49" i="59"/>
  <c r="R49" i="59" s="1"/>
  <c r="O49" i="59"/>
  <c r="N49" i="59"/>
  <c r="M49" i="59"/>
  <c r="W47" i="59"/>
  <c r="X47" i="59" s="1"/>
  <c r="V47" i="59"/>
  <c r="T47" i="59"/>
  <c r="Q47" i="59"/>
  <c r="R47" i="59" s="1"/>
  <c r="O47" i="59"/>
  <c r="N47" i="59"/>
  <c r="M47" i="59"/>
  <c r="W46" i="59"/>
  <c r="X46" i="59" s="1"/>
  <c r="V46" i="59"/>
  <c r="T46" i="59"/>
  <c r="Q46" i="59"/>
  <c r="R46" i="59" s="1"/>
  <c r="O46" i="59"/>
  <c r="N46" i="59"/>
  <c r="M46" i="59"/>
  <c r="W45" i="59"/>
  <c r="X45" i="59" s="1"/>
  <c r="V45" i="59"/>
  <c r="T45" i="59"/>
  <c r="Q45" i="59"/>
  <c r="R45" i="59" s="1"/>
  <c r="O45" i="59"/>
  <c r="N45" i="59"/>
  <c r="M45" i="59"/>
  <c r="W43" i="59"/>
  <c r="X43" i="59" s="1"/>
  <c r="V43" i="59"/>
  <c r="T43" i="59"/>
  <c r="Q43" i="59"/>
  <c r="R43" i="59" s="1"/>
  <c r="O43" i="59"/>
  <c r="N43" i="59"/>
  <c r="M43" i="59"/>
  <c r="W42" i="59"/>
  <c r="X42" i="59" s="1"/>
  <c r="V42" i="59"/>
  <c r="T42" i="59"/>
  <c r="O42" i="59"/>
  <c r="N42" i="59"/>
  <c r="M42" i="59"/>
  <c r="W41" i="59"/>
  <c r="X41" i="59" s="1"/>
  <c r="V41" i="59"/>
  <c r="T41" i="59"/>
  <c r="Q41" i="59"/>
  <c r="R41" i="59" s="1"/>
  <c r="O41" i="59"/>
  <c r="N41" i="59"/>
  <c r="M41" i="59"/>
  <c r="W40" i="59"/>
  <c r="X40" i="59" s="1"/>
  <c r="V40" i="59"/>
  <c r="T40" i="59"/>
  <c r="Q40" i="59"/>
  <c r="R40" i="59" s="1"/>
  <c r="O40" i="59"/>
  <c r="N40" i="59"/>
  <c r="M40" i="59"/>
  <c r="W39" i="59"/>
  <c r="X39" i="59" s="1"/>
  <c r="V39" i="59"/>
  <c r="T39" i="59"/>
  <c r="Q39" i="59"/>
  <c r="R39" i="59" s="1"/>
  <c r="O39" i="59"/>
  <c r="N39" i="59"/>
  <c r="M39" i="59"/>
  <c r="W38" i="59"/>
  <c r="X38" i="59" s="1"/>
  <c r="V38" i="59"/>
  <c r="T38" i="59"/>
  <c r="Q38" i="59"/>
  <c r="R38" i="59" s="1"/>
  <c r="O38" i="59"/>
  <c r="N38" i="59"/>
  <c r="M38" i="59"/>
  <c r="W37" i="59"/>
  <c r="X37" i="59" s="1"/>
  <c r="V37" i="59"/>
  <c r="T37" i="59"/>
  <c r="Q37" i="59"/>
  <c r="R37" i="59" s="1"/>
  <c r="O37" i="59"/>
  <c r="N37" i="59"/>
  <c r="M37" i="59"/>
  <c r="W36" i="59"/>
  <c r="X36" i="59" s="1"/>
  <c r="V36" i="59"/>
  <c r="T36" i="59"/>
  <c r="Q36" i="59"/>
  <c r="R36" i="59" s="1"/>
  <c r="O36" i="59"/>
  <c r="N36" i="59"/>
  <c r="M36" i="59"/>
  <c r="W35" i="59"/>
  <c r="X35" i="59" s="1"/>
  <c r="V35" i="59"/>
  <c r="T35" i="59"/>
  <c r="Q35" i="59"/>
  <c r="R35" i="59" s="1"/>
  <c r="O35" i="59"/>
  <c r="N35" i="59"/>
  <c r="M35" i="59"/>
  <c r="W34" i="59"/>
  <c r="X34" i="59" s="1"/>
  <c r="V34" i="59"/>
  <c r="T34" i="59"/>
  <c r="Q34" i="59"/>
  <c r="R34" i="59" s="1"/>
  <c r="O34" i="59"/>
  <c r="N34" i="59"/>
  <c r="M34" i="59"/>
  <c r="W33" i="59"/>
  <c r="X33" i="59" s="1"/>
  <c r="V33" i="59"/>
  <c r="T33" i="59"/>
  <c r="Q33" i="59"/>
  <c r="R33" i="59" s="1"/>
  <c r="O33" i="59"/>
  <c r="N33" i="59"/>
  <c r="M33" i="59"/>
  <c r="W32" i="59"/>
  <c r="X32" i="59" s="1"/>
  <c r="V32" i="59"/>
  <c r="T32" i="59"/>
  <c r="Q32" i="59"/>
  <c r="R32" i="59" s="1"/>
  <c r="O32" i="59"/>
  <c r="N32" i="59"/>
  <c r="M32" i="59"/>
  <c r="W31" i="59"/>
  <c r="X31" i="59" s="1"/>
  <c r="V31" i="59"/>
  <c r="T31" i="59"/>
  <c r="Q31" i="59"/>
  <c r="R31" i="59" s="1"/>
  <c r="O31" i="59"/>
  <c r="N31" i="59"/>
  <c r="M31" i="59"/>
  <c r="W30" i="59"/>
  <c r="X30" i="59" s="1"/>
  <c r="V30" i="59"/>
  <c r="T30" i="59"/>
  <c r="Q30" i="59"/>
  <c r="R30" i="59" s="1"/>
  <c r="O30" i="59"/>
  <c r="N30" i="59"/>
  <c r="M30" i="59"/>
  <c r="W29" i="59"/>
  <c r="X29" i="59" s="1"/>
  <c r="V29" i="59"/>
  <c r="T29" i="59"/>
  <c r="Q29" i="59"/>
  <c r="R29" i="59" s="1"/>
  <c r="O29" i="59"/>
  <c r="N29" i="59"/>
  <c r="M29" i="59"/>
  <c r="W28" i="59"/>
  <c r="X28" i="59" s="1"/>
  <c r="V28" i="59"/>
  <c r="T28" i="59"/>
  <c r="Q28" i="59"/>
  <c r="R28" i="59" s="1"/>
  <c r="O28" i="59"/>
  <c r="N28" i="59"/>
  <c r="M28" i="59"/>
  <c r="W27" i="59"/>
  <c r="X27" i="59" s="1"/>
  <c r="V27" i="59"/>
  <c r="T27" i="59"/>
  <c r="Q27" i="59"/>
  <c r="R27" i="59" s="1"/>
  <c r="O27" i="59"/>
  <c r="N27" i="59"/>
  <c r="M27" i="59"/>
  <c r="W26" i="59"/>
  <c r="X26" i="59" s="1"/>
  <c r="V26" i="59"/>
  <c r="T26" i="59"/>
  <c r="Q26" i="59"/>
  <c r="R26" i="59" s="1"/>
  <c r="O26" i="59"/>
  <c r="N26" i="59"/>
  <c r="M26" i="59"/>
  <c r="W25" i="59"/>
  <c r="X25" i="59" s="1"/>
  <c r="V25" i="59"/>
  <c r="T25" i="59"/>
  <c r="Q25" i="59"/>
  <c r="R25" i="59" s="1"/>
  <c r="O25" i="59"/>
  <c r="N25" i="59"/>
  <c r="M25" i="59"/>
  <c r="W24" i="59"/>
  <c r="X24" i="59" s="1"/>
  <c r="V24" i="59"/>
  <c r="T24" i="59"/>
  <c r="Q24" i="59"/>
  <c r="R24" i="59" s="1"/>
  <c r="O24" i="59"/>
  <c r="N24" i="59"/>
  <c r="M24" i="59"/>
  <c r="W23" i="59"/>
  <c r="X23" i="59" s="1"/>
  <c r="V23" i="59"/>
  <c r="T23" i="59"/>
  <c r="Q23" i="59"/>
  <c r="R23" i="59" s="1"/>
  <c r="O23" i="59"/>
  <c r="N23" i="59"/>
  <c r="M23" i="59"/>
  <c r="AK22" i="59" a="1"/>
  <c r="AK22" i="59" s="1"/>
  <c r="AJ22" i="59" a="1"/>
  <c r="AJ22" i="59" s="1"/>
  <c r="BP1" i="59"/>
  <c r="BJ1" i="59"/>
  <c r="CB1" i="59"/>
  <c r="AX1" i="59"/>
  <c r="BL1" i="59"/>
  <c r="BK1" i="59"/>
  <c r="BG1" i="59"/>
  <c r="CA1" i="59"/>
  <c r="BI1" i="59"/>
  <c r="AR1" i="59"/>
  <c r="BD1" i="59"/>
  <c r="BC1" i="59"/>
  <c r="S19" i="59"/>
  <c r="R19" i="59"/>
  <c r="P19" i="59"/>
  <c r="S18" i="59"/>
  <c r="R18" i="59"/>
  <c r="S17" i="59"/>
  <c r="R17" i="59"/>
  <c r="S16" i="59"/>
  <c r="R16" i="59"/>
  <c r="BP12" i="59" a="1"/>
  <c r="BP12" i="59" s="1"/>
  <c r="BJ12" i="59" a="1"/>
  <c r="BJ12" i="59" s="1"/>
  <c r="CB12" i="59" a="1"/>
  <c r="CB12" i="59" s="1"/>
  <c r="AP12" i="59" a="1"/>
  <c r="AP12" i="59" s="1"/>
  <c r="AX12" i="59" a="1"/>
  <c r="AX12" i="59" s="1"/>
  <c r="BL12" i="59" a="1"/>
  <c r="BL12" i="59" s="1"/>
  <c r="AU12" i="59" a="1"/>
  <c r="AU12" i="59" s="1"/>
  <c r="AQ12" i="59" a="1"/>
  <c r="AQ12" i="59" s="1"/>
  <c r="BK12" i="59" a="1"/>
  <c r="BK12" i="59" s="1"/>
  <c r="BG12" i="59" a="1"/>
  <c r="BG12" i="59" s="1"/>
  <c r="CA12" i="59" a="1"/>
  <c r="CA12" i="59" s="1"/>
  <c r="BI12" i="59" a="1"/>
  <c r="BI12" i="59" s="1"/>
  <c r="AR12" i="59" a="1"/>
  <c r="AR12" i="59" s="1"/>
  <c r="CC12" i="59" a="1"/>
  <c r="CC12" i="59" s="1"/>
  <c r="BF12" i="59" a="1"/>
  <c r="BF12" i="59" s="1"/>
  <c r="BE12" i="59" a="1"/>
  <c r="BE12" i="59" s="1"/>
  <c r="BD12" i="59" a="1"/>
  <c r="BD12" i="59" s="1"/>
  <c r="BC12" i="59" a="1"/>
  <c r="BC12" i="59" s="1"/>
  <c r="AM12" i="59" a="1"/>
  <c r="AM12" i="59" s="1"/>
  <c r="AL12" i="59" a="1"/>
  <c r="AL12" i="59" s="1"/>
  <c r="BP10" i="59" a="1"/>
  <c r="BP10" i="59" s="1"/>
  <c r="BJ10" i="59" a="1"/>
  <c r="BJ10" i="59" s="1"/>
  <c r="CB10" i="59" a="1"/>
  <c r="CB10" i="59" s="1"/>
  <c r="AP10" i="59" a="1"/>
  <c r="AP10" i="59" s="1"/>
  <c r="AX10" i="59" a="1"/>
  <c r="AX10" i="59" s="1"/>
  <c r="BL10" i="59" a="1"/>
  <c r="BL10" i="59" s="1"/>
  <c r="AU10" i="59" a="1"/>
  <c r="AU10" i="59" s="1"/>
  <c r="AQ10" i="59" a="1"/>
  <c r="AQ10" i="59" s="1"/>
  <c r="BK10" i="59" a="1"/>
  <c r="BK10" i="59" s="1"/>
  <c r="BG10" i="59" a="1"/>
  <c r="BG10" i="59" s="1"/>
  <c r="CA10" i="59" a="1"/>
  <c r="CA10" i="59" s="1"/>
  <c r="BI10" i="59" a="1"/>
  <c r="BI10" i="59" s="1"/>
  <c r="AR10" i="59" a="1"/>
  <c r="AR10" i="59" s="1"/>
  <c r="CC10" i="59" a="1"/>
  <c r="CC10" i="59" s="1"/>
  <c r="BF10" i="59" a="1"/>
  <c r="BF10" i="59" s="1"/>
  <c r="BE10" i="59" a="1"/>
  <c r="BE10" i="59" s="1"/>
  <c r="BD10" i="59" a="1"/>
  <c r="BD10" i="59" s="1"/>
  <c r="BC10" i="59" a="1"/>
  <c r="BC10" i="59" s="1"/>
  <c r="AM10" i="59" a="1"/>
  <c r="AM10" i="59" s="1"/>
  <c r="AL10" i="59" a="1"/>
  <c r="AL10" i="59" s="1"/>
  <c r="BP2" i="59" a="1"/>
  <c r="BP2" i="59" s="1"/>
  <c r="BJ2" i="59" a="1"/>
  <c r="BJ2" i="59" s="1"/>
  <c r="CB2" i="59" a="1"/>
  <c r="CB2" i="59" s="1"/>
  <c r="AP2" i="59" a="1"/>
  <c r="AP2" i="59" s="1"/>
  <c r="AX2" i="59" a="1"/>
  <c r="AX2" i="59" s="1"/>
  <c r="BL2" i="59" a="1"/>
  <c r="BL2" i="59" s="1"/>
  <c r="AU2" i="59" a="1"/>
  <c r="AU2" i="59" s="1"/>
  <c r="AQ2" i="59" a="1"/>
  <c r="AQ2" i="59" s="1"/>
  <c r="BK2" i="59" a="1"/>
  <c r="BK2" i="59" s="1"/>
  <c r="BG2" i="59" a="1"/>
  <c r="BG2" i="59" s="1"/>
  <c r="CA2" i="59" a="1"/>
  <c r="CA2" i="59" s="1"/>
  <c r="BI2" i="59" a="1"/>
  <c r="BI2" i="59" s="1"/>
  <c r="AR2" i="59" a="1"/>
  <c r="AR2" i="59" s="1"/>
  <c r="CC2" i="59" a="1"/>
  <c r="CC2" i="59" s="1"/>
  <c r="BF2" i="59" a="1"/>
  <c r="BF2" i="59" s="1"/>
  <c r="BE2" i="59" a="1"/>
  <c r="BE2" i="59" s="1"/>
  <c r="BD2" i="59" a="1"/>
  <c r="BD2" i="59" s="1"/>
  <c r="BC2" i="59" a="1"/>
  <c r="BC2" i="59" s="1"/>
  <c r="AM2" i="59" a="1"/>
  <c r="AM2" i="59" s="1"/>
  <c r="AP1" i="59"/>
  <c r="AU1" i="59"/>
  <c r="AQ1" i="59"/>
  <c r="CC1" i="59"/>
  <c r="BF1" i="59"/>
  <c r="BE1" i="59"/>
  <c r="AM1" i="59"/>
  <c r="P59" i="59"/>
  <c r="P54" i="59"/>
  <c r="E19" i="35" a="1"/>
  <c r="E19" i="35"/>
  <c r="G19" i="35" s="1" a="1"/>
  <c r="G19" i="35" s="1"/>
  <c r="E20" i="35" a="1"/>
  <c r="E20" i="35"/>
  <c r="G20" i="35" s="1" a="1"/>
  <c r="E21" i="35" a="1"/>
  <c r="E21" i="35"/>
  <c r="G21" i="35" s="1" a="1"/>
  <c r="G21" i="35" s="1"/>
  <c r="E22" i="35" a="1"/>
  <c r="E22" i="35" s="1"/>
  <c r="G22" i="35" s="1" a="1"/>
  <c r="G22" i="35" s="1"/>
  <c r="E23" i="35" a="1"/>
  <c r="E23" i="35"/>
  <c r="G23" i="35" s="1" a="1"/>
  <c r="G23" i="35" s="1"/>
  <c r="E24" i="35" a="1"/>
  <c r="E24" i="35" s="1"/>
  <c r="G24" i="35" s="1" a="1"/>
  <c r="G24" i="35" s="1"/>
  <c r="E25" i="35" a="1"/>
  <c r="E25" i="35"/>
  <c r="G25" i="35" s="1" a="1"/>
  <c r="G25" i="35" s="1"/>
  <c r="E26" i="35" a="1"/>
  <c r="E26" i="35" s="1"/>
  <c r="G26" i="35" s="1" a="1"/>
  <c r="G26" i="35" s="1"/>
  <c r="E27" i="35" a="1"/>
  <c r="E27" i="35" s="1"/>
  <c r="G27" i="35" s="1" a="1"/>
  <c r="G27" i="35" s="1"/>
  <c r="E28" i="35" a="1"/>
  <c r="E28" i="35" s="1"/>
  <c r="G28" i="35" s="1" a="1"/>
  <c r="G28" i="35" s="1"/>
  <c r="E29" i="35" a="1"/>
  <c r="E29" i="35" s="1"/>
  <c r="G29" i="35" s="1" a="1"/>
  <c r="G29" i="35" s="1"/>
  <c r="E30" i="35" a="1"/>
  <c r="E30" i="35" s="1"/>
  <c r="G30" i="35" s="1" a="1"/>
  <c r="G30" i="35" s="1"/>
  <c r="E31" i="35" a="1"/>
  <c r="E31" i="35"/>
  <c r="G31" i="35" s="1" a="1"/>
  <c r="G31" i="35" s="1"/>
  <c r="E32" i="35" a="1"/>
  <c r="E32" i="35"/>
  <c r="G32" i="35" s="1" a="1"/>
  <c r="G32" i="35" s="1"/>
  <c r="E33" i="35" a="1"/>
  <c r="E33" i="35" s="1"/>
  <c r="E34" i="35" a="1"/>
  <c r="E34" i="35" s="1"/>
  <c r="G34" i="35" s="1" a="1"/>
  <c r="G34" i="35" s="1"/>
  <c r="E35" i="35" a="1"/>
  <c r="E35" i="35" s="1"/>
  <c r="G35" i="35" s="1" a="1"/>
  <c r="G35" i="35" s="1"/>
  <c r="E36" i="35" a="1"/>
  <c r="E36" i="35"/>
  <c r="G36" i="35" s="1" a="1"/>
  <c r="G36" i="35" s="1"/>
  <c r="E37" i="35" a="1"/>
  <c r="E37" i="35" s="1"/>
  <c r="G37" i="35" s="1" a="1"/>
  <c r="G37" i="35" s="1"/>
  <c r="E38" i="35" a="1"/>
  <c r="E38" i="35" s="1"/>
  <c r="G38" i="35" s="1" a="1"/>
  <c r="E39" i="35" a="1"/>
  <c r="E39" i="35" s="1"/>
  <c r="G39" i="35" s="1" a="1"/>
  <c r="G39" i="35" s="1"/>
  <c r="E40" i="35" a="1"/>
  <c r="E40" i="35" s="1"/>
  <c r="G40" i="35" s="1" a="1"/>
  <c r="G40" i="35" s="1"/>
  <c r="E41" i="35" a="1"/>
  <c r="E41" i="35"/>
  <c r="E42" i="35" a="1"/>
  <c r="E42" i="35" s="1"/>
  <c r="G42" i="35" s="1" a="1"/>
  <c r="G42" i="35" s="1"/>
  <c r="E43" i="35" a="1"/>
  <c r="E43" i="35"/>
  <c r="G43" i="35" s="1" a="1"/>
  <c r="G43" i="35" s="1"/>
  <c r="E44" i="35" a="1"/>
  <c r="E44" i="35" s="1"/>
  <c r="G44" i="35" s="1" a="1"/>
  <c r="G44" i="35" s="1"/>
  <c r="E45" i="35" a="1"/>
  <c r="E45" i="35" s="1"/>
  <c r="G45" i="35" s="1" a="1"/>
  <c r="G45" i="35" s="1"/>
  <c r="E46" i="35" a="1"/>
  <c r="E46" i="35" s="1"/>
  <c r="G46" i="35" s="1" a="1"/>
  <c r="G46" i="35" s="1"/>
  <c r="E47" i="35" a="1"/>
  <c r="E47" i="35"/>
  <c r="G47" i="35" s="1" a="1"/>
  <c r="G47" i="35"/>
  <c r="E48" i="35" a="1"/>
  <c r="E48" i="35"/>
  <c r="G48" i="35" s="1" a="1"/>
  <c r="E49" i="35" a="1"/>
  <c r="E49" i="35"/>
  <c r="G49" i="35" s="1" a="1"/>
  <c r="G49" i="35" s="1"/>
  <c r="E50" i="35" a="1"/>
  <c r="E50" i="35" s="1"/>
  <c r="G50" i="35" s="1" a="1"/>
  <c r="G50" i="35" s="1"/>
  <c r="E18" i="35" a="1"/>
  <c r="E18" i="35" s="1"/>
  <c r="G18" i="35" s="1" a="1"/>
  <c r="G18" i="35" s="1"/>
  <c r="G33" i="35" a="1"/>
  <c r="G33" i="35" s="1"/>
  <c r="G20" i="35"/>
  <c r="E5" i="35"/>
  <c r="E6" i="35"/>
  <c r="E7" i="35"/>
  <c r="E8" i="35"/>
  <c r="E9" i="35"/>
  <c r="E10" i="35"/>
  <c r="E11" i="35"/>
  <c r="E12" i="35"/>
  <c r="E13" i="35"/>
  <c r="E14" i="35"/>
  <c r="E4" i="35"/>
  <c r="AB62" i="42"/>
  <c r="AA62" i="42"/>
  <c r="Z62" i="42"/>
  <c r="Y62" i="42"/>
  <c r="X62" i="42"/>
  <c r="W62" i="42"/>
  <c r="V62" i="42"/>
  <c r="U62" i="42"/>
  <c r="T62" i="42"/>
  <c r="S62" i="42"/>
  <c r="R62" i="42"/>
  <c r="E58" i="42"/>
  <c r="Q50" i="42"/>
  <c r="P50" i="42"/>
  <c r="O50" i="42"/>
  <c r="N50" i="42"/>
  <c r="Q49" i="42"/>
  <c r="P49" i="42"/>
  <c r="O49" i="42"/>
  <c r="N49" i="42"/>
  <c r="Q48" i="42"/>
  <c r="P48" i="42"/>
  <c r="O48" i="42"/>
  <c r="N48" i="42"/>
  <c r="S47" i="42"/>
  <c r="Q47" i="42"/>
  <c r="P47" i="42"/>
  <c r="O47" i="42"/>
  <c r="N47" i="42"/>
  <c r="R47" i="42" s="1"/>
  <c r="S46" i="42"/>
  <c r="Q46" i="42"/>
  <c r="P46" i="42"/>
  <c r="O46" i="42"/>
  <c r="N46" i="42"/>
  <c r="R46" i="42" s="1"/>
  <c r="S45" i="42"/>
  <c r="Q45" i="42"/>
  <c r="P45" i="42"/>
  <c r="O45" i="42"/>
  <c r="N45" i="42"/>
  <c r="R45" i="42"/>
  <c r="S44" i="42"/>
  <c r="Q44" i="42"/>
  <c r="P44" i="42"/>
  <c r="O44" i="42"/>
  <c r="N44" i="42"/>
  <c r="R44" i="42" s="1"/>
  <c r="S43" i="42"/>
  <c r="Q43" i="42"/>
  <c r="P43" i="42"/>
  <c r="O43" i="42"/>
  <c r="N43" i="42"/>
  <c r="R43" i="42" s="1"/>
  <c r="S42" i="42"/>
  <c r="Q42" i="42"/>
  <c r="P42" i="42"/>
  <c r="O42" i="42"/>
  <c r="N42" i="42"/>
  <c r="R42" i="42" s="1"/>
  <c r="S41" i="42"/>
  <c r="Q41" i="42"/>
  <c r="P41" i="42"/>
  <c r="O41" i="42"/>
  <c r="N41" i="42"/>
  <c r="R41" i="42" s="1"/>
  <c r="S40" i="42"/>
  <c r="V40" i="42" s="1"/>
  <c r="Q40" i="42"/>
  <c r="T40" i="42"/>
  <c r="P40" i="42"/>
  <c r="O40" i="42"/>
  <c r="N40" i="42"/>
  <c r="R40" i="42" s="1"/>
  <c r="U40" i="42" s="1"/>
  <c r="S39" i="42"/>
  <c r="V39" i="42"/>
  <c r="Q39" i="42"/>
  <c r="T39" i="42" s="1"/>
  <c r="P39" i="42"/>
  <c r="O39" i="42"/>
  <c r="N39" i="42"/>
  <c r="R39" i="42" s="1"/>
  <c r="U39" i="42" s="1"/>
  <c r="S38" i="42"/>
  <c r="V38" i="42" s="1"/>
  <c r="Q38" i="42"/>
  <c r="T38" i="42" s="1"/>
  <c r="P38" i="42"/>
  <c r="O38" i="42"/>
  <c r="N38" i="42"/>
  <c r="R38" i="42" s="1"/>
  <c r="U38" i="42" s="1"/>
  <c r="S37" i="42"/>
  <c r="V37" i="42" s="1"/>
  <c r="Q37" i="42"/>
  <c r="T37" i="42" s="1"/>
  <c r="P37" i="42"/>
  <c r="O37" i="42"/>
  <c r="N37" i="42"/>
  <c r="R37" i="42"/>
  <c r="U37" i="42" s="1"/>
  <c r="S36" i="42"/>
  <c r="V36" i="42"/>
  <c r="Q36" i="42"/>
  <c r="T36" i="42" s="1"/>
  <c r="P36" i="42"/>
  <c r="O36" i="42"/>
  <c r="N36" i="42"/>
  <c r="R36" i="42" s="1"/>
  <c r="U36" i="42" s="1"/>
  <c r="S35" i="42"/>
  <c r="V35" i="42" s="1"/>
  <c r="Q35" i="42"/>
  <c r="T35" i="42"/>
  <c r="P35" i="42"/>
  <c r="O35" i="42"/>
  <c r="N35" i="42"/>
  <c r="R35" i="42" s="1"/>
  <c r="U35" i="42" s="1"/>
  <c r="S34" i="42"/>
  <c r="V34" i="42" s="1"/>
  <c r="Q34" i="42"/>
  <c r="T34" i="42" s="1"/>
  <c r="P34" i="42"/>
  <c r="O34" i="42"/>
  <c r="N34" i="42"/>
  <c r="R34" i="42" s="1"/>
  <c r="U34" i="42"/>
  <c r="S33" i="42"/>
  <c r="V33" i="42" s="1"/>
  <c r="Q33" i="42"/>
  <c r="T33" i="42" s="1"/>
  <c r="P33" i="42"/>
  <c r="O33" i="42"/>
  <c r="N33" i="42"/>
  <c r="R33" i="42"/>
  <c r="U33" i="42" s="1"/>
  <c r="S32" i="42"/>
  <c r="V32" i="42" s="1"/>
  <c r="Q32" i="42"/>
  <c r="T32" i="42" s="1"/>
  <c r="P32" i="42"/>
  <c r="O32" i="42"/>
  <c r="N32" i="42"/>
  <c r="R32" i="42"/>
  <c r="U32" i="42"/>
  <c r="S31" i="42"/>
  <c r="V31" i="42"/>
  <c r="Q31" i="42"/>
  <c r="T31" i="42"/>
  <c r="P31" i="42"/>
  <c r="O31" i="42"/>
  <c r="N31" i="42"/>
  <c r="R31" i="42"/>
  <c r="U31" i="42" s="1"/>
  <c r="S30" i="42"/>
  <c r="V30" i="42" s="1"/>
  <c r="Q30" i="42"/>
  <c r="T30" i="42" s="1"/>
  <c r="P30" i="42"/>
  <c r="O30" i="42"/>
  <c r="N30" i="42"/>
  <c r="R30" i="42" s="1"/>
  <c r="U30" i="42"/>
  <c r="S29" i="42"/>
  <c r="V29" i="42" s="1"/>
  <c r="Q29" i="42"/>
  <c r="T29" i="42"/>
  <c r="P29" i="42"/>
  <c r="O29" i="42"/>
  <c r="N29" i="42"/>
  <c r="R29" i="42" s="1"/>
  <c r="U29" i="42" s="1"/>
  <c r="S28" i="42"/>
  <c r="V28" i="42" s="1"/>
  <c r="Q28" i="42"/>
  <c r="T28" i="42" s="1"/>
  <c r="P28" i="42"/>
  <c r="O28" i="42"/>
  <c r="N28" i="42"/>
  <c r="R28" i="42" s="1"/>
  <c r="U28" i="42" s="1"/>
  <c r="S27" i="42"/>
  <c r="V27" i="42"/>
  <c r="Q27" i="42"/>
  <c r="T27" i="42" s="1"/>
  <c r="P27" i="42"/>
  <c r="O27" i="42"/>
  <c r="N27" i="42"/>
  <c r="R27" i="42" s="1"/>
  <c r="U27" i="42" s="1"/>
  <c r="S26" i="42"/>
  <c r="V26" i="42"/>
  <c r="Q26" i="42"/>
  <c r="T26" i="42" s="1"/>
  <c r="P26" i="42"/>
  <c r="O26" i="42"/>
  <c r="N26" i="42"/>
  <c r="R26" i="42" s="1"/>
  <c r="U26" i="42" s="1"/>
  <c r="S25" i="42"/>
  <c r="V25" i="42"/>
  <c r="Q25" i="42"/>
  <c r="T25" i="42" s="1"/>
  <c r="P25" i="42"/>
  <c r="O25" i="42"/>
  <c r="N25" i="42"/>
  <c r="R25" i="42"/>
  <c r="U25" i="42" s="1"/>
  <c r="S24" i="42"/>
  <c r="V24" i="42" s="1"/>
  <c r="Q24" i="42"/>
  <c r="T24" i="42"/>
  <c r="P24" i="42"/>
  <c r="O24" i="42"/>
  <c r="N24" i="42"/>
  <c r="R24" i="42" s="1"/>
  <c r="U24" i="42" s="1"/>
  <c r="S23" i="42"/>
  <c r="V23" i="42"/>
  <c r="Q23" i="42"/>
  <c r="T23" i="42" s="1"/>
  <c r="P23" i="42"/>
  <c r="O23" i="42"/>
  <c r="N23" i="42"/>
  <c r="R23" i="42" s="1"/>
  <c r="U23" i="42" s="1"/>
  <c r="S22" i="42"/>
  <c r="V22" i="42" s="1"/>
  <c r="Q22" i="42"/>
  <c r="T22" i="42" s="1"/>
  <c r="P22" i="42"/>
  <c r="O22" i="42"/>
  <c r="N22" i="42"/>
  <c r="R22" i="42" s="1"/>
  <c r="U22" i="42" s="1"/>
  <c r="S21" i="42"/>
  <c r="V21" i="42" s="1"/>
  <c r="Q21" i="42"/>
  <c r="T21" i="42" s="1"/>
  <c r="P21" i="42"/>
  <c r="O21" i="42"/>
  <c r="N21" i="42"/>
  <c r="R21" i="42"/>
  <c r="U21" i="42" s="1"/>
  <c r="S20" i="42"/>
  <c r="V20" i="42" s="1"/>
  <c r="Q20" i="42"/>
  <c r="T20" i="42" s="1"/>
  <c r="P20" i="42"/>
  <c r="O20" i="42"/>
  <c r="N20" i="42"/>
  <c r="R20" i="42"/>
  <c r="U20" i="42" s="1"/>
  <c r="S19" i="42"/>
  <c r="V19" i="42" s="1"/>
  <c r="Q19" i="42"/>
  <c r="T19" i="42" s="1"/>
  <c r="P19" i="42"/>
  <c r="O19" i="42"/>
  <c r="N19" i="42"/>
  <c r="R19" i="42" s="1"/>
  <c r="U19" i="42" s="1"/>
  <c r="S18" i="42"/>
  <c r="V18" i="42"/>
  <c r="Q18" i="42"/>
  <c r="T18" i="42" s="1"/>
  <c r="P18" i="42"/>
  <c r="O18" i="42"/>
  <c r="N18" i="42"/>
  <c r="R18" i="42" s="1"/>
  <c r="U18" i="42" s="1"/>
  <c r="S17" i="42"/>
  <c r="V17" i="42" s="1"/>
  <c r="Q17" i="42"/>
  <c r="T17" i="42"/>
  <c r="P17" i="42"/>
  <c r="O17" i="42"/>
  <c r="N17" i="42"/>
  <c r="R17" i="42" s="1"/>
  <c r="U17" i="42" s="1"/>
  <c r="S16" i="42"/>
  <c r="V16" i="42" s="1"/>
  <c r="Q16" i="42"/>
  <c r="T16" i="42" s="1"/>
  <c r="P16" i="42"/>
  <c r="O16" i="42"/>
  <c r="N16" i="42"/>
  <c r="R16" i="42"/>
  <c r="U16" i="42" s="1"/>
  <c r="S15" i="42"/>
  <c r="V15" i="42"/>
  <c r="Q15" i="42"/>
  <c r="T15" i="42" s="1"/>
  <c r="P15" i="42"/>
  <c r="O15" i="42"/>
  <c r="N15" i="42"/>
  <c r="R15" i="42" s="1"/>
  <c r="U15" i="42" s="1"/>
  <c r="S14" i="42"/>
  <c r="V14" i="42"/>
  <c r="Q14" i="42"/>
  <c r="T14" i="42" s="1"/>
  <c r="P14" i="42"/>
  <c r="O14" i="42"/>
  <c r="N14" i="42"/>
  <c r="R14" i="42" s="1"/>
  <c r="U14" i="42" s="1"/>
  <c r="S13" i="42"/>
  <c r="V13" i="42"/>
  <c r="Q13" i="42"/>
  <c r="T13" i="42" s="1"/>
  <c r="P13" i="42"/>
  <c r="O13" i="42"/>
  <c r="N13" i="42"/>
  <c r="R13" i="42" s="1"/>
  <c r="U13" i="42" s="1"/>
  <c r="S12" i="42"/>
  <c r="V12" i="42" s="1"/>
  <c r="Q12" i="42"/>
  <c r="T12" i="42"/>
  <c r="P12" i="42"/>
  <c r="O12" i="42"/>
  <c r="N12" i="42"/>
  <c r="R12" i="42" s="1"/>
  <c r="U12" i="42" s="1"/>
  <c r="S11" i="42"/>
  <c r="V11" i="42" s="1"/>
  <c r="Q11" i="42"/>
  <c r="T11" i="42" s="1"/>
  <c r="P11" i="42"/>
  <c r="O11" i="42"/>
  <c r="N11" i="42"/>
  <c r="R11" i="42" s="1"/>
  <c r="U11" i="42" s="1"/>
  <c r="S10" i="42"/>
  <c r="V10" i="42" s="1"/>
  <c r="Q10" i="42"/>
  <c r="T10" i="42" s="1"/>
  <c r="P10" i="42"/>
  <c r="O10" i="42"/>
  <c r="N10" i="42"/>
  <c r="R10" i="42" s="1"/>
  <c r="U10" i="42" s="1"/>
  <c r="S9" i="42"/>
  <c r="V9" i="42"/>
  <c r="Q9" i="42"/>
  <c r="T9" i="42"/>
  <c r="P9" i="42"/>
  <c r="O9" i="42"/>
  <c r="N9" i="42"/>
  <c r="R9" i="42" s="1"/>
  <c r="U9" i="42" s="1"/>
  <c r="S8" i="42"/>
  <c r="V8" i="42" s="1"/>
  <c r="Q8" i="42"/>
  <c r="T8" i="42"/>
  <c r="P8" i="42"/>
  <c r="O8" i="42"/>
  <c r="N8" i="42"/>
  <c r="R8" i="42" s="1"/>
  <c r="U8" i="42" s="1"/>
  <c r="S7" i="42"/>
  <c r="V7" i="42" s="1"/>
  <c r="Q7" i="42"/>
  <c r="T7" i="42" s="1"/>
  <c r="P7" i="42"/>
  <c r="O7" i="42"/>
  <c r="N7" i="42"/>
  <c r="R7" i="42"/>
  <c r="U7" i="42" s="1"/>
  <c r="S6" i="42"/>
  <c r="V6" i="42" s="1"/>
  <c r="Q6" i="42"/>
  <c r="T6" i="42" s="1"/>
  <c r="P6" i="42"/>
  <c r="O6" i="42"/>
  <c r="N6" i="42"/>
  <c r="R6" i="42" s="1"/>
  <c r="U6" i="42"/>
  <c r="S5" i="42"/>
  <c r="V5" i="42" s="1"/>
  <c r="Q5" i="42"/>
  <c r="T5" i="42"/>
  <c r="P5" i="42"/>
  <c r="O5" i="42"/>
  <c r="N5" i="42"/>
  <c r="R5" i="42"/>
  <c r="U5" i="42"/>
  <c r="S4" i="42"/>
  <c r="V4" i="42"/>
  <c r="Q4" i="42"/>
  <c r="T4" i="42" s="1"/>
  <c r="P4" i="42"/>
  <c r="O4" i="42"/>
  <c r="N4" i="42"/>
  <c r="R4" i="42"/>
  <c r="U4" i="42" s="1"/>
  <c r="S3" i="42"/>
  <c r="V3" i="42" s="1"/>
  <c r="Q3" i="42"/>
  <c r="T3" i="42" s="1"/>
  <c r="P3" i="42"/>
  <c r="O3" i="42"/>
  <c r="N3" i="42"/>
  <c r="R3" i="42" s="1"/>
  <c r="U3" i="42" s="1"/>
  <c r="S2" i="42"/>
  <c r="V2" i="42"/>
  <c r="Q2" i="42"/>
  <c r="T2" i="42" s="1"/>
  <c r="P2" i="42"/>
  <c r="O2" i="42"/>
  <c r="N2" i="42"/>
  <c r="R2" i="42" s="1"/>
  <c r="U2" i="42" s="1"/>
  <c r="S1" i="42"/>
  <c r="V1" i="42" s="1"/>
  <c r="Q1" i="42"/>
  <c r="T1" i="42"/>
  <c r="P1" i="42"/>
  <c r="O1" i="42"/>
  <c r="N1" i="42"/>
  <c r="R1" i="42"/>
  <c r="U1" i="42"/>
  <c r="G8" i="35"/>
  <c r="G9" i="35"/>
  <c r="G38" i="35"/>
  <c r="G41" i="35" a="1"/>
  <c r="G41" i="35" s="1"/>
  <c r="G48" i="35"/>
  <c r="E51" i="35"/>
  <c r="G51" i="35" s="1" a="1"/>
  <c r="G51" i="35" s="1"/>
  <c r="E52" i="35"/>
  <c r="G52" i="35" s="1" a="1"/>
  <c r="G52" i="35" s="1"/>
  <c r="E53" i="35"/>
  <c r="G53" i="35" s="1" a="1"/>
  <c r="G53" i="35" s="1"/>
  <c r="N1" i="39"/>
  <c r="Q1" i="39"/>
  <c r="O1" i="39"/>
  <c r="P1" i="39"/>
  <c r="N2" i="39"/>
  <c r="Q2" i="39" s="1"/>
  <c r="O2" i="39"/>
  <c r="P2" i="39"/>
  <c r="N3" i="39"/>
  <c r="Q3" i="39" s="1"/>
  <c r="O3" i="39"/>
  <c r="P3" i="39"/>
  <c r="N4" i="39"/>
  <c r="Q4" i="39" s="1"/>
  <c r="O4" i="39"/>
  <c r="P4" i="39"/>
  <c r="N5" i="39"/>
  <c r="Q5" i="39" s="1"/>
  <c r="O5" i="39"/>
  <c r="P5" i="39"/>
  <c r="N6" i="39"/>
  <c r="O6" i="39"/>
  <c r="P6" i="39"/>
  <c r="N7" i="39"/>
  <c r="Q7" i="39" s="1"/>
  <c r="O7" i="39"/>
  <c r="P7" i="39"/>
  <c r="N8" i="39"/>
  <c r="Q8" i="39" s="1"/>
  <c r="O8" i="39"/>
  <c r="P8" i="39"/>
  <c r="N9" i="39"/>
  <c r="Q9" i="39" s="1"/>
  <c r="O9" i="39"/>
  <c r="P9" i="39"/>
  <c r="N10" i="39"/>
  <c r="Q10" i="39" s="1"/>
  <c r="O10" i="39"/>
  <c r="P10" i="39"/>
  <c r="N11" i="39"/>
  <c r="Q11" i="39"/>
  <c r="O11" i="39"/>
  <c r="P11" i="39"/>
  <c r="N12" i="39"/>
  <c r="Q12" i="39" s="1"/>
  <c r="O12" i="39"/>
  <c r="P12" i="39"/>
  <c r="N13" i="39"/>
  <c r="Q13" i="39"/>
  <c r="O13" i="39"/>
  <c r="P13" i="39"/>
  <c r="N14" i="39"/>
  <c r="Q14" i="39" s="1"/>
  <c r="O14" i="39"/>
  <c r="P14" i="39"/>
  <c r="N15" i="39"/>
  <c r="Q15" i="39"/>
  <c r="O15" i="39"/>
  <c r="P15" i="39"/>
  <c r="N16" i="39"/>
  <c r="Q16" i="39" s="1"/>
  <c r="O16" i="39"/>
  <c r="P16" i="39"/>
  <c r="N17" i="39"/>
  <c r="Q17" i="39"/>
  <c r="O17" i="39"/>
  <c r="P17" i="39"/>
  <c r="N18" i="39"/>
  <c r="Q18" i="39" s="1"/>
  <c r="O18" i="39"/>
  <c r="P18" i="39"/>
  <c r="N19" i="39"/>
  <c r="Q19" i="39" s="1"/>
  <c r="O19" i="39"/>
  <c r="P19" i="39"/>
  <c r="N20" i="39"/>
  <c r="Q20" i="39" s="1"/>
  <c r="O20" i="39"/>
  <c r="P20" i="39"/>
  <c r="N21" i="39"/>
  <c r="Q21" i="39" s="1"/>
  <c r="O21" i="39"/>
  <c r="P21" i="39"/>
  <c r="N22" i="39"/>
  <c r="Q22" i="39" s="1"/>
  <c r="O22" i="39"/>
  <c r="P22" i="39"/>
  <c r="N23" i="39"/>
  <c r="Q23" i="39" s="1"/>
  <c r="O23" i="39"/>
  <c r="P23" i="39"/>
  <c r="N24" i="39"/>
  <c r="Q24" i="39" s="1"/>
  <c r="O24" i="39"/>
  <c r="P24" i="39"/>
  <c r="N25" i="39"/>
  <c r="Q25" i="39" s="1"/>
  <c r="O25" i="39"/>
  <c r="P25" i="39"/>
  <c r="N26" i="39"/>
  <c r="Q26" i="39" s="1"/>
  <c r="O26" i="39"/>
  <c r="P26" i="39"/>
  <c r="N27" i="39"/>
  <c r="Q27" i="39"/>
  <c r="O27" i="39"/>
  <c r="P27" i="39"/>
  <c r="N28" i="39"/>
  <c r="Q28" i="39" s="1"/>
  <c r="O28" i="39"/>
  <c r="P28" i="39"/>
  <c r="N29" i="39"/>
  <c r="Q29" i="39" s="1"/>
  <c r="O29" i="39"/>
  <c r="P29" i="39"/>
  <c r="N30" i="39"/>
  <c r="Q30" i="39" s="1"/>
  <c r="O30" i="39"/>
  <c r="P30" i="39"/>
  <c r="P31" i="39"/>
  <c r="P32" i="39"/>
  <c r="P33" i="39"/>
  <c r="P34" i="39"/>
  <c r="P35" i="39"/>
  <c r="P36" i="39"/>
  <c r="P37" i="39"/>
  <c r="P38" i="39"/>
  <c r="P39" i="39"/>
  <c r="P40" i="39"/>
  <c r="P41" i="39"/>
  <c r="P42" i="39"/>
  <c r="P43" i="39"/>
  <c r="P44" i="39"/>
  <c r="P45" i="39"/>
  <c r="P46" i="39"/>
  <c r="P47" i="39"/>
  <c r="P48" i="39"/>
  <c r="P49" i="39"/>
  <c r="P50" i="39"/>
  <c r="R50" i="39"/>
  <c r="O50" i="39"/>
  <c r="N50" i="39"/>
  <c r="Q50" i="39" s="1"/>
  <c r="R49" i="39"/>
  <c r="O49" i="39"/>
  <c r="N49" i="39"/>
  <c r="Q49" i="39" s="1"/>
  <c r="R48" i="39"/>
  <c r="O48" i="39"/>
  <c r="N48" i="39"/>
  <c r="Q48" i="39" s="1"/>
  <c r="R47" i="39"/>
  <c r="O47" i="39"/>
  <c r="N47" i="39"/>
  <c r="Q47" i="39" s="1"/>
  <c r="R46" i="39"/>
  <c r="O46" i="39"/>
  <c r="N46" i="39"/>
  <c r="Q46" i="39"/>
  <c r="R45" i="39"/>
  <c r="O45" i="39"/>
  <c r="N45" i="39"/>
  <c r="Q45" i="39" s="1"/>
  <c r="R44" i="39"/>
  <c r="O44" i="39"/>
  <c r="N44" i="39"/>
  <c r="Q44" i="39"/>
  <c r="R43" i="39"/>
  <c r="O43" i="39"/>
  <c r="N43" i="39"/>
  <c r="Q43" i="39" s="1"/>
  <c r="R42" i="39"/>
  <c r="O42" i="39"/>
  <c r="N42" i="39"/>
  <c r="Q42" i="39"/>
  <c r="R41" i="39"/>
  <c r="O41" i="39"/>
  <c r="N41" i="39"/>
  <c r="Q41" i="39" s="1"/>
  <c r="R40" i="39"/>
  <c r="O40" i="39"/>
  <c r="N40" i="39"/>
  <c r="Q40" i="39" s="1"/>
  <c r="R39" i="39"/>
  <c r="O39" i="39"/>
  <c r="N39" i="39"/>
  <c r="Q39" i="39" s="1"/>
  <c r="R38" i="39"/>
  <c r="O38" i="39"/>
  <c r="N38" i="39"/>
  <c r="Q38" i="39" s="1"/>
  <c r="R37" i="39"/>
  <c r="O37" i="39"/>
  <c r="N37" i="39"/>
  <c r="Q37" i="39" s="1"/>
  <c r="R36" i="39"/>
  <c r="O36" i="39"/>
  <c r="N36" i="39"/>
  <c r="Q36" i="39"/>
  <c r="R35" i="39"/>
  <c r="O35" i="39"/>
  <c r="N35" i="39"/>
  <c r="Q35" i="39" s="1"/>
  <c r="R34" i="39"/>
  <c r="O34" i="39"/>
  <c r="N34" i="39"/>
  <c r="Q34" i="39" s="1"/>
  <c r="R33" i="39"/>
  <c r="O33" i="39"/>
  <c r="N33" i="39"/>
  <c r="Q33" i="39" s="1"/>
  <c r="R32" i="39"/>
  <c r="O32" i="39"/>
  <c r="N32" i="39"/>
  <c r="Q32" i="39" s="1"/>
  <c r="R31" i="39"/>
  <c r="O31" i="39"/>
  <c r="N31" i="39"/>
  <c r="Q31" i="39" s="1"/>
  <c r="R30" i="39"/>
  <c r="R29" i="39"/>
  <c r="R28" i="39"/>
  <c r="R27" i="39"/>
  <c r="R26" i="39"/>
  <c r="R25" i="39"/>
  <c r="R24" i="39"/>
  <c r="R23" i="39"/>
  <c r="R22" i="39"/>
  <c r="R21" i="39"/>
  <c r="R20" i="39"/>
  <c r="R19" i="39"/>
  <c r="R18" i="39"/>
  <c r="R17" i="39"/>
  <c r="R16" i="39"/>
  <c r="R15" i="39"/>
  <c r="R14" i="39"/>
  <c r="R13" i="39"/>
  <c r="R12" i="39"/>
  <c r="R11" i="39"/>
  <c r="R10" i="39"/>
  <c r="R9" i="39"/>
  <c r="R8" i="39"/>
  <c r="R7" i="39"/>
  <c r="R6" i="39"/>
  <c r="Q6" i="39"/>
  <c r="R5" i="39"/>
  <c r="R4" i="39"/>
  <c r="R3" i="39"/>
  <c r="R2" i="39"/>
  <c r="R1" i="39"/>
  <c r="A58" i="36"/>
  <c r="A59" i="36" s="1"/>
  <c r="A60" i="36"/>
  <c r="A55" i="36"/>
  <c r="A52" i="36"/>
  <c r="A49" i="36"/>
  <c r="A51" i="36" s="1"/>
  <c r="A46" i="36"/>
  <c r="A48" i="36" s="1"/>
  <c r="A43" i="36"/>
  <c r="A40" i="36"/>
  <c r="A42" i="36" s="1"/>
  <c r="A37" i="36"/>
  <c r="A34" i="36"/>
  <c r="A31" i="36"/>
  <c r="A28" i="36"/>
  <c r="A25" i="36"/>
  <c r="A26" i="36" s="1"/>
  <c r="A22" i="36"/>
  <c r="A23" i="36" s="1"/>
  <c r="A19" i="36"/>
  <c r="A21" i="36" s="1"/>
  <c r="A16" i="36"/>
  <c r="A13" i="36"/>
  <c r="A15" i="36" s="1"/>
  <c r="A10" i="36"/>
  <c r="A7" i="36"/>
  <c r="A8" i="36" s="1"/>
  <c r="A4" i="36"/>
  <c r="A6" i="36" s="1"/>
  <c r="A1" i="36"/>
  <c r="A67" i="35" a="1"/>
  <c r="A67" i="35"/>
  <c r="A66" i="35" a="1"/>
  <c r="A66" i="35" s="1"/>
  <c r="A65" i="35" a="1"/>
  <c r="A65" i="35" s="1"/>
  <c r="A64" i="35" a="1"/>
  <c r="A64" i="35"/>
  <c r="A63" i="35" a="1"/>
  <c r="A63" i="35"/>
  <c r="A62" i="35" a="1"/>
  <c r="A62" i="35" s="1"/>
  <c r="A61" i="35" a="1"/>
  <c r="A61" i="35" s="1"/>
  <c r="A60" i="35" a="1"/>
  <c r="A60" i="35"/>
  <c r="A59" i="35" a="1"/>
  <c r="A59" i="35" s="1"/>
  <c r="A58" i="35" a="1"/>
  <c r="A58" i="35"/>
  <c r="A57" i="35" a="1"/>
  <c r="A57" i="35" s="1"/>
  <c r="A56" i="35" a="1"/>
  <c r="A56" i="35" s="1"/>
  <c r="A55" i="35" a="1"/>
  <c r="A55" i="35"/>
  <c r="A54" i="35" a="1"/>
  <c r="A54" i="35"/>
  <c r="H53" i="35"/>
  <c r="A53" i="35" a="1"/>
  <c r="A53" i="35" s="1"/>
  <c r="H52" i="35"/>
  <c r="A52" i="35" a="1"/>
  <c r="A52" i="35" s="1"/>
  <c r="H51" i="35"/>
  <c r="A51" i="35" a="1"/>
  <c r="A51" i="35" s="1"/>
  <c r="A50" i="35" a="1"/>
  <c r="A50" i="35" s="1"/>
  <c r="A49" i="35" a="1"/>
  <c r="A49" i="35" s="1"/>
  <c r="A48" i="35" a="1"/>
  <c r="A48" i="35" s="1"/>
  <c r="A47" i="35" a="1"/>
  <c r="A47" i="35" s="1"/>
  <c r="A46" i="35" a="1"/>
  <c r="A46" i="35" s="1"/>
  <c r="A45" i="35" a="1"/>
  <c r="A45" i="35" s="1"/>
  <c r="A44" i="35" a="1"/>
  <c r="A44" i="35" s="1"/>
  <c r="A43" i="35" a="1"/>
  <c r="A43" i="35" s="1"/>
  <c r="A42" i="35" a="1"/>
  <c r="A42" i="35" s="1"/>
  <c r="A41" i="35" a="1"/>
  <c r="A41" i="35" s="1"/>
  <c r="A40" i="35" a="1"/>
  <c r="A40" i="35" s="1"/>
  <c r="A39" i="35" a="1"/>
  <c r="A39" i="35" s="1"/>
  <c r="A38" i="35" a="1"/>
  <c r="A38" i="35" s="1"/>
  <c r="A37" i="35" a="1"/>
  <c r="A37" i="35" s="1"/>
  <c r="A36" i="35" a="1"/>
  <c r="A36" i="35" s="1"/>
  <c r="A35" i="35" a="1"/>
  <c r="A35" i="35"/>
  <c r="A34" i="35" a="1"/>
  <c r="A34" i="35" s="1"/>
  <c r="A33" i="35" a="1"/>
  <c r="A33" i="35" s="1"/>
  <c r="A32" i="35" a="1"/>
  <c r="A32" i="35"/>
  <c r="A31" i="35" a="1"/>
  <c r="A31" i="35" s="1"/>
  <c r="A30" i="35" a="1"/>
  <c r="A30" i="35" s="1"/>
  <c r="A29" i="35" a="1"/>
  <c r="A29" i="35"/>
  <c r="A28" i="35" a="1"/>
  <c r="A28" i="35"/>
  <c r="A27" i="35" a="1"/>
  <c r="A27" i="35" s="1"/>
  <c r="A26" i="35" a="1"/>
  <c r="A26" i="35" s="1"/>
  <c r="A25" i="35" a="1"/>
  <c r="A25" i="35" s="1"/>
  <c r="A24" i="35" a="1"/>
  <c r="A24" i="35" s="1"/>
  <c r="A23" i="35" a="1"/>
  <c r="A23" i="35"/>
  <c r="A22" i="35" a="1"/>
  <c r="A22" i="35" s="1"/>
  <c r="A21" i="35" a="1"/>
  <c r="A21" i="35" s="1"/>
  <c r="A20" i="35" a="1"/>
  <c r="A20" i="35" s="1"/>
  <c r="A19" i="35" a="1"/>
  <c r="A19" i="35"/>
  <c r="A18" i="35" a="1"/>
  <c r="A18" i="35" s="1"/>
  <c r="G17" i="35"/>
  <c r="G14" i="35"/>
  <c r="G13" i="35"/>
  <c r="G12" i="35"/>
  <c r="G11" i="35"/>
  <c r="G10" i="35"/>
  <c r="G7" i="35"/>
  <c r="G6" i="35"/>
  <c r="G5" i="35"/>
  <c r="G4" i="35"/>
  <c r="M3" i="35"/>
  <c r="A2" i="36"/>
  <c r="A20" i="36"/>
  <c r="A41" i="36"/>
  <c r="A47" i="36"/>
  <c r="A6" i="33"/>
  <c r="AB6" i="33"/>
  <c r="A7" i="33"/>
  <c r="AB7" i="33"/>
  <c r="A8" i="33"/>
  <c r="AB8" i="33"/>
  <c r="A9" i="33"/>
  <c r="AB9" i="33"/>
  <c r="A10" i="33"/>
  <c r="AB10" i="33"/>
  <c r="A11" i="33"/>
  <c r="AB11" i="33"/>
  <c r="A12" i="33"/>
  <c r="AB12" i="33"/>
  <c r="A13" i="33"/>
  <c r="AB13" i="33"/>
  <c r="A14" i="33"/>
  <c r="AB14" i="33"/>
  <c r="A15" i="33"/>
  <c r="AB15" i="33"/>
  <c r="A16" i="33"/>
  <c r="AB16" i="33"/>
  <c r="A17" i="33"/>
  <c r="AB17" i="33"/>
  <c r="A18" i="33"/>
  <c r="AB18" i="33"/>
  <c r="A19" i="33"/>
  <c r="AB19" i="33"/>
  <c r="A20" i="33"/>
  <c r="AB20" i="33"/>
  <c r="A21" i="33"/>
  <c r="AB21" i="33"/>
  <c r="A22" i="33"/>
  <c r="AB22" i="33"/>
  <c r="A23" i="33"/>
  <c r="AB23" i="33"/>
  <c r="A24" i="33"/>
  <c r="AB24" i="33"/>
  <c r="A25" i="33"/>
  <c r="AB25" i="33"/>
  <c r="A26" i="33"/>
  <c r="AB26" i="33"/>
  <c r="A27" i="33"/>
  <c r="AB27" i="33"/>
  <c r="A28" i="33"/>
  <c r="AB28" i="33"/>
  <c r="A29" i="33"/>
  <c r="AB29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64" i="33"/>
  <c r="AB64" i="33"/>
  <c r="A65" i="33"/>
  <c r="AB65" i="33"/>
  <c r="A66" i="33"/>
  <c r="AB66" i="33"/>
  <c r="A67" i="33"/>
  <c r="AB67" i="33"/>
  <c r="A68" i="33"/>
  <c r="AB68" i="33"/>
  <c r="A69" i="33"/>
  <c r="AB69" i="33"/>
  <c r="A70" i="33"/>
  <c r="AB70" i="33"/>
  <c r="A71" i="33"/>
  <c r="AB71" i="33"/>
  <c r="A72" i="33"/>
  <c r="AB72" i="33"/>
  <c r="A73" i="33"/>
  <c r="AB73" i="33"/>
  <c r="A74" i="33"/>
  <c r="AB74" i="33"/>
  <c r="A75" i="33"/>
  <c r="AB75" i="33"/>
  <c r="A76" i="33"/>
  <c r="AB76" i="33"/>
  <c r="A77" i="33"/>
  <c r="AB77" i="33"/>
  <c r="A78" i="33"/>
  <c r="AB78" i="33"/>
  <c r="A79" i="33"/>
  <c r="AB79" i="33"/>
  <c r="A80" i="33"/>
  <c r="AB80" i="33"/>
  <c r="A81" i="33"/>
  <c r="AB81" i="33"/>
  <c r="A82" i="33"/>
  <c r="AB82" i="33"/>
  <c r="A83" i="33"/>
  <c r="AB83" i="33"/>
  <c r="A84" i="33"/>
  <c r="AB84" i="33"/>
  <c r="A85" i="33"/>
  <c r="AB85" i="33"/>
  <c r="A86" i="33"/>
  <c r="AB86" i="33"/>
  <c r="A87" i="33"/>
  <c r="AB87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22" i="33"/>
  <c r="AB122" i="33"/>
  <c r="A123" i="33"/>
  <c r="AB123" i="33"/>
  <c r="A124" i="33"/>
  <c r="AB124" i="33"/>
  <c r="A125" i="33"/>
  <c r="AB125" i="33"/>
  <c r="A126" i="33"/>
  <c r="AB126" i="33"/>
  <c r="A127" i="33"/>
  <c r="AB127" i="33"/>
  <c r="A128" i="33"/>
  <c r="AB128" i="33"/>
  <c r="A129" i="33"/>
  <c r="AB129" i="33"/>
  <c r="A130" i="33"/>
  <c r="AB130" i="33"/>
  <c r="A131" i="33"/>
  <c r="AB131" i="33"/>
  <c r="A132" i="33"/>
  <c r="AB132" i="33"/>
  <c r="A133" i="33"/>
  <c r="AB133" i="33"/>
  <c r="A134" i="33"/>
  <c r="AB134" i="33"/>
  <c r="A135" i="33"/>
  <c r="AB135" i="33"/>
  <c r="A136" i="33"/>
  <c r="AB136" i="33"/>
  <c r="A137" i="33"/>
  <c r="AB137" i="33"/>
  <c r="A138" i="33"/>
  <c r="AB138" i="33"/>
  <c r="A139" i="33"/>
  <c r="AB139" i="33"/>
  <c r="A140" i="33"/>
  <c r="AB140" i="33"/>
  <c r="A141" i="33"/>
  <c r="AB141" i="33"/>
  <c r="A142" i="33"/>
  <c r="AB142" i="33"/>
  <c r="A143" i="33"/>
  <c r="AB143" i="33"/>
  <c r="A144" i="33"/>
  <c r="AB144" i="33"/>
  <c r="A145" i="33"/>
  <c r="AB145" i="33"/>
  <c r="A149" i="33"/>
  <c r="A150" i="33"/>
  <c r="A151" i="33"/>
  <c r="A152" i="33"/>
  <c r="A153" i="33"/>
  <c r="A154" i="33"/>
  <c r="A155" i="33"/>
  <c r="A156" i="33"/>
  <c r="A157" i="33"/>
  <c r="A158" i="33"/>
  <c r="A159" i="33"/>
  <c r="A160" i="33"/>
  <c r="A161" i="33"/>
  <c r="A162" i="33"/>
  <c r="A163" i="33"/>
  <c r="A164" i="33"/>
  <c r="A165" i="33"/>
  <c r="A166" i="33"/>
  <c r="A167" i="33"/>
  <c r="A168" i="33"/>
  <c r="A169" i="33"/>
  <c r="A170" i="33"/>
  <c r="A171" i="33"/>
  <c r="A172" i="33"/>
  <c r="D1" i="29"/>
  <c r="D35" i="29"/>
  <c r="B37" i="29" s="1"/>
  <c r="E1" i="29"/>
  <c r="D40" i="29" s="1"/>
  <c r="F1" i="29"/>
  <c r="D45" i="29"/>
  <c r="G1" i="29"/>
  <c r="D50" i="29"/>
  <c r="H1" i="29"/>
  <c r="D55" i="29" s="1"/>
  <c r="I1" i="29"/>
  <c r="D60" i="29" s="1"/>
  <c r="J1" i="29"/>
  <c r="D65" i="29" s="1"/>
  <c r="B67" i="29" s="1"/>
  <c r="K1" i="29"/>
  <c r="D70" i="29" s="1"/>
  <c r="L1" i="29"/>
  <c r="D75" i="29"/>
  <c r="B77" i="29" s="1"/>
  <c r="M1" i="29"/>
  <c r="D80" i="29" s="1"/>
  <c r="N1" i="29"/>
  <c r="D85" i="29"/>
  <c r="B87" i="29" s="1"/>
  <c r="O1" i="29"/>
  <c r="D90" i="29" s="1"/>
  <c r="A2" i="29"/>
  <c r="D2" i="29"/>
  <c r="D95" i="29" s="1"/>
  <c r="C98" i="29" s="1"/>
  <c r="E2" i="29"/>
  <c r="D100" i="29" s="1"/>
  <c r="F2" i="29"/>
  <c r="D105" i="29" s="1"/>
  <c r="G2" i="29"/>
  <c r="D110" i="29"/>
  <c r="B112" i="29" s="1"/>
  <c r="H2" i="29"/>
  <c r="D115" i="29" s="1"/>
  <c r="I2" i="29"/>
  <c r="D120" i="29" s="1"/>
  <c r="J2" i="29"/>
  <c r="D125" i="29"/>
  <c r="B127" i="29" s="1"/>
  <c r="H127" i="29" s="1" a="1"/>
  <c r="H127" i="29" s="1"/>
  <c r="H128" i="29" s="1"/>
  <c r="K2" i="29"/>
  <c r="D130" i="29" s="1"/>
  <c r="C133" i="29" s="1"/>
  <c r="L2" i="29"/>
  <c r="D135" i="29"/>
  <c r="M2" i="29"/>
  <c r="D140" i="29" s="1"/>
  <c r="N2" i="29"/>
  <c r="D145" i="29" s="1"/>
  <c r="C148" i="29" s="1"/>
  <c r="O2" i="29"/>
  <c r="D150" i="29"/>
  <c r="B152" i="29" s="1"/>
  <c r="D1" i="28"/>
  <c r="D35" i="28"/>
  <c r="B37" i="28" s="1"/>
  <c r="C38" i="28"/>
  <c r="E1" i="28"/>
  <c r="D40" i="28" s="1"/>
  <c r="F1" i="28"/>
  <c r="D45" i="28"/>
  <c r="B47" i="28" s="1"/>
  <c r="G1" i="28"/>
  <c r="D50" i="28" s="1"/>
  <c r="C53" i="28" s="1"/>
  <c r="H1" i="28"/>
  <c r="D55" i="28"/>
  <c r="I1" i="28"/>
  <c r="D60" i="28"/>
  <c r="B62" i="28" s="1"/>
  <c r="J1" i="28"/>
  <c r="D65" i="28" s="1"/>
  <c r="K1" i="28"/>
  <c r="D70" i="28"/>
  <c r="B72" i="28" s="1"/>
  <c r="C73" i="28"/>
  <c r="L1" i="28"/>
  <c r="D75" i="28" s="1"/>
  <c r="B77" i="28" s="1"/>
  <c r="M1" i="28"/>
  <c r="D80" i="28" s="1"/>
  <c r="B82" i="28" s="1"/>
  <c r="C83" i="28"/>
  <c r="N1" i="28"/>
  <c r="D85" i="28" s="1"/>
  <c r="B87" i="28" s="1"/>
  <c r="O1" i="28"/>
  <c r="D90" i="28"/>
  <c r="A2" i="28"/>
  <c r="D2" i="28"/>
  <c r="D95" i="28" s="1"/>
  <c r="E2" i="28"/>
  <c r="D100" i="28" s="1"/>
  <c r="C103" i="28"/>
  <c r="B102" i="28"/>
  <c r="F2" i="28"/>
  <c r="D105" i="28" s="1"/>
  <c r="C108" i="28" s="1"/>
  <c r="G2" i="28"/>
  <c r="D110" i="28" s="1"/>
  <c r="H2" i="28"/>
  <c r="D115" i="28" s="1"/>
  <c r="I2" i="28"/>
  <c r="D120" i="28"/>
  <c r="C123" i="28" s="1"/>
  <c r="J2" i="28"/>
  <c r="D125" i="28" s="1"/>
  <c r="K2" i="28"/>
  <c r="D130" i="28" s="1"/>
  <c r="L2" i="28"/>
  <c r="D135" i="28" s="1"/>
  <c r="M2" i="28"/>
  <c r="D140" i="28" s="1"/>
  <c r="C143" i="28" s="1"/>
  <c r="N2" i="28"/>
  <c r="D145" i="28"/>
  <c r="O2" i="28"/>
  <c r="D150" i="28" s="1"/>
  <c r="C153" i="28" s="1"/>
  <c r="D1" i="27"/>
  <c r="E1" i="27"/>
  <c r="F1" i="27"/>
  <c r="G1" i="27"/>
  <c r="D116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H1" i="27"/>
  <c r="D143" i="27" s="1"/>
  <c r="H1" i="26"/>
  <c r="D81" i="26" s="1"/>
  <c r="I1" i="27"/>
  <c r="D170" i="27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J1" i="27"/>
  <c r="K1" i="27"/>
  <c r="K1" i="26" s="1"/>
  <c r="D108" i="26" s="1"/>
  <c r="B115" i="26" s="1"/>
  <c r="L1" i="27"/>
  <c r="D251" i="27" s="1"/>
  <c r="M1" i="27"/>
  <c r="D278" i="27" s="1"/>
  <c r="N1" i="27"/>
  <c r="O1" i="27"/>
  <c r="D332" i="27" s="1"/>
  <c r="B334" i="27" s="1"/>
  <c r="B335" i="27" s="1"/>
  <c r="B336" i="27" s="1"/>
  <c r="B337" i="27" s="1"/>
  <c r="B338" i="27" s="1"/>
  <c r="B339" i="27" s="1"/>
  <c r="B340" i="27" s="1"/>
  <c r="B341" i="27" s="1"/>
  <c r="B342" i="27" s="1"/>
  <c r="B343" i="27" s="1"/>
  <c r="B344" i="27" s="1"/>
  <c r="B345" i="27" s="1"/>
  <c r="B346" i="27" s="1"/>
  <c r="B347" i="27" s="1"/>
  <c r="B348" i="27" s="1"/>
  <c r="B349" i="27" s="1"/>
  <c r="B350" i="27" s="1"/>
  <c r="B351" i="27" s="1"/>
  <c r="B352" i="27" s="1"/>
  <c r="B353" i="27" s="1"/>
  <c r="B354" i="27" s="1"/>
  <c r="B355" i="27" s="1"/>
  <c r="B356" i="27" s="1"/>
  <c r="A2" i="27"/>
  <c r="D2" i="27"/>
  <c r="D2" i="26" s="1"/>
  <c r="D153" i="26" s="1"/>
  <c r="E2" i="27"/>
  <c r="E2" i="26" s="1"/>
  <c r="D162" i="26"/>
  <c r="F2" i="27"/>
  <c r="G2" i="27"/>
  <c r="D440" i="27"/>
  <c r="H2" i="27"/>
  <c r="D467" i="27" s="1"/>
  <c r="I2" i="27"/>
  <c r="J2" i="27"/>
  <c r="K2" i="27"/>
  <c r="L2" i="27"/>
  <c r="M2" i="27"/>
  <c r="N2" i="27"/>
  <c r="O2" i="27"/>
  <c r="D656" i="27" s="1"/>
  <c r="B658" i="27" s="1"/>
  <c r="D5" i="26"/>
  <c r="B1" i="25"/>
  <c r="D1" i="25"/>
  <c r="B2" i="25"/>
  <c r="B3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T32" i="25"/>
  <c r="U32" i="25"/>
  <c r="V32" i="25"/>
  <c r="W32" i="25"/>
  <c r="X32" i="25"/>
  <c r="Y32" i="25"/>
  <c r="Z32" i="25"/>
  <c r="AA32" i="25"/>
  <c r="AB32" i="25"/>
  <c r="AC32" i="25"/>
  <c r="AD32" i="25"/>
  <c r="AE32" i="25"/>
  <c r="AF32" i="25"/>
  <c r="AG32" i="25"/>
  <c r="AH32" i="25"/>
  <c r="D1" i="24"/>
  <c r="E1" i="24"/>
  <c r="B2" i="24"/>
  <c r="D2" i="24"/>
  <c r="B4" i="24"/>
  <c r="A6" i="24"/>
  <c r="A35" i="24" s="1"/>
  <c r="A7" i="24"/>
  <c r="A36" i="24" s="1"/>
  <c r="A8" i="24"/>
  <c r="A37" i="24" s="1"/>
  <c r="A9" i="24"/>
  <c r="A38" i="24" s="1"/>
  <c r="A10" i="24"/>
  <c r="A39" i="24" s="1"/>
  <c r="A11" i="24"/>
  <c r="A12" i="24"/>
  <c r="A41" i="24" s="1"/>
  <c r="A13" i="24"/>
  <c r="A14" i="24"/>
  <c r="A15" i="24"/>
  <c r="A44" i="24" s="1"/>
  <c r="A16" i="24"/>
  <c r="A45" i="24" s="1"/>
  <c r="A17" i="24"/>
  <c r="A46" i="24" s="1"/>
  <c r="A18" i="24"/>
  <c r="A47" i="24" s="1"/>
  <c r="A19" i="24"/>
  <c r="A48" i="24" s="1"/>
  <c r="A20" i="24"/>
  <c r="A49" i="24" s="1"/>
  <c r="A21" i="24"/>
  <c r="A50" i="24"/>
  <c r="A22" i="24"/>
  <c r="A51" i="24" s="1"/>
  <c r="A23" i="24"/>
  <c r="A52" i="24" s="1"/>
  <c r="A24" i="24"/>
  <c r="A53" i="24" s="1"/>
  <c r="A25" i="24"/>
  <c r="A54" i="24" s="1"/>
  <c r="A26" i="24"/>
  <c r="A55" i="24" s="1"/>
  <c r="A27" i="24"/>
  <c r="A56" i="24" s="1"/>
  <c r="A28" i="24"/>
  <c r="A57" i="24" s="1"/>
  <c r="A29" i="24"/>
  <c r="A58" i="24" s="1"/>
  <c r="A40" i="24"/>
  <c r="A42" i="24"/>
  <c r="A43" i="24"/>
  <c r="A59" i="24"/>
  <c r="AC1" i="23"/>
  <c r="C2" i="23"/>
  <c r="AC3" i="23"/>
  <c r="AC102" i="23"/>
  <c r="B32" i="23"/>
  <c r="AB98" i="23"/>
  <c r="I1" i="22"/>
  <c r="K1" i="22"/>
  <c r="B2" i="22"/>
  <c r="AC4" i="22"/>
  <c r="C31" i="22"/>
  <c r="AC35" i="22"/>
  <c r="AC38" i="22"/>
  <c r="AC39" i="22"/>
  <c r="AC40" i="22"/>
  <c r="AC41" i="22"/>
  <c r="AC42" i="22"/>
  <c r="AC43" i="22"/>
  <c r="AC44" i="22"/>
  <c r="AC45" i="22"/>
  <c r="AC46" i="22"/>
  <c r="AC47" i="22"/>
  <c r="AC48" i="22"/>
  <c r="AC49" i="22"/>
  <c r="AC50" i="22"/>
  <c r="AC51" i="22"/>
  <c r="AC52" i="22"/>
  <c r="AC53" i="22"/>
  <c r="AC54" i="22"/>
  <c r="AC55" i="22"/>
  <c r="AC56" i="22"/>
  <c r="AC57" i="22"/>
  <c r="AC58" i="22"/>
  <c r="AC59" i="22"/>
  <c r="AC60" i="22"/>
  <c r="AC61" i="22"/>
  <c r="B65" i="22"/>
  <c r="AC66" i="22"/>
  <c r="C3" i="21"/>
  <c r="D3" i="25" s="1"/>
  <c r="A58" i="21"/>
  <c r="D58" i="21"/>
  <c r="E58" i="21" a="1"/>
  <c r="E58" i="21" s="1"/>
  <c r="F58" i="21" a="1"/>
  <c r="F58" i="21" s="1"/>
  <c r="G58" i="21" a="1"/>
  <c r="G58" i="21" s="1"/>
  <c r="H58" i="21" a="1"/>
  <c r="H58" i="21" s="1"/>
  <c r="I58" i="21" a="1"/>
  <c r="I58" i="21" s="1"/>
  <c r="J58" i="21"/>
  <c r="K58" i="21"/>
  <c r="L58" i="21"/>
  <c r="M58" i="21"/>
  <c r="N58" i="21" a="1"/>
  <c r="N58" i="21" s="1"/>
  <c r="O58" i="21" a="1"/>
  <c r="O58" i="21" s="1"/>
  <c r="P58" i="21" a="1"/>
  <c r="P58" i="21" s="1"/>
  <c r="Q58" i="21" a="1"/>
  <c r="Q58" i="21" s="1"/>
  <c r="R58" i="21" a="1"/>
  <c r="R58" i="21" s="1"/>
  <c r="S58" i="21"/>
  <c r="V58" i="21"/>
  <c r="W58" i="21" a="1"/>
  <c r="W58" i="21" s="1"/>
  <c r="X58" i="21" a="1"/>
  <c r="X58" i="21" s="1"/>
  <c r="Y58" i="21" a="1"/>
  <c r="Y58" i="21" s="1"/>
  <c r="Z58" i="21" a="1"/>
  <c r="Z58" i="21" s="1"/>
  <c r="AA58" i="21" a="1"/>
  <c r="AA58" i="21" s="1"/>
  <c r="AB58" i="21"/>
  <c r="AC58" i="21"/>
  <c r="AD58" i="21"/>
  <c r="AE58" i="21"/>
  <c r="A59" i="21"/>
  <c r="D59" i="21"/>
  <c r="E59" i="21" a="1"/>
  <c r="E59" i="21" s="1"/>
  <c r="F59" i="21" a="1"/>
  <c r="F59" i="21" s="1"/>
  <c r="G59" i="21" a="1"/>
  <c r="G59" i="21" s="1"/>
  <c r="H59" i="21" a="1"/>
  <c r="H59" i="21" s="1"/>
  <c r="I59" i="21" a="1"/>
  <c r="I59" i="21" s="1"/>
  <c r="J59" i="21"/>
  <c r="K59" i="21"/>
  <c r="L59" i="21"/>
  <c r="M59" i="21"/>
  <c r="N59" i="21" a="1"/>
  <c r="N59" i="21" s="1"/>
  <c r="O59" i="21" a="1"/>
  <c r="O59" i="21" s="1"/>
  <c r="P59" i="21" a="1"/>
  <c r="P59" i="21" s="1"/>
  <c r="Q59" i="21" a="1"/>
  <c r="Q59" i="21" s="1"/>
  <c r="R59" i="21" a="1"/>
  <c r="R59" i="21" s="1"/>
  <c r="S59" i="21"/>
  <c r="V59" i="21"/>
  <c r="W59" i="21" a="1"/>
  <c r="W59" i="21" s="1"/>
  <c r="X59" i="21" a="1"/>
  <c r="X59" i="21" s="1"/>
  <c r="Y59" i="21" a="1"/>
  <c r="Y59" i="21" s="1"/>
  <c r="Z59" i="21" a="1"/>
  <c r="Z59" i="21" s="1"/>
  <c r="AA59" i="21" a="1"/>
  <c r="AA59" i="21" s="1"/>
  <c r="AB59" i="21"/>
  <c r="AC59" i="21"/>
  <c r="AD59" i="21"/>
  <c r="AE59" i="21"/>
  <c r="A60" i="21"/>
  <c r="D60" i="21"/>
  <c r="E60" i="21" a="1"/>
  <c r="E60" i="21" s="1"/>
  <c r="F60" i="21" a="1"/>
  <c r="F60" i="21" s="1"/>
  <c r="G60" i="21" a="1"/>
  <c r="G60" i="21" s="1"/>
  <c r="H60" i="21" a="1"/>
  <c r="H60" i="21" s="1"/>
  <c r="I60" i="21" a="1"/>
  <c r="I60" i="21" s="1"/>
  <c r="J60" i="21"/>
  <c r="K60" i="21"/>
  <c r="L60" i="21"/>
  <c r="T60" i="21"/>
  <c r="M60" i="21"/>
  <c r="N60" i="21" a="1"/>
  <c r="N60" i="21" s="1"/>
  <c r="O60" i="21" a="1"/>
  <c r="O60" i="21" s="1"/>
  <c r="P60" i="21" a="1"/>
  <c r="P60" i="21" s="1"/>
  <c r="Q60" i="21" a="1"/>
  <c r="Q60" i="21" s="1"/>
  <c r="R60" i="21" a="1"/>
  <c r="R60" i="21" s="1"/>
  <c r="S60" i="21"/>
  <c r="V60" i="21"/>
  <c r="W60" i="21" a="1"/>
  <c r="W60" i="21" s="1"/>
  <c r="X60" i="21" a="1"/>
  <c r="X60" i="21" s="1"/>
  <c r="Y60" i="21" a="1"/>
  <c r="Y60" i="21" s="1"/>
  <c r="Z60" i="21" a="1"/>
  <c r="Z60" i="21" s="1"/>
  <c r="AA60" i="21" a="1"/>
  <c r="AA60" i="21" s="1"/>
  <c r="AB60" i="21"/>
  <c r="AC60" i="21"/>
  <c r="AD60" i="21"/>
  <c r="AE60" i="21"/>
  <c r="A61" i="21"/>
  <c r="D61" i="21"/>
  <c r="E61" i="21" a="1"/>
  <c r="E61" i="21" s="1"/>
  <c r="F61" i="21" a="1"/>
  <c r="F61" i="21" s="1"/>
  <c r="G61" i="21" a="1"/>
  <c r="G61" i="21" s="1"/>
  <c r="H61" i="21" a="1"/>
  <c r="H61" i="21" s="1"/>
  <c r="I61" i="21" a="1"/>
  <c r="I61" i="21" s="1"/>
  <c r="J61" i="21"/>
  <c r="AL61" i="21" s="1"/>
  <c r="K61" i="21"/>
  <c r="L61" i="21"/>
  <c r="M61" i="21"/>
  <c r="N61" i="21" a="1"/>
  <c r="N61" i="21" s="1"/>
  <c r="O61" i="21" a="1"/>
  <c r="O61" i="21" s="1"/>
  <c r="P61" i="21" a="1"/>
  <c r="P61" i="21" s="1"/>
  <c r="Q61" i="21" a="1"/>
  <c r="Q61" i="21" s="1"/>
  <c r="R61" i="21" a="1"/>
  <c r="R61" i="21" s="1"/>
  <c r="S61" i="21"/>
  <c r="V61" i="21"/>
  <c r="W61" i="21" a="1"/>
  <c r="W61" i="21" s="1"/>
  <c r="X61" i="21" a="1"/>
  <c r="X61" i="21" s="1"/>
  <c r="Y61" i="21" a="1"/>
  <c r="Y61" i="21" s="1"/>
  <c r="Z61" i="21" a="1"/>
  <c r="Z61" i="21" s="1"/>
  <c r="AA61" i="21" a="1"/>
  <c r="AA61" i="21" s="1"/>
  <c r="AB61" i="21"/>
  <c r="AC61" i="21"/>
  <c r="AD61" i="21"/>
  <c r="AE61" i="21"/>
  <c r="C195" i="27"/>
  <c r="B142" i="28"/>
  <c r="B52" i="28"/>
  <c r="C153" i="29"/>
  <c r="O1" i="26"/>
  <c r="D144" i="26" s="1"/>
  <c r="U60" i="21"/>
  <c r="G1" i="26"/>
  <c r="D72" i="26" s="1"/>
  <c r="G2" i="26"/>
  <c r="D180" i="26" s="1"/>
  <c r="I1" i="26"/>
  <c r="D90" i="26"/>
  <c r="N56" i="21" a="1"/>
  <c r="N56" i="21" s="1"/>
  <c r="X56" i="21" a="1"/>
  <c r="X56" i="21" s="1"/>
  <c r="R56" i="21" a="1"/>
  <c r="R56" i="21" s="1"/>
  <c r="O56" i="21" a="1"/>
  <c r="O56" i="21" s="1"/>
  <c r="AA57" i="21" a="1"/>
  <c r="AA57" i="21" s="1"/>
  <c r="H57" i="21" a="1"/>
  <c r="H57" i="21" s="1"/>
  <c r="P56" i="21" a="1"/>
  <c r="P56" i="21" s="1"/>
  <c r="X57" i="21" a="1"/>
  <c r="X57" i="21" s="1"/>
  <c r="W57" i="21" a="1"/>
  <c r="W57" i="21" s="1"/>
  <c r="G57" i="21" a="1"/>
  <c r="G57" i="21" s="1"/>
  <c r="H56" i="21" a="1"/>
  <c r="H56" i="21" s="1"/>
  <c r="Y56" i="21" a="1"/>
  <c r="Y56" i="21" s="1"/>
  <c r="P57" i="21" a="1"/>
  <c r="P57" i="21" s="1"/>
  <c r="Y57" i="21" a="1"/>
  <c r="Y57" i="21" s="1"/>
  <c r="F56" i="21" a="1"/>
  <c r="F56" i="21" s="1"/>
  <c r="Q56" i="21" a="1"/>
  <c r="Q56" i="21" s="1"/>
  <c r="Q57" i="21" a="1"/>
  <c r="Q57" i="21" s="1"/>
  <c r="E57" i="21" a="1"/>
  <c r="E57" i="21" s="1"/>
  <c r="O57" i="21" a="1"/>
  <c r="O57" i="21" s="1"/>
  <c r="F57" i="21" a="1"/>
  <c r="F57" i="21" s="1"/>
  <c r="E56" i="21" a="1"/>
  <c r="E56" i="21" s="1"/>
  <c r="AA56" i="21" a="1"/>
  <c r="AA56" i="21" s="1"/>
  <c r="B57" i="21"/>
  <c r="AD57" i="21" s="1"/>
  <c r="N57" i="21" a="1"/>
  <c r="N57" i="21" s="1"/>
  <c r="B56" i="21"/>
  <c r="AD56" i="21" s="1"/>
  <c r="Z56" i="21" a="1"/>
  <c r="Z56" i="21" s="1"/>
  <c r="I57" i="21" a="1"/>
  <c r="I57" i="21" s="1"/>
  <c r="G56" i="21" a="1"/>
  <c r="G56" i="21" s="1"/>
  <c r="Z57" i="21" a="1"/>
  <c r="Z57" i="21" s="1"/>
  <c r="R57" i="21" a="1"/>
  <c r="R57" i="21" s="1"/>
  <c r="I56" i="21" a="1"/>
  <c r="I56" i="21" s="1"/>
  <c r="W56" i="21" a="1"/>
  <c r="W56" i="21" s="1"/>
  <c r="J56" i="21"/>
  <c r="AL56" i="21" s="1"/>
  <c r="M57" i="21"/>
  <c r="S57" i="21"/>
  <c r="K57" i="21"/>
  <c r="K56" i="21"/>
  <c r="D57" i="21"/>
  <c r="D56" i="21"/>
  <c r="AC57" i="21"/>
  <c r="S56" i="21"/>
  <c r="AB56" i="21"/>
  <c r="AC56" i="21"/>
  <c r="AB57" i="21"/>
  <c r="M56" i="21"/>
  <c r="J57" i="21"/>
  <c r="V56" i="21"/>
  <c r="V57" i="21"/>
  <c r="L57" i="21"/>
  <c r="T57" i="21" s="1"/>
  <c r="L56" i="21"/>
  <c r="T56" i="21"/>
  <c r="AE56" i="21"/>
  <c r="A57" i="21"/>
  <c r="U56" i="21"/>
  <c r="AE57" i="21"/>
  <c r="A56" i="21"/>
  <c r="E81" i="49"/>
  <c r="E80" i="49"/>
  <c r="E79" i="49"/>
  <c r="E78" i="49"/>
  <c r="P57" i="51"/>
  <c r="P53" i="45"/>
  <c r="P53" i="49"/>
  <c r="C48" i="28"/>
  <c r="M1" i="26"/>
  <c r="D126" i="26" s="1"/>
  <c r="B133" i="26" s="1"/>
  <c r="I142" i="28"/>
  <c r="C63" i="28"/>
  <c r="C78" i="28"/>
  <c r="C68" i="29"/>
  <c r="D224" i="27"/>
  <c r="C249" i="27" s="1"/>
  <c r="B147" i="29"/>
  <c r="F147" i="29" s="1" a="1"/>
  <c r="F147" i="29" s="1"/>
  <c r="F148" i="29" s="1"/>
  <c r="B34" i="22"/>
  <c r="AB25" i="22" s="1"/>
  <c r="AC25" i="22" s="1"/>
  <c r="A25" i="22" s="1"/>
  <c r="A87" i="22" s="1"/>
  <c r="AC87" i="22" s="1"/>
  <c r="A57" i="36"/>
  <c r="A56" i="36"/>
  <c r="I127" i="29"/>
  <c r="J127" i="29" s="1"/>
  <c r="J128" i="29" s="1"/>
  <c r="J2" i="26"/>
  <c r="D207" i="26" s="1"/>
  <c r="D521" i="27"/>
  <c r="C88" i="29"/>
  <c r="F152" i="29" a="1"/>
  <c r="F152" i="29" s="1"/>
  <c r="F153" i="29" s="1"/>
  <c r="A36" i="36"/>
  <c r="A35" i="36"/>
  <c r="O2" i="26"/>
  <c r="D252" i="26" s="1"/>
  <c r="B259" i="26" s="1"/>
  <c r="C113" i="29"/>
  <c r="AL59" i="21"/>
  <c r="P50" i="58"/>
  <c r="P51" i="58"/>
  <c r="P53" i="58"/>
  <c r="P50" i="49"/>
  <c r="P47" i="49"/>
  <c r="P40" i="56"/>
  <c r="P57" i="2"/>
  <c r="P51" i="49"/>
  <c r="P52" i="49"/>
  <c r="P45" i="45"/>
  <c r="P42" i="45"/>
  <c r="P56" i="51"/>
  <c r="P52" i="45"/>
  <c r="P52" i="43"/>
  <c r="P53" i="43"/>
  <c r="P39" i="53"/>
  <c r="P54" i="2"/>
  <c r="P32" i="2"/>
  <c r="P35" i="2"/>
  <c r="P38" i="2"/>
  <c r="P50" i="2"/>
  <c r="P33" i="2"/>
  <c r="P53" i="2"/>
  <c r="P56" i="2"/>
  <c r="P55" i="2"/>
  <c r="P55" i="51"/>
  <c r="P50" i="45"/>
  <c r="P49" i="45"/>
  <c r="P51" i="45"/>
  <c r="P58" i="47"/>
  <c r="P49" i="59"/>
  <c r="P34" i="51"/>
  <c r="P42" i="51"/>
  <c r="P53" i="51"/>
  <c r="P48" i="53"/>
  <c r="P52" i="53"/>
  <c r="P52" i="51"/>
  <c r="P43" i="51"/>
  <c r="P46" i="49"/>
  <c r="P45" i="49"/>
  <c r="P43" i="49"/>
  <c r="P47" i="47"/>
  <c r="P47" i="45"/>
  <c r="P30" i="45"/>
  <c r="P38" i="45"/>
  <c r="P48" i="47"/>
  <c r="P44" i="47"/>
  <c r="P50" i="47"/>
  <c r="P47" i="43"/>
  <c r="P43" i="56"/>
  <c r="P46" i="56"/>
  <c r="P38" i="56"/>
  <c r="P23" i="2"/>
  <c r="P48" i="2"/>
  <c r="P46" i="45"/>
  <c r="P36" i="43"/>
  <c r="P35" i="53"/>
  <c r="P24" i="53"/>
  <c r="P41" i="53"/>
  <c r="P43" i="53"/>
  <c r="P30" i="53"/>
  <c r="P33" i="53"/>
  <c r="P28" i="53"/>
  <c r="P37" i="53"/>
  <c r="P27" i="48"/>
  <c r="P42" i="49"/>
  <c r="P44" i="2"/>
  <c r="P45" i="2"/>
  <c r="P47" i="2"/>
  <c r="P40" i="2"/>
  <c r="P27" i="58"/>
  <c r="P42" i="58"/>
  <c r="C681" i="27"/>
  <c r="C546" i="27"/>
  <c r="B523" i="27"/>
  <c r="F523" i="27" s="1" a="1"/>
  <c r="F523" i="27" s="1"/>
  <c r="C209" i="26"/>
  <c r="I209" i="26" s="1" a="1"/>
  <c r="I209" i="26" s="1"/>
  <c r="J209" i="26" s="1"/>
  <c r="B214" i="26"/>
  <c r="C128" i="26"/>
  <c r="C129" i="26" s="1"/>
  <c r="C130" i="26" s="1"/>
  <c r="C131" i="26" s="1"/>
  <c r="C132" i="26" s="1"/>
  <c r="C303" i="27"/>
  <c r="B280" i="27"/>
  <c r="B281" i="27" s="1"/>
  <c r="B282" i="27"/>
  <c r="B283" i="27"/>
  <c r="B284" i="27" s="1"/>
  <c r="B285" i="27" s="1"/>
  <c r="B286" i="27" s="1"/>
  <c r="B287" i="27" s="1"/>
  <c r="B288" i="27" s="1"/>
  <c r="B289" i="27" s="1"/>
  <c r="B290" i="27" s="1"/>
  <c r="B291" i="27" s="1"/>
  <c r="B292" i="27" s="1"/>
  <c r="B293" i="27" s="1"/>
  <c r="B294" i="27" s="1"/>
  <c r="B295" i="27" s="1"/>
  <c r="B296" i="27" s="1"/>
  <c r="B297" i="27" s="1"/>
  <c r="B298" i="27" s="1"/>
  <c r="B299" i="27" s="1"/>
  <c r="B300" i="27" s="1"/>
  <c r="B301" i="27" s="1"/>
  <c r="B302" i="27" s="1"/>
  <c r="H523" i="27" a="1"/>
  <c r="H523" i="27" s="1"/>
  <c r="B524" i="27"/>
  <c r="G658" i="27" a="1"/>
  <c r="G658" i="27" s="1"/>
  <c r="I658" i="27"/>
  <c r="H658" i="27" a="1"/>
  <c r="H658" i="27" s="1"/>
  <c r="W209" i="26"/>
  <c r="X209" i="26" s="1"/>
  <c r="P209" i="26" a="1"/>
  <c r="P209" i="26" s="1"/>
  <c r="Q209" i="26" s="1"/>
  <c r="AM17" i="58" a="1"/>
  <c r="AM17" i="58" s="1"/>
  <c r="AJ50" i="58" a="1"/>
  <c r="AJ50" i="58" s="1"/>
  <c r="AM16" i="58" a="1"/>
  <c r="AM16" i="58" s="1"/>
  <c r="AK50" i="58" a="1"/>
  <c r="AK50" i="58" s="1"/>
  <c r="AM15" i="58" a="1"/>
  <c r="AM15" i="58" s="1"/>
  <c r="AL50" i="58" a="1"/>
  <c r="AL50" i="58" s="1"/>
  <c r="F524" i="27" a="1"/>
  <c r="F524" i="27" s="1"/>
  <c r="B525" i="27"/>
  <c r="F525" i="27" s="1" a="1"/>
  <c r="F525" i="27" s="1"/>
  <c r="I524" i="27"/>
  <c r="J524" i="27" s="1"/>
  <c r="G524" i="27" a="1"/>
  <c r="G524" i="27" s="1"/>
  <c r="J658" i="27"/>
  <c r="A1" i="23"/>
  <c r="A40" i="23"/>
  <c r="A70" i="23"/>
  <c r="P29" i="53" l="1"/>
  <c r="P36" i="53"/>
  <c r="P42" i="53"/>
  <c r="P47" i="53"/>
  <c r="P50" i="53"/>
  <c r="P72" i="53"/>
  <c r="P73" i="53"/>
  <c r="P71" i="53"/>
  <c r="P74" i="53"/>
  <c r="P68" i="44"/>
  <c r="P61" i="45"/>
  <c r="P60" i="45"/>
  <c r="P50" i="51"/>
  <c r="P59" i="51"/>
  <c r="P63" i="51"/>
  <c r="P62" i="51"/>
  <c r="P65" i="51"/>
  <c r="P60" i="51"/>
  <c r="P64" i="51"/>
  <c r="P58" i="51"/>
  <c r="P61" i="51"/>
  <c r="P72" i="56"/>
  <c r="P71" i="56"/>
  <c r="P73" i="56"/>
  <c r="P48" i="59"/>
  <c r="P61" i="59"/>
  <c r="P55" i="59"/>
  <c r="P56" i="59"/>
  <c r="P60" i="59"/>
  <c r="P62" i="59"/>
  <c r="P64" i="54"/>
  <c r="P63" i="54"/>
  <c r="P62" i="57"/>
  <c r="P64" i="57"/>
  <c r="P46" i="57"/>
  <c r="P63" i="57"/>
  <c r="P64" i="50"/>
  <c r="P64" i="46"/>
  <c r="P65" i="46"/>
  <c r="P46" i="52"/>
  <c r="P45" i="52"/>
  <c r="P49" i="52"/>
  <c r="P39" i="52"/>
  <c r="P48" i="52"/>
  <c r="P61" i="52"/>
  <c r="P43" i="52"/>
  <c r="P50" i="52"/>
  <c r="P66" i="53"/>
  <c r="P68" i="53"/>
  <c r="P67" i="53"/>
  <c r="P69" i="53"/>
  <c r="P63" i="46"/>
  <c r="P62" i="46"/>
  <c r="P63" i="2"/>
  <c r="P68" i="2"/>
  <c r="P51" i="44"/>
  <c r="P64" i="44"/>
  <c r="P54" i="44"/>
  <c r="P69" i="56"/>
  <c r="P70" i="56"/>
  <c r="P68" i="56"/>
  <c r="M16" i="56"/>
  <c r="N17" i="56"/>
  <c r="O16" i="56"/>
  <c r="O17" i="56"/>
  <c r="M17" i="56"/>
  <c r="I17" i="56" s="1"/>
  <c r="N16" i="56"/>
  <c r="P62" i="50"/>
  <c r="P61" i="50"/>
  <c r="P59" i="45"/>
  <c r="P58" i="45"/>
  <c r="P44" i="45"/>
  <c r="P57" i="45"/>
  <c r="O17" i="43"/>
  <c r="M16" i="43"/>
  <c r="N16" i="43"/>
  <c r="N17" i="43"/>
  <c r="O16" i="43"/>
  <c r="M17" i="43"/>
  <c r="I17" i="43" s="1"/>
  <c r="P67" i="47"/>
  <c r="P68" i="47"/>
  <c r="P69" i="47"/>
  <c r="P70" i="47"/>
  <c r="P71" i="47"/>
  <c r="P66" i="56"/>
  <c r="P67" i="56"/>
  <c r="P64" i="56"/>
  <c r="P65" i="56"/>
  <c r="M16" i="54"/>
  <c r="M17" i="54"/>
  <c r="O17" i="54"/>
  <c r="N16" i="54"/>
  <c r="N17" i="54"/>
  <c r="O16" i="54"/>
  <c r="P61" i="53"/>
  <c r="P64" i="53"/>
  <c r="P65" i="53"/>
  <c r="P59" i="46"/>
  <c r="P58" i="46"/>
  <c r="P60" i="46"/>
  <c r="N17" i="53"/>
  <c r="M16" i="53"/>
  <c r="O16" i="53"/>
  <c r="O17" i="53"/>
  <c r="M17" i="53"/>
  <c r="N16" i="53"/>
  <c r="P57" i="59"/>
  <c r="P56" i="46"/>
  <c r="P57" i="46"/>
  <c r="P57" i="48"/>
  <c r="P56" i="48"/>
  <c r="P58" i="48"/>
  <c r="P59" i="48"/>
  <c r="P60" i="48"/>
  <c r="P41" i="48"/>
  <c r="M16" i="57"/>
  <c r="O17" i="57"/>
  <c r="N17" i="57"/>
  <c r="O16" i="57"/>
  <c r="M17" i="57"/>
  <c r="I17" i="57" s="1"/>
  <c r="N16" i="57"/>
  <c r="N17" i="47"/>
  <c r="M17" i="47"/>
  <c r="O16" i="47"/>
  <c r="N16" i="47"/>
  <c r="M16" i="47"/>
  <c r="O17" i="47"/>
  <c r="M17" i="50"/>
  <c r="N16" i="50"/>
  <c r="M16" i="50"/>
  <c r="O17" i="50"/>
  <c r="N17" i="50"/>
  <c r="O16" i="50"/>
  <c r="O17" i="2"/>
  <c r="N17" i="2"/>
  <c r="O16" i="2"/>
  <c r="M17" i="2"/>
  <c r="N16" i="2"/>
  <c r="M16" i="2"/>
  <c r="P56" i="45"/>
  <c r="P56" i="57"/>
  <c r="P48" i="57"/>
  <c r="P57" i="57"/>
  <c r="P61" i="56"/>
  <c r="P60" i="56"/>
  <c r="P63" i="56"/>
  <c r="P62" i="56"/>
  <c r="P48" i="54"/>
  <c r="P57" i="54"/>
  <c r="P48" i="43"/>
  <c r="P57" i="43"/>
  <c r="P47" i="50"/>
  <c r="P57" i="50"/>
  <c r="P55" i="50"/>
  <c r="P46" i="44"/>
  <c r="P59" i="44"/>
  <c r="P56" i="44"/>
  <c r="P55" i="44"/>
  <c r="P54" i="45"/>
  <c r="P55" i="45"/>
  <c r="P34" i="47"/>
  <c r="P64" i="47"/>
  <c r="P65" i="47"/>
  <c r="P66" i="47"/>
  <c r="P63" i="47"/>
  <c r="P52" i="2"/>
  <c r="P60" i="2"/>
  <c r="P59" i="2"/>
  <c r="P58" i="56"/>
  <c r="P59" i="56"/>
  <c r="P45" i="46"/>
  <c r="P55" i="46"/>
  <c r="P54" i="46"/>
  <c r="P53" i="46"/>
  <c r="P51" i="53"/>
  <c r="P58" i="53"/>
  <c r="P57" i="53"/>
  <c r="P62" i="47"/>
  <c r="P61" i="47"/>
  <c r="P54" i="54"/>
  <c r="P51" i="54"/>
  <c r="P45" i="54"/>
  <c r="P53" i="57"/>
  <c r="P55" i="55"/>
  <c r="P43" i="54"/>
  <c r="P53" i="54"/>
  <c r="P40" i="54"/>
  <c r="P48" i="58"/>
  <c r="P55" i="58"/>
  <c r="P49" i="58"/>
  <c r="P29" i="56"/>
  <c r="P37" i="56"/>
  <c r="P39" i="56"/>
  <c r="P23" i="56"/>
  <c r="P26" i="56"/>
  <c r="P56" i="56"/>
  <c r="P57" i="56"/>
  <c r="P53" i="48"/>
  <c r="P54" i="48"/>
  <c r="P55" i="48"/>
  <c r="P52" i="47"/>
  <c r="P59" i="47"/>
  <c r="P51" i="56"/>
  <c r="P49" i="56"/>
  <c r="P54" i="56"/>
  <c r="P52" i="56"/>
  <c r="P50" i="56"/>
  <c r="P48" i="56"/>
  <c r="P55" i="56"/>
  <c r="P53" i="56"/>
  <c r="P53" i="44"/>
  <c r="P52" i="44"/>
  <c r="P50" i="44"/>
  <c r="P53" i="55"/>
  <c r="P52" i="46"/>
  <c r="P53" i="59"/>
  <c r="P46" i="59"/>
  <c r="P52" i="50"/>
  <c r="P50" i="59"/>
  <c r="P51" i="59"/>
  <c r="P52" i="59"/>
  <c r="P24" i="47"/>
  <c r="P57" i="47"/>
  <c r="P52" i="58"/>
  <c r="P52" i="54"/>
  <c r="P54" i="51"/>
  <c r="P52" i="57"/>
  <c r="P51" i="46"/>
  <c r="P25" i="47"/>
  <c r="P56" i="47"/>
  <c r="P51" i="48"/>
  <c r="P52" i="48"/>
  <c r="P51" i="50"/>
  <c r="P49" i="57"/>
  <c r="P51" i="57"/>
  <c r="P45" i="57"/>
  <c r="P47" i="57"/>
  <c r="P50" i="57"/>
  <c r="P51" i="55"/>
  <c r="P50" i="46"/>
  <c r="P47" i="54"/>
  <c r="P50" i="54"/>
  <c r="P46" i="54"/>
  <c r="P49" i="54"/>
  <c r="P41" i="54"/>
  <c r="P30" i="54"/>
  <c r="P39" i="54"/>
  <c r="P48" i="45"/>
  <c r="P50" i="43"/>
  <c r="P49" i="46"/>
  <c r="P50" i="50"/>
  <c r="P42" i="54"/>
  <c r="P27" i="45"/>
  <c r="P32" i="45"/>
  <c r="P26" i="45"/>
  <c r="P34" i="45"/>
  <c r="P48" i="46"/>
  <c r="P54" i="47"/>
  <c r="P46" i="47"/>
  <c r="P51" i="47"/>
  <c r="P49" i="47"/>
  <c r="P41" i="47"/>
  <c r="P45" i="47"/>
  <c r="P30" i="47"/>
  <c r="P39" i="47"/>
  <c r="P42" i="48"/>
  <c r="P24" i="51"/>
  <c r="P45" i="51"/>
  <c r="P48" i="51"/>
  <c r="P47" i="46"/>
  <c r="P51" i="51"/>
  <c r="P36" i="51"/>
  <c r="P40" i="51"/>
  <c r="P30" i="51"/>
  <c r="P39" i="51"/>
  <c r="P26" i="51"/>
  <c r="P41" i="51"/>
  <c r="P27" i="51"/>
  <c r="P32" i="51"/>
  <c r="P48" i="48"/>
  <c r="P50" i="48"/>
  <c r="P49" i="48"/>
  <c r="P49" i="50"/>
  <c r="P49" i="44"/>
  <c r="P45" i="50"/>
  <c r="P48" i="50"/>
  <c r="P44" i="53"/>
  <c r="P49" i="53"/>
  <c r="P46" i="53"/>
  <c r="P38" i="52"/>
  <c r="P51" i="2"/>
  <c r="P49" i="2"/>
  <c r="P33" i="45"/>
  <c r="P31" i="45"/>
  <c r="P25" i="45"/>
  <c r="P41" i="45"/>
  <c r="P46" i="46"/>
  <c r="P47" i="44"/>
  <c r="P41" i="44"/>
  <c r="P48" i="44"/>
  <c r="P47" i="58"/>
  <c r="P44" i="49"/>
  <c r="P48" i="49"/>
  <c r="P47" i="51"/>
  <c r="P44" i="51"/>
  <c r="P49" i="51"/>
  <c r="P46" i="51"/>
  <c r="P47" i="56"/>
  <c r="P45" i="58"/>
  <c r="P40" i="58"/>
  <c r="P46" i="58"/>
  <c r="P46" i="48"/>
  <c r="P47" i="48"/>
  <c r="P44" i="48"/>
  <c r="P45" i="48"/>
  <c r="P43" i="48"/>
  <c r="P28" i="45"/>
  <c r="P36" i="45"/>
  <c r="P40" i="45"/>
  <c r="P43" i="45"/>
  <c r="AX8" i="43" a="1"/>
  <c r="AX8" i="43" s="1"/>
  <c r="AX9" i="43" s="1"/>
  <c r="P44" i="55"/>
  <c r="P46" i="55"/>
  <c r="P36" i="46"/>
  <c r="P44" i="46"/>
  <c r="P43" i="46"/>
  <c r="AX3" i="43" a="1"/>
  <c r="AX3" i="43" s="1"/>
  <c r="AX4" i="43" a="1"/>
  <c r="AX4" i="43" s="1"/>
  <c r="AX5" i="43" a="1"/>
  <c r="AX5" i="43" s="1"/>
  <c r="P42" i="57"/>
  <c r="P45" i="55"/>
  <c r="P44" i="58"/>
  <c r="P45" i="44"/>
  <c r="P26" i="43"/>
  <c r="P40" i="43"/>
  <c r="P45" i="43"/>
  <c r="P26" i="54"/>
  <c r="P33" i="54"/>
  <c r="P44" i="54"/>
  <c r="P27" i="53"/>
  <c r="P31" i="53"/>
  <c r="P38" i="53"/>
  <c r="P45" i="53"/>
  <c r="P45" i="59"/>
  <c r="P40" i="59"/>
  <c r="P28" i="43"/>
  <c r="P44" i="43"/>
  <c r="P42" i="56"/>
  <c r="P45" i="56"/>
  <c r="P40" i="57"/>
  <c r="P43" i="2"/>
  <c r="P46" i="2"/>
  <c r="P29" i="58"/>
  <c r="P27" i="44"/>
  <c r="P44" i="44"/>
  <c r="P31" i="58"/>
  <c r="P43" i="58"/>
  <c r="P60" i="50"/>
  <c r="P44" i="50"/>
  <c r="P42" i="55"/>
  <c r="P32" i="59"/>
  <c r="P32" i="52"/>
  <c r="P44" i="52"/>
  <c r="P43" i="59"/>
  <c r="P36" i="59"/>
  <c r="P58" i="59"/>
  <c r="P44" i="59"/>
  <c r="P30" i="57"/>
  <c r="P44" i="57"/>
  <c r="P43" i="57"/>
  <c r="P42" i="44"/>
  <c r="P40" i="44"/>
  <c r="P38" i="44"/>
  <c r="P39" i="44"/>
  <c r="P41" i="50"/>
  <c r="P39" i="50"/>
  <c r="P42" i="50"/>
  <c r="P29" i="51"/>
  <c r="P33" i="51"/>
  <c r="P39" i="45"/>
  <c r="P41" i="43"/>
  <c r="P42" i="59"/>
  <c r="P41" i="59"/>
  <c r="P29" i="47"/>
  <c r="P42" i="47"/>
  <c r="P43" i="47"/>
  <c r="P39" i="55"/>
  <c r="P41" i="55"/>
  <c r="P41" i="58"/>
  <c r="P42" i="46"/>
  <c r="P41" i="46"/>
  <c r="P39" i="57"/>
  <c r="P37" i="57"/>
  <c r="P41" i="57"/>
  <c r="P36" i="48"/>
  <c r="P38" i="48"/>
  <c r="P39" i="48"/>
  <c r="P35" i="45"/>
  <c r="P29" i="45"/>
  <c r="L16" i="45"/>
  <c r="P41" i="56"/>
  <c r="P33" i="47"/>
  <c r="P34" i="2"/>
  <c r="P27" i="2"/>
  <c r="P31" i="2"/>
  <c r="P39" i="2"/>
  <c r="P26" i="2"/>
  <c r="P42" i="2"/>
  <c r="P37" i="43"/>
  <c r="P38" i="43"/>
  <c r="P39" i="43"/>
  <c r="P38" i="46"/>
  <c r="P39" i="59"/>
  <c r="P30" i="59"/>
  <c r="P34" i="59"/>
  <c r="P40" i="46"/>
  <c r="P28" i="46"/>
  <c r="P28" i="51"/>
  <c r="L17" i="59"/>
  <c r="P17" i="59"/>
  <c r="P38" i="50"/>
  <c r="P40" i="50"/>
  <c r="P34" i="53"/>
  <c r="P25" i="53"/>
  <c r="P32" i="53"/>
  <c r="P40" i="53"/>
  <c r="P39" i="46"/>
  <c r="P33" i="46"/>
  <c r="P26" i="59"/>
  <c r="P28" i="59"/>
  <c r="P39" i="58"/>
  <c r="P27" i="54"/>
  <c r="P31" i="54"/>
  <c r="P32" i="54"/>
  <c r="P38" i="54"/>
  <c r="P37" i="55"/>
  <c r="P38" i="55"/>
  <c r="P23" i="43"/>
  <c r="P33" i="49"/>
  <c r="AR5" i="49" a="1"/>
  <c r="AR5" i="49" s="1"/>
  <c r="C73" i="29"/>
  <c r="B72" i="29"/>
  <c r="C58" i="29"/>
  <c r="B57" i="29"/>
  <c r="B79" i="26"/>
  <c r="C74" i="26"/>
  <c r="C75" i="26" s="1"/>
  <c r="C76" i="26" s="1"/>
  <c r="C77" i="26" s="1"/>
  <c r="C78" i="26" s="1"/>
  <c r="B102" i="29"/>
  <c r="C103" i="29"/>
  <c r="I128" i="29"/>
  <c r="A50" i="36"/>
  <c r="CC5" i="49" a="1"/>
  <c r="CC5" i="49" s="1"/>
  <c r="P35" i="49"/>
  <c r="P38" i="47"/>
  <c r="P32" i="47"/>
  <c r="Y209" i="26"/>
  <c r="C110" i="26"/>
  <c r="C111" i="26" s="1"/>
  <c r="C112" i="26" s="1"/>
  <c r="C113" i="26" s="1"/>
  <c r="C114" i="26" s="1"/>
  <c r="B226" i="27"/>
  <c r="B227" i="27" s="1"/>
  <c r="B228" i="27" s="1"/>
  <c r="B229" i="27" s="1"/>
  <c r="B230" i="27" s="1"/>
  <c r="B231" i="27" s="1"/>
  <c r="B232" i="27" s="1"/>
  <c r="B233" i="27" s="1"/>
  <c r="B234" i="27" s="1"/>
  <c r="B235" i="27" s="1"/>
  <c r="B236" i="27" s="1"/>
  <c r="B237" i="27" s="1"/>
  <c r="B238" i="27" s="1"/>
  <c r="B239" i="27" s="1"/>
  <c r="B240" i="27" s="1"/>
  <c r="B241" i="27" s="1"/>
  <c r="B242" i="27" s="1"/>
  <c r="B243" i="27" s="1"/>
  <c r="B244" i="27" s="1"/>
  <c r="B245" i="27" s="1"/>
  <c r="B246" i="27" s="1"/>
  <c r="B247" i="27" s="1"/>
  <c r="B248" i="27" s="1"/>
  <c r="I147" i="29"/>
  <c r="E658" i="27" a="1"/>
  <c r="E658" i="27" s="1"/>
  <c r="F658" i="27" a="1"/>
  <c r="F658" i="27" s="1"/>
  <c r="C113" i="28"/>
  <c r="B112" i="28"/>
  <c r="P36" i="47"/>
  <c r="I525" i="27"/>
  <c r="J525" i="27" s="1"/>
  <c r="H524" i="27" a="1"/>
  <c r="H524" i="27" s="1"/>
  <c r="E524" i="27" a="1"/>
  <c r="E524" i="27" s="1"/>
  <c r="I523" i="27"/>
  <c r="J523" i="27" s="1"/>
  <c r="E523" i="27" a="1"/>
  <c r="E523" i="27" s="1"/>
  <c r="AP4" i="49" a="1"/>
  <c r="AP4" i="49" s="1"/>
  <c r="B152" i="28"/>
  <c r="A24" i="36"/>
  <c r="S209" i="26"/>
  <c r="R209" i="26"/>
  <c r="H525" i="27" a="1"/>
  <c r="H525" i="27" s="1"/>
  <c r="A27" i="36"/>
  <c r="D413" i="27"/>
  <c r="F2" i="26"/>
  <c r="D171" i="26" s="1"/>
  <c r="B253" i="27"/>
  <c r="B254" i="27" s="1"/>
  <c r="B255" i="27" s="1"/>
  <c r="B256" i="27" s="1"/>
  <c r="B257" i="27" s="1"/>
  <c r="B258" i="27" s="1"/>
  <c r="B259" i="27" s="1"/>
  <c r="B260" i="27" s="1"/>
  <c r="B261" i="27" s="1"/>
  <c r="B262" i="27" s="1"/>
  <c r="B263" i="27" s="1"/>
  <c r="B264" i="27" s="1"/>
  <c r="B265" i="27" s="1"/>
  <c r="B266" i="27" s="1"/>
  <c r="B267" i="27" s="1"/>
  <c r="B268" i="27" s="1"/>
  <c r="B269" i="27" s="1"/>
  <c r="B270" i="27" s="1"/>
  <c r="B271" i="27" s="1"/>
  <c r="B272" i="27" s="1"/>
  <c r="B273" i="27" s="1"/>
  <c r="B274" i="27" s="1"/>
  <c r="B275" i="27" s="1"/>
  <c r="C276" i="27"/>
  <c r="B137" i="29"/>
  <c r="C138" i="29"/>
  <c r="B526" i="27"/>
  <c r="H526" i="27" s="1" a="1"/>
  <c r="H526" i="27" s="1"/>
  <c r="C254" i="26"/>
  <c r="U254" i="26" s="1"/>
  <c r="C38" i="29"/>
  <c r="U57" i="21"/>
  <c r="T59" i="21"/>
  <c r="U59" i="21"/>
  <c r="D575" i="27"/>
  <c r="L2" i="26"/>
  <c r="D225" i="26" s="1"/>
  <c r="C108" i="29"/>
  <c r="B107" i="29"/>
  <c r="C83" i="29"/>
  <c r="B82" i="29"/>
  <c r="G209" i="26" a="1"/>
  <c r="G209" i="26" s="1"/>
  <c r="H209" i="26" s="1"/>
  <c r="G127" i="29" a="1"/>
  <c r="G127" i="29" s="1"/>
  <c r="G128" i="29" s="1"/>
  <c r="E127" i="29" a="1"/>
  <c r="E127" i="29" s="1"/>
  <c r="E128" i="29" s="1"/>
  <c r="F127" i="29" a="1"/>
  <c r="F127" i="29" s="1"/>
  <c r="F128" i="29" s="1"/>
  <c r="P30" i="49"/>
  <c r="P30" i="48"/>
  <c r="P29" i="48"/>
  <c r="P35" i="48"/>
  <c r="AP3" i="50" a="1"/>
  <c r="AP3" i="50" s="1"/>
  <c r="P28" i="49"/>
  <c r="P32" i="49"/>
  <c r="I152" i="29"/>
  <c r="G152" i="29" a="1"/>
  <c r="G152" i="29" s="1"/>
  <c r="G153" i="29" s="1"/>
  <c r="C53" i="29"/>
  <c r="B52" i="29"/>
  <c r="A53" i="36"/>
  <c r="A54" i="36"/>
  <c r="P26" i="49"/>
  <c r="E209" i="26" a="1"/>
  <c r="E209" i="26" s="1"/>
  <c r="F209" i="26" s="1"/>
  <c r="B132" i="29"/>
  <c r="A9" i="36"/>
  <c r="A5" i="36"/>
  <c r="U58" i="21"/>
  <c r="T58" i="21"/>
  <c r="AM58" i="21" s="1"/>
  <c r="A32" i="36"/>
  <c r="A33" i="36"/>
  <c r="P37" i="49"/>
  <c r="P36" i="54"/>
  <c r="C210" i="26"/>
  <c r="G523" i="27" a="1"/>
  <c r="G523" i="27" s="1"/>
  <c r="G147" i="29" a="1"/>
  <c r="G147" i="29" s="1"/>
  <c r="G148" i="29" s="1"/>
  <c r="L1" i="26"/>
  <c r="D117" i="26" s="1"/>
  <c r="AU3" i="49" a="1"/>
  <c r="AU3" i="49" s="1"/>
  <c r="P35" i="54"/>
  <c r="AL57" i="21"/>
  <c r="H142" i="28" a="1"/>
  <c r="H142" i="28" s="1"/>
  <c r="H143" i="28" s="1"/>
  <c r="F142" i="28" a="1"/>
  <c r="F142" i="28" s="1"/>
  <c r="F143" i="28" s="1"/>
  <c r="AM60" i="21"/>
  <c r="A14" i="36"/>
  <c r="P27" i="49"/>
  <c r="P35" i="47"/>
  <c r="D386" i="27"/>
  <c r="P35" i="55"/>
  <c r="P25" i="51"/>
  <c r="P31" i="51"/>
  <c r="P35" i="51"/>
  <c r="P32" i="48"/>
  <c r="AR11" i="43"/>
  <c r="BC11" i="43"/>
  <c r="P24" i="49"/>
  <c r="P37" i="48"/>
  <c r="P37" i="59"/>
  <c r="P25" i="49"/>
  <c r="P29" i="49"/>
  <c r="P26" i="47"/>
  <c r="P23" i="49"/>
  <c r="P25" i="52"/>
  <c r="P30" i="52"/>
  <c r="P27" i="52"/>
  <c r="P37" i="51"/>
  <c r="P36" i="57"/>
  <c r="P34" i="57"/>
  <c r="P37" i="44"/>
  <c r="P36" i="44"/>
  <c r="P33" i="44"/>
  <c r="P37" i="45"/>
  <c r="P35" i="50"/>
  <c r="P34" i="50"/>
  <c r="P27" i="47"/>
  <c r="P34" i="54"/>
  <c r="P36" i="52"/>
  <c r="P31" i="52"/>
  <c r="P35" i="52"/>
  <c r="P30" i="46"/>
  <c r="P35" i="46"/>
  <c r="P37" i="46"/>
  <c r="P27" i="46"/>
  <c r="P29" i="46"/>
  <c r="P23" i="46"/>
  <c r="P32" i="46"/>
  <c r="P31" i="46"/>
  <c r="P34" i="46"/>
  <c r="P26" i="50"/>
  <c r="P31" i="50"/>
  <c r="P36" i="50"/>
  <c r="P33" i="59"/>
  <c r="P35" i="59"/>
  <c r="P37" i="58"/>
  <c r="P35" i="58"/>
  <c r="P38" i="58"/>
  <c r="AY5" i="45" a="1"/>
  <c r="AY5" i="45" s="1"/>
  <c r="P36" i="55"/>
  <c r="P35" i="57"/>
  <c r="P35" i="44"/>
  <c r="P32" i="44"/>
  <c r="P34" i="44"/>
  <c r="AT3" i="49" a="1"/>
  <c r="AT3" i="49" s="1"/>
  <c r="P36" i="2"/>
  <c r="P34" i="55"/>
  <c r="P33" i="55"/>
  <c r="P27" i="50"/>
  <c r="P29" i="50"/>
  <c r="P33" i="50"/>
  <c r="P24" i="50"/>
  <c r="P31" i="57"/>
  <c r="P29" i="54"/>
  <c r="AM4" i="49" a="1"/>
  <c r="AM4" i="49" s="1"/>
  <c r="M16" i="49"/>
  <c r="P32" i="50"/>
  <c r="P33" i="48"/>
  <c r="BP3" i="48" a="1"/>
  <c r="BP3" i="48" s="1"/>
  <c r="BX3" i="48" a="1"/>
  <c r="BX3" i="48" s="1"/>
  <c r="BN5" i="48" a="1"/>
  <c r="BN5" i="48" s="1"/>
  <c r="BO5" i="48" a="1"/>
  <c r="BO5" i="48" s="1"/>
  <c r="AN4" i="48" a="1"/>
  <c r="AN4" i="48" s="1"/>
  <c r="AL5" i="48" a="1"/>
  <c r="AL5" i="48" s="1"/>
  <c r="BB3" i="48" a="1"/>
  <c r="BB3" i="48" s="1"/>
  <c r="AY5" i="48" a="1"/>
  <c r="AY5" i="48" s="1"/>
  <c r="M17" i="48"/>
  <c r="BN4" i="48" a="1"/>
  <c r="BN4" i="48" s="1"/>
  <c r="AL3" i="48" a="1"/>
  <c r="AL3" i="48" s="1"/>
  <c r="BA3" i="48" a="1"/>
  <c r="BA3" i="48" s="1"/>
  <c r="BA4" i="48" a="1"/>
  <c r="BA4" i="48" s="1"/>
  <c r="AR5" i="48" a="1"/>
  <c r="AR5" i="48" s="1"/>
  <c r="AV4" i="52" a="1"/>
  <c r="AV4" i="52" s="1"/>
  <c r="P29" i="44"/>
  <c r="P31" i="44"/>
  <c r="P31" i="59"/>
  <c r="AZ3" i="52" a="1"/>
  <c r="AZ3" i="52" s="1"/>
  <c r="AZ6" i="52" s="1"/>
  <c r="AZ7" i="52" s="1"/>
  <c r="P32" i="55"/>
  <c r="P28" i="58"/>
  <c r="P32" i="58"/>
  <c r="P30" i="58"/>
  <c r="P34" i="58"/>
  <c r="AL5" i="49" a="1"/>
  <c r="AL5" i="49" s="1"/>
  <c r="P16" i="49"/>
  <c r="AL2" i="49" a="1"/>
  <c r="AL2" i="49" s="1"/>
  <c r="AL13" i="49" s="1"/>
  <c r="BE4" i="49" a="1"/>
  <c r="BE4" i="49" s="1"/>
  <c r="BK4" i="49" a="1"/>
  <c r="BK4" i="49" s="1"/>
  <c r="AR4" i="49" a="1"/>
  <c r="AR4" i="49" s="1"/>
  <c r="N16" i="49"/>
  <c r="L16" i="49"/>
  <c r="BK5" i="49" a="1"/>
  <c r="BK5" i="49" s="1"/>
  <c r="P29" i="55"/>
  <c r="P30" i="55"/>
  <c r="P31" i="55"/>
  <c r="P30" i="50"/>
  <c r="P16" i="46"/>
  <c r="L16" i="46"/>
  <c r="P30" i="44"/>
  <c r="P25" i="44"/>
  <c r="P26" i="44"/>
  <c r="P28" i="44"/>
  <c r="P24" i="44"/>
  <c r="P28" i="48"/>
  <c r="P17" i="44"/>
  <c r="P23" i="57"/>
  <c r="P29" i="57"/>
  <c r="P28" i="50"/>
  <c r="P29" i="59"/>
  <c r="P24" i="59"/>
  <c r="P28" i="55"/>
  <c r="P28" i="54"/>
  <c r="P28" i="57"/>
  <c r="P27" i="43"/>
  <c r="AT3" i="52" a="1"/>
  <c r="AT3" i="52" s="1"/>
  <c r="P23" i="44"/>
  <c r="AZ4" i="52" a="1"/>
  <c r="AZ4" i="52" s="1"/>
  <c r="BG4" i="52" a="1"/>
  <c r="BG4" i="52" s="1"/>
  <c r="BG3" i="52" a="1"/>
  <c r="BG3" i="52" s="1"/>
  <c r="P26" i="57"/>
  <c r="P25" i="57"/>
  <c r="P27" i="57"/>
  <c r="P26" i="46"/>
  <c r="P25" i="46"/>
  <c r="P23" i="45"/>
  <c r="P27" i="59"/>
  <c r="P27" i="55"/>
  <c r="P26" i="55"/>
  <c r="P28" i="2"/>
  <c r="P24" i="48"/>
  <c r="P26" i="48"/>
  <c r="BO3" i="44" a="1"/>
  <c r="BO3" i="44" s="1"/>
  <c r="BD3" i="44" a="1"/>
  <c r="BD3" i="44" s="1"/>
  <c r="AL3" i="44" a="1"/>
  <c r="AL3" i="44" s="1"/>
  <c r="BB4" i="44" a="1"/>
  <c r="BB4" i="44" s="1"/>
  <c r="BH4" i="54" a="1"/>
  <c r="BH4" i="54" s="1"/>
  <c r="AN4" i="54" a="1"/>
  <c r="AN4" i="54" s="1"/>
  <c r="AW5" i="54" a="1"/>
  <c r="AW5" i="54" s="1"/>
  <c r="AY4" i="54" a="1"/>
  <c r="AY4" i="54" s="1"/>
  <c r="BE5" i="54" a="1"/>
  <c r="BE5" i="54" s="1"/>
  <c r="AQ5" i="54" a="1"/>
  <c r="AQ5" i="54" s="1"/>
  <c r="AL2" i="54" a="1"/>
  <c r="AL2" i="54" s="1"/>
  <c r="AL13" i="54" s="1"/>
  <c r="L17" i="45"/>
  <c r="P17" i="45"/>
  <c r="BH5" i="46" a="1"/>
  <c r="BH5" i="46" s="1"/>
  <c r="BF5" i="46" a="1"/>
  <c r="BF5" i="46" s="1"/>
  <c r="BM5" i="46" a="1"/>
  <c r="BM5" i="46" s="1"/>
  <c r="BN5" i="46" a="1"/>
  <c r="BN5" i="46" s="1"/>
  <c r="BP3" i="46" a="1"/>
  <c r="BP3" i="46" s="1"/>
  <c r="AM3" i="46" a="1"/>
  <c r="AM3" i="46" s="1"/>
  <c r="N16" i="46"/>
  <c r="BR4" i="46" a="1"/>
  <c r="BR4" i="46" s="1"/>
  <c r="BC5" i="46" a="1"/>
  <c r="BC5" i="46" s="1"/>
  <c r="BR5" i="46" a="1"/>
  <c r="BR5" i="46" s="1"/>
  <c r="BU5" i="46" a="1"/>
  <c r="BU5" i="46" s="1"/>
  <c r="AM4" i="46" a="1"/>
  <c r="AM4" i="46" s="1"/>
  <c r="AQ4" i="46" a="1"/>
  <c r="AQ4" i="46" s="1"/>
  <c r="BV5" i="46" a="1"/>
  <c r="BV5" i="46" s="1"/>
  <c r="BN4" i="46" a="1"/>
  <c r="BN4" i="46" s="1"/>
  <c r="BF3" i="46" a="1"/>
  <c r="BF3" i="46" s="1"/>
  <c r="BR3" i="46" a="1"/>
  <c r="BR3" i="46" s="1"/>
  <c r="BB3" i="46" a="1"/>
  <c r="BB3" i="46" s="1"/>
  <c r="BM4" i="46" a="1"/>
  <c r="BM4" i="46" s="1"/>
  <c r="BB5" i="46" a="1"/>
  <c r="BB5" i="46" s="1"/>
  <c r="AU3" i="46" a="1"/>
  <c r="AU3" i="46" s="1"/>
  <c r="AU5" i="46" a="1"/>
  <c r="AU5" i="46" s="1"/>
  <c r="AP3" i="46" a="1"/>
  <c r="AP3" i="46" s="1"/>
  <c r="BP4" i="46" a="1"/>
  <c r="BP4" i="46" s="1"/>
  <c r="BF4" i="46" a="1"/>
  <c r="BF4" i="46" s="1"/>
  <c r="AL4" i="46" a="1"/>
  <c r="AL4" i="46" s="1"/>
  <c r="O17" i="46"/>
  <c r="BV3" i="46" a="1"/>
  <c r="BV3" i="46" s="1"/>
  <c r="AL3" i="46" a="1"/>
  <c r="AL3" i="46" s="1"/>
  <c r="BC3" i="46" a="1"/>
  <c r="BC3" i="46" s="1"/>
  <c r="BG3" i="46" a="1"/>
  <c r="BG3" i="46" s="1"/>
  <c r="BG5" i="46" a="1"/>
  <c r="BG5" i="46" s="1"/>
  <c r="BU4" i="46" a="1"/>
  <c r="BU4" i="46" s="1"/>
  <c r="AP4" i="46" a="1"/>
  <c r="AP4" i="46" s="1"/>
  <c r="AR4" i="46" a="1"/>
  <c r="AR4" i="46" s="1"/>
  <c r="N17" i="46"/>
  <c r="M16" i="46"/>
  <c r="BJ5" i="46" a="1"/>
  <c r="BJ5" i="46" s="1"/>
  <c r="AL2" i="46" a="1"/>
  <c r="AL2" i="46" s="1"/>
  <c r="AL11" i="46" s="1"/>
  <c r="O16" i="46"/>
  <c r="M17" i="46"/>
  <c r="BN3" i="46" a="1"/>
  <c r="BN3" i="46" s="1"/>
  <c r="P25" i="54"/>
  <c r="AO4" i="47" a="1"/>
  <c r="AO4" i="47" s="1"/>
  <c r="AS5" i="47" a="1"/>
  <c r="AS5" i="47" s="1"/>
  <c r="BD5" i="47" a="1"/>
  <c r="BD5" i="47" s="1"/>
  <c r="BL3" i="47" a="1"/>
  <c r="BL3" i="47" s="1"/>
  <c r="AP4" i="47" a="1"/>
  <c r="AP4" i="47" s="1"/>
  <c r="AY4" i="47" a="1"/>
  <c r="AY4" i="47" s="1"/>
  <c r="BD3" i="47" a="1"/>
  <c r="BD3" i="47" s="1"/>
  <c r="AR4" i="47" a="1"/>
  <c r="AR4" i="47" s="1"/>
  <c r="BF5" i="47" a="1"/>
  <c r="BF5" i="47" s="1"/>
  <c r="AM5" i="47" a="1"/>
  <c r="AM5" i="47" s="1"/>
  <c r="BJ3" i="47" a="1"/>
  <c r="BJ3" i="47" s="1"/>
  <c r="AP3" i="47" a="1"/>
  <c r="AP3" i="47" s="1"/>
  <c r="AW4" i="47" a="1"/>
  <c r="AW4" i="47" s="1"/>
  <c r="BC3" i="47" a="1"/>
  <c r="BC3" i="47" s="1"/>
  <c r="AL2" i="47" a="1"/>
  <c r="AL2" i="47" s="1"/>
  <c r="AL11" i="47" s="1"/>
  <c r="C138" i="28"/>
  <c r="B137" i="28"/>
  <c r="BN4" i="45" a="1"/>
  <c r="BN4" i="45" s="1"/>
  <c r="AU3" i="45" a="1"/>
  <c r="AU3" i="45" s="1"/>
  <c r="AY4" i="45" a="1"/>
  <c r="AY4" i="45" s="1"/>
  <c r="AM3" i="45" a="1"/>
  <c r="AM3" i="45" s="1"/>
  <c r="BB5" i="45" a="1"/>
  <c r="BB5" i="45" s="1"/>
  <c r="AL5" i="45" a="1"/>
  <c r="AL5" i="45" s="1"/>
  <c r="AZ4" i="45" a="1"/>
  <c r="AZ4" i="45" s="1"/>
  <c r="BO4" i="45" a="1"/>
  <c r="BO4" i="45" s="1"/>
  <c r="BR4" i="45" a="1"/>
  <c r="BR4" i="45" s="1"/>
  <c r="BX5" i="45" a="1"/>
  <c r="BX5" i="45" s="1"/>
  <c r="BR3" i="45" a="1"/>
  <c r="BR3" i="45" s="1"/>
  <c r="BV4" i="45" a="1"/>
  <c r="BV4" i="45" s="1"/>
  <c r="AZ3" i="45" a="1"/>
  <c r="AZ3" i="45" s="1"/>
  <c r="N17" i="45"/>
  <c r="BX3" i="45" a="1"/>
  <c r="BX3" i="45" s="1"/>
  <c r="BK5" i="45" a="1"/>
  <c r="BK5" i="45" s="1"/>
  <c r="BI4" i="45" a="1"/>
  <c r="BI4" i="45" s="1"/>
  <c r="BC3" i="45" a="1"/>
  <c r="BC3" i="45" s="1"/>
  <c r="BD4" i="45" a="1"/>
  <c r="BD4" i="45" s="1"/>
  <c r="AM4" i="45" a="1"/>
  <c r="AM4" i="45" s="1"/>
  <c r="N16" i="45"/>
  <c r="AL2" i="45" a="1"/>
  <c r="AL2" i="45" s="1"/>
  <c r="AL11" i="45" s="1"/>
  <c r="BH3" i="45" a="1"/>
  <c r="BH3" i="45" s="1"/>
  <c r="BN3" i="45" a="1"/>
  <c r="BN3" i="45" s="1"/>
  <c r="O17" i="45"/>
  <c r="BH3" i="2" a="1"/>
  <c r="BH3" i="2" s="1"/>
  <c r="AM5" i="2" a="1"/>
  <c r="AM5" i="2" s="1"/>
  <c r="AZ4" i="57" a="1"/>
  <c r="AZ4" i="57" s="1"/>
  <c r="BD3" i="57" a="1"/>
  <c r="BD3" i="57" s="1"/>
  <c r="BA4" i="57" a="1"/>
  <c r="BA4" i="57" s="1"/>
  <c r="BG5" i="57" a="1"/>
  <c r="BG5" i="57" s="1"/>
  <c r="BN3" i="57" a="1"/>
  <c r="BN3" i="57" s="1"/>
  <c r="BB4" i="2" a="1"/>
  <c r="BB4" i="2" s="1"/>
  <c r="BU3" i="46" a="1"/>
  <c r="BU3" i="46" s="1"/>
  <c r="T209" i="26"/>
  <c r="J142" i="28"/>
  <c r="J143" i="28" s="1"/>
  <c r="I143" i="28"/>
  <c r="AN5" i="58" a="1"/>
  <c r="AN5" i="58" s="1"/>
  <c r="AV4" i="58" a="1"/>
  <c r="AV4" i="58" s="1"/>
  <c r="AR4" i="58" a="1"/>
  <c r="AR4" i="58" s="1"/>
  <c r="AL3" i="58" a="1"/>
  <c r="AL3" i="58" s="1"/>
  <c r="AQ4" i="58" a="1"/>
  <c r="AQ4" i="58" s="1"/>
  <c r="AN4" i="58" a="1"/>
  <c r="AN4" i="58" s="1"/>
  <c r="BB4" i="58" a="1"/>
  <c r="BB4" i="58" s="1"/>
  <c r="AP4" i="58" a="1"/>
  <c r="AP4" i="58" s="1"/>
  <c r="AP5" i="58" a="1"/>
  <c r="AP5" i="58" s="1"/>
  <c r="AM3" i="58" a="1"/>
  <c r="AM3" i="58" s="1"/>
  <c r="BO5" i="58" a="1"/>
  <c r="BO5" i="58" s="1"/>
  <c r="CF5" i="58" a="1"/>
  <c r="CF5" i="58" s="1"/>
  <c r="AV5" i="58" a="1"/>
  <c r="AV5" i="58" s="1"/>
  <c r="AO4" i="58" a="1"/>
  <c r="AO4" i="58" s="1"/>
  <c r="AN3" i="58" a="1"/>
  <c r="AN3" i="58" s="1"/>
  <c r="BA4" i="58" a="1"/>
  <c r="BA4" i="58" s="1"/>
  <c r="AV3" i="58" a="1"/>
  <c r="AV3" i="58" s="1"/>
  <c r="AL5" i="58" a="1"/>
  <c r="AL5" i="58" s="1"/>
  <c r="BA3" i="58" a="1"/>
  <c r="BA3" i="58" s="1"/>
  <c r="BD5" i="58" a="1"/>
  <c r="BD5" i="58" s="1"/>
  <c r="AS3" i="58" a="1"/>
  <c r="AS3" i="58" s="1"/>
  <c r="BB3" i="58" a="1"/>
  <c r="BB3" i="58" s="1"/>
  <c r="BW4" i="58" a="1"/>
  <c r="BW4" i="58" s="1"/>
  <c r="AL4" i="58" a="1"/>
  <c r="AL4" i="58" s="1"/>
  <c r="E526" i="27" a="1"/>
  <c r="E526" i="27" s="1"/>
  <c r="G526" i="27" a="1"/>
  <c r="G526" i="27" s="1"/>
  <c r="B527" i="27"/>
  <c r="F526" i="27" a="1"/>
  <c r="F526" i="27" s="1"/>
  <c r="I526" i="27"/>
  <c r="P254" i="26" a="1"/>
  <c r="P254" i="26" s="1"/>
  <c r="Q254" i="26" s="1"/>
  <c r="G254" i="26" a="1"/>
  <c r="G254" i="26" s="1"/>
  <c r="H254" i="26" s="1"/>
  <c r="E525" i="27" a="1"/>
  <c r="E525" i="27" s="1"/>
  <c r="G525" i="27" a="1"/>
  <c r="G525" i="27" s="1"/>
  <c r="N210" i="26" a="1"/>
  <c r="N210" i="26" s="1"/>
  <c r="O210" i="26" s="1"/>
  <c r="W210" i="26"/>
  <c r="C211" i="26"/>
  <c r="G210" i="26" a="1"/>
  <c r="G210" i="26" s="1"/>
  <c r="H210" i="26" s="1"/>
  <c r="K210" i="26"/>
  <c r="B187" i="26"/>
  <c r="C182" i="26"/>
  <c r="C183" i="26" s="1"/>
  <c r="C184" i="26" s="1"/>
  <c r="C185" i="26" s="1"/>
  <c r="C186" i="26" s="1"/>
  <c r="U210" i="26"/>
  <c r="V210" i="26" s="1"/>
  <c r="C128" i="28"/>
  <c r="B127" i="28"/>
  <c r="C465" i="27"/>
  <c r="B442" i="27"/>
  <c r="B443" i="27" s="1"/>
  <c r="B444" i="27" s="1"/>
  <c r="B445" i="27" s="1"/>
  <c r="B446" i="27" s="1"/>
  <c r="B447" i="27" s="1"/>
  <c r="B448" i="27" s="1"/>
  <c r="B449" i="27" s="1"/>
  <c r="B450" i="27" s="1"/>
  <c r="B451" i="27" s="1"/>
  <c r="B452" i="27" s="1"/>
  <c r="B453" i="27" s="1"/>
  <c r="B454" i="27" s="1"/>
  <c r="B455" i="27" s="1"/>
  <c r="B456" i="27" s="1"/>
  <c r="B457" i="27" s="1"/>
  <c r="B458" i="27" s="1"/>
  <c r="B459" i="27" s="1"/>
  <c r="B460" i="27" s="1"/>
  <c r="B461" i="27" s="1"/>
  <c r="B462" i="27" s="1"/>
  <c r="B463" i="27" s="1"/>
  <c r="B464" i="27" s="1"/>
  <c r="B88" i="26"/>
  <c r="C83" i="26"/>
  <c r="C84" i="26" s="1"/>
  <c r="C85" i="26" s="1"/>
  <c r="C86" i="26" s="1"/>
  <c r="C87" i="26" s="1"/>
  <c r="C148" i="28"/>
  <c r="B147" i="28"/>
  <c r="G137" i="29" a="1"/>
  <c r="G137" i="29" s="1"/>
  <c r="G138" i="29" s="1"/>
  <c r="E137" i="29" a="1"/>
  <c r="E137" i="29" s="1"/>
  <c r="E138" i="29" s="1"/>
  <c r="I137" i="29"/>
  <c r="F137" i="29" a="1"/>
  <c r="F137" i="29" s="1"/>
  <c r="F138" i="29" s="1"/>
  <c r="H137" i="29" a="1"/>
  <c r="H137" i="29" s="1"/>
  <c r="H138" i="29" s="1"/>
  <c r="C48" i="29"/>
  <c r="B47" i="29"/>
  <c r="B90" i="33" a="1"/>
  <c r="R90" i="33" s="1"/>
  <c r="B32" i="33" a="1"/>
  <c r="N32" i="33" s="1"/>
  <c r="D602" i="27"/>
  <c r="M2" i="26"/>
  <c r="D234" i="26" s="1"/>
  <c r="D305" i="27"/>
  <c r="N1" i="26"/>
  <c r="D135" i="26" s="1"/>
  <c r="C168" i="27"/>
  <c r="B145" i="27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C58" i="28"/>
  <c r="B57" i="28"/>
  <c r="B169" i="26"/>
  <c r="C164" i="26"/>
  <c r="C165" i="26" s="1"/>
  <c r="C166" i="26" s="1"/>
  <c r="C167" i="26" s="1"/>
  <c r="C168" i="26" s="1"/>
  <c r="D89" i="27"/>
  <c r="F1" i="26"/>
  <c r="D63" i="26" s="1"/>
  <c r="N209" i="26" a="1"/>
  <c r="N209" i="26" s="1"/>
  <c r="O209" i="26" s="1"/>
  <c r="U209" i="26"/>
  <c r="L209" i="26" a="1"/>
  <c r="L209" i="26" s="1"/>
  <c r="M209" i="26" s="1"/>
  <c r="K209" i="26"/>
  <c r="AC63" i="33" a="1"/>
  <c r="AC63" i="33" s="1"/>
  <c r="AC5" i="33" a="1"/>
  <c r="AX5" i="33" s="1"/>
  <c r="A32" i="23"/>
  <c r="C136" i="23"/>
  <c r="B37" i="23"/>
  <c r="A37" i="23" s="1"/>
  <c r="C37" i="23"/>
  <c r="C131" i="23"/>
  <c r="C32" i="23"/>
  <c r="C143" i="29"/>
  <c r="B142" i="29"/>
  <c r="B122" i="29"/>
  <c r="C123" i="29"/>
  <c r="B659" i="27"/>
  <c r="K2" i="26"/>
  <c r="D216" i="26" s="1"/>
  <c r="D548" i="27"/>
  <c r="C118" i="28"/>
  <c r="B117" i="28"/>
  <c r="B117" i="29"/>
  <c r="C118" i="29"/>
  <c r="B92" i="29"/>
  <c r="C93" i="29"/>
  <c r="A12" i="36"/>
  <c r="A11" i="36"/>
  <c r="A29" i="36"/>
  <c r="A30" i="36"/>
  <c r="H147" i="29" a="1"/>
  <c r="H147" i="29" s="1"/>
  <c r="H148" i="29" s="1"/>
  <c r="E147" i="29" a="1"/>
  <c r="E147" i="29" s="1"/>
  <c r="E148" i="29" s="1"/>
  <c r="B97" i="26"/>
  <c r="C92" i="26"/>
  <c r="C93" i="26" s="1"/>
  <c r="C94" i="26" s="1"/>
  <c r="C95" i="26" s="1"/>
  <c r="C96" i="26" s="1"/>
  <c r="D62" i="27"/>
  <c r="E1" i="26"/>
  <c r="D54" i="26" s="1"/>
  <c r="AC121" i="33" a="1"/>
  <c r="AQ121" i="33" s="1"/>
  <c r="AM57" i="21"/>
  <c r="N2" i="26"/>
  <c r="D243" i="26" s="1"/>
  <c r="D629" i="27"/>
  <c r="I2" i="26"/>
  <c r="D198" i="26" s="1"/>
  <c r="D494" i="27"/>
  <c r="B107" i="28"/>
  <c r="C93" i="28"/>
  <c r="B92" i="28"/>
  <c r="B62" i="29"/>
  <c r="C63" i="29"/>
  <c r="A18" i="36"/>
  <c r="A17" i="36"/>
  <c r="A38" i="36"/>
  <c r="A39" i="36"/>
  <c r="C492" i="27"/>
  <c r="B469" i="27"/>
  <c r="B470" i="27" s="1"/>
  <c r="B471" i="27" s="1"/>
  <c r="B472" i="27" s="1"/>
  <c r="B473" i="27" s="1"/>
  <c r="B474" i="27" s="1"/>
  <c r="B475" i="27" s="1"/>
  <c r="B476" i="27" s="1"/>
  <c r="B477" i="27" s="1"/>
  <c r="B478" i="27" s="1"/>
  <c r="B479" i="27" s="1"/>
  <c r="B480" i="27" s="1"/>
  <c r="B481" i="27" s="1"/>
  <c r="B482" i="27" s="1"/>
  <c r="B483" i="27" s="1"/>
  <c r="B484" i="27" s="1"/>
  <c r="B485" i="27" s="1"/>
  <c r="B486" i="27" s="1"/>
  <c r="B487" i="27" s="1"/>
  <c r="B488" i="27" s="1"/>
  <c r="B489" i="27" s="1"/>
  <c r="B490" i="27" s="1"/>
  <c r="B491" i="27" s="1"/>
  <c r="D1" i="26"/>
  <c r="D45" i="26" s="1"/>
  <c r="D35" i="27"/>
  <c r="C133" i="28"/>
  <c r="B132" i="28"/>
  <c r="C141" i="27"/>
  <c r="B122" i="28"/>
  <c r="C128" i="29"/>
  <c r="E142" i="28" a="1"/>
  <c r="E142" i="28" s="1"/>
  <c r="E143" i="28" s="1"/>
  <c r="G142" i="28" a="1"/>
  <c r="G142" i="28" s="1"/>
  <c r="G143" i="28" s="1"/>
  <c r="A3" i="36"/>
  <c r="A44" i="36"/>
  <c r="A45" i="36"/>
  <c r="H2" i="26"/>
  <c r="D189" i="26" s="1"/>
  <c r="AL58" i="21"/>
  <c r="C88" i="28"/>
  <c r="AL60" i="21"/>
  <c r="J1" i="26"/>
  <c r="D99" i="26" s="1"/>
  <c r="C101" i="26" s="1"/>
  <c r="C102" i="26" s="1"/>
  <c r="C103" i="26" s="1"/>
  <c r="C104" i="26" s="1"/>
  <c r="C105" i="26" s="1"/>
  <c r="D197" i="27"/>
  <c r="H152" i="29" a="1"/>
  <c r="H152" i="29" s="1"/>
  <c r="H153" i="29" s="1"/>
  <c r="E152" i="29" a="1"/>
  <c r="E152" i="29" s="1"/>
  <c r="E153" i="29" s="1"/>
  <c r="AM56" i="21"/>
  <c r="C78" i="29"/>
  <c r="AN5" i="48" a="1"/>
  <c r="AN5" i="48" s="1"/>
  <c r="U61" i="21"/>
  <c r="T61" i="21"/>
  <c r="AM61" i="21" s="1"/>
  <c r="AM59" i="21"/>
  <c r="P25" i="59"/>
  <c r="O17" i="48"/>
  <c r="AP5" i="46" a="1"/>
  <c r="AP5" i="46" s="1"/>
  <c r="P25" i="48"/>
  <c r="BD5" i="49" a="1"/>
  <c r="BD5" i="49" s="1"/>
  <c r="AQ5" i="46" a="1"/>
  <c r="AQ5" i="46" s="1"/>
  <c r="BJ4" i="46" a="1"/>
  <c r="BJ4" i="46" s="1"/>
  <c r="P24" i="57"/>
  <c r="M17" i="49"/>
  <c r="BD4" i="49" a="1"/>
  <c r="BD4" i="49" s="1"/>
  <c r="BD3" i="49" a="1"/>
  <c r="BD3" i="49" s="1"/>
  <c r="BG5" i="49" a="1"/>
  <c r="BG5" i="49" s="1"/>
  <c r="N17" i="49"/>
  <c r="AP3" i="49" a="1"/>
  <c r="AP3" i="49" s="1"/>
  <c r="BU3" i="49" a="1"/>
  <c r="BU3" i="49" s="1"/>
  <c r="CA4" i="49" a="1"/>
  <c r="CA4" i="49" s="1"/>
  <c r="AL4" i="49" a="1"/>
  <c r="AL4" i="49" s="1"/>
  <c r="BG4" i="49" a="1"/>
  <c r="BG4" i="49" s="1"/>
  <c r="AY4" i="49" a="1"/>
  <c r="AY4" i="49" s="1"/>
  <c r="BB3" i="49" a="1"/>
  <c r="BB3" i="49" s="1"/>
  <c r="BX3" i="49" a="1"/>
  <c r="BX3" i="49" s="1"/>
  <c r="BE3" i="49" a="1"/>
  <c r="BE3" i="49" s="1"/>
  <c r="AM3" i="49" a="1"/>
  <c r="AM3" i="49" s="1"/>
  <c r="BC5" i="49" a="1"/>
  <c r="BC5" i="49" s="1"/>
  <c r="CC4" i="59" a="1"/>
  <c r="CC4" i="59" s="1"/>
  <c r="AR5" i="59" a="1"/>
  <c r="AR5" i="59" s="1"/>
  <c r="BK4" i="59" a="1"/>
  <c r="BK4" i="59" s="1"/>
  <c r="P23" i="51"/>
  <c r="P24" i="46"/>
  <c r="P25" i="50"/>
  <c r="P24" i="45"/>
  <c r="BK3" i="45" a="1"/>
  <c r="BK3" i="45" s="1"/>
  <c r="BR4" i="2" a="1"/>
  <c r="BR4" i="2" s="1"/>
  <c r="AR3" i="2" a="1"/>
  <c r="AR3" i="2" s="1"/>
  <c r="BG5" i="2" a="1"/>
  <c r="BG5" i="2" s="1"/>
  <c r="BB5" i="2" a="1"/>
  <c r="BB5" i="2" s="1"/>
  <c r="AW4" i="2" a="1"/>
  <c r="AW4" i="2" s="1"/>
  <c r="BR5" i="2" a="1"/>
  <c r="BR5" i="2" s="1"/>
  <c r="BC5" i="2" a="1"/>
  <c r="BC5" i="2" s="1"/>
  <c r="AL4" i="2" a="1"/>
  <c r="AL4" i="2" s="1"/>
  <c r="BP3" i="2" a="1"/>
  <c r="BP3" i="2" s="1"/>
  <c r="AP3" i="2" a="1"/>
  <c r="AP3" i="2" s="1"/>
  <c r="BA4" i="2" a="1"/>
  <c r="BA4" i="2" s="1"/>
  <c r="AS4" i="2" a="1"/>
  <c r="AS4" i="2" s="1"/>
  <c r="P25" i="56"/>
  <c r="BB3" i="45" a="1"/>
  <c r="BB3" i="45" s="1"/>
  <c r="M16" i="45"/>
  <c r="AZ5" i="45" a="1"/>
  <c r="AZ5" i="45" s="1"/>
  <c r="AN4" i="45" a="1"/>
  <c r="AN4" i="45" s="1"/>
  <c r="AL3" i="45" a="1"/>
  <c r="AL3" i="45" s="1"/>
  <c r="BI3" i="45" a="1"/>
  <c r="BI3" i="45" s="1"/>
  <c r="BI6" i="45" s="1"/>
  <c r="BI7" i="45" s="1"/>
  <c r="BD3" i="45" a="1"/>
  <c r="BD3" i="45" s="1"/>
  <c r="AS5" i="45" a="1"/>
  <c r="AS5" i="45" s="1"/>
  <c r="CB3" i="45" a="1"/>
  <c r="CB3" i="45" s="1"/>
  <c r="BB4" i="45" a="1"/>
  <c r="BB4" i="45" s="1"/>
  <c r="AU4" i="45" a="1"/>
  <c r="AU4" i="45" s="1"/>
  <c r="BG5" i="45" a="1"/>
  <c r="BG5" i="45" s="1"/>
  <c r="AN5" i="45" a="1"/>
  <c r="AN5" i="45" s="1"/>
  <c r="BR5" i="45" a="1"/>
  <c r="BR5" i="45" s="1"/>
  <c r="CB4" i="45" a="1"/>
  <c r="CB4" i="45" s="1"/>
  <c r="O16" i="45"/>
  <c r="BG3" i="45" a="1"/>
  <c r="BG3" i="45" s="1"/>
  <c r="M17" i="45"/>
  <c r="AN3" i="45" a="1"/>
  <c r="AN3" i="45" s="1"/>
  <c r="AM5" i="45" a="1"/>
  <c r="AM5" i="45" s="1"/>
  <c r="BC5" i="45" a="1"/>
  <c r="BC5" i="45" s="1"/>
  <c r="BA4" i="45" a="1"/>
  <c r="BA4" i="45" s="1"/>
  <c r="BC4" i="45" a="1"/>
  <c r="BC4" i="45" s="1"/>
  <c r="BA5" i="45" a="1"/>
  <c r="BA5" i="45" s="1"/>
  <c r="BA3" i="45" a="1"/>
  <c r="BA3" i="45" s="1"/>
  <c r="AU5" i="45" a="1"/>
  <c r="AU5" i="45" s="1"/>
  <c r="AS3" i="45" a="1"/>
  <c r="AS3" i="45" s="1"/>
  <c r="M16" i="58"/>
  <c r="M17" i="58"/>
  <c r="O16" i="58"/>
  <c r="N17" i="58"/>
  <c r="N16" i="58"/>
  <c r="O17" i="58"/>
  <c r="P25" i="58"/>
  <c r="P26" i="58"/>
  <c r="L17" i="51"/>
  <c r="P17" i="46"/>
  <c r="L17" i="46"/>
  <c r="P23" i="50"/>
  <c r="BC5" i="53" a="1"/>
  <c r="BC5" i="53" s="1"/>
  <c r="P23" i="59"/>
  <c r="BG4" i="51" a="1"/>
  <c r="BG4" i="51" s="1"/>
  <c r="M16" i="44"/>
  <c r="BA5" i="44" a="1"/>
  <c r="BA5" i="44" s="1"/>
  <c r="BR5" i="44" a="1"/>
  <c r="BR5" i="44" s="1"/>
  <c r="M17" i="44"/>
  <c r="AP4" i="44" a="1"/>
  <c r="AP4" i="44" s="1"/>
  <c r="O16" i="44"/>
  <c r="BA3" i="44" a="1"/>
  <c r="BA3" i="44" s="1"/>
  <c r="AM4" i="44" a="1"/>
  <c r="AM4" i="44" s="1"/>
  <c r="AL4" i="44" a="1"/>
  <c r="AL4" i="44" s="1"/>
  <c r="AY4" i="44" a="1"/>
  <c r="AY4" i="44" s="1"/>
  <c r="AT4" i="44" a="1"/>
  <c r="AT4" i="44" s="1"/>
  <c r="BG5" i="44" a="1"/>
  <c r="BG5" i="44" s="1"/>
  <c r="BA4" i="44" a="1"/>
  <c r="BA4" i="44" s="1"/>
  <c r="AL2" i="44" a="1"/>
  <c r="AL2" i="44" s="1"/>
  <c r="AL13" i="44" s="1"/>
  <c r="AZ4" i="44" a="1"/>
  <c r="AZ4" i="44" s="1"/>
  <c r="AM5" i="44" a="1"/>
  <c r="AM5" i="44" s="1"/>
  <c r="AT5" i="44" a="1"/>
  <c r="AT5" i="44" s="1"/>
  <c r="BC5" i="44" a="1"/>
  <c r="BC5" i="44" s="1"/>
  <c r="AN5" i="44" a="1"/>
  <c r="AN5" i="44" s="1"/>
  <c r="BM3" i="44" a="1"/>
  <c r="BM3" i="44" s="1"/>
  <c r="BG3" i="44" a="1"/>
  <c r="BG3" i="44" s="1"/>
  <c r="AZ3" i="44" a="1"/>
  <c r="AZ3" i="44" s="1"/>
  <c r="BH5" i="44" a="1"/>
  <c r="BH5" i="44" s="1"/>
  <c r="BF3" i="44" a="1"/>
  <c r="BF3" i="44" s="1"/>
  <c r="AQ3" i="44" a="1"/>
  <c r="AQ3" i="44" s="1"/>
  <c r="BR4" i="44" a="1"/>
  <c r="BR4" i="44" s="1"/>
  <c r="BI3" i="44" a="1"/>
  <c r="BI3" i="44" s="1"/>
  <c r="AZ5" i="44" a="1"/>
  <c r="AZ5" i="44" s="1"/>
  <c r="BG4" i="44" a="1"/>
  <c r="BG4" i="44" s="1"/>
  <c r="BB5" i="44" a="1"/>
  <c r="BB5" i="44" s="1"/>
  <c r="AY5" i="44" a="1"/>
  <c r="AY5" i="44" s="1"/>
  <c r="N16" i="44"/>
  <c r="BC3" i="44" a="1"/>
  <c r="BC3" i="44" s="1"/>
  <c r="BC4" i="44" a="1"/>
  <c r="BC4" i="44" s="1"/>
  <c r="BM5" i="44" a="1"/>
  <c r="BM5" i="44" s="1"/>
  <c r="O17" i="44"/>
  <c r="BI4" i="44" a="1"/>
  <c r="BI4" i="44" s="1"/>
  <c r="AM3" i="44" a="1"/>
  <c r="AM3" i="44" s="1"/>
  <c r="BO5" i="44" a="1"/>
  <c r="BO5" i="44" s="1"/>
  <c r="AL5" i="44" a="1"/>
  <c r="AL5" i="44" s="1"/>
  <c r="BJ3" i="44" a="1"/>
  <c r="BJ3" i="44" s="1"/>
  <c r="AY3" i="44" a="1"/>
  <c r="AY3" i="44" s="1"/>
  <c r="AY6" i="44" s="1"/>
  <c r="AY7" i="44" s="1"/>
  <c r="BW4" i="53" a="1"/>
  <c r="BW4" i="53" s="1"/>
  <c r="BO5" i="53" a="1"/>
  <c r="BO5" i="53" s="1"/>
  <c r="BI4" i="53" a="1"/>
  <c r="BI4" i="53" s="1"/>
  <c r="AQ4" i="53" a="1"/>
  <c r="AQ4" i="53" s="1"/>
  <c r="AN5" i="53" a="1"/>
  <c r="AN5" i="53" s="1"/>
  <c r="CK3" i="53" a="1"/>
  <c r="CK3" i="53" s="1"/>
  <c r="BA5" i="53" a="1"/>
  <c r="BA5" i="53" s="1"/>
  <c r="AZ5" i="53" a="1"/>
  <c r="AZ5" i="53" s="1"/>
  <c r="AM4" i="53" a="1"/>
  <c r="AM4" i="53" s="1"/>
  <c r="AS3" i="53" a="1"/>
  <c r="AS3" i="53" s="1"/>
  <c r="BR4" i="58" a="1"/>
  <c r="BR4" i="58" s="1"/>
  <c r="BR3" i="58" a="1"/>
  <c r="BR3" i="58" s="1"/>
  <c r="P23" i="58"/>
  <c r="P24" i="58"/>
  <c r="P23" i="48"/>
  <c r="P24" i="2"/>
  <c r="P25" i="2"/>
  <c r="P23" i="53"/>
  <c r="AT5" i="49" a="1"/>
  <c r="AT5" i="49" s="1"/>
  <c r="BT11" i="43"/>
  <c r="BU11" i="43"/>
  <c r="AS11" i="43"/>
  <c r="AP5" i="43" a="1"/>
  <c r="AP5" i="43" s="1"/>
  <c r="BB3" i="43" a="1"/>
  <c r="BB3" i="43" s="1"/>
  <c r="BR5" i="43" a="1"/>
  <c r="BR5" i="43" s="1"/>
  <c r="BI11" i="43"/>
  <c r="BJ11" i="43"/>
  <c r="AS3" i="50" a="1"/>
  <c r="AS3" i="50" s="1"/>
  <c r="BJ5" i="50" a="1"/>
  <c r="BJ5" i="50" s="1"/>
  <c r="AN3" i="50" a="1"/>
  <c r="AN3" i="50" s="1"/>
  <c r="AY3" i="50" a="1"/>
  <c r="AY3" i="50" s="1"/>
  <c r="BZ11" i="53"/>
  <c r="AM5" i="53" a="1"/>
  <c r="AM5" i="53" s="1"/>
  <c r="BI3" i="53" a="1"/>
  <c r="BI3" i="53" s="1"/>
  <c r="AU4" i="49" a="1"/>
  <c r="AU4" i="49" s="1"/>
  <c r="BM3" i="49" a="1"/>
  <c r="BM3" i="49" s="1"/>
  <c r="AY3" i="49" a="1"/>
  <c r="AY3" i="49" s="1"/>
  <c r="AY5" i="49" a="1"/>
  <c r="AY5" i="49" s="1"/>
  <c r="BX4" i="49" a="1"/>
  <c r="BX4" i="49" s="1"/>
  <c r="BM4" i="49" a="1"/>
  <c r="BM4" i="49" s="1"/>
  <c r="AT4" i="49" a="1"/>
  <c r="AT4" i="49" s="1"/>
  <c r="AM5" i="49" a="1"/>
  <c r="AM5" i="49" s="1"/>
  <c r="BB5" i="49" a="1"/>
  <c r="BB5" i="49" s="1"/>
  <c r="AL3" i="49" a="1"/>
  <c r="AL3" i="49" s="1"/>
  <c r="BA3" i="49" a="1"/>
  <c r="BA3" i="49" s="1"/>
  <c r="BC3" i="49" a="1"/>
  <c r="BC3" i="49" s="1"/>
  <c r="BI4" i="49" a="1"/>
  <c r="BI4" i="49" s="1"/>
  <c r="O16" i="49"/>
  <c r="BA5" i="49" a="1"/>
  <c r="BA5" i="49" s="1"/>
  <c r="O17" i="49"/>
  <c r="AN5" i="49" a="1"/>
  <c r="AN5" i="49" s="1"/>
  <c r="AN4" i="49" a="1"/>
  <c r="AN4" i="49" s="1"/>
  <c r="BA4" i="49" a="1"/>
  <c r="BA4" i="49" s="1"/>
  <c r="AR3" i="49" a="1"/>
  <c r="AR3" i="49" s="1"/>
  <c r="AR6" i="49" s="1"/>
  <c r="AR7" i="49" s="1"/>
  <c r="BI5" i="49" a="1"/>
  <c r="BI5" i="49" s="1"/>
  <c r="AP5" i="49" a="1"/>
  <c r="AP5" i="49" s="1"/>
  <c r="BU5" i="49" a="1"/>
  <c r="BU5" i="49" s="1"/>
  <c r="BI3" i="49" a="1"/>
  <c r="BI3" i="49" s="1"/>
  <c r="BK3" i="49" a="1"/>
  <c r="BK3" i="49" s="1"/>
  <c r="CC3" i="49" a="1"/>
  <c r="CC3" i="49" s="1"/>
  <c r="BE5" i="48" a="1"/>
  <c r="BE5" i="48" s="1"/>
  <c r="L17" i="55"/>
  <c r="N17" i="51"/>
  <c r="BY3" i="51" a="1"/>
  <c r="BY3" i="51" s="1"/>
  <c r="BD4" i="51" a="1"/>
  <c r="BD4" i="51" s="1"/>
  <c r="BY4" i="51" a="1"/>
  <c r="BY4" i="51" s="1"/>
  <c r="AL2" i="51" a="1"/>
  <c r="AL2" i="51" s="1"/>
  <c r="AL13" i="51" s="1"/>
  <c r="BB4" i="51" a="1"/>
  <c r="BB4" i="51" s="1"/>
  <c r="AO5" i="33"/>
  <c r="AH63" i="33"/>
  <c r="B27" i="21"/>
  <c r="C1" i="26"/>
  <c r="AM5" i="33"/>
  <c r="C1" i="29"/>
  <c r="D26" i="29" s="1"/>
  <c r="B28" i="21"/>
  <c r="Q28" i="21" s="1"/>
  <c r="AU5" i="33"/>
  <c r="AI5" i="33"/>
  <c r="C1" i="27"/>
  <c r="AB29" i="22"/>
  <c r="AC29" i="22" s="1"/>
  <c r="A29" i="22" s="1"/>
  <c r="A91" i="22" s="1"/>
  <c r="AC91" i="22" s="1"/>
  <c r="AB30" i="22"/>
  <c r="AC30" i="22" s="1"/>
  <c r="A30" i="22" s="1"/>
  <c r="A92" i="22" s="1"/>
  <c r="AC92" i="22" s="1"/>
  <c r="AB28" i="22"/>
  <c r="AC28" i="22" s="1"/>
  <c r="A28" i="22" s="1"/>
  <c r="A90" i="22" s="1"/>
  <c r="AC90" i="22" s="1"/>
  <c r="B151" i="26"/>
  <c r="C146" i="26"/>
  <c r="C147" i="26" s="1"/>
  <c r="C148" i="26" s="1"/>
  <c r="C149" i="26" s="1"/>
  <c r="C150" i="26" s="1"/>
  <c r="B63" i="33" a="1"/>
  <c r="Q63" i="33" s="1"/>
  <c r="B5" i="33" a="1"/>
  <c r="V5" i="33" s="1"/>
  <c r="C357" i="27"/>
  <c r="AQ5" i="33"/>
  <c r="AY5" i="33"/>
  <c r="AN5" i="33"/>
  <c r="AP5" i="33"/>
  <c r="AR5" i="33"/>
  <c r="B30" i="29"/>
  <c r="AL5" i="33"/>
  <c r="AK5" i="33"/>
  <c r="AF5" i="33"/>
  <c r="AG5" i="33"/>
  <c r="AW5" i="33"/>
  <c r="AH5" i="33"/>
  <c r="B27" i="29"/>
  <c r="B148" i="33" a="1"/>
  <c r="P148" i="33" s="1"/>
  <c r="B121" i="33" a="1"/>
  <c r="N121" i="33" s="1"/>
  <c r="AT5" i="33"/>
  <c r="AD5" i="33"/>
  <c r="AE5" i="33"/>
  <c r="AC5" i="33"/>
  <c r="AS5" i="33"/>
  <c r="AB26" i="22"/>
  <c r="AC26" i="22" s="1"/>
  <c r="A26" i="22" s="1"/>
  <c r="A88" i="22" s="1"/>
  <c r="AC88" i="22" s="1"/>
  <c r="AB27" i="22"/>
  <c r="AC27" i="22" s="1"/>
  <c r="A27" i="22" s="1"/>
  <c r="A89" i="22" s="1"/>
  <c r="AC89" i="22" s="1"/>
  <c r="C90" i="33"/>
  <c r="AD63" i="33"/>
  <c r="B30" i="21"/>
  <c r="C1" i="28"/>
  <c r="B97" i="29"/>
  <c r="B32" i="21"/>
  <c r="B29" i="21"/>
  <c r="AO29" i="21" s="1"/>
  <c r="AP29" i="21" s="1"/>
  <c r="D359" i="27"/>
  <c r="C384" i="27" s="1"/>
  <c r="C98" i="28"/>
  <c r="B97" i="28"/>
  <c r="Q90" i="33"/>
  <c r="L90" i="33"/>
  <c r="U90" i="33"/>
  <c r="O90" i="33"/>
  <c r="C155" i="26"/>
  <c r="C156" i="26" s="1"/>
  <c r="C157" i="26" s="1"/>
  <c r="C158" i="26" s="1"/>
  <c r="C159" i="26" s="1"/>
  <c r="B160" i="26"/>
  <c r="T90" i="33"/>
  <c r="H90" i="33"/>
  <c r="I90" i="33"/>
  <c r="Y90" i="33"/>
  <c r="S90" i="33"/>
  <c r="AK121" i="33"/>
  <c r="B67" i="28"/>
  <c r="C68" i="28"/>
  <c r="B106" i="26"/>
  <c r="Y148" i="33"/>
  <c r="U148" i="33"/>
  <c r="B25" i="24"/>
  <c r="AA28" i="21"/>
  <c r="O28" i="21"/>
  <c r="I148" i="33"/>
  <c r="B31" i="21"/>
  <c r="B28" i="25"/>
  <c r="C26" i="25"/>
  <c r="C25" i="25"/>
  <c r="B25" i="25"/>
  <c r="B29" i="25"/>
  <c r="C5" i="25"/>
  <c r="C24" i="25"/>
  <c r="C28" i="25"/>
  <c r="B27" i="25"/>
  <c r="B24" i="25"/>
  <c r="B26" i="25"/>
  <c r="B5" i="25"/>
  <c r="C29" i="25"/>
  <c r="C27" i="25"/>
  <c r="K90" i="33"/>
  <c r="P90" i="33"/>
  <c r="M90" i="33"/>
  <c r="D90" i="33"/>
  <c r="AT63" i="33"/>
  <c r="W90" i="33"/>
  <c r="V90" i="33"/>
  <c r="J90" i="33"/>
  <c r="X90" i="33"/>
  <c r="AF63" i="33"/>
  <c r="C43" i="29"/>
  <c r="B42" i="29"/>
  <c r="F121" i="33"/>
  <c r="L121" i="33"/>
  <c r="AS63" i="33"/>
  <c r="C43" i="28"/>
  <c r="B42" i="28"/>
  <c r="C56" i="26"/>
  <c r="C57" i="26" s="1"/>
  <c r="C58" i="26" s="1"/>
  <c r="C59" i="26" s="1"/>
  <c r="C60" i="26" s="1"/>
  <c r="B61" i="26"/>
  <c r="J28" i="21"/>
  <c r="E28" i="21"/>
  <c r="P28" i="21"/>
  <c r="AR4" i="43" a="1"/>
  <c r="AR4" i="43" s="1"/>
  <c r="AM5" i="46" a="1"/>
  <c r="AM5" i="46" s="1"/>
  <c r="AX5" i="52" a="1"/>
  <c r="AX5" i="52" s="1"/>
  <c r="AN3" i="49" a="1"/>
  <c r="AN3" i="49" s="1"/>
  <c r="BA5" i="55" a="1"/>
  <c r="BA5" i="55" s="1"/>
  <c r="AS5" i="57" a="1"/>
  <c r="AS5" i="57" s="1"/>
  <c r="BG5" i="54" a="1"/>
  <c r="BG5" i="54" s="1"/>
  <c r="P34" i="56"/>
  <c r="P74" i="56"/>
  <c r="P75" i="56"/>
  <c r="P76" i="56"/>
  <c r="P79" i="56"/>
  <c r="P77" i="56"/>
  <c r="AP5" i="56" a="1"/>
  <c r="AP5" i="56" s="1"/>
  <c r="AU5" i="2" a="1"/>
  <c r="AU5" i="2" s="1"/>
  <c r="P81" i="2"/>
  <c r="P82" i="2"/>
  <c r="P80" i="2"/>
  <c r="P79" i="2"/>
  <c r="P78" i="2"/>
  <c r="AM3" i="2" a="1"/>
  <c r="AM3" i="2" s="1"/>
  <c r="BE5" i="2" a="1"/>
  <c r="BE5" i="2" s="1"/>
  <c r="BG3" i="2" a="1"/>
  <c r="BG3" i="2" s="1"/>
  <c r="BJ3" i="2" a="1"/>
  <c r="BJ3" i="2" s="1"/>
  <c r="AZ3" i="2" a="1"/>
  <c r="AZ3" i="2" s="1"/>
  <c r="AR4" i="2" a="1"/>
  <c r="AR4" i="2" s="1"/>
  <c r="BJ5" i="2" a="1"/>
  <c r="BJ5" i="2" s="1"/>
  <c r="AO4" i="2" a="1"/>
  <c r="AO4" i="2" s="1"/>
  <c r="BH4" i="2" a="1"/>
  <c r="BH4" i="2" s="1"/>
  <c r="AO5" i="2" a="1"/>
  <c r="AO5" i="2" s="1"/>
  <c r="AU4" i="2" a="1"/>
  <c r="AU4" i="2" s="1"/>
  <c r="AL5" i="2" a="1"/>
  <c r="AL5" i="2" s="1"/>
  <c r="BA5" i="2" a="1"/>
  <c r="BA5" i="2" s="1"/>
  <c r="AW3" i="2" a="1"/>
  <c r="AW3" i="2" s="1"/>
  <c r="BA3" i="2" a="1"/>
  <c r="BA3" i="2" s="1"/>
  <c r="BB3" i="2" a="1"/>
  <c r="BB3" i="2" s="1"/>
  <c r="AN4" i="2" a="1"/>
  <c r="AN4" i="2" s="1"/>
  <c r="AL2" i="2" a="1"/>
  <c r="AL2" i="2" s="1"/>
  <c r="AL11" i="2" s="1"/>
  <c r="AU3" i="2" a="1"/>
  <c r="AU3" i="2" s="1"/>
  <c r="AZ4" i="2" a="1"/>
  <c r="AZ4" i="2" s="1"/>
  <c r="AZ6" i="2" s="1"/>
  <c r="AZ7" i="2" s="1"/>
  <c r="AM4" i="2" a="1"/>
  <c r="AM4" i="2" s="1"/>
  <c r="AP4" i="2" a="1"/>
  <c r="AP4" i="2" s="1"/>
  <c r="AW5" i="2" a="1"/>
  <c r="AW5" i="2" s="1"/>
  <c r="BP4" i="2" a="1"/>
  <c r="BP4" i="2" s="1"/>
  <c r="BH5" i="2" a="1"/>
  <c r="BH5" i="2" s="1"/>
  <c r="BG4" i="2" a="1"/>
  <c r="BG4" i="2" s="1"/>
  <c r="AN3" i="2" a="1"/>
  <c r="AN3" i="2" s="1"/>
  <c r="BC3" i="2" a="1"/>
  <c r="BC3" i="2" s="1"/>
  <c r="AL3" i="2" a="1"/>
  <c r="AL3" i="2" s="1"/>
  <c r="AL6" i="2" s="1"/>
  <c r="BE3" i="2" a="1"/>
  <c r="BE3" i="2" s="1"/>
  <c r="BJ4" i="2" a="1"/>
  <c r="BJ4" i="2" s="1"/>
  <c r="AZ5" i="2" a="1"/>
  <c r="AZ5" i="2" s="1"/>
  <c r="AN5" i="2" a="1"/>
  <c r="AN5" i="2" s="1"/>
  <c r="BR3" i="2" a="1"/>
  <c r="BR3" i="2" s="1"/>
  <c r="BC4" i="2" a="1"/>
  <c r="BC4" i="2" s="1"/>
  <c r="BP5" i="2" a="1"/>
  <c r="BP5" i="2" s="1"/>
  <c r="AM4" i="43" a="1"/>
  <c r="AM4" i="43" s="1"/>
  <c r="BO3" i="43" a="1"/>
  <c r="BO3" i="43" s="1"/>
  <c r="AV3" i="43" a="1"/>
  <c r="AV3" i="43" s="1"/>
  <c r="BD5" i="43" a="1"/>
  <c r="BD5" i="43" s="1"/>
  <c r="BK3" i="43" a="1"/>
  <c r="BK3" i="43" s="1"/>
  <c r="AZ4" i="43" a="1"/>
  <c r="AZ4" i="43" s="1"/>
  <c r="BT5" i="43" a="1"/>
  <c r="BT5" i="43" s="1"/>
  <c r="BG5" i="43" a="1"/>
  <c r="BG5" i="43" s="1"/>
  <c r="BA3" i="43" a="1"/>
  <c r="BA3" i="43" s="1"/>
  <c r="BB5" i="43" a="1"/>
  <c r="BB5" i="43" s="1"/>
  <c r="AN4" i="43" a="1"/>
  <c r="AN4" i="43" s="1"/>
  <c r="AO4" i="43" a="1"/>
  <c r="AO4" i="43" s="1"/>
  <c r="L17" i="49"/>
  <c r="BI5" i="50" a="1"/>
  <c r="BI5" i="50" s="1"/>
  <c r="P17" i="51"/>
  <c r="P77" i="2"/>
  <c r="P76" i="2"/>
  <c r="BF11" i="47"/>
  <c r="P37" i="2"/>
  <c r="P74" i="2"/>
  <c r="P75" i="2"/>
  <c r="P30" i="2"/>
  <c r="P62" i="2"/>
  <c r="P58" i="2"/>
  <c r="BE4" i="2" a="1"/>
  <c r="BE4" i="2" s="1"/>
  <c r="P66" i="2"/>
  <c r="P67" i="2"/>
  <c r="P69" i="2"/>
  <c r="P70" i="2"/>
  <c r="P71" i="2"/>
  <c r="P72" i="2"/>
  <c r="P73" i="2"/>
  <c r="P17" i="49"/>
  <c r="AS3" i="57" a="1"/>
  <c r="AS3" i="57" s="1"/>
  <c r="BE4" i="57" a="1"/>
  <c r="BE4" i="57" s="1"/>
  <c r="AM4" i="57" a="1"/>
  <c r="AM4" i="57" s="1"/>
  <c r="BC4" i="57" a="1"/>
  <c r="BC4" i="57" s="1"/>
  <c r="AN3" i="57" a="1"/>
  <c r="AN3" i="57" s="1"/>
  <c r="BE3" i="57" a="1"/>
  <c r="BE3" i="57" s="1"/>
  <c r="AW3" i="57" a="1"/>
  <c r="AW3" i="57" s="1"/>
  <c r="BD4" i="57" a="1"/>
  <c r="BD4" i="57" s="1"/>
  <c r="BF4" i="57" a="1"/>
  <c r="BF4" i="57" s="1"/>
  <c r="AN4" i="57" a="1"/>
  <c r="AN4" i="57" s="1"/>
  <c r="AM3" i="57" a="1"/>
  <c r="AM3" i="57" s="1"/>
  <c r="AM6" i="57" s="1"/>
  <c r="AM7" i="57" s="1"/>
  <c r="AZ5" i="57" a="1"/>
  <c r="AZ5" i="57" s="1"/>
  <c r="BB5" i="57" a="1"/>
  <c r="BB5" i="57" s="1"/>
  <c r="AL3" i="57" a="1"/>
  <c r="AL3" i="57" s="1"/>
  <c r="CC4" i="49" a="1"/>
  <c r="CC4" i="49" s="1"/>
  <c r="AU5" i="49" a="1"/>
  <c r="AU5" i="49" s="1"/>
  <c r="M17" i="51"/>
  <c r="BF5" i="44" a="1"/>
  <c r="BF5" i="44" s="1"/>
  <c r="BH4" i="46" a="1"/>
  <c r="BH4" i="46" s="1"/>
  <c r="BB4" i="46" a="1"/>
  <c r="BB4" i="46" s="1"/>
  <c r="AR5" i="46" a="1"/>
  <c r="AR5" i="46" s="1"/>
  <c r="P16" i="52"/>
  <c r="L16" i="52"/>
  <c r="AT3" i="51" a="1"/>
  <c r="AT3" i="51" s="1"/>
  <c r="O16" i="51"/>
  <c r="BW3" i="51" a="1"/>
  <c r="BW3" i="51" s="1"/>
  <c r="AS3" i="51" a="1"/>
  <c r="AS3" i="51" s="1"/>
  <c r="AP3" i="51" a="1"/>
  <c r="AP3" i="51" s="1"/>
  <c r="AR4" i="51" a="1"/>
  <c r="AR4" i="51" s="1"/>
  <c r="BT4" i="51" a="1"/>
  <c r="BT4" i="51" s="1"/>
  <c r="BW5" i="51" a="1"/>
  <c r="BW5" i="51" s="1"/>
  <c r="BI4" i="51" a="1"/>
  <c r="BI4" i="51" s="1"/>
  <c r="AR3" i="51" a="1"/>
  <c r="AR3" i="51" s="1"/>
  <c r="BB5" i="51" a="1"/>
  <c r="BB5" i="51" s="1"/>
  <c r="AZ3" i="51" a="1"/>
  <c r="AZ3" i="51" s="1"/>
  <c r="BD3" i="51" a="1"/>
  <c r="BD3" i="51" s="1"/>
  <c r="BI5" i="51" a="1"/>
  <c r="BI5" i="51" s="1"/>
  <c r="BJ5" i="44" a="1"/>
  <c r="BJ5" i="44" s="1"/>
  <c r="BJ4" i="44" a="1"/>
  <c r="BJ4" i="44" s="1"/>
  <c r="BF4" i="44" a="1"/>
  <c r="BF4" i="44" s="1"/>
  <c r="BM4" i="44" a="1"/>
  <c r="BM4" i="44" s="1"/>
  <c r="BD4" i="44" a="1"/>
  <c r="BD4" i="44" s="1"/>
  <c r="BO4" i="44" a="1"/>
  <c r="BO4" i="44" s="1"/>
  <c r="BO6" i="44" s="1"/>
  <c r="BO7" i="44" s="1"/>
  <c r="BB3" i="44" a="1"/>
  <c r="BB3" i="44" s="1"/>
  <c r="AN3" i="44" a="1"/>
  <c r="AN3" i="44" s="1"/>
  <c r="BD5" i="44" a="1"/>
  <c r="BD5" i="44" s="1"/>
  <c r="BH3" i="44" a="1"/>
  <c r="BH3" i="44" s="1"/>
  <c r="N17" i="44"/>
  <c r="BI5" i="44" a="1"/>
  <c r="BI5" i="44" s="1"/>
  <c r="AQ5" i="44" a="1"/>
  <c r="AQ5" i="44" s="1"/>
  <c r="AQ4" i="44" a="1"/>
  <c r="AQ4" i="44" s="1"/>
  <c r="AP5" i="44" a="1"/>
  <c r="AP5" i="44" s="1"/>
  <c r="AT3" i="44" a="1"/>
  <c r="AT3" i="44" s="1"/>
  <c r="BR3" i="44" a="1"/>
  <c r="BR3" i="44" s="1"/>
  <c r="AP3" i="44" a="1"/>
  <c r="AP3" i="44" s="1"/>
  <c r="BH4" i="44" a="1"/>
  <c r="BH4" i="44" s="1"/>
  <c r="AN4" i="44" a="1"/>
  <c r="AN4" i="44" s="1"/>
  <c r="BJ3" i="46" a="1"/>
  <c r="BJ3" i="46" s="1"/>
  <c r="BC4" i="46" a="1"/>
  <c r="BC4" i="46" s="1"/>
  <c r="AL5" i="46" a="1"/>
  <c r="AL5" i="46" s="1"/>
  <c r="BM3" i="46" a="1"/>
  <c r="BM3" i="46" s="1"/>
  <c r="AY3" i="48" a="1"/>
  <c r="AY3" i="48" s="1"/>
  <c r="BX4" i="48" a="1"/>
  <c r="BX4" i="48" s="1"/>
  <c r="N17" i="48"/>
  <c r="AS4" i="48" a="1"/>
  <c r="AS4" i="48" s="1"/>
  <c r="BE3" i="48" a="1"/>
  <c r="BE3" i="48" s="1"/>
  <c r="BD5" i="48" a="1"/>
  <c r="BD5" i="48" s="1"/>
  <c r="AN3" i="48" a="1"/>
  <c r="AN3" i="48" s="1"/>
  <c r="AZ5" i="48" a="1"/>
  <c r="AZ5" i="48" s="1"/>
  <c r="AL4" i="48" a="1"/>
  <c r="AL4" i="48" s="1"/>
  <c r="BX5" i="48" a="1"/>
  <c r="BX5" i="48" s="1"/>
  <c r="BF3" i="48" a="1"/>
  <c r="BF3" i="48" s="1"/>
  <c r="O16" i="48"/>
  <c r="AZ4" i="48" a="1"/>
  <c r="AZ4" i="48" s="1"/>
  <c r="BF5" i="48" a="1"/>
  <c r="BF5" i="48" s="1"/>
  <c r="BE4" i="48" a="1"/>
  <c r="BE4" i="48" s="1"/>
  <c r="BG4" i="48" a="1"/>
  <c r="BG4" i="48" s="1"/>
  <c r="N16" i="48"/>
  <c r="AM3" i="48" a="1"/>
  <c r="AM3" i="48" s="1"/>
  <c r="AM5" i="48" a="1"/>
  <c r="AM5" i="48" s="1"/>
  <c r="BD4" i="48" a="1"/>
  <c r="BD4" i="48" s="1"/>
  <c r="M16" i="48"/>
  <c r="BG3" i="48" a="1"/>
  <c r="BG3" i="48" s="1"/>
  <c r="AS5" i="48" a="1"/>
  <c r="AS5" i="48" s="1"/>
  <c r="BO4" i="48" a="1"/>
  <c r="BO4" i="48" s="1"/>
  <c r="BN3" i="48" a="1"/>
  <c r="BN3" i="48" s="1"/>
  <c r="AL2" i="48" a="1"/>
  <c r="AL2" i="48" s="1"/>
  <c r="AL13" i="48" s="1"/>
  <c r="AS3" i="48" a="1"/>
  <c r="AS3" i="48" s="1"/>
  <c r="BB4" i="48" a="1"/>
  <c r="BB4" i="48" s="1"/>
  <c r="BL4" i="48" a="1"/>
  <c r="BL4" i="48" s="1"/>
  <c r="AQ5" i="48" a="1"/>
  <c r="AQ5" i="48" s="1"/>
  <c r="BP4" i="48" a="1"/>
  <c r="BP4" i="48" s="1"/>
  <c r="BG5" i="48" a="1"/>
  <c r="BG5" i="48" s="1"/>
  <c r="AR4" i="48" a="1"/>
  <c r="AR4" i="48" s="1"/>
  <c r="BD3" i="48" a="1"/>
  <c r="BD3" i="48" s="1"/>
  <c r="AZ3" i="48" a="1"/>
  <c r="AZ3" i="48" s="1"/>
  <c r="BL5" i="48" a="1"/>
  <c r="BL5" i="48" s="1"/>
  <c r="AM4" i="48" a="1"/>
  <c r="AM4" i="48" s="1"/>
  <c r="AQ4" i="48" a="1"/>
  <c r="AQ4" i="48" s="1"/>
  <c r="AY4" i="48" a="1"/>
  <c r="AY4" i="48" s="1"/>
  <c r="BB5" i="48" a="1"/>
  <c r="BB5" i="48" s="1"/>
  <c r="BA5" i="48" a="1"/>
  <c r="BA5" i="48" s="1"/>
  <c r="AQ3" i="48" a="1"/>
  <c r="AQ3" i="48" s="1"/>
  <c r="BF4" i="48" a="1"/>
  <c r="BF4" i="48" s="1"/>
  <c r="BF6" i="48" s="1"/>
  <c r="BF7" i="48" s="1"/>
  <c r="AR3" i="48" a="1"/>
  <c r="AR3" i="48" s="1"/>
  <c r="BL3" i="48" a="1"/>
  <c r="BL3" i="48" s="1"/>
  <c r="BL6" i="48" s="1"/>
  <c r="BL7" i="48" s="1"/>
  <c r="BO3" i="48" a="1"/>
  <c r="BO3" i="48" s="1"/>
  <c r="BP5" i="48" a="1"/>
  <c r="BP5" i="48" s="1"/>
  <c r="P17" i="48"/>
  <c r="L17" i="48"/>
  <c r="AT3" i="53" a="1"/>
  <c r="AT3" i="53" s="1"/>
  <c r="AQ5" i="53" a="1"/>
  <c r="AQ5" i="53" s="1"/>
  <c r="AZ4" i="53" a="1"/>
  <c r="AZ4" i="53" s="1"/>
  <c r="CE11" i="53"/>
  <c r="BF3" i="53" a="1"/>
  <c r="BF3" i="53" s="1"/>
  <c r="BZ3" i="53" a="1"/>
  <c r="BZ3" i="53" s="1"/>
  <c r="AR5" i="53" a="1"/>
  <c r="AR5" i="53" s="1"/>
  <c r="BW3" i="53" a="1"/>
  <c r="BW3" i="53" s="1"/>
  <c r="AL4" i="53" a="1"/>
  <c r="AL4" i="53" s="1"/>
  <c r="BO3" i="53" a="1"/>
  <c r="BO3" i="53" s="1"/>
  <c r="AN3" i="53" a="1"/>
  <c r="AN3" i="53" s="1"/>
  <c r="BR4" i="50" a="1"/>
  <c r="BR4" i="50" s="1"/>
  <c r="BF3" i="56" a="1"/>
  <c r="BF3" i="56" s="1"/>
  <c r="BA5" i="57" a="1"/>
  <c r="BA5" i="57" s="1"/>
  <c r="BD5" i="50" a="1"/>
  <c r="BD5" i="50" s="1"/>
  <c r="AM3" i="50" a="1"/>
  <c r="AM3" i="50" s="1"/>
  <c r="BM5" i="50" a="1"/>
  <c r="BM5" i="50" s="1"/>
  <c r="BW4" i="50" a="1"/>
  <c r="BW4" i="50" s="1"/>
  <c r="BG3" i="50" a="1"/>
  <c r="BG3" i="50" s="1"/>
  <c r="AS11" i="50"/>
  <c r="AL2" i="57" a="1"/>
  <c r="AL2" i="57" s="1"/>
  <c r="AL13" i="57" s="1"/>
  <c r="BC5" i="57" a="1"/>
  <c r="BC5" i="57" s="1"/>
  <c r="AN5" i="57" a="1"/>
  <c r="AN5" i="57" s="1"/>
  <c r="AW5" i="57" a="1"/>
  <c r="AW5" i="57" s="1"/>
  <c r="BA3" i="57" a="1"/>
  <c r="BA3" i="57" s="1"/>
  <c r="BM4" i="57" a="1"/>
  <c r="BM4" i="57" s="1"/>
  <c r="BN5" i="57" a="1"/>
  <c r="BN5" i="57" s="1"/>
  <c r="AP3" i="56" a="1"/>
  <c r="AP3" i="56" s="1"/>
  <c r="AL4" i="56" a="1"/>
  <c r="AL4" i="56" s="1"/>
  <c r="BT11" i="51"/>
  <c r="AT11" i="51"/>
  <c r="AP11" i="51"/>
  <c r="BG11" i="51"/>
  <c r="BD11" i="51"/>
  <c r="AM11" i="51"/>
  <c r="BW11" i="51"/>
  <c r="BM11" i="51"/>
  <c r="AR11" i="51"/>
  <c r="AO11" i="51"/>
  <c r="BX11" i="51"/>
  <c r="BY11" i="51"/>
  <c r="AN5" i="51" a="1"/>
  <c r="AN5" i="51" s="1"/>
  <c r="BD11" i="45"/>
  <c r="AU11" i="45"/>
  <c r="BK11" i="45"/>
  <c r="BH11" i="45"/>
  <c r="BV3" i="45" a="1"/>
  <c r="BV3" i="45" s="1"/>
  <c r="BV6" i="45" s="1"/>
  <c r="BV7" i="45" s="1"/>
  <c r="BP4" i="53" a="1"/>
  <c r="BP4" i="53" s="1"/>
  <c r="AR3" i="53" a="1"/>
  <c r="AR3" i="53" s="1"/>
  <c r="AM3" i="53" a="1"/>
  <c r="AM3" i="53" s="1"/>
  <c r="AZ3" i="53" a="1"/>
  <c r="AZ3" i="53" s="1"/>
  <c r="BN5" i="53" a="1"/>
  <c r="BN5" i="53" s="1"/>
  <c r="BO11" i="53"/>
  <c r="BW11" i="53"/>
  <c r="BN4" i="53" a="1"/>
  <c r="BN4" i="53" s="1"/>
  <c r="AL2" i="53" a="1"/>
  <c r="AL2" i="53" s="1"/>
  <c r="AL11" i="53" s="1"/>
  <c r="AS5" i="53" a="1"/>
  <c r="AS5" i="53" s="1"/>
  <c r="BA3" i="53" a="1"/>
  <c r="BA3" i="53" s="1"/>
  <c r="BN3" i="53" a="1"/>
  <c r="BN3" i="53" s="1"/>
  <c r="BZ4" i="53" a="1"/>
  <c r="BZ4" i="53" s="1"/>
  <c r="BF4" i="53" a="1"/>
  <c r="BF4" i="53" s="1"/>
  <c r="BC11" i="53"/>
  <c r="BE11" i="53"/>
  <c r="L16" i="59"/>
  <c r="AL5" i="59" a="1"/>
  <c r="AL5" i="59" s="1"/>
  <c r="L16" i="51"/>
  <c r="BX4" i="51" a="1"/>
  <c r="BX4" i="51" s="1"/>
  <c r="BG5" i="51" a="1"/>
  <c r="BG5" i="51" s="1"/>
  <c r="AY3" i="51" a="1"/>
  <c r="AY3" i="51" s="1"/>
  <c r="AM4" i="51" a="1"/>
  <c r="AM4" i="51" s="1"/>
  <c r="AZ5" i="51" a="1"/>
  <c r="AZ5" i="51" s="1"/>
  <c r="AN3" i="51" a="1"/>
  <c r="AN3" i="51" s="1"/>
  <c r="BT3" i="51" a="1"/>
  <c r="BT3" i="51" s="1"/>
  <c r="AS5" i="51" a="1"/>
  <c r="AS5" i="51" s="1"/>
  <c r="AS4" i="51" a="1"/>
  <c r="AS4" i="51" s="1"/>
  <c r="BG3" i="51" a="1"/>
  <c r="BG3" i="51" s="1"/>
  <c r="BX3" i="51" a="1"/>
  <c r="BX3" i="51" s="1"/>
  <c r="BM3" i="51" a="1"/>
  <c r="BM3" i="51" s="1"/>
  <c r="BX5" i="51" a="1"/>
  <c r="BX5" i="51" s="1"/>
  <c r="BM4" i="51" a="1"/>
  <c r="BM4" i="51" s="1"/>
  <c r="P16" i="51"/>
  <c r="BB3" i="51" a="1"/>
  <c r="BB3" i="51" s="1"/>
  <c r="BT5" i="51" a="1"/>
  <c r="BT5" i="51" s="1"/>
  <c r="AR5" i="51" a="1"/>
  <c r="AR5" i="51" s="1"/>
  <c r="AO3" i="51" a="1"/>
  <c r="AO3" i="51" s="1"/>
  <c r="AM5" i="51" a="1"/>
  <c r="AM5" i="51" s="1"/>
  <c r="AL5" i="51" a="1"/>
  <c r="AL5" i="51" s="1"/>
  <c r="AL4" i="51" a="1"/>
  <c r="AL4" i="51" s="1"/>
  <c r="AP4" i="51" a="1"/>
  <c r="AP4" i="51" s="1"/>
  <c r="AT4" i="51" a="1"/>
  <c r="AT4" i="51" s="1"/>
  <c r="BM5" i="51" a="1"/>
  <c r="BM5" i="51" s="1"/>
  <c r="BI3" i="51" a="1"/>
  <c r="BI3" i="51" s="1"/>
  <c r="AO5" i="51" a="1"/>
  <c r="AO5" i="51" s="1"/>
  <c r="BD5" i="51" a="1"/>
  <c r="BD5" i="51" s="1"/>
  <c r="BY5" i="51" a="1"/>
  <c r="BY5" i="51" s="1"/>
  <c r="N16" i="51"/>
  <c r="BW4" i="51" a="1"/>
  <c r="BW4" i="51" s="1"/>
  <c r="AN4" i="51" a="1"/>
  <c r="AN4" i="51" s="1"/>
  <c r="AY5" i="51" a="1"/>
  <c r="AY5" i="51" s="1"/>
  <c r="AL3" i="51" a="1"/>
  <c r="AL3" i="51" s="1"/>
  <c r="AZ4" i="51" a="1"/>
  <c r="AZ4" i="51" s="1"/>
  <c r="AZ6" i="51" s="1"/>
  <c r="AZ7" i="51" s="1"/>
  <c r="AT5" i="51" a="1"/>
  <c r="AT5" i="51" s="1"/>
  <c r="AM3" i="51" a="1"/>
  <c r="AM3" i="51" s="1"/>
  <c r="M16" i="51"/>
  <c r="O17" i="51"/>
  <c r="AP5" i="51" a="1"/>
  <c r="AP5" i="51" s="1"/>
  <c r="AO4" i="51" a="1"/>
  <c r="AO4" i="51" s="1"/>
  <c r="L17" i="44"/>
  <c r="AU4" i="46" a="1"/>
  <c r="AU4" i="46" s="1"/>
  <c r="BP5" i="46" a="1"/>
  <c r="BP5" i="46" s="1"/>
  <c r="AR3" i="46" a="1"/>
  <c r="AR3" i="46" s="1"/>
  <c r="AQ3" i="46" a="1"/>
  <c r="AQ3" i="46" s="1"/>
  <c r="BV4" i="46" a="1"/>
  <c r="BV4" i="46" s="1"/>
  <c r="P79" i="47"/>
  <c r="P70" i="58"/>
  <c r="P69" i="58"/>
  <c r="L16" i="48"/>
  <c r="P61" i="43"/>
  <c r="P64" i="43"/>
  <c r="P65" i="43"/>
  <c r="P66" i="43"/>
  <c r="P16" i="48"/>
  <c r="AY11" i="48"/>
  <c r="BA11" i="48"/>
  <c r="P66" i="48"/>
  <c r="P63" i="48"/>
  <c r="P62" i="48"/>
  <c r="P67" i="48"/>
  <c r="P61" i="48"/>
  <c r="AQ11" i="48"/>
  <c r="AY13" i="48"/>
  <c r="P65" i="48"/>
  <c r="P60" i="47"/>
  <c r="P31" i="47"/>
  <c r="P37" i="47"/>
  <c r="AO11" i="47"/>
  <c r="P23" i="47"/>
  <c r="P53" i="47"/>
  <c r="P40" i="47"/>
  <c r="P55" i="47"/>
  <c r="P33" i="58"/>
  <c r="P60" i="58"/>
  <c r="P57" i="58"/>
  <c r="P58" i="58"/>
  <c r="P54" i="58"/>
  <c r="P61" i="58"/>
  <c r="P64" i="58"/>
  <c r="P36" i="58"/>
  <c r="P65" i="58"/>
  <c r="P66" i="58"/>
  <c r="P67" i="58"/>
  <c r="P68" i="58"/>
  <c r="P16" i="45"/>
  <c r="BJ5" i="59" a="1"/>
  <c r="BJ5" i="59" s="1"/>
  <c r="BI3" i="59" a="1"/>
  <c r="BI3" i="59" s="1"/>
  <c r="BP3" i="59" a="1"/>
  <c r="BP3" i="59" s="1"/>
  <c r="AX4" i="59" a="1"/>
  <c r="AX4" i="59" s="1"/>
  <c r="N17" i="59"/>
  <c r="CB3" i="59" a="1"/>
  <c r="CB3" i="59" s="1"/>
  <c r="BK5" i="59" a="1"/>
  <c r="BK5" i="59" s="1"/>
  <c r="AL3" i="59" a="1"/>
  <c r="AL3" i="59" s="1"/>
  <c r="AU5" i="59" a="1"/>
  <c r="AU5" i="59" s="1"/>
  <c r="BL3" i="59" a="1"/>
  <c r="BL3" i="59" s="1"/>
  <c r="BF4" i="59" a="1"/>
  <c r="BF4" i="59" s="1"/>
  <c r="BP5" i="59" a="1"/>
  <c r="BP5" i="59" s="1"/>
  <c r="P16" i="59"/>
  <c r="N16" i="59"/>
  <c r="AU3" i="59" a="1"/>
  <c r="AU3" i="59" s="1"/>
  <c r="BC3" i="59" a="1"/>
  <c r="BC3" i="59" s="1"/>
  <c r="AR4" i="59" a="1"/>
  <c r="AR4" i="59" s="1"/>
  <c r="CC3" i="59" a="1"/>
  <c r="CC3" i="59" s="1"/>
  <c r="CC6" i="59" s="1"/>
  <c r="CC7" i="59" s="1"/>
  <c r="CA4" i="59" a="1"/>
  <c r="CA4" i="59" s="1"/>
  <c r="AP5" i="59" a="1"/>
  <c r="AP5" i="59" s="1"/>
  <c r="BD4" i="59" a="1"/>
  <c r="BD4" i="59" s="1"/>
  <c r="CB4" i="59" a="1"/>
  <c r="CB4" i="59" s="1"/>
  <c r="CC5" i="59" a="1"/>
  <c r="CC5" i="59" s="1"/>
  <c r="AM3" i="59" a="1"/>
  <c r="AM3" i="59" s="1"/>
  <c r="AL2" i="59" a="1"/>
  <c r="AL2" i="59" s="1"/>
  <c r="AL11" i="59" s="1"/>
  <c r="BI4" i="59" a="1"/>
  <c r="BI4" i="59" s="1"/>
  <c r="M16" i="59"/>
  <c r="BD5" i="59" a="1"/>
  <c r="BD5" i="59" s="1"/>
  <c r="BP4" i="59" a="1"/>
  <c r="BP4" i="59" s="1"/>
  <c r="BF5" i="59" a="1"/>
  <c r="BF5" i="59" s="1"/>
  <c r="BL5" i="59" a="1"/>
  <c r="BL5" i="59" s="1"/>
  <c r="AQ3" i="54" a="1"/>
  <c r="AQ3" i="54" s="1"/>
  <c r="BA5" i="54" a="1"/>
  <c r="BA5" i="54" s="1"/>
  <c r="AM3" i="54" a="1"/>
  <c r="AM3" i="54" s="1"/>
  <c r="BJ4" i="54" a="1"/>
  <c r="BJ4" i="54" s="1"/>
  <c r="AO4" i="54" a="1"/>
  <c r="AO4" i="54" s="1"/>
  <c r="BB3" i="54" a="1"/>
  <c r="BB3" i="54" s="1"/>
  <c r="AY5" i="54" a="1"/>
  <c r="AY5" i="54" s="1"/>
  <c r="AO3" i="54" a="1"/>
  <c r="AO3" i="54" s="1"/>
  <c r="BF4" i="54" a="1"/>
  <c r="BF4" i="54" s="1"/>
  <c r="BG4" i="54" a="1"/>
  <c r="BG4" i="54" s="1"/>
  <c r="BE3" i="54" a="1"/>
  <c r="BE3" i="54" s="1"/>
  <c r="BT5" i="54" a="1"/>
  <c r="BT5" i="54" s="1"/>
  <c r="BH3" i="54" a="1"/>
  <c r="BH3" i="54" s="1"/>
  <c r="AS5" i="54" a="1"/>
  <c r="AS5" i="54" s="1"/>
  <c r="AL5" i="54" a="1"/>
  <c r="AL5" i="54" s="1"/>
  <c r="AN5" i="54" a="1"/>
  <c r="AN5" i="54" s="1"/>
  <c r="AW4" i="54" a="1"/>
  <c r="AW4" i="54" s="1"/>
  <c r="AL4" i="54" a="1"/>
  <c r="AL4" i="54" s="1"/>
  <c r="BT4" i="54" a="1"/>
  <c r="BT4" i="54" s="1"/>
  <c r="AP3" i="54" a="1"/>
  <c r="AP3" i="54" s="1"/>
  <c r="BB4" i="54" a="1"/>
  <c r="BB4" i="54" s="1"/>
  <c r="BG3" i="54" a="1"/>
  <c r="BG3" i="54" s="1"/>
  <c r="AZ3" i="56" a="1"/>
  <c r="AZ3" i="56" s="1"/>
  <c r="BK4" i="45" a="1"/>
  <c r="BK4" i="45" s="1"/>
  <c r="AL4" i="45" a="1"/>
  <c r="AL4" i="45" s="1"/>
  <c r="CB5" i="45" a="1"/>
  <c r="CB5" i="45" s="1"/>
  <c r="BI5" i="45" a="1"/>
  <c r="BI5" i="45" s="1"/>
  <c r="BX4" i="45" a="1"/>
  <c r="BX4" i="45" s="1"/>
  <c r="BH4" i="45" a="1"/>
  <c r="BH4" i="45" s="1"/>
  <c r="BN5" i="45" a="1"/>
  <c r="BN5" i="45" s="1"/>
  <c r="BG4" i="45" a="1"/>
  <c r="BG4" i="45" s="1"/>
  <c r="AY3" i="45" a="1"/>
  <c r="AY3" i="45" s="1"/>
  <c r="BD5" i="45" a="1"/>
  <c r="BD5" i="45" s="1"/>
  <c r="AS4" i="45" a="1"/>
  <c r="AS4" i="45" s="1"/>
  <c r="BV5" i="45" a="1"/>
  <c r="BV5" i="45" s="1"/>
  <c r="AP5" i="57" a="1"/>
  <c r="AP5" i="57" s="1"/>
  <c r="BE5" i="57" a="1"/>
  <c r="BE5" i="57" s="1"/>
  <c r="AP4" i="57" a="1"/>
  <c r="AP4" i="57" s="1"/>
  <c r="BK5" i="57" a="1"/>
  <c r="BK5" i="57" s="1"/>
  <c r="BM3" i="57" a="1"/>
  <c r="BM3" i="57" s="1"/>
  <c r="P51" i="52"/>
  <c r="P37" i="52"/>
  <c r="P23" i="52"/>
  <c r="P34" i="52"/>
  <c r="P52" i="52"/>
  <c r="P54" i="52"/>
  <c r="P59" i="52"/>
  <c r="P60" i="52"/>
  <c r="P62" i="52"/>
  <c r="P40" i="52"/>
  <c r="P41" i="52"/>
  <c r="P29" i="52"/>
  <c r="P26" i="52"/>
  <c r="AL2" i="50" a="1"/>
  <c r="AL2" i="50" s="1"/>
  <c r="AL13" i="50" s="1"/>
  <c r="BT3" i="50" a="1"/>
  <c r="BT3" i="50" s="1"/>
  <c r="AN4" i="50" a="1"/>
  <c r="AN4" i="50" s="1"/>
  <c r="AN6" i="50" s="1"/>
  <c r="AN7" i="50" s="1"/>
  <c r="AS5" i="50" a="1"/>
  <c r="AS5" i="50" s="1"/>
  <c r="BD4" i="50" a="1"/>
  <c r="BD4" i="50" s="1"/>
  <c r="BA3" i="50" a="1"/>
  <c r="BA3" i="50" s="1"/>
  <c r="AN5" i="50" a="1"/>
  <c r="AN5" i="50" s="1"/>
  <c r="BB4" i="50" a="1"/>
  <c r="BB4" i="50" s="1"/>
  <c r="BT4" i="50" a="1"/>
  <c r="BT4" i="50" s="1"/>
  <c r="AM4" i="50" a="1"/>
  <c r="AM4" i="50" s="1"/>
  <c r="BI4" i="50" a="1"/>
  <c r="BI4" i="50" s="1"/>
  <c r="AL4" i="50" a="1"/>
  <c r="AL4" i="50" s="1"/>
  <c r="AQ5" i="50" a="1"/>
  <c r="AQ5" i="50" s="1"/>
  <c r="AO3" i="50" a="1"/>
  <c r="AO3" i="50" s="1"/>
  <c r="AL5" i="50" a="1"/>
  <c r="AL5" i="50" s="1"/>
  <c r="AY5" i="50" a="1"/>
  <c r="AY5" i="50" s="1"/>
  <c r="BR5" i="50" a="1"/>
  <c r="BR5" i="50" s="1"/>
  <c r="AZ3" i="50" a="1"/>
  <c r="AZ3" i="50" s="1"/>
  <c r="AY4" i="50" a="1"/>
  <c r="AY4" i="50" s="1"/>
  <c r="BR3" i="50" a="1"/>
  <c r="BR3" i="50" s="1"/>
  <c r="BE4" i="50" a="1"/>
  <c r="BE4" i="50" s="1"/>
  <c r="AM5" i="50" a="1"/>
  <c r="AM5" i="50" s="1"/>
  <c r="AO5" i="50" a="1"/>
  <c r="AO5" i="50" s="1"/>
  <c r="BB5" i="50" a="1"/>
  <c r="BB5" i="50" s="1"/>
  <c r="BE3" i="50" a="1"/>
  <c r="BE3" i="50" s="1"/>
  <c r="AQ4" i="50" a="1"/>
  <c r="AQ4" i="50" s="1"/>
  <c r="BA4" i="50" a="1"/>
  <c r="BA4" i="50" s="1"/>
  <c r="BM4" i="50" a="1"/>
  <c r="BM4" i="50" s="1"/>
  <c r="BB3" i="50" a="1"/>
  <c r="BB3" i="50" s="1"/>
  <c r="AL3" i="50" a="1"/>
  <c r="AL3" i="50" s="1"/>
  <c r="BM3" i="50" a="1"/>
  <c r="BM3" i="50" s="1"/>
  <c r="BW3" i="50" a="1"/>
  <c r="BW3" i="50" s="1"/>
  <c r="BH4" i="50" a="1"/>
  <c r="BH4" i="50" s="1"/>
  <c r="AP5" i="50" a="1"/>
  <c r="AP5" i="50" s="1"/>
  <c r="BJ4" i="50" a="1"/>
  <c r="BJ4" i="50" s="1"/>
  <c r="BG4" i="50" a="1"/>
  <c r="BG4" i="50" s="1"/>
  <c r="AS5" i="2" a="1"/>
  <c r="AS5" i="2" s="1"/>
  <c r="BG11" i="48"/>
  <c r="BN11" i="48"/>
  <c r="BE11" i="48"/>
  <c r="P49" i="49"/>
  <c r="P58" i="49"/>
  <c r="P61" i="49"/>
  <c r="P55" i="49"/>
  <c r="AN11" i="58"/>
  <c r="AO5" i="58" a="1"/>
  <c r="AO5" i="58" s="1"/>
  <c r="BA11" i="58"/>
  <c r="AZ11" i="51"/>
  <c r="AN11" i="51"/>
  <c r="BB11" i="51"/>
  <c r="BI11" i="51"/>
  <c r="AS11" i="51"/>
  <c r="AY11" i="51"/>
  <c r="AR13" i="51"/>
  <c r="AO13" i="51"/>
  <c r="BX13" i="51"/>
  <c r="BY13" i="51"/>
  <c r="P24" i="55"/>
  <c r="BM5" i="55" a="1"/>
  <c r="BM5" i="55" s="1"/>
  <c r="AL5" i="55" a="1"/>
  <c r="AL5" i="55" s="1"/>
  <c r="BC4" i="49" a="1"/>
  <c r="BC4" i="49" s="1"/>
  <c r="CD5" i="58" a="1"/>
  <c r="CD5" i="58" s="1"/>
  <c r="BH4" i="58" a="1"/>
  <c r="BH4" i="58" s="1"/>
  <c r="AM5" i="58" a="1"/>
  <c r="AM5" i="58" s="1"/>
  <c r="BZ11" i="58"/>
  <c r="CF11" i="58"/>
  <c r="AR11" i="58"/>
  <c r="CD11" i="58"/>
  <c r="BR11" i="58"/>
  <c r="AO3" i="58" a="1"/>
  <c r="AO3" i="58" s="1"/>
  <c r="AR3" i="58" a="1"/>
  <c r="AR3" i="58" s="1"/>
  <c r="CF3" i="58" a="1"/>
  <c r="CF3" i="58" s="1"/>
  <c r="BO4" i="58" a="1"/>
  <c r="BO4" i="58" s="1"/>
  <c r="AR5" i="58" a="1"/>
  <c r="AR5" i="58" s="1"/>
  <c r="BD4" i="58" a="1"/>
  <c r="BD4" i="58" s="1"/>
  <c r="CF4" i="58" a="1"/>
  <c r="CF4" i="58" s="1"/>
  <c r="BZ4" i="58" a="1"/>
  <c r="BZ4" i="58" s="1"/>
  <c r="BH3" i="58" a="1"/>
  <c r="BH3" i="58" s="1"/>
  <c r="BB5" i="58" a="1"/>
  <c r="BB5" i="58" s="1"/>
  <c r="BR5" i="58" a="1"/>
  <c r="BR5" i="58" s="1"/>
  <c r="BZ5" i="58" a="1"/>
  <c r="BZ5" i="58" s="1"/>
  <c r="AV11" i="58"/>
  <c r="AP11" i="58"/>
  <c r="BB11" i="58"/>
  <c r="BH11" i="58"/>
  <c r="BD3" i="58" a="1"/>
  <c r="BD3" i="58" s="1"/>
  <c r="BZ3" i="58" a="1"/>
  <c r="BZ3" i="58" s="1"/>
  <c r="AP3" i="58" a="1"/>
  <c r="AP3" i="58" s="1"/>
  <c r="BO3" i="58" a="1"/>
  <c r="BO3" i="58" s="1"/>
  <c r="BW3" i="58" a="1"/>
  <c r="BW3" i="58" s="1"/>
  <c r="AS4" i="58" a="1"/>
  <c r="AS4" i="58" s="1"/>
  <c r="AS6" i="58" s="1"/>
  <c r="AS7" i="58" s="1"/>
  <c r="CD3" i="58" a="1"/>
  <c r="CD3" i="58" s="1"/>
  <c r="AL2" i="58" a="1"/>
  <c r="AL2" i="58" s="1"/>
  <c r="AL11" i="58" s="1"/>
  <c r="AQ5" i="58" a="1"/>
  <c r="AQ5" i="58" s="1"/>
  <c r="AS5" i="58" a="1"/>
  <c r="AS5" i="58" s="1"/>
  <c r="CD4" i="58" a="1"/>
  <c r="CD4" i="58" s="1"/>
  <c r="AM4" i="58" a="1"/>
  <c r="AM4" i="58" s="1"/>
  <c r="BW5" i="58" a="1"/>
  <c r="BW5" i="58" s="1"/>
  <c r="BH5" i="58" a="1"/>
  <c r="BH5" i="58" s="1"/>
  <c r="BW11" i="58"/>
  <c r="CF13" i="58"/>
  <c r="AR13" i="58"/>
  <c r="BO11" i="58"/>
  <c r="AS11" i="58"/>
  <c r="AM11" i="58"/>
  <c r="AO11" i="58"/>
  <c r="AQ11" i="58"/>
  <c r="BD11" i="58"/>
  <c r="BD13" i="58"/>
  <c r="AV13" i="58"/>
  <c r="BB13" i="58"/>
  <c r="AN13" i="58"/>
  <c r="AQ13" i="58"/>
  <c r="AS13" i="58"/>
  <c r="AM13" i="58"/>
  <c r="BO13" i="58"/>
  <c r="AO13" i="58"/>
  <c r="BR13" i="58"/>
  <c r="BH13" i="58"/>
  <c r="CD13" i="58"/>
  <c r="BZ13" i="58"/>
  <c r="BA13" i="58"/>
  <c r="AP13" i="58"/>
  <c r="BW13" i="58"/>
  <c r="AQ3" i="58" a="1"/>
  <c r="AQ3" i="58" s="1"/>
  <c r="AY13" i="51"/>
  <c r="AP13" i="51"/>
  <c r="BG13" i="51"/>
  <c r="BD13" i="51"/>
  <c r="AT13" i="51"/>
  <c r="AZ13" i="51"/>
  <c r="AN13" i="51"/>
  <c r="BB13" i="51"/>
  <c r="BI13" i="51"/>
  <c r="AS13" i="51"/>
  <c r="AM13" i="51"/>
  <c r="BW13" i="51"/>
  <c r="BM13" i="51"/>
  <c r="BT13" i="51"/>
  <c r="CA5" i="49" a="1"/>
  <c r="CA5" i="49" s="1"/>
  <c r="BE5" i="49" a="1"/>
  <c r="BE5" i="49" s="1"/>
  <c r="BX5" i="49" a="1"/>
  <c r="BX5" i="49" s="1"/>
  <c r="AN5" i="55" a="1"/>
  <c r="AN5" i="55" s="1"/>
  <c r="AL4" i="55" a="1"/>
  <c r="AL4" i="55" s="1"/>
  <c r="BC3" i="55" a="1"/>
  <c r="BC3" i="55" s="1"/>
  <c r="AR3" i="55" a="1"/>
  <c r="AR3" i="55" s="1"/>
  <c r="N17" i="55"/>
  <c r="AS5" i="55" a="1"/>
  <c r="AS5" i="55" s="1"/>
  <c r="BH3" i="55" a="1"/>
  <c r="BH3" i="55" s="1"/>
  <c r="CA5" i="59" a="1"/>
  <c r="CA5" i="59" s="1"/>
  <c r="BI5" i="59" a="1"/>
  <c r="BI5" i="59" s="1"/>
  <c r="AR3" i="59" a="1"/>
  <c r="AR3" i="59" s="1"/>
  <c r="AP3" i="59" a="1"/>
  <c r="AP3" i="59" s="1"/>
  <c r="O16" i="59"/>
  <c r="CA3" i="59" a="1"/>
  <c r="CA3" i="59" s="1"/>
  <c r="BE3" i="59" a="1"/>
  <c r="BE3" i="59" s="1"/>
  <c r="CB5" i="59" a="1"/>
  <c r="CB5" i="59" s="1"/>
  <c r="BG5" i="59" a="1"/>
  <c r="BG5" i="59" s="1"/>
  <c r="BD3" i="59" a="1"/>
  <c r="BD3" i="59" s="1"/>
  <c r="BD6" i="59" s="1"/>
  <c r="BD7" i="59" s="1"/>
  <c r="BE4" i="59" a="1"/>
  <c r="BE4" i="59" s="1"/>
  <c r="AM4" i="59" a="1"/>
  <c r="AM4" i="59" s="1"/>
  <c r="AQ5" i="59" a="1"/>
  <c r="AQ5" i="59" s="1"/>
  <c r="BC5" i="59" a="1"/>
  <c r="BC5" i="59" s="1"/>
  <c r="AL4" i="59" a="1"/>
  <c r="AL4" i="59" s="1"/>
  <c r="AX3" i="59" a="1"/>
  <c r="AX3" i="59" s="1"/>
  <c r="BJ4" i="59" a="1"/>
  <c r="BJ4" i="59" s="1"/>
  <c r="AQ4" i="59" a="1"/>
  <c r="AQ4" i="59" s="1"/>
  <c r="AQ3" i="59" a="1"/>
  <c r="AQ3" i="59" s="1"/>
  <c r="O17" i="59"/>
  <c r="BG3" i="59" a="1"/>
  <c r="BG3" i="59" s="1"/>
  <c r="BC4" i="59" a="1"/>
  <c r="BC4" i="59" s="1"/>
  <c r="BJ3" i="59" a="1"/>
  <c r="BJ3" i="59" s="1"/>
  <c r="BE5" i="59" a="1"/>
  <c r="BE5" i="59" s="1"/>
  <c r="BL4" i="59" a="1"/>
  <c r="BL4" i="59" s="1"/>
  <c r="BK3" i="59" a="1"/>
  <c r="BK3" i="59" s="1"/>
  <c r="M17" i="59"/>
  <c r="AU4" i="59" a="1"/>
  <c r="AU4" i="59" s="1"/>
  <c r="AP4" i="59" a="1"/>
  <c r="AP4" i="59" s="1"/>
  <c r="AM5" i="59" a="1"/>
  <c r="AM5" i="59" s="1"/>
  <c r="BG4" i="59" a="1"/>
  <c r="BG4" i="59" s="1"/>
  <c r="AX5" i="59" a="1"/>
  <c r="AX5" i="59" s="1"/>
  <c r="BF3" i="59" a="1"/>
  <c r="BF3" i="59" s="1"/>
  <c r="P53" i="52"/>
  <c r="P56" i="52"/>
  <c r="P58" i="52"/>
  <c r="P24" i="52"/>
  <c r="P28" i="52"/>
  <c r="P33" i="52"/>
  <c r="P42" i="52"/>
  <c r="P55" i="52"/>
  <c r="P38" i="57"/>
  <c r="P58" i="57"/>
  <c r="P54" i="57"/>
  <c r="P59" i="57"/>
  <c r="P60" i="57"/>
  <c r="BA11" i="49"/>
  <c r="P59" i="49"/>
  <c r="P60" i="49"/>
  <c r="P54" i="49"/>
  <c r="P56" i="49"/>
  <c r="AW11" i="43"/>
  <c r="BK11" i="43"/>
  <c r="AO11" i="43"/>
  <c r="BD11" i="43"/>
  <c r="BJ5" i="43" a="1"/>
  <c r="BJ5" i="43" s="1"/>
  <c r="P23" i="54"/>
  <c r="P59" i="54"/>
  <c r="P60" i="54"/>
  <c r="P61" i="54"/>
  <c r="BI11" i="50"/>
  <c r="BW5" i="50" a="1"/>
  <c r="BW5" i="50" s="1"/>
  <c r="P46" i="50"/>
  <c r="P53" i="50"/>
  <c r="P54" i="50"/>
  <c r="AP11" i="50"/>
  <c r="P65" i="44"/>
  <c r="P43" i="44"/>
  <c r="P63" i="44"/>
  <c r="P66" i="44"/>
  <c r="P41" i="2"/>
  <c r="P65" i="2"/>
  <c r="AS3" i="2" a="1"/>
  <c r="AS3" i="2" s="1"/>
  <c r="AS6" i="2" s="1"/>
  <c r="AS7" i="2" s="1"/>
  <c r="P61" i="2"/>
  <c r="P38" i="59"/>
  <c r="P47" i="59"/>
  <c r="BD11" i="59"/>
  <c r="BP5" i="56" a="1"/>
  <c r="BP5" i="56" s="1"/>
  <c r="BP3" i="56" a="1"/>
  <c r="BP3" i="56" s="1"/>
  <c r="BP4" i="56" a="1"/>
  <c r="BP4" i="56" s="1"/>
  <c r="BP8" i="56" a="1"/>
  <c r="BP8" i="56" s="1"/>
  <c r="BP9" i="56" s="1"/>
  <c r="P30" i="56"/>
  <c r="BF5" i="56" a="1"/>
  <c r="BF5" i="56" s="1"/>
  <c r="AY5" i="55" a="1"/>
  <c r="AY5" i="55" s="1"/>
  <c r="P17" i="55"/>
  <c r="BD5" i="56" a="1"/>
  <c r="BD5" i="56" s="1"/>
  <c r="AM3" i="56" a="1"/>
  <c r="AM3" i="56" s="1"/>
  <c r="BA4" i="56" a="1"/>
  <c r="BA4" i="56" s="1"/>
  <c r="AR5" i="56" a="1"/>
  <c r="AR5" i="56" s="1"/>
  <c r="BL5" i="56" a="1"/>
  <c r="BL5" i="56" s="1"/>
  <c r="P24" i="43"/>
  <c r="P25" i="43"/>
  <c r="P29" i="43"/>
  <c r="P33" i="43"/>
  <c r="P31" i="43"/>
  <c r="P62" i="43"/>
  <c r="P63" i="43"/>
  <c r="AL4" i="43" a="1"/>
  <c r="AL4" i="43" s="1"/>
  <c r="AN3" i="43" a="1"/>
  <c r="AN3" i="43" s="1"/>
  <c r="BF4" i="43" a="1"/>
  <c r="BF4" i="43" s="1"/>
  <c r="AY3" i="43" a="1"/>
  <c r="AY3" i="43" s="1"/>
  <c r="AL5" i="43" a="1"/>
  <c r="AL5" i="43" s="1"/>
  <c r="AL3" i="43" a="1"/>
  <c r="AL3" i="43" s="1"/>
  <c r="BK5" i="43" a="1"/>
  <c r="BK5" i="43" s="1"/>
  <c r="AY5" i="43" a="1"/>
  <c r="AY5" i="43" s="1"/>
  <c r="BB4" i="43" a="1"/>
  <c r="BB4" i="43" s="1"/>
  <c r="BS3" i="43" a="1"/>
  <c r="BS3" i="43" s="1"/>
  <c r="AT5" i="43" a="1"/>
  <c r="AT5" i="43" s="1"/>
  <c r="BE5" i="43" a="1"/>
  <c r="BE5" i="43" s="1"/>
  <c r="BR4" i="43" a="1"/>
  <c r="BR4" i="43" s="1"/>
  <c r="AU3" i="43" a="1"/>
  <c r="AU3" i="43" s="1"/>
  <c r="BU5" i="43" a="1"/>
  <c r="BU5" i="43" s="1"/>
  <c r="BA5" i="43" a="1"/>
  <c r="BA5" i="43" s="1"/>
  <c r="BD4" i="43" a="1"/>
  <c r="BD4" i="43" s="1"/>
  <c r="AP3" i="43" a="1"/>
  <c r="AP3" i="43" s="1"/>
  <c r="AS4" i="43" a="1"/>
  <c r="AS4" i="43" s="1"/>
  <c r="BL3" i="43" a="1"/>
  <c r="BL3" i="43" s="1"/>
  <c r="AU5" i="43" a="1"/>
  <c r="AU5" i="43" s="1"/>
  <c r="AW4" i="43" a="1"/>
  <c r="AW4" i="43" s="1"/>
  <c r="AW3" i="43" a="1"/>
  <c r="AW3" i="43" s="1"/>
  <c r="BR3" i="43" a="1"/>
  <c r="BR3" i="43" s="1"/>
  <c r="AV5" i="43" a="1"/>
  <c r="AV5" i="43" s="1"/>
  <c r="BK4" i="43" a="1"/>
  <c r="BK4" i="43" s="1"/>
  <c r="BE4" i="43" a="1"/>
  <c r="BE4" i="43" s="1"/>
  <c r="AO3" i="43" a="1"/>
  <c r="AO3" i="43" s="1"/>
  <c r="BF5" i="43" a="1"/>
  <c r="BF5" i="43" s="1"/>
  <c r="BT4" i="43" a="1"/>
  <c r="BT4" i="43" s="1"/>
  <c r="BA4" i="43" a="1"/>
  <c r="BA4" i="43" s="1"/>
  <c r="BI5" i="43" a="1"/>
  <c r="BI5" i="43" s="1"/>
  <c r="BC4" i="43" a="1"/>
  <c r="BC4" i="43" s="1"/>
  <c r="BP4" i="43" a="1"/>
  <c r="BP4" i="43" s="1"/>
  <c r="AM3" i="43" a="1"/>
  <c r="AM3" i="43" s="1"/>
  <c r="AO5" i="43" a="1"/>
  <c r="AO5" i="43" s="1"/>
  <c r="BS4" i="43" a="1"/>
  <c r="BS4" i="43" s="1"/>
  <c r="BI3" i="43" a="1"/>
  <c r="BI3" i="43" s="1"/>
  <c r="BE3" i="43" a="1"/>
  <c r="BE3" i="43" s="1"/>
  <c r="AQ5" i="43" a="1"/>
  <c r="AQ5" i="43" s="1"/>
  <c r="AU4" i="43" a="1"/>
  <c r="AU4" i="43" s="1"/>
  <c r="BD3" i="43" a="1"/>
  <c r="BD3" i="43" s="1"/>
  <c r="BP5" i="43" a="1"/>
  <c r="BP5" i="43" s="1"/>
  <c r="BG4" i="43" a="1"/>
  <c r="BG4" i="43" s="1"/>
  <c r="AT3" i="43" a="1"/>
  <c r="AT3" i="43" s="1"/>
  <c r="AZ11" i="48"/>
  <c r="BB11" i="48"/>
  <c r="AR11" i="48"/>
  <c r="BF11" i="48"/>
  <c r="BD11" i="48"/>
  <c r="AS11" i="48"/>
  <c r="AN11" i="48"/>
  <c r="BL11" i="48"/>
  <c r="BP11" i="48"/>
  <c r="BO11" i="48"/>
  <c r="AM11" i="48"/>
  <c r="BA13" i="48"/>
  <c r="BF13" i="48"/>
  <c r="BD13" i="48"/>
  <c r="BO13" i="48"/>
  <c r="BX11" i="48"/>
  <c r="AN13" i="48"/>
  <c r="AQ13" i="48"/>
  <c r="BE13" i="48"/>
  <c r="BL13" i="48"/>
  <c r="AZ13" i="48"/>
  <c r="AR13" i="48"/>
  <c r="BN13" i="48"/>
  <c r="BP13" i="48"/>
  <c r="AM13" i="48"/>
  <c r="BB13" i="48"/>
  <c r="BG13" i="48"/>
  <c r="AS13" i="48"/>
  <c r="BR11" i="47"/>
  <c r="BQ11" i="47"/>
  <c r="AP11" i="47"/>
  <c r="AM11" i="47"/>
  <c r="L16" i="55"/>
  <c r="AP3" i="57" a="1"/>
  <c r="AP3" i="57" s="1"/>
  <c r="BC3" i="57" a="1"/>
  <c r="BC3" i="57" s="1"/>
  <c r="BJ4" i="57" a="1"/>
  <c r="BJ4" i="57" s="1"/>
  <c r="AU3" i="57" a="1"/>
  <c r="AU3" i="57" s="1"/>
  <c r="AM5" i="57" a="1"/>
  <c r="AM5" i="57" s="1"/>
  <c r="BK4" i="57" a="1"/>
  <c r="BK4" i="57" s="1"/>
  <c r="AL4" i="57" a="1"/>
  <c r="AL4" i="57" s="1"/>
  <c r="BG4" i="57" a="1"/>
  <c r="BG4" i="57" s="1"/>
  <c r="AU5" i="57" a="1"/>
  <c r="AU5" i="57" s="1"/>
  <c r="BJ3" i="57" a="1"/>
  <c r="BJ3" i="57" s="1"/>
  <c r="AZ3" i="57" a="1"/>
  <c r="AZ3" i="57" s="1"/>
  <c r="BJ5" i="57" a="1"/>
  <c r="BJ5" i="57" s="1"/>
  <c r="BB3" i="57" a="1"/>
  <c r="BB3" i="57" s="1"/>
  <c r="AU4" i="57" a="1"/>
  <c r="AU4" i="57" s="1"/>
  <c r="AL5" i="57" a="1"/>
  <c r="AL5" i="57" s="1"/>
  <c r="BN4" i="57" a="1"/>
  <c r="BN4" i="57" s="1"/>
  <c r="BG3" i="57" a="1"/>
  <c r="BG3" i="57" s="1"/>
  <c r="BF5" i="57" a="1"/>
  <c r="BF5" i="57" s="1"/>
  <c r="AM14" i="44"/>
  <c r="P56" i="43"/>
  <c r="P43" i="43"/>
  <c r="P46" i="43"/>
  <c r="P49" i="43"/>
  <c r="P51" i="43"/>
  <c r="P55" i="43"/>
  <c r="P58" i="43"/>
  <c r="P30" i="43"/>
  <c r="P32" i="43"/>
  <c r="P34" i="43"/>
  <c r="P35" i="43"/>
  <c r="P42" i="43"/>
  <c r="BA11" i="43"/>
  <c r="BD11" i="47"/>
  <c r="AS11" i="47"/>
  <c r="AN3" i="54" a="1"/>
  <c r="AN3" i="54" s="1"/>
  <c r="AW3" i="54" a="1"/>
  <c r="AW3" i="54" s="1"/>
  <c r="AP4" i="54" a="1"/>
  <c r="AP4" i="54" s="1"/>
  <c r="AS3" i="54" a="1"/>
  <c r="AS3" i="54" s="1"/>
  <c r="BK5" i="54" a="1"/>
  <c r="BK5" i="54" s="1"/>
  <c r="AL3" i="54" a="1"/>
  <c r="AL3" i="54" s="1"/>
  <c r="BJ3" i="54" a="1"/>
  <c r="BJ3" i="54" s="1"/>
  <c r="AQ4" i="54" a="1"/>
  <c r="AQ4" i="54" s="1"/>
  <c r="BH5" i="54" a="1"/>
  <c r="BH5" i="54" s="1"/>
  <c r="AS4" i="54" a="1"/>
  <c r="AS4" i="54" s="1"/>
  <c r="AP5" i="54" a="1"/>
  <c r="AP5" i="54" s="1"/>
  <c r="AO5" i="54" a="1"/>
  <c r="AO5" i="54" s="1"/>
  <c r="BF3" i="54" a="1"/>
  <c r="BF3" i="54" s="1"/>
  <c r="AM4" i="54" a="1"/>
  <c r="AM4" i="54" s="1"/>
  <c r="BB5" i="54" a="1"/>
  <c r="BB5" i="54" s="1"/>
  <c r="AZ5" i="54" a="1"/>
  <c r="AZ5" i="54" s="1"/>
  <c r="BD3" i="54" a="1"/>
  <c r="BD3" i="54" s="1"/>
  <c r="AM5" i="54" a="1"/>
  <c r="AM5" i="54" s="1"/>
  <c r="BT3" i="54" a="1"/>
  <c r="BT3" i="54" s="1"/>
  <c r="BK4" i="54" a="1"/>
  <c r="BK4" i="54" s="1"/>
  <c r="BF5" i="54" a="1"/>
  <c r="BF5" i="54" s="1"/>
  <c r="BA3" i="54" a="1"/>
  <c r="BA3" i="54" s="1"/>
  <c r="AZ3" i="54" a="1"/>
  <c r="AZ3" i="54" s="1"/>
  <c r="BA4" i="54" a="1"/>
  <c r="BA4" i="54" s="1"/>
  <c r="BJ5" i="54" a="1"/>
  <c r="BJ5" i="54" s="1"/>
  <c r="AZ4" i="54" a="1"/>
  <c r="AZ4" i="54" s="1"/>
  <c r="BK3" i="54" a="1"/>
  <c r="BK3" i="54" s="1"/>
  <c r="BD5" i="54" a="1"/>
  <c r="BD5" i="54" s="1"/>
  <c r="AY3" i="54" a="1"/>
  <c r="AY3" i="54" s="1"/>
  <c r="AY6" i="54" s="1"/>
  <c r="AY7" i="54" s="1"/>
  <c r="BD4" i="54" a="1"/>
  <c r="BD4" i="54" s="1"/>
  <c r="BE4" i="54" a="1"/>
  <c r="BE4" i="54" s="1"/>
  <c r="BR11" i="43"/>
  <c r="BE11" i="43"/>
  <c r="AR13" i="46"/>
  <c r="BH3" i="46" a="1"/>
  <c r="BH3" i="46" s="1"/>
  <c r="BM11" i="46"/>
  <c r="AR11" i="46"/>
  <c r="BL4" i="43" a="1"/>
  <c r="BL4" i="43" s="1"/>
  <c r="AM14" i="43"/>
  <c r="AR11" i="47"/>
  <c r="AZ11" i="47"/>
  <c r="BL11" i="47"/>
  <c r="BA11" i="47"/>
  <c r="BE11" i="47"/>
  <c r="BI11" i="47"/>
  <c r="AY11" i="47"/>
  <c r="BC11" i="47"/>
  <c r="BJ11" i="47"/>
  <c r="AW11" i="47"/>
  <c r="AM13" i="47"/>
  <c r="BR13" i="47"/>
  <c r="BB11" i="47"/>
  <c r="BB13" i="47"/>
  <c r="AR3" i="47" a="1"/>
  <c r="AR3" i="47" s="1"/>
  <c r="BE4" i="47" a="1"/>
  <c r="BE4" i="47" s="1"/>
  <c r="BI13" i="47"/>
  <c r="AP13" i="47"/>
  <c r="BD13" i="47"/>
  <c r="AY13" i="47"/>
  <c r="AW13" i="47"/>
  <c r="BJ13" i="47"/>
  <c r="BQ3" i="47" a="1"/>
  <c r="BQ3" i="47" s="1"/>
  <c r="BE5" i="47" a="1"/>
  <c r="BE5" i="47" s="1"/>
  <c r="BR3" i="47" a="1"/>
  <c r="BR3" i="47" s="1"/>
  <c r="BR4" i="47" a="1"/>
  <c r="BR4" i="47" s="1"/>
  <c r="BR5" i="47" a="1"/>
  <c r="BR5" i="47" s="1"/>
  <c r="AZ13" i="47"/>
  <c r="AO13" i="47"/>
  <c r="BE13" i="47"/>
  <c r="BF13" i="47"/>
  <c r="BL13" i="47"/>
  <c r="BI5" i="47" a="1"/>
  <c r="BI5" i="47" s="1"/>
  <c r="BA13" i="47"/>
  <c r="BC13" i="47"/>
  <c r="AR13" i="47"/>
  <c r="AS13" i="47"/>
  <c r="BQ13" i="47"/>
  <c r="BC3" i="52" a="1"/>
  <c r="BC3" i="52" s="1"/>
  <c r="AS4" i="52" a="1"/>
  <c r="AS4" i="52" s="1"/>
  <c r="BA4" i="52" a="1"/>
  <c r="BA4" i="52" s="1"/>
  <c r="BB11" i="52"/>
  <c r="BA8" i="52" a="1"/>
  <c r="BA8" i="52" s="1"/>
  <c r="BA9" i="52" s="1"/>
  <c r="AS11" i="52"/>
  <c r="AQ11" i="52"/>
  <c r="AV11" i="52"/>
  <c r="AY8" i="52" a="1"/>
  <c r="AY8" i="52" s="1"/>
  <c r="AY9" i="52" s="1"/>
  <c r="AT8" i="52" a="1"/>
  <c r="AT8" i="52" s="1"/>
  <c r="AT9" i="52" s="1"/>
  <c r="AQ8" i="52" a="1"/>
  <c r="AQ8" i="52" s="1"/>
  <c r="AQ9" i="52" s="1"/>
  <c r="BG8" i="52" a="1"/>
  <c r="BG8" i="52" s="1"/>
  <c r="BG9" i="52" s="1"/>
  <c r="AS5" i="52" a="1"/>
  <c r="AS5" i="52" s="1"/>
  <c r="BT5" i="52" a="1"/>
  <c r="BT5" i="52" s="1"/>
  <c r="AL4" i="52" a="1"/>
  <c r="AL4" i="52" s="1"/>
  <c r="BC11" i="52"/>
  <c r="AZ11" i="52"/>
  <c r="AX11" i="52"/>
  <c r="AY13" i="52"/>
  <c r="BO11" i="44"/>
  <c r="AM11" i="44"/>
  <c r="BD11" i="44"/>
  <c r="AQ11" i="44"/>
  <c r="BJ11" i="44"/>
  <c r="AT11" i="44"/>
  <c r="AZ11" i="44"/>
  <c r="AN11" i="44"/>
  <c r="BH11" i="44"/>
  <c r="BA11" i="44"/>
  <c r="BB11" i="44"/>
  <c r="BI11" i="44"/>
  <c r="BM11" i="44"/>
  <c r="AY11" i="44"/>
  <c r="BG11" i="44"/>
  <c r="BC11" i="44"/>
  <c r="BF11" i="44"/>
  <c r="AP11" i="44"/>
  <c r="BR11" i="44"/>
  <c r="AZ13" i="44"/>
  <c r="AN13" i="44"/>
  <c r="BH13" i="44"/>
  <c r="BO13" i="44"/>
  <c r="P57" i="44"/>
  <c r="P58" i="44"/>
  <c r="BA13" i="44"/>
  <c r="BB13" i="44"/>
  <c r="BI13" i="44"/>
  <c r="BM13" i="44"/>
  <c r="BR13" i="44"/>
  <c r="AY13" i="44"/>
  <c r="BG13" i="44"/>
  <c r="BC13" i="44"/>
  <c r="BF13" i="44"/>
  <c r="AP13" i="44"/>
  <c r="AM13" i="44"/>
  <c r="BD13" i="44"/>
  <c r="AQ13" i="44"/>
  <c r="BJ13" i="44"/>
  <c r="AT13" i="44"/>
  <c r="P62" i="44"/>
  <c r="P61" i="44"/>
  <c r="P60" i="44"/>
  <c r="P59" i="53"/>
  <c r="P53" i="53"/>
  <c r="P63" i="53"/>
  <c r="P56" i="53"/>
  <c r="P55" i="53"/>
  <c r="AS3" i="43" a="1"/>
  <c r="AS3" i="43" s="1"/>
  <c r="BP3" i="43" a="1"/>
  <c r="BP3" i="43" s="1"/>
  <c r="AM5" i="43" a="1"/>
  <c r="AM5" i="43" s="1"/>
  <c r="AL2" i="43" a="1"/>
  <c r="AL2" i="43" s="1"/>
  <c r="AL13" i="43" s="1"/>
  <c r="AW5" i="43" a="1"/>
  <c r="AW5" i="43" s="1"/>
  <c r="BS5" i="43" a="1"/>
  <c r="BS5" i="43" s="1"/>
  <c r="BI4" i="43" a="1"/>
  <c r="BI4" i="43" s="1"/>
  <c r="AY4" i="43" a="1"/>
  <c r="AY4" i="43" s="1"/>
  <c r="BJ3" i="43" a="1"/>
  <c r="BJ3" i="43" s="1"/>
  <c r="AR5" i="43" a="1"/>
  <c r="AR5" i="43" s="1"/>
  <c r="AQ4" i="43" a="1"/>
  <c r="AQ4" i="43" s="1"/>
  <c r="BG3" i="43" a="1"/>
  <c r="BG3" i="43" s="1"/>
  <c r="AQ3" i="43" a="1"/>
  <c r="AQ3" i="43" s="1"/>
  <c r="AS5" i="43" a="1"/>
  <c r="AS5" i="43" s="1"/>
  <c r="BC5" i="43" a="1"/>
  <c r="BC5" i="43" s="1"/>
  <c r="AT4" i="43" a="1"/>
  <c r="AT4" i="43" s="1"/>
  <c r="BU3" i="43" a="1"/>
  <c r="BU3" i="43" s="1"/>
  <c r="AZ3" i="43" a="1"/>
  <c r="AZ3" i="43" s="1"/>
  <c r="AP4" i="43" a="1"/>
  <c r="AP4" i="43" s="1"/>
  <c r="AZ5" i="43" a="1"/>
  <c r="AZ5" i="43" s="1"/>
  <c r="BO5" i="43" a="1"/>
  <c r="BO5" i="43" s="1"/>
  <c r="BC3" i="43" a="1"/>
  <c r="BC3" i="43" s="1"/>
  <c r="BU4" i="43" a="1"/>
  <c r="BU4" i="43" s="1"/>
  <c r="AN5" i="43" a="1"/>
  <c r="AN5" i="43" s="1"/>
  <c r="BL5" i="43" a="1"/>
  <c r="BL5" i="43" s="1"/>
  <c r="AR3" i="43" a="1"/>
  <c r="AR3" i="43" s="1"/>
  <c r="BT3" i="43" a="1"/>
  <c r="BT3" i="43" s="1"/>
  <c r="AV4" i="43" a="1"/>
  <c r="AV4" i="43" s="1"/>
  <c r="AV6" i="43" s="1"/>
  <c r="AV7" i="43" s="1"/>
  <c r="P54" i="43"/>
  <c r="AU11" i="43"/>
  <c r="AQ11" i="43"/>
  <c r="AV11" i="43"/>
  <c r="AP11" i="43"/>
  <c r="BF11" i="43"/>
  <c r="BP11" i="43"/>
  <c r="AN11" i="43"/>
  <c r="BO11" i="43"/>
  <c r="BS11" i="43"/>
  <c r="BL11" i="43"/>
  <c r="AT11" i="43"/>
  <c r="BB11" i="43"/>
  <c r="AY11" i="43"/>
  <c r="AM11" i="43"/>
  <c r="BL13" i="43"/>
  <c r="BI13" i="43"/>
  <c r="BO13" i="43"/>
  <c r="BJ13" i="43"/>
  <c r="BS13" i="43"/>
  <c r="BR13" i="43"/>
  <c r="BB13" i="43"/>
  <c r="AY13" i="43"/>
  <c r="BJ4" i="43" a="1"/>
  <c r="BJ4" i="43" s="1"/>
  <c r="AW13" i="43"/>
  <c r="BK13" i="43"/>
  <c r="AU13" i="43"/>
  <c r="AO13" i="43"/>
  <c r="AQ13" i="43"/>
  <c r="BE13" i="43"/>
  <c r="BG13" i="43"/>
  <c r="AT13" i="43"/>
  <c r="AV13" i="43"/>
  <c r="AR13" i="43"/>
  <c r="AP13" i="43"/>
  <c r="BD13" i="43"/>
  <c r="BA13" i="43"/>
  <c r="AM13" i="43"/>
  <c r="P60" i="43"/>
  <c r="P59" i="43"/>
  <c r="BT13" i="43"/>
  <c r="BU13" i="43"/>
  <c r="AS13" i="43"/>
  <c r="BF13" i="43"/>
  <c r="BP13" i="43"/>
  <c r="AN13" i="43"/>
  <c r="BC13" i="43"/>
  <c r="AZ13" i="43"/>
  <c r="AZ11" i="50"/>
  <c r="BB11" i="50"/>
  <c r="BG11" i="50"/>
  <c r="BR11" i="50"/>
  <c r="BA11" i="50"/>
  <c r="BE11" i="50"/>
  <c r="BW11" i="50"/>
  <c r="AQ11" i="50"/>
  <c r="AM11" i="50"/>
  <c r="AN11" i="50"/>
  <c r="BT11" i="50"/>
  <c r="BH11" i="50"/>
  <c r="BM11" i="50"/>
  <c r="AY11" i="50"/>
  <c r="AO11" i="50"/>
  <c r="BD11" i="50"/>
  <c r="BJ11" i="50"/>
  <c r="AZ13" i="50"/>
  <c r="BB13" i="50"/>
  <c r="BG13" i="50"/>
  <c r="BI13" i="50"/>
  <c r="AS13" i="50"/>
  <c r="P56" i="50"/>
  <c r="BA13" i="50"/>
  <c r="BE13" i="50"/>
  <c r="BW13" i="50"/>
  <c r="BM13" i="50"/>
  <c r="BR13" i="50"/>
  <c r="P59" i="50"/>
  <c r="P58" i="50"/>
  <c r="AM13" i="50"/>
  <c r="AN13" i="50"/>
  <c r="BT13" i="50"/>
  <c r="BH13" i="50"/>
  <c r="AP13" i="50"/>
  <c r="BI3" i="50" a="1"/>
  <c r="BI3" i="50" s="1"/>
  <c r="AO4" i="50" a="1"/>
  <c r="AO4" i="50" s="1"/>
  <c r="BH3" i="50" a="1"/>
  <c r="BH3" i="50" s="1"/>
  <c r="P43" i="50"/>
  <c r="BD3" i="50" a="1"/>
  <c r="BD3" i="50" s="1"/>
  <c r="P37" i="50"/>
  <c r="BJ3" i="50" a="1"/>
  <c r="BJ3" i="50" s="1"/>
  <c r="AS4" i="50" a="1"/>
  <c r="AS4" i="50" s="1"/>
  <c r="AZ4" i="50" a="1"/>
  <c r="AZ4" i="50" s="1"/>
  <c r="BA5" i="50" a="1"/>
  <c r="BA5" i="50" s="1"/>
  <c r="BH5" i="50" a="1"/>
  <c r="BH5" i="50" s="1"/>
  <c r="AP4" i="50" a="1"/>
  <c r="AP4" i="50" s="1"/>
  <c r="BG5" i="50" a="1"/>
  <c r="BG5" i="50" s="1"/>
  <c r="AY13" i="50"/>
  <c r="AO13" i="50"/>
  <c r="BD13" i="50"/>
  <c r="BJ13" i="50"/>
  <c r="AQ13" i="50"/>
  <c r="AZ5" i="50" a="1"/>
  <c r="AZ5" i="50" s="1"/>
  <c r="BJ3" i="55" a="1"/>
  <c r="BJ3" i="55" s="1"/>
  <c r="BJ4" i="55" a="1"/>
  <c r="BJ4" i="55" s="1"/>
  <c r="BC5" i="55" a="1"/>
  <c r="BC5" i="55" s="1"/>
  <c r="P40" i="55"/>
  <c r="P23" i="55"/>
  <c r="O16" i="55"/>
  <c r="M17" i="55"/>
  <c r="BN4" i="55" a="1"/>
  <c r="BN4" i="55" s="1"/>
  <c r="BW4" i="55" a="1"/>
  <c r="BW4" i="55" s="1"/>
  <c r="BK5" i="55" a="1"/>
  <c r="BK5" i="55" s="1"/>
  <c r="BV5" i="55" a="1"/>
  <c r="BV5" i="55" s="1"/>
  <c r="BJ5" i="55" a="1"/>
  <c r="BJ5" i="55" s="1"/>
  <c r="BF4" i="55" a="1"/>
  <c r="BF4" i="55" s="1"/>
  <c r="P47" i="55"/>
  <c r="P54" i="55"/>
  <c r="P59" i="55"/>
  <c r="P60" i="55"/>
  <c r="P58" i="55"/>
  <c r="P25" i="55"/>
  <c r="BA3" i="55" a="1"/>
  <c r="BA3" i="55" s="1"/>
  <c r="M16" i="55"/>
  <c r="BI5" i="55" a="1"/>
  <c r="BI5" i="55" s="1"/>
  <c r="BW5" i="55" a="1"/>
  <c r="BW5" i="55" s="1"/>
  <c r="P43" i="55"/>
  <c r="AM3" i="55" a="1"/>
  <c r="AM3" i="55" s="1"/>
  <c r="AR4" i="55" a="1"/>
  <c r="AR4" i="55" s="1"/>
  <c r="P50" i="55"/>
  <c r="AM4" i="55" a="1"/>
  <c r="AM4" i="55" s="1"/>
  <c r="P48" i="55"/>
  <c r="O17" i="55"/>
  <c r="BX4" i="55" a="1"/>
  <c r="BX4" i="55" s="1"/>
  <c r="BD4" i="55" a="1"/>
  <c r="BD4" i="55" s="1"/>
  <c r="BC4" i="55" a="1"/>
  <c r="BC4" i="55" s="1"/>
  <c r="BY5" i="55" a="1"/>
  <c r="BY5" i="55" s="1"/>
  <c r="BF3" i="55" a="1"/>
  <c r="BF3" i="55" s="1"/>
  <c r="P52" i="55"/>
  <c r="P56" i="55"/>
  <c r="L17" i="52"/>
  <c r="AM14" i="58"/>
  <c r="AM14" i="47"/>
  <c r="AT11" i="52"/>
  <c r="BT11" i="52"/>
  <c r="AR11" i="52"/>
  <c r="AV13" i="52"/>
  <c r="AY11" i="52"/>
  <c r="BD11" i="52"/>
  <c r="BA11" i="52"/>
  <c r="AN11" i="52"/>
  <c r="BG13" i="52"/>
  <c r="BG11" i="52"/>
  <c r="AS8" i="52" a="1"/>
  <c r="AS8" i="52" s="1"/>
  <c r="AS9" i="52" s="1"/>
  <c r="BC8" i="52" a="1"/>
  <c r="BC8" i="52" s="1"/>
  <c r="BC9" i="52" s="1"/>
  <c r="BT4" i="52" a="1"/>
  <c r="BT4" i="52" s="1"/>
  <c r="BD5" i="52" a="1"/>
  <c r="BD5" i="52" s="1"/>
  <c r="AX4" i="52" a="1"/>
  <c r="AX4" i="52" s="1"/>
  <c r="BA3" i="52" a="1"/>
  <c r="BA3" i="52" s="1"/>
  <c r="AY3" i="52" a="1"/>
  <c r="AY3" i="52" s="1"/>
  <c r="BT3" i="52" a="1"/>
  <c r="BT3" i="52" s="1"/>
  <c r="AN3" i="52" a="1"/>
  <c r="AN3" i="52" s="1"/>
  <c r="N16" i="52"/>
  <c r="AZ8" i="52" a="1"/>
  <c r="AZ8" i="52" s="1"/>
  <c r="AZ9" i="52" s="1"/>
  <c r="BD8" i="52" a="1"/>
  <c r="BD8" i="52" s="1"/>
  <c r="BD9" i="52" s="1"/>
  <c r="BB8" i="52" a="1"/>
  <c r="BB8" i="52" s="1"/>
  <c r="BB9" i="52" s="1"/>
  <c r="AR3" i="52" a="1"/>
  <c r="AR3" i="52" s="1"/>
  <c r="BD4" i="52" a="1"/>
  <c r="BD4" i="52" s="1"/>
  <c r="AL5" i="52" a="1"/>
  <c r="AL5" i="52" s="1"/>
  <c r="BG5" i="52" a="1"/>
  <c r="BG5" i="52" s="1"/>
  <c r="AY4" i="52" a="1"/>
  <c r="AY4" i="52" s="1"/>
  <c r="M16" i="52"/>
  <c r="AX3" i="52" a="1"/>
  <c r="AX3" i="52" s="1"/>
  <c r="AQ5" i="52" a="1"/>
  <c r="AQ5" i="52" s="1"/>
  <c r="BB4" i="52" a="1"/>
  <c r="BB4" i="52" s="1"/>
  <c r="AZ5" i="52" a="1"/>
  <c r="AZ5" i="52" s="1"/>
  <c r="AQ4" i="52" a="1"/>
  <c r="AQ4" i="52" s="1"/>
  <c r="BC4" i="52" a="1"/>
  <c r="BC4" i="52" s="1"/>
  <c r="AR5" i="52" a="1"/>
  <c r="AR5" i="52" s="1"/>
  <c r="AN5" i="52" a="1"/>
  <c r="AN5" i="52" s="1"/>
  <c r="P17" i="52"/>
  <c r="BA13" i="52"/>
  <c r="BT13" i="52"/>
  <c r="AR13" i="52"/>
  <c r="AN13" i="52"/>
  <c r="AY5" i="52" a="1"/>
  <c r="AY5" i="52" s="1"/>
  <c r="O16" i="52"/>
  <c r="AV3" i="52" a="1"/>
  <c r="AV3" i="52" s="1"/>
  <c r="AS3" i="52" a="1"/>
  <c r="AS3" i="52" s="1"/>
  <c r="AS6" i="52" s="1"/>
  <c r="AS7" i="52" s="1"/>
  <c r="AL3" i="52" a="1"/>
  <c r="AL3" i="52" s="1"/>
  <c r="BC5" i="52" a="1"/>
  <c r="BC5" i="52" s="1"/>
  <c r="O17" i="52"/>
  <c r="AV8" i="52" a="1"/>
  <c r="AV8" i="52" s="1"/>
  <c r="AV9" i="52" s="1"/>
  <c r="AX8" i="52" a="1"/>
  <c r="AX8" i="52" s="1"/>
  <c r="AX9" i="52" s="1"/>
  <c r="AN8" i="52" a="1"/>
  <c r="AN8" i="52" s="1"/>
  <c r="AN9" i="52" s="1"/>
  <c r="AL8" i="52" a="1"/>
  <c r="AL8" i="52" s="1"/>
  <c r="AR8" i="52" a="1"/>
  <c r="AR8" i="52" s="1"/>
  <c r="AR9" i="52" s="1"/>
  <c r="BD3" i="52" a="1"/>
  <c r="BD3" i="52" s="1"/>
  <c r="AN4" i="52" a="1"/>
  <c r="AN4" i="52" s="1"/>
  <c r="AQ3" i="52" a="1"/>
  <c r="AQ3" i="52" s="1"/>
  <c r="M17" i="52"/>
  <c r="AL2" i="52" a="1"/>
  <c r="AL2" i="52" s="1"/>
  <c r="AT4" i="52" a="1"/>
  <c r="AT4" i="52" s="1"/>
  <c r="AR4" i="52" a="1"/>
  <c r="AR4" i="52" s="1"/>
  <c r="N17" i="52"/>
  <c r="BC13" i="52"/>
  <c r="BD13" i="52"/>
  <c r="AT13" i="52"/>
  <c r="AQ13" i="52"/>
  <c r="BB3" i="52" a="1"/>
  <c r="BB3" i="52" s="1"/>
  <c r="BT8" i="52" a="1"/>
  <c r="BT8" i="52" s="1"/>
  <c r="BT9" i="52" s="1"/>
  <c r="AV5" i="52" a="1"/>
  <c r="AV5" i="52" s="1"/>
  <c r="AT5" i="52" a="1"/>
  <c r="AT5" i="52" s="1"/>
  <c r="AZ13" i="52"/>
  <c r="AS13" i="52"/>
  <c r="BB13" i="52"/>
  <c r="AX13" i="52"/>
  <c r="P57" i="52"/>
  <c r="P31" i="56"/>
  <c r="P35" i="56"/>
  <c r="AR11" i="56"/>
  <c r="AL3" i="56" a="1"/>
  <c r="AL3" i="56" s="1"/>
  <c r="BE11" i="56"/>
  <c r="P24" i="56"/>
  <c r="P28" i="56"/>
  <c r="BF11" i="46"/>
  <c r="BC11" i="46"/>
  <c r="BH11" i="46"/>
  <c r="BP11" i="46"/>
  <c r="AQ11" i="46"/>
  <c r="BG11" i="46"/>
  <c r="BR11" i="46"/>
  <c r="AM11" i="46"/>
  <c r="AP11" i="46"/>
  <c r="BU11" i="46"/>
  <c r="BN11" i="46"/>
  <c r="BB11" i="46"/>
  <c r="AU11" i="46"/>
  <c r="BV11" i="46"/>
  <c r="BJ11" i="46"/>
  <c r="AM13" i="46"/>
  <c r="AP13" i="46"/>
  <c r="BU13" i="46"/>
  <c r="BF13" i="46"/>
  <c r="BB13" i="46"/>
  <c r="AU13" i="46"/>
  <c r="BV13" i="46"/>
  <c r="AQ13" i="46"/>
  <c r="BC13" i="46"/>
  <c r="BH13" i="46"/>
  <c r="BP13" i="46"/>
  <c r="BM13" i="46"/>
  <c r="BN13" i="46"/>
  <c r="BG4" i="46" a="1"/>
  <c r="BG4" i="46" s="1"/>
  <c r="BG13" i="46"/>
  <c r="BR13" i="46"/>
  <c r="BJ13" i="46"/>
  <c r="BU11" i="49"/>
  <c r="BD11" i="49"/>
  <c r="BE11" i="49"/>
  <c r="AU11" i="49"/>
  <c r="BB11" i="49"/>
  <c r="AR11" i="49"/>
  <c r="BX11" i="49"/>
  <c r="AT11" i="49"/>
  <c r="BK11" i="49"/>
  <c r="CA11" i="49"/>
  <c r="BM11" i="49"/>
  <c r="BI11" i="49"/>
  <c r="AP13" i="49"/>
  <c r="AN11" i="49"/>
  <c r="BG11" i="49"/>
  <c r="AY11" i="49"/>
  <c r="AM11" i="49"/>
  <c r="CC11" i="49"/>
  <c r="AP11" i="49"/>
  <c r="BC11" i="49"/>
  <c r="BA13" i="49"/>
  <c r="AN13" i="49"/>
  <c r="BG13" i="49"/>
  <c r="AY13" i="49"/>
  <c r="BK13" i="49"/>
  <c r="CC13" i="49"/>
  <c r="AM13" i="49"/>
  <c r="BD13" i="49"/>
  <c r="BE13" i="49"/>
  <c r="AU13" i="49"/>
  <c r="BM5" i="49" a="1"/>
  <c r="BM5" i="49" s="1"/>
  <c r="BB13" i="49"/>
  <c r="AR13" i="49"/>
  <c r="BX13" i="49"/>
  <c r="AT13" i="49"/>
  <c r="BC13" i="49"/>
  <c r="CA13" i="49"/>
  <c r="BM13" i="49"/>
  <c r="BI13" i="49"/>
  <c r="BU13" i="49"/>
  <c r="AR11" i="2"/>
  <c r="BJ11" i="2"/>
  <c r="BH11" i="2"/>
  <c r="AZ11" i="2"/>
  <c r="AN11" i="2"/>
  <c r="BB11" i="2"/>
  <c r="AU11" i="2"/>
  <c r="AS11" i="2"/>
  <c r="BG11" i="2"/>
  <c r="BR11" i="2"/>
  <c r="BE11" i="2"/>
  <c r="BC11" i="2"/>
  <c r="AW11" i="2"/>
  <c r="AW13" i="2"/>
  <c r="AM11" i="2"/>
  <c r="AP11" i="2"/>
  <c r="BA11" i="2"/>
  <c r="AO11" i="2"/>
  <c r="BP11" i="2"/>
  <c r="BA13" i="2"/>
  <c r="AO13" i="2"/>
  <c r="BP13" i="2"/>
  <c r="AU13" i="2"/>
  <c r="P64" i="2"/>
  <c r="BR13" i="2"/>
  <c r="BE13" i="2"/>
  <c r="BC13" i="2"/>
  <c r="BG13" i="2"/>
  <c r="AS13" i="2"/>
  <c r="AZ13" i="2"/>
  <c r="AN13" i="2"/>
  <c r="BB13" i="2"/>
  <c r="AR13" i="2"/>
  <c r="BJ13" i="2"/>
  <c r="AR5" i="2" a="1"/>
  <c r="AR5" i="2" s="1"/>
  <c r="AO3" i="2" a="1"/>
  <c r="AO3" i="2" s="1"/>
  <c r="AM13" i="2"/>
  <c r="AP13" i="2"/>
  <c r="BH13" i="2"/>
  <c r="AP5" i="2" a="1"/>
  <c r="AP5" i="2" s="1"/>
  <c r="P24" i="54"/>
  <c r="P55" i="54"/>
  <c r="P58" i="54"/>
  <c r="BN11" i="57"/>
  <c r="AW11" i="57"/>
  <c r="BA11" i="57"/>
  <c r="AP11" i="57"/>
  <c r="BF11" i="57"/>
  <c r="AS11" i="57"/>
  <c r="AM11" i="57"/>
  <c r="AN11" i="57"/>
  <c r="BE11" i="57"/>
  <c r="BJ11" i="57"/>
  <c r="BM11" i="57"/>
  <c r="BM13" i="57"/>
  <c r="BB11" i="57"/>
  <c r="BD11" i="57"/>
  <c r="BG11" i="57"/>
  <c r="AZ11" i="57"/>
  <c r="BC11" i="57"/>
  <c r="BK11" i="57"/>
  <c r="AU11" i="57"/>
  <c r="BN13" i="57"/>
  <c r="AM13" i="57"/>
  <c r="AN13" i="57"/>
  <c r="BE13" i="57"/>
  <c r="BJ13" i="57"/>
  <c r="AW4" i="57" a="1"/>
  <c r="AW4" i="57" s="1"/>
  <c r="BB13" i="57"/>
  <c r="BD13" i="57"/>
  <c r="BG13" i="57"/>
  <c r="AZ13" i="57"/>
  <c r="BC13" i="57"/>
  <c r="BK13" i="57"/>
  <c r="AU13" i="57"/>
  <c r="P55" i="57"/>
  <c r="P32" i="57"/>
  <c r="P33" i="57"/>
  <c r="BA13" i="57"/>
  <c r="AP13" i="57"/>
  <c r="BF13" i="57"/>
  <c r="AS13" i="57"/>
  <c r="AW13" i="57"/>
  <c r="P60" i="53"/>
  <c r="AQ11" i="53"/>
  <c r="P54" i="53"/>
  <c r="AN11" i="53"/>
  <c r="P62" i="53"/>
  <c r="BN11" i="53"/>
  <c r="BK11" i="59"/>
  <c r="AX11" i="59"/>
  <c r="BE11" i="59"/>
  <c r="AQ11" i="59"/>
  <c r="AP11" i="59"/>
  <c r="BP11" i="59"/>
  <c r="BJ11" i="59"/>
  <c r="AM11" i="59"/>
  <c r="AU11" i="59"/>
  <c r="CB11" i="59"/>
  <c r="BL11" i="59"/>
  <c r="AR11" i="59"/>
  <c r="BI11" i="59"/>
  <c r="BF11" i="59"/>
  <c r="CA11" i="59"/>
  <c r="BC11" i="59"/>
  <c r="CC11" i="59"/>
  <c r="BG11" i="59"/>
  <c r="BD13" i="59"/>
  <c r="AR13" i="59"/>
  <c r="BK13" i="59"/>
  <c r="AX13" i="59"/>
  <c r="BP13" i="59"/>
  <c r="BE13" i="59"/>
  <c r="BI13" i="59"/>
  <c r="AQ13" i="59"/>
  <c r="AP13" i="59"/>
  <c r="AM13" i="59"/>
  <c r="BF13" i="59"/>
  <c r="CA13" i="59"/>
  <c r="AU13" i="59"/>
  <c r="CB13" i="59"/>
  <c r="BC13" i="59"/>
  <c r="CC13" i="59"/>
  <c r="BG13" i="59"/>
  <c r="BL13" i="59"/>
  <c r="BJ13" i="59"/>
  <c r="BI11" i="45"/>
  <c r="BG11" i="45"/>
  <c r="BC11" i="45"/>
  <c r="BO11" i="45"/>
  <c r="BV11" i="45"/>
  <c r="BX11" i="45"/>
  <c r="CB11" i="45"/>
  <c r="AY11" i="45"/>
  <c r="BA11" i="45"/>
  <c r="AS11" i="45"/>
  <c r="BN11" i="45"/>
  <c r="AM11" i="45"/>
  <c r="BB11" i="45"/>
  <c r="AZ11" i="45"/>
  <c r="AN11" i="45"/>
  <c r="BR11" i="45"/>
  <c r="BR13" i="45"/>
  <c r="BV13" i="45"/>
  <c r="BX13" i="45"/>
  <c r="BG13" i="45"/>
  <c r="CB13" i="45"/>
  <c r="BO5" i="45" a="1"/>
  <c r="BO5" i="45" s="1"/>
  <c r="AY13" i="45"/>
  <c r="BA13" i="45"/>
  <c r="AS13" i="45"/>
  <c r="BD13" i="45"/>
  <c r="AU13" i="45"/>
  <c r="AM13" i="45"/>
  <c r="BB13" i="45"/>
  <c r="BI13" i="45"/>
  <c r="BO13" i="45"/>
  <c r="BN13" i="45"/>
  <c r="AZ13" i="45"/>
  <c r="AN13" i="45"/>
  <c r="BC13" i="45"/>
  <c r="BK13" i="45"/>
  <c r="BH13" i="45"/>
  <c r="P16" i="44"/>
  <c r="L16" i="44"/>
  <c r="BG3" i="56" a="1"/>
  <c r="BG3" i="56" s="1"/>
  <c r="BE5" i="56" a="1"/>
  <c r="BE5" i="56" s="1"/>
  <c r="AU4" i="56" a="1"/>
  <c r="AU4" i="56" s="1"/>
  <c r="AO3" i="56" a="1"/>
  <c r="AO3" i="56" s="1"/>
  <c r="AP4" i="56" a="1"/>
  <c r="AP4" i="56" s="1"/>
  <c r="BG5" i="56" a="1"/>
  <c r="BG5" i="56" s="1"/>
  <c r="AN3" i="56" a="1"/>
  <c r="AN3" i="56" s="1"/>
  <c r="BK3" i="56" a="1"/>
  <c r="BK3" i="56" s="1"/>
  <c r="AR4" i="56" a="1"/>
  <c r="AR4" i="56" s="1"/>
  <c r="BD4" i="56" a="1"/>
  <c r="BD4" i="56" s="1"/>
  <c r="BC3" i="56" a="1"/>
  <c r="BC3" i="56" s="1"/>
  <c r="BK5" i="56" a="1"/>
  <c r="BK5" i="56" s="1"/>
  <c r="AZ5" i="56" a="1"/>
  <c r="AZ5" i="56" s="1"/>
  <c r="AN5" i="56" a="1"/>
  <c r="AN5" i="56" s="1"/>
  <c r="AO5" i="56" a="1"/>
  <c r="AO5" i="56" s="1"/>
  <c r="BF4" i="56" a="1"/>
  <c r="BF4" i="56" s="1"/>
  <c r="AO4" i="56" a="1"/>
  <c r="AO4" i="56" s="1"/>
  <c r="BU5" i="56" a="1"/>
  <c r="BU5" i="56" s="1"/>
  <c r="BU4" i="56" a="1"/>
  <c r="BU4" i="56" s="1"/>
  <c r="AU5" i="56" a="1"/>
  <c r="AU5" i="56" s="1"/>
  <c r="BU3" i="56" a="1"/>
  <c r="BU3" i="56" s="1"/>
  <c r="AM5" i="56" a="1"/>
  <c r="AM5" i="56" s="1"/>
  <c r="AY5" i="56" a="1"/>
  <c r="AY5" i="56" s="1"/>
  <c r="AZ4" i="56" a="1"/>
  <c r="AZ4" i="56" s="1"/>
  <c r="AQ5" i="56" a="1"/>
  <c r="AQ5" i="56" s="1"/>
  <c r="BE3" i="56" a="1"/>
  <c r="BE3" i="56" s="1"/>
  <c r="AN4" i="56" a="1"/>
  <c r="AN4" i="56" s="1"/>
  <c r="BA5" i="56" a="1"/>
  <c r="BA5" i="56" s="1"/>
  <c r="BH4" i="56" a="1"/>
  <c r="BH4" i="56" s="1"/>
  <c r="AM4" i="56" a="1"/>
  <c r="AM4" i="56" s="1"/>
  <c r="AL5" i="56" a="1"/>
  <c r="AL5" i="56" s="1"/>
  <c r="AR3" i="56" a="1"/>
  <c r="AR3" i="56" s="1"/>
  <c r="AR6" i="56" s="1"/>
  <c r="AR7" i="56" s="1"/>
  <c r="AY4" i="56" a="1"/>
  <c r="AY4" i="56" s="1"/>
  <c r="BK4" i="56" a="1"/>
  <c r="BK4" i="56" s="1"/>
  <c r="BG4" i="56" a="1"/>
  <c r="BG4" i="56" s="1"/>
  <c r="BL3" i="56" a="1"/>
  <c r="BL3" i="56" s="1"/>
  <c r="AL2" i="56" a="1"/>
  <c r="AL2" i="56" s="1"/>
  <c r="AL11" i="56" s="1"/>
  <c r="BH5" i="56" a="1"/>
  <c r="BH5" i="56" s="1"/>
  <c r="AQ4" i="56" a="1"/>
  <c r="AQ4" i="56" s="1"/>
  <c r="BC4" i="56" a="1"/>
  <c r="BC4" i="56" s="1"/>
  <c r="AY3" i="56" a="1"/>
  <c r="AY3" i="56" s="1"/>
  <c r="BL4" i="56" a="1"/>
  <c r="BL4" i="56" s="1"/>
  <c r="BH3" i="56" a="1"/>
  <c r="BH3" i="56" s="1"/>
  <c r="BD3" i="56" a="1"/>
  <c r="BD3" i="56" s="1"/>
  <c r="BC5" i="56" a="1"/>
  <c r="BC5" i="56" s="1"/>
  <c r="AQ3" i="56" a="1"/>
  <c r="AQ3" i="56" s="1"/>
  <c r="BA3" i="56" a="1"/>
  <c r="BA3" i="56" s="1"/>
  <c r="P44" i="56"/>
  <c r="P32" i="56"/>
  <c r="P27" i="56"/>
  <c r="P33" i="56"/>
  <c r="BU11" i="56"/>
  <c r="P36" i="56"/>
  <c r="AM11" i="56"/>
  <c r="AQ11" i="56"/>
  <c r="BH11" i="56"/>
  <c r="BK13" i="56"/>
  <c r="BK11" i="56"/>
  <c r="AY11" i="56"/>
  <c r="BF11" i="56"/>
  <c r="BG11" i="56"/>
  <c r="AU11" i="56"/>
  <c r="AZ11" i="56"/>
  <c r="AO11" i="56"/>
  <c r="AP11" i="56"/>
  <c r="AN11" i="56"/>
  <c r="BL11" i="56"/>
  <c r="BL13" i="56"/>
  <c r="BA11" i="56"/>
  <c r="BC11" i="56"/>
  <c r="BD11" i="56"/>
  <c r="AY13" i="56"/>
  <c r="BF13" i="56"/>
  <c r="BG13" i="56"/>
  <c r="AN13" i="56"/>
  <c r="BE13" i="56"/>
  <c r="BA13" i="56"/>
  <c r="BC13" i="56"/>
  <c r="BD13" i="56"/>
  <c r="AU13" i="56"/>
  <c r="AM13" i="56"/>
  <c r="AQ13" i="56"/>
  <c r="BH13" i="56"/>
  <c r="AR13" i="56"/>
  <c r="AZ13" i="56"/>
  <c r="AO13" i="56"/>
  <c r="AP13" i="56"/>
  <c r="BU13" i="56"/>
  <c r="AU3" i="56" a="1"/>
  <c r="AU3" i="56" s="1"/>
  <c r="AL8" i="57" a="1"/>
  <c r="AL8" i="57" s="1"/>
  <c r="BD8" i="57" a="1"/>
  <c r="BD8" i="57" s="1"/>
  <c r="BD9" i="57" s="1"/>
  <c r="BE8" i="57" a="1"/>
  <c r="BE8" i="57" s="1"/>
  <c r="BE9" i="57" s="1"/>
  <c r="AW8" i="57" a="1"/>
  <c r="AW8" i="57" s="1"/>
  <c r="AW9" i="57" s="1"/>
  <c r="AP8" i="57" a="1"/>
  <c r="AP8" i="57" s="1"/>
  <c r="AP9" i="57" s="1"/>
  <c r="BG8" i="57" a="1"/>
  <c r="BG8" i="57" s="1"/>
  <c r="BG9" i="57" s="1"/>
  <c r="BK8" i="57" a="1"/>
  <c r="BK8" i="57" s="1"/>
  <c r="BK9" i="57" s="1"/>
  <c r="BJ8" i="57" a="1"/>
  <c r="BJ8" i="57" s="1"/>
  <c r="BJ9" i="57" s="1"/>
  <c r="AN8" i="57" a="1"/>
  <c r="AN8" i="57" s="1"/>
  <c r="AN9" i="57" s="1"/>
  <c r="BB8" i="57" a="1"/>
  <c r="BB8" i="57" s="1"/>
  <c r="BB9" i="57" s="1"/>
  <c r="AM8" i="57" a="1"/>
  <c r="AM8" i="57" s="1"/>
  <c r="AM9" i="57" s="1"/>
  <c r="AZ8" i="57" a="1"/>
  <c r="AZ8" i="57" s="1"/>
  <c r="AZ9" i="57" s="1"/>
  <c r="AU8" i="57" a="1"/>
  <c r="AU8" i="57" s="1"/>
  <c r="AU9" i="57" s="1"/>
  <c r="BF8" i="57" a="1"/>
  <c r="BF8" i="57" s="1"/>
  <c r="BF9" i="57" s="1"/>
  <c r="AS8" i="57" a="1"/>
  <c r="AS8" i="57" s="1"/>
  <c r="AS9" i="57" s="1"/>
  <c r="BM8" i="57" a="1"/>
  <c r="BM8" i="57" s="1"/>
  <c r="BM9" i="57" s="1"/>
  <c r="BC8" i="57" a="1"/>
  <c r="BC8" i="57" s="1"/>
  <c r="BC9" i="57" s="1"/>
  <c r="BA8" i="57" a="1"/>
  <c r="BA8" i="57" s="1"/>
  <c r="BA9" i="57" s="1"/>
  <c r="BN8" i="57" a="1"/>
  <c r="BN8" i="57" s="1"/>
  <c r="BN9" i="57" s="1"/>
  <c r="AO8" i="56" a="1"/>
  <c r="AO8" i="56" s="1"/>
  <c r="AO9" i="56" s="1"/>
  <c r="AP8" i="56" a="1"/>
  <c r="AP8" i="56" s="1"/>
  <c r="AP9" i="56" s="1"/>
  <c r="BH8" i="56" a="1"/>
  <c r="BH8" i="56" s="1"/>
  <c r="BH9" i="56" s="1"/>
  <c r="BG8" i="56" a="1"/>
  <c r="BG8" i="56" s="1"/>
  <c r="BG9" i="56" s="1"/>
  <c r="AL8" i="56" a="1"/>
  <c r="AL8" i="56" s="1"/>
  <c r="AQ8" i="56" a="1"/>
  <c r="AQ8" i="56" s="1"/>
  <c r="AQ9" i="56" s="1"/>
  <c r="BL8" i="56" a="1"/>
  <c r="BL8" i="56" s="1"/>
  <c r="BL9" i="56" s="1"/>
  <c r="BA8" i="56" a="1"/>
  <c r="BA8" i="56" s="1"/>
  <c r="BA9" i="56" s="1"/>
  <c r="AN8" i="56" a="1"/>
  <c r="AN8" i="56" s="1"/>
  <c r="AN9" i="56" s="1"/>
  <c r="AY8" i="56" a="1"/>
  <c r="AY8" i="56" s="1"/>
  <c r="AY9" i="56" s="1"/>
  <c r="AZ8" i="56" a="1"/>
  <c r="AZ8" i="56" s="1"/>
  <c r="AZ9" i="56" s="1"/>
  <c r="AR8" i="56" a="1"/>
  <c r="AR8" i="56" s="1"/>
  <c r="AR9" i="56" s="1"/>
  <c r="BE8" i="56" a="1"/>
  <c r="BE8" i="56" s="1"/>
  <c r="BE9" i="56" s="1"/>
  <c r="BF8" i="56" a="1"/>
  <c r="BF8" i="56" s="1"/>
  <c r="BF9" i="56" s="1"/>
  <c r="BU8" i="56" a="1"/>
  <c r="BU8" i="56" s="1"/>
  <c r="BU9" i="56" s="1"/>
  <c r="BD8" i="56" a="1"/>
  <c r="BD8" i="56" s="1"/>
  <c r="BD9" i="56" s="1"/>
  <c r="AU8" i="56" a="1"/>
  <c r="AU8" i="56" s="1"/>
  <c r="AU9" i="56" s="1"/>
  <c r="AM8" i="56" a="1"/>
  <c r="AM8" i="56" s="1"/>
  <c r="AM9" i="56" s="1"/>
  <c r="BC8" i="56" a="1"/>
  <c r="BC8" i="56" s="1"/>
  <c r="BC9" i="56" s="1"/>
  <c r="BK8" i="56" a="1"/>
  <c r="BK8" i="56" s="1"/>
  <c r="BK9" i="56" s="1"/>
  <c r="BL8" i="59" a="1"/>
  <c r="BL8" i="59" s="1"/>
  <c r="BL9" i="59" s="1"/>
  <c r="AL8" i="59" a="1"/>
  <c r="AL8" i="59" s="1"/>
  <c r="AQ8" i="59" a="1"/>
  <c r="AQ8" i="59" s="1"/>
  <c r="AQ9" i="59" s="1"/>
  <c r="BK8" i="59" a="1"/>
  <c r="BK8" i="59" s="1"/>
  <c r="BK9" i="59" s="1"/>
  <c r="CA8" i="59" a="1"/>
  <c r="CA8" i="59" s="1"/>
  <c r="CA9" i="59" s="1"/>
  <c r="AX8" i="59" a="1"/>
  <c r="AX8" i="59" s="1"/>
  <c r="AX9" i="59" s="1"/>
  <c r="BD8" i="59" a="1"/>
  <c r="BD8" i="59" s="1"/>
  <c r="BD9" i="59" s="1"/>
  <c r="BP8" i="59" a="1"/>
  <c r="BP8" i="59" s="1"/>
  <c r="BP9" i="59" s="1"/>
  <c r="AP8" i="59" a="1"/>
  <c r="AP8" i="59" s="1"/>
  <c r="AP9" i="59" s="1"/>
  <c r="CB8" i="59" a="1"/>
  <c r="CB8" i="59" s="1"/>
  <c r="CB9" i="59" s="1"/>
  <c r="AU8" i="59" a="1"/>
  <c r="AU8" i="59" s="1"/>
  <c r="AU9" i="59" s="1"/>
  <c r="AR8" i="59" a="1"/>
  <c r="AR8" i="59" s="1"/>
  <c r="AR9" i="59" s="1"/>
  <c r="CC8" i="59" a="1"/>
  <c r="CC8" i="59" s="1"/>
  <c r="CC9" i="59" s="1"/>
  <c r="BF8" i="59" a="1"/>
  <c r="BF8" i="59" s="1"/>
  <c r="BF9" i="59" s="1"/>
  <c r="AM8" i="59" a="1"/>
  <c r="AM8" i="59" s="1"/>
  <c r="AM9" i="59" s="1"/>
  <c r="BE8" i="59" a="1"/>
  <c r="BE8" i="59" s="1"/>
  <c r="BE9" i="59" s="1"/>
  <c r="BI8" i="59" a="1"/>
  <c r="BI8" i="59" s="1"/>
  <c r="BI9" i="59" s="1"/>
  <c r="BJ8" i="59" a="1"/>
  <c r="BJ8" i="59" s="1"/>
  <c r="BJ9" i="59" s="1"/>
  <c r="BG8" i="59" a="1"/>
  <c r="BG8" i="59" s="1"/>
  <c r="BG9" i="59" s="1"/>
  <c r="BC8" i="59" a="1"/>
  <c r="BC8" i="59" s="1"/>
  <c r="BC9" i="59" s="1"/>
  <c r="AL8" i="51" a="1"/>
  <c r="AL8" i="51" s="1"/>
  <c r="AS8" i="51" a="1"/>
  <c r="AS8" i="51" s="1"/>
  <c r="AS9" i="51" s="1"/>
  <c r="AN8" i="51" a="1"/>
  <c r="AN8" i="51" s="1"/>
  <c r="AN9" i="51" s="1"/>
  <c r="AY8" i="51" a="1"/>
  <c r="AY8" i="51" s="1"/>
  <c r="AY9" i="51" s="1"/>
  <c r="BM8" i="51" a="1"/>
  <c r="BM8" i="51" s="1"/>
  <c r="BM9" i="51" s="1"/>
  <c r="AM8" i="51" a="1"/>
  <c r="AM8" i="51" s="1"/>
  <c r="AM9" i="51" s="1"/>
  <c r="BG8" i="51" a="1"/>
  <c r="BG8" i="51" s="1"/>
  <c r="BG9" i="51" s="1"/>
  <c r="BB8" i="51" a="1"/>
  <c r="BB8" i="51" s="1"/>
  <c r="BB9" i="51" s="1"/>
  <c r="AZ8" i="51" a="1"/>
  <c r="AZ8" i="51" s="1"/>
  <c r="AZ9" i="51" s="1"/>
  <c r="AO8" i="51" a="1"/>
  <c r="AO8" i="51" s="1"/>
  <c r="AO9" i="51" s="1"/>
  <c r="BW8" i="51" a="1"/>
  <c r="BW8" i="51" s="1"/>
  <c r="BW9" i="51" s="1"/>
  <c r="BY8" i="51" a="1"/>
  <c r="BY8" i="51" s="1"/>
  <c r="BY9" i="51" s="1"/>
  <c r="AP8" i="51" a="1"/>
  <c r="AP8" i="51" s="1"/>
  <c r="AP9" i="51" s="1"/>
  <c r="BD8" i="51" a="1"/>
  <c r="BD8" i="51" s="1"/>
  <c r="BD9" i="51" s="1"/>
  <c r="BX8" i="51" a="1"/>
  <c r="BX8" i="51" s="1"/>
  <c r="BX9" i="51" s="1"/>
  <c r="AR8" i="51" a="1"/>
  <c r="AR8" i="51" s="1"/>
  <c r="AR9" i="51" s="1"/>
  <c r="AT8" i="51" a="1"/>
  <c r="AT8" i="51" s="1"/>
  <c r="AT9" i="51" s="1"/>
  <c r="BI8" i="51" a="1"/>
  <c r="BI8" i="51" s="1"/>
  <c r="BI9" i="51" s="1"/>
  <c r="BT8" i="51" a="1"/>
  <c r="BT8" i="51" s="1"/>
  <c r="BT9" i="51" s="1"/>
  <c r="AP8" i="46" a="1"/>
  <c r="AP8" i="46" s="1"/>
  <c r="AP9" i="46" s="1"/>
  <c r="AM8" i="46" a="1"/>
  <c r="AM8" i="46" s="1"/>
  <c r="AM9" i="46" s="1"/>
  <c r="BU8" i="46" a="1"/>
  <c r="BU8" i="46" s="1"/>
  <c r="BU9" i="46" s="1"/>
  <c r="BV8" i="46" a="1"/>
  <c r="BV8" i="46" s="1"/>
  <c r="BV9" i="46" s="1"/>
  <c r="AL8" i="46" a="1"/>
  <c r="AL8" i="46" s="1"/>
  <c r="BM8" i="46" a="1"/>
  <c r="BM8" i="46" s="1"/>
  <c r="BM9" i="46" s="1"/>
  <c r="BP8" i="46" a="1"/>
  <c r="BP8" i="46" s="1"/>
  <c r="BP9" i="46" s="1"/>
  <c r="BG8" i="46" a="1"/>
  <c r="BG8" i="46" s="1"/>
  <c r="BG9" i="46" s="1"/>
  <c r="AQ8" i="46" a="1"/>
  <c r="AQ8" i="46" s="1"/>
  <c r="AQ9" i="46" s="1"/>
  <c r="BB8" i="46" a="1"/>
  <c r="BB8" i="46" s="1"/>
  <c r="BB9" i="46" s="1"/>
  <c r="BC8" i="46" a="1"/>
  <c r="BC8" i="46" s="1"/>
  <c r="BC9" i="46" s="1"/>
  <c r="BF8" i="46" a="1"/>
  <c r="BF8" i="46" s="1"/>
  <c r="BF9" i="46" s="1"/>
  <c r="BN8" i="46" a="1"/>
  <c r="BN8" i="46" s="1"/>
  <c r="BN9" i="46" s="1"/>
  <c r="AU8" i="46" a="1"/>
  <c r="AU8" i="46" s="1"/>
  <c r="AU9" i="46" s="1"/>
  <c r="AR8" i="46" a="1"/>
  <c r="AR8" i="46" s="1"/>
  <c r="AR9" i="46" s="1"/>
  <c r="BR8" i="46" a="1"/>
  <c r="BR8" i="46" s="1"/>
  <c r="BR9" i="46" s="1"/>
  <c r="BH8" i="46" a="1"/>
  <c r="BH8" i="46" s="1"/>
  <c r="BH9" i="46" s="1"/>
  <c r="BJ8" i="46" a="1"/>
  <c r="BJ8" i="46" s="1"/>
  <c r="BJ9" i="46" s="1"/>
  <c r="BJ8" i="47" a="1"/>
  <c r="BJ8" i="47" s="1"/>
  <c r="BJ9" i="47" s="1"/>
  <c r="AS8" i="47" a="1"/>
  <c r="AS8" i="47" s="1"/>
  <c r="AS9" i="47" s="1"/>
  <c r="BD8" i="47" a="1"/>
  <c r="BD8" i="47" s="1"/>
  <c r="BD9" i="47" s="1"/>
  <c r="AR8" i="47" a="1"/>
  <c r="AR8" i="47" s="1"/>
  <c r="AR9" i="47" s="1"/>
  <c r="AP8" i="47" a="1"/>
  <c r="AP8" i="47" s="1"/>
  <c r="AP9" i="47" s="1"/>
  <c r="BL8" i="47" a="1"/>
  <c r="BL8" i="47" s="1"/>
  <c r="BL9" i="47" s="1"/>
  <c r="AO8" i="47" a="1"/>
  <c r="AO8" i="47" s="1"/>
  <c r="AO9" i="47" s="1"/>
  <c r="BF8" i="47" a="1"/>
  <c r="BF8" i="47" s="1"/>
  <c r="BF9" i="47" s="1"/>
  <c r="BR8" i="47" a="1"/>
  <c r="BR8" i="47" s="1"/>
  <c r="BR9" i="47" s="1"/>
  <c r="AM8" i="47" a="1"/>
  <c r="AM8" i="47" s="1"/>
  <c r="AM9" i="47" s="1"/>
  <c r="AW8" i="47" a="1"/>
  <c r="AW8" i="47" s="1"/>
  <c r="AW9" i="47" s="1"/>
  <c r="BB8" i="47" a="1"/>
  <c r="BB8" i="47" s="1"/>
  <c r="BB9" i="47" s="1"/>
  <c r="BA8" i="47" a="1"/>
  <c r="BA8" i="47" s="1"/>
  <c r="BA9" i="47" s="1"/>
  <c r="BI8" i="47" a="1"/>
  <c r="BI8" i="47" s="1"/>
  <c r="BI9" i="47" s="1"/>
  <c r="BC8" i="47" a="1"/>
  <c r="BC8" i="47" s="1"/>
  <c r="BC9" i="47" s="1"/>
  <c r="AY8" i="47" a="1"/>
  <c r="AY8" i="47" s="1"/>
  <c r="AY9" i="47" s="1"/>
  <c r="AL8" i="47" a="1"/>
  <c r="AL8" i="47" s="1"/>
  <c r="BQ8" i="47" a="1"/>
  <c r="BQ8" i="47" s="1"/>
  <c r="BQ9" i="47" s="1"/>
  <c r="BE8" i="47" a="1"/>
  <c r="BE8" i="47" s="1"/>
  <c r="BE9" i="47" s="1"/>
  <c r="AZ8" i="47" a="1"/>
  <c r="AZ8" i="47" s="1"/>
  <c r="AZ9" i="47" s="1"/>
  <c r="BH8" i="44" a="1"/>
  <c r="BH8" i="44" s="1"/>
  <c r="BH9" i="44" s="1"/>
  <c r="BG8" i="44" a="1"/>
  <c r="BG8" i="44" s="1"/>
  <c r="BG9" i="44" s="1"/>
  <c r="BO8" i="44" a="1"/>
  <c r="BO8" i="44" s="1"/>
  <c r="BO9" i="44" s="1"/>
  <c r="BB8" i="44" a="1"/>
  <c r="BB8" i="44" s="1"/>
  <c r="BB9" i="44" s="1"/>
  <c r="BJ8" i="44" a="1"/>
  <c r="BJ8" i="44" s="1"/>
  <c r="BJ9" i="44" s="1"/>
  <c r="BC8" i="44" a="1"/>
  <c r="BC8" i="44" s="1"/>
  <c r="BC9" i="44" s="1"/>
  <c r="AM8" i="44" a="1"/>
  <c r="AM8" i="44" s="1"/>
  <c r="AM9" i="44" s="1"/>
  <c r="BF8" i="44" a="1"/>
  <c r="BF8" i="44" s="1"/>
  <c r="BF9" i="44" s="1"/>
  <c r="AY8" i="44" a="1"/>
  <c r="AY8" i="44" s="1"/>
  <c r="AY9" i="44" s="1"/>
  <c r="BD8" i="44" a="1"/>
  <c r="BD8" i="44" s="1"/>
  <c r="BD9" i="44" s="1"/>
  <c r="BI8" i="44" a="1"/>
  <c r="BI8" i="44" s="1"/>
  <c r="BI9" i="44" s="1"/>
  <c r="BA8" i="44" a="1"/>
  <c r="BA8" i="44" s="1"/>
  <c r="BA9" i="44" s="1"/>
  <c r="BR8" i="44" a="1"/>
  <c r="BR8" i="44" s="1"/>
  <c r="BR9" i="44" s="1"/>
  <c r="AP8" i="44" a="1"/>
  <c r="AP8" i="44" s="1"/>
  <c r="AP9" i="44" s="1"/>
  <c r="AL8" i="44" a="1"/>
  <c r="AL8" i="44" s="1"/>
  <c r="AN8" i="44" a="1"/>
  <c r="AN8" i="44" s="1"/>
  <c r="AN9" i="44" s="1"/>
  <c r="AT8" i="44" a="1"/>
  <c r="AT8" i="44" s="1"/>
  <c r="AT9" i="44" s="1"/>
  <c r="AQ8" i="44" a="1"/>
  <c r="AQ8" i="44" s="1"/>
  <c r="AQ9" i="44" s="1"/>
  <c r="BM8" i="44" a="1"/>
  <c r="BM8" i="44" s="1"/>
  <c r="BM9" i="44" s="1"/>
  <c r="AZ8" i="44" a="1"/>
  <c r="AZ8" i="44" s="1"/>
  <c r="AZ9" i="44" s="1"/>
  <c r="AP8" i="2" a="1"/>
  <c r="AP8" i="2" s="1"/>
  <c r="AP9" i="2" s="1"/>
  <c r="BR8" i="2" a="1"/>
  <c r="BR8" i="2" s="1"/>
  <c r="BR9" i="2" s="1"/>
  <c r="BJ8" i="2" a="1"/>
  <c r="BJ8" i="2" s="1"/>
  <c r="BJ9" i="2" s="1"/>
  <c r="BE8" i="2" a="1"/>
  <c r="BE8" i="2" s="1"/>
  <c r="BE9" i="2" s="1"/>
  <c r="AN8" i="2" a="1"/>
  <c r="AN8" i="2" s="1"/>
  <c r="AN9" i="2" s="1"/>
  <c r="BC8" i="2" a="1"/>
  <c r="BC8" i="2" s="1"/>
  <c r="BC9" i="2" s="1"/>
  <c r="AO8" i="2" a="1"/>
  <c r="AO8" i="2" s="1"/>
  <c r="AO9" i="2" s="1"/>
  <c r="AZ8" i="2" a="1"/>
  <c r="AZ8" i="2" s="1"/>
  <c r="AZ9" i="2" s="1"/>
  <c r="BH8" i="2" a="1"/>
  <c r="BH8" i="2" s="1"/>
  <c r="BH9" i="2" s="1"/>
  <c r="AR8" i="2" a="1"/>
  <c r="AR8" i="2" s="1"/>
  <c r="AR9" i="2" s="1"/>
  <c r="BP8" i="2" a="1"/>
  <c r="BP8" i="2" s="1"/>
  <c r="BP9" i="2" s="1"/>
  <c r="AL8" i="2" a="1"/>
  <c r="AL8" i="2" s="1"/>
  <c r="AW8" i="2" a="1"/>
  <c r="AW8" i="2" s="1"/>
  <c r="AW9" i="2" s="1"/>
  <c r="BB8" i="2" a="1"/>
  <c r="BB8" i="2" s="1"/>
  <c r="BB9" i="2" s="1"/>
  <c r="AS8" i="2" a="1"/>
  <c r="AS8" i="2" s="1"/>
  <c r="AS9" i="2" s="1"/>
  <c r="AM8" i="2" a="1"/>
  <c r="AM8" i="2" s="1"/>
  <c r="AM9" i="2" s="1"/>
  <c r="AU8" i="2" a="1"/>
  <c r="AU8" i="2" s="1"/>
  <c r="AU9" i="2" s="1"/>
  <c r="BG8" i="2" a="1"/>
  <c r="BG8" i="2" s="1"/>
  <c r="BG9" i="2" s="1"/>
  <c r="BA8" i="2" a="1"/>
  <c r="BA8" i="2" s="1"/>
  <c r="BA9" i="2" s="1"/>
  <c r="BR8" i="43" a="1"/>
  <c r="BR8" i="43" s="1"/>
  <c r="BR9" i="43" s="1"/>
  <c r="AP8" i="43" a="1"/>
  <c r="AP8" i="43" s="1"/>
  <c r="AP9" i="43" s="1"/>
  <c r="BS8" i="43" a="1"/>
  <c r="BS8" i="43" s="1"/>
  <c r="BS9" i="43" s="1"/>
  <c r="AR8" i="43" a="1"/>
  <c r="AR8" i="43" s="1"/>
  <c r="AR9" i="43" s="1"/>
  <c r="BE8" i="43" a="1"/>
  <c r="BE8" i="43" s="1"/>
  <c r="BE9" i="43" s="1"/>
  <c r="BC8" i="43" a="1"/>
  <c r="BC8" i="43" s="1"/>
  <c r="BC9" i="43" s="1"/>
  <c r="AO8" i="43" a="1"/>
  <c r="AO8" i="43" s="1"/>
  <c r="AO9" i="43" s="1"/>
  <c r="BF8" i="43" a="1"/>
  <c r="BF8" i="43" s="1"/>
  <c r="BF9" i="43" s="1"/>
  <c r="AV8" i="43" a="1"/>
  <c r="AV8" i="43" s="1"/>
  <c r="AV9" i="43" s="1"/>
  <c r="BO8" i="43" a="1"/>
  <c r="BO8" i="43" s="1"/>
  <c r="BO9" i="43" s="1"/>
  <c r="AZ8" i="43" a="1"/>
  <c r="AZ8" i="43" s="1"/>
  <c r="AZ9" i="43" s="1"/>
  <c r="AT8" i="43" a="1"/>
  <c r="AT8" i="43" s="1"/>
  <c r="AT9" i="43" s="1"/>
  <c r="BI8" i="43" a="1"/>
  <c r="BI8" i="43" s="1"/>
  <c r="BI9" i="43" s="1"/>
  <c r="BG8" i="43" a="1"/>
  <c r="BG8" i="43" s="1"/>
  <c r="BG9" i="43" s="1"/>
  <c r="BL8" i="43" a="1"/>
  <c r="BL8" i="43" s="1"/>
  <c r="BL9" i="43" s="1"/>
  <c r="BA8" i="43" a="1"/>
  <c r="BA8" i="43" s="1"/>
  <c r="BA9" i="43" s="1"/>
  <c r="AN8" i="43" a="1"/>
  <c r="AN8" i="43" s="1"/>
  <c r="AN9" i="43" s="1"/>
  <c r="BD8" i="43" a="1"/>
  <c r="BD8" i="43" s="1"/>
  <c r="BD9" i="43" s="1"/>
  <c r="BP8" i="43" a="1"/>
  <c r="BP8" i="43" s="1"/>
  <c r="BP9" i="43" s="1"/>
  <c r="BB8" i="43" a="1"/>
  <c r="BB8" i="43" s="1"/>
  <c r="BB9" i="43" s="1"/>
  <c r="AQ8" i="43" a="1"/>
  <c r="AQ8" i="43" s="1"/>
  <c r="AQ9" i="43" s="1"/>
  <c r="BJ8" i="43" a="1"/>
  <c r="BJ8" i="43" s="1"/>
  <c r="BJ9" i="43" s="1"/>
  <c r="AM8" i="43" a="1"/>
  <c r="AM8" i="43" s="1"/>
  <c r="AM9" i="43" s="1"/>
  <c r="AU8" i="43" a="1"/>
  <c r="AU8" i="43" s="1"/>
  <c r="AU9" i="43" s="1"/>
  <c r="AS8" i="43" a="1"/>
  <c r="AS8" i="43" s="1"/>
  <c r="AS9" i="43" s="1"/>
  <c r="AY8" i="43" a="1"/>
  <c r="AY8" i="43" s="1"/>
  <c r="AY9" i="43" s="1"/>
  <c r="AL8" i="43" a="1"/>
  <c r="AL8" i="43" s="1"/>
  <c r="BK8" i="43" a="1"/>
  <c r="BK8" i="43" s="1"/>
  <c r="BK9" i="43" s="1"/>
  <c r="BU8" i="43" a="1"/>
  <c r="BU8" i="43" s="1"/>
  <c r="BU9" i="43" s="1"/>
  <c r="AW8" i="43" a="1"/>
  <c r="AW8" i="43" s="1"/>
  <c r="AW9" i="43" s="1"/>
  <c r="BT8" i="43" a="1"/>
  <c r="BT8" i="43" s="1"/>
  <c r="BT9" i="43" s="1"/>
  <c r="BD8" i="58" a="1"/>
  <c r="BD8" i="58" s="1"/>
  <c r="BD9" i="58" s="1"/>
  <c r="BH8" i="58" a="1"/>
  <c r="BH8" i="58" s="1"/>
  <c r="BH9" i="58" s="1"/>
  <c r="AN8" i="58" a="1"/>
  <c r="AN8" i="58" s="1"/>
  <c r="AN9" i="58" s="1"/>
  <c r="AS8" i="58" a="1"/>
  <c r="AS8" i="58" s="1"/>
  <c r="AS9" i="58" s="1"/>
  <c r="AV8" i="58" a="1"/>
  <c r="AV8" i="58" s="1"/>
  <c r="AV9" i="58" s="1"/>
  <c r="AP8" i="58" a="1"/>
  <c r="AP8" i="58" s="1"/>
  <c r="AP9" i="58" s="1"/>
  <c r="BA8" i="58" a="1"/>
  <c r="BA8" i="58" s="1"/>
  <c r="BA9" i="58" s="1"/>
  <c r="BO8" i="58" a="1"/>
  <c r="BO8" i="58" s="1"/>
  <c r="BO9" i="58" s="1"/>
  <c r="BZ8" i="58" a="1"/>
  <c r="BZ8" i="58" s="1"/>
  <c r="BZ9" i="58" s="1"/>
  <c r="BB8" i="58" a="1"/>
  <c r="BB8" i="58" s="1"/>
  <c r="BB9" i="58" s="1"/>
  <c r="CF8" i="58" a="1"/>
  <c r="CF8" i="58" s="1"/>
  <c r="CF9" i="58" s="1"/>
  <c r="AO8" i="58" a="1"/>
  <c r="AO8" i="58" s="1"/>
  <c r="AO9" i="58" s="1"/>
  <c r="AQ8" i="58" a="1"/>
  <c r="AQ8" i="58" s="1"/>
  <c r="AQ9" i="58" s="1"/>
  <c r="AL8" i="58" a="1"/>
  <c r="AL8" i="58" s="1"/>
  <c r="AM8" i="58" a="1"/>
  <c r="AM8" i="58" s="1"/>
  <c r="AM9" i="58" s="1"/>
  <c r="CD8" i="58" a="1"/>
  <c r="CD8" i="58" s="1"/>
  <c r="CD9" i="58" s="1"/>
  <c r="BR8" i="58" a="1"/>
  <c r="BR8" i="58" s="1"/>
  <c r="BR9" i="58" s="1"/>
  <c r="BW8" i="58" a="1"/>
  <c r="BW8" i="58" s="1"/>
  <c r="BW9" i="58" s="1"/>
  <c r="AR8" i="58" a="1"/>
  <c r="AR8" i="58" s="1"/>
  <c r="AR9" i="58" s="1"/>
  <c r="AL8" i="49" a="1"/>
  <c r="AL8" i="49" s="1"/>
  <c r="AL9" i="49" s="1"/>
  <c r="AM8" i="49" a="1"/>
  <c r="AM8" i="49" s="1"/>
  <c r="AM9" i="49" s="1"/>
  <c r="AY8" i="49" a="1"/>
  <c r="AY8" i="49" s="1"/>
  <c r="AY9" i="49" s="1"/>
  <c r="AR8" i="49" a="1"/>
  <c r="AR8" i="49" s="1"/>
  <c r="AR9" i="49" s="1"/>
  <c r="BA8" i="49" a="1"/>
  <c r="BA8" i="49" s="1"/>
  <c r="BA9" i="49" s="1"/>
  <c r="CC8" i="49" a="1"/>
  <c r="CC8" i="49" s="1"/>
  <c r="CC9" i="49" s="1"/>
  <c r="BX8" i="49" a="1"/>
  <c r="BX8" i="49" s="1"/>
  <c r="BX9" i="49" s="1"/>
  <c r="BI8" i="49" a="1"/>
  <c r="BI8" i="49" s="1"/>
  <c r="BI9" i="49" s="1"/>
  <c r="BC8" i="49" a="1"/>
  <c r="BC8" i="49" s="1"/>
  <c r="BC9" i="49" s="1"/>
  <c r="BK8" i="49" a="1"/>
  <c r="BK8" i="49" s="1"/>
  <c r="BK9" i="49" s="1"/>
  <c r="AN8" i="49" a="1"/>
  <c r="AN8" i="49" s="1"/>
  <c r="AN9" i="49" s="1"/>
  <c r="BG8" i="49" a="1"/>
  <c r="BG8" i="49" s="1"/>
  <c r="BG9" i="49" s="1"/>
  <c r="CA8" i="49" a="1"/>
  <c r="CA8" i="49" s="1"/>
  <c r="CA9" i="49" s="1"/>
  <c r="BE8" i="49" a="1"/>
  <c r="BE8" i="49" s="1"/>
  <c r="BE9" i="49" s="1"/>
  <c r="AU8" i="49" a="1"/>
  <c r="AU8" i="49" s="1"/>
  <c r="AU9" i="49" s="1"/>
  <c r="BM8" i="49" a="1"/>
  <c r="BM8" i="49" s="1"/>
  <c r="BM9" i="49" s="1"/>
  <c r="AP8" i="49" a="1"/>
  <c r="AP8" i="49" s="1"/>
  <c r="AP9" i="49" s="1"/>
  <c r="BD8" i="49" a="1"/>
  <c r="BD8" i="49" s="1"/>
  <c r="BD9" i="49" s="1"/>
  <c r="AT8" i="49" a="1"/>
  <c r="AT8" i="49" s="1"/>
  <c r="AT9" i="49" s="1"/>
  <c r="BU8" i="49" a="1"/>
  <c r="BU8" i="49" s="1"/>
  <c r="BU9" i="49" s="1"/>
  <c r="BB8" i="49" a="1"/>
  <c r="BB8" i="49" s="1"/>
  <c r="BB9" i="49" s="1"/>
  <c r="AZ8" i="48" a="1"/>
  <c r="AZ8" i="48" s="1"/>
  <c r="AZ9" i="48" s="1"/>
  <c r="AS8" i="48" a="1"/>
  <c r="AS8" i="48" s="1"/>
  <c r="AS9" i="48" s="1"/>
  <c r="BP8" i="48" a="1"/>
  <c r="BP8" i="48" s="1"/>
  <c r="BP9" i="48" s="1"/>
  <c r="BG8" i="48" a="1"/>
  <c r="BG8" i="48" s="1"/>
  <c r="BG9" i="48" s="1"/>
  <c r="BE8" i="48" a="1"/>
  <c r="BE8" i="48" s="1"/>
  <c r="BE9" i="48" s="1"/>
  <c r="BB8" i="48" a="1"/>
  <c r="BB8" i="48" s="1"/>
  <c r="BB9" i="48" s="1"/>
  <c r="AM8" i="48" a="1"/>
  <c r="AM8" i="48" s="1"/>
  <c r="AM9" i="48" s="1"/>
  <c r="BL8" i="48" a="1"/>
  <c r="BL8" i="48" s="1"/>
  <c r="BL9" i="48" s="1"/>
  <c r="BN8" i="48" a="1"/>
  <c r="BN8" i="48" s="1"/>
  <c r="BN9" i="48" s="1"/>
  <c r="BO8" i="48" a="1"/>
  <c r="BO8" i="48" s="1"/>
  <c r="BO9" i="48" s="1"/>
  <c r="AQ8" i="48" a="1"/>
  <c r="AQ8" i="48" s="1"/>
  <c r="AQ9" i="48" s="1"/>
  <c r="AR8" i="48" a="1"/>
  <c r="AR8" i="48" s="1"/>
  <c r="AR9" i="48" s="1"/>
  <c r="AY8" i="48" a="1"/>
  <c r="AY8" i="48" s="1"/>
  <c r="AY9" i="48" s="1"/>
  <c r="AL8" i="48" a="1"/>
  <c r="AL8" i="48" s="1"/>
  <c r="BF8" i="48" a="1"/>
  <c r="BF8" i="48" s="1"/>
  <c r="BF9" i="48" s="1"/>
  <c r="BD8" i="48" a="1"/>
  <c r="BD8" i="48" s="1"/>
  <c r="BD9" i="48" s="1"/>
  <c r="AN8" i="48" a="1"/>
  <c r="AN8" i="48" s="1"/>
  <c r="AN9" i="48" s="1"/>
  <c r="BA8" i="48" a="1"/>
  <c r="BA8" i="48" s="1"/>
  <c r="BA9" i="48" s="1"/>
  <c r="BX8" i="48" a="1"/>
  <c r="BX8" i="48" s="1"/>
  <c r="BX9" i="48" s="1"/>
  <c r="BP11" i="53"/>
  <c r="BQ11" i="53"/>
  <c r="AM11" i="53"/>
  <c r="CK11" i="53"/>
  <c r="BI11" i="53"/>
  <c r="AZ11" i="53"/>
  <c r="BA11" i="53"/>
  <c r="BF11" i="53"/>
  <c r="AR11" i="53"/>
  <c r="AS11" i="53"/>
  <c r="AT11" i="53"/>
  <c r="BN13" i="53"/>
  <c r="CE13" i="53"/>
  <c r="BQ13" i="53"/>
  <c r="BI13" i="53"/>
  <c r="BW13" i="53"/>
  <c r="CE5" i="53" a="1"/>
  <c r="CE5" i="53" s="1"/>
  <c r="AZ13" i="53"/>
  <c r="BO13" i="53"/>
  <c r="AN13" i="53"/>
  <c r="BF13" i="53"/>
  <c r="AS13" i="53"/>
  <c r="AM13" i="53"/>
  <c r="AQ13" i="53"/>
  <c r="BE13" i="53"/>
  <c r="BP13" i="53"/>
  <c r="CK13" i="53"/>
  <c r="BA13" i="53"/>
  <c r="BC13" i="53"/>
  <c r="BZ13" i="53"/>
  <c r="AR13" i="53"/>
  <c r="AT13" i="53"/>
  <c r="AY8" i="50" a="1"/>
  <c r="AY8" i="50" s="1"/>
  <c r="AY9" i="50" s="1"/>
  <c r="BJ8" i="50" a="1"/>
  <c r="BJ8" i="50" s="1"/>
  <c r="BJ9" i="50" s="1"/>
  <c r="AM8" i="50" a="1"/>
  <c r="AM8" i="50" s="1"/>
  <c r="AM9" i="50" s="1"/>
  <c r="AS8" i="50" a="1"/>
  <c r="AS8" i="50" s="1"/>
  <c r="AS9" i="50" s="1"/>
  <c r="BI8" i="50" a="1"/>
  <c r="BI8" i="50" s="1"/>
  <c r="BI9" i="50" s="1"/>
  <c r="AL8" i="50" a="1"/>
  <c r="AL8" i="50" s="1"/>
  <c r="AN8" i="50" a="1"/>
  <c r="AN8" i="50" s="1"/>
  <c r="AN9" i="50" s="1"/>
  <c r="BH8" i="50" a="1"/>
  <c r="BH8" i="50" s="1"/>
  <c r="BH9" i="50" s="1"/>
  <c r="BA8" i="50" a="1"/>
  <c r="BA8" i="50" s="1"/>
  <c r="BA9" i="50" s="1"/>
  <c r="BM8" i="50" a="1"/>
  <c r="BM8" i="50" s="1"/>
  <c r="BM9" i="50" s="1"/>
  <c r="BW8" i="50" a="1"/>
  <c r="BW8" i="50" s="1"/>
  <c r="BW9" i="50" s="1"/>
  <c r="BE8" i="50" a="1"/>
  <c r="BE8" i="50" s="1"/>
  <c r="BE9" i="50" s="1"/>
  <c r="AZ8" i="50" a="1"/>
  <c r="AZ8" i="50" s="1"/>
  <c r="AZ9" i="50" s="1"/>
  <c r="AQ8" i="50" a="1"/>
  <c r="AQ8" i="50" s="1"/>
  <c r="AQ9" i="50" s="1"/>
  <c r="BD8" i="50" a="1"/>
  <c r="BD8" i="50" s="1"/>
  <c r="BD9" i="50" s="1"/>
  <c r="BB8" i="50" a="1"/>
  <c r="BB8" i="50" s="1"/>
  <c r="BB9" i="50" s="1"/>
  <c r="BR8" i="50" a="1"/>
  <c r="BR8" i="50" s="1"/>
  <c r="BR9" i="50" s="1"/>
  <c r="AP8" i="50" a="1"/>
  <c r="AP8" i="50" s="1"/>
  <c r="AP9" i="50" s="1"/>
  <c r="BG8" i="50" a="1"/>
  <c r="BG8" i="50" s="1"/>
  <c r="BG9" i="50" s="1"/>
  <c r="BT8" i="50" a="1"/>
  <c r="BT8" i="50" s="1"/>
  <c r="BT9" i="50" s="1"/>
  <c r="AO8" i="50" a="1"/>
  <c r="AO8" i="50" s="1"/>
  <c r="AO9" i="50" s="1"/>
  <c r="AY8" i="45" a="1"/>
  <c r="AY8" i="45" s="1"/>
  <c r="AY9" i="45" s="1"/>
  <c r="BA8" i="45" a="1"/>
  <c r="BA8" i="45" s="1"/>
  <c r="BA9" i="45" s="1"/>
  <c r="AZ8" i="45" a="1"/>
  <c r="AZ8" i="45" s="1"/>
  <c r="AZ9" i="45" s="1"/>
  <c r="BO8" i="45" a="1"/>
  <c r="BO8" i="45" s="1"/>
  <c r="BO9" i="45" s="1"/>
  <c r="AL8" i="45" a="1"/>
  <c r="AL8" i="45" s="1"/>
  <c r="AS8" i="45" a="1"/>
  <c r="AS8" i="45" s="1"/>
  <c r="AS9" i="45" s="1"/>
  <c r="BI8" i="45" a="1"/>
  <c r="BI8" i="45" s="1"/>
  <c r="BI9" i="45" s="1"/>
  <c r="BK8" i="45" a="1"/>
  <c r="BK8" i="45" s="1"/>
  <c r="BK9" i="45" s="1"/>
  <c r="BX8" i="45" a="1"/>
  <c r="BX8" i="45" s="1"/>
  <c r="BX9" i="45" s="1"/>
  <c r="BR8" i="45" a="1"/>
  <c r="BR8" i="45" s="1"/>
  <c r="BR9" i="45" s="1"/>
  <c r="AU8" i="45" a="1"/>
  <c r="AU8" i="45" s="1"/>
  <c r="AU9" i="45" s="1"/>
  <c r="BN8" i="45" a="1"/>
  <c r="BN8" i="45" s="1"/>
  <c r="BN9" i="45" s="1"/>
  <c r="BG8" i="45" a="1"/>
  <c r="BG8" i="45" s="1"/>
  <c r="BG9" i="45" s="1"/>
  <c r="BC8" i="45" a="1"/>
  <c r="BC8" i="45" s="1"/>
  <c r="BC9" i="45" s="1"/>
  <c r="BD8" i="45" a="1"/>
  <c r="BD8" i="45" s="1"/>
  <c r="BD9" i="45" s="1"/>
  <c r="AN8" i="45" a="1"/>
  <c r="AN8" i="45" s="1"/>
  <c r="AN9" i="45" s="1"/>
  <c r="BB8" i="45" a="1"/>
  <c r="BB8" i="45" s="1"/>
  <c r="BB9" i="45" s="1"/>
  <c r="AM8" i="45" a="1"/>
  <c r="AM8" i="45" s="1"/>
  <c r="AM9" i="45" s="1"/>
  <c r="BH8" i="45" a="1"/>
  <c r="BH8" i="45" s="1"/>
  <c r="BH9" i="45" s="1"/>
  <c r="CB8" i="45" a="1"/>
  <c r="CB8" i="45" s="1"/>
  <c r="CB9" i="45" s="1"/>
  <c r="BV8" i="45" a="1"/>
  <c r="BV8" i="45" s="1"/>
  <c r="BV9" i="45" s="1"/>
  <c r="BA5" i="52" a="1"/>
  <c r="BA5" i="52" s="1"/>
  <c r="BB5" i="52" a="1"/>
  <c r="BB5" i="52" s="1"/>
  <c r="BE3" i="47" a="1"/>
  <c r="BE3" i="47" s="1"/>
  <c r="BB4" i="47" a="1"/>
  <c r="BB4" i="47" s="1"/>
  <c r="AP5" i="47" a="1"/>
  <c r="AP5" i="47" s="1"/>
  <c r="BB3" i="47" a="1"/>
  <c r="BB3" i="47" s="1"/>
  <c r="AY5" i="47" a="1"/>
  <c r="AY5" i="47" s="1"/>
  <c r="BL4" i="47" a="1"/>
  <c r="BL4" i="47" s="1"/>
  <c r="AL5" i="47" a="1"/>
  <c r="AL5" i="47" s="1"/>
  <c r="BA4" i="47" a="1"/>
  <c r="BA4" i="47" s="1"/>
  <c r="AM3" i="47" a="1"/>
  <c r="AM3" i="47" s="1"/>
  <c r="AS3" i="47" a="1"/>
  <c r="AS3" i="47" s="1"/>
  <c r="AL4" i="47" a="1"/>
  <c r="AL4" i="47" s="1"/>
  <c r="AW3" i="47" a="1"/>
  <c r="AW3" i="47" s="1"/>
  <c r="AW5" i="47" a="1"/>
  <c r="AW5" i="47" s="1"/>
  <c r="AO5" i="47" a="1"/>
  <c r="AO5" i="47" s="1"/>
  <c r="BD4" i="47" a="1"/>
  <c r="BD4" i="47" s="1"/>
  <c r="BQ5" i="47" a="1"/>
  <c r="BQ5" i="47" s="1"/>
  <c r="AZ5" i="47" a="1"/>
  <c r="AZ5" i="47" s="1"/>
  <c r="AZ4" i="47" a="1"/>
  <c r="AZ4" i="47" s="1"/>
  <c r="AS4" i="47" a="1"/>
  <c r="AS4" i="47" s="1"/>
  <c r="BA5" i="47" a="1"/>
  <c r="BA5" i="47" s="1"/>
  <c r="BJ4" i="47" a="1"/>
  <c r="BJ4" i="47" s="1"/>
  <c r="BJ5" i="47" a="1"/>
  <c r="BJ5" i="47" s="1"/>
  <c r="AZ3" i="47" a="1"/>
  <c r="AZ3" i="47" s="1"/>
  <c r="BA3" i="47" a="1"/>
  <c r="BA3" i="47" s="1"/>
  <c r="BC4" i="47" a="1"/>
  <c r="BC4" i="47" s="1"/>
  <c r="AY3" i="47" a="1"/>
  <c r="AY3" i="47" s="1"/>
  <c r="AY6" i="47" s="1"/>
  <c r="AY7" i="47" s="1"/>
  <c r="BQ4" i="47" a="1"/>
  <c r="BQ4" i="47" s="1"/>
  <c r="BC5" i="47" a="1"/>
  <c r="BC5" i="47" s="1"/>
  <c r="AR5" i="47" a="1"/>
  <c r="AR5" i="47" s="1"/>
  <c r="AL3" i="47" a="1"/>
  <c r="AL3" i="47" s="1"/>
  <c r="BF3" i="47" a="1"/>
  <c r="BF3" i="47" s="1"/>
  <c r="BI3" i="47" a="1"/>
  <c r="BI3" i="47" s="1"/>
  <c r="BI4" i="47" a="1"/>
  <c r="BI4" i="47" s="1"/>
  <c r="AO3" i="47" a="1"/>
  <c r="AO3" i="47" s="1"/>
  <c r="BF4" i="47" a="1"/>
  <c r="BF4" i="47" s="1"/>
  <c r="BL5" i="47" a="1"/>
  <c r="BL5" i="47" s="1"/>
  <c r="AM4" i="47" a="1"/>
  <c r="AM4" i="47" s="1"/>
  <c r="BB5" i="47" a="1"/>
  <c r="BB5" i="47" s="1"/>
  <c r="BO4" i="43" a="1"/>
  <c r="BO4" i="43" s="1"/>
  <c r="BO6" i="43" s="1"/>
  <c r="BO7" i="43" s="1"/>
  <c r="BF3" i="43" a="1"/>
  <c r="BF3" i="43" s="1"/>
  <c r="BE6" i="57"/>
  <c r="BE7" i="57" s="1"/>
  <c r="BM5" i="57" a="1"/>
  <c r="BM5" i="57" s="1"/>
  <c r="AS4" i="57" a="1"/>
  <c r="AS4" i="57" s="1"/>
  <c r="BB4" i="57" a="1"/>
  <c r="BB4" i="57" s="1"/>
  <c r="BK3" i="57" a="1"/>
  <c r="BK3" i="57" s="1"/>
  <c r="BD5" i="57" a="1"/>
  <c r="BD5" i="57" s="1"/>
  <c r="BF3" i="57" a="1"/>
  <c r="BF3" i="57" s="1"/>
  <c r="BE4" i="56" a="1"/>
  <c r="BE4" i="56" s="1"/>
  <c r="AY4" i="51" a="1"/>
  <c r="AY4" i="51" s="1"/>
  <c r="AL11" i="51"/>
  <c r="BA5" i="58" a="1"/>
  <c r="BA5" i="58" s="1"/>
  <c r="BG3" i="49" a="1"/>
  <c r="BG3" i="49" s="1"/>
  <c r="BU4" i="49" a="1"/>
  <c r="BU4" i="49" s="1"/>
  <c r="BU6" i="49" s="1"/>
  <c r="BU7" i="49" s="1"/>
  <c r="CA3" i="49" a="1"/>
  <c r="CA3" i="49" s="1"/>
  <c r="BB4" i="49" a="1"/>
  <c r="BB4" i="49" s="1"/>
  <c r="BB6" i="49" s="1"/>
  <c r="BB7" i="49" s="1"/>
  <c r="AM14" i="49"/>
  <c r="BC3" i="53" a="1"/>
  <c r="BC3" i="53" s="1"/>
  <c r="BC4" i="53" a="1"/>
  <c r="BC4" i="53" s="1"/>
  <c r="BW5" i="53" a="1"/>
  <c r="BW5" i="53" s="1"/>
  <c r="BE5" i="53" a="1"/>
  <c r="BE5" i="53" s="1"/>
  <c r="BQ5" i="53" a="1"/>
  <c r="BQ5" i="53" s="1"/>
  <c r="CK4" i="53" a="1"/>
  <c r="CK4" i="53" s="1"/>
  <c r="AT5" i="53" a="1"/>
  <c r="AT5" i="53" s="1"/>
  <c r="BQ3" i="53" a="1"/>
  <c r="BQ3" i="53" s="1"/>
  <c r="BT5" i="50" a="1"/>
  <c r="BT5" i="50" s="1"/>
  <c r="BE5" i="50" a="1"/>
  <c r="BE5" i="50" s="1"/>
  <c r="AQ3" i="50" a="1"/>
  <c r="AQ3" i="50" s="1"/>
  <c r="BH5" i="45" a="1"/>
  <c r="BH5" i="45" s="1"/>
  <c r="BO3" i="45" a="1"/>
  <c r="BO3" i="45" s="1"/>
  <c r="BO6" i="45" s="1"/>
  <c r="BO7" i="45" s="1"/>
  <c r="AM14" i="55"/>
  <c r="AM14" i="57"/>
  <c r="AY14" i="51"/>
  <c r="AZ14" i="2"/>
  <c r="AM14" i="48"/>
  <c r="AM14" i="45"/>
  <c r="BJ11" i="54"/>
  <c r="AY11" i="54"/>
  <c r="AS11" i="54"/>
  <c r="AP11" i="54"/>
  <c r="BH11" i="54"/>
  <c r="AW11" i="54"/>
  <c r="AZ11" i="54"/>
  <c r="AO11" i="54"/>
  <c r="BA11" i="54"/>
  <c r="AN11" i="54"/>
  <c r="BB11" i="54"/>
  <c r="BK11" i="54"/>
  <c r="BE11" i="54"/>
  <c r="AM11" i="54"/>
  <c r="BD11" i="54"/>
  <c r="BG11" i="54"/>
  <c r="AQ11" i="54"/>
  <c r="BF11" i="54"/>
  <c r="BT11" i="54"/>
  <c r="AN8" i="54" a="1"/>
  <c r="AN8" i="54" s="1"/>
  <c r="AN9" i="54" s="1"/>
  <c r="AQ8" i="54" a="1"/>
  <c r="AQ8" i="54" s="1"/>
  <c r="AQ9" i="54" s="1"/>
  <c r="AW8" i="54" a="1"/>
  <c r="AW8" i="54" s="1"/>
  <c r="AW9" i="54" s="1"/>
  <c r="BB8" i="54" a="1"/>
  <c r="BB8" i="54" s="1"/>
  <c r="BB9" i="54" s="1"/>
  <c r="BF8" i="54" a="1"/>
  <c r="BF8" i="54" s="1"/>
  <c r="BF9" i="54" s="1"/>
  <c r="BA8" i="54" a="1"/>
  <c r="BA8" i="54" s="1"/>
  <c r="BA9" i="54" s="1"/>
  <c r="AM8" i="54" a="1"/>
  <c r="AM8" i="54" s="1"/>
  <c r="AM9" i="54" s="1"/>
  <c r="BT8" i="54" a="1"/>
  <c r="BT8" i="54" s="1"/>
  <c r="BT9" i="54" s="1"/>
  <c r="AO8" i="54" a="1"/>
  <c r="AO8" i="54" s="1"/>
  <c r="AO9" i="54" s="1"/>
  <c r="AL8" i="54" a="1"/>
  <c r="AL8" i="54" s="1"/>
  <c r="AZ8" i="54" a="1"/>
  <c r="AZ8" i="54" s="1"/>
  <c r="AZ9" i="54" s="1"/>
  <c r="AS8" i="54" a="1"/>
  <c r="AS8" i="54" s="1"/>
  <c r="AS9" i="54" s="1"/>
  <c r="BD8" i="54" a="1"/>
  <c r="BD8" i="54" s="1"/>
  <c r="BD9" i="54" s="1"/>
  <c r="AY8" i="54" a="1"/>
  <c r="AY8" i="54" s="1"/>
  <c r="AY9" i="54" s="1"/>
  <c r="BJ8" i="54" a="1"/>
  <c r="BJ8" i="54" s="1"/>
  <c r="BJ9" i="54" s="1"/>
  <c r="AP8" i="54" a="1"/>
  <c r="AP8" i="54" s="1"/>
  <c r="AP9" i="54" s="1"/>
  <c r="BG8" i="54" a="1"/>
  <c r="BG8" i="54" s="1"/>
  <c r="BG9" i="54" s="1"/>
  <c r="BH8" i="54" a="1"/>
  <c r="BH8" i="54" s="1"/>
  <c r="BH9" i="54" s="1"/>
  <c r="BE8" i="54" a="1"/>
  <c r="BE8" i="54" s="1"/>
  <c r="BE9" i="54" s="1"/>
  <c r="BK8" i="54" a="1"/>
  <c r="BK8" i="54" s="1"/>
  <c r="BK9" i="54" s="1"/>
  <c r="BA13" i="54"/>
  <c r="AN13" i="54"/>
  <c r="BB13" i="54"/>
  <c r="BK13" i="54"/>
  <c r="AW13" i="54"/>
  <c r="AY13" i="54"/>
  <c r="AS13" i="54"/>
  <c r="AP13" i="54"/>
  <c r="BH13" i="54"/>
  <c r="AM13" i="54"/>
  <c r="BD13" i="54"/>
  <c r="BG13" i="54"/>
  <c r="AQ13" i="54"/>
  <c r="BJ13" i="54"/>
  <c r="AZ13" i="54"/>
  <c r="AO13" i="54"/>
  <c r="BF13" i="54"/>
  <c r="BT13" i="54"/>
  <c r="BE13" i="54"/>
  <c r="P56" i="54"/>
  <c r="AM14" i="54"/>
  <c r="BC11" i="55"/>
  <c r="BW11" i="55"/>
  <c r="BY11" i="55"/>
  <c r="BB11" i="55"/>
  <c r="BH11" i="55"/>
  <c r="BX11" i="55"/>
  <c r="BA11" i="55"/>
  <c r="BV11" i="55"/>
  <c r="BJ11" i="55"/>
  <c r="BN11" i="55"/>
  <c r="AM11" i="55"/>
  <c r="BF11" i="55"/>
  <c r="AN11" i="55"/>
  <c r="BI11" i="55"/>
  <c r="BM11" i="55"/>
  <c r="BH8" i="55" a="1"/>
  <c r="BH8" i="55" s="1"/>
  <c r="BH9" i="55" s="1"/>
  <c r="BD8" i="55" a="1"/>
  <c r="BD8" i="55" s="1"/>
  <c r="BD9" i="55" s="1"/>
  <c r="AY8" i="55" a="1"/>
  <c r="AY8" i="55" s="1"/>
  <c r="AY9" i="55" s="1"/>
  <c r="AL8" i="55" a="1"/>
  <c r="AL8" i="55" s="1"/>
  <c r="BK8" i="55" a="1"/>
  <c r="BK8" i="55" s="1"/>
  <c r="BK9" i="55" s="1"/>
  <c r="BC8" i="55" a="1"/>
  <c r="BC8" i="55" s="1"/>
  <c r="BC9" i="55" s="1"/>
  <c r="BB8" i="55" a="1"/>
  <c r="BB8" i="55" s="1"/>
  <c r="BB9" i="55" s="1"/>
  <c r="AR8" i="55" a="1"/>
  <c r="AR8" i="55" s="1"/>
  <c r="AR9" i="55" s="1"/>
  <c r="BM8" i="55" a="1"/>
  <c r="BM8" i="55" s="1"/>
  <c r="BM9" i="55" s="1"/>
  <c r="BW8" i="55" a="1"/>
  <c r="BW8" i="55" s="1"/>
  <c r="BW9" i="55" s="1"/>
  <c r="BI8" i="55" a="1"/>
  <c r="BI8" i="55" s="1"/>
  <c r="BI9" i="55" s="1"/>
  <c r="BF8" i="55" a="1"/>
  <c r="BF8" i="55" s="1"/>
  <c r="BF9" i="55" s="1"/>
  <c r="BA8" i="55" a="1"/>
  <c r="BA8" i="55" s="1"/>
  <c r="BA9" i="55" s="1"/>
  <c r="AN8" i="55" a="1"/>
  <c r="AN8" i="55" s="1"/>
  <c r="AN9" i="55" s="1"/>
  <c r="BY8" i="55" a="1"/>
  <c r="BY8" i="55" s="1"/>
  <c r="BY9" i="55" s="1"/>
  <c r="BN8" i="55" a="1"/>
  <c r="BN8" i="55" s="1"/>
  <c r="BN9" i="55" s="1"/>
  <c r="BV8" i="55" a="1"/>
  <c r="BV8" i="55" s="1"/>
  <c r="BV9" i="55" s="1"/>
  <c r="BJ8" i="55" a="1"/>
  <c r="BJ8" i="55" s="1"/>
  <c r="BJ9" i="55" s="1"/>
  <c r="BX8" i="55" a="1"/>
  <c r="BX8" i="55" s="1"/>
  <c r="BX9" i="55" s="1"/>
  <c r="AM8" i="55" a="1"/>
  <c r="AM8" i="55" s="1"/>
  <c r="AM9" i="55" s="1"/>
  <c r="AY11" i="55"/>
  <c r="AR11" i="55"/>
  <c r="BD11" i="55"/>
  <c r="AS11" i="55"/>
  <c r="BK11" i="55"/>
  <c r="AS8" i="55" a="1"/>
  <c r="AS8" i="55" s="1"/>
  <c r="AS9" i="55" s="1"/>
  <c r="BD3" i="55" a="1"/>
  <c r="BD3" i="55" s="1"/>
  <c r="BX3" i="55" a="1"/>
  <c r="BX3" i="55" s="1"/>
  <c r="BY3" i="55" a="1"/>
  <c r="BY3" i="55" s="1"/>
  <c r="BM3" i="55" a="1"/>
  <c r="BM3" i="55" s="1"/>
  <c r="BW3" i="55" a="1"/>
  <c r="BW3" i="55" s="1"/>
  <c r="BW6" i="55" s="1"/>
  <c r="BW7" i="55" s="1"/>
  <c r="BA4" i="55" a="1"/>
  <c r="BA4" i="55" s="1"/>
  <c r="BB3" i="55" a="1"/>
  <c r="BB3" i="55" s="1"/>
  <c r="BK3" i="55" a="1"/>
  <c r="BK3" i="55" s="1"/>
  <c r="BI3" i="55" a="1"/>
  <c r="BI3" i="55" s="1"/>
  <c r="BX5" i="55" a="1"/>
  <c r="BX5" i="55" s="1"/>
  <c r="BH4" i="55" a="1"/>
  <c r="BH4" i="55" s="1"/>
  <c r="BK4" i="55" a="1"/>
  <c r="BK4" i="55" s="1"/>
  <c r="BD5" i="55" a="1"/>
  <c r="BD5" i="55" s="1"/>
  <c r="AM5" i="55" a="1"/>
  <c r="AM5" i="55" s="1"/>
  <c r="AL3" i="55" a="1"/>
  <c r="AL3" i="55" s="1"/>
  <c r="BN5" i="55" a="1"/>
  <c r="BN5" i="55" s="1"/>
  <c r="BH5" i="55" a="1"/>
  <c r="BH5" i="55" s="1"/>
  <c r="BF5" i="55" a="1"/>
  <c r="BF5" i="55" s="1"/>
  <c r="BX13" i="55"/>
  <c r="BA13" i="55"/>
  <c r="BV13" i="55"/>
  <c r="BJ13" i="55"/>
  <c r="BN13" i="55"/>
  <c r="AM13" i="55"/>
  <c r="BF13" i="55"/>
  <c r="AN13" i="55"/>
  <c r="BI13" i="55"/>
  <c r="BM13" i="55"/>
  <c r="BV4" i="55" a="1"/>
  <c r="BV4" i="55" s="1"/>
  <c r="N16" i="55"/>
  <c r="AL2" i="55" a="1"/>
  <c r="AL2" i="55" s="1"/>
  <c r="AL13" i="55" s="1"/>
  <c r="BN3" i="55" a="1"/>
  <c r="BN3" i="55" s="1"/>
  <c r="AN4" i="55" a="1"/>
  <c r="AN4" i="55" s="1"/>
  <c r="BV3" i="55" a="1"/>
  <c r="BV3" i="55" s="1"/>
  <c r="AY3" i="55" a="1"/>
  <c r="AY3" i="55" s="1"/>
  <c r="AN3" i="55" a="1"/>
  <c r="AN3" i="55" s="1"/>
  <c r="BI4" i="55" a="1"/>
  <c r="BI4" i="55" s="1"/>
  <c r="BB4" i="55" a="1"/>
  <c r="BB4" i="55" s="1"/>
  <c r="AS3" i="55" a="1"/>
  <c r="AS3" i="55" s="1"/>
  <c r="BM4" i="55" a="1"/>
  <c r="BM4" i="55" s="1"/>
  <c r="BY4" i="55" a="1"/>
  <c r="BY4" i="55" s="1"/>
  <c r="AY4" i="55" a="1"/>
  <c r="AY4" i="55" s="1"/>
  <c r="AS4" i="55" a="1"/>
  <c r="AS4" i="55" s="1"/>
  <c r="BB5" i="55" a="1"/>
  <c r="BB5" i="55" s="1"/>
  <c r="AR5" i="55" a="1"/>
  <c r="AR5" i="55" s="1"/>
  <c r="BC13" i="55"/>
  <c r="BW13" i="55"/>
  <c r="BH13" i="55"/>
  <c r="BB13" i="55"/>
  <c r="BY13" i="55"/>
  <c r="AY13" i="55"/>
  <c r="AR13" i="55"/>
  <c r="BD13" i="55"/>
  <c r="AS13" i="55"/>
  <c r="BK13" i="55"/>
  <c r="P57" i="55"/>
  <c r="P16" i="55"/>
  <c r="BX13" i="48"/>
  <c r="AG59" i="21"/>
  <c r="AF59" i="21" s="1"/>
  <c r="AJ59" i="21"/>
  <c r="AH58" i="21"/>
  <c r="BF5" i="53" a="1"/>
  <c r="BF5" i="53" s="1"/>
  <c r="AQ8" i="53" a="1"/>
  <c r="AQ8" i="53" s="1"/>
  <c r="AQ9" i="53" s="1"/>
  <c r="BZ8" i="53" a="1"/>
  <c r="BZ8" i="53" s="1"/>
  <c r="BZ9" i="53" s="1"/>
  <c r="CE8" i="53" a="1"/>
  <c r="CE8" i="53" s="1"/>
  <c r="CE9" i="53" s="1"/>
  <c r="AM8" i="53" a="1"/>
  <c r="AM8" i="53" s="1"/>
  <c r="AM9" i="53" s="1"/>
  <c r="BE8" i="53" a="1"/>
  <c r="BE8" i="53" s="1"/>
  <c r="BE9" i="53" s="1"/>
  <c r="BQ8" i="53" a="1"/>
  <c r="BQ8" i="53" s="1"/>
  <c r="BQ9" i="53" s="1"/>
  <c r="BW8" i="53" a="1"/>
  <c r="BW8" i="53" s="1"/>
  <c r="BW9" i="53" s="1"/>
  <c r="BP8" i="53" a="1"/>
  <c r="BP8" i="53" s="1"/>
  <c r="BP9" i="53" s="1"/>
  <c r="BA8" i="53" a="1"/>
  <c r="BA8" i="53" s="1"/>
  <c r="BA9" i="53" s="1"/>
  <c r="AL8" i="53" a="1"/>
  <c r="AL8" i="53" s="1"/>
  <c r="AZ8" i="53" a="1"/>
  <c r="AZ8" i="53" s="1"/>
  <c r="AZ9" i="53" s="1"/>
  <c r="AN8" i="53" a="1"/>
  <c r="AN8" i="53" s="1"/>
  <c r="AN9" i="53" s="1"/>
  <c r="BC8" i="53" a="1"/>
  <c r="BC8" i="53" s="1"/>
  <c r="BC9" i="53" s="1"/>
  <c r="BN8" i="53" a="1"/>
  <c r="BN8" i="53" s="1"/>
  <c r="BN9" i="53" s="1"/>
  <c r="BO8" i="53" a="1"/>
  <c r="BO8" i="53" s="1"/>
  <c r="BO9" i="53" s="1"/>
  <c r="BF8" i="53" a="1"/>
  <c r="BF8" i="53" s="1"/>
  <c r="BF9" i="53" s="1"/>
  <c r="CK8" i="53" a="1"/>
  <c r="CK8" i="53" s="1"/>
  <c r="CK9" i="53" s="1"/>
  <c r="AT8" i="53" a="1"/>
  <c r="AT8" i="53" s="1"/>
  <c r="AT9" i="53" s="1"/>
  <c r="BI8" i="53" a="1"/>
  <c r="BI8" i="53" s="1"/>
  <c r="BI9" i="53" s="1"/>
  <c r="AS8" i="53" a="1"/>
  <c r="AS8" i="53" s="1"/>
  <c r="AS9" i="53" s="1"/>
  <c r="AR8" i="53" a="1"/>
  <c r="AR8" i="53" s="1"/>
  <c r="AR9" i="53" s="1"/>
  <c r="AL3" i="53" a="1"/>
  <c r="AL3" i="53" s="1"/>
  <c r="AT4" i="53" a="1"/>
  <c r="AT4" i="53" s="1"/>
  <c r="BE3" i="53" a="1"/>
  <c r="BE3" i="53" s="1"/>
  <c r="AL5" i="53" a="1"/>
  <c r="AL5" i="53" s="1"/>
  <c r="BZ5" i="53" a="1"/>
  <c r="BZ5" i="53" s="1"/>
  <c r="CE3" i="53" a="1"/>
  <c r="CE3" i="53" s="1"/>
  <c r="CK5" i="53" a="1"/>
  <c r="CK5" i="53" s="1"/>
  <c r="AN4" i="53" a="1"/>
  <c r="AN4" i="53" s="1"/>
  <c r="AH59" i="21"/>
  <c r="AR4" i="53" a="1"/>
  <c r="AR4" i="53" s="1"/>
  <c r="AR6" i="53" s="1"/>
  <c r="AR7" i="53" s="1"/>
  <c r="AQ3" i="53" a="1"/>
  <c r="AQ3" i="53" s="1"/>
  <c r="AS4" i="53" a="1"/>
  <c r="AS4" i="53" s="1"/>
  <c r="BQ4" i="53" a="1"/>
  <c r="BQ4" i="53" s="1"/>
  <c r="BA4" i="53" a="1"/>
  <c r="BA4" i="53" s="1"/>
  <c r="BP5" i="53" a="1"/>
  <c r="BP5" i="53" s="1"/>
  <c r="BE4" i="53" a="1"/>
  <c r="BE4" i="53" s="1"/>
  <c r="BO4" i="53" a="1"/>
  <c r="BO4" i="53" s="1"/>
  <c r="BI5" i="53" a="1"/>
  <c r="BI5" i="53" s="1"/>
  <c r="CE4" i="53" a="1"/>
  <c r="CE4" i="53" s="1"/>
  <c r="BP3" i="53" a="1"/>
  <c r="BP3" i="53" s="1"/>
  <c r="AG61" i="21"/>
  <c r="AF61" i="21" s="1"/>
  <c r="AI61" i="21"/>
  <c r="AJ61" i="21"/>
  <c r="AG57" i="21"/>
  <c r="AF57" i="21" s="1"/>
  <c r="AI57" i="21"/>
  <c r="AH61" i="21"/>
  <c r="AG58" i="21"/>
  <c r="AF58" i="21" s="1"/>
  <c r="AK57" i="21"/>
  <c r="AK61" i="21"/>
  <c r="AI56" i="21"/>
  <c r="AH60" i="21"/>
  <c r="AK60" i="21"/>
  <c r="AG60" i="21"/>
  <c r="AF60" i="21" s="1"/>
  <c r="AJ60" i="21"/>
  <c r="AJ58" i="21"/>
  <c r="AK56" i="21"/>
  <c r="AI60" i="21"/>
  <c r="AJ56" i="21"/>
  <c r="AK59" i="21"/>
  <c r="AI58" i="21"/>
  <c r="AJ57" i="21"/>
  <c r="AG56" i="21"/>
  <c r="AF56" i="21" s="1"/>
  <c r="AI59" i="21"/>
  <c r="AK58" i="21"/>
  <c r="AH57" i="21"/>
  <c r="AH56" i="21"/>
  <c r="BI6" i="53" l="1"/>
  <c r="BI7" i="53" s="1"/>
  <c r="AL9" i="51"/>
  <c r="AL9" i="54"/>
  <c r="BR6" i="2"/>
  <c r="BR7" i="2" s="1"/>
  <c r="I16" i="56"/>
  <c r="I16" i="43"/>
  <c r="BA6" i="53"/>
  <c r="BA7" i="53" s="1"/>
  <c r="AP6" i="50"/>
  <c r="AP7" i="50" s="1"/>
  <c r="I16" i="54"/>
  <c r="I17" i="54"/>
  <c r="BB6" i="50"/>
  <c r="BB7" i="50" s="1"/>
  <c r="CK6" i="53"/>
  <c r="CK7" i="53" s="1"/>
  <c r="AL6" i="58"/>
  <c r="I17" i="53"/>
  <c r="I16" i="53"/>
  <c r="BV6" i="46"/>
  <c r="BV7" i="46" s="1"/>
  <c r="AM6" i="45"/>
  <c r="AM7" i="45" s="1"/>
  <c r="AU6" i="49"/>
  <c r="AU7" i="49" s="1"/>
  <c r="AT6" i="49"/>
  <c r="AT7" i="49" s="1"/>
  <c r="I16" i="57"/>
  <c r="I16" i="47"/>
  <c r="I17" i="47"/>
  <c r="I16" i="50"/>
  <c r="I17" i="50"/>
  <c r="I16" i="2"/>
  <c r="I17" i="2"/>
  <c r="AN6" i="45"/>
  <c r="AN7" i="45" s="1"/>
  <c r="AY6" i="45"/>
  <c r="AY7" i="45" s="1"/>
  <c r="BX6" i="45"/>
  <c r="BX7" i="45" s="1"/>
  <c r="BN6" i="45"/>
  <c r="BN7" i="45" s="1"/>
  <c r="C32" i="33"/>
  <c r="AO121" i="33"/>
  <c r="H32" i="33"/>
  <c r="K32" i="33"/>
  <c r="G90" i="33"/>
  <c r="E90" i="33"/>
  <c r="B90" i="33"/>
  <c r="D28" i="21"/>
  <c r="I28" i="21"/>
  <c r="N90" i="33"/>
  <c r="AN121" i="33"/>
  <c r="F90" i="33"/>
  <c r="O32" i="33"/>
  <c r="BA6" i="45"/>
  <c r="BA7" i="45" s="1"/>
  <c r="BF6" i="46"/>
  <c r="BF7" i="46" s="1"/>
  <c r="AQ6" i="58"/>
  <c r="AQ7" i="58" s="1"/>
  <c r="BA6" i="58"/>
  <c r="BA7" i="58" s="1"/>
  <c r="AP6" i="58"/>
  <c r="AP7" i="58" s="1"/>
  <c r="BP6" i="46"/>
  <c r="BP7" i="46" s="1"/>
  <c r="AT6" i="52"/>
  <c r="AT7" i="52" s="1"/>
  <c r="BA6" i="52"/>
  <c r="BA7" i="52" s="1"/>
  <c r="AP6" i="47"/>
  <c r="AP7" i="47" s="1"/>
  <c r="AL11" i="57"/>
  <c r="AZ6" i="57"/>
  <c r="AZ7" i="57" s="1"/>
  <c r="AL9" i="57"/>
  <c r="BK6" i="49"/>
  <c r="BK7" i="49" s="1"/>
  <c r="AL13" i="2"/>
  <c r="AL7" i="2"/>
  <c r="AL9" i="2"/>
  <c r="AO6" i="47"/>
  <c r="AO7" i="47" s="1"/>
  <c r="B121" i="33"/>
  <c r="BB6" i="43"/>
  <c r="BB7" i="43" s="1"/>
  <c r="BK6" i="43"/>
  <c r="BK7" i="43" s="1"/>
  <c r="BB6" i="2"/>
  <c r="BB7" i="2" s="1"/>
  <c r="BC6" i="55"/>
  <c r="BC7" i="55" s="1"/>
  <c r="BG6" i="52"/>
  <c r="BG7" i="52" s="1"/>
  <c r="CB6" i="59"/>
  <c r="CB7" i="59" s="1"/>
  <c r="BI6" i="59"/>
  <c r="BI7" i="59" s="1"/>
  <c r="BL6" i="59"/>
  <c r="BL7" i="59" s="1"/>
  <c r="BW6" i="58"/>
  <c r="BW7" i="58" s="1"/>
  <c r="BB6" i="58"/>
  <c r="BB7" i="58" s="1"/>
  <c r="AN6" i="58"/>
  <c r="AN7" i="58" s="1"/>
  <c r="AM6" i="58"/>
  <c r="AM7" i="58" s="1"/>
  <c r="BL6" i="47"/>
  <c r="BL7" i="47" s="1"/>
  <c r="AR6" i="47"/>
  <c r="AR7" i="47" s="1"/>
  <c r="AQ6" i="46"/>
  <c r="AQ7" i="46" s="1"/>
  <c r="BU6" i="46"/>
  <c r="BU7" i="46" s="1"/>
  <c r="AV6" i="52"/>
  <c r="AV7" i="52" s="1"/>
  <c r="AN6" i="52"/>
  <c r="AN7" i="52" s="1"/>
  <c r="BD6" i="43"/>
  <c r="BD7" i="43" s="1"/>
  <c r="AM6" i="43"/>
  <c r="AM7" i="43" s="1"/>
  <c r="AX6" i="43"/>
  <c r="AX7" i="43" s="1"/>
  <c r="AV6" i="58"/>
  <c r="AV7" i="58" s="1"/>
  <c r="AR6" i="58"/>
  <c r="AR7" i="58" s="1"/>
  <c r="AO6" i="2"/>
  <c r="AO7" i="2" s="1"/>
  <c r="BR6" i="46"/>
  <c r="BR7" i="46" s="1"/>
  <c r="AL13" i="47"/>
  <c r="BM6" i="46"/>
  <c r="BM7" i="46" s="1"/>
  <c r="BN6" i="46"/>
  <c r="BN7" i="46" s="1"/>
  <c r="I16" i="46"/>
  <c r="BC6" i="57"/>
  <c r="BC7" i="57" s="1"/>
  <c r="AP6" i="46"/>
  <c r="AP7" i="46" s="1"/>
  <c r="AL9" i="46"/>
  <c r="BH6" i="46"/>
  <c r="BH7" i="46" s="1"/>
  <c r="AL13" i="46"/>
  <c r="BC6" i="49"/>
  <c r="BC7" i="49" s="1"/>
  <c r="AL6" i="55"/>
  <c r="AL7" i="55" s="1"/>
  <c r="BP6" i="2"/>
  <c r="BP7" i="2" s="1"/>
  <c r="AL13" i="59"/>
  <c r="BI6" i="44"/>
  <c r="BI7" i="44" s="1"/>
  <c r="AY6" i="49"/>
  <c r="AY7" i="49" s="1"/>
  <c r="BJ6" i="44"/>
  <c r="BJ7" i="44" s="1"/>
  <c r="BG6" i="44"/>
  <c r="BG7" i="44" s="1"/>
  <c r="BD6" i="51"/>
  <c r="BD7" i="51" s="1"/>
  <c r="BN6" i="55"/>
  <c r="BN7" i="55" s="1"/>
  <c r="BD6" i="55"/>
  <c r="BD7" i="55" s="1"/>
  <c r="AR6" i="55"/>
  <c r="AR7" i="55" s="1"/>
  <c r="BC6" i="44"/>
  <c r="BC7" i="44" s="1"/>
  <c r="AL6" i="46"/>
  <c r="AL7" i="46" s="1"/>
  <c r="AZ6" i="44"/>
  <c r="AZ7" i="44" s="1"/>
  <c r="AN6" i="49"/>
  <c r="AN7" i="49" s="1"/>
  <c r="BB6" i="45"/>
  <c r="BB7" i="45" s="1"/>
  <c r="BD6" i="45"/>
  <c r="BD7" i="45" s="1"/>
  <c r="BR6" i="45"/>
  <c r="BR7" i="45" s="1"/>
  <c r="AZ6" i="45"/>
  <c r="AZ7" i="45" s="1"/>
  <c r="AP6" i="44"/>
  <c r="AP7" i="44" s="1"/>
  <c r="BD6" i="44"/>
  <c r="BD7" i="44" s="1"/>
  <c r="BN6" i="53"/>
  <c r="BN7" i="53" s="1"/>
  <c r="BB6" i="44"/>
  <c r="BB7" i="44" s="1"/>
  <c r="BH6" i="45"/>
  <c r="BH7" i="45" s="1"/>
  <c r="BX6" i="48"/>
  <c r="BX7" i="48" s="1"/>
  <c r="BN6" i="48"/>
  <c r="BN7" i="48" s="1"/>
  <c r="BB6" i="46"/>
  <c r="BB7" i="46" s="1"/>
  <c r="AM6" i="49"/>
  <c r="AM7" i="49" s="1"/>
  <c r="AL6" i="49"/>
  <c r="AL7" i="49" s="1"/>
  <c r="AL11" i="49"/>
  <c r="BG6" i="46"/>
  <c r="BG7" i="46" s="1"/>
  <c r="AR6" i="46"/>
  <c r="AR7" i="46" s="1"/>
  <c r="BK6" i="45"/>
  <c r="BK7" i="45" s="1"/>
  <c r="AU6" i="45"/>
  <c r="AU7" i="45" s="1"/>
  <c r="I17" i="49"/>
  <c r="AP6" i="49"/>
  <c r="AP7" i="49" s="1"/>
  <c r="BX6" i="49"/>
  <c r="BX7" i="49" s="1"/>
  <c r="BR6" i="43"/>
  <c r="BR7" i="43" s="1"/>
  <c r="BH6" i="2"/>
  <c r="BH7" i="2" s="1"/>
  <c r="AZ63" i="33"/>
  <c r="AW63" i="33"/>
  <c r="AY63" i="33"/>
  <c r="T6" i="35"/>
  <c r="T7" i="35" s="1"/>
  <c r="K254" i="26"/>
  <c r="C600" i="27"/>
  <c r="B577" i="27"/>
  <c r="AQ6" i="54"/>
  <c r="AQ7" i="54" s="1"/>
  <c r="V29" i="21"/>
  <c r="AK63" i="33"/>
  <c r="AN63" i="33"/>
  <c r="C255" i="26"/>
  <c r="C411" i="27"/>
  <c r="B388" i="27"/>
  <c r="B389" i="27" s="1"/>
  <c r="B390" i="27" s="1"/>
  <c r="B391" i="27" s="1"/>
  <c r="B392" i="27" s="1"/>
  <c r="B393" i="27" s="1"/>
  <c r="B394" i="27" s="1"/>
  <c r="B395" i="27" s="1"/>
  <c r="B396" i="27" s="1"/>
  <c r="B397" i="27" s="1"/>
  <c r="B398" i="27" s="1"/>
  <c r="B399" i="27" s="1"/>
  <c r="B400" i="27" s="1"/>
  <c r="B401" i="27" s="1"/>
  <c r="B402" i="27" s="1"/>
  <c r="B403" i="27" s="1"/>
  <c r="B404" i="27" s="1"/>
  <c r="B405" i="27" s="1"/>
  <c r="B406" i="27" s="1"/>
  <c r="B407" i="27" s="1"/>
  <c r="B408" i="27" s="1"/>
  <c r="B409" i="27" s="1"/>
  <c r="B410" i="27" s="1"/>
  <c r="AP63" i="33"/>
  <c r="AU63" i="33"/>
  <c r="AX63" i="33"/>
  <c r="AQ63" i="33"/>
  <c r="CI5" i="35"/>
  <c r="L254" i="26" a="1"/>
  <c r="L254" i="26" s="1"/>
  <c r="M254" i="26" s="1"/>
  <c r="H152" i="28" a="1"/>
  <c r="H152" i="28" s="1"/>
  <c r="H153" i="28" s="1"/>
  <c r="F152" i="28" a="1"/>
  <c r="F152" i="28" s="1"/>
  <c r="F153" i="28" s="1"/>
  <c r="I152" i="28"/>
  <c r="G152" i="28" a="1"/>
  <c r="G152" i="28" s="1"/>
  <c r="G153" i="28" s="1"/>
  <c r="E152" i="28" a="1"/>
  <c r="E152" i="28" s="1"/>
  <c r="E153" i="28" s="1"/>
  <c r="AW6" i="2"/>
  <c r="AW7" i="2" s="1"/>
  <c r="AR63" i="33"/>
  <c r="AI4" i="35"/>
  <c r="Y254" i="26"/>
  <c r="B124" i="26"/>
  <c r="C119" i="26"/>
  <c r="C120" i="26" s="1"/>
  <c r="C121" i="26" s="1"/>
  <c r="C122" i="26" s="1"/>
  <c r="C123" i="26" s="1"/>
  <c r="C173" i="26"/>
  <c r="C174" i="26" s="1"/>
  <c r="C175" i="26" s="1"/>
  <c r="C176" i="26" s="1"/>
  <c r="C177" i="26" s="1"/>
  <c r="B178" i="26"/>
  <c r="AO63" i="33"/>
  <c r="O29" i="21"/>
  <c r="AL63" i="33"/>
  <c r="I16" i="49"/>
  <c r="E254" i="26" a="1"/>
  <c r="E254" i="26" s="1"/>
  <c r="F254" i="26" s="1"/>
  <c r="B415" i="27"/>
  <c r="B416" i="27" s="1"/>
  <c r="B417" i="27" s="1"/>
  <c r="B418" i="27" s="1"/>
  <c r="B419" i="27" s="1"/>
  <c r="B420" i="27" s="1"/>
  <c r="B421" i="27" s="1"/>
  <c r="B422" i="27" s="1"/>
  <c r="B423" i="27" s="1"/>
  <c r="B424" i="27" s="1"/>
  <c r="B425" i="27" s="1"/>
  <c r="B426" i="27" s="1"/>
  <c r="B427" i="27" s="1"/>
  <c r="B428" i="27" s="1"/>
  <c r="B429" i="27" s="1"/>
  <c r="B430" i="27" s="1"/>
  <c r="B431" i="27" s="1"/>
  <c r="B432" i="27" s="1"/>
  <c r="B433" i="27" s="1"/>
  <c r="B434" i="27" s="1"/>
  <c r="B435" i="27" s="1"/>
  <c r="B436" i="27" s="1"/>
  <c r="B437" i="27" s="1"/>
  <c r="C438" i="27"/>
  <c r="W254" i="26"/>
  <c r="X254" i="26" s="1"/>
  <c r="S254" i="26"/>
  <c r="T254" i="26" s="1"/>
  <c r="R254" i="26"/>
  <c r="BB6" i="47"/>
  <c r="BB7" i="47" s="1"/>
  <c r="S28" i="21"/>
  <c r="AL28" i="21" s="1"/>
  <c r="O148" i="33"/>
  <c r="AI63" i="33"/>
  <c r="AC28" i="21"/>
  <c r="AJ63" i="33"/>
  <c r="AG63" i="33"/>
  <c r="AL4" i="35"/>
  <c r="N254" i="26" a="1"/>
  <c r="N254" i="26" s="1"/>
  <c r="O254" i="26" s="1"/>
  <c r="E210" i="26" a="1"/>
  <c r="E210" i="26" s="1"/>
  <c r="F210" i="26" s="1"/>
  <c r="I210" i="26" a="1"/>
  <c r="I210" i="26" s="1"/>
  <c r="J210" i="26" s="1"/>
  <c r="P210" i="26" a="1"/>
  <c r="P210" i="26" s="1"/>
  <c r="Q210" i="26" s="1"/>
  <c r="L210" i="26" a="1"/>
  <c r="L210" i="26" s="1"/>
  <c r="M210" i="26" s="1"/>
  <c r="S210" i="26"/>
  <c r="T210" i="26" s="1"/>
  <c r="Y210" i="26"/>
  <c r="R210" i="26"/>
  <c r="J147" i="29"/>
  <c r="J148" i="29" s="1"/>
  <c r="I148" i="29"/>
  <c r="C57" i="22"/>
  <c r="W148" i="33"/>
  <c r="G28" i="21"/>
  <c r="AV63" i="33"/>
  <c r="I254" i="26" a="1"/>
  <c r="I254" i="26" s="1"/>
  <c r="J254" i="26" s="1"/>
  <c r="G132" i="29" a="1"/>
  <c r="G132" i="29" s="1"/>
  <c r="G133" i="29" s="1"/>
  <c r="F132" i="29" a="1"/>
  <c r="F132" i="29" s="1"/>
  <c r="F133" i="29" s="1"/>
  <c r="H132" i="29" a="1"/>
  <c r="H132" i="29" s="1"/>
  <c r="H133" i="29" s="1"/>
  <c r="E132" i="29" a="1"/>
  <c r="E132" i="29" s="1"/>
  <c r="E133" i="29" s="1"/>
  <c r="I132" i="29"/>
  <c r="J152" i="29"/>
  <c r="J153" i="29" s="1"/>
  <c r="I153" i="29"/>
  <c r="B232" i="26"/>
  <c r="C227" i="26"/>
  <c r="AL11" i="48"/>
  <c r="AO6" i="58"/>
  <c r="AO7" i="58" s="1"/>
  <c r="AM6" i="48"/>
  <c r="AM7" i="48" s="1"/>
  <c r="BA6" i="49"/>
  <c r="BA7" i="49" s="1"/>
  <c r="AP6" i="2"/>
  <c r="AP7" i="2" s="1"/>
  <c r="AR6" i="2"/>
  <c r="AR7" i="2" s="1"/>
  <c r="AS6" i="45"/>
  <c r="AS7" i="45" s="1"/>
  <c r="I17" i="45"/>
  <c r="BO6" i="53"/>
  <c r="BO7" i="53" s="1"/>
  <c r="CA6" i="49"/>
  <c r="CA7" i="49" s="1"/>
  <c r="BE6" i="49"/>
  <c r="BE7" i="49" s="1"/>
  <c r="AL9" i="48"/>
  <c r="AL6" i="48"/>
  <c r="AL7" i="48" s="1"/>
  <c r="BB6" i="48"/>
  <c r="BB7" i="48" s="1"/>
  <c r="BT6" i="54"/>
  <c r="BT7" i="54" s="1"/>
  <c r="BH6" i="54"/>
  <c r="BH7" i="54" s="1"/>
  <c r="AO6" i="54"/>
  <c r="AO7" i="54" s="1"/>
  <c r="BF6" i="54"/>
  <c r="BF7" i="54" s="1"/>
  <c r="BC6" i="45"/>
  <c r="BC7" i="45" s="1"/>
  <c r="BP6" i="48"/>
  <c r="BP7" i="48" s="1"/>
  <c r="AN6" i="48"/>
  <c r="AN7" i="48" s="1"/>
  <c r="I17" i="48"/>
  <c r="I17" i="46"/>
  <c r="AU6" i="46"/>
  <c r="AU7" i="46" s="1"/>
  <c r="BP6" i="53"/>
  <c r="BP7" i="53" s="1"/>
  <c r="AM6" i="53"/>
  <c r="AM7" i="53" s="1"/>
  <c r="CB6" i="45"/>
  <c r="CB7" i="45" s="1"/>
  <c r="AS6" i="51"/>
  <c r="AS7" i="51" s="1"/>
  <c r="BB6" i="51"/>
  <c r="BB7" i="51" s="1"/>
  <c r="BA6" i="48"/>
  <c r="BA7" i="48" s="1"/>
  <c r="BG6" i="45"/>
  <c r="BG7" i="45" s="1"/>
  <c r="AL6" i="45"/>
  <c r="AL7" i="45" s="1"/>
  <c r="AM6" i="44"/>
  <c r="AM7" i="44" s="1"/>
  <c r="AN6" i="2"/>
  <c r="AN7" i="2" s="1"/>
  <c r="BA6" i="2"/>
  <c r="BA7" i="2" s="1"/>
  <c r="BC6" i="47"/>
  <c r="BC7" i="47" s="1"/>
  <c r="BJ6" i="47"/>
  <c r="BJ7" i="47" s="1"/>
  <c r="BR6" i="58"/>
  <c r="BR7" i="58" s="1"/>
  <c r="AY6" i="50"/>
  <c r="AY7" i="50" s="1"/>
  <c r="I16" i="51"/>
  <c r="BG6" i="51"/>
  <c r="BG7" i="51" s="1"/>
  <c r="BD6" i="49"/>
  <c r="BD7" i="49" s="1"/>
  <c r="BG6" i="49"/>
  <c r="BG7" i="49" s="1"/>
  <c r="BC6" i="2"/>
  <c r="BC7" i="2" s="1"/>
  <c r="AL9" i="43"/>
  <c r="BN6" i="57"/>
  <c r="BN7" i="57" s="1"/>
  <c r="AS6" i="57"/>
  <c r="AS7" i="57" s="1"/>
  <c r="AL9" i="44"/>
  <c r="AL11" i="44"/>
  <c r="BR6" i="44"/>
  <c r="BR7" i="44" s="1"/>
  <c r="AN6" i="54"/>
  <c r="AN7" i="54" s="1"/>
  <c r="AN6" i="53"/>
  <c r="AN7" i="53" s="1"/>
  <c r="AS6" i="50"/>
  <c r="AS7" i="50" s="1"/>
  <c r="BA6" i="57"/>
  <c r="BA7" i="57" s="1"/>
  <c r="AW6" i="57"/>
  <c r="AW7" i="57" s="1"/>
  <c r="BK6" i="59"/>
  <c r="BK7" i="59" s="1"/>
  <c r="X121" i="33"/>
  <c r="N29" i="21"/>
  <c r="R148" i="33"/>
  <c r="J148" i="33"/>
  <c r="Q148" i="33"/>
  <c r="T148" i="33"/>
  <c r="BW6" i="53"/>
  <c r="BW7" i="53" s="1"/>
  <c r="AW6" i="47"/>
  <c r="AW7" i="47" s="1"/>
  <c r="CC6" i="49"/>
  <c r="CC7" i="49" s="1"/>
  <c r="BA6" i="44"/>
  <c r="BA7" i="44" s="1"/>
  <c r="AL6" i="44"/>
  <c r="AL7" i="44" s="1"/>
  <c r="BJ6" i="46"/>
  <c r="BJ7" i="46" s="1"/>
  <c r="AM6" i="2"/>
  <c r="AM7" i="2" s="1"/>
  <c r="BT6" i="52"/>
  <c r="BT7" i="52" s="1"/>
  <c r="I16" i="45"/>
  <c r="AM6" i="51"/>
  <c r="AM7" i="51" s="1"/>
  <c r="AP6" i="54"/>
  <c r="AP7" i="54" s="1"/>
  <c r="AM6" i="46"/>
  <c r="AM7" i="46" s="1"/>
  <c r="AZ6" i="48"/>
  <c r="AZ7" i="48" s="1"/>
  <c r="BD6" i="48"/>
  <c r="BD7" i="48" s="1"/>
  <c r="BM6" i="57"/>
  <c r="BM7" i="57" s="1"/>
  <c r="BD6" i="57"/>
  <c r="BD7" i="57" s="1"/>
  <c r="D121" i="33"/>
  <c r="M121" i="33"/>
  <c r="AH121" i="33"/>
  <c r="AZ121" i="33"/>
  <c r="AJ121" i="33"/>
  <c r="P32" i="33"/>
  <c r="S32" i="33"/>
  <c r="T32" i="33"/>
  <c r="Y32" i="33"/>
  <c r="U5" i="35"/>
  <c r="I132" i="28"/>
  <c r="H132" i="28" a="1"/>
  <c r="H132" i="28" s="1"/>
  <c r="H133" i="28" s="1"/>
  <c r="G132" i="28" a="1"/>
  <c r="G132" i="28" s="1"/>
  <c r="G133" i="28" s="1"/>
  <c r="E132" i="28" a="1"/>
  <c r="E132" i="28" s="1"/>
  <c r="E133" i="28" s="1"/>
  <c r="F132" i="28" a="1"/>
  <c r="F132" i="28" s="1"/>
  <c r="F133" i="28" s="1"/>
  <c r="B205" i="26"/>
  <c r="C200" i="26"/>
  <c r="C201" i="26" s="1"/>
  <c r="C202" i="26" s="1"/>
  <c r="C203" i="26" s="1"/>
  <c r="C204" i="26" s="1"/>
  <c r="C65" i="26"/>
  <c r="C66" i="26" s="1"/>
  <c r="C67" i="26" s="1"/>
  <c r="C68" i="26" s="1"/>
  <c r="C69" i="26" s="1"/>
  <c r="B70" i="26"/>
  <c r="C137" i="26"/>
  <c r="C138" i="26" s="1"/>
  <c r="C139" i="26" s="1"/>
  <c r="C140" i="26" s="1"/>
  <c r="C141" i="26" s="1"/>
  <c r="B142" i="26"/>
  <c r="F527" i="27" a="1"/>
  <c r="F527" i="27" s="1"/>
  <c r="G527" i="27" a="1"/>
  <c r="G527" i="27" s="1"/>
  <c r="B528" i="27"/>
  <c r="H527" i="27" a="1"/>
  <c r="H527" i="27" s="1"/>
  <c r="E527" i="27" a="1"/>
  <c r="E527" i="27" s="1"/>
  <c r="I527" i="27"/>
  <c r="J527" i="27" s="1"/>
  <c r="AL9" i="47"/>
  <c r="AR6" i="43"/>
  <c r="AR7" i="43" s="1"/>
  <c r="BJ6" i="54"/>
  <c r="BJ7" i="54" s="1"/>
  <c r="BT6" i="51"/>
  <c r="BT7" i="51" s="1"/>
  <c r="AY6" i="48"/>
  <c r="AY7" i="48" s="1"/>
  <c r="V28" i="21"/>
  <c r="S121" i="33"/>
  <c r="K121" i="33"/>
  <c r="F28" i="21"/>
  <c r="AH28" i="21" s="1"/>
  <c r="M28" i="21"/>
  <c r="AM121" i="33"/>
  <c r="AG121" i="33"/>
  <c r="AY121" i="33"/>
  <c r="G32" i="33"/>
  <c r="X32" i="33"/>
  <c r="L32" i="33"/>
  <c r="M32" i="33"/>
  <c r="I16" i="44"/>
  <c r="CC5" i="35"/>
  <c r="AC4" i="35"/>
  <c r="B631" i="27"/>
  <c r="C654" i="27"/>
  <c r="C114" i="27"/>
  <c r="B91" i="27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307" i="27"/>
  <c r="B308" i="27" s="1"/>
  <c r="B309" i="27" s="1"/>
  <c r="B310" i="27" s="1"/>
  <c r="B311" i="27" s="1"/>
  <c r="B312" i="27" s="1"/>
  <c r="B313" i="27" s="1"/>
  <c r="B314" i="27" s="1"/>
  <c r="B315" i="27" s="1"/>
  <c r="B316" i="27" s="1"/>
  <c r="B317" i="27" s="1"/>
  <c r="B318" i="27" s="1"/>
  <c r="B319" i="27" s="1"/>
  <c r="B320" i="27" s="1"/>
  <c r="B321" i="27" s="1"/>
  <c r="B322" i="27" s="1"/>
  <c r="B323" i="27" s="1"/>
  <c r="B324" i="27" s="1"/>
  <c r="B325" i="27" s="1"/>
  <c r="B326" i="27" s="1"/>
  <c r="B327" i="27" s="1"/>
  <c r="B328" i="27" s="1"/>
  <c r="B329" i="27" s="1"/>
  <c r="C330" i="27"/>
  <c r="C191" i="26"/>
  <c r="C192" i="26" s="1"/>
  <c r="C193" i="26" s="1"/>
  <c r="C194" i="26" s="1"/>
  <c r="C195" i="26" s="1"/>
  <c r="B196" i="26"/>
  <c r="R6" i="35"/>
  <c r="R7" i="35" s="1"/>
  <c r="AG6" i="35"/>
  <c r="AG7" i="35" s="1"/>
  <c r="BG6" i="35"/>
  <c r="BG7" i="35" s="1"/>
  <c r="AR6" i="35"/>
  <c r="AR7" i="35" s="1"/>
  <c r="BE4" i="35"/>
  <c r="BI5" i="35"/>
  <c r="AZ6" i="35"/>
  <c r="AZ7" i="35" s="1"/>
  <c r="AN6" i="35"/>
  <c r="AN7" i="35" s="1"/>
  <c r="AE6" i="35"/>
  <c r="AE7" i="35" s="1"/>
  <c r="CC4" i="35"/>
  <c r="BE6" i="35"/>
  <c r="BE7" i="35" s="1"/>
  <c r="AE4" i="35"/>
  <c r="BT6" i="35"/>
  <c r="BT7" i="35" s="1"/>
  <c r="BC4" i="35"/>
  <c r="CL4" i="35"/>
  <c r="BU4" i="35"/>
  <c r="BK4" i="35"/>
  <c r="BY5" i="35"/>
  <c r="BQ6" i="35"/>
  <c r="BQ7" i="35" s="1"/>
  <c r="AQ6" i="35"/>
  <c r="AQ7" i="35" s="1"/>
  <c r="CI6" i="35"/>
  <c r="CI7" i="35" s="1"/>
  <c r="BH4" i="35"/>
  <c r="M6" i="35"/>
  <c r="M7" i="35" s="1"/>
  <c r="AM5" i="35"/>
  <c r="AF4" i="35"/>
  <c r="BR5" i="35"/>
  <c r="P5" i="35"/>
  <c r="P6" i="35"/>
  <c r="P7" i="35" s="1"/>
  <c r="BG4" i="35"/>
  <c r="CD5" i="35"/>
  <c r="X5" i="35"/>
  <c r="CE5" i="35"/>
  <c r="AO6" i="35"/>
  <c r="AO7" i="35" s="1"/>
  <c r="BM5" i="35"/>
  <c r="K4" i="35"/>
  <c r="AU5" i="35"/>
  <c r="CL6" i="35"/>
  <c r="CL7" i="35" s="1"/>
  <c r="BF4" i="35"/>
  <c r="L5" i="35"/>
  <c r="AX5" i="35"/>
  <c r="AH6" i="35"/>
  <c r="AH7" i="35" s="1"/>
  <c r="AW5" i="35"/>
  <c r="BO5" i="35"/>
  <c r="N6" i="35"/>
  <c r="N7" i="35" s="1"/>
  <c r="CA4" i="35"/>
  <c r="AQ5" i="35"/>
  <c r="AC5" i="35"/>
  <c r="M5" i="35"/>
  <c r="BZ5" i="35"/>
  <c r="AA5" i="35"/>
  <c r="Y5" i="35"/>
  <c r="AL5" i="35"/>
  <c r="BS4" i="35"/>
  <c r="BK5" i="35"/>
  <c r="Q6" i="35"/>
  <c r="Q7" i="35" s="1"/>
  <c r="AF6" i="35"/>
  <c r="AF7" i="35" s="1"/>
  <c r="AT5" i="35"/>
  <c r="BG5" i="35"/>
  <c r="AO5" i="35"/>
  <c r="O5" i="35"/>
  <c r="AV4" i="35"/>
  <c r="BO6" i="35"/>
  <c r="BO7" i="35" s="1"/>
  <c r="N4" i="35"/>
  <c r="L6" i="35"/>
  <c r="L7" i="35" s="1"/>
  <c r="BT5" i="35"/>
  <c r="BL4" i="35"/>
  <c r="AT6" i="35"/>
  <c r="AT7" i="35" s="1"/>
  <c r="AJ6" i="35"/>
  <c r="AJ7" i="35" s="1"/>
  <c r="BA4" i="35"/>
  <c r="AY4" i="35"/>
  <c r="CG5" i="35"/>
  <c r="AB5" i="35"/>
  <c r="BF6" i="35"/>
  <c r="BF7" i="35" s="1"/>
  <c r="AI5" i="35"/>
  <c r="BH6" i="35"/>
  <c r="BH7" i="35" s="1"/>
  <c r="V6" i="35"/>
  <c r="V7" i="35" s="1"/>
  <c r="AV6" i="35"/>
  <c r="AV7" i="35" s="1"/>
  <c r="AJ5" i="35"/>
  <c r="W4" i="35"/>
  <c r="X4" i="35"/>
  <c r="O6" i="35"/>
  <c r="O7" i="35" s="1"/>
  <c r="K5" i="35"/>
  <c r="AK6" i="35"/>
  <c r="AK7" i="35" s="1"/>
  <c r="BQ5" i="35"/>
  <c r="CC6" i="35"/>
  <c r="CC7" i="35" s="1"/>
  <c r="BZ4" i="35"/>
  <c r="CE4" i="35"/>
  <c r="BQ4" i="35"/>
  <c r="BB5" i="35"/>
  <c r="CE6" i="35"/>
  <c r="CE7" i="35" s="1"/>
  <c r="M4" i="35"/>
  <c r="L4" i="35"/>
  <c r="BL5" i="35"/>
  <c r="AP5" i="35"/>
  <c r="BN4" i="35"/>
  <c r="W5" i="35"/>
  <c r="V5" i="35"/>
  <c r="N5" i="35"/>
  <c r="AZ5" i="35"/>
  <c r="AW4" i="35"/>
  <c r="AW6" i="35"/>
  <c r="AW7" i="35" s="1"/>
  <c r="BB6" i="35"/>
  <c r="BB7" i="35" s="1"/>
  <c r="Y6" i="35"/>
  <c r="Y7" i="35" s="1"/>
  <c r="AB4" i="35"/>
  <c r="X6" i="35"/>
  <c r="X7" i="35" s="1"/>
  <c r="BW6" i="35"/>
  <c r="BW7" i="35" s="1"/>
  <c r="BW5" i="35"/>
  <c r="AK4" i="35"/>
  <c r="BH5" i="35"/>
  <c r="BE5" i="35"/>
  <c r="AD4" i="35"/>
  <c r="AP4" i="35"/>
  <c r="BY4" i="35"/>
  <c r="BN5" i="35"/>
  <c r="CF5" i="35"/>
  <c r="AP6" i="35"/>
  <c r="AP7" i="35" s="1"/>
  <c r="BX5" i="35"/>
  <c r="AX6" i="35"/>
  <c r="AX7" i="35" s="1"/>
  <c r="BX4" i="35"/>
  <c r="V4" i="35"/>
  <c r="BB4" i="35"/>
  <c r="Z6" i="35"/>
  <c r="Z7" i="35" s="1"/>
  <c r="BV5" i="35"/>
  <c r="AR4" i="35"/>
  <c r="AM6" i="35"/>
  <c r="AM7" i="35" s="1"/>
  <c r="CF6" i="35"/>
  <c r="CF7" i="35" s="1"/>
  <c r="AJ4" i="35"/>
  <c r="R5" i="35"/>
  <c r="BO4" i="35"/>
  <c r="AQ4" i="35"/>
  <c r="BX6" i="35"/>
  <c r="BX7" i="35" s="1"/>
  <c r="CK5" i="35"/>
  <c r="AD6" i="35"/>
  <c r="AD7" i="35" s="1"/>
  <c r="AL6" i="35"/>
  <c r="AL7" i="35" s="1"/>
  <c r="BA6" i="35"/>
  <c r="BA7" i="35" s="1"/>
  <c r="AU4" i="35"/>
  <c r="BJ5" i="35"/>
  <c r="AB6" i="35"/>
  <c r="AB7" i="35" s="1"/>
  <c r="AK5" i="35"/>
  <c r="CI4" i="35"/>
  <c r="AS4" i="35"/>
  <c r="BV4" i="35"/>
  <c r="BJ4" i="35"/>
  <c r="Z4" i="35"/>
  <c r="AD5" i="35"/>
  <c r="K6" i="35"/>
  <c r="CG6" i="35"/>
  <c r="CG7" i="35" s="1"/>
  <c r="BS6" i="35"/>
  <c r="BS7" i="35" s="1"/>
  <c r="R4" i="35"/>
  <c r="S4" i="35"/>
  <c r="Z5" i="35"/>
  <c r="CF4" i="35"/>
  <c r="BR6" i="35"/>
  <c r="BR7" i="35" s="1"/>
  <c r="BZ6" i="35"/>
  <c r="BZ7" i="35" s="1"/>
  <c r="U6" i="35"/>
  <c r="U7" i="35" s="1"/>
  <c r="BM4" i="35"/>
  <c r="CG4" i="35"/>
  <c r="BY6" i="35"/>
  <c r="BY7" i="35" s="1"/>
  <c r="CB4" i="35"/>
  <c r="T5" i="35"/>
  <c r="CJ4" i="35"/>
  <c r="CH4" i="35"/>
  <c r="CB6" i="35"/>
  <c r="CB7" i="35" s="1"/>
  <c r="BV6" i="35"/>
  <c r="BV7" i="35" s="1"/>
  <c r="AA6" i="35"/>
  <c r="AA7" i="35" s="1"/>
  <c r="U4" i="35"/>
  <c r="AN4" i="35"/>
  <c r="BF5" i="35"/>
  <c r="AH5" i="35"/>
  <c r="AZ4" i="35"/>
  <c r="Q5" i="35"/>
  <c r="BP6" i="35"/>
  <c r="BP7" i="35" s="1"/>
  <c r="BT4" i="35"/>
  <c r="CH5" i="35"/>
  <c r="BI6" i="35"/>
  <c r="BI7" i="35" s="1"/>
  <c r="BA5" i="35"/>
  <c r="BC6" i="35"/>
  <c r="BC7" i="35" s="1"/>
  <c r="AX4" i="35"/>
  <c r="AC6" i="35"/>
  <c r="AC7" i="35" s="1"/>
  <c r="AM4" i="35"/>
  <c r="O4" i="35"/>
  <c r="CD4" i="35"/>
  <c r="AG4" i="35"/>
  <c r="BK6" i="35"/>
  <c r="BK7" i="35" s="1"/>
  <c r="AY6" i="35"/>
  <c r="AY7" i="35" s="1"/>
  <c r="S5" i="35"/>
  <c r="AV5" i="35"/>
  <c r="BS5" i="35"/>
  <c r="AO4" i="35"/>
  <c r="BJ6" i="35"/>
  <c r="BJ7" i="35" s="1"/>
  <c r="CJ6" i="35"/>
  <c r="CJ7" i="35" s="1"/>
  <c r="BI4" i="35"/>
  <c r="BU6" i="35"/>
  <c r="BU7" i="35" s="1"/>
  <c r="BP4" i="35"/>
  <c r="Y4" i="35"/>
  <c r="AU6" i="35"/>
  <c r="AU7" i="35" s="1"/>
  <c r="BL6" i="35"/>
  <c r="BL7" i="35" s="1"/>
  <c r="AY5" i="35"/>
  <c r="CH6" i="35"/>
  <c r="CH7" i="35" s="1"/>
  <c r="BD6" i="35"/>
  <c r="BD7" i="35" s="1"/>
  <c r="BC5" i="35"/>
  <c r="CJ5" i="35"/>
  <c r="W6" i="35"/>
  <c r="W7" i="35" s="1"/>
  <c r="CB5" i="35"/>
  <c r="CD6" i="35"/>
  <c r="CD7" i="35" s="1"/>
  <c r="AR5" i="35"/>
  <c r="AT4" i="35"/>
  <c r="BM6" i="35"/>
  <c r="BM7" i="35" s="1"/>
  <c r="BN6" i="35"/>
  <c r="BN7" i="35" s="1"/>
  <c r="AH4" i="35"/>
  <c r="BP5" i="35"/>
  <c r="T4" i="35"/>
  <c r="BU5" i="35"/>
  <c r="P4" i="35"/>
  <c r="AG5" i="35"/>
  <c r="CA5" i="35"/>
  <c r="BD4" i="35"/>
  <c r="AA4" i="35"/>
  <c r="AN5" i="35"/>
  <c r="BR4" i="35"/>
  <c r="BW4" i="35"/>
  <c r="AS5" i="35"/>
  <c r="Q4" i="35"/>
  <c r="S6" i="35"/>
  <c r="S7" i="35" s="1"/>
  <c r="BD5" i="35"/>
  <c r="AI6" i="35"/>
  <c r="AI7" i="35" s="1"/>
  <c r="CL5" i="35"/>
  <c r="AE5" i="35"/>
  <c r="C60" i="27"/>
  <c r="B37" i="27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250" i="26"/>
  <c r="C245" i="26"/>
  <c r="E142" i="29" a="1"/>
  <c r="E142" i="29" s="1"/>
  <c r="E143" i="29" s="1"/>
  <c r="I142" i="29"/>
  <c r="F142" i="29" a="1"/>
  <c r="F142" i="29" s="1"/>
  <c r="F143" i="29" s="1"/>
  <c r="H142" i="29" a="1"/>
  <c r="H142" i="29" s="1"/>
  <c r="H143" i="29" s="1"/>
  <c r="G142" i="29" a="1"/>
  <c r="G142" i="29" s="1"/>
  <c r="G143" i="29" s="1"/>
  <c r="AJ5" i="33"/>
  <c r="AV5" i="33"/>
  <c r="AZ5" i="33"/>
  <c r="C236" i="26"/>
  <c r="B241" i="26"/>
  <c r="J137" i="29"/>
  <c r="J138" i="29" s="1"/>
  <c r="I138" i="29"/>
  <c r="G127" i="28" a="1"/>
  <c r="G127" i="28" s="1"/>
  <c r="G128" i="28" s="1"/>
  <c r="I127" i="28"/>
  <c r="F127" i="28" a="1"/>
  <c r="F127" i="28" s="1"/>
  <c r="F128" i="28" s="1"/>
  <c r="E127" i="28" a="1"/>
  <c r="E127" i="28" s="1"/>
  <c r="E128" i="28" s="1"/>
  <c r="H127" i="28" a="1"/>
  <c r="H127" i="28" s="1"/>
  <c r="H128" i="28" s="1"/>
  <c r="V254" i="26"/>
  <c r="I137" i="28"/>
  <c r="E137" i="28" a="1"/>
  <c r="E137" i="28" s="1"/>
  <c r="E138" i="28" s="1"/>
  <c r="H137" i="28" a="1"/>
  <c r="H137" i="28" s="1"/>
  <c r="H138" i="28" s="1"/>
  <c r="G137" i="28" a="1"/>
  <c r="G137" i="28" s="1"/>
  <c r="G138" i="28" s="1"/>
  <c r="F137" i="28" a="1"/>
  <c r="F137" i="28" s="1"/>
  <c r="F138" i="28" s="1"/>
  <c r="AX121" i="33"/>
  <c r="AP121" i="33"/>
  <c r="V32" i="33"/>
  <c r="B32" i="33"/>
  <c r="J32" i="33"/>
  <c r="D32" i="33"/>
  <c r="BA6" i="55"/>
  <c r="BA7" i="55" s="1"/>
  <c r="AL9" i="50"/>
  <c r="BC6" i="46"/>
  <c r="BC7" i="46" s="1"/>
  <c r="AQ6" i="44"/>
  <c r="AQ7" i="44" s="1"/>
  <c r="K28" i="21"/>
  <c r="AB28" i="21"/>
  <c r="O121" i="33"/>
  <c r="I121" i="33"/>
  <c r="M29" i="21"/>
  <c r="T28" i="21"/>
  <c r="AR121" i="33"/>
  <c r="AL121" i="33"/>
  <c r="AS121" i="33"/>
  <c r="AT121" i="33"/>
  <c r="Q32" i="33"/>
  <c r="W32" i="33"/>
  <c r="E32" i="33"/>
  <c r="F32" i="33"/>
  <c r="BI6" i="49"/>
  <c r="BI7" i="49" s="1"/>
  <c r="CA6" i="35"/>
  <c r="CA7" i="35" s="1"/>
  <c r="B52" i="26"/>
  <c r="C47" i="26"/>
  <c r="C48" i="26" s="1"/>
  <c r="C49" i="26" s="1"/>
  <c r="C50" i="26" s="1"/>
  <c r="C51" i="26" s="1"/>
  <c r="AM63" i="33"/>
  <c r="AE63" i="33"/>
  <c r="C627" i="27"/>
  <c r="B604" i="27"/>
  <c r="AL6" i="52"/>
  <c r="AL7" i="52" s="1"/>
  <c r="AL6" i="57"/>
  <c r="AL7" i="57" s="1"/>
  <c r="CD6" i="58"/>
  <c r="CD7" i="58" s="1"/>
  <c r="BE6" i="50"/>
  <c r="BE7" i="50" s="1"/>
  <c r="AS6" i="48"/>
  <c r="AS7" i="48" s="1"/>
  <c r="AN6" i="44"/>
  <c r="AN7" i="44" s="1"/>
  <c r="AR6" i="51"/>
  <c r="AR7" i="51" s="1"/>
  <c r="AU6" i="2"/>
  <c r="AU7" i="2" s="1"/>
  <c r="AE28" i="21"/>
  <c r="L28" i="21"/>
  <c r="Y121" i="33"/>
  <c r="H121" i="33"/>
  <c r="U28" i="21"/>
  <c r="Y28" i="21"/>
  <c r="AD28" i="21"/>
  <c r="AW121" i="33"/>
  <c r="AI121" i="33"/>
  <c r="D29" i="29"/>
  <c r="E29" i="29" s="1"/>
  <c r="D27" i="29"/>
  <c r="J27" i="29" s="1"/>
  <c r="U32" i="33"/>
  <c r="B199" i="27"/>
  <c r="B200" i="27" s="1"/>
  <c r="B201" i="27" s="1"/>
  <c r="B202" i="27" s="1"/>
  <c r="B203" i="27" s="1"/>
  <c r="B204" i="27" s="1"/>
  <c r="B205" i="27" s="1"/>
  <c r="B206" i="27" s="1"/>
  <c r="B207" i="27" s="1"/>
  <c r="B208" i="27" s="1"/>
  <c r="B209" i="27" s="1"/>
  <c r="B210" i="27" s="1"/>
  <c r="B211" i="27" s="1"/>
  <c r="B212" i="27" s="1"/>
  <c r="B213" i="27" s="1"/>
  <c r="B214" i="27" s="1"/>
  <c r="B215" i="27" s="1"/>
  <c r="B216" i="27" s="1"/>
  <c r="B217" i="27" s="1"/>
  <c r="B218" i="27" s="1"/>
  <c r="B219" i="27" s="1"/>
  <c r="B220" i="27" s="1"/>
  <c r="B221" i="27" s="1"/>
  <c r="C222" i="27"/>
  <c r="CK4" i="35"/>
  <c r="C573" i="27"/>
  <c r="B550" i="27"/>
  <c r="I147" i="28"/>
  <c r="F147" i="28" a="1"/>
  <c r="F147" i="28" s="1"/>
  <c r="F148" i="28" s="1"/>
  <c r="G147" i="28" a="1"/>
  <c r="G147" i="28" s="1"/>
  <c r="G148" i="28" s="1"/>
  <c r="E147" i="28" a="1"/>
  <c r="E147" i="28" s="1"/>
  <c r="E148" i="28" s="1"/>
  <c r="H147" i="28" a="1"/>
  <c r="H147" i="28" s="1"/>
  <c r="H148" i="28" s="1"/>
  <c r="N211" i="26" a="1"/>
  <c r="N211" i="26" s="1"/>
  <c r="P211" i="26" a="1"/>
  <c r="P211" i="26" s="1"/>
  <c r="R211" i="26"/>
  <c r="L211" i="26" a="1"/>
  <c r="L211" i="26" s="1"/>
  <c r="W211" i="26"/>
  <c r="X211" i="26" s="1"/>
  <c r="E211" i="26" a="1"/>
  <c r="E211" i="26" s="1"/>
  <c r="C212" i="26"/>
  <c r="G211" i="26" a="1"/>
  <c r="G211" i="26" s="1"/>
  <c r="U211" i="26"/>
  <c r="V211" i="26" s="1"/>
  <c r="K211" i="26"/>
  <c r="I211" i="26" a="1"/>
  <c r="I211" i="26" s="1"/>
  <c r="S211" i="26"/>
  <c r="Y211" i="26"/>
  <c r="AL11" i="54"/>
  <c r="AL13" i="45"/>
  <c r="BD6" i="47"/>
  <c r="BD7" i="47" s="1"/>
  <c r="BE6" i="54"/>
  <c r="BE7" i="54" s="1"/>
  <c r="BM6" i="50"/>
  <c r="BM7" i="50" s="1"/>
  <c r="AL6" i="51"/>
  <c r="AL7" i="51" s="1"/>
  <c r="AQ6" i="48"/>
  <c r="AQ7" i="48" s="1"/>
  <c r="H28" i="21"/>
  <c r="AJ28" i="21" s="1"/>
  <c r="Z28" i="21"/>
  <c r="V121" i="33"/>
  <c r="G121" i="33"/>
  <c r="N28" i="21"/>
  <c r="W28" i="21"/>
  <c r="AV121" i="33"/>
  <c r="AU121" i="33"/>
  <c r="AC121" i="33"/>
  <c r="AD121" i="33"/>
  <c r="D28" i="29"/>
  <c r="E28" i="29" s="1"/>
  <c r="B25" i="29"/>
  <c r="D25" i="29"/>
  <c r="G25" i="29" s="1"/>
  <c r="AS6" i="35"/>
  <c r="AS7" i="35" s="1"/>
  <c r="C87" i="27"/>
  <c r="B64" i="27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C218" i="26"/>
  <c r="B223" i="26"/>
  <c r="V209" i="26"/>
  <c r="X210" i="26"/>
  <c r="J526" i="27"/>
  <c r="AS6" i="53"/>
  <c r="AS7" i="53" s="1"/>
  <c r="AQ6" i="53"/>
  <c r="AQ7" i="53" s="1"/>
  <c r="AL9" i="45"/>
  <c r="AO28" i="21"/>
  <c r="AP28" i="21" s="1"/>
  <c r="X28" i="21"/>
  <c r="E121" i="33"/>
  <c r="C121" i="33"/>
  <c r="C28" i="21"/>
  <c r="R28" i="21"/>
  <c r="E148" i="33"/>
  <c r="AF121" i="33"/>
  <c r="AE121" i="33"/>
  <c r="I32" i="33"/>
  <c r="R32" i="33"/>
  <c r="AF5" i="35"/>
  <c r="CK6" i="35"/>
  <c r="CK7" i="35" s="1"/>
  <c r="C519" i="27"/>
  <c r="B496" i="27"/>
  <c r="B497" i="27" s="1"/>
  <c r="B498" i="27" s="1"/>
  <c r="B499" i="27" s="1"/>
  <c r="B500" i="27" s="1"/>
  <c r="B501" i="27" s="1"/>
  <c r="B502" i="27" s="1"/>
  <c r="B503" i="27" s="1"/>
  <c r="B504" i="27" s="1"/>
  <c r="B505" i="27" s="1"/>
  <c r="B506" i="27" s="1"/>
  <c r="B507" i="27" s="1"/>
  <c r="B508" i="27" s="1"/>
  <c r="B509" i="27" s="1"/>
  <c r="B510" i="27" s="1"/>
  <c r="B511" i="27" s="1"/>
  <c r="B512" i="27" s="1"/>
  <c r="B513" i="27" s="1"/>
  <c r="B514" i="27" s="1"/>
  <c r="B515" i="27" s="1"/>
  <c r="B516" i="27" s="1"/>
  <c r="B517" i="27" s="1"/>
  <c r="B518" i="27" s="1"/>
  <c r="F659" i="27" a="1"/>
  <c r="F659" i="27" s="1"/>
  <c r="E659" i="27" a="1"/>
  <c r="E659" i="27" s="1"/>
  <c r="G659" i="27" a="1"/>
  <c r="G659" i="27" s="1"/>
  <c r="B660" i="27"/>
  <c r="H659" i="27" a="1"/>
  <c r="H659" i="27" s="1"/>
  <c r="I659" i="27"/>
  <c r="S255" i="26"/>
  <c r="L255" i="26" a="1"/>
  <c r="L255" i="26" s="1"/>
  <c r="U255" i="26"/>
  <c r="V255" i="26" s="1"/>
  <c r="I255" i="26" a="1"/>
  <c r="I255" i="26" s="1"/>
  <c r="G255" i="26" a="1"/>
  <c r="G255" i="26" s="1"/>
  <c r="Y255" i="26"/>
  <c r="W255" i="26"/>
  <c r="R255" i="26"/>
  <c r="P255" i="26" a="1"/>
  <c r="P255" i="26" s="1"/>
  <c r="C256" i="26"/>
  <c r="E255" i="26" a="1"/>
  <c r="E255" i="26" s="1"/>
  <c r="K255" i="26"/>
  <c r="N255" i="26" a="1"/>
  <c r="N255" i="26" s="1"/>
  <c r="O255" i="26" s="1"/>
  <c r="I16" i="48"/>
  <c r="I17" i="58"/>
  <c r="I16" i="58"/>
  <c r="BH6" i="44"/>
  <c r="BH7" i="44" s="1"/>
  <c r="AW6" i="54"/>
  <c r="AW7" i="54" s="1"/>
  <c r="BG6" i="54"/>
  <c r="BG7" i="54" s="1"/>
  <c r="AT6" i="44"/>
  <c r="AT7" i="44" s="1"/>
  <c r="AL13" i="53"/>
  <c r="AT6" i="53"/>
  <c r="AT7" i="53" s="1"/>
  <c r="BP6" i="59"/>
  <c r="BP7" i="59" s="1"/>
  <c r="AL9" i="59"/>
  <c r="AR6" i="59"/>
  <c r="AR7" i="59" s="1"/>
  <c r="I17" i="51"/>
  <c r="BM6" i="44"/>
  <c r="BM7" i="44" s="1"/>
  <c r="I17" i="44"/>
  <c r="BF6" i="44"/>
  <c r="BF7" i="44" s="1"/>
  <c r="BF6" i="55"/>
  <c r="BF7" i="55" s="1"/>
  <c r="AL6" i="53"/>
  <c r="AL7" i="53" s="1"/>
  <c r="AL9" i="53"/>
  <c r="BF6" i="53"/>
  <c r="BF7" i="53" s="1"/>
  <c r="AL6" i="54"/>
  <c r="AL7" i="54" s="1"/>
  <c r="AL9" i="58"/>
  <c r="BS6" i="43"/>
  <c r="BS7" i="43" s="1"/>
  <c r="AO6" i="43"/>
  <c r="AO7" i="43" s="1"/>
  <c r="BB6" i="54"/>
  <c r="BB7" i="54" s="1"/>
  <c r="BZ6" i="53"/>
  <c r="BZ7" i="53" s="1"/>
  <c r="AZ6" i="53"/>
  <c r="AZ7" i="53" s="1"/>
  <c r="AP6" i="57"/>
  <c r="AP7" i="57" s="1"/>
  <c r="AN6" i="57"/>
  <c r="AN7" i="57" s="1"/>
  <c r="BM6" i="49"/>
  <c r="BM7" i="49" s="1"/>
  <c r="BG6" i="2"/>
  <c r="BG7" i="2" s="1"/>
  <c r="BI6" i="55"/>
  <c r="BI7" i="55" s="1"/>
  <c r="I17" i="55"/>
  <c r="BY6" i="51"/>
  <c r="BY7" i="51" s="1"/>
  <c r="BI6" i="51"/>
  <c r="BI7" i="51" s="1"/>
  <c r="AO6" i="51"/>
  <c r="AO7" i="51" s="1"/>
  <c r="AY6" i="51"/>
  <c r="AY7" i="51" s="1"/>
  <c r="AN6" i="51"/>
  <c r="AN7" i="51" s="1"/>
  <c r="BX6" i="51"/>
  <c r="BX7" i="51" s="1"/>
  <c r="G29" i="21"/>
  <c r="Q29" i="21"/>
  <c r="B26" i="24"/>
  <c r="B55" i="24" s="1"/>
  <c r="AC55" i="24" s="1"/>
  <c r="I29" i="21"/>
  <c r="C5" i="33"/>
  <c r="AD29" i="21"/>
  <c r="J121" i="33"/>
  <c r="P121" i="33"/>
  <c r="Q121" i="33"/>
  <c r="W121" i="33"/>
  <c r="U121" i="33"/>
  <c r="T121" i="33"/>
  <c r="B148" i="33"/>
  <c r="G148" i="33"/>
  <c r="F148" i="33"/>
  <c r="E5" i="33"/>
  <c r="R121" i="33"/>
  <c r="S148" i="33"/>
  <c r="M148" i="33"/>
  <c r="N148" i="33"/>
  <c r="Y5" i="33"/>
  <c r="C39" i="26"/>
  <c r="D40" i="26"/>
  <c r="C37" i="26"/>
  <c r="D39" i="26"/>
  <c r="D37" i="26"/>
  <c r="D35" i="26"/>
  <c r="C38" i="26"/>
  <c r="C40" i="26"/>
  <c r="C35" i="26"/>
  <c r="D38" i="26"/>
  <c r="C36" i="26"/>
  <c r="D36" i="26"/>
  <c r="AE27" i="21"/>
  <c r="S27" i="21"/>
  <c r="D27" i="21"/>
  <c r="N27" i="21"/>
  <c r="I27" i="21"/>
  <c r="Q27" i="21"/>
  <c r="X27" i="21"/>
  <c r="AD27" i="21"/>
  <c r="P27" i="21"/>
  <c r="M27" i="21"/>
  <c r="C27" i="21"/>
  <c r="K27" i="21"/>
  <c r="Y27" i="21"/>
  <c r="L27" i="21"/>
  <c r="AB27" i="21"/>
  <c r="Z27" i="21"/>
  <c r="C56" i="22"/>
  <c r="R27" i="21"/>
  <c r="AA27" i="21"/>
  <c r="G27" i="21"/>
  <c r="H27" i="21"/>
  <c r="J27" i="21"/>
  <c r="U27" i="21"/>
  <c r="O27" i="21"/>
  <c r="B24" i="24"/>
  <c r="T27" i="21"/>
  <c r="AC27" i="21"/>
  <c r="E27" i="21"/>
  <c r="F27" i="21"/>
  <c r="AO27" i="21"/>
  <c r="AP27" i="21" s="1"/>
  <c r="W27" i="21"/>
  <c r="V27" i="21"/>
  <c r="B25" i="27"/>
  <c r="B30" i="27"/>
  <c r="D30" i="27"/>
  <c r="B27" i="27"/>
  <c r="D25" i="27"/>
  <c r="B29" i="27"/>
  <c r="D29" i="27"/>
  <c r="D28" i="27"/>
  <c r="D27" i="27"/>
  <c r="B28" i="27"/>
  <c r="D26" i="27"/>
  <c r="B26" i="27"/>
  <c r="B29" i="29"/>
  <c r="B28" i="29"/>
  <c r="D30" i="29"/>
  <c r="B26" i="29"/>
  <c r="D29" i="21"/>
  <c r="K29" i="21"/>
  <c r="X29" i="21"/>
  <c r="U29" i="21"/>
  <c r="Y29" i="21"/>
  <c r="F63" i="33"/>
  <c r="O5" i="33"/>
  <c r="E63" i="33"/>
  <c r="L5" i="33"/>
  <c r="L29" i="21"/>
  <c r="AC29" i="21"/>
  <c r="Z29" i="21"/>
  <c r="S5" i="33"/>
  <c r="W5" i="33"/>
  <c r="J5" i="33"/>
  <c r="V63" i="33"/>
  <c r="Q5" i="33"/>
  <c r="N5" i="33"/>
  <c r="R5" i="33"/>
  <c r="P5" i="33"/>
  <c r="D5" i="33"/>
  <c r="I5" i="33"/>
  <c r="B5" i="33"/>
  <c r="M5" i="33"/>
  <c r="G63" i="33"/>
  <c r="D63" i="33"/>
  <c r="O63" i="33"/>
  <c r="U5" i="33"/>
  <c r="K5" i="33"/>
  <c r="F5" i="33"/>
  <c r="H5" i="33"/>
  <c r="G5" i="33"/>
  <c r="U63" i="33"/>
  <c r="C63" i="33"/>
  <c r="S63" i="33"/>
  <c r="R63" i="33"/>
  <c r="W63" i="33"/>
  <c r="X63" i="33"/>
  <c r="J63" i="33"/>
  <c r="K63" i="33"/>
  <c r="I63" i="33"/>
  <c r="Y63" i="33"/>
  <c r="N63" i="33"/>
  <c r="P63" i="33"/>
  <c r="L148" i="33"/>
  <c r="C148" i="33"/>
  <c r="X148" i="33"/>
  <c r="F29" i="21"/>
  <c r="E29" i="21"/>
  <c r="AG29" i="21" s="1"/>
  <c r="AF29" i="21" s="1"/>
  <c r="T29" i="21"/>
  <c r="AM29" i="21" s="1"/>
  <c r="T5" i="33"/>
  <c r="X5" i="33"/>
  <c r="H63" i="33"/>
  <c r="T63" i="33"/>
  <c r="L63" i="33"/>
  <c r="M63" i="33"/>
  <c r="B63" i="33"/>
  <c r="V148" i="33"/>
  <c r="K148" i="33"/>
  <c r="D148" i="33"/>
  <c r="H148" i="33"/>
  <c r="J26" i="29"/>
  <c r="E26" i="29"/>
  <c r="F26" i="29"/>
  <c r="H26" i="29"/>
  <c r="I26" i="29"/>
  <c r="G26" i="29"/>
  <c r="F29" i="29"/>
  <c r="J25" i="29"/>
  <c r="AE29" i="21"/>
  <c r="AB29" i="21"/>
  <c r="W29" i="21"/>
  <c r="AK28" i="21"/>
  <c r="H29" i="21"/>
  <c r="P29" i="21"/>
  <c r="R30" i="21"/>
  <c r="H30" i="21"/>
  <c r="I30" i="21"/>
  <c r="Y30" i="21"/>
  <c r="AE30" i="21"/>
  <c r="P30" i="21"/>
  <c r="M30" i="21"/>
  <c r="AA30" i="21"/>
  <c r="V30" i="21"/>
  <c r="K30" i="21"/>
  <c r="C30" i="21"/>
  <c r="AO30" i="21"/>
  <c r="AP30" i="21" s="1"/>
  <c r="C59" i="22"/>
  <c r="S30" i="21"/>
  <c r="D30" i="21"/>
  <c r="T30" i="21"/>
  <c r="X30" i="21"/>
  <c r="AB30" i="21"/>
  <c r="AC30" i="21"/>
  <c r="Z30" i="21"/>
  <c r="AD30" i="21"/>
  <c r="N30" i="21"/>
  <c r="G30" i="21"/>
  <c r="Q30" i="21"/>
  <c r="B27" i="24"/>
  <c r="E30" i="21"/>
  <c r="L30" i="21"/>
  <c r="O30" i="21"/>
  <c r="U30" i="21"/>
  <c r="J30" i="21"/>
  <c r="AL30" i="21" s="1"/>
  <c r="W30" i="21"/>
  <c r="F30" i="21"/>
  <c r="AA29" i="21"/>
  <c r="R29" i="21"/>
  <c r="C58" i="22"/>
  <c r="S29" i="21"/>
  <c r="C29" i="21"/>
  <c r="B33" i="24" s="1"/>
  <c r="J29" i="21"/>
  <c r="B361" i="27"/>
  <c r="B362" i="27" s="1"/>
  <c r="B363" i="27" s="1"/>
  <c r="B364" i="27" s="1"/>
  <c r="B365" i="27" s="1"/>
  <c r="B366" i="27" s="1"/>
  <c r="B367" i="27" s="1"/>
  <c r="B368" i="27" s="1"/>
  <c r="B369" i="27" s="1"/>
  <c r="B370" i="27" s="1"/>
  <c r="B371" i="27" s="1"/>
  <c r="B372" i="27" s="1"/>
  <c r="B373" i="27" s="1"/>
  <c r="B374" i="27" s="1"/>
  <c r="B375" i="27" s="1"/>
  <c r="B376" i="27" s="1"/>
  <c r="B377" i="27" s="1"/>
  <c r="B378" i="27" s="1"/>
  <c r="B379" i="27" s="1"/>
  <c r="B380" i="27" s="1"/>
  <c r="B381" i="27" s="1"/>
  <c r="B382" i="27" s="1"/>
  <c r="B383" i="27" s="1"/>
  <c r="C61" i="22"/>
  <c r="M32" i="21"/>
  <c r="J32" i="21"/>
  <c r="L32" i="21"/>
  <c r="U32" i="21"/>
  <c r="R32" i="21"/>
  <c r="W32" i="21"/>
  <c r="AE32" i="21"/>
  <c r="Q32" i="21"/>
  <c r="B29" i="24"/>
  <c r="O32" i="21"/>
  <c r="E32" i="21"/>
  <c r="C32" i="21"/>
  <c r="N32" i="21"/>
  <c r="AB32" i="21"/>
  <c r="I32" i="21"/>
  <c r="H32" i="21"/>
  <c r="AJ32" i="21" s="1"/>
  <c r="AD32" i="21"/>
  <c r="P32" i="21"/>
  <c r="S32" i="21"/>
  <c r="D32" i="21"/>
  <c r="AA32" i="21"/>
  <c r="V32" i="21"/>
  <c r="X32" i="21"/>
  <c r="K32" i="21"/>
  <c r="AC32" i="21"/>
  <c r="G32" i="21"/>
  <c r="Z32" i="21"/>
  <c r="T32" i="21"/>
  <c r="Y32" i="21"/>
  <c r="AO32" i="21"/>
  <c r="AP32" i="21" s="1"/>
  <c r="F32" i="21"/>
  <c r="D27" i="28"/>
  <c r="B30" i="28"/>
  <c r="D28" i="28"/>
  <c r="B27" i="28"/>
  <c r="B26" i="28"/>
  <c r="D25" i="28"/>
  <c r="B28" i="28"/>
  <c r="D29" i="28"/>
  <c r="D26" i="28"/>
  <c r="B29" i="28"/>
  <c r="D30" i="28"/>
  <c r="B25" i="28"/>
  <c r="AI28" i="21"/>
  <c r="AG28" i="21"/>
  <c r="AF28" i="21" s="1"/>
  <c r="Q25" i="24"/>
  <c r="E25" i="24"/>
  <c r="U25" i="24"/>
  <c r="W25" i="24"/>
  <c r="D25" i="24"/>
  <c r="P25" i="24"/>
  <c r="O25" i="24"/>
  <c r="G25" i="24"/>
  <c r="B54" i="24"/>
  <c r="AC54" i="24" s="1"/>
  <c r="H25" i="24"/>
  <c r="F25" i="24"/>
  <c r="K25" i="24"/>
  <c r="S25" i="24"/>
  <c r="M25" i="24"/>
  <c r="N25" i="24"/>
  <c r="L25" i="24"/>
  <c r="I25" i="24"/>
  <c r="C25" i="24"/>
  <c r="V25" i="24" s="1"/>
  <c r="J25" i="24"/>
  <c r="X25" i="24"/>
  <c r="R25" i="24"/>
  <c r="T25" i="24"/>
  <c r="T31" i="21"/>
  <c r="B28" i="24"/>
  <c r="D31" i="21"/>
  <c r="AO31" i="21"/>
  <c r="AP31" i="21" s="1"/>
  <c r="F31" i="21"/>
  <c r="R31" i="21"/>
  <c r="Z31" i="21"/>
  <c r="H31" i="21"/>
  <c r="O31" i="21"/>
  <c r="N31" i="21"/>
  <c r="C60" i="22"/>
  <c r="K31" i="21"/>
  <c r="L31" i="21"/>
  <c r="J31" i="21"/>
  <c r="G31" i="21"/>
  <c r="X31" i="21"/>
  <c r="AB31" i="21"/>
  <c r="V31" i="21"/>
  <c r="E31" i="21"/>
  <c r="Q31" i="21"/>
  <c r="S31" i="21"/>
  <c r="C31" i="21"/>
  <c r="P31" i="21"/>
  <c r="AI31" i="21" s="1"/>
  <c r="I31" i="21"/>
  <c r="Y31" i="21"/>
  <c r="U31" i="21"/>
  <c r="AC31" i="21"/>
  <c r="AA31" i="21"/>
  <c r="AE31" i="21"/>
  <c r="M31" i="21"/>
  <c r="W31" i="21"/>
  <c r="AD31" i="21"/>
  <c r="Q28" i="25" a="1"/>
  <c r="Q28" i="25" s="1"/>
  <c r="T28" i="25" a="1"/>
  <c r="T28" i="25" s="1"/>
  <c r="F28" i="25" a="1"/>
  <c r="F28" i="25" s="1"/>
  <c r="G28" i="25" a="1"/>
  <c r="G28" i="25" s="1"/>
  <c r="AB28" i="25" a="1"/>
  <c r="AB28" i="25" s="1"/>
  <c r="Z28" i="25" a="1"/>
  <c r="Z28" i="25" s="1"/>
  <c r="Y28" i="25" a="1"/>
  <c r="Y28" i="25" s="1"/>
  <c r="AC28" i="25" a="1"/>
  <c r="AC28" i="25" s="1"/>
  <c r="AE28" i="25" a="1"/>
  <c r="AE28" i="25" s="1"/>
  <c r="AA28" i="25" a="1"/>
  <c r="AA28" i="25" s="1"/>
  <c r="U28" i="25" a="1"/>
  <c r="U28" i="25" s="1"/>
  <c r="S28" i="25" a="1"/>
  <c r="S28" i="25" s="1"/>
  <c r="J28" i="25" a="1"/>
  <c r="J28" i="25" s="1"/>
  <c r="L28" i="25" a="1"/>
  <c r="L28" i="25" s="1"/>
  <c r="D28" i="25" a="1"/>
  <c r="D28" i="25" s="1"/>
  <c r="AG28" i="25" a="1"/>
  <c r="AG28" i="25" s="1"/>
  <c r="O28" i="25" a="1"/>
  <c r="O28" i="25" s="1"/>
  <c r="N28" i="25" a="1"/>
  <c r="N28" i="25" s="1"/>
  <c r="E28" i="25" a="1"/>
  <c r="E28" i="25" s="1"/>
  <c r="AH28" i="25" a="1"/>
  <c r="AH28" i="25" s="1"/>
  <c r="H28" i="25" a="1"/>
  <c r="H28" i="25" s="1"/>
  <c r="M28" i="25" a="1"/>
  <c r="M28" i="25" s="1"/>
  <c r="I28" i="25" a="1"/>
  <c r="I28" i="25" s="1"/>
  <c r="R28" i="25" a="1"/>
  <c r="R28" i="25" s="1"/>
  <c r="K28" i="25" a="1"/>
  <c r="K28" i="25" s="1"/>
  <c r="V28" i="25" a="1"/>
  <c r="V28" i="25" s="1"/>
  <c r="W28" i="25" a="1"/>
  <c r="W28" i="25" s="1"/>
  <c r="AF28" i="25" a="1"/>
  <c r="AF28" i="25" s="1"/>
  <c r="P28" i="25" a="1"/>
  <c r="P28" i="25" s="1"/>
  <c r="AD28" i="25" a="1"/>
  <c r="AD28" i="25" s="1"/>
  <c r="X28" i="25" a="1"/>
  <c r="X28" i="25" s="1"/>
  <c r="D26" i="24"/>
  <c r="O26" i="24"/>
  <c r="Y24" i="25" a="1"/>
  <c r="Y24" i="25" s="1"/>
  <c r="AC24" i="25" a="1"/>
  <c r="AC24" i="25" s="1"/>
  <c r="AD24" i="25" a="1"/>
  <c r="AD24" i="25" s="1"/>
  <c r="Z24" i="25" a="1"/>
  <c r="Z24" i="25" s="1"/>
  <c r="I24" i="25" a="1"/>
  <c r="I24" i="25" s="1"/>
  <c r="AE24" i="25" a="1"/>
  <c r="AE24" i="25" s="1"/>
  <c r="M24" i="25" a="1"/>
  <c r="M24" i="25" s="1"/>
  <c r="AG24" i="25" a="1"/>
  <c r="AG24" i="25" s="1"/>
  <c r="N24" i="25" a="1"/>
  <c r="N24" i="25" s="1"/>
  <c r="W24" i="25" a="1"/>
  <c r="W24" i="25" s="1"/>
  <c r="AB24" i="25" a="1"/>
  <c r="AB24" i="25" s="1"/>
  <c r="L24" i="25" a="1"/>
  <c r="L24" i="25" s="1"/>
  <c r="U24" i="25" a="1"/>
  <c r="U24" i="25" s="1"/>
  <c r="Q24" i="25" a="1"/>
  <c r="Q24" i="25" s="1"/>
  <c r="G24" i="25" a="1"/>
  <c r="G24" i="25" s="1"/>
  <c r="D24" i="25" a="1"/>
  <c r="D24" i="25" s="1"/>
  <c r="T24" i="25" a="1"/>
  <c r="T24" i="25" s="1"/>
  <c r="J24" i="25" a="1"/>
  <c r="J24" i="25" s="1"/>
  <c r="AA24" i="25" a="1"/>
  <c r="AA24" i="25" s="1"/>
  <c r="H24" i="25" a="1"/>
  <c r="H24" i="25" s="1"/>
  <c r="X24" i="25" a="1"/>
  <c r="X24" i="25" s="1"/>
  <c r="AF24" i="25" a="1"/>
  <c r="AF24" i="25" s="1"/>
  <c r="O24" i="25" a="1"/>
  <c r="O24" i="25" s="1"/>
  <c r="V24" i="25" a="1"/>
  <c r="V24" i="25" s="1"/>
  <c r="E24" i="25" a="1"/>
  <c r="E24" i="25" s="1"/>
  <c r="K24" i="25" a="1"/>
  <c r="K24" i="25" s="1"/>
  <c r="AH24" i="25" a="1"/>
  <c r="AH24" i="25" s="1"/>
  <c r="S24" i="25" a="1"/>
  <c r="S24" i="25" s="1"/>
  <c r="R24" i="25" a="1"/>
  <c r="R24" i="25" s="1"/>
  <c r="F24" i="25" a="1"/>
  <c r="F24" i="25" s="1"/>
  <c r="P24" i="25" a="1"/>
  <c r="P24" i="25" s="1"/>
  <c r="AB25" i="25" a="1"/>
  <c r="AB25" i="25" s="1"/>
  <c r="E25" i="25" a="1"/>
  <c r="E25" i="25" s="1"/>
  <c r="AD25" i="25" a="1"/>
  <c r="AD25" i="25" s="1"/>
  <c r="Y25" i="25" a="1"/>
  <c r="Y25" i="25" s="1"/>
  <c r="P25" i="25" a="1"/>
  <c r="P25" i="25" s="1"/>
  <c r="AA25" i="25" a="1"/>
  <c r="AA25" i="25" s="1"/>
  <c r="N25" i="25" a="1"/>
  <c r="N25" i="25" s="1"/>
  <c r="T25" i="25" a="1"/>
  <c r="T25" i="25" s="1"/>
  <c r="AE25" i="25" a="1"/>
  <c r="AE25" i="25" s="1"/>
  <c r="S25" i="25" a="1"/>
  <c r="S25" i="25" s="1"/>
  <c r="K25" i="25" a="1"/>
  <c r="K25" i="25" s="1"/>
  <c r="Z25" i="25" a="1"/>
  <c r="Z25" i="25" s="1"/>
  <c r="F25" i="25" a="1"/>
  <c r="F25" i="25" s="1"/>
  <c r="O25" i="25" a="1"/>
  <c r="O25" i="25" s="1"/>
  <c r="D25" i="25" a="1"/>
  <c r="D25" i="25" s="1"/>
  <c r="AG25" i="25" a="1"/>
  <c r="AG25" i="25" s="1"/>
  <c r="I25" i="25" a="1"/>
  <c r="I25" i="25" s="1"/>
  <c r="G25" i="25" a="1"/>
  <c r="G25" i="25" s="1"/>
  <c r="AC25" i="25" a="1"/>
  <c r="AC25" i="25" s="1"/>
  <c r="AF25" i="25" a="1"/>
  <c r="AF25" i="25" s="1"/>
  <c r="L25" i="25" a="1"/>
  <c r="L25" i="25" s="1"/>
  <c r="R25" i="25" a="1"/>
  <c r="R25" i="25" s="1"/>
  <c r="J25" i="25" a="1"/>
  <c r="J25" i="25" s="1"/>
  <c r="H25" i="25" a="1"/>
  <c r="H25" i="25" s="1"/>
  <c r="AH25" i="25" a="1"/>
  <c r="AH25" i="25" s="1"/>
  <c r="Q25" i="25" a="1"/>
  <c r="Q25" i="25" s="1"/>
  <c r="U25" i="25" a="1"/>
  <c r="U25" i="25" s="1"/>
  <c r="M25" i="25" a="1"/>
  <c r="M25" i="25" s="1"/>
  <c r="X25" i="25" a="1"/>
  <c r="X25" i="25" s="1"/>
  <c r="W25" i="25" a="1"/>
  <c r="W25" i="25" s="1"/>
  <c r="V25" i="25" a="1"/>
  <c r="V25" i="25" s="1"/>
  <c r="O27" i="25" a="1"/>
  <c r="O27" i="25" s="1"/>
  <c r="W27" i="25" a="1"/>
  <c r="W27" i="25" s="1"/>
  <c r="Z27" i="25" a="1"/>
  <c r="Z27" i="25" s="1"/>
  <c r="I27" i="25" a="1"/>
  <c r="I27" i="25" s="1"/>
  <c r="J27" i="25" a="1"/>
  <c r="J27" i="25" s="1"/>
  <c r="S27" i="25" a="1"/>
  <c r="S27" i="25" s="1"/>
  <c r="AB27" i="25" a="1"/>
  <c r="AB27" i="25" s="1"/>
  <c r="H27" i="25" a="1"/>
  <c r="H27" i="25" s="1"/>
  <c r="E27" i="25" a="1"/>
  <c r="E27" i="25" s="1"/>
  <c r="P27" i="25" a="1"/>
  <c r="P27" i="25" s="1"/>
  <c r="AF27" i="25" a="1"/>
  <c r="AF27" i="25" s="1"/>
  <c r="Q27" i="25" a="1"/>
  <c r="Q27" i="25" s="1"/>
  <c r="R27" i="25" a="1"/>
  <c r="R27" i="25" s="1"/>
  <c r="V27" i="25" a="1"/>
  <c r="V27" i="25" s="1"/>
  <c r="D27" i="25" a="1"/>
  <c r="D27" i="25" s="1"/>
  <c r="Y27" i="25" a="1"/>
  <c r="Y27" i="25" s="1"/>
  <c r="T27" i="25" a="1"/>
  <c r="T27" i="25" s="1"/>
  <c r="G27" i="25" a="1"/>
  <c r="G27" i="25" s="1"/>
  <c r="M27" i="25" a="1"/>
  <c r="M27" i="25" s="1"/>
  <c r="AD27" i="25" a="1"/>
  <c r="AD27" i="25" s="1"/>
  <c r="X27" i="25" a="1"/>
  <c r="X27" i="25" s="1"/>
  <c r="N27" i="25" a="1"/>
  <c r="N27" i="25" s="1"/>
  <c r="AA27" i="25" a="1"/>
  <c r="AA27" i="25" s="1"/>
  <c r="K27" i="25" a="1"/>
  <c r="K27" i="25" s="1"/>
  <c r="AE27" i="25" a="1"/>
  <c r="AE27" i="25" s="1"/>
  <c r="F27" i="25" a="1"/>
  <c r="F27" i="25" s="1"/>
  <c r="AG27" i="25" a="1"/>
  <c r="AG27" i="25" s="1"/>
  <c r="AH27" i="25" a="1"/>
  <c r="AH27" i="25" s="1"/>
  <c r="AC27" i="25" a="1"/>
  <c r="AC27" i="25" s="1"/>
  <c r="U27" i="25" a="1"/>
  <c r="U27" i="25" s="1"/>
  <c r="L27" i="25" a="1"/>
  <c r="L27" i="25" s="1"/>
  <c r="V26" i="25" a="1"/>
  <c r="V26" i="25" s="1"/>
  <c r="Q26" i="25" a="1"/>
  <c r="Q26" i="25" s="1"/>
  <c r="G26" i="25" a="1"/>
  <c r="G26" i="25" s="1"/>
  <c r="AF26" i="25" a="1"/>
  <c r="AF26" i="25" s="1"/>
  <c r="X26" i="25" a="1"/>
  <c r="X26" i="25" s="1"/>
  <c r="AA26" i="25" a="1"/>
  <c r="AA26" i="25" s="1"/>
  <c r="AG26" i="25" a="1"/>
  <c r="AG26" i="25" s="1"/>
  <c r="H26" i="25" a="1"/>
  <c r="H26" i="25" s="1"/>
  <c r="AD26" i="25" a="1"/>
  <c r="AD26" i="25" s="1"/>
  <c r="I26" i="25" a="1"/>
  <c r="I26" i="25" s="1"/>
  <c r="E26" i="25" a="1"/>
  <c r="E26" i="25" s="1"/>
  <c r="J26" i="25" a="1"/>
  <c r="J26" i="25" s="1"/>
  <c r="S26" i="25" a="1"/>
  <c r="S26" i="25" s="1"/>
  <c r="P26" i="25" a="1"/>
  <c r="P26" i="25" s="1"/>
  <c r="M26" i="25" a="1"/>
  <c r="M26" i="25" s="1"/>
  <c r="R26" i="25" a="1"/>
  <c r="R26" i="25" s="1"/>
  <c r="Z26" i="25" a="1"/>
  <c r="Z26" i="25" s="1"/>
  <c r="AB26" i="25" a="1"/>
  <c r="AB26" i="25" s="1"/>
  <c r="Y26" i="25" a="1"/>
  <c r="Y26" i="25" s="1"/>
  <c r="F26" i="25" a="1"/>
  <c r="F26" i="25" s="1"/>
  <c r="AE26" i="25" a="1"/>
  <c r="AE26" i="25" s="1"/>
  <c r="W26" i="25" a="1"/>
  <c r="W26" i="25" s="1"/>
  <c r="D26" i="25" a="1"/>
  <c r="D26" i="25" s="1"/>
  <c r="L26" i="25" a="1"/>
  <c r="L26" i="25" s="1"/>
  <c r="AH26" i="25" a="1"/>
  <c r="AH26" i="25" s="1"/>
  <c r="N26" i="25" a="1"/>
  <c r="N26" i="25" s="1"/>
  <c r="T26" i="25" a="1"/>
  <c r="T26" i="25" s="1"/>
  <c r="U26" i="25" a="1"/>
  <c r="U26" i="25" s="1"/>
  <c r="O26" i="25" a="1"/>
  <c r="O26" i="25" s="1"/>
  <c r="K26" i="25" a="1"/>
  <c r="K26" i="25" s="1"/>
  <c r="AC26" i="25" a="1"/>
  <c r="AC26" i="25" s="1"/>
  <c r="P29" i="25" a="1"/>
  <c r="P29" i="25" s="1"/>
  <c r="M29" i="25" a="1"/>
  <c r="M29" i="25" s="1"/>
  <c r="T29" i="25" a="1"/>
  <c r="T29" i="25" s="1"/>
  <c r="Y29" i="25" a="1"/>
  <c r="Y29" i="25" s="1"/>
  <c r="AB29" i="25" a="1"/>
  <c r="AB29" i="25" s="1"/>
  <c r="E29" i="25" a="1"/>
  <c r="E29" i="25" s="1"/>
  <c r="U29" i="25" a="1"/>
  <c r="U29" i="25" s="1"/>
  <c r="J29" i="25" a="1"/>
  <c r="J29" i="25" s="1"/>
  <c r="F29" i="25" a="1"/>
  <c r="F29" i="25" s="1"/>
  <c r="H29" i="25" a="1"/>
  <c r="H29" i="25" s="1"/>
  <c r="G29" i="25" a="1"/>
  <c r="G29" i="25" s="1"/>
  <c r="D29" i="25" a="1"/>
  <c r="D29" i="25" s="1"/>
  <c r="V29" i="25" a="1"/>
  <c r="V29" i="25" s="1"/>
  <c r="O29" i="25" a="1"/>
  <c r="O29" i="25" s="1"/>
  <c r="I29" i="25" a="1"/>
  <c r="I29" i="25" s="1"/>
  <c r="AF29" i="25" a="1"/>
  <c r="AF29" i="25" s="1"/>
  <c r="AA29" i="25" a="1"/>
  <c r="AA29" i="25" s="1"/>
  <c r="Z29" i="25" a="1"/>
  <c r="Z29" i="25" s="1"/>
  <c r="AC29" i="25" a="1"/>
  <c r="AC29" i="25" s="1"/>
  <c r="K29" i="25" a="1"/>
  <c r="K29" i="25" s="1"/>
  <c r="N29" i="25" a="1"/>
  <c r="N29" i="25" s="1"/>
  <c r="X29" i="25" a="1"/>
  <c r="X29" i="25" s="1"/>
  <c r="W29" i="25" a="1"/>
  <c r="W29" i="25" s="1"/>
  <c r="AG29" i="25" a="1"/>
  <c r="AG29" i="25" s="1"/>
  <c r="L29" i="25" a="1"/>
  <c r="L29" i="25" s="1"/>
  <c r="S29" i="25" a="1"/>
  <c r="S29" i="25" s="1"/>
  <c r="Q29" i="25" a="1"/>
  <c r="Q29" i="25" s="1"/>
  <c r="AE29" i="25" a="1"/>
  <c r="AE29" i="25" s="1"/>
  <c r="AD29" i="25" a="1"/>
  <c r="AD29" i="25" s="1"/>
  <c r="AH29" i="25" a="1"/>
  <c r="AH29" i="25" s="1"/>
  <c r="R29" i="25" a="1"/>
  <c r="R29" i="25" s="1"/>
  <c r="B57" i="22"/>
  <c r="AA57" i="22"/>
  <c r="Z57" i="22"/>
  <c r="Q57" i="22"/>
  <c r="M57" i="22"/>
  <c r="R57" i="22"/>
  <c r="L57" i="22" a="1"/>
  <c r="L57" i="22" s="1"/>
  <c r="AB57" i="22"/>
  <c r="AD57" i="22"/>
  <c r="J57" i="22"/>
  <c r="S57" i="22"/>
  <c r="K57" i="22"/>
  <c r="D57" i="22" a="1"/>
  <c r="D57" i="22" s="1"/>
  <c r="H57" i="22"/>
  <c r="P57" i="22"/>
  <c r="E57" i="22"/>
  <c r="X57" i="22"/>
  <c r="W57" i="22"/>
  <c r="Y57" i="22"/>
  <c r="V57" i="22"/>
  <c r="U57" i="22"/>
  <c r="O57" i="22"/>
  <c r="T57" i="22"/>
  <c r="F57" i="22" a="1"/>
  <c r="F57" i="22" s="1"/>
  <c r="N57" i="22" a="1"/>
  <c r="N57" i="22" s="1"/>
  <c r="I57" i="22"/>
  <c r="G57" i="22"/>
  <c r="AT6" i="51"/>
  <c r="AT7" i="51" s="1"/>
  <c r="BW6" i="51"/>
  <c r="BW7" i="51" s="1"/>
  <c r="AM6" i="56"/>
  <c r="AM7" i="56" s="1"/>
  <c r="BJ6" i="2"/>
  <c r="BJ7" i="2" s="1"/>
  <c r="BJ6" i="50"/>
  <c r="BJ7" i="50" s="1"/>
  <c r="AO6" i="50"/>
  <c r="AO7" i="50" s="1"/>
  <c r="AP6" i="56"/>
  <c r="AP7" i="56" s="1"/>
  <c r="AU6" i="56"/>
  <c r="AU7" i="56" s="1"/>
  <c r="BG6" i="56"/>
  <c r="BG7" i="56" s="1"/>
  <c r="BK6" i="56"/>
  <c r="BK7" i="56" s="1"/>
  <c r="BE6" i="2"/>
  <c r="BE7" i="2" s="1"/>
  <c r="AL11" i="43"/>
  <c r="BT6" i="43"/>
  <c r="BT7" i="43" s="1"/>
  <c r="AP6" i="43"/>
  <c r="AP7" i="43" s="1"/>
  <c r="AN6" i="43"/>
  <c r="AN7" i="43" s="1"/>
  <c r="BF6" i="43"/>
  <c r="BF7" i="43" s="1"/>
  <c r="BC6" i="43"/>
  <c r="BC7" i="43" s="1"/>
  <c r="AZ6" i="43"/>
  <c r="AZ7" i="43" s="1"/>
  <c r="BA6" i="43"/>
  <c r="BA7" i="43" s="1"/>
  <c r="BU6" i="43"/>
  <c r="BU7" i="43" s="1"/>
  <c r="AU6" i="43"/>
  <c r="AU7" i="43" s="1"/>
  <c r="BA6" i="50"/>
  <c r="BA7" i="50" s="1"/>
  <c r="BG6" i="50"/>
  <c r="BG7" i="50" s="1"/>
  <c r="AM6" i="50"/>
  <c r="AM7" i="50" s="1"/>
  <c r="AP6" i="51"/>
  <c r="AP7" i="51" s="1"/>
  <c r="BA6" i="47"/>
  <c r="BA7" i="47" s="1"/>
  <c r="BF6" i="56"/>
  <c r="BF7" i="56" s="1"/>
  <c r="BH6" i="56"/>
  <c r="BH7" i="56" s="1"/>
  <c r="BW6" i="50"/>
  <c r="BW7" i="50" s="1"/>
  <c r="AL11" i="50"/>
  <c r="BR6" i="50"/>
  <c r="BR7" i="50" s="1"/>
  <c r="AQ6" i="50"/>
  <c r="AQ7" i="50" s="1"/>
  <c r="AL6" i="50"/>
  <c r="AL7" i="50" s="1"/>
  <c r="BH6" i="50"/>
  <c r="BH7" i="50" s="1"/>
  <c r="AZ6" i="50"/>
  <c r="AZ7" i="50" s="1"/>
  <c r="BH6" i="58"/>
  <c r="BH7" i="58" s="1"/>
  <c r="BO6" i="58"/>
  <c r="BO7" i="58" s="1"/>
  <c r="BD6" i="58"/>
  <c r="BD7" i="58" s="1"/>
  <c r="BO6" i="48"/>
  <c r="BO7" i="48" s="1"/>
  <c r="BQ6" i="47"/>
  <c r="BQ7" i="47" s="1"/>
  <c r="AL6" i="56"/>
  <c r="AL7" i="56" s="1"/>
  <c r="AZ6" i="56"/>
  <c r="AZ7" i="56" s="1"/>
  <c r="AQ6" i="52"/>
  <c r="AQ7" i="52" s="1"/>
  <c r="BF6" i="57"/>
  <c r="BF7" i="57" s="1"/>
  <c r="AU6" i="57"/>
  <c r="AU7" i="57" s="1"/>
  <c r="BE6" i="59"/>
  <c r="BE7" i="59" s="1"/>
  <c r="BF6" i="59"/>
  <c r="BF7" i="59" s="1"/>
  <c r="AL13" i="56"/>
  <c r="AR6" i="48"/>
  <c r="AR7" i="48" s="1"/>
  <c r="BI6" i="50"/>
  <c r="BI7" i="50" s="1"/>
  <c r="BG6" i="43"/>
  <c r="BG7" i="43" s="1"/>
  <c r="BQ6" i="53"/>
  <c r="BQ7" i="53" s="1"/>
  <c r="AS6" i="54"/>
  <c r="AS7" i="54" s="1"/>
  <c r="BG6" i="48"/>
  <c r="BG7" i="48" s="1"/>
  <c r="BE6" i="48"/>
  <c r="BE7" i="48" s="1"/>
  <c r="AY6" i="43"/>
  <c r="AY7" i="43" s="1"/>
  <c r="BP6" i="43"/>
  <c r="BP7" i="43" s="1"/>
  <c r="AS6" i="43"/>
  <c r="AS7" i="43" s="1"/>
  <c r="AM6" i="55"/>
  <c r="AM7" i="55" s="1"/>
  <c r="BJ6" i="55"/>
  <c r="BJ7" i="55" s="1"/>
  <c r="AL9" i="56"/>
  <c r="AW6" i="43"/>
  <c r="AW7" i="43" s="1"/>
  <c r="AL11" i="55"/>
  <c r="I16" i="55"/>
  <c r="BH6" i="55"/>
  <c r="BH7" i="55" s="1"/>
  <c r="AM6" i="54"/>
  <c r="AM7" i="54" s="1"/>
  <c r="AM6" i="59"/>
  <c r="AM7" i="59" s="1"/>
  <c r="BC6" i="59"/>
  <c r="BC7" i="59" s="1"/>
  <c r="AX6" i="59"/>
  <c r="AX7" i="59" s="1"/>
  <c r="AT6" i="43"/>
  <c r="AT7" i="43" s="1"/>
  <c r="BM6" i="51"/>
  <c r="BM7" i="51" s="1"/>
  <c r="BL6" i="56"/>
  <c r="BL7" i="56" s="1"/>
  <c r="BJ6" i="57"/>
  <c r="BJ7" i="57" s="1"/>
  <c r="BD6" i="50"/>
  <c r="BD7" i="50" s="1"/>
  <c r="BT6" i="50"/>
  <c r="BT7" i="50" s="1"/>
  <c r="BL6" i="43"/>
  <c r="BL7" i="43" s="1"/>
  <c r="BJ6" i="43"/>
  <c r="BJ7" i="43" s="1"/>
  <c r="AL7" i="58"/>
  <c r="AL13" i="58"/>
  <c r="BZ6" i="58"/>
  <c r="BZ7" i="58" s="1"/>
  <c r="AL6" i="47"/>
  <c r="AL7" i="47" s="1"/>
  <c r="BE6" i="47"/>
  <c r="BE7" i="47" s="1"/>
  <c r="AZ6" i="47"/>
  <c r="AZ7" i="47" s="1"/>
  <c r="BE6" i="56"/>
  <c r="BE7" i="56" s="1"/>
  <c r="BA6" i="56"/>
  <c r="BA7" i="56" s="1"/>
  <c r="BD6" i="56"/>
  <c r="BD7" i="56" s="1"/>
  <c r="AQ6" i="56"/>
  <c r="AQ7" i="56" s="1"/>
  <c r="I16" i="59"/>
  <c r="CA6" i="59"/>
  <c r="CA7" i="59" s="1"/>
  <c r="AL6" i="59"/>
  <c r="AL7" i="59" s="1"/>
  <c r="AU6" i="59"/>
  <c r="AU7" i="59" s="1"/>
  <c r="BG6" i="59"/>
  <c r="BG7" i="59" s="1"/>
  <c r="I17" i="59"/>
  <c r="BJ6" i="59"/>
  <c r="BJ7" i="59" s="1"/>
  <c r="BD6" i="54"/>
  <c r="BD7" i="54" s="1"/>
  <c r="BK6" i="54"/>
  <c r="BK7" i="54" s="1"/>
  <c r="AZ6" i="54"/>
  <c r="AZ7" i="54" s="1"/>
  <c r="AQ6" i="43"/>
  <c r="AQ7" i="43" s="1"/>
  <c r="AY6" i="52"/>
  <c r="AY7" i="52" s="1"/>
  <c r="BB6" i="57"/>
  <c r="BB7" i="57" s="1"/>
  <c r="CF6" i="58"/>
  <c r="CF7" i="58" s="1"/>
  <c r="AP6" i="59"/>
  <c r="AP7" i="59" s="1"/>
  <c r="AQ6" i="59"/>
  <c r="AQ7" i="59" s="1"/>
  <c r="BX6" i="55"/>
  <c r="BX7" i="55" s="1"/>
  <c r="BC6" i="52"/>
  <c r="BC7" i="52" s="1"/>
  <c r="BG6" i="57"/>
  <c r="BG7" i="57" s="1"/>
  <c r="BK6" i="57"/>
  <c r="BK7" i="57" s="1"/>
  <c r="BP6" i="56"/>
  <c r="BP7" i="56" s="1"/>
  <c r="BE6" i="43"/>
  <c r="BE7" i="43" s="1"/>
  <c r="AL6" i="43"/>
  <c r="AL7" i="43" s="1"/>
  <c r="BI6" i="43"/>
  <c r="BI7" i="43" s="1"/>
  <c r="BB6" i="55"/>
  <c r="BB7" i="55" s="1"/>
  <c r="AL9" i="52"/>
  <c r="AL11" i="52"/>
  <c r="BR6" i="47"/>
  <c r="BR7" i="47" s="1"/>
  <c r="BA6" i="54"/>
  <c r="BA7" i="54" s="1"/>
  <c r="BI6" i="47"/>
  <c r="BI7" i="47" s="1"/>
  <c r="BB6" i="52"/>
  <c r="BB7" i="52" s="1"/>
  <c r="BD6" i="52"/>
  <c r="BD7" i="52" s="1"/>
  <c r="AS6" i="55"/>
  <c r="AS7" i="55" s="1"/>
  <c r="BV6" i="55"/>
  <c r="BV7" i="55" s="1"/>
  <c r="I17" i="52"/>
  <c r="AX6" i="52"/>
  <c r="AX7" i="52" s="1"/>
  <c r="I16" i="52"/>
  <c r="AL13" i="52"/>
  <c r="AR6" i="52"/>
  <c r="AR7" i="52" s="1"/>
  <c r="AO6" i="56"/>
  <c r="AO7" i="56" s="1"/>
  <c r="AY6" i="56"/>
  <c r="AY7" i="56" s="1"/>
  <c r="BU6" i="56"/>
  <c r="BU7" i="56" s="1"/>
  <c r="BC6" i="56"/>
  <c r="BC7" i="56" s="1"/>
  <c r="AN6" i="56"/>
  <c r="AN7" i="56" s="1"/>
  <c r="BF6" i="47"/>
  <c r="BF7" i="47" s="1"/>
  <c r="AM6" i="47"/>
  <c r="AM7" i="47" s="1"/>
  <c r="AS6" i="47"/>
  <c r="AS7" i="47" s="1"/>
  <c r="BC6" i="53"/>
  <c r="BC7" i="53" s="1"/>
  <c r="AY6" i="55"/>
  <c r="AY7" i="55" s="1"/>
  <c r="BY6" i="55"/>
  <c r="BY7" i="55" s="1"/>
  <c r="AN6" i="55"/>
  <c r="AN7" i="55" s="1"/>
  <c r="BK6" i="55"/>
  <c r="BK7" i="55" s="1"/>
  <c r="BM6" i="55"/>
  <c r="BM7" i="55" s="1"/>
  <c r="AL9" i="55"/>
  <c r="CE6" i="53"/>
  <c r="CE7" i="53" s="1"/>
  <c r="BE6" i="53"/>
  <c r="BE7" i="53" s="1"/>
  <c r="C26" i="24" l="1"/>
  <c r="V26" i="24" s="1"/>
  <c r="J26" i="24"/>
  <c r="AH29" i="21"/>
  <c r="Q26" i="24"/>
  <c r="H29" i="29"/>
  <c r="J29" i="29"/>
  <c r="G29" i="29"/>
  <c r="I29" i="29"/>
  <c r="E25" i="29"/>
  <c r="I25" i="29"/>
  <c r="AI29" i="21"/>
  <c r="H27" i="29"/>
  <c r="AM27" i="21"/>
  <c r="P26" i="24"/>
  <c r="H28" i="29"/>
  <c r="G28" i="29"/>
  <c r="J28" i="29"/>
  <c r="E227" i="26" a="1"/>
  <c r="E227" i="26" s="1"/>
  <c r="F227" i="26" s="1"/>
  <c r="L227" i="26" a="1"/>
  <c r="L227" i="26" s="1"/>
  <c r="M227" i="26" s="1"/>
  <c r="S227" i="26"/>
  <c r="T227" i="26" s="1"/>
  <c r="I227" i="26" a="1"/>
  <c r="I227" i="26" s="1"/>
  <c r="J227" i="26" s="1"/>
  <c r="R227" i="26"/>
  <c r="U227" i="26"/>
  <c r="V227" i="26" s="1"/>
  <c r="N227" i="26" a="1"/>
  <c r="N227" i="26" s="1"/>
  <c r="O227" i="26" s="1"/>
  <c r="G227" i="26" a="1"/>
  <c r="G227" i="26" s="1"/>
  <c r="H227" i="26" s="1"/>
  <c r="P227" i="26" a="1"/>
  <c r="P227" i="26" s="1"/>
  <c r="Q227" i="26" s="1"/>
  <c r="W227" i="26"/>
  <c r="X227" i="26" s="1"/>
  <c r="C228" i="26"/>
  <c r="Y227" i="26"/>
  <c r="K227" i="26"/>
  <c r="AK29" i="21"/>
  <c r="F28" i="29"/>
  <c r="AL27" i="21"/>
  <c r="E27" i="29"/>
  <c r="I133" i="29"/>
  <c r="J132" i="29"/>
  <c r="J133" i="29" s="1"/>
  <c r="J152" i="28"/>
  <c r="J153" i="28" s="1"/>
  <c r="I153" i="28"/>
  <c r="E577" i="27" a="1"/>
  <c r="E577" i="27" s="1"/>
  <c r="I577" i="27"/>
  <c r="J577" i="27" s="1"/>
  <c r="H577" i="27" a="1"/>
  <c r="H577" i="27" s="1"/>
  <c r="G577" i="27" a="1"/>
  <c r="G577" i="27" s="1"/>
  <c r="F577" i="27" a="1"/>
  <c r="F577" i="27" s="1"/>
  <c r="B578" i="27"/>
  <c r="E528" i="27" a="1"/>
  <c r="E528" i="27" s="1"/>
  <c r="B529" i="27"/>
  <c r="I528" i="27"/>
  <c r="F528" i="27" a="1"/>
  <c r="F528" i="27" s="1"/>
  <c r="H528" i="27" a="1"/>
  <c r="H528" i="27" s="1"/>
  <c r="G528" i="27" a="1"/>
  <c r="G528" i="27" s="1"/>
  <c r="J255" i="26"/>
  <c r="AM28" i="21"/>
  <c r="H255" i="26"/>
  <c r="G27" i="29"/>
  <c r="T211" i="26"/>
  <c r="J147" i="28"/>
  <c r="J148" i="28" s="1"/>
  <c r="I148" i="28"/>
  <c r="I138" i="28"/>
  <c r="J137" i="28"/>
  <c r="J138" i="28" s="1"/>
  <c r="AH31" i="21"/>
  <c r="F255" i="26"/>
  <c r="J211" i="26"/>
  <c r="H550" i="27" a="1"/>
  <c r="H550" i="27" s="1"/>
  <c r="F550" i="27" a="1"/>
  <c r="F550" i="27" s="1"/>
  <c r="I550" i="27"/>
  <c r="E550" i="27" a="1"/>
  <c r="E550" i="27" s="1"/>
  <c r="G550" i="27" a="1"/>
  <c r="G550" i="27" s="1"/>
  <c r="B551" i="27"/>
  <c r="J132" i="28"/>
  <c r="J133" i="28" s="1"/>
  <c r="I133" i="28"/>
  <c r="Q255" i="26"/>
  <c r="J659" i="27"/>
  <c r="O211" i="26"/>
  <c r="E604" i="27" a="1"/>
  <c r="E604" i="27" s="1"/>
  <c r="F604" i="27" a="1"/>
  <c r="F604" i="27" s="1"/>
  <c r="H604" i="27" a="1"/>
  <c r="H604" i="27" s="1"/>
  <c r="G604" i="27" a="1"/>
  <c r="G604" i="27" s="1"/>
  <c r="I604" i="27"/>
  <c r="B605" i="27"/>
  <c r="K236" i="26"/>
  <c r="R236" i="26"/>
  <c r="N236" i="26" a="1"/>
  <c r="N236" i="26" s="1"/>
  <c r="P236" i="26" a="1"/>
  <c r="P236" i="26" s="1"/>
  <c r="I236" i="26" a="1"/>
  <c r="I236" i="26" s="1"/>
  <c r="L236" i="26" a="1"/>
  <c r="L236" i="26" s="1"/>
  <c r="E236" i="26" a="1"/>
  <c r="E236" i="26" s="1"/>
  <c r="G236" i="26" a="1"/>
  <c r="G236" i="26" s="1"/>
  <c r="Y236" i="26"/>
  <c r="U236" i="26"/>
  <c r="C237" i="26"/>
  <c r="W236" i="26"/>
  <c r="S236" i="26"/>
  <c r="AJ29" i="21"/>
  <c r="M211" i="26"/>
  <c r="I27" i="29"/>
  <c r="I28" i="29"/>
  <c r="AM32" i="21"/>
  <c r="F27" i="29"/>
  <c r="P256" i="26" a="1"/>
  <c r="P256" i="26" s="1"/>
  <c r="Q256" i="26" s="1"/>
  <c r="L256" i="26" a="1"/>
  <c r="L256" i="26" s="1"/>
  <c r="M256" i="26" s="1"/>
  <c r="Y256" i="26"/>
  <c r="K256" i="26"/>
  <c r="C257" i="26"/>
  <c r="E256" i="26" a="1"/>
  <c r="E256" i="26" s="1"/>
  <c r="F256" i="26" s="1"/>
  <c r="N256" i="26" a="1"/>
  <c r="N256" i="26" s="1"/>
  <c r="O256" i="26" s="1"/>
  <c r="R256" i="26"/>
  <c r="U256" i="26"/>
  <c r="V256" i="26" s="1"/>
  <c r="W256" i="26"/>
  <c r="X256" i="26" s="1"/>
  <c r="G256" i="26" a="1"/>
  <c r="G256" i="26" s="1"/>
  <c r="H256" i="26" s="1"/>
  <c r="S256" i="26"/>
  <c r="T256" i="26" s="1"/>
  <c r="I256" i="26" a="1"/>
  <c r="I256" i="26" s="1"/>
  <c r="J256" i="26" s="1"/>
  <c r="M255" i="26"/>
  <c r="H25" i="29"/>
  <c r="F25" i="29"/>
  <c r="Q211" i="26"/>
  <c r="J142" i="29"/>
  <c r="J143" i="29" s="1"/>
  <c r="I143" i="29"/>
  <c r="AB11" i="35"/>
  <c r="AF11" i="35"/>
  <c r="AU11" i="35"/>
  <c r="AX11" i="35"/>
  <c r="CF11" i="35"/>
  <c r="AV11" i="35"/>
  <c r="BO11" i="35"/>
  <c r="Z11" i="35"/>
  <c r="K7" i="35"/>
  <c r="BW11" i="35"/>
  <c r="BR11" i="35"/>
  <c r="CK11" i="35"/>
  <c r="CB11" i="35"/>
  <c r="AP11" i="35"/>
  <c r="BM11" i="35"/>
  <c r="AT11" i="35"/>
  <c r="AQ11" i="35"/>
  <c r="BH11" i="35"/>
  <c r="BZ11" i="35"/>
  <c r="BP11" i="35"/>
  <c r="AD11" i="35"/>
  <c r="N11" i="35"/>
  <c r="CE11" i="35"/>
  <c r="AA11" i="35"/>
  <c r="R11" i="35"/>
  <c r="BF11" i="35"/>
  <c r="BD11" i="35"/>
  <c r="AR11" i="35"/>
  <c r="BS11" i="35"/>
  <c r="AY11" i="35"/>
  <c r="U11" i="35"/>
  <c r="BJ11" i="35"/>
  <c r="CC11" i="35"/>
  <c r="AN11" i="35"/>
  <c r="AL11" i="35"/>
  <c r="CA11" i="35"/>
  <c r="AZ11" i="35"/>
  <c r="BI11" i="35"/>
  <c r="BC11" i="35"/>
  <c r="P11" i="35"/>
  <c r="AW11" i="35"/>
  <c r="AE11" i="35"/>
  <c r="CL11" i="35"/>
  <c r="AM11" i="35"/>
  <c r="AJ11" i="35"/>
  <c r="X11" i="35"/>
  <c r="AO11" i="35"/>
  <c r="BL11" i="35"/>
  <c r="CI11" i="35"/>
  <c r="Q11" i="35"/>
  <c r="BE11" i="35"/>
  <c r="L11" i="35"/>
  <c r="V11" i="35"/>
  <c r="M11" i="35"/>
  <c r="BQ11" i="35"/>
  <c r="BU11" i="35"/>
  <c r="BY11" i="35"/>
  <c r="Y11" i="35"/>
  <c r="BK11" i="35"/>
  <c r="CG11" i="35"/>
  <c r="BN11" i="35"/>
  <c r="BX11" i="35"/>
  <c r="K11" i="35"/>
  <c r="CH11" i="35"/>
  <c r="AC11" i="35"/>
  <c r="BT11" i="35"/>
  <c r="AK11" i="35"/>
  <c r="T11" i="35"/>
  <c r="CD11" i="35"/>
  <c r="S11" i="35"/>
  <c r="AS11" i="35"/>
  <c r="BA11" i="35"/>
  <c r="BG11" i="35"/>
  <c r="CJ11" i="35"/>
  <c r="AI11" i="35"/>
  <c r="O11" i="35"/>
  <c r="W11" i="35"/>
  <c r="BV11" i="35"/>
  <c r="BB11" i="35"/>
  <c r="AG11" i="35"/>
  <c r="AH11" i="35"/>
  <c r="H211" i="26"/>
  <c r="U245" i="26"/>
  <c r="L245" i="26" a="1"/>
  <c r="L245" i="26" s="1"/>
  <c r="N245" i="26" a="1"/>
  <c r="N245" i="26" s="1"/>
  <c r="K245" i="26"/>
  <c r="C246" i="26"/>
  <c r="E245" i="26" a="1"/>
  <c r="E245" i="26" s="1"/>
  <c r="Y245" i="26"/>
  <c r="I245" i="26" a="1"/>
  <c r="I245" i="26" s="1"/>
  <c r="W245" i="26"/>
  <c r="R245" i="26"/>
  <c r="S245" i="26"/>
  <c r="G245" i="26" a="1"/>
  <c r="G245" i="26" s="1"/>
  <c r="P245" i="26" a="1"/>
  <c r="P245" i="26" s="1"/>
  <c r="X255" i="26"/>
  <c r="G660" i="27" a="1"/>
  <c r="G660" i="27" s="1"/>
  <c r="B661" i="27"/>
  <c r="F660" i="27" a="1"/>
  <c r="F660" i="27" s="1"/>
  <c r="I660" i="27"/>
  <c r="J660" i="27" s="1"/>
  <c r="H660" i="27" a="1"/>
  <c r="H660" i="27" s="1"/>
  <c r="E660" i="27" a="1"/>
  <c r="E660" i="27" s="1"/>
  <c r="S212" i="26"/>
  <c r="T212" i="26" s="1"/>
  <c r="W212" i="26"/>
  <c r="X212" i="26" s="1"/>
  <c r="E212" i="26" a="1"/>
  <c r="E212" i="26" s="1"/>
  <c r="F212" i="26" s="1"/>
  <c r="Y212" i="26"/>
  <c r="U212" i="26"/>
  <c r="V212" i="26" s="1"/>
  <c r="P212" i="26" a="1"/>
  <c r="P212" i="26" s="1"/>
  <c r="Q212" i="26" s="1"/>
  <c r="R212" i="26"/>
  <c r="L212" i="26" a="1"/>
  <c r="L212" i="26" s="1"/>
  <c r="M212" i="26" s="1"/>
  <c r="K212" i="26"/>
  <c r="I212" i="26" a="1"/>
  <c r="I212" i="26" s="1"/>
  <c r="J212" i="26" s="1"/>
  <c r="C213" i="26"/>
  <c r="G212" i="26" a="1"/>
  <c r="G212" i="26" s="1"/>
  <c r="H212" i="26" s="1"/>
  <c r="N212" i="26" a="1"/>
  <c r="N212" i="26" s="1"/>
  <c r="O212" i="26" s="1"/>
  <c r="T255" i="26"/>
  <c r="K218" i="26"/>
  <c r="N218" i="26" a="1"/>
  <c r="N218" i="26" s="1"/>
  <c r="G218" i="26" a="1"/>
  <c r="G218" i="26" s="1"/>
  <c r="E218" i="26" a="1"/>
  <c r="E218" i="26" s="1"/>
  <c r="W218" i="26"/>
  <c r="P218" i="26" a="1"/>
  <c r="P218" i="26" s="1"/>
  <c r="C219" i="26"/>
  <c r="I218" i="26" a="1"/>
  <c r="I218" i="26" s="1"/>
  <c r="U218" i="26"/>
  <c r="S218" i="26"/>
  <c r="R218" i="26"/>
  <c r="L218" i="26" a="1"/>
  <c r="L218" i="26" s="1"/>
  <c r="Y218" i="26"/>
  <c r="F211" i="26"/>
  <c r="I128" i="28"/>
  <c r="J127" i="28"/>
  <c r="J128" i="28" s="1"/>
  <c r="E631" i="27" a="1"/>
  <c r="E631" i="27" s="1"/>
  <c r="F631" i="27" a="1"/>
  <c r="F631" i="27" s="1"/>
  <c r="H631" i="27" a="1"/>
  <c r="H631" i="27" s="1"/>
  <c r="G631" i="27" a="1"/>
  <c r="G631" i="27" s="1"/>
  <c r="B632" i="27"/>
  <c r="I631" i="27"/>
  <c r="F26" i="24"/>
  <c r="T26" i="24"/>
  <c r="H26" i="24"/>
  <c r="M26" i="24"/>
  <c r="N26" i="24"/>
  <c r="G26" i="24"/>
  <c r="E26" i="24"/>
  <c r="S26" i="24"/>
  <c r="W26" i="24"/>
  <c r="R26" i="24"/>
  <c r="I26" i="24"/>
  <c r="X26" i="24"/>
  <c r="K26" i="24"/>
  <c r="L26" i="24"/>
  <c r="U26" i="24"/>
  <c r="H30" i="29"/>
  <c r="I30" i="29"/>
  <c r="G30" i="29"/>
  <c r="F30" i="29"/>
  <c r="J30" i="29"/>
  <c r="E30" i="29"/>
  <c r="E26" i="27"/>
  <c r="I26" i="27"/>
  <c r="J26" i="27"/>
  <c r="F26" i="27"/>
  <c r="H26" i="27"/>
  <c r="U26" i="27"/>
  <c r="G26" i="27"/>
  <c r="G29" i="27"/>
  <c r="H29" i="27"/>
  <c r="I29" i="27"/>
  <c r="J29" i="27"/>
  <c r="F29" i="27"/>
  <c r="E29" i="27"/>
  <c r="H30" i="27"/>
  <c r="E30" i="27"/>
  <c r="F30" i="27"/>
  <c r="G30" i="27"/>
  <c r="I30" i="27"/>
  <c r="J30" i="27"/>
  <c r="S38" i="26"/>
  <c r="T38" i="26" s="1"/>
  <c r="I38" i="26"/>
  <c r="J38" i="26" s="1"/>
  <c r="L38" i="26"/>
  <c r="M38" i="26" s="1"/>
  <c r="W38" i="26"/>
  <c r="X38" i="26" s="1"/>
  <c r="R38" i="26"/>
  <c r="N38" i="26"/>
  <c r="O38" i="26" s="1"/>
  <c r="K38" i="26"/>
  <c r="P38" i="26"/>
  <c r="Q38" i="26" s="1"/>
  <c r="Y38" i="26"/>
  <c r="E38" i="26"/>
  <c r="F38" i="26" s="1"/>
  <c r="G38" i="26"/>
  <c r="H38" i="26" s="1"/>
  <c r="U38" i="26"/>
  <c r="V38" i="26" s="1"/>
  <c r="N35" i="26"/>
  <c r="O35" i="26" s="1"/>
  <c r="Y35" i="26"/>
  <c r="S35" i="26"/>
  <c r="T35" i="26" s="1"/>
  <c r="I35" i="26"/>
  <c r="J35" i="26" s="1"/>
  <c r="R35" i="26"/>
  <c r="L35" i="26"/>
  <c r="M35" i="26" s="1"/>
  <c r="W35" i="26"/>
  <c r="X35" i="26" s="1"/>
  <c r="K35" i="26"/>
  <c r="G35" i="26"/>
  <c r="H35" i="26" s="1"/>
  <c r="E35" i="26"/>
  <c r="F35" i="26" s="1"/>
  <c r="U35" i="26"/>
  <c r="V35" i="26" s="1"/>
  <c r="P35" i="26"/>
  <c r="Q35" i="26" s="1"/>
  <c r="U40" i="26"/>
  <c r="V40" i="26" s="1"/>
  <c r="G40" i="26"/>
  <c r="H40" i="26" s="1"/>
  <c r="P40" i="26"/>
  <c r="Q40" i="26" s="1"/>
  <c r="I40" i="26"/>
  <c r="J40" i="26" s="1"/>
  <c r="L40" i="26"/>
  <c r="M40" i="26" s="1"/>
  <c r="K40" i="26"/>
  <c r="W40" i="26"/>
  <c r="X40" i="26" s="1"/>
  <c r="Y40" i="26"/>
  <c r="N40" i="26"/>
  <c r="O40" i="26" s="1"/>
  <c r="R40" i="26"/>
  <c r="S40" i="26"/>
  <c r="T40" i="26" s="1"/>
  <c r="E40" i="26"/>
  <c r="F40" i="26" s="1"/>
  <c r="J27" i="27"/>
  <c r="H27" i="27"/>
  <c r="E27" i="27"/>
  <c r="F27" i="27"/>
  <c r="I27" i="27"/>
  <c r="G27" i="27"/>
  <c r="U25" i="27"/>
  <c r="G25" i="27"/>
  <c r="F25" i="27"/>
  <c r="E25" i="27"/>
  <c r="I25" i="27"/>
  <c r="H25" i="27"/>
  <c r="J25" i="27"/>
  <c r="G24" i="24"/>
  <c r="P24" i="24"/>
  <c r="D24" i="24"/>
  <c r="K24" i="24"/>
  <c r="Q24" i="24"/>
  <c r="H24" i="24"/>
  <c r="L24" i="24"/>
  <c r="C24" i="24"/>
  <c r="V24" i="24" s="1"/>
  <c r="O24" i="24"/>
  <c r="R24" i="24"/>
  <c r="S24" i="24"/>
  <c r="X24" i="24"/>
  <c r="N24" i="24"/>
  <c r="W24" i="24"/>
  <c r="B53" i="24"/>
  <c r="AC53" i="24" s="1"/>
  <c r="F24" i="24"/>
  <c r="U24" i="24"/>
  <c r="J24" i="24"/>
  <c r="I24" i="24"/>
  <c r="M24" i="24"/>
  <c r="E24" i="24"/>
  <c r="T24" i="24"/>
  <c r="AJ27" i="21"/>
  <c r="Y56" i="22"/>
  <c r="V56" i="22"/>
  <c r="I56" i="22"/>
  <c r="D56" i="22" a="1"/>
  <c r="D56" i="22" s="1"/>
  <c r="AB56" i="22"/>
  <c r="T56" i="22"/>
  <c r="N56" i="22" a="1"/>
  <c r="N56" i="22" s="1"/>
  <c r="B56" i="22"/>
  <c r="S56" i="22"/>
  <c r="K56" i="22"/>
  <c r="AA56" i="22"/>
  <c r="O56" i="22"/>
  <c r="Z56" i="22"/>
  <c r="R56" i="22"/>
  <c r="X56" i="22"/>
  <c r="M56" i="22"/>
  <c r="G56" i="22"/>
  <c r="W56" i="22"/>
  <c r="U56" i="22"/>
  <c r="F56" i="22" a="1"/>
  <c r="F56" i="22" s="1"/>
  <c r="AD56" i="22"/>
  <c r="E56" i="22"/>
  <c r="P56" i="22"/>
  <c r="J56" i="22"/>
  <c r="Q56" i="22"/>
  <c r="L56" i="22" a="1"/>
  <c r="L56" i="22" s="1"/>
  <c r="H56" i="22"/>
  <c r="AI27" i="21"/>
  <c r="AK27" i="21"/>
  <c r="W37" i="26"/>
  <c r="X37" i="26" s="1"/>
  <c r="Y37" i="26"/>
  <c r="U37" i="26"/>
  <c r="V37" i="26" s="1"/>
  <c r="K37" i="26"/>
  <c r="G37" i="26"/>
  <c r="H37" i="26" s="1"/>
  <c r="L37" i="26"/>
  <c r="M37" i="26" s="1"/>
  <c r="R37" i="26"/>
  <c r="P37" i="26"/>
  <c r="Q37" i="26" s="1"/>
  <c r="N37" i="26"/>
  <c r="O37" i="26" s="1"/>
  <c r="I37" i="26"/>
  <c r="J37" i="26" s="1"/>
  <c r="S37" i="26"/>
  <c r="T37" i="26" s="1"/>
  <c r="E37" i="26"/>
  <c r="F37" i="26" s="1"/>
  <c r="F28" i="27"/>
  <c r="E28" i="27"/>
  <c r="J28" i="27"/>
  <c r="H28" i="27"/>
  <c r="I28" i="27"/>
  <c r="G28" i="27"/>
  <c r="AH27" i="21"/>
  <c r="AG27" i="21"/>
  <c r="AF27" i="21" s="1"/>
  <c r="S36" i="26"/>
  <c r="T36" i="26" s="1"/>
  <c r="N36" i="26"/>
  <c r="O36" i="26" s="1"/>
  <c r="I36" i="26"/>
  <c r="J36" i="26" s="1"/>
  <c r="G36" i="26"/>
  <c r="H36" i="26" s="1"/>
  <c r="W36" i="26"/>
  <c r="X36" i="26" s="1"/>
  <c r="Y36" i="26"/>
  <c r="U36" i="26"/>
  <c r="V36" i="26" s="1"/>
  <c r="L36" i="26"/>
  <c r="M36" i="26" s="1"/>
  <c r="E36" i="26"/>
  <c r="F36" i="26" s="1"/>
  <c r="K36" i="26"/>
  <c r="P36" i="26"/>
  <c r="Q36" i="26" s="1"/>
  <c r="R36" i="26"/>
  <c r="Y39" i="26"/>
  <c r="K39" i="26"/>
  <c r="N39" i="26"/>
  <c r="O39" i="26" s="1"/>
  <c r="P39" i="26"/>
  <c r="Q39" i="26" s="1"/>
  <c r="S39" i="26"/>
  <c r="T39" i="26" s="1"/>
  <c r="I39" i="26"/>
  <c r="J39" i="26" s="1"/>
  <c r="L39" i="26"/>
  <c r="M39" i="26" s="1"/>
  <c r="W39" i="26"/>
  <c r="X39" i="26" s="1"/>
  <c r="G39" i="26"/>
  <c r="H39" i="26" s="1"/>
  <c r="E39" i="26"/>
  <c r="F39" i="26" s="1"/>
  <c r="U39" i="26"/>
  <c r="V39" i="26" s="1"/>
  <c r="R39" i="26"/>
  <c r="AH32" i="21"/>
  <c r="AL32" i="21"/>
  <c r="AK30" i="21"/>
  <c r="AK32" i="21"/>
  <c r="AI30" i="21"/>
  <c r="H29" i="28"/>
  <c r="G29" i="28"/>
  <c r="E29" i="28"/>
  <c r="I29" i="28"/>
  <c r="F29" i="28"/>
  <c r="J29" i="28"/>
  <c r="E27" i="24"/>
  <c r="K27" i="24"/>
  <c r="F27" i="24"/>
  <c r="D27" i="24"/>
  <c r="J27" i="24"/>
  <c r="Q27" i="24"/>
  <c r="P27" i="24"/>
  <c r="L27" i="24"/>
  <c r="B56" i="24"/>
  <c r="AC56" i="24" s="1"/>
  <c r="N27" i="24"/>
  <c r="S27" i="24"/>
  <c r="U27" i="24"/>
  <c r="O27" i="24"/>
  <c r="W27" i="24"/>
  <c r="R27" i="24"/>
  <c r="G27" i="24"/>
  <c r="X27" i="24"/>
  <c r="H27" i="24"/>
  <c r="T27" i="24"/>
  <c r="C27" i="24"/>
  <c r="V27" i="24" s="1"/>
  <c r="I27" i="24"/>
  <c r="M27" i="24"/>
  <c r="P59" i="22"/>
  <c r="Q59" i="22"/>
  <c r="J59" i="22"/>
  <c r="K59" i="22"/>
  <c r="V59" i="22"/>
  <c r="AB59" i="22"/>
  <c r="Y59" i="22"/>
  <c r="E59" i="22"/>
  <c r="AA59" i="22"/>
  <c r="X59" i="22"/>
  <c r="H59" i="22"/>
  <c r="I59" i="22"/>
  <c r="T59" i="22"/>
  <c r="D59" i="22" a="1"/>
  <c r="D59" i="22" s="1"/>
  <c r="B59" i="22"/>
  <c r="AD59" i="22"/>
  <c r="M59" i="22"/>
  <c r="F59" i="22" a="1"/>
  <c r="F59" i="22" s="1"/>
  <c r="Z59" i="22"/>
  <c r="S59" i="22"/>
  <c r="G59" i="22"/>
  <c r="W59" i="22"/>
  <c r="U59" i="22"/>
  <c r="N59" i="22" a="1"/>
  <c r="N59" i="22" s="1"/>
  <c r="L59" i="22" a="1"/>
  <c r="L59" i="22" s="1"/>
  <c r="O59" i="22"/>
  <c r="R59" i="22"/>
  <c r="I30" i="28"/>
  <c r="E30" i="28"/>
  <c r="G30" i="28"/>
  <c r="H30" i="28"/>
  <c r="F30" i="28"/>
  <c r="J30" i="28"/>
  <c r="J28" i="28"/>
  <c r="E28" i="28"/>
  <c r="G28" i="28"/>
  <c r="F28" i="28"/>
  <c r="I28" i="28"/>
  <c r="H28" i="28"/>
  <c r="AI32" i="21"/>
  <c r="O58" i="22"/>
  <c r="E58" i="22"/>
  <c r="G58" i="22"/>
  <c r="F58" i="22" a="1"/>
  <c r="F58" i="22" s="1"/>
  <c r="L58" i="22" a="1"/>
  <c r="L58" i="22" s="1"/>
  <c r="W58" i="22"/>
  <c r="AB58" i="22"/>
  <c r="U58" i="22"/>
  <c r="R58" i="22"/>
  <c r="P58" i="22"/>
  <c r="X58" i="22"/>
  <c r="Z58" i="22"/>
  <c r="T58" i="22"/>
  <c r="Y58" i="22"/>
  <c r="N58" i="22" a="1"/>
  <c r="N58" i="22" s="1"/>
  <c r="Q58" i="22"/>
  <c r="V58" i="22"/>
  <c r="AD58" i="22"/>
  <c r="H58" i="22"/>
  <c r="B58" i="22"/>
  <c r="AA58" i="22"/>
  <c r="K58" i="22"/>
  <c r="S58" i="22"/>
  <c r="D58" i="22" a="1"/>
  <c r="D58" i="22" s="1"/>
  <c r="I58" i="22"/>
  <c r="M58" i="22"/>
  <c r="J58" i="22"/>
  <c r="AH30" i="21"/>
  <c r="AM30" i="21"/>
  <c r="I25" i="28"/>
  <c r="J25" i="28"/>
  <c r="H25" i="28"/>
  <c r="G25" i="28"/>
  <c r="E25" i="28"/>
  <c r="F25" i="28"/>
  <c r="AG32" i="21"/>
  <c r="AF32" i="21" s="1"/>
  <c r="F29" i="24"/>
  <c r="W29" i="24"/>
  <c r="D29" i="24"/>
  <c r="B58" i="24"/>
  <c r="AC58" i="24" s="1"/>
  <c r="J29" i="24"/>
  <c r="C29" i="24"/>
  <c r="V29" i="24" s="1"/>
  <c r="R29" i="24"/>
  <c r="P29" i="24"/>
  <c r="M29" i="24"/>
  <c r="G29" i="24"/>
  <c r="X29" i="24"/>
  <c r="I29" i="24"/>
  <c r="U29" i="24"/>
  <c r="E29" i="24"/>
  <c r="Q29" i="24"/>
  <c r="N29" i="24"/>
  <c r="T29" i="24"/>
  <c r="S29" i="24"/>
  <c r="H29" i="24"/>
  <c r="O29" i="24"/>
  <c r="L29" i="24"/>
  <c r="K29" i="24"/>
  <c r="AL29" i="21"/>
  <c r="J26" i="28"/>
  <c r="F26" i="28"/>
  <c r="H26" i="28"/>
  <c r="I26" i="28"/>
  <c r="E26" i="28"/>
  <c r="G26" i="28"/>
  <c r="H27" i="28"/>
  <c r="G27" i="28"/>
  <c r="I27" i="28"/>
  <c r="J27" i="28"/>
  <c r="E27" i="28"/>
  <c r="F27" i="28"/>
  <c r="O61" i="22"/>
  <c r="Y61" i="22"/>
  <c r="R61" i="22"/>
  <c r="V61" i="22"/>
  <c r="X61" i="22"/>
  <c r="AB61" i="22"/>
  <c r="B61" i="22"/>
  <c r="U61" i="22"/>
  <c r="K61" i="22"/>
  <c r="N61" i="22" a="1"/>
  <c r="N61" i="22" s="1"/>
  <c r="L61" i="22" a="1"/>
  <c r="L61" i="22" s="1"/>
  <c r="I61" i="22"/>
  <c r="D61" i="22" a="1"/>
  <c r="D61" i="22" s="1"/>
  <c r="T61" i="22"/>
  <c r="M61" i="22"/>
  <c r="Z61" i="22"/>
  <c r="F61" i="22" a="1"/>
  <c r="F61" i="22" s="1"/>
  <c r="G61" i="22"/>
  <c r="AD61" i="22"/>
  <c r="P61" i="22"/>
  <c r="S61" i="22"/>
  <c r="H61" i="22"/>
  <c r="E61" i="22" s="1"/>
  <c r="J61" i="22"/>
  <c r="W61" i="22"/>
  <c r="AA61" i="22"/>
  <c r="Q61" i="22"/>
  <c r="AG30" i="21"/>
  <c r="AF30" i="21" s="1"/>
  <c r="AJ30" i="21"/>
  <c r="AM31" i="21"/>
  <c r="I54" i="24"/>
  <c r="T54" i="24" a="1"/>
  <c r="T54" i="24" s="1"/>
  <c r="Z54" i="24" a="1"/>
  <c r="Z54" i="24" s="1"/>
  <c r="AA54" i="24"/>
  <c r="C54" i="24" a="1"/>
  <c r="C54" i="24" s="1"/>
  <c r="J54" i="24"/>
  <c r="Y54" i="24" a="1"/>
  <c r="Y54" i="24" s="1"/>
  <c r="L54" i="24" a="1"/>
  <c r="L54" i="24" s="1"/>
  <c r="S54" i="24" a="1"/>
  <c r="S54" i="24" s="1"/>
  <c r="Q54" i="24"/>
  <c r="X54" i="24"/>
  <c r="W54" i="24"/>
  <c r="R54" i="24" a="1"/>
  <c r="R54" i="24" s="1"/>
  <c r="P54" i="24"/>
  <c r="H54" i="24"/>
  <c r="M54" i="24" a="1"/>
  <c r="M54" i="24" s="1"/>
  <c r="E54" i="24" a="1"/>
  <c r="E54" i="24" s="1"/>
  <c r="K54" i="24" a="1"/>
  <c r="K54" i="24" s="1"/>
  <c r="AB54" i="24"/>
  <c r="D54" i="24" a="1"/>
  <c r="D54" i="24" s="1"/>
  <c r="AK31" i="21"/>
  <c r="AJ31" i="21"/>
  <c r="Y60" i="22"/>
  <c r="K60" i="22"/>
  <c r="L60" i="22" a="1"/>
  <c r="L60" i="22" s="1"/>
  <c r="S60" i="22"/>
  <c r="AA60" i="22"/>
  <c r="W60" i="22"/>
  <c r="O60" i="22"/>
  <c r="X60" i="22"/>
  <c r="V60" i="22"/>
  <c r="M60" i="22"/>
  <c r="G60" i="22"/>
  <c r="N60" i="22" a="1"/>
  <c r="N60" i="22" s="1"/>
  <c r="P60" i="22"/>
  <c r="D60" i="22" a="1"/>
  <c r="D60" i="22" s="1"/>
  <c r="H60" i="22"/>
  <c r="E60" i="22"/>
  <c r="R60" i="22"/>
  <c r="I60" i="22"/>
  <c r="T60" i="22"/>
  <c r="F60" i="22" a="1"/>
  <c r="F60" i="22" s="1"/>
  <c r="AB60" i="22"/>
  <c r="J60" i="22"/>
  <c r="U60" i="22"/>
  <c r="Z60" i="22"/>
  <c r="B60" i="22"/>
  <c r="Q60" i="22"/>
  <c r="AD60" i="22"/>
  <c r="AL31" i="21"/>
  <c r="AG31" i="21"/>
  <c r="AF31" i="21" s="1"/>
  <c r="O28" i="24"/>
  <c r="U28" i="24"/>
  <c r="L28" i="24"/>
  <c r="J28" i="24"/>
  <c r="R28" i="24"/>
  <c r="C28" i="24"/>
  <c r="V28" i="24" s="1"/>
  <c r="T28" i="24"/>
  <c r="D28" i="24"/>
  <c r="Q28" i="24"/>
  <c r="N28" i="24"/>
  <c r="H28" i="24"/>
  <c r="B57" i="24"/>
  <c r="AC57" i="24" s="1"/>
  <c r="E28" i="24"/>
  <c r="X28" i="24"/>
  <c r="K28" i="24"/>
  <c r="S28" i="24"/>
  <c r="I28" i="24"/>
  <c r="W28" i="24"/>
  <c r="M28" i="24"/>
  <c r="G28" i="24"/>
  <c r="F28" i="24"/>
  <c r="P28" i="24"/>
  <c r="J55" i="24"/>
  <c r="H55" i="24"/>
  <c r="Q55" i="24"/>
  <c r="AA55" i="24"/>
  <c r="K55" i="24" a="1"/>
  <c r="K55" i="24" s="1"/>
  <c r="P55" i="24"/>
  <c r="W55" i="24"/>
  <c r="E55" i="24" a="1"/>
  <c r="E55" i="24" s="1"/>
  <c r="C55" i="24" a="1"/>
  <c r="C55" i="24" s="1"/>
  <c r="M55" i="24" a="1"/>
  <c r="M55" i="24" s="1"/>
  <c r="S55" i="24" a="1"/>
  <c r="S55" i="24" s="1"/>
  <c r="T55" i="24" a="1"/>
  <c r="T55" i="24" s="1"/>
  <c r="L55" i="24" a="1"/>
  <c r="L55" i="24" s="1"/>
  <c r="I55" i="24"/>
  <c r="D55" i="24" a="1"/>
  <c r="D55" i="24" s="1"/>
  <c r="X55" i="24"/>
  <c r="Z55" i="24" a="1"/>
  <c r="Z55" i="24" s="1"/>
  <c r="Y55" i="24" a="1"/>
  <c r="Y55" i="24" s="1"/>
  <c r="AB55" i="24"/>
  <c r="R55" i="24" a="1"/>
  <c r="R55" i="24" s="1"/>
  <c r="I578" i="27" l="1"/>
  <c r="J578" i="27" s="1"/>
  <c r="G578" i="27" a="1"/>
  <c r="G578" i="27" s="1"/>
  <c r="B579" i="27"/>
  <c r="E578" i="27" a="1"/>
  <c r="E578" i="27" s="1"/>
  <c r="F578" i="27" a="1"/>
  <c r="F578" i="27" s="1"/>
  <c r="H578" i="27" a="1"/>
  <c r="H578" i="27" s="1"/>
  <c r="S228" i="26"/>
  <c r="T228" i="26" s="1"/>
  <c r="K228" i="26"/>
  <c r="U228" i="26"/>
  <c r="V228" i="26" s="1"/>
  <c r="W228" i="26"/>
  <c r="X228" i="26" s="1"/>
  <c r="C229" i="26"/>
  <c r="Y228" i="26"/>
  <c r="I228" i="26" a="1"/>
  <c r="I228" i="26" s="1"/>
  <c r="J228" i="26" s="1"/>
  <c r="N228" i="26" a="1"/>
  <c r="N228" i="26" s="1"/>
  <c r="O228" i="26" s="1"/>
  <c r="R228" i="26"/>
  <c r="E228" i="26" a="1"/>
  <c r="E228" i="26" s="1"/>
  <c r="F228" i="26" s="1"/>
  <c r="L228" i="26" a="1"/>
  <c r="L228" i="26" s="1"/>
  <c r="M228" i="26" s="1"/>
  <c r="P228" i="26" a="1"/>
  <c r="P228" i="26" s="1"/>
  <c r="Q228" i="26" s="1"/>
  <c r="G228" i="26" a="1"/>
  <c r="G228" i="26" s="1"/>
  <c r="H228" i="26" s="1"/>
  <c r="V236" i="26"/>
  <c r="J631" i="27"/>
  <c r="Q218" i="26"/>
  <c r="F661" i="27" a="1"/>
  <c r="F661" i="27" s="1"/>
  <c r="H661" i="27" a="1"/>
  <c r="H661" i="27" s="1"/>
  <c r="I661" i="27"/>
  <c r="J661" i="27" s="1"/>
  <c r="G661" i="27" a="1"/>
  <c r="G661" i="27" s="1"/>
  <c r="B662" i="27"/>
  <c r="E661" i="27" a="1"/>
  <c r="E661" i="27" s="1"/>
  <c r="H236" i="26"/>
  <c r="H605" i="27" a="1"/>
  <c r="H605" i="27" s="1"/>
  <c r="I605" i="27"/>
  <c r="J605" i="27" s="1"/>
  <c r="G605" i="27" a="1"/>
  <c r="G605" i="27" s="1"/>
  <c r="E605" i="27" a="1"/>
  <c r="E605" i="27" s="1"/>
  <c r="F605" i="27" a="1"/>
  <c r="F605" i="27" s="1"/>
  <c r="B606" i="27"/>
  <c r="I632" i="27"/>
  <c r="J632" i="27" s="1"/>
  <c r="B633" i="27"/>
  <c r="G632" i="27" a="1"/>
  <c r="G632" i="27" s="1"/>
  <c r="E632" i="27" a="1"/>
  <c r="E632" i="27" s="1"/>
  <c r="F632" i="27" a="1"/>
  <c r="F632" i="27" s="1"/>
  <c r="H632" i="27" a="1"/>
  <c r="H632" i="27" s="1"/>
  <c r="X218" i="26"/>
  <c r="R213" i="26"/>
  <c r="R214" i="26" s="1"/>
  <c r="L213" i="26" a="1"/>
  <c r="L213" i="26" s="1"/>
  <c r="W213" i="26"/>
  <c r="N213" i="26" a="1"/>
  <c r="N213" i="26" s="1"/>
  <c r="I213" i="26" a="1"/>
  <c r="I213" i="26" s="1"/>
  <c r="S213" i="26"/>
  <c r="E213" i="26" a="1"/>
  <c r="E213" i="26" s="1"/>
  <c r="U213" i="26"/>
  <c r="V213" i="26" s="1"/>
  <c r="Y213" i="26"/>
  <c r="Y214" i="26" s="1"/>
  <c r="P213" i="26" a="1"/>
  <c r="P213" i="26" s="1"/>
  <c r="Q213" i="26" s="1"/>
  <c r="G213" i="26" a="1"/>
  <c r="G213" i="26" s="1"/>
  <c r="K213" i="26"/>
  <c r="F245" i="26"/>
  <c r="U214" i="26"/>
  <c r="V214" i="26" s="1"/>
  <c r="F236" i="26"/>
  <c r="J604" i="27"/>
  <c r="I551" i="27"/>
  <c r="J551" i="27" s="1"/>
  <c r="G551" i="27" a="1"/>
  <c r="G551" i="27" s="1"/>
  <c r="H551" i="27" a="1"/>
  <c r="H551" i="27" s="1"/>
  <c r="E551" i="27" a="1"/>
  <c r="E551" i="27" s="1"/>
  <c r="B552" i="27"/>
  <c r="F551" i="27" a="1"/>
  <c r="F551" i="27" s="1"/>
  <c r="J528" i="27"/>
  <c r="X245" i="26"/>
  <c r="M218" i="26"/>
  <c r="F218" i="26"/>
  <c r="Q245" i="26"/>
  <c r="U246" i="26"/>
  <c r="V246" i="26" s="1"/>
  <c r="G246" i="26" a="1"/>
  <c r="G246" i="26" s="1"/>
  <c r="H246" i="26" s="1"/>
  <c r="Y246" i="26"/>
  <c r="W246" i="26"/>
  <c r="N246" i="26" a="1"/>
  <c r="N246" i="26" s="1"/>
  <c r="O246" i="26" s="1"/>
  <c r="R246" i="26"/>
  <c r="K246" i="26"/>
  <c r="E246" i="26" a="1"/>
  <c r="E246" i="26" s="1"/>
  <c r="S246" i="26"/>
  <c r="T246" i="26" s="1"/>
  <c r="L246" i="26" a="1"/>
  <c r="L246" i="26" s="1"/>
  <c r="M246" i="26" s="1"/>
  <c r="C247" i="26"/>
  <c r="P246" i="26" a="1"/>
  <c r="P246" i="26" s="1"/>
  <c r="Q246" i="26" s="1"/>
  <c r="I246" i="26" a="1"/>
  <c r="I246" i="26" s="1"/>
  <c r="J246" i="26" s="1"/>
  <c r="M236" i="26"/>
  <c r="E529" i="27" a="1"/>
  <c r="E529" i="27" s="1"/>
  <c r="G529" i="27" a="1"/>
  <c r="G529" i="27" s="1"/>
  <c r="H529" i="27" a="1"/>
  <c r="H529" i="27" s="1"/>
  <c r="B530" i="27"/>
  <c r="I529" i="27"/>
  <c r="J529" i="27" s="1"/>
  <c r="F529" i="27" a="1"/>
  <c r="F529" i="27" s="1"/>
  <c r="C220" i="26"/>
  <c r="W219" i="26"/>
  <c r="X219" i="26" s="1"/>
  <c r="G219" i="26" a="1"/>
  <c r="G219" i="26" s="1"/>
  <c r="H219" i="26" s="1"/>
  <c r="N219" i="26" a="1"/>
  <c r="N219" i="26" s="1"/>
  <c r="O219" i="26" s="1"/>
  <c r="K219" i="26"/>
  <c r="L219" i="26" a="1"/>
  <c r="L219" i="26" s="1"/>
  <c r="M219" i="26" s="1"/>
  <c r="E219" i="26" a="1"/>
  <c r="E219" i="26" s="1"/>
  <c r="F219" i="26" s="1"/>
  <c r="R219" i="26"/>
  <c r="P219" i="26" a="1"/>
  <c r="P219" i="26" s="1"/>
  <c r="Q219" i="26" s="1"/>
  <c r="S219" i="26"/>
  <c r="T219" i="26" s="1"/>
  <c r="I219" i="26" a="1"/>
  <c r="I219" i="26" s="1"/>
  <c r="J219" i="26" s="1"/>
  <c r="Y219" i="26"/>
  <c r="U219" i="26"/>
  <c r="H218" i="26"/>
  <c r="K214" i="26"/>
  <c r="H245" i="26"/>
  <c r="T236" i="26"/>
  <c r="J236" i="26"/>
  <c r="W257" i="26"/>
  <c r="I257" i="26" a="1"/>
  <c r="I257" i="26" s="1"/>
  <c r="U257" i="26"/>
  <c r="E257" i="26" a="1"/>
  <c r="E257" i="26" s="1"/>
  <c r="N257" i="26" a="1"/>
  <c r="N257" i="26" s="1"/>
  <c r="C258" i="26"/>
  <c r="G257" i="26" a="1"/>
  <c r="G257" i="26" s="1"/>
  <c r="R257" i="26"/>
  <c r="Y257" i="26"/>
  <c r="L257" i="26" a="1"/>
  <c r="L257" i="26" s="1"/>
  <c r="P257" i="26" a="1"/>
  <c r="P257" i="26" s="1"/>
  <c r="Q257" i="26" s="1"/>
  <c r="S257" i="26"/>
  <c r="T257" i="26" s="1"/>
  <c r="K257" i="26"/>
  <c r="T218" i="26"/>
  <c r="O218" i="26"/>
  <c r="T245" i="26"/>
  <c r="O245" i="26"/>
  <c r="X236" i="26"/>
  <c r="Q236" i="26"/>
  <c r="J550" i="27"/>
  <c r="J218" i="26"/>
  <c r="V245" i="26"/>
  <c r="J245" i="26"/>
  <c r="V218" i="26"/>
  <c r="M245" i="26"/>
  <c r="Y237" i="26"/>
  <c r="P237" i="26" a="1"/>
  <c r="P237" i="26" s="1"/>
  <c r="Q237" i="26" s="1"/>
  <c r="U237" i="26"/>
  <c r="V237" i="26" s="1"/>
  <c r="L237" i="26" a="1"/>
  <c r="L237" i="26" s="1"/>
  <c r="M237" i="26" s="1"/>
  <c r="I237" i="26" a="1"/>
  <c r="I237" i="26" s="1"/>
  <c r="G237" i="26" a="1"/>
  <c r="G237" i="26" s="1"/>
  <c r="H237" i="26" s="1"/>
  <c r="K237" i="26"/>
  <c r="C238" i="26"/>
  <c r="N237" i="26" a="1"/>
  <c r="N237" i="26" s="1"/>
  <c r="R237" i="26"/>
  <c r="S237" i="26"/>
  <c r="T237" i="26" s="1"/>
  <c r="W237" i="26"/>
  <c r="X237" i="26" s="1"/>
  <c r="E237" i="26" a="1"/>
  <c r="E237" i="26" s="1"/>
  <c r="O236" i="26"/>
  <c r="AB53" i="24"/>
  <c r="T53" i="24" a="1"/>
  <c r="T53" i="24" s="1"/>
  <c r="D53" i="24" a="1"/>
  <c r="D53" i="24" s="1"/>
  <c r="E53" i="24" a="1"/>
  <c r="E53" i="24" s="1"/>
  <c r="Z53" i="24" a="1"/>
  <c r="Z53" i="24" s="1"/>
  <c r="Q53" i="24"/>
  <c r="J53" i="24"/>
  <c r="H53" i="24"/>
  <c r="S53" i="24" a="1"/>
  <c r="S53" i="24" s="1"/>
  <c r="R53" i="24" a="1"/>
  <c r="R53" i="24" s="1"/>
  <c r="C53" i="24" a="1"/>
  <c r="C53" i="24" s="1"/>
  <c r="L53" i="24" a="1"/>
  <c r="L53" i="24" s="1"/>
  <c r="Y53" i="24" a="1"/>
  <c r="Y53" i="24" s="1"/>
  <c r="K53" i="24" a="1"/>
  <c r="K53" i="24" s="1"/>
  <c r="X53" i="24"/>
  <c r="W53" i="24"/>
  <c r="P53" i="24"/>
  <c r="I53" i="24"/>
  <c r="AA53" i="24"/>
  <c r="M53" i="24" a="1"/>
  <c r="M53" i="24" s="1"/>
  <c r="P58" i="24"/>
  <c r="S58" i="24" a="1"/>
  <c r="S58" i="24" s="1"/>
  <c r="R58" i="24" a="1"/>
  <c r="R58" i="24" s="1"/>
  <c r="I58" i="24"/>
  <c r="T58" i="24" a="1"/>
  <c r="T58" i="24" s="1"/>
  <c r="AA58" i="24"/>
  <c r="AB58" i="24"/>
  <c r="M58" i="24" a="1"/>
  <c r="M58" i="24" s="1"/>
  <c r="E58" i="24" a="1"/>
  <c r="E58" i="24" s="1"/>
  <c r="C58" i="24" a="1"/>
  <c r="C58" i="24" s="1"/>
  <c r="X58" i="24"/>
  <c r="Y58" i="24" a="1"/>
  <c r="Y58" i="24" s="1"/>
  <c r="L58" i="24" a="1"/>
  <c r="L58" i="24" s="1"/>
  <c r="K58" i="24" a="1"/>
  <c r="K58" i="24" s="1"/>
  <c r="Q58" i="24"/>
  <c r="J58" i="24"/>
  <c r="H58" i="24"/>
  <c r="W58" i="24"/>
  <c r="Z58" i="24" a="1"/>
  <c r="Z58" i="24" s="1"/>
  <c r="D58" i="24" a="1"/>
  <c r="D58" i="24" s="1"/>
  <c r="R56" i="24" a="1"/>
  <c r="R56" i="24" s="1"/>
  <c r="T56" i="24" a="1"/>
  <c r="T56" i="24" s="1"/>
  <c r="AB56" i="24"/>
  <c r="L56" i="24" a="1"/>
  <c r="L56" i="24" s="1"/>
  <c r="Z56" i="24" a="1"/>
  <c r="Z56" i="24" s="1"/>
  <c r="W56" i="24"/>
  <c r="X56" i="24"/>
  <c r="I56" i="24"/>
  <c r="E56" i="24" a="1"/>
  <c r="E56" i="24" s="1"/>
  <c r="M56" i="24" a="1"/>
  <c r="M56" i="24" s="1"/>
  <c r="C56" i="24" a="1"/>
  <c r="C56" i="24" s="1"/>
  <c r="K56" i="24" a="1"/>
  <c r="K56" i="24" s="1"/>
  <c r="P56" i="24"/>
  <c r="S56" i="24" a="1"/>
  <c r="S56" i="24" s="1"/>
  <c r="J56" i="24"/>
  <c r="H56" i="24"/>
  <c r="Q56" i="24"/>
  <c r="D56" i="24" a="1"/>
  <c r="D56" i="24" s="1"/>
  <c r="AA56" i="24"/>
  <c r="Y56" i="24" a="1"/>
  <c r="Y56" i="24" s="1"/>
  <c r="E57" i="24" a="1"/>
  <c r="E57" i="24" s="1"/>
  <c r="J57" i="24"/>
  <c r="Q57" i="24"/>
  <c r="W57" i="24"/>
  <c r="K57" i="24" a="1"/>
  <c r="K57" i="24" s="1"/>
  <c r="Z57" i="24" a="1"/>
  <c r="Z57" i="24" s="1"/>
  <c r="AA57" i="24"/>
  <c r="H57" i="24"/>
  <c r="Y57" i="24" a="1"/>
  <c r="Y57" i="24" s="1"/>
  <c r="M57" i="24" a="1"/>
  <c r="M57" i="24" s="1"/>
  <c r="P57" i="24"/>
  <c r="C57" i="24" a="1"/>
  <c r="C57" i="24" s="1"/>
  <c r="D57" i="24" a="1"/>
  <c r="D57" i="24" s="1"/>
  <c r="X57" i="24"/>
  <c r="T57" i="24" a="1"/>
  <c r="T57" i="24" s="1"/>
  <c r="AB57" i="24"/>
  <c r="R57" i="24" a="1"/>
  <c r="R57" i="24" s="1"/>
  <c r="S57" i="24" a="1"/>
  <c r="S57" i="24" s="1"/>
  <c r="I57" i="24"/>
  <c r="L57" i="24" a="1"/>
  <c r="L57" i="24" s="1"/>
  <c r="W229" i="26" l="1"/>
  <c r="X229" i="26" s="1"/>
  <c r="Y229" i="26"/>
  <c r="G229" i="26" a="1"/>
  <c r="G229" i="26" s="1"/>
  <c r="H229" i="26" s="1"/>
  <c r="L229" i="26" a="1"/>
  <c r="L229" i="26" s="1"/>
  <c r="M229" i="26" s="1"/>
  <c r="E229" i="26" a="1"/>
  <c r="E229" i="26" s="1"/>
  <c r="F229" i="26" s="1"/>
  <c r="C230" i="26"/>
  <c r="S229" i="26"/>
  <c r="T229" i="26" s="1"/>
  <c r="P229" i="26" a="1"/>
  <c r="P229" i="26" s="1"/>
  <c r="Q229" i="26" s="1"/>
  <c r="U229" i="26"/>
  <c r="V229" i="26" s="1"/>
  <c r="N229" i="26" a="1"/>
  <c r="N229" i="26" s="1"/>
  <c r="O229" i="26" s="1"/>
  <c r="K229" i="26"/>
  <c r="R229" i="26"/>
  <c r="I229" i="26" a="1"/>
  <c r="I229" i="26" s="1"/>
  <c r="J229" i="26" s="1"/>
  <c r="E579" i="27" a="1"/>
  <c r="E579" i="27" s="1"/>
  <c r="H579" i="27" a="1"/>
  <c r="H579" i="27" s="1"/>
  <c r="I579" i="27"/>
  <c r="J579" i="27" s="1"/>
  <c r="G579" i="27" a="1"/>
  <c r="G579" i="27" s="1"/>
  <c r="F579" i="27" a="1"/>
  <c r="F579" i="27" s="1"/>
  <c r="B580" i="27"/>
  <c r="P214" i="26"/>
  <c r="Q214" i="26" s="1"/>
  <c r="F213" i="26"/>
  <c r="E214" i="26"/>
  <c r="F214" i="26" s="1"/>
  <c r="F237" i="26"/>
  <c r="J237" i="26"/>
  <c r="M257" i="26"/>
  <c r="J257" i="26"/>
  <c r="V219" i="26"/>
  <c r="F246" i="26"/>
  <c r="U258" i="26"/>
  <c r="V258" i="26" s="1"/>
  <c r="L258" i="26" a="1"/>
  <c r="L258" i="26" s="1"/>
  <c r="M258" i="26" s="1"/>
  <c r="W258" i="26"/>
  <c r="X258" i="26" s="1"/>
  <c r="G258" i="26" a="1"/>
  <c r="G258" i="26" s="1"/>
  <c r="H258" i="26" s="1"/>
  <c r="E258" i="26" a="1"/>
  <c r="E258" i="26" s="1"/>
  <c r="F258" i="26" s="1"/>
  <c r="I258" i="26" a="1"/>
  <c r="I258" i="26" s="1"/>
  <c r="J258" i="26" s="1"/>
  <c r="P258" i="26" a="1"/>
  <c r="P258" i="26" s="1"/>
  <c r="Q258" i="26" s="1"/>
  <c r="R258" i="26"/>
  <c r="Y258" i="26"/>
  <c r="Y259" i="26" s="1"/>
  <c r="S258" i="26"/>
  <c r="T258" i="26" s="1"/>
  <c r="K258" i="26"/>
  <c r="K259" i="26" s="1"/>
  <c r="N258" i="26" a="1"/>
  <c r="N258" i="26" s="1"/>
  <c r="O258" i="26" s="1"/>
  <c r="P220" i="26" a="1"/>
  <c r="P220" i="26" s="1"/>
  <c r="L220" i="26" a="1"/>
  <c r="L220" i="26" s="1"/>
  <c r="S220" i="26"/>
  <c r="I220" i="26" a="1"/>
  <c r="I220" i="26" s="1"/>
  <c r="R220" i="26"/>
  <c r="Y220" i="26"/>
  <c r="G220" i="26" a="1"/>
  <c r="G220" i="26" s="1"/>
  <c r="U220" i="26"/>
  <c r="V220" i="26" s="1"/>
  <c r="E220" i="26" a="1"/>
  <c r="E220" i="26" s="1"/>
  <c r="F220" i="26" s="1"/>
  <c r="W220" i="26"/>
  <c r="N220" i="26" a="1"/>
  <c r="N220" i="26" s="1"/>
  <c r="C221" i="26"/>
  <c r="K220" i="26"/>
  <c r="X246" i="26"/>
  <c r="H213" i="26"/>
  <c r="G214" i="26"/>
  <c r="H214" i="26" s="1"/>
  <c r="X213" i="26"/>
  <c r="W214" i="26"/>
  <c r="X214" i="26" s="1"/>
  <c r="O237" i="26"/>
  <c r="P238" i="26" a="1"/>
  <c r="P238" i="26" s="1"/>
  <c r="Q238" i="26" s="1"/>
  <c r="N238" i="26" a="1"/>
  <c r="N238" i="26" s="1"/>
  <c r="O238" i="26" s="1"/>
  <c r="I238" i="26" a="1"/>
  <c r="I238" i="26" s="1"/>
  <c r="J238" i="26" s="1"/>
  <c r="S238" i="26"/>
  <c r="G238" i="26" a="1"/>
  <c r="G238" i="26" s="1"/>
  <c r="H238" i="26" s="1"/>
  <c r="C239" i="26"/>
  <c r="E238" i="26" a="1"/>
  <c r="E238" i="26" s="1"/>
  <c r="F238" i="26" s="1"/>
  <c r="K238" i="26"/>
  <c r="U238" i="26"/>
  <c r="V238" i="26" s="1"/>
  <c r="R238" i="26"/>
  <c r="Y238" i="26"/>
  <c r="W238" i="26"/>
  <c r="X238" i="26" s="1"/>
  <c r="L238" i="26" a="1"/>
  <c r="L238" i="26" s="1"/>
  <c r="X257" i="26"/>
  <c r="T213" i="26"/>
  <c r="S214" i="26"/>
  <c r="T214" i="26" s="1"/>
  <c r="I606" i="27"/>
  <c r="F606" i="27" a="1"/>
  <c r="F606" i="27" s="1"/>
  <c r="E606" i="27" a="1"/>
  <c r="E606" i="27" s="1"/>
  <c r="B607" i="27"/>
  <c r="G606" i="27" a="1"/>
  <c r="G606" i="27" s="1"/>
  <c r="H606" i="27" a="1"/>
  <c r="H606" i="27" s="1"/>
  <c r="R259" i="26"/>
  <c r="J213" i="26"/>
  <c r="I214" i="26"/>
  <c r="J214" i="26" s="1"/>
  <c r="G633" i="27" a="1"/>
  <c r="G633" i="27" s="1"/>
  <c r="I633" i="27"/>
  <c r="J633" i="27" s="1"/>
  <c r="F633" i="27" a="1"/>
  <c r="F633" i="27" s="1"/>
  <c r="E633" i="27" a="1"/>
  <c r="E633" i="27" s="1"/>
  <c r="B634" i="27"/>
  <c r="H633" i="27" a="1"/>
  <c r="H633" i="27" s="1"/>
  <c r="H257" i="26"/>
  <c r="I530" i="27"/>
  <c r="J530" i="27" s="1"/>
  <c r="H530" i="27" a="1"/>
  <c r="H530" i="27" s="1"/>
  <c r="B531" i="27"/>
  <c r="G530" i="27" a="1"/>
  <c r="G530" i="27" s="1"/>
  <c r="F530" i="27" a="1"/>
  <c r="F530" i="27" s="1"/>
  <c r="E530" i="27" a="1"/>
  <c r="E530" i="27" s="1"/>
  <c r="O213" i="26"/>
  <c r="N214" i="26"/>
  <c r="O214" i="26" s="1"/>
  <c r="G662" i="27" a="1"/>
  <c r="G662" i="27" s="1"/>
  <c r="H662" i="27" a="1"/>
  <c r="H662" i="27" s="1"/>
  <c r="F662" i="27" a="1"/>
  <c r="F662" i="27" s="1"/>
  <c r="I662" i="27"/>
  <c r="B663" i="27"/>
  <c r="E662" i="27" a="1"/>
  <c r="E662" i="27" s="1"/>
  <c r="O257" i="26"/>
  <c r="Y247" i="26"/>
  <c r="I247" i="26" a="1"/>
  <c r="I247" i="26" s="1"/>
  <c r="C248" i="26"/>
  <c r="R247" i="26"/>
  <c r="P247" i="26" a="1"/>
  <c r="P247" i="26" s="1"/>
  <c r="W247" i="26"/>
  <c r="X247" i="26" s="1"/>
  <c r="E247" i="26" a="1"/>
  <c r="E247" i="26" s="1"/>
  <c r="F247" i="26" s="1"/>
  <c r="N247" i="26" a="1"/>
  <c r="N247" i="26" s="1"/>
  <c r="S247" i="26"/>
  <c r="K247" i="26"/>
  <c r="G247" i="26" a="1"/>
  <c r="G247" i="26" s="1"/>
  <c r="L247" i="26" a="1"/>
  <c r="L247" i="26" s="1"/>
  <c r="U247" i="26"/>
  <c r="M213" i="26"/>
  <c r="L214" i="26"/>
  <c r="M214" i="26" s="1"/>
  <c r="F257" i="26"/>
  <c r="G552" i="27" a="1"/>
  <c r="G552" i="27" s="1"/>
  <c r="I552" i="27"/>
  <c r="H552" i="27" a="1"/>
  <c r="H552" i="27" s="1"/>
  <c r="E552" i="27" a="1"/>
  <c r="E552" i="27" s="1"/>
  <c r="F552" i="27" a="1"/>
  <c r="F552" i="27" s="1"/>
  <c r="B553" i="27"/>
  <c r="V257" i="26"/>
  <c r="I230" i="26" l="1" a="1"/>
  <c r="I230" i="26" s="1"/>
  <c r="J230" i="26" s="1"/>
  <c r="R230" i="26"/>
  <c r="N230" i="26" a="1"/>
  <c r="N230" i="26" s="1"/>
  <c r="O230" i="26" s="1"/>
  <c r="L230" i="26" a="1"/>
  <c r="L230" i="26" s="1"/>
  <c r="M230" i="26" s="1"/>
  <c r="U230" i="26"/>
  <c r="V230" i="26" s="1"/>
  <c r="S230" i="26"/>
  <c r="T230" i="26" s="1"/>
  <c r="Y230" i="26"/>
  <c r="E230" i="26" a="1"/>
  <c r="E230" i="26" s="1"/>
  <c r="F230" i="26" s="1"/>
  <c r="P230" i="26" a="1"/>
  <c r="P230" i="26" s="1"/>
  <c r="Q230" i="26" s="1"/>
  <c r="C231" i="26"/>
  <c r="K230" i="26"/>
  <c r="W230" i="26"/>
  <c r="X230" i="26" s="1"/>
  <c r="G230" i="26" a="1"/>
  <c r="G230" i="26" s="1"/>
  <c r="H230" i="26" s="1"/>
  <c r="S259" i="26"/>
  <c r="T259" i="26" s="1"/>
  <c r="F580" i="27" a="1"/>
  <c r="F580" i="27" s="1"/>
  <c r="B581" i="27"/>
  <c r="E580" i="27" a="1"/>
  <c r="E580" i="27" s="1"/>
  <c r="H580" i="27" a="1"/>
  <c r="H580" i="27" s="1"/>
  <c r="I580" i="27"/>
  <c r="J580" i="27" s="1"/>
  <c r="G580" i="27" a="1"/>
  <c r="G580" i="27" s="1"/>
  <c r="P259" i="26"/>
  <c r="Q259" i="26" s="1"/>
  <c r="E259" i="26"/>
  <c r="F259" i="26" s="1"/>
  <c r="L259" i="26"/>
  <c r="M259" i="26" s="1"/>
  <c r="G259" i="26"/>
  <c r="H259" i="26" s="1"/>
  <c r="W259" i="26"/>
  <c r="X259" i="26" s="1"/>
  <c r="I259" i="26"/>
  <c r="J259" i="26" s="1"/>
  <c r="N259" i="26"/>
  <c r="O259" i="26" s="1"/>
  <c r="U259" i="26"/>
  <c r="V259" i="26" s="1"/>
  <c r="H553" i="27" a="1"/>
  <c r="H553" i="27" s="1"/>
  <c r="G553" i="27" a="1"/>
  <c r="G553" i="27" s="1"/>
  <c r="B554" i="27"/>
  <c r="F553" i="27" a="1"/>
  <c r="F553" i="27" s="1"/>
  <c r="E553" i="27" a="1"/>
  <c r="E553" i="27" s="1"/>
  <c r="I553" i="27"/>
  <c r="J553" i="27" s="1"/>
  <c r="J552" i="27"/>
  <c r="V247" i="26"/>
  <c r="M247" i="26"/>
  <c r="H247" i="26"/>
  <c r="T247" i="26"/>
  <c r="O247" i="26"/>
  <c r="Q247" i="26"/>
  <c r="K248" i="26"/>
  <c r="U248" i="26"/>
  <c r="V248" i="26" s="1"/>
  <c r="E248" i="26" a="1"/>
  <c r="E248" i="26" s="1"/>
  <c r="F248" i="26" s="1"/>
  <c r="W248" i="26"/>
  <c r="N248" i="26" a="1"/>
  <c r="N248" i="26" s="1"/>
  <c r="O248" i="26" s="1"/>
  <c r="P248" i="26" a="1"/>
  <c r="P248" i="26" s="1"/>
  <c r="Q248" i="26" s="1"/>
  <c r="S248" i="26"/>
  <c r="T248" i="26" s="1"/>
  <c r="R248" i="26"/>
  <c r="I248" i="26" a="1"/>
  <c r="I248" i="26" s="1"/>
  <c r="J248" i="26" s="1"/>
  <c r="L248" i="26" a="1"/>
  <c r="L248" i="26" s="1"/>
  <c r="M248" i="26" s="1"/>
  <c r="C249" i="26"/>
  <c r="Y248" i="26"/>
  <c r="G248" i="26" a="1"/>
  <c r="G248" i="26" s="1"/>
  <c r="H248" i="26" s="1"/>
  <c r="J247" i="26"/>
  <c r="F663" i="27" a="1"/>
  <c r="F663" i="27" s="1"/>
  <c r="G663" i="27" a="1"/>
  <c r="G663" i="27" s="1"/>
  <c r="I663" i="27"/>
  <c r="J663" i="27" s="1"/>
  <c r="H663" i="27" a="1"/>
  <c r="H663" i="27" s="1"/>
  <c r="B664" i="27"/>
  <c r="E663" i="27" a="1"/>
  <c r="E663" i="27" s="1"/>
  <c r="J662" i="27"/>
  <c r="H531" i="27" a="1"/>
  <c r="H531" i="27" s="1"/>
  <c r="B532" i="27"/>
  <c r="I531" i="27"/>
  <c r="J531" i="27" s="1"/>
  <c r="E531" i="27" a="1"/>
  <c r="E531" i="27" s="1"/>
  <c r="G531" i="27" a="1"/>
  <c r="G531" i="27" s="1"/>
  <c r="F531" i="27" a="1"/>
  <c r="F531" i="27" s="1"/>
  <c r="I634" i="27"/>
  <c r="J634" i="27" s="1"/>
  <c r="F634" i="27" a="1"/>
  <c r="F634" i="27" s="1"/>
  <c r="E634" i="27" a="1"/>
  <c r="E634" i="27" s="1"/>
  <c r="B635" i="27"/>
  <c r="G634" i="27" a="1"/>
  <c r="G634" i="27" s="1"/>
  <c r="H634" i="27" a="1"/>
  <c r="H634" i="27" s="1"/>
  <c r="I607" i="27"/>
  <c r="J607" i="27" s="1"/>
  <c r="H607" i="27" a="1"/>
  <c r="H607" i="27" s="1"/>
  <c r="G607" i="27" a="1"/>
  <c r="G607" i="27" s="1"/>
  <c r="F607" i="27" a="1"/>
  <c r="F607" i="27" s="1"/>
  <c r="E607" i="27" a="1"/>
  <c r="E607" i="27" s="1"/>
  <c r="B608" i="27"/>
  <c r="J606" i="27"/>
  <c r="M238" i="26"/>
  <c r="C240" i="26"/>
  <c r="R239" i="26"/>
  <c r="K239" i="26"/>
  <c r="G239" i="26" a="1"/>
  <c r="G239" i="26" s="1"/>
  <c r="H239" i="26" s="1"/>
  <c r="N239" i="26" a="1"/>
  <c r="N239" i="26" s="1"/>
  <c r="O239" i="26" s="1"/>
  <c r="L239" i="26" a="1"/>
  <c r="L239" i="26" s="1"/>
  <c r="M239" i="26" s="1"/>
  <c r="W239" i="26"/>
  <c r="X239" i="26" s="1"/>
  <c r="P239" i="26" a="1"/>
  <c r="P239" i="26" s="1"/>
  <c r="Q239" i="26" s="1"/>
  <c r="I239" i="26" a="1"/>
  <c r="I239" i="26" s="1"/>
  <c r="Y239" i="26"/>
  <c r="S239" i="26"/>
  <c r="T239" i="26" s="1"/>
  <c r="E239" i="26" a="1"/>
  <c r="E239" i="26" s="1"/>
  <c r="F239" i="26" s="1"/>
  <c r="U239" i="26"/>
  <c r="V239" i="26" s="1"/>
  <c r="T238" i="26"/>
  <c r="I221" i="26" a="1"/>
  <c r="I221" i="26" s="1"/>
  <c r="J221" i="26" s="1"/>
  <c r="U221" i="26"/>
  <c r="V221" i="26" s="1"/>
  <c r="R221" i="26"/>
  <c r="Y221" i="26"/>
  <c r="L221" i="26" a="1"/>
  <c r="L221" i="26" s="1"/>
  <c r="M221" i="26" s="1"/>
  <c r="P221" i="26" a="1"/>
  <c r="P221" i="26" s="1"/>
  <c r="Q221" i="26" s="1"/>
  <c r="W221" i="26"/>
  <c r="X221" i="26" s="1"/>
  <c r="E221" i="26" a="1"/>
  <c r="E221" i="26" s="1"/>
  <c r="G221" i="26" a="1"/>
  <c r="G221" i="26" s="1"/>
  <c r="H221" i="26" s="1"/>
  <c r="C222" i="26"/>
  <c r="S221" i="26"/>
  <c r="T221" i="26" s="1"/>
  <c r="K221" i="26"/>
  <c r="N221" i="26" a="1"/>
  <c r="N221" i="26" s="1"/>
  <c r="O221" i="26" s="1"/>
  <c r="O220" i="26"/>
  <c r="X220" i="26"/>
  <c r="H220" i="26"/>
  <c r="J220" i="26"/>
  <c r="T220" i="26"/>
  <c r="M220" i="26"/>
  <c r="Q220" i="26"/>
  <c r="G231" i="26" l="1" a="1"/>
  <c r="G231" i="26" s="1"/>
  <c r="K231" i="26"/>
  <c r="K232" i="26" s="1"/>
  <c r="P231" i="26" a="1"/>
  <c r="P231" i="26" s="1"/>
  <c r="E231" i="26" a="1"/>
  <c r="E231" i="26" s="1"/>
  <c r="R231" i="26"/>
  <c r="R232" i="26" s="1"/>
  <c r="I231" i="26" a="1"/>
  <c r="I231" i="26" s="1"/>
  <c r="Y231" i="26"/>
  <c r="Y232" i="26" s="1"/>
  <c r="U231" i="26"/>
  <c r="W231" i="26"/>
  <c r="L231" i="26" a="1"/>
  <c r="L231" i="26" s="1"/>
  <c r="S231" i="26"/>
  <c r="N231" i="26" a="1"/>
  <c r="N231" i="26" s="1"/>
  <c r="G581" i="27" a="1"/>
  <c r="G581" i="27" s="1"/>
  <c r="I581" i="27"/>
  <c r="J581" i="27" s="1"/>
  <c r="E581" i="27" a="1"/>
  <c r="E581" i="27" s="1"/>
  <c r="B582" i="27"/>
  <c r="F581" i="27" a="1"/>
  <c r="F581" i="27" s="1"/>
  <c r="H581" i="27" a="1"/>
  <c r="H581" i="27" s="1"/>
  <c r="F221" i="26"/>
  <c r="J239" i="26"/>
  <c r="X248" i="26"/>
  <c r="G222" i="26" a="1"/>
  <c r="G222" i="26" s="1"/>
  <c r="H222" i="26" s="1"/>
  <c r="E222" i="26" a="1"/>
  <c r="E222" i="26" s="1"/>
  <c r="F222" i="26" s="1"/>
  <c r="R222" i="26"/>
  <c r="R223" i="26" s="1"/>
  <c r="W222" i="26"/>
  <c r="U222" i="26"/>
  <c r="N222" i="26" a="1"/>
  <c r="N222" i="26" s="1"/>
  <c r="K222" i="26"/>
  <c r="K223" i="26" s="1"/>
  <c r="I222" i="26" a="1"/>
  <c r="I222" i="26" s="1"/>
  <c r="J222" i="26" s="1"/>
  <c r="P222" i="26" a="1"/>
  <c r="P222" i="26" s="1"/>
  <c r="Q222" i="26" s="1"/>
  <c r="S222" i="26"/>
  <c r="L222" i="26" a="1"/>
  <c r="L222" i="26" s="1"/>
  <c r="Y222" i="26"/>
  <c r="Y223" i="26" s="1"/>
  <c r="E240" i="26" a="1"/>
  <c r="E240" i="26" s="1"/>
  <c r="G240" i="26" a="1"/>
  <c r="G240" i="26" s="1"/>
  <c r="W240" i="26"/>
  <c r="X240" i="26" s="1"/>
  <c r="P240" i="26" a="1"/>
  <c r="P240" i="26" s="1"/>
  <c r="Q240" i="26" s="1"/>
  <c r="S240" i="26"/>
  <c r="K240" i="26"/>
  <c r="K241" i="26" s="1"/>
  <c r="L240" i="26" a="1"/>
  <c r="L240" i="26" s="1"/>
  <c r="I240" i="26" a="1"/>
  <c r="I240" i="26" s="1"/>
  <c r="J240" i="26" s="1"/>
  <c r="R240" i="26"/>
  <c r="R241" i="26" s="1"/>
  <c r="Y240" i="26"/>
  <c r="Y241" i="26" s="1"/>
  <c r="N240" i="26" a="1"/>
  <c r="N240" i="26" s="1"/>
  <c r="U240" i="26"/>
  <c r="V240" i="26" s="1"/>
  <c r="F608" i="27" a="1"/>
  <c r="F608" i="27" s="1"/>
  <c r="I608" i="27"/>
  <c r="J608" i="27" s="1"/>
  <c r="H608" i="27" a="1"/>
  <c r="H608" i="27" s="1"/>
  <c r="B609" i="27"/>
  <c r="G608" i="27" a="1"/>
  <c r="G608" i="27" s="1"/>
  <c r="E608" i="27" a="1"/>
  <c r="E608" i="27" s="1"/>
  <c r="H635" i="27" a="1"/>
  <c r="H635" i="27" s="1"/>
  <c r="I635" i="27"/>
  <c r="E635" i="27" a="1"/>
  <c r="E635" i="27" s="1"/>
  <c r="B636" i="27"/>
  <c r="F635" i="27" a="1"/>
  <c r="F635" i="27" s="1"/>
  <c r="G635" i="27" a="1"/>
  <c r="G635" i="27" s="1"/>
  <c r="G532" i="27" a="1"/>
  <c r="G532" i="27" s="1"/>
  <c r="B533" i="27"/>
  <c r="E532" i="27" a="1"/>
  <c r="E532" i="27" s="1"/>
  <c r="H532" i="27" a="1"/>
  <c r="H532" i="27" s="1"/>
  <c r="F532" i="27" a="1"/>
  <c r="F532" i="27" s="1"/>
  <c r="I532" i="27"/>
  <c r="B665" i="27"/>
  <c r="E664" i="27" a="1"/>
  <c r="E664" i="27" s="1"/>
  <c r="I664" i="27"/>
  <c r="J664" i="27" s="1"/>
  <c r="F664" i="27" a="1"/>
  <c r="F664" i="27" s="1"/>
  <c r="H664" i="27" a="1"/>
  <c r="H664" i="27" s="1"/>
  <c r="G664" i="27" a="1"/>
  <c r="G664" i="27" s="1"/>
  <c r="R249" i="26"/>
  <c r="R250" i="26" s="1"/>
  <c r="S249" i="26"/>
  <c r="T249" i="26" s="1"/>
  <c r="Y249" i="26"/>
  <c r="Y250" i="26" s="1"/>
  <c r="N249" i="26" a="1"/>
  <c r="N249" i="26" s="1"/>
  <c r="P249" i="26" a="1"/>
  <c r="P249" i="26" s="1"/>
  <c r="W249" i="26"/>
  <c r="X249" i="26" s="1"/>
  <c r="K249" i="26"/>
  <c r="K250" i="26" s="1"/>
  <c r="I249" i="26" a="1"/>
  <c r="I249" i="26" s="1"/>
  <c r="J249" i="26" s="1"/>
  <c r="L249" i="26" a="1"/>
  <c r="L249" i="26" s="1"/>
  <c r="M249" i="26" s="1"/>
  <c r="U249" i="26"/>
  <c r="V249" i="26" s="1"/>
  <c r="E249" i="26" a="1"/>
  <c r="E249" i="26" s="1"/>
  <c r="F249" i="26" s="1"/>
  <c r="G249" i="26" a="1"/>
  <c r="G249" i="26" s="1"/>
  <c r="B555" i="27"/>
  <c r="G554" i="27" a="1"/>
  <c r="G554" i="27" s="1"/>
  <c r="H554" i="27" a="1"/>
  <c r="H554" i="27" s="1"/>
  <c r="F554" i="27" a="1"/>
  <c r="F554" i="27" s="1"/>
  <c r="I554" i="27"/>
  <c r="J554" i="27" s="1"/>
  <c r="E554" i="27" a="1"/>
  <c r="E554" i="27" s="1"/>
  <c r="G582" i="27" l="1" a="1"/>
  <c r="G582" i="27" s="1"/>
  <c r="E582" i="27" a="1"/>
  <c r="E582" i="27" s="1"/>
  <c r="F582" i="27" a="1"/>
  <c r="F582" i="27" s="1"/>
  <c r="H582" i="27" a="1"/>
  <c r="H582" i="27" s="1"/>
  <c r="B583" i="27"/>
  <c r="I582" i="27"/>
  <c r="J582" i="27" s="1"/>
  <c r="V231" i="26"/>
  <c r="U232" i="26"/>
  <c r="V232" i="26" s="1"/>
  <c r="J231" i="26"/>
  <c r="I232" i="26"/>
  <c r="J232" i="26" s="1"/>
  <c r="O231" i="26"/>
  <c r="N232" i="26"/>
  <c r="O232" i="26" s="1"/>
  <c r="F231" i="26"/>
  <c r="E232" i="26"/>
  <c r="F232" i="26" s="1"/>
  <c r="T231" i="26"/>
  <c r="S232" i="26"/>
  <c r="T232" i="26" s="1"/>
  <c r="Q231" i="26"/>
  <c r="P232" i="26"/>
  <c r="Q232" i="26" s="1"/>
  <c r="M231" i="26"/>
  <c r="L232" i="26"/>
  <c r="M232" i="26" s="1"/>
  <c r="X231" i="26"/>
  <c r="W232" i="26"/>
  <c r="X232" i="26" s="1"/>
  <c r="H231" i="26"/>
  <c r="G232" i="26"/>
  <c r="H232" i="26" s="1"/>
  <c r="E223" i="26"/>
  <c r="F223" i="26" s="1"/>
  <c r="L250" i="26"/>
  <c r="M250" i="26" s="1"/>
  <c r="O240" i="26"/>
  <c r="N241" i="26"/>
  <c r="O241" i="26" s="1"/>
  <c r="S250" i="26"/>
  <c r="T250" i="26" s="1"/>
  <c r="H240" i="26"/>
  <c r="G241" i="26"/>
  <c r="H241" i="26" s="1"/>
  <c r="O222" i="26"/>
  <c r="N223" i="26"/>
  <c r="O223" i="26" s="1"/>
  <c r="W250" i="26"/>
  <c r="X250" i="26" s="1"/>
  <c r="I250" i="26"/>
  <c r="J250" i="26" s="1"/>
  <c r="E250" i="26"/>
  <c r="F250" i="26" s="1"/>
  <c r="J635" i="27"/>
  <c r="F240" i="26"/>
  <c r="E241" i="26"/>
  <c r="F241" i="26" s="1"/>
  <c r="V222" i="26"/>
  <c r="U223" i="26"/>
  <c r="V223" i="26" s="1"/>
  <c r="G223" i="26"/>
  <c r="H223" i="26" s="1"/>
  <c r="X222" i="26"/>
  <c r="W223" i="26"/>
  <c r="X223" i="26" s="1"/>
  <c r="I241" i="26"/>
  <c r="J241" i="26" s="1"/>
  <c r="P223" i="26"/>
  <c r="Q223" i="26" s="1"/>
  <c r="P241" i="26"/>
  <c r="Q241" i="26" s="1"/>
  <c r="I223" i="26"/>
  <c r="J223" i="26" s="1"/>
  <c r="T240" i="26"/>
  <c r="S241" i="26"/>
  <c r="T241" i="26" s="1"/>
  <c r="Q249" i="26"/>
  <c r="P250" i="26"/>
  <c r="Q250" i="26" s="1"/>
  <c r="M240" i="26"/>
  <c r="L241" i="26"/>
  <c r="M241" i="26" s="1"/>
  <c r="M222" i="26"/>
  <c r="L223" i="26"/>
  <c r="M223" i="26" s="1"/>
  <c r="U250" i="26"/>
  <c r="V250" i="26" s="1"/>
  <c r="W241" i="26"/>
  <c r="X241" i="26" s="1"/>
  <c r="H249" i="26"/>
  <c r="G250" i="26"/>
  <c r="H250" i="26" s="1"/>
  <c r="O249" i="26"/>
  <c r="N250" i="26"/>
  <c r="O250" i="26" s="1"/>
  <c r="J532" i="27"/>
  <c r="T222" i="26"/>
  <c r="S223" i="26"/>
  <c r="T223" i="26" s="1"/>
  <c r="U241" i="26"/>
  <c r="V241" i="26" s="1"/>
  <c r="H555" i="27" a="1"/>
  <c r="H555" i="27" s="1"/>
  <c r="E555" i="27" a="1"/>
  <c r="E555" i="27" s="1"/>
  <c r="F555" i="27" a="1"/>
  <c r="F555" i="27" s="1"/>
  <c r="G555" i="27" a="1"/>
  <c r="G555" i="27" s="1"/>
  <c r="I555" i="27"/>
  <c r="B556" i="27"/>
  <c r="B666" i="27"/>
  <c r="H665" i="27" a="1"/>
  <c r="H665" i="27" s="1"/>
  <c r="F665" i="27" a="1"/>
  <c r="F665" i="27" s="1"/>
  <c r="I665" i="27"/>
  <c r="E665" i="27" a="1"/>
  <c r="E665" i="27" s="1"/>
  <c r="G665" i="27" a="1"/>
  <c r="G665" i="27" s="1"/>
  <c r="G533" i="27" a="1"/>
  <c r="G533" i="27" s="1"/>
  <c r="F533" i="27" a="1"/>
  <c r="F533" i="27" s="1"/>
  <c r="I533" i="27"/>
  <c r="J533" i="27" s="1"/>
  <c r="E533" i="27" a="1"/>
  <c r="E533" i="27" s="1"/>
  <c r="B534" i="27"/>
  <c r="H533" i="27" a="1"/>
  <c r="H533" i="27" s="1"/>
  <c r="I636" i="27"/>
  <c r="J636" i="27" s="1"/>
  <c r="G636" i="27" a="1"/>
  <c r="G636" i="27" s="1"/>
  <c r="F636" i="27" a="1"/>
  <c r="F636" i="27" s="1"/>
  <c r="E636" i="27" a="1"/>
  <c r="E636" i="27" s="1"/>
  <c r="H636" i="27" a="1"/>
  <c r="H636" i="27" s="1"/>
  <c r="B637" i="27"/>
  <c r="E609" i="27" a="1"/>
  <c r="E609" i="27" s="1"/>
  <c r="G609" i="27" a="1"/>
  <c r="G609" i="27" s="1"/>
  <c r="H609" i="27" a="1"/>
  <c r="H609" i="27" s="1"/>
  <c r="F609" i="27" a="1"/>
  <c r="F609" i="27" s="1"/>
  <c r="I609" i="27"/>
  <c r="B610" i="27"/>
  <c r="E583" i="27" l="1" a="1"/>
  <c r="E583" i="27" s="1"/>
  <c r="H583" i="27" a="1"/>
  <c r="H583" i="27" s="1"/>
  <c r="G583" i="27" a="1"/>
  <c r="G583" i="27" s="1"/>
  <c r="F583" i="27" a="1"/>
  <c r="F583" i="27" s="1"/>
  <c r="I583" i="27"/>
  <c r="J583" i="27" s="1"/>
  <c r="B584" i="27"/>
  <c r="J555" i="27"/>
  <c r="J665" i="27"/>
  <c r="J609" i="27"/>
  <c r="G610" i="27" a="1"/>
  <c r="G610" i="27" s="1"/>
  <c r="F610" i="27" a="1"/>
  <c r="F610" i="27" s="1"/>
  <c r="B611" i="27"/>
  <c r="I610" i="27"/>
  <c r="J610" i="27" s="1"/>
  <c r="H610" i="27" a="1"/>
  <c r="H610" i="27" s="1"/>
  <c r="E610" i="27" a="1"/>
  <c r="E610" i="27" s="1"/>
  <c r="H637" i="27" a="1"/>
  <c r="H637" i="27" s="1"/>
  <c r="I637" i="27"/>
  <c r="E637" i="27" a="1"/>
  <c r="E637" i="27" s="1"/>
  <c r="F637" i="27" a="1"/>
  <c r="F637" i="27" s="1"/>
  <c r="B638" i="27"/>
  <c r="G637" i="27" a="1"/>
  <c r="G637" i="27" s="1"/>
  <c r="G534" i="27" a="1"/>
  <c r="G534" i="27" s="1"/>
  <c r="F534" i="27" a="1"/>
  <c r="F534" i="27" s="1"/>
  <c r="E534" i="27" a="1"/>
  <c r="E534" i="27" s="1"/>
  <c r="B535" i="27"/>
  <c r="H534" i="27" a="1"/>
  <c r="H534" i="27" s="1"/>
  <c r="I534" i="27"/>
  <c r="J534" i="27" s="1"/>
  <c r="G666" i="27" a="1"/>
  <c r="G666" i="27" s="1"/>
  <c r="F666" i="27" a="1"/>
  <c r="F666" i="27" s="1"/>
  <c r="E666" i="27" a="1"/>
  <c r="E666" i="27" s="1"/>
  <c r="B667" i="27"/>
  <c r="H666" i="27" a="1"/>
  <c r="H666" i="27" s="1"/>
  <c r="I666" i="27"/>
  <c r="J666" i="27" s="1"/>
  <c r="H556" i="27" a="1"/>
  <c r="H556" i="27" s="1"/>
  <c r="E556" i="27" a="1"/>
  <c r="E556" i="27" s="1"/>
  <c r="F556" i="27" a="1"/>
  <c r="F556" i="27" s="1"/>
  <c r="G556" i="27" a="1"/>
  <c r="G556" i="27" s="1"/>
  <c r="B557" i="27"/>
  <c r="I556" i="27"/>
  <c r="J556" i="27" s="1"/>
  <c r="H584" i="27" l="1" a="1"/>
  <c r="H584" i="27" s="1"/>
  <c r="B585" i="27"/>
  <c r="E584" i="27" a="1"/>
  <c r="E584" i="27" s="1"/>
  <c r="F584" i="27" a="1"/>
  <c r="F584" i="27" s="1"/>
  <c r="G584" i="27" a="1"/>
  <c r="G584" i="27" s="1"/>
  <c r="I584" i="27"/>
  <c r="J584" i="27" s="1"/>
  <c r="J637" i="27"/>
  <c r="H557" i="27" a="1"/>
  <c r="H557" i="27" s="1"/>
  <c r="E557" i="27" a="1"/>
  <c r="E557" i="27" s="1"/>
  <c r="I557" i="27"/>
  <c r="J557" i="27" s="1"/>
  <c r="G557" i="27" a="1"/>
  <c r="G557" i="27" s="1"/>
  <c r="F557" i="27" a="1"/>
  <c r="F557" i="27" s="1"/>
  <c r="B558" i="27"/>
  <c r="B668" i="27"/>
  <c r="G667" i="27" a="1"/>
  <c r="G667" i="27" s="1"/>
  <c r="I667" i="27"/>
  <c r="J667" i="27" s="1"/>
  <c r="E667" i="27" a="1"/>
  <c r="E667" i="27" s="1"/>
  <c r="H667" i="27" a="1"/>
  <c r="H667" i="27" s="1"/>
  <c r="F667" i="27" a="1"/>
  <c r="F667" i="27" s="1"/>
  <c r="I535" i="27"/>
  <c r="E535" i="27" a="1"/>
  <c r="E535" i="27" s="1"/>
  <c r="H535" i="27" a="1"/>
  <c r="H535" i="27" s="1"/>
  <c r="G535" i="27" a="1"/>
  <c r="G535" i="27" s="1"/>
  <c r="B536" i="27"/>
  <c r="F535" i="27" a="1"/>
  <c r="F535" i="27" s="1"/>
  <c r="I638" i="27"/>
  <c r="J638" i="27" s="1"/>
  <c r="H638" i="27" a="1"/>
  <c r="H638" i="27" s="1"/>
  <c r="B639" i="27"/>
  <c r="G638" i="27" a="1"/>
  <c r="G638" i="27" s="1"/>
  <c r="E638" i="27" a="1"/>
  <c r="E638" i="27" s="1"/>
  <c r="F638" i="27" a="1"/>
  <c r="F638" i="27" s="1"/>
  <c r="G611" i="27" a="1"/>
  <c r="G611" i="27" s="1"/>
  <c r="E611" i="27" a="1"/>
  <c r="E611" i="27" s="1"/>
  <c r="F611" i="27" a="1"/>
  <c r="F611" i="27" s="1"/>
  <c r="H611" i="27" a="1"/>
  <c r="H611" i="27" s="1"/>
  <c r="B612" i="27"/>
  <c r="I611" i="27"/>
  <c r="H585" i="27" l="1" a="1"/>
  <c r="H585" i="27" s="1"/>
  <c r="I585" i="27"/>
  <c r="J585" i="27" s="1"/>
  <c r="E585" i="27" a="1"/>
  <c r="E585" i="27" s="1"/>
  <c r="G585" i="27" a="1"/>
  <c r="G585" i="27" s="1"/>
  <c r="B586" i="27"/>
  <c r="F585" i="27" a="1"/>
  <c r="F585" i="27" s="1"/>
  <c r="J611" i="27"/>
  <c r="J535" i="27"/>
  <c r="I612" i="27"/>
  <c r="J612" i="27" s="1"/>
  <c r="G612" i="27" a="1"/>
  <c r="G612" i="27" s="1"/>
  <c r="E612" i="27" a="1"/>
  <c r="E612" i="27" s="1"/>
  <c r="H612" i="27" a="1"/>
  <c r="H612" i="27" s="1"/>
  <c r="B613" i="27"/>
  <c r="F612" i="27" a="1"/>
  <c r="F612" i="27" s="1"/>
  <c r="E639" i="27" a="1"/>
  <c r="E639" i="27" s="1"/>
  <c r="G639" i="27" a="1"/>
  <c r="G639" i="27" s="1"/>
  <c r="I639" i="27"/>
  <c r="F639" i="27" a="1"/>
  <c r="F639" i="27" s="1"/>
  <c r="B640" i="27"/>
  <c r="H639" i="27" a="1"/>
  <c r="H639" i="27" s="1"/>
  <c r="B537" i="27"/>
  <c r="G536" i="27" a="1"/>
  <c r="G536" i="27" s="1"/>
  <c r="F536" i="27" a="1"/>
  <c r="F536" i="27" s="1"/>
  <c r="E536" i="27" a="1"/>
  <c r="E536" i="27" s="1"/>
  <c r="I536" i="27"/>
  <c r="J536" i="27" s="1"/>
  <c r="H536" i="27" a="1"/>
  <c r="H536" i="27" s="1"/>
  <c r="I668" i="27"/>
  <c r="J668" i="27" s="1"/>
  <c r="E668" i="27" a="1"/>
  <c r="E668" i="27" s="1"/>
  <c r="B669" i="27"/>
  <c r="H668" i="27" a="1"/>
  <c r="H668" i="27" s="1"/>
  <c r="G668" i="27" a="1"/>
  <c r="G668" i="27" s="1"/>
  <c r="F668" i="27" a="1"/>
  <c r="F668" i="27" s="1"/>
  <c r="E558" i="27" a="1"/>
  <c r="E558" i="27" s="1"/>
  <c r="B559" i="27"/>
  <c r="G558" i="27" a="1"/>
  <c r="G558" i="27" s="1"/>
  <c r="I558" i="27"/>
  <c r="F558" i="27" a="1"/>
  <c r="F558" i="27" s="1"/>
  <c r="H558" i="27" a="1"/>
  <c r="H558" i="27" s="1"/>
  <c r="I586" i="27" l="1"/>
  <c r="J586" i="27" s="1"/>
  <c r="B587" i="27"/>
  <c r="H586" i="27" a="1"/>
  <c r="H586" i="27" s="1"/>
  <c r="F586" i="27" a="1"/>
  <c r="F586" i="27" s="1"/>
  <c r="G586" i="27" a="1"/>
  <c r="G586" i="27" s="1"/>
  <c r="E586" i="27" a="1"/>
  <c r="E586" i="27" s="1"/>
  <c r="J558" i="27"/>
  <c r="J639" i="27"/>
  <c r="E559" i="27" a="1"/>
  <c r="E559" i="27" s="1"/>
  <c r="I559" i="27"/>
  <c r="J559" i="27" s="1"/>
  <c r="G559" i="27" a="1"/>
  <c r="G559" i="27" s="1"/>
  <c r="B560" i="27"/>
  <c r="H559" i="27" a="1"/>
  <c r="H559" i="27" s="1"/>
  <c r="F559" i="27" a="1"/>
  <c r="F559" i="27" s="1"/>
  <c r="I669" i="27"/>
  <c r="B670" i="27"/>
  <c r="G669" i="27" a="1"/>
  <c r="G669" i="27" s="1"/>
  <c r="H669" i="27" a="1"/>
  <c r="H669" i="27" s="1"/>
  <c r="F669" i="27" a="1"/>
  <c r="F669" i="27" s="1"/>
  <c r="E669" i="27" a="1"/>
  <c r="E669" i="27" s="1"/>
  <c r="G537" i="27" a="1"/>
  <c r="G537" i="27" s="1"/>
  <c r="B538" i="27"/>
  <c r="I537" i="27"/>
  <c r="H537" i="27" a="1"/>
  <c r="H537" i="27" s="1"/>
  <c r="F537" i="27" a="1"/>
  <c r="F537" i="27" s="1"/>
  <c r="E537" i="27" a="1"/>
  <c r="E537" i="27" s="1"/>
  <c r="B641" i="27"/>
  <c r="I640" i="27"/>
  <c r="J640" i="27" s="1"/>
  <c r="H640" i="27" a="1"/>
  <c r="H640" i="27" s="1"/>
  <c r="G640" i="27" a="1"/>
  <c r="G640" i="27" s="1"/>
  <c r="F640" i="27" a="1"/>
  <c r="F640" i="27" s="1"/>
  <c r="E640" i="27" a="1"/>
  <c r="E640" i="27" s="1"/>
  <c r="B614" i="27"/>
  <c r="E613" i="27" a="1"/>
  <c r="E613" i="27" s="1"/>
  <c r="I613" i="27"/>
  <c r="J613" i="27" s="1"/>
  <c r="F613" i="27" a="1"/>
  <c r="F613" i="27" s="1"/>
  <c r="H613" i="27" a="1"/>
  <c r="H613" i="27" s="1"/>
  <c r="G613" i="27" a="1"/>
  <c r="G613" i="27" s="1"/>
  <c r="B588" i="27" l="1"/>
  <c r="E587" i="27" a="1"/>
  <c r="E587" i="27" s="1"/>
  <c r="F587" i="27" a="1"/>
  <c r="F587" i="27" s="1"/>
  <c r="H587" i="27" a="1"/>
  <c r="H587" i="27" s="1"/>
  <c r="G587" i="27" a="1"/>
  <c r="G587" i="27" s="1"/>
  <c r="I587" i="27"/>
  <c r="J587" i="27" s="1"/>
  <c r="J537" i="27"/>
  <c r="J669" i="27"/>
  <c r="E614" i="27" a="1"/>
  <c r="E614" i="27" s="1"/>
  <c r="F614" i="27" a="1"/>
  <c r="F614" i="27" s="1"/>
  <c r="B615" i="27"/>
  <c r="I614" i="27"/>
  <c r="H614" i="27" a="1"/>
  <c r="H614" i="27" s="1"/>
  <c r="G614" i="27" a="1"/>
  <c r="G614" i="27" s="1"/>
  <c r="B642" i="27"/>
  <c r="F641" i="27" a="1"/>
  <c r="F641" i="27" s="1"/>
  <c r="G641" i="27" a="1"/>
  <c r="G641" i="27" s="1"/>
  <c r="E641" i="27" a="1"/>
  <c r="E641" i="27" s="1"/>
  <c r="I641" i="27"/>
  <c r="J641" i="27" s="1"/>
  <c r="H641" i="27" a="1"/>
  <c r="H641" i="27" s="1"/>
  <c r="H538" i="27" a="1"/>
  <c r="H538" i="27" s="1"/>
  <c r="B539" i="27"/>
  <c r="I538" i="27"/>
  <c r="J538" i="27" s="1"/>
  <c r="F538" i="27" a="1"/>
  <c r="F538" i="27" s="1"/>
  <c r="E538" i="27" a="1"/>
  <c r="E538" i="27" s="1"/>
  <c r="G538" i="27" a="1"/>
  <c r="G538" i="27" s="1"/>
  <c r="H670" i="27" a="1"/>
  <c r="H670" i="27" s="1"/>
  <c r="G670" i="27" a="1"/>
  <c r="G670" i="27" s="1"/>
  <c r="I670" i="27"/>
  <c r="J670" i="27" s="1"/>
  <c r="F670" i="27" a="1"/>
  <c r="F670" i="27" s="1"/>
  <c r="B671" i="27"/>
  <c r="E670" i="27" a="1"/>
  <c r="E670" i="27" s="1"/>
  <c r="H560" i="27" a="1"/>
  <c r="H560" i="27" s="1"/>
  <c r="E560" i="27" a="1"/>
  <c r="E560" i="27" s="1"/>
  <c r="G560" i="27" a="1"/>
  <c r="G560" i="27" s="1"/>
  <c r="I560" i="27"/>
  <c r="B561" i="27"/>
  <c r="F560" i="27" a="1"/>
  <c r="F560" i="27" s="1"/>
  <c r="E588" i="27" l="1" a="1"/>
  <c r="E588" i="27" s="1"/>
  <c r="F588" i="27" a="1"/>
  <c r="F588" i="27" s="1"/>
  <c r="I588" i="27"/>
  <c r="J588" i="27" s="1"/>
  <c r="H588" i="27" a="1"/>
  <c r="H588" i="27" s="1"/>
  <c r="G588" i="27" a="1"/>
  <c r="G588" i="27" s="1"/>
  <c r="B589" i="27"/>
  <c r="J614" i="27"/>
  <c r="J560" i="27"/>
  <c r="E561" i="27" a="1"/>
  <c r="E561" i="27" s="1"/>
  <c r="H561" i="27" a="1"/>
  <c r="H561" i="27" s="1"/>
  <c r="B562" i="27"/>
  <c r="I561" i="27"/>
  <c r="J561" i="27" s="1"/>
  <c r="F561" i="27" a="1"/>
  <c r="F561" i="27" s="1"/>
  <c r="G561" i="27" a="1"/>
  <c r="G561" i="27" s="1"/>
  <c r="H671" i="27" a="1"/>
  <c r="H671" i="27" s="1"/>
  <c r="E671" i="27" a="1"/>
  <c r="E671" i="27" s="1"/>
  <c r="G671" i="27" a="1"/>
  <c r="G671" i="27" s="1"/>
  <c r="B672" i="27"/>
  <c r="F671" i="27" a="1"/>
  <c r="F671" i="27" s="1"/>
  <c r="I671" i="27"/>
  <c r="J671" i="27" s="1"/>
  <c r="G539" i="27" a="1"/>
  <c r="G539" i="27" s="1"/>
  <c r="F539" i="27" a="1"/>
  <c r="F539" i="27" s="1"/>
  <c r="E539" i="27" a="1"/>
  <c r="E539" i="27" s="1"/>
  <c r="I539" i="27"/>
  <c r="J539" i="27" s="1"/>
  <c r="B540" i="27"/>
  <c r="H539" i="27" a="1"/>
  <c r="H539" i="27" s="1"/>
  <c r="H642" i="27" a="1"/>
  <c r="H642" i="27" s="1"/>
  <c r="B643" i="27"/>
  <c r="F642" i="27" a="1"/>
  <c r="F642" i="27" s="1"/>
  <c r="G642" i="27" a="1"/>
  <c r="G642" i="27" s="1"/>
  <c r="I642" i="27"/>
  <c r="J642" i="27" s="1"/>
  <c r="E642" i="27" a="1"/>
  <c r="E642" i="27" s="1"/>
  <c r="I615" i="27"/>
  <c r="J615" i="27" s="1"/>
  <c r="B616" i="27"/>
  <c r="F615" i="27" a="1"/>
  <c r="F615" i="27" s="1"/>
  <c r="G615" i="27" a="1"/>
  <c r="G615" i="27" s="1"/>
  <c r="H615" i="27" a="1"/>
  <c r="H615" i="27" s="1"/>
  <c r="E615" i="27" a="1"/>
  <c r="E615" i="27" s="1"/>
  <c r="H589" i="27" l="1" a="1"/>
  <c r="H589" i="27" s="1"/>
  <c r="I589" i="27"/>
  <c r="J589" i="27" s="1"/>
  <c r="E589" i="27" a="1"/>
  <c r="E589" i="27" s="1"/>
  <c r="F589" i="27" a="1"/>
  <c r="F589" i="27" s="1"/>
  <c r="G589" i="27" a="1"/>
  <c r="G589" i="27" s="1"/>
  <c r="B590" i="27"/>
  <c r="G616" i="27" a="1"/>
  <c r="G616" i="27" s="1"/>
  <c r="B617" i="27"/>
  <c r="F616" i="27" a="1"/>
  <c r="F616" i="27" s="1"/>
  <c r="E616" i="27" a="1"/>
  <c r="E616" i="27" s="1"/>
  <c r="I616" i="27"/>
  <c r="J616" i="27" s="1"/>
  <c r="H616" i="27" a="1"/>
  <c r="H616" i="27" s="1"/>
  <c r="H643" i="27" a="1"/>
  <c r="H643" i="27" s="1"/>
  <c r="G643" i="27" a="1"/>
  <c r="G643" i="27" s="1"/>
  <c r="B644" i="27"/>
  <c r="F643" i="27" a="1"/>
  <c r="F643" i="27" s="1"/>
  <c r="E643" i="27" a="1"/>
  <c r="E643" i="27" s="1"/>
  <c r="I643" i="27"/>
  <c r="J643" i="27" s="1"/>
  <c r="B541" i="27"/>
  <c r="H540" i="27" a="1"/>
  <c r="H540" i="27" s="1"/>
  <c r="F540" i="27" a="1"/>
  <c r="F540" i="27" s="1"/>
  <c r="G540" i="27" a="1"/>
  <c r="G540" i="27" s="1"/>
  <c r="E540" i="27" a="1"/>
  <c r="E540" i="27" s="1"/>
  <c r="I540" i="27"/>
  <c r="J540" i="27" s="1"/>
  <c r="G672" i="27" a="1"/>
  <c r="G672" i="27" s="1"/>
  <c r="E672" i="27" a="1"/>
  <c r="E672" i="27" s="1"/>
  <c r="B673" i="27"/>
  <c r="I672" i="27"/>
  <c r="J672" i="27" s="1"/>
  <c r="F672" i="27" a="1"/>
  <c r="F672" i="27" s="1"/>
  <c r="H672" i="27" a="1"/>
  <c r="H672" i="27" s="1"/>
  <c r="B563" i="27"/>
  <c r="F562" i="27" a="1"/>
  <c r="F562" i="27" s="1"/>
  <c r="G562" i="27" a="1"/>
  <c r="G562" i="27" s="1"/>
  <c r="E562" i="27" a="1"/>
  <c r="E562" i="27" s="1"/>
  <c r="I562" i="27"/>
  <c r="J562" i="27" s="1"/>
  <c r="H562" i="27" a="1"/>
  <c r="H562" i="27" s="1"/>
  <c r="F590" i="27" l="1" a="1"/>
  <c r="F590" i="27" s="1"/>
  <c r="B591" i="27"/>
  <c r="H590" i="27" a="1"/>
  <c r="H590" i="27" s="1"/>
  <c r="E590" i="27" a="1"/>
  <c r="E590" i="27" s="1"/>
  <c r="G590" i="27" a="1"/>
  <c r="G590" i="27" s="1"/>
  <c r="I590" i="27"/>
  <c r="J590" i="27" s="1"/>
  <c r="H563" i="27" a="1"/>
  <c r="H563" i="27" s="1"/>
  <c r="B564" i="27"/>
  <c r="G563" i="27" a="1"/>
  <c r="G563" i="27" s="1"/>
  <c r="E563" i="27" a="1"/>
  <c r="E563" i="27" s="1"/>
  <c r="F563" i="27" a="1"/>
  <c r="F563" i="27" s="1"/>
  <c r="I563" i="27"/>
  <c r="J563" i="27" s="1"/>
  <c r="H673" i="27" a="1"/>
  <c r="H673" i="27" s="1"/>
  <c r="B674" i="27"/>
  <c r="I673" i="27"/>
  <c r="J673" i="27" s="1"/>
  <c r="G673" i="27" a="1"/>
  <c r="G673" i="27" s="1"/>
  <c r="F673" i="27" a="1"/>
  <c r="F673" i="27" s="1"/>
  <c r="E673" i="27" a="1"/>
  <c r="E673" i="27" s="1"/>
  <c r="E541" i="27" a="1"/>
  <c r="E541" i="27" s="1"/>
  <c r="B542" i="27"/>
  <c r="I541" i="27"/>
  <c r="H541" i="27" a="1"/>
  <c r="H541" i="27" s="1"/>
  <c r="G541" i="27" a="1"/>
  <c r="G541" i="27" s="1"/>
  <c r="F541" i="27" a="1"/>
  <c r="F541" i="27" s="1"/>
  <c r="H644" i="27" a="1"/>
  <c r="H644" i="27" s="1"/>
  <c r="B645" i="27"/>
  <c r="F644" i="27" a="1"/>
  <c r="F644" i="27" s="1"/>
  <c r="E644" i="27" a="1"/>
  <c r="E644" i="27" s="1"/>
  <c r="I644" i="27"/>
  <c r="J644" i="27" s="1"/>
  <c r="G644" i="27" a="1"/>
  <c r="G644" i="27" s="1"/>
  <c r="H617" i="27" a="1"/>
  <c r="H617" i="27" s="1"/>
  <c r="F617" i="27" a="1"/>
  <c r="F617" i="27" s="1"/>
  <c r="E617" i="27" a="1"/>
  <c r="E617" i="27" s="1"/>
  <c r="I617" i="27"/>
  <c r="J617" i="27" s="1"/>
  <c r="G617" i="27" a="1"/>
  <c r="G617" i="27" s="1"/>
  <c r="B618" i="27"/>
  <c r="B592" i="27" l="1"/>
  <c r="E591" i="27" a="1"/>
  <c r="E591" i="27" s="1"/>
  <c r="H591" i="27" a="1"/>
  <c r="H591" i="27" s="1"/>
  <c r="F591" i="27" a="1"/>
  <c r="F591" i="27" s="1"/>
  <c r="I591" i="27"/>
  <c r="J591" i="27" s="1"/>
  <c r="G591" i="27" a="1"/>
  <c r="G591" i="27" s="1"/>
  <c r="J541" i="27"/>
  <c r="E618" i="27" a="1"/>
  <c r="E618" i="27" s="1"/>
  <c r="I618" i="27"/>
  <c r="J618" i="27" s="1"/>
  <c r="F618" i="27" a="1"/>
  <c r="F618" i="27" s="1"/>
  <c r="G618" i="27" a="1"/>
  <c r="G618" i="27" s="1"/>
  <c r="H618" i="27" a="1"/>
  <c r="H618" i="27" s="1"/>
  <c r="B619" i="27"/>
  <c r="H645" i="27" a="1"/>
  <c r="H645" i="27" s="1"/>
  <c r="B646" i="27"/>
  <c r="E645" i="27" a="1"/>
  <c r="E645" i="27" s="1"/>
  <c r="I645" i="27"/>
  <c r="J645" i="27" s="1"/>
  <c r="G645" i="27" a="1"/>
  <c r="G645" i="27" s="1"/>
  <c r="F645" i="27" a="1"/>
  <c r="F645" i="27" s="1"/>
  <c r="G542" i="27" a="1"/>
  <c r="G542" i="27" s="1"/>
  <c r="I542" i="27"/>
  <c r="J542" i="27" s="1"/>
  <c r="F542" i="27" a="1"/>
  <c r="F542" i="27" s="1"/>
  <c r="H542" i="27" a="1"/>
  <c r="H542" i="27" s="1"/>
  <c r="B543" i="27"/>
  <c r="E542" i="27" a="1"/>
  <c r="E542" i="27" s="1"/>
  <c r="G674" i="27" a="1"/>
  <c r="G674" i="27" s="1"/>
  <c r="I674" i="27"/>
  <c r="J674" i="27" s="1"/>
  <c r="F674" i="27" a="1"/>
  <c r="F674" i="27" s="1"/>
  <c r="B675" i="27"/>
  <c r="E674" i="27" a="1"/>
  <c r="E674" i="27" s="1"/>
  <c r="H674" i="27" a="1"/>
  <c r="H674" i="27" s="1"/>
  <c r="B565" i="27"/>
  <c r="H564" i="27" a="1"/>
  <c r="H564" i="27" s="1"/>
  <c r="I564" i="27"/>
  <c r="J564" i="27" s="1"/>
  <c r="E564" i="27" a="1"/>
  <c r="E564" i="27" s="1"/>
  <c r="G564" i="27" a="1"/>
  <c r="G564" i="27" s="1"/>
  <c r="F564" i="27" a="1"/>
  <c r="F564" i="27" s="1"/>
  <c r="I592" i="27" l="1"/>
  <c r="J592" i="27" s="1"/>
  <c r="B593" i="27"/>
  <c r="G592" i="27" a="1"/>
  <c r="G592" i="27" s="1"/>
  <c r="E592" i="27" a="1"/>
  <c r="E592" i="27" s="1"/>
  <c r="H592" i="27" a="1"/>
  <c r="H592" i="27" s="1"/>
  <c r="F592" i="27" a="1"/>
  <c r="F592" i="27" s="1"/>
  <c r="H565" i="27" a="1"/>
  <c r="H565" i="27" s="1"/>
  <c r="I565" i="27"/>
  <c r="J565" i="27" s="1"/>
  <c r="B566" i="27"/>
  <c r="F565" i="27" a="1"/>
  <c r="F565" i="27" s="1"/>
  <c r="G565" i="27" a="1"/>
  <c r="G565" i="27" s="1"/>
  <c r="E565" i="27" a="1"/>
  <c r="E565" i="27" s="1"/>
  <c r="F675" i="27" a="1"/>
  <c r="F675" i="27" s="1"/>
  <c r="H675" i="27" a="1"/>
  <c r="H675" i="27" s="1"/>
  <c r="I675" i="27"/>
  <c r="J675" i="27" s="1"/>
  <c r="E675" i="27" a="1"/>
  <c r="E675" i="27" s="1"/>
  <c r="B676" i="27"/>
  <c r="G675" i="27" a="1"/>
  <c r="G675" i="27" s="1"/>
  <c r="B544" i="27"/>
  <c r="I543" i="27"/>
  <c r="J543" i="27" s="1"/>
  <c r="H543" i="27" a="1"/>
  <c r="H543" i="27" s="1"/>
  <c r="E543" i="27" a="1"/>
  <c r="E543" i="27" s="1"/>
  <c r="F543" i="27" a="1"/>
  <c r="F543" i="27" s="1"/>
  <c r="G543" i="27" a="1"/>
  <c r="G543" i="27" s="1"/>
  <c r="H646" i="27" a="1"/>
  <c r="H646" i="27" s="1"/>
  <c r="G646" i="27" a="1"/>
  <c r="G646" i="27" s="1"/>
  <c r="B647" i="27"/>
  <c r="F646" i="27" a="1"/>
  <c r="F646" i="27" s="1"/>
  <c r="I646" i="27"/>
  <c r="J646" i="27" s="1"/>
  <c r="E646" i="27" a="1"/>
  <c r="E646" i="27" s="1"/>
  <c r="E619" i="27" a="1"/>
  <c r="E619" i="27" s="1"/>
  <c r="G619" i="27" a="1"/>
  <c r="G619" i="27" s="1"/>
  <c r="H619" i="27" a="1"/>
  <c r="H619" i="27" s="1"/>
  <c r="F619" i="27" a="1"/>
  <c r="F619" i="27" s="1"/>
  <c r="I619" i="27"/>
  <c r="J619" i="27" s="1"/>
  <c r="B620" i="27"/>
  <c r="H593" i="27" l="1" a="1"/>
  <c r="H593" i="27" s="1"/>
  <c r="B594" i="27"/>
  <c r="E593" i="27" a="1"/>
  <c r="E593" i="27" s="1"/>
  <c r="F593" i="27" a="1"/>
  <c r="F593" i="27" s="1"/>
  <c r="G593" i="27" a="1"/>
  <c r="G593" i="27" s="1"/>
  <c r="I593" i="27"/>
  <c r="J593" i="27" s="1"/>
  <c r="F620" i="27" a="1"/>
  <c r="F620" i="27" s="1"/>
  <c r="E620" i="27" a="1"/>
  <c r="E620" i="27" s="1"/>
  <c r="G620" i="27" a="1"/>
  <c r="G620" i="27" s="1"/>
  <c r="H620" i="27" a="1"/>
  <c r="H620" i="27" s="1"/>
  <c r="I620" i="27"/>
  <c r="J620" i="27" s="1"/>
  <c r="B621" i="27"/>
  <c r="H647" i="27" a="1"/>
  <c r="H647" i="27" s="1"/>
  <c r="F647" i="27" a="1"/>
  <c r="F647" i="27" s="1"/>
  <c r="I647" i="27"/>
  <c r="J647" i="27" s="1"/>
  <c r="G647" i="27" a="1"/>
  <c r="G647" i="27" s="1"/>
  <c r="B648" i="27"/>
  <c r="E647" i="27" a="1"/>
  <c r="E647" i="27" s="1"/>
  <c r="H544" i="27" a="1"/>
  <c r="H544" i="27" s="1"/>
  <c r="B545" i="27"/>
  <c r="G544" i="27" a="1"/>
  <c r="G544" i="27" s="1"/>
  <c r="I544" i="27"/>
  <c r="E544" i="27" a="1"/>
  <c r="E544" i="27" s="1"/>
  <c r="F544" i="27" a="1"/>
  <c r="F544" i="27" s="1"/>
  <c r="I676" i="27"/>
  <c r="J676" i="27" s="1"/>
  <c r="H676" i="27" a="1"/>
  <c r="H676" i="27" s="1"/>
  <c r="B677" i="27"/>
  <c r="E676" i="27" a="1"/>
  <c r="E676" i="27" s="1"/>
  <c r="F676" i="27" a="1"/>
  <c r="F676" i="27" s="1"/>
  <c r="G676" i="27" a="1"/>
  <c r="G676" i="27" s="1"/>
  <c r="E566" i="27" a="1"/>
  <c r="E566" i="27" s="1"/>
  <c r="I566" i="27"/>
  <c r="J566" i="27" s="1"/>
  <c r="B567" i="27"/>
  <c r="H566" i="27" a="1"/>
  <c r="H566" i="27" s="1"/>
  <c r="G566" i="27" a="1"/>
  <c r="G566" i="27" s="1"/>
  <c r="F566" i="27" a="1"/>
  <c r="F566" i="27" s="1"/>
  <c r="E594" i="27" l="1" a="1"/>
  <c r="E594" i="27" s="1"/>
  <c r="H594" i="27" a="1"/>
  <c r="H594" i="27" s="1"/>
  <c r="B595" i="27"/>
  <c r="F594" i="27" a="1"/>
  <c r="F594" i="27" s="1"/>
  <c r="I594" i="27"/>
  <c r="J594" i="27" s="1"/>
  <c r="G594" i="27" a="1"/>
  <c r="G594" i="27" s="1"/>
  <c r="J544" i="27"/>
  <c r="I567" i="27"/>
  <c r="J567" i="27" s="1"/>
  <c r="G567" i="27" a="1"/>
  <c r="G567" i="27" s="1"/>
  <c r="B568" i="27"/>
  <c r="E567" i="27" a="1"/>
  <c r="E567" i="27" s="1"/>
  <c r="F567" i="27" a="1"/>
  <c r="F567" i="27" s="1"/>
  <c r="H567" i="27" a="1"/>
  <c r="H567" i="27" s="1"/>
  <c r="B678" i="27"/>
  <c r="F677" i="27" a="1"/>
  <c r="F677" i="27" s="1"/>
  <c r="H677" i="27" a="1"/>
  <c r="H677" i="27" s="1"/>
  <c r="G677" i="27" a="1"/>
  <c r="G677" i="27" s="1"/>
  <c r="I677" i="27"/>
  <c r="J677" i="27" s="1"/>
  <c r="E677" i="27" a="1"/>
  <c r="E677" i="27" s="1"/>
  <c r="E545" i="27" a="1"/>
  <c r="E545" i="27" s="1"/>
  <c r="H545" i="27" a="1"/>
  <c r="H545" i="27" s="1"/>
  <c r="H546" i="27" s="1"/>
  <c r="G545" i="27" a="1"/>
  <c r="G545" i="27" s="1"/>
  <c r="I545" i="27"/>
  <c r="F545" i="27" a="1"/>
  <c r="F545" i="27" s="1"/>
  <c r="F546" i="27" s="1"/>
  <c r="B649" i="27"/>
  <c r="I648" i="27"/>
  <c r="J648" i="27" s="1"/>
  <c r="E648" i="27" a="1"/>
  <c r="E648" i="27" s="1"/>
  <c r="H648" i="27" a="1"/>
  <c r="H648" i="27" s="1"/>
  <c r="F648" i="27" a="1"/>
  <c r="F648" i="27" s="1"/>
  <c r="G648" i="27" a="1"/>
  <c r="G648" i="27" s="1"/>
  <c r="H621" i="27" a="1"/>
  <c r="H621" i="27" s="1"/>
  <c r="F621" i="27" a="1"/>
  <c r="F621" i="27" s="1"/>
  <c r="E621" i="27" a="1"/>
  <c r="E621" i="27" s="1"/>
  <c r="I621" i="27"/>
  <c r="J621" i="27" s="1"/>
  <c r="B622" i="27"/>
  <c r="G621" i="27" a="1"/>
  <c r="G621" i="27" s="1"/>
  <c r="H595" i="27" l="1" a="1"/>
  <c r="H595" i="27" s="1"/>
  <c r="E595" i="27" a="1"/>
  <c r="E595" i="27" s="1"/>
  <c r="G595" i="27" a="1"/>
  <c r="G595" i="27" s="1"/>
  <c r="I595" i="27"/>
  <c r="J595" i="27" s="1"/>
  <c r="B596" i="27"/>
  <c r="F595" i="27" a="1"/>
  <c r="F595" i="27" s="1"/>
  <c r="G546" i="27"/>
  <c r="J545" i="27"/>
  <c r="J546" i="27" s="1"/>
  <c r="I546" i="27"/>
  <c r="E546" i="27"/>
  <c r="E622" i="27" a="1"/>
  <c r="E622" i="27" s="1"/>
  <c r="G622" i="27" a="1"/>
  <c r="G622" i="27" s="1"/>
  <c r="H622" i="27" a="1"/>
  <c r="H622" i="27" s="1"/>
  <c r="I622" i="27"/>
  <c r="J622" i="27" s="1"/>
  <c r="B623" i="27"/>
  <c r="F622" i="27" a="1"/>
  <c r="F622" i="27" s="1"/>
  <c r="F649" i="27" a="1"/>
  <c r="F649" i="27" s="1"/>
  <c r="H649" i="27" a="1"/>
  <c r="H649" i="27" s="1"/>
  <c r="E649" i="27" a="1"/>
  <c r="E649" i="27" s="1"/>
  <c r="B650" i="27"/>
  <c r="I649" i="27"/>
  <c r="J649" i="27" s="1"/>
  <c r="G649" i="27" a="1"/>
  <c r="G649" i="27" s="1"/>
  <c r="B679" i="27"/>
  <c r="F678" i="27" a="1"/>
  <c r="F678" i="27" s="1"/>
  <c r="G678" i="27" a="1"/>
  <c r="G678" i="27" s="1"/>
  <c r="E678" i="27" a="1"/>
  <c r="E678" i="27" s="1"/>
  <c r="H678" i="27" a="1"/>
  <c r="H678" i="27" s="1"/>
  <c r="I678" i="27"/>
  <c r="J678" i="27" s="1"/>
  <c r="F568" i="27" a="1"/>
  <c r="F568" i="27" s="1"/>
  <c r="I568" i="27"/>
  <c r="J568" i="27" s="1"/>
  <c r="G568" i="27" a="1"/>
  <c r="G568" i="27" s="1"/>
  <c r="B569" i="27"/>
  <c r="E568" i="27" a="1"/>
  <c r="E568" i="27" s="1"/>
  <c r="H568" i="27" a="1"/>
  <c r="H568" i="27" s="1"/>
  <c r="H596" i="27" l="1" a="1"/>
  <c r="H596" i="27" s="1"/>
  <c r="B597" i="27"/>
  <c r="I596" i="27"/>
  <c r="J596" i="27" s="1"/>
  <c r="F596" i="27" a="1"/>
  <c r="F596" i="27" s="1"/>
  <c r="E596" i="27" a="1"/>
  <c r="E596" i="27" s="1"/>
  <c r="G596" i="27" a="1"/>
  <c r="G596" i="27" s="1"/>
  <c r="E569" i="27" a="1"/>
  <c r="E569" i="27" s="1"/>
  <c r="F569" i="27" a="1"/>
  <c r="F569" i="27" s="1"/>
  <c r="G569" i="27" a="1"/>
  <c r="G569" i="27" s="1"/>
  <c r="H569" i="27" a="1"/>
  <c r="H569" i="27" s="1"/>
  <c r="B570" i="27"/>
  <c r="I569" i="27"/>
  <c r="I679" i="27"/>
  <c r="J679" i="27" s="1"/>
  <c r="G679" i="27" a="1"/>
  <c r="G679" i="27" s="1"/>
  <c r="H679" i="27" a="1"/>
  <c r="H679" i="27" s="1"/>
  <c r="E679" i="27" a="1"/>
  <c r="E679" i="27" s="1"/>
  <c r="F679" i="27" a="1"/>
  <c r="F679" i="27" s="1"/>
  <c r="B680" i="27"/>
  <c r="H650" i="27" a="1"/>
  <c r="H650" i="27" s="1"/>
  <c r="I650" i="27"/>
  <c r="J650" i="27" s="1"/>
  <c r="B651" i="27"/>
  <c r="G650" i="27" a="1"/>
  <c r="G650" i="27" s="1"/>
  <c r="F650" i="27" a="1"/>
  <c r="F650" i="27" s="1"/>
  <c r="E650" i="27" a="1"/>
  <c r="E650" i="27" s="1"/>
  <c r="B624" i="27"/>
  <c r="H623" i="27" a="1"/>
  <c r="H623" i="27" s="1"/>
  <c r="E623" i="27" a="1"/>
  <c r="E623" i="27" s="1"/>
  <c r="I623" i="27"/>
  <c r="J623" i="27" s="1"/>
  <c r="F623" i="27" a="1"/>
  <c r="F623" i="27" s="1"/>
  <c r="G623" i="27" a="1"/>
  <c r="G623" i="27" s="1"/>
  <c r="G597" i="27" l="1" a="1"/>
  <c r="G597" i="27" s="1"/>
  <c r="H597" i="27" a="1"/>
  <c r="H597" i="27" s="1"/>
  <c r="F597" i="27" a="1"/>
  <c r="F597" i="27" s="1"/>
  <c r="E597" i="27" a="1"/>
  <c r="E597" i="27" s="1"/>
  <c r="I597" i="27"/>
  <c r="J597" i="27" s="1"/>
  <c r="B598" i="27"/>
  <c r="J569" i="27"/>
  <c r="H624" i="27" a="1"/>
  <c r="H624" i="27" s="1"/>
  <c r="E624" i="27" a="1"/>
  <c r="E624" i="27" s="1"/>
  <c r="B625" i="27"/>
  <c r="I624" i="27"/>
  <c r="J624" i="27" s="1"/>
  <c r="F624" i="27" a="1"/>
  <c r="F624" i="27" s="1"/>
  <c r="G624" i="27" a="1"/>
  <c r="G624" i="27" s="1"/>
  <c r="F651" i="27" a="1"/>
  <c r="F651" i="27" s="1"/>
  <c r="E651" i="27" a="1"/>
  <c r="E651" i="27" s="1"/>
  <c r="B652" i="27"/>
  <c r="H651" i="27" a="1"/>
  <c r="H651" i="27" s="1"/>
  <c r="I651" i="27"/>
  <c r="J651" i="27" s="1"/>
  <c r="G651" i="27" a="1"/>
  <c r="G651" i="27" s="1"/>
  <c r="G680" i="27" a="1"/>
  <c r="G680" i="27" s="1"/>
  <c r="G681" i="27" s="1"/>
  <c r="F680" i="27" a="1"/>
  <c r="F680" i="27" s="1"/>
  <c r="F681" i="27" s="1"/>
  <c r="I680" i="27"/>
  <c r="E680" i="27" a="1"/>
  <c r="E680" i="27" s="1"/>
  <c r="E681" i="27" s="1"/>
  <c r="H680" i="27" a="1"/>
  <c r="H680" i="27" s="1"/>
  <c r="H681" i="27" s="1"/>
  <c r="B571" i="27"/>
  <c r="F570" i="27" a="1"/>
  <c r="F570" i="27" s="1"/>
  <c r="E570" i="27" a="1"/>
  <c r="E570" i="27" s="1"/>
  <c r="H570" i="27" a="1"/>
  <c r="H570" i="27" s="1"/>
  <c r="G570" i="27" a="1"/>
  <c r="G570" i="27" s="1"/>
  <c r="I570" i="27"/>
  <c r="J570" i="27" s="1"/>
  <c r="G598" i="27" l="1" a="1"/>
  <c r="G598" i="27" s="1"/>
  <c r="H598" i="27" a="1"/>
  <c r="H598" i="27" s="1"/>
  <c r="F598" i="27" a="1"/>
  <c r="F598" i="27" s="1"/>
  <c r="B599" i="27"/>
  <c r="I598" i="27"/>
  <c r="J598" i="27" s="1"/>
  <c r="E598" i="27" a="1"/>
  <c r="E598" i="27" s="1"/>
  <c r="J680" i="27"/>
  <c r="J681" i="27" s="1"/>
  <c r="I681" i="27"/>
  <c r="I571" i="27"/>
  <c r="J571" i="27" s="1"/>
  <c r="F571" i="27" a="1"/>
  <c r="F571" i="27" s="1"/>
  <c r="H571" i="27" a="1"/>
  <c r="H571" i="27" s="1"/>
  <c r="G571" i="27" a="1"/>
  <c r="G571" i="27" s="1"/>
  <c r="B572" i="27"/>
  <c r="E571" i="27" a="1"/>
  <c r="E571" i="27" s="1"/>
  <c r="F652" i="27" a="1"/>
  <c r="F652" i="27" s="1"/>
  <c r="I652" i="27"/>
  <c r="J652" i="27" s="1"/>
  <c r="H652" i="27" a="1"/>
  <c r="H652" i="27" s="1"/>
  <c r="E652" i="27" a="1"/>
  <c r="E652" i="27" s="1"/>
  <c r="B653" i="27"/>
  <c r="G652" i="27" a="1"/>
  <c r="G652" i="27" s="1"/>
  <c r="B626" i="27"/>
  <c r="E625" i="27" a="1"/>
  <c r="E625" i="27" s="1"/>
  <c r="H625" i="27" a="1"/>
  <c r="H625" i="27" s="1"/>
  <c r="I625" i="27"/>
  <c r="J625" i="27" s="1"/>
  <c r="F625" i="27" a="1"/>
  <c r="F625" i="27" s="1"/>
  <c r="G625" i="27" a="1"/>
  <c r="G625" i="27" s="1"/>
  <c r="I599" i="27" l="1"/>
  <c r="J599" i="27" s="1"/>
  <c r="J600" i="27" s="1"/>
  <c r="E599" i="27" a="1"/>
  <c r="E599" i="27" s="1"/>
  <c r="E600" i="27" s="1"/>
  <c r="H599" i="27" a="1"/>
  <c r="H599" i="27" s="1"/>
  <c r="H600" i="27" s="1"/>
  <c r="G599" i="27" a="1"/>
  <c r="G599" i="27" s="1"/>
  <c r="G600" i="27" s="1"/>
  <c r="F599" i="27" a="1"/>
  <c r="F599" i="27" s="1"/>
  <c r="F600" i="27" s="1"/>
  <c r="F626" i="27" a="1"/>
  <c r="F626" i="27" s="1"/>
  <c r="F627" i="27" s="1"/>
  <c r="E626" i="27" a="1"/>
  <c r="E626" i="27" s="1"/>
  <c r="E627" i="27" s="1"/>
  <c r="I626" i="27"/>
  <c r="H626" i="27" a="1"/>
  <c r="H626" i="27" s="1"/>
  <c r="H627" i="27" s="1"/>
  <c r="G626" i="27" a="1"/>
  <c r="G626" i="27" s="1"/>
  <c r="G627" i="27" s="1"/>
  <c r="F653" i="27" a="1"/>
  <c r="F653" i="27" s="1"/>
  <c r="F654" i="27" s="1"/>
  <c r="I653" i="27"/>
  <c r="H653" i="27" a="1"/>
  <c r="H653" i="27" s="1"/>
  <c r="H654" i="27" s="1"/>
  <c r="G653" i="27" a="1"/>
  <c r="G653" i="27" s="1"/>
  <c r="G654" i="27" s="1"/>
  <c r="E653" i="27" a="1"/>
  <c r="E653" i="27" s="1"/>
  <c r="E654" i="27" s="1"/>
  <c r="G572" i="27" a="1"/>
  <c r="G572" i="27" s="1"/>
  <c r="G573" i="27" s="1"/>
  <c r="H572" i="27" a="1"/>
  <c r="H572" i="27" s="1"/>
  <c r="E572" i="27" a="1"/>
  <c r="E572" i="27" s="1"/>
  <c r="I572" i="27"/>
  <c r="F572" i="27" a="1"/>
  <c r="F572" i="27" s="1"/>
  <c r="F573" i="27" s="1"/>
  <c r="I600" i="27" l="1"/>
  <c r="E573" i="27"/>
  <c r="J653" i="27"/>
  <c r="J654" i="27" s="1"/>
  <c r="I654" i="27"/>
  <c r="J572" i="27"/>
  <c r="I573" i="27"/>
  <c r="J626" i="27"/>
  <c r="J627" i="27" s="1"/>
  <c r="I627" i="27"/>
  <c r="H573" i="27"/>
  <c r="J573" i="27" l="1"/>
  <c r="X67" i="33" a="1"/>
  <c r="X126" i="33" a="1"/>
  <c r="AE29" i="33" a="1"/>
  <c r="P92" i="26" a="1"/>
  <c r="Y144" i="33" a="1"/>
  <c r="AT85" i="33" a="1"/>
  <c r="I21" i="33" a="1"/>
  <c r="AW76" i="33" a="1"/>
  <c r="F73" i="27" a="1"/>
  <c r="AU71" i="33" a="1"/>
  <c r="E283" i="27" a="1"/>
  <c r="P17" i="33" a="1"/>
  <c r="J136" i="33" a="1"/>
  <c r="H57" i="27" a="1"/>
  <c r="AU74" i="33" a="1"/>
  <c r="W42" i="21" a="1"/>
  <c r="H135" i="33" a="1"/>
  <c r="AF23" i="33" a="1"/>
  <c r="T28" i="33" a="1"/>
  <c r="AY78" i="33" a="1"/>
  <c r="E239" i="27" a="1"/>
  <c r="G419" i="27" a="1"/>
  <c r="H517" i="27" a="1"/>
  <c r="AW143" i="33" a="1"/>
  <c r="R6" i="33" a="1"/>
  <c r="AD135" i="33" a="1"/>
  <c r="AH138" i="33" a="1"/>
  <c r="G112" i="28" a="1"/>
  <c r="F508" i="27" a="1"/>
  <c r="L48" i="26" a="1"/>
  <c r="Q38" i="21" a="1"/>
  <c r="G189" i="27" a="1"/>
  <c r="R55" i="21" a="1"/>
  <c r="W44" i="21" a="1"/>
  <c r="X55" i="21" a="1"/>
  <c r="G114" i="26" a="1"/>
  <c r="F72" i="29" a="1"/>
  <c r="H390" i="27" a="1"/>
  <c r="E77" i="29" a="1"/>
  <c r="F133" i="27" a="1"/>
  <c r="AM128" i="33" a="1"/>
  <c r="I68" i="33" a="1"/>
  <c r="L129" i="26" a="1"/>
  <c r="AM13" i="33" a="1"/>
  <c r="N167" i="26" a="1"/>
  <c r="V66" i="33" a="1"/>
  <c r="E133" i="27" a="1"/>
  <c r="G102" i="27" a="1"/>
  <c r="R23" i="33" a="1"/>
  <c r="K21" i="33" a="1"/>
  <c r="G469" i="27" a="1"/>
  <c r="K72" i="33" a="1"/>
  <c r="G397" i="27" a="1"/>
  <c r="W26" i="33" a="1"/>
  <c r="F483" i="27" a="1"/>
  <c r="AI28" i="33" a="1"/>
  <c r="G214" i="27" a="1"/>
  <c r="H66" i="27" a="1"/>
  <c r="R137" i="33" a="1"/>
  <c r="E67" i="26" a="1"/>
  <c r="U15" i="33" a="1"/>
  <c r="AN122" i="33" a="1"/>
  <c r="P194" i="26" a="1"/>
  <c r="AJ131" i="33" a="1"/>
  <c r="P155" i="26" a="1"/>
  <c r="AS140" i="33" a="1"/>
  <c r="AL64" i="33" a="1"/>
  <c r="AH126" i="33" a="1"/>
  <c r="AE17" i="33" a="1"/>
  <c r="X19" i="33" a="1"/>
  <c r="AL15" i="33" a="1"/>
  <c r="AK128" i="33" a="1"/>
  <c r="E456" i="27" a="1"/>
  <c r="G319" i="27" a="1"/>
  <c r="AE26" i="33" a="1"/>
  <c r="AE6" i="33" a="1"/>
  <c r="F476" i="27" a="1"/>
  <c r="F76" i="27" a="1"/>
  <c r="AG29" i="33" a="1"/>
  <c r="G40" i="21" a="1"/>
  <c r="N185" i="26" a="1"/>
  <c r="F122" i="27" a="1"/>
  <c r="G47" i="29" a="1"/>
  <c r="P164" i="26" a="1"/>
  <c r="I69" i="26" a="1"/>
  <c r="H97" i="27" a="1"/>
  <c r="E345" i="27" a="1"/>
  <c r="H232" i="27" a="1"/>
  <c r="H37" i="29" a="1"/>
  <c r="P83" i="33" a="1"/>
  <c r="E65" i="27" a="1"/>
  <c r="C77" i="33" a="1"/>
  <c r="AR132" i="33" a="1"/>
  <c r="AG122" i="33" a="1"/>
  <c r="G46" i="21" a="1"/>
  <c r="E284" i="27" a="1"/>
  <c r="F118" i="27" a="1"/>
  <c r="E73" i="33" a="1"/>
  <c r="G201" i="26" a="1"/>
  <c r="J69" i="33" a="1"/>
  <c r="O7" i="33" a="1"/>
  <c r="G476" i="27" a="1"/>
  <c r="I49" i="21" a="1"/>
  <c r="E139" i="27" a="1"/>
  <c r="J122" i="33" a="1"/>
  <c r="C126" i="33" a="1"/>
  <c r="B64" i="33" a="1"/>
  <c r="P8" i="33" a="1"/>
  <c r="AD9" i="33" a="1"/>
  <c r="W29" i="33" a="1"/>
  <c r="AH17" i="33" a="1"/>
  <c r="AE80" i="33" a="1"/>
  <c r="AK126" i="33" a="1"/>
  <c r="Q9" i="33" a="1"/>
  <c r="X144" i="33" a="1"/>
  <c r="AC6" i="33" a="1"/>
  <c r="AG136" i="33" a="1"/>
  <c r="B86" i="33" a="1"/>
  <c r="L95" i="26" a="1"/>
  <c r="AD137" i="33" a="1"/>
  <c r="AQ11" i="33" a="1"/>
  <c r="AQ77" i="33" a="1"/>
  <c r="AM19" i="33" a="1"/>
  <c r="AE133" i="33" a="1"/>
  <c r="G120" i="27" a="1"/>
  <c r="W54" i="21" a="1"/>
  <c r="F455" i="27" a="1"/>
  <c r="I110" i="26" a="1"/>
  <c r="AY26" i="33" a="1"/>
  <c r="N27" i="33" a="1"/>
  <c r="AV25" i="33" a="1"/>
  <c r="R45" i="21" a="1"/>
  <c r="E418" i="27" a="1"/>
  <c r="F134" i="33" a="1"/>
  <c r="M122" i="33" a="1"/>
  <c r="AM82" i="33" a="1"/>
  <c r="G119" i="27" a="1"/>
  <c r="AG86" i="33" a="1"/>
  <c r="G140" i="33" a="1"/>
  <c r="AU77" i="33" a="1"/>
  <c r="AM135" i="33" a="1"/>
  <c r="G99" i="27" a="1"/>
  <c r="F167" i="27" a="1"/>
  <c r="N25" i="33" a="1"/>
  <c r="F55" i="21" a="1"/>
  <c r="G167" i="26" a="1"/>
  <c r="L167" i="26" a="1"/>
  <c r="AQ122" i="33" a="1"/>
  <c r="L70" i="33" a="1"/>
  <c r="Y124" i="33" a="1"/>
  <c r="H136" i="27" a="1"/>
  <c r="AW86" i="33" a="1"/>
  <c r="AP21" i="33" a="1"/>
  <c r="V86" i="33" a="1"/>
  <c r="G153" i="27" a="1"/>
  <c r="E98" i="27" a="1"/>
  <c r="C72" i="33" a="1"/>
  <c r="Y48" i="21" a="1"/>
  <c r="G433" i="27" a="1"/>
  <c r="E186" i="27" a="1"/>
  <c r="M130" i="33" a="1"/>
  <c r="AN67" i="33" a="1"/>
  <c r="AZ72" i="33" a="1"/>
  <c r="F283" i="27" a="1"/>
  <c r="G436" i="27" a="1"/>
  <c r="G185" i="26" a="1"/>
  <c r="E72" i="28" a="1"/>
  <c r="L67" i="33" a="1"/>
  <c r="U140" i="33" a="1"/>
  <c r="AV28" i="33" a="1"/>
  <c r="AV132" i="33" a="1"/>
  <c r="E237" i="27" a="1"/>
  <c r="J64" i="33" a="1"/>
  <c r="E452" i="27" a="1"/>
  <c r="O8" i="33" a="1"/>
  <c r="N202" i="26" a="1"/>
  <c r="H308" i="27" a="1"/>
  <c r="F82" i="27" a="1"/>
  <c r="F73" i="33" a="1"/>
  <c r="AQ75" i="33" a="1"/>
  <c r="E504" i="27" a="1"/>
  <c r="G82" i="33" a="1"/>
  <c r="M144" i="33" a="1"/>
  <c r="M18" i="33" a="1"/>
  <c r="AN21" i="33" a="1"/>
  <c r="F505" i="27" a="1"/>
  <c r="G47" i="21" a="1"/>
  <c r="N155" i="26" a="1"/>
  <c r="E51" i="21" a="1"/>
  <c r="AD139" i="33" a="1"/>
  <c r="AV139" i="33" a="1"/>
  <c r="AN145" i="33" a="1"/>
  <c r="Q7" i="33" a="1"/>
  <c r="AY29" i="33" a="1"/>
  <c r="P176" i="26" a="1"/>
  <c r="AA40" i="21" a="1"/>
  <c r="G338" i="27" a="1"/>
  <c r="D72" i="33" a="1"/>
  <c r="AL125" i="33" a="1"/>
  <c r="R130" i="33" a="1"/>
  <c r="H212" i="27" a="1"/>
  <c r="AV19" i="33" a="1"/>
  <c r="AN12" i="33" a="1"/>
  <c r="F52" i="27" a="1"/>
  <c r="J70" i="33" a="1"/>
  <c r="N46" i="21" a="1"/>
  <c r="F127" i="27" a="1"/>
  <c r="F79" i="33" a="1"/>
  <c r="B71" i="33" a="1"/>
  <c r="G130" i="33" a="1"/>
  <c r="O134" i="33" a="1"/>
  <c r="F45" i="27" a="1"/>
  <c r="AH29" i="33" a="1"/>
  <c r="J133" i="33" a="1"/>
  <c r="E50" i="26" a="1"/>
  <c r="AP67" i="33" a="1"/>
  <c r="H354" i="27" a="1"/>
  <c r="AW145" i="33" a="1"/>
  <c r="Q71" i="33" a="1"/>
  <c r="E155" i="26" a="1"/>
  <c r="F429" i="27" a="1"/>
  <c r="F253" i="27" a="1"/>
  <c r="I56" i="26" a="1"/>
  <c r="AU123" i="33" a="1"/>
  <c r="E469" i="27" a="1"/>
  <c r="N165" i="26" a="1"/>
  <c r="N122" i="33" a="1"/>
  <c r="Y76" i="33" a="1"/>
  <c r="AX84" i="33" a="1"/>
  <c r="G302" i="27" a="1"/>
  <c r="I129" i="33" a="1"/>
  <c r="AJ74" i="33" a="1"/>
  <c r="AD78" i="33" a="1"/>
  <c r="U124" i="33" a="1"/>
  <c r="P201" i="26" a="1"/>
  <c r="L67" i="26" a="1"/>
  <c r="T68" i="33" a="1"/>
  <c r="AE79" i="33" a="1"/>
  <c r="G129" i="26" a="1"/>
  <c r="M26" i="33" a="1"/>
  <c r="AX73" i="33" a="1"/>
  <c r="AX11" i="33" a="1"/>
  <c r="B54" i="21"/>
  <c r="B48" i="21"/>
  <c r="G344" i="27" a="1"/>
  <c r="N119" i="26" a="1"/>
  <c r="L49" i="26" a="1"/>
  <c r="G126" i="33" a="1"/>
  <c r="S122" i="33" a="1"/>
  <c r="F365" i="27" a="1"/>
  <c r="F111" i="27" a="1"/>
  <c r="AW138" i="33" a="1"/>
  <c r="P165" i="26" a="1"/>
  <c r="E110" i="27" a="1"/>
  <c r="AJ134" i="33" a="1"/>
  <c r="F309" i="27" a="1"/>
  <c r="AR131" i="33" a="1"/>
  <c r="H106" i="27" a="1"/>
  <c r="S124" i="33" a="1"/>
  <c r="L11" i="33" a="1"/>
  <c r="E382" i="27" a="1"/>
  <c r="D21" i="33" a="1"/>
  <c r="AH11" i="33" a="1"/>
  <c r="E110" i="26" a="1"/>
  <c r="H343" i="27" a="1"/>
  <c r="U21" i="33" a="1"/>
  <c r="E83" i="26" a="1"/>
  <c r="E77" i="27" a="1"/>
  <c r="E87" i="33" a="1"/>
  <c r="E172" i="27" a="1"/>
  <c r="E149" i="27" a="1"/>
  <c r="F486" i="27" a="1"/>
  <c r="C136" i="33" a="1"/>
  <c r="H42" i="28" a="1"/>
  <c r="E211" i="27" a="1"/>
  <c r="P129" i="26" a="1"/>
  <c r="E9" i="33" a="1"/>
  <c r="G382" i="27" a="1"/>
  <c r="H125" i="33" a="1"/>
  <c r="AP79" i="33" a="1"/>
  <c r="AS137" i="33" a="1"/>
  <c r="E40" i="21" a="1"/>
  <c r="AP144" i="33" a="1"/>
  <c r="G458" i="27" a="1"/>
  <c r="N174" i="26" a="1"/>
  <c r="E238" i="27" a="1"/>
  <c r="M80" i="33" a="1"/>
  <c r="H73" i="33" a="1"/>
  <c r="AE141" i="33" a="1"/>
  <c r="E189" i="27" a="1"/>
  <c r="AU13" i="33" a="1"/>
  <c r="G508" i="27" a="1"/>
  <c r="F312" i="27" a="1"/>
  <c r="R48" i="21" a="1"/>
  <c r="S123" i="33" a="1"/>
  <c r="I126" i="33" a="1"/>
  <c r="AH20" i="33" a="1"/>
  <c r="AD69" i="33" a="1"/>
  <c r="G444" i="27" a="1"/>
  <c r="AE68" i="33" a="1"/>
  <c r="E186" i="26" a="1"/>
  <c r="H208" i="27" a="1"/>
  <c r="AY84" i="33" a="1"/>
  <c r="G262" i="27" a="1"/>
  <c r="P66" i="33" a="1"/>
  <c r="E131" i="27" a="1"/>
  <c r="AK29" i="33" a="1"/>
  <c r="N50" i="21" a="1"/>
  <c r="E6" i="33" a="1"/>
  <c r="G79" i="27" a="1"/>
  <c r="AF142" i="33" a="1"/>
  <c r="P24" i="33" a="1"/>
  <c r="Q85" i="33" a="1"/>
  <c r="C11" i="33" a="1"/>
  <c r="M67" i="33" a="1"/>
  <c r="AD82" i="33" a="1"/>
  <c r="H216" i="27" a="1"/>
  <c r="G236" i="27" a="1"/>
  <c r="AK7" i="33" a="1"/>
  <c r="H274" i="27" a="1"/>
  <c r="AD10" i="33" a="1"/>
  <c r="AV67" i="33" a="1"/>
  <c r="E62" i="29" a="1"/>
  <c r="AJ6" i="33" a="1"/>
  <c r="U86" i="33" a="1"/>
  <c r="AF144" i="33" a="1"/>
  <c r="AC14" i="33" a="1"/>
  <c r="R8" i="33" a="1"/>
  <c r="E147" i="26" a="1"/>
  <c r="D129" i="33" a="1"/>
  <c r="N112" i="26" a="1"/>
  <c r="O55" i="21" a="1"/>
  <c r="E71" i="33" a="1"/>
  <c r="I92" i="26" a="1"/>
  <c r="F122" i="29" a="1"/>
  <c r="E82" i="29" a="1"/>
  <c r="E203" i="27" a="1"/>
  <c r="AS83" i="33" a="1"/>
  <c r="F281" i="27" a="1"/>
  <c r="F84" i="33" a="1"/>
  <c r="R122" i="33" a="1"/>
  <c r="F83" i="27" a="1"/>
  <c r="B42" i="21"/>
  <c r="H206" i="27" a="1"/>
  <c r="E97" i="28" a="1"/>
  <c r="G234" i="27" a="1"/>
  <c r="H353" i="27" a="1"/>
  <c r="E47" i="21" a="1"/>
  <c r="AO128" i="33" a="1"/>
  <c r="AZ126" i="33" a="1"/>
  <c r="AD26" i="33" a="1"/>
  <c r="H177" i="27" a="1"/>
  <c r="AY27" i="33" a="1"/>
  <c r="Y141" i="33" a="1"/>
  <c r="AS14" i="33" a="1"/>
  <c r="H382" i="27" a="1"/>
  <c r="AX138" i="33" a="1"/>
  <c r="AW27" i="33" a="1"/>
  <c r="S29" i="33" a="1"/>
  <c r="G417" i="27" a="1"/>
  <c r="AF81" i="33" a="1"/>
  <c r="AH142" i="33" a="1"/>
  <c r="AH127" i="33" a="1"/>
  <c r="AQ17" i="33" a="1"/>
  <c r="AR83" i="33" a="1"/>
  <c r="F512" i="27" a="1"/>
  <c r="AJ79" i="33" a="1"/>
  <c r="L47" i="26" a="1"/>
  <c r="G213" i="27" a="1"/>
  <c r="H26" i="33" a="1"/>
  <c r="S69" i="33" a="1"/>
  <c r="G56" i="27" a="1"/>
  <c r="AA46" i="21" a="1"/>
  <c r="AG85" i="33" a="1"/>
  <c r="R69" i="33" a="1"/>
  <c r="H236" i="27" a="1"/>
  <c r="O44" i="21" a="1"/>
  <c r="E83" i="33" a="1"/>
  <c r="AC122" i="33" a="1"/>
  <c r="T128" i="33" a="1"/>
  <c r="F42" i="28" a="1"/>
  <c r="F350" i="27" a="1"/>
  <c r="G96" i="27" a="1"/>
  <c r="AL27" i="33" a="1"/>
  <c r="F71" i="33" a="1"/>
  <c r="E403" i="27" a="1"/>
  <c r="AH143" i="33" a="1"/>
  <c r="H444" i="27" a="1"/>
  <c r="F377" i="27" a="1"/>
  <c r="AE69" i="33" a="1"/>
  <c r="G506" i="27" a="1"/>
  <c r="AD25" i="33" a="1"/>
  <c r="L141" i="33" a="1"/>
  <c r="O74" i="33" a="1"/>
  <c r="U18" i="33" a="1"/>
  <c r="W141" i="33" a="1"/>
  <c r="F219" i="27" a="1"/>
  <c r="D143" i="33" a="1"/>
  <c r="F107" i="29" a="1"/>
  <c r="N84" i="26" a="1"/>
  <c r="AS132" i="33" a="1"/>
  <c r="AQ20" i="33" a="1"/>
  <c r="E374" i="27" a="1"/>
  <c r="F175" i="27" a="1"/>
  <c r="AX85" i="33" a="1"/>
  <c r="H478" i="27" a="1"/>
  <c r="G206" i="27" a="1"/>
  <c r="G216" i="27" a="1"/>
  <c r="Y122" i="33" a="1"/>
  <c r="AD7" i="33" a="1"/>
  <c r="G72" i="33" a="1"/>
  <c r="G6" i="33" a="1"/>
  <c r="G267" i="27" a="1"/>
  <c r="I150" i="26" a="1"/>
  <c r="B53" i="21"/>
  <c r="G284" i="27" a="1"/>
  <c r="AZ80" i="33" a="1"/>
  <c r="Q135" i="33" a="1"/>
  <c r="N6" i="33" a="1"/>
  <c r="L17" i="33" a="1"/>
  <c r="B16" i="33" a="1"/>
  <c r="G464" i="27" a="1"/>
  <c r="O68" i="33" a="1"/>
  <c r="P102" i="26" a="1"/>
  <c r="H476" i="27" a="1"/>
  <c r="W124" i="33" a="1"/>
  <c r="P150" i="26" a="1"/>
  <c r="C76" i="33" a="1"/>
  <c r="H10" i="33" a="1"/>
  <c r="F382" i="27" a="1"/>
  <c r="E139" i="26" a="1"/>
  <c r="E364" i="27" a="1"/>
  <c r="O143" i="33" a="1"/>
  <c r="AN19" i="33" a="1"/>
  <c r="G195" i="26" a="1"/>
  <c r="F59" i="27" a="1"/>
  <c r="E296" i="27" a="1"/>
  <c r="G103" i="27" a="1"/>
  <c r="E428" i="27" a="1"/>
  <c r="L64" i="33" a="1"/>
  <c r="H185" i="27" a="1"/>
  <c r="I74" i="26" a="1"/>
  <c r="F87" i="29" a="1"/>
  <c r="N105" i="26" a="1"/>
  <c r="H123" i="27" a="1"/>
  <c r="B9" i="33" a="1"/>
  <c r="F126" i="33" a="1"/>
  <c r="K83" i="33" a="1"/>
  <c r="AU66" i="33" a="1"/>
  <c r="E130" i="27" a="1"/>
  <c r="R123" i="33" a="1"/>
  <c r="S71" i="33" a="1"/>
  <c r="F290" i="27" a="1"/>
  <c r="F191" i="27" a="1"/>
  <c r="F233" i="27" a="1"/>
  <c r="P49" i="21" a="1"/>
  <c r="G52" i="27" a="1"/>
  <c r="G121" i="26" a="1"/>
  <c r="H505" i="27" a="1"/>
  <c r="L69" i="33" a="1"/>
  <c r="G372" i="27" a="1"/>
  <c r="AI67" i="33" a="1"/>
  <c r="H94" i="27" a="1"/>
  <c r="I70" i="33" a="1"/>
  <c r="AT126" i="33" a="1"/>
  <c r="G42" i="27" a="1"/>
  <c r="N191" i="26" a="1"/>
  <c r="H86" i="33" a="1"/>
  <c r="AE84" i="33" a="1"/>
  <c r="X137" i="33" a="1"/>
  <c r="H81" i="27" a="1"/>
  <c r="E203" i="26" a="1"/>
  <c r="AW74" i="33" a="1"/>
  <c r="W17" i="33" a="1"/>
  <c r="AS72" i="33" a="1"/>
  <c r="AU131" i="33" a="1"/>
  <c r="AI21" i="33" a="1"/>
  <c r="F299" i="27" a="1"/>
  <c r="P54" i="21" a="1"/>
  <c r="S128" i="33" a="1"/>
  <c r="F406" i="27" a="1"/>
  <c r="AP10" i="33" a="1"/>
  <c r="L58" i="26" a="1"/>
  <c r="W83" i="33" a="1"/>
  <c r="AZ23" i="33" a="1"/>
  <c r="E112" i="28" a="1"/>
  <c r="X87" i="33" a="1"/>
  <c r="G159" i="26" a="1"/>
  <c r="U9" i="33" a="1"/>
  <c r="E320" i="27" a="1"/>
  <c r="I19" i="33" a="1"/>
  <c r="F46" i="27" a="1"/>
  <c r="E80" i="33" a="1"/>
  <c r="AO23" i="33" a="1"/>
  <c r="AV137" i="33" a="1"/>
  <c r="AQ144" i="33" a="1"/>
  <c r="AI23" i="33" a="1"/>
  <c r="AM24" i="33" a="1"/>
  <c r="S80" i="33" a="1"/>
  <c r="E226" i="27" a="1"/>
  <c r="W55" i="21" a="1"/>
  <c r="G273" i="27" a="1"/>
  <c r="I78" i="26" a="1"/>
  <c r="R76" i="33" a="1"/>
  <c r="E43" i="27" a="1"/>
  <c r="K145" i="33" a="1"/>
  <c r="AO124" i="33" a="1"/>
  <c r="M11" i="33" a="1"/>
  <c r="AJ27" i="33" a="1"/>
  <c r="AY18" i="33" a="1"/>
  <c r="S82" i="33" a="1"/>
  <c r="AZ18" i="33" a="1"/>
  <c r="G291" i="27" a="1"/>
  <c r="AR135" i="33" a="1"/>
  <c r="H96" i="27" a="1"/>
  <c r="B49" i="21"/>
  <c r="AX123" i="33" a="1"/>
  <c r="G349" i="27" a="1"/>
  <c r="H389" i="27" a="1"/>
  <c r="F266" i="27" a="1"/>
  <c r="G337" i="27" a="1"/>
  <c r="E141" i="33" a="1"/>
  <c r="H117" i="29" a="1"/>
  <c r="F43" i="27" a="1"/>
  <c r="E316" i="27" a="1"/>
  <c r="D79" i="33" a="1"/>
  <c r="F453" i="27" a="1"/>
  <c r="H110" i="27" a="1"/>
  <c r="O142" i="33" a="1"/>
  <c r="AG72" i="33" a="1"/>
  <c r="N184" i="26" a="1"/>
  <c r="G78" i="33" a="1"/>
  <c r="I43" i="21" a="1"/>
  <c r="E180" i="27" a="1"/>
  <c r="G176" i="26" a="1"/>
  <c r="L6" i="33" a="1"/>
  <c r="E157" i="26" a="1"/>
  <c r="F307" i="27" a="1"/>
  <c r="E173" i="27" a="1"/>
  <c r="C20" i="33" a="1"/>
  <c r="F269" i="27" a="1"/>
  <c r="T140" i="33" a="1"/>
  <c r="N122" i="26" a="1"/>
  <c r="G339" i="27" a="1"/>
  <c r="G101" i="26" a="1"/>
  <c r="P82" i="33" a="1"/>
  <c r="Y17" i="33" a="1"/>
  <c r="G74" i="27" a="1"/>
  <c r="V68" i="33" a="1"/>
  <c r="N140" i="33" a="1"/>
  <c r="AG25" i="33" a="1"/>
  <c r="P156" i="26" a="1"/>
  <c r="H265" i="27" a="1"/>
  <c r="E67" i="29" a="1"/>
  <c r="F57" i="27" a="1"/>
  <c r="R44" i="21" a="1"/>
  <c r="F145" i="27" a="1"/>
  <c r="G23" i="33" a="1"/>
  <c r="X74" i="33" a="1"/>
  <c r="G227" i="27" a="1"/>
  <c r="G47" i="27" a="1"/>
  <c r="H128" i="27" a="1"/>
  <c r="R20" i="33" a="1"/>
  <c r="AL128" i="33" a="1"/>
  <c r="T18" i="33" a="1"/>
  <c r="T21" i="33" a="1"/>
  <c r="F230" i="27" a="1"/>
  <c r="O47" i="21" a="1"/>
  <c r="P56" i="26" a="1"/>
  <c r="G510" i="27" a="1"/>
  <c r="F95" i="27" a="1"/>
  <c r="I28" i="33" a="1"/>
  <c r="F74" i="33" a="1"/>
  <c r="L77" i="26" a="1"/>
  <c r="AX140" i="33" a="1"/>
  <c r="E343" i="27" a="1"/>
  <c r="G81" i="33" a="1"/>
  <c r="N65" i="33" a="1"/>
  <c r="AP81" i="33" a="1"/>
  <c r="W45" i="21" a="1"/>
  <c r="I50" i="21" a="1"/>
  <c r="F127" i="33" a="1"/>
  <c r="AC11" i="33" a="1"/>
  <c r="G154" i="27" a="1"/>
  <c r="E257" i="27" a="1"/>
  <c r="H497" i="27" a="1"/>
  <c r="G283" i="27" a="1"/>
  <c r="H426" i="27" a="1"/>
  <c r="E84" i="27" a="1"/>
  <c r="AX29" i="33" a="1"/>
  <c r="AM83" i="33" a="1"/>
  <c r="H129" i="33" a="1"/>
  <c r="F298" i="27" a="1"/>
  <c r="W20" i="33" a="1"/>
  <c r="H13" i="33" a="1"/>
  <c r="AJ64" i="33" a="1"/>
  <c r="B127" i="33" a="1"/>
  <c r="H314" i="27" a="1"/>
  <c r="P74" i="26" a="1"/>
  <c r="AX16" i="33" a="1"/>
  <c r="AS29" i="33" a="1"/>
  <c r="AC125" i="33" a="1"/>
  <c r="R19" i="33" a="1"/>
  <c r="F315" i="27" a="1"/>
  <c r="O40" i="21" a="1"/>
  <c r="B123" i="33" a="1"/>
  <c r="G515" i="27" a="1"/>
  <c r="B43" i="36" a="1"/>
  <c r="AT10" i="33" a="1"/>
  <c r="F300" i="27" a="1"/>
  <c r="G131" i="33" a="1"/>
  <c r="AS84" i="33" a="1"/>
  <c r="AL129" i="33" a="1"/>
  <c r="V9" i="33" a="1"/>
  <c r="G68" i="33" a="1"/>
  <c r="E49" i="26" a="1"/>
  <c r="N67" i="26" a="1"/>
  <c r="AX20" i="33" a="1"/>
  <c r="X70" i="33" a="1"/>
  <c r="AC19" i="33" a="1"/>
  <c r="E449" i="27" a="1"/>
  <c r="AC22" i="33" a="1"/>
  <c r="AG19" i="33" a="1"/>
  <c r="H435" i="27" a="1"/>
  <c r="N157" i="26" a="1"/>
  <c r="AQ24" i="33" a="1"/>
  <c r="H160" i="27" a="1"/>
  <c r="AC21" i="33" a="1"/>
  <c r="Q12" i="33" a="1"/>
  <c r="AR134" i="33" a="1"/>
  <c r="P140" i="33" a="1"/>
  <c r="D84" i="33" a="1"/>
  <c r="Y65" i="33" a="1"/>
  <c r="T130" i="33" a="1"/>
  <c r="J73" i="33" a="1"/>
  <c r="K9" i="33" a="1"/>
  <c r="AO136" i="33" a="1"/>
  <c r="P125" i="33" a="1"/>
  <c r="AV66" i="33" a="1"/>
  <c r="F82" i="33" a="1"/>
  <c r="AH72" i="33" a="1"/>
  <c r="P135" i="33" a="1"/>
  <c r="M66" i="33" a="1"/>
  <c r="W78" i="33" a="1"/>
  <c r="O133" i="33" a="1"/>
  <c r="F37" i="29" a="1"/>
  <c r="AQ139" i="33" a="1"/>
  <c r="AD87" i="33" a="1"/>
  <c r="H316" i="27" a="1"/>
  <c r="J27" i="33" a="1"/>
  <c r="W10" i="33" a="1"/>
  <c r="AQ9" i="33" a="1"/>
  <c r="X86" i="33" a="1"/>
  <c r="K134" i="33" a="1"/>
  <c r="D68" i="33" a="1"/>
  <c r="J23" i="33" a="1"/>
  <c r="AR16" i="33" a="1"/>
  <c r="T65" i="33" a="1"/>
  <c r="AP135" i="33" a="1"/>
  <c r="G48" i="27" a="1"/>
  <c r="O29" i="33" a="1"/>
  <c r="N26" i="33" a="1"/>
  <c r="N75" i="26" a="1"/>
  <c r="S87" i="33" a="1"/>
  <c r="AT129" i="33" a="1"/>
  <c r="E200" i="27" a="1"/>
  <c r="AP66" i="33" a="1"/>
  <c r="F155" i="27" a="1"/>
  <c r="AM140" i="33" a="1"/>
  <c r="AG67" i="33" a="1"/>
  <c r="T72" i="33" a="1"/>
  <c r="F214" i="27" a="1"/>
  <c r="AX141" i="33" a="1"/>
  <c r="AY76" i="33" a="1"/>
  <c r="L123" i="33" a="1"/>
  <c r="AC134" i="33" a="1"/>
  <c r="E82" i="33" a="1"/>
  <c r="H20" i="33" a="1"/>
  <c r="H87" i="33" a="1"/>
  <c r="S85" i="33" a="1"/>
  <c r="T135" i="33" a="1"/>
  <c r="E262" i="27" a="1"/>
  <c r="Y18" i="33" a="1"/>
  <c r="L183" i="26" a="1"/>
  <c r="E178" i="27" a="1"/>
  <c r="E367" i="27" a="1"/>
  <c r="AX143" i="33" a="1"/>
  <c r="H113" i="27" a="1"/>
  <c r="H284" i="27" a="1"/>
  <c r="AY127" i="33" a="1"/>
  <c r="G64" i="33" a="1"/>
  <c r="F501" i="27" a="1"/>
  <c r="G157" i="26" a="1"/>
  <c r="AG139" i="33" a="1"/>
  <c r="H469" i="27" a="1"/>
  <c r="AT72" i="33" a="1"/>
  <c r="H202" i="27" a="1"/>
  <c r="L68" i="33" a="1"/>
  <c r="AS13" i="33" a="1"/>
  <c r="H189" i="27" a="1"/>
  <c r="F274" i="27" a="1"/>
  <c r="H286" i="27" a="1"/>
  <c r="X143" i="33" a="1"/>
  <c r="W129" i="33" a="1"/>
  <c r="H50" i="21" a="1"/>
  <c r="G137" i="26" a="1"/>
  <c r="AY13" i="33" a="1"/>
  <c r="AT84" i="33" a="1"/>
  <c r="AT134" i="33" a="1"/>
  <c r="AS64" i="33" a="1"/>
  <c r="R41" i="21" a="1"/>
  <c r="H403" i="27" a="1"/>
  <c r="I123" i="33" a="1"/>
  <c r="AF122" i="33" a="1"/>
  <c r="AZ139" i="33" a="1"/>
  <c r="F49" i="27" a="1"/>
  <c r="D78" i="33" a="1"/>
  <c r="H281" i="27" a="1"/>
  <c r="AU86" i="33" a="1"/>
  <c r="E14" i="33" a="1"/>
  <c r="AW75" i="33" a="1"/>
  <c r="H309" i="27" a="1"/>
  <c r="E47" i="29" a="1"/>
  <c r="G166" i="27" a="1"/>
  <c r="AR24" i="33" a="1"/>
  <c r="AG140" i="33" a="1"/>
  <c r="N16" i="33" a="1"/>
  <c r="Y80" i="33" a="1"/>
  <c r="F58" i="27" a="1"/>
  <c r="AU128" i="33" a="1"/>
  <c r="AW67" i="33" a="1"/>
  <c r="G405" i="27" a="1"/>
  <c r="K127" i="33" a="1"/>
  <c r="AT77" i="33" a="1"/>
  <c r="N148" i="26" a="1"/>
  <c r="AA49" i="21" a="1"/>
  <c r="O128" i="33" a="1"/>
  <c r="G451" i="27" a="1"/>
  <c r="H179" i="27" a="1"/>
  <c r="E192" i="27" a="1"/>
  <c r="AY8" i="33" a="1"/>
  <c r="G134" i="27" a="1"/>
  <c r="G72" i="29" a="1"/>
  <c r="E475" i="27" a="1"/>
  <c r="L165" i="26" a="1"/>
  <c r="AZ28" i="33" a="1"/>
  <c r="H263" i="27" a="1"/>
  <c r="P78" i="33" a="1"/>
  <c r="I156" i="26" a="1"/>
  <c r="L119" i="26" a="1"/>
  <c r="AU138" i="33" a="1"/>
  <c r="H231" i="27" a="1"/>
  <c r="F81" i="27" a="1"/>
  <c r="X80" i="33" a="1"/>
  <c r="X10" i="33" a="1"/>
  <c r="U20" i="33" a="1"/>
  <c r="J75" i="33" a="1"/>
  <c r="E49" i="21" a="1"/>
  <c r="H392" i="27" a="1"/>
  <c r="AW66" i="33" a="1"/>
  <c r="F186" i="27" a="1"/>
  <c r="U29" i="33" a="1"/>
  <c r="AM69" i="33" a="1"/>
  <c r="W80" i="33" a="1"/>
  <c r="E334" i="27" a="1"/>
  <c r="G362" i="27" a="1"/>
  <c r="F302" i="27" a="1"/>
  <c r="O131" i="33" a="1"/>
  <c r="P133" i="33" a="1"/>
  <c r="V129" i="33" a="1"/>
  <c r="Q26" i="33" a="1"/>
  <c r="G371" i="27" a="1"/>
  <c r="F488" i="27" a="1"/>
  <c r="F417" i="27" a="1"/>
  <c r="Q49" i="21" a="1"/>
  <c r="AY6" i="33" a="1"/>
  <c r="G501" i="27" a="1"/>
  <c r="AD32" i="23"/>
  <c r="G45" i="27" a="1"/>
  <c r="AQ78" i="33" a="1"/>
  <c r="H365" i="27" a="1"/>
  <c r="R139" i="33" a="1"/>
  <c r="J29" i="33" a="1"/>
  <c r="E282" i="27" a="1"/>
  <c r="R26" i="33" a="1"/>
  <c r="AS85" i="33" a="1"/>
  <c r="G77" i="29" a="1"/>
  <c r="I143" i="33" a="1"/>
  <c r="V87" i="33" a="1"/>
  <c r="AD80" i="33" a="1"/>
  <c r="F515" i="27" a="1"/>
  <c r="V72" i="33" a="1"/>
  <c r="J16" i="33" a="1"/>
  <c r="X73" i="33" a="1"/>
  <c r="Q46" i="21" a="1"/>
  <c r="L28" i="33" a="1"/>
  <c r="F65" i="33" a="1"/>
  <c r="B24" i="33" a="1"/>
  <c r="N84" i="33" a="1"/>
  <c r="AS129" i="33" a="1"/>
  <c r="W144" i="33" a="1"/>
  <c r="H368" i="27" a="1"/>
  <c r="I12" i="33" a="1"/>
  <c r="H77" i="28" a="1"/>
  <c r="F448" i="27" a="1"/>
  <c r="AE75" i="33" a="1"/>
  <c r="AM134" i="33" a="1"/>
  <c r="O141" i="33" a="1"/>
  <c r="AO76" i="33" a="1"/>
  <c r="I58" i="26" a="1"/>
  <c r="N130" i="26" a="1"/>
  <c r="G410" i="27" a="1"/>
  <c r="AR79" i="33" a="1"/>
  <c r="AX75" i="33" a="1"/>
  <c r="F464" i="27" a="1"/>
  <c r="L78" i="26" a="1"/>
  <c r="W52" i="21" a="1"/>
  <c r="F151" i="27" a="1"/>
  <c r="N123" i="26" a="1"/>
  <c r="AU82" i="33" a="1"/>
  <c r="N66" i="33" a="1"/>
  <c r="Z51" i="21" a="1"/>
  <c r="AP131" i="33" a="1"/>
  <c r="G486" i="27" a="1"/>
  <c r="AJ22" i="33" a="1"/>
  <c r="O144" i="33" a="1"/>
  <c r="AZ67" i="33" a="1"/>
  <c r="Q78" i="33" a="1"/>
  <c r="M29" i="33" a="1"/>
  <c r="AL21" i="33" a="1"/>
  <c r="W142" i="33" a="1"/>
  <c r="AF11" i="33" a="1"/>
  <c r="F87" i="28" a="1"/>
  <c r="AI124" i="33" a="1"/>
  <c r="R131" i="33" a="1"/>
  <c r="E215" i="27" a="1"/>
  <c r="N137" i="26" a="1"/>
  <c r="L103" i="26" a="1"/>
  <c r="AX23" i="33" a="1"/>
  <c r="AP142" i="33" a="1"/>
  <c r="E307" i="27" a="1"/>
  <c r="H143" i="33" a="1"/>
  <c r="H210" i="27" a="1"/>
  <c r="L156" i="26" a="1"/>
  <c r="S75" i="33" a="1"/>
  <c r="H120" i="27" a="1"/>
  <c r="N131" i="26" a="1"/>
  <c r="R68" i="33" a="1"/>
  <c r="F55" i="27" a="1"/>
  <c r="AX142" i="33" a="1"/>
  <c r="S78" i="33" a="1"/>
  <c r="E44" i="21" a="1"/>
  <c r="E368" i="27" a="1"/>
  <c r="E409" i="27" a="1"/>
  <c r="AH23" i="33" a="1"/>
  <c r="AK18" i="33" a="1"/>
  <c r="Q131" i="33" a="1"/>
  <c r="G140" i="27" a="1"/>
  <c r="G111" i="27" a="1"/>
  <c r="H259" i="27" a="1"/>
  <c r="G10" i="33" a="1"/>
  <c r="E122" i="28" a="1"/>
  <c r="X43" i="21" a="1"/>
  <c r="F92" i="27" a="1"/>
  <c r="G272" i="27" a="1"/>
  <c r="E121" i="26" a="1"/>
  <c r="N183" i="26" a="1"/>
  <c r="T133" i="33" a="1"/>
  <c r="B10" i="33" a="1"/>
  <c r="P130" i="26" a="1"/>
  <c r="AF78" i="33" a="1"/>
  <c r="AI125" i="33" a="1"/>
  <c r="AI84" i="33" a="1"/>
  <c r="X138" i="33" a="1"/>
  <c r="Y40" i="21" a="1"/>
  <c r="X45" i="21" a="1"/>
  <c r="K74" i="33" a="1"/>
  <c r="L18" i="33" a="1"/>
  <c r="P53" i="21" a="1"/>
  <c r="AX130" i="33" a="1"/>
  <c r="X132" i="33" a="1"/>
  <c r="S79" i="33" a="1"/>
  <c r="AM15" i="33" a="1"/>
  <c r="R70" i="33" a="1"/>
  <c r="H275" i="27" a="1"/>
  <c r="C139" i="33" a="1"/>
  <c r="AW134" i="33" a="1"/>
  <c r="C133" i="33" a="1"/>
  <c r="AP17" i="33" a="1"/>
  <c r="AO71" i="33" a="1"/>
  <c r="E309" i="27" a="1"/>
  <c r="AO135" i="33" a="1"/>
  <c r="AQ132" i="33" a="1"/>
  <c r="L186" i="26" a="1"/>
  <c r="G376" i="27" a="1"/>
  <c r="AR80" i="33" a="1"/>
  <c r="B84" i="33" a="1"/>
  <c r="L10" i="33" a="1"/>
  <c r="H135" i="27" a="1"/>
  <c r="AQ87" i="33" a="1"/>
  <c r="M12" i="33" a="1"/>
  <c r="P12" i="33" a="1"/>
  <c r="AD124" i="33" a="1"/>
  <c r="F388" i="27" a="1"/>
  <c r="AQ69" i="33" a="1"/>
  <c r="AD74" i="33" a="1"/>
  <c r="F261" i="27" a="1"/>
  <c r="J66" i="33" a="1"/>
  <c r="AY128" i="33" a="1"/>
  <c r="X123" i="33" a="1"/>
  <c r="AZ87" i="33" a="1"/>
  <c r="N7" i="33" a="1"/>
  <c r="E21" i="33" a="1"/>
  <c r="X79" i="33" a="1"/>
  <c r="E502" i="27" a="1"/>
  <c r="AW22" i="33" a="1"/>
  <c r="AO143" i="33" a="1"/>
  <c r="G85" i="33" a="1"/>
  <c r="AY24" i="33" a="1"/>
  <c r="AW8" i="33" a="1"/>
  <c r="AC72" i="33" a="1"/>
  <c r="AL67" i="33" a="1"/>
  <c r="AT12" i="33" a="1"/>
  <c r="G49" i="27" a="1"/>
  <c r="T19" i="33" a="1"/>
  <c r="AD22" i="33" a="1"/>
  <c r="L14" i="33" a="1"/>
  <c r="X129" i="33" a="1"/>
  <c r="AW18" i="33" a="1"/>
  <c r="G142" i="33" a="1"/>
  <c r="X134" i="33" a="1"/>
  <c r="AG75" i="33" a="1"/>
  <c r="AK78" i="33" a="1"/>
  <c r="H136" i="33" a="1"/>
  <c r="C65" i="33" a="1"/>
  <c r="W8" i="33" a="1"/>
  <c r="S143" i="33" a="1"/>
  <c r="H21" i="33" a="1"/>
  <c r="E145" i="27" a="1"/>
  <c r="J138" i="33" a="1"/>
  <c r="H407" i="27" a="1"/>
  <c r="P134" i="33" a="1"/>
  <c r="O27" i="33" a="1"/>
  <c r="E383" i="27" a="1"/>
  <c r="AY133" i="33" a="1"/>
  <c r="C145" i="33" a="1"/>
  <c r="H86" i="27" a="1"/>
  <c r="AW19" i="33" a="1"/>
  <c r="N201" i="26" a="1"/>
  <c r="AC78" i="33" a="1"/>
  <c r="AE16" i="33" a="1"/>
  <c r="AO141" i="33" a="1"/>
  <c r="Y45" i="21" a="1"/>
  <c r="E470" i="27" a="1"/>
  <c r="J15" i="33" a="1"/>
  <c r="N14" i="33" a="1"/>
  <c r="AR10" i="33" a="1"/>
  <c r="Q70" i="33" a="1"/>
  <c r="G378" i="27" a="1"/>
  <c r="N45" i="21" a="1"/>
  <c r="I112" i="26" a="1"/>
  <c r="AH68" i="33" a="1"/>
  <c r="H329" i="27" a="1"/>
  <c r="G183" i="26" a="1"/>
  <c r="D135" i="33" a="1"/>
  <c r="AH136" i="33" a="1"/>
  <c r="G191" i="27" a="1"/>
  <c r="E176" i="27" a="1"/>
  <c r="E77" i="26" a="1"/>
  <c r="H174" i="27" a="1"/>
  <c r="L132" i="33" a="1"/>
  <c r="AF13" i="33" a="1"/>
  <c r="AU124" i="33" a="1"/>
  <c r="E255" i="27" a="1"/>
  <c r="G139" i="26" a="1"/>
  <c r="I76" i="33" a="1"/>
  <c r="E431" i="27" a="1"/>
  <c r="J24" i="33" a="1"/>
  <c r="F376" i="27" a="1"/>
  <c r="L128" i="33" a="1"/>
  <c r="F242" i="27" a="1"/>
  <c r="F78" i="33" a="1"/>
  <c r="AG145" i="33" a="1"/>
  <c r="AN137" i="33" a="1"/>
  <c r="C66" i="33" a="1"/>
  <c r="E375" i="27" a="1"/>
  <c r="AG127" i="33" a="1"/>
  <c r="AC8" i="33" a="1"/>
  <c r="AL138" i="33" a="1"/>
  <c r="AQ141" i="33" a="1"/>
  <c r="F487" i="27" a="1"/>
  <c r="F497" i="27" a="1"/>
  <c r="E114" i="26" a="1"/>
  <c r="F247" i="27" a="1"/>
  <c r="F52" i="21" a="1"/>
  <c r="AC83" i="33" a="1"/>
  <c r="N52" i="21" a="1"/>
  <c r="P105" i="26" a="1"/>
  <c r="Y67" i="33" a="1"/>
  <c r="I137" i="26" a="1"/>
  <c r="AC15" i="33" a="1"/>
  <c r="G182" i="26" a="1"/>
  <c r="O13" i="33" a="1"/>
  <c r="AL87" i="33" a="1"/>
  <c r="P7" i="33" a="1"/>
  <c r="AV84" i="33" a="1"/>
  <c r="G165" i="26" a="1"/>
  <c r="F51" i="21" a="1"/>
  <c r="E164" i="27" a="1"/>
  <c r="H49" i="21" a="1"/>
  <c r="E82" i="27" a="1"/>
  <c r="AH79" i="33" a="1"/>
  <c r="AO66" i="33" a="1"/>
  <c r="AP140" i="33" a="1"/>
  <c r="E165" i="26" a="1"/>
  <c r="E117" i="28" a="1"/>
  <c r="H181" i="27" a="1"/>
  <c r="AT139" i="33" a="1"/>
  <c r="AK141" i="33" a="1"/>
  <c r="S126" i="33" a="1"/>
  <c r="R80" i="33" a="1"/>
  <c r="X15" i="33" a="1"/>
  <c r="O23" i="33" a="1"/>
  <c r="AV122" i="33" a="1"/>
  <c r="X141" i="33" a="1"/>
  <c r="AY69" i="33" a="1"/>
  <c r="AV125" i="33" a="1"/>
  <c r="K131" i="33" a="1"/>
  <c r="E28" i="33" a="1"/>
  <c r="AW82" i="33" a="1"/>
  <c r="AH78" i="33" a="1"/>
  <c r="H99" i="27" a="1"/>
  <c r="G200" i="26" a="1"/>
  <c r="Q55" i="21" a="1"/>
  <c r="O49" i="21" a="1"/>
  <c r="AC137" i="33" a="1"/>
  <c r="E77" i="28" a="1"/>
  <c r="N12" i="33" a="1"/>
  <c r="G130" i="27" a="1"/>
  <c r="E191" i="26" a="1"/>
  <c r="L137" i="26" a="1"/>
  <c r="E317" i="27" a="1"/>
  <c r="G497" i="27" a="1"/>
  <c r="X75" i="33" a="1"/>
  <c r="AI64" i="33" a="1"/>
  <c r="AE82" i="33" a="1"/>
  <c r="F244" i="27" a="1"/>
  <c r="X23" i="33" a="1"/>
  <c r="Q51" i="21" a="1"/>
  <c r="AM125" i="33" a="1"/>
  <c r="E496" i="27" a="1"/>
  <c r="R138" i="33" a="1"/>
  <c r="L110" i="26" a="1"/>
  <c r="AF85" i="33" a="1"/>
  <c r="AP22" i="33" a="1"/>
  <c r="P22" i="33" a="1"/>
  <c r="E69" i="26" a="1"/>
  <c r="AW13" i="33" a="1"/>
  <c r="H272" i="27" a="1"/>
  <c r="AR20" i="33" a="1"/>
  <c r="Q136" i="33" a="1"/>
  <c r="G137" i="27" a="1"/>
  <c r="AZ15" i="33" a="1"/>
  <c r="X46" i="21" a="1"/>
  <c r="AQ83" i="33" a="1"/>
  <c r="E92" i="27" a="1"/>
  <c r="H500" i="27" a="1"/>
  <c r="S26" i="33" a="1"/>
  <c r="C84" i="33" a="1"/>
  <c r="G289" i="27" a="1"/>
  <c r="AI133" i="33" a="1"/>
  <c r="E232" i="27" a="1"/>
  <c r="AO22" i="33" a="1"/>
  <c r="Q48" i="21" a="1"/>
  <c r="F10" i="33" a="1"/>
  <c r="E150" i="27" a="1"/>
  <c r="AS142" i="33" a="1"/>
  <c r="U83" i="33" a="1"/>
  <c r="AC65" i="33" a="1"/>
  <c r="AA42" i="21" a="1"/>
  <c r="E47" i="26"/>
  <c r="AR6" i="33" a="1"/>
  <c r="B82" i="33" a="1"/>
  <c r="AE138" i="33" a="1"/>
  <c r="AQ67" i="33" a="1"/>
  <c r="AD24" i="33" a="1"/>
  <c r="S22" i="33" a="1"/>
  <c r="E55" i="21" a="1"/>
  <c r="G483" i="27" a="1"/>
  <c r="V134" i="33" a="1"/>
  <c r="G14" i="33" a="1"/>
  <c r="M78" i="33" a="1"/>
  <c r="AO125" i="33" a="1"/>
  <c r="B132" i="33" a="1"/>
  <c r="R14" i="33" a="1"/>
  <c r="AF74" i="33" a="1"/>
  <c r="Y66" i="33" a="1"/>
  <c r="E499" i="27" a="1"/>
  <c r="H41" i="27" a="1"/>
  <c r="H64" i="33" a="1"/>
  <c r="F498" i="27" a="1"/>
  <c r="D125" i="33" a="1"/>
  <c r="G478" i="27" a="1"/>
  <c r="F103" i="27" a="1"/>
  <c r="AC132" i="33" a="1"/>
  <c r="AL84" i="33" a="1"/>
  <c r="AN27" i="33" a="1"/>
  <c r="B19" i="33" a="1"/>
  <c r="AW133" i="33" a="1"/>
  <c r="AZ144" i="33" a="1"/>
  <c r="P186" i="26" a="1"/>
  <c r="AX10" i="33" a="1"/>
  <c r="K16" i="33" a="1"/>
  <c r="E347" i="27" a="1"/>
  <c r="AK80" i="33" a="1"/>
  <c r="AR70" i="33" a="1"/>
  <c r="AN81" i="33" a="1"/>
  <c r="AI65" i="33" a="1"/>
  <c r="I142" i="33" a="1"/>
  <c r="L120" i="26" a="1"/>
  <c r="G203" i="26" a="1"/>
  <c r="P121" i="26" a="1"/>
  <c r="AW125" i="33" a="1"/>
  <c r="H234" i="27" a="1"/>
  <c r="AX132" i="33" a="1"/>
  <c r="F499" i="27" a="1"/>
  <c r="AR136" i="33" a="1"/>
  <c r="G74" i="33" a="1"/>
  <c r="F470" i="27" a="1"/>
  <c r="G144" i="33" a="1"/>
  <c r="S20" i="33" a="1"/>
  <c r="AH69" i="33" a="1"/>
  <c r="E253" i="27" a="1"/>
  <c r="AY17" i="33" a="1"/>
  <c r="H241" i="27" a="1"/>
  <c r="U6" i="33" a="1"/>
  <c r="J145" i="33" a="1"/>
  <c r="F39" i="21" a="1"/>
  <c r="G77" i="27" a="1"/>
  <c r="F205" i="27" a="1"/>
  <c r="G13" i="33" a="1"/>
  <c r="V125" i="33" a="1"/>
  <c r="M142" i="33" a="1"/>
  <c r="G396" i="27" a="1"/>
  <c r="AP70" i="33" a="1"/>
  <c r="P28" i="33" a="1"/>
  <c r="W9" i="33" a="1"/>
  <c r="G103" i="26" a="1"/>
  <c r="B73" i="33" a="1"/>
  <c r="AC27" i="33" a="1"/>
  <c r="Q72" i="33" a="1"/>
  <c r="H288" i="27" a="1"/>
  <c r="G390" i="27" a="1"/>
  <c r="C8" i="33" a="1"/>
  <c r="Q69" i="33" a="1"/>
  <c r="L105" i="26" a="1"/>
  <c r="I122" i="26" a="1"/>
  <c r="AM66" i="33" a="1"/>
  <c r="H165" i="27" a="1"/>
  <c r="AP129" i="33" a="1"/>
  <c r="E127" i="27" a="1"/>
  <c r="AN130" i="33" a="1"/>
  <c r="H55" i="27" a="1"/>
  <c r="H239" i="27" a="1"/>
  <c r="T123" i="33" a="1"/>
  <c r="AM84" i="33" a="1"/>
  <c r="G286" i="27" a="1"/>
  <c r="D81" i="33" a="1"/>
  <c r="L127" i="33" a="1"/>
  <c r="AY77" i="33" a="1"/>
  <c r="E141" i="26" a="1"/>
  <c r="N164" i="26" a="1"/>
  <c r="F459" i="27" a="1"/>
  <c r="N92" i="26" a="1"/>
  <c r="F119" i="27" a="1"/>
  <c r="H388" i="27" a="1"/>
  <c r="AW71" i="33" a="1"/>
  <c r="I10" i="33" a="1"/>
  <c r="W68" i="33" a="1"/>
  <c r="E75" i="27" a="1"/>
  <c r="AK28" i="33" a="1"/>
  <c r="G202" i="26" a="1"/>
  <c r="E458" i="27" a="1"/>
  <c r="I83" i="26" a="1"/>
  <c r="AI27" i="33" a="1"/>
  <c r="H410" i="27" a="1"/>
  <c r="P193" i="26" a="1"/>
  <c r="AY145" i="33" a="1"/>
  <c r="M70" i="33" a="1"/>
  <c r="AM142" i="33" a="1"/>
  <c r="G65" i="26" a="1"/>
  <c r="I120" i="26" a="1"/>
  <c r="B133" i="33" a="1"/>
  <c r="J6" i="33" a="1"/>
  <c r="L83" i="33" a="1"/>
  <c r="F378" i="27" a="1"/>
  <c r="G295" i="27" a="1"/>
  <c r="AI83" i="33" a="1"/>
  <c r="AL134" i="33" a="1"/>
  <c r="AT86" i="33" a="1"/>
  <c r="I177" i="26" a="1"/>
  <c r="K144" i="33" a="1"/>
  <c r="E57" i="26" a="1"/>
  <c r="P86" i="33" a="1"/>
  <c r="E185" i="27" a="1"/>
  <c r="D18" i="33" a="1"/>
  <c r="W38" i="21" a="1"/>
  <c r="AW84" i="33" a="1"/>
  <c r="AO80" i="33" a="1"/>
  <c r="F345" i="27" a="1"/>
  <c r="E473" i="27" a="1"/>
  <c r="AS139" i="33" a="1"/>
  <c r="AN129" i="33" a="1"/>
  <c r="E281" i="27" a="1"/>
  <c r="L141" i="26" a="1"/>
  <c r="F516" i="27" a="1"/>
  <c r="M129" i="33" a="1"/>
  <c r="L125" i="33" a="1"/>
  <c r="AR144" i="33" a="1"/>
  <c r="AD29" i="33" a="1"/>
  <c r="AS127" i="33" a="1"/>
  <c r="E123" i="27" a="1"/>
  <c r="H425" i="27" a="1"/>
  <c r="H446" i="27" a="1"/>
  <c r="G54" i="27" a="1"/>
  <c r="F102" i="28" a="1"/>
  <c r="AL139" i="33" a="1"/>
  <c r="H315" i="27" a="1"/>
  <c r="H7" i="33" a="1"/>
  <c r="E57" i="29" a="1"/>
  <c r="F444" i="27" a="1"/>
  <c r="F81" i="33" a="1"/>
  <c r="H221" i="27" a="1"/>
  <c r="G264" i="27" a="1"/>
  <c r="E292" i="27" a="1"/>
  <c r="AM145" i="33" a="1"/>
  <c r="I11" i="33" a="1"/>
  <c r="AQ76" i="33" a="1"/>
  <c r="Q14" i="33" a="1"/>
  <c r="AO74" i="33" a="1"/>
  <c r="AK136" i="33" a="1"/>
  <c r="G67" i="26" a="1"/>
  <c r="E202" i="27" a="1"/>
  <c r="AX69" i="33" a="1"/>
  <c r="G132" i="33" a="1"/>
  <c r="P9" i="33" a="1"/>
  <c r="T139" i="33" a="1"/>
  <c r="L140" i="33" a="1"/>
  <c r="L85" i="26" a="1"/>
  <c r="H362" i="27" a="1"/>
  <c r="G121" i="27" a="1"/>
  <c r="F83" i="33" a="1"/>
  <c r="AZ138" i="33" a="1"/>
  <c r="X14" i="33" a="1"/>
  <c r="G313" i="27" a="1"/>
  <c r="G453" i="27" a="1"/>
  <c r="B125" i="33" a="1"/>
  <c r="M123" i="33" a="1"/>
  <c r="F52" i="29" a="1"/>
  <c r="AZ19" i="33" a="1"/>
  <c r="AA51" i="21" a="1"/>
  <c r="AX66" i="33" a="1"/>
  <c r="C138" i="33" a="1"/>
  <c r="AQ124" i="33" a="1"/>
  <c r="L123" i="26" a="1"/>
  <c r="U75" i="33" a="1"/>
  <c r="N168" i="26" a="1"/>
  <c r="B13" i="36" a="1"/>
  <c r="F420" i="27" a="1"/>
  <c r="AX24" i="33" a="1"/>
  <c r="F478" i="27" a="1"/>
  <c r="E66" i="33" a="1"/>
  <c r="H84" i="27" a="1"/>
  <c r="AQ136" i="33" a="1"/>
  <c r="R134" i="33" a="1"/>
  <c r="Q127" i="33" a="1"/>
  <c r="AZ11" i="33" a="1"/>
  <c r="E184" i="26" a="1"/>
  <c r="H151" i="27" a="1"/>
  <c r="AZ16" i="33" a="1"/>
  <c r="O81" i="33" a="1"/>
  <c r="S15" i="33" a="1"/>
  <c r="B66" i="33" a="1"/>
  <c r="C13" i="33" a="1"/>
  <c r="AM143" i="33" a="1"/>
  <c r="AF66" i="33" a="1"/>
  <c r="AM132" i="33" a="1"/>
  <c r="E137" i="27" a="1"/>
  <c r="H473" i="27" a="1"/>
  <c r="E52" i="29" a="1"/>
  <c r="F78" i="27" a="1"/>
  <c r="F258" i="27" a="1"/>
  <c r="P175" i="26" a="1"/>
  <c r="H448" i="27" a="1"/>
  <c r="K67" i="33" a="1"/>
  <c r="E37" i="28" a="1"/>
  <c r="E216" i="27" a="1"/>
  <c r="L86" i="33" a="1"/>
  <c r="F208" i="27" a="1"/>
  <c r="G157" i="27" a="1"/>
  <c r="E432" i="27" a="1"/>
  <c r="H372" i="27" a="1"/>
  <c r="P84" i="26" a="1"/>
  <c r="F268" i="27" a="1"/>
  <c r="AS7" i="33" a="1"/>
  <c r="I165" i="26" a="1"/>
  <c r="G17" i="33" a="1"/>
  <c r="X124" i="33" a="1"/>
  <c r="F255" i="27" a="1"/>
  <c r="AI127" i="33" a="1"/>
  <c r="AS27" i="33" a="1"/>
  <c r="AP137" i="33" a="1"/>
  <c r="U138" i="33" a="1"/>
  <c r="T144" i="33" a="1"/>
  <c r="D137" i="33" a="1"/>
  <c r="AI141" i="33" a="1"/>
  <c r="AL13" i="33" a="1"/>
  <c r="AY12" i="33" a="1"/>
  <c r="X71" i="33" a="1"/>
  <c r="H246" i="27" a="1"/>
  <c r="AT73" i="33" a="1"/>
  <c r="G70" i="27" a="1"/>
  <c r="P46" i="21" a="1"/>
  <c r="P23" i="33" a="1"/>
  <c r="AO68" i="33" a="1"/>
  <c r="R79" i="33" a="1"/>
  <c r="L202" i="26" a="1"/>
  <c r="AY67" i="33" a="1"/>
  <c r="W135" i="33" a="1"/>
  <c r="G422" i="27" a="1"/>
  <c r="J143" i="33" a="1"/>
  <c r="C140" i="33" a="1"/>
  <c r="E517" i="27" a="1"/>
  <c r="AE7" i="33" a="1"/>
  <c r="F135" i="33" a="1"/>
  <c r="T7" i="33" a="1"/>
  <c r="P67" i="33" a="1"/>
  <c r="H491" i="27" a="1"/>
  <c r="AJ87" i="33" a="1"/>
  <c r="F265" i="27" a="1"/>
  <c r="AR28" i="33" a="1"/>
  <c r="AY124" i="33" a="1"/>
  <c r="G122" i="29" a="1"/>
  <c r="AN79" i="33" a="1"/>
  <c r="V144" i="33" a="1"/>
  <c r="W77" i="33" a="1"/>
  <c r="F415" i="27" a="1"/>
  <c r="B11" i="33" a="1"/>
  <c r="AQ82" i="33" a="1"/>
  <c r="G342" i="27" a="1"/>
  <c r="F104" i="27" a="1"/>
  <c r="AS19" i="33" a="1"/>
  <c r="G94" i="26" a="1"/>
  <c r="AR78" i="33" a="1"/>
  <c r="F128" i="27" a="1"/>
  <c r="B139" i="33" a="1"/>
  <c r="F65" i="27" a="1"/>
  <c r="F452" i="27" a="1"/>
  <c r="AT65" i="33" a="1"/>
  <c r="AH66" i="33" a="1"/>
  <c r="AV12" i="33" a="1"/>
  <c r="K24" i="33" a="1"/>
  <c r="AS28" i="33" a="1"/>
  <c r="E126" i="33" a="1"/>
  <c r="E219" i="27" a="1"/>
  <c r="AX80" i="33" a="1"/>
  <c r="D77" i="33" a="1"/>
  <c r="AJ17" i="33" a="1"/>
  <c r="G42" i="29" a="1"/>
  <c r="AX133" i="33" a="1"/>
  <c r="G392" i="27" a="1"/>
  <c r="E291" i="27" a="1"/>
  <c r="X54" i="21" a="1"/>
  <c r="F150" i="27" a="1"/>
  <c r="AY123" i="33" a="1"/>
  <c r="E258" i="27" a="1"/>
  <c r="L176" i="26" a="1"/>
  <c r="AI76" i="33" a="1"/>
  <c r="AS135" i="33" a="1"/>
  <c r="AS66" i="33" a="1"/>
  <c r="G424" i="27" a="1"/>
  <c r="P27" i="33" a="1"/>
  <c r="G146" i="26" a="1"/>
  <c r="G329" i="27" a="1"/>
  <c r="H214" i="27" a="1"/>
  <c r="P204" i="26" a="1"/>
  <c r="K86" i="33" a="1"/>
  <c r="E42" i="29" a="1"/>
  <c r="P123" i="26" a="1"/>
  <c r="O78" i="33" a="1"/>
  <c r="X127" i="33" a="1"/>
  <c r="E490" i="27" a="1"/>
  <c r="K77" i="33" a="1"/>
  <c r="H227" i="27" a="1"/>
  <c r="AP87" i="33" a="1"/>
  <c r="AJ76" i="33" a="1"/>
  <c r="H161" i="27" a="1"/>
  <c r="G408" i="27" a="1"/>
  <c r="P65" i="26" a="1"/>
  <c r="K87" i="33" a="1"/>
  <c r="Y38" i="21" a="1"/>
  <c r="H318" i="27" a="1"/>
  <c r="AR27" i="33" a="1"/>
  <c r="N48" i="26" a="1"/>
  <c r="I8" i="33" a="1"/>
  <c r="X139" i="33" a="1"/>
  <c r="B49" i="36" a="1"/>
  <c r="F77" i="29" a="1"/>
  <c r="AD136" i="33" a="1"/>
  <c r="P58" i="26" a="1"/>
  <c r="I135" i="33" a="1"/>
  <c r="AY7" i="33" a="1"/>
  <c r="AI29" i="33" a="1"/>
  <c r="F66" i="27" a="1"/>
  <c r="G83" i="33" a="1"/>
  <c r="AC130" i="33" a="1"/>
  <c r="G244" i="27" a="1"/>
  <c r="B13" i="33" a="1"/>
  <c r="AP141" i="33" a="1"/>
  <c r="AP77" i="33" a="1"/>
  <c r="F316" i="27" a="1"/>
  <c r="F504" i="27" a="1"/>
  <c r="F341" i="27" a="1"/>
  <c r="S132" i="33" a="1"/>
  <c r="F18" i="33" a="1"/>
  <c r="E379" i="27" a="1"/>
  <c r="H349" i="27" a="1"/>
  <c r="T75" i="33" a="1"/>
  <c r="AX22" i="33" a="1"/>
  <c r="G461" i="27" a="1"/>
  <c r="E426" i="27" a="1"/>
  <c r="E410" i="27" a="1"/>
  <c r="G471" i="27" a="1"/>
  <c r="AG14" i="33" a="1"/>
  <c r="AG124" i="33" a="1"/>
  <c r="AJ10" i="33" a="1"/>
  <c r="H337" i="27" a="1"/>
  <c r="AU125" i="33" a="1"/>
  <c r="H451" i="27" a="1"/>
  <c r="H287" i="27" a="1"/>
  <c r="E424" i="27" a="1"/>
  <c r="E268" i="27" a="1"/>
  <c r="E65" i="33" a="1"/>
  <c r="M14" i="33" a="1"/>
  <c r="H149" i="27" a="1"/>
  <c r="AP76" i="33" a="1"/>
  <c r="K18" i="33" a="1"/>
  <c r="AX6" i="33" a="1"/>
  <c r="H133" i="33" a="1"/>
  <c r="AR29" i="33" a="1"/>
  <c r="L96" i="26" a="1"/>
  <c r="AM64" i="33" a="1"/>
  <c r="E298" i="27" a="1"/>
  <c r="AD20" i="33" a="1"/>
  <c r="AG22" i="33" a="1"/>
  <c r="E87" i="28" a="1"/>
  <c r="C86" i="33" a="1"/>
  <c r="G147" i="27" a="1"/>
  <c r="AV76" i="33" a="1"/>
  <c r="AT24" i="33" a="1"/>
  <c r="AW140" i="33" a="1"/>
  <c r="AV8" i="33" a="1"/>
  <c r="I85" i="33" a="1"/>
  <c r="AV80" i="33" a="1"/>
  <c r="G308" i="27" a="1"/>
  <c r="AD19" i="33" a="1"/>
  <c r="AP145" i="33" a="1"/>
  <c r="C7" i="33" a="1"/>
  <c r="G156" i="26" a="1"/>
  <c r="B65" i="33" a="1"/>
  <c r="F16" i="33" a="1"/>
  <c r="F64" i="33" a="1"/>
  <c r="U19" i="33" a="1"/>
  <c r="Y145" i="33" a="1"/>
  <c r="F437" i="27" a="1"/>
  <c r="E199" i="27" a="1"/>
  <c r="K6" i="33" a="1"/>
  <c r="N110" i="26" a="1"/>
  <c r="Q143" i="33" a="1"/>
  <c r="J72" i="33" a="1"/>
  <c r="H355" i="27" a="1"/>
  <c r="AH18" i="33" a="1"/>
  <c r="N29" i="33" a="1"/>
  <c r="K142" i="33" a="1"/>
  <c r="B81" i="33" a="1"/>
  <c r="D87" i="33" a="1"/>
  <c r="N129" i="33" a="1"/>
  <c r="AG20" i="33" a="1"/>
  <c r="AW17" i="33" a="1"/>
  <c r="AF136" i="33" a="1"/>
  <c r="AK130" i="33" a="1"/>
  <c r="AJ75" i="33" a="1"/>
  <c r="R53" i="21" a="1"/>
  <c r="P83" i="26" a="1"/>
  <c r="H297" i="27" a="1"/>
  <c r="E56" i="27" a="1"/>
  <c r="H12" i="33" a="1"/>
  <c r="AL72" i="33" a="1"/>
  <c r="AF21" i="33" a="1"/>
  <c r="AC124" i="33" a="1"/>
  <c r="Y69" i="33" a="1"/>
  <c r="S127" i="33" a="1"/>
  <c r="E140" i="33" a="1"/>
  <c r="G255" i="27" a="1"/>
  <c r="AC145" i="33" a="1"/>
  <c r="AH13" i="33" a="1"/>
  <c r="E122" i="33" a="1"/>
  <c r="K138" i="33" a="1"/>
  <c r="G58" i="27" a="1"/>
  <c r="H72" i="28" a="1"/>
  <c r="F398" i="27" a="1"/>
  <c r="R13" i="33" a="1"/>
  <c r="H320" i="27" a="1"/>
  <c r="AJ68" i="33" a="1"/>
  <c r="P128" i="33" a="1"/>
  <c r="V19" i="33" a="1"/>
  <c r="H59" i="27" a="1"/>
  <c r="F47" i="28" a="1"/>
  <c r="AD23" i="33" a="1"/>
  <c r="H47" i="27" a="1"/>
  <c r="E286" i="27" a="1"/>
  <c r="AM8" i="33" a="1"/>
  <c r="AP28" i="33" a="1"/>
  <c r="AD15" i="33" a="1"/>
  <c r="G51" i="21" a="1"/>
  <c r="D123" i="33" a="1"/>
  <c r="Y51" i="21" a="1"/>
  <c r="AM137" i="33" a="1"/>
  <c r="H70" i="27" a="1"/>
  <c r="N40" i="21" a="1"/>
  <c r="U24" i="33" a="1"/>
  <c r="P57" i="26" a="1"/>
  <c r="U135" i="33" a="1"/>
  <c r="AO142" i="33" a="1"/>
  <c r="AY66" i="33" a="1"/>
  <c r="F29" i="33" a="1"/>
  <c r="AN66" i="33" a="1"/>
  <c r="H38" i="21" a="1"/>
  <c r="H127" i="33" a="1"/>
  <c r="E344" i="27" a="1"/>
  <c r="S70" i="33" a="1"/>
  <c r="AU143" i="33" a="1"/>
  <c r="AF84" i="33" a="1"/>
  <c r="N76" i="26" a="1"/>
  <c r="E76" i="26" a="1"/>
  <c r="I67" i="33" a="1"/>
  <c r="Y128" i="33" a="1"/>
  <c r="I146" i="26" a="1"/>
  <c r="P11" i="33" a="1"/>
  <c r="Q41" i="21" a="1"/>
  <c r="AF128" i="33" a="1"/>
  <c r="AV20" i="33" a="1"/>
  <c r="E293" i="27" a="1"/>
  <c r="F76" i="33" a="1"/>
  <c r="AL137" i="33" a="1"/>
  <c r="L12" i="33" a="1"/>
  <c r="AE125" i="33" a="1"/>
  <c r="B15" i="33" a="1"/>
  <c r="AK134" i="33" a="1"/>
  <c r="D19" i="33" a="1"/>
  <c r="O129" i="33" a="1"/>
  <c r="F17" i="33" a="1"/>
  <c r="F284" i="27" a="1"/>
  <c r="AH16" i="33" a="1"/>
  <c r="G485" i="27" a="1"/>
  <c r="H427" i="27" a="1"/>
  <c r="AU12" i="33" a="1"/>
  <c r="AP143" i="33" a="1"/>
  <c r="AK74" i="33" a="1"/>
  <c r="B75" i="33" a="1"/>
  <c r="K19" i="33" a="1"/>
  <c r="G268" i="27" a="1"/>
  <c r="AV135" i="33" a="1"/>
  <c r="E107" i="28" a="1"/>
  <c r="AG138" i="33" a="1"/>
  <c r="AY136" i="33" a="1"/>
  <c r="N175" i="26" a="1"/>
  <c r="G66" i="26" a="1"/>
  <c r="E349" i="27" a="1"/>
  <c r="AX7" i="33" a="1"/>
  <c r="U67" i="33" a="1"/>
  <c r="F232" i="27" a="1"/>
  <c r="E243" i="27" a="1"/>
  <c r="AQ127" i="33" a="1"/>
  <c r="Y20" i="33" a="1"/>
  <c r="U145" i="33" a="1"/>
  <c r="O65" i="33" a="1"/>
  <c r="AI68" i="33" a="1"/>
  <c r="I93" i="26" a="1"/>
  <c r="AI22" i="33" a="1"/>
  <c r="H264" i="27" a="1"/>
  <c r="H347" i="27" a="1"/>
  <c r="H514" i="27" a="1"/>
  <c r="B83" i="33" a="1"/>
  <c r="AJ122" i="33" a="1"/>
  <c r="AE67" i="33" a="1"/>
  <c r="G285" i="27" a="1"/>
  <c r="F391" i="27" a="1"/>
  <c r="H489" i="27" a="1"/>
  <c r="AT9" i="33" a="1"/>
  <c r="G52" i="21" a="1"/>
  <c r="P124" i="33" a="1"/>
  <c r="G367" i="27" a="1"/>
  <c r="Z49" i="21" a="1"/>
  <c r="P131" i="26" a="1"/>
  <c r="B41" i="21"/>
  <c r="P47" i="21" a="1"/>
  <c r="M73" i="33" a="1"/>
  <c r="AC77" i="33" a="1"/>
  <c r="E136" i="27" a="1"/>
  <c r="F349" i="27" a="1"/>
  <c r="AI75" i="33" a="1"/>
  <c r="E91" i="27" a="1"/>
  <c r="AN128" i="33" a="1"/>
  <c r="E71" i="27" a="1"/>
  <c r="B140" i="33" a="1"/>
  <c r="AO83" i="33" a="1"/>
  <c r="F425" i="27" a="1"/>
  <c r="P185" i="26" a="1"/>
  <c r="C132" i="33" a="1"/>
  <c r="E10" i="33" a="1"/>
  <c r="G150" i="27" a="1"/>
  <c r="G85" i="27" a="1"/>
  <c r="AH76" i="33" a="1"/>
  <c r="G127" i="27" a="1"/>
  <c r="G363" i="27" a="1"/>
  <c r="H102" i="28" a="1"/>
  <c r="B131" i="33" a="1"/>
  <c r="AR76" i="33" a="1"/>
  <c r="P136" i="33" a="1"/>
  <c r="E13" i="33" a="1"/>
  <c r="H145" i="33" a="1"/>
  <c r="B46" i="36" a="1"/>
  <c r="V139" i="33" a="1"/>
  <c r="E207" i="27" a="1"/>
  <c r="E315" i="27" a="1"/>
  <c r="AU79" i="33" a="1"/>
  <c r="AG64" i="33" a="1"/>
  <c r="G496" i="27" a="1"/>
  <c r="F419" i="27" a="1"/>
  <c r="AZ13" i="33" a="1"/>
  <c r="H74" i="27" a="1"/>
  <c r="P128" i="26" a="1"/>
  <c r="O45" i="21" a="1"/>
  <c r="AZ84" i="33" a="1"/>
  <c r="H257" i="27" a="1"/>
  <c r="AD77" i="33" a="1"/>
  <c r="G138" i="33" a="1"/>
  <c r="AO29" i="33" a="1"/>
  <c r="G146" i="27" a="1"/>
  <c r="AU25" i="33" a="1"/>
  <c r="L9" i="33" a="1"/>
  <c r="V132" i="33" a="1"/>
  <c r="L122" i="26" a="1"/>
  <c r="I50" i="26" a="1"/>
  <c r="O76" i="33" a="1"/>
  <c r="H92" i="28" a="1"/>
  <c r="AS86" i="33" a="1"/>
  <c r="AT137" i="33" a="1"/>
  <c r="X20" i="33" a="1"/>
  <c r="E81" i="33" a="1"/>
  <c r="AQ65" i="33" a="1"/>
  <c r="E338" i="27" a="1"/>
  <c r="G131" i="26" a="1"/>
  <c r="I128" i="33" a="1"/>
  <c r="F407" i="27" a="1"/>
  <c r="G511" i="27" a="1"/>
  <c r="K136" i="33" a="1"/>
  <c r="I48" i="21" a="1"/>
  <c r="AP23" i="33" a="1"/>
  <c r="D145" i="33" a="1"/>
  <c r="Q126" i="33" a="1"/>
  <c r="AL83" i="33" a="1"/>
  <c r="H237" i="27" a="1"/>
  <c r="AL23" i="33" a="1"/>
  <c r="E187" i="27" a="1"/>
  <c r="K64" i="33" a="1"/>
  <c r="AO79" i="33" a="1"/>
  <c r="M25" i="33" a="1"/>
  <c r="E193" i="27" a="1"/>
  <c r="F68" i="27" a="1"/>
  <c r="C124" i="33" a="1"/>
  <c r="N80" i="33" a="1"/>
  <c r="AL6" i="33" a="1"/>
  <c r="S25" i="33" a="1"/>
  <c r="AE20" i="33" a="1"/>
  <c r="H363" i="27" a="1"/>
  <c r="G431" i="27" a="1"/>
  <c r="X17" i="33" a="1"/>
  <c r="AI8" i="33" a="1"/>
  <c r="N130" i="33" a="1"/>
  <c r="J14" i="33" a="1"/>
  <c r="J132" i="33" a="1"/>
  <c r="J68" i="33" a="1"/>
  <c r="F480" i="27" a="1"/>
  <c r="Y126" i="33" a="1"/>
  <c r="AL145" i="33" a="1"/>
  <c r="P16" i="33" a="1"/>
  <c r="G18" i="33" a="1"/>
  <c r="K132" i="33" a="1"/>
  <c r="AY68" i="33" a="1"/>
  <c r="P123" i="33" a="1"/>
  <c r="U134" i="33" a="1"/>
  <c r="AC16" i="33" a="1"/>
  <c r="AZ24" i="33" a="1"/>
  <c r="S137" i="33" a="1"/>
  <c r="H507" i="27" a="1"/>
  <c r="AQ135" i="33" a="1"/>
  <c r="G49" i="21" a="1"/>
  <c r="AW81" i="33" a="1"/>
  <c r="AE124" i="33" a="1"/>
  <c r="E285" i="27" a="1"/>
  <c r="AY139" i="33" a="1"/>
  <c r="E75" i="26" a="1"/>
  <c r="E457" i="27" a="1"/>
  <c r="F256" i="27" a="1"/>
  <c r="Y142" i="33" a="1"/>
  <c r="AH26" i="33" a="1"/>
  <c r="AT127" i="33" a="1"/>
  <c r="E78" i="27" a="1"/>
  <c r="D144" i="33" a="1"/>
  <c r="AW24" i="33" a="1"/>
  <c r="AR68" i="33" a="1"/>
  <c r="T143" i="33" a="1"/>
  <c r="AD71" i="33" a="1"/>
  <c r="AK65" i="33" a="1"/>
  <c r="E444" i="27" a="1"/>
  <c r="AU16" i="33" a="1"/>
  <c r="G77" i="33" a="1"/>
  <c r="H501" i="27" a="1"/>
  <c r="P78" i="26" a="1"/>
  <c r="AU80" i="33" a="1"/>
  <c r="AS141" i="33" a="1"/>
  <c r="I24" i="33" a="1"/>
  <c r="L132" i="26" a="1"/>
  <c r="AE131" i="33" a="1"/>
  <c r="E108" i="27" a="1"/>
  <c r="E454" i="27" a="1"/>
  <c r="E165" i="27" a="1"/>
  <c r="C68" i="33" a="1"/>
  <c r="AP71" i="33" a="1"/>
  <c r="S142" i="33" a="1"/>
  <c r="AZ135" i="33" a="1"/>
  <c r="AU84" i="33" a="1"/>
  <c r="AV82" i="33" a="1"/>
  <c r="G472" i="27" a="1"/>
  <c r="X44" i="21" a="1"/>
  <c r="B78" i="33" a="1"/>
  <c r="AH128" i="33" a="1"/>
  <c r="AI17" i="33" a="1"/>
  <c r="AJ138" i="33" a="1"/>
  <c r="R24" i="33" a="1"/>
  <c r="AK24" i="33" a="1"/>
  <c r="AO16" i="33" a="1"/>
  <c r="Y41" i="21" a="1"/>
  <c r="F129" i="27" a="1"/>
  <c r="H351" i="27" a="1"/>
  <c r="F185" i="27" a="1"/>
  <c r="AC23" i="33" a="1"/>
  <c r="AF129" i="33" a="1"/>
  <c r="G266" i="27" a="1"/>
  <c r="G52" i="28" a="1"/>
  <c r="AP130" i="33" a="1"/>
  <c r="H416" i="27" a="1"/>
  <c r="H131" i="27" a="1"/>
  <c r="F409" i="27" a="1"/>
  <c r="Y50" i="21" a="1"/>
  <c r="E48" i="27" a="1"/>
  <c r="F203" i="27" a="1"/>
  <c r="C135" i="33" a="1"/>
  <c r="AE137" i="33" a="1"/>
  <c r="F66" i="33" a="1"/>
  <c r="O21" i="33" a="1"/>
  <c r="F372" i="27" a="1"/>
  <c r="AJ72" i="33" a="1"/>
  <c r="W28" i="33" a="1"/>
  <c r="AL69" i="33" a="1"/>
  <c r="AH134" i="33" a="1"/>
  <c r="AT67" i="33" a="1"/>
  <c r="E256" i="27" a="1"/>
  <c r="N70" i="33" a="1"/>
  <c r="AK133" i="33" a="1"/>
  <c r="Q53" i="21" a="1"/>
  <c r="O22" i="33" a="1"/>
  <c r="AM86" i="33" a="1"/>
  <c r="F153" i="27" a="1"/>
  <c r="AP68" i="33" a="1"/>
  <c r="G298" i="27" a="1"/>
  <c r="F75" i="33" a="1"/>
  <c r="F334" i="27" a="1"/>
  <c r="C69" i="33" a="1"/>
  <c r="W128" i="33" a="1"/>
  <c r="AL133" i="33" a="1"/>
  <c r="AW72" i="33" a="1"/>
  <c r="F327" i="27" a="1"/>
  <c r="E11" i="33" a="1"/>
  <c r="L149" i="26" a="1"/>
  <c r="AE11" i="33" a="1"/>
  <c r="T138" i="33" a="1"/>
  <c r="J25" i="33" a="1"/>
  <c r="G26" i="33" a="1"/>
  <c r="H138" i="27" a="1"/>
  <c r="E50" i="21" a="1"/>
  <c r="AA41" i="21" a="1"/>
  <c r="AR86" i="33" a="1"/>
  <c r="N79" i="33" a="1"/>
  <c r="D16" i="33" a="1"/>
  <c r="AS70" i="33" a="1"/>
  <c r="AO85" i="33" a="1"/>
  <c r="E393" i="27" a="1"/>
  <c r="E85" i="26" a="1"/>
  <c r="AN17" i="33" a="1"/>
  <c r="T127" i="33" a="1"/>
  <c r="X7" i="33" a="1"/>
  <c r="H102" i="27" a="1"/>
  <c r="G37" i="27" a="1"/>
  <c r="D12" i="33" a="1"/>
  <c r="G173" i="26" a="1"/>
  <c r="I9" i="33" a="1"/>
  <c r="H52" i="29" a="1"/>
  <c r="H215" i="27" a="1"/>
  <c r="N142" i="33" a="1"/>
  <c r="R66" i="33" a="1"/>
  <c r="AZ71" i="33" a="1"/>
  <c r="F77" i="27" a="1"/>
  <c r="I87" i="26" a="1"/>
  <c r="AE31" i="23"/>
  <c r="X24" i="33" a="1"/>
  <c r="G193" i="27" a="1"/>
  <c r="G343" i="27" a="1"/>
  <c r="E236" i="27" a="1"/>
  <c r="H422" i="27" a="1"/>
  <c r="H401" i="27" a="1"/>
  <c r="G11" i="33" a="1"/>
  <c r="AD28" i="33" a="1"/>
  <c r="G507" i="27" a="1"/>
  <c r="N123" i="33" a="1"/>
  <c r="E168" i="26" a="1"/>
  <c r="E319" i="27" a="1"/>
  <c r="AT80" i="33" a="1"/>
  <c r="L177" i="26" a="1"/>
  <c r="E104" i="26" a="1"/>
  <c r="N22" i="33" a="1"/>
  <c r="L76" i="26" a="1"/>
  <c r="AX131" i="33" a="1"/>
  <c r="B52" i="36" a="1"/>
  <c r="AD16" i="33" a="1"/>
  <c r="AI15" i="33" a="1"/>
  <c r="D128" i="33" a="1"/>
  <c r="AC26" i="33" a="1"/>
  <c r="K126" i="33" a="1"/>
  <c r="AQ130" i="33" a="1"/>
  <c r="F216" i="27" a="1"/>
  <c r="G20" i="33" a="1"/>
  <c r="N19" i="33" a="1"/>
  <c r="E329" i="27" a="1"/>
  <c r="L138" i="33" a="1"/>
  <c r="G64" i="27" a="1"/>
  <c r="Z50" i="21" a="1"/>
  <c r="F295" i="27" a="1"/>
  <c r="AN29" i="33" a="1"/>
  <c r="I96" i="26" a="1"/>
  <c r="X122" i="33" a="1"/>
  <c r="AI142" i="33" a="1"/>
  <c r="G58" i="26" a="1"/>
  <c r="AO67" i="33" a="1"/>
  <c r="H76" i="27" a="1"/>
  <c r="H138" i="33" a="1"/>
  <c r="AZ129" i="33" a="1"/>
  <c r="G77" i="28" a="1"/>
  <c r="I174" i="26" a="1"/>
  <c r="D25" i="33" a="1"/>
  <c r="G56" i="26" a="1"/>
  <c r="H319" i="27" a="1"/>
  <c r="E378" i="27" a="1"/>
  <c r="H153" i="27" a="1"/>
  <c r="E12" i="33" a="1"/>
  <c r="K20" i="33" a="1"/>
  <c r="AG129" i="33" a="1"/>
  <c r="H100" i="27" a="1"/>
  <c r="AQ84" i="33" a="1"/>
  <c r="G87" i="28" a="1"/>
  <c r="L16" i="33" a="1"/>
  <c r="E346" i="27" a="1"/>
  <c r="E149" i="26" a="1"/>
  <c r="P149" i="26" a="1"/>
  <c r="P70" i="33" a="1"/>
  <c r="F179" i="27" a="1"/>
  <c r="AX27" i="33" a="1"/>
  <c r="AM144" i="33" a="1"/>
  <c r="N173" i="26" a="1"/>
  <c r="F418" i="27" a="1"/>
  <c r="F317" i="27" a="1"/>
  <c r="AF20" i="33" a="1"/>
  <c r="H516" i="27" a="1"/>
  <c r="B69" i="33" a="1"/>
  <c r="G135" i="33" a="1"/>
  <c r="G132" i="27" a="1"/>
  <c r="AG76" i="33" a="1"/>
  <c r="M19" i="33" a="1"/>
  <c r="AE128" i="33" a="1"/>
  <c r="F401" i="27" a="1"/>
  <c r="I134" i="33" a="1"/>
  <c r="I23" i="33" a="1"/>
  <c r="G38" i="21" a="1"/>
  <c r="H247" i="27" a="1"/>
  <c r="N66" i="26" a="1"/>
  <c r="AP132" i="33" a="1"/>
  <c r="E75" i="33" a="1"/>
  <c r="W85" i="33" a="1"/>
  <c r="F43" i="21" a="1"/>
  <c r="I149" i="26" a="1"/>
  <c r="AL82" i="33" a="1"/>
  <c r="E127" i="33" a="1"/>
  <c r="L136" i="33" a="1"/>
  <c r="H85" i="27" a="1"/>
  <c r="F347" i="27" a="1"/>
  <c r="AW130" i="33" a="1"/>
  <c r="E124" i="27" a="1"/>
  <c r="H345" i="27" a="1"/>
  <c r="F139" i="27" a="1"/>
  <c r="M79" i="33" a="1"/>
  <c r="E510" i="27" a="1"/>
  <c r="G105" i="27" a="1"/>
  <c r="M72" i="33" a="1"/>
  <c r="AR123" i="33" a="1"/>
  <c r="E244" i="27" a="1"/>
  <c r="AI143" i="33" a="1"/>
  <c r="Q50" i="21" a="1"/>
  <c r="AG82" i="33" a="1"/>
  <c r="Y127" i="33" a="1"/>
  <c r="K129" i="33" a="1"/>
  <c r="S65" i="33" a="1"/>
  <c r="R42" i="21" a="1"/>
  <c r="J135" i="33" a="1"/>
  <c r="AC82" i="33" a="1"/>
  <c r="H111" i="27" a="1"/>
  <c r="AN72" i="33" a="1"/>
  <c r="H428" i="27" a="1"/>
  <c r="P50" i="21" a="1"/>
  <c r="AK76" i="33" a="1"/>
  <c r="AW11" i="33" a="1"/>
  <c r="H377" i="27" a="1"/>
  <c r="N102" i="26" a="1"/>
  <c r="H340" i="27" a="1"/>
  <c r="H366" i="27" a="1"/>
  <c r="L139" i="33" a="1"/>
  <c r="R18" i="33" a="1"/>
  <c r="S7" i="33" a="1"/>
  <c r="AT135" i="33" a="1"/>
  <c r="E137" i="26" a="1"/>
  <c r="G117" i="29" a="1"/>
  <c r="O53" i="21" a="1"/>
  <c r="B134" i="33" a="1"/>
  <c r="AM14" i="33" a="1"/>
  <c r="X41" i="21" a="1"/>
  <c r="AI134" i="33" a="1"/>
  <c r="AE130" i="33" a="1"/>
  <c r="E39" i="21" a="1"/>
  <c r="B70" i="33" a="1"/>
  <c r="L101" i="26" a="1"/>
  <c r="E327" i="27" a="1"/>
  <c r="AA48" i="21" a="1"/>
  <c r="P71" i="33" a="1"/>
  <c r="N158" i="26" a="1"/>
  <c r="Y73" i="33" a="1"/>
  <c r="W86" i="33" a="1"/>
  <c r="E146" i="26" a="1"/>
  <c r="AS74" i="33" a="1"/>
  <c r="AG11" i="33" a="1"/>
  <c r="AV136" i="33" a="1"/>
  <c r="U128" i="33" a="1"/>
  <c r="B26" i="33" a="1"/>
  <c r="E269" i="27" a="1"/>
  <c r="Y64" i="33" a="1"/>
  <c r="Y132" i="33" a="1"/>
  <c r="R128" i="33" a="1"/>
  <c r="F106" i="27" a="1"/>
  <c r="F37" i="28" a="1"/>
  <c r="AV126" i="33" a="1"/>
  <c r="H242" i="27" a="1"/>
  <c r="X69" i="33" a="1"/>
  <c r="V76" i="33" a="1"/>
  <c r="E42" i="28" a="1"/>
  <c r="J7" i="33" a="1"/>
  <c r="O43" i="21" a="1"/>
  <c r="F393" i="27" a="1"/>
  <c r="I87" i="33" a="1"/>
  <c r="AN82" i="33" a="1"/>
  <c r="AN74" i="33" a="1"/>
  <c r="G83" i="26" a="1"/>
  <c r="AE126" i="33" a="1"/>
  <c r="F454" i="27" a="1"/>
  <c r="R129" i="33" a="1"/>
  <c r="M138" i="33" a="1"/>
  <c r="E220" i="27" a="1"/>
  <c r="H423" i="27" a="1"/>
  <c r="U79" i="33" a="1"/>
  <c r="AI126" i="33" a="1"/>
  <c r="H238" i="27" a="1"/>
  <c r="G488" i="27" a="1"/>
  <c r="AK17" i="33" a="1"/>
  <c r="E229" i="27" a="1"/>
  <c r="H461" i="27" a="1"/>
  <c r="AD85" i="33" a="1"/>
  <c r="H79" i="33" a="1"/>
  <c r="J127" i="33" a="1"/>
  <c r="R86" i="33" a="1"/>
  <c r="N87" i="26" a="1"/>
  <c r="E130" i="26" a="1"/>
  <c r="H6" i="33" a="1"/>
  <c r="D73" i="33" a="1"/>
  <c r="AJ127" i="33" a="1"/>
  <c r="E480" i="27" a="1"/>
  <c r="AU122" i="33" a="1"/>
  <c r="N128" i="33" a="1"/>
  <c r="E125" i="33" a="1"/>
  <c r="AZ124" i="33" a="1"/>
  <c r="L24" i="33" a="1"/>
  <c r="R67" i="33" a="1"/>
  <c r="AT22" i="33" a="1"/>
  <c r="AZ20" i="33" a="1"/>
  <c r="R10" i="33" a="1"/>
  <c r="F472" i="27" a="1"/>
  <c r="AF12" i="33" a="1"/>
  <c r="H361" i="27" a="1"/>
  <c r="H133" i="27" a="1"/>
  <c r="AW14" i="33" a="1"/>
  <c r="AD18" i="33" a="1"/>
  <c r="AG137" i="33" a="1"/>
  <c r="AG71" i="33" a="1"/>
  <c r="C19" i="33" a="1"/>
  <c r="AL85" i="33" a="1"/>
  <c r="E484" i="27" a="1"/>
  <c r="K25" i="33" a="1"/>
  <c r="P47" i="26" a="1"/>
  <c r="N68" i="33" a="1"/>
  <c r="G502" i="27" a="1"/>
  <c r="G87" i="29" a="1"/>
  <c r="F366" i="27" a="1"/>
  <c r="AJ77" i="33" a="1"/>
  <c r="G62" i="29" a="1"/>
  <c r="H415" i="27" a="1"/>
  <c r="F82" i="28" a="1"/>
  <c r="G200" i="27" a="1"/>
  <c r="G517" i="27" a="1"/>
  <c r="F108" i="27" a="1"/>
  <c r="B21" i="33" a="1"/>
  <c r="F136" i="33" a="1"/>
  <c r="F67" i="29" a="1"/>
  <c r="F70" i="27" a="1"/>
  <c r="AS143" i="33" a="1"/>
  <c r="AY126" i="33" a="1"/>
  <c r="AQ15" i="33" a="1"/>
  <c r="AX144" i="33" a="1"/>
  <c r="G21" i="33" a="1"/>
  <c r="Q133" i="33" a="1"/>
  <c r="AJ133" i="33" a="1"/>
  <c r="F154" i="27" a="1"/>
  <c r="N186" i="26" a="1"/>
  <c r="AE23" i="33" a="1"/>
  <c r="G463" i="27" a="1"/>
  <c r="AR7" i="33" a="1"/>
  <c r="H391" i="27" a="1"/>
  <c r="U65" i="33" a="1"/>
  <c r="F92" i="29" a="1"/>
  <c r="AQ23" i="33" a="1"/>
  <c r="H218" i="27" a="1"/>
  <c r="H471" i="27" a="1"/>
  <c r="E129" i="27" a="1"/>
  <c r="AO19" i="33" a="1"/>
  <c r="G47" i="26" a="1"/>
  <c r="R9" i="33" a="1"/>
  <c r="E78" i="26" a="1"/>
  <c r="AJ130" i="33" a="1"/>
  <c r="H19" i="33" a="1"/>
  <c r="F120" i="27" a="1"/>
  <c r="C125" i="33" a="1"/>
  <c r="X47" i="21" a="1"/>
  <c r="E195" i="26" a="1"/>
  <c r="AN20" i="33" a="1"/>
  <c r="E18" i="33" a="1"/>
  <c r="D139" i="33" a="1"/>
  <c r="AF82" i="33" a="1"/>
  <c r="J71" i="33" a="1"/>
  <c r="R85" i="33" a="1"/>
  <c r="E483" i="27" a="1"/>
  <c r="AQ16" i="33" a="1"/>
  <c r="F84" i="27" a="1"/>
  <c r="AT15" i="33" a="1"/>
  <c r="G97" i="29" a="1"/>
  <c r="AC140" i="33" a="1"/>
  <c r="E122" i="26" a="1"/>
  <c r="AE83" i="33" a="1"/>
  <c r="AN142" i="33" a="1"/>
  <c r="G182" i="27" a="1"/>
  <c r="E297" i="27" a="1"/>
  <c r="AT124" i="33" a="1"/>
  <c r="AK25" i="33" a="1"/>
  <c r="AD133" i="33" a="1"/>
  <c r="F234" i="27" a="1"/>
  <c r="AK131" i="33" a="1"/>
  <c r="C21" i="33" a="1"/>
  <c r="AK87" i="33" a="1"/>
  <c r="H290" i="27" a="1"/>
  <c r="J82" i="33" a="1"/>
  <c r="AS128" i="33" a="1"/>
  <c r="T15" i="33" a="1"/>
  <c r="F85" i="33" a="1"/>
  <c r="H73" i="27" a="1"/>
  <c r="N83" i="33" a="1"/>
  <c r="E507" i="27" a="1"/>
  <c r="V82" i="33" a="1"/>
  <c r="G190" i="27" a="1"/>
  <c r="AJ25" i="33" a="1"/>
  <c r="G487" i="27" a="1"/>
  <c r="B67" i="33" a="1"/>
  <c r="E92" i="28" a="1"/>
  <c r="E336" i="27" a="1"/>
  <c r="G447" i="27" a="1"/>
  <c r="Q52" i="21" a="1"/>
  <c r="E128" i="27" a="1"/>
  <c r="AI77" i="33" a="1"/>
  <c r="F511" i="27" a="1"/>
  <c r="G87" i="33" a="1"/>
  <c r="G102" i="28" a="1"/>
  <c r="C6" i="33" a="1"/>
  <c r="H134" i="33" a="1"/>
  <c r="F47" i="27" a="1"/>
  <c r="AL11" i="33" a="1"/>
  <c r="R77" i="33" a="1"/>
  <c r="E325" i="27" a="1"/>
  <c r="E20" i="33" a="1"/>
  <c r="E509" i="27" a="1"/>
  <c r="AY134" i="33" a="1"/>
  <c r="AH124" i="33" a="1"/>
  <c r="H424" i="27" a="1"/>
  <c r="G406" i="27" a="1"/>
  <c r="AO24" i="33" a="1"/>
  <c r="G66" i="27" a="1"/>
  <c r="G72" i="27" a="1"/>
  <c r="C122" i="33" a="1"/>
  <c r="AG17" i="33" a="1"/>
  <c r="AY81" i="33" a="1"/>
  <c r="K128" i="33" a="1"/>
  <c r="E151" i="27" a="1"/>
  <c r="P69" i="26" a="1"/>
  <c r="F271" i="27" a="1"/>
  <c r="G9" i="33" a="1"/>
  <c r="H228" i="27" a="1"/>
  <c r="E271" i="27" a="1"/>
  <c r="T14" i="33" a="1"/>
  <c r="AN71" i="33" a="1"/>
  <c r="G76" i="27" a="1"/>
  <c r="G379" i="27" a="1"/>
  <c r="AY122" i="33" a="1"/>
  <c r="I124" i="33" a="1"/>
  <c r="J74" i="33" a="1"/>
  <c r="AY74" i="33" a="1"/>
  <c r="AO73" i="33" a="1"/>
  <c r="G141" i="33" a="1"/>
  <c r="L184" i="26" a="1"/>
  <c r="C28" i="33" a="1"/>
  <c r="L22" i="33" a="1"/>
  <c r="H336" i="27" a="1"/>
  <c r="E97" i="29" a="1"/>
  <c r="X51" i="21" a="1"/>
  <c r="F318" i="27" a="1"/>
  <c r="X77" i="33" a="1"/>
  <c r="I54" i="21" a="1"/>
  <c r="G491" i="27" a="1"/>
  <c r="AX67" i="33" a="1"/>
  <c r="G220" i="27" a="1"/>
  <c r="E181" i="27" a="1"/>
  <c r="Q77" i="33" a="1"/>
  <c r="T13" i="33" a="1"/>
  <c r="E99" i="27" a="1"/>
  <c r="T76" i="33" a="1"/>
  <c r="L78" i="33" a="1"/>
  <c r="J18" i="33" a="1"/>
  <c r="H44" i="27" a="1"/>
  <c r="AJ123" i="33" a="1"/>
  <c r="AM70" i="33" a="1"/>
  <c r="N55" i="21" a="1"/>
  <c r="Y15" i="33" a="1"/>
  <c r="AI12" i="33" a="1"/>
  <c r="G97" i="27" a="1"/>
  <c r="M17" i="33" a="1"/>
  <c r="AX26" i="33" a="1"/>
  <c r="M135" i="33" a="1"/>
  <c r="K65" i="33" a="1"/>
  <c r="P29" i="33" a="1"/>
  <c r="N76" i="33" a="1"/>
  <c r="E176" i="26" a="1"/>
  <c r="E86" i="33" a="1"/>
  <c r="V74" i="33" a="1"/>
  <c r="R40" i="21" a="1"/>
  <c r="AX137" i="33" a="1"/>
  <c r="G67" i="33" a="1"/>
  <c r="AS75" i="33" a="1"/>
  <c r="L69" i="26" a="1"/>
  <c r="F189" i="27" a="1"/>
  <c r="P119" i="26" a="1"/>
  <c r="G175" i="26" a="1"/>
  <c r="AV64" i="33" a="1"/>
  <c r="P49" i="26" a="1"/>
  <c r="L7" i="33" a="1"/>
  <c r="AY131" i="33" a="1"/>
  <c r="H39" i="21" a="1"/>
  <c r="E135" i="27" a="1"/>
  <c r="I204" i="26" a="1"/>
  <c r="G328" i="27" a="1"/>
  <c r="AV9" i="33" a="1"/>
  <c r="E121" i="27" a="1"/>
  <c r="AR69" i="33" a="1"/>
  <c r="V138" i="33" a="1"/>
  <c r="AQ8" i="33" a="1"/>
  <c r="AH129" i="33" a="1"/>
  <c r="E132" i="26" a="1"/>
  <c r="AI131" i="33" a="1"/>
  <c r="E434" i="27" a="1"/>
  <c r="F161" i="27" a="1"/>
  <c r="G365" i="27" a="1"/>
  <c r="E19" i="33" a="1"/>
  <c r="I47" i="21" a="1"/>
  <c r="H346" i="27" a="1"/>
  <c r="L87" i="33" a="1"/>
  <c r="F485" i="27" a="1"/>
  <c r="AN84" i="33" a="1"/>
  <c r="O127" i="33" a="1"/>
  <c r="AU73" i="33" a="1"/>
  <c r="AO130" i="33" a="1"/>
  <c r="X52" i="21" a="1"/>
  <c r="F177" i="27" a="1"/>
  <c r="N83" i="26" a="1"/>
  <c r="G369" i="27" a="1"/>
  <c r="Z54" i="21" a="1"/>
  <c r="I194" i="26" a="1"/>
  <c r="H167" i="27" a="1"/>
  <c r="AH64" i="33" a="1"/>
  <c r="F352" i="27" a="1"/>
  <c r="H269" i="27" a="1"/>
  <c r="P84" i="33" a="1"/>
  <c r="F128" i="33" a="1"/>
  <c r="Y70" i="33" a="1"/>
  <c r="N141" i="26" a="1"/>
  <c r="G67" i="28" a="1"/>
  <c r="AY144" i="33" a="1"/>
  <c r="E263" i="27" a="1"/>
  <c r="O14" i="33" a="1"/>
  <c r="Q82" i="33" a="1"/>
  <c r="K11" i="33" a="1"/>
  <c r="H194" i="27" a="1"/>
  <c r="AH14" i="33" a="1"/>
  <c r="G129" i="33" a="1"/>
  <c r="G219" i="27" a="1"/>
  <c r="E102" i="28" a="1"/>
  <c r="H383" i="27" a="1"/>
  <c r="F397" i="27" a="1"/>
  <c r="P43" i="21" a="1"/>
  <c r="AI24" i="33" a="1"/>
  <c r="F49" i="21" a="1"/>
  <c r="B29" i="33" a="1"/>
  <c r="AZ122" i="33" a="1"/>
  <c r="AN86" i="33" a="1"/>
  <c r="E408" i="27" a="1"/>
  <c r="Z48" i="21" a="1"/>
  <c r="AH22" i="33" a="1"/>
  <c r="AJ80" i="33" a="1"/>
  <c r="V12" i="33" a="1"/>
  <c r="AP64" i="33" a="1"/>
  <c r="V67" i="33" a="1"/>
  <c r="F91" i="27" a="1"/>
  <c r="M136" i="33" a="1"/>
  <c r="AP127" i="33" a="1"/>
  <c r="AR84" i="33" a="1"/>
  <c r="P66" i="26" a="1"/>
  <c r="L128" i="26" a="1"/>
  <c r="D29" i="33" a="1"/>
  <c r="AF143" i="33" a="1"/>
  <c r="AO134" i="33" a="1"/>
  <c r="F458" i="27" a="1"/>
  <c r="AW131" i="33" a="1"/>
  <c r="E208" i="27" a="1"/>
  <c r="E86" i="27" a="1"/>
  <c r="H57" i="29" a="1"/>
  <c r="L194" i="26" a="1"/>
  <c r="F263" i="27" a="1"/>
  <c r="G50" i="27" a="1"/>
  <c r="F148" i="27" a="1"/>
  <c r="E139" i="33" a="1"/>
  <c r="F380" i="27" a="1"/>
  <c r="E455" i="27" a="1"/>
  <c r="F500" i="27" a="1"/>
  <c r="AJ145" i="33" a="1"/>
  <c r="H123" i="33" a="1"/>
  <c r="AJ71" i="33" a="1"/>
  <c r="H77" i="29" a="1"/>
  <c r="E289" i="27" a="1"/>
  <c r="AC129" i="33" a="1"/>
  <c r="AO25" i="33" a="1"/>
  <c r="G78" i="26" a="1"/>
  <c r="H83" i="33" a="1"/>
  <c r="U66" i="33" a="1"/>
  <c r="X133" i="33" a="1"/>
  <c r="W75" i="33" a="1"/>
  <c r="H483" i="27" a="1"/>
  <c r="V140" i="33" a="1"/>
  <c r="AH73" i="33" a="1"/>
  <c r="F442" i="27" a="1"/>
  <c r="G352" i="27" a="1"/>
  <c r="X140" i="33" a="1"/>
  <c r="AF140" i="33" a="1"/>
  <c r="AL24" i="33" a="1"/>
  <c r="G259" i="27" a="1"/>
  <c r="AZ74" i="33" a="1"/>
  <c r="AD129" i="33" a="1"/>
  <c r="F131" i="33" a="1"/>
  <c r="G184" i="27" a="1"/>
  <c r="W69" i="33" a="1"/>
  <c r="S66" i="33" a="1"/>
  <c r="AG12" i="33" a="1"/>
  <c r="Q64" i="33" a="1"/>
  <c r="AU75" i="33" a="1"/>
  <c r="N101" i="26" a="1"/>
  <c r="I64" i="33" a="1"/>
  <c r="R132" i="33" a="1"/>
  <c r="V81" i="33" a="1"/>
  <c r="E474" i="27" a="1"/>
  <c r="AP128" i="33" a="1"/>
  <c r="O67" i="33" a="1"/>
  <c r="L158" i="26" a="1"/>
  <c r="P18" i="33" a="1"/>
  <c r="F57" i="29" a="1"/>
  <c r="H18" i="33" a="1"/>
  <c r="E129" i="26" a="1"/>
  <c r="AP69" i="33" a="1"/>
  <c r="W19" i="33" a="1"/>
  <c r="G443" i="27" a="1"/>
  <c r="U129" i="33" a="1"/>
  <c r="H80" i="33" a="1"/>
  <c r="H419" i="27" a="1"/>
  <c r="I85" i="26" a="1"/>
  <c r="AN85" i="33" a="1"/>
  <c r="I166" i="26" a="1"/>
  <c r="D64" i="33" a="1"/>
  <c r="G391" i="27" a="1"/>
  <c r="E231" i="27" a="1"/>
  <c r="Y68" i="33" a="1"/>
  <c r="P139" i="26" a="1"/>
  <c r="X12" i="33" a="1"/>
  <c r="F97" i="28" a="1"/>
  <c r="P25" i="33" a="1"/>
  <c r="W130" i="33" a="1"/>
  <c r="O25" i="33" a="1"/>
  <c r="W51" i="21" a="1"/>
  <c r="E154" i="27" a="1"/>
  <c r="R52" i="21" a="1"/>
  <c r="E128" i="26" a="1"/>
  <c r="G429" i="27" a="1"/>
  <c r="H139" i="27" a="1"/>
  <c r="E400" i="27" a="1"/>
  <c r="L26" i="33" a="1"/>
  <c r="F323" i="27" a="1"/>
  <c r="E158" i="26" a="1"/>
  <c r="AW142" i="33" a="1"/>
  <c r="AF27" i="33" a="1"/>
  <c r="L21" i="33" a="1"/>
  <c r="G59" i="27" a="1"/>
  <c r="AM123" i="33" a="1"/>
  <c r="P77" i="26" a="1"/>
  <c r="AQ137" i="33" a="1"/>
  <c r="AX139" i="33" a="1"/>
  <c r="AQ68" i="33" a="1"/>
  <c r="U85" i="33" a="1"/>
  <c r="H219" i="27" a="1"/>
  <c r="F346" i="27" a="1"/>
  <c r="J137" i="33" a="1"/>
  <c r="AF67" i="33" a="1"/>
  <c r="F456" i="27" a="1"/>
  <c r="Y82" i="33" a="1"/>
  <c r="T122" i="33" a="1"/>
  <c r="E84" i="33" a="1"/>
  <c r="AR25" i="33" a="1"/>
  <c r="H98" i="27" a="1"/>
  <c r="I51" i="21" a="1"/>
  <c r="P141" i="26" a="1"/>
  <c r="I140" i="33" a="1"/>
  <c r="AL143" i="33" a="1"/>
  <c r="G148" i="27" a="1"/>
  <c r="H128" i="33" a="1"/>
  <c r="G87" i="26" a="1"/>
  <c r="AZ17" i="33" a="1"/>
  <c r="I65" i="33" a="1"/>
  <c r="AO84" i="33" a="1"/>
  <c r="S73" i="33" a="1"/>
  <c r="AM126" i="33" a="1"/>
  <c r="F183" i="27" a="1"/>
  <c r="AS21" i="33" a="1"/>
  <c r="I119" i="26" a="1"/>
  <c r="AC70" i="33" a="1"/>
  <c r="E179" i="27" a="1"/>
  <c r="E254" i="27" a="1"/>
  <c r="G102" i="29" a="1"/>
  <c r="AU7" i="33" a="1"/>
  <c r="E312" i="27" a="1"/>
  <c r="F405" i="27" a="1"/>
  <c r="AL127" i="33" a="1"/>
  <c r="G407" i="27" a="1"/>
  <c r="H51" i="27" a="1"/>
  <c r="C71" i="33" a="1"/>
  <c r="F190" i="27" a="1"/>
  <c r="H184" i="27" a="1"/>
  <c r="G355" i="27" a="1"/>
  <c r="AX65" i="33" a="1"/>
  <c r="H188" i="27" a="1"/>
  <c r="F8" i="33" a="1"/>
  <c r="F213" i="27" a="1"/>
  <c r="H369" i="27" a="1"/>
  <c r="G95" i="27" a="1"/>
  <c r="AN75" i="33" a="1"/>
  <c r="F134" i="27" a="1"/>
  <c r="I193" i="26" a="1"/>
  <c r="AQ27" i="33" a="1"/>
  <c r="U69" i="33" a="1"/>
  <c r="AZ25" i="33" a="1"/>
  <c r="N85" i="26" a="1"/>
  <c r="AN11" i="33" a="1"/>
  <c r="G481" i="27" a="1"/>
  <c r="F243" i="27" a="1"/>
  <c r="AR77" i="33" a="1"/>
  <c r="Q8" i="33" a="1"/>
  <c r="H431" i="27" a="1"/>
  <c r="H108" i="27" a="1"/>
  <c r="G205" i="27" a="1"/>
  <c r="H190" i="27" a="1"/>
  <c r="H326" i="27" a="1"/>
  <c r="AQ66" i="33" a="1"/>
  <c r="AJ129" i="33" a="1"/>
  <c r="I186" i="26" a="1"/>
  <c r="AH86" i="33" a="1"/>
  <c r="AI137" i="33" a="1"/>
  <c r="AD125" i="33" a="1"/>
  <c r="L84" i="33" a="1"/>
  <c r="G243" i="27" a="1"/>
  <c r="U127" i="33" a="1"/>
  <c r="X25" i="33" a="1"/>
  <c r="L195" i="26" a="1"/>
  <c r="B126" i="33" a="1"/>
  <c r="N133" i="33" a="1"/>
  <c r="F77" i="33" a="1"/>
  <c r="H480" i="27" a="1"/>
  <c r="F164" i="27" a="1"/>
  <c r="AN134" i="33" a="1"/>
  <c r="AV134" i="33" a="1"/>
  <c r="K12" i="33" a="1"/>
  <c r="H245" i="27" a="1"/>
  <c r="AR129" i="33" a="1"/>
  <c r="AZ130" i="33" a="1"/>
  <c r="E25" i="33" a="1"/>
  <c r="E42" i="21" a="1"/>
  <c r="X39" i="21" a="1"/>
  <c r="H370" i="27" a="1"/>
  <c r="G192" i="27" a="1"/>
  <c r="AK140" i="33" a="1"/>
  <c r="AF18" i="33" a="1"/>
  <c r="AX86" i="33" a="1"/>
  <c r="AF70" i="33" a="1"/>
  <c r="K15" i="33" a="1"/>
  <c r="AP18" i="33" a="1"/>
  <c r="L174" i="26" a="1"/>
  <c r="E511" i="27" a="1"/>
  <c r="E373" i="27" a="1"/>
  <c r="AO65" i="33" a="1"/>
  <c r="AC13" i="33" a="1"/>
  <c r="E131" i="26" a="1"/>
  <c r="U78" i="33" a="1"/>
  <c r="AL122" i="33" a="1"/>
  <c r="F336" i="27" a="1"/>
  <c r="AH145" i="33" a="1"/>
  <c r="H235" i="27" a="1"/>
  <c r="F231" i="27" a="1"/>
  <c r="G238" i="27" a="1"/>
  <c r="AA44" i="21" a="1"/>
  <c r="AW136" i="33" a="1"/>
  <c r="G326" i="27" a="1"/>
  <c r="AU139" i="33" a="1"/>
  <c r="AF145" i="33" a="1"/>
  <c r="AI71" i="33" a="1"/>
  <c r="E339" i="27" a="1"/>
  <c r="AN73" i="33" a="1"/>
  <c r="AO28" i="33" a="1"/>
  <c r="AR22" i="33" a="1"/>
  <c r="F310" i="27" a="1"/>
  <c r="U28" i="33" a="1"/>
  <c r="F37" i="27" a="1"/>
  <c r="I83" i="33" a="1"/>
  <c r="AY64" i="33" a="1"/>
  <c r="F462" i="27" a="1"/>
  <c r="O75" i="33" a="1"/>
  <c r="K70" i="33" a="1"/>
  <c r="L130" i="26" a="1"/>
  <c r="H404" i="27" a="1"/>
  <c r="P114" i="26" a="1"/>
  <c r="Q21" i="33" a="1"/>
  <c r="H292" i="27" a="1"/>
  <c r="H134" i="27" a="1"/>
  <c r="G60" i="26" a="1"/>
  <c r="G248" i="27" a="1"/>
  <c r="U17" i="33" a="1"/>
  <c r="AC138" i="33" a="1"/>
  <c r="I203" i="26" a="1"/>
  <c r="E370" i="27" a="1"/>
  <c r="AC135" i="33" a="1"/>
  <c r="D28" i="33" a="1"/>
  <c r="AK26" i="33" a="1"/>
  <c r="I41" i="21" a="1"/>
  <c r="AS71" i="33" a="1"/>
  <c r="U76" i="33" a="1"/>
  <c r="H186" i="27" a="1"/>
  <c r="N64" i="33" a="1"/>
  <c r="AS15" i="33" a="1"/>
  <c r="AR128" i="33" a="1"/>
  <c r="AH9" i="33" a="1"/>
  <c r="AC139" i="33" a="1"/>
  <c r="G265" i="27" a="1"/>
  <c r="B137" i="33" a="1"/>
  <c r="L83" i="26" a="1"/>
  <c r="E175" i="26" a="1"/>
  <c r="I80" i="33" a="1"/>
  <c r="G55" i="21" a="1"/>
  <c r="E321" i="27" a="1"/>
  <c r="H371" i="27" a="1"/>
  <c r="G512" i="27" a="1"/>
  <c r="G164" i="27" a="1"/>
  <c r="AW129" i="33" a="1"/>
  <c r="AF80" i="33" a="1"/>
  <c r="AI138" i="33" a="1"/>
  <c r="L76" i="33" a="1"/>
  <c r="T16" i="33" a="1"/>
  <c r="I114" i="26" a="1"/>
  <c r="AL74" i="33" a="1"/>
  <c r="E41" i="21" a="1"/>
  <c r="AK64" i="33" a="1"/>
  <c r="Y25" i="33" a="1"/>
  <c r="G434" i="27" a="1"/>
  <c r="K29" i="33" a="1"/>
  <c r="AG126" i="33" a="1"/>
  <c r="G217" i="27" a="1"/>
  <c r="G309" i="27" a="1"/>
  <c r="X8" i="33" a="1"/>
  <c r="AQ74" i="33" a="1"/>
  <c r="AL18" i="33" a="1"/>
  <c r="H295" i="27" a="1"/>
  <c r="AA43" i="21" a="1"/>
  <c r="M140" i="33" a="1"/>
  <c r="AW83" i="33" a="1"/>
  <c r="U8" i="33" a="1"/>
  <c r="G86" i="26" a="1"/>
  <c r="N138" i="26" a="1"/>
  <c r="AJ86" i="33" a="1"/>
  <c r="AC142" i="33" a="1"/>
  <c r="AK16" i="33" a="1"/>
  <c r="J19" i="33" a="1"/>
  <c r="N13" i="33" a="1"/>
  <c r="AW122" i="33" a="1"/>
  <c r="G140" i="26" a="1"/>
  <c r="AN9" i="33" a="1"/>
  <c r="G65" i="33" a="1"/>
  <c r="P48" i="21" a="1"/>
  <c r="N87" i="33" a="1"/>
  <c r="F42" i="21" a="1"/>
  <c r="I69" i="33" a="1"/>
  <c r="E340" i="27" a="1"/>
  <c r="P85" i="26" a="1"/>
  <c r="AH81" i="33" a="1"/>
  <c r="D74" i="33" a="1"/>
  <c r="F41" i="21" a="1"/>
  <c r="N57" i="26" a="1"/>
  <c r="AJ142" i="33" a="1"/>
  <c r="E104" i="27" a="1"/>
  <c r="I136" i="33" a="1"/>
  <c r="F396" i="27" a="1"/>
  <c r="AU64" i="33" a="1"/>
  <c r="S19" i="33" a="1"/>
  <c r="AM17" i="33" a="1"/>
  <c r="O54" i="21" a="1"/>
  <c r="AA52" i="21" a="1"/>
  <c r="AO75" i="33" a="1"/>
  <c r="C80" i="33" a="1"/>
  <c r="E443" i="27" a="1"/>
  <c r="AU127" i="33" a="1"/>
  <c r="G47" i="28" a="1"/>
  <c r="H92" i="27" a="1"/>
  <c r="AY132" i="33" a="1"/>
  <c r="H400" i="27" a="1"/>
  <c r="H503" i="27" a="1"/>
  <c r="AD76" i="33" a="1"/>
  <c r="L129" i="33" a="1"/>
  <c r="H356" i="27" a="1"/>
  <c r="F451" i="27" a="1"/>
  <c r="P147" i="26" a="1"/>
  <c r="C75" i="33" a="1"/>
  <c r="Q6" i="33" a="1"/>
  <c r="AK86" i="33" a="1"/>
  <c r="E55" i="27" a="1"/>
  <c r="G124" i="33" a="1"/>
  <c r="AZ140" i="33" a="1"/>
  <c r="AZ142" i="33" a="1"/>
  <c r="L111" i="26" a="1"/>
  <c r="AK9" i="33" a="1"/>
  <c r="H193" i="27" a="1"/>
  <c r="F254" i="27" a="1"/>
  <c r="AQ26" i="33" a="1"/>
  <c r="E138" i="33" a="1"/>
  <c r="AN16" i="33" a="1"/>
  <c r="W64" i="33" a="1"/>
  <c r="J21" i="33" a="1"/>
  <c r="M133" i="33" a="1"/>
  <c r="H27" i="33" a="1"/>
  <c r="G94" i="27" a="1"/>
  <c r="AG84" i="33" a="1"/>
  <c r="AL26" i="33" a="1"/>
  <c r="F51" i="27" a="1"/>
  <c r="AO27" i="33" a="1"/>
  <c r="Q145" i="33" a="1"/>
  <c r="AN144" i="33" a="1"/>
  <c r="AI74" i="33" a="1"/>
  <c r="M74" i="33" a="1"/>
  <c r="AC80" i="33" a="1"/>
  <c r="AJ14" i="33" a="1"/>
  <c r="AF87" i="33" a="1"/>
  <c r="M75" i="33" a="1"/>
  <c r="E450" i="27" a="1"/>
  <c r="AO122" i="33" a="1"/>
  <c r="N143" i="33" a="1"/>
  <c r="AN126" i="33" a="1"/>
  <c r="G44" i="21" a="1"/>
  <c r="N111" i="26" a="1"/>
  <c r="M13" i="33" a="1"/>
  <c r="AR18" i="33" a="1"/>
  <c r="X130" i="33" a="1"/>
  <c r="T26" i="33" a="1"/>
  <c r="AL16" i="33" a="1"/>
  <c r="AW69" i="33" a="1"/>
  <c r="X66" i="33" a="1"/>
  <c r="G347" i="27" a="1"/>
  <c r="E93" i="27" a="1"/>
  <c r="H462" i="27" a="1"/>
  <c r="AG83" i="33" a="1"/>
  <c r="AR67" i="33" a="1"/>
  <c r="V20" i="33" a="1"/>
  <c r="G105" i="26" a="1"/>
  <c r="AG81" i="33" a="1"/>
  <c r="G68" i="26" a="1"/>
  <c r="W47" i="21" a="1"/>
  <c r="F275" i="27" a="1"/>
  <c r="H472" i="27" a="1"/>
  <c r="F39" i="27" a="1"/>
  <c r="H437" i="27" a="1"/>
  <c r="J142" i="33" a="1"/>
  <c r="AO64" i="33" a="1"/>
  <c r="J65" i="33" a="1"/>
  <c r="E101" i="26" a="1"/>
  <c r="U130" i="33" a="1"/>
  <c r="E406" i="27" a="1"/>
  <c r="AR75" i="33" a="1"/>
  <c r="R126" i="33" a="1"/>
  <c r="K69" i="33" a="1"/>
  <c r="Y137" i="33" a="1"/>
  <c r="E15" i="33" a="1"/>
  <c r="H15" i="33" a="1"/>
  <c r="F67" i="27" a="1"/>
  <c r="AG74" i="33" a="1"/>
  <c r="F165" i="27" a="1"/>
  <c r="AL140" i="33" a="1"/>
  <c r="AF137" i="33" a="1"/>
  <c r="P144" i="33" a="1"/>
  <c r="L51" i="26" a="1"/>
  <c r="U141" i="33" a="1"/>
  <c r="G107" i="29" a="1"/>
  <c r="E133" i="33" a="1"/>
  <c r="AD27" i="33" a="1"/>
  <c r="P122" i="26" a="1"/>
  <c r="AZ64" i="33" a="1"/>
  <c r="AM12" i="33" a="1"/>
  <c r="E37" i="27" a="1"/>
  <c r="G235" i="27" a="1"/>
  <c r="T77" i="33" a="1"/>
  <c r="F351" i="27" a="1"/>
  <c r="V16" i="33" a="1"/>
  <c r="C81" i="33" a="1"/>
  <c r="AF138" i="33" a="1"/>
  <c r="S11" i="33" a="1"/>
  <c r="AM21" i="33" a="1"/>
  <c r="I59" i="26" a="1"/>
  <c r="AE122" i="33" a="1"/>
  <c r="S14" i="33" a="1"/>
  <c r="AY86" i="33" a="1"/>
  <c r="F44" i="21" a="1"/>
  <c r="H50" i="27" a="1"/>
  <c r="AT142" i="33" a="1"/>
  <c r="B47" i="21"/>
  <c r="H243" i="27" a="1"/>
  <c r="F98" i="27" a="1"/>
  <c r="N72" i="33" a="1"/>
  <c r="AU29" i="33" a="1"/>
  <c r="F62" i="28" a="1"/>
  <c r="V142" i="33" a="1"/>
  <c r="AE32" i="23"/>
  <c r="E390" i="27" a="1"/>
  <c r="D27" i="33" a="1"/>
  <c r="D9" i="33" a="1"/>
  <c r="AG131" i="33" a="1"/>
  <c r="AM29" i="33" a="1"/>
  <c r="B43" i="21"/>
  <c r="I104" i="26" a="1"/>
  <c r="H52" i="21" a="1"/>
  <c r="AT69" i="33" a="1"/>
  <c r="T85" i="33" a="1"/>
  <c r="AN23" i="33" a="1"/>
  <c r="G418" i="27" a="1"/>
  <c r="L146" i="26" a="1"/>
  <c r="AH123" i="33" a="1"/>
  <c r="AE127" i="33" a="1"/>
  <c r="AX124" i="33" a="1"/>
  <c r="G400" i="27" a="1"/>
  <c r="AS67" i="33" a="1"/>
  <c r="AA45" i="21" a="1"/>
  <c r="AK70" i="33" a="1"/>
  <c r="G351" i="27" a="1"/>
  <c r="E94" i="27" a="1"/>
  <c r="AJ143" i="33" a="1"/>
  <c r="F101" i="27" a="1"/>
  <c r="AD145" i="33" a="1"/>
  <c r="E191" i="27" a="1"/>
  <c r="AI144" i="33" a="1"/>
  <c r="Y78" i="33" a="1"/>
  <c r="AH28" i="33" a="1"/>
  <c r="Y125" i="33" a="1"/>
  <c r="I51" i="26" a="1"/>
  <c r="D8" i="33" a="1"/>
  <c r="V145" i="33" a="1"/>
  <c r="AI70" i="33" a="1"/>
  <c r="W15" i="33" a="1"/>
  <c r="AL70" i="33" a="1"/>
  <c r="AK143" i="33" a="1"/>
  <c r="E342" i="27" a="1"/>
  <c r="X42" i="21" a="1"/>
  <c r="AU10" i="33" a="1"/>
  <c r="N20" i="33" a="1"/>
  <c r="AJ124" i="33" a="1"/>
  <c r="AR8" i="33" a="1"/>
  <c r="H432" i="27" a="1"/>
  <c r="AF68" i="33" a="1"/>
  <c r="G51" i="27" a="1"/>
  <c r="N120" i="26" a="1"/>
  <c r="AT78" i="33" a="1"/>
  <c r="F112" i="29" a="1"/>
  <c r="G203" i="27" a="1"/>
  <c r="B124" i="33" a="1"/>
  <c r="K10" i="33" a="1"/>
  <c r="H481" i="27" a="1"/>
  <c r="AP13" i="33" a="1"/>
  <c r="B85" i="33" a="1"/>
  <c r="E111" i="27" a="1"/>
  <c r="H458" i="27" a="1"/>
  <c r="Q132" i="33" a="1"/>
  <c r="F80" i="27" a="1"/>
  <c r="AJ66" i="33" a="1"/>
  <c r="AE66" i="33" a="1"/>
  <c r="AR145" i="33" a="1"/>
  <c r="AX78" i="33" a="1"/>
  <c r="AD31" i="23"/>
  <c r="P120" i="26" a="1"/>
  <c r="E106" i="27" a="1"/>
  <c r="Q73" i="33" a="1"/>
  <c r="E157" i="27" a="1"/>
  <c r="G84" i="27" a="1"/>
  <c r="AH141" i="33" a="1"/>
  <c r="J144" i="33" a="1"/>
  <c r="N147" i="26" a="1"/>
  <c r="M131" i="33" a="1"/>
  <c r="AU27" i="33" a="1"/>
  <c r="E47" i="27" a="1"/>
  <c r="Y52" i="21" a="1"/>
  <c r="AP73" i="33" a="1"/>
  <c r="E399" i="27" a="1"/>
  <c r="AP12" i="33" a="1"/>
  <c r="AK8" i="33" a="1"/>
  <c r="N113" i="26" a="1"/>
  <c r="G138" i="27" a="1"/>
  <c r="Q67" i="33" a="1"/>
  <c r="G310" i="27" a="1"/>
  <c r="F121" i="27" a="1"/>
  <c r="D24" i="33" a="1"/>
  <c r="E371" i="27" a="1"/>
  <c r="G100" i="27" a="1"/>
  <c r="AK10" i="33" a="1"/>
  <c r="AE19" i="33" a="1"/>
  <c r="E167" i="26" a="1"/>
  <c r="F6" i="33" a="1"/>
  <c r="I60" i="26" a="1"/>
  <c r="E425" i="27" a="1"/>
  <c r="F389" i="27" a="1"/>
  <c r="N11" i="33" a="1"/>
  <c r="Z52" i="21" a="1"/>
  <c r="E59" i="27" a="1"/>
  <c r="O79" i="33" a="1"/>
  <c r="AQ21" i="33" a="1"/>
  <c r="G53" i="27" a="1"/>
  <c r="AW7" i="33" a="1"/>
  <c r="AU8" i="33" a="1"/>
  <c r="G183" i="27" a="1"/>
  <c r="U16" i="33" a="1"/>
  <c r="F211" i="27" a="1"/>
  <c r="AI139" i="33" a="1"/>
  <c r="F52" i="28" a="1"/>
  <c r="B130" i="33" a="1"/>
  <c r="G442" i="27" a="1"/>
  <c r="AY143" i="33" a="1"/>
  <c r="AG69" i="33" a="1"/>
  <c r="I47" i="26" a="1"/>
  <c r="AR15" i="33" a="1"/>
  <c r="I75" i="33" a="1"/>
  <c r="AO126" i="33" a="1"/>
  <c r="K141" i="33" a="1"/>
  <c r="B12" i="33" a="1"/>
  <c r="G324" i="27" a="1"/>
  <c r="R46" i="21" a="1"/>
  <c r="AK85" i="33" a="1"/>
  <c r="AV78" i="33" a="1"/>
  <c r="W50" i="21" a="1"/>
  <c r="AO10" i="33" a="1"/>
  <c r="Y12" i="33" a="1"/>
  <c r="E45" i="21" a="1"/>
  <c r="AL142" i="33" a="1"/>
  <c r="AD65" i="33" a="1"/>
  <c r="U126" i="33" a="1"/>
  <c r="L131" i="33" a="1"/>
  <c r="AG73" i="33" a="1"/>
  <c r="AT76" i="33" a="1"/>
  <c r="G112" i="26" a="1"/>
  <c r="AK27" i="33" a="1"/>
  <c r="AX128" i="33" a="1"/>
  <c r="AJ84" i="33" a="1"/>
  <c r="F149" i="27" a="1"/>
  <c r="H119" i="27" a="1"/>
  <c r="E148" i="27" a="1"/>
  <c r="F421" i="27" a="1"/>
  <c r="I111" i="26" a="1"/>
  <c r="G55" i="27" a="1"/>
  <c r="AM127" i="33" a="1"/>
  <c r="H122" i="33" a="1"/>
  <c r="AU26" i="33" a="1"/>
  <c r="AS23" i="33" a="1"/>
  <c r="AD128" i="33" a="1"/>
  <c r="AC20" i="33" a="1"/>
  <c r="AJ141" i="33" a="1"/>
  <c r="I25" i="33" a="1"/>
  <c r="V135" i="33" a="1"/>
  <c r="X84" i="33" a="1"/>
  <c r="F220" i="27" a="1"/>
  <c r="H64" i="27" a="1"/>
  <c r="P101" i="26" a="1"/>
  <c r="G150" i="26" a="1"/>
  <c r="S12" i="33" a="1"/>
  <c r="AV144" i="33" a="1"/>
  <c r="Q84" i="33" a="1"/>
  <c r="AP86" i="33" a="1"/>
  <c r="F343" i="27" a="1"/>
  <c r="N43" i="21" a="1"/>
  <c r="AZ8" i="33" a="1"/>
  <c r="G132" i="26" a="1"/>
  <c r="T11" i="33" a="1"/>
  <c r="AP24" i="33" a="1"/>
  <c r="AK6" i="33" a="1"/>
  <c r="F246" i="27" a="1"/>
  <c r="G258" i="27" a="1"/>
  <c r="AM87" i="33" a="1"/>
  <c r="G42" i="21" a="1"/>
  <c r="E79" i="33" a="1"/>
  <c r="C18" i="33" a="1"/>
  <c r="O135" i="33" a="1"/>
  <c r="AU11" i="33" a="1"/>
  <c r="L112" i="26" a="1"/>
  <c r="I79" i="33" a="1"/>
  <c r="E308" i="27" a="1"/>
  <c r="G452" i="27" a="1"/>
  <c r="S145" i="33" a="1"/>
  <c r="E416" i="27" a="1"/>
  <c r="E102" i="27" a="1"/>
  <c r="AT131" i="33" a="1"/>
  <c r="T22" i="33" a="1"/>
  <c r="C131" i="33" a="1"/>
  <c r="I129" i="26" a="1"/>
  <c r="AE10" i="33" a="1"/>
  <c r="F394" i="27" a="1"/>
  <c r="AZ79" i="33" a="1"/>
  <c r="G373" i="27" a="1"/>
  <c r="E500" i="27" a="1"/>
  <c r="AT74" i="33" a="1"/>
  <c r="AU76" i="33" a="1"/>
  <c r="Q81" i="33" a="1"/>
  <c r="AN136" i="33" a="1"/>
  <c r="G335" i="27" a="1"/>
  <c r="AM75" i="33" a="1"/>
  <c r="Y143" i="33" a="1"/>
  <c r="T136" i="33" a="1"/>
  <c r="F221" i="27" a="1"/>
  <c r="AQ80" i="33" a="1"/>
  <c r="AP136" i="33" a="1"/>
  <c r="N24" i="33" a="1"/>
  <c r="V123" i="33" a="1"/>
  <c r="H244" i="27" a="1"/>
  <c r="H25" i="33" a="1"/>
  <c r="F14" i="33" a="1"/>
  <c r="AJ67" i="33" a="1"/>
  <c r="P146" i="26" a="1"/>
  <c r="W43" i="21" a="1"/>
  <c r="F506" i="27" a="1"/>
  <c r="AT19" i="33" a="1"/>
  <c r="AC85" i="33" a="1"/>
  <c r="T73" i="33" a="1"/>
  <c r="P195" i="26" a="1"/>
  <c r="V69" i="33" a="1"/>
  <c r="P183" i="26" a="1"/>
  <c r="AT11" i="33" a="1"/>
  <c r="Q47" i="21" a="1"/>
  <c r="AW16" i="33" a="1"/>
  <c r="AC66" i="33" a="1"/>
  <c r="E459" i="27" a="1"/>
  <c r="H71" i="27" a="1"/>
  <c r="E105" i="27" a="1"/>
  <c r="R124" i="33" a="1"/>
  <c r="AT83" i="33" a="1"/>
  <c r="H266" i="27" a="1"/>
  <c r="N159" i="26" a="1"/>
  <c r="F484" i="27" a="1"/>
  <c r="T84" i="33" a="1"/>
  <c r="H456" i="27" a="1"/>
  <c r="F474" i="27" a="1"/>
  <c r="H393" i="27" a="1"/>
  <c r="F392" i="27" a="1"/>
  <c r="D138" i="33" a="1"/>
  <c r="N146" i="26" a="1"/>
  <c r="H375" i="27" a="1"/>
  <c r="AW128" i="33" a="1"/>
  <c r="F135" i="27" a="1"/>
  <c r="AP124" i="33" a="1"/>
  <c r="AJ136" i="33" a="1"/>
  <c r="H77" i="33" a="1"/>
  <c r="AU135" i="33" a="1"/>
  <c r="F143" i="33" a="1"/>
  <c r="E68" i="26" a="1"/>
  <c r="N94" i="26" a="1"/>
  <c r="AZ76" i="33" a="1"/>
  <c r="AH137" i="33" a="1"/>
  <c r="W71" i="33" a="1"/>
  <c r="Y87" i="33" a="1"/>
  <c r="AU81" i="33" a="1"/>
  <c r="N129" i="26" a="1"/>
  <c r="J28" i="33" a="1"/>
  <c r="AO13" i="33" a="1"/>
  <c r="E69" i="33" a="1"/>
  <c r="X142" i="33" a="1"/>
  <c r="AW10" i="33" a="1"/>
  <c r="J67" i="33" a="1"/>
  <c r="P42" i="21" a="1"/>
  <c r="T69" i="33" a="1"/>
  <c r="H261" i="27" a="1"/>
  <c r="G403" i="27" a="1"/>
  <c r="P20" i="33" a="1"/>
  <c r="X65" i="33" a="1"/>
  <c r="H201" i="27" a="1"/>
  <c r="I57" i="26" a="1"/>
  <c r="H8" i="33" a="1"/>
  <c r="Y139" i="33" a="1"/>
  <c r="H16" i="33" a="1"/>
  <c r="G16" i="33" a="1"/>
  <c r="H67" i="27" a="1"/>
  <c r="B1" i="36" a="1"/>
  <c r="C23" i="33" a="1"/>
  <c r="H62" i="29" a="1"/>
  <c r="P48" i="26" a="1"/>
  <c r="AZ86" i="33" a="1"/>
  <c r="K73" i="33" a="1"/>
  <c r="E52" i="27" a="1"/>
  <c r="M24" i="33" a="1"/>
  <c r="AN6" i="33" a="1"/>
  <c r="F97" i="29" a="1"/>
  <c r="T80" i="33" a="1"/>
  <c r="P142" i="33" a="1"/>
  <c r="G482" i="27" a="1"/>
  <c r="G292" i="27" a="1"/>
  <c r="AQ22" i="33" a="1"/>
  <c r="AT133" i="33" a="1"/>
  <c r="H323" i="27" a="1"/>
  <c r="T82" i="33" a="1"/>
  <c r="F136" i="27" a="1"/>
  <c r="G37" i="29" a="1"/>
  <c r="V25" i="33" a="1"/>
  <c r="F72" i="28" a="1"/>
  <c r="AL77" i="33" a="1"/>
  <c r="H270" i="27" a="1"/>
  <c r="AH80" i="33" a="1"/>
  <c r="H152" i="27" a="1"/>
  <c r="H459" i="27" a="1"/>
  <c r="G113" i="27" a="1"/>
  <c r="AN127" i="33" a="1"/>
  <c r="AW6" i="33" a="1"/>
  <c r="I191" i="26" a="1"/>
  <c r="P59" i="26" a="1"/>
  <c r="E123" i="33" a="1"/>
  <c r="E22" i="33" a="1"/>
  <c r="AO18" i="33" a="1"/>
  <c r="S23" i="33" a="1"/>
  <c r="H29" i="33" a="1"/>
  <c r="F433" i="27" a="1"/>
  <c r="AD35" i="23"/>
  <c r="F496" i="27" a="1"/>
  <c r="G107" i="27" a="1"/>
  <c r="AK139" i="33" a="1"/>
  <c r="L84" i="26" a="1"/>
  <c r="AW132" i="33" a="1"/>
  <c r="F353" i="27" a="1"/>
  <c r="E162" i="27" a="1"/>
  <c r="E326" i="27" a="1"/>
  <c r="G215" i="27" a="1"/>
  <c r="F160" i="27" a="1"/>
  <c r="N9" i="33" a="1"/>
  <c r="G211" i="27" a="1"/>
  <c r="AL66" i="33" a="1"/>
  <c r="Z55" i="21" a="1"/>
  <c r="E274" i="27" a="1"/>
  <c r="H376" i="27" a="1"/>
  <c r="AL80" i="33" a="1"/>
  <c r="AN141" i="33" a="1"/>
  <c r="F201" i="27" a="1"/>
  <c r="O52" i="21" a="1"/>
  <c r="AM11" i="33" a="1"/>
  <c r="AR21" i="33" a="1"/>
  <c r="F324" i="27" a="1"/>
  <c r="H203" i="27" a="1"/>
  <c r="E311" i="27" a="1"/>
  <c r="M8" i="33" a="1"/>
  <c r="AS130" i="33" a="1"/>
  <c r="Y10" i="33" a="1"/>
  <c r="B128" i="33" a="1"/>
  <c r="AV23" i="33" a="1"/>
  <c r="H45" i="21" a="1"/>
  <c r="H509" i="27" a="1"/>
  <c r="E152" i="27" a="1"/>
  <c r="E48" i="26" a="1"/>
  <c r="AH135" i="33" a="1"/>
  <c r="T83" i="33" a="1"/>
  <c r="M127" i="33" a="1"/>
  <c r="AW80" i="33" a="1"/>
  <c r="G294" i="27" a="1"/>
  <c r="Y134" i="33" a="1"/>
  <c r="AJ137" i="33" a="1"/>
  <c r="K81" i="33" a="1"/>
  <c r="E361" i="27" a="1"/>
  <c r="F142" i="33" a="1"/>
  <c r="U131" i="33" a="1"/>
  <c r="E118" i="27" a="1"/>
  <c r="F209" i="27" a="1"/>
  <c r="B142" i="33" a="1"/>
  <c r="P159" i="26" a="1"/>
  <c r="L71" i="33" a="1"/>
  <c r="T24" i="33" a="1"/>
  <c r="AK129" i="33" a="1"/>
  <c r="E72" i="27" a="1"/>
  <c r="L65" i="33" a="1"/>
  <c r="D15" i="33" a="1"/>
  <c r="E78" i="33" a="1"/>
  <c r="G111" i="26" a="1"/>
  <c r="E350" i="27" a="1"/>
  <c r="AP65" i="33" a="1"/>
  <c r="S125" i="33" a="1"/>
  <c r="AT144" i="33" a="1"/>
  <c r="Y23" i="33" a="1"/>
  <c r="X22" i="33" a="1"/>
  <c r="G456" i="27" a="1"/>
  <c r="G341" i="27" a="1"/>
  <c r="W12" i="33" a="1"/>
  <c r="AT75" i="33" a="1"/>
  <c r="G72" i="28" a="1"/>
  <c r="O137" i="33" a="1"/>
  <c r="E130" i="33" a="1"/>
  <c r="AJ125" i="33" a="1"/>
  <c r="F126" i="27" a="1"/>
  <c r="R51" i="21" a="1"/>
  <c r="AQ142" i="33" a="1"/>
  <c r="AZ131" i="33" a="1"/>
  <c r="AL12" i="33" a="1"/>
  <c r="AJ140" i="33" a="1"/>
  <c r="H145" i="27" a="1"/>
  <c r="AU137" i="33" a="1"/>
  <c r="K27" i="33" a="1"/>
  <c r="G75" i="27" a="1"/>
  <c r="U143" i="33" a="1"/>
  <c r="AZ21" i="33" a="1"/>
  <c r="E353" i="27" a="1"/>
  <c r="Q122" i="33" a="1"/>
  <c r="G192" i="26" a="1"/>
  <c r="E54" i="21" a="1"/>
  <c r="AV7" i="33" a="1"/>
  <c r="G191" i="26" a="1"/>
  <c r="F57" i="28" a="1"/>
  <c r="G85" i="26" a="1"/>
  <c r="N182" i="26" a="1"/>
  <c r="AZ10" i="33" a="1"/>
  <c r="AS11" i="33" a="1"/>
  <c r="E122" i="27" a="1"/>
  <c r="O46" i="21" a="1"/>
  <c r="I27" i="33" a="1"/>
  <c r="AR141" i="33" a="1"/>
  <c r="B55" i="21"/>
  <c r="AO21" i="33" a="1"/>
  <c r="E155" i="27" a="1"/>
  <c r="E217" i="27" a="1"/>
  <c r="P126" i="33" a="1"/>
  <c r="G139" i="27" a="1"/>
  <c r="I78" i="33" a="1"/>
  <c r="H506" i="27" a="1"/>
  <c r="Q138" i="33" a="1"/>
  <c r="AQ134" i="33" a="1"/>
  <c r="AS123" i="33" a="1"/>
  <c r="E113" i="27" a="1"/>
  <c r="AM25" i="33" a="1"/>
  <c r="AD68" i="33" a="1"/>
  <c r="W136" i="33" a="1"/>
  <c r="U139" i="33" a="1"/>
  <c r="W138" i="33" a="1"/>
  <c r="I75" i="26" a="1"/>
  <c r="P143" i="33" a="1"/>
  <c r="F182" i="27" a="1"/>
  <c r="R84" i="33" a="1"/>
  <c r="G19" i="33" a="1"/>
  <c r="B25" i="36" a="1"/>
  <c r="AV86" i="33" a="1"/>
  <c r="H39" i="27" a="1"/>
  <c r="G164" i="26" a="1"/>
  <c r="E27" i="33" a="1"/>
  <c r="E328" i="27" a="1"/>
  <c r="N51" i="21" a="1"/>
  <c r="AJ9" i="33" a="1"/>
  <c r="H84" i="33" a="1"/>
  <c r="G232" i="27" a="1"/>
  <c r="H43" i="27" a="1"/>
  <c r="T10" i="33" a="1"/>
  <c r="H283" i="27" a="1"/>
  <c r="H130" i="27" a="1"/>
  <c r="R72" i="33" a="1"/>
  <c r="E38" i="27" a="1"/>
  <c r="M27" i="33" a="1"/>
  <c r="AV123" i="33" a="1"/>
  <c r="AR142" i="33" a="1"/>
  <c r="G70" i="33" a="1"/>
  <c r="E101" i="27" a="1"/>
  <c r="AZ14" i="33" a="1"/>
  <c r="N67" i="33" a="1"/>
  <c r="G57" i="26" a="1"/>
  <c r="N86" i="26" a="1"/>
  <c r="G145" i="33" a="1"/>
  <c r="AS144" i="33" a="1"/>
  <c r="AY73" i="33" a="1"/>
  <c r="I103" i="26" a="1"/>
  <c r="Q39" i="21" a="1"/>
  <c r="G57" i="28" a="1"/>
  <c r="C73" i="33" a="1"/>
  <c r="D71" i="33" a="1"/>
  <c r="W127" i="33" a="1"/>
  <c r="AY79" i="33" a="1"/>
  <c r="I86" i="26" a="1"/>
  <c r="F477" i="27" a="1"/>
  <c r="D133" i="33" a="1"/>
  <c r="AV74" i="33" a="1"/>
  <c r="AY28" i="33" a="1"/>
  <c r="AV75" i="33" a="1"/>
  <c r="Q43" i="21" a="1"/>
  <c r="F178" i="27" a="1"/>
  <c r="O122" i="33" a="1"/>
  <c r="D20" i="33" a="1"/>
  <c r="AZ75" i="33" a="1"/>
  <c r="N176" i="26" a="1"/>
  <c r="AN140" i="33" a="1"/>
  <c r="F399" i="27" a="1"/>
  <c r="AH12" i="33" a="1"/>
  <c r="N96" i="26" a="1"/>
  <c r="H344" i="27" a="1"/>
  <c r="AH75" i="33" a="1"/>
  <c r="W134" i="33" a="1"/>
  <c r="D141" i="33" a="1"/>
  <c r="W22" i="33" a="1"/>
  <c r="G253" i="27" a="1"/>
  <c r="AW144" i="33" a="1"/>
  <c r="F207" i="27" a="1"/>
  <c r="AE81" i="33" a="1"/>
  <c r="AN7" i="33" a="1"/>
  <c r="S134" i="33" a="1"/>
  <c r="AL130" i="33" a="1"/>
  <c r="G68" i="27" a="1"/>
  <c r="AT27" i="33" a="1"/>
  <c r="G454" i="27" a="1"/>
  <c r="G165" i="27" a="1"/>
  <c r="AS26" i="33" a="1"/>
  <c r="O39" i="21" a="1"/>
  <c r="E122" i="29" a="1"/>
  <c r="AM22" i="33" a="1"/>
  <c r="AJ132" i="33" a="1"/>
  <c r="AR17" i="33" a="1"/>
  <c r="AT132" i="33" a="1"/>
  <c r="H132" i="33" a="1"/>
  <c r="G117" i="28" a="1"/>
  <c r="H93" i="27" a="1"/>
  <c r="Q65" i="33" a="1"/>
  <c r="AD14" i="33" a="1"/>
  <c r="F86" i="33" a="1"/>
  <c r="N54" i="21" a="1"/>
  <c r="V17" i="33" a="1"/>
  <c r="AJ24" i="33" a="1"/>
  <c r="F173" i="27" a="1"/>
  <c r="L166" i="26" a="1"/>
  <c r="D23" i="33" a="1"/>
  <c r="F96" i="27" a="1"/>
  <c r="H449" i="27" a="1"/>
  <c r="C142" i="33" a="1"/>
  <c r="F113" i="27" a="1"/>
  <c r="E164" i="26" a="1"/>
  <c r="G293" i="27" a="1"/>
  <c r="AT7" i="33" a="1"/>
  <c r="H75" i="33" a="1"/>
  <c r="F193" i="27" a="1"/>
  <c r="F426" i="27" a="1"/>
  <c r="H450" i="27" a="1"/>
  <c r="E143" i="33" a="1"/>
  <c r="F85" i="27" a="1"/>
  <c r="AG26" i="33" a="1"/>
  <c r="P40" i="21" a="1"/>
  <c r="I176" i="26" a="1"/>
  <c r="O16" i="33" a="1"/>
  <c r="AJ83" i="33" a="1"/>
  <c r="G188" i="27" a="1"/>
  <c r="H56" i="27" a="1"/>
  <c r="AT143" i="33" a="1"/>
  <c r="B37" i="36" a="1"/>
  <c r="AC136" i="33" a="1"/>
  <c r="S144" i="33" a="1"/>
  <c r="E140" i="26" a="1"/>
  <c r="AV18" i="33" a="1"/>
  <c r="F132" i="27" a="1"/>
  <c r="H322" i="27" a="1"/>
  <c r="D85" i="33" a="1"/>
  <c r="F424" i="27" a="1"/>
  <c r="E119" i="27" a="1"/>
  <c r="AP85" i="33" a="1"/>
  <c r="Y13" i="33" a="1"/>
  <c r="AH15" i="33" a="1"/>
  <c r="V79" i="33" a="1"/>
  <c r="AU28" i="33" a="1"/>
  <c r="AM130" i="33" a="1"/>
  <c r="H48" i="27" a="1"/>
  <c r="AM28" i="33" a="1"/>
  <c r="B31" i="36" a="1"/>
  <c r="J130" i="33" a="1"/>
  <c r="AI130" i="33" a="1"/>
  <c r="G354" i="27" a="1"/>
  <c r="V21" i="33" a="1"/>
  <c r="M28" i="33" a="1"/>
  <c r="AT17" i="33" a="1"/>
  <c r="AP123" i="33" a="1"/>
  <c r="P157" i="26" a="1"/>
  <c r="AH74" i="33" a="1"/>
  <c r="F75" i="27" a="1"/>
  <c r="I173" i="26" a="1"/>
  <c r="F125" i="27" a="1"/>
  <c r="AX87" i="33" a="1"/>
  <c r="F217" i="27" a="1"/>
  <c r="AF123" i="33" a="1"/>
  <c r="AO6" i="33" a="1"/>
  <c r="H28" i="33" a="1"/>
  <c r="O20" i="33" a="1"/>
  <c r="AV124" i="33" a="1"/>
  <c r="K78" i="33" a="1"/>
  <c r="N51" i="26" a="1"/>
  <c r="F64" i="27" a="1"/>
  <c r="AC71" i="33" a="1"/>
  <c r="G430" i="27" a="1"/>
  <c r="V122" i="33" a="1"/>
  <c r="G242" i="27" a="1"/>
  <c r="C78" i="33" a="1"/>
  <c r="E57" i="28" a="1"/>
  <c r="AD8" i="33" a="1"/>
  <c r="AU140" i="33" a="1"/>
  <c r="AR85" i="33" a="1"/>
  <c r="W11" i="33" a="1"/>
  <c r="AN131" i="33" a="1"/>
  <c r="H124" i="33" a="1"/>
  <c r="AE9" i="33" a="1"/>
  <c r="AO133" i="33" a="1"/>
  <c r="AZ128" i="33" a="1"/>
  <c r="G257" i="27" a="1"/>
  <c r="H23" i="33" a="1"/>
  <c r="H102" i="29" a="1"/>
  <c r="E514" i="27" a="1"/>
  <c r="AX82" i="33" a="1"/>
  <c r="AD126" i="33" a="1"/>
  <c r="Y55" i="21" a="1"/>
  <c r="E73" i="27" a="1"/>
  <c r="H87" i="28" a="1"/>
  <c r="H511" i="27" a="1"/>
  <c r="AS12" i="33" a="1"/>
  <c r="AQ73" i="33" a="1"/>
  <c r="B144" i="33" a="1"/>
  <c r="G7" i="33" a="1"/>
  <c r="P67" i="26" a="1"/>
  <c r="AI86" i="33" a="1"/>
  <c r="AV72" i="33" a="1"/>
  <c r="AV16" i="33" a="1"/>
  <c r="AJ23" i="33" a="1"/>
  <c r="X21" i="33" a="1"/>
  <c r="J140" i="33" a="1"/>
  <c r="F314" i="27" a="1"/>
  <c r="L27" i="33" a="1"/>
  <c r="AP7" i="33" a="1"/>
  <c r="P14" i="33" a="1"/>
  <c r="T132" i="33" a="1"/>
  <c r="G325" i="27" a="1"/>
  <c r="C87" i="33" a="1"/>
  <c r="AC126" i="33" a="1"/>
  <c r="C64" i="33" a="1"/>
  <c r="V128" i="33" a="1"/>
  <c r="Q124" i="33" a="1"/>
  <c r="P138" i="33" a="1"/>
  <c r="G122" i="28" a="1"/>
  <c r="AF22" i="33" a="1"/>
  <c r="G92" i="29" a="1"/>
  <c r="AR127" i="33" a="1"/>
  <c r="G312" i="27" a="1"/>
  <c r="G73" i="27" a="1"/>
  <c r="B17" i="33" a="1"/>
  <c r="N53" i="21" a="1"/>
  <c r="AG133" i="33" a="1"/>
  <c r="H402" i="27" a="1"/>
  <c r="E314" i="27" a="1"/>
  <c r="G122" i="33" a="1"/>
  <c r="P86" i="26" a="1"/>
  <c r="F147" i="27" a="1"/>
  <c r="K76" i="33" a="1"/>
  <c r="AM79" i="33" a="1"/>
  <c r="P95" i="26" a="1"/>
  <c r="G317" i="27" a="1"/>
  <c r="N135" i="33" a="1"/>
  <c r="G113" i="26" a="1"/>
  <c r="P93" i="26" a="1"/>
  <c r="O145" i="33" a="1"/>
  <c r="K22" i="33" a="1"/>
  <c r="S86" i="33" a="1"/>
  <c r="AW79" i="33" a="1"/>
  <c r="S76" i="33" a="1"/>
  <c r="H490" i="27" a="1"/>
  <c r="F7" i="33" a="1"/>
  <c r="AD70" i="33" a="1"/>
  <c r="K8" i="33" a="1"/>
  <c r="V65" i="33" a="1"/>
  <c r="AG18" i="33" a="1"/>
  <c r="F139" i="33" a="1"/>
  <c r="F20" i="33" a="1"/>
  <c r="G155" i="27" a="1"/>
  <c r="G228" i="27" a="1"/>
  <c r="D131" i="33" a="1"/>
  <c r="E402" i="27" a="1"/>
  <c r="G80" i="33" a="1"/>
  <c r="F227" i="27" a="1"/>
  <c r="S9" i="33" a="1"/>
  <c r="H68" i="33" a="1"/>
  <c r="H518" i="27" a="1"/>
  <c r="F320" i="27" a="1"/>
  <c r="AE143" i="33" a="1"/>
  <c r="AK124" i="33" a="1"/>
  <c r="W132" i="33" a="1"/>
  <c r="B68" i="33" a="1"/>
  <c r="AS22" i="33" a="1"/>
  <c r="S139" i="33" a="1"/>
  <c r="F56" i="27" a="1"/>
  <c r="E59" i="26" a="1"/>
  <c r="AI79" i="33" a="1"/>
  <c r="AY138" i="33" a="1"/>
  <c r="AD64" i="33" a="1"/>
  <c r="Q54" i="21" a="1"/>
  <c r="M20" i="33" a="1"/>
  <c r="G315" i="27" a="1"/>
  <c r="AK22" i="33" a="1"/>
  <c r="H139" i="33" a="1"/>
  <c r="AF7" i="33" a="1"/>
  <c r="E140" i="27" a="1"/>
  <c r="E201" i="26" a="1"/>
  <c r="AK144" i="33" a="1"/>
  <c r="P137" i="33" a="1"/>
  <c r="AJ29" i="33" a="1"/>
  <c r="R15" i="33" a="1"/>
  <c r="AN25" i="33" a="1"/>
  <c r="AJ73" i="33" a="1"/>
  <c r="AO9" i="33" a="1"/>
  <c r="N203" i="26" a="1"/>
  <c r="G202" i="27" a="1"/>
  <c r="AI11" i="33" a="1"/>
  <c r="R143" i="33" a="1"/>
  <c r="AT8" i="33" a="1"/>
  <c r="E159" i="26" a="1"/>
  <c r="G323" i="27" a="1"/>
  <c r="E156" i="27" a="1"/>
  <c r="N82" i="33" a="1"/>
  <c r="G127" i="33" a="1"/>
  <c r="E301" i="27" a="1"/>
  <c r="B143" i="33" a="1"/>
  <c r="AM78" i="33" a="1"/>
  <c r="N10" i="33" a="1"/>
  <c r="AV65" i="33" a="1"/>
  <c r="H140" i="27" a="1"/>
  <c r="E128" i="33" a="1"/>
  <c r="AT128" i="33" a="1"/>
  <c r="E356" i="27" a="1"/>
  <c r="AO129" i="33" a="1"/>
  <c r="F12" i="33" a="1"/>
  <c r="U26" i="33" a="1"/>
  <c r="I113" i="26" a="1"/>
  <c r="E427" i="27" a="1"/>
  <c r="AF125" i="33" a="1"/>
  <c r="H311" i="27" a="1"/>
  <c r="F432" i="27" a="1"/>
  <c r="AM10" i="33" a="1"/>
  <c r="G158" i="27" a="1"/>
  <c r="D10" i="33" a="1"/>
  <c r="AW29" i="33" a="1"/>
  <c r="G45" i="21" a="1"/>
  <c r="H455" i="27" a="1"/>
  <c r="G513" i="27" a="1"/>
  <c r="E354" i="27" a="1"/>
  <c r="H52" i="27" a="1"/>
  <c r="AF75" i="33" a="1"/>
  <c r="V27" i="33" a="1"/>
  <c r="P137" i="26" a="1"/>
  <c r="AI82" i="33" a="1"/>
  <c r="N68" i="26" a="1"/>
  <c r="C17" i="33" a="1"/>
  <c r="E54" i="27" a="1"/>
  <c r="G368" i="27" a="1"/>
  <c r="F490" i="27" a="1"/>
  <c r="AY75" i="33" a="1"/>
  <c r="AQ6" i="33" a="1"/>
  <c r="D7" i="33" a="1"/>
  <c r="AR140" i="33" a="1"/>
  <c r="H82" i="27" a="1"/>
  <c r="AS79" i="33" a="1"/>
  <c r="F434" i="27" a="1"/>
  <c r="AP122" i="33" a="1"/>
  <c r="L203" i="26" a="1"/>
  <c r="F19" i="33" a="1"/>
  <c r="G174" i="27" a="1"/>
  <c r="Q137" i="33" a="1"/>
  <c r="V77" i="33" a="1"/>
  <c r="S68" i="33" a="1"/>
  <c r="F297" i="27" a="1"/>
  <c r="E119" i="26" a="1"/>
  <c r="V73" i="33" a="1"/>
  <c r="H46" i="27" a="1"/>
  <c r="H339" i="27" a="1"/>
  <c r="B135" i="33" a="1"/>
  <c r="G133" i="33" a="1"/>
  <c r="G122" i="26" a="1"/>
  <c r="AP138" i="33" a="1"/>
  <c r="H434" i="27" a="1"/>
  <c r="N49" i="21" a="1"/>
  <c r="H156" i="27" a="1"/>
  <c r="AV6" i="33" a="1"/>
  <c r="O86" i="33" a="1"/>
  <c r="AG10" i="33" a="1"/>
  <c r="AF124" i="33" a="1"/>
  <c r="AG134" i="33" a="1"/>
  <c r="W66" i="33" a="1"/>
  <c r="N77" i="26" a="1"/>
  <c r="T86" i="33" a="1"/>
  <c r="B16" i="36" a="1"/>
  <c r="G218" i="27" a="1"/>
  <c r="V143" i="33" a="1"/>
  <c r="AW73" i="33" a="1"/>
  <c r="F489" i="27" a="1"/>
  <c r="AX145" i="33" a="1"/>
  <c r="AF9" i="33" a="1"/>
  <c r="AO139" i="33" a="1"/>
  <c r="E79" i="27" a="1"/>
  <c r="Y72" i="33" a="1"/>
  <c r="AP8" i="33" a="1"/>
  <c r="G274" i="27" a="1"/>
  <c r="M10" i="33" a="1"/>
  <c r="AT123" i="33" a="1"/>
  <c r="L66" i="26" a="1"/>
  <c r="J22" i="33" a="1"/>
  <c r="I65" i="26" a="1"/>
  <c r="G125" i="27" a="1"/>
  <c r="AD17" i="33" a="1"/>
  <c r="AU17" i="33" a="1"/>
  <c r="AD84" i="33" a="1"/>
  <c r="AR133" i="33" a="1"/>
  <c r="R16" i="33" a="1"/>
  <c r="P168" i="26" a="1"/>
  <c r="E397" i="27" a="1"/>
  <c r="G175" i="27" a="1"/>
  <c r="AN8" i="33" a="1"/>
  <c r="N59" i="26" a="1"/>
  <c r="T66" i="33" a="1"/>
  <c r="AU14" i="33" a="1"/>
  <c r="R65" i="33" a="1"/>
  <c r="N140" i="26" a="1"/>
  <c r="H364" i="27" a="1"/>
  <c r="G194" i="26" a="1"/>
  <c r="F124" i="33" a="1"/>
  <c r="AH27" i="33" a="1"/>
  <c r="AI25" i="33" a="1"/>
  <c r="AA53" i="21" a="1"/>
  <c r="AC24" i="33" a="1"/>
  <c r="N41" i="21" a="1"/>
  <c r="AH85" i="33" a="1"/>
  <c r="E210" i="27" a="1"/>
  <c r="G67" i="27" a="1"/>
  <c r="L50" i="26" a="1"/>
  <c r="G98" i="27" a="1"/>
  <c r="AI122" i="33" a="1"/>
  <c r="F282" i="27" a="1"/>
  <c r="F445" i="27" a="1"/>
  <c r="P166" i="26" a="1"/>
  <c r="AX17" i="33" a="1"/>
  <c r="H293" i="27" a="1"/>
  <c r="D80" i="33" a="1"/>
  <c r="R135" i="33" a="1"/>
  <c r="AC12" i="33" a="1"/>
  <c r="AJ12" i="33" a="1"/>
  <c r="O18" i="33" a="1"/>
  <c r="H341" i="27" a="1"/>
  <c r="P69" i="33" a="1"/>
  <c r="AN26" i="33" a="1"/>
  <c r="H291" i="27" a="1"/>
  <c r="G177" i="27" a="1"/>
  <c r="E192" i="26" a="1"/>
  <c r="AD140" i="33" a="1"/>
  <c r="AV87" i="33" a="1"/>
  <c r="AD127" i="33" a="1"/>
  <c r="AS65" i="33" a="1"/>
  <c r="H78" i="33" a="1"/>
  <c r="F11" i="33" a="1"/>
  <c r="AV79" i="33" a="1"/>
  <c r="H302" i="27" a="1"/>
  <c r="E44" i="27" a="1"/>
  <c r="Q29" i="33" a="1"/>
  <c r="AX74" i="33" a="1"/>
  <c r="AJ144" i="33" a="1"/>
  <c r="H129" i="27" a="1"/>
  <c r="E318" i="27" a="1"/>
  <c r="L74" i="33" a="1"/>
  <c r="C79" i="33" a="1"/>
  <c r="F368" i="27" a="1"/>
  <c r="F22" i="33" a="1"/>
  <c r="D83" i="33" a="1"/>
  <c r="N69" i="26" a="1"/>
  <c r="AS122" i="33" a="1"/>
  <c r="G290" i="27" a="1"/>
  <c r="AL75" i="33" a="1"/>
  <c r="L144" i="33" a="1"/>
  <c r="AH77" i="33" a="1"/>
  <c r="L159" i="26" a="1"/>
  <c r="D124" i="33" a="1"/>
  <c r="F140" i="33" a="1"/>
  <c r="E117" i="29" a="1"/>
  <c r="H324" i="27" a="1"/>
  <c r="Q16" i="33" a="1"/>
  <c r="M21" i="33" a="1"/>
  <c r="AU145" i="33" a="1"/>
  <c r="U22" i="33" a="1"/>
  <c r="C27" i="33" a="1"/>
  <c r="T134" i="33" a="1"/>
  <c r="E103" i="27" a="1"/>
  <c r="J123" i="33" a="1"/>
  <c r="AY11" i="33" a="1"/>
  <c r="N58" i="26" a="1"/>
  <c r="D67" i="33" a="1"/>
  <c r="E235" i="27" a="1"/>
  <c r="E46" i="27" a="1"/>
  <c r="D122" i="33" a="1"/>
  <c r="AS68" i="33" a="1"/>
  <c r="AR126" i="33" a="1"/>
  <c r="G281" i="27" a="1"/>
  <c r="C130" i="33" a="1"/>
  <c r="AQ126" i="33" a="1"/>
  <c r="F157" i="27" a="1"/>
  <c r="AU6" i="33" a="1"/>
  <c r="F72" i="33" a="1"/>
  <c r="E52" i="28" a="1"/>
  <c r="E126" i="27" a="1"/>
  <c r="AU130" i="33" a="1"/>
  <c r="F313" i="27" a="1"/>
  <c r="H433" i="27" a="1"/>
  <c r="AU126" i="33" a="1"/>
  <c r="N85" i="33" a="1"/>
  <c r="H325" i="27" a="1"/>
  <c r="AW21" i="33" a="1"/>
  <c r="G123" i="26" a="1"/>
  <c r="G518" i="27" a="1"/>
  <c r="F192" i="27" a="1"/>
  <c r="G101" i="27" a="1"/>
  <c r="O28" i="33" a="1"/>
  <c r="AM124" i="33" a="1"/>
  <c r="H192" i="27" a="1"/>
  <c r="M134" i="33" a="1"/>
  <c r="M6" i="33" a="1"/>
  <c r="AJ139" i="33" a="1"/>
  <c r="H126" i="27" a="1"/>
  <c r="F248" i="27" a="1"/>
  <c r="AT140" i="33" a="1"/>
  <c r="V11" i="33" a="1"/>
  <c r="E513" i="27" a="1"/>
  <c r="AL144" i="33" a="1"/>
  <c r="N166" i="26" a="1"/>
  <c r="AI136" i="33" a="1"/>
  <c r="G74" i="26" a="1"/>
  <c r="H54" i="21" a="1"/>
  <c r="L143" i="33" a="1"/>
  <c r="E377" i="27" a="1"/>
  <c r="AN14" i="33" a="1"/>
  <c r="E137" i="33" a="1"/>
  <c r="L65" i="26" a="1"/>
  <c r="AP15" i="33" a="1"/>
  <c r="H498" i="27" a="1"/>
  <c r="F27" i="33" a="1"/>
  <c r="I48" i="26" a="1"/>
  <c r="V29" i="33" a="1"/>
  <c r="AH67" i="33" a="1"/>
  <c r="AI26" i="33" a="1"/>
  <c r="E138" i="26" a="1"/>
  <c r="C74" i="33" a="1"/>
  <c r="F130" i="27" a="1"/>
  <c r="G123" i="33" a="1"/>
  <c r="P6" i="33" a="1"/>
  <c r="AF134" i="33" a="1"/>
  <c r="AC87" i="33" a="1"/>
  <c r="E419" i="27" a="1"/>
  <c r="I84" i="33" a="1"/>
  <c r="E131" i="33" a="1"/>
  <c r="AQ13" i="33" a="1"/>
  <c r="AL132" i="33" a="1"/>
  <c r="AG132" i="33" a="1"/>
  <c r="G282" i="27" a="1"/>
  <c r="H395" i="27" a="1"/>
  <c r="AO138" i="33" a="1"/>
  <c r="E96" i="26" a="1"/>
  <c r="F364" i="27" a="1"/>
  <c r="AX18" i="33" a="1"/>
  <c r="V126" i="33" a="1"/>
  <c r="H150" i="27" a="1"/>
  <c r="AW15" i="33" a="1"/>
  <c r="AH131" i="33" a="1"/>
  <c r="AR65" i="33" a="1"/>
  <c r="AE87" i="33" a="1"/>
  <c r="Q129" i="33" a="1"/>
  <c r="K26" i="33" a="1"/>
  <c r="AV81" i="33" a="1"/>
  <c r="E365" i="27" a="1"/>
  <c r="G194" i="27" a="1"/>
  <c r="W82" i="33" a="1"/>
  <c r="E287" i="27" a="1"/>
  <c r="E67" i="27" a="1"/>
  <c r="E341" i="27" a="1"/>
  <c r="E123" i="26" a="1"/>
  <c r="G83" i="27" a="1"/>
  <c r="E227" i="27" a="1"/>
  <c r="V124" i="33" a="1"/>
  <c r="V6" i="33" a="1"/>
  <c r="AT122" i="33" a="1"/>
  <c r="AZ66" i="33" a="1"/>
  <c r="E266" i="27" a="1"/>
  <c r="AS136" i="33" a="1"/>
  <c r="AV11" i="33" a="1"/>
  <c r="L25" i="33" a="1"/>
  <c r="I73" i="33" a="1"/>
  <c r="AM139" i="33" a="1"/>
  <c r="G104" i="27" a="1"/>
  <c r="F296" i="27" a="1"/>
  <c r="M22" i="33" a="1"/>
  <c r="B25" i="33" a="1"/>
  <c r="AN78" i="33" a="1"/>
  <c r="H513" i="27" a="1"/>
  <c r="B28" i="33" a="1"/>
  <c r="F507" i="27" a="1"/>
  <c r="AT20" i="33" a="1"/>
  <c r="I128" i="26" a="1"/>
  <c r="E477" i="27" a="1"/>
  <c r="F109" i="27" a="1"/>
  <c r="N156" i="26" a="1"/>
  <c r="H78" i="27" a="1"/>
  <c r="M82" i="33" a="1"/>
  <c r="P55" i="21" a="1"/>
  <c r="G208" i="27" a="1"/>
  <c r="P173" i="26" a="1"/>
  <c r="E498" i="27" a="1"/>
  <c r="G93" i="26" a="1"/>
  <c r="I140" i="26" a="1"/>
  <c r="E335" i="27" a="1"/>
  <c r="AE86" i="33" a="1"/>
  <c r="N150" i="26" a="1"/>
  <c r="S130" i="33" a="1"/>
  <c r="H204" i="27" a="1"/>
  <c r="P113" i="26" a="1"/>
  <c r="Y22" i="33" a="1"/>
  <c r="P41" i="21" a="1"/>
  <c r="AV138" i="33" a="1"/>
  <c r="H405" i="27" a="1"/>
  <c r="G97" i="28" a="1"/>
  <c r="F335" i="27" a="1"/>
  <c r="Y19" i="33" a="1"/>
  <c r="E230" i="27" a="1"/>
  <c r="F146" i="27" a="1"/>
  <c r="O80" i="33" a="1"/>
  <c r="U84" i="33" a="1"/>
  <c r="AR130" i="33" a="1"/>
  <c r="AK122" i="33" a="1"/>
  <c r="G336" i="27" a="1"/>
  <c r="AP16" i="33" a="1"/>
  <c r="E163" i="27" a="1"/>
  <c r="G428" i="27" a="1"/>
  <c r="O130" i="33" a="1"/>
  <c r="E100" i="27" a="1"/>
  <c r="E420" i="27" a="1"/>
  <c r="J86" i="33" a="1"/>
  <c r="AV73" i="33" a="1"/>
  <c r="G321" i="27" a="1"/>
  <c r="F370" i="27" a="1"/>
  <c r="P73" i="33" a="1"/>
  <c r="AY65" i="33" a="1"/>
  <c r="D66" i="33" a="1"/>
  <c r="U13" i="33" a="1"/>
  <c r="AM80" i="33" a="1"/>
  <c r="AX136" i="33" a="1"/>
  <c r="L193" i="26" a="1"/>
  <c r="E190" i="27" a="1"/>
  <c r="I132" i="33" a="1"/>
  <c r="AM6" i="33" a="1"/>
  <c r="O12" i="33" a="1"/>
  <c r="G120" i="26" a="1"/>
  <c r="AZ73" i="33" a="1"/>
  <c r="AT70" i="33" a="1"/>
  <c r="G163" i="27" a="1"/>
  <c r="N75" i="33" a="1"/>
  <c r="AH82" i="33" a="1"/>
  <c r="J87" i="33" a="1"/>
  <c r="L142" i="33" a="1"/>
  <c r="I139" i="33" a="1"/>
  <c r="AW28" i="33" a="1"/>
  <c r="I15" i="33" a="1"/>
  <c r="AE70" i="33" a="1"/>
  <c r="F144" i="33" a="1"/>
  <c r="I127" i="33" a="1"/>
  <c r="AK72" i="33" a="1"/>
  <c r="G474" i="27" a="1"/>
  <c r="E72" i="33" a="1"/>
  <c r="I46" i="21" a="1"/>
  <c r="G52" i="29" a="1"/>
  <c r="AR137" i="33" a="1"/>
  <c r="H406" i="27" a="1"/>
  <c r="M87" i="33" a="1"/>
  <c r="G364" i="27" a="1"/>
  <c r="AK127" i="33" a="1"/>
  <c r="AL86" i="33" a="1"/>
  <c r="I71" i="33" a="1"/>
  <c r="G316" i="27" a="1"/>
  <c r="S141" i="33" a="1"/>
  <c r="I144" i="33" a="1"/>
  <c r="H474" i="27" a="1"/>
  <c r="I141" i="26" a="1"/>
  <c r="S16" i="33" a="1"/>
  <c r="AF64" i="33" a="1"/>
  <c r="D17" i="33" a="1"/>
  <c r="E156" i="26" a="1"/>
  <c r="AU78" i="33" a="1"/>
  <c r="B72" i="33" a="1"/>
  <c r="B22" i="33" a="1"/>
  <c r="H144" i="33" a="1"/>
  <c r="AG78" i="33" a="1"/>
  <c r="AH125" i="33" a="1"/>
  <c r="E76" i="33" a="1"/>
  <c r="AD123" i="33" a="1"/>
  <c r="AZ85" i="33" a="1"/>
  <c r="L60" i="26" a="1"/>
  <c r="G263" i="27" a="1"/>
  <c r="M9" i="33" a="1"/>
  <c r="L113" i="26" a="1"/>
  <c r="AL68" i="33" a="1"/>
  <c r="I141" i="33" a="1"/>
  <c r="R71" i="33" a="1"/>
  <c r="AT125" i="33" a="1"/>
  <c r="B138" i="33" a="1"/>
  <c r="S28" i="33" a="1"/>
  <c r="AF133" i="33" a="1"/>
  <c r="E96" i="27" a="1"/>
  <c r="P200" i="26" a="1"/>
  <c r="E158" i="27" a="1"/>
  <c r="T67" i="33" a="1"/>
  <c r="E153" i="27" a="1"/>
  <c r="AK23" i="33" a="1"/>
  <c r="Q87" i="33" a="1"/>
  <c r="AE145" i="33" a="1"/>
  <c r="G462" i="27" a="1"/>
  <c r="AI129" i="33" a="1"/>
  <c r="Q17" i="33" a="1"/>
  <c r="S10" i="33" a="1"/>
  <c r="AV14" i="33" a="1"/>
  <c r="F112" i="28" a="1"/>
  <c r="E92" i="26" a="1"/>
  <c r="AX134" i="33" a="1"/>
  <c r="Y42" i="21" a="1"/>
  <c r="F140" i="27" a="1"/>
  <c r="N144" i="33" a="1"/>
  <c r="C82" i="33" a="1"/>
  <c r="R11" i="33" a="1"/>
  <c r="AZ9" i="33" a="1"/>
  <c r="V131" i="33" a="1"/>
  <c r="X18" i="33" a="1"/>
  <c r="F46" i="21" a="1"/>
  <c r="G53" i="21" a="1"/>
  <c r="X82" i="33" a="1"/>
  <c r="F122" i="33" a="1"/>
  <c r="H72" i="29" a="1"/>
  <c r="Y140" i="33" a="1"/>
  <c r="L138" i="26" a="1"/>
  <c r="M132" i="33" a="1"/>
  <c r="AL14" i="33" a="1"/>
  <c r="P139" i="33" a="1"/>
  <c r="AS78" i="33" a="1"/>
  <c r="X40" i="21" a="1"/>
  <c r="F427" i="27" a="1"/>
  <c r="H107" i="28" a="1"/>
  <c r="AJ28" i="33" a="1"/>
  <c r="AL73" i="33" a="1"/>
  <c r="H81" i="33" a="1"/>
  <c r="D75" i="33" a="1"/>
  <c r="AY14" i="33" a="1"/>
  <c r="F102" i="29" a="1"/>
  <c r="AH8" i="33" a="1"/>
  <c r="V14" i="33" a="1"/>
  <c r="G129" i="27" a="1"/>
  <c r="L73" i="33" a="1"/>
  <c r="F158" i="27" a="1"/>
  <c r="E366" i="27" a="1"/>
  <c r="E112" i="26" a="1"/>
  <c r="AE15" i="33" a="1"/>
  <c r="AO77" i="33" a="1"/>
  <c r="AE8" i="33" a="1"/>
  <c r="B38" i="21"/>
  <c r="AT14" i="33" a="1"/>
  <c r="J79" i="33" a="1"/>
  <c r="P85" i="33" a="1"/>
  <c r="I102" i="26" a="1"/>
  <c r="I123" i="26" a="1"/>
  <c r="AP84" i="33" a="1"/>
  <c r="F447" i="27" a="1"/>
  <c r="AF86" i="33" a="1"/>
  <c r="X28" i="33" a="1"/>
  <c r="AG65" i="33" a="1"/>
  <c r="P79" i="33" a="1"/>
  <c r="R140" i="33" a="1"/>
  <c r="G161" i="27" a="1"/>
  <c r="G131" i="27" a="1"/>
  <c r="AZ81" i="33" a="1"/>
  <c r="P87" i="26" a="1"/>
  <c r="AL9" i="33" a="1"/>
  <c r="M15" i="33" a="1"/>
  <c r="AF29" i="33" a="1"/>
  <c r="R144" i="33" a="1"/>
  <c r="H258" i="27" a="1"/>
  <c r="D69" i="33" a="1"/>
  <c r="H289" i="27" a="1"/>
  <c r="AQ14" i="33" a="1"/>
  <c r="AD79" i="33" a="1"/>
  <c r="N71" i="33" a="1"/>
  <c r="L23" i="33" a="1"/>
  <c r="F102" i="27" a="1"/>
  <c r="G184" i="26" a="1"/>
  <c r="AE18" i="33" a="1"/>
  <c r="H38" i="27" a="1"/>
  <c r="I137" i="33" a="1"/>
  <c r="I84" i="26" a="1"/>
  <c r="G73" i="33" a="1"/>
  <c r="M65" i="33" a="1"/>
  <c r="G71" i="33" a="1"/>
  <c r="E453" i="27" a="1"/>
  <c r="AG128" i="33" a="1"/>
  <c r="E74" i="33" a="1"/>
  <c r="AN13" i="33" a="1"/>
  <c r="S6" i="33" a="1"/>
  <c r="AA38" i="21" a="1"/>
  <c r="G133" i="27" a="1"/>
  <c r="AX28" i="33" a="1"/>
  <c r="Y123" i="33" a="1"/>
  <c r="H47" i="28" a="1"/>
  <c r="H460" i="27" a="1"/>
  <c r="AX126" i="33" a="1"/>
  <c r="AM131" i="33" a="1"/>
  <c r="AE134" i="33" a="1"/>
  <c r="R73" i="33" a="1"/>
  <c r="AF14" i="33" a="1"/>
  <c r="AL22" i="33" a="1"/>
  <c r="W125" i="33" a="1"/>
  <c r="R25" i="33" a="1"/>
  <c r="J141" i="33" a="1"/>
  <c r="AV127" i="33" a="1"/>
  <c r="E461" i="27" a="1"/>
  <c r="E201" i="27" a="1"/>
  <c r="H49" i="27" a="1"/>
  <c r="P127" i="33" a="1"/>
  <c r="AG7" i="33" a="1"/>
  <c r="C29" i="33" a="1"/>
  <c r="G314" i="27" a="1"/>
  <c r="O85" i="33" a="1"/>
  <c r="N125" i="33" a="1"/>
  <c r="G69" i="33" a="1"/>
  <c r="G107" i="28" a="1"/>
  <c r="AT6" i="33" a="1"/>
  <c r="H482" i="27" a="1"/>
  <c r="N48" i="21" a="1"/>
  <c r="AZ134" i="33" a="1"/>
  <c r="AF77" i="33" a="1"/>
  <c r="K23" i="33" a="1"/>
  <c r="G25" i="33" a="1"/>
  <c r="AP72" i="33" a="1"/>
  <c r="AV128" i="33" a="1"/>
  <c r="L175" i="26" a="1"/>
  <c r="E7" i="33" a="1"/>
  <c r="F461" i="27" a="1"/>
  <c r="Q10" i="33" a="1"/>
  <c r="AQ81" i="33" a="1"/>
  <c r="AV17" i="33" a="1"/>
  <c r="AF76" i="33" a="1"/>
  <c r="AD66" i="33" a="1"/>
  <c r="N141" i="33" a="1"/>
  <c r="F67" i="28" a="1"/>
  <c r="AL78" i="33" a="1"/>
  <c r="F138" i="27" a="1"/>
  <c r="V133" i="33" a="1"/>
  <c r="AK15" i="33" a="1"/>
  <c r="AO78" i="33" a="1"/>
  <c r="P68" i="26" a="1"/>
  <c r="Q75" i="33" a="1"/>
  <c r="F48" i="21" a="1"/>
  <c r="H296" i="27" a="1"/>
  <c r="E92" i="29" a="1"/>
  <c r="H213" i="27" a="1"/>
  <c r="H191" i="27" a="1"/>
  <c r="G104" i="26" a="1"/>
  <c r="G435" i="27" a="1"/>
  <c r="T126" i="33" a="1"/>
  <c r="AK84" i="33" a="1"/>
  <c r="G57" i="29" a="1"/>
  <c r="C10" i="33" a="1"/>
  <c r="G270" i="27" a="1"/>
  <c r="U12" i="33" a="1"/>
  <c r="C85" i="33" a="1"/>
  <c r="H122" i="27" a="1"/>
  <c r="AF8" i="33" a="1"/>
  <c r="E337" i="27" a="1"/>
  <c r="AP25" i="33" a="1"/>
  <c r="AC25" i="33" a="1"/>
  <c r="AO8" i="33" a="1"/>
  <c r="T71" i="33" a="1"/>
  <c r="E82" i="28" a="1"/>
  <c r="C83" i="33" a="1"/>
  <c r="J129" i="33" a="1"/>
  <c r="O26" i="33" a="1"/>
  <c r="F226" i="27" a="1"/>
  <c r="E74" i="27" a="1"/>
  <c r="L140" i="26" a="1"/>
  <c r="G345" i="27" a="1"/>
  <c r="F50" i="27" a="1"/>
  <c r="G380" i="27" a="1"/>
  <c r="F369" i="27" a="1"/>
  <c r="F15" i="33" a="1"/>
  <c r="I17" i="33" a="1"/>
  <c r="W49" i="21" a="1"/>
  <c r="E273" i="27" a="1"/>
  <c r="G346" i="27" a="1"/>
  <c r="F202" i="27" a="1"/>
  <c r="U7" i="33" a="1"/>
  <c r="AP20" i="33" a="1"/>
  <c r="AF72" i="33" a="1"/>
  <c r="AS145" i="33" a="1"/>
  <c r="J83" i="33" a="1"/>
  <c r="G49" i="26" a="1"/>
  <c r="AE77" i="33" a="1"/>
  <c r="P191" i="26" a="1"/>
  <c r="AQ18" i="33" a="1"/>
  <c r="H58" i="27" a="1"/>
  <c r="N65" i="26" a="1"/>
  <c r="AO70" i="33" a="1"/>
  <c r="O69" i="33" a="1"/>
  <c r="J9" i="33" a="1"/>
  <c r="W137" i="33" a="1"/>
  <c r="T145" i="33" a="1"/>
  <c r="I138" i="26" a="1"/>
  <c r="AU132" i="33" a="1"/>
  <c r="F286" i="27" a="1"/>
  <c r="AK125" i="33" a="1"/>
  <c r="P131" i="33" a="1"/>
  <c r="AL8" i="33" a="1"/>
  <c r="G448" i="27" a="1"/>
  <c r="F479" i="27" a="1"/>
  <c r="L68" i="26" a="1"/>
  <c r="AZ6" i="33" a="1"/>
  <c r="AF71" i="33" a="1"/>
  <c r="X26" i="33" a="1"/>
  <c r="AE27" i="33" a="1"/>
  <c r="AD141" i="33" a="1"/>
  <c r="AR9" i="33" a="1"/>
  <c r="E381" i="27" a="1"/>
  <c r="G80" i="27" a="1"/>
  <c r="AO131" i="33" a="1"/>
  <c r="AE24" i="33" a="1"/>
  <c r="AQ7" i="33" a="1"/>
  <c r="G92" i="26" a="1"/>
  <c r="H148" i="27" a="1"/>
  <c r="H158" i="27" a="1"/>
  <c r="F235" i="27" a="1"/>
  <c r="D126" i="33" a="1"/>
  <c r="H420" i="27" a="1"/>
  <c r="AL19" i="33" a="1"/>
  <c r="H307" i="27" a="1"/>
  <c r="AD130" i="33" a="1"/>
  <c r="K123" i="33" a="1"/>
  <c r="W16" i="33" a="1"/>
  <c r="G296" i="27" a="1"/>
  <c r="O9" i="33" a="1"/>
  <c r="G67" i="29" a="1"/>
  <c r="W87" i="33" a="1"/>
  <c r="Y79" i="33" a="1"/>
  <c r="H338" i="27" a="1"/>
  <c r="E245" i="27" a="1"/>
  <c r="L75" i="26" a="1"/>
  <c r="G423" i="27" a="1"/>
  <c r="I74" i="33" a="1"/>
  <c r="O50" i="21" a="1"/>
  <c r="AM9" i="33" a="1"/>
  <c r="AT87" i="33" a="1"/>
  <c r="G240" i="27" a="1"/>
  <c r="E290" i="27" a="1"/>
  <c r="H137" i="33" a="1"/>
  <c r="G138" i="26" a="1"/>
  <c r="V78" i="33" a="1"/>
  <c r="Z42" i="21" a="1"/>
  <c r="AQ19" i="33" a="1"/>
  <c r="E50" i="27" a="1"/>
  <c r="G479" i="27" a="1"/>
  <c r="J8" i="33" a="1"/>
  <c r="Y77" i="33" a="1"/>
  <c r="U11" i="33" a="1"/>
  <c r="E66" i="27" a="1"/>
  <c r="G177" i="26" a="1"/>
  <c r="E391" i="27" a="1"/>
  <c r="W143" i="33" a="1"/>
  <c r="H41" i="21" a="1"/>
  <c r="R21" i="33" a="1"/>
  <c r="AI140" i="33" a="1"/>
  <c r="E471" i="27" a="1"/>
  <c r="AV133" i="33" a="1"/>
  <c r="G504" i="27" a="1"/>
  <c r="F40" i="27" a="1"/>
  <c r="G503" i="27" a="1"/>
  <c r="AQ71" i="33" a="1"/>
  <c r="AF65" i="33" a="1"/>
  <c r="E47" i="28" a="1"/>
  <c r="AM136" i="33" a="1"/>
  <c r="W40" i="21" a="1"/>
  <c r="AD11" i="33" a="1"/>
  <c r="Y74" i="33" a="1"/>
  <c r="P45" i="21" a="1"/>
  <c r="H77" i="27" a="1"/>
  <c r="H97" i="29" a="1"/>
  <c r="H312" i="27" a="1"/>
  <c r="N73" i="33" a="1"/>
  <c r="I168" i="26" a="1"/>
  <c r="T87" i="33" a="1"/>
  <c r="F354" i="27" a="1"/>
  <c r="E323" i="27" a="1"/>
  <c r="AO17" i="33" a="1"/>
  <c r="H54" i="27" a="1"/>
  <c r="E125" i="27" a="1"/>
  <c r="G509" i="27" a="1"/>
  <c r="E64" i="27" a="1"/>
  <c r="AZ65" i="33" a="1"/>
  <c r="H172" i="27" a="1"/>
  <c r="F373" i="27" a="1"/>
  <c r="AI72" i="33" a="1"/>
  <c r="X13" i="33" a="1"/>
  <c r="C129" i="33" a="1"/>
  <c r="E173" i="26" a="1"/>
  <c r="U74" i="33" a="1"/>
  <c r="AW85" i="33" a="1"/>
  <c r="G8" i="33" a="1"/>
  <c r="P21" i="33" a="1"/>
  <c r="Y136" i="33" a="1"/>
  <c r="AF26" i="33" a="1"/>
  <c r="N47" i="21" a="1"/>
  <c r="AS131" i="33" a="1"/>
  <c r="AX135" i="33" a="1"/>
  <c r="E355" i="27" a="1"/>
  <c r="G404" i="27" a="1"/>
  <c r="AY23" i="33" a="1"/>
  <c r="AR138" i="33" a="1"/>
  <c r="AI78" i="33" a="1"/>
  <c r="AV27" i="33" a="1"/>
  <c r="C14" i="33" a="1"/>
  <c r="E37" i="29" a="1"/>
  <c r="AV68" i="33" a="1"/>
  <c r="H42" i="21" a="1"/>
  <c r="E294" i="27" a="1"/>
  <c r="J13" i="33" a="1"/>
  <c r="U73" i="33" a="1"/>
  <c r="AL65" i="33" a="1"/>
  <c r="AS87" i="33" a="1"/>
  <c r="H105" i="27" a="1"/>
  <c r="G457" i="27" a="1"/>
  <c r="AQ28" i="33" a="1"/>
  <c r="C24" i="33" a="1"/>
  <c r="N204" i="26" a="1"/>
  <c r="K143" i="33" a="1"/>
  <c r="E404" i="27" a="1"/>
  <c r="I131" i="33" a="1"/>
  <c r="T9" i="33" a="1"/>
  <c r="F107" i="28" a="1"/>
  <c r="H217" i="27" a="1"/>
  <c r="AL25" i="33" a="1"/>
  <c r="AR71" i="33" a="1"/>
  <c r="G420" i="27" a="1"/>
  <c r="F206" i="27" a="1"/>
  <c r="AI10" i="33" a="1"/>
  <c r="E205" i="27" a="1"/>
  <c r="AO137" i="33" a="1"/>
  <c r="G162" i="27" a="1"/>
  <c r="AP19" i="33" a="1"/>
  <c r="E352" i="27" a="1"/>
  <c r="T78" i="33" a="1"/>
  <c r="G86" i="27" a="1"/>
  <c r="G229" i="27" a="1"/>
  <c r="AE13" i="33" a="1"/>
  <c r="S18" i="33" a="1"/>
  <c r="O73" i="33" a="1"/>
  <c r="X11" i="33" a="1"/>
  <c r="E81" i="27" a="1"/>
  <c r="G401" i="27" a="1"/>
  <c r="G152" i="27" a="1"/>
  <c r="F215" i="27" a="1"/>
  <c r="O71" i="33" a="1"/>
  <c r="Q134" i="33" a="1"/>
  <c r="AS69" i="33" a="1"/>
  <c r="AK73" i="33" a="1"/>
  <c r="G54" i="21" a="1"/>
  <c r="F204" i="27" a="1"/>
  <c r="G77" i="26" a="1"/>
  <c r="AZ145" i="33" a="1"/>
  <c r="V141" i="33" a="1"/>
  <c r="AG142" i="33" a="1"/>
  <c r="E138" i="27" a="1"/>
  <c r="H280" i="27" a="1"/>
  <c r="I94" i="26" a="1"/>
  <c r="F361" i="27" a="1"/>
  <c r="E80" i="27" a="1"/>
  <c r="E209" i="27" a="1"/>
  <c r="AS73" i="33" a="1"/>
  <c r="R29" i="33" a="1"/>
  <c r="G134" i="33" a="1"/>
  <c r="AP27" i="33" a="1"/>
  <c r="H130" i="33" a="1"/>
  <c r="I81" i="33" a="1"/>
  <c r="AL135" i="33" a="1"/>
  <c r="H121" i="27" a="1"/>
  <c r="H166" i="27" a="1"/>
  <c r="G122" i="27" a="1"/>
  <c r="E8" i="33" a="1"/>
  <c r="J124" i="33" a="1"/>
  <c r="P110" i="26" a="1"/>
  <c r="L157" i="26" a="1"/>
  <c r="J131" i="33" a="1"/>
  <c r="F285" i="27" a="1"/>
  <c r="H510" i="27" a="1"/>
  <c r="I26" i="33" a="1"/>
  <c r="G480" i="27" a="1"/>
  <c r="K14" i="33" a="1"/>
  <c r="F117" i="29" a="1"/>
  <c r="AF16" i="33" a="1"/>
  <c r="E57" i="27" a="1"/>
  <c r="G275" i="27" a="1"/>
  <c r="E69" i="27" a="1"/>
  <c r="O38" i="21" a="1"/>
  <c r="E93" i="26" a="1"/>
  <c r="E394" i="27" a="1"/>
  <c r="L150" i="26" a="1"/>
  <c r="AH65" i="33" a="1"/>
  <c r="W7" i="33" a="1"/>
  <c r="AX71" i="33" a="1"/>
  <c r="E77" i="33" a="1"/>
  <c r="AZ77" i="33" a="1"/>
  <c r="E58" i="26" a="1"/>
  <c r="AL76" i="33" a="1"/>
  <c r="I139" i="26" a="1"/>
  <c r="R43" i="21" a="1"/>
  <c r="AL141" i="33" a="1"/>
  <c r="G402" i="27" a="1"/>
  <c r="J26" i="33" a="1"/>
  <c r="N128" i="26" a="1"/>
  <c r="E310" i="27" a="1"/>
  <c r="E233" i="27" a="1"/>
  <c r="C12" i="33" a="1"/>
  <c r="G233" i="27" a="1"/>
  <c r="Q13" i="33" a="1"/>
  <c r="T6" i="33" a="1"/>
  <c r="AY10" i="33" a="1"/>
  <c r="B141" i="33" a="1"/>
  <c r="H57" i="28" a="1"/>
  <c r="H421" i="27" a="1"/>
  <c r="H51" i="21" a="1"/>
  <c r="AD134" i="33" a="1"/>
  <c r="AS20" i="33" a="1"/>
  <c r="AX83" i="33" a="1"/>
  <c r="V10" i="33" a="1"/>
  <c r="AN135" i="33" a="1"/>
  <c r="O123" i="33" a="1"/>
  <c r="N74" i="33" a="1"/>
  <c r="R87" i="33" a="1"/>
  <c r="G389" i="27" a="1"/>
  <c r="E120" i="27" a="1"/>
  <c r="AC17" i="33" a="1"/>
  <c r="H53" i="27" a="1"/>
  <c r="Y130" i="33" a="1"/>
  <c r="AU65" i="33" a="1"/>
  <c r="E260" i="27" a="1"/>
  <c r="F292" i="27" a="1"/>
  <c r="G82" i="28" a="1"/>
  <c r="G204" i="27" a="1"/>
  <c r="H255" i="27" a="1"/>
  <c r="AG141" i="33" a="1"/>
  <c r="K68" i="33" a="1"/>
  <c r="AX81" i="33" a="1"/>
  <c r="G48" i="26" a="1"/>
  <c r="AY15" i="33" a="1"/>
  <c r="G260" i="27" a="1"/>
  <c r="X6" i="33" a="1"/>
  <c r="H211" i="27" a="1"/>
  <c r="E183" i="26" a="1"/>
  <c r="G156" i="27" a="1"/>
  <c r="AK137" i="33" a="1"/>
  <c r="F435" i="27" a="1"/>
  <c r="D6" i="33" a="1"/>
  <c r="N127" i="33" a="1"/>
  <c r="AN24" i="33" a="1"/>
  <c r="AZ22" i="33" a="1"/>
  <c r="E214" i="27" a="1"/>
  <c r="AO86" i="33" a="1"/>
  <c r="AE139" i="33" a="1"/>
  <c r="AE135" i="33" a="1"/>
  <c r="K135" i="33" a="1"/>
  <c r="AH71" i="33" a="1"/>
  <c r="I158" i="26" a="1"/>
  <c r="F422" i="27" a="1"/>
  <c r="H140" i="33" a="1"/>
  <c r="AP6" i="33" a="1"/>
  <c r="AN139" i="33" a="1"/>
  <c r="D82" i="33" a="1"/>
  <c r="H17" i="33" a="1"/>
  <c r="G425" i="27" a="1"/>
  <c r="U81" i="33" a="1"/>
  <c r="U136" i="33" a="1"/>
  <c r="H445" i="27" a="1"/>
  <c r="AI132" i="33" a="1"/>
  <c r="H209" i="27" a="1"/>
  <c r="AJ13" i="33" a="1"/>
  <c r="E518" i="27" a="1"/>
  <c r="L79" i="33" a="1"/>
  <c r="C67" i="33" a="1"/>
  <c r="F517" i="27" a="1"/>
  <c r="E241" i="27" a="1"/>
  <c r="V23" i="33" a="1"/>
  <c r="AT18" i="33" a="1"/>
  <c r="L29" i="33" a="1"/>
  <c r="AX122" i="33" a="1"/>
  <c r="F326" i="27" a="1"/>
  <c r="B46" i="21"/>
  <c r="F47" i="29" a="1"/>
  <c r="T131" i="33" a="1"/>
  <c r="H74" i="33" a="1"/>
  <c r="E94" i="26" a="1"/>
  <c r="F38" i="27" a="1"/>
  <c r="AN10" i="33" a="1"/>
  <c r="AP133" i="33" a="1"/>
  <c r="G147" i="26" a="1"/>
  <c r="H85" i="33" a="1"/>
  <c r="Y43" i="21" a="1"/>
  <c r="AG87" i="33" a="1"/>
  <c r="G416" i="27" a="1"/>
  <c r="AK14" i="33" a="1"/>
  <c r="Y6" i="33" a="1"/>
  <c r="N124" i="33" a="1"/>
  <c r="S67" i="33" a="1"/>
  <c r="AS9" i="33" a="1"/>
  <c r="D70" i="33" a="1"/>
  <c r="G297" i="27" a="1"/>
  <c r="AM76" i="33" a="1"/>
  <c r="R145" i="33" a="1"/>
  <c r="G348" i="27" a="1"/>
  <c r="F423" i="27" a="1"/>
  <c r="AW25" i="33" a="1"/>
  <c r="J128" i="33" a="1"/>
  <c r="F188" i="27" a="1"/>
  <c r="P192" i="26" a="1"/>
  <c r="H457" i="27" a="1"/>
  <c r="I185" i="26" a="1"/>
  <c r="E363" i="27" a="1"/>
  <c r="I76" i="26" a="1"/>
  <c r="AJ11" i="33" a="1"/>
  <c r="Z47" i="21" a="1"/>
  <c r="E76" i="27" a="1"/>
  <c r="L133" i="33" a="1"/>
  <c r="E68" i="27" a="1"/>
  <c r="R17" i="33" a="1"/>
  <c r="X135" i="33" a="1"/>
  <c r="E132" i="33" a="1"/>
  <c r="G173" i="27" a="1"/>
  <c r="H470" i="27" a="1"/>
  <c r="E512" i="27" a="1"/>
  <c r="G37" i="28" a="1"/>
  <c r="I18" i="33" a="1"/>
  <c r="AW123" i="33" a="1"/>
  <c r="AY72" i="33" a="1"/>
  <c r="X68" i="33" a="1"/>
  <c r="AP75" i="33" a="1"/>
  <c r="AR19" i="33" a="1"/>
  <c r="E72" i="29" a="1"/>
  <c r="AQ143" i="33" a="1"/>
  <c r="G86" i="33" a="1"/>
  <c r="AI7" i="33" a="1"/>
  <c r="AL17" i="33" a="1"/>
  <c r="AI69" i="33" a="1"/>
  <c r="AE14" i="33" a="1"/>
  <c r="AH6" i="33" a="1"/>
  <c r="V26" i="33" a="1"/>
  <c r="W21" i="33" a="1"/>
  <c r="E103" i="26" a="1"/>
  <c r="P65" i="33" a="1"/>
  <c r="H164" i="27" a="1"/>
  <c r="AE129" i="33" a="1"/>
  <c r="AV129" i="33" a="1"/>
  <c r="N28" i="33" a="1"/>
  <c r="V137" i="33" a="1"/>
  <c r="F329" i="27" a="1"/>
  <c r="AY25" i="33" a="1"/>
  <c r="E185" i="26" a="1"/>
  <c r="AC86" i="33" a="1"/>
  <c r="G334" i="27" a="1"/>
  <c r="H155" i="27" a="1"/>
  <c r="G110" i="26" a="1"/>
  <c r="AL10" i="33" a="1"/>
  <c r="Y84" i="33" a="1"/>
  <c r="AR82" i="33" a="1"/>
  <c r="AQ10" i="33" a="1"/>
  <c r="G155" i="26" a="1"/>
  <c r="AW23" i="33" a="1"/>
  <c r="T20" i="33" a="1"/>
  <c r="AK69" i="33" a="1"/>
  <c r="E132" i="27" a="1"/>
  <c r="E460" i="27" a="1"/>
  <c r="AD83" i="33" a="1"/>
  <c r="W24" i="33" a="1"/>
  <c r="H109" i="27" a="1"/>
  <c r="L201" i="26" a="1"/>
  <c r="L75" i="33" a="1"/>
  <c r="AJ19" i="33" a="1"/>
  <c r="E472" i="27" a="1"/>
  <c r="AS124" i="33" a="1"/>
  <c r="E148" i="26" a="1"/>
  <c r="F416" i="27" a="1"/>
  <c r="B7" i="36" a="1"/>
  <c r="N86" i="33" a="1"/>
  <c r="W81" i="33" a="1"/>
  <c r="E491" i="27" a="1"/>
  <c r="H131" i="33" a="1"/>
  <c r="F97" i="27" a="1"/>
  <c r="E479" i="27" a="1"/>
  <c r="M16" i="33" a="1"/>
  <c r="Z41" i="21" a="1"/>
  <c r="E102" i="26" a="1"/>
  <c r="AR12" i="33" a="1"/>
  <c r="AP78" i="33" a="1"/>
  <c r="S24" i="33" a="1"/>
  <c r="H317" i="27" a="1"/>
  <c r="AX9" i="33" a="1"/>
  <c r="R7" i="33" a="1"/>
  <c r="G137" i="33" a="1"/>
  <c r="AE78" i="33" a="1"/>
  <c r="I95" i="26" a="1"/>
  <c r="AW127" i="33" a="1"/>
  <c r="E142" i="33" a="1"/>
  <c r="H82" i="28" a="1"/>
  <c r="AS24" i="33" a="1"/>
  <c r="F110" i="27" a="1"/>
  <c r="AN143" i="33" a="1"/>
  <c r="G398" i="27" a="1"/>
  <c r="AU22" i="33" a="1"/>
  <c r="AN76" i="33" a="1"/>
  <c r="V28" i="33" a="1"/>
  <c r="H112" i="29" a="1"/>
  <c r="AS18" i="33" a="1"/>
  <c r="N177" i="26" a="1"/>
  <c r="AG24" i="33" a="1"/>
  <c r="F518" i="27" a="1"/>
  <c r="N8" i="33" a="1"/>
  <c r="F308" i="27" a="1"/>
  <c r="P148" i="26" a="1"/>
  <c r="H300" i="27" a="1"/>
  <c r="AC123" i="33" a="1"/>
  <c r="AS134" i="33" a="1"/>
  <c r="AN132" i="33" a="1"/>
  <c r="AO144" i="33" a="1"/>
  <c r="H454" i="27" a="1"/>
  <c r="G123" i="27" a="1"/>
  <c r="AN65" i="33" a="1"/>
  <c r="AK138" i="33" a="1"/>
  <c r="E445" i="27" a="1"/>
  <c r="AN28" i="33" a="1"/>
  <c r="AO12" i="33" a="1"/>
  <c r="H334" i="27" a="1"/>
  <c r="G62" i="28" a="1"/>
  <c r="F264" i="27" a="1"/>
  <c r="L92" i="26" a="1"/>
  <c r="AX129" i="33" a="1"/>
  <c r="G350" i="27" a="1"/>
  <c r="H65" i="33" a="1"/>
  <c r="G96" i="26" a="1"/>
  <c r="AK71" i="33" a="1"/>
  <c r="B129" i="33" a="1"/>
  <c r="AW9" i="33" a="1"/>
  <c r="AE132" i="33" a="1"/>
  <c r="AP125" i="33" a="1"/>
  <c r="AN125" i="33" a="1"/>
  <c r="F69" i="27" a="1"/>
  <c r="AF131" i="33" a="1"/>
  <c r="AW64" i="33" a="1"/>
  <c r="E150" i="26" a="1"/>
  <c r="AP80" i="33" a="1"/>
  <c r="AD73" i="33" a="1"/>
  <c r="AH140" i="33" a="1"/>
  <c r="E46" i="21" a="1"/>
  <c r="AV145" i="33" a="1"/>
  <c r="AR139" i="33" a="1"/>
  <c r="H24" i="33" a="1"/>
  <c r="E206" i="27" a="1"/>
  <c r="W123" i="33" a="1"/>
  <c r="N132" i="33" a="1"/>
  <c r="Q11" i="33" a="1"/>
  <c r="F449" i="27" a="1"/>
  <c r="E369" i="27" a="1"/>
  <c r="Y86" i="33" a="1"/>
  <c r="W41" i="21" a="1"/>
  <c r="F45" i="21" a="1"/>
  <c r="AH25" i="33" a="1"/>
  <c r="U82" i="33" a="1"/>
  <c r="E275" i="27" a="1"/>
  <c r="P10" i="33" a="1"/>
  <c r="AY80" i="33" a="1"/>
  <c r="H141" i="33" a="1"/>
  <c r="AC128" i="33" a="1"/>
  <c r="AU18" i="33" a="1"/>
  <c r="AW70" i="33" a="1"/>
  <c r="U144" i="33" a="1"/>
  <c r="F79" i="27" a="1"/>
  <c r="D130" i="33" a="1"/>
  <c r="AT29" i="33" a="1"/>
  <c r="K71" i="33" a="1"/>
  <c r="B10" i="36" a="1"/>
  <c r="P132" i="26" a="1"/>
  <c r="E436" i="27" a="1"/>
  <c r="I38" i="21" a="1"/>
  <c r="G69" i="27" a="1"/>
  <c r="G172" i="27" a="1"/>
  <c r="AT138" i="33" a="1"/>
  <c r="AL29" i="33" a="1"/>
  <c r="AR143" i="33" a="1"/>
  <c r="F457" i="27" a="1"/>
  <c r="Q142" i="33" a="1"/>
  <c r="H207" i="27" a="1"/>
  <c r="G178" i="27" a="1"/>
  <c r="AY85" i="33" a="1"/>
  <c r="E49" i="27" a="1"/>
  <c r="H69" i="33" a="1"/>
  <c r="G210" i="27" a="1"/>
  <c r="N39" i="21" a="1"/>
  <c r="AL71" i="33" a="1"/>
  <c r="AJ8" i="33" a="1"/>
  <c r="G301" i="27" a="1"/>
  <c r="W74" i="33" a="1"/>
  <c r="P96" i="26" a="1"/>
  <c r="U122" i="33" a="1"/>
  <c r="U132" i="33" a="1"/>
  <c r="AQ12" i="33" a="1"/>
  <c r="F379" i="27" a="1"/>
  <c r="AV143" i="33" a="1"/>
  <c r="H112" i="28" a="1"/>
  <c r="AF10" i="33" a="1"/>
  <c r="AF141" i="33" a="1"/>
  <c r="R142" i="33" a="1"/>
  <c r="R74" i="33" a="1"/>
  <c r="W25" i="33" a="1"/>
  <c r="AR64" i="33" a="1"/>
  <c r="H298" i="27" a="1"/>
  <c r="G269" i="27" a="1"/>
  <c r="D14" i="33" a="1"/>
  <c r="F460" i="27" a="1"/>
  <c r="AU24" i="33" a="1"/>
  <c r="AC74" i="33" a="1"/>
  <c r="AT66" i="33" a="1"/>
  <c r="AQ128" i="33" a="1"/>
  <c r="F159" i="27" a="1"/>
  <c r="R83" i="33" a="1"/>
  <c r="Y85" i="33" a="1"/>
  <c r="N104" i="26" a="1"/>
  <c r="M69" i="33" a="1"/>
  <c r="E135" i="33" a="1"/>
  <c r="O41" i="21" a="1"/>
  <c r="Y24" i="33" a="1"/>
  <c r="AG66" i="33" a="1"/>
  <c r="L135" i="33" a="1"/>
  <c r="AP139" i="33" a="1"/>
  <c r="M137" i="33" a="1"/>
  <c r="AP126" i="33" a="1"/>
  <c r="F218" i="27" a="1"/>
  <c r="L19" i="33" a="1"/>
  <c r="I55" i="21" a="1"/>
  <c r="F70" i="33" a="1"/>
  <c r="AL28" i="33" a="1"/>
  <c r="U70" i="33" a="1"/>
  <c r="G149" i="27" a="1"/>
  <c r="E40" i="27" a="1"/>
  <c r="AL123" i="33" a="1"/>
  <c r="W18" i="33" a="1"/>
  <c r="E183" i="27" a="1"/>
  <c r="AY22" i="33" a="1"/>
  <c r="J76" i="33" a="1"/>
  <c r="F371" i="27" a="1"/>
  <c r="AR13" i="33" a="1"/>
  <c r="F245" i="27" a="1"/>
  <c r="V18" i="33" a="1"/>
  <c r="N114" i="26" a="1"/>
  <c r="G112" i="27" a="1"/>
  <c r="H142" i="33" a="1"/>
  <c r="J10" i="33" a="1"/>
  <c r="E105" i="26" a="1"/>
  <c r="AS25" i="33" a="1"/>
  <c r="AM18" i="33" a="1"/>
  <c r="G437" i="27" a="1"/>
  <c r="E447" i="27" a="1"/>
  <c r="P111" i="26" a="1"/>
  <c r="F99" i="27" a="1"/>
  <c r="H442" i="27" a="1"/>
  <c r="AD81" i="33" a="1"/>
  <c r="H496" i="27" a="1"/>
  <c r="AX25" i="33" a="1"/>
  <c r="B23" i="33" a="1"/>
  <c r="B18" i="33" a="1"/>
  <c r="S72" i="33" a="1"/>
  <c r="F363" i="27" a="1"/>
  <c r="F355" i="27" a="1"/>
  <c r="F408" i="27" a="1"/>
  <c r="G22" i="33" a="1"/>
  <c r="W133" i="33" a="1"/>
  <c r="Q24" i="33" a="1"/>
  <c r="AE71" i="33" a="1"/>
  <c r="AJ85" i="33" a="1"/>
  <c r="N145" i="33" a="1"/>
  <c r="AY9" i="33" a="1"/>
  <c r="AG16" i="33" a="1"/>
  <c r="AZ7" i="33" a="1"/>
  <c r="Q28" i="33" a="1"/>
  <c r="E462" i="27" a="1"/>
  <c r="B40" i="21"/>
  <c r="F430" i="27" a="1"/>
  <c r="G256" i="27" a="1"/>
  <c r="E313" i="27" a="1"/>
  <c r="S133" i="33" a="1"/>
  <c r="E43" i="21" a="1"/>
  <c r="F137" i="27" a="1"/>
  <c r="AQ145" i="33" a="1"/>
  <c r="R54" i="21" a="1"/>
  <c r="AZ125" i="33" a="1"/>
  <c r="E204" i="26" a="1"/>
  <c r="AD36" i="23"/>
  <c r="E174" i="26" a="1"/>
  <c r="AV24" i="33" a="1"/>
  <c r="AV142" i="33" a="1"/>
  <c r="G43" i="27" a="1"/>
  <c r="R78" i="33" a="1"/>
  <c r="AQ25" i="33" a="1"/>
  <c r="AS126" i="33" a="1"/>
  <c r="E85" i="27" a="1"/>
  <c r="AU133" i="33" a="1"/>
  <c r="E505" i="27" a="1"/>
  <c r="M145" i="33" a="1"/>
  <c r="AM68" i="33" a="1"/>
  <c r="G139" i="33" a="1"/>
  <c r="I164" i="26" a="1"/>
  <c r="P80" i="33" a="1"/>
  <c r="AU15" i="33" a="1"/>
  <c r="D26" i="33" a="1"/>
  <c r="AN22" i="33" a="1"/>
  <c r="E29" i="33" a="1"/>
  <c r="N69" i="33" a="1"/>
  <c r="AV21" i="33" a="1"/>
  <c r="G118" i="27" a="1"/>
  <c r="AV70" i="33" a="1"/>
  <c r="AR81" i="33" a="1"/>
  <c r="F270" i="27" a="1"/>
  <c r="AQ140" i="33" a="1"/>
  <c r="L86" i="26" a="1"/>
  <c r="H220" i="27" a="1"/>
  <c r="I13" i="33" a="1"/>
  <c r="H233" i="27" a="1"/>
  <c r="AG13" i="33" a="1"/>
  <c r="H175" i="27" a="1"/>
  <c r="E58" i="27" a="1"/>
  <c r="AP26" i="33" a="1"/>
  <c r="G427" i="27" a="1"/>
  <c r="H91" i="27" a="1"/>
  <c r="AT141" i="33" a="1"/>
  <c r="E112" i="29" a="1"/>
  <c r="G38" i="27" a="1"/>
  <c r="AW68" i="33" a="1"/>
  <c r="L104" i="26" a="1"/>
  <c r="AV131" i="33" a="1"/>
  <c r="AY71" i="33" a="1"/>
  <c r="G394" i="27" a="1"/>
  <c r="AO132" i="33" a="1"/>
  <c r="AP74" i="33" a="1"/>
  <c r="G143" i="33" a="1"/>
  <c r="W14" i="33" a="1"/>
  <c r="AV141" i="33" a="1"/>
  <c r="E159" i="27" a="1"/>
  <c r="AI145" i="33" a="1"/>
  <c r="AQ79" i="33" a="1"/>
  <c r="AL126" i="33" a="1"/>
  <c r="AS138" i="33" a="1"/>
  <c r="E488" i="27" a="1"/>
  <c r="AQ85" i="33" a="1"/>
  <c r="V71" i="33" a="1"/>
  <c r="C70" i="33" a="1"/>
  <c r="AY19" i="33" a="1"/>
  <c r="H199" i="27" a="1"/>
  <c r="AT21" i="33" a="1"/>
  <c r="S81" i="33" a="1"/>
  <c r="B122" i="33" a="1"/>
  <c r="AA39" i="21" a="1"/>
  <c r="AW87" i="33" a="1"/>
  <c r="G136" i="33" a="1"/>
  <c r="AY87" i="33" a="1"/>
  <c r="H67" i="29" a="1"/>
  <c r="N200" i="26" a="1"/>
  <c r="Q86" i="33" a="1"/>
  <c r="F367" i="27" a="1"/>
  <c r="AM67" i="33" a="1"/>
  <c r="W73" i="33" a="1"/>
  <c r="L155" i="26" a="1"/>
  <c r="G136" i="27" a="1"/>
  <c r="H348" i="27" a="1"/>
  <c r="AK145" i="33" a="1"/>
  <c r="AQ70" i="33" a="1"/>
  <c r="H132" i="27" a="1"/>
  <c r="J134" i="33" a="1"/>
  <c r="G181" i="27" a="1"/>
  <c r="X72" i="33" a="1"/>
  <c r="AA47" i="21" a="1"/>
  <c r="S64" i="33" a="1"/>
  <c r="AK82" i="33" a="1"/>
  <c r="I138" i="33" a="1"/>
  <c r="F145" i="33" a="1"/>
  <c r="V13" i="33" a="1"/>
  <c r="G204" i="26" a="1"/>
  <c r="F194" i="27" a="1"/>
  <c r="AE72" i="33" a="1"/>
  <c r="H499" i="27" a="1"/>
  <c r="G176" i="27" a="1"/>
  <c r="H485" i="27" a="1"/>
  <c r="AH133" i="33" a="1"/>
  <c r="AX72" i="33" a="1"/>
  <c r="AQ131" i="33" a="1"/>
  <c r="AY130" i="33" a="1"/>
  <c r="AN138" i="33" a="1"/>
  <c r="Q44" i="21" a="1"/>
  <c r="H55" i="21" a="1"/>
  <c r="E147" i="27" a="1"/>
  <c r="F123" i="33" a="1"/>
  <c r="AU20" i="33" a="1"/>
  <c r="H301" i="27" a="1"/>
  <c r="G388" i="27" a="1"/>
  <c r="I44" i="21" a="1"/>
  <c r="F23" i="33" a="1"/>
  <c r="AM20" i="33" a="1"/>
  <c r="P75" i="26" a="1"/>
  <c r="AT13" i="33" a="1"/>
  <c r="F184" i="27" a="1"/>
  <c r="AG6" i="33" a="1"/>
  <c r="E422" i="27" a="1"/>
  <c r="AS125" i="33" a="1"/>
  <c r="I155" i="26" a="1"/>
  <c r="AI14" i="33" a="1"/>
  <c r="AG80" i="33" a="1"/>
  <c r="I121" i="26" a="1"/>
  <c r="H157" i="27" a="1"/>
  <c r="H321" i="27" a="1"/>
  <c r="I39" i="21" a="1"/>
  <c r="AG15" i="33" a="1"/>
  <c r="AI80" i="33" a="1"/>
  <c r="L191" i="26" a="1"/>
  <c r="K66" i="33" a="1"/>
  <c r="F74" i="27" a="1"/>
  <c r="F41" i="27" a="1"/>
  <c r="AC75" i="33" a="1"/>
  <c r="G66" i="33" a="1"/>
  <c r="N137" i="33" a="1"/>
  <c r="I82" i="33" a="1"/>
  <c r="H436" i="27" a="1"/>
  <c r="AM77" i="33" a="1"/>
  <c r="AP134" i="33" a="1"/>
  <c r="AI123" i="33" a="1"/>
  <c r="S131" i="33" a="1"/>
  <c r="V22" i="33" a="1"/>
  <c r="E463" i="27" a="1"/>
  <c r="Y8" i="33" a="1"/>
  <c r="L185" i="26" a="1"/>
  <c r="AG123" i="33" a="1"/>
  <c r="F322" i="27" a="1"/>
  <c r="I130" i="26" a="1"/>
  <c r="I183" i="26" a="1"/>
  <c r="X48" i="21" a="1"/>
  <c r="F48" i="27" a="1"/>
  <c r="AN68" i="33" a="1"/>
  <c r="H367" i="27" a="1"/>
  <c r="V85" i="33" a="1"/>
  <c r="O24" i="33" a="1"/>
  <c r="Q19" i="33" a="1"/>
  <c r="N78" i="33" a="1"/>
  <c r="L137" i="33" a="1"/>
  <c r="F166" i="27" a="1"/>
  <c r="E111" i="26" a="1"/>
  <c r="H294" i="27" a="1"/>
  <c r="AZ127" i="33" a="1"/>
  <c r="AJ20" i="33" a="1"/>
  <c r="H176" i="27" a="1"/>
  <c r="F450" i="27" a="1"/>
  <c r="B77" i="33" a="1"/>
  <c r="U80" i="33" a="1"/>
  <c r="F510" i="27" a="1"/>
  <c r="E218" i="27" a="1"/>
  <c r="G499" i="27" a="1"/>
  <c r="AC144" i="33" a="1"/>
  <c r="E51" i="26" a="1"/>
  <c r="AI66" i="33" a="1"/>
  <c r="F240" i="27" a="1"/>
  <c r="X27" i="33" a="1"/>
  <c r="T27" i="33" a="1"/>
  <c r="F67" i="33" a="1"/>
  <c r="E372" i="27" a="1"/>
  <c r="G449" i="27" a="1"/>
  <c r="M76" i="33" a="1"/>
  <c r="AV10" i="33" a="1"/>
  <c r="AQ123" i="33" a="1"/>
  <c r="G516" i="27" a="1"/>
  <c r="H282" i="27" a="1"/>
  <c r="H182" i="27" a="1"/>
  <c r="O19" i="33" a="1"/>
  <c r="O10" i="33" a="1"/>
  <c r="I77" i="33" a="1"/>
  <c r="AH21" i="33" a="1"/>
  <c r="G221" i="27" a="1"/>
  <c r="J11" i="33" a="1"/>
  <c r="H313" i="27" a="1"/>
  <c r="AK67" i="33" a="1"/>
  <c r="G340" i="27" a="1"/>
  <c r="Y135" i="33" a="1"/>
  <c r="X145" i="33" a="1"/>
  <c r="H118" i="27" a="1"/>
  <c r="S129" i="33" a="1"/>
  <c r="AF25" i="33" a="1"/>
  <c r="E272" i="27" a="1"/>
  <c r="C123" i="33" a="1"/>
  <c r="T124" i="33" a="1"/>
  <c r="J80" i="33" a="1"/>
  <c r="AC10" i="33" a="1"/>
  <c r="Y27" i="33" a="1"/>
  <c r="B58" i="36" a="1"/>
  <c r="AM85" i="33" a="1"/>
  <c r="F77" i="28" a="1"/>
  <c r="F395" i="27" a="1"/>
  <c r="G75" i="26" a="1"/>
  <c r="F82" i="29" a="1"/>
  <c r="Y21" i="33" a="1"/>
  <c r="H352" i="27" a="1"/>
  <c r="AJ128" i="33" a="1"/>
  <c r="AT16" i="33" a="1"/>
  <c r="S8" i="33" a="1"/>
  <c r="K122" i="33" a="1"/>
  <c r="V70" i="33" a="1"/>
  <c r="E486" i="27" a="1"/>
  <c r="Q83" i="33" a="1"/>
  <c r="Z53" i="21" a="1"/>
  <c r="AZ78" i="33" a="1"/>
  <c r="AM141" i="33" a="1"/>
  <c r="H484" i="27" a="1"/>
  <c r="F475" i="27" a="1"/>
  <c r="B8" i="33" a="1"/>
  <c r="AY125" i="33" a="1"/>
  <c r="G490" i="27" a="1"/>
  <c r="G246" i="27" a="1"/>
  <c r="D86" i="33" a="1"/>
  <c r="G288" i="27" a="1"/>
  <c r="AC9" i="33" a="1"/>
  <c r="H72" i="33" a="1"/>
  <c r="L173" i="26" a="1"/>
  <c r="K125" i="33" a="1"/>
  <c r="G29" i="33" a="1"/>
  <c r="H205" i="27" a="1"/>
  <c r="H380" i="27" a="1"/>
  <c r="H253" i="27" a="1"/>
  <c r="AU9" i="33" a="1"/>
  <c r="AY20" i="33" a="1"/>
  <c r="AI6" i="33" a="1"/>
  <c r="H183" i="27" a="1"/>
  <c r="D140" i="33" a="1"/>
  <c r="I72" i="33" a="1"/>
  <c r="P112" i="26" a="1"/>
  <c r="T142" i="33" a="1"/>
  <c r="O124" i="33" a="1"/>
  <c r="S21" i="33" a="1"/>
  <c r="L164" i="26" a="1"/>
  <c r="E144" i="33" a="1"/>
  <c r="B28" i="36" a="1"/>
  <c r="H137" i="27" a="1"/>
  <c r="W13" i="33" a="1"/>
  <c r="H464" i="27" a="1"/>
  <c r="B44" i="21"/>
  <c r="AH10" i="33" a="1"/>
  <c r="G477" i="27" a="1"/>
  <c r="E478" i="27" a="1"/>
  <c r="X78" i="33" a="1"/>
  <c r="G446" i="27" a="1"/>
  <c r="AV130" i="33" a="1"/>
  <c r="AI18" i="33" a="1"/>
  <c r="W76" i="33" a="1"/>
  <c r="K13" i="33" a="1"/>
  <c r="Q125" i="33" a="1"/>
  <c r="AK11" i="33" a="1"/>
  <c r="E102" i="29" a="1"/>
  <c r="AK142" i="33" a="1"/>
  <c r="G231" i="27" a="1"/>
  <c r="E124" i="33" a="1"/>
  <c r="L124" i="33" a="1"/>
  <c r="I66" i="26" a="1"/>
  <c r="AF139" i="33" a="1"/>
  <c r="L8" i="33" a="1"/>
  <c r="M71" i="33" a="1"/>
  <c r="G24" i="33" a="1"/>
  <c r="AV140" i="33" a="1"/>
  <c r="G15" i="33" a="1"/>
  <c r="AS133" i="33" a="1"/>
  <c r="M125" i="33" a="1"/>
  <c r="H75" i="27" a="1"/>
  <c r="AZ141" i="33" a="1"/>
  <c r="G377" i="27" a="1"/>
  <c r="AY82" i="33" a="1"/>
  <c r="AZ82" i="33" a="1"/>
  <c r="U137" i="33" a="1"/>
  <c r="F463" i="27" a="1"/>
  <c r="L192" i="26" a="1"/>
  <c r="E42" i="27" a="1"/>
  <c r="H70" i="33" a="1"/>
  <c r="AK132" i="33" a="1"/>
  <c r="AN15" i="33" a="1"/>
  <c r="G421" i="27" a="1"/>
  <c r="G119" i="26" a="1"/>
  <c r="L20" i="33" a="1"/>
  <c r="F87" i="33" a="1"/>
  <c r="E84" i="26" a="1"/>
  <c r="AE36" i="23"/>
  <c r="K84" i="33" a="1"/>
  <c r="V130" i="33" a="1"/>
  <c r="E485" i="27" a="1"/>
  <c r="I105" i="26" a="1"/>
  <c r="R141" i="33" a="1"/>
  <c r="AF126" i="33" a="1"/>
  <c r="C9" i="33" a="1"/>
  <c r="E67" i="28" a="1"/>
  <c r="G151" i="27" a="1"/>
  <c r="F344" i="27" a="1"/>
  <c r="G44" i="27" a="1"/>
  <c r="T137" i="33" a="1"/>
  <c r="AH87" i="33" a="1"/>
  <c r="F44" i="27" a="1"/>
  <c r="G241" i="27" a="1"/>
  <c r="P68" i="33" a="1"/>
  <c r="L66" i="33" a="1"/>
  <c r="H40" i="21" a="1"/>
  <c r="E446" i="27" a="1"/>
  <c r="G186" i="26" a="1"/>
  <c r="G426" i="27" a="1"/>
  <c r="M84" i="33" a="1"/>
  <c r="AF132" i="33" a="1"/>
  <c r="W67" i="33" a="1"/>
  <c r="D11" i="33" a="1"/>
  <c r="Y9" i="33" a="1"/>
  <c r="E95" i="26" a="1"/>
  <c r="E448" i="27" a="1"/>
  <c r="AH144" i="33" a="1"/>
  <c r="AK81" i="33" a="1"/>
  <c r="P44" i="21" a="1"/>
  <c r="Y47" i="21" a="1"/>
  <c r="X85" i="33" a="1"/>
  <c r="H66" i="33" a="1"/>
  <c r="W23" i="33" a="1"/>
  <c r="Y16" i="33" a="1"/>
  <c r="E107" i="27" a="1"/>
  <c r="H447" i="27" a="1"/>
  <c r="L85" i="33" a="1"/>
  <c r="H508" i="27" a="1"/>
  <c r="G57" i="27" a="1"/>
  <c r="I122" i="33" a="1"/>
  <c r="N21" i="33" a="1"/>
  <c r="Q40" i="21" a="1"/>
  <c r="I20" i="33" a="1"/>
  <c r="G141" i="26" a="1"/>
  <c r="H408" i="27" a="1"/>
  <c r="H37" i="27" a="1"/>
  <c r="E74" i="26" a="1"/>
  <c r="N192" i="26" a="1"/>
  <c r="G311" i="27" a="1"/>
  <c r="H504" i="27" a="1"/>
  <c r="P141" i="33" a="1"/>
  <c r="G186" i="27" a="1"/>
  <c r="E120" i="26" a="1"/>
  <c r="J85" i="33" a="1"/>
  <c r="E204" i="27" a="1"/>
  <c r="H72" i="27" a="1"/>
  <c r="H95" i="27" a="1"/>
  <c r="H335" i="27" a="1"/>
  <c r="H230" i="27" a="1"/>
  <c r="AW126" i="33" a="1"/>
  <c r="R12" i="33" a="1"/>
  <c r="AG68" i="33" a="1"/>
  <c r="E48" i="21" a="1"/>
  <c r="G39" i="27" a="1"/>
  <c r="N60" i="26" a="1"/>
  <c r="F172" i="27" a="1"/>
  <c r="I22" i="33" a="1"/>
  <c r="AW78" i="33" a="1"/>
  <c r="X53" i="21" a="1"/>
  <c r="O126" i="33" a="1"/>
  <c r="F174" i="27" a="1"/>
  <c r="K137" i="33" a="1"/>
  <c r="X38" i="21" a="1"/>
  <c r="H394" i="27" a="1"/>
  <c r="F38" i="21" a="1"/>
  <c r="AU141" i="33" a="1"/>
  <c r="D136" i="33" a="1"/>
  <c r="H381" i="27" a="1"/>
  <c r="AX79" i="33" a="1"/>
  <c r="AC28" i="33" a="1"/>
  <c r="H254" i="27" a="1"/>
  <c r="R39" i="21" a="1"/>
  <c r="E194" i="27" a="1"/>
  <c r="K139" i="33" a="1"/>
  <c r="C16" i="33" a="1"/>
  <c r="AF28" i="33" a="1"/>
  <c r="L13" i="33" a="1"/>
  <c r="I125" i="33" a="1"/>
  <c r="P129" i="33" a="1"/>
  <c r="H104" i="27" a="1"/>
  <c r="I130" i="33" a="1"/>
  <c r="E280" i="27" a="1"/>
  <c r="G280" i="27" a="1"/>
  <c r="V15" i="33" a="1"/>
  <c r="E487" i="27" a="1"/>
  <c r="E70" i="27" a="1"/>
  <c r="H477" i="27" a="1"/>
  <c r="AP83" i="33" a="1"/>
  <c r="H117" i="28" a="1"/>
  <c r="U68" i="33" a="1"/>
  <c r="AG125" i="33" a="1"/>
  <c r="AU72" i="33" a="1"/>
  <c r="G106" i="27" a="1"/>
  <c r="S17" i="33" a="1"/>
  <c r="L139" i="26" a="1"/>
  <c r="F42" i="27" a="1"/>
  <c r="E451" i="27" a="1"/>
  <c r="AJ82" i="33" a="1"/>
  <c r="AE76" i="33" a="1"/>
  <c r="AC131" i="33" a="1"/>
  <c r="G320" i="27" a="1"/>
  <c r="E516" i="27" a="1"/>
  <c r="G92" i="27" a="1"/>
  <c r="AG28" i="33" a="1"/>
  <c r="K82" i="33" a="1"/>
  <c r="AG27" i="33" a="1"/>
  <c r="H47" i="21" a="1"/>
  <c r="V83" i="33" a="1"/>
  <c r="O82" i="33" a="1"/>
  <c r="G42" i="28" a="1"/>
  <c r="G124" i="27" a="1"/>
  <c r="AH70" i="33" a="1"/>
  <c r="AW26" i="33" a="1"/>
  <c r="AF135" i="33" a="1"/>
  <c r="C137" i="33" a="1"/>
  <c r="E24" i="33" a="1"/>
  <c r="G207" i="27" a="1"/>
  <c r="X128" i="33" a="1"/>
  <c r="H256" i="27" a="1"/>
  <c r="U77" i="33" a="1"/>
  <c r="I42" i="21" a="1"/>
  <c r="H87" i="29" a="1"/>
  <c r="AX13" i="33" a="1"/>
  <c r="AO14" i="33" a="1"/>
  <c r="U71" i="33" a="1"/>
  <c r="G110" i="27" a="1"/>
  <c r="F228" i="27" a="1"/>
  <c r="H103" i="27" a="1"/>
  <c r="G460" i="27" a="1"/>
  <c r="AL131" i="33" a="1"/>
  <c r="F337" i="27" a="1"/>
  <c r="I148" i="26" a="1"/>
  <c r="G112" i="29" a="1"/>
  <c r="G432" i="27" a="1"/>
  <c r="F181" i="27" a="1"/>
  <c r="AV85" i="33" a="1"/>
  <c r="E70" i="33" a="1"/>
  <c r="Q79" i="33" a="1"/>
  <c r="W131" i="33" a="1"/>
  <c r="R136" i="33" a="1"/>
  <c r="F348" i="27" a="1"/>
  <c r="AS16" i="33" a="1"/>
  <c r="AW124" i="33" a="1"/>
  <c r="AS76" i="33" a="1"/>
  <c r="AY16" i="33" a="1"/>
  <c r="I14" i="33" a="1"/>
  <c r="I157" i="26" a="1"/>
  <c r="E112" i="27" a="1"/>
  <c r="P76" i="33" a="1"/>
  <c r="G187" i="27" a="1"/>
  <c r="H488" i="27" a="1"/>
  <c r="J125" i="33" a="1"/>
  <c r="D134" i="33" a="1"/>
  <c r="AN64" i="33" a="1"/>
  <c r="N17" i="33" a="1"/>
  <c r="E66" i="26" a="1"/>
  <c r="F137" i="33" a="1"/>
  <c r="O84" i="33" a="1"/>
  <c r="E200" i="26" a="1"/>
  <c r="V84" i="33" a="1"/>
  <c r="N50" i="26" a="1"/>
  <c r="G353" i="27" a="1"/>
  <c r="F257" i="27" a="1"/>
  <c r="J84" i="33" a="1"/>
  <c r="L148" i="26" a="1"/>
  <c r="AT25" i="33" a="1"/>
  <c r="T81" i="33" a="1"/>
  <c r="AC76" i="33" a="1"/>
  <c r="P184" i="26" a="1"/>
  <c r="AN70" i="33" a="1"/>
  <c r="E362" i="27" a="1"/>
  <c r="AE35" i="23"/>
  <c r="X131" i="33" a="1"/>
  <c r="AO123" i="33" a="1"/>
  <c r="L147" i="26" a="1"/>
  <c r="AW139" i="33" a="1"/>
  <c r="K80" i="33" a="1"/>
  <c r="G226" i="27" a="1"/>
  <c r="N131" i="33" a="1"/>
  <c r="AJ81" i="33" a="1"/>
  <c r="G92" i="28" a="1"/>
  <c r="W126" i="33" a="1"/>
  <c r="AX76" i="33" a="1"/>
  <c r="Y71" i="33" a="1"/>
  <c r="AC141" i="33" a="1"/>
  <c r="E435" i="27" a="1"/>
  <c r="T17" i="33" a="1"/>
  <c r="G27" i="33" a="1"/>
  <c r="K17" i="33" a="1"/>
  <c r="AJ26" i="33" a="1"/>
  <c r="O139" i="33" a="1"/>
  <c r="E52" i="21" a="1"/>
  <c r="G71" i="27" a="1"/>
  <c r="AE21" i="33" a="1"/>
  <c r="L134" i="33" a="1"/>
  <c r="X81" i="33" a="1"/>
  <c r="N74" i="26" a="1"/>
  <c r="AM26" i="33" a="1"/>
  <c r="AK13" i="33" a="1"/>
  <c r="AH83" i="33" a="1"/>
  <c r="AD72" i="33" a="1"/>
  <c r="O77" i="33" a="1"/>
  <c r="G307" i="27" a="1"/>
  <c r="E60" i="26" a="1"/>
  <c r="AZ123" i="33" a="1"/>
  <c r="Y7" i="33" a="1"/>
  <c r="AJ7" i="33" a="1"/>
  <c r="F50" i="21" a="1"/>
  <c r="X125" i="33" a="1"/>
  <c r="N93" i="26" a="1"/>
  <c r="I7" i="33" a="1"/>
  <c r="AF69" i="33" a="1"/>
  <c r="F509" i="27" a="1"/>
  <c r="G145" i="27" a="1"/>
  <c r="Q25" i="33" a="1"/>
  <c r="L200" i="26" a="1"/>
  <c r="AE142" i="33" a="1"/>
  <c r="AZ143" i="33" a="1"/>
  <c r="G179" i="27" a="1"/>
  <c r="I52" i="21" a="1"/>
  <c r="AP29" i="33" a="1"/>
  <c r="G395" i="27" a="1"/>
  <c r="H262" i="27" a="1"/>
  <c r="G239" i="27" a="1"/>
  <c r="AO72" i="33" a="1"/>
  <c r="Q15" i="33" a="1"/>
  <c r="G370" i="27" a="1"/>
  <c r="H240" i="27" a="1"/>
  <c r="AO15" i="33" a="1"/>
  <c r="P103" i="26" a="1"/>
  <c r="F105" i="27" a="1"/>
  <c r="H248" i="27" a="1"/>
  <c r="P77" i="33" a="1"/>
  <c r="AR125" i="33" a="1"/>
  <c r="AC7" i="33" a="1"/>
  <c r="AU67" i="33" a="1"/>
  <c r="G148" i="26" a="1"/>
  <c r="AT145" i="33" a="1"/>
  <c r="AC143" i="33" a="1"/>
  <c r="P75" i="33" a="1"/>
  <c r="E174" i="27" a="1"/>
  <c r="F210" i="27" a="1"/>
  <c r="AG143" i="33" a="1"/>
  <c r="E86" i="26" a="1"/>
  <c r="AS17" i="33" a="1"/>
  <c r="AR66" i="33" a="1"/>
  <c r="H418" i="27" a="1"/>
  <c r="G261" i="27" a="1"/>
  <c r="F69" i="33" a="1"/>
  <c r="R38" i="21" a="1"/>
  <c r="G193" i="26" a="1"/>
  <c r="H327" i="27" a="1"/>
  <c r="W79" i="33" a="1"/>
  <c r="H187" i="27" a="1"/>
  <c r="H43" i="21" a="1"/>
  <c r="F362" i="27" a="1"/>
  <c r="F93" i="27" a="1"/>
  <c r="I6" i="33" a="1"/>
  <c r="AS10" i="33" a="1"/>
  <c r="P202" i="26" a="1"/>
  <c r="E160" i="27" a="1"/>
  <c r="E481" i="27" a="1"/>
  <c r="G514" i="27" a="1"/>
  <c r="W6" i="33" a="1"/>
  <c r="G39" i="21" a="1"/>
  <c r="Y29" i="33" a="1"/>
  <c r="AW12" i="33" a="1"/>
  <c r="AK77" i="33" a="1"/>
  <c r="H125" i="27" a="1"/>
  <c r="G76" i="33" a="1"/>
  <c r="H101" i="27" a="1"/>
  <c r="F280" i="27" a="1"/>
  <c r="AZ70" i="33" a="1"/>
  <c r="AY135" i="33" a="1"/>
  <c r="F40" i="21" a="1"/>
  <c r="B27" i="33" a="1"/>
  <c r="D65" i="33" a="1"/>
  <c r="G149" i="26" a="1"/>
  <c r="N95" i="26" a="1"/>
  <c r="B79" i="33" a="1"/>
  <c r="S138" i="33" a="1"/>
  <c r="E184" i="27" a="1"/>
  <c r="AK123" i="33" a="1"/>
  <c r="N134" i="33" a="1"/>
  <c r="Z45" i="21" a="1"/>
  <c r="P76" i="26" a="1"/>
  <c r="G41" i="27" a="1"/>
  <c r="M7" i="33" a="1"/>
  <c r="I202" i="26" a="1"/>
  <c r="Y83" i="33" a="1"/>
  <c r="I201" i="26" a="1"/>
  <c r="T129" i="33" a="1"/>
  <c r="AQ29" i="33" a="1"/>
  <c r="AM65" i="33" a="1"/>
  <c r="Y54" i="21" a="1"/>
  <c r="L93" i="26" a="1"/>
  <c r="G76" i="26" a="1"/>
  <c r="AH122" i="33" a="1"/>
  <c r="AO7" i="33" a="1"/>
  <c r="D13" i="33" a="1"/>
  <c r="G327" i="27" a="1"/>
  <c r="R27" i="33" a="1"/>
  <c r="O6" i="33" a="1"/>
  <c r="B4" i="36" a="1"/>
  <c r="G356" i="27" a="1"/>
  <c r="D76" i="33" a="1"/>
  <c r="AU70" i="33" a="1"/>
  <c r="AH24" i="33" a="1"/>
  <c r="R49" i="21" a="1"/>
  <c r="F42" i="29" a="1"/>
  <c r="AA54" i="21" a="1"/>
  <c r="H46" i="21" a="1"/>
  <c r="C143" i="33" a="1"/>
  <c r="AX21" i="33" a="1"/>
  <c r="Q128" i="33" a="1"/>
  <c r="U142" i="33" a="1"/>
  <c r="L57" i="26" a="1"/>
  <c r="F294" i="27" a="1"/>
  <c r="F54" i="21" a="1"/>
  <c r="AK12" i="33" a="1"/>
  <c r="F342" i="27" a="1"/>
  <c r="F291" i="27" a="1"/>
  <c r="T29" i="33" a="1"/>
  <c r="L81" i="33" a="1"/>
  <c r="R133" i="33" a="1"/>
  <c r="AF127" i="33" a="1"/>
  <c r="C144" i="33" a="1"/>
  <c r="U14" i="33" a="1"/>
  <c r="Y138" i="33" a="1"/>
  <c r="H40" i="27" a="1"/>
  <c r="E38" i="21" a="1"/>
  <c r="E503" i="27" a="1"/>
  <c r="E482" i="27" a="1"/>
  <c r="W70" i="33" a="1"/>
  <c r="T79" i="33" a="1"/>
  <c r="E167" i="27" a="1"/>
  <c r="AZ132" i="33" a="1"/>
  <c r="E430" i="27" a="1"/>
  <c r="AL7" i="33" a="1"/>
  <c r="S74" i="33" a="1"/>
  <c r="P132" i="33" a="1"/>
  <c r="V7" i="33" a="1"/>
  <c r="F162" i="27" a="1"/>
  <c r="K133" i="33" a="1"/>
  <c r="AJ135" i="33" a="1"/>
  <c r="AP11" i="33" a="1"/>
  <c r="AK135" i="33" a="1"/>
  <c r="I86" i="33" a="1"/>
  <c r="W53" i="21" a="1"/>
  <c r="Y46" i="21" a="1"/>
  <c r="F13" i="33" a="1"/>
  <c r="AJ16" i="33" a="1"/>
  <c r="G50" i="26" a="1"/>
  <c r="AV77" i="33" a="1"/>
  <c r="Y133" i="33" a="1"/>
  <c r="H44" i="21" a="1"/>
  <c r="E389" i="27" a="1"/>
  <c r="AY140" i="33" a="1"/>
  <c r="P182" i="26" a="1"/>
  <c r="AZ83" i="33" a="1"/>
  <c r="AR124" i="33" a="1"/>
  <c r="R64" i="33" a="1"/>
  <c r="N136" i="33" a="1"/>
  <c r="AI87" i="33" a="1"/>
  <c r="AF130" i="33" a="1"/>
  <c r="AH7" i="33" a="1"/>
  <c r="F131" i="27" a="1"/>
  <c r="H379" i="27" a="1"/>
  <c r="B145" i="33" a="1"/>
  <c r="T23" i="33" a="1"/>
  <c r="E407" i="27" a="1"/>
  <c r="AU68" i="33" a="1"/>
  <c r="L102" i="26" a="1"/>
  <c r="AO20" i="33" a="1"/>
  <c r="AI9" i="33" a="1"/>
  <c r="B19" i="36" a="1"/>
  <c r="P130" i="33" a="1"/>
  <c r="AD132" i="33" a="1"/>
  <c r="P15" i="33" a="1"/>
  <c r="N47" i="26" a="1"/>
  <c r="AN123" i="33" a="1"/>
  <c r="AR26" i="33" a="1"/>
  <c r="E240" i="27" a="1"/>
  <c r="V75" i="33" a="1"/>
  <c r="F9" i="33" a="1"/>
  <c r="AH19" i="33" a="1"/>
  <c r="Y49" i="21" a="1"/>
  <c r="F123" i="27" a="1"/>
  <c r="F374" i="27" a="1"/>
  <c r="AD144" i="33" a="1"/>
  <c r="AK79" i="33" a="1"/>
  <c r="M141" i="33" a="1"/>
  <c r="P158" i="26" a="1"/>
  <c r="AO81" i="33" a="1"/>
  <c r="I159" i="26" a="1"/>
  <c r="AW77" i="33" a="1"/>
  <c r="AQ64" i="33" a="1"/>
  <c r="E405" i="27" a="1"/>
  <c r="F53" i="27" a="1"/>
  <c r="H126" i="33" a="1"/>
  <c r="AO140" i="33" a="1"/>
  <c r="G82" i="29" a="1"/>
  <c r="AO145" i="33" a="1"/>
  <c r="Y39" i="21" a="1"/>
  <c r="AX12" i="33" a="1"/>
  <c r="X83" i="33" a="1"/>
  <c r="H200" i="27" a="1"/>
  <c r="I101" i="26" a="1"/>
  <c r="F236" i="27" a="1"/>
  <c r="L59" i="26" a="1"/>
  <c r="M85" i="33" a="1"/>
  <c r="H373" i="27" a="1"/>
  <c r="M77" i="33" a="1"/>
  <c r="V136" i="33" a="1"/>
  <c r="H378" i="27" a="1"/>
  <c r="E300" i="27" a="1"/>
  <c r="G450" i="27" a="1"/>
  <c r="AV15" i="33" a="1"/>
  <c r="F86" i="27" a="1"/>
  <c r="H76" i="33" a="1"/>
  <c r="AT64" i="33" a="1"/>
  <c r="AX127" i="33" a="1"/>
  <c r="G128" i="27" a="1"/>
  <c r="H69" i="27" a="1"/>
  <c r="G271" i="27" a="1"/>
  <c r="G48" i="21" a="1"/>
  <c r="E62" i="28" a="1"/>
  <c r="J139" i="33" a="1"/>
  <c r="E51" i="27" a="1"/>
  <c r="AY21" i="33" a="1"/>
  <c r="U125" i="33" a="1"/>
  <c r="X9" i="33" a="1"/>
  <c r="AZ29" i="33" a="1"/>
  <c r="E87" i="26" a="1"/>
  <c r="AN83" i="33" a="1"/>
  <c r="Y11" i="33" a="1"/>
  <c r="AO11" i="33" a="1"/>
  <c r="Q20" i="33" a="1"/>
  <c r="AY129" i="33" a="1"/>
  <c r="Y129" i="33" a="1"/>
  <c r="AF17" i="33" a="1"/>
  <c r="T125" i="33" a="1"/>
  <c r="Y131" i="33" a="1"/>
  <c r="B40" i="36" a="1"/>
  <c r="F187" i="27" a="1"/>
  <c r="H42" i="29" a="1"/>
  <c r="O125" i="33" a="1"/>
  <c r="E221" i="27" a="1"/>
  <c r="Q80" i="33" a="1"/>
  <c r="AN87" i="33" a="1"/>
  <c r="B51" i="21"/>
  <c r="T12" i="33" a="1"/>
  <c r="G126" i="27" a="1"/>
  <c r="AI73" i="33" a="1"/>
  <c r="F375" i="27" a="1"/>
  <c r="G159" i="27" a="1"/>
  <c r="N78" i="26" a="1"/>
  <c r="E392" i="27" a="1"/>
  <c r="AI19" i="33" a="1"/>
  <c r="P177" i="26" a="1"/>
  <c r="J20" i="33" a="1"/>
  <c r="M83" i="33" a="1"/>
  <c r="J17" i="33" a="1"/>
  <c r="AS8" i="33" a="1"/>
  <c r="AV83" i="33" a="1"/>
  <c r="AW20" i="33" a="1"/>
  <c r="F301" i="27" a="1"/>
  <c r="AM129" i="33" a="1"/>
  <c r="AC127" i="33" a="1"/>
  <c r="H260" i="27" a="1"/>
  <c r="AZ137" i="33" a="1"/>
  <c r="H48" i="21" a="1"/>
  <c r="AJ65" i="33" a="1"/>
  <c r="E228" i="27" a="1"/>
  <c r="L72" i="33" a="1"/>
  <c r="E45" i="27" a="1"/>
  <c r="I167" i="26" a="1"/>
  <c r="G125" i="33" a="1"/>
  <c r="O64" i="33" a="1"/>
  <c r="AC18" i="33" a="1"/>
  <c r="AA50" i="21" a="1"/>
  <c r="AR73" i="33" a="1"/>
  <c r="U123" i="33" a="1"/>
  <c r="AE74" i="33" a="1"/>
  <c r="H67" i="33" a="1"/>
  <c r="AY142" i="33" a="1"/>
  <c r="N56" i="26" a="1"/>
  <c r="AJ15" i="33" a="1"/>
  <c r="R81" i="33" a="1"/>
  <c r="M128" i="33" a="1"/>
  <c r="AC29" i="33" a="1"/>
  <c r="AE65" i="33" a="1"/>
  <c r="I45" i="21" a="1"/>
  <c r="AX77" i="33" a="1"/>
  <c r="AM7" i="33" a="1"/>
  <c r="H9" i="33" a="1"/>
  <c r="E288" i="27" a="1"/>
  <c r="J78" i="33" a="1"/>
  <c r="W48" i="21" a="1"/>
  <c r="F71" i="27" a="1"/>
  <c r="R75" i="33" a="1"/>
  <c r="G374" i="27" a="1"/>
  <c r="L126" i="33" a="1"/>
  <c r="V64" i="33" a="1"/>
  <c r="AO87" i="33" a="1"/>
  <c r="G318" i="27" a="1"/>
  <c r="S83" i="33" a="1"/>
  <c r="T25" i="33" a="1"/>
  <c r="E270" i="27" a="1"/>
  <c r="AZ136" i="33" a="1"/>
  <c r="F24" i="33" a="1"/>
  <c r="S27" i="33" a="1"/>
  <c r="H71" i="33" a="1"/>
  <c r="E161" i="27" a="1"/>
  <c r="AM27" i="33" a="1"/>
  <c r="G500" i="27" a="1"/>
  <c r="M68" i="33" a="1"/>
  <c r="AN133" i="33" a="1"/>
  <c r="E65" i="26" a="1"/>
  <c r="U25" i="33" a="1"/>
  <c r="AK68" i="33" a="1"/>
  <c r="H127" i="27" a="1"/>
  <c r="P50" i="26" a="1"/>
  <c r="I16" i="33" a="1"/>
  <c r="E16" i="33" a="1"/>
  <c r="AC84" i="33" a="1"/>
  <c r="E177" i="26" a="1"/>
  <c r="G43" i="21" a="1"/>
  <c r="E423" i="27" a="1"/>
  <c r="AT79" i="33" a="1"/>
  <c r="G209" i="27" a="1"/>
  <c r="G167" i="27" a="1"/>
  <c r="AZ68" i="33" a="1"/>
  <c r="G212" i="27" a="1"/>
  <c r="T74" i="33" a="1"/>
  <c r="G108" i="27" a="1"/>
  <c r="W39" i="21" a="1"/>
  <c r="G135" i="27" a="1"/>
  <c r="F443" i="27" a="1"/>
  <c r="AE64" i="33" a="1"/>
  <c r="H398" i="27" a="1"/>
  <c r="AG8" i="33" a="1"/>
  <c r="E501" i="27" a="1"/>
  <c r="L145" i="33" a="1"/>
  <c r="F156" i="27" a="1"/>
  <c r="AG21" i="33" a="1"/>
  <c r="E261" i="27" a="1"/>
  <c r="AF24" i="33" a="1"/>
  <c r="O66" i="33" a="1"/>
  <c r="G50" i="21" a="1"/>
  <c r="H285" i="27" a="1"/>
  <c r="AG135" i="33" a="1"/>
  <c r="Z44" i="21" a="1"/>
  <c r="F381" i="27" a="1"/>
  <c r="AV26" i="33" a="1"/>
  <c r="AT130" i="33" a="1"/>
  <c r="AY83" i="33" a="1"/>
  <c r="E136" i="33" a="1"/>
  <c r="F62" i="29" a="1"/>
  <c r="F238" i="27" a="1"/>
  <c r="AC69" i="33" a="1"/>
  <c r="AJ126" i="33" a="1"/>
  <c r="V80" i="33" a="1"/>
  <c r="AE73" i="33" a="1"/>
  <c r="F481" i="27" a="1"/>
  <c r="E415" i="27" a="1"/>
  <c r="H112" i="27" a="1"/>
  <c r="H82" i="29" a="1"/>
  <c r="K7" i="33" a="1"/>
  <c r="H146" i="27" a="1"/>
  <c r="M23" i="33" a="1"/>
  <c r="I192" i="26" a="1"/>
  <c r="H37" i="28" a="1"/>
  <c r="E433" i="27" a="1"/>
  <c r="AW141" i="33" a="1"/>
  <c r="D127" i="33" a="1"/>
  <c r="AT136" i="33" a="1"/>
  <c r="E508" i="27" a="1"/>
  <c r="AO127" i="33" a="1"/>
  <c r="F28" i="33" a="1"/>
  <c r="K75" i="33" a="1"/>
  <c r="E464" i="27" a="1"/>
  <c r="N15" i="33" a="1"/>
  <c r="K140" i="33" a="1"/>
  <c r="AG9" i="33" a="1"/>
  <c r="I184" i="26" a="1"/>
  <c r="U23" i="33" a="1"/>
  <c r="F473" i="27" a="1"/>
  <c r="J12" i="33" a="1"/>
  <c r="AG77" i="33" a="1"/>
  <c r="H47" i="29" a="1"/>
  <c r="F260" i="27" a="1"/>
  <c r="H486" i="27" a="1"/>
  <c r="E395" i="27" a="1"/>
  <c r="F229" i="27" a="1"/>
  <c r="AH84" i="33" a="1"/>
  <c r="H173" i="27" a="1"/>
  <c r="E68" i="33" a="1"/>
  <c r="F267" i="27" a="1"/>
  <c r="S135" i="33" a="1"/>
  <c r="AR14" i="33" a="1"/>
  <c r="F54" i="27" a="1"/>
  <c r="E247" i="27" a="1"/>
  <c r="D22" i="33" a="1"/>
  <c r="Y26" i="33" a="1"/>
  <c r="L82" i="33" a="1"/>
  <c r="G505" i="27" a="1"/>
  <c r="E95" i="27" a="1"/>
  <c r="AF15" i="33" a="1"/>
  <c r="AS81" i="33" a="1"/>
  <c r="G168" i="26" a="1"/>
  <c r="I200" i="26" a="1"/>
  <c r="E302" i="27" a="1"/>
  <c r="AG79" i="33" a="1"/>
  <c r="AY137" i="33" a="1"/>
  <c r="AI13" i="33" a="1"/>
  <c r="F117" i="28" a="1"/>
  <c r="L15" i="33" a="1"/>
  <c r="H463" i="27" a="1"/>
  <c r="F513" i="27" a="1"/>
  <c r="N194" i="26" a="1"/>
  <c r="E380" i="27" a="1"/>
  <c r="Q141" i="33" a="1"/>
  <c r="AJ21" i="33" a="1"/>
  <c r="N42" i="21" a="1"/>
  <c r="AG70" i="33" a="1"/>
  <c r="G93" i="27" a="1"/>
  <c r="R127" i="33" a="1"/>
  <c r="G287" i="27" a="1"/>
  <c r="B7" i="33" a="1"/>
  <c r="P64" i="33" a="1"/>
  <c r="O51" i="21" a="1"/>
  <c r="T141" i="33" a="1"/>
  <c r="G65" i="27" a="1"/>
  <c r="G84" i="26" a="1"/>
  <c r="G300" i="27" a="1"/>
  <c r="B34" i="36" a="1"/>
  <c r="R82" i="33" a="1"/>
  <c r="E497" i="27" a="1"/>
  <c r="T8" i="33" a="1"/>
  <c r="G81" i="27" a="1"/>
  <c r="F122" i="28" a="1"/>
  <c r="H397" i="27" a="1"/>
  <c r="AR72" i="33" a="1"/>
  <c r="W140" i="33" a="1"/>
  <c r="F212" i="27" a="1"/>
  <c r="H430" i="27" a="1"/>
  <c r="L122" i="33" a="1"/>
  <c r="G230" i="27" a="1"/>
  <c r="G475" i="27" a="1"/>
  <c r="P26" i="33" a="1"/>
  <c r="L130" i="33" a="1"/>
  <c r="AH132" i="33" a="1"/>
  <c r="AS77" i="33" a="1"/>
  <c r="S13" i="33" a="1"/>
  <c r="P72" i="33" a="1"/>
  <c r="G160" i="27" a="1"/>
  <c r="AK66" i="33" a="1"/>
  <c r="Q66" i="33" a="1"/>
  <c r="E234" i="27" a="1"/>
  <c r="U87" i="33" a="1"/>
  <c r="AI135" i="33" a="1"/>
  <c r="AX15" i="33" a="1"/>
  <c r="B20" i="33" a="1"/>
  <c r="G470" i="27" a="1"/>
  <c r="L168" i="26" a="1"/>
  <c r="AJ70" i="33" a="1"/>
  <c r="C141" i="33" a="1"/>
  <c r="E348" i="27" a="1"/>
  <c r="H53" i="21" a="1"/>
  <c r="F130" i="33" a="1"/>
  <c r="AE28" i="33" a="1"/>
  <c r="G84" i="33" a="1"/>
  <c r="F107" i="27" a="1"/>
  <c r="Q76" i="33" a="1"/>
  <c r="E166" i="26" a="1"/>
  <c r="F272" i="27" a="1"/>
  <c r="L80" i="33" a="1"/>
  <c r="E26" i="33" a="1"/>
  <c r="F259" i="27" a="1"/>
  <c r="G174" i="26" a="1"/>
  <c r="E129" i="33" a="1"/>
  <c r="AA55" i="21" a="1"/>
  <c r="H97" i="28" a="1"/>
  <c r="F410" i="27" a="1"/>
  <c r="H487" i="27" a="1"/>
  <c r="AZ69" i="33" a="1"/>
  <c r="P52" i="21" a="1"/>
  <c r="AY141" i="33" a="1"/>
  <c r="L87" i="26" a="1"/>
  <c r="E97" i="27" a="1"/>
  <c r="AF19" i="33" a="1"/>
  <c r="H11" i="33" a="1"/>
  <c r="E166" i="27" a="1"/>
  <c r="F289" i="27" a="1"/>
  <c r="E351" i="27" a="1"/>
  <c r="E53" i="21" a="1"/>
  <c r="AL20" i="33" a="1"/>
  <c r="N139" i="33" a="1"/>
  <c r="N195" i="26" a="1"/>
  <c r="K79" i="33" a="1"/>
  <c r="E175" i="27" a="1"/>
  <c r="R47" i="21" a="1"/>
  <c r="P39" i="21" a="1"/>
  <c r="F152" i="27" a="1"/>
  <c r="P138" i="26" a="1"/>
  <c r="H502" i="27" a="1"/>
  <c r="S140" i="33" a="1"/>
  <c r="O15" i="33" a="1"/>
  <c r="G82" i="27" a="1"/>
  <c r="R125" i="33" a="1"/>
  <c r="E177" i="27" a="1"/>
  <c r="K124" i="33" a="1"/>
  <c r="E134" i="33" a="1"/>
  <c r="G489" i="27" a="1"/>
  <c r="H453" i="27" a="1"/>
  <c r="S84" i="33" a="1"/>
  <c r="O42" i="21" a="1"/>
  <c r="E295" i="27" a="1"/>
  <c r="E476" i="27" a="1"/>
  <c r="AU129" i="33" a="1"/>
  <c r="F321" i="27" a="1"/>
  <c r="O140" i="33" a="1"/>
  <c r="AC68" i="33" a="1"/>
  <c r="G109" i="27" a="1"/>
  <c r="AD12" i="33" a="1"/>
  <c r="F402" i="27" a="1"/>
  <c r="O132" i="33" a="1"/>
  <c r="AU21" i="33" a="1"/>
  <c r="B76" i="33" a="1"/>
  <c r="AI16" i="33" a="1"/>
  <c r="AX8" i="33" a="1"/>
  <c r="F132" i="33" a="1"/>
  <c r="AC67" i="33" a="1"/>
  <c r="G383" i="27" a="1"/>
  <c r="E396" i="27" a="1"/>
  <c r="G69" i="26" a="1"/>
  <c r="AW137" i="33" a="1"/>
  <c r="AW135" i="33" a="1"/>
  <c r="AT68" i="33" a="1"/>
  <c r="H163" i="27" a="1"/>
  <c r="AL124" i="33" a="1"/>
  <c r="F514" i="27" a="1"/>
  <c r="AP9" i="33" a="1"/>
  <c r="AU19" i="33" a="1"/>
  <c r="P104" i="26" a="1"/>
  <c r="E146" i="27" a="1"/>
  <c r="AU69" i="33" a="1"/>
  <c r="E267" i="27" a="1"/>
  <c r="F404" i="27" a="1"/>
  <c r="Q23" i="33" a="1"/>
  <c r="P13" i="33" a="1"/>
  <c r="Q130" i="33" a="1"/>
  <c r="F273" i="27" a="1"/>
  <c r="Q42" i="21" a="1"/>
  <c r="G361" i="27" a="1"/>
  <c r="AJ78" i="33" a="1"/>
  <c r="W139" i="33" a="1"/>
  <c r="F53" i="21" a="1"/>
  <c r="P19" i="33" a="1"/>
  <c r="Z40" i="21" a="1"/>
  <c r="H83" i="27" a="1"/>
  <c r="AH139" i="33" a="1"/>
  <c r="R50" i="21" a="1"/>
  <c r="AE85" i="33" a="1"/>
  <c r="G130" i="26" a="1"/>
  <c r="F237" i="27" a="1"/>
  <c r="F502" i="27" a="1"/>
  <c r="G409" i="27" a="1"/>
  <c r="F72" i="27" a="1"/>
  <c r="AS80" i="33" a="1"/>
  <c r="AM122" i="33" a="1"/>
  <c r="E39" i="27" a="1"/>
  <c r="AD86" i="33" a="1"/>
  <c r="G95" i="26" a="1"/>
  <c r="F482" i="27" a="1"/>
  <c r="Y81" i="33" a="1"/>
  <c r="E421" i="27" a="1"/>
  <c r="AZ133" i="33" a="1"/>
  <c r="B6" i="33" a="1"/>
  <c r="AC133" i="33" a="1"/>
  <c r="L204" i="26" a="1"/>
  <c r="AF79" i="33" a="1"/>
  <c r="G102" i="26" a="1"/>
  <c r="AD75" i="33" a="1"/>
  <c r="AN77" i="33" a="1"/>
  <c r="I175" i="26" a="1"/>
  <c r="H159" i="27" a="1"/>
  <c r="H515" i="27" a="1"/>
  <c r="C134" i="33" a="1"/>
  <c r="F80" i="33" a="1"/>
  <c r="H154" i="27" a="1"/>
  <c r="B80" i="33" a="1"/>
  <c r="C22" i="33" a="1"/>
  <c r="S136" i="33" a="1"/>
  <c r="AU142" i="33" a="1"/>
  <c r="P145" i="33" a="1"/>
  <c r="AG144" i="33" a="1"/>
  <c r="H512" i="27" a="1"/>
  <c r="X29" i="33" a="1"/>
  <c r="N23" i="33" a="1"/>
  <c r="F428" i="27" a="1"/>
  <c r="H67" i="28" a="1"/>
  <c r="AO82" i="33" a="1"/>
  <c r="G75" i="33" a="1"/>
  <c r="L131" i="26" a="1"/>
  <c r="O70" i="33" a="1"/>
  <c r="J81" i="33" a="1"/>
  <c r="AT26" i="33" a="1"/>
  <c r="AE12" i="33" a="1"/>
  <c r="E182" i="27" a="1"/>
  <c r="AE136" i="33" a="1"/>
  <c r="W122" i="33" a="1"/>
  <c r="G91" i="27" a="1"/>
  <c r="F471" i="27" a="1"/>
  <c r="B136" i="33" a="1"/>
  <c r="F100" i="27" a="1"/>
  <c r="H124" i="27" a="1"/>
  <c r="G158" i="26" a="1"/>
  <c r="AX70" i="33" a="1"/>
  <c r="I29" i="33" a="1"/>
  <c r="G79" i="33" a="1"/>
  <c r="H299" i="27" a="1"/>
  <c r="H107" i="27" a="1"/>
  <c r="E213" i="27" a="1"/>
  <c r="V24" i="33" a="1"/>
  <c r="AV69" i="33" a="1"/>
  <c r="X136" i="33" a="1"/>
  <c r="N44" i="21" a="1"/>
  <c r="O136" i="33" a="1"/>
  <c r="E193" i="26" a="1"/>
  <c r="AN18" i="33" a="1"/>
  <c r="F112" i="27" a="1"/>
  <c r="E322" i="27" a="1"/>
  <c r="G237" i="27" a="1"/>
  <c r="F503" i="27" a="1"/>
  <c r="F293" i="27" a="1"/>
  <c r="AK21" i="33" a="1"/>
  <c r="Q68" i="33" a="1"/>
  <c r="G366" i="27" a="1"/>
  <c r="E83" i="27" a="1"/>
  <c r="G393" i="27" a="1"/>
  <c r="AD6" i="33" a="1"/>
  <c r="E265" i="27" a="1"/>
  <c r="F180" i="27" a="1"/>
  <c r="N81" i="33" a="1"/>
  <c r="F133" i="33" a="1"/>
  <c r="R28" i="33" a="1"/>
  <c r="I40" i="21" a="1"/>
  <c r="AC73" i="33" a="1"/>
  <c r="AD138" i="33" a="1"/>
  <c r="L121" i="26" a="1"/>
  <c r="F288" i="27" a="1"/>
  <c r="G128" i="33" a="1"/>
  <c r="B45" i="21"/>
  <c r="AM81" i="33" a="1"/>
  <c r="AV71" i="33" a="1"/>
  <c r="N77" i="33" a="1"/>
  <c r="E109" i="27" a="1"/>
  <c r="U27" i="33" a="1"/>
  <c r="AT81" i="33" a="1"/>
  <c r="E134" i="27" a="1"/>
  <c r="O138" i="33" a="1"/>
  <c r="O17" i="33" a="1"/>
  <c r="F491" i="27" a="1"/>
  <c r="AD131" i="33" a="1"/>
  <c r="E188" i="27" a="1"/>
  <c r="AY70" i="33" a="1"/>
  <c r="O87" i="33" a="1"/>
  <c r="G128" i="26" a="1"/>
  <c r="N126" i="33" a="1"/>
  <c r="N193" i="26" a="1"/>
  <c r="E202" i="26" a="1"/>
  <c r="H80" i="27" a="1"/>
  <c r="G245" i="27" a="1"/>
  <c r="AE25" i="33" a="1"/>
  <c r="AG130" i="33" a="1"/>
  <c r="H399" i="27" a="1"/>
  <c r="E324" i="27" a="1"/>
  <c r="W72" i="33" a="1"/>
  <c r="O83" i="33" a="1"/>
  <c r="H396" i="27" a="1"/>
  <c r="P203" i="26" a="1"/>
  <c r="H162" i="27" a="1"/>
  <c r="C15" i="33" a="1"/>
  <c r="AM74" i="33" a="1"/>
  <c r="H68" i="27" a="1"/>
  <c r="M81" i="33" a="1"/>
  <c r="C25" i="33" a="1"/>
  <c r="Q18" i="33" a="1"/>
  <c r="C127" i="33" a="1"/>
  <c r="AF73" i="33" a="1"/>
  <c r="H82" i="33" a="1"/>
  <c r="AE22" i="33" a="1"/>
  <c r="AT82" i="33" a="1"/>
  <c r="P81" i="33" a="1"/>
  <c r="AT28" i="33" a="1"/>
  <c r="G40" i="27" a="1"/>
  <c r="H62" i="28" a="1"/>
  <c r="M126" i="33" a="1"/>
  <c r="E56" i="26" a="1"/>
  <c r="C128" i="33" a="1"/>
  <c r="U64" i="33" a="1"/>
  <c r="E194" i="26" a="1"/>
  <c r="E85" i="33" a="1"/>
  <c r="AV22" i="33" a="1"/>
  <c r="AN69" i="33" a="1"/>
  <c r="AL79" i="33" a="1"/>
  <c r="AV29" i="33" a="1"/>
  <c r="H479" i="27" a="1"/>
  <c r="E113" i="26" a="1"/>
  <c r="F403" i="27" a="1"/>
  <c r="N38" i="21" a="1"/>
  <c r="I182" i="26" a="1"/>
  <c r="K85" i="33" a="1"/>
  <c r="M139" i="33" a="1"/>
  <c r="AK83" i="33" a="1"/>
  <c r="P122" i="33" a="1"/>
  <c r="P87" i="33" a="1"/>
  <c r="Y53" i="21" a="1"/>
  <c r="E506" i="27" a="1"/>
  <c r="AC81" i="33" a="1"/>
  <c r="AE140" i="33" a="1"/>
  <c r="AM16" i="33" a="1"/>
  <c r="Z46" i="21" a="1"/>
  <c r="AU85" i="33" a="1"/>
  <c r="X49" i="21" a="1"/>
  <c r="F390" i="27" a="1"/>
  <c r="AD67" i="33" a="1"/>
  <c r="G473" i="27" a="1"/>
  <c r="W145" i="33" a="1"/>
  <c r="F340" i="27" a="1"/>
  <c r="D132" i="33" a="1"/>
  <c r="Q144" i="33" a="1"/>
  <c r="AT71" i="33" a="1"/>
  <c r="E515" i="27" a="1"/>
  <c r="W46" i="21" a="1"/>
  <c r="F446" i="27" a="1"/>
  <c r="B74" i="33" a="1"/>
  <c r="AC79" i="33" a="1"/>
  <c r="AD143" i="33" a="1"/>
  <c r="F287" i="27" a="1"/>
  <c r="AL81" i="33" a="1"/>
  <c r="F339" i="27" a="1"/>
  <c r="AE123" i="33" a="1"/>
  <c r="H475" i="27" a="1"/>
  <c r="F124" i="27" a="1"/>
  <c r="I147" i="26" a="1"/>
  <c r="N121" i="26" a="1"/>
  <c r="F328" i="27" a="1"/>
  <c r="P174" i="26" a="1"/>
  <c r="Q22" i="33" a="1"/>
  <c r="H310" i="27" a="1"/>
  <c r="N49" i="26" a="1"/>
  <c r="P60" i="26" a="1"/>
  <c r="F200" i="27" a="1"/>
  <c r="E242" i="27" a="1"/>
  <c r="F25" i="33" a="1"/>
  <c r="M143" i="33" a="1"/>
  <c r="AJ18" i="33" a="1"/>
  <c r="F141" i="33" a="1"/>
  <c r="E299" i="27" a="1"/>
  <c r="Q140" i="33" a="1"/>
  <c r="H452" i="27" a="1"/>
  <c r="H409" i="27" a="1"/>
  <c r="AQ72" i="33" a="1"/>
  <c r="AU144" i="33" a="1"/>
  <c r="Y44" i="21" a="1"/>
  <c r="AG23" i="33" a="1"/>
  <c r="I133" i="33" a="1"/>
  <c r="B87" i="33" a="1"/>
  <c r="G59" i="26" a="1"/>
  <c r="D142" i="33" a="1"/>
  <c r="F176" i="27" a="1"/>
  <c r="F338" i="27" a="1"/>
  <c r="H271" i="27" a="1"/>
  <c r="L77" i="33" a="1"/>
  <c r="F319" i="27" a="1"/>
  <c r="W84" i="33" a="1"/>
  <c r="AU134" i="33" a="1"/>
  <c r="H52" i="28" a="1"/>
  <c r="H374" i="27" a="1"/>
  <c r="Q74" i="33" a="1"/>
  <c r="F469" i="27" a="1"/>
  <c r="V127" i="33" a="1"/>
  <c r="F125" i="33" a="1"/>
  <c r="H122" i="28" a="1"/>
  <c r="O48" i="21" a="1"/>
  <c r="P140" i="26" a="1"/>
  <c r="AO26" i="33" a="1"/>
  <c r="I53" i="21" a="1"/>
  <c r="F47" i="21" a="1"/>
  <c r="W27" i="33" a="1"/>
  <c r="G445" i="27" a="1"/>
  <c r="F325" i="27" a="1"/>
  <c r="O72" i="33" a="1"/>
  <c r="H79" i="27" a="1"/>
  <c r="F383" i="27" a="1"/>
  <c r="E442" i="27" a="1"/>
  <c r="M64" i="33" a="1"/>
  <c r="F138" i="33" a="1"/>
  <c r="B22" i="36" a="1"/>
  <c r="AZ12" i="33" a="1"/>
  <c r="F431" i="27" a="1"/>
  <c r="AX64" i="33" a="1"/>
  <c r="G498" i="27" a="1"/>
  <c r="AD21" i="33" a="1"/>
  <c r="AR23" i="33" a="1"/>
  <c r="AK75" i="33" a="1"/>
  <c r="E145" i="33" a="1"/>
  <c r="AE144" i="33" a="1"/>
  <c r="H14" i="33" a="1"/>
  <c r="N18" i="33" a="1"/>
  <c r="T70" i="33" a="1"/>
  <c r="I195" i="26" a="1"/>
  <c r="G455" i="27" a="1"/>
  <c r="AM72" i="33" a="1"/>
  <c r="AI85" i="33" a="1"/>
  <c r="Q139" i="33" a="1"/>
  <c r="G51" i="26" a="1"/>
  <c r="X50" i="21" a="1"/>
  <c r="G415" i="27" a="1"/>
  <c r="I145" i="33" a="1"/>
  <c r="B55" i="36" a="1"/>
  <c r="AO69" i="33" a="1"/>
  <c r="W65" i="33" a="1"/>
  <c r="F94" i="27" a="1"/>
  <c r="AD122" i="33" a="1"/>
  <c r="G375" i="27" a="1"/>
  <c r="AV13" i="33" a="1"/>
  <c r="E182" i="26" a="1"/>
  <c r="G201" i="27" a="1"/>
  <c r="X64" i="33" a="1"/>
  <c r="AC64" i="33" a="1"/>
  <c r="AD142" i="33" a="1"/>
  <c r="G185" i="27" a="1"/>
  <c r="R22" i="33" a="1"/>
  <c r="K130" i="33" a="1"/>
  <c r="AI128" i="33" a="1"/>
  <c r="H417" i="27" a="1"/>
  <c r="AF6" i="33" a="1"/>
  <c r="H273" i="27" a="1"/>
  <c r="G381" i="27" a="1"/>
  <c r="AD13" i="33" a="1"/>
  <c r="F21" i="33" a="1"/>
  <c r="AL136" i="33" a="1"/>
  <c r="F241" i="27" a="1"/>
  <c r="P167" i="26" a="1"/>
  <c r="E107" i="29" a="1"/>
  <c r="AS6" i="33" a="1"/>
  <c r="U133" i="33" a="1"/>
  <c r="H443" i="27" a="1"/>
  <c r="P94" i="26" a="1"/>
  <c r="L74" i="26" a="1"/>
  <c r="F26" i="33" a="1"/>
  <c r="E17" i="33" a="1"/>
  <c r="AM71" i="33" a="1"/>
  <c r="F92" i="28" a="1"/>
  <c r="AI81" i="33" a="1"/>
  <c r="E41" i="27" a="1"/>
  <c r="Y28" i="33" a="1"/>
  <c r="H268" i="27" a="1"/>
  <c r="AU136" i="33" a="1"/>
  <c r="N103" i="26" a="1"/>
  <c r="S77" i="33" a="1"/>
  <c r="H65" i="27" a="1"/>
  <c r="AR87" i="33" a="1"/>
  <c r="AR11" i="33" a="1"/>
  <c r="E429" i="27" a="1"/>
  <c r="G484" i="27" a="1"/>
  <c r="AJ69" i="33" a="1"/>
  <c r="AQ133" i="33" a="1"/>
  <c r="Z38" i="21" a="1"/>
  <c r="H22" i="33" a="1"/>
  <c r="AM133" i="33" a="1"/>
  <c r="H350" i="27" a="1"/>
  <c r="P74" i="33" a="1"/>
  <c r="E437" i="27" a="1"/>
  <c r="AU23" i="33" a="1"/>
  <c r="AX68" i="33" a="1"/>
  <c r="Y75" i="33" a="1"/>
  <c r="G247" i="27" a="1"/>
  <c r="N149" i="26" a="1"/>
  <c r="F436" i="27" a="1"/>
  <c r="I77" i="26" a="1"/>
  <c r="E264" i="27" a="1"/>
  <c r="M124" i="33" a="1"/>
  <c r="E248" i="27" a="1"/>
  <c r="L114" i="26" a="1"/>
  <c r="P51" i="26" a="1"/>
  <c r="G254" i="27" a="1"/>
  <c r="G41" i="21" a="1"/>
  <c r="E388" i="27" a="1"/>
  <c r="H147" i="27" a="1"/>
  <c r="T64" i="33" a="1"/>
  <c r="H45" i="27" a="1"/>
  <c r="AQ129" i="33" a="1"/>
  <c r="L94" i="26" a="1"/>
  <c r="U10" i="33" a="1"/>
  <c r="AR122" i="33" a="1"/>
  <c r="E246" i="27" a="1"/>
  <c r="F400" i="27" a="1"/>
  <c r="U72" i="33" a="1"/>
  <c r="F239" i="27" a="1"/>
  <c r="AP82" i="33" a="1"/>
  <c r="AX19" i="33" a="1"/>
  <c r="P51" i="21" a="1"/>
  <c r="AX14" i="33" a="1"/>
  <c r="I68" i="26" a="1"/>
  <c r="E376" i="27" a="1"/>
  <c r="E489" i="27" a="1"/>
  <c r="AF83" i="33" a="1"/>
  <c r="E401" i="27" a="1"/>
  <c r="AW65" i="33" a="1"/>
  <c r="F68" i="33" a="1"/>
  <c r="E417" i="27" a="1"/>
  <c r="E53" i="27" a="1"/>
  <c r="G299" i="27" a="1"/>
  <c r="AS82" i="33" a="1"/>
  <c r="C26" i="33" a="1"/>
  <c r="AI20" i="33" a="1"/>
  <c r="H92" i="29" a="1"/>
  <c r="N138" i="33" a="1"/>
  <c r="E64" i="33" a="1"/>
  <c r="AQ125" i="33" a="1"/>
  <c r="E87" i="29" a="1"/>
  <c r="AQ138" i="33" a="1"/>
  <c r="G322" i="27" a="1"/>
  <c r="H267" i="27" a="1"/>
  <c r="H429" i="27" a="1"/>
  <c r="AZ27" i="33" a="1"/>
  <c r="N139" i="26" a="1"/>
  <c r="AH130" i="33" a="1"/>
  <c r="AM73" i="33" a="1"/>
  <c r="H122" i="29" a="1"/>
  <c r="O11" i="33" a="1"/>
  <c r="Y14" i="33" a="1"/>
  <c r="I66" i="33" a="1"/>
  <c r="I67" i="26" a="1"/>
  <c r="G199" i="27" a="1"/>
  <c r="B52" i="21"/>
  <c r="X16" i="33" a="1"/>
  <c r="AU87" i="33" a="1"/>
  <c r="X76" i="33" a="1"/>
  <c r="E67" i="33" a="1"/>
  <c r="H229" i="27" a="1"/>
  <c r="I49" i="26" a="1"/>
  <c r="AN80" i="33" a="1"/>
  <c r="G166" i="26" a="1"/>
  <c r="Q123" i="33" a="1"/>
  <c r="Z39" i="21" a="1"/>
  <c r="J77" i="33" a="1"/>
  <c r="H328" i="27" a="1"/>
  <c r="K28" i="33" a="1"/>
  <c r="F262" i="27" a="1"/>
  <c r="E398" i="27" a="1"/>
  <c r="H342" i="27" a="1"/>
  <c r="J126" i="33" a="1"/>
  <c r="AU83" i="33" a="1"/>
  <c r="G180" i="27" a="1"/>
  <c r="H107" i="29" a="1"/>
  <c r="B14" i="33" a="1"/>
  <c r="N132" i="26" a="1"/>
  <c r="G459" i="27" a="1"/>
  <c r="AN124" i="33" a="1"/>
  <c r="I132" i="26" a="1"/>
  <c r="Q27" i="33" a="1"/>
  <c r="F199" i="27" a="1"/>
  <c r="AM23" i="33" a="1"/>
  <c r="AQ86" i="33" a="1"/>
  <c r="V8" i="33" a="1"/>
  <c r="F311" i="27" a="1"/>
  <c r="M86" i="33" a="1"/>
  <c r="G78" i="27" a="1"/>
  <c r="E23" i="33" a="1"/>
  <c r="H178" i="27" a="1"/>
  <c r="AT23" i="33" a="1"/>
  <c r="G28" i="33" a="1"/>
  <c r="AK19" i="33" a="1"/>
  <c r="I131" i="26" a="1"/>
  <c r="AP14" i="33" a="1"/>
  <c r="F163" i="27" a="1"/>
  <c r="L56" i="26" a="1"/>
  <c r="E212" i="27" a="1"/>
  <c r="P38" i="21" a="1"/>
  <c r="AK20" i="33" a="1"/>
  <c r="AM138" i="33" a="1"/>
  <c r="F356" i="27" a="1"/>
  <c r="H180" i="27" a="1"/>
  <c r="E259" i="27" a="1"/>
  <c r="H226" i="27" a="1"/>
  <c r="AX125" i="33" a="1"/>
  <c r="AR74" i="33" a="1"/>
  <c r="G399" i="27" a="1"/>
  <c r="G46" i="27" a="1"/>
  <c r="AZ26" i="33" a="1"/>
  <c r="Z43" i="21" a="1"/>
  <c r="Q45" i="21" a="1"/>
  <c r="L182" i="26" a="1"/>
  <c r="G12" i="33" a="1"/>
  <c r="H42" i="27" a="1"/>
  <c r="F129" i="33" a="1"/>
  <c r="F129" i="33" l="1"/>
  <c r="H42" i="27"/>
  <c r="G12" i="33"/>
  <c r="L182" i="26"/>
  <c r="Q45" i="21"/>
  <c r="Z43" i="21"/>
  <c r="AZ26" i="33"/>
  <c r="G46" i="27"/>
  <c r="G399" i="27"/>
  <c r="AR74" i="33"/>
  <c r="AX125" i="33"/>
  <c r="H226" i="27"/>
  <c r="E259" i="27"/>
  <c r="H180" i="27"/>
  <c r="F356" i="27"/>
  <c r="AM138" i="33"/>
  <c r="AK20" i="33"/>
  <c r="P38" i="21"/>
  <c r="E212" i="27"/>
  <c r="L56" i="26"/>
  <c r="F163" i="27"/>
  <c r="AP14" i="33"/>
  <c r="I131" i="26"/>
  <c r="J131" i="26" s="1"/>
  <c r="AK19" i="33"/>
  <c r="G28" i="33"/>
  <c r="AT23" i="33"/>
  <c r="H178" i="27"/>
  <c r="E23" i="33"/>
  <c r="G78" i="27"/>
  <c r="M86" i="33"/>
  <c r="F311" i="27"/>
  <c r="V8" i="33"/>
  <c r="AQ86" i="33"/>
  <c r="AM23" i="33"/>
  <c r="F199" i="27"/>
  <c r="Q27" i="33"/>
  <c r="I132" i="26"/>
  <c r="J132" i="26" s="1"/>
  <c r="AN124" i="33"/>
  <c r="G459" i="27"/>
  <c r="N132" i="26"/>
  <c r="B14" i="33"/>
  <c r="H107" i="29"/>
  <c r="H108" i="29" s="1"/>
  <c r="G180" i="27"/>
  <c r="AU83" i="33"/>
  <c r="J126" i="33"/>
  <c r="H342" i="27"/>
  <c r="E398" i="27"/>
  <c r="F262" i="27"/>
  <c r="K28" i="33"/>
  <c r="H328" i="27"/>
  <c r="J77" i="33"/>
  <c r="Z39" i="21"/>
  <c r="Q123" i="33"/>
  <c r="G166" i="26"/>
  <c r="AN80" i="33"/>
  <c r="I49" i="26"/>
  <c r="H229" i="27"/>
  <c r="E67" i="33"/>
  <c r="X76" i="33"/>
  <c r="AU87" i="33"/>
  <c r="X16" i="33"/>
  <c r="G199" i="27"/>
  <c r="I67" i="26"/>
  <c r="I66" i="33"/>
  <c r="Y14" i="33"/>
  <c r="O11" i="33"/>
  <c r="H122" i="29"/>
  <c r="H123" i="29" s="1"/>
  <c r="AM73" i="33"/>
  <c r="AH130" i="33"/>
  <c r="N139" i="26"/>
  <c r="AZ27" i="33"/>
  <c r="H429" i="27"/>
  <c r="H267" i="27"/>
  <c r="G322" i="27"/>
  <c r="AQ138" i="33"/>
  <c r="E87" i="29"/>
  <c r="E88" i="29" s="1"/>
  <c r="AQ125" i="33"/>
  <c r="E64" i="33"/>
  <c r="N138" i="33"/>
  <c r="H92" i="29"/>
  <c r="H93" i="29" s="1"/>
  <c r="AI20" i="33"/>
  <c r="C26" i="33"/>
  <c r="AS82" i="33"/>
  <c r="G299" i="27"/>
  <c r="E53" i="27"/>
  <c r="E417" i="27"/>
  <c r="F68" i="33"/>
  <c r="AW65" i="33"/>
  <c r="E401" i="27"/>
  <c r="AF83" i="33"/>
  <c r="E489" i="27"/>
  <c r="E376" i="27"/>
  <c r="I68" i="26"/>
  <c r="J68" i="26" s="1"/>
  <c r="AX14" i="33"/>
  <c r="P51" i="21"/>
  <c r="AX19" i="33"/>
  <c r="AP82" i="33"/>
  <c r="F239" i="27"/>
  <c r="U72" i="33"/>
  <c r="F400" i="27"/>
  <c r="E246" i="27"/>
  <c r="AR122" i="33"/>
  <c r="U10" i="33"/>
  <c r="L94" i="26"/>
  <c r="AQ129" i="33"/>
  <c r="H45" i="27"/>
  <c r="T64" i="33"/>
  <c r="H147" i="27"/>
  <c r="E388" i="27"/>
  <c r="G41" i="21"/>
  <c r="G254" i="27"/>
  <c r="P51" i="26"/>
  <c r="L114" i="26"/>
  <c r="E248" i="27"/>
  <c r="M124" i="33"/>
  <c r="E264" i="27"/>
  <c r="I77" i="26"/>
  <c r="J77" i="26" s="1"/>
  <c r="F436" i="27"/>
  <c r="N149" i="26"/>
  <c r="G247" i="27"/>
  <c r="Y75" i="33"/>
  <c r="AX68" i="33"/>
  <c r="AU23" i="33"/>
  <c r="E437" i="27"/>
  <c r="P74" i="33"/>
  <c r="H350" i="27"/>
  <c r="AM133" i="33"/>
  <c r="H22" i="33"/>
  <c r="Z38" i="21"/>
  <c r="AQ133" i="33"/>
  <c r="AJ69" i="33"/>
  <c r="G484" i="27"/>
  <c r="E429" i="27"/>
  <c r="AR11" i="33"/>
  <c r="AR87" i="33"/>
  <c r="H65" i="27"/>
  <c r="S77" i="33"/>
  <c r="N103" i="26"/>
  <c r="AU136" i="33"/>
  <c r="H268" i="27"/>
  <c r="Y28" i="33"/>
  <c r="E41" i="27"/>
  <c r="AI81" i="33"/>
  <c r="F92" i="28"/>
  <c r="F93" i="28" s="1"/>
  <c r="AM71" i="33"/>
  <c r="E17" i="33"/>
  <c r="F26" i="33"/>
  <c r="L74" i="26"/>
  <c r="P94" i="26"/>
  <c r="H443" i="27"/>
  <c r="U133" i="33"/>
  <c r="AS6" i="33"/>
  <c r="E107" i="29"/>
  <c r="E108" i="29" s="1"/>
  <c r="P167" i="26"/>
  <c r="F241" i="27"/>
  <c r="AL136" i="33"/>
  <c r="F21" i="33"/>
  <c r="AD13" i="33"/>
  <c r="G381" i="27"/>
  <c r="H273" i="27"/>
  <c r="AF6" i="33"/>
  <c r="H417" i="27"/>
  <c r="AI128" i="33"/>
  <c r="K130" i="33"/>
  <c r="R22" i="33"/>
  <c r="G185" i="27"/>
  <c r="AD142" i="33"/>
  <c r="AC64" i="33"/>
  <c r="X64" i="33"/>
  <c r="G201" i="27"/>
  <c r="E182" i="26"/>
  <c r="AV13" i="33"/>
  <c r="G375" i="27"/>
  <c r="AD122" i="33"/>
  <c r="F94" i="27"/>
  <c r="W65" i="33"/>
  <c r="AO69" i="33"/>
  <c r="AA56" i="36"/>
  <c r="AI55" i="36"/>
  <c r="AT57" i="36"/>
  <c r="X57" i="36"/>
  <c r="D55" i="36"/>
  <c r="BP55" i="36"/>
  <c r="AD56" i="36"/>
  <c r="AU57" i="36"/>
  <c r="O56" i="36"/>
  <c r="K57" i="36"/>
  <c r="AP57" i="36"/>
  <c r="BL57" i="36"/>
  <c r="BX56" i="36"/>
  <c r="R57" i="36"/>
  <c r="BT56" i="36"/>
  <c r="AR57" i="36"/>
  <c r="BA57" i="36"/>
  <c r="J57" i="36"/>
  <c r="AB55" i="36"/>
  <c r="AW55" i="36"/>
  <c r="BD57" i="36"/>
  <c r="AY55" i="36"/>
  <c r="BI57" i="36"/>
  <c r="BG55" i="36"/>
  <c r="BV57" i="36"/>
  <c r="O57" i="36"/>
  <c r="BO55" i="36"/>
  <c r="BD55" i="36"/>
  <c r="H56" i="36"/>
  <c r="G55" i="36"/>
  <c r="AS56" i="36"/>
  <c r="Z55" i="36"/>
  <c r="AJ57" i="36"/>
  <c r="Z57" i="36"/>
  <c r="BG56" i="36"/>
  <c r="AD55" i="36"/>
  <c r="BZ56" i="36"/>
  <c r="AX56" i="36"/>
  <c r="BJ56" i="36"/>
  <c r="AE55" i="36"/>
  <c r="AP55" i="36"/>
  <c r="AC56" i="36"/>
  <c r="B55" i="36"/>
  <c r="AZ56" i="36"/>
  <c r="AH56" i="36"/>
  <c r="AJ56" i="36"/>
  <c r="BV56" i="36"/>
  <c r="W57" i="36"/>
  <c r="AN57" i="36"/>
  <c r="I55" i="36"/>
  <c r="BZ57" i="36"/>
  <c r="D57" i="36"/>
  <c r="U57" i="36"/>
  <c r="BP56" i="36"/>
  <c r="V56" i="36"/>
  <c r="Y56" i="36"/>
  <c r="K55" i="36"/>
  <c r="S57" i="36"/>
  <c r="BM57" i="36"/>
  <c r="J56" i="36"/>
  <c r="BF57" i="36"/>
  <c r="AM57" i="36"/>
  <c r="CA55" i="36"/>
  <c r="BW56" i="36"/>
  <c r="AR56" i="36"/>
  <c r="AG56" i="36"/>
  <c r="CB55" i="36"/>
  <c r="AO55" i="36"/>
  <c r="AL55" i="36"/>
  <c r="W56" i="36"/>
  <c r="BX57" i="36"/>
  <c r="AD57" i="36"/>
  <c r="BH55" i="36"/>
  <c r="H57" i="36"/>
  <c r="BN55" i="36"/>
  <c r="BS56" i="36"/>
  <c r="M56" i="36"/>
  <c r="BN57" i="36"/>
  <c r="BR55" i="36"/>
  <c r="CC55" i="36"/>
  <c r="T55" i="36"/>
  <c r="BE56" i="36"/>
  <c r="AA57" i="36"/>
  <c r="BC55" i="36"/>
  <c r="AP56" i="36"/>
  <c r="R55" i="36"/>
  <c r="H55" i="36"/>
  <c r="Q57" i="36"/>
  <c r="O55" i="36"/>
  <c r="AW56" i="36"/>
  <c r="I57" i="36"/>
  <c r="AF56" i="36"/>
  <c r="BO57" i="36"/>
  <c r="BO56" i="36"/>
  <c r="I56" i="36"/>
  <c r="AX55" i="36"/>
  <c r="AL57" i="36"/>
  <c r="V55" i="36"/>
  <c r="AS57" i="36"/>
  <c r="AI56" i="36"/>
  <c r="X55" i="36"/>
  <c r="AC57" i="36"/>
  <c r="BB56" i="36"/>
  <c r="P55" i="36"/>
  <c r="BT55" i="36"/>
  <c r="AN55" i="36"/>
  <c r="BL56" i="36"/>
  <c r="BI55" i="36"/>
  <c r="AJ55" i="36"/>
  <c r="Y57" i="36"/>
  <c r="AB56" i="36"/>
  <c r="BC57" i="36"/>
  <c r="AQ55" i="36"/>
  <c r="AW57" i="36"/>
  <c r="AV55" i="36"/>
  <c r="D56" i="36"/>
  <c r="AG55" i="36"/>
  <c r="BD56" i="36"/>
  <c r="BW55" i="36"/>
  <c r="CC56" i="36"/>
  <c r="BU56" i="36"/>
  <c r="U56" i="36"/>
  <c r="AQ56" i="36"/>
  <c r="BT57" i="36"/>
  <c r="BJ55" i="36"/>
  <c r="AR55" i="36"/>
  <c r="BY57" i="36"/>
  <c r="AQ57" i="36"/>
  <c r="AF57" i="36"/>
  <c r="BH56" i="36"/>
  <c r="E56" i="36"/>
  <c r="AE57" i="36"/>
  <c r="AO56" i="36"/>
  <c r="BQ56" i="36"/>
  <c r="AV56" i="36"/>
  <c r="J55" i="36"/>
  <c r="F55" i="36"/>
  <c r="BV55" i="36"/>
  <c r="B56" i="36"/>
  <c r="AT55" i="36"/>
  <c r="AE56" i="36"/>
  <c r="Q55" i="36"/>
  <c r="BX55" i="36"/>
  <c r="AG57" i="36"/>
  <c r="BY56" i="36"/>
  <c r="BK55" i="36"/>
  <c r="AY56" i="36"/>
  <c r="AL56" i="36"/>
  <c r="X56" i="36"/>
  <c r="P57" i="36"/>
  <c r="Y55" i="36"/>
  <c r="BH57" i="36"/>
  <c r="AZ57" i="36"/>
  <c r="BL55" i="36"/>
  <c r="BK56" i="36"/>
  <c r="B57" i="36"/>
  <c r="L57" i="36"/>
  <c r="AK56" i="36"/>
  <c r="AZ55" i="36"/>
  <c r="AU56" i="36"/>
  <c r="BA55" i="36"/>
  <c r="C55" i="36"/>
  <c r="E57" i="36"/>
  <c r="N56" i="36"/>
  <c r="BQ57" i="36"/>
  <c r="AK57" i="36"/>
  <c r="BM56" i="36"/>
  <c r="BG57" i="36"/>
  <c r="BC56" i="36"/>
  <c r="AY57" i="36"/>
  <c r="BF56" i="36"/>
  <c r="N57" i="36"/>
  <c r="R56" i="36"/>
  <c r="BQ55" i="36"/>
  <c r="T57" i="36"/>
  <c r="CB56" i="36"/>
  <c r="BW57" i="36"/>
  <c r="AO57" i="36"/>
  <c r="BI56" i="36"/>
  <c r="AM55" i="36"/>
  <c r="Z56" i="36"/>
  <c r="BP57" i="36"/>
  <c r="BU57" i="36"/>
  <c r="S56" i="36"/>
  <c r="AC55" i="36"/>
  <c r="S55" i="36"/>
  <c r="AI57" i="36"/>
  <c r="BR57" i="36"/>
  <c r="E55" i="36"/>
  <c r="AH57" i="36"/>
  <c r="V57" i="36"/>
  <c r="AB57" i="36"/>
  <c r="BR56" i="36"/>
  <c r="BM55" i="36"/>
  <c r="N55" i="36"/>
  <c r="AX57" i="36"/>
  <c r="AH55" i="36"/>
  <c r="CC57" i="36"/>
  <c r="AV57" i="36"/>
  <c r="C57" i="36"/>
  <c r="C56" i="36"/>
  <c r="W55" i="36"/>
  <c r="BK57" i="36"/>
  <c r="CA56" i="36"/>
  <c r="AM56" i="36"/>
  <c r="AS55" i="36"/>
  <c r="AF55" i="36"/>
  <c r="BA56" i="36"/>
  <c r="AK55" i="36"/>
  <c r="AA55" i="36"/>
  <c r="AU55" i="36"/>
  <c r="BU55" i="36"/>
  <c r="AT56" i="36"/>
  <c r="M55" i="36"/>
  <c r="L55" i="36"/>
  <c r="BY55" i="36"/>
  <c r="AN56" i="36"/>
  <c r="K56" i="36"/>
  <c r="BN56" i="36"/>
  <c r="BB57" i="36"/>
  <c r="CA57" i="36"/>
  <c r="BS55" i="36"/>
  <c r="L56" i="36"/>
  <c r="F57" i="36"/>
  <c r="G57" i="36"/>
  <c r="BZ55" i="36"/>
  <c r="T56" i="36"/>
  <c r="BB55" i="36"/>
  <c r="BS57" i="36"/>
  <c r="U55" i="36"/>
  <c r="BE57" i="36"/>
  <c r="BJ57" i="36"/>
  <c r="F56" i="36"/>
  <c r="Q56" i="36"/>
  <c r="BE55" i="36"/>
  <c r="M57" i="36"/>
  <c r="CB57" i="36"/>
  <c r="P56" i="36"/>
  <c r="G56" i="36"/>
  <c r="BF55" i="36"/>
  <c r="I145" i="33"/>
  <c r="G415" i="27"/>
  <c r="X50" i="21"/>
  <c r="G51" i="26"/>
  <c r="Q139" i="33"/>
  <c r="AI85" i="33"/>
  <c r="AM72" i="33"/>
  <c r="G455" i="27"/>
  <c r="I195" i="26"/>
  <c r="J195" i="26" s="1"/>
  <c r="T70" i="33"/>
  <c r="N18" i="33"/>
  <c r="H14" i="33"/>
  <c r="AE144" i="33"/>
  <c r="E145" i="33"/>
  <c r="AK75" i="33"/>
  <c r="AR23" i="33"/>
  <c r="AD21" i="33"/>
  <c r="G498" i="27"/>
  <c r="AX64" i="33"/>
  <c r="F431" i="27"/>
  <c r="AZ12" i="33"/>
  <c r="C24" i="36"/>
  <c r="BE24" i="36"/>
  <c r="L24" i="36"/>
  <c r="BW24" i="36"/>
  <c r="BF22" i="36"/>
  <c r="AM22" i="36"/>
  <c r="AG22" i="36"/>
  <c r="AY22" i="36"/>
  <c r="BK22" i="36"/>
  <c r="N22" i="36"/>
  <c r="BL24" i="36"/>
  <c r="AF23" i="36"/>
  <c r="BT22" i="36"/>
  <c r="F23" i="36"/>
  <c r="BJ23" i="36"/>
  <c r="Q23" i="36"/>
  <c r="CA22" i="36"/>
  <c r="AP23" i="36"/>
  <c r="X23" i="36"/>
  <c r="AC22" i="36"/>
  <c r="AA23" i="36"/>
  <c r="BY22" i="36"/>
  <c r="AP24" i="36"/>
  <c r="BT23" i="36"/>
  <c r="U23" i="36"/>
  <c r="AB23" i="36"/>
  <c r="AI23" i="36"/>
  <c r="T24" i="36"/>
  <c r="AH24" i="36"/>
  <c r="BH24" i="36"/>
  <c r="H22" i="36"/>
  <c r="T22" i="36"/>
  <c r="Z22" i="36"/>
  <c r="BS22" i="36"/>
  <c r="BG22" i="36"/>
  <c r="E22" i="36"/>
  <c r="C23" i="36"/>
  <c r="AX23" i="36"/>
  <c r="BQ22" i="36"/>
  <c r="I23" i="36"/>
  <c r="BC24" i="36"/>
  <c r="BJ22" i="36"/>
  <c r="CA23" i="36"/>
  <c r="BP23" i="36"/>
  <c r="AZ23" i="36"/>
  <c r="M23" i="36"/>
  <c r="BR24" i="36"/>
  <c r="BU22" i="36"/>
  <c r="BH22" i="36"/>
  <c r="W22" i="36"/>
  <c r="BO24" i="36"/>
  <c r="V24" i="36"/>
  <c r="CC22" i="36"/>
  <c r="AB24" i="36"/>
  <c r="AL24" i="36"/>
  <c r="AC23" i="36"/>
  <c r="AZ22" i="36"/>
  <c r="AF22" i="36"/>
  <c r="BZ24" i="36"/>
  <c r="CC23" i="36"/>
  <c r="AM23" i="36"/>
  <c r="F22" i="36"/>
  <c r="BU23" i="36"/>
  <c r="J22" i="36"/>
  <c r="BF24" i="36"/>
  <c r="BN24" i="36"/>
  <c r="CB24" i="36"/>
  <c r="BD23" i="36"/>
  <c r="BE23" i="36"/>
  <c r="AA24" i="36"/>
  <c r="BS23" i="36"/>
  <c r="H24" i="36"/>
  <c r="E24" i="36"/>
  <c r="AY23" i="36"/>
  <c r="AU22" i="36"/>
  <c r="BG23" i="36"/>
  <c r="BK24" i="36"/>
  <c r="AO23" i="36"/>
  <c r="AA22" i="36"/>
  <c r="BW23" i="36"/>
  <c r="F24" i="36"/>
  <c r="AU23" i="36"/>
  <c r="BK23" i="36"/>
  <c r="BE22" i="36"/>
  <c r="Y22" i="36"/>
  <c r="AB22" i="36"/>
  <c r="AZ24" i="36"/>
  <c r="O24" i="36"/>
  <c r="AK23" i="36"/>
  <c r="AX24" i="36"/>
  <c r="BC23" i="36"/>
  <c r="BM23" i="36"/>
  <c r="I22" i="36"/>
  <c r="D24" i="36"/>
  <c r="BD22" i="36"/>
  <c r="AT24" i="36"/>
  <c r="BW22" i="36"/>
  <c r="CB22" i="36"/>
  <c r="BO22" i="36"/>
  <c r="BR22" i="36"/>
  <c r="BD24" i="36"/>
  <c r="BI23" i="36"/>
  <c r="AH22" i="36"/>
  <c r="BC22" i="36"/>
  <c r="AQ22" i="36"/>
  <c r="BM22" i="36"/>
  <c r="S23" i="36"/>
  <c r="BM24" i="36"/>
  <c r="X24" i="36"/>
  <c r="AS24" i="36"/>
  <c r="AW22" i="36"/>
  <c r="J23" i="36"/>
  <c r="BG24" i="36"/>
  <c r="AL22" i="36"/>
  <c r="G23" i="36"/>
  <c r="BB22" i="36"/>
  <c r="BT24" i="36"/>
  <c r="BJ24" i="36"/>
  <c r="Z24" i="36"/>
  <c r="AO24" i="36"/>
  <c r="BP22" i="36"/>
  <c r="BA24" i="36"/>
  <c r="AI22" i="36"/>
  <c r="L23" i="36"/>
  <c r="AF24" i="36"/>
  <c r="BX22" i="36"/>
  <c r="AD24" i="36"/>
  <c r="T23" i="36"/>
  <c r="B24" i="36"/>
  <c r="Q24" i="36"/>
  <c r="BA22" i="36"/>
  <c r="BR23" i="36"/>
  <c r="CA24" i="36"/>
  <c r="BZ23" i="36"/>
  <c r="BQ23" i="36"/>
  <c r="AX22" i="36"/>
  <c r="R22" i="36"/>
  <c r="N24" i="36"/>
  <c r="J24" i="36"/>
  <c r="CB23" i="36"/>
  <c r="AP22" i="36"/>
  <c r="AY24" i="36"/>
  <c r="AK22" i="36"/>
  <c r="AC24" i="36"/>
  <c r="G24" i="36"/>
  <c r="AR24" i="36"/>
  <c r="BU24" i="36"/>
  <c r="BX23" i="36"/>
  <c r="U22" i="36"/>
  <c r="W23" i="36"/>
  <c r="AN24" i="36"/>
  <c r="N23" i="36"/>
  <c r="BI24" i="36"/>
  <c r="L22" i="36"/>
  <c r="X22" i="36"/>
  <c r="S22" i="36"/>
  <c r="AD23" i="36"/>
  <c r="AT23" i="36"/>
  <c r="AV24" i="36"/>
  <c r="AO22" i="36"/>
  <c r="AM24" i="36"/>
  <c r="AD22" i="36"/>
  <c r="H23" i="36"/>
  <c r="BB23" i="36"/>
  <c r="K24" i="36"/>
  <c r="G22" i="36"/>
  <c r="BZ22" i="36"/>
  <c r="E23" i="36"/>
  <c r="BY23" i="36"/>
  <c r="BN22" i="36"/>
  <c r="AV23" i="36"/>
  <c r="AH23" i="36"/>
  <c r="BL23" i="36"/>
  <c r="BV24" i="36"/>
  <c r="Z23" i="36"/>
  <c r="O22" i="36"/>
  <c r="AN23" i="36"/>
  <c r="AE24" i="36"/>
  <c r="AR23" i="36"/>
  <c r="BS24" i="36"/>
  <c r="V23" i="36"/>
  <c r="P23" i="36"/>
  <c r="BQ24" i="36"/>
  <c r="AQ23" i="36"/>
  <c r="R24" i="36"/>
  <c r="V22" i="36"/>
  <c r="BP24" i="36"/>
  <c r="AQ24" i="36"/>
  <c r="AU24" i="36"/>
  <c r="BV23" i="36"/>
  <c r="AG24" i="36"/>
  <c r="S24" i="36"/>
  <c r="AE23" i="36"/>
  <c r="BY24" i="36"/>
  <c r="W24" i="36"/>
  <c r="BX24" i="36"/>
  <c r="AW24" i="36"/>
  <c r="BN23" i="36"/>
  <c r="M22" i="36"/>
  <c r="K22" i="36"/>
  <c r="Y23" i="36"/>
  <c r="R23" i="36"/>
  <c r="AR22" i="36"/>
  <c r="AS23" i="36"/>
  <c r="Q22" i="36"/>
  <c r="D22" i="36"/>
  <c r="AL23" i="36"/>
  <c r="BB24" i="36"/>
  <c r="AN22" i="36"/>
  <c r="O23" i="36"/>
  <c r="B23" i="36"/>
  <c r="K23" i="36"/>
  <c r="BL22" i="36"/>
  <c r="U24" i="36"/>
  <c r="BA23" i="36"/>
  <c r="CC24" i="36"/>
  <c r="AJ24" i="36"/>
  <c r="P22" i="36"/>
  <c r="AK24" i="36"/>
  <c r="AE22" i="36"/>
  <c r="AI24" i="36"/>
  <c r="BO23" i="36"/>
  <c r="BI22" i="36"/>
  <c r="AW23" i="36"/>
  <c r="AJ22" i="36"/>
  <c r="AJ23" i="36"/>
  <c r="M24" i="36"/>
  <c r="AG23" i="36"/>
  <c r="AV22" i="36"/>
  <c r="I24" i="36"/>
  <c r="AS22" i="36"/>
  <c r="C22" i="36"/>
  <c r="D23" i="36"/>
  <c r="Y24" i="36"/>
  <c r="BF23" i="36"/>
  <c r="BH23" i="36"/>
  <c r="BV22" i="36"/>
  <c r="P24" i="36"/>
  <c r="AT22" i="36"/>
  <c r="B22" i="36"/>
  <c r="F138" i="33"/>
  <c r="M64" i="33"/>
  <c r="E442" i="27"/>
  <c r="F383" i="27"/>
  <c r="H79" i="27"/>
  <c r="O72" i="33"/>
  <c r="F325" i="27"/>
  <c r="G445" i="27"/>
  <c r="W27" i="33"/>
  <c r="F47" i="21"/>
  <c r="I53" i="21"/>
  <c r="AO26" i="33"/>
  <c r="P140" i="26"/>
  <c r="O48" i="21"/>
  <c r="H122" i="28"/>
  <c r="H123" i="28" s="1"/>
  <c r="F125" i="33"/>
  <c r="V127" i="33"/>
  <c r="F469" i="27"/>
  <c r="Q74" i="33"/>
  <c r="H374" i="27"/>
  <c r="H52" i="28"/>
  <c r="H53" i="28" s="1"/>
  <c r="AU134" i="33"/>
  <c r="W84" i="33"/>
  <c r="F319" i="27"/>
  <c r="L77" i="33"/>
  <c r="H271" i="27"/>
  <c r="F338" i="27"/>
  <c r="F176" i="27"/>
  <c r="D142" i="33"/>
  <c r="G59" i="26"/>
  <c r="B87" i="33"/>
  <c r="I133" i="33"/>
  <c r="AG23" i="33"/>
  <c r="Y44" i="21"/>
  <c r="AU144" i="33"/>
  <c r="AQ72" i="33"/>
  <c r="H409" i="27"/>
  <c r="H452" i="27"/>
  <c r="Q140" i="33"/>
  <c r="E299" i="27"/>
  <c r="F141" i="33"/>
  <c r="AJ18" i="33"/>
  <c r="M143" i="33"/>
  <c r="F25" i="33"/>
  <c r="E242" i="27"/>
  <c r="F200" i="27"/>
  <c r="P60" i="26"/>
  <c r="N49" i="26"/>
  <c r="H310" i="27"/>
  <c r="Q22" i="33"/>
  <c r="P174" i="26"/>
  <c r="F328" i="27"/>
  <c r="N121" i="26"/>
  <c r="I147" i="26"/>
  <c r="F124" i="27"/>
  <c r="H475" i="27"/>
  <c r="AE123" i="33"/>
  <c r="F339" i="27"/>
  <c r="AL81" i="33"/>
  <c r="F287" i="27"/>
  <c r="AD143" i="33"/>
  <c r="AC79" i="33"/>
  <c r="B74" i="33"/>
  <c r="F446" i="27"/>
  <c r="W46" i="21"/>
  <c r="E515" i="27"/>
  <c r="AT71" i="33"/>
  <c r="Q144" i="33"/>
  <c r="D132" i="33"/>
  <c r="F340" i="27"/>
  <c r="W145" i="33"/>
  <c r="G473" i="27"/>
  <c r="AD67" i="33"/>
  <c r="F390" i="27"/>
  <c r="X49" i="21"/>
  <c r="AU85" i="33"/>
  <c r="Z46" i="21"/>
  <c r="AM16" i="33"/>
  <c r="AE140" i="33"/>
  <c r="AC81" i="33"/>
  <c r="E506" i="27"/>
  <c r="Y53" i="21"/>
  <c r="P87" i="33"/>
  <c r="P122" i="33"/>
  <c r="AK83" i="33"/>
  <c r="M139" i="33"/>
  <c r="K85" i="33"/>
  <c r="I182" i="26"/>
  <c r="N38" i="21"/>
  <c r="F403" i="27"/>
  <c r="E113" i="26"/>
  <c r="H479" i="27"/>
  <c r="AV29" i="33"/>
  <c r="AL79" i="33"/>
  <c r="AN69" i="33"/>
  <c r="AV22" i="33"/>
  <c r="E85" i="33"/>
  <c r="E194" i="26"/>
  <c r="U64" i="33"/>
  <c r="C128" i="33"/>
  <c r="E56" i="26"/>
  <c r="M126" i="33"/>
  <c r="H62" i="28"/>
  <c r="H63" i="28" s="1"/>
  <c r="G40" i="27"/>
  <c r="AT28" i="33"/>
  <c r="P81" i="33"/>
  <c r="AT82" i="33"/>
  <c r="AE22" i="33"/>
  <c r="H82" i="33"/>
  <c r="AF73" i="33"/>
  <c r="C127" i="33"/>
  <c r="Q18" i="33"/>
  <c r="C25" i="33"/>
  <c r="M81" i="33"/>
  <c r="H68" i="27"/>
  <c r="AM74" i="33"/>
  <c r="C15" i="33"/>
  <c r="H162" i="27"/>
  <c r="P203" i="26"/>
  <c r="H396" i="27"/>
  <c r="O83" i="33"/>
  <c r="W72" i="33"/>
  <c r="E324" i="27"/>
  <c r="H399" i="27"/>
  <c r="AG130" i="33"/>
  <c r="AE25" i="33"/>
  <c r="G245" i="27"/>
  <c r="H80" i="27"/>
  <c r="E202" i="26"/>
  <c r="N193" i="26"/>
  <c r="N126" i="33"/>
  <c r="G128" i="26"/>
  <c r="O87" i="33"/>
  <c r="AY70" i="33"/>
  <c r="E188" i="27"/>
  <c r="AD131" i="33"/>
  <c r="F491" i="27"/>
  <c r="O17" i="33"/>
  <c r="O138" i="33"/>
  <c r="E134" i="27"/>
  <c r="AT81" i="33"/>
  <c r="U27" i="33"/>
  <c r="E109" i="27"/>
  <c r="N77" i="33"/>
  <c r="AV71" i="33"/>
  <c r="AM81" i="33"/>
  <c r="G128" i="33"/>
  <c r="F288" i="27"/>
  <c r="L121" i="26"/>
  <c r="AD138" i="33"/>
  <c r="AC73" i="33"/>
  <c r="I40" i="21"/>
  <c r="R28" i="33"/>
  <c r="F133" i="33"/>
  <c r="N81" i="33"/>
  <c r="F180" i="27"/>
  <c r="E265" i="27"/>
  <c r="AD6" i="33"/>
  <c r="G393" i="27"/>
  <c r="E83" i="27"/>
  <c r="G366" i="27"/>
  <c r="Q68" i="33"/>
  <c r="AK21" i="33"/>
  <c r="F293" i="27"/>
  <c r="F503" i="27"/>
  <c r="G237" i="27"/>
  <c r="E322" i="27"/>
  <c r="F112" i="27"/>
  <c r="AN18" i="33"/>
  <c r="E193" i="26"/>
  <c r="O136" i="33"/>
  <c r="N44" i="21"/>
  <c r="X136" i="33"/>
  <c r="AV69" i="33"/>
  <c r="V24" i="33"/>
  <c r="E213" i="27"/>
  <c r="H107" i="27"/>
  <c r="H299" i="27"/>
  <c r="G79" i="33"/>
  <c r="I29" i="33"/>
  <c r="AX70" i="33"/>
  <c r="G158" i="26"/>
  <c r="H124" i="27"/>
  <c r="F100" i="27"/>
  <c r="B136" i="33"/>
  <c r="F471" i="27"/>
  <c r="G91" i="27"/>
  <c r="W122" i="33"/>
  <c r="AE136" i="33"/>
  <c r="E182" i="27"/>
  <c r="AE12" i="33"/>
  <c r="AT26" i="33"/>
  <c r="J81" i="33"/>
  <c r="O70" i="33"/>
  <c r="L131" i="26"/>
  <c r="G75" i="33"/>
  <c r="AO82" i="33"/>
  <c r="H67" i="28"/>
  <c r="H68" i="28" s="1"/>
  <c r="F428" i="27"/>
  <c r="N23" i="33"/>
  <c r="X29" i="33"/>
  <c r="H512" i="27"/>
  <c r="AG144" i="33"/>
  <c r="P145" i="33"/>
  <c r="AU142" i="33"/>
  <c r="S136" i="33"/>
  <c r="C22" i="33"/>
  <c r="B80" i="33"/>
  <c r="H154" i="27"/>
  <c r="F80" i="33"/>
  <c r="C134" i="33"/>
  <c r="H515" i="27"/>
  <c r="H159" i="27"/>
  <c r="I175" i="26"/>
  <c r="AN77" i="33"/>
  <c r="AD75" i="33"/>
  <c r="G102" i="26"/>
  <c r="AF79" i="33"/>
  <c r="L204" i="26"/>
  <c r="AC133" i="33"/>
  <c r="B6" i="33"/>
  <c r="AZ133" i="33"/>
  <c r="E421" i="27"/>
  <c r="Y81" i="33"/>
  <c r="F482" i="27"/>
  <c r="G95" i="26"/>
  <c r="H95" i="26" s="1"/>
  <c r="AD86" i="33"/>
  <c r="E39" i="27"/>
  <c r="AM122" i="33"/>
  <c r="AS80" i="33"/>
  <c r="F72" i="27"/>
  <c r="G409" i="27"/>
  <c r="F502" i="27"/>
  <c r="F237" i="27"/>
  <c r="G130" i="26"/>
  <c r="AE85" i="33"/>
  <c r="R50" i="21"/>
  <c r="AH139" i="33"/>
  <c r="H83" i="27"/>
  <c r="Z40" i="21"/>
  <c r="P19" i="33"/>
  <c r="F53" i="21"/>
  <c r="W139" i="33"/>
  <c r="AJ78" i="33"/>
  <c r="G361" i="27"/>
  <c r="Q42" i="21"/>
  <c r="F273" i="27"/>
  <c r="Q130" i="33"/>
  <c r="P13" i="33"/>
  <c r="Q23" i="33"/>
  <c r="F404" i="27"/>
  <c r="E267" i="27"/>
  <c r="AU69" i="33"/>
  <c r="E146" i="27"/>
  <c r="P104" i="26"/>
  <c r="AU19" i="33"/>
  <c r="AP9" i="33"/>
  <c r="F514" i="27"/>
  <c r="AL124" i="33"/>
  <c r="H163" i="27"/>
  <c r="AT68" i="33"/>
  <c r="AW135" i="33"/>
  <c r="AW137" i="33"/>
  <c r="G69" i="26"/>
  <c r="H69" i="26" s="1"/>
  <c r="E396" i="27"/>
  <c r="G383" i="27"/>
  <c r="AC67" i="33"/>
  <c r="F132" i="33"/>
  <c r="AX8" i="33"/>
  <c r="AI16" i="33"/>
  <c r="B76" i="33"/>
  <c r="AU21" i="33"/>
  <c r="O132" i="33"/>
  <c r="F402" i="27"/>
  <c r="AD12" i="33"/>
  <c r="G109" i="27"/>
  <c r="AC68" i="33"/>
  <c r="O140" i="33"/>
  <c r="F321" i="27"/>
  <c r="AU129" i="33"/>
  <c r="E476" i="27"/>
  <c r="E295" i="27"/>
  <c r="O42" i="21"/>
  <c r="S84" i="33"/>
  <c r="H453" i="27"/>
  <c r="G489" i="27"/>
  <c r="E134" i="33"/>
  <c r="K124" i="33"/>
  <c r="E177" i="27"/>
  <c r="R125" i="33"/>
  <c r="G82" i="27"/>
  <c r="O15" i="33"/>
  <c r="S140" i="33"/>
  <c r="H502" i="27"/>
  <c r="P138" i="26"/>
  <c r="F152" i="27"/>
  <c r="P39" i="21"/>
  <c r="R47" i="21"/>
  <c r="E175" i="27"/>
  <c r="K79" i="33"/>
  <c r="N195" i="26"/>
  <c r="N139" i="33"/>
  <c r="AL20" i="33"/>
  <c r="E53" i="21"/>
  <c r="E351" i="27"/>
  <c r="F289" i="27"/>
  <c r="E166" i="27"/>
  <c r="H11" i="33"/>
  <c r="AF19" i="33"/>
  <c r="E97" i="27"/>
  <c r="L87" i="26"/>
  <c r="AY141" i="33"/>
  <c r="P52" i="21"/>
  <c r="AZ69" i="33"/>
  <c r="H487" i="27"/>
  <c r="F410" i="27"/>
  <c r="H97" i="28"/>
  <c r="H98" i="28" s="1"/>
  <c r="AA55" i="21"/>
  <c r="E129" i="33"/>
  <c r="G174" i="26"/>
  <c r="F259" i="27"/>
  <c r="E26" i="33"/>
  <c r="L80" i="33"/>
  <c r="F272" i="27"/>
  <c r="E166" i="26"/>
  <c r="Q76" i="33"/>
  <c r="F107" i="27"/>
  <c r="G84" i="33"/>
  <c r="AE28" i="33"/>
  <c r="F130" i="33"/>
  <c r="H53" i="21"/>
  <c r="E348" i="27"/>
  <c r="C141" i="33"/>
  <c r="AJ70" i="33"/>
  <c r="L168" i="26"/>
  <c r="G470" i="27"/>
  <c r="B20" i="33"/>
  <c r="AX15" i="33"/>
  <c r="AI135" i="33"/>
  <c r="U87" i="33"/>
  <c r="E234" i="27"/>
  <c r="Q66" i="33"/>
  <c r="AK66" i="33"/>
  <c r="G160" i="27"/>
  <c r="P72" i="33"/>
  <c r="S13" i="33"/>
  <c r="AS77" i="33"/>
  <c r="AH132" i="33"/>
  <c r="L130" i="33"/>
  <c r="P26" i="33"/>
  <c r="G475" i="27"/>
  <c r="G230" i="27"/>
  <c r="L122" i="33"/>
  <c r="H430" i="27"/>
  <c r="F212" i="27"/>
  <c r="W140" i="33"/>
  <c r="AR72" i="33"/>
  <c r="H397" i="27"/>
  <c r="F122" i="28"/>
  <c r="F123" i="28" s="1"/>
  <c r="G81" i="27"/>
  <c r="T8" i="33"/>
  <c r="E497" i="27"/>
  <c r="R82" i="33"/>
  <c r="BD35" i="36"/>
  <c r="R34" i="36"/>
  <c r="BD36" i="36"/>
  <c r="AO34" i="36"/>
  <c r="E36" i="36"/>
  <c r="BM35" i="36"/>
  <c r="X36" i="36"/>
  <c r="BQ36" i="36"/>
  <c r="BK34" i="36"/>
  <c r="O34" i="36"/>
  <c r="T36" i="36"/>
  <c r="BF34" i="36"/>
  <c r="BI35" i="36"/>
  <c r="AD35" i="36"/>
  <c r="BN36" i="36"/>
  <c r="AB36" i="36"/>
  <c r="H36" i="36"/>
  <c r="K36" i="36"/>
  <c r="BY35" i="36"/>
  <c r="O35" i="36"/>
  <c r="AE36" i="36"/>
  <c r="BY34" i="36"/>
  <c r="AD36" i="36"/>
  <c r="AC34" i="36"/>
  <c r="CC34" i="36"/>
  <c r="BA34" i="36"/>
  <c r="Q35" i="36"/>
  <c r="M35" i="36"/>
  <c r="CB36" i="36"/>
  <c r="Z34" i="36"/>
  <c r="U36" i="36"/>
  <c r="AQ34" i="36"/>
  <c r="AQ35" i="36"/>
  <c r="CB34" i="36"/>
  <c r="J34" i="36"/>
  <c r="S35" i="36"/>
  <c r="AS34" i="36"/>
  <c r="F36" i="36"/>
  <c r="BQ35" i="36"/>
  <c r="AJ36" i="36"/>
  <c r="AQ36" i="36"/>
  <c r="BR35" i="36"/>
  <c r="BS34" i="36"/>
  <c r="BU35" i="36"/>
  <c r="AD34" i="36"/>
  <c r="P35" i="36"/>
  <c r="AS35" i="36"/>
  <c r="B36" i="36"/>
  <c r="B34" i="36"/>
  <c r="BJ34" i="36"/>
  <c r="C35" i="36"/>
  <c r="AR34" i="36"/>
  <c r="L34" i="36"/>
  <c r="BG35" i="36"/>
  <c r="BV34" i="36"/>
  <c r="T35" i="36"/>
  <c r="BL34" i="36"/>
  <c r="BQ34" i="36"/>
  <c r="BF35" i="36"/>
  <c r="AH36" i="36"/>
  <c r="BV35" i="36"/>
  <c r="J35" i="36"/>
  <c r="R35" i="36"/>
  <c r="I34" i="36"/>
  <c r="BS35" i="36"/>
  <c r="F34" i="36"/>
  <c r="BP34" i="36"/>
  <c r="AX34" i="36"/>
  <c r="AC36" i="36"/>
  <c r="T34" i="36"/>
  <c r="Y34" i="36"/>
  <c r="AU35" i="36"/>
  <c r="BX34" i="36"/>
  <c r="AP36" i="36"/>
  <c r="AP34" i="36"/>
  <c r="CA35" i="36"/>
  <c r="BK35" i="36"/>
  <c r="L35" i="36"/>
  <c r="AL34" i="36"/>
  <c r="BR36" i="36"/>
  <c r="CA34" i="36"/>
  <c r="AI34" i="36"/>
  <c r="AN34" i="36"/>
  <c r="AT35" i="36"/>
  <c r="BM34" i="36"/>
  <c r="P34" i="36"/>
  <c r="BP36" i="36"/>
  <c r="O36" i="36"/>
  <c r="H35" i="36"/>
  <c r="AA34" i="36"/>
  <c r="W36" i="36"/>
  <c r="AR35" i="36"/>
  <c r="V36" i="36"/>
  <c r="BO36" i="36"/>
  <c r="AM35" i="36"/>
  <c r="I36" i="36"/>
  <c r="BW36" i="36"/>
  <c r="BZ34" i="36"/>
  <c r="AH34" i="36"/>
  <c r="W34" i="36"/>
  <c r="S34" i="36"/>
  <c r="AW36" i="36"/>
  <c r="AA36" i="36"/>
  <c r="L36" i="36"/>
  <c r="AG36" i="36"/>
  <c r="CC36" i="36"/>
  <c r="BJ35" i="36"/>
  <c r="R36" i="36"/>
  <c r="BL36" i="36"/>
  <c r="BN35" i="36"/>
  <c r="AL36" i="36"/>
  <c r="BU36" i="36"/>
  <c r="AN35" i="36"/>
  <c r="BH35" i="36"/>
  <c r="J36" i="36"/>
  <c r="C36" i="36"/>
  <c r="V34" i="36"/>
  <c r="AW34" i="36"/>
  <c r="AT34" i="36"/>
  <c r="AJ35" i="36"/>
  <c r="F35" i="36"/>
  <c r="BE36" i="36"/>
  <c r="B35" i="36"/>
  <c r="AF35" i="36"/>
  <c r="CC35" i="36"/>
  <c r="AX35" i="36"/>
  <c r="AU34" i="36"/>
  <c r="AC35" i="36"/>
  <c r="AE34" i="36"/>
  <c r="AW35" i="36"/>
  <c r="AF36" i="36"/>
  <c r="U34" i="36"/>
  <c r="K34" i="36"/>
  <c r="AP35" i="36"/>
  <c r="BT34" i="36"/>
  <c r="BD34" i="36"/>
  <c r="BC36" i="36"/>
  <c r="P36" i="36"/>
  <c r="AV36" i="36"/>
  <c r="S36" i="36"/>
  <c r="BT35" i="36"/>
  <c r="W35" i="36"/>
  <c r="AS36" i="36"/>
  <c r="AZ34" i="36"/>
  <c r="N34" i="36"/>
  <c r="AM36" i="36"/>
  <c r="BB35" i="36"/>
  <c r="BS36" i="36"/>
  <c r="K35" i="36"/>
  <c r="BO34" i="36"/>
  <c r="BT36" i="36"/>
  <c r="AY34" i="36"/>
  <c r="U35" i="36"/>
  <c r="AV35" i="36"/>
  <c r="AM34" i="36"/>
  <c r="E34" i="36"/>
  <c r="BE35" i="36"/>
  <c r="BM36" i="36"/>
  <c r="BA36" i="36"/>
  <c r="BW35" i="36"/>
  <c r="BZ36" i="36"/>
  <c r="AE35" i="36"/>
  <c r="BZ35" i="36"/>
  <c r="E35" i="36"/>
  <c r="BK36" i="36"/>
  <c r="AK36" i="36"/>
  <c r="AK35" i="36"/>
  <c r="Y35" i="36"/>
  <c r="AZ36" i="36"/>
  <c r="AL35" i="36"/>
  <c r="N35" i="36"/>
  <c r="Y36" i="36"/>
  <c r="BW34" i="36"/>
  <c r="BO35" i="36"/>
  <c r="BX36" i="36"/>
  <c r="BI36" i="36"/>
  <c r="BE34" i="36"/>
  <c r="M34" i="36"/>
  <c r="X35" i="36"/>
  <c r="BA35" i="36"/>
  <c r="I35" i="36"/>
  <c r="C34" i="36"/>
  <c r="BB36" i="36"/>
  <c r="BH36" i="36"/>
  <c r="Z35" i="36"/>
  <c r="AG34" i="36"/>
  <c r="BN34" i="36"/>
  <c r="H34" i="36"/>
  <c r="BX35" i="36"/>
  <c r="BY36" i="36"/>
  <c r="AY36" i="36"/>
  <c r="BJ36" i="36"/>
  <c r="BH34" i="36"/>
  <c r="D34" i="36"/>
  <c r="BR34" i="36"/>
  <c r="CB35" i="36"/>
  <c r="AU36" i="36"/>
  <c r="AZ35" i="36"/>
  <c r="X34" i="36"/>
  <c r="AK34" i="36"/>
  <c r="AA35" i="36"/>
  <c r="AF34" i="36"/>
  <c r="CA36" i="36"/>
  <c r="BL35" i="36"/>
  <c r="M36" i="36"/>
  <c r="BG34" i="36"/>
  <c r="BC35" i="36"/>
  <c r="AO36" i="36"/>
  <c r="Q36" i="36"/>
  <c r="BB34" i="36"/>
  <c r="BV36" i="36"/>
  <c r="AG35" i="36"/>
  <c r="G34" i="36"/>
  <c r="AI35" i="36"/>
  <c r="BC34" i="36"/>
  <c r="AN36" i="36"/>
  <c r="Z36" i="36"/>
  <c r="D35" i="36"/>
  <c r="AJ34" i="36"/>
  <c r="BU34" i="36"/>
  <c r="D36" i="36"/>
  <c r="BG36" i="36"/>
  <c r="G36" i="36"/>
  <c r="AT36" i="36"/>
  <c r="BP35" i="36"/>
  <c r="N36" i="36"/>
  <c r="BI34" i="36"/>
  <c r="BF36" i="36"/>
  <c r="AB34" i="36"/>
  <c r="AV34" i="36"/>
  <c r="AO35" i="36"/>
  <c r="AY35" i="36"/>
  <c r="AR36" i="36"/>
  <c r="V35" i="36"/>
  <c r="AH35" i="36"/>
  <c r="Q34" i="36"/>
  <c r="AI36" i="36"/>
  <c r="AB35" i="36"/>
  <c r="AX36" i="36"/>
  <c r="G35" i="36"/>
  <c r="G300" i="27"/>
  <c r="G84" i="26"/>
  <c r="G65" i="27"/>
  <c r="T141" i="33"/>
  <c r="O51" i="21"/>
  <c r="P64" i="33"/>
  <c r="B7" i="33"/>
  <c r="G287" i="27"/>
  <c r="R127" i="33"/>
  <c r="G93" i="27"/>
  <c r="AG70" i="33"/>
  <c r="N42" i="21"/>
  <c r="AJ21" i="33"/>
  <c r="Q141" i="33"/>
  <c r="E380" i="27"/>
  <c r="N194" i="26"/>
  <c r="F513" i="27"/>
  <c r="H463" i="27"/>
  <c r="L15" i="33"/>
  <c r="F117" i="28"/>
  <c r="F118" i="28" s="1"/>
  <c r="AI13" i="33"/>
  <c r="AY137" i="33"/>
  <c r="AG79" i="33"/>
  <c r="E302" i="27"/>
  <c r="I200" i="26"/>
  <c r="G168" i="26"/>
  <c r="H168" i="26" s="1"/>
  <c r="AS81" i="33"/>
  <c r="AF15" i="33"/>
  <c r="E95" i="27"/>
  <c r="G505" i="27"/>
  <c r="L82" i="33"/>
  <c r="Y26" i="33"/>
  <c r="D22" i="33"/>
  <c r="E247" i="27"/>
  <c r="F54" i="27"/>
  <c r="AR14" i="33"/>
  <c r="S135" i="33"/>
  <c r="F267" i="27"/>
  <c r="E68" i="33"/>
  <c r="H173" i="27"/>
  <c r="AH84" i="33"/>
  <c r="F229" i="27"/>
  <c r="E395" i="27"/>
  <c r="H486" i="27"/>
  <c r="F260" i="27"/>
  <c r="H47" i="29"/>
  <c r="H48" i="29" s="1"/>
  <c r="AG77" i="33"/>
  <c r="J12" i="33"/>
  <c r="F473" i="27"/>
  <c r="U23" i="33"/>
  <c r="I184" i="26"/>
  <c r="AG9" i="33"/>
  <c r="K140" i="33"/>
  <c r="N15" i="33"/>
  <c r="E464" i="27"/>
  <c r="K75" i="33"/>
  <c r="F28" i="33"/>
  <c r="AO127" i="33"/>
  <c r="E508" i="27"/>
  <c r="AT136" i="33"/>
  <c r="D127" i="33"/>
  <c r="AW141" i="33"/>
  <c r="E433" i="27"/>
  <c r="H37" i="28"/>
  <c r="H38" i="28" s="1"/>
  <c r="I192" i="26"/>
  <c r="J192" i="26" s="1"/>
  <c r="M23" i="33"/>
  <c r="H146" i="27"/>
  <c r="K7" i="33"/>
  <c r="H82" i="29"/>
  <c r="H83" i="29" s="1"/>
  <c r="H112" i="27"/>
  <c r="E415" i="27"/>
  <c r="F481" i="27"/>
  <c r="AE73" i="33"/>
  <c r="V80" i="33"/>
  <c r="AJ126" i="33"/>
  <c r="AC69" i="33"/>
  <c r="F238" i="27"/>
  <c r="F62" i="29"/>
  <c r="F63" i="29" s="1"/>
  <c r="E136" i="33"/>
  <c r="AY83" i="33"/>
  <c r="AT130" i="33"/>
  <c r="AV26" i="33"/>
  <c r="F381" i="27"/>
  <c r="Z44" i="21"/>
  <c r="AG135" i="33"/>
  <c r="H285" i="27"/>
  <c r="G50" i="21"/>
  <c r="O66" i="33"/>
  <c r="AF24" i="33"/>
  <c r="E261" i="27"/>
  <c r="AG21" i="33"/>
  <c r="F156" i="27"/>
  <c r="L145" i="33"/>
  <c r="E501" i="27"/>
  <c r="AG8" i="33"/>
  <c r="H398" i="27"/>
  <c r="AE64" i="33"/>
  <c r="F443" i="27"/>
  <c r="G135" i="27"/>
  <c r="W39" i="21"/>
  <c r="G108" i="27"/>
  <c r="T74" i="33"/>
  <c r="G212" i="27"/>
  <c r="AZ68" i="33"/>
  <c r="G167" i="27"/>
  <c r="G209" i="27"/>
  <c r="AT79" i="33"/>
  <c r="E423" i="27"/>
  <c r="G43" i="21"/>
  <c r="E177" i="26"/>
  <c r="AC84" i="33"/>
  <c r="E16" i="33"/>
  <c r="I16" i="33"/>
  <c r="P50" i="26"/>
  <c r="H127" i="27"/>
  <c r="AK68" i="33"/>
  <c r="U25" i="33"/>
  <c r="E65" i="26"/>
  <c r="AN133" i="33"/>
  <c r="M68" i="33"/>
  <c r="G500" i="27"/>
  <c r="AM27" i="33"/>
  <c r="E161" i="27"/>
  <c r="H71" i="33"/>
  <c r="S27" i="33"/>
  <c r="F24" i="33"/>
  <c r="AZ136" i="33"/>
  <c r="E270" i="27"/>
  <c r="T25" i="33"/>
  <c r="S83" i="33"/>
  <c r="G318" i="27"/>
  <c r="AO87" i="33"/>
  <c r="V64" i="33"/>
  <c r="L126" i="33"/>
  <c r="G374" i="27"/>
  <c r="R75" i="33"/>
  <c r="F71" i="27"/>
  <c r="W48" i="21"/>
  <c r="J78" i="33"/>
  <c r="E288" i="27"/>
  <c r="H9" i="33"/>
  <c r="AM7" i="33"/>
  <c r="AX77" i="33"/>
  <c r="I45" i="21"/>
  <c r="AE65" i="33"/>
  <c r="AC29" i="33"/>
  <c r="M128" i="33"/>
  <c r="R81" i="33"/>
  <c r="AJ15" i="33"/>
  <c r="N56" i="26"/>
  <c r="AY142" i="33"/>
  <c r="H67" i="33"/>
  <c r="AE74" i="33"/>
  <c r="U123" i="33"/>
  <c r="AR73" i="33"/>
  <c r="AA50" i="21"/>
  <c r="AC18" i="33"/>
  <c r="O64" i="33"/>
  <c r="G125" i="33"/>
  <c r="I167" i="26"/>
  <c r="J167" i="26" s="1"/>
  <c r="E45" i="27"/>
  <c r="L72" i="33"/>
  <c r="E228" i="27"/>
  <c r="AJ65" i="33"/>
  <c r="H48" i="21"/>
  <c r="AZ137" i="33"/>
  <c r="H260" i="27"/>
  <c r="AC127" i="33"/>
  <c r="AM129" i="33"/>
  <c r="F301" i="27"/>
  <c r="AW20" i="33"/>
  <c r="AV83" i="33"/>
  <c r="AS8" i="33"/>
  <c r="J17" i="33"/>
  <c r="M83" i="33"/>
  <c r="J20" i="33"/>
  <c r="P177" i="26"/>
  <c r="AI19" i="33"/>
  <c r="E392" i="27"/>
  <c r="N78" i="26"/>
  <c r="G159" i="27"/>
  <c r="F375" i="27"/>
  <c r="AI73" i="33"/>
  <c r="G126" i="27"/>
  <c r="T12" i="33"/>
  <c r="AN87" i="33"/>
  <c r="Q80" i="33"/>
  <c r="E221" i="27"/>
  <c r="O125" i="33"/>
  <c r="H42" i="29"/>
  <c r="H43" i="29" s="1"/>
  <c r="F187" i="27"/>
  <c r="AN40" i="36"/>
  <c r="AT40" i="36"/>
  <c r="BZ41" i="36"/>
  <c r="BZ40" i="36"/>
  <c r="I42" i="36"/>
  <c r="BL41" i="36"/>
  <c r="AD40" i="36"/>
  <c r="BQ41" i="36"/>
  <c r="U42" i="36"/>
  <c r="P41" i="36"/>
  <c r="AG41" i="36"/>
  <c r="AJ41" i="36"/>
  <c r="AK41" i="36"/>
  <c r="AN41" i="36"/>
  <c r="BB41" i="36"/>
  <c r="W42" i="36"/>
  <c r="CC40" i="36"/>
  <c r="AV40" i="36"/>
  <c r="BM41" i="36"/>
  <c r="AA42" i="36"/>
  <c r="Q42" i="36"/>
  <c r="L40" i="36"/>
  <c r="BX40" i="36"/>
  <c r="C40" i="36"/>
  <c r="BR40" i="36"/>
  <c r="C41" i="36"/>
  <c r="BG41" i="36"/>
  <c r="U40" i="36"/>
  <c r="AB41" i="36"/>
  <c r="BW41" i="36"/>
  <c r="AO41" i="36"/>
  <c r="BQ42" i="36"/>
  <c r="BA41" i="36"/>
  <c r="AL42" i="36"/>
  <c r="L42" i="36"/>
  <c r="BU42" i="36"/>
  <c r="BV42" i="36"/>
  <c r="BB40" i="36"/>
  <c r="BD41" i="36"/>
  <c r="BF41" i="36"/>
  <c r="V40" i="36"/>
  <c r="AX40" i="36"/>
  <c r="BS42" i="36"/>
  <c r="E40" i="36"/>
  <c r="BY41" i="36"/>
  <c r="G42" i="36"/>
  <c r="BL40" i="36"/>
  <c r="Y40" i="36"/>
  <c r="I40" i="36"/>
  <c r="BC40" i="36"/>
  <c r="T40" i="36"/>
  <c r="AH41" i="36"/>
  <c r="AA40" i="36"/>
  <c r="Z40" i="36"/>
  <c r="BP40" i="36"/>
  <c r="AS41" i="36"/>
  <c r="AQ40" i="36"/>
  <c r="R41" i="36"/>
  <c r="BR42" i="36"/>
  <c r="Z41" i="36"/>
  <c r="AJ40" i="36"/>
  <c r="BG42" i="36"/>
  <c r="BN40" i="36"/>
  <c r="AE42" i="36"/>
  <c r="AX41" i="36"/>
  <c r="BN41" i="36"/>
  <c r="BK41" i="36"/>
  <c r="AW41" i="36"/>
  <c r="Y41" i="36"/>
  <c r="AH40" i="36"/>
  <c r="V42" i="36"/>
  <c r="Y42" i="36"/>
  <c r="AI42" i="36"/>
  <c r="BI40" i="36"/>
  <c r="K41" i="36"/>
  <c r="AJ42" i="36"/>
  <c r="AG40" i="36"/>
  <c r="BT42" i="36"/>
  <c r="AY40" i="36"/>
  <c r="AV41" i="36"/>
  <c r="BO42" i="36"/>
  <c r="AC42" i="36"/>
  <c r="AU41" i="36"/>
  <c r="AK40" i="36"/>
  <c r="BH42" i="36"/>
  <c r="CB40" i="36"/>
  <c r="BW40" i="36"/>
  <c r="H40" i="36"/>
  <c r="CA40" i="36"/>
  <c r="BY42" i="36"/>
  <c r="AF40" i="36"/>
  <c r="X41" i="36"/>
  <c r="AC41" i="36"/>
  <c r="U41" i="36"/>
  <c r="P42" i="36"/>
  <c r="CC42" i="36"/>
  <c r="AI41" i="36"/>
  <c r="AL40" i="36"/>
  <c r="BN42" i="36"/>
  <c r="T42" i="36"/>
  <c r="BO40" i="36"/>
  <c r="AP42" i="36"/>
  <c r="AT42" i="36"/>
  <c r="BC42" i="36"/>
  <c r="Z42" i="36"/>
  <c r="N40" i="36"/>
  <c r="AF42" i="36"/>
  <c r="BF40" i="36"/>
  <c r="BJ40" i="36"/>
  <c r="AF41" i="36"/>
  <c r="W40" i="36"/>
  <c r="BT40" i="36"/>
  <c r="BJ42" i="36"/>
  <c r="BP41" i="36"/>
  <c r="BH40" i="36"/>
  <c r="BC41" i="36"/>
  <c r="B40" i="36"/>
  <c r="I41" i="36"/>
  <c r="BA40" i="36"/>
  <c r="P40" i="36"/>
  <c r="BJ41" i="36"/>
  <c r="X40" i="36"/>
  <c r="AP40" i="36"/>
  <c r="AE40" i="36"/>
  <c r="BE40" i="36"/>
  <c r="AI40" i="36"/>
  <c r="B42" i="36"/>
  <c r="BT41" i="36"/>
  <c r="W41" i="36"/>
  <c r="CA41" i="36"/>
  <c r="BB42" i="36"/>
  <c r="R42" i="36"/>
  <c r="AZ40" i="36"/>
  <c r="B41" i="36"/>
  <c r="T41" i="36"/>
  <c r="AW42" i="36"/>
  <c r="AG42" i="36"/>
  <c r="AW40" i="36"/>
  <c r="BX42" i="36"/>
  <c r="BI42" i="36"/>
  <c r="AD42" i="36"/>
  <c r="AS42" i="36"/>
  <c r="CB41" i="36"/>
  <c r="K40" i="36"/>
  <c r="J42" i="36"/>
  <c r="M42" i="36"/>
  <c r="BK42" i="36"/>
  <c r="X42" i="36"/>
  <c r="AK42" i="36"/>
  <c r="D40" i="36"/>
  <c r="BV41" i="36"/>
  <c r="AZ41" i="36"/>
  <c r="AE41" i="36"/>
  <c r="BM42" i="36"/>
  <c r="CA42" i="36"/>
  <c r="J40" i="36"/>
  <c r="AB42" i="36"/>
  <c r="G40" i="36"/>
  <c r="AU40" i="36"/>
  <c r="AL41" i="36"/>
  <c r="AU42" i="36"/>
  <c r="AZ42" i="36"/>
  <c r="L41" i="36"/>
  <c r="AM42" i="36"/>
  <c r="S42" i="36"/>
  <c r="AD41" i="36"/>
  <c r="H42" i="36"/>
  <c r="AX42" i="36"/>
  <c r="BR41" i="36"/>
  <c r="BL42" i="36"/>
  <c r="H41" i="36"/>
  <c r="BH41" i="36"/>
  <c r="AR41" i="36"/>
  <c r="AO42" i="36"/>
  <c r="E42" i="36"/>
  <c r="C42" i="36"/>
  <c r="AR42" i="36"/>
  <c r="F40" i="36"/>
  <c r="AO40" i="36"/>
  <c r="AS40" i="36"/>
  <c r="M40" i="36"/>
  <c r="AH42" i="36"/>
  <c r="M41" i="36"/>
  <c r="AM41" i="36"/>
  <c r="S40" i="36"/>
  <c r="BU40" i="36"/>
  <c r="BE41" i="36"/>
  <c r="N42" i="36"/>
  <c r="Q40" i="36"/>
  <c r="BS41" i="36"/>
  <c r="BA42" i="36"/>
  <c r="BU41" i="36"/>
  <c r="BY40" i="36"/>
  <c r="BS40" i="36"/>
  <c r="CB42" i="36"/>
  <c r="D41" i="36"/>
  <c r="BG40" i="36"/>
  <c r="BX41" i="36"/>
  <c r="CC41" i="36"/>
  <c r="BK40" i="36"/>
  <c r="AY42" i="36"/>
  <c r="BQ40" i="36"/>
  <c r="AT41" i="36"/>
  <c r="K42" i="36"/>
  <c r="Q41" i="36"/>
  <c r="AM40" i="36"/>
  <c r="V41" i="36"/>
  <c r="F42" i="36"/>
  <c r="BP42" i="36"/>
  <c r="O41" i="36"/>
  <c r="G41" i="36"/>
  <c r="AC40" i="36"/>
  <c r="N41" i="36"/>
  <c r="AV42" i="36"/>
  <c r="BO41" i="36"/>
  <c r="R40" i="36"/>
  <c r="AY41" i="36"/>
  <c r="BW42" i="36"/>
  <c r="O40" i="36"/>
  <c r="AA41" i="36"/>
  <c r="AQ42" i="36"/>
  <c r="BI41" i="36"/>
  <c r="S41" i="36"/>
  <c r="AR40" i="36"/>
  <c r="BD42" i="36"/>
  <c r="F41" i="36"/>
  <c r="BV40" i="36"/>
  <c r="AN42" i="36"/>
  <c r="BD40" i="36"/>
  <c r="D42" i="36"/>
  <c r="BE42" i="36"/>
  <c r="AP41" i="36"/>
  <c r="AB40" i="36"/>
  <c r="O42" i="36"/>
  <c r="J41" i="36"/>
  <c r="E41" i="36"/>
  <c r="BZ42" i="36"/>
  <c r="BM40" i="36"/>
  <c r="BF42" i="36"/>
  <c r="AQ41" i="36"/>
  <c r="Y131" i="33"/>
  <c r="T125" i="33"/>
  <c r="AF17" i="33"/>
  <c r="Y129" i="33"/>
  <c r="AY129" i="33"/>
  <c r="Q20" i="33"/>
  <c r="AO11" i="33"/>
  <c r="Y11" i="33"/>
  <c r="AN83" i="33"/>
  <c r="E87" i="26"/>
  <c r="AZ29" i="33"/>
  <c r="X9" i="33"/>
  <c r="U125" i="33"/>
  <c r="AY21" i="33"/>
  <c r="E51" i="27"/>
  <c r="J139" i="33"/>
  <c r="E62" i="28"/>
  <c r="E63" i="28" s="1"/>
  <c r="G48" i="21"/>
  <c r="G271" i="27"/>
  <c r="H69" i="27"/>
  <c r="G128" i="27"/>
  <c r="AX127" i="33"/>
  <c r="AT64" i="33"/>
  <c r="H76" i="33"/>
  <c r="F86" i="27"/>
  <c r="AV15" i="33"/>
  <c r="G450" i="27"/>
  <c r="E300" i="27"/>
  <c r="H378" i="27"/>
  <c r="V136" i="33"/>
  <c r="M77" i="33"/>
  <c r="H373" i="27"/>
  <c r="M85" i="33"/>
  <c r="L59" i="26"/>
  <c r="F236" i="27"/>
  <c r="I101" i="26"/>
  <c r="H200" i="27"/>
  <c r="X83" i="33"/>
  <c r="AX12" i="33"/>
  <c r="Y39" i="21"/>
  <c r="AO145" i="33"/>
  <c r="G82" i="29"/>
  <c r="AO140" i="33"/>
  <c r="H126" i="33"/>
  <c r="F53" i="27"/>
  <c r="E405" i="27"/>
  <c r="AQ64" i="33"/>
  <c r="AW77" i="33"/>
  <c r="I159" i="26"/>
  <c r="J159" i="26" s="1"/>
  <c r="AO81" i="33"/>
  <c r="P158" i="26"/>
  <c r="M141" i="33"/>
  <c r="AK79" i="33"/>
  <c r="AD144" i="33"/>
  <c r="F374" i="27"/>
  <c r="F123" i="27"/>
  <c r="Y49" i="21"/>
  <c r="AH19" i="33"/>
  <c r="F9" i="33"/>
  <c r="V75" i="33"/>
  <c r="E240" i="27"/>
  <c r="AR26" i="33"/>
  <c r="AN123" i="33"/>
  <c r="N47" i="26"/>
  <c r="P15" i="33"/>
  <c r="AD132" i="33"/>
  <c r="P130" i="33"/>
  <c r="AT19" i="36"/>
  <c r="BB21" i="36"/>
  <c r="AC21" i="36"/>
  <c r="M19" i="36"/>
  <c r="AX21" i="36"/>
  <c r="BO21" i="36"/>
  <c r="T20" i="36"/>
  <c r="X20" i="36"/>
  <c r="AR20" i="36"/>
  <c r="AY20" i="36"/>
  <c r="AQ19" i="36"/>
  <c r="AR21" i="36"/>
  <c r="BI21" i="36"/>
  <c r="L21" i="36"/>
  <c r="BC20" i="36"/>
  <c r="BB19" i="36"/>
  <c r="E20" i="36"/>
  <c r="BU20" i="36"/>
  <c r="T19" i="36"/>
  <c r="BG20" i="36"/>
  <c r="BB20" i="36"/>
  <c r="R19" i="36"/>
  <c r="R20" i="36"/>
  <c r="AP21" i="36"/>
  <c r="AO20" i="36"/>
  <c r="AB19" i="36"/>
  <c r="AN20" i="36"/>
  <c r="AB21" i="36"/>
  <c r="AK20" i="36"/>
  <c r="C20" i="36"/>
  <c r="BL19" i="36"/>
  <c r="BD20" i="36"/>
  <c r="BA21" i="36"/>
  <c r="BY20" i="36"/>
  <c r="AJ20" i="36"/>
  <c r="AO21" i="36"/>
  <c r="AX19" i="36"/>
  <c r="BM19" i="36"/>
  <c r="AR19" i="36"/>
  <c r="AH20" i="36"/>
  <c r="BW19" i="36"/>
  <c r="BT21" i="36"/>
  <c r="AL20" i="36"/>
  <c r="AU19" i="36"/>
  <c r="BG21" i="36"/>
  <c r="AN21" i="36"/>
  <c r="S19" i="36"/>
  <c r="BL20" i="36"/>
  <c r="BH20" i="36"/>
  <c r="CB19" i="36"/>
  <c r="AY19" i="36"/>
  <c r="AQ21" i="36"/>
  <c r="BJ19" i="36"/>
  <c r="AG20" i="36"/>
  <c r="AJ21" i="36"/>
  <c r="AH21" i="36"/>
  <c r="N19" i="36"/>
  <c r="AZ20" i="36"/>
  <c r="BZ20" i="36"/>
  <c r="AF20" i="36"/>
  <c r="AE19" i="36"/>
  <c r="X19" i="36"/>
  <c r="AV20" i="36"/>
  <c r="F21" i="36"/>
  <c r="BR21" i="36"/>
  <c r="AO19" i="36"/>
  <c r="L20" i="36"/>
  <c r="BU21" i="36"/>
  <c r="AI19" i="36"/>
  <c r="T21" i="36"/>
  <c r="H21" i="36"/>
  <c r="BA20" i="36"/>
  <c r="O20" i="36"/>
  <c r="E21" i="36"/>
  <c r="F20" i="36"/>
  <c r="N21" i="36"/>
  <c r="AL19" i="36"/>
  <c r="K19" i="36"/>
  <c r="BJ21" i="36"/>
  <c r="AD19" i="36"/>
  <c r="W19" i="36"/>
  <c r="AI20" i="36"/>
  <c r="AN19" i="36"/>
  <c r="BZ19" i="36"/>
  <c r="AC19" i="36"/>
  <c r="C19" i="36"/>
  <c r="AG21" i="36"/>
  <c r="Y21" i="36"/>
  <c r="AA20" i="36"/>
  <c r="AX20" i="36"/>
  <c r="CC19" i="36"/>
  <c r="BF20" i="36"/>
  <c r="BE19" i="36"/>
  <c r="AH19" i="36"/>
  <c r="BT19" i="36"/>
  <c r="Z19" i="36"/>
  <c r="BK21" i="36"/>
  <c r="E19" i="36"/>
  <c r="BE21" i="36"/>
  <c r="M21" i="36"/>
  <c r="AJ19" i="36"/>
  <c r="P20" i="36"/>
  <c r="BH19" i="36"/>
  <c r="I19" i="36"/>
  <c r="W20" i="36"/>
  <c r="G20" i="36"/>
  <c r="O19" i="36"/>
  <c r="I21" i="36"/>
  <c r="AK21" i="36"/>
  <c r="X21" i="36"/>
  <c r="AW19" i="36"/>
  <c r="AG19" i="36"/>
  <c r="BD21" i="36"/>
  <c r="AV21" i="36"/>
  <c r="N20" i="36"/>
  <c r="AE21" i="36"/>
  <c r="AP19" i="36"/>
  <c r="BX20" i="36"/>
  <c r="U20" i="36"/>
  <c r="BP19" i="36"/>
  <c r="BM20" i="36"/>
  <c r="B21" i="36"/>
  <c r="CA19" i="36"/>
  <c r="AS19" i="36"/>
  <c r="BO19" i="36"/>
  <c r="Q21" i="36"/>
  <c r="BN21" i="36"/>
  <c r="BH21" i="36"/>
  <c r="BQ19" i="36"/>
  <c r="J21" i="36"/>
  <c r="AP20" i="36"/>
  <c r="D19" i="36"/>
  <c r="V19" i="36"/>
  <c r="K21" i="36"/>
  <c r="AS20" i="36"/>
  <c r="AM19" i="36"/>
  <c r="Z20" i="36"/>
  <c r="AB20" i="36"/>
  <c r="BF19" i="36"/>
  <c r="Y20" i="36"/>
  <c r="G21" i="36"/>
  <c r="AM21" i="36"/>
  <c r="H20" i="36"/>
  <c r="BZ21" i="36"/>
  <c r="J20" i="36"/>
  <c r="AD21" i="36"/>
  <c r="AT20" i="36"/>
  <c r="CA20" i="36"/>
  <c r="AS21" i="36"/>
  <c r="BQ20" i="36"/>
  <c r="AT21" i="36"/>
  <c r="W21" i="36"/>
  <c r="BK20" i="36"/>
  <c r="AV19" i="36"/>
  <c r="CB20" i="36"/>
  <c r="AU20" i="36"/>
  <c r="BL21" i="36"/>
  <c r="BY19" i="36"/>
  <c r="BM21" i="36"/>
  <c r="BS21" i="36"/>
  <c r="AM20" i="36"/>
  <c r="BD19" i="36"/>
  <c r="BG19" i="36"/>
  <c r="BA19" i="36"/>
  <c r="AA19" i="36"/>
  <c r="BU19" i="36"/>
  <c r="BV20" i="36"/>
  <c r="BY21" i="36"/>
  <c r="BF21" i="36"/>
  <c r="AL21" i="36"/>
  <c r="BN19" i="36"/>
  <c r="M20" i="36"/>
  <c r="BK19" i="36"/>
  <c r="AE20" i="36"/>
  <c r="D21" i="36"/>
  <c r="BE20" i="36"/>
  <c r="AK19" i="36"/>
  <c r="AZ21" i="36"/>
  <c r="BI19" i="36"/>
  <c r="BR20" i="36"/>
  <c r="BC19" i="36"/>
  <c r="AW20" i="36"/>
  <c r="I20" i="36"/>
  <c r="S20" i="36"/>
  <c r="BP20" i="36"/>
  <c r="AQ20" i="36"/>
  <c r="BC21" i="36"/>
  <c r="BO20" i="36"/>
  <c r="U19" i="36"/>
  <c r="L19" i="36"/>
  <c r="P19" i="36"/>
  <c r="BI20" i="36"/>
  <c r="AZ19" i="36"/>
  <c r="Q20" i="36"/>
  <c r="CB21" i="36"/>
  <c r="F19" i="36"/>
  <c r="C21" i="36"/>
  <c r="BS20" i="36"/>
  <c r="AC20" i="36"/>
  <c r="B19" i="36"/>
  <c r="O21" i="36"/>
  <c r="J19" i="36"/>
  <c r="AD20" i="36"/>
  <c r="CC21" i="36"/>
  <c r="U21" i="36"/>
  <c r="BS19" i="36"/>
  <c r="Z21" i="36"/>
  <c r="AF21" i="36"/>
  <c r="BV19" i="36"/>
  <c r="CC20" i="36"/>
  <c r="P21" i="36"/>
  <c r="V21" i="36"/>
  <c r="BJ20" i="36"/>
  <c r="K20" i="36"/>
  <c r="Q19" i="36"/>
  <c r="AU21" i="36"/>
  <c r="D20" i="36"/>
  <c r="AA21" i="36"/>
  <c r="AF19" i="36"/>
  <c r="BR19" i="36"/>
  <c r="G19" i="36"/>
  <c r="AI21" i="36"/>
  <c r="BT20" i="36"/>
  <c r="BX19" i="36"/>
  <c r="BX21" i="36"/>
  <c r="Y19" i="36"/>
  <c r="CA21" i="36"/>
  <c r="BW21" i="36"/>
  <c r="BW20" i="36"/>
  <c r="BN20" i="36"/>
  <c r="AW21" i="36"/>
  <c r="H19" i="36"/>
  <c r="V20" i="36"/>
  <c r="B20" i="36"/>
  <c r="AY21" i="36"/>
  <c r="BQ21" i="36"/>
  <c r="BV21" i="36"/>
  <c r="S21" i="36"/>
  <c r="BP21" i="36"/>
  <c r="R21" i="36"/>
  <c r="AI9" i="33"/>
  <c r="AO20" i="33"/>
  <c r="L102" i="26"/>
  <c r="AU68" i="33"/>
  <c r="E407" i="27"/>
  <c r="T23" i="33"/>
  <c r="B145" i="33"/>
  <c r="H379" i="27"/>
  <c r="F131" i="27"/>
  <c r="AH7" i="33"/>
  <c r="AF130" i="33"/>
  <c r="AI87" i="33"/>
  <c r="N136" i="33"/>
  <c r="R64" i="33"/>
  <c r="AR124" i="33"/>
  <c r="AZ83" i="33"/>
  <c r="P182" i="26"/>
  <c r="AY140" i="33"/>
  <c r="E389" i="27"/>
  <c r="H44" i="21"/>
  <c r="Y133" i="33"/>
  <c r="AV77" i="33"/>
  <c r="G50" i="26"/>
  <c r="AJ16" i="33"/>
  <c r="F13" i="33"/>
  <c r="Y46" i="21"/>
  <c r="W53" i="21"/>
  <c r="I86" i="33"/>
  <c r="AK135" i="33"/>
  <c r="AP11" i="33"/>
  <c r="AJ135" i="33"/>
  <c r="K133" i="33"/>
  <c r="F162" i="27"/>
  <c r="V7" i="33"/>
  <c r="P132" i="33"/>
  <c r="S74" i="33"/>
  <c r="AL7" i="33"/>
  <c r="E430" i="27"/>
  <c r="AZ132" i="33"/>
  <c r="E167" i="27"/>
  <c r="T79" i="33"/>
  <c r="W70" i="33"/>
  <c r="E482" i="27"/>
  <c r="E503" i="27"/>
  <c r="E38" i="21"/>
  <c r="H40" i="27"/>
  <c r="Y138" i="33"/>
  <c r="U14" i="33"/>
  <c r="C144" i="33"/>
  <c r="AF127" i="33"/>
  <c r="R133" i="33"/>
  <c r="L81" i="33"/>
  <c r="T29" i="33"/>
  <c r="F291" i="27"/>
  <c r="F342" i="27"/>
  <c r="AK12" i="33"/>
  <c r="F54" i="21"/>
  <c r="F294" i="27"/>
  <c r="L57" i="26"/>
  <c r="U142" i="33"/>
  <c r="Q128" i="33"/>
  <c r="AX21" i="33"/>
  <c r="C143" i="33"/>
  <c r="H46" i="21"/>
  <c r="AA54" i="21"/>
  <c r="F42" i="29"/>
  <c r="F43" i="29" s="1"/>
  <c r="R49" i="21"/>
  <c r="AH24" i="33"/>
  <c r="AU70" i="33"/>
  <c r="D76" i="33"/>
  <c r="G356" i="27"/>
  <c r="BN4" i="36"/>
  <c r="D6" i="36"/>
  <c r="BS4" i="36"/>
  <c r="BS6" i="36"/>
  <c r="AP6" i="36"/>
  <c r="Y5" i="36"/>
  <c r="U5" i="36"/>
  <c r="AU6" i="36"/>
  <c r="F5" i="36"/>
  <c r="BK5" i="36"/>
  <c r="W4" i="36"/>
  <c r="BK6" i="36"/>
  <c r="BP6" i="36"/>
  <c r="BY6" i="36"/>
  <c r="BU4" i="36"/>
  <c r="BQ4" i="36"/>
  <c r="AN4" i="36"/>
  <c r="J5" i="36"/>
  <c r="BA5" i="36"/>
  <c r="AY4" i="36"/>
  <c r="BR6" i="36"/>
  <c r="V5" i="36"/>
  <c r="AZ5" i="36"/>
  <c r="CB5" i="36"/>
  <c r="BU5" i="36"/>
  <c r="F6" i="36"/>
  <c r="E4" i="36"/>
  <c r="N6" i="36"/>
  <c r="AU5" i="36"/>
  <c r="CA6" i="36"/>
  <c r="U4" i="36"/>
  <c r="BM4" i="36"/>
  <c r="BH6" i="36"/>
  <c r="R5" i="36"/>
  <c r="BB4" i="36"/>
  <c r="AG5" i="36"/>
  <c r="AO5" i="36"/>
  <c r="BZ4" i="36"/>
  <c r="AL6" i="36"/>
  <c r="AN6" i="36"/>
  <c r="BF6" i="36"/>
  <c r="AM6" i="36"/>
  <c r="BW4" i="36"/>
  <c r="AW6" i="36"/>
  <c r="D5" i="36"/>
  <c r="AL4" i="36"/>
  <c r="W5" i="36"/>
  <c r="AE6" i="36"/>
  <c r="CB6" i="36"/>
  <c r="C4" i="36"/>
  <c r="BR4" i="36"/>
  <c r="BJ5" i="36"/>
  <c r="BK4" i="36"/>
  <c r="AW5" i="36"/>
  <c r="AJ5" i="36"/>
  <c r="I5" i="36"/>
  <c r="BG6" i="36"/>
  <c r="Z4" i="36"/>
  <c r="BR5" i="36"/>
  <c r="AG4" i="36"/>
  <c r="E5" i="36"/>
  <c r="U6" i="36"/>
  <c r="BL6" i="36"/>
  <c r="O6" i="36"/>
  <c r="J4" i="36"/>
  <c r="BC6" i="36"/>
  <c r="BB6" i="36"/>
  <c r="AT5" i="36"/>
  <c r="K5" i="36"/>
  <c r="AV4" i="36"/>
  <c r="AV6" i="36"/>
  <c r="AP4" i="36"/>
  <c r="BL4" i="36"/>
  <c r="AK6" i="36"/>
  <c r="BC5" i="36"/>
  <c r="AU4" i="36"/>
  <c r="AD5" i="36"/>
  <c r="L5" i="36"/>
  <c r="T5" i="36"/>
  <c r="P5" i="36"/>
  <c r="Y4" i="36"/>
  <c r="S4" i="36"/>
  <c r="AR5" i="36"/>
  <c r="N5" i="36"/>
  <c r="I6" i="36"/>
  <c r="AT4" i="36"/>
  <c r="BC4" i="36"/>
  <c r="AB6" i="36"/>
  <c r="H6" i="36"/>
  <c r="AN5" i="36"/>
  <c r="H4" i="36"/>
  <c r="AR4" i="36"/>
  <c r="E6" i="36"/>
  <c r="CC5" i="36"/>
  <c r="BQ6" i="36"/>
  <c r="AZ6" i="36"/>
  <c r="AS4" i="36"/>
  <c r="BT5" i="36"/>
  <c r="BV6" i="36"/>
  <c r="BM6" i="36"/>
  <c r="Z5" i="36"/>
  <c r="BD4" i="36"/>
  <c r="BZ6" i="36"/>
  <c r="Q4" i="36"/>
  <c r="D4" i="36"/>
  <c r="AP5" i="36"/>
  <c r="AF5" i="36"/>
  <c r="M4" i="36"/>
  <c r="X5" i="36"/>
  <c r="W6" i="36"/>
  <c r="X4" i="36"/>
  <c r="BU6" i="36"/>
  <c r="AH6" i="36"/>
  <c r="BM5" i="36"/>
  <c r="AS5" i="36"/>
  <c r="AG6" i="36"/>
  <c r="AM5" i="36"/>
  <c r="AO4" i="36"/>
  <c r="B5" i="36"/>
  <c r="K6" i="36"/>
  <c r="AL5" i="36"/>
  <c r="P4" i="36"/>
  <c r="BG5" i="36"/>
  <c r="BI6" i="36"/>
  <c r="H5" i="36"/>
  <c r="BX5" i="36"/>
  <c r="AE4" i="36"/>
  <c r="BO6" i="36"/>
  <c r="AM4" i="36"/>
  <c r="R6" i="36"/>
  <c r="AX5" i="36"/>
  <c r="BO4" i="36"/>
  <c r="BO5" i="36"/>
  <c r="AI6" i="36"/>
  <c r="BW5" i="36"/>
  <c r="AA4" i="36"/>
  <c r="BD5" i="36"/>
  <c r="BT6" i="36"/>
  <c r="BY5" i="36"/>
  <c r="BE6" i="36"/>
  <c r="BE4" i="36"/>
  <c r="Q6" i="36"/>
  <c r="N4" i="36"/>
  <c r="BF5" i="36"/>
  <c r="AO6" i="36"/>
  <c r="BN6" i="36"/>
  <c r="AQ6" i="36"/>
  <c r="AZ4" i="36"/>
  <c r="L6" i="36"/>
  <c r="C6" i="36"/>
  <c r="BB5" i="36"/>
  <c r="AB5" i="36"/>
  <c r="P6" i="36"/>
  <c r="BV4" i="36"/>
  <c r="BJ6" i="36"/>
  <c r="AK4" i="36"/>
  <c r="O4" i="36"/>
  <c r="AQ5" i="36"/>
  <c r="CC6" i="36"/>
  <c r="BD6" i="36"/>
  <c r="AE5" i="36"/>
  <c r="CA5" i="36"/>
  <c r="G4" i="36"/>
  <c r="T6" i="36"/>
  <c r="BW6" i="36"/>
  <c r="AF4" i="36"/>
  <c r="AH4" i="36"/>
  <c r="AR6" i="36"/>
  <c r="BJ4" i="36"/>
  <c r="F4" i="36"/>
  <c r="C5" i="36"/>
  <c r="AC4" i="36"/>
  <c r="O5" i="36"/>
  <c r="AK5" i="36"/>
  <c r="Y6" i="36"/>
  <c r="BE5" i="36"/>
  <c r="AJ6" i="36"/>
  <c r="L4" i="36"/>
  <c r="Z6" i="36"/>
  <c r="AA6" i="36"/>
  <c r="BX6" i="36"/>
  <c r="BV5" i="36"/>
  <c r="AH5" i="36"/>
  <c r="BF4" i="36"/>
  <c r="AS6" i="36"/>
  <c r="BL5" i="36"/>
  <c r="BH5" i="36"/>
  <c r="G6" i="36"/>
  <c r="AQ4" i="36"/>
  <c r="T4" i="36"/>
  <c r="CA4" i="36"/>
  <c r="S5" i="36"/>
  <c r="BX4" i="36"/>
  <c r="AV5" i="36"/>
  <c r="BA4" i="36"/>
  <c r="AI5" i="36"/>
  <c r="CC4" i="36"/>
  <c r="M6" i="36"/>
  <c r="G5" i="36"/>
  <c r="BI4" i="36"/>
  <c r="BY4" i="36"/>
  <c r="K4" i="36"/>
  <c r="AY5" i="36"/>
  <c r="BH4" i="36"/>
  <c r="V6" i="36"/>
  <c r="BS5" i="36"/>
  <c r="AY6" i="36"/>
  <c r="BI5" i="36"/>
  <c r="R4" i="36"/>
  <c r="AB4" i="36"/>
  <c r="AF6" i="36"/>
  <c r="AD4" i="36"/>
  <c r="AC5" i="36"/>
  <c r="I4" i="36"/>
  <c r="B4" i="36"/>
  <c r="AJ4" i="36"/>
  <c r="BP4" i="36"/>
  <c r="AT6" i="36"/>
  <c r="B6" i="36"/>
  <c r="AX4" i="36"/>
  <c r="X6" i="36"/>
  <c r="BG4" i="36"/>
  <c r="CB4" i="36"/>
  <c r="J6" i="36"/>
  <c r="S6" i="36"/>
  <c r="BN5" i="36"/>
  <c r="BP5" i="36"/>
  <c r="M5" i="36"/>
  <c r="AI4" i="36"/>
  <c r="BT4" i="36"/>
  <c r="AD6" i="36"/>
  <c r="BZ5" i="36"/>
  <c r="Q5" i="36"/>
  <c r="AW4" i="36"/>
  <c r="BA6" i="36"/>
  <c r="AA5" i="36"/>
  <c r="V4" i="36"/>
  <c r="AC6" i="36"/>
  <c r="AX6" i="36"/>
  <c r="BQ5" i="36"/>
  <c r="O6" i="33"/>
  <c r="R27" i="33"/>
  <c r="G327" i="27"/>
  <c r="D13" i="33"/>
  <c r="AO7" i="33"/>
  <c r="AH122" i="33"/>
  <c r="G76" i="26"/>
  <c r="H76" i="26" s="1"/>
  <c r="L93" i="26"/>
  <c r="Y54" i="21"/>
  <c r="AM65" i="33"/>
  <c r="AQ29" i="33"/>
  <c r="T129" i="33"/>
  <c r="I201" i="26"/>
  <c r="Y83" i="33"/>
  <c r="I202" i="26"/>
  <c r="M7" i="33"/>
  <c r="G41" i="27"/>
  <c r="I41" i="27" s="1"/>
  <c r="P76" i="26"/>
  <c r="Z45" i="21"/>
  <c r="N134" i="33"/>
  <c r="AK123" i="33"/>
  <c r="E184" i="27"/>
  <c r="S138" i="33"/>
  <c r="B79" i="33"/>
  <c r="N95" i="26"/>
  <c r="G149" i="26"/>
  <c r="H149" i="26" s="1"/>
  <c r="D65" i="33"/>
  <c r="B27" i="33"/>
  <c r="F40" i="21"/>
  <c r="AY135" i="33"/>
  <c r="AZ70" i="33"/>
  <c r="F280" i="27"/>
  <c r="H101" i="27"/>
  <c r="G76" i="33"/>
  <c r="H125" i="27"/>
  <c r="AK77" i="33"/>
  <c r="AW12" i="33"/>
  <c r="Y29" i="33"/>
  <c r="G39" i="21"/>
  <c r="W6" i="33"/>
  <c r="G514" i="27"/>
  <c r="E481" i="27"/>
  <c r="E160" i="27"/>
  <c r="P202" i="26"/>
  <c r="AS10" i="33"/>
  <c r="I6" i="33"/>
  <c r="F93" i="27"/>
  <c r="F362" i="27"/>
  <c r="H43" i="21"/>
  <c r="H187" i="27"/>
  <c r="W79" i="33"/>
  <c r="H327" i="27"/>
  <c r="G193" i="26"/>
  <c r="R38" i="21"/>
  <c r="F69" i="33"/>
  <c r="G261" i="27"/>
  <c r="H418" i="27"/>
  <c r="AR66" i="33"/>
  <c r="AS17" i="33"/>
  <c r="E86" i="26"/>
  <c r="AG143" i="33"/>
  <c r="F210" i="27"/>
  <c r="E174" i="27"/>
  <c r="P75" i="33"/>
  <c r="AC143" i="33"/>
  <c r="AT145" i="33"/>
  <c r="G148" i="26"/>
  <c r="AU67" i="33"/>
  <c r="AC7" i="33"/>
  <c r="AR125" i="33"/>
  <c r="P77" i="33"/>
  <c r="H248" i="27"/>
  <c r="F105" i="27"/>
  <c r="P103" i="26"/>
  <c r="AO15" i="33"/>
  <c r="H240" i="27"/>
  <c r="G370" i="27"/>
  <c r="Q15" i="33"/>
  <c r="AO72" i="33"/>
  <c r="G239" i="27"/>
  <c r="H262" i="27"/>
  <c r="G395" i="27"/>
  <c r="I395" i="27" s="1"/>
  <c r="AP29" i="33"/>
  <c r="I52" i="21"/>
  <c r="G179" i="27"/>
  <c r="AZ143" i="33"/>
  <c r="AE142" i="33"/>
  <c r="L200" i="26"/>
  <c r="Q25" i="33"/>
  <c r="G145" i="27"/>
  <c r="F509" i="27"/>
  <c r="AF69" i="33"/>
  <c r="I7" i="33"/>
  <c r="N93" i="26"/>
  <c r="X125" i="33"/>
  <c r="F50" i="21"/>
  <c r="AJ7" i="33"/>
  <c r="Y7" i="33"/>
  <c r="AZ123" i="33"/>
  <c r="E60" i="26"/>
  <c r="G307" i="27"/>
  <c r="O77" i="33"/>
  <c r="AD72" i="33"/>
  <c r="AH83" i="33"/>
  <c r="AK13" i="33"/>
  <c r="AM26" i="33"/>
  <c r="N74" i="26"/>
  <c r="X81" i="33"/>
  <c r="L134" i="33"/>
  <c r="AE21" i="33"/>
  <c r="G71" i="27"/>
  <c r="E52" i="21"/>
  <c r="O139" i="33"/>
  <c r="AJ26" i="33"/>
  <c r="K17" i="33"/>
  <c r="G27" i="33"/>
  <c r="T17" i="33"/>
  <c r="E435" i="27"/>
  <c r="AC141" i="33"/>
  <c r="Y71" i="33"/>
  <c r="AX76" i="33"/>
  <c r="W126" i="33"/>
  <c r="G92" i="28"/>
  <c r="AJ81" i="33"/>
  <c r="N131" i="33"/>
  <c r="G226" i="27"/>
  <c r="K80" i="33"/>
  <c r="AW139" i="33"/>
  <c r="L147" i="26"/>
  <c r="AO123" i="33"/>
  <c r="X131" i="33"/>
  <c r="E362" i="27"/>
  <c r="AN70" i="33"/>
  <c r="P184" i="26"/>
  <c r="AC76" i="33"/>
  <c r="T81" i="33"/>
  <c r="AT25" i="33"/>
  <c r="L148" i="26"/>
  <c r="J84" i="33"/>
  <c r="F257" i="27"/>
  <c r="G353" i="27"/>
  <c r="N50" i="26"/>
  <c r="V84" i="33"/>
  <c r="E200" i="26"/>
  <c r="O84" i="33"/>
  <c r="F137" i="33"/>
  <c r="E66" i="26"/>
  <c r="N17" i="33"/>
  <c r="AN64" i="33"/>
  <c r="D134" i="33"/>
  <c r="J125" i="33"/>
  <c r="H488" i="27"/>
  <c r="G187" i="27"/>
  <c r="P76" i="33"/>
  <c r="E112" i="27"/>
  <c r="I157" i="26"/>
  <c r="I14" i="33"/>
  <c r="AY16" i="33"/>
  <c r="AS76" i="33"/>
  <c r="AW124" i="33"/>
  <c r="AS16" i="33"/>
  <c r="F348" i="27"/>
  <c r="R136" i="33"/>
  <c r="W131" i="33"/>
  <c r="Q79" i="33"/>
  <c r="E70" i="33"/>
  <c r="AV85" i="33"/>
  <c r="F181" i="27"/>
  <c r="G432" i="27"/>
  <c r="G112" i="29"/>
  <c r="I148" i="26"/>
  <c r="F337" i="27"/>
  <c r="AL131" i="33"/>
  <c r="G460" i="27"/>
  <c r="H103" i="27"/>
  <c r="F228" i="27"/>
  <c r="G110" i="27"/>
  <c r="U71" i="33"/>
  <c r="AO14" i="33"/>
  <c r="AX13" i="33"/>
  <c r="H87" i="29"/>
  <c r="H88" i="29" s="1"/>
  <c r="I42" i="21"/>
  <c r="U77" i="33"/>
  <c r="H256" i="27"/>
  <c r="X128" i="33"/>
  <c r="G207" i="27"/>
  <c r="E24" i="33"/>
  <c r="C137" i="33"/>
  <c r="AF135" i="33"/>
  <c r="AW26" i="33"/>
  <c r="AH70" i="33"/>
  <c r="G124" i="27"/>
  <c r="G42" i="28"/>
  <c r="O82" i="33"/>
  <c r="V83" i="33"/>
  <c r="H47" i="21"/>
  <c r="AG27" i="33"/>
  <c r="K82" i="33"/>
  <c r="AG28" i="33"/>
  <c r="G92" i="27"/>
  <c r="E516" i="27"/>
  <c r="G320" i="27"/>
  <c r="AC131" i="33"/>
  <c r="AE76" i="33"/>
  <c r="AJ82" i="33"/>
  <c r="E451" i="27"/>
  <c r="F42" i="27"/>
  <c r="L139" i="26"/>
  <c r="S17" i="33"/>
  <c r="G106" i="27"/>
  <c r="AU72" i="33"/>
  <c r="AG125" i="33"/>
  <c r="U68" i="33"/>
  <c r="H117" i="28"/>
  <c r="H118" i="28" s="1"/>
  <c r="AP83" i="33"/>
  <c r="H477" i="27"/>
  <c r="E70" i="27"/>
  <c r="E487" i="27"/>
  <c r="V15" i="33"/>
  <c r="G280" i="27"/>
  <c r="E280" i="27"/>
  <c r="I130" i="33"/>
  <c r="H104" i="27"/>
  <c r="P129" i="33"/>
  <c r="I125" i="33"/>
  <c r="L13" i="33"/>
  <c r="AF28" i="33"/>
  <c r="C16" i="33"/>
  <c r="K139" i="33"/>
  <c r="E194" i="27"/>
  <c r="R39" i="21"/>
  <c r="H254" i="27"/>
  <c r="AC28" i="33"/>
  <c r="AX79" i="33"/>
  <c r="H381" i="27"/>
  <c r="D136" i="33"/>
  <c r="AU141" i="33"/>
  <c r="F38" i="21"/>
  <c r="H394" i="27"/>
  <c r="X38" i="21"/>
  <c r="K137" i="33"/>
  <c r="F174" i="27"/>
  <c r="O126" i="33"/>
  <c r="X53" i="21"/>
  <c r="AW78" i="33"/>
  <c r="I22" i="33"/>
  <c r="F172" i="27"/>
  <c r="N60" i="26"/>
  <c r="G39" i="27"/>
  <c r="I39" i="27" s="1"/>
  <c r="E48" i="21"/>
  <c r="AG68" i="33"/>
  <c r="R12" i="33"/>
  <c r="AW126" i="33"/>
  <c r="H230" i="27"/>
  <c r="H335" i="27"/>
  <c r="H95" i="27"/>
  <c r="H72" i="27"/>
  <c r="E204" i="27"/>
  <c r="J85" i="33"/>
  <c r="E120" i="26"/>
  <c r="G186" i="27"/>
  <c r="P141" i="33"/>
  <c r="H504" i="27"/>
  <c r="G311" i="27"/>
  <c r="N192" i="26"/>
  <c r="E74" i="26"/>
  <c r="H37" i="27"/>
  <c r="H408" i="27"/>
  <c r="G141" i="26"/>
  <c r="H141" i="26" s="1"/>
  <c r="I20" i="33"/>
  <c r="Q40" i="21"/>
  <c r="N21" i="33"/>
  <c r="I122" i="33"/>
  <c r="G57" i="27"/>
  <c r="H508" i="27"/>
  <c r="L85" i="33"/>
  <c r="H447" i="27"/>
  <c r="E107" i="27"/>
  <c r="Y16" i="33"/>
  <c r="W23" i="33"/>
  <c r="H66" i="33"/>
  <c r="X85" i="33"/>
  <c r="Y47" i="21"/>
  <c r="P44" i="21"/>
  <c r="AK81" i="33"/>
  <c r="AH144" i="33"/>
  <c r="E448" i="27"/>
  <c r="E95" i="26"/>
  <c r="Y9" i="33"/>
  <c r="D11" i="33"/>
  <c r="W67" i="33"/>
  <c r="AF132" i="33"/>
  <c r="M84" i="33"/>
  <c r="G426" i="27"/>
  <c r="G186" i="26"/>
  <c r="H186" i="26" s="1"/>
  <c r="E446" i="27"/>
  <c r="H40" i="21"/>
  <c r="L66" i="33"/>
  <c r="P68" i="33"/>
  <c r="G241" i="27"/>
  <c r="F44" i="27"/>
  <c r="AH87" i="33"/>
  <c r="T137" i="33"/>
  <c r="G44" i="27"/>
  <c r="F344" i="27"/>
  <c r="G151" i="27"/>
  <c r="E67" i="28"/>
  <c r="E68" i="28" s="1"/>
  <c r="C9" i="33"/>
  <c r="AF126" i="33"/>
  <c r="R141" i="33"/>
  <c r="I105" i="26"/>
  <c r="J105" i="26" s="1"/>
  <c r="E485" i="27"/>
  <c r="V130" i="33"/>
  <c r="K84" i="33"/>
  <c r="E84" i="26"/>
  <c r="F87" i="33"/>
  <c r="L20" i="33"/>
  <c r="G119" i="26"/>
  <c r="G421" i="27"/>
  <c r="I421" i="27" s="1"/>
  <c r="AN15" i="33"/>
  <c r="AK132" i="33"/>
  <c r="H70" i="33"/>
  <c r="E42" i="27"/>
  <c r="L192" i="26"/>
  <c r="F463" i="27"/>
  <c r="U137" i="33"/>
  <c r="AZ82" i="33"/>
  <c r="AY82" i="33"/>
  <c r="G377" i="27"/>
  <c r="AZ141" i="33"/>
  <c r="H75" i="27"/>
  <c r="M125" i="33"/>
  <c r="AS133" i="33"/>
  <c r="G15" i="33"/>
  <c r="AV140" i="33"/>
  <c r="G24" i="33"/>
  <c r="M71" i="33"/>
  <c r="L8" i="33"/>
  <c r="AF139" i="33"/>
  <c r="I66" i="26"/>
  <c r="L124" i="33"/>
  <c r="E124" i="33"/>
  <c r="G231" i="27"/>
  <c r="AK142" i="33"/>
  <c r="E102" i="29"/>
  <c r="E103" i="29" s="1"/>
  <c r="AK11" i="33"/>
  <c r="Q125" i="33"/>
  <c r="K13" i="33"/>
  <c r="W76" i="33"/>
  <c r="AI18" i="33"/>
  <c r="AV130" i="33"/>
  <c r="G446" i="27"/>
  <c r="I446" i="27" s="1"/>
  <c r="X78" i="33"/>
  <c r="E478" i="27"/>
  <c r="G477" i="27"/>
  <c r="AH10" i="33"/>
  <c r="H464" i="27"/>
  <c r="W13" i="33"/>
  <c r="H137" i="27"/>
  <c r="P30" i="36"/>
  <c r="Y30" i="36"/>
  <c r="BO29" i="36"/>
  <c r="BD28" i="36"/>
  <c r="BM30" i="36"/>
  <c r="AI28" i="36"/>
  <c r="I30" i="36"/>
  <c r="BW29" i="36"/>
  <c r="BP30" i="36"/>
  <c r="AW29" i="36"/>
  <c r="CA29" i="36"/>
  <c r="AM28" i="36"/>
  <c r="AP29" i="36"/>
  <c r="Z30" i="36"/>
  <c r="I29" i="36"/>
  <c r="BQ29" i="36"/>
  <c r="AE29" i="36"/>
  <c r="BX29" i="36"/>
  <c r="AA29" i="36"/>
  <c r="AO30" i="36"/>
  <c r="W30" i="36"/>
  <c r="T29" i="36"/>
  <c r="O29" i="36"/>
  <c r="N30" i="36"/>
  <c r="R28" i="36"/>
  <c r="BB30" i="36"/>
  <c r="BX30" i="36"/>
  <c r="BM28" i="36"/>
  <c r="AP30" i="36"/>
  <c r="BK30" i="36"/>
  <c r="P29" i="36"/>
  <c r="AZ28" i="36"/>
  <c r="BO30" i="36"/>
  <c r="AT28" i="36"/>
  <c r="AE28" i="36"/>
  <c r="T28" i="36"/>
  <c r="X30" i="36"/>
  <c r="AE30" i="36"/>
  <c r="AF30" i="36"/>
  <c r="BP28" i="36"/>
  <c r="AJ29" i="36"/>
  <c r="CA30" i="36"/>
  <c r="E30" i="36"/>
  <c r="T30" i="36"/>
  <c r="Z28" i="36"/>
  <c r="S29" i="36"/>
  <c r="BO28" i="36"/>
  <c r="I28" i="36"/>
  <c r="J30" i="36"/>
  <c r="BI28" i="36"/>
  <c r="K30" i="36"/>
  <c r="BL29" i="36"/>
  <c r="BL30" i="36"/>
  <c r="BC30" i="36"/>
  <c r="S28" i="36"/>
  <c r="AB28" i="36"/>
  <c r="F29" i="36"/>
  <c r="M29" i="36"/>
  <c r="O30" i="36"/>
  <c r="B28" i="36"/>
  <c r="AG29" i="36"/>
  <c r="G28" i="36"/>
  <c r="BR29" i="36"/>
  <c r="Q29" i="36"/>
  <c r="N29" i="36"/>
  <c r="AG28" i="36"/>
  <c r="V30" i="36"/>
  <c r="BG28" i="36"/>
  <c r="BR30" i="36"/>
  <c r="M28" i="36"/>
  <c r="BH29" i="36"/>
  <c r="AT29" i="36"/>
  <c r="B29" i="36"/>
  <c r="AB29" i="36"/>
  <c r="AQ28" i="36"/>
  <c r="AF29" i="36"/>
  <c r="BY28" i="36"/>
  <c r="AX28" i="36"/>
  <c r="BJ28" i="36"/>
  <c r="BM29" i="36"/>
  <c r="BA29" i="36"/>
  <c r="AL29" i="36"/>
  <c r="AN28" i="36"/>
  <c r="AT30" i="36"/>
  <c r="BY29" i="36"/>
  <c r="AH28" i="36"/>
  <c r="BJ30" i="36"/>
  <c r="BY30" i="36"/>
  <c r="AA28" i="36"/>
  <c r="AW30" i="36"/>
  <c r="AW28" i="36"/>
  <c r="Q30" i="36"/>
  <c r="BZ29" i="36"/>
  <c r="K29" i="36"/>
  <c r="C30" i="36"/>
  <c r="AY28" i="36"/>
  <c r="BK29" i="36"/>
  <c r="S30" i="36"/>
  <c r="BQ28" i="36"/>
  <c r="AS28" i="36"/>
  <c r="BT28" i="36"/>
  <c r="V28" i="36"/>
  <c r="BK28" i="36"/>
  <c r="BV30" i="36"/>
  <c r="AS30" i="36"/>
  <c r="CC30" i="36"/>
  <c r="BI30" i="36"/>
  <c r="V29" i="36"/>
  <c r="AD30" i="36"/>
  <c r="G29" i="36"/>
  <c r="U29" i="36"/>
  <c r="AZ29" i="36"/>
  <c r="U30" i="36"/>
  <c r="AY30" i="36"/>
  <c r="U28" i="36"/>
  <c r="BN28" i="36"/>
  <c r="AX30" i="36"/>
  <c r="AN30" i="36"/>
  <c r="AI30" i="36"/>
  <c r="K28" i="36"/>
  <c r="Y28" i="36"/>
  <c r="CB29" i="36"/>
  <c r="BT29" i="36"/>
  <c r="AD29" i="36"/>
  <c r="X29" i="36"/>
  <c r="CC28" i="36"/>
  <c r="BR28" i="36"/>
  <c r="BE29" i="36"/>
  <c r="AQ30" i="36"/>
  <c r="E28" i="36"/>
  <c r="BH28" i="36"/>
  <c r="AD28" i="36"/>
  <c r="BF29" i="36"/>
  <c r="F30" i="36"/>
  <c r="BF28" i="36"/>
  <c r="F28" i="36"/>
  <c r="Q28" i="36"/>
  <c r="BN30" i="36"/>
  <c r="D28" i="36"/>
  <c r="AS29" i="36"/>
  <c r="AR30" i="36"/>
  <c r="BI29" i="36"/>
  <c r="BB28" i="36"/>
  <c r="L29" i="36"/>
  <c r="AI29" i="36"/>
  <c r="W29" i="36"/>
  <c r="AL30" i="36"/>
  <c r="AG30" i="36"/>
  <c r="AU28" i="36"/>
  <c r="D29" i="36"/>
  <c r="AH30" i="36"/>
  <c r="Y29" i="36"/>
  <c r="M30" i="36"/>
  <c r="AP28" i="36"/>
  <c r="BW30" i="36"/>
  <c r="BD29" i="36"/>
  <c r="AC28" i="36"/>
  <c r="BG29" i="36"/>
  <c r="AM30" i="36"/>
  <c r="H29" i="36"/>
  <c r="L30" i="36"/>
  <c r="CC29" i="36"/>
  <c r="AN29" i="36"/>
  <c r="AF28" i="36"/>
  <c r="AM29" i="36"/>
  <c r="AR29" i="36"/>
  <c r="J28" i="36"/>
  <c r="AJ28" i="36"/>
  <c r="BZ28" i="36"/>
  <c r="C29" i="36"/>
  <c r="BF30" i="36"/>
  <c r="G30" i="36"/>
  <c r="BA30" i="36"/>
  <c r="AU30" i="36"/>
  <c r="BL28" i="36"/>
  <c r="CB30" i="36"/>
  <c r="O28" i="36"/>
  <c r="BV29" i="36"/>
  <c r="AO28" i="36"/>
  <c r="BU28" i="36"/>
  <c r="BE28" i="36"/>
  <c r="R30" i="36"/>
  <c r="P28" i="36"/>
  <c r="AL28" i="36"/>
  <c r="AK28" i="36"/>
  <c r="H30" i="36"/>
  <c r="BX28" i="36"/>
  <c r="Z29" i="36"/>
  <c r="BH30" i="36"/>
  <c r="AK29" i="36"/>
  <c r="AR28" i="36"/>
  <c r="AA30" i="36"/>
  <c r="BZ30" i="36"/>
  <c r="BG30" i="36"/>
  <c r="BD30" i="36"/>
  <c r="BS29" i="36"/>
  <c r="BJ29" i="36"/>
  <c r="AH29" i="36"/>
  <c r="BS30" i="36"/>
  <c r="X28" i="36"/>
  <c r="BC29" i="36"/>
  <c r="BT30" i="36"/>
  <c r="B30" i="36"/>
  <c r="C28" i="36"/>
  <c r="AU29" i="36"/>
  <c r="BS28" i="36"/>
  <c r="D30" i="36"/>
  <c r="AY29" i="36"/>
  <c r="AC30" i="36"/>
  <c r="AO29" i="36"/>
  <c r="BU30" i="36"/>
  <c r="BV28" i="36"/>
  <c r="R29" i="36"/>
  <c r="AX29" i="36"/>
  <c r="BW28" i="36"/>
  <c r="AJ30" i="36"/>
  <c r="AQ29" i="36"/>
  <c r="BU29" i="36"/>
  <c r="BN29" i="36"/>
  <c r="BP29" i="36"/>
  <c r="AV29" i="36"/>
  <c r="J29" i="36"/>
  <c r="E29" i="36"/>
  <c r="N28" i="36"/>
  <c r="BA28" i="36"/>
  <c r="CB28" i="36"/>
  <c r="BB29" i="36"/>
  <c r="H28" i="36"/>
  <c r="AZ30" i="36"/>
  <c r="AK30" i="36"/>
  <c r="AV28" i="36"/>
  <c r="L28" i="36"/>
  <c r="AC29" i="36"/>
  <c r="BQ30" i="36"/>
  <c r="AB30" i="36"/>
  <c r="AV30" i="36"/>
  <c r="BE30" i="36"/>
  <c r="CA28" i="36"/>
  <c r="BC28" i="36"/>
  <c r="W28" i="36"/>
  <c r="E144" i="33"/>
  <c r="L164" i="26"/>
  <c r="S21" i="33"/>
  <c r="O124" i="33"/>
  <c r="T142" i="33"/>
  <c r="P112" i="26"/>
  <c r="I72" i="33"/>
  <c r="D140" i="33"/>
  <c r="H183" i="27"/>
  <c r="AI6" i="33"/>
  <c r="AY20" i="33"/>
  <c r="AU9" i="33"/>
  <c r="H253" i="27"/>
  <c r="H380" i="27"/>
  <c r="H205" i="27"/>
  <c r="G29" i="33"/>
  <c r="K125" i="33"/>
  <c r="L173" i="26"/>
  <c r="H72" i="33"/>
  <c r="AC9" i="33"/>
  <c r="G288" i="27"/>
  <c r="D86" i="33"/>
  <c r="G246" i="27"/>
  <c r="G490" i="27"/>
  <c r="AY125" i="33"/>
  <c r="B8" i="33"/>
  <c r="F475" i="27"/>
  <c r="H484" i="27"/>
  <c r="AM141" i="33"/>
  <c r="AZ78" i="33"/>
  <c r="Z53" i="21"/>
  <c r="Q83" i="33"/>
  <c r="E486" i="27"/>
  <c r="V70" i="33"/>
  <c r="K122" i="33"/>
  <c r="S8" i="33"/>
  <c r="AT16" i="33"/>
  <c r="AJ128" i="33"/>
  <c r="H352" i="27"/>
  <c r="Y21" i="33"/>
  <c r="F82" i="29"/>
  <c r="F83" i="29" s="1"/>
  <c r="G75" i="26"/>
  <c r="F395" i="27"/>
  <c r="F77" i="28"/>
  <c r="F78" i="28" s="1"/>
  <c r="AM85" i="33"/>
  <c r="AX59" i="36"/>
  <c r="BO60" i="36"/>
  <c r="AY58" i="36"/>
  <c r="BX58" i="36"/>
  <c r="AS59" i="36"/>
  <c r="AI59" i="36"/>
  <c r="R58" i="36"/>
  <c r="J60" i="36"/>
  <c r="AY59" i="36"/>
  <c r="Y60" i="36"/>
  <c r="CC60" i="36"/>
  <c r="E58" i="36"/>
  <c r="L59" i="36"/>
  <c r="BY58" i="36"/>
  <c r="AA59" i="36"/>
  <c r="AC60" i="36"/>
  <c r="AI60" i="36"/>
  <c r="BO59" i="36"/>
  <c r="N58" i="36"/>
  <c r="BF60" i="36"/>
  <c r="BB60" i="36"/>
  <c r="P60" i="36"/>
  <c r="BS58" i="36"/>
  <c r="AW60" i="36"/>
  <c r="BR60" i="36"/>
  <c r="BN58" i="36"/>
  <c r="BE60" i="36"/>
  <c r="AK58" i="36"/>
  <c r="AQ59" i="36"/>
  <c r="CB59" i="36"/>
  <c r="AH59" i="36"/>
  <c r="L58" i="36"/>
  <c r="H59" i="36"/>
  <c r="BX59" i="36"/>
  <c r="V58" i="36"/>
  <c r="E60" i="36"/>
  <c r="S60" i="36"/>
  <c r="AU59" i="36"/>
  <c r="B59" i="36"/>
  <c r="M60" i="36"/>
  <c r="AS58" i="36"/>
  <c r="B60" i="36"/>
  <c r="BZ59" i="36"/>
  <c r="I59" i="36"/>
  <c r="L60" i="36"/>
  <c r="BH59" i="36"/>
  <c r="BO58" i="36"/>
  <c r="BK60" i="36"/>
  <c r="BA59" i="36"/>
  <c r="BM58" i="36"/>
  <c r="BS59" i="36"/>
  <c r="AO58" i="36"/>
  <c r="AH60" i="36"/>
  <c r="C58" i="36"/>
  <c r="CB58" i="36"/>
  <c r="BE59" i="36"/>
  <c r="Z59" i="36"/>
  <c r="AT59" i="36"/>
  <c r="O60" i="36"/>
  <c r="AZ60" i="36"/>
  <c r="BV58" i="36"/>
  <c r="AT58" i="36"/>
  <c r="AJ58" i="36"/>
  <c r="BH60" i="36"/>
  <c r="BY60" i="36"/>
  <c r="T60" i="36"/>
  <c r="W58" i="36"/>
  <c r="BJ60" i="36"/>
  <c r="AB58" i="36"/>
  <c r="BZ58" i="36"/>
  <c r="C60" i="36"/>
  <c r="BD59" i="36"/>
  <c r="BR58" i="36"/>
  <c r="BH58" i="36"/>
  <c r="P59" i="36"/>
  <c r="BL60" i="36"/>
  <c r="N59" i="36"/>
  <c r="AA60" i="36"/>
  <c r="BV59" i="36"/>
  <c r="BN59" i="36"/>
  <c r="AX60" i="36"/>
  <c r="BU60" i="36"/>
  <c r="AD60" i="36"/>
  <c r="AD59" i="36"/>
  <c r="AV60" i="36"/>
  <c r="BZ60" i="36"/>
  <c r="P58" i="36"/>
  <c r="AD58" i="36"/>
  <c r="AY60" i="36"/>
  <c r="F59" i="36"/>
  <c r="BF59" i="36"/>
  <c r="AN58" i="36"/>
  <c r="B58" i="36"/>
  <c r="CC58" i="36"/>
  <c r="BL58" i="36"/>
  <c r="AF60" i="36"/>
  <c r="R59" i="36"/>
  <c r="AG58" i="36"/>
  <c r="T58" i="36"/>
  <c r="BV60" i="36"/>
  <c r="Q59" i="36"/>
  <c r="BC58" i="36"/>
  <c r="AR60" i="36"/>
  <c r="AQ58" i="36"/>
  <c r="S59" i="36"/>
  <c r="I60" i="36"/>
  <c r="BJ59" i="36"/>
  <c r="AU60" i="36"/>
  <c r="BN60" i="36"/>
  <c r="AL60" i="36"/>
  <c r="BD60" i="36"/>
  <c r="W59" i="36"/>
  <c r="AQ60" i="36"/>
  <c r="BG59" i="36"/>
  <c r="BA58" i="36"/>
  <c r="BT58" i="36"/>
  <c r="G58" i="36"/>
  <c r="AR58" i="36"/>
  <c r="BG58" i="36"/>
  <c r="BQ58" i="36"/>
  <c r="Q60" i="36"/>
  <c r="AJ60" i="36"/>
  <c r="C59" i="36"/>
  <c r="BB59" i="36"/>
  <c r="AN60" i="36"/>
  <c r="X60" i="36"/>
  <c r="BD58" i="36"/>
  <c r="BW58" i="36"/>
  <c r="BC59" i="36"/>
  <c r="AR59" i="36"/>
  <c r="BX60" i="36"/>
  <c r="I58" i="36"/>
  <c r="AE60" i="36"/>
  <c r="BJ58" i="36"/>
  <c r="BL59" i="36"/>
  <c r="BP60" i="36"/>
  <c r="BT60" i="36"/>
  <c r="H58" i="36"/>
  <c r="W60" i="36"/>
  <c r="AB59" i="36"/>
  <c r="M58" i="36"/>
  <c r="G59" i="36"/>
  <c r="BT59" i="36"/>
  <c r="BB58" i="36"/>
  <c r="Q58" i="36"/>
  <c r="BI60" i="36"/>
  <c r="G60" i="36"/>
  <c r="D58" i="36"/>
  <c r="BC60" i="36"/>
  <c r="BU58" i="36"/>
  <c r="BM60" i="36"/>
  <c r="BQ59" i="36"/>
  <c r="BK59" i="36"/>
  <c r="CA58" i="36"/>
  <c r="U60" i="36"/>
  <c r="AS60" i="36"/>
  <c r="AJ59" i="36"/>
  <c r="R60" i="36"/>
  <c r="J58" i="36"/>
  <c r="K59" i="36"/>
  <c r="AM59" i="36"/>
  <c r="AE59" i="36"/>
  <c r="AG59" i="36"/>
  <c r="N60" i="36"/>
  <c r="O59" i="36"/>
  <c r="CC59" i="36"/>
  <c r="BE58" i="36"/>
  <c r="AX58" i="36"/>
  <c r="AP59" i="36"/>
  <c r="BM59" i="36"/>
  <c r="H60" i="36"/>
  <c r="AL59" i="36"/>
  <c r="E59" i="36"/>
  <c r="AB60" i="36"/>
  <c r="D59" i="36"/>
  <c r="AA58" i="36"/>
  <c r="AF58" i="36"/>
  <c r="CB60" i="36"/>
  <c r="AE58" i="36"/>
  <c r="AM60" i="36"/>
  <c r="CA59" i="36"/>
  <c r="AV59" i="36"/>
  <c r="AW58" i="36"/>
  <c r="AH58" i="36"/>
  <c r="AL58" i="36"/>
  <c r="T59" i="36"/>
  <c r="CA60" i="36"/>
  <c r="F58" i="36"/>
  <c r="AC59" i="36"/>
  <c r="X58" i="36"/>
  <c r="BI58" i="36"/>
  <c r="Y58" i="36"/>
  <c r="V59" i="36"/>
  <c r="U58" i="36"/>
  <c r="AW59" i="36"/>
  <c r="AK59" i="36"/>
  <c r="BR59" i="36"/>
  <c r="BW60" i="36"/>
  <c r="F60" i="36"/>
  <c r="V60" i="36"/>
  <c r="AK60" i="36"/>
  <c r="AP58" i="36"/>
  <c r="AP60" i="36"/>
  <c r="BS60" i="36"/>
  <c r="AV58" i="36"/>
  <c r="AI58" i="36"/>
  <c r="BQ60" i="36"/>
  <c r="AU58" i="36"/>
  <c r="AG60" i="36"/>
  <c r="BG60" i="36"/>
  <c r="AZ58" i="36"/>
  <c r="AO60" i="36"/>
  <c r="AN59" i="36"/>
  <c r="J59" i="36"/>
  <c r="BW59" i="36"/>
  <c r="S58" i="36"/>
  <c r="AF59" i="36"/>
  <c r="BU59" i="36"/>
  <c r="BI59" i="36"/>
  <c r="BP58" i="36"/>
  <c r="X59" i="36"/>
  <c r="Y59" i="36"/>
  <c r="O58" i="36"/>
  <c r="K60" i="36"/>
  <c r="AC58" i="36"/>
  <c r="M59" i="36"/>
  <c r="U59" i="36"/>
  <c r="BP59" i="36"/>
  <c r="BF58" i="36"/>
  <c r="D60" i="36"/>
  <c r="AM58" i="36"/>
  <c r="BY59" i="36"/>
  <c r="AT60" i="36"/>
  <c r="BA60" i="36"/>
  <c r="AO59" i="36"/>
  <c r="Z60" i="36"/>
  <c r="AZ59" i="36"/>
  <c r="K58" i="36"/>
  <c r="BK58" i="36"/>
  <c r="Z58" i="36"/>
  <c r="Y27" i="33"/>
  <c r="AC10" i="33"/>
  <c r="J80" i="33"/>
  <c r="T124" i="33"/>
  <c r="C123" i="33"/>
  <c r="E272" i="27"/>
  <c r="AF25" i="33"/>
  <c r="S129" i="33"/>
  <c r="H118" i="27"/>
  <c r="X145" i="33"/>
  <c r="Y135" i="33"/>
  <c r="G340" i="27"/>
  <c r="AK67" i="33"/>
  <c r="H313" i="27"/>
  <c r="J11" i="33"/>
  <c r="G221" i="27"/>
  <c r="AH21" i="33"/>
  <c r="I77" i="33"/>
  <c r="O10" i="33"/>
  <c r="O19" i="33"/>
  <c r="H182" i="27"/>
  <c r="H282" i="27"/>
  <c r="G516" i="27"/>
  <c r="I516" i="27" s="1"/>
  <c r="AQ123" i="33"/>
  <c r="AV10" i="33"/>
  <c r="M76" i="33"/>
  <c r="G449" i="27"/>
  <c r="E372" i="27"/>
  <c r="F67" i="33"/>
  <c r="T27" i="33"/>
  <c r="X27" i="33"/>
  <c r="F240" i="27"/>
  <c r="AI66" i="33"/>
  <c r="E51" i="26"/>
  <c r="AC144" i="33"/>
  <c r="G499" i="27"/>
  <c r="E218" i="27"/>
  <c r="F510" i="27"/>
  <c r="U80" i="33"/>
  <c r="B77" i="33"/>
  <c r="F450" i="27"/>
  <c r="H176" i="27"/>
  <c r="AJ20" i="33"/>
  <c r="AZ127" i="33"/>
  <c r="H294" i="27"/>
  <c r="E111" i="26"/>
  <c r="F166" i="27"/>
  <c r="L137" i="33"/>
  <c r="N78" i="33"/>
  <c r="Q19" i="33"/>
  <c r="O24" i="33"/>
  <c r="V85" i="33"/>
  <c r="H367" i="27"/>
  <c r="AN68" i="33"/>
  <c r="F48" i="27"/>
  <c r="X48" i="21"/>
  <c r="I183" i="26"/>
  <c r="J183" i="26" s="1"/>
  <c r="I130" i="26"/>
  <c r="F322" i="27"/>
  <c r="AG123" i="33"/>
  <c r="L185" i="26"/>
  <c r="Y8" i="33"/>
  <c r="E463" i="27"/>
  <c r="V22" i="33"/>
  <c r="S131" i="33"/>
  <c r="AI123" i="33"/>
  <c r="AP134" i="33"/>
  <c r="AM77" i="33"/>
  <c r="H436" i="27"/>
  <c r="I82" i="33"/>
  <c r="N137" i="33"/>
  <c r="G66" i="33"/>
  <c r="AC75" i="33"/>
  <c r="F41" i="27"/>
  <c r="F74" i="27"/>
  <c r="K66" i="33"/>
  <c r="L191" i="26"/>
  <c r="AI80" i="33"/>
  <c r="AG15" i="33"/>
  <c r="I39" i="21"/>
  <c r="H321" i="27"/>
  <c r="H157" i="27"/>
  <c r="I121" i="26"/>
  <c r="AG80" i="33"/>
  <c r="AI14" i="33"/>
  <c r="I155" i="26"/>
  <c r="AS125" i="33"/>
  <c r="E422" i="27"/>
  <c r="AG6" i="33"/>
  <c r="F184" i="27"/>
  <c r="AT13" i="33"/>
  <c r="P75" i="26"/>
  <c r="AM20" i="33"/>
  <c r="F23" i="33"/>
  <c r="I44" i="21"/>
  <c r="G388" i="27"/>
  <c r="H301" i="27"/>
  <c r="AU20" i="33"/>
  <c r="F123" i="33"/>
  <c r="E147" i="27"/>
  <c r="H55" i="21"/>
  <c r="Q44" i="21"/>
  <c r="AN138" i="33"/>
  <c r="AY130" i="33"/>
  <c r="AQ131" i="33"/>
  <c r="AX72" i="33"/>
  <c r="AH133" i="33"/>
  <c r="H485" i="27"/>
  <c r="G176" i="27"/>
  <c r="H499" i="27"/>
  <c r="AE72" i="33"/>
  <c r="F194" i="27"/>
  <c r="G204" i="26"/>
  <c r="H204" i="26" s="1"/>
  <c r="V13" i="33"/>
  <c r="F145" i="33"/>
  <c r="I138" i="33"/>
  <c r="AK82" i="33"/>
  <c r="S64" i="33"/>
  <c r="AA47" i="21"/>
  <c r="X72" i="33"/>
  <c r="G181" i="27"/>
  <c r="J134" i="33"/>
  <c r="H132" i="27"/>
  <c r="AQ70" i="33"/>
  <c r="AK145" i="33"/>
  <c r="H348" i="27"/>
  <c r="G136" i="27"/>
  <c r="L155" i="26"/>
  <c r="W73" i="33"/>
  <c r="AM67" i="33"/>
  <c r="F367" i="27"/>
  <c r="Q86" i="33"/>
  <c r="N200" i="26"/>
  <c r="H67" i="29"/>
  <c r="H68" i="29" s="1"/>
  <c r="AY87" i="33"/>
  <c r="G136" i="33"/>
  <c r="AW87" i="33"/>
  <c r="AA39" i="21"/>
  <c r="B122" i="33"/>
  <c r="S81" i="33"/>
  <c r="AT21" i="33"/>
  <c r="H199" i="27"/>
  <c r="AY19" i="33"/>
  <c r="C70" i="33"/>
  <c r="V71" i="33"/>
  <c r="AQ85" i="33"/>
  <c r="E488" i="27"/>
  <c r="AS138" i="33"/>
  <c r="AL126" i="33"/>
  <c r="AQ79" i="33"/>
  <c r="AI145" i="33"/>
  <c r="E159" i="27"/>
  <c r="AV141" i="33"/>
  <c r="W14" i="33"/>
  <c r="G143" i="33"/>
  <c r="AP74" i="33"/>
  <c r="AO132" i="33"/>
  <c r="G394" i="27"/>
  <c r="AY71" i="33"/>
  <c r="AV131" i="33"/>
  <c r="L104" i="26"/>
  <c r="AW68" i="33"/>
  <c r="G38" i="27"/>
  <c r="E112" i="29"/>
  <c r="E113" i="29" s="1"/>
  <c r="AT141" i="33"/>
  <c r="H91" i="27"/>
  <c r="G427" i="27"/>
  <c r="AP26" i="33"/>
  <c r="E58" i="27"/>
  <c r="H175" i="27"/>
  <c r="AG13" i="33"/>
  <c r="H233" i="27"/>
  <c r="I13" i="33"/>
  <c r="H220" i="27"/>
  <c r="L86" i="26"/>
  <c r="AQ140" i="33"/>
  <c r="F270" i="27"/>
  <c r="AR81" i="33"/>
  <c r="AV70" i="33"/>
  <c r="G118" i="27"/>
  <c r="AV21" i="33"/>
  <c r="N69" i="33"/>
  <c r="E29" i="33"/>
  <c r="AN22" i="33"/>
  <c r="D26" i="33"/>
  <c r="AU15" i="33"/>
  <c r="P80" i="33"/>
  <c r="I164" i="26"/>
  <c r="G139" i="33"/>
  <c r="AM68" i="33"/>
  <c r="M145" i="33"/>
  <c r="E505" i="27"/>
  <c r="AU133" i="33"/>
  <c r="E85" i="27"/>
  <c r="AS126" i="33"/>
  <c r="AQ25" i="33"/>
  <c r="R78" i="33"/>
  <c r="G43" i="27"/>
  <c r="AV142" i="33"/>
  <c r="AV24" i="33"/>
  <c r="E174" i="26"/>
  <c r="E204" i="26"/>
  <c r="AZ125" i="33"/>
  <c r="R54" i="21"/>
  <c r="AQ145" i="33"/>
  <c r="F137" i="27"/>
  <c r="E43" i="21"/>
  <c r="S133" i="33"/>
  <c r="E313" i="27"/>
  <c r="G256" i="27"/>
  <c r="F430" i="27"/>
  <c r="E462" i="27"/>
  <c r="Q28" i="33"/>
  <c r="AZ7" i="33"/>
  <c r="AG16" i="33"/>
  <c r="AY9" i="33"/>
  <c r="N145" i="33"/>
  <c r="AJ85" i="33"/>
  <c r="AE71" i="33"/>
  <c r="Q24" i="33"/>
  <c r="W133" i="33"/>
  <c r="G22" i="33"/>
  <c r="F408" i="27"/>
  <c r="F355" i="27"/>
  <c r="F363" i="27"/>
  <c r="S72" i="33"/>
  <c r="B18" i="33"/>
  <c r="B23" i="33"/>
  <c r="AX25" i="33"/>
  <c r="H496" i="27"/>
  <c r="AD81" i="33"/>
  <c r="H442" i="27"/>
  <c r="F99" i="27"/>
  <c r="P111" i="26"/>
  <c r="E447" i="27"/>
  <c r="G437" i="27"/>
  <c r="AM18" i="33"/>
  <c r="AS25" i="33"/>
  <c r="E105" i="26"/>
  <c r="J10" i="33"/>
  <c r="H142" i="33"/>
  <c r="G112" i="27"/>
  <c r="N114" i="26"/>
  <c r="V18" i="33"/>
  <c r="F245" i="27"/>
  <c r="AR13" i="33"/>
  <c r="F371" i="27"/>
  <c r="J76" i="33"/>
  <c r="AY22" i="33"/>
  <c r="E183" i="27"/>
  <c r="W18" i="33"/>
  <c r="AL123" i="33"/>
  <c r="E40" i="27"/>
  <c r="G149" i="27"/>
  <c r="U70" i="33"/>
  <c r="AL28" i="33"/>
  <c r="F70" i="33"/>
  <c r="I55" i="21"/>
  <c r="L19" i="33"/>
  <c r="F218" i="27"/>
  <c r="AP126" i="33"/>
  <c r="M137" i="33"/>
  <c r="AP139" i="33"/>
  <c r="L135" i="33"/>
  <c r="AG66" i="33"/>
  <c r="Y24" i="33"/>
  <c r="O41" i="21"/>
  <c r="E135" i="33"/>
  <c r="M69" i="33"/>
  <c r="N104" i="26"/>
  <c r="Y85" i="33"/>
  <c r="R83" i="33"/>
  <c r="F159" i="27"/>
  <c r="AQ128" i="33"/>
  <c r="AT66" i="33"/>
  <c r="AC74" i="33"/>
  <c r="AU24" i="33"/>
  <c r="F460" i="27"/>
  <c r="D14" i="33"/>
  <c r="G269" i="27"/>
  <c r="H298" i="27"/>
  <c r="AR64" i="33"/>
  <c r="W25" i="33"/>
  <c r="R74" i="33"/>
  <c r="R142" i="33"/>
  <c r="AF141" i="33"/>
  <c r="AF10" i="33"/>
  <c r="H112" i="28"/>
  <c r="H113" i="28" s="1"/>
  <c r="AV143" i="33"/>
  <c r="F379" i="27"/>
  <c r="AQ12" i="33"/>
  <c r="U132" i="33"/>
  <c r="U122" i="33"/>
  <c r="P96" i="26"/>
  <c r="W74" i="33"/>
  <c r="G301" i="27"/>
  <c r="AJ8" i="33"/>
  <c r="AL71" i="33"/>
  <c r="N39" i="21"/>
  <c r="G210" i="27"/>
  <c r="H69" i="33"/>
  <c r="E49" i="27"/>
  <c r="AY85" i="33"/>
  <c r="G178" i="27"/>
  <c r="H207" i="27"/>
  <c r="Q142" i="33"/>
  <c r="F457" i="27"/>
  <c r="AR143" i="33"/>
  <c r="AL29" i="33"/>
  <c r="AT138" i="33"/>
  <c r="G172" i="27"/>
  <c r="G69" i="27"/>
  <c r="I38" i="21"/>
  <c r="E436" i="27"/>
  <c r="P132" i="26"/>
  <c r="E11" i="36"/>
  <c r="BG10" i="36"/>
  <c r="BX10" i="36"/>
  <c r="CC12" i="36"/>
  <c r="BI11" i="36"/>
  <c r="AN12" i="36"/>
  <c r="BG12" i="36"/>
  <c r="CB12" i="36"/>
  <c r="AL12" i="36"/>
  <c r="BB12" i="36"/>
  <c r="M11" i="36"/>
  <c r="AK11" i="36"/>
  <c r="BV12" i="36"/>
  <c r="AG10" i="36"/>
  <c r="AU10" i="36"/>
  <c r="V10" i="36"/>
  <c r="J12" i="36"/>
  <c r="L12" i="36"/>
  <c r="M12" i="36"/>
  <c r="P11" i="36"/>
  <c r="BW10" i="36"/>
  <c r="W10" i="36"/>
  <c r="BV10" i="36"/>
  <c r="BB11" i="36"/>
  <c r="BF11" i="36"/>
  <c r="BF12" i="36"/>
  <c r="AY10" i="36"/>
  <c r="BC12" i="36"/>
  <c r="M10" i="36"/>
  <c r="BK11" i="36"/>
  <c r="AM11" i="36"/>
  <c r="AJ10" i="36"/>
  <c r="BU11" i="36"/>
  <c r="BD10" i="36"/>
  <c r="BU12" i="36"/>
  <c r="S12" i="36"/>
  <c r="G10" i="36"/>
  <c r="AG12" i="36"/>
  <c r="BX11" i="36"/>
  <c r="O10" i="36"/>
  <c r="CA10" i="36"/>
  <c r="BA12" i="36"/>
  <c r="BA11" i="36"/>
  <c r="AR10" i="36"/>
  <c r="BG11" i="36"/>
  <c r="F11" i="36"/>
  <c r="Z11" i="36"/>
  <c r="K11" i="36"/>
  <c r="U11" i="36"/>
  <c r="T12" i="36"/>
  <c r="AW10" i="36"/>
  <c r="Y11" i="36"/>
  <c r="BS11" i="36"/>
  <c r="AI12" i="36"/>
  <c r="BN10" i="36"/>
  <c r="AS11" i="36"/>
  <c r="BZ11" i="36"/>
  <c r="BC10" i="36"/>
  <c r="I10" i="36"/>
  <c r="AI11" i="36"/>
  <c r="T11" i="36"/>
  <c r="AK12" i="36"/>
  <c r="B10" i="36"/>
  <c r="BK12" i="36"/>
  <c r="AT12" i="36"/>
  <c r="BF10" i="36"/>
  <c r="B11" i="36"/>
  <c r="BR11" i="36"/>
  <c r="BL12" i="36"/>
  <c r="BO12" i="36"/>
  <c r="AJ12" i="36"/>
  <c r="AS10" i="36"/>
  <c r="O12" i="36"/>
  <c r="CA11" i="36"/>
  <c r="AI10" i="36"/>
  <c r="AJ11" i="36"/>
  <c r="L11" i="36"/>
  <c r="J11" i="36"/>
  <c r="BE10" i="36"/>
  <c r="I11" i="36"/>
  <c r="U12" i="36"/>
  <c r="BQ11" i="36"/>
  <c r="AQ10" i="36"/>
  <c r="BH10" i="36"/>
  <c r="AA11" i="36"/>
  <c r="BL11" i="36"/>
  <c r="BP10" i="36"/>
  <c r="BQ12" i="36"/>
  <c r="R10" i="36"/>
  <c r="BD11" i="36"/>
  <c r="I12" i="36"/>
  <c r="AH12" i="36"/>
  <c r="K12" i="36"/>
  <c r="S10" i="36"/>
  <c r="AC10" i="36"/>
  <c r="F12" i="36"/>
  <c r="X12" i="36"/>
  <c r="AZ11" i="36"/>
  <c r="CA12" i="36"/>
  <c r="AT11" i="36"/>
  <c r="AR11" i="36"/>
  <c r="BM10" i="36"/>
  <c r="AP10" i="36"/>
  <c r="V11" i="36"/>
  <c r="BZ12" i="36"/>
  <c r="BN11" i="36"/>
  <c r="G11" i="36"/>
  <c r="AL10" i="36"/>
  <c r="BY12" i="36"/>
  <c r="AF11" i="36"/>
  <c r="AU11" i="36"/>
  <c r="BI10" i="36"/>
  <c r="CB11" i="36"/>
  <c r="AY11" i="36"/>
  <c r="K10" i="36"/>
  <c r="BW12" i="36"/>
  <c r="BN12" i="36"/>
  <c r="BM11" i="36"/>
  <c r="BJ10" i="36"/>
  <c r="W11" i="36"/>
  <c r="AV11" i="36"/>
  <c r="H10" i="36"/>
  <c r="E12" i="36"/>
  <c r="BX12" i="36"/>
  <c r="BY10" i="36"/>
  <c r="AT10" i="36"/>
  <c r="AP11" i="36"/>
  <c r="Z12" i="36"/>
  <c r="CB10" i="36"/>
  <c r="N11" i="36"/>
  <c r="T10" i="36"/>
  <c r="AF12" i="36"/>
  <c r="BT11" i="36"/>
  <c r="AD11" i="36"/>
  <c r="Q11" i="36"/>
  <c r="D11" i="36"/>
  <c r="AB12" i="36"/>
  <c r="BQ10" i="36"/>
  <c r="AZ12" i="36"/>
  <c r="AD10" i="36"/>
  <c r="H12" i="36"/>
  <c r="AB10" i="36"/>
  <c r="G12" i="36"/>
  <c r="AK10" i="36"/>
  <c r="AP12" i="36"/>
  <c r="BH11" i="36"/>
  <c r="Z10" i="36"/>
  <c r="BS10" i="36"/>
  <c r="AC11" i="36"/>
  <c r="O11" i="36"/>
  <c r="Q12" i="36"/>
  <c r="C10" i="36"/>
  <c r="E10" i="36"/>
  <c r="AQ12" i="36"/>
  <c r="BO11" i="36"/>
  <c r="AA12" i="36"/>
  <c r="BI12" i="36"/>
  <c r="AV10" i="36"/>
  <c r="AX12" i="36"/>
  <c r="R12" i="36"/>
  <c r="AU12" i="36"/>
  <c r="BV11" i="36"/>
  <c r="C12" i="36"/>
  <c r="BU10" i="36"/>
  <c r="F10" i="36"/>
  <c r="AH11" i="36"/>
  <c r="BD12" i="36"/>
  <c r="BM12" i="36"/>
  <c r="Y10" i="36"/>
  <c r="S11" i="36"/>
  <c r="BA10" i="36"/>
  <c r="AE11" i="36"/>
  <c r="P10" i="36"/>
  <c r="AB11" i="36"/>
  <c r="CC11" i="36"/>
  <c r="AM12" i="36"/>
  <c r="BT10" i="36"/>
  <c r="BW11" i="36"/>
  <c r="AN10" i="36"/>
  <c r="AX11" i="36"/>
  <c r="N12" i="36"/>
  <c r="BH12" i="36"/>
  <c r="H11" i="36"/>
  <c r="BB10" i="36"/>
  <c r="V12" i="36"/>
  <c r="AN11" i="36"/>
  <c r="AY12" i="36"/>
  <c r="AC12" i="36"/>
  <c r="AO11" i="36"/>
  <c r="BL10" i="36"/>
  <c r="BS12" i="36"/>
  <c r="AW11" i="36"/>
  <c r="BJ11" i="36"/>
  <c r="Q10" i="36"/>
  <c r="BE12" i="36"/>
  <c r="J10" i="36"/>
  <c r="BE11" i="36"/>
  <c r="X10" i="36"/>
  <c r="CC10" i="36"/>
  <c r="AF10" i="36"/>
  <c r="BY11" i="36"/>
  <c r="C11" i="36"/>
  <c r="Y12" i="36"/>
  <c r="AX10" i="36"/>
  <c r="U10" i="36"/>
  <c r="N10" i="36"/>
  <c r="AE10" i="36"/>
  <c r="W12" i="36"/>
  <c r="AO10" i="36"/>
  <c r="AW12" i="36"/>
  <c r="BR10" i="36"/>
  <c r="BZ10" i="36"/>
  <c r="AH10" i="36"/>
  <c r="AO12" i="36"/>
  <c r="AS12" i="36"/>
  <c r="BP11" i="36"/>
  <c r="AL11" i="36"/>
  <c r="AQ11" i="36"/>
  <c r="AD12" i="36"/>
  <c r="AA10" i="36"/>
  <c r="BR12" i="36"/>
  <c r="BJ12" i="36"/>
  <c r="AM10" i="36"/>
  <c r="BP12" i="36"/>
  <c r="BT12" i="36"/>
  <c r="AV12" i="36"/>
  <c r="AG11" i="36"/>
  <c r="R11" i="36"/>
  <c r="BK10" i="36"/>
  <c r="P12" i="36"/>
  <c r="D12" i="36"/>
  <c r="B12" i="36"/>
  <c r="L10" i="36"/>
  <c r="X11" i="36"/>
  <c r="BO10" i="36"/>
  <c r="AR12" i="36"/>
  <c r="AZ10" i="36"/>
  <c r="D10" i="36"/>
  <c r="BC11" i="36"/>
  <c r="AE12" i="36"/>
  <c r="K71" i="33"/>
  <c r="AT29" i="33"/>
  <c r="D130" i="33"/>
  <c r="F79" i="27"/>
  <c r="U144" i="33"/>
  <c r="AW70" i="33"/>
  <c r="AU18" i="33"/>
  <c r="AC128" i="33"/>
  <c r="H141" i="33"/>
  <c r="AY80" i="33"/>
  <c r="P10" i="33"/>
  <c r="E275" i="27"/>
  <c r="U82" i="33"/>
  <c r="AH25" i="33"/>
  <c r="F45" i="21"/>
  <c r="W41" i="21"/>
  <c r="Y86" i="33"/>
  <c r="E369" i="27"/>
  <c r="F449" i="27"/>
  <c r="Q11" i="33"/>
  <c r="N132" i="33"/>
  <c r="W123" i="33"/>
  <c r="E206" i="27"/>
  <c r="H24" i="33"/>
  <c r="AR139" i="33"/>
  <c r="AV145" i="33"/>
  <c r="E46" i="21"/>
  <c r="AH140" i="33"/>
  <c r="AD73" i="33"/>
  <c r="AP80" i="33"/>
  <c r="E150" i="26"/>
  <c r="AW64" i="33"/>
  <c r="AF131" i="33"/>
  <c r="F69" i="27"/>
  <c r="AN125" i="33"/>
  <c r="AP125" i="33"/>
  <c r="AE132" i="33"/>
  <c r="AW9" i="33"/>
  <c r="B129" i="33"/>
  <c r="AK71" i="33"/>
  <c r="G96" i="26"/>
  <c r="H96" i="26" s="1"/>
  <c r="H65" i="33"/>
  <c r="G350" i="27"/>
  <c r="AX129" i="33"/>
  <c r="L92" i="26"/>
  <c r="F264" i="27"/>
  <c r="G62" i="28"/>
  <c r="H334" i="27"/>
  <c r="AO12" i="33"/>
  <c r="AN28" i="33"/>
  <c r="E445" i="27"/>
  <c r="AK138" i="33"/>
  <c r="AN65" i="33"/>
  <c r="G123" i="27"/>
  <c r="H454" i="27"/>
  <c r="AO144" i="33"/>
  <c r="AN132" i="33"/>
  <c r="AS134" i="33"/>
  <c r="AC123" i="33"/>
  <c r="H300" i="27"/>
  <c r="P148" i="26"/>
  <c r="F308" i="27"/>
  <c r="N8" i="33"/>
  <c r="F518" i="27"/>
  <c r="AG24" i="33"/>
  <c r="N177" i="26"/>
  <c r="AS18" i="33"/>
  <c r="H112" i="29"/>
  <c r="H113" i="29" s="1"/>
  <c r="V28" i="33"/>
  <c r="AN76" i="33"/>
  <c r="AU22" i="33"/>
  <c r="G398" i="27"/>
  <c r="I398" i="27" s="1"/>
  <c r="AN143" i="33"/>
  <c r="F110" i="27"/>
  <c r="AS24" i="33"/>
  <c r="H82" i="28"/>
  <c r="H83" i="28" s="1"/>
  <c r="E142" i="33"/>
  <c r="AW127" i="33"/>
  <c r="I95" i="26"/>
  <c r="J95" i="26" s="1"/>
  <c r="AE78" i="33"/>
  <c r="G137" i="33"/>
  <c r="R7" i="33"/>
  <c r="AX9" i="33"/>
  <c r="H317" i="27"/>
  <c r="S24" i="33"/>
  <c r="AP78" i="33"/>
  <c r="AR12" i="33"/>
  <c r="E102" i="26"/>
  <c r="Z41" i="21"/>
  <c r="M16" i="33"/>
  <c r="E479" i="27"/>
  <c r="F97" i="27"/>
  <c r="H131" i="33"/>
  <c r="E491" i="27"/>
  <c r="W81" i="33"/>
  <c r="N86" i="33"/>
  <c r="BK8" i="36"/>
  <c r="BY7" i="36"/>
  <c r="BY8" i="36"/>
  <c r="AB8" i="36"/>
  <c r="BT8" i="36"/>
  <c r="C9" i="36"/>
  <c r="AX8" i="36"/>
  <c r="C7" i="36"/>
  <c r="CC7" i="36"/>
  <c r="AC9" i="36"/>
  <c r="T8" i="36"/>
  <c r="BE8" i="36"/>
  <c r="X8" i="36"/>
  <c r="K8" i="36"/>
  <c r="AG7" i="36"/>
  <c r="BM9" i="36"/>
  <c r="AV7" i="36"/>
  <c r="BM7" i="36"/>
  <c r="BO8" i="36"/>
  <c r="BB7" i="36"/>
  <c r="AJ9" i="36"/>
  <c r="M8" i="36"/>
  <c r="Y9" i="36"/>
  <c r="BS7" i="36"/>
  <c r="B7" i="36"/>
  <c r="AZ8" i="36"/>
  <c r="AS9" i="36"/>
  <c r="AM9" i="36"/>
  <c r="W9" i="36"/>
  <c r="AS8" i="36"/>
  <c r="T7" i="36"/>
  <c r="H8" i="36"/>
  <c r="AN7" i="36"/>
  <c r="AK7" i="36"/>
  <c r="AD8" i="36"/>
  <c r="BZ7" i="36"/>
  <c r="L9" i="36"/>
  <c r="BT7" i="36"/>
  <c r="BV7" i="36"/>
  <c r="BZ9" i="36"/>
  <c r="T9" i="36"/>
  <c r="O7" i="36"/>
  <c r="BM8" i="36"/>
  <c r="M7" i="36"/>
  <c r="BH8" i="36"/>
  <c r="AZ9" i="36"/>
  <c r="AV8" i="36"/>
  <c r="AN9" i="36"/>
  <c r="BF8" i="36"/>
  <c r="BS9" i="36"/>
  <c r="M9" i="36"/>
  <c r="X9" i="36"/>
  <c r="AU8" i="36"/>
  <c r="AS7" i="36"/>
  <c r="AQ7" i="36"/>
  <c r="BH9" i="36"/>
  <c r="I9" i="36"/>
  <c r="AR7" i="36"/>
  <c r="AE7" i="36"/>
  <c r="L7" i="36"/>
  <c r="BL9" i="36"/>
  <c r="P8" i="36"/>
  <c r="D8" i="36"/>
  <c r="AA8" i="36"/>
  <c r="G8" i="36"/>
  <c r="BC9" i="36"/>
  <c r="BE9" i="36"/>
  <c r="S9" i="36"/>
  <c r="AL7" i="36"/>
  <c r="Z8" i="36"/>
  <c r="AL9" i="36"/>
  <c r="AD9" i="36"/>
  <c r="BG7" i="36"/>
  <c r="BJ7" i="36"/>
  <c r="AH9" i="36"/>
  <c r="BL8" i="36"/>
  <c r="AT7" i="36"/>
  <c r="CC9" i="36"/>
  <c r="AU9" i="36"/>
  <c r="AA9" i="36"/>
  <c r="AW7" i="36"/>
  <c r="AF7" i="36"/>
  <c r="G7" i="36"/>
  <c r="AP9" i="36"/>
  <c r="F7" i="36"/>
  <c r="K7" i="36"/>
  <c r="BV9" i="36"/>
  <c r="CC8" i="36"/>
  <c r="BQ7" i="36"/>
  <c r="E9" i="36"/>
  <c r="AR8" i="36"/>
  <c r="BF9" i="36"/>
  <c r="J7" i="36"/>
  <c r="S8" i="36"/>
  <c r="BO7" i="36"/>
  <c r="G9" i="36"/>
  <c r="BI9" i="36"/>
  <c r="V7" i="36"/>
  <c r="AJ7" i="36"/>
  <c r="N7" i="36"/>
  <c r="BV8" i="36"/>
  <c r="BB8" i="36"/>
  <c r="AH7" i="36"/>
  <c r="AC8" i="36"/>
  <c r="BY9" i="36"/>
  <c r="BK7" i="36"/>
  <c r="BP9" i="36"/>
  <c r="BU7" i="36"/>
  <c r="CA7" i="36"/>
  <c r="J8" i="36"/>
  <c r="BE7" i="36"/>
  <c r="Q7" i="36"/>
  <c r="AM7" i="36"/>
  <c r="BF7" i="36"/>
  <c r="U8" i="36"/>
  <c r="Y7" i="36"/>
  <c r="V8" i="36"/>
  <c r="BW9" i="36"/>
  <c r="BN8" i="36"/>
  <c r="J9" i="36"/>
  <c r="AY7" i="36"/>
  <c r="Y8" i="36"/>
  <c r="AA7" i="36"/>
  <c r="BW8" i="36"/>
  <c r="BN9" i="36"/>
  <c r="R8" i="36"/>
  <c r="AX7" i="36"/>
  <c r="CA8" i="36"/>
  <c r="BX7" i="36"/>
  <c r="BR7" i="36"/>
  <c r="W7" i="36"/>
  <c r="AE9" i="36"/>
  <c r="Z7" i="36"/>
  <c r="Z9" i="36"/>
  <c r="BK9" i="36"/>
  <c r="AZ7" i="36"/>
  <c r="BP7" i="36"/>
  <c r="AQ9" i="36"/>
  <c r="I8" i="36"/>
  <c r="BO9" i="36"/>
  <c r="K9" i="36"/>
  <c r="AX9" i="36"/>
  <c r="AK9" i="36"/>
  <c r="AW9" i="36"/>
  <c r="AH8" i="36"/>
  <c r="BC7" i="36"/>
  <c r="BD9" i="36"/>
  <c r="AG8" i="36"/>
  <c r="BH7" i="36"/>
  <c r="BX8" i="36"/>
  <c r="N8" i="36"/>
  <c r="X7" i="36"/>
  <c r="AF9" i="36"/>
  <c r="F8" i="36"/>
  <c r="AI9" i="36"/>
  <c r="BA7" i="36"/>
  <c r="B8" i="36"/>
  <c r="BI7" i="36"/>
  <c r="BR8" i="36"/>
  <c r="H9" i="36"/>
  <c r="H7" i="36"/>
  <c r="AK8" i="36"/>
  <c r="I7" i="36"/>
  <c r="U9" i="36"/>
  <c r="B9" i="36"/>
  <c r="BU8" i="36"/>
  <c r="N9" i="36"/>
  <c r="AB7" i="36"/>
  <c r="AN8" i="36"/>
  <c r="BA8" i="36"/>
  <c r="AO7" i="36"/>
  <c r="E7" i="36"/>
  <c r="C8" i="36"/>
  <c r="BN7" i="36"/>
  <c r="BJ9" i="36"/>
  <c r="BR9" i="36"/>
  <c r="AO8" i="36"/>
  <c r="BB9" i="36"/>
  <c r="BD7" i="36"/>
  <c r="BL7" i="36"/>
  <c r="P7" i="36"/>
  <c r="D7" i="36"/>
  <c r="AJ8" i="36"/>
  <c r="AP8" i="36"/>
  <c r="BX9" i="36"/>
  <c r="BP8" i="36"/>
  <c r="AB9" i="36"/>
  <c r="CB9" i="36"/>
  <c r="AQ8" i="36"/>
  <c r="BD8" i="36"/>
  <c r="R9" i="36"/>
  <c r="BZ8" i="36"/>
  <c r="O9" i="36"/>
  <c r="AT8" i="36"/>
  <c r="AY8" i="36"/>
  <c r="BT9" i="36"/>
  <c r="S7" i="36"/>
  <c r="F9" i="36"/>
  <c r="Q9" i="36"/>
  <c r="R7" i="36"/>
  <c r="AL8" i="36"/>
  <c r="W8" i="36"/>
  <c r="BQ9" i="36"/>
  <c r="AC7" i="36"/>
  <c r="AI7" i="36"/>
  <c r="BJ8" i="36"/>
  <c r="P9" i="36"/>
  <c r="AF8" i="36"/>
  <c r="BI8" i="36"/>
  <c r="AD7" i="36"/>
  <c r="AM8" i="36"/>
  <c r="BC8" i="36"/>
  <c r="AO9" i="36"/>
  <c r="CA9" i="36"/>
  <c r="AW8" i="36"/>
  <c r="E8" i="36"/>
  <c r="O8" i="36"/>
  <c r="AE8" i="36"/>
  <c r="Q8" i="36"/>
  <c r="V9" i="36"/>
  <c r="AR9" i="36"/>
  <c r="CB8" i="36"/>
  <c r="AU7" i="36"/>
  <c r="BU9" i="36"/>
  <c r="D9" i="36"/>
  <c r="BG9" i="36"/>
  <c r="AG9" i="36"/>
  <c r="BW7" i="36"/>
  <c r="BG8" i="36"/>
  <c r="BA9" i="36"/>
  <c r="L8" i="36"/>
  <c r="U7" i="36"/>
  <c r="BS8" i="36"/>
  <c r="AI8" i="36"/>
  <c r="CB7" i="36"/>
  <c r="AY9" i="36"/>
  <c r="AP7" i="36"/>
  <c r="AV9" i="36"/>
  <c r="AT9" i="36"/>
  <c r="BQ8" i="36"/>
  <c r="F416" i="27"/>
  <c r="E148" i="26"/>
  <c r="AS124" i="33"/>
  <c r="E472" i="27"/>
  <c r="AJ19" i="33"/>
  <c r="L75" i="33"/>
  <c r="L201" i="26"/>
  <c r="H109" i="27"/>
  <c r="W24" i="33"/>
  <c r="AD83" i="33"/>
  <c r="E460" i="27"/>
  <c r="E132" i="27"/>
  <c r="AK69" i="33"/>
  <c r="T20" i="33"/>
  <c r="AW23" i="33"/>
  <c r="G155" i="26"/>
  <c r="AQ10" i="33"/>
  <c r="AR82" i="33"/>
  <c r="Y84" i="33"/>
  <c r="AL10" i="33"/>
  <c r="G110" i="26"/>
  <c r="H155" i="27"/>
  <c r="G334" i="27"/>
  <c r="AC86" i="33"/>
  <c r="E185" i="26"/>
  <c r="AY25" i="33"/>
  <c r="F329" i="27"/>
  <c r="V137" i="33"/>
  <c r="N28" i="33"/>
  <c r="AV129" i="33"/>
  <c r="AE129" i="33"/>
  <c r="H164" i="27"/>
  <c r="P65" i="33"/>
  <c r="E103" i="26"/>
  <c r="W21" i="33"/>
  <c r="V26" i="33"/>
  <c r="AH6" i="33"/>
  <c r="AE14" i="33"/>
  <c r="AI69" i="33"/>
  <c r="AL17" i="33"/>
  <c r="AI7" i="33"/>
  <c r="G86" i="33"/>
  <c r="AQ143" i="33"/>
  <c r="E72" i="29"/>
  <c r="E73" i="29" s="1"/>
  <c r="AR19" i="33"/>
  <c r="AP75" i="33"/>
  <c r="X68" i="33"/>
  <c r="AY72" i="33"/>
  <c r="AW123" i="33"/>
  <c r="I18" i="33"/>
  <c r="G37" i="28"/>
  <c r="E512" i="27"/>
  <c r="H470" i="27"/>
  <c r="G173" i="27"/>
  <c r="E132" i="33"/>
  <c r="X135" i="33"/>
  <c r="R17" i="33"/>
  <c r="E68" i="27"/>
  <c r="L133" i="33"/>
  <c r="E76" i="27"/>
  <c r="Z47" i="21"/>
  <c r="AJ11" i="33"/>
  <c r="I76" i="26"/>
  <c r="E363" i="27"/>
  <c r="I185" i="26"/>
  <c r="H457" i="27"/>
  <c r="P192" i="26"/>
  <c r="F188" i="27"/>
  <c r="J128" i="33"/>
  <c r="AW25" i="33"/>
  <c r="F423" i="27"/>
  <c r="G348" i="27"/>
  <c r="I348" i="27" s="1"/>
  <c r="R145" i="33"/>
  <c r="AM76" i="33"/>
  <c r="G297" i="27"/>
  <c r="D70" i="33"/>
  <c r="AS9" i="33"/>
  <c r="S67" i="33"/>
  <c r="N124" i="33"/>
  <c r="Y6" i="33"/>
  <c r="AK14" i="33"/>
  <c r="G416" i="27"/>
  <c r="AG87" i="33"/>
  <c r="Y43" i="21"/>
  <c r="H85" i="33"/>
  <c r="G147" i="26"/>
  <c r="AP133" i="33"/>
  <c r="AN10" i="33"/>
  <c r="F38" i="27"/>
  <c r="E94" i="26"/>
  <c r="H74" i="33"/>
  <c r="T131" i="33"/>
  <c r="F47" i="29"/>
  <c r="F48" i="29" s="1"/>
  <c r="F326" i="27"/>
  <c r="AX122" i="33"/>
  <c r="L29" i="33"/>
  <c r="AT18" i="33"/>
  <c r="V23" i="33"/>
  <c r="E241" i="27"/>
  <c r="F517" i="27"/>
  <c r="C67" i="33"/>
  <c r="L79" i="33"/>
  <c r="E518" i="27"/>
  <c r="AJ13" i="33"/>
  <c r="H209" i="27"/>
  <c r="AI132" i="33"/>
  <c r="H445" i="27"/>
  <c r="U136" i="33"/>
  <c r="U81" i="33"/>
  <c r="G425" i="27"/>
  <c r="H17" i="33"/>
  <c r="D82" i="33"/>
  <c r="AN139" i="33"/>
  <c r="AP6" i="33"/>
  <c r="H140" i="33"/>
  <c r="F422" i="27"/>
  <c r="I158" i="26"/>
  <c r="AH71" i="33"/>
  <c r="K135" i="33"/>
  <c r="AE135" i="33"/>
  <c r="AE139" i="33"/>
  <c r="AO86" i="33"/>
  <c r="E214" i="27"/>
  <c r="AZ22" i="33"/>
  <c r="AN24" i="33"/>
  <c r="N127" i="33"/>
  <c r="D6" i="33"/>
  <c r="F435" i="27"/>
  <c r="AK137" i="33"/>
  <c r="G156" i="27"/>
  <c r="E183" i="26"/>
  <c r="H211" i="27"/>
  <c r="X6" i="33"/>
  <c r="G260" i="27"/>
  <c r="AY15" i="33"/>
  <c r="G48" i="26"/>
  <c r="AX81" i="33"/>
  <c r="K68" i="33"/>
  <c r="AG141" i="33"/>
  <c r="H255" i="27"/>
  <c r="G204" i="27"/>
  <c r="G82" i="28"/>
  <c r="F292" i="27"/>
  <c r="E260" i="27"/>
  <c r="AU65" i="33"/>
  <c r="Y130" i="33"/>
  <c r="H53" i="27"/>
  <c r="AC17" i="33"/>
  <c r="E120" i="27"/>
  <c r="G389" i="27"/>
  <c r="I389" i="27" s="1"/>
  <c r="R87" i="33"/>
  <c r="N74" i="33"/>
  <c r="O123" i="33"/>
  <c r="AN135" i="33"/>
  <c r="V10" i="33"/>
  <c r="AX83" i="33"/>
  <c r="AS20" i="33"/>
  <c r="AD134" i="33"/>
  <c r="H51" i="21"/>
  <c r="H421" i="27"/>
  <c r="H57" i="28"/>
  <c r="H58" i="28" s="1"/>
  <c r="B141" i="33"/>
  <c r="AY10" i="33"/>
  <c r="T6" i="33"/>
  <c r="Q13" i="33"/>
  <c r="G233" i="27"/>
  <c r="C12" i="33"/>
  <c r="E233" i="27"/>
  <c r="E310" i="27"/>
  <c r="N128" i="26"/>
  <c r="J26" i="33"/>
  <c r="G402" i="27"/>
  <c r="AL141" i="33"/>
  <c r="R43" i="21"/>
  <c r="I139" i="26"/>
  <c r="AL76" i="33"/>
  <c r="E58" i="26"/>
  <c r="AZ77" i="33"/>
  <c r="E77" i="33"/>
  <c r="AX71" i="33"/>
  <c r="W7" i="33"/>
  <c r="AH65" i="33"/>
  <c r="L150" i="26"/>
  <c r="E394" i="27"/>
  <c r="E93" i="26"/>
  <c r="O38" i="21"/>
  <c r="E69" i="27"/>
  <c r="G275" i="27"/>
  <c r="I275" i="27" s="1"/>
  <c r="E57" i="27"/>
  <c r="AF16" i="33"/>
  <c r="F117" i="29"/>
  <c r="F118" i="29" s="1"/>
  <c r="K14" i="33"/>
  <c r="G480" i="27"/>
  <c r="I26" i="33"/>
  <c r="H510" i="27"/>
  <c r="F285" i="27"/>
  <c r="J131" i="33"/>
  <c r="L157" i="26"/>
  <c r="P110" i="26"/>
  <c r="J124" i="33"/>
  <c r="E8" i="33"/>
  <c r="G122" i="27"/>
  <c r="H166" i="27"/>
  <c r="H121" i="27"/>
  <c r="AL135" i="33"/>
  <c r="I81" i="33"/>
  <c r="H130" i="33"/>
  <c r="AP27" i="33"/>
  <c r="G134" i="33"/>
  <c r="R29" i="33"/>
  <c r="AS73" i="33"/>
  <c r="E209" i="27"/>
  <c r="E80" i="27"/>
  <c r="F361" i="27"/>
  <c r="I94" i="26"/>
  <c r="J94" i="26" s="1"/>
  <c r="H280" i="27"/>
  <c r="E138" i="27"/>
  <c r="AG142" i="33"/>
  <c r="V141" i="33"/>
  <c r="AZ145" i="33"/>
  <c r="G77" i="26"/>
  <c r="H77" i="26" s="1"/>
  <c r="F204" i="27"/>
  <c r="G54" i="21"/>
  <c r="AK73" i="33"/>
  <c r="AS69" i="33"/>
  <c r="Q134" i="33"/>
  <c r="O71" i="33"/>
  <c r="F215" i="27"/>
  <c r="G152" i="27"/>
  <c r="G401" i="27"/>
  <c r="E81" i="27"/>
  <c r="X11" i="33"/>
  <c r="O73" i="33"/>
  <c r="S18" i="33"/>
  <c r="AE13" i="33"/>
  <c r="G229" i="27"/>
  <c r="G86" i="27"/>
  <c r="T78" i="33"/>
  <c r="E352" i="27"/>
  <c r="AP19" i="33"/>
  <c r="G162" i="27"/>
  <c r="AO137" i="33"/>
  <c r="E205" i="27"/>
  <c r="AI10" i="33"/>
  <c r="F206" i="27"/>
  <c r="G420" i="27"/>
  <c r="AR71" i="33"/>
  <c r="AL25" i="33"/>
  <c r="H217" i="27"/>
  <c r="F107" i="28"/>
  <c r="F108" i="28" s="1"/>
  <c r="T9" i="33"/>
  <c r="I131" i="33"/>
  <c r="E404" i="27"/>
  <c r="K143" i="33"/>
  <c r="N204" i="26"/>
  <c r="C24" i="33"/>
  <c r="AQ28" i="33"/>
  <c r="G457" i="27"/>
  <c r="H105" i="27"/>
  <c r="AS87" i="33"/>
  <c r="AL65" i="33"/>
  <c r="U73" i="33"/>
  <c r="J13" i="33"/>
  <c r="E294" i="27"/>
  <c r="H42" i="21"/>
  <c r="AV68" i="33"/>
  <c r="E37" i="29"/>
  <c r="E38" i="29" s="1"/>
  <c r="C14" i="33"/>
  <c r="AV27" i="33"/>
  <c r="AI78" i="33"/>
  <c r="AR138" i="33"/>
  <c r="AY23" i="33"/>
  <c r="G404" i="27"/>
  <c r="I404" i="27" s="1"/>
  <c r="E355" i="27"/>
  <c r="AX135" i="33"/>
  <c r="AS131" i="33"/>
  <c r="N47" i="21"/>
  <c r="AF26" i="33"/>
  <c r="Y136" i="33"/>
  <c r="P21" i="33"/>
  <c r="G8" i="33"/>
  <c r="AW85" i="33"/>
  <c r="U74" i="33"/>
  <c r="E173" i="26"/>
  <c r="C129" i="33"/>
  <c r="X13" i="33"/>
  <c r="AI72" i="33"/>
  <c r="F373" i="27"/>
  <c r="H172" i="27"/>
  <c r="AZ65" i="33"/>
  <c r="E64" i="27"/>
  <c r="G509" i="27"/>
  <c r="E125" i="27"/>
  <c r="H54" i="27"/>
  <c r="AO17" i="33"/>
  <c r="E323" i="27"/>
  <c r="F354" i="27"/>
  <c r="T87" i="33"/>
  <c r="I168" i="26"/>
  <c r="J168" i="26" s="1"/>
  <c r="N73" i="33"/>
  <c r="H312" i="27"/>
  <c r="H97" i="29"/>
  <c r="H98" i="29" s="1"/>
  <c r="H77" i="27"/>
  <c r="P45" i="21"/>
  <c r="Y74" i="33"/>
  <c r="AD11" i="33"/>
  <c r="W40" i="21"/>
  <c r="AM136" i="33"/>
  <c r="E47" i="28"/>
  <c r="E48" i="28" s="1"/>
  <c r="AF65" i="33"/>
  <c r="AQ71" i="33"/>
  <c r="G503" i="27"/>
  <c r="I503" i="27" s="1"/>
  <c r="F40" i="27"/>
  <c r="G504" i="27"/>
  <c r="AV133" i="33"/>
  <c r="E471" i="27"/>
  <c r="AI140" i="33"/>
  <c r="R21" i="33"/>
  <c r="H41" i="21"/>
  <c r="W143" i="33"/>
  <c r="E391" i="27"/>
  <c r="G177" i="26"/>
  <c r="H177" i="26" s="1"/>
  <c r="E66" i="27"/>
  <c r="U11" i="33"/>
  <c r="Y77" i="33"/>
  <c r="J8" i="33"/>
  <c r="G479" i="27"/>
  <c r="I479" i="27" s="1"/>
  <c r="E50" i="27"/>
  <c r="AQ19" i="33"/>
  <c r="Z42" i="21"/>
  <c r="V78" i="33"/>
  <c r="G138" i="26"/>
  <c r="H137" i="33"/>
  <c r="E290" i="27"/>
  <c r="G240" i="27"/>
  <c r="AT87" i="33"/>
  <c r="AM9" i="33"/>
  <c r="O50" i="21"/>
  <c r="AH50" i="21" s="1"/>
  <c r="I74" i="33"/>
  <c r="G423" i="27"/>
  <c r="I423" i="27" s="1"/>
  <c r="L75" i="26"/>
  <c r="E245" i="27"/>
  <c r="H338" i="27"/>
  <c r="Y79" i="33"/>
  <c r="W87" i="33"/>
  <c r="G67" i="29"/>
  <c r="O9" i="33"/>
  <c r="G296" i="27"/>
  <c r="W16" i="33"/>
  <c r="K123" i="33"/>
  <c r="AD130" i="33"/>
  <c r="H307" i="27"/>
  <c r="AL19" i="33"/>
  <c r="H420" i="27"/>
  <c r="D126" i="33"/>
  <c r="F235" i="27"/>
  <c r="H158" i="27"/>
  <c r="H148" i="27"/>
  <c r="G92" i="26"/>
  <c r="AQ7" i="33"/>
  <c r="AE24" i="33"/>
  <c r="AO131" i="33"/>
  <c r="G80" i="27"/>
  <c r="I80" i="27" s="1"/>
  <c r="E381" i="27"/>
  <c r="AR9" i="33"/>
  <c r="AD141" i="33"/>
  <c r="AE27" i="33"/>
  <c r="X26" i="33"/>
  <c r="AF71" i="33"/>
  <c r="AZ6" i="33"/>
  <c r="L68" i="26"/>
  <c r="F479" i="27"/>
  <c r="G448" i="27"/>
  <c r="AL8" i="33"/>
  <c r="P131" i="33"/>
  <c r="AK125" i="33"/>
  <c r="F286" i="27"/>
  <c r="AU132" i="33"/>
  <c r="I138" i="26"/>
  <c r="T145" i="33"/>
  <c r="W137" i="33"/>
  <c r="J9" i="33"/>
  <c r="O69" i="33"/>
  <c r="AO70" i="33"/>
  <c r="N65" i="26"/>
  <c r="H58" i="27"/>
  <c r="AQ18" i="33"/>
  <c r="P191" i="26"/>
  <c r="AE77" i="33"/>
  <c r="G49" i="26"/>
  <c r="J83" i="33"/>
  <c r="AS145" i="33"/>
  <c r="AF72" i="33"/>
  <c r="AP20" i="33"/>
  <c r="U7" i="33"/>
  <c r="F202" i="27"/>
  <c r="G346" i="27"/>
  <c r="E273" i="27"/>
  <c r="W49" i="21"/>
  <c r="I17" i="33"/>
  <c r="F15" i="33"/>
  <c r="F369" i="27"/>
  <c r="G380" i="27"/>
  <c r="I380" i="27" s="1"/>
  <c r="F50" i="27"/>
  <c r="G345" i="27"/>
  <c r="L140" i="26"/>
  <c r="E74" i="27"/>
  <c r="F226" i="27"/>
  <c r="O26" i="33"/>
  <c r="J129" i="33"/>
  <c r="C83" i="33"/>
  <c r="E82" i="28"/>
  <c r="E83" i="28" s="1"/>
  <c r="T71" i="33"/>
  <c r="AO8" i="33"/>
  <c r="AC25" i="33"/>
  <c r="AP25" i="33"/>
  <c r="E337" i="27"/>
  <c r="AF8" i="33"/>
  <c r="H122" i="27"/>
  <c r="C85" i="33"/>
  <c r="U12" i="33"/>
  <c r="G270" i="27"/>
  <c r="C10" i="33"/>
  <c r="G57" i="29"/>
  <c r="AK84" i="33"/>
  <c r="T126" i="33"/>
  <c r="G435" i="27"/>
  <c r="I435" i="27" s="1"/>
  <c r="G104" i="26"/>
  <c r="H104" i="26" s="1"/>
  <c r="H191" i="27"/>
  <c r="H213" i="27"/>
  <c r="E92" i="29"/>
  <c r="E93" i="29" s="1"/>
  <c r="H296" i="27"/>
  <c r="F48" i="21"/>
  <c r="Q75" i="33"/>
  <c r="P68" i="26"/>
  <c r="AO78" i="33"/>
  <c r="AK15" i="33"/>
  <c r="V133" i="33"/>
  <c r="F138" i="27"/>
  <c r="AL78" i="33"/>
  <c r="F67" i="28"/>
  <c r="F68" i="28" s="1"/>
  <c r="N141" i="33"/>
  <c r="AD66" i="33"/>
  <c r="AF76" i="33"/>
  <c r="AV17" i="33"/>
  <c r="AQ81" i="33"/>
  <c r="Q10" i="33"/>
  <c r="F461" i="27"/>
  <c r="E7" i="33"/>
  <c r="L175" i="26"/>
  <c r="AV128" i="33"/>
  <c r="AP72" i="33"/>
  <c r="G25" i="33"/>
  <c r="K23" i="33"/>
  <c r="AF77" i="33"/>
  <c r="AZ134" i="33"/>
  <c r="N48" i="21"/>
  <c r="H482" i="27"/>
  <c r="AT6" i="33"/>
  <c r="G107" i="28"/>
  <c r="G69" i="33"/>
  <c r="N125" i="33"/>
  <c r="O85" i="33"/>
  <c r="G314" i="27"/>
  <c r="C29" i="33"/>
  <c r="AG7" i="33"/>
  <c r="P127" i="33"/>
  <c r="H49" i="27"/>
  <c r="E201" i="27"/>
  <c r="E461" i="27"/>
  <c r="AV127" i="33"/>
  <c r="J141" i="33"/>
  <c r="R25" i="33"/>
  <c r="W125" i="33"/>
  <c r="AL22" i="33"/>
  <c r="AF14" i="33"/>
  <c r="R73" i="33"/>
  <c r="AE134" i="33"/>
  <c r="AM131" i="33"/>
  <c r="AX126" i="33"/>
  <c r="H460" i="27"/>
  <c r="H47" i="28"/>
  <c r="H48" i="28" s="1"/>
  <c r="Y123" i="33"/>
  <c r="AX28" i="33"/>
  <c r="G133" i="27"/>
  <c r="AA38" i="21"/>
  <c r="S6" i="33"/>
  <c r="AN13" i="33"/>
  <c r="E74" i="33"/>
  <c r="AG128" i="33"/>
  <c r="E453" i="27"/>
  <c r="G71" i="33"/>
  <c r="M65" i="33"/>
  <c r="G73" i="33"/>
  <c r="I84" i="26"/>
  <c r="I137" i="33"/>
  <c r="H38" i="27"/>
  <c r="AE18" i="33"/>
  <c r="G184" i="26"/>
  <c r="F102" i="27"/>
  <c r="L23" i="33"/>
  <c r="N71" i="33"/>
  <c r="AD79" i="33"/>
  <c r="AQ14" i="33"/>
  <c r="H289" i="27"/>
  <c r="D69" i="33"/>
  <c r="H258" i="27"/>
  <c r="R144" i="33"/>
  <c r="AF29" i="33"/>
  <c r="M15" i="33"/>
  <c r="AL9" i="33"/>
  <c r="P87" i="26"/>
  <c r="AZ81" i="33"/>
  <c r="G131" i="27"/>
  <c r="G161" i="27"/>
  <c r="I161" i="27" s="1"/>
  <c r="R140" i="33"/>
  <c r="P79" i="33"/>
  <c r="AG65" i="33"/>
  <c r="X28" i="33"/>
  <c r="AF86" i="33"/>
  <c r="F447" i="27"/>
  <c r="AP84" i="33"/>
  <c r="I123" i="26"/>
  <c r="J123" i="26" s="1"/>
  <c r="I102" i="26"/>
  <c r="P85" i="33"/>
  <c r="J79" i="33"/>
  <c r="AT14" i="33"/>
  <c r="AE8" i="33"/>
  <c r="AO77" i="33"/>
  <c r="AE15" i="33"/>
  <c r="E112" i="26"/>
  <c r="E366" i="27"/>
  <c r="F158" i="27"/>
  <c r="L73" i="33"/>
  <c r="G129" i="27"/>
  <c r="V14" i="33"/>
  <c r="AH8" i="33"/>
  <c r="F102" i="29"/>
  <c r="F103" i="29" s="1"/>
  <c r="AY14" i="33"/>
  <c r="D75" i="33"/>
  <c r="H81" i="33"/>
  <c r="AL73" i="33"/>
  <c r="AJ28" i="33"/>
  <c r="H107" i="28"/>
  <c r="H108" i="28" s="1"/>
  <c r="F427" i="27"/>
  <c r="X40" i="21"/>
  <c r="AS78" i="33"/>
  <c r="P139" i="33"/>
  <c r="AL14" i="33"/>
  <c r="M132" i="33"/>
  <c r="L138" i="26"/>
  <c r="Y140" i="33"/>
  <c r="H72" i="29"/>
  <c r="H73" i="29" s="1"/>
  <c r="F122" i="33"/>
  <c r="X82" i="33"/>
  <c r="G53" i="21"/>
  <c r="F46" i="21"/>
  <c r="X18" i="33"/>
  <c r="V131" i="33"/>
  <c r="AZ9" i="33"/>
  <c r="R11" i="33"/>
  <c r="C82" i="33"/>
  <c r="N144" i="33"/>
  <c r="F140" i="27"/>
  <c r="Y42" i="21"/>
  <c r="AX134" i="33"/>
  <c r="E92" i="26"/>
  <c r="F112" i="28"/>
  <c r="F113" i="28" s="1"/>
  <c r="AV14" i="33"/>
  <c r="S10" i="33"/>
  <c r="Q17" i="33"/>
  <c r="AI129" i="33"/>
  <c r="G462" i="27"/>
  <c r="I462" i="27" s="1"/>
  <c r="AE145" i="33"/>
  <c r="Q87" i="33"/>
  <c r="AK23" i="33"/>
  <c r="E153" i="27"/>
  <c r="T67" i="33"/>
  <c r="E158" i="27"/>
  <c r="P200" i="26"/>
  <c r="E96" i="27"/>
  <c r="AF133" i="33"/>
  <c r="S28" i="33"/>
  <c r="B138" i="33"/>
  <c r="AT125" i="33"/>
  <c r="R71" i="33"/>
  <c r="I141" i="33"/>
  <c r="AL68" i="33"/>
  <c r="L113" i="26"/>
  <c r="M9" i="33"/>
  <c r="G263" i="27"/>
  <c r="L60" i="26"/>
  <c r="AZ85" i="33"/>
  <c r="AD123" i="33"/>
  <c r="E76" i="33"/>
  <c r="AH125" i="33"/>
  <c r="AG78" i="33"/>
  <c r="H144" i="33"/>
  <c r="B22" i="33"/>
  <c r="B72" i="33"/>
  <c r="AU78" i="33"/>
  <c r="E156" i="26"/>
  <c r="D17" i="33"/>
  <c r="AF64" i="33"/>
  <c r="S16" i="33"/>
  <c r="I141" i="26"/>
  <c r="J141" i="26" s="1"/>
  <c r="H474" i="27"/>
  <c r="I144" i="33"/>
  <c r="S141" i="33"/>
  <c r="G316" i="27"/>
  <c r="I71" i="33"/>
  <c r="AL86" i="33"/>
  <c r="AK127" i="33"/>
  <c r="G364" i="27"/>
  <c r="M87" i="33"/>
  <c r="H406" i="27"/>
  <c r="AR137" i="33"/>
  <c r="G52" i="29"/>
  <c r="I46" i="21"/>
  <c r="E72" i="33"/>
  <c r="G474" i="27"/>
  <c r="AK72" i="33"/>
  <c r="I127" i="33"/>
  <c r="F144" i="33"/>
  <c r="AE70" i="33"/>
  <c r="I15" i="33"/>
  <c r="AW28" i="33"/>
  <c r="I139" i="33"/>
  <c r="L142" i="33"/>
  <c r="J87" i="33"/>
  <c r="AH82" i="33"/>
  <c r="N75" i="33"/>
  <c r="G163" i="27"/>
  <c r="AT70" i="33"/>
  <c r="AZ73" i="33"/>
  <c r="G120" i="26"/>
  <c r="H120" i="26" s="1"/>
  <c r="O12" i="33"/>
  <c r="AM6" i="33"/>
  <c r="I132" i="33"/>
  <c r="E190" i="27"/>
  <c r="L193" i="26"/>
  <c r="AX136" i="33"/>
  <c r="AM80" i="33"/>
  <c r="U13" i="33"/>
  <c r="D66" i="33"/>
  <c r="AY65" i="33"/>
  <c r="P73" i="33"/>
  <c r="F370" i="27"/>
  <c r="G321" i="27"/>
  <c r="AV73" i="33"/>
  <c r="J86" i="33"/>
  <c r="E420" i="27"/>
  <c r="E100" i="27"/>
  <c r="O130" i="33"/>
  <c r="G428" i="27"/>
  <c r="E163" i="27"/>
  <c r="AP16" i="33"/>
  <c r="G336" i="27"/>
  <c r="AK122" i="33"/>
  <c r="AR130" i="33"/>
  <c r="U84" i="33"/>
  <c r="O80" i="33"/>
  <c r="F146" i="27"/>
  <c r="E230" i="27"/>
  <c r="Y19" i="33"/>
  <c r="F335" i="27"/>
  <c r="G97" i="28"/>
  <c r="H405" i="27"/>
  <c r="AV138" i="33"/>
  <c r="P41" i="21"/>
  <c r="AI41" i="21" s="1"/>
  <c r="Y22" i="33"/>
  <c r="P113" i="26"/>
  <c r="H204" i="27"/>
  <c r="S130" i="33"/>
  <c r="N150" i="26"/>
  <c r="AE86" i="33"/>
  <c r="E335" i="27"/>
  <c r="I140" i="26"/>
  <c r="J140" i="26" s="1"/>
  <c r="G93" i="26"/>
  <c r="E498" i="27"/>
  <c r="P173" i="26"/>
  <c r="G208" i="27"/>
  <c r="P55" i="21"/>
  <c r="M82" i="33"/>
  <c r="H78" i="27"/>
  <c r="N156" i="26"/>
  <c r="F109" i="27"/>
  <c r="E477" i="27"/>
  <c r="I128" i="26"/>
  <c r="AT20" i="33"/>
  <c r="F507" i="27"/>
  <c r="B28" i="33"/>
  <c r="H513" i="27"/>
  <c r="AN78" i="33"/>
  <c r="B25" i="33"/>
  <c r="M22" i="33"/>
  <c r="F296" i="27"/>
  <c r="G104" i="27"/>
  <c r="AM139" i="33"/>
  <c r="I73" i="33"/>
  <c r="L25" i="33"/>
  <c r="AV11" i="33"/>
  <c r="AS136" i="33"/>
  <c r="E266" i="27"/>
  <c r="AZ66" i="33"/>
  <c r="AT122" i="33"/>
  <c r="V6" i="33"/>
  <c r="V124" i="33"/>
  <c r="E227" i="27"/>
  <c r="G83" i="27"/>
  <c r="I83" i="27" s="1"/>
  <c r="E123" i="26"/>
  <c r="E341" i="27"/>
  <c r="E67" i="27"/>
  <c r="E287" i="27"/>
  <c r="W82" i="33"/>
  <c r="G194" i="27"/>
  <c r="E365" i="27"/>
  <c r="AV81" i="33"/>
  <c r="K26" i="33"/>
  <c r="Q129" i="33"/>
  <c r="AE87" i="33"/>
  <c r="AR65" i="33"/>
  <c r="AH131" i="33"/>
  <c r="AW15" i="33"/>
  <c r="H150" i="27"/>
  <c r="V126" i="33"/>
  <c r="AX18" i="33"/>
  <c r="F364" i="27"/>
  <c r="E96" i="26"/>
  <c r="AO138" i="33"/>
  <c r="H395" i="27"/>
  <c r="G282" i="27"/>
  <c r="AG132" i="33"/>
  <c r="AL132" i="33"/>
  <c r="AQ13" i="33"/>
  <c r="E131" i="33"/>
  <c r="I84" i="33"/>
  <c r="E419" i="27"/>
  <c r="AC87" i="33"/>
  <c r="AF134" i="33"/>
  <c r="P6" i="33"/>
  <c r="G123" i="33"/>
  <c r="F130" i="27"/>
  <c r="C74" i="33"/>
  <c r="E138" i="26"/>
  <c r="AI26" i="33"/>
  <c r="AH67" i="33"/>
  <c r="V29" i="33"/>
  <c r="I48" i="26"/>
  <c r="F27" i="33"/>
  <c r="H498" i="27"/>
  <c r="AP15" i="33"/>
  <c r="L65" i="26"/>
  <c r="E137" i="33"/>
  <c r="AN14" i="33"/>
  <c r="E377" i="27"/>
  <c r="L143" i="33"/>
  <c r="H54" i="21"/>
  <c r="G74" i="26"/>
  <c r="AI136" i="33"/>
  <c r="N166" i="26"/>
  <c r="AL144" i="33"/>
  <c r="E513" i="27"/>
  <c r="V11" i="33"/>
  <c r="AT140" i="33"/>
  <c r="F248" i="27"/>
  <c r="H126" i="27"/>
  <c r="AJ139" i="33"/>
  <c r="M6" i="33"/>
  <c r="M134" i="33"/>
  <c r="H192" i="27"/>
  <c r="AM124" i="33"/>
  <c r="O28" i="33"/>
  <c r="G101" i="27"/>
  <c r="F192" i="27"/>
  <c r="G518" i="27"/>
  <c r="G123" i="26"/>
  <c r="H123" i="26" s="1"/>
  <c r="AW21" i="33"/>
  <c r="H325" i="27"/>
  <c r="N85" i="33"/>
  <c r="AU126" i="33"/>
  <c r="H433" i="27"/>
  <c r="F313" i="27"/>
  <c r="AU130" i="33"/>
  <c r="E126" i="27"/>
  <c r="E52" i="28"/>
  <c r="E53" i="28" s="1"/>
  <c r="F72" i="33"/>
  <c r="AU6" i="33"/>
  <c r="F157" i="27"/>
  <c r="AQ126" i="33"/>
  <c r="C130" i="33"/>
  <c r="G281" i="27"/>
  <c r="AR126" i="33"/>
  <c r="AS68" i="33"/>
  <c r="D122" i="33"/>
  <c r="E46" i="27"/>
  <c r="E235" i="27"/>
  <c r="D67" i="33"/>
  <c r="N58" i="26"/>
  <c r="AY11" i="33"/>
  <c r="J123" i="33"/>
  <c r="E103" i="27"/>
  <c r="T134" i="33"/>
  <c r="C27" i="33"/>
  <c r="U22" i="33"/>
  <c r="AU145" i="33"/>
  <c r="M21" i="33"/>
  <c r="Q16" i="33"/>
  <c r="H324" i="27"/>
  <c r="E117" i="29"/>
  <c r="E118" i="29" s="1"/>
  <c r="F140" i="33"/>
  <c r="D124" i="33"/>
  <c r="L159" i="26"/>
  <c r="AH77" i="33"/>
  <c r="L144" i="33"/>
  <c r="AL75" i="33"/>
  <c r="G290" i="27"/>
  <c r="I290" i="27" s="1"/>
  <c r="AS122" i="33"/>
  <c r="N69" i="26"/>
  <c r="D83" i="33"/>
  <c r="F22" i="33"/>
  <c r="F368" i="27"/>
  <c r="C79" i="33"/>
  <c r="L74" i="33"/>
  <c r="E318" i="27"/>
  <c r="H129" i="27"/>
  <c r="AJ144" i="33"/>
  <c r="AX74" i="33"/>
  <c r="Q29" i="33"/>
  <c r="E44" i="27"/>
  <c r="H302" i="27"/>
  <c r="AV79" i="33"/>
  <c r="F11" i="33"/>
  <c r="H78" i="33"/>
  <c r="AS65" i="33"/>
  <c r="AD127" i="33"/>
  <c r="AV87" i="33"/>
  <c r="AD140" i="33"/>
  <c r="E192" i="26"/>
  <c r="G177" i="27"/>
  <c r="I177" i="27" s="1"/>
  <c r="H291" i="27"/>
  <c r="AN26" i="33"/>
  <c r="P69" i="33"/>
  <c r="H341" i="27"/>
  <c r="O18" i="33"/>
  <c r="AJ12" i="33"/>
  <c r="AC12" i="33"/>
  <c r="R135" i="33"/>
  <c r="D80" i="33"/>
  <c r="H293" i="27"/>
  <c r="AX17" i="33"/>
  <c r="P166" i="26"/>
  <c r="F445" i="27"/>
  <c r="F282" i="27"/>
  <c r="AI122" i="33"/>
  <c r="G98" i="27"/>
  <c r="L50" i="26"/>
  <c r="G67" i="27"/>
  <c r="I67" i="27" s="1"/>
  <c r="E210" i="27"/>
  <c r="AH85" i="33"/>
  <c r="N41" i="21"/>
  <c r="AC24" i="33"/>
  <c r="AA53" i="21"/>
  <c r="AI25" i="33"/>
  <c r="AH27" i="33"/>
  <c r="F124" i="33"/>
  <c r="G194" i="26"/>
  <c r="H364" i="27"/>
  <c r="N140" i="26"/>
  <c r="R65" i="33"/>
  <c r="AU14" i="33"/>
  <c r="T66" i="33"/>
  <c r="N59" i="26"/>
  <c r="AN8" i="33"/>
  <c r="G175" i="27"/>
  <c r="E397" i="27"/>
  <c r="P168" i="26"/>
  <c r="R16" i="33"/>
  <c r="AR133" i="33"/>
  <c r="AD84" i="33"/>
  <c r="AU17" i="33"/>
  <c r="AD17" i="33"/>
  <c r="G125" i="27"/>
  <c r="I125" i="27" s="1"/>
  <c r="I65" i="26"/>
  <c r="J22" i="33"/>
  <c r="L66" i="26"/>
  <c r="AT123" i="33"/>
  <c r="M10" i="33"/>
  <c r="G274" i="27"/>
  <c r="AP8" i="33"/>
  <c r="Y72" i="33"/>
  <c r="E79" i="27"/>
  <c r="AO139" i="33"/>
  <c r="AF9" i="33"/>
  <c r="AX145" i="33"/>
  <c r="F489" i="27"/>
  <c r="AW73" i="33"/>
  <c r="V143" i="33"/>
  <c r="G218" i="27"/>
  <c r="I218" i="27" s="1"/>
  <c r="BV18" i="36"/>
  <c r="Q16" i="36"/>
  <c r="AS16" i="36"/>
  <c r="W18" i="36"/>
  <c r="BI17" i="36"/>
  <c r="BI16" i="36"/>
  <c r="BU17" i="36"/>
  <c r="AX16" i="36"/>
  <c r="AG18" i="36"/>
  <c r="BG16" i="36"/>
  <c r="CA18" i="36"/>
  <c r="AP17" i="36"/>
  <c r="N18" i="36"/>
  <c r="BS17" i="36"/>
  <c r="BS16" i="36"/>
  <c r="C17" i="36"/>
  <c r="AB16" i="36"/>
  <c r="AV18" i="36"/>
  <c r="AG16" i="36"/>
  <c r="AZ17" i="36"/>
  <c r="AU17" i="36"/>
  <c r="CA16" i="36"/>
  <c r="BT16" i="36"/>
  <c r="AG17" i="36"/>
  <c r="BE18" i="36"/>
  <c r="K16" i="36"/>
  <c r="BP16" i="36"/>
  <c r="BR17" i="36"/>
  <c r="BD16" i="36"/>
  <c r="B16" i="36"/>
  <c r="BY17" i="36"/>
  <c r="J18" i="36"/>
  <c r="BK16" i="36"/>
  <c r="BT17" i="36"/>
  <c r="BG18" i="36"/>
  <c r="I17" i="36"/>
  <c r="AO17" i="36"/>
  <c r="H17" i="36"/>
  <c r="M17" i="36"/>
  <c r="AI17" i="36"/>
  <c r="M16" i="36"/>
  <c r="BG17" i="36"/>
  <c r="BE16" i="36"/>
  <c r="AR18" i="36"/>
  <c r="R17" i="36"/>
  <c r="AQ16" i="36"/>
  <c r="AY16" i="36"/>
  <c r="BA18" i="36"/>
  <c r="H16" i="36"/>
  <c r="BH17" i="36"/>
  <c r="AJ18" i="36"/>
  <c r="BJ17" i="36"/>
  <c r="AT18" i="36"/>
  <c r="AW17" i="36"/>
  <c r="BZ18" i="36"/>
  <c r="D17" i="36"/>
  <c r="BK17" i="36"/>
  <c r="AU16" i="36"/>
  <c r="AJ17" i="36"/>
  <c r="Z17" i="36"/>
  <c r="R16" i="36"/>
  <c r="AQ17" i="36"/>
  <c r="I16" i="36"/>
  <c r="BF16" i="36"/>
  <c r="BQ18" i="36"/>
  <c r="BC18" i="36"/>
  <c r="K18" i="36"/>
  <c r="BX16" i="36"/>
  <c r="D18" i="36"/>
  <c r="AY17" i="36"/>
  <c r="AR16" i="36"/>
  <c r="CB17" i="36"/>
  <c r="BB17" i="36"/>
  <c r="AV17" i="36"/>
  <c r="BL17" i="36"/>
  <c r="U16" i="36"/>
  <c r="N16" i="36"/>
  <c r="T16" i="36"/>
  <c r="BH18" i="36"/>
  <c r="BV17" i="36"/>
  <c r="AK18" i="36"/>
  <c r="S18" i="36"/>
  <c r="BQ17" i="36"/>
  <c r="BP18" i="36"/>
  <c r="BW18" i="36"/>
  <c r="AM16" i="36"/>
  <c r="AL17" i="36"/>
  <c r="BY16" i="36"/>
  <c r="BO18" i="36"/>
  <c r="AV16" i="36"/>
  <c r="AT16" i="36"/>
  <c r="BB18" i="36"/>
  <c r="AS17" i="36"/>
  <c r="BM17" i="36"/>
  <c r="BO16" i="36"/>
  <c r="G17" i="36"/>
  <c r="AO18" i="36"/>
  <c r="X17" i="36"/>
  <c r="AB17" i="36"/>
  <c r="AM17" i="36"/>
  <c r="Z18" i="36"/>
  <c r="AK17" i="36"/>
  <c r="AH16" i="36"/>
  <c r="CB18" i="36"/>
  <c r="AL18" i="36"/>
  <c r="AA16" i="36"/>
  <c r="CC17" i="36"/>
  <c r="S16" i="36"/>
  <c r="BA17" i="36"/>
  <c r="BJ18" i="36"/>
  <c r="Y18" i="36"/>
  <c r="T17" i="36"/>
  <c r="BC17" i="36"/>
  <c r="BN17" i="36"/>
  <c r="B17" i="36"/>
  <c r="C18" i="36"/>
  <c r="AH18" i="36"/>
  <c r="B18" i="36"/>
  <c r="BJ16" i="36"/>
  <c r="U17" i="36"/>
  <c r="AH17" i="36"/>
  <c r="M18" i="36"/>
  <c r="AC17" i="36"/>
  <c r="AW18" i="36"/>
  <c r="BM16" i="36"/>
  <c r="AR17" i="36"/>
  <c r="AA17" i="36"/>
  <c r="BU16" i="36"/>
  <c r="BX18" i="36"/>
  <c r="CB16" i="36"/>
  <c r="BE17" i="36"/>
  <c r="AD17" i="36"/>
  <c r="X18" i="36"/>
  <c r="U18" i="36"/>
  <c r="AI16" i="36"/>
  <c r="O16" i="36"/>
  <c r="Q18" i="36"/>
  <c r="AC16" i="36"/>
  <c r="BO17" i="36"/>
  <c r="W16" i="36"/>
  <c r="G16" i="36"/>
  <c r="W17" i="36"/>
  <c r="BF17" i="36"/>
  <c r="AB18" i="36"/>
  <c r="BI18" i="36"/>
  <c r="O17" i="36"/>
  <c r="BX17" i="36"/>
  <c r="BT18" i="36"/>
  <c r="AJ16" i="36"/>
  <c r="AS18" i="36"/>
  <c r="J16" i="36"/>
  <c r="BN16" i="36"/>
  <c r="AF17" i="36"/>
  <c r="E18" i="36"/>
  <c r="I18" i="36"/>
  <c r="F16" i="36"/>
  <c r="BL18" i="36"/>
  <c r="BM18" i="36"/>
  <c r="O18" i="36"/>
  <c r="BN18" i="36"/>
  <c r="BR16" i="36"/>
  <c r="BP17" i="36"/>
  <c r="AQ18" i="36"/>
  <c r="AP18" i="36"/>
  <c r="CC18" i="36"/>
  <c r="H18" i="36"/>
  <c r="BL16" i="36"/>
  <c r="L17" i="36"/>
  <c r="CA17" i="36"/>
  <c r="Q17" i="36"/>
  <c r="AN18" i="36"/>
  <c r="F18" i="36"/>
  <c r="V17" i="36"/>
  <c r="R18" i="36"/>
  <c r="BR18" i="36"/>
  <c r="Y16" i="36"/>
  <c r="BS18" i="36"/>
  <c r="BQ16" i="36"/>
  <c r="BK18" i="36"/>
  <c r="S17" i="36"/>
  <c r="L16" i="36"/>
  <c r="X16" i="36"/>
  <c r="AE17" i="36"/>
  <c r="AU18" i="36"/>
  <c r="P17" i="36"/>
  <c r="BW17" i="36"/>
  <c r="BH16" i="36"/>
  <c r="G18" i="36"/>
  <c r="AL16" i="36"/>
  <c r="AF18" i="36"/>
  <c r="AT17" i="36"/>
  <c r="BF18" i="36"/>
  <c r="AA18" i="36"/>
  <c r="AC18" i="36"/>
  <c r="AO16" i="36"/>
  <c r="BV16" i="36"/>
  <c r="AE18" i="36"/>
  <c r="K17" i="36"/>
  <c r="J17" i="36"/>
  <c r="D16" i="36"/>
  <c r="AZ18" i="36"/>
  <c r="P18" i="36"/>
  <c r="AX17" i="36"/>
  <c r="L18" i="36"/>
  <c r="AD18" i="36"/>
  <c r="P16" i="36"/>
  <c r="BZ16" i="36"/>
  <c r="CC16" i="36"/>
  <c r="AM18" i="36"/>
  <c r="AF16" i="36"/>
  <c r="AZ16" i="36"/>
  <c r="BD17" i="36"/>
  <c r="V16" i="36"/>
  <c r="AP16" i="36"/>
  <c r="AD16" i="36"/>
  <c r="N17" i="36"/>
  <c r="T18" i="36"/>
  <c r="BZ17" i="36"/>
  <c r="BD18" i="36"/>
  <c r="C16" i="36"/>
  <c r="BY18" i="36"/>
  <c r="BB16" i="36"/>
  <c r="AK16" i="36"/>
  <c r="AW16" i="36"/>
  <c r="E17" i="36"/>
  <c r="E16" i="36"/>
  <c r="Y17" i="36"/>
  <c r="AN17" i="36"/>
  <c r="AI18" i="36"/>
  <c r="BA16" i="36"/>
  <c r="BW16" i="36"/>
  <c r="BC16" i="36"/>
  <c r="BU18" i="36"/>
  <c r="AX18" i="36"/>
  <c r="AN16" i="36"/>
  <c r="Z16" i="36"/>
  <c r="V18" i="36"/>
  <c r="AE16" i="36"/>
  <c r="F17" i="36"/>
  <c r="AY18" i="36"/>
  <c r="T86" i="33"/>
  <c r="N77" i="26"/>
  <c r="W66" i="33"/>
  <c r="AG134" i="33"/>
  <c r="AF124" i="33"/>
  <c r="AG10" i="33"/>
  <c r="O86" i="33"/>
  <c r="AV6" i="33"/>
  <c r="H156" i="27"/>
  <c r="N49" i="21"/>
  <c r="H434" i="27"/>
  <c r="AP138" i="33"/>
  <c r="G122" i="26"/>
  <c r="G133" i="33"/>
  <c r="B135" i="33"/>
  <c r="H339" i="27"/>
  <c r="H46" i="27"/>
  <c r="V73" i="33"/>
  <c r="E119" i="26"/>
  <c r="F297" i="27"/>
  <c r="S68" i="33"/>
  <c r="V77" i="33"/>
  <c r="Q137" i="33"/>
  <c r="G174" i="27"/>
  <c r="F19" i="33"/>
  <c r="L203" i="26"/>
  <c r="AP122" i="33"/>
  <c r="F434" i="27"/>
  <c r="AS79" i="33"/>
  <c r="H82" i="27"/>
  <c r="AR140" i="33"/>
  <c r="D7" i="33"/>
  <c r="AQ6" i="33"/>
  <c r="AY75" i="33"/>
  <c r="F490" i="27"/>
  <c r="G368" i="27"/>
  <c r="E54" i="27"/>
  <c r="C17" i="33"/>
  <c r="N68" i="26"/>
  <c r="AI82" i="33"/>
  <c r="P137" i="26"/>
  <c r="V27" i="33"/>
  <c r="AF75" i="33"/>
  <c r="H52" i="27"/>
  <c r="E354" i="27"/>
  <c r="G513" i="27"/>
  <c r="H455" i="27"/>
  <c r="G45" i="21"/>
  <c r="AW29" i="33"/>
  <c r="D10" i="33"/>
  <c r="G158" i="27"/>
  <c r="AM10" i="33"/>
  <c r="F432" i="27"/>
  <c r="H311" i="27"/>
  <c r="AF125" i="33"/>
  <c r="E427" i="27"/>
  <c r="I113" i="26"/>
  <c r="U26" i="33"/>
  <c r="F12" i="33"/>
  <c r="AO129" i="33"/>
  <c r="E356" i="27"/>
  <c r="AT128" i="33"/>
  <c r="E128" i="33"/>
  <c r="H140" i="27"/>
  <c r="AV65" i="33"/>
  <c r="N10" i="33"/>
  <c r="AM78" i="33"/>
  <c r="B143" i="33"/>
  <c r="E301" i="27"/>
  <c r="G127" i="33"/>
  <c r="N82" i="33"/>
  <c r="E156" i="27"/>
  <c r="G323" i="27"/>
  <c r="I323" i="27" s="1"/>
  <c r="E159" i="26"/>
  <c r="AT8" i="33"/>
  <c r="R143" i="33"/>
  <c r="AI11" i="33"/>
  <c r="G202" i="27"/>
  <c r="N203" i="26"/>
  <c r="AO9" i="33"/>
  <c r="AJ73" i="33"/>
  <c r="AN25" i="33"/>
  <c r="R15" i="33"/>
  <c r="AJ29" i="33"/>
  <c r="P137" i="33"/>
  <c r="AK144" i="33"/>
  <c r="E201" i="26"/>
  <c r="E140" i="27"/>
  <c r="AF7" i="33"/>
  <c r="H139" i="33"/>
  <c r="AK22" i="33"/>
  <c r="G315" i="27"/>
  <c r="M20" i="33"/>
  <c r="Q54" i="21"/>
  <c r="S54" i="21" s="1"/>
  <c r="AD64" i="33"/>
  <c r="AY138" i="33"/>
  <c r="AI79" i="33"/>
  <c r="E59" i="26"/>
  <c r="F56" i="27"/>
  <c r="S139" i="33"/>
  <c r="AS22" i="33"/>
  <c r="B68" i="33"/>
  <c r="W132" i="33"/>
  <c r="AK124" i="33"/>
  <c r="AE143" i="33"/>
  <c r="F320" i="27"/>
  <c r="H518" i="27"/>
  <c r="H68" i="33"/>
  <c r="S9" i="33"/>
  <c r="F227" i="27"/>
  <c r="G80" i="33"/>
  <c r="E402" i="27"/>
  <c r="D131" i="33"/>
  <c r="G228" i="27"/>
  <c r="G155" i="27"/>
  <c r="F20" i="33"/>
  <c r="F139" i="33"/>
  <c r="AG18" i="33"/>
  <c r="V65" i="33"/>
  <c r="K8" i="33"/>
  <c r="AD70" i="33"/>
  <c r="F7" i="33"/>
  <c r="H490" i="27"/>
  <c r="S76" i="33"/>
  <c r="AW79" i="33"/>
  <c r="S86" i="33"/>
  <c r="K22" i="33"/>
  <c r="O145" i="33"/>
  <c r="P93" i="26"/>
  <c r="G113" i="26"/>
  <c r="N135" i="33"/>
  <c r="G317" i="27"/>
  <c r="P95" i="26"/>
  <c r="AM79" i="33"/>
  <c r="K76" i="33"/>
  <c r="F147" i="27"/>
  <c r="P86" i="26"/>
  <c r="G122" i="33"/>
  <c r="E314" i="27"/>
  <c r="H402" i="27"/>
  <c r="AG133" i="33"/>
  <c r="N53" i="21"/>
  <c r="B17" i="33"/>
  <c r="G73" i="27"/>
  <c r="G312" i="27"/>
  <c r="AR127" i="33"/>
  <c r="G92" i="29"/>
  <c r="AF22" i="33"/>
  <c r="G122" i="28"/>
  <c r="P138" i="33"/>
  <c r="Q124" i="33"/>
  <c r="V128" i="33"/>
  <c r="C64" i="33"/>
  <c r="AC126" i="33"/>
  <c r="C87" i="33"/>
  <c r="G325" i="27"/>
  <c r="T132" i="33"/>
  <c r="P14" i="33"/>
  <c r="AP7" i="33"/>
  <c r="L27" i="33"/>
  <c r="F314" i="27"/>
  <c r="J140" i="33"/>
  <c r="X21" i="33"/>
  <c r="AJ23" i="33"/>
  <c r="AV16" i="33"/>
  <c r="AV72" i="33"/>
  <c r="AI86" i="33"/>
  <c r="P67" i="26"/>
  <c r="G7" i="33"/>
  <c r="B144" i="33"/>
  <c r="AQ73" i="33"/>
  <c r="AS12" i="33"/>
  <c r="H511" i="27"/>
  <c r="H87" i="28"/>
  <c r="H88" i="28" s="1"/>
  <c r="E73" i="27"/>
  <c r="Y55" i="21"/>
  <c r="AD126" i="33"/>
  <c r="AX82" i="33"/>
  <c r="E514" i="27"/>
  <c r="H102" i="29"/>
  <c r="H103" i="29" s="1"/>
  <c r="H23" i="33"/>
  <c r="G257" i="27"/>
  <c r="AZ128" i="33"/>
  <c r="AO133" i="33"/>
  <c r="AE9" i="33"/>
  <c r="H124" i="33"/>
  <c r="AN131" i="33"/>
  <c r="W11" i="33"/>
  <c r="AR85" i="33"/>
  <c r="AU140" i="33"/>
  <c r="AD8" i="33"/>
  <c r="E57" i="28"/>
  <c r="E58" i="28" s="1"/>
  <c r="C78" i="33"/>
  <c r="G242" i="27"/>
  <c r="I242" i="27" s="1"/>
  <c r="V122" i="33"/>
  <c r="G430" i="27"/>
  <c r="AC71" i="33"/>
  <c r="F64" i="27"/>
  <c r="N51" i="26"/>
  <c r="K78" i="33"/>
  <c r="AV124" i="33"/>
  <c r="O20" i="33"/>
  <c r="H28" i="33"/>
  <c r="AO6" i="33"/>
  <c r="AF123" i="33"/>
  <c r="F217" i="27"/>
  <c r="AX87" i="33"/>
  <c r="F125" i="27"/>
  <c r="I173" i="26"/>
  <c r="F75" i="27"/>
  <c r="AH74" i="33"/>
  <c r="P157" i="26"/>
  <c r="AP123" i="33"/>
  <c r="AT17" i="33"/>
  <c r="M28" i="33"/>
  <c r="V21" i="33"/>
  <c r="G354" i="27"/>
  <c r="I354" i="27" s="1"/>
  <c r="AI130" i="33"/>
  <c r="J130" i="33"/>
  <c r="BR31" i="36"/>
  <c r="AZ33" i="36"/>
  <c r="I33" i="36"/>
  <c r="AH31" i="36"/>
  <c r="AH33" i="36"/>
  <c r="AQ31" i="36"/>
  <c r="BR32" i="36"/>
  <c r="AW32" i="36"/>
  <c r="BC32" i="36"/>
  <c r="AP31" i="36"/>
  <c r="AN33" i="36"/>
  <c r="AR31" i="36"/>
  <c r="AO32" i="36"/>
  <c r="AI31" i="36"/>
  <c r="S31" i="36"/>
  <c r="AH32" i="36"/>
  <c r="BS31" i="36"/>
  <c r="BB31" i="36"/>
  <c r="AS33" i="36"/>
  <c r="AE31" i="36"/>
  <c r="BY32" i="36"/>
  <c r="X31" i="36"/>
  <c r="D33" i="36"/>
  <c r="U33" i="36"/>
  <c r="Z31" i="36"/>
  <c r="F33" i="36"/>
  <c r="AU32" i="36"/>
  <c r="BH32" i="36"/>
  <c r="BE31" i="36"/>
  <c r="E33" i="36"/>
  <c r="Q31" i="36"/>
  <c r="CB31" i="36"/>
  <c r="J32" i="36"/>
  <c r="H32" i="36"/>
  <c r="BY31" i="36"/>
  <c r="C33" i="36"/>
  <c r="AT33" i="36"/>
  <c r="B31" i="36"/>
  <c r="BW32" i="36"/>
  <c r="B33" i="36"/>
  <c r="BF31" i="36"/>
  <c r="CC33" i="36"/>
  <c r="CC31" i="36"/>
  <c r="L33" i="36"/>
  <c r="AB33" i="36"/>
  <c r="Y32" i="36"/>
  <c r="AW31" i="36"/>
  <c r="AT32" i="36"/>
  <c r="L31" i="36"/>
  <c r="BG32" i="36"/>
  <c r="AX31" i="36"/>
  <c r="BM31" i="36"/>
  <c r="AM31" i="36"/>
  <c r="BW33" i="36"/>
  <c r="G33" i="36"/>
  <c r="BV32" i="36"/>
  <c r="BJ33" i="36"/>
  <c r="AA31" i="36"/>
  <c r="W32" i="36"/>
  <c r="BI32" i="36"/>
  <c r="AX33" i="36"/>
  <c r="AL33" i="36"/>
  <c r="X32" i="36"/>
  <c r="BC31" i="36"/>
  <c r="BT32" i="36"/>
  <c r="D32" i="36"/>
  <c r="AB31" i="36"/>
  <c r="N32" i="36"/>
  <c r="BE33" i="36"/>
  <c r="E31" i="36"/>
  <c r="BH33" i="36"/>
  <c r="AR33" i="36"/>
  <c r="AF33" i="36"/>
  <c r="P32" i="36"/>
  <c r="BM33" i="36"/>
  <c r="AG32" i="36"/>
  <c r="AM32" i="36"/>
  <c r="L32" i="36"/>
  <c r="AA33" i="36"/>
  <c r="BA31" i="36"/>
  <c r="AO31" i="36"/>
  <c r="BR33" i="36"/>
  <c r="BM32" i="36"/>
  <c r="O33" i="36"/>
  <c r="AD32" i="36"/>
  <c r="AE33" i="36"/>
  <c r="AI33" i="36"/>
  <c r="BQ33" i="36"/>
  <c r="BH31" i="36"/>
  <c r="H31" i="36"/>
  <c r="M31" i="36"/>
  <c r="W31" i="36"/>
  <c r="BU31" i="36"/>
  <c r="H33" i="36"/>
  <c r="AZ31" i="36"/>
  <c r="AM33" i="36"/>
  <c r="BL33" i="36"/>
  <c r="AS31" i="36"/>
  <c r="B32" i="36"/>
  <c r="BK33" i="36"/>
  <c r="CA32" i="36"/>
  <c r="Z32" i="36"/>
  <c r="BU32" i="36"/>
  <c r="AT31" i="36"/>
  <c r="BG31" i="36"/>
  <c r="S32" i="36"/>
  <c r="BP31" i="36"/>
  <c r="J33" i="36"/>
  <c r="BF33" i="36"/>
  <c r="AV33" i="36"/>
  <c r="BL32" i="36"/>
  <c r="G32" i="36"/>
  <c r="AA32" i="36"/>
  <c r="BI31" i="36"/>
  <c r="AC31" i="36"/>
  <c r="BS33" i="36"/>
  <c r="F32" i="36"/>
  <c r="AY32" i="36"/>
  <c r="BA32" i="36"/>
  <c r="CA33" i="36"/>
  <c r="BV31" i="36"/>
  <c r="AZ32" i="36"/>
  <c r="AF32" i="36"/>
  <c r="AC32" i="36"/>
  <c r="CB32" i="36"/>
  <c r="BK31" i="36"/>
  <c r="AP32" i="36"/>
  <c r="BX31" i="36"/>
  <c r="AQ33" i="36"/>
  <c r="U32" i="36"/>
  <c r="AK31" i="36"/>
  <c r="AO33" i="36"/>
  <c r="AP33" i="36"/>
  <c r="E32" i="36"/>
  <c r="AW33" i="36"/>
  <c r="AB32" i="36"/>
  <c r="BZ31" i="36"/>
  <c r="V32" i="36"/>
  <c r="BP33" i="36"/>
  <c r="T32" i="36"/>
  <c r="AG33" i="36"/>
  <c r="F31" i="36"/>
  <c r="U31" i="36"/>
  <c r="BD31" i="36"/>
  <c r="BV33" i="36"/>
  <c r="BX33" i="36"/>
  <c r="AD33" i="36"/>
  <c r="BD33" i="36"/>
  <c r="BF32" i="36"/>
  <c r="BO32" i="36"/>
  <c r="T33" i="36"/>
  <c r="Z33" i="36"/>
  <c r="O32" i="36"/>
  <c r="M32" i="36"/>
  <c r="BQ31" i="36"/>
  <c r="T31" i="36"/>
  <c r="R33" i="36"/>
  <c r="BY33" i="36"/>
  <c r="AY31" i="36"/>
  <c r="D31" i="36"/>
  <c r="BS32" i="36"/>
  <c r="AN32" i="36"/>
  <c r="R32" i="36"/>
  <c r="C31" i="36"/>
  <c r="AY33" i="36"/>
  <c r="Y33" i="36"/>
  <c r="J31" i="36"/>
  <c r="AV31" i="36"/>
  <c r="X33" i="36"/>
  <c r="BD32" i="36"/>
  <c r="G31" i="36"/>
  <c r="CC32" i="36"/>
  <c r="K33" i="36"/>
  <c r="BT33" i="36"/>
  <c r="BG33" i="36"/>
  <c r="P31" i="36"/>
  <c r="I31" i="36"/>
  <c r="AJ31" i="36"/>
  <c r="BX32" i="36"/>
  <c r="S33" i="36"/>
  <c r="BJ31" i="36"/>
  <c r="C32" i="36"/>
  <c r="AD31" i="36"/>
  <c r="AC33" i="36"/>
  <c r="BP32" i="36"/>
  <c r="AX32" i="36"/>
  <c r="BB32" i="36"/>
  <c r="BW31" i="36"/>
  <c r="AK33" i="36"/>
  <c r="AR32" i="36"/>
  <c r="K32" i="36"/>
  <c r="Q33" i="36"/>
  <c r="BZ33" i="36"/>
  <c r="BN32" i="36"/>
  <c r="AU33" i="36"/>
  <c r="BN33" i="36"/>
  <c r="AG31" i="36"/>
  <c r="AN31" i="36"/>
  <c r="BA33" i="36"/>
  <c r="BT31" i="36"/>
  <c r="AJ32" i="36"/>
  <c r="BE32" i="36"/>
  <c r="BK32" i="36"/>
  <c r="AJ33" i="36"/>
  <c r="AS32" i="36"/>
  <c r="BI33" i="36"/>
  <c r="BC33" i="36"/>
  <c r="BQ32" i="36"/>
  <c r="Q32" i="36"/>
  <c r="N31" i="36"/>
  <c r="AL32" i="36"/>
  <c r="Y31" i="36"/>
  <c r="AK32" i="36"/>
  <c r="BN31" i="36"/>
  <c r="N33" i="36"/>
  <c r="V33" i="36"/>
  <c r="R31" i="36"/>
  <c r="AE32" i="36"/>
  <c r="CB33" i="36"/>
  <c r="BU33" i="36"/>
  <c r="AF31" i="36"/>
  <c r="AI32" i="36"/>
  <c r="P33" i="36"/>
  <c r="AL31" i="36"/>
  <c r="AQ32" i="36"/>
  <c r="BL31" i="36"/>
  <c r="V31" i="36"/>
  <c r="AV32" i="36"/>
  <c r="O31" i="36"/>
  <c r="BO31" i="36"/>
  <c r="M33" i="36"/>
  <c r="K31" i="36"/>
  <c r="BO33" i="36"/>
  <c r="W33" i="36"/>
  <c r="BZ32" i="36"/>
  <c r="CA31" i="36"/>
  <c r="BJ32" i="36"/>
  <c r="I32" i="36"/>
  <c r="AU31" i="36"/>
  <c r="BB33" i="36"/>
  <c r="AM28" i="33"/>
  <c r="H48" i="27"/>
  <c r="AM130" i="33"/>
  <c r="AU28" i="33"/>
  <c r="V79" i="33"/>
  <c r="AH15" i="33"/>
  <c r="Y13" i="33"/>
  <c r="AP85" i="33"/>
  <c r="E119" i="27"/>
  <c r="F424" i="27"/>
  <c r="D85" i="33"/>
  <c r="H322" i="27"/>
  <c r="F132" i="27"/>
  <c r="AV18" i="33"/>
  <c r="E140" i="26"/>
  <c r="S144" i="33"/>
  <c r="AC136" i="33"/>
  <c r="G39" i="36"/>
  <c r="AP37" i="36"/>
  <c r="BK37" i="36"/>
  <c r="M39" i="36"/>
  <c r="BB38" i="36"/>
  <c r="AC37" i="36"/>
  <c r="AO39" i="36"/>
  <c r="AI37" i="36"/>
  <c r="AL39" i="36"/>
  <c r="BI39" i="36"/>
  <c r="U39" i="36"/>
  <c r="AT39" i="36"/>
  <c r="AY37" i="36"/>
  <c r="BL37" i="36"/>
  <c r="AD39" i="36"/>
  <c r="AZ37" i="36"/>
  <c r="S38" i="36"/>
  <c r="G37" i="36"/>
  <c r="BQ39" i="36"/>
  <c r="I37" i="36"/>
  <c r="BK39" i="36"/>
  <c r="AL37" i="36"/>
  <c r="AB38" i="36"/>
  <c r="N38" i="36"/>
  <c r="AM37" i="36"/>
  <c r="K38" i="36"/>
  <c r="AK39" i="36"/>
  <c r="BJ38" i="36"/>
  <c r="BA39" i="36"/>
  <c r="AQ37" i="36"/>
  <c r="BS39" i="36"/>
  <c r="CC38" i="36"/>
  <c r="AO37" i="36"/>
  <c r="BV39" i="36"/>
  <c r="BJ37" i="36"/>
  <c r="X37" i="36"/>
  <c r="BS37" i="36"/>
  <c r="Q37" i="36"/>
  <c r="BA37" i="36"/>
  <c r="AE38" i="36"/>
  <c r="AO38" i="36"/>
  <c r="AY39" i="36"/>
  <c r="W38" i="36"/>
  <c r="BD38" i="36"/>
  <c r="K39" i="36"/>
  <c r="BW39" i="36"/>
  <c r="BX38" i="36"/>
  <c r="CB38" i="36"/>
  <c r="H38" i="36"/>
  <c r="V39" i="36"/>
  <c r="BC39" i="36"/>
  <c r="AR38" i="36"/>
  <c r="Y38" i="36"/>
  <c r="N37" i="36"/>
  <c r="AA38" i="36"/>
  <c r="BW37" i="36"/>
  <c r="U37" i="36"/>
  <c r="BA38" i="36"/>
  <c r="AX39" i="36"/>
  <c r="F38" i="36"/>
  <c r="I38" i="36"/>
  <c r="O37" i="36"/>
  <c r="BB37" i="36"/>
  <c r="AT37" i="36"/>
  <c r="AE39" i="36"/>
  <c r="BR38" i="36"/>
  <c r="CC39" i="36"/>
  <c r="AH37" i="36"/>
  <c r="AP39" i="36"/>
  <c r="M38" i="36"/>
  <c r="AE37" i="36"/>
  <c r="AJ38" i="36"/>
  <c r="AP38" i="36"/>
  <c r="O38" i="36"/>
  <c r="AS38" i="36"/>
  <c r="BR37" i="36"/>
  <c r="BF39" i="36"/>
  <c r="BF37" i="36"/>
  <c r="AB37" i="36"/>
  <c r="BK38" i="36"/>
  <c r="AG39" i="36"/>
  <c r="W39" i="36"/>
  <c r="BO38" i="36"/>
  <c r="BQ37" i="36"/>
  <c r="AN37" i="36"/>
  <c r="AM39" i="36"/>
  <c r="AF38" i="36"/>
  <c r="BZ39" i="36"/>
  <c r="AI38" i="36"/>
  <c r="BT39" i="36"/>
  <c r="D38" i="36"/>
  <c r="Q38" i="36"/>
  <c r="BL39" i="36"/>
  <c r="I39" i="36"/>
  <c r="S39" i="36"/>
  <c r="F39" i="36"/>
  <c r="R39" i="36"/>
  <c r="BU39" i="36"/>
  <c r="AW38" i="36"/>
  <c r="D39" i="36"/>
  <c r="BD39" i="36"/>
  <c r="BY39" i="36"/>
  <c r="AF39" i="36"/>
  <c r="BU37" i="36"/>
  <c r="AA39" i="36"/>
  <c r="CC37" i="36"/>
  <c r="BE38" i="36"/>
  <c r="K37" i="36"/>
  <c r="CB39" i="36"/>
  <c r="AT38" i="36"/>
  <c r="P37" i="36"/>
  <c r="BI37" i="36"/>
  <c r="J37" i="36"/>
  <c r="AA37" i="36"/>
  <c r="AX38" i="36"/>
  <c r="C38" i="36"/>
  <c r="BC37" i="36"/>
  <c r="L38" i="36"/>
  <c r="L37" i="36"/>
  <c r="BI38" i="36"/>
  <c r="AW37" i="36"/>
  <c r="W37" i="36"/>
  <c r="AB39" i="36"/>
  <c r="AV38" i="36"/>
  <c r="BT37" i="36"/>
  <c r="C39" i="36"/>
  <c r="BL38" i="36"/>
  <c r="AR37" i="36"/>
  <c r="BH38" i="36"/>
  <c r="BJ39" i="36"/>
  <c r="AU37" i="36"/>
  <c r="E39" i="36"/>
  <c r="B37" i="36"/>
  <c r="G38" i="36"/>
  <c r="AS37" i="36"/>
  <c r="BZ38" i="36"/>
  <c r="B39" i="36"/>
  <c r="E38" i="36"/>
  <c r="T37" i="36"/>
  <c r="BD37" i="36"/>
  <c r="AU38" i="36"/>
  <c r="J38" i="36"/>
  <c r="N39" i="36"/>
  <c r="BR39" i="36"/>
  <c r="B38" i="36"/>
  <c r="AG37" i="36"/>
  <c r="BG38" i="36"/>
  <c r="AS39" i="36"/>
  <c r="BX37" i="36"/>
  <c r="AG38" i="36"/>
  <c r="M37" i="36"/>
  <c r="AW39" i="36"/>
  <c r="BT38" i="36"/>
  <c r="R38" i="36"/>
  <c r="CA39" i="36"/>
  <c r="P39" i="36"/>
  <c r="X38" i="36"/>
  <c r="AH38" i="36"/>
  <c r="BX39" i="36"/>
  <c r="AK38" i="36"/>
  <c r="CA38" i="36"/>
  <c r="BY38" i="36"/>
  <c r="Z39" i="36"/>
  <c r="AY38" i="36"/>
  <c r="AD38" i="36"/>
  <c r="U38" i="36"/>
  <c r="BE37" i="36"/>
  <c r="F37" i="36"/>
  <c r="H37" i="36"/>
  <c r="AN39" i="36"/>
  <c r="BM37" i="36"/>
  <c r="CA37" i="36"/>
  <c r="R37" i="36"/>
  <c r="BU38" i="36"/>
  <c r="BN39" i="36"/>
  <c r="E37" i="36"/>
  <c r="CB37" i="36"/>
  <c r="AK37" i="36"/>
  <c r="BE39" i="36"/>
  <c r="P38" i="36"/>
  <c r="AQ39" i="36"/>
  <c r="BN38" i="36"/>
  <c r="AD37" i="36"/>
  <c r="AI39" i="36"/>
  <c r="BV38" i="36"/>
  <c r="BP37" i="36"/>
  <c r="BW38" i="36"/>
  <c r="AV39" i="36"/>
  <c r="AJ37" i="36"/>
  <c r="BF38" i="36"/>
  <c r="BP39" i="36"/>
  <c r="AN38" i="36"/>
  <c r="AC38" i="36"/>
  <c r="T39" i="36"/>
  <c r="AC39" i="36"/>
  <c r="BY37" i="36"/>
  <c r="Y39" i="36"/>
  <c r="AR39" i="36"/>
  <c r="AU39" i="36"/>
  <c r="BM39" i="36"/>
  <c r="BO37" i="36"/>
  <c r="AH39" i="36"/>
  <c r="S37" i="36"/>
  <c r="AM38" i="36"/>
  <c r="BH39" i="36"/>
  <c r="BC38" i="36"/>
  <c r="BM38" i="36"/>
  <c r="BH37" i="36"/>
  <c r="BZ37" i="36"/>
  <c r="L39" i="36"/>
  <c r="BQ38" i="36"/>
  <c r="O39" i="36"/>
  <c r="Q39" i="36"/>
  <c r="C37" i="36"/>
  <c r="Y37" i="36"/>
  <c r="BG39" i="36"/>
  <c r="BO39" i="36"/>
  <c r="Z37" i="36"/>
  <c r="H39" i="36"/>
  <c r="AV37" i="36"/>
  <c r="AQ38" i="36"/>
  <c r="BG37" i="36"/>
  <c r="BB39" i="36"/>
  <c r="J39" i="36"/>
  <c r="BN37" i="36"/>
  <c r="BV37" i="36"/>
  <c r="AJ39" i="36"/>
  <c r="AX37" i="36"/>
  <c r="AF37" i="36"/>
  <c r="D37" i="36"/>
  <c r="AL38" i="36"/>
  <c r="T38" i="36"/>
  <c r="AZ39" i="36"/>
  <c r="V38" i="36"/>
  <c r="BP38" i="36"/>
  <c r="AZ38" i="36"/>
  <c r="BS38" i="36"/>
  <c r="V37" i="36"/>
  <c r="X39" i="36"/>
  <c r="Z38" i="36"/>
  <c r="AT143" i="33"/>
  <c r="H56" i="27"/>
  <c r="G188" i="27"/>
  <c r="AJ83" i="33"/>
  <c r="O16" i="33"/>
  <c r="I176" i="26"/>
  <c r="J176" i="26" s="1"/>
  <c r="P40" i="21"/>
  <c r="AG26" i="33"/>
  <c r="F85" i="27"/>
  <c r="E143" i="33"/>
  <c r="H450" i="27"/>
  <c r="F426" i="27"/>
  <c r="F193" i="27"/>
  <c r="H75" i="33"/>
  <c r="AT7" i="33"/>
  <c r="G293" i="27"/>
  <c r="E164" i="26"/>
  <c r="F113" i="27"/>
  <c r="C142" i="33"/>
  <c r="H449" i="27"/>
  <c r="F96" i="27"/>
  <c r="D23" i="33"/>
  <c r="L166" i="26"/>
  <c r="F173" i="27"/>
  <c r="AJ24" i="33"/>
  <c r="V17" i="33"/>
  <c r="N54" i="21"/>
  <c r="F86" i="33"/>
  <c r="AD14" i="33"/>
  <c r="Q65" i="33"/>
  <c r="H93" i="27"/>
  <c r="G117" i="28"/>
  <c r="H132" i="33"/>
  <c r="AT132" i="33"/>
  <c r="AR17" i="33"/>
  <c r="AJ132" i="33"/>
  <c r="AM22" i="33"/>
  <c r="E122" i="29"/>
  <c r="E123" i="29" s="1"/>
  <c r="O39" i="21"/>
  <c r="AS26" i="33"/>
  <c r="G165" i="27"/>
  <c r="G454" i="27"/>
  <c r="AT27" i="33"/>
  <c r="G68" i="27"/>
  <c r="I68" i="27" s="1"/>
  <c r="AL130" i="33"/>
  <c r="S134" i="33"/>
  <c r="AN7" i="33"/>
  <c r="AE81" i="33"/>
  <c r="F207" i="27"/>
  <c r="AW144" i="33"/>
  <c r="G253" i="27"/>
  <c r="W22" i="33"/>
  <c r="D141" i="33"/>
  <c r="W134" i="33"/>
  <c r="AH75" i="33"/>
  <c r="H344" i="27"/>
  <c r="N96" i="26"/>
  <c r="AH12" i="33"/>
  <c r="F399" i="27"/>
  <c r="AN140" i="33"/>
  <c r="N176" i="26"/>
  <c r="AZ75" i="33"/>
  <c r="D20" i="33"/>
  <c r="O122" i="33"/>
  <c r="F178" i="27"/>
  <c r="Q43" i="21"/>
  <c r="S43" i="21" s="1"/>
  <c r="AV75" i="33"/>
  <c r="AY28" i="33"/>
  <c r="AV74" i="33"/>
  <c r="D133" i="33"/>
  <c r="F477" i="27"/>
  <c r="I86" i="26"/>
  <c r="J86" i="26" s="1"/>
  <c r="AY79" i="33"/>
  <c r="W127" i="33"/>
  <c r="D71" i="33"/>
  <c r="C73" i="33"/>
  <c r="G57" i="28"/>
  <c r="Q39" i="21"/>
  <c r="I103" i="26"/>
  <c r="AY73" i="33"/>
  <c r="AS144" i="33"/>
  <c r="G145" i="33"/>
  <c r="N86" i="26"/>
  <c r="G57" i="26"/>
  <c r="H57" i="26" s="1"/>
  <c r="N67" i="33"/>
  <c r="AZ14" i="33"/>
  <c r="E101" i="27"/>
  <c r="G70" i="33"/>
  <c r="AR142" i="33"/>
  <c r="AV123" i="33"/>
  <c r="M27" i="33"/>
  <c r="E38" i="27"/>
  <c r="R72" i="33"/>
  <c r="H130" i="27"/>
  <c r="H283" i="27"/>
  <c r="T10" i="33"/>
  <c r="H43" i="27"/>
  <c r="G232" i="27"/>
  <c r="H84" i="33"/>
  <c r="AJ9" i="33"/>
  <c r="N51" i="21"/>
  <c r="E328" i="27"/>
  <c r="E27" i="33"/>
  <c r="G164" i="26"/>
  <c r="H39" i="27"/>
  <c r="AV86" i="33"/>
  <c r="P26" i="36"/>
  <c r="AV26" i="36"/>
  <c r="BB26" i="36"/>
  <c r="T26" i="36"/>
  <c r="AL25" i="36"/>
  <c r="AX25" i="36"/>
  <c r="BS27" i="36"/>
  <c r="BB25" i="36"/>
  <c r="Y27" i="36"/>
  <c r="T27" i="36"/>
  <c r="AD25" i="36"/>
  <c r="BZ27" i="36"/>
  <c r="BK25" i="36"/>
  <c r="BY26" i="36"/>
  <c r="M27" i="36"/>
  <c r="BP25" i="36"/>
  <c r="AN26" i="36"/>
  <c r="AC27" i="36"/>
  <c r="V25" i="36"/>
  <c r="Z26" i="36"/>
  <c r="BV25" i="36"/>
  <c r="AM27" i="36"/>
  <c r="AK27" i="36"/>
  <c r="AN27" i="36"/>
  <c r="AQ26" i="36"/>
  <c r="BR25" i="36"/>
  <c r="BX26" i="36"/>
  <c r="BE27" i="36"/>
  <c r="AN25" i="36"/>
  <c r="H25" i="36"/>
  <c r="BV26" i="36"/>
  <c r="AJ26" i="36"/>
  <c r="AJ27" i="36"/>
  <c r="AP27" i="36"/>
  <c r="AZ26" i="36"/>
  <c r="BA26" i="36"/>
  <c r="Y25" i="36"/>
  <c r="CC25" i="36"/>
  <c r="BC26" i="36"/>
  <c r="BE26" i="36"/>
  <c r="AI26" i="36"/>
  <c r="BL27" i="36"/>
  <c r="K25" i="36"/>
  <c r="AX27" i="36"/>
  <c r="BG26" i="36"/>
  <c r="AZ27" i="36"/>
  <c r="AW27" i="36"/>
  <c r="AI27" i="36"/>
  <c r="R27" i="36"/>
  <c r="BQ26" i="36"/>
  <c r="AR26" i="36"/>
  <c r="B25" i="36"/>
  <c r="S27" i="36"/>
  <c r="BM25" i="36"/>
  <c r="D25" i="36"/>
  <c r="BD26" i="36"/>
  <c r="S25" i="36"/>
  <c r="K26" i="36"/>
  <c r="AG25" i="36"/>
  <c r="L27" i="36"/>
  <c r="CA26" i="36"/>
  <c r="C26" i="36"/>
  <c r="C25" i="36"/>
  <c r="AH25" i="36"/>
  <c r="BY25" i="36"/>
  <c r="BS25" i="36"/>
  <c r="P27" i="36"/>
  <c r="AR27" i="36"/>
  <c r="CC26" i="36"/>
  <c r="D27" i="36"/>
  <c r="F26" i="36"/>
  <c r="AU25" i="36"/>
  <c r="I27" i="36"/>
  <c r="K27" i="36"/>
  <c r="AC26" i="36"/>
  <c r="BJ25" i="36"/>
  <c r="AW25" i="36"/>
  <c r="L25" i="36"/>
  <c r="AY26" i="36"/>
  <c r="AQ27" i="36"/>
  <c r="BC27" i="36"/>
  <c r="Z25" i="36"/>
  <c r="BI26" i="36"/>
  <c r="AF26" i="36"/>
  <c r="F27" i="36"/>
  <c r="BT27" i="36"/>
  <c r="U27" i="36"/>
  <c r="BI27" i="36"/>
  <c r="BT26" i="36"/>
  <c r="P25" i="36"/>
  <c r="R25" i="36"/>
  <c r="N27" i="36"/>
  <c r="CB27" i="36"/>
  <c r="AV25" i="36"/>
  <c r="BM26" i="36"/>
  <c r="T25" i="36"/>
  <c r="AS25" i="36"/>
  <c r="AJ25" i="36"/>
  <c r="R26" i="36"/>
  <c r="AI25" i="36"/>
  <c r="AT27" i="36"/>
  <c r="X26" i="36"/>
  <c r="BP26" i="36"/>
  <c r="AG27" i="36"/>
  <c r="BZ26" i="36"/>
  <c r="H26" i="36"/>
  <c r="AU26" i="36"/>
  <c r="W25" i="36"/>
  <c r="AD27" i="36"/>
  <c r="BS26" i="36"/>
  <c r="CC27" i="36"/>
  <c r="BL26" i="36"/>
  <c r="AU27" i="36"/>
  <c r="AQ25" i="36"/>
  <c r="BF26" i="36"/>
  <c r="W27" i="36"/>
  <c r="AS27" i="36"/>
  <c r="AG26" i="36"/>
  <c r="V27" i="36"/>
  <c r="AY25" i="36"/>
  <c r="B27" i="36"/>
  <c r="I26" i="36"/>
  <c r="BV27" i="36"/>
  <c r="J25" i="36"/>
  <c r="BD27" i="36"/>
  <c r="BZ25" i="36"/>
  <c r="AL26" i="36"/>
  <c r="AD26" i="36"/>
  <c r="AB25" i="36"/>
  <c r="H27" i="36"/>
  <c r="BA27" i="36"/>
  <c r="BU25" i="36"/>
  <c r="BJ26" i="36"/>
  <c r="BF25" i="36"/>
  <c r="AW26" i="36"/>
  <c r="O26" i="36"/>
  <c r="M26" i="36"/>
  <c r="Z27" i="36"/>
  <c r="AF27" i="36"/>
  <c r="BH25" i="36"/>
  <c r="BN27" i="36"/>
  <c r="AA25" i="36"/>
  <c r="S26" i="36"/>
  <c r="AA27" i="36"/>
  <c r="AL27" i="36"/>
  <c r="L26" i="36"/>
  <c r="AF25" i="36"/>
  <c r="BH27" i="36"/>
  <c r="CB26" i="36"/>
  <c r="AE27" i="36"/>
  <c r="J27" i="36"/>
  <c r="J26" i="36"/>
  <c r="BJ27" i="36"/>
  <c r="BU26" i="36"/>
  <c r="Y26" i="36"/>
  <c r="Q27" i="36"/>
  <c r="BQ25" i="36"/>
  <c r="BM27" i="36"/>
  <c r="B26" i="36"/>
  <c r="AP25" i="36"/>
  <c r="AK26" i="36"/>
  <c r="Q26" i="36"/>
  <c r="BQ27" i="36"/>
  <c r="Q25" i="36"/>
  <c r="BR26" i="36"/>
  <c r="N26" i="36"/>
  <c r="AA26" i="36"/>
  <c r="BC25" i="36"/>
  <c r="E26" i="36"/>
  <c r="O27" i="36"/>
  <c r="U25" i="36"/>
  <c r="BN26" i="36"/>
  <c r="X27" i="36"/>
  <c r="C27" i="36"/>
  <c r="BU27" i="36"/>
  <c r="AO26" i="36"/>
  <c r="AM25" i="36"/>
  <c r="AO27" i="36"/>
  <c r="O25" i="36"/>
  <c r="N25" i="36"/>
  <c r="BA25" i="36"/>
  <c r="AT26" i="36"/>
  <c r="E25" i="36"/>
  <c r="BK26" i="36"/>
  <c r="M25" i="36"/>
  <c r="BR27" i="36"/>
  <c r="E27" i="36"/>
  <c r="U26" i="36"/>
  <c r="BH26" i="36"/>
  <c r="G27" i="36"/>
  <c r="AC25" i="36"/>
  <c r="AE26" i="36"/>
  <c r="AB26" i="36"/>
  <c r="AZ25" i="36"/>
  <c r="BO25" i="36"/>
  <c r="BF27" i="36"/>
  <c r="BG27" i="36"/>
  <c r="AK25" i="36"/>
  <c r="W26" i="36"/>
  <c r="AB27" i="36"/>
  <c r="AP26" i="36"/>
  <c r="BL25" i="36"/>
  <c r="BD25" i="36"/>
  <c r="X25" i="36"/>
  <c r="AR25" i="36"/>
  <c r="AV27" i="36"/>
  <c r="BO26" i="36"/>
  <c r="AH26" i="36"/>
  <c r="BX27" i="36"/>
  <c r="BW26" i="36"/>
  <c r="G26" i="36"/>
  <c r="G25" i="36"/>
  <c r="BY27" i="36"/>
  <c r="AT25" i="36"/>
  <c r="F25" i="36"/>
  <c r="AS26" i="36"/>
  <c r="V26" i="36"/>
  <c r="BE25" i="36"/>
  <c r="AO25" i="36"/>
  <c r="CB25" i="36"/>
  <c r="BI25" i="36"/>
  <c r="AM26" i="36"/>
  <c r="BB27" i="36"/>
  <c r="AY27" i="36"/>
  <c r="BW25" i="36"/>
  <c r="CA25" i="36"/>
  <c r="I25" i="36"/>
  <c r="AX26" i="36"/>
  <c r="BW27" i="36"/>
  <c r="BT25" i="36"/>
  <c r="BP27" i="36"/>
  <c r="BO27" i="36"/>
  <c r="AH27" i="36"/>
  <c r="BG25" i="36"/>
  <c r="BK27" i="36"/>
  <c r="BX25" i="36"/>
  <c r="CA27" i="36"/>
  <c r="BN25" i="36"/>
  <c r="AE25" i="36"/>
  <c r="D26" i="36"/>
  <c r="G19" i="33"/>
  <c r="R84" i="33"/>
  <c r="F182" i="27"/>
  <c r="P143" i="33"/>
  <c r="I75" i="26"/>
  <c r="W138" i="33"/>
  <c r="U139" i="33"/>
  <c r="W136" i="33"/>
  <c r="AD68" i="33"/>
  <c r="AM25" i="33"/>
  <c r="E113" i="27"/>
  <c r="AS123" i="33"/>
  <c r="AQ134" i="33"/>
  <c r="Q138" i="33"/>
  <c r="H506" i="27"/>
  <c r="I78" i="33"/>
  <c r="G139" i="27"/>
  <c r="P126" i="33"/>
  <c r="E217" i="27"/>
  <c r="E155" i="27"/>
  <c r="AO21" i="33"/>
  <c r="AR141" i="33"/>
  <c r="I27" i="33"/>
  <c r="O46" i="21"/>
  <c r="AH46" i="21" s="1"/>
  <c r="E122" i="27"/>
  <c r="AS11" i="33"/>
  <c r="AZ10" i="33"/>
  <c r="N182" i="26"/>
  <c r="G85" i="26"/>
  <c r="F57" i="28"/>
  <c r="F58" i="28" s="1"/>
  <c r="G191" i="26"/>
  <c r="AV7" i="33"/>
  <c r="E54" i="21"/>
  <c r="G192" i="26"/>
  <c r="Q122" i="33"/>
  <c r="E353" i="27"/>
  <c r="AZ21" i="33"/>
  <c r="U143" i="33"/>
  <c r="G75" i="27"/>
  <c r="K27" i="33"/>
  <c r="AU137" i="33"/>
  <c r="H145" i="27"/>
  <c r="AJ140" i="33"/>
  <c r="AL12" i="33"/>
  <c r="AZ131" i="33"/>
  <c r="AQ142" i="33"/>
  <c r="R51" i="21"/>
  <c r="F126" i="27"/>
  <c r="AJ125" i="33"/>
  <c r="E130" i="33"/>
  <c r="O137" i="33"/>
  <c r="G72" i="28"/>
  <c r="AT75" i="33"/>
  <c r="W12" i="33"/>
  <c r="G341" i="27"/>
  <c r="I341" i="27" s="1"/>
  <c r="G456" i="27"/>
  <c r="X22" i="33"/>
  <c r="Y23" i="33"/>
  <c r="AT144" i="33"/>
  <c r="S125" i="33"/>
  <c r="AP65" i="33"/>
  <c r="E350" i="27"/>
  <c r="G111" i="26"/>
  <c r="E78" i="33"/>
  <c r="D15" i="33"/>
  <c r="L65" i="33"/>
  <c r="E72" i="27"/>
  <c r="AK129" i="33"/>
  <c r="T24" i="33"/>
  <c r="L71" i="33"/>
  <c r="P159" i="26"/>
  <c r="B142" i="33"/>
  <c r="F209" i="27"/>
  <c r="E118" i="27"/>
  <c r="U131" i="33"/>
  <c r="F142" i="33"/>
  <c r="E361" i="27"/>
  <c r="K81" i="33"/>
  <c r="AJ137" i="33"/>
  <c r="Y134" i="33"/>
  <c r="G294" i="27"/>
  <c r="AW80" i="33"/>
  <c r="M127" i="33"/>
  <c r="T83" i="33"/>
  <c r="AH135" i="33"/>
  <c r="E48" i="26"/>
  <c r="E152" i="27"/>
  <c r="H509" i="27"/>
  <c r="H45" i="21"/>
  <c r="AV23" i="33"/>
  <c r="B128" i="33"/>
  <c r="Y10" i="33"/>
  <c r="AS130" i="33"/>
  <c r="M8" i="33"/>
  <c r="E311" i="27"/>
  <c r="H203" i="27"/>
  <c r="F324" i="27"/>
  <c r="AR21" i="33"/>
  <c r="AM11" i="33"/>
  <c r="O52" i="21"/>
  <c r="F201" i="27"/>
  <c r="AN141" i="33"/>
  <c r="AL80" i="33"/>
  <c r="H376" i="27"/>
  <c r="E274" i="27"/>
  <c r="Z55" i="21"/>
  <c r="AB55" i="21" s="1"/>
  <c r="AL66" i="33"/>
  <c r="G211" i="27"/>
  <c r="N9" i="33"/>
  <c r="F160" i="27"/>
  <c r="G215" i="27"/>
  <c r="E326" i="27"/>
  <c r="E162" i="27"/>
  <c r="F353" i="27"/>
  <c r="AW132" i="33"/>
  <c r="L84" i="26"/>
  <c r="AK139" i="33"/>
  <c r="G107" i="27"/>
  <c r="I107" i="27" s="1"/>
  <c r="F496" i="27"/>
  <c r="F433" i="27"/>
  <c r="H29" i="33"/>
  <c r="S23" i="33"/>
  <c r="AO18" i="33"/>
  <c r="E22" i="33"/>
  <c r="E123" i="33"/>
  <c r="P59" i="26"/>
  <c r="I191" i="26"/>
  <c r="AW6" i="33"/>
  <c r="AN127" i="33"/>
  <c r="G113" i="27"/>
  <c r="H459" i="27"/>
  <c r="H152" i="27"/>
  <c r="AH80" i="33"/>
  <c r="H270" i="27"/>
  <c r="AL77" i="33"/>
  <c r="F72" i="28"/>
  <c r="F73" i="28" s="1"/>
  <c r="V25" i="33"/>
  <c r="G37" i="29"/>
  <c r="F136" i="27"/>
  <c r="T82" i="33"/>
  <c r="H323" i="27"/>
  <c r="AT133" i="33"/>
  <c r="AQ22" i="33"/>
  <c r="G292" i="27"/>
  <c r="G482" i="27"/>
  <c r="I482" i="27" s="1"/>
  <c r="J482" i="27" s="1"/>
  <c r="P142" i="33"/>
  <c r="T80" i="33"/>
  <c r="F97" i="29"/>
  <c r="F98" i="29" s="1"/>
  <c r="AN6" i="33"/>
  <c r="M24" i="33"/>
  <c r="E52" i="27"/>
  <c r="K73" i="33"/>
  <c r="AZ86" i="33"/>
  <c r="P48" i="26"/>
  <c r="H62" i="29"/>
  <c r="H63" i="29" s="1"/>
  <c r="C23" i="33"/>
  <c r="AS1" i="36"/>
  <c r="BZ1" i="36"/>
  <c r="BD3" i="36"/>
  <c r="AV2" i="36"/>
  <c r="Q2" i="36"/>
  <c r="W2" i="36"/>
  <c r="BR3" i="36"/>
  <c r="O1" i="36"/>
  <c r="T2" i="36"/>
  <c r="CC1" i="36"/>
  <c r="BA2" i="36"/>
  <c r="BY2" i="36"/>
  <c r="C3" i="36"/>
  <c r="N2" i="36"/>
  <c r="AR3" i="36"/>
  <c r="AD1" i="36"/>
  <c r="BD2" i="36"/>
  <c r="AG1" i="36"/>
  <c r="BZ2" i="36"/>
  <c r="E3" i="36"/>
  <c r="AY2" i="36"/>
  <c r="BQ1" i="36"/>
  <c r="BQ3" i="36"/>
  <c r="AL2" i="36"/>
  <c r="BO3" i="36"/>
  <c r="AJ1" i="36"/>
  <c r="BY1" i="36"/>
  <c r="AX3" i="36"/>
  <c r="S2" i="36"/>
  <c r="X3" i="36"/>
  <c r="AA2" i="36"/>
  <c r="AV1" i="36"/>
  <c r="BU1" i="36"/>
  <c r="G3" i="36"/>
  <c r="J1" i="36"/>
  <c r="BK2" i="36"/>
  <c r="CB3" i="36"/>
  <c r="BI1" i="36"/>
  <c r="AO2" i="36"/>
  <c r="CA2" i="36"/>
  <c r="BR2" i="36"/>
  <c r="AF2" i="36"/>
  <c r="AB2" i="36"/>
  <c r="AM2" i="36"/>
  <c r="BA1" i="36"/>
  <c r="BZ3" i="36"/>
  <c r="V3" i="36"/>
  <c r="CB2" i="36"/>
  <c r="I3" i="36"/>
  <c r="L2" i="36"/>
  <c r="K1" i="36"/>
  <c r="AZ1" i="36"/>
  <c r="CC2" i="36"/>
  <c r="BU2" i="36"/>
  <c r="Q3" i="36"/>
  <c r="BT3" i="36"/>
  <c r="D2" i="36"/>
  <c r="C2" i="36"/>
  <c r="AU1" i="36"/>
  <c r="AY3" i="36"/>
  <c r="R1" i="36"/>
  <c r="T3" i="36"/>
  <c r="BJ2" i="36"/>
  <c r="F3" i="36"/>
  <c r="BF3" i="36"/>
  <c r="B2" i="36"/>
  <c r="AQ3" i="36"/>
  <c r="AL1" i="36"/>
  <c r="AW1" i="36"/>
  <c r="AK1" i="36"/>
  <c r="BL2" i="36"/>
  <c r="BI3" i="36"/>
  <c r="M3" i="36"/>
  <c r="AW2" i="36"/>
  <c r="L3" i="36"/>
  <c r="AH2" i="36"/>
  <c r="Z1" i="36"/>
  <c r="BW1" i="36"/>
  <c r="BX1" i="36"/>
  <c r="AN2" i="36"/>
  <c r="AJ2" i="36"/>
  <c r="I2" i="36"/>
  <c r="AI2" i="36"/>
  <c r="AG3" i="36"/>
  <c r="CA3" i="36"/>
  <c r="AP3" i="36"/>
  <c r="AE3" i="36"/>
  <c r="D3" i="36"/>
  <c r="I1" i="36"/>
  <c r="H3" i="36"/>
  <c r="BC3" i="36"/>
  <c r="P3" i="36"/>
  <c r="BG1" i="36"/>
  <c r="BO2" i="36"/>
  <c r="BX3" i="36"/>
  <c r="AH1" i="36"/>
  <c r="BF2" i="36"/>
  <c r="V1" i="36"/>
  <c r="BC1" i="36"/>
  <c r="BK3" i="36"/>
  <c r="C1" i="36"/>
  <c r="F2" i="36"/>
  <c r="AX2" i="36"/>
  <c r="AF3" i="36"/>
  <c r="G1" i="36"/>
  <c r="AV3" i="36"/>
  <c r="E2" i="36"/>
  <c r="AA1" i="36"/>
  <c r="BW2" i="36"/>
  <c r="BG2" i="36"/>
  <c r="N3" i="36"/>
  <c r="AF1" i="36"/>
  <c r="BL1" i="36"/>
  <c r="AK3" i="36"/>
  <c r="U1" i="36"/>
  <c r="Y2" i="36"/>
  <c r="P1" i="36"/>
  <c r="AZ2" i="36"/>
  <c r="W3" i="36"/>
  <c r="BC2" i="36"/>
  <c r="AK2" i="36"/>
  <c r="BH1" i="36"/>
  <c r="BX2" i="36"/>
  <c r="X2" i="36"/>
  <c r="BS3" i="36"/>
  <c r="BU3" i="36"/>
  <c r="X1" i="36"/>
  <c r="AA3" i="36"/>
  <c r="BS1" i="36"/>
  <c r="B3" i="36"/>
  <c r="BF1" i="36"/>
  <c r="BN1" i="36"/>
  <c r="AO3" i="36"/>
  <c r="J2" i="36"/>
  <c r="AL3" i="36"/>
  <c r="O2" i="36"/>
  <c r="BS2" i="36"/>
  <c r="AQ2" i="36"/>
  <c r="BE3" i="36"/>
  <c r="Q1" i="36"/>
  <c r="AR2" i="36"/>
  <c r="H1" i="36"/>
  <c r="K3" i="36"/>
  <c r="B1" i="36"/>
  <c r="BI2" i="36"/>
  <c r="AR1" i="36"/>
  <c r="AE1" i="36"/>
  <c r="BL3" i="36"/>
  <c r="BE2" i="36"/>
  <c r="BV2" i="36"/>
  <c r="T1" i="36"/>
  <c r="BT2" i="36"/>
  <c r="BM3" i="36"/>
  <c r="AC1" i="36"/>
  <c r="AQ1" i="36"/>
  <c r="BW3" i="36"/>
  <c r="J3" i="36"/>
  <c r="AU2" i="36"/>
  <c r="AT2" i="36"/>
  <c r="AO1" i="36"/>
  <c r="BH3" i="36"/>
  <c r="F1" i="36"/>
  <c r="E1" i="36"/>
  <c r="CB1" i="36"/>
  <c r="G2" i="36"/>
  <c r="AP1" i="36"/>
  <c r="BB2" i="36"/>
  <c r="D1" i="36"/>
  <c r="V2" i="36"/>
  <c r="AH3" i="36"/>
  <c r="AM3" i="36"/>
  <c r="BJ3" i="36"/>
  <c r="M1" i="36"/>
  <c r="AC3" i="36"/>
  <c r="AN3" i="36"/>
  <c r="AB3" i="36"/>
  <c r="BM1" i="36"/>
  <c r="AS2" i="36"/>
  <c r="R2" i="36"/>
  <c r="S1" i="36"/>
  <c r="O3" i="36"/>
  <c r="AN1" i="36"/>
  <c r="U3" i="36"/>
  <c r="AD2" i="36"/>
  <c r="S3" i="36"/>
  <c r="CC3" i="36"/>
  <c r="AW3" i="36"/>
  <c r="K2" i="36"/>
  <c r="BB1" i="36"/>
  <c r="BN2" i="36"/>
  <c r="N1" i="36"/>
  <c r="AY1" i="36"/>
  <c r="BP3" i="36"/>
  <c r="AT3" i="36"/>
  <c r="AM1" i="36"/>
  <c r="BN3" i="36"/>
  <c r="BP1" i="36"/>
  <c r="AD3" i="36"/>
  <c r="BV3" i="36"/>
  <c r="AB1" i="36"/>
  <c r="BG3" i="36"/>
  <c r="BV1" i="36"/>
  <c r="BE1" i="36"/>
  <c r="AG2" i="36"/>
  <c r="AT1" i="36"/>
  <c r="U2" i="36"/>
  <c r="CA1" i="36"/>
  <c r="W1" i="36"/>
  <c r="BK1" i="36"/>
  <c r="H2" i="36"/>
  <c r="Y3" i="36"/>
  <c r="L1" i="36"/>
  <c r="AS3" i="36"/>
  <c r="BJ1" i="36"/>
  <c r="AP2" i="36"/>
  <c r="AI1" i="36"/>
  <c r="BP2" i="36"/>
  <c r="BR1" i="36"/>
  <c r="BA3" i="36"/>
  <c r="AI3" i="36"/>
  <c r="BH2" i="36"/>
  <c r="BQ2" i="36"/>
  <c r="AU3" i="36"/>
  <c r="BY3" i="36"/>
  <c r="M2" i="36"/>
  <c r="AX1" i="36"/>
  <c r="R3" i="36"/>
  <c r="BM2" i="36"/>
  <c r="AZ3" i="36"/>
  <c r="BB3" i="36"/>
  <c r="AC2" i="36"/>
  <c r="Z2" i="36"/>
  <c r="BD1" i="36"/>
  <c r="BO1" i="36"/>
  <c r="AE2" i="36"/>
  <c r="Z3" i="36"/>
  <c r="AJ3" i="36"/>
  <c r="P2" i="36"/>
  <c r="Y1" i="36"/>
  <c r="BT1" i="36"/>
  <c r="H67" i="27"/>
  <c r="G16" i="33"/>
  <c r="H16" i="33"/>
  <c r="Y139" i="33"/>
  <c r="H8" i="33"/>
  <c r="I57" i="26"/>
  <c r="H201" i="27"/>
  <c r="X65" i="33"/>
  <c r="P20" i="33"/>
  <c r="G403" i="27"/>
  <c r="H261" i="27"/>
  <c r="T69" i="33"/>
  <c r="P42" i="21"/>
  <c r="J67" i="33"/>
  <c r="AW10" i="33"/>
  <c r="X142" i="33"/>
  <c r="E69" i="33"/>
  <c r="AO13" i="33"/>
  <c r="J28" i="33"/>
  <c r="N129" i="26"/>
  <c r="AU81" i="33"/>
  <c r="Y87" i="33"/>
  <c r="W71" i="33"/>
  <c r="AH137" i="33"/>
  <c r="AZ76" i="33"/>
  <c r="N94" i="26"/>
  <c r="E68" i="26"/>
  <c r="F143" i="33"/>
  <c r="AU135" i="33"/>
  <c r="H77" i="33"/>
  <c r="AJ136" i="33"/>
  <c r="AP124" i="33"/>
  <c r="F135" i="27"/>
  <c r="AW128" i="33"/>
  <c r="H375" i="27"/>
  <c r="N146" i="26"/>
  <c r="D138" i="33"/>
  <c r="F392" i="27"/>
  <c r="H393" i="27"/>
  <c r="F474" i="27"/>
  <c r="H456" i="27"/>
  <c r="T84" i="33"/>
  <c r="F484" i="27"/>
  <c r="N159" i="26"/>
  <c r="H266" i="27"/>
  <c r="AT83" i="33"/>
  <c r="R124" i="33"/>
  <c r="E105" i="27"/>
  <c r="H71" i="27"/>
  <c r="E459" i="27"/>
  <c r="AC66" i="33"/>
  <c r="AW16" i="33"/>
  <c r="Q47" i="21"/>
  <c r="S47" i="21" s="1"/>
  <c r="AT11" i="33"/>
  <c r="P183" i="26"/>
  <c r="V69" i="33"/>
  <c r="P195" i="26"/>
  <c r="T73" i="33"/>
  <c r="AC85" i="33"/>
  <c r="AT19" i="33"/>
  <c r="F506" i="27"/>
  <c r="W43" i="21"/>
  <c r="P146" i="26"/>
  <c r="AJ67" i="33"/>
  <c r="F14" i="33"/>
  <c r="H25" i="33"/>
  <c r="H244" i="27"/>
  <c r="V123" i="33"/>
  <c r="N24" i="33"/>
  <c r="AP136" i="33"/>
  <c r="AQ80" i="33"/>
  <c r="F221" i="27"/>
  <c r="T136" i="33"/>
  <c r="Y143" i="33"/>
  <c r="AM75" i="33"/>
  <c r="G335" i="27"/>
  <c r="I335" i="27" s="1"/>
  <c r="AN136" i="33"/>
  <c r="Q81" i="33"/>
  <c r="AU76" i="33"/>
  <c r="AT74" i="33"/>
  <c r="E500" i="27"/>
  <c r="G373" i="27"/>
  <c r="AZ79" i="33"/>
  <c r="F394" i="27"/>
  <c r="AE10" i="33"/>
  <c r="I129" i="26"/>
  <c r="J129" i="26" s="1"/>
  <c r="C131" i="33"/>
  <c r="T22" i="33"/>
  <c r="AT131" i="33"/>
  <c r="E102" i="27"/>
  <c r="E416" i="27"/>
  <c r="S145" i="33"/>
  <c r="G452" i="27"/>
  <c r="E308" i="27"/>
  <c r="I79" i="33"/>
  <c r="L112" i="26"/>
  <c r="AU11" i="33"/>
  <c r="O135" i="33"/>
  <c r="C18" i="33"/>
  <c r="E79" i="33"/>
  <c r="G42" i="21"/>
  <c r="AM87" i="33"/>
  <c r="G258" i="27"/>
  <c r="F246" i="27"/>
  <c r="AK6" i="33"/>
  <c r="AP24" i="33"/>
  <c r="T11" i="33"/>
  <c r="G132" i="26"/>
  <c r="H132" i="26" s="1"/>
  <c r="AZ8" i="33"/>
  <c r="N43" i="21"/>
  <c r="F343" i="27"/>
  <c r="AP86" i="33"/>
  <c r="Q84" i="33"/>
  <c r="AV144" i="33"/>
  <c r="S12" i="33"/>
  <c r="G150" i="26"/>
  <c r="H150" i="26" s="1"/>
  <c r="P101" i="26"/>
  <c r="H64" i="27"/>
  <c r="F220" i="27"/>
  <c r="X84" i="33"/>
  <c r="V135" i="33"/>
  <c r="I25" i="33"/>
  <c r="AJ141" i="33"/>
  <c r="AC20" i="33"/>
  <c r="AD128" i="33"/>
  <c r="AS23" i="33"/>
  <c r="AU26" i="33"/>
  <c r="H122" i="33"/>
  <c r="AM127" i="33"/>
  <c r="G55" i="27"/>
  <c r="I111" i="26"/>
  <c r="F421" i="27"/>
  <c r="E148" i="27"/>
  <c r="H119" i="27"/>
  <c r="F149" i="27"/>
  <c r="AJ84" i="33"/>
  <c r="AX128" i="33"/>
  <c r="AK27" i="33"/>
  <c r="G112" i="26"/>
  <c r="AT76" i="33"/>
  <c r="AG73" i="33"/>
  <c r="L131" i="33"/>
  <c r="U126" i="33"/>
  <c r="AD65" i="33"/>
  <c r="AL142" i="33"/>
  <c r="E45" i="21"/>
  <c r="Y12" i="33"/>
  <c r="AO10" i="33"/>
  <c r="W50" i="21"/>
  <c r="AC50" i="21" s="1"/>
  <c r="AV78" i="33"/>
  <c r="AK85" i="33"/>
  <c r="R46" i="21"/>
  <c r="G324" i="27"/>
  <c r="B12" i="33"/>
  <c r="K141" i="33"/>
  <c r="AO126" i="33"/>
  <c r="I75" i="33"/>
  <c r="AR15" i="33"/>
  <c r="I47" i="26"/>
  <c r="AG69" i="33"/>
  <c r="AY143" i="33"/>
  <c r="G442" i="27"/>
  <c r="B130" i="33"/>
  <c r="F52" i="28"/>
  <c r="F53" i="28" s="1"/>
  <c r="AI139" i="33"/>
  <c r="F211" i="27"/>
  <c r="U16" i="33"/>
  <c r="G183" i="27"/>
  <c r="AU8" i="33"/>
  <c r="AW7" i="33"/>
  <c r="G53" i="27"/>
  <c r="I53" i="27" s="1"/>
  <c r="AQ21" i="33"/>
  <c r="O79" i="33"/>
  <c r="E59" i="27"/>
  <c r="Z52" i="21"/>
  <c r="N11" i="33"/>
  <c r="F389" i="27"/>
  <c r="E425" i="27"/>
  <c r="I60" i="26"/>
  <c r="J60" i="26" s="1"/>
  <c r="F6" i="33"/>
  <c r="E167" i="26"/>
  <c r="AE19" i="33"/>
  <c r="AK10" i="33"/>
  <c r="G100" i="27"/>
  <c r="I100" i="27" s="1"/>
  <c r="E371" i="27"/>
  <c r="D24" i="33"/>
  <c r="F121" i="27"/>
  <c r="G310" i="27"/>
  <c r="I310" i="27" s="1"/>
  <c r="Q67" i="33"/>
  <c r="G138" i="27"/>
  <c r="I138" i="27" s="1"/>
  <c r="N113" i="26"/>
  <c r="AK8" i="33"/>
  <c r="AP12" i="33"/>
  <c r="E399" i="27"/>
  <c r="AP73" i="33"/>
  <c r="Y52" i="21"/>
  <c r="E47" i="27"/>
  <c r="AU27" i="33"/>
  <c r="M131" i="33"/>
  <c r="N147" i="26"/>
  <c r="J144" i="33"/>
  <c r="AH141" i="33"/>
  <c r="G84" i="27"/>
  <c r="E157" i="27"/>
  <c r="Q73" i="33"/>
  <c r="E106" i="27"/>
  <c r="P120" i="26"/>
  <c r="AX78" i="33"/>
  <c r="AR145" i="33"/>
  <c r="AE66" i="33"/>
  <c r="AJ66" i="33"/>
  <c r="F80" i="27"/>
  <c r="Q132" i="33"/>
  <c r="H458" i="27"/>
  <c r="E111" i="27"/>
  <c r="B85" i="33"/>
  <c r="AP13" i="33"/>
  <c r="H481" i="27"/>
  <c r="K10" i="33"/>
  <c r="B124" i="33"/>
  <c r="G203" i="27"/>
  <c r="F112" i="29"/>
  <c r="F113" i="29" s="1"/>
  <c r="AT78" i="33"/>
  <c r="N120" i="26"/>
  <c r="G51" i="27"/>
  <c r="I51" i="27" s="1"/>
  <c r="AF68" i="33"/>
  <c r="H432" i="27"/>
  <c r="AR8" i="33"/>
  <c r="AJ124" i="33"/>
  <c r="N20" i="33"/>
  <c r="AU10" i="33"/>
  <c r="X42" i="21"/>
  <c r="E342" i="27"/>
  <c r="AK143" i="33"/>
  <c r="AL70" i="33"/>
  <c r="W15" i="33"/>
  <c r="AI70" i="33"/>
  <c r="V145" i="33"/>
  <c r="D8" i="33"/>
  <c r="I51" i="26"/>
  <c r="Y125" i="33"/>
  <c r="AH28" i="33"/>
  <c r="Y78" i="33"/>
  <c r="AI144" i="33"/>
  <c r="E191" i="27"/>
  <c r="AD145" i="33"/>
  <c r="F101" i="27"/>
  <c r="AJ143" i="33"/>
  <c r="E94" i="27"/>
  <c r="G351" i="27"/>
  <c r="I351" i="27" s="1"/>
  <c r="AK70" i="33"/>
  <c r="AA45" i="21"/>
  <c r="AS67" i="33"/>
  <c r="G400" i="27"/>
  <c r="AX124" i="33"/>
  <c r="AE127" i="33"/>
  <c r="AH123" i="33"/>
  <c r="L146" i="26"/>
  <c r="G418" i="27"/>
  <c r="AN23" i="33"/>
  <c r="T85" i="33"/>
  <c r="AT69" i="33"/>
  <c r="H52" i="21"/>
  <c r="I104" i="26"/>
  <c r="J104" i="26" s="1"/>
  <c r="AM29" i="33"/>
  <c r="AG131" i="33"/>
  <c r="D9" i="33"/>
  <c r="D27" i="33"/>
  <c r="E390" i="27"/>
  <c r="V142" i="33"/>
  <c r="F62" i="28"/>
  <c r="F63" i="28" s="1"/>
  <c r="AU29" i="33"/>
  <c r="N72" i="33"/>
  <c r="F98" i="27"/>
  <c r="H243" i="27"/>
  <c r="AT142" i="33"/>
  <c r="H50" i="27"/>
  <c r="F44" i="21"/>
  <c r="AY86" i="33"/>
  <c r="S14" i="33"/>
  <c r="AE122" i="33"/>
  <c r="I59" i="26"/>
  <c r="J59" i="26" s="1"/>
  <c r="AM21" i="33"/>
  <c r="S11" i="33"/>
  <c r="AF138" i="33"/>
  <c r="C81" i="33"/>
  <c r="V16" i="33"/>
  <c r="F351" i="27"/>
  <c r="T77" i="33"/>
  <c r="G235" i="27"/>
  <c r="I235" i="27" s="1"/>
  <c r="E37" i="27"/>
  <c r="AM12" i="33"/>
  <c r="AZ64" i="33"/>
  <c r="P122" i="26"/>
  <c r="AD27" i="33"/>
  <c r="E133" i="33"/>
  <c r="G107" i="29"/>
  <c r="U141" i="33"/>
  <c r="L51" i="26"/>
  <c r="P144" i="33"/>
  <c r="AF137" i="33"/>
  <c r="AL140" i="33"/>
  <c r="F165" i="27"/>
  <c r="AG74" i="33"/>
  <c r="F67" i="27"/>
  <c r="H15" i="33"/>
  <c r="E15" i="33"/>
  <c r="Y137" i="33"/>
  <c r="K69" i="33"/>
  <c r="R126" i="33"/>
  <c r="AR75" i="33"/>
  <c r="E406" i="27"/>
  <c r="U130" i="33"/>
  <c r="E101" i="26"/>
  <c r="J65" i="33"/>
  <c r="AO64" i="33"/>
  <c r="J142" i="33"/>
  <c r="H437" i="27"/>
  <c r="F39" i="27"/>
  <c r="H472" i="27"/>
  <c r="F275" i="27"/>
  <c r="W47" i="21"/>
  <c r="G68" i="26"/>
  <c r="H68" i="26" s="1"/>
  <c r="AG81" i="33"/>
  <c r="G105" i="26"/>
  <c r="H105" i="26" s="1"/>
  <c r="V20" i="33"/>
  <c r="AR67" i="33"/>
  <c r="AG83" i="33"/>
  <c r="H462" i="27"/>
  <c r="E93" i="27"/>
  <c r="G347" i="27"/>
  <c r="X66" i="33"/>
  <c r="AW69" i="33"/>
  <c r="AL16" i="33"/>
  <c r="T26" i="33"/>
  <c r="X130" i="33"/>
  <c r="AR18" i="33"/>
  <c r="M13" i="33"/>
  <c r="N111" i="26"/>
  <c r="G44" i="21"/>
  <c r="AN126" i="33"/>
  <c r="N143" i="33"/>
  <c r="AO122" i="33"/>
  <c r="E450" i="27"/>
  <c r="M75" i="33"/>
  <c r="AF87" i="33"/>
  <c r="AJ14" i="33"/>
  <c r="AC80" i="33"/>
  <c r="M74" i="33"/>
  <c r="AI74" i="33"/>
  <c r="AN144" i="33"/>
  <c r="Q145" i="33"/>
  <c r="AO27" i="33"/>
  <c r="F51" i="27"/>
  <c r="AL26" i="33"/>
  <c r="AG84" i="33"/>
  <c r="G94" i="27"/>
  <c r="I94" i="27" s="1"/>
  <c r="H27" i="33"/>
  <c r="M133" i="33"/>
  <c r="J21" i="33"/>
  <c r="W64" i="33"/>
  <c r="AN16" i="33"/>
  <c r="E138" i="33"/>
  <c r="AQ26" i="33"/>
  <c r="F254" i="27"/>
  <c r="H193" i="27"/>
  <c r="AK9" i="33"/>
  <c r="L111" i="26"/>
  <c r="AZ142" i="33"/>
  <c r="AZ140" i="33"/>
  <c r="G124" i="33"/>
  <c r="E55" i="27"/>
  <c r="AK86" i="33"/>
  <c r="Q6" i="33"/>
  <c r="C75" i="33"/>
  <c r="P147" i="26"/>
  <c r="F451" i="27"/>
  <c r="H356" i="27"/>
  <c r="L129" i="33"/>
  <c r="AD76" i="33"/>
  <c r="H503" i="27"/>
  <c r="H400" i="27"/>
  <c r="AY132" i="33"/>
  <c r="H92" i="27"/>
  <c r="G47" i="28"/>
  <c r="AU127" i="33"/>
  <c r="E443" i="27"/>
  <c r="C80" i="33"/>
  <c r="AO75" i="33"/>
  <c r="AA52" i="21"/>
  <c r="O54" i="21"/>
  <c r="AH54" i="21" s="1"/>
  <c r="AM17" i="33"/>
  <c r="S19" i="33"/>
  <c r="AU64" i="33"/>
  <c r="F396" i="27"/>
  <c r="I136" i="33"/>
  <c r="E104" i="27"/>
  <c r="AJ142" i="33"/>
  <c r="N57" i="26"/>
  <c r="F41" i="21"/>
  <c r="D74" i="33"/>
  <c r="AH81" i="33"/>
  <c r="P85" i="26"/>
  <c r="E340" i="27"/>
  <c r="I69" i="33"/>
  <c r="F42" i="21"/>
  <c r="N87" i="33"/>
  <c r="P48" i="21"/>
  <c r="AI48" i="21" s="1"/>
  <c r="G65" i="33"/>
  <c r="AN9" i="33"/>
  <c r="G140" i="26"/>
  <c r="H140" i="26" s="1"/>
  <c r="AW122" i="33"/>
  <c r="N13" i="33"/>
  <c r="J19" i="33"/>
  <c r="AK16" i="33"/>
  <c r="AC142" i="33"/>
  <c r="AJ86" i="33"/>
  <c r="N138" i="26"/>
  <c r="G86" i="26"/>
  <c r="H86" i="26" s="1"/>
  <c r="U8" i="33"/>
  <c r="AW83" i="33"/>
  <c r="M140" i="33"/>
  <c r="AA43" i="21"/>
  <c r="H295" i="27"/>
  <c r="AL18" i="33"/>
  <c r="AQ74" i="33"/>
  <c r="X8" i="33"/>
  <c r="G309" i="27"/>
  <c r="G217" i="27"/>
  <c r="AG126" i="33"/>
  <c r="K29" i="33"/>
  <c r="G434" i="27"/>
  <c r="Y25" i="33"/>
  <c r="AK64" i="33"/>
  <c r="E41" i="21"/>
  <c r="AL74" i="33"/>
  <c r="I114" i="26"/>
  <c r="J114" i="26" s="1"/>
  <c r="T16" i="33"/>
  <c r="L76" i="33"/>
  <c r="AI138" i="33"/>
  <c r="AF80" i="33"/>
  <c r="AW129" i="33"/>
  <c r="G164" i="27"/>
  <c r="G512" i="27"/>
  <c r="H371" i="27"/>
  <c r="E321" i="27"/>
  <c r="G55" i="21"/>
  <c r="I80" i="33"/>
  <c r="E175" i="26"/>
  <c r="L83" i="26"/>
  <c r="B137" i="33"/>
  <c r="G265" i="27"/>
  <c r="I265" i="27" s="1"/>
  <c r="AC139" i="33"/>
  <c r="AH9" i="33"/>
  <c r="AR128" i="33"/>
  <c r="AS15" i="33"/>
  <c r="N64" i="33"/>
  <c r="H186" i="27"/>
  <c r="U76" i="33"/>
  <c r="AS71" i="33"/>
  <c r="I41" i="21"/>
  <c r="AK26" i="33"/>
  <c r="D28" i="33"/>
  <c r="AC135" i="33"/>
  <c r="E370" i="27"/>
  <c r="I203" i="26"/>
  <c r="J203" i="26" s="1"/>
  <c r="AC138" i="33"/>
  <c r="U17" i="33"/>
  <c r="G248" i="27"/>
  <c r="I248" i="27" s="1"/>
  <c r="J248" i="27" s="1"/>
  <c r="G60" i="26"/>
  <c r="H60" i="26" s="1"/>
  <c r="H134" i="27"/>
  <c r="H292" i="27"/>
  <c r="Q21" i="33"/>
  <c r="P114" i="26"/>
  <c r="H404" i="27"/>
  <c r="L130" i="26"/>
  <c r="K70" i="33"/>
  <c r="O75" i="33"/>
  <c r="F462" i="27"/>
  <c r="AY64" i="33"/>
  <c r="I83" i="33"/>
  <c r="F37" i="27"/>
  <c r="U28" i="33"/>
  <c r="F310" i="27"/>
  <c r="AR22" i="33"/>
  <c r="AO28" i="33"/>
  <c r="AN73" i="33"/>
  <c r="E339" i="27"/>
  <c r="AI71" i="33"/>
  <c r="AF145" i="33"/>
  <c r="AU139" i="33"/>
  <c r="G326" i="27"/>
  <c r="I326" i="27" s="1"/>
  <c r="AW136" i="33"/>
  <c r="AA44" i="21"/>
  <c r="G238" i="27"/>
  <c r="F231" i="27"/>
  <c r="H235" i="27"/>
  <c r="AH145" i="33"/>
  <c r="F336" i="27"/>
  <c r="AL122" i="33"/>
  <c r="U78" i="33"/>
  <c r="E131" i="26"/>
  <c r="AC13" i="33"/>
  <c r="AO65" i="33"/>
  <c r="E373" i="27"/>
  <c r="E511" i="27"/>
  <c r="L174" i="26"/>
  <c r="AP18" i="33"/>
  <c r="K15" i="33"/>
  <c r="AF70" i="33"/>
  <c r="AX86" i="33"/>
  <c r="AF18" i="33"/>
  <c r="AK140" i="33"/>
  <c r="G192" i="27"/>
  <c r="H370" i="27"/>
  <c r="X39" i="21"/>
  <c r="E42" i="21"/>
  <c r="E25" i="33"/>
  <c r="AZ130" i="33"/>
  <c r="AR129" i="33"/>
  <c r="H245" i="27"/>
  <c r="K12" i="33"/>
  <c r="AV134" i="33"/>
  <c r="AN134" i="33"/>
  <c r="F164" i="27"/>
  <c r="H480" i="27"/>
  <c r="F77" i="33"/>
  <c r="N133" i="33"/>
  <c r="B126" i="33"/>
  <c r="L195" i="26"/>
  <c r="X25" i="33"/>
  <c r="U127" i="33"/>
  <c r="G243" i="27"/>
  <c r="L84" i="33"/>
  <c r="AD125" i="33"/>
  <c r="AI137" i="33"/>
  <c r="AH86" i="33"/>
  <c r="I186" i="26"/>
  <c r="J186" i="26" s="1"/>
  <c r="AJ129" i="33"/>
  <c r="AQ66" i="33"/>
  <c r="H326" i="27"/>
  <c r="H190" i="27"/>
  <c r="G205" i="27"/>
  <c r="H108" i="27"/>
  <c r="H431" i="27"/>
  <c r="Q8" i="33"/>
  <c r="AR77" i="33"/>
  <c r="F243" i="27"/>
  <c r="G481" i="27"/>
  <c r="I481" i="27" s="1"/>
  <c r="AN11" i="33"/>
  <c r="N85" i="26"/>
  <c r="AZ25" i="33"/>
  <c r="U69" i="33"/>
  <c r="AQ27" i="33"/>
  <c r="I193" i="26"/>
  <c r="F134" i="27"/>
  <c r="AN75" i="33"/>
  <c r="G95" i="27"/>
  <c r="I95" i="27" s="1"/>
  <c r="H369" i="27"/>
  <c r="F213" i="27"/>
  <c r="F8" i="33"/>
  <c r="H188" i="27"/>
  <c r="AX65" i="33"/>
  <c r="G355" i="27"/>
  <c r="I355" i="27" s="1"/>
  <c r="H184" i="27"/>
  <c r="F190" i="27"/>
  <c r="C71" i="33"/>
  <c r="H51" i="27"/>
  <c r="G407" i="27"/>
  <c r="I407" i="27" s="1"/>
  <c r="AL127" i="33"/>
  <c r="F405" i="27"/>
  <c r="E312" i="27"/>
  <c r="AU7" i="33"/>
  <c r="G102" i="29"/>
  <c r="E254" i="27"/>
  <c r="E179" i="27"/>
  <c r="AC70" i="33"/>
  <c r="I119" i="26"/>
  <c r="AS21" i="33"/>
  <c r="F183" i="27"/>
  <c r="AM126" i="33"/>
  <c r="S73" i="33"/>
  <c r="AO84" i="33"/>
  <c r="I65" i="33"/>
  <c r="AZ17" i="33"/>
  <c r="G87" i="26"/>
  <c r="H87" i="26" s="1"/>
  <c r="H128" i="33"/>
  <c r="G148" i="27"/>
  <c r="I148" i="27" s="1"/>
  <c r="AL143" i="33"/>
  <c r="I140" i="33"/>
  <c r="P141" i="26"/>
  <c r="I51" i="21"/>
  <c r="H98" i="27"/>
  <c r="AR25" i="33"/>
  <c r="E84" i="33"/>
  <c r="T122" i="33"/>
  <c r="Y82" i="33"/>
  <c r="F456" i="27"/>
  <c r="AF67" i="33"/>
  <c r="J137" i="33"/>
  <c r="F346" i="27"/>
  <c r="H219" i="27"/>
  <c r="U85" i="33"/>
  <c r="AQ68" i="33"/>
  <c r="AX139" i="33"/>
  <c r="AQ137" i="33"/>
  <c r="P77" i="26"/>
  <c r="AM123" i="33"/>
  <c r="G59" i="27"/>
  <c r="L21" i="33"/>
  <c r="AF27" i="33"/>
  <c r="AW142" i="33"/>
  <c r="E158" i="26"/>
  <c r="K158" i="26" s="1"/>
  <c r="F158" i="26" s="1"/>
  <c r="F323" i="27"/>
  <c r="L26" i="33"/>
  <c r="E400" i="27"/>
  <c r="H139" i="27"/>
  <c r="G429" i="27"/>
  <c r="E128" i="26"/>
  <c r="R52" i="21"/>
  <c r="E154" i="27"/>
  <c r="W51" i="21"/>
  <c r="O25" i="33"/>
  <c r="W130" i="33"/>
  <c r="P25" i="33"/>
  <c r="F97" i="28"/>
  <c r="F98" i="28" s="1"/>
  <c r="X12" i="33"/>
  <c r="P139" i="26"/>
  <c r="Y68" i="33"/>
  <c r="E231" i="27"/>
  <c r="G391" i="27"/>
  <c r="I391" i="27" s="1"/>
  <c r="D64" i="33"/>
  <c r="I166" i="26"/>
  <c r="AN85" i="33"/>
  <c r="I85" i="26"/>
  <c r="H419" i="27"/>
  <c r="H80" i="33"/>
  <c r="U129" i="33"/>
  <c r="G443" i="27"/>
  <c r="I443" i="27" s="1"/>
  <c r="J443" i="27" s="1"/>
  <c r="W19" i="33"/>
  <c r="AP69" i="33"/>
  <c r="E129" i="26"/>
  <c r="H18" i="33"/>
  <c r="F57" i="29"/>
  <c r="F58" i="29" s="1"/>
  <c r="P18" i="33"/>
  <c r="L158" i="26"/>
  <c r="O67" i="33"/>
  <c r="AP128" i="33"/>
  <c r="E474" i="27"/>
  <c r="V81" i="33"/>
  <c r="R132" i="33"/>
  <c r="I64" i="33"/>
  <c r="N101" i="26"/>
  <c r="AU75" i="33"/>
  <c r="Q64" i="33"/>
  <c r="AG12" i="33"/>
  <c r="S66" i="33"/>
  <c r="W69" i="33"/>
  <c r="G184" i="27"/>
  <c r="I184" i="27" s="1"/>
  <c r="J184" i="27" s="1"/>
  <c r="F131" i="33"/>
  <c r="AD129" i="33"/>
  <c r="AZ74" i="33"/>
  <c r="G259" i="27"/>
  <c r="I259" i="27" s="1"/>
  <c r="AL24" i="33"/>
  <c r="AF140" i="33"/>
  <c r="X140" i="33"/>
  <c r="G352" i="27"/>
  <c r="F442" i="27"/>
  <c r="AH73" i="33"/>
  <c r="V140" i="33"/>
  <c r="H483" i="27"/>
  <c r="W75" i="33"/>
  <c r="X133" i="33"/>
  <c r="U66" i="33"/>
  <c r="H83" i="33"/>
  <c r="G78" i="26"/>
  <c r="H78" i="26" s="1"/>
  <c r="AO25" i="33"/>
  <c r="AC129" i="33"/>
  <c r="E289" i="27"/>
  <c r="H77" i="29"/>
  <c r="H78" i="29" s="1"/>
  <c r="AJ71" i="33"/>
  <c r="H123" i="33"/>
  <c r="AJ145" i="33"/>
  <c r="F500" i="27"/>
  <c r="E455" i="27"/>
  <c r="F380" i="27"/>
  <c r="E139" i="33"/>
  <c r="F148" i="27"/>
  <c r="G50" i="27"/>
  <c r="F263" i="27"/>
  <c r="L194" i="26"/>
  <c r="H57" i="29"/>
  <c r="H58" i="29" s="1"/>
  <c r="E86" i="27"/>
  <c r="E208" i="27"/>
  <c r="AW131" i="33"/>
  <c r="F458" i="27"/>
  <c r="AO134" i="33"/>
  <c r="AF143" i="33"/>
  <c r="D29" i="33"/>
  <c r="L128" i="26"/>
  <c r="P66" i="26"/>
  <c r="AR84" i="33"/>
  <c r="AP127" i="33"/>
  <c r="M136" i="33"/>
  <c r="F91" i="27"/>
  <c r="V67" i="33"/>
  <c r="AP64" i="33"/>
  <c r="V12" i="33"/>
  <c r="AJ80" i="33"/>
  <c r="AH22" i="33"/>
  <c r="Z48" i="21"/>
  <c r="E408" i="27"/>
  <c r="AN86" i="33"/>
  <c r="AZ122" i="33"/>
  <c r="B29" i="33"/>
  <c r="F49" i="21"/>
  <c r="AI24" i="33"/>
  <c r="P43" i="21"/>
  <c r="AI43" i="21" s="1"/>
  <c r="F397" i="27"/>
  <c r="H383" i="27"/>
  <c r="E102" i="28"/>
  <c r="E103" i="28" s="1"/>
  <c r="G219" i="27"/>
  <c r="G129" i="33"/>
  <c r="AH14" i="33"/>
  <c r="H194" i="27"/>
  <c r="K11" i="33"/>
  <c r="Q82" i="33"/>
  <c r="O14" i="33"/>
  <c r="E263" i="27"/>
  <c r="AY144" i="33"/>
  <c r="G67" i="28"/>
  <c r="N141" i="26"/>
  <c r="Y70" i="33"/>
  <c r="F128" i="33"/>
  <c r="P84" i="33"/>
  <c r="H269" i="27"/>
  <c r="F352" i="27"/>
  <c r="AH64" i="33"/>
  <c r="H167" i="27"/>
  <c r="I194" i="26"/>
  <c r="J194" i="26" s="1"/>
  <c r="Z54" i="21"/>
  <c r="AB54" i="21" s="1"/>
  <c r="G369" i="27"/>
  <c r="I369" i="27" s="1"/>
  <c r="N83" i="26"/>
  <c r="F177" i="27"/>
  <c r="X52" i="21"/>
  <c r="AO130" i="33"/>
  <c r="AU73" i="33"/>
  <c r="O127" i="33"/>
  <c r="AN84" i="33"/>
  <c r="F485" i="27"/>
  <c r="L87" i="33"/>
  <c r="H346" i="27"/>
  <c r="I47" i="21"/>
  <c r="AK47" i="21" s="1"/>
  <c r="E19" i="33"/>
  <c r="G365" i="27"/>
  <c r="I365" i="27" s="1"/>
  <c r="F161" i="27"/>
  <c r="E434" i="27"/>
  <c r="AI131" i="33"/>
  <c r="E132" i="26"/>
  <c r="K132" i="26" s="1"/>
  <c r="F132" i="26" s="1"/>
  <c r="AH129" i="33"/>
  <c r="AQ8" i="33"/>
  <c r="V138" i="33"/>
  <c r="AR69" i="33"/>
  <c r="E121" i="27"/>
  <c r="AV9" i="33"/>
  <c r="G328" i="27"/>
  <c r="I328" i="27" s="1"/>
  <c r="J328" i="27" s="1"/>
  <c r="I204" i="26"/>
  <c r="J204" i="26" s="1"/>
  <c r="E135" i="27"/>
  <c r="H39" i="21"/>
  <c r="AY131" i="33"/>
  <c r="L7" i="33"/>
  <c r="P49" i="26"/>
  <c r="AV64" i="33"/>
  <c r="G175" i="26"/>
  <c r="H175" i="26" s="1"/>
  <c r="P119" i="26"/>
  <c r="F189" i="27"/>
  <c r="L69" i="26"/>
  <c r="AS75" i="33"/>
  <c r="G67" i="33"/>
  <c r="AX137" i="33"/>
  <c r="R40" i="21"/>
  <c r="V74" i="33"/>
  <c r="E86" i="33"/>
  <c r="E176" i="26"/>
  <c r="N76" i="33"/>
  <c r="P29" i="33"/>
  <c r="K65" i="33"/>
  <c r="M135" i="33"/>
  <c r="AX26" i="33"/>
  <c r="M17" i="33"/>
  <c r="G97" i="27"/>
  <c r="I97" i="27" s="1"/>
  <c r="AI12" i="33"/>
  <c r="Y15" i="33"/>
  <c r="N55" i="21"/>
  <c r="AM70" i="33"/>
  <c r="AJ123" i="33"/>
  <c r="H44" i="27"/>
  <c r="J18" i="33"/>
  <c r="L78" i="33"/>
  <c r="T76" i="33"/>
  <c r="E99" i="27"/>
  <c r="T13" i="33"/>
  <c r="Q77" i="33"/>
  <c r="E181" i="27"/>
  <c r="G220" i="27"/>
  <c r="AX67" i="33"/>
  <c r="G491" i="27"/>
  <c r="I491" i="27" s="1"/>
  <c r="I54" i="21"/>
  <c r="AK54" i="21" s="1"/>
  <c r="X77" i="33"/>
  <c r="F318" i="27"/>
  <c r="X51" i="21"/>
  <c r="E97" i="29"/>
  <c r="E98" i="29" s="1"/>
  <c r="H336" i="27"/>
  <c r="L22" i="33"/>
  <c r="C28" i="33"/>
  <c r="L184" i="26"/>
  <c r="G141" i="33"/>
  <c r="AO73" i="33"/>
  <c r="AY74" i="33"/>
  <c r="J74" i="33"/>
  <c r="I124" i="33"/>
  <c r="AY122" i="33"/>
  <c r="G379" i="27"/>
  <c r="G76" i="27"/>
  <c r="AN71" i="33"/>
  <c r="T14" i="33"/>
  <c r="E271" i="27"/>
  <c r="H228" i="27"/>
  <c r="G9" i="33"/>
  <c r="F271" i="27"/>
  <c r="P69" i="26"/>
  <c r="E151" i="27"/>
  <c r="K128" i="33"/>
  <c r="AY81" i="33"/>
  <c r="AG17" i="33"/>
  <c r="C122" i="33"/>
  <c r="G72" i="27"/>
  <c r="G66" i="27"/>
  <c r="I66" i="27" s="1"/>
  <c r="AO24" i="33"/>
  <c r="G406" i="27"/>
  <c r="I406" i="27" s="1"/>
  <c r="H424" i="27"/>
  <c r="AH124" i="33"/>
  <c r="AY134" i="33"/>
  <c r="E509" i="27"/>
  <c r="E20" i="33"/>
  <c r="E325" i="27"/>
  <c r="R77" i="33"/>
  <c r="AL11" i="33"/>
  <c r="F47" i="27"/>
  <c r="H134" i="33"/>
  <c r="C6" i="33"/>
  <c r="G102" i="28"/>
  <c r="G87" i="33"/>
  <c r="F511" i="27"/>
  <c r="AI77" i="33"/>
  <c r="E128" i="27"/>
  <c r="Q52" i="21"/>
  <c r="G447" i="27"/>
  <c r="E336" i="27"/>
  <c r="E92" i="28"/>
  <c r="E93" i="28" s="1"/>
  <c r="B67" i="33"/>
  <c r="G487" i="27"/>
  <c r="I487" i="27" s="1"/>
  <c r="AJ25" i="33"/>
  <c r="G190" i="27"/>
  <c r="V82" i="33"/>
  <c r="E507" i="27"/>
  <c r="N83" i="33"/>
  <c r="H73" i="27"/>
  <c r="F85" i="33"/>
  <c r="T15" i="33"/>
  <c r="AS128" i="33"/>
  <c r="J82" i="33"/>
  <c r="H290" i="27"/>
  <c r="AK87" i="33"/>
  <c r="C21" i="33"/>
  <c r="AK131" i="33"/>
  <c r="F234" i="27"/>
  <c r="AD133" i="33"/>
  <c r="AK25" i="33"/>
  <c r="AT124" i="33"/>
  <c r="E297" i="27"/>
  <c r="G182" i="27"/>
  <c r="I182" i="27" s="1"/>
  <c r="AN142" i="33"/>
  <c r="AE83" i="33"/>
  <c r="E122" i="26"/>
  <c r="AC140" i="33"/>
  <c r="G97" i="29"/>
  <c r="AT15" i="33"/>
  <c r="F84" i="27"/>
  <c r="AQ16" i="33"/>
  <c r="E483" i="27"/>
  <c r="R85" i="33"/>
  <c r="J71" i="33"/>
  <c r="AF82" i="33"/>
  <c r="D139" i="33"/>
  <c r="E18" i="33"/>
  <c r="AN20" i="33"/>
  <c r="E195" i="26"/>
  <c r="X47" i="21"/>
  <c r="C125" i="33"/>
  <c r="F120" i="27"/>
  <c r="H19" i="33"/>
  <c r="AJ130" i="33"/>
  <c r="E78" i="26"/>
  <c r="R9" i="33"/>
  <c r="G47" i="26"/>
  <c r="AO19" i="33"/>
  <c r="E129" i="27"/>
  <c r="H471" i="27"/>
  <c r="H218" i="27"/>
  <c r="AQ23" i="33"/>
  <c r="F92" i="29"/>
  <c r="F93" i="29" s="1"/>
  <c r="U65" i="33"/>
  <c r="H391" i="27"/>
  <c r="AR7" i="33"/>
  <c r="G463" i="27"/>
  <c r="AE23" i="33"/>
  <c r="N186" i="26"/>
  <c r="F154" i="27"/>
  <c r="AJ133" i="33"/>
  <c r="Q133" i="33"/>
  <c r="G21" i="33"/>
  <c r="AX144" i="33"/>
  <c r="AQ15" i="33"/>
  <c r="AY126" i="33"/>
  <c r="AS143" i="33"/>
  <c r="F70" i="27"/>
  <c r="F67" i="29"/>
  <c r="F68" i="29" s="1"/>
  <c r="F136" i="33"/>
  <c r="B21" i="33"/>
  <c r="F108" i="27"/>
  <c r="G517" i="27"/>
  <c r="G200" i="27"/>
  <c r="F82" i="28"/>
  <c r="F83" i="28" s="1"/>
  <c r="H415" i="27"/>
  <c r="G62" i="29"/>
  <c r="AJ77" i="33"/>
  <c r="F366" i="27"/>
  <c r="G87" i="29"/>
  <c r="G502" i="27"/>
  <c r="N68" i="33"/>
  <c r="P47" i="26"/>
  <c r="K25" i="33"/>
  <c r="E484" i="27"/>
  <c r="AL85" i="33"/>
  <c r="C19" i="33"/>
  <c r="AG71" i="33"/>
  <c r="AG137" i="33"/>
  <c r="AD18" i="33"/>
  <c r="AW14" i="33"/>
  <c r="H133" i="27"/>
  <c r="H361" i="27"/>
  <c r="AF12" i="33"/>
  <c r="F472" i="27"/>
  <c r="R10" i="33"/>
  <c r="AZ20" i="33"/>
  <c r="AT22" i="33"/>
  <c r="R67" i="33"/>
  <c r="L24" i="33"/>
  <c r="AZ124" i="33"/>
  <c r="E125" i="33"/>
  <c r="N128" i="33"/>
  <c r="AU122" i="33"/>
  <c r="E480" i="27"/>
  <c r="AJ127" i="33"/>
  <c r="D73" i="33"/>
  <c r="H6" i="33"/>
  <c r="E130" i="26"/>
  <c r="N87" i="26"/>
  <c r="R86" i="33"/>
  <c r="J127" i="33"/>
  <c r="H79" i="33"/>
  <c r="AD85" i="33"/>
  <c r="H461" i="27"/>
  <c r="E229" i="27"/>
  <c r="AK17" i="33"/>
  <c r="G488" i="27"/>
  <c r="H238" i="27"/>
  <c r="AI126" i="33"/>
  <c r="U79" i="33"/>
  <c r="H423" i="27"/>
  <c r="E220" i="27"/>
  <c r="M138" i="33"/>
  <c r="R129" i="33"/>
  <c r="F454" i="27"/>
  <c r="AE126" i="33"/>
  <c r="G83" i="26"/>
  <c r="AN74" i="33"/>
  <c r="AN82" i="33"/>
  <c r="I87" i="33"/>
  <c r="F393" i="27"/>
  <c r="O43" i="21"/>
  <c r="J7" i="33"/>
  <c r="E42" i="28"/>
  <c r="E43" i="28" s="1"/>
  <c r="V76" i="33"/>
  <c r="X69" i="33"/>
  <c r="H242" i="27"/>
  <c r="AV126" i="33"/>
  <c r="F37" i="28"/>
  <c r="F38" i="28" s="1"/>
  <c r="F106" i="27"/>
  <c r="R128" i="33"/>
  <c r="Y132" i="33"/>
  <c r="Y64" i="33"/>
  <c r="E269" i="27"/>
  <c r="B26" i="33"/>
  <c r="U128" i="33"/>
  <c r="AV136" i="33"/>
  <c r="AG11" i="33"/>
  <c r="AS74" i="33"/>
  <c r="E146" i="26"/>
  <c r="W86" i="33"/>
  <c r="Y73" i="33"/>
  <c r="N158" i="26"/>
  <c r="P71" i="33"/>
  <c r="AA48" i="21"/>
  <c r="E327" i="27"/>
  <c r="L101" i="26"/>
  <c r="B70" i="33"/>
  <c r="E39" i="21"/>
  <c r="AE130" i="33"/>
  <c r="AI134" i="33"/>
  <c r="X41" i="21"/>
  <c r="AM14" i="33"/>
  <c r="B134" i="33"/>
  <c r="O53" i="21"/>
  <c r="AH53" i="21" s="1"/>
  <c r="G117" i="29"/>
  <c r="E137" i="26"/>
  <c r="AT135" i="33"/>
  <c r="S7" i="33"/>
  <c r="R18" i="33"/>
  <c r="L139" i="33"/>
  <c r="H366" i="27"/>
  <c r="H340" i="27"/>
  <c r="N102" i="26"/>
  <c r="H377" i="27"/>
  <c r="AW11" i="33"/>
  <c r="AK76" i="33"/>
  <c r="P50" i="21"/>
  <c r="AI50" i="21" s="1"/>
  <c r="H428" i="27"/>
  <c r="AN72" i="33"/>
  <c r="H111" i="27"/>
  <c r="AC82" i="33"/>
  <c r="J135" i="33"/>
  <c r="R42" i="21"/>
  <c r="S65" i="33"/>
  <c r="K129" i="33"/>
  <c r="Y127" i="33"/>
  <c r="AG82" i="33"/>
  <c r="Q50" i="21"/>
  <c r="S50" i="21" s="1"/>
  <c r="AI143" i="33"/>
  <c r="E244" i="27"/>
  <c r="AR123" i="33"/>
  <c r="M72" i="33"/>
  <c r="G105" i="27"/>
  <c r="I105" i="27" s="1"/>
  <c r="J105" i="27" s="1"/>
  <c r="E510" i="27"/>
  <c r="M79" i="33"/>
  <c r="F139" i="27"/>
  <c r="H345" i="27"/>
  <c r="E124" i="27"/>
  <c r="AW130" i="33"/>
  <c r="F347" i="27"/>
  <c r="H85" i="27"/>
  <c r="L136" i="33"/>
  <c r="E127" i="33"/>
  <c r="AL82" i="33"/>
  <c r="I149" i="26"/>
  <c r="F43" i="21"/>
  <c r="W85" i="33"/>
  <c r="E75" i="33"/>
  <c r="AP132" i="33"/>
  <c r="N66" i="26"/>
  <c r="H247" i="27"/>
  <c r="G38" i="21"/>
  <c r="I23" i="33"/>
  <c r="I134" i="33"/>
  <c r="F401" i="27"/>
  <c r="AE128" i="33"/>
  <c r="M19" i="33"/>
  <c r="AG76" i="33"/>
  <c r="G132" i="27"/>
  <c r="G135" i="33"/>
  <c r="B69" i="33"/>
  <c r="H516" i="27"/>
  <c r="AF20" i="33"/>
  <c r="F317" i="27"/>
  <c r="F418" i="27"/>
  <c r="N173" i="26"/>
  <c r="AM144" i="33"/>
  <c r="AX27" i="33"/>
  <c r="F179" i="27"/>
  <c r="P70" i="33"/>
  <c r="P149" i="26"/>
  <c r="E149" i="26"/>
  <c r="E346" i="27"/>
  <c r="L16" i="33"/>
  <c r="G87" i="28"/>
  <c r="AQ84" i="33"/>
  <c r="H100" i="27"/>
  <c r="AG129" i="33"/>
  <c r="K20" i="33"/>
  <c r="E12" i="33"/>
  <c r="H153" i="27"/>
  <c r="E378" i="27"/>
  <c r="H319" i="27"/>
  <c r="G56" i="26"/>
  <c r="D25" i="33"/>
  <c r="I174" i="26"/>
  <c r="G77" i="28"/>
  <c r="AZ129" i="33"/>
  <c r="H138" i="33"/>
  <c r="H76" i="27"/>
  <c r="AO67" i="33"/>
  <c r="G58" i="26"/>
  <c r="AI142" i="33"/>
  <c r="X122" i="33"/>
  <c r="I96" i="26"/>
  <c r="J96" i="26" s="1"/>
  <c r="AN29" i="33"/>
  <c r="F295" i="27"/>
  <c r="Z50" i="21"/>
  <c r="AB50" i="21" s="1"/>
  <c r="G64" i="27"/>
  <c r="L138" i="33"/>
  <c r="E329" i="27"/>
  <c r="N19" i="33"/>
  <c r="G20" i="33"/>
  <c r="F216" i="27"/>
  <c r="AQ130" i="33"/>
  <c r="K126" i="33"/>
  <c r="AC26" i="33"/>
  <c r="D128" i="33"/>
  <c r="AI15" i="33"/>
  <c r="AD16" i="33"/>
  <c r="K54" i="36"/>
  <c r="H52" i="36"/>
  <c r="BX52" i="36"/>
  <c r="AA52" i="36"/>
  <c r="AC52" i="36"/>
  <c r="L53" i="36"/>
  <c r="K52" i="36"/>
  <c r="L52" i="36"/>
  <c r="AS52" i="36"/>
  <c r="U54" i="36"/>
  <c r="BC52" i="36"/>
  <c r="BV52" i="36"/>
  <c r="BI52" i="36"/>
  <c r="BV53" i="36"/>
  <c r="BD53" i="36"/>
  <c r="BL53" i="36"/>
  <c r="AE54" i="36"/>
  <c r="BK53" i="36"/>
  <c r="AL53" i="36"/>
  <c r="AI52" i="36"/>
  <c r="E53" i="36"/>
  <c r="AF54" i="36"/>
  <c r="BX53" i="36"/>
  <c r="BG54" i="36"/>
  <c r="AB52" i="36"/>
  <c r="AA53" i="36"/>
  <c r="BS53" i="36"/>
  <c r="AU54" i="36"/>
  <c r="BF53" i="36"/>
  <c r="BM54" i="36"/>
  <c r="BL54" i="36"/>
  <c r="AP52" i="36"/>
  <c r="Q54" i="36"/>
  <c r="BI53" i="36"/>
  <c r="R52" i="36"/>
  <c r="AY53" i="36"/>
  <c r="BY54" i="36"/>
  <c r="CA52" i="36"/>
  <c r="Z52" i="36"/>
  <c r="BH53" i="36"/>
  <c r="J53" i="36"/>
  <c r="AN54" i="36"/>
  <c r="AU53" i="36"/>
  <c r="G52" i="36"/>
  <c r="P53" i="36"/>
  <c r="BO54" i="36"/>
  <c r="BL52" i="36"/>
  <c r="O52" i="36"/>
  <c r="Y53" i="36"/>
  <c r="BW52" i="36"/>
  <c r="BD52" i="36"/>
  <c r="BH52" i="36"/>
  <c r="AO54" i="36"/>
  <c r="BI54" i="36"/>
  <c r="BQ53" i="36"/>
  <c r="AL52" i="36"/>
  <c r="C52" i="36"/>
  <c r="M54" i="36"/>
  <c r="AH52" i="36"/>
  <c r="J54" i="36"/>
  <c r="AC54" i="36"/>
  <c r="K53" i="36"/>
  <c r="B53" i="36"/>
  <c r="BK52" i="36"/>
  <c r="AX52" i="36"/>
  <c r="BZ53" i="36"/>
  <c r="W54" i="36"/>
  <c r="BO52" i="36"/>
  <c r="N53" i="36"/>
  <c r="AB53" i="36"/>
  <c r="BQ54" i="36"/>
  <c r="CC52" i="36"/>
  <c r="AJ54" i="36"/>
  <c r="B54" i="36"/>
  <c r="E52" i="36"/>
  <c r="BF52" i="36"/>
  <c r="AF53" i="36"/>
  <c r="AH54" i="36"/>
  <c r="BR54" i="36"/>
  <c r="V53" i="36"/>
  <c r="BG52" i="36"/>
  <c r="AD54" i="36"/>
  <c r="Y54" i="36"/>
  <c r="H54" i="36"/>
  <c r="BU54" i="36"/>
  <c r="BH54" i="36"/>
  <c r="T52" i="36"/>
  <c r="M53" i="36"/>
  <c r="BD54" i="36"/>
  <c r="AT52" i="36"/>
  <c r="BR52" i="36"/>
  <c r="P54" i="36"/>
  <c r="F52" i="36"/>
  <c r="AP54" i="36"/>
  <c r="AZ54" i="36"/>
  <c r="AT54" i="36"/>
  <c r="X54" i="36"/>
  <c r="BB52" i="36"/>
  <c r="BJ52" i="36"/>
  <c r="CA54" i="36"/>
  <c r="AR54" i="36"/>
  <c r="AK52" i="36"/>
  <c r="AY52" i="36"/>
  <c r="W53" i="36"/>
  <c r="AH53" i="36"/>
  <c r="AX54" i="36"/>
  <c r="AC53" i="36"/>
  <c r="CB53" i="36"/>
  <c r="BS52" i="36"/>
  <c r="AO53" i="36"/>
  <c r="BN54" i="36"/>
  <c r="AQ52" i="36"/>
  <c r="AM53" i="36"/>
  <c r="BA52" i="36"/>
  <c r="N52" i="36"/>
  <c r="S54" i="36"/>
  <c r="BQ52" i="36"/>
  <c r="BZ54" i="36"/>
  <c r="W52" i="36"/>
  <c r="BY52" i="36"/>
  <c r="BN53" i="36"/>
  <c r="AW54" i="36"/>
  <c r="BW53" i="36"/>
  <c r="AU52" i="36"/>
  <c r="AM54" i="36"/>
  <c r="AV52" i="36"/>
  <c r="CC54" i="36"/>
  <c r="AA54" i="36"/>
  <c r="BT53" i="36"/>
  <c r="J52" i="36"/>
  <c r="N54" i="36"/>
  <c r="X52" i="36"/>
  <c r="BT54" i="36"/>
  <c r="AB54" i="36"/>
  <c r="AF52" i="36"/>
  <c r="BP52" i="36"/>
  <c r="C53" i="36"/>
  <c r="BU53" i="36"/>
  <c r="AO52" i="36"/>
  <c r="M52" i="36"/>
  <c r="BV54" i="36"/>
  <c r="P52" i="36"/>
  <c r="R53" i="36"/>
  <c r="AZ52" i="36"/>
  <c r="AY54" i="36"/>
  <c r="AV54" i="36"/>
  <c r="BY53" i="36"/>
  <c r="BA54" i="36"/>
  <c r="AK53" i="36"/>
  <c r="AQ54" i="36"/>
  <c r="Q52" i="36"/>
  <c r="U52" i="36"/>
  <c r="AT53" i="36"/>
  <c r="AS54" i="36"/>
  <c r="BN52" i="36"/>
  <c r="V54" i="36"/>
  <c r="AV53" i="36"/>
  <c r="BM52" i="36"/>
  <c r="D54" i="36"/>
  <c r="AJ53" i="36"/>
  <c r="BE52" i="36"/>
  <c r="AG52" i="36"/>
  <c r="E54" i="36"/>
  <c r="AM52" i="36"/>
  <c r="I53" i="36"/>
  <c r="T54" i="36"/>
  <c r="AR53" i="36"/>
  <c r="R54" i="36"/>
  <c r="BG53" i="36"/>
  <c r="S52" i="36"/>
  <c r="BA53" i="36"/>
  <c r="BR53" i="36"/>
  <c r="BP53" i="36"/>
  <c r="AL54" i="36"/>
  <c r="Z53" i="36"/>
  <c r="BB53" i="36"/>
  <c r="BC53" i="36"/>
  <c r="AD53" i="36"/>
  <c r="BE53" i="36"/>
  <c r="BT52" i="36"/>
  <c r="BB54" i="36"/>
  <c r="BS54" i="36"/>
  <c r="BM53" i="36"/>
  <c r="I54" i="36"/>
  <c r="Q53" i="36"/>
  <c r="T53" i="36"/>
  <c r="AS53" i="36"/>
  <c r="B52" i="36"/>
  <c r="AQ53" i="36"/>
  <c r="AZ53" i="36"/>
  <c r="BJ53" i="36"/>
  <c r="CB52" i="36"/>
  <c r="CB54" i="36"/>
  <c r="D52" i="36"/>
  <c r="BW54" i="36"/>
  <c r="AK54" i="36"/>
  <c r="BZ52" i="36"/>
  <c r="Y52" i="36"/>
  <c r="BO53" i="36"/>
  <c r="CC53" i="36"/>
  <c r="D53" i="36"/>
  <c r="Z54" i="36"/>
  <c r="AI54" i="36"/>
  <c r="H53" i="36"/>
  <c r="AJ52" i="36"/>
  <c r="BX54" i="36"/>
  <c r="O54" i="36"/>
  <c r="AR52" i="36"/>
  <c r="BK54" i="36"/>
  <c r="L54" i="36"/>
  <c r="O53" i="36"/>
  <c r="BF54" i="36"/>
  <c r="U53" i="36"/>
  <c r="S53" i="36"/>
  <c r="BJ54" i="36"/>
  <c r="V52" i="36"/>
  <c r="AN53" i="36"/>
  <c r="I52" i="36"/>
  <c r="AW52" i="36"/>
  <c r="AG54" i="36"/>
  <c r="CA53" i="36"/>
  <c r="BU52" i="36"/>
  <c r="AG53" i="36"/>
  <c r="C54" i="36"/>
  <c r="AP53" i="36"/>
  <c r="AE53" i="36"/>
  <c r="BP54" i="36"/>
  <c r="G54" i="36"/>
  <c r="X53" i="36"/>
  <c r="AE52" i="36"/>
  <c r="AN52" i="36"/>
  <c r="F53" i="36"/>
  <c r="AD52" i="36"/>
  <c r="AX53" i="36"/>
  <c r="BE54" i="36"/>
  <c r="G53" i="36"/>
  <c r="AI53" i="36"/>
  <c r="BC54" i="36"/>
  <c r="AW53" i="36"/>
  <c r="F54" i="36"/>
  <c r="AX131" i="33"/>
  <c r="L76" i="26"/>
  <c r="N22" i="33"/>
  <c r="E104" i="26"/>
  <c r="L177" i="26"/>
  <c r="AT80" i="33"/>
  <c r="E319" i="27"/>
  <c r="E168" i="26"/>
  <c r="K168" i="26" s="1"/>
  <c r="F168" i="26" s="1"/>
  <c r="N123" i="33"/>
  <c r="G507" i="27"/>
  <c r="AD28" i="33"/>
  <c r="G11" i="33"/>
  <c r="H401" i="27"/>
  <c r="H422" i="27"/>
  <c r="E236" i="27"/>
  <c r="G343" i="27"/>
  <c r="G193" i="27"/>
  <c r="X24" i="33"/>
  <c r="I87" i="26"/>
  <c r="J87" i="26" s="1"/>
  <c r="F77" i="27"/>
  <c r="AZ71" i="33"/>
  <c r="R66" i="33"/>
  <c r="N142" i="33"/>
  <c r="H215" i="27"/>
  <c r="H52" i="29"/>
  <c r="H53" i="29" s="1"/>
  <c r="I9" i="33"/>
  <c r="G173" i="26"/>
  <c r="D12" i="33"/>
  <c r="G37" i="27"/>
  <c r="H102" i="27"/>
  <c r="X7" i="33"/>
  <c r="T127" i="33"/>
  <c r="AN17" i="33"/>
  <c r="E85" i="26"/>
  <c r="E393" i="27"/>
  <c r="AO85" i="33"/>
  <c r="AS70" i="33"/>
  <c r="D16" i="33"/>
  <c r="N79" i="33"/>
  <c r="AR86" i="33"/>
  <c r="AA41" i="21"/>
  <c r="E50" i="21"/>
  <c r="H138" i="27"/>
  <c r="G26" i="33"/>
  <c r="J25" i="33"/>
  <c r="T138" i="33"/>
  <c r="AE11" i="33"/>
  <c r="L149" i="26"/>
  <c r="E11" i="33"/>
  <c r="F327" i="27"/>
  <c r="AW72" i="33"/>
  <c r="AL133" i="33"/>
  <c r="W128" i="33"/>
  <c r="C69" i="33"/>
  <c r="F334" i="27"/>
  <c r="F75" i="33"/>
  <c r="G298" i="27"/>
  <c r="AP68" i="33"/>
  <c r="F153" i="27"/>
  <c r="AM86" i="33"/>
  <c r="O22" i="33"/>
  <c r="Q53" i="21"/>
  <c r="AK133" i="33"/>
  <c r="N70" i="33"/>
  <c r="E256" i="27"/>
  <c r="AT67" i="33"/>
  <c r="AH134" i="33"/>
  <c r="AL69" i="33"/>
  <c r="W28" i="33"/>
  <c r="AJ72" i="33"/>
  <c r="F372" i="27"/>
  <c r="O21" i="33"/>
  <c r="F66" i="33"/>
  <c r="AE137" i="33"/>
  <c r="C135" i="33"/>
  <c r="F203" i="27"/>
  <c r="E48" i="27"/>
  <c r="Y50" i="21"/>
  <c r="F409" i="27"/>
  <c r="H131" i="27"/>
  <c r="H416" i="27"/>
  <c r="AP130" i="33"/>
  <c r="G52" i="28"/>
  <c r="G266" i="27"/>
  <c r="I266" i="27" s="1"/>
  <c r="AF129" i="33"/>
  <c r="AC23" i="33"/>
  <c r="F185" i="27"/>
  <c r="H351" i="27"/>
  <c r="F129" i="27"/>
  <c r="Y41" i="21"/>
  <c r="AO16" i="33"/>
  <c r="AK24" i="33"/>
  <c r="R24" i="33"/>
  <c r="AJ138" i="33"/>
  <c r="AI17" i="33"/>
  <c r="AH128" i="33"/>
  <c r="B78" i="33"/>
  <c r="X44" i="21"/>
  <c r="G472" i="27"/>
  <c r="AV82" i="33"/>
  <c r="AU84" i="33"/>
  <c r="AZ135" i="33"/>
  <c r="S142" i="33"/>
  <c r="AP71" i="33"/>
  <c r="C68" i="33"/>
  <c r="E165" i="27"/>
  <c r="E454" i="27"/>
  <c r="E108" i="27"/>
  <c r="AE131" i="33"/>
  <c r="L132" i="26"/>
  <c r="I24" i="33"/>
  <c r="AS141" i="33"/>
  <c r="AU80" i="33"/>
  <c r="P78" i="26"/>
  <c r="H501" i="27"/>
  <c r="G77" i="33"/>
  <c r="AU16" i="33"/>
  <c r="E444" i="27"/>
  <c r="AK65" i="33"/>
  <c r="AD71" i="33"/>
  <c r="T143" i="33"/>
  <c r="AR68" i="33"/>
  <c r="AW24" i="33"/>
  <c r="D144" i="33"/>
  <c r="E78" i="27"/>
  <c r="AT127" i="33"/>
  <c r="AH26" i="33"/>
  <c r="Y142" i="33"/>
  <c r="F256" i="27"/>
  <c r="E457" i="27"/>
  <c r="E75" i="26"/>
  <c r="K75" i="26" s="1"/>
  <c r="F75" i="26" s="1"/>
  <c r="AY139" i="33"/>
  <c r="E285" i="27"/>
  <c r="AE124" i="33"/>
  <c r="AW81" i="33"/>
  <c r="G49" i="21"/>
  <c r="AQ135" i="33"/>
  <c r="H507" i="27"/>
  <c r="S137" i="33"/>
  <c r="AZ24" i="33"/>
  <c r="AC16" i="33"/>
  <c r="U134" i="33"/>
  <c r="P123" i="33"/>
  <c r="AY68" i="33"/>
  <c r="K132" i="33"/>
  <c r="G18" i="33"/>
  <c r="P16" i="33"/>
  <c r="AL145" i="33"/>
  <c r="Y126" i="33"/>
  <c r="F480" i="27"/>
  <c r="J68" i="33"/>
  <c r="J132" i="33"/>
  <c r="J14" i="33"/>
  <c r="N130" i="33"/>
  <c r="AI8" i="33"/>
  <c r="X17" i="33"/>
  <c r="G431" i="27"/>
  <c r="H363" i="27"/>
  <c r="AE20" i="33"/>
  <c r="S25" i="33"/>
  <c r="AL6" i="33"/>
  <c r="N80" i="33"/>
  <c r="C124" i="33"/>
  <c r="F68" i="27"/>
  <c r="E193" i="27"/>
  <c r="M25" i="33"/>
  <c r="AO79" i="33"/>
  <c r="K64" i="33"/>
  <c r="E187" i="27"/>
  <c r="AL23" i="33"/>
  <c r="H237" i="27"/>
  <c r="AL83" i="33"/>
  <c r="Q126" i="33"/>
  <c r="D145" i="33"/>
  <c r="AP23" i="33"/>
  <c r="I48" i="21"/>
  <c r="K136" i="33"/>
  <c r="G511" i="27"/>
  <c r="F407" i="27"/>
  <c r="I128" i="33"/>
  <c r="G131" i="26"/>
  <c r="E338" i="27"/>
  <c r="AQ65" i="33"/>
  <c r="E81" i="33"/>
  <c r="X20" i="33"/>
  <c r="AT137" i="33"/>
  <c r="AS86" i="33"/>
  <c r="H92" i="28"/>
  <c r="H93" i="28" s="1"/>
  <c r="O76" i="33"/>
  <c r="I50" i="26"/>
  <c r="L122" i="26"/>
  <c r="V132" i="33"/>
  <c r="L9" i="33"/>
  <c r="AU25" i="33"/>
  <c r="G146" i="27"/>
  <c r="I146" i="27" s="1"/>
  <c r="J146" i="27" s="1"/>
  <c r="AO29" i="33"/>
  <c r="G138" i="33"/>
  <c r="AD77" i="33"/>
  <c r="H257" i="27"/>
  <c r="AZ84" i="33"/>
  <c r="O45" i="21"/>
  <c r="AH45" i="21" s="1"/>
  <c r="P128" i="26"/>
  <c r="H74" i="27"/>
  <c r="AZ13" i="33"/>
  <c r="F419" i="27"/>
  <c r="G496" i="27"/>
  <c r="AG64" i="33"/>
  <c r="AU79" i="33"/>
  <c r="E315" i="27"/>
  <c r="E207" i="27"/>
  <c r="V139" i="33"/>
  <c r="F47" i="36"/>
  <c r="AC46" i="36"/>
  <c r="BY48" i="36"/>
  <c r="BO47" i="36"/>
  <c r="AR48" i="36"/>
  <c r="AM46" i="36"/>
  <c r="AT48" i="36"/>
  <c r="AT47" i="36"/>
  <c r="N46" i="36"/>
  <c r="AJ48" i="36"/>
  <c r="BF46" i="36"/>
  <c r="O46" i="36"/>
  <c r="AZ46" i="36"/>
  <c r="BW47" i="36"/>
  <c r="AA46" i="36"/>
  <c r="AX46" i="36"/>
  <c r="BT48" i="36"/>
  <c r="K46" i="36"/>
  <c r="AL47" i="36"/>
  <c r="CC47" i="36"/>
  <c r="BH48" i="36"/>
  <c r="BQ46" i="36"/>
  <c r="F46" i="36"/>
  <c r="AQ46" i="36"/>
  <c r="W46" i="36"/>
  <c r="Q47" i="36"/>
  <c r="O47" i="36"/>
  <c r="BE46" i="36"/>
  <c r="BW48" i="36"/>
  <c r="AY48" i="36"/>
  <c r="BJ48" i="36"/>
  <c r="C47" i="36"/>
  <c r="AQ47" i="36"/>
  <c r="I48" i="36"/>
  <c r="AO47" i="36"/>
  <c r="N47" i="36"/>
  <c r="J48" i="36"/>
  <c r="BD48" i="36"/>
  <c r="D47" i="36"/>
  <c r="Z47" i="36"/>
  <c r="BL47" i="36"/>
  <c r="BS47" i="36"/>
  <c r="AO48" i="36"/>
  <c r="BT46" i="36"/>
  <c r="AZ47" i="36"/>
  <c r="AV48" i="36"/>
  <c r="D46" i="36"/>
  <c r="AK47" i="36"/>
  <c r="CC46" i="36"/>
  <c r="AF46" i="36"/>
  <c r="CB46" i="36"/>
  <c r="AD48" i="36"/>
  <c r="G47" i="36"/>
  <c r="AB48" i="36"/>
  <c r="AI48" i="36"/>
  <c r="BQ48" i="36"/>
  <c r="AJ46" i="36"/>
  <c r="BI47" i="36"/>
  <c r="BZ47" i="36"/>
  <c r="B46" i="36"/>
  <c r="BU48" i="36"/>
  <c r="AN48" i="36"/>
  <c r="BL46" i="36"/>
  <c r="S47" i="36"/>
  <c r="BE47" i="36"/>
  <c r="AQ48" i="36"/>
  <c r="BA47" i="36"/>
  <c r="N48" i="36"/>
  <c r="M48" i="36"/>
  <c r="AF48" i="36"/>
  <c r="F48" i="36"/>
  <c r="BR47" i="36"/>
  <c r="AG47" i="36"/>
  <c r="R47" i="36"/>
  <c r="D48" i="36"/>
  <c r="Y46" i="36"/>
  <c r="AB47" i="36"/>
  <c r="P46" i="36"/>
  <c r="E47" i="36"/>
  <c r="E46" i="36"/>
  <c r="B48" i="36"/>
  <c r="AS47" i="36"/>
  <c r="I47" i="36"/>
  <c r="W48" i="36"/>
  <c r="AM48" i="36"/>
  <c r="J47" i="36"/>
  <c r="M46" i="36"/>
  <c r="BR46" i="36"/>
  <c r="AU48" i="36"/>
  <c r="I46" i="36"/>
  <c r="S48" i="36"/>
  <c r="U47" i="36"/>
  <c r="AP46" i="36"/>
  <c r="AR47" i="36"/>
  <c r="BY47" i="36"/>
  <c r="BP47" i="36"/>
  <c r="X46" i="36"/>
  <c r="Y48" i="36"/>
  <c r="BU47" i="36"/>
  <c r="B47" i="36"/>
  <c r="W47" i="36"/>
  <c r="BL48" i="36"/>
  <c r="BO46" i="36"/>
  <c r="BK47" i="36"/>
  <c r="BM47" i="36"/>
  <c r="AP48" i="36"/>
  <c r="CA48" i="36"/>
  <c r="C48" i="36"/>
  <c r="G48" i="36"/>
  <c r="AM47" i="36"/>
  <c r="AD47" i="36"/>
  <c r="C46" i="36"/>
  <c r="BW46" i="36"/>
  <c r="AS48" i="36"/>
  <c r="Q48" i="36"/>
  <c r="AW48" i="36"/>
  <c r="BA46" i="36"/>
  <c r="BJ47" i="36"/>
  <c r="Z48" i="36"/>
  <c r="AE47" i="36"/>
  <c r="BF48" i="36"/>
  <c r="BH47" i="36"/>
  <c r="BF47" i="36"/>
  <c r="AN46" i="36"/>
  <c r="AH46" i="36"/>
  <c r="AT46" i="36"/>
  <c r="BC47" i="36"/>
  <c r="V46" i="36"/>
  <c r="CA47" i="36"/>
  <c r="AF47" i="36"/>
  <c r="L47" i="36"/>
  <c r="BG47" i="36"/>
  <c r="BB46" i="36"/>
  <c r="BJ46" i="36"/>
  <c r="V48" i="36"/>
  <c r="AD46" i="36"/>
  <c r="CB47" i="36"/>
  <c r="G46" i="36"/>
  <c r="AA48" i="36"/>
  <c r="BX47" i="36"/>
  <c r="BX48" i="36"/>
  <c r="AE46" i="36"/>
  <c r="BV47" i="36"/>
  <c r="BU46" i="36"/>
  <c r="BX46" i="36"/>
  <c r="AG46" i="36"/>
  <c r="BG46" i="36"/>
  <c r="AH48" i="36"/>
  <c r="BB47" i="36"/>
  <c r="AR46" i="36"/>
  <c r="BC48" i="36"/>
  <c r="H47" i="36"/>
  <c r="L46" i="36"/>
  <c r="BS46" i="36"/>
  <c r="AA47" i="36"/>
  <c r="AK46" i="36"/>
  <c r="CB48" i="36"/>
  <c r="L48" i="36"/>
  <c r="AE48" i="36"/>
  <c r="Y47" i="36"/>
  <c r="AU47" i="36"/>
  <c r="AN47" i="36"/>
  <c r="R46" i="36"/>
  <c r="M47" i="36"/>
  <c r="BZ48" i="36"/>
  <c r="K48" i="36"/>
  <c r="AH47" i="36"/>
  <c r="AJ47" i="36"/>
  <c r="E48" i="36"/>
  <c r="H48" i="36"/>
  <c r="BO48" i="36"/>
  <c r="BV46" i="36"/>
  <c r="AV46" i="36"/>
  <c r="BK46" i="36"/>
  <c r="AX47" i="36"/>
  <c r="BK48" i="36"/>
  <c r="CA46" i="36"/>
  <c r="AZ48" i="36"/>
  <c r="AX48" i="36"/>
  <c r="AS46" i="36"/>
  <c r="R48" i="36"/>
  <c r="X47" i="36"/>
  <c r="U48" i="36"/>
  <c r="AC47" i="36"/>
  <c r="AY46" i="36"/>
  <c r="AB46" i="36"/>
  <c r="K47" i="36"/>
  <c r="Z46" i="36"/>
  <c r="P47" i="36"/>
  <c r="AV47" i="36"/>
  <c r="BB48" i="36"/>
  <c r="AI47" i="36"/>
  <c r="BP46" i="36"/>
  <c r="BS48" i="36"/>
  <c r="AK48" i="36"/>
  <c r="BM46" i="36"/>
  <c r="X48" i="36"/>
  <c r="BN46" i="36"/>
  <c r="T46" i="36"/>
  <c r="AL46" i="36"/>
  <c r="AO46" i="36"/>
  <c r="AW46" i="36"/>
  <c r="AI46" i="36"/>
  <c r="BQ47" i="36"/>
  <c r="BD46" i="36"/>
  <c r="AY47" i="36"/>
  <c r="BC46" i="36"/>
  <c r="Q46" i="36"/>
  <c r="T48" i="36"/>
  <c r="BD47" i="36"/>
  <c r="AW47" i="36"/>
  <c r="BI48" i="36"/>
  <c r="O48" i="36"/>
  <c r="BE48" i="36"/>
  <c r="BI46" i="36"/>
  <c r="AP47" i="36"/>
  <c r="BY46" i="36"/>
  <c r="BM48" i="36"/>
  <c r="H46" i="36"/>
  <c r="AU46" i="36"/>
  <c r="V47" i="36"/>
  <c r="BH46" i="36"/>
  <c r="J46" i="36"/>
  <c r="P48" i="36"/>
  <c r="AL48" i="36"/>
  <c r="BT47" i="36"/>
  <c r="BN48" i="36"/>
  <c r="CC48" i="36"/>
  <c r="BN47" i="36"/>
  <c r="BP48" i="36"/>
  <c r="BR48" i="36"/>
  <c r="BA48" i="36"/>
  <c r="S46" i="36"/>
  <c r="U46" i="36"/>
  <c r="BV48" i="36"/>
  <c r="T47" i="36"/>
  <c r="AG48" i="36"/>
  <c r="BG48" i="36"/>
  <c r="AC48" i="36"/>
  <c r="BZ46" i="36"/>
  <c r="H145" i="33"/>
  <c r="E13" i="33"/>
  <c r="P136" i="33"/>
  <c r="AR76" i="33"/>
  <c r="B131" i="33"/>
  <c r="H102" i="28"/>
  <c r="H103" i="28" s="1"/>
  <c r="G363" i="27"/>
  <c r="I363" i="27" s="1"/>
  <c r="J363" i="27" s="1"/>
  <c r="G127" i="27"/>
  <c r="AH76" i="33"/>
  <c r="G85" i="27"/>
  <c r="I85" i="27" s="1"/>
  <c r="G150" i="27"/>
  <c r="E10" i="33"/>
  <c r="C132" i="33"/>
  <c r="P185" i="26"/>
  <c r="W185" i="26" s="1"/>
  <c r="F425" i="27"/>
  <c r="AO83" i="33"/>
  <c r="B140" i="33"/>
  <c r="E71" i="27"/>
  <c r="AN128" i="33"/>
  <c r="E91" i="27"/>
  <c r="AI75" i="33"/>
  <c r="F349" i="27"/>
  <c r="E136" i="27"/>
  <c r="AC77" i="33"/>
  <c r="M73" i="33"/>
  <c r="P47" i="21"/>
  <c r="P131" i="26"/>
  <c r="Z49" i="21"/>
  <c r="G367" i="27"/>
  <c r="P124" i="33"/>
  <c r="G52" i="21"/>
  <c r="AT9" i="33"/>
  <c r="H489" i="27"/>
  <c r="F391" i="27"/>
  <c r="G285" i="27"/>
  <c r="I285" i="27" s="1"/>
  <c r="J285" i="27" s="1"/>
  <c r="AE67" i="33"/>
  <c r="AJ122" i="33"/>
  <c r="B83" i="33"/>
  <c r="H514" i="27"/>
  <c r="H347" i="27"/>
  <c r="H264" i="27"/>
  <c r="AI22" i="33"/>
  <c r="I93" i="26"/>
  <c r="AI68" i="33"/>
  <c r="O65" i="33"/>
  <c r="U145" i="33"/>
  <c r="Y20" i="33"/>
  <c r="AQ127" i="33"/>
  <c r="E243" i="27"/>
  <c r="F232" i="27"/>
  <c r="U67" i="33"/>
  <c r="AX7" i="33"/>
  <c r="E349" i="27"/>
  <c r="G66" i="26"/>
  <c r="H66" i="26" s="1"/>
  <c r="N175" i="26"/>
  <c r="AY136" i="33"/>
  <c r="AG138" i="33"/>
  <c r="E107" i="28"/>
  <c r="E108" i="28" s="1"/>
  <c r="AV135" i="33"/>
  <c r="G268" i="27"/>
  <c r="K19" i="33"/>
  <c r="B75" i="33"/>
  <c r="AK74" i="33"/>
  <c r="AP143" i="33"/>
  <c r="AU12" i="33"/>
  <c r="H427" i="27"/>
  <c r="G485" i="27"/>
  <c r="I485" i="27" s="1"/>
  <c r="AH16" i="33"/>
  <c r="F284" i="27"/>
  <c r="F17" i="33"/>
  <c r="O129" i="33"/>
  <c r="D19" i="33"/>
  <c r="AK134" i="33"/>
  <c r="B15" i="33"/>
  <c r="AE125" i="33"/>
  <c r="L12" i="33"/>
  <c r="AL137" i="33"/>
  <c r="F76" i="33"/>
  <c r="E293" i="27"/>
  <c r="AV20" i="33"/>
  <c r="AF128" i="33"/>
  <c r="Q41" i="21"/>
  <c r="P11" i="33"/>
  <c r="I146" i="26"/>
  <c r="Y128" i="33"/>
  <c r="I67" i="33"/>
  <c r="E76" i="26"/>
  <c r="N76" i="26"/>
  <c r="AF84" i="33"/>
  <c r="AU143" i="33"/>
  <c r="S70" i="33"/>
  <c r="E344" i="27"/>
  <c r="H127" i="33"/>
  <c r="H38" i="21"/>
  <c r="AN66" i="33"/>
  <c r="F29" i="33"/>
  <c r="AY66" i="33"/>
  <c r="AO142" i="33"/>
  <c r="U135" i="33"/>
  <c r="P57" i="26"/>
  <c r="U24" i="33"/>
  <c r="N40" i="21"/>
  <c r="H70" i="27"/>
  <c r="AM137" i="33"/>
  <c r="Y51" i="21"/>
  <c r="D123" i="33"/>
  <c r="G51" i="21"/>
  <c r="AD15" i="33"/>
  <c r="AP28" i="33"/>
  <c r="AM8" i="33"/>
  <c r="E286" i="27"/>
  <c r="H47" i="27"/>
  <c r="AD23" i="33"/>
  <c r="F47" i="28"/>
  <c r="F48" i="28" s="1"/>
  <c r="H59" i="27"/>
  <c r="V19" i="33"/>
  <c r="P128" i="33"/>
  <c r="AJ68" i="33"/>
  <c r="H320" i="27"/>
  <c r="R13" i="33"/>
  <c r="F398" i="27"/>
  <c r="H72" i="28"/>
  <c r="H73" i="28" s="1"/>
  <c r="G58" i="27"/>
  <c r="I58" i="27" s="1"/>
  <c r="K138" i="33"/>
  <c r="E122" i="33"/>
  <c r="AH13" i="33"/>
  <c r="AC145" i="33"/>
  <c r="G255" i="27"/>
  <c r="E140" i="33"/>
  <c r="S127" i="33"/>
  <c r="Y69" i="33"/>
  <c r="AC124" i="33"/>
  <c r="AF21" i="33"/>
  <c r="AL72" i="33"/>
  <c r="H12" i="33"/>
  <c r="E56" i="27"/>
  <c r="H297" i="27"/>
  <c r="P83" i="26"/>
  <c r="R53" i="21"/>
  <c r="AJ75" i="33"/>
  <c r="AK130" i="33"/>
  <c r="AF136" i="33"/>
  <c r="AW17" i="33"/>
  <c r="AG20" i="33"/>
  <c r="N129" i="33"/>
  <c r="D87" i="33"/>
  <c r="B81" i="33"/>
  <c r="K142" i="33"/>
  <c r="N29" i="33"/>
  <c r="AH18" i="33"/>
  <c r="H355" i="27"/>
  <c r="J72" i="33"/>
  <c r="Q143" i="33"/>
  <c r="N110" i="26"/>
  <c r="K6" i="33"/>
  <c r="E199" i="27"/>
  <c r="F437" i="27"/>
  <c r="Y145" i="33"/>
  <c r="U19" i="33"/>
  <c r="F64" i="33"/>
  <c r="F16" i="33"/>
  <c r="B65" i="33"/>
  <c r="G156" i="26"/>
  <c r="C7" i="33"/>
  <c r="AP145" i="33"/>
  <c r="AD19" i="33"/>
  <c r="G308" i="27"/>
  <c r="AV80" i="33"/>
  <c r="I85" i="33"/>
  <c r="AV8" i="33"/>
  <c r="AW140" i="33"/>
  <c r="AT24" i="33"/>
  <c r="AV76" i="33"/>
  <c r="G147" i="27"/>
  <c r="I147" i="27" s="1"/>
  <c r="J147" i="27" s="1"/>
  <c r="C86" i="33"/>
  <c r="E87" i="28"/>
  <c r="E88" i="28" s="1"/>
  <c r="AG22" i="33"/>
  <c r="AD20" i="33"/>
  <c r="E298" i="27"/>
  <c r="AM64" i="33"/>
  <c r="L96" i="26"/>
  <c r="AR29" i="33"/>
  <c r="H133" i="33"/>
  <c r="AX6" i="33"/>
  <c r="K18" i="33"/>
  <c r="AP76" i="33"/>
  <c r="H149" i="27"/>
  <c r="M14" i="33"/>
  <c r="E65" i="33"/>
  <c r="E268" i="27"/>
  <c r="E424" i="27"/>
  <c r="H287" i="27"/>
  <c r="H451" i="27"/>
  <c r="AU125" i="33"/>
  <c r="H337" i="27"/>
  <c r="AJ10" i="33"/>
  <c r="AG124" i="33"/>
  <c r="AG14" i="33"/>
  <c r="G471" i="27"/>
  <c r="I471" i="27" s="1"/>
  <c r="J471" i="27" s="1"/>
  <c r="E410" i="27"/>
  <c r="E426" i="27"/>
  <c r="G461" i="27"/>
  <c r="I461" i="27" s="1"/>
  <c r="AX22" i="33"/>
  <c r="T75" i="33"/>
  <c r="H349" i="27"/>
  <c r="E379" i="27"/>
  <c r="F18" i="33"/>
  <c r="S132" i="33"/>
  <c r="F341" i="27"/>
  <c r="F504" i="27"/>
  <c r="F316" i="27"/>
  <c r="AP77" i="33"/>
  <c r="AP141" i="33"/>
  <c r="B13" i="33"/>
  <c r="G244" i="27"/>
  <c r="AC130" i="33"/>
  <c r="G83" i="33"/>
  <c r="F66" i="27"/>
  <c r="AI29" i="33"/>
  <c r="AY7" i="33"/>
  <c r="I135" i="33"/>
  <c r="P58" i="26"/>
  <c r="AD136" i="33"/>
  <c r="F77" i="29"/>
  <c r="F78" i="29" s="1"/>
  <c r="BT51" i="36"/>
  <c r="BN51" i="36"/>
  <c r="AK51" i="36"/>
  <c r="BM50" i="36"/>
  <c r="AW51" i="36"/>
  <c r="AQ51" i="36"/>
  <c r="O50" i="36"/>
  <c r="BS51" i="36"/>
  <c r="AF50" i="36"/>
  <c r="AH50" i="36"/>
  <c r="AR49" i="36"/>
  <c r="BS49" i="36"/>
  <c r="BH50" i="36"/>
  <c r="BS50" i="36"/>
  <c r="AR50" i="36"/>
  <c r="AC50" i="36"/>
  <c r="U51" i="36"/>
  <c r="BJ51" i="36"/>
  <c r="BE50" i="36"/>
  <c r="J51" i="36"/>
  <c r="BX49" i="36"/>
  <c r="M49" i="36"/>
  <c r="BT50" i="36"/>
  <c r="BC50" i="36"/>
  <c r="BQ50" i="36"/>
  <c r="E49" i="36"/>
  <c r="N49" i="36"/>
  <c r="BL50" i="36"/>
  <c r="Y51" i="36"/>
  <c r="CB49" i="36"/>
  <c r="CA51" i="36"/>
  <c r="BF51" i="36"/>
  <c r="K49" i="36"/>
  <c r="AT51" i="36"/>
  <c r="AV50" i="36"/>
  <c r="AX50" i="36"/>
  <c r="AC51" i="36"/>
  <c r="BB51" i="36"/>
  <c r="AS50" i="36"/>
  <c r="AW50" i="36"/>
  <c r="Z50" i="36"/>
  <c r="W49" i="36"/>
  <c r="BD51" i="36"/>
  <c r="AB51" i="36"/>
  <c r="BY51" i="36"/>
  <c r="BB49" i="36"/>
  <c r="S49" i="36"/>
  <c r="T49" i="36"/>
  <c r="AG51" i="36"/>
  <c r="AU50" i="36"/>
  <c r="BQ51" i="36"/>
  <c r="AT50" i="36"/>
  <c r="BR49" i="36"/>
  <c r="Q49" i="36"/>
  <c r="Q50" i="36"/>
  <c r="F51" i="36"/>
  <c r="M51" i="36"/>
  <c r="H49" i="36"/>
  <c r="AI50" i="36"/>
  <c r="X50" i="36"/>
  <c r="AS49" i="36"/>
  <c r="K51" i="36"/>
  <c r="T51" i="36"/>
  <c r="V50" i="36"/>
  <c r="BQ49" i="36"/>
  <c r="W51" i="36"/>
  <c r="AG50" i="36"/>
  <c r="L49" i="36"/>
  <c r="Q51" i="36"/>
  <c r="BM51" i="36"/>
  <c r="D51" i="36"/>
  <c r="AX51" i="36"/>
  <c r="AP51" i="36"/>
  <c r="C51" i="36"/>
  <c r="AF51" i="36"/>
  <c r="AE49" i="36"/>
  <c r="AO51" i="36"/>
  <c r="C49" i="36"/>
  <c r="BA51" i="36"/>
  <c r="BO51" i="36"/>
  <c r="BW49" i="36"/>
  <c r="AR51" i="36"/>
  <c r="BV49" i="36"/>
  <c r="BN49" i="36"/>
  <c r="AE50" i="36"/>
  <c r="AQ49" i="36"/>
  <c r="BB50" i="36"/>
  <c r="AN49" i="36"/>
  <c r="BJ50" i="36"/>
  <c r="BP51" i="36"/>
  <c r="AZ49" i="36"/>
  <c r="E51" i="36"/>
  <c r="BW50" i="36"/>
  <c r="BE49" i="36"/>
  <c r="BN50" i="36"/>
  <c r="L51" i="36"/>
  <c r="B49" i="36"/>
  <c r="Z49" i="36"/>
  <c r="X51" i="36"/>
  <c r="BX51" i="36"/>
  <c r="BI50" i="36"/>
  <c r="BY50" i="36"/>
  <c r="BU51" i="36"/>
  <c r="AH49" i="36"/>
  <c r="AI49" i="36"/>
  <c r="AS51" i="36"/>
  <c r="AP50" i="36"/>
  <c r="I50" i="36"/>
  <c r="AF49" i="36"/>
  <c r="BU49" i="36"/>
  <c r="AB50" i="36"/>
  <c r="AK49" i="36"/>
  <c r="BI49" i="36"/>
  <c r="AM49" i="36"/>
  <c r="AD50" i="36"/>
  <c r="BV50" i="36"/>
  <c r="K50" i="36"/>
  <c r="BK49" i="36"/>
  <c r="BV51" i="36"/>
  <c r="B50" i="36"/>
  <c r="CA50" i="36"/>
  <c r="AL49" i="36"/>
  <c r="S51" i="36"/>
  <c r="AP49" i="36"/>
  <c r="W50" i="36"/>
  <c r="BZ51" i="36"/>
  <c r="F50" i="36"/>
  <c r="AL50" i="36"/>
  <c r="J50" i="36"/>
  <c r="AH51" i="36"/>
  <c r="CA49" i="36"/>
  <c r="AY50" i="36"/>
  <c r="AU49" i="36"/>
  <c r="AA50" i="36"/>
  <c r="AA51" i="36"/>
  <c r="U49" i="36"/>
  <c r="AN51" i="36"/>
  <c r="CC51" i="36"/>
  <c r="BI51" i="36"/>
  <c r="AM51" i="36"/>
  <c r="AU51" i="36"/>
  <c r="R49" i="36"/>
  <c r="G51" i="36"/>
  <c r="BP49" i="36"/>
  <c r="AV51" i="36"/>
  <c r="E50" i="36"/>
  <c r="BR50" i="36"/>
  <c r="CC50" i="36"/>
  <c r="CB50" i="36"/>
  <c r="AG49" i="36"/>
  <c r="BG50" i="36"/>
  <c r="BX50" i="36"/>
  <c r="BP50" i="36"/>
  <c r="BE51" i="36"/>
  <c r="R51" i="36"/>
  <c r="BC51" i="36"/>
  <c r="G49" i="36"/>
  <c r="BY49" i="36"/>
  <c r="BG49" i="36"/>
  <c r="BF50" i="36"/>
  <c r="AA49" i="36"/>
  <c r="V49" i="36"/>
  <c r="P50" i="36"/>
  <c r="BZ50" i="36"/>
  <c r="D50" i="36"/>
  <c r="V51" i="36"/>
  <c r="H50" i="36"/>
  <c r="AQ50" i="36"/>
  <c r="N50" i="36"/>
  <c r="BH49" i="36"/>
  <c r="BO50" i="36"/>
  <c r="AM50" i="36"/>
  <c r="BW51" i="36"/>
  <c r="BA50" i="36"/>
  <c r="O49" i="36"/>
  <c r="AB49" i="36"/>
  <c r="AK50" i="36"/>
  <c r="X49" i="36"/>
  <c r="BH51" i="36"/>
  <c r="AZ50" i="36"/>
  <c r="BF49" i="36"/>
  <c r="BC49" i="36"/>
  <c r="I49" i="36"/>
  <c r="Y49" i="36"/>
  <c r="BL51" i="36"/>
  <c r="D49" i="36"/>
  <c r="AN50" i="36"/>
  <c r="AZ51" i="36"/>
  <c r="S50" i="36"/>
  <c r="O51" i="36"/>
  <c r="AD51" i="36"/>
  <c r="AL51" i="36"/>
  <c r="BJ49" i="36"/>
  <c r="I51" i="36"/>
  <c r="BZ49" i="36"/>
  <c r="BD49" i="36"/>
  <c r="BO49" i="36"/>
  <c r="B51" i="36"/>
  <c r="BM49" i="36"/>
  <c r="CC49" i="36"/>
  <c r="AE51" i="36"/>
  <c r="CB51" i="36"/>
  <c r="AJ49" i="36"/>
  <c r="U50" i="36"/>
  <c r="P51" i="36"/>
  <c r="AX49" i="36"/>
  <c r="AJ50" i="36"/>
  <c r="AI51" i="36"/>
  <c r="C50" i="36"/>
  <c r="L50" i="36"/>
  <c r="F49" i="36"/>
  <c r="AV49" i="36"/>
  <c r="AO50" i="36"/>
  <c r="AT49" i="36"/>
  <c r="BR51" i="36"/>
  <c r="BK50" i="36"/>
  <c r="AC49" i="36"/>
  <c r="BG51" i="36"/>
  <c r="J49" i="36"/>
  <c r="BK51" i="36"/>
  <c r="BU50" i="36"/>
  <c r="T50" i="36"/>
  <c r="Y50" i="36"/>
  <c r="H51" i="36"/>
  <c r="R50" i="36"/>
  <c r="AY51" i="36"/>
  <c r="AJ51" i="36"/>
  <c r="Z51" i="36"/>
  <c r="AY49" i="36"/>
  <c r="BT49" i="36"/>
  <c r="AW49" i="36"/>
  <c r="BD50" i="36"/>
  <c r="BA49" i="36"/>
  <c r="M50" i="36"/>
  <c r="AD49" i="36"/>
  <c r="G50" i="36"/>
  <c r="AO49" i="36"/>
  <c r="BL49" i="36"/>
  <c r="P49" i="36"/>
  <c r="N51" i="36"/>
  <c r="X139" i="33"/>
  <c r="I8" i="33"/>
  <c r="N48" i="26"/>
  <c r="AR27" i="33"/>
  <c r="H318" i="27"/>
  <c r="Y38" i="21"/>
  <c r="K87" i="33"/>
  <c r="P65" i="26"/>
  <c r="G408" i="27"/>
  <c r="I408" i="27" s="1"/>
  <c r="J408" i="27" s="1"/>
  <c r="H161" i="27"/>
  <c r="AJ76" i="33"/>
  <c r="AP87" i="33"/>
  <c r="H227" i="27"/>
  <c r="K77" i="33"/>
  <c r="E490" i="27"/>
  <c r="X127" i="33"/>
  <c r="O78" i="33"/>
  <c r="P123" i="26"/>
  <c r="E42" i="29"/>
  <c r="E43" i="29" s="1"/>
  <c r="K86" i="33"/>
  <c r="P204" i="26"/>
  <c r="H214" i="27"/>
  <c r="G329" i="27"/>
  <c r="G146" i="26"/>
  <c r="P27" i="33"/>
  <c r="G424" i="27"/>
  <c r="AS66" i="33"/>
  <c r="AS135" i="33"/>
  <c r="AI76" i="33"/>
  <c r="L176" i="26"/>
  <c r="E258" i="27"/>
  <c r="AY123" i="33"/>
  <c r="F150" i="27"/>
  <c r="X54" i="21"/>
  <c r="E291" i="27"/>
  <c r="G392" i="27"/>
  <c r="I392" i="27" s="1"/>
  <c r="AX133" i="33"/>
  <c r="G42" i="29"/>
  <c r="AJ17" i="33"/>
  <c r="D77" i="33"/>
  <c r="AX80" i="33"/>
  <c r="E219" i="27"/>
  <c r="E126" i="33"/>
  <c r="AS28" i="33"/>
  <c r="K24" i="33"/>
  <c r="AV12" i="33"/>
  <c r="AH66" i="33"/>
  <c r="AT65" i="33"/>
  <c r="F452" i="27"/>
  <c r="F65" i="27"/>
  <c r="B139" i="33"/>
  <c r="F128" i="27"/>
  <c r="AR78" i="33"/>
  <c r="G94" i="26"/>
  <c r="AS19" i="33"/>
  <c r="F104" i="27"/>
  <c r="G342" i="27"/>
  <c r="I342" i="27" s="1"/>
  <c r="J342" i="27" s="1"/>
  <c r="AQ82" i="33"/>
  <c r="B11" i="33"/>
  <c r="F415" i="27"/>
  <c r="W77" i="33"/>
  <c r="V144" i="33"/>
  <c r="AN79" i="33"/>
  <c r="G122" i="29"/>
  <c r="AY124" i="33"/>
  <c r="AR28" i="33"/>
  <c r="F265" i="27"/>
  <c r="AJ87" i="33"/>
  <c r="H491" i="27"/>
  <c r="P67" i="33"/>
  <c r="T7" i="33"/>
  <c r="F135" i="33"/>
  <c r="AE7" i="33"/>
  <c r="E517" i="27"/>
  <c r="C140" i="33"/>
  <c r="J143" i="33"/>
  <c r="G422" i="27"/>
  <c r="I422" i="27" s="1"/>
  <c r="J422" i="27" s="1"/>
  <c r="W135" i="33"/>
  <c r="AY67" i="33"/>
  <c r="L202" i="26"/>
  <c r="R79" i="33"/>
  <c r="AO68" i="33"/>
  <c r="P23" i="33"/>
  <c r="P46" i="21"/>
  <c r="G70" i="27"/>
  <c r="I70" i="27" s="1"/>
  <c r="AT73" i="33"/>
  <c r="H246" i="27"/>
  <c r="X71" i="33"/>
  <c r="AY12" i="33"/>
  <c r="AL13" i="33"/>
  <c r="AI141" i="33"/>
  <c r="D137" i="33"/>
  <c r="T144" i="33"/>
  <c r="U138" i="33"/>
  <c r="AP137" i="33"/>
  <c r="AS27" i="33"/>
  <c r="AI127" i="33"/>
  <c r="F255" i="27"/>
  <c r="X124" i="33"/>
  <c r="G17" i="33"/>
  <c r="I165" i="26"/>
  <c r="AS7" i="33"/>
  <c r="F268" i="27"/>
  <c r="P84" i="26"/>
  <c r="H372" i="27"/>
  <c r="E432" i="27"/>
  <c r="G157" i="27"/>
  <c r="I157" i="27" s="1"/>
  <c r="J157" i="27" s="1"/>
  <c r="F208" i="27"/>
  <c r="L86" i="33"/>
  <c r="E216" i="27"/>
  <c r="E37" i="28"/>
  <c r="E38" i="28" s="1"/>
  <c r="K67" i="33"/>
  <c r="H448" i="27"/>
  <c r="P175" i="26"/>
  <c r="F258" i="27"/>
  <c r="F78" i="27"/>
  <c r="E52" i="29"/>
  <c r="E53" i="29" s="1"/>
  <c r="H473" i="27"/>
  <c r="E137" i="27"/>
  <c r="AM132" i="33"/>
  <c r="AF66" i="33"/>
  <c r="AM143" i="33"/>
  <c r="C13" i="33"/>
  <c r="B66" i="33"/>
  <c r="S15" i="33"/>
  <c r="O81" i="33"/>
  <c r="AZ16" i="33"/>
  <c r="H151" i="27"/>
  <c r="E184" i="26"/>
  <c r="AZ11" i="33"/>
  <c r="Q127" i="33"/>
  <c r="R134" i="33"/>
  <c r="AQ136" i="33"/>
  <c r="H84" i="27"/>
  <c r="E66" i="33"/>
  <c r="F478" i="27"/>
  <c r="AX24" i="33"/>
  <c r="F420" i="27"/>
  <c r="CB14" i="36"/>
  <c r="BY13" i="36"/>
  <c r="BA13" i="36"/>
  <c r="X14" i="36"/>
  <c r="C13" i="36"/>
  <c r="V14" i="36"/>
  <c r="Z14" i="36"/>
  <c r="AR14" i="36"/>
  <c r="AA15" i="36"/>
  <c r="BG13" i="36"/>
  <c r="AW14" i="36"/>
  <c r="AB13" i="36"/>
  <c r="AH14" i="36"/>
  <c r="V13" i="36"/>
  <c r="Q15" i="36"/>
  <c r="X13" i="36"/>
  <c r="AL15" i="36"/>
  <c r="E15" i="36"/>
  <c r="AP13" i="36"/>
  <c r="BB14" i="36"/>
  <c r="S15" i="36"/>
  <c r="W14" i="36"/>
  <c r="L15" i="36"/>
  <c r="P15" i="36"/>
  <c r="AM13" i="36"/>
  <c r="T14" i="36"/>
  <c r="BP15" i="36"/>
  <c r="BV13" i="36"/>
  <c r="BS13" i="36"/>
  <c r="BO15" i="36"/>
  <c r="BI13" i="36"/>
  <c r="AU13" i="36"/>
  <c r="BF13" i="36"/>
  <c r="CB15" i="36"/>
  <c r="BP13" i="36"/>
  <c r="BD15" i="36"/>
  <c r="K15" i="36"/>
  <c r="AZ13" i="36"/>
  <c r="CA15" i="36"/>
  <c r="AQ15" i="36"/>
  <c r="AB14" i="36"/>
  <c r="K14" i="36"/>
  <c r="AH13" i="36"/>
  <c r="AO13" i="36"/>
  <c r="L14" i="36"/>
  <c r="AE14" i="36"/>
  <c r="U13" i="36"/>
  <c r="H13" i="36"/>
  <c r="BA15" i="36"/>
  <c r="BW13" i="36"/>
  <c r="AZ14" i="36"/>
  <c r="D13" i="36"/>
  <c r="AS13" i="36"/>
  <c r="BG14" i="36"/>
  <c r="BN13" i="36"/>
  <c r="BN14" i="36"/>
  <c r="BR14" i="36"/>
  <c r="BH14" i="36"/>
  <c r="AV13" i="36"/>
  <c r="BX13" i="36"/>
  <c r="BV14" i="36"/>
  <c r="BU13" i="36"/>
  <c r="AS15" i="36"/>
  <c r="AK15" i="36"/>
  <c r="T13" i="36"/>
  <c r="J13" i="36"/>
  <c r="M13" i="36"/>
  <c r="C15" i="36"/>
  <c r="BI14" i="36"/>
  <c r="AU14" i="36"/>
  <c r="AM15" i="36"/>
  <c r="BU14" i="36"/>
  <c r="CA13" i="36"/>
  <c r="CB13" i="36"/>
  <c r="AP14" i="36"/>
  <c r="BF14" i="36"/>
  <c r="BN15" i="36"/>
  <c r="BT14" i="36"/>
  <c r="BM14" i="36"/>
  <c r="N13" i="36"/>
  <c r="AT15" i="36"/>
  <c r="AH15" i="36"/>
  <c r="AF13" i="36"/>
  <c r="Z15" i="36"/>
  <c r="AA14" i="36"/>
  <c r="BC13" i="36"/>
  <c r="AF14" i="36"/>
  <c r="AJ14" i="36"/>
  <c r="BD14" i="36"/>
  <c r="I15" i="36"/>
  <c r="N15" i="36"/>
  <c r="BK13" i="36"/>
  <c r="AN14" i="36"/>
  <c r="B14" i="36"/>
  <c r="AW15" i="36"/>
  <c r="BX15" i="36"/>
  <c r="J14" i="36"/>
  <c r="CC13" i="36"/>
  <c r="AR13" i="36"/>
  <c r="J15" i="36"/>
  <c r="AI13" i="36"/>
  <c r="AG13" i="36"/>
  <c r="BW14" i="36"/>
  <c r="U15" i="36"/>
  <c r="BY15" i="36"/>
  <c r="B15" i="36"/>
  <c r="AL13" i="36"/>
  <c r="BP14" i="36"/>
  <c r="L13" i="36"/>
  <c r="AT13" i="36"/>
  <c r="AK13" i="36"/>
  <c r="BZ15" i="36"/>
  <c r="P14" i="36"/>
  <c r="AQ13" i="36"/>
  <c r="K13" i="36"/>
  <c r="P13" i="36"/>
  <c r="AF15" i="36"/>
  <c r="AG15" i="36"/>
  <c r="Y13" i="36"/>
  <c r="V15" i="36"/>
  <c r="T15" i="36"/>
  <c r="BH13" i="36"/>
  <c r="E13" i="36"/>
  <c r="BZ13" i="36"/>
  <c r="R15" i="36"/>
  <c r="S14" i="36"/>
  <c r="AY13" i="36"/>
  <c r="BQ14" i="36"/>
  <c r="AD14" i="36"/>
  <c r="AW13" i="36"/>
  <c r="BC14" i="36"/>
  <c r="AY15" i="36"/>
  <c r="BM13" i="36"/>
  <c r="AV14" i="36"/>
  <c r="AO15" i="36"/>
  <c r="BG15" i="36"/>
  <c r="BQ13" i="36"/>
  <c r="C14" i="36"/>
  <c r="BO14" i="36"/>
  <c r="H14" i="36"/>
  <c r="E14" i="36"/>
  <c r="AC14" i="36"/>
  <c r="AU15" i="36"/>
  <c r="BL14" i="36"/>
  <c r="D15" i="36"/>
  <c r="AJ15" i="36"/>
  <c r="BK15" i="36"/>
  <c r="AB15" i="36"/>
  <c r="BR15" i="36"/>
  <c r="Z13" i="36"/>
  <c r="BA14" i="36"/>
  <c r="Y15" i="36"/>
  <c r="AO14" i="36"/>
  <c r="CA14" i="36"/>
  <c r="BT13" i="36"/>
  <c r="O14" i="36"/>
  <c r="M14" i="36"/>
  <c r="AY14" i="36"/>
  <c r="AK14" i="36"/>
  <c r="AI15" i="36"/>
  <c r="I13" i="36"/>
  <c r="BJ14" i="36"/>
  <c r="D14" i="36"/>
  <c r="G15" i="36"/>
  <c r="AL14" i="36"/>
  <c r="Q14" i="36"/>
  <c r="I14" i="36"/>
  <c r="AP15" i="36"/>
  <c r="AC13" i="36"/>
  <c r="AE15" i="36"/>
  <c r="BB15" i="36"/>
  <c r="F13" i="36"/>
  <c r="M15" i="36"/>
  <c r="BD13" i="36"/>
  <c r="BW15" i="36"/>
  <c r="S13" i="36"/>
  <c r="AX13" i="36"/>
  <c r="Q13" i="36"/>
  <c r="AN15" i="36"/>
  <c r="BH15" i="36"/>
  <c r="H15" i="36"/>
  <c r="AM14" i="36"/>
  <c r="AD13" i="36"/>
  <c r="BL13" i="36"/>
  <c r="R14" i="36"/>
  <c r="BS15" i="36"/>
  <c r="AC15" i="36"/>
  <c r="BL15" i="36"/>
  <c r="AG14" i="36"/>
  <c r="BK14" i="36"/>
  <c r="W15" i="36"/>
  <c r="AD15" i="36"/>
  <c r="BQ15" i="36"/>
  <c r="AX14" i="36"/>
  <c r="AI14" i="36"/>
  <c r="BT15" i="36"/>
  <c r="BE15" i="36"/>
  <c r="AA13" i="36"/>
  <c r="AN13" i="36"/>
  <c r="X15" i="36"/>
  <c r="G14" i="36"/>
  <c r="BC15" i="36"/>
  <c r="BB13" i="36"/>
  <c r="AX15" i="36"/>
  <c r="N14" i="36"/>
  <c r="Y14" i="36"/>
  <c r="BE14" i="36"/>
  <c r="BF15" i="36"/>
  <c r="BE13" i="36"/>
  <c r="AR15" i="36"/>
  <c r="BJ15" i="36"/>
  <c r="O13" i="36"/>
  <c r="F15" i="36"/>
  <c r="AJ13" i="36"/>
  <c r="BO13" i="36"/>
  <c r="BS14" i="36"/>
  <c r="BZ14" i="36"/>
  <c r="BX14" i="36"/>
  <c r="AZ15" i="36"/>
  <c r="BV15" i="36"/>
  <c r="AT14" i="36"/>
  <c r="O15" i="36"/>
  <c r="BM15" i="36"/>
  <c r="BJ13" i="36"/>
  <c r="W13" i="36"/>
  <c r="F14" i="36"/>
  <c r="AS14" i="36"/>
  <c r="AQ14" i="36"/>
  <c r="U14" i="36"/>
  <c r="BY14" i="36"/>
  <c r="G13" i="36"/>
  <c r="B13" i="36"/>
  <c r="BU15" i="36"/>
  <c r="AV15" i="36"/>
  <c r="CC15" i="36"/>
  <c r="BR13" i="36"/>
  <c r="BI15" i="36"/>
  <c r="CC14" i="36"/>
  <c r="R13" i="36"/>
  <c r="AE13" i="36"/>
  <c r="N168" i="26"/>
  <c r="U75" i="33"/>
  <c r="L123" i="26"/>
  <c r="AQ124" i="33"/>
  <c r="C138" i="33"/>
  <c r="AX66" i="33"/>
  <c r="AA51" i="21"/>
  <c r="AZ19" i="33"/>
  <c r="F52" i="29"/>
  <c r="F53" i="29" s="1"/>
  <c r="M123" i="33"/>
  <c r="B125" i="33"/>
  <c r="G453" i="27"/>
  <c r="I453" i="27" s="1"/>
  <c r="G313" i="27"/>
  <c r="I313" i="27" s="1"/>
  <c r="J313" i="27" s="1"/>
  <c r="X14" i="33"/>
  <c r="AZ138" i="33"/>
  <c r="F83" i="33"/>
  <c r="G121" i="27"/>
  <c r="I121" i="27" s="1"/>
  <c r="J121" i="27" s="1"/>
  <c r="H362" i="27"/>
  <c r="L85" i="26"/>
  <c r="L140" i="33"/>
  <c r="T139" i="33"/>
  <c r="P9" i="33"/>
  <c r="G132" i="33"/>
  <c r="AX69" i="33"/>
  <c r="E202" i="27"/>
  <c r="G67" i="26"/>
  <c r="AK136" i="33"/>
  <c r="AO74" i="33"/>
  <c r="Q14" i="33"/>
  <c r="AQ76" i="33"/>
  <c r="I11" i="33"/>
  <c r="AM145" i="33"/>
  <c r="E292" i="27"/>
  <c r="G264" i="27"/>
  <c r="I264" i="27" s="1"/>
  <c r="H221" i="27"/>
  <c r="F81" i="33"/>
  <c r="F444" i="27"/>
  <c r="E57" i="29"/>
  <c r="E58" i="29" s="1"/>
  <c r="H7" i="33"/>
  <c r="H315" i="27"/>
  <c r="AL139" i="33"/>
  <c r="F102" i="28"/>
  <c r="F103" i="28" s="1"/>
  <c r="G54" i="27"/>
  <c r="I54" i="27" s="1"/>
  <c r="J54" i="27" s="1"/>
  <c r="H446" i="27"/>
  <c r="H425" i="27"/>
  <c r="E123" i="27"/>
  <c r="AS127" i="33"/>
  <c r="AD29" i="33"/>
  <c r="AR144" i="33"/>
  <c r="L125" i="33"/>
  <c r="M129" i="33"/>
  <c r="F516" i="27"/>
  <c r="L141" i="26"/>
  <c r="E281" i="27"/>
  <c r="AN129" i="33"/>
  <c r="AS139" i="33"/>
  <c r="E473" i="27"/>
  <c r="F345" i="27"/>
  <c r="AO80" i="33"/>
  <c r="AW84" i="33"/>
  <c r="W38" i="21"/>
  <c r="D18" i="33"/>
  <c r="E185" i="27"/>
  <c r="P86" i="33"/>
  <c r="E57" i="26"/>
  <c r="K144" i="33"/>
  <c r="I177" i="26"/>
  <c r="J177" i="26" s="1"/>
  <c r="AT86" i="33"/>
  <c r="AL134" i="33"/>
  <c r="AI83" i="33"/>
  <c r="G295" i="27"/>
  <c r="I295" i="27" s="1"/>
  <c r="F378" i="27"/>
  <c r="L83" i="33"/>
  <c r="J6" i="33"/>
  <c r="B133" i="33"/>
  <c r="I120" i="26"/>
  <c r="G65" i="26"/>
  <c r="AM142" i="33"/>
  <c r="M70" i="33"/>
  <c r="AY145" i="33"/>
  <c r="P193" i="26"/>
  <c r="H410" i="27"/>
  <c r="AI27" i="33"/>
  <c r="I83" i="26"/>
  <c r="E458" i="27"/>
  <c r="G202" i="26"/>
  <c r="AK28" i="33"/>
  <c r="E75" i="27"/>
  <c r="W68" i="33"/>
  <c r="I10" i="33"/>
  <c r="AW71" i="33"/>
  <c r="H388" i="27"/>
  <c r="F119" i="27"/>
  <c r="N92" i="26"/>
  <c r="F459" i="27"/>
  <c r="N164" i="26"/>
  <c r="E141" i="26"/>
  <c r="K141" i="26" s="1"/>
  <c r="F141" i="26" s="1"/>
  <c r="AY77" i="33"/>
  <c r="L127" i="33"/>
  <c r="D81" i="33"/>
  <c r="G286" i="27"/>
  <c r="I286" i="27" s="1"/>
  <c r="AM84" i="33"/>
  <c r="T123" i="33"/>
  <c r="H239" i="27"/>
  <c r="H55" i="27"/>
  <c r="AN130" i="33"/>
  <c r="E127" i="27"/>
  <c r="AP129" i="33"/>
  <c r="H165" i="27"/>
  <c r="AM66" i="33"/>
  <c r="I122" i="26"/>
  <c r="L105" i="26"/>
  <c r="Q69" i="33"/>
  <c r="C8" i="33"/>
  <c r="G390" i="27"/>
  <c r="I390" i="27" s="1"/>
  <c r="H288" i="27"/>
  <c r="Q72" i="33"/>
  <c r="AC27" i="33"/>
  <c r="B73" i="33"/>
  <c r="G103" i="26"/>
  <c r="W9" i="33"/>
  <c r="P28" i="33"/>
  <c r="AP70" i="33"/>
  <c r="G396" i="27"/>
  <c r="I396" i="27" s="1"/>
  <c r="M142" i="33"/>
  <c r="V125" i="33"/>
  <c r="G13" i="33"/>
  <c r="F205" i="27"/>
  <c r="G77" i="27"/>
  <c r="F39" i="21"/>
  <c r="J145" i="33"/>
  <c r="U6" i="33"/>
  <c r="H241" i="27"/>
  <c r="AY17" i="33"/>
  <c r="E253" i="27"/>
  <c r="AH69" i="33"/>
  <c r="S20" i="33"/>
  <c r="G144" i="33"/>
  <c r="F470" i="27"/>
  <c r="G74" i="33"/>
  <c r="AR136" i="33"/>
  <c r="F499" i="27"/>
  <c r="AX132" i="33"/>
  <c r="H234" i="27"/>
  <c r="AW125" i="33"/>
  <c r="P121" i="26"/>
  <c r="G203" i="26"/>
  <c r="H203" i="26" s="1"/>
  <c r="L120" i="26"/>
  <c r="I142" i="33"/>
  <c r="AI65" i="33"/>
  <c r="AN81" i="33"/>
  <c r="AR70" i="33"/>
  <c r="AK80" i="33"/>
  <c r="E347" i="27"/>
  <c r="K16" i="33"/>
  <c r="AX10" i="33"/>
  <c r="P186" i="26"/>
  <c r="AZ144" i="33"/>
  <c r="AW133" i="33"/>
  <c r="B19" i="33"/>
  <c r="AN27" i="33"/>
  <c r="AL84" i="33"/>
  <c r="AC132" i="33"/>
  <c r="F103" i="27"/>
  <c r="G478" i="27"/>
  <c r="I478" i="27" s="1"/>
  <c r="D125" i="33"/>
  <c r="F498" i="27"/>
  <c r="H64" i="33"/>
  <c r="H41" i="27"/>
  <c r="E499" i="27"/>
  <c r="Y66" i="33"/>
  <c r="AF74" i="33"/>
  <c r="R14" i="33"/>
  <c r="B132" i="33"/>
  <c r="AO125" i="33"/>
  <c r="M78" i="33"/>
  <c r="G14" i="33"/>
  <c r="V134" i="33"/>
  <c r="G483" i="27"/>
  <c r="I483" i="27" s="1"/>
  <c r="E55" i="21"/>
  <c r="S22" i="33"/>
  <c r="AD24" i="33"/>
  <c r="AQ67" i="33"/>
  <c r="AE138" i="33"/>
  <c r="B82" i="33"/>
  <c r="AR6" i="33"/>
  <c r="F47" i="26"/>
  <c r="AA42" i="21"/>
  <c r="AC65" i="33"/>
  <c r="U83" i="33"/>
  <c r="AS142" i="33"/>
  <c r="E150" i="27"/>
  <c r="F10" i="33"/>
  <c r="Q48" i="21"/>
  <c r="AO22" i="33"/>
  <c r="E232" i="27"/>
  <c r="AI133" i="33"/>
  <c r="G289" i="27"/>
  <c r="C84" i="33"/>
  <c r="S26" i="33"/>
  <c r="H500" i="27"/>
  <c r="E92" i="27"/>
  <c r="AQ83" i="33"/>
  <c r="X46" i="21"/>
  <c r="AZ15" i="33"/>
  <c r="G137" i="27"/>
  <c r="Q136" i="33"/>
  <c r="AR20" i="33"/>
  <c r="H272" i="27"/>
  <c r="AW13" i="33"/>
  <c r="E69" i="26"/>
  <c r="P22" i="33"/>
  <c r="AP22" i="33"/>
  <c r="AF85" i="33"/>
  <c r="L110" i="26"/>
  <c r="R138" i="33"/>
  <c r="E496" i="27"/>
  <c r="AM125" i="33"/>
  <c r="Q51" i="21"/>
  <c r="S51" i="21" s="1"/>
  <c r="X23" i="33"/>
  <c r="F244" i="27"/>
  <c r="AE82" i="33"/>
  <c r="AI64" i="33"/>
  <c r="X75" i="33"/>
  <c r="G497" i="27"/>
  <c r="I497" i="27" s="1"/>
  <c r="E317" i="27"/>
  <c r="L137" i="26"/>
  <c r="E191" i="26"/>
  <c r="G130" i="27"/>
  <c r="N12" i="33"/>
  <c r="E77" i="28"/>
  <c r="E78" i="28" s="1"/>
  <c r="AC137" i="33"/>
  <c r="O49" i="21"/>
  <c r="AH49" i="21" s="1"/>
  <c r="Q55" i="21"/>
  <c r="G200" i="26"/>
  <c r="H99" i="27"/>
  <c r="AH78" i="33"/>
  <c r="AW82" i="33"/>
  <c r="E28" i="33"/>
  <c r="K131" i="33"/>
  <c r="AV125" i="33"/>
  <c r="AY69" i="33"/>
  <c r="X141" i="33"/>
  <c r="AV122" i="33"/>
  <c r="O23" i="33"/>
  <c r="X15" i="33"/>
  <c r="R80" i="33"/>
  <c r="S126" i="33"/>
  <c r="AK141" i="33"/>
  <c r="AT139" i="33"/>
  <c r="H181" i="27"/>
  <c r="E117" i="28"/>
  <c r="E118" i="28" s="1"/>
  <c r="E165" i="26"/>
  <c r="AP140" i="33"/>
  <c r="AO66" i="33"/>
  <c r="AH79" i="33"/>
  <c r="E82" i="27"/>
  <c r="H49" i="21"/>
  <c r="E164" i="27"/>
  <c r="F51" i="21"/>
  <c r="G165" i="26"/>
  <c r="AV84" i="33"/>
  <c r="P7" i="33"/>
  <c r="AL87" i="33"/>
  <c r="O13" i="33"/>
  <c r="G182" i="26"/>
  <c r="AC15" i="33"/>
  <c r="I137" i="26"/>
  <c r="Y67" i="33"/>
  <c r="P105" i="26"/>
  <c r="N52" i="21"/>
  <c r="AC83" i="33"/>
  <c r="F52" i="21"/>
  <c r="F247" i="27"/>
  <c r="E114" i="26"/>
  <c r="F497" i="27"/>
  <c r="F487" i="27"/>
  <c r="AQ141" i="33"/>
  <c r="AL138" i="33"/>
  <c r="AC8" i="33"/>
  <c r="AG127" i="33"/>
  <c r="E375" i="27"/>
  <c r="C66" i="33"/>
  <c r="AN137" i="33"/>
  <c r="AG145" i="33"/>
  <c r="F78" i="33"/>
  <c r="F242" i="27"/>
  <c r="L128" i="33"/>
  <c r="F376" i="27"/>
  <c r="J24" i="33"/>
  <c r="E431" i="27"/>
  <c r="I76" i="33"/>
  <c r="G139" i="26"/>
  <c r="E255" i="27"/>
  <c r="AU124" i="33"/>
  <c r="AF13" i="33"/>
  <c r="L132" i="33"/>
  <c r="H174" i="27"/>
  <c r="E77" i="26"/>
  <c r="E176" i="27"/>
  <c r="G191" i="27"/>
  <c r="I191" i="27" s="1"/>
  <c r="AH136" i="33"/>
  <c r="D135" i="33"/>
  <c r="G183" i="26"/>
  <c r="H183" i="26" s="1"/>
  <c r="H329" i="27"/>
  <c r="AH68" i="33"/>
  <c r="I112" i="26"/>
  <c r="N45" i="21"/>
  <c r="G378" i="27"/>
  <c r="I378" i="27" s="1"/>
  <c r="J378" i="27" s="1"/>
  <c r="Q70" i="33"/>
  <c r="AR10" i="33"/>
  <c r="N14" i="33"/>
  <c r="J15" i="33"/>
  <c r="E470" i="27"/>
  <c r="Y45" i="21"/>
  <c r="AO141" i="33"/>
  <c r="AE16" i="33"/>
  <c r="AC78" i="33"/>
  <c r="N201" i="26"/>
  <c r="AW19" i="33"/>
  <c r="H86" i="27"/>
  <c r="C145" i="33"/>
  <c r="AY133" i="33"/>
  <c r="E383" i="27"/>
  <c r="O27" i="33"/>
  <c r="P134" i="33"/>
  <c r="H407" i="27"/>
  <c r="J138" i="33"/>
  <c r="E145" i="27"/>
  <c r="H21" i="33"/>
  <c r="S143" i="33"/>
  <c r="W8" i="33"/>
  <c r="C65" i="33"/>
  <c r="H136" i="33"/>
  <c r="AK78" i="33"/>
  <c r="AG75" i="33"/>
  <c r="X134" i="33"/>
  <c r="G142" i="33"/>
  <c r="AW18" i="33"/>
  <c r="X129" i="33"/>
  <c r="L14" i="33"/>
  <c r="AD22" i="33"/>
  <c r="T19" i="33"/>
  <c r="G49" i="27"/>
  <c r="I49" i="27" s="1"/>
  <c r="AT12" i="33"/>
  <c r="AL67" i="33"/>
  <c r="AC72" i="33"/>
  <c r="AW8" i="33"/>
  <c r="AY24" i="33"/>
  <c r="G85" i="33"/>
  <c r="AO143" i="33"/>
  <c r="AW22" i="33"/>
  <c r="E502" i="27"/>
  <c r="X79" i="33"/>
  <c r="E21" i="33"/>
  <c r="N7" i="33"/>
  <c r="AZ87" i="33"/>
  <c r="X123" i="33"/>
  <c r="AY128" i="33"/>
  <c r="J66" i="33"/>
  <c r="F261" i="27"/>
  <c r="AD74" i="33"/>
  <c r="AQ69" i="33"/>
  <c r="F388" i="27"/>
  <c r="AD124" i="33"/>
  <c r="P12" i="33"/>
  <c r="M12" i="33"/>
  <c r="AQ87" i="33"/>
  <c r="H135" i="27"/>
  <c r="L10" i="33"/>
  <c r="B84" i="33"/>
  <c r="AR80" i="33"/>
  <c r="G376" i="27"/>
  <c r="I376" i="27" s="1"/>
  <c r="J376" i="27" s="1"/>
  <c r="L186" i="26"/>
  <c r="AQ132" i="33"/>
  <c r="AO135" i="33"/>
  <c r="E309" i="27"/>
  <c r="AO71" i="33"/>
  <c r="AP17" i="33"/>
  <c r="C133" i="33"/>
  <c r="AW134" i="33"/>
  <c r="C139" i="33"/>
  <c r="H275" i="27"/>
  <c r="R70" i="33"/>
  <c r="AM15" i="33"/>
  <c r="S79" i="33"/>
  <c r="X132" i="33"/>
  <c r="AX130" i="33"/>
  <c r="P53" i="21"/>
  <c r="AI53" i="21" s="1"/>
  <c r="L18" i="33"/>
  <c r="K74" i="33"/>
  <c r="X45" i="21"/>
  <c r="Y40" i="21"/>
  <c r="X138" i="33"/>
  <c r="AI84" i="33"/>
  <c r="AI125" i="33"/>
  <c r="AF78" i="33"/>
  <c r="P130" i="26"/>
  <c r="W130" i="26" s="1"/>
  <c r="B10" i="33"/>
  <c r="T133" i="33"/>
  <c r="N183" i="26"/>
  <c r="E121" i="26"/>
  <c r="G272" i="27"/>
  <c r="I272" i="27" s="1"/>
  <c r="F92" i="27"/>
  <c r="X43" i="21"/>
  <c r="E122" i="28"/>
  <c r="E123" i="28" s="1"/>
  <c r="G10" i="33"/>
  <c r="H259" i="27"/>
  <c r="G111" i="27"/>
  <c r="I111" i="27" s="1"/>
  <c r="G140" i="27"/>
  <c r="I140" i="27" s="1"/>
  <c r="Q131" i="33"/>
  <c r="AK18" i="33"/>
  <c r="AH23" i="33"/>
  <c r="E409" i="27"/>
  <c r="E368" i="27"/>
  <c r="E44" i="21"/>
  <c r="S78" i="33"/>
  <c r="AX142" i="33"/>
  <c r="F55" i="27"/>
  <c r="R68" i="33"/>
  <c r="N131" i="26"/>
  <c r="H120" i="27"/>
  <c r="S75" i="33"/>
  <c r="L156" i="26"/>
  <c r="H210" i="27"/>
  <c r="H143" i="33"/>
  <c r="E307" i="27"/>
  <c r="AP142" i="33"/>
  <c r="AX23" i="33"/>
  <c r="L103" i="26"/>
  <c r="N137" i="26"/>
  <c r="E215" i="27"/>
  <c r="R131" i="33"/>
  <c r="AI124" i="33"/>
  <c r="F87" i="28"/>
  <c r="F88" i="28" s="1"/>
  <c r="AF11" i="33"/>
  <c r="W142" i="33"/>
  <c r="AL21" i="33"/>
  <c r="M29" i="33"/>
  <c r="Q78" i="33"/>
  <c r="AZ67" i="33"/>
  <c r="O144" i="33"/>
  <c r="AJ22" i="33"/>
  <c r="G486" i="27"/>
  <c r="I486" i="27" s="1"/>
  <c r="AP131" i="33"/>
  <c r="Z51" i="21"/>
  <c r="N66" i="33"/>
  <c r="AU82" i="33"/>
  <c r="N123" i="26"/>
  <c r="F151" i="27"/>
  <c r="W52" i="21"/>
  <c r="AC52" i="21" s="1"/>
  <c r="L78" i="26"/>
  <c r="F464" i="27"/>
  <c r="AX75" i="33"/>
  <c r="AR79" i="33"/>
  <c r="G410" i="27"/>
  <c r="N130" i="26"/>
  <c r="I58" i="26"/>
  <c r="AO76" i="33"/>
  <c r="O141" i="33"/>
  <c r="AM134" i="33"/>
  <c r="AE75" i="33"/>
  <c r="F448" i="27"/>
  <c r="H77" i="28"/>
  <c r="H78" i="28" s="1"/>
  <c r="I12" i="33"/>
  <c r="H368" i="27"/>
  <c r="W144" i="33"/>
  <c r="AS129" i="33"/>
  <c r="N84" i="33"/>
  <c r="B24" i="33"/>
  <c r="F65" i="33"/>
  <c r="L28" i="33"/>
  <c r="Q46" i="21"/>
  <c r="S46" i="21" s="1"/>
  <c r="X73" i="33"/>
  <c r="J16" i="33"/>
  <c r="V72" i="33"/>
  <c r="F515" i="27"/>
  <c r="AD80" i="33"/>
  <c r="V87" i="33"/>
  <c r="I143" i="33"/>
  <c r="G77" i="29"/>
  <c r="AS85" i="33"/>
  <c r="R26" i="33"/>
  <c r="E282" i="27"/>
  <c r="J29" i="33"/>
  <c r="R139" i="33"/>
  <c r="H365" i="27"/>
  <c r="AQ78" i="33"/>
  <c r="G45" i="27"/>
  <c r="I45" i="27" s="1"/>
  <c r="G501" i="27"/>
  <c r="I501" i="27" s="1"/>
  <c r="AY6" i="33"/>
  <c r="Q49" i="21"/>
  <c r="S49" i="21" s="1"/>
  <c r="F417" i="27"/>
  <c r="F488" i="27"/>
  <c r="G371" i="27"/>
  <c r="I371" i="27" s="1"/>
  <c r="J371" i="27" s="1"/>
  <c r="Q26" i="33"/>
  <c r="V129" i="33"/>
  <c r="P133" i="33"/>
  <c r="O131" i="33"/>
  <c r="F302" i="27"/>
  <c r="G362" i="27"/>
  <c r="I362" i="27" s="1"/>
  <c r="E334" i="27"/>
  <c r="W80" i="33"/>
  <c r="AM69" i="33"/>
  <c r="U29" i="33"/>
  <c r="F186" i="27"/>
  <c r="AW66" i="33"/>
  <c r="H392" i="27"/>
  <c r="E49" i="21"/>
  <c r="J75" i="33"/>
  <c r="U20" i="33"/>
  <c r="X10" i="33"/>
  <c r="X80" i="33"/>
  <c r="F81" i="27"/>
  <c r="H231" i="27"/>
  <c r="AU138" i="33"/>
  <c r="L119" i="26"/>
  <c r="I156" i="26"/>
  <c r="P78" i="33"/>
  <c r="H263" i="27"/>
  <c r="AZ28" i="33"/>
  <c r="L165" i="26"/>
  <c r="E475" i="27"/>
  <c r="G72" i="29"/>
  <c r="G134" i="27"/>
  <c r="I134" i="27" s="1"/>
  <c r="J134" i="27" s="1"/>
  <c r="AY8" i="33"/>
  <c r="E192" i="27"/>
  <c r="H179" i="27"/>
  <c r="G451" i="27"/>
  <c r="I451" i="27" s="1"/>
  <c r="J451" i="27" s="1"/>
  <c r="O128" i="33"/>
  <c r="AA49" i="21"/>
  <c r="N148" i="26"/>
  <c r="AT77" i="33"/>
  <c r="K127" i="33"/>
  <c r="G405" i="27"/>
  <c r="I405" i="27" s="1"/>
  <c r="J405" i="27" s="1"/>
  <c r="AW67" i="33"/>
  <c r="AU128" i="33"/>
  <c r="F58" i="27"/>
  <c r="Y80" i="33"/>
  <c r="N16" i="33"/>
  <c r="AG140" i="33"/>
  <c r="AR24" i="33"/>
  <c r="G166" i="27"/>
  <c r="I166" i="27" s="1"/>
  <c r="J166" i="27" s="1"/>
  <c r="E47" i="29"/>
  <c r="E48" i="29" s="1"/>
  <c r="H309" i="27"/>
  <c r="AW75" i="33"/>
  <c r="E14" i="33"/>
  <c r="AU86" i="33"/>
  <c r="H281" i="27"/>
  <c r="D78" i="33"/>
  <c r="F49" i="27"/>
  <c r="AZ139" i="33"/>
  <c r="AF122" i="33"/>
  <c r="I123" i="33"/>
  <c r="H403" i="27"/>
  <c r="R41" i="21"/>
  <c r="AS64" i="33"/>
  <c r="AT134" i="33"/>
  <c r="AT84" i="33"/>
  <c r="AY13" i="33"/>
  <c r="G137" i="26"/>
  <c r="H50" i="21"/>
  <c r="W129" i="33"/>
  <c r="X143" i="33"/>
  <c r="H286" i="27"/>
  <c r="F274" i="27"/>
  <c r="H189" i="27"/>
  <c r="AS13" i="33"/>
  <c r="L68" i="33"/>
  <c r="H202" i="27"/>
  <c r="AT72" i="33"/>
  <c r="H469" i="27"/>
  <c r="AG139" i="33"/>
  <c r="G157" i="26"/>
  <c r="F501" i="27"/>
  <c r="G64" i="33"/>
  <c r="AY127" i="33"/>
  <c r="H284" i="27"/>
  <c r="H113" i="27"/>
  <c r="AX143" i="33"/>
  <c r="E367" i="27"/>
  <c r="E178" i="27"/>
  <c r="L183" i="26"/>
  <c r="Y18" i="33"/>
  <c r="E262" i="27"/>
  <c r="T135" i="33"/>
  <c r="S85" i="33"/>
  <c r="H87" i="33"/>
  <c r="H20" i="33"/>
  <c r="E82" i="33"/>
  <c r="AC134" i="33"/>
  <c r="L123" i="33"/>
  <c r="AY76" i="33"/>
  <c r="AX141" i="33"/>
  <c r="F214" i="27"/>
  <c r="T72" i="33"/>
  <c r="AG67" i="33"/>
  <c r="AM140" i="33"/>
  <c r="F155" i="27"/>
  <c r="AP66" i="33"/>
  <c r="E200" i="27"/>
  <c r="AT129" i="33"/>
  <c r="S87" i="33"/>
  <c r="N75" i="26"/>
  <c r="N26" i="33"/>
  <c r="O29" i="33"/>
  <c r="G48" i="27"/>
  <c r="I48" i="27" s="1"/>
  <c r="J48" i="27" s="1"/>
  <c r="AP135" i="33"/>
  <c r="T65" i="33"/>
  <c r="AR16" i="33"/>
  <c r="J23" i="33"/>
  <c r="D68" i="33"/>
  <c r="K134" i="33"/>
  <c r="X86" i="33"/>
  <c r="AQ9" i="33"/>
  <c r="W10" i="33"/>
  <c r="J27" i="33"/>
  <c r="H316" i="27"/>
  <c r="AD87" i="33"/>
  <c r="AQ139" i="33"/>
  <c r="F37" i="29"/>
  <c r="F38" i="29" s="1"/>
  <c r="O133" i="33"/>
  <c r="W78" i="33"/>
  <c r="M66" i="33"/>
  <c r="P135" i="33"/>
  <c r="AH72" i="33"/>
  <c r="F82" i="33"/>
  <c r="AV66" i="33"/>
  <c r="P125" i="33"/>
  <c r="AO136" i="33"/>
  <c r="K9" i="33"/>
  <c r="J73" i="33"/>
  <c r="T130" i="33"/>
  <c r="Y65" i="33"/>
  <c r="D84" i="33"/>
  <c r="P140" i="33"/>
  <c r="AR134" i="33"/>
  <c r="Q12" i="33"/>
  <c r="AC21" i="33"/>
  <c r="H160" i="27"/>
  <c r="AQ24" i="33"/>
  <c r="N157" i="26"/>
  <c r="H435" i="27"/>
  <c r="AG19" i="33"/>
  <c r="AC22" i="33"/>
  <c r="E449" i="27"/>
  <c r="AC19" i="33"/>
  <c r="X70" i="33"/>
  <c r="AX20" i="33"/>
  <c r="N67" i="26"/>
  <c r="U67" i="26" s="1"/>
  <c r="E49" i="26"/>
  <c r="G68" i="33"/>
  <c r="V9" i="33"/>
  <c r="AL129" i="33"/>
  <c r="AS84" i="33"/>
  <c r="G131" i="33"/>
  <c r="F300" i="27"/>
  <c r="AT10" i="33"/>
  <c r="AT44" i="36"/>
  <c r="AF44" i="36"/>
  <c r="R44" i="36"/>
  <c r="CB44" i="36"/>
  <c r="K43" i="36"/>
  <c r="AZ44" i="36"/>
  <c r="BR43" i="36"/>
  <c r="AT45" i="36"/>
  <c r="BW43" i="36"/>
  <c r="E45" i="36"/>
  <c r="U44" i="36"/>
  <c r="E44" i="36"/>
  <c r="BS44" i="36"/>
  <c r="O44" i="36"/>
  <c r="AH44" i="36"/>
  <c r="BH44" i="36"/>
  <c r="I44" i="36"/>
  <c r="AS43" i="36"/>
  <c r="AX44" i="36"/>
  <c r="AJ44" i="36"/>
  <c r="AC43" i="36"/>
  <c r="V44" i="36"/>
  <c r="BQ44" i="36"/>
  <c r="BA44" i="36"/>
  <c r="W43" i="36"/>
  <c r="AA44" i="36"/>
  <c r="BI44" i="36"/>
  <c r="Q43" i="36"/>
  <c r="BG45" i="36"/>
  <c r="AG44" i="36"/>
  <c r="J43" i="36"/>
  <c r="BD44" i="36"/>
  <c r="D45" i="36"/>
  <c r="AB43" i="36"/>
  <c r="M43" i="36"/>
  <c r="D44" i="36"/>
  <c r="BW45" i="36"/>
  <c r="BJ43" i="36"/>
  <c r="W44" i="36"/>
  <c r="S45" i="36"/>
  <c r="U43" i="36"/>
  <c r="AX43" i="36"/>
  <c r="AZ43" i="36"/>
  <c r="C44" i="36"/>
  <c r="E43" i="36"/>
  <c r="AD45" i="36"/>
  <c r="AV44" i="36"/>
  <c r="G43" i="36"/>
  <c r="BR44" i="36"/>
  <c r="G45" i="36"/>
  <c r="AP44" i="36"/>
  <c r="AU44" i="36"/>
  <c r="AA45" i="36"/>
  <c r="H43" i="36"/>
  <c r="BA43" i="36"/>
  <c r="O45" i="36"/>
  <c r="F45" i="36"/>
  <c r="AK44" i="36"/>
  <c r="BP45" i="36"/>
  <c r="AY45" i="36"/>
  <c r="AL44" i="36"/>
  <c r="AY44" i="36"/>
  <c r="AT43" i="36"/>
  <c r="AD43" i="36"/>
  <c r="CC43" i="36"/>
  <c r="BN45" i="36"/>
  <c r="AK45" i="36"/>
  <c r="R45" i="36"/>
  <c r="BF44" i="36"/>
  <c r="BW44" i="36"/>
  <c r="AQ44" i="36"/>
  <c r="I45" i="36"/>
  <c r="N44" i="36"/>
  <c r="BY45" i="36"/>
  <c r="F44" i="36"/>
  <c r="BP43" i="36"/>
  <c r="T45" i="36"/>
  <c r="L43" i="36"/>
  <c r="AM45" i="36"/>
  <c r="BJ44" i="36"/>
  <c r="B44" i="36"/>
  <c r="BC44" i="36"/>
  <c r="Y45" i="36"/>
  <c r="AW45" i="36"/>
  <c r="AH45" i="36"/>
  <c r="BY43" i="36"/>
  <c r="AB44" i="36"/>
  <c r="P45" i="36"/>
  <c r="N43" i="36"/>
  <c r="AQ45" i="36"/>
  <c r="V45" i="36"/>
  <c r="AE44" i="36"/>
  <c r="AJ43" i="36"/>
  <c r="AX45" i="36"/>
  <c r="BM44" i="36"/>
  <c r="V43" i="36"/>
  <c r="AK43" i="36"/>
  <c r="L44" i="36"/>
  <c r="BI45" i="36"/>
  <c r="AW44" i="36"/>
  <c r="AI43" i="36"/>
  <c r="CA43" i="36"/>
  <c r="AF43" i="36"/>
  <c r="BB43" i="36"/>
  <c r="BA45" i="36"/>
  <c r="BO45" i="36"/>
  <c r="C43" i="36"/>
  <c r="B45" i="36"/>
  <c r="Y44" i="36"/>
  <c r="U45" i="36"/>
  <c r="BK43" i="36"/>
  <c r="AC44" i="36"/>
  <c r="BO43" i="36"/>
  <c r="BP44" i="36"/>
  <c r="S43" i="36"/>
  <c r="BH43" i="36"/>
  <c r="O43" i="36"/>
  <c r="BX43" i="36"/>
  <c r="AF45" i="36"/>
  <c r="CA45" i="36"/>
  <c r="BX45" i="36"/>
  <c r="I43" i="36"/>
  <c r="BU45" i="36"/>
  <c r="BS45" i="36"/>
  <c r="BT45" i="36"/>
  <c r="AO43" i="36"/>
  <c r="AO45" i="36"/>
  <c r="BG43" i="36"/>
  <c r="BF45" i="36"/>
  <c r="AH43" i="36"/>
  <c r="Z44" i="36"/>
  <c r="BU43" i="36"/>
  <c r="AG45" i="36"/>
  <c r="X45" i="36"/>
  <c r="AO44" i="36"/>
  <c r="AR45" i="36"/>
  <c r="BV44" i="36"/>
  <c r="BB44" i="36"/>
  <c r="T43" i="36"/>
  <c r="L45" i="36"/>
  <c r="Q44" i="36"/>
  <c r="AP43" i="36"/>
  <c r="BQ43" i="36"/>
  <c r="AY43" i="36"/>
  <c r="D43" i="36"/>
  <c r="Y43" i="36"/>
  <c r="P43" i="36"/>
  <c r="AE45" i="36"/>
  <c r="AB45" i="36"/>
  <c r="BV45" i="36"/>
  <c r="AU45" i="36"/>
  <c r="H44" i="36"/>
  <c r="M45" i="36"/>
  <c r="BX44" i="36"/>
  <c r="B43" i="36"/>
  <c r="AA43" i="36"/>
  <c r="BM45" i="36"/>
  <c r="AZ45" i="36"/>
  <c r="BL45" i="36"/>
  <c r="P44" i="36"/>
  <c r="K44" i="36"/>
  <c r="AR43" i="36"/>
  <c r="AJ45" i="36"/>
  <c r="W45" i="36"/>
  <c r="AD44" i="36"/>
  <c r="BB45" i="36"/>
  <c r="AI45" i="36"/>
  <c r="BE44" i="36"/>
  <c r="CB43" i="36"/>
  <c r="CC45" i="36"/>
  <c r="CA44" i="36"/>
  <c r="Z43" i="36"/>
  <c r="S44" i="36"/>
  <c r="AM44" i="36"/>
  <c r="AP45" i="36"/>
  <c r="BE43" i="36"/>
  <c r="AL43" i="36"/>
  <c r="BZ45" i="36"/>
  <c r="AE43" i="36"/>
  <c r="AW43" i="36"/>
  <c r="T44" i="36"/>
  <c r="BZ44" i="36"/>
  <c r="BN44" i="36"/>
  <c r="X44" i="36"/>
  <c r="BH45" i="36"/>
  <c r="BT43" i="36"/>
  <c r="BU44" i="36"/>
  <c r="F43" i="36"/>
  <c r="BC43" i="36"/>
  <c r="CC44" i="36"/>
  <c r="AN44" i="36"/>
  <c r="AN45" i="36"/>
  <c r="BC45" i="36"/>
  <c r="AN43" i="36"/>
  <c r="BV43" i="36"/>
  <c r="BZ43" i="36"/>
  <c r="AV43" i="36"/>
  <c r="R43" i="36"/>
  <c r="BY44" i="36"/>
  <c r="H45" i="36"/>
  <c r="BJ45" i="36"/>
  <c r="G44" i="36"/>
  <c r="BE45" i="36"/>
  <c r="BG44" i="36"/>
  <c r="BM43" i="36"/>
  <c r="CB45" i="36"/>
  <c r="C45" i="36"/>
  <c r="BK45" i="36"/>
  <c r="M44" i="36"/>
  <c r="AM43" i="36"/>
  <c r="BL43" i="36"/>
  <c r="J45" i="36"/>
  <c r="J44" i="36"/>
  <c r="AG43" i="36"/>
  <c r="BS43" i="36"/>
  <c r="BL44" i="36"/>
  <c r="AV45" i="36"/>
  <c r="Z45" i="36"/>
  <c r="AL45" i="36"/>
  <c r="BQ45" i="36"/>
  <c r="AQ43" i="36"/>
  <c r="BD43" i="36"/>
  <c r="BI43" i="36"/>
  <c r="BT44" i="36"/>
  <c r="X43" i="36"/>
  <c r="BO44" i="36"/>
  <c r="AI44" i="36"/>
  <c r="BN43" i="36"/>
  <c r="AS45" i="36"/>
  <c r="K45" i="36"/>
  <c r="AC45" i="36"/>
  <c r="AU43" i="36"/>
  <c r="N45" i="36"/>
  <c r="AS44" i="36"/>
  <c r="BD45" i="36"/>
  <c r="BK44" i="36"/>
  <c r="AR44" i="36"/>
  <c r="Q45" i="36"/>
  <c r="BR45" i="36"/>
  <c r="BF43" i="36"/>
  <c r="G515" i="27"/>
  <c r="I515" i="27" s="1"/>
  <c r="B123" i="33"/>
  <c r="O40" i="21"/>
  <c r="AH40" i="21" s="1"/>
  <c r="F315" i="27"/>
  <c r="R19" i="33"/>
  <c r="AC125" i="33"/>
  <c r="AS29" i="33"/>
  <c r="AX16" i="33"/>
  <c r="P74" i="26"/>
  <c r="H314" i="27"/>
  <c r="B127" i="33"/>
  <c r="AJ64" i="33"/>
  <c r="H13" i="33"/>
  <c r="W20" i="33"/>
  <c r="F298" i="27"/>
  <c r="H129" i="33"/>
  <c r="AM83" i="33"/>
  <c r="AX29" i="33"/>
  <c r="E84" i="27"/>
  <c r="H426" i="27"/>
  <c r="G283" i="27"/>
  <c r="H497" i="27"/>
  <c r="E257" i="27"/>
  <c r="G154" i="27"/>
  <c r="I154" i="27" s="1"/>
  <c r="AC11" i="33"/>
  <c r="F127" i="33"/>
  <c r="I50" i="21"/>
  <c r="AK50" i="21" s="1"/>
  <c r="W45" i="21"/>
  <c r="AP81" i="33"/>
  <c r="N65" i="33"/>
  <c r="G81" i="33"/>
  <c r="E343" i="27"/>
  <c r="AX140" i="33"/>
  <c r="L77" i="26"/>
  <c r="F74" i="33"/>
  <c r="I28" i="33"/>
  <c r="F95" i="27"/>
  <c r="G510" i="27"/>
  <c r="P56" i="26"/>
  <c r="O47" i="21"/>
  <c r="AH47" i="21" s="1"/>
  <c r="F230" i="27"/>
  <c r="T21" i="33"/>
  <c r="T18" i="33"/>
  <c r="AL128" i="33"/>
  <c r="R20" i="33"/>
  <c r="H128" i="27"/>
  <c r="G47" i="27"/>
  <c r="I47" i="27" s="1"/>
  <c r="G227" i="27"/>
  <c r="I227" i="27" s="1"/>
  <c r="X74" i="33"/>
  <c r="G23" i="33"/>
  <c r="F145" i="27"/>
  <c r="R44" i="21"/>
  <c r="F57" i="27"/>
  <c r="E67" i="29"/>
  <c r="E68" i="29" s="1"/>
  <c r="H265" i="27"/>
  <c r="P156" i="26"/>
  <c r="AG25" i="33"/>
  <c r="N140" i="33"/>
  <c r="V68" i="33"/>
  <c r="G74" i="27"/>
  <c r="I74" i="27" s="1"/>
  <c r="Y17" i="33"/>
  <c r="P82" i="33"/>
  <c r="G101" i="26"/>
  <c r="G339" i="27"/>
  <c r="I339" i="27" s="1"/>
  <c r="J339" i="27" s="1"/>
  <c r="N122" i="26"/>
  <c r="T140" i="33"/>
  <c r="F269" i="27"/>
  <c r="C20" i="33"/>
  <c r="E173" i="27"/>
  <c r="F307" i="27"/>
  <c r="E157" i="26"/>
  <c r="L6" i="33"/>
  <c r="G176" i="26"/>
  <c r="E180" i="27"/>
  <c r="I43" i="21"/>
  <c r="AK43" i="21" s="1"/>
  <c r="G78" i="33"/>
  <c r="N184" i="26"/>
  <c r="AG72" i="33"/>
  <c r="O142" i="33"/>
  <c r="H110" i="27"/>
  <c r="F453" i="27"/>
  <c r="D79" i="33"/>
  <c r="E316" i="27"/>
  <c r="F43" i="27"/>
  <c r="H117" i="29"/>
  <c r="H118" i="29" s="1"/>
  <c r="E141" i="33"/>
  <c r="G337" i="27"/>
  <c r="I337" i="27" s="1"/>
  <c r="F266" i="27"/>
  <c r="H389" i="27"/>
  <c r="G349" i="27"/>
  <c r="AX123" i="33"/>
  <c r="H96" i="27"/>
  <c r="AR135" i="33"/>
  <c r="G291" i="27"/>
  <c r="AZ18" i="33"/>
  <c r="S82" i="33"/>
  <c r="AY18" i="33"/>
  <c r="AJ27" i="33"/>
  <c r="M11" i="33"/>
  <c r="AO124" i="33"/>
  <c r="K145" i="33"/>
  <c r="E43" i="27"/>
  <c r="R76" i="33"/>
  <c r="I78" i="26"/>
  <c r="J78" i="26" s="1"/>
  <c r="G273" i="27"/>
  <c r="I273" i="27" s="1"/>
  <c r="J273" i="27" s="1"/>
  <c r="W55" i="21"/>
  <c r="E226" i="27"/>
  <c r="S80" i="33"/>
  <c r="AM24" i="33"/>
  <c r="AI23" i="33"/>
  <c r="AQ144" i="33"/>
  <c r="AV137" i="33"/>
  <c r="AO23" i="33"/>
  <c r="E80" i="33"/>
  <c r="F46" i="27"/>
  <c r="I19" i="33"/>
  <c r="E320" i="27"/>
  <c r="U9" i="33"/>
  <c r="G159" i="26"/>
  <c r="H159" i="26" s="1"/>
  <c r="X87" i="33"/>
  <c r="E112" i="28"/>
  <c r="E113" i="28" s="1"/>
  <c r="AZ23" i="33"/>
  <c r="W83" i="33"/>
  <c r="L58" i="26"/>
  <c r="AP10" i="33"/>
  <c r="F406" i="27"/>
  <c r="S128" i="33"/>
  <c r="P54" i="21"/>
  <c r="AI54" i="21" s="1"/>
  <c r="F299" i="27"/>
  <c r="AI21" i="33"/>
  <c r="AU131" i="33"/>
  <c r="AS72" i="33"/>
  <c r="W17" i="33"/>
  <c r="AW74" i="33"/>
  <c r="E203" i="26"/>
  <c r="K203" i="26" s="1"/>
  <c r="F203" i="26" s="1"/>
  <c r="H81" i="27"/>
  <c r="X137" i="33"/>
  <c r="AE84" i="33"/>
  <c r="H86" i="33"/>
  <c r="N191" i="26"/>
  <c r="G42" i="27"/>
  <c r="I42" i="27" s="1"/>
  <c r="J42" i="27" s="1"/>
  <c r="AT126" i="33"/>
  <c r="I70" i="33"/>
  <c r="H94" i="27"/>
  <c r="AI67" i="33"/>
  <c r="G372" i="27"/>
  <c r="I372" i="27" s="1"/>
  <c r="L69" i="33"/>
  <c r="H505" i="27"/>
  <c r="G121" i="26"/>
  <c r="G52" i="27"/>
  <c r="P49" i="21"/>
  <c r="AI49" i="21" s="1"/>
  <c r="F233" i="27"/>
  <c r="F191" i="27"/>
  <c r="F290" i="27"/>
  <c r="S71" i="33"/>
  <c r="R123" i="33"/>
  <c r="E130" i="27"/>
  <c r="AU66" i="33"/>
  <c r="K83" i="33"/>
  <c r="F126" i="33"/>
  <c r="B9" i="33"/>
  <c r="H123" i="27"/>
  <c r="N105" i="26"/>
  <c r="F87" i="29"/>
  <c r="F88" i="29" s="1"/>
  <c r="I74" i="26"/>
  <c r="H185" i="27"/>
  <c r="L64" i="33"/>
  <c r="E428" i="27"/>
  <c r="G103" i="27"/>
  <c r="I103" i="27" s="1"/>
  <c r="J103" i="27" s="1"/>
  <c r="E296" i="27"/>
  <c r="F59" i="27"/>
  <c r="G195" i="26"/>
  <c r="H195" i="26" s="1"/>
  <c r="AN19" i="33"/>
  <c r="O143" i="33"/>
  <c r="E364" i="27"/>
  <c r="E139" i="26"/>
  <c r="F382" i="27"/>
  <c r="H10" i="33"/>
  <c r="C76" i="33"/>
  <c r="P150" i="26"/>
  <c r="W124" i="33"/>
  <c r="H476" i="27"/>
  <c r="P102" i="26"/>
  <c r="O68" i="33"/>
  <c r="G464" i="27"/>
  <c r="I464" i="27" s="1"/>
  <c r="B16" i="33"/>
  <c r="L17" i="33"/>
  <c r="N6" i="33"/>
  <c r="Q135" i="33"/>
  <c r="AZ80" i="33"/>
  <c r="G284" i="27"/>
  <c r="I150" i="26"/>
  <c r="J150" i="26" s="1"/>
  <c r="G267" i="27"/>
  <c r="I267" i="27" s="1"/>
  <c r="J267" i="27" s="1"/>
  <c r="G6" i="33"/>
  <c r="G72" i="33"/>
  <c r="AD7" i="33"/>
  <c r="Y122" i="33"/>
  <c r="G216" i="27"/>
  <c r="I216" i="27" s="1"/>
  <c r="G206" i="27"/>
  <c r="I206" i="27" s="1"/>
  <c r="H478" i="27"/>
  <c r="AX85" i="33"/>
  <c r="F175" i="27"/>
  <c r="E374" i="27"/>
  <c r="AQ20" i="33"/>
  <c r="AS132" i="33"/>
  <c r="N84" i="26"/>
  <c r="F107" i="29"/>
  <c r="F108" i="29" s="1"/>
  <c r="D143" i="33"/>
  <c r="F219" i="27"/>
  <c r="W141" i="33"/>
  <c r="U18" i="33"/>
  <c r="O74" i="33"/>
  <c r="L141" i="33"/>
  <c r="AD25" i="33"/>
  <c r="G506" i="27"/>
  <c r="I506" i="27" s="1"/>
  <c r="J506" i="27" s="1"/>
  <c r="AE69" i="33"/>
  <c r="F377" i="27"/>
  <c r="H444" i="27"/>
  <c r="AH143" i="33"/>
  <c r="E403" i="27"/>
  <c r="F71" i="33"/>
  <c r="AL27" i="33"/>
  <c r="G96" i="27"/>
  <c r="I96" i="27" s="1"/>
  <c r="F350" i="27"/>
  <c r="F42" i="28"/>
  <c r="F43" i="28" s="1"/>
  <c r="T128" i="33"/>
  <c r="AC122" i="33"/>
  <c r="E83" i="33"/>
  <c r="O44" i="21"/>
  <c r="AH44" i="21" s="1"/>
  <c r="H236" i="27"/>
  <c r="R69" i="33"/>
  <c r="AG85" i="33"/>
  <c r="AA46" i="21"/>
  <c r="G56" i="27"/>
  <c r="I56" i="27" s="1"/>
  <c r="J56" i="27" s="1"/>
  <c r="S69" i="33"/>
  <c r="H26" i="33"/>
  <c r="G213" i="27"/>
  <c r="I213" i="27" s="1"/>
  <c r="J213" i="27" s="1"/>
  <c r="L47" i="26"/>
  <c r="AJ79" i="33"/>
  <c r="F512" i="27"/>
  <c r="AR83" i="33"/>
  <c r="AQ17" i="33"/>
  <c r="AH127" i="33"/>
  <c r="AH142" i="33"/>
  <c r="AF81" i="33"/>
  <c r="G417" i="27"/>
  <c r="I417" i="27" s="1"/>
  <c r="S29" i="33"/>
  <c r="AW27" i="33"/>
  <c r="AX138" i="33"/>
  <c r="H382" i="27"/>
  <c r="AS14" i="33"/>
  <c r="Y141" i="33"/>
  <c r="AY27" i="33"/>
  <c r="H177" i="27"/>
  <c r="AD26" i="33"/>
  <c r="AZ126" i="33"/>
  <c r="AO128" i="33"/>
  <c r="E47" i="21"/>
  <c r="H353" i="27"/>
  <c r="G234" i="27"/>
  <c r="I234" i="27" s="1"/>
  <c r="J234" i="27" s="1"/>
  <c r="E97" i="28"/>
  <c r="E98" i="28" s="1"/>
  <c r="H206" i="27"/>
  <c r="F83" i="27"/>
  <c r="R122" i="33"/>
  <c r="F84" i="33"/>
  <c r="F281" i="27"/>
  <c r="AS83" i="33"/>
  <c r="E203" i="27"/>
  <c r="E82" i="29"/>
  <c r="E83" i="29" s="1"/>
  <c r="F122" i="29"/>
  <c r="F123" i="29" s="1"/>
  <c r="I92" i="26"/>
  <c r="E71" i="33"/>
  <c r="O55" i="21"/>
  <c r="N112" i="26"/>
  <c r="D129" i="33"/>
  <c r="E147" i="26"/>
  <c r="R8" i="33"/>
  <c r="AC14" i="33"/>
  <c r="AF144" i="33"/>
  <c r="U86" i="33"/>
  <c r="AJ6" i="33"/>
  <c r="E62" i="29"/>
  <c r="E63" i="29" s="1"/>
  <c r="AV67" i="33"/>
  <c r="AD10" i="33"/>
  <c r="H274" i="27"/>
  <c r="AK7" i="33"/>
  <c r="G236" i="27"/>
  <c r="I236" i="27" s="1"/>
  <c r="H216" i="27"/>
  <c r="AD82" i="33"/>
  <c r="M67" i="33"/>
  <c r="C11" i="33"/>
  <c r="Q85" i="33"/>
  <c r="P24" i="33"/>
  <c r="AF142" i="33"/>
  <c r="G79" i="27"/>
  <c r="I79" i="27" s="1"/>
  <c r="J79" i="27" s="1"/>
  <c r="E6" i="33"/>
  <c r="N50" i="21"/>
  <c r="AK29" i="33"/>
  <c r="E131" i="27"/>
  <c r="P66" i="33"/>
  <c r="G262" i="27"/>
  <c r="AY84" i="33"/>
  <c r="H208" i="27"/>
  <c r="E186" i="26"/>
  <c r="K186" i="26" s="1"/>
  <c r="F186" i="26" s="1"/>
  <c r="AE68" i="33"/>
  <c r="G444" i="27"/>
  <c r="I444" i="27" s="1"/>
  <c r="AD69" i="33"/>
  <c r="AH20" i="33"/>
  <c r="I126" i="33"/>
  <c r="S123" i="33"/>
  <c r="R48" i="21"/>
  <c r="F312" i="27"/>
  <c r="G508" i="27"/>
  <c r="I508" i="27" s="1"/>
  <c r="AU13" i="33"/>
  <c r="E189" i="27"/>
  <c r="AE141" i="33"/>
  <c r="H73" i="33"/>
  <c r="M80" i="33"/>
  <c r="E238" i="27"/>
  <c r="N174" i="26"/>
  <c r="U174" i="26" s="1"/>
  <c r="G458" i="27"/>
  <c r="AP144" i="33"/>
  <c r="E40" i="21"/>
  <c r="AS137" i="33"/>
  <c r="AP79" i="33"/>
  <c r="H125" i="33"/>
  <c r="G382" i="27"/>
  <c r="E9" i="33"/>
  <c r="P129" i="26"/>
  <c r="E211" i="27"/>
  <c r="H42" i="28"/>
  <c r="H43" i="28" s="1"/>
  <c r="C136" i="33"/>
  <c r="F486" i="27"/>
  <c r="E149" i="27"/>
  <c r="E172" i="27"/>
  <c r="E87" i="33"/>
  <c r="E77" i="27"/>
  <c r="E83" i="26"/>
  <c r="U21" i="33"/>
  <c r="H343" i="27"/>
  <c r="E110" i="26"/>
  <c r="AH11" i="33"/>
  <c r="D21" i="33"/>
  <c r="E382" i="27"/>
  <c r="L11" i="33"/>
  <c r="S124" i="33"/>
  <c r="H106" i="27"/>
  <c r="AR131" i="33"/>
  <c r="F309" i="27"/>
  <c r="AJ134" i="33"/>
  <c r="E110" i="27"/>
  <c r="P165" i="26"/>
  <c r="AW138" i="33"/>
  <c r="F111" i="27"/>
  <c r="F365" i="27"/>
  <c r="S122" i="33"/>
  <c r="G126" i="33"/>
  <c r="L49" i="26"/>
  <c r="N119" i="26"/>
  <c r="G344" i="27"/>
  <c r="I344" i="27" s="1"/>
  <c r="J344" i="27" s="1"/>
  <c r="AX11" i="33"/>
  <c r="AX73" i="33"/>
  <c r="M26" i="33"/>
  <c r="G129" i="26"/>
  <c r="AE79" i="33"/>
  <c r="T68" i="33"/>
  <c r="L67" i="26"/>
  <c r="P201" i="26"/>
  <c r="U124" i="33"/>
  <c r="AD78" i="33"/>
  <c r="AJ74" i="33"/>
  <c r="I129" i="33"/>
  <c r="G302" i="27"/>
  <c r="I302" i="27" s="1"/>
  <c r="AX84" i="33"/>
  <c r="Y76" i="33"/>
  <c r="N122" i="33"/>
  <c r="N165" i="26"/>
  <c r="E469" i="27"/>
  <c r="AU123" i="33"/>
  <c r="I56" i="26"/>
  <c r="F253" i="27"/>
  <c r="F429" i="27"/>
  <c r="E155" i="26"/>
  <c r="Q71" i="33"/>
  <c r="AW145" i="33"/>
  <c r="H354" i="27"/>
  <c r="AP67" i="33"/>
  <c r="E50" i="26"/>
  <c r="J133" i="33"/>
  <c r="AH29" i="33"/>
  <c r="F45" i="27"/>
  <c r="O134" i="33"/>
  <c r="G130" i="33"/>
  <c r="B71" i="33"/>
  <c r="F79" i="33"/>
  <c r="F127" i="27"/>
  <c r="N46" i="21"/>
  <c r="J70" i="33"/>
  <c r="F52" i="27"/>
  <c r="AN12" i="33"/>
  <c r="AV19" i="33"/>
  <c r="H212" i="27"/>
  <c r="R130" i="33"/>
  <c r="AL125" i="33"/>
  <c r="D72" i="33"/>
  <c r="G338" i="27"/>
  <c r="I338" i="27" s="1"/>
  <c r="J338" i="27" s="1"/>
  <c r="AA40" i="21"/>
  <c r="P176" i="26"/>
  <c r="AY29" i="33"/>
  <c r="Q7" i="33"/>
  <c r="AN145" i="33"/>
  <c r="AV139" i="33"/>
  <c r="AD139" i="33"/>
  <c r="E51" i="21"/>
  <c r="N155" i="26"/>
  <c r="G47" i="21"/>
  <c r="F505" i="27"/>
  <c r="AN21" i="33"/>
  <c r="M18" i="33"/>
  <c r="M144" i="33"/>
  <c r="G82" i="33"/>
  <c r="E504" i="27"/>
  <c r="AQ75" i="33"/>
  <c r="F73" i="33"/>
  <c r="F82" i="27"/>
  <c r="H308" i="27"/>
  <c r="N202" i="26"/>
  <c r="U202" i="26" s="1"/>
  <c r="O8" i="33"/>
  <c r="E452" i="27"/>
  <c r="J64" i="33"/>
  <c r="E237" i="27"/>
  <c r="AV132" i="33"/>
  <c r="AV28" i="33"/>
  <c r="U140" i="33"/>
  <c r="L67" i="33"/>
  <c r="E72" i="28"/>
  <c r="E73" i="28" s="1"/>
  <c r="G185" i="26"/>
  <c r="G436" i="27"/>
  <c r="I436" i="27" s="1"/>
  <c r="J436" i="27" s="1"/>
  <c r="F283" i="27"/>
  <c r="AZ72" i="33"/>
  <c r="AN67" i="33"/>
  <c r="M130" i="33"/>
  <c r="E186" i="27"/>
  <c r="G433" i="27"/>
  <c r="I433" i="27" s="1"/>
  <c r="J433" i="27" s="1"/>
  <c r="Y48" i="21"/>
  <c r="C72" i="33"/>
  <c r="E98" i="27"/>
  <c r="G153" i="27"/>
  <c r="I153" i="27" s="1"/>
  <c r="J153" i="27" s="1"/>
  <c r="V86" i="33"/>
  <c r="AP21" i="33"/>
  <c r="AW86" i="33"/>
  <c r="H136" i="27"/>
  <c r="Y124" i="33"/>
  <c r="L70" i="33"/>
  <c r="AQ122" i="33"/>
  <c r="L167" i="26"/>
  <c r="G167" i="26"/>
  <c r="F55" i="21"/>
  <c r="N25" i="33"/>
  <c r="F167" i="27"/>
  <c r="G99" i="27"/>
  <c r="I99" i="27" s="1"/>
  <c r="AM135" i="33"/>
  <c r="AU77" i="33"/>
  <c r="G140" i="33"/>
  <c r="AG86" i="33"/>
  <c r="G119" i="27"/>
  <c r="I119" i="27" s="1"/>
  <c r="AM82" i="33"/>
  <c r="M122" i="33"/>
  <c r="F134" i="33"/>
  <c r="E418" i="27"/>
  <c r="R45" i="21"/>
  <c r="AV25" i="33"/>
  <c r="N27" i="33"/>
  <c r="AY26" i="33"/>
  <c r="I110" i="26"/>
  <c r="F455" i="27"/>
  <c r="W54" i="21"/>
  <c r="AC54" i="21" s="1"/>
  <c r="G120" i="27"/>
  <c r="I120" i="27" s="1"/>
  <c r="AE133" i="33"/>
  <c r="AM19" i="33"/>
  <c r="AQ77" i="33"/>
  <c r="AQ11" i="33"/>
  <c r="AD137" i="33"/>
  <c r="L95" i="26"/>
  <c r="B86" i="33"/>
  <c r="AG136" i="33"/>
  <c r="AC6" i="33"/>
  <c r="X144" i="33"/>
  <c r="Q9" i="33"/>
  <c r="AK126" i="33"/>
  <c r="AE80" i="33"/>
  <c r="AH17" i="33"/>
  <c r="W29" i="33"/>
  <c r="AD9" i="33"/>
  <c r="P8" i="33"/>
  <c r="B64" i="33"/>
  <c r="C126" i="33"/>
  <c r="J122" i="33"/>
  <c r="E139" i="27"/>
  <c r="I49" i="21"/>
  <c r="AK49" i="21" s="1"/>
  <c r="G476" i="27"/>
  <c r="I476" i="27" s="1"/>
  <c r="O7" i="33"/>
  <c r="J69" i="33"/>
  <c r="G201" i="26"/>
  <c r="E73" i="33"/>
  <c r="F118" i="27"/>
  <c r="E284" i="27"/>
  <c r="G46" i="21"/>
  <c r="AG122" i="33"/>
  <c r="AR132" i="33"/>
  <c r="C77" i="33"/>
  <c r="E65" i="27"/>
  <c r="P83" i="33"/>
  <c r="H37" i="29"/>
  <c r="H38" i="29" s="1"/>
  <c r="H232" i="27"/>
  <c r="E345" i="27"/>
  <c r="H97" i="27"/>
  <c r="I69" i="26"/>
  <c r="J69" i="26" s="1"/>
  <c r="P164" i="26"/>
  <c r="G47" i="29"/>
  <c r="F122" i="27"/>
  <c r="N185" i="26"/>
  <c r="G40" i="21"/>
  <c r="AG29" i="33"/>
  <c r="F76" i="27"/>
  <c r="F476" i="27"/>
  <c r="AE6" i="33"/>
  <c r="AE26" i="33"/>
  <c r="G319" i="27"/>
  <c r="I319" i="27" s="1"/>
  <c r="J319" i="27" s="1"/>
  <c r="E456" i="27"/>
  <c r="AK128" i="33"/>
  <c r="AL15" i="33"/>
  <c r="X19" i="33"/>
  <c r="AE17" i="33"/>
  <c r="AH126" i="33"/>
  <c r="AL64" i="33"/>
  <c r="AS140" i="33"/>
  <c r="P155" i="26"/>
  <c r="AJ131" i="33"/>
  <c r="P194" i="26"/>
  <c r="AN122" i="33"/>
  <c r="U15" i="33"/>
  <c r="E67" i="26"/>
  <c r="K67" i="26" s="1"/>
  <c r="F67" i="26" s="1"/>
  <c r="R137" i="33"/>
  <c r="H66" i="27"/>
  <c r="G214" i="27"/>
  <c r="I214" i="27" s="1"/>
  <c r="AI28" i="33"/>
  <c r="F483" i="27"/>
  <c r="W26" i="33"/>
  <c r="G397" i="27"/>
  <c r="I397" i="27" s="1"/>
  <c r="J397" i="27" s="1"/>
  <c r="K72" i="33"/>
  <c r="G469" i="27"/>
  <c r="K21" i="33"/>
  <c r="R23" i="33"/>
  <c r="G102" i="27"/>
  <c r="I102" i="27" s="1"/>
  <c r="J102" i="27" s="1"/>
  <c r="E133" i="27"/>
  <c r="V66" i="33"/>
  <c r="N167" i="26"/>
  <c r="AM13" i="33"/>
  <c r="L129" i="26"/>
  <c r="I68" i="33"/>
  <c r="AM128" i="33"/>
  <c r="F133" i="27"/>
  <c r="E77" i="29"/>
  <c r="E78" i="29" s="1"/>
  <c r="H390" i="27"/>
  <c r="F72" i="29"/>
  <c r="F73" i="29" s="1"/>
  <c r="G114" i="26"/>
  <c r="H114" i="26" s="1"/>
  <c r="X55" i="21"/>
  <c r="W44" i="21"/>
  <c r="AC44" i="21" s="1"/>
  <c r="R55" i="21"/>
  <c r="G189" i="27"/>
  <c r="I189" i="27" s="1"/>
  <c r="Q38" i="21"/>
  <c r="L48" i="26"/>
  <c r="F508" i="27"/>
  <c r="G112" i="28"/>
  <c r="AH138" i="33"/>
  <c r="AD135" i="33"/>
  <c r="R6" i="33"/>
  <c r="AW143" i="33"/>
  <c r="H517" i="27"/>
  <c r="G419" i="27"/>
  <c r="I419" i="27" s="1"/>
  <c r="J419" i="27" s="1"/>
  <c r="E239" i="27"/>
  <c r="AY78" i="33"/>
  <c r="T28" i="33"/>
  <c r="AF23" i="33"/>
  <c r="H135" i="33"/>
  <c r="W42" i="21"/>
  <c r="AC42" i="21" s="1"/>
  <c r="AU74" i="33"/>
  <c r="H57" i="27"/>
  <c r="J136" i="33"/>
  <c r="P17" i="33"/>
  <c r="E283" i="27"/>
  <c r="AU71" i="33"/>
  <c r="F73" i="27"/>
  <c r="AW76" i="33"/>
  <c r="I21" i="33"/>
  <c r="AT85" i="33"/>
  <c r="Y144" i="33"/>
  <c r="P92" i="26"/>
  <c r="AE29" i="33"/>
  <c r="X126" i="33"/>
  <c r="X67" i="33"/>
  <c r="J96" i="27" l="1"/>
  <c r="J47" i="27"/>
  <c r="J362" i="27"/>
  <c r="I329" i="27"/>
  <c r="J329" i="27" s="1"/>
  <c r="I308" i="27"/>
  <c r="J308" i="27" s="1"/>
  <c r="J485" i="27"/>
  <c r="I511" i="27"/>
  <c r="J511" i="27" s="1"/>
  <c r="I507" i="27"/>
  <c r="J507" i="27" s="1"/>
  <c r="I59" i="27"/>
  <c r="I158" i="27"/>
  <c r="J158" i="27" s="1"/>
  <c r="J120" i="27"/>
  <c r="I410" i="27"/>
  <c r="J410" i="27" s="1"/>
  <c r="I183" i="27"/>
  <c r="I228" i="27"/>
  <c r="I513" i="27"/>
  <c r="J513" i="27" s="1"/>
  <c r="I204" i="27"/>
  <c r="I437" i="27"/>
  <c r="J295" i="27"/>
  <c r="I352" i="27"/>
  <c r="I205" i="27"/>
  <c r="J205" i="27" s="1"/>
  <c r="J53" i="27"/>
  <c r="I518" i="27"/>
  <c r="I194" i="27"/>
  <c r="J348" i="27"/>
  <c r="J478" i="27"/>
  <c r="J58" i="27"/>
  <c r="J74" i="27"/>
  <c r="J227" i="27"/>
  <c r="J154" i="27"/>
  <c r="AB51" i="21"/>
  <c r="J140" i="27"/>
  <c r="I289" i="27"/>
  <c r="J289" i="27" s="1"/>
  <c r="J264" i="27"/>
  <c r="U76" i="26"/>
  <c r="I472" i="27"/>
  <c r="J472" i="27" s="1"/>
  <c r="J182" i="27"/>
  <c r="I447" i="27"/>
  <c r="J447" i="27" s="1"/>
  <c r="J369" i="27"/>
  <c r="I429" i="27"/>
  <c r="I113" i="27"/>
  <c r="J113" i="27" s="1"/>
  <c r="J107" i="27"/>
  <c r="I430" i="27"/>
  <c r="J430" i="27" s="1"/>
  <c r="I174" i="27"/>
  <c r="I175" i="27"/>
  <c r="J175" i="27" s="1"/>
  <c r="AC49" i="21"/>
  <c r="I240" i="27"/>
  <c r="J240" i="27" s="1"/>
  <c r="I112" i="27"/>
  <c r="J112" i="27" s="1"/>
  <c r="I246" i="27"/>
  <c r="J246" i="27" s="1"/>
  <c r="I212" i="27"/>
  <c r="I489" i="27"/>
  <c r="I244" i="27"/>
  <c r="I10" i="26"/>
  <c r="I488" i="27"/>
  <c r="I72" i="27"/>
  <c r="J72" i="27" s="1"/>
  <c r="I50" i="27"/>
  <c r="J50" i="27" s="1"/>
  <c r="J481" i="27"/>
  <c r="I217" i="27"/>
  <c r="J217" i="27" s="1"/>
  <c r="I324" i="27"/>
  <c r="J324" i="27" s="1"/>
  <c r="I294" i="27"/>
  <c r="J294" i="27" s="1"/>
  <c r="I188" i="27"/>
  <c r="J188" i="27" s="1"/>
  <c r="I270" i="27"/>
  <c r="I401" i="27"/>
  <c r="I233" i="27"/>
  <c r="I260" i="27"/>
  <c r="J260" i="27" s="1"/>
  <c r="E7" i="26"/>
  <c r="I52" i="27"/>
  <c r="J372" i="27"/>
  <c r="I349" i="27"/>
  <c r="J349" i="27" s="1"/>
  <c r="I510" i="27"/>
  <c r="J510" i="27" s="1"/>
  <c r="J396" i="27"/>
  <c r="J461" i="27"/>
  <c r="J85" i="27"/>
  <c r="I132" i="27"/>
  <c r="J132" i="27" s="1"/>
  <c r="K130" i="26"/>
  <c r="F130" i="26" s="1"/>
  <c r="I463" i="27"/>
  <c r="J463" i="27" s="1"/>
  <c r="I190" i="27"/>
  <c r="J190" i="27" s="1"/>
  <c r="I76" i="27"/>
  <c r="AK51" i="21"/>
  <c r="I512" i="27"/>
  <c r="J335" i="27"/>
  <c r="S39" i="21"/>
  <c r="I448" i="27"/>
  <c r="AB47" i="21"/>
  <c r="AK39" i="21"/>
  <c r="I221" i="27"/>
  <c r="I288" i="27"/>
  <c r="I261" i="27"/>
  <c r="I109" i="27"/>
  <c r="J109" i="27" s="1"/>
  <c r="J286" i="27"/>
  <c r="J244" i="27"/>
  <c r="J417" i="27"/>
  <c r="I262" i="27"/>
  <c r="J262" i="27" s="1"/>
  <c r="J464" i="27"/>
  <c r="I283" i="27"/>
  <c r="J283" i="27" s="1"/>
  <c r="J515" i="27"/>
  <c r="J272" i="27"/>
  <c r="K114" i="26"/>
  <c r="F114" i="26" s="1"/>
  <c r="J476" i="27"/>
  <c r="J302" i="27"/>
  <c r="J508" i="27"/>
  <c r="AH55" i="21"/>
  <c r="I382" i="27"/>
  <c r="J382" i="27" s="1"/>
  <c r="J236" i="27"/>
  <c r="J206" i="27"/>
  <c r="AH43" i="21"/>
  <c r="J326" i="27"/>
  <c r="I434" i="27"/>
  <c r="J434" i="27" s="1"/>
  <c r="I150" i="27"/>
  <c r="J150" i="27" s="1"/>
  <c r="J99" i="27"/>
  <c r="F276" i="27"/>
  <c r="I458" i="27"/>
  <c r="J458" i="27" s="1"/>
  <c r="K69" i="26"/>
  <c r="F69" i="26" s="1"/>
  <c r="AC45" i="21"/>
  <c r="AG46" i="21"/>
  <c r="M46" i="21"/>
  <c r="AG50" i="21"/>
  <c r="AF50" i="21" s="1"/>
  <c r="M50" i="21"/>
  <c r="I79" i="26"/>
  <c r="J74" i="26"/>
  <c r="U184" i="26"/>
  <c r="W74" i="26"/>
  <c r="P79" i="26"/>
  <c r="Q74" i="26"/>
  <c r="K49" i="26"/>
  <c r="F49" i="26" s="1"/>
  <c r="E9" i="26"/>
  <c r="O137" i="26"/>
  <c r="U137" i="26"/>
  <c r="N142" i="26"/>
  <c r="B33" i="33" a="1"/>
  <c r="I115" i="26"/>
  <c r="J110" i="26"/>
  <c r="U155" i="26"/>
  <c r="O155" i="26"/>
  <c r="N160" i="26"/>
  <c r="K155" i="26"/>
  <c r="E160" i="26"/>
  <c r="F155" i="26"/>
  <c r="R67" i="26"/>
  <c r="M67" i="26" s="1"/>
  <c r="S67" i="26"/>
  <c r="U119" i="26"/>
  <c r="O119" i="26"/>
  <c r="N124" i="26"/>
  <c r="E195" i="27"/>
  <c r="K40" i="21"/>
  <c r="D40" i="21"/>
  <c r="J92" i="26"/>
  <c r="I97" i="26"/>
  <c r="U167" i="26"/>
  <c r="J214" i="27"/>
  <c r="Q155" i="26"/>
  <c r="P160" i="26"/>
  <c r="W155" i="26"/>
  <c r="U185" i="26"/>
  <c r="F141" i="27"/>
  <c r="J119" i="27"/>
  <c r="K51" i="21"/>
  <c r="D51" i="21"/>
  <c r="E492" i="27"/>
  <c r="S49" i="26"/>
  <c r="R49" i="26"/>
  <c r="Y49" i="26" s="1"/>
  <c r="L9" i="26"/>
  <c r="K83" i="26"/>
  <c r="F83" i="26"/>
  <c r="E88" i="26"/>
  <c r="J444" i="27"/>
  <c r="U112" i="26"/>
  <c r="K47" i="21"/>
  <c r="D47" i="21"/>
  <c r="S47" i="26"/>
  <c r="R47" i="26"/>
  <c r="L7" i="26"/>
  <c r="M47" i="26"/>
  <c r="L52" i="26"/>
  <c r="U84" i="26"/>
  <c r="O84" i="26"/>
  <c r="J216" i="27"/>
  <c r="J52" i="27"/>
  <c r="AC55" i="21"/>
  <c r="I291" i="27"/>
  <c r="J291" i="27" s="1"/>
  <c r="F330" i="27"/>
  <c r="R77" i="26"/>
  <c r="M77" i="26" s="1"/>
  <c r="S77" i="26"/>
  <c r="U75" i="26"/>
  <c r="H492" i="27"/>
  <c r="U148" i="26"/>
  <c r="I72" i="29"/>
  <c r="G73" i="29"/>
  <c r="M78" i="26"/>
  <c r="R78" i="26"/>
  <c r="S78" i="26"/>
  <c r="T78" i="26" s="1"/>
  <c r="J486" i="27"/>
  <c r="R156" i="26"/>
  <c r="M156" i="26"/>
  <c r="S156" i="26"/>
  <c r="T156" i="26" s="1"/>
  <c r="K44" i="21"/>
  <c r="D44" i="21"/>
  <c r="F411" i="27"/>
  <c r="J49" i="27"/>
  <c r="AG45" i="21"/>
  <c r="M45" i="21"/>
  <c r="I142" i="26"/>
  <c r="J137" i="26"/>
  <c r="F191" i="26"/>
  <c r="K191" i="26"/>
  <c r="E196" i="26"/>
  <c r="W121" i="26"/>
  <c r="O92" i="26"/>
  <c r="N97" i="26"/>
  <c r="U92" i="26"/>
  <c r="H67" i="26"/>
  <c r="W84" i="26"/>
  <c r="AI46" i="21"/>
  <c r="S202" i="26"/>
  <c r="R202" i="26"/>
  <c r="M202" i="26" s="1"/>
  <c r="I122" i="29"/>
  <c r="G123" i="29"/>
  <c r="F438" i="27"/>
  <c r="J392" i="27"/>
  <c r="H146" i="26"/>
  <c r="G151" i="26"/>
  <c r="Q65" i="26"/>
  <c r="W65" i="26"/>
  <c r="P70" i="26"/>
  <c r="E222" i="27"/>
  <c r="I255" i="27"/>
  <c r="J255" i="27" s="1"/>
  <c r="W57" i="26"/>
  <c r="Q57" i="26"/>
  <c r="I151" i="26"/>
  <c r="J146" i="26"/>
  <c r="I268" i="27"/>
  <c r="J268" i="27" s="1"/>
  <c r="AB49" i="21"/>
  <c r="E114" i="27"/>
  <c r="I127" i="27"/>
  <c r="J127" i="27" s="1"/>
  <c r="R122" i="26"/>
  <c r="Q122" i="26" s="1"/>
  <c r="S122" i="26"/>
  <c r="G53" i="28"/>
  <c r="I52" i="28"/>
  <c r="F357" i="27"/>
  <c r="G178" i="26"/>
  <c r="H173" i="26"/>
  <c r="U102" i="26"/>
  <c r="O102" i="26"/>
  <c r="G118" i="29"/>
  <c r="I117" i="29"/>
  <c r="E151" i="26"/>
  <c r="F146" i="26"/>
  <c r="K146" i="26"/>
  <c r="P7" i="26"/>
  <c r="W47" i="26"/>
  <c r="Q47" i="26"/>
  <c r="P52" i="26"/>
  <c r="U186" i="26"/>
  <c r="V186" i="26" s="1"/>
  <c r="O186" i="26"/>
  <c r="H47" i="26"/>
  <c r="G7" i="26"/>
  <c r="G52" i="26"/>
  <c r="K195" i="26"/>
  <c r="F195" i="26" s="1"/>
  <c r="J487" i="27"/>
  <c r="J66" i="27"/>
  <c r="M55" i="21"/>
  <c r="AG55" i="21"/>
  <c r="I219" i="27"/>
  <c r="J219" i="27" s="1"/>
  <c r="R158" i="26"/>
  <c r="Y158" i="26" s="1"/>
  <c r="S158" i="26"/>
  <c r="K129" i="26"/>
  <c r="F129" i="26" s="1"/>
  <c r="AC51" i="21"/>
  <c r="J429" i="27"/>
  <c r="I124" i="26"/>
  <c r="J119" i="26"/>
  <c r="G103" i="29"/>
  <c r="I102" i="29"/>
  <c r="J95" i="27"/>
  <c r="S195" i="26"/>
  <c r="T195" i="26" s="1"/>
  <c r="M195" i="26"/>
  <c r="R195" i="26"/>
  <c r="I192" i="27"/>
  <c r="J192" i="27" s="1"/>
  <c r="K131" i="26"/>
  <c r="F131" i="26" s="1"/>
  <c r="F60" i="27"/>
  <c r="Q114" i="26"/>
  <c r="W114" i="26"/>
  <c r="X114" i="26" s="1"/>
  <c r="M83" i="26"/>
  <c r="R83" i="26"/>
  <c r="S83" i="26"/>
  <c r="L88" i="26"/>
  <c r="U138" i="26"/>
  <c r="AC47" i="21"/>
  <c r="E106" i="26"/>
  <c r="F101" i="26"/>
  <c r="K101" i="26"/>
  <c r="W122" i="26"/>
  <c r="J235" i="27"/>
  <c r="M146" i="26"/>
  <c r="L151" i="26"/>
  <c r="R146" i="26"/>
  <c r="S146" i="26"/>
  <c r="I400" i="27"/>
  <c r="J400" i="27" s="1"/>
  <c r="J351" i="27"/>
  <c r="J138" i="27"/>
  <c r="I442" i="27"/>
  <c r="G465" i="27"/>
  <c r="K45" i="21"/>
  <c r="D45" i="21"/>
  <c r="I55" i="27"/>
  <c r="J55" i="27" s="1"/>
  <c r="H87" i="27"/>
  <c r="AG43" i="21"/>
  <c r="AF43" i="21" s="1"/>
  <c r="M43" i="21"/>
  <c r="I373" i="27"/>
  <c r="J373" i="27" s="1"/>
  <c r="AC43" i="21"/>
  <c r="U94" i="26"/>
  <c r="I403" i="27"/>
  <c r="J403" i="27" s="1"/>
  <c r="Q48" i="26"/>
  <c r="W48" i="26"/>
  <c r="P8" i="26"/>
  <c r="I37" i="29"/>
  <c r="G38" i="29"/>
  <c r="W59" i="26"/>
  <c r="F48" i="26"/>
  <c r="E8" i="26"/>
  <c r="K48" i="26"/>
  <c r="J48" i="26" s="1"/>
  <c r="E141" i="27"/>
  <c r="H168" i="27"/>
  <c r="G169" i="26"/>
  <c r="H164" i="26"/>
  <c r="J68" i="27"/>
  <c r="I117" i="28"/>
  <c r="G118" i="28"/>
  <c r="I293" i="27"/>
  <c r="J293" i="27" s="1"/>
  <c r="W157" i="26"/>
  <c r="W67" i="26"/>
  <c r="Q67" i="26"/>
  <c r="I325" i="27"/>
  <c r="J325" i="27" s="1"/>
  <c r="I73" i="27"/>
  <c r="J73" i="27" s="1"/>
  <c r="I317" i="27"/>
  <c r="J317" i="27" s="1"/>
  <c r="I315" i="27"/>
  <c r="J315" i="27" s="1"/>
  <c r="I368" i="27"/>
  <c r="J368" i="27" s="1"/>
  <c r="J174" i="27"/>
  <c r="J218" i="27"/>
  <c r="J125" i="27"/>
  <c r="K192" i="26"/>
  <c r="H192" i="26" s="1"/>
  <c r="F192" i="26"/>
  <c r="O69" i="26"/>
  <c r="U69" i="26"/>
  <c r="V69" i="26" s="1"/>
  <c r="U58" i="26"/>
  <c r="H74" i="26"/>
  <c r="G79" i="26"/>
  <c r="K123" i="26"/>
  <c r="F123" i="26" s="1"/>
  <c r="AI55" i="21"/>
  <c r="U150" i="26"/>
  <c r="V150" i="26" s="1"/>
  <c r="O150" i="26"/>
  <c r="I97" i="28"/>
  <c r="G98" i="28"/>
  <c r="I428" i="27"/>
  <c r="J428" i="27" s="1"/>
  <c r="AK46" i="21"/>
  <c r="I263" i="27"/>
  <c r="J263" i="27" s="1"/>
  <c r="E97" i="26"/>
  <c r="F92" i="26"/>
  <c r="K92" i="26"/>
  <c r="M138" i="26"/>
  <c r="R138" i="26"/>
  <c r="O138" i="26" s="1"/>
  <c r="S138" i="26"/>
  <c r="T138" i="26" s="1"/>
  <c r="I129" i="27"/>
  <c r="J129" i="27" s="1"/>
  <c r="K112" i="26"/>
  <c r="F112" i="26" s="1"/>
  <c r="J161" i="27"/>
  <c r="W68" i="26"/>
  <c r="X68" i="26" s="1"/>
  <c r="Q68" i="26"/>
  <c r="J435" i="27"/>
  <c r="J380" i="27"/>
  <c r="S68" i="26"/>
  <c r="R68" i="26"/>
  <c r="M68" i="26" s="1"/>
  <c r="J80" i="27"/>
  <c r="H92" i="26"/>
  <c r="G97" i="26"/>
  <c r="J479" i="27"/>
  <c r="J41" i="21"/>
  <c r="AJ41" i="21"/>
  <c r="AC40" i="21"/>
  <c r="E87" i="27"/>
  <c r="O204" i="26"/>
  <c r="U204" i="26"/>
  <c r="V204" i="26" s="1"/>
  <c r="P115" i="26"/>
  <c r="W110" i="26"/>
  <c r="Q110" i="26"/>
  <c r="M150" i="26"/>
  <c r="R150" i="26"/>
  <c r="S150" i="26"/>
  <c r="T150" i="26" s="1"/>
  <c r="AJ51" i="21"/>
  <c r="J51" i="21"/>
  <c r="AL51" i="21" s="1"/>
  <c r="F183" i="26"/>
  <c r="K183" i="26"/>
  <c r="I297" i="27"/>
  <c r="J297" i="27" s="1"/>
  <c r="Q192" i="26"/>
  <c r="W192" i="26"/>
  <c r="X192" i="26" s="1"/>
  <c r="G38" i="28"/>
  <c r="I37" i="28"/>
  <c r="I334" i="27"/>
  <c r="G357" i="27"/>
  <c r="S201" i="26"/>
  <c r="R201" i="26"/>
  <c r="O201" i="26" s="1"/>
  <c r="M201" i="26"/>
  <c r="G63" i="28"/>
  <c r="I62" i="28"/>
  <c r="I350" i="27"/>
  <c r="J350" i="27" s="1"/>
  <c r="K150" i="26"/>
  <c r="F150" i="26" s="1"/>
  <c r="D46" i="21"/>
  <c r="K46" i="21"/>
  <c r="W96" i="26"/>
  <c r="X96" i="26" s="1"/>
  <c r="Q96" i="26"/>
  <c r="U104" i="26"/>
  <c r="V104" i="26" s="1"/>
  <c r="O104" i="26"/>
  <c r="AK55" i="21"/>
  <c r="I149" i="27"/>
  <c r="J149" i="27" s="1"/>
  <c r="W111" i="26"/>
  <c r="Q111" i="26"/>
  <c r="H519" i="27"/>
  <c r="I256" i="27"/>
  <c r="J256" i="27" s="1"/>
  <c r="K204" i="26"/>
  <c r="F204" i="26"/>
  <c r="I43" i="27"/>
  <c r="J43" i="27" s="1"/>
  <c r="H114" i="27"/>
  <c r="I394" i="27"/>
  <c r="J394" i="27" s="1"/>
  <c r="H222" i="27"/>
  <c r="S44" i="21"/>
  <c r="J155" i="26"/>
  <c r="I160" i="26"/>
  <c r="J130" i="26"/>
  <c r="K111" i="26"/>
  <c r="F111" i="26" s="1"/>
  <c r="E11" i="26"/>
  <c r="K51" i="26"/>
  <c r="F51" i="26" s="1"/>
  <c r="AB53" i="21"/>
  <c r="G124" i="26"/>
  <c r="H119" i="26"/>
  <c r="I151" i="27"/>
  <c r="J151" i="27" s="1"/>
  <c r="I426" i="27"/>
  <c r="J426" i="27" s="1"/>
  <c r="I57" i="27"/>
  <c r="J57" i="27" s="1"/>
  <c r="K74" i="26"/>
  <c r="E79" i="26"/>
  <c r="F74" i="26"/>
  <c r="D48" i="21"/>
  <c r="K48" i="21"/>
  <c r="F62" i="21"/>
  <c r="I106" i="27"/>
  <c r="J106" i="27" s="1"/>
  <c r="I320" i="27"/>
  <c r="J320" i="27" s="1"/>
  <c r="I207" i="27"/>
  <c r="J207" i="27" s="1"/>
  <c r="AK42" i="21"/>
  <c r="I460" i="27"/>
  <c r="J460" i="27" s="1"/>
  <c r="G113" i="29"/>
  <c r="I112" i="29"/>
  <c r="N10" i="26"/>
  <c r="U50" i="26"/>
  <c r="R148" i="26"/>
  <c r="M148" i="26" s="1"/>
  <c r="S148" i="26"/>
  <c r="W184" i="26"/>
  <c r="G249" i="27"/>
  <c r="I226" i="27"/>
  <c r="U93" i="26"/>
  <c r="I145" i="27"/>
  <c r="G168" i="27"/>
  <c r="J395" i="27"/>
  <c r="W103" i="26"/>
  <c r="R62" i="21"/>
  <c r="W76" i="26"/>
  <c r="E62" i="21"/>
  <c r="D38" i="21"/>
  <c r="K38" i="21"/>
  <c r="W182" i="26"/>
  <c r="P187" i="26"/>
  <c r="Q182" i="26"/>
  <c r="N52" i="26"/>
  <c r="N7" i="26"/>
  <c r="O47" i="26"/>
  <c r="U47" i="26"/>
  <c r="J101" i="26"/>
  <c r="I106" i="26"/>
  <c r="I374" i="27"/>
  <c r="J374" i="27" s="1"/>
  <c r="I318" i="27"/>
  <c r="J318" i="27" s="1"/>
  <c r="J212" i="27"/>
  <c r="I135" i="27"/>
  <c r="J135" i="27" s="1"/>
  <c r="E438" i="27"/>
  <c r="I65" i="27"/>
  <c r="J65" i="27" s="1"/>
  <c r="J489" i="27"/>
  <c r="I383" i="27"/>
  <c r="J383" i="27" s="1"/>
  <c r="S42" i="21"/>
  <c r="H158" i="26"/>
  <c r="K193" i="26"/>
  <c r="F193" i="26" s="1"/>
  <c r="I237" i="27"/>
  <c r="J237" i="27" s="1"/>
  <c r="U193" i="26"/>
  <c r="K194" i="26"/>
  <c r="F194" i="26" s="1"/>
  <c r="F492" i="27"/>
  <c r="AH48" i="21"/>
  <c r="B91" i="33" a="1"/>
  <c r="L79" i="26"/>
  <c r="S74" i="26"/>
  <c r="R74" i="26"/>
  <c r="M74" i="26"/>
  <c r="I484" i="27"/>
  <c r="J484" i="27" s="1"/>
  <c r="I247" i="27"/>
  <c r="J247" i="27" s="1"/>
  <c r="P11" i="26"/>
  <c r="Q11" i="26" s="1"/>
  <c r="W51" i="26"/>
  <c r="Q51" i="26"/>
  <c r="S94" i="26"/>
  <c r="R94" i="26"/>
  <c r="I299" i="27"/>
  <c r="J299" i="27" s="1"/>
  <c r="I9" i="26"/>
  <c r="AB39" i="21"/>
  <c r="O132" i="26"/>
  <c r="U132" i="26"/>
  <c r="V132" i="26" s="1"/>
  <c r="S56" i="26"/>
  <c r="R56" i="26"/>
  <c r="L61" i="26"/>
  <c r="M56" i="26"/>
  <c r="H249" i="27"/>
  <c r="I46" i="27"/>
  <c r="J46" i="27" s="1"/>
  <c r="L187" i="26"/>
  <c r="M182" i="26"/>
  <c r="S182" i="26"/>
  <c r="R182" i="26"/>
  <c r="Q78" i="26"/>
  <c r="W78" i="26"/>
  <c r="X78" i="26" s="1"/>
  <c r="M132" i="26"/>
  <c r="R132" i="26"/>
  <c r="Y132" i="26" s="1"/>
  <c r="S132" i="26"/>
  <c r="T132" i="26" s="1"/>
  <c r="S53" i="21"/>
  <c r="D50" i="21"/>
  <c r="K50" i="21"/>
  <c r="K85" i="26"/>
  <c r="J85" i="26" s="1"/>
  <c r="R76" i="26"/>
  <c r="S76" i="26"/>
  <c r="G61" i="26"/>
  <c r="H56" i="26"/>
  <c r="K149" i="26"/>
  <c r="J149" i="26" s="1"/>
  <c r="G62" i="21"/>
  <c r="L106" i="26"/>
  <c r="M101" i="26"/>
  <c r="S101" i="26"/>
  <c r="R101" i="26"/>
  <c r="U158" i="26"/>
  <c r="O158" i="26"/>
  <c r="J488" i="27"/>
  <c r="U87" i="26"/>
  <c r="V87" i="26" s="1"/>
  <c r="O87" i="26"/>
  <c r="I200" i="27"/>
  <c r="J200" i="27" s="1"/>
  <c r="K122" i="26"/>
  <c r="J122" i="26" s="1"/>
  <c r="S52" i="21"/>
  <c r="I220" i="27"/>
  <c r="J220" i="27" s="1"/>
  <c r="M69" i="26"/>
  <c r="R69" i="26"/>
  <c r="Y69" i="26" s="1"/>
  <c r="S69" i="26"/>
  <c r="T69" i="26" s="1"/>
  <c r="AJ39" i="21"/>
  <c r="J39" i="21"/>
  <c r="AL39" i="21" s="1"/>
  <c r="F114" i="27"/>
  <c r="W66" i="26"/>
  <c r="N106" i="26"/>
  <c r="O101" i="26"/>
  <c r="U101" i="26"/>
  <c r="J59" i="27"/>
  <c r="J407" i="27"/>
  <c r="I243" i="27"/>
  <c r="J243" i="27" s="1"/>
  <c r="K42" i="21"/>
  <c r="D42" i="21"/>
  <c r="AK41" i="21"/>
  <c r="F175" i="26"/>
  <c r="K175" i="26"/>
  <c r="J175" i="26" s="1"/>
  <c r="G48" i="28"/>
  <c r="I47" i="28"/>
  <c r="J94" i="27"/>
  <c r="I107" i="29"/>
  <c r="G108" i="29"/>
  <c r="J51" i="27"/>
  <c r="I203" i="27"/>
  <c r="J203" i="27" s="1"/>
  <c r="F167" i="26"/>
  <c r="K167" i="26"/>
  <c r="H167" i="26" s="1"/>
  <c r="P106" i="26"/>
  <c r="Q101" i="26"/>
  <c r="W101" i="26"/>
  <c r="I452" i="27"/>
  <c r="J452" i="27" s="1"/>
  <c r="Q195" i="26"/>
  <c r="W195" i="26"/>
  <c r="X195" i="26" s="1"/>
  <c r="AI42" i="21"/>
  <c r="AJ45" i="21"/>
  <c r="J45" i="21"/>
  <c r="E384" i="27"/>
  <c r="D54" i="21"/>
  <c r="K54" i="21"/>
  <c r="I139" i="27"/>
  <c r="J139" i="27" s="1"/>
  <c r="J75" i="26"/>
  <c r="O86" i="26"/>
  <c r="U86" i="26"/>
  <c r="V86" i="26" s="1"/>
  <c r="I253" i="27"/>
  <c r="G276" i="27"/>
  <c r="AH39" i="21"/>
  <c r="AG54" i="21"/>
  <c r="AF54" i="21" s="1"/>
  <c r="M54" i="21"/>
  <c r="S166" i="26"/>
  <c r="R166" i="26"/>
  <c r="M166" i="26" s="1"/>
  <c r="AI40" i="21"/>
  <c r="N11" i="26"/>
  <c r="O11" i="26" s="1"/>
  <c r="U51" i="26"/>
  <c r="O51" i="26"/>
  <c r="G93" i="29"/>
  <c r="I92" i="29"/>
  <c r="I155" i="27"/>
  <c r="J155" i="27" s="1"/>
  <c r="K201" i="26"/>
  <c r="F201" i="26" s="1"/>
  <c r="U203" i="26"/>
  <c r="U68" i="26"/>
  <c r="E124" i="26"/>
  <c r="F119" i="26"/>
  <c r="K119" i="26"/>
  <c r="M66" i="26"/>
  <c r="R66" i="26"/>
  <c r="S66" i="26"/>
  <c r="J67" i="27"/>
  <c r="I101" i="27"/>
  <c r="J101" i="27" s="1"/>
  <c r="AJ54" i="21"/>
  <c r="J54" i="21"/>
  <c r="AL54" i="21" s="1"/>
  <c r="J83" i="27"/>
  <c r="I104" i="27"/>
  <c r="J104" i="27" s="1"/>
  <c r="U156" i="26"/>
  <c r="O156" i="26"/>
  <c r="I208" i="27"/>
  <c r="J208" i="27" s="1"/>
  <c r="I336" i="27"/>
  <c r="J336" i="27" s="1"/>
  <c r="I52" i="29"/>
  <c r="G53" i="29"/>
  <c r="I364" i="27"/>
  <c r="J364" i="27" s="1"/>
  <c r="I316" i="27"/>
  <c r="J316" i="27" s="1"/>
  <c r="K156" i="26"/>
  <c r="H156" i="26" s="1"/>
  <c r="F156" i="26"/>
  <c r="I131" i="27"/>
  <c r="J131" i="27" s="1"/>
  <c r="AA62" i="21"/>
  <c r="S175" i="26"/>
  <c r="R175" i="26"/>
  <c r="O175" i="26" s="1"/>
  <c r="J270" i="27"/>
  <c r="R140" i="26"/>
  <c r="O140" i="26" s="1"/>
  <c r="S140" i="26"/>
  <c r="T140" i="26" s="1"/>
  <c r="M140" i="26"/>
  <c r="G9" i="26"/>
  <c r="I67" i="29"/>
  <c r="G68" i="29"/>
  <c r="AB42" i="21"/>
  <c r="I504" i="27"/>
  <c r="J504" i="27" s="1"/>
  <c r="I457" i="27"/>
  <c r="J457" i="27" s="1"/>
  <c r="I420" i="27"/>
  <c r="J420" i="27" s="1"/>
  <c r="J401" i="27"/>
  <c r="F384" i="27"/>
  <c r="I122" i="27"/>
  <c r="J122" i="27" s="1"/>
  <c r="S157" i="26"/>
  <c r="R157" i="26"/>
  <c r="O62" i="21"/>
  <c r="AH38" i="21"/>
  <c r="N133" i="26"/>
  <c r="O128" i="26"/>
  <c r="U128" i="26"/>
  <c r="J233" i="27"/>
  <c r="J389" i="27"/>
  <c r="I82" i="28"/>
  <c r="G83" i="28"/>
  <c r="I156" i="27"/>
  <c r="J156" i="27" s="1"/>
  <c r="I425" i="27"/>
  <c r="J425" i="27" s="1"/>
  <c r="K94" i="26"/>
  <c r="F94" i="26" s="1"/>
  <c r="I416" i="27"/>
  <c r="J416" i="27" s="1"/>
  <c r="I173" i="27"/>
  <c r="J173" i="27" s="1"/>
  <c r="K103" i="26"/>
  <c r="F103" i="26" s="1"/>
  <c r="K148" i="26"/>
  <c r="J148" i="26" s="1"/>
  <c r="U177" i="26"/>
  <c r="V177" i="26" s="1"/>
  <c r="O177" i="26"/>
  <c r="I123" i="27"/>
  <c r="J123" i="27" s="1"/>
  <c r="AK38" i="21"/>
  <c r="I62" i="21"/>
  <c r="K174" i="26"/>
  <c r="J174" i="26" s="1"/>
  <c r="R104" i="26"/>
  <c r="M104" i="26" s="1"/>
  <c r="S104" i="26"/>
  <c r="U200" i="26"/>
  <c r="O200" i="26"/>
  <c r="N205" i="26"/>
  <c r="I181" i="27"/>
  <c r="J181" i="27" s="1"/>
  <c r="I176" i="27"/>
  <c r="J176" i="27" s="1"/>
  <c r="AJ55" i="21"/>
  <c r="J55" i="21"/>
  <c r="R191" i="26"/>
  <c r="S191" i="26"/>
  <c r="L196" i="26"/>
  <c r="M191" i="26"/>
  <c r="R185" i="26"/>
  <c r="S185" i="26"/>
  <c r="H141" i="27"/>
  <c r="H75" i="26"/>
  <c r="L178" i="26"/>
  <c r="M173" i="26"/>
  <c r="R173" i="26"/>
  <c r="S173" i="26"/>
  <c r="W112" i="26"/>
  <c r="M164" i="26"/>
  <c r="S164" i="26"/>
  <c r="L169" i="26"/>
  <c r="R164" i="26"/>
  <c r="I377" i="27"/>
  <c r="J377" i="27" s="1"/>
  <c r="J40" i="21"/>
  <c r="AJ40" i="21"/>
  <c r="O192" i="26"/>
  <c r="U192" i="26"/>
  <c r="I186" i="27"/>
  <c r="J186" i="27" s="1"/>
  <c r="J39" i="27"/>
  <c r="E303" i="27"/>
  <c r="G43" i="28"/>
  <c r="I42" i="28"/>
  <c r="I110" i="27"/>
  <c r="J110" i="27" s="1"/>
  <c r="I432" i="27"/>
  <c r="J432" i="27" s="1"/>
  <c r="I187" i="27"/>
  <c r="J187" i="27" s="1"/>
  <c r="I353" i="27"/>
  <c r="J353" i="27" s="1"/>
  <c r="M147" i="26"/>
  <c r="S147" i="26"/>
  <c r="T147" i="26" s="1"/>
  <c r="R147" i="26"/>
  <c r="I307" i="27"/>
  <c r="G330" i="27"/>
  <c r="I179" i="27"/>
  <c r="J179" i="27" s="1"/>
  <c r="I370" i="27"/>
  <c r="J370" i="27" s="1"/>
  <c r="AJ43" i="21"/>
  <c r="J43" i="21"/>
  <c r="AL43" i="21" s="1"/>
  <c r="I514" i="27"/>
  <c r="J514" i="27" s="1"/>
  <c r="O95" i="26"/>
  <c r="U95" i="26"/>
  <c r="V95" i="26" s="1"/>
  <c r="J41" i="27"/>
  <c r="J46" i="21"/>
  <c r="AL46" i="21" s="1"/>
  <c r="AJ46" i="21"/>
  <c r="AJ44" i="21"/>
  <c r="J44" i="21"/>
  <c r="W158" i="26"/>
  <c r="I450" i="27"/>
  <c r="J450" i="27" s="1"/>
  <c r="I271" i="27"/>
  <c r="J271" i="27" s="1"/>
  <c r="N61" i="26"/>
  <c r="O56" i="26"/>
  <c r="U56" i="26"/>
  <c r="AC48" i="21"/>
  <c r="K65" i="26"/>
  <c r="F65" i="26"/>
  <c r="E70" i="26"/>
  <c r="W50" i="26"/>
  <c r="P10" i="26"/>
  <c r="K177" i="26"/>
  <c r="F177" i="26" s="1"/>
  <c r="I209" i="27"/>
  <c r="J209" i="27" s="1"/>
  <c r="I505" i="27"/>
  <c r="J505" i="27" s="1"/>
  <c r="I93" i="27"/>
  <c r="J93" i="27" s="1"/>
  <c r="K166" i="26"/>
  <c r="J166" i="26" s="1"/>
  <c r="AI52" i="21"/>
  <c r="O195" i="26"/>
  <c r="U195" i="26"/>
  <c r="V195" i="26" s="1"/>
  <c r="AI39" i="21"/>
  <c r="G384" i="27"/>
  <c r="I361" i="27"/>
  <c r="I366" i="27"/>
  <c r="J366" i="27" s="1"/>
  <c r="S121" i="26"/>
  <c r="R121" i="26"/>
  <c r="Q121" i="26" s="1"/>
  <c r="K202" i="26"/>
  <c r="F202" i="26" s="1"/>
  <c r="E61" i="26"/>
  <c r="F56" i="26"/>
  <c r="K56" i="26"/>
  <c r="N62" i="21"/>
  <c r="AG62" i="21" s="1"/>
  <c r="M38" i="21"/>
  <c r="AG38" i="21"/>
  <c r="AB46" i="21"/>
  <c r="AC46" i="21"/>
  <c r="U121" i="26"/>
  <c r="W140" i="26"/>
  <c r="I498" i="27"/>
  <c r="J498" i="27" s="1"/>
  <c r="I415" i="27"/>
  <c r="G438" i="27"/>
  <c r="F182" i="26"/>
  <c r="E187" i="26"/>
  <c r="K182" i="26"/>
  <c r="I381" i="27"/>
  <c r="J381" i="27" s="1"/>
  <c r="U149" i="26"/>
  <c r="I254" i="27"/>
  <c r="J254" i="27" s="1"/>
  <c r="AI51" i="21"/>
  <c r="J67" i="26"/>
  <c r="I180" i="27"/>
  <c r="J180" i="27" s="1"/>
  <c r="I459" i="27"/>
  <c r="J459" i="27" s="1"/>
  <c r="F222" i="27"/>
  <c r="F7" i="26"/>
  <c r="Q186" i="26"/>
  <c r="W186" i="26"/>
  <c r="X186" i="26" s="1"/>
  <c r="I77" i="27"/>
  <c r="J77" i="27" s="1"/>
  <c r="W193" i="26"/>
  <c r="G70" i="26"/>
  <c r="H65" i="26"/>
  <c r="K57" i="26"/>
  <c r="J57" i="26" s="1"/>
  <c r="F57" i="26"/>
  <c r="AC38" i="21"/>
  <c r="W62" i="21"/>
  <c r="R141" i="26"/>
  <c r="Y141" i="26" s="1"/>
  <c r="M141" i="26"/>
  <c r="S141" i="26"/>
  <c r="T141" i="26" s="1"/>
  <c r="U168" i="26"/>
  <c r="V168" i="26" s="1"/>
  <c r="O168" i="26"/>
  <c r="O48" i="26"/>
  <c r="U48" i="26"/>
  <c r="N8" i="26"/>
  <c r="F76" i="26"/>
  <c r="K76" i="26"/>
  <c r="J76" i="26" s="1"/>
  <c r="U175" i="26"/>
  <c r="W131" i="26"/>
  <c r="I496" i="27"/>
  <c r="G519" i="27"/>
  <c r="Q128" i="26"/>
  <c r="P133" i="26"/>
  <c r="W128" i="26"/>
  <c r="Q62" i="21"/>
  <c r="S38" i="21"/>
  <c r="S129" i="26"/>
  <c r="R129" i="26"/>
  <c r="Y129" i="26" s="1"/>
  <c r="M129" i="26"/>
  <c r="G492" i="27"/>
  <c r="I469" i="27"/>
  <c r="W194" i="26"/>
  <c r="I47" i="29"/>
  <c r="G48" i="29"/>
  <c r="S95" i="26"/>
  <c r="T95" i="26" s="1"/>
  <c r="M95" i="26"/>
  <c r="R95" i="26"/>
  <c r="R167" i="26"/>
  <c r="Q167" i="26" s="1"/>
  <c r="S167" i="26"/>
  <c r="W176" i="26"/>
  <c r="X176" i="26" s="1"/>
  <c r="Q176" i="26"/>
  <c r="E10" i="26"/>
  <c r="K50" i="26"/>
  <c r="J50" i="26" s="1"/>
  <c r="I61" i="26"/>
  <c r="J56" i="26"/>
  <c r="W201" i="26"/>
  <c r="Q201" i="26"/>
  <c r="H129" i="26"/>
  <c r="W165" i="26"/>
  <c r="K147" i="26"/>
  <c r="H147" i="26" s="1"/>
  <c r="F147" i="26"/>
  <c r="W150" i="26"/>
  <c r="X150" i="26" s="1"/>
  <c r="Q150" i="26"/>
  <c r="K139" i="26"/>
  <c r="H139" i="26" s="1"/>
  <c r="N196" i="26"/>
  <c r="O191" i="26"/>
  <c r="U191" i="26"/>
  <c r="R58" i="26"/>
  <c r="M58" i="26" s="1"/>
  <c r="S58" i="26"/>
  <c r="Q156" i="26"/>
  <c r="W156" i="26"/>
  <c r="U157" i="26"/>
  <c r="AJ50" i="21"/>
  <c r="J50" i="21"/>
  <c r="AL50" i="21" s="1"/>
  <c r="S165" i="26"/>
  <c r="R165" i="26"/>
  <c r="Q165" i="26" s="1"/>
  <c r="E357" i="27"/>
  <c r="J501" i="27"/>
  <c r="R103" i="26"/>
  <c r="M103" i="26" s="1"/>
  <c r="S103" i="26"/>
  <c r="K121" i="26"/>
  <c r="J121" i="26" s="1"/>
  <c r="R186" i="26"/>
  <c r="Y186" i="26" s="1"/>
  <c r="S186" i="26"/>
  <c r="T186" i="26" s="1"/>
  <c r="M186" i="26"/>
  <c r="Q105" i="26"/>
  <c r="W105" i="26"/>
  <c r="X105" i="26" s="1"/>
  <c r="H182" i="26"/>
  <c r="G187" i="26"/>
  <c r="AJ49" i="21"/>
  <c r="J49" i="21"/>
  <c r="AL49" i="21" s="1"/>
  <c r="S55" i="21"/>
  <c r="I137" i="27"/>
  <c r="J137" i="27" s="1"/>
  <c r="S48" i="21"/>
  <c r="E52" i="26"/>
  <c r="D55" i="21"/>
  <c r="K55" i="21"/>
  <c r="R120" i="26"/>
  <c r="S120" i="26"/>
  <c r="T120" i="26" s="1"/>
  <c r="M120" i="26"/>
  <c r="S105" i="26"/>
  <c r="T105" i="26" s="1"/>
  <c r="M105" i="26"/>
  <c r="R105" i="26"/>
  <c r="N169" i="26"/>
  <c r="U164" i="26"/>
  <c r="O164" i="26"/>
  <c r="H411" i="27"/>
  <c r="I88" i="26"/>
  <c r="J83" i="26"/>
  <c r="J453" i="27"/>
  <c r="W175" i="26"/>
  <c r="G43" i="29"/>
  <c r="I42" i="29"/>
  <c r="M176" i="26"/>
  <c r="S176" i="26"/>
  <c r="T176" i="26" s="1"/>
  <c r="R176" i="26"/>
  <c r="O176" i="26" s="1"/>
  <c r="I424" i="27"/>
  <c r="J424" i="27" s="1"/>
  <c r="Q123" i="26"/>
  <c r="W123" i="26"/>
  <c r="X123" i="26" s="1"/>
  <c r="Y62" i="21"/>
  <c r="W58" i="26"/>
  <c r="O110" i="26"/>
  <c r="U110" i="26"/>
  <c r="N115" i="26"/>
  <c r="P88" i="26"/>
  <c r="W83" i="26"/>
  <c r="Q83" i="26"/>
  <c r="AG40" i="21"/>
  <c r="M40" i="21"/>
  <c r="V40" i="21" s="1"/>
  <c r="AJ38" i="21"/>
  <c r="H62" i="21"/>
  <c r="J38" i="21"/>
  <c r="S41" i="21"/>
  <c r="AI47" i="21"/>
  <c r="H131" i="26"/>
  <c r="I431" i="27"/>
  <c r="J431" i="27" s="1"/>
  <c r="I298" i="27"/>
  <c r="J298" i="27" s="1"/>
  <c r="I37" i="27"/>
  <c r="G60" i="27"/>
  <c r="I193" i="27"/>
  <c r="J193" i="27" s="1"/>
  <c r="R177" i="26"/>
  <c r="S177" i="26"/>
  <c r="T177" i="26" s="1"/>
  <c r="M177" i="26"/>
  <c r="I64" i="27"/>
  <c r="G87" i="27"/>
  <c r="I77" i="28"/>
  <c r="G78" i="28"/>
  <c r="I87" i="28"/>
  <c r="G88" i="28"/>
  <c r="Q149" i="26"/>
  <c r="W149" i="26"/>
  <c r="H384" i="27"/>
  <c r="I502" i="27"/>
  <c r="J502" i="27" s="1"/>
  <c r="G63" i="29"/>
  <c r="I62" i="29"/>
  <c r="I517" i="27"/>
  <c r="J517" i="27" s="1"/>
  <c r="K78" i="26"/>
  <c r="F78" i="26" s="1"/>
  <c r="I102" i="28"/>
  <c r="G103" i="28"/>
  <c r="J406" i="27"/>
  <c r="J76" i="27"/>
  <c r="R184" i="26"/>
  <c r="Q184" i="26" s="1"/>
  <c r="S184" i="26"/>
  <c r="F176" i="26"/>
  <c r="K176" i="26"/>
  <c r="H176" i="26" s="1"/>
  <c r="W49" i="26"/>
  <c r="P9" i="26"/>
  <c r="Q49" i="26"/>
  <c r="U141" i="26"/>
  <c r="V141" i="26" s="1"/>
  <c r="O141" i="26"/>
  <c r="M128" i="26"/>
  <c r="S128" i="26"/>
  <c r="L133" i="26"/>
  <c r="R128" i="26"/>
  <c r="F465" i="27"/>
  <c r="W139" i="26"/>
  <c r="J148" i="27"/>
  <c r="J355" i="27"/>
  <c r="R130" i="26"/>
  <c r="M130" i="26" s="1"/>
  <c r="S130" i="26"/>
  <c r="J265" i="27"/>
  <c r="J512" i="27"/>
  <c r="I309" i="27"/>
  <c r="J309" i="27" s="1"/>
  <c r="W147" i="26"/>
  <c r="Q147" i="26"/>
  <c r="R111" i="26"/>
  <c r="S111" i="26"/>
  <c r="M111" i="26"/>
  <c r="J51" i="26"/>
  <c r="I11" i="26"/>
  <c r="J11" i="26" s="1"/>
  <c r="O120" i="26"/>
  <c r="U120" i="26"/>
  <c r="V120" i="26" s="1"/>
  <c r="O147" i="26"/>
  <c r="U147" i="26"/>
  <c r="J310" i="27"/>
  <c r="J100" i="27"/>
  <c r="J183" i="27"/>
  <c r="S112" i="26"/>
  <c r="R112" i="26"/>
  <c r="U159" i="26"/>
  <c r="V159" i="26" s="1"/>
  <c r="O159" i="26"/>
  <c r="U146" i="26"/>
  <c r="N151" i="26"/>
  <c r="O146" i="26"/>
  <c r="U129" i="26"/>
  <c r="O129" i="26"/>
  <c r="I292" i="27"/>
  <c r="J292" i="27" s="1"/>
  <c r="R84" i="26"/>
  <c r="S84" i="26"/>
  <c r="I211" i="27"/>
  <c r="J211" i="27" s="1"/>
  <c r="AH52" i="21"/>
  <c r="I456" i="27"/>
  <c r="J456" i="27" s="1"/>
  <c r="I72" i="28"/>
  <c r="G73" i="28"/>
  <c r="N187" i="26"/>
  <c r="O182" i="26"/>
  <c r="U182" i="26"/>
  <c r="I232" i="27"/>
  <c r="J232" i="27" s="1"/>
  <c r="I454" i="27"/>
  <c r="J454" i="27" s="1"/>
  <c r="K140" i="26"/>
  <c r="F140" i="26" s="1"/>
  <c r="F87" i="27"/>
  <c r="J242" i="27"/>
  <c r="I257" i="27"/>
  <c r="J257" i="27" s="1"/>
  <c r="AG53" i="21"/>
  <c r="AF53" i="21" s="1"/>
  <c r="M53" i="21"/>
  <c r="J228" i="27"/>
  <c r="K59" i="26"/>
  <c r="F59" i="26" s="1"/>
  <c r="I202" i="27"/>
  <c r="J202" i="27" s="1"/>
  <c r="K159" i="26"/>
  <c r="F159" i="26" s="1"/>
  <c r="S203" i="26"/>
  <c r="R203" i="26"/>
  <c r="Y203" i="26" s="1"/>
  <c r="M49" i="21"/>
  <c r="AG49" i="21"/>
  <c r="AF49" i="21" s="1"/>
  <c r="O77" i="26"/>
  <c r="U77" i="26"/>
  <c r="V77" i="26" s="1"/>
  <c r="I274" i="27"/>
  <c r="J274" i="27" s="1"/>
  <c r="Q168" i="26"/>
  <c r="W168" i="26"/>
  <c r="X168" i="26" s="1"/>
  <c r="U59" i="26"/>
  <c r="U140" i="26"/>
  <c r="M41" i="21"/>
  <c r="AG41" i="21"/>
  <c r="L10" i="26"/>
  <c r="S50" i="26"/>
  <c r="R50" i="26"/>
  <c r="O50" i="26" s="1"/>
  <c r="J290" i="27"/>
  <c r="M159" i="26"/>
  <c r="S159" i="26"/>
  <c r="T159" i="26" s="1"/>
  <c r="R159" i="26"/>
  <c r="Y159" i="26" s="1"/>
  <c r="U166" i="26"/>
  <c r="R65" i="26"/>
  <c r="S65" i="26"/>
  <c r="L70" i="26"/>
  <c r="M65" i="26"/>
  <c r="I8" i="26"/>
  <c r="K138" i="26"/>
  <c r="J138" i="26" s="1"/>
  <c r="F138" i="26"/>
  <c r="K96" i="26"/>
  <c r="F96" i="26" s="1"/>
  <c r="J128" i="26"/>
  <c r="I133" i="26"/>
  <c r="P178" i="26"/>
  <c r="Q173" i="26"/>
  <c r="W173" i="26"/>
  <c r="I321" i="27"/>
  <c r="J321" i="27" s="1"/>
  <c r="R193" i="26"/>
  <c r="Q193" i="26" s="1"/>
  <c r="M193" i="26"/>
  <c r="S193" i="26"/>
  <c r="I163" i="27"/>
  <c r="J163" i="27" s="1"/>
  <c r="I474" i="27"/>
  <c r="J474" i="27" s="1"/>
  <c r="R113" i="26"/>
  <c r="Q113" i="26" s="1"/>
  <c r="S113" i="26"/>
  <c r="J462" i="27"/>
  <c r="I133" i="27"/>
  <c r="J133" i="27" s="1"/>
  <c r="AG48" i="21"/>
  <c r="M48" i="21"/>
  <c r="I345" i="27"/>
  <c r="J345" i="27" s="1"/>
  <c r="I346" i="27"/>
  <c r="J346" i="27" s="1"/>
  <c r="O65" i="26"/>
  <c r="N70" i="26"/>
  <c r="U65" i="26"/>
  <c r="J448" i="27"/>
  <c r="R75" i="26"/>
  <c r="S75" i="26"/>
  <c r="H195" i="27"/>
  <c r="AG47" i="21"/>
  <c r="M47" i="21"/>
  <c r="J404" i="27"/>
  <c r="J42" i="21"/>
  <c r="AL42" i="21" s="1"/>
  <c r="AJ42" i="21"/>
  <c r="I162" i="27"/>
  <c r="J162" i="27" s="1"/>
  <c r="I86" i="27"/>
  <c r="J86" i="27" s="1"/>
  <c r="I152" i="27"/>
  <c r="J152" i="27" s="1"/>
  <c r="I480" i="27"/>
  <c r="J480" i="27" s="1"/>
  <c r="K93" i="26"/>
  <c r="F93" i="26" s="1"/>
  <c r="K58" i="26"/>
  <c r="F58" i="26" s="1"/>
  <c r="J204" i="27"/>
  <c r="J158" i="26"/>
  <c r="K185" i="26"/>
  <c r="F185" i="26" s="1"/>
  <c r="G115" i="26"/>
  <c r="H110" i="26"/>
  <c r="AB41" i="21"/>
  <c r="W148" i="26"/>
  <c r="Q148" i="26"/>
  <c r="R92" i="26"/>
  <c r="L97" i="26"/>
  <c r="M92" i="26"/>
  <c r="S92" i="26"/>
  <c r="I69" i="27"/>
  <c r="J69" i="27" s="1"/>
  <c r="I178" i="27"/>
  <c r="J178" i="27" s="1"/>
  <c r="I210" i="27"/>
  <c r="J210" i="27" s="1"/>
  <c r="I301" i="27"/>
  <c r="J301" i="27" s="1"/>
  <c r="I269" i="27"/>
  <c r="J269" i="27" s="1"/>
  <c r="J437" i="27"/>
  <c r="H465" i="27"/>
  <c r="I169" i="26"/>
  <c r="J164" i="26"/>
  <c r="G141" i="27"/>
  <c r="I118" i="27"/>
  <c r="R155" i="26"/>
  <c r="L160" i="26"/>
  <c r="S155" i="26"/>
  <c r="M155" i="26"/>
  <c r="G411" i="27"/>
  <c r="I388" i="27"/>
  <c r="W75" i="26"/>
  <c r="I499" i="27"/>
  <c r="J499" i="27" s="1"/>
  <c r="J221" i="27"/>
  <c r="I340" i="27"/>
  <c r="J340" i="27" s="1"/>
  <c r="J288" i="27"/>
  <c r="H276" i="27"/>
  <c r="J446" i="27"/>
  <c r="R192" i="26"/>
  <c r="Y192" i="26" s="1"/>
  <c r="M192" i="26"/>
  <c r="S192" i="26"/>
  <c r="T192" i="26" s="1"/>
  <c r="I44" i="27"/>
  <c r="J44" i="27" s="1"/>
  <c r="I241" i="27"/>
  <c r="J241" i="27" s="1"/>
  <c r="F95" i="26"/>
  <c r="K95" i="26"/>
  <c r="AI44" i="21"/>
  <c r="I311" i="27"/>
  <c r="J311" i="27" s="1"/>
  <c r="K120" i="26"/>
  <c r="J120" i="26" s="1"/>
  <c r="F120" i="26"/>
  <c r="U60" i="26"/>
  <c r="V60" i="26" s="1"/>
  <c r="O60" i="26"/>
  <c r="X62" i="21"/>
  <c r="I280" i="27"/>
  <c r="G303" i="27"/>
  <c r="R139" i="26"/>
  <c r="Q139" i="26" s="1"/>
  <c r="S139" i="26"/>
  <c r="I92" i="27"/>
  <c r="J92" i="27" s="1"/>
  <c r="AJ47" i="21"/>
  <c r="J47" i="21"/>
  <c r="AL47" i="21" s="1"/>
  <c r="I124" i="27"/>
  <c r="J124" i="27" s="1"/>
  <c r="F200" i="26"/>
  <c r="E205" i="26"/>
  <c r="K200" i="26"/>
  <c r="D52" i="21"/>
  <c r="K52" i="21"/>
  <c r="K60" i="26"/>
  <c r="F60" i="26" s="1"/>
  <c r="M200" i="26"/>
  <c r="R200" i="26"/>
  <c r="L205" i="26"/>
  <c r="S200" i="26"/>
  <c r="AK52" i="21"/>
  <c r="I239" i="27"/>
  <c r="J239" i="27" s="1"/>
  <c r="K86" i="26"/>
  <c r="F86" i="26" s="1"/>
  <c r="J261" i="27"/>
  <c r="W202" i="26"/>
  <c r="Q202" i="26"/>
  <c r="F303" i="27"/>
  <c r="S93" i="26"/>
  <c r="R93" i="26"/>
  <c r="O93" i="26" s="1"/>
  <c r="I356" i="27"/>
  <c r="J356" i="27" s="1"/>
  <c r="R57" i="26"/>
  <c r="S57" i="26"/>
  <c r="T57" i="26" s="1"/>
  <c r="M57" i="26"/>
  <c r="AC53" i="21"/>
  <c r="G10" i="26"/>
  <c r="H50" i="26"/>
  <c r="R102" i="26"/>
  <c r="Q102" i="26" s="1"/>
  <c r="S102" i="26"/>
  <c r="I82" i="29"/>
  <c r="G83" i="29"/>
  <c r="R59" i="26"/>
  <c r="S59" i="26"/>
  <c r="K87" i="26"/>
  <c r="F87" i="26" s="1"/>
  <c r="I159" i="27"/>
  <c r="J159" i="27" s="1"/>
  <c r="Q177" i="26"/>
  <c r="W177" i="26"/>
  <c r="X177" i="26" s="1"/>
  <c r="J48" i="21"/>
  <c r="AJ48" i="21"/>
  <c r="I500" i="27"/>
  <c r="J500" i="27" s="1"/>
  <c r="I167" i="27"/>
  <c r="J167" i="27" s="1"/>
  <c r="I108" i="27"/>
  <c r="J108" i="27" s="1"/>
  <c r="J200" i="26"/>
  <c r="I205" i="26"/>
  <c r="AH51" i="21"/>
  <c r="I300" i="27"/>
  <c r="J300" i="27" s="1"/>
  <c r="I81" i="27"/>
  <c r="J81" i="27" s="1"/>
  <c r="I230" i="27"/>
  <c r="J230" i="27" s="1"/>
  <c r="I160" i="27"/>
  <c r="J160" i="27" s="1"/>
  <c r="I470" i="27"/>
  <c r="J470" i="27" s="1"/>
  <c r="H174" i="26"/>
  <c r="D53" i="21"/>
  <c r="K53" i="21"/>
  <c r="AB40" i="21"/>
  <c r="I409" i="27"/>
  <c r="J409" i="27" s="1"/>
  <c r="M44" i="21"/>
  <c r="AG44" i="21"/>
  <c r="AK40" i="21"/>
  <c r="G133" i="26"/>
  <c r="H128" i="26"/>
  <c r="I40" i="27"/>
  <c r="J40" i="27" s="1"/>
  <c r="J182" i="26"/>
  <c r="I187" i="26"/>
  <c r="I473" i="27"/>
  <c r="J473" i="27" s="1"/>
  <c r="N9" i="26"/>
  <c r="U49" i="26"/>
  <c r="O49" i="26"/>
  <c r="I445" i="27"/>
  <c r="J445" i="27" s="1"/>
  <c r="I201" i="27"/>
  <c r="J201" i="27" s="1"/>
  <c r="I185" i="27"/>
  <c r="J185" i="27" s="1"/>
  <c r="W167" i="26"/>
  <c r="U103" i="26"/>
  <c r="I322" i="27"/>
  <c r="J322" i="27" s="1"/>
  <c r="U139" i="26"/>
  <c r="G222" i="27"/>
  <c r="I199" i="27"/>
  <c r="P62" i="21"/>
  <c r="AI38" i="21"/>
  <c r="AB43" i="21"/>
  <c r="M48" i="26"/>
  <c r="L8" i="26"/>
  <c r="R48" i="26"/>
  <c r="S48" i="26"/>
  <c r="U165" i="26"/>
  <c r="O165" i="26"/>
  <c r="K110" i="26"/>
  <c r="F110" i="26"/>
  <c r="E115" i="26"/>
  <c r="Q129" i="26"/>
  <c r="W129" i="26"/>
  <c r="X129" i="26" s="1"/>
  <c r="U122" i="26"/>
  <c r="O122" i="26"/>
  <c r="R183" i="26"/>
  <c r="Y183" i="26" s="1"/>
  <c r="M183" i="26"/>
  <c r="S183" i="26"/>
  <c r="T183" i="26" s="1"/>
  <c r="E330" i="27"/>
  <c r="U201" i="26"/>
  <c r="J112" i="26"/>
  <c r="F77" i="26"/>
  <c r="K77" i="26"/>
  <c r="AG52" i="21"/>
  <c r="M52" i="21"/>
  <c r="H200" i="26"/>
  <c r="G205" i="26"/>
  <c r="L142" i="26"/>
  <c r="M137" i="26"/>
  <c r="S137" i="26"/>
  <c r="R137" i="26"/>
  <c r="L115" i="26"/>
  <c r="S110" i="26"/>
  <c r="M110" i="26"/>
  <c r="R110" i="26"/>
  <c r="Q92" i="26"/>
  <c r="W92" i="26"/>
  <c r="P97" i="26"/>
  <c r="I112" i="28"/>
  <c r="G113" i="28"/>
  <c r="J189" i="27"/>
  <c r="W164" i="26"/>
  <c r="P169" i="26"/>
  <c r="Q164" i="26"/>
  <c r="B149" i="33" a="1"/>
  <c r="I284" i="27"/>
  <c r="J284" i="27" s="1"/>
  <c r="W102" i="26"/>
  <c r="O105" i="26"/>
  <c r="U105" i="26"/>
  <c r="V105" i="26" s="1"/>
  <c r="E249" i="27"/>
  <c r="J337" i="27"/>
  <c r="K157" i="26"/>
  <c r="H157" i="26" s="1"/>
  <c r="G106" i="26"/>
  <c r="H101" i="26"/>
  <c r="F168" i="27"/>
  <c r="P61" i="26"/>
  <c r="W56" i="26"/>
  <c r="Q56" i="26"/>
  <c r="H137" i="26"/>
  <c r="G142" i="26"/>
  <c r="M119" i="26"/>
  <c r="L124" i="26"/>
  <c r="S119" i="26"/>
  <c r="R119" i="26"/>
  <c r="D49" i="21"/>
  <c r="K49" i="21"/>
  <c r="J45" i="27"/>
  <c r="I77" i="29"/>
  <c r="G78" i="29"/>
  <c r="U130" i="26"/>
  <c r="U123" i="26"/>
  <c r="V123" i="26" s="1"/>
  <c r="O123" i="26"/>
  <c r="U131" i="26"/>
  <c r="J111" i="27"/>
  <c r="U183" i="26"/>
  <c r="V183" i="26" s="1"/>
  <c r="O183" i="26"/>
  <c r="E168" i="27"/>
  <c r="J191" i="27"/>
  <c r="K165" i="26"/>
  <c r="H165" i="26" s="1"/>
  <c r="I130" i="27"/>
  <c r="J130" i="27" s="1"/>
  <c r="J497" i="27"/>
  <c r="E519" i="27"/>
  <c r="J483" i="27"/>
  <c r="E276" i="27"/>
  <c r="J390" i="27"/>
  <c r="R85" i="26"/>
  <c r="O85" i="26" s="1"/>
  <c r="S85" i="26"/>
  <c r="S123" i="26"/>
  <c r="T123" i="26" s="1"/>
  <c r="M123" i="26"/>
  <c r="R123" i="26"/>
  <c r="K184" i="26"/>
  <c r="H184" i="26" s="1"/>
  <c r="J70" i="27"/>
  <c r="W204" i="26"/>
  <c r="X204" i="26" s="1"/>
  <c r="Q204" i="26"/>
  <c r="M96" i="26"/>
  <c r="S96" i="26"/>
  <c r="T96" i="26" s="1"/>
  <c r="R96" i="26"/>
  <c r="I367" i="27"/>
  <c r="J367" i="27" s="1"/>
  <c r="AK48" i="21"/>
  <c r="J266" i="27"/>
  <c r="R149" i="26"/>
  <c r="Y149" i="26" s="1"/>
  <c r="S149" i="26"/>
  <c r="I343" i="27"/>
  <c r="J343" i="27" s="1"/>
  <c r="K104" i="26"/>
  <c r="F104" i="26"/>
  <c r="N178" i="26"/>
  <c r="U173" i="26"/>
  <c r="O173" i="26"/>
  <c r="U66" i="26"/>
  <c r="V66" i="26" s="1"/>
  <c r="O66" i="26"/>
  <c r="K137" i="26"/>
  <c r="F137" i="26"/>
  <c r="E142" i="26"/>
  <c r="K39" i="21"/>
  <c r="D39" i="21"/>
  <c r="G88" i="26"/>
  <c r="H83" i="26"/>
  <c r="G88" i="29"/>
  <c r="I87" i="29"/>
  <c r="H438" i="27"/>
  <c r="G98" i="29"/>
  <c r="I97" i="29"/>
  <c r="Q69" i="26"/>
  <c r="W69" i="26"/>
  <c r="X69" i="26" s="1"/>
  <c r="I379" i="27"/>
  <c r="J379" i="27" s="1"/>
  <c r="J491" i="27"/>
  <c r="J97" i="27"/>
  <c r="Q119" i="26"/>
  <c r="P124" i="26"/>
  <c r="W119" i="26"/>
  <c r="J365" i="27"/>
  <c r="U83" i="26"/>
  <c r="N88" i="26"/>
  <c r="O83" i="26"/>
  <c r="G68" i="28"/>
  <c r="I67" i="28"/>
  <c r="AB48" i="21"/>
  <c r="S194" i="26"/>
  <c r="R194" i="26"/>
  <c r="Q194" i="26" s="1"/>
  <c r="J352" i="27"/>
  <c r="J259" i="27"/>
  <c r="J391" i="27"/>
  <c r="F128" i="26"/>
  <c r="K128" i="26"/>
  <c r="K133" i="26" s="1"/>
  <c r="E133" i="26"/>
  <c r="Q77" i="26"/>
  <c r="W77" i="26"/>
  <c r="X77" i="26" s="1"/>
  <c r="Q141" i="26"/>
  <c r="W141" i="26"/>
  <c r="X141" i="26" s="1"/>
  <c r="U85" i="26"/>
  <c r="R174" i="26"/>
  <c r="M174" i="26" s="1"/>
  <c r="S174" i="26"/>
  <c r="I238" i="27"/>
  <c r="J238" i="27" s="1"/>
  <c r="I164" i="27"/>
  <c r="J164" i="27" s="1"/>
  <c r="D41" i="21"/>
  <c r="K41" i="21"/>
  <c r="W85" i="26"/>
  <c r="O57" i="26"/>
  <c r="U57" i="26"/>
  <c r="V57" i="26" s="1"/>
  <c r="U111" i="26"/>
  <c r="O111" i="26"/>
  <c r="I347" i="27"/>
  <c r="J347" i="27" s="1"/>
  <c r="S51" i="26"/>
  <c r="L11" i="26"/>
  <c r="M51" i="26"/>
  <c r="R51" i="26"/>
  <c r="E60" i="27"/>
  <c r="J52" i="21"/>
  <c r="AL52" i="21" s="1"/>
  <c r="AJ52" i="21"/>
  <c r="I418" i="27"/>
  <c r="J418" i="27" s="1"/>
  <c r="Q120" i="26"/>
  <c r="W120" i="26"/>
  <c r="I84" i="27"/>
  <c r="J84" i="27" s="1"/>
  <c r="U113" i="26"/>
  <c r="O113" i="26"/>
  <c r="AB52" i="21"/>
  <c r="K47" i="26"/>
  <c r="J47" i="26"/>
  <c r="I7" i="26"/>
  <c r="I52" i="26"/>
  <c r="I258" i="27"/>
  <c r="J258" i="27" s="1"/>
  <c r="Q146" i="26"/>
  <c r="W146" i="26"/>
  <c r="P151" i="26"/>
  <c r="W183" i="26"/>
  <c r="X183" i="26" s="1"/>
  <c r="Q183" i="26"/>
  <c r="K68" i="26"/>
  <c r="F68" i="26" s="1"/>
  <c r="J191" i="26"/>
  <c r="I196" i="26"/>
  <c r="F519" i="27"/>
  <c r="I215" i="27"/>
  <c r="J215" i="27" s="1"/>
  <c r="W159" i="26"/>
  <c r="X159" i="26" s="1"/>
  <c r="Q159" i="26"/>
  <c r="H111" i="26"/>
  <c r="J341" i="27"/>
  <c r="I75" i="27"/>
  <c r="J75" i="27" s="1"/>
  <c r="G196" i="26"/>
  <c r="H191" i="26"/>
  <c r="AG51" i="21"/>
  <c r="M51" i="21"/>
  <c r="V51" i="21" s="1"/>
  <c r="G58" i="28"/>
  <c r="I57" i="28"/>
  <c r="U176" i="26"/>
  <c r="O96" i="26"/>
  <c r="U96" i="26"/>
  <c r="V96" i="26" s="1"/>
  <c r="I165" i="27"/>
  <c r="J165" i="27" s="1"/>
  <c r="K164" i="26"/>
  <c r="F164" i="26"/>
  <c r="E169" i="26"/>
  <c r="J354" i="27"/>
  <c r="I178" i="26"/>
  <c r="J173" i="26"/>
  <c r="G123" i="28"/>
  <c r="I122" i="28"/>
  <c r="I312" i="27"/>
  <c r="J312" i="27" s="1"/>
  <c r="W86" i="26"/>
  <c r="X86" i="26" s="1"/>
  <c r="Q86" i="26"/>
  <c r="Q95" i="26"/>
  <c r="W95" i="26"/>
  <c r="X95" i="26" s="1"/>
  <c r="W93" i="26"/>
  <c r="J323" i="27"/>
  <c r="Q137" i="26"/>
  <c r="W137" i="26"/>
  <c r="P142" i="26"/>
  <c r="J65" i="26"/>
  <c r="I70" i="26"/>
  <c r="I98" i="27"/>
  <c r="J98" i="27" s="1"/>
  <c r="W166" i="26"/>
  <c r="J177" i="27"/>
  <c r="I281" i="27"/>
  <c r="J281" i="27" s="1"/>
  <c r="J518" i="27"/>
  <c r="I282" i="27"/>
  <c r="J282" i="27" s="1"/>
  <c r="J194" i="27"/>
  <c r="W113" i="26"/>
  <c r="S60" i="26"/>
  <c r="T60" i="26" s="1"/>
  <c r="R60" i="26"/>
  <c r="M60" i="26"/>
  <c r="W200" i="26"/>
  <c r="Q200" i="26"/>
  <c r="P205" i="26"/>
  <c r="Q87" i="26"/>
  <c r="W87" i="26"/>
  <c r="X87" i="26" s="1"/>
  <c r="I314" i="27"/>
  <c r="J314" i="27" s="1"/>
  <c r="I107" i="28"/>
  <c r="G108" i="28"/>
  <c r="G58" i="29"/>
  <c r="I57" i="29"/>
  <c r="F249" i="27"/>
  <c r="Q191" i="26"/>
  <c r="P196" i="26"/>
  <c r="W191" i="26"/>
  <c r="H330" i="27"/>
  <c r="I296" i="27"/>
  <c r="J296" i="27" s="1"/>
  <c r="J423" i="27"/>
  <c r="J503" i="27"/>
  <c r="AI45" i="21"/>
  <c r="I509" i="27"/>
  <c r="J509" i="27" s="1"/>
  <c r="K173" i="26"/>
  <c r="E178" i="26"/>
  <c r="F173" i="26"/>
  <c r="I229" i="27"/>
  <c r="J229" i="27" s="1"/>
  <c r="H303" i="27"/>
  <c r="J275" i="27"/>
  <c r="I402" i="27"/>
  <c r="J402" i="27" s="1"/>
  <c r="G8" i="26"/>
  <c r="H48" i="26"/>
  <c r="G160" i="26"/>
  <c r="H155" i="26"/>
  <c r="K102" i="26"/>
  <c r="F102" i="26" s="1"/>
  <c r="J398" i="27"/>
  <c r="H357" i="27"/>
  <c r="AC41" i="21"/>
  <c r="Q132" i="26"/>
  <c r="W132" i="26"/>
  <c r="X132" i="26" s="1"/>
  <c r="I172" i="27"/>
  <c r="G195" i="27"/>
  <c r="AG39" i="21"/>
  <c r="M39" i="21"/>
  <c r="AH41" i="21"/>
  <c r="O114" i="26"/>
  <c r="U114" i="26"/>
  <c r="V114" i="26" s="1"/>
  <c r="K105" i="26"/>
  <c r="F105" i="26" s="1"/>
  <c r="K43" i="21"/>
  <c r="D43" i="21"/>
  <c r="S86" i="26"/>
  <c r="R86" i="26"/>
  <c r="I427" i="27"/>
  <c r="J427" i="27" s="1"/>
  <c r="I38" i="27"/>
  <c r="J38" i="27" s="1"/>
  <c r="I136" i="27"/>
  <c r="J136" i="27" s="1"/>
  <c r="AK44" i="21"/>
  <c r="I449" i="27"/>
  <c r="J449" i="27" s="1"/>
  <c r="J516" i="27"/>
  <c r="I490" i="27"/>
  <c r="J490" i="27" s="1"/>
  <c r="I477" i="27"/>
  <c r="J477" i="27" s="1"/>
  <c r="I231" i="27"/>
  <c r="J231" i="27" s="1"/>
  <c r="J421" i="27"/>
  <c r="K84" i="26"/>
  <c r="F84" i="26" s="1"/>
  <c r="S40" i="21"/>
  <c r="H60" i="27"/>
  <c r="F195" i="27"/>
  <c r="K66" i="26"/>
  <c r="J66" i="26" s="1"/>
  <c r="I92" i="28"/>
  <c r="G93" i="28"/>
  <c r="I71" i="27"/>
  <c r="J71" i="27" s="1"/>
  <c r="N79" i="26"/>
  <c r="O74" i="26"/>
  <c r="U74" i="26"/>
  <c r="AB45" i="21"/>
  <c r="I327" i="27"/>
  <c r="J327" i="27" s="1"/>
  <c r="I128" i="27"/>
  <c r="J128" i="27" s="1"/>
  <c r="I126" i="27"/>
  <c r="J126" i="27" s="1"/>
  <c r="O78" i="26"/>
  <c r="U78" i="26"/>
  <c r="V78" i="26" s="1"/>
  <c r="AK45" i="21"/>
  <c r="AC39" i="21"/>
  <c r="AB44" i="21"/>
  <c r="U194" i="26"/>
  <c r="AG42" i="21"/>
  <c r="M42" i="21"/>
  <c r="V42" i="21" s="1"/>
  <c r="I287" i="27"/>
  <c r="J287" i="27" s="1"/>
  <c r="I475" i="27"/>
  <c r="J475" i="27" s="1"/>
  <c r="S168" i="26"/>
  <c r="T168" i="26" s="1"/>
  <c r="R168" i="26"/>
  <c r="Y168" i="26" s="1"/>
  <c r="M168" i="26"/>
  <c r="AJ53" i="21"/>
  <c r="J53" i="21"/>
  <c r="M87" i="26"/>
  <c r="R87" i="26"/>
  <c r="S87" i="26"/>
  <c r="T87" i="26" s="1"/>
  <c r="W138" i="26"/>
  <c r="I82" i="27"/>
  <c r="J82" i="27" s="1"/>
  <c r="AH42" i="21"/>
  <c r="W104" i="26"/>
  <c r="H130" i="26"/>
  <c r="M204" i="26"/>
  <c r="S204" i="26"/>
  <c r="T204" i="26" s="1"/>
  <c r="R204" i="26"/>
  <c r="Y204" i="26" s="1"/>
  <c r="R131" i="26"/>
  <c r="S131" i="26"/>
  <c r="I91" i="27"/>
  <c r="G114" i="27"/>
  <c r="I393" i="27"/>
  <c r="J393" i="27" s="1"/>
  <c r="I245" i="27"/>
  <c r="J245" i="27" s="1"/>
  <c r="W203" i="26"/>
  <c r="K113" i="26"/>
  <c r="J113" i="26" s="1"/>
  <c r="W174" i="26"/>
  <c r="Q60" i="26"/>
  <c r="W60" i="26"/>
  <c r="X60" i="26" s="1"/>
  <c r="AK53" i="21"/>
  <c r="E465" i="27"/>
  <c r="I455" i="27"/>
  <c r="J455" i="27" s="1"/>
  <c r="G11" i="26"/>
  <c r="H11" i="26" s="1"/>
  <c r="H51" i="26"/>
  <c r="I375" i="27"/>
  <c r="J375" i="27" s="1"/>
  <c r="W94" i="26"/>
  <c r="Q94" i="26"/>
  <c r="Z62" i="21"/>
  <c r="AB38" i="21"/>
  <c r="R114" i="26"/>
  <c r="Y114" i="26" s="1"/>
  <c r="S114" i="26"/>
  <c r="T114" i="26" s="1"/>
  <c r="M114" i="26"/>
  <c r="E411" i="27"/>
  <c r="I78" i="27"/>
  <c r="J78" i="27" s="1"/>
  <c r="I399" i="27"/>
  <c r="J399" i="27" s="1"/>
  <c r="S45" i="21"/>
  <c r="V47" i="21" l="1"/>
  <c r="J49" i="26"/>
  <c r="Y51" i="26"/>
  <c r="V44" i="21"/>
  <c r="H49" i="26"/>
  <c r="Y131" i="26"/>
  <c r="V131" i="26" s="1"/>
  <c r="X158" i="26"/>
  <c r="Y57" i="26"/>
  <c r="X57" i="26" s="1"/>
  <c r="H94" i="26"/>
  <c r="AF40" i="21"/>
  <c r="Q166" i="26"/>
  <c r="J156" i="26"/>
  <c r="AK62" i="21"/>
  <c r="AH62" i="21"/>
  <c r="AL44" i="21"/>
  <c r="H85" i="26"/>
  <c r="F85" i="26"/>
  <c r="O103" i="26"/>
  <c r="Q104" i="26"/>
  <c r="Q138" i="26"/>
  <c r="H148" i="26"/>
  <c r="Q203" i="26"/>
  <c r="AL53" i="21"/>
  <c r="J111" i="26"/>
  <c r="AF39" i="21"/>
  <c r="H112" i="26"/>
  <c r="Y123" i="26"/>
  <c r="Q93" i="26"/>
  <c r="M102" i="26"/>
  <c r="Y48" i="26"/>
  <c r="H122" i="26"/>
  <c r="K142" i="26"/>
  <c r="H142" i="26" s="1"/>
  <c r="F165" i="26"/>
  <c r="Q58" i="26"/>
  <c r="Q175" i="26"/>
  <c r="H103" i="26"/>
  <c r="T129" i="26"/>
  <c r="E12" i="26"/>
  <c r="Q158" i="26"/>
  <c r="H193" i="26"/>
  <c r="Q174" i="26"/>
  <c r="Y96" i="26"/>
  <c r="O130" i="26"/>
  <c r="AL55" i="21"/>
  <c r="AL40" i="21"/>
  <c r="F122" i="26"/>
  <c r="AF47" i="21"/>
  <c r="Y177" i="26"/>
  <c r="Y94" i="26"/>
  <c r="V94" i="26" s="1"/>
  <c r="F157" i="26"/>
  <c r="M50" i="26"/>
  <c r="AF41" i="21"/>
  <c r="H201" i="26"/>
  <c r="J201" i="26"/>
  <c r="T131" i="26"/>
  <c r="AF51" i="21"/>
  <c r="F133" i="26"/>
  <c r="AF52" i="21"/>
  <c r="J157" i="26"/>
  <c r="AF48" i="21"/>
  <c r="O166" i="26"/>
  <c r="Y120" i="26"/>
  <c r="X120" i="26" s="1"/>
  <c r="F149" i="26"/>
  <c r="L41" i="21"/>
  <c r="T41" i="21" s="1"/>
  <c r="AM41" i="21" s="1"/>
  <c r="AD41" i="21" s="1"/>
  <c r="O139" i="26"/>
  <c r="T158" i="26"/>
  <c r="V55" i="21"/>
  <c r="O194" i="26"/>
  <c r="Y60" i="26"/>
  <c r="Y59" i="26"/>
  <c r="T203" i="26"/>
  <c r="F166" i="26"/>
  <c r="Q50" i="26"/>
  <c r="Y147" i="26"/>
  <c r="V54" i="21"/>
  <c r="H58" i="26"/>
  <c r="Y195" i="26"/>
  <c r="V45" i="21"/>
  <c r="Y156" i="26"/>
  <c r="X156" i="26" s="1"/>
  <c r="Y87" i="26"/>
  <c r="Y86" i="26"/>
  <c r="T86" i="26" s="1"/>
  <c r="V39" i="21"/>
  <c r="K178" i="26"/>
  <c r="F178" i="26" s="1"/>
  <c r="H138" i="26"/>
  <c r="K169" i="26"/>
  <c r="H169" i="26" s="1"/>
  <c r="H185" i="26"/>
  <c r="J185" i="26"/>
  <c r="F139" i="26"/>
  <c r="J93" i="26"/>
  <c r="J147" i="26"/>
  <c r="F121" i="26"/>
  <c r="M121" i="26"/>
  <c r="Y157" i="26"/>
  <c r="X157" i="26" s="1"/>
  <c r="K124" i="26"/>
  <c r="H124" i="26" s="1"/>
  <c r="O203" i="26"/>
  <c r="M94" i="26"/>
  <c r="Y201" i="26"/>
  <c r="X201" i="26" s="1"/>
  <c r="R10" i="26"/>
  <c r="M10" i="26" s="1"/>
  <c r="Y84" i="26"/>
  <c r="X84" i="26" s="1"/>
  <c r="AB62" i="21"/>
  <c r="U79" i="26"/>
  <c r="V74" i="26"/>
  <c r="F113" i="26"/>
  <c r="M131" i="26"/>
  <c r="AF42" i="21"/>
  <c r="F66" i="26"/>
  <c r="M86" i="26"/>
  <c r="L43" i="21"/>
  <c r="J172" i="27"/>
  <c r="J195" i="27" s="1"/>
  <c r="I195" i="27"/>
  <c r="I108" i="28"/>
  <c r="J107" i="28"/>
  <c r="J108" i="28" s="1"/>
  <c r="J102" i="26"/>
  <c r="J57" i="28"/>
  <c r="J58" i="28" s="1"/>
  <c r="I58" i="28"/>
  <c r="M11" i="26"/>
  <c r="R11" i="26"/>
  <c r="T149" i="26"/>
  <c r="F184" i="26"/>
  <c r="O131" i="26"/>
  <c r="T119" i="26"/>
  <c r="S124" i="26"/>
  <c r="H164" i="33"/>
  <c r="J161" i="33"/>
  <c r="D151" i="33"/>
  <c r="H150" i="33"/>
  <c r="S165" i="33"/>
  <c r="S156" i="33"/>
  <c r="C160" i="33"/>
  <c r="R167" i="33"/>
  <c r="X156" i="33"/>
  <c r="H165" i="33"/>
  <c r="M166" i="33"/>
  <c r="I156" i="33"/>
  <c r="Y167" i="33"/>
  <c r="H158" i="33"/>
  <c r="N160" i="33"/>
  <c r="E163" i="33"/>
  <c r="V164" i="33"/>
  <c r="Q163" i="33"/>
  <c r="Y149" i="33"/>
  <c r="D170" i="33"/>
  <c r="B149" i="33"/>
  <c r="R151" i="33"/>
  <c r="G161" i="33"/>
  <c r="F149" i="33"/>
  <c r="V167" i="33"/>
  <c r="N155" i="33"/>
  <c r="R157" i="33"/>
  <c r="W167" i="33"/>
  <c r="N166" i="33"/>
  <c r="Y163" i="33"/>
  <c r="M151" i="33"/>
  <c r="B162" i="33"/>
  <c r="P154" i="33"/>
  <c r="N170" i="33"/>
  <c r="T167" i="33"/>
  <c r="R154" i="33"/>
  <c r="E166" i="33"/>
  <c r="P171" i="33"/>
  <c r="I154" i="33"/>
  <c r="G159" i="33"/>
  <c r="L156" i="33"/>
  <c r="R155" i="33"/>
  <c r="C157" i="33"/>
  <c r="H155" i="33"/>
  <c r="E157" i="33"/>
  <c r="Q169" i="33"/>
  <c r="I150" i="33"/>
  <c r="K163" i="33"/>
  <c r="B150" i="33"/>
  <c r="B153" i="33"/>
  <c r="B168" i="33"/>
  <c r="X151" i="33"/>
  <c r="U167" i="33"/>
  <c r="I161" i="33"/>
  <c r="H160" i="33"/>
  <c r="T164" i="33"/>
  <c r="N167" i="33"/>
  <c r="L163" i="33"/>
  <c r="Q157" i="33"/>
  <c r="V154" i="33"/>
  <c r="I169" i="33"/>
  <c r="Q172" i="33"/>
  <c r="T166" i="33"/>
  <c r="W159" i="33"/>
  <c r="F164" i="33"/>
  <c r="Y166" i="33"/>
  <c r="K152" i="33"/>
  <c r="O154" i="33"/>
  <c r="Q156" i="33"/>
  <c r="M161" i="33"/>
  <c r="Y164" i="33"/>
  <c r="S160" i="33"/>
  <c r="Q149" i="33"/>
  <c r="E151" i="33"/>
  <c r="W156" i="33"/>
  <c r="Q166" i="33"/>
  <c r="L172" i="33"/>
  <c r="O156" i="33"/>
  <c r="M153" i="33"/>
  <c r="X152" i="33"/>
  <c r="N162" i="33"/>
  <c r="U151" i="33"/>
  <c r="E169" i="33"/>
  <c r="U161" i="33"/>
  <c r="N164" i="33"/>
  <c r="V162" i="33"/>
  <c r="H169" i="33"/>
  <c r="K161" i="33"/>
  <c r="U160" i="33"/>
  <c r="P153" i="33"/>
  <c r="D159" i="33"/>
  <c r="N153" i="33"/>
  <c r="M158" i="33"/>
  <c r="L155" i="33"/>
  <c r="U158" i="33"/>
  <c r="G167" i="33"/>
  <c r="D172" i="33"/>
  <c r="C159" i="33"/>
  <c r="P160" i="33"/>
  <c r="M159" i="33"/>
  <c r="S149" i="33"/>
  <c r="V165" i="33"/>
  <c r="G154" i="33"/>
  <c r="C162" i="33"/>
  <c r="G171" i="33"/>
  <c r="E158" i="33"/>
  <c r="L153" i="33"/>
  <c r="O164" i="33"/>
  <c r="S171" i="33"/>
  <c r="M169" i="33"/>
  <c r="V153" i="33"/>
  <c r="N151" i="33"/>
  <c r="P161" i="33"/>
  <c r="K154" i="33"/>
  <c r="T151" i="33"/>
  <c r="M163" i="33"/>
  <c r="E168" i="33"/>
  <c r="G165" i="33"/>
  <c r="F155" i="33"/>
  <c r="G150" i="33"/>
  <c r="Q151" i="33"/>
  <c r="W151" i="33"/>
  <c r="S162" i="33"/>
  <c r="J153" i="33"/>
  <c r="C150" i="33"/>
  <c r="T152" i="33"/>
  <c r="X171" i="33"/>
  <c r="U170" i="33"/>
  <c r="I172" i="33"/>
  <c r="G163" i="33"/>
  <c r="S153" i="33"/>
  <c r="V152" i="33"/>
  <c r="H157" i="33"/>
  <c r="O160" i="33"/>
  <c r="C161" i="33"/>
  <c r="L158" i="33"/>
  <c r="X172" i="33"/>
  <c r="J172" i="33"/>
  <c r="H166" i="33"/>
  <c r="H163" i="33"/>
  <c r="D162" i="33"/>
  <c r="X168" i="33"/>
  <c r="G160" i="33"/>
  <c r="C171" i="33"/>
  <c r="B161" i="33"/>
  <c r="J164" i="33"/>
  <c r="L164" i="33"/>
  <c r="G169" i="33"/>
  <c r="J155" i="33"/>
  <c r="O168" i="33"/>
  <c r="V163" i="33"/>
  <c r="G153" i="33"/>
  <c r="L165" i="33"/>
  <c r="V171" i="33"/>
  <c r="D155" i="33"/>
  <c r="W154" i="33"/>
  <c r="D158" i="33"/>
  <c r="B170" i="33"/>
  <c r="O153" i="33"/>
  <c r="Y169" i="33"/>
  <c r="N154" i="33"/>
  <c r="E170" i="33"/>
  <c r="M149" i="33"/>
  <c r="F158" i="33"/>
  <c r="C170" i="33"/>
  <c r="P164" i="33"/>
  <c r="D150" i="33"/>
  <c r="C156" i="33"/>
  <c r="U153" i="33"/>
  <c r="J162" i="33"/>
  <c r="P162" i="33"/>
  <c r="V156" i="33"/>
  <c r="K172" i="33"/>
  <c r="Q159" i="33"/>
  <c r="G149" i="33"/>
  <c r="S157" i="33"/>
  <c r="O151" i="33"/>
  <c r="U164" i="33"/>
  <c r="R169" i="33"/>
  <c r="L162" i="33"/>
  <c r="Q168" i="33"/>
  <c r="L169" i="33"/>
  <c r="O170" i="33"/>
  <c r="C172" i="33"/>
  <c r="T169" i="33"/>
  <c r="E162" i="33"/>
  <c r="C166" i="33"/>
  <c r="I160" i="33"/>
  <c r="N158" i="33"/>
  <c r="D164" i="33"/>
  <c r="N163" i="33"/>
  <c r="G164" i="33"/>
  <c r="H172" i="33"/>
  <c r="Y155" i="33"/>
  <c r="X163" i="33"/>
  <c r="J149" i="33"/>
  <c r="S154" i="33"/>
  <c r="B155" i="33"/>
  <c r="H156" i="33"/>
  <c r="U159" i="33"/>
  <c r="C155" i="33"/>
  <c r="H170" i="33"/>
  <c r="O159" i="33"/>
  <c r="B163" i="33"/>
  <c r="Y170" i="33"/>
  <c r="N152" i="33"/>
  <c r="D163" i="33"/>
  <c r="V168" i="33"/>
  <c r="Y159" i="33"/>
  <c r="Y165" i="33"/>
  <c r="G158" i="33"/>
  <c r="F165" i="33"/>
  <c r="Y158" i="33"/>
  <c r="B171" i="33"/>
  <c r="O155" i="33"/>
  <c r="R153" i="33"/>
  <c r="P149" i="33"/>
  <c r="P172" i="33"/>
  <c r="M154" i="33"/>
  <c r="Q160" i="33"/>
  <c r="R159" i="33"/>
  <c r="G156" i="33"/>
  <c r="W152" i="33"/>
  <c r="V159" i="33"/>
  <c r="L157" i="33"/>
  <c r="M156" i="33"/>
  <c r="C163" i="33"/>
  <c r="U155" i="33"/>
  <c r="W165" i="33"/>
  <c r="U172" i="33"/>
  <c r="U154" i="33"/>
  <c r="R170" i="33"/>
  <c r="F153" i="33"/>
  <c r="C152" i="33"/>
  <c r="I171" i="33"/>
  <c r="L159" i="33"/>
  <c r="L171" i="33"/>
  <c r="U156" i="33"/>
  <c r="R162" i="33"/>
  <c r="S172" i="33"/>
  <c r="W171" i="33"/>
  <c r="Q152" i="33"/>
  <c r="X159" i="33"/>
  <c r="S158" i="33"/>
  <c r="H171" i="33"/>
  <c r="T154" i="33"/>
  <c r="F170" i="33"/>
  <c r="U157" i="33"/>
  <c r="T170" i="33"/>
  <c r="J158" i="33"/>
  <c r="R149" i="33"/>
  <c r="U169" i="33"/>
  <c r="C151" i="33"/>
  <c r="R152" i="33"/>
  <c r="D152" i="33"/>
  <c r="S161" i="33"/>
  <c r="I157" i="33"/>
  <c r="X154" i="33"/>
  <c r="K170" i="33"/>
  <c r="H162" i="33"/>
  <c r="Y157" i="33"/>
  <c r="K151" i="33"/>
  <c r="L152" i="33"/>
  <c r="S164" i="33"/>
  <c r="K166" i="33"/>
  <c r="W149" i="33"/>
  <c r="I164" i="33"/>
  <c r="C164" i="33"/>
  <c r="F168" i="33"/>
  <c r="B151" i="33"/>
  <c r="B157" i="33"/>
  <c r="W172" i="33"/>
  <c r="D153" i="33"/>
  <c r="U152" i="33"/>
  <c r="R166" i="33"/>
  <c r="S152" i="33"/>
  <c r="N150" i="33"/>
  <c r="V157" i="33"/>
  <c r="S163" i="33"/>
  <c r="P158" i="33"/>
  <c r="R156" i="33"/>
  <c r="Y154" i="33"/>
  <c r="X150" i="33"/>
  <c r="I170" i="33"/>
  <c r="V170" i="33"/>
  <c r="C153" i="33"/>
  <c r="E172" i="33"/>
  <c r="Y171" i="33"/>
  <c r="K167" i="33"/>
  <c r="Q161" i="33"/>
  <c r="P167" i="33"/>
  <c r="H149" i="33"/>
  <c r="Y168" i="33"/>
  <c r="B158" i="33"/>
  <c r="X161" i="33"/>
  <c r="N157" i="33"/>
  <c r="C169" i="33"/>
  <c r="I152" i="33"/>
  <c r="X166" i="33"/>
  <c r="W169" i="33"/>
  <c r="T163" i="33"/>
  <c r="X158" i="33"/>
  <c r="T165" i="33"/>
  <c r="L149" i="33"/>
  <c r="J171" i="33"/>
  <c r="V166" i="33"/>
  <c r="D166" i="33"/>
  <c r="H168" i="33"/>
  <c r="E171" i="33"/>
  <c r="I162" i="33"/>
  <c r="T153" i="33"/>
  <c r="I159" i="33"/>
  <c r="K162" i="33"/>
  <c r="Y172" i="33"/>
  <c r="W153" i="33"/>
  <c r="H161" i="33"/>
  <c r="E155" i="33"/>
  <c r="U149" i="33"/>
  <c r="N161" i="33"/>
  <c r="M167" i="33"/>
  <c r="N168" i="33"/>
  <c r="N156" i="33"/>
  <c r="I153" i="33"/>
  <c r="F157" i="33"/>
  <c r="Y160" i="33"/>
  <c r="W160" i="33"/>
  <c r="E159" i="33"/>
  <c r="U162" i="33"/>
  <c r="D157" i="33"/>
  <c r="T161" i="33"/>
  <c r="E156" i="33"/>
  <c r="U171" i="33"/>
  <c r="E160" i="33"/>
  <c r="O149" i="33"/>
  <c r="G152" i="33"/>
  <c r="W166" i="33"/>
  <c r="J167" i="33"/>
  <c r="J166" i="33"/>
  <c r="X153" i="33"/>
  <c r="T158" i="33"/>
  <c r="Y153" i="33"/>
  <c r="S155" i="33"/>
  <c r="L161" i="33"/>
  <c r="H167" i="33"/>
  <c r="P152" i="33"/>
  <c r="V172" i="33"/>
  <c r="H151" i="33"/>
  <c r="K171" i="33"/>
  <c r="S151" i="33"/>
  <c r="X149" i="33"/>
  <c r="R165" i="33"/>
  <c r="R171" i="33"/>
  <c r="M172" i="33"/>
  <c r="N149" i="33"/>
  <c r="Q162" i="33"/>
  <c r="T157" i="33"/>
  <c r="V158" i="33"/>
  <c r="Y151" i="33"/>
  <c r="Q167" i="33"/>
  <c r="F163" i="33"/>
  <c r="V149" i="33"/>
  <c r="F172" i="33"/>
  <c r="N172" i="33"/>
  <c r="I158" i="33"/>
  <c r="M168" i="33"/>
  <c r="R172" i="33"/>
  <c r="D160" i="33"/>
  <c r="X155" i="33"/>
  <c r="X169" i="33"/>
  <c r="J168" i="33"/>
  <c r="W168" i="33"/>
  <c r="E153" i="33"/>
  <c r="W150" i="33"/>
  <c r="C165" i="33"/>
  <c r="W163" i="33"/>
  <c r="G162" i="33"/>
  <c r="D169" i="33"/>
  <c r="O150" i="33"/>
  <c r="U166" i="33"/>
  <c r="M155" i="33"/>
  <c r="X162" i="33"/>
  <c r="Q153" i="33"/>
  <c r="E149" i="33"/>
  <c r="K156" i="33"/>
  <c r="E164" i="33"/>
  <c r="T172" i="33"/>
  <c r="C154" i="33"/>
  <c r="M165" i="33"/>
  <c r="E161" i="33"/>
  <c r="T150" i="33"/>
  <c r="T162" i="33"/>
  <c r="W164" i="33"/>
  <c r="V160" i="33"/>
  <c r="L167" i="33"/>
  <c r="X157" i="33"/>
  <c r="L151" i="33"/>
  <c r="C149" i="33"/>
  <c r="H153" i="33"/>
  <c r="M150" i="33"/>
  <c r="G168" i="33"/>
  <c r="E165" i="33"/>
  <c r="K155" i="33"/>
  <c r="E167" i="33"/>
  <c r="I155" i="33"/>
  <c r="L166" i="33"/>
  <c r="B172" i="33"/>
  <c r="T168" i="33"/>
  <c r="B160" i="33"/>
  <c r="D161" i="33"/>
  <c r="I149" i="33"/>
  <c r="H159" i="33"/>
  <c r="G151" i="33"/>
  <c r="W170" i="33"/>
  <c r="S150" i="33"/>
  <c r="G155" i="33"/>
  <c r="D154" i="33"/>
  <c r="F151" i="33"/>
  <c r="P156" i="33"/>
  <c r="I165" i="33"/>
  <c r="Y161" i="33"/>
  <c r="K160" i="33"/>
  <c r="G166" i="33"/>
  <c r="M160" i="33"/>
  <c r="J163" i="33"/>
  <c r="V169" i="33"/>
  <c r="X164" i="33"/>
  <c r="P168" i="33"/>
  <c r="Q150" i="33"/>
  <c r="R150" i="33"/>
  <c r="B156" i="33"/>
  <c r="I167" i="33"/>
  <c r="P169" i="33"/>
  <c r="F152" i="33"/>
  <c r="I166" i="33"/>
  <c r="S167" i="33"/>
  <c r="D149" i="33"/>
  <c r="P155" i="33"/>
  <c r="V161" i="33"/>
  <c r="V150" i="33"/>
  <c r="U163" i="33"/>
  <c r="K169" i="33"/>
  <c r="N165" i="33"/>
  <c r="G170" i="33"/>
  <c r="B167" i="33"/>
  <c r="F150" i="33"/>
  <c r="T160" i="33"/>
  <c r="P165" i="33"/>
  <c r="C167" i="33"/>
  <c r="J154" i="33"/>
  <c r="O161" i="33"/>
  <c r="T171" i="33"/>
  <c r="K158" i="33"/>
  <c r="R164" i="33"/>
  <c r="J157" i="33"/>
  <c r="J160" i="33"/>
  <c r="P166" i="33"/>
  <c r="K150" i="33"/>
  <c r="C158" i="33"/>
  <c r="K153" i="33"/>
  <c r="J159" i="33"/>
  <c r="O167" i="33"/>
  <c r="H154" i="33"/>
  <c r="U168" i="33"/>
  <c r="F162" i="33"/>
  <c r="D165" i="33"/>
  <c r="F159" i="33"/>
  <c r="Q165" i="33"/>
  <c r="L154" i="33"/>
  <c r="H152" i="33"/>
  <c r="B152" i="33"/>
  <c r="L160" i="33"/>
  <c r="W158" i="33"/>
  <c r="J156" i="33"/>
  <c r="F169" i="33"/>
  <c r="I151" i="33"/>
  <c r="Q154" i="33"/>
  <c r="Y152" i="33"/>
  <c r="W155" i="33"/>
  <c r="O162" i="33"/>
  <c r="P150" i="33"/>
  <c r="L168" i="33"/>
  <c r="O165" i="33"/>
  <c r="B154" i="33"/>
  <c r="Q171" i="33"/>
  <c r="K159" i="33"/>
  <c r="O157" i="33"/>
  <c r="Y150" i="33"/>
  <c r="Q158" i="33"/>
  <c r="E150" i="33"/>
  <c r="F161" i="33"/>
  <c r="O152" i="33"/>
  <c r="L170" i="33"/>
  <c r="P170" i="33"/>
  <c r="D156" i="33"/>
  <c r="P157" i="33"/>
  <c r="W157" i="33"/>
  <c r="U150" i="33"/>
  <c r="I168" i="33"/>
  <c r="J151" i="33"/>
  <c r="O166" i="33"/>
  <c r="R163" i="33"/>
  <c r="K157" i="33"/>
  <c r="O169" i="33"/>
  <c r="S168" i="33"/>
  <c r="X167" i="33"/>
  <c r="D167" i="33"/>
  <c r="D168" i="33"/>
  <c r="I163" i="33"/>
  <c r="T155" i="33"/>
  <c r="F160" i="33"/>
  <c r="R168" i="33"/>
  <c r="W162" i="33"/>
  <c r="C168" i="33"/>
  <c r="Q155" i="33"/>
  <c r="T149" i="33"/>
  <c r="J170" i="33"/>
  <c r="J152" i="33"/>
  <c r="D171" i="33"/>
  <c r="J165" i="33"/>
  <c r="F154" i="33"/>
  <c r="X170" i="33"/>
  <c r="B166" i="33"/>
  <c r="R161" i="33"/>
  <c r="E152" i="33"/>
  <c r="N159" i="33"/>
  <c r="P151" i="33"/>
  <c r="K165" i="33"/>
  <c r="E154" i="33"/>
  <c r="N169" i="33"/>
  <c r="M171" i="33"/>
  <c r="W161" i="33"/>
  <c r="Y156" i="33"/>
  <c r="S170" i="33"/>
  <c r="K164" i="33"/>
  <c r="M170" i="33"/>
  <c r="Q170" i="33"/>
  <c r="P159" i="33"/>
  <c r="T159" i="33"/>
  <c r="J150" i="33"/>
  <c r="F171" i="33"/>
  <c r="N171" i="33"/>
  <c r="B169" i="33"/>
  <c r="X165" i="33"/>
  <c r="T156" i="33"/>
  <c r="B164" i="33"/>
  <c r="V151" i="33"/>
  <c r="O163" i="33"/>
  <c r="S159" i="33"/>
  <c r="F166" i="33"/>
  <c r="M164" i="33"/>
  <c r="P163" i="33"/>
  <c r="G157" i="33"/>
  <c r="F156" i="33"/>
  <c r="O158" i="33"/>
  <c r="Y162" i="33"/>
  <c r="M157" i="33"/>
  <c r="M162" i="33"/>
  <c r="B165" i="33"/>
  <c r="B159" i="33"/>
  <c r="S169" i="33"/>
  <c r="R160" i="33"/>
  <c r="L150" i="33"/>
  <c r="R158" i="33"/>
  <c r="O171" i="33"/>
  <c r="G172" i="33"/>
  <c r="K149" i="33"/>
  <c r="O172" i="33"/>
  <c r="K168" i="33"/>
  <c r="V155" i="33"/>
  <c r="X160" i="33"/>
  <c r="F167" i="33"/>
  <c r="S166" i="33"/>
  <c r="Q164" i="33"/>
  <c r="M152" i="33"/>
  <c r="U165" i="33"/>
  <c r="J169" i="33"/>
  <c r="X92" i="26"/>
  <c r="W97" i="26"/>
  <c r="S115" i="26"/>
  <c r="T110" i="26"/>
  <c r="V52" i="21"/>
  <c r="H166" i="26"/>
  <c r="L53" i="21"/>
  <c r="M59" i="26"/>
  <c r="J82" i="29"/>
  <c r="J83" i="29" s="1"/>
  <c r="I83" i="29"/>
  <c r="S205" i="26"/>
  <c r="T200" i="26"/>
  <c r="M139" i="26"/>
  <c r="Y139" i="26"/>
  <c r="V139" i="26" s="1"/>
  <c r="V192" i="26"/>
  <c r="T155" i="26"/>
  <c r="S160" i="26"/>
  <c r="M75" i="26"/>
  <c r="Y75" i="26"/>
  <c r="X75" i="26" s="1"/>
  <c r="M113" i="26"/>
  <c r="Y113" i="26"/>
  <c r="T113" i="26" s="1"/>
  <c r="S10" i="26"/>
  <c r="X203" i="26"/>
  <c r="V129" i="26"/>
  <c r="J62" i="29"/>
  <c r="J63" i="29" s="1"/>
  <c r="I63" i="29"/>
  <c r="X149" i="26"/>
  <c r="AJ62" i="21"/>
  <c r="V110" i="26"/>
  <c r="U115" i="26"/>
  <c r="Y176" i="26"/>
  <c r="V176" i="26" s="1"/>
  <c r="F50" i="26"/>
  <c r="I48" i="29"/>
  <c r="J47" i="29"/>
  <c r="J48" i="29" s="1"/>
  <c r="S62" i="21"/>
  <c r="X131" i="26"/>
  <c r="V38" i="21"/>
  <c r="M62" i="21"/>
  <c r="T191" i="26"/>
  <c r="S196" i="26"/>
  <c r="U205" i="26"/>
  <c r="V200" i="26"/>
  <c r="F174" i="26"/>
  <c r="I83" i="28"/>
  <c r="J82" i="28"/>
  <c r="J83" i="28" s="1"/>
  <c r="M157" i="26"/>
  <c r="Q140" i="26"/>
  <c r="Y140" i="26"/>
  <c r="V140" i="26" s="1"/>
  <c r="O68" i="26"/>
  <c r="I276" i="27"/>
  <c r="J253" i="27"/>
  <c r="J276" i="27" s="1"/>
  <c r="X101" i="26"/>
  <c r="W106" i="26"/>
  <c r="I108" i="29"/>
  <c r="J107" i="29"/>
  <c r="J108" i="29" s="1"/>
  <c r="L42" i="21"/>
  <c r="V101" i="26"/>
  <c r="U106" i="26"/>
  <c r="V158" i="26"/>
  <c r="H59" i="26"/>
  <c r="Y148" i="26"/>
  <c r="T148" i="26" s="1"/>
  <c r="I113" i="29"/>
  <c r="J112" i="29"/>
  <c r="J113" i="29" s="1"/>
  <c r="L48" i="21"/>
  <c r="K79" i="26"/>
  <c r="F79" i="26" s="1"/>
  <c r="X110" i="26"/>
  <c r="W115" i="26"/>
  <c r="Y138" i="26"/>
  <c r="X138" i="26" s="1"/>
  <c r="H93" i="26"/>
  <c r="X59" i="26"/>
  <c r="O94" i="26"/>
  <c r="V43" i="21"/>
  <c r="R151" i="26"/>
  <c r="M151" i="26" s="1"/>
  <c r="Y146" i="26"/>
  <c r="M158" i="26"/>
  <c r="AF55" i="21"/>
  <c r="X47" i="26"/>
  <c r="W52" i="26"/>
  <c r="W7" i="26"/>
  <c r="J52" i="28"/>
  <c r="J53" i="28" s="1"/>
  <c r="I53" i="28"/>
  <c r="O202" i="26"/>
  <c r="Y202" i="26"/>
  <c r="Y78" i="26"/>
  <c r="O148" i="26"/>
  <c r="V75" i="26"/>
  <c r="M49" i="26"/>
  <c r="L40" i="21"/>
  <c r="O67" i="26"/>
  <c r="Y67" i="26"/>
  <c r="X67" i="26" s="1"/>
  <c r="V137" i="26"/>
  <c r="U142" i="26"/>
  <c r="V50" i="21"/>
  <c r="J7" i="26"/>
  <c r="I12" i="26"/>
  <c r="T51" i="26"/>
  <c r="S11" i="26"/>
  <c r="T11" i="26" s="1"/>
  <c r="I68" i="28"/>
  <c r="J67" i="28"/>
  <c r="J68" i="28" s="1"/>
  <c r="V83" i="26"/>
  <c r="U88" i="26"/>
  <c r="L49" i="21"/>
  <c r="K115" i="26"/>
  <c r="H115" i="26" s="1"/>
  <c r="S8" i="26"/>
  <c r="T48" i="26"/>
  <c r="J199" i="27"/>
  <c r="J222" i="27" s="1"/>
  <c r="I222" i="27"/>
  <c r="H133" i="26"/>
  <c r="W9" i="26"/>
  <c r="M184" i="26"/>
  <c r="Y184" i="26"/>
  <c r="T184" i="26" s="1"/>
  <c r="I103" i="28"/>
  <c r="J102" i="28"/>
  <c r="J103" i="28" s="1"/>
  <c r="I78" i="28"/>
  <c r="J77" i="28"/>
  <c r="J78" i="28" s="1"/>
  <c r="I60" i="27"/>
  <c r="J37" i="27"/>
  <c r="X83" i="26"/>
  <c r="W88" i="26"/>
  <c r="U169" i="26"/>
  <c r="V164" i="26"/>
  <c r="K7" i="26"/>
  <c r="K187" i="26"/>
  <c r="F187" i="26" s="1"/>
  <c r="J415" i="27"/>
  <c r="J438" i="27" s="1"/>
  <c r="I438" i="27"/>
  <c r="W10" i="26"/>
  <c r="K70" i="26"/>
  <c r="H70" i="26" s="1"/>
  <c r="J307" i="27"/>
  <c r="J330" i="27" s="1"/>
  <c r="I330" i="27"/>
  <c r="I43" i="28"/>
  <c r="J42" i="28"/>
  <c r="J43" i="28" s="1"/>
  <c r="S169" i="26"/>
  <c r="T164" i="26"/>
  <c r="S178" i="26"/>
  <c r="T173" i="26"/>
  <c r="Q185" i="26"/>
  <c r="Y185" i="26"/>
  <c r="X185" i="26" s="1"/>
  <c r="Y191" i="26"/>
  <c r="R196" i="26"/>
  <c r="Q196" i="26" s="1"/>
  <c r="V51" i="26"/>
  <c r="U11" i="26"/>
  <c r="V11" i="26" s="1"/>
  <c r="J103" i="26"/>
  <c r="Y101" i="26"/>
  <c r="R106" i="26"/>
  <c r="M106" i="26" s="1"/>
  <c r="O76" i="26"/>
  <c r="Y76" i="26"/>
  <c r="V76" i="26" s="1"/>
  <c r="L50" i="21"/>
  <c r="Y182" i="26"/>
  <c r="R187" i="26"/>
  <c r="O187" i="26" s="1"/>
  <c r="Y56" i="26"/>
  <c r="R61" i="26"/>
  <c r="O61" i="26" s="1"/>
  <c r="X51" i="26"/>
  <c r="W11" i="26"/>
  <c r="X11" i="26" s="1"/>
  <c r="Q103" i="33"/>
  <c r="X91" i="33"/>
  <c r="Q112" i="33"/>
  <c r="D100" i="33"/>
  <c r="T110" i="33"/>
  <c r="H104" i="33"/>
  <c r="R110" i="33"/>
  <c r="S102" i="33"/>
  <c r="B93" i="33"/>
  <c r="V98" i="33"/>
  <c r="N104" i="33"/>
  <c r="Y112" i="33"/>
  <c r="L98" i="33"/>
  <c r="D102" i="33"/>
  <c r="Q105" i="33"/>
  <c r="E112" i="33"/>
  <c r="Y95" i="33"/>
  <c r="C112" i="33"/>
  <c r="U103" i="33"/>
  <c r="M105" i="33"/>
  <c r="M96" i="33"/>
  <c r="P93" i="33"/>
  <c r="O107" i="33"/>
  <c r="I106" i="33"/>
  <c r="R96" i="33"/>
  <c r="W106" i="33"/>
  <c r="X111" i="33"/>
  <c r="U93" i="33"/>
  <c r="T97" i="33"/>
  <c r="T102" i="33"/>
  <c r="K98" i="33"/>
  <c r="M107" i="33"/>
  <c r="T95" i="33"/>
  <c r="J108" i="33"/>
  <c r="K101" i="33"/>
  <c r="N114" i="33"/>
  <c r="T107" i="33"/>
  <c r="B113" i="33"/>
  <c r="I113" i="33"/>
  <c r="O106" i="33"/>
  <c r="W112" i="33"/>
  <c r="J104" i="33"/>
  <c r="R92" i="33"/>
  <c r="B114" i="33"/>
  <c r="V99" i="33"/>
  <c r="H108" i="33"/>
  <c r="J105" i="33"/>
  <c r="L95" i="33"/>
  <c r="C94" i="33"/>
  <c r="G112" i="33"/>
  <c r="S104" i="33"/>
  <c r="K95" i="33"/>
  <c r="R108" i="33"/>
  <c r="J98" i="33"/>
  <c r="U114" i="33"/>
  <c r="M98" i="33"/>
  <c r="N113" i="33"/>
  <c r="B95" i="33"/>
  <c r="B100" i="33"/>
  <c r="N94" i="33"/>
  <c r="D97" i="33"/>
  <c r="U96" i="33"/>
  <c r="S94" i="33"/>
  <c r="Y108" i="33"/>
  <c r="X106" i="33"/>
  <c r="I91" i="33"/>
  <c r="O100" i="33"/>
  <c r="F95" i="33"/>
  <c r="S91" i="33"/>
  <c r="W114" i="33"/>
  <c r="N108" i="33"/>
  <c r="B108" i="33"/>
  <c r="M108" i="33"/>
  <c r="P112" i="33"/>
  <c r="O98" i="33"/>
  <c r="H95" i="33"/>
  <c r="E113" i="33"/>
  <c r="C100" i="33"/>
  <c r="B111" i="33"/>
  <c r="C97" i="33"/>
  <c r="N111" i="33"/>
  <c r="C99" i="33"/>
  <c r="O110" i="33"/>
  <c r="D114" i="33"/>
  <c r="J96" i="33"/>
  <c r="R106" i="33"/>
  <c r="T96" i="33"/>
  <c r="E110" i="33"/>
  <c r="R113" i="33"/>
  <c r="T99" i="33"/>
  <c r="X92" i="33"/>
  <c r="P113" i="33"/>
  <c r="G97" i="33"/>
  <c r="J97" i="33"/>
  <c r="Q102" i="33"/>
  <c r="E106" i="33"/>
  <c r="I97" i="33"/>
  <c r="U105" i="33"/>
  <c r="T93" i="33"/>
  <c r="V96" i="33"/>
  <c r="P96" i="33"/>
  <c r="J113" i="33"/>
  <c r="K112" i="33"/>
  <c r="U94" i="33"/>
  <c r="X102" i="33"/>
  <c r="Q106" i="33"/>
  <c r="X97" i="33"/>
  <c r="L110" i="33"/>
  <c r="R98" i="33"/>
  <c r="N105" i="33"/>
  <c r="D94" i="33"/>
  <c r="Y94" i="33"/>
  <c r="C106" i="33"/>
  <c r="C109" i="33"/>
  <c r="J110" i="33"/>
  <c r="X103" i="33"/>
  <c r="P114" i="33"/>
  <c r="O92" i="33"/>
  <c r="T98" i="33"/>
  <c r="S97" i="33"/>
  <c r="E100" i="33"/>
  <c r="R95" i="33"/>
  <c r="G93" i="33"/>
  <c r="B101" i="33"/>
  <c r="P108" i="33"/>
  <c r="H102" i="33"/>
  <c r="C111" i="33"/>
  <c r="S106" i="33"/>
  <c r="P103" i="33"/>
  <c r="I93" i="33"/>
  <c r="S112" i="33"/>
  <c r="M99" i="33"/>
  <c r="J106" i="33"/>
  <c r="B106" i="33"/>
  <c r="N99" i="33"/>
  <c r="C91" i="33"/>
  <c r="H107" i="33"/>
  <c r="M110" i="33"/>
  <c r="U101" i="33"/>
  <c r="P106" i="33"/>
  <c r="K103" i="33"/>
  <c r="I111" i="33"/>
  <c r="W103" i="33"/>
  <c r="F93" i="33"/>
  <c r="U107" i="33"/>
  <c r="R114" i="33"/>
  <c r="X93" i="33"/>
  <c r="L105" i="33"/>
  <c r="Q99" i="33"/>
  <c r="E96" i="33"/>
  <c r="O104" i="33"/>
  <c r="T101" i="33"/>
  <c r="M103" i="33"/>
  <c r="G102" i="33"/>
  <c r="I110" i="33"/>
  <c r="W104" i="33"/>
  <c r="Q101" i="33"/>
  <c r="S92" i="33"/>
  <c r="E107" i="33"/>
  <c r="G106" i="33"/>
  <c r="Y113" i="33"/>
  <c r="T92" i="33"/>
  <c r="J112" i="33"/>
  <c r="K110" i="33"/>
  <c r="T113" i="33"/>
  <c r="L93" i="33"/>
  <c r="X95" i="33"/>
  <c r="L97" i="33"/>
  <c r="T111" i="33"/>
  <c r="V109" i="33"/>
  <c r="Q94" i="33"/>
  <c r="B91" i="33"/>
  <c r="X110" i="33"/>
  <c r="Q95" i="33"/>
  <c r="C104" i="33"/>
  <c r="D107" i="33"/>
  <c r="F91" i="33"/>
  <c r="B99" i="33"/>
  <c r="G108" i="33"/>
  <c r="K108" i="33"/>
  <c r="Y111" i="33"/>
  <c r="L94" i="33"/>
  <c r="C108" i="33"/>
  <c r="V113" i="33"/>
  <c r="I99" i="33"/>
  <c r="M101" i="33"/>
  <c r="C98" i="33"/>
  <c r="Q93" i="33"/>
  <c r="H103" i="33"/>
  <c r="I109" i="33"/>
  <c r="O102" i="33"/>
  <c r="X94" i="33"/>
  <c r="T112" i="33"/>
  <c r="K93" i="33"/>
  <c r="M91" i="33"/>
  <c r="P97" i="33"/>
  <c r="V94" i="33"/>
  <c r="G113" i="33"/>
  <c r="W101" i="33"/>
  <c r="C110" i="33"/>
  <c r="E94" i="33"/>
  <c r="P100" i="33"/>
  <c r="Y107" i="33"/>
  <c r="N97" i="33"/>
  <c r="I114" i="33"/>
  <c r="O105" i="33"/>
  <c r="M102" i="33"/>
  <c r="U95" i="33"/>
  <c r="D108" i="33"/>
  <c r="B104" i="33"/>
  <c r="I96" i="33"/>
  <c r="N110" i="33"/>
  <c r="O101" i="33"/>
  <c r="C113" i="33"/>
  <c r="X108" i="33"/>
  <c r="P99" i="33"/>
  <c r="G105" i="33"/>
  <c r="M100" i="33"/>
  <c r="L111" i="33"/>
  <c r="F100" i="33"/>
  <c r="P91" i="33"/>
  <c r="R94" i="33"/>
  <c r="P104" i="33"/>
  <c r="G98" i="33"/>
  <c r="O91" i="33"/>
  <c r="J92" i="33"/>
  <c r="I94" i="33"/>
  <c r="X96" i="33"/>
  <c r="F106" i="33"/>
  <c r="Y102" i="33"/>
  <c r="B105" i="33"/>
  <c r="W91" i="33"/>
  <c r="S95" i="33"/>
  <c r="P95" i="33"/>
  <c r="S110" i="33"/>
  <c r="J91" i="33"/>
  <c r="H92" i="33"/>
  <c r="D106" i="33"/>
  <c r="E108" i="33"/>
  <c r="E101" i="33"/>
  <c r="V95" i="33"/>
  <c r="M109" i="33"/>
  <c r="K114" i="33"/>
  <c r="O96" i="33"/>
  <c r="K94" i="33"/>
  <c r="H93" i="33"/>
  <c r="K100" i="33"/>
  <c r="V106" i="33"/>
  <c r="T106" i="33"/>
  <c r="I103" i="33"/>
  <c r="H101" i="33"/>
  <c r="H96" i="33"/>
  <c r="K111" i="33"/>
  <c r="M112" i="33"/>
  <c r="I105" i="33"/>
  <c r="D95" i="33"/>
  <c r="P94" i="33"/>
  <c r="G103" i="33"/>
  <c r="Y105" i="33"/>
  <c r="U109" i="33"/>
  <c r="M93" i="33"/>
  <c r="R102" i="33"/>
  <c r="J100" i="33"/>
  <c r="V101" i="33"/>
  <c r="M94" i="33"/>
  <c r="S113" i="33"/>
  <c r="W113" i="33"/>
  <c r="N112" i="33"/>
  <c r="W96" i="33"/>
  <c r="S107" i="33"/>
  <c r="H98" i="33"/>
  <c r="T109" i="33"/>
  <c r="X114" i="33"/>
  <c r="S108" i="33"/>
  <c r="Y98" i="33"/>
  <c r="N96" i="33"/>
  <c r="T108" i="33"/>
  <c r="G109" i="33"/>
  <c r="V93" i="33"/>
  <c r="I98" i="33"/>
  <c r="G107" i="33"/>
  <c r="F94" i="33"/>
  <c r="J93" i="33"/>
  <c r="I92" i="33"/>
  <c r="F103" i="33"/>
  <c r="K99" i="33"/>
  <c r="C107" i="33"/>
  <c r="V104" i="33"/>
  <c r="V110" i="33"/>
  <c r="C101" i="33"/>
  <c r="G100" i="33"/>
  <c r="I101" i="33"/>
  <c r="H113" i="33"/>
  <c r="N100" i="33"/>
  <c r="L91" i="33"/>
  <c r="C114" i="33"/>
  <c r="N95" i="33"/>
  <c r="X104" i="33"/>
  <c r="O111" i="33"/>
  <c r="W102" i="33"/>
  <c r="X113" i="33"/>
  <c r="S101" i="33"/>
  <c r="B103" i="33"/>
  <c r="H91" i="33"/>
  <c r="Y93" i="33"/>
  <c r="B92" i="33"/>
  <c r="T105" i="33"/>
  <c r="F107" i="33"/>
  <c r="Y101" i="33"/>
  <c r="O97" i="33"/>
  <c r="Q100" i="33"/>
  <c r="Y100" i="33"/>
  <c r="N106" i="33"/>
  <c r="G91" i="33"/>
  <c r="W95" i="33"/>
  <c r="H114" i="33"/>
  <c r="P110" i="33"/>
  <c r="N103" i="33"/>
  <c r="L104" i="33"/>
  <c r="O93" i="33"/>
  <c r="I108" i="33"/>
  <c r="S109" i="33"/>
  <c r="L103" i="33"/>
  <c r="F105" i="33"/>
  <c r="X101" i="33"/>
  <c r="P92" i="33"/>
  <c r="E103" i="33"/>
  <c r="C92" i="33"/>
  <c r="G92" i="33"/>
  <c r="K106" i="33"/>
  <c r="E98" i="33"/>
  <c r="V111" i="33"/>
  <c r="Y92" i="33"/>
  <c r="G101" i="33"/>
  <c r="L92" i="33"/>
  <c r="Y104" i="33"/>
  <c r="Y103" i="33"/>
  <c r="K104" i="33"/>
  <c r="O109" i="33"/>
  <c r="E109" i="33"/>
  <c r="J94" i="33"/>
  <c r="E111" i="33"/>
  <c r="R107" i="33"/>
  <c r="G96" i="33"/>
  <c r="Y97" i="33"/>
  <c r="M114" i="33"/>
  <c r="U110" i="33"/>
  <c r="V97" i="33"/>
  <c r="R111" i="33"/>
  <c r="W97" i="33"/>
  <c r="P105" i="33"/>
  <c r="N91" i="33"/>
  <c r="K102" i="33"/>
  <c r="J111" i="33"/>
  <c r="P111" i="33"/>
  <c r="D105" i="33"/>
  <c r="U91" i="33"/>
  <c r="C102" i="33"/>
  <c r="S100" i="33"/>
  <c r="H105" i="33"/>
  <c r="S114" i="33"/>
  <c r="F102" i="33"/>
  <c r="C96" i="33"/>
  <c r="B98" i="33"/>
  <c r="V107" i="33"/>
  <c r="W98" i="33"/>
  <c r="X112" i="33"/>
  <c r="U98" i="33"/>
  <c r="L106" i="33"/>
  <c r="R91" i="33"/>
  <c r="L102" i="33"/>
  <c r="E105" i="33"/>
  <c r="Q91" i="33"/>
  <c r="L100" i="33"/>
  <c r="C105" i="33"/>
  <c r="N107" i="33"/>
  <c r="U112" i="33"/>
  <c r="R104" i="33"/>
  <c r="F113" i="33"/>
  <c r="M113" i="33"/>
  <c r="U111" i="33"/>
  <c r="L101" i="33"/>
  <c r="T91" i="33"/>
  <c r="N98" i="33"/>
  <c r="N101" i="33"/>
  <c r="E93" i="33"/>
  <c r="K96" i="33"/>
  <c r="E97" i="33"/>
  <c r="W111" i="33"/>
  <c r="P98" i="33"/>
  <c r="F92" i="33"/>
  <c r="I102" i="33"/>
  <c r="S98" i="33"/>
  <c r="H94" i="33"/>
  <c r="X99" i="33"/>
  <c r="D96" i="33"/>
  <c r="F97" i="33"/>
  <c r="I100" i="33"/>
  <c r="F108" i="33"/>
  <c r="D110" i="33"/>
  <c r="G95" i="33"/>
  <c r="N92" i="33"/>
  <c r="D93" i="33"/>
  <c r="S99" i="33"/>
  <c r="H110" i="33"/>
  <c r="F112" i="33"/>
  <c r="U113" i="33"/>
  <c r="Q98" i="33"/>
  <c r="H111" i="33"/>
  <c r="J109" i="33"/>
  <c r="V114" i="33"/>
  <c r="R99" i="33"/>
  <c r="V102" i="33"/>
  <c r="J99" i="33"/>
  <c r="V112" i="33"/>
  <c r="F98" i="33"/>
  <c r="F96" i="33"/>
  <c r="W105" i="33"/>
  <c r="X105" i="33"/>
  <c r="K105" i="33"/>
  <c r="E102" i="33"/>
  <c r="Y96" i="33"/>
  <c r="W109" i="33"/>
  <c r="M95" i="33"/>
  <c r="B102" i="33"/>
  <c r="T100" i="33"/>
  <c r="Y91" i="33"/>
  <c r="R112" i="33"/>
  <c r="K91" i="33"/>
  <c r="M111" i="33"/>
  <c r="U97" i="33"/>
  <c r="V108" i="33"/>
  <c r="U100" i="33"/>
  <c r="F101" i="33"/>
  <c r="T94" i="33"/>
  <c r="L114" i="33"/>
  <c r="E92" i="33"/>
  <c r="G111" i="33"/>
  <c r="D98" i="33"/>
  <c r="D109" i="33"/>
  <c r="E95" i="33"/>
  <c r="B96" i="33"/>
  <c r="G110" i="33"/>
  <c r="Q108" i="33"/>
  <c r="D92" i="33"/>
  <c r="C103" i="33"/>
  <c r="C95" i="33"/>
  <c r="D104" i="33"/>
  <c r="Q113" i="33"/>
  <c r="F110" i="33"/>
  <c r="P107" i="33"/>
  <c r="U104" i="33"/>
  <c r="O114" i="33"/>
  <c r="L109" i="33"/>
  <c r="G94" i="33"/>
  <c r="P109" i="33"/>
  <c r="O113" i="33"/>
  <c r="X107" i="33"/>
  <c r="M92" i="33"/>
  <c r="M97" i="33"/>
  <c r="E91" i="33"/>
  <c r="J101" i="33"/>
  <c r="D113" i="33"/>
  <c r="G99" i="33"/>
  <c r="W99" i="33"/>
  <c r="Q114" i="33"/>
  <c r="U99" i="33"/>
  <c r="D112" i="33"/>
  <c r="F114" i="33"/>
  <c r="B97" i="33"/>
  <c r="S105" i="33"/>
  <c r="F111" i="33"/>
  <c r="H97" i="33"/>
  <c r="D91" i="33"/>
  <c r="L112" i="33"/>
  <c r="U108" i="33"/>
  <c r="I112" i="33"/>
  <c r="X100" i="33"/>
  <c r="R100" i="33"/>
  <c r="L96" i="33"/>
  <c r="H106" i="33"/>
  <c r="V103" i="33"/>
  <c r="H100" i="33"/>
  <c r="U102" i="33"/>
  <c r="R105" i="33"/>
  <c r="V92" i="33"/>
  <c r="O94" i="33"/>
  <c r="Y99" i="33"/>
  <c r="O112" i="33"/>
  <c r="E114" i="33"/>
  <c r="J103" i="33"/>
  <c r="R103" i="33"/>
  <c r="R101" i="33"/>
  <c r="N109" i="33"/>
  <c r="Q107" i="33"/>
  <c r="D99" i="33"/>
  <c r="W100" i="33"/>
  <c r="N93" i="33"/>
  <c r="L99" i="33"/>
  <c r="P101" i="33"/>
  <c r="R93" i="33"/>
  <c r="I95" i="33"/>
  <c r="X98" i="33"/>
  <c r="O95" i="33"/>
  <c r="O99" i="33"/>
  <c r="J107" i="33"/>
  <c r="Q97" i="33"/>
  <c r="W110" i="33"/>
  <c r="W107" i="33"/>
  <c r="G114" i="33"/>
  <c r="X109" i="33"/>
  <c r="K97" i="33"/>
  <c r="M106" i="33"/>
  <c r="O103" i="33"/>
  <c r="Q109" i="33"/>
  <c r="W108" i="33"/>
  <c r="I107" i="33"/>
  <c r="K113" i="33"/>
  <c r="B107" i="33"/>
  <c r="I104" i="33"/>
  <c r="D101" i="33"/>
  <c r="V91" i="33"/>
  <c r="U106" i="33"/>
  <c r="L108" i="33"/>
  <c r="U92" i="33"/>
  <c r="F104" i="33"/>
  <c r="Q104" i="33"/>
  <c r="N102" i="33"/>
  <c r="B94" i="33"/>
  <c r="L107" i="33"/>
  <c r="Q110" i="33"/>
  <c r="W92" i="33"/>
  <c r="O108" i="33"/>
  <c r="T104" i="33"/>
  <c r="D103" i="33"/>
  <c r="B112" i="33"/>
  <c r="W94" i="33"/>
  <c r="K109" i="33"/>
  <c r="F99" i="33"/>
  <c r="Y106" i="33"/>
  <c r="B109" i="33"/>
  <c r="B110" i="33"/>
  <c r="Q92" i="33"/>
  <c r="L113" i="33"/>
  <c r="C93" i="33"/>
  <c r="Y109" i="33"/>
  <c r="E99" i="33"/>
  <c r="S93" i="33"/>
  <c r="E104" i="33"/>
  <c r="V100" i="33"/>
  <c r="Q111" i="33"/>
  <c r="T114" i="33"/>
  <c r="J102" i="33"/>
  <c r="K92" i="33"/>
  <c r="M104" i="33"/>
  <c r="R109" i="33"/>
  <c r="H112" i="33"/>
  <c r="K107" i="33"/>
  <c r="V105" i="33"/>
  <c r="S96" i="33"/>
  <c r="T103" i="33"/>
  <c r="S103" i="33"/>
  <c r="Y110" i="33"/>
  <c r="W93" i="33"/>
  <c r="H99" i="33"/>
  <c r="Q96" i="33"/>
  <c r="D111" i="33"/>
  <c r="J95" i="33"/>
  <c r="P102" i="33"/>
  <c r="G104" i="33"/>
  <c r="S111" i="33"/>
  <c r="H109" i="33"/>
  <c r="F109" i="33"/>
  <c r="Y114" i="33"/>
  <c r="R97" i="33"/>
  <c r="J114" i="33"/>
  <c r="O7" i="26"/>
  <c r="N12" i="26"/>
  <c r="W187" i="26"/>
  <c r="X182" i="26"/>
  <c r="Q76" i="26"/>
  <c r="K11" i="26"/>
  <c r="F11" i="26" s="1"/>
  <c r="I357" i="27"/>
  <c r="J334" i="27"/>
  <c r="J357" i="27" s="1"/>
  <c r="Y150" i="26"/>
  <c r="Y68" i="26"/>
  <c r="V68" i="26" s="1"/>
  <c r="I98" i="28"/>
  <c r="J97" i="28"/>
  <c r="J98" i="28" s="1"/>
  <c r="K8" i="26"/>
  <c r="H8" i="26" s="1"/>
  <c r="X48" i="26"/>
  <c r="W8" i="26"/>
  <c r="L45" i="21"/>
  <c r="S88" i="26"/>
  <c r="T83" i="26"/>
  <c r="J102" i="29"/>
  <c r="J103" i="29" s="1"/>
  <c r="I103" i="29"/>
  <c r="P12" i="26"/>
  <c r="Q7" i="26"/>
  <c r="I118" i="29"/>
  <c r="J117" i="29"/>
  <c r="J118" i="29" s="1"/>
  <c r="K196" i="26"/>
  <c r="J196" i="26" s="1"/>
  <c r="V148" i="26"/>
  <c r="R7" i="26"/>
  <c r="M7" i="26"/>
  <c r="L12" i="26"/>
  <c r="L47" i="21"/>
  <c r="R9" i="26"/>
  <c r="O185" i="26"/>
  <c r="U124" i="26"/>
  <c r="V119" i="26"/>
  <c r="J115" i="26"/>
  <c r="H121" i="26"/>
  <c r="X191" i="26"/>
  <c r="W196" i="26"/>
  <c r="I58" i="29"/>
  <c r="J57" i="29"/>
  <c r="J58" i="29" s="1"/>
  <c r="W142" i="26"/>
  <c r="X137" i="26"/>
  <c r="J178" i="26"/>
  <c r="Q151" i="26"/>
  <c r="M194" i="26"/>
  <c r="Y194" i="26"/>
  <c r="X194" i="26" s="1"/>
  <c r="I88" i="29"/>
  <c r="J87" i="29"/>
  <c r="J88" i="29" s="1"/>
  <c r="V173" i="26"/>
  <c r="U178" i="26"/>
  <c r="M85" i="26"/>
  <c r="Y85" i="26"/>
  <c r="T85" i="26" s="1"/>
  <c r="W61" i="26"/>
  <c r="X56" i="26"/>
  <c r="I113" i="28"/>
  <c r="J112" i="28"/>
  <c r="J113" i="28" s="1"/>
  <c r="Y110" i="26"/>
  <c r="R115" i="26"/>
  <c r="O115" i="26" s="1"/>
  <c r="Y137" i="26"/>
  <c r="R142" i="26"/>
  <c r="Q142" i="26" s="1"/>
  <c r="U9" i="26"/>
  <c r="V49" i="26"/>
  <c r="T59" i="26"/>
  <c r="Y200" i="26"/>
  <c r="R205" i="26"/>
  <c r="O205" i="26" s="1"/>
  <c r="I303" i="27"/>
  <c r="J280" i="27"/>
  <c r="J303" i="27" s="1"/>
  <c r="R160" i="26"/>
  <c r="M160" i="26" s="1"/>
  <c r="Y155" i="26"/>
  <c r="Y160" i="26" s="1"/>
  <c r="S97" i="26"/>
  <c r="T92" i="26"/>
  <c r="U70" i="26"/>
  <c r="V65" i="26"/>
  <c r="J133" i="26"/>
  <c r="T65" i="26"/>
  <c r="S70" i="26"/>
  <c r="O59" i="26"/>
  <c r="V49" i="21"/>
  <c r="H113" i="26"/>
  <c r="O151" i="26"/>
  <c r="M112" i="26"/>
  <c r="Y112" i="26"/>
  <c r="T112" i="26" s="1"/>
  <c r="L55" i="21"/>
  <c r="H187" i="26"/>
  <c r="Q103" i="26"/>
  <c r="Y103" i="26"/>
  <c r="T103" i="26" s="1"/>
  <c r="O58" i="26"/>
  <c r="Y58" i="26"/>
  <c r="X58" i="26" s="1"/>
  <c r="O149" i="26"/>
  <c r="K61" i="26"/>
  <c r="J61" i="26" s="1"/>
  <c r="H102" i="26"/>
  <c r="X147" i="26"/>
  <c r="R178" i="26"/>
  <c r="M178" i="26" s="1"/>
  <c r="Y173" i="26"/>
  <c r="T157" i="26"/>
  <c r="M175" i="26"/>
  <c r="Y175" i="26"/>
  <c r="T175" i="26" s="1"/>
  <c r="J92" i="29"/>
  <c r="J93" i="29" s="1"/>
  <c r="I93" i="29"/>
  <c r="Y166" i="26"/>
  <c r="V166" i="26" s="1"/>
  <c r="AL45" i="21"/>
  <c r="I48" i="28"/>
  <c r="J47" i="28"/>
  <c r="J48" i="28" s="1"/>
  <c r="S106" i="26"/>
  <c r="T101" i="26"/>
  <c r="S187" i="26"/>
  <c r="T182" i="26"/>
  <c r="T56" i="26"/>
  <c r="S61" i="26"/>
  <c r="Y74" i="26"/>
  <c r="R79" i="26"/>
  <c r="O79" i="26" s="1"/>
  <c r="K62" i="21"/>
  <c r="L38" i="21"/>
  <c r="I249" i="27"/>
  <c r="J226" i="27"/>
  <c r="J249" i="27" s="1"/>
  <c r="U10" i="26"/>
  <c r="J37" i="28"/>
  <c r="J38" i="28" s="1"/>
  <c r="I38" i="28"/>
  <c r="T68" i="26"/>
  <c r="K97" i="26"/>
  <c r="J97" i="26" s="1"/>
  <c r="H194" i="26"/>
  <c r="Q157" i="26"/>
  <c r="I118" i="28"/>
  <c r="J117" i="28"/>
  <c r="J118" i="28" s="1"/>
  <c r="K106" i="26"/>
  <c r="H106" i="26" s="1"/>
  <c r="Y83" i="26"/>
  <c r="R88" i="26"/>
  <c r="O88" i="26" s="1"/>
  <c r="H7" i="26"/>
  <c r="G12" i="26"/>
  <c r="K151" i="26"/>
  <c r="F151" i="26" s="1"/>
  <c r="H178" i="26"/>
  <c r="I123" i="29"/>
  <c r="J122" i="29"/>
  <c r="J123" i="29" s="1"/>
  <c r="H202" i="26"/>
  <c r="AF45" i="21"/>
  <c r="L44" i="21"/>
  <c r="Y47" i="26"/>
  <c r="R52" i="26"/>
  <c r="Q52" i="26" s="1"/>
  <c r="O112" i="26"/>
  <c r="X49" i="26"/>
  <c r="L51" i="21"/>
  <c r="V155" i="26"/>
  <c r="U160" i="26"/>
  <c r="U55" i="33"/>
  <c r="E33" i="33"/>
  <c r="F48" i="33"/>
  <c r="P37" i="33"/>
  <c r="Q53" i="33"/>
  <c r="O56" i="33"/>
  <c r="V49" i="33"/>
  <c r="D35" i="33"/>
  <c r="O38" i="33"/>
  <c r="J39" i="33"/>
  <c r="R52" i="33"/>
  <c r="K42" i="33"/>
  <c r="C36" i="33"/>
  <c r="W51" i="33"/>
  <c r="D50" i="33"/>
  <c r="T46" i="33"/>
  <c r="Y43" i="33"/>
  <c r="N52" i="33"/>
  <c r="F54" i="33"/>
  <c r="X50" i="33"/>
  <c r="V53" i="33"/>
  <c r="U43" i="33"/>
  <c r="M35" i="33"/>
  <c r="I38" i="33"/>
  <c r="Y38" i="33"/>
  <c r="G40" i="33"/>
  <c r="T47" i="33"/>
  <c r="L51" i="33"/>
  <c r="H53" i="33"/>
  <c r="T41" i="33"/>
  <c r="N51" i="33"/>
  <c r="T38" i="33"/>
  <c r="W48" i="33"/>
  <c r="D33" i="33"/>
  <c r="W39" i="33"/>
  <c r="U52" i="33"/>
  <c r="F46" i="33"/>
  <c r="E41" i="33"/>
  <c r="P40" i="33"/>
  <c r="F45" i="33"/>
  <c r="H41" i="33"/>
  <c r="J37" i="33"/>
  <c r="H43" i="33"/>
  <c r="H54" i="33"/>
  <c r="N44" i="33"/>
  <c r="U36" i="33"/>
  <c r="W49" i="33"/>
  <c r="L44" i="33"/>
  <c r="C53" i="33"/>
  <c r="W42" i="33"/>
  <c r="K53" i="33"/>
  <c r="U49" i="33"/>
  <c r="W46" i="33"/>
  <c r="J44" i="33"/>
  <c r="R54" i="33"/>
  <c r="C54" i="33"/>
  <c r="N41" i="33"/>
  <c r="R56" i="33"/>
  <c r="D41" i="33"/>
  <c r="H48" i="33"/>
  <c r="P43" i="33"/>
  <c r="H35" i="33"/>
  <c r="E43" i="33"/>
  <c r="G33" i="33"/>
  <c r="O45" i="33"/>
  <c r="T55" i="33"/>
  <c r="R39" i="33"/>
  <c r="L41" i="33"/>
  <c r="K40" i="33"/>
  <c r="S34" i="33"/>
  <c r="E53" i="33"/>
  <c r="J54" i="33"/>
  <c r="X37" i="33"/>
  <c r="C52" i="33"/>
  <c r="G34" i="33"/>
  <c r="V56" i="33"/>
  <c r="G44" i="33"/>
  <c r="E54" i="33"/>
  <c r="U45" i="33"/>
  <c r="I51" i="33"/>
  <c r="M53" i="33"/>
  <c r="F36" i="33"/>
  <c r="O51" i="33"/>
  <c r="Q52" i="33"/>
  <c r="B47" i="33"/>
  <c r="R37" i="33"/>
  <c r="K34" i="33"/>
  <c r="M39" i="33"/>
  <c r="M56" i="33"/>
  <c r="U42" i="33"/>
  <c r="D38" i="33"/>
  <c r="U50" i="33"/>
  <c r="H34" i="33"/>
  <c r="P55" i="33"/>
  <c r="H38" i="33"/>
  <c r="E50" i="33"/>
  <c r="Q54" i="33"/>
  <c r="O36" i="33"/>
  <c r="X47" i="33"/>
  <c r="U39" i="33"/>
  <c r="J34" i="33"/>
  <c r="Y33" i="33"/>
  <c r="P50" i="33"/>
  <c r="V33" i="33"/>
  <c r="H42" i="33"/>
  <c r="D42" i="33"/>
  <c r="M45" i="33"/>
  <c r="R42" i="33"/>
  <c r="J52" i="33"/>
  <c r="K55" i="33"/>
  <c r="R55" i="33"/>
  <c r="H55" i="33"/>
  <c r="O34" i="33"/>
  <c r="Y39" i="33"/>
  <c r="U51" i="33"/>
  <c r="U46" i="33"/>
  <c r="E35" i="33"/>
  <c r="U37" i="33"/>
  <c r="F37" i="33"/>
  <c r="Y56" i="33"/>
  <c r="E39" i="33"/>
  <c r="E49" i="33"/>
  <c r="J56" i="33"/>
  <c r="R51" i="33"/>
  <c r="H39" i="33"/>
  <c r="O43" i="33"/>
  <c r="J46" i="33"/>
  <c r="W38" i="33"/>
  <c r="S50" i="33"/>
  <c r="F52" i="33"/>
  <c r="W43" i="33"/>
  <c r="G37" i="33"/>
  <c r="N35" i="33"/>
  <c r="U44" i="33"/>
  <c r="O39" i="33"/>
  <c r="J40" i="33"/>
  <c r="K35" i="33"/>
  <c r="G45" i="33"/>
  <c r="K33" i="33"/>
  <c r="O41" i="33"/>
  <c r="D51" i="33"/>
  <c r="V38" i="33"/>
  <c r="I39" i="33"/>
  <c r="Y54" i="33"/>
  <c r="E45" i="33"/>
  <c r="O37" i="33"/>
  <c r="Q42" i="33"/>
  <c r="V43" i="33"/>
  <c r="K52" i="33"/>
  <c r="C33" i="33"/>
  <c r="L36" i="33"/>
  <c r="C40" i="33"/>
  <c r="Q37" i="33"/>
  <c r="T42" i="33"/>
  <c r="G39" i="33"/>
  <c r="V37" i="33"/>
  <c r="O33" i="33"/>
  <c r="P36" i="33"/>
  <c r="L47" i="33"/>
  <c r="U33" i="33"/>
  <c r="J33" i="33"/>
  <c r="X56" i="33"/>
  <c r="W54" i="33"/>
  <c r="U34" i="33"/>
  <c r="H46" i="33"/>
  <c r="B35" i="33"/>
  <c r="E37" i="33"/>
  <c r="S53" i="33"/>
  <c r="C38" i="33"/>
  <c r="G35" i="33"/>
  <c r="P52" i="33"/>
  <c r="F41" i="33"/>
  <c r="S43" i="33"/>
  <c r="N54" i="33"/>
  <c r="P48" i="33"/>
  <c r="B52" i="33"/>
  <c r="K41" i="33"/>
  <c r="O52" i="33"/>
  <c r="C47" i="33"/>
  <c r="O40" i="33"/>
  <c r="G36" i="33"/>
  <c r="T39" i="33"/>
  <c r="F38" i="33"/>
  <c r="I49" i="33"/>
  <c r="Q34" i="33"/>
  <c r="I56" i="33"/>
  <c r="B41" i="33"/>
  <c r="L42" i="33"/>
  <c r="S36" i="33"/>
  <c r="M49" i="33"/>
  <c r="M55" i="33"/>
  <c r="R45" i="33"/>
  <c r="Q40" i="33"/>
  <c r="J36" i="33"/>
  <c r="M50" i="33"/>
  <c r="P56" i="33"/>
  <c r="G41" i="33"/>
  <c r="M33" i="33"/>
  <c r="J55" i="33"/>
  <c r="I50" i="33"/>
  <c r="B33" i="33"/>
  <c r="Q47" i="33"/>
  <c r="F34" i="33"/>
  <c r="R40" i="33"/>
  <c r="T53" i="33"/>
  <c r="O53" i="33"/>
  <c r="T56" i="33"/>
  <c r="E42" i="33"/>
  <c r="S48" i="33"/>
  <c r="E51" i="33"/>
  <c r="S35" i="33"/>
  <c r="J38" i="33"/>
  <c r="M42" i="33"/>
  <c r="F40" i="33"/>
  <c r="N56" i="33"/>
  <c r="X44" i="33"/>
  <c r="T36" i="33"/>
  <c r="L40" i="33"/>
  <c r="W53" i="33"/>
  <c r="S55" i="33"/>
  <c r="L34" i="33"/>
  <c r="W33" i="33"/>
  <c r="K39" i="33"/>
  <c r="Q46" i="33"/>
  <c r="L37" i="33"/>
  <c r="L46" i="33"/>
  <c r="Y35" i="33"/>
  <c r="P54" i="33"/>
  <c r="D49" i="33"/>
  <c r="X42" i="33"/>
  <c r="B51" i="33"/>
  <c r="C43" i="33"/>
  <c r="H49" i="33"/>
  <c r="Q49" i="33"/>
  <c r="N49" i="33"/>
  <c r="Y53" i="33"/>
  <c r="J43" i="33"/>
  <c r="K50" i="33"/>
  <c r="V41" i="33"/>
  <c r="I55" i="33"/>
  <c r="C55" i="33"/>
  <c r="F47" i="33"/>
  <c r="K43" i="33"/>
  <c r="H47" i="33"/>
  <c r="E44" i="33"/>
  <c r="G42" i="33"/>
  <c r="W44" i="33"/>
  <c r="G46" i="33"/>
  <c r="G51" i="33"/>
  <c r="B42" i="33"/>
  <c r="S47" i="33"/>
  <c r="Y46" i="33"/>
  <c r="R53" i="33"/>
  <c r="C41" i="33"/>
  <c r="L49" i="33"/>
  <c r="C51" i="33"/>
  <c r="E47" i="33"/>
  <c r="D36" i="33"/>
  <c r="M38" i="33"/>
  <c r="P33" i="33"/>
  <c r="Q39" i="33"/>
  <c r="Y49" i="33"/>
  <c r="W36" i="33"/>
  <c r="X52" i="33"/>
  <c r="H36" i="33"/>
  <c r="U53" i="33"/>
  <c r="X53" i="33"/>
  <c r="P47" i="33"/>
  <c r="G53" i="33"/>
  <c r="K46" i="33"/>
  <c r="F56" i="33"/>
  <c r="M52" i="33"/>
  <c r="M41" i="33"/>
  <c r="Y34" i="33"/>
  <c r="C44" i="33"/>
  <c r="V54" i="33"/>
  <c r="X51" i="33"/>
  <c r="C35" i="33"/>
  <c r="M36" i="33"/>
  <c r="Y42" i="33"/>
  <c r="Q45" i="33"/>
  <c r="M47" i="33"/>
  <c r="O50" i="33"/>
  <c r="R33" i="33"/>
  <c r="P53" i="33"/>
  <c r="V39" i="33"/>
  <c r="Q38" i="33"/>
  <c r="O49" i="33"/>
  <c r="O46" i="33"/>
  <c r="Q44" i="33"/>
  <c r="D54" i="33"/>
  <c r="Y47" i="33"/>
  <c r="Y52" i="33"/>
  <c r="T40" i="33"/>
  <c r="Y51" i="33"/>
  <c r="O55" i="33"/>
  <c r="N48" i="33"/>
  <c r="B45" i="33"/>
  <c r="I43" i="33"/>
  <c r="N42" i="33"/>
  <c r="E55" i="33"/>
  <c r="M51" i="33"/>
  <c r="U54" i="33"/>
  <c r="H51" i="33"/>
  <c r="F35" i="33"/>
  <c r="I33" i="33"/>
  <c r="F39" i="33"/>
  <c r="D55" i="33"/>
  <c r="X45" i="33"/>
  <c r="E40" i="33"/>
  <c r="C37" i="33"/>
  <c r="B40" i="33"/>
  <c r="B55" i="33"/>
  <c r="D34" i="33"/>
  <c r="Y50" i="33"/>
  <c r="R44" i="33"/>
  <c r="T45" i="33"/>
  <c r="X48" i="33"/>
  <c r="G54" i="33"/>
  <c r="T44" i="33"/>
  <c r="R46" i="33"/>
  <c r="N39" i="33"/>
  <c r="W55" i="33"/>
  <c r="T34" i="33"/>
  <c r="V52" i="33"/>
  <c r="V40" i="33"/>
  <c r="S56" i="33"/>
  <c r="I54" i="33"/>
  <c r="J50" i="33"/>
  <c r="H50" i="33"/>
  <c r="K44" i="33"/>
  <c r="D56" i="33"/>
  <c r="X55" i="33"/>
  <c r="S51" i="33"/>
  <c r="M43" i="33"/>
  <c r="X46" i="33"/>
  <c r="W40" i="33"/>
  <c r="L33" i="33"/>
  <c r="D52" i="33"/>
  <c r="W45" i="33"/>
  <c r="B38" i="33"/>
  <c r="S52" i="33"/>
  <c r="D43" i="33"/>
  <c r="T33" i="33"/>
  <c r="S40" i="33"/>
  <c r="C42" i="33"/>
  <c r="X35" i="33"/>
  <c r="X54" i="33"/>
  <c r="V46" i="33"/>
  <c r="N43" i="33"/>
  <c r="C34" i="33"/>
  <c r="I42" i="33"/>
  <c r="K45" i="33"/>
  <c r="X39" i="33"/>
  <c r="E34" i="33"/>
  <c r="V55" i="33"/>
  <c r="S42" i="33"/>
  <c r="C50" i="33"/>
  <c r="B53" i="33"/>
  <c r="P45" i="33"/>
  <c r="C56" i="33"/>
  <c r="H56" i="33"/>
  <c r="P42" i="33"/>
  <c r="I37" i="33"/>
  <c r="Q35" i="33"/>
  <c r="R34" i="33"/>
  <c r="F44" i="33"/>
  <c r="K51" i="33"/>
  <c r="H33" i="33"/>
  <c r="F50" i="33"/>
  <c r="B34" i="33"/>
  <c r="I48" i="33"/>
  <c r="T35" i="33"/>
  <c r="S46" i="33"/>
  <c r="X33" i="33"/>
  <c r="R47" i="33"/>
  <c r="Y55" i="33"/>
  <c r="W50" i="33"/>
  <c r="T48" i="33"/>
  <c r="I52" i="33"/>
  <c r="M34" i="33"/>
  <c r="F43" i="33"/>
  <c r="N46" i="33"/>
  <c r="W56" i="33"/>
  <c r="E52" i="33"/>
  <c r="L39" i="33"/>
  <c r="Y48" i="33"/>
  <c r="O44" i="33"/>
  <c r="D46" i="33"/>
  <c r="Q48" i="33"/>
  <c r="H44" i="33"/>
  <c r="M40" i="33"/>
  <c r="G56" i="33"/>
  <c r="V36" i="33"/>
  <c r="O35" i="33"/>
  <c r="S41" i="33"/>
  <c r="L52" i="33"/>
  <c r="F53" i="33"/>
  <c r="J41" i="33"/>
  <c r="R49" i="33"/>
  <c r="X34" i="33"/>
  <c r="D53" i="33"/>
  <c r="J51" i="33"/>
  <c r="H37" i="33"/>
  <c r="Y41" i="33"/>
  <c r="X36" i="33"/>
  <c r="D40" i="33"/>
  <c r="K54" i="33"/>
  <c r="D37" i="33"/>
  <c r="S38" i="33"/>
  <c r="L50" i="33"/>
  <c r="F49" i="33"/>
  <c r="S33" i="33"/>
  <c r="V50" i="33"/>
  <c r="D44" i="33"/>
  <c r="B48" i="33"/>
  <c r="P49" i="33"/>
  <c r="B36" i="33"/>
  <c r="C39" i="33"/>
  <c r="R36" i="33"/>
  <c r="T54" i="33"/>
  <c r="U56" i="33"/>
  <c r="W52" i="33"/>
  <c r="N33" i="33"/>
  <c r="N45" i="33"/>
  <c r="H45" i="33"/>
  <c r="S44" i="33"/>
  <c r="J47" i="33"/>
  <c r="E48" i="33"/>
  <c r="M37" i="33"/>
  <c r="V51" i="33"/>
  <c r="I47" i="33"/>
  <c r="C45" i="33"/>
  <c r="S37" i="33"/>
  <c r="N38" i="33"/>
  <c r="Q33" i="33"/>
  <c r="S39" i="33"/>
  <c r="I41" i="33"/>
  <c r="I53" i="33"/>
  <c r="Q55" i="33"/>
  <c r="U41" i="33"/>
  <c r="N53" i="33"/>
  <c r="W41" i="33"/>
  <c r="I34" i="33"/>
  <c r="Q51" i="33"/>
  <c r="G48" i="33"/>
  <c r="G47" i="33"/>
  <c r="G49" i="33"/>
  <c r="P41" i="33"/>
  <c r="S45" i="33"/>
  <c r="L45" i="33"/>
  <c r="L56" i="33"/>
  <c r="N37" i="33"/>
  <c r="O47" i="33"/>
  <c r="X40" i="33"/>
  <c r="Y44" i="33"/>
  <c r="F55" i="33"/>
  <c r="Q41" i="33"/>
  <c r="V48" i="33"/>
  <c r="L54" i="33"/>
  <c r="I40" i="33"/>
  <c r="Q50" i="33"/>
  <c r="J42" i="33"/>
  <c r="B50" i="33"/>
  <c r="H40" i="33"/>
  <c r="R50" i="33"/>
  <c r="L43" i="33"/>
  <c r="H52" i="33"/>
  <c r="X43" i="33"/>
  <c r="J49" i="33"/>
  <c r="T51" i="33"/>
  <c r="X49" i="33"/>
  <c r="T43" i="33"/>
  <c r="P46" i="33"/>
  <c r="I44" i="33"/>
  <c r="U38" i="33"/>
  <c r="U40" i="33"/>
  <c r="U48" i="33"/>
  <c r="P44" i="33"/>
  <c r="C48" i="33"/>
  <c r="Y45" i="33"/>
  <c r="I45" i="33"/>
  <c r="D48" i="33"/>
  <c r="K49" i="33"/>
  <c r="P51" i="33"/>
  <c r="L38" i="33"/>
  <c r="L55" i="33"/>
  <c r="P38" i="33"/>
  <c r="M46" i="33"/>
  <c r="U35" i="33"/>
  <c r="K38" i="33"/>
  <c r="M44" i="33"/>
  <c r="V35" i="33"/>
  <c r="M48" i="33"/>
  <c r="T49" i="33"/>
  <c r="K37" i="33"/>
  <c r="Y36" i="33"/>
  <c r="Q56" i="33"/>
  <c r="V47" i="33"/>
  <c r="P35" i="33"/>
  <c r="L53" i="33"/>
  <c r="V44" i="33"/>
  <c r="K56" i="33"/>
  <c r="O42" i="33"/>
  <c r="E46" i="33"/>
  <c r="N47" i="33"/>
  <c r="J45" i="33"/>
  <c r="B44" i="33"/>
  <c r="E36" i="33"/>
  <c r="O54" i="33"/>
  <c r="R38" i="33"/>
  <c r="B49" i="33"/>
  <c r="V45" i="33"/>
  <c r="P39" i="33"/>
  <c r="B37" i="33"/>
  <c r="K48" i="33"/>
  <c r="V34" i="33"/>
  <c r="F33" i="33"/>
  <c r="D45" i="33"/>
  <c r="X41" i="33"/>
  <c r="B54" i="33"/>
  <c r="B46" i="33"/>
  <c r="F42" i="33"/>
  <c r="B39" i="33"/>
  <c r="R35" i="33"/>
  <c r="W37" i="33"/>
  <c r="U47" i="33"/>
  <c r="J48" i="33"/>
  <c r="N40" i="33"/>
  <c r="E38" i="33"/>
  <c r="S54" i="33"/>
  <c r="Q43" i="33"/>
  <c r="I46" i="33"/>
  <c r="P34" i="33"/>
  <c r="V42" i="33"/>
  <c r="B56" i="33"/>
  <c r="N55" i="33"/>
  <c r="N36" i="33"/>
  <c r="L35" i="33"/>
  <c r="G38" i="33"/>
  <c r="T50" i="33"/>
  <c r="B43" i="33"/>
  <c r="C46" i="33"/>
  <c r="Q36" i="33"/>
  <c r="I35" i="33"/>
  <c r="Y40" i="33"/>
  <c r="T37" i="33"/>
  <c r="G50" i="33"/>
  <c r="D47" i="33"/>
  <c r="F51" i="33"/>
  <c r="R48" i="33"/>
  <c r="D39" i="33"/>
  <c r="C49" i="33"/>
  <c r="E56" i="33"/>
  <c r="I36" i="33"/>
  <c r="W34" i="33"/>
  <c r="G43" i="33"/>
  <c r="L48" i="33"/>
  <c r="T52" i="33"/>
  <c r="G52" i="33"/>
  <c r="K36" i="33"/>
  <c r="G55" i="33"/>
  <c r="O48" i="33"/>
  <c r="X38" i="33"/>
  <c r="K47" i="33"/>
  <c r="J35" i="33"/>
  <c r="Y37" i="33"/>
  <c r="M54" i="33"/>
  <c r="N50" i="33"/>
  <c r="R43" i="33"/>
  <c r="W47" i="33"/>
  <c r="N34" i="33"/>
  <c r="S49" i="33"/>
  <c r="R41" i="33"/>
  <c r="J53" i="33"/>
  <c r="W35" i="33"/>
  <c r="K9" i="26"/>
  <c r="H9" i="26" s="1"/>
  <c r="W79" i="26"/>
  <c r="X74" i="26"/>
  <c r="V46" i="21"/>
  <c r="L52" i="21"/>
  <c r="I411" i="27"/>
  <c r="J388" i="27"/>
  <c r="J411" i="27" s="1"/>
  <c r="R97" i="26"/>
  <c r="M97" i="26" s="1"/>
  <c r="Y92" i="26"/>
  <c r="O193" i="26"/>
  <c r="Y193" i="26"/>
  <c r="X193" i="26" s="1"/>
  <c r="Y128" i="26"/>
  <c r="R133" i="26"/>
  <c r="Q133" i="26" s="1"/>
  <c r="K10" i="26"/>
  <c r="J10" i="26" s="1"/>
  <c r="M167" i="26"/>
  <c r="Y167" i="26"/>
  <c r="X167" i="26" s="1"/>
  <c r="W133" i="26"/>
  <c r="X128" i="26"/>
  <c r="J496" i="27"/>
  <c r="J519" i="27" s="1"/>
  <c r="I519" i="27"/>
  <c r="I114" i="27"/>
  <c r="J91" i="27"/>
  <c r="J114" i="27" s="1"/>
  <c r="J202" i="26"/>
  <c r="I93" i="28"/>
  <c r="J92" i="28"/>
  <c r="J93" i="28" s="1"/>
  <c r="W205" i="26"/>
  <c r="X200" i="26"/>
  <c r="I123" i="28"/>
  <c r="J122" i="28"/>
  <c r="J123" i="28" s="1"/>
  <c r="X146" i="26"/>
  <c r="W151" i="26"/>
  <c r="K52" i="26"/>
  <c r="H52" i="26" s="1"/>
  <c r="Q85" i="26"/>
  <c r="O174" i="26"/>
  <c r="Y174" i="26"/>
  <c r="J193" i="26"/>
  <c r="X119" i="26"/>
  <c r="W124" i="26"/>
  <c r="I98" i="29"/>
  <c r="J97" i="29"/>
  <c r="J98" i="29" s="1"/>
  <c r="L39" i="21"/>
  <c r="M149" i="26"/>
  <c r="J165" i="26"/>
  <c r="J77" i="29"/>
  <c r="J78" i="29" s="1"/>
  <c r="I78" i="29"/>
  <c r="R124" i="26"/>
  <c r="M124" i="26" s="1"/>
  <c r="Y119" i="26"/>
  <c r="Q61" i="26"/>
  <c r="X164" i="26"/>
  <c r="W169" i="26"/>
  <c r="S142" i="26"/>
  <c r="T137" i="26"/>
  <c r="F115" i="26"/>
  <c r="R8" i="26"/>
  <c r="M8" i="26" s="1"/>
  <c r="AI62" i="21"/>
  <c r="AF62" i="21" s="1"/>
  <c r="AF44" i="21"/>
  <c r="AL48" i="21"/>
  <c r="Y102" i="26"/>
  <c r="T102" i="26" s="1"/>
  <c r="M93" i="26"/>
  <c r="Y93" i="26"/>
  <c r="X93" i="26" s="1"/>
  <c r="X202" i="26"/>
  <c r="K205" i="26"/>
  <c r="J205" i="26" s="1"/>
  <c r="Q75" i="26"/>
  <c r="J118" i="27"/>
  <c r="J141" i="27" s="1"/>
  <c r="I141" i="27"/>
  <c r="T75" i="26"/>
  <c r="V48" i="21"/>
  <c r="W178" i="26"/>
  <c r="X173" i="26"/>
  <c r="R70" i="26"/>
  <c r="Q70" i="26" s="1"/>
  <c r="Y65" i="26"/>
  <c r="Y50" i="26"/>
  <c r="X50" i="26" s="1"/>
  <c r="V41" i="21"/>
  <c r="V59" i="26"/>
  <c r="M203" i="26"/>
  <c r="V53" i="21"/>
  <c r="U187" i="26"/>
  <c r="V182" i="26"/>
  <c r="J72" i="28"/>
  <c r="J73" i="28" s="1"/>
  <c r="I73" i="28"/>
  <c r="M84" i="26"/>
  <c r="V146" i="26"/>
  <c r="U151" i="26"/>
  <c r="V147" i="26"/>
  <c r="Y111" i="26"/>
  <c r="X111" i="26" s="1"/>
  <c r="Q130" i="26"/>
  <c r="Y130" i="26"/>
  <c r="X130" i="26" s="1"/>
  <c r="S133" i="26"/>
  <c r="T128" i="26"/>
  <c r="J87" i="28"/>
  <c r="J88" i="28" s="1"/>
  <c r="I88" i="28"/>
  <c r="J64" i="27"/>
  <c r="J87" i="27" s="1"/>
  <c r="I87" i="27"/>
  <c r="J62" i="21"/>
  <c r="AL62" i="21" s="1"/>
  <c r="AL38" i="21"/>
  <c r="J42" i="29"/>
  <c r="J43" i="29" s="1"/>
  <c r="I43" i="29"/>
  <c r="Y105" i="26"/>
  <c r="J58" i="26"/>
  <c r="M165" i="26"/>
  <c r="Y165" i="26"/>
  <c r="X165" i="26" s="1"/>
  <c r="O157" i="26"/>
  <c r="U196" i="26"/>
  <c r="V191" i="26"/>
  <c r="Y95" i="26"/>
  <c r="I492" i="27"/>
  <c r="J469" i="27"/>
  <c r="J492" i="27" s="1"/>
  <c r="Q131" i="26"/>
  <c r="V48" i="26"/>
  <c r="U8" i="26"/>
  <c r="AC62" i="21"/>
  <c r="V149" i="26"/>
  <c r="X140" i="26"/>
  <c r="AF38" i="21"/>
  <c r="O121" i="26"/>
  <c r="Y121" i="26"/>
  <c r="X121" i="26" s="1"/>
  <c r="J361" i="27"/>
  <c r="J384" i="27" s="1"/>
  <c r="I384" i="27"/>
  <c r="H84" i="26"/>
  <c r="F70" i="26"/>
  <c r="U61" i="26"/>
  <c r="V56" i="26"/>
  <c r="R169" i="26"/>
  <c r="Q169" i="26" s="1"/>
  <c r="Y164" i="26"/>
  <c r="Q112" i="26"/>
  <c r="M185" i="26"/>
  <c r="Y104" i="26"/>
  <c r="T104" i="26" s="1"/>
  <c r="F148" i="26"/>
  <c r="U133" i="26"/>
  <c r="V128" i="26"/>
  <c r="J67" i="29"/>
  <c r="J68" i="29" s="1"/>
  <c r="I68" i="29"/>
  <c r="I53" i="29"/>
  <c r="J52" i="29"/>
  <c r="J53" i="29" s="1"/>
  <c r="Y66" i="26"/>
  <c r="X66" i="26" s="1"/>
  <c r="F124" i="26"/>
  <c r="V203" i="26"/>
  <c r="L54" i="21"/>
  <c r="Q66" i="26"/>
  <c r="M76" i="26"/>
  <c r="T94" i="26"/>
  <c r="T74" i="26"/>
  <c r="S79" i="26"/>
  <c r="J184" i="26"/>
  <c r="U7" i="26"/>
  <c r="U52" i="26"/>
  <c r="V47" i="26"/>
  <c r="D62" i="21"/>
  <c r="J145" i="27"/>
  <c r="J168" i="27" s="1"/>
  <c r="I168" i="27"/>
  <c r="O10" i="26"/>
  <c r="L46" i="21"/>
  <c r="I63" i="28"/>
  <c r="J62" i="28"/>
  <c r="J63" i="28" s="1"/>
  <c r="T201" i="26"/>
  <c r="J139" i="26"/>
  <c r="AL41" i="21"/>
  <c r="J84" i="26"/>
  <c r="Q59" i="26"/>
  <c r="J37" i="29"/>
  <c r="J38" i="29" s="1"/>
  <c r="I38" i="29"/>
  <c r="I465" i="27"/>
  <c r="J442" i="27"/>
  <c r="J465" i="27" s="1"/>
  <c r="S151" i="26"/>
  <c r="T146" i="26"/>
  <c r="M122" i="26"/>
  <c r="Y122" i="26"/>
  <c r="V122" i="26" s="1"/>
  <c r="X65" i="26"/>
  <c r="W70" i="26"/>
  <c r="Q84" i="26"/>
  <c r="V92" i="26"/>
  <c r="U97" i="26"/>
  <c r="I73" i="29"/>
  <c r="J72" i="29"/>
  <c r="J73" i="29" s="1"/>
  <c r="O75" i="26"/>
  <c r="Y77" i="26"/>
  <c r="T77" i="26" s="1"/>
  <c r="S7" i="26"/>
  <c r="T47" i="26"/>
  <c r="S52" i="26"/>
  <c r="K88" i="26"/>
  <c r="F88" i="26" s="1"/>
  <c r="T49" i="26"/>
  <c r="S9" i="26"/>
  <c r="W160" i="26"/>
  <c r="X155" i="26"/>
  <c r="O167" i="26"/>
  <c r="K160" i="26"/>
  <c r="J160" i="26" s="1"/>
  <c r="O184" i="26"/>
  <c r="J79" i="26"/>
  <c r="AF46" i="21"/>
  <c r="X139" i="26" l="1"/>
  <c r="T139" i="26"/>
  <c r="Y142" i="26"/>
  <c r="T142" i="26" s="1"/>
  <c r="J169" i="26"/>
  <c r="V138" i="26"/>
  <c r="V156" i="26"/>
  <c r="V84" i="26"/>
  <c r="H79" i="26"/>
  <c r="X148" i="26"/>
  <c r="V113" i="26"/>
  <c r="J142" i="26"/>
  <c r="F142" i="26"/>
  <c r="Y205" i="26"/>
  <c r="T205" i="26" s="1"/>
  <c r="O178" i="26"/>
  <c r="J8" i="26"/>
  <c r="Q106" i="26"/>
  <c r="F8" i="26"/>
  <c r="T166" i="26"/>
  <c r="H10" i="26"/>
  <c r="F10" i="26"/>
  <c r="V160" i="26"/>
  <c r="X166" i="26"/>
  <c r="O106" i="26"/>
  <c r="F9" i="26"/>
  <c r="V157" i="26"/>
  <c r="X94" i="26"/>
  <c r="O70" i="26"/>
  <c r="M52" i="26"/>
  <c r="V175" i="26"/>
  <c r="X175" i="26"/>
  <c r="J9" i="26"/>
  <c r="H196" i="26"/>
  <c r="F169" i="26"/>
  <c r="V201" i="26"/>
  <c r="M70" i="26"/>
  <c r="T111" i="26"/>
  <c r="Q79" i="26"/>
  <c r="Y61" i="26"/>
  <c r="X61" i="26" s="1"/>
  <c r="J187" i="26"/>
  <c r="J124" i="26"/>
  <c r="Y97" i="26"/>
  <c r="X97" i="26" s="1"/>
  <c r="M187" i="26"/>
  <c r="H151" i="26"/>
  <c r="O142" i="26"/>
  <c r="V112" i="26"/>
  <c r="V193" i="26"/>
  <c r="M196" i="26"/>
  <c r="Z25" i="27" a="1"/>
  <c r="Z25" i="27" s="1"/>
  <c r="T193" i="26"/>
  <c r="Q178" i="26"/>
  <c r="M205" i="26"/>
  <c r="O52" i="26"/>
  <c r="Q205" i="26"/>
  <c r="Y178" i="26"/>
  <c r="X178" i="26" s="1"/>
  <c r="J88" i="26"/>
  <c r="Y115" i="26"/>
  <c r="V115" i="26" s="1"/>
  <c r="Q115" i="26"/>
  <c r="Q187" i="26"/>
  <c r="T84" i="26"/>
  <c r="T38" i="21"/>
  <c r="Y79" i="26"/>
  <c r="V79" i="26" s="1"/>
  <c r="T66" i="26"/>
  <c r="T55" i="21"/>
  <c r="AM55" i="21" s="1"/>
  <c r="AD55" i="21" s="1"/>
  <c r="M133" i="26"/>
  <c r="V85" i="26"/>
  <c r="O9" i="26"/>
  <c r="Y9" i="26"/>
  <c r="X9" i="26" s="1"/>
  <c r="R12" i="26"/>
  <c r="Q12" i="26" s="1"/>
  <c r="Y7" i="26"/>
  <c r="S12" i="26"/>
  <c r="T7" i="26"/>
  <c r="T46" i="21"/>
  <c r="AM46" i="21" s="1"/>
  <c r="AD46" i="21" s="1"/>
  <c r="Y169" i="26"/>
  <c r="X169" i="26" s="1"/>
  <c r="Y70" i="26"/>
  <c r="V70" i="26" s="1"/>
  <c r="T174" i="26"/>
  <c r="V174" i="26"/>
  <c r="X174" i="26"/>
  <c r="Y88" i="26"/>
  <c r="V88" i="26" s="1"/>
  <c r="O169" i="26"/>
  <c r="T130" i="26"/>
  <c r="X160" i="26"/>
  <c r="X102" i="26"/>
  <c r="T47" i="21"/>
  <c r="AM47" i="21" s="1"/>
  <c r="AD47" i="21" s="1"/>
  <c r="J151" i="26"/>
  <c r="V58" i="26"/>
  <c r="H97" i="26"/>
  <c r="T50" i="21"/>
  <c r="AM50" i="21" s="1"/>
  <c r="AD50" i="21" s="1"/>
  <c r="Y196" i="26"/>
  <c r="T196" i="26" s="1"/>
  <c r="T58" i="26"/>
  <c r="M115" i="26"/>
  <c r="H88" i="26"/>
  <c r="V184" i="26"/>
  <c r="T67" i="26"/>
  <c r="V67" i="26"/>
  <c r="Q160" i="26"/>
  <c r="T202" i="26"/>
  <c r="V202" i="26"/>
  <c r="V102" i="26"/>
  <c r="F106" i="26"/>
  <c r="T48" i="21"/>
  <c r="AM48" i="21" s="1"/>
  <c r="AD48" i="21" s="1"/>
  <c r="X103" i="26"/>
  <c r="M61" i="26"/>
  <c r="T185" i="26"/>
  <c r="F61" i="26"/>
  <c r="Q9" i="26"/>
  <c r="T50" i="26"/>
  <c r="F205" i="26"/>
  <c r="Q124" i="26"/>
  <c r="T43" i="21"/>
  <c r="AM43" i="21" s="1"/>
  <c r="AD43" i="21" s="1"/>
  <c r="X104" i="26"/>
  <c r="T51" i="21"/>
  <c r="AM51" i="21" s="1"/>
  <c r="AD51" i="21" s="1"/>
  <c r="Y52" i="26"/>
  <c r="T52" i="26" s="1"/>
  <c r="Q8" i="26"/>
  <c r="Y8" i="26"/>
  <c r="X8" i="26" s="1"/>
  <c r="T39" i="21"/>
  <c r="AM39" i="21" s="1"/>
  <c r="AD39" i="21" s="1"/>
  <c r="F160" i="26"/>
  <c r="T44" i="21"/>
  <c r="AM44" i="21" s="1"/>
  <c r="AD44" i="21" s="1"/>
  <c r="O8" i="26"/>
  <c r="H205" i="26"/>
  <c r="X122" i="26"/>
  <c r="J106" i="26"/>
  <c r="V61" i="26"/>
  <c r="Y106" i="26"/>
  <c r="V106" i="26" s="1"/>
  <c r="K12" i="26"/>
  <c r="F12" i="26" s="1"/>
  <c r="Z26" i="27" a="1"/>
  <c r="Z26" i="27" s="1"/>
  <c r="T8" i="26"/>
  <c r="T49" i="21"/>
  <c r="AM49" i="21" s="1"/>
  <c r="AD49" i="21" s="1"/>
  <c r="J12" i="26"/>
  <c r="V142" i="26"/>
  <c r="W12" i="26"/>
  <c r="X7" i="26"/>
  <c r="Y151" i="26"/>
  <c r="V151" i="26" s="1"/>
  <c r="X112" i="26"/>
  <c r="X85" i="26"/>
  <c r="J52" i="26"/>
  <c r="X113" i="26"/>
  <c r="H160" i="26"/>
  <c r="V194" i="26"/>
  <c r="V7" i="26"/>
  <c r="U12" i="26"/>
  <c r="T54" i="21"/>
  <c r="AM54" i="21" s="1"/>
  <c r="AD54" i="21" s="1"/>
  <c r="T52" i="21"/>
  <c r="AM52" i="21" s="1"/>
  <c r="AD52" i="21" s="1"/>
  <c r="O124" i="26"/>
  <c r="V103" i="26"/>
  <c r="V165" i="26"/>
  <c r="Q97" i="26"/>
  <c r="Y124" i="26"/>
  <c r="X124" i="26" s="1"/>
  <c r="T194" i="26"/>
  <c r="Y133" i="26"/>
  <c r="V133" i="26" s="1"/>
  <c r="V185" i="26"/>
  <c r="T122" i="26"/>
  <c r="V50" i="26"/>
  <c r="X76" i="26"/>
  <c r="Q88" i="26"/>
  <c r="J70" i="26"/>
  <c r="M9" i="26"/>
  <c r="T45" i="21"/>
  <c r="AM45" i="21" s="1"/>
  <c r="AD45" i="21" s="1"/>
  <c r="X184" i="26"/>
  <c r="O133" i="26"/>
  <c r="T167" i="26"/>
  <c r="V130" i="26"/>
  <c r="T40" i="21"/>
  <c r="AM40" i="21" s="1"/>
  <c r="AD40" i="21" s="1"/>
  <c r="F196" i="26"/>
  <c r="T76" i="26"/>
  <c r="T42" i="21"/>
  <c r="AM42" i="21" s="1"/>
  <c r="AD42" i="21" s="1"/>
  <c r="M169" i="26"/>
  <c r="V62" i="21"/>
  <c r="T165" i="26"/>
  <c r="T160" i="26"/>
  <c r="V111" i="26"/>
  <c r="Q10" i="26"/>
  <c r="Y10" i="26"/>
  <c r="V10" i="26" s="1"/>
  <c r="V93" i="26"/>
  <c r="Y187" i="26"/>
  <c r="X187" i="26" s="1"/>
  <c r="H61" i="26"/>
  <c r="O196" i="26"/>
  <c r="J60" i="27"/>
  <c r="AA26" i="27" s="1" a="1"/>
  <c r="AA26" i="27" s="1"/>
  <c r="M142" i="26"/>
  <c r="O160" i="26"/>
  <c r="V167" i="26"/>
  <c r="O97" i="26"/>
  <c r="M88" i="26"/>
  <c r="F97" i="26"/>
  <c r="M79" i="26"/>
  <c r="T121" i="26"/>
  <c r="V121" i="26"/>
  <c r="F52" i="26"/>
  <c r="T93" i="26"/>
  <c r="T53" i="21"/>
  <c r="AM53" i="21" s="1"/>
  <c r="AD53" i="21" s="1"/>
  <c r="Y11" i="26"/>
  <c r="T61" i="26" l="1"/>
  <c r="X70" i="26"/>
  <c r="X142" i="26"/>
  <c r="O12" i="26"/>
  <c r="T115" i="26"/>
  <c r="X115" i="26"/>
  <c r="T88" i="26"/>
  <c r="AA25" i="27" a="1"/>
  <c r="AA25" i="27" s="1"/>
  <c r="X205" i="26"/>
  <c r="T97" i="26"/>
  <c r="V205" i="26"/>
  <c r="X52" i="26"/>
  <c r="V97" i="26"/>
  <c r="T124" i="26"/>
  <c r="M12" i="26"/>
  <c r="T169" i="26"/>
  <c r="V196" i="26"/>
  <c r="V8" i="26"/>
  <c r="V52" i="26"/>
  <c r="T106" i="26"/>
  <c r="X106" i="26"/>
  <c r="T178" i="26"/>
  <c r="V124" i="26"/>
  <c r="V178" i="26"/>
  <c r="U42" i="21"/>
  <c r="U52" i="21"/>
  <c r="H12" i="26"/>
  <c r="U53" i="21"/>
  <c r="U45" i="21"/>
  <c r="V187" i="26"/>
  <c r="T79" i="26"/>
  <c r="T10" i="26"/>
  <c r="U51" i="21"/>
  <c r="U43" i="21"/>
  <c r="U47" i="21"/>
  <c r="V9" i="26"/>
  <c r="X133" i="26"/>
  <c r="T133" i="26"/>
  <c r="T187" i="26"/>
  <c r="T151" i="26"/>
  <c r="U38" i="21"/>
  <c r="U40" i="21"/>
  <c r="U49" i="21"/>
  <c r="U39" i="21"/>
  <c r="U48" i="21"/>
  <c r="U50" i="21"/>
  <c r="T70" i="26"/>
  <c r="X151" i="26"/>
  <c r="U55" i="21"/>
  <c r="X88" i="26"/>
  <c r="C2" i="21"/>
  <c r="AD62" i="22"/>
  <c r="AD31" i="22" s="1"/>
  <c r="V169" i="26"/>
  <c r="X196" i="26"/>
  <c r="T9" i="26"/>
  <c r="U54" i="21"/>
  <c r="U44" i="21"/>
  <c r="X10" i="26"/>
  <c r="X79" i="26"/>
  <c r="U46" i="21"/>
  <c r="Y12" i="26"/>
  <c r="T12" i="26" s="1"/>
  <c r="AM38" i="21"/>
  <c r="AD38" i="21" s="1"/>
  <c r="A39" i="21" s="1"/>
  <c r="T62" i="21"/>
  <c r="AM62" i="21" s="1"/>
  <c r="U41" i="21"/>
  <c r="X12" i="26" l="1"/>
  <c r="V12" i="26"/>
  <c r="A44" i="21"/>
  <c r="AE55" i="21"/>
  <c r="AE50" i="21"/>
  <c r="AE39" i="21"/>
  <c r="A49" i="21"/>
  <c r="A47" i="21"/>
  <c r="A51" i="21"/>
  <c r="A54" i="21"/>
  <c r="A42" i="21"/>
  <c r="A45" i="21"/>
  <c r="AE51" i="21"/>
  <c r="A38" i="21"/>
  <c r="AE38" i="21"/>
  <c r="AE41" i="21"/>
  <c r="A41" i="21"/>
  <c r="A52" i="21"/>
  <c r="J1" i="22"/>
  <c r="C2" i="24"/>
  <c r="AE47" i="21"/>
  <c r="AE54" i="21"/>
  <c r="AE48" i="21"/>
  <c r="AE40" i="21"/>
  <c r="AE43" i="21"/>
  <c r="A46" i="21"/>
  <c r="AE44" i="21"/>
  <c r="A53" i="21"/>
  <c r="A55" i="21"/>
  <c r="A50" i="21"/>
  <c r="A48" i="21"/>
  <c r="AE49" i="21"/>
  <c r="A40" i="21"/>
  <c r="AE52" i="21"/>
  <c r="A43" i="21"/>
  <c r="AE46" i="21"/>
  <c r="AE42" i="21"/>
  <c r="AE45" i="21"/>
  <c r="AE53" i="21"/>
  <c r="B18" i="21" l="1"/>
  <c r="B9" i="21"/>
  <c r="B26" i="21"/>
  <c r="B23" i="21"/>
  <c r="B16" i="21"/>
  <c r="B22" i="21"/>
  <c r="B10" i="21"/>
  <c r="B19" i="21"/>
  <c r="B11" i="21"/>
  <c r="B21" i="21"/>
  <c r="B14" i="21"/>
  <c r="B17" i="21"/>
  <c r="B24" i="21"/>
  <c r="B12" i="21"/>
  <c r="B20" i="21"/>
  <c r="B25" i="21"/>
  <c r="B15" i="21"/>
  <c r="B13" i="21"/>
  <c r="I14" i="21" l="1"/>
  <c r="Q14" i="21"/>
  <c r="Z14" i="21"/>
  <c r="D12" i="28"/>
  <c r="H14" i="21"/>
  <c r="D14" i="21"/>
  <c r="V14" i="21"/>
  <c r="B11" i="25"/>
  <c r="J14" i="21"/>
  <c r="AA14" i="21"/>
  <c r="X14" i="21"/>
  <c r="AB14" i="21"/>
  <c r="W14" i="21"/>
  <c r="T14" i="21"/>
  <c r="N14" i="21"/>
  <c r="B11" i="24"/>
  <c r="G14" i="21"/>
  <c r="D22" i="26"/>
  <c r="AD14" i="21"/>
  <c r="F14" i="21"/>
  <c r="R14" i="21"/>
  <c r="C14" i="21"/>
  <c r="E14" i="21"/>
  <c r="L14" i="21"/>
  <c r="U14" i="21"/>
  <c r="AC14" i="21"/>
  <c r="D12" i="27"/>
  <c r="D12" i="29"/>
  <c r="P14" i="21"/>
  <c r="AI14" i="21" s="1"/>
  <c r="O14" i="21"/>
  <c r="AE14" i="21"/>
  <c r="G20" i="54" s="1"/>
  <c r="Y14" i="21"/>
  <c r="M14" i="21"/>
  <c r="K14" i="21"/>
  <c r="C43" i="22"/>
  <c r="S14" i="21"/>
  <c r="AA13" i="21"/>
  <c r="AB13" i="21"/>
  <c r="AC13" i="21"/>
  <c r="D21" i="26"/>
  <c r="Q13" i="21"/>
  <c r="L13" i="21"/>
  <c r="J13" i="21"/>
  <c r="E13" i="21"/>
  <c r="X13" i="21"/>
  <c r="P13" i="21"/>
  <c r="C42" i="22"/>
  <c r="H13" i="21"/>
  <c r="D11" i="27"/>
  <c r="U13" i="21"/>
  <c r="S13" i="21"/>
  <c r="B10" i="25"/>
  <c r="T13" i="21"/>
  <c r="D11" i="29"/>
  <c r="D13" i="21"/>
  <c r="M13" i="21"/>
  <c r="C13" i="21"/>
  <c r="Z13" i="21"/>
  <c r="W13" i="21"/>
  <c r="Y13" i="21"/>
  <c r="G13" i="21"/>
  <c r="D11" i="28"/>
  <c r="V13" i="21"/>
  <c r="N13" i="21"/>
  <c r="AG13" i="21" s="1"/>
  <c r="B10" i="24"/>
  <c r="O13" i="21"/>
  <c r="F13" i="21"/>
  <c r="R13" i="21"/>
  <c r="I13" i="21"/>
  <c r="AD13" i="21"/>
  <c r="K13" i="21"/>
  <c r="AE13" i="21"/>
  <c r="G20" i="43" s="1"/>
  <c r="P21" i="21"/>
  <c r="D19" i="27"/>
  <c r="X21" i="21"/>
  <c r="D19" i="29"/>
  <c r="AD21" i="21"/>
  <c r="E21" i="21"/>
  <c r="AB21" i="21"/>
  <c r="AE21" i="21"/>
  <c r="G20" i="48" s="1"/>
  <c r="Z21" i="21"/>
  <c r="W21" i="21"/>
  <c r="H21" i="21"/>
  <c r="T21" i="21"/>
  <c r="Q21" i="21"/>
  <c r="B18" i="24"/>
  <c r="AC21" i="21"/>
  <c r="C50" i="22"/>
  <c r="D21" i="21"/>
  <c r="K21" i="21"/>
  <c r="B18" i="25"/>
  <c r="C21" i="21"/>
  <c r="V21" i="21"/>
  <c r="F21" i="21"/>
  <c r="AA21" i="21"/>
  <c r="Y21" i="21"/>
  <c r="D29" i="26"/>
  <c r="R21" i="21"/>
  <c r="D19" i="28"/>
  <c r="J21" i="21"/>
  <c r="N21" i="21"/>
  <c r="M21" i="21"/>
  <c r="U21" i="21"/>
  <c r="S21" i="21"/>
  <c r="I21" i="21"/>
  <c r="G21" i="21"/>
  <c r="L21" i="21"/>
  <c r="O21" i="21"/>
  <c r="F25" i="21"/>
  <c r="M25" i="21"/>
  <c r="I25" i="21"/>
  <c r="B22" i="25"/>
  <c r="AB25" i="21"/>
  <c r="Z25" i="21"/>
  <c r="E25" i="21"/>
  <c r="J25" i="21"/>
  <c r="L25" i="21"/>
  <c r="D25" i="21"/>
  <c r="U25" i="21"/>
  <c r="Y25" i="21"/>
  <c r="AE25" i="21"/>
  <c r="G20" i="59" s="1"/>
  <c r="G25" i="21"/>
  <c r="O25" i="21"/>
  <c r="D23" i="29"/>
  <c r="AC25" i="21"/>
  <c r="B22" i="24"/>
  <c r="T25" i="21"/>
  <c r="H25" i="21"/>
  <c r="S25" i="21"/>
  <c r="D23" i="28"/>
  <c r="Q25" i="21"/>
  <c r="W25" i="21"/>
  <c r="AD25" i="21"/>
  <c r="K25" i="21"/>
  <c r="N25" i="21"/>
  <c r="AG25" i="21" s="1"/>
  <c r="C25" i="21"/>
  <c r="D23" i="27"/>
  <c r="C54" i="22"/>
  <c r="X25" i="21"/>
  <c r="P25" i="21"/>
  <c r="R25" i="21"/>
  <c r="AA25" i="21"/>
  <c r="V25" i="21"/>
  <c r="D33" i="26"/>
  <c r="T17" i="21"/>
  <c r="G17" i="21"/>
  <c r="B14" i="24"/>
  <c r="M17" i="21"/>
  <c r="S17" i="21"/>
  <c r="H17" i="21"/>
  <c r="D17" i="21"/>
  <c r="K17" i="21"/>
  <c r="AB17" i="21"/>
  <c r="E17" i="21"/>
  <c r="C46" i="22"/>
  <c r="AA17" i="21"/>
  <c r="X17" i="21"/>
  <c r="AC17" i="21"/>
  <c r="D15" i="28"/>
  <c r="N17" i="21"/>
  <c r="D15" i="29"/>
  <c r="L17" i="21"/>
  <c r="P17" i="21"/>
  <c r="D15" i="27"/>
  <c r="O17" i="21"/>
  <c r="AE17" i="21"/>
  <c r="G20" i="44" s="1"/>
  <c r="U17" i="21"/>
  <c r="Q17" i="21"/>
  <c r="AD17" i="21"/>
  <c r="B14" i="25"/>
  <c r="C17" i="21"/>
  <c r="R17" i="21"/>
  <c r="I17" i="21"/>
  <c r="Z17" i="21"/>
  <c r="V17" i="21"/>
  <c r="D25" i="26"/>
  <c r="Y17" i="21"/>
  <c r="W17" i="21"/>
  <c r="J17" i="21"/>
  <c r="F17" i="21"/>
  <c r="U19" i="21"/>
  <c r="K19" i="21"/>
  <c r="AB19" i="21"/>
  <c r="W19" i="21"/>
  <c r="L19" i="21"/>
  <c r="AC19" i="21"/>
  <c r="D17" i="28"/>
  <c r="P19" i="21"/>
  <c r="Y19" i="21"/>
  <c r="S19" i="21"/>
  <c r="E19" i="21"/>
  <c r="D27" i="26"/>
  <c r="I19" i="21"/>
  <c r="D17" i="29"/>
  <c r="H19" i="21"/>
  <c r="J19" i="21"/>
  <c r="C48" i="22"/>
  <c r="AA19" i="21"/>
  <c r="D17" i="27"/>
  <c r="M19" i="21"/>
  <c r="X19" i="21"/>
  <c r="C19" i="21"/>
  <c r="AD19" i="21"/>
  <c r="T19" i="21"/>
  <c r="Z19" i="21"/>
  <c r="R19" i="21"/>
  <c r="N19" i="21"/>
  <c r="AG19" i="21" s="1"/>
  <c r="AE19" i="21"/>
  <c r="G20" i="55" s="1"/>
  <c r="Q19" i="21"/>
  <c r="G19" i="21"/>
  <c r="B16" i="24"/>
  <c r="F19" i="21"/>
  <c r="V19" i="21"/>
  <c r="D19" i="21"/>
  <c r="O19" i="21"/>
  <c r="B16" i="25"/>
  <c r="C52" i="22"/>
  <c r="Q23" i="21"/>
  <c r="M23" i="21"/>
  <c r="O23" i="21"/>
  <c r="L23" i="21"/>
  <c r="N23" i="21"/>
  <c r="E23" i="21"/>
  <c r="D21" i="28"/>
  <c r="P23" i="21"/>
  <c r="AE23" i="21"/>
  <c r="G20" i="51" s="1"/>
  <c r="Z23" i="21"/>
  <c r="AD23" i="21"/>
  <c r="AB23" i="21"/>
  <c r="D21" i="29"/>
  <c r="D31" i="26"/>
  <c r="AA23" i="21"/>
  <c r="B20" i="25"/>
  <c r="K23" i="21"/>
  <c r="V23" i="21"/>
  <c r="X23" i="21"/>
  <c r="D23" i="21"/>
  <c r="AC23" i="21"/>
  <c r="U23" i="21"/>
  <c r="Y23" i="21"/>
  <c r="R23" i="21"/>
  <c r="S23" i="21"/>
  <c r="J23" i="21"/>
  <c r="F23" i="21"/>
  <c r="W23" i="21"/>
  <c r="G23" i="21"/>
  <c r="I23" i="21"/>
  <c r="T23" i="21"/>
  <c r="D21" i="27"/>
  <c r="B20" i="24"/>
  <c r="C23" i="21"/>
  <c r="H23" i="21"/>
  <c r="AC26" i="21"/>
  <c r="D34" i="26"/>
  <c r="P26" i="21"/>
  <c r="K26" i="21"/>
  <c r="T26" i="21"/>
  <c r="AE26" i="21"/>
  <c r="G20" i="50" s="1"/>
  <c r="I26" i="21"/>
  <c r="M26" i="21"/>
  <c r="N26" i="21"/>
  <c r="W26" i="21"/>
  <c r="O26" i="21"/>
  <c r="B23" i="24"/>
  <c r="G26" i="21"/>
  <c r="J26" i="21"/>
  <c r="S26" i="21"/>
  <c r="B23" i="25"/>
  <c r="C26" i="21"/>
  <c r="Y26" i="21"/>
  <c r="Z26" i="21"/>
  <c r="E26" i="21"/>
  <c r="L26" i="21"/>
  <c r="U26" i="21"/>
  <c r="D24" i="27"/>
  <c r="D24" i="29"/>
  <c r="V26" i="21"/>
  <c r="D26" i="21"/>
  <c r="X26" i="21"/>
  <c r="H26" i="21"/>
  <c r="D24" i="28"/>
  <c r="AB26" i="21"/>
  <c r="F26" i="21"/>
  <c r="R26" i="21"/>
  <c r="Q26" i="21"/>
  <c r="AA26" i="21"/>
  <c r="AD26" i="21"/>
  <c r="C55" i="22"/>
  <c r="AO26" i="21"/>
  <c r="AB20" i="21"/>
  <c r="O20" i="21"/>
  <c r="X20" i="21"/>
  <c r="R20" i="21"/>
  <c r="C49" i="22"/>
  <c r="D28" i="26"/>
  <c r="U20" i="21"/>
  <c r="T20" i="21"/>
  <c r="Q20" i="21"/>
  <c r="F20" i="21"/>
  <c r="Y20" i="21"/>
  <c r="G20" i="21"/>
  <c r="V20" i="21"/>
  <c r="W20" i="21"/>
  <c r="P20" i="21"/>
  <c r="E20" i="21"/>
  <c r="I20" i="21"/>
  <c r="AE20" i="21"/>
  <c r="G20" i="46" s="1"/>
  <c r="B17" i="25"/>
  <c r="D18" i="29"/>
  <c r="M20" i="21"/>
  <c r="D20" i="21"/>
  <c r="AC20" i="21"/>
  <c r="H20" i="21"/>
  <c r="D18" i="28"/>
  <c r="J20" i="21"/>
  <c r="C20" i="21"/>
  <c r="N20" i="21"/>
  <c r="AG20" i="21" s="1"/>
  <c r="D18" i="27"/>
  <c r="Z20" i="21"/>
  <c r="AA20" i="21"/>
  <c r="S20" i="21"/>
  <c r="K20" i="21"/>
  <c r="L20" i="21"/>
  <c r="AD20" i="21"/>
  <c r="B17" i="24"/>
  <c r="T10" i="21"/>
  <c r="X10" i="21"/>
  <c r="C39" i="22"/>
  <c r="AE10" i="21"/>
  <c r="G20" i="2" s="1"/>
  <c r="P10" i="21"/>
  <c r="L10" i="21"/>
  <c r="Z10" i="21"/>
  <c r="D8" i="27"/>
  <c r="V10" i="21"/>
  <c r="B7" i="25"/>
  <c r="H10" i="21"/>
  <c r="B7" i="24"/>
  <c r="AA10" i="21"/>
  <c r="D8" i="28"/>
  <c r="G10" i="21"/>
  <c r="K10" i="21"/>
  <c r="U10" i="21"/>
  <c r="D10" i="21"/>
  <c r="W10" i="21"/>
  <c r="F10" i="21"/>
  <c r="C10" i="21"/>
  <c r="AB10" i="21"/>
  <c r="I10" i="21"/>
  <c r="M10" i="21"/>
  <c r="J10" i="21"/>
  <c r="D18" i="26"/>
  <c r="Q10" i="21"/>
  <c r="D8" i="29"/>
  <c r="R10" i="21"/>
  <c r="N10" i="21"/>
  <c r="AD10" i="21"/>
  <c r="AC10" i="21"/>
  <c r="E10" i="21"/>
  <c r="S10" i="21"/>
  <c r="O10" i="21"/>
  <c r="Y10" i="21"/>
  <c r="M12" i="21"/>
  <c r="R12" i="21"/>
  <c r="C12" i="21"/>
  <c r="Y12" i="21"/>
  <c r="D10" i="29"/>
  <c r="O12" i="21"/>
  <c r="D10" i="28"/>
  <c r="C41" i="22"/>
  <c r="N12" i="21"/>
  <c r="AB12" i="21"/>
  <c r="AE12" i="21"/>
  <c r="G20" i="57" s="1"/>
  <c r="D10" i="27"/>
  <c r="S12" i="21"/>
  <c r="AD12" i="21"/>
  <c r="L12" i="21"/>
  <c r="K12" i="21"/>
  <c r="U12" i="21"/>
  <c r="D20" i="26"/>
  <c r="Q12" i="21"/>
  <c r="V12" i="21"/>
  <c r="X12" i="21"/>
  <c r="AA12" i="21"/>
  <c r="B9" i="24"/>
  <c r="H12" i="21"/>
  <c r="B9" i="25"/>
  <c r="P12" i="21"/>
  <c r="I12" i="21"/>
  <c r="J12" i="21"/>
  <c r="E12" i="21"/>
  <c r="D12" i="21"/>
  <c r="W12" i="21"/>
  <c r="T12" i="21"/>
  <c r="AM12" i="21" s="1"/>
  <c r="F12" i="21"/>
  <c r="AC12" i="21"/>
  <c r="Z12" i="21"/>
  <c r="G12" i="21"/>
  <c r="AE22" i="21"/>
  <c r="G20" i="49" s="1"/>
  <c r="E22" i="21"/>
  <c r="D30" i="26"/>
  <c r="D20" i="29"/>
  <c r="H22" i="21"/>
  <c r="C51" i="22"/>
  <c r="B19" i="25"/>
  <c r="Q22" i="21"/>
  <c r="S22" i="21"/>
  <c r="Z22" i="21"/>
  <c r="AA22" i="21"/>
  <c r="V22" i="21"/>
  <c r="AB22" i="21"/>
  <c r="I22" i="21"/>
  <c r="P22" i="21"/>
  <c r="G22" i="21"/>
  <c r="X22" i="21"/>
  <c r="C22" i="21"/>
  <c r="T22" i="21"/>
  <c r="D20" i="27"/>
  <c r="AD22" i="21"/>
  <c r="D22" i="21"/>
  <c r="W22" i="21"/>
  <c r="B19" i="24"/>
  <c r="Y22" i="21"/>
  <c r="AC22" i="21"/>
  <c r="U22" i="21"/>
  <c r="J22" i="21"/>
  <c r="O22" i="21"/>
  <c r="F22" i="21"/>
  <c r="N22" i="21"/>
  <c r="M22" i="21"/>
  <c r="R22" i="21"/>
  <c r="L22" i="21"/>
  <c r="K22" i="21"/>
  <c r="D20" i="28"/>
  <c r="B6" i="25"/>
  <c r="E9" i="21"/>
  <c r="D17" i="26"/>
  <c r="B6" i="24"/>
  <c r="X9" i="21"/>
  <c r="D7" i="28"/>
  <c r="T9" i="21"/>
  <c r="C38" i="22"/>
  <c r="Z9" i="21"/>
  <c r="F9" i="21"/>
  <c r="D9" i="21"/>
  <c r="AE9" i="21"/>
  <c r="G20" i="56" s="1"/>
  <c r="D7" i="29"/>
  <c r="U9" i="21"/>
  <c r="D7" i="27"/>
  <c r="I9" i="21"/>
  <c r="P9" i="21"/>
  <c r="Y9" i="21"/>
  <c r="O9" i="21"/>
  <c r="AB9" i="21"/>
  <c r="Q9" i="21"/>
  <c r="AA9" i="21"/>
  <c r="C9" i="21"/>
  <c r="W9" i="21"/>
  <c r="H9" i="21"/>
  <c r="K9" i="21"/>
  <c r="R9" i="21"/>
  <c r="G9" i="21"/>
  <c r="V9" i="21"/>
  <c r="S9" i="21"/>
  <c r="J9" i="21"/>
  <c r="AD9" i="21"/>
  <c r="N9" i="21"/>
  <c r="M9" i="21"/>
  <c r="AC9" i="21"/>
  <c r="L9" i="21"/>
  <c r="B12" i="25"/>
  <c r="W15" i="21"/>
  <c r="H15" i="21"/>
  <c r="AA15" i="21"/>
  <c r="T15" i="21"/>
  <c r="AC15" i="21"/>
  <c r="X15" i="21"/>
  <c r="Q15" i="21"/>
  <c r="D13" i="27"/>
  <c r="AE15" i="21"/>
  <c r="G20" i="47" s="1"/>
  <c r="V15" i="21"/>
  <c r="O15" i="21"/>
  <c r="D23" i="26"/>
  <c r="E15" i="21"/>
  <c r="K15" i="21"/>
  <c r="B12" i="24"/>
  <c r="G15" i="21"/>
  <c r="Y15" i="21"/>
  <c r="P15" i="21"/>
  <c r="N15" i="21"/>
  <c r="D13" i="29"/>
  <c r="D13" i="28"/>
  <c r="M15" i="21"/>
  <c r="L15" i="21"/>
  <c r="AD15" i="21"/>
  <c r="J15" i="21"/>
  <c r="AB15" i="21"/>
  <c r="I15" i="21"/>
  <c r="D15" i="21"/>
  <c r="C44" i="22"/>
  <c r="Z15" i="21"/>
  <c r="R15" i="21"/>
  <c r="F15" i="21"/>
  <c r="U15" i="21"/>
  <c r="C15" i="21"/>
  <c r="S15" i="21"/>
  <c r="AA24" i="21"/>
  <c r="P24" i="21"/>
  <c r="S24" i="21"/>
  <c r="D32" i="26"/>
  <c r="L24" i="21"/>
  <c r="Z24" i="21"/>
  <c r="D22" i="27"/>
  <c r="O24" i="21"/>
  <c r="Q24" i="21"/>
  <c r="AD24" i="21"/>
  <c r="Y24" i="21"/>
  <c r="B21" i="25"/>
  <c r="E24" i="21"/>
  <c r="AE24" i="21"/>
  <c r="G20" i="45" s="1"/>
  <c r="T24" i="21"/>
  <c r="J24" i="21"/>
  <c r="X24" i="21"/>
  <c r="U24" i="21"/>
  <c r="K24" i="21"/>
  <c r="M24" i="21"/>
  <c r="C53" i="22"/>
  <c r="AB24" i="21"/>
  <c r="D22" i="28"/>
  <c r="B21" i="24"/>
  <c r="D24" i="21"/>
  <c r="R24" i="21"/>
  <c r="F24" i="21"/>
  <c r="V24" i="21"/>
  <c r="AC24" i="21"/>
  <c r="H24" i="21"/>
  <c r="C24" i="21"/>
  <c r="G24" i="21"/>
  <c r="I24" i="21"/>
  <c r="W24" i="21"/>
  <c r="N24" i="21"/>
  <c r="D22" i="29"/>
  <c r="AC11" i="21"/>
  <c r="AD11" i="21"/>
  <c r="F11" i="21"/>
  <c r="G11" i="21"/>
  <c r="N11" i="21"/>
  <c r="D9" i="27"/>
  <c r="D11" i="21"/>
  <c r="M11" i="21"/>
  <c r="AA11" i="21"/>
  <c r="S11" i="21"/>
  <c r="K11" i="21"/>
  <c r="W11" i="21"/>
  <c r="R11" i="21"/>
  <c r="Y11" i="21"/>
  <c r="D19" i="26"/>
  <c r="B8" i="25"/>
  <c r="D9" i="28"/>
  <c r="Q11" i="21"/>
  <c r="AE11" i="21"/>
  <c r="G20" i="53" s="1"/>
  <c r="V11" i="21"/>
  <c r="L11" i="21"/>
  <c r="C11" i="21"/>
  <c r="O11" i="21"/>
  <c r="AH11" i="21" s="1"/>
  <c r="E11" i="21"/>
  <c r="J11" i="21"/>
  <c r="D9" i="29"/>
  <c r="I11" i="21"/>
  <c r="H11" i="21"/>
  <c r="Z11" i="21"/>
  <c r="AB11" i="21"/>
  <c r="P11" i="21"/>
  <c r="U11" i="21"/>
  <c r="X11" i="21"/>
  <c r="C40" i="22"/>
  <c r="B8" i="24"/>
  <c r="T11" i="21"/>
  <c r="U16" i="21"/>
  <c r="D14" i="28"/>
  <c r="E16" i="21"/>
  <c r="C45" i="22"/>
  <c r="AE16" i="21"/>
  <c r="G20" i="52" s="1"/>
  <c r="J16" i="21"/>
  <c r="AD16" i="21"/>
  <c r="W16" i="21"/>
  <c r="M16" i="21"/>
  <c r="B13" i="24"/>
  <c r="D16" i="21"/>
  <c r="AA16" i="21"/>
  <c r="H16" i="21"/>
  <c r="R16" i="21"/>
  <c r="O16" i="21"/>
  <c r="L16" i="21"/>
  <c r="S16" i="21"/>
  <c r="AB16" i="21"/>
  <c r="V16" i="21"/>
  <c r="X16" i="21"/>
  <c r="D24" i="26"/>
  <c r="G16" i="21"/>
  <c r="K16" i="21"/>
  <c r="Z16" i="21"/>
  <c r="Y16" i="21"/>
  <c r="T16" i="21"/>
  <c r="D14" i="29"/>
  <c r="AC16" i="21"/>
  <c r="C16" i="21"/>
  <c r="D14" i="27"/>
  <c r="N16" i="21"/>
  <c r="AG16" i="21" s="1"/>
  <c r="P16" i="21"/>
  <c r="Q16" i="21"/>
  <c r="B13" i="25"/>
  <c r="F16" i="21"/>
  <c r="I16" i="21"/>
  <c r="L18" i="21"/>
  <c r="M18" i="21"/>
  <c r="F18" i="21"/>
  <c r="T18" i="21"/>
  <c r="I18" i="21"/>
  <c r="AA18" i="21"/>
  <c r="U18" i="21"/>
  <c r="G18" i="21"/>
  <c r="C47" i="22"/>
  <c r="D18" i="21"/>
  <c r="X18" i="21"/>
  <c r="R18" i="21"/>
  <c r="D16" i="27"/>
  <c r="S18" i="21"/>
  <c r="C18" i="21"/>
  <c r="K18" i="21"/>
  <c r="V18" i="21"/>
  <c r="B15" i="25"/>
  <c r="AD18" i="21"/>
  <c r="Z18" i="21"/>
  <c r="Q18" i="21"/>
  <c r="E18" i="21"/>
  <c r="P18" i="21"/>
  <c r="AE18" i="21"/>
  <c r="G20" i="58" s="1"/>
  <c r="AC18" i="21"/>
  <c r="AO18" i="21" s="1"/>
  <c r="O18" i="21"/>
  <c r="W18" i="21"/>
  <c r="D26" i="26"/>
  <c r="H18" i="21"/>
  <c r="AJ18" i="21" s="1"/>
  <c r="D16" i="28"/>
  <c r="B15" i="24"/>
  <c r="J18" i="21"/>
  <c r="N18" i="21"/>
  <c r="Y18" i="21"/>
  <c r="AB18" i="21"/>
  <c r="D16" i="29"/>
  <c r="AP26" i="21"/>
  <c r="AO21" i="21" l="1"/>
  <c r="AO16" i="21"/>
  <c r="AM16" i="21"/>
  <c r="AH14" i="21"/>
  <c r="AG18" i="21"/>
  <c r="AL18" i="21"/>
  <c r="AO19" i="21"/>
  <c r="AL26" i="21"/>
  <c r="AJ24" i="21"/>
  <c r="AO11" i="21"/>
  <c r="AO10" i="21"/>
  <c r="AI11" i="21"/>
  <c r="AO20" i="21"/>
  <c r="AJ23" i="21"/>
  <c r="AM23" i="21"/>
  <c r="AK16" i="21"/>
  <c r="AO24" i="21"/>
  <c r="AJ22" i="21"/>
  <c r="AI17" i="21"/>
  <c r="AH10" i="21"/>
  <c r="AL15" i="21"/>
  <c r="AO22" i="21"/>
  <c r="AO12" i="21"/>
  <c r="AG10" i="21"/>
  <c r="AI25" i="21"/>
  <c r="AJ25" i="21"/>
  <c r="AJ20" i="21"/>
  <c r="AO13" i="21"/>
  <c r="AI24" i="21"/>
  <c r="AO15" i="21"/>
  <c r="AK10" i="21"/>
  <c r="AI13" i="21"/>
  <c r="AI16" i="21"/>
  <c r="AI15" i="21"/>
  <c r="AJ15" i="21"/>
  <c r="AM20" i="21"/>
  <c r="AG26" i="21"/>
  <c r="AM26" i="21"/>
  <c r="AI23" i="21"/>
  <c r="AO17" i="21"/>
  <c r="AJ17" i="21"/>
  <c r="AG11" i="21"/>
  <c r="AI12" i="21"/>
  <c r="AL25" i="21"/>
  <c r="AK21" i="21"/>
  <c r="AG21" i="21"/>
  <c r="AI21" i="21"/>
  <c r="AH13" i="21"/>
  <c r="AF13" i="21" s="1"/>
  <c r="AO14" i="21"/>
  <c r="AH15" i="21"/>
  <c r="AH22" i="21"/>
  <c r="AO23" i="21"/>
  <c r="AG23" i="21"/>
  <c r="AH19" i="21"/>
  <c r="AL17" i="21"/>
  <c r="AO25" i="21"/>
  <c r="AM25" i="21"/>
  <c r="AH25" i="21"/>
  <c r="AK25" i="21"/>
  <c r="AH21" i="21"/>
  <c r="AM21" i="21"/>
  <c r="AK13" i="21"/>
  <c r="AM13" i="21"/>
  <c r="U16" i="27"/>
  <c r="AB47" i="22"/>
  <c r="AK18" i="21"/>
  <c r="U14" i="27"/>
  <c r="C13" i="24"/>
  <c r="V13" i="24" s="1"/>
  <c r="G13" i="24"/>
  <c r="D13" i="24"/>
  <c r="M13" i="24"/>
  <c r="L13" i="24"/>
  <c r="O13" i="24"/>
  <c r="B42" i="24"/>
  <c r="R13" i="24"/>
  <c r="E13" i="24"/>
  <c r="S13" i="24"/>
  <c r="AD45" i="22" s="1"/>
  <c r="F13" i="24"/>
  <c r="K13" i="24"/>
  <c r="T13" i="24"/>
  <c r="U13" i="24"/>
  <c r="N13" i="24"/>
  <c r="AL16" i="21"/>
  <c r="C8" i="24"/>
  <c r="V8" i="24" s="1"/>
  <c r="U8" i="24"/>
  <c r="B37" i="24"/>
  <c r="E8" i="24"/>
  <c r="F8" i="24"/>
  <c r="G8" i="24"/>
  <c r="N8" i="24"/>
  <c r="T8" i="24"/>
  <c r="D8" i="24"/>
  <c r="L8" i="24"/>
  <c r="R8" i="24"/>
  <c r="M8" i="24"/>
  <c r="O8" i="24"/>
  <c r="K8" i="24"/>
  <c r="S8" i="24"/>
  <c r="AD40" i="22" s="1"/>
  <c r="AK11" i="21"/>
  <c r="AG24" i="21"/>
  <c r="C21" i="25"/>
  <c r="B22" i="28"/>
  <c r="G22" i="28" s="1"/>
  <c r="B22" i="27"/>
  <c r="I22" i="27" s="1"/>
  <c r="B22" i="29"/>
  <c r="H22" i="29" s="1"/>
  <c r="C32" i="26"/>
  <c r="E32" i="26" s="1"/>
  <c r="J22" i="28"/>
  <c r="AM24" i="21"/>
  <c r="U22" i="27"/>
  <c r="AK15" i="21"/>
  <c r="AG15" i="21"/>
  <c r="AF15" i="21" s="1"/>
  <c r="D12" i="24"/>
  <c r="G12" i="24"/>
  <c r="S12" i="24"/>
  <c r="AD44" i="22" s="1"/>
  <c r="F12" i="24"/>
  <c r="T12" i="24"/>
  <c r="B41" i="24"/>
  <c r="N12" i="24"/>
  <c r="U12" i="24"/>
  <c r="K12" i="24"/>
  <c r="R12" i="24"/>
  <c r="E12" i="24"/>
  <c r="M12" i="24"/>
  <c r="L12" i="24"/>
  <c r="C12" i="24"/>
  <c r="V12" i="24" s="1"/>
  <c r="O12" i="24"/>
  <c r="P12" i="24" s="1"/>
  <c r="AG9" i="21"/>
  <c r="N33" i="21"/>
  <c r="V33" i="21"/>
  <c r="AJ9" i="21"/>
  <c r="H33" i="21"/>
  <c r="Q33" i="21"/>
  <c r="P33" i="21"/>
  <c r="AI9" i="21"/>
  <c r="Z33" i="21"/>
  <c r="X33" i="21"/>
  <c r="C30" i="26"/>
  <c r="W30" i="26" s="1"/>
  <c r="B20" i="27"/>
  <c r="B20" i="29"/>
  <c r="I20" i="29" s="1"/>
  <c r="B20" i="28"/>
  <c r="I20" i="28" s="1"/>
  <c r="C19" i="25"/>
  <c r="AK22" i="21"/>
  <c r="AB51" i="22"/>
  <c r="AK12" i="21"/>
  <c r="U9" i="24"/>
  <c r="N9" i="24"/>
  <c r="O9" i="24"/>
  <c r="E9" i="24"/>
  <c r="B38" i="24"/>
  <c r="K9" i="24"/>
  <c r="S9" i="24"/>
  <c r="AD41" i="22" s="1"/>
  <c r="R9" i="24"/>
  <c r="D9" i="24"/>
  <c r="L9" i="24"/>
  <c r="M9" i="24"/>
  <c r="T9" i="24"/>
  <c r="G9" i="24"/>
  <c r="C9" i="24"/>
  <c r="V9" i="24" s="1"/>
  <c r="F9" i="24"/>
  <c r="B10" i="28"/>
  <c r="I10" i="28" s="1"/>
  <c r="C9" i="25"/>
  <c r="C20" i="26"/>
  <c r="P20" i="26" s="1"/>
  <c r="B10" i="29"/>
  <c r="E10" i="29" s="1"/>
  <c r="B10" i="27"/>
  <c r="L7" i="24"/>
  <c r="O7" i="24"/>
  <c r="R7" i="24"/>
  <c r="M7" i="24"/>
  <c r="T7" i="24"/>
  <c r="S7" i="24"/>
  <c r="AD39" i="22" s="1"/>
  <c r="U7" i="24"/>
  <c r="N7" i="24"/>
  <c r="D7" i="24"/>
  <c r="K7" i="24"/>
  <c r="F7" i="24"/>
  <c r="G7" i="24"/>
  <c r="B36" i="24"/>
  <c r="E7" i="24"/>
  <c r="C7" i="24"/>
  <c r="V7" i="24" s="1"/>
  <c r="W7" i="24" s="1"/>
  <c r="U8" i="27"/>
  <c r="U18" i="27"/>
  <c r="AK20" i="21"/>
  <c r="AB49" i="22"/>
  <c r="M20" i="24"/>
  <c r="U20" i="24"/>
  <c r="N20" i="24"/>
  <c r="D20" i="24"/>
  <c r="G20" i="24"/>
  <c r="B49" i="24"/>
  <c r="T20" i="24"/>
  <c r="C20" i="24"/>
  <c r="V20" i="24" s="1"/>
  <c r="F20" i="24"/>
  <c r="I20" i="24" s="1"/>
  <c r="L20" i="24"/>
  <c r="S20" i="24"/>
  <c r="AD52" i="22" s="1"/>
  <c r="R20" i="24"/>
  <c r="K20" i="24"/>
  <c r="E20" i="24"/>
  <c r="O20" i="24"/>
  <c r="P20" i="24" s="1"/>
  <c r="F16" i="24"/>
  <c r="U16" i="24"/>
  <c r="K16" i="24"/>
  <c r="O16" i="24"/>
  <c r="L16" i="24"/>
  <c r="B45" i="24"/>
  <c r="C16" i="24"/>
  <c r="V16" i="24" s="1"/>
  <c r="D16" i="24"/>
  <c r="E16" i="24"/>
  <c r="R16" i="24"/>
  <c r="N16" i="24"/>
  <c r="T16" i="24"/>
  <c r="M16" i="24"/>
  <c r="S16" i="24"/>
  <c r="AD48" i="22" s="1"/>
  <c r="G16" i="24"/>
  <c r="U17" i="27"/>
  <c r="AJ19" i="21"/>
  <c r="U15" i="27"/>
  <c r="AG17" i="21"/>
  <c r="U23" i="27"/>
  <c r="C18" i="24"/>
  <c r="V18" i="24" s="1"/>
  <c r="N18" i="24"/>
  <c r="B47" i="24"/>
  <c r="T18" i="24"/>
  <c r="G18" i="24"/>
  <c r="U18" i="24"/>
  <c r="R18" i="24"/>
  <c r="S18" i="24"/>
  <c r="AD50" i="22" s="1"/>
  <c r="D18" i="24"/>
  <c r="F18" i="24"/>
  <c r="K18" i="24"/>
  <c r="O18" i="24"/>
  <c r="M18" i="24"/>
  <c r="E18" i="24"/>
  <c r="L18" i="24"/>
  <c r="U19" i="27"/>
  <c r="AB42" i="22"/>
  <c r="AL13" i="21"/>
  <c r="U11" i="24"/>
  <c r="D11" i="24"/>
  <c r="O11" i="24"/>
  <c r="L11" i="24"/>
  <c r="F11" i="24"/>
  <c r="S11" i="24"/>
  <c r="AD43" i="22" s="1"/>
  <c r="N11" i="24"/>
  <c r="Q11" i="24" s="1"/>
  <c r="E11" i="24"/>
  <c r="T11" i="24"/>
  <c r="G11" i="24"/>
  <c r="R11" i="24"/>
  <c r="K11" i="24"/>
  <c r="C11" i="24"/>
  <c r="V11" i="24" s="1"/>
  <c r="W11" i="24" s="1"/>
  <c r="B40" i="24"/>
  <c r="M11" i="24"/>
  <c r="AM18" i="21"/>
  <c r="U9" i="27"/>
  <c r="B13" i="29"/>
  <c r="E13" i="29" s="1"/>
  <c r="C12" i="25"/>
  <c r="C23" i="26"/>
  <c r="U23" i="26" s="1"/>
  <c r="B13" i="28"/>
  <c r="J13" i="28" s="1"/>
  <c r="B13" i="27"/>
  <c r="L33" i="21"/>
  <c r="AD33" i="21"/>
  <c r="G33" i="21"/>
  <c r="W33" i="21"/>
  <c r="AB33" i="21"/>
  <c r="I33" i="21"/>
  <c r="AK9" i="21"/>
  <c r="AE33" i="21"/>
  <c r="AB38" i="22"/>
  <c r="D6" i="24"/>
  <c r="B35" i="24"/>
  <c r="K6" i="24"/>
  <c r="E6" i="24"/>
  <c r="R6" i="24"/>
  <c r="G6" i="24"/>
  <c r="T6" i="24"/>
  <c r="F6" i="24"/>
  <c r="S6" i="24"/>
  <c r="AD38" i="22" s="1"/>
  <c r="C6" i="24"/>
  <c r="V6" i="24" s="1"/>
  <c r="N6" i="24"/>
  <c r="M6" i="24"/>
  <c r="L6" i="24"/>
  <c r="U6" i="24"/>
  <c r="X6" i="24" s="1"/>
  <c r="O6" i="24"/>
  <c r="P6" i="24" s="1"/>
  <c r="AH12" i="21"/>
  <c r="AJ10" i="21"/>
  <c r="AB39" i="22"/>
  <c r="K17" i="24"/>
  <c r="T17" i="24"/>
  <c r="M17" i="24"/>
  <c r="U17" i="24"/>
  <c r="L17" i="24"/>
  <c r="R17" i="24"/>
  <c r="D17" i="24"/>
  <c r="G17" i="24"/>
  <c r="F17" i="24"/>
  <c r="B46" i="24"/>
  <c r="C17" i="24"/>
  <c r="V17" i="24" s="1"/>
  <c r="E17" i="24"/>
  <c r="S17" i="24"/>
  <c r="AD49" i="22" s="1"/>
  <c r="N17" i="24"/>
  <c r="O17" i="24"/>
  <c r="C34" i="26"/>
  <c r="S34" i="26" s="1"/>
  <c r="B24" i="29"/>
  <c r="I24" i="29" s="1"/>
  <c r="B24" i="28"/>
  <c r="I24" i="28" s="1"/>
  <c r="C23" i="25"/>
  <c r="B24" i="27"/>
  <c r="F24" i="27" s="1"/>
  <c r="U21" i="27"/>
  <c r="AB52" i="22"/>
  <c r="C27" i="26"/>
  <c r="L27" i="26" s="1"/>
  <c r="C16" i="25"/>
  <c r="B17" i="29"/>
  <c r="I17" i="29" s="1"/>
  <c r="B17" i="27"/>
  <c r="F17" i="27" s="1"/>
  <c r="B17" i="28"/>
  <c r="H17" i="28" s="1"/>
  <c r="B15" i="27"/>
  <c r="H15" i="27" s="1"/>
  <c r="C25" i="26"/>
  <c r="S25" i="26" s="1"/>
  <c r="B15" i="29"/>
  <c r="H15" i="29" s="1"/>
  <c r="C14" i="25"/>
  <c r="B15" i="28"/>
  <c r="H15" i="28" s="1"/>
  <c r="AB46" i="22"/>
  <c r="L14" i="24"/>
  <c r="S14" i="24"/>
  <c r="AD46" i="22" s="1"/>
  <c r="N14" i="24"/>
  <c r="E14" i="24"/>
  <c r="F14" i="24"/>
  <c r="C14" i="24"/>
  <c r="V14" i="24" s="1"/>
  <c r="M14" i="24"/>
  <c r="B43" i="24"/>
  <c r="T14" i="24"/>
  <c r="R14" i="24"/>
  <c r="O14" i="24"/>
  <c r="P14" i="24" s="1"/>
  <c r="K14" i="24"/>
  <c r="G14" i="24"/>
  <c r="H14" i="24" s="1"/>
  <c r="U14" i="24"/>
  <c r="X14" i="24" s="1"/>
  <c r="D14" i="24"/>
  <c r="B23" i="29"/>
  <c r="I23" i="29" s="1"/>
  <c r="B23" i="27"/>
  <c r="J23" i="27" s="1"/>
  <c r="C22" i="25"/>
  <c r="C33" i="26"/>
  <c r="L33" i="26" s="1"/>
  <c r="B23" i="28"/>
  <c r="E23" i="28" s="1"/>
  <c r="AB43" i="22"/>
  <c r="U12" i="27"/>
  <c r="AG14" i="21"/>
  <c r="AF14" i="21" s="1"/>
  <c r="E15" i="24"/>
  <c r="S15" i="24"/>
  <c r="AD47" i="22" s="1"/>
  <c r="N15" i="24"/>
  <c r="O15" i="24"/>
  <c r="T15" i="24"/>
  <c r="U15" i="24"/>
  <c r="M15" i="24"/>
  <c r="D15" i="24"/>
  <c r="R15" i="24"/>
  <c r="L15" i="24"/>
  <c r="K15" i="24"/>
  <c r="G15" i="24"/>
  <c r="C15" i="24"/>
  <c r="V15" i="24" s="1"/>
  <c r="F15" i="24"/>
  <c r="B44" i="24"/>
  <c r="AI18" i="21"/>
  <c r="AB53" i="22"/>
  <c r="AB44" i="22"/>
  <c r="AO9" i="21"/>
  <c r="AC33" i="21"/>
  <c r="AL9" i="21"/>
  <c r="J33" i="21"/>
  <c r="R33" i="21"/>
  <c r="B7" i="29"/>
  <c r="H7" i="29" s="1"/>
  <c r="B7" i="27"/>
  <c r="B7" i="28"/>
  <c r="F7" i="28" s="1"/>
  <c r="C6" i="25"/>
  <c r="C17" i="26"/>
  <c r="S17" i="26" s="1"/>
  <c r="O33" i="21"/>
  <c r="AH9" i="21"/>
  <c r="N18" i="27"/>
  <c r="R26" i="27"/>
  <c r="O21" i="27"/>
  <c r="S21" i="27"/>
  <c r="N28" i="27"/>
  <c r="S20" i="27"/>
  <c r="N7" i="27"/>
  <c r="S27" i="27"/>
  <c r="P8" i="27"/>
  <c r="O17" i="27"/>
  <c r="Q29" i="27"/>
  <c r="S7" i="27"/>
  <c r="R29" i="27"/>
  <c r="R7" i="27"/>
  <c r="S22" i="27"/>
  <c r="Q23" i="27"/>
  <c r="R11" i="27"/>
  <c r="S17" i="27"/>
  <c r="S28" i="27"/>
  <c r="N16" i="27"/>
  <c r="R19" i="27"/>
  <c r="S12" i="27"/>
  <c r="N12" i="27"/>
  <c r="O14" i="27"/>
  <c r="P25" i="27"/>
  <c r="R13" i="27"/>
  <c r="P7" i="27"/>
  <c r="R14" i="27"/>
  <c r="P14" i="27"/>
  <c r="O23" i="27"/>
  <c r="Q28" i="27"/>
  <c r="N24" i="27"/>
  <c r="R27" i="27"/>
  <c r="Q21" i="27"/>
  <c r="O27" i="27"/>
  <c r="G7" i="27"/>
  <c r="Q16" i="27"/>
  <c r="S18" i="27"/>
  <c r="S26" i="27"/>
  <c r="R9" i="27"/>
  <c r="P16" i="27"/>
  <c r="N13" i="27"/>
  <c r="O8" i="27"/>
  <c r="R22" i="27"/>
  <c r="Q25" i="27"/>
  <c r="O9" i="27"/>
  <c r="P21" i="27"/>
  <c r="Q10" i="27"/>
  <c r="P26" i="27"/>
  <c r="S23" i="27"/>
  <c r="P20" i="27"/>
  <c r="Q18" i="27"/>
  <c r="N27" i="27"/>
  <c r="S11" i="27"/>
  <c r="O19" i="27"/>
  <c r="R24" i="27"/>
  <c r="P19" i="27"/>
  <c r="N19" i="27"/>
  <c r="Q12" i="27"/>
  <c r="P12" i="27"/>
  <c r="P24" i="27"/>
  <c r="R21" i="27"/>
  <c r="R28" i="27"/>
  <c r="O11" i="27"/>
  <c r="Q19" i="27"/>
  <c r="P9" i="27"/>
  <c r="S29" i="27"/>
  <c r="N15" i="27"/>
  <c r="P10" i="27"/>
  <c r="P23" i="27"/>
  <c r="H7" i="27"/>
  <c r="E7" i="27"/>
  <c r="O26" i="27"/>
  <c r="N25" i="27"/>
  <c r="S8" i="27"/>
  <c r="Q20" i="27"/>
  <c r="O7" i="27"/>
  <c r="P15" i="27"/>
  <c r="S13" i="27"/>
  <c r="Q9" i="27"/>
  <c r="Q14" i="27"/>
  <c r="S14" i="27"/>
  <c r="R18" i="27"/>
  <c r="Q26" i="27"/>
  <c r="O15" i="27"/>
  <c r="P17" i="27"/>
  <c r="Q13" i="27"/>
  <c r="Q22" i="27"/>
  <c r="S24" i="27"/>
  <c r="R16" i="27"/>
  <c r="Q11" i="27"/>
  <c r="N8" i="27"/>
  <c r="S9" i="27"/>
  <c r="S16" i="27"/>
  <c r="S15" i="27"/>
  <c r="S10" i="27"/>
  <c r="O29" i="27"/>
  <c r="S19" i="27"/>
  <c r="N9" i="27"/>
  <c r="N26" i="27"/>
  <c r="N22" i="27"/>
  <c r="P18" i="27"/>
  <c r="P11" i="27"/>
  <c r="Q8" i="27"/>
  <c r="Q27" i="27"/>
  <c r="O18" i="27"/>
  <c r="J7" i="27"/>
  <c r="O16" i="27"/>
  <c r="N14" i="27"/>
  <c r="R20" i="27"/>
  <c r="O22" i="27"/>
  <c r="Q24" i="27"/>
  <c r="R8" i="27"/>
  <c r="N23" i="27"/>
  <c r="P29" i="27"/>
  <c r="N10" i="27"/>
  <c r="Q17" i="27"/>
  <c r="R12" i="27"/>
  <c r="O25" i="27"/>
  <c r="R25" i="27"/>
  <c r="O12" i="27"/>
  <c r="S25" i="27"/>
  <c r="R17" i="27"/>
  <c r="N29" i="27"/>
  <c r="O24" i="27"/>
  <c r="P27" i="27"/>
  <c r="R10" i="27"/>
  <c r="N17" i="27"/>
  <c r="R15" i="27"/>
  <c r="O20" i="27"/>
  <c r="N20" i="27"/>
  <c r="R23" i="27"/>
  <c r="P22" i="27"/>
  <c r="P13" i="27"/>
  <c r="N11" i="27"/>
  <c r="O10" i="27"/>
  <c r="Q15" i="27"/>
  <c r="N21" i="27"/>
  <c r="O28" i="27"/>
  <c r="P28" i="27"/>
  <c r="O13" i="27"/>
  <c r="Q7" i="27"/>
  <c r="F7" i="27"/>
  <c r="I7" i="27"/>
  <c r="D33" i="21"/>
  <c r="D2" i="25" s="1"/>
  <c r="T33" i="21"/>
  <c r="AM9" i="21"/>
  <c r="N17" i="26"/>
  <c r="E17" i="26"/>
  <c r="I17" i="26"/>
  <c r="L17" i="26"/>
  <c r="W17" i="26"/>
  <c r="P17" i="26"/>
  <c r="U17" i="26"/>
  <c r="G17" i="26"/>
  <c r="H20" i="28"/>
  <c r="E20" i="28"/>
  <c r="G20" i="28"/>
  <c r="F20" i="28"/>
  <c r="J20" i="28"/>
  <c r="AL22" i="21"/>
  <c r="C19" i="24"/>
  <c r="V19" i="24" s="1"/>
  <c r="K19" i="24"/>
  <c r="E19" i="24"/>
  <c r="M19" i="24"/>
  <c r="N19" i="24"/>
  <c r="F19" i="24"/>
  <c r="B48" i="24"/>
  <c r="R19" i="24"/>
  <c r="D19" i="24"/>
  <c r="L19" i="24"/>
  <c r="G19" i="24"/>
  <c r="T19" i="24"/>
  <c r="S19" i="24"/>
  <c r="AD51" i="22" s="1"/>
  <c r="U19" i="24"/>
  <c r="O19" i="24"/>
  <c r="U20" i="27"/>
  <c r="E20" i="27"/>
  <c r="H20" i="27"/>
  <c r="J20" i="27"/>
  <c r="I20" i="27"/>
  <c r="F20" i="27"/>
  <c r="H20" i="29"/>
  <c r="G20" i="29"/>
  <c r="E20" i="29"/>
  <c r="F20" i="29"/>
  <c r="J20" i="29"/>
  <c r="AG12" i="21"/>
  <c r="AF12" i="21" s="1"/>
  <c r="H10" i="29"/>
  <c r="F10" i="29"/>
  <c r="J10" i="29"/>
  <c r="G10" i="29"/>
  <c r="I10" i="29"/>
  <c r="B18" i="27"/>
  <c r="G18" i="27" s="1"/>
  <c r="C17" i="25"/>
  <c r="C28" i="26"/>
  <c r="E28" i="26" s="1"/>
  <c r="B18" i="28"/>
  <c r="I18" i="28" s="1"/>
  <c r="B18" i="29"/>
  <c r="E18" i="29" s="1"/>
  <c r="AI20" i="21"/>
  <c r="AB55" i="22"/>
  <c r="AJ26" i="21"/>
  <c r="G24" i="29"/>
  <c r="F24" i="29"/>
  <c r="E24" i="29"/>
  <c r="H24" i="29"/>
  <c r="J24" i="29"/>
  <c r="L23" i="24"/>
  <c r="R23" i="24"/>
  <c r="T23" i="24"/>
  <c r="D23" i="24"/>
  <c r="M23" i="24"/>
  <c r="E23" i="24"/>
  <c r="G23" i="24"/>
  <c r="K23" i="24"/>
  <c r="F23" i="24"/>
  <c r="S23" i="24"/>
  <c r="AD55" i="22" s="1"/>
  <c r="N23" i="24"/>
  <c r="O23" i="24"/>
  <c r="C23" i="24"/>
  <c r="V23" i="24" s="1"/>
  <c r="U23" i="24"/>
  <c r="B52" i="24"/>
  <c r="AH23" i="21"/>
  <c r="AF23" i="21" s="1"/>
  <c r="AB48" i="22"/>
  <c r="AK19" i="21"/>
  <c r="AL21" i="21"/>
  <c r="C18" i="25"/>
  <c r="B19" i="28"/>
  <c r="I19" i="28" s="1"/>
  <c r="C29" i="26"/>
  <c r="L29" i="26" s="1"/>
  <c r="B19" i="29"/>
  <c r="J19" i="29" s="1"/>
  <c r="B19" i="27"/>
  <c r="G19" i="27" s="1"/>
  <c r="AB50" i="22"/>
  <c r="F10" i="24"/>
  <c r="D10" i="24"/>
  <c r="O10" i="24"/>
  <c r="E10" i="24"/>
  <c r="R10" i="24"/>
  <c r="N10" i="24"/>
  <c r="U10" i="24"/>
  <c r="K10" i="24"/>
  <c r="S10" i="24"/>
  <c r="AD42" i="22" s="1"/>
  <c r="B39" i="24"/>
  <c r="C10" i="24"/>
  <c r="V10" i="24" s="1"/>
  <c r="W10" i="24" s="1"/>
  <c r="L10" i="24"/>
  <c r="M10" i="24"/>
  <c r="T10" i="24"/>
  <c r="G10" i="24"/>
  <c r="B11" i="27"/>
  <c r="F11" i="27" s="1"/>
  <c r="C10" i="25"/>
  <c r="B11" i="28"/>
  <c r="J11" i="28" s="1"/>
  <c r="C21" i="26"/>
  <c r="I21" i="26" s="1"/>
  <c r="B11" i="29"/>
  <c r="F11" i="29" s="1"/>
  <c r="U11" i="27"/>
  <c r="C11" i="25"/>
  <c r="B12" i="29"/>
  <c r="I12" i="29" s="1"/>
  <c r="C22" i="26"/>
  <c r="E22" i="26" s="1"/>
  <c r="B12" i="27"/>
  <c r="H12" i="27" s="1"/>
  <c r="B12" i="28"/>
  <c r="H12" i="28" s="1"/>
  <c r="AM14" i="21"/>
  <c r="B14" i="29"/>
  <c r="G14" i="29" s="1"/>
  <c r="B14" i="28"/>
  <c r="G14" i="28" s="1"/>
  <c r="C24" i="26"/>
  <c r="W24" i="26" s="1"/>
  <c r="C13" i="25"/>
  <c r="B14" i="27"/>
  <c r="H14" i="27" s="1"/>
  <c r="AJ16" i="21"/>
  <c r="AB40" i="22"/>
  <c r="B9" i="27"/>
  <c r="J9" i="27" s="1"/>
  <c r="B9" i="28"/>
  <c r="E9" i="28" s="1"/>
  <c r="C19" i="26"/>
  <c r="L19" i="26" s="1"/>
  <c r="B9" i="29"/>
  <c r="G9" i="29" s="1"/>
  <c r="C8" i="25"/>
  <c r="C15" i="25"/>
  <c r="C26" i="26"/>
  <c r="L26" i="26" s="1"/>
  <c r="B16" i="28"/>
  <c r="E16" i="28" s="1"/>
  <c r="B16" i="27"/>
  <c r="H16" i="27" s="1"/>
  <c r="B16" i="29"/>
  <c r="E16" i="29" s="1"/>
  <c r="AB45" i="22"/>
  <c r="AL11" i="21"/>
  <c r="AK24" i="21"/>
  <c r="AH18" i="21"/>
  <c r="AH16" i="21"/>
  <c r="AF16" i="21" s="1"/>
  <c r="AM11" i="21"/>
  <c r="AJ11" i="21"/>
  <c r="G22" i="29"/>
  <c r="I22" i="29"/>
  <c r="B50" i="24"/>
  <c r="E21" i="24"/>
  <c r="N21" i="24"/>
  <c r="G21" i="24"/>
  <c r="F21" i="24"/>
  <c r="L21" i="24"/>
  <c r="O21" i="24"/>
  <c r="P21" i="24" s="1"/>
  <c r="U21" i="24"/>
  <c r="S21" i="24"/>
  <c r="AD53" i="22" s="1"/>
  <c r="R21" i="24"/>
  <c r="K21" i="24"/>
  <c r="D21" i="24"/>
  <c r="T21" i="24"/>
  <c r="C21" i="24"/>
  <c r="V21" i="24" s="1"/>
  <c r="M21" i="24"/>
  <c r="AL24" i="21"/>
  <c r="AH24" i="21"/>
  <c r="L32" i="26"/>
  <c r="S32" i="26"/>
  <c r="W32" i="26"/>
  <c r="P32" i="26"/>
  <c r="N32" i="26"/>
  <c r="U32" i="26"/>
  <c r="G32" i="26"/>
  <c r="I32" i="26"/>
  <c r="F13" i="29"/>
  <c r="J13" i="29"/>
  <c r="H13" i="29"/>
  <c r="I13" i="29"/>
  <c r="G13" i="29"/>
  <c r="S23" i="26"/>
  <c r="I23" i="26"/>
  <c r="W23" i="26"/>
  <c r="E23" i="26"/>
  <c r="N23" i="26"/>
  <c r="G23" i="26"/>
  <c r="L23" i="26"/>
  <c r="P23" i="26"/>
  <c r="U13" i="27"/>
  <c r="F13" i="27"/>
  <c r="E13" i="27"/>
  <c r="I13" i="27"/>
  <c r="J13" i="27"/>
  <c r="G13" i="27"/>
  <c r="AM15" i="21"/>
  <c r="M33" i="21"/>
  <c r="O30" i="24" s="1"/>
  <c r="S33" i="21"/>
  <c r="K33" i="21"/>
  <c r="AA33" i="21"/>
  <c r="Y33" i="21"/>
  <c r="T30" i="24" s="1"/>
  <c r="U33" i="21"/>
  <c r="F33" i="21"/>
  <c r="E7" i="28"/>
  <c r="G7" i="28"/>
  <c r="I7" i="28"/>
  <c r="J7" i="28"/>
  <c r="H7" i="28"/>
  <c r="E33" i="21"/>
  <c r="AG22" i="21"/>
  <c r="AM22" i="21"/>
  <c r="AI22" i="21"/>
  <c r="P30" i="26"/>
  <c r="G30" i="26"/>
  <c r="S30" i="26"/>
  <c r="N30" i="26"/>
  <c r="AL12" i="21"/>
  <c r="AJ12" i="21"/>
  <c r="U10" i="27"/>
  <c r="I10" i="27"/>
  <c r="H10" i="27"/>
  <c r="E10" i="27"/>
  <c r="F10" i="27"/>
  <c r="J10" i="27"/>
  <c r="G10" i="27"/>
  <c r="AB41" i="22"/>
  <c r="AL10" i="21"/>
  <c r="B8" i="29"/>
  <c r="E8" i="29" s="1"/>
  <c r="C18" i="26"/>
  <c r="G18" i="26" s="1"/>
  <c r="B8" i="27"/>
  <c r="I8" i="27" s="1"/>
  <c r="C7" i="25"/>
  <c r="B8" i="28"/>
  <c r="E8" i="28" s="1"/>
  <c r="AI10" i="21"/>
  <c r="AF10" i="21" s="1"/>
  <c r="AM10" i="21"/>
  <c r="AL20" i="21"/>
  <c r="I28" i="26"/>
  <c r="AH20" i="21"/>
  <c r="U24" i="27"/>
  <c r="I24" i="27"/>
  <c r="G24" i="27"/>
  <c r="AH26" i="21"/>
  <c r="AK26" i="21"/>
  <c r="AI26" i="21"/>
  <c r="B21" i="27"/>
  <c r="E21" i="27" s="1"/>
  <c r="C20" i="25"/>
  <c r="B21" i="28"/>
  <c r="I21" i="28" s="1"/>
  <c r="B21" i="29"/>
  <c r="I21" i="29" s="1"/>
  <c r="C31" i="26"/>
  <c r="W31" i="26" s="1"/>
  <c r="AK23" i="21"/>
  <c r="AL23" i="21"/>
  <c r="AM19" i="21"/>
  <c r="AL19" i="21"/>
  <c r="P27" i="26"/>
  <c r="U27" i="26"/>
  <c r="I27" i="26"/>
  <c r="S27" i="26"/>
  <c r="N27" i="26"/>
  <c r="R27" i="26" s="1"/>
  <c r="Q27" i="26" s="1"/>
  <c r="E27" i="26"/>
  <c r="W27" i="26"/>
  <c r="G27" i="26"/>
  <c r="AI19" i="21"/>
  <c r="AF19" i="21" s="1"/>
  <c r="AK17" i="21"/>
  <c r="AH17" i="21"/>
  <c r="E15" i="29"/>
  <c r="F15" i="29"/>
  <c r="I15" i="29"/>
  <c r="J15" i="29"/>
  <c r="G15" i="29"/>
  <c r="AM17" i="21"/>
  <c r="AB54" i="22"/>
  <c r="I23" i="28"/>
  <c r="F23" i="28"/>
  <c r="G23" i="28"/>
  <c r="J23" i="28"/>
  <c r="H23" i="28"/>
  <c r="F22" i="24"/>
  <c r="M22" i="24"/>
  <c r="K22" i="24"/>
  <c r="T22" i="24"/>
  <c r="B51" i="24"/>
  <c r="E22" i="24"/>
  <c r="S22" i="24"/>
  <c r="AD54" i="22" s="1"/>
  <c r="O22" i="24"/>
  <c r="D22" i="24"/>
  <c r="L22" i="24"/>
  <c r="U22" i="24"/>
  <c r="C22" i="24"/>
  <c r="V22" i="24" s="1"/>
  <c r="N22" i="24"/>
  <c r="R22" i="24"/>
  <c r="G22" i="24"/>
  <c r="AJ21" i="21"/>
  <c r="AJ13" i="21"/>
  <c r="AL14" i="21"/>
  <c r="AJ14" i="21"/>
  <c r="AK14" i="21"/>
  <c r="AP10" i="21"/>
  <c r="AP20" i="21"/>
  <c r="AP16" i="21"/>
  <c r="AP18" i="21"/>
  <c r="AP21" i="21"/>
  <c r="AP11" i="21"/>
  <c r="AP24" i="21"/>
  <c r="AP19" i="21"/>
  <c r="AP22" i="21"/>
  <c r="AP12" i="21"/>
  <c r="AP13" i="21"/>
  <c r="AP15" i="21"/>
  <c r="AP14" i="21"/>
  <c r="AP17" i="21"/>
  <c r="AP23" i="21"/>
  <c r="AP25" i="21"/>
  <c r="N46" i="22" a="1"/>
  <c r="L53" i="22" a="1"/>
  <c r="D48" i="22" a="1"/>
  <c r="N45" i="22" a="1"/>
  <c r="L54" i="22" a="1"/>
  <c r="F47" i="22" a="1"/>
  <c r="L46" i="22" a="1"/>
  <c r="F53" i="22" a="1"/>
  <c r="L48" i="22" a="1"/>
  <c r="D45" i="22" a="1"/>
  <c r="N54" i="22" a="1"/>
  <c r="N48" i="22" a="1"/>
  <c r="D50" i="22" a="1"/>
  <c r="F54" i="22" a="1"/>
  <c r="L47" i="22" a="1"/>
  <c r="F51" i="22" a="1"/>
  <c r="L49" i="22" a="1"/>
  <c r="L39" i="22" a="1"/>
  <c r="D46" i="22" a="1"/>
  <c r="N53" i="22" a="1"/>
  <c r="D44" i="22" a="1"/>
  <c r="AP9" i="21"/>
  <c r="L55" i="22" a="1"/>
  <c r="F48" i="22" a="1"/>
  <c r="L45" i="22" a="1"/>
  <c r="D54" i="22" a="1"/>
  <c r="D55" i="22" a="1"/>
  <c r="F45" i="22" a="1"/>
  <c r="D41" i="22" a="1"/>
  <c r="D47" i="22" a="1"/>
  <c r="N52" i="22" a="1"/>
  <c r="F40" i="22" a="1"/>
  <c r="F41" i="22" a="1"/>
  <c r="N47" i="22" a="1"/>
  <c r="D51" i="22" a="1"/>
  <c r="N39" i="22" a="1"/>
  <c r="F46" i="22" a="1"/>
  <c r="F43" i="22" a="1"/>
  <c r="F49" i="22" a="1"/>
  <c r="F38" i="22" a="1"/>
  <c r="D53" i="22" a="1"/>
  <c r="F55" i="22" a="1"/>
  <c r="D42" i="22" a="1"/>
  <c r="N44" i="22" a="1"/>
  <c r="L50" i="22" a="1"/>
  <c r="J24" i="27" l="1"/>
  <c r="H24" i="27"/>
  <c r="L30" i="26"/>
  <c r="I30" i="26"/>
  <c r="AF24" i="21"/>
  <c r="J22" i="29"/>
  <c r="F13" i="28"/>
  <c r="E24" i="27"/>
  <c r="U30" i="26"/>
  <c r="E30" i="26"/>
  <c r="E22" i="29"/>
  <c r="F22" i="29"/>
  <c r="AF18" i="21"/>
  <c r="Q30" i="27"/>
  <c r="E13" i="28"/>
  <c r="R30" i="24"/>
  <c r="H13" i="28"/>
  <c r="I13" i="28"/>
  <c r="G13" i="28"/>
  <c r="I19" i="24"/>
  <c r="I20" i="26"/>
  <c r="W23" i="24"/>
  <c r="H21" i="24"/>
  <c r="K30" i="26"/>
  <c r="J30" i="26" s="1"/>
  <c r="Y23" i="26"/>
  <c r="V23" i="26" s="1"/>
  <c r="R17" i="26"/>
  <c r="W20" i="26"/>
  <c r="H20" i="24"/>
  <c r="AF25" i="21"/>
  <c r="L20" i="26"/>
  <c r="P16" i="24"/>
  <c r="I7" i="24"/>
  <c r="J7" i="24" s="1"/>
  <c r="F10" i="28"/>
  <c r="S30" i="24"/>
  <c r="J22" i="27"/>
  <c r="X12" i="24"/>
  <c r="W22" i="24"/>
  <c r="H19" i="24"/>
  <c r="Q17" i="24"/>
  <c r="J17" i="24" s="1"/>
  <c r="U20" i="26"/>
  <c r="AF11" i="21"/>
  <c r="Y32" i="26"/>
  <c r="X32" i="26" s="1"/>
  <c r="P9" i="24"/>
  <c r="G22" i="27"/>
  <c r="H8" i="24"/>
  <c r="X8" i="24"/>
  <c r="X22" i="24"/>
  <c r="G19" i="29"/>
  <c r="G20" i="26"/>
  <c r="X11" i="24"/>
  <c r="Q13" i="24"/>
  <c r="I13" i="24"/>
  <c r="AF21" i="21"/>
  <c r="I14" i="24"/>
  <c r="Q9" i="24"/>
  <c r="I31" i="26"/>
  <c r="X10" i="24"/>
  <c r="I19" i="29"/>
  <c r="G16" i="28"/>
  <c r="Q10" i="24"/>
  <c r="Q15" i="24"/>
  <c r="I17" i="24"/>
  <c r="Q18" i="24"/>
  <c r="H9" i="24"/>
  <c r="X9" i="24"/>
  <c r="H22" i="27"/>
  <c r="E11" i="27"/>
  <c r="I23" i="24"/>
  <c r="N21" i="26"/>
  <c r="F19" i="28"/>
  <c r="K27" i="26"/>
  <c r="H27" i="26" s="1"/>
  <c r="R32" i="26"/>
  <c r="O32" i="26" s="1"/>
  <c r="X21" i="24"/>
  <c r="J11" i="27"/>
  <c r="P23" i="24"/>
  <c r="Q14" i="24"/>
  <c r="W17" i="24"/>
  <c r="Q6" i="24"/>
  <c r="W6" i="24"/>
  <c r="I11" i="24"/>
  <c r="J11" i="24" s="1"/>
  <c r="P8" i="24"/>
  <c r="P13" i="24"/>
  <c r="J10" i="28"/>
  <c r="F22" i="28"/>
  <c r="W8" i="24"/>
  <c r="X13" i="24"/>
  <c r="P31" i="26"/>
  <c r="H15" i="24"/>
  <c r="E23" i="29"/>
  <c r="I6" i="24"/>
  <c r="J6" i="24" s="1"/>
  <c r="H18" i="24"/>
  <c r="W18" i="24"/>
  <c r="I22" i="24"/>
  <c r="I10" i="24"/>
  <c r="P19" i="24"/>
  <c r="X7" i="24"/>
  <c r="Q12" i="24"/>
  <c r="H14" i="29"/>
  <c r="U21" i="26"/>
  <c r="L31" i="26"/>
  <c r="AF22" i="21"/>
  <c r="I22" i="26"/>
  <c r="L18" i="26"/>
  <c r="X19" i="24"/>
  <c r="W14" i="24"/>
  <c r="F17" i="29"/>
  <c r="Q7" i="24"/>
  <c r="E10" i="28"/>
  <c r="L21" i="26"/>
  <c r="P21" i="26"/>
  <c r="S21" i="26"/>
  <c r="AF26" i="21"/>
  <c r="AF20" i="21"/>
  <c r="N28" i="26"/>
  <c r="R30" i="26"/>
  <c r="Q30" i="26" s="1"/>
  <c r="C30" i="24"/>
  <c r="J16" i="28"/>
  <c r="F19" i="29"/>
  <c r="H19" i="29"/>
  <c r="S18" i="26"/>
  <c r="W15" i="24"/>
  <c r="F23" i="29"/>
  <c r="I15" i="28"/>
  <c r="E20" i="26"/>
  <c r="K20" i="26" s="1"/>
  <c r="J20" i="26" s="1"/>
  <c r="N20" i="26"/>
  <c r="R20" i="26" s="1"/>
  <c r="I18" i="24"/>
  <c r="J18" i="24" s="1"/>
  <c r="P18" i="24"/>
  <c r="I25" i="26"/>
  <c r="Q16" i="24"/>
  <c r="I16" i="24"/>
  <c r="X20" i="24"/>
  <c r="H7" i="24"/>
  <c r="H10" i="28"/>
  <c r="W12" i="24"/>
  <c r="H12" i="24"/>
  <c r="F22" i="27"/>
  <c r="E22" i="27"/>
  <c r="I22" i="28"/>
  <c r="Q8" i="24"/>
  <c r="W21" i="26"/>
  <c r="E21" i="26"/>
  <c r="G21" i="26"/>
  <c r="P22" i="24"/>
  <c r="H22" i="24"/>
  <c r="U28" i="26"/>
  <c r="I21" i="24"/>
  <c r="I14" i="29"/>
  <c r="I16" i="28"/>
  <c r="H10" i="24"/>
  <c r="P10" i="24"/>
  <c r="E19" i="29"/>
  <c r="H23" i="24"/>
  <c r="P18" i="26"/>
  <c r="W19" i="24"/>
  <c r="P15" i="24"/>
  <c r="G23" i="29"/>
  <c r="J23" i="29"/>
  <c r="P11" i="24"/>
  <c r="Q21" i="24"/>
  <c r="Y27" i="26"/>
  <c r="X27" i="26" s="1"/>
  <c r="P28" i="26"/>
  <c r="K23" i="26"/>
  <c r="J23" i="26" s="1"/>
  <c r="H16" i="28"/>
  <c r="U22" i="26"/>
  <c r="X23" i="24"/>
  <c r="I18" i="26"/>
  <c r="H23" i="29"/>
  <c r="S20" i="26"/>
  <c r="X18" i="24"/>
  <c r="E25" i="26"/>
  <c r="X16" i="24"/>
  <c r="Q20" i="24"/>
  <c r="J20" i="24" s="1"/>
  <c r="H13" i="24"/>
  <c r="L50" i="22"/>
  <c r="N44" i="22"/>
  <c r="D42" i="22"/>
  <c r="F55" i="22"/>
  <c r="D53" i="22"/>
  <c r="F38" i="22"/>
  <c r="F49" i="22"/>
  <c r="F43" i="22"/>
  <c r="F46" i="22"/>
  <c r="N39" i="22"/>
  <c r="D51" i="22"/>
  <c r="N47" i="22"/>
  <c r="F41" i="22"/>
  <c r="F40" i="22"/>
  <c r="N52" i="22"/>
  <c r="D47" i="22"/>
  <c r="D41" i="22"/>
  <c r="H41" i="22" s="1"/>
  <c r="F45" i="22"/>
  <c r="D55" i="22"/>
  <c r="D54" i="22"/>
  <c r="L45" i="22"/>
  <c r="F48" i="22"/>
  <c r="L55" i="22"/>
  <c r="D44" i="22"/>
  <c r="N53" i="22"/>
  <c r="D46" i="22"/>
  <c r="L39" i="22"/>
  <c r="L49" i="22"/>
  <c r="F51" i="22"/>
  <c r="L47" i="22"/>
  <c r="F54" i="22"/>
  <c r="D50" i="22"/>
  <c r="N48" i="22"/>
  <c r="N54" i="22"/>
  <c r="D45" i="22"/>
  <c r="L48" i="22"/>
  <c r="F53" i="22"/>
  <c r="L46" i="22"/>
  <c r="F47" i="22"/>
  <c r="L54" i="22"/>
  <c r="N45" i="22"/>
  <c r="D48" i="22"/>
  <c r="H48" i="22" s="1"/>
  <c r="L53" i="22"/>
  <c r="N46" i="22"/>
  <c r="G9" i="28"/>
  <c r="I9" i="28"/>
  <c r="I15" i="24"/>
  <c r="P24" i="26"/>
  <c r="E24" i="26"/>
  <c r="I16" i="29"/>
  <c r="J12" i="27"/>
  <c r="J11" i="29"/>
  <c r="F11" i="28"/>
  <c r="E29" i="26"/>
  <c r="P29" i="26"/>
  <c r="S33" i="26"/>
  <c r="E33" i="26"/>
  <c r="J14" i="24"/>
  <c r="G15" i="28"/>
  <c r="J15" i="28"/>
  <c r="G17" i="29"/>
  <c r="I17" i="27"/>
  <c r="AA17" i="27" a="1"/>
  <c r="AA17" i="27" s="1"/>
  <c r="Z17" i="27" a="1"/>
  <c r="Z17" i="27" s="1"/>
  <c r="I21" i="27"/>
  <c r="F21" i="27"/>
  <c r="G24" i="28"/>
  <c r="H24" i="28"/>
  <c r="F18" i="29"/>
  <c r="X17" i="24"/>
  <c r="AC46" i="24"/>
  <c r="H6" i="24"/>
  <c r="AC35" i="24"/>
  <c r="F9" i="29"/>
  <c r="E26" i="26"/>
  <c r="S26" i="26"/>
  <c r="G12" i="28"/>
  <c r="H11" i="24"/>
  <c r="G12" i="29"/>
  <c r="F12" i="29"/>
  <c r="I23" i="27"/>
  <c r="H23" i="27"/>
  <c r="G25" i="26"/>
  <c r="W25" i="26"/>
  <c r="J17" i="28"/>
  <c r="E17" i="28"/>
  <c r="H17" i="27"/>
  <c r="H16" i="24"/>
  <c r="F21" i="29"/>
  <c r="J21" i="29"/>
  <c r="W20" i="24"/>
  <c r="W34" i="26"/>
  <c r="N34" i="26"/>
  <c r="E18" i="28"/>
  <c r="H18" i="27"/>
  <c r="F8" i="27"/>
  <c r="P7" i="24"/>
  <c r="H8" i="29"/>
  <c r="AA10" i="27" a="1"/>
  <c r="AA10" i="27" s="1"/>
  <c r="Z10" i="27" a="1"/>
  <c r="Z10" i="27" s="1"/>
  <c r="G10" i="28"/>
  <c r="W9" i="24"/>
  <c r="G7" i="29"/>
  <c r="M30" i="24"/>
  <c r="E22" i="28"/>
  <c r="Z22" i="27" a="1"/>
  <c r="Z22" i="27" s="1"/>
  <c r="AA22" i="27" a="1"/>
  <c r="AA22" i="27" s="1"/>
  <c r="G19" i="26"/>
  <c r="W19" i="26"/>
  <c r="I8" i="24"/>
  <c r="J8" i="24" s="1"/>
  <c r="F14" i="28"/>
  <c r="I14" i="28"/>
  <c r="G14" i="27"/>
  <c r="J21" i="28"/>
  <c r="J19" i="28"/>
  <c r="AC51" i="24"/>
  <c r="V30" i="24"/>
  <c r="Z62" i="22"/>
  <c r="R23" i="26"/>
  <c r="Q23" i="26" s="1"/>
  <c r="H23" i="26"/>
  <c r="K32" i="26"/>
  <c r="F32" i="26" s="1"/>
  <c r="V32" i="26"/>
  <c r="T32" i="26"/>
  <c r="F16" i="27"/>
  <c r="Z16" i="27" a="1"/>
  <c r="Z16" i="27" s="1"/>
  <c r="AA16" i="27" a="1"/>
  <c r="AA16" i="27" s="1"/>
  <c r="I9" i="27"/>
  <c r="Z9" i="27" a="1"/>
  <c r="Z9" i="27" s="1"/>
  <c r="AA9" i="27" a="1"/>
  <c r="AA9" i="27" s="1"/>
  <c r="E14" i="27"/>
  <c r="Z14" i="27" a="1"/>
  <c r="Z14" i="27" s="1"/>
  <c r="AA14" i="27" a="1"/>
  <c r="AA14" i="27" s="1"/>
  <c r="N22" i="26"/>
  <c r="L22" i="26"/>
  <c r="H11" i="27"/>
  <c r="Z11" i="27" a="1"/>
  <c r="Z11" i="27" s="1"/>
  <c r="AA11" i="27" a="1"/>
  <c r="AA11" i="27" s="1"/>
  <c r="Z19" i="27" a="1"/>
  <c r="Z19" i="27" s="1"/>
  <c r="AA19" i="27" a="1"/>
  <c r="AA19" i="27" s="1"/>
  <c r="F21" i="28"/>
  <c r="G21" i="28"/>
  <c r="Q23" i="24"/>
  <c r="J23" i="24" s="1"/>
  <c r="AC52" i="24"/>
  <c r="G8" i="28"/>
  <c r="Q19" i="24"/>
  <c r="Q17" i="26"/>
  <c r="O30" i="27"/>
  <c r="H9" i="28"/>
  <c r="U24" i="26"/>
  <c r="I24" i="26"/>
  <c r="J16" i="29"/>
  <c r="G16" i="29"/>
  <c r="G12" i="27"/>
  <c r="G11" i="29"/>
  <c r="H11" i="29"/>
  <c r="I11" i="28"/>
  <c r="W29" i="26"/>
  <c r="G29" i="26"/>
  <c r="N33" i="26"/>
  <c r="P33" i="26"/>
  <c r="AC43" i="24"/>
  <c r="E15" i="27"/>
  <c r="Z15" i="27" a="1"/>
  <c r="Z15" i="27" s="1"/>
  <c r="AA15" i="27" a="1"/>
  <c r="AA15" i="27" s="1"/>
  <c r="G21" i="27"/>
  <c r="E24" i="28"/>
  <c r="J18" i="29"/>
  <c r="G18" i="29"/>
  <c r="H13" i="27"/>
  <c r="Z13" i="27" a="1"/>
  <c r="Z13" i="27" s="1"/>
  <c r="AA13" i="27" a="1"/>
  <c r="AA13" i="27" s="1"/>
  <c r="H9" i="27"/>
  <c r="I9" i="29"/>
  <c r="H9" i="29"/>
  <c r="N26" i="26"/>
  <c r="I26" i="26"/>
  <c r="J12" i="28"/>
  <c r="E12" i="29"/>
  <c r="I19" i="27"/>
  <c r="E19" i="27"/>
  <c r="AC47" i="24"/>
  <c r="G23" i="27"/>
  <c r="F15" i="27"/>
  <c r="G17" i="28"/>
  <c r="AC45" i="24"/>
  <c r="G21" i="29"/>
  <c r="H21" i="29"/>
  <c r="L34" i="26"/>
  <c r="E34" i="26"/>
  <c r="J18" i="28"/>
  <c r="G18" i="28"/>
  <c r="I18" i="27"/>
  <c r="E8" i="27"/>
  <c r="J8" i="27"/>
  <c r="G8" i="29"/>
  <c r="AC38" i="24"/>
  <c r="Y62" i="22"/>
  <c r="Y31" i="22" s="1"/>
  <c r="U30" i="24"/>
  <c r="X30" i="24" s="1"/>
  <c r="I7" i="29"/>
  <c r="N30" i="24"/>
  <c r="Q30" i="24" s="1"/>
  <c r="K30" i="24"/>
  <c r="AC41" i="24"/>
  <c r="I19" i="26"/>
  <c r="P19" i="26"/>
  <c r="AC37" i="24"/>
  <c r="H14" i="28"/>
  <c r="AC42" i="24"/>
  <c r="J14" i="27"/>
  <c r="I16" i="27"/>
  <c r="J16" i="27"/>
  <c r="X23" i="26"/>
  <c r="J8" i="28"/>
  <c r="F8" i="28"/>
  <c r="AC48" i="24"/>
  <c r="Y17" i="26"/>
  <c r="X17" i="26" s="1"/>
  <c r="L28" i="26"/>
  <c r="M30" i="26"/>
  <c r="D30" i="24"/>
  <c r="T23" i="26"/>
  <c r="M32" i="26"/>
  <c r="W21" i="24"/>
  <c r="AC50" i="24"/>
  <c r="J14" i="29"/>
  <c r="W22" i="26"/>
  <c r="S22" i="26"/>
  <c r="I11" i="27"/>
  <c r="AC39" i="24"/>
  <c r="H21" i="28"/>
  <c r="I8" i="28"/>
  <c r="N18" i="26"/>
  <c r="R18" i="26" s="1"/>
  <c r="W18" i="26"/>
  <c r="O17" i="26"/>
  <c r="AH33" i="21"/>
  <c r="F9" i="28"/>
  <c r="X15" i="24"/>
  <c r="J15" i="24"/>
  <c r="N24" i="26"/>
  <c r="S24" i="26"/>
  <c r="F16" i="29"/>
  <c r="I11" i="29"/>
  <c r="E11" i="28"/>
  <c r="H11" i="28"/>
  <c r="I29" i="26"/>
  <c r="S29" i="26"/>
  <c r="W33" i="26"/>
  <c r="U33" i="26"/>
  <c r="E15" i="28"/>
  <c r="J17" i="29"/>
  <c r="E17" i="29"/>
  <c r="F24" i="28"/>
  <c r="I18" i="29"/>
  <c r="H17" i="24"/>
  <c r="AK33" i="21"/>
  <c r="E30" i="24"/>
  <c r="G9" i="27"/>
  <c r="J9" i="29"/>
  <c r="W26" i="26"/>
  <c r="G26" i="26"/>
  <c r="I12" i="28"/>
  <c r="E12" i="28"/>
  <c r="AC40" i="24"/>
  <c r="J12" i="29"/>
  <c r="J19" i="27"/>
  <c r="AF17" i="21"/>
  <c r="G15" i="27"/>
  <c r="L25" i="26"/>
  <c r="P25" i="26"/>
  <c r="I17" i="28"/>
  <c r="J17" i="27"/>
  <c r="E17" i="27"/>
  <c r="W16" i="24"/>
  <c r="E21" i="29"/>
  <c r="AC49" i="24"/>
  <c r="I34" i="26"/>
  <c r="P34" i="26"/>
  <c r="F18" i="28"/>
  <c r="F18" i="27"/>
  <c r="H8" i="27"/>
  <c r="AC36" i="24"/>
  <c r="J8" i="29"/>
  <c r="G20" i="27"/>
  <c r="AA20" i="27" a="1"/>
  <c r="AA20" i="27" s="1"/>
  <c r="Z20" i="27" a="1"/>
  <c r="Z20" i="27" s="1"/>
  <c r="E7" i="29"/>
  <c r="J7" i="29"/>
  <c r="F30" i="24"/>
  <c r="AF9" i="21"/>
  <c r="AG33" i="21"/>
  <c r="S19" i="26"/>
  <c r="E19" i="26"/>
  <c r="E14" i="28"/>
  <c r="I14" i="27"/>
  <c r="G16" i="27"/>
  <c r="K21" i="26"/>
  <c r="J21" i="26" s="1"/>
  <c r="Q22" i="24"/>
  <c r="J22" i="24" s="1"/>
  <c r="E19" i="28"/>
  <c r="V27" i="26"/>
  <c r="E31" i="26"/>
  <c r="U31" i="26"/>
  <c r="G31" i="26"/>
  <c r="H21" i="27"/>
  <c r="Z21" i="27" a="1"/>
  <c r="Z21" i="27" s="1"/>
  <c r="AA21" i="27" a="1"/>
  <c r="AA21" i="27" s="1"/>
  <c r="W28" i="26"/>
  <c r="Z8" i="27" a="1"/>
  <c r="Z8" i="27" s="1"/>
  <c r="AA8" i="27" a="1"/>
  <c r="AA8" i="27" s="1"/>
  <c r="O30" i="26"/>
  <c r="H19" i="28"/>
  <c r="G19" i="28"/>
  <c r="O27" i="26"/>
  <c r="N31" i="26"/>
  <c r="S31" i="26"/>
  <c r="S28" i="26"/>
  <c r="G28" i="26"/>
  <c r="Y30" i="26"/>
  <c r="X30" i="26" s="1"/>
  <c r="F23" i="26"/>
  <c r="J32" i="26"/>
  <c r="Q32" i="26"/>
  <c r="E14" i="29"/>
  <c r="F14" i="29"/>
  <c r="F16" i="28"/>
  <c r="P22" i="26"/>
  <c r="G22" i="26"/>
  <c r="E12" i="27"/>
  <c r="Z12" i="27" a="1"/>
  <c r="Z12" i="27" s="1"/>
  <c r="AA12" i="27" a="1"/>
  <c r="AA12" i="27" s="1"/>
  <c r="G11" i="27"/>
  <c r="E21" i="28"/>
  <c r="E18" i="27"/>
  <c r="Z18" i="27" a="1"/>
  <c r="Z18" i="27" s="1"/>
  <c r="AA18" i="27" a="1"/>
  <c r="AA18" i="27" s="1"/>
  <c r="H8" i="28"/>
  <c r="E18" i="26"/>
  <c r="K18" i="26" s="1"/>
  <c r="F18" i="26" s="1"/>
  <c r="U18" i="26"/>
  <c r="K17" i="26"/>
  <c r="F17" i="26" s="1"/>
  <c r="M17" i="26"/>
  <c r="AM33" i="21"/>
  <c r="P30" i="27"/>
  <c r="N30" i="27"/>
  <c r="L30" i="24"/>
  <c r="AA7" i="27" a="1"/>
  <c r="AA7" i="27" s="1"/>
  <c r="U7" i="27"/>
  <c r="Z7" i="27" a="1"/>
  <c r="Z7" i="27" s="1"/>
  <c r="AL33" i="21"/>
  <c r="J9" i="28"/>
  <c r="AC44" i="24"/>
  <c r="G24" i="26"/>
  <c r="L24" i="26"/>
  <c r="H16" i="29"/>
  <c r="F12" i="27"/>
  <c r="I12" i="27"/>
  <c r="E11" i="29"/>
  <c r="G11" i="28"/>
  <c r="U29" i="26"/>
  <c r="N29" i="26"/>
  <c r="E23" i="27"/>
  <c r="AA23" i="27" a="1"/>
  <c r="AA23" i="27" s="1"/>
  <c r="Z23" i="27" a="1"/>
  <c r="Z23" i="27" s="1"/>
  <c r="G33" i="26"/>
  <c r="I33" i="26"/>
  <c r="F15" i="28"/>
  <c r="H17" i="29"/>
  <c r="M27" i="26"/>
  <c r="J21" i="27"/>
  <c r="AA24" i="27" a="1"/>
  <c r="AA24" i="27" s="1"/>
  <c r="Z24" i="27" a="1"/>
  <c r="Z24" i="27" s="1"/>
  <c r="J24" i="28"/>
  <c r="H18" i="29"/>
  <c r="P17" i="24"/>
  <c r="G30" i="24"/>
  <c r="F9" i="27"/>
  <c r="E9" i="27"/>
  <c r="E9" i="29"/>
  <c r="P26" i="26"/>
  <c r="U26" i="26"/>
  <c r="F12" i="28"/>
  <c r="H12" i="29"/>
  <c r="H19" i="27"/>
  <c r="F19" i="27"/>
  <c r="F23" i="27"/>
  <c r="I15" i="27"/>
  <c r="J15" i="27"/>
  <c r="N25" i="26"/>
  <c r="U25" i="26"/>
  <c r="F17" i="28"/>
  <c r="G17" i="27"/>
  <c r="G34" i="26"/>
  <c r="U34" i="26"/>
  <c r="H18" i="28"/>
  <c r="J18" i="27"/>
  <c r="G8" i="27"/>
  <c r="I8" i="29"/>
  <c r="F8" i="29"/>
  <c r="I9" i="24"/>
  <c r="F7" i="29"/>
  <c r="AI33" i="21"/>
  <c r="AJ33" i="21"/>
  <c r="I12" i="24"/>
  <c r="J12" i="24" s="1"/>
  <c r="H22" i="28"/>
  <c r="N19" i="26"/>
  <c r="U19" i="26"/>
  <c r="J14" i="28"/>
  <c r="W13" i="24"/>
  <c r="F14" i="27"/>
  <c r="E16" i="27"/>
  <c r="AE23" i="25" a="1"/>
  <c r="S23" i="25" a="1"/>
  <c r="G23" i="25" a="1"/>
  <c r="W23" i="25" a="1"/>
  <c r="N23" i="25" a="1"/>
  <c r="Z23" i="25" a="1"/>
  <c r="AF23" i="25" a="1"/>
  <c r="D39" i="22" a="1"/>
  <c r="D38" i="22" a="1"/>
  <c r="X12" i="25" a="1"/>
  <c r="K12" i="25" a="1"/>
  <c r="T12" i="25" a="1"/>
  <c r="G12" i="25" a="1"/>
  <c r="AE12" i="25" a="1"/>
  <c r="S12" i="25" a="1"/>
  <c r="D12" i="25" a="1"/>
  <c r="I15" i="25" a="1"/>
  <c r="X15" i="25" a="1"/>
  <c r="G15" i="25" a="1"/>
  <c r="AF15" i="25" a="1"/>
  <c r="D15" i="25" a="1"/>
  <c r="N15" i="25" a="1"/>
  <c r="K15" i="25" a="1"/>
  <c r="R20" i="25" a="1"/>
  <c r="N20" i="25" a="1"/>
  <c r="V20" i="25" a="1"/>
  <c r="F20" i="25" a="1"/>
  <c r="D20" i="25" a="1"/>
  <c r="G20" i="25" a="1"/>
  <c r="Q20" i="25" a="1"/>
  <c r="E7" i="25" a="1"/>
  <c r="G7" i="25" a="1"/>
  <c r="M7" i="25" a="1"/>
  <c r="J7" i="25" a="1"/>
  <c r="I7" i="25" a="1"/>
  <c r="T7" i="25" a="1"/>
  <c r="X7" i="25" a="1"/>
  <c r="Q8" i="25" a="1"/>
  <c r="AF8" i="25" a="1"/>
  <c r="AB8" i="25" a="1"/>
  <c r="F8" i="25" a="1"/>
  <c r="AC8" i="25" a="1"/>
  <c r="G8" i="25" a="1"/>
  <c r="O8" i="25" a="1"/>
  <c r="D18" i="25" a="1"/>
  <c r="Q18" i="25" a="1"/>
  <c r="I18" i="25" a="1"/>
  <c r="AF18" i="25" a="1"/>
  <c r="J18" i="25" a="1"/>
  <c r="AB18" i="25" a="1"/>
  <c r="W18" i="25" a="1"/>
  <c r="L6" i="25" a="1"/>
  <c r="AG6" i="25" a="1"/>
  <c r="S6" i="25" a="1"/>
  <c r="D6" i="25" a="1"/>
  <c r="K6" i="25" a="1"/>
  <c r="G6" i="25" a="1"/>
  <c r="T6" i="25" a="1"/>
  <c r="W10" i="25" a="1"/>
  <c r="V10" i="25" a="1"/>
  <c r="H10" i="25" a="1"/>
  <c r="AA10" i="25" a="1"/>
  <c r="I10" i="25" a="1"/>
  <c r="K10" i="25" a="1"/>
  <c r="AD10" i="25" a="1"/>
  <c r="V13" i="25" a="1"/>
  <c r="D13" i="25" a="1"/>
  <c r="O13" i="25" a="1"/>
  <c r="T13" i="25" a="1"/>
  <c r="AE13" i="25" a="1"/>
  <c r="AA13" i="25" a="1"/>
  <c r="L13" i="25" a="1"/>
  <c r="AD11" i="25" a="1"/>
  <c r="AC11" i="25" a="1"/>
  <c r="N11" i="25" a="1"/>
  <c r="Y11" i="25" a="1"/>
  <c r="W11" i="25" a="1"/>
  <c r="J11" i="25" a="1"/>
  <c r="AB11" i="25" a="1"/>
  <c r="G17" i="25" a="1"/>
  <c r="X17" i="25" a="1"/>
  <c r="AC17" i="25" a="1"/>
  <c r="T17" i="25" a="1"/>
  <c r="I17" i="25" a="1"/>
  <c r="AA17" i="25" a="1"/>
  <c r="E17" i="25" a="1"/>
  <c r="AA22" i="25" a="1"/>
  <c r="X22" i="25" a="1"/>
  <c r="O22" i="25" a="1"/>
  <c r="T22" i="25" a="1"/>
  <c r="AG22" i="25" a="1"/>
  <c r="Y22" i="25" a="1"/>
  <c r="Z22" i="25" a="1"/>
  <c r="AA14" i="25" a="1"/>
  <c r="X14" i="25" a="1"/>
  <c r="AE14" i="25" a="1"/>
  <c r="E14" i="25" a="1"/>
  <c r="J14" i="25" a="1"/>
  <c r="M14" i="25" a="1"/>
  <c r="W14" i="25" a="1"/>
  <c r="X16" i="25" a="1"/>
  <c r="J16" i="25" a="1"/>
  <c r="K16" i="25" a="1"/>
  <c r="F16" i="25" a="1"/>
  <c r="AF16" i="25" a="1"/>
  <c r="I16" i="25" a="1"/>
  <c r="Z16" i="25" a="1"/>
  <c r="N42" i="22" a="1"/>
  <c r="Y21" i="25" a="1"/>
  <c r="H21" i="25" a="1"/>
  <c r="G21" i="25" a="1"/>
  <c r="K21" i="25" a="1"/>
  <c r="R21" i="25" a="1"/>
  <c r="N21" i="25" a="1"/>
  <c r="J21" i="25" a="1"/>
  <c r="L41" i="22" a="1"/>
  <c r="L40" i="22" a="1"/>
  <c r="F52" i="22" a="1"/>
  <c r="E9" i="25" a="1"/>
  <c r="J9" i="25" a="1"/>
  <c r="L9" i="25" a="1"/>
  <c r="K9" i="25" a="1"/>
  <c r="AF9" i="25" a="1"/>
  <c r="AD9" i="25" a="1"/>
  <c r="Z9" i="25" a="1"/>
  <c r="AA19" i="25" a="1"/>
  <c r="AE19" i="25" a="1"/>
  <c r="V19" i="25" a="1"/>
  <c r="Q19" i="25" a="1"/>
  <c r="Z19" i="25" a="1"/>
  <c r="I19" i="25" a="1"/>
  <c r="W19" i="25" a="1"/>
  <c r="R9" i="25" a="1"/>
  <c r="O9" i="25" a="1"/>
  <c r="N9" i="25" a="1"/>
  <c r="AB9" i="25" a="1"/>
  <c r="I9" i="25" a="1"/>
  <c r="F9" i="25" a="1"/>
  <c r="M9" i="25" a="1"/>
  <c r="Y19" i="25" a="1"/>
  <c r="H19" i="25" a="1"/>
  <c r="D19" i="25" a="1"/>
  <c r="L19" i="25" a="1"/>
  <c r="O19" i="25" a="1"/>
  <c r="E19" i="25" a="1"/>
  <c r="L44" i="22" a="1"/>
  <c r="V23" i="25" a="1"/>
  <c r="J23" i="25" a="1"/>
  <c r="K23" i="25" a="1"/>
  <c r="R23" i="25" a="1"/>
  <c r="AD23" i="25" a="1"/>
  <c r="Q23" i="25" a="1"/>
  <c r="AB23" i="25" a="1"/>
  <c r="I12" i="25" a="1"/>
  <c r="F12" i="25" a="1"/>
  <c r="Q12" i="25" a="1"/>
  <c r="E12" i="25" a="1"/>
  <c r="AF12" i="25" a="1"/>
  <c r="Y12" i="25" a="1"/>
  <c r="Z12" i="25" a="1"/>
  <c r="D49" i="22" a="1"/>
  <c r="J15" i="25" a="1"/>
  <c r="Z15" i="25" a="1"/>
  <c r="AG15" i="25" a="1"/>
  <c r="S15" i="25" a="1"/>
  <c r="F15" i="25" a="1"/>
  <c r="O15" i="25" a="1"/>
  <c r="H15" i="25" a="1"/>
  <c r="K20" i="25" a="1"/>
  <c r="T20" i="25" a="1"/>
  <c r="AE20" i="25" a="1"/>
  <c r="Y20" i="25" a="1"/>
  <c r="AA20" i="25" a="1"/>
  <c r="X20" i="25" a="1"/>
  <c r="J20" i="25" a="1"/>
  <c r="AB7" i="25" a="1"/>
  <c r="AA7" i="25" a="1"/>
  <c r="D7" i="25" a="1"/>
  <c r="AF7" i="25" a="1"/>
  <c r="N7" i="25" a="1"/>
  <c r="Z7" i="25" a="1"/>
  <c r="AE7" i="25" a="1"/>
  <c r="N8" i="25" a="1"/>
  <c r="Y8" i="25" a="1"/>
  <c r="E8" i="25" a="1"/>
  <c r="X8" i="25" a="1"/>
  <c r="Z8" i="25" a="1"/>
  <c r="V8" i="25" a="1"/>
  <c r="AD8" i="25" a="1"/>
  <c r="N40" i="22" a="1"/>
  <c r="F18" i="25" a="1"/>
  <c r="G18" i="25" a="1"/>
  <c r="T18" i="25" a="1"/>
  <c r="AA18" i="25" a="1"/>
  <c r="L18" i="25" a="1"/>
  <c r="AE18" i="25" a="1"/>
  <c r="Y18" i="25" a="1"/>
  <c r="F6" i="25" a="1"/>
  <c r="AB6" i="25" a="1"/>
  <c r="AA6" i="25" a="1"/>
  <c r="AD6" i="25" a="1"/>
  <c r="AC6" i="25" a="1"/>
  <c r="AF6" i="25" a="1"/>
  <c r="O6" i="25" a="1"/>
  <c r="AB10" i="25" a="1"/>
  <c r="Q10" i="25" a="1"/>
  <c r="N10" i="25" a="1"/>
  <c r="AG10" i="25" a="1"/>
  <c r="AE10" i="25" a="1"/>
  <c r="M10" i="25" a="1"/>
  <c r="L10" i="25" a="1"/>
  <c r="G13" i="25" a="1"/>
  <c r="J13" i="25" a="1"/>
  <c r="R13" i="25" a="1"/>
  <c r="F13" i="25" a="1"/>
  <c r="S13" i="25" a="1"/>
  <c r="AD13" i="25" a="1"/>
  <c r="E13" i="25" a="1"/>
  <c r="G11" i="25" a="1"/>
  <c r="S11" i="25" a="1"/>
  <c r="E11" i="25" a="1"/>
  <c r="AA11" i="25" a="1"/>
  <c r="D11" i="25" a="1"/>
  <c r="Q11" i="25" a="1"/>
  <c r="O11" i="25" a="1"/>
  <c r="N50" i="22" a="1"/>
  <c r="Y17" i="25" a="1"/>
  <c r="K17" i="25" a="1"/>
  <c r="V17" i="25" a="1"/>
  <c r="L17" i="25" a="1"/>
  <c r="M17" i="25" a="1"/>
  <c r="Z17" i="25" a="1"/>
  <c r="AD17" i="25" a="1"/>
  <c r="D22" i="25" a="1"/>
  <c r="R22" i="25" a="1"/>
  <c r="AB22" i="25" a="1"/>
  <c r="AE22" i="25" a="1"/>
  <c r="S22" i="25" a="1"/>
  <c r="AF22" i="25" a="1"/>
  <c r="K22" i="25" a="1"/>
  <c r="K14" i="25" a="1"/>
  <c r="AB14" i="25" a="1"/>
  <c r="Z14" i="25" a="1"/>
  <c r="AD14" i="25" a="1"/>
  <c r="AF14" i="25" a="1"/>
  <c r="AC14" i="25" a="1"/>
  <c r="R14" i="25" a="1"/>
  <c r="W16" i="25" a="1"/>
  <c r="AE16" i="25" a="1"/>
  <c r="O16" i="25" a="1"/>
  <c r="L16" i="25" a="1"/>
  <c r="H16" i="25" a="1"/>
  <c r="S16" i="25" a="1"/>
  <c r="G16" i="25" a="1"/>
  <c r="F42" i="22" a="1"/>
  <c r="Z21" i="25" a="1"/>
  <c r="W21" i="25" a="1"/>
  <c r="I21" i="25" a="1"/>
  <c r="E21" i="25" a="1"/>
  <c r="AB21" i="25" a="1"/>
  <c r="AE21" i="25" a="1"/>
  <c r="F21" i="25" a="1"/>
  <c r="N49" i="22" a="1"/>
  <c r="AG9" i="25" a="1"/>
  <c r="V9" i="25" a="1"/>
  <c r="AA9" i="25" a="1"/>
  <c r="Y9" i="25" a="1"/>
  <c r="AC9" i="25" a="1"/>
  <c r="S9" i="25" a="1"/>
  <c r="X9" i="25" a="1"/>
  <c r="M19" i="25" a="1"/>
  <c r="AF19" i="25" a="1"/>
  <c r="K19" i="25" a="1"/>
  <c r="AC19" i="25" a="1"/>
  <c r="AG19" i="25" a="1"/>
  <c r="N19" i="25" a="1"/>
  <c r="G19" i="25" a="1"/>
  <c r="AE9" i="25" a="1"/>
  <c r="D9" i="25" a="1"/>
  <c r="G9" i="25" a="1"/>
  <c r="W9" i="25" a="1"/>
  <c r="H9" i="25" a="1"/>
  <c r="Q9" i="25" a="1"/>
  <c r="T9" i="25" a="1"/>
  <c r="AB19" i="25" a="1"/>
  <c r="S19" i="25" a="1"/>
  <c r="T19" i="25" a="1"/>
  <c r="X19" i="25" a="1"/>
  <c r="AD19" i="25" a="1"/>
  <c r="J19" i="25" a="1"/>
  <c r="F19" i="25" a="1"/>
  <c r="F44" i="22" a="1"/>
  <c r="D43" i="22" a="1"/>
  <c r="L52" i="22" a="1"/>
  <c r="F23" i="25" a="1"/>
  <c r="I23" i="25" a="1"/>
  <c r="D23" i="25" a="1"/>
  <c r="H23" i="25" a="1"/>
  <c r="AC23" i="25" a="1"/>
  <c r="X23" i="25" a="1"/>
  <c r="AA23" i="25" a="1"/>
  <c r="N12" i="25" a="1"/>
  <c r="R12" i="25" a="1"/>
  <c r="H12" i="25" a="1"/>
  <c r="AD12" i="25" a="1"/>
  <c r="M12" i="25" a="1"/>
  <c r="O12" i="25" a="1"/>
  <c r="AA12" i="25" a="1"/>
  <c r="Y15" i="25" a="1"/>
  <c r="T15" i="25" a="1"/>
  <c r="R15" i="25" a="1"/>
  <c r="E15" i="25" a="1"/>
  <c r="V15" i="25" a="1"/>
  <c r="AD15" i="25" a="1"/>
  <c r="AA15" i="25" a="1"/>
  <c r="O20" i="25" a="1"/>
  <c r="H20" i="25" a="1"/>
  <c r="E20" i="25" a="1"/>
  <c r="AD20" i="25" a="1"/>
  <c r="Z20" i="25" a="1"/>
  <c r="AG20" i="25" a="1"/>
  <c r="S20" i="25" a="1"/>
  <c r="Y7" i="25" a="1"/>
  <c r="F7" i="25" a="1"/>
  <c r="AD7" i="25" a="1"/>
  <c r="AC7" i="25" a="1"/>
  <c r="V7" i="25" a="1"/>
  <c r="K7" i="25" a="1"/>
  <c r="L7" i="25" a="1"/>
  <c r="N41" i="22" a="1"/>
  <c r="D8" i="25" a="1"/>
  <c r="AE8" i="25" a="1"/>
  <c r="AA8" i="25" a="1"/>
  <c r="H8" i="25" a="1"/>
  <c r="J8" i="25" a="1"/>
  <c r="W8" i="25" a="1"/>
  <c r="M8" i="25" a="1"/>
  <c r="F50" i="22" a="1"/>
  <c r="AC18" i="25" a="1"/>
  <c r="S18" i="25" a="1"/>
  <c r="M18" i="25" a="1"/>
  <c r="V18" i="25" a="1"/>
  <c r="E18" i="25" a="1"/>
  <c r="AD18" i="25" a="1"/>
  <c r="N18" i="25" a="1"/>
  <c r="Y6" i="25" a="1"/>
  <c r="H6" i="25" a="1"/>
  <c r="R6" i="25" a="1"/>
  <c r="Z6" i="25" a="1"/>
  <c r="AE6" i="25" a="1"/>
  <c r="X6" i="25" a="1"/>
  <c r="Q6" i="25" a="1"/>
  <c r="O10" i="25" a="1"/>
  <c r="G10" i="25" a="1"/>
  <c r="T10" i="25" a="1"/>
  <c r="D10" i="25" a="1"/>
  <c r="Z10" i="25" a="1"/>
  <c r="E10" i="25" a="1"/>
  <c r="Y10" i="25" a="1"/>
  <c r="N13" i="25" a="1"/>
  <c r="AG13" i="25" a="1"/>
  <c r="Y13" i="25" a="1"/>
  <c r="Z13" i="25" a="1"/>
  <c r="Q13" i="25" a="1"/>
  <c r="K13" i="25" a="1"/>
  <c r="W13" i="25" a="1"/>
  <c r="V11" i="25" a="1"/>
  <c r="M11" i="25" a="1"/>
  <c r="H11" i="25" a="1"/>
  <c r="R11" i="25" a="1"/>
  <c r="I11" i="25" a="1"/>
  <c r="F11" i="25" a="1"/>
  <c r="AE11" i="25" a="1"/>
  <c r="Q17" i="25" a="1"/>
  <c r="H17" i="25" a="1"/>
  <c r="AB17" i="25" a="1"/>
  <c r="S17" i="25" a="1"/>
  <c r="O17" i="25" a="1"/>
  <c r="D17" i="25" a="1"/>
  <c r="R17" i="25" a="1"/>
  <c r="N43" i="22" a="1"/>
  <c r="AD22" i="25" a="1"/>
  <c r="F22" i="25" a="1"/>
  <c r="G22" i="25" a="1"/>
  <c r="AC22" i="25" a="1"/>
  <c r="M22" i="25" a="1"/>
  <c r="L22" i="25" a="1"/>
  <c r="E22" i="25" a="1"/>
  <c r="V14" i="25" a="1"/>
  <c r="F14" i="25" a="1"/>
  <c r="L14" i="25" a="1"/>
  <c r="N14" i="25" a="1"/>
  <c r="H14" i="25" a="1"/>
  <c r="G14" i="25" a="1"/>
  <c r="Y14" i="25" a="1"/>
  <c r="R16" i="25" a="1"/>
  <c r="AG16" i="25" a="1"/>
  <c r="Y16" i="25" a="1"/>
  <c r="N16" i="25" a="1"/>
  <c r="AD16" i="25" a="1"/>
  <c r="D16" i="25" a="1"/>
  <c r="AC16" i="25" a="1"/>
  <c r="D52" i="22" a="1"/>
  <c r="F39" i="22" a="1"/>
  <c r="N38" i="22" a="1"/>
  <c r="AA21" i="25" a="1"/>
  <c r="L21" i="25" a="1"/>
  <c r="D21" i="25" a="1"/>
  <c r="O21" i="25" a="1"/>
  <c r="S21" i="25" a="1"/>
  <c r="AF21" i="25" a="1"/>
  <c r="X21" i="25" a="1"/>
  <c r="R19" i="25" a="1"/>
  <c r="L43" i="22" a="1"/>
  <c r="Y23" i="25" a="1"/>
  <c r="E23" i="25" a="1"/>
  <c r="O23" i="25" a="1"/>
  <c r="L23" i="25" a="1"/>
  <c r="AG23" i="25" a="1"/>
  <c r="T23" i="25" a="1"/>
  <c r="M23" i="25" a="1"/>
  <c r="L38" i="22" a="1"/>
  <c r="L12" i="25" a="1"/>
  <c r="AG12" i="25" a="1"/>
  <c r="W12" i="25" a="1"/>
  <c r="J12" i="25" a="1"/>
  <c r="V12" i="25" a="1"/>
  <c r="AB12" i="25" a="1"/>
  <c r="AC12" i="25" a="1"/>
  <c r="L42" i="22" a="1"/>
  <c r="L51" i="22" a="1"/>
  <c r="Q15" i="25" a="1"/>
  <c r="AE15" i="25" a="1"/>
  <c r="AB15" i="25" a="1"/>
  <c r="W15" i="25" a="1"/>
  <c r="L15" i="25" a="1"/>
  <c r="AC15" i="25" a="1"/>
  <c r="M15" i="25" a="1"/>
  <c r="I20" i="25" a="1"/>
  <c r="M20" i="25" a="1"/>
  <c r="L20" i="25" a="1"/>
  <c r="AC20" i="25" a="1"/>
  <c r="W20" i="25" a="1"/>
  <c r="AB20" i="25" a="1"/>
  <c r="AF20" i="25" a="1"/>
  <c r="R7" i="25" a="1"/>
  <c r="O7" i="25" a="1"/>
  <c r="Q7" i="25" a="1"/>
  <c r="H7" i="25" a="1"/>
  <c r="S7" i="25" a="1"/>
  <c r="W7" i="25" a="1"/>
  <c r="AG7" i="25" a="1"/>
  <c r="K8" i="25" a="1"/>
  <c r="I8" i="25" a="1"/>
  <c r="L8" i="25" a="1"/>
  <c r="AG8" i="25" a="1"/>
  <c r="T8" i="25" a="1"/>
  <c r="S8" i="25" a="1"/>
  <c r="R8" i="25" a="1"/>
  <c r="K18" i="25" a="1"/>
  <c r="R18" i="25" a="1"/>
  <c r="AG18" i="25" a="1"/>
  <c r="Z18" i="25" a="1"/>
  <c r="H18" i="25" a="1"/>
  <c r="X18" i="25" a="1"/>
  <c r="O18" i="25" a="1"/>
  <c r="W6" i="25" a="1"/>
  <c r="N6" i="25" a="1"/>
  <c r="I6" i="25" a="1"/>
  <c r="J6" i="25" a="1"/>
  <c r="V6" i="25" a="1"/>
  <c r="M6" i="25" a="1"/>
  <c r="E6" i="25" a="1"/>
  <c r="J10" i="25" a="1"/>
  <c r="X10" i="25" a="1"/>
  <c r="S10" i="25" a="1"/>
  <c r="AC10" i="25" a="1"/>
  <c r="AF10" i="25" a="1"/>
  <c r="R10" i="25" a="1"/>
  <c r="F10" i="25" a="1"/>
  <c r="D40" i="22" a="1"/>
  <c r="M13" i="25" a="1"/>
  <c r="I13" i="25" a="1"/>
  <c r="AB13" i="25" a="1"/>
  <c r="H13" i="25" a="1"/>
  <c r="AC13" i="25" a="1"/>
  <c r="X13" i="25" a="1"/>
  <c r="AF13" i="25" a="1"/>
  <c r="X11" i="25" a="1"/>
  <c r="L11" i="25" a="1"/>
  <c r="Z11" i="25" a="1"/>
  <c r="T11" i="25" a="1"/>
  <c r="K11" i="25" a="1"/>
  <c r="AG11" i="25" a="1"/>
  <c r="AF11" i="25" a="1"/>
  <c r="N55" i="22" a="1"/>
  <c r="J17" i="25" a="1"/>
  <c r="AF17" i="25" a="1"/>
  <c r="N17" i="25" a="1"/>
  <c r="F17" i="25" a="1"/>
  <c r="W17" i="25" a="1"/>
  <c r="AG17" i="25" a="1"/>
  <c r="AE17" i="25" a="1"/>
  <c r="N22" i="25" a="1"/>
  <c r="H22" i="25" a="1"/>
  <c r="W22" i="25" a="1"/>
  <c r="Q22" i="25" a="1"/>
  <c r="J22" i="25" a="1"/>
  <c r="I22" i="25" a="1"/>
  <c r="V22" i="25" a="1"/>
  <c r="D14" i="25" a="1"/>
  <c r="S14" i="25" a="1"/>
  <c r="T14" i="25" a="1"/>
  <c r="AG14" i="25" a="1"/>
  <c r="Q14" i="25" a="1"/>
  <c r="O14" i="25" a="1"/>
  <c r="I14" i="25" a="1"/>
  <c r="E16" i="25" a="1"/>
  <c r="AB16" i="25" a="1"/>
  <c r="T16" i="25" a="1"/>
  <c r="V16" i="25" a="1"/>
  <c r="AA16" i="25" a="1"/>
  <c r="Q16" i="25" a="1"/>
  <c r="M16" i="25" a="1"/>
  <c r="N51" i="22" a="1"/>
  <c r="AG21" i="25" a="1"/>
  <c r="T21" i="25" a="1"/>
  <c r="AC21" i="25" a="1"/>
  <c r="AD21" i="25" a="1"/>
  <c r="M21" i="25" a="1"/>
  <c r="V21" i="25" a="1"/>
  <c r="Q21" i="25" a="1"/>
  <c r="J19" i="24" l="1"/>
  <c r="H30" i="26"/>
  <c r="F30" i="26"/>
  <c r="Y20" i="26"/>
  <c r="J13" i="24"/>
  <c r="M20" i="26"/>
  <c r="O20" i="26"/>
  <c r="Q20" i="26"/>
  <c r="J9" i="24"/>
  <c r="F27" i="26"/>
  <c r="H20" i="26"/>
  <c r="R31" i="26"/>
  <c r="R28" i="26"/>
  <c r="M28" i="26" s="1"/>
  <c r="J27" i="26"/>
  <c r="T27" i="26"/>
  <c r="Y24" i="26"/>
  <c r="X24" i="26" s="1"/>
  <c r="H32" i="26"/>
  <c r="R26" i="26"/>
  <c r="Q26" i="26" s="1"/>
  <c r="H30" i="24"/>
  <c r="L41" i="26"/>
  <c r="O23" i="26"/>
  <c r="Y21" i="26"/>
  <c r="V45" i="22"/>
  <c r="J10" i="24"/>
  <c r="J16" i="24"/>
  <c r="R21" i="26"/>
  <c r="H31" i="27"/>
  <c r="V20" i="26"/>
  <c r="X20" i="26"/>
  <c r="T20" i="26"/>
  <c r="E31" i="27"/>
  <c r="F31" i="29"/>
  <c r="G31" i="27"/>
  <c r="X15" i="27" s="1" a="1"/>
  <c r="X15" i="27" s="1"/>
  <c r="F31" i="27"/>
  <c r="H31" i="28"/>
  <c r="F20" i="26"/>
  <c r="G31" i="28"/>
  <c r="J21" i="24"/>
  <c r="E31" i="28"/>
  <c r="F31" i="28"/>
  <c r="H31" i="29"/>
  <c r="Q21" i="25"/>
  <c r="V21" i="25"/>
  <c r="M21" i="25"/>
  <c r="AD21" i="25"/>
  <c r="AC21" i="25"/>
  <c r="T21" i="25"/>
  <c r="AG21" i="25"/>
  <c r="N51" i="22"/>
  <c r="M16" i="25"/>
  <c r="Q16" i="25"/>
  <c r="AA16" i="25"/>
  <c r="V16" i="25"/>
  <c r="T16" i="25"/>
  <c r="AB16" i="25"/>
  <c r="E16" i="25"/>
  <c r="I14" i="25"/>
  <c r="O14" i="25"/>
  <c r="Q14" i="25"/>
  <c r="AG14" i="25"/>
  <c r="T14" i="25"/>
  <c r="S14" i="25"/>
  <c r="D14" i="25"/>
  <c r="V22" i="25"/>
  <c r="I22" i="25"/>
  <c r="J22" i="25"/>
  <c r="Q22" i="25"/>
  <c r="W22" i="25"/>
  <c r="H22" i="25"/>
  <c r="N22" i="25"/>
  <c r="AE17" i="25"/>
  <c r="AG17" i="25"/>
  <c r="W17" i="25"/>
  <c r="F17" i="25"/>
  <c r="N17" i="25"/>
  <c r="AF17" i="25"/>
  <c r="J17" i="25"/>
  <c r="N55" i="22"/>
  <c r="AF11" i="25"/>
  <c r="AG11" i="25"/>
  <c r="K11" i="25"/>
  <c r="T11" i="25"/>
  <c r="Z11" i="25"/>
  <c r="L11" i="25"/>
  <c r="X11" i="25"/>
  <c r="AF13" i="25"/>
  <c r="X13" i="25"/>
  <c r="AC13" i="25"/>
  <c r="H13" i="25"/>
  <c r="AB13" i="25"/>
  <c r="I13" i="25"/>
  <c r="M13" i="25"/>
  <c r="D40" i="22"/>
  <c r="H40" i="22" s="1"/>
  <c r="F10" i="25"/>
  <c r="R10" i="25"/>
  <c r="AF10" i="25"/>
  <c r="AC10" i="25"/>
  <c r="S10" i="25"/>
  <c r="X10" i="25"/>
  <c r="J10" i="25"/>
  <c r="E6" i="25"/>
  <c r="M6" i="25"/>
  <c r="V6" i="25"/>
  <c r="J6" i="25"/>
  <c r="I6" i="25"/>
  <c r="N6" i="25"/>
  <c r="W6" i="25"/>
  <c r="O18" i="25"/>
  <c r="X18" i="25"/>
  <c r="H18" i="25"/>
  <c r="Z18" i="25"/>
  <c r="AG18" i="25"/>
  <c r="R18" i="25"/>
  <c r="K18" i="25"/>
  <c r="R8" i="25"/>
  <c r="S8" i="25"/>
  <c r="T8" i="25"/>
  <c r="AG8" i="25"/>
  <c r="L8" i="25"/>
  <c r="I8" i="25"/>
  <c r="K8" i="25"/>
  <c r="AG7" i="25"/>
  <c r="W7" i="25"/>
  <c r="S7" i="25"/>
  <c r="H7" i="25"/>
  <c r="Q7" i="25"/>
  <c r="O7" i="25"/>
  <c r="R7" i="25"/>
  <c r="AF20" i="25"/>
  <c r="AB20" i="25"/>
  <c r="W20" i="25"/>
  <c r="AC20" i="25"/>
  <c r="L20" i="25"/>
  <c r="M20" i="25"/>
  <c r="I20" i="25"/>
  <c r="M15" i="25"/>
  <c r="AC15" i="25"/>
  <c r="L15" i="25"/>
  <c r="W15" i="25"/>
  <c r="AB15" i="25"/>
  <c r="AE15" i="25"/>
  <c r="Q15" i="25"/>
  <c r="L51" i="22"/>
  <c r="L42" i="22"/>
  <c r="AC12" i="25"/>
  <c r="AB12" i="25"/>
  <c r="V12" i="25"/>
  <c r="J12" i="25"/>
  <c r="W12" i="25"/>
  <c r="AG12" i="25"/>
  <c r="L12" i="25"/>
  <c r="L38" i="22"/>
  <c r="M23" i="25"/>
  <c r="T23" i="25"/>
  <c r="AG23" i="25"/>
  <c r="L23" i="25"/>
  <c r="O23" i="25"/>
  <c r="E23" i="25"/>
  <c r="Y23" i="25"/>
  <c r="L43" i="22"/>
  <c r="R19" i="25"/>
  <c r="X21" i="25"/>
  <c r="AF21" i="25"/>
  <c r="S21" i="25"/>
  <c r="O21" i="25"/>
  <c r="D21" i="25"/>
  <c r="L21" i="25"/>
  <c r="AA21" i="25"/>
  <c r="N38" i="22"/>
  <c r="F39" i="22"/>
  <c r="D52" i="22"/>
  <c r="AC16" i="25"/>
  <c r="D16" i="25"/>
  <c r="AD16" i="25"/>
  <c r="N16" i="25"/>
  <c r="Y16" i="25"/>
  <c r="AG16" i="25"/>
  <c r="R16" i="25"/>
  <c r="Y14" i="25"/>
  <c r="G14" i="25"/>
  <c r="H14" i="25"/>
  <c r="N14" i="25"/>
  <c r="L14" i="25"/>
  <c r="F14" i="25"/>
  <c r="V14" i="25"/>
  <c r="E22" i="25"/>
  <c r="L22" i="25"/>
  <c r="M22" i="25"/>
  <c r="AC22" i="25"/>
  <c r="G22" i="25"/>
  <c r="F22" i="25"/>
  <c r="AD22" i="25"/>
  <c r="N43" i="22"/>
  <c r="R17" i="25"/>
  <c r="D17" i="25"/>
  <c r="O17" i="25"/>
  <c r="S17" i="25"/>
  <c r="AB17" i="25"/>
  <c r="H17" i="25"/>
  <c r="Q17" i="25"/>
  <c r="AE11" i="25"/>
  <c r="F11" i="25"/>
  <c r="I11" i="25"/>
  <c r="R11" i="25"/>
  <c r="H11" i="25"/>
  <c r="M11" i="25"/>
  <c r="V11" i="25"/>
  <c r="W13" i="25"/>
  <c r="K13" i="25"/>
  <c r="Q13" i="25"/>
  <c r="Z13" i="25"/>
  <c r="Y13" i="25"/>
  <c r="AG13" i="25"/>
  <c r="N13" i="25"/>
  <c r="Y10" i="25"/>
  <c r="E10" i="25"/>
  <c r="Z10" i="25"/>
  <c r="D10" i="25"/>
  <c r="T10" i="25"/>
  <c r="G10" i="25"/>
  <c r="O10" i="25"/>
  <c r="Q6" i="25"/>
  <c r="X6" i="25"/>
  <c r="AE6" i="25"/>
  <c r="Z6" i="25"/>
  <c r="R6" i="25"/>
  <c r="H6" i="25"/>
  <c r="Y6" i="25"/>
  <c r="N18" i="25"/>
  <c r="AD18" i="25"/>
  <c r="E18" i="25"/>
  <c r="V18" i="25"/>
  <c r="M18" i="25"/>
  <c r="S18" i="25"/>
  <c r="AC18" i="25"/>
  <c r="F50" i="22"/>
  <c r="M8" i="25"/>
  <c r="W8" i="25"/>
  <c r="J8" i="25"/>
  <c r="H8" i="25"/>
  <c r="AA8" i="25"/>
  <c r="AE8" i="25"/>
  <c r="D8" i="25"/>
  <c r="N41" i="22"/>
  <c r="L7" i="25"/>
  <c r="K7" i="25"/>
  <c r="V7" i="25"/>
  <c r="AC7" i="25"/>
  <c r="AD7" i="25"/>
  <c r="F7" i="25"/>
  <c r="Y7" i="25"/>
  <c r="S20" i="25"/>
  <c r="AG20" i="25"/>
  <c r="Z20" i="25"/>
  <c r="AD20" i="25"/>
  <c r="E20" i="25"/>
  <c r="H20" i="25"/>
  <c r="O20" i="25"/>
  <c r="AA15" i="25"/>
  <c r="AD15" i="25"/>
  <c r="V15" i="25"/>
  <c r="E15" i="25"/>
  <c r="R15" i="25"/>
  <c r="T15" i="25"/>
  <c r="Y15" i="25"/>
  <c r="AA12" i="25"/>
  <c r="O12" i="25"/>
  <c r="M12" i="25"/>
  <c r="AD12" i="25"/>
  <c r="H12" i="25"/>
  <c r="R12" i="25"/>
  <c r="N12" i="25"/>
  <c r="AA23" i="25"/>
  <c r="X23" i="25"/>
  <c r="AC23" i="25"/>
  <c r="H23" i="25"/>
  <c r="D23" i="25"/>
  <c r="I23" i="25"/>
  <c r="F23" i="25"/>
  <c r="L52" i="22"/>
  <c r="D43" i="22"/>
  <c r="F44" i="22"/>
  <c r="F19" i="25"/>
  <c r="J19" i="25"/>
  <c r="AD19" i="25"/>
  <c r="X19" i="25"/>
  <c r="T19" i="25"/>
  <c r="S19" i="25"/>
  <c r="AB19" i="25"/>
  <c r="T9" i="25"/>
  <c r="Q9" i="25"/>
  <c r="H9" i="25"/>
  <c r="W9" i="25"/>
  <c r="G9" i="25"/>
  <c r="D9" i="25"/>
  <c r="AE9" i="25"/>
  <c r="G19" i="25"/>
  <c r="N19" i="25"/>
  <c r="AG19" i="25"/>
  <c r="AC19" i="25"/>
  <c r="K19" i="25"/>
  <c r="AF19" i="25"/>
  <c r="M19" i="25"/>
  <c r="X9" i="25"/>
  <c r="S9" i="25"/>
  <c r="AC9" i="25"/>
  <c r="Y9" i="25"/>
  <c r="AA9" i="25"/>
  <c r="V9" i="25"/>
  <c r="AG9" i="25"/>
  <c r="N49" i="22"/>
  <c r="F21" i="25"/>
  <c r="AE21" i="25"/>
  <c r="AB21" i="25"/>
  <c r="E21" i="25"/>
  <c r="I21" i="25"/>
  <c r="W21" i="25"/>
  <c r="Z21" i="25"/>
  <c r="F42" i="22"/>
  <c r="G16" i="25"/>
  <c r="S16" i="25"/>
  <c r="H16" i="25"/>
  <c r="L16" i="25"/>
  <c r="O16" i="25"/>
  <c r="AE16" i="25"/>
  <c r="W16" i="25"/>
  <c r="R14" i="25"/>
  <c r="AC14" i="25"/>
  <c r="AF14" i="25"/>
  <c r="AD14" i="25"/>
  <c r="Z14" i="25"/>
  <c r="AB14" i="25"/>
  <c r="K14" i="25"/>
  <c r="K22" i="25"/>
  <c r="AF22" i="25"/>
  <c r="S22" i="25"/>
  <c r="AE22" i="25"/>
  <c r="AB22" i="25"/>
  <c r="R22" i="25"/>
  <c r="D22" i="25"/>
  <c r="AD17" i="25"/>
  <c r="Z17" i="25"/>
  <c r="M17" i="25"/>
  <c r="L17" i="25"/>
  <c r="V17" i="25"/>
  <c r="K17" i="25"/>
  <c r="Y17" i="25"/>
  <c r="N50" i="22"/>
  <c r="O11" i="25"/>
  <c r="Q11" i="25"/>
  <c r="D11" i="25"/>
  <c r="AA11" i="25"/>
  <c r="E11" i="25"/>
  <c r="S11" i="25"/>
  <c r="G11" i="25"/>
  <c r="E13" i="25"/>
  <c r="AD13" i="25"/>
  <c r="S13" i="25"/>
  <c r="F13" i="25"/>
  <c r="R13" i="25"/>
  <c r="J13" i="25"/>
  <c r="G13" i="25"/>
  <c r="L10" i="25"/>
  <c r="M10" i="25"/>
  <c r="AE10" i="25"/>
  <c r="AG10" i="25"/>
  <c r="N10" i="25"/>
  <c r="Q10" i="25"/>
  <c r="AB10" i="25"/>
  <c r="O6" i="25"/>
  <c r="AF6" i="25"/>
  <c r="AC6" i="25"/>
  <c r="AD6" i="25"/>
  <c r="AA6" i="25"/>
  <c r="AB6" i="25"/>
  <c r="F6" i="25"/>
  <c r="Y18" i="25"/>
  <c r="AE18" i="25"/>
  <c r="L18" i="25"/>
  <c r="AA18" i="25"/>
  <c r="T18" i="25"/>
  <c r="G18" i="25"/>
  <c r="F18" i="25"/>
  <c r="N40" i="22"/>
  <c r="V40" i="22" s="1"/>
  <c r="AD8" i="25"/>
  <c r="V8" i="25"/>
  <c r="Z8" i="25"/>
  <c r="X8" i="25"/>
  <c r="E8" i="25"/>
  <c r="Y8" i="25"/>
  <c r="N8" i="25"/>
  <c r="AE7" i="25"/>
  <c r="Z7" i="25"/>
  <c r="N7" i="25"/>
  <c r="AF7" i="25"/>
  <c r="D7" i="25"/>
  <c r="AA7" i="25"/>
  <c r="AB7" i="25"/>
  <c r="J20" i="25"/>
  <c r="X20" i="25"/>
  <c r="AA20" i="25"/>
  <c r="Y20" i="25"/>
  <c r="AE20" i="25"/>
  <c r="T20" i="25"/>
  <c r="K20" i="25"/>
  <c r="H15" i="25"/>
  <c r="O15" i="25"/>
  <c r="F15" i="25"/>
  <c r="S15" i="25"/>
  <c r="AG15" i="25"/>
  <c r="Z15" i="25"/>
  <c r="J15" i="25"/>
  <c r="D49" i="22"/>
  <c r="Z12" i="25"/>
  <c r="Y12" i="25"/>
  <c r="AF12" i="25"/>
  <c r="E12" i="25"/>
  <c r="Q12" i="25"/>
  <c r="F12" i="25"/>
  <c r="I12" i="25"/>
  <c r="AB23" i="25"/>
  <c r="Q23" i="25"/>
  <c r="AD23" i="25"/>
  <c r="R23" i="25"/>
  <c r="K23" i="25"/>
  <c r="J23" i="25"/>
  <c r="V23" i="25"/>
  <c r="L44" i="22"/>
  <c r="E19" i="25"/>
  <c r="O19" i="25"/>
  <c r="L19" i="25"/>
  <c r="D19" i="25"/>
  <c r="H19" i="25"/>
  <c r="Y19" i="25"/>
  <c r="M9" i="25"/>
  <c r="F9" i="25"/>
  <c r="I9" i="25"/>
  <c r="AB9" i="25"/>
  <c r="N9" i="25"/>
  <c r="O9" i="25"/>
  <c r="R9" i="25"/>
  <c r="W19" i="25"/>
  <c r="I19" i="25"/>
  <c r="Z19" i="25"/>
  <c r="Q19" i="25"/>
  <c r="V19" i="25"/>
  <c r="AE19" i="25"/>
  <c r="AA19" i="25"/>
  <c r="Z9" i="25"/>
  <c r="AD9" i="25"/>
  <c r="AF9" i="25"/>
  <c r="K9" i="25"/>
  <c r="L9" i="25"/>
  <c r="J9" i="25"/>
  <c r="E9" i="25"/>
  <c r="F52" i="22"/>
  <c r="L40" i="22"/>
  <c r="L41" i="22"/>
  <c r="J21" i="25"/>
  <c r="N21" i="25"/>
  <c r="R21" i="25"/>
  <c r="K21" i="25"/>
  <c r="G21" i="25"/>
  <c r="H21" i="25"/>
  <c r="Y21" i="25"/>
  <c r="N42" i="22"/>
  <c r="Z16" i="25"/>
  <c r="I16" i="25"/>
  <c r="AF16" i="25"/>
  <c r="F16" i="25"/>
  <c r="K16" i="25"/>
  <c r="J16" i="25"/>
  <c r="X16" i="25"/>
  <c r="W14" i="25"/>
  <c r="M14" i="25"/>
  <c r="J14" i="25"/>
  <c r="E14" i="25"/>
  <c r="AE14" i="25"/>
  <c r="X14" i="25"/>
  <c r="AA14" i="25"/>
  <c r="Z22" i="25"/>
  <c r="Y22" i="25"/>
  <c r="AG22" i="25"/>
  <c r="T22" i="25"/>
  <c r="O22" i="25"/>
  <c r="X22" i="25"/>
  <c r="AA22" i="25"/>
  <c r="E17" i="25"/>
  <c r="AA17" i="25"/>
  <c r="I17" i="25"/>
  <c r="T17" i="25"/>
  <c r="AC17" i="25"/>
  <c r="X17" i="25"/>
  <c r="G17" i="25"/>
  <c r="AB11" i="25"/>
  <c r="J11" i="25"/>
  <c r="W11" i="25"/>
  <c r="Y11" i="25"/>
  <c r="N11" i="25"/>
  <c r="AC11" i="25"/>
  <c r="AD11" i="25"/>
  <c r="L13" i="25"/>
  <c r="AA13" i="25"/>
  <c r="AE13" i="25"/>
  <c r="T13" i="25"/>
  <c r="O13" i="25"/>
  <c r="D13" i="25"/>
  <c r="V13" i="25"/>
  <c r="AD10" i="25"/>
  <c r="K10" i="25"/>
  <c r="I10" i="25"/>
  <c r="AA10" i="25"/>
  <c r="H10" i="25"/>
  <c r="V10" i="25"/>
  <c r="W10" i="25"/>
  <c r="T6" i="25"/>
  <c r="G6" i="25"/>
  <c r="K6" i="25"/>
  <c r="D6" i="25"/>
  <c r="S6" i="25"/>
  <c r="AG6" i="25"/>
  <c r="L6" i="25"/>
  <c r="W18" i="25"/>
  <c r="AB18" i="25"/>
  <c r="J18" i="25"/>
  <c r="AF18" i="25"/>
  <c r="I18" i="25"/>
  <c r="Q18" i="25"/>
  <c r="D18" i="25"/>
  <c r="O8" i="25"/>
  <c r="G8" i="25"/>
  <c r="AC8" i="25"/>
  <c r="F8" i="25"/>
  <c r="AB8" i="25"/>
  <c r="AF8" i="25"/>
  <c r="Q8" i="25"/>
  <c r="X7" i="25"/>
  <c r="T7" i="25"/>
  <c r="I7" i="25"/>
  <c r="J7" i="25"/>
  <c r="M7" i="25"/>
  <c r="G7" i="25"/>
  <c r="E7" i="25"/>
  <c r="Q20" i="25"/>
  <c r="G20" i="25"/>
  <c r="D20" i="25"/>
  <c r="F20" i="25"/>
  <c r="V20" i="25"/>
  <c r="N20" i="25"/>
  <c r="R20" i="25"/>
  <c r="K15" i="25"/>
  <c r="N15" i="25"/>
  <c r="D15" i="25"/>
  <c r="AF15" i="25"/>
  <c r="G15" i="25"/>
  <c r="X15" i="25"/>
  <c r="I15" i="25"/>
  <c r="D12" i="25"/>
  <c r="S12" i="25"/>
  <c r="AE12" i="25"/>
  <c r="G12" i="25"/>
  <c r="T12" i="25"/>
  <c r="K12" i="25"/>
  <c r="X12" i="25"/>
  <c r="D38" i="22"/>
  <c r="D39" i="22"/>
  <c r="H39" i="22" s="1"/>
  <c r="AF23" i="25"/>
  <c r="Z23" i="25"/>
  <c r="N23" i="25"/>
  <c r="W23" i="25"/>
  <c r="G23" i="25"/>
  <c r="S23" i="25"/>
  <c r="AE23" i="25"/>
  <c r="V13" i="27" a="1"/>
  <c r="V13" i="27" s="1"/>
  <c r="V26" i="27" a="1"/>
  <c r="V26" i="27" s="1"/>
  <c r="V25" i="27" a="1"/>
  <c r="V25" i="27" s="1"/>
  <c r="V17" i="27" a="1"/>
  <c r="V17" i="27" s="1"/>
  <c r="V10" i="27" a="1"/>
  <c r="V10" i="27" s="1"/>
  <c r="V14" i="27" a="1"/>
  <c r="V14" i="27" s="1"/>
  <c r="V18" i="27" a="1"/>
  <c r="V18" i="27" s="1"/>
  <c r="V16" i="27" a="1"/>
  <c r="V16" i="27" s="1"/>
  <c r="V20" i="27" a="1"/>
  <c r="V20" i="27" s="1"/>
  <c r="V21" i="27" a="1"/>
  <c r="V21" i="27" s="1"/>
  <c r="V23" i="27" a="1"/>
  <c r="V23" i="27" s="1"/>
  <c r="V24" i="27" a="1"/>
  <c r="V24" i="27" s="1"/>
  <c r="V15" i="27" a="1"/>
  <c r="V15" i="27" s="1"/>
  <c r="V8" i="27" a="1"/>
  <c r="V8" i="27" s="1"/>
  <c r="V22" i="27" a="1"/>
  <c r="V22" i="27" s="1"/>
  <c r="V9" i="27" a="1"/>
  <c r="V9" i="27" s="1"/>
  <c r="V11" i="27" a="1"/>
  <c r="V11" i="27" s="1"/>
  <c r="V19" i="27" a="1"/>
  <c r="V19" i="27" s="1"/>
  <c r="V12" i="27" a="1"/>
  <c r="V12" i="27" s="1"/>
  <c r="V7" i="27" a="1"/>
  <c r="V7" i="27" s="1"/>
  <c r="X22" i="27" a="1"/>
  <c r="X22" i="27" s="1"/>
  <c r="X11" i="27" a="1"/>
  <c r="X11" i="27" s="1"/>
  <c r="X20" i="27" a="1"/>
  <c r="X20" i="27" s="1"/>
  <c r="X24" i="27" a="1"/>
  <c r="X24" i="27" s="1"/>
  <c r="X14" i="27" a="1"/>
  <c r="X14" i="27" s="1"/>
  <c r="X21" i="27" a="1"/>
  <c r="X21" i="27" s="1"/>
  <c r="X8" i="27" a="1"/>
  <c r="X8" i="27" s="1"/>
  <c r="X18" i="27" a="1"/>
  <c r="X18" i="27" s="1"/>
  <c r="W25" i="27" a="1"/>
  <c r="W25" i="27" s="1"/>
  <c r="W26" i="27" a="1"/>
  <c r="W26" i="27" s="1"/>
  <c r="W11" i="27" a="1"/>
  <c r="W11" i="27" s="1"/>
  <c r="W15" i="27" a="1"/>
  <c r="W15" i="27" s="1"/>
  <c r="W13" i="27" a="1"/>
  <c r="W13" i="27" s="1"/>
  <c r="W21" i="27" a="1"/>
  <c r="W21" i="27" s="1"/>
  <c r="W8" i="27" a="1"/>
  <c r="W8" i="27" s="1"/>
  <c r="W12" i="27" a="1"/>
  <c r="W12" i="27" s="1"/>
  <c r="W10" i="27" a="1"/>
  <c r="W10" i="27" s="1"/>
  <c r="W22" i="27" a="1"/>
  <c r="W22" i="27" s="1"/>
  <c r="W9" i="27" a="1"/>
  <c r="W9" i="27" s="1"/>
  <c r="W18" i="27" a="1"/>
  <c r="W18" i="27" s="1"/>
  <c r="W7" i="27" a="1"/>
  <c r="W7" i="27" s="1"/>
  <c r="W24" i="27" a="1"/>
  <c r="W24" i="27" s="1"/>
  <c r="W14" i="27" a="1"/>
  <c r="W14" i="27" s="1"/>
  <c r="W19" i="27" a="1"/>
  <c r="W19" i="27" s="1"/>
  <c r="W17" i="27" a="1"/>
  <c r="W17" i="27" s="1"/>
  <c r="W16" i="27" a="1"/>
  <c r="W16" i="27" s="1"/>
  <c r="W20" i="27" a="1"/>
  <c r="W20" i="27" s="1"/>
  <c r="W23" i="27" a="1"/>
  <c r="W23" i="27" s="1"/>
  <c r="O31" i="26"/>
  <c r="M31" i="26"/>
  <c r="Q31" i="26"/>
  <c r="Y26" i="27" a="1"/>
  <c r="Y26" i="27" s="1"/>
  <c r="Y25" i="27" a="1"/>
  <c r="Y25" i="27" s="1"/>
  <c r="Y16" i="27" a="1"/>
  <c r="Y16" i="27" s="1"/>
  <c r="Y20" i="27" a="1"/>
  <c r="Y20" i="27" s="1"/>
  <c r="Y7" i="27" a="1"/>
  <c r="Y7" i="27" s="1"/>
  <c r="Y23" i="27" a="1"/>
  <c r="Y23" i="27" s="1"/>
  <c r="Y24" i="27" a="1"/>
  <c r="Y24" i="27" s="1"/>
  <c r="Y14" i="27" a="1"/>
  <c r="Y14" i="27" s="1"/>
  <c r="Y19" i="27" a="1"/>
  <c r="Y19" i="27" s="1"/>
  <c r="Y15" i="27" a="1"/>
  <c r="Y15" i="27" s="1"/>
  <c r="Y8" i="27" a="1"/>
  <c r="Y8" i="27" s="1"/>
  <c r="Y12" i="27" a="1"/>
  <c r="Y12" i="27" s="1"/>
  <c r="Y17" i="27" a="1"/>
  <c r="Y17" i="27" s="1"/>
  <c r="Y22" i="27" a="1"/>
  <c r="Y22" i="27" s="1"/>
  <c r="Y9" i="27" a="1"/>
  <c r="Y9" i="27" s="1"/>
  <c r="Y11" i="27" a="1"/>
  <c r="Y11" i="27" s="1"/>
  <c r="Y21" i="27" a="1"/>
  <c r="Y21" i="27" s="1"/>
  <c r="Y18" i="27" a="1"/>
  <c r="Y18" i="27" s="1"/>
  <c r="Y10" i="27" a="1"/>
  <c r="Y10" i="27" s="1"/>
  <c r="Y13" i="27" a="1"/>
  <c r="Y13" i="27" s="1"/>
  <c r="Q18" i="26"/>
  <c r="M18" i="26"/>
  <c r="Z27" i="27"/>
  <c r="Y31" i="26"/>
  <c r="V31" i="26" s="1"/>
  <c r="E31" i="29"/>
  <c r="AB40" i="24"/>
  <c r="Y26" i="26"/>
  <c r="T26" i="26" s="1"/>
  <c r="Y33" i="26"/>
  <c r="X33" i="26" s="1"/>
  <c r="N41" i="26"/>
  <c r="G41" i="26"/>
  <c r="Y22" i="26"/>
  <c r="V22" i="26" s="1"/>
  <c r="U41" i="26"/>
  <c r="F21" i="26"/>
  <c r="AB37" i="24"/>
  <c r="AB45" i="24"/>
  <c r="AB47" i="24"/>
  <c r="AB52" i="24"/>
  <c r="T30" i="26"/>
  <c r="Y34" i="26"/>
  <c r="Y25" i="26"/>
  <c r="R29" i="26"/>
  <c r="M29" i="26" s="1"/>
  <c r="S41" i="26"/>
  <c r="K22" i="26"/>
  <c r="H22" i="26" s="1"/>
  <c r="V46" i="22"/>
  <c r="P54" i="22"/>
  <c r="M54" i="22" s="1"/>
  <c r="T54" i="22"/>
  <c r="T48" i="22"/>
  <c r="P48" i="22"/>
  <c r="O48" i="22" s="1"/>
  <c r="H50" i="22"/>
  <c r="T49" i="22"/>
  <c r="P49" i="22"/>
  <c r="H44" i="22"/>
  <c r="E44" i="22" s="1"/>
  <c r="H54" i="22"/>
  <c r="H47" i="22"/>
  <c r="E47" i="22" s="1"/>
  <c r="V47" i="22"/>
  <c r="AB44" i="24"/>
  <c r="R22" i="26"/>
  <c r="M22" i="26" s="1"/>
  <c r="M26" i="26"/>
  <c r="K31" i="26"/>
  <c r="J31" i="26" s="1"/>
  <c r="AF33" i="21"/>
  <c r="R25" i="26"/>
  <c r="O25" i="26" s="1"/>
  <c r="K29" i="26"/>
  <c r="H29" i="26" s="1"/>
  <c r="H17" i="26"/>
  <c r="AB50" i="24"/>
  <c r="V17" i="26"/>
  <c r="AB48" i="24"/>
  <c r="R19" i="26"/>
  <c r="Q19" i="26" s="1"/>
  <c r="AB41" i="24"/>
  <c r="K26" i="26"/>
  <c r="J26" i="26" s="1"/>
  <c r="E41" i="26"/>
  <c r="AA62" i="22"/>
  <c r="AA31" i="22" s="1"/>
  <c r="Z31" i="22"/>
  <c r="Q28" i="26"/>
  <c r="H21" i="26"/>
  <c r="M23" i="26"/>
  <c r="O28" i="26"/>
  <c r="Y19" i="26"/>
  <c r="V19" i="26" s="1"/>
  <c r="R24" i="26"/>
  <c r="O24" i="26" s="1"/>
  <c r="T17" i="26"/>
  <c r="P53" i="22"/>
  <c r="T53" i="22"/>
  <c r="H45" i="22"/>
  <c r="E45" i="22" s="1"/>
  <c r="T39" i="22"/>
  <c r="P39" i="22"/>
  <c r="O39" i="22" s="1"/>
  <c r="T55" i="22"/>
  <c r="P55" i="22"/>
  <c r="M55" i="22" s="1"/>
  <c r="H55" i="22"/>
  <c r="G55" i="22" s="1"/>
  <c r="V52" i="22"/>
  <c r="H51" i="22"/>
  <c r="G51" i="22" s="1"/>
  <c r="H42" i="22"/>
  <c r="E42" i="22" s="1"/>
  <c r="AA27" i="27"/>
  <c r="V30" i="26"/>
  <c r="K28" i="26"/>
  <c r="H28" i="26" s="1"/>
  <c r="Y28" i="26"/>
  <c r="T28" i="26" s="1"/>
  <c r="I30" i="24"/>
  <c r="J30" i="24" s="1"/>
  <c r="AB36" i="24"/>
  <c r="R34" i="26"/>
  <c r="Q34" i="26" s="1"/>
  <c r="Y18" i="26"/>
  <c r="T18" i="26" s="1"/>
  <c r="AB39" i="24"/>
  <c r="J18" i="26"/>
  <c r="K19" i="26"/>
  <c r="H19" i="26" s="1"/>
  <c r="AB38" i="24"/>
  <c r="O26" i="26"/>
  <c r="AB43" i="24"/>
  <c r="K24" i="26"/>
  <c r="H24" i="26" s="1"/>
  <c r="W30" i="24"/>
  <c r="I41" i="26"/>
  <c r="P30" i="24"/>
  <c r="K25" i="26"/>
  <c r="E48" i="22"/>
  <c r="I48" i="22"/>
  <c r="J48" i="22"/>
  <c r="T46" i="22"/>
  <c r="P46" i="22"/>
  <c r="O46" i="22" s="1"/>
  <c r="V54" i="22"/>
  <c r="P47" i="22"/>
  <c r="T47" i="22"/>
  <c r="H46" i="22"/>
  <c r="G46" i="22" s="1"/>
  <c r="G48" i="22"/>
  <c r="G40" i="22"/>
  <c r="V39" i="22"/>
  <c r="F62" i="22"/>
  <c r="V44" i="22"/>
  <c r="K33" i="26"/>
  <c r="F33" i="26" s="1"/>
  <c r="H18" i="26"/>
  <c r="K34" i="26"/>
  <c r="H34" i="26" s="1"/>
  <c r="AB49" i="24"/>
  <c r="T24" i="26"/>
  <c r="W41" i="26"/>
  <c r="O18" i="26"/>
  <c r="AB42" i="24"/>
  <c r="R33" i="26"/>
  <c r="M33" i="26" s="1"/>
  <c r="Y29" i="26"/>
  <c r="V29" i="26" s="1"/>
  <c r="V24" i="26"/>
  <c r="P41" i="26"/>
  <c r="AB51" i="24"/>
  <c r="J17" i="26"/>
  <c r="G31" i="29"/>
  <c r="AB35" i="24"/>
  <c r="AB46" i="24"/>
  <c r="V48" i="22"/>
  <c r="V53" i="22"/>
  <c r="T45" i="22"/>
  <c r="P45" i="22"/>
  <c r="E41" i="22"/>
  <c r="I41" i="22"/>
  <c r="J41" i="22"/>
  <c r="G41" i="22"/>
  <c r="H53" i="22"/>
  <c r="G53" i="22" s="1"/>
  <c r="P50" i="22"/>
  <c r="T50" i="22"/>
  <c r="U21" i="25" a="1"/>
  <c r="U7" i="25" a="1"/>
  <c r="U15" i="25" a="1"/>
  <c r="P21" i="25" a="1"/>
  <c r="U13" i="25" a="1"/>
  <c r="P10" i="25" a="1"/>
  <c r="U6" i="25" a="1"/>
  <c r="U11" i="25" a="1"/>
  <c r="AH8" i="25" a="1"/>
  <c r="U12" i="25" a="1"/>
  <c r="U23" i="25" a="1"/>
  <c r="AH19" i="25" a="1"/>
  <c r="AH10" i="25" a="1"/>
  <c r="P20" i="25" a="1"/>
  <c r="P12" i="25" a="1"/>
  <c r="Y51" i="24" a="1"/>
  <c r="Z35" i="24" a="1"/>
  <c r="AH21" i="25" a="1"/>
  <c r="U16" i="25" a="1"/>
  <c r="U14" i="25" a="1"/>
  <c r="P14" i="25" a="1"/>
  <c r="U22" i="25" a="1"/>
  <c r="AH6" i="25" a="1"/>
  <c r="AH12" i="25" a="1"/>
  <c r="P17" i="25" a="1"/>
  <c r="AH11" i="25" a="1"/>
  <c r="P8" i="25" a="1"/>
  <c r="AH7" i="25" a="1"/>
  <c r="U9" i="25" a="1"/>
  <c r="P9" i="25" a="1"/>
  <c r="P11" i="25" a="1"/>
  <c r="AH23" i="25" a="1"/>
  <c r="P13" i="25" a="1"/>
  <c r="P6" i="25" a="1"/>
  <c r="Z44" i="24" a="1"/>
  <c r="Z36" i="24" a="1"/>
  <c r="Z38" i="24" a="1"/>
  <c r="AH22" i="25" a="1"/>
  <c r="U17" i="25" a="1"/>
  <c r="AH18" i="25" a="1"/>
  <c r="P22" i="25" a="1"/>
  <c r="U10" i="25" a="1"/>
  <c r="P7" i="25" a="1"/>
  <c r="P19" i="25" a="1"/>
  <c r="AH13" i="25" a="1"/>
  <c r="U18" i="25" a="1"/>
  <c r="U8" i="25" a="1"/>
  <c r="U20" i="25" a="1"/>
  <c r="AH20" i="25" a="1"/>
  <c r="Y40" i="24" a="1"/>
  <c r="Z50" i="24" a="1"/>
  <c r="Y35" i="24" a="1"/>
  <c r="Y48" i="24" a="1"/>
  <c r="Z51" i="24" a="1"/>
  <c r="AH16" i="25" a="1"/>
  <c r="P16" i="25" a="1"/>
  <c r="AH14" i="25" a="1"/>
  <c r="AH15" i="25" a="1"/>
  <c r="P23" i="25" a="1"/>
  <c r="AH9" i="25" a="1"/>
  <c r="AH17" i="25" a="1"/>
  <c r="U19" i="25" a="1"/>
  <c r="P18" i="25" a="1"/>
  <c r="P15" i="25" a="1"/>
  <c r="Y45" i="24" a="1"/>
  <c r="Z47" i="24" a="1"/>
  <c r="Y52" i="24" a="1"/>
  <c r="Z41" i="24" a="1"/>
  <c r="Z48" i="24" a="1"/>
  <c r="Y50" i="24" a="1"/>
  <c r="Y42" i="24" a="1"/>
  <c r="Z40" i="24" a="1"/>
  <c r="Y44" i="24" a="1"/>
  <c r="Y41" i="24" a="1"/>
  <c r="Y36" i="24" a="1"/>
  <c r="Y39" i="24" a="1"/>
  <c r="Y38" i="24" a="1"/>
  <c r="Y49" i="24" a="1"/>
  <c r="Z37" i="24" a="1"/>
  <c r="Z43" i="24" a="1"/>
  <c r="Y46" i="24" a="1"/>
  <c r="X23" i="27" l="1" a="1"/>
  <c r="X23" i="27" s="1"/>
  <c r="X16" i="27" a="1"/>
  <c r="X16" i="27" s="1"/>
  <c r="X17" i="27" a="1"/>
  <c r="X17" i="27" s="1"/>
  <c r="X25" i="27" a="1"/>
  <c r="X25" i="27" s="1"/>
  <c r="X7" i="27" a="1"/>
  <c r="X7" i="27" s="1"/>
  <c r="X10" i="27" a="1"/>
  <c r="X10" i="27" s="1"/>
  <c r="X19" i="27" a="1"/>
  <c r="X19" i="27" s="1"/>
  <c r="X26" i="27" a="1"/>
  <c r="X26" i="27" s="1"/>
  <c r="X12" i="27" a="1"/>
  <c r="X12" i="27" s="1"/>
  <c r="X13" i="27" a="1"/>
  <c r="X13" i="27" s="1"/>
  <c r="X9" i="27" a="1"/>
  <c r="X9" i="27" s="1"/>
  <c r="H31" i="26"/>
  <c r="X21" i="26"/>
  <c r="T21" i="26"/>
  <c r="V21" i="26"/>
  <c r="Q33" i="26"/>
  <c r="T33" i="26"/>
  <c r="F19" i="26"/>
  <c r="X26" i="26"/>
  <c r="M24" i="26"/>
  <c r="M34" i="26"/>
  <c r="V26" i="26"/>
  <c r="O22" i="26"/>
  <c r="Q21" i="26"/>
  <c r="O21" i="26"/>
  <c r="M21" i="26"/>
  <c r="O33" i="26"/>
  <c r="H26" i="26"/>
  <c r="G45" i="22"/>
  <c r="M39" i="22"/>
  <c r="Q22" i="26"/>
  <c r="J24" i="26"/>
  <c r="Q25" i="26"/>
  <c r="M48" i="22"/>
  <c r="T22" i="26"/>
  <c r="V33" i="26"/>
  <c r="J34" i="26"/>
  <c r="O54" i="22"/>
  <c r="F26" i="26"/>
  <c r="J19" i="26"/>
  <c r="M25" i="26"/>
  <c r="E55" i="22"/>
  <c r="Q29" i="26"/>
  <c r="X22" i="26"/>
  <c r="O29" i="26"/>
  <c r="T30" i="25"/>
  <c r="T31" i="25" s="1"/>
  <c r="Y46" i="24"/>
  <c r="Z43" i="24"/>
  <c r="Z37" i="24"/>
  <c r="Y49" i="24"/>
  <c r="Y38" i="24"/>
  <c r="Y39" i="24"/>
  <c r="Y36" i="24"/>
  <c r="Y41" i="24"/>
  <c r="Y44" i="24"/>
  <c r="Z40" i="24"/>
  <c r="Y42" i="24"/>
  <c r="Y50" i="24"/>
  <c r="Z48" i="24"/>
  <c r="Z41" i="24"/>
  <c r="Y52" i="24"/>
  <c r="Z47" i="24"/>
  <c r="Y45" i="24"/>
  <c r="P15" i="25"/>
  <c r="P18" i="25"/>
  <c r="U19" i="25"/>
  <c r="AH17" i="25"/>
  <c r="AH9" i="25"/>
  <c r="P23" i="25"/>
  <c r="AH15" i="25"/>
  <c r="AH14" i="25"/>
  <c r="P16" i="25"/>
  <c r="AH16" i="25"/>
  <c r="Z51" i="24"/>
  <c r="Y48" i="24"/>
  <c r="Y35" i="24"/>
  <c r="Z50" i="24"/>
  <c r="Y40" i="24"/>
  <c r="AH20" i="25"/>
  <c r="U20" i="25"/>
  <c r="U8" i="25"/>
  <c r="U18" i="25"/>
  <c r="AH13" i="25"/>
  <c r="P19" i="25"/>
  <c r="P7" i="25"/>
  <c r="U10" i="25"/>
  <c r="P22" i="25"/>
  <c r="AH18" i="25"/>
  <c r="U17" i="25"/>
  <c r="AH22" i="25"/>
  <c r="Z38" i="24"/>
  <c r="Z36" i="24"/>
  <c r="Z44" i="24"/>
  <c r="P6" i="25"/>
  <c r="P13" i="25"/>
  <c r="AH23" i="25"/>
  <c r="P11" i="25"/>
  <c r="P9" i="25"/>
  <c r="U9" i="25"/>
  <c r="AH7" i="25"/>
  <c r="P8" i="25"/>
  <c r="AH11" i="25"/>
  <c r="P17" i="25"/>
  <c r="AH12" i="25"/>
  <c r="AH6" i="25"/>
  <c r="U22" i="25"/>
  <c r="P14" i="25"/>
  <c r="U14" i="25"/>
  <c r="U16" i="25"/>
  <c r="AH21" i="25"/>
  <c r="Z35" i="24"/>
  <c r="Y51" i="24"/>
  <c r="P12" i="25"/>
  <c r="P20" i="25"/>
  <c r="AH10" i="25"/>
  <c r="AH19" i="25"/>
  <c r="U23" i="25"/>
  <c r="U12" i="25"/>
  <c r="AH8" i="25"/>
  <c r="U11" i="25"/>
  <c r="U6" i="25"/>
  <c r="P10" i="25"/>
  <c r="U13" i="25"/>
  <c r="P21" i="25"/>
  <c r="U15" i="25"/>
  <c r="U7" i="25"/>
  <c r="U21" i="25"/>
  <c r="O45" i="22"/>
  <c r="R45" i="22"/>
  <c r="Q45" i="22"/>
  <c r="X53" i="22"/>
  <c r="W53" i="22" s="1"/>
  <c r="X25" i="26"/>
  <c r="T25" i="26"/>
  <c r="T29" i="26"/>
  <c r="Y27" i="27"/>
  <c r="V27" i="27"/>
  <c r="D62" i="22"/>
  <c r="H38" i="22"/>
  <c r="AG30" i="25"/>
  <c r="AG31" i="25" s="1"/>
  <c r="G30" i="25"/>
  <c r="G31" i="25" s="1"/>
  <c r="T40" i="22"/>
  <c r="P40" i="22"/>
  <c r="M40" i="22" s="1"/>
  <c r="H49" i="22"/>
  <c r="E49" i="22" s="1"/>
  <c r="AD30" i="25"/>
  <c r="AD31" i="25" s="1"/>
  <c r="H43" i="22"/>
  <c r="E43" i="22" s="1"/>
  <c r="Z30" i="25"/>
  <c r="Z31" i="25" s="1"/>
  <c r="V43" i="22"/>
  <c r="N62" i="22"/>
  <c r="V38" i="22"/>
  <c r="I30" i="25"/>
  <c r="I31" i="25" s="1"/>
  <c r="E30" i="25"/>
  <c r="E31" i="25" s="1"/>
  <c r="E40" i="22"/>
  <c r="I40" i="22"/>
  <c r="J40" i="22"/>
  <c r="V51" i="22"/>
  <c r="M50" i="22"/>
  <c r="R50" i="22"/>
  <c r="Q50" i="22"/>
  <c r="J25" i="26"/>
  <c r="F25" i="26"/>
  <c r="I54" i="22"/>
  <c r="J54" i="22"/>
  <c r="J53" i="22"/>
  <c r="I53" i="22"/>
  <c r="X45" i="22"/>
  <c r="U45" i="22" s="1"/>
  <c r="O53" i="22"/>
  <c r="Q53" i="22"/>
  <c r="R53" i="22"/>
  <c r="X19" i="26"/>
  <c r="X46" i="22"/>
  <c r="U46" i="22" s="1"/>
  <c r="V34" i="26"/>
  <c r="T34" i="26"/>
  <c r="T19" i="26"/>
  <c r="H33" i="26"/>
  <c r="S30" i="25"/>
  <c r="S31" i="25" s="1"/>
  <c r="T44" i="22"/>
  <c r="P44" i="22"/>
  <c r="F30" i="25"/>
  <c r="F31" i="25" s="1"/>
  <c r="AC30" i="25"/>
  <c r="AC31" i="25" s="1"/>
  <c r="V50" i="22"/>
  <c r="O50" i="22"/>
  <c r="T52" i="22"/>
  <c r="P52" i="22"/>
  <c r="M52" i="22" s="1"/>
  <c r="V41" i="22"/>
  <c r="G50" i="22"/>
  <c r="Y30" i="25"/>
  <c r="Y31" i="25" s="1"/>
  <c r="AE30" i="25"/>
  <c r="AE31" i="25" s="1"/>
  <c r="T43" i="22"/>
  <c r="P43" i="22"/>
  <c r="O43" i="22" s="1"/>
  <c r="L62" i="22"/>
  <c r="P38" i="22"/>
  <c r="O38" i="22" s="1"/>
  <c r="T38" i="22"/>
  <c r="T42" i="22"/>
  <c r="P42" i="22"/>
  <c r="O42" i="22" s="1"/>
  <c r="J30" i="25"/>
  <c r="J31" i="25" s="1"/>
  <c r="Q49" i="22"/>
  <c r="R49" i="22"/>
  <c r="X29" i="26"/>
  <c r="E46" i="22"/>
  <c r="J46" i="22"/>
  <c r="I46" i="22"/>
  <c r="G54" i="22"/>
  <c r="Q24" i="26"/>
  <c r="X48" i="22"/>
  <c r="U48" i="22" s="1"/>
  <c r="F24" i="26"/>
  <c r="E53" i="22"/>
  <c r="K41" i="22"/>
  <c r="M45" i="22"/>
  <c r="J33" i="26"/>
  <c r="X47" i="22"/>
  <c r="U47" i="22" s="1"/>
  <c r="M46" i="22"/>
  <c r="K48" i="22"/>
  <c r="F34" i="26"/>
  <c r="X18" i="26"/>
  <c r="X28" i="26"/>
  <c r="V28" i="26"/>
  <c r="E51" i="22"/>
  <c r="J51" i="22"/>
  <c r="I51" i="22"/>
  <c r="I55" i="22"/>
  <c r="J55" i="22"/>
  <c r="R39" i="22"/>
  <c r="Q39" i="22"/>
  <c r="M53" i="22"/>
  <c r="F29" i="26"/>
  <c r="O19" i="26"/>
  <c r="M19" i="26"/>
  <c r="Y41" i="26"/>
  <c r="X41" i="26" s="1"/>
  <c r="J29" i="26"/>
  <c r="F31" i="26"/>
  <c r="G47" i="22"/>
  <c r="I47" i="22"/>
  <c r="J47" i="22"/>
  <c r="J44" i="22"/>
  <c r="I44" i="22"/>
  <c r="E50" i="22"/>
  <c r="J50" i="22"/>
  <c r="I50" i="22"/>
  <c r="X54" i="22"/>
  <c r="W54" i="22" s="1"/>
  <c r="X34" i="26"/>
  <c r="T31" i="26"/>
  <c r="X31" i="26"/>
  <c r="V18" i="26"/>
  <c r="R41" i="26"/>
  <c r="M41" i="26" s="1"/>
  <c r="D30" i="25"/>
  <c r="AB30" i="25"/>
  <c r="AB31" i="25" s="1"/>
  <c r="AF30" i="25"/>
  <c r="AF31" i="25" s="1"/>
  <c r="V49" i="22"/>
  <c r="O49" i="22"/>
  <c r="H30" i="25"/>
  <c r="H31" i="25" s="1"/>
  <c r="X30" i="25"/>
  <c r="X31" i="25" s="1"/>
  <c r="H52" i="22"/>
  <c r="E52" i="22" s="1"/>
  <c r="T51" i="22"/>
  <c r="P51" i="22"/>
  <c r="M51" i="22" s="1"/>
  <c r="W30" i="25"/>
  <c r="W31" i="25" s="1"/>
  <c r="V30" i="25"/>
  <c r="V31" i="25" s="1"/>
  <c r="X50" i="22"/>
  <c r="U50" i="22" s="1"/>
  <c r="O34" i="26"/>
  <c r="K41" i="26"/>
  <c r="J41" i="26" s="1"/>
  <c r="V25" i="26"/>
  <c r="F31" i="22"/>
  <c r="M47" i="22"/>
  <c r="Q47" i="22"/>
  <c r="R47" i="22"/>
  <c r="Q46" i="22"/>
  <c r="R46" i="22"/>
  <c r="F28" i="26"/>
  <c r="J28" i="26"/>
  <c r="G42" i="22"/>
  <c r="I42" i="22"/>
  <c r="J42" i="22"/>
  <c r="R55" i="22"/>
  <c r="Q55" i="22"/>
  <c r="X39" i="22"/>
  <c r="W39" i="22" s="1"/>
  <c r="I45" i="22"/>
  <c r="J45" i="22"/>
  <c r="H25" i="26"/>
  <c r="O47" i="22"/>
  <c r="E54" i="22"/>
  <c r="M49" i="22"/>
  <c r="Q48" i="22"/>
  <c r="R48" i="22"/>
  <c r="R54" i="22"/>
  <c r="Q54" i="22"/>
  <c r="F22" i="26"/>
  <c r="J22" i="26"/>
  <c r="W27" i="27"/>
  <c r="E39" i="22"/>
  <c r="I39" i="22"/>
  <c r="J39" i="22"/>
  <c r="L30" i="25"/>
  <c r="L31" i="25" s="1"/>
  <c r="K30" i="25"/>
  <c r="K31" i="25" s="1"/>
  <c r="V42" i="22"/>
  <c r="P41" i="22"/>
  <c r="T41" i="22"/>
  <c r="X41" i="22" s="1"/>
  <c r="AA30" i="25"/>
  <c r="AA31" i="25" s="1"/>
  <c r="O30" i="25"/>
  <c r="O31" i="25" s="1"/>
  <c r="G44" i="22"/>
  <c r="R30" i="25"/>
  <c r="R31" i="25" s="1"/>
  <c r="Q30" i="25"/>
  <c r="Q31" i="25" s="1"/>
  <c r="G39" i="22"/>
  <c r="N30" i="25"/>
  <c r="N31" i="25" s="1"/>
  <c r="M30" i="25"/>
  <c r="M31" i="25" s="1"/>
  <c r="V55" i="22"/>
  <c r="O55" i="22"/>
  <c r="E46" i="24" a="1"/>
  <c r="D46" i="24" a="1"/>
  <c r="C38" i="24" a="1"/>
  <c r="D44" i="24" a="1"/>
  <c r="C44" i="24" a="1"/>
  <c r="E44" i="24" a="1"/>
  <c r="C45" i="24" a="1"/>
  <c r="E45" i="24" a="1"/>
  <c r="D45" i="24" a="1"/>
  <c r="D48" i="24" a="1"/>
  <c r="L35" i="24" a="1"/>
  <c r="M35" i="24" a="1"/>
  <c r="K35" i="24" a="1"/>
  <c r="L51" i="24" a="1"/>
  <c r="Z49" i="24" a="1"/>
  <c r="M43" i="24" a="1"/>
  <c r="K38" i="24" a="1"/>
  <c r="E48" i="24" a="1"/>
  <c r="C46" i="24" a="1"/>
  <c r="C42" i="24" a="1"/>
  <c r="M38" i="24" a="1"/>
  <c r="Z39" i="24" a="1"/>
  <c r="K48" i="24" a="1"/>
  <c r="E52" i="24" a="1"/>
  <c r="K40" i="24" a="1"/>
  <c r="M40" i="24" a="1"/>
  <c r="K41" i="24" a="1"/>
  <c r="C35" i="24" a="1"/>
  <c r="D35" i="24" a="1"/>
  <c r="E35" i="24" a="1"/>
  <c r="M36" i="24" a="1"/>
  <c r="K36" i="24" a="1"/>
  <c r="C51" i="24" a="1"/>
  <c r="L43" i="24" a="1"/>
  <c r="E51" i="24" a="1"/>
  <c r="C41" i="24" a="1"/>
  <c r="L37" i="24" a="1"/>
  <c r="E49" i="24" a="1"/>
  <c r="D49" i="24" a="1"/>
  <c r="Y43" i="24" a="1"/>
  <c r="E38" i="24" a="1"/>
  <c r="C48" i="24" a="1"/>
  <c r="Z52" i="24" a="1"/>
  <c r="Y47" i="24" a="1"/>
  <c r="L40" i="24" a="1"/>
  <c r="M48" i="24" a="1"/>
  <c r="K37" i="24" a="1"/>
  <c r="D36" i="24" a="1"/>
  <c r="C36" i="24" a="1"/>
  <c r="E36" i="24" a="1"/>
  <c r="E42" i="24" a="1"/>
  <c r="D42" i="24" a="1"/>
  <c r="C52" i="24" a="1"/>
  <c r="K50" i="24" a="1"/>
  <c r="M50" i="24" a="1"/>
  <c r="L50" i="24" a="1"/>
  <c r="M44" i="24" a="1"/>
  <c r="L44" i="24" a="1"/>
  <c r="Z46" i="24" a="1"/>
  <c r="D41" i="24" a="1"/>
  <c r="C49" i="24" a="1"/>
  <c r="D51" i="24" a="1"/>
  <c r="Y37" i="24" a="1"/>
  <c r="C50" i="24" a="1"/>
  <c r="D50" i="24" a="1"/>
  <c r="L47" i="24" a="1"/>
  <c r="K47" i="24" a="1"/>
  <c r="K51" i="24" a="1"/>
  <c r="M51" i="24" a="1"/>
  <c r="C40" i="24" a="1"/>
  <c r="E40" i="24" a="1"/>
  <c r="D40" i="24" a="1"/>
  <c r="Z42" i="24" a="1"/>
  <c r="E39" i="24" a="1"/>
  <c r="K43" i="24" a="1"/>
  <c r="D38" i="24" a="1"/>
  <c r="D52" i="24" a="1"/>
  <c r="D39" i="24" a="1"/>
  <c r="L36" i="24" a="1"/>
  <c r="L41" i="24" a="1"/>
  <c r="L48" i="24" a="1"/>
  <c r="E50" i="24" a="1"/>
  <c r="K44" i="24" a="1"/>
  <c r="L38" i="24" a="1"/>
  <c r="M47" i="24" a="1"/>
  <c r="M37" i="24" a="1"/>
  <c r="M41" i="24" a="1"/>
  <c r="Z45" i="24" a="1"/>
  <c r="E41" i="24" a="1"/>
  <c r="C39" i="24" a="1"/>
  <c r="X27" i="27" l="1"/>
  <c r="S50" i="22"/>
  <c r="S54" i="22"/>
  <c r="K44" i="22"/>
  <c r="S39" i="22"/>
  <c r="K51" i="22"/>
  <c r="K39" i="22"/>
  <c r="S48" i="22"/>
  <c r="U54" i="22"/>
  <c r="K55" i="22"/>
  <c r="X43" i="22"/>
  <c r="Z43" i="22" s="1"/>
  <c r="S47" i="22"/>
  <c r="S55" i="22"/>
  <c r="K46" i="22"/>
  <c r="M43" i="22"/>
  <c r="W46" i="22"/>
  <c r="K53" i="22"/>
  <c r="K40" i="22"/>
  <c r="K42" i="22"/>
  <c r="C39" i="24"/>
  <c r="E41" i="24"/>
  <c r="Z45" i="24"/>
  <c r="AA45" i="24" s="1"/>
  <c r="M41" i="24"/>
  <c r="M37" i="24"/>
  <c r="M47" i="24"/>
  <c r="L38" i="24"/>
  <c r="K44" i="24"/>
  <c r="E50" i="24"/>
  <c r="L48" i="24"/>
  <c r="L41" i="24"/>
  <c r="L36" i="24"/>
  <c r="D39" i="24"/>
  <c r="D52" i="24"/>
  <c r="D38" i="24"/>
  <c r="K43" i="24"/>
  <c r="E39" i="24"/>
  <c r="Z42" i="24"/>
  <c r="AA42" i="24" s="1"/>
  <c r="D40" i="24"/>
  <c r="E40" i="24"/>
  <c r="C40" i="24"/>
  <c r="M51" i="24"/>
  <c r="K51" i="24"/>
  <c r="K47" i="24"/>
  <c r="L47" i="24"/>
  <c r="D50" i="24"/>
  <c r="C50" i="24"/>
  <c r="Y37" i="24"/>
  <c r="D51" i="24"/>
  <c r="C49" i="24"/>
  <c r="D41" i="24"/>
  <c r="Z46" i="24"/>
  <c r="L44" i="24"/>
  <c r="M44" i="24"/>
  <c r="L50" i="24"/>
  <c r="M50" i="24"/>
  <c r="K50" i="24"/>
  <c r="C52" i="24"/>
  <c r="D42" i="24"/>
  <c r="E42" i="24"/>
  <c r="E36" i="24"/>
  <c r="C36" i="24"/>
  <c r="D36" i="24"/>
  <c r="K37" i="24"/>
  <c r="M48" i="24"/>
  <c r="L40" i="24"/>
  <c r="Y47" i="24"/>
  <c r="Z52" i="24"/>
  <c r="AA52" i="24" s="1"/>
  <c r="C48" i="24"/>
  <c r="E38" i="24"/>
  <c r="Y43" i="24"/>
  <c r="D49" i="24"/>
  <c r="E49" i="24"/>
  <c r="L37" i="24"/>
  <c r="C41" i="24"/>
  <c r="E51" i="24"/>
  <c r="L43" i="24"/>
  <c r="C51" i="24"/>
  <c r="K36" i="24"/>
  <c r="M36" i="24"/>
  <c r="E35" i="24"/>
  <c r="D35" i="24"/>
  <c r="C35" i="24"/>
  <c r="K41" i="24"/>
  <c r="M40" i="24"/>
  <c r="K40" i="24"/>
  <c r="E52" i="24"/>
  <c r="K48" i="24"/>
  <c r="Z39" i="24"/>
  <c r="M38" i="24"/>
  <c r="C42" i="24"/>
  <c r="C46" i="24"/>
  <c r="E48" i="24"/>
  <c r="K38" i="24"/>
  <c r="M43" i="24"/>
  <c r="Z49" i="24"/>
  <c r="AA49" i="24" s="1"/>
  <c r="L51" i="24"/>
  <c r="K35" i="24"/>
  <c r="M35" i="24"/>
  <c r="L35" i="24"/>
  <c r="D48" i="24"/>
  <c r="D45" i="24"/>
  <c r="E45" i="24"/>
  <c r="C45" i="24"/>
  <c r="E44" i="24"/>
  <c r="C44" i="24"/>
  <c r="D44" i="24"/>
  <c r="C38" i="24"/>
  <c r="D46" i="24"/>
  <c r="E46" i="24"/>
  <c r="U41" i="22"/>
  <c r="Y41" i="22"/>
  <c r="Z41" i="22"/>
  <c r="X42" i="22"/>
  <c r="W42" i="22" s="1"/>
  <c r="R41" i="22"/>
  <c r="Q41" i="22"/>
  <c r="M41" i="22"/>
  <c r="U39" i="22"/>
  <c r="S46" i="22"/>
  <c r="G52" i="22"/>
  <c r="I52" i="22"/>
  <c r="J52" i="22"/>
  <c r="D31" i="25"/>
  <c r="V41" i="26"/>
  <c r="K50" i="22"/>
  <c r="Q41" i="26"/>
  <c r="S49" i="22"/>
  <c r="L31" i="22"/>
  <c r="W41" i="22"/>
  <c r="M44" i="22"/>
  <c r="Q44" i="22"/>
  <c r="R44" i="22"/>
  <c r="O44" i="22"/>
  <c r="Z46" i="22"/>
  <c r="Y46" i="22"/>
  <c r="W45" i="22"/>
  <c r="Z45" i="22"/>
  <c r="Y45" i="22"/>
  <c r="K54" i="22"/>
  <c r="W43" i="22"/>
  <c r="O40" i="22"/>
  <c r="R40" i="22"/>
  <c r="Q40" i="22"/>
  <c r="T41" i="26"/>
  <c r="S45" i="22"/>
  <c r="P30" i="25"/>
  <c r="P31" i="25" s="1"/>
  <c r="AA40" i="24"/>
  <c r="AA50" i="24"/>
  <c r="AA41" i="24"/>
  <c r="Y39" i="22"/>
  <c r="Z39" i="22"/>
  <c r="W50" i="22"/>
  <c r="Y50" i="22"/>
  <c r="Z50" i="22"/>
  <c r="R51" i="22"/>
  <c r="Q51" i="22"/>
  <c r="F41" i="26"/>
  <c r="M38" i="22"/>
  <c r="X44" i="22"/>
  <c r="U44" i="22" s="1"/>
  <c r="H41" i="26"/>
  <c r="V62" i="22"/>
  <c r="E38" i="22"/>
  <c r="H62" i="22"/>
  <c r="I38" i="22"/>
  <c r="J38" i="22"/>
  <c r="G38" i="22"/>
  <c r="W47" i="22"/>
  <c r="U30" i="25"/>
  <c r="U31" i="25" s="1"/>
  <c r="AH30" i="25"/>
  <c r="AH31" i="25" s="1"/>
  <c r="AA36" i="24"/>
  <c r="X51" i="22"/>
  <c r="K47" i="22"/>
  <c r="X49" i="22"/>
  <c r="W49" i="22" s="1"/>
  <c r="X55" i="22"/>
  <c r="W55" i="22" s="1"/>
  <c r="X38" i="22"/>
  <c r="U38" i="22" s="1"/>
  <c r="T62" i="22"/>
  <c r="R43" i="22"/>
  <c r="Q43" i="22"/>
  <c r="Q52" i="22"/>
  <c r="R52" i="22"/>
  <c r="O52" i="22"/>
  <c r="S53" i="22"/>
  <c r="O51" i="22"/>
  <c r="I49" i="22"/>
  <c r="J49" i="22"/>
  <c r="G49" i="22"/>
  <c r="X40" i="22"/>
  <c r="U40" i="22" s="1"/>
  <c r="D31" i="22"/>
  <c r="U53" i="22"/>
  <c r="Z53" i="22"/>
  <c r="Y53" i="22"/>
  <c r="AA51" i="24"/>
  <c r="AA39" i="24"/>
  <c r="K45" i="22"/>
  <c r="O41" i="26"/>
  <c r="Y54" i="22"/>
  <c r="Z54" i="22"/>
  <c r="Z47" i="22"/>
  <c r="Y47" i="22"/>
  <c r="W48" i="22"/>
  <c r="Z48" i="22"/>
  <c r="Y48" i="22"/>
  <c r="M42" i="22"/>
  <c r="R42" i="22"/>
  <c r="Q42" i="22"/>
  <c r="P62" i="22"/>
  <c r="M62" i="22" s="1"/>
  <c r="M31" i="22" s="1"/>
  <c r="R38" i="22"/>
  <c r="Q38" i="22"/>
  <c r="U43" i="22"/>
  <c r="Y43" i="22"/>
  <c r="O41" i="22"/>
  <c r="X52" i="22"/>
  <c r="N31" i="22"/>
  <c r="I43" i="22"/>
  <c r="J43" i="22"/>
  <c r="G43" i="22"/>
  <c r="AA35" i="24"/>
  <c r="AA48" i="24"/>
  <c r="AA44" i="24"/>
  <c r="AA38" i="24"/>
  <c r="K39" i="24" a="1"/>
  <c r="L39" i="24" a="1"/>
  <c r="M39" i="24" a="1"/>
  <c r="T41" i="24" a="1"/>
  <c r="S41" i="24" a="1"/>
  <c r="R41" i="24" a="1"/>
  <c r="T45" i="24" a="1"/>
  <c r="S45" i="24" a="1"/>
  <c r="R45" i="24" a="1"/>
  <c r="S49" i="24" a="1"/>
  <c r="R49" i="24" a="1"/>
  <c r="T49" i="24" a="1"/>
  <c r="T52" i="24" a="1"/>
  <c r="R52" i="24" a="1"/>
  <c r="S52" i="24" a="1"/>
  <c r="R42" i="24" a="1"/>
  <c r="S42" i="24" a="1"/>
  <c r="T42" i="24" a="1"/>
  <c r="M42" i="24" a="1"/>
  <c r="L42" i="24" a="1"/>
  <c r="K42" i="24" a="1"/>
  <c r="R48" i="24" a="1"/>
  <c r="S48" i="24" a="1"/>
  <c r="T48" i="24" a="1"/>
  <c r="R44" i="24" a="1"/>
  <c r="T44" i="24" a="1"/>
  <c r="S44" i="24" a="1"/>
  <c r="M45" i="24" a="1"/>
  <c r="L45" i="24" a="1"/>
  <c r="K45" i="24" a="1"/>
  <c r="E47" i="24" a="1"/>
  <c r="C47" i="24" a="1"/>
  <c r="D47" i="24" a="1"/>
  <c r="D43" i="24" a="1"/>
  <c r="C43" i="24" a="1"/>
  <c r="E43" i="24" a="1"/>
  <c r="T40" i="24" a="1"/>
  <c r="R40" i="24" a="1"/>
  <c r="S40" i="24" a="1"/>
  <c r="S51" i="24" a="1"/>
  <c r="R51" i="24" a="1"/>
  <c r="T51" i="24" a="1"/>
  <c r="E37" i="24" a="1"/>
  <c r="D37" i="24" a="1"/>
  <c r="C37" i="24" a="1"/>
  <c r="K46" i="24" a="1"/>
  <c r="L46" i="24" a="1"/>
  <c r="M46" i="24" a="1"/>
  <c r="L52" i="24" a="1"/>
  <c r="K52" i="24" a="1"/>
  <c r="M52" i="24" a="1"/>
  <c r="M49" i="24" a="1"/>
  <c r="L49" i="24" a="1"/>
  <c r="K49" i="24" a="1"/>
  <c r="S50" i="24" a="1"/>
  <c r="R50" i="24" a="1"/>
  <c r="T50" i="24" a="1"/>
  <c r="S36" i="24" a="1"/>
  <c r="T36" i="24" a="1"/>
  <c r="R36" i="24" a="1"/>
  <c r="S39" i="24" a="1"/>
  <c r="R39" i="24" a="1"/>
  <c r="T39" i="24" a="1"/>
  <c r="R38" i="24" a="1"/>
  <c r="S38" i="24" a="1"/>
  <c r="T38" i="24" a="1"/>
  <c r="R35" i="24" a="1"/>
  <c r="S35" i="24" a="1"/>
  <c r="T35" i="24" a="1"/>
  <c r="Z59" i="24" l="1"/>
  <c r="N59" i="24" s="1"/>
  <c r="Y59" i="24"/>
  <c r="X59" i="24" s="1"/>
  <c r="O62" i="22"/>
  <c r="O31" i="22" s="1"/>
  <c r="AA47" i="22"/>
  <c r="B47" i="22" s="1"/>
  <c r="K43" i="22"/>
  <c r="AA54" i="22"/>
  <c r="B54" i="22" s="1"/>
  <c r="S38" i="22"/>
  <c r="K38" i="22"/>
  <c r="S43" i="22"/>
  <c r="AA45" i="22"/>
  <c r="B45" i="22" s="1"/>
  <c r="AA39" i="22"/>
  <c r="B39" i="22" s="1"/>
  <c r="S40" i="22"/>
  <c r="AA46" i="22"/>
  <c r="B46" i="22" s="1"/>
  <c r="S44" i="22"/>
  <c r="AA41" i="22"/>
  <c r="B41" i="22" s="1"/>
  <c r="S52" i="22"/>
  <c r="K49" i="22"/>
  <c r="K52" i="22"/>
  <c r="T35" i="24"/>
  <c r="S35" i="24"/>
  <c r="R35" i="24"/>
  <c r="T38" i="24"/>
  <c r="S38" i="24"/>
  <c r="R38" i="24"/>
  <c r="T39" i="24"/>
  <c r="R39" i="24"/>
  <c r="S39" i="24"/>
  <c r="R36" i="24"/>
  <c r="T36" i="24"/>
  <c r="S36" i="24"/>
  <c r="T50" i="24"/>
  <c r="R50" i="24"/>
  <c r="S50" i="24"/>
  <c r="K49" i="24"/>
  <c r="L49" i="24"/>
  <c r="M49" i="24"/>
  <c r="M52" i="24"/>
  <c r="K52" i="24"/>
  <c r="L52" i="24"/>
  <c r="M46" i="24"/>
  <c r="L46" i="24"/>
  <c r="K46" i="24"/>
  <c r="C37" i="24"/>
  <c r="D37" i="24"/>
  <c r="E37" i="24"/>
  <c r="T51" i="24"/>
  <c r="R51" i="24"/>
  <c r="S51" i="24"/>
  <c r="S40" i="24"/>
  <c r="R40" i="24"/>
  <c r="T40" i="24"/>
  <c r="E43" i="24"/>
  <c r="C43" i="24"/>
  <c r="D43" i="24"/>
  <c r="D47" i="24"/>
  <c r="C47" i="24"/>
  <c r="E47" i="24"/>
  <c r="K45" i="24"/>
  <c r="L45" i="24"/>
  <c r="M45" i="24"/>
  <c r="S44" i="24"/>
  <c r="T44" i="24"/>
  <c r="R44" i="24"/>
  <c r="T48" i="24"/>
  <c r="S48" i="24"/>
  <c r="R48" i="24"/>
  <c r="K42" i="24"/>
  <c r="L42" i="24"/>
  <c r="M42" i="24"/>
  <c r="T42" i="24"/>
  <c r="S42" i="24"/>
  <c r="R42" i="24"/>
  <c r="S52" i="24"/>
  <c r="R52" i="24"/>
  <c r="T52" i="24"/>
  <c r="T49" i="24"/>
  <c r="R49" i="24"/>
  <c r="S49" i="24"/>
  <c r="R45" i="24"/>
  <c r="S45" i="24"/>
  <c r="T45" i="24"/>
  <c r="R41" i="24"/>
  <c r="S41" i="24"/>
  <c r="T41" i="24"/>
  <c r="M39" i="24"/>
  <c r="L39" i="24"/>
  <c r="K39" i="24"/>
  <c r="T31" i="22"/>
  <c r="P59" i="24"/>
  <c r="Y52" i="22"/>
  <c r="Z52" i="22"/>
  <c r="W52" i="22"/>
  <c r="S42" i="22"/>
  <c r="W40" i="22"/>
  <c r="Z40" i="22"/>
  <c r="Y40" i="22"/>
  <c r="Y49" i="22"/>
  <c r="Z49" i="22"/>
  <c r="U49" i="22"/>
  <c r="V31" i="22"/>
  <c r="X62" i="22"/>
  <c r="X31" i="22" s="1"/>
  <c r="AA46" i="24"/>
  <c r="AA37" i="24"/>
  <c r="I62" i="22"/>
  <c r="I31" i="22" s="1"/>
  <c r="AD28" i="23" s="1"/>
  <c r="AD127" i="23" s="1"/>
  <c r="H31" i="22"/>
  <c r="J62" i="22"/>
  <c r="J31" i="22" s="1"/>
  <c r="AE28" i="23" s="1"/>
  <c r="AE127" i="23" s="1"/>
  <c r="G62" i="22"/>
  <c r="G31" i="22" s="1"/>
  <c r="AA43" i="24"/>
  <c r="AA47" i="24"/>
  <c r="AA50" i="22"/>
  <c r="B50" i="22" s="1"/>
  <c r="B30" i="25"/>
  <c r="U42" i="22"/>
  <c r="Y42" i="22"/>
  <c r="Z42" i="22"/>
  <c r="E62" i="22"/>
  <c r="E31" i="22" s="1"/>
  <c r="Z38" i="22"/>
  <c r="Y38" i="22"/>
  <c r="W51" i="22"/>
  <c r="Y51" i="22"/>
  <c r="Z51" i="22"/>
  <c r="U52" i="22"/>
  <c r="AA43" i="22"/>
  <c r="B43" i="22" s="1"/>
  <c r="P31" i="22"/>
  <c r="Q62" i="22"/>
  <c r="Q31" i="22" s="1"/>
  <c r="R62" i="22"/>
  <c r="R31" i="22" s="1"/>
  <c r="AA48" i="22"/>
  <c r="B48" i="22" s="1"/>
  <c r="AA53" i="22"/>
  <c r="B53" i="22" s="1"/>
  <c r="U55" i="22"/>
  <c r="Y55" i="22"/>
  <c r="Z55" i="22"/>
  <c r="U51" i="22"/>
  <c r="W38" i="22"/>
  <c r="W44" i="22"/>
  <c r="Y44" i="22"/>
  <c r="Z44" i="22"/>
  <c r="S51" i="22"/>
  <c r="B31" i="25"/>
  <c r="S41" i="22"/>
  <c r="S47" i="24" a="1"/>
  <c r="T47" i="24" a="1"/>
  <c r="R47" i="24" a="1"/>
  <c r="S37" i="24" a="1"/>
  <c r="T37" i="24" a="1"/>
  <c r="R37" i="24" a="1"/>
  <c r="S43" i="24" a="1"/>
  <c r="R43" i="24" a="1"/>
  <c r="T43" i="24" a="1"/>
  <c r="T46" i="24" a="1"/>
  <c r="R46" i="24" a="1"/>
  <c r="S46" i="24" a="1"/>
  <c r="O59" i="24" l="1"/>
  <c r="Q59" i="24"/>
  <c r="F59" i="24"/>
  <c r="W59" i="24"/>
  <c r="G59" i="24"/>
  <c r="H59" i="24"/>
  <c r="AA59" i="24"/>
  <c r="T59" i="24" s="1"/>
  <c r="I59" i="24"/>
  <c r="S62" i="22"/>
  <c r="S31" i="22" s="1"/>
  <c r="AA40" i="22"/>
  <c r="B40" i="22" s="1"/>
  <c r="W62" i="22"/>
  <c r="W31" i="22" s="1"/>
  <c r="AA38" i="22"/>
  <c r="B38" i="22" s="1"/>
  <c r="AA52" i="22"/>
  <c r="B52" i="22" s="1"/>
  <c r="AA44" i="22"/>
  <c r="B44" i="22" s="1"/>
  <c r="AA51" i="22"/>
  <c r="B51" i="22" s="1"/>
  <c r="S46" i="24"/>
  <c r="R46" i="24"/>
  <c r="T46" i="24"/>
  <c r="T43" i="24"/>
  <c r="R43" i="24"/>
  <c r="S43" i="24"/>
  <c r="R37" i="24"/>
  <c r="T37" i="24"/>
  <c r="S37" i="24"/>
  <c r="R47" i="24"/>
  <c r="T47" i="24"/>
  <c r="S47" i="24"/>
  <c r="K62" i="22"/>
  <c r="K31" i="22" s="1"/>
  <c r="AF28" i="23" s="1"/>
  <c r="AF127" i="23" s="1"/>
  <c r="AA42" i="22"/>
  <c r="B42" i="22" s="1"/>
  <c r="U62" i="22"/>
  <c r="U31" i="22" s="1"/>
  <c r="AA49" i="22"/>
  <c r="B49" i="22" s="1"/>
  <c r="AA55" i="22"/>
  <c r="B55" i="22" s="1"/>
  <c r="C59" i="24" l="1"/>
  <c r="M59" i="24"/>
  <c r="R59" i="24"/>
  <c r="U59" i="24"/>
  <c r="L59" i="24"/>
  <c r="D59" i="24"/>
  <c r="K59" i="24"/>
  <c r="S59" i="24"/>
  <c r="AD93" i="22" s="1"/>
  <c r="E59" i="24"/>
  <c r="J59" i="24"/>
  <c r="V59" i="24"/>
  <c r="O26" i="22"/>
  <c r="N29" i="22"/>
  <c r="T26" i="22"/>
  <c r="E28" i="22"/>
  <c r="K29" i="22"/>
  <c r="E26" i="22"/>
  <c r="Z26" i="22"/>
  <c r="P30" i="22"/>
  <c r="F29" i="22"/>
  <c r="H27" i="22"/>
  <c r="AB21" i="22"/>
  <c r="M21" i="22" s="1"/>
  <c r="Q29" i="22"/>
  <c r="AB17" i="22"/>
  <c r="Q17" i="22" s="1"/>
  <c r="P26" i="22"/>
  <c r="T27" i="22"/>
  <c r="AB18" i="22"/>
  <c r="AC18" i="22" s="1"/>
  <c r="A18" i="22" s="1"/>
  <c r="A80" i="22" s="1"/>
  <c r="AC80" i="22" s="1"/>
  <c r="J30" i="22"/>
  <c r="I27" i="22"/>
  <c r="N30" i="22"/>
  <c r="Y26" i="22"/>
  <c r="C30" i="22"/>
  <c r="C92" i="22" s="1"/>
  <c r="AE92" i="22" s="1"/>
  <c r="U30" i="22"/>
  <c r="AD29" i="22"/>
  <c r="H30" i="22"/>
  <c r="W27" i="22"/>
  <c r="AA26" i="22"/>
  <c r="N28" i="22"/>
  <c r="I25" i="22"/>
  <c r="AA28" i="22"/>
  <c r="S28" i="22"/>
  <c r="O30" i="22"/>
  <c r="D26" i="22"/>
  <c r="X29" i="22"/>
  <c r="AD27" i="22"/>
  <c r="J27" i="22"/>
  <c r="U29" i="22"/>
  <c r="O28" i="22"/>
  <c r="D25" i="22"/>
  <c r="D29" i="22"/>
  <c r="AB12" i="22"/>
  <c r="V12" i="22" s="1"/>
  <c r="W25" i="22"/>
  <c r="D27" i="22"/>
  <c r="U28" i="22"/>
  <c r="J29" i="22"/>
  <c r="AB10" i="22"/>
  <c r="K10" i="22" s="1"/>
  <c r="N25" i="22"/>
  <c r="E29" i="22"/>
  <c r="P27" i="22"/>
  <c r="C25" i="22"/>
  <c r="C87" i="22" s="1"/>
  <c r="AE87" i="22" s="1"/>
  <c r="K25" i="22"/>
  <c r="AA27" i="22"/>
  <c r="C28" i="22"/>
  <c r="C90" i="22" s="1"/>
  <c r="AE90" i="22" s="1"/>
  <c r="Q28" i="22"/>
  <c r="H29" i="22"/>
  <c r="AB20" i="22"/>
  <c r="Y20" i="22" s="1"/>
  <c r="AB9" i="22"/>
  <c r="S9" i="22" s="1"/>
  <c r="Y28" i="22"/>
  <c r="S26" i="22"/>
  <c r="K30" i="22"/>
  <c r="L28" i="22"/>
  <c r="T28" i="22"/>
  <c r="L25" i="22"/>
  <c r="C27" i="22"/>
  <c r="C24" i="23" s="1"/>
  <c r="V30" i="22"/>
  <c r="Y25" i="22"/>
  <c r="W29" i="22"/>
  <c r="AD30" i="22"/>
  <c r="M25" i="22"/>
  <c r="AA25" i="22"/>
  <c r="X26" i="22"/>
  <c r="U27" i="22"/>
  <c r="AD25" i="22"/>
  <c r="I29" i="22"/>
  <c r="I30" i="22"/>
  <c r="Q26" i="22"/>
  <c r="U25" i="22"/>
  <c r="J25" i="22"/>
  <c r="S29" i="22"/>
  <c r="AB19" i="22"/>
  <c r="K19" i="22" s="1"/>
  <c r="Z29" i="22"/>
  <c r="O25" i="22"/>
  <c r="R30" i="22"/>
  <c r="L30" i="22"/>
  <c r="P25" i="22"/>
  <c r="S30" i="22"/>
  <c r="N27" i="22"/>
  <c r="F28" i="22"/>
  <c r="AB24" i="22"/>
  <c r="G24" i="22" s="1"/>
  <c r="Y30" i="22"/>
  <c r="AB11" i="22"/>
  <c r="C26" i="22"/>
  <c r="C88" i="22" s="1"/>
  <c r="AE88" i="22" s="1"/>
  <c r="Y29" i="22"/>
  <c r="F26" i="22"/>
  <c r="AB23" i="22"/>
  <c r="M30" i="22"/>
  <c r="Q25" i="22"/>
  <c r="L26" i="22"/>
  <c r="D28" i="22"/>
  <c r="AB13" i="22"/>
  <c r="AD13" i="22" s="1"/>
  <c r="K26" i="22"/>
  <c r="C29" i="22"/>
  <c r="C91" i="22" s="1"/>
  <c r="AE91" i="22" s="1"/>
  <c r="AA30" i="22"/>
  <c r="AB14" i="22"/>
  <c r="T14" i="22" s="1"/>
  <c r="Q30" i="22"/>
  <c r="V25" i="22"/>
  <c r="J28" i="22"/>
  <c r="P28" i="22"/>
  <c r="AB7" i="22"/>
  <c r="S7" i="22" s="1"/>
  <c r="F25" i="22"/>
  <c r="Z25" i="22"/>
  <c r="R28" i="22"/>
  <c r="G26" i="22"/>
  <c r="X27" i="22"/>
  <c r="H25" i="22"/>
  <c r="Z28" i="22"/>
  <c r="V27" i="22"/>
  <c r="M26" i="22"/>
  <c r="M29" i="22"/>
  <c r="S27" i="22"/>
  <c r="S25" i="22"/>
  <c r="W28" i="22"/>
  <c r="V26" i="22"/>
  <c r="T30" i="22"/>
  <c r="Q27" i="22"/>
  <c r="R27" i="22"/>
  <c r="AD28" i="22"/>
  <c r="W30" i="22"/>
  <c r="AB16" i="22"/>
  <c r="N16" i="22" s="1"/>
  <c r="T25" i="22"/>
  <c r="H28" i="22"/>
  <c r="AB22" i="22"/>
  <c r="K22" i="22" s="1"/>
  <c r="R26" i="22"/>
  <c r="F27" i="22"/>
  <c r="Z18" i="22"/>
  <c r="C18" i="22"/>
  <c r="U18" i="22"/>
  <c r="O18" i="22"/>
  <c r="W18" i="22"/>
  <c r="F18" i="22"/>
  <c r="G18" i="22"/>
  <c r="V10" i="22"/>
  <c r="L29" i="22"/>
  <c r="I26" i="22"/>
  <c r="E25" i="22"/>
  <c r="AD26" i="22"/>
  <c r="O29" i="22"/>
  <c r="L27" i="22"/>
  <c r="R25" i="22"/>
  <c r="Z30" i="22"/>
  <c r="G27" i="22"/>
  <c r="Y27" i="22"/>
  <c r="T29" i="22"/>
  <c r="G29" i="22"/>
  <c r="D30" i="22"/>
  <c r="X25" i="22"/>
  <c r="I28" i="22"/>
  <c r="W26" i="22"/>
  <c r="K28" i="22"/>
  <c r="AB8" i="22"/>
  <c r="J26" i="22"/>
  <c r="V29" i="22"/>
  <c r="G30" i="22"/>
  <c r="G25" i="22"/>
  <c r="E30" i="22"/>
  <c r="F30" i="22"/>
  <c r="V28" i="22"/>
  <c r="M27" i="22"/>
  <c r="U26" i="22"/>
  <c r="X28" i="22"/>
  <c r="AB15" i="22"/>
  <c r="P29" i="22"/>
  <c r="R29" i="22"/>
  <c r="N26" i="22"/>
  <c r="Z27" i="22"/>
  <c r="X30" i="22"/>
  <c r="M28" i="22"/>
  <c r="H26" i="22"/>
  <c r="O27" i="22"/>
  <c r="G28" i="22"/>
  <c r="K27" i="22"/>
  <c r="O24" i="22"/>
  <c r="L24" i="22"/>
  <c r="R24" i="22"/>
  <c r="N7" i="22"/>
  <c r="H7" i="22"/>
  <c r="G21" i="22"/>
  <c r="Q21" i="22"/>
  <c r="S21" i="22"/>
  <c r="J21" i="22"/>
  <c r="W21" i="22"/>
  <c r="P21" i="22"/>
  <c r="R12" i="22"/>
  <c r="N12" i="22"/>
  <c r="H12" i="22"/>
  <c r="J12" i="22"/>
  <c r="O12" i="22"/>
  <c r="W12" i="22"/>
  <c r="D9" i="22"/>
  <c r="C9" i="22"/>
  <c r="E9" i="22"/>
  <c r="L9" i="22"/>
  <c r="H9" i="22"/>
  <c r="V9" i="22"/>
  <c r="AA9" i="22"/>
  <c r="R14" i="22"/>
  <c r="M14" i="22"/>
  <c r="R19" i="22"/>
  <c r="AC19" i="22"/>
  <c r="A19" i="22" s="1"/>
  <c r="A81" i="22" s="1"/>
  <c r="AC81" i="22" s="1"/>
  <c r="W19" i="22"/>
  <c r="L19" i="22"/>
  <c r="M19" i="22"/>
  <c r="AD19" i="22"/>
  <c r="S19" i="22"/>
  <c r="C89" i="22"/>
  <c r="AE89" i="22" s="1"/>
  <c r="D11" i="22"/>
  <c r="S11" i="22"/>
  <c r="J11" i="22"/>
  <c r="F11" i="22"/>
  <c r="W11" i="22"/>
  <c r="G11" i="22"/>
  <c r="K11" i="22"/>
  <c r="Z11" i="22"/>
  <c r="P11" i="22"/>
  <c r="R11" i="22"/>
  <c r="T11" i="22"/>
  <c r="C11" i="22"/>
  <c r="U11" i="22"/>
  <c r="AC11" i="22"/>
  <c r="A11" i="22" s="1"/>
  <c r="A73" i="22" s="1"/>
  <c r="AC73" i="22" s="1"/>
  <c r="Q11" i="22"/>
  <c r="N11" i="22"/>
  <c r="X11" i="22"/>
  <c r="AD11" i="22"/>
  <c r="I11" i="22"/>
  <c r="V11" i="22"/>
  <c r="H11" i="22"/>
  <c r="Y11" i="22"/>
  <c r="AA11" i="22"/>
  <c r="M11" i="22"/>
  <c r="L11" i="22"/>
  <c r="E11" i="22"/>
  <c r="O11" i="22"/>
  <c r="C23" i="23"/>
  <c r="J23" i="22"/>
  <c r="P23" i="22"/>
  <c r="M23" i="22"/>
  <c r="X23" i="22"/>
  <c r="T23" i="22"/>
  <c r="S23" i="22"/>
  <c r="H23" i="22"/>
  <c r="V23" i="22"/>
  <c r="Y23" i="22"/>
  <c r="E23" i="22"/>
  <c r="U23" i="22"/>
  <c r="F23" i="22"/>
  <c r="Q23" i="22"/>
  <c r="AA23" i="22"/>
  <c r="Z23" i="22"/>
  <c r="I23" i="22"/>
  <c r="AC23" i="22"/>
  <c r="A23" i="22" s="1"/>
  <c r="A85" i="22" s="1"/>
  <c r="AC85" i="22" s="1"/>
  <c r="N23" i="22"/>
  <c r="O23" i="22"/>
  <c r="G23" i="22"/>
  <c r="R23" i="22"/>
  <c r="D23" i="22"/>
  <c r="L23" i="22"/>
  <c r="AD23" i="22"/>
  <c r="C23" i="22"/>
  <c r="W23" i="22"/>
  <c r="K23" i="22"/>
  <c r="V20" i="22"/>
  <c r="L20" i="22"/>
  <c r="T20" i="22"/>
  <c r="I20" i="22"/>
  <c r="C20" i="22"/>
  <c r="S20" i="22"/>
  <c r="T22" i="22"/>
  <c r="G22" i="22"/>
  <c r="X22" i="22"/>
  <c r="C22" i="22"/>
  <c r="L22" i="22"/>
  <c r="D22" i="22"/>
  <c r="O22" i="22"/>
  <c r="AA29" i="22"/>
  <c r="E27" i="22"/>
  <c r="H24" i="22" l="1"/>
  <c r="F7" i="22"/>
  <c r="K24" i="22"/>
  <c r="I14" i="22"/>
  <c r="E13" i="22"/>
  <c r="E17" i="22"/>
  <c r="Y14" i="22"/>
  <c r="AA13" i="22"/>
  <c r="G7" i="22"/>
  <c r="Z13" i="22"/>
  <c r="P17" i="22"/>
  <c r="L10" i="22"/>
  <c r="E7" i="22"/>
  <c r="C17" i="22"/>
  <c r="AC17" i="22"/>
  <c r="A17" i="22" s="1"/>
  <c r="A79" i="22" s="1"/>
  <c r="AC79" i="22" s="1"/>
  <c r="C22" i="23"/>
  <c r="C92" i="23" s="1"/>
  <c r="AC92" i="23" s="1"/>
  <c r="AA10" i="22"/>
  <c r="R17" i="22"/>
  <c r="AD10" i="22"/>
  <c r="U10" i="22"/>
  <c r="V17" i="22"/>
  <c r="Y17" i="22"/>
  <c r="H10" i="22"/>
  <c r="R10" i="22"/>
  <c r="R7" i="22"/>
  <c r="Z7" i="22"/>
  <c r="L13" i="22"/>
  <c r="K13" i="22"/>
  <c r="AC24" i="22"/>
  <c r="A24" i="22" s="1"/>
  <c r="A86" i="22" s="1"/>
  <c r="AC86" i="22" s="1"/>
  <c r="E14" i="22"/>
  <c r="AC14" i="22"/>
  <c r="A14" i="22" s="1"/>
  <c r="A76" i="22" s="1"/>
  <c r="AC76" i="22" s="1"/>
  <c r="O13" i="22"/>
  <c r="P13" i="22"/>
  <c r="O17" i="22"/>
  <c r="AA17" i="22"/>
  <c r="D17" i="22"/>
  <c r="AD17" i="22"/>
  <c r="K17" i="22"/>
  <c r="F17" i="22"/>
  <c r="S17" i="22"/>
  <c r="C27" i="23"/>
  <c r="C97" i="23" s="1"/>
  <c r="AC97" i="23" s="1"/>
  <c r="P10" i="22"/>
  <c r="X10" i="22"/>
  <c r="D10" i="22"/>
  <c r="Y10" i="22"/>
  <c r="S10" i="22"/>
  <c r="G10" i="22"/>
  <c r="Z10" i="22"/>
  <c r="J17" i="22"/>
  <c r="N17" i="22"/>
  <c r="Z17" i="22"/>
  <c r="H17" i="22"/>
  <c r="W17" i="22"/>
  <c r="G17" i="22"/>
  <c r="M17" i="22"/>
  <c r="C10" i="22"/>
  <c r="C7" i="23" s="1"/>
  <c r="N10" i="22"/>
  <c r="AC10" i="22"/>
  <c r="A10" i="22" s="1"/>
  <c r="A72" i="22" s="1"/>
  <c r="AC72" i="22" s="1"/>
  <c r="T10" i="22"/>
  <c r="W10" i="22"/>
  <c r="J10" i="22"/>
  <c r="U17" i="22"/>
  <c r="T17" i="22"/>
  <c r="I17" i="22"/>
  <c r="X17" i="22"/>
  <c r="L17" i="22"/>
  <c r="M10" i="22"/>
  <c r="F10" i="22"/>
  <c r="I10" i="22"/>
  <c r="Q10" i="22"/>
  <c r="E10" i="22"/>
  <c r="O10" i="22"/>
  <c r="F24" i="22"/>
  <c r="S22" i="22"/>
  <c r="AD22" i="22"/>
  <c r="R22" i="22"/>
  <c r="E22" i="22"/>
  <c r="Z22" i="22"/>
  <c r="J22" i="22"/>
  <c r="Q20" i="22"/>
  <c r="J20" i="22"/>
  <c r="X20" i="22"/>
  <c r="F20" i="22"/>
  <c r="AC20" i="22"/>
  <c r="A20" i="22" s="1"/>
  <c r="A82" i="22" s="1"/>
  <c r="AC82" i="22" s="1"/>
  <c r="H20" i="22"/>
  <c r="Z20" i="22"/>
  <c r="D19" i="22"/>
  <c r="Q19" i="22"/>
  <c r="I19" i="22"/>
  <c r="Y19" i="22"/>
  <c r="Z19" i="22"/>
  <c r="F19" i="22"/>
  <c r="Z14" i="22"/>
  <c r="AD14" i="22"/>
  <c r="N14" i="22"/>
  <c r="Q14" i="22"/>
  <c r="V14" i="22"/>
  <c r="H14" i="22"/>
  <c r="AA14" i="22"/>
  <c r="X21" i="22"/>
  <c r="E21" i="22"/>
  <c r="D21" i="22"/>
  <c r="L21" i="22"/>
  <c r="F21" i="22"/>
  <c r="AA21" i="22"/>
  <c r="I21" i="22"/>
  <c r="C13" i="22"/>
  <c r="R13" i="22"/>
  <c r="V13" i="22"/>
  <c r="I13" i="22"/>
  <c r="Y13" i="22"/>
  <c r="J13" i="22"/>
  <c r="C26" i="23"/>
  <c r="Z3" i="23" s="1"/>
  <c r="AC22" i="22"/>
  <c r="A22" i="22" s="1"/>
  <c r="A84" i="22" s="1"/>
  <c r="AC84" i="22" s="1"/>
  <c r="M22" i="22"/>
  <c r="P22" i="22"/>
  <c r="N22" i="22"/>
  <c r="AA22" i="22"/>
  <c r="V22" i="22"/>
  <c r="W22" i="22"/>
  <c r="D20" i="22"/>
  <c r="O20" i="22"/>
  <c r="R20" i="22"/>
  <c r="AD20" i="22"/>
  <c r="M20" i="22"/>
  <c r="U20" i="22"/>
  <c r="K20" i="22"/>
  <c r="U19" i="22"/>
  <c r="T19" i="22"/>
  <c r="V19" i="22"/>
  <c r="AA19" i="22"/>
  <c r="O19" i="22"/>
  <c r="P19" i="22"/>
  <c r="N19" i="22"/>
  <c r="J14" i="22"/>
  <c r="S14" i="22"/>
  <c r="L14" i="22"/>
  <c r="K14" i="22"/>
  <c r="D14" i="22"/>
  <c r="C14" i="22"/>
  <c r="C11" i="23" s="1"/>
  <c r="U14" i="22"/>
  <c r="Y21" i="22"/>
  <c r="AC21" i="22"/>
  <c r="A21" i="22" s="1"/>
  <c r="A83" i="22" s="1"/>
  <c r="AC83" i="22" s="1"/>
  <c r="H21" i="22"/>
  <c r="K21" i="22"/>
  <c r="T21" i="22"/>
  <c r="C21" i="22"/>
  <c r="Z21" i="22"/>
  <c r="N13" i="22"/>
  <c r="G13" i="22"/>
  <c r="F13" i="22"/>
  <c r="Q13" i="22"/>
  <c r="M13" i="22"/>
  <c r="D13" i="22"/>
  <c r="T13" i="22"/>
  <c r="F22" i="22"/>
  <c r="U22" i="22"/>
  <c r="H22" i="22"/>
  <c r="I22" i="22"/>
  <c r="Y22" i="22"/>
  <c r="Q22" i="22"/>
  <c r="G20" i="22"/>
  <c r="E20" i="22"/>
  <c r="AA20" i="22"/>
  <c r="P20" i="22"/>
  <c r="W20" i="22"/>
  <c r="N20" i="22"/>
  <c r="X19" i="22"/>
  <c r="J19" i="22"/>
  <c r="C19" i="22"/>
  <c r="E19" i="22"/>
  <c r="G19" i="22"/>
  <c r="H19" i="22"/>
  <c r="X14" i="22"/>
  <c r="O14" i="22"/>
  <c r="F14" i="22"/>
  <c r="P14" i="22"/>
  <c r="G14" i="22"/>
  <c r="W14" i="22"/>
  <c r="U21" i="22"/>
  <c r="AD21" i="22"/>
  <c r="O21" i="22"/>
  <c r="V21" i="22"/>
  <c r="R21" i="22"/>
  <c r="N21" i="22"/>
  <c r="X13" i="22"/>
  <c r="AC13" i="22"/>
  <c r="A13" i="22" s="1"/>
  <c r="A75" i="22" s="1"/>
  <c r="AC75" i="22" s="1"/>
  <c r="U13" i="22"/>
  <c r="W13" i="22"/>
  <c r="H13" i="22"/>
  <c r="S13" i="22"/>
  <c r="C25" i="23"/>
  <c r="B25" i="23" s="1"/>
  <c r="Y2" i="23" s="1"/>
  <c r="Z9" i="22"/>
  <c r="R9" i="22"/>
  <c r="N9" i="22"/>
  <c r="J9" i="22"/>
  <c r="T9" i="22"/>
  <c r="K9" i="22"/>
  <c r="L12" i="22"/>
  <c r="C12" i="22"/>
  <c r="C9" i="23" s="1"/>
  <c r="Z12" i="22"/>
  <c r="AD12" i="22"/>
  <c r="Y12" i="22"/>
  <c r="U12" i="22"/>
  <c r="K12" i="22"/>
  <c r="AD7" i="22"/>
  <c r="AA7" i="22"/>
  <c r="J7" i="22"/>
  <c r="D7" i="22"/>
  <c r="I7" i="22"/>
  <c r="Y7" i="22"/>
  <c r="V7" i="22"/>
  <c r="S24" i="22"/>
  <c r="D24" i="22"/>
  <c r="N24" i="22"/>
  <c r="Y24" i="22"/>
  <c r="U24" i="22"/>
  <c r="X24" i="22"/>
  <c r="C24" i="22"/>
  <c r="C86" i="22" s="1"/>
  <c r="AE86" i="22" s="1"/>
  <c r="AA18" i="22"/>
  <c r="L18" i="22"/>
  <c r="E18" i="22"/>
  <c r="S18" i="22"/>
  <c r="J18" i="22"/>
  <c r="T18" i="22"/>
  <c r="M18" i="22"/>
  <c r="P9" i="22"/>
  <c r="O9" i="22"/>
  <c r="I9" i="22"/>
  <c r="AD9" i="22"/>
  <c r="F9" i="22"/>
  <c r="M9" i="22"/>
  <c r="AC9" i="22"/>
  <c r="A9" i="22" s="1"/>
  <c r="A71" i="22" s="1"/>
  <c r="AC71" i="22" s="1"/>
  <c r="I12" i="22"/>
  <c r="AA12" i="22"/>
  <c r="D12" i="22"/>
  <c r="AC12" i="22"/>
  <c r="A12" i="22" s="1"/>
  <c r="A74" i="22" s="1"/>
  <c r="AC74" i="22" s="1"/>
  <c r="T12" i="22"/>
  <c r="G12" i="22"/>
  <c r="E12" i="22"/>
  <c r="O7" i="22"/>
  <c r="W7" i="22"/>
  <c r="AC7" i="22"/>
  <c r="A7" i="22" s="1"/>
  <c r="A69" i="22" s="1"/>
  <c r="AC69" i="22" s="1"/>
  <c r="L7" i="22"/>
  <c r="M7" i="22"/>
  <c r="P7" i="22"/>
  <c r="I24" i="22"/>
  <c r="E24" i="22"/>
  <c r="AD24" i="22"/>
  <c r="AA24" i="22"/>
  <c r="T24" i="22"/>
  <c r="M24" i="22"/>
  <c r="V24" i="22"/>
  <c r="W16" i="22"/>
  <c r="D18" i="22"/>
  <c r="N18" i="22"/>
  <c r="Y18" i="22"/>
  <c r="K18" i="22"/>
  <c r="P18" i="22"/>
  <c r="R18" i="22"/>
  <c r="Q18" i="22"/>
  <c r="X9" i="22"/>
  <c r="Y9" i="22"/>
  <c r="W9" i="22"/>
  <c r="U9" i="22"/>
  <c r="Q9" i="22"/>
  <c r="G9" i="22"/>
  <c r="Q12" i="22"/>
  <c r="S12" i="22"/>
  <c r="M12" i="22"/>
  <c r="F12" i="22"/>
  <c r="P12" i="22"/>
  <c r="X12" i="22"/>
  <c r="K7" i="22"/>
  <c r="C7" i="22"/>
  <c r="Q7" i="22"/>
  <c r="U7" i="22"/>
  <c r="X7" i="22"/>
  <c r="T7" i="22"/>
  <c r="P24" i="22"/>
  <c r="W24" i="22"/>
  <c r="Q24" i="22"/>
  <c r="J24" i="22"/>
  <c r="Z24" i="22"/>
  <c r="Q16" i="22"/>
  <c r="X18" i="22"/>
  <c r="H18" i="22"/>
  <c r="I18" i="22"/>
  <c r="AD18" i="22"/>
  <c r="V18" i="22"/>
  <c r="C16" i="22"/>
  <c r="T16" i="22"/>
  <c r="AD16" i="22"/>
  <c r="Y16" i="22"/>
  <c r="L16" i="22"/>
  <c r="E16" i="22"/>
  <c r="AC16" i="22"/>
  <c r="A16" i="22" s="1"/>
  <c r="A78" i="22" s="1"/>
  <c r="AC78" i="22" s="1"/>
  <c r="K16" i="22"/>
  <c r="Z16" i="22"/>
  <c r="S16" i="22"/>
  <c r="R16" i="22"/>
  <c r="O16" i="22"/>
  <c r="G16" i="22"/>
  <c r="H16" i="22"/>
  <c r="J16" i="22"/>
  <c r="U16" i="22"/>
  <c r="F16" i="22"/>
  <c r="M16" i="22"/>
  <c r="AA16" i="22"/>
  <c r="P16" i="22"/>
  <c r="D16" i="22"/>
  <c r="V16" i="22"/>
  <c r="I16" i="22"/>
  <c r="X16" i="22"/>
  <c r="C82" i="22"/>
  <c r="AE82" i="22" s="1"/>
  <c r="C17" i="23"/>
  <c r="U88" i="22"/>
  <c r="X88" i="22"/>
  <c r="AA88" i="22"/>
  <c r="E88" i="22"/>
  <c r="Z88" i="22" a="1"/>
  <c r="Z88" i="22" s="1"/>
  <c r="T88" i="22"/>
  <c r="H88" i="22"/>
  <c r="K88" i="22"/>
  <c r="Q88" i="22" a="1"/>
  <c r="Q88" i="22" s="1"/>
  <c r="P88" i="22"/>
  <c r="V88" i="22"/>
  <c r="O88" i="22"/>
  <c r="B88" i="22"/>
  <c r="J88" i="22" a="1"/>
  <c r="J88" i="22" s="1"/>
  <c r="G88" i="22"/>
  <c r="AB88" i="22"/>
  <c r="N88" i="22" a="1"/>
  <c r="N88" i="22" s="1"/>
  <c r="W88" i="22"/>
  <c r="M88" i="22"/>
  <c r="R88" i="22" a="1"/>
  <c r="R88" i="22" s="1"/>
  <c r="L88" i="22" a="1"/>
  <c r="L88" i="22" s="1"/>
  <c r="S88" i="22"/>
  <c r="I88" i="22" a="1"/>
  <c r="I88" i="22" s="1"/>
  <c r="Y88" i="22" a="1"/>
  <c r="Y88" i="22" s="1"/>
  <c r="F88" i="22" a="1"/>
  <c r="F88" i="22" s="1"/>
  <c r="D88" i="22" a="1"/>
  <c r="D88" i="22" s="1"/>
  <c r="AD88" i="22"/>
  <c r="C16" i="23"/>
  <c r="C81" i="22"/>
  <c r="AE81" i="22" s="1"/>
  <c r="C83" i="22"/>
  <c r="AE83" i="22" s="1"/>
  <c r="C18" i="23"/>
  <c r="C21" i="23"/>
  <c r="X15" i="22"/>
  <c r="R15" i="22"/>
  <c r="AD15" i="22"/>
  <c r="N15" i="22"/>
  <c r="I15" i="22"/>
  <c r="C15" i="22"/>
  <c r="L15" i="22"/>
  <c r="W15" i="22"/>
  <c r="K15" i="22"/>
  <c r="Q15" i="22"/>
  <c r="AC15" i="22"/>
  <c r="A15" i="22" s="1"/>
  <c r="A77" i="22" s="1"/>
  <c r="AC77" i="22" s="1"/>
  <c r="AA15" i="22"/>
  <c r="J15" i="22"/>
  <c r="D15" i="22"/>
  <c r="V15" i="22"/>
  <c r="T15" i="22"/>
  <c r="O15" i="22"/>
  <c r="U15" i="22"/>
  <c r="Y15" i="22"/>
  <c r="P15" i="22"/>
  <c r="E15" i="22"/>
  <c r="S15" i="22"/>
  <c r="M15" i="22"/>
  <c r="F15" i="22"/>
  <c r="G15" i="22"/>
  <c r="H15" i="22"/>
  <c r="Z15" i="22"/>
  <c r="G92" i="22"/>
  <c r="K92" i="22"/>
  <c r="N92" i="22" a="1"/>
  <c r="N92" i="22" s="1"/>
  <c r="U92" i="22"/>
  <c r="AD92" i="22"/>
  <c r="D92" i="22" a="1"/>
  <c r="D92" i="22" s="1"/>
  <c r="F92" i="22" a="1"/>
  <c r="F92" i="22" s="1"/>
  <c r="M92" i="22"/>
  <c r="V92" i="22"/>
  <c r="L92" i="22" a="1"/>
  <c r="L92" i="22" s="1"/>
  <c r="Z92" i="22" a="1"/>
  <c r="Z92" i="22" s="1"/>
  <c r="O92" i="22"/>
  <c r="P92" i="22"/>
  <c r="S92" i="22"/>
  <c r="E92" i="22"/>
  <c r="I92" i="22" a="1"/>
  <c r="I92" i="22" s="1"/>
  <c r="Y92" i="22" a="1"/>
  <c r="Y92" i="22" s="1"/>
  <c r="B92" i="22"/>
  <c r="Q92" i="22" a="1"/>
  <c r="Q92" i="22" s="1"/>
  <c r="X92" i="22"/>
  <c r="R92" i="22" a="1"/>
  <c r="R92" i="22" s="1"/>
  <c r="H92" i="22"/>
  <c r="AB92" i="22"/>
  <c r="T92" i="22"/>
  <c r="AA92" i="22"/>
  <c r="W92" i="22"/>
  <c r="J92" i="22" a="1"/>
  <c r="J92" i="22" s="1"/>
  <c r="V3" i="23"/>
  <c r="T90" i="22"/>
  <c r="Y90" i="22" a="1"/>
  <c r="Y90" i="22" s="1"/>
  <c r="AD90" i="22"/>
  <c r="G90" i="22"/>
  <c r="W90" i="22"/>
  <c r="B90" i="22"/>
  <c r="AA90" i="22"/>
  <c r="R90" i="22" a="1"/>
  <c r="R90" i="22" s="1"/>
  <c r="P90" i="22"/>
  <c r="M90" i="22"/>
  <c r="E90" i="22"/>
  <c r="Z90" i="22" a="1"/>
  <c r="Z90" i="22" s="1"/>
  <c r="U90" i="22"/>
  <c r="L90" i="22" a="1"/>
  <c r="L90" i="22" s="1"/>
  <c r="X90" i="22"/>
  <c r="H90" i="22"/>
  <c r="D90" i="22" a="1"/>
  <c r="D90" i="22" s="1"/>
  <c r="V90" i="22"/>
  <c r="O90" i="22"/>
  <c r="K90" i="22"/>
  <c r="AB90" i="22"/>
  <c r="F90" i="22" a="1"/>
  <c r="F90" i="22" s="1"/>
  <c r="N90" i="22" a="1"/>
  <c r="N90" i="22" s="1"/>
  <c r="J90" i="22" a="1"/>
  <c r="J90" i="22" s="1"/>
  <c r="I90" i="22" a="1"/>
  <c r="I90" i="22" s="1"/>
  <c r="Q90" i="22" a="1"/>
  <c r="Q90" i="22" s="1"/>
  <c r="S90" i="22"/>
  <c r="C63" i="23"/>
  <c r="W3" i="23"/>
  <c r="B23" i="23"/>
  <c r="W2" i="23" s="1"/>
  <c r="C93" i="23"/>
  <c r="AC93" i="23" s="1"/>
  <c r="C73" i="22"/>
  <c r="AE73" i="22" s="1"/>
  <c r="C8" i="23"/>
  <c r="L89" i="22" a="1"/>
  <c r="L89" i="22" s="1"/>
  <c r="T89" i="22"/>
  <c r="AA89" i="22"/>
  <c r="X89" i="22"/>
  <c r="P89" i="22"/>
  <c r="U89" i="22"/>
  <c r="N89" i="22" a="1"/>
  <c r="N89" i="22" s="1"/>
  <c r="Y89" i="22" a="1"/>
  <c r="Y89" i="22" s="1"/>
  <c r="G89" i="22"/>
  <c r="AD89" i="22"/>
  <c r="F89" i="22" a="1"/>
  <c r="F89" i="22" s="1"/>
  <c r="D89" i="22" a="1"/>
  <c r="D89" i="22" s="1"/>
  <c r="Q89" i="22" a="1"/>
  <c r="Q89" i="22" s="1"/>
  <c r="H89" i="22"/>
  <c r="K89" i="22"/>
  <c r="S89" i="22"/>
  <c r="Z89" i="22" a="1"/>
  <c r="Z89" i="22" s="1"/>
  <c r="B89" i="22"/>
  <c r="V89" i="22"/>
  <c r="W89" i="22"/>
  <c r="R89" i="22" a="1"/>
  <c r="R89" i="22" s="1"/>
  <c r="I89" i="22" a="1"/>
  <c r="I89" i="22" s="1"/>
  <c r="AB89" i="22"/>
  <c r="O89" i="22"/>
  <c r="E89" i="22"/>
  <c r="J89" i="22" a="1"/>
  <c r="J89" i="22" s="1"/>
  <c r="M89" i="22"/>
  <c r="V87" i="22"/>
  <c r="W87" i="22"/>
  <c r="L87" i="22" a="1"/>
  <c r="L87" i="22" s="1"/>
  <c r="T87" i="22"/>
  <c r="AB87" i="22"/>
  <c r="F87" i="22" a="1"/>
  <c r="F87" i="22" s="1"/>
  <c r="H87" i="22"/>
  <c r="S87" i="22"/>
  <c r="B87" i="22"/>
  <c r="K87" i="22"/>
  <c r="G87" i="22"/>
  <c r="AA87" i="22"/>
  <c r="E87" i="22"/>
  <c r="Q87" i="22" a="1"/>
  <c r="Q87" i="22" s="1"/>
  <c r="U87" i="22"/>
  <c r="D87" i="22" a="1"/>
  <c r="D87" i="22" s="1"/>
  <c r="I87" i="22" a="1"/>
  <c r="I87" i="22" s="1"/>
  <c r="J87" i="22" a="1"/>
  <c r="J87" i="22" s="1"/>
  <c r="M87" i="22"/>
  <c r="Y87" i="22" a="1"/>
  <c r="Y87" i="22" s="1"/>
  <c r="P87" i="22"/>
  <c r="AD87" i="22"/>
  <c r="R87" i="22" a="1"/>
  <c r="R87" i="22" s="1"/>
  <c r="Z87" i="22" a="1"/>
  <c r="Z87" i="22" s="1"/>
  <c r="N87" i="22" a="1"/>
  <c r="N87" i="22" s="1"/>
  <c r="O87" i="22"/>
  <c r="X87" i="22"/>
  <c r="C72" i="22"/>
  <c r="AE72" i="22" s="1"/>
  <c r="C15" i="23"/>
  <c r="C80" i="22"/>
  <c r="AE80" i="22" s="1"/>
  <c r="B24" i="23"/>
  <c r="X2" i="23" s="1"/>
  <c r="C64" i="23"/>
  <c r="X3" i="23"/>
  <c r="C94" i="23"/>
  <c r="AC94" i="23" s="1"/>
  <c r="C4" i="23"/>
  <c r="C69" i="22"/>
  <c r="C79" i="22"/>
  <c r="AE79" i="22" s="1"/>
  <c r="C14" i="23"/>
  <c r="C13" i="23"/>
  <c r="C78" i="22"/>
  <c r="AE78" i="22" s="1"/>
  <c r="C19" i="23"/>
  <c r="C84" i="22"/>
  <c r="AE84" i="22" s="1"/>
  <c r="C20" i="23"/>
  <c r="C85" i="22"/>
  <c r="AE85" i="22" s="1"/>
  <c r="C71" i="22"/>
  <c r="AE71" i="22" s="1"/>
  <c r="C6" i="23"/>
  <c r="C75" i="22"/>
  <c r="AE75" i="22" s="1"/>
  <c r="C10" i="23"/>
  <c r="E8" i="22"/>
  <c r="L8" i="22"/>
  <c r="G8" i="22"/>
  <c r="H8" i="22"/>
  <c r="C8" i="22"/>
  <c r="AD8" i="22"/>
  <c r="Z8" i="22"/>
  <c r="P8" i="22"/>
  <c r="N8" i="22"/>
  <c r="T8" i="22"/>
  <c r="AC8" i="22"/>
  <c r="A8" i="22" s="1"/>
  <c r="A70" i="22" s="1"/>
  <c r="AC70" i="22" s="1"/>
  <c r="U8" i="22"/>
  <c r="R8" i="22"/>
  <c r="V8" i="22"/>
  <c r="W8" i="22"/>
  <c r="M8" i="22"/>
  <c r="O8" i="22"/>
  <c r="J8" i="22"/>
  <c r="Y8" i="22"/>
  <c r="K8" i="22"/>
  <c r="S8" i="22"/>
  <c r="Q8" i="22"/>
  <c r="I8" i="22"/>
  <c r="X8" i="22"/>
  <c r="F8" i="22"/>
  <c r="D8" i="22"/>
  <c r="AA8" i="22"/>
  <c r="X91" i="22"/>
  <c r="D91" i="22" a="1"/>
  <c r="D91" i="22" s="1"/>
  <c r="Q91" i="22" a="1"/>
  <c r="Q91" i="22" s="1"/>
  <c r="AB91" i="22"/>
  <c r="E91" i="22"/>
  <c r="H91" i="22"/>
  <c r="AD91" i="22"/>
  <c r="Y91" i="22" a="1"/>
  <c r="Y91" i="22" s="1"/>
  <c r="O91" i="22"/>
  <c r="B91" i="22"/>
  <c r="F91" i="22" a="1"/>
  <c r="F91" i="22" s="1"/>
  <c r="N91" i="22" a="1"/>
  <c r="N91" i="22" s="1"/>
  <c r="K91" i="22"/>
  <c r="R91" i="22" a="1"/>
  <c r="R91" i="22" s="1"/>
  <c r="S91" i="22"/>
  <c r="M91" i="22"/>
  <c r="G91" i="22"/>
  <c r="L91" i="22" a="1"/>
  <c r="L91" i="22" s="1"/>
  <c r="T91" i="22"/>
  <c r="J91" i="22" a="1"/>
  <c r="J91" i="22" s="1"/>
  <c r="U91" i="22"/>
  <c r="AA91" i="22"/>
  <c r="V91" i="22"/>
  <c r="P91" i="22"/>
  <c r="Z91" i="22" a="1"/>
  <c r="Z91" i="22" s="1"/>
  <c r="I91" i="22" a="1"/>
  <c r="I91" i="22" s="1"/>
  <c r="W91" i="22"/>
  <c r="AE24" i="23"/>
  <c r="AC28" i="23"/>
  <c r="AF26" i="23"/>
  <c r="AE26" i="23"/>
  <c r="AE27" i="23"/>
  <c r="AF24" i="23"/>
  <c r="AD27" i="23"/>
  <c r="AD24" i="23"/>
  <c r="AD26" i="23"/>
  <c r="C62" i="23" l="1"/>
  <c r="C76" i="22"/>
  <c r="AE76" i="22" s="1"/>
  <c r="B22" i="23"/>
  <c r="V2" i="23" s="1"/>
  <c r="C74" i="22"/>
  <c r="AE74" i="22" s="1"/>
  <c r="AB74" i="22" s="1"/>
  <c r="B27" i="23"/>
  <c r="AA2" i="23" s="1"/>
  <c r="C95" i="23"/>
  <c r="AC95" i="23" s="1"/>
  <c r="Y3" i="23"/>
  <c r="B26" i="23"/>
  <c r="Z2" i="23" s="1"/>
  <c r="C67" i="23"/>
  <c r="C66" i="23"/>
  <c r="AA3" i="23"/>
  <c r="AA98" i="23" s="1"/>
  <c r="C65" i="23"/>
  <c r="C96" i="23"/>
  <c r="AC96" i="23" s="1"/>
  <c r="AC127" i="23"/>
  <c r="C51" i="23"/>
  <c r="B11" i="23"/>
  <c r="K2" i="23" s="1"/>
  <c r="K3" i="23"/>
  <c r="C81" i="23"/>
  <c r="AC81" i="23" s="1"/>
  <c r="AD85" i="22"/>
  <c r="AB85" i="22"/>
  <c r="AB78" i="22"/>
  <c r="AD78" i="22"/>
  <c r="C70" i="22"/>
  <c r="AE70" i="22" s="1"/>
  <c r="C5" i="23"/>
  <c r="AB71" i="22"/>
  <c r="AD71" i="22"/>
  <c r="C90" i="23"/>
  <c r="AC90" i="23" s="1"/>
  <c r="T3" i="23"/>
  <c r="B20" i="23"/>
  <c r="T2" i="23" s="1"/>
  <c r="C60" i="23"/>
  <c r="Z73" i="23"/>
  <c r="Z98" i="23"/>
  <c r="Z43" i="23"/>
  <c r="B13" i="23"/>
  <c r="M2" i="23" s="1"/>
  <c r="C83" i="23"/>
  <c r="AC83" i="23" s="1"/>
  <c r="C53" i="23"/>
  <c r="M3" i="23"/>
  <c r="AE69" i="22"/>
  <c r="AB72" i="22"/>
  <c r="AD72" i="22"/>
  <c r="C78" i="23"/>
  <c r="AC78" i="23" s="1"/>
  <c r="C48" i="23"/>
  <c r="H3" i="23"/>
  <c r="B8" i="23"/>
  <c r="H2" i="23" s="1"/>
  <c r="V73" i="23"/>
  <c r="V98" i="23"/>
  <c r="V43" i="23"/>
  <c r="AD86" i="22"/>
  <c r="AB86" i="22"/>
  <c r="C49" i="23"/>
  <c r="I3" i="23"/>
  <c r="B9" i="23"/>
  <c r="I2" i="23" s="1"/>
  <c r="C79" i="23"/>
  <c r="AC79" i="23" s="1"/>
  <c r="C50" i="23"/>
  <c r="B10" i="23"/>
  <c r="J2" i="23" s="1"/>
  <c r="J3" i="23"/>
  <c r="C80" i="23"/>
  <c r="AC80" i="23" s="1"/>
  <c r="AD76" i="22"/>
  <c r="AB76" i="22"/>
  <c r="AD84" i="22"/>
  <c r="AB84" i="22"/>
  <c r="C54" i="23"/>
  <c r="B14" i="23"/>
  <c r="N2" i="23" s="1"/>
  <c r="C84" i="23"/>
  <c r="AC84" i="23" s="1"/>
  <c r="N3" i="23"/>
  <c r="C44" i="23"/>
  <c r="B4" i="23"/>
  <c r="D3" i="23"/>
  <c r="C74" i="23"/>
  <c r="AC74" i="23" s="1"/>
  <c r="G3" i="23"/>
  <c r="C47" i="23"/>
  <c r="C77" i="23"/>
  <c r="AC77" i="23" s="1"/>
  <c r="B7" i="23"/>
  <c r="G2" i="23" s="1"/>
  <c r="AA43" i="23"/>
  <c r="AD73" i="22"/>
  <c r="AB73" i="22"/>
  <c r="C12" i="23"/>
  <c r="C77" i="22"/>
  <c r="AE77" i="22" s="1"/>
  <c r="B18" i="23"/>
  <c r="R2" i="23" s="1"/>
  <c r="C88" i="23"/>
  <c r="AC88" i="23" s="1"/>
  <c r="R3" i="23"/>
  <c r="C58" i="23"/>
  <c r="AD81" i="22"/>
  <c r="AB81" i="22"/>
  <c r="AD75" i="22"/>
  <c r="AB75" i="22"/>
  <c r="B19" i="23"/>
  <c r="S2" i="23" s="1"/>
  <c r="S3" i="23"/>
  <c r="C89" i="23"/>
  <c r="AC89" i="23" s="1"/>
  <c r="C59" i="23"/>
  <c r="AD79" i="22"/>
  <c r="AB79" i="22"/>
  <c r="X73" i="23"/>
  <c r="X98" i="23"/>
  <c r="X43" i="23"/>
  <c r="AB80" i="22"/>
  <c r="AD80" i="22"/>
  <c r="AB83" i="22"/>
  <c r="AD83" i="22"/>
  <c r="P3" i="23"/>
  <c r="C86" i="23"/>
  <c r="AC86" i="23" s="1"/>
  <c r="B16" i="23"/>
  <c r="P2" i="23" s="1"/>
  <c r="C56" i="23"/>
  <c r="Y98" i="23"/>
  <c r="Y43" i="23"/>
  <c r="Y73" i="23"/>
  <c r="Q3" i="23"/>
  <c r="C87" i="23"/>
  <c r="AC87" i="23" s="1"/>
  <c r="B17" i="23"/>
  <c r="Q2" i="23" s="1"/>
  <c r="C57" i="23"/>
  <c r="C46" i="23"/>
  <c r="C76" i="23"/>
  <c r="AC76" i="23" s="1"/>
  <c r="F3" i="23"/>
  <c r="B6" i="23"/>
  <c r="F2" i="23" s="1"/>
  <c r="O3" i="23"/>
  <c r="C85" i="23"/>
  <c r="AC85" i="23" s="1"/>
  <c r="B15" i="23"/>
  <c r="O2" i="23" s="1"/>
  <c r="C55" i="23"/>
  <c r="W43" i="23"/>
  <c r="W73" i="23"/>
  <c r="W98" i="23"/>
  <c r="C61" i="23"/>
  <c r="B21" i="23"/>
  <c r="U2" i="23" s="1"/>
  <c r="U3" i="23"/>
  <c r="C91" i="23"/>
  <c r="AC91" i="23" s="1"/>
  <c r="AB82" i="22"/>
  <c r="AD82" i="22"/>
  <c r="Z36" i="23"/>
  <c r="Z32" i="23"/>
  <c r="Z37" i="23"/>
  <c r="AE13" i="23"/>
  <c r="AF13" i="23"/>
  <c r="F72" i="22" a="1"/>
  <c r="L72" i="22" a="1"/>
  <c r="AD8" i="23"/>
  <c r="AC23" i="23"/>
  <c r="V36" i="23"/>
  <c r="V35" i="23"/>
  <c r="AE10" i="23"/>
  <c r="AE14" i="23"/>
  <c r="AC14" i="23"/>
  <c r="AD4" i="23"/>
  <c r="AE4" i="23"/>
  <c r="AE7" i="23"/>
  <c r="AA31" i="23"/>
  <c r="AA29" i="23"/>
  <c r="AA32" i="23"/>
  <c r="L73" i="22" a="1"/>
  <c r="N75" i="22" a="1"/>
  <c r="AC19" i="23"/>
  <c r="AF19" i="23"/>
  <c r="AC22" i="23"/>
  <c r="AE16" i="23"/>
  <c r="AF17" i="23"/>
  <c r="AE22" i="23"/>
  <c r="AF21" i="23"/>
  <c r="Y31" i="23"/>
  <c r="AC17" i="23"/>
  <c r="AD15" i="23"/>
  <c r="AF22" i="23"/>
  <c r="AC16" i="23"/>
  <c r="W35" i="23"/>
  <c r="D82" i="22" a="1"/>
  <c r="AF11" i="23"/>
  <c r="D78" i="22" a="1"/>
  <c r="F78" i="22" a="1"/>
  <c r="N71" i="22" a="1"/>
  <c r="AE20" i="23"/>
  <c r="AC20" i="23"/>
  <c r="Z34" i="23"/>
  <c r="Z30" i="23"/>
  <c r="Z35" i="23"/>
  <c r="N72" i="22" a="1"/>
  <c r="AE8" i="23"/>
  <c r="AD22" i="23"/>
  <c r="V30" i="23"/>
  <c r="V31" i="23"/>
  <c r="AE9" i="23"/>
  <c r="AD10" i="23"/>
  <c r="D84" i="22" a="1"/>
  <c r="AC4" i="23"/>
  <c r="AC7" i="23"/>
  <c r="AA37" i="23"/>
  <c r="AA35" i="23"/>
  <c r="F73" i="22" a="1"/>
  <c r="AF23" i="23"/>
  <c r="AF18" i="23"/>
  <c r="L75" i="22" a="1"/>
  <c r="F75" i="22" a="1"/>
  <c r="D79" i="22" a="1"/>
  <c r="N79" i="22" a="1"/>
  <c r="X36" i="23"/>
  <c r="X35" i="23"/>
  <c r="AF16" i="23"/>
  <c r="AD6" i="23"/>
  <c r="W37" i="23"/>
  <c r="N82" i="22" a="1"/>
  <c r="L83" i="22" a="1"/>
  <c r="Y29" i="23"/>
  <c r="W31" i="23"/>
  <c r="AD21" i="23"/>
  <c r="AE11" i="23"/>
  <c r="AC11" i="23"/>
  <c r="L85" i="22" a="1"/>
  <c r="L78" i="22" a="1"/>
  <c r="AF20" i="23"/>
  <c r="Z31" i="23"/>
  <c r="Z29" i="23"/>
  <c r="AC26" i="23"/>
  <c r="AC13" i="23"/>
  <c r="AD13" i="23"/>
  <c r="AC24" i="23"/>
  <c r="AC27" i="23"/>
  <c r="AF8" i="23"/>
  <c r="V32" i="23"/>
  <c r="L86" i="22" a="1"/>
  <c r="AC9" i="23"/>
  <c r="AC10" i="23"/>
  <c r="L84" i="22" a="1"/>
  <c r="AD14" i="23"/>
  <c r="AF14" i="23"/>
  <c r="AF4" i="23"/>
  <c r="AF7" i="23"/>
  <c r="AA34" i="23"/>
  <c r="AA36" i="23"/>
  <c r="D73" i="22" a="1"/>
  <c r="AE18" i="23"/>
  <c r="AD18" i="23"/>
  <c r="D75" i="22" a="1"/>
  <c r="AE19" i="23"/>
  <c r="F79" i="22" a="1"/>
  <c r="X30" i="23"/>
  <c r="X29" i="23"/>
  <c r="X32" i="23"/>
  <c r="Y30" i="23"/>
  <c r="W34" i="23"/>
  <c r="AD11" i="23"/>
  <c r="AD20" i="23"/>
  <c r="D72" i="22" a="1"/>
  <c r="AC8" i="23"/>
  <c r="AD23" i="23"/>
  <c r="V29" i="23"/>
  <c r="V34" i="23"/>
  <c r="V37" i="23"/>
  <c r="AF9" i="23"/>
  <c r="AD9" i="23"/>
  <c r="AF10" i="23"/>
  <c r="AD7" i="23"/>
  <c r="AA30" i="23"/>
  <c r="N73" i="22" a="1"/>
  <c r="AC18" i="23"/>
  <c r="AE25" i="23"/>
  <c r="AD19" i="23"/>
  <c r="X37" i="23"/>
  <c r="X31" i="23"/>
  <c r="AE23" i="23"/>
  <c r="AD16" i="23"/>
  <c r="Y35" i="23"/>
  <c r="Y34" i="23"/>
  <c r="AC25" i="23"/>
  <c r="AD17" i="23"/>
  <c r="AF6" i="23"/>
  <c r="AE6" i="23"/>
  <c r="AE15" i="23"/>
  <c r="AF15" i="23"/>
  <c r="W29" i="23"/>
  <c r="W32" i="23"/>
  <c r="AE21" i="23"/>
  <c r="AF25" i="23"/>
  <c r="X34" i="23"/>
  <c r="Y37" i="23"/>
  <c r="AF27" i="23"/>
  <c r="W36" i="23"/>
  <c r="AC21" i="23"/>
  <c r="F82" i="22" a="1"/>
  <c r="Y32" i="23"/>
  <c r="AC6" i="23"/>
  <c r="W30" i="23"/>
  <c r="L82" i="22" a="1"/>
  <c r="F83" i="22" a="1"/>
  <c r="Y36" i="23"/>
  <c r="AE17" i="23"/>
  <c r="AC15" i="23"/>
  <c r="AD25" i="23"/>
  <c r="N78" i="22" a="1"/>
  <c r="L71" i="22" a="1"/>
  <c r="N86" i="22" a="1"/>
  <c r="F84" i="22" a="1"/>
  <c r="L81" i="22" a="1"/>
  <c r="L79" i="22" a="1"/>
  <c r="F80" i="22" a="1"/>
  <c r="F76" i="22" a="1"/>
  <c r="D85" i="22" a="1"/>
  <c r="D83" i="22" a="1"/>
  <c r="L74" i="22" a="1"/>
  <c r="AD74" i="22" l="1"/>
  <c r="AA73" i="23"/>
  <c r="L74" i="22"/>
  <c r="D83" i="22"/>
  <c r="D85" i="22"/>
  <c r="F76" i="22"/>
  <c r="F80" i="22"/>
  <c r="L79" i="22"/>
  <c r="L81" i="22"/>
  <c r="F84" i="22"/>
  <c r="N86" i="22"/>
  <c r="L71" i="22"/>
  <c r="N78" i="22"/>
  <c r="F83" i="22"/>
  <c r="L82" i="22"/>
  <c r="F82" i="22"/>
  <c r="N73" i="22"/>
  <c r="D72" i="22"/>
  <c r="F79" i="22"/>
  <c r="D75" i="22"/>
  <c r="D73" i="22"/>
  <c r="L84" i="22"/>
  <c r="L86" i="22"/>
  <c r="L78" i="22"/>
  <c r="L85" i="22"/>
  <c r="L83" i="22"/>
  <c r="N82" i="22"/>
  <c r="N79" i="22"/>
  <c r="D79" i="22"/>
  <c r="F75" i="22"/>
  <c r="L75" i="22"/>
  <c r="F73" i="22"/>
  <c r="D84" i="22"/>
  <c r="N72" i="22"/>
  <c r="N71" i="22"/>
  <c r="F78" i="22"/>
  <c r="D78" i="22"/>
  <c r="D82" i="22"/>
  <c r="N75" i="22"/>
  <c r="L73" i="22"/>
  <c r="L72" i="22"/>
  <c r="F72" i="22"/>
  <c r="F98" i="23"/>
  <c r="F43" i="23"/>
  <c r="F73" i="23"/>
  <c r="Q43" i="23"/>
  <c r="Q98" i="23"/>
  <c r="Q73" i="23"/>
  <c r="P43" i="23"/>
  <c r="P98" i="23"/>
  <c r="P73" i="23"/>
  <c r="U73" i="23"/>
  <c r="U43" i="23"/>
  <c r="U98" i="23"/>
  <c r="R43" i="23"/>
  <c r="R98" i="23"/>
  <c r="R73" i="23"/>
  <c r="AD77" i="22"/>
  <c r="AB77" i="22"/>
  <c r="G73" i="23"/>
  <c r="G98" i="23"/>
  <c r="G43" i="23"/>
  <c r="D98" i="23"/>
  <c r="D73" i="23"/>
  <c r="D43" i="23"/>
  <c r="F56" i="24"/>
  <c r="G54" i="24"/>
  <c r="AB69" i="22"/>
  <c r="AD69" i="22"/>
  <c r="F53" i="24"/>
  <c r="U53" i="24"/>
  <c r="V55" i="24"/>
  <c r="O55" i="24"/>
  <c r="O54" i="24"/>
  <c r="G58" i="24"/>
  <c r="U54" i="24"/>
  <c r="E3" i="23"/>
  <c r="B5" i="23"/>
  <c r="E2" i="23" s="1"/>
  <c r="C75" i="23"/>
  <c r="AC75" i="23" s="1"/>
  <c r="C45" i="23"/>
  <c r="K73" i="23"/>
  <c r="K98" i="23"/>
  <c r="K43" i="23"/>
  <c r="S43" i="23"/>
  <c r="S98" i="23"/>
  <c r="S73" i="23"/>
  <c r="C52" i="23"/>
  <c r="L3" i="23"/>
  <c r="C82" i="23"/>
  <c r="AC82" i="23" s="1"/>
  <c r="B12" i="23"/>
  <c r="L2" i="23" s="1"/>
  <c r="J73" i="23"/>
  <c r="J43" i="23"/>
  <c r="J98" i="23"/>
  <c r="I73" i="23"/>
  <c r="I43" i="23"/>
  <c r="I98" i="23"/>
  <c r="H98" i="23"/>
  <c r="H73" i="23"/>
  <c r="H43" i="23"/>
  <c r="U57" i="24"/>
  <c r="O53" i="24"/>
  <c r="G55" i="24"/>
  <c r="O58" i="24"/>
  <c r="F58" i="24"/>
  <c r="N57" i="24"/>
  <c r="F55" i="24"/>
  <c r="O57" i="24"/>
  <c r="U58" i="24"/>
  <c r="AD70" i="22"/>
  <c r="AB70" i="22"/>
  <c r="D2" i="23"/>
  <c r="N98" i="23"/>
  <c r="N43" i="23"/>
  <c r="N73" i="23"/>
  <c r="V53" i="24"/>
  <c r="V57" i="24"/>
  <c r="V54" i="24"/>
  <c r="V58" i="24"/>
  <c r="F54" i="24"/>
  <c r="U56" i="24"/>
  <c r="N58" i="24"/>
  <c r="G53" i="24"/>
  <c r="G56" i="24"/>
  <c r="M98" i="23"/>
  <c r="M73" i="23"/>
  <c r="M43" i="23"/>
  <c r="O43" i="23"/>
  <c r="O98" i="23"/>
  <c r="O73" i="23"/>
  <c r="G57" i="24"/>
  <c r="O56" i="24"/>
  <c r="F57" i="24"/>
  <c r="N54" i="24"/>
  <c r="N55" i="24"/>
  <c r="N53" i="24"/>
  <c r="U55" i="24"/>
  <c r="N56" i="24"/>
  <c r="V56" i="24"/>
  <c r="T73" i="23"/>
  <c r="T98" i="23"/>
  <c r="T43" i="23"/>
  <c r="F29" i="23"/>
  <c r="F32" i="23"/>
  <c r="Q29" i="23"/>
  <c r="Q36" i="23"/>
  <c r="P31" i="23"/>
  <c r="P32" i="23"/>
  <c r="P29" i="23"/>
  <c r="U32" i="23"/>
  <c r="U31" i="23"/>
  <c r="U29" i="23"/>
  <c r="R35" i="23"/>
  <c r="R30" i="23"/>
  <c r="R32" i="23"/>
  <c r="N77" i="22" a="1"/>
  <c r="D77" i="22" a="1"/>
  <c r="G35" i="23"/>
  <c r="G32" i="23"/>
  <c r="D31" i="23"/>
  <c r="N84" i="22" a="1"/>
  <c r="D69" i="22" a="1"/>
  <c r="K29" i="23"/>
  <c r="K37" i="23"/>
  <c r="S29" i="23"/>
  <c r="J29" i="23"/>
  <c r="J32" i="23"/>
  <c r="J37" i="23"/>
  <c r="I32" i="23"/>
  <c r="H31" i="23"/>
  <c r="H32" i="23"/>
  <c r="H36" i="23"/>
  <c r="F70" i="22" a="1"/>
  <c r="L80" i="22" a="1"/>
  <c r="N35" i="23"/>
  <c r="M36" i="23"/>
  <c r="O35" i="23"/>
  <c r="M31" i="23"/>
  <c r="O31" i="23"/>
  <c r="T35" i="23"/>
  <c r="D80" i="22" a="1"/>
  <c r="F30" i="23"/>
  <c r="Q32" i="23"/>
  <c r="Q35" i="23"/>
  <c r="P37" i="23"/>
  <c r="P36" i="23"/>
  <c r="D74" i="22" a="1"/>
  <c r="U36" i="23"/>
  <c r="U34" i="23"/>
  <c r="R37" i="23"/>
  <c r="G30" i="23"/>
  <c r="G37" i="23"/>
  <c r="D30" i="23"/>
  <c r="D34" i="23"/>
  <c r="D35" i="23"/>
  <c r="D86" i="22" a="1"/>
  <c r="AE5" i="23"/>
  <c r="AD5" i="23"/>
  <c r="N85" i="22" a="1"/>
  <c r="K30" i="23"/>
  <c r="K34" i="23"/>
  <c r="S36" i="23"/>
  <c r="S35" i="23"/>
  <c r="AE12" i="23"/>
  <c r="AC12" i="23"/>
  <c r="L76" i="22" a="1"/>
  <c r="J30" i="23"/>
  <c r="J36" i="23"/>
  <c r="I34" i="23"/>
  <c r="H35" i="23"/>
  <c r="H29" i="23"/>
  <c r="L70" i="22" a="1"/>
  <c r="N31" i="23"/>
  <c r="N32" i="23"/>
  <c r="N76" i="22" a="1"/>
  <c r="M30" i="23"/>
  <c r="F81" i="22" a="1"/>
  <c r="T32" i="23"/>
  <c r="T36" i="23"/>
  <c r="N74" i="22" a="1"/>
  <c r="F31" i="23"/>
  <c r="F37" i="23"/>
  <c r="Q30" i="23"/>
  <c r="Q37" i="23"/>
  <c r="Q31" i="23"/>
  <c r="P35" i="23"/>
  <c r="P34" i="23"/>
  <c r="F74" i="22" a="1"/>
  <c r="U35" i="23"/>
  <c r="U37" i="23"/>
  <c r="R34" i="23"/>
  <c r="R31" i="23"/>
  <c r="R29" i="23"/>
  <c r="G31" i="23"/>
  <c r="G36" i="23"/>
  <c r="D29" i="23"/>
  <c r="D36" i="23"/>
  <c r="D37" i="23"/>
  <c r="D76" i="22" a="1"/>
  <c r="F71" i="22" a="1"/>
  <c r="AF5" i="23"/>
  <c r="K32" i="23"/>
  <c r="S34" i="23"/>
  <c r="S30" i="23"/>
  <c r="S31" i="23"/>
  <c r="AD12" i="23"/>
  <c r="J35" i="23"/>
  <c r="I36" i="23"/>
  <c r="I30" i="23"/>
  <c r="I37" i="23"/>
  <c r="H30" i="23"/>
  <c r="H34" i="23"/>
  <c r="N29" i="23"/>
  <c r="N37" i="23"/>
  <c r="N36" i="23"/>
  <c r="M34" i="23"/>
  <c r="O36" i="23"/>
  <c r="O29" i="23"/>
  <c r="O34" i="23"/>
  <c r="F35" i="23"/>
  <c r="F36" i="23"/>
  <c r="F34" i="23"/>
  <c r="Q34" i="23"/>
  <c r="P30" i="23"/>
  <c r="N83" i="22" a="1"/>
  <c r="U30" i="23"/>
  <c r="D81" i="22" a="1"/>
  <c r="R36" i="23"/>
  <c r="G29" i="23"/>
  <c r="G34" i="23"/>
  <c r="D32" i="23"/>
  <c r="AC5" i="23"/>
  <c r="K35" i="23"/>
  <c r="K36" i="23"/>
  <c r="K31" i="23"/>
  <c r="S32" i="23"/>
  <c r="S37" i="23"/>
  <c r="AF12" i="23"/>
  <c r="J34" i="23"/>
  <c r="J31" i="23"/>
  <c r="I35" i="23"/>
  <c r="I29" i="23"/>
  <c r="I31" i="23"/>
  <c r="H37" i="23"/>
  <c r="N80" i="22" a="1"/>
  <c r="N81" i="22" a="1"/>
  <c r="N30" i="23"/>
  <c r="N34" i="23"/>
  <c r="M32" i="23"/>
  <c r="M35" i="23"/>
  <c r="F85" i="22" a="1"/>
  <c r="O37" i="23"/>
  <c r="T29" i="23"/>
  <c r="T31" i="23"/>
  <c r="D71" i="22" a="1"/>
  <c r="F86" i="22" a="1"/>
  <c r="M37" i="23"/>
  <c r="O30" i="23"/>
  <c r="T37" i="23"/>
  <c r="M29" i="23"/>
  <c r="O32" i="23"/>
  <c r="T30" i="23"/>
  <c r="T34" i="23"/>
  <c r="F77" i="22" a="1"/>
  <c r="N70" i="22" a="1"/>
  <c r="F69" i="22" a="1"/>
  <c r="C111" i="23" l="1"/>
  <c r="C115" i="23"/>
  <c r="C104" i="23"/>
  <c r="E102" i="23" s="1"/>
  <c r="C110" i="23"/>
  <c r="C125" i="23"/>
  <c r="AD125" i="23" s="1"/>
  <c r="C105" i="23"/>
  <c r="AC105" i="23" s="1"/>
  <c r="C112" i="23"/>
  <c r="M102" i="23" s="1"/>
  <c r="C109" i="23"/>
  <c r="AF109" i="23" s="1"/>
  <c r="C120" i="23"/>
  <c r="C123" i="23"/>
  <c r="AF123" i="23" s="1"/>
  <c r="C113" i="23"/>
  <c r="AC113" i="23" s="1"/>
  <c r="C117" i="23"/>
  <c r="AC117" i="23" s="1"/>
  <c r="C126" i="23"/>
  <c r="AE126" i="23" s="1"/>
  <c r="C106" i="23"/>
  <c r="AF106" i="23" s="1"/>
  <c r="C116" i="23"/>
  <c r="AD116" i="23" s="1"/>
  <c r="C119" i="23"/>
  <c r="AC119" i="23" s="1"/>
  <c r="C122" i="23"/>
  <c r="AD122" i="23" s="1"/>
  <c r="C124" i="23"/>
  <c r="AD124" i="23" s="1"/>
  <c r="AC98" i="23"/>
  <c r="H84" i="22"/>
  <c r="G84" i="22" s="1"/>
  <c r="V75" i="22"/>
  <c r="V82" i="22"/>
  <c r="F69" i="22"/>
  <c r="N70" i="22"/>
  <c r="F77" i="22"/>
  <c r="F86" i="22"/>
  <c r="V86" i="22" s="1"/>
  <c r="D71" i="22"/>
  <c r="T71" i="22" s="1"/>
  <c r="F85" i="22"/>
  <c r="H85" i="22" s="1"/>
  <c r="E85" i="22" s="1"/>
  <c r="N81" i="22"/>
  <c r="P81" i="22" s="1"/>
  <c r="M81" i="22" s="1"/>
  <c r="N80" i="22"/>
  <c r="D81" i="22"/>
  <c r="T81" i="22" s="1"/>
  <c r="N83" i="22"/>
  <c r="P83" i="22" s="1"/>
  <c r="F71" i="22"/>
  <c r="D76" i="22"/>
  <c r="H76" i="22" s="1"/>
  <c r="G76" i="22" s="1"/>
  <c r="F74" i="22"/>
  <c r="N74" i="22"/>
  <c r="P74" i="22" s="1"/>
  <c r="M74" i="22" s="1"/>
  <c r="F81" i="22"/>
  <c r="N76" i="22"/>
  <c r="L70" i="22"/>
  <c r="L76" i="22"/>
  <c r="N85" i="22"/>
  <c r="P85" i="22" s="1"/>
  <c r="D86" i="22"/>
  <c r="T86" i="22" s="1"/>
  <c r="D74" i="22"/>
  <c r="D80" i="22"/>
  <c r="L80" i="22"/>
  <c r="F70" i="22"/>
  <c r="D69" i="22"/>
  <c r="N84" i="22"/>
  <c r="V84" i="22" s="1"/>
  <c r="D77" i="22"/>
  <c r="N77" i="22"/>
  <c r="C103" i="23"/>
  <c r="C114" i="23"/>
  <c r="C118" i="23"/>
  <c r="C107" i="23"/>
  <c r="C108" i="23"/>
  <c r="C121" i="23"/>
  <c r="L98" i="23"/>
  <c r="L73" i="23"/>
  <c r="L43" i="23"/>
  <c r="E98" i="23"/>
  <c r="E73" i="23"/>
  <c r="E43" i="23"/>
  <c r="H82" i="22"/>
  <c r="G82" i="22" s="1"/>
  <c r="V72" i="22"/>
  <c r="H75" i="22"/>
  <c r="G75" i="22" s="1"/>
  <c r="T83" i="22"/>
  <c r="T84" i="22"/>
  <c r="H72" i="22"/>
  <c r="H83" i="22"/>
  <c r="G83" i="22" s="1"/>
  <c r="AF112" i="23"/>
  <c r="AC116" i="23"/>
  <c r="AC125" i="23"/>
  <c r="Z102" i="23"/>
  <c r="AF125" i="23"/>
  <c r="P72" i="22"/>
  <c r="M72" i="22" s="1"/>
  <c r="T72" i="22"/>
  <c r="H79" i="22"/>
  <c r="E79" i="22" s="1"/>
  <c r="T85" i="22"/>
  <c r="T73" i="22"/>
  <c r="H73" i="22"/>
  <c r="E73" i="22" s="1"/>
  <c r="P73" i="22"/>
  <c r="O73" i="22" s="1"/>
  <c r="V73" i="22"/>
  <c r="V78" i="22"/>
  <c r="AD113" i="23"/>
  <c r="AD110" i="23"/>
  <c r="AC110" i="23"/>
  <c r="AE110" i="23"/>
  <c r="AF110" i="23"/>
  <c r="K102" i="23"/>
  <c r="U102" i="23"/>
  <c r="AD120" i="23"/>
  <c r="AF120" i="23"/>
  <c r="AC120" i="23"/>
  <c r="AE120" i="23"/>
  <c r="L102" i="23"/>
  <c r="AC111" i="23"/>
  <c r="AF111" i="23"/>
  <c r="AD111" i="23"/>
  <c r="AE111" i="23"/>
  <c r="X102" i="23"/>
  <c r="H78" i="22"/>
  <c r="V79" i="22"/>
  <c r="P78" i="22"/>
  <c r="M78" i="22" s="1"/>
  <c r="T78" i="22"/>
  <c r="P71" i="22"/>
  <c r="M71" i="22" s="1"/>
  <c r="P79" i="22"/>
  <c r="O79" i="22" s="1"/>
  <c r="T79" i="22"/>
  <c r="AD115" i="23"/>
  <c r="AE115" i="23"/>
  <c r="P102" i="23"/>
  <c r="AC115" i="23"/>
  <c r="AF115" i="23"/>
  <c r="AF104" i="23"/>
  <c r="AE104" i="23"/>
  <c r="AF105" i="23"/>
  <c r="V71" i="22"/>
  <c r="P75" i="22"/>
  <c r="M75" i="22" s="1"/>
  <c r="T75" i="22"/>
  <c r="X75" i="22" s="1"/>
  <c r="W75" i="22" s="1"/>
  <c r="P86" i="22"/>
  <c r="M86" i="22" s="1"/>
  <c r="T82" i="22"/>
  <c r="P82" i="22"/>
  <c r="M82" i="22" s="1"/>
  <c r="T74" i="22"/>
  <c r="J84" i="22" a="1"/>
  <c r="I84" i="22" a="1"/>
  <c r="J76" i="22" a="1"/>
  <c r="I76" i="22" a="1"/>
  <c r="D70" i="22" a="1"/>
  <c r="L31" i="23"/>
  <c r="E35" i="23"/>
  <c r="E29" i="23"/>
  <c r="E32" i="23"/>
  <c r="L77" i="22" a="1"/>
  <c r="R83" i="22" a="1"/>
  <c r="Q83" i="22" a="1"/>
  <c r="I85" i="22" a="1"/>
  <c r="J85" i="22" a="1"/>
  <c r="L29" i="23"/>
  <c r="E36" i="23"/>
  <c r="E37" i="23"/>
  <c r="L69" i="22" a="1"/>
  <c r="I75" i="22" a="1"/>
  <c r="J75" i="22" a="1"/>
  <c r="I72" i="22" a="1"/>
  <c r="J72" i="22" a="1"/>
  <c r="R72" i="22" a="1"/>
  <c r="Q72" i="22" a="1"/>
  <c r="Q85" i="22" a="1"/>
  <c r="R85" i="22" a="1"/>
  <c r="R73" i="22" a="1"/>
  <c r="Q73" i="22" a="1"/>
  <c r="Q81" i="22" a="1"/>
  <c r="R81" i="22" a="1"/>
  <c r="L37" i="23"/>
  <c r="L32" i="23"/>
  <c r="L35" i="23"/>
  <c r="E31" i="23"/>
  <c r="E34" i="23"/>
  <c r="E30" i="23"/>
  <c r="I82" i="22" a="1"/>
  <c r="J82" i="22" a="1"/>
  <c r="I83" i="22" a="1"/>
  <c r="J83" i="22" a="1"/>
  <c r="R86" i="22" a="1"/>
  <c r="Q86" i="22" a="1"/>
  <c r="L30" i="23"/>
  <c r="L34" i="23"/>
  <c r="L36" i="23"/>
  <c r="N69" i="22" a="1"/>
  <c r="J79" i="22" a="1"/>
  <c r="I79" i="22" a="1"/>
  <c r="I73" i="22" a="1"/>
  <c r="J73" i="22" a="1"/>
  <c r="Q78" i="22" a="1"/>
  <c r="R78" i="22" a="1"/>
  <c r="R79" i="22" a="1"/>
  <c r="Q79" i="22" a="1"/>
  <c r="R82" i="22" a="1"/>
  <c r="Q82" i="22" a="1"/>
  <c r="Q74" i="22" a="1"/>
  <c r="R74" i="22" a="1"/>
  <c r="R71" i="22" a="1"/>
  <c r="Q71" i="22" a="1"/>
  <c r="Z75" i="22" a="1"/>
  <c r="Y75" i="22" a="1"/>
  <c r="Q75" i="22" a="1"/>
  <c r="R75" i="22" a="1"/>
  <c r="J78" i="22" a="1"/>
  <c r="I78" i="22" a="1"/>
  <c r="AD104" i="23" l="1"/>
  <c r="AF113" i="23"/>
  <c r="AE112" i="23"/>
  <c r="AC104" i="23"/>
  <c r="AE113" i="23"/>
  <c r="Q102" i="23"/>
  <c r="AC112" i="23"/>
  <c r="N102" i="23"/>
  <c r="AD112" i="23"/>
  <c r="T102" i="23"/>
  <c r="AE116" i="23"/>
  <c r="R102" i="23"/>
  <c r="AF117" i="23"/>
  <c r="AE109" i="23"/>
  <c r="AE125" i="23"/>
  <c r="AE117" i="23"/>
  <c r="AD109" i="23"/>
  <c r="AD105" i="23"/>
  <c r="AE105" i="23"/>
  <c r="AE123" i="23"/>
  <c r="AC123" i="23"/>
  <c r="X82" i="22"/>
  <c r="F102" i="23"/>
  <c r="F119" i="23" s="1"/>
  <c r="AD123" i="23"/>
  <c r="AD117" i="23"/>
  <c r="AC109" i="23"/>
  <c r="AC126" i="23"/>
  <c r="AF124" i="23"/>
  <c r="AE124" i="23"/>
  <c r="J102" i="23"/>
  <c r="AF122" i="23"/>
  <c r="Y102" i="23"/>
  <c r="Y126" i="23" s="1"/>
  <c r="AA102" i="23"/>
  <c r="O71" i="22"/>
  <c r="W102" i="23"/>
  <c r="W128" i="23" s="1"/>
  <c r="AC124" i="23"/>
  <c r="AF126" i="23"/>
  <c r="AD126" i="23"/>
  <c r="E83" i="22"/>
  <c r="AC122" i="23"/>
  <c r="AE122" i="23"/>
  <c r="AD106" i="23"/>
  <c r="G102" i="23"/>
  <c r="G134" i="23" s="1"/>
  <c r="AC106" i="23"/>
  <c r="AD119" i="23"/>
  <c r="E84" i="22"/>
  <c r="AE119" i="23"/>
  <c r="P84" i="22"/>
  <c r="O84" i="22" s="1"/>
  <c r="AF119" i="23"/>
  <c r="I84" i="22"/>
  <c r="F40" i="24" s="1"/>
  <c r="J84" i="22"/>
  <c r="G40" i="24" s="1"/>
  <c r="AF116" i="23"/>
  <c r="AE106" i="23"/>
  <c r="V77" i="22"/>
  <c r="M73" i="22"/>
  <c r="G79" i="22"/>
  <c r="G73" i="22"/>
  <c r="H81" i="22"/>
  <c r="G81" i="22" s="1"/>
  <c r="M79" i="22"/>
  <c r="I78" i="22"/>
  <c r="J78" i="22"/>
  <c r="G42" i="24" s="1"/>
  <c r="R75" i="22"/>
  <c r="O52" i="24" s="1"/>
  <c r="Q75" i="22"/>
  <c r="Y75" i="22"/>
  <c r="Z75" i="22"/>
  <c r="V52" i="24" s="1"/>
  <c r="Q71" i="22"/>
  <c r="R71" i="22"/>
  <c r="O35" i="24" s="1"/>
  <c r="R74" i="22"/>
  <c r="O44" i="24" s="1"/>
  <c r="Q74" i="22"/>
  <c r="Q82" i="22"/>
  <c r="R82" i="22"/>
  <c r="O39" i="24" s="1"/>
  <c r="Q79" i="22"/>
  <c r="R79" i="22"/>
  <c r="O43" i="24" s="1"/>
  <c r="R78" i="22"/>
  <c r="O42" i="24" s="1"/>
  <c r="Q78" i="22"/>
  <c r="J73" i="22"/>
  <c r="G48" i="24" s="1"/>
  <c r="I73" i="22"/>
  <c r="I79" i="22"/>
  <c r="J79" i="22"/>
  <c r="G43" i="24" s="1"/>
  <c r="N69" i="22"/>
  <c r="Q86" i="22"/>
  <c r="R86" i="22"/>
  <c r="O50" i="24" s="1"/>
  <c r="J83" i="22"/>
  <c r="G49" i="24" s="1"/>
  <c r="I83" i="22"/>
  <c r="J82" i="22"/>
  <c r="G39" i="24" s="1"/>
  <c r="I82" i="22"/>
  <c r="R81" i="22"/>
  <c r="O38" i="24" s="1"/>
  <c r="Q81" i="22"/>
  <c r="Q73" i="22"/>
  <c r="R73" i="22"/>
  <c r="O48" i="24" s="1"/>
  <c r="R85" i="22"/>
  <c r="O47" i="24" s="1"/>
  <c r="Q85" i="22"/>
  <c r="Q72" i="22"/>
  <c r="R72" i="22"/>
  <c r="O46" i="24" s="1"/>
  <c r="J72" i="22"/>
  <c r="G46" i="24" s="1"/>
  <c r="I72" i="22"/>
  <c r="J75" i="22"/>
  <c r="G52" i="24" s="1"/>
  <c r="I75" i="22"/>
  <c r="L69" i="22"/>
  <c r="J85" i="22"/>
  <c r="G47" i="24" s="1"/>
  <c r="I85" i="22"/>
  <c r="Q83" i="22"/>
  <c r="R83" i="22"/>
  <c r="O49" i="24" s="1"/>
  <c r="L77" i="22"/>
  <c r="D70" i="22"/>
  <c r="T70" i="22" s="1"/>
  <c r="I76" i="22"/>
  <c r="J76" i="22"/>
  <c r="G51" i="24" s="1"/>
  <c r="X129" i="23"/>
  <c r="X122" i="23"/>
  <c r="X120" i="23"/>
  <c r="X136" i="23"/>
  <c r="X109" i="23"/>
  <c r="X107" i="23"/>
  <c r="X116" i="23"/>
  <c r="X110" i="23"/>
  <c r="X135" i="23"/>
  <c r="X115" i="23"/>
  <c r="X125" i="23"/>
  <c r="X111" i="23"/>
  <c r="X130" i="23"/>
  <c r="X134" i="23"/>
  <c r="X131" i="23"/>
  <c r="X113" i="23"/>
  <c r="X104" i="23"/>
  <c r="X133" i="23"/>
  <c r="X106" i="23"/>
  <c r="X103" i="23"/>
  <c r="X119" i="23"/>
  <c r="X124" i="23"/>
  <c r="X112" i="23"/>
  <c r="X118" i="23"/>
  <c r="X126" i="23"/>
  <c r="X121" i="23"/>
  <c r="X114" i="23"/>
  <c r="X108" i="23"/>
  <c r="X128" i="23"/>
  <c r="X105" i="23"/>
  <c r="X117" i="23"/>
  <c r="X123" i="23"/>
  <c r="L129" i="23"/>
  <c r="L134" i="23"/>
  <c r="L118" i="23"/>
  <c r="L110" i="23"/>
  <c r="L121" i="23"/>
  <c r="L109" i="23"/>
  <c r="L105" i="23"/>
  <c r="L135" i="23"/>
  <c r="L124" i="23"/>
  <c r="L119" i="23"/>
  <c r="L122" i="23"/>
  <c r="L131" i="23"/>
  <c r="L107" i="23"/>
  <c r="L108" i="23"/>
  <c r="L111" i="23"/>
  <c r="L103" i="23"/>
  <c r="L113" i="23"/>
  <c r="L117" i="23"/>
  <c r="L130" i="23"/>
  <c r="L106" i="23"/>
  <c r="L115" i="23"/>
  <c r="L104" i="23"/>
  <c r="L116" i="23"/>
  <c r="L126" i="23"/>
  <c r="L128" i="23"/>
  <c r="L136" i="23"/>
  <c r="L133" i="23"/>
  <c r="L120" i="23"/>
  <c r="L114" i="23"/>
  <c r="L123" i="23"/>
  <c r="L125" i="23"/>
  <c r="L112" i="23"/>
  <c r="T106" i="23"/>
  <c r="T114" i="23"/>
  <c r="T118" i="23"/>
  <c r="T120" i="23"/>
  <c r="T104" i="23"/>
  <c r="T128" i="23"/>
  <c r="T129" i="23"/>
  <c r="T124" i="23"/>
  <c r="T131" i="23"/>
  <c r="T126" i="23"/>
  <c r="T109" i="23"/>
  <c r="T123" i="23"/>
  <c r="T125" i="23"/>
  <c r="T103" i="23"/>
  <c r="T133" i="23"/>
  <c r="T130" i="23"/>
  <c r="T105" i="23"/>
  <c r="T111" i="23"/>
  <c r="T121" i="23"/>
  <c r="T122" i="23"/>
  <c r="T107" i="23"/>
  <c r="T108" i="23"/>
  <c r="T135" i="23"/>
  <c r="T134" i="23"/>
  <c r="T112" i="23"/>
  <c r="T117" i="23"/>
  <c r="T115" i="23"/>
  <c r="T110" i="23"/>
  <c r="T136" i="23"/>
  <c r="T113" i="23"/>
  <c r="T116" i="23"/>
  <c r="T119" i="23"/>
  <c r="X86" i="22"/>
  <c r="U86" i="22" s="1"/>
  <c r="O75" i="22"/>
  <c r="U75" i="22"/>
  <c r="E122" i="23"/>
  <c r="E119" i="23"/>
  <c r="E131" i="23"/>
  <c r="E116" i="23"/>
  <c r="E110" i="23"/>
  <c r="E111" i="23"/>
  <c r="E123" i="23"/>
  <c r="E133" i="23"/>
  <c r="E135" i="23"/>
  <c r="E103" i="23"/>
  <c r="E114" i="23"/>
  <c r="E120" i="23"/>
  <c r="E134" i="23"/>
  <c r="E113" i="23"/>
  <c r="E128" i="23"/>
  <c r="E112" i="23"/>
  <c r="E124" i="23"/>
  <c r="E117" i="23"/>
  <c r="E107" i="23"/>
  <c r="E136" i="23"/>
  <c r="E115" i="23"/>
  <c r="E104" i="23"/>
  <c r="E109" i="23"/>
  <c r="E126" i="23"/>
  <c r="E130" i="23"/>
  <c r="E105" i="23"/>
  <c r="E108" i="23"/>
  <c r="E118" i="23"/>
  <c r="E129" i="23"/>
  <c r="E121" i="23"/>
  <c r="E125" i="23"/>
  <c r="E106" i="23"/>
  <c r="P115" i="23"/>
  <c r="P119" i="23"/>
  <c r="P128" i="23"/>
  <c r="P126" i="23"/>
  <c r="P125" i="23"/>
  <c r="P124" i="23"/>
  <c r="P107" i="23"/>
  <c r="P123" i="23"/>
  <c r="P106" i="23"/>
  <c r="P117" i="23"/>
  <c r="P122" i="23"/>
  <c r="P131" i="23"/>
  <c r="P135" i="23"/>
  <c r="P112" i="23"/>
  <c r="P133" i="23"/>
  <c r="P109" i="23"/>
  <c r="P116" i="23"/>
  <c r="P111" i="23"/>
  <c r="P114" i="23"/>
  <c r="P130" i="23"/>
  <c r="P108" i="23"/>
  <c r="P103" i="23"/>
  <c r="P113" i="23"/>
  <c r="P134" i="23"/>
  <c r="P110" i="23"/>
  <c r="P120" i="23"/>
  <c r="P129" i="23"/>
  <c r="P136" i="23"/>
  <c r="P118" i="23"/>
  <c r="P121" i="23"/>
  <c r="P105" i="23"/>
  <c r="P104" i="23"/>
  <c r="O82" i="22"/>
  <c r="X71" i="22"/>
  <c r="U71" i="22" s="1"/>
  <c r="O78" i="22"/>
  <c r="G78" i="22"/>
  <c r="K110" i="23"/>
  <c r="K128" i="23"/>
  <c r="K112" i="23"/>
  <c r="K104" i="23"/>
  <c r="K136" i="23"/>
  <c r="K108" i="23"/>
  <c r="K135" i="23"/>
  <c r="K120" i="23"/>
  <c r="K109" i="23"/>
  <c r="K113" i="23"/>
  <c r="K115" i="23"/>
  <c r="K133" i="23"/>
  <c r="K119" i="23"/>
  <c r="K124" i="23"/>
  <c r="K122" i="23"/>
  <c r="K134" i="23"/>
  <c r="K129" i="23"/>
  <c r="K106" i="23"/>
  <c r="K130" i="23"/>
  <c r="K111" i="23"/>
  <c r="K123" i="23"/>
  <c r="K105" i="23"/>
  <c r="K117" i="23"/>
  <c r="K126" i="23"/>
  <c r="K116" i="23"/>
  <c r="K107" i="23"/>
  <c r="K121" i="23"/>
  <c r="K103" i="23"/>
  <c r="K114" i="23"/>
  <c r="K118" i="23"/>
  <c r="K125" i="23"/>
  <c r="K131" i="23"/>
  <c r="X72" i="22"/>
  <c r="U72" i="22" s="1"/>
  <c r="AF107" i="23"/>
  <c r="AC107" i="23"/>
  <c r="H102" i="23"/>
  <c r="AD107" i="23"/>
  <c r="AE107" i="23"/>
  <c r="J116" i="23"/>
  <c r="J125" i="23"/>
  <c r="J126" i="23"/>
  <c r="J104" i="23"/>
  <c r="J109" i="23"/>
  <c r="J105" i="23"/>
  <c r="J128" i="23"/>
  <c r="J134" i="23"/>
  <c r="J135" i="23"/>
  <c r="J107" i="23"/>
  <c r="J112" i="23"/>
  <c r="J115" i="23"/>
  <c r="J103" i="23"/>
  <c r="J131" i="23"/>
  <c r="J106" i="23"/>
  <c r="J136" i="23"/>
  <c r="J110" i="23"/>
  <c r="J124" i="23"/>
  <c r="J130" i="23"/>
  <c r="J122" i="23"/>
  <c r="J108" i="23"/>
  <c r="J129" i="23"/>
  <c r="J113" i="23"/>
  <c r="J121" i="23"/>
  <c r="J133" i="23"/>
  <c r="J120" i="23"/>
  <c r="J119" i="23"/>
  <c r="J111" i="23"/>
  <c r="J114" i="23"/>
  <c r="J118" i="23"/>
  <c r="J123" i="23"/>
  <c r="J117" i="23"/>
  <c r="H80" i="22"/>
  <c r="E80" i="22" s="1"/>
  <c r="T76" i="22"/>
  <c r="P76" i="22"/>
  <c r="V80" i="22"/>
  <c r="O86" i="22"/>
  <c r="N118" i="23"/>
  <c r="N120" i="23"/>
  <c r="N109" i="23"/>
  <c r="N110" i="23"/>
  <c r="N111" i="23"/>
  <c r="N105" i="23"/>
  <c r="N134" i="23"/>
  <c r="N131" i="23"/>
  <c r="N136" i="23"/>
  <c r="N135" i="23"/>
  <c r="N126" i="23"/>
  <c r="N116" i="23"/>
  <c r="N128" i="23"/>
  <c r="N123" i="23"/>
  <c r="N104" i="23"/>
  <c r="N125" i="23"/>
  <c r="N121" i="23"/>
  <c r="N124" i="23"/>
  <c r="N113" i="23"/>
  <c r="N112" i="23"/>
  <c r="N103" i="23"/>
  <c r="N114" i="23"/>
  <c r="N117" i="23"/>
  <c r="N133" i="23"/>
  <c r="N106" i="23"/>
  <c r="N119" i="23"/>
  <c r="N108" i="23"/>
  <c r="N107" i="23"/>
  <c r="N129" i="23"/>
  <c r="N115" i="23"/>
  <c r="N122" i="23"/>
  <c r="N130" i="23"/>
  <c r="X73" i="22"/>
  <c r="U73" i="22" s="1"/>
  <c r="Y109" i="23"/>
  <c r="Y128" i="23"/>
  <c r="Y105" i="23"/>
  <c r="Y124" i="23"/>
  <c r="Y130" i="23"/>
  <c r="Y123" i="23"/>
  <c r="Y112" i="23"/>
  <c r="Y134" i="23"/>
  <c r="Z121" i="23"/>
  <c r="Z128" i="23"/>
  <c r="Z110" i="23"/>
  <c r="Z112" i="23"/>
  <c r="Z107" i="23"/>
  <c r="Z126" i="23"/>
  <c r="Z115" i="23"/>
  <c r="Z133" i="23"/>
  <c r="Z131" i="23"/>
  <c r="Z119" i="23"/>
  <c r="Z104" i="23"/>
  <c r="Z108" i="23"/>
  <c r="Z114" i="23"/>
  <c r="Z134" i="23"/>
  <c r="Z129" i="23"/>
  <c r="Z103" i="23"/>
  <c r="Z130" i="23"/>
  <c r="Z117" i="23"/>
  <c r="Z113" i="23"/>
  <c r="Z124" i="23"/>
  <c r="Z120" i="23"/>
  <c r="Z106" i="23"/>
  <c r="Z118" i="23"/>
  <c r="Z122" i="23"/>
  <c r="Z123" i="23"/>
  <c r="Z116" i="23"/>
  <c r="Z105" i="23"/>
  <c r="Z111" i="23"/>
  <c r="Z135" i="23"/>
  <c r="Z125" i="23"/>
  <c r="Z109" i="23"/>
  <c r="Z136" i="23"/>
  <c r="AF118" i="23"/>
  <c r="AD118" i="23"/>
  <c r="AC118" i="23"/>
  <c r="AE118" i="23"/>
  <c r="S102" i="23"/>
  <c r="W130" i="23"/>
  <c r="W120" i="23"/>
  <c r="W119" i="23"/>
  <c r="W109" i="23"/>
  <c r="W122" i="23"/>
  <c r="W136" i="23"/>
  <c r="W110" i="23"/>
  <c r="W131" i="23"/>
  <c r="H69" i="22"/>
  <c r="H74" i="22"/>
  <c r="G74" i="22" s="1"/>
  <c r="P70" i="22"/>
  <c r="M70" i="22" s="1"/>
  <c r="V74" i="22"/>
  <c r="X74" i="22" s="1"/>
  <c r="O74" i="22"/>
  <c r="O83" i="22"/>
  <c r="V83" i="22"/>
  <c r="V81" i="22"/>
  <c r="X81" i="22" s="1"/>
  <c r="U135" i="23"/>
  <c r="U129" i="23"/>
  <c r="U108" i="23"/>
  <c r="U110" i="23"/>
  <c r="U131" i="23"/>
  <c r="U124" i="23"/>
  <c r="U117" i="23"/>
  <c r="U123" i="23"/>
  <c r="U103" i="23"/>
  <c r="U122" i="23"/>
  <c r="U105" i="23"/>
  <c r="U121" i="23"/>
  <c r="U128" i="23"/>
  <c r="U111" i="23"/>
  <c r="U109" i="23"/>
  <c r="U119" i="23"/>
  <c r="U112" i="23"/>
  <c r="U114" i="23"/>
  <c r="U116" i="23"/>
  <c r="U125" i="23"/>
  <c r="U107" i="23"/>
  <c r="U136" i="23"/>
  <c r="U104" i="23"/>
  <c r="U118" i="23"/>
  <c r="U106" i="23"/>
  <c r="U113" i="23"/>
  <c r="U126" i="23"/>
  <c r="U130" i="23"/>
  <c r="U134" i="23"/>
  <c r="U133" i="23"/>
  <c r="U120" i="23"/>
  <c r="U115" i="23"/>
  <c r="O81" i="22"/>
  <c r="M85" i="22"/>
  <c r="R124" i="23"/>
  <c r="R133" i="23"/>
  <c r="R107" i="23"/>
  <c r="R113" i="23"/>
  <c r="R117" i="23"/>
  <c r="R103" i="23"/>
  <c r="R116" i="23"/>
  <c r="R109" i="23"/>
  <c r="R112" i="23"/>
  <c r="R120" i="23"/>
  <c r="R110" i="23"/>
  <c r="R115" i="23"/>
  <c r="R123" i="23"/>
  <c r="R104" i="23"/>
  <c r="R134" i="23"/>
  <c r="R118" i="23"/>
  <c r="R106" i="23"/>
  <c r="R130" i="23"/>
  <c r="R125" i="23"/>
  <c r="R126" i="23"/>
  <c r="R105" i="23"/>
  <c r="R121" i="23"/>
  <c r="R131" i="23"/>
  <c r="R122" i="23"/>
  <c r="R135" i="23"/>
  <c r="R114" i="23"/>
  <c r="R128" i="23"/>
  <c r="R111" i="23"/>
  <c r="R108" i="23"/>
  <c r="R119" i="23"/>
  <c r="R136" i="23"/>
  <c r="R129" i="23"/>
  <c r="M130" i="23"/>
  <c r="M105" i="23"/>
  <c r="M128" i="23"/>
  <c r="M135" i="23"/>
  <c r="M111" i="23"/>
  <c r="M113" i="23"/>
  <c r="M124" i="23"/>
  <c r="M103" i="23"/>
  <c r="M117" i="23"/>
  <c r="M106" i="23"/>
  <c r="M136" i="23"/>
  <c r="M115" i="23"/>
  <c r="M120" i="23"/>
  <c r="M134" i="23"/>
  <c r="M112" i="23"/>
  <c r="M133" i="23"/>
  <c r="M110" i="23"/>
  <c r="M126" i="23"/>
  <c r="M122" i="23"/>
  <c r="M121" i="23"/>
  <c r="M119" i="23"/>
  <c r="M131" i="23"/>
  <c r="M107" i="23"/>
  <c r="M125" i="23"/>
  <c r="M108" i="23"/>
  <c r="M129" i="23"/>
  <c r="M123" i="23"/>
  <c r="M116" i="23"/>
  <c r="M109" i="23"/>
  <c r="M118" i="23"/>
  <c r="M104" i="23"/>
  <c r="M114" i="23"/>
  <c r="G72" i="22"/>
  <c r="X84" i="22"/>
  <c r="U84" i="22" s="1"/>
  <c r="E75" i="22"/>
  <c r="E82" i="22"/>
  <c r="AC121" i="23"/>
  <c r="AD121" i="23"/>
  <c r="AE121" i="23"/>
  <c r="V102" i="23"/>
  <c r="AF121" i="23"/>
  <c r="AD114" i="23"/>
  <c r="AC114" i="23"/>
  <c r="AE114" i="23"/>
  <c r="AF114" i="23"/>
  <c r="O102" i="23"/>
  <c r="G115" i="23"/>
  <c r="G107" i="23"/>
  <c r="G130" i="23"/>
  <c r="G105" i="23"/>
  <c r="G118" i="23"/>
  <c r="G116" i="23"/>
  <c r="G113" i="23"/>
  <c r="G122" i="23"/>
  <c r="V70" i="22"/>
  <c r="H86" i="22"/>
  <c r="E86" i="22" s="1"/>
  <c r="V76" i="22"/>
  <c r="O76" i="22"/>
  <c r="V85" i="22"/>
  <c r="X85" i="22" s="1"/>
  <c r="G85" i="22"/>
  <c r="U82" i="22"/>
  <c r="F105" i="23"/>
  <c r="F104" i="23"/>
  <c r="F114" i="23"/>
  <c r="F120" i="23"/>
  <c r="F115" i="23"/>
  <c r="F133" i="23"/>
  <c r="F131" i="23"/>
  <c r="F135" i="23"/>
  <c r="X79" i="22"/>
  <c r="W79" i="22" s="1"/>
  <c r="W82" i="22"/>
  <c r="X78" i="22"/>
  <c r="E78" i="22"/>
  <c r="Q119" i="23"/>
  <c r="Q103" i="23"/>
  <c r="Q131" i="23"/>
  <c r="Q117" i="23"/>
  <c r="Q118" i="23"/>
  <c r="Q123" i="23"/>
  <c r="Q111" i="23"/>
  <c r="Q133" i="23"/>
  <c r="Q106" i="23"/>
  <c r="Q110" i="23"/>
  <c r="Q115" i="23"/>
  <c r="Q122" i="23"/>
  <c r="Q107" i="23"/>
  <c r="Q134" i="23"/>
  <c r="Q129" i="23"/>
  <c r="Q116" i="23"/>
  <c r="Q121" i="23"/>
  <c r="Q104" i="23"/>
  <c r="Q120" i="23"/>
  <c r="Q108" i="23"/>
  <c r="Q124" i="23"/>
  <c r="Q126" i="23"/>
  <c r="Q125" i="23"/>
  <c r="Q114" i="23"/>
  <c r="Q105" i="23"/>
  <c r="Q130" i="23"/>
  <c r="Q136" i="23"/>
  <c r="Q112" i="23"/>
  <c r="Q135" i="23"/>
  <c r="Q128" i="23"/>
  <c r="Q113" i="23"/>
  <c r="Q109" i="23"/>
  <c r="E72" i="22"/>
  <c r="M83" i="22"/>
  <c r="O72" i="22"/>
  <c r="AD108" i="23"/>
  <c r="AE108" i="23"/>
  <c r="AF108" i="23"/>
  <c r="AC108" i="23"/>
  <c r="I102" i="23"/>
  <c r="AD103" i="23"/>
  <c r="D102" i="23"/>
  <c r="AE103" i="23"/>
  <c r="AF103" i="23"/>
  <c r="AC103" i="23"/>
  <c r="AA121" i="23"/>
  <c r="AA117" i="23"/>
  <c r="AA123" i="23"/>
  <c r="AA108" i="23"/>
  <c r="AA126" i="23"/>
  <c r="AA122" i="23"/>
  <c r="AA107" i="23"/>
  <c r="AA105" i="23"/>
  <c r="AA118" i="23"/>
  <c r="AA135" i="23"/>
  <c r="AA110" i="23"/>
  <c r="AA103" i="23"/>
  <c r="AA130" i="23"/>
  <c r="AA106" i="23"/>
  <c r="AA120" i="23"/>
  <c r="AA104" i="23"/>
  <c r="AA134" i="23"/>
  <c r="AA112" i="23"/>
  <c r="AA113" i="23"/>
  <c r="AA133" i="23"/>
  <c r="AA119" i="23"/>
  <c r="AA109" i="23"/>
  <c r="AA128" i="23"/>
  <c r="AA124" i="23"/>
  <c r="AA115" i="23"/>
  <c r="AA136" i="23"/>
  <c r="AA114" i="23"/>
  <c r="AA116" i="23"/>
  <c r="AA125" i="23"/>
  <c r="AA131" i="23"/>
  <c r="AA129" i="23"/>
  <c r="AA111" i="23"/>
  <c r="T77" i="22"/>
  <c r="X77" i="22" s="1"/>
  <c r="H77" i="22"/>
  <c r="P80" i="22"/>
  <c r="O80" i="22" s="1"/>
  <c r="T80" i="22"/>
  <c r="O85" i="22"/>
  <c r="E76" i="22"/>
  <c r="H71" i="22"/>
  <c r="E71" i="22" s="1"/>
  <c r="F93" i="22"/>
  <c r="G69" i="22"/>
  <c r="Z82" i="22" a="1"/>
  <c r="Y82" i="22" a="1"/>
  <c r="R84" i="22" a="1"/>
  <c r="Q84" i="22" a="1"/>
  <c r="J81" i="22" a="1"/>
  <c r="I81" i="22" a="1"/>
  <c r="Z73" i="22" a="1"/>
  <c r="Y73" i="22" a="1"/>
  <c r="J86" i="22" a="1"/>
  <c r="I86" i="22" a="1"/>
  <c r="I69" i="22" a="1"/>
  <c r="J69" i="22" a="1"/>
  <c r="Q70" i="22" a="1"/>
  <c r="R70" i="22" a="1"/>
  <c r="R80" i="22" a="1"/>
  <c r="Q80" i="22" a="1"/>
  <c r="Z86" i="22" a="1"/>
  <c r="Y86" i="22" a="1"/>
  <c r="Z71" i="22" a="1"/>
  <c r="Y71" i="22" a="1"/>
  <c r="Y72" i="22" a="1"/>
  <c r="Z72" i="22" a="1"/>
  <c r="R76" i="22" a="1"/>
  <c r="Q76" i="22" a="1"/>
  <c r="I74" i="22" a="1"/>
  <c r="J74" i="22" a="1"/>
  <c r="Z79" i="22" a="1"/>
  <c r="Y79" i="22" a="1"/>
  <c r="Z78" i="22" a="1"/>
  <c r="Y78" i="22" a="1"/>
  <c r="Y77" i="22" a="1"/>
  <c r="Z77" i="22" a="1"/>
  <c r="J71" i="22" a="1"/>
  <c r="I71" i="22" a="1"/>
  <c r="I80" i="22" a="1"/>
  <c r="J80" i="22" a="1"/>
  <c r="Y84" i="22" a="1"/>
  <c r="Z84" i="22" a="1"/>
  <c r="J77" i="22" a="1"/>
  <c r="I77" i="22" a="1"/>
  <c r="Z85" i="22" a="1"/>
  <c r="Y85" i="22" a="1"/>
  <c r="Y74" i="22" a="1"/>
  <c r="Z74" i="22" a="1"/>
  <c r="Y81" i="22" a="1"/>
  <c r="Z81" i="22" a="1"/>
  <c r="F117" i="23" l="1"/>
  <c r="F128" i="23"/>
  <c r="F125" i="23"/>
  <c r="F129" i="23"/>
  <c r="F113" i="23"/>
  <c r="F109" i="23"/>
  <c r="F130" i="23"/>
  <c r="F108" i="23"/>
  <c r="G126" i="23"/>
  <c r="G131" i="23"/>
  <c r="G124" i="23"/>
  <c r="G123" i="23"/>
  <c r="G110" i="23"/>
  <c r="G104" i="23"/>
  <c r="G128" i="23"/>
  <c r="G121" i="23"/>
  <c r="W125" i="23"/>
  <c r="W108" i="23"/>
  <c r="W133" i="23"/>
  <c r="W126" i="23"/>
  <c r="W121" i="23"/>
  <c r="W124" i="23"/>
  <c r="W135" i="23"/>
  <c r="W113" i="23"/>
  <c r="F134" i="23"/>
  <c r="F103" i="23"/>
  <c r="F121" i="23"/>
  <c r="F111" i="23"/>
  <c r="F110" i="23"/>
  <c r="F112" i="23"/>
  <c r="F123" i="23"/>
  <c r="F126" i="23"/>
  <c r="G112" i="23"/>
  <c r="G108" i="23"/>
  <c r="G136" i="23"/>
  <c r="G119" i="23"/>
  <c r="G125" i="23"/>
  <c r="G129" i="23"/>
  <c r="G114" i="23"/>
  <c r="G117" i="23"/>
  <c r="W112" i="23"/>
  <c r="W118" i="23"/>
  <c r="W117" i="23"/>
  <c r="W116" i="23"/>
  <c r="W123" i="23"/>
  <c r="W103" i="23"/>
  <c r="W105" i="23"/>
  <c r="W104" i="23"/>
  <c r="F122" i="23"/>
  <c r="F106" i="23"/>
  <c r="F124" i="23"/>
  <c r="F116" i="23"/>
  <c r="F118" i="23"/>
  <c r="F136" i="23"/>
  <c r="F107" i="23"/>
  <c r="G103" i="23"/>
  <c r="G135" i="23"/>
  <c r="G120" i="23"/>
  <c r="G133" i="23"/>
  <c r="G109" i="23"/>
  <c r="G106" i="23"/>
  <c r="G111" i="23"/>
  <c r="W115" i="23"/>
  <c r="W134" i="23"/>
  <c r="W107" i="23"/>
  <c r="W111" i="23"/>
  <c r="W114" i="23"/>
  <c r="W129" i="23"/>
  <c r="W106" i="23"/>
  <c r="Y82" i="22"/>
  <c r="Z82" i="22"/>
  <c r="V39" i="24" s="1"/>
  <c r="Y108" i="23"/>
  <c r="Y131" i="23"/>
  <c r="Y114" i="23"/>
  <c r="Y106" i="23"/>
  <c r="Y133" i="23"/>
  <c r="Y125" i="23"/>
  <c r="Y103" i="23"/>
  <c r="Y107" i="23"/>
  <c r="Y115" i="23"/>
  <c r="Y129" i="23"/>
  <c r="Y110" i="23"/>
  <c r="Y104" i="23"/>
  <c r="Y118" i="23"/>
  <c r="Y120" i="23"/>
  <c r="Y119" i="23"/>
  <c r="Y111" i="23"/>
  <c r="Y113" i="23"/>
  <c r="Y136" i="23"/>
  <c r="Y135" i="23"/>
  <c r="Y122" i="23"/>
  <c r="Y116" i="23"/>
  <c r="Y121" i="23"/>
  <c r="Y117" i="23"/>
  <c r="O70" i="22"/>
  <c r="Q84" i="22"/>
  <c r="N40" i="24" s="1"/>
  <c r="R84" i="22"/>
  <c r="O40" i="24" s="1"/>
  <c r="E81" i="22"/>
  <c r="K84" i="22"/>
  <c r="M84" i="22"/>
  <c r="D93" i="22"/>
  <c r="W71" i="22"/>
  <c r="I81" i="22"/>
  <c r="J81" i="22"/>
  <c r="G38" i="24" s="1"/>
  <c r="U79" i="22"/>
  <c r="W72" i="22"/>
  <c r="Z81" i="22"/>
  <c r="V38" i="24" s="1"/>
  <c r="Y81" i="22"/>
  <c r="Z74" i="22"/>
  <c r="V44" i="24" s="1"/>
  <c r="Y74" i="22"/>
  <c r="Y85" i="22"/>
  <c r="Z85" i="22"/>
  <c r="V47" i="24" s="1"/>
  <c r="I77" i="22"/>
  <c r="J77" i="22"/>
  <c r="G45" i="24" s="1"/>
  <c r="Z84" i="22"/>
  <c r="V40" i="24" s="1"/>
  <c r="Y84" i="22"/>
  <c r="J80" i="22"/>
  <c r="G36" i="24" s="1"/>
  <c r="I80" i="22"/>
  <c r="I71" i="22"/>
  <c r="J71" i="22"/>
  <c r="G35" i="24" s="1"/>
  <c r="Z77" i="22"/>
  <c r="V45" i="24" s="1"/>
  <c r="Y77" i="22"/>
  <c r="Y78" i="22"/>
  <c r="Z78" i="22"/>
  <c r="V42" i="24" s="1"/>
  <c r="Y79" i="22"/>
  <c r="Z79" i="22"/>
  <c r="V43" i="24" s="1"/>
  <c r="J74" i="22"/>
  <c r="G44" i="24" s="1"/>
  <c r="I74" i="22"/>
  <c r="Q76" i="22"/>
  <c r="R76" i="22"/>
  <c r="O51" i="24" s="1"/>
  <c r="Z72" i="22"/>
  <c r="V46" i="24" s="1"/>
  <c r="Y72" i="22"/>
  <c r="Y71" i="22"/>
  <c r="Z71" i="22"/>
  <c r="V35" i="24" s="1"/>
  <c r="Y86" i="22"/>
  <c r="Z86" i="22"/>
  <c r="V50" i="24" s="1"/>
  <c r="Q80" i="22"/>
  <c r="R80" i="22"/>
  <c r="O36" i="24" s="1"/>
  <c r="R70" i="22"/>
  <c r="O37" i="24" s="1"/>
  <c r="Q70" i="22"/>
  <c r="J69" i="22"/>
  <c r="I69" i="22"/>
  <c r="I86" i="22"/>
  <c r="J86" i="22"/>
  <c r="G50" i="24" s="1"/>
  <c r="Y73" i="22"/>
  <c r="Z73" i="22"/>
  <c r="V48" i="24" s="1"/>
  <c r="W81" i="22"/>
  <c r="U81" i="22"/>
  <c r="U74" i="22"/>
  <c r="U85" i="22"/>
  <c r="E77" i="22"/>
  <c r="W84" i="22"/>
  <c r="G77" i="22"/>
  <c r="S130" i="23"/>
  <c r="S134" i="23"/>
  <c r="S125" i="23"/>
  <c r="S109" i="23"/>
  <c r="S113" i="23"/>
  <c r="S119" i="23"/>
  <c r="S110" i="23"/>
  <c r="S114" i="23"/>
  <c r="S129" i="23"/>
  <c r="S136" i="23"/>
  <c r="S104" i="23"/>
  <c r="S121" i="23"/>
  <c r="S123" i="23"/>
  <c r="S118" i="23"/>
  <c r="S124" i="23"/>
  <c r="S112" i="23"/>
  <c r="S105" i="23"/>
  <c r="S135" i="23"/>
  <c r="S115" i="23"/>
  <c r="S126" i="23"/>
  <c r="S133" i="23"/>
  <c r="S117" i="23"/>
  <c r="S106" i="23"/>
  <c r="S107" i="23"/>
  <c r="S103" i="23"/>
  <c r="S131" i="23"/>
  <c r="S111" i="23"/>
  <c r="S108" i="23"/>
  <c r="S120" i="23"/>
  <c r="S122" i="23"/>
  <c r="S116" i="23"/>
  <c r="S128" i="23"/>
  <c r="G80" i="22"/>
  <c r="W86" i="22"/>
  <c r="H70" i="22"/>
  <c r="E70" i="22" s="1"/>
  <c r="K85" i="22"/>
  <c r="F47" i="24"/>
  <c r="F38" i="24"/>
  <c r="S72" i="22"/>
  <c r="N46" i="24"/>
  <c r="N48" i="24"/>
  <c r="S73" i="22"/>
  <c r="S78" i="22"/>
  <c r="N42" i="24"/>
  <c r="S75" i="22"/>
  <c r="N52" i="24"/>
  <c r="G71" i="22"/>
  <c r="X80" i="22"/>
  <c r="U77" i="22"/>
  <c r="D117" i="23"/>
  <c r="D106" i="23"/>
  <c r="D118" i="23"/>
  <c r="D133" i="23"/>
  <c r="D135" i="23"/>
  <c r="D105" i="23"/>
  <c r="D121" i="23"/>
  <c r="D103" i="23"/>
  <c r="D124" i="23"/>
  <c r="D122" i="23"/>
  <c r="D120" i="23"/>
  <c r="D125" i="23"/>
  <c r="D114" i="23"/>
  <c r="D129" i="23"/>
  <c r="D136" i="23"/>
  <c r="D123" i="23"/>
  <c r="D130" i="23"/>
  <c r="D126" i="23"/>
  <c r="D115" i="23"/>
  <c r="D113" i="23"/>
  <c r="D109" i="23"/>
  <c r="D112" i="23"/>
  <c r="D116" i="23"/>
  <c r="D134" i="23"/>
  <c r="D131" i="23"/>
  <c r="D110" i="23"/>
  <c r="D119" i="23"/>
  <c r="D108" i="23"/>
  <c r="D107" i="23"/>
  <c r="D128" i="23"/>
  <c r="D111" i="23"/>
  <c r="D104" i="23"/>
  <c r="W78" i="22"/>
  <c r="W85" i="22"/>
  <c r="V123" i="23"/>
  <c r="V120" i="23"/>
  <c r="V119" i="23"/>
  <c r="V114" i="23"/>
  <c r="V105" i="23"/>
  <c r="V109" i="23"/>
  <c r="V131" i="23"/>
  <c r="V108" i="23"/>
  <c r="V125" i="23"/>
  <c r="V136" i="23"/>
  <c r="V112" i="23"/>
  <c r="V103" i="23"/>
  <c r="V110" i="23"/>
  <c r="V122" i="23"/>
  <c r="V111" i="23"/>
  <c r="V129" i="23"/>
  <c r="V133" i="23"/>
  <c r="V115" i="23"/>
  <c r="V134" i="23"/>
  <c r="V126" i="23"/>
  <c r="V124" i="23"/>
  <c r="V118" i="23"/>
  <c r="V116" i="23"/>
  <c r="V128" i="23"/>
  <c r="V107" i="23"/>
  <c r="V135" i="23"/>
  <c r="V117" i="23"/>
  <c r="V113" i="23"/>
  <c r="V106" i="23"/>
  <c r="V130" i="23"/>
  <c r="V104" i="23"/>
  <c r="V121" i="23"/>
  <c r="W74" i="22"/>
  <c r="E74" i="22"/>
  <c r="M76" i="22"/>
  <c r="U78" i="22"/>
  <c r="P77" i="22"/>
  <c r="M77" i="22" s="1"/>
  <c r="F46" i="24"/>
  <c r="K72" i="22"/>
  <c r="S85" i="22"/>
  <c r="N47" i="24"/>
  <c r="S81" i="22"/>
  <c r="N38" i="24"/>
  <c r="S84" i="22"/>
  <c r="K79" i="22"/>
  <c r="F43" i="24"/>
  <c r="S82" i="22"/>
  <c r="N39" i="24"/>
  <c r="N35" i="24"/>
  <c r="S71" i="22"/>
  <c r="W77" i="22"/>
  <c r="X83" i="22"/>
  <c r="W83" i="22" s="1"/>
  <c r="E69" i="22"/>
  <c r="W80" i="22"/>
  <c r="X76" i="22"/>
  <c r="U76" i="22" s="1"/>
  <c r="U39" i="24"/>
  <c r="AA82" i="22"/>
  <c r="B82" i="22" s="1"/>
  <c r="L93" i="22"/>
  <c r="T69" i="22"/>
  <c r="P69" i="22"/>
  <c r="M69" i="22" s="1"/>
  <c r="N50" i="24"/>
  <c r="S86" i="22"/>
  <c r="F48" i="24"/>
  <c r="K73" i="22"/>
  <c r="N44" i="24"/>
  <c r="S74" i="22"/>
  <c r="M80" i="22"/>
  <c r="I110" i="23"/>
  <c r="I121" i="23"/>
  <c r="I128" i="23"/>
  <c r="I120" i="23"/>
  <c r="I118" i="23"/>
  <c r="I123" i="23"/>
  <c r="I113" i="23"/>
  <c r="I122" i="23"/>
  <c r="I106" i="23"/>
  <c r="I117" i="23"/>
  <c r="I125" i="23"/>
  <c r="I116" i="23"/>
  <c r="I124" i="23"/>
  <c r="I112" i="23"/>
  <c r="I119" i="23"/>
  <c r="I109" i="23"/>
  <c r="I111" i="23"/>
  <c r="I126" i="23"/>
  <c r="I114" i="23"/>
  <c r="I136" i="23"/>
  <c r="I133" i="23"/>
  <c r="I107" i="23"/>
  <c r="I104" i="23"/>
  <c r="I130" i="23"/>
  <c r="I108" i="23"/>
  <c r="I134" i="23"/>
  <c r="I115" i="23"/>
  <c r="I131" i="23"/>
  <c r="I103" i="23"/>
  <c r="I105" i="23"/>
  <c r="I129" i="23"/>
  <c r="I135" i="23"/>
  <c r="G86" i="22"/>
  <c r="O136" i="23"/>
  <c r="O134" i="23"/>
  <c r="O111" i="23"/>
  <c r="O135" i="23"/>
  <c r="O116" i="23"/>
  <c r="O105" i="23"/>
  <c r="O120" i="23"/>
  <c r="O124" i="23"/>
  <c r="O118" i="23"/>
  <c r="O126" i="23"/>
  <c r="O114" i="23"/>
  <c r="O115" i="23"/>
  <c r="O121" i="23"/>
  <c r="O109" i="23"/>
  <c r="O129" i="23"/>
  <c r="O104" i="23"/>
  <c r="O130" i="23"/>
  <c r="O106" i="23"/>
  <c r="O125" i="23"/>
  <c r="O108" i="23"/>
  <c r="O133" i="23"/>
  <c r="O119" i="23"/>
  <c r="O113" i="23"/>
  <c r="O103" i="23"/>
  <c r="O112" i="23"/>
  <c r="O107" i="23"/>
  <c r="O117" i="23"/>
  <c r="O131" i="23"/>
  <c r="O123" i="23"/>
  <c r="O110" i="23"/>
  <c r="O122" i="23"/>
  <c r="O128" i="23"/>
  <c r="X70" i="22"/>
  <c r="U70" i="22" s="1"/>
  <c r="W73" i="22"/>
  <c r="I40" i="24"/>
  <c r="H40" i="24"/>
  <c r="H112" i="23"/>
  <c r="H123" i="23"/>
  <c r="H115" i="23"/>
  <c r="H129" i="23"/>
  <c r="H105" i="23"/>
  <c r="H114" i="23"/>
  <c r="H126" i="23"/>
  <c r="H109" i="23"/>
  <c r="H124" i="23"/>
  <c r="H121" i="23"/>
  <c r="H116" i="23"/>
  <c r="H133" i="23"/>
  <c r="H107" i="23"/>
  <c r="H103" i="23"/>
  <c r="H111" i="23"/>
  <c r="H113" i="23"/>
  <c r="H134" i="23"/>
  <c r="H119" i="23"/>
  <c r="H117" i="23"/>
  <c r="H122" i="23"/>
  <c r="H135" i="23"/>
  <c r="H120" i="23"/>
  <c r="H128" i="23"/>
  <c r="H108" i="23"/>
  <c r="H110" i="23"/>
  <c r="H104" i="23"/>
  <c r="H130" i="23"/>
  <c r="H131" i="23"/>
  <c r="H106" i="23"/>
  <c r="H136" i="23"/>
  <c r="H118" i="23"/>
  <c r="H125" i="23"/>
  <c r="K76" i="22"/>
  <c r="F51" i="24"/>
  <c r="S83" i="22"/>
  <c r="N49" i="24"/>
  <c r="F52" i="24"/>
  <c r="K75" i="22"/>
  <c r="F39" i="24"/>
  <c r="K82" i="22"/>
  <c r="F49" i="24"/>
  <c r="K83" i="22"/>
  <c r="N93" i="22"/>
  <c r="V69" i="22"/>
  <c r="O69" i="22"/>
  <c r="S79" i="22"/>
  <c r="N43" i="24"/>
  <c r="U52" i="24"/>
  <c r="AA75" i="22"/>
  <c r="B75" i="22" s="1"/>
  <c r="K78" i="22"/>
  <c r="F42" i="24"/>
  <c r="Z83" i="22" a="1"/>
  <c r="Y83" i="22" a="1"/>
  <c r="Y70" i="22" a="1"/>
  <c r="Z70" i="22" a="1"/>
  <c r="J70" i="22" a="1"/>
  <c r="I70" i="22" a="1"/>
  <c r="Y80" i="22" a="1"/>
  <c r="Z80" i="22" a="1"/>
  <c r="Q77" i="22" a="1"/>
  <c r="R77" i="22" a="1"/>
  <c r="Y76" i="22" a="1"/>
  <c r="Z76" i="22" a="1"/>
  <c r="Q69" i="22" a="1"/>
  <c r="R69" i="22" a="1"/>
  <c r="AE131" i="23"/>
  <c r="AE135" i="23"/>
  <c r="AE130" i="23"/>
  <c r="K81" i="22" l="1"/>
  <c r="H93" i="22"/>
  <c r="G93" i="22" s="1"/>
  <c r="R69" i="22"/>
  <c r="Q69" i="22"/>
  <c r="Z76" i="22"/>
  <c r="V51" i="24" s="1"/>
  <c r="Y76" i="22"/>
  <c r="R77" i="22"/>
  <c r="O45" i="24" s="1"/>
  <c r="Q77" i="22"/>
  <c r="Z80" i="22"/>
  <c r="V36" i="24" s="1"/>
  <c r="Y80" i="22"/>
  <c r="I70" i="22"/>
  <c r="J70" i="22"/>
  <c r="G37" i="24" s="1"/>
  <c r="Z70" i="22"/>
  <c r="V37" i="24" s="1"/>
  <c r="Y70" i="22"/>
  <c r="Y83" i="22"/>
  <c r="Z83" i="22"/>
  <c r="V49" i="24" s="1"/>
  <c r="W52" i="24"/>
  <c r="X52" i="24"/>
  <c r="V93" i="22"/>
  <c r="Q49" i="24"/>
  <c r="P49" i="24"/>
  <c r="I42" i="24"/>
  <c r="H42" i="24"/>
  <c r="Q43" i="24"/>
  <c r="P43" i="24"/>
  <c r="H39" i="24"/>
  <c r="I39" i="24"/>
  <c r="I48" i="24"/>
  <c r="H48" i="24"/>
  <c r="P93" i="22"/>
  <c r="W39" i="24"/>
  <c r="X39" i="24"/>
  <c r="Q35" i="24"/>
  <c r="P35" i="24"/>
  <c r="I46" i="24"/>
  <c r="H46" i="24"/>
  <c r="F41" i="24"/>
  <c r="K69" i="22"/>
  <c r="U45" i="24"/>
  <c r="AA77" i="22"/>
  <c r="B77" i="22" s="1"/>
  <c r="F36" i="24"/>
  <c r="K80" i="22"/>
  <c r="U44" i="24"/>
  <c r="AA74" i="22"/>
  <c r="B74" i="22" s="1"/>
  <c r="T93" i="22"/>
  <c r="X69" i="22"/>
  <c r="W69" i="22" s="1"/>
  <c r="Q39" i="24"/>
  <c r="P39" i="24"/>
  <c r="Q40" i="24"/>
  <c r="J40" i="24" s="1"/>
  <c r="P40" i="24"/>
  <c r="Q47" i="24"/>
  <c r="P47" i="24"/>
  <c r="P52" i="24"/>
  <c r="Q52" i="24"/>
  <c r="AA73" i="22"/>
  <c r="B73" i="22" s="1"/>
  <c r="U48" i="24"/>
  <c r="G41" i="24"/>
  <c r="S80" i="22"/>
  <c r="N36" i="24"/>
  <c r="U35" i="24"/>
  <c r="AA71" i="22"/>
  <c r="B71" i="22" s="1"/>
  <c r="S76" i="22"/>
  <c r="N51" i="24"/>
  <c r="AA79" i="22"/>
  <c r="B79" i="22" s="1"/>
  <c r="U43" i="24"/>
  <c r="F45" i="24"/>
  <c r="K77" i="22"/>
  <c r="I51" i="24"/>
  <c r="H51" i="24"/>
  <c r="P44" i="24"/>
  <c r="Q44" i="24"/>
  <c r="Q50" i="24"/>
  <c r="P50" i="24"/>
  <c r="M93" i="22"/>
  <c r="W76" i="22"/>
  <c r="O77" i="22"/>
  <c r="P48" i="24"/>
  <c r="Q48" i="24"/>
  <c r="H38" i="24"/>
  <c r="I38" i="24"/>
  <c r="G70" i="22"/>
  <c r="S70" i="22"/>
  <c r="N37" i="24"/>
  <c r="U46" i="24"/>
  <c r="AA72" i="22"/>
  <c r="B72" i="22" s="1"/>
  <c r="F44" i="24"/>
  <c r="K74" i="22"/>
  <c r="U40" i="24"/>
  <c r="AA84" i="22"/>
  <c r="B84" i="22" s="1"/>
  <c r="AA81" i="22"/>
  <c r="B81" i="22" s="1"/>
  <c r="U38" i="24"/>
  <c r="I49" i="24"/>
  <c r="H49" i="24"/>
  <c r="H52" i="24"/>
  <c r="I52" i="24"/>
  <c r="W70" i="22"/>
  <c r="U83" i="22"/>
  <c r="H43" i="24"/>
  <c r="I43" i="24"/>
  <c r="Q38" i="24"/>
  <c r="P38" i="24"/>
  <c r="U80" i="22"/>
  <c r="Q42" i="24"/>
  <c r="P42" i="24"/>
  <c r="Q46" i="24"/>
  <c r="P46" i="24"/>
  <c r="I47" i="24"/>
  <c r="H47" i="24"/>
  <c r="K86" i="22"/>
  <c r="F50" i="24"/>
  <c r="AA86" i="22"/>
  <c r="B86" i="22" s="1"/>
  <c r="U50" i="24"/>
  <c r="AA78" i="22"/>
  <c r="B78" i="22" s="1"/>
  <c r="U42" i="24"/>
  <c r="F35" i="24"/>
  <c r="K71" i="22"/>
  <c r="AA85" i="22"/>
  <c r="B85" i="22" s="1"/>
  <c r="U47" i="24"/>
  <c r="Z69" i="22" a="1"/>
  <c r="Y69" i="22" a="1"/>
  <c r="AD134" i="23"/>
  <c r="AD131" i="23"/>
  <c r="AE134" i="23"/>
  <c r="AD130" i="23"/>
  <c r="AD135" i="23"/>
  <c r="I93" i="22" l="1"/>
  <c r="J49" i="24"/>
  <c r="J93" i="22"/>
  <c r="E93" i="22"/>
  <c r="J48" i="24"/>
  <c r="J47" i="24"/>
  <c r="J43" i="24"/>
  <c r="Y69" i="22"/>
  <c r="Z69" i="22"/>
  <c r="X42" i="24"/>
  <c r="W42" i="24"/>
  <c r="P37" i="24"/>
  <c r="Q37" i="24"/>
  <c r="Q51" i="24"/>
  <c r="J51" i="24" s="1"/>
  <c r="P51" i="24"/>
  <c r="P36" i="24"/>
  <c r="Q36" i="24"/>
  <c r="X48" i="24"/>
  <c r="W48" i="24"/>
  <c r="X44" i="24"/>
  <c r="W44" i="24"/>
  <c r="U69" i="22"/>
  <c r="H35" i="24"/>
  <c r="I35" i="24"/>
  <c r="J35" i="24" s="1"/>
  <c r="X43" i="24"/>
  <c r="W43" i="24"/>
  <c r="J52" i="24"/>
  <c r="H36" i="24"/>
  <c r="I36" i="24"/>
  <c r="J36" i="24" s="1"/>
  <c r="H41" i="24"/>
  <c r="I41" i="24"/>
  <c r="U37" i="24"/>
  <c r="AA70" i="22"/>
  <c r="B70" i="22" s="1"/>
  <c r="U36" i="24"/>
  <c r="AA80" i="22"/>
  <c r="B80" i="22" s="1"/>
  <c r="U51" i="24"/>
  <c r="AA76" i="22"/>
  <c r="B76" i="22" s="1"/>
  <c r="X47" i="24"/>
  <c r="W47" i="24"/>
  <c r="X40" i="24"/>
  <c r="W40" i="24"/>
  <c r="X46" i="24"/>
  <c r="W46" i="24"/>
  <c r="J38" i="24"/>
  <c r="W35" i="24"/>
  <c r="X35" i="24"/>
  <c r="H50" i="24"/>
  <c r="I50" i="24"/>
  <c r="J50" i="24" s="1"/>
  <c r="X38" i="24"/>
  <c r="W38" i="24"/>
  <c r="J39" i="24"/>
  <c r="N45" i="24"/>
  <c r="S77" i="22"/>
  <c r="Q93" i="22"/>
  <c r="N41" i="24"/>
  <c r="S69" i="22"/>
  <c r="X93" i="22"/>
  <c r="W93" i="22" s="1"/>
  <c r="X45" i="24"/>
  <c r="W45" i="24"/>
  <c r="X50" i="24"/>
  <c r="W50" i="24"/>
  <c r="I44" i="24"/>
  <c r="J44" i="24" s="1"/>
  <c r="H44" i="24"/>
  <c r="H45" i="24"/>
  <c r="I45" i="24"/>
  <c r="J46" i="24"/>
  <c r="O93" i="22"/>
  <c r="J42" i="24"/>
  <c r="AA83" i="22"/>
  <c r="B83" i="22" s="1"/>
  <c r="U49" i="24"/>
  <c r="F37" i="24"/>
  <c r="K70" i="22"/>
  <c r="R93" i="22"/>
  <c r="O41" i="24"/>
  <c r="K93" i="22" l="1"/>
  <c r="S93" i="22"/>
  <c r="U93" i="22"/>
  <c r="W49" i="24"/>
  <c r="X49" i="24"/>
  <c r="Q41" i="24"/>
  <c r="J41" i="24" s="1"/>
  <c r="P41" i="24"/>
  <c r="X37" i="24"/>
  <c r="W37" i="24"/>
  <c r="Y93" i="22"/>
  <c r="U41" i="24"/>
  <c r="AA69" i="22"/>
  <c r="B69" i="22" s="1"/>
  <c r="W36" i="24"/>
  <c r="X36" i="24"/>
  <c r="I37" i="24"/>
  <c r="J37" i="24" s="1"/>
  <c r="H37" i="24"/>
  <c r="Z93" i="22"/>
  <c r="V41" i="24"/>
  <c r="Q45" i="24"/>
  <c r="J45" i="24" s="1"/>
  <c r="P45" i="24"/>
  <c r="W51" i="24"/>
  <c r="X51" i="24"/>
  <c r="AA93" i="22" l="1"/>
  <c r="X41" i="24"/>
  <c r="W41" i="24"/>
</calcChain>
</file>

<file path=xl/comments1.xml><?xml version="1.0" encoding="utf-8"?>
<comments xmlns="http://schemas.openxmlformats.org/spreadsheetml/2006/main">
  <authors>
    <author>Edmund</author>
    <author>quyang</author>
    <author>KAEMANKMCHAN</author>
    <author>huangcipan</author>
    <author>wutieyun</author>
    <author>songguangyu</author>
    <author>sunjiajia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Q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BM19" authorId="1">
      <text>
        <r>
          <rPr>
            <b/>
            <sz val="9"/>
            <color indexed="81"/>
            <rFont val="Tahoma"/>
            <family val="2"/>
          </rPr>
          <t>LB/RB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3" authorId="3">
      <text>
        <r>
          <rPr>
            <b/>
            <sz val="9"/>
            <color indexed="81"/>
            <rFont val="Tahoma"/>
            <family val="2"/>
          </rPr>
          <t>10 men@82' when 1-1</t>
        </r>
      </text>
    </comment>
    <comment ref="AR23" authorId="3">
      <text>
        <r>
          <rPr>
            <sz val="9"/>
            <color indexed="81"/>
            <rFont val="Tahoma"/>
            <family val="2"/>
          </rPr>
          <t xml:space="preserve">2 y@82'
</t>
        </r>
      </text>
    </comment>
    <comment ref="K26" authorId="4">
      <text>
        <r>
          <rPr>
            <b/>
            <sz val="9"/>
            <color indexed="81"/>
            <rFont val="Tahoma"/>
            <family val="2"/>
          </rPr>
          <t>late goal @90+2'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6" authorId="4">
      <text>
        <r>
          <rPr>
            <b/>
            <sz val="9"/>
            <color indexed="81"/>
            <rFont val="Tahoma"/>
            <family val="2"/>
          </rPr>
          <t>late goal @90'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8" authorId="5">
      <text>
        <r>
          <rPr>
            <b/>
            <sz val="9"/>
            <color indexed="81"/>
            <rFont val="Tahoma"/>
            <family val="2"/>
          </rPr>
          <t>PG@17'when0-1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8" authorId="5">
      <text>
        <r>
          <rPr>
            <b/>
            <sz val="9"/>
            <color indexed="81"/>
            <rFont val="Tahoma"/>
            <family val="2"/>
          </rPr>
          <t>late goal@85'when2-2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8" authorId="6">
      <text>
        <r>
          <rPr>
            <b/>
            <sz val="9"/>
            <color indexed="81"/>
            <rFont val="Tahoma"/>
            <family val="2"/>
          </rPr>
          <t>-0.7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8" authorId="5">
      <text>
        <r>
          <rPr>
            <b/>
            <sz val="9"/>
            <color indexed="81"/>
            <rFont val="Tahoma"/>
            <family val="2"/>
          </rPr>
          <t>PG@17'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9" authorId="5">
      <text>
        <r>
          <rPr>
            <b/>
            <sz val="9"/>
            <color indexed="81"/>
            <rFont val="Tahoma"/>
            <family val="2"/>
          </rPr>
          <t>PG@27'when0-0
late goal@87'when0-2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1" authorId="3">
      <text>
        <r>
          <rPr>
            <b/>
            <sz val="9"/>
            <color indexed="81"/>
            <rFont val="Tahoma"/>
            <family val="2"/>
          </rPr>
          <t>2.4</t>
        </r>
      </text>
    </comment>
    <comment ref="AR35" authorId="3">
      <text>
        <r>
          <rPr>
            <b/>
            <sz val="9"/>
            <color indexed="81"/>
            <rFont val="Tahoma"/>
            <family val="2"/>
          </rPr>
          <t xml:space="preserve">early sub @28' 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2" authorId="7">
      <text>
        <r>
          <rPr>
            <b/>
            <sz val="9"/>
            <color indexed="81"/>
            <rFont val="Tahoma"/>
            <family val="2"/>
          </rPr>
          <t>pg@68'
late goal@86'</t>
        </r>
      </text>
    </comment>
    <comment ref="AM42" authorId="4">
      <text>
        <r>
          <rPr>
            <b/>
            <sz val="9"/>
            <color indexed="81"/>
            <rFont val="Tahoma"/>
            <family val="2"/>
          </rPr>
          <t>out for 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42" authorId="4">
      <text>
        <r>
          <rPr>
            <b/>
            <sz val="9"/>
            <color indexed="81"/>
            <rFont val="Tahoma"/>
            <family val="2"/>
          </rPr>
          <t>out for 12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43" authorId="3">
      <text>
        <r>
          <rPr>
            <b/>
            <sz val="9"/>
            <color indexed="81"/>
            <rFont val="Tahoma"/>
            <family val="2"/>
          </rPr>
          <t>early sub @39'</t>
        </r>
      </text>
    </comment>
    <comment ref="CB43" authorId="4">
      <text>
        <r>
          <rPr>
            <b/>
            <sz val="9"/>
            <color indexed="81"/>
            <rFont val="Tahoma"/>
            <family val="2"/>
          </rPr>
          <t>released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4" authorId="4">
      <text>
        <r>
          <rPr>
            <b/>
            <sz val="9"/>
            <color indexed="81"/>
            <rFont val="Tahoma"/>
            <family val="2"/>
          </rPr>
          <t>ET Niigata 2-1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44" authorId="4">
      <text>
        <r>
          <rPr>
            <b/>
            <sz val="9"/>
            <color indexed="81"/>
            <rFont val="Tahoma"/>
            <family val="2"/>
          </rPr>
          <t>goal @102'</t>
        </r>
      </text>
    </comment>
    <comment ref="L46" authorId="7">
      <text>
        <r>
          <rPr>
            <b/>
            <sz val="9"/>
            <color indexed="81"/>
            <rFont val="Tahoma"/>
            <family val="2"/>
          </rPr>
          <t>og@40' when 0-0</t>
        </r>
      </text>
    </comment>
    <comment ref="BM46" authorId="7">
      <text>
        <r>
          <rPr>
            <b/>
            <sz val="9"/>
            <color indexed="81"/>
            <rFont val="Tahoma"/>
            <family val="2"/>
          </rPr>
          <t>OG@40'</t>
        </r>
      </text>
    </comment>
    <comment ref="K4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2-3</t>
        </r>
      </text>
    </comment>
    <comment ref="AO48" authorId="4">
      <text>
        <r>
          <rPr>
            <b/>
            <sz val="9"/>
            <color indexed="81"/>
            <rFont val="Tahoma"/>
            <family val="2"/>
          </rPr>
          <t>from Nagoya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8" authorId="4">
      <text>
        <r>
          <rPr>
            <b/>
            <sz val="9"/>
            <color indexed="81"/>
            <rFont val="Tahoma"/>
            <family val="2"/>
          </rPr>
          <t>from Nagoya</t>
        </r>
      </text>
    </comment>
    <comment ref="AW4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GOAL@95' WHEN 1-1</t>
        </r>
      </text>
    </comment>
    <comment ref="AZ48" authorId="4">
      <text>
        <r>
          <rPr>
            <b/>
            <sz val="9"/>
            <color indexed="81"/>
            <rFont val="Tahoma"/>
            <family val="2"/>
          </rPr>
          <t>from Jaibos Tampico Madero</t>
        </r>
      </text>
    </comment>
    <comment ref="BR49" authorId="4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AV52" authorId="4">
      <text>
        <r>
          <rPr>
            <b/>
            <sz val="9"/>
            <color indexed="81"/>
            <rFont val="Tahoma"/>
            <family val="2"/>
          </rPr>
          <t>from Tosu</t>
        </r>
      </text>
    </comment>
    <comment ref="BT52" authorId="4">
      <text>
        <r>
          <rPr>
            <b/>
            <sz val="9"/>
            <color indexed="81"/>
            <rFont val="Tahoma"/>
            <family val="2"/>
          </rPr>
          <t>from Tosu</t>
        </r>
      </text>
    </comment>
    <comment ref="L53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1-1</t>
        </r>
      </text>
    </comment>
    <comment ref="BY53" authorId="4">
      <text>
        <r>
          <rPr>
            <b/>
            <sz val="9"/>
            <color indexed="81"/>
            <rFont val="Tahoma"/>
            <family val="2"/>
          </rPr>
          <t>to Montedio Yamagata</t>
        </r>
      </text>
    </comment>
    <comment ref="BZ53" authorId="4">
      <text>
        <r>
          <rPr>
            <b/>
            <sz val="9"/>
            <color indexed="81"/>
            <rFont val="Tahoma"/>
            <family val="2"/>
          </rPr>
          <t>to Matsumoto Yamaga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53" authorId="4">
      <text>
        <r>
          <rPr>
            <b/>
            <sz val="9"/>
            <color indexed="81"/>
            <rFont val="Tahoma"/>
            <family val="2"/>
          </rPr>
          <t>to VVN</t>
        </r>
      </text>
    </comment>
    <comment ref="L54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 ten men@39' when 1-0</t>
        </r>
      </text>
    </comment>
    <comment ref="L56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PK@89' WHEN 2-3</t>
        </r>
      </text>
    </comment>
    <comment ref="K5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1-2</t>
        </r>
      </text>
    </comment>
    <comment ref="BT5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OUT@30'</t>
        </r>
      </text>
    </comment>
    <comment ref="L5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OG@53' WHEN 0-0
LATE GOAL@88' WHEN 0-1</t>
        </r>
      </text>
    </comment>
    <comment ref="U58" authorId="8">
      <text>
        <r>
          <rPr>
            <b/>
            <sz val="9"/>
            <color indexed="81"/>
            <rFont val="Tahoma"/>
            <family val="2"/>
          </rPr>
          <t>2.525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5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OG@53'</t>
        </r>
      </text>
    </comment>
    <comment ref="S59" authorId="8">
      <text>
        <r>
          <rPr>
            <b/>
            <sz val="9"/>
            <color indexed="81"/>
            <rFont val="Tahoma"/>
            <family val="2"/>
          </rPr>
          <t>-1.175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0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OG@90+4' when 2-1</t>
        </r>
      </text>
    </comment>
    <comment ref="U60" authorId="7">
      <text>
        <r>
          <rPr>
            <b/>
            <sz val="9"/>
            <color indexed="81"/>
            <rFont val="Tahoma"/>
            <family val="2"/>
          </rPr>
          <t>2.66</t>
        </r>
      </text>
    </comment>
    <comment ref="AR60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OG@90+4' </t>
        </r>
      </text>
    </comment>
    <comment ref="S61" authorId="8">
      <text>
        <r>
          <rPr>
            <b/>
            <sz val="9"/>
            <color indexed="81"/>
            <rFont val="Tahoma"/>
            <family val="2"/>
          </rPr>
          <t>-0.275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2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OG@18' when 0-0</t>
        </r>
      </text>
    </comment>
    <comment ref="S62" authorId="8">
      <text>
        <r>
          <rPr>
            <b/>
            <sz val="9"/>
            <color indexed="81"/>
            <rFont val="Tahoma"/>
            <family val="2"/>
          </rPr>
          <t>-0.025</t>
        </r>
      </text>
    </comment>
    <comment ref="BF63" authorId="3">
      <text>
        <r>
          <rPr>
            <b/>
            <sz val="9"/>
            <color indexed="81"/>
            <rFont val="Tahoma"/>
            <family val="2"/>
          </rPr>
          <t>early sub @12'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Edmund</author>
    <author>quyang</author>
    <author>KAEMANKMCHAN</author>
    <author>huangcipan</author>
    <author>songguangyu</author>
    <author>wutieyun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23" authorId="3">
      <text>
        <r>
          <rPr>
            <b/>
            <sz val="9"/>
            <color indexed="81"/>
            <rFont val="Tahoma"/>
            <family val="2"/>
          </rPr>
          <t>0.7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4" authorId="3">
      <text>
        <r>
          <rPr>
            <b/>
            <sz val="9"/>
            <color indexed="81"/>
            <rFont val="Tahoma"/>
            <family val="2"/>
          </rPr>
          <t>-1.025</t>
        </r>
      </text>
    </comment>
    <comment ref="BB27" authorId="3">
      <text>
        <r>
          <rPr>
            <b/>
            <sz val="9"/>
            <color indexed="81"/>
            <rFont val="Tahoma"/>
            <family val="2"/>
          </rPr>
          <t>early sub @7'</t>
        </r>
      </text>
    </comment>
    <comment ref="K28" authorId="4">
      <text>
        <r>
          <rPr>
            <b/>
            <sz val="9"/>
            <color indexed="81"/>
            <rFont val="Tahoma"/>
            <family val="2"/>
          </rPr>
          <t>PG@75'when1-0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28" authorId="5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AZ29" authorId="5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1" authorId="3">
      <text>
        <r>
          <rPr>
            <b/>
            <sz val="9"/>
            <color indexed="81"/>
            <rFont val="Tahoma"/>
            <family val="2"/>
          </rPr>
          <t xml:space="preserve">late goal @86' </t>
        </r>
      </text>
    </comment>
    <comment ref="L31" authorId="3">
      <text>
        <r>
          <rPr>
            <b/>
            <sz val="9"/>
            <color indexed="81"/>
            <rFont val="Tahoma"/>
            <family val="2"/>
          </rPr>
          <t>late goal @90+3'</t>
        </r>
      </text>
    </comment>
    <comment ref="S32" authorId="3">
      <text>
        <r>
          <rPr>
            <b/>
            <sz val="9"/>
            <color indexed="81"/>
            <rFont val="Tahoma"/>
            <family val="2"/>
          </rPr>
          <t>0.07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4" authorId="3">
      <text>
        <r>
          <rPr>
            <b/>
            <sz val="9"/>
            <color indexed="81"/>
            <rFont val="Tahoma"/>
            <family val="2"/>
          </rPr>
          <t>late goal @87'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34" authorId="3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38" authorId="3">
      <text>
        <r>
          <rPr>
            <b/>
            <sz val="9"/>
            <color indexed="81"/>
            <rFont val="Tahoma"/>
            <family val="2"/>
          </rPr>
          <t>2A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38" authorId="3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K39" authorId="3">
      <text>
        <r>
          <rPr>
            <b/>
            <sz val="9"/>
            <color indexed="81"/>
            <rFont val="Tahoma"/>
            <family val="2"/>
          </rPr>
          <t>late gaol @86'</t>
        </r>
      </text>
    </comment>
    <comment ref="L40" authorId="3">
      <text>
        <r>
          <rPr>
            <b/>
            <sz val="9"/>
            <color indexed="81"/>
            <rFont val="Tahoma"/>
            <family val="2"/>
          </rPr>
          <t>10 men @76' when 0:1</t>
        </r>
      </text>
    </comment>
    <comment ref="AV41" authorId="3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2" authorId="6">
      <text>
        <r>
          <rPr>
            <b/>
            <sz val="9"/>
            <color indexed="81"/>
            <rFont val="Tahoma"/>
            <family val="2"/>
          </rPr>
          <t>pg@68'
late goal@86'</t>
        </r>
      </text>
    </comment>
    <comment ref="AW42" authorId="6">
      <text>
        <r>
          <rPr>
            <b/>
            <sz val="9"/>
            <color indexed="81"/>
            <rFont val="Tahoma"/>
            <family val="2"/>
          </rPr>
          <t>PG @68'
A</t>
        </r>
      </text>
    </comment>
    <comment ref="K43" authorId="3">
      <text>
        <r>
          <rPr>
            <b/>
            <sz val="9"/>
            <color indexed="81"/>
            <rFont val="Tahoma"/>
            <family val="2"/>
          </rPr>
          <t>late goal @90+4'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3" authorId="3">
      <text>
        <r>
          <rPr>
            <b/>
            <sz val="9"/>
            <color indexed="81"/>
            <rFont val="Tahoma"/>
            <family val="2"/>
          </rPr>
          <t>2.92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43" authorId="1">
      <text>
        <r>
          <rPr>
            <b/>
            <sz val="9"/>
            <color indexed="81"/>
            <rFont val="Tahoma"/>
            <family val="2"/>
          </rPr>
          <t>to Zweig. Kanazawa</t>
        </r>
      </text>
    </comment>
    <comment ref="AU45" authorId="3">
      <text>
        <r>
          <rPr>
            <b/>
            <sz val="9"/>
            <color indexed="81"/>
            <rFont val="Tahoma"/>
            <family val="2"/>
          </rPr>
          <t>early sub @42'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47" authorId="6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T47" authorId="6">
      <text>
        <r>
          <rPr>
            <b/>
            <sz val="9"/>
            <color indexed="81"/>
            <rFont val="Tahoma"/>
            <family val="2"/>
          </rPr>
          <t>2</t>
        </r>
      </text>
    </comment>
    <comment ref="AR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A@61'</t>
        </r>
      </text>
    </comment>
    <comment ref="K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3-2</t>
        </r>
      </text>
    </comment>
    <comment ref="AO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GOAL@113' WHEN 2-2</t>
        </r>
      </text>
    </comment>
    <comment ref="BK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GOAL@96' WHEN 1-2</t>
        </r>
      </text>
    </comment>
    <comment ref="AT5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CK51" authorId="5">
      <text>
        <r>
          <rPr>
            <b/>
            <sz val="9"/>
            <color indexed="81"/>
            <rFont val="Tahoma"/>
            <family val="2"/>
          </rPr>
          <t>to Tokushima</t>
        </r>
      </text>
    </comment>
    <comment ref="CL51" authorId="5">
      <text>
        <r>
          <rPr>
            <b/>
            <sz val="9"/>
            <color indexed="81"/>
            <rFont val="Tahoma"/>
            <family val="2"/>
          </rPr>
          <t>to VVN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1-2</t>
        </r>
      </text>
    </comment>
    <comment ref="L5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1-0</t>
        </r>
      </text>
    </comment>
    <comment ref="AV55" authorId="5">
      <text>
        <r>
          <rPr>
            <b/>
            <sz val="9"/>
            <color indexed="81"/>
            <rFont val="Tahoma"/>
            <family val="2"/>
          </rPr>
          <t>out for 5 weeks</t>
        </r>
      </text>
    </comment>
    <comment ref="CJ55" authorId="5">
      <text>
        <r>
          <rPr>
            <b/>
            <sz val="9"/>
            <color indexed="81"/>
            <rFont val="Tahoma"/>
            <family val="2"/>
          </rPr>
          <t>to Hiroshima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0-0</t>
        </r>
      </text>
    </comment>
    <comment ref="K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PK@79' when 2-1
late goal@85' when 3-1</t>
        </r>
      </text>
    </comment>
    <comment ref="AX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PK@79'</t>
        </r>
      </text>
    </comment>
    <comment ref="S60" authorId="7">
      <text>
        <r>
          <rPr>
            <b/>
            <sz val="9"/>
            <color indexed="81"/>
            <rFont val="Tahoma"/>
            <family val="2"/>
          </rPr>
          <t>0.1</t>
        </r>
      </text>
    </comment>
    <comment ref="L6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1-3</t>
        </r>
      </text>
    </comment>
    <comment ref="L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1-4</t>
        </r>
      </text>
    </comment>
    <comment ref="L6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PG@23' WHEN 0-0</t>
        </r>
      </text>
    </comment>
    <comment ref="AU6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A</t>
        </r>
      </text>
    </comment>
    <comment ref="K6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PG@52' WHEN 1-0</t>
        </r>
      </text>
    </comment>
    <comment ref="AX6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PG@52'</t>
        </r>
      </text>
    </comment>
    <comment ref="K6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OG@31' WHEN 0-0</t>
        </r>
      </text>
    </comment>
    <comment ref="L6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men@18' when 0-0
OG@72' WHEN 2-0
</t>
        </r>
      </text>
    </comment>
    <comment ref="AN6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OG@72' </t>
        </r>
      </text>
    </comment>
    <comment ref="K7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1-0</t>
        </r>
      </text>
    </comment>
    <comment ref="K7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3-1</t>
        </r>
      </text>
    </comment>
    <comment ref="S71" authorId="7">
      <text>
        <r>
          <rPr>
            <b/>
            <sz val="9"/>
            <color indexed="81"/>
            <rFont val="Tahoma"/>
            <family val="2"/>
          </rPr>
          <t>-0.075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7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</t>
        </r>
      </text>
    </comment>
    <comment ref="AP7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AU7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A</t>
        </r>
      </text>
    </comment>
    <comment ref="AS72" authorId="5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K7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ET:3-1</t>
        </r>
      </text>
    </comment>
    <comment ref="K7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ET:2-1</t>
        </r>
      </text>
    </comment>
  </commentList>
</comments>
</file>

<file path=xl/comments3.xml><?xml version="1.0" encoding="utf-8"?>
<comments xmlns="http://schemas.openxmlformats.org/spreadsheetml/2006/main">
  <authors>
    <author>Edmund</author>
    <author>quyang</author>
    <author>KAEMANKMCHAN</author>
    <author>huangcipan</author>
    <author>songguangyu</author>
    <author>wutieyun</author>
    <author>chenjiaqi</author>
    <author>songjuxiong</author>
    <author>sunjiajia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RWB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BL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BN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P19" authorId="1">
      <text>
        <r>
          <rPr>
            <b/>
            <sz val="9"/>
            <color indexed="81"/>
            <rFont val="Tahoma"/>
            <family val="2"/>
          </rPr>
          <t>LWB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7" authorId="3">
      <text>
        <r>
          <rPr>
            <b/>
            <sz val="9"/>
            <color indexed="81"/>
            <rFont val="Tahoma"/>
            <family val="2"/>
          </rPr>
          <t>OG @44' when 1:1</t>
        </r>
      </text>
    </comment>
    <comment ref="BH28" authorId="4">
      <text>
        <r>
          <rPr>
            <b/>
            <sz val="9"/>
            <color indexed="81"/>
            <rFont val="Tahoma"/>
            <family val="2"/>
          </rPr>
          <t>subout@14‘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29" authorId="5">
      <text>
        <r>
          <rPr>
            <b/>
            <sz val="9"/>
            <color indexed="81"/>
            <rFont val="Tahoma"/>
            <family val="2"/>
          </rPr>
          <t>out for 2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29" authorId="5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K32" authorId="3">
      <text>
        <r>
          <rPr>
            <b/>
            <sz val="9"/>
            <color indexed="81"/>
            <rFont val="Tahoma"/>
            <family val="2"/>
          </rPr>
          <t>late goal @87'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34" authorId="5">
      <text>
        <r>
          <rPr>
            <b/>
            <sz val="9"/>
            <color indexed="81"/>
            <rFont val="Tahoma"/>
            <family val="2"/>
          </rPr>
          <t>out for 2 monehs</t>
        </r>
      </text>
    </comment>
    <comment ref="L37" authorId="3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L42" authorId="6">
      <text>
        <r>
          <rPr>
            <b/>
            <sz val="9"/>
            <color indexed="81"/>
            <rFont val="Tahoma"/>
            <family val="2"/>
          </rPr>
          <t>late goal@90'</t>
        </r>
      </text>
    </comment>
    <comment ref="K44" authorId="5">
      <text>
        <r>
          <rPr>
            <b/>
            <sz val="9"/>
            <color indexed="81"/>
            <rFont val="Tahoma"/>
            <family val="2"/>
          </rPr>
          <t>ET Sapporo 2-5</t>
        </r>
      </text>
    </comment>
    <comment ref="L45" authorId="3">
      <text>
        <r>
          <rPr>
            <b/>
            <sz val="9"/>
            <color indexed="81"/>
            <rFont val="Tahoma"/>
            <family val="2"/>
          </rPr>
          <t>late goal @88' when 1-1</t>
        </r>
      </text>
    </comment>
    <comment ref="BL4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SUB OUT EARLY@38'</t>
        </r>
      </text>
    </comment>
    <comment ref="BQ4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SUB OUT EARLY@40'</t>
        </r>
      </text>
    </comment>
    <comment ref="K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GOAL@90'+6 WHEN 1-2</t>
        </r>
      </text>
    </comment>
    <comment ref="AU48" authorId="5">
      <text>
        <r>
          <rPr>
            <b/>
            <sz val="9"/>
            <color indexed="81"/>
            <rFont val="Tahoma"/>
            <family val="2"/>
          </rPr>
          <t>from Muangthong United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R48" authorId="5">
      <text>
        <r>
          <rPr>
            <b/>
            <sz val="9"/>
            <color indexed="81"/>
            <rFont val="Tahoma"/>
            <family val="2"/>
          </rPr>
          <t>from Iwata</t>
        </r>
      </text>
    </comment>
    <comment ref="BV49" authorId="5">
      <text>
        <r>
          <rPr>
            <b/>
            <sz val="9"/>
            <color indexed="81"/>
            <rFont val="Tahoma"/>
            <family val="2"/>
          </rPr>
          <t>to Mito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49" authorId="5">
      <text>
        <r>
          <rPr>
            <b/>
            <sz val="9"/>
            <color indexed="81"/>
            <rFont val="Tahoma"/>
            <family val="2"/>
          </rPr>
          <t>return home</t>
        </r>
      </text>
    </comment>
    <comment ref="K5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</t>
        </r>
      </text>
    </comment>
    <comment ref="L5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ten men@38'</t>
        </r>
      </text>
    </comment>
    <comment ref="AN5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out@7'</t>
        </r>
      </text>
    </comment>
    <comment ref="AQ50" authorId="5">
      <text>
        <r>
          <rPr>
            <b/>
            <sz val="9"/>
            <color indexed="81"/>
            <rFont val="Tahoma"/>
            <family val="2"/>
          </rPr>
          <t>from Sendai</t>
        </r>
      </text>
    </comment>
    <comment ref="BR5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</t>
        </r>
      </text>
    </comment>
    <comment ref="K52" authorId="3">
      <text>
        <r>
          <rPr>
            <b/>
            <sz val="9"/>
            <color indexed="81"/>
            <rFont val="Tahoma"/>
            <family val="2"/>
          </rPr>
          <t>10 men @76' when 0:1</t>
        </r>
      </text>
    </comment>
    <comment ref="AW52" authorId="3">
      <text>
        <r>
          <rPr>
            <b/>
            <sz val="9"/>
            <color indexed="81"/>
            <rFont val="Tahoma"/>
            <family val="2"/>
          </rPr>
          <t>2 yellow @76' when 0:1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PK@28' WHEN 0-0</t>
        </r>
      </text>
    </comment>
    <comment ref="L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2-1</t>
        </r>
      </text>
    </comment>
    <comment ref="AM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OUT@27'</t>
        </r>
      </text>
    </comment>
    <comment ref="K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PK@69' WHEN 0-1</t>
        </r>
      </text>
    </comment>
    <comment ref="L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PK@60' WHEN 0-0</t>
        </r>
      </text>
    </comment>
    <comment ref="AW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PK@69'</t>
        </r>
      </text>
    </comment>
    <comment ref="S61" authorId="6">
      <text>
        <r>
          <rPr>
            <b/>
            <sz val="9"/>
            <color indexed="81"/>
            <rFont val="Tahoma"/>
            <family val="2"/>
          </rPr>
          <t>-0.61</t>
        </r>
      </text>
    </comment>
    <comment ref="AW6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S62" authorId="7">
      <text>
        <r>
          <rPr>
            <b/>
            <sz val="9"/>
            <color indexed="81"/>
            <rFont val="Tahoma"/>
            <family val="2"/>
          </rPr>
          <t>-0.525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3" authorId="7">
      <text>
        <r>
          <rPr>
            <b/>
            <sz val="9"/>
            <color indexed="81"/>
            <rFont val="Tahoma"/>
            <family val="2"/>
          </rPr>
          <t>-0.375</t>
        </r>
      </text>
    </comment>
    <comment ref="AW63" authorId="5">
      <text>
        <r>
          <rPr>
            <b/>
            <sz val="9"/>
            <color indexed="81"/>
            <rFont val="Tahoma"/>
            <family val="2"/>
          </rPr>
          <t>internal susp</t>
        </r>
      </text>
    </comment>
    <comment ref="BG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OUT@43'</t>
        </r>
      </text>
    </comment>
    <comment ref="S64" authorId="5">
      <text>
        <r>
          <rPr>
            <b/>
            <sz val="9"/>
            <color indexed="81"/>
            <rFont val="Tahoma"/>
            <family val="2"/>
          </rPr>
          <t>-0.2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64" authorId="8">
      <text>
        <r>
          <rPr>
            <b/>
            <sz val="9"/>
            <color indexed="81"/>
            <rFont val="Tahoma"/>
            <family val="2"/>
          </rPr>
          <t>sub out @ 9'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2-2</t>
        </r>
      </text>
    </comment>
  </commentList>
</comments>
</file>

<file path=xl/comments4.xml><?xml version="1.0" encoding="utf-8"?>
<comments xmlns="http://schemas.openxmlformats.org/spreadsheetml/2006/main">
  <authors>
    <author>Edmund</author>
    <author>quyang</author>
    <author>KAEMANKMCHAN</author>
    <author>huangcipan</author>
    <author>chenjiaqi</author>
    <author>wutieyun</author>
    <author>songguangyu</author>
    <author>sunjiajia</author>
    <author>zhangwenkang</author>
    <author>songjuxiong</author>
    <author>huqiumi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AM/CM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4" authorId="3">
      <text>
        <r>
          <rPr>
            <b/>
            <sz val="9"/>
            <color indexed="81"/>
            <rFont val="Tahoma"/>
            <family val="2"/>
          </rPr>
          <t>late goal @90+1'</t>
        </r>
      </text>
    </comment>
    <comment ref="K25" authorId="4">
      <text>
        <r>
          <rPr>
            <b/>
            <sz val="9"/>
            <color indexed="81"/>
            <rFont val="Tahoma"/>
            <family val="2"/>
          </rPr>
          <t>PG@89'</t>
        </r>
      </text>
    </comment>
    <comment ref="AT25" authorId="4">
      <text>
        <r>
          <rPr>
            <b/>
            <sz val="9"/>
            <color indexed="81"/>
            <rFont val="Tahoma"/>
            <family val="2"/>
          </rPr>
          <t>OG@44' when 0-0</t>
        </r>
      </text>
    </comment>
    <comment ref="AW25" authorId="4">
      <text>
        <r>
          <rPr>
            <b/>
            <sz val="9"/>
            <color indexed="81"/>
            <rFont val="Tahoma"/>
            <family val="2"/>
          </rPr>
          <t>PG@89'</t>
        </r>
      </text>
    </comment>
    <comment ref="S26" authorId="3">
      <text>
        <r>
          <rPr>
            <b/>
            <sz val="9"/>
            <color indexed="81"/>
            <rFont val="Tahoma"/>
            <family val="2"/>
          </rPr>
          <t>0.1</t>
        </r>
      </text>
    </comment>
    <comment ref="L27" authorId="1">
      <text>
        <r>
          <rPr>
            <b/>
            <sz val="9"/>
            <color indexed="81"/>
            <rFont val="Tahoma"/>
            <family val="2"/>
          </rPr>
          <t>miss PK</t>
        </r>
      </text>
    </comment>
    <comment ref="BL27" authorId="5">
      <text>
        <r>
          <rPr>
            <b/>
            <sz val="9"/>
            <color indexed="81"/>
            <rFont val="Tahoma"/>
            <family val="2"/>
          </rPr>
          <t>loan from Kashima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28" authorId="5">
      <text>
        <r>
          <rPr>
            <b/>
            <sz val="9"/>
            <color indexed="81"/>
            <rFont val="Tahoma"/>
            <family val="2"/>
          </rPr>
          <t>out for 1 month</t>
        </r>
      </text>
    </comment>
    <comment ref="S29" authorId="3">
      <text>
        <r>
          <rPr>
            <b/>
            <sz val="9"/>
            <color indexed="81"/>
            <rFont val="Tahoma"/>
            <family val="2"/>
          </rPr>
          <t>-0.15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9" authorId="3">
      <text>
        <r>
          <rPr>
            <b/>
            <sz val="9"/>
            <color indexed="81"/>
            <rFont val="Tahoma"/>
            <family val="2"/>
          </rPr>
          <t>2.7</t>
        </r>
      </text>
    </comment>
    <comment ref="K30" authorId="6">
      <text>
        <r>
          <rPr>
            <b/>
            <sz val="9"/>
            <color indexed="81"/>
            <rFont val="Tahoma"/>
            <family val="2"/>
          </rPr>
          <t>late goal@85'when2-2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0" authorId="6">
      <text>
        <r>
          <rPr>
            <b/>
            <sz val="9"/>
            <color indexed="81"/>
            <rFont val="Tahoma"/>
            <family val="2"/>
          </rPr>
          <t>PG@17'when1-0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0" authorId="7">
      <text>
        <r>
          <rPr>
            <b/>
            <sz val="9"/>
            <color indexed="81"/>
            <rFont val="Tahoma"/>
            <family val="2"/>
          </rPr>
          <t>0.7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30" authorId="6">
      <text>
        <r>
          <rPr>
            <b/>
            <sz val="9"/>
            <color indexed="81"/>
            <rFont val="Tahoma"/>
            <family val="2"/>
          </rPr>
          <t>1A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30" authorId="5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K33" authorId="3">
      <text>
        <r>
          <rPr>
            <b/>
            <sz val="9"/>
            <color indexed="81"/>
            <rFont val="Tahoma"/>
            <family val="2"/>
          </rPr>
          <t>late goal @90+3'</t>
        </r>
      </text>
    </comment>
    <comment ref="L33" authorId="3">
      <text>
        <r>
          <rPr>
            <b/>
            <sz val="9"/>
            <color indexed="81"/>
            <rFont val="Tahoma"/>
            <family val="2"/>
          </rPr>
          <t>late goal @86'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33" authorId="3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U34" authorId="3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34" authorId="3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34" authorId="3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5" authorId="8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miss PK @58' when 2-2
OG @77' when 2-2</t>
        </r>
      </text>
    </comment>
    <comment ref="L35" authorId="8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@90+1' when 3-2</t>
        </r>
      </text>
    </comment>
    <comment ref="AT35" authorId="8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miss PK @58'</t>
        </r>
      </text>
    </comment>
    <comment ref="K39" authorId="3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K40" authorId="3">
      <text>
        <r>
          <rPr>
            <b/>
            <sz val="9"/>
            <color indexed="81"/>
            <rFont val="Tahoma"/>
            <family val="2"/>
          </rPr>
          <t>late goal @90+3'</t>
        </r>
      </text>
    </comment>
    <comment ref="K45" authorId="4">
      <text>
        <r>
          <rPr>
            <b/>
            <sz val="9"/>
            <color indexed="81"/>
            <rFont val="Tahoma"/>
            <family val="2"/>
          </rPr>
          <t>og@9' when 0-0
late goal@90+1' when 2-2</t>
        </r>
      </text>
    </comment>
    <comment ref="AO45" authorId="4">
      <text>
        <r>
          <rPr>
            <b/>
            <sz val="9"/>
            <color indexed="81"/>
            <rFont val="Tahoma"/>
            <family val="2"/>
          </rPr>
          <t>late goal@90+1'</t>
        </r>
      </text>
    </comment>
    <comment ref="CC45" authorId="5">
      <text>
        <r>
          <rPr>
            <b/>
            <sz val="9"/>
            <color indexed="81"/>
            <rFont val="Tahoma"/>
            <family val="2"/>
          </rPr>
          <t>to Hiroshima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45" authorId="5">
      <text>
        <r>
          <rPr>
            <b/>
            <sz val="9"/>
            <color indexed="81"/>
            <rFont val="Tahoma"/>
            <family val="2"/>
          </rPr>
          <t>to Groningen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E45" authorId="5">
      <text>
        <r>
          <rPr>
            <b/>
            <sz val="9"/>
            <color indexed="81"/>
            <rFont val="Tahoma"/>
            <family val="2"/>
          </rPr>
          <t>to Hiroshima</t>
        </r>
      </text>
    </comment>
    <comment ref="U47" authorId="3">
      <text>
        <r>
          <rPr>
            <b/>
            <sz val="9"/>
            <color indexed="81"/>
            <rFont val="Tahoma"/>
            <family val="2"/>
          </rPr>
          <t>2.96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8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TEN MEN@90+3' WHEN 2-0</t>
        </r>
      </text>
    </comment>
    <comment ref="AU48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OUT@14'</t>
        </r>
      </text>
    </comment>
    <comment ref="AY48" authorId="5">
      <text>
        <r>
          <rPr>
            <b/>
            <sz val="9"/>
            <color indexed="81"/>
            <rFont val="Tahoma"/>
            <family val="2"/>
          </rPr>
          <t>from Jeonnam FC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48" authorId="5">
      <text>
        <r>
          <rPr>
            <b/>
            <sz val="9"/>
            <color indexed="81"/>
            <rFont val="Tahoma"/>
            <family val="2"/>
          </rPr>
          <t>from JEF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9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2-1</t>
        </r>
      </text>
    </comment>
    <comment ref="BH50" authorId="10">
      <text>
        <r>
          <rPr>
            <b/>
            <sz val="9"/>
            <color indexed="81"/>
            <rFont val="Tahoma"/>
            <family val="2"/>
          </rPr>
          <t>sub down @ 42'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50" authorId="5">
      <text>
        <r>
          <rPr>
            <b/>
            <sz val="9"/>
            <color indexed="81"/>
            <rFont val="Tahoma"/>
            <family val="2"/>
          </rPr>
          <t>out for 2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1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2-1</t>
        </r>
      </text>
    </comment>
    <comment ref="K54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2-1</t>
        </r>
      </text>
    </comment>
    <comment ref="L54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PK@67' WHEN 1-0</t>
        </r>
      </text>
    </comment>
    <comment ref="K57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PK@65' when 0-2</t>
        </r>
      </text>
    </comment>
    <comment ref="AV57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PK@65'</t>
        </r>
      </text>
    </comment>
    <comment ref="K58" authorId="5">
      <text>
        <r>
          <rPr>
            <b/>
            <sz val="9"/>
            <color indexed="81"/>
            <rFont val="Tahoma"/>
            <family val="2"/>
          </rPr>
          <t>late goal @90+4'</t>
        </r>
      </text>
    </comment>
    <comment ref="L58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OG@73' WHEN 1-1</t>
        </r>
      </text>
    </comment>
    <comment ref="AX58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OG@73'</t>
        </r>
      </text>
    </comment>
    <comment ref="L60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1-1</t>
        </r>
      </text>
    </comment>
    <comment ref="L61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1-1</t>
        </r>
      </text>
    </comment>
    <comment ref="S64" authorId="9">
      <text>
        <r>
          <rPr>
            <b/>
            <sz val="9"/>
            <color indexed="81"/>
            <rFont val="Tahoma"/>
            <family val="2"/>
          </rPr>
          <t>1.175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5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AR65" authorId="5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S67" authorId="9">
      <text>
        <r>
          <rPr>
            <b/>
            <sz val="9"/>
            <color indexed="81"/>
            <rFont val="Tahoma"/>
            <family val="2"/>
          </rPr>
          <t>-1.1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67" authorId="9">
      <text>
        <r>
          <rPr>
            <b/>
            <sz val="9"/>
            <color indexed="81"/>
            <rFont val="Tahoma"/>
            <family val="2"/>
          </rPr>
          <t>3.075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8" authorId="5">
      <text>
        <r>
          <rPr>
            <b/>
            <sz val="9"/>
            <color indexed="81"/>
            <rFont val="Tahoma"/>
            <family val="2"/>
          </rPr>
          <t>0.2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9" authorId="9">
      <text>
        <r>
          <rPr>
            <b/>
            <sz val="9"/>
            <color indexed="81"/>
            <rFont val="Tahoma"/>
            <family val="2"/>
          </rPr>
          <t>-0.1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Edmund</author>
    <author>quyang</author>
    <author>KAEMANKMCHAN</author>
    <author>huangcipan</author>
    <author>songguangyu</author>
    <author>wutieyun</author>
    <author>chenjiaqi</author>
    <author>songjuxiong</author>
    <author>huqiumi</author>
    <author>sunjiajia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23" authorId="3">
      <text>
        <r>
          <rPr>
            <b/>
            <sz val="9"/>
            <color indexed="81"/>
            <rFont val="Tahoma"/>
            <family val="2"/>
          </rPr>
          <t>-0.7</t>
        </r>
      </text>
    </comment>
    <comment ref="L28" authorId="4">
      <text>
        <r>
          <rPr>
            <b/>
            <sz val="9"/>
            <color indexed="81"/>
            <rFont val="Tahoma"/>
            <family val="2"/>
          </rPr>
          <t>late goal@90+4'when3-0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28" authorId="5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BU28" authorId="5">
      <text>
        <r>
          <rPr>
            <b/>
            <sz val="9"/>
            <color indexed="81"/>
            <rFont val="Tahoma"/>
            <family val="2"/>
          </rPr>
          <t>loan to Mito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1" authorId="3">
      <text>
        <r>
          <rPr>
            <b/>
            <sz val="9"/>
            <color indexed="81"/>
            <rFont val="Tahoma"/>
            <family val="2"/>
          </rPr>
          <t>late goal @89' 90+4'</t>
        </r>
      </text>
    </comment>
    <comment ref="L31" authorId="3">
      <text>
        <r>
          <rPr>
            <b/>
            <sz val="9"/>
            <color indexed="81"/>
            <rFont val="Tahoma"/>
            <family val="2"/>
          </rPr>
          <t>late goal @88'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32" authorId="3">
      <text>
        <r>
          <rPr>
            <b/>
            <sz val="9"/>
            <color indexed="81"/>
            <rFont val="Tahoma"/>
            <family val="2"/>
          </rPr>
          <t>early sub @20'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32" authorId="3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L33" authorId="3">
      <text>
        <r>
          <rPr>
            <b/>
            <sz val="9"/>
            <color indexed="81"/>
            <rFont val="Tahoma"/>
            <family val="2"/>
          </rPr>
          <t>10 men @18' when 0:1
late goal @86'</t>
        </r>
      </text>
    </comment>
    <comment ref="BE34" authorId="3">
      <text>
        <r>
          <rPr>
            <b/>
            <sz val="9"/>
            <color indexed="81"/>
            <rFont val="Tahoma"/>
            <family val="2"/>
          </rPr>
          <t>early sub @6' when 0:0</t>
        </r>
      </text>
    </comment>
    <comment ref="BH34" authorId="3">
      <text>
        <r>
          <rPr>
            <b/>
            <sz val="9"/>
            <color indexed="81"/>
            <rFont val="Tahoma"/>
            <family val="2"/>
          </rPr>
          <t>early sub @39' when 0:1</t>
        </r>
      </text>
    </comment>
    <comment ref="K36" authorId="3">
      <text>
        <r>
          <rPr>
            <b/>
            <sz val="9"/>
            <color indexed="81"/>
            <rFont val="Tahoma"/>
            <family val="2"/>
          </rPr>
          <t>10 men @63'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36" authorId="3">
      <text>
        <r>
          <rPr>
            <b/>
            <sz val="9"/>
            <color indexed="81"/>
            <rFont val="Tahoma"/>
            <family val="2"/>
          </rPr>
          <t>2 yellow @63'</t>
        </r>
      </text>
    </comment>
    <comment ref="L38" authorId="3">
      <text>
        <r>
          <rPr>
            <b/>
            <sz val="9"/>
            <color indexed="81"/>
            <rFont val="Tahoma"/>
            <family val="2"/>
          </rPr>
          <t>late goal @90+1'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1" authorId="3">
      <text>
        <r>
          <rPr>
            <b/>
            <sz val="9"/>
            <color indexed="81"/>
            <rFont val="Tahoma"/>
            <family val="2"/>
          </rPr>
          <t>1 red @9'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41" authorId="3">
      <text>
        <r>
          <rPr>
            <b/>
            <sz val="9"/>
            <color indexed="81"/>
            <rFont val="Tahoma"/>
            <family val="2"/>
          </rPr>
          <t>early sub @41'</t>
        </r>
      </text>
    </comment>
    <comment ref="AV42" authorId="6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W42" authorId="6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K44" authorId="5">
      <text>
        <r>
          <rPr>
            <b/>
            <sz val="9"/>
            <color indexed="81"/>
            <rFont val="Tahoma"/>
            <family val="2"/>
          </rPr>
          <t>ET 2-2
PK Iwata 5-4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 Assist@11',78'</t>
        </r>
      </text>
    </comment>
    <comment ref="K46" authorId="6">
      <text>
        <r>
          <rPr>
            <b/>
            <sz val="9"/>
            <color indexed="81"/>
            <rFont val="Tahoma"/>
            <family val="2"/>
          </rPr>
          <t>og@40' when 0-0</t>
        </r>
      </text>
    </comment>
    <comment ref="K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3-0</t>
        </r>
      </text>
    </comment>
    <comment ref="L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4-0</t>
        </r>
      </text>
    </comment>
    <comment ref="K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TEN Men@73' when 5-1</t>
        </r>
      </text>
    </comment>
    <comment ref="AS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Y@73'</t>
        </r>
      </text>
    </comment>
    <comment ref="AV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A</t>
        </r>
      </text>
    </comment>
    <comment ref="AW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AU50" authorId="1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U5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K5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 0-1</t>
        </r>
      </text>
    </comment>
    <comment ref="AW5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</t>
        </r>
      </text>
    </comment>
    <comment ref="L5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men@89' when 2-1</t>
        </r>
      </text>
    </comment>
    <comment ref="K5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PK@28' when 0-0</t>
        </r>
      </text>
    </comment>
    <comment ref="AW5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PK@28'</t>
        </r>
      </text>
    </comment>
    <comment ref="BI55" authorId="5">
      <text>
        <r>
          <rPr>
            <b/>
            <sz val="9"/>
            <color indexed="81"/>
            <rFont val="Tahoma"/>
            <family val="2"/>
          </rPr>
          <t>from Karlsruher</t>
        </r>
      </text>
    </comment>
    <comment ref="U58" authorId="7">
      <text>
        <r>
          <rPr>
            <b/>
            <sz val="9"/>
            <color indexed="81"/>
            <rFont val="Tahoma"/>
            <family val="2"/>
          </rPr>
          <t>2.9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men@45+1' when 1-0</t>
        </r>
      </text>
    </comment>
    <comment ref="K6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OG@90+4' when 1-2</t>
        </r>
      </text>
    </comment>
    <comment ref="U61" authorId="6">
      <text>
        <r>
          <rPr>
            <b/>
            <sz val="9"/>
            <color indexed="81"/>
            <rFont val="Tahoma"/>
            <family val="2"/>
          </rPr>
          <t>2.66</t>
        </r>
      </text>
    </comment>
    <comment ref="BH62" authorId="8">
      <text>
        <r>
          <rPr>
            <b/>
            <sz val="9"/>
            <color indexed="81"/>
            <rFont val="Tahoma"/>
            <family val="2"/>
          </rPr>
          <t>5'</t>
        </r>
      </text>
    </comment>
    <comment ref="BI62" authorId="8">
      <text>
        <r>
          <rPr>
            <sz val="9"/>
            <color indexed="81"/>
            <rFont val="Tahoma"/>
            <family val="2"/>
          </rPr>
          <t xml:space="preserve">sub out @ 5'
</t>
        </r>
      </text>
    </comment>
    <comment ref="L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miss PK@30' when 0-0</t>
        </r>
      </text>
    </comment>
    <comment ref="L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OG@29' when 0-0</t>
        </r>
      </text>
    </comment>
    <comment ref="AR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OG@29' when 0-0</t>
        </r>
      </text>
    </comment>
    <comment ref="K65" authorId="9">
      <text>
        <r>
          <rPr>
            <b/>
            <sz val="9"/>
            <color indexed="81"/>
            <rFont val="Tahoma"/>
            <family val="2"/>
          </rPr>
          <t>1 OG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Edmund</author>
    <author>quyang</author>
    <author>KAEMANKMCHAN</author>
    <author>huangcipan</author>
    <author>chenjiaqi</author>
    <author>wutieyun</author>
    <author>zhangwenkang</author>
    <author>songjuxiong</author>
    <author>huqiumi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25" authorId="3">
      <text>
        <r>
          <rPr>
            <b/>
            <sz val="9"/>
            <color indexed="81"/>
            <rFont val="Tahoma"/>
            <family val="2"/>
          </rPr>
          <t>0.3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6" authorId="4">
      <text>
        <r>
          <rPr>
            <b/>
            <sz val="9"/>
            <color indexed="81"/>
            <rFont val="Tahoma"/>
            <family val="2"/>
          </rPr>
          <t>miss pk@84' when 1-1</t>
        </r>
      </text>
    </comment>
    <comment ref="L26" authorId="4">
      <text>
        <r>
          <rPr>
            <b/>
            <sz val="9"/>
            <color indexed="81"/>
            <rFont val="Tahoma"/>
            <family val="2"/>
          </rPr>
          <t>LG@90+5' when 1-1</t>
        </r>
      </text>
    </comment>
    <comment ref="BM26" authorId="4">
      <text>
        <r>
          <rPr>
            <b/>
            <sz val="9"/>
            <color indexed="81"/>
            <rFont val="Tahoma"/>
            <family val="2"/>
          </rPr>
          <t>miss pk</t>
        </r>
      </text>
    </comment>
    <comment ref="S27" authorId="3">
      <text>
        <r>
          <rPr>
            <b/>
            <sz val="9"/>
            <color indexed="81"/>
            <rFont val="Tahoma"/>
            <family val="2"/>
          </rPr>
          <t>1.25</t>
        </r>
      </text>
    </comment>
    <comment ref="U27" authorId="3">
      <text>
        <r>
          <rPr>
            <b/>
            <sz val="9"/>
            <color indexed="81"/>
            <rFont val="Tahoma"/>
            <family val="2"/>
          </rPr>
          <t>2.8</t>
        </r>
      </text>
    </comment>
    <comment ref="BJ30" authorId="3">
      <text>
        <r>
          <rPr>
            <b/>
            <sz val="9"/>
            <color indexed="81"/>
            <rFont val="Tahoma"/>
            <family val="2"/>
          </rPr>
          <t>2A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30" authorId="5">
      <text>
        <r>
          <rPr>
            <b/>
            <sz val="9"/>
            <color indexed="81"/>
            <rFont val="Tahoma"/>
            <family val="2"/>
          </rPr>
          <t>loan to Gamba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4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K36" authorId="6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@90' when 3-0</t>
        </r>
      </text>
    </comment>
    <comment ref="K40" authorId="3">
      <text>
        <r>
          <rPr>
            <b/>
            <sz val="9"/>
            <color indexed="81"/>
            <rFont val="Tahoma"/>
            <family val="2"/>
          </rPr>
          <t>late goa l@89'</t>
        </r>
      </text>
    </comment>
    <comment ref="BJ40" authorId="3">
      <text>
        <r>
          <rPr>
            <b/>
            <sz val="9"/>
            <color indexed="81"/>
            <rFont val="Tahoma"/>
            <family val="2"/>
          </rPr>
          <t>early sub @35'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41" authorId="3">
      <text>
        <r>
          <rPr>
            <b/>
            <sz val="9"/>
            <color indexed="81"/>
            <rFont val="Tahoma"/>
            <family val="2"/>
          </rPr>
          <t>early sub @36'</t>
        </r>
      </text>
    </comment>
    <comment ref="AU44" authorId="4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U45" authorId="3">
      <text>
        <r>
          <rPr>
            <b/>
            <sz val="9"/>
            <color indexed="81"/>
            <rFont val="Tahoma"/>
            <family val="2"/>
          </rPr>
          <t>2A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4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 Assist@75'</t>
        </r>
      </text>
    </comment>
    <comment ref="AZ49" authorId="5">
      <text>
        <r>
          <rPr>
            <b/>
            <sz val="9"/>
            <color indexed="81"/>
            <rFont val="Tahoma"/>
            <family val="2"/>
          </rPr>
          <t>out for 3-4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1" authorId="7">
      <text>
        <r>
          <rPr>
            <b/>
            <sz val="9"/>
            <color indexed="81"/>
            <rFont val="Tahoma"/>
            <family val="2"/>
          </rPr>
          <t xml:space="preserve">songjuxiong:
</t>
        </r>
        <r>
          <rPr>
            <sz val="9"/>
            <color indexed="81"/>
            <rFont val="Tahoma"/>
            <family val="2"/>
          </rPr>
          <t>own goal@80‘ when 3-0
late goal @90+3' when 4-0</t>
        </r>
      </text>
    </comment>
    <comment ref="K5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2-0</t>
        </r>
      </text>
    </comment>
    <comment ref="AV5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AX5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A</t>
        </r>
      </text>
    </comment>
    <comment ref="K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0-3</t>
        </r>
      </text>
    </comment>
    <comment ref="L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OG@45+1' when 0-0</t>
        </r>
      </text>
    </comment>
    <comment ref="AQ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OG@45+1'</t>
        </r>
      </text>
    </comment>
    <comment ref="K5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1-0</t>
        </r>
      </text>
    </comment>
    <comment ref="AX57" authorId="1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K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0-0</t>
        </r>
      </text>
    </comment>
    <comment ref="K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men@79' when 1-2
2nd yellow ten men@90+4' when 1-3</t>
        </r>
      </text>
    </comment>
    <comment ref="L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goal@85' when 1-2</t>
        </r>
      </text>
    </comment>
    <comment ref="AV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men@79'</t>
        </r>
      </text>
    </comment>
    <comment ref="BC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men@90+4'</t>
        </r>
      </text>
    </comment>
    <comment ref="K6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PK@89' WHEN 3-2</t>
        </r>
      </text>
    </comment>
    <comment ref="AQ6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AX62" authorId="5">
      <text>
        <r>
          <rPr>
            <b/>
            <sz val="9"/>
            <color indexed="81"/>
            <rFont val="Tahoma"/>
            <family val="2"/>
          </rPr>
          <t>LATE PG @89'</t>
        </r>
      </text>
    </comment>
    <comment ref="K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1-1</t>
        </r>
      </text>
    </comment>
    <comment ref="L6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OG@74' WHEN 2-2</t>
        </r>
      </text>
    </comment>
    <comment ref="AN6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OG@74'</t>
        </r>
      </text>
    </comment>
    <comment ref="L68" authorId="8">
      <text>
        <r>
          <rPr>
            <b/>
            <sz val="9"/>
            <color indexed="81"/>
            <rFont val="Tahoma"/>
            <family val="2"/>
          </rPr>
          <t>late goal @ 90+4'  when 0-1
ET 1-1
PK Kobe 5-4</t>
        </r>
      </text>
    </comment>
    <comment ref="S69" authorId="7">
      <text>
        <r>
          <rPr>
            <b/>
            <sz val="9"/>
            <color indexed="81"/>
            <rFont val="Tahoma"/>
            <family val="2"/>
          </rPr>
          <t>0.525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7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OUT@14'</t>
        </r>
      </text>
    </comment>
  </commentList>
</comments>
</file>

<file path=xl/comments7.xml><?xml version="1.0" encoding="utf-8"?>
<comments xmlns="http://schemas.openxmlformats.org/spreadsheetml/2006/main">
  <authors>
    <author>Edmund</author>
    <author>quyang</author>
    <author>wutieyun</author>
    <author>KAEMANKMCHAN</author>
    <author>huangcipan</author>
    <author>songguangyu</author>
    <author>sunjiajia</author>
    <author>songjuxiong</author>
    <author>chenjiaqi</author>
    <author>huqiumi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T19" authorId="2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AW19" authorId="1">
      <text>
        <r>
          <rPr>
            <b/>
            <sz val="9"/>
            <color indexed="81"/>
            <rFont val="Tahoma"/>
            <family val="2"/>
          </rPr>
          <t>LW</t>
        </r>
      </text>
    </comment>
    <comment ref="BM19" authorId="1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BN19" authorId="1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H20" authorId="3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S21" authorId="4">
      <text>
        <r>
          <rPr>
            <b/>
            <sz val="9"/>
            <color indexed="81"/>
            <rFont val="Tahoma"/>
            <family val="2"/>
          </rPr>
          <t>U21</t>
        </r>
      </text>
    </comment>
    <comment ref="AW23" authorId="4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S24" authorId="4">
      <text>
        <r>
          <rPr>
            <b/>
            <sz val="9"/>
            <color indexed="81"/>
            <rFont val="Tahoma"/>
            <family val="2"/>
          </rPr>
          <t>-0.1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down to 10 men @ 70' score 1-2</t>
        </r>
      </text>
    </comment>
    <comment ref="AO25" authorId="1">
      <text>
        <r>
          <rPr>
            <b/>
            <sz val="9"/>
            <color indexed="81"/>
            <rFont val="Tahoma"/>
            <family val="2"/>
          </rPr>
          <t>Red @ 70'</t>
        </r>
      </text>
    </comment>
    <comment ref="L27" authorId="4">
      <text>
        <r>
          <rPr>
            <b/>
            <sz val="9"/>
            <color indexed="81"/>
            <rFont val="Tahoma"/>
            <family val="2"/>
          </rPr>
          <t>late goal @90+1'</t>
        </r>
      </text>
    </comment>
    <comment ref="S27" authorId="4">
      <text>
        <r>
          <rPr>
            <b/>
            <sz val="9"/>
            <color indexed="81"/>
            <rFont val="Tahoma"/>
            <family val="2"/>
          </rPr>
          <t>0.525</t>
        </r>
      </text>
    </comment>
    <comment ref="BH27" authorId="2">
      <text>
        <r>
          <rPr>
            <b/>
            <sz val="9"/>
            <color indexed="81"/>
            <rFont val="Tahoma"/>
            <family val="2"/>
          </rPr>
          <t>from Stuttgart</t>
        </r>
      </text>
    </comment>
    <comment ref="K28" authorId="5">
      <text>
        <r>
          <rPr>
            <b/>
            <sz val="9"/>
            <color indexed="81"/>
            <rFont val="Tahoma"/>
            <family val="2"/>
          </rPr>
          <t>PG@76'when1-0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8" authorId="6">
      <text>
        <r>
          <rPr>
            <b/>
            <sz val="9"/>
            <color indexed="81"/>
            <rFont val="Tahoma"/>
            <family val="2"/>
          </rPr>
          <t>2.57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28" authorId="5">
      <text>
        <r>
          <rPr>
            <b/>
            <sz val="9"/>
            <color indexed="81"/>
            <rFont val="Tahoma"/>
            <family val="2"/>
          </rPr>
          <t>PG@76'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1A</t>
        </r>
      </text>
    </comment>
    <comment ref="L29" authorId="5">
      <text>
        <r>
          <rPr>
            <b/>
            <sz val="9"/>
            <color indexed="81"/>
            <rFont val="Tahoma"/>
            <family val="2"/>
          </rPr>
          <t>late goal@90+2'when0-1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29" authorId="2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4">
      <text>
        <r>
          <rPr>
            <b/>
            <sz val="9"/>
            <color indexed="81"/>
            <rFont val="Tahoma"/>
            <family val="2"/>
          </rPr>
          <t>10 men @85' when 1:1</t>
        </r>
      </text>
    </comment>
    <comment ref="BO35" authorId="2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L37" authorId="4">
      <text>
        <r>
          <rPr>
            <b/>
            <sz val="9"/>
            <color indexed="81"/>
            <rFont val="Tahoma"/>
            <family val="2"/>
          </rPr>
          <t>late goal @90+3'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38" authorId="4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L40" authorId="4">
      <text>
        <r>
          <rPr>
            <b/>
            <sz val="9"/>
            <color indexed="81"/>
            <rFont val="Tahoma"/>
            <family val="2"/>
          </rPr>
          <t>late goal @85'</t>
        </r>
      </text>
    </comment>
    <comment ref="AU40" authorId="4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0" authorId="4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0" authorId="4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Kashiwa late goal@88' when 1-1</t>
        </r>
      </text>
    </comment>
    <comment ref="AW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PG@42'</t>
        </r>
      </text>
    </comment>
    <comment ref="BQ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</t>
        </r>
      </text>
    </comment>
    <comment ref="BU45" authorId="2">
      <text>
        <r>
          <rPr>
            <b/>
            <sz val="9"/>
            <color indexed="81"/>
            <rFont val="Tahoma"/>
            <family val="2"/>
          </rPr>
          <t>released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6" authorId="8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L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ten men@90'+1 when 2-0</t>
        </r>
      </text>
    </comment>
    <comment ref="AV48" authorId="2">
      <text>
        <r>
          <rPr>
            <b/>
            <sz val="9"/>
            <color indexed="81"/>
            <rFont val="Tahoma"/>
            <family val="2"/>
          </rPr>
          <t>from Jeonbuk</t>
        </r>
      </text>
    </comment>
    <comment ref="L4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1-0</t>
        </r>
      </text>
    </comment>
    <comment ref="L50" authorId="9">
      <text>
        <r>
          <rPr>
            <b/>
            <sz val="9"/>
            <color indexed="81"/>
            <rFont val="Tahoma"/>
            <family val="2"/>
          </rPr>
          <t xml:space="preserve">10 MEN @67'   WHEN 1-1
</t>
        </r>
      </text>
    </comment>
    <comment ref="K51" authorId="4">
      <text>
        <r>
          <rPr>
            <b/>
            <sz val="9"/>
            <color indexed="81"/>
            <rFont val="Tahoma"/>
            <family val="2"/>
          </rPr>
          <t>10 men @90'
9men @90+4'</t>
        </r>
      </text>
    </comment>
    <comment ref="AV51" authorId="4">
      <text>
        <r>
          <rPr>
            <b/>
            <sz val="9"/>
            <color indexed="81"/>
            <rFont val="Tahoma"/>
            <family val="2"/>
          </rPr>
          <t>2 yellow @90+4'</t>
        </r>
      </text>
    </comment>
    <comment ref="BQ51" authorId="4">
      <text>
        <r>
          <rPr>
            <b/>
            <sz val="9"/>
            <color indexed="81"/>
            <rFont val="Tahoma"/>
            <family val="2"/>
          </rPr>
          <t>2 yellow @90'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I52" authorId="2">
      <text>
        <r>
          <rPr>
            <b/>
            <sz val="9"/>
            <color indexed="81"/>
            <rFont val="Tahoma"/>
            <family val="2"/>
          </rPr>
          <t>out for 8 months</t>
        </r>
      </text>
    </comment>
    <comment ref="K5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 ten men@39' when 0-1</t>
        </r>
      </text>
    </comment>
    <comment ref="K5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1-0</t>
        </r>
      </text>
    </comment>
    <comment ref="L5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pk@80' when 2-0</t>
        </r>
      </text>
    </comment>
    <comment ref="U55" authorId="7">
      <text>
        <r>
          <rPr>
            <sz val="9"/>
            <color indexed="81"/>
            <rFont val="Tahoma"/>
            <family val="2"/>
          </rPr>
          <t>3.025</t>
        </r>
      </text>
    </comment>
    <comment ref="K56" authorId="2">
      <text>
        <r>
          <rPr>
            <b/>
            <sz val="9"/>
            <color indexed="81"/>
            <rFont val="Tahoma"/>
            <family val="2"/>
          </rPr>
          <t>late goal @88'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6" authorId="7">
      <text>
        <r>
          <rPr>
            <b/>
            <sz val="9"/>
            <color indexed="81"/>
            <rFont val="Tahoma"/>
            <family val="2"/>
          </rPr>
          <t>-0.05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PK@75' WHEN 4-0</t>
        </r>
      </text>
    </comment>
    <comment ref="L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0-0</t>
        </r>
      </text>
    </comment>
    <comment ref="S59" authorId="7">
      <text>
        <r>
          <rPr>
            <b/>
            <sz val="9"/>
            <color indexed="81"/>
            <rFont val="Tahoma"/>
            <family val="2"/>
          </rPr>
          <t>1.3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9" authorId="7">
      <text>
        <r>
          <rPr>
            <b/>
            <sz val="9"/>
            <color indexed="81"/>
            <rFont val="Tahoma"/>
            <family val="2"/>
          </rPr>
          <t>2.375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1-0</t>
        </r>
      </text>
    </comment>
    <comment ref="AP62" authorId="2">
      <text>
        <r>
          <rPr>
            <b/>
            <sz val="9"/>
            <color indexed="81"/>
            <rFont val="Tahoma"/>
            <family val="2"/>
          </rPr>
          <t>out for 6-8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62" authorId="2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2-1</t>
        </r>
      </text>
    </comment>
    <comment ref="K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OG@29' when 0-0</t>
        </r>
      </text>
    </comment>
    <comment ref="K6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ET:1-2</t>
        </r>
      </text>
    </comment>
  </commentList>
</comments>
</file>

<file path=xl/comments8.xml><?xml version="1.0" encoding="utf-8"?>
<comments xmlns="http://schemas.openxmlformats.org/spreadsheetml/2006/main">
  <authors>
    <author>Edmund</author>
    <author>quyang</author>
    <author>KAEMANKMCHAN</author>
    <author>huangcipan</author>
    <author>chenjiaqi</author>
    <author>wutieyun</author>
    <author>songguangyu</author>
    <author>sunjiajia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19" authorId="1">
      <text>
        <r>
          <rPr>
            <b/>
            <sz val="9"/>
            <color indexed="81"/>
            <rFont val="Tahoma"/>
            <family val="2"/>
          </rPr>
          <t>DM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CF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AM</t>
        </r>
      </text>
    </comment>
    <comment ref="BF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BK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N23" authorId="3">
      <text>
        <r>
          <rPr>
            <b/>
            <sz val="9"/>
            <color indexed="81"/>
            <rFont val="Tahoma"/>
            <family val="2"/>
          </rPr>
          <t>OG @23'</t>
        </r>
      </text>
    </comment>
    <comment ref="K24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S24" authorId="3">
      <text>
        <r>
          <rPr>
            <b/>
            <sz val="9"/>
            <color indexed="81"/>
            <rFont val="Tahoma"/>
            <family val="2"/>
          </rPr>
          <t>0.1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24" authorId="3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24" authorId="3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5" authorId="4">
      <text>
        <r>
          <rPr>
            <b/>
            <sz val="9"/>
            <color indexed="81"/>
            <rFont val="Tahoma"/>
            <family val="2"/>
          </rPr>
          <t>10 men@13' when 0-0
9 men@90+4'</t>
        </r>
      </text>
    </comment>
    <comment ref="L25" authorId="4">
      <text>
        <r>
          <rPr>
            <b/>
            <sz val="9"/>
            <color indexed="81"/>
            <rFont val="Tahoma"/>
            <family val="2"/>
          </rPr>
          <t>pg@14' when 0-0</t>
        </r>
      </text>
    </comment>
    <comment ref="AO25" authorId="4">
      <text>
        <r>
          <rPr>
            <b/>
            <sz val="9"/>
            <color indexed="81"/>
            <rFont val="Tahoma"/>
            <family val="2"/>
          </rPr>
          <t>1 Red@13'</t>
        </r>
      </text>
    </comment>
    <comment ref="BO25" authorId="4">
      <text>
        <r>
          <rPr>
            <b/>
            <sz val="9"/>
            <color indexed="81"/>
            <rFont val="Tahoma"/>
            <family val="2"/>
          </rPr>
          <t>2 Yellow@68' &amp; 90+4'</t>
        </r>
      </text>
    </comment>
    <comment ref="S26" authorId="3">
      <text>
        <r>
          <rPr>
            <b/>
            <sz val="9"/>
            <color indexed="81"/>
            <rFont val="Tahoma"/>
            <family val="2"/>
          </rPr>
          <t>0.825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7" authorId="1">
      <text>
        <r>
          <rPr>
            <b/>
            <sz val="9"/>
            <color indexed="81"/>
            <rFont val="Tahoma"/>
            <family val="2"/>
          </rPr>
          <t>down to 10 men @ 70' score 1-2</t>
        </r>
      </text>
    </comment>
    <comment ref="AV27" authorId="1">
      <text>
        <r>
          <rPr>
            <b/>
            <sz val="9"/>
            <color indexed="81"/>
            <rFont val="Tahoma"/>
            <family val="2"/>
          </rPr>
          <t>1A</t>
        </r>
      </text>
    </comment>
    <comment ref="BE27" authorId="5">
      <text>
        <r>
          <rPr>
            <b/>
            <sz val="9"/>
            <color indexed="81"/>
            <rFont val="Tahoma"/>
            <family val="2"/>
          </rPr>
          <t>out for 5 months</t>
        </r>
      </text>
    </comment>
    <comment ref="K28" authorId="5">
      <text>
        <r>
          <rPr>
            <b/>
            <sz val="9"/>
            <color indexed="81"/>
            <rFont val="Tahoma"/>
            <family val="2"/>
          </rPr>
          <t>PG @90+5'</t>
        </r>
      </text>
    </comment>
    <comment ref="BD28" authorId="5">
      <text>
        <r>
          <rPr>
            <b/>
            <sz val="9"/>
            <color indexed="81"/>
            <rFont val="Tahoma"/>
            <family val="2"/>
          </rPr>
          <t>early sub @34'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28" authorId="5">
      <text>
        <r>
          <rPr>
            <b/>
            <sz val="9"/>
            <color indexed="81"/>
            <rFont val="Tahoma"/>
            <family val="2"/>
          </rPr>
          <t>sub in @34'
sub out @82'</t>
        </r>
      </text>
    </comment>
    <comment ref="AT29" authorId="5">
      <text>
        <r>
          <rPr>
            <b/>
            <sz val="9"/>
            <color indexed="81"/>
            <rFont val="Tahoma"/>
            <family val="2"/>
          </rPr>
          <t>out for 1 month</t>
        </r>
      </text>
    </comment>
    <comment ref="BB29" authorId="5">
      <text>
        <r>
          <rPr>
            <b/>
            <sz val="9"/>
            <color indexed="81"/>
            <rFont val="Tahoma"/>
            <family val="2"/>
          </rPr>
          <t>out for 4 months</t>
        </r>
      </text>
    </comment>
    <comment ref="AW30" authorId="6">
      <text>
        <r>
          <rPr>
            <b/>
            <sz val="9"/>
            <color indexed="81"/>
            <rFont val="Tahoma"/>
            <family val="2"/>
          </rPr>
          <t>2A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1" authorId="6">
      <text>
        <r>
          <rPr>
            <b/>
            <sz val="9"/>
            <color indexed="81"/>
            <rFont val="Tahoma"/>
            <family val="2"/>
          </rPr>
          <t>late goal@90+3'when0-1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1" authorId="6">
      <text>
        <r>
          <rPr>
            <b/>
            <sz val="9"/>
            <color indexed="81"/>
            <rFont val="Tahoma"/>
            <family val="2"/>
          </rPr>
          <t>late goal@90+1'when0-0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1" authorId="7">
      <text>
        <r>
          <rPr>
            <sz val="9"/>
            <color indexed="81"/>
            <rFont val="Tahoma"/>
            <family val="2"/>
          </rPr>
          <t xml:space="preserve">1.2
</t>
        </r>
      </text>
    </comment>
    <comment ref="AS31" authorId="5">
      <text>
        <r>
          <rPr>
            <b/>
            <sz val="9"/>
            <color indexed="81"/>
            <rFont val="Tahoma"/>
            <family val="2"/>
          </rPr>
          <t>out for 5 weeks</t>
        </r>
      </text>
    </comment>
    <comment ref="L34" authorId="3">
      <text>
        <r>
          <rPr>
            <b/>
            <sz val="9"/>
            <color indexed="81"/>
            <rFont val="Tahoma"/>
            <family val="2"/>
          </rPr>
          <t>late goal @90+3'</t>
        </r>
      </text>
    </comment>
    <comment ref="AU37" authorId="3">
      <text>
        <r>
          <rPr>
            <b/>
            <sz val="9"/>
            <color indexed="81"/>
            <rFont val="Tahoma"/>
            <family val="2"/>
          </rPr>
          <t>2A</t>
        </r>
      </text>
    </comment>
    <comment ref="AW37" authorId="3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W38" authorId="3">
      <text>
        <r>
          <rPr>
            <b/>
            <sz val="9"/>
            <color indexed="81"/>
            <rFont val="Tahoma"/>
            <family val="2"/>
          </rPr>
          <t>early sub @49'</t>
        </r>
      </text>
    </comment>
    <comment ref="K39" authorId="3">
      <text>
        <r>
          <rPr>
            <b/>
            <sz val="9"/>
            <color indexed="81"/>
            <rFont val="Tahoma"/>
            <family val="2"/>
          </rPr>
          <t>late goal @90+1'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1" authorId="3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L42" authorId="3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S43" authorId="4">
      <text>
        <r>
          <rPr>
            <b/>
            <sz val="9"/>
            <color indexed="81"/>
            <rFont val="Tahoma"/>
            <family val="2"/>
          </rPr>
          <t>-0.02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44" authorId="5">
      <text>
        <r>
          <rPr>
            <b/>
            <sz val="9"/>
            <color indexed="81"/>
            <rFont val="Tahoma"/>
            <family val="2"/>
          </rPr>
          <t>out for 6 months</t>
        </r>
      </text>
    </comment>
    <comment ref="K47" authorId="4">
      <text>
        <r>
          <rPr>
            <b/>
            <sz val="9"/>
            <color indexed="81"/>
            <rFont val="Tahoma"/>
            <family val="2"/>
          </rPr>
          <t>late goal@90+4' when 4-0</t>
        </r>
      </text>
    </comment>
    <comment ref="AU47" authorId="4">
      <text>
        <r>
          <rPr>
            <b/>
            <sz val="9"/>
            <color indexed="81"/>
            <rFont val="Tahoma"/>
            <family val="2"/>
          </rPr>
          <t>2 A</t>
        </r>
      </text>
    </comment>
    <comment ref="AV47" authorId="4">
      <text>
        <r>
          <rPr>
            <b/>
            <sz val="9"/>
            <color indexed="81"/>
            <rFont val="Tahoma"/>
            <family val="2"/>
          </rPr>
          <t>2</t>
        </r>
      </text>
    </comment>
    <comment ref="AW47" authorId="4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L48" authorId="5">
      <text>
        <r>
          <rPr>
            <b/>
            <sz val="9"/>
            <color indexed="81"/>
            <rFont val="Tahoma"/>
            <family val="2"/>
          </rPr>
          <t>down to 10 men @80' when 2-1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8" authorId="5">
      <text>
        <r>
          <rPr>
            <b/>
            <sz val="9"/>
            <color indexed="81"/>
            <rFont val="Tahoma"/>
            <family val="2"/>
          </rPr>
          <t>PG @82'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PG@39' WHEN 0-0</t>
        </r>
      </text>
    </comment>
    <comment ref="AP4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L51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TEN MEN@73' WHEN 1-5</t>
        </r>
      </text>
    </comment>
    <comment ref="K54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OG@45+1' when 0-0</t>
        </r>
      </text>
    </comment>
    <comment ref="L54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3-0</t>
        </r>
      </text>
    </comment>
    <comment ref="BF56" authorId="1">
      <text>
        <r>
          <rPr>
            <b/>
            <sz val="9"/>
            <color indexed="81"/>
            <rFont val="Tahoma"/>
            <family val="2"/>
          </rPr>
          <t>sub in @ 70'
sub out @ 83'</t>
        </r>
      </text>
    </comment>
    <comment ref="K5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PG@35' WHEN 0-0
LATE GOAL@90' WHEN 1-2</t>
        </r>
      </text>
    </comment>
    <comment ref="AW5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pg@35'</t>
        </r>
      </text>
    </comment>
    <comment ref="BF57" authorId="5">
      <text>
        <r>
          <rPr>
            <b/>
            <sz val="9"/>
            <color indexed="81"/>
            <rFont val="Tahoma"/>
            <family val="2"/>
          </rPr>
          <t>out for 5 weeks</t>
        </r>
      </text>
    </comment>
    <comment ref="K5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1-0</t>
        </r>
      </text>
    </comment>
    <comment ref="L5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goal@90+1' when 5-0</t>
        </r>
      </text>
    </comment>
    <comment ref="S60" authorId="8">
      <text>
        <r>
          <rPr>
            <b/>
            <sz val="9"/>
            <color indexed="81"/>
            <rFont val="Tahoma"/>
            <family val="2"/>
          </rPr>
          <t>0.375</t>
        </r>
      </text>
    </comment>
    <comment ref="K61" authorId="4">
      <text>
        <r>
          <rPr>
            <b/>
            <sz val="9"/>
            <color indexed="81"/>
            <rFont val="Tahoma"/>
            <family val="2"/>
          </rPr>
          <t>10 men@38' when 1-1</t>
        </r>
      </text>
    </comment>
    <comment ref="L61" authorId="4">
      <text>
        <r>
          <rPr>
            <b/>
            <sz val="9"/>
            <color indexed="81"/>
            <rFont val="Tahoma"/>
            <family val="2"/>
          </rPr>
          <t>late goal@85' when 3-1</t>
        </r>
      </text>
    </comment>
    <comment ref="AP61" authorId="4">
      <text>
        <r>
          <rPr>
            <b/>
            <sz val="9"/>
            <color indexed="81"/>
            <rFont val="Tahoma"/>
            <family val="2"/>
          </rPr>
          <t>1 R@38'</t>
        </r>
      </text>
    </comment>
    <comment ref="AV61" authorId="4">
      <text>
        <r>
          <rPr>
            <b/>
            <sz val="9"/>
            <color indexed="81"/>
            <rFont val="Tahoma"/>
            <family val="2"/>
          </rPr>
          <t>OUT@42'</t>
        </r>
      </text>
    </comment>
    <comment ref="S64" authorId="8">
      <text>
        <r>
          <rPr>
            <b/>
            <sz val="9"/>
            <color indexed="81"/>
            <rFont val="Tahoma"/>
            <family val="2"/>
          </rPr>
          <t>0.55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4-1</t>
        </r>
      </text>
    </comment>
    <comment ref="AV6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K6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men@42' when 0-0
late goal@87' when 2-2</t>
        </r>
      </text>
    </comment>
    <comment ref="AP6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AT6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men@42' </t>
        </r>
      </text>
    </comment>
    <comment ref="K6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goal@85' when 2-0</t>
        </r>
      </text>
    </comment>
    <comment ref="AM6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OUT@33'</t>
        </r>
      </text>
    </comment>
    <comment ref="K71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when1-2</t>
        </r>
      </text>
    </comment>
    <comment ref="AP71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L72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0-1</t>
        </r>
      </text>
    </comment>
    <comment ref="S73" authorId="8">
      <text>
        <r>
          <rPr>
            <b/>
            <sz val="9"/>
            <color indexed="81"/>
            <rFont val="Tahoma"/>
            <family val="2"/>
          </rPr>
          <t>1.1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73" authorId="8">
      <text>
        <r>
          <rPr>
            <b/>
            <sz val="9"/>
            <color indexed="81"/>
            <rFont val="Tahoma"/>
            <family val="2"/>
          </rPr>
          <t>3.075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4" authorId="5">
      <text>
        <r>
          <rPr>
            <b/>
            <sz val="9"/>
            <color indexed="81"/>
            <rFont val="Tahoma"/>
            <family val="2"/>
          </rPr>
          <t>-0.1</t>
        </r>
      </text>
    </comment>
    <comment ref="K7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PG@81' when 3-0
late goal@90+6' when 4-0</t>
        </r>
      </text>
    </comment>
    <comment ref="L7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men@90+3' when 4-0</t>
        </r>
      </text>
    </comment>
    <comment ref="AT7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3A</t>
        </r>
      </text>
    </comment>
    <comment ref="AW7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PG@81'</t>
        </r>
      </text>
    </comment>
    <comment ref="BM7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goal@90+6'</t>
        </r>
      </text>
    </comment>
  </commentList>
</comments>
</file>

<file path=xl/comments9.xml><?xml version="1.0" encoding="utf-8"?>
<comments xmlns="http://schemas.openxmlformats.org/spreadsheetml/2006/main">
  <authors>
    <author>Edmund</author>
    <author>quyang</author>
    <author>wutieyun</author>
    <author>KAEMANKMCHAN</author>
    <author>huangcipan</author>
    <author>sunjiajia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RW</t>
        </r>
      </text>
    </comment>
    <comment ref="AW19" authorId="2">
      <text>
        <r>
          <rPr>
            <b/>
            <sz val="9"/>
            <color indexed="81"/>
            <rFont val="Tahoma"/>
            <family val="2"/>
          </rPr>
          <t>LW</t>
        </r>
      </text>
    </comment>
    <comment ref="BD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BJ19" authorId="1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BL19" authorId="2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BQ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H20" authorId="3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3" authorId="4">
      <text>
        <r>
          <rPr>
            <b/>
            <sz val="9"/>
            <color indexed="81"/>
            <rFont val="Tahoma"/>
            <family val="2"/>
          </rPr>
          <t>late goal @90+2'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3" authorId="4">
      <text>
        <r>
          <rPr>
            <b/>
            <sz val="9"/>
            <color indexed="81"/>
            <rFont val="Tahoma"/>
            <family val="2"/>
          </rPr>
          <t>-0.1</t>
        </r>
      </text>
    </comment>
    <comment ref="L24" authorId="5">
      <text>
        <r>
          <rPr>
            <b/>
            <sz val="9"/>
            <color indexed="81"/>
            <rFont val="Tahoma"/>
            <family val="2"/>
          </rPr>
          <t>late goal @ 90+1' when 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8" authorId="5">
      <text>
        <r>
          <rPr>
            <b/>
            <sz val="9"/>
            <color indexed="81"/>
            <rFont val="Tahoma"/>
            <family val="2"/>
          </rPr>
          <t>-0.35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9" authorId="4">
      <text>
        <r>
          <rPr>
            <b/>
            <sz val="9"/>
            <color indexed="81"/>
            <rFont val="Tahoma"/>
            <family val="2"/>
          </rPr>
          <t>10 men @70' when 0:0</t>
        </r>
      </text>
    </comment>
    <comment ref="BG29" authorId="4">
      <text>
        <r>
          <rPr>
            <b/>
            <sz val="9"/>
            <color indexed="81"/>
            <rFont val="Tahoma"/>
            <family val="2"/>
          </rPr>
          <t xml:space="preserve">2 yellow @70' </t>
        </r>
      </text>
    </comment>
    <comment ref="K37" authorId="4">
      <text>
        <r>
          <rPr>
            <b/>
            <sz val="9"/>
            <color indexed="81"/>
            <rFont val="Tahoma"/>
            <family val="2"/>
          </rPr>
          <t>late goal @89'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0" authorId="4">
      <text>
        <r>
          <rPr>
            <b/>
            <sz val="9"/>
            <color indexed="81"/>
            <rFont val="Tahoma"/>
            <family val="2"/>
          </rPr>
          <t>late goal @85'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41" authorId="2">
      <text>
        <r>
          <rPr>
            <b/>
            <sz val="9"/>
            <color indexed="81"/>
            <rFont val="Tahoma"/>
            <family val="2"/>
          </rPr>
          <t>coach resigned before this game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1" authorId="4">
      <text>
        <r>
          <rPr>
            <b/>
            <sz val="9"/>
            <color indexed="81"/>
            <rFont val="Tahoma"/>
            <family val="2"/>
          </rPr>
          <t>10 men @9'</t>
        </r>
        <r>
          <rPr>
            <sz val="9"/>
            <color indexed="81"/>
            <rFont val="Tahoma"/>
            <family val="2"/>
          </rPr>
          <t xml:space="preserve">
late goal @90+1'</t>
        </r>
      </text>
    </comment>
    <comment ref="BO41" authorId="4">
      <text>
        <r>
          <rPr>
            <b/>
            <sz val="9"/>
            <color indexed="81"/>
            <rFont val="Tahoma"/>
            <family val="2"/>
          </rPr>
          <t>1 rd @9'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42" authorId="6">
      <text>
        <r>
          <rPr>
            <b/>
            <sz val="9"/>
            <color indexed="81"/>
            <rFont val="Tahoma"/>
            <family val="2"/>
          </rPr>
          <t>0.01</t>
        </r>
      </text>
    </comment>
    <comment ref="K44" authorId="4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K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Omiya late goal@90+4 when 1-0
Omiya late goal@90+5' when 2-0</t>
        </r>
      </text>
    </comment>
    <comment ref="AS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 Assost@61',90+5'</t>
        </r>
      </text>
    </comment>
    <comment ref="AZ46" authorId="2">
      <text>
        <r>
          <rPr>
            <b/>
            <sz val="9"/>
            <color indexed="81"/>
            <rFont val="Tahoma"/>
            <family val="2"/>
          </rPr>
          <t>out for 2 months</t>
        </r>
      </text>
    </comment>
    <comment ref="L4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GOAL@90'+6 WHEN 2-1</t>
        </r>
      </text>
    </comment>
    <comment ref="AV47" authorId="2">
      <text>
        <r>
          <rPr>
            <b/>
            <sz val="9"/>
            <color indexed="81"/>
            <rFont val="Tahoma"/>
            <family val="2"/>
          </rPr>
          <t xml:space="preserve">from Jeju
</t>
        </r>
      </text>
    </comment>
    <comment ref="BK47" authorId="2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3-2</t>
        </r>
      </text>
    </comment>
    <comment ref="AR48" authorId="2">
      <text>
        <r>
          <rPr>
            <b/>
            <sz val="9"/>
            <color indexed="81"/>
            <rFont val="Tahoma"/>
            <family val="2"/>
          </rPr>
          <t xml:space="preserve">from Moreirense
</t>
        </r>
      </text>
    </comment>
    <comment ref="AW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GOAL@120'+3 WHEN 2-2</t>
        </r>
      </text>
    </comment>
    <comment ref="BB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 GOAL@119' WHEN 1-2</t>
        </r>
      </text>
    </comment>
    <comment ref="BU49" authorId="2">
      <text>
        <r>
          <rPr>
            <b/>
            <sz val="9"/>
            <color indexed="81"/>
            <rFont val="Tahoma"/>
            <family val="2"/>
          </rPr>
          <t>to Tochigi</t>
        </r>
      </text>
    </comment>
    <comment ref="BT53" authorId="2">
      <text>
        <r>
          <rPr>
            <b/>
            <sz val="9"/>
            <color indexed="81"/>
            <rFont val="Tahoma"/>
            <family val="2"/>
          </rPr>
          <t>to Kanazawa</t>
        </r>
      </text>
    </comment>
    <comment ref="K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OG@73' WHEN 1-1</t>
        </r>
      </text>
    </comment>
    <comment ref="L56" authorId="2">
      <text>
        <r>
          <rPr>
            <b/>
            <sz val="9"/>
            <color indexed="81"/>
            <rFont val="Tahoma"/>
            <family val="2"/>
          </rPr>
          <t>late goal @90+4'</t>
        </r>
      </text>
    </comment>
    <comment ref="U58" authorId="7">
      <text>
        <r>
          <rPr>
            <b/>
            <sz val="9"/>
            <color indexed="81"/>
            <rFont val="Tahoma"/>
            <family val="2"/>
          </rPr>
          <t>2.9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 yellow ten men@90+3' when 1-1</t>
        </r>
      </text>
    </comment>
    <comment ref="S60" authorId="7">
      <text>
        <r>
          <rPr>
            <b/>
            <sz val="9"/>
            <color indexed="81"/>
            <rFont val="Tahoma"/>
            <family val="2"/>
          </rPr>
          <t>-0.875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60" authorId="7">
      <text>
        <r>
          <rPr>
            <b/>
            <sz val="9"/>
            <color indexed="81"/>
            <rFont val="Tahoma"/>
            <family val="2"/>
          </rPr>
          <t>2.7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 yellow ten men@90+3'</t>
        </r>
      </text>
    </comment>
    <comment ref="K6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0-1</t>
        </r>
      </text>
    </comment>
    <comment ref="BE61" authorId="2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K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men@18' when 0-0
OG@72' WHEN 0-2</t>
        </r>
      </text>
    </comment>
    <comment ref="L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OG@31' WHEN 0-0</t>
        </r>
      </text>
    </comment>
    <comment ref="AN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OG@31'</t>
        </r>
      </text>
    </comment>
    <comment ref="AT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men@18' when 0-0</t>
        </r>
      </text>
    </comment>
    <comment ref="K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 @70' 0-3</t>
        </r>
      </text>
    </comment>
    <comment ref="L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OG@36' when 0-1</t>
        </r>
      </text>
    </comment>
    <comment ref="S64" authorId="7">
      <text>
        <r>
          <rPr>
            <b/>
            <sz val="9"/>
            <color indexed="81"/>
            <rFont val="Tahoma"/>
            <family val="2"/>
          </rPr>
          <t>-0.05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64" authorId="7">
      <text>
        <r>
          <rPr>
            <b/>
            <sz val="9"/>
            <color indexed="81"/>
            <rFont val="Tahoma"/>
            <family val="2"/>
          </rPr>
          <t>2.475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I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OG@36'
2nd yellow ten men @70' </t>
        </r>
      </text>
    </comment>
    <comment ref="S65" authorId="2">
      <text>
        <r>
          <rPr>
            <b/>
            <sz val="9"/>
            <color indexed="81"/>
            <rFont val="Tahoma"/>
            <family val="2"/>
          </rPr>
          <t>0.1</t>
        </r>
      </text>
    </comment>
    <comment ref="U65" authorId="2">
      <text>
        <r>
          <rPr>
            <b/>
            <sz val="9"/>
            <color indexed="81"/>
            <rFont val="Tahoma"/>
            <family val="2"/>
          </rPr>
          <t>2.4</t>
        </r>
      </text>
    </comment>
    <comment ref="K6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men@90+3' when 0-4</t>
        </r>
      </text>
    </comment>
    <comment ref="L6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PG@81' when 0-3
late goal@90+6' when 0-4</t>
        </r>
      </text>
    </comment>
    <comment ref="AR6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men@90+3' </t>
        </r>
      </text>
    </comment>
  </commentList>
</comments>
</file>

<file path=xl/comments10.xml><?xml version="1.0" encoding="utf-8"?>
<comments xmlns="http://schemas.openxmlformats.org/spreadsheetml/2006/main">
  <authors>
    <author>Edmund</author>
    <author>quyang</author>
    <author>KAEMANKMCHAN</author>
    <author>wutieyun</author>
    <author>huangcipan</author>
    <author>songguangyu</author>
    <author>chenjiaqi</author>
    <author>songjuxiong</author>
    <author>sunjiajia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Q23" authorId="3">
      <text>
        <r>
          <rPr>
            <b/>
            <sz val="9"/>
            <color indexed="81"/>
            <rFont val="Tahoma"/>
            <family val="2"/>
          </rPr>
          <t>out for 2 months</t>
        </r>
      </text>
    </comment>
    <comment ref="S24" authorId="4">
      <text>
        <r>
          <rPr>
            <b/>
            <sz val="9"/>
            <color indexed="81"/>
            <rFont val="Tahoma"/>
            <family val="2"/>
          </rPr>
          <t>-0.825</t>
        </r>
      </text>
    </comment>
    <comment ref="AV24" authorId="4">
      <text>
        <r>
          <rPr>
            <b/>
            <sz val="9"/>
            <color indexed="81"/>
            <rFont val="Tahoma"/>
            <family val="2"/>
          </rPr>
          <t>early sub @19'</t>
        </r>
      </text>
    </comment>
    <comment ref="AW25" authorId="3">
      <text>
        <r>
          <rPr>
            <b/>
            <sz val="9"/>
            <color indexed="81"/>
            <rFont val="Tahoma"/>
            <family val="2"/>
          </rPr>
          <t>from Cagliari</t>
        </r>
      </text>
    </comment>
    <comment ref="K26" authorId="3">
      <text>
        <r>
          <rPr>
            <b/>
            <sz val="9"/>
            <color indexed="81"/>
            <rFont val="Tahoma"/>
            <family val="2"/>
          </rPr>
          <t>late goal @90'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6" authorId="3">
      <text>
        <r>
          <rPr>
            <b/>
            <sz val="9"/>
            <color indexed="81"/>
            <rFont val="Tahoma"/>
            <family val="2"/>
          </rPr>
          <t>late goal @90+2'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8" authorId="5">
      <text>
        <r>
          <rPr>
            <b/>
            <sz val="9"/>
            <color indexed="81"/>
            <rFont val="Tahoma"/>
            <family val="2"/>
          </rPr>
          <t>PG@4'when0-0
late goal@87'when1-3
late goal@90'when2-3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8" authorId="5">
      <text>
        <r>
          <rPr>
            <b/>
            <sz val="9"/>
            <color indexed="81"/>
            <rFont val="Tahoma"/>
            <family val="2"/>
          </rPr>
          <t>late goal@86'when1-2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28" authorId="5">
      <text>
        <r>
          <rPr>
            <b/>
            <sz val="9"/>
            <color indexed="81"/>
            <rFont val="Tahoma"/>
            <family val="2"/>
          </rPr>
          <t>1A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28" authorId="5">
      <text>
        <r>
          <rPr>
            <b/>
            <sz val="9"/>
            <color indexed="81"/>
            <rFont val="Tahoma"/>
            <family val="2"/>
          </rPr>
          <t>PG@4'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9" authorId="5">
      <text>
        <r>
          <rPr>
            <b/>
            <sz val="9"/>
            <color indexed="81"/>
            <rFont val="Tahoma"/>
            <family val="2"/>
          </rPr>
          <t>PG@27'when0-0
late goal@87'when2-0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29" authorId="5">
      <text>
        <r>
          <rPr>
            <b/>
            <sz val="9"/>
            <color indexed="81"/>
            <rFont val="Tahoma"/>
            <family val="2"/>
          </rPr>
          <t>1PG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0" authorId="4">
      <text>
        <r>
          <rPr>
            <b/>
            <sz val="9"/>
            <color indexed="81"/>
            <rFont val="Tahoma"/>
            <family val="2"/>
          </rPr>
          <t>late goal @88'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0" authorId="4">
      <text>
        <r>
          <rPr>
            <b/>
            <sz val="9"/>
            <color indexed="81"/>
            <rFont val="Tahoma"/>
            <family val="2"/>
          </rPr>
          <t>late goal @89' 90+4'</t>
        </r>
      </text>
    </comment>
    <comment ref="K37" authorId="4">
      <text>
        <r>
          <rPr>
            <b/>
            <sz val="9"/>
            <color indexed="81"/>
            <rFont val="Tahoma"/>
            <family val="2"/>
          </rPr>
          <t>late goal @90+4'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8" authorId="4">
      <text>
        <r>
          <rPr>
            <b/>
            <sz val="9"/>
            <color indexed="81"/>
            <rFont val="Tahoma"/>
            <family val="2"/>
          </rPr>
          <t>late goal @90+3'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38" authorId="4">
      <text>
        <r>
          <rPr>
            <b/>
            <sz val="9"/>
            <color indexed="81"/>
            <rFont val="Tahoma"/>
            <family val="2"/>
          </rPr>
          <t>early sub @34'</t>
        </r>
      </text>
    </comment>
    <comment ref="S42" authorId="6">
      <text>
        <r>
          <rPr>
            <b/>
            <sz val="9"/>
            <color indexed="81"/>
            <rFont val="Tahoma"/>
            <family val="2"/>
          </rPr>
          <t>-0.01</t>
        </r>
      </text>
    </comment>
    <comment ref="S43" authorId="4">
      <text>
        <r>
          <rPr>
            <sz val="9"/>
            <color indexed="81"/>
            <rFont val="Tahoma"/>
            <family val="2"/>
          </rPr>
          <t xml:space="preserve">0.42
</t>
        </r>
      </text>
    </comment>
    <comment ref="K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Sagan late goal@90'  when 1-0
</t>
        </r>
      </text>
    </comment>
    <comment ref="AS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</t>
        </r>
      </text>
    </comment>
    <comment ref="AT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SUB OUT@30'</t>
        </r>
      </text>
    </comment>
    <comment ref="AW46" authorId="3">
      <text>
        <r>
          <rPr>
            <b/>
            <sz val="9"/>
            <color indexed="81"/>
            <rFont val="Tahoma"/>
            <family val="2"/>
          </rPr>
          <t>released</t>
        </r>
      </text>
    </comment>
    <comment ref="BT46" authorId="3">
      <text>
        <r>
          <rPr>
            <b/>
            <sz val="9"/>
            <color indexed="81"/>
            <rFont val="Tahoma"/>
            <family val="2"/>
          </rPr>
          <t>to Frankfurt</t>
        </r>
      </text>
    </comment>
    <comment ref="K4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PG@39' WHEN 0-0</t>
        </r>
      </text>
    </comment>
    <comment ref="AT4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PG@39'</t>
        </r>
      </text>
    </comment>
    <comment ref="AO48" authorId="3">
      <text>
        <r>
          <rPr>
            <b/>
            <sz val="9"/>
            <color indexed="81"/>
            <rFont val="Tahoma"/>
            <family val="2"/>
          </rPr>
          <t>from Ulsan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8" authorId="1">
      <text>
        <r>
          <rPr>
            <b/>
            <sz val="9"/>
            <color indexed="81"/>
            <rFont val="Tahoma"/>
            <family val="2"/>
          </rPr>
          <t>resign</t>
        </r>
      </text>
    </comment>
    <comment ref="BH48" authorId="3">
      <text>
        <r>
          <rPr>
            <b/>
            <sz val="9"/>
            <color indexed="81"/>
            <rFont val="Tahoma"/>
            <family val="2"/>
          </rPr>
          <t>from Jeonnam Dragons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48" authorId="3">
      <text>
        <r>
          <rPr>
            <b/>
            <sz val="9"/>
            <color indexed="81"/>
            <rFont val="Tahoma"/>
            <family val="2"/>
          </rPr>
          <t>to Yamagata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I50" authorId="3">
      <text>
        <r>
          <rPr>
            <b/>
            <sz val="9"/>
            <color indexed="81"/>
            <rFont val="Tahoma"/>
            <family val="2"/>
          </rPr>
          <t>from FC Tokyo</t>
        </r>
      </text>
    </comment>
    <comment ref="BR50" authorId="3">
      <text>
        <r>
          <rPr>
            <b/>
            <sz val="9"/>
            <color indexed="81"/>
            <rFont val="Tahoma"/>
            <family val="2"/>
          </rPr>
          <t>to Argentina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1" authorId="4">
      <text>
        <r>
          <rPr>
            <b/>
            <sz val="9"/>
            <color indexed="81"/>
            <rFont val="Tahoma"/>
            <family val="2"/>
          </rPr>
          <t>10 men @90'
9men @90+4'</t>
        </r>
      </text>
    </comment>
    <comment ref="AT53" authorId="1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W53" authorId="1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BP53" authorId="3">
      <text>
        <r>
          <rPr>
            <b/>
            <sz val="9"/>
            <color indexed="81"/>
            <rFont val="Tahoma"/>
            <family val="2"/>
          </rPr>
          <t>to Niigata</t>
        </r>
      </text>
    </comment>
    <comment ref="BQ53" authorId="3">
      <text>
        <r>
          <rPr>
            <b/>
            <sz val="9"/>
            <color indexed="81"/>
            <rFont val="Tahoma"/>
            <family val="2"/>
          </rPr>
          <t>to Niigata</t>
        </r>
      </text>
    </comment>
    <comment ref="K5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PG@67' WHEN 0-1</t>
        </r>
      </text>
    </comment>
    <comment ref="L5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1-2</t>
        </r>
      </text>
    </comment>
    <comment ref="AX5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PG@67'</t>
        </r>
      </text>
    </comment>
    <comment ref="K5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0-4</t>
        </r>
      </text>
    </comment>
    <comment ref="AM5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OUT@20'</t>
        </r>
      </text>
    </comment>
    <comment ref="K56" authorId="3">
      <text>
        <r>
          <rPr>
            <b/>
            <sz val="9"/>
            <color indexed="81"/>
            <rFont val="Tahoma"/>
            <family val="2"/>
          </rPr>
          <t>late goal @90+5</t>
        </r>
      </text>
    </comment>
    <comment ref="L56" authorId="3">
      <text>
        <r>
          <rPr>
            <b/>
            <sz val="9"/>
            <color indexed="81"/>
            <rFont val="Tahoma"/>
            <family val="2"/>
          </rPr>
          <t>down to 10 men @63' when 0-1 Kofu</t>
        </r>
      </text>
    </comment>
    <comment ref="L5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goal@85' when 2-1</t>
        </r>
      </text>
    </comment>
    <comment ref="S57" authorId="7">
      <text>
        <r>
          <rPr>
            <b/>
            <sz val="9"/>
            <color indexed="81"/>
            <rFont val="Tahoma"/>
            <family val="2"/>
          </rPr>
          <t>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PG@23' WHEN 0-0</t>
        </r>
      </text>
    </comment>
    <comment ref="AW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PG@23' </t>
        </r>
      </text>
    </comment>
    <comment ref="K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PG@17' WHEN 0-1</t>
        </r>
      </text>
    </comment>
    <comment ref="AS60" authorId="3">
      <text>
        <r>
          <rPr>
            <b/>
            <sz val="9"/>
            <color indexed="81"/>
            <rFont val="Tahoma"/>
            <family val="2"/>
          </rPr>
          <t>out for 2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PG@17'</t>
        </r>
      </text>
    </comment>
    <comment ref="BI60" authorId="3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S61" authorId="7">
      <text>
        <r>
          <rPr>
            <b/>
            <sz val="9"/>
            <color indexed="81"/>
            <rFont val="Tahoma"/>
            <family val="2"/>
          </rPr>
          <t>0.275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61" authorId="3">
      <text>
        <r>
          <rPr>
            <b/>
            <sz val="9"/>
            <color indexed="81"/>
            <rFont val="Tahoma"/>
            <family val="2"/>
          </rPr>
          <t>out for 2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goal@90+4' when 2-0</t>
        </r>
      </text>
    </comment>
    <comment ref="L63" authorId="8">
      <text>
        <r>
          <rPr>
            <b/>
            <sz val="9"/>
            <color indexed="81"/>
            <rFont val="Tahoma"/>
            <family val="2"/>
          </rPr>
          <t>1 OG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2-2</t>
        </r>
      </text>
    </comment>
  </commentList>
</comments>
</file>

<file path=xl/comments11.xml><?xml version="1.0" encoding="utf-8"?>
<comments xmlns="http://schemas.openxmlformats.org/spreadsheetml/2006/main">
  <authors>
    <author>Edmund</author>
    <author>quyang</author>
    <author>KAEMANKMCHAN</author>
    <author>wutieyun</author>
    <author>huangcipan</author>
    <author>songguangyu</author>
    <author>sunjiajia</author>
    <author>songjuxiong</author>
    <author>chenjiaqi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 xml:space="preserve">RM
</t>
        </r>
      </text>
    </comment>
    <comment ref="AQ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4" authorId="3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K25" authorId="4">
      <text>
        <r>
          <rPr>
            <b/>
            <sz val="9"/>
            <color indexed="81"/>
            <rFont val="Tahoma"/>
            <family val="2"/>
          </rPr>
          <t>10 men @69' when 0:1</t>
        </r>
      </text>
    </comment>
    <comment ref="BE25" authorId="4">
      <text>
        <r>
          <rPr>
            <b/>
            <sz val="9"/>
            <color indexed="81"/>
            <rFont val="Tahoma"/>
            <family val="2"/>
          </rPr>
          <t>2 yellow @65' when 0:1</t>
        </r>
      </text>
    </comment>
    <comment ref="L27" authorId="4">
      <text>
        <r>
          <rPr>
            <b/>
            <sz val="9"/>
            <color indexed="81"/>
            <rFont val="Tahoma"/>
            <family val="2"/>
          </rPr>
          <t>OG @44' when 1:1</t>
        </r>
      </text>
    </comment>
    <comment ref="L28" authorId="5">
      <text>
        <r>
          <rPr>
            <b/>
            <sz val="9"/>
            <color indexed="81"/>
            <rFont val="Tahoma"/>
            <family val="2"/>
          </rPr>
          <t>PG@76'when0-1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8" authorId="6">
      <text>
        <r>
          <rPr>
            <b/>
            <sz val="9"/>
            <color indexed="81"/>
            <rFont val="Tahoma"/>
            <family val="2"/>
          </rPr>
          <t>2.57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29" authorId="6">
      <text>
        <r>
          <rPr>
            <b/>
            <sz val="9"/>
            <color indexed="81"/>
            <rFont val="Tahoma"/>
            <family val="2"/>
          </rPr>
          <t>sunjiajia:</t>
        </r>
        <r>
          <rPr>
            <sz val="9"/>
            <color indexed="81"/>
            <rFont val="Tahoma"/>
            <family val="2"/>
          </rPr>
          <t xml:space="preserve">
SUB ON @ 75'
sub down @ 86'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late goal @90+5'</t>
        </r>
      </text>
    </comment>
    <comment ref="AT32" authorId="4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AU32" authorId="4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3" authorId="4">
      <text>
        <r>
          <rPr>
            <b/>
            <sz val="9"/>
            <color indexed="81"/>
            <rFont val="Tahoma"/>
            <family val="2"/>
          </rPr>
          <t>late goal @88'</t>
        </r>
      </text>
    </comment>
    <comment ref="AU39" authorId="4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K41" authorId="4">
      <text>
        <r>
          <rPr>
            <b/>
            <sz val="9"/>
            <color indexed="81"/>
            <rFont val="Tahoma"/>
            <family val="2"/>
          </rPr>
          <t>late goal @86'</t>
        </r>
      </text>
    </comment>
    <comment ref="AT43" authorId="4">
      <text>
        <r>
          <rPr>
            <b/>
            <sz val="9"/>
            <color indexed="81"/>
            <rFont val="Tahoma"/>
            <family val="2"/>
          </rPr>
          <t>early sub @20'</t>
        </r>
      </text>
    </comment>
    <comment ref="BW43" authorId="3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L4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goal@90'+4 when 0-1
late goal@90'+5 when 0-2</t>
        </r>
      </text>
    </comment>
    <comment ref="L47" authorId="8">
      <text>
        <r>
          <rPr>
            <b/>
            <sz val="9"/>
            <color indexed="81"/>
            <rFont val="Tahoma"/>
            <family val="2"/>
          </rPr>
          <t>late goal@90+2' when 3-3</t>
        </r>
      </text>
    </comment>
    <comment ref="AT47" authorId="8">
      <text>
        <r>
          <rPr>
            <b/>
            <sz val="9"/>
            <color indexed="81"/>
            <rFont val="Tahoma"/>
            <family val="2"/>
          </rPr>
          <t>2</t>
        </r>
      </text>
    </comment>
    <comment ref="BF47" authorId="8">
      <text>
        <r>
          <rPr>
            <b/>
            <sz val="9"/>
            <color indexed="81"/>
            <rFont val="Tahoma"/>
            <family val="2"/>
          </rPr>
          <t>early sub@38'</t>
        </r>
      </text>
    </comment>
    <comment ref="BZ47" authorId="1">
      <text>
        <r>
          <rPr>
            <b/>
            <sz val="9"/>
            <color indexed="81"/>
            <rFont val="Tahoma"/>
            <family val="2"/>
          </rPr>
          <t>to Al-Ain</t>
        </r>
      </text>
    </comment>
    <comment ref="A48" authorId="3">
      <text>
        <r>
          <rPr>
            <b/>
            <sz val="9"/>
            <color indexed="81"/>
            <rFont val="Tahoma"/>
            <family val="2"/>
          </rPr>
          <t>coach resigned before this game</t>
        </r>
      </text>
    </comment>
    <comment ref="K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0-1</t>
        </r>
      </text>
    </comment>
    <comment ref="BF48" authorId="3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AQ49" authorId="3">
      <text>
        <r>
          <rPr>
            <b/>
            <sz val="9"/>
            <color indexed="81"/>
            <rFont val="Tahoma"/>
            <family val="2"/>
          </rPr>
          <t>From Gamba</t>
        </r>
      </text>
    </comment>
    <comment ref="AW49" authorId="3">
      <text>
        <r>
          <rPr>
            <b/>
            <sz val="9"/>
            <color indexed="81"/>
            <rFont val="Tahoma"/>
            <family val="2"/>
          </rPr>
          <t>From Gamba</t>
        </r>
      </text>
    </comment>
    <comment ref="BL49" authorId="3">
      <text>
        <r>
          <rPr>
            <b/>
            <sz val="9"/>
            <color indexed="81"/>
            <rFont val="Tahoma"/>
            <family val="2"/>
          </rPr>
          <t>from FC Tokyo</t>
        </r>
      </text>
    </comment>
    <comment ref="AW5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K53" authorId="4">
      <text>
        <r>
          <rPr>
            <b/>
            <sz val="9"/>
            <color indexed="81"/>
            <rFont val="Tahoma"/>
            <family val="2"/>
          </rPr>
          <t>late goal @87'</t>
        </r>
      </text>
    </comment>
    <comment ref="BC54" authorId="3">
      <text>
        <r>
          <rPr>
            <b/>
            <sz val="9"/>
            <color indexed="81"/>
            <rFont val="Tahoma"/>
            <family val="2"/>
          </rPr>
          <t>from Cerezo Osaka</t>
        </r>
      </text>
    </comment>
    <comment ref="AY55" authorId="3">
      <text>
        <r>
          <rPr>
            <b/>
            <sz val="9"/>
            <color indexed="81"/>
            <rFont val="Tahoma"/>
            <family val="2"/>
          </rPr>
          <t>out for 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55" authorId="3">
      <text>
        <r>
          <rPr>
            <b/>
            <sz val="9"/>
            <color indexed="81"/>
            <rFont val="Tahoma"/>
            <family val="2"/>
          </rPr>
          <t>to Yokohama FC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55" authorId="3">
      <text>
        <r>
          <rPr>
            <b/>
            <sz val="9"/>
            <color indexed="81"/>
            <rFont val="Tahoma"/>
            <family val="2"/>
          </rPr>
          <t>to Shimizu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55" authorId="3">
      <text>
        <r>
          <rPr>
            <b/>
            <sz val="9"/>
            <color indexed="81"/>
            <rFont val="Tahoma"/>
            <family val="2"/>
          </rPr>
          <t>to Yamagata</t>
        </r>
      </text>
    </comment>
    <comment ref="AP5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OUT@27'</t>
        </r>
      </text>
    </comment>
    <comment ref="S58" authorId="7">
      <text>
        <r>
          <rPr>
            <b/>
            <sz val="9"/>
            <color indexed="81"/>
            <rFont val="Tahoma"/>
            <family val="2"/>
          </rPr>
          <t>-0.1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9" authorId="3">
      <text>
        <r>
          <rPr>
            <b/>
            <sz val="9"/>
            <color indexed="81"/>
            <rFont val="Tahoma"/>
            <family val="2"/>
          </rPr>
          <t>ET YFM 3-2 Hiroshima</t>
        </r>
      </text>
    </comment>
    <comment ref="K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goal@90+1' when 1-1
late goal@90+6' when 2-1</t>
        </r>
      </text>
    </comment>
    <comment ref="AW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goal@90+1' </t>
        </r>
      </text>
    </comment>
    <comment ref="BI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goal@90+6' </t>
        </r>
      </text>
    </comment>
    <comment ref="K6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PK@60' WHEN 0-0</t>
        </r>
      </text>
    </comment>
    <comment ref="L6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PK@69' WHEN 1-0</t>
        </r>
      </text>
    </comment>
    <comment ref="AV61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PK@60'</t>
        </r>
      </text>
    </comment>
    <comment ref="L6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goal@85' when 0-2</t>
        </r>
      </text>
    </comment>
    <comment ref="AS6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OUT@39'</t>
        </r>
      </text>
    </comment>
    <comment ref="U65" authorId="7">
      <text>
        <r>
          <rPr>
            <b/>
            <sz val="9"/>
            <color indexed="81"/>
            <rFont val="Tahoma"/>
            <family val="2"/>
          </rPr>
          <t>2.575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6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out@33'</t>
        </r>
      </text>
    </comment>
  </commentList>
</comments>
</file>

<file path=xl/comments12.xml><?xml version="1.0" encoding="utf-8"?>
<comments xmlns="http://schemas.openxmlformats.org/spreadsheetml/2006/main">
  <authors>
    <author>Edmund</author>
    <author>quyang</author>
    <author>KAEMANKMCHAN</author>
    <author>wutieyun</author>
    <author>huangcipan</author>
    <author>songguangyu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R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RB</t>
        </r>
      </text>
    </comment>
    <comment ref="AU19" authorId="1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BF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Z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4" authorId="3">
      <text>
        <r>
          <rPr>
            <b/>
            <sz val="9"/>
            <color indexed="81"/>
            <rFont val="Tahoma"/>
            <family val="2"/>
          </rPr>
          <t>out for 5 weeks</t>
        </r>
      </text>
    </comment>
    <comment ref="BK24" authorId="3">
      <text>
        <r>
          <rPr>
            <b/>
            <sz val="9"/>
            <color indexed="81"/>
            <rFont val="Tahoma"/>
            <family val="2"/>
          </rPr>
          <t>out for 6 months</t>
        </r>
      </text>
    </comment>
    <comment ref="K25" authorId="4">
      <text>
        <r>
          <rPr>
            <b/>
            <sz val="9"/>
            <color indexed="81"/>
            <rFont val="Tahoma"/>
            <family val="2"/>
          </rPr>
          <t>late goal @90+3'</t>
        </r>
      </text>
    </comment>
    <comment ref="CB26" authorId="1">
      <text>
        <r>
          <rPr>
            <b/>
            <sz val="9"/>
            <color indexed="81"/>
            <rFont val="Tahoma"/>
            <family val="2"/>
          </rPr>
          <t>Loan to Chiba</t>
        </r>
      </text>
    </comment>
    <comment ref="AX27" authorId="1">
      <text>
        <r>
          <rPr>
            <b/>
            <sz val="9"/>
            <color indexed="81"/>
            <rFont val="Tahoma"/>
            <family val="2"/>
          </rPr>
          <t>Loan from Hilal</t>
        </r>
      </text>
    </comment>
    <comment ref="BO27" authorId="4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8" authorId="5">
      <text>
        <r>
          <rPr>
            <b/>
            <sz val="9"/>
            <color indexed="81"/>
            <rFont val="Tahoma"/>
            <family val="2"/>
          </rPr>
          <t>late goal@90+4'when0-3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8" authorId="3">
      <text>
        <r>
          <rPr>
            <b/>
            <sz val="9"/>
            <color indexed="81"/>
            <rFont val="Tahoma"/>
            <family val="2"/>
          </rPr>
          <t>internal suspension</t>
        </r>
      </text>
    </comment>
    <comment ref="BQ28" authorId="3">
      <text>
        <r>
          <rPr>
            <b/>
            <sz val="9"/>
            <color indexed="81"/>
            <rFont val="Tahoma"/>
            <family val="2"/>
          </rPr>
          <t>out for 7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9" authorId="5">
      <text>
        <r>
          <rPr>
            <b/>
            <sz val="9"/>
            <color indexed="81"/>
            <rFont val="Tahoma"/>
            <family val="2"/>
          </rPr>
          <t>late goal@90+2'when1-0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9" authorId="5">
      <text>
        <r>
          <rPr>
            <b/>
            <sz val="9"/>
            <color indexed="81"/>
            <rFont val="Tahoma"/>
            <family val="2"/>
          </rPr>
          <t>1A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1" authorId="4">
      <text>
        <r>
          <rPr>
            <b/>
            <sz val="9"/>
            <color indexed="81"/>
            <rFont val="Tahoma"/>
            <family val="2"/>
          </rPr>
          <t>late goal @87'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late goal @90+3'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3" authorId="4">
      <text>
        <r>
          <rPr>
            <b/>
            <sz val="9"/>
            <color indexed="81"/>
            <rFont val="Tahoma"/>
            <family val="2"/>
          </rPr>
          <t>10 men @45' when 1:0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33" authorId="4">
      <text>
        <r>
          <rPr>
            <b/>
            <sz val="9"/>
            <color indexed="81"/>
            <rFont val="Tahoma"/>
            <family val="2"/>
          </rPr>
          <t>2 yellow @45' when 1:0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7" authorId="4">
      <text>
        <r>
          <rPr>
            <b/>
            <sz val="9"/>
            <color indexed="81"/>
            <rFont val="Tahoma"/>
            <family val="2"/>
          </rPr>
          <t>late goal @90+4'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X38" authorId="4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0" authorId="3">
      <text>
        <r>
          <rPr>
            <b/>
            <sz val="9"/>
            <color indexed="81"/>
            <rFont val="Tahoma"/>
            <family val="2"/>
          </rPr>
          <t>late goal @90+4'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41" authorId="4">
      <text>
        <r>
          <rPr>
            <b/>
            <sz val="9"/>
            <color indexed="81"/>
            <rFont val="Tahoma"/>
            <family val="2"/>
          </rPr>
          <t>up 50'
down 74'</t>
        </r>
      </text>
    </comment>
    <comment ref="AU42" authorId="6">
      <text>
        <r>
          <rPr>
            <b/>
            <sz val="9"/>
            <color indexed="81"/>
            <rFont val="Tahoma"/>
            <family val="2"/>
          </rPr>
          <t>early sub@20'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3" authorId="4">
      <text>
        <r>
          <rPr>
            <b/>
            <sz val="9"/>
            <color indexed="81"/>
            <rFont val="Tahoma"/>
            <family val="2"/>
          </rPr>
          <t>late goal @90+4'</t>
        </r>
      </text>
    </comment>
    <comment ref="U43" authorId="4">
      <text>
        <r>
          <rPr>
            <b/>
            <sz val="9"/>
            <color indexed="81"/>
            <rFont val="Tahoma"/>
            <family val="2"/>
          </rPr>
          <t>2.92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43" authorId="3">
      <text>
        <r>
          <rPr>
            <b/>
            <sz val="9"/>
            <color indexed="81"/>
            <rFont val="Tahoma"/>
            <family val="2"/>
          </rPr>
          <t>out for 3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7" authorId="4">
      <text>
        <r>
          <rPr>
            <b/>
            <sz val="9"/>
            <color indexed="81"/>
            <rFont val="Tahoma"/>
            <family val="2"/>
          </rPr>
          <t>2.96</t>
        </r>
      </text>
    </comment>
    <comment ref="CA47" authorId="3">
      <text>
        <r>
          <rPr>
            <b/>
            <sz val="9"/>
            <color indexed="81"/>
            <rFont val="Tahoma"/>
            <family val="2"/>
          </rPr>
          <t>to Kanazawa</t>
        </r>
      </text>
    </comment>
    <comment ref="BH51" authorId="3">
      <text>
        <r>
          <rPr>
            <b/>
            <sz val="9"/>
            <color indexed="81"/>
            <rFont val="Tahoma"/>
            <family val="2"/>
          </rPr>
          <t>out for 4-6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51" authorId="3">
      <text>
        <r>
          <rPr>
            <b/>
            <sz val="9"/>
            <color indexed="81"/>
            <rFont val="Tahoma"/>
            <family val="2"/>
          </rPr>
          <t>from Al Sharjah Sports</t>
        </r>
      </text>
    </comment>
    <comment ref="BZ51" authorId="3">
      <text>
        <r>
          <rPr>
            <b/>
            <sz val="9"/>
            <color indexed="81"/>
            <rFont val="Tahoma"/>
            <family val="2"/>
          </rPr>
          <t>to Sendai</t>
        </r>
      </text>
    </comment>
    <comment ref="AY52" authorId="3">
      <text>
        <r>
          <rPr>
            <b/>
            <sz val="9"/>
            <color indexed="81"/>
            <rFont val="Tahoma"/>
            <family val="2"/>
          </rPr>
          <t>out for 6 weeks</t>
        </r>
      </text>
    </comment>
    <comment ref="BL52" authorId="3">
      <text>
        <r>
          <rPr>
            <b/>
            <sz val="9"/>
            <color indexed="81"/>
            <rFont val="Tahoma"/>
            <family val="2"/>
          </rPr>
          <t>from Hiroshima</t>
        </r>
      </text>
    </comment>
    <comment ref="L5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</t>
        </r>
      </text>
    </comment>
    <comment ref="BJ54" authorId="3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57" authorId="4">
      <text>
        <r>
          <rPr>
            <b/>
            <sz val="9"/>
            <color indexed="81"/>
            <rFont val="Tahoma"/>
            <family val="2"/>
          </rPr>
          <t>early sub @35'</t>
        </r>
      </text>
    </comment>
    <comment ref="L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goal@90+1' when 1-1
late goal@90+6' when 1-2</t>
        </r>
      </text>
    </comment>
    <comment ref="K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men@45+1' when 0-1</t>
        </r>
      </text>
    </comment>
    <comment ref="AQ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men@45+1'</t>
        </r>
      </text>
    </comment>
    <comment ref="AY61" authorId="3">
      <text>
        <r>
          <rPr>
            <b/>
            <sz val="9"/>
            <color indexed="81"/>
            <rFont val="Tahoma"/>
            <family val="2"/>
          </rPr>
          <t>out for 4 weeks</t>
        </r>
      </text>
    </comment>
    <comment ref="S63" authorId="7">
      <text>
        <r>
          <rPr>
            <b/>
            <sz val="9"/>
            <color indexed="81"/>
            <rFont val="Tahoma"/>
            <family val="2"/>
          </rPr>
          <t>0.375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5" authorId="7">
      <text>
        <r>
          <rPr>
            <b/>
            <sz val="9"/>
            <color indexed="81"/>
            <rFont val="Tahoma"/>
            <family val="2"/>
          </rPr>
          <t>-0.15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Edmund</author>
    <author>quyang</author>
    <author>wutieyun</author>
    <author>KAEMANKMCHAN</author>
    <author>huangcipan</author>
    <author>sunjiajia</author>
    <author>songguangyu</author>
    <author>songjuxiong</author>
    <author>chenjiaqi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R19" authorId="2">
      <text>
        <r>
          <rPr>
            <b/>
            <sz val="9"/>
            <color indexed="81"/>
            <rFont val="Tahoma"/>
            <family val="2"/>
          </rPr>
          <t>RM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H20" authorId="3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3" authorId="4">
      <text>
        <r>
          <rPr>
            <b/>
            <sz val="9"/>
            <color indexed="81"/>
            <rFont val="Tahoma"/>
            <family val="2"/>
          </rPr>
          <t>OG @82'</t>
        </r>
      </text>
    </comment>
    <comment ref="S23" authorId="4">
      <text>
        <r>
          <rPr>
            <b/>
            <sz val="9"/>
            <color indexed="81"/>
            <rFont val="Tahoma"/>
            <family val="2"/>
          </rPr>
          <t>-0.3</t>
        </r>
      </text>
    </comment>
    <comment ref="K24" authorId="5">
      <text>
        <r>
          <rPr>
            <b/>
            <sz val="9"/>
            <color indexed="81"/>
            <rFont val="Tahoma"/>
            <family val="2"/>
          </rPr>
          <t>late goal @ 90+1' when 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I24" authorId="2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BM24" authorId="2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K25" authorId="1">
      <text>
        <r>
          <rPr>
            <b/>
            <sz val="9"/>
            <color indexed="81"/>
            <rFont val="Tahoma"/>
            <family val="2"/>
          </rPr>
          <t>miss PK</t>
        </r>
      </text>
    </comment>
    <comment ref="AW25" authorId="1">
      <text>
        <r>
          <rPr>
            <b/>
            <sz val="9"/>
            <color indexed="81"/>
            <rFont val="Tahoma"/>
            <family val="2"/>
          </rPr>
          <t>miss PK</t>
        </r>
      </text>
    </comment>
    <comment ref="BX25" authorId="4">
      <text>
        <r>
          <rPr>
            <b/>
            <sz val="9"/>
            <color indexed="81"/>
            <rFont val="Tahoma"/>
            <family val="2"/>
          </rPr>
          <t>early sub @35'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7" authorId="4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BQ27" authorId="4">
      <text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8" authorId="6">
      <text>
        <r>
          <rPr>
            <b/>
            <sz val="9"/>
            <color indexed="81"/>
            <rFont val="Tahoma"/>
            <family val="2"/>
          </rPr>
          <t>late goal@86'when2-1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8" authorId="6">
      <text>
        <r>
          <rPr>
            <b/>
            <sz val="9"/>
            <color indexed="81"/>
            <rFont val="Tahoma"/>
            <family val="2"/>
          </rPr>
          <t>PG@4'when0-0
late goal@87'when3-1
late goal@90'when3-2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2" authorId="4">
      <text>
        <r>
          <rPr>
            <b/>
            <sz val="9"/>
            <color indexed="81"/>
            <rFont val="Tahoma"/>
            <family val="2"/>
          </rPr>
          <t>10 men @18' when 0:1
late goal @86'</t>
        </r>
      </text>
    </comment>
    <comment ref="BZ32" authorId="1">
      <text>
        <r>
          <rPr>
            <b/>
            <sz val="9"/>
            <color indexed="81"/>
            <rFont val="Tahoma"/>
            <family val="2"/>
          </rPr>
          <t>sub out @ 21'</t>
        </r>
      </text>
    </comment>
    <comment ref="K36" authorId="4">
      <text>
        <r>
          <rPr>
            <b/>
            <sz val="9"/>
            <color indexed="81"/>
            <rFont val="Tahoma"/>
            <family val="2"/>
          </rPr>
          <t>OG @35'</t>
        </r>
      </text>
    </comment>
    <comment ref="K37" authorId="4">
      <text>
        <r>
          <rPr>
            <b/>
            <sz val="9"/>
            <color indexed="81"/>
            <rFont val="Tahoma"/>
            <family val="2"/>
          </rPr>
          <t>late goal @90+3'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42" authorId="2">
      <text>
        <r>
          <rPr>
            <b/>
            <sz val="9"/>
            <color indexed="81"/>
            <rFont val="Tahoma"/>
            <family val="2"/>
          </rPr>
          <t>out for 3-4 weeks</t>
        </r>
      </text>
    </comment>
    <comment ref="L43" authorId="4">
      <text>
        <r>
          <rPr>
            <b/>
            <sz val="9"/>
            <color indexed="81"/>
            <rFont val="Tahoma"/>
            <family val="2"/>
          </rPr>
          <t>late goal @88'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4" authorId="2">
      <text>
        <r>
          <rPr>
            <b/>
            <sz val="9"/>
            <color indexed="81"/>
            <rFont val="Tahoma"/>
            <family val="2"/>
          </rPr>
          <t>PK FCT 4-5</t>
        </r>
      </text>
    </comment>
    <comment ref="AW45" authorId="7">
      <text>
        <r>
          <rPr>
            <b/>
            <sz val="9"/>
            <color indexed="81"/>
            <rFont val="Tahoma"/>
            <family val="2"/>
          </rPr>
          <t>songjuxiong:
SUB OUT@23'</t>
        </r>
      </text>
    </comment>
    <comment ref="BZ45" authorId="2">
      <text>
        <r>
          <rPr>
            <b/>
            <sz val="9"/>
            <color indexed="81"/>
            <rFont val="Tahoma"/>
            <family val="2"/>
          </rPr>
          <t>to Hiroshima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6" authorId="2">
      <text>
        <r>
          <rPr>
            <b/>
            <sz val="9"/>
            <color indexed="81"/>
            <rFont val="Tahoma"/>
            <family val="2"/>
          </rPr>
          <t>out for 4-6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47" authorId="8">
      <text>
        <r>
          <rPr>
            <b/>
            <sz val="9"/>
            <color indexed="81"/>
            <rFont val="Tahoma"/>
            <family val="2"/>
          </rPr>
          <t>early sub@45+6'</t>
        </r>
      </text>
    </comment>
    <comment ref="AO48" authorId="2">
      <text>
        <r>
          <rPr>
            <b/>
            <sz val="9"/>
            <color indexed="81"/>
            <rFont val="Tahoma"/>
            <family val="2"/>
          </rPr>
          <t>from Guangzhou Fuli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48" authorId="2">
      <text>
        <r>
          <rPr>
            <b/>
            <sz val="9"/>
            <color indexed="81"/>
            <rFont val="Tahoma"/>
            <family val="2"/>
          </rPr>
          <t>out for 2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48" authorId="2">
      <text>
        <r>
          <rPr>
            <b/>
            <sz val="9"/>
            <color indexed="81"/>
            <rFont val="Tahoma"/>
            <family val="2"/>
          </rPr>
          <t xml:space="preserve">to Ulsan
</t>
        </r>
      </text>
    </comment>
    <comment ref="BX52" authorId="2">
      <text>
        <r>
          <rPr>
            <b/>
            <sz val="9"/>
            <color indexed="81"/>
            <rFont val="Tahoma"/>
            <family val="2"/>
          </rPr>
          <t>to Tosu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3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0-0</t>
        </r>
      </text>
    </comment>
    <comment ref="BJ54" authorId="2">
      <text>
        <r>
          <rPr>
            <b/>
            <sz val="9"/>
            <color indexed="81"/>
            <rFont val="Tahoma"/>
            <family val="2"/>
          </rPr>
          <t>out for 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55" authorId="2">
      <text>
        <r>
          <rPr>
            <b/>
            <sz val="9"/>
            <color indexed="81"/>
            <rFont val="Tahoma"/>
            <family val="2"/>
          </rPr>
          <t>out for 4-6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0-1</t>
        </r>
      </text>
    </comment>
    <comment ref="BW56" authorId="2">
      <text>
        <r>
          <rPr>
            <b/>
            <sz val="9"/>
            <color indexed="81"/>
            <rFont val="Tahoma"/>
            <family val="2"/>
          </rPr>
          <t>to Portimonense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goal@90+1' when 0-5</t>
        </r>
      </text>
    </comment>
    <comment ref="BI5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OUT@38'</t>
        </r>
      </text>
    </comment>
    <comment ref="L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PK@79' when 1-2
late goal@85' when 1-3</t>
        </r>
      </text>
    </comment>
    <comment ref="K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PK@75' WHEN 0-4</t>
        </r>
      </text>
    </comment>
    <comment ref="BQ60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PK@75' </t>
        </r>
      </text>
    </comment>
    <comment ref="K6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men@44' when 0-1</t>
        </r>
      </text>
    </comment>
    <comment ref="BQ6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men@44'</t>
        </r>
      </text>
    </comment>
    <comment ref="S63" authorId="8">
      <text>
        <r>
          <rPr>
            <b/>
            <sz val="9"/>
            <color indexed="81"/>
            <rFont val="Tahoma"/>
            <family val="2"/>
          </rPr>
          <t>0.61</t>
        </r>
      </text>
    </comment>
    <comment ref="K6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goal@90+4' when 0-2</t>
        </r>
      </text>
    </comment>
    <comment ref="S67" authorId="7">
      <text>
        <r>
          <rPr>
            <b/>
            <sz val="9"/>
            <color indexed="81"/>
            <rFont val="Tahoma"/>
            <family val="2"/>
          </rPr>
          <t>0.1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Edmund</author>
    <author>quyang</author>
    <author>KAEMANKMCHAN</author>
    <author>huangcipan</author>
    <author>wutieyun</author>
    <author>songguangyu</author>
    <author>sunjiajia</author>
    <author>zhangwenkang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SS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3">
      <text>
        <r>
          <rPr>
            <b/>
            <sz val="9"/>
            <color indexed="81"/>
            <rFont val="Tahoma"/>
            <family val="2"/>
          </rPr>
          <t>late goal @86’ 90+2‘</t>
        </r>
      </text>
    </comment>
    <comment ref="S27" authorId="3">
      <text>
        <r>
          <rPr>
            <b/>
            <sz val="9"/>
            <color indexed="81"/>
            <rFont val="Tahoma"/>
            <family val="2"/>
          </rPr>
          <t>1.025</t>
        </r>
      </text>
    </comment>
    <comment ref="K29" authorId="4">
      <text>
        <r>
          <rPr>
            <b/>
            <sz val="9"/>
            <color indexed="81"/>
            <rFont val="Tahoma"/>
            <family val="2"/>
          </rPr>
          <t>down to 10 men @90+1' when 2-3</t>
        </r>
      </text>
    </comment>
    <comment ref="AV29" authorId="4">
      <text>
        <r>
          <rPr>
            <b/>
            <sz val="9"/>
            <color indexed="81"/>
            <rFont val="Tahoma"/>
            <family val="2"/>
          </rPr>
          <t>PG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29" authorId="4">
      <text>
        <r>
          <rPr>
            <b/>
            <sz val="9"/>
            <color indexed="81"/>
            <rFont val="Tahoma"/>
            <family val="2"/>
          </rPr>
          <t>1 r @90+1'</t>
        </r>
      </text>
    </comment>
    <comment ref="K30" authorId="3">
      <text>
        <r>
          <rPr>
            <b/>
            <sz val="9"/>
            <color indexed="81"/>
            <rFont val="Tahoma"/>
            <family val="2"/>
          </rPr>
          <t>late goal @90+3'</t>
        </r>
      </text>
    </comment>
    <comment ref="S30" authorId="3">
      <text>
        <r>
          <rPr>
            <b/>
            <sz val="9"/>
            <color indexed="81"/>
            <rFont val="Tahoma"/>
            <family val="2"/>
          </rPr>
          <t>0.15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0" authorId="3">
      <text>
        <r>
          <rPr>
            <b/>
            <sz val="9"/>
            <color indexed="81"/>
            <rFont val="Tahoma"/>
            <family val="2"/>
          </rPr>
          <t>2.7</t>
        </r>
      </text>
    </comment>
    <comment ref="K31" authorId="5">
      <text>
        <r>
          <rPr>
            <b/>
            <sz val="9"/>
            <color indexed="81"/>
            <rFont val="Tahoma"/>
            <family val="2"/>
          </rPr>
          <t>late goal@90+2'when2-1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1" authorId="6">
      <text>
        <r>
          <rPr>
            <b/>
            <sz val="9"/>
            <color indexed="81"/>
            <rFont val="Tahoma"/>
            <family val="2"/>
          </rPr>
          <t>0.2</t>
        </r>
      </text>
    </comment>
    <comment ref="AT31" authorId="5">
      <text>
        <r>
          <rPr>
            <b/>
            <sz val="9"/>
            <color indexed="81"/>
            <rFont val="Tahoma"/>
            <family val="2"/>
          </rPr>
          <t>1A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2" authorId="6">
      <text>
        <r>
          <rPr>
            <b/>
            <sz val="9"/>
            <color indexed="81"/>
            <rFont val="Tahoma"/>
            <family val="2"/>
          </rPr>
          <t>sunjiajia:</t>
        </r>
        <r>
          <rPr>
            <sz val="9"/>
            <color indexed="81"/>
            <rFont val="Tahoma"/>
            <family val="2"/>
          </rPr>
          <t xml:space="preserve">
pk @ 45+2 wehen 3-0
1 OG @ 66' when 5-0
late goal @ 90+2' when 6-0</t>
        </r>
      </text>
    </comment>
    <comment ref="AU32" authorId="6">
      <text>
        <r>
          <rPr>
            <b/>
            <sz val="9"/>
            <color indexed="81"/>
            <rFont val="Tahoma"/>
            <family val="2"/>
          </rPr>
          <t>1 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32" authorId="6">
      <text>
        <r>
          <rPr>
            <b/>
            <sz val="9"/>
            <color indexed="81"/>
            <rFont val="Tahoma"/>
            <family val="2"/>
          </rPr>
          <t>sunjiajia:</t>
        </r>
        <r>
          <rPr>
            <sz val="9"/>
            <color indexed="81"/>
            <rFont val="Tahoma"/>
            <family val="2"/>
          </rPr>
          <t xml:space="preserve">
pk @ 45+2' when 3-0
</t>
        </r>
        <r>
          <rPr>
            <b/>
            <sz val="9"/>
            <color indexed="81"/>
            <rFont val="Tahoma"/>
            <family val="2"/>
          </rPr>
          <t>1 A</t>
        </r>
      </text>
    </comment>
    <comment ref="BR32" authorId="6">
      <text>
        <r>
          <rPr>
            <b/>
            <sz val="9"/>
            <color indexed="81"/>
            <rFont val="Tahoma"/>
            <family val="2"/>
          </rPr>
          <t>sunjiajia:</t>
        </r>
        <r>
          <rPr>
            <sz val="9"/>
            <color indexed="81"/>
            <rFont val="Tahoma"/>
            <family val="2"/>
          </rPr>
          <t xml:space="preserve">
out @ 42'
</t>
        </r>
        <r>
          <rPr>
            <b/>
            <sz val="9"/>
            <color indexed="81"/>
            <rFont val="Tahoma"/>
            <family val="2"/>
          </rPr>
          <t>2 A</t>
        </r>
      </text>
    </comment>
    <comment ref="L33" authorId="5">
      <text>
        <r>
          <rPr>
            <b/>
            <sz val="9"/>
            <color indexed="81"/>
            <rFont val="Tahoma"/>
            <family val="2"/>
          </rPr>
          <t>2PKs missed@65' &amp; 76'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6" authorId="7">
      <text>
        <r>
          <rPr>
            <b/>
            <sz val="9"/>
            <color indexed="81"/>
            <rFont val="Tahoma"/>
            <family val="2"/>
          </rPr>
          <t>zhangwenkang:</t>
        </r>
        <r>
          <rPr>
            <sz val="9"/>
            <color indexed="81"/>
            <rFont val="Tahoma"/>
            <family val="2"/>
          </rPr>
          <t xml:space="preserve">
late goal @90+4' when 5-1</t>
        </r>
      </text>
    </comment>
    <comment ref="K40" authorId="3">
      <text>
        <r>
          <rPr>
            <b/>
            <sz val="9"/>
            <color indexed="81"/>
            <rFont val="Tahoma"/>
            <family val="2"/>
          </rPr>
          <t>OG @43'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40" authorId="3">
      <text>
        <r>
          <rPr>
            <b/>
            <sz val="9"/>
            <color indexed="81"/>
            <rFont val="Tahoma"/>
            <family val="2"/>
          </rPr>
          <t>early sub @34'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</t>
        </r>
      </text>
    </comment>
    <comment ref="K43" authorId="5">
      <text>
        <r>
          <rPr>
            <sz val="9"/>
            <color indexed="81"/>
            <rFont val="Tahoma"/>
            <family val="2"/>
          </rPr>
          <t xml:space="preserve">FT:2-0
ET:3-0
</t>
        </r>
      </text>
    </comment>
    <comment ref="AQ43" authorId="5">
      <text>
        <r>
          <rPr>
            <b/>
            <sz val="9"/>
            <color indexed="81"/>
            <rFont val="Tahoma"/>
            <family val="2"/>
          </rPr>
          <t>1 Goal ET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4" authorId="8">
      <text>
        <r>
          <rPr>
            <b/>
            <sz val="9"/>
            <color indexed="81"/>
            <rFont val="Tahoma"/>
            <family val="2"/>
          </rPr>
          <t>MISS PK@49'</t>
        </r>
      </text>
    </comment>
    <comment ref="K47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PG@90+5' when 0-2 </t>
        </r>
      </text>
    </comment>
    <comment ref="BM47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PG@90+5'</t>
        </r>
      </text>
    </comment>
    <comment ref="K48" authorId="8">
      <text>
        <r>
          <rPr>
            <b/>
            <sz val="9"/>
            <color indexed="81"/>
            <rFont val="Tahoma"/>
            <family val="2"/>
          </rPr>
          <t>late goal@90+2' when 3-3</t>
        </r>
      </text>
    </comment>
    <comment ref="BR48" authorId="8">
      <text>
        <r>
          <rPr>
            <b/>
            <sz val="9"/>
            <color indexed="81"/>
            <rFont val="Tahoma"/>
            <family val="2"/>
          </rPr>
          <t xml:space="preserve">A
late goal@90+2'
</t>
        </r>
      </text>
    </comment>
    <comment ref="K49" authorId="4">
      <text>
        <r>
          <rPr>
            <b/>
            <sz val="9"/>
            <color indexed="81"/>
            <rFont val="Tahoma"/>
            <family val="2"/>
          </rPr>
          <t>down to 10 men @80' when 2-1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9" authorId="4">
      <text>
        <r>
          <rPr>
            <b/>
            <sz val="9"/>
            <color indexed="81"/>
            <rFont val="Tahoma"/>
            <family val="2"/>
          </rPr>
          <t>sub in @67'
sub out @88'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50" authorId="4">
      <text>
        <r>
          <rPr>
            <b/>
            <sz val="9"/>
            <color indexed="81"/>
            <rFont val="Tahoma"/>
            <family val="2"/>
          </rPr>
          <t>out for 3-4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ten men@38‘ when 0-1</t>
        </r>
      </text>
    </comment>
    <comment ref="L54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0-1</t>
        </r>
      </text>
    </comment>
    <comment ref="AP54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 red@38'</t>
        </r>
      </text>
    </comment>
    <comment ref="A55" authorId="4">
      <text>
        <r>
          <rPr>
            <b/>
            <sz val="9"/>
            <color indexed="81"/>
            <rFont val="Tahoma"/>
            <family val="2"/>
          </rPr>
          <t>coach changed before this game</t>
        </r>
      </text>
    </comment>
    <comment ref="AN55" authorId="4">
      <text>
        <r>
          <rPr>
            <b/>
            <sz val="9"/>
            <color indexed="81"/>
            <rFont val="Tahoma"/>
            <family val="2"/>
          </rPr>
          <t>from Maritimo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57" authorId="4">
      <text>
        <r>
          <rPr>
            <b/>
            <sz val="9"/>
            <color indexed="81"/>
            <rFont val="Tahoma"/>
            <family val="2"/>
          </rPr>
          <t>PG @90+4'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R57" authorId="4">
      <text>
        <r>
          <rPr>
            <b/>
            <sz val="9"/>
            <color indexed="81"/>
            <rFont val="Tahoma"/>
            <family val="2"/>
          </rPr>
          <t>to Ingolstadt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58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K63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PK@90' WHEN 0-2</t>
        </r>
      </text>
    </comment>
    <comment ref="L63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0-1</t>
        </r>
      </text>
    </comment>
    <comment ref="U63" authorId="9">
      <text>
        <r>
          <rPr>
            <sz val="9"/>
            <color indexed="81"/>
            <rFont val="Tahoma"/>
            <family val="2"/>
          </rPr>
          <t xml:space="preserve">3.025
</t>
        </r>
      </text>
    </comment>
    <comment ref="AW63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PK@90'</t>
        </r>
      </text>
    </comment>
    <comment ref="K64" authorId="8">
      <text>
        <r>
          <rPr>
            <b/>
            <sz val="9"/>
            <color indexed="81"/>
            <rFont val="Tahoma"/>
            <family val="2"/>
          </rPr>
          <t>late goal@85' when 3-1</t>
        </r>
      </text>
    </comment>
    <comment ref="L64" authorId="8">
      <text>
        <r>
          <rPr>
            <b/>
            <sz val="9"/>
            <color indexed="81"/>
            <rFont val="Tahoma"/>
            <family val="2"/>
          </rPr>
          <t>10 men@38' when 1-1</t>
        </r>
      </text>
    </comment>
    <comment ref="BL64" authorId="8">
      <text>
        <r>
          <rPr>
            <b/>
            <sz val="9"/>
            <color indexed="81"/>
            <rFont val="Tahoma"/>
            <family val="2"/>
          </rPr>
          <t>late goal@85'</t>
        </r>
      </text>
    </comment>
    <comment ref="K67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goal@85' when 1-2</t>
        </r>
      </text>
    </comment>
    <comment ref="S67" authorId="9">
      <text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9" authorId="9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3-1</t>
        </r>
      </text>
    </comment>
    <comment ref="S69" authorId="9">
      <text>
        <r>
          <rPr>
            <b/>
            <sz val="9"/>
            <color indexed="81"/>
            <rFont val="Tahoma"/>
            <family val="2"/>
          </rPr>
          <t>0.35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2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S77" authorId="4">
      <text>
        <r>
          <rPr>
            <b/>
            <sz val="9"/>
            <color indexed="81"/>
            <rFont val="Tahoma"/>
            <family val="2"/>
          </rPr>
          <t>0.1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78" authorId="9">
      <text>
        <r>
          <rPr>
            <b/>
            <sz val="9"/>
            <color indexed="81"/>
            <rFont val="Tahoma"/>
            <family val="2"/>
          </rPr>
          <t>0.65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5.xml><?xml version="1.0" encoding="utf-8"?>
<comments xmlns="http://schemas.openxmlformats.org/spreadsheetml/2006/main">
  <authors>
    <author>Edmund</author>
    <author>quyang</author>
    <author>KAEMANKMCHAN</author>
    <author>wutieyun</author>
    <author>sunjiajia</author>
    <author>huangcipan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AS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AV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V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4" authorId="3">
      <text>
        <r>
          <rPr>
            <b/>
            <sz val="9"/>
            <color indexed="81"/>
            <rFont val="Tahoma"/>
            <family val="2"/>
          </rPr>
          <t>out for 3 months</t>
        </r>
      </text>
    </comment>
    <comment ref="L29" authorId="4">
      <text>
        <r>
          <rPr>
            <b/>
            <sz val="9"/>
            <color indexed="81"/>
            <rFont val="Tahoma"/>
            <family val="2"/>
          </rPr>
          <t>sunjiajia:</t>
        </r>
        <r>
          <rPr>
            <sz val="9"/>
            <color indexed="81"/>
            <rFont val="Tahoma"/>
            <family val="2"/>
          </rPr>
          <t xml:space="preserve">
pk @ 45+2 wehen 3-0
1 OG @ 66' when 5-0
late goal @ 90+2' when 6-0</t>
        </r>
      </text>
    </comment>
    <comment ref="L31" authorId="5">
      <text>
        <r>
          <rPr>
            <b/>
            <sz val="9"/>
            <color indexed="81"/>
            <rFont val="Tahoma"/>
            <family val="2"/>
          </rPr>
          <t>late goal @90+2'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2" authorId="5">
      <text>
        <r>
          <rPr>
            <b/>
            <sz val="9"/>
            <color indexed="81"/>
            <rFont val="Tahoma"/>
            <family val="2"/>
          </rPr>
          <t>late goal @90+5'</t>
        </r>
      </text>
    </comment>
    <comment ref="AS32" authorId="5">
      <text>
        <r>
          <rPr>
            <b/>
            <sz val="9"/>
            <color indexed="81"/>
            <rFont val="Tahoma"/>
            <family val="2"/>
          </rPr>
          <t>A</t>
        </r>
      </text>
    </comment>
    <comment ref="L38" authorId="5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S39" authorId="5">
      <text>
        <r>
          <rPr>
            <b/>
            <sz val="9"/>
            <color indexed="81"/>
            <rFont val="Tahoma"/>
            <family val="2"/>
          </rPr>
          <t>-0.84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40" authorId="3">
      <text>
        <r>
          <rPr>
            <b/>
            <sz val="9"/>
            <color indexed="81"/>
            <rFont val="Tahoma"/>
            <family val="2"/>
          </rPr>
          <t>out for 5 months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2" authorId="6">
      <text>
        <r>
          <rPr>
            <b/>
            <sz val="9"/>
            <color indexed="81"/>
            <rFont val="Tahoma"/>
            <family val="2"/>
          </rPr>
          <t>10 men@60' when 0-1</t>
        </r>
      </text>
    </comment>
    <comment ref="S43" authorId="5">
      <text>
        <r>
          <rPr>
            <b/>
            <sz val="9"/>
            <color indexed="81"/>
            <rFont val="Tahoma"/>
            <family val="2"/>
          </rPr>
          <t>-0.42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6" authorId="6">
      <text>
        <r>
          <rPr>
            <b/>
            <sz val="9"/>
            <color indexed="81"/>
            <rFont val="Tahoma"/>
            <family val="2"/>
          </rPr>
          <t>og@9' when 0-0
late goal@90+1' when 2-2</t>
        </r>
      </text>
    </comment>
    <comment ref="AO46" authorId="6">
      <text>
        <r>
          <rPr>
            <b/>
            <sz val="9"/>
            <color indexed="81"/>
            <rFont val="Tahoma"/>
            <family val="2"/>
          </rPr>
          <t>OG@7'</t>
        </r>
      </text>
    </comment>
    <comment ref="BG46" authorId="6">
      <text>
        <r>
          <rPr>
            <b/>
            <sz val="9"/>
            <color indexed="81"/>
            <rFont val="Tahoma"/>
            <family val="2"/>
          </rPr>
          <t>early sub@14'</t>
        </r>
      </text>
    </comment>
    <comment ref="AT47" authorId="3">
      <text>
        <r>
          <rPr>
            <b/>
            <sz val="9"/>
            <color indexed="81"/>
            <rFont val="Tahoma"/>
            <family val="2"/>
          </rPr>
          <t>from Nagoya</t>
        </r>
      </text>
    </comment>
    <comment ref="K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0-1</t>
        </r>
      </text>
    </comment>
    <comment ref="AQ4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</t>
        </r>
      </text>
    </comment>
    <comment ref="AV49" authorId="3">
      <text>
        <r>
          <rPr>
            <b/>
            <sz val="9"/>
            <color indexed="81"/>
            <rFont val="Tahoma"/>
            <family val="2"/>
          </rPr>
          <t>from Shimizu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49" authorId="3">
      <text>
        <r>
          <rPr>
            <b/>
            <sz val="9"/>
            <color indexed="81"/>
            <rFont val="Tahoma"/>
            <family val="2"/>
          </rPr>
          <t>from Vitória</t>
        </r>
      </text>
    </comment>
    <comment ref="BV49" authorId="3">
      <text>
        <r>
          <rPr>
            <b/>
            <sz val="9"/>
            <color indexed="81"/>
            <rFont val="Tahoma"/>
            <family val="2"/>
          </rPr>
          <t>to Sapporo</t>
        </r>
      </text>
    </comment>
    <comment ref="K5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1-1</t>
        </r>
      </text>
    </comment>
    <comment ref="AS5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</t>
        </r>
      </text>
    </comment>
    <comment ref="K5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goal@85' when 2-1</t>
        </r>
      </text>
    </comment>
    <comment ref="L54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men@79' when 2-1
2nd yellow ten men@90+4' when 3-1</t>
        </r>
      </text>
    </comment>
    <comment ref="L56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goal@90+2' when 4-0</t>
        </r>
      </text>
    </comment>
    <comment ref="K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3-1</t>
        </r>
      </text>
    </comment>
    <comment ref="AT58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2A</t>
        </r>
      </text>
    </comment>
    <comment ref="K59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1-3</t>
        </r>
      </text>
    </comment>
    <comment ref="S59" authorId="7">
      <text>
        <r>
          <rPr>
            <sz val="9"/>
            <color indexed="81"/>
            <rFont val="Tahoma"/>
            <family val="2"/>
          </rPr>
          <t xml:space="preserve">-0.35
</t>
        </r>
      </text>
    </comment>
    <comment ref="L62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men@42' when 0-0
late goal@87' when 2-2</t>
        </r>
      </text>
    </comment>
    <comment ref="K6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OG@36' WHEN 1-0</t>
        </r>
      </text>
    </comment>
    <comment ref="L65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 @70' when 3-0</t>
        </r>
      </text>
    </comment>
    <comment ref="S65" authorId="7">
      <text>
        <r>
          <rPr>
            <b/>
            <sz val="9"/>
            <color indexed="81"/>
            <rFont val="Tahoma"/>
            <family val="2"/>
          </rPr>
          <t>0.05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65" authorId="7">
      <text>
        <r>
          <rPr>
            <b/>
            <sz val="9"/>
            <color indexed="81"/>
            <rFont val="Tahoma"/>
            <family val="2"/>
          </rPr>
          <t>2.475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7" authorId="7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men@90' when 0-0
late goal@90+6' when 0-0</t>
        </r>
      </text>
    </comment>
  </commentList>
</comments>
</file>

<file path=xl/comments16.xml><?xml version="1.0" encoding="utf-8"?>
<comments xmlns="http://schemas.openxmlformats.org/spreadsheetml/2006/main">
  <authors>
    <author>Edmund</author>
    <author>quyang</author>
    <author>huangcipan</author>
    <author>KAEMANKMCHAN</author>
    <author>wutieyun</author>
    <author>songguangyu</author>
    <author>sunjiajia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BC19" authorId="2">
      <text>
        <r>
          <rPr>
            <b/>
            <sz val="9"/>
            <color indexed="81"/>
            <rFont val="Tahoma"/>
            <family val="2"/>
          </rPr>
          <t>RB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H20" authorId="3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3" authorId="2">
      <text>
        <r>
          <rPr>
            <b/>
            <sz val="9"/>
            <color indexed="81"/>
            <rFont val="Tahoma"/>
            <family val="2"/>
          </rPr>
          <t>late goal @90+1;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4" authorId="2">
      <text>
        <r>
          <rPr>
            <b/>
            <sz val="9"/>
            <color indexed="81"/>
            <rFont val="Tahoma"/>
            <family val="2"/>
          </rPr>
          <t>-1.25</t>
        </r>
      </text>
    </comment>
    <comment ref="U24" authorId="2">
      <text>
        <r>
          <rPr>
            <b/>
            <sz val="9"/>
            <color indexed="81"/>
            <rFont val="Tahoma"/>
            <family val="2"/>
          </rPr>
          <t>2.8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27" authorId="4">
      <text>
        <r>
          <rPr>
            <b/>
            <sz val="9"/>
            <color indexed="81"/>
            <rFont val="Tahoma"/>
            <family val="2"/>
          </rPr>
          <t>from Melbourne Victory</t>
        </r>
      </text>
    </comment>
    <comment ref="BL28" authorId="5">
      <text>
        <r>
          <rPr>
            <b/>
            <sz val="9"/>
            <color indexed="81"/>
            <rFont val="Tahoma"/>
            <family val="2"/>
          </rPr>
          <t>1A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28" authorId="4">
      <text>
        <r>
          <rPr>
            <b/>
            <sz val="9"/>
            <color indexed="81"/>
            <rFont val="Tahoma"/>
            <family val="2"/>
          </rPr>
          <t>out for 10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9" authorId="5">
      <text>
        <r>
          <rPr>
            <b/>
            <sz val="9"/>
            <color indexed="81"/>
            <rFont val="Tahoma"/>
            <family val="2"/>
          </rPr>
          <t>late goal@901'when0-0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9" authorId="5">
      <text>
        <r>
          <rPr>
            <b/>
            <sz val="9"/>
            <color indexed="81"/>
            <rFont val="Tahoma"/>
            <family val="2"/>
          </rPr>
          <t>late goal@90+3'when1-0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9" authorId="6">
      <text>
        <r>
          <rPr>
            <b/>
            <sz val="9"/>
            <color indexed="81"/>
            <rFont val="Tahoma"/>
            <family val="2"/>
          </rPr>
          <t>-1.2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30" authorId="5">
      <text>
        <r>
          <rPr>
            <b/>
            <sz val="9"/>
            <color indexed="81"/>
            <rFont val="Tahoma"/>
            <family val="2"/>
          </rPr>
          <t>sub out@25'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31" authorId="2">
      <text>
        <r>
          <rPr>
            <sz val="9"/>
            <color indexed="81"/>
            <rFont val="Tahoma"/>
            <family val="2"/>
          </rPr>
          <t xml:space="preserve">2.4
</t>
        </r>
      </text>
    </comment>
    <comment ref="S32" authorId="2">
      <text>
        <r>
          <rPr>
            <b/>
            <sz val="9"/>
            <color indexed="81"/>
            <rFont val="Tahoma"/>
            <family val="2"/>
          </rPr>
          <t>-0.07</t>
        </r>
      </text>
    </comment>
    <comment ref="AP32" authorId="2">
      <text>
        <r>
          <rPr>
            <b/>
            <sz val="9"/>
            <color indexed="81"/>
            <rFont val="Tahoma"/>
            <family val="2"/>
          </rPr>
          <t>early sub @15'</t>
        </r>
      </text>
    </comment>
    <comment ref="L35" authorId="2">
      <text>
        <r>
          <rPr>
            <b/>
            <sz val="9"/>
            <color indexed="81"/>
            <rFont val="Tahoma"/>
            <family val="2"/>
          </rPr>
          <t xml:space="preserve">10 men @63' 
</t>
        </r>
      </text>
    </comment>
    <comment ref="K42" authorId="7">
      <text>
        <r>
          <rPr>
            <b/>
            <sz val="9"/>
            <color indexed="81"/>
            <rFont val="Tahoma"/>
            <family val="2"/>
          </rPr>
          <t>10 men@60' when 0-1</t>
        </r>
      </text>
    </comment>
    <comment ref="AQ42" authorId="7">
      <text>
        <r>
          <rPr>
            <b/>
            <sz val="9"/>
            <color indexed="81"/>
            <rFont val="Tahoma"/>
            <family val="2"/>
          </rPr>
          <t>1 red@60'</t>
        </r>
      </text>
    </comment>
    <comment ref="BZ45" authorId="4">
      <text>
        <r>
          <rPr>
            <b/>
            <sz val="9"/>
            <color indexed="81"/>
            <rFont val="Tahoma"/>
            <family val="2"/>
          </rPr>
          <t>released</t>
        </r>
      </text>
    </comment>
    <comment ref="L4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 WHEN 0-2</t>
        </r>
      </text>
    </comment>
    <comment ref="BE48" authorId="4">
      <text>
        <r>
          <rPr>
            <b/>
            <sz val="9"/>
            <color indexed="81"/>
            <rFont val="Tahoma"/>
            <family val="2"/>
          </rPr>
          <t>from YFM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49" authorId="4">
      <text>
        <r>
          <rPr>
            <b/>
            <sz val="9"/>
            <color indexed="81"/>
            <rFont val="Tahoma"/>
            <family val="2"/>
          </rPr>
          <t>from Ponte Preta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49" authorId="4">
      <text>
        <r>
          <rPr>
            <b/>
            <sz val="9"/>
            <color indexed="81"/>
            <rFont val="Tahoma"/>
            <family val="2"/>
          </rPr>
          <t>released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50" authorId="4">
      <text>
        <r>
          <rPr>
            <b/>
            <sz val="9"/>
            <color indexed="81"/>
            <rFont val="Tahoma"/>
            <family val="2"/>
          </rPr>
          <t>to Kyoto</t>
        </r>
      </text>
    </comment>
    <comment ref="L53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PG@35' WHEN 0-0
LATE GOAL@90' WHEN 2-1</t>
        </r>
      </text>
    </comment>
    <comment ref="K55" authorId="4">
      <text>
        <r>
          <rPr>
            <b/>
            <sz val="9"/>
            <color indexed="81"/>
            <rFont val="Tahoma"/>
            <family val="2"/>
          </rPr>
          <t>down to 10 men @63' when 0-1 Kofu</t>
        </r>
      </text>
    </comment>
    <comment ref="L55" authorId="4">
      <text>
        <r>
          <rPr>
            <b/>
            <sz val="9"/>
            <color indexed="81"/>
            <rFont val="Tahoma"/>
            <family val="2"/>
          </rPr>
          <t>late goal @90+5</t>
        </r>
      </text>
    </comment>
    <comment ref="BF55" authorId="4">
      <text>
        <r>
          <rPr>
            <b/>
            <sz val="9"/>
            <color indexed="81"/>
            <rFont val="Tahoma"/>
            <family val="2"/>
          </rPr>
          <t>1 y @48' 63'</t>
        </r>
      </text>
    </comment>
    <comment ref="K56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PK@81' WHEN 2-1</t>
        </r>
      </text>
    </comment>
    <comment ref="L56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GOAL@90+4' WHEN 3-1</t>
        </r>
      </text>
    </comment>
    <comment ref="AW56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PK@81'</t>
        </r>
      </text>
    </comment>
    <comment ref="BW56" authorId="4">
      <text>
        <r>
          <rPr>
            <b/>
            <sz val="9"/>
            <color indexed="81"/>
            <rFont val="Tahoma"/>
            <family val="2"/>
          </rPr>
          <t>released</t>
        </r>
      </text>
    </comment>
    <comment ref="K5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0-0</t>
        </r>
      </text>
    </comment>
    <comment ref="S57" authorId="8">
      <text>
        <r>
          <rPr>
            <sz val="9"/>
            <color indexed="81"/>
            <rFont val="Tahoma"/>
            <family val="2"/>
          </rPr>
          <t xml:space="preserve">-1.3
</t>
        </r>
      </text>
    </comment>
    <comment ref="U57" authorId="8">
      <text>
        <r>
          <rPr>
            <b/>
            <sz val="9"/>
            <color indexed="81"/>
            <rFont val="Tahoma"/>
            <family val="2"/>
          </rPr>
          <t>2.375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men@44' when 1-0</t>
        </r>
      </text>
    </comment>
    <comment ref="L5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PG@52' WHEN 0-1</t>
        </r>
      </text>
    </comment>
    <comment ref="L60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2-2</t>
        </r>
      </text>
    </comment>
    <comment ref="L61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OG@18' when 0-0</t>
        </r>
      </text>
    </comment>
    <comment ref="S61" authorId="8">
      <text>
        <r>
          <rPr>
            <b/>
            <sz val="9"/>
            <color indexed="81"/>
            <rFont val="Tahoma"/>
            <family val="2"/>
          </rPr>
          <t>0.025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61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OG@18' when 0-0</t>
        </r>
      </text>
    </comment>
    <comment ref="S62" authorId="4">
      <text>
        <r>
          <rPr>
            <b/>
            <sz val="9"/>
            <color indexed="81"/>
            <rFont val="Tahoma"/>
            <family val="2"/>
          </rPr>
          <t>-0.1</t>
        </r>
      </text>
    </comment>
    <comment ref="U62" authorId="4">
      <text>
        <r>
          <rPr>
            <b/>
            <sz val="9"/>
            <color indexed="81"/>
            <rFont val="Tahoma"/>
            <family val="2"/>
          </rPr>
          <t>2.4</t>
        </r>
      </text>
    </comment>
    <comment ref="K63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men@90' when 0-0
late goal@90+6' when 0-0</t>
        </r>
      </text>
    </comment>
    <comment ref="AP63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yellow ten men@90'</t>
        </r>
      </text>
    </comment>
  </commentList>
</comments>
</file>

<file path=xl/comments17.xml><?xml version="1.0" encoding="utf-8"?>
<comments xmlns="http://schemas.openxmlformats.org/spreadsheetml/2006/main">
  <authors>
    <author>Edmund</author>
    <author>wutieyun</author>
    <author>quyang</author>
    <author>KAEMANKMCHAN</author>
    <author>huangcipan</author>
    <author>songguangyu</author>
    <author>sunjiajia</author>
    <author>chenjiaqi</author>
    <author>songjuxiong</author>
    <author>huqiumi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19" authorId="1">
      <text>
        <r>
          <rPr>
            <b/>
            <sz val="9"/>
            <color indexed="81"/>
            <rFont val="Tahoma"/>
            <family val="2"/>
          </rPr>
          <t>LB</t>
        </r>
      </text>
    </comment>
    <comment ref="AV19" authorId="2">
      <text>
        <r>
          <rPr>
            <b/>
            <sz val="9"/>
            <color indexed="81"/>
            <rFont val="Tahoma"/>
            <family val="2"/>
          </rPr>
          <t>LM</t>
        </r>
      </text>
    </comment>
    <comment ref="BJ19" authorId="2">
      <text>
        <r>
          <rPr>
            <b/>
            <sz val="9"/>
            <color indexed="81"/>
            <rFont val="Tahoma"/>
            <family val="2"/>
          </rPr>
          <t>RM/LB</t>
        </r>
      </text>
    </comment>
    <comment ref="H20" authorId="3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24" authorId="4">
      <text>
        <r>
          <rPr>
            <b/>
            <sz val="9"/>
            <color indexed="81"/>
            <rFont val="Tahoma"/>
            <family val="2"/>
          </rPr>
          <t>LT for 6 monthes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25" authorId="4">
      <text>
        <r>
          <rPr>
            <b/>
            <sz val="9"/>
            <color indexed="81"/>
            <rFont val="Tahoma"/>
            <family val="2"/>
          </rPr>
          <t>early sub @9'</t>
        </r>
      </text>
    </comment>
    <comment ref="S26" authorId="4">
      <text>
        <r>
          <rPr>
            <b/>
            <sz val="9"/>
            <color indexed="81"/>
            <rFont val="Tahoma"/>
            <family val="2"/>
          </rPr>
          <t>0.675</t>
        </r>
      </text>
    </comment>
    <comment ref="AU26" authorId="1">
      <text>
        <r>
          <rPr>
            <b/>
            <sz val="9"/>
            <color indexed="81"/>
            <rFont val="Tahoma"/>
            <family val="2"/>
          </rPr>
          <t>out for 2 months</t>
        </r>
      </text>
    </comment>
    <comment ref="L27" authorId="5">
      <text>
        <r>
          <rPr>
            <b/>
            <sz val="9"/>
            <color indexed="81"/>
            <rFont val="Tahoma"/>
            <family val="2"/>
          </rPr>
          <t>late goal@90+2'when1-2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7" authorId="6">
      <text>
        <r>
          <rPr>
            <b/>
            <sz val="9"/>
            <color indexed="81"/>
            <rFont val="Tahoma"/>
            <family val="2"/>
          </rPr>
          <t>-0.2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8" authorId="6">
      <text>
        <r>
          <rPr>
            <b/>
            <sz val="9"/>
            <color indexed="81"/>
            <rFont val="Tahoma"/>
            <family val="2"/>
          </rPr>
          <t>0.35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9" authorId="5">
      <text>
        <r>
          <rPr>
            <b/>
            <sz val="9"/>
            <color indexed="81"/>
            <rFont val="Tahoma"/>
            <family val="2"/>
          </rPr>
          <t>late goal@86'when1-0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0" authorId="4">
      <text>
        <r>
          <rPr>
            <b/>
            <sz val="9"/>
            <color indexed="81"/>
            <rFont val="Tahoma"/>
            <family val="2"/>
          </rPr>
          <t>10 men @85' when 1:1</t>
        </r>
      </text>
    </comment>
    <comment ref="L30" authorId="4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AO30" authorId="4">
      <text>
        <r>
          <rPr>
            <b/>
            <sz val="9"/>
            <color indexed="81"/>
            <rFont val="Tahoma"/>
            <family val="2"/>
          </rPr>
          <t>2 yellow @85' when 1:1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7" authorId="4">
      <text>
        <r>
          <rPr>
            <b/>
            <sz val="9"/>
            <color indexed="81"/>
            <rFont val="Tahoma"/>
            <family val="2"/>
          </rPr>
          <t>OG @10'</t>
        </r>
      </text>
    </comment>
    <comment ref="L37" authorId="4">
      <text>
        <r>
          <rPr>
            <b/>
            <sz val="9"/>
            <color indexed="81"/>
            <rFont val="Tahoma"/>
            <family val="2"/>
          </rPr>
          <t>late goal @89'</t>
        </r>
      </text>
    </comment>
    <comment ref="K39" authorId="4">
      <text>
        <r>
          <rPr>
            <b/>
            <sz val="9"/>
            <color indexed="81"/>
            <rFont val="Tahoma"/>
            <family val="2"/>
          </rPr>
          <t>10 men @76' when 0:1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39" authorId="4">
      <text>
        <r>
          <rPr>
            <b/>
            <sz val="9"/>
            <color indexed="81"/>
            <rFont val="Tahoma"/>
            <family val="2"/>
          </rPr>
          <t>2 yellow @76' when 0:1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39" authorId="4">
      <text>
        <r>
          <rPr>
            <b/>
            <sz val="9"/>
            <color indexed="81"/>
            <rFont val="Tahoma"/>
            <family val="2"/>
          </rPr>
          <t>early sub @19' when 0:1</t>
        </r>
      </text>
    </comment>
    <comment ref="AT40" authorId="1">
      <text>
        <r>
          <rPr>
            <b/>
            <sz val="9"/>
            <color indexed="81"/>
            <rFont val="Tahoma"/>
            <family val="2"/>
          </rPr>
          <t>early sub @36'</t>
        </r>
      </text>
    </comment>
    <comment ref="K42" authorId="7">
      <text>
        <r>
          <rPr>
            <b/>
            <sz val="9"/>
            <color indexed="81"/>
            <rFont val="Tahoma"/>
            <family val="2"/>
          </rPr>
          <t>late goal@90'</t>
        </r>
      </text>
    </comment>
    <comment ref="AO43" authorId="1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43" authorId="1">
      <text>
        <r>
          <rPr>
            <b/>
            <sz val="9"/>
            <color indexed="81"/>
            <rFont val="Tahoma"/>
            <family val="2"/>
          </rPr>
          <t>out for 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43" authorId="1">
      <text>
        <r>
          <rPr>
            <b/>
            <sz val="9"/>
            <color indexed="81"/>
            <rFont val="Tahoma"/>
            <family val="2"/>
          </rPr>
          <t>out for 6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43" authorId="1">
      <text>
        <r>
          <rPr>
            <b/>
            <sz val="9"/>
            <color indexed="81"/>
            <rFont val="Tahoma"/>
            <family val="2"/>
          </rPr>
          <t>out for 8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46" authorId="7">
      <text>
        <r>
          <rPr>
            <b/>
            <sz val="9"/>
            <color indexed="81"/>
            <rFont val="Tahoma"/>
            <family val="2"/>
          </rPr>
          <t>late goal@90+4' when 4-0</t>
        </r>
      </text>
    </comment>
    <comment ref="AQ46" authorId="7">
      <text>
        <r>
          <rPr>
            <b/>
            <sz val="9"/>
            <color indexed="81"/>
            <rFont val="Tahoma"/>
            <family val="2"/>
          </rPr>
          <t>early sub@21'</t>
        </r>
      </text>
    </comment>
    <comment ref="AQ47" authorId="1">
      <text>
        <r>
          <rPr>
            <b/>
            <sz val="9"/>
            <color indexed="81"/>
            <rFont val="Tahoma"/>
            <family val="2"/>
          </rPr>
          <t>out for 10-12 weeks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2-1</t>
        </r>
      </text>
    </comment>
    <comment ref="AW48" authorId="1">
      <text>
        <r>
          <rPr>
            <b/>
            <sz val="9"/>
            <color indexed="81"/>
            <rFont val="Tahoma"/>
            <family val="2"/>
          </rPr>
          <t>from Galatasaray</t>
        </r>
      </text>
    </comment>
    <comment ref="BQ48" authorId="1">
      <text>
        <r>
          <rPr>
            <b/>
            <sz val="9"/>
            <color indexed="81"/>
            <rFont val="Tahoma"/>
            <family val="2"/>
          </rPr>
          <t>from ADO Den Haag</t>
        </r>
      </text>
    </comment>
    <comment ref="K50" authorId="9">
      <text>
        <r>
          <rPr>
            <b/>
            <sz val="9"/>
            <color indexed="81"/>
            <rFont val="Tahoma"/>
            <family val="2"/>
          </rPr>
          <t>10 MEN @67'   WHEN 1-1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I50" authorId="9">
      <text>
        <r>
          <rPr>
            <b/>
            <sz val="9"/>
            <color indexed="81"/>
            <rFont val="Tahoma"/>
            <family val="2"/>
          </rPr>
          <t>R @ 67'  1-1</t>
        </r>
      </text>
    </comment>
    <comment ref="L52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goal@88' when 0-0</t>
        </r>
      </text>
    </comment>
    <comment ref="A53" authorId="1">
      <text>
        <r>
          <rPr>
            <b/>
            <sz val="9"/>
            <color indexed="81"/>
            <rFont val="Tahoma"/>
            <family val="2"/>
          </rPr>
          <t>coach changed before this game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1red ten men@89' when 1-2</t>
        </r>
      </text>
    </comment>
    <comment ref="L5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PK@65' when 2-0</t>
        </r>
      </text>
    </comment>
    <comment ref="S60" authorId="8">
      <text>
        <r>
          <rPr>
            <b/>
            <sz val="9"/>
            <color indexed="81"/>
            <rFont val="Tahoma"/>
            <family val="2"/>
          </rPr>
          <t>-0.55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1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OG@53' WHEN 0-0
LATE GOAL@88' WHEN 1-0</t>
        </r>
      </text>
    </comment>
    <comment ref="U61" authorId="8">
      <text>
        <r>
          <rPr>
            <b/>
            <sz val="9"/>
            <color indexed="81"/>
            <rFont val="Tahoma"/>
            <family val="2"/>
          </rPr>
          <t>2.525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3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PG@17' WHEN 1-0</t>
        </r>
      </text>
    </comment>
    <comment ref="K64" authorId="9">
      <text>
        <r>
          <rPr>
            <b/>
            <sz val="9"/>
            <color indexed="81"/>
            <rFont val="Tahoma"/>
            <family val="2"/>
          </rPr>
          <t>late goal @ 90+4'  when 0-1
ET 1-1
PK Kobe 5-4</t>
        </r>
      </text>
    </comment>
    <comment ref="BQ64" authorId="9">
      <text>
        <r>
          <rPr>
            <b/>
            <sz val="9"/>
            <color indexed="81"/>
            <rFont val="Tahoma"/>
            <family val="2"/>
          </rPr>
          <t>late goal @ 90+4'  when 0-1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when 2-2</t>
        </r>
      </text>
    </comment>
    <comment ref="BQ6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goal@86' </t>
        </r>
      </text>
    </comment>
    <comment ref="U66" authorId="8">
      <text>
        <r>
          <rPr>
            <b/>
            <sz val="9"/>
            <color indexed="81"/>
            <rFont val="Tahoma"/>
            <family val="2"/>
          </rPr>
          <t>2.575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8" authorId="8">
      <text>
        <r>
          <rPr>
            <b/>
            <sz val="9"/>
            <color indexed="81"/>
            <rFont val="Tahoma"/>
            <family val="2"/>
          </rPr>
          <t>0.15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ET:1-3</t>
        </r>
      </text>
    </comment>
  </commentList>
</comments>
</file>

<file path=xl/comments18.xml><?xml version="1.0" encoding="utf-8"?>
<comments xmlns="http://schemas.openxmlformats.org/spreadsheetml/2006/main">
  <authors>
    <author>Edmund</author>
    <author>quyang</author>
    <author>KAEMANKMCHAN</author>
    <author>huangcipan</author>
    <author>songguangyu</author>
    <author>sunjiajia</author>
    <author>wutieyun</author>
    <author>chenjiaqi</author>
    <author>songjuxiong</author>
  </authors>
  <commentList>
    <comment ref="R1" authorId="0">
      <text>
        <r>
          <rPr>
            <b/>
            <sz val="8"/>
            <color indexed="81"/>
            <rFont val="Tahoma"/>
            <family val="2"/>
          </rPr>
          <t>Leave it blank for all matches!!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19" authorId="1">
      <text>
        <r>
          <rPr>
            <b/>
            <sz val="9"/>
            <color indexed="81"/>
            <rFont val="Tahoma"/>
            <family val="2"/>
          </rPr>
          <t>CM</t>
        </r>
      </text>
    </comment>
    <comment ref="BE19" authorId="1">
      <text>
        <r>
          <rPr>
            <b/>
            <sz val="9"/>
            <color indexed="81"/>
            <rFont val="Tahoma"/>
            <family val="2"/>
          </rPr>
          <t>CB</t>
        </r>
      </text>
    </comment>
    <comment ref="BG19" authorId="1">
      <text>
        <r>
          <rPr>
            <b/>
            <sz val="9"/>
            <color indexed="81"/>
            <rFont val="Tahoma"/>
            <family val="2"/>
          </rPr>
          <t>AM</t>
        </r>
      </text>
    </comment>
    <comment ref="H20" authorId="2">
      <text>
        <r>
          <rPr>
            <b/>
            <sz val="8"/>
            <color indexed="81"/>
            <rFont val="Tahoma"/>
            <family val="2"/>
          </rPr>
          <t>Team Name: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23" authorId="3">
      <text>
        <r>
          <rPr>
            <sz val="9"/>
            <color indexed="81"/>
            <rFont val="Tahoma"/>
            <family val="2"/>
          </rPr>
          <t xml:space="preserve">late goal @86'  90+2'
</t>
        </r>
      </text>
    </comment>
    <comment ref="AU23" authorId="3">
      <text>
        <r>
          <rPr>
            <sz val="9"/>
            <color indexed="81"/>
            <rFont val="Tahoma"/>
            <family val="2"/>
          </rPr>
          <t xml:space="preserve">2A
</t>
        </r>
      </text>
    </comment>
    <comment ref="L28" authorId="4">
      <text>
        <r>
          <rPr>
            <b/>
            <sz val="9"/>
            <color indexed="81"/>
            <rFont val="Tahoma"/>
            <family val="2"/>
          </rPr>
          <t>PG@75'when0-1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28" authorId="4">
      <text>
        <r>
          <rPr>
            <b/>
            <sz val="9"/>
            <color indexed="81"/>
            <rFont val="Tahoma"/>
            <family val="2"/>
          </rPr>
          <t>sub out@11'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U29" authorId="5">
      <text>
        <r>
          <rPr>
            <b/>
            <sz val="9"/>
            <color indexed="81"/>
            <rFont val="Tahoma"/>
            <family val="2"/>
          </rPr>
          <t>2 A</t>
        </r>
      </text>
    </comment>
    <comment ref="BF29" authorId="6">
      <text>
        <r>
          <rPr>
            <b/>
            <sz val="9"/>
            <color indexed="81"/>
            <rFont val="Tahoma"/>
            <family val="2"/>
          </rPr>
          <t>out for 2 months</t>
        </r>
      </text>
    </comment>
    <comment ref="L30" authorId="4">
      <text>
        <r>
          <rPr>
            <b/>
            <sz val="9"/>
            <color indexed="81"/>
            <rFont val="Tahoma"/>
            <family val="2"/>
          </rPr>
          <t>late goal@86'when0-1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5" authorId="3">
      <text>
        <r>
          <rPr>
            <b/>
            <sz val="9"/>
            <color indexed="81"/>
            <rFont val="Tahoma"/>
            <family val="2"/>
          </rPr>
          <t>OG @31'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8" authorId="3">
      <text>
        <r>
          <rPr>
            <b/>
            <sz val="9"/>
            <color indexed="81"/>
            <rFont val="Tahoma"/>
            <family val="2"/>
          </rPr>
          <t>0.84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9" authorId="3">
      <text>
        <r>
          <rPr>
            <b/>
            <sz val="9"/>
            <color indexed="81"/>
            <rFont val="Tahoma"/>
            <family val="2"/>
          </rPr>
          <t>late goal @90+2'</t>
        </r>
      </text>
    </comment>
    <comment ref="K40" authorId="6">
      <text>
        <r>
          <rPr>
            <b/>
            <sz val="9"/>
            <color indexed="81"/>
            <rFont val="Tahoma"/>
            <family val="2"/>
          </rPr>
          <t>late goal @90+4'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0" authorId="6">
      <text>
        <r>
          <rPr>
            <b/>
            <sz val="9"/>
            <color indexed="81"/>
            <rFont val="Tahoma"/>
            <family val="2"/>
          </rPr>
          <t>sub out @27'</t>
        </r>
      </text>
    </comment>
    <comment ref="BL41" authorId="6">
      <text>
        <r>
          <rPr>
            <b/>
            <sz val="9"/>
            <color indexed="81"/>
            <rFont val="Tahoma"/>
            <family val="2"/>
          </rPr>
          <t>out for 3 weeks</t>
        </r>
      </text>
    </comment>
    <comment ref="S42" authorId="7">
      <text>
        <r>
          <rPr>
            <b/>
            <sz val="9"/>
            <color indexed="81"/>
            <rFont val="Tahoma"/>
            <family val="2"/>
          </rPr>
          <t>0.02</t>
        </r>
      </text>
    </comment>
    <comment ref="AV42" authorId="7">
      <text>
        <r>
          <rPr>
            <b/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3" authorId="3">
      <text>
        <r>
          <rPr>
            <b/>
            <sz val="9"/>
            <color indexed="81"/>
            <rFont val="Tahoma"/>
            <family val="2"/>
          </rPr>
          <t>late goal @86'</t>
        </r>
      </text>
    </comment>
    <comment ref="K4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Yokohama late goal@85' when 1-0</t>
        </r>
      </text>
    </comment>
    <comment ref="AW45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goal@85'</t>
        </r>
      </text>
    </comment>
    <comment ref="BB45" authorId="6">
      <text>
        <r>
          <rPr>
            <b/>
            <sz val="9"/>
            <color indexed="81"/>
            <rFont val="Tahoma"/>
            <family val="2"/>
          </rPr>
          <t>out for 8 weeks</t>
        </r>
      </text>
    </comment>
    <comment ref="L4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1-0</t>
        </r>
      </text>
    </comment>
    <comment ref="K4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GOAL@90'+1 WHEN 3-1</t>
        </r>
      </text>
    </comment>
    <comment ref="L4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GOAL@90+4' WHEN 4-1</t>
        </r>
      </text>
    </comment>
    <comment ref="BT49" authorId="6">
      <text>
        <r>
          <rPr>
            <b/>
            <sz val="9"/>
            <color indexed="81"/>
            <rFont val="Tahoma"/>
            <family val="2"/>
          </rPr>
          <t>to Fukuoka</t>
        </r>
      </text>
    </comment>
    <comment ref="BU49" authorId="6">
      <text>
        <r>
          <rPr>
            <b/>
            <sz val="9"/>
            <color indexed="81"/>
            <rFont val="Tahoma"/>
            <family val="2"/>
          </rPr>
          <t>to Gifu</t>
        </r>
      </text>
    </comment>
    <comment ref="BH50" authorId="6">
      <text>
        <r>
          <rPr>
            <b/>
            <sz val="9"/>
            <color indexed="81"/>
            <rFont val="Tahoma"/>
            <family val="2"/>
          </rPr>
          <t xml:space="preserve">from FC Spartak
 </t>
        </r>
      </text>
    </comment>
    <comment ref="BS50" authorId="6">
      <text>
        <r>
          <rPr>
            <b/>
            <sz val="9"/>
            <color indexed="81"/>
            <rFont val="Tahoma"/>
            <family val="2"/>
          </rPr>
          <t>to Kofu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1" authorId="3">
      <text>
        <r>
          <rPr>
            <b/>
            <sz val="9"/>
            <color indexed="81"/>
            <rFont val="Tahoma"/>
            <family val="2"/>
          </rPr>
          <t>10 men @76' when 0:1</t>
        </r>
      </text>
    </comment>
    <comment ref="BR51" authorId="6">
      <text>
        <r>
          <rPr>
            <b/>
            <sz val="9"/>
            <color indexed="81"/>
            <rFont val="Tahoma"/>
            <family val="2"/>
          </rPr>
          <t>to Nagoya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5" authorId="8">
      <text>
        <r>
          <rPr>
            <sz val="9"/>
            <color indexed="81"/>
            <rFont val="Tahoma"/>
            <family val="2"/>
          </rPr>
          <t xml:space="preserve">-0.375
</t>
        </r>
      </text>
    </comment>
    <comment ref="L56" authorId="6">
      <text>
        <r>
          <rPr>
            <b/>
            <sz val="9"/>
            <color indexed="81"/>
            <rFont val="Tahoma"/>
            <family val="2"/>
          </rPr>
          <t>late goal @88'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56" authorId="8">
      <text>
        <r>
          <rPr>
            <b/>
            <sz val="9"/>
            <color indexed="81"/>
            <rFont val="Tahoma"/>
            <family val="2"/>
          </rPr>
          <t>0.05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7" authorId="6">
      <text>
        <r>
          <rPr>
            <b/>
            <sz val="9"/>
            <color indexed="81"/>
            <rFont val="Tahoma"/>
            <family val="2"/>
          </rPr>
          <t>ET YFM 3-2 Hiroshima</t>
        </r>
      </text>
    </comment>
    <comment ref="AW57" authorId="6">
      <text>
        <r>
          <rPr>
            <b/>
            <sz val="9"/>
            <color indexed="81"/>
            <rFont val="Tahoma"/>
            <family val="2"/>
          </rPr>
          <t>goal @120'</t>
        </r>
      </text>
    </comment>
    <comment ref="K5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goal@90+4' when 1-3</t>
        </r>
      </text>
    </comment>
    <comment ref="L5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PK@84' WHEN 1-2</t>
        </r>
      </text>
    </comment>
    <comment ref="BC5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OUT@16'</t>
        </r>
      </text>
    </comment>
    <comment ref="K5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goal@89' when 1-1</t>
        </r>
      </text>
    </comment>
    <comment ref="AQ59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OUT@20'</t>
        </r>
      </text>
    </comment>
    <comment ref="L60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2nd  yellow ten men@90+3' when 1-1</t>
        </r>
      </text>
    </comment>
    <comment ref="S60" authorId="8">
      <text>
        <r>
          <rPr>
            <b/>
            <sz val="9"/>
            <color indexed="81"/>
            <rFont val="Tahoma"/>
            <family val="2"/>
          </rPr>
          <t>0.875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60" authorId="8">
      <text>
        <r>
          <rPr>
            <b/>
            <sz val="9"/>
            <color indexed="81"/>
            <rFont val="Tahoma"/>
            <family val="2"/>
          </rPr>
          <t>2.7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W60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EARLY SUB OUT@18'</t>
        </r>
      </text>
    </comment>
    <comment ref="K61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OG@74' WHEN 2-2</t>
        </r>
      </text>
    </comment>
    <comment ref="AW61" authorId="6">
      <text>
        <r>
          <rPr>
            <b/>
            <sz val="9"/>
            <color indexed="81"/>
            <rFont val="Tahoma"/>
            <family val="2"/>
          </rPr>
          <t>returned home</t>
        </r>
      </text>
    </comment>
    <comment ref="K63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miss PK@30' when 0-0</t>
        </r>
      </text>
    </comment>
    <comment ref="BL63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miss PK@30' </t>
        </r>
      </text>
    </comment>
    <comment ref="L64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late goal@87' when 1-3</t>
        </r>
      </text>
    </comment>
    <comment ref="S64" authorId="8">
      <text>
        <r>
          <rPr>
            <b/>
            <sz val="9"/>
            <color indexed="81"/>
            <rFont val="Tahoma"/>
            <family val="2"/>
          </rPr>
          <t>0.075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66" authorId="8">
      <text>
        <r>
          <rPr>
            <b/>
            <sz val="9"/>
            <color indexed="81"/>
            <rFont val="Tahoma"/>
            <family val="2"/>
          </rPr>
          <t>-0.65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67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ET:2-1</t>
        </r>
      </text>
    </comment>
    <comment ref="K68" authorId="8">
      <text>
        <r>
          <rPr>
            <b/>
            <sz val="9"/>
            <color indexed="81"/>
            <rFont val="Tahoma"/>
            <family val="2"/>
          </rPr>
          <t>songjuxiong:</t>
        </r>
        <r>
          <rPr>
            <sz val="9"/>
            <color indexed="81"/>
            <rFont val="Tahoma"/>
            <family val="2"/>
          </rPr>
          <t xml:space="preserve">
ET:1-2</t>
        </r>
      </text>
    </comment>
  </commentList>
</comments>
</file>

<file path=xl/comments19.xml><?xml version="1.0" encoding="utf-8"?>
<comments xmlns="http://schemas.openxmlformats.org/spreadsheetml/2006/main">
  <authors>
    <author>KAEMANKMCHAN</author>
    <author>Kaeman CHAN</author>
  </authors>
  <commentList>
    <comment ref="C1" authorId="0">
      <text>
        <r>
          <rPr>
            <b/>
            <sz val="8"/>
            <color indexed="81"/>
            <rFont val="Tahoma"/>
            <family val="2"/>
          </rPr>
          <t>KAEMANKMCHAN:</t>
        </r>
        <r>
          <rPr>
            <sz val="8"/>
            <color indexed="81"/>
            <rFont val="Tahoma"/>
            <family val="2"/>
          </rPr>
          <t xml:space="preserve">
type league code</t>
        </r>
      </text>
    </comment>
    <comment ref="AP3" authorId="1">
      <text>
        <r>
          <rPr>
            <b/>
            <sz val="8"/>
            <color indexed="81"/>
            <rFont val="Tahoma"/>
            <family val="2"/>
          </rPr>
          <t>Kaeman CHAN:</t>
        </r>
        <r>
          <rPr>
            <sz val="8"/>
            <color indexed="81"/>
            <rFont val="Tahoma"/>
            <family val="2"/>
          </rPr>
          <t xml:space="preserve">
no. of teams to be relegated</t>
        </r>
      </text>
    </comment>
    <comment ref="K4" authorId="0">
      <text>
        <r>
          <rPr>
            <sz val="8"/>
            <color indexed="81"/>
            <rFont val="Tahoma"/>
            <family val="2"/>
          </rPr>
          <t xml:space="preserve">"1" </t>
        </r>
        <r>
          <rPr>
            <sz val="8"/>
            <color indexed="81"/>
            <rFont val="Tahoma"/>
            <family val="2"/>
          </rPr>
          <t xml:space="preserve">for most of the leagues but </t>
        </r>
        <r>
          <rPr>
            <sz val="8"/>
            <color indexed="81"/>
            <rFont val="Tahoma"/>
            <family val="2"/>
          </rPr>
          <t>"19/11"</t>
        </r>
        <r>
          <rPr>
            <sz val="8"/>
            <color indexed="81"/>
            <rFont val="Tahoma"/>
            <family val="2"/>
          </rPr>
          <t xml:space="preserve"> for Scotland (only if its system remained as in 2004-05)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P5" authorId="1">
      <text>
        <r>
          <rPr>
            <b/>
            <sz val="8"/>
            <color indexed="81"/>
            <rFont val="Tahoma"/>
            <family val="2"/>
          </rPr>
          <t>Kaeman CHAN:</t>
        </r>
        <r>
          <rPr>
            <sz val="8"/>
            <color indexed="81"/>
            <rFont val="Tahoma"/>
            <family val="2"/>
          </rPr>
          <t xml:space="preserve">
no. of teams go to relgation playoff
</t>
        </r>
      </text>
    </comment>
    <comment ref="C37" authorId="0">
      <text>
        <r>
          <rPr>
            <b/>
            <sz val="8"/>
            <color indexed="81"/>
            <rFont val="Tahoma"/>
            <family val="2"/>
          </rPr>
          <t>fill in the "worksheet" name of each team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O37" authorId="0">
      <text>
        <r>
          <rPr>
            <b/>
            <sz val="8"/>
            <color indexed="81"/>
            <rFont val="Tahoma"/>
            <family val="2"/>
          </rPr>
          <t>delete the"Y" for those teams to be excluded from analysis (the exclusion will not affect the table and the overall analysis)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0.xml><?xml version="1.0" encoding="utf-8"?>
<comments xmlns="http://schemas.openxmlformats.org/spreadsheetml/2006/main">
  <authors>
    <author>Author</author>
  </authors>
  <commentList>
    <comment ref="J3" authorId="0">
      <text>
        <r>
          <rPr>
            <b/>
            <sz val="8"/>
            <color indexed="81"/>
            <rFont val="Tahoma"/>
            <family val="2"/>
          </rPr>
          <t>Author:</t>
        </r>
        <r>
          <rPr>
            <sz val="8"/>
            <color indexed="81"/>
            <rFont val="Tahoma"/>
            <family val="2"/>
          </rPr>
          <t xml:space="preserve">
playersheet球员顺序换了要更新squad相应整行</t>
        </r>
      </text>
    </comment>
  </commentList>
</comments>
</file>

<file path=xl/comments21.xml><?xml version="1.0" encoding="utf-8"?>
<comments xmlns="http://schemas.openxmlformats.org/spreadsheetml/2006/main">
  <authors>
    <author>KAEMANKMCHAN</author>
  </authors>
  <commentList>
    <comment ref="Q1" authorId="0">
      <text>
        <r>
          <rPr>
            <b/>
            <sz val="8"/>
            <color indexed="81"/>
            <rFont val="Tahoma"/>
            <family val="2"/>
          </rPr>
          <t>Change HiLo line here [1.5];[2.5],[3.5].... etc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2.xml><?xml version="1.0" encoding="utf-8"?>
<comments xmlns="http://schemas.openxmlformats.org/spreadsheetml/2006/main">
  <authors>
    <author>Edmund</author>
    <author>KAEMANKMCHAN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KEJ: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Don't change this cell!!!</t>
        </r>
      </text>
    </comment>
    <comment ref="C2" authorId="0">
      <text>
        <r>
          <rPr>
            <b/>
            <sz val="8"/>
            <color indexed="81"/>
            <rFont val="Tahoma"/>
            <family val="2"/>
          </rPr>
          <t>KEJ: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Don't change this cell!!!</t>
        </r>
      </text>
    </comment>
    <comment ref="AC2" authorId="1">
      <text>
        <r>
          <rPr>
            <b/>
            <sz val="8"/>
            <color indexed="81"/>
            <rFont val="Tahoma"/>
            <family val="2"/>
          </rPr>
          <t>Type "Hi" or "Lo"</t>
        </r>
      </text>
    </comment>
    <comment ref="B32" authorId="1">
      <text>
        <r>
          <rPr>
            <sz val="8"/>
            <color indexed="81"/>
            <rFont val="Tahoma"/>
            <family val="2"/>
          </rPr>
          <t>Change the cell "AC2" for switching between Hi and Lo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7" authorId="1">
      <text>
        <r>
          <rPr>
            <sz val="8"/>
            <color indexed="81"/>
            <rFont val="Tahoma"/>
            <family val="2"/>
          </rPr>
          <t>Change the cell "AC2" for switching between Hi and Lo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3.xml><?xml version="1.0" encoding="utf-8"?>
<comments xmlns="http://schemas.openxmlformats.org/spreadsheetml/2006/main">
  <authors>
    <author>KAEMANKMCHAN</author>
  </authors>
  <commentList>
    <comment ref="D7" authorId="0">
      <text>
        <r>
          <rPr>
            <b/>
            <sz val="8"/>
            <color indexed="81"/>
            <rFont val="Tahoma"/>
            <family val="2"/>
          </rPr>
          <t>HDC &gt;=2.25 ball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HDC between 0.5 and 2 ball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9" authorId="0">
      <text>
        <r>
          <rPr>
            <b/>
            <sz val="8"/>
            <color indexed="81"/>
            <rFont val="Tahoma"/>
            <family val="2"/>
          </rPr>
          <t>HDC within +/-0.25 ball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0" authorId="0">
      <text>
        <r>
          <rPr>
            <b/>
            <sz val="8"/>
            <color indexed="81"/>
            <rFont val="Tahoma"/>
            <family val="2"/>
          </rPr>
          <t>HDC between 0.5 and 2 ball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1" authorId="0">
      <text>
        <r>
          <rPr>
            <b/>
            <sz val="8"/>
            <color indexed="81"/>
            <rFont val="Tahoma"/>
            <family val="2"/>
          </rPr>
          <t>HDC &gt;=2.25 ball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4.xml><?xml version="1.0" encoding="utf-8"?>
<comments xmlns="http://schemas.openxmlformats.org/spreadsheetml/2006/main">
  <authors>
    <author>KAEMANKMCHAN</author>
  </authors>
  <commentList>
    <comment ref="U6" authorId="0">
      <text>
        <r>
          <rPr>
            <b/>
            <sz val="8"/>
            <color indexed="81"/>
            <rFont val="Tahoma"/>
            <family val="2"/>
          </rPr>
          <t>KAEMANKMCHAN: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put in the handicap line to be checked</t>
        </r>
      </text>
    </comment>
  </commentList>
</comments>
</file>

<file path=xl/sharedStrings.xml><?xml version="1.0" encoding="utf-8"?>
<sst xmlns="http://schemas.openxmlformats.org/spreadsheetml/2006/main" count="32279" uniqueCount="6851">
  <si>
    <t>H</t>
    <phoneticPr fontId="0" type="noConversion"/>
  </si>
  <si>
    <t>A</t>
    <phoneticPr fontId="0" type="noConversion"/>
  </si>
  <si>
    <t>H</t>
  </si>
  <si>
    <t>A</t>
  </si>
  <si>
    <t>CAN</t>
  </si>
  <si>
    <t>THEY</t>
  </si>
  <si>
    <t>STILL</t>
  </si>
  <si>
    <t>WIN</t>
  </si>
  <si>
    <t>LEAGUE?</t>
  </si>
  <si>
    <t>Pos</t>
  </si>
  <si>
    <t>Overall</t>
    <phoneticPr fontId="0" type="noConversion"/>
  </si>
  <si>
    <t>%</t>
  </si>
  <si>
    <t>F</t>
  </si>
  <si>
    <t>Av G</t>
  </si>
  <si>
    <t>Overall</t>
  </si>
  <si>
    <t>Freq</t>
  </si>
  <si>
    <t>Vs HD</t>
  </si>
  <si>
    <t>Summary of Handicap</t>
    <phoneticPr fontId="13" type="noConversion"/>
  </si>
  <si>
    <t>Position</t>
    <phoneticPr fontId="13" type="noConversion"/>
  </si>
  <si>
    <t>Team</t>
    <phoneticPr fontId="13" type="noConversion"/>
  </si>
  <si>
    <t>HD</t>
    <phoneticPr fontId="13" type="noConversion"/>
  </si>
  <si>
    <t>Freq</t>
    <phoneticPr fontId="0" type="noConversion"/>
  </si>
  <si>
    <t>Vs HD</t>
    <phoneticPr fontId="13" type="noConversion"/>
  </si>
  <si>
    <t>Overall</t>
    <phoneticPr fontId="13" type="noConversion"/>
  </si>
  <si>
    <t>Total</t>
    <phoneticPr fontId="13" type="noConversion"/>
  </si>
  <si>
    <t>(HGD-AGD)/2</t>
    <phoneticPr fontId="13" type="noConversion"/>
  </si>
  <si>
    <t>GT (F+A)</t>
    <phoneticPr fontId="13" type="noConversion"/>
  </si>
  <si>
    <t>GD (F-A)</t>
    <phoneticPr fontId="13" type="noConversion"/>
  </si>
  <si>
    <t>HHAD</t>
    <phoneticPr fontId="13" type="noConversion"/>
  </si>
  <si>
    <t>D</t>
    <phoneticPr fontId="13" type="noConversion"/>
  </si>
  <si>
    <t>L</t>
    <phoneticPr fontId="13" type="noConversion"/>
  </si>
  <si>
    <t>W</t>
    <phoneticPr fontId="13" type="noConversion"/>
  </si>
  <si>
    <t>Team no.</t>
    <phoneticPr fontId="20" type="noConversion"/>
  </si>
  <si>
    <t xml:space="preserve">Summary of HHAD </t>
    <phoneticPr fontId="13" type="noConversion"/>
  </si>
  <si>
    <t>H</t>
    <phoneticPr fontId="11" type="noConversion"/>
  </si>
  <si>
    <t>A</t>
    <phoneticPr fontId="11" type="noConversion"/>
  </si>
  <si>
    <t>Overall</t>
    <phoneticPr fontId="11" type="noConversion"/>
  </si>
  <si>
    <t>Tot (H)</t>
    <phoneticPr fontId="20" type="noConversion"/>
  </si>
  <si>
    <t>Tot (A)</t>
    <phoneticPr fontId="20" type="noConversion"/>
  </si>
  <si>
    <t>Total</t>
    <phoneticPr fontId="20" type="noConversion"/>
  </si>
  <si>
    <t>Summary of Team's HHAD Performance- inlc [0], [1] &amp; [2])</t>
    <phoneticPr fontId="13" type="noConversion"/>
  </si>
  <si>
    <t>Sheets</t>
    <phoneticPr fontId="20" type="noConversion"/>
  </si>
  <si>
    <t>Team No</t>
    <phoneticPr fontId="13" type="noConversion"/>
  </si>
  <si>
    <t>Date</t>
  </si>
  <si>
    <t>H/A</t>
  </si>
  <si>
    <t>Comp</t>
  </si>
  <si>
    <t>Total</t>
  </si>
  <si>
    <t>u/o</t>
  </si>
  <si>
    <t>Hcap</t>
  </si>
  <si>
    <t>Ttl (H)</t>
    <phoneticPr fontId="20" type="noConversion"/>
  </si>
  <si>
    <t>Ttl (A)</t>
    <phoneticPr fontId="20" type="noConversion"/>
  </si>
  <si>
    <t>Pt</t>
    <phoneticPr fontId="0" type="noConversion"/>
  </si>
  <si>
    <t>HDC</t>
    <phoneticPr fontId="0" type="noConversion"/>
  </si>
  <si>
    <t>GS</t>
    <phoneticPr fontId="0" type="noConversion"/>
  </si>
  <si>
    <t>GC</t>
    <phoneticPr fontId="0" type="noConversion"/>
  </si>
  <si>
    <t>Home</t>
    <phoneticPr fontId="13" type="noConversion"/>
  </si>
  <si>
    <t>Hi</t>
    <phoneticPr fontId="13" type="noConversion"/>
  </si>
  <si>
    <t>Lo</t>
    <phoneticPr fontId="13" type="noConversion"/>
  </si>
  <si>
    <t>TTG Matrix</t>
    <phoneticPr fontId="13" type="noConversion"/>
  </si>
  <si>
    <t>Away</t>
    <phoneticPr fontId="13" type="noConversion"/>
  </si>
  <si>
    <t>Av. Home F</t>
    <phoneticPr fontId="13" type="noConversion"/>
  </si>
  <si>
    <t>Av. Home A</t>
    <phoneticPr fontId="13" type="noConversion"/>
  </si>
  <si>
    <t>Av. Home TG</t>
    <phoneticPr fontId="13" type="noConversion"/>
  </si>
  <si>
    <t>HDC</t>
    <phoneticPr fontId="13" type="noConversion"/>
  </si>
  <si>
    <t>1 -1.5</t>
    <phoneticPr fontId="13" type="noConversion"/>
  </si>
  <si>
    <t>&gt;=1.75</t>
    <phoneticPr fontId="13" type="noConversion"/>
  </si>
  <si>
    <t>Away F</t>
    <phoneticPr fontId="13" type="noConversion"/>
  </si>
  <si>
    <t>Away A</t>
    <phoneticPr fontId="13" type="noConversion"/>
  </si>
  <si>
    <t>Total F</t>
    <phoneticPr fontId="13" type="noConversion"/>
  </si>
  <si>
    <t>Total A</t>
    <phoneticPr fontId="13" type="noConversion"/>
  </si>
  <si>
    <t>TG</t>
    <phoneticPr fontId="13" type="noConversion"/>
  </si>
  <si>
    <t>League Position</t>
    <phoneticPr fontId="13" type="noConversion"/>
  </si>
  <si>
    <t>Away TG</t>
    <phoneticPr fontId="13" type="noConversion"/>
  </si>
  <si>
    <t>Comp:</t>
    <phoneticPr fontId="13" type="noConversion"/>
  </si>
  <si>
    <t>Played:</t>
    <phoneticPr fontId="13" type="noConversion"/>
  </si>
  <si>
    <t>matches per team</t>
    <phoneticPr fontId="13" type="noConversion"/>
  </si>
  <si>
    <t>WHICH</t>
    <phoneticPr fontId="13" type="noConversion"/>
  </si>
  <si>
    <t>No. of Team</t>
    <phoneticPr fontId="13" type="noConversion"/>
  </si>
  <si>
    <t>No. of times of each team plays each other Home and Away</t>
    <phoneticPr fontId="13" type="noConversion"/>
  </si>
  <si>
    <t>Relegate</t>
    <phoneticPr fontId="13" type="noConversion"/>
  </si>
  <si>
    <t>Table by Team Position</t>
    <phoneticPr fontId="13" type="noConversion"/>
  </si>
  <si>
    <t>Relegation</t>
    <phoneticPr fontId="13" type="noConversion"/>
  </si>
  <si>
    <t>Name</t>
    <phoneticPr fontId="13" type="noConversion"/>
  </si>
  <si>
    <t>H</t>
    <phoneticPr fontId="13" type="noConversion"/>
  </si>
  <si>
    <t>A</t>
    <phoneticPr fontId="13" type="noConversion"/>
  </si>
  <si>
    <t>Overall</t>
    <phoneticPr fontId="13" type="noConversion"/>
  </si>
  <si>
    <t>Checking</t>
    <phoneticPr fontId="13" type="noConversion"/>
  </si>
  <si>
    <t>Playoff</t>
    <phoneticPr fontId="13" type="noConversion"/>
  </si>
  <si>
    <t>Pos</t>
    <phoneticPr fontId="13" type="noConversion"/>
  </si>
  <si>
    <t>Team</t>
    <phoneticPr fontId="13" type="noConversion"/>
  </si>
  <si>
    <t>Sheet</t>
    <phoneticPr fontId="13" type="noConversion"/>
  </si>
  <si>
    <t>Ply</t>
    <phoneticPr fontId="13" type="noConversion"/>
  </si>
  <si>
    <t>W</t>
    <phoneticPr fontId="13" type="noConversion"/>
  </si>
  <si>
    <t>D</t>
    <phoneticPr fontId="13" type="noConversion"/>
  </si>
  <si>
    <t>L</t>
    <phoneticPr fontId="13" type="noConversion"/>
  </si>
  <si>
    <t>F</t>
    <phoneticPr fontId="13" type="noConversion"/>
  </si>
  <si>
    <t>Diff</t>
    <phoneticPr fontId="13" type="noConversion"/>
  </si>
  <si>
    <t>Pts</t>
    <phoneticPr fontId="13" type="noConversion"/>
  </si>
  <si>
    <t>(MAX Points)</t>
    <phoneticPr fontId="13" type="noConversion"/>
  </si>
  <si>
    <t>?</t>
    <phoneticPr fontId="13" type="noConversion"/>
  </si>
  <si>
    <t>Table by Team Name</t>
    <phoneticPr fontId="13" type="noConversion"/>
  </si>
  <si>
    <t>Excluded</t>
    <phoneticPr fontId="13" type="noConversion"/>
  </si>
  <si>
    <t>3W+1X+AB/100+Z/100000</t>
    <phoneticPr fontId="13" type="noConversion"/>
  </si>
  <si>
    <t>Team(s)</t>
    <phoneticPr fontId="13" type="noConversion"/>
  </si>
  <si>
    <t>Y</t>
    <phoneticPr fontId="13" type="noConversion"/>
  </si>
  <si>
    <t>Summary of HiLo (O/U)</t>
    <phoneticPr fontId="13" type="noConversion"/>
  </si>
  <si>
    <t>HiLo Line</t>
    <phoneticPr fontId="13" type="noConversion"/>
  </si>
  <si>
    <t>By TG</t>
    <phoneticPr fontId="13" type="noConversion"/>
  </si>
  <si>
    <t xml:space="preserve">Total Goal </t>
    <phoneticPr fontId="13" type="noConversion"/>
  </si>
  <si>
    <t>H</t>
    <phoneticPr fontId="0" type="noConversion"/>
  </si>
  <si>
    <t>A</t>
    <phoneticPr fontId="0" type="noConversion"/>
  </si>
  <si>
    <t>Overall</t>
    <phoneticPr fontId="0" type="noConversion"/>
  </si>
  <si>
    <t>Ranking</t>
    <phoneticPr fontId="13" type="noConversion"/>
  </si>
  <si>
    <t>TEAM</t>
    <phoneticPr fontId="13" type="noConversion"/>
  </si>
  <si>
    <t>O</t>
    <phoneticPr fontId="0" type="noConversion"/>
  </si>
  <si>
    <t>U</t>
    <phoneticPr fontId="13" type="noConversion"/>
  </si>
  <si>
    <t>Goal</t>
    <phoneticPr fontId="13" type="noConversion"/>
  </si>
  <si>
    <t>Draw</t>
    <phoneticPr fontId="13" type="noConversion"/>
  </si>
  <si>
    <t>ply</t>
    <phoneticPr fontId="13" type="noConversion"/>
  </si>
  <si>
    <t>%</t>
    <phoneticPr fontId="13" type="noConversion"/>
  </si>
  <si>
    <t>By League Position</t>
    <phoneticPr fontId="13" type="noConversion"/>
  </si>
  <si>
    <t>Total Goal</t>
    <phoneticPr fontId="13" type="noConversion"/>
  </si>
  <si>
    <t>SHEET</t>
    <phoneticPr fontId="13" type="noConversion"/>
  </si>
  <si>
    <t>Av G</t>
    <phoneticPr fontId="13" type="noConversion"/>
  </si>
  <si>
    <t>Average</t>
    <phoneticPr fontId="13" type="noConversion"/>
  </si>
  <si>
    <t>Selected Teams excluded (Please go to the cells AO38 to AO61 in "Table" sheet to select the excluded teams)</t>
    <phoneticPr fontId="13" type="noConversion"/>
  </si>
  <si>
    <t/>
  </si>
  <si>
    <t xml:space="preserve"> </t>
    <phoneticPr fontId="13" type="noConversion"/>
  </si>
  <si>
    <t>HAD with Selected Teams Excluded (Please go to the cells AO38 to AO61 in "Table" sheet to select the excluded teams)</t>
    <phoneticPr fontId="13" type="noConversion"/>
  </si>
  <si>
    <t>Played</t>
    <phoneticPr fontId="13" type="noConversion"/>
  </si>
  <si>
    <t>H</t>
    <phoneticPr fontId="13" type="noConversion"/>
  </si>
  <si>
    <t>A</t>
    <phoneticPr fontId="13" type="noConversion"/>
  </si>
  <si>
    <t>Team Sheet</t>
    <phoneticPr fontId="13" type="noConversion"/>
  </si>
  <si>
    <t>Percentage of HAD</t>
    <phoneticPr fontId="13" type="noConversion"/>
  </si>
  <si>
    <t>Pos</t>
    <phoneticPr fontId="13" type="noConversion"/>
  </si>
  <si>
    <t>F</t>
    <phoneticPr fontId="13" type="noConversion"/>
  </si>
  <si>
    <t>HD Line</t>
    <phoneticPr fontId="13" type="noConversion"/>
  </si>
  <si>
    <t>Y</t>
    <phoneticPr fontId="13" type="noConversion"/>
  </si>
  <si>
    <t>HDC Line Matrix</t>
    <phoneticPr fontId="13" type="noConversion"/>
  </si>
  <si>
    <t>vs HDC</t>
  </si>
  <si>
    <t>home</t>
    <phoneticPr fontId="13" type="noConversion"/>
  </si>
  <si>
    <t>away</t>
    <phoneticPr fontId="13" type="noConversion"/>
  </si>
  <si>
    <t>draw</t>
    <phoneticPr fontId="13" type="noConversion"/>
  </si>
  <si>
    <t>vs HDC Matrix</t>
    <phoneticPr fontId="13" type="noConversion"/>
  </si>
  <si>
    <t>Home HDC Result</t>
    <phoneticPr fontId="13" type="noConversion"/>
  </si>
  <si>
    <t>Away HDC Result</t>
    <phoneticPr fontId="13" type="noConversion"/>
  </si>
  <si>
    <t>League Position</t>
    <phoneticPr fontId="13" type="noConversion"/>
  </si>
  <si>
    <t>Team</t>
    <phoneticPr fontId="13" type="noConversion"/>
  </si>
  <si>
    <t>Av. Home F</t>
    <phoneticPr fontId="13" type="noConversion"/>
  </si>
  <si>
    <t>Av. Home A</t>
    <phoneticPr fontId="13" type="noConversion"/>
  </si>
  <si>
    <t>Av. Home TG</t>
    <phoneticPr fontId="13" type="noConversion"/>
  </si>
  <si>
    <t>W</t>
    <phoneticPr fontId="13" type="noConversion"/>
  </si>
  <si>
    <t>D</t>
    <phoneticPr fontId="13" type="noConversion"/>
  </si>
  <si>
    <t>L</t>
    <phoneticPr fontId="13" type="noConversion"/>
  </si>
  <si>
    <t>1-0</t>
    <phoneticPr fontId="13" type="noConversion"/>
  </si>
  <si>
    <t>2-0</t>
    <phoneticPr fontId="13" type="noConversion"/>
  </si>
  <si>
    <t>2-1</t>
    <phoneticPr fontId="13" type="noConversion"/>
  </si>
  <si>
    <t>3-0</t>
    <phoneticPr fontId="13" type="noConversion"/>
  </si>
  <si>
    <t>3-1</t>
    <phoneticPr fontId="13" type="noConversion"/>
  </si>
  <si>
    <t>3-2</t>
    <phoneticPr fontId="13" type="noConversion"/>
  </si>
  <si>
    <t>4-0</t>
    <phoneticPr fontId="13" type="noConversion"/>
  </si>
  <si>
    <t>4-1</t>
    <phoneticPr fontId="13" type="noConversion"/>
  </si>
  <si>
    <t>4-2</t>
    <phoneticPr fontId="13" type="noConversion"/>
  </si>
  <si>
    <t>5-0</t>
    <phoneticPr fontId="13" type="noConversion"/>
  </si>
  <si>
    <t>5-1</t>
    <phoneticPr fontId="13" type="noConversion"/>
  </si>
  <si>
    <t>5-2</t>
    <phoneticPr fontId="13" type="noConversion"/>
  </si>
  <si>
    <t>HO</t>
    <phoneticPr fontId="13" type="noConversion"/>
  </si>
  <si>
    <t>0-0</t>
    <phoneticPr fontId="13" type="noConversion"/>
  </si>
  <si>
    <t>1-1</t>
    <phoneticPr fontId="13" type="noConversion"/>
  </si>
  <si>
    <t>2-2</t>
    <phoneticPr fontId="13" type="noConversion"/>
  </si>
  <si>
    <t>3-3</t>
    <phoneticPr fontId="13" type="noConversion"/>
  </si>
  <si>
    <t>DO</t>
    <phoneticPr fontId="13" type="noConversion"/>
  </si>
  <si>
    <t>0-1</t>
    <phoneticPr fontId="13" type="noConversion"/>
  </si>
  <si>
    <t>0-2</t>
    <phoneticPr fontId="13" type="noConversion"/>
  </si>
  <si>
    <t>1-2</t>
    <phoneticPr fontId="13" type="noConversion"/>
  </si>
  <si>
    <t>0-3</t>
    <phoneticPr fontId="13" type="noConversion"/>
  </si>
  <si>
    <t>1-3</t>
    <phoneticPr fontId="13" type="noConversion"/>
  </si>
  <si>
    <t>2-3</t>
    <phoneticPr fontId="13" type="noConversion"/>
  </si>
  <si>
    <t>0-4</t>
    <phoneticPr fontId="13" type="noConversion"/>
  </si>
  <si>
    <t>1-4</t>
    <phoneticPr fontId="13" type="noConversion"/>
  </si>
  <si>
    <t>2-4</t>
    <phoneticPr fontId="13" type="noConversion"/>
  </si>
  <si>
    <t>0-5</t>
    <phoneticPr fontId="13" type="noConversion"/>
  </si>
  <si>
    <t>1-5</t>
    <phoneticPr fontId="13" type="noConversion"/>
  </si>
  <si>
    <t>2-5</t>
    <phoneticPr fontId="13" type="noConversion"/>
  </si>
  <si>
    <t>AO</t>
    <phoneticPr fontId="13" type="noConversion"/>
  </si>
  <si>
    <t>Played</t>
    <phoneticPr fontId="0" type="noConversion"/>
  </si>
  <si>
    <t>W</t>
    <phoneticPr fontId="0" type="noConversion"/>
  </si>
  <si>
    <t>D</t>
    <phoneticPr fontId="0" type="noConversion"/>
  </si>
  <si>
    <t>L</t>
    <phoneticPr fontId="0" type="noConversion"/>
  </si>
  <si>
    <t>Team</t>
    <phoneticPr fontId="0" type="noConversion"/>
  </si>
  <si>
    <t>Team No</t>
  </si>
  <si>
    <t>Summary of SUP</t>
  </si>
  <si>
    <t>Position</t>
  </si>
  <si>
    <t>Team</t>
  </si>
  <si>
    <t>Vs SUP</t>
  </si>
  <si>
    <t>SUP</t>
  </si>
  <si>
    <t>Summary of TTG</t>
  </si>
  <si>
    <t>Vs TTG</t>
  </si>
  <si>
    <t>TTG</t>
  </si>
  <si>
    <t>Sup</t>
  </si>
  <si>
    <t>Supremacy - Handicap Line Lookup</t>
  </si>
  <si>
    <t>From</t>
  </si>
  <si>
    <t>Until</t>
  </si>
  <si>
    <t>Line</t>
  </si>
  <si>
    <t>2012-13</t>
    <phoneticPr fontId="13" type="noConversion"/>
  </si>
  <si>
    <t>League</t>
    <phoneticPr fontId="13" type="noConversion"/>
  </si>
  <si>
    <t>SUPREMACY</t>
    <phoneticPr fontId="13" type="noConversion"/>
  </si>
  <si>
    <t>Home \ Away</t>
    <phoneticPr fontId="13" type="noConversion"/>
  </si>
  <si>
    <t>Away \ Home</t>
    <phoneticPr fontId="13" type="noConversion"/>
  </si>
  <si>
    <t>TTG</t>
    <phoneticPr fontId="13" type="noConversion"/>
  </si>
  <si>
    <t>EPL</t>
  </si>
  <si>
    <t>Home \ Away</t>
  </si>
  <si>
    <t>Wilson</t>
  </si>
  <si>
    <t>Code</t>
  </si>
  <si>
    <t>score &amp; yellow card &amp; Red Card</t>
  </si>
  <si>
    <t>No</t>
  </si>
  <si>
    <t>1 or 1y or r</t>
  </si>
  <si>
    <t>Paste Here</t>
  </si>
  <si>
    <t>Don't Paste Here</t>
  </si>
  <si>
    <t>Team:</t>
  </si>
  <si>
    <t>Pos.</t>
  </si>
  <si>
    <t>No.</t>
  </si>
  <si>
    <t>Name</t>
  </si>
  <si>
    <t>Check</t>
  </si>
  <si>
    <t>VsHcap</t>
  </si>
  <si>
    <t>VsSup</t>
  </si>
  <si>
    <t>VsTTG</t>
  </si>
  <si>
    <t>PlayerCount</t>
  </si>
  <si>
    <t>A.Pt</t>
  </si>
  <si>
    <t>A.HDC</t>
  </si>
  <si>
    <t>A.GS</t>
  </si>
  <si>
    <t>A.GC</t>
  </si>
  <si>
    <t>TotalShotsFor</t>
  </si>
  <si>
    <t>T. Lee</t>
  </si>
  <si>
    <t>Albirex Niigata</t>
  </si>
  <si>
    <t xml:space="preserve">Albirex Niigata </t>
  </si>
  <si>
    <t xml:space="preserve">Cerezo Osaka </t>
  </si>
  <si>
    <t xml:space="preserve">Júbilo Iwata </t>
  </si>
  <si>
    <t xml:space="preserve">Kashima Antlers </t>
  </si>
  <si>
    <t xml:space="preserve">Kashiwa Reysol </t>
  </si>
  <si>
    <t xml:space="preserve">Kawasaki Frontale </t>
  </si>
  <si>
    <t xml:space="preserve">Nagoya Grampus </t>
  </si>
  <si>
    <t xml:space="preserve">Oita Trinita </t>
  </si>
  <si>
    <t xml:space="preserve">Omiya Ardija </t>
  </si>
  <si>
    <t xml:space="preserve">Sagan Tosu </t>
  </si>
  <si>
    <t xml:space="preserve">Sanfrecce Hiro… </t>
  </si>
  <si>
    <t xml:space="preserve">Shimizu S-Pulse </t>
  </si>
  <si>
    <t xml:space="preserve">Shonan Bellmare </t>
  </si>
  <si>
    <t xml:space="preserve">Tokyo </t>
  </si>
  <si>
    <t xml:space="preserve">Urawa Reds </t>
  </si>
  <si>
    <t xml:space="preserve">Vegalta Sendai </t>
  </si>
  <si>
    <t xml:space="preserve">Ventforet Kofu </t>
  </si>
  <si>
    <t xml:space="preserve">Yokohama F. Ma… </t>
  </si>
  <si>
    <t>Cerezo Osaka</t>
  </si>
  <si>
    <t>Júbilo Iwata</t>
  </si>
  <si>
    <t>Kashima Antlers</t>
  </si>
  <si>
    <t>Kashiwa Reysol</t>
  </si>
  <si>
    <t>Kawasaki Frontale</t>
  </si>
  <si>
    <t>Nagoya Grampus</t>
  </si>
  <si>
    <t>Sagan Tosu</t>
  </si>
  <si>
    <t>Sanfrecce Hiro…</t>
  </si>
  <si>
    <t>Sanfrecce Hiroshima</t>
  </si>
  <si>
    <t>Shimizu S-Pulse</t>
  </si>
  <si>
    <t>Shonan Bellmare</t>
  </si>
  <si>
    <t>Tokyo</t>
  </si>
  <si>
    <t>Urawa Reds</t>
  </si>
  <si>
    <t>Vegalta Sendai</t>
  </si>
  <si>
    <t>Ventforet Kofu</t>
  </si>
  <si>
    <t>Yokohama F. Marinos</t>
  </si>
  <si>
    <t xml:space="preserve"> </t>
  </si>
  <si>
    <t>G</t>
  </si>
  <si>
    <t>D</t>
  </si>
  <si>
    <t>N. Ishikawa</t>
  </si>
  <si>
    <t>M</t>
  </si>
  <si>
    <t>S. Hirai</t>
  </si>
  <si>
    <t>N. Sakai</t>
  </si>
  <si>
    <t>Y. Kobayashi</t>
  </si>
  <si>
    <t xml:space="preserve">Sat </t>
  </si>
  <si>
    <t xml:space="preserve">Wed </t>
  </si>
  <si>
    <t xml:space="preserve">- </t>
  </si>
  <si>
    <t>Sat</t>
  </si>
  <si>
    <t>Sun</t>
  </si>
  <si>
    <t>Sponsored links</t>
  </si>
  <si>
    <t>Info</t>
  </si>
  <si>
    <t>SC Paderborn 07</t>
  </si>
  <si>
    <t>J1L</t>
  </si>
  <si>
    <t>Wed</t>
  </si>
  <si>
    <t>17/08/13</t>
  </si>
  <si>
    <t>24/08/13</t>
  </si>
  <si>
    <t>28/08/13</t>
  </si>
  <si>
    <t>31/08/13</t>
  </si>
  <si>
    <t>14/09/13</t>
  </si>
  <si>
    <t>21/09/13</t>
  </si>
  <si>
    <t>28/09/13</t>
  </si>
  <si>
    <t>19/10/13</t>
  </si>
  <si>
    <t>27/10/13</t>
  </si>
  <si>
    <t>23/11/13</t>
  </si>
  <si>
    <t>30/11/13</t>
  </si>
  <si>
    <t>Albirex_Niigata</t>
  </si>
  <si>
    <t>Cerezo_Osaka</t>
  </si>
  <si>
    <t>Kashima_Antlers</t>
  </si>
  <si>
    <t>Kashiwa_Reysol</t>
  </si>
  <si>
    <t>Kawasaki_Frontale</t>
  </si>
  <si>
    <t>Sagan_Tosu</t>
  </si>
  <si>
    <t>Sanfrecce_Hiroshima</t>
  </si>
  <si>
    <t>Urawa_Reds</t>
  </si>
  <si>
    <t>Vegalta_Sendai</t>
  </si>
  <si>
    <t>Ventforet_Kofu</t>
  </si>
  <si>
    <t>Y. Kawaguchi</t>
  </si>
  <si>
    <t>N. Hatta</t>
  </si>
  <si>
    <t>M. Chiyotanda</t>
  </si>
  <si>
    <t>Y. Komano</t>
  </si>
  <si>
    <t>T. Miyazaki</t>
  </si>
  <si>
    <t>J. Kanazawa</t>
  </si>
  <si>
    <t>S. Suganuma</t>
  </si>
  <si>
    <t>Byung-Kuk Cho</t>
  </si>
  <si>
    <t>N. Sakurauchi</t>
  </si>
  <si>
    <t>T. Kinoshita</t>
  </si>
  <si>
    <t>Y. Fujita</t>
  </si>
  <si>
    <t>Sung-Dong Baek</t>
  </si>
  <si>
    <t>H. Yamada</t>
  </si>
  <si>
    <t>T. Matsuura</t>
  </si>
  <si>
    <t>M. Suganuma</t>
  </si>
  <si>
    <t>S. Yamamoto</t>
  </si>
  <si>
    <t>K. Yamamoto</t>
  </si>
  <si>
    <t>R. Matsuoka</t>
  </si>
  <si>
    <t>R. Yamazaki</t>
  </si>
  <si>
    <t>Y. Oshitani</t>
  </si>
  <si>
    <t>H. Kanazono</t>
  </si>
  <si>
    <t>R. Maeda</t>
  </si>
  <si>
    <t>Y. Abe</t>
  </si>
  <si>
    <t>Song-Su Hwang</t>
  </si>
  <si>
    <t xml:space="preserve">J1L </t>
  </si>
  <si>
    <t xml:space="preserve">16/03/13 </t>
  </si>
  <si>
    <t xml:space="preserve">20/03/13 </t>
  </si>
  <si>
    <t xml:space="preserve">J-C </t>
  </si>
  <si>
    <t xml:space="preserve">23/03/13 </t>
  </si>
  <si>
    <t xml:space="preserve">30/03/13 </t>
  </si>
  <si>
    <t xml:space="preserve">13/04/13 </t>
  </si>
  <si>
    <t xml:space="preserve">20/04/13 </t>
  </si>
  <si>
    <t xml:space="preserve">27/04/13 </t>
  </si>
  <si>
    <t xml:space="preserve">Fri </t>
  </si>
  <si>
    <t xml:space="preserve">Mon </t>
  </si>
  <si>
    <t xml:space="preserve">15/05/13 </t>
  </si>
  <si>
    <t xml:space="preserve">18/05/13 </t>
  </si>
  <si>
    <t xml:space="preserve">22/05/13 </t>
  </si>
  <si>
    <t xml:space="preserve">25/05/13 </t>
  </si>
  <si>
    <t xml:space="preserve">13/07/13 </t>
  </si>
  <si>
    <t xml:space="preserve">17/07/13 </t>
  </si>
  <si>
    <t xml:space="preserve">31/07/13 </t>
  </si>
  <si>
    <t xml:space="preserve">View events </t>
  </si>
  <si>
    <t>Odds</t>
  </si>
  <si>
    <t>T. Aoki</t>
  </si>
  <si>
    <t>R. Suzuki</t>
  </si>
  <si>
    <t xml:space="preserve">ACL </t>
  </si>
  <si>
    <t>K. Nakamura</t>
  </si>
  <si>
    <t>K. Shimizu</t>
  </si>
  <si>
    <t>T. Hayashi</t>
  </si>
  <si>
    <t>T. Kitano</t>
  </si>
  <si>
    <t>K. Ezumi</t>
  </si>
  <si>
    <t>S. Kawata</t>
  </si>
  <si>
    <t>K. Kikuchi</t>
  </si>
  <si>
    <t>T. Shimohira</t>
  </si>
  <si>
    <t>S. Takahashi</t>
  </si>
  <si>
    <t>D. Watabe</t>
  </si>
  <si>
    <t>Y. Kataoka</t>
  </si>
  <si>
    <t>S. Fukuda</t>
  </si>
  <si>
    <t>T. Imai</t>
  </si>
  <si>
    <t>H. Koinuma</t>
  </si>
  <si>
    <t>K. Murakami</t>
  </si>
  <si>
    <t>Carlinhos Paraiba</t>
  </si>
  <si>
    <t>K. Ueda</t>
  </si>
  <si>
    <t>D. Watanabe</t>
  </si>
  <si>
    <t>S. Kanazawa</t>
  </si>
  <si>
    <t>N. Suzuki</t>
  </si>
  <si>
    <t>H. Hashimoto</t>
  </si>
  <si>
    <t>K. Oyama</t>
  </si>
  <si>
    <t>Young-Cheol Cho</t>
  </si>
  <si>
    <t>Z. Ljubijankič</t>
  </si>
  <si>
    <t>M. Novakovič</t>
  </si>
  <si>
    <t>T. Tomiyama</t>
  </si>
  <si>
    <t>Y. Hasegawa</t>
  </si>
  <si>
    <t>S. Shimizu</t>
  </si>
  <si>
    <t>T. Akahoshi</t>
  </si>
  <si>
    <t>T. Okuda</t>
  </si>
  <si>
    <t>T. Muro</t>
  </si>
  <si>
    <t>T. Kobayashi</t>
  </si>
  <si>
    <t>T. Sakai</t>
  </si>
  <si>
    <t>R. Niwa</t>
  </si>
  <si>
    <t>Sung-Hye Yeo</t>
  </si>
  <si>
    <t>T. Kanai</t>
  </si>
  <si>
    <t>K. Isozaki</t>
  </si>
  <si>
    <t>S. Kishida</t>
  </si>
  <si>
    <t>K. Kitani</t>
  </si>
  <si>
    <t>K. Mizunuma</t>
  </si>
  <si>
    <t>Min-Woo Kim</t>
  </si>
  <si>
    <t>N. Fujita</t>
  </si>
  <si>
    <t>T. Sueyoshi</t>
  </si>
  <si>
    <t>R. Hayasaka</t>
  </si>
  <si>
    <t>K. Kiyotake</t>
  </si>
  <si>
    <t>Y. Takahashi</t>
  </si>
  <si>
    <t>K. Funatani</t>
  </si>
  <si>
    <t>J. Restrepo</t>
  </si>
  <si>
    <t>Roni</t>
  </si>
  <si>
    <t>Y. Toyoda</t>
  </si>
  <si>
    <t>S. Okada</t>
  </si>
  <si>
    <t>K. Ikeda</t>
  </si>
  <si>
    <t>D. Ambuila</t>
  </si>
  <si>
    <t>R. Noda</t>
  </si>
  <si>
    <t>S. Nishikawa</t>
  </si>
  <si>
    <t>T. Masuda</t>
  </si>
  <si>
    <t>Y. Hara</t>
  </si>
  <si>
    <t>H. Mizumoto</t>
  </si>
  <si>
    <t>K. Chiba</t>
  </si>
  <si>
    <t>Hyung-Jin Park</t>
  </si>
  <si>
    <t>T. Shiotani</t>
  </si>
  <si>
    <t>Seok-Ho Hwang</t>
  </si>
  <si>
    <t>N. Otani</t>
  </si>
  <si>
    <t>T. Aoyama</t>
  </si>
  <si>
    <t>Koji Morisaki</t>
  </si>
  <si>
    <t>Kazuyuki Morisaki</t>
  </si>
  <si>
    <t>T. Okamoto</t>
  </si>
  <si>
    <t>S. Yamagishi</t>
  </si>
  <si>
    <t>Dae-Heon Lee</t>
  </si>
  <si>
    <t>H. Ishikawa</t>
  </si>
  <si>
    <t>G. Notsuda</t>
  </si>
  <si>
    <t>K. Nakajima</t>
  </si>
  <si>
    <t>H. Kawabe</t>
  </si>
  <si>
    <t>M. Mikić</t>
  </si>
  <si>
    <t>K. Miyahara</t>
  </si>
  <si>
    <t>T. Noguchi</t>
  </si>
  <si>
    <t>K. Sameshima</t>
  </si>
  <si>
    <t>Y. Takahagi</t>
  </si>
  <si>
    <t>N. Ishihara</t>
  </si>
  <si>
    <t>H. Satō</t>
  </si>
  <si>
    <t>T. Asano</t>
  </si>
  <si>
    <t>S. Inami</t>
  </si>
  <si>
    <t>Y. Ochi</t>
  </si>
  <si>
    <t>A. Hayashi</t>
  </si>
  <si>
    <t>M. Kushibiki</t>
  </si>
  <si>
    <t>T. Takahara</t>
  </si>
  <si>
    <t>Y. Hiraoka</t>
  </si>
  <si>
    <t>C. Jong-a-Pin</t>
  </si>
  <si>
    <t>T. Muramatsu</t>
  </si>
  <si>
    <t>T. Inukai</t>
  </si>
  <si>
    <t>Y. Yoshida</t>
  </si>
  <si>
    <t>T. Hiroi</t>
  </si>
  <si>
    <t>Ki-Je Lee</t>
  </si>
  <si>
    <t>G. Miura</t>
  </si>
  <si>
    <t>N. Okane</t>
  </si>
  <si>
    <t>K. Sugiyama</t>
  </si>
  <si>
    <t>H. Ishige</t>
  </si>
  <si>
    <t>Y. Kawai</t>
  </si>
  <si>
    <t>Min-Soo Lee</t>
  </si>
  <si>
    <t>K. Uchida</t>
  </si>
  <si>
    <t>J. Takaki</t>
  </si>
  <si>
    <t>I. Fujita</t>
  </si>
  <si>
    <t>K. Hattanda</t>
  </si>
  <si>
    <t>M. Musaka</t>
  </si>
  <si>
    <t>M. Shibahara</t>
  </si>
  <si>
    <t>A. Tachibana</t>
  </si>
  <si>
    <t>R. Takeuchi</t>
  </si>
  <si>
    <t>Baré</t>
  </si>
  <si>
    <t>Y. Senuma</t>
  </si>
  <si>
    <t>T. Takagi</t>
  </si>
  <si>
    <t>S. Ito</t>
  </si>
  <si>
    <t>R. Shirasaki</t>
  </si>
  <si>
    <t>H. Higuchi</t>
  </si>
  <si>
    <t>S. Kagami</t>
  </si>
  <si>
    <t>S. Kashiwase</t>
  </si>
  <si>
    <t>A. Nabeta</t>
  </si>
  <si>
    <t>N. Abe</t>
  </si>
  <si>
    <t>S. Ando</t>
  </si>
  <si>
    <t>Yong-Gwi Kim</t>
  </si>
  <si>
    <t>S. Kamata</t>
  </si>
  <si>
    <t>H. Usami</t>
  </si>
  <si>
    <t>S. Kobayashi</t>
  </si>
  <si>
    <t>Y. Iwakami</t>
  </si>
  <si>
    <t>K. Ono</t>
  </si>
  <si>
    <t>M. Kamekawa</t>
  </si>
  <si>
    <t>T. Shimamura</t>
  </si>
  <si>
    <t>W. Endo</t>
  </si>
  <si>
    <t>R. Nagaki</t>
  </si>
  <si>
    <t>Kook-Young Han</t>
  </si>
  <si>
    <t>D. Kikuchi</t>
  </si>
  <si>
    <t>T. Shimomura</t>
  </si>
  <si>
    <t>R. Kajikawa</t>
  </si>
  <si>
    <t>K. Taketomi</t>
  </si>
  <si>
    <t>K. Baba</t>
  </si>
  <si>
    <t>Y. Igari</t>
  </si>
  <si>
    <t>K. Iwao</t>
  </si>
  <si>
    <t>Y. Nakamura</t>
  </si>
  <si>
    <t>R. Yoshihama</t>
  </si>
  <si>
    <t>K. Takayama</t>
  </si>
  <si>
    <t>Thiago Quirino</t>
  </si>
  <si>
    <t>E. Rojas</t>
  </si>
  <si>
    <t>Alex</t>
  </si>
  <si>
    <t>T. Furuhashi</t>
  </si>
  <si>
    <t>S. Murakami</t>
  </si>
  <si>
    <t>S. Otsuki</t>
  </si>
  <si>
    <t>H. Shiota</t>
  </si>
  <si>
    <t>S. Gonda</t>
  </si>
  <si>
    <t>R. Hironaga</t>
  </si>
  <si>
    <t>Y. Tokunaga</t>
  </si>
  <si>
    <t>M. Morishige</t>
  </si>
  <si>
    <t>K. Kaga</t>
  </si>
  <si>
    <t>K. Ota</t>
  </si>
  <si>
    <t>Hyun-Soo Jang</t>
  </si>
  <si>
    <t>T. Abe</t>
  </si>
  <si>
    <t>D. Hiramatsu</t>
  </si>
  <si>
    <t>Y. Maruyama</t>
  </si>
  <si>
    <t>H. Nakamura</t>
  </si>
  <si>
    <t>K. Yoshimoto</t>
  </si>
  <si>
    <t>H. Takahashi</t>
  </si>
  <si>
    <t>T. Yonemoto</t>
  </si>
  <si>
    <t>A. Hasegawa</t>
  </si>
  <si>
    <t>H. Kawano</t>
  </si>
  <si>
    <t>S. Tanabe</t>
  </si>
  <si>
    <t>K. Higashi</t>
  </si>
  <si>
    <t>K. Hashimoto</t>
  </si>
  <si>
    <t>H. Mita</t>
  </si>
  <si>
    <t>H. Nozawa</t>
  </si>
  <si>
    <t>Y. Otake</t>
  </si>
  <si>
    <t>K. Watanabe</t>
  </si>
  <si>
    <t>S. Hirayama</t>
  </si>
  <si>
    <t>Y. Hayashi</t>
  </si>
  <si>
    <t>Lucas</t>
  </si>
  <si>
    <t>N. Vučićević</t>
  </si>
  <si>
    <t>N. Yamagishi</t>
  </si>
  <si>
    <t>N. Kato</t>
  </si>
  <si>
    <t>K. Otani</t>
  </si>
  <si>
    <t>D. Nasu</t>
  </si>
  <si>
    <t>T. Makino</t>
  </si>
  <si>
    <t>N. Yamada</t>
  </si>
  <si>
    <t>M. Nagata</t>
  </si>
  <si>
    <t>R. Moriwaki</t>
  </si>
  <si>
    <t>K. Noda</t>
  </si>
  <si>
    <t>K. Tsuboi</t>
  </si>
  <si>
    <t>T. Ugajin</t>
  </si>
  <si>
    <t>T. Umesaki</t>
  </si>
  <si>
    <t>Y. Kashiwagi</t>
  </si>
  <si>
    <t>Marcio Richardes</t>
  </si>
  <si>
    <t>K. Sekiguchi</t>
  </si>
  <si>
    <t>K. Suzuki</t>
  </si>
  <si>
    <t>T. Hirakawa</t>
  </si>
  <si>
    <t>S. Kojima</t>
  </si>
  <si>
    <t>T. Nagata</t>
  </si>
  <si>
    <t>M. Nozaki</t>
  </si>
  <si>
    <t>S. Yajima</t>
  </si>
  <si>
    <t>Naoki Yamada</t>
  </si>
  <si>
    <t>T. Sakano</t>
  </si>
  <si>
    <t>G. Haraguchi</t>
  </si>
  <si>
    <t>S. Koroki</t>
  </si>
  <si>
    <t>R. Despotović</t>
  </si>
  <si>
    <t>S. Sakurai</t>
  </si>
  <si>
    <t>K. Seki</t>
  </si>
  <si>
    <t>J. Kamata</t>
  </si>
  <si>
    <t>T. Wada</t>
  </si>
  <si>
    <t>K. Hachisuka</t>
  </si>
  <si>
    <t>M. Kakuda</t>
  </si>
  <si>
    <t>T. Shimakawa</t>
  </si>
  <si>
    <t>T. Uemoto</t>
  </si>
  <si>
    <t>H. Okuno</t>
  </si>
  <si>
    <t>T. Matsushita</t>
  </si>
  <si>
    <t>Yong-Gi Ryang</t>
  </si>
  <si>
    <t>Y. Ota</t>
  </si>
  <si>
    <t>H. Sasaki</t>
  </si>
  <si>
    <t>S. Tomita</t>
  </si>
  <si>
    <t>N. Tamura</t>
  </si>
  <si>
    <t>Diogo</t>
  </si>
  <si>
    <t>Y. Echigo</t>
  </si>
  <si>
    <t>Heberty</t>
  </si>
  <si>
    <t>K. Fujimura</t>
  </si>
  <si>
    <t>N. Sugai</t>
  </si>
  <si>
    <t>T. Nakahara</t>
  </si>
  <si>
    <t>Y. Muto</t>
  </si>
  <si>
    <t>S. Akamine</t>
  </si>
  <si>
    <t>A. Yanagisawa</t>
  </si>
  <si>
    <t>U</t>
  </si>
  <si>
    <t>K. Ogi</t>
  </si>
  <si>
    <t>K. Kawata</t>
  </si>
  <si>
    <t>H. Oka</t>
  </si>
  <si>
    <t>K. Fukuda</t>
  </si>
  <si>
    <t>Douglas Marques</t>
  </si>
  <si>
    <t>S. Sasaki</t>
  </si>
  <si>
    <t>K. Ishihara</t>
  </si>
  <si>
    <t>M. Matsuhashi</t>
  </si>
  <si>
    <t>N. Aoyama</t>
  </si>
  <si>
    <t>Y. Tsuchiya</t>
  </si>
  <si>
    <t>K. Morita</t>
  </si>
  <si>
    <t>M. Rindo</t>
  </si>
  <si>
    <t>T. Tsuda</t>
  </si>
  <si>
    <t>H. Yamamoto</t>
  </si>
  <si>
    <t>R. Arai</t>
  </si>
  <si>
    <t>A. Izawa</t>
  </si>
  <si>
    <t>Sung-Keun Choi</t>
  </si>
  <si>
    <t>Y. Kashiwa</t>
  </si>
  <si>
    <t>M. Kaneko</t>
  </si>
  <si>
    <t>N. Hanyu</t>
  </si>
  <si>
    <t>Y. Horigome</t>
  </si>
  <si>
    <t>K. Hosaka</t>
  </si>
  <si>
    <t>T. Ito</t>
  </si>
  <si>
    <t>H. Miyuki</t>
  </si>
  <si>
    <t>Hugo Guimaraes</t>
  </si>
  <si>
    <t>A. Kawamoto</t>
  </si>
  <si>
    <t>K. Hiramoto</t>
  </si>
  <si>
    <t>K. Aoki</t>
  </si>
  <si>
    <t>S. Fujimaki</t>
  </si>
  <si>
    <t>A. Katagiri</t>
  </si>
  <si>
    <t>H. Takasaki</t>
  </si>
  <si>
    <t>T. Enomoto</t>
  </si>
  <si>
    <t>Y. Nakazawa</t>
  </si>
  <si>
    <t>Y. Kurihara</t>
  </si>
  <si>
    <t>Yuzo Kobayashi</t>
  </si>
  <si>
    <t>S. Tomisawa</t>
  </si>
  <si>
    <t>Dutra</t>
  </si>
  <si>
    <t>S. Nakamura</t>
  </si>
  <si>
    <t>S. Hyodo</t>
  </si>
  <si>
    <t>K. Nakamachi</t>
  </si>
  <si>
    <t>Marquinhos</t>
  </si>
  <si>
    <t>J. Hanato</t>
  </si>
  <si>
    <t>M. Saito</t>
  </si>
  <si>
    <t>S. Ogura</t>
  </si>
  <si>
    <t>H. Iikura</t>
  </si>
  <si>
    <t>Y. Rokutan</t>
  </si>
  <si>
    <t>Fabio Aguiar</t>
  </si>
  <si>
    <t>Dong-Ho Jeong</t>
  </si>
  <si>
    <t>T. Amano</t>
  </si>
  <si>
    <t>Y. Higa</t>
  </si>
  <si>
    <t>Y. Narawa</t>
  </si>
  <si>
    <t>M. Tashiro</t>
  </si>
  <si>
    <t>A. Kumagai</t>
  </si>
  <si>
    <t>T. Kida</t>
  </si>
  <si>
    <t>Y. Sato</t>
  </si>
  <si>
    <t>M. Inoha</t>
  </si>
  <si>
    <t>Woo-Young Jung</t>
  </si>
  <si>
    <t>K. Uemura</t>
  </si>
  <si>
    <t>Jung-Ya Kim</t>
  </si>
  <si>
    <t>S. Hira</t>
  </si>
  <si>
    <t>Jeong-Seok Kim</t>
  </si>
  <si>
    <t>K. Okanishi</t>
  </si>
  <si>
    <t>K. Mizuno</t>
  </si>
  <si>
    <t>Y. Hashizume</t>
  </si>
  <si>
    <t>Goal Check</t>
  </si>
  <si>
    <t>Sub Up-Down</t>
  </si>
  <si>
    <t>Yokohama_F_Marinos</t>
  </si>
  <si>
    <t>W</t>
  </si>
  <si>
    <t>L</t>
  </si>
  <si>
    <t>Sheet</t>
  </si>
  <si>
    <t xml:space="preserve">15/03/14 </t>
  </si>
  <si>
    <t xml:space="preserve">23/03/14 </t>
  </si>
  <si>
    <t xml:space="preserve">29/03/14 </t>
  </si>
  <si>
    <t xml:space="preserve">26/04/14 </t>
  </si>
  <si>
    <t xml:space="preserve">29/04/14 </t>
  </si>
  <si>
    <t xml:space="preserve">19/07/14 </t>
  </si>
  <si>
    <t xml:space="preserve">23/07/14 </t>
  </si>
  <si>
    <t xml:space="preserve">27/07/14 </t>
  </si>
  <si>
    <t>16/08/14</t>
  </si>
  <si>
    <t>23/08/14</t>
  </si>
  <si>
    <t>30/08/14</t>
  </si>
  <si>
    <t>13/09/14</t>
  </si>
  <si>
    <t>20/09/14</t>
  </si>
  <si>
    <t>23/09/14</t>
  </si>
  <si>
    <t>27/09/14</t>
  </si>
  <si>
    <t>18/10/14</t>
  </si>
  <si>
    <t>22/10/14</t>
  </si>
  <si>
    <t>26/10/14</t>
  </si>
  <si>
    <t>22/11/14</t>
  </si>
  <si>
    <t>29/11/14</t>
  </si>
  <si>
    <t>Yokohama F. Ma…</t>
  </si>
  <si>
    <t xml:space="preserve">18/03/14 </t>
  </si>
  <si>
    <t xml:space="preserve">19/04/14 </t>
  </si>
  <si>
    <t xml:space="preserve">26/02/14 </t>
  </si>
  <si>
    <t xml:space="preserve">15/04/14 </t>
  </si>
  <si>
    <t xml:space="preserve">22/04/14 </t>
  </si>
  <si>
    <t xml:space="preserve">18/05/14 </t>
  </si>
  <si>
    <t>More info</t>
  </si>
  <si>
    <t xml:space="preserve">Tue </t>
  </si>
  <si>
    <t xml:space="preserve">Sun </t>
  </si>
  <si>
    <t xml:space="preserve">Colchester United </t>
  </si>
  <si>
    <t>Tue</t>
  </si>
  <si>
    <t>Niklas Backman</t>
  </si>
  <si>
    <t>Per Karlsson</t>
  </si>
  <si>
    <t>Nils-Eric Johansson</t>
  </si>
  <si>
    <t>Robert Åhman Persson</t>
  </si>
  <si>
    <t>Alexander Milošević</t>
  </si>
  <si>
    <t>Helgi Daníelsson</t>
  </si>
  <si>
    <t>Daniel Tjernström</t>
  </si>
  <si>
    <t>Martin Kayongo-Mutumba</t>
  </si>
  <si>
    <t>Celso Borges</t>
  </si>
  <si>
    <t>Lalawélé Atakora</t>
  </si>
  <si>
    <t>Christian Kouakou</t>
  </si>
  <si>
    <t>Kyriakos Stamatopoulos</t>
  </si>
  <si>
    <t>Robin Quaison</t>
  </si>
  <si>
    <t>Martin Lorentzson</t>
  </si>
  <si>
    <t>Sal Jobarteh</t>
  </si>
  <si>
    <t>Nicklas Maripuu</t>
  </si>
  <si>
    <t>Alhassan Kamara</t>
  </si>
  <si>
    <t>Pontus Engblom</t>
  </si>
  <si>
    <t>Kwame Amponsah Karikari</t>
  </si>
  <si>
    <t>Edward Owusu</t>
  </si>
  <si>
    <t>Daniel Gustavsson</t>
  </si>
  <si>
    <t>Ivan Turina</t>
  </si>
  <si>
    <t>Viktor Lundberg</t>
  </si>
  <si>
    <t>Gabriel Özkan</t>
  </si>
  <si>
    <t>Back</t>
  </si>
  <si>
    <t>Mittfältare</t>
  </si>
  <si>
    <t>Forward</t>
  </si>
  <si>
    <t>Målvakt</t>
  </si>
  <si>
    <t>Henrik Gustavsson</t>
  </si>
  <si>
    <t>Gustav Jansson</t>
  </si>
  <si>
    <t>Allan Olesen</t>
  </si>
  <si>
    <t>Erik Moberg</t>
  </si>
  <si>
    <t>George Tanzi</t>
  </si>
  <si>
    <t>Daniel Hallingström</t>
  </si>
  <si>
    <t>Alberis da Silva</t>
  </si>
  <si>
    <t>Andreas Johansson</t>
  </si>
  <si>
    <t>Jesper Arvidsson</t>
  </si>
  <si>
    <t>Anton Tinnerholm</t>
  </si>
  <si>
    <t>Tom Pettersson</t>
  </si>
  <si>
    <t>Kristian Bergström</t>
  </si>
  <si>
    <t>Christoffer Karlsson</t>
  </si>
  <si>
    <t>Petrit Zhubi</t>
  </si>
  <si>
    <t>Tobias Nilsson</t>
  </si>
  <si>
    <t>Bruno Marinho</t>
  </si>
  <si>
    <t>Alain Junior Ollé Ollé</t>
  </si>
  <si>
    <t>Amir Suljic</t>
  </si>
  <si>
    <t>Emmanuel Dogbe</t>
  </si>
  <si>
    <t>Viktor Prodell</t>
  </si>
  <si>
    <t>Oscar Möller</t>
  </si>
  <si>
    <t>Mattias Mete</t>
  </si>
  <si>
    <t>Magnus Eriksson</t>
  </si>
  <si>
    <t>Målvakter</t>
  </si>
  <si>
    <t>Försvar</t>
  </si>
  <si>
    <t>Mittfält</t>
  </si>
  <si>
    <t>Anfall</t>
  </si>
  <si>
    <t>Kasper Jensen</t>
  </si>
  <si>
    <t>Tommi Vaiho</t>
  </si>
  <si>
    <t>Christoffer Matwiejew</t>
  </si>
  <si>
    <t>Joona Toivio</t>
  </si>
  <si>
    <t>Marc Pedersen</t>
  </si>
  <si>
    <t>Petter Gustafsson</t>
  </si>
  <si>
    <t>Peter Nymann</t>
  </si>
  <si>
    <t>Emil Bergström</t>
  </si>
  <si>
    <t>Kebba Ceesay</t>
  </si>
  <si>
    <t>Joel Riddez</t>
  </si>
  <si>
    <t>Andreas Dahlén</t>
  </si>
  <si>
    <t>Daniel Jarl</t>
  </si>
  <si>
    <t>Yussif Chibsah</t>
  </si>
  <si>
    <t>Martin Broberg</t>
  </si>
  <si>
    <t>Christer Youssef</t>
  </si>
  <si>
    <t>Daniel Sjölund</t>
  </si>
  <si>
    <t>Brian Span</t>
  </si>
  <si>
    <t>Kasper Hämäläinen</t>
  </si>
  <si>
    <t>Nahir Oyal</t>
  </si>
  <si>
    <t>Philip Hellquist</t>
  </si>
  <si>
    <t>Sebastian Rajalakso</t>
  </si>
  <si>
    <t>Yosif Ayuba</t>
  </si>
  <si>
    <t>James Keene</t>
  </si>
  <si>
    <t>Ricardo Santos</t>
  </si>
  <si>
    <t>Kennedy Igboananike</t>
  </si>
  <si>
    <t>Simon Tibbling</t>
  </si>
  <si>
    <t>Philip Sparrdal Mantilla</t>
  </si>
  <si>
    <t>Trimi Makolli</t>
  </si>
  <si>
    <t>K. Stamatopoulos</t>
  </si>
  <si>
    <t>I. Turina</t>
  </si>
  <si>
    <t>L. Baxter</t>
  </si>
  <si>
    <t>N. Backman</t>
  </si>
  <si>
    <t>P. Karlsson</t>
  </si>
  <si>
    <t>N. Johansson</t>
  </si>
  <si>
    <t>A. Milosevic</t>
  </si>
  <si>
    <t>M. Lorentzson</t>
  </si>
  <si>
    <t>S. Jobarteh</t>
  </si>
  <si>
    <t>E. Owusu</t>
  </si>
  <si>
    <t>R. Persson</t>
  </si>
  <si>
    <t>H. Danielsson</t>
  </si>
  <si>
    <t>D. Tjernström</t>
  </si>
  <si>
    <t>M. Mutumba</t>
  </si>
  <si>
    <t>A. Lalawelé</t>
  </si>
  <si>
    <t>R. Quaison</t>
  </si>
  <si>
    <t>N. Maripuu</t>
  </si>
  <si>
    <t>D. Gustavsson</t>
  </si>
  <si>
    <t>V. Lundberg</t>
  </si>
  <si>
    <t>G. Özkan</t>
  </si>
  <si>
    <t>C. Borges</t>
  </si>
  <si>
    <t>C. Kouakou</t>
  </si>
  <si>
    <t>A. Kamara</t>
  </si>
  <si>
    <t>P. Engblom</t>
  </si>
  <si>
    <t>H. Gustavsson</t>
  </si>
  <si>
    <t>G. Jansson</t>
  </si>
  <si>
    <t>A. Olesen</t>
  </si>
  <si>
    <t>E. Moberg</t>
  </si>
  <si>
    <t>G. Tanzi</t>
  </si>
  <si>
    <t>D. Hallingström</t>
  </si>
  <si>
    <t>Alberis Silva</t>
  </si>
  <si>
    <t>A. Johansson</t>
  </si>
  <si>
    <t>J. Arvidsson</t>
  </si>
  <si>
    <t>A. Tinnerholm</t>
  </si>
  <si>
    <t>T. Pettersson</t>
  </si>
  <si>
    <t>K. Bergström</t>
  </si>
  <si>
    <t>C. Karlsson</t>
  </si>
  <si>
    <t>T. Nilsson</t>
  </si>
  <si>
    <t>Marinho</t>
  </si>
  <si>
    <t>A. Ollé Ollé</t>
  </si>
  <si>
    <t>A. Suljic</t>
  </si>
  <si>
    <t>E. Dogbe</t>
  </si>
  <si>
    <t>V. Prodell</t>
  </si>
  <si>
    <t>O. Moller</t>
  </si>
  <si>
    <t>M. Mete</t>
  </si>
  <si>
    <t>M. Eriksson</t>
  </si>
  <si>
    <t>K. Jensen</t>
  </si>
  <si>
    <t>T. Vaiho</t>
  </si>
  <si>
    <t>C. Matwiejew</t>
  </si>
  <si>
    <t>J. Toivio</t>
  </si>
  <si>
    <t>P. Gustafsson</t>
  </si>
  <si>
    <t>P. Nymann</t>
  </si>
  <si>
    <t>E. Bergström</t>
  </si>
  <si>
    <t>K. Ceesay</t>
  </si>
  <si>
    <t>J. Riddez</t>
  </si>
  <si>
    <t>A. Dahlén</t>
  </si>
  <si>
    <t>D. Jarl</t>
  </si>
  <si>
    <t>P. Sparrdal-Mantilla</t>
  </si>
  <si>
    <t>F. Espling</t>
  </si>
  <si>
    <t>Y. Chibsah</t>
  </si>
  <si>
    <t>M. Broberg</t>
  </si>
  <si>
    <t>C. Youssef</t>
  </si>
  <si>
    <t>D. Sjölund</t>
  </si>
  <si>
    <t>B. Span</t>
  </si>
  <si>
    <t>K. Hämäläinen</t>
  </si>
  <si>
    <t>N. Oyal</t>
  </si>
  <si>
    <t>P. Hellquist</t>
  </si>
  <si>
    <t>S. Rajalakso</t>
  </si>
  <si>
    <t>Y. Ayuba</t>
  </si>
  <si>
    <t>S. Tibbling</t>
  </si>
  <si>
    <t>T. Makolli</t>
  </si>
  <si>
    <t>J. Keene</t>
  </si>
  <si>
    <t>K. Igboananike</t>
  </si>
  <si>
    <t>I. Fofanah</t>
  </si>
  <si>
    <t>Niklas Pentillä</t>
  </si>
  <si>
    <t>Adam Kasa</t>
  </si>
  <si>
    <t>K. Stuhr-Ellegaard</t>
  </si>
  <si>
    <t>K. Høie</t>
  </si>
  <si>
    <t>A. Andersson</t>
  </si>
  <si>
    <t>S. Fridgeirsson</t>
  </si>
  <si>
    <t>S. Larsson</t>
  </si>
  <si>
    <t>M. Andersson</t>
  </si>
  <si>
    <t>J. Jönsson</t>
  </si>
  <si>
    <t>S. Holmén</t>
  </si>
  <si>
    <t>A. Klarstrom</t>
  </si>
  <si>
    <t>S. Hedlund</t>
  </si>
  <si>
    <t>C. Wede</t>
  </si>
  <si>
    <t>A. Augustsson</t>
  </si>
  <si>
    <t>J. Jørgensen</t>
  </si>
  <si>
    <t>J. Larsson</t>
  </si>
  <si>
    <t>A. Svensson</t>
  </si>
  <si>
    <t>D. Mobaeck</t>
  </si>
  <si>
    <t>O. Hiljemark</t>
  </si>
  <si>
    <t>V. Claesson</t>
  </si>
  <si>
    <t>N. Hult</t>
  </si>
  <si>
    <t>S. Ishizaki</t>
  </si>
  <si>
    <t>M. Rohdén</t>
  </si>
  <si>
    <t>L. Nilsson</t>
  </si>
  <si>
    <t>D. Elm</t>
  </si>
  <si>
    <t>M. Abdulrahman</t>
  </si>
  <si>
    <t>A. Jawo</t>
  </si>
  <si>
    <t>M</t>
    <phoneticPr fontId="55" type="noConversion"/>
  </si>
  <si>
    <t>D. Jankulovski</t>
  </si>
  <si>
    <t>H. Sillanpää</t>
  </si>
  <si>
    <t>K. Videhult</t>
  </si>
  <si>
    <t>R. Ekunde</t>
  </si>
  <si>
    <t>M. Mujcic</t>
  </si>
  <si>
    <t>J. Tamandi</t>
  </si>
  <si>
    <t>C. Angus</t>
  </si>
  <si>
    <t>K. Gustafsson</t>
  </si>
  <si>
    <t>R. Ayarna</t>
  </si>
  <si>
    <t>J. Olsson</t>
  </si>
  <si>
    <t>R. Spong</t>
  </si>
  <si>
    <t>J. Florén</t>
  </si>
  <si>
    <t>F. Lundgren</t>
  </si>
  <si>
    <t>E. Maljici</t>
    <phoneticPr fontId="55" type="noConversion"/>
  </si>
  <si>
    <t>E. Johansson</t>
  </si>
  <si>
    <t>L. Tornblad</t>
  </si>
  <si>
    <t>A. Angelin</t>
  </si>
  <si>
    <t>E. Bassombeng</t>
  </si>
  <si>
    <t>J. Aubynn</t>
  </si>
  <si>
    <t>Wanderson</t>
  </si>
  <si>
    <t>M. Celik</t>
  </si>
  <si>
    <t>Romarinho</t>
  </si>
  <si>
    <t>M. Gustafsson</t>
  </si>
  <si>
    <t>P. Ijeh</t>
  </si>
  <si>
    <t>J. Edström</t>
  </si>
  <si>
    <t>M. Hugosson</t>
  </si>
  <si>
    <t>E. Hedvall</t>
  </si>
  <si>
    <t>O. Mård</t>
  </si>
  <si>
    <t>L. Malmborg</t>
  </si>
  <si>
    <t>S. Senatore</t>
  </si>
  <si>
    <t>P. Asp</t>
  </si>
  <si>
    <t>D. Bernhardsson</t>
  </si>
  <si>
    <t>W. Lundin</t>
  </si>
  <si>
    <t>J. Portin</t>
  </si>
  <si>
    <t>D. Fällman</t>
  </si>
  <si>
    <t>E. Larsson</t>
  </si>
  <si>
    <t>Z. Abdullai</t>
  </si>
  <si>
    <t>A. Faltsetas</t>
  </si>
  <si>
    <t>S. Lundevall</t>
  </si>
  <si>
    <t>J. Hellström</t>
  </si>
  <si>
    <t>H. Öhagen</t>
  </si>
  <si>
    <t>J. Lantto</t>
  </si>
  <si>
    <t>M. Hansson</t>
  </si>
  <si>
    <t>J. Orlov</t>
  </si>
  <si>
    <t>M. Dahlberg</t>
  </si>
  <si>
    <t>E. Tornros</t>
  </si>
  <si>
    <t>J. Svantesson</t>
  </si>
  <si>
    <t>J. Oremo</t>
  </si>
  <si>
    <t>J. Adukor</t>
  </si>
  <si>
    <t>O. Berglund</t>
  </si>
  <si>
    <t>T. Naurin</t>
  </si>
  <si>
    <t>N. Larsson</t>
  </si>
  <si>
    <t>C. Brink</t>
  </si>
  <si>
    <t>D. Myrestam</t>
  </si>
  <si>
    <t>S. Ålander</t>
  </si>
  <si>
    <t>P. Rikama</t>
  </si>
  <si>
    <t>F. Jonson</t>
  </si>
  <si>
    <t>R. Lundström</t>
  </si>
  <si>
    <t>M. Danielsson</t>
  </si>
  <si>
    <t>R. Risholt</t>
  </si>
  <si>
    <t>D. Sliper</t>
  </si>
  <si>
    <t>A. Skúlason</t>
  </si>
  <si>
    <t>F. Holster</t>
  </si>
  <si>
    <t>Michel</t>
  </si>
  <si>
    <t>K. Walker</t>
  </si>
  <si>
    <t>N. Mustafi</t>
  </si>
  <si>
    <t>J. Eklund</t>
  </si>
  <si>
    <t>P. Dibba</t>
  </si>
  <si>
    <t>S. Helg</t>
  </si>
  <si>
    <t>Santos</t>
  </si>
  <si>
    <t>E. Forsberg</t>
  </si>
  <si>
    <t>C. Källqvist</t>
  </si>
  <si>
    <t>D. Mehic</t>
  </si>
  <si>
    <t>M. Östberg</t>
  </si>
  <si>
    <t>M. Khan</t>
  </si>
  <si>
    <t>E. Wahlström</t>
  </si>
  <si>
    <t>K. Arkivuo</t>
  </si>
  <si>
    <t>T. Joza</t>
  </si>
  <si>
    <t>B. Anklev</t>
  </si>
  <si>
    <t>D. Forsell</t>
  </si>
  <si>
    <t>T. Söderberg</t>
  </si>
  <si>
    <t>P. Johansson</t>
  </si>
  <si>
    <t>A. Almroth</t>
  </si>
  <si>
    <t>D. Frölund</t>
  </si>
  <si>
    <t>J. Bjurström</t>
  </si>
  <si>
    <t>J. Elvby</t>
  </si>
  <si>
    <t>A. Drugge</t>
  </si>
  <si>
    <t>A. Vásquez</t>
  </si>
  <si>
    <t>O. Lewicki</t>
  </si>
  <si>
    <t>M. Ericsson</t>
  </si>
  <si>
    <t>L. Zuta</t>
  </si>
  <si>
    <t>D. Chatto</t>
  </si>
  <si>
    <t>J. Henriksson</t>
  </si>
  <si>
    <t>Maranhao</t>
  </si>
  <si>
    <t>R. Makondele</t>
  </si>
  <si>
    <t>H. Andersson</t>
  </si>
  <si>
    <t>S. Sandberg</t>
  </si>
  <si>
    <t>D. Williams</t>
  </si>
  <si>
    <t>A. Waris</t>
  </si>
  <si>
    <t>J. Johansson</t>
  </si>
  <si>
    <t>E. Hernandez</t>
  </si>
  <si>
    <t>H. Palmqvist</t>
  </si>
  <si>
    <t>J. Westermark</t>
  </si>
  <si>
    <t>D. Andersson</t>
  </si>
  <si>
    <t>A. Linde</t>
  </si>
  <si>
    <t>P. Hansson</t>
  </si>
  <si>
    <t>W. Atta</t>
  </si>
  <si>
    <t>E. Edman</t>
  </si>
  <si>
    <t>E. Krafth</t>
  </si>
  <si>
    <t>J. Baffo</t>
  </si>
  <si>
    <t>C. Andersson</t>
  </si>
  <si>
    <t>E. Wahlstedt</t>
  </si>
  <si>
    <t>E. Hanstveit</t>
  </si>
  <si>
    <t>J. Uronen</t>
  </si>
  <si>
    <t>M. Bergholtz</t>
  </si>
  <si>
    <t>L. Sadiku</t>
  </si>
  <si>
    <t>D. Nordmark</t>
  </si>
  <si>
    <t>M. Mahlangu</t>
  </si>
  <si>
    <t>M. Lindström</t>
  </si>
  <si>
    <t>A. Gashi</t>
  </si>
  <si>
    <t>R. Bouaouzan</t>
  </si>
  <si>
    <t>R. Lindgren</t>
  </si>
  <si>
    <t>E. Sundin</t>
  </si>
  <si>
    <t>Álvaro Santos</t>
  </si>
  <si>
    <t>T. Sørum</t>
  </si>
  <si>
    <t>A. Finnbogason</t>
  </si>
  <si>
    <t>J. Alvbåge</t>
  </si>
  <si>
    <t>A. Strömberg</t>
  </si>
  <si>
    <t>E. Dahlin</t>
  </si>
  <si>
    <t>M. Sandberg</t>
  </si>
  <si>
    <t>H. Valgardsson</t>
  </si>
  <si>
    <t>K. Wæhler</t>
  </si>
  <si>
    <t>H. Jónsson</t>
  </si>
  <si>
    <t>E. Lund</t>
  </si>
  <si>
    <t>M. Dyrestam</t>
  </si>
  <si>
    <t>M. Iksander</t>
  </si>
  <si>
    <t>E. Salomonsson</t>
  </si>
  <si>
    <t>P. Haglund</t>
  </si>
  <si>
    <t>N. Gerzić</t>
  </si>
  <si>
    <t>S. Selakovic</t>
  </si>
  <si>
    <t>Daniel Sobralense</t>
  </si>
  <si>
    <t>P. Farnerud</t>
  </si>
  <si>
    <t>T. Sana</t>
  </si>
  <si>
    <t>J. Allansson</t>
  </si>
  <si>
    <t>S. Eriksson</t>
  </si>
  <si>
    <t>T. Hysén</t>
  </si>
  <si>
    <t>R. Söder</t>
  </si>
  <si>
    <t>H. Stiller</t>
  </si>
  <si>
    <t>D. Moberg-Karlsson</t>
  </si>
  <si>
    <t>P. Ericsson</t>
  </si>
  <si>
    <t>N. Bärkroth</t>
  </si>
  <si>
    <t>P. Wastå</t>
  </si>
  <si>
    <t>E. Berisha</t>
  </si>
  <si>
    <t>L. Hägg-Johansson</t>
  </si>
  <si>
    <t>M. Thorbjörnsson</t>
  </si>
  <si>
    <t>T. Carlsson</t>
  </si>
  <si>
    <t>P. Arajuuri</t>
  </si>
  <si>
    <t>M. Solheim</t>
  </si>
  <si>
    <t>E. Nouri</t>
  </si>
  <si>
    <t>J. Skjelvik</t>
  </si>
  <si>
    <t>L. Öhman</t>
  </si>
  <si>
    <t>M. Pavic</t>
  </si>
  <si>
    <t>R. Sjöstedt</t>
  </si>
  <si>
    <t>N. Đjordjević</t>
  </si>
  <si>
    <t>L. Leci</t>
  </si>
  <si>
    <t>E. Israelsson</t>
  </si>
  <si>
    <t>H. Rydström</t>
  </si>
  <si>
    <t>K. Fagercrantz</t>
  </si>
  <si>
    <t>J. Bertilsson</t>
  </si>
  <si>
    <t>A. Gutu</t>
  </si>
  <si>
    <t>T. Eriksson</t>
  </si>
  <si>
    <t>M. Söderqvist</t>
  </si>
  <si>
    <t>S. Andersson</t>
  </si>
  <si>
    <t>A. Dauda</t>
  </si>
  <si>
    <t>Daniel Mendes</t>
  </si>
  <si>
    <t>J. McDonald</t>
  </si>
  <si>
    <t>B. Rrustemaj</t>
  </si>
  <si>
    <t>M. Hallberg</t>
  </si>
  <si>
    <t>M. Jung</t>
  </si>
  <si>
    <t>P. Diouf</t>
  </si>
  <si>
    <t>R. Olsen</t>
  </si>
  <si>
    <t>J. Dahlin</t>
  </si>
  <si>
    <t>V. Noring</t>
  </si>
  <si>
    <t>U. Vinzents</t>
  </si>
  <si>
    <t>J. Sudić</t>
  </si>
  <si>
    <t>P. Jansson</t>
  </si>
  <si>
    <t>M. Halsti</t>
  </si>
  <si>
    <t>Miiko Albornoz</t>
  </si>
  <si>
    <t>Ricardinho</t>
  </si>
  <si>
    <t>F. Stenström</t>
  </si>
  <si>
    <t>F. Helander</t>
  </si>
  <si>
    <t>E. Friberg</t>
  </si>
  <si>
    <t>Wílton Figueiredo</t>
  </si>
  <si>
    <t>J. Hamad</t>
  </si>
  <si>
    <t>S. Thern</t>
  </si>
  <si>
    <t>I. Pekalski</t>
  </si>
  <si>
    <t>A. Nazari</t>
  </si>
  <si>
    <t>J. Durmaz</t>
  </si>
  <si>
    <t>S. Kroon</t>
  </si>
  <si>
    <t>T. Lewicki</t>
  </si>
  <si>
    <t>D. Larsson</t>
  </si>
  <si>
    <t>M. Ranégie</t>
  </si>
  <si>
    <t>D. Rexhepi</t>
  </si>
  <si>
    <t>A. Nilsson</t>
  </si>
  <si>
    <t>M. Asper</t>
  </si>
  <si>
    <t>A. Lundin</t>
  </si>
  <si>
    <t>M. Özen</t>
  </si>
  <si>
    <t>A. Wikström</t>
  </si>
  <si>
    <t>D. Ivanovski</t>
  </si>
  <si>
    <t>W. Leandersson</t>
  </si>
  <si>
    <t>P. Rosengren</t>
  </si>
  <si>
    <t>V. Agardius</t>
  </si>
  <si>
    <t>R. Cederberg</t>
  </si>
  <si>
    <t>A. Dahlström</t>
  </si>
  <si>
    <t>G. Arokoyo</t>
  </si>
  <si>
    <t>Dominiqui</t>
  </si>
  <si>
    <t>H. Radetinac</t>
  </si>
  <si>
    <t>D. Nilsson</t>
  </si>
  <si>
    <t>D. Nicklasson</t>
  </si>
  <si>
    <t>C. Henderson</t>
  </si>
  <si>
    <t>P. Zavadil</t>
  </si>
  <si>
    <t>S. Nilsson</t>
  </si>
  <si>
    <t>A. Blomqvist</t>
  </si>
  <si>
    <t>E. Fejzullahu</t>
  </si>
  <si>
    <t>M. Ekenberg</t>
  </si>
  <si>
    <t>A. Berner</t>
  </si>
  <si>
    <t>R. Strömberg</t>
  </si>
  <si>
    <t>M. Pode</t>
  </si>
  <si>
    <t>S. Petrone</t>
  </si>
  <si>
    <t>A. Hassan</t>
  </si>
  <si>
    <t>A. Lindberg</t>
  </si>
  <si>
    <t>M. Skjønsberg</t>
  </si>
  <si>
    <t>M. Florén</t>
  </si>
  <si>
    <t>N. Tkalčić</t>
  </si>
  <si>
    <t>B. Friberg</t>
  </si>
  <si>
    <t>J. Tamm</t>
  </si>
  <si>
    <t>D. Wiklander</t>
  </si>
  <si>
    <t>M. Smedberg-Dalance</t>
  </si>
  <si>
    <t>A. Ajdarevic</t>
  </si>
  <si>
    <t>C. Telo</t>
  </si>
  <si>
    <t>L. Gerson</t>
  </si>
  <si>
    <t>J. Frempong</t>
  </si>
  <si>
    <t>A. Tankovic</t>
  </si>
  <si>
    <t>M. Falk-Olander</t>
  </si>
  <si>
    <t>M. Tankovic</t>
  </si>
  <si>
    <t>C. Nyman</t>
  </si>
  <si>
    <t>M. Johansson</t>
  </si>
  <si>
    <t>I. Khalili</t>
  </si>
  <si>
    <t>S. Hasani</t>
  </si>
  <si>
    <t>M. Barrow</t>
  </si>
  <si>
    <t>I. Thelin</t>
  </si>
  <si>
    <t>G. Thorvaldsson</t>
  </si>
  <si>
    <t>J. Sandqvist</t>
  </si>
  <si>
    <t>T. Chencinski</t>
  </si>
  <si>
    <t>P. Haginge</t>
  </si>
  <si>
    <t>P. Anttonen</t>
  </si>
  <si>
    <t>M. Wikström</t>
  </si>
  <si>
    <t>I. Berisha</t>
  </si>
  <si>
    <t>T. Wirtanen</t>
  </si>
  <si>
    <t>S. Wowoah</t>
  </si>
  <si>
    <t>C. Wiktorsson</t>
  </si>
  <si>
    <t>E. Sigurbjörnsson</t>
  </si>
  <si>
    <t>B. Lumbana</t>
  </si>
  <si>
    <t>E. Berger</t>
  </si>
  <si>
    <t>T. Grahn</t>
  </si>
  <si>
    <t>M. Saied</t>
  </si>
  <si>
    <t>J. Ibrahim</t>
  </si>
  <si>
    <t>A. Yasin</t>
  </si>
  <si>
    <t>Daniel Bamberg</t>
  </si>
  <si>
    <t>A. Alimi</t>
  </si>
  <si>
    <t>D. Abdulahi</t>
  </si>
  <si>
    <t>A. Haddad</t>
  </si>
  <si>
    <t>P. Samuelsson</t>
  </si>
  <si>
    <t>K. Holmberg</t>
  </si>
  <si>
    <t>M. Astvald</t>
  </si>
  <si>
    <t>W. Atashkadeh</t>
  </si>
  <si>
    <t>V. Rama</t>
  </si>
  <si>
    <t>K. Lushtaku</t>
  </si>
  <si>
    <t>P. Oliviera</t>
  </si>
  <si>
    <t>D. Garaca</t>
  </si>
  <si>
    <t>D. Miller</t>
  </si>
  <si>
    <t>B. Salah</t>
  </si>
  <si>
    <t>L. Staw</t>
  </si>
  <si>
    <t>S. Sleyman</t>
  </si>
  <si>
    <t>I. Demir</t>
  </si>
  <si>
    <t>O. Jawo</t>
  </si>
  <si>
    <t>R. Elia</t>
  </si>
  <si>
    <t>G. Somi</t>
  </si>
  <si>
    <t>H. Skenderović</t>
  </si>
  <si>
    <t>R. George</t>
  </si>
  <si>
    <t>J. Arneng</t>
  </si>
  <si>
    <t>R. Massi</t>
  </si>
  <si>
    <t>Gondra</t>
  </si>
  <si>
    <t>Ö. Yasar</t>
  </si>
  <si>
    <t>Sharbel Touma</t>
  </si>
  <si>
    <t>Y. Saleh</t>
  </si>
  <si>
    <t>A. Bååth-Sjöblom</t>
  </si>
  <si>
    <t>O. Ikechukwu</t>
  </si>
  <si>
    <t>A. Michel</t>
  </si>
  <si>
    <t>M. Mbuta</t>
  </si>
  <si>
    <t>Louay Chanko</t>
  </si>
  <si>
    <t>B. Kunic</t>
  </si>
  <si>
    <t>A. Aganovic</t>
  </si>
  <si>
    <t>George Mourad</t>
  </si>
  <si>
    <t>L. Ismail</t>
  </si>
  <si>
    <t>D. Felic</t>
  </si>
  <si>
    <t>S. Mete</t>
  </si>
  <si>
    <t>M. Kabia</t>
  </si>
  <si>
    <t xml:space="preserve">Vissel Kobe </t>
  </si>
  <si>
    <t xml:space="preserve">Gamba Osaka </t>
  </si>
  <si>
    <t xml:space="preserve">Tokushima Vortis </t>
  </si>
  <si>
    <t>Mon</t>
  </si>
  <si>
    <t xml:space="preserve">Jeonbuk Motors </t>
  </si>
  <si>
    <t xml:space="preserve">Guangzhou Ever… </t>
  </si>
  <si>
    <t xml:space="preserve">Melbourne Victory </t>
  </si>
  <si>
    <t>Gamba_Osaka</t>
    <phoneticPr fontId="13" type="noConversion"/>
  </si>
  <si>
    <t>Vissel_Kobe</t>
    <phoneticPr fontId="13" type="noConversion"/>
  </si>
  <si>
    <t>J1L</t>
    <phoneticPr fontId="13" type="noConversion"/>
  </si>
  <si>
    <t>Goal Duff</t>
    <phoneticPr fontId="13" type="noConversion"/>
  </si>
  <si>
    <t>Infor</t>
    <phoneticPr fontId="13" type="noConversion"/>
  </si>
  <si>
    <t>TotalShotsAgainst</t>
    <phoneticPr fontId="13" type="noConversion"/>
  </si>
  <si>
    <t>InforAgainst</t>
    <phoneticPr fontId="13" type="noConversion"/>
  </si>
  <si>
    <t>Possession</t>
    <phoneticPr fontId="13" type="noConversion"/>
  </si>
  <si>
    <t>Opponent Possession</t>
    <phoneticPr fontId="13" type="noConversion"/>
  </si>
  <si>
    <t>Formation</t>
    <phoneticPr fontId="13" type="noConversion"/>
  </si>
  <si>
    <t>All</t>
  </si>
  <si>
    <t>St</t>
  </si>
  <si>
    <t>Sub</t>
  </si>
  <si>
    <t>Goal</t>
  </si>
  <si>
    <t>dPts</t>
  </si>
  <si>
    <t>SBO</t>
  </si>
  <si>
    <t>Shot</t>
    <phoneticPr fontId="55" type="noConversion"/>
  </si>
  <si>
    <t>Shot Against</t>
    <phoneticPr fontId="55" type="noConversion"/>
  </si>
  <si>
    <t>J-C</t>
  </si>
  <si>
    <t>Vissel Kobe</t>
  </si>
  <si>
    <t>Matsumoto Yamaga</t>
  </si>
  <si>
    <t>Gamba Osaka</t>
  </si>
  <si>
    <t>Avispa Fukuoka</t>
  </si>
  <si>
    <t>Omiya Ardija</t>
  </si>
  <si>
    <t>Gamba_Osaka</t>
  </si>
  <si>
    <t>Vissel_Kobe</t>
  </si>
  <si>
    <t>Omiya_Ardija</t>
    <phoneticPr fontId="13" type="noConversion"/>
  </si>
  <si>
    <t>Omiya_Ardija</t>
    <phoneticPr fontId="52" type="noConversion"/>
  </si>
  <si>
    <t>関　憲太郎</t>
  </si>
  <si>
    <t>石川　慧</t>
  </si>
  <si>
    <t>石川　直樹</t>
  </si>
  <si>
    <t>小島　雅也</t>
  </si>
  <si>
    <t>常田　克人</t>
  </si>
  <si>
    <t>キム　ミンテ</t>
  </si>
  <si>
    <t>金久保　順</t>
  </si>
  <si>
    <t>ハモン　ロペス</t>
  </si>
  <si>
    <t>差波　優人</t>
  </si>
  <si>
    <t>藤村　慶太</t>
  </si>
  <si>
    <t>佐々木　匠</t>
  </si>
  <si>
    <t>水野　晃樹</t>
  </si>
  <si>
    <t>茂木　駿佑</t>
  </si>
  <si>
    <t>ウイルソン</t>
  </si>
  <si>
    <t>金園　英学</t>
  </si>
  <si>
    <t>西川　周作</t>
  </si>
  <si>
    <t>岩舘　直</t>
  </si>
  <si>
    <t>福島　春樹</t>
  </si>
  <si>
    <t>那須　大亮</t>
  </si>
  <si>
    <t>森脇　良太</t>
  </si>
  <si>
    <t>宇賀神　友弥</t>
  </si>
  <si>
    <t>平川　忠亮</t>
  </si>
  <si>
    <t>青木　拓矢</t>
  </si>
  <si>
    <t>阿部　勇樹</t>
  </si>
  <si>
    <t>関根　貴大</t>
  </si>
  <si>
    <t>伊藤　涼太郎</t>
  </si>
  <si>
    <t>桐畑　和繁</t>
  </si>
  <si>
    <t>中村　航輔</t>
  </si>
  <si>
    <t>滝本　晴彦</t>
  </si>
  <si>
    <t>鎌田　次郎</t>
  </si>
  <si>
    <t>中谷　進之介</t>
  </si>
  <si>
    <t>エドゥアルド</t>
  </si>
  <si>
    <t>輪湖　直樹</t>
  </si>
  <si>
    <t>今井　智基</t>
  </si>
  <si>
    <t>中山　雄太</t>
  </si>
  <si>
    <t>大谷　秀和</t>
  </si>
  <si>
    <t>中川　寛斗</t>
  </si>
  <si>
    <t>小林　祐介</t>
  </si>
  <si>
    <t>太田　徹郎</t>
  </si>
  <si>
    <t>栗澤　僚一</t>
  </si>
  <si>
    <t>手塚　康平</t>
  </si>
  <si>
    <t>安西　海斗</t>
  </si>
  <si>
    <t>大津　祐樹</t>
  </si>
  <si>
    <t>伊東　純也</t>
  </si>
  <si>
    <t>大島　康樹</t>
  </si>
  <si>
    <t>チョン　ソンリョン</t>
  </si>
  <si>
    <t>安藤　駿介</t>
  </si>
  <si>
    <t>新井　章太</t>
  </si>
  <si>
    <t>登里　享平</t>
  </si>
  <si>
    <t>奈良　竜樹</t>
  </si>
  <si>
    <t>井川　祐輔</t>
  </si>
  <si>
    <t>武岡　優斗</t>
  </si>
  <si>
    <t>エウシーニョ</t>
  </si>
  <si>
    <t>車屋　紳太郎</t>
  </si>
  <si>
    <t>板倉　滉</t>
  </si>
  <si>
    <t>谷口　彰悟</t>
  </si>
  <si>
    <t>田坂　祐介</t>
  </si>
  <si>
    <t>森谷　賢太郎</t>
  </si>
  <si>
    <t>エドゥアルド　ネット</t>
  </si>
  <si>
    <t>狩野　健太</t>
  </si>
  <si>
    <t>三好　康児</t>
  </si>
  <si>
    <t>森本　貴幸</t>
  </si>
  <si>
    <t>小林　悠</t>
  </si>
  <si>
    <t>大塚　翔平</t>
  </si>
  <si>
    <t>徳重　健太</t>
  </si>
  <si>
    <t>田中　雄大</t>
  </si>
  <si>
    <t>高橋　祥平</t>
  </si>
  <si>
    <t>東　隼也</t>
  </si>
  <si>
    <t>山口　真司</t>
  </si>
  <si>
    <t>村松　大輔</t>
  </si>
  <si>
    <t>曽ヶ端　準</t>
  </si>
  <si>
    <t>川俣　慎一郎</t>
  </si>
  <si>
    <t>小泉　勇人</t>
  </si>
  <si>
    <t>昌子　源</t>
  </si>
  <si>
    <t>山本　脩斗</t>
  </si>
  <si>
    <t>ブエノ</t>
  </si>
  <si>
    <t>西　大伍</t>
  </si>
  <si>
    <t>植田　直通</t>
  </si>
  <si>
    <t>伊東　幸敏</t>
  </si>
  <si>
    <t>町田　浩樹</t>
  </si>
  <si>
    <t>永木　亮太</t>
  </si>
  <si>
    <t>土居　聖真</t>
  </si>
  <si>
    <t>中村　充孝</t>
  </si>
  <si>
    <t>三竿　健斗</t>
  </si>
  <si>
    <t>久保田　和音</t>
  </si>
  <si>
    <t>田中　稔也</t>
  </si>
  <si>
    <t>小笠原　満男</t>
  </si>
  <si>
    <t>赤﨑　秀平</t>
  </si>
  <si>
    <t>鈴木　優磨</t>
  </si>
  <si>
    <t>塩田　仁史</t>
  </si>
  <si>
    <t>加藤　有輝</t>
  </si>
  <si>
    <t>松井　謙弥</t>
  </si>
  <si>
    <t>沼田　圭悟</t>
  </si>
  <si>
    <t>大屋　翼</t>
  </si>
  <si>
    <t>高山　和真</t>
  </si>
  <si>
    <t>ネイツ　ペチュニク</t>
  </si>
  <si>
    <t>マテウス</t>
  </si>
  <si>
    <t>横山　知伸</t>
  </si>
  <si>
    <t>金澤　慎</t>
  </si>
  <si>
    <t>黒川　淳史</t>
  </si>
  <si>
    <t>泉澤　仁</t>
  </si>
  <si>
    <t>家長　昭博</t>
  </si>
  <si>
    <t>ドラガン　ムルジャ</t>
  </si>
  <si>
    <t>播戸　竜二</t>
  </si>
  <si>
    <t>圍　謙太朗</t>
  </si>
  <si>
    <t>波多野　豪</t>
  </si>
  <si>
    <t>徳永　悠平</t>
  </si>
  <si>
    <t>小川　諒也</t>
  </si>
  <si>
    <t>柳　貴博</t>
  </si>
  <si>
    <t>吉本　一謙</t>
  </si>
  <si>
    <t>梶山　陽平</t>
  </si>
  <si>
    <t>河野　広貴</t>
  </si>
  <si>
    <t>石川　直宏</t>
  </si>
  <si>
    <t>平岡　翼</t>
  </si>
  <si>
    <t>佐々木　渉</t>
  </si>
  <si>
    <t>田邉　草民</t>
  </si>
  <si>
    <t>東　慶悟</t>
  </si>
  <si>
    <t>中島　翔哉</t>
  </si>
  <si>
    <t>水沼　宏太</t>
  </si>
  <si>
    <t>平山　相太</t>
  </si>
  <si>
    <t>ネイサン　バーンズ</t>
  </si>
  <si>
    <t>前田　遼一</t>
  </si>
  <si>
    <t>阿部　拓馬</t>
  </si>
  <si>
    <t>榎本　哲也</t>
  </si>
  <si>
    <t>飯倉　大樹</t>
  </si>
  <si>
    <t>ファビオ</t>
  </si>
  <si>
    <t>新井　一耀</t>
  </si>
  <si>
    <t>兵藤　慎剛</t>
  </si>
  <si>
    <t>中島　賢星</t>
  </si>
  <si>
    <t>仲川　輝人</t>
  </si>
  <si>
    <t>河田　晃兵</t>
  </si>
  <si>
    <t>岡　大生</t>
  </si>
  <si>
    <t>岡西　宏祐</t>
  </si>
  <si>
    <t>畑尾　大翔</t>
  </si>
  <si>
    <t>山本　英臣</t>
  </si>
  <si>
    <t>新里　亮</t>
  </si>
  <si>
    <t>松橋　優</t>
  </si>
  <si>
    <t>津田　琢磨</t>
  </si>
  <si>
    <t>熊谷　駿</t>
  </si>
  <si>
    <t>橋爪　勇樹</t>
  </si>
  <si>
    <t>土屋　征夫</t>
  </si>
  <si>
    <t>石原　克哉</t>
  </si>
  <si>
    <t>新井　涼平</t>
  </si>
  <si>
    <t>田中　佑昌</t>
  </si>
  <si>
    <t>黒木　聖仁</t>
  </si>
  <si>
    <t>保坂　一成</t>
  </si>
  <si>
    <t>クリスティアーノ</t>
  </si>
  <si>
    <t>河本　明人</t>
  </si>
  <si>
    <t>森　晃太</t>
  </si>
  <si>
    <t>カミンスキー</t>
  </si>
  <si>
    <t>志村　滉</t>
  </si>
  <si>
    <t>中村　太亮</t>
  </si>
  <si>
    <t>大井　健太郎</t>
  </si>
  <si>
    <t>小川　大貴</t>
  </si>
  <si>
    <t>大南　拓磨</t>
  </si>
  <si>
    <t>藤田　義明</t>
  </si>
  <si>
    <t>森下　俊</t>
  </si>
  <si>
    <t>上田　康太</t>
  </si>
  <si>
    <t>太田　吉彰</t>
  </si>
  <si>
    <t>宮崎　智彦</t>
  </si>
  <si>
    <t>アダイウトン</t>
  </si>
  <si>
    <t>清水　貴文</t>
  </si>
  <si>
    <t>松井　大輔</t>
  </si>
  <si>
    <t>山本　康裕</t>
  </si>
  <si>
    <t>荒木　大吾</t>
  </si>
  <si>
    <t>上原　力也</t>
  </si>
  <si>
    <t>川辺　駿</t>
  </si>
  <si>
    <t>齊藤　和樹</t>
  </si>
  <si>
    <t>小川　航基</t>
  </si>
  <si>
    <t>東口　順昭</t>
  </si>
  <si>
    <t>田尻　健</t>
  </si>
  <si>
    <t>藤ヶ谷　陽介</t>
  </si>
  <si>
    <t>林　瑞輝</t>
  </si>
  <si>
    <t>藤春　廣輝</t>
  </si>
  <si>
    <t>丹羽　大輝</t>
  </si>
  <si>
    <t>金　正也</t>
  </si>
  <si>
    <t>米倉　恒貴</t>
  </si>
  <si>
    <t>今野　泰幸</t>
  </si>
  <si>
    <t>野田　裕喜</t>
  </si>
  <si>
    <t>初瀬　亮</t>
  </si>
  <si>
    <t>遠藤　保仁</t>
  </si>
  <si>
    <t>倉田　秋</t>
  </si>
  <si>
    <t>井手口　陽介</t>
  </si>
  <si>
    <t>藤本　淳吾</t>
  </si>
  <si>
    <t>妹尾　直哉</t>
  </si>
  <si>
    <t>嫁阪　翔太</t>
  </si>
  <si>
    <t>市丸　瑞希</t>
  </si>
  <si>
    <t>堂安　律</t>
  </si>
  <si>
    <t>アデミウソン</t>
  </si>
  <si>
    <t>長沢　駿</t>
  </si>
  <si>
    <t>呉屋　大翔</t>
  </si>
  <si>
    <t>平尾　壮</t>
  </si>
  <si>
    <t>一美　和成</t>
  </si>
  <si>
    <t>髙木　彰人</t>
  </si>
  <si>
    <t>廣永　遼太郎</t>
  </si>
  <si>
    <t>佐々木　翔</t>
  </si>
  <si>
    <t>川﨑　裕大</t>
  </si>
  <si>
    <t>塩谷　司</t>
  </si>
  <si>
    <t>森﨑　和幸</t>
  </si>
  <si>
    <t>清水　航平</t>
  </si>
  <si>
    <t>野津田　岳人</t>
  </si>
  <si>
    <t>長沼　洋一</t>
  </si>
  <si>
    <t>キム　ボムヨン</t>
  </si>
  <si>
    <t>丸谷　拓也</t>
  </si>
  <si>
    <t>森島　司</t>
  </si>
  <si>
    <t>宮吉　拓実</t>
  </si>
  <si>
    <t>赤星　拓</t>
  </si>
  <si>
    <t>辻　周吾</t>
  </si>
  <si>
    <t>林　彰洋</t>
  </si>
  <si>
    <t>三丸　拡</t>
  </si>
  <si>
    <t>鎌田　大地</t>
  </si>
  <si>
    <t>早坂　良太</t>
  </si>
  <si>
    <t>谷口　博之</t>
  </si>
  <si>
    <t>菊地　直哉</t>
  </si>
  <si>
    <t>富山　貴光</t>
  </si>
  <si>
    <t>Shots on target</t>
    <phoneticPr fontId="52" type="noConversion"/>
  </si>
  <si>
    <t>shots on target against</t>
    <phoneticPr fontId="52" type="noConversion"/>
  </si>
  <si>
    <t>Jubilo_Iwata</t>
    <phoneticPr fontId="52" type="noConversion"/>
  </si>
  <si>
    <t>A</t>
    <phoneticPr fontId="52" type="noConversion"/>
  </si>
  <si>
    <t>H</t>
    <phoneticPr fontId="52" type="noConversion"/>
  </si>
  <si>
    <t>高野　遼</t>
  </si>
  <si>
    <t>石川　啓人</t>
  </si>
  <si>
    <t>X</t>
    <phoneticPr fontId="55" type="noConversion"/>
  </si>
  <si>
    <t>J2L</t>
  </si>
  <si>
    <t>Cerezo_Osaka</t>
    <phoneticPr fontId="52" type="noConversion"/>
  </si>
  <si>
    <t>Consadole_Sapporo</t>
  </si>
  <si>
    <t>Consadole Sapporo</t>
  </si>
  <si>
    <t>ACL</t>
  </si>
  <si>
    <t>Muang Thong United</t>
  </si>
  <si>
    <t>Suwon Bluewings</t>
  </si>
  <si>
    <t>Eastern</t>
  </si>
  <si>
    <t>Guangzhou Ever Grand</t>
    <phoneticPr fontId="52" type="noConversion"/>
  </si>
  <si>
    <t>SUC</t>
  </si>
  <si>
    <t>Seoul</t>
  </si>
  <si>
    <t xml:space="preserve"> Consadole_Sapporo</t>
    <phoneticPr fontId="52" type="noConversion"/>
  </si>
  <si>
    <t>Albirex_Niigata</t>
    <phoneticPr fontId="52" type="noConversion"/>
  </si>
  <si>
    <t>Júbilo_Iwata</t>
    <phoneticPr fontId="13" type="noConversion"/>
  </si>
  <si>
    <t>金山　隼樹</t>
  </si>
  <si>
    <t>阿波加　俊太</t>
  </si>
  <si>
    <t>ク　ソンユン</t>
  </si>
  <si>
    <t>杉山　哲</t>
  </si>
  <si>
    <t>増川　隆洋</t>
  </si>
  <si>
    <t>上原　慎也</t>
  </si>
  <si>
    <t>福森　晃斗</t>
  </si>
  <si>
    <t>永坂　勇人</t>
  </si>
  <si>
    <t>進藤　亮佑</t>
  </si>
  <si>
    <t>濱　大耀</t>
  </si>
  <si>
    <t>ジュリーニョ</t>
  </si>
  <si>
    <t>深井　一希</t>
  </si>
  <si>
    <t>宮澤　裕樹</t>
  </si>
  <si>
    <t>前　寛之</t>
  </si>
  <si>
    <t>稲本　潤一</t>
  </si>
  <si>
    <t>石井　謙伍</t>
  </si>
  <si>
    <t>マセード</t>
  </si>
  <si>
    <t>荒野　拓馬</t>
  </si>
  <si>
    <t>都倉　賢</t>
  </si>
  <si>
    <t>ヘイス</t>
  </si>
  <si>
    <t>内村　圭宏</t>
  </si>
  <si>
    <t>菅　大輝</t>
  </si>
  <si>
    <t>Junki KANAYAMA</t>
  </si>
  <si>
    <t>Shunta AWAKA</t>
  </si>
  <si>
    <t>Tetsu SUGIYAMA</t>
  </si>
  <si>
    <t>Shinya UEHARA</t>
  </si>
  <si>
    <t>Yuto NAGASAKA</t>
  </si>
  <si>
    <t>Ryosuke SHINDO</t>
  </si>
  <si>
    <t>Taiyo HAMA</t>
  </si>
  <si>
    <t>Ryuji KAWAI</t>
  </si>
  <si>
    <t>Shingo HYODO</t>
  </si>
  <si>
    <t>Hiroki MIYAZAWA</t>
  </si>
  <si>
    <t>Hiroyuki MAE</t>
  </si>
  <si>
    <t>Junichi INAMOTO</t>
  </si>
  <si>
    <t>Ryota HAYASAKA</t>
  </si>
  <si>
    <t>Shinji ONO</t>
  </si>
  <si>
    <t>REIS</t>
  </si>
  <si>
    <t>Yoshihiro UCHIMURA</t>
  </si>
  <si>
    <t>Hidetaka KANAZONO</t>
  </si>
  <si>
    <t>Daiki SUGA</t>
  </si>
  <si>
    <t>Ken TAJIRI</t>
  </si>
  <si>
    <t>Yosuke FUJIGAYA</t>
  </si>
  <si>
    <t>Ryota SUZUKI</t>
  </si>
  <si>
    <t>Mizuki HAYASHI</t>
  </si>
  <si>
    <t>Hiroki FUJIHARU</t>
  </si>
  <si>
    <t>Daiki NIWA</t>
  </si>
  <si>
    <t>Koki YONEKURA</t>
  </si>
  <si>
    <t>OH Jae Suk</t>
  </si>
  <si>
    <t>Hiroki NODA</t>
  </si>
  <si>
    <t>Ryo HATSUSE</t>
  </si>
  <si>
    <t>BAE Sooyong</t>
  </si>
  <si>
    <t>Yasuhito ENDO</t>
  </si>
  <si>
    <t>Shogo NAKAHARA</t>
  </si>
  <si>
    <t>Haruya IDE</t>
  </si>
  <si>
    <t>Jungo FUJIMOTO</t>
  </si>
  <si>
    <t>Naoya SENOO</t>
  </si>
  <si>
    <t>Yuto MORI</t>
  </si>
  <si>
    <t>Shota YOMESAKA</t>
  </si>
  <si>
    <t>Takahiro KO</t>
  </si>
  <si>
    <t>Mizuki ICHIMARU</t>
  </si>
  <si>
    <t>Jin IZUMISAWA</t>
  </si>
  <si>
    <t>Reo TAKAE</t>
  </si>
  <si>
    <t>Hiroto GOYA</t>
  </si>
  <si>
    <t>Shun NAGASAWA</t>
  </si>
  <si>
    <t>Hiromu KORI</t>
  </si>
  <si>
    <t>So HIRAO</t>
  </si>
  <si>
    <t>Kazunari ICHIMI</t>
  </si>
  <si>
    <t>Akito TAKAGI</t>
  </si>
  <si>
    <t>Ryotaro MESHINO</t>
  </si>
  <si>
    <t>鈴木　椋大</t>
  </si>
  <si>
    <t>三浦　弦太</t>
  </si>
  <si>
    <t>ペ　スヨン</t>
  </si>
  <si>
    <t>中原　彰吾</t>
  </si>
  <si>
    <t>井出　遥也</t>
  </si>
  <si>
    <t>森　勇人</t>
  </si>
  <si>
    <t>高　宇洋</t>
  </si>
  <si>
    <t>髙江　麗央</t>
  </si>
  <si>
    <t>郡　大夢</t>
  </si>
  <si>
    <t>食野　亮太郎</t>
  </si>
  <si>
    <t>八田　直樹</t>
  </si>
  <si>
    <t>三浦　龍輝</t>
  </si>
  <si>
    <t>ムサエフ</t>
  </si>
  <si>
    <t>中村　俊輔</t>
  </si>
  <si>
    <t>松本　昌也</t>
  </si>
  <si>
    <t>藤川　虎太朗</t>
  </si>
  <si>
    <t>針谷　岳晃</t>
  </si>
  <si>
    <t>伊藤　洋輝</t>
  </si>
  <si>
    <t>川又　堅碁</t>
  </si>
  <si>
    <t>Naoki HATTA</t>
  </si>
  <si>
    <t>Ko SHIMURA</t>
  </si>
  <si>
    <t>Ryuki MIURA</t>
  </si>
  <si>
    <t>Taisuke NAKAMURA</t>
  </si>
  <si>
    <t>Daiki OGAWA</t>
  </si>
  <si>
    <t>Takuma OMINAMI</t>
  </si>
  <si>
    <t>Yoshiaki FUJITA</t>
  </si>
  <si>
    <t>Shohei TAKAHASHI</t>
  </si>
  <si>
    <t>Kota UEDA</t>
  </si>
  <si>
    <t>MUSAEV</t>
  </si>
  <si>
    <t>Yoshiaki OTA</t>
  </si>
  <si>
    <t>Takuya MATSUURA</t>
  </si>
  <si>
    <t>Masaya MATSUMOTO</t>
  </si>
  <si>
    <t>ADAILTON</t>
  </si>
  <si>
    <t>Takafumi SHIMIZU</t>
  </si>
  <si>
    <t>Daisuke MATSUI</t>
  </si>
  <si>
    <t>Kotaro FUJIKAWA</t>
  </si>
  <si>
    <t>Daigo ARAKI</t>
  </si>
  <si>
    <t>Rikiya UEHARA</t>
  </si>
  <si>
    <t>Takeaki HARIGAYA</t>
  </si>
  <si>
    <t>Hiroki ITO</t>
  </si>
  <si>
    <t>Hayao KAWABE</t>
  </si>
  <si>
    <t>Kazuki SAITO</t>
  </si>
  <si>
    <t>Koki OGAWA</t>
  </si>
  <si>
    <t>Kengo KAWAMATA</t>
  </si>
  <si>
    <t>ポープ　ウィリアム</t>
  </si>
  <si>
    <t>タビナス　ジェファーソン</t>
  </si>
  <si>
    <t>舞行龍ジェームズ</t>
  </si>
  <si>
    <t>阿部　浩之</t>
  </si>
  <si>
    <t>田中　碧</t>
  </si>
  <si>
    <t>知念　慶</t>
  </si>
  <si>
    <t>ハイネル</t>
  </si>
  <si>
    <t>Shunsuke ANDO</t>
  </si>
  <si>
    <t>Shota ARAI</t>
  </si>
  <si>
    <t>William POPP</t>
  </si>
  <si>
    <t>Kyohei NOBORIZATO</t>
  </si>
  <si>
    <t>Tatsuki NARA</t>
  </si>
  <si>
    <t>Yusuke IGAWA</t>
  </si>
  <si>
    <t>Shintaro KURUMAYA</t>
  </si>
  <si>
    <t>Yuto TAKEOKA</t>
  </si>
  <si>
    <t>TABINAS JEFFERSON</t>
  </si>
  <si>
    <t>Ko ITAKURA</t>
  </si>
  <si>
    <t>MICHAEL JAMES</t>
  </si>
  <si>
    <t>Shogo TANIGUCHI</t>
  </si>
  <si>
    <t>Koji MIYOSHI</t>
  </si>
  <si>
    <t>Tatsuya HASEGAWA</t>
  </si>
  <si>
    <t>Kentaro MORIYA</t>
  </si>
  <si>
    <t>Kenta KANO</t>
  </si>
  <si>
    <t>Ao TANAKA</t>
  </si>
  <si>
    <t>Takayuki MORIMOTO</t>
  </si>
  <si>
    <t>Yu KOBAYASHI</t>
  </si>
  <si>
    <t>Kei CHINEN</t>
  </si>
  <si>
    <t>RHAYNER</t>
  </si>
  <si>
    <t>Shohei OTSUKA</t>
  </si>
  <si>
    <t>KWOUN Sun Tae</t>
  </si>
  <si>
    <t>Hitoshi SOGAHATA</t>
  </si>
  <si>
    <t>Shinichiro KAWAMATA</t>
  </si>
  <si>
    <t>Yuto KOIZUMI</t>
  </si>
  <si>
    <t>Yuto MISAO</t>
  </si>
  <si>
    <t>BUENO</t>
  </si>
  <si>
    <t>Daigo NISHI</t>
  </si>
  <si>
    <t>Itsuki ODA</t>
  </si>
  <si>
    <t>Yukitoshi ITO</t>
  </si>
  <si>
    <t>Koki MACHIDA</t>
  </si>
  <si>
    <t>Ryota NAGAKI</t>
  </si>
  <si>
    <t>Shoma DOI</t>
  </si>
  <si>
    <t>LEANDRO</t>
  </si>
  <si>
    <t>Atsutaka NAKAMURA</t>
  </si>
  <si>
    <t>Kazune KUBOTA</t>
  </si>
  <si>
    <t>Takahide UMEBACHI</t>
  </si>
  <si>
    <t>Toshiya TANAKA</t>
  </si>
  <si>
    <t>Mitsuo OGASAWARA</t>
  </si>
  <si>
    <t>Yuma SUZUKI</t>
  </si>
  <si>
    <t>Takeshi KANAMORI</t>
  </si>
  <si>
    <t>Shuhei AKASAKI</t>
  </si>
  <si>
    <t>Hiroki ABE</t>
  </si>
  <si>
    <t>クォン　スンテ</t>
  </si>
  <si>
    <t>三竿　雄斗</t>
  </si>
  <si>
    <t>小田　逸稀</t>
  </si>
  <si>
    <t>レオ　シルバ</t>
  </si>
  <si>
    <t>レアンドロ</t>
  </si>
  <si>
    <t>梅鉢　貴秀</t>
  </si>
  <si>
    <t>金森　健志</t>
  </si>
  <si>
    <t>安部　裕葵</t>
  </si>
  <si>
    <t>猿田　遥己</t>
  </si>
  <si>
    <t>小池　龍太</t>
  </si>
  <si>
    <t>橋口　拓哉</t>
  </si>
  <si>
    <t>古賀　太陽</t>
  </si>
  <si>
    <t>中川　創</t>
  </si>
  <si>
    <t>武富　孝介</t>
  </si>
  <si>
    <t>ドゥドゥ</t>
  </si>
  <si>
    <t>Kazushige KIRIHATA</t>
  </si>
  <si>
    <t>Haruhiko TAKIMOTO</t>
  </si>
  <si>
    <t>Kosuke NAKAMURA</t>
  </si>
  <si>
    <t>Haruki SARUTA</t>
  </si>
  <si>
    <t>Jiro KAMATA</t>
  </si>
  <si>
    <t>Ryuta KOIKE</t>
  </si>
  <si>
    <t>Takuya HASHIGUCHI</t>
  </si>
  <si>
    <t>Taiyo KOGA</t>
  </si>
  <si>
    <t>Tomoki IMAI</t>
  </si>
  <si>
    <t>So NAKAGAWA</t>
  </si>
  <si>
    <t>Yusuke KOBAYASHI</t>
  </si>
  <si>
    <t>Hidekazu OTANI</t>
  </si>
  <si>
    <t>Kosuke TAKETOMI</t>
  </si>
  <si>
    <t>Hiroto NAKAGAWA</t>
  </si>
  <si>
    <t>Kaito ANZAI</t>
  </si>
  <si>
    <t>Ryoichi KURISAWA</t>
  </si>
  <si>
    <t>Yuki OTSU</t>
  </si>
  <si>
    <t>DIEGO OLIVEIRA</t>
  </si>
  <si>
    <t>Junya ITO</t>
  </si>
  <si>
    <t>DUDU</t>
  </si>
  <si>
    <t>RAMON LOPES</t>
  </si>
  <si>
    <t>Koki OSHIMA</t>
  </si>
  <si>
    <t>キム　ジンヒョン</t>
  </si>
  <si>
    <t>丹野　研太</t>
  </si>
  <si>
    <t>アン　ジュンス</t>
  </si>
  <si>
    <t>茂木　秀</t>
  </si>
  <si>
    <t>光藤　諒也</t>
  </si>
  <si>
    <t>松田　陸</t>
  </si>
  <si>
    <t>茂庭　照幸</t>
  </si>
  <si>
    <t>藤本　康太</t>
  </si>
  <si>
    <t>田中　裕介</t>
  </si>
  <si>
    <t>丸橋　祐介</t>
  </si>
  <si>
    <t>酒本　憲幸</t>
  </si>
  <si>
    <t>マテイ　ヨニッチ</t>
  </si>
  <si>
    <t>山下　達也</t>
  </si>
  <si>
    <t>温井　駿斗</t>
  </si>
  <si>
    <t>舩木　翔</t>
  </si>
  <si>
    <t>椋原　健太</t>
  </si>
  <si>
    <t>森下　怜哉</t>
  </si>
  <si>
    <t>庄司　朋乃也</t>
  </si>
  <si>
    <t>梅木　絢都</t>
  </si>
  <si>
    <t>小林　洵</t>
  </si>
  <si>
    <t>瀬古　歩夢</t>
  </si>
  <si>
    <t>ソウザ</t>
  </si>
  <si>
    <t>関口　訓充</t>
  </si>
  <si>
    <t>山口　蛍</t>
  </si>
  <si>
    <t>丸岡　満</t>
  </si>
  <si>
    <t>木本　恭生</t>
  </si>
  <si>
    <t>福満　隆貴</t>
  </si>
  <si>
    <t>清原　翔平</t>
  </si>
  <si>
    <t>山村　和也</t>
  </si>
  <si>
    <t>山内　寛史</t>
  </si>
  <si>
    <t>秋山　大地</t>
  </si>
  <si>
    <t>大山　武蔵</t>
  </si>
  <si>
    <t>阪本　将基</t>
  </si>
  <si>
    <t>沖野　将基</t>
  </si>
  <si>
    <t>斧澤　隼輝</t>
  </si>
  <si>
    <t>西本　雅崇</t>
  </si>
  <si>
    <t>清武　弘嗣</t>
  </si>
  <si>
    <t>荒木　秀太</t>
  </si>
  <si>
    <t>喜田　陽</t>
  </si>
  <si>
    <t>有水　亮</t>
  </si>
  <si>
    <t>柿谷　曜一朗</t>
  </si>
  <si>
    <t>杉本　健勇</t>
  </si>
  <si>
    <t>リカルド　サントス</t>
  </si>
  <si>
    <t>澤上　竜二</t>
  </si>
  <si>
    <t>山根　永遠</t>
  </si>
  <si>
    <t>岸本　武流</t>
  </si>
  <si>
    <t>山田　寛人</t>
  </si>
  <si>
    <t>中島　元彦</t>
  </si>
  <si>
    <t>Kentaro KAKOI</t>
  </si>
  <si>
    <t>Kenta TANNO</t>
  </si>
  <si>
    <t>AHN Joon Soo</t>
  </si>
  <si>
    <t>Shu MOGI</t>
  </si>
  <si>
    <t>Ryoya MITSUFUJI</t>
  </si>
  <si>
    <t>Riku MATSUDA</t>
  </si>
  <si>
    <t>Teruyuki MONIWA</t>
  </si>
  <si>
    <t>Kota FUJIMOTO</t>
  </si>
  <si>
    <t>Yusuke TANAKA</t>
  </si>
  <si>
    <t>Noriyuki SAKEMOTO</t>
  </si>
  <si>
    <t>MATEJ JONJIC</t>
  </si>
  <si>
    <t>Hayato NUKUI</t>
  </si>
  <si>
    <t>Kakeru FUNAKI</t>
  </si>
  <si>
    <t>Kenta MUKUHARA</t>
  </si>
  <si>
    <t>Reiya MORISHITA</t>
  </si>
  <si>
    <t>Honoya SHOJI</t>
  </si>
  <si>
    <t>Kento UMEKI</t>
  </si>
  <si>
    <t>Jun KOBAYASHI</t>
  </si>
  <si>
    <t>Ayumu SEKO</t>
  </si>
  <si>
    <t>Kunimitsu SEKIGUCHI</t>
  </si>
  <si>
    <t>Mitsuru MARUOKA</t>
  </si>
  <si>
    <t>Yasuki KIMOTO</t>
  </si>
  <si>
    <t>Takaki FUKUMITSU</t>
  </si>
  <si>
    <t>Shohei KIYOHARA</t>
  </si>
  <si>
    <t>Hirofumi YAMAUCHI</t>
  </si>
  <si>
    <t>Daichi AKIYAMA</t>
  </si>
  <si>
    <t>Musashi OYAMA</t>
  </si>
  <si>
    <t>Masaki SAKAMOTO</t>
  </si>
  <si>
    <t>Masaki OKINO</t>
  </si>
  <si>
    <t>Toshiki ONOZAWA</t>
  </si>
  <si>
    <t>Masataka NISHIMOTO</t>
  </si>
  <si>
    <t>Shuta ARAKI</t>
  </si>
  <si>
    <t>Hinata KIDA</t>
  </si>
  <si>
    <t>Aki ARIMIZU</t>
  </si>
  <si>
    <t>RICARDO SANTOS</t>
  </si>
  <si>
    <t>Ryuji SAWAKAMI</t>
  </si>
  <si>
    <t>Towa YAMANE</t>
  </si>
  <si>
    <t>Takeru KISHIMOTO</t>
  </si>
  <si>
    <t>Hiroto YAMADA</t>
  </si>
  <si>
    <t>Motohiko NAKAJIMA</t>
  </si>
  <si>
    <t>Hitoshi SHIOTA</t>
  </si>
  <si>
    <t>Yuki KATO</t>
  </si>
  <si>
    <t>Kenya MATSUI</t>
  </si>
  <si>
    <t>Kohei YAMAKOSHI</t>
  </si>
  <si>
    <t>Keigo NUMATA</t>
  </si>
  <si>
    <t>Akinari KAWAZURA</t>
  </si>
  <si>
    <t>Daisuke WATABE</t>
  </si>
  <si>
    <t>Takuya WADA</t>
  </si>
  <si>
    <t>Kazuma TAKAYAMA</t>
  </si>
  <si>
    <t>Ataru ESAKA</t>
  </si>
  <si>
    <t>Shigeru YOKOTANI</t>
  </si>
  <si>
    <t>Shin KANAZAWA</t>
  </si>
  <si>
    <t>Atsushi KUROKAWA</t>
  </si>
  <si>
    <t>Ariajasuru HASEGAWA</t>
  </si>
  <si>
    <t>Riku YAMADA</t>
  </si>
  <si>
    <t>Yuzo IWAKAMI</t>
  </si>
  <si>
    <t>DRAGAN MRDJA</t>
  </si>
  <si>
    <t>NEJC PECNIK</t>
  </si>
  <si>
    <t>Ryuji BANDO</t>
  </si>
  <si>
    <t>Shintaro SHIMIZU</t>
  </si>
  <si>
    <t>Takumu FUJINUMA</t>
  </si>
  <si>
    <t>河面　旺成</t>
  </si>
  <si>
    <t>山田　陸</t>
  </si>
  <si>
    <t>瀬川　祐輔</t>
  </si>
  <si>
    <t>Taku AKAHOSHI</t>
  </si>
  <si>
    <t>Shugo TSUJI</t>
  </si>
  <si>
    <t>Hiromu MITSUMARU</t>
  </si>
  <si>
    <t>KIM Min Hyeok</t>
  </si>
  <si>
    <t>Takeshi AOKI</t>
  </si>
  <si>
    <t>Daichi KAMADA</t>
  </si>
  <si>
    <t>Yoshiki TAKAHASHI</t>
  </si>
  <si>
    <t>Tetsuro OTA</t>
  </si>
  <si>
    <t>Yoshizumi OGAWA</t>
  </si>
  <si>
    <t>Hiroto ISHIKAWA</t>
  </si>
  <si>
    <t>Koki MIZUNO</t>
  </si>
  <si>
    <t>Takamitsu TOMIYAMA</t>
  </si>
  <si>
    <t>Kei IKEDA</t>
  </si>
  <si>
    <t>Kyosuke TAGAWA</t>
  </si>
  <si>
    <t>Yuji ONO</t>
  </si>
  <si>
    <t>小川　佳純</t>
  </si>
  <si>
    <t>Takuo OKUBO</t>
  </si>
  <si>
    <t>Riku HIROSUE</t>
  </si>
  <si>
    <t>Go HATANO</t>
  </si>
  <si>
    <t>Sei MUROYA</t>
  </si>
  <si>
    <t>Kazunori YOSHIMOTO</t>
  </si>
  <si>
    <t>Yuichi MARUYAMA</t>
  </si>
  <si>
    <t>Kosuke OTA</t>
  </si>
  <si>
    <t>Yuhei TOKUNAGA</t>
  </si>
  <si>
    <t>Ryoya OGAWA</t>
  </si>
  <si>
    <t>Takahiro YANAGI</t>
  </si>
  <si>
    <t>Makoto OKAZAKI</t>
  </si>
  <si>
    <t>Masayuki YAMADA</t>
  </si>
  <si>
    <t>Takuji YONEMOTO</t>
  </si>
  <si>
    <t>Yohei KAJIYAMA</t>
  </si>
  <si>
    <t>Naohiro ISHIKAWA</t>
  </si>
  <si>
    <t>Tasuku HIRAOKA</t>
  </si>
  <si>
    <t>YU Insoo</t>
  </si>
  <si>
    <t>Wataru SASAKI</t>
  </si>
  <si>
    <t>Sotan TANABE</t>
  </si>
  <si>
    <t>Takuya UCHIDA</t>
  </si>
  <si>
    <t>Yoshitake SUZUKI</t>
  </si>
  <si>
    <t>Keigo HIGASHI</t>
  </si>
  <si>
    <t>Kensuke NAGAI</t>
  </si>
  <si>
    <t>Ryoichi MAEDA</t>
  </si>
  <si>
    <t>Takuma ABE</t>
  </si>
  <si>
    <t>大久保　択生</t>
  </si>
  <si>
    <t>廣末　陸</t>
  </si>
  <si>
    <t>室屋　成</t>
  </si>
  <si>
    <t>太田　宏介</t>
  </si>
  <si>
    <t>岡崎　慎</t>
  </si>
  <si>
    <t>山田　将之</t>
  </si>
  <si>
    <t>米本　拓司</t>
  </si>
  <si>
    <t>内田　宅哉</t>
  </si>
  <si>
    <t>鈴木　喜丈</t>
  </si>
  <si>
    <t>橋本　拳人</t>
  </si>
  <si>
    <t>大久保　嘉人</t>
  </si>
  <si>
    <t>永井　謙佑</t>
  </si>
  <si>
    <t>中林　洋次</t>
  </si>
  <si>
    <t>大迫　敬介</t>
  </si>
  <si>
    <t>イヨハ　理　ヘンリー</t>
  </si>
  <si>
    <t>川井　歩</t>
  </si>
  <si>
    <t>松本　泰志</t>
  </si>
  <si>
    <t>川村　拓夢</t>
  </si>
  <si>
    <t>満田　誠</t>
  </si>
  <si>
    <t>仙波　大志</t>
  </si>
  <si>
    <t>工藤　壮人</t>
  </si>
  <si>
    <t>Takuto HAYASHI</t>
  </si>
  <si>
    <t>Ryotaro HIRONAGA</t>
  </si>
  <si>
    <t>Hirotsugu NAKABAYASHI</t>
  </si>
  <si>
    <t>Keisuke OSAKO</t>
  </si>
  <si>
    <t>Hiroki MIZUMOTO</t>
  </si>
  <si>
    <t>Kazuhiko CHIBA</t>
  </si>
  <si>
    <t>Sho SASAKI</t>
  </si>
  <si>
    <t>Osamu Henry IYOHA</t>
  </si>
  <si>
    <t>Yasumasa KAWASAKI</t>
  </si>
  <si>
    <t>Tsukasa SHIOTANI</t>
  </si>
  <si>
    <t>Ayumu KAWAI</t>
  </si>
  <si>
    <t>Yusuke CHAJIMA</t>
  </si>
  <si>
    <t>Kazuyuki MORISAKI</t>
  </si>
  <si>
    <t>FELIPE SILVA</t>
  </si>
  <si>
    <t>Sho INAGAKI</t>
  </si>
  <si>
    <t>Kohei SHIMIZU</t>
  </si>
  <si>
    <t>Yoshifumi KASHIWA</t>
  </si>
  <si>
    <t>Yoichi NAGANUMA</t>
  </si>
  <si>
    <t>Takuya MARUTANI</t>
  </si>
  <si>
    <t>Tsukasa MORISHIMA</t>
  </si>
  <si>
    <t>Kosei SHIBASAKI</t>
  </si>
  <si>
    <t>Taishi MATSUMOTO</t>
  </si>
  <si>
    <t>Takumu KAWAMURA</t>
  </si>
  <si>
    <t>Makoto MITSUTA</t>
  </si>
  <si>
    <t>Taishi SEMBA</t>
  </si>
  <si>
    <t>Yusuke MINAGAWA</t>
  </si>
  <si>
    <t>Takumi MIYAYOSHI</t>
  </si>
  <si>
    <t>ANDERSON LOPES</t>
  </si>
  <si>
    <t>Masato KUDO</t>
  </si>
  <si>
    <t>Shusaku NISHIKAWA</t>
  </si>
  <si>
    <t>Nao IWADATE</t>
  </si>
  <si>
    <t>Tetsuya ENOMOTO</t>
  </si>
  <si>
    <t>Haruki FUKUSHIMA</t>
  </si>
  <si>
    <t>Daisuke NASU</t>
  </si>
  <si>
    <t>Yu TAMURA</t>
  </si>
  <si>
    <t>Tsukasa UMESAKI</t>
  </si>
  <si>
    <t>Tadaaki HIRAKAWA</t>
  </si>
  <si>
    <t>Kazuki NAGASAWA</t>
  </si>
  <si>
    <t>Yoshiaki KOMAI</t>
  </si>
  <si>
    <t>Yuki ABE</t>
  </si>
  <si>
    <t>Takahiro SEKINE</t>
  </si>
  <si>
    <t>Ryotaro ITO</t>
  </si>
  <si>
    <t>Daisuke KIKUCHI</t>
  </si>
  <si>
    <t>Shinya YAJIMA</t>
  </si>
  <si>
    <t>Yuki MUTO</t>
  </si>
  <si>
    <t>Toshiyuki TAKAGI</t>
  </si>
  <si>
    <t>Ado ONAIWU</t>
  </si>
  <si>
    <t>ZLATAN</t>
  </si>
  <si>
    <t>Shinzo KOROKI</t>
  </si>
  <si>
    <t>遠藤　航</t>
  </si>
  <si>
    <t>田村　友</t>
  </si>
  <si>
    <t>菊池　大介</t>
  </si>
  <si>
    <t>Kentaro SEKI</t>
  </si>
  <si>
    <t>Kei ISHIKAWA</t>
  </si>
  <si>
    <t>Koji HACHISUKA</t>
  </si>
  <si>
    <t>Naoki ISHIKAWA</t>
  </si>
  <si>
    <t>Kazuki OIWA</t>
  </si>
  <si>
    <t>Masaya KOJIMA</t>
  </si>
  <si>
    <t>Masato TOKIDA</t>
  </si>
  <si>
    <t>Tatsuya MASUSHIMA</t>
  </si>
  <si>
    <t>Takuya NOZAWA</t>
  </si>
  <si>
    <t>RYANG Yong Gi</t>
  </si>
  <si>
    <t>Jun KANAKUBO</t>
  </si>
  <si>
    <t>PABLO DIOGO</t>
  </si>
  <si>
    <t>Hirotaka MITA</t>
  </si>
  <si>
    <t>Yoshihiro NAKANO</t>
  </si>
  <si>
    <t>Yuto SASHINAMI</t>
  </si>
  <si>
    <t>Keita FUJIMURA</t>
  </si>
  <si>
    <t>Takumi SASAKI</t>
  </si>
  <si>
    <t>Shunsuke MOTEGI</t>
  </si>
  <si>
    <t>Keiya SHIIHASHI</t>
  </si>
  <si>
    <t>Sota HIRAYAMA</t>
  </si>
  <si>
    <t>Takuma NISHIMURA</t>
  </si>
  <si>
    <t>パブロ　ジオゴ</t>
  </si>
  <si>
    <t>西部　洋平</t>
  </si>
  <si>
    <t>高木和　徹</t>
  </si>
  <si>
    <t>植草　裕樹</t>
  </si>
  <si>
    <t>ビョン　ジュンボン</t>
  </si>
  <si>
    <t>飯田　貴敬</t>
  </si>
  <si>
    <t>立田　悠悟</t>
  </si>
  <si>
    <t>杉山　浩太</t>
  </si>
  <si>
    <t>河井　陽介</t>
  </si>
  <si>
    <t>光崎　伸</t>
  </si>
  <si>
    <t>Yohei NISHIBE</t>
  </si>
  <si>
    <t>Yuji ROKUTAN</t>
  </si>
  <si>
    <t>Toru TAKAGIWA</t>
  </si>
  <si>
    <t>Yuki UEKUSA</t>
  </si>
  <si>
    <t>Shoma KAMATA</t>
  </si>
  <si>
    <t>BYEON Jun Byum</t>
  </si>
  <si>
    <t>Taisuke MURAMATSU</t>
  </si>
  <si>
    <t>Hiroshi FUTAMI</t>
  </si>
  <si>
    <t>Takahiro IIDA</t>
  </si>
  <si>
    <t>KIM Byeom Yong</t>
  </si>
  <si>
    <t>Yugo TATSUTA</t>
  </si>
  <si>
    <t>Kota SUGIYAMA</t>
  </si>
  <si>
    <t>Gakuto NOTSUDA</t>
  </si>
  <si>
    <t>Shin MITSUZAKI</t>
  </si>
  <si>
    <t>Kazuya MURATA</t>
  </si>
  <si>
    <t>Yu HASEGAWA</t>
  </si>
  <si>
    <t>MITCHELL DUKE</t>
  </si>
  <si>
    <t>Koya KITAGAWA</t>
  </si>
  <si>
    <t>Shota KANEKO</t>
  </si>
  <si>
    <t>Kohei KAWATA</t>
  </si>
  <si>
    <t>Hiroki OKA</t>
  </si>
  <si>
    <t>Kosuke OKANISHI</t>
  </si>
  <si>
    <t>Hiroto HATAO</t>
  </si>
  <si>
    <t>Ryo SHINZATO</t>
  </si>
  <si>
    <t>Masaru MATSUHASHI</t>
  </si>
  <si>
    <t>Takuma TSUDA</t>
  </si>
  <si>
    <t>Yuta KOIDE</t>
  </si>
  <si>
    <t>Shun KUMAGAI</t>
  </si>
  <si>
    <t>Yukio TSUCHIYA</t>
  </si>
  <si>
    <t>Toshio SHIMAKAWA</t>
  </si>
  <si>
    <t>Katsuya ISHIHARA</t>
  </si>
  <si>
    <t>Akihiro HYODO</t>
  </si>
  <si>
    <t>Ryohei MICHIBUCHI</t>
  </si>
  <si>
    <t>Koki WAKASUGI</t>
  </si>
  <si>
    <t>Masato KUROGI</t>
  </si>
  <si>
    <t>Yutaka SONEDA</t>
  </si>
  <si>
    <t>Kazunari HOSAKA</t>
  </si>
  <si>
    <t>Akito KAWAMOTO</t>
  </si>
  <si>
    <t>Kota MORI</t>
  </si>
  <si>
    <t>GABRIEL</t>
  </si>
  <si>
    <t>エデル　リマ</t>
  </si>
  <si>
    <t>小出　悠太</t>
  </si>
  <si>
    <t>島川　俊郎</t>
  </si>
  <si>
    <t>堀米　勇輝</t>
  </si>
  <si>
    <t>兵働　昭弘</t>
  </si>
  <si>
    <t>道渕　諒平</t>
  </si>
  <si>
    <t>若杉　好輝</t>
  </si>
  <si>
    <t>曽根田　穣</t>
  </si>
  <si>
    <t>小椋　祥平</t>
  </si>
  <si>
    <t>ガブリエル</t>
  </si>
  <si>
    <t>前川　黛也</t>
  </si>
  <si>
    <t>吉丸　絢梓</t>
  </si>
  <si>
    <t>ウエスクレイ</t>
  </si>
  <si>
    <t>安井　拓也</t>
  </si>
  <si>
    <t>野田　樹</t>
  </si>
  <si>
    <t>向井　章人</t>
  </si>
  <si>
    <t>Daiya MAEKAWA</t>
  </si>
  <si>
    <t>Kenshin YOSHIMARU</t>
  </si>
  <si>
    <t>Kenta TOKUSHIGE</t>
  </si>
  <si>
    <t>Hirofumi WATANABE</t>
  </si>
  <si>
    <t>Kunie KITAMOTO</t>
  </si>
  <si>
    <t>Junya HIGASHI</t>
  </si>
  <si>
    <t>Shinji YAMAGUCHI</t>
  </si>
  <si>
    <t>So FUJITANI</t>
  </si>
  <si>
    <t>Masahiko INOHA</t>
  </si>
  <si>
    <t>WESCLEY</t>
  </si>
  <si>
    <t>Seigo KOBAYASHI</t>
  </si>
  <si>
    <t>Hideo TANAKA</t>
  </si>
  <si>
    <t>Yoshiki MATSUSHITA</t>
  </si>
  <si>
    <t>Masatoshi MIHARA</t>
  </si>
  <si>
    <t>Yuya NAKASAKA</t>
  </si>
  <si>
    <t>Takuya YASUI</t>
  </si>
  <si>
    <t>Tatsuki NODA</t>
  </si>
  <si>
    <t>Keijiro OGAWA</t>
  </si>
  <si>
    <t>Kazuma WATANABE</t>
  </si>
  <si>
    <t>Junya TANAKA</t>
  </si>
  <si>
    <t>Shuhei OTSUKI</t>
  </si>
  <si>
    <t>Akito MUKAI</t>
  </si>
  <si>
    <t>Hiroki IIKURA</t>
  </si>
  <si>
    <t>Ayaki SUZUKI</t>
  </si>
  <si>
    <t>Daichi SUGIMOTO</t>
  </si>
  <si>
    <t>Gaku HARADA</t>
  </si>
  <si>
    <t>PARK Jeongsu</t>
  </si>
  <si>
    <t>Yuzo KURIHARA</t>
  </si>
  <si>
    <t>Takashi KANAI</t>
  </si>
  <si>
    <t>Ikki ARAI</t>
  </si>
  <si>
    <t>Yuji NAKAZAWA</t>
  </si>
  <si>
    <t>Takumi SHIMOHIRA</t>
  </si>
  <si>
    <t>Ryo TAKANO</t>
  </si>
  <si>
    <t>Jun AMANO</t>
  </si>
  <si>
    <t>Keita ENDO</t>
  </si>
  <si>
    <t>Naoki MAEDA</t>
  </si>
  <si>
    <t>Kensei NAKASHIMA</t>
  </si>
  <si>
    <t>DAVID BABUNSKI</t>
  </si>
  <si>
    <t>Kaina YOSHIO</t>
  </si>
  <si>
    <t>Sho ITO</t>
  </si>
  <si>
    <t>Cayman TOGASHI</t>
  </si>
  <si>
    <t>Teruhito NAKAGAWA</t>
  </si>
  <si>
    <t>鈴木　彩貴</t>
  </si>
  <si>
    <t>杉本　大地</t>
  </si>
  <si>
    <t>原田　岳</t>
  </si>
  <si>
    <t>栗原　勇蔵</t>
  </si>
  <si>
    <t>吉尾　海夏</t>
  </si>
  <si>
    <t>SUC</t>
    <phoneticPr fontId="13" type="noConversion"/>
  </si>
  <si>
    <t>Ulsan</t>
  </si>
  <si>
    <t>Brisbane Roar</t>
  </si>
  <si>
    <t>Shanghai SIPG</t>
  </si>
  <si>
    <t>N</t>
    <phoneticPr fontId="52" type="noConversion"/>
  </si>
  <si>
    <t>X</t>
    <phoneticPr fontId="52" type="noConversion"/>
  </si>
  <si>
    <t>X-</t>
    <phoneticPr fontId="52" type="noConversion"/>
  </si>
  <si>
    <t>b</t>
    <phoneticPr fontId="52" type="noConversion"/>
  </si>
  <si>
    <t>s</t>
    <phoneticPr fontId="52" type="noConversion"/>
  </si>
  <si>
    <t>s1</t>
    <phoneticPr fontId="52" type="noConversion"/>
  </si>
  <si>
    <t>X1</t>
    <phoneticPr fontId="52" type="noConversion"/>
  </si>
  <si>
    <t>N</t>
    <phoneticPr fontId="13" type="noConversion"/>
  </si>
  <si>
    <t>X</t>
    <phoneticPr fontId="13" type="noConversion"/>
  </si>
  <si>
    <t>X-</t>
    <phoneticPr fontId="13" type="noConversion"/>
  </si>
  <si>
    <t>b</t>
    <phoneticPr fontId="13" type="noConversion"/>
  </si>
  <si>
    <t>s</t>
    <phoneticPr fontId="13" type="noConversion"/>
  </si>
  <si>
    <t>X2</t>
    <phoneticPr fontId="13" type="noConversion"/>
  </si>
  <si>
    <t>s1</t>
    <phoneticPr fontId="13" type="noConversion"/>
  </si>
  <si>
    <t>X</t>
    <phoneticPr fontId="52" type="noConversion"/>
  </si>
  <si>
    <t>X1</t>
    <phoneticPr fontId="13" type="noConversion"/>
  </si>
  <si>
    <t>X-1</t>
    <phoneticPr fontId="52" type="noConversion"/>
  </si>
  <si>
    <t>大谷　幸輝</t>
  </si>
  <si>
    <t>守田　達弥</t>
  </si>
  <si>
    <t>川浪　吾郎</t>
  </si>
  <si>
    <t>稲田　康志</t>
  </si>
  <si>
    <t>大野　和成</t>
  </si>
  <si>
    <t>増田　繁人</t>
  </si>
  <si>
    <t>ソン　ジュフン</t>
  </si>
  <si>
    <t>前野　貴徳</t>
  </si>
  <si>
    <t>矢野　貴章</t>
  </si>
  <si>
    <t>川口　尚紀</t>
  </si>
  <si>
    <t>酒井　高聖</t>
  </si>
  <si>
    <t>堀米　悠斗</t>
  </si>
  <si>
    <t>西村　竜馬</t>
  </si>
  <si>
    <t>ジャン　パトリッタ/a&gt;</t>
  </si>
  <si>
    <t>伊藤　優汰</t>
  </si>
  <si>
    <t>酒井　宣福</t>
  </si>
  <si>
    <t>ロメロ　フランク</t>
  </si>
  <si>
    <t>原　輝綺</t>
  </si>
  <si>
    <t>ホニ</t>
  </si>
  <si>
    <t>山崎　亮平</t>
  </si>
  <si>
    <t>指宿　洋史</t>
  </si>
  <si>
    <t>田中　達也</t>
  </si>
  <si>
    <t>河田　篤秀</t>
  </si>
  <si>
    <t>鈴木　武蔵</t>
  </si>
  <si>
    <t>Tatsuya MORITA</t>
  </si>
  <si>
    <t>Goro KAWANAMI</t>
  </si>
  <si>
    <t>Koji INADA</t>
  </si>
  <si>
    <t>Kazunari ONO</t>
  </si>
  <si>
    <t>Shigeto MASUDA</t>
  </si>
  <si>
    <t>Takanori MAENO</t>
  </si>
  <si>
    <t>Naoki KAWAGUCHI</t>
  </si>
  <si>
    <t>Takumi HASEGAWA</t>
  </si>
  <si>
    <t>Goson SAKAI</t>
  </si>
  <si>
    <t>Yuto HORIGOME</t>
  </si>
  <si>
    <t>Ryoma NISHIMURA</t>
  </si>
  <si>
    <t>JEAN PATRICK</t>
  </si>
  <si>
    <t>Kei KOIZUMI</t>
  </si>
  <si>
    <t>Masaru KATO</t>
  </si>
  <si>
    <t>Isao HOMMA</t>
  </si>
  <si>
    <t>Yuta ITO</t>
  </si>
  <si>
    <t>Sho NARUOKA</t>
  </si>
  <si>
    <t>Go HAYAMA</t>
  </si>
  <si>
    <t>Noriyoshi SAKAI</t>
  </si>
  <si>
    <t>Shunsuke MORI</t>
  </si>
  <si>
    <t>Ryohei YAMAZAKI</t>
  </si>
  <si>
    <t>Hiroshi IBUSUKI</t>
  </si>
  <si>
    <t>Tatsuya TANAKA</t>
  </si>
  <si>
    <t>Shu HIRAMATSU</t>
  </si>
  <si>
    <t>Atsushi KAWATA</t>
  </si>
  <si>
    <t>Musashi SUZUKI</t>
  </si>
  <si>
    <t>長谷川　巧</t>
    <phoneticPr fontId="52" type="noConversion"/>
  </si>
  <si>
    <t>加藤　大</t>
    <phoneticPr fontId="52" type="noConversion"/>
  </si>
  <si>
    <t>本間　勲</t>
    <phoneticPr fontId="52" type="noConversion"/>
  </si>
  <si>
    <t>小泉　慶</t>
    <phoneticPr fontId="52" type="noConversion"/>
  </si>
  <si>
    <t>成岡　翔</t>
    <phoneticPr fontId="52" type="noConversion"/>
  </si>
  <si>
    <t>端山　豪</t>
    <phoneticPr fontId="52" type="noConversion"/>
  </si>
  <si>
    <t>平松　宗</t>
    <phoneticPr fontId="52" type="noConversion"/>
  </si>
  <si>
    <t>X</t>
    <phoneticPr fontId="52" type="noConversion"/>
  </si>
  <si>
    <t>b</t>
    <phoneticPr fontId="52" type="noConversion"/>
  </si>
  <si>
    <t>X</t>
    <phoneticPr fontId="52" type="noConversion"/>
  </si>
  <si>
    <t>b</t>
    <phoneticPr fontId="52" type="noConversion"/>
  </si>
  <si>
    <t>RB</t>
    <phoneticPr fontId="52" type="noConversion"/>
  </si>
  <si>
    <t>CB</t>
    <phoneticPr fontId="55" type="noConversion"/>
  </si>
  <si>
    <t>LB</t>
    <phoneticPr fontId="55" type="noConversion"/>
  </si>
  <si>
    <t>D</t>
    <phoneticPr fontId="55" type="noConversion"/>
  </si>
  <si>
    <t>RB</t>
    <phoneticPr fontId="55" type="noConversion"/>
  </si>
  <si>
    <t>DM</t>
    <phoneticPr fontId="55" type="noConversion"/>
  </si>
  <si>
    <t>CM</t>
    <phoneticPr fontId="55" type="noConversion"/>
  </si>
  <si>
    <t>LM</t>
    <phoneticPr fontId="55" type="noConversion"/>
  </si>
  <si>
    <t>RM</t>
    <phoneticPr fontId="55" type="noConversion"/>
  </si>
  <si>
    <t>AM</t>
    <phoneticPr fontId="55" type="noConversion"/>
  </si>
  <si>
    <t>RW</t>
    <phoneticPr fontId="55" type="noConversion"/>
  </si>
  <si>
    <t>SS</t>
    <phoneticPr fontId="55" type="noConversion"/>
  </si>
  <si>
    <t>フレイレ</t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</si>
  <si>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</si>
  <si>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</si>
  <si>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</si>
  <si>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</si>
  <si>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</si>
  <si>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</si>
  <si>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</si>
  <si>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</si>
  <si>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s</t>
    <phoneticPr fontId="52" type="noConversion"/>
  </si>
  <si>
    <t>X2</t>
    <phoneticPr fontId="52" type="noConversion"/>
  </si>
  <si>
    <t>Adelaide United</t>
  </si>
  <si>
    <t>A</t>
    <phoneticPr fontId="52" type="noConversion"/>
  </si>
  <si>
    <t>ACL</t>
    <phoneticPr fontId="52" type="noConversion"/>
  </si>
  <si>
    <t>Jeju United</t>
  </si>
  <si>
    <t>H</t>
    <phoneticPr fontId="52" type="noConversion"/>
  </si>
  <si>
    <t>Jiangsu Suning</t>
  </si>
  <si>
    <t>H</t>
    <phoneticPr fontId="52" type="noConversion"/>
  </si>
  <si>
    <t>X</t>
    <phoneticPr fontId="52" type="noConversion"/>
  </si>
  <si>
    <t>X-1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</si>
  <si>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</si>
  <si>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</si>
  <si>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</si>
  <si>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s</t>
    <phoneticPr fontId="52" type="noConversion"/>
  </si>
  <si>
    <t>b</t>
    <phoneticPr fontId="52" type="noConversion"/>
  </si>
  <si>
    <t>b</t>
    <phoneticPr fontId="13" type="noConversion"/>
  </si>
  <si>
    <t>s</t>
    <phoneticPr fontId="13" type="noConversion"/>
  </si>
  <si>
    <t>OG</t>
    <phoneticPr fontId="13" type="noConversion"/>
  </si>
  <si>
    <t>s1</t>
    <phoneticPr fontId="52" type="noConversion"/>
  </si>
  <si>
    <t>X-</t>
    <phoneticPr fontId="52" type="noConversion"/>
  </si>
  <si>
    <t>b</t>
    <phoneticPr fontId="52" type="noConversion"/>
  </si>
  <si>
    <t>s</t>
    <phoneticPr fontId="52" type="noConversion"/>
  </si>
  <si>
    <t>CHO Dong Geon</t>
  </si>
  <si>
    <t>s1</t>
    <phoneticPr fontId="52" type="noConversion"/>
  </si>
  <si>
    <t>s</t>
    <phoneticPr fontId="52" type="noConversion"/>
  </si>
  <si>
    <t>b</t>
    <phoneticPr fontId="52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</si>
  <si>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</si>
  <si>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</si>
  <si>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</si>
  <si>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X-</t>
    <phoneticPr fontId="52" type="noConversion"/>
  </si>
  <si>
    <t>X1</t>
    <phoneticPr fontId="52" type="noConversion"/>
  </si>
  <si>
    <t>X1</t>
    <phoneticPr fontId="52" type="noConversion"/>
  </si>
  <si>
    <t>GK</t>
    <phoneticPr fontId="55" type="noConversion"/>
  </si>
  <si>
    <t>CB</t>
    <phoneticPr fontId="55" type="noConversion"/>
  </si>
  <si>
    <t>RB</t>
    <phoneticPr fontId="55" type="noConversion"/>
  </si>
  <si>
    <t>LM</t>
    <phoneticPr fontId="55" type="noConversion"/>
  </si>
  <si>
    <t>DM</t>
    <phoneticPr fontId="55" type="noConversion"/>
  </si>
  <si>
    <t>CM</t>
    <phoneticPr fontId="55" type="noConversion"/>
  </si>
  <si>
    <t>AM</t>
    <phoneticPr fontId="55" type="noConversion"/>
  </si>
  <si>
    <t>CF</t>
    <phoneticPr fontId="55" type="noConversion"/>
  </si>
  <si>
    <t>GK</t>
    <phoneticPr fontId="55" type="noConversion"/>
  </si>
  <si>
    <t>LB</t>
    <phoneticPr fontId="55" type="noConversion"/>
  </si>
  <si>
    <t>D</t>
    <phoneticPr fontId="55" type="noConversion"/>
  </si>
  <si>
    <t>RW</t>
    <phoneticPr fontId="55" type="noConversion"/>
  </si>
  <si>
    <t>SS</t>
    <phoneticPr fontId="55" type="noConversion"/>
  </si>
  <si>
    <t>M</t>
    <phoneticPr fontId="55" type="noConversion"/>
  </si>
  <si>
    <t>LW</t>
    <phoneticPr fontId="55" type="noConversion"/>
  </si>
  <si>
    <t>GK</t>
    <phoneticPr fontId="55" type="noConversion"/>
  </si>
  <si>
    <t>RM</t>
    <phoneticPr fontId="55" type="noConversion"/>
  </si>
  <si>
    <t>Gk</t>
    <phoneticPr fontId="55" type="noConversion"/>
  </si>
  <si>
    <t>CB</t>
    <phoneticPr fontId="55" type="noConversion"/>
  </si>
  <si>
    <t>LB</t>
    <phoneticPr fontId="55" type="noConversion"/>
  </si>
  <si>
    <t>RB</t>
    <phoneticPr fontId="55" type="noConversion"/>
  </si>
  <si>
    <t>AM</t>
    <phoneticPr fontId="55" type="noConversion"/>
  </si>
  <si>
    <t>DM</t>
    <phoneticPr fontId="55" type="noConversion"/>
  </si>
  <si>
    <t>RW</t>
    <phoneticPr fontId="55" type="noConversion"/>
  </si>
  <si>
    <t>LW</t>
    <phoneticPr fontId="55" type="noConversion"/>
  </si>
  <si>
    <t>CF</t>
    <phoneticPr fontId="55" type="noConversion"/>
  </si>
  <si>
    <t>CM</t>
    <phoneticPr fontId="55" type="noConversion"/>
  </si>
  <si>
    <t>M</t>
    <phoneticPr fontId="55" type="noConversion"/>
  </si>
  <si>
    <t>GK</t>
    <phoneticPr fontId="55" type="noConversion"/>
  </si>
  <si>
    <t>LB</t>
    <phoneticPr fontId="55" type="noConversion"/>
  </si>
  <si>
    <t>RB</t>
    <phoneticPr fontId="55" type="noConversion"/>
  </si>
  <si>
    <t>DM</t>
    <phoneticPr fontId="55" type="noConversion"/>
  </si>
  <si>
    <t>RW</t>
    <phoneticPr fontId="55" type="noConversion"/>
  </si>
  <si>
    <t>CM</t>
    <phoneticPr fontId="55" type="noConversion"/>
  </si>
  <si>
    <t>AM</t>
    <phoneticPr fontId="55" type="noConversion"/>
  </si>
  <si>
    <t>CB</t>
    <phoneticPr fontId="55" type="noConversion"/>
  </si>
  <si>
    <t>M</t>
    <phoneticPr fontId="55" type="noConversion"/>
  </si>
  <si>
    <t>CF</t>
    <phoneticPr fontId="55" type="noConversion"/>
  </si>
  <si>
    <t>GK</t>
    <phoneticPr fontId="55" type="noConversion"/>
  </si>
  <si>
    <t>CB</t>
    <phoneticPr fontId="55" type="noConversion"/>
  </si>
  <si>
    <t>LB</t>
    <phoneticPr fontId="55" type="noConversion"/>
  </si>
  <si>
    <t>RB</t>
    <phoneticPr fontId="55" type="noConversion"/>
  </si>
  <si>
    <t>SS</t>
    <phoneticPr fontId="55" type="noConversion"/>
  </si>
  <si>
    <t>CM</t>
    <phoneticPr fontId="55" type="noConversion"/>
  </si>
  <si>
    <t>DM</t>
    <phoneticPr fontId="55" type="noConversion"/>
  </si>
  <si>
    <t>RM</t>
    <phoneticPr fontId="55" type="noConversion"/>
  </si>
  <si>
    <t>CF</t>
    <phoneticPr fontId="55" type="noConversion"/>
  </si>
  <si>
    <t>LM</t>
    <phoneticPr fontId="55" type="noConversion"/>
  </si>
  <si>
    <t>LW</t>
    <phoneticPr fontId="55" type="noConversion"/>
  </si>
  <si>
    <t>CF</t>
    <phoneticPr fontId="55" type="noConversion"/>
  </si>
  <si>
    <t>GK</t>
    <phoneticPr fontId="55" type="noConversion"/>
  </si>
  <si>
    <t>LB</t>
    <phoneticPr fontId="55" type="noConversion"/>
  </si>
  <si>
    <t>RB</t>
    <phoneticPr fontId="55" type="noConversion"/>
  </si>
  <si>
    <t>CB</t>
    <phoneticPr fontId="55" type="noConversion"/>
  </si>
  <si>
    <t>DM</t>
    <phoneticPr fontId="55" type="noConversion"/>
  </si>
  <si>
    <t>Gk</t>
    <phoneticPr fontId="55" type="noConversion"/>
  </si>
  <si>
    <t>GK</t>
    <phoneticPr fontId="55" type="noConversion"/>
  </si>
  <si>
    <t>GK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</si>
  <si>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</si>
  <si>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</si>
  <si>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</si>
  <si>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</t>
    <phoneticPr fontId="52" type="noConversion"/>
  </si>
  <si>
    <t>b</t>
    <phoneticPr fontId="55" type="noConversion"/>
  </si>
  <si>
    <t>s</t>
    <phoneticPr fontId="55" type="noConversion"/>
  </si>
  <si>
    <t>X1</t>
    <phoneticPr fontId="55" type="noConversion"/>
  </si>
  <si>
    <t>X</t>
    <phoneticPr fontId="52" type="noConversion"/>
  </si>
  <si>
    <t>X-</t>
    <phoneticPr fontId="52" type="noConversion"/>
  </si>
  <si>
    <t>b</t>
    <phoneticPr fontId="52" type="noConversion"/>
  </si>
  <si>
    <t>s</t>
    <phoneticPr fontId="52" type="noConversion"/>
  </si>
  <si>
    <t>X1</t>
    <phoneticPr fontId="52" type="noConversion"/>
  </si>
  <si>
    <t>inj</t>
    <phoneticPr fontId="55" type="noConversion"/>
  </si>
  <si>
    <t>inj</t>
    <phoneticPr fontId="55" type="noConversion"/>
  </si>
  <si>
    <t>Yosuke KAWAI</t>
    <phoneticPr fontId="55" type="noConversion"/>
  </si>
  <si>
    <t>ban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</si>
  <si>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</si>
  <si>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</si>
  <si>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</si>
  <si>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</si>
  <si>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</si>
  <si>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</si>
  <si>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</si>
  <si>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</si>
  <si>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</si>
  <si>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X-1</t>
    <phoneticPr fontId="55" type="noConversion"/>
  </si>
  <si>
    <t>X-1</t>
    <phoneticPr fontId="55" type="noConversion"/>
  </si>
  <si>
    <t>X-</t>
    <phoneticPr fontId="55" type="noConversion"/>
  </si>
  <si>
    <t>b</t>
    <phoneticPr fontId="55" type="noConversion"/>
  </si>
  <si>
    <t>AM</t>
    <phoneticPr fontId="55" type="noConversion"/>
  </si>
  <si>
    <t>CM</t>
    <phoneticPr fontId="55" type="noConversion"/>
  </si>
  <si>
    <t>inj</t>
    <phoneticPr fontId="55" type="noConversion"/>
  </si>
  <si>
    <t>LB</t>
    <phoneticPr fontId="55" type="noConversion"/>
  </si>
  <si>
    <t>inj</t>
    <phoneticPr fontId="55" type="noConversion"/>
  </si>
  <si>
    <t>DM</t>
    <phoneticPr fontId="55" type="noConversion"/>
  </si>
  <si>
    <t>RB</t>
    <phoneticPr fontId="55" type="noConversion"/>
  </si>
  <si>
    <t>RM</t>
    <phoneticPr fontId="55" type="noConversion"/>
  </si>
  <si>
    <t>inj</t>
    <phoneticPr fontId="55" type="noConversion"/>
  </si>
  <si>
    <t>CB</t>
    <phoneticPr fontId="55" type="noConversion"/>
  </si>
  <si>
    <t>A</t>
    <phoneticPr fontId="55" type="noConversion"/>
  </si>
  <si>
    <t>SS</t>
    <phoneticPr fontId="55" type="noConversion"/>
  </si>
  <si>
    <t>CF</t>
    <phoneticPr fontId="55" type="noConversion"/>
  </si>
  <si>
    <t>ban</t>
    <phoneticPr fontId="52" type="noConversion"/>
  </si>
  <si>
    <t>inj</t>
    <phoneticPr fontId="52" type="noConversion"/>
  </si>
  <si>
    <t>inj</t>
    <phoneticPr fontId="52" type="noConversion"/>
  </si>
  <si>
    <t>inj</t>
    <phoneticPr fontId="52" type="noConversion"/>
  </si>
  <si>
    <t>b</t>
    <phoneticPr fontId="13" type="noConversion"/>
  </si>
  <si>
    <t>s</t>
    <phoneticPr fontId="13" type="noConversion"/>
  </si>
  <si>
    <t>X</t>
    <phoneticPr fontId="13" type="noConversion"/>
  </si>
  <si>
    <t>X-</t>
    <phoneticPr fontId="13" type="noConversion"/>
  </si>
  <si>
    <t>LW</t>
    <phoneticPr fontId="55" type="noConversion"/>
  </si>
  <si>
    <t>GK</t>
    <phoneticPr fontId="55" type="noConversion"/>
  </si>
  <si>
    <t>LM</t>
    <phoneticPr fontId="55" type="noConversion"/>
  </si>
  <si>
    <t>RW</t>
    <phoneticPr fontId="55" type="noConversion"/>
  </si>
  <si>
    <t>D</t>
    <phoneticPr fontId="55" type="noConversion"/>
  </si>
  <si>
    <t>DUDU</t>
    <phoneticPr fontId="55" type="noConversion"/>
  </si>
  <si>
    <t>LEANDRO</t>
    <phoneticPr fontId="55" type="noConversion"/>
  </si>
  <si>
    <t>X</t>
    <phoneticPr fontId="52" type="noConversion"/>
  </si>
  <si>
    <t>X-1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</si>
  <si>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</si>
  <si>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</si>
  <si>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</si>
  <si>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</si>
  <si>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</si>
  <si>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</si>
  <si>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</si>
  <si>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</si>
  <si>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inj</t>
    <phoneticPr fontId="55" type="noConversion"/>
  </si>
  <si>
    <t>X-1</t>
    <phoneticPr fontId="52" type="noConversion"/>
  </si>
  <si>
    <t>X1</t>
    <phoneticPr fontId="13" type="noConversion"/>
  </si>
  <si>
    <t>XA</t>
    <phoneticPr fontId="55" type="noConversion"/>
  </si>
  <si>
    <t>X-A</t>
    <phoneticPr fontId="52" type="noConversion"/>
  </si>
  <si>
    <t>XA</t>
    <phoneticPr fontId="52" type="noConversion"/>
  </si>
  <si>
    <t>X-A</t>
    <phoneticPr fontId="13" type="noConversion"/>
  </si>
  <si>
    <t>X</t>
    <phoneticPr fontId="55" type="noConversion"/>
  </si>
  <si>
    <t>X</t>
    <phoneticPr fontId="52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</si>
  <si>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</si>
  <si>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</si>
  <si>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</si>
  <si>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s1</t>
    <phoneticPr fontId="55" type="noConversion"/>
  </si>
  <si>
    <t>X1</t>
    <phoneticPr fontId="55" type="noConversion"/>
  </si>
  <si>
    <t>XA</t>
    <phoneticPr fontId="55" type="noConversion"/>
  </si>
  <si>
    <t>X</t>
    <phoneticPr fontId="52" type="noConversion"/>
  </si>
  <si>
    <t>X-</t>
    <phoneticPr fontId="52" type="noConversion"/>
  </si>
  <si>
    <t>X</t>
    <phoneticPr fontId="52" type="noConversion"/>
  </si>
  <si>
    <t>s</t>
    <phoneticPr fontId="52" type="noConversion"/>
  </si>
  <si>
    <t>b</t>
    <phoneticPr fontId="52" type="noConversion"/>
  </si>
  <si>
    <t>s1</t>
    <phoneticPr fontId="52" type="noConversion"/>
  </si>
  <si>
    <t>X</t>
    <phoneticPr fontId="52" type="noConversion"/>
  </si>
  <si>
    <t>b</t>
    <phoneticPr fontId="55" type="noConversion"/>
  </si>
  <si>
    <t>b</t>
    <phoneticPr fontId="55" type="noConversion"/>
  </si>
  <si>
    <t>X-1</t>
    <phoneticPr fontId="55" type="noConversion"/>
  </si>
  <si>
    <t>s1</t>
    <phoneticPr fontId="52" type="noConversion"/>
  </si>
  <si>
    <t>X-1</t>
    <phoneticPr fontId="52" type="noConversion"/>
  </si>
  <si>
    <t>X-</t>
    <phoneticPr fontId="55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</si>
  <si>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</si>
  <si>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</si>
  <si>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</si>
  <si>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</si>
  <si>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</si>
  <si>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</si>
  <si>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</si>
  <si>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</si>
  <si>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</si>
  <si>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</si>
  <si>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</si>
  <si>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</si>
  <si>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</si>
  <si>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X1</t>
    <phoneticPr fontId="52" type="noConversion"/>
  </si>
  <si>
    <t>b</t>
    <phoneticPr fontId="55" type="noConversion"/>
  </si>
  <si>
    <t>s</t>
    <phoneticPr fontId="55" type="noConversion"/>
  </si>
  <si>
    <t>X-2</t>
    <phoneticPr fontId="55" type="noConversion"/>
  </si>
  <si>
    <t>X-A</t>
    <phoneticPr fontId="55" type="noConversion"/>
  </si>
  <si>
    <t>b</t>
    <phoneticPr fontId="52" type="noConversion"/>
  </si>
  <si>
    <t>S</t>
    <phoneticPr fontId="52" type="noConversion"/>
  </si>
  <si>
    <t>X1</t>
    <phoneticPr fontId="52" type="noConversion"/>
  </si>
  <si>
    <t>F. Sbuttoni</t>
  </si>
  <si>
    <t>inj</t>
    <phoneticPr fontId="55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</si>
  <si>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</si>
  <si>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</si>
  <si>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</si>
  <si>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</si>
  <si>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</si>
  <si>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Takahiro MASUKAWA</t>
    <phoneticPr fontId="55" type="noConversion"/>
  </si>
  <si>
    <t>X-</t>
    <phoneticPr fontId="52" type="noConversion"/>
  </si>
  <si>
    <t>Kota MIZUNUMA</t>
    <phoneticPr fontId="55" type="noConversion"/>
  </si>
  <si>
    <t>inj</t>
    <phoneticPr fontId="52" type="noConversion"/>
  </si>
  <si>
    <t>inj</t>
    <phoneticPr fontId="52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</si>
  <si>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</si>
  <si>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</si>
  <si>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</si>
  <si>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</si>
  <si>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X-</t>
    <phoneticPr fontId="13" type="noConversion"/>
  </si>
  <si>
    <t>XA</t>
    <phoneticPr fontId="13" type="noConversion"/>
  </si>
  <si>
    <t>s1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</si>
  <si>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</si>
  <si>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</si>
  <si>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</si>
  <si>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</si>
  <si>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inj</t>
    <phoneticPr fontId="13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</si>
  <si>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</si>
  <si>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</si>
  <si>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</si>
  <si>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</si>
  <si>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inj</t>
    <phoneticPr fontId="55" type="noConversion"/>
  </si>
  <si>
    <t>s</t>
    <phoneticPr fontId="55" type="noConversion"/>
  </si>
  <si>
    <t>b</t>
    <phoneticPr fontId="55" type="noConversion"/>
  </si>
  <si>
    <t>X</t>
    <phoneticPr fontId="52" type="noConversion"/>
  </si>
  <si>
    <t>X-</t>
    <phoneticPr fontId="52" type="noConversion"/>
  </si>
  <si>
    <t>X1</t>
    <phoneticPr fontId="52" type="noConversion"/>
  </si>
  <si>
    <t>X1</t>
    <phoneticPr fontId="52" type="noConversion"/>
  </si>
  <si>
    <t>X</t>
    <phoneticPr fontId="52" type="noConversion"/>
  </si>
  <si>
    <t>s</t>
    <phoneticPr fontId="52" type="noConversion"/>
  </si>
  <si>
    <t>b</t>
    <phoneticPr fontId="52" type="noConversion"/>
  </si>
  <si>
    <t>X-A</t>
    <phoneticPr fontId="52" type="noConversion"/>
  </si>
  <si>
    <t>X</t>
    <phoneticPr fontId="52" type="noConversion"/>
  </si>
  <si>
    <t>X1</t>
    <phoneticPr fontId="52" type="noConversion"/>
  </si>
  <si>
    <t>X-</t>
    <phoneticPr fontId="52" type="noConversion"/>
  </si>
  <si>
    <t>XA</t>
    <phoneticPr fontId="52" type="noConversion"/>
  </si>
  <si>
    <t>X1</t>
    <phoneticPr fontId="55" type="noConversion"/>
  </si>
  <si>
    <t>X-1</t>
    <phoneticPr fontId="55" type="noConversion"/>
  </si>
  <si>
    <t>X1</t>
    <phoneticPr fontId="55" type="noConversion"/>
  </si>
  <si>
    <t>s1</t>
    <phoneticPr fontId="55" type="noConversion"/>
  </si>
  <si>
    <t>XA</t>
    <phoneticPr fontId="55" type="noConversion"/>
  </si>
  <si>
    <t>sA</t>
    <phoneticPr fontId="55" type="noConversion"/>
  </si>
  <si>
    <t>s1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</si>
  <si>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</si>
  <si>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</si>
  <si>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</si>
  <si>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</si>
  <si>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</si>
  <si>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</si>
  <si>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</si>
  <si>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</si>
  <si>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</si>
  <si>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</si>
  <si>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</si>
  <si>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</si>
  <si>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</si>
  <si>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</si>
  <si>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</si>
  <si>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</si>
  <si>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</si>
  <si>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</si>
  <si>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</si>
  <si>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</si>
  <si>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</si>
  <si>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</si>
  <si>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</si>
  <si>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sA</t>
    <phoneticPr fontId="55" type="noConversion"/>
  </si>
  <si>
    <t>X1</t>
    <phoneticPr fontId="55" type="noConversion"/>
  </si>
  <si>
    <t>XA</t>
    <phoneticPr fontId="55" type="noConversion"/>
  </si>
  <si>
    <t>s</t>
    <phoneticPr fontId="55" type="noConversion"/>
  </si>
  <si>
    <t>b</t>
    <phoneticPr fontId="55" type="noConversion"/>
  </si>
  <si>
    <t>s1</t>
    <phoneticPr fontId="55" type="noConversion"/>
  </si>
  <si>
    <t>X-1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</si>
  <si>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</si>
  <si>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</si>
  <si>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</si>
  <si>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</si>
  <si>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</si>
  <si>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</si>
  <si>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</si>
  <si>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X1</t>
    <phoneticPr fontId="52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</si>
  <si>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</si>
  <si>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</si>
  <si>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</si>
  <si>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</si>
  <si>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</si>
  <si>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</si>
  <si>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s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</si>
  <si>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</si>
  <si>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</si>
  <si>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</si>
  <si>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5" type="noConversion"/>
  </si>
  <si>
    <t>X1</t>
    <phoneticPr fontId="55" type="noConversion"/>
  </si>
  <si>
    <t>XA</t>
    <phoneticPr fontId="55" type="noConversion"/>
  </si>
  <si>
    <t>sA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</si>
  <si>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</si>
  <si>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</si>
  <si>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</si>
  <si>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</si>
  <si>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</si>
  <si>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</si>
  <si>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X1</t>
    <phoneticPr fontId="55" type="noConversion"/>
  </si>
  <si>
    <t>SA</t>
    <phoneticPr fontId="55" type="noConversion"/>
  </si>
  <si>
    <t>b</t>
    <phoneticPr fontId="55" type="noConversion"/>
  </si>
  <si>
    <t>X-1</t>
    <phoneticPr fontId="55" type="noConversion"/>
  </si>
  <si>
    <t>X-</t>
    <phoneticPr fontId="55" type="noConversion"/>
  </si>
  <si>
    <t>s</t>
    <phoneticPr fontId="55" type="noConversion"/>
  </si>
  <si>
    <t>S</t>
    <phoneticPr fontId="13" type="noConversion"/>
  </si>
  <si>
    <t>s</t>
    <phoneticPr fontId="55" type="noConversion"/>
  </si>
  <si>
    <t>b</t>
    <phoneticPr fontId="55" type="noConversion"/>
  </si>
  <si>
    <t>sA</t>
    <phoneticPr fontId="52" type="noConversion"/>
  </si>
  <si>
    <t>X-A</t>
    <phoneticPr fontId="52" type="noConversion"/>
  </si>
  <si>
    <t>CB</t>
    <phoneticPr fontId="55" type="noConversion"/>
  </si>
  <si>
    <t>CM</t>
    <phoneticPr fontId="55" type="noConversion"/>
  </si>
  <si>
    <t>RB</t>
    <phoneticPr fontId="55" type="noConversion"/>
  </si>
  <si>
    <t>DM</t>
    <phoneticPr fontId="55" type="noConversion"/>
  </si>
  <si>
    <t>RW</t>
    <phoneticPr fontId="55" type="noConversion"/>
  </si>
  <si>
    <t>AM</t>
    <phoneticPr fontId="55" type="noConversion"/>
  </si>
  <si>
    <t>CF</t>
    <phoneticPr fontId="55" type="noConversion"/>
  </si>
  <si>
    <t>GK</t>
    <phoneticPr fontId="55" type="noConversion"/>
  </si>
  <si>
    <t>LB</t>
    <phoneticPr fontId="55" type="noConversion"/>
  </si>
  <si>
    <t>RM</t>
    <phoneticPr fontId="55" type="noConversion"/>
  </si>
  <si>
    <t>X-</t>
    <phoneticPr fontId="52" type="noConversion"/>
  </si>
  <si>
    <t>inj</t>
    <phoneticPr fontId="52" type="noConversion"/>
  </si>
  <si>
    <t>X</t>
    <phoneticPr fontId="52" type="noConversion"/>
  </si>
  <si>
    <t>b</t>
    <phoneticPr fontId="52" type="noConversion"/>
  </si>
  <si>
    <t>s</t>
    <phoneticPr fontId="52" type="noConversion"/>
  </si>
  <si>
    <t>b</t>
    <phoneticPr fontId="55" type="noConversion"/>
  </si>
  <si>
    <t>inj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</si>
  <si>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</si>
  <si>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</si>
  <si>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</si>
  <si>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X</t>
    <phoneticPr fontId="55" type="noConversion"/>
  </si>
  <si>
    <t>GK</t>
    <phoneticPr fontId="55" type="noConversion"/>
  </si>
  <si>
    <t>CB</t>
    <phoneticPr fontId="55" type="noConversion"/>
  </si>
  <si>
    <t>RB</t>
    <phoneticPr fontId="55" type="noConversion"/>
  </si>
  <si>
    <t>LM</t>
    <phoneticPr fontId="55" type="noConversion"/>
  </si>
  <si>
    <t>RM</t>
    <phoneticPr fontId="55" type="noConversion"/>
  </si>
  <si>
    <t>RM</t>
    <phoneticPr fontId="55" type="noConversion"/>
  </si>
  <si>
    <t>AM</t>
    <phoneticPr fontId="55" type="noConversion"/>
  </si>
  <si>
    <t>AM</t>
    <phoneticPr fontId="55" type="noConversion"/>
  </si>
  <si>
    <t>CF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</si>
  <si>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</si>
  <si>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</si>
  <si>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</si>
  <si>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</si>
  <si>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OG</t>
    <phoneticPr fontId="55" type="noConversion"/>
  </si>
  <si>
    <t>s</t>
  </si>
  <si>
    <t>b</t>
  </si>
  <si>
    <t>X-</t>
  </si>
  <si>
    <t>X</t>
  </si>
  <si>
    <t>X1</t>
    <phoneticPr fontId="55" type="noConversion"/>
  </si>
  <si>
    <t>X-1</t>
    <phoneticPr fontId="55" type="noConversion"/>
  </si>
  <si>
    <t>X2</t>
    <phoneticPr fontId="55" type="noConversion"/>
  </si>
  <si>
    <t>s1</t>
    <phoneticPr fontId="55" type="noConversion"/>
  </si>
  <si>
    <t>PETER UTAKA</t>
    <phoneticPr fontId="55" type="noConversion"/>
  </si>
  <si>
    <t>ピーター　ウタカ</t>
    <phoneticPr fontId="55" type="noConversion"/>
  </si>
  <si>
    <t>s1</t>
    <phoneticPr fontId="55" type="noConversion"/>
  </si>
  <si>
    <t>X1</t>
    <phoneticPr fontId="52" type="noConversion"/>
  </si>
  <si>
    <t>X1</t>
    <phoneticPr fontId="55" type="noConversion"/>
  </si>
  <si>
    <t>s1</t>
    <phoneticPr fontId="55" type="noConversion"/>
  </si>
  <si>
    <t>ban</t>
    <phoneticPr fontId="55" type="noConversion"/>
  </si>
  <si>
    <t>X1</t>
    <phoneticPr fontId="55" type="noConversion"/>
  </si>
  <si>
    <t>s2</t>
    <phoneticPr fontId="52" type="noConversion"/>
  </si>
  <si>
    <t>チアゴ　ガリャルド</t>
    <phoneticPr fontId="52" type="noConversion"/>
  </si>
  <si>
    <t>X-</t>
    <phoneticPr fontId="52" type="noConversion"/>
  </si>
  <si>
    <t>X1</t>
    <phoneticPr fontId="13" type="noConversion"/>
  </si>
  <si>
    <t>X1</t>
    <phoneticPr fontId="13" type="noConversion"/>
  </si>
  <si>
    <t>X-1</t>
    <phoneticPr fontId="13" type="noConversion"/>
  </si>
  <si>
    <t>X1</t>
    <phoneticPr fontId="52" type="noConversion"/>
  </si>
  <si>
    <t>S-</t>
    <phoneticPr fontId="52" type="noConversion"/>
  </si>
  <si>
    <t>ban</t>
    <phoneticPr fontId="52" type="noConversion"/>
  </si>
  <si>
    <t>櫻内　渚</t>
    <phoneticPr fontId="55" type="noConversion"/>
  </si>
  <si>
    <t>X</t>
    <phoneticPr fontId="55" type="noConversion"/>
  </si>
  <si>
    <t>Genki OMAE</t>
    <phoneticPr fontId="55" type="noConversion"/>
  </si>
  <si>
    <t>inj</t>
    <phoneticPr fontId="13" type="noConversion"/>
  </si>
  <si>
    <t>inj</t>
    <phoneticPr fontId="13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</si>
  <si>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</si>
  <si>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</si>
  <si>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</si>
  <si>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</si>
  <si>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</si>
  <si>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</si>
  <si>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</si>
  <si>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</si>
  <si>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</si>
  <si>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</si>
  <si>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</si>
  <si>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</si>
  <si>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</si>
  <si>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</si>
  <si>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</si>
  <si>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</si>
  <si>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</si>
  <si>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</si>
  <si>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</si>
  <si>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</si>
  <si>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2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</si>
  <si>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</si>
  <si>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</si>
  <si>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</si>
  <si>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</si>
  <si>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</si>
  <si>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</si>
  <si>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</si>
  <si>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</si>
  <si>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b</t>
    <phoneticPr fontId="55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</si>
  <si>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</si>
  <si>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</si>
  <si>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</si>
  <si>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</si>
  <si>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</si>
  <si>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</si>
  <si>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</si>
  <si>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</si>
  <si>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</si>
  <si>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</si>
  <si>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X</t>
    <phoneticPr fontId="55" type="noConversion"/>
  </si>
  <si>
    <t>XA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</si>
  <si>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</si>
  <si>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</si>
  <si>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</si>
  <si>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X-1</t>
    <phoneticPr fontId="55" type="noConversion"/>
  </si>
  <si>
    <t>XA</t>
    <phoneticPr fontId="52" type="noConversion"/>
  </si>
  <si>
    <t>X-</t>
    <phoneticPr fontId="52" type="noConversion"/>
  </si>
  <si>
    <t>X</t>
    <phoneticPr fontId="52" type="noConversion"/>
  </si>
  <si>
    <t>b</t>
    <phoneticPr fontId="52" type="noConversion"/>
  </si>
  <si>
    <t>b</t>
    <phoneticPr fontId="52" type="noConversion"/>
  </si>
  <si>
    <t>s</t>
    <phoneticPr fontId="52" type="noConversion"/>
  </si>
  <si>
    <t>s</t>
    <phoneticPr fontId="52" type="noConversion"/>
  </si>
  <si>
    <t>s</t>
    <phoneticPr fontId="52" type="noConversion"/>
  </si>
  <si>
    <t>X-</t>
    <phoneticPr fontId="52" type="noConversion"/>
  </si>
  <si>
    <t>阿部　翔平</t>
  </si>
  <si>
    <t>X-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</si>
  <si>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</si>
  <si>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</si>
  <si>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</si>
  <si>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</si>
  <si>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</si>
  <si>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</si>
  <si>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X-1</t>
    <phoneticPr fontId="52" type="noConversion"/>
  </si>
  <si>
    <t>X1</t>
    <phoneticPr fontId="55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</si>
  <si>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</si>
  <si>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</si>
  <si>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</si>
  <si>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</si>
  <si>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</si>
  <si>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</si>
  <si>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</si>
  <si>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X1</t>
    <phoneticPr fontId="13" type="noConversion"/>
  </si>
  <si>
    <t>s1</t>
    <phoneticPr fontId="13" type="noConversion"/>
  </si>
  <si>
    <t>XA</t>
    <phoneticPr fontId="13" type="noConversion"/>
  </si>
  <si>
    <t>X</t>
    <phoneticPr fontId="52" type="noConversion"/>
  </si>
  <si>
    <t>X-</t>
    <phoneticPr fontId="52" type="noConversion"/>
  </si>
  <si>
    <t>b</t>
    <phoneticPr fontId="52" type="noConversion"/>
  </si>
  <si>
    <t>s</t>
    <phoneticPr fontId="52" type="noConversion"/>
  </si>
  <si>
    <t>s</t>
    <phoneticPr fontId="52" type="noConversion"/>
  </si>
  <si>
    <t>b</t>
    <phoneticPr fontId="55" type="noConversion"/>
  </si>
  <si>
    <t>X-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</si>
  <si>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</si>
  <si>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</si>
  <si>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</si>
  <si>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X1</t>
    <phoneticPr fontId="55" type="noConversion"/>
  </si>
  <si>
    <t>SA</t>
    <phoneticPr fontId="55" type="noConversion"/>
  </si>
  <si>
    <t>X-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</si>
  <si>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</si>
  <si>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</si>
  <si>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</si>
  <si>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</si>
  <si>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</si>
  <si>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X-1</t>
    <phoneticPr fontId="55" type="noConversion"/>
  </si>
  <si>
    <t>X-A</t>
    <phoneticPr fontId="55" type="noConversion"/>
  </si>
  <si>
    <t>X-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</si>
  <si>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</si>
  <si>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</si>
  <si>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</si>
  <si>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</si>
  <si>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</si>
  <si>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</si>
  <si>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</si>
  <si>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s1</t>
    <phoneticPr fontId="55" type="noConversion"/>
  </si>
  <si>
    <t>X1</t>
    <phoneticPr fontId="55" type="noConversion"/>
  </si>
  <si>
    <t>XA</t>
    <phoneticPr fontId="55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</si>
  <si>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</si>
  <si>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</si>
  <si>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</si>
  <si>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</si>
  <si>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</si>
  <si>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</si>
  <si>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</si>
  <si>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</si>
  <si>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</si>
  <si>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</si>
  <si>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</si>
  <si>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X1</t>
    <phoneticPr fontId="55" type="noConversion"/>
  </si>
  <si>
    <t>inj</t>
    <phoneticPr fontId="55" type="noConversion"/>
  </si>
  <si>
    <t>inj</t>
    <phoneticPr fontId="55" type="noConversion"/>
  </si>
  <si>
    <t>ban</t>
    <phoneticPr fontId="55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</si>
  <si>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</si>
  <si>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</si>
  <si>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</si>
  <si>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GK</t>
    <phoneticPr fontId="55" type="noConversion"/>
  </si>
  <si>
    <t>イ　ユノ</t>
    <phoneticPr fontId="55" type="noConversion"/>
  </si>
  <si>
    <t>細貝　萌</t>
    <phoneticPr fontId="52" type="noConversion"/>
  </si>
  <si>
    <t>DM</t>
    <phoneticPr fontId="52" type="noConversion"/>
  </si>
  <si>
    <t>髙萩　洋次郎</t>
    <phoneticPr fontId="55" type="noConversion"/>
  </si>
  <si>
    <t>Takuya KIDA</t>
    <phoneticPr fontId="55" type="noConversion"/>
  </si>
  <si>
    <t>Makoto KAKUDA</t>
    <phoneticPr fontId="55" type="noConversion"/>
  </si>
  <si>
    <t>KIM Jin Hyeon</t>
    <phoneticPr fontId="55" type="noConversion"/>
  </si>
  <si>
    <t>inj</t>
    <phoneticPr fontId="55" type="noConversion"/>
  </si>
  <si>
    <t>inj</t>
    <phoneticPr fontId="52" type="noConversion"/>
  </si>
  <si>
    <t>inj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</si>
  <si>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</si>
  <si>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</si>
  <si>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</si>
  <si>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</si>
  <si>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</si>
  <si>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</si>
  <si>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X1</t>
    <phoneticPr fontId="52" type="noConversion"/>
  </si>
  <si>
    <t>s1</t>
    <phoneticPr fontId="52" type="noConversion"/>
  </si>
  <si>
    <t>XA</t>
    <phoneticPr fontId="52" type="noConversion"/>
  </si>
  <si>
    <t>X1</t>
    <phoneticPr fontId="13" type="noConversion"/>
  </si>
  <si>
    <t>XA</t>
    <phoneticPr fontId="13" type="noConversion"/>
  </si>
  <si>
    <t>s</t>
    <phoneticPr fontId="13" type="noConversion"/>
  </si>
  <si>
    <t>XA</t>
    <phoneticPr fontId="55" type="noConversion"/>
  </si>
  <si>
    <t>s1</t>
    <phoneticPr fontId="55" type="noConversion"/>
  </si>
  <si>
    <t>s</t>
    <phoneticPr fontId="55" type="noConversion"/>
  </si>
  <si>
    <t>X1</t>
    <phoneticPr fontId="55" type="noConversion"/>
  </si>
  <si>
    <t>X2</t>
    <phoneticPr fontId="55" type="noConversion"/>
  </si>
  <si>
    <t>XA</t>
    <phoneticPr fontId="55" type="noConversion"/>
  </si>
  <si>
    <t>XA</t>
    <phoneticPr fontId="55" type="noConversion"/>
  </si>
  <si>
    <t>s2</t>
    <phoneticPr fontId="55" type="noConversion"/>
  </si>
  <si>
    <t>XA</t>
    <phoneticPr fontId="55" type="noConversion"/>
  </si>
  <si>
    <t>s1</t>
    <phoneticPr fontId="55" type="noConversion"/>
  </si>
  <si>
    <t>X-1</t>
    <phoneticPr fontId="55" type="noConversion"/>
  </si>
  <si>
    <t>X1</t>
    <phoneticPr fontId="55" type="noConversion"/>
  </si>
  <si>
    <t>S</t>
    <phoneticPr fontId="55" type="noConversion"/>
  </si>
  <si>
    <t>X-1</t>
    <phoneticPr fontId="55" type="noConversion"/>
  </si>
  <si>
    <t>XA</t>
    <phoneticPr fontId="55" type="noConversion"/>
  </si>
  <si>
    <t>XA</t>
    <phoneticPr fontId="55" type="noConversion"/>
  </si>
  <si>
    <t>XA</t>
    <phoneticPr fontId="55" type="noConversion"/>
  </si>
  <si>
    <t>X-1</t>
    <phoneticPr fontId="52" type="noConversion"/>
  </si>
  <si>
    <t>X-A</t>
    <phoneticPr fontId="52" type="noConversion"/>
  </si>
  <si>
    <t>X1</t>
    <phoneticPr fontId="55" type="noConversion"/>
  </si>
  <si>
    <t>X1</t>
    <phoneticPr fontId="55" type="noConversion"/>
  </si>
  <si>
    <t>S-</t>
    <phoneticPr fontId="55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</si>
  <si>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</si>
  <si>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</si>
  <si>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</si>
  <si>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</si>
  <si>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</si>
  <si>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</si>
  <si>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inj</t>
    <phoneticPr fontId="55" type="noConversion"/>
  </si>
  <si>
    <t>Yusuke TASAKA</t>
    <phoneticPr fontId="52" type="noConversion"/>
  </si>
  <si>
    <t>Hiroyuki ABE</t>
    <phoneticPr fontId="52" type="noConversion"/>
  </si>
  <si>
    <t>Kosuke NAKAMACHI</t>
    <phoneticPr fontId="55" type="noConversion"/>
  </si>
  <si>
    <t>Nobuhiro KATO</t>
    <phoneticPr fontId="55" type="noConversion"/>
  </si>
  <si>
    <t>FREIRE</t>
    <phoneticPr fontId="55" type="noConversion"/>
  </si>
  <si>
    <t>inj</t>
    <phoneticPr fontId="55" type="noConversion"/>
  </si>
  <si>
    <t>inj</t>
    <phoneticPr fontId="13" type="noConversion"/>
  </si>
  <si>
    <t>ine</t>
    <phoneticPr fontId="55" type="noConversion"/>
  </si>
  <si>
    <t>inj</t>
    <phoneticPr fontId="55" type="noConversion"/>
  </si>
  <si>
    <t>Yusuke TANAKA</t>
    <phoneticPr fontId="55" type="noConversion"/>
  </si>
  <si>
    <t>Yuki HORIGOME</t>
    <phoneticPr fontId="55" type="noConversion"/>
  </si>
  <si>
    <t>Tsubasa OYA</t>
    <phoneticPr fontId="55" type="noConversion"/>
  </si>
  <si>
    <t>Yusuke SEGAWA</t>
    <phoneticPr fontId="55" type="noConversion"/>
  </si>
  <si>
    <t>Tatsuya YAMASHITA</t>
    <phoneticPr fontId="55" type="noConversion"/>
  </si>
  <si>
    <t>Kazuki FUKAI</t>
    <phoneticPr fontId="55" type="noConversion"/>
  </si>
  <si>
    <t>Kengo ISHII</t>
    <phoneticPr fontId="55" type="noConversion"/>
  </si>
  <si>
    <t>S-</t>
    <phoneticPr fontId="55" type="noConversion"/>
  </si>
  <si>
    <t>X3</t>
    <phoneticPr fontId="55" type="noConversion"/>
  </si>
  <si>
    <t>OG</t>
    <phoneticPr fontId="55" type="noConversion"/>
  </si>
  <si>
    <t>S</t>
    <phoneticPr fontId="55" type="noConversion"/>
  </si>
  <si>
    <t>X-A</t>
    <phoneticPr fontId="55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</si>
  <si>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</si>
  <si>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</si>
  <si>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</si>
  <si>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</si>
  <si>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</si>
  <si>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</si>
  <si>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</si>
  <si>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</si>
  <si>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</si>
  <si>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</si>
  <si>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</si>
  <si>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</si>
  <si>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</si>
  <si>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</si>
  <si>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</si>
  <si>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</si>
  <si>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</si>
  <si>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</si>
  <si>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</si>
  <si>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</si>
  <si>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</si>
  <si>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</si>
  <si>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</si>
  <si>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</si>
  <si>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</si>
  <si>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</si>
  <si>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s1</t>
    <phoneticPr fontId="55" type="noConversion"/>
  </si>
  <si>
    <t>X-1</t>
    <phoneticPr fontId="52" type="noConversion"/>
  </si>
  <si>
    <t>X1</t>
    <phoneticPr fontId="55" type="noConversion"/>
  </si>
  <si>
    <t>s</t>
    <phoneticPr fontId="52" type="noConversion"/>
  </si>
  <si>
    <t>b</t>
    <phoneticPr fontId="52" type="noConversion"/>
  </si>
  <si>
    <t>XA</t>
    <phoneticPr fontId="55" type="noConversion"/>
  </si>
  <si>
    <t>X-</t>
    <phoneticPr fontId="52" type="noConversion"/>
  </si>
  <si>
    <t>X-</t>
    <phoneticPr fontId="52" type="noConversion"/>
  </si>
  <si>
    <t>b</t>
    <phoneticPr fontId="52" type="noConversion"/>
  </si>
  <si>
    <t>b</t>
    <phoneticPr fontId="52" type="noConversion"/>
  </si>
  <si>
    <t>X-</t>
    <phoneticPr fontId="52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</si>
  <si>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</si>
  <si>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</si>
  <si>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</si>
  <si>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</si>
  <si>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X-1</t>
    <phoneticPr fontId="55" type="noConversion"/>
  </si>
  <si>
    <t>X-A</t>
    <phoneticPr fontId="55" type="noConversion"/>
  </si>
  <si>
    <t>s</t>
    <phoneticPr fontId="55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</si>
  <si>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</si>
  <si>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</si>
  <si>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</si>
  <si>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XA</t>
    <phoneticPr fontId="55" type="noConversion"/>
  </si>
  <si>
    <t>X-</t>
    <phoneticPr fontId="52" type="noConversion"/>
  </si>
  <si>
    <t>s</t>
    <phoneticPr fontId="52" type="noConversion"/>
  </si>
  <si>
    <t>XA</t>
    <phoneticPr fontId="52" type="noConversion"/>
  </si>
  <si>
    <t>sA</t>
    <phoneticPr fontId="55" type="noConversion"/>
  </si>
  <si>
    <t>s1</t>
    <phoneticPr fontId="55" type="noConversion"/>
  </si>
  <si>
    <t>X-</t>
    <phoneticPr fontId="52" type="noConversion"/>
  </si>
  <si>
    <t>inj</t>
    <phoneticPr fontId="52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</si>
  <si>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</si>
  <si>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</si>
  <si>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</si>
  <si>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</si>
  <si>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</si>
  <si>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inj</t>
    <phoneticPr fontId="52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</si>
  <si>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</si>
  <si>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</si>
  <si>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</si>
  <si>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</si>
  <si>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</si>
  <si>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</si>
  <si>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</si>
  <si>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</si>
  <si>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</si>
  <si>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</si>
  <si>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</si>
  <si>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</si>
  <si>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</si>
  <si>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</si>
  <si>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</si>
  <si>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</si>
  <si>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</si>
  <si>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</si>
  <si>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</si>
  <si>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</si>
  <si>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</si>
  <si>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</si>
  <si>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</si>
  <si>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</si>
  <si>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</si>
  <si>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</si>
  <si>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</si>
  <si>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</si>
  <si>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</si>
  <si>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</si>
  <si>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</si>
  <si>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</si>
  <si>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</si>
  <si>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</si>
  <si>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</si>
  <si>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</si>
  <si>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</si>
  <si>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</t>
    <phoneticPr fontId="13" type="noConversion"/>
  </si>
  <si>
    <t>X-</t>
    <phoneticPr fontId="13" type="noConversion"/>
  </si>
  <si>
    <t>s1</t>
    <phoneticPr fontId="13" type="noConversion"/>
  </si>
  <si>
    <t>s</t>
    <phoneticPr fontId="13" type="noConversion"/>
  </si>
  <si>
    <t>b</t>
    <phoneticPr fontId="13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</si>
  <si>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</si>
  <si>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</si>
  <si>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</si>
  <si>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</si>
  <si>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S</t>
    <phoneticPr fontId="55" type="noConversion"/>
  </si>
  <si>
    <t>X-</t>
    <phoneticPr fontId="52" type="noConversion"/>
  </si>
  <si>
    <t>s</t>
    <phoneticPr fontId="52" type="noConversion"/>
  </si>
  <si>
    <t>Jin HIRATSUKA</t>
    <phoneticPr fontId="55" type="noConversion"/>
  </si>
  <si>
    <t>Yuta TAKI</t>
  </si>
  <si>
    <t>Seiya NIIZEKI</t>
  </si>
  <si>
    <t>b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</si>
  <si>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</si>
  <si>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</si>
  <si>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</si>
  <si>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</si>
  <si>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</si>
  <si>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</si>
  <si>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</si>
  <si>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</si>
  <si>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Ren FUJIMURA</t>
  </si>
  <si>
    <t>X-</t>
    <phoneticPr fontId="55" type="noConversion"/>
  </si>
  <si>
    <t>Keita IRUMAGAWA</t>
  </si>
  <si>
    <t>Kodai YAMAUCHI</t>
  </si>
  <si>
    <t>GK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</si>
  <si>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</si>
  <si>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</si>
  <si>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</si>
  <si>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</si>
  <si>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</si>
  <si>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</si>
  <si>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</si>
  <si>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</si>
  <si>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s</t>
    <phoneticPr fontId="55" type="noConversion"/>
  </si>
  <si>
    <t>b</t>
    <phoneticPr fontId="55" type="noConversion"/>
  </si>
  <si>
    <t>Kota YAMADA</t>
  </si>
  <si>
    <t>Kenta HORI</t>
  </si>
  <si>
    <t>b</t>
    <phoneticPr fontId="55" type="noConversion"/>
  </si>
  <si>
    <t>X-1</t>
    <phoneticPr fontId="55" type="noConversion"/>
  </si>
  <si>
    <t>b</t>
    <phoneticPr fontId="55" type="noConversion"/>
  </si>
  <si>
    <t>s1</t>
    <phoneticPr fontId="55" type="noConversion"/>
  </si>
  <si>
    <t>A</t>
    <phoneticPr fontId="55" type="noConversion"/>
  </si>
  <si>
    <t>M</t>
    <phoneticPr fontId="55" type="noConversion"/>
  </si>
  <si>
    <t>A</t>
    <phoneticPr fontId="55" type="noConversion"/>
  </si>
  <si>
    <t>M</t>
    <phoneticPr fontId="55" type="noConversion"/>
  </si>
  <si>
    <t>新関　成弥</t>
  </si>
  <si>
    <t>滝　裕太</t>
  </si>
  <si>
    <t>inj</t>
    <phoneticPr fontId="55" type="noConversion"/>
  </si>
  <si>
    <t>CB</t>
    <phoneticPr fontId="55" type="noConversion"/>
  </si>
  <si>
    <t>LB</t>
    <phoneticPr fontId="55" type="noConversion"/>
  </si>
  <si>
    <t>RB</t>
    <phoneticPr fontId="55" type="noConversion"/>
  </si>
  <si>
    <t>DM</t>
    <phoneticPr fontId="55" type="noConversion"/>
  </si>
  <si>
    <t>CM</t>
    <phoneticPr fontId="55" type="noConversion"/>
  </si>
  <si>
    <t>LM</t>
    <phoneticPr fontId="55" type="noConversion"/>
  </si>
  <si>
    <t>CF</t>
    <phoneticPr fontId="55" type="noConversion"/>
  </si>
  <si>
    <t>GK</t>
    <phoneticPr fontId="55" type="noConversion"/>
  </si>
  <si>
    <t>AM</t>
    <phoneticPr fontId="55" type="noConversion"/>
  </si>
  <si>
    <t>LW</t>
    <phoneticPr fontId="55" type="noConversion"/>
  </si>
  <si>
    <t>SS</t>
    <phoneticPr fontId="55" type="noConversion"/>
  </si>
  <si>
    <t>D</t>
    <phoneticPr fontId="55" type="noConversion"/>
  </si>
  <si>
    <t>RW</t>
    <phoneticPr fontId="55" type="noConversion"/>
  </si>
  <si>
    <t>山田　康太</t>
  </si>
  <si>
    <t>堀　研太</t>
  </si>
  <si>
    <t>入間川　景太</t>
  </si>
  <si>
    <t>山内　康太</t>
  </si>
  <si>
    <t>inj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</si>
  <si>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</si>
  <si>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</si>
  <si>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</si>
  <si>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</si>
  <si>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</si>
  <si>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</si>
  <si>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</si>
  <si>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</si>
  <si>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</si>
  <si>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</si>
  <si>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</si>
  <si>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</si>
  <si>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</si>
  <si>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</si>
  <si>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</si>
  <si>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</si>
  <si>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</si>
  <si>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</si>
  <si>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</si>
  <si>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</si>
  <si>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</si>
  <si>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</si>
  <si>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</si>
  <si>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</si>
  <si>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</si>
  <si>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</si>
  <si>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</si>
  <si>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</si>
  <si>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</si>
  <si>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</si>
  <si>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</si>
  <si>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</si>
  <si>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</si>
  <si>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</si>
  <si>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</si>
  <si>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</si>
  <si>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</si>
  <si>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</si>
  <si>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</si>
  <si>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</si>
  <si>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</si>
  <si>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b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</si>
  <si>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</si>
  <si>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</si>
  <si>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</si>
  <si>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</si>
  <si>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</si>
  <si>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X-</t>
    <phoneticPr fontId="52" type="noConversion"/>
  </si>
  <si>
    <t>s</t>
    <phoneticPr fontId="52" type="noConversion"/>
  </si>
  <si>
    <t>X1</t>
    <phoneticPr fontId="52" type="noConversion"/>
  </si>
  <si>
    <t>X1</t>
    <phoneticPr fontId="52" type="noConversion"/>
  </si>
  <si>
    <t>XA</t>
    <phoneticPr fontId="52" type="noConversion"/>
  </si>
  <si>
    <t>X-A</t>
    <phoneticPr fontId="52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</si>
  <si>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</si>
  <si>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</si>
  <si>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</si>
  <si>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</si>
  <si>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XA</t>
    <phoneticPr fontId="55" type="noConversion"/>
  </si>
  <si>
    <t>X-</t>
    <phoneticPr fontId="55" type="noConversion"/>
  </si>
  <si>
    <t>X1</t>
    <phoneticPr fontId="55" type="noConversion"/>
  </si>
  <si>
    <t>X-</t>
    <phoneticPr fontId="52" type="noConversion"/>
  </si>
  <si>
    <t>X1</t>
    <phoneticPr fontId="52" type="noConversion"/>
  </si>
  <si>
    <t>s</t>
    <phoneticPr fontId="55" type="noConversion"/>
  </si>
  <si>
    <t>s</t>
    <phoneticPr fontId="55" type="noConversion"/>
  </si>
  <si>
    <t>X-</t>
    <phoneticPr fontId="55" type="noConversion"/>
  </si>
  <si>
    <t>X-1</t>
    <phoneticPr fontId="55" type="noConversion"/>
  </si>
  <si>
    <t>X-A</t>
    <phoneticPr fontId="55" type="noConversion"/>
  </si>
  <si>
    <t>X2</t>
    <phoneticPr fontId="55" type="noConversion"/>
  </si>
  <si>
    <t>XA</t>
    <phoneticPr fontId="55" type="noConversion"/>
  </si>
  <si>
    <t>X-</t>
    <phoneticPr fontId="55" type="noConversion"/>
  </si>
  <si>
    <t>X1</t>
    <phoneticPr fontId="55" type="noConversion"/>
  </si>
  <si>
    <t>X-A</t>
    <phoneticPr fontId="55" type="noConversion"/>
  </si>
  <si>
    <t>s1</t>
    <phoneticPr fontId="55" type="noConversion"/>
  </si>
  <si>
    <t>X1</t>
    <phoneticPr fontId="55" type="noConversion"/>
  </si>
  <si>
    <t>XA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</si>
  <si>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</si>
  <si>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</si>
  <si>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</si>
  <si>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sA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</si>
  <si>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</si>
  <si>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</si>
  <si>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</si>
  <si>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</si>
  <si>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X-</t>
    <phoneticPr fontId="52" type="noConversion"/>
  </si>
  <si>
    <t>X-1</t>
    <phoneticPr fontId="52" type="noConversion"/>
  </si>
  <si>
    <t>XA</t>
    <phoneticPr fontId="52" type="noConversion"/>
  </si>
  <si>
    <t>s</t>
    <phoneticPr fontId="55" type="noConversion"/>
  </si>
  <si>
    <t>s</t>
    <phoneticPr fontId="55" type="noConversion"/>
  </si>
  <si>
    <t>X-</t>
    <phoneticPr fontId="55" type="noConversion"/>
  </si>
  <si>
    <t>X1</t>
    <phoneticPr fontId="55" type="noConversion"/>
  </si>
  <si>
    <t>XA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</si>
  <si>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</si>
  <si>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</si>
  <si>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</si>
  <si>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</si>
  <si>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</si>
  <si>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</si>
  <si>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</si>
  <si>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b</t>
    <phoneticPr fontId="13" type="noConversion"/>
  </si>
  <si>
    <t>b</t>
    <phoneticPr fontId="13" type="noConversion"/>
  </si>
  <si>
    <t>X1</t>
    <phoneticPr fontId="13" type="noConversion"/>
  </si>
  <si>
    <t>X1</t>
    <phoneticPr fontId="13" type="noConversion"/>
  </si>
  <si>
    <t>X-1</t>
    <phoneticPr fontId="13" type="noConversion"/>
  </si>
  <si>
    <t>s1</t>
    <phoneticPr fontId="13" type="noConversion"/>
  </si>
  <si>
    <t>XA</t>
    <phoneticPr fontId="13" type="noConversion"/>
  </si>
  <si>
    <t>sA</t>
    <phoneticPr fontId="13" type="noConversion"/>
  </si>
  <si>
    <t>XA</t>
    <phoneticPr fontId="55" type="noConversion"/>
  </si>
  <si>
    <t>RW</t>
    <phoneticPr fontId="55" type="noConversion"/>
  </si>
  <si>
    <t>ban</t>
    <phoneticPr fontId="52" type="noConversion"/>
  </si>
  <si>
    <t>ban</t>
    <phoneticPr fontId="55" type="noConversion"/>
  </si>
  <si>
    <t>A</t>
    <phoneticPr fontId="55" type="noConversion"/>
  </si>
  <si>
    <t>藤村　怜</t>
    <phoneticPr fontId="55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</si>
  <si>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</si>
  <si>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</si>
  <si>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</si>
  <si>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s</t>
    <phoneticPr fontId="52" type="noConversion"/>
  </si>
  <si>
    <t>s</t>
    <phoneticPr fontId="52" type="noConversion"/>
  </si>
  <si>
    <t>X1</t>
    <phoneticPr fontId="52" type="noConversion"/>
  </si>
  <si>
    <t>X-A</t>
    <phoneticPr fontId="52" type="noConversion"/>
  </si>
  <si>
    <t>XA</t>
    <phoneticPr fontId="52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</si>
  <si>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</si>
  <si>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</si>
  <si>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</si>
  <si>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</si>
  <si>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X-</t>
    <phoneticPr fontId="55" type="noConversion"/>
  </si>
  <si>
    <t>s1</t>
    <phoneticPr fontId="55" type="noConversion"/>
  </si>
  <si>
    <t>X-1</t>
    <phoneticPr fontId="55" type="noConversion"/>
  </si>
  <si>
    <t>XA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</si>
  <si>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</si>
  <si>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</si>
  <si>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</si>
  <si>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X2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</si>
  <si>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</si>
  <si>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</si>
  <si>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</si>
  <si>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</si>
  <si>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</si>
  <si>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</si>
  <si>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</si>
  <si>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</si>
  <si>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</si>
  <si>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X-A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</si>
  <si>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</si>
  <si>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</si>
  <si>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</si>
  <si>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</si>
  <si>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</si>
  <si>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X1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</si>
  <si>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</si>
  <si>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</si>
  <si>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</si>
  <si>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</si>
  <si>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S1</t>
    <phoneticPr fontId="55" type="noConversion"/>
  </si>
  <si>
    <t>XA</t>
    <phoneticPr fontId="55" type="noConversion"/>
  </si>
  <si>
    <t>X1</t>
    <phoneticPr fontId="55" type="noConversion"/>
  </si>
  <si>
    <t>s1</t>
    <phoneticPr fontId="55" type="noConversion"/>
  </si>
  <si>
    <t>XA</t>
    <phoneticPr fontId="55" type="noConversion"/>
  </si>
  <si>
    <t>X</t>
    <phoneticPr fontId="13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</si>
  <si>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</si>
  <si>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</si>
  <si>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</si>
  <si>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X-1</t>
    <phoneticPr fontId="55" type="noConversion"/>
  </si>
  <si>
    <t>X-1</t>
    <phoneticPr fontId="55" type="noConversion"/>
  </si>
  <si>
    <t>X1</t>
    <phoneticPr fontId="55" type="noConversion"/>
  </si>
  <si>
    <t>XA</t>
    <phoneticPr fontId="55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</si>
  <si>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</si>
  <si>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</si>
  <si>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</si>
  <si>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</si>
  <si>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X1</t>
    <phoneticPr fontId="52" type="noConversion"/>
  </si>
  <si>
    <t>X-1</t>
    <phoneticPr fontId="52" type="noConversion"/>
  </si>
  <si>
    <t>XA</t>
    <phoneticPr fontId="52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</si>
  <si>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</si>
  <si>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</si>
  <si>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</si>
  <si>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</si>
  <si>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X-</t>
    <phoneticPr fontId="55" type="noConversion"/>
  </si>
  <si>
    <t>X-</t>
    <phoneticPr fontId="13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</si>
  <si>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</si>
  <si>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</si>
  <si>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</si>
  <si>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</si>
  <si>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</si>
  <si>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</si>
  <si>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</si>
  <si>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</si>
  <si>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</si>
  <si>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</si>
  <si>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</si>
  <si>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</si>
  <si>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</si>
  <si>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ban</t>
    <phoneticPr fontId="52" type="noConversion"/>
  </si>
  <si>
    <t>inj</t>
    <phoneticPr fontId="55" type="noConversion"/>
  </si>
  <si>
    <t>inj</t>
    <phoneticPr fontId="55" type="noConversion"/>
  </si>
  <si>
    <t>X</t>
    <phoneticPr fontId="52" type="noConversion"/>
  </si>
  <si>
    <t>X1</t>
    <phoneticPr fontId="52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</si>
  <si>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</si>
  <si>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</si>
  <si>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</si>
  <si>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</si>
  <si>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</si>
  <si>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</si>
  <si>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</si>
  <si>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</si>
  <si>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</si>
  <si>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</si>
  <si>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</si>
  <si>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</si>
  <si>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X-1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</si>
  <si>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</si>
  <si>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</si>
  <si>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</si>
  <si>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</si>
  <si>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</si>
  <si>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</si>
  <si>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</si>
  <si>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X-1</t>
    <phoneticPr fontId="55" type="noConversion"/>
  </si>
  <si>
    <t>X-1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</si>
  <si>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</si>
  <si>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</si>
  <si>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</si>
  <si>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s1</t>
    <phoneticPr fontId="55" type="noConversion"/>
  </si>
  <si>
    <t>s2</t>
    <phoneticPr fontId="55" type="noConversion"/>
  </si>
  <si>
    <t>b</t>
    <phoneticPr fontId="55" type="noConversion"/>
  </si>
  <si>
    <t>b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</si>
  <si>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</si>
  <si>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</si>
  <si>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</si>
  <si>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</si>
  <si>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X-2</t>
    <phoneticPr fontId="13" type="noConversion"/>
  </si>
  <si>
    <t>X1</t>
    <phoneticPr fontId="13" type="noConversion"/>
  </si>
  <si>
    <t>X-1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</si>
  <si>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</si>
  <si>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</si>
  <si>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</si>
  <si>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</si>
  <si>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</si>
  <si>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</si>
  <si>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</si>
  <si>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X1</t>
    <phoneticPr fontId="55" type="noConversion"/>
  </si>
  <si>
    <t>X</t>
    <phoneticPr fontId="55" type="noConversion"/>
  </si>
  <si>
    <t>s</t>
    <phoneticPr fontId="55" type="noConversion"/>
  </si>
  <si>
    <t>s1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</si>
  <si>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</si>
  <si>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</si>
  <si>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</si>
  <si>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</si>
  <si>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</si>
  <si>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</si>
  <si>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Kenta ITO</t>
    <phoneticPr fontId="55" type="noConversion"/>
  </si>
  <si>
    <t>D</t>
    <phoneticPr fontId="55" type="noConversion"/>
  </si>
  <si>
    <t>伊藤　研太</t>
  </si>
  <si>
    <t>X1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</si>
  <si>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</si>
  <si>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</si>
  <si>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</si>
  <si>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</si>
  <si>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inj</t>
    <phoneticPr fontId="55" type="noConversion"/>
  </si>
  <si>
    <t>inj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</si>
  <si>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</si>
  <si>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</si>
  <si>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</si>
  <si>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</si>
  <si>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</si>
  <si>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</si>
  <si>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</si>
  <si>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</si>
  <si>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</si>
  <si>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</si>
  <si>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</si>
  <si>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X-3</t>
    <phoneticPr fontId="55" type="noConversion"/>
  </si>
  <si>
    <t>X2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</si>
  <si>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</si>
  <si>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</si>
  <si>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</si>
  <si>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</si>
  <si>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X1</t>
    <phoneticPr fontId="55" type="noConversion"/>
  </si>
  <si>
    <t>X</t>
    <phoneticPr fontId="55" type="noConversion"/>
  </si>
  <si>
    <t>s</t>
    <phoneticPr fontId="55" type="noConversion"/>
  </si>
  <si>
    <t>X1</t>
    <phoneticPr fontId="55" type="noConversion"/>
  </si>
  <si>
    <t>X-2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</si>
  <si>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</si>
  <si>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</si>
  <si>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</si>
  <si>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X1</t>
    <phoneticPr fontId="55" type="noConversion"/>
  </si>
  <si>
    <t>X1</t>
    <phoneticPr fontId="55" type="noConversion"/>
  </si>
  <si>
    <t>X</t>
    <phoneticPr fontId="52" type="noConversion"/>
  </si>
  <si>
    <t>X-</t>
    <phoneticPr fontId="52" type="noConversion"/>
  </si>
  <si>
    <t>X</t>
    <phoneticPr fontId="52" type="noConversion"/>
  </si>
  <si>
    <t>s</t>
    <phoneticPr fontId="52" type="noConversion"/>
  </si>
  <si>
    <t>X1</t>
    <phoneticPr fontId="52" type="noConversion"/>
  </si>
  <si>
    <t>Western Sydney</t>
    <phoneticPr fontId="52" type="noConversion"/>
  </si>
  <si>
    <t>Western Sydney</t>
    <phoneticPr fontId="52" type="noConversion"/>
  </si>
  <si>
    <t>s</t>
    <phoneticPr fontId="55" type="noConversion"/>
  </si>
  <si>
    <t>X-2</t>
    <phoneticPr fontId="55" type="noConversion"/>
  </si>
  <si>
    <t>X1</t>
    <phoneticPr fontId="55" type="noConversion"/>
  </si>
  <si>
    <t>XA</t>
    <phoneticPr fontId="55" type="noConversion"/>
  </si>
  <si>
    <t>XA</t>
    <phoneticPr fontId="55" type="noConversion"/>
  </si>
  <si>
    <t>s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</si>
  <si>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</si>
  <si>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</si>
  <si>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</si>
  <si>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</si>
  <si>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s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</si>
  <si>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</si>
  <si>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</si>
  <si>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</si>
  <si>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</si>
  <si>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</si>
  <si>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</si>
  <si>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</si>
  <si>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X-A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</si>
  <si>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</si>
  <si>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</si>
  <si>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</si>
  <si>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</si>
  <si>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</si>
  <si>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S1</t>
    <phoneticPr fontId="55" type="noConversion"/>
  </si>
  <si>
    <t>XA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</si>
  <si>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</si>
  <si>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</si>
  <si>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</si>
  <si>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</si>
  <si>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</si>
  <si>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X-1</t>
    <phoneticPr fontId="55" type="noConversion"/>
  </si>
  <si>
    <t>XA</t>
    <phoneticPr fontId="55" type="noConversion"/>
  </si>
  <si>
    <t>X</t>
    <phoneticPr fontId="13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</si>
  <si>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</si>
  <si>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</si>
  <si>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</si>
  <si>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X-1</t>
    <phoneticPr fontId="13" type="noConversion"/>
  </si>
  <si>
    <t>X1</t>
    <phoneticPr fontId="13" type="noConversion"/>
  </si>
  <si>
    <t>X-A</t>
    <phoneticPr fontId="13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</si>
  <si>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</si>
  <si>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</si>
  <si>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</si>
  <si>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</si>
  <si>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</si>
  <si>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</si>
  <si>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</si>
  <si>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</si>
  <si>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</si>
  <si>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</si>
  <si>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</si>
  <si>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</si>
  <si>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</si>
  <si>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</si>
  <si>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</si>
  <si>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</si>
  <si>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</si>
  <si>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</si>
  <si>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X-1</t>
    <phoneticPr fontId="55" type="noConversion"/>
  </si>
  <si>
    <t>XA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</si>
  <si>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</si>
  <si>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</si>
  <si>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</si>
  <si>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</si>
  <si>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</si>
  <si>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</si>
  <si>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</si>
  <si>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</si>
  <si>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</si>
  <si>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</si>
  <si>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</si>
  <si>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</si>
  <si>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</si>
  <si>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sA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</si>
  <si>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</si>
  <si>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</si>
  <si>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</si>
  <si>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</si>
  <si>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</si>
  <si>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</si>
  <si>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</si>
  <si>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</si>
  <si>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</si>
  <si>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</si>
  <si>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</si>
  <si>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</si>
  <si>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</si>
  <si>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13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</si>
  <si>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</si>
  <si>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</si>
  <si>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</si>
  <si>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b</t>
    <phoneticPr fontId="55" type="noConversion"/>
  </si>
  <si>
    <t>ban</t>
    <phoneticPr fontId="55" type="noConversion"/>
  </si>
  <si>
    <t>柏木　陽介</t>
    <phoneticPr fontId="55" type="noConversion"/>
  </si>
  <si>
    <t>中村　憲剛</t>
    <phoneticPr fontId="52" type="noConversion"/>
  </si>
  <si>
    <t>inj</t>
    <phoneticPr fontId="55" type="noConversion"/>
  </si>
  <si>
    <t>Kosuke YAMAMOTO</t>
    <phoneticPr fontId="55" type="noConversion"/>
  </si>
  <si>
    <t>inj</t>
    <phoneticPr fontId="55" type="noConversion"/>
  </si>
  <si>
    <t>inj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</si>
  <si>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</si>
  <si>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</si>
  <si>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</si>
  <si>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</si>
  <si>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</si>
  <si>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</si>
  <si>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</si>
  <si>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</si>
  <si>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</si>
  <si>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Kengo NAKAMURA</t>
    <phoneticPr fontId="52" type="noConversion"/>
  </si>
  <si>
    <t>JULINHO</t>
    <phoneticPr fontId="55" type="noConversion"/>
  </si>
  <si>
    <t>Naoyuki FUJITA</t>
    <phoneticPr fontId="55" type="noConversion"/>
  </si>
  <si>
    <t>Ryohei ARAI</t>
    <phoneticPr fontId="55" type="noConversion"/>
  </si>
  <si>
    <t>Hideomi YAMAMOTO</t>
    <phoneticPr fontId="55" type="noConversion"/>
  </si>
  <si>
    <t>KAMINSKI</t>
    <phoneticPr fontId="55" type="noConversion"/>
  </si>
  <si>
    <t>Shun MORISHITA</t>
    <phoneticPr fontId="55" type="noConversion"/>
  </si>
  <si>
    <t>X</t>
    <phoneticPr fontId="55" type="noConversion"/>
  </si>
  <si>
    <t>X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</si>
  <si>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</si>
  <si>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</si>
  <si>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</si>
  <si>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</si>
  <si>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</si>
  <si>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</si>
  <si>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</si>
  <si>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</si>
  <si>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</si>
  <si>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</si>
  <si>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</si>
  <si>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</si>
  <si>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</si>
  <si>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</si>
  <si>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</si>
  <si>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</si>
  <si>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</si>
  <si>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</si>
  <si>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</si>
  <si>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</si>
  <si>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</si>
  <si>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</si>
  <si>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</si>
  <si>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</si>
  <si>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b</t>
    <phoneticPr fontId="55" type="noConversion"/>
  </si>
  <si>
    <t>s1</t>
    <phoneticPr fontId="55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</si>
  <si>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</si>
  <si>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</si>
  <si>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</si>
  <si>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</t>
    <phoneticPr fontId="52" type="noConversion"/>
  </si>
  <si>
    <t>X-</t>
    <phoneticPr fontId="52" type="noConversion"/>
  </si>
  <si>
    <t>X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</si>
  <si>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</si>
  <si>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</si>
  <si>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</si>
  <si>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X-1</t>
    <phoneticPr fontId="52" type="noConversion"/>
  </si>
  <si>
    <t>s1</t>
    <phoneticPr fontId="55" type="noConversion"/>
  </si>
  <si>
    <t>X</t>
    <phoneticPr fontId="55" type="noConversion"/>
  </si>
  <si>
    <t>X-</t>
    <phoneticPr fontId="55" type="noConversion"/>
  </si>
  <si>
    <t>久保　建英</t>
  </si>
  <si>
    <t>Kubo Jiyun</t>
    <phoneticPr fontId="55" type="noConversion"/>
  </si>
  <si>
    <t>X-1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</si>
  <si>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</si>
  <si>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</si>
  <si>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</si>
  <si>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</si>
  <si>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</si>
  <si>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</si>
  <si>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</si>
  <si>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</si>
  <si>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</si>
  <si>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</si>
  <si>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</si>
  <si>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</si>
  <si>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X1</t>
    <phoneticPr fontId="13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</si>
  <si>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</si>
  <si>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</si>
  <si>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</si>
  <si>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</si>
  <si>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</si>
  <si>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</si>
  <si>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</si>
  <si>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</si>
  <si>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</si>
  <si>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</si>
  <si>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</si>
  <si>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</si>
  <si>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</si>
  <si>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</si>
  <si>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</si>
  <si>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</si>
  <si>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</si>
  <si>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</si>
  <si>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</si>
  <si>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</si>
  <si>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</si>
  <si>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</si>
  <si>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</si>
  <si>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XA</t>
    <phoneticPr fontId="55" type="noConversion"/>
  </si>
  <si>
    <t>X-</t>
    <phoneticPr fontId="55" type="noConversion"/>
  </si>
  <si>
    <t>s</t>
    <phoneticPr fontId="55" type="noConversion"/>
  </si>
  <si>
    <t>X-1</t>
    <phoneticPr fontId="55" type="noConversion"/>
  </si>
  <si>
    <t>s</t>
    <phoneticPr fontId="52" type="noConversion"/>
  </si>
  <si>
    <t>b</t>
    <phoneticPr fontId="52" type="noConversion"/>
  </si>
  <si>
    <t>S</t>
    <phoneticPr fontId="52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</si>
  <si>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</si>
  <si>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</si>
  <si>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</si>
  <si>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</si>
  <si>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</si>
  <si>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</si>
  <si>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</si>
  <si>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</si>
  <si>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</si>
  <si>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</si>
  <si>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b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</si>
  <si>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</si>
  <si>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</si>
  <si>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</si>
  <si>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</si>
  <si>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</si>
  <si>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</si>
  <si>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</si>
  <si>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</si>
  <si>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</si>
  <si>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</si>
  <si>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</si>
  <si>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</si>
  <si>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</si>
  <si>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</si>
  <si>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</si>
  <si>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</si>
  <si>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</si>
  <si>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</si>
  <si>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</si>
  <si>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s</t>
    <phoneticPr fontId="55" type="noConversion"/>
  </si>
  <si>
    <t>X-2</t>
    <phoneticPr fontId="55" type="noConversion"/>
  </si>
  <si>
    <t>X-</t>
    <phoneticPr fontId="55" type="noConversion"/>
  </si>
  <si>
    <t>b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</si>
  <si>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</si>
  <si>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</si>
  <si>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</si>
  <si>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</si>
  <si>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</si>
  <si>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X1</t>
    <phoneticPr fontId="52" type="noConversion"/>
  </si>
  <si>
    <t>X-</t>
    <phoneticPr fontId="52" type="noConversion"/>
  </si>
  <si>
    <t>X1</t>
    <phoneticPr fontId="52" type="noConversion"/>
  </si>
  <si>
    <t>S1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</si>
  <si>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</si>
  <si>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</si>
  <si>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</si>
  <si>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</si>
  <si>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ban</t>
    <phoneticPr fontId="55" type="noConversion"/>
  </si>
  <si>
    <t>inj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</si>
  <si>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</si>
  <si>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</si>
  <si>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</si>
  <si>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</si>
  <si>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b</t>
    <phoneticPr fontId="55" type="noConversion"/>
  </si>
  <si>
    <t>b</t>
    <phoneticPr fontId="55" type="noConversion"/>
  </si>
  <si>
    <t>X-</t>
    <phoneticPr fontId="13" type="noConversion"/>
  </si>
  <si>
    <t>s</t>
    <phoneticPr fontId="13" type="noConversion"/>
  </si>
  <si>
    <t>X2</t>
    <phoneticPr fontId="13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</si>
  <si>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</si>
  <si>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</si>
  <si>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</si>
  <si>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</si>
  <si>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s1</t>
    <phoneticPr fontId="55" type="noConversion"/>
  </si>
  <si>
    <t>X-</t>
    <phoneticPr fontId="52" type="noConversion"/>
  </si>
  <si>
    <t>s</t>
    <phoneticPr fontId="52" type="noConversion"/>
  </si>
  <si>
    <t>X-1</t>
    <phoneticPr fontId="52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</si>
  <si>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</si>
  <si>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</si>
  <si>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</si>
  <si>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</si>
  <si>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X1</t>
    <phoneticPr fontId="55" type="noConversion"/>
  </si>
  <si>
    <t>X-</t>
    <phoneticPr fontId="55" type="noConversion"/>
  </si>
  <si>
    <t>X-1</t>
    <phoneticPr fontId="55" type="noConversion"/>
  </si>
  <si>
    <t>X1</t>
    <phoneticPr fontId="55" type="noConversion"/>
  </si>
  <si>
    <t>s1</t>
    <phoneticPr fontId="55" type="noConversion"/>
  </si>
  <si>
    <t>X-</t>
    <phoneticPr fontId="55" type="noConversion"/>
  </si>
  <si>
    <t>X1</t>
    <phoneticPr fontId="55" type="noConversion"/>
  </si>
  <si>
    <t>X1</t>
    <phoneticPr fontId="55" type="noConversion"/>
  </si>
  <si>
    <t>X-</t>
    <phoneticPr fontId="55" type="noConversion"/>
  </si>
  <si>
    <t>X-2</t>
    <phoneticPr fontId="55" type="noConversion"/>
  </si>
  <si>
    <t>s1</t>
    <phoneticPr fontId="55" type="noConversion"/>
  </si>
  <si>
    <t>X-</t>
    <phoneticPr fontId="55" type="noConversion"/>
  </si>
  <si>
    <t>s1</t>
    <phoneticPr fontId="55" type="noConversion"/>
  </si>
  <si>
    <t>s</t>
    <phoneticPr fontId="52" type="noConversion"/>
  </si>
  <si>
    <t>s</t>
    <phoneticPr fontId="55" type="noConversion"/>
  </si>
  <si>
    <t>X-1</t>
    <phoneticPr fontId="55" type="noConversion"/>
  </si>
  <si>
    <t xml:space="preserve">オリヴァー　ボザニッヿ/a&gt; </t>
  </si>
  <si>
    <t>X</t>
    <phoneticPr fontId="55" type="noConversion"/>
  </si>
  <si>
    <t>s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</si>
  <si>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</si>
  <si>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</si>
  <si>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</si>
  <si>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</si>
  <si>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inj</t>
    <phoneticPr fontId="55" type="noConversion"/>
  </si>
  <si>
    <t>int</t>
    <phoneticPr fontId="55" type="noConversion"/>
  </si>
  <si>
    <t>int</t>
    <phoneticPr fontId="52" type="noConversion"/>
  </si>
  <si>
    <t>inj</t>
    <phoneticPr fontId="52" type="noConversion"/>
  </si>
  <si>
    <t>inj</t>
    <phoneticPr fontId="52" type="noConversion"/>
  </si>
  <si>
    <t>inj</t>
    <phoneticPr fontId="52" type="noConversion"/>
  </si>
  <si>
    <t>ban</t>
    <phoneticPr fontId="55" type="noConversion"/>
  </si>
  <si>
    <t>Shuto YAMAMOTO</t>
    <phoneticPr fontId="13" type="noConversion"/>
  </si>
  <si>
    <t>Tomohiko MIYAZAKI</t>
    <phoneticPr fontId="55" type="noConversion"/>
  </si>
  <si>
    <t>AM</t>
    <phoneticPr fontId="55" type="noConversion"/>
  </si>
  <si>
    <t>s</t>
    <phoneticPr fontId="55" type="noConversion"/>
  </si>
  <si>
    <t>int</t>
    <phoneticPr fontId="55" type="noConversion"/>
  </si>
  <si>
    <t>M</t>
    <phoneticPr fontId="55" type="noConversion"/>
  </si>
  <si>
    <t>Kento HASHIMOTO</t>
    <phoneticPr fontId="55" type="noConversion"/>
  </si>
  <si>
    <t>int</t>
    <phoneticPr fontId="55" type="noConversion"/>
  </si>
  <si>
    <t>Yasuyuki KONNO</t>
    <phoneticPr fontId="55" type="noConversion"/>
  </si>
  <si>
    <t>inj</t>
    <phoneticPr fontId="55" type="noConversion"/>
  </si>
  <si>
    <t>int</t>
  </si>
  <si>
    <t>int</t>
    <phoneticPr fontId="55" type="noConversion"/>
  </si>
  <si>
    <t>int</t>
    <phoneticPr fontId="52" type="noConversion"/>
  </si>
  <si>
    <t>inj</t>
  </si>
  <si>
    <t>ban</t>
  </si>
  <si>
    <t>inj</t>
    <phoneticPr fontId="55" type="noConversion"/>
  </si>
  <si>
    <t>inj</t>
    <phoneticPr fontId="55" type="noConversion"/>
  </si>
  <si>
    <t>inj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</si>
  <si>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</si>
  <si>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</si>
  <si>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</si>
  <si>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</si>
  <si>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</si>
  <si>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</si>
  <si>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XA</t>
    <phoneticPr fontId="55" type="noConversion"/>
  </si>
  <si>
    <t>X-</t>
    <phoneticPr fontId="55" type="noConversion"/>
  </si>
  <si>
    <t>s1</t>
    <phoneticPr fontId="55" type="noConversion"/>
  </si>
  <si>
    <t>sA</t>
    <phoneticPr fontId="55" type="noConversion"/>
  </si>
  <si>
    <t>X-</t>
    <phoneticPr fontId="13" type="noConversion"/>
  </si>
  <si>
    <t>X</t>
    <phoneticPr fontId="13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</si>
  <si>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</si>
  <si>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</si>
  <si>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</si>
  <si>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</si>
  <si>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</si>
  <si>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s1</t>
    <phoneticPr fontId="13" type="noConversion"/>
  </si>
  <si>
    <t>XA</t>
    <phoneticPr fontId="13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</si>
  <si>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</si>
  <si>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</si>
  <si>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</si>
  <si>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</si>
  <si>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</si>
  <si>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</si>
  <si>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</si>
  <si>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XA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</si>
  <si>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</si>
  <si>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</si>
  <si>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</si>
  <si>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</si>
  <si>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</si>
  <si>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</si>
  <si>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b</t>
    <phoneticPr fontId="55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</si>
  <si>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</si>
  <si>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</si>
  <si>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</si>
  <si>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</si>
  <si>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</si>
  <si>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X-1</t>
    <phoneticPr fontId="52" type="noConversion"/>
  </si>
  <si>
    <t>XA</t>
    <phoneticPr fontId="52" type="noConversion"/>
  </si>
  <si>
    <t>X1</t>
    <phoneticPr fontId="55" type="noConversion"/>
  </si>
  <si>
    <t>X1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</si>
  <si>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</si>
  <si>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</si>
  <si>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</si>
  <si>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</si>
  <si>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</si>
  <si>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</si>
  <si>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</si>
  <si>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</si>
  <si>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</si>
  <si>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</si>
  <si>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</si>
  <si>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s1</t>
    <phoneticPr fontId="55" type="noConversion"/>
  </si>
  <si>
    <t>XA</t>
    <phoneticPr fontId="55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</si>
  <si>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</si>
  <si>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</si>
  <si>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</si>
  <si>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X1</t>
    <phoneticPr fontId="52" type="noConversion"/>
  </si>
  <si>
    <t>XA</t>
    <phoneticPr fontId="52" type="noConversion"/>
  </si>
  <si>
    <t>X-A</t>
    <phoneticPr fontId="52" type="noConversion"/>
  </si>
  <si>
    <t>X-</t>
    <phoneticPr fontId="52" type="noConversion"/>
  </si>
  <si>
    <t>s</t>
    <phoneticPr fontId="52" type="noConversion"/>
  </si>
  <si>
    <t>X1</t>
    <phoneticPr fontId="52" type="noConversion"/>
  </si>
  <si>
    <t>s1</t>
    <phoneticPr fontId="52" type="noConversion"/>
  </si>
  <si>
    <t>X-A</t>
    <phoneticPr fontId="52" type="noConversion"/>
  </si>
  <si>
    <t>XA</t>
    <phoneticPr fontId="52" type="noConversion"/>
  </si>
  <si>
    <t>X-</t>
    <phoneticPr fontId="55" type="noConversion"/>
  </si>
  <si>
    <t>s</t>
    <phoneticPr fontId="55" type="noConversion"/>
  </si>
  <si>
    <t>X-2</t>
    <phoneticPr fontId="55" type="noConversion"/>
  </si>
  <si>
    <t>X1</t>
    <phoneticPr fontId="55" type="noConversion"/>
  </si>
  <si>
    <t>X2</t>
    <phoneticPr fontId="55" type="noConversion"/>
  </si>
  <si>
    <t>X-A</t>
    <phoneticPr fontId="55" type="noConversion"/>
  </si>
  <si>
    <t>XA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</si>
  <si>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</si>
  <si>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</si>
  <si>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</si>
  <si>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</si>
  <si>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</si>
  <si>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X1</t>
    <phoneticPr fontId="55" type="noConversion"/>
  </si>
  <si>
    <t>XA</t>
    <phoneticPr fontId="55" type="noConversion"/>
  </si>
  <si>
    <t>X</t>
    <phoneticPr fontId="55" type="noConversion"/>
  </si>
  <si>
    <t>X1</t>
    <phoneticPr fontId="55" type="noConversion"/>
  </si>
  <si>
    <t>s1</t>
    <phoneticPr fontId="55" type="noConversion"/>
  </si>
  <si>
    <t>X-</t>
    <phoneticPr fontId="55" type="noConversion"/>
  </si>
  <si>
    <t>X-1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</si>
  <si>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</si>
  <si>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</si>
  <si>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</si>
  <si>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</si>
  <si>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</si>
  <si>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</si>
  <si>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s1</t>
    <phoneticPr fontId="55" type="noConversion"/>
  </si>
  <si>
    <t>XA</t>
    <phoneticPr fontId="55" type="noConversion"/>
  </si>
  <si>
    <t>sA</t>
    <phoneticPr fontId="55" type="noConversion"/>
  </si>
  <si>
    <t>H</t>
    <phoneticPr fontId="52" type="noConversion"/>
  </si>
  <si>
    <t>A</t>
    <phoneticPr fontId="52" type="noConversion"/>
  </si>
  <si>
    <t>A</t>
    <phoneticPr fontId="55" type="noConversion"/>
  </si>
  <si>
    <t>H</t>
    <phoneticPr fontId="55" type="noConversion"/>
  </si>
  <si>
    <t>Guangzhou Evergrande</t>
    <phoneticPr fontId="13" type="noConversion"/>
  </si>
  <si>
    <t>A</t>
    <phoneticPr fontId="13" type="noConversion"/>
  </si>
  <si>
    <t>H</t>
    <phoneticPr fontId="13" type="noConversion"/>
  </si>
  <si>
    <t>inj</t>
    <phoneticPr fontId="55" type="noConversion"/>
  </si>
  <si>
    <t>inj</t>
    <phoneticPr fontId="55" type="noConversion"/>
  </si>
  <si>
    <t>S-</t>
    <phoneticPr fontId="55" type="noConversion"/>
  </si>
  <si>
    <t>inj</t>
    <phoneticPr fontId="52" type="noConversion"/>
  </si>
  <si>
    <t>inj</t>
    <phoneticPr fontId="52" type="noConversion"/>
  </si>
  <si>
    <t>inj</t>
    <phoneticPr fontId="55" type="noConversion"/>
  </si>
  <si>
    <t>inj</t>
    <phoneticPr fontId="55" type="noConversion"/>
  </si>
  <si>
    <t>int</t>
    <phoneticPr fontId="55" type="noConversion"/>
  </si>
  <si>
    <t>OG</t>
  </si>
  <si>
    <t>Hiroyuki TANIGUCHI</t>
    <phoneticPr fontId="55" type="noConversion"/>
  </si>
  <si>
    <t>PEDRO JUNIOR</t>
    <phoneticPr fontId="13" type="noConversion"/>
  </si>
  <si>
    <t>Mu KANAZAKI</t>
    <phoneticPr fontId="13" type="noConversion"/>
  </si>
  <si>
    <t>Ryota MORIWAKI</t>
    <phoneticPr fontId="55" type="noConversion"/>
  </si>
  <si>
    <t>Teruki HARA</t>
    <phoneticPr fontId="52" type="noConversion"/>
  </si>
  <si>
    <t>Ritsu DOAN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</si>
  <si>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</si>
  <si>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</si>
  <si>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</si>
  <si>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</si>
  <si>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</si>
  <si>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</si>
  <si>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</si>
  <si>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</si>
  <si>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</si>
  <si>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</si>
  <si>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</si>
  <si>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b</t>
    <phoneticPr fontId="52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</si>
  <si>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</si>
  <si>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</si>
  <si>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</si>
  <si>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富澤　清太郎</t>
  </si>
  <si>
    <t>int</t>
    <phoneticPr fontId="55" type="noConversion"/>
  </si>
  <si>
    <t>int</t>
    <phoneticPr fontId="55" type="noConversion"/>
  </si>
  <si>
    <t>inj</t>
    <phoneticPr fontId="55" type="noConversion"/>
  </si>
  <si>
    <t>inj</t>
    <phoneticPr fontId="55" type="noConversion"/>
  </si>
  <si>
    <t>X-</t>
    <phoneticPr fontId="52" type="noConversion"/>
  </si>
  <si>
    <t>s</t>
    <phoneticPr fontId="52" type="noConversion"/>
  </si>
  <si>
    <t>X1</t>
    <phoneticPr fontId="52" type="noConversion"/>
  </si>
  <si>
    <t>X-1</t>
    <phoneticPr fontId="52" type="noConversion"/>
  </si>
  <si>
    <t>s1</t>
    <phoneticPr fontId="52" type="noConversion"/>
  </si>
  <si>
    <t>XA</t>
    <phoneticPr fontId="52" type="noConversion"/>
  </si>
  <si>
    <t>X-</t>
    <phoneticPr fontId="55" type="noConversion"/>
  </si>
  <si>
    <t>s</t>
    <phoneticPr fontId="55" type="noConversion"/>
  </si>
  <si>
    <t>X3</t>
    <phoneticPr fontId="55" type="noConversion"/>
  </si>
  <si>
    <t>XA</t>
    <phoneticPr fontId="55" type="noConversion"/>
  </si>
  <si>
    <t>X-A</t>
    <phoneticPr fontId="55" type="noConversion"/>
  </si>
  <si>
    <t>X-2</t>
    <phoneticPr fontId="55" type="noConversion"/>
  </si>
  <si>
    <t>X1</t>
    <phoneticPr fontId="55" type="noConversion"/>
  </si>
  <si>
    <t>XA</t>
    <phoneticPr fontId="55" type="noConversion"/>
  </si>
  <si>
    <t>X-1</t>
    <phoneticPr fontId="55" type="noConversion"/>
  </si>
  <si>
    <t>X-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</si>
  <si>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</si>
  <si>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</si>
  <si>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</si>
  <si>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X-</t>
    <phoneticPr fontId="52" type="noConversion"/>
  </si>
  <si>
    <t>s</t>
    <phoneticPr fontId="52" type="noConversion"/>
  </si>
  <si>
    <t>X1</t>
    <phoneticPr fontId="52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</si>
  <si>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</si>
  <si>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</si>
  <si>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</si>
  <si>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</si>
  <si>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X-</t>
    <phoneticPr fontId="52" type="noConversion"/>
  </si>
  <si>
    <t>s</t>
    <phoneticPr fontId="52" type="noConversion"/>
  </si>
  <si>
    <t>X1</t>
    <phoneticPr fontId="52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</si>
  <si>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</si>
  <si>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</si>
  <si>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</si>
  <si>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</si>
  <si>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</si>
  <si>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</si>
  <si>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X-1</t>
    <phoneticPr fontId="55" type="noConversion"/>
  </si>
  <si>
    <t>X1</t>
    <phoneticPr fontId="55" type="noConversion"/>
  </si>
  <si>
    <t>XA</t>
    <phoneticPr fontId="55" type="noConversion"/>
  </si>
  <si>
    <t>X1</t>
    <phoneticPr fontId="55" type="noConversion"/>
  </si>
  <si>
    <t>X-2</t>
    <phoneticPr fontId="55" type="noConversion"/>
  </si>
  <si>
    <t>XA</t>
    <phoneticPr fontId="55" type="noConversion"/>
  </si>
  <si>
    <t>S</t>
    <phoneticPr fontId="55" type="noConversion"/>
  </si>
  <si>
    <t>int</t>
    <phoneticPr fontId="55" type="noConversion"/>
  </si>
  <si>
    <t>inj</t>
    <phoneticPr fontId="55" type="noConversion"/>
  </si>
  <si>
    <t>inj</t>
    <phoneticPr fontId="55" type="noConversion"/>
  </si>
  <si>
    <t>int</t>
    <phoneticPr fontId="52" type="noConversion"/>
  </si>
  <si>
    <t>inj</t>
    <phoneticPr fontId="52" type="noConversion"/>
  </si>
  <si>
    <t>Yuta NAKAYAMA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</si>
  <si>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</si>
  <si>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</si>
  <si>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</si>
  <si>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</si>
  <si>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</si>
  <si>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</si>
  <si>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</si>
  <si>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</si>
  <si>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</si>
  <si>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</si>
  <si>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梅田　透吾</t>
  </si>
  <si>
    <t>Togo UMEDA</t>
    <phoneticPr fontId="55" type="noConversion"/>
  </si>
  <si>
    <t>Kaito SUZUKI</t>
  </si>
  <si>
    <t>鈴木　魁人</t>
  </si>
  <si>
    <t>b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</si>
  <si>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</si>
  <si>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</si>
  <si>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</si>
  <si>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</si>
  <si>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</si>
  <si>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b</t>
    <phoneticPr fontId="52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</si>
  <si>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</si>
  <si>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</si>
  <si>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</si>
  <si>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</si>
  <si>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本間　至恩</t>
  </si>
  <si>
    <t>Shion HOMMA</t>
  </si>
  <si>
    <t>ban</t>
    <phoneticPr fontId="52" type="noConversion"/>
  </si>
  <si>
    <t>ban</t>
    <phoneticPr fontId="55" type="noConversion"/>
  </si>
  <si>
    <t>ban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</si>
  <si>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</si>
  <si>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</si>
  <si>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</si>
  <si>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</si>
  <si>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 xml:space="preserve">ファンティーニ　燿/a&gt; </t>
  </si>
  <si>
    <t>倉員　宏人</t>
  </si>
  <si>
    <t>Hiroto KURAKAZU</t>
  </si>
  <si>
    <t>Akira FANTINI</t>
  </si>
  <si>
    <t>G</t>
    <phoneticPr fontId="55" type="noConversion"/>
  </si>
  <si>
    <t>D</t>
    <phoneticPr fontId="55" type="noConversion"/>
  </si>
  <si>
    <t>b</t>
    <phoneticPr fontId="55" type="noConversion"/>
  </si>
  <si>
    <t>b</t>
    <phoneticPr fontId="55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</si>
  <si>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</si>
  <si>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</si>
  <si>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</si>
  <si>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</si>
  <si>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</si>
  <si>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</si>
  <si>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s</t>
    <phoneticPr fontId="55" type="noConversion"/>
  </si>
  <si>
    <t>X1</t>
    <phoneticPr fontId="55" type="noConversion"/>
  </si>
  <si>
    <t>X-</t>
    <phoneticPr fontId="55" type="noConversion"/>
  </si>
  <si>
    <t>X1</t>
    <phoneticPr fontId="55" type="noConversion"/>
  </si>
  <si>
    <t>X1</t>
    <phoneticPr fontId="55" type="noConversion"/>
  </si>
  <si>
    <t>s</t>
    <phoneticPr fontId="55" type="noConversion"/>
  </si>
  <si>
    <t>X-</t>
    <phoneticPr fontId="52" type="noConversion"/>
  </si>
  <si>
    <t>X-</t>
    <phoneticPr fontId="52" type="noConversion"/>
  </si>
  <si>
    <t>s1</t>
    <phoneticPr fontId="55" type="noConversion"/>
  </si>
  <si>
    <t>s</t>
    <phoneticPr fontId="52" type="noConversion"/>
  </si>
  <si>
    <t>s1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</si>
  <si>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</si>
  <si>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</si>
  <si>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</si>
  <si>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</si>
  <si>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</si>
  <si>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</si>
  <si>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</si>
  <si>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</si>
  <si>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</si>
  <si>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</si>
  <si>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</si>
  <si>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X-</t>
    <phoneticPr fontId="55" type="noConversion"/>
  </si>
  <si>
    <t>s</t>
    <phoneticPr fontId="55" type="noConversion"/>
  </si>
  <si>
    <t>X2</t>
    <phoneticPr fontId="55" type="noConversion"/>
  </si>
  <si>
    <t>ine</t>
    <phoneticPr fontId="55" type="noConversion"/>
  </si>
  <si>
    <t>inj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</si>
  <si>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</si>
  <si>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</si>
  <si>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</si>
  <si>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X-</t>
    <phoneticPr fontId="52" type="noConversion"/>
  </si>
  <si>
    <t>X-</t>
    <phoneticPr fontId="52" type="noConversion"/>
  </si>
  <si>
    <t>X</t>
    <phoneticPr fontId="52" type="noConversion"/>
  </si>
  <si>
    <t>X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</si>
  <si>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</si>
  <si>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</si>
  <si>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</si>
  <si>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</si>
  <si>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X-1</t>
    <phoneticPr fontId="52" type="noConversion"/>
  </si>
  <si>
    <t>X2</t>
    <phoneticPr fontId="52" type="noConversion"/>
  </si>
  <si>
    <t>X1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</si>
  <si>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</si>
  <si>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</si>
  <si>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</si>
  <si>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</si>
  <si>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</si>
  <si>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</si>
  <si>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</si>
  <si>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X1</t>
    <phoneticPr fontId="55" type="noConversion"/>
  </si>
  <si>
    <t>sA</t>
    <phoneticPr fontId="55" type="noConversion"/>
  </si>
  <si>
    <t>X-</t>
    <phoneticPr fontId="55" type="noConversion"/>
  </si>
  <si>
    <t>X-1</t>
    <phoneticPr fontId="55" type="noConversion"/>
  </si>
  <si>
    <t>XA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</si>
  <si>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</si>
  <si>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</si>
  <si>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</si>
  <si>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</si>
  <si>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</si>
  <si>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</si>
  <si>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</si>
  <si>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int</t>
    <phoneticPr fontId="55" type="noConversion"/>
  </si>
  <si>
    <t>X1</t>
    <phoneticPr fontId="55" type="noConversion"/>
  </si>
  <si>
    <t>int</t>
    <phoneticPr fontId="55" type="noConversion"/>
  </si>
  <si>
    <t>S2</t>
    <phoneticPr fontId="55" type="noConversion"/>
  </si>
  <si>
    <t>X1</t>
    <phoneticPr fontId="55" type="noConversion"/>
  </si>
  <si>
    <t>s1</t>
    <phoneticPr fontId="55" type="noConversion"/>
  </si>
  <si>
    <t>s2</t>
    <phoneticPr fontId="55" type="noConversion"/>
  </si>
  <si>
    <t>X-1</t>
    <phoneticPr fontId="55" type="noConversion"/>
  </si>
  <si>
    <t>S</t>
    <phoneticPr fontId="55" type="noConversion"/>
  </si>
  <si>
    <t>XA</t>
    <phoneticPr fontId="55" type="noConversion"/>
  </si>
  <si>
    <t>XA</t>
    <phoneticPr fontId="55" type="noConversion"/>
  </si>
  <si>
    <t>XA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</si>
  <si>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</si>
  <si>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</si>
  <si>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</si>
  <si>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ine</t>
    <phoneticPr fontId="52" type="noConversion"/>
  </si>
  <si>
    <t>inj</t>
    <phoneticPr fontId="52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</si>
  <si>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</si>
  <si>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</si>
  <si>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</si>
  <si>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b</t>
    <phoneticPr fontId="13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</si>
  <si>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</si>
  <si>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</si>
  <si>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</si>
  <si>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</si>
  <si>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ine</t>
    <phoneticPr fontId="55" type="noConversion"/>
  </si>
  <si>
    <t>OLIVER BOZANIC</t>
  </si>
  <si>
    <t>int</t>
    <phoneticPr fontId="55" type="noConversion"/>
  </si>
  <si>
    <t>inj</t>
    <phoneticPr fontId="55" type="noConversion"/>
  </si>
  <si>
    <t>inj</t>
    <phoneticPr fontId="55" type="noConversion"/>
  </si>
  <si>
    <t>Naoki SUGAI</t>
    <phoneticPr fontId="55" type="noConversion"/>
  </si>
  <si>
    <t>KIM Min Tae</t>
    <phoneticPr fontId="55" type="noConversion"/>
  </si>
  <si>
    <t>b</t>
    <phoneticPr fontId="52" type="noConversion"/>
  </si>
  <si>
    <t>b</t>
    <phoneticPr fontId="52" type="noConversion"/>
  </si>
  <si>
    <t>s</t>
    <phoneticPr fontId="52" type="noConversion"/>
  </si>
  <si>
    <t>s</t>
    <phoneticPr fontId="52" type="noConversion"/>
  </si>
  <si>
    <t>inj</t>
    <phoneticPr fontId="55" type="noConversion"/>
  </si>
  <si>
    <t>X</t>
    <phoneticPr fontId="13" type="noConversion"/>
  </si>
  <si>
    <t>X-</t>
    <phoneticPr fontId="13" type="noConversion"/>
  </si>
  <si>
    <t>X</t>
    <phoneticPr fontId="13" type="noConversion"/>
  </si>
  <si>
    <t>X-</t>
    <phoneticPr fontId="13" type="noConversion"/>
  </si>
  <si>
    <t>X</t>
    <phoneticPr fontId="13" type="noConversion"/>
  </si>
  <si>
    <t>X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</si>
  <si>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</si>
  <si>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</si>
  <si>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</si>
  <si>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</si>
  <si>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A</t>
    <phoneticPr fontId="13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</si>
  <si>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</si>
  <si>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</si>
  <si>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</si>
  <si>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</si>
  <si>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</si>
  <si>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A</t>
    <phoneticPr fontId="55" type="noConversion"/>
  </si>
  <si>
    <t>X</t>
    <phoneticPr fontId="52" type="noConversion"/>
  </si>
  <si>
    <t>X1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</si>
  <si>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</si>
  <si>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</si>
  <si>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</si>
  <si>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</si>
  <si>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</si>
  <si>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H</t>
    <phoneticPr fontId="52" type="noConversion"/>
  </si>
  <si>
    <t>X1</t>
    <phoneticPr fontId="52" type="noConversion"/>
  </si>
  <si>
    <t>X-</t>
    <phoneticPr fontId="52" type="noConversion"/>
  </si>
  <si>
    <t>X1</t>
    <phoneticPr fontId="52" type="noConversion"/>
  </si>
  <si>
    <t>s1</t>
    <phoneticPr fontId="52" type="noConversion"/>
  </si>
  <si>
    <t>H</t>
    <phoneticPr fontId="55" type="noConversion"/>
  </si>
  <si>
    <t>Tomoya INUKAI</t>
    <phoneticPr fontId="55" type="noConversion"/>
  </si>
  <si>
    <t>Hiroki KAWANO</t>
    <phoneticPr fontId="55" type="noConversion"/>
  </si>
  <si>
    <t>X</t>
    <phoneticPr fontId="55" type="noConversion"/>
  </si>
  <si>
    <t>ban</t>
    <phoneticPr fontId="55" type="noConversion"/>
  </si>
  <si>
    <t>ban</t>
    <phoneticPr fontId="52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</si>
  <si>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</si>
  <si>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</si>
  <si>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</si>
  <si>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s</t>
    <phoneticPr fontId="55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</si>
  <si>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</si>
  <si>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</si>
  <si>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</si>
  <si>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X-1</t>
    <phoneticPr fontId="55" type="noConversion"/>
  </si>
  <si>
    <t>宮本　駿晃</t>
  </si>
  <si>
    <t>X-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</si>
  <si>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</si>
  <si>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</si>
  <si>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</si>
  <si>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s</t>
    <phoneticPr fontId="52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</si>
  <si>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</si>
  <si>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</si>
  <si>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</si>
  <si>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</si>
  <si>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</si>
  <si>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</si>
  <si>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</si>
  <si>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</si>
  <si>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</si>
  <si>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</si>
  <si>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</si>
  <si>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</si>
  <si>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</si>
  <si>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</si>
  <si>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s1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</si>
  <si>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</si>
  <si>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</si>
  <si>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</si>
  <si>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X2</t>
    <phoneticPr fontId="55" type="noConversion"/>
  </si>
  <si>
    <t>X-</t>
    <phoneticPr fontId="52" type="noConversion"/>
  </si>
  <si>
    <t>s</t>
    <phoneticPr fontId="52" type="noConversion"/>
  </si>
  <si>
    <t>X1</t>
    <phoneticPr fontId="52" type="noConversion"/>
  </si>
  <si>
    <t>s1</t>
    <phoneticPr fontId="52" type="noConversion"/>
  </si>
  <si>
    <t>X-</t>
    <phoneticPr fontId="52" type="noConversion"/>
  </si>
  <si>
    <t>s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</si>
  <si>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</si>
  <si>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</si>
  <si>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</si>
  <si>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</si>
  <si>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</si>
  <si>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</si>
  <si>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</si>
  <si>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</si>
  <si>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13" type="noConversion"/>
  </si>
  <si>
    <t>X</t>
    <phoneticPr fontId="13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</si>
  <si>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</si>
  <si>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</si>
  <si>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</si>
  <si>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</si>
  <si>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</si>
  <si>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</si>
  <si>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</si>
  <si>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</si>
  <si>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</si>
  <si>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</si>
  <si>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</si>
  <si>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</si>
  <si>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</si>
  <si>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</si>
  <si>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</si>
  <si>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</si>
  <si>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</si>
  <si>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</si>
  <si>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</si>
  <si>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</si>
  <si>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</si>
  <si>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</si>
  <si>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</si>
  <si>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</si>
  <si>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</si>
  <si>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X2</t>
    <phoneticPr fontId="55" type="noConversion"/>
  </si>
  <si>
    <t>X-A</t>
    <phoneticPr fontId="55" type="noConversion"/>
  </si>
  <si>
    <t>b</t>
    <phoneticPr fontId="55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</si>
  <si>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</si>
  <si>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</si>
  <si>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</si>
  <si>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</si>
  <si>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s1</t>
    <phoneticPr fontId="55" type="noConversion"/>
  </si>
  <si>
    <t>X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</si>
  <si>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</si>
  <si>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</si>
  <si>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</si>
  <si>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X-2</t>
    <phoneticPr fontId="55" type="noConversion"/>
  </si>
  <si>
    <t>X-</t>
    <phoneticPr fontId="55" type="noConversion"/>
  </si>
  <si>
    <t>b</t>
    <phoneticPr fontId="55" type="noConversion"/>
  </si>
  <si>
    <t>X1</t>
    <phoneticPr fontId="55" type="noConversion"/>
  </si>
  <si>
    <t>X-</t>
    <phoneticPr fontId="55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</si>
  <si>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</si>
  <si>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</si>
  <si>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</si>
  <si>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5" type="noConversion"/>
  </si>
  <si>
    <t>b</t>
    <phoneticPr fontId="55" type="noConversion"/>
  </si>
  <si>
    <t>X-1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</si>
  <si>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</si>
  <si>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</si>
  <si>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</si>
  <si>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s</t>
    <phoneticPr fontId="52" type="noConversion"/>
  </si>
  <si>
    <t>b</t>
    <phoneticPr fontId="52" type="noConversion"/>
  </si>
  <si>
    <t>X</t>
    <phoneticPr fontId="52" type="noConversion"/>
  </si>
  <si>
    <t>X</t>
    <phoneticPr fontId="52" type="noConversion"/>
  </si>
  <si>
    <t>X1</t>
    <phoneticPr fontId="52" type="noConversion"/>
  </si>
  <si>
    <t>X-A</t>
    <phoneticPr fontId="52" type="noConversion"/>
  </si>
  <si>
    <t>b</t>
    <phoneticPr fontId="52" type="noConversion"/>
  </si>
  <si>
    <t>X-</t>
    <phoneticPr fontId="55" type="noConversion"/>
  </si>
  <si>
    <t>CB</t>
    <phoneticPr fontId="55" type="noConversion"/>
  </si>
  <si>
    <t>X</t>
    <phoneticPr fontId="55" type="noConversion"/>
  </si>
  <si>
    <t>inj</t>
    <phoneticPr fontId="55" type="noConversion"/>
  </si>
  <si>
    <t>RB</t>
    <phoneticPr fontId="55" type="noConversion"/>
  </si>
  <si>
    <t>ban</t>
    <phoneticPr fontId="55" type="noConversion"/>
  </si>
  <si>
    <t>inj</t>
    <phoneticPr fontId="52" type="noConversion"/>
  </si>
  <si>
    <t>inj</t>
    <phoneticPr fontId="55" type="noConversion"/>
  </si>
  <si>
    <t>ban</t>
    <phoneticPr fontId="55" type="noConversion"/>
  </si>
  <si>
    <t>inj</t>
    <phoneticPr fontId="55" type="noConversion"/>
  </si>
  <si>
    <t>inj</t>
    <phoneticPr fontId="55" type="noConversion"/>
  </si>
  <si>
    <t>ラファエル　シルバ</t>
    <phoneticPr fontId="55" type="noConversion"/>
  </si>
  <si>
    <t>金崎　夢生</t>
    <phoneticPr fontId="13" type="noConversion"/>
  </si>
  <si>
    <t>遠藤　康</t>
    <phoneticPr fontId="13" type="noConversion"/>
  </si>
  <si>
    <t>Shohei OGURA</t>
    <phoneticPr fontId="55" type="noConversion"/>
  </si>
  <si>
    <t>Ryota OSHIMA</t>
    <phoneticPr fontId="52" type="noConversion"/>
  </si>
  <si>
    <t>大島　僚太</t>
    <phoneticPr fontId="52" type="noConversion"/>
  </si>
  <si>
    <t>int</t>
    <phoneticPr fontId="55" type="noConversion"/>
  </si>
  <si>
    <t>S-</t>
    <phoneticPr fontId="52" type="noConversion"/>
  </si>
  <si>
    <t>S-</t>
    <phoneticPr fontId="55" type="noConversion"/>
  </si>
  <si>
    <t>inj</t>
    <phoneticPr fontId="55" type="noConversion"/>
  </si>
  <si>
    <t>CF</t>
    <phoneticPr fontId="55" type="noConversion"/>
  </si>
  <si>
    <t>Patric</t>
    <phoneticPr fontId="55" type="noConversion"/>
  </si>
  <si>
    <t>M</t>
    <phoneticPr fontId="55" type="noConversion"/>
  </si>
  <si>
    <t>LW</t>
    <phoneticPr fontId="55" type="noConversion"/>
  </si>
  <si>
    <t>RW</t>
    <phoneticPr fontId="55" type="noConversion"/>
  </si>
  <si>
    <t>A</t>
    <phoneticPr fontId="55" type="noConversion"/>
  </si>
  <si>
    <t>s</t>
    <phoneticPr fontId="55" type="noConversion"/>
  </si>
  <si>
    <t>b</t>
    <phoneticPr fontId="55" type="noConversion"/>
  </si>
  <si>
    <t>CM</t>
    <phoneticPr fontId="55" type="noConversion"/>
  </si>
  <si>
    <t>inj</t>
    <phoneticPr fontId="55" type="noConversion"/>
  </si>
  <si>
    <t>Maruyasu Okazaki</t>
  </si>
  <si>
    <t>H</t>
    <phoneticPr fontId="13" type="noConversion"/>
  </si>
  <si>
    <t>JEC</t>
    <phoneticPr fontId="13" type="noConversion"/>
  </si>
  <si>
    <t>Iwaki</t>
  </si>
  <si>
    <t>H</t>
    <phoneticPr fontId="55" type="noConversion"/>
  </si>
  <si>
    <t>JEC</t>
    <phoneticPr fontId="55" type="noConversion"/>
  </si>
  <si>
    <t>Giravanz Kitakyushu</t>
    <phoneticPr fontId="55" type="noConversion"/>
  </si>
  <si>
    <t>H</t>
    <phoneticPr fontId="55" type="noConversion"/>
  </si>
  <si>
    <t>JEC</t>
    <phoneticPr fontId="55" type="noConversion"/>
  </si>
  <si>
    <t>Urayasu</t>
  </si>
  <si>
    <t>H</t>
    <phoneticPr fontId="52" type="noConversion"/>
  </si>
  <si>
    <t>JEC</t>
    <phoneticPr fontId="52" type="noConversion"/>
  </si>
  <si>
    <t>Parceiro Nagano</t>
  </si>
  <si>
    <t>Verspah Oita</t>
  </si>
  <si>
    <t>Honda</t>
  </si>
  <si>
    <t>Tonan Maebashi</t>
  </si>
  <si>
    <t>Grulla Morioka</t>
  </si>
  <si>
    <t>H</t>
    <phoneticPr fontId="52" type="noConversion"/>
  </si>
  <si>
    <t>JEC</t>
    <phoneticPr fontId="52" type="noConversion"/>
  </si>
  <si>
    <t>Niigata University</t>
  </si>
  <si>
    <t>Kataller Toyama</t>
  </si>
  <si>
    <t>Osaka</t>
  </si>
  <si>
    <t>Tochigi Uva</t>
  </si>
  <si>
    <t>Vanraure Hachinohe</t>
  </si>
  <si>
    <t>Kagoshima United</t>
  </si>
  <si>
    <t>Matsue City</t>
  </si>
  <si>
    <t>Tsukuba University</t>
  </si>
  <si>
    <t>inj</t>
    <phoneticPr fontId="55" type="noConversion"/>
  </si>
  <si>
    <t>AM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</si>
  <si>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</si>
  <si>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</si>
  <si>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</si>
  <si>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</si>
  <si>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</si>
  <si>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</si>
  <si>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s</t>
    <phoneticPr fontId="13" type="noConversion"/>
  </si>
  <si>
    <t>X1</t>
    <phoneticPr fontId="13" type="noConversion"/>
  </si>
  <si>
    <t>X2</t>
    <phoneticPr fontId="13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</si>
  <si>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</si>
  <si>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</si>
  <si>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</si>
  <si>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</si>
  <si>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</si>
  <si>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</si>
  <si>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</si>
  <si>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</si>
  <si>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</si>
  <si>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</si>
  <si>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</si>
  <si>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</si>
  <si>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X1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</si>
  <si>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</si>
  <si>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</si>
  <si>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</si>
  <si>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</si>
  <si>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</si>
  <si>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</si>
  <si>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</si>
  <si>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</si>
  <si>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</si>
  <si>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</si>
  <si>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</si>
  <si>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</si>
  <si>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</si>
  <si>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</si>
  <si>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</si>
  <si>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</t>
    <phoneticPr fontId="52" type="noConversion"/>
  </si>
  <si>
    <t>X</t>
    <phoneticPr fontId="52" type="noConversion"/>
  </si>
  <si>
    <t>s</t>
    <phoneticPr fontId="52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</si>
  <si>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</si>
  <si>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</si>
  <si>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</si>
  <si>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</si>
  <si>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</si>
  <si>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X-1</t>
    <phoneticPr fontId="52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</si>
  <si>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</si>
  <si>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</si>
  <si>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</si>
  <si>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</si>
  <si>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</si>
  <si>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</si>
  <si>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</si>
  <si>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X2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</si>
  <si>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</si>
  <si>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</si>
  <si>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</si>
  <si>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</si>
  <si>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</si>
  <si>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</si>
  <si>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</si>
  <si>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</si>
  <si>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</si>
  <si>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s1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</si>
  <si>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</si>
  <si>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</si>
  <si>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</si>
  <si>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</si>
  <si>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X</t>
    <phoneticPr fontId="55" type="noConversion"/>
  </si>
  <si>
    <t>s1</t>
    <phoneticPr fontId="55" type="noConversion"/>
  </si>
  <si>
    <t>X</t>
    <phoneticPr fontId="52" type="noConversion"/>
  </si>
  <si>
    <t>X-</t>
    <phoneticPr fontId="52" type="noConversion"/>
  </si>
  <si>
    <t>b</t>
    <phoneticPr fontId="52" type="noConversion"/>
  </si>
  <si>
    <t>s</t>
    <phoneticPr fontId="52" type="noConversion"/>
  </si>
  <si>
    <t>s</t>
    <phoneticPr fontId="52" type="noConversion"/>
  </si>
  <si>
    <t>X1</t>
    <phoneticPr fontId="52" type="noConversion"/>
  </si>
  <si>
    <t>X</t>
    <phoneticPr fontId="55" type="noConversion"/>
  </si>
  <si>
    <t>X</t>
    <phoneticPr fontId="55" type="noConversion"/>
  </si>
  <si>
    <t>s1</t>
    <phoneticPr fontId="55" type="noConversion"/>
  </si>
  <si>
    <t>X-A</t>
    <phoneticPr fontId="55" type="noConversion"/>
  </si>
  <si>
    <t>XA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</si>
  <si>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</si>
  <si>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</si>
  <si>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</si>
  <si>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</si>
  <si>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</si>
  <si>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</si>
  <si>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</si>
  <si>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</si>
  <si>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</si>
  <si>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</si>
  <si>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</si>
  <si>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</si>
  <si>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</si>
  <si>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</si>
  <si>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</si>
  <si>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</si>
  <si>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</si>
  <si>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b</t>
    <phoneticPr fontId="55" type="noConversion"/>
  </si>
  <si>
    <t>b</t>
    <phoneticPr fontId="55" type="noConversion"/>
  </si>
  <si>
    <t>sA</t>
    <phoneticPr fontId="55" type="noConversion"/>
  </si>
  <si>
    <t>X2</t>
    <phoneticPr fontId="55" type="noConversion"/>
  </si>
  <si>
    <t>XA</t>
    <phoneticPr fontId="55" type="noConversion"/>
  </si>
  <si>
    <t>X1</t>
    <phoneticPr fontId="55" type="noConversion"/>
  </si>
  <si>
    <t>X-1</t>
    <phoneticPr fontId="55" type="noConversion"/>
  </si>
  <si>
    <t>s2</t>
    <phoneticPr fontId="55" type="noConversion"/>
  </si>
  <si>
    <t>X</t>
    <phoneticPr fontId="13" type="noConversion"/>
  </si>
  <si>
    <t>b</t>
    <phoneticPr fontId="55" type="noConversion"/>
  </si>
  <si>
    <t>Bundy Onse Kakogawa</t>
    <phoneticPr fontId="52" type="noConversion"/>
  </si>
  <si>
    <t>LEO SILVA</t>
    <phoneticPr fontId="13" type="noConversion"/>
  </si>
  <si>
    <t>Yudai TANAKA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</si>
  <si>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</si>
  <si>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</si>
  <si>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</si>
  <si>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</si>
  <si>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</si>
  <si>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</si>
  <si>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</si>
  <si>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M</t>
    <phoneticPr fontId="55" type="noConversion"/>
  </si>
  <si>
    <t>RW</t>
    <phoneticPr fontId="55" type="noConversion"/>
  </si>
  <si>
    <t>s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</si>
  <si>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</si>
  <si>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</si>
  <si>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</si>
  <si>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X1</t>
    <phoneticPr fontId="55" type="noConversion"/>
  </si>
  <si>
    <t>X</t>
    <phoneticPr fontId="55" type="noConversion"/>
  </si>
  <si>
    <t>b</t>
    <phoneticPr fontId="55" type="noConversion"/>
  </si>
  <si>
    <t>橋岡　大樹</t>
  </si>
  <si>
    <t>D</t>
    <phoneticPr fontId="55" type="noConversion"/>
  </si>
  <si>
    <t>Daiki HASHIOKA</t>
  </si>
  <si>
    <t>D</t>
    <phoneticPr fontId="13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</si>
  <si>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</si>
  <si>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</si>
  <si>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</si>
  <si>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ban</t>
    <phoneticPr fontId="55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</si>
  <si>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</si>
  <si>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</si>
  <si>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</si>
  <si>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</si>
  <si>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</si>
  <si>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</si>
  <si>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</si>
  <si>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</si>
  <si>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小林　友希</t>
  </si>
  <si>
    <t>Yuki KOBAYASHI</t>
  </si>
  <si>
    <t>D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</si>
  <si>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</si>
  <si>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</si>
  <si>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</si>
  <si>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</si>
  <si>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</si>
  <si>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</si>
  <si>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</si>
  <si>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</si>
  <si>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</si>
  <si>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</si>
  <si>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</si>
  <si>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</si>
  <si>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</si>
  <si>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X</t>
    <phoneticPr fontId="55" type="noConversion"/>
  </si>
  <si>
    <t>CF</t>
    <phoneticPr fontId="55" type="noConversion"/>
  </si>
  <si>
    <t>GK</t>
    <phoneticPr fontId="55" type="noConversion"/>
  </si>
  <si>
    <t>CB</t>
    <phoneticPr fontId="55" type="noConversion"/>
  </si>
  <si>
    <t>RB</t>
    <phoneticPr fontId="55" type="noConversion"/>
  </si>
  <si>
    <t>DM</t>
    <phoneticPr fontId="55" type="noConversion"/>
  </si>
  <si>
    <t>LM</t>
    <phoneticPr fontId="55" type="noConversion"/>
  </si>
  <si>
    <t>A</t>
    <phoneticPr fontId="55" type="noConversion"/>
  </si>
  <si>
    <t>inj</t>
    <phoneticPr fontId="55" type="noConversion"/>
  </si>
  <si>
    <t>int</t>
    <phoneticPr fontId="55" type="noConversion"/>
  </si>
  <si>
    <t>X</t>
    <phoneticPr fontId="55" type="noConversion"/>
  </si>
  <si>
    <t>b</t>
    <phoneticPr fontId="55" type="noConversion"/>
  </si>
  <si>
    <t>b</t>
    <phoneticPr fontId="52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</si>
  <si>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</si>
  <si>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</si>
  <si>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</si>
  <si>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</si>
  <si>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X2</t>
    <phoneticPr fontId="55" type="noConversion"/>
  </si>
  <si>
    <t>s1</t>
    <phoneticPr fontId="55" type="noConversion"/>
  </si>
  <si>
    <t>X1</t>
    <phoneticPr fontId="52" type="noConversion"/>
  </si>
  <si>
    <t>s1</t>
    <phoneticPr fontId="55" type="noConversion"/>
  </si>
  <si>
    <t>X1</t>
    <phoneticPr fontId="52" type="noConversion"/>
  </si>
  <si>
    <t>s1</t>
    <phoneticPr fontId="52" type="noConversion"/>
  </si>
  <si>
    <t>X1</t>
    <phoneticPr fontId="55" type="noConversion"/>
  </si>
  <si>
    <t>X1</t>
    <phoneticPr fontId="52" type="noConversion"/>
  </si>
  <si>
    <t>X2</t>
    <phoneticPr fontId="55" type="noConversion"/>
  </si>
  <si>
    <t>s1</t>
    <phoneticPr fontId="55" type="noConversion"/>
  </si>
  <si>
    <t>X1</t>
    <phoneticPr fontId="55" type="noConversion"/>
  </si>
  <si>
    <t>s1</t>
    <phoneticPr fontId="55" type="noConversion"/>
  </si>
  <si>
    <t>X1</t>
    <phoneticPr fontId="13" type="noConversion"/>
  </si>
  <si>
    <t>s1</t>
    <phoneticPr fontId="13" type="noConversion"/>
  </si>
  <si>
    <t>X2</t>
    <phoneticPr fontId="13" type="noConversion"/>
  </si>
  <si>
    <t>X-1</t>
    <phoneticPr fontId="13" type="noConversion"/>
  </si>
  <si>
    <t>Shunsuke NAKAMURA</t>
    <phoneticPr fontId="55" type="noConversion"/>
  </si>
  <si>
    <t>ROMERO FRANK</t>
    <phoneticPr fontId="52" type="noConversion"/>
  </si>
  <si>
    <t>Koki OTANI</t>
    <phoneticPr fontId="52" type="noConversion"/>
  </si>
  <si>
    <t>s2</t>
    <phoneticPr fontId="52" type="noConversion"/>
  </si>
  <si>
    <t>X-</t>
    <phoneticPr fontId="52" type="noConversion"/>
  </si>
  <si>
    <t>s</t>
    <phoneticPr fontId="52" type="noConversion"/>
  </si>
  <si>
    <t>Akito FUKUMORI</t>
    <phoneticPr fontId="55" type="noConversion"/>
  </si>
  <si>
    <t>X-</t>
    <phoneticPr fontId="55" type="noConversion"/>
  </si>
  <si>
    <t>X-</t>
    <phoneticPr fontId="55" type="noConversion"/>
  </si>
  <si>
    <t>X-1</t>
    <phoneticPr fontId="55" type="noConversion"/>
  </si>
  <si>
    <t>X1</t>
    <phoneticPr fontId="55" type="noConversion"/>
  </si>
  <si>
    <t>s</t>
    <phoneticPr fontId="55" type="noConversion"/>
  </si>
  <si>
    <t>X1</t>
    <phoneticPr fontId="55" type="noConversion"/>
  </si>
  <si>
    <t>X-</t>
    <phoneticPr fontId="52" type="noConversion"/>
  </si>
  <si>
    <t>X-</t>
    <phoneticPr fontId="55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</si>
  <si>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</si>
  <si>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</si>
  <si>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</si>
  <si>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CB</t>
  </si>
  <si>
    <t>大武　峻</t>
  </si>
  <si>
    <t>inj</t>
    <phoneticPr fontId="55" type="noConversion"/>
  </si>
  <si>
    <t>AM</t>
    <phoneticPr fontId="55" type="noConversion"/>
  </si>
  <si>
    <t>ユン　ソギョン</t>
    <phoneticPr fontId="52" type="noConversion"/>
  </si>
  <si>
    <t>キム　ボギョン</t>
    <phoneticPr fontId="52" type="noConversion"/>
  </si>
  <si>
    <t>フランコ　スブットーニ</t>
    <phoneticPr fontId="52" type="noConversion"/>
  </si>
  <si>
    <t>CB</t>
    <phoneticPr fontId="52" type="noConversion"/>
  </si>
  <si>
    <t>藤沼　拓夢</t>
    <phoneticPr fontId="55" type="noConversion"/>
  </si>
  <si>
    <t>マルセロ　トスカーノ</t>
    <phoneticPr fontId="55" type="noConversion"/>
  </si>
  <si>
    <t>ユ　インス</t>
    <phoneticPr fontId="55" type="noConversion"/>
  </si>
  <si>
    <t>チャン　ヒョンス</t>
    <phoneticPr fontId="55" type="noConversion"/>
  </si>
  <si>
    <t>CB</t>
    <phoneticPr fontId="55" type="noConversion"/>
  </si>
  <si>
    <t>オ　ジェソク</t>
    <phoneticPr fontId="55" type="noConversion"/>
  </si>
  <si>
    <t>ファン　ウィジョ</t>
    <phoneticPr fontId="55" type="noConversion"/>
  </si>
  <si>
    <t>森　俊介</t>
    <phoneticPr fontId="52" type="noConversion"/>
  </si>
  <si>
    <t>ドウグラス　タンキ</t>
    <phoneticPr fontId="52" type="noConversion"/>
  </si>
  <si>
    <t>ジュニオール　バホス</t>
    <phoneticPr fontId="55" type="noConversion"/>
  </si>
  <si>
    <t>inj</t>
    <phoneticPr fontId="55" type="noConversion"/>
  </si>
  <si>
    <t>inj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</si>
  <si>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</si>
  <si>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</si>
  <si>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</si>
  <si>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</si>
  <si>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</si>
  <si>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13" type="noConversion"/>
  </si>
  <si>
    <t>X</t>
    <phoneticPr fontId="13" type="noConversion"/>
  </si>
  <si>
    <t>X</t>
    <phoneticPr fontId="52" type="noConversion"/>
  </si>
  <si>
    <t>X</t>
    <phoneticPr fontId="52" type="noConversion"/>
  </si>
  <si>
    <t>ELSINHO</t>
    <phoneticPr fontId="52" type="noConversion"/>
  </si>
  <si>
    <t>X</t>
    <phoneticPr fontId="55" type="noConversion"/>
  </si>
  <si>
    <t>X</t>
    <phoneticPr fontId="55" type="noConversion"/>
  </si>
  <si>
    <t>X1</t>
    <phoneticPr fontId="55" type="noConversion"/>
  </si>
  <si>
    <t>X-1</t>
    <phoneticPr fontId="55" type="noConversion"/>
  </si>
  <si>
    <t>X1</t>
    <phoneticPr fontId="55" type="noConversion"/>
  </si>
  <si>
    <t>X1</t>
    <phoneticPr fontId="55" type="noConversion"/>
  </si>
  <si>
    <t>X1</t>
    <phoneticPr fontId="55" type="noConversion"/>
  </si>
  <si>
    <t>X-1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</si>
  <si>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</si>
  <si>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</si>
  <si>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</si>
  <si>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s</t>
    <phoneticPr fontId="55" type="noConversion"/>
  </si>
  <si>
    <t>X-</t>
    <phoneticPr fontId="55" type="noConversion"/>
  </si>
  <si>
    <t>X-1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</si>
  <si>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</si>
  <si>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</si>
  <si>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</si>
  <si>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</si>
  <si>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</si>
  <si>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</si>
  <si>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</si>
  <si>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</si>
  <si>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</si>
  <si>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X-</t>
    <phoneticPr fontId="13" type="noConversion"/>
  </si>
  <si>
    <t>s</t>
    <phoneticPr fontId="13" type="noConversion"/>
  </si>
  <si>
    <t>X-1</t>
    <phoneticPr fontId="13" type="noConversion"/>
  </si>
  <si>
    <t>s</t>
    <phoneticPr fontId="13" type="noConversion"/>
  </si>
  <si>
    <t>X1</t>
    <phoneticPr fontId="55" type="noConversion"/>
  </si>
  <si>
    <t>s1</t>
    <phoneticPr fontId="55" type="noConversion"/>
  </si>
  <si>
    <t>X1</t>
    <phoneticPr fontId="52" type="noConversion"/>
  </si>
  <si>
    <t>s1</t>
    <phoneticPr fontId="52" type="noConversion"/>
  </si>
  <si>
    <t>X-1</t>
    <phoneticPr fontId="55" type="noConversion"/>
  </si>
  <si>
    <t>X-1</t>
    <phoneticPr fontId="55" type="noConversion"/>
  </si>
  <si>
    <t>X-1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</si>
  <si>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</si>
  <si>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</si>
  <si>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</si>
  <si>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</si>
  <si>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</si>
  <si>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</si>
  <si>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X-1</t>
    <phoneticPr fontId="55" type="noConversion"/>
  </si>
  <si>
    <t>X-</t>
    <phoneticPr fontId="52" type="noConversion"/>
  </si>
  <si>
    <t>X1</t>
    <phoneticPr fontId="52" type="noConversion"/>
  </si>
  <si>
    <t>s1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</si>
  <si>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</si>
  <si>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</si>
  <si>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</si>
  <si>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inj</t>
    <phoneticPr fontId="55" type="noConversion"/>
  </si>
  <si>
    <t>Montedio Yamagata</t>
  </si>
  <si>
    <t>Roasso Kumamoto</t>
  </si>
  <si>
    <t>Ehime</t>
  </si>
  <si>
    <t>Oita Trinita</t>
  </si>
  <si>
    <t>ThespaKusatsu Gunma</t>
  </si>
  <si>
    <t>Azul Claro Numazu</t>
  </si>
  <si>
    <t>JEF United</t>
  </si>
  <si>
    <t>Zweigen Kanazawa</t>
  </si>
  <si>
    <t>Gifu</t>
  </si>
  <si>
    <t>A</t>
    <phoneticPr fontId="55" type="noConversion"/>
  </si>
  <si>
    <t>A</t>
    <phoneticPr fontId="55" type="noConversion"/>
  </si>
  <si>
    <t>H</t>
    <phoneticPr fontId="55" type="noConversion"/>
  </si>
  <si>
    <t>inj</t>
    <phoneticPr fontId="55" type="noConversion"/>
  </si>
  <si>
    <t>inj</t>
    <phoneticPr fontId="55" type="noConversion"/>
  </si>
  <si>
    <t>sA</t>
    <phoneticPr fontId="55" type="noConversion"/>
  </si>
  <si>
    <t>XA</t>
    <phoneticPr fontId="55" type="noConversion"/>
  </si>
  <si>
    <t>X-A</t>
    <phoneticPr fontId="55" type="noConversion"/>
  </si>
  <si>
    <t>XA</t>
    <phoneticPr fontId="55" type="noConversion"/>
  </si>
  <si>
    <t>XA</t>
    <phoneticPr fontId="55" type="noConversion"/>
  </si>
  <si>
    <t>XA</t>
    <phoneticPr fontId="52" type="noConversion"/>
  </si>
  <si>
    <t>XA</t>
    <phoneticPr fontId="55" type="noConversion"/>
  </si>
  <si>
    <t>SA</t>
    <phoneticPr fontId="52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</si>
  <si>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</si>
  <si>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</si>
  <si>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</si>
  <si>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</si>
  <si>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</si>
  <si>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</si>
  <si>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b</t>
    <phoneticPr fontId="55" type="noConversion"/>
  </si>
  <si>
    <t>OG</t>
    <phoneticPr fontId="55" type="noConversion"/>
  </si>
  <si>
    <t>JUNIOR BARROS</t>
  </si>
  <si>
    <t>CF</t>
    <phoneticPr fontId="55" type="noConversion"/>
  </si>
  <si>
    <t>X-</t>
    <phoneticPr fontId="55" type="noConversion"/>
  </si>
  <si>
    <t>inj</t>
    <phoneticPr fontId="55" type="noConversion"/>
  </si>
  <si>
    <t>CF</t>
    <phoneticPr fontId="55" type="noConversion"/>
  </si>
  <si>
    <t>CM</t>
    <phoneticPr fontId="55" type="noConversion"/>
  </si>
  <si>
    <t>LB</t>
    <phoneticPr fontId="55" type="noConversion"/>
  </si>
  <si>
    <t>AM</t>
    <phoneticPr fontId="55" type="noConversion"/>
  </si>
  <si>
    <t>SS</t>
    <phoneticPr fontId="55" type="noConversion"/>
  </si>
  <si>
    <t>ban</t>
    <phoneticPr fontId="55" type="noConversion"/>
  </si>
  <si>
    <t>inj</t>
    <phoneticPr fontId="55" type="noConversion"/>
  </si>
  <si>
    <t>Kotaro OMORI</t>
    <phoneticPr fontId="55" type="noConversion"/>
  </si>
  <si>
    <t>Yohei TOYODA</t>
    <phoneticPr fontId="55" type="noConversion"/>
  </si>
  <si>
    <t>inj</t>
    <phoneticPr fontId="13" type="noConversion"/>
  </si>
  <si>
    <t>inj</t>
    <phoneticPr fontId="55" type="noConversion"/>
  </si>
  <si>
    <t>SOUZA</t>
    <phoneticPr fontId="55" type="noConversion"/>
  </si>
  <si>
    <t>Takaharu Nishino</t>
  </si>
  <si>
    <t>西野　貴治</t>
  </si>
  <si>
    <t>小野　伸二</t>
    <phoneticPr fontId="55" type="noConversion"/>
  </si>
  <si>
    <t>CF</t>
  </si>
  <si>
    <t>ジェイ</t>
  </si>
  <si>
    <t>小林　成豪</t>
    <phoneticPr fontId="55" type="noConversion"/>
  </si>
  <si>
    <t>ハーフナー　マイク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</si>
  <si>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</si>
  <si>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</si>
  <si>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</si>
  <si>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</si>
  <si>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X-1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</si>
  <si>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</si>
  <si>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</si>
  <si>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</si>
  <si>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</si>
  <si>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</si>
  <si>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</si>
  <si>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CF</t>
    <phoneticPr fontId="55" type="noConversion"/>
  </si>
  <si>
    <t>AM</t>
    <phoneticPr fontId="55" type="noConversion"/>
  </si>
  <si>
    <t>inj</t>
    <phoneticPr fontId="55" type="noConversion"/>
  </si>
  <si>
    <t>inj</t>
    <phoneticPr fontId="55" type="noConversion"/>
  </si>
  <si>
    <t>inj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</si>
  <si>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</si>
  <si>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</si>
  <si>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</si>
  <si>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</si>
  <si>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</si>
  <si>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</si>
  <si>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</si>
  <si>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</si>
  <si>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</si>
  <si>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inj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</si>
  <si>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</si>
  <si>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</si>
  <si>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</si>
  <si>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</si>
  <si>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13" type="noConversion"/>
  </si>
  <si>
    <t>b</t>
    <phoneticPr fontId="13" type="noConversion"/>
  </si>
  <si>
    <t>b</t>
    <phoneticPr fontId="13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</si>
  <si>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</si>
  <si>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</si>
  <si>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</si>
  <si>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</si>
  <si>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</si>
  <si>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s</t>
    <phoneticPr fontId="55" type="noConversion"/>
  </si>
  <si>
    <t>XA</t>
    <phoneticPr fontId="55" type="noConversion"/>
  </si>
  <si>
    <t>X-</t>
    <phoneticPr fontId="55" type="noConversion"/>
  </si>
  <si>
    <t>SA</t>
    <phoneticPr fontId="55" type="noConversion"/>
  </si>
  <si>
    <t>S</t>
    <phoneticPr fontId="55" type="noConversion"/>
  </si>
  <si>
    <t>b</t>
    <phoneticPr fontId="55" type="noConversion"/>
  </si>
  <si>
    <t>sA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</si>
  <si>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</si>
  <si>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</si>
  <si>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</si>
  <si>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</si>
  <si>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s1</t>
    <phoneticPr fontId="55" type="noConversion"/>
  </si>
  <si>
    <t>s2</t>
    <phoneticPr fontId="55" type="noConversion"/>
  </si>
  <si>
    <t>b</t>
    <phoneticPr fontId="55" type="noConversion"/>
  </si>
  <si>
    <t>XA</t>
    <phoneticPr fontId="55" type="noConversion"/>
  </si>
  <si>
    <t>XA</t>
    <phoneticPr fontId="55" type="noConversion"/>
  </si>
  <si>
    <t>s1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</si>
  <si>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</si>
  <si>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</si>
  <si>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</si>
  <si>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</si>
  <si>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</si>
  <si>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X2</t>
    <phoneticPr fontId="52" type="noConversion"/>
  </si>
  <si>
    <t>X1</t>
    <phoneticPr fontId="52" type="noConversion"/>
  </si>
  <si>
    <t>X-A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</si>
  <si>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</si>
  <si>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</si>
  <si>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</si>
  <si>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</si>
  <si>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</si>
  <si>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</si>
  <si>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</si>
  <si>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b</t>
    <phoneticPr fontId="55" type="noConversion"/>
  </si>
  <si>
    <t>b</t>
    <phoneticPr fontId="55" type="noConversion"/>
  </si>
  <si>
    <t>X-</t>
    <phoneticPr fontId="52" type="noConversion"/>
  </si>
  <si>
    <t>OG</t>
    <phoneticPr fontId="55" type="noConversion"/>
  </si>
  <si>
    <t>X</t>
    <phoneticPr fontId="55" type="noConversion"/>
  </si>
  <si>
    <t>X1</t>
    <phoneticPr fontId="55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</si>
  <si>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</si>
  <si>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</si>
  <si>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</si>
  <si>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s</t>
    <phoneticPr fontId="13" type="noConversion"/>
  </si>
  <si>
    <t>b</t>
    <phoneticPr fontId="13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</si>
  <si>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</si>
  <si>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</si>
  <si>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</si>
  <si>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</si>
  <si>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</si>
  <si>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</si>
  <si>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DM</t>
    <phoneticPr fontId="55" type="noConversion"/>
  </si>
  <si>
    <t>ban</t>
    <phoneticPr fontId="55" type="noConversion"/>
  </si>
  <si>
    <t>inj</t>
    <phoneticPr fontId="52" type="noConversion"/>
  </si>
  <si>
    <t>ban</t>
    <phoneticPr fontId="52" type="noConversion"/>
  </si>
  <si>
    <t>DM</t>
    <phoneticPr fontId="55" type="noConversion"/>
  </si>
  <si>
    <t>LM</t>
    <phoneticPr fontId="55" type="noConversion"/>
  </si>
  <si>
    <t>int</t>
    <phoneticPr fontId="55" type="noConversion"/>
  </si>
  <si>
    <t>Takuya IWANAMI</t>
    <phoneticPr fontId="55" type="noConversion"/>
  </si>
  <si>
    <t>Wataru HASHIMOTO</t>
    <phoneticPr fontId="55" type="noConversion"/>
  </si>
  <si>
    <t>Hideto TAKAHASHI</t>
    <phoneticPr fontId="55" type="noConversion"/>
  </si>
  <si>
    <t>Katsuya NAGATO</t>
    <phoneticPr fontId="55" type="noConversion"/>
  </si>
  <si>
    <t>inj</t>
    <phoneticPr fontId="13" type="noConversion"/>
  </si>
  <si>
    <t>inj</t>
    <phoneticPr fontId="55" type="noConversion"/>
  </si>
  <si>
    <t>X1</t>
    <phoneticPr fontId="52" type="noConversion"/>
  </si>
  <si>
    <t>X2</t>
    <phoneticPr fontId="52" type="noConversion"/>
  </si>
  <si>
    <t>s1</t>
    <phoneticPr fontId="52" type="noConversion"/>
  </si>
  <si>
    <t>S-</t>
    <phoneticPr fontId="55" type="noConversion"/>
  </si>
  <si>
    <t>ban</t>
    <phoneticPr fontId="55" type="noConversion"/>
  </si>
  <si>
    <t>X1</t>
    <phoneticPr fontId="55" type="noConversion"/>
  </si>
  <si>
    <t>X-1</t>
    <phoneticPr fontId="13" type="noConversion"/>
  </si>
  <si>
    <t>平墳　迿</t>
    <phoneticPr fontId="55" type="noConversion"/>
  </si>
  <si>
    <t>MIKIC</t>
    <phoneticPr fontId="55" type="noConversion"/>
  </si>
  <si>
    <t>CRISLAN</t>
    <phoneticPr fontId="55" type="noConversion"/>
  </si>
  <si>
    <t>Ken TOKURA</t>
    <phoneticPr fontId="55" type="noConversion"/>
  </si>
  <si>
    <t>Yoshito OKUBO</t>
    <phoneticPr fontId="55" type="noConversion"/>
  </si>
  <si>
    <t>Wataru ENDO</t>
    <phoneticPr fontId="55" type="noConversion"/>
  </si>
  <si>
    <t>Tadanari LEE</t>
    <phoneticPr fontId="55" type="noConversion"/>
  </si>
  <si>
    <t>RONY</t>
    <phoneticPr fontId="52" type="noConversion"/>
  </si>
  <si>
    <t>inj</t>
    <phoneticPr fontId="13" type="noConversion"/>
  </si>
  <si>
    <t>Seitaro TOMISAWA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</si>
  <si>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</si>
  <si>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</si>
  <si>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</si>
  <si>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</si>
  <si>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</si>
  <si>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</si>
  <si>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</si>
  <si>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</si>
  <si>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</si>
  <si>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</si>
  <si>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</si>
  <si>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</si>
  <si>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</si>
  <si>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</si>
  <si>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</si>
  <si>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</si>
  <si>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s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</si>
  <si>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</si>
  <si>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</si>
  <si>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</si>
  <si>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</si>
  <si>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X</t>
    <phoneticPr fontId="55" type="noConversion"/>
  </si>
  <si>
    <t>XA</t>
    <phoneticPr fontId="55" type="noConversion"/>
  </si>
  <si>
    <t>XA</t>
    <phoneticPr fontId="55" type="noConversion"/>
  </si>
  <si>
    <t>b</t>
    <phoneticPr fontId="55" type="noConversion"/>
  </si>
  <si>
    <t>X2</t>
    <phoneticPr fontId="55" type="noConversion"/>
  </si>
  <si>
    <t>X-A</t>
    <phoneticPr fontId="55" type="noConversion"/>
  </si>
  <si>
    <t>X-</t>
    <phoneticPr fontId="55" type="noConversion"/>
  </si>
  <si>
    <t>XA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</si>
  <si>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</si>
  <si>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</si>
  <si>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</si>
  <si>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</si>
  <si>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X2</t>
    <phoneticPr fontId="13" type="noConversion"/>
  </si>
  <si>
    <t>XA</t>
    <phoneticPr fontId="13" type="noConversion"/>
  </si>
  <si>
    <t>X-</t>
    <phoneticPr fontId="13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</si>
  <si>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</si>
  <si>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</si>
  <si>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</si>
  <si>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</si>
  <si>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s1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</si>
  <si>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</si>
  <si>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</si>
  <si>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</si>
  <si>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</si>
  <si>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</si>
  <si>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</si>
  <si>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</si>
  <si>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</si>
  <si>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X-1</t>
    <phoneticPr fontId="55" type="noConversion"/>
  </si>
  <si>
    <t>s</t>
    <phoneticPr fontId="55" type="noConversion"/>
  </si>
  <si>
    <t>b</t>
    <phoneticPr fontId="55" type="noConversion"/>
  </si>
  <si>
    <t>X1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</si>
  <si>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</si>
  <si>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</si>
  <si>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</si>
  <si>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</si>
  <si>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</si>
  <si>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X1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</si>
  <si>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</si>
  <si>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</si>
  <si>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</si>
  <si>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</si>
  <si>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X-1</t>
    <phoneticPr fontId="52" type="noConversion"/>
  </si>
  <si>
    <t>X1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</si>
  <si>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</si>
  <si>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</si>
  <si>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</si>
  <si>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</si>
  <si>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X-</t>
    <phoneticPr fontId="52" type="noConversion"/>
  </si>
  <si>
    <t>b</t>
    <phoneticPr fontId="52" type="noConversion"/>
  </si>
  <si>
    <t>XA</t>
    <phoneticPr fontId="52" type="noConversion"/>
  </si>
  <si>
    <t>X1</t>
    <phoneticPr fontId="52" type="noConversion"/>
  </si>
  <si>
    <t>X1</t>
    <phoneticPr fontId="52" type="noConversion"/>
  </si>
  <si>
    <t>X-A</t>
    <phoneticPr fontId="52" type="noConversion"/>
  </si>
  <si>
    <t>X</t>
    <phoneticPr fontId="55" type="noConversion"/>
  </si>
  <si>
    <t>X-1</t>
    <phoneticPr fontId="55" type="noConversion"/>
  </si>
  <si>
    <t>X1</t>
    <phoneticPr fontId="55" type="noConversion"/>
  </si>
  <si>
    <t>b</t>
    <phoneticPr fontId="55" type="noConversion"/>
  </si>
  <si>
    <t>X</t>
    <phoneticPr fontId="52" type="noConversion"/>
  </si>
  <si>
    <t>X-</t>
    <phoneticPr fontId="52" type="noConversion"/>
  </si>
  <si>
    <t>X1</t>
    <phoneticPr fontId="52" type="noConversion"/>
  </si>
  <si>
    <t>X-A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</si>
  <si>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</si>
  <si>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</si>
  <si>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</si>
  <si>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</t>
    <phoneticPr fontId="13" type="noConversion"/>
  </si>
  <si>
    <t>X</t>
    <phoneticPr fontId="13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</si>
  <si>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</si>
  <si>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</si>
  <si>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</si>
  <si>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</si>
  <si>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</si>
  <si>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</si>
  <si>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</si>
  <si>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</si>
  <si>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X-1</t>
    <phoneticPr fontId="13" type="noConversion"/>
  </si>
  <si>
    <t>レアンドロ</t>
    <phoneticPr fontId="13" type="noConversion"/>
  </si>
  <si>
    <t>X-1</t>
    <phoneticPr fontId="13" type="noConversion"/>
  </si>
  <si>
    <t>ペドロ　ジュニオール</t>
    <phoneticPr fontId="13" type="noConversion"/>
  </si>
  <si>
    <t>s</t>
    <phoneticPr fontId="13" type="noConversion"/>
  </si>
  <si>
    <t>X1</t>
    <phoneticPr fontId="13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</si>
  <si>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</si>
  <si>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</si>
  <si>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</si>
  <si>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</si>
  <si>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</si>
  <si>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</si>
  <si>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</si>
  <si>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</si>
  <si>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</si>
  <si>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</si>
  <si>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</si>
  <si>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</si>
  <si>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</si>
  <si>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</si>
  <si>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</si>
  <si>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X1</t>
    <phoneticPr fontId="52" type="noConversion"/>
  </si>
  <si>
    <t>X-1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</si>
  <si>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</si>
  <si>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</si>
  <si>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</si>
  <si>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</si>
  <si>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</si>
  <si>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</si>
  <si>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</si>
  <si>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</si>
  <si>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</si>
  <si>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</si>
  <si>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</si>
  <si>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</si>
  <si>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X-1</t>
    <phoneticPr fontId="52" type="noConversion"/>
  </si>
  <si>
    <t>X1</t>
    <phoneticPr fontId="52" type="noConversion"/>
  </si>
  <si>
    <t>X1</t>
    <phoneticPr fontId="52" type="noConversion"/>
  </si>
  <si>
    <t>X1</t>
    <phoneticPr fontId="52" type="noConversion"/>
  </si>
  <si>
    <t>X-</t>
    <phoneticPr fontId="55" type="noConversion"/>
  </si>
  <si>
    <t>s1</t>
    <phoneticPr fontId="55" type="noConversion"/>
  </si>
  <si>
    <t>X</t>
    <phoneticPr fontId="55" type="noConversion"/>
  </si>
  <si>
    <t>X2</t>
    <phoneticPr fontId="55" type="noConversion"/>
  </si>
  <si>
    <t>X1</t>
    <phoneticPr fontId="55" type="noConversion"/>
  </si>
  <si>
    <t>X</t>
    <phoneticPr fontId="52" type="noConversion"/>
  </si>
  <si>
    <t>X-</t>
    <phoneticPr fontId="52" type="noConversion"/>
  </si>
  <si>
    <t>b</t>
    <phoneticPr fontId="52" type="noConversion"/>
  </si>
  <si>
    <t>s</t>
    <phoneticPr fontId="52" type="noConversion"/>
  </si>
  <si>
    <t>X-1</t>
    <phoneticPr fontId="52" type="noConversion"/>
  </si>
  <si>
    <t>X</t>
    <phoneticPr fontId="55" type="noConversion"/>
  </si>
  <si>
    <t>b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</si>
  <si>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</si>
  <si>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</si>
  <si>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</si>
  <si>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</si>
  <si>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</si>
  <si>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X-</t>
    <phoneticPr fontId="55" type="noConversion"/>
  </si>
  <si>
    <t>X1</t>
    <phoneticPr fontId="55" type="noConversion"/>
  </si>
  <si>
    <t>X1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</si>
  <si>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</si>
  <si>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</si>
  <si>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</si>
  <si>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S1</t>
    <phoneticPr fontId="55" type="noConversion"/>
  </si>
  <si>
    <t>b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</si>
  <si>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</si>
  <si>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</si>
  <si>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</si>
  <si>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X1</t>
    <phoneticPr fontId="55" type="noConversion"/>
  </si>
  <si>
    <t>X-</t>
    <phoneticPr fontId="55" type="noConversion"/>
  </si>
  <si>
    <t>X-</t>
    <phoneticPr fontId="52" type="noConversion"/>
  </si>
  <si>
    <t>b</t>
    <phoneticPr fontId="52" type="noConversion"/>
  </si>
  <si>
    <t>s</t>
    <phoneticPr fontId="52" type="noConversion"/>
  </si>
  <si>
    <t>X-</t>
    <phoneticPr fontId="55" type="noConversion"/>
  </si>
  <si>
    <t>X</t>
    <phoneticPr fontId="55" type="noConversion"/>
  </si>
  <si>
    <t>X1</t>
    <phoneticPr fontId="55" type="noConversion"/>
  </si>
  <si>
    <t>X-1</t>
    <phoneticPr fontId="55" type="noConversion"/>
  </si>
  <si>
    <t>s</t>
    <phoneticPr fontId="55" type="noConversion"/>
  </si>
  <si>
    <t>b</t>
    <phoneticPr fontId="55" type="noConversion"/>
  </si>
  <si>
    <t>OG</t>
    <phoneticPr fontId="55" type="noConversion"/>
  </si>
  <si>
    <t>OG</t>
    <phoneticPr fontId="13" type="noConversion"/>
  </si>
  <si>
    <t>RW</t>
  </si>
  <si>
    <t>Nathan Burns</t>
  </si>
  <si>
    <t>Nathan Burns</t>
    <phoneticPr fontId="55" type="noConversion"/>
  </si>
  <si>
    <t>Ryota ISOMURA</t>
  </si>
  <si>
    <t>磯村　亮太</t>
  </si>
  <si>
    <t>ill</t>
    <phoneticPr fontId="52" type="noConversion"/>
  </si>
  <si>
    <t>inj</t>
    <phoneticPr fontId="52" type="noConversion"/>
  </si>
  <si>
    <t>X</t>
    <phoneticPr fontId="55" type="noConversion"/>
  </si>
  <si>
    <t>X-1</t>
    <phoneticPr fontId="55" type="noConversion"/>
  </si>
  <si>
    <t>X1</t>
    <phoneticPr fontId="55" type="noConversion"/>
  </si>
  <si>
    <t>XA</t>
    <phoneticPr fontId="55" type="noConversion"/>
  </si>
  <si>
    <t>X2</t>
    <phoneticPr fontId="55" type="noConversion"/>
  </si>
  <si>
    <t>X-A</t>
    <phoneticPr fontId="55" type="noConversion"/>
  </si>
  <si>
    <t>X-</t>
    <phoneticPr fontId="55" type="noConversion"/>
  </si>
  <si>
    <t>s</t>
    <phoneticPr fontId="55" type="noConversion"/>
  </si>
  <si>
    <t>X</t>
    <phoneticPr fontId="55" type="noConversion"/>
  </si>
  <si>
    <t>X</t>
    <phoneticPr fontId="55" type="noConversion"/>
  </si>
  <si>
    <t>X-A</t>
    <phoneticPr fontId="55" type="noConversion"/>
  </si>
  <si>
    <t>X-</t>
    <phoneticPr fontId="55" type="noConversion"/>
  </si>
  <si>
    <t>X1</t>
    <phoneticPr fontId="55" type="noConversion"/>
  </si>
  <si>
    <t>X1</t>
    <phoneticPr fontId="55" type="noConversion"/>
  </si>
  <si>
    <t>s</t>
    <phoneticPr fontId="55" type="noConversion"/>
  </si>
  <si>
    <t>RB</t>
  </si>
  <si>
    <t>Yong-Woo Ahn</t>
    <phoneticPr fontId="52" type="noConversion"/>
  </si>
  <si>
    <t>M</t>
    <phoneticPr fontId="52" type="noConversion"/>
  </si>
  <si>
    <t>パトリック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</si>
  <si>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</si>
  <si>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</si>
  <si>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</si>
  <si>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</si>
  <si>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</si>
  <si>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</si>
  <si>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</si>
  <si>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</si>
  <si>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</si>
  <si>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</si>
  <si>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</si>
  <si>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</si>
  <si>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</si>
  <si>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</si>
  <si>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</si>
  <si>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</si>
  <si>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</si>
  <si>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</si>
  <si>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</si>
  <si>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チアゴ　アウベス</t>
    <phoneticPr fontId="55" type="noConversion"/>
  </si>
  <si>
    <t>Hiroaki OKUNO</t>
    <phoneticPr fontId="55" type="noConversion"/>
  </si>
  <si>
    <t>Masato MORISHIGE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</si>
  <si>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</si>
  <si>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</si>
  <si>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</si>
  <si>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s1</t>
    <phoneticPr fontId="55" type="noConversion"/>
  </si>
  <si>
    <t>ban</t>
    <phoneticPr fontId="55" type="noConversion"/>
  </si>
  <si>
    <t>ban</t>
    <phoneticPr fontId="55" type="noConversion"/>
  </si>
  <si>
    <t>X</t>
    <phoneticPr fontId="55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</si>
  <si>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</si>
  <si>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</si>
  <si>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</si>
  <si>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b</t>
    <phoneticPr fontId="13" type="noConversion"/>
  </si>
  <si>
    <t>b</t>
    <phoneticPr fontId="13" type="noConversion"/>
  </si>
  <si>
    <t>X-1</t>
    <phoneticPr fontId="13" type="noConversion"/>
  </si>
  <si>
    <t>s1</t>
    <phoneticPr fontId="13" type="noConversion"/>
  </si>
  <si>
    <t>s1</t>
    <phoneticPr fontId="13" type="noConversion"/>
  </si>
  <si>
    <t>ディエゴ　オリヴェイラ</t>
    <phoneticPr fontId="52" type="noConversion"/>
  </si>
  <si>
    <t>X1</t>
    <phoneticPr fontId="55" type="noConversion"/>
  </si>
  <si>
    <t>X1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</si>
  <si>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</si>
  <si>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</si>
  <si>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</si>
  <si>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X-2</t>
    <phoneticPr fontId="55" type="noConversion"/>
  </si>
  <si>
    <t>b</t>
    <phoneticPr fontId="55" type="noConversion"/>
  </si>
  <si>
    <t>s</t>
    <phoneticPr fontId="55" type="noConversion"/>
  </si>
  <si>
    <t>s1</t>
    <phoneticPr fontId="52" type="noConversion"/>
  </si>
  <si>
    <t>X</t>
    <phoneticPr fontId="52" type="noConversion"/>
  </si>
  <si>
    <t>X-1</t>
    <phoneticPr fontId="52" type="noConversion"/>
  </si>
  <si>
    <t>X-</t>
    <phoneticPr fontId="52" type="noConversion"/>
  </si>
  <si>
    <t>X</t>
    <phoneticPr fontId="52" type="noConversion"/>
  </si>
  <si>
    <t>b</t>
    <phoneticPr fontId="52" type="noConversion"/>
  </si>
  <si>
    <t>b</t>
    <phoneticPr fontId="52" type="noConversion"/>
  </si>
  <si>
    <t>s</t>
    <phoneticPr fontId="52" type="noConversion"/>
  </si>
  <si>
    <t>s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</si>
  <si>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</si>
  <si>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</si>
  <si>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</si>
  <si>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</si>
  <si>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</si>
  <si>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</si>
  <si>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X1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</si>
  <si>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</si>
  <si>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</si>
  <si>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</si>
  <si>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</si>
  <si>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</si>
  <si>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X-1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</si>
  <si>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</si>
  <si>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</si>
  <si>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</si>
  <si>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</si>
  <si>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</si>
  <si>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X1</t>
    <phoneticPr fontId="55" type="noConversion"/>
  </si>
  <si>
    <t>X-</t>
    <phoneticPr fontId="55" type="noConversion"/>
  </si>
  <si>
    <t>X-1</t>
    <phoneticPr fontId="55" type="noConversion"/>
  </si>
  <si>
    <t>s</t>
    <phoneticPr fontId="55" type="noConversion"/>
  </si>
  <si>
    <t>s1</t>
    <phoneticPr fontId="55" type="noConversion"/>
  </si>
  <si>
    <t>b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</si>
  <si>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</si>
  <si>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</si>
  <si>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</si>
  <si>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</si>
  <si>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</si>
  <si>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</si>
  <si>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</si>
  <si>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</si>
  <si>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</si>
  <si>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</si>
  <si>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</si>
  <si>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</si>
  <si>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</si>
  <si>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</si>
  <si>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</si>
  <si>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</si>
  <si>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X2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</si>
  <si>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</si>
  <si>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</si>
  <si>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</si>
  <si>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</t>
    <phoneticPr fontId="52" type="noConversion"/>
  </si>
  <si>
    <t>X-</t>
    <phoneticPr fontId="52" type="noConversion"/>
  </si>
  <si>
    <t>X1</t>
    <phoneticPr fontId="52" type="noConversion"/>
  </si>
  <si>
    <t>s</t>
    <phoneticPr fontId="52" type="noConversion"/>
  </si>
  <si>
    <t>s</t>
    <phoneticPr fontId="52" type="noConversion"/>
  </si>
  <si>
    <t>X-</t>
    <phoneticPr fontId="55" type="noConversion"/>
  </si>
  <si>
    <t>X</t>
    <phoneticPr fontId="55" type="noConversion"/>
  </si>
  <si>
    <t>b</t>
    <phoneticPr fontId="55" type="noConversion"/>
  </si>
  <si>
    <t>s</t>
    <phoneticPr fontId="55" type="noConversion"/>
  </si>
  <si>
    <t>X-</t>
    <phoneticPr fontId="52" type="noConversion"/>
  </si>
  <si>
    <t>s1</t>
    <phoneticPr fontId="52" type="noConversion"/>
  </si>
  <si>
    <t>s</t>
    <phoneticPr fontId="52" type="noConversion"/>
  </si>
  <si>
    <t>s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</si>
  <si>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</si>
  <si>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</si>
  <si>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</si>
  <si>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</si>
  <si>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X</t>
    <phoneticPr fontId="52" type="noConversion"/>
  </si>
  <si>
    <t>X-</t>
    <phoneticPr fontId="52" type="noConversion"/>
  </si>
  <si>
    <t>X-1</t>
    <phoneticPr fontId="52" type="noConversion"/>
  </si>
  <si>
    <t>s</t>
    <phoneticPr fontId="52" type="noConversion"/>
  </si>
  <si>
    <t>b</t>
    <phoneticPr fontId="52" type="noConversion"/>
  </si>
  <si>
    <t>X-A</t>
    <phoneticPr fontId="55" type="noConversion"/>
  </si>
  <si>
    <t>XA</t>
    <phoneticPr fontId="55" type="noConversion"/>
  </si>
  <si>
    <t>sA</t>
    <phoneticPr fontId="55" type="noConversion"/>
  </si>
  <si>
    <t>XA</t>
    <phoneticPr fontId="55" type="noConversion"/>
  </si>
  <si>
    <t>XA</t>
    <phoneticPr fontId="55" type="noConversion"/>
  </si>
  <si>
    <t>sA</t>
    <phoneticPr fontId="55" type="noConversion"/>
  </si>
  <si>
    <t>XA</t>
    <phoneticPr fontId="55" type="noConversion"/>
  </si>
  <si>
    <t>X-</t>
    <phoneticPr fontId="55" type="noConversion"/>
  </si>
  <si>
    <t>X-</t>
    <phoneticPr fontId="55" type="noConversion"/>
  </si>
  <si>
    <t>CF</t>
    <phoneticPr fontId="55" type="noConversion"/>
  </si>
  <si>
    <t>S</t>
    <phoneticPr fontId="55" type="noConversion"/>
  </si>
  <si>
    <t>CHANATHIP</t>
  </si>
  <si>
    <t>JAY</t>
  </si>
  <si>
    <t>CAUE</t>
  </si>
  <si>
    <t>DM</t>
    <phoneticPr fontId="55" type="noConversion"/>
  </si>
  <si>
    <t>CF</t>
    <phoneticPr fontId="55" type="noConversion"/>
  </si>
  <si>
    <t>HWANG Ui Jo</t>
  </si>
  <si>
    <t>inj</t>
    <phoneticPr fontId="55" type="noConversion"/>
  </si>
  <si>
    <t>Shota KOBAYASHI</t>
  </si>
  <si>
    <t>PATRIC</t>
  </si>
  <si>
    <t>JUNG Seung Hyun</t>
  </si>
  <si>
    <t>inj</t>
    <phoneticPr fontId="13" type="noConversion"/>
  </si>
  <si>
    <t>inj</t>
    <phoneticPr fontId="55" type="noConversion"/>
  </si>
  <si>
    <t>CB</t>
    <phoneticPr fontId="55" type="noConversion"/>
  </si>
  <si>
    <t>マウリシオ</t>
    <phoneticPr fontId="55" type="noConversion"/>
  </si>
  <si>
    <t>ビニシウス</t>
    <phoneticPr fontId="55" type="noConversion"/>
  </si>
  <si>
    <t>Vinicius</t>
    <phoneticPr fontId="55" type="noConversion"/>
  </si>
  <si>
    <t>inj</t>
    <phoneticPr fontId="55" type="noConversion"/>
  </si>
  <si>
    <t>CF</t>
    <phoneticPr fontId="55" type="noConversion"/>
  </si>
  <si>
    <t>リンス</t>
    <phoneticPr fontId="55" type="noConversion"/>
  </si>
  <si>
    <t>イッペイ　シノヅカ</t>
    <phoneticPr fontId="55" type="noConversion"/>
  </si>
  <si>
    <t>ine</t>
    <phoneticPr fontId="55" type="noConversion"/>
  </si>
  <si>
    <t>ine</t>
    <phoneticPr fontId="55" type="noConversion"/>
  </si>
  <si>
    <t>X-</t>
    <phoneticPr fontId="55" type="noConversion"/>
  </si>
  <si>
    <t>X</t>
    <phoneticPr fontId="55" type="noConversion"/>
  </si>
  <si>
    <t>X1</t>
    <phoneticPr fontId="55" type="noConversion"/>
  </si>
  <si>
    <t>X-1</t>
    <phoneticPr fontId="13" type="noConversion"/>
  </si>
  <si>
    <t>s1</t>
    <phoneticPr fontId="13" type="noConversion"/>
  </si>
  <si>
    <t>X-1</t>
    <phoneticPr fontId="55" type="noConversion"/>
  </si>
  <si>
    <t>s1</t>
    <phoneticPr fontId="55" type="noConversion"/>
  </si>
  <si>
    <t>X1</t>
    <phoneticPr fontId="52" type="noConversion"/>
  </si>
  <si>
    <t>X-1</t>
    <phoneticPr fontId="52" type="noConversion"/>
  </si>
  <si>
    <t>X-1</t>
    <phoneticPr fontId="55" type="noConversion"/>
  </si>
  <si>
    <t>X1</t>
    <phoneticPr fontId="55" type="noConversion"/>
  </si>
  <si>
    <t>X1</t>
    <phoneticPr fontId="55" type="noConversion"/>
  </si>
  <si>
    <t>X-1</t>
    <phoneticPr fontId="55" type="noConversion"/>
  </si>
  <si>
    <t>X-1</t>
    <phoneticPr fontId="55" type="noConversion"/>
  </si>
  <si>
    <t>X1</t>
    <phoneticPr fontId="55" type="noConversion"/>
  </si>
  <si>
    <t>X1</t>
    <phoneticPr fontId="52" type="noConversion"/>
  </si>
  <si>
    <t>X1</t>
    <phoneticPr fontId="52" type="noConversion"/>
  </si>
  <si>
    <t>X1</t>
    <phoneticPr fontId="55" type="noConversion"/>
  </si>
  <si>
    <t>S</t>
    <phoneticPr fontId="55" type="noConversion"/>
  </si>
  <si>
    <t>ban</t>
    <phoneticPr fontId="52" type="noConversion"/>
  </si>
  <si>
    <t>ban</t>
    <phoneticPr fontId="55" type="noConversion"/>
  </si>
  <si>
    <t>inj</t>
    <phoneticPr fontId="55" type="noConversion"/>
  </si>
  <si>
    <t>ban</t>
    <phoneticPr fontId="55" type="noConversion"/>
  </si>
  <si>
    <t>inj</t>
    <phoneticPr fontId="52" type="noConversion"/>
  </si>
  <si>
    <t>inj</t>
    <phoneticPr fontId="52" type="noConversion"/>
  </si>
  <si>
    <t>inj</t>
    <phoneticPr fontId="55" type="noConversion"/>
  </si>
  <si>
    <t>inj</t>
    <phoneticPr fontId="52" type="noConversion"/>
  </si>
  <si>
    <t>LW</t>
  </si>
  <si>
    <t>Hiroki KAWANO</t>
  </si>
  <si>
    <t>inj</t>
    <phoneticPr fontId="55" type="noConversion"/>
  </si>
  <si>
    <t>inj</t>
    <phoneticPr fontId="55" type="noConversion"/>
  </si>
  <si>
    <t>ban</t>
    <phoneticPr fontId="55" type="noConversion"/>
  </si>
  <si>
    <t>ban</t>
    <phoneticPr fontId="52" type="noConversion"/>
  </si>
  <si>
    <t>inj</t>
    <phoneticPr fontId="55" type="noConversion"/>
  </si>
  <si>
    <t>ban</t>
    <phoneticPr fontId="13" type="noConversion"/>
  </si>
  <si>
    <t>inj</t>
    <phoneticPr fontId="13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</si>
  <si>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</si>
  <si>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</si>
  <si>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</si>
  <si>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</si>
  <si>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</si>
  <si>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</si>
  <si>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</si>
  <si>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</si>
  <si>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</si>
  <si>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</si>
  <si>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</si>
  <si>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</si>
  <si>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X-1</t>
    <phoneticPr fontId="55" type="noConversion"/>
  </si>
  <si>
    <t>s1</t>
    <phoneticPr fontId="55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</si>
  <si>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</si>
  <si>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</si>
  <si>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</si>
  <si>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s</t>
    <phoneticPr fontId="52" type="noConversion"/>
  </si>
  <si>
    <t>X-</t>
    <phoneticPr fontId="52" type="noConversion"/>
  </si>
  <si>
    <t>s</t>
    <phoneticPr fontId="52" type="noConversion"/>
  </si>
  <si>
    <t>X</t>
    <phoneticPr fontId="52" type="noConversion"/>
  </si>
  <si>
    <t>X-1</t>
    <phoneticPr fontId="55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</si>
  <si>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</si>
  <si>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</si>
  <si>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</si>
  <si>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X1</t>
    <phoneticPr fontId="52" type="noConversion"/>
  </si>
  <si>
    <t>X-1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</si>
  <si>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</si>
  <si>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</si>
  <si>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</si>
  <si>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</si>
  <si>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b</t>
    <phoneticPr fontId="55" type="noConversion"/>
  </si>
  <si>
    <t>X-1</t>
    <phoneticPr fontId="55" type="noConversion"/>
  </si>
  <si>
    <t>X-2</t>
    <phoneticPr fontId="55" type="noConversion"/>
  </si>
  <si>
    <t>X-</t>
    <phoneticPr fontId="55" type="noConversion"/>
  </si>
  <si>
    <t>s</t>
    <phoneticPr fontId="55" type="noConversion"/>
  </si>
  <si>
    <t>X-1</t>
    <phoneticPr fontId="55" type="noConversion"/>
  </si>
  <si>
    <t>X1</t>
    <phoneticPr fontId="55" type="noConversion"/>
  </si>
  <si>
    <t>X1</t>
    <phoneticPr fontId="55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</si>
  <si>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</si>
  <si>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</si>
  <si>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</si>
  <si>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X-2</t>
    <phoneticPr fontId="13" type="noConversion"/>
  </si>
  <si>
    <t>X2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</si>
  <si>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</si>
  <si>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</si>
  <si>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</si>
  <si>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</si>
  <si>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</si>
  <si>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X-1</t>
    <phoneticPr fontId="55" type="noConversion"/>
  </si>
  <si>
    <t>Yokohama_F_Marinos</t>
    <phoneticPr fontId="52" type="noConversion"/>
  </si>
  <si>
    <t>ban</t>
    <phoneticPr fontId="55" type="noConversion"/>
  </si>
  <si>
    <t>ban</t>
    <phoneticPr fontId="55" type="noConversion"/>
  </si>
  <si>
    <t>ban</t>
    <phoneticPr fontId="55" type="noConversion"/>
  </si>
  <si>
    <t>Yasuhiro HIRAOKA</t>
    <phoneticPr fontId="55" type="noConversion"/>
  </si>
  <si>
    <t>DM</t>
    <phoneticPr fontId="55" type="noConversion"/>
  </si>
  <si>
    <t>inj</t>
    <phoneticPr fontId="55" type="noConversion"/>
  </si>
  <si>
    <t>b</t>
    <phoneticPr fontId="55" type="noConversion"/>
  </si>
  <si>
    <t>D</t>
    <phoneticPr fontId="55" type="noConversion"/>
  </si>
  <si>
    <t>XA</t>
    <phoneticPr fontId="55" type="noConversion"/>
  </si>
  <si>
    <t>X-A</t>
    <phoneticPr fontId="13" type="noConversion"/>
  </si>
  <si>
    <t>XA</t>
    <phoneticPr fontId="13" type="noConversion"/>
  </si>
  <si>
    <t>XA1</t>
    <phoneticPr fontId="52" type="noConversion"/>
  </si>
  <si>
    <t>XA</t>
    <phoneticPr fontId="52" type="noConversion"/>
  </si>
  <si>
    <t>sA</t>
    <phoneticPr fontId="52" type="noConversion"/>
  </si>
  <si>
    <t>XA</t>
    <phoneticPr fontId="55" type="noConversion"/>
  </si>
  <si>
    <t>XA</t>
    <phoneticPr fontId="55" type="noConversion"/>
  </si>
  <si>
    <t>XA</t>
    <phoneticPr fontId="55" type="noConversion"/>
  </si>
  <si>
    <t>XA</t>
    <phoneticPr fontId="55" type="noConversion"/>
  </si>
  <si>
    <t>X-A</t>
    <phoneticPr fontId="52" type="noConversion"/>
  </si>
  <si>
    <t>X-A</t>
    <phoneticPr fontId="55" type="noConversion"/>
  </si>
  <si>
    <t>XA</t>
    <phoneticPr fontId="55" type="noConversion"/>
  </si>
  <si>
    <t>XA</t>
    <phoneticPr fontId="52" type="noConversion"/>
  </si>
  <si>
    <t>sA</t>
    <phoneticPr fontId="52" type="noConversion"/>
  </si>
  <si>
    <t>XA</t>
    <phoneticPr fontId="55" type="noConversion"/>
  </si>
  <si>
    <t>XA</t>
    <phoneticPr fontId="55" type="noConversion"/>
  </si>
  <si>
    <t>XA</t>
    <phoneticPr fontId="55" type="noConversion"/>
  </si>
  <si>
    <t>X-A</t>
    <phoneticPr fontId="13" type="noConversion"/>
  </si>
  <si>
    <t>XA</t>
    <phoneticPr fontId="13" type="noConversion"/>
  </si>
  <si>
    <t>X</t>
    <phoneticPr fontId="55" type="noConversion"/>
  </si>
  <si>
    <t>X-</t>
    <phoneticPr fontId="55" type="noConversion"/>
  </si>
  <si>
    <t>XA</t>
    <phoneticPr fontId="55" type="noConversion"/>
  </si>
  <si>
    <t>X-1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</si>
  <si>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</si>
  <si>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</si>
  <si>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</si>
  <si>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</si>
  <si>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</si>
  <si>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</si>
  <si>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s1</t>
    <phoneticPr fontId="55" type="noConversion"/>
  </si>
  <si>
    <t>b</t>
    <phoneticPr fontId="55" type="noConversion"/>
  </si>
  <si>
    <t>b</t>
    <phoneticPr fontId="55" type="noConversion"/>
  </si>
  <si>
    <t>ban</t>
    <phoneticPr fontId="55" type="noConversion"/>
  </si>
  <si>
    <t>X-A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</si>
  <si>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</si>
  <si>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</si>
  <si>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</si>
  <si>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2" type="noConversion"/>
  </si>
  <si>
    <t>s</t>
    <phoneticPr fontId="52" type="noConversion"/>
  </si>
  <si>
    <t>XA</t>
    <phoneticPr fontId="52" type="noConversion"/>
  </si>
  <si>
    <t>XA</t>
    <phoneticPr fontId="52" type="noConversion"/>
  </si>
  <si>
    <t>X-1</t>
    <phoneticPr fontId="52" type="noConversion"/>
  </si>
  <si>
    <t>X-</t>
    <phoneticPr fontId="52" type="noConversion"/>
  </si>
  <si>
    <t>X2</t>
    <phoneticPr fontId="52" type="noConversion"/>
  </si>
  <si>
    <t>b</t>
    <phoneticPr fontId="52" type="noConversion"/>
  </si>
  <si>
    <t>b</t>
    <phoneticPr fontId="52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</si>
  <si>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</si>
  <si>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</si>
  <si>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</si>
  <si>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X-1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</si>
  <si>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</si>
  <si>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</si>
  <si>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</si>
  <si>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</si>
  <si>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</si>
  <si>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</t>
    <phoneticPr fontId="55" type="noConversion"/>
  </si>
  <si>
    <t>b</t>
    <phoneticPr fontId="55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</si>
  <si>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</si>
  <si>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</si>
  <si>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</si>
  <si>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</si>
  <si>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</si>
  <si>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</si>
  <si>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</si>
  <si>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</si>
  <si>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s1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</si>
  <si>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</si>
  <si>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</si>
  <si>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</si>
  <si>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</si>
  <si>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OG</t>
    <phoneticPr fontId="52" type="noConversion"/>
  </si>
  <si>
    <t>X-A</t>
    <phoneticPr fontId="52" type="noConversion"/>
  </si>
  <si>
    <t>sA</t>
    <phoneticPr fontId="52" type="noConversion"/>
  </si>
  <si>
    <t>X</t>
    <phoneticPr fontId="52" type="noConversion"/>
  </si>
  <si>
    <t>X-</t>
    <phoneticPr fontId="52" type="noConversion"/>
  </si>
  <si>
    <t>X-1</t>
    <phoneticPr fontId="52" type="noConversion"/>
  </si>
  <si>
    <t>X1</t>
    <phoneticPr fontId="52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</si>
  <si>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</si>
  <si>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</si>
  <si>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</si>
  <si>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X-</t>
    <phoneticPr fontId="13" type="noConversion"/>
  </si>
  <si>
    <t>XA</t>
    <phoneticPr fontId="13" type="noConversion"/>
  </si>
  <si>
    <t>s1</t>
    <phoneticPr fontId="13" type="noConversion"/>
  </si>
  <si>
    <t>s</t>
    <phoneticPr fontId="13" type="noConversion"/>
  </si>
  <si>
    <t>b</t>
    <phoneticPr fontId="13" type="noConversion"/>
  </si>
  <si>
    <t>X-1</t>
    <phoneticPr fontId="55" type="noConversion"/>
  </si>
  <si>
    <t>s</t>
    <phoneticPr fontId="55" type="noConversion"/>
  </si>
  <si>
    <t>X-</t>
    <phoneticPr fontId="52" type="noConversion"/>
  </si>
  <si>
    <t>s</t>
    <phoneticPr fontId="52" type="noConversion"/>
  </si>
  <si>
    <t>A</t>
    <phoneticPr fontId="55" type="noConversion"/>
  </si>
  <si>
    <t>H</t>
    <phoneticPr fontId="55" type="noConversion"/>
  </si>
  <si>
    <t>H</t>
    <phoneticPr fontId="55" type="noConversion"/>
  </si>
  <si>
    <t>A</t>
    <phoneticPr fontId="55" type="noConversion"/>
  </si>
  <si>
    <t>H</t>
    <phoneticPr fontId="52" type="noConversion"/>
  </si>
  <si>
    <t>A</t>
    <phoneticPr fontId="13" type="noConversion"/>
  </si>
  <si>
    <t>A</t>
    <phoneticPr fontId="52" type="noConversion"/>
  </si>
  <si>
    <t>Chapecoense</t>
    <phoneticPr fontId="55" type="noConversion"/>
  </si>
  <si>
    <t>H</t>
    <phoneticPr fontId="55" type="noConversion"/>
  </si>
  <si>
    <t>SBC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</si>
  <si>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</si>
  <si>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</si>
  <si>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</si>
  <si>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</si>
  <si>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</si>
  <si>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</si>
  <si>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H</t>
    <phoneticPr fontId="55" type="noConversion"/>
  </si>
  <si>
    <t>JWC</t>
    <phoneticPr fontId="55" type="noConversion"/>
  </si>
  <si>
    <t>Borussia Dortmund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</si>
  <si>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</si>
  <si>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</si>
  <si>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</si>
  <si>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X-1</t>
    <phoneticPr fontId="55" type="noConversion"/>
  </si>
  <si>
    <t>X1</t>
    <phoneticPr fontId="55" type="noConversion"/>
  </si>
  <si>
    <t>JWC</t>
    <phoneticPr fontId="13" type="noConversion"/>
  </si>
  <si>
    <t>H</t>
    <phoneticPr fontId="13" type="noConversion"/>
  </si>
  <si>
    <t>Sevilla</t>
    <phoneticPr fontId="13" type="noConversion"/>
  </si>
  <si>
    <t>X</t>
    <phoneticPr fontId="13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</si>
  <si>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</si>
  <si>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</si>
  <si>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</si>
  <si>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</si>
  <si>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</si>
  <si>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</si>
  <si>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s</t>
    <phoneticPr fontId="13" type="noConversion"/>
  </si>
  <si>
    <t>s2</t>
    <phoneticPr fontId="13" type="noConversion"/>
  </si>
  <si>
    <t>Akihiro HAYASHI</t>
    <phoneticPr fontId="55" type="noConversion"/>
  </si>
  <si>
    <t>EDUARDO</t>
    <phoneticPr fontId="52" type="noConversion"/>
  </si>
  <si>
    <t>Tomonobu YOKOYAMA</t>
    <phoneticPr fontId="55" type="noConversion"/>
  </si>
  <si>
    <t>inj</t>
    <phoneticPr fontId="55" type="noConversion"/>
  </si>
  <si>
    <t>Kohei TEZUKA</t>
    <phoneticPr fontId="52" type="noConversion"/>
  </si>
  <si>
    <t>Naoki WAKO</t>
    <phoneticPr fontId="52" type="noConversion"/>
  </si>
  <si>
    <t>ill</t>
    <phoneticPr fontId="55" type="noConversion"/>
  </si>
  <si>
    <t>inj</t>
    <phoneticPr fontId="55" type="noConversion"/>
  </si>
  <si>
    <t>X</t>
    <phoneticPr fontId="55" type="noConversion"/>
  </si>
  <si>
    <t>inj</t>
    <phoneticPr fontId="55" type="noConversion"/>
  </si>
  <si>
    <t>inj</t>
    <phoneticPr fontId="52" type="noConversion"/>
  </si>
  <si>
    <t>inj</t>
    <phoneticPr fontId="55" type="noConversion"/>
  </si>
  <si>
    <t>Kawasaki Frontale</t>
    <phoneticPr fontId="55" type="noConversion"/>
  </si>
  <si>
    <t>ACL</t>
    <phoneticPr fontId="55" type="noConversion"/>
  </si>
  <si>
    <t>ACL</t>
    <phoneticPr fontId="52" type="noConversion"/>
  </si>
  <si>
    <t>Urawa Reds</t>
    <phoneticPr fontId="52" type="noConversion"/>
  </si>
  <si>
    <t>Urawa Reds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</si>
  <si>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</si>
  <si>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</si>
  <si>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</si>
  <si>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</si>
  <si>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5" type="noConversion"/>
  </si>
  <si>
    <t>X</t>
    <phoneticPr fontId="52" type="noConversion"/>
  </si>
  <si>
    <t>X1</t>
    <phoneticPr fontId="55" type="noConversion"/>
  </si>
  <si>
    <t>XA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</si>
  <si>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</si>
  <si>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</si>
  <si>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</si>
  <si>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</si>
  <si>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</si>
  <si>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</si>
  <si>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</si>
  <si>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</si>
  <si>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</si>
  <si>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</si>
  <si>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</si>
  <si>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</si>
  <si>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X-1</t>
    <phoneticPr fontId="13" type="noConversion"/>
  </si>
  <si>
    <t>X-</t>
    <phoneticPr fontId="13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</si>
  <si>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</si>
  <si>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</si>
  <si>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</si>
  <si>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</si>
  <si>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</si>
  <si>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</si>
  <si>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X-</t>
    <phoneticPr fontId="55" type="noConversion"/>
  </si>
  <si>
    <t>X-1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</si>
  <si>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</si>
  <si>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</si>
  <si>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</si>
  <si>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X-</t>
    <phoneticPr fontId="55" type="noConversion"/>
  </si>
  <si>
    <t>X-</t>
    <phoneticPr fontId="55" type="noConversion"/>
  </si>
  <si>
    <t>XA1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</si>
  <si>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</si>
  <si>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</si>
  <si>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</si>
  <si>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</si>
  <si>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</si>
  <si>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</si>
  <si>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</si>
  <si>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X-</t>
    <phoneticPr fontId="55" type="noConversion"/>
  </si>
  <si>
    <t>b</t>
    <phoneticPr fontId="55" type="noConversion"/>
  </si>
  <si>
    <t>sA</t>
    <phoneticPr fontId="52" type="noConversion"/>
  </si>
  <si>
    <t>X-1</t>
    <phoneticPr fontId="52" type="noConversion"/>
  </si>
  <si>
    <t>s</t>
    <phoneticPr fontId="52" type="noConversion"/>
  </si>
  <si>
    <t>s1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</si>
  <si>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</si>
  <si>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</si>
  <si>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</si>
  <si>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</si>
  <si>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</si>
  <si>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</si>
  <si>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</si>
  <si>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</si>
  <si>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</si>
  <si>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</si>
  <si>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</si>
  <si>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</si>
  <si>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</si>
  <si>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</si>
  <si>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X-A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</si>
  <si>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</si>
  <si>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</si>
  <si>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</si>
  <si>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</si>
  <si>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</si>
  <si>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</si>
  <si>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</si>
  <si>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</si>
  <si>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</si>
  <si>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</si>
  <si>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X-</t>
    <phoneticPr fontId="55" type="noConversion"/>
  </si>
  <si>
    <t>CM</t>
    <phoneticPr fontId="55" type="noConversion"/>
  </si>
  <si>
    <t>X-2</t>
    <phoneticPr fontId="52" type="noConversion"/>
  </si>
  <si>
    <t>inj</t>
    <phoneticPr fontId="55" type="noConversion"/>
  </si>
  <si>
    <t>X</t>
    <phoneticPr fontId="52" type="noConversion"/>
  </si>
  <si>
    <t>X</t>
    <phoneticPr fontId="52" type="noConversion"/>
  </si>
  <si>
    <t>S-</t>
    <phoneticPr fontId="52" type="noConversion"/>
  </si>
  <si>
    <t>b</t>
    <phoneticPr fontId="52" type="noConversion"/>
  </si>
  <si>
    <t>X</t>
    <phoneticPr fontId="55" type="noConversion"/>
  </si>
  <si>
    <t>X-</t>
    <phoneticPr fontId="55" type="noConversion"/>
  </si>
  <si>
    <t>A</t>
    <phoneticPr fontId="52" type="noConversion"/>
  </si>
  <si>
    <t>A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</si>
  <si>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</si>
  <si>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</si>
  <si>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</si>
  <si>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</si>
  <si>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</si>
  <si>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</si>
  <si>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</si>
  <si>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</si>
  <si>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</si>
  <si>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</si>
  <si>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</si>
  <si>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</si>
  <si>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</si>
  <si>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</si>
  <si>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</si>
  <si>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</si>
  <si>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</si>
  <si>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</si>
  <si>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</si>
  <si>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</si>
  <si>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b</t>
    <phoneticPr fontId="13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</si>
  <si>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</si>
  <si>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</si>
  <si>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</si>
  <si>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</si>
  <si>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</si>
  <si>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</si>
  <si>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</si>
  <si>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</si>
  <si>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</si>
  <si>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</si>
  <si>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</si>
  <si>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</si>
  <si>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</si>
  <si>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</si>
  <si>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X-A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</si>
  <si>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</si>
  <si>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</si>
  <si>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</si>
  <si>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</si>
  <si>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</si>
  <si>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</si>
  <si>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2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</si>
  <si>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</si>
  <si>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</si>
  <si>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</si>
  <si>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</t>
    <phoneticPr fontId="55" type="noConversion"/>
  </si>
  <si>
    <t>X-A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</si>
  <si>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</si>
  <si>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</si>
  <si>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</si>
  <si>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</si>
  <si>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XA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</si>
  <si>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</si>
  <si>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</si>
  <si>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</si>
  <si>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</si>
  <si>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s</t>
    <phoneticPr fontId="52" type="noConversion"/>
  </si>
  <si>
    <t>X1</t>
    <phoneticPr fontId="52" type="noConversion"/>
  </si>
  <si>
    <t>X-</t>
    <phoneticPr fontId="52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</si>
  <si>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</si>
  <si>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</si>
  <si>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</si>
  <si>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s1</t>
    <phoneticPr fontId="55" type="noConversion"/>
  </si>
  <si>
    <t>s</t>
    <phoneticPr fontId="55" type="noConversion"/>
  </si>
  <si>
    <t>s</t>
    <phoneticPr fontId="55" type="noConversion"/>
  </si>
  <si>
    <t>XA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</si>
  <si>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</si>
  <si>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</si>
  <si>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</si>
  <si>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</si>
  <si>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</si>
  <si>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X1</t>
    <phoneticPr fontId="13" type="noConversion"/>
  </si>
  <si>
    <t>X-A</t>
    <phoneticPr fontId="13" type="noConversion"/>
  </si>
  <si>
    <t>X-</t>
    <phoneticPr fontId="13" type="noConversion"/>
  </si>
  <si>
    <t>X-</t>
    <phoneticPr fontId="13" type="noConversion"/>
  </si>
  <si>
    <t>s</t>
    <phoneticPr fontId="13" type="noConversion"/>
  </si>
  <si>
    <t>X-</t>
    <phoneticPr fontId="52" type="noConversion"/>
  </si>
  <si>
    <t>X-</t>
    <phoneticPr fontId="52" type="noConversion"/>
  </si>
  <si>
    <t>X-1</t>
    <phoneticPr fontId="55" type="noConversion"/>
  </si>
  <si>
    <t>X1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</si>
  <si>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</si>
  <si>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</si>
  <si>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</si>
  <si>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X</t>
    <phoneticPr fontId="52" type="noConversion"/>
  </si>
  <si>
    <t>b</t>
    <phoneticPr fontId="52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</si>
  <si>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</si>
  <si>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</si>
  <si>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</si>
  <si>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X-</t>
    <phoneticPr fontId="52" type="noConversion"/>
  </si>
  <si>
    <t>s1</t>
    <phoneticPr fontId="52" type="noConversion"/>
  </si>
  <si>
    <t>X-A</t>
    <phoneticPr fontId="55" type="noConversion"/>
  </si>
  <si>
    <t>s</t>
    <phoneticPr fontId="55" type="noConversion"/>
  </si>
  <si>
    <t>X1</t>
    <phoneticPr fontId="55" type="noConversion"/>
  </si>
  <si>
    <t>int</t>
    <phoneticPr fontId="13" type="noConversion"/>
  </si>
  <si>
    <t>int</t>
    <phoneticPr fontId="55" type="noConversion"/>
  </si>
  <si>
    <t>int</t>
    <phoneticPr fontId="55" type="noConversion"/>
  </si>
  <si>
    <t>Shoya NAKAJIMA</t>
    <phoneticPr fontId="55" type="noConversion"/>
  </si>
  <si>
    <t>Hiroshi KIYOTAKE</t>
    <phoneticPr fontId="55" type="noConversion"/>
  </si>
  <si>
    <t>Tomoaki MAKINO</t>
    <phoneticPr fontId="55" type="noConversion"/>
  </si>
  <si>
    <t>Gen SHOJI</t>
    <phoneticPr fontId="13" type="noConversion"/>
  </si>
  <si>
    <t>Naomichi UEDA</t>
    <phoneticPr fontId="13" type="noConversion"/>
  </si>
  <si>
    <t>X</t>
    <phoneticPr fontId="55" type="noConversion"/>
  </si>
  <si>
    <t>Masaaki HIGASHIGUCHI</t>
    <phoneticPr fontId="55" type="noConversion"/>
  </si>
  <si>
    <t>Genta MIURA</t>
    <phoneticPr fontId="55" type="noConversion"/>
  </si>
  <si>
    <t>Yosuke IDEGUCHI</t>
    <phoneticPr fontId="55" type="noConversion"/>
  </si>
  <si>
    <t>int</t>
    <phoneticPr fontId="55" type="noConversion"/>
  </si>
  <si>
    <t>ill</t>
    <phoneticPr fontId="55" type="noConversion"/>
  </si>
  <si>
    <t>ban</t>
    <phoneticPr fontId="52" type="noConversion"/>
  </si>
  <si>
    <t>inj</t>
    <phoneticPr fontId="52" type="noConversion"/>
  </si>
  <si>
    <t>ban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</si>
  <si>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</si>
  <si>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</si>
  <si>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</si>
  <si>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</si>
  <si>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</si>
  <si>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</si>
  <si>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</si>
  <si>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13" type="noConversion"/>
  </si>
  <si>
    <t>X</t>
    <phoneticPr fontId="13" type="noConversion"/>
  </si>
  <si>
    <t>X</t>
    <phoneticPr fontId="52" type="noConversion"/>
  </si>
  <si>
    <t>X</t>
    <phoneticPr fontId="55" type="noConversion"/>
  </si>
  <si>
    <t>X-</t>
    <phoneticPr fontId="55" type="noConversion"/>
  </si>
  <si>
    <t>X-2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</si>
  <si>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</si>
  <si>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</si>
  <si>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</si>
  <si>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</si>
  <si>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</si>
  <si>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</si>
  <si>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</si>
  <si>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</si>
  <si>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</si>
  <si>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b</t>
    <phoneticPr fontId="55" type="noConversion"/>
  </si>
  <si>
    <t>X2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</si>
  <si>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</si>
  <si>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</si>
  <si>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</si>
  <si>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</si>
  <si>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</si>
  <si>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</si>
  <si>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</si>
  <si>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</si>
  <si>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</si>
  <si>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</si>
  <si>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</si>
  <si>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</si>
  <si>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</si>
  <si>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</si>
  <si>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</si>
  <si>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</si>
  <si>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</si>
  <si>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</si>
  <si>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谷　晃生</t>
    <phoneticPr fontId="55" type="noConversion"/>
  </si>
  <si>
    <t>Kosei TANI</t>
    <phoneticPr fontId="55" type="noConversion"/>
  </si>
  <si>
    <t>ban</t>
    <phoneticPr fontId="13" type="noConversion"/>
  </si>
  <si>
    <t>ban</t>
    <phoneticPr fontId="13" type="noConversion"/>
  </si>
  <si>
    <t>int</t>
    <phoneticPr fontId="55" type="noConversion"/>
  </si>
  <si>
    <t>int</t>
    <phoneticPr fontId="55" type="noConversion"/>
  </si>
  <si>
    <t>LW</t>
    <phoneticPr fontId="55" type="noConversion"/>
  </si>
  <si>
    <t>LB</t>
    <phoneticPr fontId="55" type="noConversion"/>
  </si>
  <si>
    <t>RB</t>
    <phoneticPr fontId="55" type="noConversion"/>
  </si>
  <si>
    <t>CB</t>
    <phoneticPr fontId="55" type="noConversion"/>
  </si>
  <si>
    <t>ban</t>
    <phoneticPr fontId="55" type="noConversion"/>
  </si>
  <si>
    <t>松浦　拓弥</t>
    <phoneticPr fontId="55" type="noConversion"/>
  </si>
  <si>
    <t>山田　大記</t>
    <phoneticPr fontId="55" type="noConversion"/>
  </si>
  <si>
    <t>Hiroki Yamada</t>
    <phoneticPr fontId="55" type="noConversion"/>
  </si>
  <si>
    <t>inj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</si>
  <si>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</si>
  <si>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</si>
  <si>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</si>
  <si>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</t>
    <phoneticPr fontId="55" type="noConversion"/>
  </si>
  <si>
    <t>X</t>
    <phoneticPr fontId="55" type="noConversion"/>
  </si>
  <si>
    <t>Mike HAVENAAR</t>
  </si>
  <si>
    <t>LINS</t>
  </si>
  <si>
    <t>X-</t>
    <phoneticPr fontId="13" type="noConversion"/>
  </si>
  <si>
    <t>s2</t>
    <phoneticPr fontId="13" type="noConversion"/>
  </si>
  <si>
    <t>s1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</si>
  <si>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</si>
  <si>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</si>
  <si>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</si>
  <si>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</si>
  <si>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</si>
  <si>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</si>
  <si>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</si>
  <si>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</si>
  <si>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</si>
  <si>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</si>
  <si>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</si>
  <si>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s1</t>
    <phoneticPr fontId="55" type="noConversion"/>
  </si>
  <si>
    <t>s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</si>
  <si>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</si>
  <si>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</si>
  <si>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</si>
  <si>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</si>
  <si>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</si>
  <si>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</si>
  <si>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</si>
  <si>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S</t>
    <phoneticPr fontId="55" type="noConversion"/>
  </si>
  <si>
    <t>X1</t>
    <phoneticPr fontId="55" type="noConversion"/>
  </si>
  <si>
    <t>X</t>
    <phoneticPr fontId="52" type="noConversion"/>
  </si>
  <si>
    <t>X2</t>
    <phoneticPr fontId="52" type="noConversion"/>
  </si>
  <si>
    <t>X-</t>
    <phoneticPr fontId="52" type="noConversion"/>
  </si>
  <si>
    <t>X-</t>
    <phoneticPr fontId="52" type="noConversion"/>
  </si>
  <si>
    <t>X</t>
    <phoneticPr fontId="52" type="noConversion"/>
  </si>
  <si>
    <t>X</t>
    <phoneticPr fontId="52" type="noConversion"/>
  </si>
  <si>
    <t>X3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</si>
  <si>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</si>
  <si>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</si>
  <si>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</si>
  <si>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ban</t>
    <phoneticPr fontId="52" type="noConversion"/>
  </si>
  <si>
    <t>b</t>
    <phoneticPr fontId="52" type="noConversion"/>
  </si>
  <si>
    <t>X1</t>
    <phoneticPr fontId="55" type="noConversion"/>
  </si>
  <si>
    <t>X-</t>
    <phoneticPr fontId="55" type="noConversion"/>
  </si>
  <si>
    <t>b</t>
    <phoneticPr fontId="55" type="noConversion"/>
  </si>
  <si>
    <t>X-</t>
    <phoneticPr fontId="55" type="noConversion"/>
  </si>
  <si>
    <t>X-</t>
    <phoneticPr fontId="55" type="noConversion"/>
  </si>
  <si>
    <t>X</t>
    <phoneticPr fontId="55" type="noConversion"/>
  </si>
  <si>
    <t>Gamba Osaka</t>
    <phoneticPr fontId="55" type="noConversion"/>
  </si>
  <si>
    <t>Gamba Osaka</t>
    <phoneticPr fontId="55" type="noConversion"/>
  </si>
  <si>
    <t>Kawasaki Frontale</t>
    <phoneticPr fontId="55" type="noConversion"/>
  </si>
  <si>
    <t>Kawasaki Frontale</t>
    <phoneticPr fontId="55" type="noConversion"/>
  </si>
  <si>
    <t>Vegalta Sendai</t>
    <phoneticPr fontId="52" type="noConversion"/>
  </si>
  <si>
    <t>Vegalta Sendai</t>
    <phoneticPr fontId="55" type="noConversion"/>
  </si>
  <si>
    <t>Cerezo Osaka</t>
    <phoneticPr fontId="55" type="noConversion"/>
  </si>
  <si>
    <t>Cerezo Osaka</t>
    <phoneticPr fontId="55" type="noConversion"/>
  </si>
  <si>
    <t>EDER LIMA</t>
    <phoneticPr fontId="55" type="noConversion"/>
  </si>
  <si>
    <t>WILSON</t>
    <phoneticPr fontId="55" type="noConversion"/>
  </si>
  <si>
    <t>KANU</t>
    <phoneticPr fontId="55" type="noConversion"/>
  </si>
  <si>
    <t>Tomoya UGAJIN</t>
    <phoneticPr fontId="55" type="noConversion"/>
  </si>
  <si>
    <t>Yosuke KASHIWAGI</t>
    <phoneticPr fontId="55" type="noConversion"/>
  </si>
  <si>
    <t>Shinnosuke NAKATANI</t>
    <phoneticPr fontId="52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</si>
  <si>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</si>
  <si>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</si>
  <si>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</si>
  <si>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ban</t>
    <phoneticPr fontId="13" type="noConversion"/>
  </si>
  <si>
    <t>チャナティップ</t>
    <phoneticPr fontId="55" type="noConversion"/>
  </si>
  <si>
    <t>s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</si>
  <si>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</si>
  <si>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</si>
  <si>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</si>
  <si>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</si>
  <si>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</si>
  <si>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</si>
  <si>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X1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</si>
  <si>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</si>
  <si>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</si>
  <si>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</si>
  <si>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</si>
  <si>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</si>
  <si>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</si>
  <si>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</si>
  <si>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</si>
  <si>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X-</t>
    <phoneticPr fontId="55" type="noConversion"/>
  </si>
  <si>
    <t>X</t>
    <phoneticPr fontId="55" type="noConversion"/>
  </si>
  <si>
    <t>XA</t>
    <phoneticPr fontId="55" type="noConversion"/>
  </si>
  <si>
    <t>s1</t>
    <phoneticPr fontId="55" type="noConversion"/>
  </si>
  <si>
    <t>X-</t>
    <phoneticPr fontId="13" type="noConversion"/>
  </si>
  <si>
    <t>X-A</t>
    <phoneticPr fontId="13" type="noConversion"/>
  </si>
  <si>
    <t>X1</t>
    <phoneticPr fontId="13" type="noConversion"/>
  </si>
  <si>
    <t>s</t>
    <phoneticPr fontId="13" type="noConversion"/>
  </si>
  <si>
    <t>b</t>
    <phoneticPr fontId="13" type="noConversion"/>
  </si>
  <si>
    <t>X</t>
    <phoneticPr fontId="55" type="noConversion"/>
  </si>
  <si>
    <t>s</t>
    <phoneticPr fontId="55" type="noConversion"/>
  </si>
  <si>
    <t>X1</t>
    <phoneticPr fontId="55" type="noConversion"/>
  </si>
  <si>
    <t>X-A</t>
    <phoneticPr fontId="55" type="noConversion"/>
  </si>
  <si>
    <t>X-A</t>
    <phoneticPr fontId="55" type="noConversion"/>
  </si>
  <si>
    <t>X</t>
    <phoneticPr fontId="55" type="noConversion"/>
  </si>
  <si>
    <t>X</t>
    <phoneticPr fontId="55" type="noConversion"/>
  </si>
  <si>
    <t>X-1</t>
    <phoneticPr fontId="55" type="noConversion"/>
  </si>
  <si>
    <t>X2</t>
    <phoneticPr fontId="55" type="noConversion"/>
  </si>
  <si>
    <t>b</t>
    <phoneticPr fontId="55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</si>
  <si>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</si>
  <si>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</si>
  <si>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</si>
  <si>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</si>
  <si>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S</t>
    <phoneticPr fontId="55" type="noConversion"/>
  </si>
  <si>
    <t>X1</t>
    <phoneticPr fontId="55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</si>
  <si>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</si>
  <si>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</si>
  <si>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</si>
  <si>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XA1</t>
    <phoneticPr fontId="52" type="noConversion"/>
  </si>
  <si>
    <t>X-A</t>
    <phoneticPr fontId="52" type="noConversion"/>
  </si>
  <si>
    <t>s1</t>
    <phoneticPr fontId="52" type="noConversion"/>
  </si>
  <si>
    <t>s</t>
    <phoneticPr fontId="52" type="noConversion"/>
  </si>
  <si>
    <t>b</t>
    <phoneticPr fontId="52" type="noConversion"/>
  </si>
  <si>
    <t>XA</t>
    <phoneticPr fontId="52" type="noConversion"/>
  </si>
  <si>
    <t>X</t>
    <phoneticPr fontId="52" type="noConversion"/>
  </si>
  <si>
    <t>X-A</t>
    <phoneticPr fontId="52" type="noConversion"/>
  </si>
  <si>
    <t>X1</t>
    <phoneticPr fontId="52" type="noConversion"/>
  </si>
  <si>
    <t>X-1</t>
    <phoneticPr fontId="52" type="noConversion"/>
  </si>
  <si>
    <t>X-1</t>
    <phoneticPr fontId="52" type="noConversion"/>
  </si>
  <si>
    <t>s</t>
    <phoneticPr fontId="52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</si>
  <si>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</si>
  <si>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</si>
  <si>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</si>
  <si>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</si>
  <si>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X-</t>
    <phoneticPr fontId="55" type="noConversion"/>
  </si>
  <si>
    <t>X-1</t>
    <phoneticPr fontId="55" type="noConversion"/>
  </si>
  <si>
    <t>X-</t>
    <phoneticPr fontId="55" type="noConversion"/>
  </si>
  <si>
    <t>X-1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</si>
  <si>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</si>
  <si>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</si>
  <si>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</si>
  <si>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</si>
  <si>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XA</t>
    <phoneticPr fontId="55" type="noConversion"/>
  </si>
  <si>
    <t>X-A</t>
    <phoneticPr fontId="55" type="noConversion"/>
  </si>
  <si>
    <t>X-A</t>
    <phoneticPr fontId="55" type="noConversion"/>
  </si>
  <si>
    <t>sA</t>
    <phoneticPr fontId="55" type="noConversion"/>
  </si>
  <si>
    <t>X1</t>
    <phoneticPr fontId="55" type="noConversion"/>
  </si>
  <si>
    <t>X-2</t>
    <phoneticPr fontId="55" type="noConversion"/>
  </si>
  <si>
    <t>s</t>
    <phoneticPr fontId="55" type="noConversion"/>
  </si>
  <si>
    <t>b</t>
    <phoneticPr fontId="55" type="noConversion"/>
  </si>
  <si>
    <t>X-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</si>
  <si>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</si>
  <si>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</si>
  <si>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</si>
  <si>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</si>
  <si>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</si>
  <si>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</t>
    <phoneticPr fontId="52" type="noConversion"/>
  </si>
  <si>
    <t>X1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</si>
  <si>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</si>
  <si>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</si>
  <si>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</si>
  <si>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</si>
  <si>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S</t>
    <phoneticPr fontId="52" type="noConversion"/>
  </si>
  <si>
    <t>CHONG Tese</t>
    <phoneticPr fontId="55" type="noConversion"/>
  </si>
  <si>
    <t>inj</t>
    <phoneticPr fontId="55" type="noConversion"/>
  </si>
  <si>
    <t>Ryo TAKEUCHI</t>
    <phoneticPr fontId="55" type="noConversion"/>
  </si>
  <si>
    <t>SONG Ju Hun</t>
    <phoneticPr fontId="52" type="noConversion"/>
  </si>
  <si>
    <t>Kisho YANO</t>
    <phoneticPr fontId="52" type="noConversion"/>
  </si>
  <si>
    <t>Soya TAKAHASHI</t>
    <phoneticPr fontId="55" type="noConversion"/>
  </si>
  <si>
    <t>MACEDO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</si>
  <si>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</si>
  <si>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</si>
  <si>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</si>
  <si>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X1</t>
    <phoneticPr fontId="55" type="noConversion"/>
  </si>
  <si>
    <t>X1</t>
    <phoneticPr fontId="55" type="noConversion"/>
  </si>
  <si>
    <t>s1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</si>
  <si>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</si>
  <si>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</si>
  <si>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</si>
  <si>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</si>
  <si>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</si>
  <si>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X1</t>
    <phoneticPr fontId="52" type="noConversion"/>
  </si>
  <si>
    <t>X-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</si>
  <si>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</si>
  <si>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</si>
  <si>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</si>
  <si>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</si>
  <si>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</si>
  <si>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OG</t>
    <phoneticPr fontId="55" type="noConversion"/>
  </si>
  <si>
    <t>X1</t>
    <phoneticPr fontId="55" type="noConversion"/>
  </si>
  <si>
    <t>s</t>
    <phoneticPr fontId="55" type="noConversion"/>
  </si>
  <si>
    <t>カウエ</t>
    <phoneticPr fontId="55" type="noConversion"/>
  </si>
  <si>
    <t>X1</t>
    <phoneticPr fontId="55" type="noConversion"/>
  </si>
  <si>
    <t>inj</t>
    <phoneticPr fontId="55" type="noConversion"/>
  </si>
  <si>
    <t>X-1</t>
    <phoneticPr fontId="52" type="noConversion"/>
  </si>
  <si>
    <t>X-3</t>
    <phoneticPr fontId="13" type="noConversion"/>
  </si>
  <si>
    <t>ban</t>
    <phoneticPr fontId="55" type="noConversion"/>
  </si>
  <si>
    <t>X1</t>
    <phoneticPr fontId="52" type="noConversion"/>
  </si>
  <si>
    <t>s1</t>
    <phoneticPr fontId="52" type="noConversion"/>
  </si>
  <si>
    <t>s1</t>
    <phoneticPr fontId="55" type="noConversion"/>
  </si>
  <si>
    <t>X1</t>
    <phoneticPr fontId="55" type="noConversion"/>
  </si>
  <si>
    <t>X1</t>
    <phoneticPr fontId="55" type="noConversion"/>
  </si>
  <si>
    <t>ban</t>
    <phoneticPr fontId="52" type="noConversion"/>
  </si>
  <si>
    <t>X</t>
    <phoneticPr fontId="55" type="noConversion"/>
  </si>
  <si>
    <t>ルーカス　ポドルスキ</t>
    <phoneticPr fontId="55" type="noConversion"/>
  </si>
  <si>
    <t>X-1</t>
    <phoneticPr fontId="55" type="noConversion"/>
  </si>
  <si>
    <t>s</t>
    <phoneticPr fontId="52" type="noConversion"/>
  </si>
  <si>
    <t>安　庸佑</t>
    <phoneticPr fontId="52" type="noConversion"/>
  </si>
  <si>
    <t>X-A</t>
    <phoneticPr fontId="55" type="noConversion"/>
  </si>
  <si>
    <t>XA</t>
    <phoneticPr fontId="55" type="noConversion"/>
  </si>
  <si>
    <t>XA</t>
    <phoneticPr fontId="52" type="noConversion"/>
  </si>
  <si>
    <t>XA</t>
    <phoneticPr fontId="13" type="noConversion"/>
  </si>
  <si>
    <t>XA</t>
    <phoneticPr fontId="52" type="noConversion"/>
  </si>
  <si>
    <t>XA1</t>
    <phoneticPr fontId="52" type="noConversion"/>
  </si>
  <si>
    <t>XA</t>
    <phoneticPr fontId="55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</si>
  <si>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</si>
  <si>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</si>
  <si>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</si>
  <si>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X1</t>
    <phoneticPr fontId="55" type="noConversion"/>
  </si>
  <si>
    <t>Shimizu_S_Pulse</t>
    <phoneticPr fontId="52" type="noConversion"/>
  </si>
  <si>
    <t>Shimizu_S_Pulse</t>
    <phoneticPr fontId="13" type="noConversion"/>
  </si>
  <si>
    <t>inj</t>
    <phoneticPr fontId="55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</si>
  <si>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</si>
  <si>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</si>
  <si>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</si>
  <si>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</si>
  <si>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</si>
  <si>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</si>
  <si>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</si>
  <si>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</si>
  <si>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</si>
  <si>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</si>
  <si>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</si>
  <si>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</si>
  <si>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</si>
  <si>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</si>
  <si>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s1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</si>
  <si>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</si>
  <si>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</si>
  <si>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</si>
  <si>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X-</t>
    <phoneticPr fontId="13" type="noConversion"/>
  </si>
  <si>
    <t>b</t>
    <phoneticPr fontId="13" type="noConversion"/>
  </si>
  <si>
    <t>b</t>
    <phoneticPr fontId="13" type="noConversion"/>
  </si>
  <si>
    <t>s</t>
    <phoneticPr fontId="13" type="noConversion"/>
  </si>
  <si>
    <t>s</t>
    <phoneticPr fontId="13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</si>
  <si>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</si>
  <si>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</si>
  <si>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</si>
  <si>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X2</t>
    <phoneticPr fontId="55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</si>
  <si>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</si>
  <si>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</si>
  <si>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</si>
  <si>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b</t>
    <phoneticPr fontId="55" type="noConversion"/>
  </si>
  <si>
    <t>X1</t>
    <phoneticPr fontId="55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</si>
  <si>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</si>
  <si>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</si>
  <si>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</si>
  <si>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</si>
  <si>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</si>
  <si>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X3</t>
    <phoneticPr fontId="52" type="noConversion"/>
  </si>
  <si>
    <t>X-1</t>
    <phoneticPr fontId="55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</si>
  <si>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</si>
  <si>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</si>
  <si>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</si>
  <si>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</si>
  <si>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</si>
  <si>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</si>
  <si>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X-2</t>
    <phoneticPr fontId="52" type="noConversion"/>
  </si>
  <si>
    <t>X1</t>
    <phoneticPr fontId="52" type="noConversion"/>
  </si>
  <si>
    <t>ban</t>
    <phoneticPr fontId="52" type="noConversion"/>
  </si>
  <si>
    <t>DOUGLAS TANQUE</t>
    <phoneticPr fontId="52" type="noConversion"/>
  </si>
  <si>
    <t>inj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</si>
  <si>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</si>
  <si>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</si>
  <si>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</si>
  <si>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Takuya AOKI</t>
    <phoneticPr fontId="55" type="noConversion"/>
  </si>
  <si>
    <t>Shanghai SIPG</t>
    <phoneticPr fontId="55" type="noConversion"/>
  </si>
  <si>
    <t>RAFAEL SILVA</t>
    <phoneticPr fontId="55" type="noConversion"/>
  </si>
  <si>
    <t>Yutaka YOSHIDA</t>
    <phoneticPr fontId="52" type="noConversion"/>
  </si>
  <si>
    <t>Shuichi Gonda</t>
    <phoneticPr fontId="52" type="noConversion"/>
  </si>
  <si>
    <t>Yuki HASHIZUME</t>
    <phoneticPr fontId="55" type="noConversion"/>
  </si>
  <si>
    <t>ban</t>
    <phoneticPr fontId="13" type="noConversion"/>
  </si>
  <si>
    <t>Kento MISAO</t>
    <phoneticPr fontId="13" type="noConversion"/>
  </si>
  <si>
    <t>Yasushi ENDO</t>
    <phoneticPr fontId="13" type="noConversion"/>
  </si>
  <si>
    <t>Shingo TOMITA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</si>
  <si>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</si>
  <si>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</si>
  <si>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</si>
  <si>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</si>
  <si>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</si>
  <si>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河合　竜二</t>
    <phoneticPr fontId="55" type="noConversion"/>
  </si>
  <si>
    <t>X</t>
    <phoneticPr fontId="52" type="noConversion"/>
  </si>
  <si>
    <t>X</t>
    <phoneticPr fontId="52" type="noConversion"/>
  </si>
  <si>
    <t>ban</t>
    <phoneticPr fontId="55" type="noConversion"/>
  </si>
  <si>
    <t>ban</t>
    <phoneticPr fontId="52" type="noConversion"/>
  </si>
  <si>
    <t>ban</t>
    <phoneticPr fontId="55" type="noConversion"/>
  </si>
  <si>
    <t>X-</t>
    <phoneticPr fontId="55" type="noConversion"/>
  </si>
  <si>
    <t>S</t>
    <phoneticPr fontId="55" type="noConversion"/>
  </si>
  <si>
    <t>X1</t>
    <phoneticPr fontId="55" type="noConversion"/>
  </si>
  <si>
    <t>X-A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</si>
  <si>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</si>
  <si>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</si>
  <si>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</si>
  <si>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X-</t>
    <phoneticPr fontId="52" type="noConversion"/>
  </si>
  <si>
    <t>s</t>
    <phoneticPr fontId="52" type="noConversion"/>
  </si>
  <si>
    <t>S2</t>
    <phoneticPr fontId="52" type="noConversion"/>
  </si>
  <si>
    <t>XA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</si>
  <si>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</si>
  <si>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</si>
  <si>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</si>
  <si>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</si>
  <si>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</si>
  <si>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</si>
  <si>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</si>
  <si>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</si>
  <si>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</si>
  <si>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</si>
  <si>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X1</t>
    <phoneticPr fontId="55" type="noConversion"/>
  </si>
  <si>
    <t>sA</t>
    <phoneticPr fontId="55" type="noConversion"/>
  </si>
  <si>
    <t>X-</t>
    <phoneticPr fontId="55" type="noConversion"/>
  </si>
  <si>
    <t>X1</t>
    <phoneticPr fontId="55" type="noConversion"/>
  </si>
  <si>
    <t>s1</t>
    <phoneticPr fontId="55" type="noConversion"/>
  </si>
  <si>
    <t>s</t>
    <phoneticPr fontId="55" type="noConversion"/>
  </si>
  <si>
    <t>X-A</t>
    <phoneticPr fontId="55" type="noConversion"/>
  </si>
  <si>
    <t>XA</t>
    <phoneticPr fontId="55" type="noConversion"/>
  </si>
  <si>
    <t>X-</t>
    <phoneticPr fontId="55" type="noConversion"/>
  </si>
  <si>
    <t>X-A</t>
    <phoneticPr fontId="55" type="noConversion"/>
  </si>
  <si>
    <t>X1</t>
    <phoneticPr fontId="55" type="noConversion"/>
  </si>
  <si>
    <t>b</t>
    <phoneticPr fontId="55" type="noConversion"/>
  </si>
  <si>
    <t>X-A</t>
    <phoneticPr fontId="52" type="noConversion"/>
  </si>
  <si>
    <t>X-2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</si>
  <si>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</si>
  <si>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</si>
  <si>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</si>
  <si>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</si>
  <si>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X-</t>
    <phoneticPr fontId="52" type="noConversion"/>
  </si>
  <si>
    <t>X-2</t>
    <phoneticPr fontId="52" type="noConversion"/>
  </si>
  <si>
    <t>XA1</t>
    <phoneticPr fontId="52" type="noConversion"/>
  </si>
  <si>
    <t>X1</t>
    <phoneticPr fontId="52" type="noConversion"/>
  </si>
  <si>
    <t>XA</t>
    <phoneticPr fontId="52" type="noConversion"/>
  </si>
  <si>
    <t>s</t>
    <phoneticPr fontId="52" type="noConversion"/>
  </si>
  <si>
    <t>s1</t>
    <phoneticPr fontId="55" type="noConversion"/>
  </si>
  <si>
    <t>X-</t>
    <phoneticPr fontId="55" type="noConversion"/>
  </si>
  <si>
    <t>X-</t>
    <phoneticPr fontId="55" type="noConversion"/>
  </si>
  <si>
    <t>X-1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</si>
  <si>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</si>
  <si>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</si>
  <si>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</si>
  <si>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Kashima Antlers</t>
    <phoneticPr fontId="55" type="noConversion"/>
  </si>
  <si>
    <t>Vissel Kobe</t>
    <phoneticPr fontId="55" type="noConversion"/>
  </si>
  <si>
    <t>A</t>
    <phoneticPr fontId="13" type="noConversion"/>
  </si>
  <si>
    <t>Omiya Ardija</t>
    <phoneticPr fontId="55" type="noConversion"/>
  </si>
  <si>
    <t>H</t>
    <phoneticPr fontId="13" type="noConversion"/>
  </si>
  <si>
    <t>Cerezo Osaka</t>
    <phoneticPr fontId="55" type="noConversion"/>
  </si>
  <si>
    <t>Júbilo Iwata</t>
    <phoneticPr fontId="55" type="noConversion"/>
  </si>
  <si>
    <t>Yokohama_F_Marinos</t>
    <phoneticPr fontId="55" type="noConversion"/>
  </si>
  <si>
    <t>Yokohama_F_Marinos</t>
    <phoneticPr fontId="55" type="noConversion"/>
  </si>
  <si>
    <t>Kashiwa Reysol</t>
    <phoneticPr fontId="55" type="noConversion"/>
  </si>
  <si>
    <t>A</t>
    <phoneticPr fontId="13" type="noConversion"/>
  </si>
  <si>
    <t>A</t>
    <phoneticPr fontId="13" type="noConversion"/>
  </si>
  <si>
    <t>Kawasaki Frontale</t>
    <phoneticPr fontId="52" type="noConversion"/>
  </si>
  <si>
    <t>Kawasaki Frontale</t>
    <phoneticPr fontId="55" type="noConversion"/>
  </si>
  <si>
    <t>X-1</t>
    <phoneticPr fontId="55" type="noConversion"/>
  </si>
  <si>
    <t>X-</t>
    <phoneticPr fontId="55" type="noConversion"/>
  </si>
  <si>
    <t>X2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</si>
  <si>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</si>
  <si>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</si>
  <si>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</si>
  <si>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XA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</si>
  <si>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</si>
  <si>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</si>
  <si>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</si>
  <si>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s1</t>
    <phoneticPr fontId="55" type="noConversion"/>
  </si>
  <si>
    <t>X</t>
    <phoneticPr fontId="13" type="noConversion"/>
  </si>
  <si>
    <t>X</t>
    <phoneticPr fontId="13" type="noConversion"/>
  </si>
  <si>
    <t>X1</t>
    <phoneticPr fontId="13" type="noConversion"/>
  </si>
  <si>
    <t>X-</t>
    <phoneticPr fontId="13" type="noConversion"/>
  </si>
  <si>
    <t>X-</t>
    <phoneticPr fontId="13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</si>
  <si>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</si>
  <si>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</si>
  <si>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</si>
  <si>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</si>
  <si>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</si>
  <si>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</si>
  <si>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</si>
  <si>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</si>
  <si>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</si>
  <si>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</si>
  <si>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XA</t>
    <phoneticPr fontId="13" type="noConversion"/>
  </si>
  <si>
    <t>XA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</si>
  <si>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</si>
  <si>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</si>
  <si>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</si>
  <si>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</si>
  <si>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</si>
  <si>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</si>
  <si>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</si>
  <si>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</si>
  <si>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X1</t>
    <phoneticPr fontId="55" type="noConversion"/>
  </si>
  <si>
    <t>X-1</t>
    <phoneticPr fontId="55" type="noConversion"/>
  </si>
  <si>
    <t>b</t>
    <phoneticPr fontId="55" type="noConversion"/>
  </si>
  <si>
    <t>Yun-Oh Lee</t>
    <phoneticPr fontId="55" type="noConversion"/>
  </si>
  <si>
    <t>X-A</t>
    <phoneticPr fontId="55" type="noConversion"/>
  </si>
  <si>
    <t>X-A</t>
    <phoneticPr fontId="55" type="noConversion"/>
  </si>
  <si>
    <t>sA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</si>
  <si>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</si>
  <si>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</si>
  <si>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</si>
  <si>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</si>
  <si>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</si>
  <si>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</si>
  <si>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</si>
  <si>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</si>
  <si>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</si>
  <si>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</si>
  <si>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</si>
  <si>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inj</t>
    <phoneticPr fontId="55" type="noConversion"/>
  </si>
  <si>
    <t>CB</t>
    <phoneticPr fontId="55" type="noConversion"/>
  </si>
  <si>
    <t>CF</t>
    <phoneticPr fontId="55" type="noConversion"/>
  </si>
  <si>
    <t>b</t>
    <phoneticPr fontId="13" type="noConversion"/>
  </si>
  <si>
    <t>b</t>
    <phoneticPr fontId="13" type="noConversion"/>
  </si>
  <si>
    <t>CB</t>
    <phoneticPr fontId="55" type="noConversion"/>
  </si>
  <si>
    <t>inj</t>
    <phoneticPr fontId="52" type="noConversion"/>
  </si>
  <si>
    <t>inj</t>
    <phoneticPr fontId="55" type="noConversion"/>
  </si>
  <si>
    <t>inj</t>
    <phoneticPr fontId="13" type="noConversion"/>
  </si>
  <si>
    <t>inj</t>
    <phoneticPr fontId="55" type="noConversion"/>
  </si>
  <si>
    <t>GU Sung Yun</t>
    <phoneticPr fontId="55" type="noConversion"/>
  </si>
  <si>
    <t>Kentaro OI</t>
    <phoneticPr fontId="55" type="noConversion"/>
  </si>
  <si>
    <t>ban</t>
    <phoneticPr fontId="55" type="noConversion"/>
  </si>
  <si>
    <t>Yusuke MARUHASHI</t>
    <phoneticPr fontId="55" type="noConversion"/>
  </si>
  <si>
    <t>ban</t>
    <phoneticPr fontId="55" type="noConversion"/>
  </si>
  <si>
    <t>Mitsunari MUSAKA</t>
    <phoneticPr fontId="55" type="noConversion"/>
  </si>
  <si>
    <t>Naoki ISHIHARA</t>
    <phoneticPr fontId="55" type="noConversion"/>
  </si>
  <si>
    <t>Daniel SCHMIDT</t>
    <phoneticPr fontId="55" type="noConversion"/>
  </si>
  <si>
    <t>X</t>
    <phoneticPr fontId="55" type="noConversion"/>
  </si>
  <si>
    <t>inj</t>
    <phoneticPr fontId="52" type="noConversion"/>
  </si>
  <si>
    <t>X-A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</si>
  <si>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</si>
  <si>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</si>
  <si>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</si>
  <si>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</si>
  <si>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</si>
  <si>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</si>
  <si>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</si>
  <si>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13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</si>
  <si>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</si>
  <si>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</si>
  <si>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</si>
  <si>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</si>
  <si>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</si>
  <si>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</si>
  <si>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</si>
  <si>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</si>
  <si>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</si>
  <si>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</si>
  <si>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</si>
  <si>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</si>
  <si>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</si>
  <si>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</si>
  <si>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</si>
  <si>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</si>
  <si>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</si>
  <si>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</si>
  <si>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</si>
  <si>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</si>
  <si>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</si>
  <si>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X-A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</si>
  <si>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</si>
  <si>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</si>
  <si>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</si>
  <si>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</si>
  <si>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</si>
  <si>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</si>
  <si>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</si>
  <si>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</si>
  <si>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</si>
  <si>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</si>
  <si>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</si>
  <si>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</si>
  <si>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b</t>
    <phoneticPr fontId="13" type="noConversion"/>
  </si>
  <si>
    <t>X-</t>
    <phoneticPr fontId="52" type="noConversion"/>
  </si>
  <si>
    <t>X-</t>
    <phoneticPr fontId="52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</si>
  <si>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</si>
  <si>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</si>
  <si>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</si>
  <si>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</si>
  <si>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</si>
  <si>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X-1</t>
    <phoneticPr fontId="55" type="noConversion"/>
  </si>
  <si>
    <t>b</t>
    <phoneticPr fontId="55" type="noConversion"/>
  </si>
  <si>
    <t>s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</si>
  <si>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</si>
  <si>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</si>
  <si>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</si>
  <si>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</si>
  <si>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</si>
  <si>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</si>
  <si>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</si>
  <si>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</si>
  <si>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</si>
  <si>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</si>
  <si>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</si>
  <si>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sA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</si>
  <si>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</si>
  <si>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</si>
  <si>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</si>
  <si>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</si>
  <si>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</si>
  <si>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</si>
  <si>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</si>
  <si>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X-A</t>
    <phoneticPr fontId="52" type="noConversion"/>
  </si>
  <si>
    <t>X2</t>
    <phoneticPr fontId="52" type="noConversion"/>
  </si>
  <si>
    <t>XA</t>
    <phoneticPr fontId="52" type="noConversion"/>
  </si>
  <si>
    <t>XA</t>
    <phoneticPr fontId="52" type="noConversion"/>
  </si>
  <si>
    <t>X1</t>
    <phoneticPr fontId="52" type="noConversion"/>
  </si>
  <si>
    <t>X-1</t>
    <phoneticPr fontId="52" type="noConversion"/>
  </si>
  <si>
    <t>X-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</si>
  <si>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</si>
  <si>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</si>
  <si>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</si>
  <si>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</si>
  <si>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</si>
  <si>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</si>
  <si>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</si>
  <si>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</si>
  <si>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</si>
  <si>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</si>
  <si>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</si>
  <si>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</si>
  <si>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</si>
  <si>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</si>
  <si>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X-A</t>
    <phoneticPr fontId="55" type="noConversion"/>
  </si>
  <si>
    <t>X1</t>
    <phoneticPr fontId="55" type="noConversion"/>
  </si>
  <si>
    <t>X-1</t>
    <phoneticPr fontId="55" type="noConversion"/>
  </si>
  <si>
    <t>X-</t>
    <phoneticPr fontId="55" type="noConversion"/>
  </si>
  <si>
    <t>s</t>
    <phoneticPr fontId="55" type="noConversion"/>
  </si>
  <si>
    <t>S1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</si>
  <si>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</si>
  <si>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</si>
  <si>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</si>
  <si>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</si>
  <si>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</si>
  <si>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</si>
  <si>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</si>
  <si>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</si>
  <si>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X-A</t>
    <phoneticPr fontId="55" type="noConversion"/>
  </si>
  <si>
    <t>int</t>
    <phoneticPr fontId="55" type="noConversion"/>
  </si>
  <si>
    <t>int</t>
    <phoneticPr fontId="55" type="noConversion"/>
  </si>
  <si>
    <t>int</t>
    <phoneticPr fontId="52" type="noConversion"/>
  </si>
  <si>
    <t>inj</t>
    <phoneticPr fontId="55" type="noConversion"/>
  </si>
  <si>
    <t>ban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</si>
  <si>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</si>
  <si>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</si>
  <si>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</si>
  <si>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</si>
  <si>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</si>
  <si>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</si>
  <si>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</si>
  <si>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</si>
  <si>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</si>
  <si>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</si>
  <si>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</si>
  <si>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</si>
  <si>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</si>
  <si>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</si>
  <si>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</si>
  <si>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</si>
  <si>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X1</t>
    <phoneticPr fontId="55" type="noConversion"/>
  </si>
  <si>
    <t>b</t>
    <phoneticPr fontId="55" type="noConversion"/>
  </si>
  <si>
    <t>b</t>
    <phoneticPr fontId="52" type="noConversion"/>
  </si>
  <si>
    <t>b</t>
    <phoneticPr fontId="52" type="noConversion"/>
  </si>
  <si>
    <t>s1</t>
    <phoneticPr fontId="55" type="noConversion"/>
  </si>
  <si>
    <t>s</t>
    <phoneticPr fontId="55" type="noConversion"/>
  </si>
  <si>
    <t>X-</t>
    <phoneticPr fontId="55" type="noConversion"/>
  </si>
  <si>
    <t>b</t>
    <phoneticPr fontId="55" type="noConversion"/>
  </si>
  <si>
    <t>inj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</si>
  <si>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</si>
  <si>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</si>
  <si>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</si>
  <si>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</si>
  <si>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</si>
  <si>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</si>
  <si>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</si>
  <si>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</si>
  <si>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</si>
  <si>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b</t>
    <phoneticPr fontId="55" type="noConversion"/>
  </si>
  <si>
    <t>X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</si>
  <si>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</si>
  <si>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</si>
  <si>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</si>
  <si>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</si>
  <si>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s</t>
    <phoneticPr fontId="52" type="noConversion"/>
  </si>
  <si>
    <t>s1</t>
    <phoneticPr fontId="52" type="noConversion"/>
  </si>
  <si>
    <t>b</t>
    <phoneticPr fontId="52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</si>
  <si>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</si>
  <si>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</si>
  <si>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</si>
  <si>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Ryo Germain</t>
    <phoneticPr fontId="55" type="noConversion"/>
  </si>
  <si>
    <t>X-</t>
    <phoneticPr fontId="55" type="noConversion"/>
  </si>
  <si>
    <t>X-</t>
    <phoneticPr fontId="55" type="noConversion"/>
  </si>
  <si>
    <t>X-</t>
    <phoneticPr fontId="52" type="noConversion"/>
  </si>
  <si>
    <t>s1</t>
    <phoneticPr fontId="52" type="noConversion"/>
  </si>
  <si>
    <t>ban</t>
    <phoneticPr fontId="55" type="noConversion"/>
  </si>
  <si>
    <t>ine</t>
    <phoneticPr fontId="55" type="noConversion"/>
  </si>
  <si>
    <t>YUN Suk Young</t>
    <phoneticPr fontId="52" type="noConversion"/>
  </si>
  <si>
    <t>Shu KURATA</t>
    <phoneticPr fontId="55" type="noConversion"/>
  </si>
  <si>
    <t>FABIO</t>
    <phoneticPr fontId="55" type="noConversion"/>
  </si>
  <si>
    <t>ADEMILSON</t>
    <phoneticPr fontId="55" type="noConversion"/>
  </si>
  <si>
    <t>KIM Jungya</t>
    <phoneticPr fontId="55" type="noConversion"/>
  </si>
  <si>
    <t>Shun OBU</t>
    <phoneticPr fontId="52" type="noConversion"/>
  </si>
  <si>
    <t>THIAGO GALHARDO</t>
    <phoneticPr fontId="52" type="noConversion"/>
  </si>
  <si>
    <t>inj</t>
    <phoneticPr fontId="55" type="noConversion"/>
  </si>
  <si>
    <t>Kawasaki Frontale</t>
    <phoneticPr fontId="55" type="noConversion"/>
  </si>
  <si>
    <t>Cerezo Osaka</t>
    <phoneticPr fontId="52" type="noConversion"/>
  </si>
  <si>
    <t>Cerezo Osaka</t>
    <phoneticPr fontId="55" type="noConversion"/>
  </si>
  <si>
    <t>ban</t>
    <phoneticPr fontId="13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</si>
  <si>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</si>
  <si>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</si>
  <si>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</si>
  <si>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</si>
  <si>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XA2</t>
    <phoneticPr fontId="55" type="noConversion"/>
  </si>
  <si>
    <t>XA1</t>
    <phoneticPr fontId="55" type="noConversion"/>
  </si>
  <si>
    <t>XA</t>
    <phoneticPr fontId="55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</si>
  <si>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</si>
  <si>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</si>
  <si>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</si>
  <si>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</si>
  <si>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</si>
  <si>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</si>
  <si>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</si>
  <si>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</si>
  <si>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</si>
  <si>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</si>
  <si>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</si>
  <si>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</si>
  <si>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</si>
  <si>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</si>
  <si>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</si>
  <si>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</si>
  <si>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</si>
  <si>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</si>
  <si>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</si>
  <si>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</si>
  <si>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</si>
  <si>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</si>
  <si>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</si>
  <si>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</si>
  <si>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</si>
  <si>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</si>
  <si>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</si>
  <si>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</si>
  <si>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</si>
  <si>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sA</t>
    <phoneticPr fontId="55" type="noConversion"/>
  </si>
  <si>
    <t>X1</t>
    <phoneticPr fontId="55" type="noConversion"/>
  </si>
  <si>
    <t>XA</t>
    <phoneticPr fontId="55" type="noConversion"/>
  </si>
  <si>
    <t>X-1</t>
    <phoneticPr fontId="55" type="noConversion"/>
  </si>
  <si>
    <t>X-</t>
    <phoneticPr fontId="55" type="noConversion"/>
  </si>
  <si>
    <t>X-</t>
    <phoneticPr fontId="52" type="noConversion"/>
  </si>
  <si>
    <t>XA</t>
    <phoneticPr fontId="13" type="noConversion"/>
  </si>
  <si>
    <t>X1</t>
    <phoneticPr fontId="13" type="noConversion"/>
  </si>
  <si>
    <t>X-</t>
    <phoneticPr fontId="13" type="noConversion"/>
  </si>
  <si>
    <t>s1</t>
    <phoneticPr fontId="13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</si>
  <si>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</si>
  <si>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</si>
  <si>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</si>
  <si>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</si>
  <si>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</si>
  <si>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</si>
  <si>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</si>
  <si>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</si>
  <si>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X2</t>
    <phoneticPr fontId="52" type="noConversion"/>
  </si>
  <si>
    <t>X1</t>
    <phoneticPr fontId="52" type="noConversion"/>
  </si>
  <si>
    <t>XA</t>
    <phoneticPr fontId="52" type="noConversion"/>
  </si>
  <si>
    <t>X-</t>
    <phoneticPr fontId="52" type="noConversion"/>
  </si>
  <si>
    <t>X-</t>
    <phoneticPr fontId="52" type="noConversion"/>
  </si>
  <si>
    <t>sA</t>
    <phoneticPr fontId="52" type="noConversion"/>
  </si>
  <si>
    <t>s</t>
    <phoneticPr fontId="52" type="noConversion"/>
  </si>
  <si>
    <t>s</t>
    <phoneticPr fontId="52" type="noConversion"/>
  </si>
  <si>
    <t>sA</t>
    <phoneticPr fontId="55" type="noConversion"/>
  </si>
  <si>
    <t>X-A</t>
    <phoneticPr fontId="55" type="noConversion"/>
  </si>
  <si>
    <t>s</t>
    <phoneticPr fontId="55" type="noConversion"/>
  </si>
  <si>
    <t>X1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</si>
  <si>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</si>
  <si>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</si>
  <si>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</si>
  <si>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X-A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</si>
  <si>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</si>
  <si>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</si>
  <si>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</si>
  <si>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XA</t>
    <phoneticPr fontId="55" type="noConversion"/>
  </si>
  <si>
    <t>X</t>
    <phoneticPr fontId="55" type="noConversion"/>
  </si>
  <si>
    <t>X1</t>
    <phoneticPr fontId="55" type="noConversion"/>
  </si>
  <si>
    <t>X-</t>
    <phoneticPr fontId="55" type="noConversion"/>
  </si>
  <si>
    <t>X-A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</si>
  <si>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</si>
  <si>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</si>
  <si>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</si>
  <si>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X1</t>
    <phoneticPr fontId="55" type="noConversion"/>
  </si>
  <si>
    <t>b</t>
    <phoneticPr fontId="55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</si>
  <si>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</si>
  <si>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</si>
  <si>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</si>
  <si>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X1</t>
    <phoneticPr fontId="52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</si>
  <si>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</si>
  <si>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</si>
  <si>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</si>
  <si>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</si>
  <si>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</si>
  <si>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</si>
  <si>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</si>
  <si>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</si>
  <si>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X1</t>
    <phoneticPr fontId="55" type="noConversion"/>
  </si>
  <si>
    <t>X-A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</si>
  <si>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</si>
  <si>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</si>
  <si>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</si>
  <si>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</si>
  <si>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RB</t>
    <phoneticPr fontId="55" type="noConversion"/>
  </si>
  <si>
    <t>ban</t>
    <phoneticPr fontId="55" type="noConversion"/>
  </si>
  <si>
    <t>ban</t>
    <phoneticPr fontId="52" type="noConversion"/>
  </si>
  <si>
    <t>ban</t>
    <phoneticPr fontId="52" type="noConversion"/>
  </si>
  <si>
    <t>ban</t>
    <phoneticPr fontId="52" type="noConversion"/>
  </si>
  <si>
    <t>ban</t>
    <phoneticPr fontId="55" type="noConversion"/>
  </si>
  <si>
    <t>inj</t>
    <phoneticPr fontId="55" type="noConversion"/>
  </si>
  <si>
    <t>inj</t>
    <phoneticPr fontId="55" type="noConversion"/>
  </si>
  <si>
    <t>inj</t>
    <phoneticPr fontId="52" type="noConversion"/>
  </si>
  <si>
    <t>長谷川　竜也</t>
    <phoneticPr fontId="52" type="noConversion"/>
  </si>
  <si>
    <t>Yuzo KOBAYASHI</t>
    <phoneticPr fontId="52" type="noConversion"/>
  </si>
  <si>
    <t>Ko MATSUBARA</t>
    <phoneticPr fontId="55" type="noConversion"/>
  </si>
  <si>
    <t>Akihiro IENAGA</t>
    <phoneticPr fontId="52" type="noConversion"/>
  </si>
  <si>
    <t>MARCELO TOSCANO</t>
    <phoneticPr fontId="55" type="noConversion"/>
  </si>
  <si>
    <t>CRISTIANO</t>
    <phoneticPr fontId="52" type="noConversion"/>
  </si>
  <si>
    <t>Kazuya YAMAMURA</t>
    <phoneticPr fontId="55" type="noConversion"/>
  </si>
  <si>
    <t>Ken MATSUBARA</t>
    <phoneticPr fontId="55" type="noConversion"/>
  </si>
  <si>
    <t>HUGO VIEIRA</t>
    <phoneticPr fontId="55" type="noConversion"/>
  </si>
  <si>
    <t>MILOS DEGENEK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</si>
  <si>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</si>
  <si>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</si>
  <si>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</si>
  <si>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</si>
  <si>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</si>
  <si>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</si>
  <si>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</si>
  <si>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X-1</t>
    <phoneticPr fontId="55" type="noConversion"/>
  </si>
  <si>
    <t>Al Hilal</t>
    <phoneticPr fontId="55" type="noConversion"/>
  </si>
  <si>
    <t>inj</t>
    <phoneticPr fontId="55" type="noConversion"/>
  </si>
  <si>
    <t>inj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</si>
  <si>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</si>
  <si>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</si>
  <si>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</si>
  <si>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</si>
  <si>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</si>
  <si>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</si>
  <si>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</si>
  <si>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</si>
  <si>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</si>
  <si>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</si>
  <si>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</si>
  <si>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</si>
  <si>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</si>
  <si>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</si>
  <si>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</si>
  <si>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</si>
  <si>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</si>
  <si>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</si>
  <si>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</si>
  <si>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</si>
  <si>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</si>
  <si>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</si>
  <si>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</si>
  <si>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</si>
  <si>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</si>
  <si>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</si>
  <si>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</si>
  <si>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</si>
  <si>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X-</t>
    <phoneticPr fontId="55" type="noConversion"/>
  </si>
  <si>
    <t>b</t>
    <phoneticPr fontId="55" type="noConversion"/>
  </si>
  <si>
    <t>X</t>
    <phoneticPr fontId="52" type="noConversion"/>
  </si>
  <si>
    <t>X</t>
    <phoneticPr fontId="52" type="noConversion"/>
  </si>
  <si>
    <t>XA</t>
    <phoneticPr fontId="52" type="noConversion"/>
  </si>
  <si>
    <t>X1</t>
    <phoneticPr fontId="52" type="noConversion"/>
  </si>
  <si>
    <t>X-</t>
    <phoneticPr fontId="52" type="noConversion"/>
  </si>
  <si>
    <t>X-</t>
    <phoneticPr fontId="52" type="noConversion"/>
  </si>
  <si>
    <t>S-</t>
    <phoneticPr fontId="52" type="noConversion"/>
  </si>
  <si>
    <t>s</t>
    <phoneticPr fontId="52" type="noConversion"/>
  </si>
  <si>
    <t>b</t>
    <phoneticPr fontId="52" type="noConversion"/>
  </si>
  <si>
    <t>X2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</si>
  <si>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</si>
  <si>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</si>
  <si>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</si>
  <si>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</si>
  <si>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</si>
  <si>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</si>
  <si>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</si>
  <si>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</si>
  <si>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X1</t>
    <phoneticPr fontId="55" type="noConversion"/>
  </si>
  <si>
    <t>X-A</t>
    <phoneticPr fontId="55" type="noConversion"/>
  </si>
  <si>
    <t>X1</t>
    <phoneticPr fontId="52" type="noConversion"/>
  </si>
  <si>
    <t>X-</t>
    <phoneticPr fontId="52" type="noConversion"/>
  </si>
  <si>
    <t>X-1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</si>
  <si>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</si>
  <si>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</si>
  <si>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</si>
  <si>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</si>
  <si>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</si>
  <si>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</si>
  <si>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</si>
  <si>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</si>
  <si>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</si>
  <si>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X-1</t>
    <phoneticPr fontId="52" type="noConversion"/>
  </si>
  <si>
    <t>SA</t>
    <phoneticPr fontId="52" type="noConversion"/>
  </si>
  <si>
    <t>X1</t>
    <phoneticPr fontId="55" type="noConversion"/>
  </si>
  <si>
    <t>X-A</t>
    <phoneticPr fontId="55" type="noConversion"/>
  </si>
  <si>
    <t>X-</t>
    <phoneticPr fontId="55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</si>
  <si>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</si>
  <si>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</si>
  <si>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</si>
  <si>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XA</t>
    <phoneticPr fontId="55" type="noConversion"/>
  </si>
  <si>
    <t>Lipe Veloso</t>
    <phoneticPr fontId="55" type="noConversion"/>
  </si>
  <si>
    <t>リッピ　ヴェローゾ</t>
    <phoneticPr fontId="55" type="noConversion"/>
  </si>
  <si>
    <t>b</t>
    <phoneticPr fontId="55" type="noConversion"/>
  </si>
  <si>
    <t>X-2</t>
    <phoneticPr fontId="55" type="noConversion"/>
  </si>
  <si>
    <t>X</t>
    <phoneticPr fontId="13" type="noConversion"/>
  </si>
  <si>
    <t>b</t>
    <phoneticPr fontId="13" type="noConversion"/>
  </si>
  <si>
    <t>b</t>
    <phoneticPr fontId="13" type="noConversion"/>
  </si>
  <si>
    <t>X-</t>
    <phoneticPr fontId="55" type="noConversion"/>
  </si>
  <si>
    <t>X-1</t>
    <phoneticPr fontId="55" type="noConversion"/>
  </si>
  <si>
    <t>XA1</t>
    <phoneticPr fontId="55" type="noConversion"/>
  </si>
  <si>
    <t>s</t>
    <phoneticPr fontId="55" type="noConversion"/>
  </si>
  <si>
    <t>X1</t>
    <phoneticPr fontId="13" type="noConversion"/>
  </si>
  <si>
    <t>X-</t>
    <phoneticPr fontId="13" type="noConversion"/>
  </si>
  <si>
    <t>XA</t>
    <phoneticPr fontId="13" type="noConversion"/>
  </si>
  <si>
    <t>s</t>
    <phoneticPr fontId="13" type="noConversion"/>
  </si>
  <si>
    <t>X-</t>
    <phoneticPr fontId="13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</si>
  <si>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</si>
  <si>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</si>
  <si>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</si>
  <si>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</si>
  <si>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X1</t>
    <phoneticPr fontId="55" type="noConversion"/>
  </si>
  <si>
    <t>X-1</t>
    <phoneticPr fontId="55" type="noConversion"/>
  </si>
  <si>
    <t>s1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</si>
  <si>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</si>
  <si>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</si>
  <si>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</si>
  <si>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</si>
  <si>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X2</t>
    <phoneticPr fontId="55" type="noConversion"/>
  </si>
  <si>
    <t>X-1</t>
    <phoneticPr fontId="55" type="noConversion"/>
  </si>
  <si>
    <t>inj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</si>
  <si>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</si>
  <si>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</si>
  <si>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</si>
  <si>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</si>
  <si>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</si>
  <si>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</si>
  <si>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</si>
  <si>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</si>
  <si>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</si>
  <si>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13" type="noConversion"/>
  </si>
  <si>
    <t>X</t>
    <phoneticPr fontId="13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</si>
  <si>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</si>
  <si>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</si>
  <si>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</si>
  <si>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b</t>
    <phoneticPr fontId="55" type="noConversion"/>
  </si>
  <si>
    <t>s</t>
    <phoneticPr fontId="55" type="noConversion"/>
  </si>
  <si>
    <t>X1</t>
    <phoneticPr fontId="55" type="noConversion"/>
  </si>
  <si>
    <t>X-1</t>
    <phoneticPr fontId="55" type="noConversion"/>
  </si>
  <si>
    <t>X-</t>
    <phoneticPr fontId="55" type="noConversion"/>
  </si>
  <si>
    <t>b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</si>
  <si>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</si>
  <si>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</si>
  <si>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</si>
  <si>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</t>
    <phoneticPr fontId="55" type="noConversion"/>
  </si>
  <si>
    <t>??</t>
    <phoneticPr fontId="55" type="noConversion"/>
  </si>
  <si>
    <t>S</t>
    <phoneticPr fontId="55" type="noConversion"/>
  </si>
  <si>
    <t>s1</t>
    <phoneticPr fontId="55" type="noConversion"/>
  </si>
  <si>
    <t>b</t>
    <phoneticPr fontId="13" type="noConversion"/>
  </si>
  <si>
    <t>s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</si>
  <si>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</si>
  <si>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</si>
  <si>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</si>
  <si>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X1</t>
    <phoneticPr fontId="13" type="noConversion"/>
  </si>
  <si>
    <t>b</t>
    <phoneticPr fontId="52" type="noConversion"/>
  </si>
  <si>
    <t>s</t>
    <phoneticPr fontId="52" type="noConversion"/>
  </si>
  <si>
    <t>b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</si>
  <si>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</si>
  <si>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</si>
  <si>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</si>
  <si>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inj</t>
    <phoneticPr fontId="52" type="noConversion"/>
  </si>
  <si>
    <t>X</t>
    <phoneticPr fontId="55" type="noConversion"/>
  </si>
  <si>
    <t>CF</t>
    <phoneticPr fontId="55" type="noConversion"/>
  </si>
  <si>
    <t>RM</t>
    <phoneticPr fontId="55" type="noConversion"/>
  </si>
  <si>
    <t>LB</t>
    <phoneticPr fontId="55" type="noConversion"/>
  </si>
  <si>
    <t>Masato FUJITA</t>
    <phoneticPr fontId="52" type="noConversion"/>
  </si>
  <si>
    <t>ban</t>
    <phoneticPr fontId="52" type="noConversion"/>
  </si>
  <si>
    <t>EDUARDO NETO</t>
    <phoneticPr fontId="52" type="noConversion"/>
  </si>
  <si>
    <t>JUNG Sung Ryong</t>
    <phoneticPr fontId="52" type="noConversion"/>
  </si>
  <si>
    <t>Yuki NOGAMI</t>
    <phoneticPr fontId="55" type="noConversion"/>
  </si>
  <si>
    <t>ban</t>
    <phoneticPr fontId="55" type="noConversion"/>
  </si>
  <si>
    <t>MAURICIO</t>
  </si>
  <si>
    <t>ban</t>
    <phoneticPr fontId="55" type="noConversion"/>
  </si>
  <si>
    <t>Hajime HOSOGAI</t>
  </si>
  <si>
    <t>inj</t>
    <phoneticPr fontId="55" type="noConversion"/>
  </si>
  <si>
    <t>Chikashi MASUDA</t>
  </si>
  <si>
    <t>IPPEI SHINOZUKA</t>
  </si>
  <si>
    <t>inj</t>
    <phoneticPr fontId="52" type="noConversion"/>
  </si>
  <si>
    <t>Cerezo Osaka</t>
    <phoneticPr fontId="55" type="noConversion"/>
  </si>
  <si>
    <t>Cerezo Osaka</t>
    <phoneticPr fontId="55" type="noConversion"/>
  </si>
  <si>
    <t>Vissel Kobe</t>
    <phoneticPr fontId="55" type="noConversion"/>
  </si>
  <si>
    <t>A</t>
    <phoneticPr fontId="55" type="noConversion"/>
  </si>
  <si>
    <t>Kashiwa Reysol</t>
    <phoneticPr fontId="55" type="noConversion"/>
  </si>
  <si>
    <t>Kashiwa Reysol</t>
    <phoneticPr fontId="55" type="noConversion"/>
  </si>
  <si>
    <t>H</t>
    <phoneticPr fontId="55" type="noConversion"/>
  </si>
  <si>
    <t>Yokohama_F_Marinos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</si>
  <si>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</si>
  <si>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</si>
  <si>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</si>
  <si>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</si>
  <si>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</si>
  <si>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</si>
  <si>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</si>
  <si>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</si>
  <si>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</si>
  <si>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</si>
  <si>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</si>
  <si>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</si>
  <si>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</si>
  <si>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</si>
  <si>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</si>
  <si>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</si>
  <si>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</si>
  <si>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</si>
  <si>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</si>
  <si>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</si>
  <si>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</si>
  <si>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</si>
  <si>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</si>
  <si>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</si>
  <si>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X2</t>
    <phoneticPr fontId="55" type="noConversion"/>
  </si>
  <si>
    <t>XA</t>
    <phoneticPr fontId="55" type="noConversion"/>
  </si>
  <si>
    <t>X-A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</si>
  <si>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</si>
  <si>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</si>
  <si>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</si>
  <si>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</si>
  <si>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</si>
  <si>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</si>
  <si>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</t>
    <phoneticPr fontId="55" type="noConversion"/>
  </si>
  <si>
    <t>XA</t>
    <phoneticPr fontId="55" type="noConversion"/>
  </si>
  <si>
    <t>X-</t>
    <phoneticPr fontId="55" type="noConversion"/>
  </si>
  <si>
    <t>X-A</t>
    <phoneticPr fontId="55" type="noConversion"/>
  </si>
  <si>
    <t>X1</t>
    <phoneticPr fontId="55" type="noConversion"/>
  </si>
  <si>
    <t>b</t>
    <phoneticPr fontId="55" type="noConversion"/>
  </si>
  <si>
    <t>b</t>
    <phoneticPr fontId="55" type="noConversion"/>
  </si>
  <si>
    <t>XA</t>
    <phoneticPr fontId="55" type="noConversion"/>
  </si>
  <si>
    <t>X-</t>
    <phoneticPr fontId="55" type="noConversion"/>
  </si>
  <si>
    <t>s1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</si>
  <si>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</si>
  <si>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</si>
  <si>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</si>
  <si>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</si>
  <si>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XA</t>
    <phoneticPr fontId="55" type="noConversion"/>
  </si>
  <si>
    <t>X-</t>
    <phoneticPr fontId="55" type="noConversion"/>
  </si>
  <si>
    <t>X-1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</si>
  <si>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</si>
  <si>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</si>
  <si>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</si>
  <si>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X-1</t>
    <phoneticPr fontId="55" type="noConversion"/>
  </si>
  <si>
    <t>X-</t>
    <phoneticPr fontId="55" type="noConversion"/>
  </si>
  <si>
    <t>X1</t>
    <phoneticPr fontId="55" type="noConversion"/>
  </si>
  <si>
    <t>OG</t>
    <phoneticPr fontId="55" type="noConversion"/>
  </si>
  <si>
    <t>b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</si>
  <si>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</si>
  <si>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</si>
  <si>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</si>
  <si>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</si>
  <si>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</si>
  <si>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</si>
  <si>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</si>
  <si>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</si>
  <si>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</si>
  <si>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</si>
  <si>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</si>
  <si>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</si>
  <si>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</si>
  <si>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</si>
  <si>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</si>
  <si>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</si>
  <si>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</si>
  <si>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</si>
  <si>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</si>
  <si>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</si>
  <si>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</si>
  <si>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</t>
    <phoneticPr fontId="13" type="noConversion"/>
  </si>
  <si>
    <t>X</t>
    <phoneticPr fontId="13" type="noConversion"/>
  </si>
  <si>
    <t>X</t>
    <phoneticPr fontId="13" type="noConversion"/>
  </si>
  <si>
    <t>XA</t>
    <phoneticPr fontId="13" type="noConversion"/>
  </si>
  <si>
    <t>X-</t>
    <phoneticPr fontId="13" type="noConversion"/>
  </si>
  <si>
    <t>X1</t>
    <phoneticPr fontId="13" type="noConversion"/>
  </si>
  <si>
    <t>X-</t>
    <phoneticPr fontId="13" type="noConversion"/>
  </si>
  <si>
    <t>X-1</t>
    <phoneticPr fontId="13" type="noConversion"/>
  </si>
  <si>
    <t>s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</si>
  <si>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</si>
  <si>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</si>
  <si>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</si>
  <si>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X</t>
    <phoneticPr fontId="52" type="noConversion"/>
  </si>
  <si>
    <t>X</t>
    <phoneticPr fontId="52" type="noConversion"/>
  </si>
  <si>
    <t>XA1</t>
    <phoneticPr fontId="52" type="noConversion"/>
  </si>
  <si>
    <t>X-</t>
    <phoneticPr fontId="52" type="noConversion"/>
  </si>
  <si>
    <t>XA</t>
    <phoneticPr fontId="52" type="noConversion"/>
  </si>
  <si>
    <t>X1</t>
    <phoneticPr fontId="52" type="noConversion"/>
  </si>
  <si>
    <t>b</t>
    <phoneticPr fontId="52" type="noConversion"/>
  </si>
  <si>
    <t>b</t>
    <phoneticPr fontId="52" type="noConversion"/>
  </si>
  <si>
    <t>X-</t>
    <phoneticPr fontId="52" type="noConversion"/>
  </si>
  <si>
    <t>X</t>
    <phoneticPr fontId="52" type="noConversion"/>
  </si>
  <si>
    <t>X-</t>
    <phoneticPr fontId="52" type="noConversion"/>
  </si>
  <si>
    <t>X1</t>
    <phoneticPr fontId="52" type="noConversion"/>
  </si>
  <si>
    <t>s1</t>
    <phoneticPr fontId="52" type="noConversion"/>
  </si>
  <si>
    <t>b</t>
    <phoneticPr fontId="52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</si>
  <si>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</si>
  <si>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</si>
  <si>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</si>
  <si>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</si>
  <si>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</si>
  <si>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</si>
  <si>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</si>
  <si>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</si>
  <si>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</si>
  <si>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</si>
  <si>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</si>
  <si>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</si>
  <si>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</si>
  <si>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X-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</si>
  <si>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</si>
  <si>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</si>
  <si>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</si>
  <si>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</si>
  <si>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</si>
  <si>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</si>
  <si>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</si>
  <si>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X-</t>
    <phoneticPr fontId="55" type="noConversion"/>
  </si>
  <si>
    <t>inj</t>
    <phoneticPr fontId="52" type="noConversion"/>
  </si>
  <si>
    <t>ban</t>
    <phoneticPr fontId="55" type="noConversion"/>
  </si>
  <si>
    <t>ban</t>
    <phoneticPr fontId="52" type="noConversion"/>
  </si>
  <si>
    <t>X</t>
    <phoneticPr fontId="13" type="noConversion"/>
  </si>
  <si>
    <t>X</t>
    <phoneticPr fontId="13" type="noConversion"/>
  </si>
  <si>
    <t>X-1</t>
    <phoneticPr fontId="13" type="noConversion"/>
  </si>
  <si>
    <t>X-</t>
    <phoneticPr fontId="13" type="noConversion"/>
  </si>
  <si>
    <t>X</t>
    <phoneticPr fontId="13" type="noConversion"/>
  </si>
  <si>
    <t>s</t>
    <phoneticPr fontId="13" type="noConversion"/>
  </si>
  <si>
    <t>b</t>
    <phoneticPr fontId="13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</si>
  <si>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</si>
  <si>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</si>
  <si>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</si>
  <si>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</t>
    <phoneticPr fontId="55" type="noConversion"/>
  </si>
  <si>
    <t>X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</si>
  <si>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</si>
  <si>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</si>
  <si>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</si>
  <si>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</si>
  <si>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VICTOR IBARBO</t>
    <phoneticPr fontId="52" type="noConversion"/>
  </si>
  <si>
    <t>JANG Hyun Soo</t>
    <phoneticPr fontId="55" type="noConversion"/>
  </si>
  <si>
    <t>ビクトル　イバルボ</t>
    <phoneticPr fontId="52" type="noConversion"/>
  </si>
  <si>
    <t>MATEUS</t>
    <phoneticPr fontId="55" type="noConversion"/>
  </si>
  <si>
    <t>Toshihiro AOYAMA</t>
    <phoneticPr fontId="55" type="noConversion"/>
  </si>
  <si>
    <t>inj</t>
    <phoneticPr fontId="55" type="noConversion"/>
  </si>
  <si>
    <t>inj</t>
    <phoneticPr fontId="55" type="noConversion"/>
  </si>
  <si>
    <t>X</t>
    <phoneticPr fontId="55" type="noConversion"/>
  </si>
  <si>
    <t>X-1</t>
    <phoneticPr fontId="55" type="noConversion"/>
  </si>
  <si>
    <t>X1</t>
    <phoneticPr fontId="55" type="noConversion"/>
  </si>
  <si>
    <t>XA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</si>
  <si>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</si>
  <si>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</si>
  <si>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</si>
  <si>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OG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</si>
  <si>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</si>
  <si>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</si>
  <si>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</si>
  <si>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</si>
  <si>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</si>
  <si>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</si>
  <si>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</si>
  <si>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</si>
  <si>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KIM DONG-SU</t>
    <phoneticPr fontId="55" type="noConversion"/>
  </si>
  <si>
    <t>キム　ドンス</t>
    <phoneticPr fontId="55" type="noConversion"/>
  </si>
  <si>
    <t>OG</t>
    <phoneticPr fontId="52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</si>
  <si>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</si>
  <si>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</si>
  <si>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</si>
  <si>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</si>
  <si>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</si>
  <si>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</si>
  <si>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</si>
  <si>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</si>
  <si>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</si>
  <si>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</si>
  <si>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</si>
  <si>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</si>
  <si>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</si>
  <si>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</si>
  <si>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</si>
  <si>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</si>
  <si>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X1</t>
    <phoneticPr fontId="55" type="noConversion"/>
  </si>
  <si>
    <t>X-</t>
    <phoneticPr fontId="55" type="noConversion"/>
  </si>
  <si>
    <t>XA</t>
    <phoneticPr fontId="55" type="noConversion"/>
  </si>
  <si>
    <t>X-1</t>
    <phoneticPr fontId="55" type="noConversion"/>
  </si>
  <si>
    <t>X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</si>
  <si>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</si>
  <si>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</si>
  <si>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</si>
  <si>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</si>
  <si>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</si>
  <si>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</si>
  <si>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</si>
  <si>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</si>
  <si>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X-</t>
    <phoneticPr fontId="52" type="noConversion"/>
  </si>
  <si>
    <t>OG</t>
    <phoneticPr fontId="52" type="noConversion"/>
  </si>
  <si>
    <t>s</t>
    <phoneticPr fontId="52" type="noConversion"/>
  </si>
  <si>
    <t>b</t>
    <phoneticPr fontId="52" type="noConversion"/>
  </si>
  <si>
    <t>X</t>
    <phoneticPr fontId="55" type="noConversion"/>
  </si>
  <si>
    <t>X-</t>
    <phoneticPr fontId="55" type="noConversion"/>
  </si>
  <si>
    <t>X-A</t>
    <phoneticPr fontId="55" type="noConversion"/>
  </si>
  <si>
    <t>b</t>
    <phoneticPr fontId="55" type="noConversion"/>
  </si>
  <si>
    <t>X-A</t>
    <phoneticPr fontId="55" type="noConversion"/>
  </si>
  <si>
    <t>X1</t>
    <phoneticPr fontId="55" type="noConversion"/>
  </si>
  <si>
    <t>X-</t>
    <phoneticPr fontId="55" type="noConversion"/>
  </si>
  <si>
    <t>s</t>
    <phoneticPr fontId="55" type="noConversion"/>
  </si>
  <si>
    <t>X</t>
    <phoneticPr fontId="55" type="noConversion"/>
  </si>
  <si>
    <t>s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</si>
  <si>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</si>
  <si>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</si>
  <si>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</si>
  <si>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s1</t>
    <phoneticPr fontId="55" type="noConversion"/>
  </si>
  <si>
    <t>s</t>
    <phoneticPr fontId="55" type="noConversion"/>
  </si>
  <si>
    <t>b</t>
    <phoneticPr fontId="55" type="noConversion"/>
  </si>
  <si>
    <t>X</t>
    <phoneticPr fontId="52" type="noConversion"/>
  </si>
  <si>
    <t>X1</t>
    <phoneticPr fontId="52" type="noConversion"/>
  </si>
  <si>
    <t>X-</t>
    <phoneticPr fontId="52" type="noConversion"/>
  </si>
  <si>
    <t>X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</si>
  <si>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</si>
  <si>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</si>
  <si>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</si>
  <si>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</si>
  <si>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</si>
  <si>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s1</t>
    <phoneticPr fontId="55" type="noConversion"/>
  </si>
  <si>
    <t>Rei Hirakawa</t>
    <phoneticPr fontId="55" type="noConversion"/>
  </si>
  <si>
    <t>平川　怜</t>
    <phoneticPr fontId="55" type="noConversion"/>
  </si>
  <si>
    <t>X-</t>
    <phoneticPr fontId="52" type="noConversion"/>
  </si>
  <si>
    <t>X-A</t>
    <phoneticPr fontId="52" type="noConversion"/>
  </si>
  <si>
    <t>b</t>
    <phoneticPr fontId="52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</si>
  <si>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</si>
  <si>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</si>
  <si>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</si>
  <si>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</si>
  <si>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</si>
  <si>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</si>
  <si>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</si>
  <si>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</si>
  <si>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</si>
  <si>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</si>
  <si>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X-</t>
    <phoneticPr fontId="55" type="noConversion"/>
  </si>
  <si>
    <t>S</t>
    <phoneticPr fontId="55" type="noConversion"/>
  </si>
  <si>
    <t>X-A</t>
    <phoneticPr fontId="55" type="noConversion"/>
  </si>
  <si>
    <t>X</t>
    <phoneticPr fontId="55" type="noConversion"/>
  </si>
  <si>
    <t>X2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</si>
  <si>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</si>
  <si>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</si>
  <si>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</si>
  <si>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X-1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</si>
  <si>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</si>
  <si>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</si>
  <si>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</si>
  <si>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</si>
  <si>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</si>
  <si>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AM</t>
    <phoneticPr fontId="55" type="noConversion"/>
  </si>
  <si>
    <t>LB</t>
    <phoneticPr fontId="55" type="noConversion"/>
  </si>
  <si>
    <t>CB</t>
    <phoneticPr fontId="55" type="noConversion"/>
  </si>
  <si>
    <t>ban</t>
    <phoneticPr fontId="55" type="noConversion"/>
  </si>
  <si>
    <t>??</t>
    <phoneticPr fontId="55" type="noConversion"/>
  </si>
  <si>
    <t>??</t>
    <phoneticPr fontId="55" type="noConversion"/>
  </si>
  <si>
    <t>??</t>
    <phoneticPr fontId="55" type="noConversion"/>
  </si>
  <si>
    <t>??</t>
    <phoneticPr fontId="52" type="noConversion"/>
  </si>
  <si>
    <t>??</t>
    <phoneticPr fontId="55" type="noConversion"/>
  </si>
  <si>
    <t>ban</t>
    <phoneticPr fontId="52" type="noConversion"/>
  </si>
  <si>
    <t>??</t>
    <phoneticPr fontId="55" type="noConversion"/>
  </si>
  <si>
    <t>??</t>
    <phoneticPr fontId="55" type="noConversion"/>
  </si>
  <si>
    <t>KIM Bo Kyung</t>
    <phoneticPr fontId="52" type="noConversion"/>
  </si>
  <si>
    <t>Shunki TAKAHASHI</t>
    <phoneticPr fontId="55" type="noConversion"/>
  </si>
  <si>
    <t>Ryo OKUI</t>
    <phoneticPr fontId="55" type="noConversion"/>
  </si>
  <si>
    <t>Keisuke OYAMA</t>
    <phoneticPr fontId="55" type="noConversion"/>
  </si>
  <si>
    <t>Kosuke KIKUCHI</t>
    <phoneticPr fontId="55" type="noConversion"/>
  </si>
  <si>
    <t>Hiroyuki KOMOTO</t>
    <phoneticPr fontId="55" type="noConversion"/>
  </si>
  <si>
    <t>Akimi BARADA</t>
    <phoneticPr fontId="55" type="noConversion"/>
  </si>
  <si>
    <t>Shohei ABE</t>
    <phoneticPr fontId="55" type="noConversion"/>
  </si>
  <si>
    <t>Yojiro TAKAHAGI</t>
    <phoneticPr fontId="55" type="noConversion"/>
  </si>
  <si>
    <t>Ryohei SHIRASAKI</t>
    <phoneticPr fontId="55" type="noConversion"/>
  </si>
  <si>
    <t>Takuma EDAMURA</t>
    <phoneticPr fontId="55" type="noConversion"/>
  </si>
  <si>
    <t>TIAGO ALVES</t>
    <phoneticPr fontId="55" type="noConversion"/>
  </si>
  <si>
    <t>Takahiro OGIHARA</t>
    <phoneticPr fontId="55" type="noConversion"/>
  </si>
  <si>
    <t>MARTINUS</t>
    <phoneticPr fontId="55" type="noConversion"/>
  </si>
  <si>
    <t>Ryosuke YAMANAKA</t>
    <phoneticPr fontId="55" type="noConversion"/>
  </si>
  <si>
    <t>out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</si>
  <si>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</si>
  <si>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</si>
  <si>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</si>
  <si>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</si>
  <si>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inj</t>
    <phoneticPr fontId="55" type="noConversion"/>
  </si>
  <si>
    <t>s</t>
    <phoneticPr fontId="55" type="noConversion"/>
  </si>
  <si>
    <t>X-</t>
    <phoneticPr fontId="55" type="noConversion"/>
  </si>
  <si>
    <t>b</t>
    <phoneticPr fontId="55" type="noConversion"/>
  </si>
  <si>
    <t>b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</si>
  <si>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</si>
  <si>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</si>
  <si>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</si>
  <si>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</si>
  <si>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</si>
  <si>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</si>
  <si>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X1</t>
    <phoneticPr fontId="55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</si>
  <si>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</si>
  <si>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</si>
  <si>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</si>
  <si>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</si>
  <si>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</si>
  <si>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X1</t>
    <phoneticPr fontId="55" type="noConversion"/>
  </si>
  <si>
    <t>X-</t>
    <phoneticPr fontId="13" type="noConversion"/>
  </si>
  <si>
    <t>s</t>
    <phoneticPr fontId="13" type="noConversion"/>
  </si>
  <si>
    <t>b</t>
    <phoneticPr fontId="13" type="noConversion"/>
  </si>
  <si>
    <t>b</t>
    <phoneticPr fontId="13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</si>
  <si>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</si>
  <si>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</si>
  <si>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</si>
  <si>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s</t>
    <phoneticPr fontId="55" type="noConversion"/>
  </si>
  <si>
    <t>s</t>
    <phoneticPr fontId="55" type="noConversion"/>
  </si>
  <si>
    <t>s-</t>
    <phoneticPr fontId="55" type="noConversion"/>
  </si>
  <si>
    <t>X1</t>
    <phoneticPr fontId="55" type="noConversion"/>
  </si>
  <si>
    <t>X-1</t>
    <phoneticPr fontId="55" type="noConversion"/>
  </si>
  <si>
    <t>S</t>
    <phoneticPr fontId="52" type="noConversion"/>
  </si>
  <si>
    <t>s</t>
    <phoneticPr fontId="52" type="noConversion"/>
  </si>
  <si>
    <t>b</t>
    <phoneticPr fontId="52" type="noConversion"/>
  </si>
  <si>
    <t>X1</t>
    <phoneticPr fontId="52" type="noConversion"/>
  </si>
  <si>
    <t>X1</t>
    <phoneticPr fontId="52" type="noConversion"/>
  </si>
  <si>
    <t>s1</t>
    <phoneticPr fontId="52" type="noConversion"/>
  </si>
  <si>
    <t>X1</t>
    <phoneticPr fontId="55" type="noConversion"/>
  </si>
  <si>
    <t>S</t>
    <phoneticPr fontId="55" type="noConversion"/>
  </si>
  <si>
    <t>X</t>
    <phoneticPr fontId="55" type="noConversion"/>
  </si>
  <si>
    <t>X</t>
    <phoneticPr fontId="55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</si>
  <si>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</si>
  <si>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</si>
  <si>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</si>
  <si>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</si>
  <si>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</si>
  <si>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</si>
  <si>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b</t>
    <phoneticPr fontId="55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</si>
  <si>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</si>
  <si>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</si>
  <si>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</si>
  <si>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b</t>
    <phoneticPr fontId="52" type="noConversion"/>
  </si>
  <si>
    <t>Naoya KIKUCHI</t>
    <phoneticPr fontId="55" type="noConversion"/>
  </si>
  <si>
    <t>Takuma ARANO</t>
    <phoneticPr fontId="55" type="noConversion"/>
  </si>
  <si>
    <t>Riki HARAKAWA</t>
    <phoneticPr fontId="52" type="noConversion"/>
  </si>
  <si>
    <t>Akito FUKUTA</t>
    <phoneticPr fontId="52" type="noConversion"/>
  </si>
  <si>
    <t>Nagisa SAKURAUCHI</t>
    <phoneticPr fontId="55" type="noConversion"/>
  </si>
  <si>
    <t>NILTON</t>
    <phoneticPr fontId="55" type="noConversion"/>
  </si>
  <si>
    <t>ban</t>
    <phoneticPr fontId="55" type="noConversion"/>
  </si>
  <si>
    <t>X</t>
    <phoneticPr fontId="55" type="noConversion"/>
  </si>
  <si>
    <t>X</t>
    <phoneticPr fontId="55" type="noConversion"/>
  </si>
  <si>
    <t>ban</t>
    <phoneticPr fontId="52" type="noConversion"/>
  </si>
  <si>
    <t>X1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</si>
  <si>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</si>
  <si>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</si>
  <si>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</si>
  <si>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XA1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</si>
  <si>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</si>
  <si>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</si>
  <si>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</si>
  <si>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X1</t>
    <phoneticPr fontId="52" type="noConversion"/>
  </si>
  <si>
    <t>X1</t>
    <phoneticPr fontId="52" type="noConversion"/>
  </si>
  <si>
    <t>X-A</t>
    <phoneticPr fontId="52" type="noConversion"/>
  </si>
  <si>
    <t>X-</t>
    <phoneticPr fontId="52" type="noConversion"/>
  </si>
  <si>
    <t>X-</t>
    <phoneticPr fontId="52" type="noConversion"/>
  </si>
  <si>
    <t>sA</t>
    <phoneticPr fontId="52" type="noConversion"/>
  </si>
  <si>
    <t>s</t>
    <phoneticPr fontId="52" type="noConversion"/>
  </si>
  <si>
    <t>s</t>
    <phoneticPr fontId="52" type="noConversion"/>
  </si>
  <si>
    <t>X-</t>
    <phoneticPr fontId="55" type="noConversion"/>
  </si>
  <si>
    <t>X</t>
    <phoneticPr fontId="55" type="noConversion"/>
  </si>
  <si>
    <t>S</t>
    <phoneticPr fontId="55" type="noConversion"/>
  </si>
  <si>
    <t>s</t>
    <phoneticPr fontId="55" type="noConversion"/>
  </si>
  <si>
    <t>X-1</t>
    <phoneticPr fontId="55" type="noConversion"/>
  </si>
  <si>
    <t>XA</t>
    <phoneticPr fontId="55" type="noConversion"/>
  </si>
  <si>
    <t>s</t>
    <phoneticPr fontId="55" type="noConversion"/>
  </si>
  <si>
    <t>s</t>
    <phoneticPr fontId="52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</si>
  <si>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</si>
  <si>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</si>
  <si>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</si>
  <si>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</si>
  <si>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</si>
  <si>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</si>
  <si>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X-1</t>
    <phoneticPr fontId="52" type="noConversion"/>
  </si>
  <si>
    <t>s1</t>
    <phoneticPr fontId="52" type="noConversion"/>
  </si>
  <si>
    <t>XA</t>
    <phoneticPr fontId="52" type="noConversion"/>
  </si>
  <si>
    <t>X-A</t>
    <phoneticPr fontId="52" type="noConversion"/>
  </si>
  <si>
    <t>X3</t>
    <phoneticPr fontId="52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</si>
  <si>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</si>
  <si>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</si>
  <si>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</si>
  <si>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</si>
  <si>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</si>
  <si>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</si>
  <si>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XA</t>
    <phoneticPr fontId="55" type="noConversion"/>
  </si>
  <si>
    <t>s</t>
    <phoneticPr fontId="55" type="noConversion"/>
  </si>
  <si>
    <t>s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</si>
  <si>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</si>
  <si>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</si>
  <si>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</si>
  <si>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X-A</t>
    <phoneticPr fontId="52" type="noConversion"/>
  </si>
  <si>
    <t>X1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</si>
  <si>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</si>
  <si>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</si>
  <si>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</si>
  <si>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</si>
  <si>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</si>
  <si>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</si>
  <si>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</si>
  <si>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s</t>
    <phoneticPr fontId="55" type="noConversion"/>
  </si>
  <si>
    <t>X-</t>
    <phoneticPr fontId="13" type="noConversion"/>
  </si>
  <si>
    <t>S</t>
    <phoneticPr fontId="13" type="noConversion"/>
  </si>
  <si>
    <t>X-</t>
    <phoneticPr fontId="13" type="noConversion"/>
  </si>
  <si>
    <t>s</t>
    <phoneticPr fontId="13" type="noConversion"/>
  </si>
  <si>
    <t>s</t>
    <phoneticPr fontId="13" type="noConversion"/>
  </si>
  <si>
    <t>X1</t>
    <phoneticPr fontId="55" type="noConversion"/>
  </si>
  <si>
    <t>X1</t>
    <phoneticPr fontId="55" type="noConversion"/>
  </si>
  <si>
    <t>s</t>
    <phoneticPr fontId="55" type="noConversion"/>
  </si>
  <si>
    <t>LUKAS PODOLSKI</t>
    <phoneticPr fontId="55" type="noConversion"/>
  </si>
  <si>
    <t>KIM Seung Gyu</t>
    <phoneticPr fontId="55" type="noConversion"/>
  </si>
  <si>
    <t>Hotaru YAMAGUCHI</t>
    <phoneticPr fontId="55" type="noConversion"/>
  </si>
  <si>
    <t>Yoichiro KAKITANI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</si>
  <si>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</si>
  <si>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</si>
  <si>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</si>
  <si>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</si>
  <si>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</si>
  <si>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</si>
  <si>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</si>
  <si>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s1</t>
    <phoneticPr fontId="55" type="noConversion"/>
  </si>
  <si>
    <t>X1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</si>
  <si>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</si>
  <si>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</si>
  <si>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</si>
  <si>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</si>
  <si>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</si>
  <si>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X-</t>
    <phoneticPr fontId="55" type="noConversion"/>
  </si>
  <si>
    <t>s</t>
    <phoneticPr fontId="55" type="noConversion"/>
  </si>
  <si>
    <t>b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</si>
  <si>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</si>
  <si>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</si>
  <si>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</si>
  <si>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s1</t>
    <phoneticPr fontId="55" type="noConversion"/>
  </si>
  <si>
    <t>b</t>
    <phoneticPr fontId="55" type="noConversion"/>
  </si>
  <si>
    <t>X1</t>
    <phoneticPr fontId="52" type="noConversion"/>
  </si>
  <si>
    <t>X</t>
    <phoneticPr fontId="52" type="noConversion"/>
  </si>
  <si>
    <t>X</t>
    <phoneticPr fontId="52" type="noConversion"/>
  </si>
  <si>
    <t>X</t>
    <phoneticPr fontId="52" type="noConversion"/>
  </si>
  <si>
    <t>X-</t>
    <phoneticPr fontId="52" type="noConversion"/>
  </si>
  <si>
    <t>X-</t>
    <phoneticPr fontId="52" type="noConversion"/>
  </si>
  <si>
    <t>s</t>
    <phoneticPr fontId="52" type="noConversion"/>
  </si>
  <si>
    <t>b</t>
    <phoneticPr fontId="52" type="noConversion"/>
  </si>
  <si>
    <t>b</t>
    <phoneticPr fontId="52" type="noConversion"/>
  </si>
  <si>
    <t>Yokohama_F_Marinos</t>
    <phoneticPr fontId="55" type="noConversion"/>
  </si>
  <si>
    <t>Yokohama_F_Marinos</t>
    <phoneticPr fontId="55" type="noConversion"/>
  </si>
  <si>
    <t>Cerezo Osaka</t>
    <phoneticPr fontId="55" type="noConversion"/>
  </si>
  <si>
    <t>Cerezo Osaka</t>
    <phoneticPr fontId="55" type="noConversion"/>
  </si>
  <si>
    <t>??</t>
    <phoneticPr fontId="55" type="noConversion"/>
  </si>
  <si>
    <t>Kenyu SUGIMOTO</t>
    <phoneticPr fontId="55" type="noConversion"/>
  </si>
  <si>
    <t>Manabu SAITO</t>
    <phoneticPr fontId="55" type="noConversion"/>
  </si>
  <si>
    <t>X-</t>
    <phoneticPr fontId="55" type="noConversion"/>
  </si>
  <si>
    <t>b</t>
    <phoneticPr fontId="55" type="noConversion"/>
  </si>
  <si>
    <t>??</t>
    <phoneticPr fontId="55" type="noConversion"/>
  </si>
  <si>
    <t>X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</si>
  <si>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</si>
  <si>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</si>
  <si>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</si>
  <si>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</si>
  <si>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</si>
  <si>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</si>
  <si>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</si>
  <si>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</si>
  <si>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</si>
  <si>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</si>
  <si>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</si>
  <si>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X</t>
    <phoneticPr fontId="55" type="noConversion"/>
  </si>
  <si>
    <t>X</t>
    <phoneticPr fontId="55" type="noConversion"/>
  </si>
  <si>
    <t>X-</t>
    <phoneticPr fontId="55" type="noConversion"/>
  </si>
  <si>
    <t>X-</t>
    <phoneticPr fontId="55" type="noConversion"/>
  </si>
  <si>
    <t>X1</t>
    <phoneticPr fontId="55" type="noConversion"/>
  </si>
  <si>
    <t>s</t>
    <phoneticPr fontId="55" type="noConversion"/>
  </si>
  <si>
    <t>s</t>
    <phoneticPr fontId="55" type="noConversion"/>
  </si>
  <si>
    <t>b</t>
    <phoneticPr fontId="55" type="noConversion"/>
  </si>
  <si>
    <t>b</t>
    <phoneticPr fontId="55" type="noConversion"/>
  </si>
  <si>
    <t>b</t>
    <phoneticPr fontId="55" type="noConversion"/>
  </si>
  <si>
    <t>大前　元紀</t>
    <phoneticPr fontId="55" type="noConversion"/>
  </si>
  <si>
    <t>清水　慎太郎</t>
    <phoneticPr fontId="55" type="noConversion"/>
  </si>
  <si>
    <t>大山　啓輔</t>
    <phoneticPr fontId="55" type="noConversion"/>
  </si>
  <si>
    <t>長谷川　アーリアジャスール</t>
    <phoneticPr fontId="55" type="noConversion"/>
  </si>
  <si>
    <t>加藤　順大</t>
    <phoneticPr fontId="55" type="noConversion"/>
  </si>
  <si>
    <t>菊地　光将</t>
    <phoneticPr fontId="55" type="noConversion"/>
  </si>
  <si>
    <t>河本　裕之</t>
    <phoneticPr fontId="55" type="noConversion"/>
  </si>
  <si>
    <t>江坂　任</t>
    <phoneticPr fontId="55" type="noConversion"/>
  </si>
  <si>
    <t>山越　康平</t>
    <phoneticPr fontId="55" type="noConversion"/>
  </si>
  <si>
    <t>和田　拓也</t>
    <phoneticPr fontId="55" type="noConversion"/>
  </si>
  <si>
    <t>奥井　諒</t>
    <phoneticPr fontId="55" type="noConversion"/>
  </si>
  <si>
    <t>渡部　大輔</t>
    <phoneticPr fontId="55" type="noConversion"/>
  </si>
  <si>
    <t>茨田　陽生</t>
    <phoneticPr fontId="55" type="noConversion"/>
  </si>
  <si>
    <t>横谷　繁</t>
    <phoneticPr fontId="55" type="noConversion"/>
  </si>
  <si>
    <t>岩上　祐三</t>
    <phoneticPr fontId="55" type="noConversion"/>
  </si>
  <si>
    <t>キム　ミンヒョク</t>
    <phoneticPr fontId="52" type="noConversion"/>
  </si>
  <si>
    <t>権田　修一</t>
    <phoneticPr fontId="52" type="noConversion"/>
  </si>
  <si>
    <t>小野　裕二</t>
    <phoneticPr fontId="52" type="noConversion"/>
  </si>
  <si>
    <t>鄭　昇炫</t>
    <phoneticPr fontId="52" type="noConversion"/>
  </si>
  <si>
    <t>吉田　豊</t>
    <phoneticPr fontId="52" type="noConversion"/>
  </si>
  <si>
    <t>小林　祐三</t>
    <phoneticPr fontId="52" type="noConversion"/>
  </si>
  <si>
    <t>藤田　優人</t>
    <phoneticPr fontId="52" type="noConversion"/>
  </si>
  <si>
    <t>青木　剛</t>
    <phoneticPr fontId="52" type="noConversion"/>
  </si>
  <si>
    <t>高橋　義希</t>
    <phoneticPr fontId="52" type="noConversion"/>
  </si>
  <si>
    <t>福田　晃斗</t>
    <phoneticPr fontId="52" type="noConversion"/>
  </si>
  <si>
    <t>原川　力</t>
    <phoneticPr fontId="52" type="noConversion"/>
  </si>
  <si>
    <t>田川　亨介</t>
    <phoneticPr fontId="52" type="noConversion"/>
  </si>
  <si>
    <t>河野　広貴</t>
    <phoneticPr fontId="52" type="noConversion"/>
  </si>
  <si>
    <t>池田　圭</t>
    <phoneticPr fontId="52" type="noConversion"/>
  </si>
  <si>
    <t>豊田　陽平</t>
    <phoneticPr fontId="52" type="noConversion"/>
  </si>
  <si>
    <t>趙　東建</t>
    <phoneticPr fontId="52" type="noConversion"/>
  </si>
  <si>
    <t>林　卓人</t>
    <phoneticPr fontId="55" type="noConversion"/>
  </si>
  <si>
    <t>水本　裕貴</t>
    <phoneticPr fontId="55" type="noConversion"/>
  </si>
  <si>
    <t>アンデルソン　ロペス</t>
    <phoneticPr fontId="55" type="noConversion"/>
  </si>
  <si>
    <t>丹羽　大輝</t>
    <phoneticPr fontId="55" type="noConversion"/>
  </si>
  <si>
    <t>LB</t>
    <phoneticPr fontId="55" type="noConversion"/>
  </si>
  <si>
    <t>RB</t>
    <phoneticPr fontId="55" type="noConversion"/>
  </si>
  <si>
    <t>DM</t>
    <phoneticPr fontId="55" type="noConversion"/>
  </si>
  <si>
    <t>椋原　健太</t>
    <phoneticPr fontId="55" type="noConversion"/>
  </si>
  <si>
    <t>フェリペ　シウバ</t>
    <phoneticPr fontId="55" type="noConversion"/>
  </si>
  <si>
    <t>高橋　壮也</t>
    <phoneticPr fontId="55" type="noConversion"/>
  </si>
  <si>
    <t>千葉　和彦</t>
    <phoneticPr fontId="55" type="noConversion"/>
  </si>
  <si>
    <t>野上　結貴</t>
    <phoneticPr fontId="55" type="noConversion"/>
  </si>
  <si>
    <t>青山　敏弘</t>
    <phoneticPr fontId="55" type="noConversion"/>
  </si>
  <si>
    <t>柏　好文</t>
    <phoneticPr fontId="55" type="noConversion"/>
  </si>
  <si>
    <t>柴﨑　晃誠</t>
    <phoneticPr fontId="55" type="noConversion"/>
  </si>
  <si>
    <t>パトリック</t>
    <phoneticPr fontId="55" type="noConversion"/>
  </si>
  <si>
    <t>皆川　佑介</t>
    <phoneticPr fontId="55" type="noConversion"/>
  </si>
  <si>
    <t>稲垣　祥</t>
    <phoneticPr fontId="55" type="noConversion"/>
  </si>
  <si>
    <t>ミキッチ</t>
    <phoneticPr fontId="55" type="noConversion"/>
  </si>
  <si>
    <t>茶島　雄介</t>
    <phoneticPr fontId="55" type="noConversion"/>
  </si>
  <si>
    <t>六反　勇治</t>
    <phoneticPr fontId="55" type="noConversion"/>
  </si>
  <si>
    <t>犬飼　智也</t>
    <phoneticPr fontId="55" type="noConversion"/>
  </si>
  <si>
    <t>ミッチェル　デューク</t>
    <phoneticPr fontId="55" type="noConversion"/>
  </si>
  <si>
    <t>二見　宏志</t>
    <phoneticPr fontId="55" type="noConversion"/>
  </si>
  <si>
    <t>松原　后</t>
    <phoneticPr fontId="55" type="noConversion"/>
  </si>
  <si>
    <t>カヌ</t>
    <phoneticPr fontId="55" type="noConversion"/>
  </si>
  <si>
    <t>鎌田　翔雅</t>
    <phoneticPr fontId="55" type="noConversion"/>
  </si>
  <si>
    <t>角田　誠</t>
    <phoneticPr fontId="55" type="noConversion"/>
  </si>
  <si>
    <t>鄭　大世</t>
    <phoneticPr fontId="55" type="noConversion"/>
  </si>
  <si>
    <t>金子　翔太</t>
    <phoneticPr fontId="55" type="noConversion"/>
  </si>
  <si>
    <t>長谷川　悠</t>
    <phoneticPr fontId="55" type="noConversion"/>
  </si>
  <si>
    <t>六平　光成</t>
    <phoneticPr fontId="55" type="noConversion"/>
  </si>
  <si>
    <t>竹内　涼</t>
    <phoneticPr fontId="55" type="noConversion"/>
  </si>
  <si>
    <t>白崎　凌兵</t>
    <phoneticPr fontId="55" type="noConversion"/>
  </si>
  <si>
    <t>北川　航也</t>
    <phoneticPr fontId="55" type="noConversion"/>
  </si>
  <si>
    <t>村田　和哉</t>
    <phoneticPr fontId="55" type="noConversion"/>
  </si>
  <si>
    <t>枝村　匠馬</t>
    <phoneticPr fontId="55" type="noConversion"/>
  </si>
  <si>
    <t>清水　航平</t>
    <phoneticPr fontId="55" type="noConversion"/>
  </si>
  <si>
    <t>増田　誓志</t>
    <phoneticPr fontId="55" type="noConversion"/>
  </si>
  <si>
    <t>丸山　祐市</t>
    <phoneticPr fontId="55" type="noConversion"/>
  </si>
  <si>
    <t>森重　真人</t>
    <phoneticPr fontId="55" type="noConversion"/>
  </si>
  <si>
    <t>興梠　慎三</t>
    <phoneticPr fontId="55" type="noConversion"/>
  </si>
  <si>
    <t>李　忠成</t>
    <phoneticPr fontId="55" type="noConversion"/>
  </si>
  <si>
    <t>ズラタン</t>
    <phoneticPr fontId="55" type="noConversion"/>
  </si>
  <si>
    <t>オナイウ　阿道</t>
    <phoneticPr fontId="55" type="noConversion"/>
  </si>
  <si>
    <t>梅崎　司</t>
    <phoneticPr fontId="55" type="noConversion"/>
  </si>
  <si>
    <t>長澤　和輝</t>
    <phoneticPr fontId="55" type="noConversion"/>
  </si>
  <si>
    <t>駒井　善成</t>
    <phoneticPr fontId="55" type="noConversion"/>
  </si>
  <si>
    <t>武藤　雄樹</t>
    <phoneticPr fontId="55" type="noConversion"/>
  </si>
  <si>
    <t>矢島　慎也</t>
    <phoneticPr fontId="55" type="noConversion"/>
  </si>
  <si>
    <t>槙野　智章</t>
    <phoneticPr fontId="55" type="noConversion"/>
  </si>
  <si>
    <t>高木　俊幸</t>
    <phoneticPr fontId="55" type="noConversion"/>
  </si>
  <si>
    <t>シュミット　ダニエル</t>
    <phoneticPr fontId="55" type="noConversion"/>
  </si>
  <si>
    <t>平岡　康裕</t>
    <phoneticPr fontId="55" type="noConversion"/>
  </si>
  <si>
    <t>椎橋　慧也</t>
    <phoneticPr fontId="55" type="noConversion"/>
  </si>
  <si>
    <t>野津田　岳人</t>
    <phoneticPr fontId="55" type="noConversion"/>
  </si>
  <si>
    <t>石原　直樹</t>
    <phoneticPr fontId="55" type="noConversion"/>
  </si>
  <si>
    <t>クリスラン</t>
    <phoneticPr fontId="55" type="noConversion"/>
  </si>
  <si>
    <t>西村　拓真</t>
    <phoneticPr fontId="55" type="noConversion"/>
  </si>
  <si>
    <t>野沢　拓也</t>
    <phoneticPr fontId="55" type="noConversion"/>
  </si>
  <si>
    <t>増嶋　竜也</t>
    <phoneticPr fontId="55" type="noConversion"/>
  </si>
  <si>
    <t>大岩　一貴</t>
    <phoneticPr fontId="55" type="noConversion"/>
  </si>
  <si>
    <t>永戸　勝也</t>
    <phoneticPr fontId="55" type="noConversion"/>
  </si>
  <si>
    <t>中野　嘉大</t>
    <phoneticPr fontId="55" type="noConversion"/>
  </si>
  <si>
    <t>古林　将太</t>
    <phoneticPr fontId="55" type="noConversion"/>
  </si>
  <si>
    <t>蜂須賀　孝治</t>
    <phoneticPr fontId="55" type="noConversion"/>
  </si>
  <si>
    <t>三田　啓貴</t>
    <phoneticPr fontId="55" type="noConversion"/>
  </si>
  <si>
    <t>奥埜　博亮</t>
    <phoneticPr fontId="55" type="noConversion"/>
  </si>
  <si>
    <t>梁　勇基</t>
    <phoneticPr fontId="55" type="noConversion"/>
  </si>
  <si>
    <t>菅井　直樹</t>
    <phoneticPr fontId="55" type="noConversion"/>
  </si>
  <si>
    <t>富田　晋伍</t>
    <phoneticPr fontId="55" type="noConversion"/>
  </si>
  <si>
    <t>渡部　博文</t>
    <phoneticPr fontId="55" type="noConversion"/>
  </si>
  <si>
    <t>岩波　拓也</t>
    <phoneticPr fontId="55" type="noConversion"/>
  </si>
  <si>
    <t>キム　スンギュ</t>
    <phoneticPr fontId="55" type="noConversion"/>
  </si>
  <si>
    <t>中坂　勇哉</t>
    <phoneticPr fontId="55" type="noConversion"/>
  </si>
  <si>
    <t>渡邉　千真</t>
    <phoneticPr fontId="55" type="noConversion"/>
  </si>
  <si>
    <t>田中　順也</t>
    <phoneticPr fontId="55" type="noConversion"/>
  </si>
  <si>
    <t>小川　慶治朗</t>
    <phoneticPr fontId="55" type="noConversion"/>
  </si>
  <si>
    <t>大槻　周平</t>
    <phoneticPr fontId="55" type="noConversion"/>
  </si>
  <si>
    <t>三原　雅俊</t>
    <phoneticPr fontId="55" type="noConversion"/>
  </si>
  <si>
    <t>橋本　和</t>
    <phoneticPr fontId="55" type="noConversion"/>
  </si>
  <si>
    <t>高橋　峻希</t>
    <phoneticPr fontId="55" type="noConversion"/>
  </si>
  <si>
    <t>伊野波　雅彦</t>
    <phoneticPr fontId="55" type="noConversion"/>
  </si>
  <si>
    <t>藤谷　壮</t>
    <phoneticPr fontId="55" type="noConversion"/>
  </si>
  <si>
    <t>北本　久仁衛</t>
    <phoneticPr fontId="55" type="noConversion"/>
  </si>
  <si>
    <t>高橋　秀人</t>
    <phoneticPr fontId="55" type="noConversion"/>
  </si>
  <si>
    <t>藤田　直之</t>
    <phoneticPr fontId="55" type="noConversion"/>
  </si>
  <si>
    <t>大森　晃太郎</t>
    <phoneticPr fontId="55" type="noConversion"/>
  </si>
  <si>
    <t>ニウトン</t>
    <phoneticPr fontId="55" type="noConversion"/>
  </si>
  <si>
    <t>松下　佳貴</t>
    <phoneticPr fontId="55" type="noConversion"/>
  </si>
  <si>
    <t>田中　英雄</t>
    <phoneticPr fontId="55" type="noConversion"/>
  </si>
  <si>
    <t>ウーゴ　ヴィエイラ</t>
    <phoneticPr fontId="55" type="noConversion"/>
  </si>
  <si>
    <t>齋藤　学</t>
    <phoneticPr fontId="55" type="noConversion"/>
  </si>
  <si>
    <t>ダビド　バブンスキー</t>
    <phoneticPr fontId="55" type="noConversion"/>
  </si>
  <si>
    <t>喜田　拓也</t>
    <phoneticPr fontId="55" type="noConversion"/>
  </si>
  <si>
    <t>扇原　貴宏</t>
    <phoneticPr fontId="55" type="noConversion"/>
  </si>
  <si>
    <t>中町　公祐</t>
    <phoneticPr fontId="55" type="noConversion"/>
  </si>
  <si>
    <t>天野　純</t>
    <phoneticPr fontId="55" type="noConversion"/>
  </si>
  <si>
    <t>中澤　佑二</t>
    <phoneticPr fontId="55" type="noConversion"/>
  </si>
  <si>
    <t>ミロシュ　デゲネク</t>
    <phoneticPr fontId="55" type="noConversion"/>
  </si>
  <si>
    <t>山中　亮輔</t>
    <phoneticPr fontId="55" type="noConversion"/>
  </si>
  <si>
    <t>金井　貢史</t>
    <phoneticPr fontId="55" type="noConversion"/>
  </si>
  <si>
    <t>松原　健</t>
    <phoneticPr fontId="55" type="noConversion"/>
  </si>
  <si>
    <t>下平　匠</t>
    <phoneticPr fontId="55" type="noConversion"/>
  </si>
  <si>
    <t>パク　ジョンス</t>
    <phoneticPr fontId="55" type="noConversion"/>
  </si>
  <si>
    <t>マルティノス</t>
    <phoneticPr fontId="55" type="noConversion"/>
  </si>
  <si>
    <t>遠藤　渓太</t>
    <phoneticPr fontId="55" type="noConversion"/>
  </si>
  <si>
    <t>伊藤　翔</t>
    <phoneticPr fontId="55" type="noConversion"/>
  </si>
  <si>
    <t>富樫　敬真</t>
    <phoneticPr fontId="55" type="noConversion"/>
  </si>
  <si>
    <t>前田　直輝</t>
    <phoneticPr fontId="5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</si>
</sst>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_-* #,##0.00_-;\-* #,##0.00_-;_-* &quot;-&quot;??_-;_-@_-"/>
    <numFmt numFmtId="177" formatCode="0_);[Red]\(0\)"/>
    <numFmt numFmtId="178" formatCode="mm/dd/yy;@"/>
    <numFmt numFmtId="179" formatCode="0.00_ "/>
    <numFmt numFmtId="180" formatCode="0.00_ ;[Red]\-0.00\ "/>
    <numFmt numFmtId="181" formatCode="0.00_ ;[Red]\-0.00"/>
    <numFmt numFmtId="182" formatCode="#,##0_ ;[Red]\-#,##0\ "/>
    <numFmt numFmtId="183" formatCode="_(* #,##0.00_);_(* \(#,##0.00\);_(* &quot;-&quot;??_);_(@_)"/>
    <numFmt numFmtId="184" formatCode="0.0"/>
    <numFmt numFmtId="185" formatCode="0.000"/>
  </numFmts>
  <fonts count="77">
    <font>
      <sz val="10"/>
      <name val="arial"/>
      <family val="2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細明體"/>
      <family val="3"/>
      <charset val="136"/>
    </font>
    <font>
      <sz val="6"/>
      <name val="Arial"/>
      <family val="2"/>
    </font>
    <font>
      <b/>
      <u/>
      <sz val="10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11"/>
      <name val="arial"/>
      <family val="2"/>
    </font>
    <font>
      <sz val="8.4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宋体"/>
      <family val="2"/>
      <charset val="134"/>
      <scheme val="minor"/>
    </font>
    <font>
      <sz val="6"/>
      <color theme="1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C000"/>
      <name val="宋体"/>
      <family val="2"/>
      <scheme val="minor"/>
    </font>
    <font>
      <u/>
      <sz val="11"/>
      <color theme="10"/>
      <name val="Calibri"/>
      <family val="2"/>
    </font>
    <font>
      <sz val="11"/>
      <color rgb="FF9C0006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006100"/>
      <name val="宋体"/>
      <family val="2"/>
      <scheme val="minor"/>
    </font>
    <font>
      <sz val="9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color indexed="12"/>
      <name val="Calibri"/>
      <family val="2"/>
    </font>
    <font>
      <b/>
      <sz val="10"/>
      <color indexed="10"/>
      <name val="Calibri"/>
      <family val="2"/>
    </font>
    <font>
      <sz val="10"/>
      <color rgb="FFFF0000"/>
      <name val="Calibri"/>
      <family val="2"/>
    </font>
    <font>
      <b/>
      <u/>
      <sz val="11"/>
      <color theme="10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0"/>
      <name val="宋体"/>
      <family val="3"/>
      <charset val="134"/>
      <scheme val="minor"/>
    </font>
    <font>
      <sz val="12"/>
      <name val="新細明體"/>
      <family val="1"/>
    </font>
    <font>
      <u/>
      <sz val="9"/>
      <color indexed="12"/>
      <name val="Arial"/>
      <family val="2"/>
    </font>
    <font>
      <b/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Arial"/>
      <family val="2"/>
    </font>
    <font>
      <sz val="11"/>
      <color theme="0" tint="-0.249977111117893"/>
      <name val="Arial"/>
      <family val="2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1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312">
    <xf numFmtId="0" fontId="0" fillId="0" borderId="0"/>
    <xf numFmtId="0" fontId="24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4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11" borderId="0" applyNumberFormat="0" applyBorder="0" applyAlignment="0" applyProtection="0"/>
    <xf numFmtId="0" fontId="25" fillId="12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5" borderId="0" applyNumberFormat="0" applyBorder="0" applyAlignment="0" applyProtection="0"/>
    <xf numFmtId="0" fontId="25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9" borderId="0" applyNumberFormat="0" applyBorder="0" applyAlignment="0" applyProtection="0"/>
    <xf numFmtId="0" fontId="26" fillId="3" borderId="0" applyNumberFormat="0" applyBorder="0" applyAlignment="0" applyProtection="0"/>
    <xf numFmtId="0" fontId="27" fillId="20" borderId="1" applyNumberFormat="0" applyAlignment="0" applyProtection="0"/>
    <xf numFmtId="0" fontId="28" fillId="21" borderId="2" applyNumberFormat="0" applyAlignment="0" applyProtection="0"/>
    <xf numFmtId="176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34" fillId="7" borderId="1" applyNumberFormat="0" applyAlignment="0" applyProtection="0"/>
    <xf numFmtId="0" fontId="35" fillId="0" borderId="6" applyNumberFormat="0" applyFill="0" applyAlignment="0" applyProtection="0"/>
    <xf numFmtId="0" fontId="36" fillId="22" borderId="0" applyNumberFormat="0" applyBorder="0" applyAlignment="0" applyProtection="0"/>
    <xf numFmtId="0" fontId="21" fillId="0" borderId="0"/>
    <xf numFmtId="0" fontId="11" fillId="0" borderId="0"/>
    <xf numFmtId="0" fontId="11" fillId="0" borderId="0"/>
    <xf numFmtId="0" fontId="11" fillId="23" borderId="7" applyNumberFormat="0" applyFont="0" applyAlignment="0" applyProtection="0"/>
    <xf numFmtId="0" fontId="37" fillId="20" borderId="8" applyNumberForma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  <xf numFmtId="0" fontId="43" fillId="0" borderId="0">
      <alignment vertical="center"/>
    </xf>
    <xf numFmtId="177" fontId="43" fillId="0" borderId="0">
      <alignment vertical="center"/>
    </xf>
    <xf numFmtId="177" fontId="43" fillId="0" borderId="0">
      <alignment vertical="center"/>
    </xf>
    <xf numFmtId="0" fontId="10" fillId="0" borderId="0"/>
    <xf numFmtId="0" fontId="48" fillId="0" borderId="0" applyNumberFormat="0" applyFill="0" applyBorder="0" applyAlignment="0" applyProtection="0">
      <alignment vertical="top"/>
      <protection locked="0"/>
    </xf>
    <xf numFmtId="177" fontId="49" fillId="44" borderId="0" applyNumberFormat="0" applyBorder="0" applyAlignment="0" applyProtection="0"/>
    <xf numFmtId="177" fontId="50" fillId="45" borderId="93" applyNumberFormat="0" applyAlignment="0" applyProtection="0"/>
    <xf numFmtId="177" fontId="51" fillId="46" borderId="0" applyNumberFormat="0" applyBorder="0" applyAlignment="0" applyProtection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177" fontId="43" fillId="0" borderId="0">
      <alignment vertical="center"/>
    </xf>
    <xf numFmtId="0" fontId="11" fillId="0" borderId="0"/>
    <xf numFmtId="177" fontId="43" fillId="0" borderId="0">
      <alignment vertical="center"/>
    </xf>
    <xf numFmtId="0" fontId="43" fillId="0" borderId="0">
      <alignment vertical="center"/>
    </xf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>
      <alignment vertical="center"/>
    </xf>
    <xf numFmtId="0" fontId="53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4" fillId="0" borderId="0"/>
    <xf numFmtId="0" fontId="3" fillId="0" borderId="0"/>
    <xf numFmtId="0" fontId="66" fillId="0" borderId="0"/>
    <xf numFmtId="0" fontId="67" fillId="0" borderId="0" applyNumberFormat="0" applyFill="0" applyBorder="0" applyAlignment="0" applyProtection="0">
      <alignment vertical="top"/>
      <protection locked="0"/>
    </xf>
    <xf numFmtId="177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8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7" fontId="5" fillId="0" borderId="0">
      <alignment vertical="center"/>
    </xf>
    <xf numFmtId="0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0" fontId="3" fillId="0" borderId="0">
      <alignment vertical="center"/>
    </xf>
    <xf numFmtId="0" fontId="48" fillId="0" borderId="0" applyNumberFormat="0" applyFill="0" applyBorder="0" applyAlignment="0" applyProtection="0">
      <alignment vertical="top"/>
      <protection locked="0"/>
    </xf>
    <xf numFmtId="0" fontId="3" fillId="0" borderId="0"/>
    <xf numFmtId="177" fontId="5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177" fontId="5" fillId="0" borderId="0">
      <alignment vertical="center"/>
    </xf>
    <xf numFmtId="0" fontId="11" fillId="0" borderId="0"/>
    <xf numFmtId="0" fontId="3" fillId="0" borderId="0">
      <alignment vertical="center"/>
    </xf>
    <xf numFmtId="0" fontId="48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top"/>
      <protection locked="0"/>
    </xf>
    <xf numFmtId="18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1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18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18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18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18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alignment vertical="center"/>
    </xf>
    <xf numFmtId="18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79">
    <xf numFmtId="0" fontId="0" fillId="0" borderId="0" xfId="0"/>
    <xf numFmtId="0" fontId="43" fillId="0" borderId="0" xfId="65" applyNumberFormat="1">
      <alignment vertical="center"/>
    </xf>
    <xf numFmtId="0" fontId="43" fillId="0" borderId="0" xfId="65" applyNumberFormat="1" applyAlignment="1">
      <alignment horizontal="center" vertical="center"/>
    </xf>
    <xf numFmtId="0" fontId="0" fillId="0" borderId="0" xfId="0" applyNumberFormat="1"/>
    <xf numFmtId="0" fontId="18" fillId="0" borderId="0" xfId="0" applyNumberFormat="1" applyFont="1"/>
    <xf numFmtId="0" fontId="18" fillId="24" borderId="0" xfId="0" applyNumberFormat="1" applyFont="1" applyFill="1" applyAlignment="1">
      <alignment horizontal="center"/>
    </xf>
    <xf numFmtId="0" fontId="18" fillId="0" borderId="0" xfId="0" applyNumberFormat="1" applyFont="1" applyAlignment="1">
      <alignment horizontal="center"/>
    </xf>
    <xf numFmtId="0" fontId="18" fillId="0" borderId="92" xfId="0" applyNumberFormat="1" applyFont="1" applyBorder="1" applyAlignment="1">
      <alignment horizontal="center"/>
    </xf>
    <xf numFmtId="0" fontId="18" fillId="0" borderId="54" xfId="0" applyNumberFormat="1" applyFont="1" applyBorder="1" applyAlignment="1">
      <alignment horizontal="center"/>
    </xf>
    <xf numFmtId="0" fontId="18" fillId="0" borderId="12" xfId="0" applyNumberFormat="1" applyFont="1" applyBorder="1" applyAlignment="1">
      <alignment horizontal="center"/>
    </xf>
    <xf numFmtId="0" fontId="18" fillId="0" borderId="56" xfId="0" applyNumberFormat="1" applyFont="1" applyBorder="1" applyAlignment="1">
      <alignment horizontal="center"/>
    </xf>
    <xf numFmtId="0" fontId="18" fillId="0" borderId="0" xfId="0" applyNumberFormat="1" applyFont="1" applyBorder="1" applyAlignment="1">
      <alignment horizontal="center"/>
    </xf>
    <xf numFmtId="0" fontId="18" fillId="0" borderId="58" xfId="0" applyNumberFormat="1" applyFont="1" applyBorder="1" applyAlignment="1">
      <alignment horizontal="center"/>
    </xf>
    <xf numFmtId="0" fontId="18" fillId="0" borderId="83" xfId="0" applyNumberFormat="1" applyFont="1" applyBorder="1" applyAlignment="1">
      <alignment horizontal="center"/>
    </xf>
    <xf numFmtId="0" fontId="18" fillId="0" borderId="91" xfId="0" applyNumberFormat="1" applyFont="1" applyBorder="1" applyAlignment="1">
      <alignment horizontal="center"/>
    </xf>
    <xf numFmtId="0" fontId="18" fillId="0" borderId="41" xfId="0" applyNumberFormat="1" applyFont="1" applyBorder="1" applyAlignment="1">
      <alignment horizontal="center"/>
    </xf>
    <xf numFmtId="0" fontId="12" fillId="24" borderId="31" xfId="0" applyNumberFormat="1" applyFont="1" applyFill="1" applyBorder="1"/>
    <xf numFmtId="0" fontId="0" fillId="0" borderId="0" xfId="0" applyNumberFormat="1" applyFill="1"/>
    <xf numFmtId="0" fontId="11" fillId="0" borderId="31" xfId="0" applyNumberFormat="1" applyFont="1" applyFill="1" applyBorder="1" applyAlignment="1">
      <alignment horizontal="center"/>
    </xf>
    <xf numFmtId="0" fontId="11" fillId="0" borderId="0" xfId="28" applyNumberFormat="1"/>
    <xf numFmtId="0" fontId="11" fillId="0" borderId="0" xfId="28" applyNumberFormat="1" applyFill="1"/>
    <xf numFmtId="0" fontId="11" fillId="0" borderId="31" xfId="0" applyNumberFormat="1" applyFont="1" applyFill="1" applyBorder="1"/>
    <xf numFmtId="0" fontId="12" fillId="0" borderId="0" xfId="0" applyNumberFormat="1" applyFont="1"/>
    <xf numFmtId="0" fontId="11" fillId="0" borderId="0" xfId="0" applyNumberFormat="1" applyFont="1"/>
    <xf numFmtId="0" fontId="11" fillId="0" borderId="0" xfId="28" applyNumberFormat="1" applyFont="1"/>
    <xf numFmtId="0" fontId="15" fillId="0" borderId="0" xfId="0" applyNumberFormat="1" applyFont="1"/>
    <xf numFmtId="0" fontId="0" fillId="0" borderId="0" xfId="0" applyNumberFormat="1" applyFill="1" applyBorder="1"/>
    <xf numFmtId="0" fontId="11" fillId="0" borderId="50" xfId="0" applyNumberFormat="1" applyFont="1" applyBorder="1"/>
    <xf numFmtId="0" fontId="0" fillId="0" borderId="50" xfId="0" applyNumberFormat="1" applyBorder="1" applyAlignment="1">
      <alignment horizontal="center"/>
    </xf>
    <xf numFmtId="0" fontId="12" fillId="0" borderId="13" xfId="0" applyNumberFormat="1" applyFont="1" applyBorder="1" applyAlignment="1">
      <alignment horizontal="centerContinuous"/>
    </xf>
    <xf numFmtId="0" fontId="12" fillId="0" borderId="15" xfId="0" applyNumberFormat="1" applyFont="1" applyBorder="1" applyAlignment="1">
      <alignment horizontal="centerContinuous"/>
    </xf>
    <xf numFmtId="0" fontId="0" fillId="0" borderId="15" xfId="0" applyNumberFormat="1" applyBorder="1" applyAlignment="1">
      <alignment horizontal="centerContinuous"/>
    </xf>
    <xf numFmtId="0" fontId="12" fillId="0" borderId="0" xfId="0" applyNumberFormat="1" applyFont="1" applyFill="1" applyBorder="1" applyAlignment="1">
      <alignment horizontal="center"/>
    </xf>
    <xf numFmtId="0" fontId="12" fillId="0" borderId="0" xfId="0" applyNumberFormat="1" applyFont="1" applyFill="1" applyBorder="1" applyAlignment="1">
      <alignment horizontal="centerContinuous"/>
    </xf>
    <xf numFmtId="0" fontId="0" fillId="0" borderId="0" xfId="0" applyNumberFormat="1" applyFill="1" applyBorder="1" applyAlignment="1">
      <alignment horizontal="centerContinuous"/>
    </xf>
    <xf numFmtId="0" fontId="0" fillId="0" borderId="0" xfId="0" applyNumberFormat="1" applyFill="1" applyBorder="1" applyAlignment="1">
      <alignment horizontal="center"/>
    </xf>
    <xf numFmtId="0" fontId="12" fillId="0" borderId="55" xfId="0" applyNumberFormat="1" applyFont="1" applyBorder="1"/>
    <xf numFmtId="0" fontId="0" fillId="0" borderId="55" xfId="0" applyNumberFormat="1" applyBorder="1"/>
    <xf numFmtId="0" fontId="11" fillId="0" borderId="21" xfId="0" applyNumberFormat="1" applyFont="1" applyBorder="1" applyAlignment="1">
      <alignment horizontal="center"/>
    </xf>
    <xf numFmtId="0" fontId="12" fillId="0" borderId="23" xfId="0" applyNumberFormat="1" applyFont="1" applyBorder="1" applyAlignment="1">
      <alignment horizontal="center"/>
    </xf>
    <xf numFmtId="0" fontId="11" fillId="0" borderId="19" xfId="0" applyNumberFormat="1" applyFont="1" applyBorder="1" applyAlignment="1">
      <alignment horizontal="center"/>
    </xf>
    <xf numFmtId="0" fontId="12" fillId="0" borderId="35" xfId="0" applyNumberFormat="1" applyFont="1" applyBorder="1" applyAlignment="1">
      <alignment horizontal="center"/>
    </xf>
    <xf numFmtId="0" fontId="11" fillId="0" borderId="0" xfId="0" applyNumberFormat="1" applyFont="1" applyFill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10" xfId="0" applyNumberFormat="1" applyBorder="1"/>
    <xf numFmtId="0" fontId="11" fillId="0" borderId="13" xfId="0" applyNumberFormat="1" applyFont="1" applyBorder="1" applyAlignment="1">
      <alignment horizontal="center"/>
    </xf>
    <xf numFmtId="0" fontId="12" fillId="0" borderId="15" xfId="0" applyNumberFormat="1" applyFont="1" applyBorder="1" applyAlignment="1">
      <alignment horizontal="center"/>
    </xf>
    <xf numFmtId="0" fontId="11" fillId="0" borderId="16" xfId="0" applyNumberFormat="1" applyFont="1" applyBorder="1" applyAlignment="1">
      <alignment horizontal="center"/>
    </xf>
    <xf numFmtId="0" fontId="12" fillId="0" borderId="17" xfId="0" applyNumberFormat="1" applyFont="1" applyBorder="1" applyAlignment="1">
      <alignment horizontal="center"/>
    </xf>
    <xf numFmtId="0" fontId="0" fillId="0" borderId="65" xfId="0" applyNumberFormat="1" applyBorder="1" applyAlignment="1">
      <alignment horizontal="center"/>
    </xf>
    <xf numFmtId="0" fontId="12" fillId="0" borderId="34" xfId="0" applyNumberFormat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left"/>
    </xf>
    <xf numFmtId="0" fontId="11" fillId="0" borderId="0" xfId="28" applyNumberFormat="1" applyFont="1" applyFill="1" applyBorder="1" applyAlignment="1">
      <alignment horizontal="center"/>
    </xf>
    <xf numFmtId="0" fontId="0" fillId="0" borderId="29" xfId="0" applyNumberFormat="1" applyBorder="1" applyAlignment="1">
      <alignment horizontal="center"/>
    </xf>
    <xf numFmtId="0" fontId="0" fillId="0" borderId="27" xfId="0" applyNumberFormat="1" applyBorder="1"/>
    <xf numFmtId="0" fontId="11" fillId="0" borderId="30" xfId="0" applyNumberFormat="1" applyFont="1" applyBorder="1" applyAlignment="1">
      <alignment horizontal="center"/>
    </xf>
    <xf numFmtId="0" fontId="12" fillId="0" borderId="29" xfId="0" applyNumberFormat="1" applyFont="1" applyBorder="1" applyAlignment="1">
      <alignment horizontal="center"/>
    </xf>
    <xf numFmtId="0" fontId="11" fillId="0" borderId="32" xfId="0" applyNumberFormat="1" applyFont="1" applyBorder="1" applyAlignment="1">
      <alignment horizontal="center"/>
    </xf>
    <xf numFmtId="0" fontId="12" fillId="0" borderId="33" xfId="0" applyNumberFormat="1" applyFont="1" applyBorder="1" applyAlignment="1">
      <alignment horizontal="center"/>
    </xf>
    <xf numFmtId="0" fontId="0" fillId="0" borderId="30" xfId="0" applyNumberFormat="1" applyBorder="1" applyAlignment="1">
      <alignment horizontal="center"/>
    </xf>
    <xf numFmtId="0" fontId="12" fillId="0" borderId="29" xfId="0" applyNumberFormat="1" applyFont="1" applyFill="1" applyBorder="1" applyAlignment="1">
      <alignment horizontal="center"/>
    </xf>
    <xf numFmtId="0" fontId="0" fillId="25" borderId="29" xfId="0" applyNumberFormat="1" applyFill="1" applyBorder="1" applyAlignment="1">
      <alignment horizontal="center"/>
    </xf>
    <xf numFmtId="0" fontId="0" fillId="25" borderId="27" xfId="0" applyNumberFormat="1" applyFill="1" applyBorder="1"/>
    <xf numFmtId="0" fontId="11" fillId="25" borderId="30" xfId="0" applyNumberFormat="1" applyFont="1" applyFill="1" applyBorder="1" applyAlignment="1">
      <alignment horizontal="center"/>
    </xf>
    <xf numFmtId="0" fontId="12" fillId="25" borderId="29" xfId="0" applyNumberFormat="1" applyFont="1" applyFill="1" applyBorder="1" applyAlignment="1">
      <alignment horizontal="center"/>
    </xf>
    <xf numFmtId="0" fontId="11" fillId="25" borderId="32" xfId="0" applyNumberFormat="1" applyFont="1" applyFill="1" applyBorder="1" applyAlignment="1">
      <alignment horizontal="center"/>
    </xf>
    <xf numFmtId="0" fontId="12" fillId="25" borderId="33" xfId="0" applyNumberFormat="1" applyFont="1" applyFill="1" applyBorder="1" applyAlignment="1">
      <alignment horizontal="center"/>
    </xf>
    <xf numFmtId="0" fontId="0" fillId="25" borderId="30" xfId="0" applyNumberFormat="1" applyFill="1" applyBorder="1" applyAlignment="1">
      <alignment horizontal="center"/>
    </xf>
    <xf numFmtId="0" fontId="0" fillId="0" borderId="34" xfId="0" applyNumberFormat="1" applyBorder="1" applyAlignment="1">
      <alignment horizontal="center"/>
    </xf>
    <xf numFmtId="0" fontId="0" fillId="0" borderId="25" xfId="0" applyNumberFormat="1" applyBorder="1"/>
    <xf numFmtId="0" fontId="11" fillId="0" borderId="65" xfId="0" applyNumberFormat="1" applyFont="1" applyBorder="1" applyAlignment="1">
      <alignment horizontal="center"/>
    </xf>
    <xf numFmtId="0" fontId="12" fillId="0" borderId="34" xfId="0" applyNumberFormat="1" applyFont="1" applyBorder="1" applyAlignment="1">
      <alignment horizontal="center"/>
    </xf>
    <xf numFmtId="0" fontId="11" fillId="0" borderId="77" xfId="0" applyNumberFormat="1" applyFont="1" applyBorder="1" applyAlignment="1">
      <alignment horizontal="center"/>
    </xf>
    <xf numFmtId="0" fontId="12" fillId="0" borderId="63" xfId="0" applyNumberFormat="1" applyFont="1" applyBorder="1" applyAlignment="1">
      <alignment horizontal="center"/>
    </xf>
    <xf numFmtId="0" fontId="12" fillId="0" borderId="0" xfId="28" applyNumberFormat="1" applyFont="1" applyFill="1" applyBorder="1" applyAlignment="1">
      <alignment horizontal="center"/>
    </xf>
    <xf numFmtId="0" fontId="0" fillId="25" borderId="35" xfId="0" applyNumberFormat="1" applyFill="1" applyBorder="1" applyAlignment="1">
      <alignment horizontal="center"/>
    </xf>
    <xf numFmtId="0" fontId="0" fillId="25" borderId="18" xfId="0" applyNumberFormat="1" applyFill="1" applyBorder="1"/>
    <xf numFmtId="0" fontId="11" fillId="25" borderId="19" xfId="0" applyNumberFormat="1" applyFont="1" applyFill="1" applyBorder="1" applyAlignment="1">
      <alignment horizontal="center"/>
    </xf>
    <xf numFmtId="0" fontId="12" fillId="25" borderId="35" xfId="0" applyNumberFormat="1" applyFont="1" applyFill="1" applyBorder="1" applyAlignment="1">
      <alignment horizontal="center"/>
    </xf>
    <xf numFmtId="0" fontId="11" fillId="25" borderId="46" xfId="0" applyNumberFormat="1" applyFont="1" applyFill="1" applyBorder="1" applyAlignment="1">
      <alignment horizontal="center"/>
    </xf>
    <xf numFmtId="0" fontId="12" fillId="25" borderId="47" xfId="0" applyNumberFormat="1" applyFont="1" applyFill="1" applyBorder="1" applyAlignment="1">
      <alignment horizontal="center"/>
    </xf>
    <xf numFmtId="0" fontId="0" fillId="25" borderId="19" xfId="0" applyNumberFormat="1" applyFill="1" applyBorder="1" applyAlignment="1">
      <alignment horizontal="center"/>
    </xf>
    <xf numFmtId="0" fontId="12" fillId="0" borderId="75" xfId="0" applyNumberFormat="1" applyFont="1" applyBorder="1" applyAlignment="1">
      <alignment horizontal="center"/>
    </xf>
    <xf numFmtId="0" fontId="0" fillId="0" borderId="37" xfId="0" applyNumberFormat="1" applyBorder="1" applyAlignment="1">
      <alignment horizontal="center"/>
    </xf>
    <xf numFmtId="0" fontId="12" fillId="0" borderId="76" xfId="0" applyNumberFormat="1" applyFont="1" applyFill="1" applyBorder="1" applyAlignment="1">
      <alignment horizontal="center"/>
    </xf>
    <xf numFmtId="0" fontId="12" fillId="24" borderId="10" xfId="0" applyNumberFormat="1" applyFont="1" applyFill="1" applyBorder="1" applyAlignment="1">
      <alignment horizontal="center"/>
    </xf>
    <xf numFmtId="0" fontId="12" fillId="25" borderId="13" xfId="0" applyNumberFormat="1" applyFont="1" applyFill="1" applyBorder="1" applyAlignment="1">
      <alignment horizontal="centerContinuous"/>
    </xf>
    <xf numFmtId="0" fontId="12" fillId="25" borderId="15" xfId="0" applyNumberFormat="1" applyFont="1" applyFill="1" applyBorder="1" applyAlignment="1">
      <alignment horizontal="centerContinuous"/>
    </xf>
    <xf numFmtId="0" fontId="0" fillId="25" borderId="15" xfId="0" applyNumberFormat="1" applyFill="1" applyBorder="1" applyAlignment="1">
      <alignment horizontal="centerContinuous"/>
    </xf>
    <xf numFmtId="0" fontId="12" fillId="0" borderId="60" xfId="0" applyNumberFormat="1" applyFont="1" applyBorder="1" applyAlignment="1">
      <alignment horizontal="center"/>
    </xf>
    <xf numFmtId="0" fontId="12" fillId="0" borderId="19" xfId="0" applyNumberFormat="1" applyFont="1" applyBorder="1" applyAlignment="1">
      <alignment horizontal="center"/>
    </xf>
    <xf numFmtId="0" fontId="11" fillId="0" borderId="0" xfId="0" applyNumberFormat="1" applyFont="1" applyAlignment="1">
      <alignment horizontal="right"/>
    </xf>
    <xf numFmtId="0" fontId="11" fillId="0" borderId="0" xfId="41" applyNumberFormat="1" applyFont="1" applyFill="1"/>
    <xf numFmtId="0" fontId="12" fillId="25" borderId="27" xfId="0" applyNumberFormat="1" applyFont="1" applyFill="1" applyBorder="1" applyAlignment="1">
      <alignment horizontal="center"/>
    </xf>
    <xf numFmtId="0" fontId="11" fillId="0" borderId="65" xfId="41" applyNumberFormat="1" applyFont="1" applyBorder="1" applyAlignment="1">
      <alignment horizontal="center"/>
    </xf>
    <xf numFmtId="0" fontId="12" fillId="25" borderId="34" xfId="41" applyNumberFormat="1" applyFont="1" applyFill="1" applyBorder="1" applyAlignment="1">
      <alignment horizontal="center"/>
    </xf>
    <xf numFmtId="0" fontId="19" fillId="0" borderId="0" xfId="0" applyNumberFormat="1" applyFont="1"/>
    <xf numFmtId="0" fontId="11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center"/>
    </xf>
    <xf numFmtId="0" fontId="12" fillId="25" borderId="75" xfId="0" applyNumberFormat="1" applyFont="1" applyFill="1" applyBorder="1" applyAlignment="1">
      <alignment horizontal="center"/>
    </xf>
    <xf numFmtId="0" fontId="11" fillId="0" borderId="67" xfId="0" applyNumberFormat="1" applyFont="1" applyBorder="1" applyAlignment="1">
      <alignment horizontal="center"/>
    </xf>
    <xf numFmtId="0" fontId="12" fillId="0" borderId="67" xfId="0" applyNumberFormat="1" applyFont="1" applyBorder="1" applyAlignment="1">
      <alignment horizontal="center"/>
    </xf>
    <xf numFmtId="0" fontId="12" fillId="0" borderId="0" xfId="0" applyNumberFormat="1" applyFont="1" applyBorder="1" applyAlignment="1">
      <alignment horizontal="center"/>
    </xf>
    <xf numFmtId="0" fontId="11" fillId="0" borderId="0" xfId="0" applyNumberFormat="1" applyFont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12" fillId="25" borderId="73" xfId="0" applyNumberFormat="1" applyFont="1" applyFill="1" applyBorder="1" applyAlignment="1">
      <alignment horizontal="center"/>
    </xf>
    <xf numFmtId="0" fontId="0" fillId="0" borderId="92" xfId="0" applyNumberFormat="1" applyBorder="1" applyAlignment="1">
      <alignment horizontal="center"/>
    </xf>
    <xf numFmtId="0" fontId="0" fillId="0" borderId="54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5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58" xfId="0" applyNumberFormat="1" applyBorder="1" applyAlignment="1">
      <alignment horizontal="center"/>
    </xf>
    <xf numFmtId="0" fontId="11" fillId="0" borderId="83" xfId="0" applyNumberFormat="1" applyFont="1" applyFill="1" applyBorder="1" applyAlignment="1">
      <alignment horizontal="center"/>
    </xf>
    <xf numFmtId="0" fontId="11" fillId="0" borderId="91" xfId="0" applyNumberFormat="1" applyFont="1" applyFill="1" applyBorder="1" applyAlignment="1">
      <alignment horizontal="center"/>
    </xf>
    <xf numFmtId="0" fontId="11" fillId="0" borderId="41" xfId="0" applyNumberFormat="1" applyFont="1" applyFill="1" applyBorder="1" applyAlignment="1">
      <alignment horizontal="center"/>
    </xf>
    <xf numFmtId="0" fontId="12" fillId="26" borderId="10" xfId="0" applyNumberFormat="1" applyFont="1" applyFill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11" fillId="0" borderId="45" xfId="0" applyNumberFormat="1" applyFont="1" applyBorder="1" applyAlignment="1">
      <alignment horizontal="center"/>
    </xf>
    <xf numFmtId="0" fontId="0" fillId="24" borderId="55" xfId="0" applyNumberFormat="1" applyFill="1" applyBorder="1" applyAlignment="1">
      <alignment horizontal="center"/>
    </xf>
    <xf numFmtId="0" fontId="11" fillId="0" borderId="28" xfId="0" applyNumberFormat="1" applyFont="1" applyBorder="1" applyAlignment="1">
      <alignment horizontal="center"/>
    </xf>
    <xf numFmtId="0" fontId="12" fillId="25" borderId="15" xfId="0" applyNumberFormat="1" applyFont="1" applyFill="1" applyBorder="1" applyAlignment="1">
      <alignment horizontal="center"/>
    </xf>
    <xf numFmtId="0" fontId="0" fillId="0" borderId="10" xfId="0" applyNumberFormat="1" applyFill="1" applyBorder="1" applyAlignment="1">
      <alignment horizontal="left"/>
    </xf>
    <xf numFmtId="0" fontId="11" fillId="0" borderId="17" xfId="28" applyNumberFormat="1" applyFont="1" applyFill="1" applyBorder="1" applyAlignment="1">
      <alignment horizontal="center"/>
    </xf>
    <xf numFmtId="0" fontId="11" fillId="0" borderId="15" xfId="28" applyNumberFormat="1" applyFont="1" applyFill="1" applyBorder="1" applyAlignment="1">
      <alignment horizontal="center"/>
    </xf>
    <xf numFmtId="0" fontId="12" fillId="25" borderId="25" xfId="0" applyNumberFormat="1" applyFont="1" applyFill="1" applyBorder="1" applyAlignment="1">
      <alignment horizontal="center"/>
    </xf>
    <xf numFmtId="0" fontId="0" fillId="0" borderId="27" xfId="0" applyNumberFormat="1" applyFill="1" applyBorder="1" applyAlignment="1">
      <alignment horizontal="left"/>
    </xf>
    <xf numFmtId="0" fontId="11" fillId="0" borderId="33" xfId="28" applyNumberFormat="1" applyFont="1" applyFill="1" applyBorder="1" applyAlignment="1">
      <alignment horizontal="center"/>
    </xf>
    <xf numFmtId="0" fontId="11" fillId="0" borderId="29" xfId="28" applyNumberFormat="1" applyFont="1" applyFill="1" applyBorder="1" applyAlignment="1">
      <alignment horizontal="center"/>
    </xf>
    <xf numFmtId="0" fontId="12" fillId="25" borderId="74" xfId="0" applyNumberFormat="1" applyFont="1" applyFill="1" applyBorder="1" applyAlignment="1">
      <alignment horizontal="center"/>
    </xf>
    <xf numFmtId="0" fontId="0" fillId="0" borderId="18" xfId="0" applyNumberFormat="1" applyFill="1" applyBorder="1" applyAlignment="1">
      <alignment horizontal="left"/>
    </xf>
    <xf numFmtId="0" fontId="11" fillId="0" borderId="47" xfId="28" applyNumberFormat="1" applyFont="1" applyFill="1" applyBorder="1" applyAlignment="1">
      <alignment horizontal="center"/>
    </xf>
    <xf numFmtId="0" fontId="11" fillId="0" borderId="35" xfId="28" applyNumberFormat="1" applyFont="1" applyFill="1" applyBorder="1" applyAlignment="1">
      <alignment horizontal="center"/>
    </xf>
    <xf numFmtId="0" fontId="11" fillId="0" borderId="46" xfId="0" applyNumberFormat="1" applyFont="1" applyBorder="1" applyAlignment="1">
      <alignment horizontal="center"/>
    </xf>
    <xf numFmtId="0" fontId="0" fillId="0" borderId="83" xfId="0" applyNumberFormat="1" applyBorder="1" applyAlignment="1">
      <alignment horizontal="center"/>
    </xf>
    <xf numFmtId="0" fontId="12" fillId="0" borderId="62" xfId="28" applyNumberFormat="1" applyFont="1" applyFill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12" fillId="25" borderId="23" xfId="0" applyNumberFormat="1" applyFont="1" applyFill="1" applyBorder="1" applyAlignment="1">
      <alignment horizontal="center"/>
    </xf>
    <xf numFmtId="0" fontId="11" fillId="0" borderId="0" xfId="0" applyNumberFormat="1" applyFont="1" applyFill="1"/>
    <xf numFmtId="0" fontId="11" fillId="0" borderId="0" xfId="0" applyNumberFormat="1" applyFont="1" applyFill="1" applyAlignment="1">
      <alignment horizontal="center"/>
    </xf>
    <xf numFmtId="0" fontId="11" fillId="0" borderId="0" xfId="44" applyNumberFormat="1" applyFont="1"/>
    <xf numFmtId="0" fontId="12" fillId="26" borderId="10" xfId="28" applyNumberFormat="1" applyFont="1" applyFill="1" applyBorder="1" applyAlignment="1">
      <alignment horizontal="center"/>
    </xf>
    <xf numFmtId="0" fontId="12" fillId="0" borderId="13" xfId="0" applyNumberFormat="1" applyFont="1" applyFill="1" applyBorder="1" applyAlignment="1">
      <alignment horizontal="centerContinuous"/>
    </xf>
    <xf numFmtId="0" fontId="12" fillId="0" borderId="52" xfId="44" applyNumberFormat="1" applyFont="1" applyFill="1" applyBorder="1" applyAlignment="1">
      <alignment horizontal="centerContinuous"/>
    </xf>
    <xf numFmtId="0" fontId="12" fillId="0" borderId="52" xfId="0" applyNumberFormat="1" applyFont="1" applyFill="1" applyBorder="1" applyAlignment="1">
      <alignment horizontal="centerContinuous"/>
    </xf>
    <xf numFmtId="0" fontId="12" fillId="0" borderId="15" xfId="0" applyNumberFormat="1" applyFont="1" applyFill="1" applyBorder="1" applyAlignment="1">
      <alignment horizontal="centerContinuous"/>
    </xf>
    <xf numFmtId="0" fontId="12" fillId="0" borderId="51" xfId="0" applyNumberFormat="1" applyFont="1" applyFill="1" applyBorder="1" applyAlignment="1">
      <alignment horizontal="centerContinuous"/>
    </xf>
    <xf numFmtId="0" fontId="11" fillId="0" borderId="15" xfId="0" applyNumberFormat="1" applyFont="1" applyFill="1" applyBorder="1" applyAlignment="1">
      <alignment horizontal="centerContinuous"/>
    </xf>
    <xf numFmtId="0" fontId="11" fillId="0" borderId="52" xfId="44" applyNumberFormat="1" applyFont="1" applyFill="1" applyBorder="1" applyAlignment="1">
      <alignment horizontal="centerContinuous"/>
    </xf>
    <xf numFmtId="0" fontId="11" fillId="0" borderId="51" xfId="0" applyNumberFormat="1" applyFont="1" applyFill="1" applyBorder="1"/>
    <xf numFmtId="0" fontId="12" fillId="0" borderId="84" xfId="0" applyNumberFormat="1" applyFont="1" applyFill="1" applyBorder="1" applyAlignment="1">
      <alignment horizontal="center"/>
    </xf>
    <xf numFmtId="0" fontId="12" fillId="0" borderId="39" xfId="44" applyNumberFormat="1" applyFont="1" applyFill="1" applyBorder="1" applyAlignment="1">
      <alignment horizontal="center"/>
    </xf>
    <xf numFmtId="0" fontId="12" fillId="0" borderId="36" xfId="0" applyNumberFormat="1" applyFont="1" applyFill="1" applyBorder="1" applyAlignment="1">
      <alignment horizontal="center"/>
    </xf>
    <xf numFmtId="0" fontId="12" fillId="0" borderId="36" xfId="44" applyNumberFormat="1" applyFont="1" applyFill="1" applyBorder="1" applyAlignment="1">
      <alignment horizontal="center"/>
    </xf>
    <xf numFmtId="0" fontId="12" fillId="0" borderId="47" xfId="0" applyNumberFormat="1" applyFont="1" applyFill="1" applyBorder="1" applyAlignment="1">
      <alignment horizontal="center"/>
    </xf>
    <xf numFmtId="0" fontId="12" fillId="0" borderId="19" xfId="28" applyNumberFormat="1" applyFont="1" applyFill="1" applyBorder="1" applyAlignment="1">
      <alignment horizontal="center"/>
    </xf>
    <xf numFmtId="0" fontId="12" fillId="0" borderId="35" xfId="0" applyNumberFormat="1" applyFont="1" applyFill="1" applyBorder="1" applyAlignment="1">
      <alignment horizontal="center"/>
    </xf>
    <xf numFmtId="0" fontId="12" fillId="0" borderId="19" xfId="0" applyNumberFormat="1" applyFont="1" applyFill="1" applyBorder="1" applyAlignment="1">
      <alignment horizontal="center"/>
    </xf>
    <xf numFmtId="0" fontId="11" fillId="0" borderId="36" xfId="44" applyNumberFormat="1" applyFont="1" applyFill="1" applyBorder="1" applyAlignment="1">
      <alignment horizontal="center"/>
    </xf>
    <xf numFmtId="0" fontId="11" fillId="0" borderId="65" xfId="28" applyNumberFormat="1" applyFont="1" applyFill="1" applyBorder="1" applyAlignment="1">
      <alignment horizontal="center"/>
    </xf>
    <xf numFmtId="0" fontId="11" fillId="0" borderId="63" xfId="44" applyNumberFormat="1" applyFont="1" applyFill="1" applyBorder="1" applyAlignment="1">
      <alignment horizontal="center"/>
    </xf>
    <xf numFmtId="0" fontId="11" fillId="0" borderId="14" xfId="28" applyNumberFormat="1" applyFont="1" applyFill="1" applyBorder="1" applyAlignment="1">
      <alignment horizontal="center"/>
    </xf>
    <xf numFmtId="0" fontId="11" fillId="0" borderId="43" xfId="44" applyNumberFormat="1" applyFont="1" applyFill="1" applyBorder="1" applyAlignment="1">
      <alignment horizontal="center"/>
    </xf>
    <xf numFmtId="0" fontId="11" fillId="0" borderId="33" xfId="44" applyNumberFormat="1" applyFont="1" applyFill="1" applyBorder="1" applyAlignment="1">
      <alignment horizontal="center"/>
    </xf>
    <xf numFmtId="0" fontId="11" fillId="0" borderId="43" xfId="28" applyNumberFormat="1" applyFont="1" applyFill="1" applyBorder="1" applyAlignment="1">
      <alignment horizontal="center"/>
    </xf>
    <xf numFmtId="0" fontId="11" fillId="0" borderId="31" xfId="44" applyNumberFormat="1" applyFont="1" applyFill="1" applyBorder="1" applyAlignment="1">
      <alignment horizontal="center"/>
    </xf>
    <xf numFmtId="0" fontId="11" fillId="0" borderId="34" xfId="28" applyNumberFormat="1" applyFont="1" applyFill="1" applyBorder="1" applyAlignment="1">
      <alignment horizontal="center"/>
    </xf>
    <xf numFmtId="0" fontId="11" fillId="0" borderId="24" xfId="44" applyNumberFormat="1" applyFont="1" applyFill="1" applyBorder="1" applyAlignment="1">
      <alignment horizontal="center"/>
    </xf>
    <xf numFmtId="0" fontId="11" fillId="0" borderId="39" xfId="28" applyNumberFormat="1" applyFont="1" applyFill="1" applyBorder="1" applyAlignment="1">
      <alignment horizontal="center"/>
    </xf>
    <xf numFmtId="0" fontId="11" fillId="0" borderId="22" xfId="44" applyNumberFormat="1" applyFont="1" applyFill="1" applyBorder="1" applyAlignment="1">
      <alignment horizontal="center"/>
    </xf>
    <xf numFmtId="0" fontId="11" fillId="0" borderId="19" xfId="28" applyNumberFormat="1" applyFont="1" applyFill="1" applyBorder="1" applyAlignment="1">
      <alignment horizontal="center"/>
    </xf>
    <xf numFmtId="0" fontId="11" fillId="0" borderId="36" xfId="28" applyNumberFormat="1" applyFont="1" applyFill="1" applyBorder="1" applyAlignment="1">
      <alignment horizontal="center"/>
    </xf>
    <xf numFmtId="0" fontId="11" fillId="0" borderId="67" xfId="28" applyNumberFormat="1" applyFont="1" applyFill="1" applyBorder="1" applyAlignment="1">
      <alignment horizontal="center"/>
    </xf>
    <xf numFmtId="0" fontId="11" fillId="0" borderId="69" xfId="44" applyNumberFormat="1" applyFont="1" applyFill="1" applyBorder="1" applyAlignment="1">
      <alignment horizontal="center"/>
    </xf>
    <xf numFmtId="0" fontId="11" fillId="0" borderId="69" xfId="28" applyNumberFormat="1" applyFont="1" applyFill="1" applyBorder="1" applyAlignment="1">
      <alignment horizontal="center"/>
    </xf>
    <xf numFmtId="0" fontId="11" fillId="0" borderId="70" xfId="44" applyNumberFormat="1" applyFont="1" applyFill="1" applyBorder="1" applyAlignment="1">
      <alignment horizontal="center"/>
    </xf>
    <xf numFmtId="0" fontId="11" fillId="0" borderId="73" xfId="28" applyNumberFormat="1" applyFont="1" applyFill="1" applyBorder="1" applyAlignment="1">
      <alignment horizontal="center"/>
    </xf>
    <xf numFmtId="0" fontId="11" fillId="0" borderId="50" xfId="0" applyNumberFormat="1" applyFont="1" applyBorder="1" applyAlignment="1">
      <alignment horizontal="center"/>
    </xf>
    <xf numFmtId="0" fontId="11" fillId="0" borderId="55" xfId="0" applyNumberFormat="1" applyFont="1" applyBorder="1"/>
    <xf numFmtId="0" fontId="11" fillId="0" borderId="15" xfId="0" applyNumberFormat="1" applyFont="1" applyBorder="1" applyAlignment="1">
      <alignment horizontal="center"/>
    </xf>
    <xf numFmtId="0" fontId="11" fillId="0" borderId="10" xfId="0" applyNumberFormat="1" applyFont="1" applyBorder="1"/>
    <xf numFmtId="0" fontId="11" fillId="0" borderId="43" xfId="0" applyNumberFormat="1" applyFont="1" applyBorder="1" applyAlignment="1">
      <alignment horizontal="center"/>
    </xf>
    <xf numFmtId="0" fontId="11" fillId="0" borderId="63" xfId="0" applyNumberFormat="1" applyFont="1" applyBorder="1" applyAlignment="1">
      <alignment horizontal="center"/>
    </xf>
    <xf numFmtId="0" fontId="11" fillId="0" borderId="34" xfId="0" applyNumberFormat="1" applyFont="1" applyBorder="1" applyAlignment="1">
      <alignment horizontal="center"/>
    </xf>
    <xf numFmtId="0" fontId="11" fillId="0" borderId="29" xfId="0" applyNumberFormat="1" applyFont="1" applyBorder="1" applyAlignment="1">
      <alignment horizontal="center"/>
    </xf>
    <xf numFmtId="0" fontId="11" fillId="0" borderId="27" xfId="0" applyNumberFormat="1" applyFont="1" applyBorder="1"/>
    <xf numFmtId="0" fontId="11" fillId="0" borderId="31" xfId="44" applyNumberFormat="1" applyFont="1" applyBorder="1" applyAlignment="1">
      <alignment horizontal="center"/>
    </xf>
    <xf numFmtId="0" fontId="11" fillId="0" borderId="31" xfId="0" applyNumberFormat="1" applyFont="1" applyBorder="1" applyAlignment="1">
      <alignment horizontal="center"/>
    </xf>
    <xf numFmtId="0" fontId="11" fillId="0" borderId="33" xfId="0" applyNumberFormat="1" applyFont="1" applyBorder="1" applyAlignment="1">
      <alignment horizontal="center"/>
    </xf>
    <xf numFmtId="0" fontId="11" fillId="25" borderId="29" xfId="0" applyNumberFormat="1" applyFont="1" applyFill="1" applyBorder="1" applyAlignment="1">
      <alignment horizontal="center"/>
    </xf>
    <xf numFmtId="0" fontId="11" fillId="25" borderId="27" xfId="0" applyNumberFormat="1" applyFont="1" applyFill="1" applyBorder="1"/>
    <xf numFmtId="0" fontId="11" fillId="25" borderId="31" xfId="44" applyNumberFormat="1" applyFont="1" applyFill="1" applyBorder="1" applyAlignment="1">
      <alignment horizontal="center"/>
    </xf>
    <xf numFmtId="0" fontId="11" fillId="25" borderId="31" xfId="0" applyNumberFormat="1" applyFont="1" applyFill="1" applyBorder="1" applyAlignment="1">
      <alignment horizontal="center"/>
    </xf>
    <xf numFmtId="0" fontId="11" fillId="25" borderId="33" xfId="0" applyNumberFormat="1" applyFont="1" applyFill="1" applyBorder="1" applyAlignment="1">
      <alignment horizontal="center"/>
    </xf>
    <xf numFmtId="0" fontId="12" fillId="25" borderId="31" xfId="44" applyNumberFormat="1" applyFont="1" applyFill="1" applyBorder="1" applyAlignment="1">
      <alignment horizontal="center"/>
    </xf>
    <xf numFmtId="0" fontId="12" fillId="0" borderId="31" xfId="44" applyNumberFormat="1" applyFont="1" applyBorder="1" applyAlignment="1">
      <alignment horizontal="center"/>
    </xf>
    <xf numFmtId="0" fontId="11" fillId="0" borderId="25" xfId="0" applyNumberFormat="1" applyFont="1" applyBorder="1"/>
    <xf numFmtId="0" fontId="11" fillId="25" borderId="35" xfId="0" applyNumberFormat="1" applyFont="1" applyFill="1" applyBorder="1" applyAlignment="1">
      <alignment horizontal="center"/>
    </xf>
    <xf numFmtId="0" fontId="11" fillId="25" borderId="18" xfId="0" applyNumberFormat="1" applyFont="1" applyFill="1" applyBorder="1"/>
    <xf numFmtId="0" fontId="12" fillId="0" borderId="16" xfId="0" applyNumberFormat="1" applyFont="1" applyFill="1" applyBorder="1" applyAlignment="1">
      <alignment horizontal="centerContinuous"/>
    </xf>
    <xf numFmtId="0" fontId="12" fillId="0" borderId="83" xfId="0" applyNumberFormat="1" applyFont="1" applyBorder="1" applyAlignment="1">
      <alignment horizontal="center"/>
    </xf>
    <xf numFmtId="0" fontId="12" fillId="0" borderId="39" xfId="0" applyNumberFormat="1" applyFont="1" applyFill="1" applyBorder="1" applyAlignment="1">
      <alignment horizontal="center"/>
    </xf>
    <xf numFmtId="0" fontId="12" fillId="0" borderId="62" xfId="0" applyNumberFormat="1" applyFont="1" applyFill="1" applyBorder="1" applyAlignment="1">
      <alignment horizontal="center"/>
    </xf>
    <xf numFmtId="0" fontId="12" fillId="0" borderId="85" xfId="28" applyNumberFormat="1" applyFont="1" applyFill="1" applyBorder="1" applyAlignment="1">
      <alignment horizontal="center"/>
    </xf>
    <xf numFmtId="0" fontId="11" fillId="0" borderId="39" xfId="44" applyNumberFormat="1" applyFont="1" applyFill="1" applyBorder="1" applyAlignment="1">
      <alignment horizontal="center"/>
    </xf>
    <xf numFmtId="0" fontId="12" fillId="25" borderId="28" xfId="0" applyNumberFormat="1" applyFont="1" applyFill="1" applyBorder="1" applyAlignment="1">
      <alignment horizontal="center"/>
    </xf>
    <xf numFmtId="0" fontId="12" fillId="25" borderId="26" xfId="0" applyNumberFormat="1" applyFont="1" applyFill="1" applyBorder="1" applyAlignment="1">
      <alignment horizontal="center"/>
    </xf>
    <xf numFmtId="0" fontId="11" fillId="0" borderId="30" xfId="28" applyNumberFormat="1" applyFont="1" applyFill="1" applyBorder="1" applyAlignment="1">
      <alignment horizontal="center"/>
    </xf>
    <xf numFmtId="0" fontId="11" fillId="0" borderId="31" xfId="28" applyNumberFormat="1" applyFont="1" applyFill="1" applyBorder="1" applyAlignment="1">
      <alignment horizontal="center"/>
    </xf>
    <xf numFmtId="0" fontId="11" fillId="0" borderId="21" xfId="28" applyNumberFormat="1" applyFont="1" applyFill="1" applyBorder="1" applyAlignment="1">
      <alignment horizontal="center"/>
    </xf>
    <xf numFmtId="0" fontId="11" fillId="0" borderId="22" xfId="28" applyNumberFormat="1" applyFont="1" applyFill="1" applyBorder="1" applyAlignment="1">
      <alignment horizontal="center"/>
    </xf>
    <xf numFmtId="0" fontId="11" fillId="0" borderId="23" xfId="28" applyNumberFormat="1" applyFont="1" applyFill="1" applyBorder="1" applyAlignment="1">
      <alignment horizontal="center"/>
    </xf>
    <xf numFmtId="0" fontId="12" fillId="25" borderId="37" xfId="0" applyNumberFormat="1" applyFont="1" applyFill="1" applyBorder="1" applyAlignment="1">
      <alignment horizontal="center"/>
    </xf>
    <xf numFmtId="0" fontId="11" fillId="0" borderId="72" xfId="28" applyNumberFormat="1" applyFont="1" applyFill="1" applyBorder="1" applyAlignment="1">
      <alignment horizontal="center"/>
    </xf>
    <xf numFmtId="0" fontId="11" fillId="0" borderId="70" xfId="28" applyNumberFormat="1" applyFont="1" applyFill="1" applyBorder="1" applyAlignment="1">
      <alignment horizontal="center"/>
    </xf>
    <xf numFmtId="0" fontId="11" fillId="0" borderId="0" xfId="44" applyNumberFormat="1" applyFont="1" applyBorder="1" applyAlignment="1">
      <alignment horizontal="center"/>
    </xf>
    <xf numFmtId="0" fontId="12" fillId="0" borderId="0" xfId="44" applyNumberFormat="1" applyFont="1" applyBorder="1" applyAlignment="1">
      <alignment horizontal="center"/>
    </xf>
    <xf numFmtId="0" fontId="18" fillId="0" borderId="0" xfId="0" applyNumberFormat="1" applyFont="1" applyAlignment="1">
      <alignment horizontal="left"/>
    </xf>
    <xf numFmtId="0" fontId="18" fillId="33" borderId="11" xfId="0" applyNumberFormat="1" applyFont="1" applyFill="1" applyBorder="1" applyAlignment="1">
      <alignment horizontal="centerContinuous"/>
    </xf>
    <xf numFmtId="0" fontId="0" fillId="33" borderId="52" xfId="0" applyNumberFormat="1" applyFill="1" applyBorder="1" applyAlignment="1">
      <alignment horizontal="centerContinuous"/>
    </xf>
    <xf numFmtId="0" fontId="0" fillId="33" borderId="51" xfId="0" applyNumberFormat="1" applyFill="1" applyBorder="1" applyAlignment="1">
      <alignment horizontal="centerContinuous"/>
    </xf>
    <xf numFmtId="0" fontId="0" fillId="34" borderId="11" xfId="0" applyNumberFormat="1" applyFill="1" applyBorder="1" applyAlignment="1">
      <alignment horizontal="centerContinuous"/>
    </xf>
    <xf numFmtId="0" fontId="0" fillId="34" borderId="52" xfId="0" applyNumberFormat="1" applyFill="1" applyBorder="1" applyAlignment="1">
      <alignment horizontal="centerContinuous"/>
    </xf>
    <xf numFmtId="0" fontId="0" fillId="34" borderId="51" xfId="0" applyNumberFormat="1" applyFill="1" applyBorder="1" applyAlignment="1">
      <alignment horizontal="centerContinuous"/>
    </xf>
    <xf numFmtId="0" fontId="0" fillId="0" borderId="11" xfId="0" applyNumberFormat="1" applyBorder="1" applyAlignment="1">
      <alignment horizontal="centerContinuous"/>
    </xf>
    <xf numFmtId="0" fontId="0" fillId="0" borderId="52" xfId="0" applyNumberFormat="1" applyBorder="1" applyAlignment="1">
      <alignment horizontal="centerContinuous"/>
    </xf>
    <xf numFmtId="0" fontId="0" fillId="0" borderId="51" xfId="0" applyNumberFormat="1" applyBorder="1" applyAlignment="1">
      <alignment horizontal="centerContinuous"/>
    </xf>
    <xf numFmtId="0" fontId="0" fillId="0" borderId="36" xfId="0" applyNumberFormat="1" applyBorder="1"/>
    <xf numFmtId="0" fontId="12" fillId="0" borderId="46" xfId="28" applyNumberFormat="1" applyFont="1" applyBorder="1" applyAlignment="1">
      <alignment horizontal="center"/>
    </xf>
    <xf numFmtId="0" fontId="12" fillId="0" borderId="61" xfId="0" applyNumberFormat="1" applyFont="1" applyBorder="1" applyAlignment="1">
      <alignment horizontal="center"/>
    </xf>
    <xf numFmtId="0" fontId="0" fillId="0" borderId="19" xfId="0" applyNumberFormat="1" applyBorder="1"/>
    <xf numFmtId="0" fontId="0" fillId="0" borderId="35" xfId="0" applyNumberFormat="1" applyBorder="1"/>
    <xf numFmtId="0" fontId="0" fillId="0" borderId="43" xfId="0" applyNumberFormat="1" applyBorder="1"/>
    <xf numFmtId="0" fontId="11" fillId="0" borderId="77" xfId="28" applyNumberFormat="1" applyFill="1" applyBorder="1"/>
    <xf numFmtId="0" fontId="0" fillId="0" borderId="65" xfId="0" applyNumberFormat="1" applyBorder="1"/>
    <xf numFmtId="0" fontId="0" fillId="0" borderId="34" xfId="0" applyNumberFormat="1" applyBorder="1"/>
    <xf numFmtId="0" fontId="0" fillId="0" borderId="31" xfId="0" applyNumberFormat="1" applyBorder="1"/>
    <xf numFmtId="0" fontId="0" fillId="0" borderId="30" xfId="0" applyNumberFormat="1" applyBorder="1"/>
    <xf numFmtId="0" fontId="0" fillId="0" borderId="29" xfId="0" applyNumberFormat="1" applyBorder="1"/>
    <xf numFmtId="0" fontId="0" fillId="0" borderId="21" xfId="0" applyNumberFormat="1" applyBorder="1"/>
    <xf numFmtId="0" fontId="0" fillId="0" borderId="22" xfId="0" applyNumberFormat="1" applyBorder="1"/>
    <xf numFmtId="0" fontId="0" fillId="0" borderId="23" xfId="0" applyNumberFormat="1" applyBorder="1"/>
    <xf numFmtId="0" fontId="0" fillId="0" borderId="11" xfId="0" applyNumberFormat="1" applyBorder="1" applyAlignment="1">
      <alignment horizontal="left"/>
    </xf>
    <xf numFmtId="0" fontId="0" fillId="0" borderId="11" xfId="0" applyNumberFormat="1" applyBorder="1"/>
    <xf numFmtId="0" fontId="0" fillId="0" borderId="52" xfId="0" applyNumberFormat="1" applyBorder="1"/>
    <xf numFmtId="0" fontId="0" fillId="0" borderId="51" xfId="0" applyNumberFormat="1" applyBorder="1"/>
    <xf numFmtId="0" fontId="0" fillId="0" borderId="26" xfId="0" applyNumberFormat="1" applyBorder="1" applyAlignment="1">
      <alignment horizontal="left"/>
    </xf>
    <xf numFmtId="0" fontId="18" fillId="0" borderId="26" xfId="44" applyNumberFormat="1" applyFont="1" applyBorder="1"/>
    <xf numFmtId="0" fontId="18" fillId="0" borderId="64" xfId="44" applyNumberFormat="1" applyFont="1" applyBorder="1"/>
    <xf numFmtId="0" fontId="18" fillId="0" borderId="42" xfId="44" applyNumberFormat="1" applyFont="1" applyBorder="1"/>
    <xf numFmtId="0" fontId="0" fillId="0" borderId="83" xfId="0" applyNumberFormat="1" applyBorder="1"/>
    <xf numFmtId="0" fontId="12" fillId="0" borderId="83" xfId="0" applyNumberFormat="1" applyFont="1" applyBorder="1"/>
    <xf numFmtId="0" fontId="12" fillId="0" borderId="91" xfId="0" applyNumberFormat="1" applyFont="1" applyBorder="1"/>
    <xf numFmtId="0" fontId="12" fillId="0" borderId="41" xfId="0" applyNumberFormat="1" applyFont="1" applyBorder="1"/>
    <xf numFmtId="0" fontId="12" fillId="26" borderId="64" xfId="0" applyNumberFormat="1" applyFont="1" applyFill="1" applyBorder="1" applyAlignment="1">
      <alignment horizontal="center"/>
    </xf>
    <xf numFmtId="0" fontId="0" fillId="0" borderId="64" xfId="0" applyNumberFormat="1" applyBorder="1" applyAlignment="1">
      <alignment horizontal="center"/>
    </xf>
    <xf numFmtId="0" fontId="12" fillId="0" borderId="50" xfId="0" applyNumberFormat="1" applyFont="1" applyBorder="1" applyAlignment="1">
      <alignment horizontal="center"/>
    </xf>
    <xf numFmtId="0" fontId="12" fillId="0" borderId="16" xfId="0" applyNumberFormat="1" applyFont="1" applyBorder="1" applyAlignment="1">
      <alignment horizontal="centerContinuous"/>
    </xf>
    <xf numFmtId="0" fontId="12" fillId="0" borderId="14" xfId="0" applyNumberFormat="1" applyFont="1" applyBorder="1" applyAlignment="1">
      <alignment horizontal="centerContinuous"/>
    </xf>
    <xf numFmtId="0" fontId="12" fillId="0" borderId="17" xfId="0" applyNumberFormat="1" applyFont="1" applyBorder="1" applyAlignment="1">
      <alignment horizontal="centerContinuous"/>
    </xf>
    <xf numFmtId="0" fontId="12" fillId="0" borderId="52" xfId="0" applyNumberFormat="1" applyFont="1" applyBorder="1" applyAlignment="1">
      <alignment horizontal="centerContinuous"/>
    </xf>
    <xf numFmtId="0" fontId="12" fillId="0" borderId="51" xfId="0" applyNumberFormat="1" applyFont="1" applyBorder="1" applyAlignment="1">
      <alignment horizontal="centerContinuous"/>
    </xf>
    <xf numFmtId="0" fontId="12" fillId="0" borderId="12" xfId="0" applyNumberFormat="1" applyFont="1" applyBorder="1" applyAlignment="1">
      <alignment horizontal="centerContinuous"/>
    </xf>
    <xf numFmtId="0" fontId="12" fillId="0" borderId="0" xfId="28" applyNumberFormat="1" applyFont="1" applyBorder="1" applyAlignment="1">
      <alignment horizontal="centerContinuous"/>
    </xf>
    <xf numFmtId="0" fontId="0" fillId="0" borderId="45" xfId="0" applyNumberFormat="1" applyBorder="1" applyAlignment="1">
      <alignment horizontal="left"/>
    </xf>
    <xf numFmtId="0" fontId="0" fillId="0" borderId="18" xfId="0" applyNumberFormat="1" applyBorder="1" applyAlignment="1">
      <alignment horizontal="center"/>
    </xf>
    <xf numFmtId="0" fontId="0" fillId="0" borderId="46" xfId="0" applyNumberFormat="1" applyBorder="1" applyAlignment="1">
      <alignment horizontal="center"/>
    </xf>
    <xf numFmtId="0" fontId="0" fillId="0" borderId="36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 applyAlignment="1">
      <alignment horizontal="center" wrapText="1"/>
    </xf>
    <xf numFmtId="0" fontId="18" fillId="0" borderId="35" xfId="0" applyNumberFormat="1" applyFont="1" applyBorder="1" applyAlignment="1">
      <alignment horizontal="center" wrapText="1"/>
    </xf>
    <xf numFmtId="0" fontId="0" fillId="0" borderId="35" xfId="0" applyNumberFormat="1" applyBorder="1" applyAlignment="1">
      <alignment horizontal="center" wrapText="1"/>
    </xf>
    <xf numFmtId="0" fontId="11" fillId="0" borderId="0" xfId="28" applyNumberFormat="1" applyBorder="1" applyAlignment="1">
      <alignment horizontal="center" wrapText="1"/>
    </xf>
    <xf numFmtId="0" fontId="0" fillId="0" borderId="26" xfId="0" applyNumberFormat="1" applyFill="1" applyBorder="1" applyAlignment="1">
      <alignment horizontal="left"/>
    </xf>
    <xf numFmtId="0" fontId="0" fillId="0" borderId="25" xfId="0" applyNumberFormat="1" applyFill="1" applyBorder="1" applyAlignment="1">
      <alignment horizontal="left"/>
    </xf>
    <xf numFmtId="0" fontId="11" fillId="0" borderId="77" xfId="44" applyNumberFormat="1" applyFont="1" applyFill="1" applyBorder="1" applyAlignment="1">
      <alignment horizontal="center"/>
    </xf>
    <xf numFmtId="0" fontId="11" fillId="0" borderId="63" xfId="28" applyNumberFormat="1" applyFont="1" applyFill="1" applyBorder="1" applyAlignment="1">
      <alignment horizontal="center"/>
    </xf>
    <xf numFmtId="0" fontId="11" fillId="0" borderId="13" xfId="44" applyNumberFormat="1" applyFont="1" applyFill="1" applyBorder="1" applyAlignment="1">
      <alignment horizontal="center"/>
    </xf>
    <xf numFmtId="0" fontId="11" fillId="0" borderId="14" xfId="44" applyNumberFormat="1" applyFont="1" applyFill="1" applyBorder="1" applyAlignment="1">
      <alignment horizontal="center"/>
    </xf>
    <xf numFmtId="0" fontId="0" fillId="0" borderId="28" xfId="0" applyNumberFormat="1" applyFill="1" applyBorder="1" applyAlignment="1">
      <alignment horizontal="left"/>
    </xf>
    <xf numFmtId="0" fontId="11" fillId="0" borderId="32" xfId="44" applyNumberFormat="1" applyFont="1" applyFill="1" applyBorder="1" applyAlignment="1">
      <alignment horizontal="center"/>
    </xf>
    <xf numFmtId="0" fontId="11" fillId="0" borderId="30" xfId="44" applyNumberFormat="1" applyFont="1" applyFill="1" applyBorder="1" applyAlignment="1">
      <alignment horizontal="center"/>
    </xf>
    <xf numFmtId="0" fontId="11" fillId="0" borderId="24" xfId="28" applyNumberFormat="1" applyFont="1" applyFill="1" applyBorder="1" applyAlignment="1">
      <alignment horizontal="center"/>
    </xf>
    <xf numFmtId="0" fontId="11" fillId="0" borderId="19" xfId="44" applyNumberFormat="1" applyFont="1" applyFill="1" applyBorder="1" applyAlignment="1">
      <alignment horizontal="center"/>
    </xf>
    <xf numFmtId="0" fontId="0" fillId="0" borderId="37" xfId="0" applyNumberFormat="1" applyBorder="1" applyAlignment="1">
      <alignment horizontal="left"/>
    </xf>
    <xf numFmtId="0" fontId="0" fillId="0" borderId="75" xfId="0" applyNumberFormat="1" applyBorder="1" applyAlignment="1">
      <alignment horizontal="left"/>
    </xf>
    <xf numFmtId="0" fontId="11" fillId="0" borderId="78" xfId="44" applyNumberFormat="1" applyFont="1" applyBorder="1" applyAlignment="1">
      <alignment horizontal="center"/>
    </xf>
    <xf numFmtId="0" fontId="11" fillId="0" borderId="40" xfId="44" applyNumberFormat="1" applyFont="1" applyBorder="1" applyAlignment="1">
      <alignment horizontal="center"/>
    </xf>
    <xf numFmtId="0" fontId="11" fillId="0" borderId="40" xfId="28" applyNumberFormat="1" applyFont="1" applyBorder="1" applyAlignment="1">
      <alignment horizontal="center"/>
    </xf>
    <xf numFmtId="0" fontId="11" fillId="0" borderId="79" xfId="28" applyNumberFormat="1" applyFont="1" applyBorder="1" applyAlignment="1">
      <alignment horizontal="center"/>
    </xf>
    <xf numFmtId="0" fontId="11" fillId="0" borderId="76" xfId="28" applyNumberFormat="1" applyFont="1" applyBorder="1" applyAlignment="1">
      <alignment horizontal="center"/>
    </xf>
    <xf numFmtId="0" fontId="11" fillId="0" borderId="49" xfId="44" applyNumberFormat="1" applyFont="1" applyBorder="1" applyAlignment="1">
      <alignment horizontal="center"/>
    </xf>
    <xf numFmtId="0" fontId="11" fillId="0" borderId="0" xfId="28" applyNumberFormat="1" applyFont="1" applyBorder="1" applyAlignment="1">
      <alignment horizontal="center"/>
    </xf>
    <xf numFmtId="0" fontId="12" fillId="0" borderId="16" xfId="28" applyNumberFormat="1" applyFont="1" applyBorder="1" applyAlignment="1">
      <alignment horizontal="centerContinuous"/>
    </xf>
    <xf numFmtId="0" fontId="12" fillId="0" borderId="14" xfId="28" applyNumberFormat="1" applyFont="1" applyBorder="1" applyAlignment="1">
      <alignment horizontal="centerContinuous"/>
    </xf>
    <xf numFmtId="0" fontId="12" fillId="0" borderId="15" xfId="28" applyNumberFormat="1" applyFont="1" applyBorder="1" applyAlignment="1">
      <alignment horizontal="centerContinuous"/>
    </xf>
    <xf numFmtId="0" fontId="11" fillId="0" borderId="46" xfId="28" applyNumberFormat="1" applyFont="1" applyBorder="1" applyAlignment="1">
      <alignment horizontal="center" wrapText="1"/>
    </xf>
    <xf numFmtId="0" fontId="11" fillId="0" borderId="36" xfId="28" applyNumberFormat="1" applyFont="1" applyBorder="1" applyAlignment="1">
      <alignment horizontal="center" wrapText="1"/>
    </xf>
    <xf numFmtId="0" fontId="11" fillId="0" borderId="35" xfId="28" applyNumberFormat="1" applyFont="1" applyBorder="1" applyAlignment="1">
      <alignment horizontal="center" wrapText="1"/>
    </xf>
    <xf numFmtId="0" fontId="11" fillId="0" borderId="0" xfId="28" applyNumberFormat="1" applyFont="1" applyFill="1" applyBorder="1" applyAlignment="1">
      <alignment horizontal="center" wrapText="1"/>
    </xf>
    <xf numFmtId="0" fontId="11" fillId="0" borderId="77" xfId="28" applyNumberFormat="1" applyFont="1" applyFill="1" applyBorder="1" applyAlignment="1">
      <alignment horizontal="center"/>
    </xf>
    <xf numFmtId="0" fontId="11" fillId="0" borderId="65" xfId="44" applyNumberFormat="1" applyFont="1" applyFill="1" applyBorder="1" applyAlignment="1">
      <alignment horizontal="center"/>
    </xf>
    <xf numFmtId="0" fontId="11" fillId="0" borderId="88" xfId="44" applyNumberFormat="1" applyFont="1" applyFill="1" applyBorder="1" applyAlignment="1">
      <alignment horizontal="center"/>
    </xf>
    <xf numFmtId="0" fontId="11" fillId="0" borderId="81" xfId="44" applyNumberFormat="1" applyFont="1" applyFill="1" applyBorder="1" applyAlignment="1">
      <alignment horizontal="center"/>
    </xf>
    <xf numFmtId="0" fontId="11" fillId="0" borderId="81" xfId="28" applyNumberFormat="1" applyFont="1" applyFill="1" applyBorder="1" applyAlignment="1">
      <alignment horizontal="center"/>
    </xf>
    <xf numFmtId="0" fontId="11" fillId="0" borderId="86" xfId="28" applyNumberFormat="1" applyFont="1" applyFill="1" applyBorder="1" applyAlignment="1">
      <alignment horizontal="center"/>
    </xf>
    <xf numFmtId="0" fontId="11" fillId="0" borderId="84" xfId="44" applyNumberFormat="1" applyFont="1" applyFill="1" applyBorder="1" applyAlignment="1">
      <alignment horizontal="center"/>
    </xf>
    <xf numFmtId="0" fontId="11" fillId="0" borderId="90" xfId="28" applyNumberFormat="1" applyFont="1" applyFill="1" applyBorder="1" applyAlignment="1">
      <alignment horizontal="center"/>
    </xf>
    <xf numFmtId="0" fontId="11" fillId="0" borderId="62" xfId="28" applyNumberFormat="1" applyFont="1" applyFill="1" applyBorder="1" applyAlignment="1">
      <alignment horizontal="center"/>
    </xf>
    <xf numFmtId="0" fontId="0" fillId="28" borderId="0" xfId="0" applyNumberFormat="1" applyFill="1" applyBorder="1" applyAlignment="1">
      <alignment horizontal="center"/>
    </xf>
    <xf numFmtId="0" fontId="12" fillId="0" borderId="33" xfId="0" applyNumberFormat="1" applyFont="1" applyBorder="1" applyAlignment="1">
      <alignment horizontal="centerContinuous"/>
    </xf>
    <xf numFmtId="0" fontId="0" fillId="0" borderId="57" xfId="0" applyNumberFormat="1" applyBorder="1" applyAlignment="1">
      <alignment horizontal="centerContinuous"/>
    </xf>
    <xf numFmtId="0" fontId="0" fillId="0" borderId="32" xfId="0" applyNumberFormat="1" applyBorder="1" applyAlignment="1">
      <alignment horizontal="centerContinuous"/>
    </xf>
    <xf numFmtId="0" fontId="19" fillId="29" borderId="0" xfId="0" applyNumberFormat="1" applyFont="1" applyFill="1" applyAlignment="1">
      <alignment horizontal="center"/>
    </xf>
    <xf numFmtId="0" fontId="0" fillId="28" borderId="24" xfId="0" applyNumberFormat="1" applyFill="1" applyBorder="1"/>
    <xf numFmtId="0" fontId="0" fillId="0" borderId="87" xfId="0" applyNumberFormat="1" applyBorder="1" applyAlignment="1">
      <alignment horizontal="center"/>
    </xf>
    <xf numFmtId="0" fontId="0" fillId="0" borderId="57" xfId="0" applyNumberFormat="1" applyBorder="1" applyAlignment="1">
      <alignment horizontal="center"/>
    </xf>
    <xf numFmtId="0" fontId="0" fillId="0" borderId="32" xfId="0" applyNumberFormat="1" applyBorder="1" applyAlignment="1">
      <alignment horizontal="center"/>
    </xf>
    <xf numFmtId="0" fontId="0" fillId="24" borderId="0" xfId="0" applyNumberFormat="1" applyFill="1" applyAlignment="1">
      <alignment horizontal="center"/>
    </xf>
    <xf numFmtId="0" fontId="22" fillId="0" borderId="32" xfId="0" applyNumberFormat="1" applyFont="1" applyBorder="1"/>
    <xf numFmtId="0" fontId="22" fillId="0" borderId="33" xfId="0" applyNumberFormat="1" applyFont="1" applyBorder="1" applyAlignment="1">
      <alignment horizontal="center" textRotation="90"/>
    </xf>
    <xf numFmtId="0" fontId="22" fillId="0" borderId="57" xfId="0" applyNumberFormat="1" applyFont="1" applyBorder="1" applyAlignment="1">
      <alignment horizontal="center" textRotation="90"/>
    </xf>
    <xf numFmtId="0" fontId="22" fillId="0" borderId="32" xfId="0" applyNumberFormat="1" applyFont="1" applyBorder="1" applyAlignment="1">
      <alignment horizontal="center" textRotation="90"/>
    </xf>
    <xf numFmtId="0" fontId="0" fillId="0" borderId="86" xfId="0" applyNumberFormat="1" applyBorder="1" applyAlignment="1">
      <alignment horizontal="center"/>
    </xf>
    <xf numFmtId="0" fontId="22" fillId="0" borderId="24" xfId="0" applyNumberFormat="1" applyFont="1" applyBorder="1" applyAlignment="1">
      <alignment horizontal="center" textRotation="90"/>
    </xf>
    <xf numFmtId="0" fontId="22" fillId="0" borderId="87" xfId="0" applyNumberFormat="1" applyFont="1" applyBorder="1" applyAlignment="1">
      <alignment horizontal="center" textRotation="90"/>
    </xf>
    <xf numFmtId="0" fontId="22" fillId="0" borderId="48" xfId="0" applyNumberFormat="1" applyFont="1" applyBorder="1" applyAlignment="1">
      <alignment horizontal="center" textRotation="90"/>
    </xf>
    <xf numFmtId="0" fontId="0" fillId="0" borderId="24" xfId="0" applyNumberFormat="1" applyBorder="1"/>
    <xf numFmtId="0" fontId="22" fillId="0" borderId="22" xfId="0" applyNumberFormat="1" applyFont="1" applyBorder="1"/>
    <xf numFmtId="0" fontId="0" fillId="27" borderId="24" xfId="0" applyNumberFormat="1" applyFill="1" applyBorder="1" applyAlignment="1">
      <alignment horizontal="center"/>
    </xf>
    <xf numFmtId="0" fontId="0" fillId="0" borderId="87" xfId="0" applyNumberFormat="1" applyBorder="1"/>
    <xf numFmtId="0" fontId="0" fillId="0" borderId="48" xfId="0" applyNumberFormat="1" applyBorder="1"/>
    <xf numFmtId="0" fontId="23" fillId="0" borderId="86" xfId="44" applyNumberFormat="1" applyFont="1" applyBorder="1"/>
    <xf numFmtId="0" fontId="0" fillId="0" borderId="0" xfId="0" applyNumberFormat="1" applyBorder="1"/>
    <xf numFmtId="0" fontId="0" fillId="0" borderId="88" xfId="0" applyNumberFormat="1" applyBorder="1"/>
    <xf numFmtId="0" fontId="0" fillId="0" borderId="81" xfId="0" applyNumberFormat="1" applyBorder="1"/>
    <xf numFmtId="0" fontId="22" fillId="0" borderId="81" xfId="0" applyNumberFormat="1" applyFont="1" applyBorder="1"/>
    <xf numFmtId="0" fontId="0" fillId="27" borderId="0" xfId="0" applyNumberFormat="1" applyFill="1" applyBorder="1" applyAlignment="1">
      <alignment horizontal="center"/>
    </xf>
    <xf numFmtId="0" fontId="22" fillId="0" borderId="43" xfId="0" applyNumberFormat="1" applyFont="1" applyBorder="1"/>
    <xf numFmtId="0" fontId="0" fillId="0" borderId="63" xfId="0" applyNumberFormat="1" applyBorder="1" applyAlignment="1">
      <alignment horizontal="center"/>
    </xf>
    <xf numFmtId="0" fontId="0" fillId="0" borderId="64" xfId="0" applyNumberFormat="1" applyBorder="1"/>
    <xf numFmtId="0" fontId="0" fillId="27" borderId="77" xfId="0" applyNumberFormat="1" applyFill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0" fontId="0" fillId="31" borderId="33" xfId="0" applyNumberFormat="1" applyFill="1" applyBorder="1"/>
    <xf numFmtId="0" fontId="0" fillId="0" borderId="57" xfId="0" applyNumberFormat="1" applyBorder="1"/>
    <xf numFmtId="0" fontId="0" fillId="30" borderId="32" xfId="0" applyNumberFormat="1" applyFill="1" applyBorder="1"/>
    <xf numFmtId="0" fontId="17" fillId="0" borderId="33" xfId="44" applyNumberFormat="1" applyFont="1" applyBorder="1"/>
    <xf numFmtId="0" fontId="0" fillId="0" borderId="32" xfId="0" applyNumberFormat="1" applyBorder="1"/>
    <xf numFmtId="0" fontId="0" fillId="0" borderId="86" xfId="0" applyNumberFormat="1" applyBorder="1"/>
    <xf numFmtId="0" fontId="0" fillId="25" borderId="31" xfId="0" applyNumberFormat="1" applyFill="1" applyBorder="1" applyAlignment="1">
      <alignment horizontal="center"/>
    </xf>
    <xf numFmtId="0" fontId="17" fillId="0" borderId="41" xfId="0" applyNumberFormat="1" applyFont="1" applyBorder="1" applyAlignment="1">
      <alignment horizontal="center" vertical="center"/>
    </xf>
    <xf numFmtId="0" fontId="17" fillId="0" borderId="84" xfId="0" applyNumberFormat="1" applyFont="1" applyBorder="1" applyAlignment="1">
      <alignment horizontal="center" vertical="center"/>
    </xf>
    <xf numFmtId="0" fontId="0" fillId="28" borderId="0" xfId="0" applyNumberFormat="1" applyFill="1" applyAlignment="1">
      <alignment horizontal="center"/>
    </xf>
    <xf numFmtId="0" fontId="0" fillId="0" borderId="63" xfId="0" applyNumberFormat="1" applyBorder="1"/>
    <xf numFmtId="0" fontId="23" fillId="0" borderId="64" xfId="44" applyNumberFormat="1" applyFont="1" applyBorder="1"/>
    <xf numFmtId="0" fontId="18" fillId="0" borderId="77" xfId="44" applyNumberFormat="1" applyFont="1" applyBorder="1"/>
    <xf numFmtId="0" fontId="17" fillId="0" borderId="51" xfId="0" applyNumberFormat="1" applyFont="1" applyBorder="1" applyAlignment="1">
      <alignment horizontal="center" vertical="center"/>
    </xf>
    <xf numFmtId="0" fontId="17" fillId="0" borderId="13" xfId="0" applyNumberFormat="1" applyFont="1" applyBorder="1" applyAlignment="1">
      <alignment horizontal="center" vertical="center"/>
    </xf>
    <xf numFmtId="0" fontId="18" fillId="0" borderId="0" xfId="44" applyNumberFormat="1" applyFont="1"/>
    <xf numFmtId="0" fontId="17" fillId="0" borderId="0" xfId="0" applyNumberFormat="1" applyFont="1"/>
    <xf numFmtId="0" fontId="12" fillId="32" borderId="33" xfId="0" applyNumberFormat="1" applyFont="1" applyFill="1" applyBorder="1" applyAlignment="1">
      <alignment horizontal="centerContinuous"/>
    </xf>
    <xf numFmtId="0" fontId="0" fillId="32" borderId="57" xfId="0" applyNumberFormat="1" applyFill="1" applyBorder="1" applyAlignment="1">
      <alignment horizontal="centerContinuous"/>
    </xf>
    <xf numFmtId="0" fontId="0" fillId="32" borderId="32" xfId="0" applyNumberFormat="1" applyFill="1" applyBorder="1" applyAlignment="1">
      <alignment horizontal="centerContinuous"/>
    </xf>
    <xf numFmtId="0" fontId="0" fillId="0" borderId="24" xfId="0" applyNumberFormat="1" applyFill="1" applyBorder="1"/>
    <xf numFmtId="0" fontId="22" fillId="0" borderId="31" xfId="0" applyNumberFormat="1" applyFont="1" applyBorder="1"/>
    <xf numFmtId="0" fontId="22" fillId="0" borderId="86" xfId="0" applyNumberFormat="1" applyFont="1" applyBorder="1"/>
    <xf numFmtId="0" fontId="0" fillId="0" borderId="87" xfId="0" applyNumberFormat="1" applyFill="1" applyBorder="1" applyAlignment="1">
      <alignment horizontal="center"/>
    </xf>
    <xf numFmtId="0" fontId="0" fillId="0" borderId="48" xfId="0" applyNumberFormat="1" applyFill="1" applyBorder="1" applyAlignment="1">
      <alignment horizontal="center"/>
    </xf>
    <xf numFmtId="0" fontId="0" fillId="0" borderId="86" xfId="0" applyNumberFormat="1" applyFill="1" applyBorder="1" applyAlignment="1">
      <alignment horizontal="center"/>
    </xf>
    <xf numFmtId="0" fontId="0" fillId="0" borderId="88" xfId="0" applyNumberFormat="1" applyFill="1" applyBorder="1" applyAlignment="1">
      <alignment horizontal="center"/>
    </xf>
    <xf numFmtId="0" fontId="22" fillId="0" borderId="63" xfId="0" applyNumberFormat="1" applyFont="1" applyBorder="1"/>
    <xf numFmtId="0" fontId="0" fillId="0" borderId="63" xfId="0" applyNumberFormat="1" applyFill="1" applyBorder="1" applyAlignment="1">
      <alignment horizontal="center"/>
    </xf>
    <xf numFmtId="0" fontId="0" fillId="0" borderId="64" xfId="0" applyNumberFormat="1" applyFill="1" applyBorder="1" applyAlignment="1">
      <alignment horizontal="center"/>
    </xf>
    <xf numFmtId="0" fontId="0" fillId="26" borderId="0" xfId="0" applyNumberFormat="1" applyFill="1" applyAlignment="1">
      <alignment horizontal="center"/>
    </xf>
    <xf numFmtId="0" fontId="0" fillId="0" borderId="31" xfId="0" applyNumberFormat="1" applyBorder="1" applyAlignment="1">
      <alignment horizontal="center" wrapText="1"/>
    </xf>
    <xf numFmtId="0" fontId="0" fillId="0" borderId="81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0" borderId="33" xfId="0" applyNumberFormat="1" applyBorder="1" applyAlignment="1">
      <alignment horizontal="center" wrapText="1"/>
    </xf>
    <xf numFmtId="0" fontId="0" fillId="0" borderId="31" xfId="0" applyNumberFormat="1" applyFill="1" applyBorder="1" applyAlignment="1">
      <alignment horizontal="center" wrapText="1"/>
    </xf>
    <xf numFmtId="0" fontId="0" fillId="0" borderId="33" xfId="0" applyNumberFormat="1" applyBorder="1"/>
    <xf numFmtId="0" fontId="23" fillId="0" borderId="63" xfId="44" applyNumberFormat="1" applyFont="1" applyBorder="1"/>
    <xf numFmtId="0" fontId="0" fillId="0" borderId="77" xfId="0" applyNumberFormat="1" applyBorder="1"/>
    <xf numFmtId="0" fontId="23" fillId="0" borderId="33" xfId="44" applyNumberFormat="1" applyFont="1" applyBorder="1"/>
    <xf numFmtId="0" fontId="0" fillId="25" borderId="33" xfId="0" applyNumberFormat="1" applyFill="1" applyBorder="1" applyAlignment="1">
      <alignment horizontal="center"/>
    </xf>
    <xf numFmtId="0" fontId="17" fillId="0" borderId="35" xfId="0" applyNumberFormat="1" applyFont="1" applyBorder="1" applyAlignment="1">
      <alignment horizontal="center" vertical="center"/>
    </xf>
    <xf numFmtId="0" fontId="23" fillId="0" borderId="77" xfId="44" applyNumberFormat="1" applyFont="1" applyBorder="1"/>
    <xf numFmtId="0" fontId="17" fillId="0" borderId="15" xfId="0" applyNumberFormat="1" applyFont="1" applyBorder="1" applyAlignment="1">
      <alignment horizontal="center" vertical="center"/>
    </xf>
    <xf numFmtId="0" fontId="11" fillId="26" borderId="64" xfId="0" applyNumberFormat="1" applyFont="1" applyFill="1" applyBorder="1" applyAlignment="1">
      <alignment horizontal="center"/>
    </xf>
    <xf numFmtId="0" fontId="0" fillId="24" borderId="0" xfId="0" applyNumberFormat="1" applyFill="1"/>
    <xf numFmtId="0" fontId="12" fillId="26" borderId="0" xfId="28" applyNumberFormat="1" applyFont="1" applyFill="1" applyBorder="1" applyAlignment="1">
      <alignment horizontal="center"/>
    </xf>
    <xf numFmtId="0" fontId="12" fillId="0" borderId="11" xfId="0" applyNumberFormat="1" applyFont="1" applyBorder="1" applyAlignment="1">
      <alignment horizontal="centerContinuous"/>
    </xf>
    <xf numFmtId="0" fontId="0" fillId="0" borderId="53" xfId="0" applyNumberFormat="1" applyBorder="1" applyAlignment="1">
      <alignment horizontal="centerContinuous"/>
    </xf>
    <xf numFmtId="0" fontId="0" fillId="0" borderId="54" xfId="0" applyNumberFormat="1" applyBorder="1" applyAlignment="1">
      <alignment horizontal="centerContinuous"/>
    </xf>
    <xf numFmtId="0" fontId="0" fillId="0" borderId="12" xfId="0" applyNumberFormat="1" applyBorder="1" applyAlignment="1">
      <alignment horizontal="centerContinuous"/>
    </xf>
    <xf numFmtId="0" fontId="0" fillId="0" borderId="50" xfId="0" applyNumberFormat="1" applyBorder="1" applyAlignment="1">
      <alignment horizontal="centerContinuous"/>
    </xf>
    <xf numFmtId="0" fontId="11" fillId="0" borderId="0" xfId="28" applyNumberFormat="1" applyBorder="1" applyAlignment="1">
      <alignment horizontal="centerContinuous"/>
    </xf>
    <xf numFmtId="0" fontId="0" fillId="0" borderId="10" xfId="0" applyNumberFormat="1" applyBorder="1" applyAlignment="1">
      <alignment horizontal="centerContinuous"/>
    </xf>
    <xf numFmtId="0" fontId="11" fillId="24" borderId="28" xfId="0" applyNumberFormat="1" applyFont="1" applyFill="1" applyBorder="1" applyAlignment="1">
      <alignment horizontal="centerContinuous"/>
    </xf>
    <xf numFmtId="0" fontId="11" fillId="24" borderId="33" xfId="0" applyNumberFormat="1" applyFont="1" applyFill="1" applyBorder="1" applyAlignment="1">
      <alignment horizontal="centerContinuous"/>
    </xf>
    <xf numFmtId="0" fontId="16" fillId="28" borderId="31" xfId="0" applyNumberFormat="1" applyFont="1" applyFill="1" applyBorder="1" applyAlignment="1">
      <alignment horizontal="centerContinuous"/>
    </xf>
    <xf numFmtId="0" fontId="16" fillId="28" borderId="57" xfId="0" applyNumberFormat="1" applyFont="1" applyFill="1" applyBorder="1" applyAlignment="1">
      <alignment horizontal="centerContinuous"/>
    </xf>
    <xf numFmtId="0" fontId="11" fillId="0" borderId="57" xfId="0" applyNumberFormat="1" applyFont="1" applyBorder="1" applyAlignment="1">
      <alignment horizontal="center"/>
    </xf>
    <xf numFmtId="0" fontId="0" fillId="0" borderId="33" xfId="0" applyNumberFormat="1" applyBorder="1" applyAlignment="1">
      <alignment horizontal="centerContinuous"/>
    </xf>
    <xf numFmtId="0" fontId="0" fillId="0" borderId="44" xfId="0" applyNumberFormat="1" applyBorder="1" applyAlignment="1">
      <alignment horizontal="centerContinuous"/>
    </xf>
    <xf numFmtId="0" fontId="11" fillId="0" borderId="0" xfId="28" applyNumberFormat="1" applyBorder="1"/>
    <xf numFmtId="0" fontId="0" fillId="0" borderId="59" xfId="0" applyNumberFormat="1" applyBorder="1" applyAlignment="1">
      <alignment horizontal="center"/>
    </xf>
    <xf numFmtId="0" fontId="0" fillId="0" borderId="60" xfId="0" applyNumberFormat="1" applyBorder="1"/>
    <xf numFmtId="0" fontId="0" fillId="0" borderId="45" xfId="0" applyNumberFormat="1" applyBorder="1" applyAlignment="1">
      <alignment horizontal="centerContinuous"/>
    </xf>
    <xf numFmtId="0" fontId="0" fillId="0" borderId="36" xfId="0" applyNumberFormat="1" applyBorder="1" applyAlignment="1">
      <alignment horizontal="centerContinuous"/>
    </xf>
    <xf numFmtId="0" fontId="0" fillId="0" borderId="61" xfId="0" applyNumberFormat="1" applyBorder="1" applyAlignment="1">
      <alignment horizontal="centerContinuous"/>
    </xf>
    <xf numFmtId="0" fontId="11" fillId="0" borderId="36" xfId="0" applyNumberFormat="1" applyFont="1" applyBorder="1" applyAlignment="1">
      <alignment horizontal="centerContinuous"/>
    </xf>
    <xf numFmtId="0" fontId="11" fillId="0" borderId="61" xfId="0" applyNumberFormat="1" applyFon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1" fillId="0" borderId="47" xfId="0" applyNumberFormat="1" applyFont="1" applyBorder="1" applyAlignment="1">
      <alignment horizontal="center"/>
    </xf>
    <xf numFmtId="0" fontId="11" fillId="0" borderId="61" xfId="0" applyNumberFormat="1" applyFont="1" applyBorder="1" applyAlignment="1">
      <alignment horizontal="centerContinuous"/>
    </xf>
    <xf numFmtId="0" fontId="0" fillId="0" borderId="41" xfId="0" applyNumberFormat="1" applyBorder="1"/>
    <xf numFmtId="0" fontId="0" fillId="0" borderId="62" xfId="0" applyNumberFormat="1" applyFill="1" applyBorder="1" applyAlignment="1">
      <alignment horizontal="center"/>
    </xf>
    <xf numFmtId="0" fontId="11" fillId="0" borderId="26" xfId="0" applyNumberFormat="1" applyFont="1" applyFill="1" applyBorder="1" applyAlignment="1">
      <alignment horizontal="center"/>
    </xf>
    <xf numFmtId="0" fontId="11" fillId="0" borderId="43" xfId="0" applyNumberFormat="1" applyFont="1" applyFill="1" applyBorder="1" applyAlignment="1">
      <alignment horizontal="center"/>
    </xf>
    <xf numFmtId="0" fontId="11" fillId="0" borderId="64" xfId="0" applyNumberFormat="1" applyFont="1" applyFill="1" applyBorder="1" applyAlignment="1">
      <alignment horizontal="center"/>
    </xf>
    <xf numFmtId="0" fontId="11" fillId="0" borderId="65" xfId="0" applyNumberFormat="1" applyFont="1" applyFill="1" applyBorder="1" applyAlignment="1">
      <alignment horizontal="center"/>
    </xf>
    <xf numFmtId="0" fontId="11" fillId="0" borderId="34" xfId="44" applyNumberFormat="1" applyFont="1" applyFill="1" applyBorder="1" applyAlignment="1">
      <alignment horizontal="center"/>
    </xf>
    <xf numFmtId="0" fontId="11" fillId="0" borderId="28" xfId="0" applyNumberFormat="1" applyFont="1" applyFill="1" applyBorder="1" applyAlignment="1">
      <alignment horizontal="center"/>
    </xf>
    <xf numFmtId="0" fontId="11" fillId="0" borderId="57" xfId="0" applyNumberFormat="1" applyFont="1" applyFill="1" applyBorder="1" applyAlignment="1">
      <alignment horizontal="center"/>
    </xf>
    <xf numFmtId="0" fontId="11" fillId="0" borderId="30" xfId="0" applyNumberFormat="1" applyFont="1" applyFill="1" applyBorder="1" applyAlignment="1">
      <alignment horizontal="center"/>
    </xf>
    <xf numFmtId="0" fontId="11" fillId="0" borderId="29" xfId="44" applyNumberFormat="1" applyFont="1" applyFill="1" applyBorder="1" applyAlignment="1">
      <alignment horizontal="center"/>
    </xf>
    <xf numFmtId="0" fontId="0" fillId="0" borderId="66" xfId="0" applyNumberFormat="1" applyFill="1" applyBorder="1"/>
    <xf numFmtId="0" fontId="11" fillId="0" borderId="67" xfId="0" applyNumberFormat="1" applyFont="1" applyFill="1" applyBorder="1" applyAlignment="1">
      <alignment horizontal="center"/>
    </xf>
    <xf numFmtId="0" fontId="11" fillId="0" borderId="68" xfId="44" applyNumberFormat="1" applyFont="1" applyFill="1" applyBorder="1" applyAlignment="1">
      <alignment horizontal="center"/>
    </xf>
    <xf numFmtId="0" fontId="11" fillId="0" borderId="69" xfId="0" applyNumberFormat="1" applyFont="1" applyFill="1" applyBorder="1" applyAlignment="1">
      <alignment horizontal="center"/>
    </xf>
    <xf numFmtId="0" fontId="11" fillId="0" borderId="68" xfId="0" applyNumberFormat="1" applyFont="1" applyFill="1" applyBorder="1" applyAlignment="1">
      <alignment horizontal="center"/>
    </xf>
    <xf numFmtId="0" fontId="11" fillId="0" borderId="68" xfId="28" applyNumberFormat="1" applyFont="1" applyFill="1" applyBorder="1" applyAlignment="1">
      <alignment horizontal="center"/>
    </xf>
    <xf numFmtId="0" fontId="11" fillId="0" borderId="71" xfId="28" applyNumberFormat="1" applyFont="1" applyFill="1" applyBorder="1" applyAlignment="1">
      <alignment horizontal="center"/>
    </xf>
    <xf numFmtId="0" fontId="11" fillId="0" borderId="70" xfId="0" applyNumberFormat="1" applyFont="1" applyFill="1" applyBorder="1" applyAlignment="1">
      <alignment horizontal="center"/>
    </xf>
    <xf numFmtId="0" fontId="11" fillId="0" borderId="73" xfId="44" applyNumberFormat="1" applyFont="1" applyFill="1" applyBorder="1" applyAlignment="1">
      <alignment horizontal="center"/>
    </xf>
    <xf numFmtId="0" fontId="11" fillId="0" borderId="0" xfId="44" applyNumberFormat="1" applyFont="1" applyFill="1" applyBorder="1" applyAlignment="1">
      <alignment horizontal="center"/>
    </xf>
    <xf numFmtId="0" fontId="0" fillId="26" borderId="50" xfId="0" applyNumberFormat="1" applyFill="1" applyBorder="1" applyAlignment="1">
      <alignment horizontal="center"/>
    </xf>
    <xf numFmtId="0" fontId="0" fillId="0" borderId="50" xfId="0" applyNumberFormat="1" applyBorder="1"/>
    <xf numFmtId="0" fontId="11" fillId="0" borderId="54" xfId="28" applyNumberFormat="1" applyBorder="1" applyAlignment="1">
      <alignment horizontal="centerContinuous"/>
    </xf>
    <xf numFmtId="0" fontId="11" fillId="0" borderId="69" xfId="0" applyNumberFormat="1" applyFont="1" applyFill="1" applyBorder="1" applyAlignment="1"/>
    <xf numFmtId="0" fontId="17" fillId="0" borderId="0" xfId="28" applyNumberFormat="1" applyFont="1" applyFill="1" applyBorder="1"/>
    <xf numFmtId="0" fontId="0" fillId="0" borderId="0" xfId="0" applyNumberFormat="1" applyAlignment="1">
      <alignment horizontal="left"/>
    </xf>
    <xf numFmtId="0" fontId="11" fillId="0" borderId="0" xfId="28" applyNumberFormat="1" applyAlignment="1">
      <alignment horizontal="left"/>
    </xf>
    <xf numFmtId="0" fontId="12" fillId="24" borderId="0" xfId="0" applyNumberFormat="1" applyFont="1" applyFill="1" applyAlignment="1">
      <alignment horizontal="center"/>
    </xf>
    <xf numFmtId="0" fontId="11" fillId="0" borderId="0" xfId="41" applyNumberFormat="1"/>
    <xf numFmtId="0" fontId="11" fillId="0" borderId="0" xfId="41" applyNumberFormat="1" applyAlignment="1">
      <alignment horizontal="center"/>
    </xf>
    <xf numFmtId="0" fontId="12" fillId="26" borderId="57" xfId="0" applyNumberFormat="1" applyFont="1" applyFill="1" applyBorder="1" applyAlignment="1">
      <alignment horizontal="center"/>
    </xf>
    <xf numFmtId="0" fontId="12" fillId="24" borderId="22" xfId="41" applyNumberFormat="1" applyFont="1" applyFill="1" applyBorder="1" applyAlignment="1">
      <alignment horizontal="center"/>
    </xf>
    <xf numFmtId="0" fontId="0" fillId="24" borderId="64" xfId="0" applyNumberFormat="1" applyFill="1" applyBorder="1" applyAlignment="1">
      <alignment horizontal="center"/>
    </xf>
    <xf numFmtId="0" fontId="12" fillId="0" borderId="43" xfId="41" applyNumberFormat="1" applyFont="1" applyBorder="1" applyAlignment="1">
      <alignment horizontal="center"/>
    </xf>
    <xf numFmtId="0" fontId="12" fillId="0" borderId="0" xfId="28" applyNumberFormat="1" applyFont="1" applyAlignment="1">
      <alignment horizontal="left"/>
    </xf>
    <xf numFmtId="0" fontId="12" fillId="0" borderId="81" xfId="41" applyNumberFormat="1" applyFont="1" applyBorder="1" applyAlignment="1">
      <alignment horizontal="center"/>
    </xf>
    <xf numFmtId="0" fontId="0" fillId="0" borderId="10" xfId="0" applyNumberFormat="1" applyBorder="1" applyAlignment="1">
      <alignment horizontal="left"/>
    </xf>
    <xf numFmtId="0" fontId="12" fillId="0" borderId="11" xfId="28" applyNumberFormat="1" applyFont="1" applyBorder="1" applyAlignment="1">
      <alignment horizontal="centerContinuous"/>
    </xf>
    <xf numFmtId="0" fontId="0" fillId="0" borderId="0" xfId="0" applyNumberFormat="1" applyAlignment="1">
      <alignment horizontal="centerContinuous"/>
    </xf>
    <xf numFmtId="0" fontId="0" fillId="0" borderId="18" xfId="0" applyNumberFormat="1" applyBorder="1" applyAlignment="1">
      <alignment horizontal="left"/>
    </xf>
    <xf numFmtId="0" fontId="12" fillId="0" borderId="19" xfId="28" applyNumberFormat="1" applyFont="1" applyBorder="1" applyAlignment="1">
      <alignment horizontal="center"/>
    </xf>
    <xf numFmtId="0" fontId="12" fillId="0" borderId="20" xfId="0" applyNumberFormat="1" applyFon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11" fillId="0" borderId="22" xfId="0" applyNumberFormat="1" applyFon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12" fillId="0" borderId="22" xfId="0" applyNumberFormat="1" applyFont="1" applyBorder="1" applyAlignment="1">
      <alignment horizontal="center"/>
    </xf>
    <xf numFmtId="0" fontId="0" fillId="0" borderId="27" xfId="0" applyNumberFormat="1" applyBorder="1" applyAlignment="1">
      <alignment horizontal="left"/>
    </xf>
    <xf numFmtId="0" fontId="11" fillId="0" borderId="26" xfId="28" applyNumberFormat="1" applyBorder="1" applyAlignment="1">
      <alignment horizontal="left"/>
    </xf>
    <xf numFmtId="0" fontId="0" fillId="0" borderId="15" xfId="0" applyNumberFormat="1" applyBorder="1" applyAlignment="1">
      <alignment horizontal="left"/>
    </xf>
    <xf numFmtId="0" fontId="0" fillId="0" borderId="13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0" fillId="0" borderId="16" xfId="0" applyNumberFormat="1" applyBorder="1" applyAlignment="1">
      <alignment horizontal="center"/>
    </xf>
    <xf numFmtId="0" fontId="0" fillId="0" borderId="17" xfId="0" applyNumberFormat="1" applyBorder="1" applyAlignment="1">
      <alignment horizontal="center"/>
    </xf>
    <xf numFmtId="0" fontId="12" fillId="0" borderId="14" xfId="0" applyNumberFormat="1" applyFont="1" applyBorder="1" applyAlignment="1">
      <alignment horizontal="center"/>
    </xf>
    <xf numFmtId="0" fontId="0" fillId="0" borderId="14" xfId="0" applyNumberFormat="1" applyBorder="1"/>
    <xf numFmtId="0" fontId="12" fillId="0" borderId="0" xfId="41" applyNumberFormat="1" applyFont="1" applyAlignment="1">
      <alignment horizontal="left"/>
    </xf>
    <xf numFmtId="0" fontId="11" fillId="0" borderId="28" xfId="28" applyNumberFormat="1" applyBorder="1" applyAlignment="1">
      <alignment horizontal="left"/>
    </xf>
    <xf numFmtId="0" fontId="0" fillId="0" borderId="29" xfId="0" applyNumberFormat="1" applyBorder="1" applyAlignment="1">
      <alignment horizontal="left"/>
    </xf>
    <xf numFmtId="0" fontId="0" fillId="0" borderId="31" xfId="0" applyNumberFormat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0" fontId="12" fillId="0" borderId="31" xfId="0" applyNumberFormat="1" applyFont="1" applyBorder="1" applyAlignment="1">
      <alignment horizontal="center"/>
    </xf>
    <xf numFmtId="0" fontId="0" fillId="25" borderId="27" xfId="0" applyNumberFormat="1" applyFill="1" applyBorder="1" applyAlignment="1">
      <alignment horizontal="left"/>
    </xf>
    <xf numFmtId="0" fontId="11" fillId="25" borderId="28" xfId="28" applyNumberFormat="1" applyFill="1" applyBorder="1" applyAlignment="1">
      <alignment horizontal="left"/>
    </xf>
    <xf numFmtId="0" fontId="0" fillId="25" borderId="29" xfId="0" applyNumberFormat="1" applyFill="1" applyBorder="1" applyAlignment="1">
      <alignment horizontal="left"/>
    </xf>
    <xf numFmtId="0" fontId="0" fillId="25" borderId="32" xfId="0" applyNumberFormat="1" applyFill="1" applyBorder="1" applyAlignment="1">
      <alignment horizontal="center"/>
    </xf>
    <xf numFmtId="0" fontId="12" fillId="25" borderId="31" xfId="0" applyNumberFormat="1" applyFont="1" applyFill="1" applyBorder="1" applyAlignment="1">
      <alignment horizontal="center"/>
    </xf>
    <xf numFmtId="0" fontId="0" fillId="25" borderId="31" xfId="0" applyNumberFormat="1" applyFill="1" applyBorder="1"/>
    <xf numFmtId="0" fontId="0" fillId="0" borderId="25" xfId="0" applyNumberFormat="1" applyBorder="1" applyAlignment="1">
      <alignment horizontal="left"/>
    </xf>
    <xf numFmtId="0" fontId="0" fillId="0" borderId="34" xfId="0" applyNumberFormat="1" applyBorder="1" applyAlignment="1">
      <alignment horizontal="left"/>
    </xf>
    <xf numFmtId="0" fontId="0" fillId="0" borderId="77" xfId="0" applyNumberFormat="1" applyBorder="1" applyAlignment="1">
      <alignment horizontal="center"/>
    </xf>
    <xf numFmtId="0" fontId="12" fillId="0" borderId="43" xfId="0" applyNumberFormat="1" applyFont="1" applyBorder="1" applyAlignment="1">
      <alignment horizontal="center"/>
    </xf>
    <xf numFmtId="0" fontId="11" fillId="25" borderId="89" xfId="28" applyNumberFormat="1" applyFill="1" applyBorder="1" applyAlignment="1">
      <alignment horizontal="left"/>
    </xf>
    <xf numFmtId="0" fontId="0" fillId="25" borderId="23" xfId="0" applyNumberFormat="1" applyFill="1" applyBorder="1" applyAlignment="1">
      <alignment horizontal="left"/>
    </xf>
    <xf numFmtId="0" fontId="0" fillId="25" borderId="21" xfId="0" applyNumberFormat="1" applyFill="1" applyBorder="1" applyAlignment="1">
      <alignment horizontal="center"/>
    </xf>
    <xf numFmtId="0" fontId="0" fillId="25" borderId="22" xfId="0" applyNumberFormat="1" applyFill="1" applyBorder="1" applyAlignment="1">
      <alignment horizontal="center"/>
    </xf>
    <xf numFmtId="0" fontId="0" fillId="25" borderId="23" xfId="0" applyNumberFormat="1" applyFill="1" applyBorder="1" applyAlignment="1">
      <alignment horizontal="center"/>
    </xf>
    <xf numFmtId="0" fontId="0" fillId="25" borderId="48" xfId="0" applyNumberFormat="1" applyFill="1" applyBorder="1" applyAlignment="1">
      <alignment horizontal="center"/>
    </xf>
    <xf numFmtId="0" fontId="0" fillId="25" borderId="24" xfId="0" applyNumberFormat="1" applyFill="1" applyBorder="1" applyAlignment="1">
      <alignment horizontal="center"/>
    </xf>
    <xf numFmtId="0" fontId="12" fillId="25" borderId="22" xfId="0" applyNumberFormat="1" applyFont="1" applyFill="1" applyBorder="1" applyAlignment="1">
      <alignment horizontal="center"/>
    </xf>
    <xf numFmtId="0" fontId="0" fillId="25" borderId="22" xfId="0" applyNumberFormat="1" applyFill="1" applyBorder="1"/>
    <xf numFmtId="0" fontId="11" fillId="0" borderId="37" xfId="28" applyNumberFormat="1" applyBorder="1" applyAlignment="1">
      <alignment horizontal="left"/>
    </xf>
    <xf numFmtId="0" fontId="0" fillId="0" borderId="38" xfId="0" applyNumberFormat="1" applyBorder="1" applyAlignment="1">
      <alignment horizontal="left"/>
    </xf>
    <xf numFmtId="0" fontId="0" fillId="0" borderId="49" xfId="0" applyNumberFormat="1" applyBorder="1" applyAlignment="1">
      <alignment horizontal="center"/>
    </xf>
    <xf numFmtId="0" fontId="0" fillId="0" borderId="40" xfId="0" applyNumberFormat="1" applyBorder="1" applyAlignment="1">
      <alignment horizontal="center"/>
    </xf>
    <xf numFmtId="0" fontId="0" fillId="0" borderId="76" xfId="0" applyNumberFormat="1" applyBorder="1" applyAlignment="1">
      <alignment horizontal="center"/>
    </xf>
    <xf numFmtId="0" fontId="0" fillId="0" borderId="78" xfId="0" applyNumberFormat="1" applyBorder="1" applyAlignment="1">
      <alignment horizontal="center"/>
    </xf>
    <xf numFmtId="0" fontId="0" fillId="0" borderId="79" xfId="0" applyNumberFormat="1" applyBorder="1" applyAlignment="1">
      <alignment horizontal="center"/>
    </xf>
    <xf numFmtId="0" fontId="12" fillId="0" borderId="40" xfId="0" applyNumberFormat="1" applyFont="1" applyBorder="1" applyAlignment="1">
      <alignment horizontal="center"/>
    </xf>
    <xf numFmtId="0" fontId="0" fillId="0" borderId="80" xfId="0" applyNumberFormat="1" applyBorder="1" applyAlignment="1">
      <alignment horizontal="center"/>
    </xf>
    <xf numFmtId="0" fontId="0" fillId="0" borderId="38" xfId="0" applyNumberFormat="1" applyBorder="1"/>
    <xf numFmtId="0" fontId="0" fillId="0" borderId="39" xfId="0" applyNumberFormat="1" applyBorder="1" applyAlignment="1">
      <alignment horizontal="center"/>
    </xf>
    <xf numFmtId="0" fontId="12" fillId="24" borderId="0" xfId="0" applyNumberFormat="1" applyFont="1" applyFill="1"/>
    <xf numFmtId="0" fontId="14" fillId="0" borderId="24" xfId="0" applyNumberFormat="1" applyFont="1" applyBorder="1" applyAlignment="1">
      <alignment horizontal="center"/>
    </xf>
    <xf numFmtId="0" fontId="12" fillId="24" borderId="0" xfId="0" applyNumberFormat="1" applyFont="1" applyFill="1" applyBorder="1" applyAlignment="1">
      <alignment horizontal="center"/>
    </xf>
    <xf numFmtId="0" fontId="11" fillId="0" borderId="65" xfId="28" applyNumberFormat="1" applyFill="1" applyBorder="1"/>
    <xf numFmtId="0" fontId="0" fillId="0" borderId="28" xfId="0" applyNumberFormat="1" applyBorder="1" applyAlignment="1">
      <alignment horizontal="left"/>
    </xf>
    <xf numFmtId="0" fontId="11" fillId="0" borderId="30" xfId="28" applyNumberFormat="1" applyFill="1" applyBorder="1"/>
    <xf numFmtId="0" fontId="0" fillId="24" borderId="44" xfId="0" applyNumberFormat="1" applyFill="1" applyBorder="1" applyAlignment="1">
      <alignment horizontal="left"/>
    </xf>
    <xf numFmtId="0" fontId="0" fillId="24" borderId="82" xfId="0" applyNumberFormat="1" applyFill="1" applyBorder="1" applyAlignment="1">
      <alignment horizontal="left"/>
    </xf>
    <xf numFmtId="0" fontId="0" fillId="0" borderId="48" xfId="0" applyNumberFormat="1" applyBorder="1" applyAlignment="1">
      <alignment horizontal="center"/>
    </xf>
    <xf numFmtId="0" fontId="12" fillId="0" borderId="0" xfId="40" applyNumberFormat="1" applyFont="1" applyFill="1" applyAlignment="1">
      <alignment horizontal="center" textRotation="90"/>
    </xf>
    <xf numFmtId="0" fontId="0" fillId="0" borderId="0" xfId="49" applyNumberFormat="1" applyFont="1" applyFill="1" applyAlignment="1">
      <alignment horizontal="center" vertical="center"/>
    </xf>
    <xf numFmtId="0" fontId="43" fillId="0" borderId="0" xfId="50" applyNumberFormat="1" applyFill="1" applyAlignment="1">
      <alignment horizontal="center" vertical="center"/>
    </xf>
    <xf numFmtId="0" fontId="44" fillId="37" borderId="0" xfId="49" applyNumberFormat="1" applyFont="1" applyFill="1" applyAlignment="1"/>
    <xf numFmtId="0" fontId="44" fillId="0" borderId="0" xfId="49" applyNumberFormat="1" applyFont="1" applyAlignment="1"/>
    <xf numFmtId="0" fontId="44" fillId="0" borderId="0" xfId="49" applyNumberFormat="1" applyFont="1" applyFill="1" applyAlignment="1"/>
    <xf numFmtId="0" fontId="0" fillId="0" borderId="0" xfId="49" applyNumberFormat="1" applyFont="1" applyFill="1" applyAlignment="1"/>
    <xf numFmtId="0" fontId="0" fillId="37" borderId="0" xfId="49" applyNumberFormat="1" applyFont="1" applyFill="1" applyAlignment="1"/>
    <xf numFmtId="0" fontId="0" fillId="0" borderId="0" xfId="49" applyNumberFormat="1" applyFont="1" applyAlignment="1"/>
    <xf numFmtId="0" fontId="0" fillId="38" borderId="0" xfId="49" applyNumberFormat="1" applyFont="1" applyFill="1" applyAlignment="1"/>
    <xf numFmtId="0" fontId="43" fillId="0" borderId="0" xfId="50" applyNumberFormat="1" applyAlignment="1"/>
    <xf numFmtId="0" fontId="45" fillId="37" borderId="0" xfId="49" applyNumberFormat="1" applyFont="1" applyFill="1" applyAlignment="1"/>
    <xf numFmtId="0" fontId="46" fillId="39" borderId="0" xfId="49" applyNumberFormat="1" applyFont="1" applyFill="1" applyAlignment="1"/>
    <xf numFmtId="0" fontId="0" fillId="36" borderId="0" xfId="49" applyNumberFormat="1" applyFont="1" applyFill="1" applyAlignment="1"/>
    <xf numFmtId="0" fontId="0" fillId="37" borderId="0" xfId="49" applyNumberFormat="1" applyFont="1" applyFill="1" applyAlignment="1">
      <alignment horizontal="center" vertical="center"/>
    </xf>
    <xf numFmtId="0" fontId="0" fillId="40" borderId="0" xfId="49" applyNumberFormat="1" applyFont="1" applyFill="1" applyAlignment="1"/>
    <xf numFmtId="0" fontId="47" fillId="41" borderId="0" xfId="49" applyNumberFormat="1" applyFont="1" applyFill="1" applyAlignment="1"/>
    <xf numFmtId="0" fontId="0" fillId="41" borderId="0" xfId="49" applyNumberFormat="1" applyFont="1" applyFill="1" applyAlignment="1"/>
    <xf numFmtId="0" fontId="43" fillId="0" borderId="0" xfId="51" applyNumberFormat="1">
      <alignment vertical="center"/>
    </xf>
    <xf numFmtId="0" fontId="0" fillId="42" borderId="0" xfId="49" applyNumberFormat="1" applyFont="1" applyFill="1" applyAlignment="1"/>
    <xf numFmtId="0" fontId="10" fillId="0" borderId="0" xfId="52" applyNumberFormat="1"/>
    <xf numFmtId="0" fontId="48" fillId="0" borderId="0" xfId="53" applyNumberFormat="1" applyAlignment="1" applyProtection="1"/>
    <xf numFmtId="0" fontId="0" fillId="43" borderId="0" xfId="49" applyNumberFormat="1" applyFont="1" applyFill="1" applyAlignment="1"/>
    <xf numFmtId="0" fontId="43" fillId="0" borderId="0" xfId="64" applyNumberFormat="1">
      <alignment vertical="center"/>
    </xf>
    <xf numFmtId="0" fontId="43" fillId="0" borderId="0" xfId="64" applyNumberFormat="1" applyAlignment="1"/>
    <xf numFmtId="0" fontId="7" fillId="0" borderId="0" xfId="52" applyNumberFormat="1" applyFont="1"/>
    <xf numFmtId="0" fontId="54" fillId="0" borderId="0" xfId="83" applyNumberFormat="1" applyFont="1" applyAlignment="1">
      <alignment vertical="center"/>
    </xf>
    <xf numFmtId="178" fontId="4" fillId="0" borderId="0" xfId="83" applyNumberFormat="1" applyAlignment="1">
      <alignment horizontal="center" vertical="center"/>
    </xf>
    <xf numFmtId="0" fontId="4" fillId="0" borderId="0" xfId="83" applyNumberFormat="1" applyAlignment="1">
      <alignment vertical="center"/>
    </xf>
    <xf numFmtId="20" fontId="4" fillId="0" borderId="0" xfId="83" applyNumberFormat="1" applyAlignment="1">
      <alignment vertical="center"/>
    </xf>
    <xf numFmtId="0" fontId="4" fillId="0" borderId="0" xfId="83" applyNumberFormat="1" applyAlignment="1">
      <alignment horizontal="center" vertical="center"/>
    </xf>
    <xf numFmtId="17" fontId="4" fillId="0" borderId="0" xfId="83" applyNumberFormat="1" applyAlignment="1">
      <alignment vertical="center"/>
    </xf>
    <xf numFmtId="14" fontId="4" fillId="0" borderId="0" xfId="83" applyNumberFormat="1" applyAlignment="1">
      <alignment horizontal="center" vertical="center"/>
    </xf>
    <xf numFmtId="16" fontId="4" fillId="0" borderId="0" xfId="83" applyNumberFormat="1" applyAlignment="1">
      <alignment vertical="center"/>
    </xf>
    <xf numFmtId="0" fontId="57" fillId="0" borderId="0" xfId="39" applyNumberFormat="1" applyFont="1" applyFill="1" applyAlignment="1">
      <alignment horizontal="center"/>
    </xf>
    <xf numFmtId="14" fontId="58" fillId="0" borderId="0" xfId="0" applyNumberFormat="1" applyFont="1" applyAlignment="1">
      <alignment horizontal="center" vertical="center"/>
    </xf>
    <xf numFmtId="0" fontId="58" fillId="0" borderId="0" xfId="0" applyNumberFormat="1" applyFont="1" applyAlignment="1">
      <alignment horizontal="left"/>
    </xf>
    <xf numFmtId="0" fontId="58" fillId="0" borderId="0" xfId="0" applyNumberFormat="1" applyFont="1" applyAlignment="1">
      <alignment horizontal="center"/>
    </xf>
    <xf numFmtId="0" fontId="57" fillId="0" borderId="0" xfId="0" applyNumberFormat="1" applyFont="1" applyAlignment="1">
      <alignment horizontal="center"/>
    </xf>
    <xf numFmtId="0" fontId="57" fillId="0" borderId="0" xfId="0" applyNumberFormat="1" applyFont="1" applyAlignment="1">
      <alignment horizontal="right"/>
    </xf>
    <xf numFmtId="0" fontId="59" fillId="0" borderId="0" xfId="0" applyNumberFormat="1" applyFont="1" applyFill="1" applyAlignment="1">
      <alignment horizontal="center" textRotation="90"/>
    </xf>
    <xf numFmtId="0" fontId="58" fillId="0" borderId="0" xfId="0" applyNumberFormat="1" applyFont="1" applyFill="1" applyAlignment="1">
      <alignment horizontal="center" textRotation="90"/>
    </xf>
    <xf numFmtId="2" fontId="58" fillId="0" borderId="0" xfId="0" applyNumberFormat="1" applyFont="1" applyFill="1" applyAlignment="1">
      <alignment horizontal="center" textRotation="90"/>
    </xf>
    <xf numFmtId="2" fontId="57" fillId="35" borderId="0" xfId="0" applyNumberFormat="1" applyFont="1" applyFill="1" applyAlignment="1">
      <alignment horizontal="center"/>
    </xf>
    <xf numFmtId="0" fontId="57" fillId="0" borderId="0" xfId="39" applyNumberFormat="1" applyFont="1"/>
    <xf numFmtId="0" fontId="57" fillId="0" borderId="0" xfId="39" applyNumberFormat="1" applyFont="1" applyAlignment="1">
      <alignment horizontal="center"/>
    </xf>
    <xf numFmtId="0" fontId="57" fillId="0" borderId="0" xfId="39" applyFont="1"/>
    <xf numFmtId="49" fontId="58" fillId="0" borderId="0" xfId="0" applyNumberFormat="1" applyFont="1" applyFill="1" applyAlignment="1">
      <alignment horizontal="center" textRotation="90"/>
    </xf>
    <xf numFmtId="0" fontId="57" fillId="0" borderId="0" xfId="0" applyNumberFormat="1" applyFont="1"/>
    <xf numFmtId="2" fontId="57" fillId="0" borderId="0" xfId="0" applyNumberFormat="1" applyFont="1" applyAlignment="1">
      <alignment horizontal="center"/>
    </xf>
    <xf numFmtId="2" fontId="58" fillId="0" borderId="0" xfId="0" applyNumberFormat="1" applyFont="1" applyAlignment="1">
      <alignment horizontal="center"/>
    </xf>
    <xf numFmtId="0" fontId="57" fillId="0" borderId="0" xfId="0" applyFont="1" applyAlignment="1">
      <alignment horizontal="center"/>
    </xf>
    <xf numFmtId="179" fontId="57" fillId="0" borderId="0" xfId="0" applyNumberFormat="1" applyFont="1" applyAlignment="1">
      <alignment horizontal="center"/>
    </xf>
    <xf numFmtId="0" fontId="57" fillId="29" borderId="0" xfId="0" applyNumberFormat="1" applyFont="1" applyFill="1" applyAlignment="1">
      <alignment horizontal="center"/>
    </xf>
    <xf numFmtId="0" fontId="58" fillId="0" borderId="0" xfId="39" applyNumberFormat="1" applyFont="1"/>
    <xf numFmtId="0" fontId="58" fillId="0" borderId="0" xfId="39" applyNumberFormat="1" applyFont="1" applyFill="1" applyAlignment="1">
      <alignment horizontal="center" textRotation="90"/>
    </xf>
    <xf numFmtId="0" fontId="57" fillId="0" borderId="0" xfId="39" applyNumberFormat="1" applyFont="1" applyFill="1" applyAlignment="1">
      <alignment horizontal="center" textRotation="90"/>
    </xf>
    <xf numFmtId="0" fontId="57" fillId="0" borderId="0" xfId="39" applyNumberFormat="1" applyFont="1" applyAlignment="1">
      <alignment horizontal="right"/>
    </xf>
    <xf numFmtId="0" fontId="60" fillId="27" borderId="0" xfId="39" applyNumberFormat="1" applyFont="1" applyFill="1" applyAlignment="1">
      <alignment horizontal="left"/>
    </xf>
    <xf numFmtId="0" fontId="58" fillId="0" borderId="0" xfId="39" applyNumberFormat="1" applyFont="1" applyFill="1" applyAlignment="1">
      <alignment horizontal="center"/>
    </xf>
    <xf numFmtId="2" fontId="57" fillId="0" borderId="0" xfId="39" applyNumberFormat="1" applyFont="1" applyFill="1" applyAlignment="1">
      <alignment horizontal="center" textRotation="90"/>
    </xf>
    <xf numFmtId="0" fontId="57" fillId="0" borderId="0" xfId="39" applyFont="1" applyFill="1" applyAlignment="1">
      <alignment horizontal="center" textRotation="90"/>
    </xf>
    <xf numFmtId="0" fontId="57" fillId="0" borderId="0" xfId="40" applyNumberFormat="1" applyFont="1" applyFill="1" applyAlignment="1">
      <alignment horizontal="center" textRotation="90"/>
    </xf>
    <xf numFmtId="0" fontId="58" fillId="0" borderId="0" xfId="40" applyNumberFormat="1" applyFont="1" applyFill="1" applyAlignment="1">
      <alignment horizontal="center" textRotation="90"/>
    </xf>
    <xf numFmtId="2" fontId="57" fillId="0" borderId="0" xfId="39" applyNumberFormat="1" applyFont="1"/>
    <xf numFmtId="180" fontId="57" fillId="0" borderId="0" xfId="39" applyNumberFormat="1" applyFont="1" applyAlignment="1">
      <alignment horizontal="right"/>
    </xf>
    <xf numFmtId="0" fontId="61" fillId="0" borderId="0" xfId="39" applyNumberFormat="1" applyFont="1" applyAlignment="1">
      <alignment horizontal="center"/>
    </xf>
    <xf numFmtId="0" fontId="58" fillId="0" borderId="0" xfId="39" applyNumberFormat="1" applyFont="1" applyAlignment="1">
      <alignment horizontal="center"/>
    </xf>
    <xf numFmtId="0" fontId="62" fillId="0" borderId="0" xfId="53" applyNumberFormat="1" applyFont="1" applyFill="1" applyAlignment="1" applyProtection="1">
      <alignment horizontal="center"/>
    </xf>
    <xf numFmtId="2" fontId="57" fillId="0" borderId="0" xfId="39" applyNumberFormat="1" applyFont="1" applyAlignment="1">
      <alignment horizontal="right"/>
    </xf>
    <xf numFmtId="2" fontId="57" fillId="0" borderId="0" xfId="39" applyNumberFormat="1" applyFont="1" applyFill="1" applyAlignment="1">
      <alignment horizontal="right"/>
    </xf>
    <xf numFmtId="2" fontId="57" fillId="0" borderId="0" xfId="39" applyNumberFormat="1" applyFont="1" applyFill="1" applyAlignment="1">
      <alignment horizontal="center"/>
    </xf>
    <xf numFmtId="0" fontId="63" fillId="0" borderId="0" xfId="49" applyNumberFormat="1" applyFont="1" applyFill="1" applyAlignment="1">
      <alignment horizontal="center" vertical="center"/>
    </xf>
    <xf numFmtId="0" fontId="58" fillId="0" borderId="0" xfId="39" applyNumberFormat="1" applyFont="1" applyFill="1" applyAlignment="1">
      <alignment horizontal="left"/>
    </xf>
    <xf numFmtId="0" fontId="48" fillId="0" borderId="0" xfId="53" applyNumberFormat="1" applyFont="1" applyFill="1" applyAlignment="1" applyProtection="1">
      <alignment horizontal="center"/>
    </xf>
    <xf numFmtId="0" fontId="57" fillId="0" borderId="0" xfId="0" applyNumberFormat="1" applyFont="1" applyAlignment="1">
      <alignment horizontal="left"/>
    </xf>
    <xf numFmtId="0" fontId="57" fillId="0" borderId="0" xfId="39" applyNumberFormat="1" applyFont="1" applyAlignment="1">
      <alignment horizontal="left"/>
    </xf>
    <xf numFmtId="14" fontId="58" fillId="0" borderId="0" xfId="39" applyNumberFormat="1" applyFont="1" applyFill="1" applyAlignment="1">
      <alignment horizontal="center"/>
    </xf>
    <xf numFmtId="181" fontId="57" fillId="0" borderId="0" xfId="39" applyNumberFormat="1" applyFont="1" applyFill="1" applyAlignment="1"/>
    <xf numFmtId="0" fontId="63" fillId="0" borderId="0" xfId="39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182" fontId="57" fillId="0" borderId="0" xfId="39" applyNumberFormat="1" applyFont="1" applyAlignment="1">
      <alignment horizontal="center"/>
    </xf>
    <xf numFmtId="0" fontId="57" fillId="47" borderId="0" xfId="39" applyNumberFormat="1" applyFont="1" applyFill="1" applyAlignment="1">
      <alignment horizontal="center"/>
    </xf>
    <xf numFmtId="2" fontId="57" fillId="48" borderId="0" xfId="39" applyNumberFormat="1" applyFont="1" applyFill="1" applyAlignment="1">
      <alignment horizontal="right"/>
    </xf>
    <xf numFmtId="181" fontId="57" fillId="48" borderId="0" xfId="39" applyNumberFormat="1" applyFont="1" applyFill="1" applyAlignment="1"/>
    <xf numFmtId="0" fontId="64" fillId="0" borderId="0" xfId="39" applyNumberFormat="1" applyFont="1" applyFill="1" applyAlignment="1">
      <alignment horizontal="center" textRotation="90"/>
    </xf>
    <xf numFmtId="0" fontId="64" fillId="0" borderId="0" xfId="39" applyNumberFormat="1" applyFont="1" applyFill="1" applyAlignment="1">
      <alignment horizontal="center"/>
    </xf>
    <xf numFmtId="2" fontId="63" fillId="0" borderId="0" xfId="39" applyNumberFormat="1" applyFont="1" applyFill="1" applyAlignment="1">
      <alignment horizontal="center" textRotation="90"/>
    </xf>
    <xf numFmtId="0" fontId="63" fillId="0" borderId="0" xfId="39" applyNumberFormat="1" applyFont="1" applyFill="1" applyAlignment="1">
      <alignment horizontal="center" textRotation="90"/>
    </xf>
    <xf numFmtId="1" fontId="63" fillId="0" borderId="0" xfId="63" applyNumberFormat="1" applyFont="1" applyAlignment="1">
      <alignment horizontal="center"/>
    </xf>
    <xf numFmtId="1" fontId="63" fillId="0" borderId="57" xfId="63" applyNumberFormat="1" applyFont="1" applyBorder="1" applyAlignment="1">
      <alignment horizontal="center"/>
    </xf>
    <xf numFmtId="180" fontId="63" fillId="0" borderId="31" xfId="63" applyNumberFormat="1" applyFont="1" applyBorder="1" applyAlignment="1">
      <alignment horizontal="left"/>
    </xf>
    <xf numFmtId="0" fontId="63" fillId="0" borderId="31" xfId="63" applyFont="1" applyBorder="1" applyAlignment="1"/>
    <xf numFmtId="0" fontId="64" fillId="0" borderId="31" xfId="122" applyFont="1" applyFill="1" applyBorder="1" applyAlignment="1">
      <alignment horizontal="center"/>
    </xf>
    <xf numFmtId="0" fontId="64" fillId="0" borderId="31" xfId="63" applyFont="1" applyBorder="1" applyAlignment="1">
      <alignment horizontal="center"/>
    </xf>
    <xf numFmtId="0" fontId="63" fillId="0" borderId="0" xfId="63" applyFont="1" applyAlignment="1">
      <alignment horizontal="center"/>
    </xf>
    <xf numFmtId="0" fontId="63" fillId="0" borderId="31" xfId="63" applyFont="1" applyBorder="1" applyAlignment="1">
      <alignment horizontal="center"/>
    </xf>
    <xf numFmtId="2" fontId="63" fillId="0" borderId="31" xfId="63" applyNumberFormat="1" applyFont="1" applyBorder="1" applyAlignment="1">
      <alignment horizontal="center"/>
    </xf>
    <xf numFmtId="2" fontId="63" fillId="0" borderId="0" xfId="63" applyNumberFormat="1" applyFont="1" applyAlignment="1">
      <alignment horizontal="center"/>
    </xf>
    <xf numFmtId="2" fontId="56" fillId="0" borderId="31" xfId="63" applyNumberFormat="1" applyFont="1" applyBorder="1" applyAlignment="1">
      <alignment horizontal="center"/>
    </xf>
    <xf numFmtId="15" fontId="63" fillId="0" borderId="0" xfId="63" applyNumberFormat="1" applyFont="1" applyAlignment="1">
      <alignment horizontal="center"/>
    </xf>
    <xf numFmtId="0" fontId="64" fillId="0" borderId="31" xfId="63" applyNumberFormat="1" applyFont="1" applyBorder="1" applyAlignment="1">
      <alignment horizontal="center"/>
    </xf>
    <xf numFmtId="0" fontId="57" fillId="0" borderId="0" xfId="39" applyNumberFormat="1" applyFont="1" applyFill="1" applyAlignment="1">
      <alignment horizontal="right"/>
    </xf>
    <xf numFmtId="0" fontId="68" fillId="0" borderId="0" xfId="40" applyNumberFormat="1" applyFont="1" applyFill="1" applyAlignment="1">
      <alignment horizontal="center" vertical="top" textRotation="255"/>
    </xf>
    <xf numFmtId="0" fontId="57" fillId="0" borderId="0" xfId="39" applyNumberFormat="1" applyFont="1" applyAlignment="1">
      <alignment horizontal="center" vertical="center"/>
    </xf>
    <xf numFmtId="0" fontId="63" fillId="0" borderId="0" xfId="0" applyNumberFormat="1" applyFont="1" applyAlignment="1">
      <alignment horizontal="center"/>
    </xf>
    <xf numFmtId="0" fontId="63" fillId="0" borderId="0" xfId="39" applyNumberFormat="1" applyFont="1" applyFill="1" applyAlignment="1">
      <alignment horizontal="left"/>
    </xf>
    <xf numFmtId="0" fontId="64" fillId="0" borderId="0" xfId="39" applyNumberFormat="1" applyFont="1" applyFill="1" applyAlignment="1">
      <alignment horizontal="left"/>
    </xf>
    <xf numFmtId="14" fontId="64" fillId="0" borderId="0" xfId="39" applyNumberFormat="1" applyFont="1" applyFill="1" applyAlignment="1">
      <alignment horizontal="center"/>
    </xf>
    <xf numFmtId="14" fontId="63" fillId="0" borderId="0" xfId="39" applyNumberFormat="1" applyFont="1" applyFill="1" applyAlignment="1">
      <alignment horizontal="center"/>
    </xf>
    <xf numFmtId="14" fontId="64" fillId="0" borderId="0" xfId="39" applyNumberFormat="1" applyFont="1" applyFill="1" applyAlignment="1">
      <alignment horizontal="left"/>
    </xf>
    <xf numFmtId="0" fontId="64" fillId="0" borderId="0" xfId="39" applyNumberFormat="1" applyFont="1" applyAlignment="1">
      <alignment horizontal="center"/>
    </xf>
    <xf numFmtId="0" fontId="63" fillId="0" borderId="0" xfId="39" applyNumberFormat="1" applyFont="1" applyAlignment="1">
      <alignment horizontal="right"/>
    </xf>
    <xf numFmtId="179" fontId="64" fillId="0" borderId="31" xfId="63" applyNumberFormat="1" applyFont="1" applyBorder="1" applyAlignment="1">
      <alignment horizontal="center"/>
    </xf>
    <xf numFmtId="0" fontId="57" fillId="0" borderId="0" xfId="0" applyNumberFormat="1" applyFont="1" applyAlignment="1">
      <alignment vertical="center"/>
    </xf>
    <xf numFmtId="1" fontId="63" fillId="0" borderId="0" xfId="63" applyNumberFormat="1" applyFont="1" applyAlignment="1">
      <alignment horizontal="center" vertical="center"/>
    </xf>
    <xf numFmtId="1" fontId="63" fillId="0" borderId="57" xfId="63" applyNumberFormat="1" applyFont="1" applyBorder="1" applyAlignment="1">
      <alignment horizontal="center" vertical="center"/>
    </xf>
    <xf numFmtId="0" fontId="57" fillId="0" borderId="0" xfId="39" applyNumberFormat="1" applyFont="1" applyAlignment="1">
      <alignment vertical="center"/>
    </xf>
    <xf numFmtId="181" fontId="57" fillId="0" borderId="0" xfId="39" applyNumberFormat="1" applyFont="1" applyFill="1" applyAlignment="1">
      <alignment horizontal="right"/>
    </xf>
    <xf numFmtId="0" fontId="58" fillId="0" borderId="0" xfId="40" applyNumberFormat="1" applyFont="1" applyFill="1" applyAlignment="1">
      <alignment horizontal="center" vertical="center" textRotation="90"/>
    </xf>
    <xf numFmtId="0" fontId="58" fillId="0" borderId="0" xfId="0" applyNumberFormat="1" applyFont="1" applyFill="1" applyAlignment="1">
      <alignment horizontal="center" vertical="center" textRotation="90"/>
    </xf>
    <xf numFmtId="0" fontId="57" fillId="0" borderId="0" xfId="0" applyNumberFormat="1" applyFont="1" applyAlignment="1">
      <alignment horizontal="center" vertical="center"/>
    </xf>
    <xf numFmtId="0" fontId="65" fillId="0" borderId="0" xfId="40" applyNumberFormat="1" applyFont="1" applyFill="1" applyAlignment="1">
      <alignment horizontal="center" vertical="center" textRotation="255"/>
    </xf>
    <xf numFmtId="14" fontId="63" fillId="0" borderId="0" xfId="39" applyNumberFormat="1" applyFont="1" applyFill="1" applyAlignment="1">
      <alignment horizontal="left"/>
    </xf>
    <xf numFmtId="182" fontId="57" fillId="0" borderId="0" xfId="39" applyNumberFormat="1" applyFont="1" applyFill="1" applyAlignment="1">
      <alignment horizontal="center"/>
    </xf>
    <xf numFmtId="0" fontId="57" fillId="0" borderId="0" xfId="0" applyNumberFormat="1" applyFont="1" applyFill="1" applyAlignment="1">
      <alignment horizontal="center"/>
    </xf>
    <xf numFmtId="0" fontId="58" fillId="0" borderId="0" xfId="39" applyNumberFormat="1" applyFont="1" applyAlignment="1">
      <alignment horizontal="center" textRotation="90"/>
    </xf>
    <xf numFmtId="0" fontId="58" fillId="0" borderId="0" xfId="39" applyNumberFormat="1" applyFont="1" applyAlignment="1">
      <alignment textRotation="90"/>
    </xf>
    <xf numFmtId="0" fontId="69" fillId="0" borderId="0" xfId="40" applyNumberFormat="1" applyFont="1" applyFill="1" applyAlignment="1">
      <alignment horizontal="center" vertical="top" textRotation="255"/>
    </xf>
    <xf numFmtId="0" fontId="56" fillId="0" borderId="0" xfId="0" applyFont="1" applyFill="1" applyAlignment="1">
      <alignment horizontal="center"/>
    </xf>
    <xf numFmtId="0" fontId="22" fillId="0" borderId="0" xfId="49" applyNumberFormat="1" applyFont="1" applyFill="1" applyAlignment="1">
      <alignment horizontal="center" vertical="center"/>
    </xf>
    <xf numFmtId="0" fontId="63" fillId="0" borderId="0" xfId="0" applyFont="1" applyAlignment="1">
      <alignment horizontal="center"/>
    </xf>
    <xf numFmtId="0" fontId="11" fillId="0" borderId="0" xfId="39" applyNumberFormat="1" applyFont="1"/>
    <xf numFmtId="0" fontId="11" fillId="0" borderId="0" xfId="39" applyNumberFormat="1" applyFont="1" applyAlignment="1">
      <alignment horizontal="center" vertical="center"/>
    </xf>
    <xf numFmtId="0" fontId="22" fillId="0" borderId="0" xfId="39" applyNumberFormat="1" applyFont="1" applyFill="1" applyAlignment="1">
      <alignment horizontal="center"/>
    </xf>
    <xf numFmtId="0" fontId="72" fillId="0" borderId="0" xfId="39" applyNumberFormat="1" applyFont="1" applyFill="1" applyAlignment="1">
      <alignment horizontal="center"/>
    </xf>
    <xf numFmtId="0" fontId="11" fillId="0" borderId="0" xfId="39" applyNumberFormat="1" applyFont="1" applyFill="1" applyAlignment="1">
      <alignment horizontal="center"/>
    </xf>
    <xf numFmtId="0" fontId="22" fillId="0" borderId="0" xfId="39" applyNumberFormat="1" applyFont="1" applyAlignment="1">
      <alignment horizontal="center"/>
    </xf>
    <xf numFmtId="0" fontId="11" fillId="0" borderId="0" xfId="39" applyNumberFormat="1" applyFont="1" applyAlignment="1">
      <alignment horizontal="center"/>
    </xf>
    <xf numFmtId="0" fontId="11" fillId="0" borderId="0" xfId="39" applyNumberFormat="1" applyFont="1" applyAlignment="1">
      <alignment vertical="center"/>
    </xf>
    <xf numFmtId="0" fontId="56" fillId="49" borderId="0" xfId="0" applyFont="1" applyFill="1" applyAlignment="1">
      <alignment horizontal="center"/>
    </xf>
    <xf numFmtId="0" fontId="57" fillId="0" borderId="0" xfId="0" applyNumberFormat="1" applyFont="1" applyAlignment="1"/>
    <xf numFmtId="180" fontId="63" fillId="0" borderId="31" xfId="63" applyNumberFormat="1" applyFont="1" applyBorder="1" applyAlignment="1"/>
    <xf numFmtId="0" fontId="60" fillId="27" borderId="0" xfId="39" applyNumberFormat="1" applyFont="1" applyFill="1" applyAlignment="1"/>
    <xf numFmtId="0" fontId="57" fillId="0" borderId="0" xfId="39" applyNumberFormat="1" applyFont="1" applyAlignment="1"/>
    <xf numFmtId="0" fontId="64" fillId="0" borderId="0" xfId="39" applyNumberFormat="1" applyFont="1" applyFill="1" applyAlignment="1"/>
    <xf numFmtId="0" fontId="63" fillId="0" borderId="0" xfId="39" applyNumberFormat="1" applyFont="1" applyFill="1" applyAlignment="1"/>
    <xf numFmtId="0" fontId="58" fillId="0" borderId="0" xfId="39" applyNumberFormat="1" applyFont="1" applyFill="1" applyAlignment="1"/>
    <xf numFmtId="180" fontId="63" fillId="0" borderId="31" xfId="63" applyNumberFormat="1" applyFont="1" applyBorder="1" applyAlignment="1">
      <alignment horizontal="center"/>
    </xf>
    <xf numFmtId="0" fontId="60" fillId="27" borderId="0" xfId="39" applyNumberFormat="1" applyFont="1" applyFill="1" applyAlignment="1">
      <alignment horizontal="center"/>
    </xf>
    <xf numFmtId="177" fontId="63" fillId="0" borderId="0" xfId="85" applyNumberFormat="1" applyFont="1" applyAlignment="1">
      <alignment horizontal="right"/>
    </xf>
    <xf numFmtId="0" fontId="22" fillId="0" borderId="0" xfId="49" applyNumberFormat="1" applyFont="1" applyFill="1" applyAlignment="1">
      <alignment horizontal="center"/>
    </xf>
    <xf numFmtId="0" fontId="22" fillId="36" borderId="0" xfId="49" applyNumberFormat="1" applyFont="1" applyFill="1" applyAlignment="1">
      <alignment horizontal="center"/>
    </xf>
    <xf numFmtId="0" fontId="22" fillId="49" borderId="0" xfId="49" applyNumberFormat="1" applyFont="1" applyFill="1" applyAlignment="1">
      <alignment horizontal="center"/>
    </xf>
    <xf numFmtId="0" fontId="72" fillId="0" borderId="0" xfId="49" applyNumberFormat="1" applyFont="1" applyFill="1" applyAlignment="1">
      <alignment horizontal="center"/>
    </xf>
    <xf numFmtId="0" fontId="22" fillId="0" borderId="0" xfId="39" applyNumberFormat="1" applyFont="1" applyAlignment="1"/>
    <xf numFmtId="0" fontId="11" fillId="0" borderId="0" xfId="39" applyNumberFormat="1" applyFont="1" applyAlignment="1"/>
    <xf numFmtId="14" fontId="64" fillId="0" borderId="0" xfId="0" applyNumberFormat="1" applyFont="1" applyAlignment="1">
      <alignment horizontal="center"/>
    </xf>
    <xf numFmtId="0" fontId="63" fillId="0" borderId="0" xfId="39" applyNumberFormat="1" applyFont="1" applyAlignment="1"/>
    <xf numFmtId="14" fontId="58" fillId="0" borderId="0" xfId="0" applyNumberFormat="1" applyFont="1" applyAlignment="1">
      <alignment horizontal="center"/>
    </xf>
    <xf numFmtId="177" fontId="64" fillId="0" borderId="0" xfId="85" applyNumberFormat="1" applyFont="1" applyAlignment="1">
      <alignment horizontal="right"/>
    </xf>
    <xf numFmtId="0" fontId="73" fillId="0" borderId="0" xfId="49" applyNumberFormat="1" applyFont="1" applyFill="1" applyAlignment="1">
      <alignment horizontal="center"/>
    </xf>
    <xf numFmtId="0" fontId="75" fillId="0" borderId="0" xfId="49" applyNumberFormat="1" applyFont="1" applyFill="1" applyAlignment="1">
      <alignment horizontal="center"/>
    </xf>
    <xf numFmtId="0" fontId="22" fillId="0" borderId="0" xfId="39" applyNumberFormat="1" applyFont="1" applyFill="1" applyAlignment="1"/>
    <xf numFmtId="0" fontId="74" fillId="0" borderId="0" xfId="49" applyNumberFormat="1" applyFont="1" applyFill="1" applyAlignment="1">
      <alignment horizontal="center"/>
    </xf>
    <xf numFmtId="0" fontId="72" fillId="36" borderId="0" xfId="49" applyNumberFormat="1" applyFont="1" applyFill="1" applyAlignment="1">
      <alignment horizontal="center"/>
    </xf>
    <xf numFmtId="177" fontId="64" fillId="0" borderId="0" xfId="85" applyNumberFormat="1" applyFont="1" applyFill="1" applyAlignment="1">
      <alignment horizontal="right"/>
    </xf>
    <xf numFmtId="0" fontId="76" fillId="0" borderId="0" xfId="49" applyNumberFormat="1" applyFont="1" applyFill="1" applyAlignment="1">
      <alignment horizontal="center"/>
    </xf>
    <xf numFmtId="14" fontId="63" fillId="0" borderId="0" xfId="49" applyNumberFormat="1" applyFont="1" applyFill="1" applyAlignment="1">
      <alignment horizontal="center"/>
    </xf>
    <xf numFmtId="0" fontId="63" fillId="0" borderId="0" xfId="49" applyNumberFormat="1" applyFont="1" applyFill="1" applyAlignment="1">
      <alignment horizontal="center"/>
    </xf>
    <xf numFmtId="0" fontId="63" fillId="0" borderId="0" xfId="49" applyNumberFormat="1" applyFont="1" applyFill="1" applyAlignment="1">
      <alignment horizontal="left"/>
    </xf>
    <xf numFmtId="14" fontId="64" fillId="0" borderId="0" xfId="49" applyNumberFormat="1" applyFont="1" applyFill="1" applyAlignment="1">
      <alignment horizontal="center"/>
    </xf>
    <xf numFmtId="0" fontId="64" fillId="0" borderId="0" xfId="49" applyNumberFormat="1" applyFont="1" applyFill="1" applyAlignment="1">
      <alignment horizontal="center"/>
    </xf>
    <xf numFmtId="0" fontId="64" fillId="0" borderId="0" xfId="49" applyNumberFormat="1" applyFont="1" applyFill="1" applyAlignment="1">
      <alignment horizontal="left"/>
    </xf>
    <xf numFmtId="0" fontId="63" fillId="0" borderId="0" xfId="49" applyNumberFormat="1" applyFont="1" applyFill="1" applyAlignment="1"/>
    <xf numFmtId="0" fontId="64" fillId="0" borderId="0" xfId="49" applyNumberFormat="1" applyFont="1" applyFill="1" applyAlignment="1"/>
    <xf numFmtId="177" fontId="63" fillId="0" borderId="0" xfId="85" applyNumberFormat="1" applyFont="1" applyFill="1" applyAlignment="1">
      <alignment horizontal="right"/>
    </xf>
    <xf numFmtId="0" fontId="22" fillId="36" borderId="0" xfId="39" applyNumberFormat="1" applyFont="1" applyFill="1" applyAlignment="1">
      <alignment horizontal="center"/>
    </xf>
    <xf numFmtId="0" fontId="11" fillId="0" borderId="0" xfId="39" applyNumberFormat="1" applyFont="1" applyFill="1" applyAlignment="1"/>
    <xf numFmtId="14" fontId="58" fillId="0" borderId="0" xfId="0" applyNumberFormat="1" applyFont="1" applyFill="1" applyAlignment="1">
      <alignment horizontal="center"/>
    </xf>
    <xf numFmtId="0" fontId="57" fillId="0" borderId="0" xfId="39" applyNumberFormat="1" applyFont="1" applyFill="1" applyAlignment="1"/>
    <xf numFmtId="0" fontId="22" fillId="0" borderId="0" xfId="40" applyNumberFormat="1" applyFont="1" applyFill="1" applyAlignment="1">
      <alignment horizontal="center" textRotation="255"/>
    </xf>
    <xf numFmtId="0" fontId="22" fillId="0" borderId="0" xfId="40" applyNumberFormat="1" applyFont="1" applyFill="1" applyAlignment="1">
      <alignment horizontal="left" textRotation="255"/>
    </xf>
    <xf numFmtId="0" fontId="11" fillId="0" borderId="0" xfId="40" applyNumberFormat="1" applyFont="1" applyFill="1" applyAlignment="1">
      <alignment horizontal="left" textRotation="255"/>
    </xf>
    <xf numFmtId="0" fontId="57" fillId="0" borderId="0" xfId="40" applyNumberFormat="1" applyFont="1" applyFill="1" applyAlignment="1">
      <alignment horizontal="left" textRotation="255"/>
    </xf>
    <xf numFmtId="184" fontId="63" fillId="0" borderId="31" xfId="63" applyNumberFormat="1" applyFont="1" applyBorder="1" applyAlignment="1">
      <alignment horizontal="center"/>
    </xf>
    <xf numFmtId="0" fontId="63" fillId="49" borderId="0" xfId="39" applyNumberFormat="1" applyFont="1" applyFill="1" applyAlignment="1">
      <alignment horizontal="center"/>
    </xf>
    <xf numFmtId="0" fontId="58" fillId="50" borderId="0" xfId="40" applyNumberFormat="1" applyFont="1" applyFill="1" applyAlignment="1">
      <alignment horizontal="center" textRotation="90"/>
    </xf>
    <xf numFmtId="0" fontId="22" fillId="50" borderId="0" xfId="49" applyNumberFormat="1" applyFont="1" applyFill="1" applyAlignment="1">
      <alignment horizontal="center"/>
    </xf>
    <xf numFmtId="0" fontId="72" fillId="50" borderId="0" xfId="49" applyNumberFormat="1" applyFont="1" applyFill="1" applyAlignment="1">
      <alignment horizontal="center"/>
    </xf>
    <xf numFmtId="0" fontId="74" fillId="36" borderId="0" xfId="49" applyNumberFormat="1" applyFont="1" applyFill="1" applyAlignment="1">
      <alignment horizontal="center"/>
    </xf>
    <xf numFmtId="0" fontId="64" fillId="49" borderId="0" xfId="39" applyNumberFormat="1" applyFont="1" applyFill="1" applyAlignment="1">
      <alignment horizontal="center"/>
    </xf>
    <xf numFmtId="0" fontId="58" fillId="50" borderId="0" xfId="39" applyNumberFormat="1" applyFont="1" applyFill="1" applyAlignment="1">
      <alignment horizontal="center" textRotation="90"/>
    </xf>
    <xf numFmtId="0" fontId="63" fillId="49" borderId="0" xfId="49" applyNumberFormat="1" applyFont="1" applyFill="1" applyAlignment="1">
      <alignment horizontal="center"/>
    </xf>
    <xf numFmtId="185" fontId="72" fillId="0" borderId="0" xfId="49" applyNumberFormat="1" applyFont="1" applyFill="1" applyAlignment="1">
      <alignment horizontal="center"/>
    </xf>
    <xf numFmtId="0" fontId="75" fillId="36" borderId="0" xfId="49" applyNumberFormat="1" applyFont="1" applyFill="1" applyAlignment="1">
      <alignment horizontal="center"/>
    </xf>
    <xf numFmtId="0" fontId="64" fillId="49" borderId="0" xfId="49" applyNumberFormat="1" applyFont="1" applyFill="1" applyAlignment="1">
      <alignment horizontal="center"/>
    </xf>
    <xf numFmtId="0" fontId="74" fillId="0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22" fillId="50" borderId="0" xfId="39" applyNumberFormat="1" applyFont="1" applyFill="1" applyAlignment="1">
      <alignment horizontal="center"/>
    </xf>
    <xf numFmtId="0" fontId="22" fillId="51" borderId="0" xfId="49" applyNumberFormat="1" applyFont="1" applyFill="1" applyAlignment="1">
      <alignment horizontal="center"/>
    </xf>
    <xf numFmtId="14" fontId="64" fillId="52" borderId="0" xfId="39" applyNumberFormat="1" applyFont="1" applyFill="1" applyAlignment="1">
      <alignment horizontal="center"/>
    </xf>
    <xf numFmtId="14" fontId="63" fillId="52" borderId="0" xfId="39" applyNumberFormat="1" applyFont="1" applyFill="1" applyAlignment="1">
      <alignment horizontal="center"/>
    </xf>
    <xf numFmtId="0" fontId="73" fillId="0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57" fillId="47" borderId="0" xfId="39" applyNumberFormat="1" applyFont="1" applyFill="1" applyAlignment="1">
      <alignment horizontal="center"/>
    </xf>
    <xf numFmtId="0" fontId="72" fillId="36" borderId="0" xfId="39" applyNumberFormat="1" applyFont="1" applyFill="1" applyAlignment="1">
      <alignment horizontal="center"/>
    </xf>
    <xf numFmtId="0" fontId="11" fillId="50" borderId="0" xfId="39" applyNumberFormat="1" applyFont="1" applyFill="1" applyAlignment="1">
      <alignment horizontal="center"/>
    </xf>
    <xf numFmtId="180" fontId="57" fillId="0" borderId="0" xfId="39" applyNumberFormat="1" applyFont="1" applyAlignment="1">
      <alignment horizontal="center"/>
    </xf>
    <xf numFmtId="0" fontId="68" fillId="0" borderId="0" xfId="40" applyNumberFormat="1" applyFont="1" applyFill="1" applyAlignment="1">
      <alignment horizontal="center" vertical="center" textRotation="255"/>
    </xf>
    <xf numFmtId="0" fontId="0" fillId="0" borderId="0" xfId="39" applyNumberFormat="1" applyFont="1" applyFill="1" applyAlignment="1">
      <alignment horizontal="center"/>
    </xf>
    <xf numFmtId="0" fontId="22" fillId="49" borderId="0" xfId="39" applyNumberFormat="1" applyFont="1" applyFill="1" applyAlignment="1">
      <alignment horizontal="center"/>
    </xf>
    <xf numFmtId="0" fontId="46" fillId="36" borderId="0" xfId="49" applyNumberFormat="1" applyFont="1" applyFill="1" applyAlignment="1">
      <alignment horizontal="center"/>
    </xf>
    <xf numFmtId="0" fontId="0" fillId="0" borderId="81" xfId="0" applyNumberFormat="1" applyBorder="1" applyAlignment="1">
      <alignment horizontal="center" vertical="center" textRotation="90"/>
    </xf>
    <xf numFmtId="0" fontId="0" fillId="0" borderId="43" xfId="0" applyNumberFormat="1" applyBorder="1" applyAlignment="1">
      <alignment horizontal="center" vertical="center" textRotation="90"/>
    </xf>
    <xf numFmtId="0" fontId="0" fillId="0" borderId="22" xfId="0" applyNumberFormat="1" applyBorder="1" applyAlignment="1">
      <alignment vertical="justify" textRotation="90" wrapText="1"/>
    </xf>
    <xf numFmtId="0" fontId="0" fillId="0" borderId="63" xfId="0" applyNumberFormat="1" applyBorder="1" applyAlignment="1"/>
    <xf numFmtId="0" fontId="12" fillId="0" borderId="22" xfId="0" applyNumberFormat="1" applyFont="1" applyBorder="1" applyAlignment="1">
      <alignment horizontal="center" vertical="center" textRotation="90"/>
    </xf>
    <xf numFmtId="0" fontId="12" fillId="0" borderId="81" xfId="0" applyNumberFormat="1" applyFont="1" applyBorder="1" applyAlignment="1">
      <alignment horizontal="center" vertical="center" textRotation="90"/>
    </xf>
    <xf numFmtId="0" fontId="12" fillId="0" borderId="43" xfId="0" applyNumberFormat="1" applyFont="1" applyBorder="1" applyAlignment="1">
      <alignment horizontal="center" vertical="center" textRotation="90"/>
    </xf>
    <xf numFmtId="0" fontId="12" fillId="26" borderId="22" xfId="0" applyNumberFormat="1" applyFont="1" applyFill="1" applyBorder="1" applyAlignment="1">
      <alignment horizontal="center" vertical="center" textRotation="90"/>
    </xf>
    <xf numFmtId="0" fontId="12" fillId="26" borderId="81" xfId="0" applyNumberFormat="1" applyFont="1" applyFill="1" applyBorder="1" applyAlignment="1">
      <alignment horizontal="center" vertical="center" textRotation="90"/>
    </xf>
    <xf numFmtId="0" fontId="12" fillId="26" borderId="43" xfId="0" applyNumberFormat="1" applyFont="1" applyFill="1" applyBorder="1" applyAlignment="1">
      <alignment horizontal="center" vertical="center" textRotation="90"/>
    </xf>
    <xf numFmtId="0" fontId="0" fillId="0" borderId="57" xfId="0" applyNumberFormat="1" applyBorder="1" applyAlignment="1">
      <alignment horizontal="center"/>
    </xf>
    <xf numFmtId="0" fontId="0" fillId="0" borderId="32" xfId="0" applyNumberFormat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0" fontId="17" fillId="0" borderId="57" xfId="0" applyNumberFormat="1" applyFont="1" applyBorder="1" applyAlignment="1">
      <alignment horizontal="center"/>
    </xf>
    <xf numFmtId="0" fontId="17" fillId="0" borderId="32" xfId="0" applyNumberFormat="1" applyFont="1" applyBorder="1" applyAlignment="1">
      <alignment horizontal="center"/>
    </xf>
    <xf numFmtId="0" fontId="0" fillId="0" borderId="24" xfId="0" applyNumberFormat="1" applyBorder="1" applyAlignment="1">
      <alignment vertical="justify" textRotation="90" wrapText="1"/>
    </xf>
  </cellXfs>
  <cellStyles count="31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Bad 2" xfId="54"/>
    <cellStyle name="Calculation" xfId="26" builtinId="22" customBuiltin="1"/>
    <cellStyle name="Check Cell" xfId="27" builtinId="23" customBuiltin="1"/>
    <cellStyle name="Check Cell 2" xfId="55"/>
    <cellStyle name="Comma" xfId="28" builtinId="3"/>
    <cellStyle name="Comma 2" xfId="29"/>
    <cellStyle name="Comma 3" xfId="120"/>
    <cellStyle name="Comma 3 2" xfId="199"/>
    <cellStyle name="Comma 3 2 2" xfId="310"/>
    <cellStyle name="Comma 3 3" xfId="160"/>
    <cellStyle name="Comma 3 3 2" xfId="273"/>
    <cellStyle name="Comma 3 4" xfId="236"/>
    <cellStyle name="Comma 4" xfId="96"/>
    <cellStyle name="Comma 4 2" xfId="190"/>
    <cellStyle name="Comma 4 2 2" xfId="301"/>
    <cellStyle name="Comma 4 3" xfId="151"/>
    <cellStyle name="Comma 4 3 2" xfId="264"/>
    <cellStyle name="Comma 4 4" xfId="227"/>
    <cellStyle name="Explanatory Text" xfId="30" builtinId="53" customBuiltin="1"/>
    <cellStyle name="Good" xfId="31" builtinId="26" customBuiltin="1"/>
    <cellStyle name="Good 2" xfId="56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53" builtinId="8"/>
    <cellStyle name="Hyperlink 2" xfId="117"/>
    <cellStyle name="Hyperlink 3" xfId="118"/>
    <cellStyle name="Hyperlink 4" xfId="119"/>
    <cellStyle name="Hyperlink 5" xfId="104"/>
    <cellStyle name="Hyperlink 6" xfId="86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10" xfId="65"/>
    <cellStyle name="Normal 10 2" xfId="105"/>
    <cellStyle name="Normal 10 2 2" xfId="193"/>
    <cellStyle name="Normal 10 2 2 2" xfId="304"/>
    <cellStyle name="Normal 10 2 3" xfId="154"/>
    <cellStyle name="Normal 10 2 3 2" xfId="267"/>
    <cellStyle name="Normal 10 2 4" xfId="230"/>
    <cellStyle name="Normal 10 3" xfId="168"/>
    <cellStyle name="Normal 10 4" xfId="129"/>
    <cellStyle name="Normal 11" xfId="83"/>
    <cellStyle name="Normal 11 2" xfId="184"/>
    <cellStyle name="Normal 11 2 2" xfId="295"/>
    <cellStyle name="Normal 11 3" xfId="145"/>
    <cellStyle name="Normal 11 3 2" xfId="258"/>
    <cellStyle name="Normal 11 4" xfId="221"/>
    <cellStyle name="Normal 12" xfId="84"/>
    <cellStyle name="Normal 12 2" xfId="185"/>
    <cellStyle name="Normal 12 2 2" xfId="296"/>
    <cellStyle name="Normal 12 3" xfId="146"/>
    <cellStyle name="Normal 12 3 2" xfId="259"/>
    <cellStyle name="Normal 12 4" xfId="222"/>
    <cellStyle name="Normal 2" xfId="52"/>
    <cellStyle name="Normal 2 10" xfId="201"/>
    <cellStyle name="Normal 2 2" xfId="57"/>
    <cellStyle name="Normal 2 2 2" xfId="66"/>
    <cellStyle name="Normal 2 2 2 2" xfId="76"/>
    <cellStyle name="Normal 2 2 2 2 2" xfId="179"/>
    <cellStyle name="Normal 2 2 2 2 2 2" xfId="291"/>
    <cellStyle name="Normal 2 2 2 2 3" xfId="140"/>
    <cellStyle name="Normal 2 2 2 2 3 2" xfId="254"/>
    <cellStyle name="Normal 2 2 2 2 4" xfId="217"/>
    <cellStyle name="Normal 2 2 2 3" xfId="107"/>
    <cellStyle name="Normal 2 2 2 3 2" xfId="194"/>
    <cellStyle name="Normal 2 2 2 3 2 2" xfId="305"/>
    <cellStyle name="Normal 2 2 2 3 3" xfId="155"/>
    <cellStyle name="Normal 2 2 2 3 3 2" xfId="268"/>
    <cellStyle name="Normal 2 2 2 3 4" xfId="231"/>
    <cellStyle name="Normal 2 2 2 4" xfId="169"/>
    <cellStyle name="Normal 2 2 2 4 2" xfId="281"/>
    <cellStyle name="Normal 2 2 2 5" xfId="130"/>
    <cellStyle name="Normal 2 2 2 5 2" xfId="244"/>
    <cellStyle name="Normal 2 2 2 6" xfId="207"/>
    <cellStyle name="Normal 2 2 3" xfId="71"/>
    <cellStyle name="Normal 2 2 3 2" xfId="174"/>
    <cellStyle name="Normal 2 2 3 2 2" xfId="286"/>
    <cellStyle name="Normal 2 2 3 3" xfId="135"/>
    <cellStyle name="Normal 2 2 3 3 2" xfId="249"/>
    <cellStyle name="Normal 2 2 3 4" xfId="212"/>
    <cellStyle name="Normal 2 2 4" xfId="88"/>
    <cellStyle name="Normal 2 2 4 2" xfId="186"/>
    <cellStyle name="Normal 2 2 4 2 2" xfId="297"/>
    <cellStyle name="Normal 2 2 4 3" xfId="147"/>
    <cellStyle name="Normal 2 2 4 3 2" xfId="260"/>
    <cellStyle name="Normal 2 2 4 4" xfId="223"/>
    <cellStyle name="Normal 2 2 5" xfId="163"/>
    <cellStyle name="Normal 2 2 5 2" xfId="276"/>
    <cellStyle name="Normal 2 2 6" xfId="124"/>
    <cellStyle name="Normal 2 2 6 2" xfId="239"/>
    <cellStyle name="Normal 2 2 7" xfId="202"/>
    <cellStyle name="Normal 2 3" xfId="49"/>
    <cellStyle name="Normal 2 3 2" xfId="111"/>
    <cellStyle name="Normal 2 3 3" xfId="99"/>
    <cellStyle name="Normal 2 3 4" xfId="92"/>
    <cellStyle name="Normal 2 4" xfId="58"/>
    <cellStyle name="Normal 2 4 2" xfId="72"/>
    <cellStyle name="Normal 2 4 2 2" xfId="116"/>
    <cellStyle name="Normal 2 4 2 2 2" xfId="198"/>
    <cellStyle name="Normal 2 4 2 2 2 2" xfId="309"/>
    <cellStyle name="Normal 2 4 2 2 3" xfId="159"/>
    <cellStyle name="Normal 2 4 2 2 3 2" xfId="272"/>
    <cellStyle name="Normal 2 4 2 2 4" xfId="235"/>
    <cellStyle name="Normal 2 4 2 3" xfId="175"/>
    <cellStyle name="Normal 2 4 2 3 2" xfId="287"/>
    <cellStyle name="Normal 2 4 2 4" xfId="136"/>
    <cellStyle name="Normal 2 4 2 4 2" xfId="250"/>
    <cellStyle name="Normal 2 4 2 5" xfId="213"/>
    <cellStyle name="Normal 2 4 3" xfId="103"/>
    <cellStyle name="Normal 2 4 3 2" xfId="192"/>
    <cellStyle name="Normal 2 4 3 2 2" xfId="303"/>
    <cellStyle name="Normal 2 4 3 3" xfId="153"/>
    <cellStyle name="Normal 2 4 3 3 2" xfId="266"/>
    <cellStyle name="Normal 2 4 3 4" xfId="229"/>
    <cellStyle name="Normal 2 4 4" xfId="164"/>
    <cellStyle name="Normal 2 4 4 2" xfId="277"/>
    <cellStyle name="Normal 2 4 5" xfId="125"/>
    <cellStyle name="Normal 2 4 5 2" xfId="240"/>
    <cellStyle name="Normal 2 4 6" xfId="203"/>
    <cellStyle name="Normal 2 5" xfId="64"/>
    <cellStyle name="Normal 2 5 2" xfId="106"/>
    <cellStyle name="Normal 2 6" xfId="70"/>
    <cellStyle name="Normal 2 6 2" xfId="98"/>
    <cellStyle name="Normal 2 6 3" xfId="173"/>
    <cellStyle name="Normal 2 6 3 2" xfId="285"/>
    <cellStyle name="Normal 2 6 4" xfId="134"/>
    <cellStyle name="Normal 2 6 4 2" xfId="248"/>
    <cellStyle name="Normal 2 6 5" xfId="211"/>
    <cellStyle name="Normal 2 7" xfId="87"/>
    <cellStyle name="Normal 2 8" xfId="162"/>
    <cellStyle name="Normal 2 8 2" xfId="275"/>
    <cellStyle name="Normal 2 9" xfId="123"/>
    <cellStyle name="Normal 2 9 2" xfId="238"/>
    <cellStyle name="Normal 3" xfId="59"/>
    <cellStyle name="Normal 3 2" xfId="67"/>
    <cellStyle name="Normal 3 2 2" xfId="77"/>
    <cellStyle name="Normal 3 2 2 2" xfId="180"/>
    <cellStyle name="Normal 3 2 2 2 2" xfId="292"/>
    <cellStyle name="Normal 3 2 2 3" xfId="141"/>
    <cellStyle name="Normal 3 2 2 3 2" xfId="255"/>
    <cellStyle name="Normal 3 2 2 4" xfId="218"/>
    <cellStyle name="Normal 3 2 3" xfId="108"/>
    <cellStyle name="Normal 3 2 3 2" xfId="195"/>
    <cellStyle name="Normal 3 2 3 2 2" xfId="306"/>
    <cellStyle name="Normal 3 2 3 3" xfId="156"/>
    <cellStyle name="Normal 3 2 3 3 2" xfId="269"/>
    <cellStyle name="Normal 3 2 3 4" xfId="232"/>
    <cellStyle name="Normal 3 2 4" xfId="170"/>
    <cellStyle name="Normal 3 2 4 2" xfId="282"/>
    <cellStyle name="Normal 3 2 5" xfId="131"/>
    <cellStyle name="Normal 3 2 5 2" xfId="245"/>
    <cellStyle name="Normal 3 2 6" xfId="208"/>
    <cellStyle name="Normal 3 3" xfId="73"/>
    <cellStyle name="Normal 3 3 2" xfId="176"/>
    <cellStyle name="Normal 3 3 2 2" xfId="288"/>
    <cellStyle name="Normal 3 3 3" xfId="137"/>
    <cellStyle name="Normal 3 3 3 2" xfId="251"/>
    <cellStyle name="Normal 3 3 4" xfId="214"/>
    <cellStyle name="Normal 3 4" xfId="89"/>
    <cellStyle name="Normal 3 4 2" xfId="187"/>
    <cellStyle name="Normal 3 4 2 2" xfId="298"/>
    <cellStyle name="Normal 3 4 3" xfId="148"/>
    <cellStyle name="Normal 3 4 3 2" xfId="261"/>
    <cellStyle name="Normal 3 4 4" xfId="224"/>
    <cellStyle name="Normal 3 5" xfId="165"/>
    <cellStyle name="Normal 3 5 2" xfId="278"/>
    <cellStyle name="Normal 3 6" xfId="126"/>
    <cellStyle name="Normal 3 6 2" xfId="241"/>
    <cellStyle name="Normal 3 7" xfId="204"/>
    <cellStyle name="Normal 4" xfId="60"/>
    <cellStyle name="Normal 4 2" xfId="68"/>
    <cellStyle name="Normal 4 2 2" xfId="78"/>
    <cellStyle name="Normal 4 2 2 2" xfId="181"/>
    <cellStyle name="Normal 4 2 2 2 2" xfId="293"/>
    <cellStyle name="Normal 4 2 2 3" xfId="142"/>
    <cellStyle name="Normal 4 2 2 3 2" xfId="256"/>
    <cellStyle name="Normal 4 2 2 4" xfId="219"/>
    <cellStyle name="Normal 4 2 3" xfId="109"/>
    <cellStyle name="Normal 4 2 3 2" xfId="196"/>
    <cellStyle name="Normal 4 2 3 2 2" xfId="307"/>
    <cellStyle name="Normal 4 2 3 3" xfId="157"/>
    <cellStyle name="Normal 4 2 3 3 2" xfId="270"/>
    <cellStyle name="Normal 4 2 3 4" xfId="233"/>
    <cellStyle name="Normal 4 2 4" xfId="171"/>
    <cellStyle name="Normal 4 2 4 2" xfId="283"/>
    <cellStyle name="Normal 4 2 5" xfId="132"/>
    <cellStyle name="Normal 4 2 5 2" xfId="246"/>
    <cellStyle name="Normal 4 2 6" xfId="209"/>
    <cellStyle name="Normal 4 3" xfId="74"/>
    <cellStyle name="Normal 4 3 2" xfId="177"/>
    <cellStyle name="Normal 4 3 2 2" xfId="289"/>
    <cellStyle name="Normal 4 3 3" xfId="138"/>
    <cellStyle name="Normal 4 3 3 2" xfId="252"/>
    <cellStyle name="Normal 4 3 4" xfId="215"/>
    <cellStyle name="Normal 4 4" xfId="90"/>
    <cellStyle name="Normal 4 4 2" xfId="188"/>
    <cellStyle name="Normal 4 4 2 2" xfId="299"/>
    <cellStyle name="Normal 4 4 3" xfId="149"/>
    <cellStyle name="Normal 4 4 3 2" xfId="262"/>
    <cellStyle name="Normal 4 4 4" xfId="225"/>
    <cellStyle name="Normal 4 5" xfId="166"/>
    <cellStyle name="Normal 4 5 2" xfId="279"/>
    <cellStyle name="Normal 4 6" xfId="127"/>
    <cellStyle name="Normal 4 6 2" xfId="242"/>
    <cellStyle name="Normal 4 7" xfId="205"/>
    <cellStyle name="Normal 5" xfId="61"/>
    <cellStyle name="Normal 5 2" xfId="69"/>
    <cellStyle name="Normal 5 2 2" xfId="79"/>
    <cellStyle name="Normal 5 2 2 2" xfId="182"/>
    <cellStyle name="Normal 5 2 2 2 2" xfId="294"/>
    <cellStyle name="Normal 5 2 2 3" xfId="143"/>
    <cellStyle name="Normal 5 2 2 3 2" xfId="257"/>
    <cellStyle name="Normal 5 2 2 4" xfId="220"/>
    <cellStyle name="Normal 5 2 3" xfId="110"/>
    <cellStyle name="Normal 5 2 3 2" xfId="197"/>
    <cellStyle name="Normal 5 2 3 2 2" xfId="308"/>
    <cellStyle name="Normal 5 2 3 3" xfId="158"/>
    <cellStyle name="Normal 5 2 3 3 2" xfId="271"/>
    <cellStyle name="Normal 5 2 3 4" xfId="234"/>
    <cellStyle name="Normal 5 2 4" xfId="172"/>
    <cellStyle name="Normal 5 2 4 2" xfId="284"/>
    <cellStyle name="Normal 5 2 5" xfId="133"/>
    <cellStyle name="Normal 5 2 5 2" xfId="247"/>
    <cellStyle name="Normal 5 2 6" xfId="210"/>
    <cellStyle name="Normal 5 3" xfId="75"/>
    <cellStyle name="Normal 5 3 2" xfId="178"/>
    <cellStyle name="Normal 5 3 2 2" xfId="290"/>
    <cellStyle name="Normal 5 3 3" xfId="139"/>
    <cellStyle name="Normal 5 3 3 2" xfId="253"/>
    <cellStyle name="Normal 5 3 4" xfId="216"/>
    <cellStyle name="Normal 5 4" xfId="91"/>
    <cellStyle name="Normal 5 4 2" xfId="189"/>
    <cellStyle name="Normal 5 4 2 2" xfId="300"/>
    <cellStyle name="Normal 5 4 3" xfId="150"/>
    <cellStyle name="Normal 5 4 3 2" xfId="263"/>
    <cellStyle name="Normal 5 4 4" xfId="226"/>
    <cellStyle name="Normal 5 5" xfId="167"/>
    <cellStyle name="Normal 5 5 2" xfId="280"/>
    <cellStyle name="Normal 5 6" xfId="128"/>
    <cellStyle name="Normal 5 6 2" xfId="243"/>
    <cellStyle name="Normal 5 7" xfId="206"/>
    <cellStyle name="Normal 6" xfId="50"/>
    <cellStyle name="Normal 6 2" xfId="112"/>
    <cellStyle name="Normal 6 3" xfId="100"/>
    <cellStyle name="Normal 6 4" xfId="93"/>
    <cellStyle name="Normal 7" xfId="51"/>
    <cellStyle name="Normal 7 2" xfId="113"/>
    <cellStyle name="Normal 7 3" xfId="101"/>
    <cellStyle name="Normal 7 4" xfId="94"/>
    <cellStyle name="Normal 8" xfId="62"/>
    <cellStyle name="Normal 8 2" xfId="114"/>
    <cellStyle name="Normal 8 3" xfId="102"/>
    <cellStyle name="Normal 8 4" xfId="95"/>
    <cellStyle name="Normal 9" xfId="63"/>
    <cellStyle name="Normal 9 2" xfId="115"/>
    <cellStyle name="Normal_Book4" xfId="39"/>
    <cellStyle name="Normal_Book4 2" xfId="122"/>
    <cellStyle name="Normal_Book4 3" xfId="85"/>
    <cellStyle name="Normal_CL &amp; UEFA Cup Teams 04-05 Knock Out Stage" xfId="40"/>
    <cellStyle name="Normal_Germany04-05" xfId="41"/>
    <cellStyle name="Note" xfId="42" builtinId="10" customBuiltin="1"/>
    <cellStyle name="Output" xfId="43" builtinId="21" customBuiltin="1"/>
    <cellStyle name="Percent" xfId="44" builtinId="5"/>
    <cellStyle name="Percent 2" xfId="45"/>
    <cellStyle name="Percent 3" xfId="121"/>
    <cellStyle name="Percent 3 2" xfId="200"/>
    <cellStyle name="Percent 3 2 2" xfId="311"/>
    <cellStyle name="Percent 3 3" xfId="161"/>
    <cellStyle name="Percent 3 3 2" xfId="274"/>
    <cellStyle name="Percent 3 4" xfId="237"/>
    <cellStyle name="Percent 4" xfId="97"/>
    <cellStyle name="Percent 4 2" xfId="191"/>
    <cellStyle name="Percent 4 2 2" xfId="302"/>
    <cellStyle name="Percent 4 3" xfId="152"/>
    <cellStyle name="Percent 4 3 2" xfId="265"/>
    <cellStyle name="Percent 4 4" xfId="228"/>
    <cellStyle name="Title" xfId="46" builtinId="15" customBuiltin="1"/>
    <cellStyle name="Total" xfId="47" builtinId="25" customBuiltin="1"/>
    <cellStyle name="Warning Text" xfId="48" builtinId="11" customBuiltin="1"/>
    <cellStyle name="常规 2" xfId="80"/>
    <cellStyle name="常规 2 2" xfId="183"/>
    <cellStyle name="常规 2 3" xfId="144"/>
    <cellStyle name="常规 3" xfId="82"/>
    <cellStyle name="超链接 2" xfId="81"/>
  </cellStyles>
  <dxfs count="1778"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39"/>
      </font>
    </dxf>
    <dxf>
      <font>
        <condense val="0"/>
        <extend val="0"/>
        <color indexed="10"/>
      </font>
    </dxf>
    <dxf>
      <font>
        <condense val="0"/>
        <extend val="0"/>
        <color indexed="39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12"/>
      </font>
      <fill>
        <patternFill patternType="none">
          <bgColor indexed="65"/>
        </patternFill>
      </fill>
    </dxf>
    <dxf>
      <font>
        <condense val="0"/>
        <extend val="0"/>
        <color indexed="12"/>
      </font>
      <fill>
        <patternFill>
          <bgColor indexed="45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id"/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 tint="-0.24994659260841701"/>
      </font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theme="0" tint="-0.24994659260841701"/>
      </font>
    </dxf>
    <dxf>
      <font>
        <b/>
        <i val="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92D050"/>
        </patternFill>
      </fill>
    </dxf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theme="3" tint="0.79998168889431442"/>
        </patternFill>
      </fill>
    </dxf>
    <dxf>
      <font>
        <b/>
        <i val="0"/>
      </font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  <dxf>
      <font>
        <color rgb="FFFF0000"/>
      </font>
    </dxf>
    <dxf>
      <font>
        <color theme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24"/>
        </patternFill>
      </fill>
    </dxf>
    <dxf>
      <fill>
        <patternFill>
          <bgColor indexed="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3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102457" name="AutoShape 57"/>
        <xdr:cNvSpPr>
          <a:spLocks noChangeArrowheads="1"/>
        </xdr:cNvSpPr>
      </xdr:nvSpPr>
      <xdr:spPr bwMode="auto">
        <a:xfrm>
          <a:off x="1362075" y="0"/>
          <a:ext cx="1971675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102460" name="AutoShape 60"/>
        <xdr:cNvSpPr>
          <a:spLocks noChangeArrowheads="1"/>
        </xdr:cNvSpPr>
      </xdr:nvSpPr>
      <xdr:spPr bwMode="auto">
        <a:xfrm>
          <a:off x="1362075" y="0"/>
          <a:ext cx="1971675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2" name="AutoShape 57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  <xdr:twoCellAnchor>
    <xdr:from>
      <xdr:col>7</xdr:col>
      <xdr:colOff>76200</xdr:colOff>
      <xdr:row>1</xdr:row>
      <xdr:rowOff>57150</xdr:rowOff>
    </xdr:from>
    <xdr:to>
      <xdr:col>11</xdr:col>
      <xdr:colOff>19050</xdr:colOff>
      <xdr:row>4</xdr:row>
      <xdr:rowOff>85725</xdr:rowOff>
    </xdr:to>
    <xdr:sp macro="[0]!PositionColourSection" textlink="">
      <xdr:nvSpPr>
        <xdr:cNvPr id="3" name="AutoShape 60"/>
        <xdr:cNvSpPr>
          <a:spLocks noChangeArrowheads="1"/>
        </xdr:cNvSpPr>
      </xdr:nvSpPr>
      <xdr:spPr bwMode="auto">
        <a:xfrm>
          <a:off x="1133475" y="0"/>
          <a:ext cx="2133600" cy="0"/>
        </a:xfrm>
        <a:prstGeom prst="flowChartProcess">
          <a:avLst/>
        </a:prstGeom>
        <a:solidFill>
          <a:srgbClr val="CCFFCC"/>
        </a:solidFill>
        <a:ln w="9525">
          <a:solidFill>
            <a:srgbClr val="339966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Colour Selection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11827</xdr:colOff>
      <xdr:row>13</xdr:row>
      <xdr:rowOff>169956</xdr:rowOff>
    </xdr:from>
    <xdr:to>
      <xdr:col>11</xdr:col>
      <xdr:colOff>258357</xdr:colOff>
      <xdr:row>18</xdr:row>
      <xdr:rowOff>23657</xdr:rowOff>
    </xdr:to>
    <xdr:sp macro="[0]!sortit" textlink="">
      <xdr:nvSpPr>
        <xdr:cNvPr id="2" name="Rectangle 1"/>
        <xdr:cNvSpPr/>
      </xdr:nvSpPr>
      <xdr:spPr>
        <a:xfrm>
          <a:off x="4964827" y="2498289"/>
          <a:ext cx="1855197" cy="75328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Sort</a:t>
          </a:r>
        </a:p>
      </xdr:txBody>
    </xdr:sp>
    <xdr:clientData/>
  </xdr:twoCellAnchor>
  <xdr:twoCellAnchor>
    <xdr:from>
      <xdr:col>2</xdr:col>
      <xdr:colOff>134470</xdr:colOff>
      <xdr:row>15</xdr:row>
      <xdr:rowOff>67236</xdr:rowOff>
    </xdr:from>
    <xdr:to>
      <xdr:col>3</xdr:col>
      <xdr:colOff>302559</xdr:colOff>
      <xdr:row>16</xdr:row>
      <xdr:rowOff>123265</xdr:rowOff>
    </xdr:to>
    <xdr:sp macro="[0]!pasteUnicodeForSub" textlink="">
      <xdr:nvSpPr>
        <xdr:cNvPr id="3" name="Rounded Rectangle 2"/>
        <xdr:cNvSpPr/>
      </xdr:nvSpPr>
      <xdr:spPr>
        <a:xfrm>
          <a:off x="1210795" y="2905686"/>
          <a:ext cx="1111064" cy="2465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paste unicode</a:t>
          </a:r>
        </a:p>
      </xdr:txBody>
    </xdr:sp>
    <xdr:clientData/>
  </xdr:twoCellAnchor>
  <xdr:twoCellAnchor>
    <xdr:from>
      <xdr:col>9</xdr:col>
      <xdr:colOff>21168</xdr:colOff>
      <xdr:row>22</xdr:row>
      <xdr:rowOff>78441</xdr:rowOff>
    </xdr:from>
    <xdr:to>
      <xdr:col>11</xdr:col>
      <xdr:colOff>232833</xdr:colOff>
      <xdr:row>26</xdr:row>
      <xdr:rowOff>179917</xdr:rowOff>
    </xdr:to>
    <xdr:sp macro="[0]!clearit" textlink="">
      <xdr:nvSpPr>
        <xdr:cNvPr id="4" name="Rectangle 3"/>
        <xdr:cNvSpPr/>
      </xdr:nvSpPr>
      <xdr:spPr>
        <a:xfrm>
          <a:off x="4964643" y="4250391"/>
          <a:ext cx="1811865" cy="863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CLEAR &amp; PASTE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742950</xdr:colOff>
      <xdr:row>2</xdr:row>
      <xdr:rowOff>457200</xdr:rowOff>
    </xdr:to>
    <xdr:sp macro="[0]!RefreshFormula" textlink="">
      <xdr:nvSpPr>
        <xdr:cNvPr id="131076" name="AutoShape 4"/>
        <xdr:cNvSpPr>
          <a:spLocks noChangeArrowheads="1"/>
        </xdr:cNvSpPr>
      </xdr:nvSpPr>
      <xdr:spPr bwMode="auto">
        <a:xfrm>
          <a:off x="485775" y="323850"/>
          <a:ext cx="742950" cy="457200"/>
        </a:xfrm>
        <a:prstGeom prst="bevel">
          <a:avLst>
            <a:gd name="adj" fmla="val 12500"/>
          </a:avLst>
        </a:pr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Values!!</a:t>
          </a:r>
        </a:p>
      </xdr:txBody>
    </xdr:sp>
    <xdr:clientData fLocksWithSheet="0"/>
  </xdr:twoCellAnchor>
  <xdr:twoCellAnchor editAs="absolute">
    <xdr:from>
      <xdr:col>3</xdr:col>
      <xdr:colOff>142875</xdr:colOff>
      <xdr:row>0</xdr:row>
      <xdr:rowOff>66675</xdr:rowOff>
    </xdr:from>
    <xdr:to>
      <xdr:col>6</xdr:col>
      <xdr:colOff>161925</xdr:colOff>
      <xdr:row>2</xdr:row>
      <xdr:rowOff>447675</xdr:rowOff>
    </xdr:to>
    <xdr:sp macro="" textlink="">
      <xdr:nvSpPr>
        <xdr:cNvPr id="131079" name="Text Box 7" hidden="1"/>
        <xdr:cNvSpPr txBox="1">
          <a:spLocks noChangeArrowheads="1"/>
        </xdr:cNvSpPr>
      </xdr:nvSpPr>
      <xdr:spPr bwMode="auto">
        <a:xfrm>
          <a:off x="1504950" y="66675"/>
          <a:ext cx="1200150" cy="704850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ding/Users/benjaminwong/Pricing/File/Germany2_11-12_edite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SL_playersheet_201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glandChampionship11-12%20(testing%20only)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epartments/CSLRM/FB%20Odds%20Locals/GD2/Playersheet_GD2_12-1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FL_playersheet_09-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860_Munich"/>
      <sheetName val="Aachen"/>
      <sheetName val="Aue"/>
      <sheetName val="Bochum"/>
      <sheetName val="Braunschweig"/>
      <sheetName val="Cottbus"/>
      <sheetName val="Duisburg"/>
      <sheetName val="Dusseldorf"/>
      <sheetName val="Dynamo_Dresden"/>
      <sheetName val="Frankfurt"/>
      <sheetName val="FSV_Frankfurt"/>
      <sheetName val="Greuther_Furth"/>
      <sheetName val="Hansa"/>
      <sheetName val="Ingolstadt"/>
      <sheetName val="Karlsruher"/>
      <sheetName val="Paderborn"/>
      <sheetName val="St_Pauli"/>
      <sheetName val="Union_Berlin"/>
      <sheetName val="Table"/>
      <sheetName val="HiLo"/>
      <sheetName val="Matrix"/>
      <sheetName val="HAD"/>
      <sheetName val="CRS"/>
      <sheetName val="HHAD"/>
      <sheetName val="HD"/>
      <sheetName val="SUP"/>
      <sheetName val="TT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9">
          <cell r="B9" t="str">
            <v>Braunschweig</v>
          </cell>
          <cell r="C9" t="str">
            <v>Braunschweig</v>
          </cell>
        </row>
        <row r="10">
          <cell r="B10" t="str">
            <v>Dusseldorf</v>
          </cell>
          <cell r="C10" t="str">
            <v>Dusseldorf</v>
          </cell>
        </row>
        <row r="11">
          <cell r="B11" t="str">
            <v>St Pauli</v>
          </cell>
          <cell r="C11" t="str">
            <v>St_Pauli</v>
          </cell>
        </row>
        <row r="12">
          <cell r="B12" t="str">
            <v>Frankfurt</v>
          </cell>
          <cell r="C12" t="str">
            <v>Frankfurt</v>
          </cell>
        </row>
        <row r="13">
          <cell r="B13" t="str">
            <v>Cottbus</v>
          </cell>
          <cell r="C13" t="str">
            <v>Cottbus</v>
          </cell>
        </row>
        <row r="14">
          <cell r="B14" t="str">
            <v>Paderborn</v>
          </cell>
          <cell r="C14" t="str">
            <v>Paderborn</v>
          </cell>
        </row>
        <row r="15">
          <cell r="B15" t="str">
            <v>Aue</v>
          </cell>
          <cell r="C15" t="str">
            <v>Aue</v>
          </cell>
        </row>
        <row r="16">
          <cell r="B16" t="str">
            <v>1860 Munich</v>
          </cell>
          <cell r="C16" t="str">
            <v>1860_Munich</v>
          </cell>
        </row>
        <row r="17">
          <cell r="B17" t="str">
            <v>Karlsruher</v>
          </cell>
          <cell r="C17" t="str">
            <v>Karlsruher</v>
          </cell>
        </row>
        <row r="18">
          <cell r="B18" t="str">
            <v>FSV Frankfurt</v>
          </cell>
          <cell r="C18" t="str">
            <v>FSV_Frankfurt</v>
          </cell>
        </row>
        <row r="19">
          <cell r="B19" t="str">
            <v>Union Berlin</v>
          </cell>
          <cell r="C19" t="str">
            <v>Union_Berlin</v>
          </cell>
        </row>
        <row r="20">
          <cell r="B20" t="str">
            <v>Duisburg</v>
          </cell>
          <cell r="C20" t="str">
            <v>Duisburg</v>
          </cell>
        </row>
        <row r="21">
          <cell r="B21" t="str">
            <v>Greuther Furth</v>
          </cell>
          <cell r="C21" t="str">
            <v>Greuther_Furth</v>
          </cell>
        </row>
        <row r="22">
          <cell r="B22" t="str">
            <v>Dynamo Dresden</v>
          </cell>
          <cell r="C22" t="str">
            <v>Dynamo_Dresden</v>
          </cell>
        </row>
        <row r="23">
          <cell r="B23" t="str">
            <v>Hansa</v>
          </cell>
          <cell r="C23" t="str">
            <v>Hansa</v>
          </cell>
        </row>
        <row r="24">
          <cell r="B24" t="str">
            <v>Aachen</v>
          </cell>
          <cell r="C24" t="str">
            <v>Aachen</v>
          </cell>
        </row>
        <row r="25">
          <cell r="B25" t="str">
            <v>Bochum</v>
          </cell>
          <cell r="C25" t="str">
            <v>Bochum</v>
          </cell>
        </row>
        <row r="26">
          <cell r="B26" t="str">
            <v>Ingolstadt</v>
          </cell>
          <cell r="C26" t="str">
            <v>Ingolstadt</v>
          </cell>
        </row>
        <row r="27">
          <cell r="B27" t="str">
            <v/>
          </cell>
          <cell r="C27" t="str">
            <v/>
          </cell>
        </row>
        <row r="28">
          <cell r="B28" t="str">
            <v/>
          </cell>
          <cell r="C28" t="str">
            <v/>
          </cell>
        </row>
        <row r="29">
          <cell r="B29" t="str">
            <v/>
          </cell>
          <cell r="C29" t="str">
            <v/>
          </cell>
        </row>
        <row r="30">
          <cell r="B30" t="str">
            <v/>
          </cell>
          <cell r="C30" t="str">
            <v/>
          </cell>
        </row>
        <row r="31">
          <cell r="B31" t="str">
            <v/>
          </cell>
          <cell r="C31" t="str">
            <v/>
          </cell>
        </row>
        <row r="32">
          <cell r="B32" t="str">
            <v/>
          </cell>
          <cell r="C32" t="str">
            <v/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squad"/>
      <sheetName val="广州恒大"/>
      <sheetName val="北京国安"/>
      <sheetName val="辽宁宏运"/>
      <sheetName val="江苏舜天"/>
      <sheetName val="山东鲁能"/>
      <sheetName val="青岛中能"/>
      <sheetName val="长春亚泰"/>
      <sheetName val="杭州绿城"/>
      <sheetName val="贵州人和"/>
      <sheetName val="天津泰达"/>
      <sheetName val="上海申花"/>
      <sheetName val="大连实德"/>
      <sheetName val="河南建业"/>
      <sheetName val="上海申鑫"/>
      <sheetName val="大连阿尔滨"/>
      <sheetName val="广州富力"/>
      <sheetName val="Table"/>
      <sheetName val="HiLo"/>
      <sheetName val="Matrix"/>
      <sheetName val="HAD"/>
      <sheetName val="CRS"/>
      <sheetName val="HHAD"/>
      <sheetName val="HD"/>
      <sheetName val="SUP"/>
      <sheetName val="TTG"/>
      <sheetName val="CONTROL"/>
      <sheetName val="CSL_playersheet_201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6">
          <cell r="U6">
            <v>0</v>
          </cell>
          <cell r="V6">
            <v>0.13</v>
          </cell>
          <cell r="W6">
            <v>0</v>
          </cell>
        </row>
        <row r="7">
          <cell r="U7">
            <v>0.14000000000000001</v>
          </cell>
          <cell r="V7">
            <v>0.42</v>
          </cell>
          <cell r="W7">
            <v>0.25</v>
          </cell>
        </row>
        <row r="8">
          <cell r="U8">
            <v>0.43</v>
          </cell>
          <cell r="V8">
            <v>0.7</v>
          </cell>
          <cell r="W8">
            <v>0.5</v>
          </cell>
        </row>
        <row r="9">
          <cell r="U9">
            <v>0.71</v>
          </cell>
          <cell r="V9">
            <v>0.95</v>
          </cell>
          <cell r="W9">
            <v>0.75</v>
          </cell>
        </row>
        <row r="10">
          <cell r="U10">
            <v>0.96</v>
          </cell>
          <cell r="V10">
            <v>1.21</v>
          </cell>
          <cell r="W10">
            <v>1</v>
          </cell>
        </row>
        <row r="11">
          <cell r="U11">
            <v>1.22</v>
          </cell>
          <cell r="V11">
            <v>1.47</v>
          </cell>
          <cell r="W11">
            <v>1.25</v>
          </cell>
        </row>
        <row r="12">
          <cell r="U12">
            <v>1.48</v>
          </cell>
          <cell r="V12">
            <v>1.75</v>
          </cell>
          <cell r="W12">
            <v>1.5</v>
          </cell>
        </row>
        <row r="13">
          <cell r="U13">
            <v>1.76</v>
          </cell>
          <cell r="V13">
            <v>1.99</v>
          </cell>
          <cell r="W13">
            <v>1.75</v>
          </cell>
        </row>
        <row r="14">
          <cell r="U14">
            <v>2</v>
          </cell>
          <cell r="V14">
            <v>2.2400000000000002</v>
          </cell>
          <cell r="W14">
            <v>2</v>
          </cell>
        </row>
        <row r="15">
          <cell r="U15">
            <v>2.25</v>
          </cell>
          <cell r="V15">
            <v>2.5</v>
          </cell>
          <cell r="W15">
            <v>2.25</v>
          </cell>
        </row>
        <row r="16">
          <cell r="U16">
            <v>2.5099999999999998</v>
          </cell>
          <cell r="V16">
            <v>2.75</v>
          </cell>
          <cell r="W16">
            <v>2.5</v>
          </cell>
        </row>
        <row r="17">
          <cell r="U17">
            <v>2.76</v>
          </cell>
          <cell r="V17">
            <v>3</v>
          </cell>
          <cell r="W17">
            <v>2.75</v>
          </cell>
        </row>
        <row r="18">
          <cell r="U18">
            <v>3.01</v>
          </cell>
          <cell r="V18">
            <v>3.25</v>
          </cell>
          <cell r="W18">
            <v>3</v>
          </cell>
        </row>
        <row r="19">
          <cell r="U19">
            <v>3.26</v>
          </cell>
          <cell r="V19">
            <v>3.5</v>
          </cell>
          <cell r="W19">
            <v>3.25</v>
          </cell>
        </row>
        <row r="20">
          <cell r="U20">
            <v>3.51</v>
          </cell>
          <cell r="V20">
            <v>3.75</v>
          </cell>
          <cell r="W20">
            <v>3.5</v>
          </cell>
        </row>
        <row r="21">
          <cell r="U21">
            <v>3.76</v>
          </cell>
          <cell r="V21">
            <v>4</v>
          </cell>
          <cell r="W21">
            <v>3.75</v>
          </cell>
        </row>
        <row r="22">
          <cell r="U22">
            <v>4.01</v>
          </cell>
          <cell r="V22">
            <v>4.25</v>
          </cell>
          <cell r="W22">
            <v>4</v>
          </cell>
        </row>
        <row r="23">
          <cell r="U23">
            <v>4.26</v>
          </cell>
          <cell r="V23">
            <v>4.5</v>
          </cell>
          <cell r="W23">
            <v>4.25</v>
          </cell>
        </row>
        <row r="24">
          <cell r="U24">
            <v>4.51</v>
          </cell>
          <cell r="V24">
            <v>4.75</v>
          </cell>
          <cell r="W24">
            <v>4.5</v>
          </cell>
        </row>
        <row r="25">
          <cell r="U25">
            <v>4.76</v>
          </cell>
          <cell r="V25">
            <v>5</v>
          </cell>
          <cell r="W25">
            <v>4.75</v>
          </cell>
        </row>
        <row r="26">
          <cell r="U26">
            <v>5.01</v>
          </cell>
          <cell r="V26">
            <v>5.25</v>
          </cell>
          <cell r="W26">
            <v>5</v>
          </cell>
        </row>
        <row r="27">
          <cell r="U27">
            <v>5.26</v>
          </cell>
          <cell r="V27">
            <v>5.5</v>
          </cell>
          <cell r="W27">
            <v>5.25</v>
          </cell>
        </row>
        <row r="28">
          <cell r="U28">
            <v>5.51</v>
          </cell>
          <cell r="V28">
            <v>5.75</v>
          </cell>
          <cell r="W28">
            <v>5.5</v>
          </cell>
        </row>
        <row r="29">
          <cell r="U29">
            <v>5.76</v>
          </cell>
          <cell r="V29">
            <v>6</v>
          </cell>
          <cell r="W29">
            <v>5.75</v>
          </cell>
        </row>
        <row r="30">
          <cell r="U30">
            <v>6.01</v>
          </cell>
          <cell r="V30">
            <v>6.25</v>
          </cell>
          <cell r="W30">
            <v>6</v>
          </cell>
        </row>
        <row r="31">
          <cell r="U31">
            <v>6.26</v>
          </cell>
          <cell r="V31">
            <v>6.5</v>
          </cell>
          <cell r="W31">
            <v>6.25</v>
          </cell>
        </row>
        <row r="32">
          <cell r="U32">
            <v>6.51</v>
          </cell>
          <cell r="V32">
            <v>6.75</v>
          </cell>
          <cell r="W32">
            <v>6.5</v>
          </cell>
        </row>
        <row r="33">
          <cell r="U33">
            <v>6.76</v>
          </cell>
          <cell r="V33">
            <v>7</v>
          </cell>
          <cell r="W33">
            <v>6.75</v>
          </cell>
        </row>
        <row r="34">
          <cell r="U34">
            <v>7.01</v>
          </cell>
          <cell r="V34">
            <v>7.25</v>
          </cell>
          <cell r="W34">
            <v>7</v>
          </cell>
        </row>
        <row r="35">
          <cell r="U35">
            <v>7.26</v>
          </cell>
          <cell r="V35">
            <v>7.5</v>
          </cell>
          <cell r="W35">
            <v>7.25</v>
          </cell>
        </row>
        <row r="36">
          <cell r="U36">
            <v>7.51</v>
          </cell>
          <cell r="V36">
            <v>7.75</v>
          </cell>
          <cell r="W36">
            <v>7.5</v>
          </cell>
        </row>
      </sheetData>
      <sheetData sheetId="26" refreshError="1"/>
      <sheetData sheetId="27" refreshError="1"/>
      <sheetData sheetId="2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rnsley"/>
      <sheetName val="Birmingham"/>
      <sheetName val="Blackpool"/>
      <sheetName val="Brighton"/>
      <sheetName val="Bristol_City"/>
      <sheetName val="Burnley"/>
      <sheetName val="Cardiff"/>
      <sheetName val="Coventry"/>
      <sheetName val="Crystal_Palace"/>
      <sheetName val="Derby"/>
      <sheetName val="Doncaster"/>
      <sheetName val="Hull"/>
      <sheetName val="Ipswich"/>
      <sheetName val="Leeds"/>
      <sheetName val="Leicester"/>
      <sheetName val="Middlesbrough"/>
      <sheetName val="Millwall"/>
      <sheetName val="Notts_Forest"/>
      <sheetName val="Peterborough"/>
      <sheetName val="Portsmouth"/>
      <sheetName val="Reading"/>
      <sheetName val="Southampton"/>
      <sheetName val="Watford"/>
      <sheetName val="West_Ham"/>
      <sheetName val="Table"/>
      <sheetName val="HiLo"/>
      <sheetName val="Matrix"/>
      <sheetName val="HAD"/>
      <sheetName val="CRS"/>
      <sheetName val="HHAD"/>
      <sheetName val="HD"/>
      <sheetName val="Sheet1"/>
      <sheetName val="SUP"/>
      <sheetName val="TT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>
        <row r="6">
          <cell r="U6">
            <v>0</v>
          </cell>
          <cell r="V6">
            <v>0.13</v>
          </cell>
          <cell r="W6">
            <v>0</v>
          </cell>
        </row>
        <row r="7">
          <cell r="U7">
            <v>0.14000000000000001</v>
          </cell>
          <cell r="V7">
            <v>0.42</v>
          </cell>
          <cell r="W7">
            <v>0.25</v>
          </cell>
        </row>
        <row r="8">
          <cell r="U8">
            <v>0.43</v>
          </cell>
          <cell r="V8">
            <v>0.7</v>
          </cell>
          <cell r="W8">
            <v>0.5</v>
          </cell>
        </row>
        <row r="9">
          <cell r="U9">
            <v>0.71</v>
          </cell>
          <cell r="V9">
            <v>0.95</v>
          </cell>
          <cell r="W9">
            <v>0.75</v>
          </cell>
        </row>
        <row r="10">
          <cell r="U10">
            <v>0.96</v>
          </cell>
          <cell r="V10">
            <v>1.21</v>
          </cell>
          <cell r="W10">
            <v>1</v>
          </cell>
        </row>
        <row r="11">
          <cell r="U11">
            <v>1.22</v>
          </cell>
          <cell r="V11">
            <v>1.47</v>
          </cell>
          <cell r="W11">
            <v>1.25</v>
          </cell>
        </row>
        <row r="12">
          <cell r="U12">
            <v>1.48</v>
          </cell>
          <cell r="V12">
            <v>1.75</v>
          </cell>
          <cell r="W12">
            <v>1.5</v>
          </cell>
        </row>
        <row r="13">
          <cell r="U13">
            <v>1.76</v>
          </cell>
          <cell r="V13">
            <v>1.99</v>
          </cell>
          <cell r="W13">
            <v>1.75</v>
          </cell>
        </row>
        <row r="14">
          <cell r="U14">
            <v>2</v>
          </cell>
          <cell r="V14">
            <v>2.2400000000000002</v>
          </cell>
          <cell r="W14">
            <v>2</v>
          </cell>
        </row>
        <row r="15">
          <cell r="U15">
            <v>2.25</v>
          </cell>
          <cell r="V15">
            <v>2.5</v>
          </cell>
          <cell r="W15">
            <v>2.25</v>
          </cell>
        </row>
        <row r="16">
          <cell r="U16">
            <v>2.5099999999999998</v>
          </cell>
          <cell r="V16">
            <v>2.75</v>
          </cell>
          <cell r="W16">
            <v>2.5</v>
          </cell>
        </row>
        <row r="17">
          <cell r="U17">
            <v>2.76</v>
          </cell>
          <cell r="V17">
            <v>3</v>
          </cell>
          <cell r="W17">
            <v>2.75</v>
          </cell>
        </row>
        <row r="18">
          <cell r="U18">
            <v>3.01</v>
          </cell>
          <cell r="V18">
            <v>3.25</v>
          </cell>
          <cell r="W18">
            <v>3</v>
          </cell>
        </row>
        <row r="19">
          <cell r="U19">
            <v>3.26</v>
          </cell>
          <cell r="V19">
            <v>3.5</v>
          </cell>
          <cell r="W19">
            <v>3.25</v>
          </cell>
        </row>
        <row r="20">
          <cell r="U20">
            <v>3.51</v>
          </cell>
          <cell r="V20">
            <v>3.75</v>
          </cell>
          <cell r="W20">
            <v>3.5</v>
          </cell>
        </row>
        <row r="21">
          <cell r="U21">
            <v>3.76</v>
          </cell>
          <cell r="V21">
            <v>4</v>
          </cell>
          <cell r="W21">
            <v>3.75</v>
          </cell>
        </row>
        <row r="22">
          <cell r="U22">
            <v>4.01</v>
          </cell>
          <cell r="V22">
            <v>4.25</v>
          </cell>
          <cell r="W22">
            <v>4</v>
          </cell>
        </row>
        <row r="23">
          <cell r="U23">
            <v>4.26</v>
          </cell>
          <cell r="V23">
            <v>4.5</v>
          </cell>
          <cell r="W23">
            <v>4.25</v>
          </cell>
        </row>
        <row r="24">
          <cell r="U24">
            <v>4.51</v>
          </cell>
          <cell r="V24">
            <v>4.75</v>
          </cell>
          <cell r="W24">
            <v>4.5</v>
          </cell>
        </row>
        <row r="25">
          <cell r="U25">
            <v>4.76</v>
          </cell>
          <cell r="V25">
            <v>5</v>
          </cell>
          <cell r="W25">
            <v>4.75</v>
          </cell>
        </row>
        <row r="26">
          <cell r="U26">
            <v>5.01</v>
          </cell>
          <cell r="V26">
            <v>5.25</v>
          </cell>
          <cell r="W26">
            <v>5</v>
          </cell>
        </row>
        <row r="27">
          <cell r="U27">
            <v>5.26</v>
          </cell>
          <cell r="V27">
            <v>5.5</v>
          </cell>
          <cell r="W27">
            <v>5.25</v>
          </cell>
        </row>
        <row r="28">
          <cell r="U28">
            <v>5.51</v>
          </cell>
          <cell r="V28">
            <v>5.75</v>
          </cell>
          <cell r="W28">
            <v>5.5</v>
          </cell>
        </row>
        <row r="29">
          <cell r="U29">
            <v>5.76</v>
          </cell>
          <cell r="V29">
            <v>6</v>
          </cell>
          <cell r="W29">
            <v>5.75</v>
          </cell>
        </row>
        <row r="30">
          <cell r="U30">
            <v>6.01</v>
          </cell>
          <cell r="V30">
            <v>6.25</v>
          </cell>
          <cell r="W30">
            <v>6</v>
          </cell>
        </row>
        <row r="31">
          <cell r="U31">
            <v>6.26</v>
          </cell>
          <cell r="V31">
            <v>6.5</v>
          </cell>
          <cell r="W31">
            <v>6.25</v>
          </cell>
        </row>
        <row r="32">
          <cell r="U32">
            <v>6.51</v>
          </cell>
          <cell r="V32">
            <v>6.75</v>
          </cell>
          <cell r="W32">
            <v>6.5</v>
          </cell>
        </row>
        <row r="33">
          <cell r="U33">
            <v>6.76</v>
          </cell>
          <cell r="V33">
            <v>7</v>
          </cell>
          <cell r="W33">
            <v>6.75</v>
          </cell>
        </row>
        <row r="34">
          <cell r="U34">
            <v>7.01</v>
          </cell>
          <cell r="V34">
            <v>7.25</v>
          </cell>
          <cell r="W34">
            <v>7</v>
          </cell>
        </row>
        <row r="35">
          <cell r="U35">
            <v>7.26</v>
          </cell>
          <cell r="V35">
            <v>7.5</v>
          </cell>
          <cell r="W35">
            <v>7.25</v>
          </cell>
        </row>
        <row r="36">
          <cell r="U36">
            <v>7.51</v>
          </cell>
          <cell r="V36">
            <v>7.75</v>
          </cell>
          <cell r="W36">
            <v>7.5</v>
          </cell>
        </row>
      </sheetData>
      <sheetData sheetId="3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"/>
      <sheetName val="更新人员记录"/>
      <sheetName val="Sheet2"/>
      <sheetName val="squad"/>
      <sheetName val="helper"/>
      <sheetName val="Aalen"/>
      <sheetName val="Bochum"/>
      <sheetName val="1860 München"/>
      <sheetName val="Eintracht Braunschweig"/>
      <sheetName val="Kaiserslautern"/>
      <sheetName val="Union Berlin"/>
      <sheetName val="Energie Cottbus"/>
      <sheetName val="Hertha BSC"/>
      <sheetName val="Ingolstadt"/>
      <sheetName val="Paderborn"/>
      <sheetName val="FSV Frankfurt"/>
      <sheetName val="Sandhausen"/>
      <sheetName val="Erzgebirge Aue"/>
      <sheetName val="St. Pauli"/>
      <sheetName val="Dynamo Dresden"/>
      <sheetName val="Jahn Regensburg"/>
      <sheetName val="Köln"/>
      <sheetName val="MSV Duisburg"/>
      <sheetName val="Sheet1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XERRE"/>
      <sheetName val="BORDEAUX"/>
      <sheetName val="BOULOGNE"/>
      <sheetName val="GRENOBLE"/>
      <sheetName val="LE MANS"/>
      <sheetName val="LENS"/>
      <sheetName val="LILLE"/>
      <sheetName val="LORIENT"/>
      <sheetName val="LYONNAIS"/>
      <sheetName val="MARSEILLE"/>
      <sheetName val="MONACO"/>
      <sheetName val="MONTPELLIER"/>
      <sheetName val="NANCY"/>
      <sheetName val="NICE"/>
      <sheetName val="PARIS SAINT GERMAIN"/>
      <sheetName val="RENNES"/>
      <sheetName val="SAINT ETIENNE"/>
      <sheetName val="SOCHAUX"/>
      <sheetName val="TOULOUSE"/>
      <sheetName val="VALENCIENNES"/>
      <sheetName val="options"/>
      <sheetName val="squ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int.soccerway.com/teams/korea-republic/ulsan-horang-i/1374/" TargetMode="Externa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22.xml"/><Relationship Id="rId4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4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79"/>
  <sheetViews>
    <sheetView workbookViewId="0">
      <selection activeCell="K23" sqref="K23"/>
    </sheetView>
  </sheetViews>
  <sheetFormatPr defaultColWidth="9.140625" defaultRowHeight="13.5"/>
  <cols>
    <col min="1" max="1" width="9.140625" style="1"/>
    <col min="2" max="2" width="10.7109375" style="2" bestFit="1" customWidth="1"/>
    <col min="3" max="3" width="9.140625" style="1"/>
    <col min="4" max="4" width="13" style="1" customWidth="1"/>
    <col min="5" max="5" width="9.140625" style="1"/>
    <col min="6" max="7" width="9.140625" style="1" customWidth="1"/>
    <col min="8" max="13" width="9.140625" style="1"/>
    <col min="14" max="14" width="9.140625" style="2"/>
    <col min="15" max="15" width="10.7109375" style="2" bestFit="1" customWidth="1"/>
    <col min="16" max="16" width="18.5703125" style="1" bestFit="1" customWidth="1"/>
    <col min="17" max="16384" width="9.140625" style="1"/>
  </cols>
  <sheetData>
    <row r="1" spans="1:18">
      <c r="A1" s="1" t="s">
        <v>277</v>
      </c>
      <c r="B1" s="2">
        <v>41308</v>
      </c>
      <c r="C1" s="1" t="s">
        <v>332</v>
      </c>
      <c r="D1" s="1" t="s">
        <v>236</v>
      </c>
      <c r="E1" s="1">
        <v>36526</v>
      </c>
      <c r="F1" s="1" t="s">
        <v>235</v>
      </c>
      <c r="G1" s="1" t="s">
        <v>350</v>
      </c>
      <c r="H1" s="1" t="s">
        <v>269</v>
      </c>
      <c r="L1" s="1" t="s">
        <v>193</v>
      </c>
      <c r="N1" s="2" t="str">
        <f t="shared" ref="N1:N50" si="0">IF(D1=$L$2,"H","A")</f>
        <v>H</v>
      </c>
      <c r="O1" s="2">
        <f t="shared" ref="O1:O50" si="1">B1</f>
        <v>41308</v>
      </c>
      <c r="P1" s="1" t="str">
        <f>TRIM(IF(D1=$L$2,F1,D1))</f>
        <v>Albirex Niigata</v>
      </c>
      <c r="Q1" s="1" t="str">
        <f>N1</f>
        <v>H</v>
      </c>
      <c r="R1" s="1" t="str">
        <f t="shared" ref="R1:R50" si="2">C1</f>
        <v xml:space="preserve">J1L </v>
      </c>
    </row>
    <row r="2" spans="1:18">
      <c r="A2" s="1" t="s">
        <v>277</v>
      </c>
      <c r="B2" s="2">
        <v>41520</v>
      </c>
      <c r="C2" s="1" t="s">
        <v>332</v>
      </c>
      <c r="D2" s="1" t="s">
        <v>251</v>
      </c>
      <c r="E2" s="1">
        <v>0.54166666666666663</v>
      </c>
      <c r="F2" s="1" t="s">
        <v>236</v>
      </c>
      <c r="H2" s="1" t="s">
        <v>351</v>
      </c>
      <c r="L2" s="1" t="s">
        <v>236</v>
      </c>
      <c r="N2" s="2" t="str">
        <f t="shared" si="0"/>
        <v>A</v>
      </c>
      <c r="O2" s="2">
        <f t="shared" si="1"/>
        <v>41520</v>
      </c>
      <c r="P2" s="1" t="str">
        <f t="shared" ref="P2:P50" si="3">TRIM(IF(D2=$L$2,F2,D2))</f>
        <v>Ventforet Kofu</v>
      </c>
      <c r="Q2" s="1" t="str">
        <f t="shared" ref="Q2:Q50" si="4">N2</f>
        <v>A</v>
      </c>
      <c r="R2" s="1" t="str">
        <f t="shared" si="2"/>
        <v xml:space="preserve">J1L </v>
      </c>
    </row>
    <row r="3" spans="1:18">
      <c r="A3" s="1" t="s">
        <v>277</v>
      </c>
      <c r="B3" s="2" t="s">
        <v>333</v>
      </c>
      <c r="C3" s="1" t="s">
        <v>332</v>
      </c>
      <c r="D3" s="1" t="s">
        <v>236</v>
      </c>
      <c r="E3" s="1">
        <v>0.58333333333333337</v>
      </c>
      <c r="F3" s="1" t="s">
        <v>248</v>
      </c>
      <c r="H3" s="1" t="s">
        <v>351</v>
      </c>
      <c r="N3" s="2" t="str">
        <f t="shared" si="0"/>
        <v>H</v>
      </c>
      <c r="O3" s="2" t="str">
        <f t="shared" si="1"/>
        <v xml:space="preserve">16/03/13 </v>
      </c>
      <c r="P3" s="1" t="str">
        <f t="shared" si="3"/>
        <v>Tokyo</v>
      </c>
      <c r="Q3" s="1" t="str">
        <f t="shared" si="4"/>
        <v>H</v>
      </c>
      <c r="R3" s="1" t="str">
        <f t="shared" si="2"/>
        <v xml:space="preserve">J1L </v>
      </c>
    </row>
    <row r="4" spans="1:18">
      <c r="A4" s="1" t="s">
        <v>278</v>
      </c>
      <c r="B4" s="2" t="s">
        <v>334</v>
      </c>
      <c r="C4" s="1" t="s">
        <v>335</v>
      </c>
      <c r="D4" s="1" t="s">
        <v>241</v>
      </c>
      <c r="E4" s="1">
        <v>0.625</v>
      </c>
      <c r="F4" s="1" t="s">
        <v>236</v>
      </c>
      <c r="H4" s="1" t="s">
        <v>351</v>
      </c>
      <c r="N4" s="2" t="str">
        <f t="shared" si="0"/>
        <v>A</v>
      </c>
      <c r="O4" s="2" t="str">
        <f t="shared" si="1"/>
        <v xml:space="preserve">20/03/13 </v>
      </c>
      <c r="P4" s="1" t="str">
        <f t="shared" si="3"/>
        <v>Nagoya Grampus</v>
      </c>
      <c r="Q4" s="1" t="str">
        <f t="shared" si="4"/>
        <v>A</v>
      </c>
      <c r="R4" s="1" t="str">
        <f t="shared" si="2"/>
        <v xml:space="preserve">J-C </v>
      </c>
    </row>
    <row r="5" spans="1:18">
      <c r="A5" s="1" t="s">
        <v>277</v>
      </c>
      <c r="B5" s="2" t="s">
        <v>336</v>
      </c>
      <c r="C5" s="1" t="s">
        <v>335</v>
      </c>
      <c r="D5" s="1" t="s">
        <v>242</v>
      </c>
      <c r="E5" s="1">
        <v>0.5</v>
      </c>
      <c r="F5" s="1" t="s">
        <v>236</v>
      </c>
      <c r="H5" s="1" t="s">
        <v>351</v>
      </c>
      <c r="N5" s="2" t="str">
        <f t="shared" si="0"/>
        <v>A</v>
      </c>
      <c r="O5" s="2" t="str">
        <f t="shared" si="1"/>
        <v xml:space="preserve">23/03/13 </v>
      </c>
      <c r="P5" s="1" t="str">
        <f t="shared" si="3"/>
        <v>Oita Trinita</v>
      </c>
      <c r="Q5" s="1" t="str">
        <f t="shared" si="4"/>
        <v>A</v>
      </c>
      <c r="R5" s="1" t="str">
        <f t="shared" si="2"/>
        <v xml:space="preserve">J-C </v>
      </c>
    </row>
    <row r="6" spans="1:18">
      <c r="A6" s="1" t="s">
        <v>277</v>
      </c>
      <c r="B6" s="2" t="s">
        <v>337</v>
      </c>
      <c r="C6" s="1" t="s">
        <v>332</v>
      </c>
      <c r="D6" s="1" t="s">
        <v>236</v>
      </c>
      <c r="E6" s="1">
        <v>0.5</v>
      </c>
      <c r="F6" s="1" t="s">
        <v>250</v>
      </c>
      <c r="H6" s="1" t="s">
        <v>351</v>
      </c>
      <c r="N6" s="2" t="str">
        <f t="shared" si="0"/>
        <v>H</v>
      </c>
      <c r="O6" s="2" t="str">
        <f t="shared" si="1"/>
        <v xml:space="preserve">30/03/13 </v>
      </c>
      <c r="P6" s="1" t="str">
        <f t="shared" si="3"/>
        <v>Vegalta Sendai</v>
      </c>
      <c r="Q6" s="1" t="str">
        <f t="shared" si="4"/>
        <v>H</v>
      </c>
      <c r="R6" s="1" t="str">
        <f t="shared" si="2"/>
        <v xml:space="preserve">J1L </v>
      </c>
    </row>
    <row r="7" spans="1:18">
      <c r="A7" s="1" t="s">
        <v>278</v>
      </c>
      <c r="B7" s="2">
        <v>41337</v>
      </c>
      <c r="C7" s="1" t="s">
        <v>335</v>
      </c>
      <c r="D7" s="1" t="s">
        <v>235</v>
      </c>
      <c r="E7" s="1">
        <v>0.75</v>
      </c>
      <c r="F7" s="1" t="s">
        <v>236</v>
      </c>
      <c r="H7" s="1" t="s">
        <v>351</v>
      </c>
      <c r="N7" s="2" t="str">
        <f t="shared" si="0"/>
        <v>A</v>
      </c>
      <c r="O7" s="2">
        <f t="shared" si="1"/>
        <v>41337</v>
      </c>
      <c r="P7" s="1" t="str">
        <f t="shared" si="3"/>
        <v>Albirex Niigata</v>
      </c>
      <c r="Q7" s="1" t="str">
        <f t="shared" si="4"/>
        <v>A</v>
      </c>
      <c r="R7" s="1" t="str">
        <f t="shared" si="2"/>
        <v xml:space="preserve">J-C </v>
      </c>
    </row>
    <row r="8" spans="1:18">
      <c r="A8" s="1" t="s">
        <v>277</v>
      </c>
      <c r="B8" s="2">
        <v>41429</v>
      </c>
      <c r="C8" s="1" t="s">
        <v>332</v>
      </c>
      <c r="D8" s="1" t="s">
        <v>238</v>
      </c>
      <c r="E8" s="1">
        <v>0.58333333333333337</v>
      </c>
      <c r="F8" s="1" t="s">
        <v>236</v>
      </c>
      <c r="H8" s="1" t="s">
        <v>351</v>
      </c>
      <c r="N8" s="2" t="str">
        <f t="shared" si="0"/>
        <v>A</v>
      </c>
      <c r="O8" s="2">
        <f t="shared" si="1"/>
        <v>41429</v>
      </c>
      <c r="P8" s="1" t="str">
        <f t="shared" si="3"/>
        <v>Kashima Antlers</v>
      </c>
      <c r="Q8" s="1" t="str">
        <f t="shared" si="4"/>
        <v>A</v>
      </c>
      <c r="R8" s="1" t="str">
        <f t="shared" si="2"/>
        <v xml:space="preserve">J1L </v>
      </c>
    </row>
    <row r="9" spans="1:18">
      <c r="A9" s="1" t="s">
        <v>278</v>
      </c>
      <c r="B9" s="2">
        <v>41551</v>
      </c>
      <c r="C9" s="1" t="s">
        <v>335</v>
      </c>
      <c r="D9" s="1" t="s">
        <v>236</v>
      </c>
      <c r="E9" s="1">
        <v>0.75</v>
      </c>
      <c r="F9" s="1" t="s">
        <v>248</v>
      </c>
      <c r="H9" s="1" t="s">
        <v>351</v>
      </c>
      <c r="N9" s="2" t="str">
        <f t="shared" si="0"/>
        <v>H</v>
      </c>
      <c r="O9" s="2">
        <f t="shared" si="1"/>
        <v>41551</v>
      </c>
      <c r="P9" s="1" t="str">
        <f t="shared" si="3"/>
        <v>Tokyo</v>
      </c>
      <c r="Q9" s="1" t="str">
        <f t="shared" si="4"/>
        <v>H</v>
      </c>
      <c r="R9" s="1" t="str">
        <f t="shared" si="2"/>
        <v xml:space="preserve">J-C </v>
      </c>
    </row>
    <row r="10" spans="1:18">
      <c r="A10" s="1" t="s">
        <v>277</v>
      </c>
      <c r="B10" s="2" t="s">
        <v>338</v>
      </c>
      <c r="C10" s="1" t="s">
        <v>332</v>
      </c>
      <c r="D10" s="1" t="s">
        <v>236</v>
      </c>
      <c r="E10" s="1">
        <v>0.75</v>
      </c>
      <c r="F10" s="1" t="s">
        <v>243</v>
      </c>
      <c r="H10" s="1" t="s">
        <v>351</v>
      </c>
      <c r="N10" s="2" t="str">
        <f t="shared" si="0"/>
        <v>H</v>
      </c>
      <c r="O10" s="2" t="str">
        <f t="shared" si="1"/>
        <v xml:space="preserve">13/04/13 </v>
      </c>
      <c r="P10" s="1" t="str">
        <f t="shared" si="3"/>
        <v>Omiya Ardija</v>
      </c>
      <c r="Q10" s="1" t="str">
        <f t="shared" si="4"/>
        <v>H</v>
      </c>
      <c r="R10" s="1" t="str">
        <f t="shared" si="2"/>
        <v xml:space="preserve">J1L </v>
      </c>
    </row>
    <row r="11" spans="1:18">
      <c r="A11" s="1" t="s">
        <v>277</v>
      </c>
      <c r="B11" s="2" t="s">
        <v>339</v>
      </c>
      <c r="C11" s="1" t="s">
        <v>332</v>
      </c>
      <c r="D11" s="1" t="s">
        <v>246</v>
      </c>
      <c r="E11" s="1">
        <v>0.5</v>
      </c>
      <c r="F11" s="1" t="s">
        <v>236</v>
      </c>
      <c r="H11" s="1" t="s">
        <v>351</v>
      </c>
      <c r="N11" s="2" t="str">
        <f t="shared" si="0"/>
        <v>A</v>
      </c>
      <c r="O11" s="2" t="str">
        <f t="shared" si="1"/>
        <v xml:space="preserve">20/04/13 </v>
      </c>
      <c r="P11" s="1" t="str">
        <f t="shared" si="3"/>
        <v>Shimizu S-Pulse</v>
      </c>
      <c r="Q11" s="1" t="str">
        <f t="shared" si="4"/>
        <v>A</v>
      </c>
      <c r="R11" s="1" t="str">
        <f t="shared" si="2"/>
        <v xml:space="preserve">J1L </v>
      </c>
    </row>
    <row r="12" spans="1:18">
      <c r="A12" s="1" t="s">
        <v>277</v>
      </c>
      <c r="B12" s="2" t="s">
        <v>340</v>
      </c>
      <c r="C12" s="1" t="s">
        <v>332</v>
      </c>
      <c r="D12" s="1" t="s">
        <v>236</v>
      </c>
      <c r="E12" s="1">
        <v>0.54166666666666663</v>
      </c>
      <c r="F12" s="1" t="s">
        <v>242</v>
      </c>
      <c r="H12" s="1" t="s">
        <v>351</v>
      </c>
      <c r="N12" s="2" t="str">
        <f t="shared" si="0"/>
        <v>H</v>
      </c>
      <c r="O12" s="2" t="str">
        <f t="shared" si="1"/>
        <v xml:space="preserve">27/04/13 </v>
      </c>
      <c r="P12" s="1" t="str">
        <f t="shared" si="3"/>
        <v>Oita Trinita</v>
      </c>
      <c r="Q12" s="1" t="str">
        <f t="shared" si="4"/>
        <v>H</v>
      </c>
      <c r="R12" s="1" t="str">
        <f t="shared" si="2"/>
        <v xml:space="preserve">J1L </v>
      </c>
    </row>
    <row r="13" spans="1:18">
      <c r="A13" s="1" t="s">
        <v>341</v>
      </c>
      <c r="B13" s="2">
        <v>41338</v>
      </c>
      <c r="C13" s="1" t="s">
        <v>332</v>
      </c>
      <c r="D13" s="1" t="s">
        <v>247</v>
      </c>
      <c r="E13" s="1">
        <v>0.625</v>
      </c>
      <c r="F13" s="1" t="s">
        <v>236</v>
      </c>
      <c r="H13" s="1" t="s">
        <v>351</v>
      </c>
      <c r="N13" s="2" t="str">
        <f t="shared" si="0"/>
        <v>A</v>
      </c>
      <c r="O13" s="2">
        <f t="shared" si="1"/>
        <v>41338</v>
      </c>
      <c r="P13" s="1" t="str">
        <f t="shared" si="3"/>
        <v>Shonan Bellmare</v>
      </c>
      <c r="Q13" s="1" t="str">
        <f t="shared" si="4"/>
        <v>A</v>
      </c>
      <c r="R13" s="1" t="str">
        <f t="shared" si="2"/>
        <v xml:space="preserve">J1L </v>
      </c>
    </row>
    <row r="14" spans="1:18">
      <c r="A14" s="1" t="s">
        <v>342</v>
      </c>
      <c r="B14" s="2">
        <v>41430</v>
      </c>
      <c r="C14" s="1" t="s">
        <v>332</v>
      </c>
      <c r="D14" s="1" t="s">
        <v>236</v>
      </c>
      <c r="E14" s="1">
        <v>0.625</v>
      </c>
      <c r="F14" s="1" t="s">
        <v>249</v>
      </c>
      <c r="H14" s="1" t="s">
        <v>351</v>
      </c>
      <c r="N14" s="2" t="str">
        <f t="shared" si="0"/>
        <v>H</v>
      </c>
      <c r="O14" s="2">
        <f t="shared" si="1"/>
        <v>41430</v>
      </c>
      <c r="P14" s="1" t="str">
        <f t="shared" si="3"/>
        <v>Urawa Reds</v>
      </c>
      <c r="Q14" s="1" t="str">
        <f t="shared" si="4"/>
        <v>H</v>
      </c>
      <c r="R14" s="1" t="str">
        <f t="shared" si="2"/>
        <v xml:space="preserve">J1L </v>
      </c>
    </row>
    <row r="15" spans="1:18">
      <c r="A15" s="1" t="s">
        <v>277</v>
      </c>
      <c r="B15" s="2">
        <v>41583</v>
      </c>
      <c r="C15" s="1" t="s">
        <v>332</v>
      </c>
      <c r="D15" s="1" t="s">
        <v>240</v>
      </c>
      <c r="E15" s="1">
        <v>0.58333333333333337</v>
      </c>
      <c r="F15" s="1" t="s">
        <v>236</v>
      </c>
      <c r="H15" s="1" t="s">
        <v>351</v>
      </c>
      <c r="N15" s="2" t="str">
        <f t="shared" si="0"/>
        <v>A</v>
      </c>
      <c r="O15" s="2">
        <f t="shared" si="1"/>
        <v>41583</v>
      </c>
      <c r="P15" s="1" t="str">
        <f t="shared" si="3"/>
        <v>Kawasaki Frontale</v>
      </c>
      <c r="Q15" s="1" t="str">
        <f t="shared" si="4"/>
        <v>A</v>
      </c>
      <c r="R15" s="1" t="str">
        <f t="shared" si="2"/>
        <v xml:space="preserve">J1L </v>
      </c>
    </row>
    <row r="16" spans="1:18">
      <c r="A16" s="1" t="s">
        <v>278</v>
      </c>
      <c r="B16" s="2" t="s">
        <v>343</v>
      </c>
      <c r="C16" s="1" t="s">
        <v>335</v>
      </c>
      <c r="D16" s="1" t="s">
        <v>236</v>
      </c>
      <c r="E16" s="1">
        <v>0.75</v>
      </c>
      <c r="F16" s="1" t="s">
        <v>244</v>
      </c>
      <c r="H16" s="1" t="s">
        <v>351</v>
      </c>
      <c r="N16" s="2" t="str">
        <f t="shared" si="0"/>
        <v>H</v>
      </c>
      <c r="O16" s="2" t="str">
        <f t="shared" si="1"/>
        <v xml:space="preserve">15/05/13 </v>
      </c>
      <c r="P16" s="1" t="str">
        <f t="shared" si="3"/>
        <v>Sagan Tosu</v>
      </c>
      <c r="Q16" s="1" t="str">
        <f t="shared" si="4"/>
        <v>H</v>
      </c>
      <c r="R16" s="1" t="str">
        <f t="shared" si="2"/>
        <v xml:space="preserve">J-C </v>
      </c>
    </row>
    <row r="17" spans="1:18">
      <c r="A17" s="1" t="s">
        <v>277</v>
      </c>
      <c r="B17" s="2" t="s">
        <v>344</v>
      </c>
      <c r="C17" s="1" t="s">
        <v>332</v>
      </c>
      <c r="D17" s="1" t="s">
        <v>239</v>
      </c>
      <c r="E17" s="1">
        <v>0.58333333333333337</v>
      </c>
      <c r="F17" s="1" t="s">
        <v>236</v>
      </c>
      <c r="H17" s="1" t="s">
        <v>351</v>
      </c>
      <c r="N17" s="2" t="str">
        <f t="shared" si="0"/>
        <v>A</v>
      </c>
      <c r="O17" s="2" t="str">
        <f t="shared" si="1"/>
        <v xml:space="preserve">18/05/13 </v>
      </c>
      <c r="P17" s="1" t="str">
        <f t="shared" si="3"/>
        <v>Kashiwa Reysol</v>
      </c>
      <c r="Q17" s="1" t="str">
        <f t="shared" si="4"/>
        <v>A</v>
      </c>
      <c r="R17" s="1" t="str">
        <f t="shared" si="2"/>
        <v xml:space="preserve">J1L </v>
      </c>
    </row>
    <row r="18" spans="1:18">
      <c r="A18" s="1" t="s">
        <v>278</v>
      </c>
      <c r="B18" s="2" t="s">
        <v>345</v>
      </c>
      <c r="C18" s="1" t="s">
        <v>335</v>
      </c>
      <c r="D18" s="1" t="s">
        <v>236</v>
      </c>
      <c r="E18" s="1">
        <v>0.75</v>
      </c>
      <c r="F18" s="1" t="s">
        <v>238</v>
      </c>
      <c r="H18" s="1" t="s">
        <v>351</v>
      </c>
      <c r="N18" s="2" t="str">
        <f t="shared" si="0"/>
        <v>H</v>
      </c>
      <c r="O18" s="2" t="str">
        <f t="shared" si="1"/>
        <v xml:space="preserve">22/05/13 </v>
      </c>
      <c r="P18" s="1" t="str">
        <f t="shared" si="3"/>
        <v>Kashima Antlers</v>
      </c>
      <c r="Q18" s="1" t="str">
        <f t="shared" si="4"/>
        <v>H</v>
      </c>
      <c r="R18" s="1" t="str">
        <f t="shared" si="2"/>
        <v xml:space="preserve">J-C </v>
      </c>
    </row>
    <row r="19" spans="1:18">
      <c r="A19" s="1" t="s">
        <v>277</v>
      </c>
      <c r="B19" s="2" t="s">
        <v>346</v>
      </c>
      <c r="C19" s="1" t="s">
        <v>332</v>
      </c>
      <c r="D19" s="1" t="s">
        <v>236</v>
      </c>
      <c r="E19" s="1">
        <v>0.75</v>
      </c>
      <c r="F19" s="1" t="s">
        <v>241</v>
      </c>
      <c r="H19" s="1" t="s">
        <v>351</v>
      </c>
      <c r="N19" s="2" t="str">
        <f t="shared" si="0"/>
        <v>H</v>
      </c>
      <c r="O19" s="2" t="str">
        <f t="shared" si="1"/>
        <v xml:space="preserve">25/05/13 </v>
      </c>
      <c r="P19" s="1" t="str">
        <f t="shared" si="3"/>
        <v>Nagoya Grampus</v>
      </c>
      <c r="Q19" s="1" t="str">
        <f t="shared" si="4"/>
        <v>H</v>
      </c>
      <c r="R19" s="1" t="str">
        <f t="shared" si="2"/>
        <v xml:space="preserve">J1L </v>
      </c>
    </row>
    <row r="20" spans="1:18">
      <c r="A20" s="1" t="s">
        <v>277</v>
      </c>
      <c r="B20" s="2">
        <v>41432</v>
      </c>
      <c r="C20" s="1" t="s">
        <v>332</v>
      </c>
      <c r="D20" s="1" t="s">
        <v>237</v>
      </c>
      <c r="E20" s="1">
        <v>0.75</v>
      </c>
      <c r="F20" s="1" t="s">
        <v>236</v>
      </c>
      <c r="H20" s="1" t="s">
        <v>351</v>
      </c>
      <c r="N20" s="2" t="str">
        <f t="shared" si="0"/>
        <v>A</v>
      </c>
      <c r="O20" s="2">
        <f t="shared" si="1"/>
        <v>41432</v>
      </c>
      <c r="P20" s="1" t="str">
        <f t="shared" si="3"/>
        <v>Júbilo Iwata</v>
      </c>
      <c r="Q20" s="1" t="str">
        <f t="shared" si="4"/>
        <v>A</v>
      </c>
      <c r="R20" s="1" t="str">
        <f t="shared" si="2"/>
        <v xml:space="preserve">J1L </v>
      </c>
    </row>
    <row r="21" spans="1:18">
      <c r="A21" s="1" t="s">
        <v>278</v>
      </c>
      <c r="B21" s="2">
        <v>41554</v>
      </c>
      <c r="C21" s="1" t="s">
        <v>332</v>
      </c>
      <c r="D21" s="1" t="s">
        <v>236</v>
      </c>
      <c r="E21" s="1">
        <v>0.75</v>
      </c>
      <c r="F21" s="1" t="s">
        <v>252</v>
      </c>
      <c r="H21" s="1" t="s">
        <v>351</v>
      </c>
      <c r="N21" s="2" t="str">
        <f t="shared" si="0"/>
        <v>H</v>
      </c>
      <c r="O21" s="2">
        <f t="shared" si="1"/>
        <v>41554</v>
      </c>
      <c r="P21" s="1" t="str">
        <f t="shared" si="3"/>
        <v>Yokohama F. Ma…</v>
      </c>
      <c r="Q21" s="1" t="str">
        <f t="shared" si="4"/>
        <v>H</v>
      </c>
      <c r="R21" s="1" t="str">
        <f t="shared" si="2"/>
        <v xml:space="preserve">J1L </v>
      </c>
    </row>
    <row r="22" spans="1:18">
      <c r="A22" s="1" t="s">
        <v>277</v>
      </c>
      <c r="B22" s="2" t="s">
        <v>347</v>
      </c>
      <c r="C22" s="1" t="s">
        <v>332</v>
      </c>
      <c r="D22" s="1" t="s">
        <v>245</v>
      </c>
      <c r="E22" s="1">
        <v>0.75</v>
      </c>
      <c r="F22" s="1" t="s">
        <v>236</v>
      </c>
      <c r="H22" s="1" t="s">
        <v>351</v>
      </c>
      <c r="N22" s="2" t="str">
        <f t="shared" si="0"/>
        <v>A</v>
      </c>
      <c r="O22" s="2" t="str">
        <f t="shared" si="1"/>
        <v xml:space="preserve">13/07/13 </v>
      </c>
      <c r="P22" s="1" t="str">
        <f t="shared" si="3"/>
        <v>Sanfrecce Hiro…</v>
      </c>
      <c r="Q22" s="1" t="str">
        <f t="shared" si="4"/>
        <v>A</v>
      </c>
      <c r="R22" s="1" t="str">
        <f t="shared" si="2"/>
        <v xml:space="preserve">J1L </v>
      </c>
    </row>
    <row r="23" spans="1:18">
      <c r="A23" s="1" t="s">
        <v>278</v>
      </c>
      <c r="B23" s="2" t="s">
        <v>348</v>
      </c>
      <c r="C23" s="1" t="s">
        <v>332</v>
      </c>
      <c r="D23" s="1" t="s">
        <v>236</v>
      </c>
      <c r="E23" s="1">
        <v>0.75</v>
      </c>
      <c r="F23" s="1" t="s">
        <v>244</v>
      </c>
      <c r="H23" s="1" t="s">
        <v>351</v>
      </c>
      <c r="N23" s="2" t="str">
        <f t="shared" si="0"/>
        <v>H</v>
      </c>
      <c r="O23" s="2" t="str">
        <f t="shared" si="1"/>
        <v xml:space="preserve">17/07/13 </v>
      </c>
      <c r="P23" s="1" t="str">
        <f t="shared" si="3"/>
        <v>Sagan Tosu</v>
      </c>
      <c r="Q23" s="1" t="str">
        <f t="shared" si="4"/>
        <v>H</v>
      </c>
      <c r="R23" s="1" t="str">
        <f t="shared" si="2"/>
        <v xml:space="preserve">J1L </v>
      </c>
    </row>
    <row r="24" spans="1:18">
      <c r="A24" s="1" t="s">
        <v>278</v>
      </c>
      <c r="B24" s="2" t="s">
        <v>349</v>
      </c>
      <c r="C24" s="1" t="s">
        <v>332</v>
      </c>
      <c r="D24" s="1" t="s">
        <v>235</v>
      </c>
      <c r="E24" s="1">
        <v>0.75</v>
      </c>
      <c r="F24" s="1" t="s">
        <v>236</v>
      </c>
      <c r="H24" s="1" t="s">
        <v>351</v>
      </c>
      <c r="N24" s="2" t="str">
        <f t="shared" si="0"/>
        <v>A</v>
      </c>
      <c r="O24" s="2" t="str">
        <f t="shared" si="1"/>
        <v xml:space="preserve">31/07/13 </v>
      </c>
      <c r="P24" s="1" t="str">
        <f t="shared" si="3"/>
        <v>Albirex Niigata</v>
      </c>
      <c r="Q24" s="1" t="str">
        <f t="shared" si="4"/>
        <v>A</v>
      </c>
      <c r="R24" s="1" t="str">
        <f t="shared" si="2"/>
        <v xml:space="preserve">J1L </v>
      </c>
    </row>
    <row r="25" spans="1:18">
      <c r="A25" s="1" t="s">
        <v>277</v>
      </c>
      <c r="B25" s="2">
        <v>41341</v>
      </c>
      <c r="C25" s="1" t="s">
        <v>332</v>
      </c>
      <c r="D25" s="1" t="s">
        <v>236</v>
      </c>
      <c r="E25" s="1">
        <v>0.75</v>
      </c>
      <c r="F25" s="1" t="s">
        <v>251</v>
      </c>
      <c r="H25" s="1" t="s">
        <v>351</v>
      </c>
      <c r="N25" s="2" t="str">
        <f t="shared" si="0"/>
        <v>H</v>
      </c>
      <c r="O25" s="2">
        <f t="shared" si="1"/>
        <v>41341</v>
      </c>
      <c r="P25" s="1" t="str">
        <f t="shared" si="3"/>
        <v>Ventforet Kofu</v>
      </c>
      <c r="Q25" s="1" t="str">
        <f t="shared" si="4"/>
        <v>H</v>
      </c>
      <c r="R25" s="1" t="str">
        <f t="shared" si="2"/>
        <v xml:space="preserve">J1L </v>
      </c>
    </row>
    <row r="26" spans="1:18">
      <c r="A26" s="1" t="s">
        <v>277</v>
      </c>
      <c r="B26" s="2">
        <v>41555</v>
      </c>
      <c r="C26" s="1" t="s">
        <v>332</v>
      </c>
      <c r="D26" s="1" t="s">
        <v>243</v>
      </c>
      <c r="E26" s="1">
        <v>0.75</v>
      </c>
      <c r="F26" s="1" t="s">
        <v>236</v>
      </c>
      <c r="N26" s="2" t="str">
        <f t="shared" si="0"/>
        <v>A</v>
      </c>
      <c r="O26" s="2">
        <f t="shared" si="1"/>
        <v>41555</v>
      </c>
      <c r="P26" s="1" t="str">
        <f t="shared" si="3"/>
        <v>Omiya Ardija</v>
      </c>
      <c r="Q26" s="1" t="str">
        <f t="shared" si="4"/>
        <v>A</v>
      </c>
      <c r="R26" s="1" t="str">
        <f t="shared" si="2"/>
        <v xml:space="preserve">J1L </v>
      </c>
    </row>
    <row r="27" spans="1:18">
      <c r="A27" s="1" t="s">
        <v>280</v>
      </c>
      <c r="B27" s="2" t="s">
        <v>287</v>
      </c>
      <c r="C27" s="1" t="s">
        <v>285</v>
      </c>
      <c r="D27" s="1" t="s">
        <v>236</v>
      </c>
      <c r="E27" s="1">
        <v>0.75</v>
      </c>
      <c r="F27" s="1" t="s">
        <v>262</v>
      </c>
      <c r="H27" s="1" t="s">
        <v>351</v>
      </c>
      <c r="N27" s="2" t="str">
        <f t="shared" si="0"/>
        <v>H</v>
      </c>
      <c r="O27" s="2" t="str">
        <f t="shared" si="1"/>
        <v>17/08/13</v>
      </c>
      <c r="P27" s="1" t="str">
        <f t="shared" si="3"/>
        <v>Shimizu S-Pulse</v>
      </c>
      <c r="Q27" s="1" t="str">
        <f t="shared" si="4"/>
        <v>H</v>
      </c>
      <c r="R27" s="1" t="str">
        <f t="shared" si="2"/>
        <v>J1L</v>
      </c>
    </row>
    <row r="28" spans="1:18">
      <c r="A28" s="1" t="s">
        <v>280</v>
      </c>
      <c r="B28" s="2" t="s">
        <v>288</v>
      </c>
      <c r="C28" s="1" t="s">
        <v>285</v>
      </c>
      <c r="D28" s="1" t="s">
        <v>241</v>
      </c>
      <c r="E28" s="1">
        <v>0.75</v>
      </c>
      <c r="F28" s="1" t="s">
        <v>253</v>
      </c>
      <c r="H28" s="1" t="s">
        <v>351</v>
      </c>
      <c r="N28" s="2" t="str">
        <f t="shared" si="0"/>
        <v>A</v>
      </c>
      <c r="O28" s="2" t="str">
        <f t="shared" si="1"/>
        <v>24/08/13</v>
      </c>
      <c r="P28" s="1" t="str">
        <f t="shared" si="3"/>
        <v>Nagoya Grampus</v>
      </c>
      <c r="Q28" s="1" t="str">
        <f t="shared" si="4"/>
        <v>A</v>
      </c>
      <c r="R28" s="1" t="str">
        <f t="shared" si="2"/>
        <v>J1L</v>
      </c>
    </row>
    <row r="29" spans="1:18">
      <c r="A29" s="1" t="s">
        <v>286</v>
      </c>
      <c r="B29" s="2" t="s">
        <v>289</v>
      </c>
      <c r="C29" s="1" t="s">
        <v>285</v>
      </c>
      <c r="D29" s="1" t="s">
        <v>250</v>
      </c>
      <c r="E29" s="1">
        <v>0.75</v>
      </c>
      <c r="F29" s="1" t="s">
        <v>253</v>
      </c>
      <c r="H29" s="1" t="s">
        <v>351</v>
      </c>
      <c r="N29" s="2" t="str">
        <f t="shared" si="0"/>
        <v>A</v>
      </c>
      <c r="O29" s="2" t="str">
        <f t="shared" si="1"/>
        <v>28/08/13</v>
      </c>
      <c r="P29" s="1" t="str">
        <f t="shared" si="3"/>
        <v>Vegalta Sendai</v>
      </c>
      <c r="Q29" s="1" t="str">
        <f t="shared" si="4"/>
        <v>A</v>
      </c>
      <c r="R29" s="1" t="str">
        <f t="shared" si="2"/>
        <v>J1L</v>
      </c>
    </row>
    <row r="30" spans="1:18">
      <c r="A30" s="1" t="s">
        <v>280</v>
      </c>
      <c r="B30" s="2" t="s">
        <v>290</v>
      </c>
      <c r="C30" s="1" t="s">
        <v>285</v>
      </c>
      <c r="D30" s="1" t="s">
        <v>236</v>
      </c>
      <c r="E30" s="1">
        <v>0.75</v>
      </c>
      <c r="F30" s="1" t="s">
        <v>257</v>
      </c>
      <c r="H30" s="1" t="s">
        <v>351</v>
      </c>
      <c r="N30" s="2" t="str">
        <f t="shared" si="0"/>
        <v>H</v>
      </c>
      <c r="O30" s="2" t="str">
        <f t="shared" si="1"/>
        <v>31/08/13</v>
      </c>
      <c r="P30" s="1" t="str">
        <f t="shared" si="3"/>
        <v>Kawasaki Frontale</v>
      </c>
      <c r="Q30" s="1" t="str">
        <f t="shared" si="4"/>
        <v>H</v>
      </c>
      <c r="R30" s="1" t="str">
        <f t="shared" si="2"/>
        <v>J1L</v>
      </c>
    </row>
    <row r="31" spans="1:18">
      <c r="A31" s="1" t="s">
        <v>280</v>
      </c>
      <c r="B31" s="2" t="s">
        <v>291</v>
      </c>
      <c r="C31" s="1" t="s">
        <v>285</v>
      </c>
      <c r="D31" s="1" t="s">
        <v>252</v>
      </c>
      <c r="E31" s="1" t="s">
        <v>279</v>
      </c>
      <c r="F31" s="1" t="s">
        <v>253</v>
      </c>
      <c r="H31" s="1" t="s">
        <v>351</v>
      </c>
      <c r="N31" s="2" t="str">
        <f t="shared" si="0"/>
        <v>A</v>
      </c>
      <c r="O31" s="2" t="str">
        <f t="shared" si="1"/>
        <v>14/09/13</v>
      </c>
      <c r="P31" s="1" t="str">
        <f t="shared" si="3"/>
        <v>Yokohama F. Ma…</v>
      </c>
      <c r="Q31" s="1" t="str">
        <f t="shared" si="4"/>
        <v>A</v>
      </c>
      <c r="R31" s="1" t="str">
        <f t="shared" si="2"/>
        <v>J1L</v>
      </c>
    </row>
    <row r="32" spans="1:18">
      <c r="A32" s="1" t="s">
        <v>280</v>
      </c>
      <c r="B32" s="2" t="s">
        <v>292</v>
      </c>
      <c r="C32" s="1" t="s">
        <v>285</v>
      </c>
      <c r="D32" s="1" t="s">
        <v>236</v>
      </c>
      <c r="E32" s="1" t="s">
        <v>279</v>
      </c>
      <c r="F32" s="1" t="s">
        <v>256</v>
      </c>
      <c r="H32" s="1" t="s">
        <v>351</v>
      </c>
      <c r="N32" s="2" t="str">
        <f t="shared" si="0"/>
        <v>H</v>
      </c>
      <c r="O32" s="2" t="str">
        <f t="shared" si="1"/>
        <v>21/09/13</v>
      </c>
      <c r="P32" s="1" t="str">
        <f t="shared" si="3"/>
        <v>Kashiwa Reysol</v>
      </c>
      <c r="Q32" s="1" t="str">
        <f t="shared" si="4"/>
        <v>H</v>
      </c>
      <c r="R32" s="1" t="str">
        <f t="shared" si="2"/>
        <v>J1L</v>
      </c>
    </row>
    <row r="33" spans="1:18">
      <c r="A33" s="1" t="s">
        <v>280</v>
      </c>
      <c r="B33" s="2" t="s">
        <v>293</v>
      </c>
      <c r="C33" s="1" t="s">
        <v>285</v>
      </c>
      <c r="D33" s="1" t="s">
        <v>236</v>
      </c>
      <c r="E33" s="1" t="s">
        <v>279</v>
      </c>
      <c r="F33" s="1" t="s">
        <v>254</v>
      </c>
      <c r="H33" s="1" t="s">
        <v>351</v>
      </c>
      <c r="N33" s="2" t="str">
        <f t="shared" si="0"/>
        <v>H</v>
      </c>
      <c r="O33" s="2" t="str">
        <f t="shared" si="1"/>
        <v>28/09/13</v>
      </c>
      <c r="P33" s="1" t="str">
        <f t="shared" si="3"/>
        <v>Júbilo Iwata</v>
      </c>
      <c r="Q33" s="1" t="str">
        <f t="shared" si="4"/>
        <v>H</v>
      </c>
      <c r="R33" s="1" t="str">
        <f t="shared" si="2"/>
        <v>J1L</v>
      </c>
    </row>
    <row r="34" spans="1:18">
      <c r="A34" s="1" t="s">
        <v>280</v>
      </c>
      <c r="B34" s="2">
        <v>41404</v>
      </c>
      <c r="C34" s="1" t="s">
        <v>285</v>
      </c>
      <c r="D34" s="1" t="s">
        <v>242</v>
      </c>
      <c r="E34" s="1" t="s">
        <v>279</v>
      </c>
      <c r="F34" s="1" t="s">
        <v>253</v>
      </c>
      <c r="H34" s="1" t="s">
        <v>351</v>
      </c>
      <c r="N34" s="2" t="str">
        <f t="shared" si="0"/>
        <v>A</v>
      </c>
      <c r="O34" s="2">
        <f t="shared" si="1"/>
        <v>41404</v>
      </c>
      <c r="P34" s="1" t="str">
        <f t="shared" si="3"/>
        <v>Oita Trinita</v>
      </c>
      <c r="Q34" s="1" t="str">
        <f t="shared" si="4"/>
        <v>A</v>
      </c>
      <c r="R34" s="1" t="str">
        <f t="shared" si="2"/>
        <v>J1L</v>
      </c>
    </row>
    <row r="35" spans="1:18">
      <c r="A35" s="1" t="s">
        <v>280</v>
      </c>
      <c r="B35" s="2" t="s">
        <v>294</v>
      </c>
      <c r="C35" s="1" t="s">
        <v>285</v>
      </c>
      <c r="D35" s="1" t="s">
        <v>236</v>
      </c>
      <c r="E35" s="1" t="s">
        <v>279</v>
      </c>
      <c r="F35" s="1" t="s">
        <v>263</v>
      </c>
      <c r="H35" s="1" t="s">
        <v>351</v>
      </c>
      <c r="N35" s="2" t="str">
        <f t="shared" si="0"/>
        <v>H</v>
      </c>
      <c r="O35" s="2" t="str">
        <f t="shared" si="1"/>
        <v>19/10/13</v>
      </c>
      <c r="P35" s="1" t="str">
        <f t="shared" si="3"/>
        <v>Shonan Bellmare</v>
      </c>
      <c r="Q35" s="1" t="str">
        <f t="shared" si="4"/>
        <v>H</v>
      </c>
      <c r="R35" s="1" t="str">
        <f t="shared" si="2"/>
        <v>J1L</v>
      </c>
    </row>
    <row r="36" spans="1:18">
      <c r="A36" s="1" t="s">
        <v>281</v>
      </c>
      <c r="B36" s="2" t="s">
        <v>295</v>
      </c>
      <c r="C36" s="1" t="s">
        <v>285</v>
      </c>
      <c r="D36" s="1" t="s">
        <v>244</v>
      </c>
      <c r="E36" s="1" t="s">
        <v>279</v>
      </c>
      <c r="F36" s="1" t="s">
        <v>253</v>
      </c>
      <c r="H36" s="1" t="s">
        <v>351</v>
      </c>
      <c r="N36" s="2" t="str">
        <f t="shared" si="0"/>
        <v>A</v>
      </c>
      <c r="O36" s="2" t="str">
        <f t="shared" si="1"/>
        <v>27/10/13</v>
      </c>
      <c r="P36" s="1" t="str">
        <f t="shared" si="3"/>
        <v>Sagan Tosu</v>
      </c>
      <c r="Q36" s="1" t="str">
        <f t="shared" si="4"/>
        <v>A</v>
      </c>
      <c r="R36" s="1" t="str">
        <f t="shared" si="2"/>
        <v>J1L</v>
      </c>
    </row>
    <row r="37" spans="1:18">
      <c r="A37" s="1" t="s">
        <v>281</v>
      </c>
      <c r="B37" s="2">
        <v>41558</v>
      </c>
      <c r="C37" s="1" t="s">
        <v>285</v>
      </c>
      <c r="D37" s="1" t="s">
        <v>248</v>
      </c>
      <c r="E37" s="1" t="s">
        <v>279</v>
      </c>
      <c r="F37" s="1" t="s">
        <v>253</v>
      </c>
      <c r="H37" s="1" t="s">
        <v>351</v>
      </c>
      <c r="N37" s="2" t="str">
        <f t="shared" si="0"/>
        <v>A</v>
      </c>
      <c r="O37" s="2">
        <f t="shared" si="1"/>
        <v>41558</v>
      </c>
      <c r="P37" s="1" t="str">
        <f t="shared" si="3"/>
        <v>Tokyo</v>
      </c>
      <c r="Q37" s="1" t="str">
        <f t="shared" si="4"/>
        <v>A</v>
      </c>
      <c r="R37" s="1" t="str">
        <f t="shared" si="2"/>
        <v>J1L</v>
      </c>
    </row>
    <row r="38" spans="1:18">
      <c r="A38" s="1" t="s">
        <v>280</v>
      </c>
      <c r="B38" s="2" t="s">
        <v>296</v>
      </c>
      <c r="C38" s="1" t="s">
        <v>285</v>
      </c>
      <c r="D38" s="1" t="s">
        <v>236</v>
      </c>
      <c r="E38" s="1" t="s">
        <v>279</v>
      </c>
      <c r="F38" s="1" t="s">
        <v>260</v>
      </c>
      <c r="H38" s="1" t="s">
        <v>351</v>
      </c>
      <c r="N38" s="2" t="str">
        <f t="shared" si="0"/>
        <v>H</v>
      </c>
      <c r="O38" s="2" t="str">
        <f t="shared" si="1"/>
        <v>23/11/13</v>
      </c>
      <c r="P38" s="1" t="str">
        <f t="shared" si="3"/>
        <v>Sanfrecce Hiro…</v>
      </c>
      <c r="Q38" s="1" t="str">
        <f t="shared" si="4"/>
        <v>H</v>
      </c>
      <c r="R38" s="1" t="str">
        <f t="shared" si="2"/>
        <v>J1L</v>
      </c>
    </row>
    <row r="39" spans="1:18">
      <c r="A39" s="1" t="s">
        <v>280</v>
      </c>
      <c r="B39" s="2" t="s">
        <v>297</v>
      </c>
      <c r="C39" s="1" t="s">
        <v>285</v>
      </c>
      <c r="D39" s="1" t="s">
        <v>236</v>
      </c>
      <c r="E39" s="1" t="s">
        <v>279</v>
      </c>
      <c r="F39" s="1" t="s">
        <v>255</v>
      </c>
      <c r="H39" s="1" t="s">
        <v>351</v>
      </c>
      <c r="N39" s="2" t="str">
        <f t="shared" si="0"/>
        <v>H</v>
      </c>
      <c r="O39" s="2" t="str">
        <f t="shared" si="1"/>
        <v>30/11/13</v>
      </c>
      <c r="P39" s="1" t="str">
        <f t="shared" si="3"/>
        <v>Kashima Antlers</v>
      </c>
      <c r="Q39" s="1" t="str">
        <f t="shared" si="4"/>
        <v>H</v>
      </c>
      <c r="R39" s="1" t="str">
        <f t="shared" si="2"/>
        <v>J1L</v>
      </c>
    </row>
    <row r="40" spans="1:18">
      <c r="A40" s="1" t="s">
        <v>280</v>
      </c>
      <c r="B40" s="2">
        <v>41467</v>
      </c>
      <c r="C40" s="1" t="s">
        <v>285</v>
      </c>
      <c r="D40" s="1" t="s">
        <v>249</v>
      </c>
      <c r="E40" s="1" t="s">
        <v>279</v>
      </c>
      <c r="F40" s="1" t="s">
        <v>253</v>
      </c>
      <c r="N40" s="2" t="str">
        <f t="shared" si="0"/>
        <v>A</v>
      </c>
      <c r="O40" s="2">
        <f t="shared" si="1"/>
        <v>41467</v>
      </c>
      <c r="P40" s="1" t="str">
        <f t="shared" si="3"/>
        <v>Urawa Reds</v>
      </c>
      <c r="Q40" s="1" t="str">
        <f t="shared" si="4"/>
        <v>A</v>
      </c>
      <c r="R40" s="1" t="str">
        <f t="shared" si="2"/>
        <v>J1L</v>
      </c>
    </row>
    <row r="41" spans="1:18">
      <c r="A41" s="1" t="s">
        <v>280</v>
      </c>
      <c r="B41" s="2">
        <v>41467</v>
      </c>
      <c r="C41" s="1" t="s">
        <v>285</v>
      </c>
      <c r="D41" s="1" t="s">
        <v>246</v>
      </c>
      <c r="E41" s="1" t="s">
        <v>279</v>
      </c>
      <c r="F41" s="1" t="s">
        <v>256</v>
      </c>
      <c r="N41" s="2" t="str">
        <f t="shared" si="0"/>
        <v>A</v>
      </c>
      <c r="O41" s="2">
        <f t="shared" si="1"/>
        <v>41467</v>
      </c>
      <c r="P41" s="1" t="str">
        <f t="shared" si="3"/>
        <v>Shimizu S-Pulse</v>
      </c>
      <c r="Q41" s="1" t="str">
        <f t="shared" si="4"/>
        <v>A</v>
      </c>
      <c r="R41" s="1" t="str">
        <f t="shared" si="2"/>
        <v>J1L</v>
      </c>
    </row>
    <row r="42" spans="1:18">
      <c r="A42" s="1" t="s">
        <v>269</v>
      </c>
      <c r="N42" s="2" t="str">
        <f t="shared" si="0"/>
        <v>A</v>
      </c>
      <c r="O42" s="2">
        <f t="shared" si="1"/>
        <v>0</v>
      </c>
      <c r="P42" s="1" t="str">
        <f t="shared" si="3"/>
        <v/>
      </c>
      <c r="Q42" s="1" t="str">
        <f t="shared" si="4"/>
        <v>A</v>
      </c>
      <c r="R42" s="1">
        <f t="shared" si="2"/>
        <v>0</v>
      </c>
    </row>
    <row r="43" spans="1:18">
      <c r="A43" s="1" t="s">
        <v>269</v>
      </c>
      <c r="N43" s="2" t="str">
        <f t="shared" si="0"/>
        <v>A</v>
      </c>
      <c r="O43" s="2">
        <f t="shared" si="1"/>
        <v>0</v>
      </c>
      <c r="P43" s="1" t="str">
        <f t="shared" si="3"/>
        <v/>
      </c>
      <c r="Q43" s="1" t="str">
        <f t="shared" si="4"/>
        <v>A</v>
      </c>
      <c r="R43" s="1">
        <f t="shared" si="2"/>
        <v>0</v>
      </c>
    </row>
    <row r="44" spans="1:18">
      <c r="A44" s="1" t="s">
        <v>269</v>
      </c>
      <c r="N44" s="2" t="str">
        <f t="shared" si="0"/>
        <v>A</v>
      </c>
      <c r="O44" s="2">
        <f t="shared" si="1"/>
        <v>0</v>
      </c>
      <c r="P44" s="1" t="str">
        <f t="shared" si="3"/>
        <v/>
      </c>
      <c r="Q44" s="1" t="str">
        <f t="shared" si="4"/>
        <v>A</v>
      </c>
      <c r="R44" s="1">
        <f t="shared" si="2"/>
        <v>0</v>
      </c>
    </row>
    <row r="45" spans="1:18">
      <c r="A45" s="1" t="s">
        <v>269</v>
      </c>
      <c r="N45" s="2" t="str">
        <f t="shared" si="0"/>
        <v>A</v>
      </c>
      <c r="O45" s="2">
        <f t="shared" si="1"/>
        <v>0</v>
      </c>
      <c r="P45" s="1" t="str">
        <f t="shared" si="3"/>
        <v/>
      </c>
      <c r="Q45" s="1" t="str">
        <f t="shared" si="4"/>
        <v>A</v>
      </c>
      <c r="R45" s="1">
        <f t="shared" si="2"/>
        <v>0</v>
      </c>
    </row>
    <row r="46" spans="1:18">
      <c r="A46" s="1" t="s">
        <v>269</v>
      </c>
      <c r="N46" s="2" t="str">
        <f t="shared" si="0"/>
        <v>A</v>
      </c>
      <c r="O46" s="2">
        <f t="shared" si="1"/>
        <v>0</v>
      </c>
      <c r="P46" s="1" t="str">
        <f t="shared" si="3"/>
        <v/>
      </c>
      <c r="Q46" s="1" t="str">
        <f t="shared" si="4"/>
        <v>A</v>
      </c>
      <c r="R46" s="1">
        <f t="shared" si="2"/>
        <v>0</v>
      </c>
    </row>
    <row r="47" spans="1:18">
      <c r="A47" s="1" t="s">
        <v>269</v>
      </c>
      <c r="N47" s="2" t="str">
        <f t="shared" si="0"/>
        <v>A</v>
      </c>
      <c r="O47" s="2">
        <f t="shared" si="1"/>
        <v>0</v>
      </c>
      <c r="P47" s="1" t="str">
        <f t="shared" si="3"/>
        <v/>
      </c>
      <c r="Q47" s="1" t="str">
        <f t="shared" si="4"/>
        <v>A</v>
      </c>
      <c r="R47" s="1">
        <f t="shared" si="2"/>
        <v>0</v>
      </c>
    </row>
    <row r="48" spans="1:18">
      <c r="A48" s="1" t="s">
        <v>269</v>
      </c>
      <c r="N48" s="2" t="str">
        <f t="shared" si="0"/>
        <v>A</v>
      </c>
      <c r="O48" s="2">
        <f t="shared" si="1"/>
        <v>0</v>
      </c>
      <c r="P48" s="1" t="str">
        <f t="shared" si="3"/>
        <v/>
      </c>
      <c r="Q48" s="1" t="str">
        <f t="shared" si="4"/>
        <v>A</v>
      </c>
      <c r="R48" s="1">
        <f t="shared" si="2"/>
        <v>0</v>
      </c>
    </row>
    <row r="49" spans="1:18">
      <c r="A49" s="1" t="s">
        <v>269</v>
      </c>
      <c r="N49" s="2" t="str">
        <f t="shared" si="0"/>
        <v>A</v>
      </c>
      <c r="O49" s="2">
        <f t="shared" si="1"/>
        <v>0</v>
      </c>
      <c r="P49" s="1" t="str">
        <f t="shared" si="3"/>
        <v/>
      </c>
      <c r="Q49" s="1" t="str">
        <f t="shared" si="4"/>
        <v>A</v>
      </c>
      <c r="R49" s="1">
        <f t="shared" si="2"/>
        <v>0</v>
      </c>
    </row>
    <row r="50" spans="1:18">
      <c r="A50" s="1" t="s">
        <v>269</v>
      </c>
      <c r="N50" s="2" t="str">
        <f t="shared" si="0"/>
        <v>A</v>
      </c>
      <c r="O50" s="2">
        <f t="shared" si="1"/>
        <v>0</v>
      </c>
      <c r="P50" s="1" t="str">
        <f t="shared" si="3"/>
        <v/>
      </c>
      <c r="Q50" s="1" t="str">
        <f t="shared" si="4"/>
        <v>A</v>
      </c>
      <c r="R50" s="1">
        <f t="shared" si="2"/>
        <v>0</v>
      </c>
    </row>
    <row r="51" spans="1:18">
      <c r="A51" s="1" t="s">
        <v>269</v>
      </c>
    </row>
    <row r="52" spans="1:18">
      <c r="A52" s="1" t="s">
        <v>269</v>
      </c>
    </row>
    <row r="53" spans="1:18">
      <c r="A53" s="1" t="s">
        <v>269</v>
      </c>
    </row>
    <row r="54" spans="1:18">
      <c r="A54" s="1" t="s">
        <v>269</v>
      </c>
    </row>
    <row r="55" spans="1:18">
      <c r="A55" s="1" t="s">
        <v>269</v>
      </c>
    </row>
    <row r="56" spans="1:18">
      <c r="A56" s="1" t="s">
        <v>269</v>
      </c>
    </row>
    <row r="57" spans="1:18">
      <c r="A57" s="1" t="s">
        <v>269</v>
      </c>
    </row>
    <row r="58" spans="1:18">
      <c r="A58" s="1" t="s">
        <v>269</v>
      </c>
    </row>
    <row r="59" spans="1:18">
      <c r="A59" s="1" t="s">
        <v>269</v>
      </c>
    </row>
    <row r="60" spans="1:18">
      <c r="A60" s="1" t="s">
        <v>269</v>
      </c>
    </row>
    <row r="61" spans="1:18">
      <c r="A61" s="1" t="s">
        <v>269</v>
      </c>
    </row>
    <row r="62" spans="1:18">
      <c r="A62" s="1" t="s">
        <v>269</v>
      </c>
    </row>
    <row r="63" spans="1:18">
      <c r="A63" s="1" t="s">
        <v>269</v>
      </c>
    </row>
    <row r="64" spans="1:18">
      <c r="A64" s="1" t="s">
        <v>269</v>
      </c>
    </row>
    <row r="65" spans="1:1">
      <c r="A65" s="1" t="s">
        <v>269</v>
      </c>
    </row>
    <row r="66" spans="1:1">
      <c r="A66" s="1" t="s">
        <v>269</v>
      </c>
    </row>
    <row r="67" spans="1:1">
      <c r="A67" s="1" t="s">
        <v>269</v>
      </c>
    </row>
    <row r="68" spans="1:1">
      <c r="A68" s="1" t="s">
        <v>269</v>
      </c>
    </row>
    <row r="69" spans="1:1">
      <c r="A69" s="1" t="s">
        <v>269</v>
      </c>
    </row>
    <row r="70" spans="1:1">
      <c r="A70" s="1" t="s">
        <v>269</v>
      </c>
    </row>
    <row r="71" spans="1:1">
      <c r="A71" s="1" t="s">
        <v>269</v>
      </c>
    </row>
    <row r="72" spans="1:1">
      <c r="A72" s="1" t="s">
        <v>269</v>
      </c>
    </row>
    <row r="73" spans="1:1">
      <c r="A73" s="1" t="s">
        <v>269</v>
      </c>
    </row>
    <row r="74" spans="1:1">
      <c r="A74" s="1" t="s">
        <v>269</v>
      </c>
    </row>
    <row r="75" spans="1:1">
      <c r="A75" s="1" t="s">
        <v>269</v>
      </c>
    </row>
    <row r="76" spans="1:1">
      <c r="A76" s="1" t="s">
        <v>269</v>
      </c>
    </row>
    <row r="77" spans="1:1">
      <c r="A77" s="1" t="s">
        <v>282</v>
      </c>
    </row>
    <row r="78" spans="1:1">
      <c r="A78" s="1" t="s">
        <v>283</v>
      </c>
    </row>
    <row r="79" spans="1:1">
      <c r="A79" s="1" t="s">
        <v>284</v>
      </c>
    </row>
  </sheetData>
  <phoneticPr fontId="5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4:AM424"/>
  <sheetViews>
    <sheetView topLeftCell="A386" workbookViewId="0">
      <selection activeCell="C429" sqref="C429"/>
    </sheetView>
  </sheetViews>
  <sheetFormatPr defaultColWidth="9.140625" defaultRowHeight="12.75"/>
  <cols>
    <col min="1" max="6" width="9.140625" style="3"/>
    <col min="7" max="7" width="20.42578125" style="3" bestFit="1" customWidth="1"/>
    <col min="8" max="16384" width="9.140625" style="3"/>
  </cols>
  <sheetData>
    <row r="4" spans="5:21">
      <c r="E4" s="3">
        <v>1</v>
      </c>
      <c r="G4" s="3" t="s">
        <v>308</v>
      </c>
      <c r="H4" s="3" t="s">
        <v>269</v>
      </c>
      <c r="I4" s="3">
        <v>37</v>
      </c>
      <c r="J4" s="3" t="s">
        <v>270</v>
      </c>
      <c r="K4" s="3">
        <v>90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</row>
    <row r="5" spans="5:21">
      <c r="E5" s="3">
        <v>21</v>
      </c>
      <c r="G5" s="3" t="s">
        <v>309</v>
      </c>
      <c r="H5" s="3" t="s">
        <v>269</v>
      </c>
      <c r="I5" s="3">
        <v>26</v>
      </c>
      <c r="J5" s="3" t="s">
        <v>270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1</v>
      </c>
      <c r="Q5" s="3">
        <v>0</v>
      </c>
      <c r="R5" s="3">
        <v>0</v>
      </c>
      <c r="S5" s="3">
        <v>0</v>
      </c>
      <c r="T5" s="3">
        <v>0</v>
      </c>
      <c r="U5" s="3">
        <v>0</v>
      </c>
    </row>
    <row r="6" spans="5:21">
      <c r="G6" s="3" t="s">
        <v>636</v>
      </c>
      <c r="H6" s="3" t="s">
        <v>269</v>
      </c>
      <c r="I6" s="3">
        <v>31</v>
      </c>
      <c r="J6" s="3" t="s">
        <v>270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</row>
    <row r="7" spans="5:21">
      <c r="E7" s="3">
        <v>5</v>
      </c>
      <c r="G7" s="3" t="s">
        <v>311</v>
      </c>
      <c r="H7" s="3" t="s">
        <v>269</v>
      </c>
      <c r="I7" s="3">
        <v>31</v>
      </c>
      <c r="J7" s="3" t="s">
        <v>271</v>
      </c>
      <c r="K7" s="3">
        <v>90</v>
      </c>
      <c r="L7" s="3">
        <v>1</v>
      </c>
      <c r="M7" s="3">
        <v>1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</row>
    <row r="8" spans="5:21">
      <c r="E8" s="3">
        <v>13</v>
      </c>
      <c r="G8" s="3" t="s">
        <v>312</v>
      </c>
      <c r="H8" s="3" t="s">
        <v>269</v>
      </c>
      <c r="I8" s="3">
        <v>26</v>
      </c>
      <c r="J8" s="3" t="s">
        <v>271</v>
      </c>
      <c r="K8" s="3">
        <v>90</v>
      </c>
      <c r="L8" s="3">
        <v>1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</row>
    <row r="9" spans="5:21">
      <c r="E9" s="3">
        <v>19</v>
      </c>
      <c r="G9" s="3" t="s">
        <v>634</v>
      </c>
      <c r="H9" s="3" t="s">
        <v>269</v>
      </c>
      <c r="I9" s="3">
        <v>27</v>
      </c>
      <c r="J9" s="3" t="s">
        <v>271</v>
      </c>
      <c r="K9" s="3">
        <v>90</v>
      </c>
      <c r="L9" s="3">
        <v>1</v>
      </c>
      <c r="M9" s="3">
        <v>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</row>
    <row r="10" spans="5:21">
      <c r="E10" s="3">
        <v>24</v>
      </c>
      <c r="G10" s="3" t="s">
        <v>315</v>
      </c>
      <c r="H10" s="3" t="s">
        <v>269</v>
      </c>
      <c r="I10" s="3">
        <v>31</v>
      </c>
      <c r="J10" s="3" t="s">
        <v>271</v>
      </c>
      <c r="K10" s="3">
        <v>90</v>
      </c>
      <c r="L10" s="3">
        <v>1</v>
      </c>
      <c r="M10" s="3">
        <v>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</row>
    <row r="11" spans="5:21">
      <c r="E11" s="3">
        <v>25</v>
      </c>
      <c r="G11" s="3" t="s">
        <v>316</v>
      </c>
      <c r="H11" s="3" t="s">
        <v>269</v>
      </c>
      <c r="I11" s="3">
        <v>23</v>
      </c>
      <c r="J11" s="3" t="s">
        <v>271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1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</row>
    <row r="12" spans="5:21">
      <c r="E12" s="3">
        <v>33</v>
      </c>
      <c r="G12" s="3" t="s">
        <v>318</v>
      </c>
      <c r="H12" s="3" t="s">
        <v>269</v>
      </c>
      <c r="I12" s="3">
        <v>30</v>
      </c>
      <c r="J12" s="3" t="s">
        <v>271</v>
      </c>
      <c r="K12" s="3">
        <v>90</v>
      </c>
      <c r="L12" s="3">
        <v>1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</row>
    <row r="13" spans="5:21">
      <c r="G13" s="3" t="s">
        <v>310</v>
      </c>
      <c r="H13" s="3" t="s">
        <v>269</v>
      </c>
      <c r="I13" s="3">
        <v>32</v>
      </c>
      <c r="J13" s="3" t="s">
        <v>271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</row>
    <row r="14" spans="5:21">
      <c r="G14" s="3" t="s">
        <v>313</v>
      </c>
      <c r="H14" s="3" t="s">
        <v>269</v>
      </c>
      <c r="I14" s="3">
        <v>36</v>
      </c>
      <c r="J14" s="3" t="s">
        <v>271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</row>
    <row r="15" spans="5:21">
      <c r="G15" s="3" t="s">
        <v>317</v>
      </c>
      <c r="H15" s="3" t="s">
        <v>269</v>
      </c>
      <c r="I15" s="3">
        <v>19</v>
      </c>
      <c r="J15" s="3" t="s">
        <v>271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</row>
    <row r="16" spans="5:21">
      <c r="G16" s="3" t="s">
        <v>314</v>
      </c>
      <c r="H16" s="3" t="s">
        <v>269</v>
      </c>
      <c r="I16" s="3">
        <v>22</v>
      </c>
      <c r="J16" s="3" t="s">
        <v>271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</row>
    <row r="17" spans="5:21">
      <c r="E17" s="3">
        <v>4</v>
      </c>
      <c r="G17" s="3" t="s">
        <v>276</v>
      </c>
      <c r="H17" s="3" t="s">
        <v>269</v>
      </c>
      <c r="I17" s="3">
        <v>20</v>
      </c>
      <c r="J17" s="3" t="s">
        <v>273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1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</row>
    <row r="18" spans="5:21">
      <c r="E18" s="3">
        <v>7</v>
      </c>
      <c r="G18" s="3" t="s">
        <v>276</v>
      </c>
      <c r="H18" s="3" t="s">
        <v>269</v>
      </c>
      <c r="I18" s="3">
        <v>24</v>
      </c>
      <c r="J18" s="3" t="s">
        <v>273</v>
      </c>
      <c r="K18" s="3">
        <v>90</v>
      </c>
      <c r="L18" s="3">
        <v>1</v>
      </c>
      <c r="M18" s="3">
        <v>1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</row>
    <row r="19" spans="5:21">
      <c r="E19" s="3">
        <v>10</v>
      </c>
      <c r="G19" s="3" t="s">
        <v>320</v>
      </c>
      <c r="H19" s="3" t="s">
        <v>269</v>
      </c>
      <c r="I19" s="3">
        <v>24</v>
      </c>
      <c r="J19" s="3" t="s">
        <v>273</v>
      </c>
      <c r="K19" s="3">
        <v>90</v>
      </c>
      <c r="L19" s="3">
        <v>1</v>
      </c>
      <c r="M19" s="3">
        <v>1</v>
      </c>
      <c r="N19" s="3">
        <v>0</v>
      </c>
      <c r="O19" s="3">
        <v>0</v>
      </c>
      <c r="P19" s="3">
        <v>0</v>
      </c>
      <c r="Q19" s="3">
        <v>1</v>
      </c>
      <c r="R19" s="3">
        <v>0</v>
      </c>
      <c r="S19" s="3">
        <v>0</v>
      </c>
      <c r="T19" s="3">
        <v>0</v>
      </c>
      <c r="U19" s="3">
        <v>0</v>
      </c>
    </row>
    <row r="20" spans="5:21">
      <c r="E20" s="3">
        <v>11</v>
      </c>
      <c r="G20" s="3" t="s">
        <v>321</v>
      </c>
      <c r="H20" s="3" t="s">
        <v>269</v>
      </c>
      <c r="I20" s="3">
        <v>24</v>
      </c>
      <c r="J20" s="3" t="s">
        <v>273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1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</row>
    <row r="21" spans="5:21">
      <c r="E21" s="3">
        <v>15</v>
      </c>
      <c r="G21" s="3" t="s">
        <v>322</v>
      </c>
      <c r="H21" s="3" t="s">
        <v>269</v>
      </c>
      <c r="I21" s="3">
        <v>27</v>
      </c>
      <c r="J21" s="3" t="s">
        <v>273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1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</row>
    <row r="22" spans="5:21">
      <c r="E22" s="3">
        <v>20</v>
      </c>
      <c r="G22" s="3" t="s">
        <v>323</v>
      </c>
      <c r="H22" s="3" t="s">
        <v>269</v>
      </c>
      <c r="I22" s="3">
        <v>27</v>
      </c>
      <c r="J22" s="3" t="s">
        <v>273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1</v>
      </c>
      <c r="Q22" s="3">
        <v>0</v>
      </c>
      <c r="R22" s="3">
        <v>0</v>
      </c>
      <c r="S22" s="3">
        <v>0</v>
      </c>
      <c r="T22" s="3">
        <v>0</v>
      </c>
      <c r="U22" s="3">
        <v>1</v>
      </c>
    </row>
    <row r="23" spans="5:21">
      <c r="E23" s="3">
        <v>22</v>
      </c>
      <c r="G23" s="3" t="s">
        <v>635</v>
      </c>
      <c r="H23" s="3" t="s">
        <v>269</v>
      </c>
      <c r="I23" s="3">
        <v>23</v>
      </c>
      <c r="J23" s="3" t="s">
        <v>273</v>
      </c>
      <c r="K23" s="3">
        <v>90</v>
      </c>
      <c r="L23" s="3">
        <v>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1</v>
      </c>
      <c r="S23" s="3">
        <v>0</v>
      </c>
      <c r="T23" s="3">
        <v>0</v>
      </c>
      <c r="U23" s="3">
        <v>0</v>
      </c>
    </row>
    <row r="24" spans="5:21">
      <c r="G24" s="3" t="s">
        <v>319</v>
      </c>
      <c r="H24" s="3" t="s">
        <v>269</v>
      </c>
      <c r="I24" s="3">
        <v>21</v>
      </c>
      <c r="J24" s="3" t="s">
        <v>273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</row>
    <row r="25" spans="5:21">
      <c r="G25" s="3" t="s">
        <v>325</v>
      </c>
      <c r="H25" s="3" t="s">
        <v>269</v>
      </c>
      <c r="I25" s="3">
        <v>28</v>
      </c>
      <c r="J25" s="3" t="s">
        <v>273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</row>
    <row r="26" spans="5:21">
      <c r="G26" s="3" t="s">
        <v>324</v>
      </c>
      <c r="H26" s="3" t="s">
        <v>269</v>
      </c>
      <c r="I26" s="3">
        <v>23</v>
      </c>
      <c r="J26" s="3" t="s">
        <v>273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</row>
    <row r="27" spans="5:21">
      <c r="E27" s="3">
        <v>9</v>
      </c>
      <c r="G27" s="3" t="s">
        <v>326</v>
      </c>
      <c r="H27" s="3" t="s">
        <v>269</v>
      </c>
      <c r="I27" s="3">
        <v>23</v>
      </c>
      <c r="J27" s="3" t="s">
        <v>3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1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</row>
    <row r="28" spans="5:21">
      <c r="E28" s="3">
        <v>17</v>
      </c>
      <c r="G28" s="3" t="s">
        <v>328</v>
      </c>
      <c r="H28" s="3" t="s">
        <v>269</v>
      </c>
      <c r="I28" s="3">
        <v>24</v>
      </c>
      <c r="J28" s="3" t="s">
        <v>3</v>
      </c>
      <c r="K28" s="3">
        <v>90</v>
      </c>
      <c r="L28" s="3">
        <v>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</row>
    <row r="29" spans="5:21">
      <c r="E29" s="3">
        <v>18</v>
      </c>
      <c r="G29" s="3" t="s">
        <v>329</v>
      </c>
      <c r="H29" s="3" t="s">
        <v>269</v>
      </c>
      <c r="I29" s="3">
        <v>31</v>
      </c>
      <c r="J29" s="3" t="s">
        <v>3</v>
      </c>
      <c r="K29" s="3">
        <v>90</v>
      </c>
      <c r="L29" s="3">
        <v>1</v>
      </c>
      <c r="M29" s="3">
        <v>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</row>
    <row r="30" spans="5:21">
      <c r="G30" s="3" t="s">
        <v>330</v>
      </c>
      <c r="H30" s="3" t="s">
        <v>269</v>
      </c>
      <c r="I30" s="3">
        <v>32</v>
      </c>
      <c r="J30" s="3" t="s">
        <v>3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</row>
    <row r="31" spans="5:21">
      <c r="G31" s="3" t="s">
        <v>331</v>
      </c>
      <c r="H31" s="3" t="s">
        <v>269</v>
      </c>
      <c r="I31" s="3">
        <v>25</v>
      </c>
      <c r="J31" s="3" t="s">
        <v>3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</row>
    <row r="32" spans="5:21">
      <c r="G32" s="3" t="s">
        <v>327</v>
      </c>
      <c r="H32" s="3" t="s">
        <v>269</v>
      </c>
      <c r="I32" s="3">
        <v>23</v>
      </c>
      <c r="J32" s="3" t="s">
        <v>3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</row>
    <row r="33" spans="4:39">
      <c r="G33" s="3" t="s">
        <v>274</v>
      </c>
      <c r="H33" s="3" t="s">
        <v>269</v>
      </c>
      <c r="I33" s="3">
        <v>25</v>
      </c>
      <c r="J33" s="3" t="s">
        <v>3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</row>
    <row r="34" spans="4:39">
      <c r="G34" s="3" t="s">
        <v>276</v>
      </c>
      <c r="H34" s="3" t="s">
        <v>269</v>
      </c>
      <c r="I34" s="3">
        <v>35</v>
      </c>
      <c r="J34" s="3" t="s">
        <v>3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</row>
    <row r="35" spans="4:39">
      <c r="G35" s="3" t="s">
        <v>275</v>
      </c>
      <c r="H35" s="3" t="s">
        <v>269</v>
      </c>
      <c r="I35" s="3">
        <v>20</v>
      </c>
      <c r="J35" s="3" t="s">
        <v>3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</row>
    <row r="36" spans="4:39">
      <c r="G36" s="3" t="s">
        <v>606</v>
      </c>
      <c r="H36" s="3" t="s">
        <v>269</v>
      </c>
      <c r="I36" s="3">
        <v>25</v>
      </c>
      <c r="J36" s="3" t="s">
        <v>3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</row>
    <row r="37" spans="4:39">
      <c r="G37" s="3" t="s">
        <v>607</v>
      </c>
      <c r="H37" s="3" t="s">
        <v>269</v>
      </c>
      <c r="I37" s="3">
        <v>23</v>
      </c>
      <c r="J37" s="3" t="s">
        <v>3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</row>
    <row r="38" spans="4:39">
      <c r="G38" s="3" t="s">
        <v>608</v>
      </c>
      <c r="H38" s="3" t="s">
        <v>269</v>
      </c>
      <c r="I38" s="3">
        <v>29</v>
      </c>
      <c r="J38" s="3" t="s">
        <v>3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</row>
    <row r="39" spans="4:39">
      <c r="G39" s="3" t="s">
        <v>609</v>
      </c>
      <c r="H39" s="3" t="s">
        <v>269</v>
      </c>
      <c r="I39" s="3">
        <v>26</v>
      </c>
      <c r="J39" s="3" t="s">
        <v>3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</row>
    <row r="44" spans="4:39">
      <c r="D44" s="105" t="s">
        <v>308</v>
      </c>
      <c r="E44" s="105" t="s">
        <v>309</v>
      </c>
      <c r="F44" s="105" t="s">
        <v>636</v>
      </c>
      <c r="G44" s="105" t="s">
        <v>311</v>
      </c>
      <c r="H44" s="105" t="s">
        <v>312</v>
      </c>
      <c r="I44" s="105" t="s">
        <v>634</v>
      </c>
      <c r="J44" s="105" t="s">
        <v>315</v>
      </c>
      <c r="K44" s="105" t="s">
        <v>316</v>
      </c>
      <c r="L44" s="105" t="s">
        <v>318</v>
      </c>
      <c r="M44" s="105" t="s">
        <v>310</v>
      </c>
      <c r="N44" s="105" t="s">
        <v>313</v>
      </c>
      <c r="O44" s="105" t="s">
        <v>317</v>
      </c>
      <c r="P44" s="105" t="s">
        <v>314</v>
      </c>
      <c r="Q44" s="105" t="s">
        <v>276</v>
      </c>
      <c r="R44" s="105" t="s">
        <v>276</v>
      </c>
      <c r="S44" s="105" t="s">
        <v>320</v>
      </c>
      <c r="T44" s="105" t="s">
        <v>321</v>
      </c>
      <c r="U44" s="105" t="s">
        <v>322</v>
      </c>
      <c r="V44" s="105" t="s">
        <v>323</v>
      </c>
      <c r="W44" s="105" t="s">
        <v>635</v>
      </c>
      <c r="X44" s="105" t="s">
        <v>319</v>
      </c>
      <c r="Y44" s="105" t="s">
        <v>325</v>
      </c>
      <c r="Z44" s="105" t="s">
        <v>324</v>
      </c>
      <c r="AA44" s="105" t="s">
        <v>326</v>
      </c>
      <c r="AB44" s="105" t="s">
        <v>328</v>
      </c>
      <c r="AC44" s="105" t="s">
        <v>329</v>
      </c>
      <c r="AD44" s="105" t="s">
        <v>330</v>
      </c>
      <c r="AE44" s="105" t="s">
        <v>331</v>
      </c>
      <c r="AF44" s="105" t="s">
        <v>327</v>
      </c>
      <c r="AG44" s="105" t="s">
        <v>274</v>
      </c>
      <c r="AH44" s="105" t="s">
        <v>276</v>
      </c>
      <c r="AI44" s="105" t="s">
        <v>275</v>
      </c>
      <c r="AJ44" s="105" t="s">
        <v>606</v>
      </c>
      <c r="AK44" s="105" t="s">
        <v>607</v>
      </c>
      <c r="AL44" s="105" t="s">
        <v>608</v>
      </c>
      <c r="AM44" s="105" t="s">
        <v>609</v>
      </c>
    </row>
    <row r="45" spans="4:39">
      <c r="D45" s="105">
        <v>1</v>
      </c>
      <c r="E45" s="105">
        <v>21</v>
      </c>
      <c r="F45" s="105"/>
      <c r="G45" s="105">
        <v>5</v>
      </c>
      <c r="H45" s="105">
        <v>13</v>
      </c>
      <c r="I45" s="105">
        <v>19</v>
      </c>
      <c r="J45" s="105">
        <v>24</v>
      </c>
      <c r="K45" s="105">
        <v>25</v>
      </c>
      <c r="L45" s="105">
        <v>33</v>
      </c>
      <c r="M45" s="105"/>
      <c r="N45" s="105"/>
      <c r="O45" s="105"/>
      <c r="P45" s="105"/>
      <c r="Q45" s="105">
        <v>4</v>
      </c>
      <c r="R45" s="105">
        <v>7</v>
      </c>
      <c r="S45" s="105">
        <v>10</v>
      </c>
      <c r="T45" s="105">
        <v>11</v>
      </c>
      <c r="U45" s="105">
        <v>15</v>
      </c>
      <c r="V45" s="105">
        <v>20</v>
      </c>
      <c r="W45" s="105">
        <v>22</v>
      </c>
      <c r="X45" s="105"/>
      <c r="Y45" s="105"/>
      <c r="Z45" s="105"/>
      <c r="AA45" s="105">
        <v>9</v>
      </c>
      <c r="AB45" s="105">
        <v>17</v>
      </c>
      <c r="AC45" s="105">
        <v>18</v>
      </c>
      <c r="AD45" s="105"/>
      <c r="AE45" s="105"/>
      <c r="AF45" s="105"/>
      <c r="AG45" s="105"/>
      <c r="AH45" s="105"/>
      <c r="AI45" s="105"/>
      <c r="AJ45" s="105"/>
      <c r="AK45" s="105"/>
      <c r="AL45" s="105"/>
      <c r="AM45" s="105"/>
    </row>
    <row r="46" spans="4:39">
      <c r="D46" s="105" t="s">
        <v>270</v>
      </c>
      <c r="E46" s="105" t="s">
        <v>270</v>
      </c>
      <c r="F46" s="105" t="s">
        <v>270</v>
      </c>
      <c r="G46" s="105" t="s">
        <v>271</v>
      </c>
      <c r="H46" s="105" t="s">
        <v>271</v>
      </c>
      <c r="I46" s="105" t="s">
        <v>271</v>
      </c>
      <c r="J46" s="105" t="s">
        <v>271</v>
      </c>
      <c r="K46" s="105" t="s">
        <v>271</v>
      </c>
      <c r="L46" s="105" t="s">
        <v>271</v>
      </c>
      <c r="M46" s="105" t="s">
        <v>271</v>
      </c>
      <c r="N46" s="105" t="s">
        <v>271</v>
      </c>
      <c r="O46" s="105" t="s">
        <v>271</v>
      </c>
      <c r="P46" s="105" t="s">
        <v>271</v>
      </c>
      <c r="Q46" s="105" t="s">
        <v>273</v>
      </c>
      <c r="R46" s="105" t="s">
        <v>273</v>
      </c>
      <c r="S46" s="105" t="s">
        <v>273</v>
      </c>
      <c r="T46" s="105" t="s">
        <v>273</v>
      </c>
      <c r="U46" s="105" t="s">
        <v>273</v>
      </c>
      <c r="V46" s="105" t="s">
        <v>273</v>
      </c>
      <c r="W46" s="105" t="s">
        <v>273</v>
      </c>
      <c r="X46" s="105" t="s">
        <v>273</v>
      </c>
      <c r="Y46" s="105" t="s">
        <v>273</v>
      </c>
      <c r="Z46" s="105" t="s">
        <v>273</v>
      </c>
      <c r="AA46" s="105" t="s">
        <v>3</v>
      </c>
      <c r="AB46" s="105" t="s">
        <v>3</v>
      </c>
      <c r="AC46" s="105" t="s">
        <v>3</v>
      </c>
      <c r="AD46" s="105" t="s">
        <v>3</v>
      </c>
      <c r="AE46" s="105" t="s">
        <v>3</v>
      </c>
      <c r="AF46" s="105" t="s">
        <v>3</v>
      </c>
      <c r="AG46" s="105" t="s">
        <v>3</v>
      </c>
      <c r="AH46" s="105" t="s">
        <v>3</v>
      </c>
      <c r="AI46" s="105" t="s">
        <v>3</v>
      </c>
      <c r="AJ46" s="105" t="s">
        <v>3</v>
      </c>
      <c r="AK46" s="105" t="s">
        <v>3</v>
      </c>
      <c r="AL46" s="105" t="s">
        <v>3</v>
      </c>
      <c r="AM46" s="105" t="s">
        <v>3</v>
      </c>
    </row>
    <row r="47" spans="4:39"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105"/>
      <c r="V47" s="105"/>
      <c r="W47" s="105"/>
      <c r="X47" s="105"/>
      <c r="Y47" s="105"/>
      <c r="Z47" s="105"/>
      <c r="AA47" s="105"/>
      <c r="AB47" s="105"/>
      <c r="AC47" s="105"/>
      <c r="AD47" s="105"/>
      <c r="AE47" s="105"/>
      <c r="AF47" s="105"/>
      <c r="AG47" s="105"/>
      <c r="AH47" s="517"/>
      <c r="AI47" s="517"/>
      <c r="AJ47" s="517"/>
      <c r="AK47" s="517"/>
      <c r="AL47" s="517"/>
      <c r="AM47" s="517"/>
    </row>
    <row r="51" spans="1:17">
      <c r="A51" s="3" t="s">
        <v>358</v>
      </c>
      <c r="B51" s="3">
        <v>1</v>
      </c>
      <c r="C51" s="3" t="s">
        <v>270</v>
      </c>
      <c r="D51" s="3" t="s">
        <v>358</v>
      </c>
      <c r="F51" s="3">
        <v>30</v>
      </c>
      <c r="G51" s="3" t="s">
        <v>270</v>
      </c>
      <c r="H51" s="3">
        <v>90</v>
      </c>
      <c r="I51" s="3">
        <v>1</v>
      </c>
      <c r="J51" s="3">
        <v>1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</row>
    <row r="52" spans="1:17">
      <c r="A52" s="3" t="s">
        <v>359</v>
      </c>
      <c r="B52" s="3">
        <v>21</v>
      </c>
      <c r="C52" s="3" t="s">
        <v>270</v>
      </c>
      <c r="D52" s="3" t="s">
        <v>359</v>
      </c>
      <c r="F52" s="3">
        <v>34</v>
      </c>
      <c r="G52" s="3" t="s">
        <v>270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1</v>
      </c>
      <c r="N52" s="3">
        <v>0</v>
      </c>
      <c r="O52" s="3">
        <v>0</v>
      </c>
      <c r="P52" s="3">
        <v>0</v>
      </c>
      <c r="Q52" s="3">
        <v>0</v>
      </c>
    </row>
    <row r="53" spans="1:17">
      <c r="A53" s="3" t="s">
        <v>360</v>
      </c>
      <c r="C53" s="3" t="s">
        <v>270</v>
      </c>
      <c r="D53" s="3" t="s">
        <v>360</v>
      </c>
      <c r="F53" s="3">
        <v>18</v>
      </c>
      <c r="G53" s="3" t="s">
        <v>270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</row>
    <row r="54" spans="1:17">
      <c r="A54" s="3" t="s">
        <v>356</v>
      </c>
      <c r="C54" s="3" t="s">
        <v>270</v>
      </c>
      <c r="D54" s="3" t="s">
        <v>356</v>
      </c>
      <c r="F54" s="3">
        <v>27</v>
      </c>
      <c r="G54" s="3" t="s">
        <v>270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</row>
    <row r="55" spans="1:17">
      <c r="A55" s="3" t="s">
        <v>361</v>
      </c>
      <c r="B55" s="3">
        <v>2</v>
      </c>
      <c r="C55" s="3" t="s">
        <v>271</v>
      </c>
      <c r="D55" s="3" t="s">
        <v>361</v>
      </c>
      <c r="F55" s="3">
        <v>27</v>
      </c>
      <c r="G55" s="3" t="s">
        <v>271</v>
      </c>
      <c r="H55" s="3">
        <v>90</v>
      </c>
      <c r="I55" s="3">
        <v>1</v>
      </c>
      <c r="J55" s="3">
        <v>1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</row>
    <row r="56" spans="1:17">
      <c r="A56" s="3" t="s">
        <v>362</v>
      </c>
      <c r="B56" s="3">
        <v>8</v>
      </c>
      <c r="C56" s="3" t="s">
        <v>271</v>
      </c>
      <c r="D56" s="3" t="s">
        <v>362</v>
      </c>
      <c r="F56" s="3">
        <v>24</v>
      </c>
      <c r="G56" s="3" t="s">
        <v>271</v>
      </c>
      <c r="H56" s="3">
        <v>90</v>
      </c>
      <c r="I56" s="3">
        <v>1</v>
      </c>
      <c r="J56" s="3">
        <v>1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</row>
    <row r="57" spans="1:17">
      <c r="A57" s="3" t="s">
        <v>363</v>
      </c>
      <c r="B57" s="3">
        <v>17</v>
      </c>
      <c r="C57" s="3" t="s">
        <v>271</v>
      </c>
      <c r="D57" s="3" t="s">
        <v>363</v>
      </c>
      <c r="F57" s="3">
        <v>21</v>
      </c>
      <c r="G57" s="3" t="s">
        <v>271</v>
      </c>
      <c r="H57" s="3">
        <v>90</v>
      </c>
      <c r="I57" s="3">
        <v>1</v>
      </c>
      <c r="J57" s="3">
        <v>1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</row>
    <row r="58" spans="1:17">
      <c r="A58" s="3" t="s">
        <v>364</v>
      </c>
      <c r="B58" s="3">
        <v>30</v>
      </c>
      <c r="C58" s="3" t="s">
        <v>271</v>
      </c>
      <c r="D58" s="3" t="s">
        <v>364</v>
      </c>
      <c r="F58" s="3">
        <v>23</v>
      </c>
      <c r="G58" s="3" t="s">
        <v>271</v>
      </c>
      <c r="H58" s="3">
        <v>90</v>
      </c>
      <c r="I58" s="3">
        <v>1</v>
      </c>
      <c r="J58" s="3">
        <v>1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</row>
    <row r="59" spans="1:17">
      <c r="A59" s="3" t="s">
        <v>365</v>
      </c>
      <c r="B59" s="3">
        <v>34</v>
      </c>
      <c r="C59" s="3" t="s">
        <v>271</v>
      </c>
      <c r="D59" s="3" t="s">
        <v>365</v>
      </c>
      <c r="F59" s="3">
        <v>30</v>
      </c>
      <c r="G59" s="3" t="s">
        <v>271</v>
      </c>
      <c r="H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1</v>
      </c>
      <c r="N59" s="3">
        <v>0</v>
      </c>
      <c r="O59" s="3">
        <v>0</v>
      </c>
      <c r="P59" s="3">
        <v>0</v>
      </c>
      <c r="Q59" s="3">
        <v>0</v>
      </c>
    </row>
    <row r="60" spans="1:17">
      <c r="A60" s="3" t="s">
        <v>366</v>
      </c>
      <c r="C60" s="3" t="s">
        <v>271</v>
      </c>
      <c r="D60" s="3" t="s">
        <v>366</v>
      </c>
      <c r="F60" s="3">
        <v>26</v>
      </c>
      <c r="G60" s="3" t="s">
        <v>271</v>
      </c>
      <c r="H60" s="3">
        <v>0</v>
      </c>
      <c r="I60" s="3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</row>
    <row r="61" spans="1:17">
      <c r="A61" s="3" t="s">
        <v>367</v>
      </c>
      <c r="C61" s="3" t="s">
        <v>271</v>
      </c>
      <c r="D61" s="3" t="s">
        <v>367</v>
      </c>
      <c r="F61" s="3">
        <v>22</v>
      </c>
      <c r="G61" s="3" t="s">
        <v>271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</row>
    <row r="62" spans="1:17">
      <c r="A62" s="3" t="s">
        <v>368</v>
      </c>
      <c r="C62" s="3" t="s">
        <v>271</v>
      </c>
      <c r="D62" s="3" t="s">
        <v>368</v>
      </c>
      <c r="F62" s="3">
        <v>17</v>
      </c>
      <c r="G62" s="3" t="s">
        <v>271</v>
      </c>
      <c r="H62" s="3">
        <v>0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</row>
    <row r="63" spans="1:17">
      <c r="A63" s="3" t="s">
        <v>369</v>
      </c>
      <c r="C63" s="3" t="s">
        <v>271</v>
      </c>
      <c r="D63" s="3" t="s">
        <v>369</v>
      </c>
      <c r="F63" s="3">
        <v>32</v>
      </c>
      <c r="G63" s="3" t="s">
        <v>271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</row>
    <row r="64" spans="1:17">
      <c r="A64" s="3" t="s">
        <v>370</v>
      </c>
      <c r="B64" s="3">
        <v>5</v>
      </c>
      <c r="C64" s="3" t="s">
        <v>273</v>
      </c>
      <c r="D64" s="3" t="s">
        <v>370</v>
      </c>
      <c r="F64" s="3">
        <v>30</v>
      </c>
      <c r="G64" s="3" t="s">
        <v>273</v>
      </c>
      <c r="H64" s="3">
        <v>2</v>
      </c>
      <c r="I64" s="3">
        <v>1</v>
      </c>
      <c r="J64" s="3">
        <v>0</v>
      </c>
      <c r="K64" s="3">
        <v>1</v>
      </c>
      <c r="L64" s="3">
        <v>0</v>
      </c>
      <c r="M64" s="3">
        <v>1</v>
      </c>
      <c r="N64" s="3">
        <v>0</v>
      </c>
      <c r="O64" s="3">
        <v>0</v>
      </c>
      <c r="P64" s="3">
        <v>0</v>
      </c>
      <c r="Q64" s="3">
        <v>0</v>
      </c>
    </row>
    <row r="65" spans="1:17">
      <c r="A65" s="3" t="s">
        <v>352</v>
      </c>
      <c r="B65" s="3">
        <v>6</v>
      </c>
      <c r="C65" s="3" t="s">
        <v>273</v>
      </c>
      <c r="D65" s="3" t="s">
        <v>352</v>
      </c>
      <c r="F65" s="3">
        <v>23</v>
      </c>
      <c r="G65" s="3" t="s">
        <v>273</v>
      </c>
      <c r="H65" s="3">
        <v>90</v>
      </c>
      <c r="I65" s="3">
        <v>1</v>
      </c>
      <c r="J65" s="3">
        <v>1</v>
      </c>
      <c r="K65" s="3">
        <v>0</v>
      </c>
      <c r="L65" s="3">
        <v>0</v>
      </c>
      <c r="M65" s="3">
        <v>0</v>
      </c>
      <c r="N65" s="3">
        <v>1</v>
      </c>
      <c r="O65" s="3">
        <v>0</v>
      </c>
      <c r="P65" s="3">
        <v>0</v>
      </c>
      <c r="Q65" s="3">
        <v>0</v>
      </c>
    </row>
    <row r="66" spans="1:17">
      <c r="A66" s="3" t="s">
        <v>371</v>
      </c>
      <c r="B66" s="3">
        <v>7</v>
      </c>
      <c r="C66" s="3" t="s">
        <v>273</v>
      </c>
      <c r="D66" s="3" t="s">
        <v>371</v>
      </c>
      <c r="F66" s="3">
        <v>26</v>
      </c>
      <c r="G66" s="3" t="s">
        <v>273</v>
      </c>
      <c r="H66" s="3">
        <v>0</v>
      </c>
      <c r="I66" s="3">
        <v>0</v>
      </c>
      <c r="J66" s="3">
        <v>0</v>
      </c>
      <c r="K66" s="3">
        <v>0</v>
      </c>
      <c r="L66" s="3">
        <v>0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</row>
    <row r="67" spans="1:17">
      <c r="A67" s="3" t="s">
        <v>372</v>
      </c>
      <c r="B67" s="3">
        <v>13</v>
      </c>
      <c r="C67" s="3" t="s">
        <v>273</v>
      </c>
      <c r="D67" s="3" t="s">
        <v>372</v>
      </c>
      <c r="F67" s="3">
        <v>28</v>
      </c>
      <c r="G67" s="3" t="s">
        <v>273</v>
      </c>
      <c r="H67" s="3">
        <v>80</v>
      </c>
      <c r="I67" s="3">
        <v>1</v>
      </c>
      <c r="J67" s="3">
        <v>1</v>
      </c>
      <c r="K67" s="3">
        <v>0</v>
      </c>
      <c r="L67" s="3">
        <v>1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</row>
    <row r="68" spans="1:17">
      <c r="A68" s="3" t="s">
        <v>373</v>
      </c>
      <c r="B68" s="3">
        <v>23</v>
      </c>
      <c r="C68" s="3" t="s">
        <v>273</v>
      </c>
      <c r="D68" s="3" t="s">
        <v>373</v>
      </c>
      <c r="F68" s="3">
        <v>29</v>
      </c>
      <c r="G68" s="3" t="s">
        <v>273</v>
      </c>
      <c r="H68" s="3">
        <v>90</v>
      </c>
      <c r="I68" s="3">
        <v>1</v>
      </c>
      <c r="J68" s="3">
        <v>1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</row>
    <row r="69" spans="1:17">
      <c r="A69" s="3" t="s">
        <v>374</v>
      </c>
      <c r="B69" s="3">
        <v>24</v>
      </c>
      <c r="C69" s="3" t="s">
        <v>273</v>
      </c>
      <c r="D69" s="3" t="s">
        <v>374</v>
      </c>
      <c r="F69" s="3">
        <v>29</v>
      </c>
      <c r="G69" s="3" t="s">
        <v>273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1</v>
      </c>
      <c r="N69" s="3">
        <v>0</v>
      </c>
      <c r="O69" s="3">
        <v>0</v>
      </c>
      <c r="P69" s="3">
        <v>0</v>
      </c>
      <c r="Q69" s="3">
        <v>0</v>
      </c>
    </row>
    <row r="70" spans="1:17">
      <c r="A70" s="3" t="s">
        <v>375</v>
      </c>
      <c r="C70" s="3" t="s">
        <v>273</v>
      </c>
      <c r="D70" s="3" t="s">
        <v>375</v>
      </c>
      <c r="F70" s="3">
        <v>31</v>
      </c>
      <c r="G70" s="3" t="s">
        <v>273</v>
      </c>
      <c r="H70" s="3">
        <v>0</v>
      </c>
      <c r="I70" s="3">
        <v>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</row>
    <row r="71" spans="1:17">
      <c r="A71" s="3" t="s">
        <v>312</v>
      </c>
      <c r="C71" s="3" t="s">
        <v>273</v>
      </c>
      <c r="D71" s="3" t="s">
        <v>312</v>
      </c>
      <c r="F71" s="3">
        <v>20</v>
      </c>
      <c r="G71" s="3" t="s">
        <v>273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</row>
    <row r="72" spans="1:17">
      <c r="A72" s="3" t="s">
        <v>376</v>
      </c>
      <c r="C72" s="3" t="s">
        <v>273</v>
      </c>
      <c r="D72" s="3" t="s">
        <v>376</v>
      </c>
      <c r="F72" s="3">
        <v>17</v>
      </c>
      <c r="G72" s="3" t="s">
        <v>273</v>
      </c>
      <c r="H72" s="3">
        <v>0</v>
      </c>
      <c r="I72" s="3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</row>
    <row r="73" spans="1:17">
      <c r="A73" s="3" t="s">
        <v>377</v>
      </c>
      <c r="B73" s="3">
        <v>9</v>
      </c>
      <c r="C73" s="3" t="s">
        <v>3</v>
      </c>
      <c r="D73" s="3" t="s">
        <v>377</v>
      </c>
      <c r="F73" s="3">
        <v>23</v>
      </c>
      <c r="G73" s="3" t="s">
        <v>3</v>
      </c>
      <c r="H73" s="3">
        <v>88</v>
      </c>
      <c r="I73" s="3">
        <v>1</v>
      </c>
      <c r="J73" s="3">
        <v>1</v>
      </c>
      <c r="K73" s="3">
        <v>0</v>
      </c>
      <c r="L73" s="3">
        <v>1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</row>
    <row r="74" spans="1:17">
      <c r="A74" s="3" t="s">
        <v>378</v>
      </c>
      <c r="B74" s="3">
        <v>11</v>
      </c>
      <c r="C74" s="3" t="s">
        <v>3</v>
      </c>
      <c r="D74" s="3" t="s">
        <v>378</v>
      </c>
      <c r="F74" s="3">
        <v>29</v>
      </c>
      <c r="G74" s="3" t="s">
        <v>3</v>
      </c>
      <c r="H74" s="3">
        <v>79</v>
      </c>
      <c r="I74" s="3">
        <v>1</v>
      </c>
      <c r="J74" s="3">
        <v>1</v>
      </c>
      <c r="K74" s="3">
        <v>0</v>
      </c>
      <c r="L74" s="3">
        <v>1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</row>
    <row r="75" spans="1:17">
      <c r="A75" s="3" t="s">
        <v>379</v>
      </c>
      <c r="B75" s="3">
        <v>19</v>
      </c>
      <c r="C75" s="3" t="s">
        <v>3</v>
      </c>
      <c r="D75" s="3" t="s">
        <v>379</v>
      </c>
      <c r="F75" s="3">
        <v>33</v>
      </c>
      <c r="G75" s="3" t="s">
        <v>3</v>
      </c>
      <c r="H75" s="3">
        <v>90</v>
      </c>
      <c r="I75" s="3">
        <v>1</v>
      </c>
      <c r="J75" s="3">
        <v>1</v>
      </c>
      <c r="K75" s="3">
        <v>0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</row>
    <row r="76" spans="1:17">
      <c r="A76" s="3" t="s">
        <v>380</v>
      </c>
      <c r="B76" s="3">
        <v>28</v>
      </c>
      <c r="C76" s="3" t="s">
        <v>3</v>
      </c>
      <c r="D76" s="3" t="s">
        <v>380</v>
      </c>
      <c r="F76" s="3">
        <v>22</v>
      </c>
      <c r="G76" s="3" t="s">
        <v>3</v>
      </c>
      <c r="H76" s="3">
        <v>10</v>
      </c>
      <c r="I76" s="3">
        <v>1</v>
      </c>
      <c r="J76" s="3">
        <v>0</v>
      </c>
      <c r="K76" s="3">
        <v>1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</row>
    <row r="77" spans="1:17">
      <c r="A77" s="3" t="s">
        <v>381</v>
      </c>
      <c r="B77" s="3">
        <v>32</v>
      </c>
      <c r="C77" s="3" t="s">
        <v>3</v>
      </c>
      <c r="D77" s="3" t="s">
        <v>381</v>
      </c>
      <c r="F77" s="3">
        <v>25</v>
      </c>
      <c r="G77" s="3" t="s">
        <v>3</v>
      </c>
      <c r="H77" s="3">
        <v>11</v>
      </c>
      <c r="I77" s="3">
        <v>1</v>
      </c>
      <c r="J77" s="3">
        <v>0</v>
      </c>
      <c r="K77" s="3">
        <v>1</v>
      </c>
      <c r="L77" s="3">
        <v>0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</row>
    <row r="78" spans="1:17">
      <c r="A78" s="3" t="s">
        <v>382</v>
      </c>
      <c r="C78" s="3" t="s">
        <v>3</v>
      </c>
      <c r="D78" s="3" t="s">
        <v>382</v>
      </c>
      <c r="F78" s="3">
        <v>20</v>
      </c>
      <c r="G78" s="3" t="s">
        <v>3</v>
      </c>
    </row>
    <row r="81" spans="1:31">
      <c r="D81" s="3" t="s">
        <v>358</v>
      </c>
      <c r="E81" s="3" t="s">
        <v>359</v>
      </c>
      <c r="F81" s="3" t="s">
        <v>360</v>
      </c>
      <c r="G81" s="3" t="s">
        <v>356</v>
      </c>
      <c r="H81" s="3" t="s">
        <v>361</v>
      </c>
      <c r="I81" s="3" t="s">
        <v>362</v>
      </c>
      <c r="J81" s="3" t="s">
        <v>363</v>
      </c>
      <c r="K81" s="3" t="s">
        <v>364</v>
      </c>
      <c r="L81" s="3" t="s">
        <v>365</v>
      </c>
      <c r="M81" s="3" t="s">
        <v>366</v>
      </c>
      <c r="N81" s="3" t="s">
        <v>367</v>
      </c>
      <c r="O81" s="3" t="s">
        <v>368</v>
      </c>
      <c r="P81" s="3" t="s">
        <v>369</v>
      </c>
      <c r="Q81" s="3" t="s">
        <v>370</v>
      </c>
      <c r="R81" s="3" t="s">
        <v>352</v>
      </c>
      <c r="S81" s="3" t="s">
        <v>371</v>
      </c>
      <c r="T81" s="3" t="s">
        <v>372</v>
      </c>
      <c r="U81" s="3" t="s">
        <v>373</v>
      </c>
      <c r="V81" s="3" t="s">
        <v>374</v>
      </c>
      <c r="W81" s="3" t="s">
        <v>375</v>
      </c>
      <c r="X81" s="3" t="s">
        <v>312</v>
      </c>
      <c r="Y81" s="3" t="s">
        <v>376</v>
      </c>
      <c r="Z81" s="3" t="s">
        <v>377</v>
      </c>
      <c r="AA81" s="3" t="s">
        <v>378</v>
      </c>
      <c r="AB81" s="3" t="s">
        <v>379</v>
      </c>
      <c r="AC81" s="3" t="s">
        <v>380</v>
      </c>
      <c r="AD81" s="3" t="s">
        <v>381</v>
      </c>
      <c r="AE81" s="3" t="s">
        <v>382</v>
      </c>
    </row>
    <row r="82" spans="1:31">
      <c r="D82" s="3">
        <v>1</v>
      </c>
      <c r="E82" s="3">
        <v>21</v>
      </c>
      <c r="H82" s="3">
        <v>2</v>
      </c>
      <c r="I82" s="3">
        <v>8</v>
      </c>
      <c r="J82" s="3">
        <v>17</v>
      </c>
      <c r="K82" s="3">
        <v>30</v>
      </c>
      <c r="L82" s="3">
        <v>34</v>
      </c>
      <c r="Q82" s="3">
        <v>5</v>
      </c>
      <c r="R82" s="3">
        <v>6</v>
      </c>
      <c r="S82" s="3">
        <v>7</v>
      </c>
      <c r="T82" s="3">
        <v>13</v>
      </c>
      <c r="U82" s="3">
        <v>23</v>
      </c>
      <c r="V82" s="3">
        <v>24</v>
      </c>
      <c r="Z82" s="3">
        <v>9</v>
      </c>
      <c r="AA82" s="3">
        <v>11</v>
      </c>
      <c r="AB82" s="3">
        <v>19</v>
      </c>
      <c r="AC82" s="3">
        <v>28</v>
      </c>
      <c r="AD82" s="3">
        <v>32</v>
      </c>
    </row>
    <row r="83" spans="1:31">
      <c r="D83" s="3" t="s">
        <v>270</v>
      </c>
      <c r="E83" s="3" t="s">
        <v>270</v>
      </c>
      <c r="F83" s="3" t="s">
        <v>270</v>
      </c>
      <c r="G83" s="3" t="s">
        <v>270</v>
      </c>
      <c r="H83" s="3" t="s">
        <v>271</v>
      </c>
      <c r="I83" s="3" t="s">
        <v>271</v>
      </c>
      <c r="J83" s="3" t="s">
        <v>271</v>
      </c>
      <c r="K83" s="3" t="s">
        <v>271</v>
      </c>
      <c r="L83" s="3" t="s">
        <v>271</v>
      </c>
      <c r="M83" s="3" t="s">
        <v>271</v>
      </c>
      <c r="N83" s="3" t="s">
        <v>271</v>
      </c>
      <c r="O83" s="3" t="s">
        <v>271</v>
      </c>
      <c r="P83" s="3" t="s">
        <v>271</v>
      </c>
      <c r="Q83" s="3" t="s">
        <v>273</v>
      </c>
      <c r="R83" s="3" t="s">
        <v>273</v>
      </c>
      <c r="S83" s="3" t="s">
        <v>273</v>
      </c>
      <c r="T83" s="3" t="s">
        <v>273</v>
      </c>
      <c r="U83" s="3" t="s">
        <v>273</v>
      </c>
      <c r="V83" s="3" t="s">
        <v>273</v>
      </c>
      <c r="W83" s="3" t="s">
        <v>273</v>
      </c>
      <c r="X83" s="3" t="s">
        <v>273</v>
      </c>
      <c r="Y83" s="3" t="s">
        <v>273</v>
      </c>
      <c r="Z83" s="3" t="s">
        <v>3</v>
      </c>
      <c r="AA83" s="3" t="s">
        <v>3</v>
      </c>
      <c r="AB83" s="3" t="s">
        <v>3</v>
      </c>
      <c r="AC83" s="3" t="s">
        <v>3</v>
      </c>
      <c r="AD83" s="3" t="s">
        <v>3</v>
      </c>
      <c r="AE83" s="3" t="s">
        <v>3</v>
      </c>
    </row>
    <row r="85" spans="1:31">
      <c r="A85" s="3" t="s">
        <v>383</v>
      </c>
      <c r="B85" s="3">
        <v>1</v>
      </c>
      <c r="C85" s="3" t="s">
        <v>270</v>
      </c>
      <c r="D85" s="3" t="s">
        <v>383</v>
      </c>
      <c r="F85" s="3">
        <v>28</v>
      </c>
      <c r="G85" s="3" t="s">
        <v>270</v>
      </c>
      <c r="H85" s="3">
        <v>90</v>
      </c>
      <c r="I85" s="3">
        <v>1</v>
      </c>
      <c r="J85" s="3">
        <v>1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  <c r="P85" s="3">
        <v>0</v>
      </c>
      <c r="Q85" s="3">
        <v>0</v>
      </c>
    </row>
    <row r="86" spans="1:31">
      <c r="A86" s="3" t="s">
        <v>384</v>
      </c>
      <c r="B86" s="3">
        <v>12</v>
      </c>
      <c r="C86" s="3" t="s">
        <v>270</v>
      </c>
      <c r="D86" s="3" t="s">
        <v>384</v>
      </c>
      <c r="F86" s="3">
        <v>24</v>
      </c>
      <c r="G86" s="3" t="s">
        <v>270</v>
      </c>
      <c r="H86" s="3">
        <v>0</v>
      </c>
      <c r="I86" s="3">
        <v>0</v>
      </c>
      <c r="J86" s="3">
        <v>0</v>
      </c>
      <c r="K86" s="3">
        <v>0</v>
      </c>
      <c r="L86" s="3">
        <v>0</v>
      </c>
      <c r="M86" s="3">
        <v>1</v>
      </c>
      <c r="N86" s="3">
        <v>0</v>
      </c>
      <c r="O86" s="3">
        <v>0</v>
      </c>
      <c r="P86" s="3">
        <v>0</v>
      </c>
      <c r="Q86" s="3">
        <v>0</v>
      </c>
    </row>
    <row r="87" spans="1:31">
      <c r="A87" s="3" t="s">
        <v>385</v>
      </c>
      <c r="B87" s="3">
        <v>21</v>
      </c>
      <c r="C87" s="3" t="s">
        <v>270</v>
      </c>
      <c r="D87" s="3" t="s">
        <v>385</v>
      </c>
      <c r="F87" s="3">
        <v>30</v>
      </c>
      <c r="G87" s="3" t="s">
        <v>270</v>
      </c>
      <c r="H87" s="3">
        <v>0</v>
      </c>
      <c r="I87" s="3">
        <v>0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</row>
    <row r="88" spans="1:31">
      <c r="A88" s="3" t="s">
        <v>393</v>
      </c>
      <c r="B88" s="3">
        <v>2</v>
      </c>
      <c r="C88" s="3" t="s">
        <v>271</v>
      </c>
      <c r="D88" s="3" t="s">
        <v>393</v>
      </c>
      <c r="F88" s="3">
        <v>34</v>
      </c>
      <c r="G88" s="3" t="s">
        <v>271</v>
      </c>
      <c r="H88" s="3">
        <v>0</v>
      </c>
      <c r="I88" s="3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</row>
    <row r="89" spans="1:31">
      <c r="A89" s="3" t="s">
        <v>391</v>
      </c>
      <c r="B89" s="3">
        <v>3</v>
      </c>
      <c r="C89" s="3" t="s">
        <v>271</v>
      </c>
      <c r="D89" s="3" t="s">
        <v>391</v>
      </c>
      <c r="F89" s="3">
        <v>32</v>
      </c>
      <c r="G89" s="3" t="s">
        <v>271</v>
      </c>
      <c r="H89" s="3">
        <v>0</v>
      </c>
      <c r="I89" s="3">
        <v>0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</row>
    <row r="90" spans="1:31">
      <c r="A90" s="3" t="s">
        <v>386</v>
      </c>
      <c r="B90" s="3">
        <v>4</v>
      </c>
      <c r="C90" s="3" t="s">
        <v>271</v>
      </c>
      <c r="D90" s="3" t="s">
        <v>386</v>
      </c>
      <c r="F90" s="3">
        <v>33</v>
      </c>
      <c r="G90" s="3" t="s">
        <v>271</v>
      </c>
      <c r="H90" s="3">
        <v>90</v>
      </c>
      <c r="I90" s="3">
        <v>1</v>
      </c>
      <c r="J90" s="3">
        <v>1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</row>
    <row r="91" spans="1:31">
      <c r="A91" s="3" t="s">
        <v>387</v>
      </c>
      <c r="B91" s="3">
        <v>5</v>
      </c>
      <c r="C91" s="3" t="s">
        <v>271</v>
      </c>
      <c r="D91" s="3" t="s">
        <v>387</v>
      </c>
      <c r="F91" s="3">
        <v>22</v>
      </c>
      <c r="G91" s="3" t="s">
        <v>271</v>
      </c>
      <c r="H91" s="3">
        <v>0</v>
      </c>
      <c r="I91" s="3">
        <v>0</v>
      </c>
      <c r="J91" s="3">
        <v>0</v>
      </c>
      <c r="K91" s="3">
        <v>0</v>
      </c>
      <c r="L91" s="3">
        <v>0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</row>
    <row r="92" spans="1:31">
      <c r="A92" s="3" t="s">
        <v>637</v>
      </c>
      <c r="B92" s="3">
        <v>13</v>
      </c>
      <c r="C92" s="3" t="s">
        <v>271</v>
      </c>
      <c r="D92" s="3" t="s">
        <v>637</v>
      </c>
      <c r="F92" s="3">
        <v>24</v>
      </c>
      <c r="G92" s="3" t="s">
        <v>271</v>
      </c>
      <c r="H92" s="3">
        <v>0</v>
      </c>
      <c r="I92" s="3">
        <v>0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</row>
    <row r="93" spans="1:31">
      <c r="A93" s="3" t="s">
        <v>388</v>
      </c>
      <c r="B93" s="3">
        <v>15</v>
      </c>
      <c r="C93" s="3" t="s">
        <v>271</v>
      </c>
      <c r="D93" s="3" t="s">
        <v>388</v>
      </c>
      <c r="F93" s="3">
        <v>27</v>
      </c>
      <c r="G93" s="3" t="s">
        <v>271</v>
      </c>
      <c r="H93" s="3">
        <v>90</v>
      </c>
      <c r="I93" s="3">
        <v>1</v>
      </c>
      <c r="J93" s="3">
        <v>1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</row>
    <row r="94" spans="1:31">
      <c r="A94" s="3" t="s">
        <v>389</v>
      </c>
      <c r="B94" s="3">
        <v>20</v>
      </c>
      <c r="C94" s="3" t="s">
        <v>271</v>
      </c>
      <c r="D94" s="3" t="s">
        <v>389</v>
      </c>
      <c r="F94" s="3">
        <v>25</v>
      </c>
      <c r="G94" s="3" t="s">
        <v>271</v>
      </c>
      <c r="H94" s="3">
        <v>90</v>
      </c>
      <c r="I94" s="3">
        <v>1</v>
      </c>
      <c r="J94" s="3">
        <v>1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</row>
    <row r="95" spans="1:31">
      <c r="A95" s="3" t="s">
        <v>390</v>
      </c>
      <c r="B95" s="3">
        <v>24</v>
      </c>
      <c r="C95" s="3" t="s">
        <v>271</v>
      </c>
      <c r="D95" s="3" t="s">
        <v>390</v>
      </c>
      <c r="F95" s="3">
        <v>23</v>
      </c>
      <c r="G95" s="3" t="s">
        <v>271</v>
      </c>
      <c r="H95" s="3">
        <v>0</v>
      </c>
      <c r="I95" s="3">
        <v>0</v>
      </c>
      <c r="J95" s="3">
        <v>0</v>
      </c>
      <c r="K95" s="3">
        <v>0</v>
      </c>
      <c r="L95" s="3">
        <v>0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</row>
    <row r="96" spans="1:31">
      <c r="A96" s="3" t="s">
        <v>392</v>
      </c>
      <c r="B96" s="3">
        <v>29</v>
      </c>
      <c r="C96" s="3" t="s">
        <v>271</v>
      </c>
      <c r="D96" s="3" t="s">
        <v>392</v>
      </c>
      <c r="F96" s="3">
        <v>22</v>
      </c>
      <c r="G96" s="3" t="s">
        <v>271</v>
      </c>
      <c r="H96" s="3">
        <v>0</v>
      </c>
      <c r="I96" s="3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</row>
    <row r="97" spans="1:17">
      <c r="A97" s="3" t="s">
        <v>402</v>
      </c>
      <c r="B97" s="3">
        <v>6</v>
      </c>
      <c r="C97" s="3" t="s">
        <v>273</v>
      </c>
      <c r="D97" s="3" t="s">
        <v>402</v>
      </c>
      <c r="F97" s="3">
        <v>18</v>
      </c>
      <c r="G97" s="3" t="s">
        <v>273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</row>
    <row r="98" spans="1:17">
      <c r="A98" s="3" t="s">
        <v>401</v>
      </c>
      <c r="B98" s="3">
        <v>7</v>
      </c>
      <c r="C98" s="3" t="s">
        <v>273</v>
      </c>
      <c r="D98" s="3" t="s">
        <v>401</v>
      </c>
      <c r="F98" s="3">
        <v>27</v>
      </c>
      <c r="G98" s="3" t="s">
        <v>273</v>
      </c>
      <c r="H98" s="3">
        <v>0</v>
      </c>
      <c r="I98" s="3">
        <v>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</row>
    <row r="99" spans="1:17">
      <c r="A99" s="3" t="s">
        <v>394</v>
      </c>
      <c r="B99" s="3">
        <v>8</v>
      </c>
      <c r="C99" s="3" t="s">
        <v>273</v>
      </c>
      <c r="D99" s="3" t="s">
        <v>394</v>
      </c>
      <c r="F99" s="3">
        <v>23</v>
      </c>
      <c r="G99" s="3" t="s">
        <v>273</v>
      </c>
      <c r="H99" s="3">
        <v>81</v>
      </c>
      <c r="I99" s="3">
        <v>1</v>
      </c>
      <c r="J99" s="3">
        <v>1</v>
      </c>
      <c r="K99" s="3">
        <v>0</v>
      </c>
      <c r="L99" s="3">
        <v>1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</row>
    <row r="100" spans="1:17">
      <c r="A100" s="3" t="s">
        <v>395</v>
      </c>
      <c r="B100" s="3">
        <v>10</v>
      </c>
      <c r="C100" s="3" t="s">
        <v>273</v>
      </c>
      <c r="D100" s="3" t="s">
        <v>395</v>
      </c>
      <c r="F100" s="3">
        <v>23</v>
      </c>
      <c r="G100" s="3" t="s">
        <v>273</v>
      </c>
      <c r="H100" s="3">
        <v>90</v>
      </c>
      <c r="I100" s="3">
        <v>1</v>
      </c>
      <c r="J100" s="3">
        <v>1</v>
      </c>
      <c r="K100" s="3">
        <v>0</v>
      </c>
      <c r="L100" s="3">
        <v>0</v>
      </c>
      <c r="M100" s="3">
        <v>0</v>
      </c>
      <c r="N100" s="3">
        <v>0</v>
      </c>
      <c r="O100" s="3">
        <v>1</v>
      </c>
      <c r="P100" s="3">
        <v>0</v>
      </c>
      <c r="Q100" s="3">
        <v>0</v>
      </c>
    </row>
    <row r="101" spans="1:17">
      <c r="A101" s="3" t="s">
        <v>396</v>
      </c>
      <c r="B101" s="3">
        <v>14</v>
      </c>
      <c r="C101" s="3" t="s">
        <v>273</v>
      </c>
      <c r="D101" s="3" t="s">
        <v>396</v>
      </c>
      <c r="F101" s="3">
        <v>25</v>
      </c>
      <c r="G101" s="3" t="s">
        <v>273</v>
      </c>
      <c r="H101" s="3">
        <v>90</v>
      </c>
      <c r="I101" s="3">
        <v>1</v>
      </c>
      <c r="J101" s="3">
        <v>1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</row>
    <row r="102" spans="1:17">
      <c r="A102" s="3" t="s">
        <v>397</v>
      </c>
      <c r="B102" s="3">
        <v>23</v>
      </c>
      <c r="C102" s="3" t="s">
        <v>273</v>
      </c>
      <c r="D102" s="3" t="s">
        <v>397</v>
      </c>
      <c r="F102" s="3">
        <v>25</v>
      </c>
      <c r="G102" s="3" t="s">
        <v>273</v>
      </c>
      <c r="H102" s="3">
        <v>0</v>
      </c>
      <c r="I102" s="3">
        <v>0</v>
      </c>
      <c r="J102" s="3">
        <v>0</v>
      </c>
      <c r="K102" s="3">
        <v>0</v>
      </c>
      <c r="L102" s="3">
        <v>0</v>
      </c>
      <c r="M102" s="3">
        <v>1</v>
      </c>
      <c r="N102" s="3">
        <v>0</v>
      </c>
      <c r="O102" s="3">
        <v>0</v>
      </c>
      <c r="P102" s="3">
        <v>0</v>
      </c>
      <c r="Q102" s="3">
        <v>0</v>
      </c>
    </row>
    <row r="103" spans="1:17">
      <c r="A103" s="3" t="s">
        <v>398</v>
      </c>
      <c r="B103" s="3">
        <v>25</v>
      </c>
      <c r="C103" s="3" t="s">
        <v>273</v>
      </c>
      <c r="D103" s="3" t="s">
        <v>398</v>
      </c>
      <c r="F103" s="3">
        <v>27</v>
      </c>
      <c r="G103" s="3" t="s">
        <v>273</v>
      </c>
      <c r="H103" s="3">
        <v>65</v>
      </c>
      <c r="I103" s="3">
        <v>1</v>
      </c>
      <c r="J103" s="3">
        <v>1</v>
      </c>
      <c r="K103" s="3">
        <v>0</v>
      </c>
      <c r="L103" s="3">
        <v>1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</row>
    <row r="104" spans="1:17">
      <c r="A104" s="3" t="s">
        <v>399</v>
      </c>
      <c r="B104" s="3">
        <v>27</v>
      </c>
      <c r="C104" s="3" t="s">
        <v>273</v>
      </c>
      <c r="D104" s="3" t="s">
        <v>399</v>
      </c>
      <c r="F104" s="3">
        <v>21</v>
      </c>
      <c r="G104" s="3" t="s">
        <v>273</v>
      </c>
      <c r="H104" s="3">
        <v>9</v>
      </c>
      <c r="I104" s="3">
        <v>1</v>
      </c>
      <c r="J104" s="3">
        <v>0</v>
      </c>
      <c r="K104" s="3">
        <v>1</v>
      </c>
      <c r="L104" s="3">
        <v>0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</row>
    <row r="105" spans="1:17">
      <c r="A105" s="3" t="s">
        <v>400</v>
      </c>
      <c r="B105" s="3">
        <v>28</v>
      </c>
      <c r="C105" s="3" t="s">
        <v>273</v>
      </c>
      <c r="D105" s="3" t="s">
        <v>400</v>
      </c>
      <c r="F105" s="3">
        <v>27</v>
      </c>
      <c r="G105" s="3" t="s">
        <v>273</v>
      </c>
      <c r="H105" s="3">
        <v>90</v>
      </c>
      <c r="I105" s="3">
        <v>1</v>
      </c>
      <c r="J105" s="3">
        <v>1</v>
      </c>
      <c r="K105" s="3">
        <v>0</v>
      </c>
      <c r="L105" s="3">
        <v>0</v>
      </c>
      <c r="M105" s="3">
        <v>0</v>
      </c>
      <c r="N105" s="3">
        <v>0</v>
      </c>
      <c r="O105" s="3">
        <v>1</v>
      </c>
      <c r="P105" s="3">
        <v>0</v>
      </c>
      <c r="Q105" s="3">
        <v>0</v>
      </c>
    </row>
    <row r="106" spans="1:17">
      <c r="A106" s="3" t="s">
        <v>403</v>
      </c>
      <c r="B106" s="3">
        <v>9</v>
      </c>
      <c r="C106" s="3" t="s">
        <v>3</v>
      </c>
      <c r="D106" s="3" t="s">
        <v>403</v>
      </c>
      <c r="F106" s="3">
        <v>21</v>
      </c>
      <c r="G106" s="3" t="s">
        <v>3</v>
      </c>
      <c r="H106" s="3">
        <v>20</v>
      </c>
      <c r="I106" s="3">
        <v>1</v>
      </c>
      <c r="J106" s="3">
        <v>0</v>
      </c>
      <c r="K106" s="3">
        <v>1</v>
      </c>
      <c r="L106" s="3">
        <v>0</v>
      </c>
      <c r="M106" s="3">
        <v>1</v>
      </c>
      <c r="N106" s="3">
        <v>0</v>
      </c>
      <c r="O106" s="3">
        <v>0</v>
      </c>
      <c r="P106" s="3">
        <v>0</v>
      </c>
      <c r="Q106" s="3">
        <v>0</v>
      </c>
    </row>
    <row r="107" spans="1:17">
      <c r="A107" s="3" t="s">
        <v>404</v>
      </c>
      <c r="B107" s="3">
        <v>11</v>
      </c>
      <c r="C107" s="3" t="s">
        <v>3</v>
      </c>
      <c r="D107" s="3" t="s">
        <v>404</v>
      </c>
      <c r="F107" s="3">
        <v>27</v>
      </c>
      <c r="G107" s="3" t="s">
        <v>3</v>
      </c>
      <c r="H107" s="3">
        <v>90</v>
      </c>
      <c r="I107" s="3">
        <v>1</v>
      </c>
      <c r="J107" s="3">
        <v>1</v>
      </c>
      <c r="K107" s="3">
        <v>0</v>
      </c>
      <c r="L107" s="3">
        <v>0</v>
      </c>
      <c r="M107" s="3">
        <v>0</v>
      </c>
      <c r="N107" s="3">
        <v>1</v>
      </c>
      <c r="O107" s="3">
        <v>0</v>
      </c>
      <c r="P107" s="3">
        <v>0</v>
      </c>
      <c r="Q107" s="3">
        <v>0</v>
      </c>
    </row>
    <row r="108" spans="1:17">
      <c r="A108" s="3" t="s">
        <v>407</v>
      </c>
      <c r="B108" s="3">
        <v>16</v>
      </c>
      <c r="C108" s="3" t="s">
        <v>3</v>
      </c>
      <c r="D108" s="3" t="s">
        <v>407</v>
      </c>
      <c r="F108" s="3">
        <v>19</v>
      </c>
      <c r="G108" s="3" t="s">
        <v>3</v>
      </c>
      <c r="H108" s="3">
        <v>0</v>
      </c>
      <c r="I108" s="3">
        <v>0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</row>
    <row r="109" spans="1:17">
      <c r="A109" s="3" t="s">
        <v>408</v>
      </c>
      <c r="B109" s="3">
        <v>18</v>
      </c>
      <c r="C109" s="3" t="s">
        <v>3</v>
      </c>
      <c r="D109" s="3" t="s">
        <v>408</v>
      </c>
      <c r="F109" s="3">
        <v>24</v>
      </c>
      <c r="G109" s="3" t="s">
        <v>3</v>
      </c>
      <c r="H109" s="3">
        <v>0</v>
      </c>
      <c r="I109" s="3">
        <v>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</row>
    <row r="110" spans="1:17">
      <c r="A110" s="3" t="s">
        <v>405</v>
      </c>
      <c r="B110" s="3">
        <v>19</v>
      </c>
      <c r="C110" s="3" t="s">
        <v>3</v>
      </c>
      <c r="D110" s="3" t="s">
        <v>405</v>
      </c>
      <c r="F110" s="3">
        <v>23</v>
      </c>
      <c r="G110" s="3" t="s">
        <v>3</v>
      </c>
      <c r="H110" s="3">
        <v>25</v>
      </c>
      <c r="I110" s="3">
        <v>1</v>
      </c>
      <c r="J110" s="3">
        <v>0</v>
      </c>
      <c r="K110" s="3">
        <v>1</v>
      </c>
      <c r="L110" s="3">
        <v>0</v>
      </c>
      <c r="M110" s="3">
        <v>1</v>
      </c>
      <c r="N110" s="3">
        <v>0</v>
      </c>
      <c r="O110" s="3">
        <v>1</v>
      </c>
      <c r="P110" s="3">
        <v>0</v>
      </c>
      <c r="Q110" s="3">
        <v>0</v>
      </c>
    </row>
    <row r="111" spans="1:17">
      <c r="A111" s="3" t="s">
        <v>406</v>
      </c>
      <c r="B111" s="3">
        <v>22</v>
      </c>
      <c r="C111" s="3" t="s">
        <v>3</v>
      </c>
      <c r="D111" s="3" t="s">
        <v>406</v>
      </c>
      <c r="F111" s="3">
        <v>26</v>
      </c>
      <c r="G111" s="3" t="s">
        <v>3</v>
      </c>
      <c r="H111" s="3">
        <v>70</v>
      </c>
      <c r="I111" s="3">
        <v>1</v>
      </c>
      <c r="J111" s="3">
        <v>1</v>
      </c>
      <c r="K111" s="3">
        <v>0</v>
      </c>
      <c r="L111" s="3">
        <v>1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</row>
    <row r="112" spans="1:17">
      <c r="A112" s="3" t="s">
        <v>638</v>
      </c>
      <c r="B112" s="3">
        <v>26</v>
      </c>
      <c r="C112" s="3" t="s">
        <v>3</v>
      </c>
      <c r="D112" s="3" t="s">
        <v>638</v>
      </c>
      <c r="F112" s="3">
        <v>18</v>
      </c>
      <c r="G112" s="3" t="s">
        <v>3</v>
      </c>
    </row>
    <row r="116" spans="2:31">
      <c r="D116" s="3" t="s">
        <v>383</v>
      </c>
      <c r="E116" s="3" t="s">
        <v>384</v>
      </c>
      <c r="F116" s="3" t="s">
        <v>385</v>
      </c>
      <c r="G116" s="3" t="s">
        <v>393</v>
      </c>
      <c r="H116" s="3" t="s">
        <v>391</v>
      </c>
      <c r="I116" s="3" t="s">
        <v>386</v>
      </c>
      <c r="J116" s="3" t="s">
        <v>387</v>
      </c>
      <c r="K116" s="3" t="s">
        <v>637</v>
      </c>
      <c r="L116" s="3" t="s">
        <v>388</v>
      </c>
      <c r="M116" s="3" t="s">
        <v>389</v>
      </c>
      <c r="N116" s="3" t="s">
        <v>390</v>
      </c>
      <c r="O116" s="3" t="s">
        <v>392</v>
      </c>
      <c r="P116" s="3" t="s">
        <v>402</v>
      </c>
      <c r="Q116" s="3" t="s">
        <v>401</v>
      </c>
      <c r="R116" s="3" t="s">
        <v>394</v>
      </c>
      <c r="S116" s="3" t="s">
        <v>395</v>
      </c>
      <c r="T116" s="3" t="s">
        <v>396</v>
      </c>
      <c r="U116" s="3" t="s">
        <v>397</v>
      </c>
      <c r="V116" s="3" t="s">
        <v>398</v>
      </c>
      <c r="W116" s="3" t="s">
        <v>399</v>
      </c>
      <c r="X116" s="3" t="s">
        <v>400</v>
      </c>
      <c r="Y116" s="3" t="s">
        <v>403</v>
      </c>
      <c r="Z116" s="3" t="s">
        <v>404</v>
      </c>
      <c r="AA116" s="3" t="s">
        <v>407</v>
      </c>
      <c r="AB116" s="3" t="s">
        <v>408</v>
      </c>
      <c r="AC116" s="3" t="s">
        <v>405</v>
      </c>
      <c r="AD116" s="3" t="s">
        <v>406</v>
      </c>
      <c r="AE116" s="3" t="s">
        <v>638</v>
      </c>
    </row>
    <row r="117" spans="2:31">
      <c r="D117" s="3">
        <v>1</v>
      </c>
      <c r="E117" s="3">
        <v>12</v>
      </c>
      <c r="F117" s="3">
        <v>21</v>
      </c>
      <c r="G117" s="3">
        <v>2</v>
      </c>
      <c r="H117" s="3">
        <v>3</v>
      </c>
      <c r="I117" s="3">
        <v>4</v>
      </c>
      <c r="J117" s="3">
        <v>5</v>
      </c>
      <c r="K117" s="3">
        <v>13</v>
      </c>
      <c r="L117" s="3">
        <v>15</v>
      </c>
      <c r="M117" s="3">
        <v>20</v>
      </c>
      <c r="N117" s="3">
        <v>24</v>
      </c>
      <c r="O117" s="3">
        <v>29</v>
      </c>
      <c r="P117" s="3">
        <v>6</v>
      </c>
      <c r="Q117" s="3">
        <v>7</v>
      </c>
      <c r="R117" s="3">
        <v>8</v>
      </c>
      <c r="S117" s="3">
        <v>10</v>
      </c>
      <c r="T117" s="3">
        <v>14</v>
      </c>
      <c r="U117" s="3">
        <v>23</v>
      </c>
      <c r="V117" s="3">
        <v>25</v>
      </c>
      <c r="W117" s="3">
        <v>27</v>
      </c>
      <c r="X117" s="3">
        <v>28</v>
      </c>
      <c r="Y117" s="3">
        <v>9</v>
      </c>
      <c r="Z117" s="3">
        <v>11</v>
      </c>
      <c r="AA117" s="3">
        <v>16</v>
      </c>
      <c r="AB117" s="3">
        <v>18</v>
      </c>
      <c r="AC117" s="3">
        <v>19</v>
      </c>
      <c r="AD117" s="3">
        <v>22</v>
      </c>
      <c r="AE117" s="3">
        <v>26</v>
      </c>
    </row>
    <row r="118" spans="2:31">
      <c r="D118" s="3" t="s">
        <v>270</v>
      </c>
      <c r="E118" s="3" t="s">
        <v>270</v>
      </c>
      <c r="F118" s="3" t="s">
        <v>270</v>
      </c>
      <c r="G118" s="3" t="s">
        <v>271</v>
      </c>
      <c r="H118" s="3" t="s">
        <v>271</v>
      </c>
      <c r="I118" s="3" t="s">
        <v>271</v>
      </c>
      <c r="J118" s="3" t="s">
        <v>271</v>
      </c>
      <c r="K118" s="3" t="s">
        <v>271</v>
      </c>
      <c r="L118" s="3" t="s">
        <v>271</v>
      </c>
      <c r="M118" s="3" t="s">
        <v>271</v>
      </c>
      <c r="N118" s="3" t="s">
        <v>271</v>
      </c>
      <c r="O118" s="3" t="s">
        <v>271</v>
      </c>
      <c r="P118" s="3" t="s">
        <v>273</v>
      </c>
      <c r="Q118" s="3" t="s">
        <v>273</v>
      </c>
      <c r="R118" s="3" t="s">
        <v>273</v>
      </c>
      <c r="S118" s="3" t="s">
        <v>273</v>
      </c>
      <c r="T118" s="3" t="s">
        <v>273</v>
      </c>
      <c r="U118" s="3" t="s">
        <v>273</v>
      </c>
      <c r="V118" s="3" t="s">
        <v>273</v>
      </c>
      <c r="W118" s="3" t="s">
        <v>273</v>
      </c>
      <c r="X118" s="3" t="s">
        <v>273</v>
      </c>
      <c r="Y118" s="3" t="s">
        <v>3</v>
      </c>
      <c r="Z118" s="3" t="s">
        <v>3</v>
      </c>
      <c r="AA118" s="3" t="s">
        <v>3</v>
      </c>
      <c r="AB118" s="3" t="s">
        <v>3</v>
      </c>
      <c r="AC118" s="3" t="s">
        <v>3</v>
      </c>
      <c r="AD118" s="3" t="s">
        <v>3</v>
      </c>
      <c r="AE118" s="3" t="s">
        <v>3</v>
      </c>
    </row>
    <row r="123" spans="2:31">
      <c r="B123" s="3" t="s">
        <v>639</v>
      </c>
      <c r="C123" s="3">
        <v>32</v>
      </c>
      <c r="D123" s="3" t="s">
        <v>578</v>
      </c>
      <c r="E123" s="3" t="s">
        <v>639</v>
      </c>
      <c r="G123" s="3">
        <v>19</v>
      </c>
      <c r="H123" s="3" t="s">
        <v>578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</row>
    <row r="124" spans="2:31">
      <c r="B124" s="3" t="s">
        <v>409</v>
      </c>
      <c r="C124" s="3">
        <v>1</v>
      </c>
      <c r="D124" s="3" t="s">
        <v>270</v>
      </c>
      <c r="E124" s="3" t="s">
        <v>409</v>
      </c>
      <c r="G124" s="3">
        <v>26</v>
      </c>
      <c r="H124" s="3" t="s">
        <v>270</v>
      </c>
      <c r="I124" s="3">
        <v>90</v>
      </c>
      <c r="J124" s="3">
        <v>1</v>
      </c>
      <c r="K124" s="3">
        <v>1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</row>
    <row r="125" spans="2:31">
      <c r="B125" s="3" t="s">
        <v>410</v>
      </c>
      <c r="C125" s="3">
        <v>13</v>
      </c>
      <c r="D125" s="3" t="s">
        <v>270</v>
      </c>
      <c r="E125" s="3" t="s">
        <v>410</v>
      </c>
      <c r="G125" s="3">
        <v>23</v>
      </c>
      <c r="H125" s="3" t="s">
        <v>270</v>
      </c>
      <c r="I125" s="3">
        <v>0</v>
      </c>
      <c r="J125" s="3">
        <v>0</v>
      </c>
      <c r="K125" s="3">
        <v>0</v>
      </c>
      <c r="L125" s="3">
        <v>0</v>
      </c>
      <c r="M125" s="3">
        <v>0</v>
      </c>
      <c r="N125" s="3">
        <v>1</v>
      </c>
      <c r="O125" s="3">
        <v>0</v>
      </c>
      <c r="P125" s="3">
        <v>0</v>
      </c>
      <c r="Q125" s="3">
        <v>0</v>
      </c>
      <c r="R125" s="3">
        <v>0</v>
      </c>
    </row>
    <row r="126" spans="2:31">
      <c r="B126" s="3" t="s">
        <v>411</v>
      </c>
      <c r="D126" s="3" t="s">
        <v>270</v>
      </c>
      <c r="E126" s="3" t="s">
        <v>411</v>
      </c>
      <c r="G126" s="3">
        <v>22</v>
      </c>
      <c r="H126" s="3" t="s">
        <v>270</v>
      </c>
      <c r="I126" s="3">
        <v>0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</row>
    <row r="127" spans="2:31">
      <c r="B127" s="3" t="s">
        <v>355</v>
      </c>
      <c r="D127" s="3" t="s">
        <v>270</v>
      </c>
      <c r="E127" s="3" t="s">
        <v>355</v>
      </c>
      <c r="G127" s="3">
        <v>17</v>
      </c>
      <c r="H127" s="3" t="s">
        <v>270</v>
      </c>
      <c r="I127" s="3">
        <v>0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</row>
    <row r="128" spans="2:31">
      <c r="B128" s="3" t="s">
        <v>416</v>
      </c>
      <c r="C128" s="3">
        <v>2</v>
      </c>
      <c r="D128" s="3" t="s">
        <v>271</v>
      </c>
      <c r="E128" s="3" t="s">
        <v>416</v>
      </c>
      <c r="G128" s="3">
        <v>23</v>
      </c>
      <c r="H128" s="3" t="s">
        <v>271</v>
      </c>
      <c r="I128" s="3">
        <v>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</row>
    <row r="129" spans="2:18">
      <c r="B129" s="3" t="s">
        <v>412</v>
      </c>
      <c r="C129" s="3">
        <v>4</v>
      </c>
      <c r="D129" s="3" t="s">
        <v>271</v>
      </c>
      <c r="E129" s="3" t="s">
        <v>412</v>
      </c>
      <c r="G129" s="3">
        <v>27</v>
      </c>
      <c r="H129" s="3" t="s">
        <v>271</v>
      </c>
      <c r="I129" s="3">
        <v>90</v>
      </c>
      <c r="J129" s="3">
        <v>1</v>
      </c>
      <c r="K129" s="3">
        <v>1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</row>
    <row r="130" spans="2:18">
      <c r="B130" s="3" t="s">
        <v>413</v>
      </c>
      <c r="C130" s="3">
        <v>5</v>
      </c>
      <c r="D130" s="3" t="s">
        <v>271</v>
      </c>
      <c r="E130" s="3" t="s">
        <v>413</v>
      </c>
      <c r="G130" s="3">
        <v>27</v>
      </c>
      <c r="H130" s="3" t="s">
        <v>271</v>
      </c>
      <c r="I130" s="3">
        <v>90</v>
      </c>
      <c r="J130" s="3">
        <v>1</v>
      </c>
      <c r="K130" s="3">
        <v>1</v>
      </c>
      <c r="L130" s="3">
        <v>0</v>
      </c>
      <c r="M130" s="3">
        <v>0</v>
      </c>
      <c r="N130" s="3">
        <v>0</v>
      </c>
      <c r="O130" s="3">
        <v>1</v>
      </c>
      <c r="P130" s="3">
        <v>0</v>
      </c>
      <c r="Q130" s="3">
        <v>0</v>
      </c>
      <c r="R130" s="3">
        <v>0</v>
      </c>
    </row>
    <row r="131" spans="2:18">
      <c r="B131" s="3" t="s">
        <v>414</v>
      </c>
      <c r="C131" s="3">
        <v>17</v>
      </c>
      <c r="D131" s="3" t="s">
        <v>271</v>
      </c>
      <c r="E131" s="3" t="s">
        <v>414</v>
      </c>
      <c r="G131" s="3">
        <v>22</v>
      </c>
      <c r="H131" s="3" t="s">
        <v>271</v>
      </c>
      <c r="I131" s="3">
        <v>0</v>
      </c>
      <c r="J131" s="3">
        <v>0</v>
      </c>
      <c r="K131" s="3">
        <v>0</v>
      </c>
      <c r="L131" s="3">
        <v>0</v>
      </c>
      <c r="M131" s="3">
        <v>0</v>
      </c>
      <c r="N131" s="3">
        <v>1</v>
      </c>
      <c r="O131" s="3">
        <v>0</v>
      </c>
      <c r="P131" s="3">
        <v>0</v>
      </c>
      <c r="Q131" s="3">
        <v>0</v>
      </c>
      <c r="R131" s="3">
        <v>0</v>
      </c>
    </row>
    <row r="132" spans="2:18">
      <c r="B132" s="3" t="s">
        <v>415</v>
      </c>
      <c r="C132" s="3">
        <v>33</v>
      </c>
      <c r="D132" s="3" t="s">
        <v>271</v>
      </c>
      <c r="E132" s="3" t="s">
        <v>415</v>
      </c>
      <c r="G132" s="3">
        <v>24</v>
      </c>
      <c r="H132" s="3" t="s">
        <v>271</v>
      </c>
      <c r="I132" s="3">
        <v>90</v>
      </c>
      <c r="J132" s="3">
        <v>1</v>
      </c>
      <c r="K132" s="3">
        <v>1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</row>
    <row r="133" spans="2:18">
      <c r="B133" s="3" t="s">
        <v>417</v>
      </c>
      <c r="D133" s="3" t="s">
        <v>271</v>
      </c>
      <c r="E133" s="3" t="s">
        <v>417</v>
      </c>
      <c r="G133" s="3">
        <v>17</v>
      </c>
      <c r="H133" s="3" t="s">
        <v>271</v>
      </c>
      <c r="I133" s="3">
        <v>0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1</v>
      </c>
      <c r="P133" s="3">
        <v>0</v>
      </c>
      <c r="Q133" s="3">
        <v>0</v>
      </c>
      <c r="R133" s="3">
        <v>0</v>
      </c>
    </row>
    <row r="134" spans="2:18">
      <c r="B134" s="3" t="s">
        <v>418</v>
      </c>
      <c r="C134" s="3">
        <v>6</v>
      </c>
      <c r="D134" s="3" t="s">
        <v>273</v>
      </c>
      <c r="E134" s="3" t="s">
        <v>418</v>
      </c>
      <c r="G134" s="3">
        <v>27</v>
      </c>
      <c r="H134" s="3" t="s">
        <v>273</v>
      </c>
      <c r="I134" s="3">
        <v>90</v>
      </c>
      <c r="J134" s="3">
        <v>1</v>
      </c>
      <c r="K134" s="3">
        <v>1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</row>
    <row r="135" spans="2:18">
      <c r="B135" s="3" t="s">
        <v>419</v>
      </c>
      <c r="C135" s="3">
        <v>7</v>
      </c>
      <c r="D135" s="3" t="s">
        <v>273</v>
      </c>
      <c r="E135" s="3" t="s">
        <v>419</v>
      </c>
      <c r="G135" s="3">
        <v>31</v>
      </c>
      <c r="H135" s="3" t="s">
        <v>273</v>
      </c>
      <c r="I135" s="3">
        <v>90</v>
      </c>
      <c r="J135" s="3">
        <v>1</v>
      </c>
      <c r="K135" s="3">
        <v>1</v>
      </c>
      <c r="L135" s="3">
        <v>0</v>
      </c>
      <c r="M135" s="3">
        <v>0</v>
      </c>
      <c r="N135" s="3">
        <v>0</v>
      </c>
      <c r="O135" s="3">
        <v>1</v>
      </c>
      <c r="P135" s="3">
        <v>0</v>
      </c>
      <c r="Q135" s="3">
        <v>0</v>
      </c>
      <c r="R135" s="3">
        <v>0</v>
      </c>
    </row>
    <row r="136" spans="2:18">
      <c r="B136" s="3" t="s">
        <v>420</v>
      </c>
      <c r="C136" s="3">
        <v>8</v>
      </c>
      <c r="D136" s="3" t="s">
        <v>273</v>
      </c>
      <c r="E136" s="3" t="s">
        <v>420</v>
      </c>
      <c r="G136" s="3">
        <v>31</v>
      </c>
      <c r="H136" s="3" t="s">
        <v>273</v>
      </c>
      <c r="I136" s="3">
        <v>90</v>
      </c>
      <c r="J136" s="3">
        <v>1</v>
      </c>
      <c r="K136" s="3">
        <v>1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</row>
    <row r="137" spans="2:18">
      <c r="B137" s="3" t="s">
        <v>432</v>
      </c>
      <c r="C137" s="3">
        <v>10</v>
      </c>
      <c r="D137" s="3" t="s">
        <v>273</v>
      </c>
      <c r="E137" s="3" t="s">
        <v>432</v>
      </c>
      <c r="G137" s="3">
        <v>26</v>
      </c>
      <c r="H137" s="3" t="s">
        <v>273</v>
      </c>
      <c r="I137" s="3">
        <v>0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</row>
    <row r="138" spans="2:18">
      <c r="B138" s="3" t="s">
        <v>428</v>
      </c>
      <c r="C138" s="3">
        <v>14</v>
      </c>
      <c r="D138" s="3" t="s">
        <v>273</v>
      </c>
      <c r="E138" s="3" t="s">
        <v>428</v>
      </c>
      <c r="G138" s="3">
        <v>33</v>
      </c>
      <c r="H138" s="3" t="s">
        <v>273</v>
      </c>
      <c r="I138" s="3">
        <v>0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</row>
    <row r="139" spans="2:18">
      <c r="B139" s="3" t="s">
        <v>421</v>
      </c>
      <c r="C139" s="3">
        <v>15</v>
      </c>
      <c r="D139" s="3" t="s">
        <v>273</v>
      </c>
      <c r="E139" s="3" t="s">
        <v>421</v>
      </c>
      <c r="G139" s="3">
        <v>22</v>
      </c>
      <c r="H139" s="3" t="s">
        <v>273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1</v>
      </c>
      <c r="O139" s="3">
        <v>0</v>
      </c>
      <c r="P139" s="3">
        <v>0</v>
      </c>
      <c r="Q139" s="3">
        <v>0</v>
      </c>
      <c r="R139" s="3">
        <v>0</v>
      </c>
    </row>
    <row r="140" spans="2:18">
      <c r="B140" s="3" t="s">
        <v>422</v>
      </c>
      <c r="C140" s="3">
        <v>16</v>
      </c>
      <c r="D140" s="3" t="s">
        <v>273</v>
      </c>
      <c r="E140" s="3" t="s">
        <v>422</v>
      </c>
      <c r="G140" s="3">
        <v>29</v>
      </c>
      <c r="H140" s="3" t="s">
        <v>273</v>
      </c>
      <c r="I140" s="3">
        <v>28</v>
      </c>
      <c r="J140" s="3">
        <v>1</v>
      </c>
      <c r="K140" s="3">
        <v>0</v>
      </c>
      <c r="L140" s="3">
        <v>1</v>
      </c>
      <c r="M140" s="3">
        <v>0</v>
      </c>
      <c r="N140" s="3">
        <v>1</v>
      </c>
      <c r="O140" s="3">
        <v>0</v>
      </c>
      <c r="P140" s="3">
        <v>0</v>
      </c>
      <c r="Q140" s="3">
        <v>0</v>
      </c>
      <c r="R140" s="3">
        <v>0</v>
      </c>
    </row>
    <row r="141" spans="2:18">
      <c r="B141" s="3" t="s">
        <v>423</v>
      </c>
      <c r="C141" s="3">
        <v>19</v>
      </c>
      <c r="D141" s="3" t="s">
        <v>273</v>
      </c>
      <c r="E141" s="3" t="s">
        <v>423</v>
      </c>
      <c r="G141" s="3">
        <v>19</v>
      </c>
      <c r="H141" s="3" t="s">
        <v>273</v>
      </c>
      <c r="I141" s="3">
        <v>0</v>
      </c>
      <c r="J141" s="3">
        <v>0</v>
      </c>
      <c r="K141" s="3">
        <v>0</v>
      </c>
      <c r="L141" s="3">
        <v>0</v>
      </c>
      <c r="M141" s="3">
        <v>0</v>
      </c>
      <c r="N141" s="3">
        <v>1</v>
      </c>
      <c r="O141" s="3">
        <v>0</v>
      </c>
      <c r="P141" s="3">
        <v>0</v>
      </c>
      <c r="Q141" s="3">
        <v>0</v>
      </c>
      <c r="R141" s="3">
        <v>0</v>
      </c>
    </row>
    <row r="142" spans="2:18">
      <c r="B142" s="3" t="s">
        <v>424</v>
      </c>
      <c r="C142" s="3">
        <v>20</v>
      </c>
      <c r="D142" s="3" t="s">
        <v>273</v>
      </c>
      <c r="E142" s="3" t="s">
        <v>424</v>
      </c>
      <c r="G142" s="3">
        <v>25</v>
      </c>
      <c r="H142" s="3" t="s">
        <v>273</v>
      </c>
      <c r="I142" s="3">
        <v>62</v>
      </c>
      <c r="J142" s="3">
        <v>1</v>
      </c>
      <c r="K142" s="3">
        <v>1</v>
      </c>
      <c r="L142" s="3">
        <v>0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</row>
    <row r="143" spans="2:18">
      <c r="B143" s="3" t="s">
        <v>425</v>
      </c>
      <c r="C143" s="3">
        <v>24</v>
      </c>
      <c r="D143" s="3" t="s">
        <v>273</v>
      </c>
      <c r="E143" s="3" t="s">
        <v>425</v>
      </c>
      <c r="G143" s="3">
        <v>18</v>
      </c>
      <c r="H143" s="3" t="s">
        <v>273</v>
      </c>
      <c r="I143" s="3">
        <v>13</v>
      </c>
      <c r="J143" s="3">
        <v>1</v>
      </c>
      <c r="K143" s="3">
        <v>0</v>
      </c>
      <c r="L143" s="3">
        <v>1</v>
      </c>
      <c r="M143" s="3">
        <v>0</v>
      </c>
      <c r="N143" s="3">
        <v>1</v>
      </c>
      <c r="O143" s="3">
        <v>0</v>
      </c>
      <c r="P143" s="3">
        <v>0</v>
      </c>
      <c r="Q143" s="3">
        <v>0</v>
      </c>
      <c r="R143" s="3">
        <v>0</v>
      </c>
    </row>
    <row r="144" spans="2:18">
      <c r="B144" s="3" t="s">
        <v>356</v>
      </c>
      <c r="C144" s="3">
        <v>27</v>
      </c>
      <c r="D144" s="3" t="s">
        <v>273</v>
      </c>
      <c r="E144" s="3" t="s">
        <v>356</v>
      </c>
      <c r="G144" s="3">
        <v>23</v>
      </c>
      <c r="H144" s="3" t="s">
        <v>273</v>
      </c>
      <c r="I144" s="3">
        <v>90</v>
      </c>
      <c r="J144" s="3">
        <v>1</v>
      </c>
      <c r="K144" s="3">
        <v>1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</row>
    <row r="145" spans="2:18">
      <c r="B145" s="3" t="s">
        <v>426</v>
      </c>
      <c r="C145" s="3">
        <v>35</v>
      </c>
      <c r="D145" s="3" t="s">
        <v>273</v>
      </c>
      <c r="E145" s="3" t="s">
        <v>426</v>
      </c>
      <c r="G145" s="3">
        <v>35</v>
      </c>
      <c r="H145" s="3" t="s">
        <v>273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1</v>
      </c>
      <c r="O145" s="3">
        <v>0</v>
      </c>
      <c r="P145" s="3">
        <v>0</v>
      </c>
      <c r="Q145" s="3">
        <v>0</v>
      </c>
      <c r="R145" s="3">
        <v>0</v>
      </c>
    </row>
    <row r="146" spans="2:18">
      <c r="B146" s="3" t="s">
        <v>427</v>
      </c>
      <c r="D146" s="3" t="s">
        <v>273</v>
      </c>
      <c r="E146" s="3" t="s">
        <v>427</v>
      </c>
      <c r="G146" s="3">
        <v>17</v>
      </c>
      <c r="H146" s="3" t="s">
        <v>273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</row>
    <row r="147" spans="2:18">
      <c r="B147" s="3" t="s">
        <v>429</v>
      </c>
      <c r="D147" s="3" t="s">
        <v>273</v>
      </c>
      <c r="E147" s="3" t="s">
        <v>429</v>
      </c>
      <c r="G147" s="3">
        <v>16</v>
      </c>
      <c r="H147" s="3" t="s">
        <v>273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</row>
    <row r="148" spans="2:18">
      <c r="B148" s="3" t="s">
        <v>430</v>
      </c>
      <c r="D148" s="3" t="s">
        <v>273</v>
      </c>
      <c r="E148" s="3" t="s">
        <v>430</v>
      </c>
      <c r="G148" s="3">
        <v>17</v>
      </c>
      <c r="H148" s="3" t="s">
        <v>273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</row>
    <row r="149" spans="2:18">
      <c r="B149" s="3" t="s">
        <v>431</v>
      </c>
      <c r="D149" s="3" t="s">
        <v>273</v>
      </c>
      <c r="E149" s="3" t="s">
        <v>431</v>
      </c>
      <c r="G149" s="3">
        <v>20</v>
      </c>
      <c r="H149" s="3" t="s">
        <v>273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</row>
    <row r="150" spans="2:18">
      <c r="B150" s="3" t="s">
        <v>433</v>
      </c>
      <c r="C150" s="3">
        <v>9</v>
      </c>
      <c r="D150" s="3" t="s">
        <v>3</v>
      </c>
      <c r="E150" s="3" t="s">
        <v>433</v>
      </c>
      <c r="G150" s="3">
        <v>28</v>
      </c>
      <c r="H150" s="3" t="s">
        <v>3</v>
      </c>
      <c r="I150" s="3">
        <v>77</v>
      </c>
      <c r="J150" s="3">
        <v>1</v>
      </c>
      <c r="K150" s="3">
        <v>1</v>
      </c>
      <c r="L150" s="3">
        <v>0</v>
      </c>
      <c r="M150" s="3">
        <v>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</row>
    <row r="151" spans="2:18">
      <c r="B151" s="3" t="s">
        <v>434</v>
      </c>
      <c r="C151" s="3">
        <v>11</v>
      </c>
      <c r="D151" s="3" t="s">
        <v>3</v>
      </c>
      <c r="E151" s="3" t="s">
        <v>434</v>
      </c>
      <c r="G151" s="3">
        <v>30</v>
      </c>
      <c r="H151" s="3" t="s">
        <v>3</v>
      </c>
      <c r="I151" s="3">
        <v>90</v>
      </c>
      <c r="J151" s="3">
        <v>1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</row>
    <row r="152" spans="2:18">
      <c r="B152" s="3" t="s">
        <v>436</v>
      </c>
      <c r="C152" s="3">
        <v>26</v>
      </c>
      <c r="D152" s="3" t="s">
        <v>3</v>
      </c>
      <c r="E152" s="3" t="s">
        <v>436</v>
      </c>
      <c r="G152" s="3">
        <v>20</v>
      </c>
      <c r="H152" s="3" t="s">
        <v>3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</row>
    <row r="153" spans="2:18">
      <c r="B153" s="3" t="s">
        <v>435</v>
      </c>
      <c r="C153" s="3">
        <v>29</v>
      </c>
      <c r="D153" s="3" t="s">
        <v>3</v>
      </c>
      <c r="E153" s="3" t="s">
        <v>435</v>
      </c>
      <c r="G153" s="3">
        <v>18</v>
      </c>
      <c r="H153" s="3" t="s">
        <v>3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</row>
    <row r="154" spans="2:18">
      <c r="B154" s="3" t="s">
        <v>437</v>
      </c>
      <c r="D154" s="3" t="s">
        <v>3</v>
      </c>
      <c r="E154" s="3" t="s">
        <v>437</v>
      </c>
      <c r="G154" s="3">
        <v>17</v>
      </c>
      <c r="H154" s="3" t="s">
        <v>3</v>
      </c>
    </row>
    <row r="162" spans="1:33">
      <c r="B162" s="3" t="s">
        <v>639</v>
      </c>
      <c r="C162" s="3" t="s">
        <v>409</v>
      </c>
      <c r="D162" s="3" t="s">
        <v>410</v>
      </c>
      <c r="E162" s="3" t="s">
        <v>411</v>
      </c>
      <c r="F162" s="3" t="s">
        <v>355</v>
      </c>
      <c r="G162" s="3" t="s">
        <v>416</v>
      </c>
      <c r="H162" s="3" t="s">
        <v>412</v>
      </c>
      <c r="I162" s="3" t="s">
        <v>413</v>
      </c>
      <c r="J162" s="3" t="s">
        <v>414</v>
      </c>
      <c r="K162" s="3" t="s">
        <v>415</v>
      </c>
      <c r="L162" s="3" t="s">
        <v>417</v>
      </c>
      <c r="M162" s="3" t="s">
        <v>418</v>
      </c>
      <c r="N162" s="3" t="s">
        <v>419</v>
      </c>
      <c r="O162" s="3" t="s">
        <v>420</v>
      </c>
      <c r="P162" s="3" t="s">
        <v>432</v>
      </c>
      <c r="Q162" s="3" t="s">
        <v>428</v>
      </c>
      <c r="R162" s="3" t="s">
        <v>421</v>
      </c>
      <c r="S162" s="3" t="s">
        <v>422</v>
      </c>
      <c r="T162" s="3" t="s">
        <v>423</v>
      </c>
      <c r="U162" s="3" t="s">
        <v>424</v>
      </c>
      <c r="V162" s="3" t="s">
        <v>425</v>
      </c>
      <c r="W162" s="3" t="s">
        <v>356</v>
      </c>
      <c r="X162" s="3" t="s">
        <v>426</v>
      </c>
      <c r="Y162" s="3" t="s">
        <v>427</v>
      </c>
      <c r="Z162" s="3" t="s">
        <v>429</v>
      </c>
      <c r="AA162" s="3" t="s">
        <v>430</v>
      </c>
      <c r="AB162" s="3" t="s">
        <v>431</v>
      </c>
      <c r="AC162" s="3" t="s">
        <v>433</v>
      </c>
      <c r="AD162" s="3" t="s">
        <v>434</v>
      </c>
      <c r="AE162" s="3" t="s">
        <v>436</v>
      </c>
      <c r="AF162" s="3" t="s">
        <v>435</v>
      </c>
      <c r="AG162" s="3" t="s">
        <v>437</v>
      </c>
    </row>
    <row r="163" spans="1:33">
      <c r="B163" s="3">
        <v>32</v>
      </c>
      <c r="C163" s="3">
        <v>1</v>
      </c>
      <c r="D163" s="3">
        <v>13</v>
      </c>
      <c r="G163" s="3">
        <v>2</v>
      </c>
      <c r="H163" s="3">
        <v>4</v>
      </c>
      <c r="I163" s="3">
        <v>5</v>
      </c>
      <c r="J163" s="3">
        <v>17</v>
      </c>
      <c r="K163" s="3">
        <v>33</v>
      </c>
      <c r="M163" s="3">
        <v>6</v>
      </c>
      <c r="N163" s="3">
        <v>7</v>
      </c>
      <c r="O163" s="3">
        <v>8</v>
      </c>
      <c r="P163" s="3">
        <v>10</v>
      </c>
      <c r="Q163" s="3">
        <v>14</v>
      </c>
      <c r="R163" s="3">
        <v>15</v>
      </c>
      <c r="S163" s="3">
        <v>16</v>
      </c>
      <c r="T163" s="3">
        <v>19</v>
      </c>
      <c r="U163" s="3">
        <v>20</v>
      </c>
      <c r="V163" s="3">
        <v>24</v>
      </c>
      <c r="W163" s="3">
        <v>27</v>
      </c>
      <c r="X163" s="3">
        <v>35</v>
      </c>
      <c r="AC163" s="3">
        <v>9</v>
      </c>
      <c r="AD163" s="3">
        <v>11</v>
      </c>
      <c r="AE163" s="3">
        <v>26</v>
      </c>
      <c r="AF163" s="3">
        <v>29</v>
      </c>
    </row>
    <row r="164" spans="1:33">
      <c r="B164" s="3" t="s">
        <v>578</v>
      </c>
      <c r="C164" s="3" t="s">
        <v>270</v>
      </c>
      <c r="D164" s="3" t="s">
        <v>270</v>
      </c>
      <c r="E164" s="3" t="s">
        <v>270</v>
      </c>
      <c r="F164" s="3" t="s">
        <v>270</v>
      </c>
      <c r="G164" s="3" t="s">
        <v>271</v>
      </c>
      <c r="H164" s="3" t="s">
        <v>271</v>
      </c>
      <c r="I164" s="3" t="s">
        <v>271</v>
      </c>
      <c r="J164" s="3" t="s">
        <v>271</v>
      </c>
      <c r="K164" s="3" t="s">
        <v>271</v>
      </c>
      <c r="L164" s="3" t="s">
        <v>271</v>
      </c>
      <c r="M164" s="3" t="s">
        <v>273</v>
      </c>
      <c r="N164" s="3" t="s">
        <v>273</v>
      </c>
      <c r="O164" s="3" t="s">
        <v>273</v>
      </c>
      <c r="P164" s="3" t="s">
        <v>273</v>
      </c>
      <c r="Q164" s="3" t="s">
        <v>273</v>
      </c>
      <c r="R164" s="3" t="s">
        <v>273</v>
      </c>
      <c r="S164" s="3" t="s">
        <v>273</v>
      </c>
      <c r="T164" s="3" t="s">
        <v>273</v>
      </c>
      <c r="U164" s="3" t="s">
        <v>273</v>
      </c>
      <c r="V164" s="3" t="s">
        <v>273</v>
      </c>
      <c r="W164" s="3" t="s">
        <v>273</v>
      </c>
      <c r="X164" s="3" t="s">
        <v>273</v>
      </c>
      <c r="Y164" s="3" t="s">
        <v>273</v>
      </c>
      <c r="Z164" s="3" t="s">
        <v>273</v>
      </c>
      <c r="AA164" s="3" t="s">
        <v>273</v>
      </c>
      <c r="AB164" s="3" t="s">
        <v>273</v>
      </c>
      <c r="AC164" s="3" t="s">
        <v>3</v>
      </c>
      <c r="AD164" s="3" t="s">
        <v>3</v>
      </c>
      <c r="AE164" s="3" t="s">
        <v>3</v>
      </c>
      <c r="AF164" s="3" t="s">
        <v>3</v>
      </c>
      <c r="AG164" s="3" t="s">
        <v>3</v>
      </c>
    </row>
    <row r="168" spans="1:33">
      <c r="A168" s="3" t="s">
        <v>438</v>
      </c>
      <c r="B168" s="3">
        <v>1</v>
      </c>
      <c r="C168" s="3" t="s">
        <v>270</v>
      </c>
      <c r="D168" s="3" t="s">
        <v>438</v>
      </c>
      <c r="F168" s="3">
        <v>25</v>
      </c>
      <c r="G168" s="3" t="s">
        <v>270</v>
      </c>
      <c r="H168" s="3">
        <v>90</v>
      </c>
      <c r="I168" s="3">
        <v>1</v>
      </c>
      <c r="J168" s="3">
        <v>1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</row>
    <row r="169" spans="1:33">
      <c r="A169" s="3" t="s">
        <v>439</v>
      </c>
      <c r="B169" s="3">
        <v>21</v>
      </c>
      <c r="C169" s="3" t="s">
        <v>270</v>
      </c>
      <c r="D169" s="3" t="s">
        <v>439</v>
      </c>
      <c r="F169" s="3">
        <v>20</v>
      </c>
      <c r="G169" s="3" t="s">
        <v>270</v>
      </c>
      <c r="H169" s="3">
        <v>0</v>
      </c>
      <c r="I169" s="3">
        <v>0</v>
      </c>
      <c r="J169" s="3">
        <v>0</v>
      </c>
      <c r="K169" s="3">
        <v>0</v>
      </c>
      <c r="L169" s="3">
        <v>0</v>
      </c>
      <c r="M169" s="3">
        <v>1</v>
      </c>
      <c r="N169" s="3">
        <v>0</v>
      </c>
      <c r="O169" s="3">
        <v>0</v>
      </c>
      <c r="P169" s="3">
        <v>0</v>
      </c>
      <c r="Q169" s="3">
        <v>0</v>
      </c>
    </row>
    <row r="170" spans="1:33">
      <c r="A170" s="3" t="s">
        <v>440</v>
      </c>
      <c r="C170" s="3" t="s">
        <v>270</v>
      </c>
      <c r="D170" s="3" t="s">
        <v>440</v>
      </c>
      <c r="F170" s="3">
        <v>32</v>
      </c>
      <c r="G170" s="3" t="s">
        <v>270</v>
      </c>
      <c r="H170" s="3">
        <v>0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</row>
    <row r="171" spans="1:33">
      <c r="A171" s="3" t="s">
        <v>441</v>
      </c>
      <c r="B171" s="3">
        <v>3</v>
      </c>
      <c r="C171" s="3" t="s">
        <v>271</v>
      </c>
      <c r="D171" s="3" t="s">
        <v>441</v>
      </c>
      <c r="F171" s="3">
        <v>26</v>
      </c>
      <c r="G171" s="3" t="s">
        <v>271</v>
      </c>
      <c r="H171" s="3">
        <v>90</v>
      </c>
      <c r="I171" s="3">
        <v>1</v>
      </c>
      <c r="J171" s="3">
        <v>1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</row>
    <row r="172" spans="1:33">
      <c r="A172" s="3" t="s">
        <v>442</v>
      </c>
      <c r="B172" s="3">
        <v>4</v>
      </c>
      <c r="C172" s="3" t="s">
        <v>271</v>
      </c>
      <c r="D172" s="3" t="s">
        <v>442</v>
      </c>
      <c r="F172" s="3">
        <v>26</v>
      </c>
      <c r="G172" s="3" t="s">
        <v>271</v>
      </c>
      <c r="H172" s="3">
        <v>90</v>
      </c>
      <c r="I172" s="3">
        <v>1</v>
      </c>
      <c r="J172" s="3">
        <v>1</v>
      </c>
      <c r="K172" s="3">
        <v>0</v>
      </c>
      <c r="L172" s="3">
        <v>0</v>
      </c>
      <c r="M172" s="3">
        <v>0</v>
      </c>
      <c r="N172" s="3">
        <v>0</v>
      </c>
      <c r="O172" s="3">
        <v>1</v>
      </c>
      <c r="P172" s="3">
        <v>0</v>
      </c>
      <c r="Q172" s="3">
        <v>0</v>
      </c>
    </row>
    <row r="173" spans="1:33">
      <c r="A173" s="3" t="s">
        <v>443</v>
      </c>
      <c r="B173" s="3">
        <v>5</v>
      </c>
      <c r="C173" s="3" t="s">
        <v>271</v>
      </c>
      <c r="D173" s="3" t="s">
        <v>443</v>
      </c>
      <c r="F173" s="3">
        <v>23</v>
      </c>
      <c r="G173" s="3" t="s">
        <v>271</v>
      </c>
      <c r="H173" s="3">
        <v>70</v>
      </c>
      <c r="I173" s="3">
        <v>1</v>
      </c>
      <c r="J173" s="3">
        <v>1</v>
      </c>
      <c r="K173" s="3">
        <v>0</v>
      </c>
      <c r="L173" s="3">
        <v>1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</row>
    <row r="174" spans="1:33">
      <c r="A174" s="3" t="s">
        <v>444</v>
      </c>
      <c r="B174" s="3">
        <v>25</v>
      </c>
      <c r="C174" s="3" t="s">
        <v>271</v>
      </c>
      <c r="D174" s="3" t="s">
        <v>444</v>
      </c>
      <c r="F174" s="3">
        <v>19</v>
      </c>
      <c r="G174" s="3" t="s">
        <v>271</v>
      </c>
      <c r="H174" s="3">
        <v>0</v>
      </c>
      <c r="I174" s="3">
        <v>0</v>
      </c>
      <c r="J174" s="3">
        <v>0</v>
      </c>
      <c r="K174" s="3">
        <v>0</v>
      </c>
      <c r="L174" s="3">
        <v>0</v>
      </c>
      <c r="M174" s="3">
        <v>1</v>
      </c>
      <c r="N174" s="3">
        <v>0</v>
      </c>
      <c r="O174" s="3">
        <v>0</v>
      </c>
      <c r="P174" s="3">
        <v>0</v>
      </c>
      <c r="Q174" s="3">
        <v>0</v>
      </c>
    </row>
    <row r="175" spans="1:33">
      <c r="A175" s="3" t="s">
        <v>445</v>
      </c>
      <c r="B175" s="3">
        <v>28</v>
      </c>
      <c r="C175" s="3" t="s">
        <v>271</v>
      </c>
      <c r="D175" s="3" t="s">
        <v>445</v>
      </c>
      <c r="F175" s="3">
        <v>23</v>
      </c>
      <c r="G175" s="3" t="s">
        <v>271</v>
      </c>
      <c r="H175" s="3">
        <v>70</v>
      </c>
      <c r="I175" s="3">
        <v>1</v>
      </c>
      <c r="J175" s="3">
        <v>1</v>
      </c>
      <c r="K175" s="3">
        <v>0</v>
      </c>
      <c r="L175" s="3">
        <v>1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</row>
    <row r="176" spans="1:33">
      <c r="A176" s="3" t="s">
        <v>446</v>
      </c>
      <c r="C176" s="3" t="s">
        <v>271</v>
      </c>
      <c r="D176" s="3" t="s">
        <v>446</v>
      </c>
      <c r="F176" s="3">
        <v>28</v>
      </c>
      <c r="G176" s="3" t="s">
        <v>271</v>
      </c>
      <c r="H176" s="3">
        <v>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</row>
    <row r="177" spans="1:17">
      <c r="A177" s="3" t="s">
        <v>447</v>
      </c>
      <c r="C177" s="3" t="s">
        <v>271</v>
      </c>
      <c r="D177" s="3" t="s">
        <v>447</v>
      </c>
      <c r="F177" s="3">
        <v>21</v>
      </c>
      <c r="G177" s="3" t="s">
        <v>271</v>
      </c>
      <c r="H177" s="3">
        <v>0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</row>
    <row r="178" spans="1:17">
      <c r="A178" s="3" t="s">
        <v>448</v>
      </c>
      <c r="C178" s="3" t="s">
        <v>271</v>
      </c>
      <c r="D178" s="3" t="s">
        <v>448</v>
      </c>
      <c r="F178" s="3">
        <v>18</v>
      </c>
      <c r="G178" s="3" t="s">
        <v>271</v>
      </c>
      <c r="H178" s="3">
        <v>0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</row>
    <row r="179" spans="1:17">
      <c r="A179" s="3" t="s">
        <v>449</v>
      </c>
      <c r="C179" s="3" t="s">
        <v>271</v>
      </c>
      <c r="D179" s="3" t="s">
        <v>449</v>
      </c>
      <c r="F179" s="3">
        <v>24</v>
      </c>
      <c r="G179" s="3" t="s">
        <v>271</v>
      </c>
      <c r="H179" s="3">
        <v>0</v>
      </c>
      <c r="I179" s="3">
        <v>0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</row>
    <row r="180" spans="1:17">
      <c r="A180" s="3" t="s">
        <v>450</v>
      </c>
      <c r="B180" s="3">
        <v>6</v>
      </c>
      <c r="C180" s="3" t="s">
        <v>273</v>
      </c>
      <c r="D180" s="3" t="s">
        <v>450</v>
      </c>
      <c r="F180" s="3">
        <v>28</v>
      </c>
      <c r="G180" s="3" t="s">
        <v>273</v>
      </c>
      <c r="H180" s="3">
        <v>0</v>
      </c>
      <c r="I180" s="3">
        <v>0</v>
      </c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</row>
    <row r="181" spans="1:17">
      <c r="A181" s="3" t="s">
        <v>451</v>
      </c>
      <c r="B181" s="3">
        <v>8</v>
      </c>
      <c r="C181" s="3" t="s">
        <v>273</v>
      </c>
      <c r="D181" s="3" t="s">
        <v>451</v>
      </c>
      <c r="F181" s="3">
        <v>18</v>
      </c>
      <c r="G181" s="3" t="s">
        <v>273</v>
      </c>
      <c r="H181" s="3">
        <v>90</v>
      </c>
      <c r="I181" s="3">
        <v>1</v>
      </c>
      <c r="J181" s="3">
        <v>1</v>
      </c>
      <c r="K181" s="3">
        <v>0</v>
      </c>
      <c r="L181" s="3">
        <v>0</v>
      </c>
      <c r="M181" s="3">
        <v>0</v>
      </c>
      <c r="N181" s="3">
        <v>1</v>
      </c>
      <c r="O181" s="3">
        <v>0</v>
      </c>
      <c r="P181" s="3">
        <v>0</v>
      </c>
      <c r="Q181" s="3">
        <v>0</v>
      </c>
    </row>
    <row r="182" spans="1:17">
      <c r="A182" s="3" t="s">
        <v>452</v>
      </c>
      <c r="B182" s="3">
        <v>10</v>
      </c>
      <c r="C182" s="3" t="s">
        <v>273</v>
      </c>
      <c r="D182" s="3" t="s">
        <v>452</v>
      </c>
      <c r="F182" s="3">
        <v>23</v>
      </c>
      <c r="G182" s="3" t="s">
        <v>273</v>
      </c>
      <c r="H182" s="3">
        <v>0</v>
      </c>
      <c r="I182" s="3">
        <v>0</v>
      </c>
      <c r="J182" s="3">
        <v>0</v>
      </c>
      <c r="K182" s="3">
        <v>0</v>
      </c>
      <c r="L182" s="3">
        <v>0</v>
      </c>
      <c r="M182" s="3">
        <v>1</v>
      </c>
      <c r="N182" s="3">
        <v>0</v>
      </c>
      <c r="O182" s="3">
        <v>0</v>
      </c>
      <c r="P182" s="3">
        <v>0</v>
      </c>
      <c r="Q182" s="3">
        <v>0</v>
      </c>
    </row>
    <row r="183" spans="1:17">
      <c r="A183" s="3" t="s">
        <v>453</v>
      </c>
      <c r="B183" s="3">
        <v>18</v>
      </c>
      <c r="C183" s="3" t="s">
        <v>273</v>
      </c>
      <c r="D183" s="3" t="s">
        <v>453</v>
      </c>
      <c r="F183" s="3">
        <v>21</v>
      </c>
      <c r="G183" s="3" t="s">
        <v>273</v>
      </c>
      <c r="H183" s="3">
        <v>90</v>
      </c>
      <c r="I183" s="3">
        <v>1</v>
      </c>
      <c r="J183" s="3">
        <v>1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</row>
    <row r="184" spans="1:17">
      <c r="A184" s="3" t="s">
        <v>454</v>
      </c>
      <c r="B184" s="3">
        <v>22</v>
      </c>
      <c r="C184" s="3" t="s">
        <v>273</v>
      </c>
      <c r="D184" s="3" t="s">
        <v>454</v>
      </c>
      <c r="F184" s="3">
        <v>23</v>
      </c>
      <c r="G184" s="3" t="s">
        <v>273</v>
      </c>
      <c r="H184" s="3">
        <v>20</v>
      </c>
      <c r="I184" s="3">
        <v>1</v>
      </c>
      <c r="J184" s="3">
        <v>0</v>
      </c>
      <c r="K184" s="3">
        <v>1</v>
      </c>
      <c r="L184" s="3">
        <v>0</v>
      </c>
      <c r="M184" s="3">
        <v>1</v>
      </c>
      <c r="N184" s="3">
        <v>1</v>
      </c>
      <c r="O184" s="3">
        <v>0</v>
      </c>
      <c r="P184" s="3">
        <v>0</v>
      </c>
      <c r="Q184" s="3">
        <v>0</v>
      </c>
    </row>
    <row r="185" spans="1:17">
      <c r="A185" s="3" t="s">
        <v>455</v>
      </c>
      <c r="B185" s="3">
        <v>34</v>
      </c>
      <c r="C185" s="3" t="s">
        <v>273</v>
      </c>
      <c r="D185" s="3" t="s">
        <v>455</v>
      </c>
      <c r="F185" s="3">
        <v>30</v>
      </c>
      <c r="G185" s="3" t="s">
        <v>273</v>
      </c>
      <c r="H185" s="3">
        <v>90</v>
      </c>
      <c r="I185" s="3">
        <v>1</v>
      </c>
      <c r="J185" s="3">
        <v>1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</row>
    <row r="186" spans="1:17">
      <c r="A186" s="3" t="s">
        <v>456</v>
      </c>
      <c r="C186" s="3" t="s">
        <v>273</v>
      </c>
      <c r="D186" s="3" t="s">
        <v>456</v>
      </c>
      <c r="F186" s="3">
        <v>22</v>
      </c>
      <c r="G186" s="3" t="s">
        <v>273</v>
      </c>
      <c r="H186" s="3">
        <v>0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</row>
    <row r="187" spans="1:17">
      <c r="A187" s="3" t="s">
        <v>457</v>
      </c>
      <c r="C187" s="3" t="s">
        <v>273</v>
      </c>
      <c r="D187" s="3" t="s">
        <v>457</v>
      </c>
      <c r="F187" s="3">
        <v>23</v>
      </c>
      <c r="G187" s="3" t="s">
        <v>273</v>
      </c>
      <c r="H187" s="3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</row>
    <row r="188" spans="1:17">
      <c r="A188" s="3" t="s">
        <v>458</v>
      </c>
      <c r="C188" s="3" t="s">
        <v>273</v>
      </c>
      <c r="D188" s="3" t="s">
        <v>458</v>
      </c>
      <c r="F188" s="3">
        <v>22</v>
      </c>
      <c r="G188" s="3" t="s">
        <v>273</v>
      </c>
      <c r="H188" s="3">
        <v>0</v>
      </c>
      <c r="I188" s="3">
        <v>0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</row>
    <row r="189" spans="1:17">
      <c r="A189" s="3" t="s">
        <v>459</v>
      </c>
      <c r="C189" s="3" t="s">
        <v>273</v>
      </c>
      <c r="D189" s="3" t="s">
        <v>459</v>
      </c>
      <c r="F189" s="3">
        <v>20</v>
      </c>
      <c r="G189" s="3" t="s">
        <v>273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</row>
    <row r="190" spans="1:17">
      <c r="A190" s="3" t="s">
        <v>460</v>
      </c>
      <c r="C190" s="3" t="s">
        <v>273</v>
      </c>
      <c r="D190" s="3" t="s">
        <v>460</v>
      </c>
      <c r="F190" s="3">
        <v>24</v>
      </c>
      <c r="G190" s="3" t="s">
        <v>273</v>
      </c>
      <c r="H190" s="3">
        <v>0</v>
      </c>
      <c r="I190" s="3">
        <v>0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</row>
    <row r="191" spans="1:17">
      <c r="A191" s="3" t="s">
        <v>461</v>
      </c>
      <c r="C191" s="3" t="s">
        <v>273</v>
      </c>
      <c r="D191" s="3" t="s">
        <v>461</v>
      </c>
      <c r="F191" s="3">
        <v>22</v>
      </c>
      <c r="G191" s="3" t="s">
        <v>273</v>
      </c>
      <c r="H191" s="3">
        <v>0</v>
      </c>
      <c r="I191" s="3">
        <v>0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0</v>
      </c>
      <c r="Q191" s="3">
        <v>0</v>
      </c>
    </row>
    <row r="192" spans="1:17">
      <c r="A192" s="3" t="s">
        <v>462</v>
      </c>
      <c r="B192" s="3">
        <v>9</v>
      </c>
      <c r="C192" s="3" t="s">
        <v>3</v>
      </c>
      <c r="D192" s="3" t="s">
        <v>462</v>
      </c>
      <c r="F192" s="3">
        <v>31</v>
      </c>
      <c r="G192" s="3" t="s">
        <v>3</v>
      </c>
      <c r="H192" s="3">
        <v>90</v>
      </c>
      <c r="I192" s="3">
        <v>1</v>
      </c>
      <c r="J192" s="3">
        <v>1</v>
      </c>
      <c r="K192" s="3">
        <v>0</v>
      </c>
      <c r="L192" s="3">
        <v>0</v>
      </c>
      <c r="M192" s="3">
        <v>0</v>
      </c>
      <c r="N192" s="3">
        <v>0</v>
      </c>
      <c r="O192" s="3">
        <v>1</v>
      </c>
      <c r="P192" s="3">
        <v>0</v>
      </c>
      <c r="Q192" s="3">
        <v>0</v>
      </c>
    </row>
    <row r="193" spans="1:35">
      <c r="A193" s="3" t="s">
        <v>463</v>
      </c>
      <c r="B193" s="3">
        <v>11</v>
      </c>
      <c r="C193" s="3" t="s">
        <v>3</v>
      </c>
      <c r="D193" s="3" t="s">
        <v>463</v>
      </c>
      <c r="F193" s="3">
        <v>22</v>
      </c>
      <c r="G193" s="3" t="s">
        <v>3</v>
      </c>
      <c r="H193" s="3">
        <v>20</v>
      </c>
      <c r="I193" s="3">
        <v>1</v>
      </c>
      <c r="J193" s="3">
        <v>0</v>
      </c>
      <c r="K193" s="3">
        <v>1</v>
      </c>
      <c r="L193" s="3">
        <v>0</v>
      </c>
      <c r="M193" s="3">
        <v>1</v>
      </c>
      <c r="N193" s="3">
        <v>0</v>
      </c>
      <c r="O193" s="3">
        <v>0</v>
      </c>
      <c r="P193" s="3">
        <v>0</v>
      </c>
      <c r="Q193" s="3">
        <v>0</v>
      </c>
    </row>
    <row r="194" spans="1:35">
      <c r="A194" s="3" t="s">
        <v>464</v>
      </c>
      <c r="B194" s="3">
        <v>13</v>
      </c>
      <c r="C194" s="3" t="s">
        <v>3</v>
      </c>
      <c r="D194" s="3" t="s">
        <v>464</v>
      </c>
      <c r="F194" s="3">
        <v>21</v>
      </c>
      <c r="G194" s="3" t="s">
        <v>3</v>
      </c>
      <c r="H194" s="3">
        <v>90</v>
      </c>
      <c r="I194" s="3">
        <v>1</v>
      </c>
      <c r="J194" s="3">
        <v>1</v>
      </c>
      <c r="K194" s="3">
        <v>0</v>
      </c>
      <c r="L194" s="3">
        <v>1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</row>
    <row r="195" spans="1:35">
      <c r="A195" s="3" t="s">
        <v>465</v>
      </c>
      <c r="B195" s="3">
        <v>14</v>
      </c>
      <c r="C195" s="3" t="s">
        <v>3</v>
      </c>
      <c r="D195" s="3" t="s">
        <v>465</v>
      </c>
      <c r="F195" s="3">
        <v>24</v>
      </c>
      <c r="G195" s="3" t="s">
        <v>3</v>
      </c>
      <c r="H195" s="3">
        <v>0</v>
      </c>
      <c r="I195" s="3">
        <v>1</v>
      </c>
      <c r="J195" s="3">
        <v>0</v>
      </c>
      <c r="K195" s="3">
        <v>1</v>
      </c>
      <c r="L195" s="3">
        <v>0</v>
      </c>
      <c r="M195" s="3">
        <v>1</v>
      </c>
      <c r="N195" s="3">
        <v>0</v>
      </c>
      <c r="O195" s="3">
        <v>0</v>
      </c>
      <c r="P195" s="3">
        <v>0</v>
      </c>
      <c r="Q195" s="3">
        <v>0</v>
      </c>
    </row>
    <row r="196" spans="1:35">
      <c r="A196" s="3" t="s">
        <v>466</v>
      </c>
      <c r="B196" s="3">
        <v>23</v>
      </c>
      <c r="C196" s="3" t="s">
        <v>3</v>
      </c>
      <c r="D196" s="3" t="s">
        <v>466</v>
      </c>
      <c r="F196" s="3">
        <v>19</v>
      </c>
      <c r="G196" s="3" t="s">
        <v>3</v>
      </c>
      <c r="H196" s="3">
        <v>0</v>
      </c>
      <c r="I196" s="3">
        <v>0</v>
      </c>
      <c r="J196" s="3">
        <v>0</v>
      </c>
      <c r="K196" s="3">
        <v>0</v>
      </c>
      <c r="L196" s="3">
        <v>0</v>
      </c>
      <c r="M196" s="3">
        <v>1</v>
      </c>
      <c r="N196" s="3">
        <v>0</v>
      </c>
      <c r="O196" s="3">
        <v>0</v>
      </c>
      <c r="P196" s="3">
        <v>0</v>
      </c>
      <c r="Q196" s="3">
        <v>0</v>
      </c>
    </row>
    <row r="197" spans="1:35">
      <c r="A197" s="3" t="s">
        <v>467</v>
      </c>
      <c r="C197" s="3" t="s">
        <v>3</v>
      </c>
      <c r="D197" s="3" t="s">
        <v>467</v>
      </c>
      <c r="F197" s="3">
        <v>20</v>
      </c>
      <c r="G197" s="3" t="s">
        <v>3</v>
      </c>
      <c r="H197" s="3">
        <v>0</v>
      </c>
      <c r="I197" s="3">
        <v>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</row>
    <row r="198" spans="1:35">
      <c r="A198" s="3" t="s">
        <v>468</v>
      </c>
      <c r="C198" s="3" t="s">
        <v>3</v>
      </c>
      <c r="D198" s="3" t="s">
        <v>468</v>
      </c>
      <c r="F198" s="3">
        <v>18</v>
      </c>
      <c r="G198" s="3" t="s">
        <v>3</v>
      </c>
      <c r="H198" s="3">
        <v>0</v>
      </c>
      <c r="I198" s="3">
        <v>0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</row>
    <row r="199" spans="1:35">
      <c r="A199" s="3" t="s">
        <v>469</v>
      </c>
      <c r="C199" s="3" t="s">
        <v>3</v>
      </c>
      <c r="D199" s="3" t="s">
        <v>469</v>
      </c>
      <c r="F199" s="3">
        <v>19</v>
      </c>
      <c r="G199" s="3" t="s">
        <v>3</v>
      </c>
      <c r="H199" s="3">
        <v>0</v>
      </c>
      <c r="I199" s="3">
        <v>0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</row>
    <row r="200" spans="1:35">
      <c r="A200" s="3" t="s">
        <v>470</v>
      </c>
      <c r="C200" s="3" t="s">
        <v>3</v>
      </c>
      <c r="D200" s="3" t="s">
        <v>470</v>
      </c>
      <c r="F200" s="3">
        <v>21</v>
      </c>
      <c r="G200" s="3" t="s">
        <v>3</v>
      </c>
    </row>
    <row r="205" spans="1:35">
      <c r="C205" s="3" t="s">
        <v>438</v>
      </c>
      <c r="D205" s="3" t="s">
        <v>439</v>
      </c>
      <c r="E205" s="3" t="s">
        <v>440</v>
      </c>
      <c r="F205" s="3" t="s">
        <v>441</v>
      </c>
      <c r="G205" s="3" t="s">
        <v>442</v>
      </c>
      <c r="H205" s="3" t="s">
        <v>443</v>
      </c>
      <c r="I205" s="3" t="s">
        <v>444</v>
      </c>
      <c r="J205" s="3" t="s">
        <v>445</v>
      </c>
      <c r="K205" s="3" t="s">
        <v>446</v>
      </c>
      <c r="L205" s="3" t="s">
        <v>447</v>
      </c>
      <c r="M205" s="3" t="s">
        <v>448</v>
      </c>
      <c r="N205" s="3" t="s">
        <v>449</v>
      </c>
      <c r="O205" s="3" t="s">
        <v>450</v>
      </c>
      <c r="P205" s="3" t="s">
        <v>451</v>
      </c>
      <c r="Q205" s="3" t="s">
        <v>452</v>
      </c>
      <c r="R205" s="3" t="s">
        <v>453</v>
      </c>
      <c r="S205" s="3" t="s">
        <v>454</v>
      </c>
      <c r="T205" s="3" t="s">
        <v>455</v>
      </c>
      <c r="U205" s="3" t="s">
        <v>456</v>
      </c>
      <c r="V205" s="3" t="s">
        <v>457</v>
      </c>
      <c r="W205" s="3" t="s">
        <v>458</v>
      </c>
      <c r="X205" s="3" t="s">
        <v>459</v>
      </c>
      <c r="Y205" s="3" t="s">
        <v>460</v>
      </c>
      <c r="Z205" s="3" t="s">
        <v>461</v>
      </c>
      <c r="AA205" s="3" t="s">
        <v>462</v>
      </c>
      <c r="AB205" s="3" t="s">
        <v>463</v>
      </c>
      <c r="AC205" s="3" t="s">
        <v>464</v>
      </c>
      <c r="AD205" s="3" t="s">
        <v>465</v>
      </c>
      <c r="AE205" s="3" t="s">
        <v>466</v>
      </c>
      <c r="AF205" s="3" t="s">
        <v>467</v>
      </c>
      <c r="AG205" s="3" t="s">
        <v>468</v>
      </c>
      <c r="AH205" s="3" t="s">
        <v>469</v>
      </c>
      <c r="AI205" s="3" t="s">
        <v>470</v>
      </c>
    </row>
    <row r="206" spans="1:35">
      <c r="C206" s="3">
        <v>1</v>
      </c>
      <c r="D206" s="3">
        <v>21</v>
      </c>
      <c r="F206" s="3">
        <v>3</v>
      </c>
      <c r="G206" s="3">
        <v>4</v>
      </c>
      <c r="H206" s="3">
        <v>5</v>
      </c>
      <c r="I206" s="3">
        <v>25</v>
      </c>
      <c r="J206" s="3">
        <v>28</v>
      </c>
      <c r="O206" s="3">
        <v>6</v>
      </c>
      <c r="P206" s="3">
        <v>8</v>
      </c>
      <c r="Q206" s="3">
        <v>10</v>
      </c>
      <c r="R206" s="3">
        <v>18</v>
      </c>
      <c r="S206" s="3">
        <v>22</v>
      </c>
      <c r="T206" s="3">
        <v>34</v>
      </c>
      <c r="AA206" s="3">
        <v>9</v>
      </c>
      <c r="AB206" s="3">
        <v>11</v>
      </c>
      <c r="AC206" s="3">
        <v>13</v>
      </c>
      <c r="AD206" s="3">
        <v>14</v>
      </c>
      <c r="AE206" s="3">
        <v>23</v>
      </c>
    </row>
    <row r="207" spans="1:35">
      <c r="C207" s="3" t="s">
        <v>270</v>
      </c>
      <c r="D207" s="3" t="s">
        <v>270</v>
      </c>
      <c r="E207" s="3" t="s">
        <v>270</v>
      </c>
      <c r="F207" s="3" t="s">
        <v>271</v>
      </c>
      <c r="G207" s="3" t="s">
        <v>271</v>
      </c>
      <c r="H207" s="3" t="s">
        <v>271</v>
      </c>
      <c r="I207" s="3" t="s">
        <v>271</v>
      </c>
      <c r="J207" s="3" t="s">
        <v>271</v>
      </c>
      <c r="K207" s="3" t="s">
        <v>271</v>
      </c>
      <c r="L207" s="3" t="s">
        <v>271</v>
      </c>
      <c r="M207" s="3" t="s">
        <v>271</v>
      </c>
      <c r="N207" s="3" t="s">
        <v>271</v>
      </c>
      <c r="O207" s="3" t="s">
        <v>273</v>
      </c>
      <c r="P207" s="3" t="s">
        <v>273</v>
      </c>
      <c r="Q207" s="3" t="s">
        <v>273</v>
      </c>
      <c r="R207" s="3" t="s">
        <v>273</v>
      </c>
      <c r="S207" s="3" t="s">
        <v>273</v>
      </c>
      <c r="T207" s="3" t="s">
        <v>273</v>
      </c>
      <c r="U207" s="3" t="s">
        <v>273</v>
      </c>
      <c r="V207" s="3" t="s">
        <v>273</v>
      </c>
      <c r="W207" s="3" t="s">
        <v>273</v>
      </c>
      <c r="X207" s="3" t="s">
        <v>273</v>
      </c>
      <c r="Y207" s="3" t="s">
        <v>273</v>
      </c>
      <c r="Z207" s="3" t="s">
        <v>273</v>
      </c>
      <c r="AA207" s="3" t="s">
        <v>3</v>
      </c>
      <c r="AB207" s="3" t="s">
        <v>3</v>
      </c>
      <c r="AC207" s="3" t="s">
        <v>3</v>
      </c>
      <c r="AD207" s="3" t="s">
        <v>3</v>
      </c>
      <c r="AE207" s="3" t="s">
        <v>3</v>
      </c>
      <c r="AF207" s="3" t="s">
        <v>3</v>
      </c>
      <c r="AG207" s="3" t="s">
        <v>3</v>
      </c>
      <c r="AH207" s="3" t="s">
        <v>3</v>
      </c>
      <c r="AI207" s="3" t="s">
        <v>3</v>
      </c>
    </row>
    <row r="211" spans="1:17">
      <c r="A211" s="3" t="s">
        <v>471</v>
      </c>
      <c r="B211" s="3">
        <v>1</v>
      </c>
      <c r="C211" s="3" t="s">
        <v>270</v>
      </c>
      <c r="D211" s="3" t="s">
        <v>471</v>
      </c>
      <c r="F211" s="3">
        <v>28</v>
      </c>
      <c r="G211" s="3" t="s">
        <v>270</v>
      </c>
      <c r="H211" s="3">
        <v>90</v>
      </c>
      <c r="I211" s="3">
        <v>1</v>
      </c>
      <c r="J211" s="3">
        <v>1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</row>
    <row r="212" spans="1:17">
      <c r="A212" s="3" t="s">
        <v>472</v>
      </c>
      <c r="B212" s="3">
        <v>21</v>
      </c>
      <c r="C212" s="3" t="s">
        <v>270</v>
      </c>
      <c r="D212" s="3" t="s">
        <v>472</v>
      </c>
      <c r="F212" s="3">
        <v>22</v>
      </c>
      <c r="G212" s="3" t="s">
        <v>270</v>
      </c>
      <c r="H212" s="3">
        <v>0</v>
      </c>
      <c r="I212" s="3">
        <v>0</v>
      </c>
      <c r="J212" s="3">
        <v>0</v>
      </c>
      <c r="K212" s="3">
        <v>0</v>
      </c>
      <c r="L212" s="3">
        <v>0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</row>
    <row r="213" spans="1:17">
      <c r="A213" s="3" t="s">
        <v>473</v>
      </c>
      <c r="C213" s="3" t="s">
        <v>270</v>
      </c>
      <c r="D213" s="3" t="s">
        <v>473</v>
      </c>
      <c r="F213" s="3">
        <v>28</v>
      </c>
      <c r="G213" s="3" t="s">
        <v>270</v>
      </c>
      <c r="H213" s="3">
        <v>0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</row>
    <row r="214" spans="1:17">
      <c r="A214" s="3" t="s">
        <v>474</v>
      </c>
      <c r="B214" s="3">
        <v>2</v>
      </c>
      <c r="C214" s="3" t="s">
        <v>271</v>
      </c>
      <c r="D214" s="3" t="s">
        <v>474</v>
      </c>
      <c r="F214" s="3">
        <v>23</v>
      </c>
      <c r="G214" s="3" t="s">
        <v>271</v>
      </c>
      <c r="H214" s="3">
        <v>90</v>
      </c>
      <c r="I214" s="3">
        <v>1</v>
      </c>
      <c r="J214" s="3">
        <v>1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</row>
    <row r="215" spans="1:17">
      <c r="A215" s="3" t="s">
        <v>475</v>
      </c>
      <c r="B215" s="3">
        <v>4</v>
      </c>
      <c r="C215" s="3" t="s">
        <v>271</v>
      </c>
      <c r="D215" s="3" t="s">
        <v>475</v>
      </c>
      <c r="F215" s="3">
        <v>25</v>
      </c>
      <c r="G215" s="3" t="s">
        <v>271</v>
      </c>
      <c r="H215" s="3">
        <v>0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</row>
    <row r="216" spans="1:17">
      <c r="A216" s="3" t="s">
        <v>476</v>
      </c>
      <c r="B216" s="3">
        <v>5</v>
      </c>
      <c r="C216" s="3" t="s">
        <v>271</v>
      </c>
      <c r="D216" s="3" t="s">
        <v>476</v>
      </c>
      <c r="F216" s="3">
        <v>21</v>
      </c>
      <c r="G216" s="3" t="s">
        <v>271</v>
      </c>
      <c r="H216" s="3">
        <v>83</v>
      </c>
      <c r="I216" s="3">
        <v>1</v>
      </c>
      <c r="J216" s="3">
        <v>1</v>
      </c>
      <c r="K216" s="3">
        <v>0</v>
      </c>
      <c r="L216" s="3">
        <v>1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</row>
    <row r="217" spans="1:17">
      <c r="A217" s="3" t="s">
        <v>477</v>
      </c>
      <c r="B217" s="3">
        <v>15</v>
      </c>
      <c r="C217" s="3" t="s">
        <v>271</v>
      </c>
      <c r="D217" s="3" t="s">
        <v>477</v>
      </c>
      <c r="F217" s="3">
        <v>23</v>
      </c>
      <c r="G217" s="3" t="s">
        <v>271</v>
      </c>
      <c r="H217" s="3">
        <v>0</v>
      </c>
      <c r="I217" s="3">
        <v>0</v>
      </c>
      <c r="J217" s="3">
        <v>0</v>
      </c>
      <c r="K217" s="3">
        <v>0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</row>
    <row r="218" spans="1:17">
      <c r="A218" s="3" t="s">
        <v>478</v>
      </c>
      <c r="B218" s="3">
        <v>22</v>
      </c>
      <c r="C218" s="3" t="s">
        <v>271</v>
      </c>
      <c r="D218" s="3" t="s">
        <v>478</v>
      </c>
      <c r="F218" s="3">
        <v>23</v>
      </c>
      <c r="G218" s="3" t="s">
        <v>271</v>
      </c>
      <c r="H218" s="3">
        <v>90</v>
      </c>
      <c r="I218" s="3">
        <v>1</v>
      </c>
      <c r="J218" s="3">
        <v>1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</row>
    <row r="219" spans="1:17">
      <c r="A219" s="3" t="s">
        <v>479</v>
      </c>
      <c r="B219" s="3">
        <v>26</v>
      </c>
      <c r="C219" s="3" t="s">
        <v>271</v>
      </c>
      <c r="D219" s="3" t="s">
        <v>479</v>
      </c>
      <c r="F219" s="3">
        <v>19</v>
      </c>
      <c r="G219" s="3" t="s">
        <v>271</v>
      </c>
      <c r="H219" s="3">
        <v>7</v>
      </c>
      <c r="I219" s="3">
        <v>1</v>
      </c>
      <c r="J219" s="3">
        <v>0</v>
      </c>
      <c r="K219" s="3">
        <v>1</v>
      </c>
      <c r="L219" s="3">
        <v>0</v>
      </c>
      <c r="M219" s="3">
        <v>1</v>
      </c>
      <c r="N219" s="3">
        <v>0</v>
      </c>
      <c r="O219" s="3">
        <v>0</v>
      </c>
      <c r="P219" s="3">
        <v>0</v>
      </c>
      <c r="Q219" s="3">
        <v>0</v>
      </c>
    </row>
    <row r="220" spans="1:17">
      <c r="A220" s="3" t="s">
        <v>480</v>
      </c>
      <c r="B220" s="3">
        <v>30</v>
      </c>
      <c r="C220" s="3" t="s">
        <v>271</v>
      </c>
      <c r="D220" s="3" t="s">
        <v>480</v>
      </c>
      <c r="F220" s="3">
        <v>27</v>
      </c>
      <c r="G220" s="3" t="s">
        <v>271</v>
      </c>
      <c r="H220" s="3">
        <v>90</v>
      </c>
      <c r="I220" s="3">
        <v>1</v>
      </c>
      <c r="J220" s="3">
        <v>1</v>
      </c>
      <c r="K220" s="3">
        <v>0</v>
      </c>
      <c r="L220" s="3">
        <v>0</v>
      </c>
      <c r="M220" s="3">
        <v>0</v>
      </c>
      <c r="N220" s="3">
        <v>0</v>
      </c>
      <c r="O220" s="3">
        <v>1</v>
      </c>
      <c r="P220" s="3">
        <v>0</v>
      </c>
      <c r="Q220" s="3">
        <v>0</v>
      </c>
    </row>
    <row r="221" spans="1:17">
      <c r="A221" s="3" t="s">
        <v>481</v>
      </c>
      <c r="C221" s="3" t="s">
        <v>271</v>
      </c>
      <c r="D221" s="3" t="s">
        <v>481</v>
      </c>
      <c r="F221" s="3">
        <v>20</v>
      </c>
      <c r="G221" s="3" t="s">
        <v>271</v>
      </c>
      <c r="H221" s="3">
        <v>0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</row>
    <row r="222" spans="1:17">
      <c r="A222" s="3" t="s">
        <v>482</v>
      </c>
      <c r="B222" s="3">
        <v>6</v>
      </c>
      <c r="C222" s="3" t="s">
        <v>273</v>
      </c>
      <c r="D222" s="3" t="s">
        <v>482</v>
      </c>
      <c r="F222" s="3">
        <v>24</v>
      </c>
      <c r="G222" s="3" t="s">
        <v>273</v>
      </c>
      <c r="H222" s="3">
        <v>90</v>
      </c>
      <c r="I222" s="3">
        <v>1</v>
      </c>
      <c r="J222" s="3">
        <v>1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</row>
    <row r="223" spans="1:17">
      <c r="A223" s="3" t="s">
        <v>483</v>
      </c>
      <c r="B223" s="3">
        <v>7</v>
      </c>
      <c r="C223" s="3" t="s">
        <v>273</v>
      </c>
      <c r="D223" s="3" t="s">
        <v>483</v>
      </c>
      <c r="F223" s="3">
        <v>22</v>
      </c>
      <c r="G223" s="3" t="s">
        <v>273</v>
      </c>
      <c r="H223" s="3">
        <v>90</v>
      </c>
      <c r="I223" s="3">
        <v>1</v>
      </c>
      <c r="J223" s="3">
        <v>1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</row>
    <row r="224" spans="1:17">
      <c r="A224" s="3" t="s">
        <v>484</v>
      </c>
      <c r="B224" s="3">
        <v>10</v>
      </c>
      <c r="C224" s="3" t="s">
        <v>273</v>
      </c>
      <c r="D224" s="3" t="s">
        <v>484</v>
      </c>
      <c r="F224" s="3">
        <v>21</v>
      </c>
      <c r="G224" s="3" t="s">
        <v>273</v>
      </c>
      <c r="H224" s="3">
        <v>5</v>
      </c>
      <c r="I224" s="3">
        <v>1</v>
      </c>
      <c r="J224" s="3">
        <v>0</v>
      </c>
      <c r="K224" s="3">
        <v>1</v>
      </c>
      <c r="L224" s="3">
        <v>0</v>
      </c>
      <c r="M224" s="3">
        <v>1</v>
      </c>
      <c r="N224" s="3">
        <v>0</v>
      </c>
      <c r="O224" s="3">
        <v>0</v>
      </c>
      <c r="P224" s="3">
        <v>0</v>
      </c>
      <c r="Q224" s="3">
        <v>0</v>
      </c>
    </row>
    <row r="225" spans="1:17">
      <c r="A225" s="3" t="s">
        <v>485</v>
      </c>
      <c r="B225" s="3">
        <v>14</v>
      </c>
      <c r="C225" s="3" t="s">
        <v>273</v>
      </c>
      <c r="D225" s="3" t="s">
        <v>485</v>
      </c>
      <c r="F225" s="3">
        <v>32</v>
      </c>
      <c r="G225" s="3" t="s">
        <v>273</v>
      </c>
      <c r="H225" s="3">
        <v>0</v>
      </c>
      <c r="I225" s="3">
        <v>0</v>
      </c>
      <c r="J225" s="3">
        <v>0</v>
      </c>
      <c r="K225" s="3">
        <v>0</v>
      </c>
      <c r="L225" s="3">
        <v>0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</row>
    <row r="226" spans="1:17">
      <c r="A226" s="3" t="s">
        <v>486</v>
      </c>
      <c r="B226" s="3">
        <v>23</v>
      </c>
      <c r="C226" s="3" t="s">
        <v>273</v>
      </c>
      <c r="D226" s="3" t="s">
        <v>486</v>
      </c>
      <c r="F226" s="3">
        <v>23</v>
      </c>
      <c r="G226" s="3" t="s">
        <v>273</v>
      </c>
      <c r="H226" s="3">
        <v>55</v>
      </c>
      <c r="I226" s="3">
        <v>1</v>
      </c>
      <c r="J226" s="3">
        <v>1</v>
      </c>
      <c r="K226" s="3">
        <v>0</v>
      </c>
      <c r="L226" s="3">
        <v>1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</row>
    <row r="227" spans="1:17">
      <c r="A227" s="3" t="s">
        <v>487</v>
      </c>
      <c r="B227" s="3">
        <v>28</v>
      </c>
      <c r="C227" s="3" t="s">
        <v>273</v>
      </c>
      <c r="D227" s="3" t="s">
        <v>487</v>
      </c>
      <c r="F227" s="3">
        <v>22</v>
      </c>
      <c r="G227" s="3" t="s">
        <v>273</v>
      </c>
      <c r="H227" s="3">
        <v>35</v>
      </c>
      <c r="I227" s="3">
        <v>1</v>
      </c>
      <c r="J227" s="3">
        <v>0</v>
      </c>
      <c r="K227" s="3">
        <v>1</v>
      </c>
      <c r="L227" s="3">
        <v>0</v>
      </c>
      <c r="M227" s="3">
        <v>1</v>
      </c>
      <c r="N227" s="3">
        <v>0</v>
      </c>
      <c r="O227" s="3">
        <v>0</v>
      </c>
      <c r="P227" s="3">
        <v>0</v>
      </c>
      <c r="Q227" s="3">
        <v>0</v>
      </c>
    </row>
    <row r="228" spans="1:17">
      <c r="A228" s="3" t="s">
        <v>488</v>
      </c>
      <c r="C228" s="3" t="s">
        <v>273</v>
      </c>
      <c r="D228" s="3" t="s">
        <v>488</v>
      </c>
      <c r="F228" s="3">
        <v>27</v>
      </c>
      <c r="G228" s="3" t="s">
        <v>273</v>
      </c>
      <c r="H228" s="3">
        <v>0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</row>
    <row r="229" spans="1:17">
      <c r="A229" s="3" t="s">
        <v>489</v>
      </c>
      <c r="C229" s="3" t="s">
        <v>273</v>
      </c>
      <c r="D229" s="3" t="s">
        <v>489</v>
      </c>
      <c r="F229" s="3">
        <v>24</v>
      </c>
      <c r="G229" s="3" t="s">
        <v>273</v>
      </c>
      <c r="H229" s="3">
        <v>0</v>
      </c>
      <c r="I229" s="3">
        <v>0</v>
      </c>
      <c r="J229" s="3">
        <v>0</v>
      </c>
      <c r="K229" s="3">
        <v>0</v>
      </c>
      <c r="L229" s="3">
        <v>0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</row>
    <row r="230" spans="1:17">
      <c r="A230" s="3" t="s">
        <v>490</v>
      </c>
      <c r="C230" s="3" t="s">
        <v>273</v>
      </c>
      <c r="D230" s="3" t="s">
        <v>490</v>
      </c>
      <c r="F230" s="3">
        <v>24</v>
      </c>
      <c r="G230" s="3" t="s">
        <v>273</v>
      </c>
      <c r="H230" s="3">
        <v>0</v>
      </c>
      <c r="I230" s="3">
        <v>0</v>
      </c>
      <c r="J230" s="3">
        <v>0</v>
      </c>
      <c r="K230" s="3">
        <v>0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</row>
    <row r="231" spans="1:17">
      <c r="A231" s="3" t="s">
        <v>491</v>
      </c>
      <c r="C231" s="3" t="s">
        <v>273</v>
      </c>
      <c r="D231" s="3" t="s">
        <v>491</v>
      </c>
      <c r="F231" s="3">
        <v>26</v>
      </c>
      <c r="G231" s="3" t="s">
        <v>273</v>
      </c>
      <c r="H231" s="3">
        <v>0</v>
      </c>
      <c r="I231" s="3">
        <v>0</v>
      </c>
      <c r="J231" s="3">
        <v>0</v>
      </c>
      <c r="K231" s="3">
        <v>0</v>
      </c>
      <c r="L231" s="3">
        <v>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</row>
    <row r="232" spans="1:17">
      <c r="A232" s="3" t="s">
        <v>492</v>
      </c>
      <c r="C232" s="3" t="s">
        <v>273</v>
      </c>
      <c r="D232" s="3" t="s">
        <v>492</v>
      </c>
      <c r="F232" s="3">
        <v>20</v>
      </c>
      <c r="G232" s="3" t="s">
        <v>273</v>
      </c>
      <c r="H232" s="3">
        <v>0</v>
      </c>
      <c r="I232" s="3">
        <v>0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</row>
    <row r="233" spans="1:17">
      <c r="A233" s="3" t="s">
        <v>493</v>
      </c>
      <c r="B233" s="3">
        <v>8</v>
      </c>
      <c r="C233" s="3" t="s">
        <v>3</v>
      </c>
      <c r="D233" s="3" t="s">
        <v>493</v>
      </c>
      <c r="F233" s="3">
        <v>24</v>
      </c>
      <c r="G233" s="3" t="s">
        <v>3</v>
      </c>
      <c r="H233" s="3">
        <v>90</v>
      </c>
      <c r="I233" s="3">
        <v>1</v>
      </c>
      <c r="J233" s="3">
        <v>1</v>
      </c>
      <c r="K233" s="3">
        <v>0</v>
      </c>
      <c r="L233" s="3">
        <v>0</v>
      </c>
      <c r="M233" s="3">
        <v>0</v>
      </c>
      <c r="N233" s="3">
        <v>0</v>
      </c>
      <c r="O233" s="3">
        <v>0</v>
      </c>
      <c r="P233" s="3">
        <v>0</v>
      </c>
      <c r="Q233" s="3">
        <v>0</v>
      </c>
    </row>
    <row r="234" spans="1:17">
      <c r="A234" s="3" t="s">
        <v>494</v>
      </c>
      <c r="B234" s="3">
        <v>9</v>
      </c>
      <c r="C234" s="3" t="s">
        <v>3</v>
      </c>
      <c r="D234" s="3" t="s">
        <v>494</v>
      </c>
      <c r="F234" s="3">
        <v>28</v>
      </c>
      <c r="G234" s="3" t="s">
        <v>3</v>
      </c>
      <c r="H234" s="3">
        <v>90</v>
      </c>
      <c r="I234" s="3">
        <v>1</v>
      </c>
      <c r="J234" s="3">
        <v>1</v>
      </c>
      <c r="K234" s="3">
        <v>0</v>
      </c>
      <c r="L234" s="3">
        <v>0</v>
      </c>
      <c r="M234" s="3">
        <v>0</v>
      </c>
      <c r="N234" s="3">
        <v>2</v>
      </c>
      <c r="O234" s="3">
        <v>0</v>
      </c>
      <c r="P234" s="3">
        <v>0</v>
      </c>
      <c r="Q234" s="3">
        <v>0</v>
      </c>
    </row>
    <row r="235" spans="1:17">
      <c r="A235" s="3" t="s">
        <v>495</v>
      </c>
      <c r="B235" s="3">
        <v>16</v>
      </c>
      <c r="C235" s="3" t="s">
        <v>3</v>
      </c>
      <c r="D235" s="3" t="s">
        <v>495</v>
      </c>
      <c r="F235" s="3">
        <v>27</v>
      </c>
      <c r="G235" s="3" t="s">
        <v>3</v>
      </c>
      <c r="H235" s="3">
        <v>85</v>
      </c>
      <c r="I235" s="3">
        <v>1</v>
      </c>
      <c r="J235" s="3">
        <v>1</v>
      </c>
      <c r="K235" s="3">
        <v>0</v>
      </c>
      <c r="L235" s="3">
        <v>1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</row>
    <row r="236" spans="1:17">
      <c r="A236" s="3" t="s">
        <v>496</v>
      </c>
      <c r="C236" s="3" t="s">
        <v>3</v>
      </c>
      <c r="D236" s="3" t="s">
        <v>496</v>
      </c>
      <c r="F236" s="3">
        <v>19</v>
      </c>
      <c r="G236" s="3" t="s">
        <v>3</v>
      </c>
      <c r="H236" s="3">
        <v>0</v>
      </c>
      <c r="I236" s="3">
        <v>0</v>
      </c>
      <c r="J236" s="3">
        <v>0</v>
      </c>
      <c r="K236" s="3">
        <v>0</v>
      </c>
      <c r="L236" s="3">
        <v>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</row>
    <row r="237" spans="1:17">
      <c r="A237" s="3" t="s">
        <v>497</v>
      </c>
      <c r="C237" s="3" t="s">
        <v>3</v>
      </c>
      <c r="D237" s="3" t="s">
        <v>497</v>
      </c>
      <c r="F237" s="3">
        <v>32</v>
      </c>
      <c r="G237" s="3" t="s">
        <v>3</v>
      </c>
      <c r="H237" s="3">
        <v>0</v>
      </c>
      <c r="I237" s="3">
        <v>0</v>
      </c>
      <c r="J237" s="3">
        <v>0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</row>
    <row r="238" spans="1:17">
      <c r="A238" s="3" t="s">
        <v>498</v>
      </c>
      <c r="C238" s="3" t="s">
        <v>3</v>
      </c>
      <c r="D238" s="3" t="s">
        <v>498</v>
      </c>
      <c r="F238" s="3">
        <v>22</v>
      </c>
      <c r="G238" s="3" t="s">
        <v>3</v>
      </c>
      <c r="H238" s="3">
        <v>0</v>
      </c>
      <c r="I238" s="3">
        <v>0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</v>
      </c>
      <c r="P238" s="3">
        <v>0</v>
      </c>
      <c r="Q238" s="3">
        <v>0</v>
      </c>
    </row>
    <row r="239" spans="1:17">
      <c r="A239" s="3" t="s">
        <v>499</v>
      </c>
      <c r="C239" s="3" t="s">
        <v>3</v>
      </c>
      <c r="D239" s="3" t="s">
        <v>499</v>
      </c>
      <c r="F239" s="3">
        <v>23</v>
      </c>
      <c r="G239" s="3" t="s">
        <v>3</v>
      </c>
    </row>
    <row r="242" spans="1:32">
      <c r="D242" s="3" t="s">
        <v>471</v>
      </c>
      <c r="E242" s="3" t="s">
        <v>472</v>
      </c>
      <c r="F242" s="3" t="s">
        <v>473</v>
      </c>
      <c r="G242" s="3" t="s">
        <v>474</v>
      </c>
      <c r="H242" s="3" t="s">
        <v>475</v>
      </c>
      <c r="I242" s="3" t="s">
        <v>476</v>
      </c>
      <c r="J242" s="3" t="s">
        <v>477</v>
      </c>
      <c r="K242" s="3" t="s">
        <v>478</v>
      </c>
      <c r="L242" s="3" t="s">
        <v>479</v>
      </c>
      <c r="M242" s="3" t="s">
        <v>480</v>
      </c>
      <c r="N242" s="3" t="s">
        <v>481</v>
      </c>
      <c r="O242" s="3" t="s">
        <v>482</v>
      </c>
      <c r="P242" s="3" t="s">
        <v>483</v>
      </c>
      <c r="Q242" s="3" t="s">
        <v>484</v>
      </c>
      <c r="R242" s="3" t="s">
        <v>485</v>
      </c>
      <c r="S242" s="3" t="s">
        <v>486</v>
      </c>
      <c r="T242" s="3" t="s">
        <v>487</v>
      </c>
      <c r="U242" s="3" t="s">
        <v>488</v>
      </c>
      <c r="V242" s="3" t="s">
        <v>489</v>
      </c>
      <c r="W242" s="3" t="s">
        <v>490</v>
      </c>
      <c r="X242" s="3" t="s">
        <v>491</v>
      </c>
      <c r="Y242" s="3" t="s">
        <v>492</v>
      </c>
      <c r="Z242" s="3" t="s">
        <v>493</v>
      </c>
      <c r="AA242" s="3" t="s">
        <v>494</v>
      </c>
      <c r="AB242" s="3" t="s">
        <v>495</v>
      </c>
      <c r="AC242" s="3" t="s">
        <v>496</v>
      </c>
      <c r="AD242" s="3" t="s">
        <v>497</v>
      </c>
      <c r="AE242" s="3" t="s">
        <v>498</v>
      </c>
      <c r="AF242" s="3" t="s">
        <v>499</v>
      </c>
    </row>
    <row r="243" spans="1:32">
      <c r="D243" s="3">
        <v>1</v>
      </c>
      <c r="E243" s="3">
        <v>21</v>
      </c>
      <c r="G243" s="3">
        <v>2</v>
      </c>
      <c r="H243" s="3">
        <v>4</v>
      </c>
      <c r="I243" s="3">
        <v>5</v>
      </c>
      <c r="J243" s="3">
        <v>15</v>
      </c>
      <c r="K243" s="3">
        <v>22</v>
      </c>
      <c r="L243" s="3">
        <v>26</v>
      </c>
      <c r="M243" s="3">
        <v>30</v>
      </c>
      <c r="O243" s="3">
        <v>6</v>
      </c>
      <c r="P243" s="3">
        <v>7</v>
      </c>
      <c r="Q243" s="3">
        <v>10</v>
      </c>
      <c r="R243" s="3">
        <v>14</v>
      </c>
      <c r="S243" s="3">
        <v>23</v>
      </c>
      <c r="T243" s="3">
        <v>28</v>
      </c>
      <c r="Z243" s="3">
        <v>8</v>
      </c>
      <c r="AA243" s="3">
        <v>9</v>
      </c>
      <c r="AB243" s="3">
        <v>16</v>
      </c>
    </row>
    <row r="244" spans="1:32">
      <c r="D244" s="3" t="s">
        <v>270</v>
      </c>
      <c r="E244" s="3" t="s">
        <v>270</v>
      </c>
      <c r="F244" s="3" t="s">
        <v>270</v>
      </c>
      <c r="G244" s="3" t="s">
        <v>271</v>
      </c>
      <c r="H244" s="3" t="s">
        <v>271</v>
      </c>
      <c r="I244" s="3" t="s">
        <v>271</v>
      </c>
      <c r="J244" s="3" t="s">
        <v>271</v>
      </c>
      <c r="K244" s="3" t="s">
        <v>271</v>
      </c>
      <c r="L244" s="3" t="s">
        <v>271</v>
      </c>
      <c r="M244" s="3" t="s">
        <v>271</v>
      </c>
      <c r="N244" s="3" t="s">
        <v>271</v>
      </c>
      <c r="O244" s="3" t="s">
        <v>273</v>
      </c>
      <c r="P244" s="3" t="s">
        <v>273</v>
      </c>
      <c r="Q244" s="3" t="s">
        <v>273</v>
      </c>
      <c r="R244" s="3" t="s">
        <v>273</v>
      </c>
      <c r="S244" s="3" t="s">
        <v>273</v>
      </c>
      <c r="T244" s="3" t="s">
        <v>273</v>
      </c>
      <c r="U244" s="3" t="s">
        <v>273</v>
      </c>
      <c r="V244" s="3" t="s">
        <v>273</v>
      </c>
      <c r="W244" s="3" t="s">
        <v>273</v>
      </c>
      <c r="X244" s="3" t="s">
        <v>273</v>
      </c>
      <c r="Y244" s="3" t="s">
        <v>273</v>
      </c>
      <c r="Z244" s="3" t="s">
        <v>3</v>
      </c>
      <c r="AA244" s="3" t="s">
        <v>3</v>
      </c>
      <c r="AB244" s="3" t="s">
        <v>3</v>
      </c>
      <c r="AC244" s="3" t="s">
        <v>3</v>
      </c>
      <c r="AD244" s="3" t="s">
        <v>3</v>
      </c>
      <c r="AE244" s="3" t="s">
        <v>3</v>
      </c>
      <c r="AF244" s="3" t="s">
        <v>3</v>
      </c>
    </row>
    <row r="247" spans="1:32">
      <c r="A247" s="3" t="s">
        <v>500</v>
      </c>
      <c r="B247" s="3">
        <v>1</v>
      </c>
      <c r="C247" s="3" t="s">
        <v>270</v>
      </c>
      <c r="D247" s="3" t="s">
        <v>500</v>
      </c>
      <c r="F247" s="3">
        <v>31</v>
      </c>
      <c r="G247" s="3" t="s">
        <v>270</v>
      </c>
      <c r="H247" s="3">
        <v>0</v>
      </c>
      <c r="I247" s="3">
        <v>0</v>
      </c>
      <c r="J247" s="3">
        <v>0</v>
      </c>
      <c r="K247" s="3">
        <v>0</v>
      </c>
      <c r="L247" s="3">
        <v>0</v>
      </c>
      <c r="M247" s="3">
        <v>1</v>
      </c>
      <c r="N247" s="3">
        <v>0</v>
      </c>
      <c r="O247" s="3">
        <v>0</v>
      </c>
      <c r="P247" s="3">
        <v>0</v>
      </c>
      <c r="Q247" s="3">
        <v>0</v>
      </c>
    </row>
    <row r="248" spans="1:32">
      <c r="A248" s="3" t="s">
        <v>501</v>
      </c>
      <c r="B248" s="3">
        <v>20</v>
      </c>
      <c r="C248" s="3" t="s">
        <v>270</v>
      </c>
      <c r="D248" s="3" t="s">
        <v>501</v>
      </c>
      <c r="F248" s="3">
        <v>24</v>
      </c>
      <c r="G248" s="3" t="s">
        <v>270</v>
      </c>
      <c r="H248" s="3">
        <v>90</v>
      </c>
      <c r="I248" s="3">
        <v>1</v>
      </c>
      <c r="J248" s="3">
        <v>1</v>
      </c>
      <c r="K248" s="3">
        <v>0</v>
      </c>
      <c r="L248" s="3">
        <v>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</row>
    <row r="249" spans="1:32">
      <c r="A249" s="3" t="s">
        <v>502</v>
      </c>
      <c r="C249" s="3" t="s">
        <v>270</v>
      </c>
      <c r="D249" s="3" t="s">
        <v>502</v>
      </c>
      <c r="F249" s="3">
        <v>23</v>
      </c>
      <c r="G249" s="3" t="s">
        <v>270</v>
      </c>
      <c r="H249" s="3">
        <v>0</v>
      </c>
      <c r="I249" s="3">
        <v>0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</row>
    <row r="250" spans="1:32">
      <c r="A250" s="3" t="s">
        <v>503</v>
      </c>
      <c r="B250" s="3">
        <v>2</v>
      </c>
      <c r="C250" s="3" t="s">
        <v>271</v>
      </c>
      <c r="D250" s="3" t="s">
        <v>503</v>
      </c>
      <c r="F250" s="3">
        <v>29</v>
      </c>
      <c r="G250" s="3" t="s">
        <v>271</v>
      </c>
      <c r="H250" s="3">
        <v>90</v>
      </c>
      <c r="I250" s="3">
        <v>1</v>
      </c>
      <c r="J250" s="3">
        <v>1</v>
      </c>
      <c r="K250" s="3">
        <v>0</v>
      </c>
      <c r="L250" s="3">
        <v>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</row>
    <row r="251" spans="1:32">
      <c r="A251" s="3" t="s">
        <v>504</v>
      </c>
      <c r="B251" s="3">
        <v>3</v>
      </c>
      <c r="C251" s="3" t="s">
        <v>271</v>
      </c>
      <c r="D251" s="3" t="s">
        <v>504</v>
      </c>
      <c r="F251" s="3">
        <v>25</v>
      </c>
      <c r="G251" s="3" t="s">
        <v>271</v>
      </c>
      <c r="H251" s="3">
        <v>90</v>
      </c>
      <c r="I251" s="3">
        <v>1</v>
      </c>
      <c r="J251" s="3">
        <v>1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</row>
    <row r="252" spans="1:32">
      <c r="A252" s="3" t="s">
        <v>505</v>
      </c>
      <c r="B252" s="3">
        <v>5</v>
      </c>
      <c r="C252" s="3" t="s">
        <v>271</v>
      </c>
      <c r="D252" s="3" t="s">
        <v>505</v>
      </c>
      <c r="F252" s="3">
        <v>29</v>
      </c>
      <c r="G252" s="3" t="s">
        <v>271</v>
      </c>
      <c r="H252" s="3">
        <v>30</v>
      </c>
      <c r="I252" s="3">
        <v>1</v>
      </c>
      <c r="J252" s="3">
        <v>1</v>
      </c>
      <c r="K252" s="3">
        <v>0</v>
      </c>
      <c r="L252" s="3">
        <v>1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</row>
    <row r="253" spans="1:32">
      <c r="A253" s="3" t="s">
        <v>506</v>
      </c>
      <c r="B253" s="3">
        <v>6</v>
      </c>
      <c r="C253" s="3" t="s">
        <v>271</v>
      </c>
      <c r="D253" s="3" t="s">
        <v>506</v>
      </c>
      <c r="F253" s="3">
        <v>25</v>
      </c>
      <c r="G253" s="3" t="s">
        <v>271</v>
      </c>
      <c r="H253" s="3">
        <v>90</v>
      </c>
      <c r="I253" s="3">
        <v>1</v>
      </c>
      <c r="J253" s="3">
        <v>1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3">
        <v>0</v>
      </c>
      <c r="Q253" s="3">
        <v>0</v>
      </c>
    </row>
    <row r="254" spans="1:32">
      <c r="A254" s="3" t="s">
        <v>507</v>
      </c>
      <c r="B254" s="3">
        <v>30</v>
      </c>
      <c r="C254" s="3" t="s">
        <v>271</v>
      </c>
      <c r="D254" s="3" t="s">
        <v>507</v>
      </c>
      <c r="F254" s="3">
        <v>21</v>
      </c>
      <c r="G254" s="3" t="s">
        <v>271</v>
      </c>
      <c r="H254" s="3">
        <v>60</v>
      </c>
      <c r="I254" s="3">
        <v>1</v>
      </c>
      <c r="J254" s="3">
        <v>0</v>
      </c>
      <c r="K254" s="3">
        <v>1</v>
      </c>
      <c r="L254" s="3">
        <v>0</v>
      </c>
      <c r="M254" s="3">
        <v>1</v>
      </c>
      <c r="N254" s="3">
        <v>0</v>
      </c>
      <c r="O254" s="3">
        <v>0</v>
      </c>
      <c r="P254" s="3">
        <v>0</v>
      </c>
      <c r="Q254" s="3">
        <v>0</v>
      </c>
    </row>
    <row r="255" spans="1:32">
      <c r="A255" s="3" t="s">
        <v>508</v>
      </c>
      <c r="C255" s="3" t="s">
        <v>271</v>
      </c>
      <c r="D255" s="3" t="s">
        <v>508</v>
      </c>
      <c r="F255" s="3">
        <v>21</v>
      </c>
      <c r="G255" s="3" t="s">
        <v>271</v>
      </c>
      <c r="H255" s="3">
        <v>0</v>
      </c>
      <c r="I255" s="3">
        <v>0</v>
      </c>
      <c r="J255" s="3">
        <v>0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</row>
    <row r="256" spans="1:32">
      <c r="A256" s="3" t="s">
        <v>509</v>
      </c>
      <c r="C256" s="3" t="s">
        <v>271</v>
      </c>
      <c r="D256" s="3" t="s">
        <v>509</v>
      </c>
      <c r="F256" s="3">
        <v>29</v>
      </c>
      <c r="G256" s="3" t="s">
        <v>271</v>
      </c>
      <c r="H256" s="3">
        <v>0</v>
      </c>
      <c r="I256" s="3">
        <v>0</v>
      </c>
      <c r="J256" s="3">
        <v>0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3">
        <v>0</v>
      </c>
      <c r="Q256" s="3">
        <v>0</v>
      </c>
    </row>
    <row r="257" spans="1:17">
      <c r="A257" s="3" t="s">
        <v>510</v>
      </c>
      <c r="C257" s="3" t="s">
        <v>271</v>
      </c>
      <c r="D257" s="3" t="s">
        <v>510</v>
      </c>
      <c r="F257" s="3">
        <v>23</v>
      </c>
      <c r="G257" s="3" t="s">
        <v>271</v>
      </c>
      <c r="H257" s="3">
        <v>0</v>
      </c>
      <c r="I257" s="3">
        <v>0</v>
      </c>
      <c r="J257" s="3">
        <v>0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</row>
    <row r="258" spans="1:17">
      <c r="A258" s="3" t="s">
        <v>511</v>
      </c>
      <c r="C258" s="3" t="s">
        <v>271</v>
      </c>
      <c r="D258" s="3" t="s">
        <v>511</v>
      </c>
      <c r="F258" s="3">
        <v>27</v>
      </c>
      <c r="G258" s="3" t="s">
        <v>271</v>
      </c>
      <c r="H258" s="3">
        <v>0</v>
      </c>
      <c r="I258" s="3">
        <v>0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</row>
    <row r="259" spans="1:17">
      <c r="A259" s="3" t="s">
        <v>512</v>
      </c>
      <c r="C259" s="3" t="s">
        <v>271</v>
      </c>
      <c r="D259" s="3" t="s">
        <v>512</v>
      </c>
      <c r="F259" s="3">
        <v>24</v>
      </c>
      <c r="G259" s="3" t="s">
        <v>271</v>
      </c>
      <c r="H259" s="3">
        <v>0</v>
      </c>
      <c r="I259" s="3">
        <v>0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</row>
    <row r="260" spans="1:17">
      <c r="A260" s="3" t="s">
        <v>513</v>
      </c>
      <c r="B260" s="3">
        <v>4</v>
      </c>
      <c r="C260" s="3" t="s">
        <v>273</v>
      </c>
      <c r="D260" s="3" t="s">
        <v>513</v>
      </c>
      <c r="F260" s="3">
        <v>25</v>
      </c>
      <c r="G260" s="3" t="s">
        <v>273</v>
      </c>
      <c r="H260" s="3">
        <v>90</v>
      </c>
      <c r="I260" s="3">
        <v>1</v>
      </c>
      <c r="J260" s="3">
        <v>1</v>
      </c>
      <c r="K260" s="3">
        <v>0</v>
      </c>
      <c r="L260" s="3">
        <v>0</v>
      </c>
      <c r="M260" s="3">
        <v>0</v>
      </c>
      <c r="N260" s="3">
        <v>0</v>
      </c>
      <c r="O260" s="3">
        <v>0</v>
      </c>
      <c r="P260" s="3">
        <v>0</v>
      </c>
      <c r="Q260" s="3">
        <v>0</v>
      </c>
    </row>
    <row r="261" spans="1:17">
      <c r="A261" s="3" t="s">
        <v>514</v>
      </c>
      <c r="B261" s="3">
        <v>7</v>
      </c>
      <c r="C261" s="3" t="s">
        <v>273</v>
      </c>
      <c r="D261" s="3" t="s">
        <v>514</v>
      </c>
      <c r="F261" s="3">
        <v>22</v>
      </c>
      <c r="G261" s="3" t="s">
        <v>273</v>
      </c>
      <c r="H261" s="3">
        <v>90</v>
      </c>
      <c r="I261" s="3">
        <v>1</v>
      </c>
      <c r="J261" s="3">
        <v>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</row>
    <row r="262" spans="1:17">
      <c r="A262" s="3" t="s">
        <v>515</v>
      </c>
      <c r="B262" s="3">
        <v>8</v>
      </c>
      <c r="C262" s="3" t="s">
        <v>273</v>
      </c>
      <c r="D262" s="3" t="s">
        <v>515</v>
      </c>
      <c r="F262" s="3">
        <v>24</v>
      </c>
      <c r="G262" s="3" t="s">
        <v>273</v>
      </c>
      <c r="H262" s="3">
        <v>90</v>
      </c>
      <c r="I262" s="3">
        <v>1</v>
      </c>
      <c r="J262" s="3">
        <v>1</v>
      </c>
      <c r="K262" s="3">
        <v>0</v>
      </c>
      <c r="L262" s="3">
        <v>0</v>
      </c>
      <c r="M262" s="3">
        <v>0</v>
      </c>
      <c r="N262" s="3">
        <v>1</v>
      </c>
      <c r="O262" s="3">
        <v>0</v>
      </c>
      <c r="P262" s="3">
        <v>0</v>
      </c>
      <c r="Q262" s="3">
        <v>0</v>
      </c>
    </row>
    <row r="263" spans="1:17">
      <c r="A263" s="3" t="s">
        <v>516</v>
      </c>
      <c r="B263" s="3">
        <v>17</v>
      </c>
      <c r="C263" s="3" t="s">
        <v>273</v>
      </c>
      <c r="D263" s="3" t="s">
        <v>516</v>
      </c>
      <c r="F263" s="3">
        <v>22</v>
      </c>
      <c r="G263" s="3" t="s">
        <v>273</v>
      </c>
      <c r="H263" s="3">
        <v>0</v>
      </c>
      <c r="I263" s="3">
        <v>0</v>
      </c>
      <c r="J263" s="3">
        <v>0</v>
      </c>
      <c r="K263" s="3">
        <v>0</v>
      </c>
      <c r="L263" s="3">
        <v>0</v>
      </c>
      <c r="M263" s="3">
        <v>1</v>
      </c>
      <c r="N263" s="3">
        <v>0</v>
      </c>
      <c r="O263" s="3">
        <v>0</v>
      </c>
      <c r="P263" s="3">
        <v>0</v>
      </c>
      <c r="Q263" s="3">
        <v>0</v>
      </c>
    </row>
    <row r="264" spans="1:17">
      <c r="A264" s="3" t="s">
        <v>272</v>
      </c>
      <c r="B264" s="3">
        <v>18</v>
      </c>
      <c r="C264" s="3" t="s">
        <v>273</v>
      </c>
      <c r="D264" s="3" t="s">
        <v>272</v>
      </c>
      <c r="F264" s="3">
        <v>31</v>
      </c>
      <c r="G264" s="3" t="s">
        <v>273</v>
      </c>
      <c r="H264" s="3">
        <v>0</v>
      </c>
      <c r="I264" s="3">
        <v>1</v>
      </c>
      <c r="J264" s="3">
        <v>0</v>
      </c>
      <c r="K264" s="3">
        <v>1</v>
      </c>
      <c r="L264" s="3">
        <v>0</v>
      </c>
      <c r="M264" s="3">
        <v>1</v>
      </c>
      <c r="N264" s="3">
        <v>0</v>
      </c>
      <c r="O264" s="3">
        <v>0</v>
      </c>
      <c r="P264" s="3">
        <v>0</v>
      </c>
      <c r="Q264" s="3">
        <v>0</v>
      </c>
    </row>
    <row r="265" spans="1:17">
      <c r="A265" s="3" t="s">
        <v>517</v>
      </c>
      <c r="B265" s="3">
        <v>27</v>
      </c>
      <c r="C265" s="3" t="s">
        <v>273</v>
      </c>
      <c r="D265" s="3" t="s">
        <v>517</v>
      </c>
      <c r="F265" s="3">
        <v>22</v>
      </c>
      <c r="G265" s="3" t="s">
        <v>273</v>
      </c>
      <c r="H265" s="3">
        <v>0</v>
      </c>
      <c r="I265" s="3">
        <v>0</v>
      </c>
      <c r="J265" s="3">
        <v>0</v>
      </c>
      <c r="K265" s="3">
        <v>0</v>
      </c>
      <c r="L265" s="3">
        <v>0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</row>
    <row r="266" spans="1:17">
      <c r="A266" s="3" t="s">
        <v>518</v>
      </c>
      <c r="B266" s="3">
        <v>38</v>
      </c>
      <c r="C266" s="3" t="s">
        <v>273</v>
      </c>
      <c r="D266" s="3" t="s">
        <v>518</v>
      </c>
      <c r="F266" s="3">
        <v>22</v>
      </c>
      <c r="G266" s="3" t="s">
        <v>273</v>
      </c>
      <c r="H266" s="3">
        <v>90</v>
      </c>
      <c r="I266" s="3">
        <v>1</v>
      </c>
      <c r="J266" s="3">
        <v>1</v>
      </c>
      <c r="K266" s="3">
        <v>0</v>
      </c>
      <c r="L266" s="3">
        <v>1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</row>
    <row r="267" spans="1:17">
      <c r="A267" s="3" t="s">
        <v>519</v>
      </c>
      <c r="C267" s="3" t="s">
        <v>273</v>
      </c>
      <c r="D267" s="3" t="s">
        <v>519</v>
      </c>
      <c r="F267" s="3">
        <v>19</v>
      </c>
      <c r="G267" s="3" t="s">
        <v>273</v>
      </c>
      <c r="H267" s="3">
        <v>0</v>
      </c>
      <c r="I267" s="3">
        <v>0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</row>
    <row r="268" spans="1:17">
      <c r="A268" s="3" t="s">
        <v>520</v>
      </c>
      <c r="C268" s="3" t="s">
        <v>273</v>
      </c>
      <c r="D268" s="3" t="s">
        <v>520</v>
      </c>
      <c r="F268" s="3">
        <v>22</v>
      </c>
      <c r="G268" s="3" t="s">
        <v>273</v>
      </c>
      <c r="H268" s="3">
        <v>0</v>
      </c>
      <c r="I268" s="3">
        <v>0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</row>
    <row r="269" spans="1:17">
      <c r="A269" s="3" t="s">
        <v>521</v>
      </c>
      <c r="C269" s="3" t="s">
        <v>273</v>
      </c>
      <c r="D269" s="3" t="s">
        <v>521</v>
      </c>
      <c r="F269" s="3">
        <v>18</v>
      </c>
      <c r="G269" s="3" t="s">
        <v>273</v>
      </c>
      <c r="H269" s="3">
        <v>0</v>
      </c>
      <c r="I269" s="3">
        <v>0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</row>
    <row r="270" spans="1:17">
      <c r="A270" s="3" t="s">
        <v>522</v>
      </c>
      <c r="C270" s="3" t="s">
        <v>273</v>
      </c>
      <c r="D270" s="3" t="s">
        <v>522</v>
      </c>
      <c r="F270" s="3">
        <v>23</v>
      </c>
      <c r="G270" s="3" t="s">
        <v>273</v>
      </c>
      <c r="H270" s="3">
        <v>0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</row>
    <row r="271" spans="1:17">
      <c r="A271" s="3" t="s">
        <v>523</v>
      </c>
      <c r="B271" s="3">
        <v>9</v>
      </c>
      <c r="C271" s="3" t="s">
        <v>3</v>
      </c>
      <c r="D271" s="3" t="s">
        <v>523</v>
      </c>
      <c r="F271" s="3">
        <v>26</v>
      </c>
      <c r="G271" s="3" t="s">
        <v>3</v>
      </c>
      <c r="H271" s="3">
        <v>72</v>
      </c>
      <c r="I271" s="3">
        <v>1</v>
      </c>
      <c r="J271" s="3">
        <v>1</v>
      </c>
      <c r="K271" s="3">
        <v>0</v>
      </c>
      <c r="L271" s="3">
        <v>1</v>
      </c>
      <c r="M271" s="3">
        <v>0</v>
      </c>
      <c r="N271" s="3">
        <v>3</v>
      </c>
      <c r="O271" s="3">
        <v>0</v>
      </c>
      <c r="P271" s="3">
        <v>0</v>
      </c>
      <c r="Q271" s="3">
        <v>0</v>
      </c>
    </row>
    <row r="272" spans="1:17">
      <c r="A272" s="3" t="s">
        <v>233</v>
      </c>
      <c r="B272" s="3">
        <v>11</v>
      </c>
      <c r="C272" s="3" t="s">
        <v>3</v>
      </c>
      <c r="D272" s="3" t="s">
        <v>233</v>
      </c>
      <c r="F272" s="3">
        <v>27</v>
      </c>
      <c r="G272" s="3" t="s">
        <v>3</v>
      </c>
      <c r="H272" s="3">
        <v>18</v>
      </c>
      <c r="I272" s="3">
        <v>1</v>
      </c>
      <c r="J272" s="3">
        <v>0</v>
      </c>
      <c r="K272" s="3">
        <v>1</v>
      </c>
      <c r="L272" s="3">
        <v>0</v>
      </c>
      <c r="M272" s="3">
        <v>1</v>
      </c>
      <c r="N272" s="3">
        <v>0</v>
      </c>
      <c r="O272" s="3">
        <v>0</v>
      </c>
      <c r="P272" s="3">
        <v>0</v>
      </c>
      <c r="Q272" s="3">
        <v>0</v>
      </c>
    </row>
    <row r="273" spans="1:34">
      <c r="A273" s="3" t="s">
        <v>524</v>
      </c>
      <c r="B273" s="3">
        <v>13</v>
      </c>
      <c r="C273" s="3" t="s">
        <v>3</v>
      </c>
      <c r="D273" s="3" t="s">
        <v>524</v>
      </c>
      <c r="F273" s="3">
        <v>27</v>
      </c>
      <c r="G273" s="3" t="s">
        <v>3</v>
      </c>
      <c r="H273" s="3">
        <v>0</v>
      </c>
      <c r="I273" s="3">
        <v>0</v>
      </c>
      <c r="J273" s="3">
        <v>0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</row>
    <row r="274" spans="1:34">
      <c r="A274" s="3" t="s">
        <v>525</v>
      </c>
      <c r="C274" s="3" t="s">
        <v>3</v>
      </c>
      <c r="D274" s="3" t="s">
        <v>525</v>
      </c>
      <c r="F274" s="3">
        <v>23</v>
      </c>
      <c r="G274" s="3" t="s">
        <v>3</v>
      </c>
      <c r="H274" s="3">
        <v>0</v>
      </c>
      <c r="I274" s="3">
        <v>0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</row>
    <row r="275" spans="1:34">
      <c r="A275" s="3" t="s">
        <v>526</v>
      </c>
      <c r="C275" s="3" t="s">
        <v>3</v>
      </c>
      <c r="D275" s="3" t="s">
        <v>526</v>
      </c>
      <c r="F275" s="3">
        <v>34</v>
      </c>
      <c r="G275" s="3" t="s">
        <v>3</v>
      </c>
      <c r="H275" s="3">
        <v>0</v>
      </c>
      <c r="I275" s="3">
        <v>0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</row>
    <row r="276" spans="1:34">
      <c r="A276" s="3" t="s">
        <v>527</v>
      </c>
      <c r="C276" s="3" t="s">
        <v>3</v>
      </c>
      <c r="D276" s="3" t="s">
        <v>527</v>
      </c>
      <c r="F276" s="3">
        <v>33</v>
      </c>
      <c r="G276" s="3" t="s">
        <v>3</v>
      </c>
    </row>
    <row r="278" spans="1:34">
      <c r="E278" s="3" t="s">
        <v>500</v>
      </c>
      <c r="F278" s="3" t="s">
        <v>501</v>
      </c>
      <c r="G278" s="3" t="s">
        <v>502</v>
      </c>
      <c r="H278" s="3" t="s">
        <v>503</v>
      </c>
      <c r="I278" s="3" t="s">
        <v>504</v>
      </c>
      <c r="J278" s="3" t="s">
        <v>505</v>
      </c>
      <c r="K278" s="3" t="s">
        <v>506</v>
      </c>
      <c r="L278" s="3" t="s">
        <v>507</v>
      </c>
      <c r="M278" s="3" t="s">
        <v>508</v>
      </c>
      <c r="N278" s="3" t="s">
        <v>509</v>
      </c>
      <c r="O278" s="3" t="s">
        <v>510</v>
      </c>
      <c r="P278" s="3" t="s">
        <v>511</v>
      </c>
      <c r="Q278" s="3" t="s">
        <v>512</v>
      </c>
      <c r="R278" s="3" t="s">
        <v>513</v>
      </c>
      <c r="S278" s="3" t="s">
        <v>514</v>
      </c>
      <c r="T278" s="3" t="s">
        <v>515</v>
      </c>
      <c r="U278" s="3" t="s">
        <v>516</v>
      </c>
      <c r="V278" s="3" t="s">
        <v>272</v>
      </c>
      <c r="W278" s="3" t="s">
        <v>517</v>
      </c>
      <c r="X278" s="3" t="s">
        <v>518</v>
      </c>
      <c r="Y278" s="3" t="s">
        <v>519</v>
      </c>
      <c r="Z278" s="3" t="s">
        <v>520</v>
      </c>
      <c r="AA278" s="3" t="s">
        <v>521</v>
      </c>
      <c r="AB278" s="3" t="s">
        <v>522</v>
      </c>
      <c r="AC278" s="3" t="s">
        <v>523</v>
      </c>
      <c r="AD278" s="3" t="s">
        <v>233</v>
      </c>
      <c r="AE278" s="3" t="s">
        <v>524</v>
      </c>
      <c r="AF278" s="3" t="s">
        <v>525</v>
      </c>
      <c r="AG278" s="3" t="s">
        <v>526</v>
      </c>
      <c r="AH278" s="3" t="s">
        <v>527</v>
      </c>
    </row>
    <row r="279" spans="1:34">
      <c r="E279" s="3">
        <v>1</v>
      </c>
      <c r="F279" s="3">
        <v>20</v>
      </c>
      <c r="H279" s="3">
        <v>2</v>
      </c>
      <c r="I279" s="3">
        <v>3</v>
      </c>
      <c r="J279" s="3">
        <v>5</v>
      </c>
      <c r="K279" s="3">
        <v>6</v>
      </c>
      <c r="L279" s="3">
        <v>30</v>
      </c>
      <c r="R279" s="3">
        <v>4</v>
      </c>
      <c r="S279" s="3">
        <v>7</v>
      </c>
      <c r="T279" s="3">
        <v>8</v>
      </c>
      <c r="U279" s="3">
        <v>17</v>
      </c>
      <c r="V279" s="3">
        <v>18</v>
      </c>
      <c r="W279" s="3">
        <v>27</v>
      </c>
      <c r="X279" s="3">
        <v>38</v>
      </c>
      <c r="AC279" s="3">
        <v>9</v>
      </c>
      <c r="AD279" s="3">
        <v>11</v>
      </c>
      <c r="AE279" s="3">
        <v>13</v>
      </c>
    </row>
    <row r="280" spans="1:34">
      <c r="E280" s="3" t="s">
        <v>270</v>
      </c>
      <c r="F280" s="3" t="s">
        <v>270</v>
      </c>
      <c r="G280" s="3" t="s">
        <v>270</v>
      </c>
      <c r="H280" s="3" t="s">
        <v>271</v>
      </c>
      <c r="I280" s="3" t="s">
        <v>271</v>
      </c>
      <c r="J280" s="3" t="s">
        <v>271</v>
      </c>
      <c r="K280" s="3" t="s">
        <v>271</v>
      </c>
      <c r="L280" s="3" t="s">
        <v>271</v>
      </c>
      <c r="M280" s="3" t="s">
        <v>271</v>
      </c>
      <c r="N280" s="3" t="s">
        <v>271</v>
      </c>
      <c r="O280" s="3" t="s">
        <v>271</v>
      </c>
      <c r="P280" s="3" t="s">
        <v>271</v>
      </c>
      <c r="Q280" s="3" t="s">
        <v>271</v>
      </c>
      <c r="R280" s="3" t="s">
        <v>273</v>
      </c>
      <c r="S280" s="3" t="s">
        <v>273</v>
      </c>
      <c r="T280" s="3" t="s">
        <v>273</v>
      </c>
      <c r="U280" s="3" t="s">
        <v>273</v>
      </c>
      <c r="V280" s="3" t="s">
        <v>273</v>
      </c>
      <c r="W280" s="3" t="s">
        <v>273</v>
      </c>
      <c r="X280" s="3" t="s">
        <v>273</v>
      </c>
      <c r="Y280" s="3" t="s">
        <v>273</v>
      </c>
      <c r="Z280" s="3" t="s">
        <v>273</v>
      </c>
      <c r="AA280" s="3" t="s">
        <v>273</v>
      </c>
      <c r="AB280" s="3" t="s">
        <v>273</v>
      </c>
      <c r="AC280" s="3" t="s">
        <v>3</v>
      </c>
      <c r="AD280" s="3" t="s">
        <v>3</v>
      </c>
      <c r="AE280" s="3" t="s">
        <v>3</v>
      </c>
      <c r="AF280" s="3" t="s">
        <v>3</v>
      </c>
      <c r="AG280" s="3" t="s">
        <v>3</v>
      </c>
      <c r="AH280" s="3" t="s">
        <v>3</v>
      </c>
    </row>
    <row r="283" spans="1:34">
      <c r="A283" s="3" t="s">
        <v>528</v>
      </c>
      <c r="B283" s="3">
        <v>1</v>
      </c>
      <c r="C283" s="3" t="s">
        <v>270</v>
      </c>
      <c r="D283" s="3" t="s">
        <v>528</v>
      </c>
      <c r="F283" s="3">
        <v>34</v>
      </c>
      <c r="G283" s="3" t="s">
        <v>270</v>
      </c>
      <c r="H283" s="3">
        <v>0</v>
      </c>
      <c r="I283" s="3">
        <v>0</v>
      </c>
      <c r="J283" s="3">
        <v>0</v>
      </c>
      <c r="K283" s="3">
        <v>0</v>
      </c>
      <c r="L283" s="3">
        <v>0</v>
      </c>
      <c r="M283" s="3">
        <v>1</v>
      </c>
      <c r="N283" s="3">
        <v>0</v>
      </c>
      <c r="O283" s="3">
        <v>0</v>
      </c>
      <c r="P283" s="3">
        <v>0</v>
      </c>
      <c r="Q283" s="3">
        <v>0</v>
      </c>
    </row>
    <row r="284" spans="1:34">
      <c r="A284" s="3" t="s">
        <v>529</v>
      </c>
      <c r="B284" s="3">
        <v>18</v>
      </c>
      <c r="C284" s="3" t="s">
        <v>270</v>
      </c>
      <c r="D284" s="3" t="s">
        <v>529</v>
      </c>
      <c r="F284" s="3">
        <v>28</v>
      </c>
      <c r="G284" s="3" t="s">
        <v>270</v>
      </c>
      <c r="H284" s="3">
        <v>90</v>
      </c>
      <c r="I284" s="3">
        <v>1</v>
      </c>
      <c r="J284" s="3">
        <v>1</v>
      </c>
      <c r="K284" s="3">
        <v>0</v>
      </c>
      <c r="L284" s="3">
        <v>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</row>
    <row r="285" spans="1:34">
      <c r="A285" s="3" t="s">
        <v>530</v>
      </c>
      <c r="C285" s="3" t="s">
        <v>270</v>
      </c>
      <c r="D285" s="3" t="s">
        <v>530</v>
      </c>
      <c r="F285" s="3">
        <v>23</v>
      </c>
      <c r="G285" s="3" t="s">
        <v>270</v>
      </c>
      <c r="H285" s="3">
        <v>0</v>
      </c>
      <c r="I285" s="3">
        <v>0</v>
      </c>
      <c r="J285" s="3">
        <v>0</v>
      </c>
      <c r="K285" s="3">
        <v>0</v>
      </c>
      <c r="L285" s="3">
        <v>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</row>
    <row r="286" spans="1:34">
      <c r="A286" s="3" t="s">
        <v>531</v>
      </c>
      <c r="B286" s="3">
        <v>4</v>
      </c>
      <c r="C286" s="3" t="s">
        <v>271</v>
      </c>
      <c r="D286" s="3" t="s">
        <v>531</v>
      </c>
      <c r="F286" s="3">
        <v>31</v>
      </c>
      <c r="G286" s="3" t="s">
        <v>271</v>
      </c>
      <c r="H286" s="3">
        <v>5</v>
      </c>
      <c r="I286" s="3">
        <v>1</v>
      </c>
      <c r="J286" s="3">
        <v>0</v>
      </c>
      <c r="K286" s="3">
        <v>1</v>
      </c>
      <c r="L286" s="3">
        <v>0</v>
      </c>
      <c r="M286" s="3">
        <v>1</v>
      </c>
      <c r="N286" s="3">
        <v>0</v>
      </c>
      <c r="O286" s="3">
        <v>0</v>
      </c>
      <c r="P286" s="3">
        <v>0</v>
      </c>
      <c r="Q286" s="3">
        <v>0</v>
      </c>
    </row>
    <row r="287" spans="1:34">
      <c r="A287" s="3" t="s">
        <v>532</v>
      </c>
      <c r="B287" s="3">
        <v>5</v>
      </c>
      <c r="C287" s="3" t="s">
        <v>271</v>
      </c>
      <c r="D287" s="3" t="s">
        <v>532</v>
      </c>
      <c r="F287" s="3">
        <v>25</v>
      </c>
      <c r="G287" s="3" t="s">
        <v>271</v>
      </c>
      <c r="H287" s="3">
        <v>90</v>
      </c>
      <c r="I287" s="3">
        <v>1</v>
      </c>
      <c r="J287" s="3">
        <v>1</v>
      </c>
      <c r="K287" s="3">
        <v>0</v>
      </c>
      <c r="L287" s="3">
        <v>0</v>
      </c>
      <c r="M287" s="3">
        <v>0</v>
      </c>
      <c r="N287" s="3">
        <v>0</v>
      </c>
      <c r="O287" s="3">
        <v>0</v>
      </c>
      <c r="P287" s="3">
        <v>0</v>
      </c>
      <c r="Q287" s="3">
        <v>0</v>
      </c>
    </row>
    <row r="288" spans="1:34">
      <c r="A288" s="3" t="s">
        <v>533</v>
      </c>
      <c r="B288" s="3">
        <v>6</v>
      </c>
      <c r="C288" s="3" t="s">
        <v>271</v>
      </c>
      <c r="D288" s="3" t="s">
        <v>533</v>
      </c>
      <c r="F288" s="3">
        <v>37</v>
      </c>
      <c r="G288" s="3" t="s">
        <v>271</v>
      </c>
      <c r="H288" s="3">
        <v>0</v>
      </c>
      <c r="I288" s="3">
        <v>0</v>
      </c>
      <c r="J288" s="3">
        <v>0</v>
      </c>
      <c r="K288" s="3">
        <v>0</v>
      </c>
      <c r="L288" s="3">
        <v>0</v>
      </c>
      <c r="M288" s="3">
        <v>1</v>
      </c>
      <c r="N288" s="3">
        <v>0</v>
      </c>
      <c r="O288" s="3">
        <v>0</v>
      </c>
      <c r="P288" s="3">
        <v>0</v>
      </c>
      <c r="Q288" s="3">
        <v>0</v>
      </c>
    </row>
    <row r="289" spans="1:17">
      <c r="A289" s="3" t="s">
        <v>534</v>
      </c>
      <c r="B289" s="3">
        <v>17</v>
      </c>
      <c r="C289" s="3" t="s">
        <v>271</v>
      </c>
      <c r="D289" s="3" t="s">
        <v>534</v>
      </c>
      <c r="F289" s="3">
        <v>29</v>
      </c>
      <c r="G289" s="3" t="s">
        <v>271</v>
      </c>
      <c r="H289" s="3">
        <v>90</v>
      </c>
      <c r="I289" s="3">
        <v>1</v>
      </c>
      <c r="J289" s="3">
        <v>1</v>
      </c>
      <c r="K289" s="3">
        <v>0</v>
      </c>
      <c r="L289" s="3">
        <v>0</v>
      </c>
      <c r="M289" s="3">
        <v>0</v>
      </c>
      <c r="N289" s="3">
        <v>0</v>
      </c>
      <c r="O289" s="3">
        <v>0</v>
      </c>
      <c r="P289" s="3">
        <v>0</v>
      </c>
      <c r="Q289" s="3">
        <v>0</v>
      </c>
    </row>
    <row r="290" spans="1:17">
      <c r="A290" s="3" t="s">
        <v>535</v>
      </c>
      <c r="B290" s="3">
        <v>46</v>
      </c>
      <c r="C290" s="3" t="s">
        <v>271</v>
      </c>
      <c r="D290" s="3" t="s">
        <v>535</v>
      </c>
      <c r="F290" s="3">
        <v>26</v>
      </c>
      <c r="G290" s="3" t="s">
        <v>271</v>
      </c>
      <c r="H290" s="3">
        <v>90</v>
      </c>
      <c r="I290" s="3">
        <v>1</v>
      </c>
      <c r="J290" s="3">
        <v>1</v>
      </c>
      <c r="K290" s="3">
        <v>0</v>
      </c>
      <c r="L290" s="3">
        <v>0</v>
      </c>
      <c r="M290" s="3">
        <v>0</v>
      </c>
      <c r="N290" s="3">
        <v>0</v>
      </c>
      <c r="O290" s="3">
        <v>1</v>
      </c>
      <c r="P290" s="3">
        <v>0</v>
      </c>
      <c r="Q290" s="3">
        <v>0</v>
      </c>
    </row>
    <row r="291" spans="1:17">
      <c r="A291" s="3" t="s">
        <v>536</v>
      </c>
      <c r="C291" s="3" t="s">
        <v>271</v>
      </c>
      <c r="D291" s="3" t="s">
        <v>536</v>
      </c>
      <c r="F291" s="3">
        <v>26</v>
      </c>
      <c r="G291" s="3" t="s">
        <v>271</v>
      </c>
      <c r="H291" s="3">
        <v>0</v>
      </c>
      <c r="I291" s="3">
        <v>0</v>
      </c>
      <c r="J291" s="3">
        <v>0</v>
      </c>
      <c r="K291" s="3">
        <v>0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</row>
    <row r="292" spans="1:17">
      <c r="A292" s="3" t="s">
        <v>421</v>
      </c>
      <c r="C292" s="3" t="s">
        <v>271</v>
      </c>
      <c r="D292" s="3" t="s">
        <v>421</v>
      </c>
      <c r="F292" s="3">
        <v>20</v>
      </c>
      <c r="G292" s="3" t="s">
        <v>271</v>
      </c>
      <c r="H292" s="3">
        <v>0</v>
      </c>
      <c r="I292" s="3">
        <v>0</v>
      </c>
      <c r="J292" s="3">
        <v>0</v>
      </c>
      <c r="K292" s="3">
        <v>0</v>
      </c>
      <c r="L292" s="3">
        <v>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</row>
    <row r="293" spans="1:17">
      <c r="A293" s="3" t="s">
        <v>537</v>
      </c>
      <c r="C293" s="3" t="s">
        <v>271</v>
      </c>
      <c r="D293" s="3" t="s">
        <v>537</v>
      </c>
      <c r="F293" s="3">
        <v>33</v>
      </c>
      <c r="G293" s="3" t="s">
        <v>271</v>
      </c>
      <c r="H293" s="3">
        <v>0</v>
      </c>
      <c r="I293" s="3">
        <v>0</v>
      </c>
      <c r="J293" s="3">
        <v>0</v>
      </c>
      <c r="K293" s="3">
        <v>0</v>
      </c>
      <c r="L293" s="3">
        <v>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</row>
    <row r="294" spans="1:17">
      <c r="A294" s="3" t="s">
        <v>538</v>
      </c>
      <c r="B294" s="3">
        <v>3</v>
      </c>
      <c r="C294" s="3" t="s">
        <v>273</v>
      </c>
      <c r="D294" s="3" t="s">
        <v>538</v>
      </c>
      <c r="F294" s="3">
        <v>24</v>
      </c>
      <c r="G294" s="3" t="s">
        <v>273</v>
      </c>
      <c r="H294" s="3">
        <v>90</v>
      </c>
      <c r="I294" s="3">
        <v>1</v>
      </c>
      <c r="J294" s="3">
        <v>1</v>
      </c>
      <c r="K294" s="3">
        <v>0</v>
      </c>
      <c r="L294" s="3">
        <v>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</row>
    <row r="295" spans="1:17">
      <c r="A295" s="3" t="s">
        <v>539</v>
      </c>
      <c r="B295" s="3">
        <v>7</v>
      </c>
      <c r="C295" s="3" t="s">
        <v>273</v>
      </c>
      <c r="D295" s="3" t="s">
        <v>539</v>
      </c>
      <c r="F295" s="3">
        <v>26</v>
      </c>
      <c r="G295" s="3" t="s">
        <v>273</v>
      </c>
      <c r="H295" s="3">
        <v>90</v>
      </c>
      <c r="I295" s="3">
        <v>1</v>
      </c>
      <c r="J295" s="3">
        <v>1</v>
      </c>
      <c r="K295" s="3">
        <v>0</v>
      </c>
      <c r="L295" s="3">
        <v>0</v>
      </c>
      <c r="M295" s="3">
        <v>0</v>
      </c>
      <c r="N295" s="3">
        <v>0</v>
      </c>
      <c r="O295" s="3">
        <v>1</v>
      </c>
      <c r="P295" s="3">
        <v>0</v>
      </c>
      <c r="Q295" s="3">
        <v>0</v>
      </c>
    </row>
    <row r="296" spans="1:17">
      <c r="A296" s="3" t="s">
        <v>540</v>
      </c>
      <c r="B296" s="3">
        <v>8</v>
      </c>
      <c r="C296" s="3" t="s">
        <v>273</v>
      </c>
      <c r="D296" s="3" t="s">
        <v>540</v>
      </c>
      <c r="F296" s="3">
        <v>25</v>
      </c>
      <c r="G296" s="3" t="s">
        <v>273</v>
      </c>
      <c r="H296" s="3">
        <v>85</v>
      </c>
      <c r="I296" s="3">
        <v>1</v>
      </c>
      <c r="J296" s="3">
        <v>1</v>
      </c>
      <c r="K296" s="3">
        <v>0</v>
      </c>
      <c r="L296" s="3">
        <v>1</v>
      </c>
      <c r="M296" s="3">
        <v>0</v>
      </c>
      <c r="N296" s="3">
        <v>1</v>
      </c>
      <c r="O296" s="3">
        <v>0</v>
      </c>
      <c r="P296" s="3">
        <v>0</v>
      </c>
      <c r="Q296" s="3">
        <v>0</v>
      </c>
    </row>
    <row r="297" spans="1:17">
      <c r="A297" s="3" t="s">
        <v>541</v>
      </c>
      <c r="B297" s="3">
        <v>10</v>
      </c>
      <c r="C297" s="3" t="s">
        <v>273</v>
      </c>
      <c r="D297" s="3" t="s">
        <v>541</v>
      </c>
      <c r="F297" s="3">
        <v>31</v>
      </c>
      <c r="G297" s="3" t="s">
        <v>273</v>
      </c>
      <c r="H297" s="3">
        <v>24</v>
      </c>
      <c r="I297" s="3">
        <v>1</v>
      </c>
      <c r="J297" s="3">
        <v>0</v>
      </c>
      <c r="K297" s="3">
        <v>1</v>
      </c>
      <c r="L297" s="3">
        <v>0</v>
      </c>
      <c r="M297" s="3">
        <v>1</v>
      </c>
      <c r="N297" s="3">
        <v>0</v>
      </c>
      <c r="O297" s="3">
        <v>1</v>
      </c>
      <c r="P297" s="3">
        <v>0</v>
      </c>
      <c r="Q297" s="3">
        <v>0</v>
      </c>
    </row>
    <row r="298" spans="1:17">
      <c r="A298" s="3" t="s">
        <v>542</v>
      </c>
      <c r="B298" s="3">
        <v>11</v>
      </c>
      <c r="C298" s="3" t="s">
        <v>273</v>
      </c>
      <c r="D298" s="3" t="s">
        <v>542</v>
      </c>
      <c r="F298" s="3">
        <v>27</v>
      </c>
      <c r="G298" s="3" t="s">
        <v>273</v>
      </c>
      <c r="H298" s="3">
        <v>0</v>
      </c>
      <c r="I298" s="3">
        <v>0</v>
      </c>
      <c r="J298" s="3">
        <v>0</v>
      </c>
      <c r="K298" s="3">
        <v>0</v>
      </c>
      <c r="L298" s="3">
        <v>0</v>
      </c>
      <c r="M298" s="3">
        <v>1</v>
      </c>
      <c r="N298" s="3">
        <v>0</v>
      </c>
      <c r="O298" s="3">
        <v>0</v>
      </c>
      <c r="P298" s="3">
        <v>0</v>
      </c>
      <c r="Q298" s="3">
        <v>0</v>
      </c>
    </row>
    <row r="299" spans="1:17">
      <c r="A299" s="3" t="s">
        <v>543</v>
      </c>
      <c r="B299" s="3">
        <v>13</v>
      </c>
      <c r="C299" s="3" t="s">
        <v>273</v>
      </c>
      <c r="D299" s="3" t="s">
        <v>543</v>
      </c>
      <c r="F299" s="3">
        <v>31</v>
      </c>
      <c r="G299" s="3" t="s">
        <v>273</v>
      </c>
      <c r="H299" s="3">
        <v>90</v>
      </c>
      <c r="I299" s="3">
        <v>1</v>
      </c>
      <c r="J299" s="3">
        <v>1</v>
      </c>
      <c r="K299" s="3">
        <v>0</v>
      </c>
      <c r="L299" s="3">
        <v>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</row>
    <row r="300" spans="1:17">
      <c r="A300" s="3" t="s">
        <v>544</v>
      </c>
      <c r="B300" s="3">
        <v>14</v>
      </c>
      <c r="C300" s="3" t="s">
        <v>273</v>
      </c>
      <c r="D300" s="3" t="s">
        <v>544</v>
      </c>
      <c r="F300" s="3">
        <v>33</v>
      </c>
      <c r="G300" s="3" t="s">
        <v>273</v>
      </c>
      <c r="H300" s="3">
        <v>0</v>
      </c>
      <c r="I300" s="3">
        <v>0</v>
      </c>
      <c r="J300" s="3">
        <v>0</v>
      </c>
      <c r="K300" s="3">
        <v>0</v>
      </c>
      <c r="L300" s="3">
        <v>0</v>
      </c>
      <c r="M300" s="3">
        <v>1</v>
      </c>
      <c r="N300" s="3">
        <v>0</v>
      </c>
      <c r="O300" s="3">
        <v>0</v>
      </c>
      <c r="P300" s="3">
        <v>0</v>
      </c>
      <c r="Q300" s="3">
        <v>0</v>
      </c>
    </row>
    <row r="301" spans="1:17">
      <c r="A301" s="3" t="s">
        <v>330</v>
      </c>
      <c r="B301" s="3">
        <v>22</v>
      </c>
      <c r="C301" s="3" t="s">
        <v>273</v>
      </c>
      <c r="D301" s="3" t="s">
        <v>330</v>
      </c>
      <c r="F301" s="3">
        <v>31</v>
      </c>
      <c r="G301" s="3" t="s">
        <v>273</v>
      </c>
      <c r="H301" s="3">
        <v>90</v>
      </c>
      <c r="I301" s="3">
        <v>1</v>
      </c>
      <c r="J301" s="3">
        <v>1</v>
      </c>
      <c r="K301" s="3">
        <v>0</v>
      </c>
      <c r="L301" s="3">
        <v>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</row>
    <row r="302" spans="1:17">
      <c r="A302" s="3" t="s">
        <v>545</v>
      </c>
      <c r="C302" s="3" t="s">
        <v>273</v>
      </c>
      <c r="D302" s="3" t="s">
        <v>545</v>
      </c>
      <c r="F302" s="3">
        <v>20</v>
      </c>
      <c r="G302" s="3" t="s">
        <v>273</v>
      </c>
      <c r="H302" s="3">
        <v>0</v>
      </c>
      <c r="I302" s="3">
        <v>0</v>
      </c>
      <c r="J302" s="3">
        <v>0</v>
      </c>
      <c r="K302" s="3">
        <v>0</v>
      </c>
      <c r="L302" s="3">
        <v>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</row>
    <row r="303" spans="1:17">
      <c r="A303" s="3" t="s">
        <v>546</v>
      </c>
      <c r="C303" s="3" t="s">
        <v>273</v>
      </c>
      <c r="D303" s="3" t="s">
        <v>546</v>
      </c>
      <c r="F303" s="3">
        <v>22</v>
      </c>
      <c r="G303" s="3" t="s">
        <v>273</v>
      </c>
      <c r="H303" s="3">
        <v>0</v>
      </c>
      <c r="I303" s="3">
        <v>0</v>
      </c>
      <c r="J303" s="3">
        <v>0</v>
      </c>
      <c r="K303" s="3">
        <v>0</v>
      </c>
      <c r="L303" s="3">
        <v>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</row>
    <row r="304" spans="1:17">
      <c r="A304" s="3" t="s">
        <v>547</v>
      </c>
      <c r="C304" s="3" t="s">
        <v>273</v>
      </c>
      <c r="D304" s="3" t="s">
        <v>547</v>
      </c>
      <c r="F304" s="3">
        <v>19</v>
      </c>
      <c r="G304" s="3" t="s">
        <v>273</v>
      </c>
      <c r="H304" s="3">
        <v>0</v>
      </c>
      <c r="I304" s="3">
        <v>0</v>
      </c>
      <c r="J304" s="3">
        <v>0</v>
      </c>
      <c r="K304" s="3">
        <v>0</v>
      </c>
      <c r="L304" s="3">
        <v>0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</row>
    <row r="305" spans="1:31">
      <c r="A305" s="3" t="s">
        <v>548</v>
      </c>
      <c r="C305" s="3" t="s">
        <v>273</v>
      </c>
      <c r="D305" s="3" t="s">
        <v>548</v>
      </c>
      <c r="F305" s="3">
        <v>19</v>
      </c>
      <c r="G305" s="3" t="s">
        <v>273</v>
      </c>
      <c r="H305" s="3">
        <v>0</v>
      </c>
      <c r="I305" s="3">
        <v>0</v>
      </c>
      <c r="J305" s="3">
        <v>0</v>
      </c>
      <c r="K305" s="3">
        <v>0</v>
      </c>
      <c r="L305" s="3">
        <v>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</row>
    <row r="306" spans="1:31">
      <c r="A306" s="3" t="s">
        <v>549</v>
      </c>
      <c r="C306" s="3" t="s">
        <v>273</v>
      </c>
      <c r="D306" s="3" t="s">
        <v>549</v>
      </c>
      <c r="F306" s="3">
        <v>22</v>
      </c>
      <c r="G306" s="3" t="s">
        <v>273</v>
      </c>
      <c r="H306" s="3">
        <v>0</v>
      </c>
      <c r="I306" s="3">
        <v>0</v>
      </c>
      <c r="J306" s="3">
        <v>0</v>
      </c>
      <c r="K306" s="3">
        <v>0</v>
      </c>
      <c r="L306" s="3">
        <v>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</row>
    <row r="307" spans="1:31">
      <c r="A307" s="3" t="s">
        <v>550</v>
      </c>
      <c r="B307" s="3">
        <v>19</v>
      </c>
      <c r="C307" s="3" t="s">
        <v>3</v>
      </c>
      <c r="D307" s="3" t="s">
        <v>550</v>
      </c>
      <c r="F307" s="3">
        <v>22</v>
      </c>
      <c r="G307" s="3" t="s">
        <v>3</v>
      </c>
      <c r="H307" s="3">
        <v>17</v>
      </c>
      <c r="I307" s="3">
        <v>1</v>
      </c>
      <c r="J307" s="3">
        <v>0</v>
      </c>
      <c r="K307" s="3">
        <v>1</v>
      </c>
      <c r="L307" s="3">
        <v>0</v>
      </c>
      <c r="M307" s="3">
        <v>1</v>
      </c>
      <c r="N307" s="3">
        <v>0</v>
      </c>
      <c r="O307" s="3">
        <v>0</v>
      </c>
      <c r="P307" s="3">
        <v>0</v>
      </c>
      <c r="Q307" s="3">
        <v>0</v>
      </c>
    </row>
    <row r="308" spans="1:31">
      <c r="A308" s="3" t="s">
        <v>551</v>
      </c>
      <c r="B308" s="3">
        <v>24</v>
      </c>
      <c r="C308" s="3" t="s">
        <v>3</v>
      </c>
      <c r="D308" s="3" t="s">
        <v>551</v>
      </c>
      <c r="F308" s="3">
        <v>21</v>
      </c>
      <c r="G308" s="3" t="s">
        <v>3</v>
      </c>
      <c r="H308" s="3">
        <v>66</v>
      </c>
      <c r="I308" s="3">
        <v>1</v>
      </c>
      <c r="J308" s="3">
        <v>1</v>
      </c>
      <c r="K308" s="3">
        <v>0</v>
      </c>
      <c r="L308" s="3">
        <v>1</v>
      </c>
      <c r="M308" s="3">
        <v>0</v>
      </c>
      <c r="N308" s="3">
        <v>1</v>
      </c>
      <c r="O308" s="3">
        <v>0</v>
      </c>
      <c r="P308" s="3">
        <v>0</v>
      </c>
      <c r="Q308" s="3">
        <v>0</v>
      </c>
    </row>
    <row r="309" spans="1:31">
      <c r="A309" s="3" t="s">
        <v>552</v>
      </c>
      <c r="B309" s="3">
        <v>30</v>
      </c>
      <c r="C309" s="3" t="s">
        <v>3</v>
      </c>
      <c r="D309" s="3" t="s">
        <v>552</v>
      </c>
      <c r="F309" s="3">
        <v>26</v>
      </c>
      <c r="G309" s="3" t="s">
        <v>3</v>
      </c>
      <c r="H309" s="3">
        <v>73</v>
      </c>
      <c r="I309" s="3">
        <v>1</v>
      </c>
      <c r="J309" s="3">
        <v>1</v>
      </c>
      <c r="K309" s="3">
        <v>0</v>
      </c>
      <c r="L309" s="3">
        <v>1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</row>
    <row r="310" spans="1:31">
      <c r="A310" s="3" t="s">
        <v>553</v>
      </c>
      <c r="C310" s="3" t="s">
        <v>3</v>
      </c>
      <c r="D310" s="3" t="s">
        <v>553</v>
      </c>
      <c r="F310" s="3">
        <v>30</v>
      </c>
      <c r="G310" s="3" t="s">
        <v>3</v>
      </c>
    </row>
    <row r="313" spans="1:31">
      <c r="D313" s="3" t="s">
        <v>528</v>
      </c>
      <c r="E313" s="3" t="s">
        <v>529</v>
      </c>
      <c r="F313" s="3" t="s">
        <v>530</v>
      </c>
      <c r="G313" s="3" t="s">
        <v>531</v>
      </c>
      <c r="H313" s="3" t="s">
        <v>532</v>
      </c>
      <c r="I313" s="3" t="s">
        <v>533</v>
      </c>
      <c r="J313" s="3" t="s">
        <v>534</v>
      </c>
      <c r="K313" s="3" t="s">
        <v>535</v>
      </c>
      <c r="L313" s="3" t="s">
        <v>536</v>
      </c>
      <c r="M313" s="3" t="s">
        <v>421</v>
      </c>
      <c r="N313" s="3" t="s">
        <v>537</v>
      </c>
      <c r="O313" s="3" t="s">
        <v>538</v>
      </c>
      <c r="P313" s="3" t="s">
        <v>539</v>
      </c>
      <c r="Q313" s="3" t="s">
        <v>540</v>
      </c>
      <c r="R313" s="3" t="s">
        <v>541</v>
      </c>
      <c r="S313" s="3" t="s">
        <v>542</v>
      </c>
      <c r="T313" s="3" t="s">
        <v>543</v>
      </c>
      <c r="U313" s="3" t="s">
        <v>544</v>
      </c>
      <c r="V313" s="3" t="s">
        <v>330</v>
      </c>
      <c r="W313" s="3" t="s">
        <v>545</v>
      </c>
      <c r="X313" s="3" t="s">
        <v>546</v>
      </c>
      <c r="Y313" s="3" t="s">
        <v>547</v>
      </c>
      <c r="Z313" s="3" t="s">
        <v>548</v>
      </c>
      <c r="AA313" s="3" t="s">
        <v>549</v>
      </c>
      <c r="AB313" s="3" t="s">
        <v>550</v>
      </c>
      <c r="AC313" s="3" t="s">
        <v>551</v>
      </c>
      <c r="AD313" s="3" t="s">
        <v>552</v>
      </c>
      <c r="AE313" s="3" t="s">
        <v>553</v>
      </c>
    </row>
    <row r="314" spans="1:31">
      <c r="D314" s="3">
        <v>1</v>
      </c>
      <c r="E314" s="3">
        <v>18</v>
      </c>
      <c r="G314" s="3">
        <v>4</v>
      </c>
      <c r="H314" s="3">
        <v>5</v>
      </c>
      <c r="I314" s="3">
        <v>6</v>
      </c>
      <c r="J314" s="3">
        <v>17</v>
      </c>
      <c r="K314" s="3">
        <v>46</v>
      </c>
      <c r="O314" s="3">
        <v>3</v>
      </c>
      <c r="P314" s="3">
        <v>7</v>
      </c>
      <c r="Q314" s="3">
        <v>8</v>
      </c>
      <c r="R314" s="3">
        <v>10</v>
      </c>
      <c r="S314" s="3">
        <v>11</v>
      </c>
      <c r="T314" s="3">
        <v>13</v>
      </c>
      <c r="U314" s="3">
        <v>14</v>
      </c>
      <c r="V314" s="3">
        <v>22</v>
      </c>
      <c r="AB314" s="3">
        <v>19</v>
      </c>
      <c r="AC314" s="3">
        <v>24</v>
      </c>
      <c r="AD314" s="3">
        <v>30</v>
      </c>
    </row>
    <row r="315" spans="1:31">
      <c r="D315" s="3" t="s">
        <v>270</v>
      </c>
      <c r="E315" s="3" t="s">
        <v>270</v>
      </c>
      <c r="F315" s="3" t="s">
        <v>270</v>
      </c>
      <c r="G315" s="3" t="s">
        <v>271</v>
      </c>
      <c r="H315" s="3" t="s">
        <v>271</v>
      </c>
      <c r="I315" s="3" t="s">
        <v>271</v>
      </c>
      <c r="J315" s="3" t="s">
        <v>271</v>
      </c>
      <c r="K315" s="3" t="s">
        <v>271</v>
      </c>
      <c r="L315" s="3" t="s">
        <v>271</v>
      </c>
      <c r="M315" s="3" t="s">
        <v>271</v>
      </c>
      <c r="N315" s="3" t="s">
        <v>271</v>
      </c>
      <c r="O315" s="3" t="s">
        <v>273</v>
      </c>
      <c r="P315" s="3" t="s">
        <v>273</v>
      </c>
      <c r="Q315" s="3" t="s">
        <v>273</v>
      </c>
      <c r="R315" s="3" t="s">
        <v>273</v>
      </c>
      <c r="S315" s="3" t="s">
        <v>273</v>
      </c>
      <c r="T315" s="3" t="s">
        <v>273</v>
      </c>
      <c r="U315" s="3" t="s">
        <v>273</v>
      </c>
      <c r="V315" s="3" t="s">
        <v>273</v>
      </c>
      <c r="W315" s="3" t="s">
        <v>273</v>
      </c>
      <c r="X315" s="3" t="s">
        <v>273</v>
      </c>
      <c r="Y315" s="3" t="s">
        <v>273</v>
      </c>
      <c r="Z315" s="3" t="s">
        <v>273</v>
      </c>
      <c r="AA315" s="3" t="s">
        <v>273</v>
      </c>
      <c r="AB315" s="3" t="s">
        <v>3</v>
      </c>
      <c r="AC315" s="3" t="s">
        <v>3</v>
      </c>
      <c r="AD315" s="3" t="s">
        <v>3</v>
      </c>
      <c r="AE315" s="3" t="s">
        <v>3</v>
      </c>
    </row>
    <row r="318" spans="1:31">
      <c r="A318" s="3" t="s">
        <v>554</v>
      </c>
      <c r="B318" s="3">
        <v>1</v>
      </c>
      <c r="C318" s="3" t="s">
        <v>270</v>
      </c>
      <c r="D318" s="3" t="s">
        <v>554</v>
      </c>
      <c r="F318" s="3">
        <v>33</v>
      </c>
      <c r="G318" s="3" t="s">
        <v>270</v>
      </c>
      <c r="H318" s="3">
        <v>0</v>
      </c>
      <c r="I318" s="3">
        <v>0</v>
      </c>
      <c r="J318" s="3">
        <v>0</v>
      </c>
      <c r="K318" s="3">
        <v>0</v>
      </c>
      <c r="L318" s="3">
        <v>0</v>
      </c>
      <c r="M318" s="3">
        <v>1</v>
      </c>
      <c r="N318" s="3">
        <v>0</v>
      </c>
      <c r="O318" s="3">
        <v>0</v>
      </c>
      <c r="P318" s="3">
        <v>0</v>
      </c>
      <c r="Q318" s="3">
        <v>0</v>
      </c>
    </row>
    <row r="319" spans="1:31">
      <c r="A319" s="3" t="s">
        <v>357</v>
      </c>
      <c r="B319" s="3">
        <v>16</v>
      </c>
      <c r="C319" s="3" t="s">
        <v>270</v>
      </c>
      <c r="D319" s="3" t="s">
        <v>357</v>
      </c>
      <c r="F319" s="3">
        <v>30</v>
      </c>
      <c r="G319" s="3" t="s">
        <v>270</v>
      </c>
      <c r="H319" s="3">
        <v>90</v>
      </c>
      <c r="I319" s="3">
        <v>1</v>
      </c>
      <c r="J319" s="3">
        <v>1</v>
      </c>
      <c r="K319" s="3">
        <v>0</v>
      </c>
      <c r="L319" s="3">
        <v>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</row>
    <row r="320" spans="1:31">
      <c r="A320" s="3" t="s">
        <v>555</v>
      </c>
      <c r="B320" s="3">
        <v>21</v>
      </c>
      <c r="C320" s="3" t="s">
        <v>270</v>
      </c>
      <c r="D320" s="3" t="s">
        <v>555</v>
      </c>
      <c r="F320" s="3">
        <v>27</v>
      </c>
      <c r="G320" s="3" t="s">
        <v>270</v>
      </c>
      <c r="H320" s="3">
        <v>0</v>
      </c>
      <c r="I320" s="3">
        <v>0</v>
      </c>
      <c r="J320" s="3">
        <v>0</v>
      </c>
      <c r="K320" s="3">
        <v>0</v>
      </c>
      <c r="L320" s="3">
        <v>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</row>
    <row r="321" spans="1:17">
      <c r="A321" s="3" t="s">
        <v>556</v>
      </c>
      <c r="B321" s="3">
        <v>2</v>
      </c>
      <c r="C321" s="3" t="s">
        <v>271</v>
      </c>
      <c r="D321" s="3" t="s">
        <v>556</v>
      </c>
      <c r="F321" s="3">
        <v>27</v>
      </c>
      <c r="G321" s="3" t="s">
        <v>271</v>
      </c>
      <c r="H321" s="3">
        <v>0</v>
      </c>
      <c r="I321" s="3">
        <v>0</v>
      </c>
      <c r="J321" s="3">
        <v>0</v>
      </c>
      <c r="K321" s="3">
        <v>0</v>
      </c>
      <c r="L321" s="3">
        <v>0</v>
      </c>
      <c r="M321" s="3">
        <v>1</v>
      </c>
      <c r="N321" s="3">
        <v>0</v>
      </c>
      <c r="O321" s="3">
        <v>0</v>
      </c>
      <c r="P321" s="3">
        <v>0</v>
      </c>
      <c r="Q321" s="3">
        <v>0</v>
      </c>
    </row>
    <row r="322" spans="1:17">
      <c r="A322" s="3" t="s">
        <v>523</v>
      </c>
      <c r="B322" s="3">
        <v>3</v>
      </c>
      <c r="C322" s="3" t="s">
        <v>271</v>
      </c>
      <c r="D322" s="3" t="s">
        <v>523</v>
      </c>
      <c r="F322" s="3">
        <v>26</v>
      </c>
      <c r="G322" s="3" t="s">
        <v>271</v>
      </c>
      <c r="H322" s="3">
        <v>90</v>
      </c>
      <c r="I322" s="3">
        <v>1</v>
      </c>
      <c r="J322" s="3">
        <v>1</v>
      </c>
      <c r="K322" s="3">
        <v>0</v>
      </c>
      <c r="L322" s="3">
        <v>0</v>
      </c>
      <c r="M322" s="3">
        <v>0</v>
      </c>
      <c r="N322" s="3">
        <v>1</v>
      </c>
      <c r="O322" s="3">
        <v>0</v>
      </c>
      <c r="P322" s="3">
        <v>0</v>
      </c>
      <c r="Q322" s="3">
        <v>0</v>
      </c>
    </row>
    <row r="323" spans="1:17">
      <c r="A323" s="3" t="s">
        <v>560</v>
      </c>
      <c r="B323" s="3">
        <v>4</v>
      </c>
      <c r="C323" s="3" t="s">
        <v>271</v>
      </c>
      <c r="D323" s="3" t="s">
        <v>560</v>
      </c>
      <c r="F323" s="3">
        <v>22</v>
      </c>
      <c r="G323" s="3" t="s">
        <v>271</v>
      </c>
      <c r="H323" s="3">
        <v>0</v>
      </c>
      <c r="I323" s="3">
        <v>0</v>
      </c>
      <c r="J323" s="3">
        <v>0</v>
      </c>
      <c r="K323" s="3">
        <v>0</v>
      </c>
      <c r="L323" s="3">
        <v>0</v>
      </c>
      <c r="M323" s="3">
        <v>0</v>
      </c>
      <c r="N323" s="3">
        <v>0</v>
      </c>
      <c r="O323" s="3">
        <v>0</v>
      </c>
      <c r="P323" s="3">
        <v>0</v>
      </c>
      <c r="Q323" s="3">
        <v>0</v>
      </c>
    </row>
    <row r="324" spans="1:17">
      <c r="A324" s="3" t="s">
        <v>272</v>
      </c>
      <c r="B324" s="3">
        <v>5</v>
      </c>
      <c r="C324" s="3" t="s">
        <v>271</v>
      </c>
      <c r="D324" s="3" t="s">
        <v>272</v>
      </c>
      <c r="F324" s="3">
        <v>27</v>
      </c>
      <c r="G324" s="3" t="s">
        <v>271</v>
      </c>
      <c r="H324" s="3">
        <v>90</v>
      </c>
      <c r="I324" s="3">
        <v>1</v>
      </c>
      <c r="J324" s="3">
        <v>1</v>
      </c>
      <c r="K324" s="3">
        <v>0</v>
      </c>
      <c r="L324" s="3">
        <v>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</row>
    <row r="325" spans="1:17">
      <c r="A325" s="3" t="s">
        <v>559</v>
      </c>
      <c r="B325" s="3">
        <v>6</v>
      </c>
      <c r="C325" s="3" t="s">
        <v>271</v>
      </c>
      <c r="D325" s="3" t="s">
        <v>559</v>
      </c>
      <c r="F325" s="3">
        <v>29</v>
      </c>
      <c r="G325" s="3" t="s">
        <v>271</v>
      </c>
      <c r="H325" s="3">
        <v>0</v>
      </c>
      <c r="I325" s="3">
        <v>0</v>
      </c>
      <c r="J325" s="3">
        <v>0</v>
      </c>
      <c r="K325" s="3">
        <v>0</v>
      </c>
      <c r="L325" s="3">
        <v>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</row>
    <row r="326" spans="1:17">
      <c r="A326" s="3" t="s">
        <v>557</v>
      </c>
      <c r="B326" s="3">
        <v>20</v>
      </c>
      <c r="C326" s="3" t="s">
        <v>271</v>
      </c>
      <c r="D326" s="3" t="s">
        <v>557</v>
      </c>
      <c r="F326" s="3">
        <v>22</v>
      </c>
      <c r="G326" s="3" t="s">
        <v>271</v>
      </c>
      <c r="H326" s="3">
        <v>79</v>
      </c>
      <c r="I326" s="3">
        <v>1</v>
      </c>
      <c r="J326" s="3">
        <v>1</v>
      </c>
      <c r="K326" s="3">
        <v>0</v>
      </c>
      <c r="L326" s="3">
        <v>1</v>
      </c>
      <c r="M326" s="3">
        <v>0</v>
      </c>
      <c r="N326" s="3">
        <v>0</v>
      </c>
      <c r="O326" s="3">
        <v>1</v>
      </c>
      <c r="P326" s="3">
        <v>0</v>
      </c>
      <c r="Q326" s="3">
        <v>0</v>
      </c>
    </row>
    <row r="327" spans="1:17">
      <c r="A327" s="3" t="s">
        <v>558</v>
      </c>
      <c r="B327" s="3">
        <v>28</v>
      </c>
      <c r="C327" s="3" t="s">
        <v>271</v>
      </c>
      <c r="D327" s="3" t="s">
        <v>558</v>
      </c>
      <c r="F327" s="3">
        <v>22</v>
      </c>
      <c r="G327" s="3" t="s">
        <v>271</v>
      </c>
      <c r="H327" s="3">
        <v>11</v>
      </c>
      <c r="I327" s="3">
        <v>1</v>
      </c>
      <c r="J327" s="3">
        <v>0</v>
      </c>
      <c r="K327" s="3">
        <v>1</v>
      </c>
      <c r="L327" s="3">
        <v>0</v>
      </c>
      <c r="M327" s="3">
        <v>1</v>
      </c>
      <c r="N327" s="3">
        <v>0</v>
      </c>
      <c r="O327" s="3">
        <v>0</v>
      </c>
      <c r="P327" s="3">
        <v>0</v>
      </c>
      <c r="Q327" s="3">
        <v>0</v>
      </c>
    </row>
    <row r="328" spans="1:17">
      <c r="A328" s="3" t="s">
        <v>561</v>
      </c>
      <c r="B328" s="3">
        <v>29</v>
      </c>
      <c r="C328" s="3" t="s">
        <v>271</v>
      </c>
      <c r="D328" s="3" t="s">
        <v>561</v>
      </c>
      <c r="F328" s="3">
        <v>30</v>
      </c>
      <c r="G328" s="3" t="s">
        <v>271</v>
      </c>
      <c r="H328" s="3">
        <v>0</v>
      </c>
      <c r="I328" s="3">
        <v>0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</row>
    <row r="329" spans="1:17">
      <c r="A329" s="3" t="s">
        <v>562</v>
      </c>
      <c r="B329" s="3">
        <v>7</v>
      </c>
      <c r="C329" s="3" t="s">
        <v>273</v>
      </c>
      <c r="D329" s="3" t="s">
        <v>562</v>
      </c>
      <c r="F329" s="3">
        <v>23</v>
      </c>
      <c r="G329" s="3" t="s">
        <v>273</v>
      </c>
      <c r="H329" s="3">
        <v>0</v>
      </c>
      <c r="I329" s="3">
        <v>0</v>
      </c>
      <c r="J329" s="3">
        <v>0</v>
      </c>
      <c r="K329" s="3">
        <v>0</v>
      </c>
      <c r="L329" s="3">
        <v>0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</row>
    <row r="330" spans="1:17">
      <c r="A330" s="3" t="s">
        <v>563</v>
      </c>
      <c r="B330" s="3">
        <v>8</v>
      </c>
      <c r="C330" s="3" t="s">
        <v>273</v>
      </c>
      <c r="D330" s="3" t="s">
        <v>563</v>
      </c>
      <c r="F330" s="3">
        <v>29</v>
      </c>
      <c r="G330" s="3" t="s">
        <v>273</v>
      </c>
      <c r="H330" s="3">
        <v>84</v>
      </c>
      <c r="I330" s="3">
        <v>1</v>
      </c>
      <c r="J330" s="3">
        <v>1</v>
      </c>
      <c r="K330" s="3">
        <v>0</v>
      </c>
      <c r="L330" s="3">
        <v>1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</row>
    <row r="331" spans="1:17">
      <c r="A331" s="3" t="s">
        <v>564</v>
      </c>
      <c r="B331" s="3">
        <v>10</v>
      </c>
      <c r="C331" s="3" t="s">
        <v>273</v>
      </c>
      <c r="D331" s="3" t="s">
        <v>564</v>
      </c>
      <c r="F331" s="3">
        <v>31</v>
      </c>
      <c r="G331" s="3" t="s">
        <v>273</v>
      </c>
      <c r="H331" s="3">
        <v>90</v>
      </c>
      <c r="I331" s="3">
        <v>1</v>
      </c>
      <c r="J331" s="3">
        <v>1</v>
      </c>
      <c r="K331" s="3">
        <v>0</v>
      </c>
      <c r="L331" s="3">
        <v>0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</row>
    <row r="332" spans="1:17">
      <c r="A332" s="3" t="s">
        <v>565</v>
      </c>
      <c r="B332" s="3">
        <v>11</v>
      </c>
      <c r="C332" s="3" t="s">
        <v>273</v>
      </c>
      <c r="D332" s="3" t="s">
        <v>565</v>
      </c>
      <c r="F332" s="3">
        <v>29</v>
      </c>
      <c r="G332" s="3" t="s">
        <v>273</v>
      </c>
      <c r="H332" s="3">
        <v>80</v>
      </c>
      <c r="I332" s="3">
        <v>1</v>
      </c>
      <c r="J332" s="3">
        <v>1</v>
      </c>
      <c r="K332" s="3">
        <v>0</v>
      </c>
      <c r="L332" s="3">
        <v>1</v>
      </c>
      <c r="M332" s="3">
        <v>0</v>
      </c>
      <c r="N332" s="3">
        <v>1</v>
      </c>
      <c r="O332" s="3">
        <v>0</v>
      </c>
      <c r="P332" s="3">
        <v>0</v>
      </c>
      <c r="Q332" s="3">
        <v>0</v>
      </c>
    </row>
    <row r="333" spans="1:17">
      <c r="A333" s="3" t="s">
        <v>566</v>
      </c>
      <c r="B333" s="3">
        <v>14</v>
      </c>
      <c r="C333" s="3" t="s">
        <v>273</v>
      </c>
      <c r="D333" s="3" t="s">
        <v>566</v>
      </c>
      <c r="F333" s="3">
        <v>30</v>
      </c>
      <c r="G333" s="3" t="s">
        <v>273</v>
      </c>
      <c r="H333" s="3">
        <v>10</v>
      </c>
      <c r="I333" s="3">
        <v>1</v>
      </c>
      <c r="J333" s="3">
        <v>0</v>
      </c>
      <c r="K333" s="3">
        <v>1</v>
      </c>
      <c r="L333" s="3">
        <v>0</v>
      </c>
      <c r="M333" s="3">
        <v>1</v>
      </c>
      <c r="N333" s="3">
        <v>0</v>
      </c>
      <c r="O333" s="3">
        <v>0</v>
      </c>
      <c r="P333" s="3">
        <v>0</v>
      </c>
      <c r="Q333" s="3">
        <v>0</v>
      </c>
    </row>
    <row r="334" spans="1:17">
      <c r="A334" s="3" t="s">
        <v>571</v>
      </c>
      <c r="B334" s="3">
        <v>15</v>
      </c>
      <c r="C334" s="3" t="s">
        <v>273</v>
      </c>
      <c r="D334" s="3" t="s">
        <v>571</v>
      </c>
      <c r="F334" s="3">
        <v>24</v>
      </c>
      <c r="G334" s="3" t="s">
        <v>273</v>
      </c>
      <c r="H334" s="3">
        <v>0</v>
      </c>
      <c r="I334" s="3">
        <v>0</v>
      </c>
      <c r="J334" s="3">
        <v>0</v>
      </c>
      <c r="K334" s="3">
        <v>0</v>
      </c>
      <c r="L334" s="3">
        <v>0</v>
      </c>
      <c r="M334" s="3">
        <v>0</v>
      </c>
      <c r="N334" s="3">
        <v>0</v>
      </c>
      <c r="O334" s="3">
        <v>0</v>
      </c>
      <c r="P334" s="3">
        <v>0</v>
      </c>
      <c r="Q334" s="3">
        <v>0</v>
      </c>
    </row>
    <row r="335" spans="1:17">
      <c r="A335" s="3" t="s">
        <v>567</v>
      </c>
      <c r="B335" s="3">
        <v>17</v>
      </c>
      <c r="C335" s="3" t="s">
        <v>273</v>
      </c>
      <c r="D335" s="3" t="s">
        <v>567</v>
      </c>
      <c r="F335" s="3">
        <v>26</v>
      </c>
      <c r="G335" s="3" t="s">
        <v>273</v>
      </c>
      <c r="H335" s="3">
        <v>90</v>
      </c>
      <c r="I335" s="3">
        <v>1</v>
      </c>
      <c r="J335" s="3">
        <v>1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0</v>
      </c>
    </row>
    <row r="336" spans="1:17">
      <c r="A336" s="3" t="s">
        <v>568</v>
      </c>
      <c r="B336" s="3">
        <v>23</v>
      </c>
      <c r="C336" s="3" t="s">
        <v>273</v>
      </c>
      <c r="D336" s="3" t="s">
        <v>568</v>
      </c>
      <c r="F336" s="3">
        <v>28</v>
      </c>
      <c r="G336" s="3" t="s">
        <v>273</v>
      </c>
      <c r="H336" s="3">
        <v>90</v>
      </c>
      <c r="I336" s="3">
        <v>1</v>
      </c>
      <c r="J336" s="3">
        <v>1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0</v>
      </c>
      <c r="Q336" s="3">
        <v>0</v>
      </c>
    </row>
    <row r="337" spans="1:31">
      <c r="A337" s="3" t="s">
        <v>573</v>
      </c>
      <c r="B337" s="3">
        <v>25</v>
      </c>
      <c r="C337" s="3" t="s">
        <v>273</v>
      </c>
      <c r="D337" s="3" t="s">
        <v>573</v>
      </c>
      <c r="F337" s="3">
        <v>28</v>
      </c>
      <c r="G337" s="3" t="s">
        <v>273</v>
      </c>
      <c r="H337" s="3">
        <v>0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</row>
    <row r="338" spans="1:31">
      <c r="A338" s="3" t="s">
        <v>572</v>
      </c>
      <c r="B338" s="3">
        <v>26</v>
      </c>
      <c r="C338" s="3" t="s">
        <v>273</v>
      </c>
      <c r="D338" s="3" t="s">
        <v>572</v>
      </c>
      <c r="F338" s="3">
        <v>19</v>
      </c>
      <c r="G338" s="3" t="s">
        <v>273</v>
      </c>
      <c r="H338" s="3">
        <v>0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</row>
    <row r="339" spans="1:31">
      <c r="A339" s="3" t="s">
        <v>569</v>
      </c>
      <c r="B339" s="3">
        <v>27</v>
      </c>
      <c r="C339" s="3" t="s">
        <v>273</v>
      </c>
      <c r="D339" s="3" t="s">
        <v>569</v>
      </c>
      <c r="F339" s="3">
        <v>26</v>
      </c>
      <c r="G339" s="3" t="s">
        <v>273</v>
      </c>
      <c r="H339" s="3">
        <v>0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</row>
    <row r="340" spans="1:31">
      <c r="A340" s="3" t="s">
        <v>570</v>
      </c>
      <c r="B340" s="3">
        <v>30</v>
      </c>
      <c r="C340" s="3" t="s">
        <v>273</v>
      </c>
      <c r="D340" s="3" t="s">
        <v>570</v>
      </c>
      <c r="F340" s="3">
        <v>19</v>
      </c>
      <c r="G340" s="3" t="s">
        <v>273</v>
      </c>
      <c r="H340" s="3">
        <v>0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</row>
    <row r="341" spans="1:31">
      <c r="A341" s="3" t="s">
        <v>574</v>
      </c>
      <c r="B341" s="3">
        <v>9</v>
      </c>
      <c r="C341" s="3" t="s">
        <v>3</v>
      </c>
      <c r="D341" s="3" t="s">
        <v>574</v>
      </c>
      <c r="F341" s="3">
        <v>28</v>
      </c>
      <c r="G341" s="3" t="s">
        <v>3</v>
      </c>
      <c r="H341" s="3">
        <v>0</v>
      </c>
      <c r="I341" s="3">
        <v>0</v>
      </c>
      <c r="J341" s="3">
        <v>0</v>
      </c>
      <c r="K341" s="3">
        <v>0</v>
      </c>
      <c r="L341" s="3">
        <v>0</v>
      </c>
      <c r="M341" s="3">
        <v>1</v>
      </c>
      <c r="N341" s="3">
        <v>0</v>
      </c>
      <c r="O341" s="3">
        <v>0</v>
      </c>
      <c r="P341" s="3">
        <v>0</v>
      </c>
      <c r="Q341" s="3">
        <v>0</v>
      </c>
    </row>
    <row r="342" spans="1:31">
      <c r="A342" s="3" t="s">
        <v>577</v>
      </c>
      <c r="B342" s="3">
        <v>13</v>
      </c>
      <c r="C342" s="3" t="s">
        <v>3</v>
      </c>
      <c r="D342" s="3" t="s">
        <v>577</v>
      </c>
      <c r="F342" s="3">
        <v>35</v>
      </c>
      <c r="G342" s="3" t="s">
        <v>3</v>
      </c>
      <c r="H342" s="3">
        <v>0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</row>
    <row r="343" spans="1:31">
      <c r="A343" s="3" t="s">
        <v>212</v>
      </c>
      <c r="B343" s="3">
        <v>18</v>
      </c>
      <c r="C343" s="3" t="s">
        <v>3</v>
      </c>
      <c r="D343" s="3" t="s">
        <v>212</v>
      </c>
      <c r="F343" s="3">
        <v>27</v>
      </c>
      <c r="G343" s="3" t="s">
        <v>3</v>
      </c>
      <c r="H343" s="3">
        <v>90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</row>
    <row r="344" spans="1:31">
      <c r="A344" s="3" t="s">
        <v>575</v>
      </c>
      <c r="B344" s="3">
        <v>19</v>
      </c>
      <c r="C344" s="3" t="s">
        <v>3</v>
      </c>
      <c r="D344" s="3" t="s">
        <v>575</v>
      </c>
      <c r="F344" s="3">
        <v>24</v>
      </c>
      <c r="G344" s="3" t="s">
        <v>3</v>
      </c>
      <c r="H344" s="3">
        <v>6</v>
      </c>
      <c r="I344" s="3">
        <v>1</v>
      </c>
      <c r="J344" s="3">
        <v>0</v>
      </c>
      <c r="K344" s="3">
        <v>1</v>
      </c>
      <c r="L344" s="3">
        <v>0</v>
      </c>
      <c r="M344" s="3">
        <v>1</v>
      </c>
      <c r="N344" s="3">
        <v>0</v>
      </c>
      <c r="O344" s="3">
        <v>0</v>
      </c>
      <c r="P344" s="3">
        <v>0</v>
      </c>
      <c r="Q344" s="3">
        <v>0</v>
      </c>
    </row>
    <row r="345" spans="1:31">
      <c r="A345" s="3" t="s">
        <v>576</v>
      </c>
      <c r="B345" s="3">
        <v>24</v>
      </c>
      <c r="C345" s="3" t="s">
        <v>3</v>
      </c>
      <c r="D345" s="3" t="s">
        <v>576</v>
      </c>
      <c r="F345" s="3">
        <v>29</v>
      </c>
      <c r="G345" s="3" t="s">
        <v>3</v>
      </c>
    </row>
    <row r="348" spans="1:31">
      <c r="D348" s="3" t="s">
        <v>554</v>
      </c>
      <c r="E348" s="3" t="s">
        <v>357</v>
      </c>
      <c r="F348" s="3" t="s">
        <v>555</v>
      </c>
      <c r="G348" s="3" t="s">
        <v>556</v>
      </c>
      <c r="H348" s="3" t="s">
        <v>523</v>
      </c>
      <c r="I348" s="3" t="s">
        <v>560</v>
      </c>
      <c r="J348" s="3" t="s">
        <v>272</v>
      </c>
      <c r="K348" s="3" t="s">
        <v>559</v>
      </c>
      <c r="L348" s="3" t="s">
        <v>557</v>
      </c>
      <c r="M348" s="3" t="s">
        <v>558</v>
      </c>
      <c r="N348" s="3" t="s">
        <v>561</v>
      </c>
      <c r="O348" s="3" t="s">
        <v>562</v>
      </c>
      <c r="P348" s="3" t="s">
        <v>563</v>
      </c>
      <c r="Q348" s="3" t="s">
        <v>564</v>
      </c>
      <c r="R348" s="3" t="s">
        <v>565</v>
      </c>
      <c r="S348" s="3" t="s">
        <v>566</v>
      </c>
      <c r="T348" s="3" t="s">
        <v>571</v>
      </c>
      <c r="U348" s="3" t="s">
        <v>567</v>
      </c>
      <c r="V348" s="3" t="s">
        <v>568</v>
      </c>
      <c r="W348" s="3" t="s">
        <v>573</v>
      </c>
      <c r="X348" s="3" t="s">
        <v>572</v>
      </c>
      <c r="Y348" s="3" t="s">
        <v>569</v>
      </c>
      <c r="Z348" s="3" t="s">
        <v>570</v>
      </c>
      <c r="AA348" s="3" t="s">
        <v>574</v>
      </c>
      <c r="AB348" s="3" t="s">
        <v>577</v>
      </c>
      <c r="AC348" s="3" t="s">
        <v>212</v>
      </c>
      <c r="AD348" s="3" t="s">
        <v>575</v>
      </c>
      <c r="AE348" s="3" t="s">
        <v>576</v>
      </c>
    </row>
    <row r="349" spans="1:31">
      <c r="D349" s="3">
        <v>1</v>
      </c>
      <c r="E349" s="3">
        <v>16</v>
      </c>
      <c r="F349" s="3">
        <v>21</v>
      </c>
      <c r="G349" s="3">
        <v>2</v>
      </c>
      <c r="H349" s="3">
        <v>3</v>
      </c>
      <c r="I349" s="3">
        <v>4</v>
      </c>
      <c r="J349" s="3">
        <v>5</v>
      </c>
      <c r="K349" s="3">
        <v>6</v>
      </c>
      <c r="L349" s="3">
        <v>20</v>
      </c>
      <c r="M349" s="3">
        <v>28</v>
      </c>
      <c r="N349" s="3">
        <v>29</v>
      </c>
      <c r="O349" s="3">
        <v>7</v>
      </c>
      <c r="P349" s="3">
        <v>8</v>
      </c>
      <c r="Q349" s="3">
        <v>10</v>
      </c>
      <c r="R349" s="3">
        <v>11</v>
      </c>
      <c r="S349" s="3">
        <v>14</v>
      </c>
      <c r="T349" s="3">
        <v>15</v>
      </c>
      <c r="U349" s="3">
        <v>17</v>
      </c>
      <c r="V349" s="3">
        <v>23</v>
      </c>
      <c r="W349" s="3">
        <v>25</v>
      </c>
      <c r="X349" s="3">
        <v>26</v>
      </c>
      <c r="Y349" s="3">
        <v>27</v>
      </c>
      <c r="Z349" s="3">
        <v>30</v>
      </c>
      <c r="AA349" s="3">
        <v>9</v>
      </c>
      <c r="AB349" s="3">
        <v>13</v>
      </c>
      <c r="AC349" s="3">
        <v>18</v>
      </c>
      <c r="AD349" s="3">
        <v>19</v>
      </c>
      <c r="AE349" s="3">
        <v>24</v>
      </c>
    </row>
    <row r="350" spans="1:31">
      <c r="D350" s="3" t="s">
        <v>270</v>
      </c>
      <c r="E350" s="3" t="s">
        <v>270</v>
      </c>
      <c r="F350" s="3" t="s">
        <v>270</v>
      </c>
      <c r="G350" s="3" t="s">
        <v>271</v>
      </c>
      <c r="H350" s="3" t="s">
        <v>271</v>
      </c>
      <c r="I350" s="3" t="s">
        <v>271</v>
      </c>
      <c r="J350" s="3" t="s">
        <v>271</v>
      </c>
      <c r="K350" s="3" t="s">
        <v>271</v>
      </c>
      <c r="L350" s="3" t="s">
        <v>271</v>
      </c>
      <c r="M350" s="3" t="s">
        <v>271</v>
      </c>
      <c r="N350" s="3" t="s">
        <v>271</v>
      </c>
      <c r="O350" s="3" t="s">
        <v>273</v>
      </c>
      <c r="P350" s="3" t="s">
        <v>273</v>
      </c>
      <c r="Q350" s="3" t="s">
        <v>273</v>
      </c>
      <c r="R350" s="3" t="s">
        <v>273</v>
      </c>
      <c r="S350" s="3" t="s">
        <v>273</v>
      </c>
      <c r="T350" s="3" t="s">
        <v>273</v>
      </c>
      <c r="U350" s="3" t="s">
        <v>273</v>
      </c>
      <c r="V350" s="3" t="s">
        <v>273</v>
      </c>
      <c r="W350" s="3" t="s">
        <v>273</v>
      </c>
      <c r="X350" s="3" t="s">
        <v>273</v>
      </c>
      <c r="Y350" s="3" t="s">
        <v>273</v>
      </c>
      <c r="Z350" s="3" t="s">
        <v>273</v>
      </c>
      <c r="AA350" s="3" t="s">
        <v>3</v>
      </c>
      <c r="AB350" s="3" t="s">
        <v>3</v>
      </c>
      <c r="AC350" s="3" t="s">
        <v>3</v>
      </c>
      <c r="AD350" s="3" t="s">
        <v>3</v>
      </c>
      <c r="AE350" s="3" t="s">
        <v>3</v>
      </c>
    </row>
    <row r="353" spans="1:17">
      <c r="A353" s="3" t="s">
        <v>579</v>
      </c>
      <c r="B353" s="3">
        <v>1</v>
      </c>
      <c r="C353" s="3" t="s">
        <v>270</v>
      </c>
      <c r="D353" s="3" t="s">
        <v>579</v>
      </c>
      <c r="F353" s="3">
        <v>29</v>
      </c>
      <c r="G353" s="3" t="s">
        <v>270</v>
      </c>
      <c r="H353" s="3">
        <v>90</v>
      </c>
      <c r="I353" s="3">
        <v>1</v>
      </c>
      <c r="J353" s="3">
        <v>1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</row>
    <row r="354" spans="1:17">
      <c r="A354" s="3" t="s">
        <v>580</v>
      </c>
      <c r="B354" s="3">
        <v>21</v>
      </c>
      <c r="C354" s="3" t="s">
        <v>270</v>
      </c>
      <c r="D354" s="3" t="s">
        <v>580</v>
      </c>
      <c r="F354" s="3">
        <v>25</v>
      </c>
      <c r="G354" s="3" t="s">
        <v>270</v>
      </c>
      <c r="H354" s="3">
        <v>0</v>
      </c>
      <c r="I354" s="3">
        <v>0</v>
      </c>
      <c r="J354" s="3">
        <v>0</v>
      </c>
      <c r="K354" s="3">
        <v>0</v>
      </c>
      <c r="L354" s="3">
        <v>0</v>
      </c>
      <c r="M354" s="3">
        <v>1</v>
      </c>
      <c r="N354" s="3">
        <v>0</v>
      </c>
      <c r="O354" s="3">
        <v>0</v>
      </c>
      <c r="P354" s="3">
        <v>0</v>
      </c>
      <c r="Q354" s="3">
        <v>0</v>
      </c>
    </row>
    <row r="355" spans="1:17">
      <c r="A355" s="3" t="s">
        <v>640</v>
      </c>
      <c r="B355" s="3">
        <v>32</v>
      </c>
      <c r="C355" s="3" t="s">
        <v>270</v>
      </c>
      <c r="D355" s="3" t="s">
        <v>640</v>
      </c>
      <c r="F355" s="3">
        <v>22</v>
      </c>
      <c r="G355" s="3" t="s">
        <v>270</v>
      </c>
      <c r="H355" s="3">
        <v>0</v>
      </c>
      <c r="I355" s="3">
        <v>0</v>
      </c>
      <c r="J355" s="3">
        <v>0</v>
      </c>
      <c r="K355" s="3">
        <v>0</v>
      </c>
      <c r="L355" s="3">
        <v>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</row>
    <row r="356" spans="1:17">
      <c r="A356" s="3" t="s">
        <v>581</v>
      </c>
      <c r="B356" s="3">
        <v>33</v>
      </c>
      <c r="C356" s="3" t="s">
        <v>270</v>
      </c>
      <c r="D356" s="3" t="s">
        <v>581</v>
      </c>
      <c r="F356" s="3">
        <v>24</v>
      </c>
      <c r="G356" s="3" t="s">
        <v>270</v>
      </c>
      <c r="H356" s="3">
        <v>0</v>
      </c>
      <c r="I356" s="3">
        <v>0</v>
      </c>
      <c r="J356" s="3">
        <v>0</v>
      </c>
      <c r="K356" s="3">
        <v>0</v>
      </c>
      <c r="L356" s="3">
        <v>0</v>
      </c>
      <c r="M356" s="3">
        <v>0</v>
      </c>
      <c r="N356" s="3">
        <v>0</v>
      </c>
      <c r="O356" s="3">
        <v>0</v>
      </c>
      <c r="P356" s="3">
        <v>0</v>
      </c>
      <c r="Q356" s="3">
        <v>0</v>
      </c>
    </row>
    <row r="357" spans="1:17">
      <c r="A357" s="3" t="s">
        <v>582</v>
      </c>
      <c r="B357" s="3">
        <v>2</v>
      </c>
      <c r="C357" s="3" t="s">
        <v>271</v>
      </c>
      <c r="D357" s="3" t="s">
        <v>582</v>
      </c>
      <c r="F357" s="3">
        <v>28</v>
      </c>
      <c r="G357" s="3" t="s">
        <v>271</v>
      </c>
      <c r="H357" s="3">
        <v>90</v>
      </c>
      <c r="I357" s="3">
        <v>1</v>
      </c>
      <c r="J357" s="3">
        <v>1</v>
      </c>
      <c r="K357" s="3">
        <v>0</v>
      </c>
      <c r="L357" s="3">
        <v>0</v>
      </c>
      <c r="M357" s="3">
        <v>0</v>
      </c>
      <c r="N357" s="3">
        <v>0</v>
      </c>
      <c r="O357" s="3">
        <v>0</v>
      </c>
      <c r="P357" s="3">
        <v>0</v>
      </c>
      <c r="Q357" s="3">
        <v>0</v>
      </c>
    </row>
    <row r="358" spans="1:17">
      <c r="A358" s="3" t="s">
        <v>592</v>
      </c>
      <c r="B358" s="3">
        <v>4</v>
      </c>
      <c r="C358" s="3" t="s">
        <v>271</v>
      </c>
      <c r="D358" s="3" t="s">
        <v>592</v>
      </c>
      <c r="F358" s="3">
        <v>32</v>
      </c>
      <c r="G358" s="3" t="s">
        <v>271</v>
      </c>
      <c r="H358" s="3">
        <v>0</v>
      </c>
      <c r="I358" s="3">
        <v>0</v>
      </c>
      <c r="J358" s="3">
        <v>0</v>
      </c>
      <c r="K358" s="3">
        <v>0</v>
      </c>
      <c r="L358" s="3">
        <v>0</v>
      </c>
      <c r="M358" s="3">
        <v>0</v>
      </c>
      <c r="N358" s="3">
        <v>0</v>
      </c>
      <c r="O358" s="3">
        <v>0</v>
      </c>
      <c r="P358" s="3">
        <v>0</v>
      </c>
      <c r="Q358" s="3">
        <v>0</v>
      </c>
    </row>
    <row r="359" spans="1:17">
      <c r="A359" s="3" t="s">
        <v>583</v>
      </c>
      <c r="B359" s="3">
        <v>5</v>
      </c>
      <c r="C359" s="3" t="s">
        <v>271</v>
      </c>
      <c r="D359" s="3" t="s">
        <v>583</v>
      </c>
      <c r="F359" s="3">
        <v>27</v>
      </c>
      <c r="G359" s="3" t="s">
        <v>271</v>
      </c>
      <c r="H359" s="3">
        <v>0</v>
      </c>
      <c r="I359" s="3">
        <v>0</v>
      </c>
      <c r="J359" s="3">
        <v>0</v>
      </c>
      <c r="K359" s="3">
        <v>0</v>
      </c>
      <c r="L359" s="3">
        <v>0</v>
      </c>
      <c r="M359" s="3">
        <v>1</v>
      </c>
      <c r="N359" s="3">
        <v>0</v>
      </c>
      <c r="O359" s="3">
        <v>0</v>
      </c>
      <c r="P359" s="3">
        <v>0</v>
      </c>
      <c r="Q359" s="3">
        <v>0</v>
      </c>
    </row>
    <row r="360" spans="1:17">
      <c r="A360" s="3" t="s">
        <v>584</v>
      </c>
      <c r="B360" s="3">
        <v>6</v>
      </c>
      <c r="C360" s="3" t="s">
        <v>271</v>
      </c>
      <c r="D360" s="3" t="s">
        <v>584</v>
      </c>
      <c r="F360" s="3">
        <v>23</v>
      </c>
      <c r="G360" s="3" t="s">
        <v>271</v>
      </c>
      <c r="H360" s="3">
        <v>90</v>
      </c>
      <c r="I360" s="3">
        <v>1</v>
      </c>
      <c r="J360" s="3">
        <v>1</v>
      </c>
      <c r="K360" s="3">
        <v>0</v>
      </c>
      <c r="L360" s="3">
        <v>0</v>
      </c>
      <c r="M360" s="3">
        <v>0</v>
      </c>
      <c r="N360" s="3">
        <v>0</v>
      </c>
      <c r="O360" s="3">
        <v>1</v>
      </c>
      <c r="P360" s="3">
        <v>0</v>
      </c>
      <c r="Q360" s="3">
        <v>0</v>
      </c>
    </row>
    <row r="361" spans="1:17">
      <c r="A361" s="3" t="s">
        <v>585</v>
      </c>
      <c r="B361" s="3">
        <v>7</v>
      </c>
      <c r="C361" s="3" t="s">
        <v>271</v>
      </c>
      <c r="D361" s="3" t="s">
        <v>585</v>
      </c>
      <c r="F361" s="3">
        <v>34</v>
      </c>
      <c r="G361" s="3" t="s">
        <v>271</v>
      </c>
      <c r="H361" s="3">
        <v>6</v>
      </c>
      <c r="I361" s="3">
        <v>1</v>
      </c>
      <c r="J361" s="3">
        <v>0</v>
      </c>
      <c r="K361" s="3">
        <v>1</v>
      </c>
      <c r="L361" s="3">
        <v>0</v>
      </c>
      <c r="M361" s="3">
        <v>1</v>
      </c>
      <c r="N361" s="3">
        <v>0</v>
      </c>
      <c r="O361" s="3">
        <v>0</v>
      </c>
      <c r="P361" s="3">
        <v>0</v>
      </c>
      <c r="Q361" s="3">
        <v>0</v>
      </c>
    </row>
    <row r="362" spans="1:17">
      <c r="A362" s="3" t="s">
        <v>586</v>
      </c>
      <c r="B362" s="3">
        <v>16</v>
      </c>
      <c r="C362" s="3" t="s">
        <v>271</v>
      </c>
      <c r="D362" s="3" t="s">
        <v>586</v>
      </c>
      <c r="F362" s="3">
        <v>27</v>
      </c>
      <c r="G362" s="3" t="s">
        <v>271</v>
      </c>
      <c r="H362" s="3">
        <v>90</v>
      </c>
      <c r="I362" s="3">
        <v>1</v>
      </c>
      <c r="J362" s="3">
        <v>1</v>
      </c>
      <c r="K362" s="3">
        <v>0</v>
      </c>
      <c r="L362" s="3">
        <v>0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</row>
    <row r="363" spans="1:17">
      <c r="A363" s="3" t="s">
        <v>591</v>
      </c>
      <c r="B363" s="3">
        <v>17</v>
      </c>
      <c r="C363" s="3" t="s">
        <v>271</v>
      </c>
      <c r="D363" s="3" t="s">
        <v>591</v>
      </c>
      <c r="F363" s="3">
        <v>32</v>
      </c>
      <c r="G363" s="3" t="s">
        <v>271</v>
      </c>
      <c r="H363" s="3">
        <v>0</v>
      </c>
      <c r="I363" s="3">
        <v>0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</v>
      </c>
      <c r="P363" s="3">
        <v>0</v>
      </c>
      <c r="Q363" s="3">
        <v>0</v>
      </c>
    </row>
    <row r="364" spans="1:17">
      <c r="A364" s="3" t="s">
        <v>589</v>
      </c>
      <c r="B364" s="3">
        <v>19</v>
      </c>
      <c r="C364" s="3" t="s">
        <v>271</v>
      </c>
      <c r="D364" s="3" t="s">
        <v>589</v>
      </c>
      <c r="F364" s="3">
        <v>36</v>
      </c>
      <c r="G364" s="3" t="s">
        <v>271</v>
      </c>
      <c r="H364" s="3">
        <v>0</v>
      </c>
      <c r="I364" s="3">
        <v>0</v>
      </c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>
        <v>0</v>
      </c>
      <c r="P364" s="3">
        <v>0</v>
      </c>
      <c r="Q364" s="3">
        <v>0</v>
      </c>
    </row>
    <row r="365" spans="1:17">
      <c r="A365" s="3" t="s">
        <v>590</v>
      </c>
      <c r="B365" s="3">
        <v>24</v>
      </c>
      <c r="C365" s="3" t="s">
        <v>271</v>
      </c>
      <c r="D365" s="3" t="s">
        <v>590</v>
      </c>
      <c r="F365" s="3">
        <v>23</v>
      </c>
      <c r="G365" s="3" t="s">
        <v>271</v>
      </c>
      <c r="H365" s="3">
        <v>0</v>
      </c>
      <c r="I365" s="3">
        <v>0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</row>
    <row r="366" spans="1:17">
      <c r="A366" s="3" t="s">
        <v>587</v>
      </c>
      <c r="B366" s="3">
        <v>26</v>
      </c>
      <c r="C366" s="3" t="s">
        <v>271</v>
      </c>
      <c r="D366" s="3" t="s">
        <v>587</v>
      </c>
      <c r="F366" s="3">
        <v>26</v>
      </c>
      <c r="G366" s="3" t="s">
        <v>271</v>
      </c>
      <c r="H366" s="3">
        <v>90</v>
      </c>
      <c r="I366" s="3">
        <v>1</v>
      </c>
      <c r="J366" s="3">
        <v>1</v>
      </c>
      <c r="K366" s="3">
        <v>0</v>
      </c>
      <c r="L366" s="3">
        <v>0</v>
      </c>
      <c r="M366" s="3">
        <v>0</v>
      </c>
      <c r="N366" s="3">
        <v>0</v>
      </c>
      <c r="O366" s="3">
        <v>0</v>
      </c>
      <c r="P366" s="3">
        <v>0</v>
      </c>
      <c r="Q366" s="3">
        <v>0</v>
      </c>
    </row>
    <row r="367" spans="1:17">
      <c r="A367" s="3" t="s">
        <v>588</v>
      </c>
      <c r="B367" s="3">
        <v>41</v>
      </c>
      <c r="C367" s="3" t="s">
        <v>271</v>
      </c>
      <c r="D367" s="3" t="s">
        <v>588</v>
      </c>
      <c r="F367" s="3">
        <v>38</v>
      </c>
      <c r="G367" s="3" t="s">
        <v>271</v>
      </c>
      <c r="H367" s="3">
        <v>90</v>
      </c>
      <c r="I367" s="3">
        <v>1</v>
      </c>
      <c r="J367" s="3">
        <v>1</v>
      </c>
      <c r="K367" s="3">
        <v>0</v>
      </c>
      <c r="L367" s="3">
        <v>0</v>
      </c>
      <c r="M367" s="3">
        <v>0</v>
      </c>
      <c r="N367" s="3">
        <v>0</v>
      </c>
      <c r="O367" s="3">
        <v>0</v>
      </c>
      <c r="P367" s="3">
        <v>0</v>
      </c>
      <c r="Q367" s="3">
        <v>0</v>
      </c>
    </row>
    <row r="368" spans="1:17">
      <c r="A368" s="3" t="s">
        <v>593</v>
      </c>
      <c r="B368" s="3">
        <v>8</v>
      </c>
      <c r="C368" s="3" t="s">
        <v>273</v>
      </c>
      <c r="D368" s="3" t="s">
        <v>593</v>
      </c>
      <c r="F368" s="3">
        <v>22</v>
      </c>
      <c r="G368" s="3" t="s">
        <v>273</v>
      </c>
      <c r="H368" s="3">
        <v>0</v>
      </c>
      <c r="I368" s="3">
        <v>0</v>
      </c>
      <c r="J368" s="3">
        <v>0</v>
      </c>
      <c r="K368" s="3">
        <v>0</v>
      </c>
      <c r="L368" s="3">
        <v>0</v>
      </c>
      <c r="M368" s="3">
        <v>1</v>
      </c>
      <c r="N368" s="3">
        <v>0</v>
      </c>
      <c r="O368" s="3">
        <v>0</v>
      </c>
      <c r="P368" s="3">
        <v>0</v>
      </c>
      <c r="Q368" s="3">
        <v>0</v>
      </c>
    </row>
    <row r="369" spans="1:17">
      <c r="A369" s="3" t="s">
        <v>594</v>
      </c>
      <c r="B369" s="3">
        <v>10</v>
      </c>
      <c r="C369" s="3" t="s">
        <v>273</v>
      </c>
      <c r="D369" s="3" t="s">
        <v>594</v>
      </c>
      <c r="F369" s="3">
        <v>23</v>
      </c>
      <c r="G369" s="3" t="s">
        <v>273</v>
      </c>
      <c r="H369" s="3">
        <v>90</v>
      </c>
      <c r="I369" s="3">
        <v>1</v>
      </c>
      <c r="J369" s="3">
        <v>1</v>
      </c>
      <c r="K369" s="3">
        <v>0</v>
      </c>
      <c r="L369" s="3">
        <v>0</v>
      </c>
      <c r="M369" s="3">
        <v>0</v>
      </c>
      <c r="N369" s="3">
        <v>0</v>
      </c>
      <c r="O369" s="3">
        <v>0</v>
      </c>
      <c r="P369" s="3">
        <v>0</v>
      </c>
      <c r="Q369" s="3">
        <v>0</v>
      </c>
    </row>
    <row r="370" spans="1:17">
      <c r="A370" s="3" t="s">
        <v>595</v>
      </c>
      <c r="B370" s="3">
        <v>13</v>
      </c>
      <c r="C370" s="3" t="s">
        <v>273</v>
      </c>
      <c r="D370" s="3" t="s">
        <v>595</v>
      </c>
      <c r="F370" s="3">
        <v>21</v>
      </c>
      <c r="G370" s="3" t="s">
        <v>273</v>
      </c>
      <c r="H370" s="3">
        <v>0</v>
      </c>
      <c r="I370" s="3">
        <v>0</v>
      </c>
      <c r="J370" s="3">
        <v>0</v>
      </c>
      <c r="K370" s="3">
        <v>0</v>
      </c>
      <c r="L370" s="3">
        <v>0</v>
      </c>
      <c r="M370" s="3">
        <v>1</v>
      </c>
      <c r="N370" s="3">
        <v>0</v>
      </c>
      <c r="O370" s="3">
        <v>0</v>
      </c>
      <c r="P370" s="3">
        <v>0</v>
      </c>
      <c r="Q370" s="3">
        <v>0</v>
      </c>
    </row>
    <row r="371" spans="1:17">
      <c r="A371" s="3" t="s">
        <v>596</v>
      </c>
      <c r="B371" s="3">
        <v>18</v>
      </c>
      <c r="C371" s="3" t="s">
        <v>273</v>
      </c>
      <c r="D371" s="3" t="s">
        <v>596</v>
      </c>
      <c r="F371" s="3">
        <v>25</v>
      </c>
      <c r="G371" s="3" t="s">
        <v>273</v>
      </c>
      <c r="H371" s="3">
        <v>90</v>
      </c>
      <c r="I371" s="3">
        <v>1</v>
      </c>
      <c r="J371" s="3">
        <v>1</v>
      </c>
      <c r="K371" s="3">
        <v>0</v>
      </c>
      <c r="L371" s="3">
        <v>0</v>
      </c>
      <c r="M371" s="3">
        <v>0</v>
      </c>
      <c r="N371" s="3">
        <v>0</v>
      </c>
      <c r="O371" s="3">
        <v>0</v>
      </c>
      <c r="P371" s="3">
        <v>0</v>
      </c>
      <c r="Q371" s="3">
        <v>0</v>
      </c>
    </row>
    <row r="372" spans="1:17">
      <c r="A372" s="3" t="s">
        <v>597</v>
      </c>
      <c r="B372" s="3">
        <v>20</v>
      </c>
      <c r="C372" s="3" t="s">
        <v>273</v>
      </c>
      <c r="D372" s="3" t="s">
        <v>597</v>
      </c>
      <c r="F372" s="3">
        <v>22</v>
      </c>
      <c r="G372" s="3" t="s">
        <v>273</v>
      </c>
      <c r="H372" s="3">
        <v>67</v>
      </c>
      <c r="I372" s="3">
        <v>1</v>
      </c>
      <c r="J372" s="3">
        <v>1</v>
      </c>
      <c r="K372" s="3">
        <v>0</v>
      </c>
      <c r="L372" s="3">
        <v>1</v>
      </c>
      <c r="M372" s="3">
        <v>0</v>
      </c>
      <c r="N372" s="3">
        <v>0</v>
      </c>
      <c r="O372" s="3">
        <v>0</v>
      </c>
      <c r="P372" s="3">
        <v>0</v>
      </c>
      <c r="Q372" s="3">
        <v>0</v>
      </c>
    </row>
    <row r="373" spans="1:17">
      <c r="A373" s="3" t="s">
        <v>598</v>
      </c>
      <c r="B373" s="3">
        <v>22</v>
      </c>
      <c r="C373" s="3" t="s">
        <v>273</v>
      </c>
      <c r="D373" s="3" t="s">
        <v>598</v>
      </c>
      <c r="F373" s="3">
        <v>33</v>
      </c>
      <c r="G373" s="3" t="s">
        <v>273</v>
      </c>
      <c r="H373" s="3">
        <v>84</v>
      </c>
      <c r="I373" s="3">
        <v>1</v>
      </c>
      <c r="J373" s="3">
        <v>1</v>
      </c>
      <c r="K373" s="3">
        <v>0</v>
      </c>
      <c r="L373" s="3">
        <v>1</v>
      </c>
      <c r="M373" s="3">
        <v>0</v>
      </c>
      <c r="N373" s="3">
        <v>0</v>
      </c>
      <c r="O373" s="3">
        <v>0</v>
      </c>
      <c r="P373" s="3">
        <v>0</v>
      </c>
      <c r="Q373" s="3">
        <v>0</v>
      </c>
    </row>
    <row r="374" spans="1:17">
      <c r="A374" s="3" t="s">
        <v>599</v>
      </c>
      <c r="B374" s="3">
        <v>24</v>
      </c>
      <c r="C374" s="3" t="s">
        <v>273</v>
      </c>
      <c r="D374" s="3" t="s">
        <v>599</v>
      </c>
      <c r="F374" s="3">
        <v>20</v>
      </c>
      <c r="G374" s="3" t="s">
        <v>273</v>
      </c>
      <c r="H374" s="3">
        <v>0</v>
      </c>
      <c r="I374" s="3">
        <v>0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</v>
      </c>
      <c r="P374" s="3">
        <v>0</v>
      </c>
      <c r="Q374" s="3">
        <v>0</v>
      </c>
    </row>
    <row r="375" spans="1:17">
      <c r="A375" s="3" t="s">
        <v>601</v>
      </c>
      <c r="B375" s="3">
        <v>27</v>
      </c>
      <c r="C375" s="3" t="s">
        <v>273</v>
      </c>
      <c r="D375" s="3" t="s">
        <v>601</v>
      </c>
      <c r="F375" s="3">
        <v>38</v>
      </c>
      <c r="G375" s="3" t="s">
        <v>273</v>
      </c>
      <c r="H375" s="3">
        <v>0</v>
      </c>
      <c r="I375" s="3">
        <v>0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</row>
    <row r="376" spans="1:17">
      <c r="A376" s="3" t="s">
        <v>641</v>
      </c>
      <c r="B376" s="3">
        <v>29</v>
      </c>
      <c r="C376" s="3" t="s">
        <v>273</v>
      </c>
      <c r="D376" s="3" t="s">
        <v>641</v>
      </c>
      <c r="F376" s="3">
        <v>27</v>
      </c>
      <c r="G376" s="3" t="s">
        <v>273</v>
      </c>
      <c r="H376" s="3">
        <v>0</v>
      </c>
      <c r="I376" s="3">
        <v>0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</row>
    <row r="377" spans="1:17">
      <c r="A377" s="3" t="s">
        <v>600</v>
      </c>
      <c r="B377" s="3">
        <v>30</v>
      </c>
      <c r="C377" s="3" t="s">
        <v>273</v>
      </c>
      <c r="D377" s="3" t="s">
        <v>600</v>
      </c>
      <c r="F377" s="3">
        <v>29</v>
      </c>
      <c r="G377" s="3" t="s">
        <v>273</v>
      </c>
      <c r="H377" s="3">
        <v>0</v>
      </c>
      <c r="I377" s="3">
        <v>0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</row>
    <row r="378" spans="1:17">
      <c r="A378" s="3" t="s">
        <v>602</v>
      </c>
      <c r="B378" s="3">
        <v>31</v>
      </c>
      <c r="C378" s="3" t="s">
        <v>273</v>
      </c>
      <c r="D378" s="3" t="s">
        <v>602</v>
      </c>
      <c r="F378" s="3">
        <v>19</v>
      </c>
      <c r="G378" s="3" t="s">
        <v>273</v>
      </c>
      <c r="H378" s="3">
        <v>0</v>
      </c>
      <c r="I378" s="3">
        <v>0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0</v>
      </c>
      <c r="P378" s="3">
        <v>0</v>
      </c>
      <c r="Q378" s="3">
        <v>0</v>
      </c>
    </row>
    <row r="379" spans="1:17">
      <c r="A379" s="3" t="s">
        <v>603</v>
      </c>
      <c r="B379" s="3">
        <v>11</v>
      </c>
      <c r="C379" s="3" t="s">
        <v>3</v>
      </c>
      <c r="D379" s="3" t="s">
        <v>603</v>
      </c>
      <c r="F379" s="3">
        <v>27</v>
      </c>
      <c r="G379" s="3" t="s">
        <v>3</v>
      </c>
      <c r="H379" s="3">
        <v>80</v>
      </c>
      <c r="I379" s="3">
        <v>1</v>
      </c>
      <c r="J379" s="3">
        <v>1</v>
      </c>
      <c r="K379" s="3">
        <v>0</v>
      </c>
      <c r="L379" s="3">
        <v>1</v>
      </c>
      <c r="M379" s="3">
        <v>0</v>
      </c>
      <c r="N379" s="3">
        <v>2</v>
      </c>
      <c r="O379" s="3">
        <v>0</v>
      </c>
      <c r="P379" s="3">
        <v>0</v>
      </c>
      <c r="Q379" s="3">
        <v>0</v>
      </c>
    </row>
    <row r="380" spans="1:17">
      <c r="A380" s="3" t="s">
        <v>604</v>
      </c>
      <c r="B380" s="3">
        <v>15</v>
      </c>
      <c r="C380" s="3" t="s">
        <v>3</v>
      </c>
      <c r="D380" s="3" t="s">
        <v>604</v>
      </c>
      <c r="F380" s="3">
        <v>22</v>
      </c>
      <c r="G380" s="3" t="s">
        <v>3</v>
      </c>
      <c r="H380" s="3">
        <v>23</v>
      </c>
      <c r="I380" s="3">
        <v>1</v>
      </c>
      <c r="J380" s="3">
        <v>0</v>
      </c>
      <c r="K380" s="3">
        <v>1</v>
      </c>
      <c r="L380" s="3">
        <v>0</v>
      </c>
      <c r="M380" s="3">
        <v>1</v>
      </c>
      <c r="N380" s="3">
        <v>0</v>
      </c>
      <c r="O380" s="3">
        <v>0</v>
      </c>
      <c r="P380" s="3">
        <v>0</v>
      </c>
      <c r="Q380" s="3">
        <v>0</v>
      </c>
    </row>
    <row r="381" spans="1:17">
      <c r="A381" s="3" t="s">
        <v>605</v>
      </c>
      <c r="B381" s="3">
        <v>25</v>
      </c>
      <c r="C381" s="3" t="s">
        <v>3</v>
      </c>
      <c r="D381" s="3" t="s">
        <v>605</v>
      </c>
      <c r="F381" s="3">
        <v>31</v>
      </c>
      <c r="G381" s="3" t="s">
        <v>3</v>
      </c>
      <c r="H381" s="3">
        <v>10</v>
      </c>
      <c r="I381" s="3">
        <v>1</v>
      </c>
      <c r="J381" s="3">
        <v>0</v>
      </c>
      <c r="K381" s="3">
        <v>1</v>
      </c>
      <c r="L381" s="3">
        <v>0</v>
      </c>
      <c r="M381" s="3">
        <v>1</v>
      </c>
      <c r="N381" s="3">
        <v>0</v>
      </c>
      <c r="O381" s="3">
        <v>0</v>
      </c>
      <c r="P381" s="3">
        <v>0</v>
      </c>
      <c r="Q381" s="3">
        <v>0</v>
      </c>
    </row>
    <row r="382" spans="1:17">
      <c r="A382" s="3" t="s">
        <v>642</v>
      </c>
      <c r="B382" s="3">
        <v>28</v>
      </c>
      <c r="C382" s="3" t="s">
        <v>3</v>
      </c>
      <c r="D382" s="3" t="s">
        <v>642</v>
      </c>
      <c r="F382" s="3">
        <v>22</v>
      </c>
      <c r="G382" s="3" t="s">
        <v>3</v>
      </c>
    </row>
    <row r="385" spans="2:33">
      <c r="D385" s="3" t="s">
        <v>579</v>
      </c>
      <c r="E385" s="3" t="s">
        <v>580</v>
      </c>
      <c r="F385" s="3" t="s">
        <v>640</v>
      </c>
      <c r="G385" s="3" t="s">
        <v>581</v>
      </c>
      <c r="H385" s="3" t="s">
        <v>582</v>
      </c>
      <c r="I385" s="3" t="s">
        <v>592</v>
      </c>
      <c r="J385" s="3" t="s">
        <v>583</v>
      </c>
      <c r="K385" s="3" t="s">
        <v>584</v>
      </c>
      <c r="L385" s="3" t="s">
        <v>585</v>
      </c>
      <c r="M385" s="3" t="s">
        <v>586</v>
      </c>
      <c r="N385" s="3" t="s">
        <v>591</v>
      </c>
      <c r="O385" s="3" t="s">
        <v>589</v>
      </c>
      <c r="P385" s="3" t="s">
        <v>590</v>
      </c>
      <c r="Q385" s="3" t="s">
        <v>587</v>
      </c>
      <c r="R385" s="3" t="s">
        <v>588</v>
      </c>
      <c r="S385" s="3" t="s">
        <v>593</v>
      </c>
      <c r="T385" s="3" t="s">
        <v>594</v>
      </c>
      <c r="U385" s="3" t="s">
        <v>595</v>
      </c>
      <c r="V385" s="3" t="s">
        <v>596</v>
      </c>
      <c r="W385" s="3" t="s">
        <v>597</v>
      </c>
      <c r="X385" s="3" t="s">
        <v>598</v>
      </c>
      <c r="Y385" s="3" t="s">
        <v>599</v>
      </c>
      <c r="Z385" s="3" t="s">
        <v>601</v>
      </c>
      <c r="AA385" s="3" t="s">
        <v>641</v>
      </c>
      <c r="AB385" s="3" t="s">
        <v>600</v>
      </c>
      <c r="AC385" s="3" t="s">
        <v>602</v>
      </c>
      <c r="AD385" s="3" t="s">
        <v>603</v>
      </c>
      <c r="AE385" s="3" t="s">
        <v>604</v>
      </c>
      <c r="AF385" s="3" t="s">
        <v>605</v>
      </c>
      <c r="AG385" s="3" t="s">
        <v>642</v>
      </c>
    </row>
    <row r="386" spans="2:33">
      <c r="D386" s="3">
        <v>1</v>
      </c>
      <c r="E386" s="3">
        <v>21</v>
      </c>
      <c r="F386" s="3">
        <v>32</v>
      </c>
      <c r="G386" s="3">
        <v>33</v>
      </c>
      <c r="H386" s="3">
        <v>2</v>
      </c>
      <c r="I386" s="3">
        <v>4</v>
      </c>
      <c r="J386" s="3">
        <v>5</v>
      </c>
      <c r="K386" s="3">
        <v>6</v>
      </c>
      <c r="L386" s="3">
        <v>7</v>
      </c>
      <c r="M386" s="3">
        <v>16</v>
      </c>
      <c r="N386" s="3">
        <v>17</v>
      </c>
      <c r="O386" s="3">
        <v>19</v>
      </c>
      <c r="P386" s="3">
        <v>24</v>
      </c>
      <c r="Q386" s="3">
        <v>26</v>
      </c>
      <c r="R386" s="3">
        <v>41</v>
      </c>
      <c r="S386" s="3">
        <v>8</v>
      </c>
      <c r="T386" s="3">
        <v>10</v>
      </c>
      <c r="U386" s="3">
        <v>13</v>
      </c>
      <c r="V386" s="3">
        <v>18</v>
      </c>
      <c r="W386" s="3">
        <v>20</v>
      </c>
      <c r="X386" s="3">
        <v>22</v>
      </c>
      <c r="Y386" s="3">
        <v>24</v>
      </c>
      <c r="Z386" s="3">
        <v>27</v>
      </c>
      <c r="AA386" s="3">
        <v>29</v>
      </c>
      <c r="AB386" s="3">
        <v>30</v>
      </c>
      <c r="AC386" s="3">
        <v>31</v>
      </c>
      <c r="AD386" s="3">
        <v>11</v>
      </c>
      <c r="AE386" s="3">
        <v>15</v>
      </c>
      <c r="AF386" s="3">
        <v>25</v>
      </c>
      <c r="AG386" s="3">
        <v>28</v>
      </c>
    </row>
    <row r="387" spans="2:33">
      <c r="D387" s="3" t="s">
        <v>270</v>
      </c>
      <c r="E387" s="3" t="s">
        <v>270</v>
      </c>
      <c r="F387" s="3" t="s">
        <v>270</v>
      </c>
      <c r="G387" s="3" t="s">
        <v>270</v>
      </c>
      <c r="H387" s="3" t="s">
        <v>271</v>
      </c>
      <c r="I387" s="3" t="s">
        <v>271</v>
      </c>
      <c r="J387" s="3" t="s">
        <v>271</v>
      </c>
      <c r="K387" s="3" t="s">
        <v>271</v>
      </c>
      <c r="L387" s="3" t="s">
        <v>271</v>
      </c>
      <c r="M387" s="3" t="s">
        <v>271</v>
      </c>
      <c r="N387" s="3" t="s">
        <v>271</v>
      </c>
      <c r="O387" s="3" t="s">
        <v>271</v>
      </c>
      <c r="P387" s="3" t="s">
        <v>271</v>
      </c>
      <c r="Q387" s="3" t="s">
        <v>271</v>
      </c>
      <c r="R387" s="3" t="s">
        <v>271</v>
      </c>
      <c r="S387" s="3" t="s">
        <v>273</v>
      </c>
      <c r="T387" s="3" t="s">
        <v>273</v>
      </c>
      <c r="U387" s="3" t="s">
        <v>273</v>
      </c>
      <c r="V387" s="3" t="s">
        <v>273</v>
      </c>
      <c r="W387" s="3" t="s">
        <v>273</v>
      </c>
      <c r="X387" s="3" t="s">
        <v>273</v>
      </c>
      <c r="Y387" s="3" t="s">
        <v>273</v>
      </c>
      <c r="Z387" s="3" t="s">
        <v>273</v>
      </c>
      <c r="AA387" s="3" t="s">
        <v>273</v>
      </c>
      <c r="AB387" s="3" t="s">
        <v>273</v>
      </c>
      <c r="AC387" s="3" t="s">
        <v>273</v>
      </c>
      <c r="AD387" s="3" t="s">
        <v>3</v>
      </c>
      <c r="AE387" s="3" t="s">
        <v>3</v>
      </c>
      <c r="AF387" s="3" t="s">
        <v>3</v>
      </c>
      <c r="AG387" s="3" t="s">
        <v>3</v>
      </c>
    </row>
    <row r="393" spans="2:33">
      <c r="B393" s="3" t="s">
        <v>610</v>
      </c>
      <c r="C393" s="3">
        <v>1</v>
      </c>
      <c r="D393" s="3" t="s">
        <v>270</v>
      </c>
      <c r="E393" s="3" t="s">
        <v>610</v>
      </c>
      <c r="G393" s="3">
        <v>29</v>
      </c>
      <c r="H393" s="3" t="s">
        <v>270</v>
      </c>
      <c r="I393" s="3">
        <v>90</v>
      </c>
      <c r="J393" s="3">
        <v>1</v>
      </c>
      <c r="K393" s="3">
        <v>1</v>
      </c>
      <c r="L393" s="3">
        <v>0</v>
      </c>
      <c r="M393" s="3">
        <v>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</row>
    <row r="394" spans="2:33">
      <c r="B394" s="3" t="s">
        <v>623</v>
      </c>
      <c r="C394" s="3">
        <v>21</v>
      </c>
      <c r="D394" s="3" t="s">
        <v>270</v>
      </c>
      <c r="E394" s="3" t="s">
        <v>623</v>
      </c>
      <c r="G394" s="3">
        <v>26</v>
      </c>
      <c r="H394" s="3" t="s">
        <v>270</v>
      </c>
      <c r="I394" s="3">
        <v>0</v>
      </c>
      <c r="J394" s="3">
        <v>0</v>
      </c>
      <c r="K394" s="3">
        <v>0</v>
      </c>
      <c r="L394" s="3">
        <v>0</v>
      </c>
      <c r="M394" s="3">
        <v>0</v>
      </c>
      <c r="N394" s="3">
        <v>1</v>
      </c>
      <c r="O394" s="3">
        <v>0</v>
      </c>
      <c r="P394" s="3">
        <v>0</v>
      </c>
      <c r="Q394" s="3">
        <v>0</v>
      </c>
      <c r="R394" s="3">
        <v>0</v>
      </c>
    </row>
    <row r="395" spans="2:33">
      <c r="B395" s="3" t="s">
        <v>624</v>
      </c>
      <c r="D395" s="3" t="s">
        <v>270</v>
      </c>
      <c r="E395" s="3" t="s">
        <v>624</v>
      </c>
      <c r="G395" s="3">
        <v>25</v>
      </c>
      <c r="H395" s="3" t="s">
        <v>270</v>
      </c>
      <c r="I395" s="3">
        <v>0</v>
      </c>
      <c r="J395" s="3">
        <v>0</v>
      </c>
      <c r="K395" s="3">
        <v>0</v>
      </c>
      <c r="L395" s="3">
        <v>0</v>
      </c>
      <c r="M395" s="3">
        <v>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</row>
    <row r="396" spans="2:33">
      <c r="B396" s="3" t="s">
        <v>353</v>
      </c>
      <c r="D396" s="3" t="s">
        <v>270</v>
      </c>
      <c r="E396" s="3" t="s">
        <v>353</v>
      </c>
      <c r="G396" s="3">
        <v>19</v>
      </c>
      <c r="H396" s="3" t="s">
        <v>270</v>
      </c>
      <c r="I396" s="3">
        <v>0</v>
      </c>
      <c r="J396" s="3">
        <v>0</v>
      </c>
      <c r="K396" s="3">
        <v>0</v>
      </c>
      <c r="L396" s="3">
        <v>0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</row>
    <row r="397" spans="2:33">
      <c r="B397" s="3" t="s">
        <v>612</v>
      </c>
      <c r="C397" s="3">
        <v>4</v>
      </c>
      <c r="D397" s="3" t="s">
        <v>271</v>
      </c>
      <c r="E397" s="3" t="s">
        <v>612</v>
      </c>
      <c r="G397" s="3">
        <v>29</v>
      </c>
      <c r="H397" s="3" t="s">
        <v>271</v>
      </c>
      <c r="I397" s="3">
        <v>90</v>
      </c>
      <c r="J397" s="3">
        <v>1</v>
      </c>
      <c r="K397" s="3">
        <v>1</v>
      </c>
      <c r="L397" s="3">
        <v>0</v>
      </c>
      <c r="M397" s="3">
        <v>0</v>
      </c>
      <c r="N397" s="3">
        <v>0</v>
      </c>
      <c r="O397" s="3">
        <v>0</v>
      </c>
      <c r="P397" s="3">
        <v>0</v>
      </c>
      <c r="Q397" s="3">
        <v>0</v>
      </c>
      <c r="R397" s="3">
        <v>0</v>
      </c>
    </row>
    <row r="398" spans="2:33">
      <c r="B398" s="3" t="s">
        <v>615</v>
      </c>
      <c r="C398" s="3">
        <v>5</v>
      </c>
      <c r="D398" s="3" t="s">
        <v>271</v>
      </c>
      <c r="E398" s="3" t="s">
        <v>615</v>
      </c>
      <c r="G398" s="3">
        <v>39</v>
      </c>
      <c r="H398" s="3" t="s">
        <v>271</v>
      </c>
      <c r="I398" s="3">
        <v>90</v>
      </c>
      <c r="J398" s="3">
        <v>1</v>
      </c>
      <c r="K398" s="3">
        <v>1</v>
      </c>
      <c r="L398" s="3">
        <v>0</v>
      </c>
      <c r="M398" s="3">
        <v>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</row>
    <row r="399" spans="2:33">
      <c r="B399" s="3" t="s">
        <v>613</v>
      </c>
      <c r="C399" s="3">
        <v>13</v>
      </c>
      <c r="D399" s="3" t="s">
        <v>271</v>
      </c>
      <c r="E399" s="3" t="s">
        <v>613</v>
      </c>
      <c r="G399" s="3">
        <v>27</v>
      </c>
      <c r="H399" s="3" t="s">
        <v>271</v>
      </c>
      <c r="I399" s="3">
        <v>90</v>
      </c>
      <c r="J399" s="3">
        <v>1</v>
      </c>
      <c r="K399" s="3">
        <v>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</row>
    <row r="400" spans="2:33">
      <c r="B400" s="3" t="s">
        <v>625</v>
      </c>
      <c r="C400" s="3">
        <v>15</v>
      </c>
      <c r="D400" s="3" t="s">
        <v>271</v>
      </c>
      <c r="E400" s="3" t="s">
        <v>625</v>
      </c>
      <c r="G400" s="3">
        <v>24</v>
      </c>
      <c r="H400" s="3" t="s">
        <v>271</v>
      </c>
      <c r="I400" s="3">
        <v>0</v>
      </c>
      <c r="J400" s="3">
        <v>0</v>
      </c>
      <c r="K400" s="3">
        <v>0</v>
      </c>
      <c r="L400" s="3">
        <v>0</v>
      </c>
      <c r="M400" s="3">
        <v>0</v>
      </c>
      <c r="N400" s="3">
        <v>1</v>
      </c>
      <c r="O400" s="3">
        <v>0</v>
      </c>
      <c r="P400" s="3">
        <v>0</v>
      </c>
      <c r="Q400" s="3">
        <v>0</v>
      </c>
      <c r="R400" s="3">
        <v>0</v>
      </c>
    </row>
    <row r="401" spans="2:18">
      <c r="B401" s="3" t="s">
        <v>611</v>
      </c>
      <c r="C401" s="3">
        <v>22</v>
      </c>
      <c r="D401" s="3" t="s">
        <v>271</v>
      </c>
      <c r="E401" s="3" t="s">
        <v>611</v>
      </c>
      <c r="G401" s="3">
        <v>35</v>
      </c>
      <c r="H401" s="3" t="s">
        <v>271</v>
      </c>
      <c r="I401" s="3">
        <v>90</v>
      </c>
      <c r="J401" s="3">
        <v>1</v>
      </c>
      <c r="K401" s="3">
        <v>1</v>
      </c>
      <c r="L401" s="3">
        <v>0</v>
      </c>
      <c r="M401" s="3">
        <v>0</v>
      </c>
      <c r="N401" s="3">
        <v>0</v>
      </c>
      <c r="O401" s="3">
        <v>0</v>
      </c>
      <c r="P401" s="3">
        <v>0</v>
      </c>
      <c r="Q401" s="3">
        <v>0</v>
      </c>
      <c r="R401" s="3">
        <v>0</v>
      </c>
    </row>
    <row r="402" spans="2:18">
      <c r="B402" s="3" t="s">
        <v>626</v>
      </c>
      <c r="C402" s="3">
        <v>26</v>
      </c>
      <c r="D402" s="3" t="s">
        <v>271</v>
      </c>
      <c r="E402" s="3" t="s">
        <v>626</v>
      </c>
      <c r="G402" s="3">
        <v>23</v>
      </c>
      <c r="H402" s="3" t="s">
        <v>271</v>
      </c>
      <c r="I402" s="3">
        <v>0</v>
      </c>
      <c r="J402" s="3">
        <v>0</v>
      </c>
      <c r="K402" s="3">
        <v>0</v>
      </c>
      <c r="L402" s="3">
        <v>0</v>
      </c>
      <c r="M402" s="3">
        <v>0</v>
      </c>
      <c r="N402" s="3">
        <v>1</v>
      </c>
      <c r="O402" s="3">
        <v>0</v>
      </c>
      <c r="P402" s="3">
        <v>0</v>
      </c>
      <c r="Q402" s="3">
        <v>0</v>
      </c>
      <c r="R402" s="3">
        <v>0</v>
      </c>
    </row>
    <row r="403" spans="2:18">
      <c r="B403" s="3" t="s">
        <v>614</v>
      </c>
      <c r="C403" s="3">
        <v>27</v>
      </c>
      <c r="D403" s="3" t="s">
        <v>271</v>
      </c>
      <c r="E403" s="3" t="s">
        <v>614</v>
      </c>
      <c r="G403" s="3">
        <v>30</v>
      </c>
      <c r="H403" s="3" t="s">
        <v>271</v>
      </c>
      <c r="I403" s="3">
        <v>64</v>
      </c>
      <c r="J403" s="3">
        <v>1</v>
      </c>
      <c r="K403" s="3">
        <v>1</v>
      </c>
      <c r="L403" s="3">
        <v>0</v>
      </c>
      <c r="M403" s="3">
        <v>1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</row>
    <row r="404" spans="2:18">
      <c r="B404" s="3" t="s">
        <v>627</v>
      </c>
      <c r="D404" s="3" t="s">
        <v>271</v>
      </c>
      <c r="E404" s="3" t="s">
        <v>627</v>
      </c>
      <c r="G404" s="3">
        <v>26</v>
      </c>
      <c r="H404" s="3" t="s">
        <v>271</v>
      </c>
      <c r="I404" s="3">
        <v>0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</row>
    <row r="405" spans="2:18">
      <c r="B405" s="3" t="s">
        <v>628</v>
      </c>
      <c r="D405" s="3" t="s">
        <v>271</v>
      </c>
      <c r="E405" s="3" t="s">
        <v>628</v>
      </c>
      <c r="G405" s="3">
        <v>23</v>
      </c>
      <c r="H405" s="3" t="s">
        <v>271</v>
      </c>
      <c r="I405" s="3">
        <v>0</v>
      </c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>
        <v>0</v>
      </c>
      <c r="P405" s="3">
        <v>0</v>
      </c>
      <c r="Q405" s="3">
        <v>0</v>
      </c>
      <c r="R405" s="3">
        <v>0</v>
      </c>
    </row>
    <row r="406" spans="2:18">
      <c r="B406" s="3" t="s">
        <v>629</v>
      </c>
      <c r="D406" s="3" t="s">
        <v>271</v>
      </c>
      <c r="E406" s="3" t="s">
        <v>629</v>
      </c>
      <c r="G406" s="3">
        <v>25</v>
      </c>
      <c r="H406" s="3" t="s">
        <v>271</v>
      </c>
      <c r="I406" s="3">
        <v>0</v>
      </c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</row>
    <row r="407" spans="2:18">
      <c r="B407" s="3" t="s">
        <v>630</v>
      </c>
      <c r="D407" s="3" t="s">
        <v>271</v>
      </c>
      <c r="E407" s="3" t="s">
        <v>630</v>
      </c>
      <c r="G407" s="3">
        <v>24</v>
      </c>
      <c r="H407" s="3" t="s">
        <v>271</v>
      </c>
      <c r="I407" s="3">
        <v>0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</row>
    <row r="408" spans="2:18">
      <c r="B408" s="3" t="s">
        <v>622</v>
      </c>
      <c r="C408" s="3">
        <v>6</v>
      </c>
      <c r="D408" s="3" t="s">
        <v>273</v>
      </c>
      <c r="E408" s="3" t="s">
        <v>622</v>
      </c>
      <c r="G408" s="3">
        <v>27</v>
      </c>
      <c r="H408" s="3" t="s">
        <v>273</v>
      </c>
      <c r="I408" s="3">
        <v>0</v>
      </c>
      <c r="J408" s="3">
        <v>1</v>
      </c>
      <c r="K408" s="3">
        <v>0</v>
      </c>
      <c r="L408" s="3">
        <v>1</v>
      </c>
      <c r="M408" s="3">
        <v>0</v>
      </c>
      <c r="N408" s="3">
        <v>1</v>
      </c>
      <c r="O408" s="3">
        <v>0</v>
      </c>
      <c r="P408" s="3">
        <v>0</v>
      </c>
      <c r="Q408" s="3">
        <v>0</v>
      </c>
      <c r="R408" s="3">
        <v>0</v>
      </c>
    </row>
    <row r="409" spans="2:18">
      <c r="B409" s="3" t="s">
        <v>617</v>
      </c>
      <c r="C409" s="3">
        <v>7</v>
      </c>
      <c r="D409" s="3" t="s">
        <v>273</v>
      </c>
      <c r="E409" s="3" t="s">
        <v>617</v>
      </c>
      <c r="G409" s="3">
        <v>27</v>
      </c>
      <c r="H409" s="3" t="s">
        <v>273</v>
      </c>
      <c r="I409" s="3">
        <v>90</v>
      </c>
      <c r="J409" s="3">
        <v>1</v>
      </c>
      <c r="K409" s="3">
        <v>1</v>
      </c>
      <c r="L409" s="3">
        <v>0</v>
      </c>
      <c r="M409" s="3">
        <v>1</v>
      </c>
      <c r="N409" s="3">
        <v>0</v>
      </c>
      <c r="O409" s="3">
        <v>1</v>
      </c>
      <c r="P409" s="3">
        <v>0</v>
      </c>
      <c r="Q409" s="3">
        <v>0</v>
      </c>
      <c r="R409" s="3">
        <v>0</v>
      </c>
    </row>
    <row r="410" spans="2:18">
      <c r="B410" s="3" t="s">
        <v>618</v>
      </c>
      <c r="C410" s="3">
        <v>8</v>
      </c>
      <c r="D410" s="3" t="s">
        <v>273</v>
      </c>
      <c r="E410" s="3" t="s">
        <v>618</v>
      </c>
      <c r="G410" s="3">
        <v>27</v>
      </c>
      <c r="H410" s="3" t="s">
        <v>273</v>
      </c>
      <c r="I410" s="3">
        <v>90</v>
      </c>
      <c r="J410" s="3">
        <v>1</v>
      </c>
      <c r="K410" s="3">
        <v>1</v>
      </c>
      <c r="L410" s="3">
        <v>0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</row>
    <row r="411" spans="2:18">
      <c r="B411" s="3" t="s">
        <v>631</v>
      </c>
      <c r="C411" s="3">
        <v>14</v>
      </c>
      <c r="D411" s="3" t="s">
        <v>273</v>
      </c>
      <c r="E411" s="3" t="s">
        <v>631</v>
      </c>
      <c r="G411" s="3">
        <v>19</v>
      </c>
      <c r="H411" s="3" t="s">
        <v>273</v>
      </c>
      <c r="I411" s="3">
        <v>0</v>
      </c>
      <c r="J411" s="3">
        <v>0</v>
      </c>
      <c r="K411" s="3">
        <v>0</v>
      </c>
      <c r="L411" s="3">
        <v>0</v>
      </c>
      <c r="M411" s="3">
        <v>0</v>
      </c>
      <c r="N411" s="3">
        <v>1</v>
      </c>
      <c r="O411" s="3">
        <v>0</v>
      </c>
      <c r="P411" s="3">
        <v>0</v>
      </c>
      <c r="Q411" s="3">
        <v>0</v>
      </c>
      <c r="R411" s="3">
        <v>0</v>
      </c>
    </row>
    <row r="412" spans="2:18">
      <c r="B412" s="3" t="s">
        <v>616</v>
      </c>
      <c r="C412" s="3">
        <v>25</v>
      </c>
      <c r="D412" s="3" t="s">
        <v>273</v>
      </c>
      <c r="E412" s="3" t="s">
        <v>616</v>
      </c>
      <c r="G412" s="3">
        <v>34</v>
      </c>
      <c r="H412" s="3" t="s">
        <v>273</v>
      </c>
      <c r="I412" s="3">
        <v>90</v>
      </c>
      <c r="J412" s="3">
        <v>1</v>
      </c>
      <c r="K412" s="3">
        <v>1</v>
      </c>
      <c r="L412" s="3">
        <v>0</v>
      </c>
      <c r="M412" s="3">
        <v>0</v>
      </c>
      <c r="N412" s="3">
        <v>0</v>
      </c>
      <c r="O412" s="3">
        <v>2</v>
      </c>
      <c r="P412" s="3">
        <v>0</v>
      </c>
      <c r="Q412" s="3">
        <v>0</v>
      </c>
      <c r="R412" s="3">
        <v>0</v>
      </c>
    </row>
    <row r="413" spans="2:18">
      <c r="B413" s="3" t="s">
        <v>632</v>
      </c>
      <c r="D413" s="3" t="s">
        <v>273</v>
      </c>
      <c r="E413" s="3" t="s">
        <v>632</v>
      </c>
      <c r="G413" s="3">
        <v>18</v>
      </c>
      <c r="H413" s="3" t="s">
        <v>273</v>
      </c>
      <c r="I413" s="3">
        <v>0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</row>
    <row r="414" spans="2:18">
      <c r="B414" s="3" t="s">
        <v>633</v>
      </c>
      <c r="D414" s="3" t="s">
        <v>273</v>
      </c>
      <c r="E414" s="3" t="s">
        <v>633</v>
      </c>
      <c r="G414" s="3">
        <v>22</v>
      </c>
      <c r="H414" s="3" t="s">
        <v>273</v>
      </c>
      <c r="I414" s="3">
        <v>0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</row>
    <row r="415" spans="2:18">
      <c r="B415" s="3" t="s">
        <v>621</v>
      </c>
      <c r="C415" s="3">
        <v>11</v>
      </c>
      <c r="D415" s="3" t="s">
        <v>3</v>
      </c>
      <c r="E415" s="3" t="s">
        <v>621</v>
      </c>
      <c r="G415" s="3">
        <v>22</v>
      </c>
      <c r="H415" s="3" t="s">
        <v>3</v>
      </c>
      <c r="I415" s="3">
        <v>31</v>
      </c>
      <c r="J415" s="3">
        <v>1</v>
      </c>
      <c r="K415" s="3">
        <v>0</v>
      </c>
      <c r="L415" s="3">
        <v>1</v>
      </c>
      <c r="M415" s="3">
        <v>0</v>
      </c>
      <c r="N415" s="3">
        <v>1</v>
      </c>
      <c r="O415" s="3">
        <v>1</v>
      </c>
      <c r="P415" s="3">
        <v>0</v>
      </c>
      <c r="Q415" s="3">
        <v>0</v>
      </c>
      <c r="R415" s="3">
        <v>0</v>
      </c>
    </row>
    <row r="416" spans="2:18">
      <c r="B416" s="3" t="s">
        <v>620</v>
      </c>
      <c r="C416" s="3">
        <v>17</v>
      </c>
      <c r="D416" s="3" t="s">
        <v>3</v>
      </c>
      <c r="E416" s="3" t="s">
        <v>620</v>
      </c>
      <c r="G416" s="3">
        <v>22</v>
      </c>
      <c r="H416" s="3" t="s">
        <v>3</v>
      </c>
      <c r="I416" s="3">
        <v>59</v>
      </c>
      <c r="J416" s="3">
        <v>1</v>
      </c>
      <c r="K416" s="3">
        <v>1</v>
      </c>
      <c r="L416" s="3">
        <v>0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</row>
    <row r="417" spans="2:29">
      <c r="B417" s="3" t="s">
        <v>619</v>
      </c>
      <c r="C417" s="3">
        <v>18</v>
      </c>
      <c r="D417" s="3" t="s">
        <v>3</v>
      </c>
      <c r="E417" s="3" t="s">
        <v>619</v>
      </c>
      <c r="G417" s="3">
        <v>36</v>
      </c>
      <c r="H417" s="3" t="s">
        <v>3</v>
      </c>
      <c r="I417" s="3">
        <v>90</v>
      </c>
      <c r="J417" s="3">
        <v>1</v>
      </c>
      <c r="K417" s="3">
        <v>1</v>
      </c>
      <c r="L417" s="3">
        <v>0</v>
      </c>
      <c r="M417" s="3">
        <v>0</v>
      </c>
      <c r="N417" s="3">
        <v>0</v>
      </c>
      <c r="O417" s="3">
        <v>2</v>
      </c>
      <c r="P417" s="3">
        <v>0</v>
      </c>
      <c r="Q417" s="3">
        <v>0</v>
      </c>
      <c r="R417" s="3">
        <v>0</v>
      </c>
    </row>
    <row r="418" spans="2:29">
      <c r="B418" s="3" t="s">
        <v>318</v>
      </c>
      <c r="C418" s="3">
        <v>19</v>
      </c>
      <c r="D418" s="3" t="s">
        <v>3</v>
      </c>
      <c r="E418" s="3" t="s">
        <v>318</v>
      </c>
      <c r="G418" s="3">
        <v>29</v>
      </c>
      <c r="H418" s="3" t="s">
        <v>3</v>
      </c>
    </row>
    <row r="422" spans="2:29">
      <c r="D422" s="3" t="s">
        <v>610</v>
      </c>
      <c r="E422" s="3" t="s">
        <v>623</v>
      </c>
      <c r="F422" s="3" t="s">
        <v>624</v>
      </c>
      <c r="G422" s="3" t="s">
        <v>353</v>
      </c>
      <c r="H422" s="3" t="s">
        <v>612</v>
      </c>
      <c r="I422" s="3" t="s">
        <v>615</v>
      </c>
      <c r="J422" s="3" t="s">
        <v>613</v>
      </c>
      <c r="K422" s="3" t="s">
        <v>625</v>
      </c>
      <c r="L422" s="3" t="s">
        <v>611</v>
      </c>
      <c r="M422" s="3" t="s">
        <v>626</v>
      </c>
      <c r="N422" s="3" t="s">
        <v>614</v>
      </c>
      <c r="O422" s="3" t="s">
        <v>627</v>
      </c>
      <c r="P422" s="3" t="s">
        <v>628</v>
      </c>
      <c r="Q422" s="3" t="s">
        <v>629</v>
      </c>
      <c r="R422" s="3" t="s">
        <v>630</v>
      </c>
      <c r="S422" s="3" t="s">
        <v>622</v>
      </c>
      <c r="T422" s="3" t="s">
        <v>617</v>
      </c>
      <c r="U422" s="3" t="s">
        <v>618</v>
      </c>
      <c r="V422" s="3" t="s">
        <v>631</v>
      </c>
      <c r="W422" s="3" t="s">
        <v>616</v>
      </c>
      <c r="X422" s="3" t="s">
        <v>632</v>
      </c>
      <c r="Y422" s="3" t="s">
        <v>633</v>
      </c>
      <c r="Z422" s="3" t="s">
        <v>621</v>
      </c>
      <c r="AA422" s="3" t="s">
        <v>620</v>
      </c>
      <c r="AB422" s="3" t="s">
        <v>619</v>
      </c>
      <c r="AC422" s="3" t="s">
        <v>318</v>
      </c>
    </row>
    <row r="423" spans="2:29">
      <c r="D423" s="3">
        <v>1</v>
      </c>
      <c r="E423" s="3">
        <v>21</v>
      </c>
      <c r="H423" s="3">
        <v>4</v>
      </c>
      <c r="I423" s="3">
        <v>5</v>
      </c>
      <c r="J423" s="3">
        <v>13</v>
      </c>
      <c r="K423" s="3">
        <v>15</v>
      </c>
      <c r="L423" s="3">
        <v>22</v>
      </c>
      <c r="M423" s="3">
        <v>26</v>
      </c>
      <c r="N423" s="3">
        <v>27</v>
      </c>
      <c r="S423" s="3">
        <v>6</v>
      </c>
      <c r="T423" s="3">
        <v>7</v>
      </c>
      <c r="U423" s="3">
        <v>8</v>
      </c>
      <c r="V423" s="3">
        <v>14</v>
      </c>
      <c r="W423" s="3">
        <v>25</v>
      </c>
      <c r="Z423" s="3">
        <v>11</v>
      </c>
      <c r="AA423" s="3">
        <v>17</v>
      </c>
      <c r="AB423" s="3">
        <v>18</v>
      </c>
      <c r="AC423" s="3">
        <v>19</v>
      </c>
    </row>
    <row r="424" spans="2:29">
      <c r="D424" s="3" t="s">
        <v>270</v>
      </c>
      <c r="E424" s="3" t="s">
        <v>270</v>
      </c>
      <c r="F424" s="3" t="s">
        <v>270</v>
      </c>
      <c r="G424" s="3" t="s">
        <v>270</v>
      </c>
      <c r="H424" s="3" t="s">
        <v>271</v>
      </c>
      <c r="I424" s="3" t="s">
        <v>271</v>
      </c>
      <c r="J424" s="3" t="s">
        <v>271</v>
      </c>
      <c r="K424" s="3" t="s">
        <v>271</v>
      </c>
      <c r="L424" s="3" t="s">
        <v>271</v>
      </c>
      <c r="M424" s="3" t="s">
        <v>271</v>
      </c>
      <c r="N424" s="3" t="s">
        <v>271</v>
      </c>
      <c r="O424" s="3" t="s">
        <v>271</v>
      </c>
      <c r="P424" s="3" t="s">
        <v>271</v>
      </c>
      <c r="Q424" s="3" t="s">
        <v>271</v>
      </c>
      <c r="R424" s="3" t="s">
        <v>271</v>
      </c>
      <c r="S424" s="3" t="s">
        <v>273</v>
      </c>
      <c r="T424" s="3" t="s">
        <v>273</v>
      </c>
      <c r="U424" s="3" t="s">
        <v>273</v>
      </c>
      <c r="V424" s="3" t="s">
        <v>273</v>
      </c>
      <c r="W424" s="3" t="s">
        <v>273</v>
      </c>
      <c r="X424" s="3" t="s">
        <v>273</v>
      </c>
      <c r="Y424" s="3" t="s">
        <v>273</v>
      </c>
      <c r="Z424" s="3" t="s">
        <v>3</v>
      </c>
      <c r="AA424" s="3" t="s">
        <v>3</v>
      </c>
      <c r="AB424" s="3" t="s">
        <v>3</v>
      </c>
      <c r="AC424" s="3" t="s">
        <v>3</v>
      </c>
    </row>
  </sheetData>
  <phoneticPr fontId="5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C60"/>
  <sheetViews>
    <sheetView workbookViewId="0">
      <selection activeCell="C4" sqref="C4"/>
    </sheetView>
  </sheetViews>
  <sheetFormatPr defaultColWidth="9.140625" defaultRowHeight="13.5"/>
  <cols>
    <col min="1" max="1" width="26.140625" style="540" customWidth="1"/>
    <col min="2" max="5" width="14" style="540" customWidth="1"/>
    <col min="6" max="16384" width="9.140625" style="540"/>
  </cols>
  <sheetData>
    <row r="1" spans="1:81">
      <c r="A1" s="535" t="str">
        <f>helper!CM29</f>
        <v>Albirex Niigata</v>
      </c>
      <c r="B1" s="540" t="e">
        <f t="array" aca="1" ref="B1:CC3" ca="1">INDIRECT("'"&amp;A1&amp;"'!AJ18:DA20")</f>
        <v>#REF!</v>
      </c>
      <c r="C1" s="540" t="e">
        <f ca="1"/>
        <v>#REF!</v>
      </c>
      <c r="D1" s="540" t="e">
        <f ca="1"/>
        <v>#REF!</v>
      </c>
      <c r="E1" s="540" t="e">
        <f ca="1"/>
        <v>#REF!</v>
      </c>
      <c r="F1" s="540" t="e">
        <f ca="1"/>
        <v>#REF!</v>
      </c>
      <c r="G1" s="540" t="e">
        <f ca="1"/>
        <v>#REF!</v>
      </c>
      <c r="H1" s="540" t="e">
        <f ca="1"/>
        <v>#REF!</v>
      </c>
      <c r="I1" s="540" t="e">
        <f ca="1"/>
        <v>#REF!</v>
      </c>
      <c r="J1" s="540" t="e">
        <f ca="1"/>
        <v>#REF!</v>
      </c>
      <c r="K1" s="540" t="e">
        <f ca="1"/>
        <v>#REF!</v>
      </c>
      <c r="L1" s="540" t="e">
        <f ca="1"/>
        <v>#REF!</v>
      </c>
      <c r="M1" s="540" t="e">
        <f ca="1"/>
        <v>#REF!</v>
      </c>
      <c r="N1" s="540" t="e">
        <f ca="1"/>
        <v>#REF!</v>
      </c>
      <c r="O1" s="540" t="e">
        <f ca="1"/>
        <v>#REF!</v>
      </c>
      <c r="P1" s="540" t="e">
        <f ca="1"/>
        <v>#REF!</v>
      </c>
      <c r="Q1" s="540" t="e">
        <f ca="1"/>
        <v>#REF!</v>
      </c>
      <c r="R1" s="540" t="e">
        <f ca="1"/>
        <v>#REF!</v>
      </c>
      <c r="S1" s="540" t="e">
        <f ca="1"/>
        <v>#REF!</v>
      </c>
      <c r="T1" s="540" t="e">
        <f ca="1"/>
        <v>#REF!</v>
      </c>
      <c r="U1" s="540" t="e">
        <f ca="1"/>
        <v>#REF!</v>
      </c>
      <c r="V1" s="540" t="e">
        <f ca="1"/>
        <v>#REF!</v>
      </c>
      <c r="W1" s="540" t="e">
        <f ca="1"/>
        <v>#REF!</v>
      </c>
      <c r="X1" s="540" t="e">
        <f ca="1"/>
        <v>#REF!</v>
      </c>
      <c r="Y1" s="540" t="e">
        <f ca="1"/>
        <v>#REF!</v>
      </c>
      <c r="Z1" s="540" t="e">
        <f ca="1"/>
        <v>#REF!</v>
      </c>
      <c r="AA1" s="540" t="e">
        <f ca="1"/>
        <v>#REF!</v>
      </c>
      <c r="AB1" s="540" t="e">
        <f ca="1"/>
        <v>#REF!</v>
      </c>
      <c r="AC1" s="540" t="e">
        <f ca="1"/>
        <v>#REF!</v>
      </c>
      <c r="AD1" s="540" t="e">
        <f ca="1"/>
        <v>#REF!</v>
      </c>
      <c r="AE1" s="540" t="e">
        <f ca="1"/>
        <v>#REF!</v>
      </c>
      <c r="AF1" s="540" t="e">
        <f ca="1"/>
        <v>#REF!</v>
      </c>
      <c r="AG1" s="540" t="e">
        <f ca="1"/>
        <v>#REF!</v>
      </c>
      <c r="AH1" s="540" t="e">
        <f ca="1"/>
        <v>#REF!</v>
      </c>
      <c r="AI1" s="540" t="e">
        <f ca="1"/>
        <v>#REF!</v>
      </c>
      <c r="AJ1" s="540" t="e">
        <f ca="1"/>
        <v>#REF!</v>
      </c>
      <c r="AK1" s="540" t="e">
        <f ca="1"/>
        <v>#REF!</v>
      </c>
      <c r="AL1" s="540" t="e">
        <f ca="1"/>
        <v>#REF!</v>
      </c>
      <c r="AM1" s="540" t="e">
        <f ca="1"/>
        <v>#REF!</v>
      </c>
      <c r="AN1" s="540" t="e">
        <f ca="1"/>
        <v>#REF!</v>
      </c>
      <c r="AO1" s="540" t="e">
        <f ca="1"/>
        <v>#REF!</v>
      </c>
      <c r="AP1" s="540" t="e">
        <f ca="1"/>
        <v>#REF!</v>
      </c>
      <c r="AQ1" s="540" t="e">
        <f ca="1"/>
        <v>#REF!</v>
      </c>
      <c r="AR1" s="540" t="e">
        <f ca="1"/>
        <v>#REF!</v>
      </c>
      <c r="AS1" s="540" t="e">
        <f ca="1"/>
        <v>#REF!</v>
      </c>
      <c r="AT1" s="540" t="e">
        <f ca="1"/>
        <v>#REF!</v>
      </c>
      <c r="AU1" s="540" t="e">
        <f ca="1"/>
        <v>#REF!</v>
      </c>
      <c r="AV1" s="540" t="e">
        <f ca="1"/>
        <v>#REF!</v>
      </c>
      <c r="AW1" s="540" t="e">
        <f ca="1"/>
        <v>#REF!</v>
      </c>
      <c r="AX1" s="540" t="e">
        <f ca="1"/>
        <v>#REF!</v>
      </c>
      <c r="AY1" s="540" t="e">
        <f ca="1"/>
        <v>#REF!</v>
      </c>
      <c r="AZ1" s="540" t="e">
        <f ca="1"/>
        <v>#REF!</v>
      </c>
      <c r="BA1" s="540" t="e">
        <f ca="1"/>
        <v>#REF!</v>
      </c>
      <c r="BB1" s="540" t="e">
        <f ca="1"/>
        <v>#REF!</v>
      </c>
      <c r="BC1" s="540" t="e">
        <f ca="1"/>
        <v>#REF!</v>
      </c>
      <c r="BD1" s="540" t="e">
        <f ca="1"/>
        <v>#REF!</v>
      </c>
      <c r="BE1" s="540" t="e">
        <f ca="1"/>
        <v>#REF!</v>
      </c>
      <c r="BF1" s="540" t="e">
        <f ca="1"/>
        <v>#REF!</v>
      </c>
      <c r="BG1" s="540" t="e">
        <f ca="1"/>
        <v>#REF!</v>
      </c>
      <c r="BH1" s="540" t="e">
        <f ca="1"/>
        <v>#REF!</v>
      </c>
      <c r="BI1" s="540" t="e">
        <f ca="1"/>
        <v>#REF!</v>
      </c>
      <c r="BJ1" s="540" t="e">
        <f ca="1"/>
        <v>#REF!</v>
      </c>
      <c r="BK1" s="540" t="e">
        <f ca="1"/>
        <v>#REF!</v>
      </c>
      <c r="BL1" s="540" t="e">
        <f ca="1"/>
        <v>#REF!</v>
      </c>
      <c r="BM1" s="540" t="e">
        <f ca="1"/>
        <v>#REF!</v>
      </c>
      <c r="BN1" s="540" t="e">
        <f ca="1"/>
        <v>#REF!</v>
      </c>
      <c r="BO1" s="540" t="e">
        <f ca="1"/>
        <v>#REF!</v>
      </c>
      <c r="BP1" s="540" t="e">
        <f ca="1"/>
        <v>#REF!</v>
      </c>
      <c r="BQ1" s="540" t="e">
        <f ca="1"/>
        <v>#REF!</v>
      </c>
      <c r="BR1" s="540" t="e">
        <f ca="1"/>
        <v>#REF!</v>
      </c>
      <c r="BS1" s="540" t="e">
        <f ca="1"/>
        <v>#REF!</v>
      </c>
      <c r="BT1" s="540" t="e">
        <f ca="1"/>
        <v>#REF!</v>
      </c>
      <c r="BU1" s="540" t="e">
        <f ca="1"/>
        <v>#REF!</v>
      </c>
      <c r="BV1" s="540" t="e">
        <f ca="1"/>
        <v>#REF!</v>
      </c>
      <c r="BW1" s="540" t="e">
        <f ca="1"/>
        <v>#REF!</v>
      </c>
      <c r="BX1" s="540" t="e">
        <f ca="1"/>
        <v>#REF!</v>
      </c>
      <c r="BY1" s="540" t="e">
        <f ca="1"/>
        <v>#REF!</v>
      </c>
      <c r="BZ1" s="540" t="e">
        <f ca="1"/>
        <v>#REF!</v>
      </c>
      <c r="CA1" s="540" t="e">
        <f ca="1"/>
        <v>#REF!</v>
      </c>
      <c r="CB1" s="540" t="e">
        <f ca="1"/>
        <v>#REF!</v>
      </c>
      <c r="CC1" s="540" t="e">
        <f ca="1"/>
        <v>#REF!</v>
      </c>
    </row>
    <row r="2" spans="1:81">
      <c r="A2" s="541" t="str">
        <f>A1&amp;" num"</f>
        <v>Albirex Niigata num</v>
      </c>
      <c r="B2" s="540" t="e">
        <f ca="1"/>
        <v>#REF!</v>
      </c>
      <c r="C2" s="540" t="e">
        <f ca="1"/>
        <v>#REF!</v>
      </c>
      <c r="D2" s="540" t="e">
        <f ca="1"/>
        <v>#REF!</v>
      </c>
      <c r="E2" s="540" t="e">
        <f ca="1"/>
        <v>#REF!</v>
      </c>
      <c r="F2" s="540" t="e">
        <f ca="1"/>
        <v>#REF!</v>
      </c>
      <c r="G2" s="540" t="e">
        <f ca="1"/>
        <v>#REF!</v>
      </c>
      <c r="H2" s="540" t="e">
        <f ca="1"/>
        <v>#REF!</v>
      </c>
      <c r="I2" s="540" t="e">
        <f ca="1"/>
        <v>#REF!</v>
      </c>
      <c r="J2" s="540" t="e">
        <f ca="1"/>
        <v>#REF!</v>
      </c>
      <c r="K2" s="540" t="e">
        <f ca="1"/>
        <v>#REF!</v>
      </c>
      <c r="L2" s="540" t="e">
        <f ca="1"/>
        <v>#REF!</v>
      </c>
      <c r="M2" s="540" t="e">
        <f ca="1"/>
        <v>#REF!</v>
      </c>
      <c r="N2" s="540" t="e">
        <f ca="1"/>
        <v>#REF!</v>
      </c>
      <c r="O2" s="540" t="e">
        <f ca="1"/>
        <v>#REF!</v>
      </c>
      <c r="P2" s="540" t="e">
        <f ca="1"/>
        <v>#REF!</v>
      </c>
      <c r="Q2" s="540" t="e">
        <f ca="1"/>
        <v>#REF!</v>
      </c>
      <c r="R2" s="540" t="e">
        <f ca="1"/>
        <v>#REF!</v>
      </c>
      <c r="S2" s="540" t="e">
        <f ca="1"/>
        <v>#REF!</v>
      </c>
      <c r="T2" s="540" t="e">
        <f ca="1"/>
        <v>#REF!</v>
      </c>
      <c r="U2" s="540" t="e">
        <f ca="1"/>
        <v>#REF!</v>
      </c>
      <c r="V2" s="540" t="e">
        <f ca="1"/>
        <v>#REF!</v>
      </c>
      <c r="W2" s="540" t="e">
        <f ca="1"/>
        <v>#REF!</v>
      </c>
      <c r="X2" s="540" t="e">
        <f ca="1"/>
        <v>#REF!</v>
      </c>
      <c r="Y2" s="540" t="e">
        <f ca="1"/>
        <v>#REF!</v>
      </c>
      <c r="Z2" s="540" t="e">
        <f ca="1"/>
        <v>#REF!</v>
      </c>
      <c r="AA2" s="540" t="e">
        <f ca="1"/>
        <v>#REF!</v>
      </c>
      <c r="AB2" s="540" t="e">
        <f ca="1"/>
        <v>#REF!</v>
      </c>
      <c r="AC2" s="540" t="e">
        <f ca="1"/>
        <v>#REF!</v>
      </c>
      <c r="AD2" s="540" t="e">
        <f ca="1"/>
        <v>#REF!</v>
      </c>
      <c r="AE2" s="540" t="e">
        <f ca="1"/>
        <v>#REF!</v>
      </c>
      <c r="AF2" s="540" t="e">
        <f ca="1"/>
        <v>#REF!</v>
      </c>
      <c r="AG2" s="540" t="e">
        <f ca="1"/>
        <v>#REF!</v>
      </c>
      <c r="AH2" s="540" t="e">
        <f ca="1"/>
        <v>#REF!</v>
      </c>
      <c r="AI2" s="540" t="e">
        <f ca="1"/>
        <v>#REF!</v>
      </c>
      <c r="AJ2" s="540" t="e">
        <f ca="1"/>
        <v>#REF!</v>
      </c>
      <c r="AK2" s="540" t="e">
        <f ca="1"/>
        <v>#REF!</v>
      </c>
      <c r="AL2" s="540" t="e">
        <f ca="1"/>
        <v>#REF!</v>
      </c>
      <c r="AM2" s="540" t="e">
        <f ca="1"/>
        <v>#REF!</v>
      </c>
      <c r="AN2" s="540" t="e">
        <f ca="1"/>
        <v>#REF!</v>
      </c>
      <c r="AO2" s="540" t="e">
        <f ca="1"/>
        <v>#REF!</v>
      </c>
      <c r="AP2" s="540" t="e">
        <f ca="1"/>
        <v>#REF!</v>
      </c>
      <c r="AQ2" s="540" t="e">
        <f ca="1"/>
        <v>#REF!</v>
      </c>
      <c r="AR2" s="540" t="e">
        <f ca="1"/>
        <v>#REF!</v>
      </c>
      <c r="AS2" s="540" t="e">
        <f ca="1"/>
        <v>#REF!</v>
      </c>
      <c r="AT2" s="540" t="e">
        <f ca="1"/>
        <v>#REF!</v>
      </c>
      <c r="AU2" s="540" t="e">
        <f ca="1"/>
        <v>#REF!</v>
      </c>
      <c r="AV2" s="540" t="e">
        <f ca="1"/>
        <v>#REF!</v>
      </c>
      <c r="AW2" s="540" t="e">
        <f ca="1"/>
        <v>#REF!</v>
      </c>
      <c r="AX2" s="540" t="e">
        <f ca="1"/>
        <v>#REF!</v>
      </c>
      <c r="AY2" s="540" t="e">
        <f ca="1"/>
        <v>#REF!</v>
      </c>
      <c r="AZ2" s="540" t="e">
        <f ca="1"/>
        <v>#REF!</v>
      </c>
      <c r="BA2" s="540" t="e">
        <f ca="1"/>
        <v>#REF!</v>
      </c>
      <c r="BB2" s="540" t="e">
        <f ca="1"/>
        <v>#REF!</v>
      </c>
      <c r="BC2" s="540" t="e">
        <f ca="1"/>
        <v>#REF!</v>
      </c>
      <c r="BD2" s="540" t="e">
        <f ca="1"/>
        <v>#REF!</v>
      </c>
      <c r="BE2" s="540" t="e">
        <f ca="1"/>
        <v>#REF!</v>
      </c>
      <c r="BF2" s="540" t="e">
        <f ca="1"/>
        <v>#REF!</v>
      </c>
      <c r="BG2" s="540" t="e">
        <f ca="1"/>
        <v>#REF!</v>
      </c>
      <c r="BH2" s="540" t="e">
        <f ca="1"/>
        <v>#REF!</v>
      </c>
      <c r="BI2" s="540" t="e">
        <f ca="1"/>
        <v>#REF!</v>
      </c>
      <c r="BJ2" s="540" t="e">
        <f ca="1"/>
        <v>#REF!</v>
      </c>
      <c r="BK2" s="540" t="e">
        <f ca="1"/>
        <v>#REF!</v>
      </c>
      <c r="BL2" s="540" t="e">
        <f ca="1"/>
        <v>#REF!</v>
      </c>
      <c r="BM2" s="540" t="e">
        <f ca="1"/>
        <v>#REF!</v>
      </c>
      <c r="BN2" s="540" t="e">
        <f ca="1"/>
        <v>#REF!</v>
      </c>
      <c r="BO2" s="540" t="e">
        <f ca="1"/>
        <v>#REF!</v>
      </c>
      <c r="BP2" s="540" t="e">
        <f ca="1"/>
        <v>#REF!</v>
      </c>
      <c r="BQ2" s="540" t="e">
        <f ca="1"/>
        <v>#REF!</v>
      </c>
      <c r="BR2" s="540" t="e">
        <f ca="1"/>
        <v>#REF!</v>
      </c>
      <c r="BS2" s="540" t="e">
        <f ca="1"/>
        <v>#REF!</v>
      </c>
      <c r="BT2" s="540" t="e">
        <f ca="1"/>
        <v>#REF!</v>
      </c>
      <c r="BU2" s="540" t="e">
        <f ca="1"/>
        <v>#REF!</v>
      </c>
      <c r="BV2" s="540" t="e">
        <f ca="1"/>
        <v>#REF!</v>
      </c>
      <c r="BW2" s="540" t="e">
        <f ca="1"/>
        <v>#REF!</v>
      </c>
      <c r="BX2" s="540" t="e">
        <f ca="1"/>
        <v>#REF!</v>
      </c>
      <c r="BY2" s="540" t="e">
        <f ca="1"/>
        <v>#REF!</v>
      </c>
      <c r="BZ2" s="540" t="e">
        <f ca="1"/>
        <v>#REF!</v>
      </c>
      <c r="CA2" s="540" t="e">
        <f ca="1"/>
        <v>#REF!</v>
      </c>
      <c r="CB2" s="540" t="e">
        <f ca="1"/>
        <v>#REF!</v>
      </c>
      <c r="CC2" s="540" t="e">
        <f ca="1"/>
        <v>#REF!</v>
      </c>
    </row>
    <row r="3" spans="1:81">
      <c r="A3" s="541" t="str">
        <f>A1&amp;" Position"</f>
        <v>Albirex Niigata Position</v>
      </c>
      <c r="B3" s="540" t="e">
        <f ca="1"/>
        <v>#REF!</v>
      </c>
      <c r="C3" s="540" t="e">
        <f ca="1"/>
        <v>#REF!</v>
      </c>
      <c r="D3" s="540" t="e">
        <f ca="1"/>
        <v>#REF!</v>
      </c>
      <c r="E3" s="540" t="e">
        <f ca="1"/>
        <v>#REF!</v>
      </c>
      <c r="F3" s="540" t="e">
        <f ca="1"/>
        <v>#REF!</v>
      </c>
      <c r="G3" s="540" t="e">
        <f ca="1"/>
        <v>#REF!</v>
      </c>
      <c r="H3" s="540" t="e">
        <f ca="1"/>
        <v>#REF!</v>
      </c>
      <c r="I3" s="540" t="e">
        <f ca="1"/>
        <v>#REF!</v>
      </c>
      <c r="J3" s="540" t="e">
        <f ca="1"/>
        <v>#REF!</v>
      </c>
      <c r="K3" s="540" t="e">
        <f ca="1"/>
        <v>#REF!</v>
      </c>
      <c r="L3" s="540" t="e">
        <f ca="1"/>
        <v>#REF!</v>
      </c>
      <c r="M3" s="540" t="e">
        <f ca="1"/>
        <v>#REF!</v>
      </c>
      <c r="N3" s="540" t="e">
        <f ca="1"/>
        <v>#REF!</v>
      </c>
      <c r="O3" s="540" t="e">
        <f ca="1"/>
        <v>#REF!</v>
      </c>
      <c r="P3" s="540" t="e">
        <f ca="1"/>
        <v>#REF!</v>
      </c>
      <c r="Q3" s="540" t="e">
        <f ca="1"/>
        <v>#REF!</v>
      </c>
      <c r="R3" s="540" t="e">
        <f ca="1"/>
        <v>#REF!</v>
      </c>
      <c r="S3" s="540" t="e">
        <f ca="1"/>
        <v>#REF!</v>
      </c>
      <c r="T3" s="540" t="e">
        <f ca="1"/>
        <v>#REF!</v>
      </c>
      <c r="U3" s="540" t="e">
        <f ca="1"/>
        <v>#REF!</v>
      </c>
      <c r="V3" s="540" t="e">
        <f ca="1"/>
        <v>#REF!</v>
      </c>
      <c r="W3" s="540" t="e">
        <f ca="1"/>
        <v>#REF!</v>
      </c>
      <c r="X3" s="540" t="e">
        <f ca="1"/>
        <v>#REF!</v>
      </c>
      <c r="Y3" s="540" t="e">
        <f ca="1"/>
        <v>#REF!</v>
      </c>
      <c r="Z3" s="540" t="e">
        <f ca="1"/>
        <v>#REF!</v>
      </c>
      <c r="AA3" s="540" t="e">
        <f ca="1"/>
        <v>#REF!</v>
      </c>
      <c r="AB3" s="540" t="e">
        <f ca="1"/>
        <v>#REF!</v>
      </c>
      <c r="AC3" s="540" t="e">
        <f ca="1"/>
        <v>#REF!</v>
      </c>
      <c r="AD3" s="540" t="e">
        <f ca="1"/>
        <v>#REF!</v>
      </c>
      <c r="AE3" s="540" t="e">
        <f ca="1"/>
        <v>#REF!</v>
      </c>
      <c r="AF3" s="540" t="e">
        <f ca="1"/>
        <v>#REF!</v>
      </c>
      <c r="AG3" s="540" t="e">
        <f ca="1"/>
        <v>#REF!</v>
      </c>
      <c r="AH3" s="540" t="e">
        <f ca="1"/>
        <v>#REF!</v>
      </c>
      <c r="AI3" s="540" t="e">
        <f ca="1"/>
        <v>#REF!</v>
      </c>
      <c r="AJ3" s="540" t="e">
        <f ca="1"/>
        <v>#REF!</v>
      </c>
      <c r="AK3" s="540" t="e">
        <f ca="1"/>
        <v>#REF!</v>
      </c>
      <c r="AL3" s="540" t="e">
        <f ca="1"/>
        <v>#REF!</v>
      </c>
      <c r="AM3" s="540" t="e">
        <f ca="1"/>
        <v>#REF!</v>
      </c>
      <c r="AN3" s="540" t="e">
        <f ca="1"/>
        <v>#REF!</v>
      </c>
      <c r="AO3" s="540" t="e">
        <f ca="1"/>
        <v>#REF!</v>
      </c>
      <c r="AP3" s="540" t="e">
        <f ca="1"/>
        <v>#REF!</v>
      </c>
      <c r="AQ3" s="540" t="e">
        <f ca="1"/>
        <v>#REF!</v>
      </c>
      <c r="AR3" s="540" t="e">
        <f ca="1"/>
        <v>#REF!</v>
      </c>
      <c r="AS3" s="540" t="e">
        <f ca="1"/>
        <v>#REF!</v>
      </c>
      <c r="AT3" s="540" t="e">
        <f ca="1"/>
        <v>#REF!</v>
      </c>
      <c r="AU3" s="540" t="e">
        <f ca="1"/>
        <v>#REF!</v>
      </c>
      <c r="AV3" s="540" t="e">
        <f ca="1"/>
        <v>#REF!</v>
      </c>
      <c r="AW3" s="540" t="e">
        <f ca="1"/>
        <v>#REF!</v>
      </c>
      <c r="AX3" s="540" t="e">
        <f ca="1"/>
        <v>#REF!</v>
      </c>
      <c r="AY3" s="540" t="e">
        <f ca="1"/>
        <v>#REF!</v>
      </c>
      <c r="AZ3" s="540" t="e">
        <f ca="1"/>
        <v>#REF!</v>
      </c>
      <c r="BA3" s="540" t="e">
        <f ca="1"/>
        <v>#REF!</v>
      </c>
      <c r="BB3" s="540" t="e">
        <f ca="1"/>
        <v>#REF!</v>
      </c>
      <c r="BC3" s="540" t="e">
        <f ca="1"/>
        <v>#REF!</v>
      </c>
      <c r="BD3" s="540" t="e">
        <f ca="1"/>
        <v>#REF!</v>
      </c>
      <c r="BE3" s="540" t="e">
        <f ca="1"/>
        <v>#REF!</v>
      </c>
      <c r="BF3" s="540" t="e">
        <f ca="1"/>
        <v>#REF!</v>
      </c>
      <c r="BG3" s="540" t="e">
        <f ca="1"/>
        <v>#REF!</v>
      </c>
      <c r="BH3" s="540" t="e">
        <f ca="1"/>
        <v>#REF!</v>
      </c>
      <c r="BI3" s="540" t="e">
        <f ca="1"/>
        <v>#REF!</v>
      </c>
      <c r="BJ3" s="540" t="e">
        <f ca="1"/>
        <v>#REF!</v>
      </c>
      <c r="BK3" s="540" t="e">
        <f ca="1"/>
        <v>#REF!</v>
      </c>
      <c r="BL3" s="540" t="e">
        <f ca="1"/>
        <v>#REF!</v>
      </c>
      <c r="BM3" s="540" t="e">
        <f ca="1"/>
        <v>#REF!</v>
      </c>
      <c r="BN3" s="540" t="e">
        <f ca="1"/>
        <v>#REF!</v>
      </c>
      <c r="BO3" s="540" t="e">
        <f ca="1"/>
        <v>#REF!</v>
      </c>
      <c r="BP3" s="540" t="e">
        <f ca="1"/>
        <v>#REF!</v>
      </c>
      <c r="BQ3" s="540" t="e">
        <f ca="1"/>
        <v>#REF!</v>
      </c>
      <c r="BR3" s="540" t="e">
        <f ca="1"/>
        <v>#REF!</v>
      </c>
      <c r="BS3" s="540" t="e">
        <f ca="1"/>
        <v>#REF!</v>
      </c>
      <c r="BT3" s="540" t="e">
        <f ca="1"/>
        <v>#REF!</v>
      </c>
      <c r="BU3" s="540" t="e">
        <f ca="1"/>
        <v>#REF!</v>
      </c>
      <c r="BV3" s="540" t="e">
        <f ca="1"/>
        <v>#REF!</v>
      </c>
      <c r="BW3" s="540" t="e">
        <f ca="1"/>
        <v>#REF!</v>
      </c>
      <c r="BX3" s="540" t="e">
        <f ca="1"/>
        <v>#REF!</v>
      </c>
      <c r="BY3" s="540" t="e">
        <f ca="1"/>
        <v>#REF!</v>
      </c>
      <c r="BZ3" s="540" t="e">
        <f ca="1"/>
        <v>#REF!</v>
      </c>
      <c r="CA3" s="540" t="e">
        <f ca="1"/>
        <v>#REF!</v>
      </c>
      <c r="CB3" s="540" t="e">
        <f ca="1"/>
        <v>#REF!</v>
      </c>
      <c r="CC3" s="540" t="e">
        <f ca="1"/>
        <v>#REF!</v>
      </c>
    </row>
    <row r="4" spans="1:81">
      <c r="A4" s="535" t="str">
        <f>helper!CM30</f>
        <v>Avispa Fukuoka</v>
      </c>
      <c r="B4" s="540" t="e">
        <f t="array" aca="1" ref="B4:CC6" ca="1">INDIRECT("'"&amp;A4&amp;"'!AJ18:DA20")</f>
        <v>#REF!</v>
      </c>
      <c r="C4" s="540" t="e">
        <f ca="1"/>
        <v>#REF!</v>
      </c>
      <c r="D4" s="540" t="e">
        <f ca="1"/>
        <v>#REF!</v>
      </c>
      <c r="E4" s="540" t="e">
        <f ca="1"/>
        <v>#REF!</v>
      </c>
      <c r="F4" s="540" t="e">
        <f ca="1"/>
        <v>#REF!</v>
      </c>
      <c r="G4" s="540" t="e">
        <f ca="1"/>
        <v>#REF!</v>
      </c>
      <c r="H4" s="540" t="e">
        <f ca="1"/>
        <v>#REF!</v>
      </c>
      <c r="I4" s="540" t="e">
        <f ca="1"/>
        <v>#REF!</v>
      </c>
      <c r="J4" s="540" t="e">
        <f ca="1"/>
        <v>#REF!</v>
      </c>
      <c r="K4" s="540" t="e">
        <f ca="1"/>
        <v>#REF!</v>
      </c>
      <c r="L4" s="540" t="e">
        <f ca="1"/>
        <v>#REF!</v>
      </c>
      <c r="M4" s="540" t="e">
        <f ca="1"/>
        <v>#REF!</v>
      </c>
      <c r="N4" s="540" t="e">
        <f ca="1"/>
        <v>#REF!</v>
      </c>
      <c r="O4" s="540" t="e">
        <f ca="1"/>
        <v>#REF!</v>
      </c>
      <c r="P4" s="540" t="e">
        <f ca="1"/>
        <v>#REF!</v>
      </c>
      <c r="Q4" s="540" t="e">
        <f ca="1"/>
        <v>#REF!</v>
      </c>
      <c r="R4" s="540" t="e">
        <f ca="1"/>
        <v>#REF!</v>
      </c>
      <c r="S4" s="540" t="e">
        <f ca="1"/>
        <v>#REF!</v>
      </c>
      <c r="T4" s="540" t="e">
        <f ca="1"/>
        <v>#REF!</v>
      </c>
      <c r="U4" s="540" t="e">
        <f ca="1"/>
        <v>#REF!</v>
      </c>
      <c r="V4" s="540" t="e">
        <f ca="1"/>
        <v>#REF!</v>
      </c>
      <c r="W4" s="540" t="e">
        <f ca="1"/>
        <v>#REF!</v>
      </c>
      <c r="X4" s="540" t="e">
        <f ca="1"/>
        <v>#REF!</v>
      </c>
      <c r="Y4" s="540" t="e">
        <f ca="1"/>
        <v>#REF!</v>
      </c>
      <c r="Z4" s="540" t="e">
        <f ca="1"/>
        <v>#REF!</v>
      </c>
      <c r="AA4" s="540" t="e">
        <f ca="1"/>
        <v>#REF!</v>
      </c>
      <c r="AB4" s="540" t="e">
        <f ca="1"/>
        <v>#REF!</v>
      </c>
      <c r="AC4" s="540" t="e">
        <f ca="1"/>
        <v>#REF!</v>
      </c>
      <c r="AD4" s="540" t="e">
        <f ca="1"/>
        <v>#REF!</v>
      </c>
      <c r="AE4" s="540" t="e">
        <f ca="1"/>
        <v>#REF!</v>
      </c>
      <c r="AF4" s="540" t="e">
        <f ca="1"/>
        <v>#REF!</v>
      </c>
      <c r="AG4" s="540" t="e">
        <f ca="1"/>
        <v>#REF!</v>
      </c>
      <c r="AH4" s="540" t="e">
        <f ca="1"/>
        <v>#REF!</v>
      </c>
      <c r="AI4" s="540" t="e">
        <f ca="1"/>
        <v>#REF!</v>
      </c>
      <c r="AJ4" s="540" t="e">
        <f ca="1"/>
        <v>#REF!</v>
      </c>
      <c r="AK4" s="540" t="e">
        <f ca="1"/>
        <v>#REF!</v>
      </c>
      <c r="AL4" s="540" t="e">
        <f ca="1"/>
        <v>#REF!</v>
      </c>
      <c r="AM4" s="540" t="e">
        <f ca="1"/>
        <v>#REF!</v>
      </c>
      <c r="AN4" s="540" t="e">
        <f ca="1"/>
        <v>#REF!</v>
      </c>
      <c r="AO4" s="540" t="e">
        <f ca="1"/>
        <v>#REF!</v>
      </c>
      <c r="AP4" s="540" t="e">
        <f ca="1"/>
        <v>#REF!</v>
      </c>
      <c r="AQ4" s="540" t="e">
        <f ca="1"/>
        <v>#REF!</v>
      </c>
      <c r="AR4" s="540" t="e">
        <f ca="1"/>
        <v>#REF!</v>
      </c>
      <c r="AS4" s="540" t="e">
        <f ca="1"/>
        <v>#REF!</v>
      </c>
      <c r="AT4" s="540" t="e">
        <f ca="1"/>
        <v>#REF!</v>
      </c>
      <c r="AU4" s="540" t="e">
        <f ca="1"/>
        <v>#REF!</v>
      </c>
      <c r="AV4" s="540" t="e">
        <f ca="1"/>
        <v>#REF!</v>
      </c>
      <c r="AW4" s="540" t="e">
        <f ca="1"/>
        <v>#REF!</v>
      </c>
      <c r="AX4" s="540" t="e">
        <f ca="1"/>
        <v>#REF!</v>
      </c>
      <c r="AY4" s="540" t="e">
        <f ca="1"/>
        <v>#REF!</v>
      </c>
      <c r="AZ4" s="540" t="e">
        <f ca="1"/>
        <v>#REF!</v>
      </c>
      <c r="BA4" s="540" t="e">
        <f ca="1"/>
        <v>#REF!</v>
      </c>
      <c r="BB4" s="540" t="e">
        <f ca="1"/>
        <v>#REF!</v>
      </c>
      <c r="BC4" s="540" t="e">
        <f ca="1"/>
        <v>#REF!</v>
      </c>
      <c r="BD4" s="540" t="e">
        <f ca="1"/>
        <v>#REF!</v>
      </c>
      <c r="BE4" s="540" t="e">
        <f ca="1"/>
        <v>#REF!</v>
      </c>
      <c r="BF4" s="540" t="e">
        <f ca="1"/>
        <v>#REF!</v>
      </c>
      <c r="BG4" s="540" t="e">
        <f ca="1"/>
        <v>#REF!</v>
      </c>
      <c r="BH4" s="540" t="e">
        <f ca="1"/>
        <v>#REF!</v>
      </c>
      <c r="BI4" s="540" t="e">
        <f ca="1"/>
        <v>#REF!</v>
      </c>
      <c r="BJ4" s="540" t="e">
        <f ca="1"/>
        <v>#REF!</v>
      </c>
      <c r="BK4" s="540" t="e">
        <f ca="1"/>
        <v>#REF!</v>
      </c>
      <c r="BL4" s="540" t="e">
        <f ca="1"/>
        <v>#REF!</v>
      </c>
      <c r="BM4" s="540" t="e">
        <f ca="1"/>
        <v>#REF!</v>
      </c>
      <c r="BN4" s="540" t="e">
        <f ca="1"/>
        <v>#REF!</v>
      </c>
      <c r="BO4" s="540" t="e">
        <f ca="1"/>
        <v>#REF!</v>
      </c>
      <c r="BP4" s="540" t="e">
        <f ca="1"/>
        <v>#REF!</v>
      </c>
      <c r="BQ4" s="540" t="e">
        <f ca="1"/>
        <v>#REF!</v>
      </c>
      <c r="BR4" s="540" t="e">
        <f ca="1"/>
        <v>#REF!</v>
      </c>
      <c r="BS4" s="540" t="e">
        <f ca="1"/>
        <v>#REF!</v>
      </c>
      <c r="BT4" s="540" t="e">
        <f ca="1"/>
        <v>#REF!</v>
      </c>
      <c r="BU4" s="540" t="e">
        <f ca="1"/>
        <v>#REF!</v>
      </c>
      <c r="BV4" s="540" t="e">
        <f ca="1"/>
        <v>#REF!</v>
      </c>
      <c r="BW4" s="540" t="e">
        <f ca="1"/>
        <v>#REF!</v>
      </c>
      <c r="BX4" s="540" t="e">
        <f ca="1"/>
        <v>#REF!</v>
      </c>
      <c r="BY4" s="540" t="e">
        <f ca="1"/>
        <v>#REF!</v>
      </c>
      <c r="BZ4" s="540" t="e">
        <f ca="1"/>
        <v>#REF!</v>
      </c>
      <c r="CA4" s="540" t="e">
        <f ca="1"/>
        <v>#REF!</v>
      </c>
      <c r="CB4" s="540" t="e">
        <f ca="1"/>
        <v>#REF!</v>
      </c>
      <c r="CC4" s="540" t="e">
        <f ca="1"/>
        <v>#REF!</v>
      </c>
    </row>
    <row r="5" spans="1:81">
      <c r="A5" s="541" t="str">
        <f>A4&amp;" num"</f>
        <v>Avispa Fukuoka num</v>
      </c>
      <c r="B5" s="540" t="e">
        <f ca="1"/>
        <v>#REF!</v>
      </c>
      <c r="C5" s="540" t="e">
        <f ca="1"/>
        <v>#REF!</v>
      </c>
      <c r="D5" s="540" t="e">
        <f ca="1"/>
        <v>#REF!</v>
      </c>
      <c r="E5" s="540" t="e">
        <f ca="1"/>
        <v>#REF!</v>
      </c>
      <c r="F5" s="540" t="e">
        <f ca="1"/>
        <v>#REF!</v>
      </c>
      <c r="G5" s="540" t="e">
        <f ca="1"/>
        <v>#REF!</v>
      </c>
      <c r="H5" s="540" t="e">
        <f ca="1"/>
        <v>#REF!</v>
      </c>
      <c r="I5" s="540" t="e">
        <f ca="1"/>
        <v>#REF!</v>
      </c>
      <c r="J5" s="540" t="e">
        <f ca="1"/>
        <v>#REF!</v>
      </c>
      <c r="K5" s="540" t="e">
        <f ca="1"/>
        <v>#REF!</v>
      </c>
      <c r="L5" s="540" t="e">
        <f ca="1"/>
        <v>#REF!</v>
      </c>
      <c r="M5" s="540" t="e">
        <f ca="1"/>
        <v>#REF!</v>
      </c>
      <c r="N5" s="540" t="e">
        <f ca="1"/>
        <v>#REF!</v>
      </c>
      <c r="O5" s="540" t="e">
        <f ca="1"/>
        <v>#REF!</v>
      </c>
      <c r="P5" s="540" t="e">
        <f ca="1"/>
        <v>#REF!</v>
      </c>
      <c r="Q5" s="540" t="e">
        <f ca="1"/>
        <v>#REF!</v>
      </c>
      <c r="R5" s="540" t="e">
        <f ca="1"/>
        <v>#REF!</v>
      </c>
      <c r="S5" s="540" t="e">
        <f ca="1"/>
        <v>#REF!</v>
      </c>
      <c r="T5" s="540" t="e">
        <f ca="1"/>
        <v>#REF!</v>
      </c>
      <c r="U5" s="540" t="e">
        <f ca="1"/>
        <v>#REF!</v>
      </c>
      <c r="V5" s="540" t="e">
        <f ca="1"/>
        <v>#REF!</v>
      </c>
      <c r="W5" s="540" t="e">
        <f ca="1"/>
        <v>#REF!</v>
      </c>
      <c r="X5" s="540" t="e">
        <f ca="1"/>
        <v>#REF!</v>
      </c>
      <c r="Y5" s="540" t="e">
        <f ca="1"/>
        <v>#REF!</v>
      </c>
      <c r="Z5" s="540" t="e">
        <f ca="1"/>
        <v>#REF!</v>
      </c>
      <c r="AA5" s="540" t="e">
        <f ca="1"/>
        <v>#REF!</v>
      </c>
      <c r="AB5" s="540" t="e">
        <f ca="1"/>
        <v>#REF!</v>
      </c>
      <c r="AC5" s="540" t="e">
        <f ca="1"/>
        <v>#REF!</v>
      </c>
      <c r="AD5" s="540" t="e">
        <f ca="1"/>
        <v>#REF!</v>
      </c>
      <c r="AE5" s="540" t="e">
        <f ca="1"/>
        <v>#REF!</v>
      </c>
      <c r="AF5" s="540" t="e">
        <f ca="1"/>
        <v>#REF!</v>
      </c>
      <c r="AG5" s="540" t="e">
        <f ca="1"/>
        <v>#REF!</v>
      </c>
      <c r="AH5" s="540" t="e">
        <f ca="1"/>
        <v>#REF!</v>
      </c>
      <c r="AI5" s="540" t="e">
        <f ca="1"/>
        <v>#REF!</v>
      </c>
      <c r="AJ5" s="540" t="e">
        <f ca="1"/>
        <v>#REF!</v>
      </c>
      <c r="AK5" s="540" t="e">
        <f ca="1"/>
        <v>#REF!</v>
      </c>
      <c r="AL5" s="540" t="e">
        <f ca="1"/>
        <v>#REF!</v>
      </c>
      <c r="AM5" s="540" t="e">
        <f ca="1"/>
        <v>#REF!</v>
      </c>
      <c r="AN5" s="540" t="e">
        <f ca="1"/>
        <v>#REF!</v>
      </c>
      <c r="AO5" s="540" t="e">
        <f ca="1"/>
        <v>#REF!</v>
      </c>
      <c r="AP5" s="540" t="e">
        <f ca="1"/>
        <v>#REF!</v>
      </c>
      <c r="AQ5" s="540" t="e">
        <f ca="1"/>
        <v>#REF!</v>
      </c>
      <c r="AR5" s="540" t="e">
        <f ca="1"/>
        <v>#REF!</v>
      </c>
      <c r="AS5" s="540" t="e">
        <f ca="1"/>
        <v>#REF!</v>
      </c>
      <c r="AT5" s="540" t="e">
        <f ca="1"/>
        <v>#REF!</v>
      </c>
      <c r="AU5" s="540" t="e">
        <f ca="1"/>
        <v>#REF!</v>
      </c>
      <c r="AV5" s="540" t="e">
        <f ca="1"/>
        <v>#REF!</v>
      </c>
      <c r="AW5" s="540" t="e">
        <f ca="1"/>
        <v>#REF!</v>
      </c>
      <c r="AX5" s="540" t="e">
        <f ca="1"/>
        <v>#REF!</v>
      </c>
      <c r="AY5" s="540" t="e">
        <f ca="1"/>
        <v>#REF!</v>
      </c>
      <c r="AZ5" s="540" t="e">
        <f ca="1"/>
        <v>#REF!</v>
      </c>
      <c r="BA5" s="540" t="e">
        <f ca="1"/>
        <v>#REF!</v>
      </c>
      <c r="BB5" s="540" t="e">
        <f ca="1"/>
        <v>#REF!</v>
      </c>
      <c r="BC5" s="540" t="e">
        <f ca="1"/>
        <v>#REF!</v>
      </c>
      <c r="BD5" s="540" t="e">
        <f ca="1"/>
        <v>#REF!</v>
      </c>
      <c r="BE5" s="540" t="e">
        <f ca="1"/>
        <v>#REF!</v>
      </c>
      <c r="BF5" s="540" t="e">
        <f ca="1"/>
        <v>#REF!</v>
      </c>
      <c r="BG5" s="540" t="e">
        <f ca="1"/>
        <v>#REF!</v>
      </c>
      <c r="BH5" s="540" t="e">
        <f ca="1"/>
        <v>#REF!</v>
      </c>
      <c r="BI5" s="540" t="e">
        <f ca="1"/>
        <v>#REF!</v>
      </c>
      <c r="BJ5" s="540" t="e">
        <f ca="1"/>
        <v>#REF!</v>
      </c>
      <c r="BK5" s="540" t="e">
        <f ca="1"/>
        <v>#REF!</v>
      </c>
      <c r="BL5" s="540" t="e">
        <f ca="1"/>
        <v>#REF!</v>
      </c>
      <c r="BM5" s="540" t="e">
        <f ca="1"/>
        <v>#REF!</v>
      </c>
      <c r="BN5" s="540" t="e">
        <f ca="1"/>
        <v>#REF!</v>
      </c>
      <c r="BO5" s="540" t="e">
        <f ca="1"/>
        <v>#REF!</v>
      </c>
      <c r="BP5" s="540" t="e">
        <f ca="1"/>
        <v>#REF!</v>
      </c>
      <c r="BQ5" s="540" t="e">
        <f ca="1"/>
        <v>#REF!</v>
      </c>
      <c r="BR5" s="540" t="e">
        <f ca="1"/>
        <v>#REF!</v>
      </c>
      <c r="BS5" s="540" t="e">
        <f ca="1"/>
        <v>#REF!</v>
      </c>
      <c r="BT5" s="540" t="e">
        <f ca="1"/>
        <v>#REF!</v>
      </c>
      <c r="BU5" s="540" t="e">
        <f ca="1"/>
        <v>#REF!</v>
      </c>
      <c r="BV5" s="540" t="e">
        <f ca="1"/>
        <v>#REF!</v>
      </c>
      <c r="BW5" s="540" t="e">
        <f ca="1"/>
        <v>#REF!</v>
      </c>
      <c r="BX5" s="540" t="e">
        <f ca="1"/>
        <v>#REF!</v>
      </c>
      <c r="BY5" s="540" t="e">
        <f ca="1"/>
        <v>#REF!</v>
      </c>
      <c r="BZ5" s="540" t="e">
        <f ca="1"/>
        <v>#REF!</v>
      </c>
      <c r="CA5" s="540" t="e">
        <f ca="1"/>
        <v>#REF!</v>
      </c>
      <c r="CB5" s="540" t="e">
        <f ca="1"/>
        <v>#REF!</v>
      </c>
      <c r="CC5" s="540" t="e">
        <f ca="1"/>
        <v>#REF!</v>
      </c>
    </row>
    <row r="6" spans="1:81">
      <c r="A6" s="541" t="str">
        <f>A4&amp;" Position"</f>
        <v>Avispa Fukuoka Position</v>
      </c>
      <c r="B6" s="540" t="e">
        <f ca="1"/>
        <v>#REF!</v>
      </c>
      <c r="C6" s="540" t="e">
        <f ca="1"/>
        <v>#REF!</v>
      </c>
      <c r="D6" s="540" t="e">
        <f ca="1"/>
        <v>#REF!</v>
      </c>
      <c r="E6" s="540" t="e">
        <f ca="1"/>
        <v>#REF!</v>
      </c>
      <c r="F6" s="540" t="e">
        <f ca="1"/>
        <v>#REF!</v>
      </c>
      <c r="G6" s="540" t="e">
        <f ca="1"/>
        <v>#REF!</v>
      </c>
      <c r="H6" s="540" t="e">
        <f ca="1"/>
        <v>#REF!</v>
      </c>
      <c r="I6" s="540" t="e">
        <f ca="1"/>
        <v>#REF!</v>
      </c>
      <c r="J6" s="540" t="e">
        <f ca="1"/>
        <v>#REF!</v>
      </c>
      <c r="K6" s="540" t="e">
        <f ca="1"/>
        <v>#REF!</v>
      </c>
      <c r="L6" s="540" t="e">
        <f ca="1"/>
        <v>#REF!</v>
      </c>
      <c r="M6" s="540" t="e">
        <f ca="1"/>
        <v>#REF!</v>
      </c>
      <c r="N6" s="540" t="e">
        <f ca="1"/>
        <v>#REF!</v>
      </c>
      <c r="O6" s="540" t="e">
        <f ca="1"/>
        <v>#REF!</v>
      </c>
      <c r="P6" s="540" t="e">
        <f ca="1"/>
        <v>#REF!</v>
      </c>
      <c r="Q6" s="540" t="e">
        <f ca="1"/>
        <v>#REF!</v>
      </c>
      <c r="R6" s="540" t="e">
        <f ca="1"/>
        <v>#REF!</v>
      </c>
      <c r="S6" s="540" t="e">
        <f ca="1"/>
        <v>#REF!</v>
      </c>
      <c r="T6" s="540" t="e">
        <f ca="1"/>
        <v>#REF!</v>
      </c>
      <c r="U6" s="540" t="e">
        <f ca="1"/>
        <v>#REF!</v>
      </c>
      <c r="V6" s="540" t="e">
        <f ca="1"/>
        <v>#REF!</v>
      </c>
      <c r="W6" s="540" t="e">
        <f ca="1"/>
        <v>#REF!</v>
      </c>
      <c r="X6" s="540" t="e">
        <f ca="1"/>
        <v>#REF!</v>
      </c>
      <c r="Y6" s="540" t="e">
        <f ca="1"/>
        <v>#REF!</v>
      </c>
      <c r="Z6" s="540" t="e">
        <f ca="1"/>
        <v>#REF!</v>
      </c>
      <c r="AA6" s="540" t="e">
        <f ca="1"/>
        <v>#REF!</v>
      </c>
      <c r="AB6" s="540" t="e">
        <f ca="1"/>
        <v>#REF!</v>
      </c>
      <c r="AC6" s="540" t="e">
        <f ca="1"/>
        <v>#REF!</v>
      </c>
      <c r="AD6" s="540" t="e">
        <f ca="1"/>
        <v>#REF!</v>
      </c>
      <c r="AE6" s="540" t="e">
        <f ca="1"/>
        <v>#REF!</v>
      </c>
      <c r="AF6" s="540" t="e">
        <f ca="1"/>
        <v>#REF!</v>
      </c>
      <c r="AG6" s="540" t="e">
        <f ca="1"/>
        <v>#REF!</v>
      </c>
      <c r="AH6" s="540" t="e">
        <f ca="1"/>
        <v>#REF!</v>
      </c>
      <c r="AI6" s="540" t="e">
        <f ca="1"/>
        <v>#REF!</v>
      </c>
      <c r="AJ6" s="540" t="e">
        <f ca="1"/>
        <v>#REF!</v>
      </c>
      <c r="AK6" s="540" t="e">
        <f ca="1"/>
        <v>#REF!</v>
      </c>
      <c r="AL6" s="540" t="e">
        <f ca="1"/>
        <v>#REF!</v>
      </c>
      <c r="AM6" s="540" t="e">
        <f ca="1"/>
        <v>#REF!</v>
      </c>
      <c r="AN6" s="540" t="e">
        <f ca="1"/>
        <v>#REF!</v>
      </c>
      <c r="AO6" s="540" t="e">
        <f ca="1"/>
        <v>#REF!</v>
      </c>
      <c r="AP6" s="540" t="e">
        <f ca="1"/>
        <v>#REF!</v>
      </c>
      <c r="AQ6" s="540" t="e">
        <f ca="1"/>
        <v>#REF!</v>
      </c>
      <c r="AR6" s="540" t="e">
        <f ca="1"/>
        <v>#REF!</v>
      </c>
      <c r="AS6" s="540" t="e">
        <f ca="1"/>
        <v>#REF!</v>
      </c>
      <c r="AT6" s="540" t="e">
        <f ca="1"/>
        <v>#REF!</v>
      </c>
      <c r="AU6" s="540" t="e">
        <f ca="1"/>
        <v>#REF!</v>
      </c>
      <c r="AV6" s="540" t="e">
        <f ca="1"/>
        <v>#REF!</v>
      </c>
      <c r="AW6" s="540" t="e">
        <f ca="1"/>
        <v>#REF!</v>
      </c>
      <c r="AX6" s="540" t="e">
        <f ca="1"/>
        <v>#REF!</v>
      </c>
      <c r="AY6" s="540" t="e">
        <f ca="1"/>
        <v>#REF!</v>
      </c>
      <c r="AZ6" s="540" t="e">
        <f ca="1"/>
        <v>#REF!</v>
      </c>
      <c r="BA6" s="540" t="e">
        <f ca="1"/>
        <v>#REF!</v>
      </c>
      <c r="BB6" s="540" t="e">
        <f ca="1"/>
        <v>#REF!</v>
      </c>
      <c r="BC6" s="540" t="e">
        <f ca="1"/>
        <v>#REF!</v>
      </c>
      <c r="BD6" s="540" t="e">
        <f ca="1"/>
        <v>#REF!</v>
      </c>
      <c r="BE6" s="540" t="e">
        <f ca="1"/>
        <v>#REF!</v>
      </c>
      <c r="BF6" s="540" t="e">
        <f ca="1"/>
        <v>#REF!</v>
      </c>
      <c r="BG6" s="540" t="e">
        <f ca="1"/>
        <v>#REF!</v>
      </c>
      <c r="BH6" s="540" t="e">
        <f ca="1"/>
        <v>#REF!</v>
      </c>
      <c r="BI6" s="540" t="e">
        <f ca="1"/>
        <v>#REF!</v>
      </c>
      <c r="BJ6" s="540" t="e">
        <f ca="1"/>
        <v>#REF!</v>
      </c>
      <c r="BK6" s="540" t="e">
        <f ca="1"/>
        <v>#REF!</v>
      </c>
      <c r="BL6" s="540" t="e">
        <f ca="1"/>
        <v>#REF!</v>
      </c>
      <c r="BM6" s="540" t="e">
        <f ca="1"/>
        <v>#REF!</v>
      </c>
      <c r="BN6" s="540" t="e">
        <f ca="1"/>
        <v>#REF!</v>
      </c>
      <c r="BO6" s="540" t="e">
        <f ca="1"/>
        <v>#REF!</v>
      </c>
      <c r="BP6" s="540" t="e">
        <f ca="1"/>
        <v>#REF!</v>
      </c>
      <c r="BQ6" s="540" t="e">
        <f ca="1"/>
        <v>#REF!</v>
      </c>
      <c r="BR6" s="540" t="e">
        <f ca="1"/>
        <v>#REF!</v>
      </c>
      <c r="BS6" s="540" t="e">
        <f ca="1"/>
        <v>#REF!</v>
      </c>
      <c r="BT6" s="540" t="e">
        <f ca="1"/>
        <v>#REF!</v>
      </c>
      <c r="BU6" s="540" t="e">
        <f ca="1"/>
        <v>#REF!</v>
      </c>
      <c r="BV6" s="540" t="e">
        <f ca="1"/>
        <v>#REF!</v>
      </c>
      <c r="BW6" s="540" t="e">
        <f ca="1"/>
        <v>#REF!</v>
      </c>
      <c r="BX6" s="540" t="e">
        <f ca="1"/>
        <v>#REF!</v>
      </c>
      <c r="BY6" s="540" t="e">
        <f ca="1"/>
        <v>#REF!</v>
      </c>
      <c r="BZ6" s="540" t="e">
        <f ca="1"/>
        <v>#REF!</v>
      </c>
      <c r="CA6" s="540" t="e">
        <f ca="1"/>
        <v>#REF!</v>
      </c>
      <c r="CB6" s="540" t="e">
        <f ca="1"/>
        <v>#REF!</v>
      </c>
      <c r="CC6" s="540" t="e">
        <f ca="1"/>
        <v>#REF!</v>
      </c>
    </row>
    <row r="7" spans="1:81">
      <c r="A7" s="535" t="str">
        <f>helper!CM31</f>
        <v>Gamba Osaka</v>
      </c>
      <c r="B7" s="540" t="e">
        <f t="array" aca="1" ref="B7:CC9" ca="1">INDIRECT("'"&amp;A7&amp;"'!AJ18:DA20")</f>
        <v>#REF!</v>
      </c>
      <c r="C7" s="540" t="e">
        <f ca="1"/>
        <v>#REF!</v>
      </c>
      <c r="D7" s="540" t="e">
        <f ca="1"/>
        <v>#REF!</v>
      </c>
      <c r="E7" s="540" t="e">
        <f ca="1"/>
        <v>#REF!</v>
      </c>
      <c r="F7" s="540" t="e">
        <f ca="1"/>
        <v>#REF!</v>
      </c>
      <c r="G7" s="540" t="e">
        <f ca="1"/>
        <v>#REF!</v>
      </c>
      <c r="H7" s="540" t="e">
        <f ca="1"/>
        <v>#REF!</v>
      </c>
      <c r="I7" s="540" t="e">
        <f ca="1"/>
        <v>#REF!</v>
      </c>
      <c r="J7" s="540" t="e">
        <f ca="1"/>
        <v>#REF!</v>
      </c>
      <c r="K7" s="540" t="e">
        <f ca="1"/>
        <v>#REF!</v>
      </c>
      <c r="L7" s="540" t="e">
        <f ca="1"/>
        <v>#REF!</v>
      </c>
      <c r="M7" s="540" t="e">
        <f ca="1"/>
        <v>#REF!</v>
      </c>
      <c r="N7" s="540" t="e">
        <f ca="1"/>
        <v>#REF!</v>
      </c>
      <c r="O7" s="540" t="e">
        <f ca="1"/>
        <v>#REF!</v>
      </c>
      <c r="P7" s="540" t="e">
        <f ca="1"/>
        <v>#REF!</v>
      </c>
      <c r="Q7" s="540" t="e">
        <f ca="1"/>
        <v>#REF!</v>
      </c>
      <c r="R7" s="540" t="e">
        <f ca="1"/>
        <v>#REF!</v>
      </c>
      <c r="S7" s="540" t="e">
        <f ca="1"/>
        <v>#REF!</v>
      </c>
      <c r="T7" s="540" t="e">
        <f ca="1"/>
        <v>#REF!</v>
      </c>
      <c r="U7" s="540" t="e">
        <f ca="1"/>
        <v>#REF!</v>
      </c>
      <c r="V7" s="540" t="e">
        <f ca="1"/>
        <v>#REF!</v>
      </c>
      <c r="W7" s="540" t="e">
        <f ca="1"/>
        <v>#REF!</v>
      </c>
      <c r="X7" s="540" t="e">
        <f ca="1"/>
        <v>#REF!</v>
      </c>
      <c r="Y7" s="540" t="e">
        <f ca="1"/>
        <v>#REF!</v>
      </c>
      <c r="Z7" s="540" t="e">
        <f ca="1"/>
        <v>#REF!</v>
      </c>
      <c r="AA7" s="540" t="e">
        <f ca="1"/>
        <v>#REF!</v>
      </c>
      <c r="AB7" s="540" t="e">
        <f ca="1"/>
        <v>#REF!</v>
      </c>
      <c r="AC7" s="540" t="e">
        <f ca="1"/>
        <v>#REF!</v>
      </c>
      <c r="AD7" s="540" t="e">
        <f ca="1"/>
        <v>#REF!</v>
      </c>
      <c r="AE7" s="540" t="e">
        <f ca="1"/>
        <v>#REF!</v>
      </c>
      <c r="AF7" s="540" t="e">
        <f ca="1"/>
        <v>#REF!</v>
      </c>
      <c r="AG7" s="540" t="e">
        <f ca="1"/>
        <v>#REF!</v>
      </c>
      <c r="AH7" s="540" t="e">
        <f ca="1"/>
        <v>#REF!</v>
      </c>
      <c r="AI7" s="540" t="e">
        <f ca="1"/>
        <v>#REF!</v>
      </c>
      <c r="AJ7" s="540" t="e">
        <f ca="1"/>
        <v>#REF!</v>
      </c>
      <c r="AK7" s="540" t="e">
        <f ca="1"/>
        <v>#REF!</v>
      </c>
      <c r="AL7" s="540" t="e">
        <f ca="1"/>
        <v>#REF!</v>
      </c>
      <c r="AM7" s="540" t="e">
        <f ca="1"/>
        <v>#REF!</v>
      </c>
      <c r="AN7" s="540" t="e">
        <f ca="1"/>
        <v>#REF!</v>
      </c>
      <c r="AO7" s="540" t="e">
        <f ca="1"/>
        <v>#REF!</v>
      </c>
      <c r="AP7" s="540" t="e">
        <f ca="1"/>
        <v>#REF!</v>
      </c>
      <c r="AQ7" s="540" t="e">
        <f ca="1"/>
        <v>#REF!</v>
      </c>
      <c r="AR7" s="540" t="e">
        <f ca="1"/>
        <v>#REF!</v>
      </c>
      <c r="AS7" s="540" t="e">
        <f ca="1"/>
        <v>#REF!</v>
      </c>
      <c r="AT7" s="540" t="e">
        <f ca="1"/>
        <v>#REF!</v>
      </c>
      <c r="AU7" s="540" t="e">
        <f ca="1"/>
        <v>#REF!</v>
      </c>
      <c r="AV7" s="540" t="e">
        <f ca="1"/>
        <v>#REF!</v>
      </c>
      <c r="AW7" s="540" t="e">
        <f ca="1"/>
        <v>#REF!</v>
      </c>
      <c r="AX7" s="540" t="e">
        <f ca="1"/>
        <v>#REF!</v>
      </c>
      <c r="AY7" s="540" t="e">
        <f ca="1"/>
        <v>#REF!</v>
      </c>
      <c r="AZ7" s="540" t="e">
        <f ca="1"/>
        <v>#REF!</v>
      </c>
      <c r="BA7" s="540" t="e">
        <f ca="1"/>
        <v>#REF!</v>
      </c>
      <c r="BB7" s="540" t="e">
        <f ca="1"/>
        <v>#REF!</v>
      </c>
      <c r="BC7" s="540" t="e">
        <f ca="1"/>
        <v>#REF!</v>
      </c>
      <c r="BD7" s="540" t="e">
        <f ca="1"/>
        <v>#REF!</v>
      </c>
      <c r="BE7" s="540" t="e">
        <f ca="1"/>
        <v>#REF!</v>
      </c>
      <c r="BF7" s="540" t="e">
        <f ca="1"/>
        <v>#REF!</v>
      </c>
      <c r="BG7" s="540" t="e">
        <f ca="1"/>
        <v>#REF!</v>
      </c>
      <c r="BH7" s="540" t="e">
        <f ca="1"/>
        <v>#REF!</v>
      </c>
      <c r="BI7" s="540" t="e">
        <f ca="1"/>
        <v>#REF!</v>
      </c>
      <c r="BJ7" s="540" t="e">
        <f ca="1"/>
        <v>#REF!</v>
      </c>
      <c r="BK7" s="540" t="e">
        <f ca="1"/>
        <v>#REF!</v>
      </c>
      <c r="BL7" s="540" t="e">
        <f ca="1"/>
        <v>#REF!</v>
      </c>
      <c r="BM7" s="540" t="e">
        <f ca="1"/>
        <v>#REF!</v>
      </c>
      <c r="BN7" s="540" t="e">
        <f ca="1"/>
        <v>#REF!</v>
      </c>
      <c r="BO7" s="540" t="e">
        <f ca="1"/>
        <v>#REF!</v>
      </c>
      <c r="BP7" s="540" t="e">
        <f ca="1"/>
        <v>#REF!</v>
      </c>
      <c r="BQ7" s="540" t="e">
        <f ca="1"/>
        <v>#REF!</v>
      </c>
      <c r="BR7" s="540" t="e">
        <f ca="1"/>
        <v>#REF!</v>
      </c>
      <c r="BS7" s="540" t="e">
        <f ca="1"/>
        <v>#REF!</v>
      </c>
      <c r="BT7" s="540" t="e">
        <f ca="1"/>
        <v>#REF!</v>
      </c>
      <c r="BU7" s="540" t="e">
        <f ca="1"/>
        <v>#REF!</v>
      </c>
      <c r="BV7" s="540" t="e">
        <f ca="1"/>
        <v>#REF!</v>
      </c>
      <c r="BW7" s="540" t="e">
        <f ca="1"/>
        <v>#REF!</v>
      </c>
      <c r="BX7" s="540" t="e">
        <f ca="1"/>
        <v>#REF!</v>
      </c>
      <c r="BY7" s="540" t="e">
        <f ca="1"/>
        <v>#REF!</v>
      </c>
      <c r="BZ7" s="540" t="e">
        <f ca="1"/>
        <v>#REF!</v>
      </c>
      <c r="CA7" s="540" t="e">
        <f ca="1"/>
        <v>#REF!</v>
      </c>
      <c r="CB7" s="540" t="e">
        <f ca="1"/>
        <v>#REF!</v>
      </c>
      <c r="CC7" s="540" t="e">
        <f ca="1"/>
        <v>#REF!</v>
      </c>
    </row>
    <row r="8" spans="1:81">
      <c r="A8" s="541" t="str">
        <f>A7&amp;" num"</f>
        <v>Gamba Osaka num</v>
      </c>
      <c r="B8" s="540" t="e">
        <f ca="1"/>
        <v>#REF!</v>
      </c>
      <c r="C8" s="540" t="e">
        <f ca="1"/>
        <v>#REF!</v>
      </c>
      <c r="D8" s="540" t="e">
        <f ca="1"/>
        <v>#REF!</v>
      </c>
      <c r="E8" s="540" t="e">
        <f ca="1"/>
        <v>#REF!</v>
      </c>
      <c r="F8" s="540" t="e">
        <f ca="1"/>
        <v>#REF!</v>
      </c>
      <c r="G8" s="540" t="e">
        <f ca="1"/>
        <v>#REF!</v>
      </c>
      <c r="H8" s="540" t="e">
        <f ca="1"/>
        <v>#REF!</v>
      </c>
      <c r="I8" s="540" t="e">
        <f ca="1"/>
        <v>#REF!</v>
      </c>
      <c r="J8" s="540" t="e">
        <f ca="1"/>
        <v>#REF!</v>
      </c>
      <c r="K8" s="540" t="e">
        <f ca="1"/>
        <v>#REF!</v>
      </c>
      <c r="L8" s="540" t="e">
        <f ca="1"/>
        <v>#REF!</v>
      </c>
      <c r="M8" s="540" t="e">
        <f ca="1"/>
        <v>#REF!</v>
      </c>
      <c r="N8" s="540" t="e">
        <f ca="1"/>
        <v>#REF!</v>
      </c>
      <c r="O8" s="540" t="e">
        <f ca="1"/>
        <v>#REF!</v>
      </c>
      <c r="P8" s="540" t="e">
        <f ca="1"/>
        <v>#REF!</v>
      </c>
      <c r="Q8" s="540" t="e">
        <f ca="1"/>
        <v>#REF!</v>
      </c>
      <c r="R8" s="540" t="e">
        <f ca="1"/>
        <v>#REF!</v>
      </c>
      <c r="S8" s="540" t="e">
        <f ca="1"/>
        <v>#REF!</v>
      </c>
      <c r="T8" s="540" t="e">
        <f ca="1"/>
        <v>#REF!</v>
      </c>
      <c r="U8" s="540" t="e">
        <f ca="1"/>
        <v>#REF!</v>
      </c>
      <c r="V8" s="540" t="e">
        <f ca="1"/>
        <v>#REF!</v>
      </c>
      <c r="W8" s="540" t="e">
        <f ca="1"/>
        <v>#REF!</v>
      </c>
      <c r="X8" s="540" t="e">
        <f ca="1"/>
        <v>#REF!</v>
      </c>
      <c r="Y8" s="540" t="e">
        <f ca="1"/>
        <v>#REF!</v>
      </c>
      <c r="Z8" s="540" t="e">
        <f ca="1"/>
        <v>#REF!</v>
      </c>
      <c r="AA8" s="540" t="e">
        <f ca="1"/>
        <v>#REF!</v>
      </c>
      <c r="AB8" s="540" t="e">
        <f ca="1"/>
        <v>#REF!</v>
      </c>
      <c r="AC8" s="540" t="e">
        <f ca="1"/>
        <v>#REF!</v>
      </c>
      <c r="AD8" s="540" t="e">
        <f ca="1"/>
        <v>#REF!</v>
      </c>
      <c r="AE8" s="540" t="e">
        <f ca="1"/>
        <v>#REF!</v>
      </c>
      <c r="AF8" s="540" t="e">
        <f ca="1"/>
        <v>#REF!</v>
      </c>
      <c r="AG8" s="540" t="e">
        <f ca="1"/>
        <v>#REF!</v>
      </c>
      <c r="AH8" s="540" t="e">
        <f ca="1"/>
        <v>#REF!</v>
      </c>
      <c r="AI8" s="540" t="e">
        <f ca="1"/>
        <v>#REF!</v>
      </c>
      <c r="AJ8" s="540" t="e">
        <f ca="1"/>
        <v>#REF!</v>
      </c>
      <c r="AK8" s="540" t="e">
        <f ca="1"/>
        <v>#REF!</v>
      </c>
      <c r="AL8" s="540" t="e">
        <f ca="1"/>
        <v>#REF!</v>
      </c>
      <c r="AM8" s="540" t="e">
        <f ca="1"/>
        <v>#REF!</v>
      </c>
      <c r="AN8" s="540" t="e">
        <f ca="1"/>
        <v>#REF!</v>
      </c>
      <c r="AO8" s="540" t="e">
        <f ca="1"/>
        <v>#REF!</v>
      </c>
      <c r="AP8" s="540" t="e">
        <f ca="1"/>
        <v>#REF!</v>
      </c>
      <c r="AQ8" s="540" t="e">
        <f ca="1"/>
        <v>#REF!</v>
      </c>
      <c r="AR8" s="540" t="e">
        <f ca="1"/>
        <v>#REF!</v>
      </c>
      <c r="AS8" s="540" t="e">
        <f ca="1"/>
        <v>#REF!</v>
      </c>
      <c r="AT8" s="540" t="e">
        <f ca="1"/>
        <v>#REF!</v>
      </c>
      <c r="AU8" s="540" t="e">
        <f ca="1"/>
        <v>#REF!</v>
      </c>
      <c r="AV8" s="540" t="e">
        <f ca="1"/>
        <v>#REF!</v>
      </c>
      <c r="AW8" s="540" t="e">
        <f ca="1"/>
        <v>#REF!</v>
      </c>
      <c r="AX8" s="540" t="e">
        <f ca="1"/>
        <v>#REF!</v>
      </c>
      <c r="AY8" s="540" t="e">
        <f ca="1"/>
        <v>#REF!</v>
      </c>
      <c r="AZ8" s="540" t="e">
        <f ca="1"/>
        <v>#REF!</v>
      </c>
      <c r="BA8" s="540" t="e">
        <f ca="1"/>
        <v>#REF!</v>
      </c>
      <c r="BB8" s="540" t="e">
        <f ca="1"/>
        <v>#REF!</v>
      </c>
      <c r="BC8" s="540" t="e">
        <f ca="1"/>
        <v>#REF!</v>
      </c>
      <c r="BD8" s="540" t="e">
        <f ca="1"/>
        <v>#REF!</v>
      </c>
      <c r="BE8" s="540" t="e">
        <f ca="1"/>
        <v>#REF!</v>
      </c>
      <c r="BF8" s="540" t="e">
        <f ca="1"/>
        <v>#REF!</v>
      </c>
      <c r="BG8" s="540" t="e">
        <f ca="1"/>
        <v>#REF!</v>
      </c>
      <c r="BH8" s="540" t="e">
        <f ca="1"/>
        <v>#REF!</v>
      </c>
      <c r="BI8" s="540" t="e">
        <f ca="1"/>
        <v>#REF!</v>
      </c>
      <c r="BJ8" s="540" t="e">
        <f ca="1"/>
        <v>#REF!</v>
      </c>
      <c r="BK8" s="540" t="e">
        <f ca="1"/>
        <v>#REF!</v>
      </c>
      <c r="BL8" s="540" t="e">
        <f ca="1"/>
        <v>#REF!</v>
      </c>
      <c r="BM8" s="540" t="e">
        <f ca="1"/>
        <v>#REF!</v>
      </c>
      <c r="BN8" s="540" t="e">
        <f ca="1"/>
        <v>#REF!</v>
      </c>
      <c r="BO8" s="540" t="e">
        <f ca="1"/>
        <v>#REF!</v>
      </c>
      <c r="BP8" s="540" t="e">
        <f ca="1"/>
        <v>#REF!</v>
      </c>
      <c r="BQ8" s="540" t="e">
        <f ca="1"/>
        <v>#REF!</v>
      </c>
      <c r="BR8" s="540" t="e">
        <f ca="1"/>
        <v>#REF!</v>
      </c>
      <c r="BS8" s="540" t="e">
        <f ca="1"/>
        <v>#REF!</v>
      </c>
      <c r="BT8" s="540" t="e">
        <f ca="1"/>
        <v>#REF!</v>
      </c>
      <c r="BU8" s="540" t="e">
        <f ca="1"/>
        <v>#REF!</v>
      </c>
      <c r="BV8" s="540" t="e">
        <f ca="1"/>
        <v>#REF!</v>
      </c>
      <c r="BW8" s="540" t="e">
        <f ca="1"/>
        <v>#REF!</v>
      </c>
      <c r="BX8" s="540" t="e">
        <f ca="1"/>
        <v>#REF!</v>
      </c>
      <c r="BY8" s="540" t="e">
        <f ca="1"/>
        <v>#REF!</v>
      </c>
      <c r="BZ8" s="540" t="e">
        <f ca="1"/>
        <v>#REF!</v>
      </c>
      <c r="CA8" s="540" t="e">
        <f ca="1"/>
        <v>#REF!</v>
      </c>
      <c r="CB8" s="540" t="e">
        <f ca="1"/>
        <v>#REF!</v>
      </c>
      <c r="CC8" s="540" t="e">
        <f ca="1"/>
        <v>#REF!</v>
      </c>
    </row>
    <row r="9" spans="1:81">
      <c r="A9" s="541" t="str">
        <f>A7&amp;" Position"</f>
        <v>Gamba Osaka Position</v>
      </c>
      <c r="B9" s="540" t="e">
        <f ca="1"/>
        <v>#REF!</v>
      </c>
      <c r="C9" s="540" t="e">
        <f ca="1"/>
        <v>#REF!</v>
      </c>
      <c r="D9" s="540" t="e">
        <f ca="1"/>
        <v>#REF!</v>
      </c>
      <c r="E9" s="540" t="e">
        <f ca="1"/>
        <v>#REF!</v>
      </c>
      <c r="F9" s="540" t="e">
        <f ca="1"/>
        <v>#REF!</v>
      </c>
      <c r="G9" s="540" t="e">
        <f ca="1"/>
        <v>#REF!</v>
      </c>
      <c r="H9" s="540" t="e">
        <f ca="1"/>
        <v>#REF!</v>
      </c>
      <c r="I9" s="540" t="e">
        <f ca="1"/>
        <v>#REF!</v>
      </c>
      <c r="J9" s="540" t="e">
        <f ca="1"/>
        <v>#REF!</v>
      </c>
      <c r="K9" s="540" t="e">
        <f ca="1"/>
        <v>#REF!</v>
      </c>
      <c r="L9" s="540" t="e">
        <f ca="1"/>
        <v>#REF!</v>
      </c>
      <c r="M9" s="540" t="e">
        <f ca="1"/>
        <v>#REF!</v>
      </c>
      <c r="N9" s="540" t="e">
        <f ca="1"/>
        <v>#REF!</v>
      </c>
      <c r="O9" s="540" t="e">
        <f ca="1"/>
        <v>#REF!</v>
      </c>
      <c r="P9" s="540" t="e">
        <f ca="1"/>
        <v>#REF!</v>
      </c>
      <c r="Q9" s="540" t="e">
        <f ca="1"/>
        <v>#REF!</v>
      </c>
      <c r="R9" s="540" t="e">
        <f ca="1"/>
        <v>#REF!</v>
      </c>
      <c r="S9" s="540" t="e">
        <f ca="1"/>
        <v>#REF!</v>
      </c>
      <c r="T9" s="540" t="e">
        <f ca="1"/>
        <v>#REF!</v>
      </c>
      <c r="U9" s="540" t="e">
        <f ca="1"/>
        <v>#REF!</v>
      </c>
      <c r="V9" s="540" t="e">
        <f ca="1"/>
        <v>#REF!</v>
      </c>
      <c r="W9" s="540" t="e">
        <f ca="1"/>
        <v>#REF!</v>
      </c>
      <c r="X9" s="540" t="e">
        <f ca="1"/>
        <v>#REF!</v>
      </c>
      <c r="Y9" s="540" t="e">
        <f ca="1"/>
        <v>#REF!</v>
      </c>
      <c r="Z9" s="540" t="e">
        <f ca="1"/>
        <v>#REF!</v>
      </c>
      <c r="AA9" s="540" t="e">
        <f ca="1"/>
        <v>#REF!</v>
      </c>
      <c r="AB9" s="540" t="e">
        <f ca="1"/>
        <v>#REF!</v>
      </c>
      <c r="AC9" s="540" t="e">
        <f ca="1"/>
        <v>#REF!</v>
      </c>
      <c r="AD9" s="540" t="e">
        <f ca="1"/>
        <v>#REF!</v>
      </c>
      <c r="AE9" s="540" t="e">
        <f ca="1"/>
        <v>#REF!</v>
      </c>
      <c r="AF9" s="540" t="e">
        <f ca="1"/>
        <v>#REF!</v>
      </c>
      <c r="AG9" s="540" t="e">
        <f ca="1"/>
        <v>#REF!</v>
      </c>
      <c r="AH9" s="540" t="e">
        <f ca="1"/>
        <v>#REF!</v>
      </c>
      <c r="AI9" s="540" t="e">
        <f ca="1"/>
        <v>#REF!</v>
      </c>
      <c r="AJ9" s="540" t="e">
        <f ca="1"/>
        <v>#REF!</v>
      </c>
      <c r="AK9" s="540" t="e">
        <f ca="1"/>
        <v>#REF!</v>
      </c>
      <c r="AL9" s="540" t="e">
        <f ca="1"/>
        <v>#REF!</v>
      </c>
      <c r="AM9" s="540" t="e">
        <f ca="1"/>
        <v>#REF!</v>
      </c>
      <c r="AN9" s="540" t="e">
        <f ca="1"/>
        <v>#REF!</v>
      </c>
      <c r="AO9" s="540" t="e">
        <f ca="1"/>
        <v>#REF!</v>
      </c>
      <c r="AP9" s="540" t="e">
        <f ca="1"/>
        <v>#REF!</v>
      </c>
      <c r="AQ9" s="540" t="e">
        <f ca="1"/>
        <v>#REF!</v>
      </c>
      <c r="AR9" s="540" t="e">
        <f ca="1"/>
        <v>#REF!</v>
      </c>
      <c r="AS9" s="540" t="e">
        <f ca="1"/>
        <v>#REF!</v>
      </c>
      <c r="AT9" s="540" t="e">
        <f ca="1"/>
        <v>#REF!</v>
      </c>
      <c r="AU9" s="540" t="e">
        <f ca="1"/>
        <v>#REF!</v>
      </c>
      <c r="AV9" s="540" t="e">
        <f ca="1"/>
        <v>#REF!</v>
      </c>
      <c r="AW9" s="540" t="e">
        <f ca="1"/>
        <v>#REF!</v>
      </c>
      <c r="AX9" s="540" t="e">
        <f ca="1"/>
        <v>#REF!</v>
      </c>
      <c r="AY9" s="540" t="e">
        <f ca="1"/>
        <v>#REF!</v>
      </c>
      <c r="AZ9" s="540" t="e">
        <f ca="1"/>
        <v>#REF!</v>
      </c>
      <c r="BA9" s="540" t="e">
        <f ca="1"/>
        <v>#REF!</v>
      </c>
      <c r="BB9" s="540" t="e">
        <f ca="1"/>
        <v>#REF!</v>
      </c>
      <c r="BC9" s="540" t="e">
        <f ca="1"/>
        <v>#REF!</v>
      </c>
      <c r="BD9" s="540" t="e">
        <f ca="1"/>
        <v>#REF!</v>
      </c>
      <c r="BE9" s="540" t="e">
        <f ca="1"/>
        <v>#REF!</v>
      </c>
      <c r="BF9" s="540" t="e">
        <f ca="1"/>
        <v>#REF!</v>
      </c>
      <c r="BG9" s="540" t="e">
        <f ca="1"/>
        <v>#REF!</v>
      </c>
      <c r="BH9" s="540" t="e">
        <f ca="1"/>
        <v>#REF!</v>
      </c>
      <c r="BI9" s="540" t="e">
        <f ca="1"/>
        <v>#REF!</v>
      </c>
      <c r="BJ9" s="540" t="e">
        <f ca="1"/>
        <v>#REF!</v>
      </c>
      <c r="BK9" s="540" t="e">
        <f ca="1"/>
        <v>#REF!</v>
      </c>
      <c r="BL9" s="540" t="e">
        <f ca="1"/>
        <v>#REF!</v>
      </c>
      <c r="BM9" s="540" t="e">
        <f ca="1"/>
        <v>#REF!</v>
      </c>
      <c r="BN9" s="540" t="e">
        <f ca="1"/>
        <v>#REF!</v>
      </c>
      <c r="BO9" s="540" t="e">
        <f ca="1"/>
        <v>#REF!</v>
      </c>
      <c r="BP9" s="540" t="e">
        <f ca="1"/>
        <v>#REF!</v>
      </c>
      <c r="BQ9" s="540" t="e">
        <f ca="1"/>
        <v>#REF!</v>
      </c>
      <c r="BR9" s="540" t="e">
        <f ca="1"/>
        <v>#REF!</v>
      </c>
      <c r="BS9" s="540" t="e">
        <f ca="1"/>
        <v>#REF!</v>
      </c>
      <c r="BT9" s="540" t="e">
        <f ca="1"/>
        <v>#REF!</v>
      </c>
      <c r="BU9" s="540" t="e">
        <f ca="1"/>
        <v>#REF!</v>
      </c>
      <c r="BV9" s="540" t="e">
        <f ca="1"/>
        <v>#REF!</v>
      </c>
      <c r="BW9" s="540" t="e">
        <f ca="1"/>
        <v>#REF!</v>
      </c>
      <c r="BX9" s="540" t="e">
        <f ca="1"/>
        <v>#REF!</v>
      </c>
      <c r="BY9" s="540" t="e">
        <f ca="1"/>
        <v>#REF!</v>
      </c>
      <c r="BZ9" s="540" t="e">
        <f ca="1"/>
        <v>#REF!</v>
      </c>
      <c r="CA9" s="540" t="e">
        <f ca="1"/>
        <v>#REF!</v>
      </c>
      <c r="CB9" s="540" t="e">
        <f ca="1"/>
        <v>#REF!</v>
      </c>
      <c r="CC9" s="540" t="e">
        <f ca="1"/>
        <v>#REF!</v>
      </c>
    </row>
    <row r="10" spans="1:81">
      <c r="A10" s="535" t="str">
        <f>helper!CM32</f>
        <v>Júbilo Iwata</v>
      </c>
      <c r="B10" s="540" t="e">
        <f t="array" aca="1" ref="B10:CC12" ca="1">INDIRECT("'"&amp;A10&amp;"'!AJ18:DA20")</f>
        <v>#REF!</v>
      </c>
      <c r="C10" s="540" t="e">
        <f ca="1"/>
        <v>#REF!</v>
      </c>
      <c r="D10" s="540" t="e">
        <f ca="1"/>
        <v>#REF!</v>
      </c>
      <c r="E10" s="540" t="e">
        <f ca="1"/>
        <v>#REF!</v>
      </c>
      <c r="F10" s="540" t="e">
        <f ca="1"/>
        <v>#REF!</v>
      </c>
      <c r="G10" s="540" t="e">
        <f ca="1"/>
        <v>#REF!</v>
      </c>
      <c r="H10" s="540" t="e">
        <f ca="1"/>
        <v>#REF!</v>
      </c>
      <c r="I10" s="540" t="e">
        <f ca="1"/>
        <v>#REF!</v>
      </c>
      <c r="J10" s="540" t="e">
        <f ca="1"/>
        <v>#REF!</v>
      </c>
      <c r="K10" s="540" t="e">
        <f ca="1"/>
        <v>#REF!</v>
      </c>
      <c r="L10" s="540" t="e">
        <f ca="1"/>
        <v>#REF!</v>
      </c>
      <c r="M10" s="540" t="e">
        <f ca="1"/>
        <v>#REF!</v>
      </c>
      <c r="N10" s="540" t="e">
        <f ca="1"/>
        <v>#REF!</v>
      </c>
      <c r="O10" s="540" t="e">
        <f ca="1"/>
        <v>#REF!</v>
      </c>
      <c r="P10" s="540" t="e">
        <f ca="1"/>
        <v>#REF!</v>
      </c>
      <c r="Q10" s="540" t="e">
        <f ca="1"/>
        <v>#REF!</v>
      </c>
      <c r="R10" s="540" t="e">
        <f ca="1"/>
        <v>#REF!</v>
      </c>
      <c r="S10" s="540" t="e">
        <f ca="1"/>
        <v>#REF!</v>
      </c>
      <c r="T10" s="540" t="e">
        <f ca="1"/>
        <v>#REF!</v>
      </c>
      <c r="U10" s="540" t="e">
        <f ca="1"/>
        <v>#REF!</v>
      </c>
      <c r="V10" s="540" t="e">
        <f ca="1"/>
        <v>#REF!</v>
      </c>
      <c r="W10" s="540" t="e">
        <f ca="1"/>
        <v>#REF!</v>
      </c>
      <c r="X10" s="540" t="e">
        <f ca="1"/>
        <v>#REF!</v>
      </c>
      <c r="Y10" s="540" t="e">
        <f ca="1"/>
        <v>#REF!</v>
      </c>
      <c r="Z10" s="540" t="e">
        <f ca="1"/>
        <v>#REF!</v>
      </c>
      <c r="AA10" s="540" t="e">
        <f ca="1"/>
        <v>#REF!</v>
      </c>
      <c r="AB10" s="540" t="e">
        <f ca="1"/>
        <v>#REF!</v>
      </c>
      <c r="AC10" s="540" t="e">
        <f ca="1"/>
        <v>#REF!</v>
      </c>
      <c r="AD10" s="540" t="e">
        <f ca="1"/>
        <v>#REF!</v>
      </c>
      <c r="AE10" s="540" t="e">
        <f ca="1"/>
        <v>#REF!</v>
      </c>
      <c r="AF10" s="540" t="e">
        <f ca="1"/>
        <v>#REF!</v>
      </c>
      <c r="AG10" s="540" t="e">
        <f ca="1"/>
        <v>#REF!</v>
      </c>
      <c r="AH10" s="540" t="e">
        <f ca="1"/>
        <v>#REF!</v>
      </c>
      <c r="AI10" s="540" t="e">
        <f ca="1"/>
        <v>#REF!</v>
      </c>
      <c r="AJ10" s="540" t="e">
        <f ca="1"/>
        <v>#REF!</v>
      </c>
      <c r="AK10" s="540" t="e">
        <f ca="1"/>
        <v>#REF!</v>
      </c>
      <c r="AL10" s="540" t="e">
        <f ca="1"/>
        <v>#REF!</v>
      </c>
      <c r="AM10" s="540" t="e">
        <f ca="1"/>
        <v>#REF!</v>
      </c>
      <c r="AN10" s="540" t="e">
        <f ca="1"/>
        <v>#REF!</v>
      </c>
      <c r="AO10" s="540" t="e">
        <f ca="1"/>
        <v>#REF!</v>
      </c>
      <c r="AP10" s="540" t="e">
        <f ca="1"/>
        <v>#REF!</v>
      </c>
      <c r="AQ10" s="540" t="e">
        <f ca="1"/>
        <v>#REF!</v>
      </c>
      <c r="AR10" s="540" t="e">
        <f ca="1"/>
        <v>#REF!</v>
      </c>
      <c r="AS10" s="540" t="e">
        <f ca="1"/>
        <v>#REF!</v>
      </c>
      <c r="AT10" s="540" t="e">
        <f ca="1"/>
        <v>#REF!</v>
      </c>
      <c r="AU10" s="540" t="e">
        <f ca="1"/>
        <v>#REF!</v>
      </c>
      <c r="AV10" s="540" t="e">
        <f ca="1"/>
        <v>#REF!</v>
      </c>
      <c r="AW10" s="540" t="e">
        <f ca="1"/>
        <v>#REF!</v>
      </c>
      <c r="AX10" s="540" t="e">
        <f ca="1"/>
        <v>#REF!</v>
      </c>
      <c r="AY10" s="540" t="e">
        <f ca="1"/>
        <v>#REF!</v>
      </c>
      <c r="AZ10" s="540" t="e">
        <f ca="1"/>
        <v>#REF!</v>
      </c>
      <c r="BA10" s="540" t="e">
        <f ca="1"/>
        <v>#REF!</v>
      </c>
      <c r="BB10" s="540" t="e">
        <f ca="1"/>
        <v>#REF!</v>
      </c>
      <c r="BC10" s="540" t="e">
        <f ca="1"/>
        <v>#REF!</v>
      </c>
      <c r="BD10" s="540" t="e">
        <f ca="1"/>
        <v>#REF!</v>
      </c>
      <c r="BE10" s="540" t="e">
        <f ca="1"/>
        <v>#REF!</v>
      </c>
      <c r="BF10" s="540" t="e">
        <f ca="1"/>
        <v>#REF!</v>
      </c>
      <c r="BG10" s="540" t="e">
        <f ca="1"/>
        <v>#REF!</v>
      </c>
      <c r="BH10" s="540" t="e">
        <f ca="1"/>
        <v>#REF!</v>
      </c>
      <c r="BI10" s="540" t="e">
        <f ca="1"/>
        <v>#REF!</v>
      </c>
      <c r="BJ10" s="540" t="e">
        <f ca="1"/>
        <v>#REF!</v>
      </c>
      <c r="BK10" s="540" t="e">
        <f ca="1"/>
        <v>#REF!</v>
      </c>
      <c r="BL10" s="540" t="e">
        <f ca="1"/>
        <v>#REF!</v>
      </c>
      <c r="BM10" s="540" t="e">
        <f ca="1"/>
        <v>#REF!</v>
      </c>
      <c r="BN10" s="540" t="e">
        <f ca="1"/>
        <v>#REF!</v>
      </c>
      <c r="BO10" s="540" t="e">
        <f ca="1"/>
        <v>#REF!</v>
      </c>
      <c r="BP10" s="540" t="e">
        <f ca="1"/>
        <v>#REF!</v>
      </c>
      <c r="BQ10" s="540" t="e">
        <f ca="1"/>
        <v>#REF!</v>
      </c>
      <c r="BR10" s="540" t="e">
        <f ca="1"/>
        <v>#REF!</v>
      </c>
      <c r="BS10" s="540" t="e">
        <f ca="1"/>
        <v>#REF!</v>
      </c>
      <c r="BT10" s="540" t="e">
        <f ca="1"/>
        <v>#REF!</v>
      </c>
      <c r="BU10" s="540" t="e">
        <f ca="1"/>
        <v>#REF!</v>
      </c>
      <c r="BV10" s="540" t="e">
        <f ca="1"/>
        <v>#REF!</v>
      </c>
      <c r="BW10" s="540" t="e">
        <f ca="1"/>
        <v>#REF!</v>
      </c>
      <c r="BX10" s="540" t="e">
        <f ca="1"/>
        <v>#REF!</v>
      </c>
      <c r="BY10" s="540" t="e">
        <f ca="1"/>
        <v>#REF!</v>
      </c>
      <c r="BZ10" s="540" t="e">
        <f ca="1"/>
        <v>#REF!</v>
      </c>
      <c r="CA10" s="540" t="e">
        <f ca="1"/>
        <v>#REF!</v>
      </c>
      <c r="CB10" s="540" t="e">
        <f ca="1"/>
        <v>#REF!</v>
      </c>
      <c r="CC10" s="540" t="e">
        <f ca="1"/>
        <v>#REF!</v>
      </c>
    </row>
    <row r="11" spans="1:81">
      <c r="A11" s="541" t="str">
        <f>A10&amp;" num"</f>
        <v>Júbilo Iwata num</v>
      </c>
      <c r="B11" s="540" t="e">
        <f ca="1"/>
        <v>#REF!</v>
      </c>
      <c r="C11" s="540" t="e">
        <f ca="1"/>
        <v>#REF!</v>
      </c>
      <c r="D11" s="540" t="e">
        <f ca="1"/>
        <v>#REF!</v>
      </c>
      <c r="E11" s="540" t="e">
        <f ca="1"/>
        <v>#REF!</v>
      </c>
      <c r="F11" s="540" t="e">
        <f ca="1"/>
        <v>#REF!</v>
      </c>
      <c r="G11" s="540" t="e">
        <f ca="1"/>
        <v>#REF!</v>
      </c>
      <c r="H11" s="540" t="e">
        <f ca="1"/>
        <v>#REF!</v>
      </c>
      <c r="I11" s="540" t="e">
        <f ca="1"/>
        <v>#REF!</v>
      </c>
      <c r="J11" s="540" t="e">
        <f ca="1"/>
        <v>#REF!</v>
      </c>
      <c r="K11" s="540" t="e">
        <f ca="1"/>
        <v>#REF!</v>
      </c>
      <c r="L11" s="540" t="e">
        <f ca="1"/>
        <v>#REF!</v>
      </c>
      <c r="M11" s="540" t="e">
        <f ca="1"/>
        <v>#REF!</v>
      </c>
      <c r="N11" s="540" t="e">
        <f ca="1"/>
        <v>#REF!</v>
      </c>
      <c r="O11" s="540" t="e">
        <f ca="1"/>
        <v>#REF!</v>
      </c>
      <c r="P11" s="540" t="e">
        <f ca="1"/>
        <v>#REF!</v>
      </c>
      <c r="Q11" s="540" t="e">
        <f ca="1"/>
        <v>#REF!</v>
      </c>
      <c r="R11" s="540" t="e">
        <f ca="1"/>
        <v>#REF!</v>
      </c>
      <c r="S11" s="540" t="e">
        <f ca="1"/>
        <v>#REF!</v>
      </c>
      <c r="T11" s="540" t="e">
        <f ca="1"/>
        <v>#REF!</v>
      </c>
      <c r="U11" s="540" t="e">
        <f ca="1"/>
        <v>#REF!</v>
      </c>
      <c r="V11" s="540" t="e">
        <f ca="1"/>
        <v>#REF!</v>
      </c>
      <c r="W11" s="540" t="e">
        <f ca="1"/>
        <v>#REF!</v>
      </c>
      <c r="X11" s="540" t="e">
        <f ca="1"/>
        <v>#REF!</v>
      </c>
      <c r="Y11" s="540" t="e">
        <f ca="1"/>
        <v>#REF!</v>
      </c>
      <c r="Z11" s="540" t="e">
        <f ca="1"/>
        <v>#REF!</v>
      </c>
      <c r="AA11" s="540" t="e">
        <f ca="1"/>
        <v>#REF!</v>
      </c>
      <c r="AB11" s="540" t="e">
        <f ca="1"/>
        <v>#REF!</v>
      </c>
      <c r="AC11" s="540" t="e">
        <f ca="1"/>
        <v>#REF!</v>
      </c>
      <c r="AD11" s="540" t="e">
        <f ca="1"/>
        <v>#REF!</v>
      </c>
      <c r="AE11" s="540" t="e">
        <f ca="1"/>
        <v>#REF!</v>
      </c>
      <c r="AF11" s="540" t="e">
        <f ca="1"/>
        <v>#REF!</v>
      </c>
      <c r="AG11" s="540" t="e">
        <f ca="1"/>
        <v>#REF!</v>
      </c>
      <c r="AH11" s="540" t="e">
        <f ca="1"/>
        <v>#REF!</v>
      </c>
      <c r="AI11" s="540" t="e">
        <f ca="1"/>
        <v>#REF!</v>
      </c>
      <c r="AJ11" s="540" t="e">
        <f ca="1"/>
        <v>#REF!</v>
      </c>
      <c r="AK11" s="540" t="e">
        <f ca="1"/>
        <v>#REF!</v>
      </c>
      <c r="AL11" s="540" t="e">
        <f ca="1"/>
        <v>#REF!</v>
      </c>
      <c r="AM11" s="540" t="e">
        <f ca="1"/>
        <v>#REF!</v>
      </c>
      <c r="AN11" s="540" t="e">
        <f ca="1"/>
        <v>#REF!</v>
      </c>
      <c r="AO11" s="540" t="e">
        <f ca="1"/>
        <v>#REF!</v>
      </c>
      <c r="AP11" s="540" t="e">
        <f ca="1"/>
        <v>#REF!</v>
      </c>
      <c r="AQ11" s="540" t="e">
        <f ca="1"/>
        <v>#REF!</v>
      </c>
      <c r="AR11" s="540" t="e">
        <f ca="1"/>
        <v>#REF!</v>
      </c>
      <c r="AS11" s="540" t="e">
        <f ca="1"/>
        <v>#REF!</v>
      </c>
      <c r="AT11" s="540" t="e">
        <f ca="1"/>
        <v>#REF!</v>
      </c>
      <c r="AU11" s="540" t="e">
        <f ca="1"/>
        <v>#REF!</v>
      </c>
      <c r="AV11" s="540" t="e">
        <f ca="1"/>
        <v>#REF!</v>
      </c>
      <c r="AW11" s="540" t="e">
        <f ca="1"/>
        <v>#REF!</v>
      </c>
      <c r="AX11" s="540" t="e">
        <f ca="1"/>
        <v>#REF!</v>
      </c>
      <c r="AY11" s="540" t="e">
        <f ca="1"/>
        <v>#REF!</v>
      </c>
      <c r="AZ11" s="540" t="e">
        <f ca="1"/>
        <v>#REF!</v>
      </c>
      <c r="BA11" s="540" t="e">
        <f ca="1"/>
        <v>#REF!</v>
      </c>
      <c r="BB11" s="540" t="e">
        <f ca="1"/>
        <v>#REF!</v>
      </c>
      <c r="BC11" s="540" t="e">
        <f ca="1"/>
        <v>#REF!</v>
      </c>
      <c r="BD11" s="540" t="e">
        <f ca="1"/>
        <v>#REF!</v>
      </c>
      <c r="BE11" s="540" t="e">
        <f ca="1"/>
        <v>#REF!</v>
      </c>
      <c r="BF11" s="540" t="e">
        <f ca="1"/>
        <v>#REF!</v>
      </c>
      <c r="BG11" s="540" t="e">
        <f ca="1"/>
        <v>#REF!</v>
      </c>
      <c r="BH11" s="540" t="e">
        <f ca="1"/>
        <v>#REF!</v>
      </c>
      <c r="BI11" s="540" t="e">
        <f ca="1"/>
        <v>#REF!</v>
      </c>
      <c r="BJ11" s="540" t="e">
        <f ca="1"/>
        <v>#REF!</v>
      </c>
      <c r="BK11" s="540" t="e">
        <f ca="1"/>
        <v>#REF!</v>
      </c>
      <c r="BL11" s="540" t="e">
        <f ca="1"/>
        <v>#REF!</v>
      </c>
      <c r="BM11" s="540" t="e">
        <f ca="1"/>
        <v>#REF!</v>
      </c>
      <c r="BN11" s="540" t="e">
        <f ca="1"/>
        <v>#REF!</v>
      </c>
      <c r="BO11" s="540" t="e">
        <f ca="1"/>
        <v>#REF!</v>
      </c>
      <c r="BP11" s="540" t="e">
        <f ca="1"/>
        <v>#REF!</v>
      </c>
      <c r="BQ11" s="540" t="e">
        <f ca="1"/>
        <v>#REF!</v>
      </c>
      <c r="BR11" s="540" t="e">
        <f ca="1"/>
        <v>#REF!</v>
      </c>
      <c r="BS11" s="540" t="e">
        <f ca="1"/>
        <v>#REF!</v>
      </c>
      <c r="BT11" s="540" t="e">
        <f ca="1"/>
        <v>#REF!</v>
      </c>
      <c r="BU11" s="540" t="e">
        <f ca="1"/>
        <v>#REF!</v>
      </c>
      <c r="BV11" s="540" t="e">
        <f ca="1"/>
        <v>#REF!</v>
      </c>
      <c r="BW11" s="540" t="e">
        <f ca="1"/>
        <v>#REF!</v>
      </c>
      <c r="BX11" s="540" t="e">
        <f ca="1"/>
        <v>#REF!</v>
      </c>
      <c r="BY11" s="540" t="e">
        <f ca="1"/>
        <v>#REF!</v>
      </c>
      <c r="BZ11" s="540" t="e">
        <f ca="1"/>
        <v>#REF!</v>
      </c>
      <c r="CA11" s="540" t="e">
        <f ca="1"/>
        <v>#REF!</v>
      </c>
      <c r="CB11" s="540" t="e">
        <f ca="1"/>
        <v>#REF!</v>
      </c>
      <c r="CC11" s="540" t="e">
        <f ca="1"/>
        <v>#REF!</v>
      </c>
    </row>
    <row r="12" spans="1:81">
      <c r="A12" s="541" t="str">
        <f>A10&amp;" Position"</f>
        <v>Júbilo Iwata Position</v>
      </c>
      <c r="B12" s="540" t="e">
        <f ca="1"/>
        <v>#REF!</v>
      </c>
      <c r="C12" s="540" t="e">
        <f ca="1"/>
        <v>#REF!</v>
      </c>
      <c r="D12" s="540" t="e">
        <f ca="1"/>
        <v>#REF!</v>
      </c>
      <c r="E12" s="540" t="e">
        <f ca="1"/>
        <v>#REF!</v>
      </c>
      <c r="F12" s="540" t="e">
        <f ca="1"/>
        <v>#REF!</v>
      </c>
      <c r="G12" s="540" t="e">
        <f ca="1"/>
        <v>#REF!</v>
      </c>
      <c r="H12" s="540" t="e">
        <f ca="1"/>
        <v>#REF!</v>
      </c>
      <c r="I12" s="540" t="e">
        <f ca="1"/>
        <v>#REF!</v>
      </c>
      <c r="J12" s="540" t="e">
        <f ca="1"/>
        <v>#REF!</v>
      </c>
      <c r="K12" s="540" t="e">
        <f ca="1"/>
        <v>#REF!</v>
      </c>
      <c r="L12" s="540" t="e">
        <f ca="1"/>
        <v>#REF!</v>
      </c>
      <c r="M12" s="540" t="e">
        <f ca="1"/>
        <v>#REF!</v>
      </c>
      <c r="N12" s="540" t="e">
        <f ca="1"/>
        <v>#REF!</v>
      </c>
      <c r="O12" s="540" t="e">
        <f ca="1"/>
        <v>#REF!</v>
      </c>
      <c r="P12" s="540" t="e">
        <f ca="1"/>
        <v>#REF!</v>
      </c>
      <c r="Q12" s="540" t="e">
        <f ca="1"/>
        <v>#REF!</v>
      </c>
      <c r="R12" s="540" t="e">
        <f ca="1"/>
        <v>#REF!</v>
      </c>
      <c r="S12" s="540" t="e">
        <f ca="1"/>
        <v>#REF!</v>
      </c>
      <c r="T12" s="540" t="e">
        <f ca="1"/>
        <v>#REF!</v>
      </c>
      <c r="U12" s="540" t="e">
        <f ca="1"/>
        <v>#REF!</v>
      </c>
      <c r="V12" s="540" t="e">
        <f ca="1"/>
        <v>#REF!</v>
      </c>
      <c r="W12" s="540" t="e">
        <f ca="1"/>
        <v>#REF!</v>
      </c>
      <c r="X12" s="540" t="e">
        <f ca="1"/>
        <v>#REF!</v>
      </c>
      <c r="Y12" s="540" t="e">
        <f ca="1"/>
        <v>#REF!</v>
      </c>
      <c r="Z12" s="540" t="e">
        <f ca="1"/>
        <v>#REF!</v>
      </c>
      <c r="AA12" s="540" t="e">
        <f ca="1"/>
        <v>#REF!</v>
      </c>
      <c r="AB12" s="540" t="e">
        <f ca="1"/>
        <v>#REF!</v>
      </c>
      <c r="AC12" s="540" t="e">
        <f ca="1"/>
        <v>#REF!</v>
      </c>
      <c r="AD12" s="540" t="e">
        <f ca="1"/>
        <v>#REF!</v>
      </c>
      <c r="AE12" s="540" t="e">
        <f ca="1"/>
        <v>#REF!</v>
      </c>
      <c r="AF12" s="540" t="e">
        <f ca="1"/>
        <v>#REF!</v>
      </c>
      <c r="AG12" s="540" t="e">
        <f ca="1"/>
        <v>#REF!</v>
      </c>
      <c r="AH12" s="540" t="e">
        <f ca="1"/>
        <v>#REF!</v>
      </c>
      <c r="AI12" s="540" t="e">
        <f ca="1"/>
        <v>#REF!</v>
      </c>
      <c r="AJ12" s="540" t="e">
        <f ca="1"/>
        <v>#REF!</v>
      </c>
      <c r="AK12" s="540" t="e">
        <f ca="1"/>
        <v>#REF!</v>
      </c>
      <c r="AL12" s="540" t="e">
        <f ca="1"/>
        <v>#REF!</v>
      </c>
      <c r="AM12" s="540" t="e">
        <f ca="1"/>
        <v>#REF!</v>
      </c>
      <c r="AN12" s="540" t="e">
        <f ca="1"/>
        <v>#REF!</v>
      </c>
      <c r="AO12" s="540" t="e">
        <f ca="1"/>
        <v>#REF!</v>
      </c>
      <c r="AP12" s="540" t="e">
        <f ca="1"/>
        <v>#REF!</v>
      </c>
      <c r="AQ12" s="540" t="e">
        <f ca="1"/>
        <v>#REF!</v>
      </c>
      <c r="AR12" s="540" t="e">
        <f ca="1"/>
        <v>#REF!</v>
      </c>
      <c r="AS12" s="540" t="e">
        <f ca="1"/>
        <v>#REF!</v>
      </c>
      <c r="AT12" s="540" t="e">
        <f ca="1"/>
        <v>#REF!</v>
      </c>
      <c r="AU12" s="540" t="e">
        <f ca="1"/>
        <v>#REF!</v>
      </c>
      <c r="AV12" s="540" t="e">
        <f ca="1"/>
        <v>#REF!</v>
      </c>
      <c r="AW12" s="540" t="e">
        <f ca="1"/>
        <v>#REF!</v>
      </c>
      <c r="AX12" s="540" t="e">
        <f ca="1"/>
        <v>#REF!</v>
      </c>
      <c r="AY12" s="540" t="e">
        <f ca="1"/>
        <v>#REF!</v>
      </c>
      <c r="AZ12" s="540" t="e">
        <f ca="1"/>
        <v>#REF!</v>
      </c>
      <c r="BA12" s="540" t="e">
        <f ca="1"/>
        <v>#REF!</v>
      </c>
      <c r="BB12" s="540" t="e">
        <f ca="1"/>
        <v>#REF!</v>
      </c>
      <c r="BC12" s="540" t="e">
        <f ca="1"/>
        <v>#REF!</v>
      </c>
      <c r="BD12" s="540" t="e">
        <f ca="1"/>
        <v>#REF!</v>
      </c>
      <c r="BE12" s="540" t="e">
        <f ca="1"/>
        <v>#REF!</v>
      </c>
      <c r="BF12" s="540" t="e">
        <f ca="1"/>
        <v>#REF!</v>
      </c>
      <c r="BG12" s="540" t="e">
        <f ca="1"/>
        <v>#REF!</v>
      </c>
      <c r="BH12" s="540" t="e">
        <f ca="1"/>
        <v>#REF!</v>
      </c>
      <c r="BI12" s="540" t="e">
        <f ca="1"/>
        <v>#REF!</v>
      </c>
      <c r="BJ12" s="540" t="e">
        <f ca="1"/>
        <v>#REF!</v>
      </c>
      <c r="BK12" s="540" t="e">
        <f ca="1"/>
        <v>#REF!</v>
      </c>
      <c r="BL12" s="540" t="e">
        <f ca="1"/>
        <v>#REF!</v>
      </c>
      <c r="BM12" s="540" t="e">
        <f ca="1"/>
        <v>#REF!</v>
      </c>
      <c r="BN12" s="540" t="e">
        <f ca="1"/>
        <v>#REF!</v>
      </c>
      <c r="BO12" s="540" t="e">
        <f ca="1"/>
        <v>#REF!</v>
      </c>
      <c r="BP12" s="540" t="e">
        <f ca="1"/>
        <v>#REF!</v>
      </c>
      <c r="BQ12" s="540" t="e">
        <f ca="1"/>
        <v>#REF!</v>
      </c>
      <c r="BR12" s="540" t="e">
        <f ca="1"/>
        <v>#REF!</v>
      </c>
      <c r="BS12" s="540" t="e">
        <f ca="1"/>
        <v>#REF!</v>
      </c>
      <c r="BT12" s="540" t="e">
        <f ca="1"/>
        <v>#REF!</v>
      </c>
      <c r="BU12" s="540" t="e">
        <f ca="1"/>
        <v>#REF!</v>
      </c>
      <c r="BV12" s="540" t="e">
        <f ca="1"/>
        <v>#REF!</v>
      </c>
      <c r="BW12" s="540" t="e">
        <f ca="1"/>
        <v>#REF!</v>
      </c>
      <c r="BX12" s="540" t="e">
        <f ca="1"/>
        <v>#REF!</v>
      </c>
      <c r="BY12" s="540" t="e">
        <f ca="1"/>
        <v>#REF!</v>
      </c>
      <c r="BZ12" s="540" t="e">
        <f ca="1"/>
        <v>#REF!</v>
      </c>
      <c r="CA12" s="540" t="e">
        <f ca="1"/>
        <v>#REF!</v>
      </c>
      <c r="CB12" s="540" t="e">
        <f ca="1"/>
        <v>#REF!</v>
      </c>
      <c r="CC12" s="540" t="e">
        <f ca="1"/>
        <v>#REF!</v>
      </c>
    </row>
    <row r="13" spans="1:81">
      <c r="A13" s="535" t="str">
        <f>helper!CM33</f>
        <v>Kashima Antlers</v>
      </c>
      <c r="B13" s="540" t="e">
        <f t="array" aca="1" ref="B13:CC15" ca="1">INDIRECT("'"&amp;A13&amp;"'!AJ18:DA20")</f>
        <v>#REF!</v>
      </c>
      <c r="C13" s="540" t="e">
        <f ca="1"/>
        <v>#REF!</v>
      </c>
      <c r="D13" s="540" t="e">
        <f ca="1"/>
        <v>#REF!</v>
      </c>
      <c r="E13" s="540" t="e">
        <f ca="1"/>
        <v>#REF!</v>
      </c>
      <c r="F13" s="540" t="e">
        <f ca="1"/>
        <v>#REF!</v>
      </c>
      <c r="G13" s="540" t="e">
        <f ca="1"/>
        <v>#REF!</v>
      </c>
      <c r="H13" s="540" t="e">
        <f ca="1"/>
        <v>#REF!</v>
      </c>
      <c r="I13" s="540" t="e">
        <f ca="1"/>
        <v>#REF!</v>
      </c>
      <c r="J13" s="540" t="e">
        <f ca="1"/>
        <v>#REF!</v>
      </c>
      <c r="K13" s="540" t="e">
        <f ca="1"/>
        <v>#REF!</v>
      </c>
      <c r="L13" s="540" t="e">
        <f ca="1"/>
        <v>#REF!</v>
      </c>
      <c r="M13" s="540" t="e">
        <f ca="1"/>
        <v>#REF!</v>
      </c>
      <c r="N13" s="540" t="e">
        <f ca="1"/>
        <v>#REF!</v>
      </c>
      <c r="O13" s="540" t="e">
        <f ca="1"/>
        <v>#REF!</v>
      </c>
      <c r="P13" s="540" t="e">
        <f ca="1"/>
        <v>#REF!</v>
      </c>
      <c r="Q13" s="540" t="e">
        <f ca="1"/>
        <v>#REF!</v>
      </c>
      <c r="R13" s="540" t="e">
        <f ca="1"/>
        <v>#REF!</v>
      </c>
      <c r="S13" s="540" t="e">
        <f ca="1"/>
        <v>#REF!</v>
      </c>
      <c r="T13" s="540" t="e">
        <f ca="1"/>
        <v>#REF!</v>
      </c>
      <c r="U13" s="540" t="e">
        <f ca="1"/>
        <v>#REF!</v>
      </c>
      <c r="V13" s="540" t="e">
        <f ca="1"/>
        <v>#REF!</v>
      </c>
      <c r="W13" s="540" t="e">
        <f ca="1"/>
        <v>#REF!</v>
      </c>
      <c r="X13" s="540" t="e">
        <f ca="1"/>
        <v>#REF!</v>
      </c>
      <c r="Y13" s="540" t="e">
        <f ca="1"/>
        <v>#REF!</v>
      </c>
      <c r="Z13" s="540" t="e">
        <f ca="1"/>
        <v>#REF!</v>
      </c>
      <c r="AA13" s="540" t="e">
        <f ca="1"/>
        <v>#REF!</v>
      </c>
      <c r="AB13" s="540" t="e">
        <f ca="1"/>
        <v>#REF!</v>
      </c>
      <c r="AC13" s="540" t="e">
        <f ca="1"/>
        <v>#REF!</v>
      </c>
      <c r="AD13" s="540" t="e">
        <f ca="1"/>
        <v>#REF!</v>
      </c>
      <c r="AE13" s="540" t="e">
        <f ca="1"/>
        <v>#REF!</v>
      </c>
      <c r="AF13" s="540" t="e">
        <f ca="1"/>
        <v>#REF!</v>
      </c>
      <c r="AG13" s="540" t="e">
        <f ca="1"/>
        <v>#REF!</v>
      </c>
      <c r="AH13" s="540" t="e">
        <f ca="1"/>
        <v>#REF!</v>
      </c>
      <c r="AI13" s="540" t="e">
        <f ca="1"/>
        <v>#REF!</v>
      </c>
      <c r="AJ13" s="540" t="e">
        <f ca="1"/>
        <v>#REF!</v>
      </c>
      <c r="AK13" s="540" t="e">
        <f ca="1"/>
        <v>#REF!</v>
      </c>
      <c r="AL13" s="540" t="e">
        <f ca="1"/>
        <v>#REF!</v>
      </c>
      <c r="AM13" s="540" t="e">
        <f ca="1"/>
        <v>#REF!</v>
      </c>
      <c r="AN13" s="540" t="e">
        <f ca="1"/>
        <v>#REF!</v>
      </c>
      <c r="AO13" s="540" t="e">
        <f ca="1"/>
        <v>#REF!</v>
      </c>
      <c r="AP13" s="540" t="e">
        <f ca="1"/>
        <v>#REF!</v>
      </c>
      <c r="AQ13" s="540" t="e">
        <f ca="1"/>
        <v>#REF!</v>
      </c>
      <c r="AR13" s="540" t="e">
        <f ca="1"/>
        <v>#REF!</v>
      </c>
      <c r="AS13" s="540" t="e">
        <f ca="1"/>
        <v>#REF!</v>
      </c>
      <c r="AT13" s="540" t="e">
        <f ca="1"/>
        <v>#REF!</v>
      </c>
      <c r="AU13" s="540" t="e">
        <f ca="1"/>
        <v>#REF!</v>
      </c>
      <c r="AV13" s="540" t="e">
        <f ca="1"/>
        <v>#REF!</v>
      </c>
      <c r="AW13" s="540" t="e">
        <f ca="1"/>
        <v>#REF!</v>
      </c>
      <c r="AX13" s="540" t="e">
        <f ca="1"/>
        <v>#REF!</v>
      </c>
      <c r="AY13" s="540" t="e">
        <f ca="1"/>
        <v>#REF!</v>
      </c>
      <c r="AZ13" s="540" t="e">
        <f ca="1"/>
        <v>#REF!</v>
      </c>
      <c r="BA13" s="540" t="e">
        <f ca="1"/>
        <v>#REF!</v>
      </c>
      <c r="BB13" s="540" t="e">
        <f ca="1"/>
        <v>#REF!</v>
      </c>
      <c r="BC13" s="540" t="e">
        <f ca="1"/>
        <v>#REF!</v>
      </c>
      <c r="BD13" s="540" t="e">
        <f ca="1"/>
        <v>#REF!</v>
      </c>
      <c r="BE13" s="540" t="e">
        <f ca="1"/>
        <v>#REF!</v>
      </c>
      <c r="BF13" s="540" t="e">
        <f ca="1"/>
        <v>#REF!</v>
      </c>
      <c r="BG13" s="540" t="e">
        <f ca="1"/>
        <v>#REF!</v>
      </c>
      <c r="BH13" s="540" t="e">
        <f ca="1"/>
        <v>#REF!</v>
      </c>
      <c r="BI13" s="540" t="e">
        <f ca="1"/>
        <v>#REF!</v>
      </c>
      <c r="BJ13" s="540" t="e">
        <f ca="1"/>
        <v>#REF!</v>
      </c>
      <c r="BK13" s="540" t="e">
        <f ca="1"/>
        <v>#REF!</v>
      </c>
      <c r="BL13" s="540" t="e">
        <f ca="1"/>
        <v>#REF!</v>
      </c>
      <c r="BM13" s="540" t="e">
        <f ca="1"/>
        <v>#REF!</v>
      </c>
      <c r="BN13" s="540" t="e">
        <f ca="1"/>
        <v>#REF!</v>
      </c>
      <c r="BO13" s="540" t="e">
        <f ca="1"/>
        <v>#REF!</v>
      </c>
      <c r="BP13" s="540" t="e">
        <f ca="1"/>
        <v>#REF!</v>
      </c>
      <c r="BQ13" s="540" t="e">
        <f ca="1"/>
        <v>#REF!</v>
      </c>
      <c r="BR13" s="540" t="e">
        <f ca="1"/>
        <v>#REF!</v>
      </c>
      <c r="BS13" s="540" t="e">
        <f ca="1"/>
        <v>#REF!</v>
      </c>
      <c r="BT13" s="540" t="e">
        <f ca="1"/>
        <v>#REF!</v>
      </c>
      <c r="BU13" s="540" t="e">
        <f ca="1"/>
        <v>#REF!</v>
      </c>
      <c r="BV13" s="540" t="e">
        <f ca="1"/>
        <v>#REF!</v>
      </c>
      <c r="BW13" s="540" t="e">
        <f ca="1"/>
        <v>#REF!</v>
      </c>
      <c r="BX13" s="540" t="e">
        <f ca="1"/>
        <v>#REF!</v>
      </c>
      <c r="BY13" s="540" t="e">
        <f ca="1"/>
        <v>#REF!</v>
      </c>
      <c r="BZ13" s="540" t="e">
        <f ca="1"/>
        <v>#REF!</v>
      </c>
      <c r="CA13" s="540" t="e">
        <f ca="1"/>
        <v>#REF!</v>
      </c>
      <c r="CB13" s="540" t="e">
        <f ca="1"/>
        <v>#REF!</v>
      </c>
      <c r="CC13" s="540" t="e">
        <f ca="1"/>
        <v>#REF!</v>
      </c>
    </row>
    <row r="14" spans="1:81">
      <c r="A14" s="541" t="str">
        <f>A13&amp;" num"</f>
        <v>Kashima Antlers num</v>
      </c>
      <c r="B14" s="540" t="e">
        <f ca="1"/>
        <v>#REF!</v>
      </c>
      <c r="C14" s="540" t="e">
        <f ca="1"/>
        <v>#REF!</v>
      </c>
      <c r="D14" s="540" t="e">
        <f ca="1"/>
        <v>#REF!</v>
      </c>
      <c r="E14" s="540" t="e">
        <f ca="1"/>
        <v>#REF!</v>
      </c>
      <c r="F14" s="540" t="e">
        <f ca="1"/>
        <v>#REF!</v>
      </c>
      <c r="G14" s="540" t="e">
        <f ca="1"/>
        <v>#REF!</v>
      </c>
      <c r="H14" s="540" t="e">
        <f ca="1"/>
        <v>#REF!</v>
      </c>
      <c r="I14" s="540" t="e">
        <f ca="1"/>
        <v>#REF!</v>
      </c>
      <c r="J14" s="540" t="e">
        <f ca="1"/>
        <v>#REF!</v>
      </c>
      <c r="K14" s="540" t="e">
        <f ca="1"/>
        <v>#REF!</v>
      </c>
      <c r="L14" s="540" t="e">
        <f ca="1"/>
        <v>#REF!</v>
      </c>
      <c r="M14" s="540" t="e">
        <f ca="1"/>
        <v>#REF!</v>
      </c>
      <c r="N14" s="540" t="e">
        <f ca="1"/>
        <v>#REF!</v>
      </c>
      <c r="O14" s="540" t="e">
        <f ca="1"/>
        <v>#REF!</v>
      </c>
      <c r="P14" s="540" t="e">
        <f ca="1"/>
        <v>#REF!</v>
      </c>
      <c r="Q14" s="540" t="e">
        <f ca="1"/>
        <v>#REF!</v>
      </c>
      <c r="R14" s="540" t="e">
        <f ca="1"/>
        <v>#REF!</v>
      </c>
      <c r="S14" s="540" t="e">
        <f ca="1"/>
        <v>#REF!</v>
      </c>
      <c r="T14" s="540" t="e">
        <f ca="1"/>
        <v>#REF!</v>
      </c>
      <c r="U14" s="540" t="e">
        <f ca="1"/>
        <v>#REF!</v>
      </c>
      <c r="V14" s="540" t="e">
        <f ca="1"/>
        <v>#REF!</v>
      </c>
      <c r="W14" s="540" t="e">
        <f ca="1"/>
        <v>#REF!</v>
      </c>
      <c r="X14" s="540" t="e">
        <f ca="1"/>
        <v>#REF!</v>
      </c>
      <c r="Y14" s="540" t="e">
        <f ca="1"/>
        <v>#REF!</v>
      </c>
      <c r="Z14" s="540" t="e">
        <f ca="1"/>
        <v>#REF!</v>
      </c>
      <c r="AA14" s="540" t="e">
        <f ca="1"/>
        <v>#REF!</v>
      </c>
      <c r="AB14" s="540" t="e">
        <f ca="1"/>
        <v>#REF!</v>
      </c>
      <c r="AC14" s="540" t="e">
        <f ca="1"/>
        <v>#REF!</v>
      </c>
      <c r="AD14" s="540" t="e">
        <f ca="1"/>
        <v>#REF!</v>
      </c>
      <c r="AE14" s="540" t="e">
        <f ca="1"/>
        <v>#REF!</v>
      </c>
      <c r="AF14" s="540" t="e">
        <f ca="1"/>
        <v>#REF!</v>
      </c>
      <c r="AG14" s="540" t="e">
        <f ca="1"/>
        <v>#REF!</v>
      </c>
      <c r="AH14" s="540" t="e">
        <f ca="1"/>
        <v>#REF!</v>
      </c>
      <c r="AI14" s="540" t="e">
        <f ca="1"/>
        <v>#REF!</v>
      </c>
      <c r="AJ14" s="540" t="e">
        <f ca="1"/>
        <v>#REF!</v>
      </c>
      <c r="AK14" s="540" t="e">
        <f ca="1"/>
        <v>#REF!</v>
      </c>
      <c r="AL14" s="540" t="e">
        <f ca="1"/>
        <v>#REF!</v>
      </c>
      <c r="AM14" s="540" t="e">
        <f ca="1"/>
        <v>#REF!</v>
      </c>
      <c r="AN14" s="540" t="e">
        <f ca="1"/>
        <v>#REF!</v>
      </c>
      <c r="AO14" s="540" t="e">
        <f ca="1"/>
        <v>#REF!</v>
      </c>
      <c r="AP14" s="540" t="e">
        <f ca="1"/>
        <v>#REF!</v>
      </c>
      <c r="AQ14" s="540" t="e">
        <f ca="1"/>
        <v>#REF!</v>
      </c>
      <c r="AR14" s="540" t="e">
        <f ca="1"/>
        <v>#REF!</v>
      </c>
      <c r="AS14" s="540" t="e">
        <f ca="1"/>
        <v>#REF!</v>
      </c>
      <c r="AT14" s="540" t="e">
        <f ca="1"/>
        <v>#REF!</v>
      </c>
      <c r="AU14" s="540" t="e">
        <f ca="1"/>
        <v>#REF!</v>
      </c>
      <c r="AV14" s="540" t="e">
        <f ca="1"/>
        <v>#REF!</v>
      </c>
      <c r="AW14" s="540" t="e">
        <f ca="1"/>
        <v>#REF!</v>
      </c>
      <c r="AX14" s="540" t="e">
        <f ca="1"/>
        <v>#REF!</v>
      </c>
      <c r="AY14" s="540" t="e">
        <f ca="1"/>
        <v>#REF!</v>
      </c>
      <c r="AZ14" s="540" t="e">
        <f ca="1"/>
        <v>#REF!</v>
      </c>
      <c r="BA14" s="540" t="e">
        <f ca="1"/>
        <v>#REF!</v>
      </c>
      <c r="BB14" s="540" t="e">
        <f ca="1"/>
        <v>#REF!</v>
      </c>
      <c r="BC14" s="540" t="e">
        <f ca="1"/>
        <v>#REF!</v>
      </c>
      <c r="BD14" s="540" t="e">
        <f ca="1"/>
        <v>#REF!</v>
      </c>
      <c r="BE14" s="540" t="e">
        <f ca="1"/>
        <v>#REF!</v>
      </c>
      <c r="BF14" s="540" t="e">
        <f ca="1"/>
        <v>#REF!</v>
      </c>
      <c r="BG14" s="540" t="e">
        <f ca="1"/>
        <v>#REF!</v>
      </c>
      <c r="BH14" s="540" t="e">
        <f ca="1"/>
        <v>#REF!</v>
      </c>
      <c r="BI14" s="540" t="e">
        <f ca="1"/>
        <v>#REF!</v>
      </c>
      <c r="BJ14" s="540" t="e">
        <f ca="1"/>
        <v>#REF!</v>
      </c>
      <c r="BK14" s="540" t="e">
        <f ca="1"/>
        <v>#REF!</v>
      </c>
      <c r="BL14" s="540" t="e">
        <f ca="1"/>
        <v>#REF!</v>
      </c>
      <c r="BM14" s="540" t="e">
        <f ca="1"/>
        <v>#REF!</v>
      </c>
      <c r="BN14" s="540" t="e">
        <f ca="1"/>
        <v>#REF!</v>
      </c>
      <c r="BO14" s="540" t="e">
        <f ca="1"/>
        <v>#REF!</v>
      </c>
      <c r="BP14" s="540" t="e">
        <f ca="1"/>
        <v>#REF!</v>
      </c>
      <c r="BQ14" s="540" t="e">
        <f ca="1"/>
        <v>#REF!</v>
      </c>
      <c r="BR14" s="540" t="e">
        <f ca="1"/>
        <v>#REF!</v>
      </c>
      <c r="BS14" s="540" t="e">
        <f ca="1"/>
        <v>#REF!</v>
      </c>
      <c r="BT14" s="540" t="e">
        <f ca="1"/>
        <v>#REF!</v>
      </c>
      <c r="BU14" s="540" t="e">
        <f ca="1"/>
        <v>#REF!</v>
      </c>
      <c r="BV14" s="540" t="e">
        <f ca="1"/>
        <v>#REF!</v>
      </c>
      <c r="BW14" s="540" t="e">
        <f ca="1"/>
        <v>#REF!</v>
      </c>
      <c r="BX14" s="540" t="e">
        <f ca="1"/>
        <v>#REF!</v>
      </c>
      <c r="BY14" s="540" t="e">
        <f ca="1"/>
        <v>#REF!</v>
      </c>
      <c r="BZ14" s="540" t="e">
        <f ca="1"/>
        <v>#REF!</v>
      </c>
      <c r="CA14" s="540" t="e">
        <f ca="1"/>
        <v>#REF!</v>
      </c>
      <c r="CB14" s="540" t="e">
        <f ca="1"/>
        <v>#REF!</v>
      </c>
      <c r="CC14" s="540" t="e">
        <f ca="1"/>
        <v>#REF!</v>
      </c>
    </row>
    <row r="15" spans="1:81">
      <c r="A15" s="541" t="str">
        <f>A13&amp;" Position"</f>
        <v>Kashima Antlers Position</v>
      </c>
      <c r="B15" s="540" t="e">
        <f ca="1"/>
        <v>#REF!</v>
      </c>
      <c r="C15" s="540" t="e">
        <f ca="1"/>
        <v>#REF!</v>
      </c>
      <c r="D15" s="540" t="e">
        <f ca="1"/>
        <v>#REF!</v>
      </c>
      <c r="E15" s="540" t="e">
        <f ca="1"/>
        <v>#REF!</v>
      </c>
      <c r="F15" s="540" t="e">
        <f ca="1"/>
        <v>#REF!</v>
      </c>
      <c r="G15" s="540" t="e">
        <f ca="1"/>
        <v>#REF!</v>
      </c>
      <c r="H15" s="540" t="e">
        <f ca="1"/>
        <v>#REF!</v>
      </c>
      <c r="I15" s="540" t="e">
        <f ca="1"/>
        <v>#REF!</v>
      </c>
      <c r="J15" s="540" t="e">
        <f ca="1"/>
        <v>#REF!</v>
      </c>
      <c r="K15" s="540" t="e">
        <f ca="1"/>
        <v>#REF!</v>
      </c>
      <c r="L15" s="540" t="e">
        <f ca="1"/>
        <v>#REF!</v>
      </c>
      <c r="M15" s="540" t="e">
        <f ca="1"/>
        <v>#REF!</v>
      </c>
      <c r="N15" s="540" t="e">
        <f ca="1"/>
        <v>#REF!</v>
      </c>
      <c r="O15" s="540" t="e">
        <f ca="1"/>
        <v>#REF!</v>
      </c>
      <c r="P15" s="540" t="e">
        <f ca="1"/>
        <v>#REF!</v>
      </c>
      <c r="Q15" s="540" t="e">
        <f ca="1"/>
        <v>#REF!</v>
      </c>
      <c r="R15" s="540" t="e">
        <f ca="1"/>
        <v>#REF!</v>
      </c>
      <c r="S15" s="540" t="e">
        <f ca="1"/>
        <v>#REF!</v>
      </c>
      <c r="T15" s="540" t="e">
        <f ca="1"/>
        <v>#REF!</v>
      </c>
      <c r="U15" s="540" t="e">
        <f ca="1"/>
        <v>#REF!</v>
      </c>
      <c r="V15" s="540" t="e">
        <f ca="1"/>
        <v>#REF!</v>
      </c>
      <c r="W15" s="540" t="e">
        <f ca="1"/>
        <v>#REF!</v>
      </c>
      <c r="X15" s="540" t="e">
        <f ca="1"/>
        <v>#REF!</v>
      </c>
      <c r="Y15" s="540" t="e">
        <f ca="1"/>
        <v>#REF!</v>
      </c>
      <c r="Z15" s="540" t="e">
        <f ca="1"/>
        <v>#REF!</v>
      </c>
      <c r="AA15" s="540" t="e">
        <f ca="1"/>
        <v>#REF!</v>
      </c>
      <c r="AB15" s="540" t="e">
        <f ca="1"/>
        <v>#REF!</v>
      </c>
      <c r="AC15" s="540" t="e">
        <f ca="1"/>
        <v>#REF!</v>
      </c>
      <c r="AD15" s="540" t="e">
        <f ca="1"/>
        <v>#REF!</v>
      </c>
      <c r="AE15" s="540" t="e">
        <f ca="1"/>
        <v>#REF!</v>
      </c>
      <c r="AF15" s="540" t="e">
        <f ca="1"/>
        <v>#REF!</v>
      </c>
      <c r="AG15" s="540" t="e">
        <f ca="1"/>
        <v>#REF!</v>
      </c>
      <c r="AH15" s="540" t="e">
        <f ca="1"/>
        <v>#REF!</v>
      </c>
      <c r="AI15" s="540" t="e">
        <f ca="1"/>
        <v>#REF!</v>
      </c>
      <c r="AJ15" s="540" t="e">
        <f ca="1"/>
        <v>#REF!</v>
      </c>
      <c r="AK15" s="540" t="e">
        <f ca="1"/>
        <v>#REF!</v>
      </c>
      <c r="AL15" s="540" t="e">
        <f ca="1"/>
        <v>#REF!</v>
      </c>
      <c r="AM15" s="540" t="e">
        <f ca="1"/>
        <v>#REF!</v>
      </c>
      <c r="AN15" s="540" t="e">
        <f ca="1"/>
        <v>#REF!</v>
      </c>
      <c r="AO15" s="540" t="e">
        <f ca="1"/>
        <v>#REF!</v>
      </c>
      <c r="AP15" s="540" t="e">
        <f ca="1"/>
        <v>#REF!</v>
      </c>
      <c r="AQ15" s="540" t="e">
        <f ca="1"/>
        <v>#REF!</v>
      </c>
      <c r="AR15" s="540" t="e">
        <f ca="1"/>
        <v>#REF!</v>
      </c>
      <c r="AS15" s="540" t="e">
        <f ca="1"/>
        <v>#REF!</v>
      </c>
      <c r="AT15" s="540" t="e">
        <f ca="1"/>
        <v>#REF!</v>
      </c>
      <c r="AU15" s="540" t="e">
        <f ca="1"/>
        <v>#REF!</v>
      </c>
      <c r="AV15" s="540" t="e">
        <f ca="1"/>
        <v>#REF!</v>
      </c>
      <c r="AW15" s="540" t="e">
        <f ca="1"/>
        <v>#REF!</v>
      </c>
      <c r="AX15" s="540" t="e">
        <f ca="1"/>
        <v>#REF!</v>
      </c>
      <c r="AY15" s="540" t="e">
        <f ca="1"/>
        <v>#REF!</v>
      </c>
      <c r="AZ15" s="540" t="e">
        <f ca="1"/>
        <v>#REF!</v>
      </c>
      <c r="BA15" s="540" t="e">
        <f ca="1"/>
        <v>#REF!</v>
      </c>
      <c r="BB15" s="540" t="e">
        <f ca="1"/>
        <v>#REF!</v>
      </c>
      <c r="BC15" s="540" t="e">
        <f ca="1"/>
        <v>#REF!</v>
      </c>
      <c r="BD15" s="540" t="e">
        <f ca="1"/>
        <v>#REF!</v>
      </c>
      <c r="BE15" s="540" t="e">
        <f ca="1"/>
        <v>#REF!</v>
      </c>
      <c r="BF15" s="540" t="e">
        <f ca="1"/>
        <v>#REF!</v>
      </c>
      <c r="BG15" s="540" t="e">
        <f ca="1"/>
        <v>#REF!</v>
      </c>
      <c r="BH15" s="540" t="e">
        <f ca="1"/>
        <v>#REF!</v>
      </c>
      <c r="BI15" s="540" t="e">
        <f ca="1"/>
        <v>#REF!</v>
      </c>
      <c r="BJ15" s="540" t="e">
        <f ca="1"/>
        <v>#REF!</v>
      </c>
      <c r="BK15" s="540" t="e">
        <f ca="1"/>
        <v>#REF!</v>
      </c>
      <c r="BL15" s="540" t="e">
        <f ca="1"/>
        <v>#REF!</v>
      </c>
      <c r="BM15" s="540" t="e">
        <f ca="1"/>
        <v>#REF!</v>
      </c>
      <c r="BN15" s="540" t="e">
        <f ca="1"/>
        <v>#REF!</v>
      </c>
      <c r="BO15" s="540" t="e">
        <f ca="1"/>
        <v>#REF!</v>
      </c>
      <c r="BP15" s="540" t="e">
        <f ca="1"/>
        <v>#REF!</v>
      </c>
      <c r="BQ15" s="540" t="e">
        <f ca="1"/>
        <v>#REF!</v>
      </c>
      <c r="BR15" s="540" t="e">
        <f ca="1"/>
        <v>#REF!</v>
      </c>
      <c r="BS15" s="540" t="e">
        <f ca="1"/>
        <v>#REF!</v>
      </c>
      <c r="BT15" s="540" t="e">
        <f ca="1"/>
        <v>#REF!</v>
      </c>
      <c r="BU15" s="540" t="e">
        <f ca="1"/>
        <v>#REF!</v>
      </c>
      <c r="BV15" s="540" t="e">
        <f ca="1"/>
        <v>#REF!</v>
      </c>
      <c r="BW15" s="540" t="e">
        <f ca="1"/>
        <v>#REF!</v>
      </c>
      <c r="BX15" s="540" t="e">
        <f ca="1"/>
        <v>#REF!</v>
      </c>
      <c r="BY15" s="540" t="e">
        <f ca="1"/>
        <v>#REF!</v>
      </c>
      <c r="BZ15" s="540" t="e">
        <f ca="1"/>
        <v>#REF!</v>
      </c>
      <c r="CA15" s="540" t="e">
        <f ca="1"/>
        <v>#REF!</v>
      </c>
      <c r="CB15" s="540" t="e">
        <f ca="1"/>
        <v>#REF!</v>
      </c>
      <c r="CC15" s="540" t="e">
        <f ca="1"/>
        <v>#REF!</v>
      </c>
    </row>
    <row r="16" spans="1:81">
      <c r="A16" s="535" t="str">
        <f>helper!CM34</f>
        <v>Kashiwa Reysol</v>
      </c>
      <c r="B16" s="540" t="e">
        <f t="array" aca="1" ref="B16:CC18" ca="1">INDIRECT("'"&amp;A16&amp;"'!AJ18:DA20")</f>
        <v>#REF!</v>
      </c>
      <c r="C16" s="540" t="e">
        <f ca="1"/>
        <v>#REF!</v>
      </c>
      <c r="D16" s="540" t="e">
        <f ca="1"/>
        <v>#REF!</v>
      </c>
      <c r="E16" s="540" t="e">
        <f ca="1"/>
        <v>#REF!</v>
      </c>
      <c r="F16" s="540" t="e">
        <f ca="1"/>
        <v>#REF!</v>
      </c>
      <c r="G16" s="540" t="e">
        <f ca="1"/>
        <v>#REF!</v>
      </c>
      <c r="H16" s="540" t="e">
        <f ca="1"/>
        <v>#REF!</v>
      </c>
      <c r="I16" s="540" t="e">
        <f ca="1"/>
        <v>#REF!</v>
      </c>
      <c r="J16" s="540" t="e">
        <f ca="1"/>
        <v>#REF!</v>
      </c>
      <c r="K16" s="540" t="e">
        <f ca="1"/>
        <v>#REF!</v>
      </c>
      <c r="L16" s="540" t="e">
        <f ca="1"/>
        <v>#REF!</v>
      </c>
      <c r="M16" s="540" t="e">
        <f ca="1"/>
        <v>#REF!</v>
      </c>
      <c r="N16" s="540" t="e">
        <f ca="1"/>
        <v>#REF!</v>
      </c>
      <c r="O16" s="540" t="e">
        <f ca="1"/>
        <v>#REF!</v>
      </c>
      <c r="P16" s="540" t="e">
        <f ca="1"/>
        <v>#REF!</v>
      </c>
      <c r="Q16" s="540" t="e">
        <f ca="1"/>
        <v>#REF!</v>
      </c>
      <c r="R16" s="540" t="e">
        <f ca="1"/>
        <v>#REF!</v>
      </c>
      <c r="S16" s="540" t="e">
        <f ca="1"/>
        <v>#REF!</v>
      </c>
      <c r="T16" s="540" t="e">
        <f ca="1"/>
        <v>#REF!</v>
      </c>
      <c r="U16" s="540" t="e">
        <f ca="1"/>
        <v>#REF!</v>
      </c>
      <c r="V16" s="540" t="e">
        <f ca="1"/>
        <v>#REF!</v>
      </c>
      <c r="W16" s="540" t="e">
        <f ca="1"/>
        <v>#REF!</v>
      </c>
      <c r="X16" s="540" t="e">
        <f ca="1"/>
        <v>#REF!</v>
      </c>
      <c r="Y16" s="540" t="e">
        <f ca="1"/>
        <v>#REF!</v>
      </c>
      <c r="Z16" s="540" t="e">
        <f ca="1"/>
        <v>#REF!</v>
      </c>
      <c r="AA16" s="540" t="e">
        <f ca="1"/>
        <v>#REF!</v>
      </c>
      <c r="AB16" s="540" t="e">
        <f ca="1"/>
        <v>#REF!</v>
      </c>
      <c r="AC16" s="540" t="e">
        <f ca="1"/>
        <v>#REF!</v>
      </c>
      <c r="AD16" s="540" t="e">
        <f ca="1"/>
        <v>#REF!</v>
      </c>
      <c r="AE16" s="540" t="e">
        <f ca="1"/>
        <v>#REF!</v>
      </c>
      <c r="AF16" s="540" t="e">
        <f ca="1"/>
        <v>#REF!</v>
      </c>
      <c r="AG16" s="540" t="e">
        <f ca="1"/>
        <v>#REF!</v>
      </c>
      <c r="AH16" s="540" t="e">
        <f ca="1"/>
        <v>#REF!</v>
      </c>
      <c r="AI16" s="540" t="e">
        <f ca="1"/>
        <v>#REF!</v>
      </c>
      <c r="AJ16" s="540" t="e">
        <f ca="1"/>
        <v>#REF!</v>
      </c>
      <c r="AK16" s="540" t="e">
        <f ca="1"/>
        <v>#REF!</v>
      </c>
      <c r="AL16" s="540" t="e">
        <f ca="1"/>
        <v>#REF!</v>
      </c>
      <c r="AM16" s="540" t="e">
        <f ca="1"/>
        <v>#REF!</v>
      </c>
      <c r="AN16" s="540" t="e">
        <f ca="1"/>
        <v>#REF!</v>
      </c>
      <c r="AO16" s="540" t="e">
        <f ca="1"/>
        <v>#REF!</v>
      </c>
      <c r="AP16" s="540" t="e">
        <f ca="1"/>
        <v>#REF!</v>
      </c>
      <c r="AQ16" s="540" t="e">
        <f ca="1"/>
        <v>#REF!</v>
      </c>
      <c r="AR16" s="540" t="e">
        <f ca="1"/>
        <v>#REF!</v>
      </c>
      <c r="AS16" s="540" t="e">
        <f ca="1"/>
        <v>#REF!</v>
      </c>
      <c r="AT16" s="540" t="e">
        <f ca="1"/>
        <v>#REF!</v>
      </c>
      <c r="AU16" s="540" t="e">
        <f ca="1"/>
        <v>#REF!</v>
      </c>
      <c r="AV16" s="540" t="e">
        <f ca="1"/>
        <v>#REF!</v>
      </c>
      <c r="AW16" s="540" t="e">
        <f ca="1"/>
        <v>#REF!</v>
      </c>
      <c r="AX16" s="540" t="e">
        <f ca="1"/>
        <v>#REF!</v>
      </c>
      <c r="AY16" s="540" t="e">
        <f ca="1"/>
        <v>#REF!</v>
      </c>
      <c r="AZ16" s="540" t="e">
        <f ca="1"/>
        <v>#REF!</v>
      </c>
      <c r="BA16" s="540" t="e">
        <f ca="1"/>
        <v>#REF!</v>
      </c>
      <c r="BB16" s="540" t="e">
        <f ca="1"/>
        <v>#REF!</v>
      </c>
      <c r="BC16" s="540" t="e">
        <f ca="1"/>
        <v>#REF!</v>
      </c>
      <c r="BD16" s="540" t="e">
        <f ca="1"/>
        <v>#REF!</v>
      </c>
      <c r="BE16" s="540" t="e">
        <f ca="1"/>
        <v>#REF!</v>
      </c>
      <c r="BF16" s="540" t="e">
        <f ca="1"/>
        <v>#REF!</v>
      </c>
      <c r="BG16" s="540" t="e">
        <f ca="1"/>
        <v>#REF!</v>
      </c>
      <c r="BH16" s="540" t="e">
        <f ca="1"/>
        <v>#REF!</v>
      </c>
      <c r="BI16" s="540" t="e">
        <f ca="1"/>
        <v>#REF!</v>
      </c>
      <c r="BJ16" s="540" t="e">
        <f ca="1"/>
        <v>#REF!</v>
      </c>
      <c r="BK16" s="540" t="e">
        <f ca="1"/>
        <v>#REF!</v>
      </c>
      <c r="BL16" s="540" t="e">
        <f ca="1"/>
        <v>#REF!</v>
      </c>
      <c r="BM16" s="540" t="e">
        <f ca="1"/>
        <v>#REF!</v>
      </c>
      <c r="BN16" s="540" t="e">
        <f ca="1"/>
        <v>#REF!</v>
      </c>
      <c r="BO16" s="540" t="e">
        <f ca="1"/>
        <v>#REF!</v>
      </c>
      <c r="BP16" s="540" t="e">
        <f ca="1"/>
        <v>#REF!</v>
      </c>
      <c r="BQ16" s="540" t="e">
        <f ca="1"/>
        <v>#REF!</v>
      </c>
      <c r="BR16" s="540" t="e">
        <f ca="1"/>
        <v>#REF!</v>
      </c>
      <c r="BS16" s="540" t="e">
        <f ca="1"/>
        <v>#REF!</v>
      </c>
      <c r="BT16" s="540" t="e">
        <f ca="1"/>
        <v>#REF!</v>
      </c>
      <c r="BU16" s="540" t="e">
        <f ca="1"/>
        <v>#REF!</v>
      </c>
      <c r="BV16" s="540" t="e">
        <f ca="1"/>
        <v>#REF!</v>
      </c>
      <c r="BW16" s="540" t="e">
        <f ca="1"/>
        <v>#REF!</v>
      </c>
      <c r="BX16" s="540" t="e">
        <f ca="1"/>
        <v>#REF!</v>
      </c>
      <c r="BY16" s="540" t="e">
        <f ca="1"/>
        <v>#REF!</v>
      </c>
      <c r="BZ16" s="540" t="e">
        <f ca="1"/>
        <v>#REF!</v>
      </c>
      <c r="CA16" s="540" t="e">
        <f ca="1"/>
        <v>#REF!</v>
      </c>
      <c r="CB16" s="540" t="e">
        <f ca="1"/>
        <v>#REF!</v>
      </c>
      <c r="CC16" s="540" t="e">
        <f ca="1"/>
        <v>#REF!</v>
      </c>
    </row>
    <row r="17" spans="1:81">
      <c r="A17" s="541" t="str">
        <f>A16&amp;" num"</f>
        <v>Kashiwa Reysol num</v>
      </c>
      <c r="B17" s="540" t="e">
        <f ca="1"/>
        <v>#REF!</v>
      </c>
      <c r="C17" s="540" t="e">
        <f ca="1"/>
        <v>#REF!</v>
      </c>
      <c r="D17" s="540" t="e">
        <f ca="1"/>
        <v>#REF!</v>
      </c>
      <c r="E17" s="540" t="e">
        <f ca="1"/>
        <v>#REF!</v>
      </c>
      <c r="F17" s="540" t="e">
        <f ca="1"/>
        <v>#REF!</v>
      </c>
      <c r="G17" s="540" t="e">
        <f ca="1"/>
        <v>#REF!</v>
      </c>
      <c r="H17" s="540" t="e">
        <f ca="1"/>
        <v>#REF!</v>
      </c>
      <c r="I17" s="540" t="e">
        <f ca="1"/>
        <v>#REF!</v>
      </c>
      <c r="J17" s="540" t="e">
        <f ca="1"/>
        <v>#REF!</v>
      </c>
      <c r="K17" s="540" t="e">
        <f ca="1"/>
        <v>#REF!</v>
      </c>
      <c r="L17" s="540" t="e">
        <f ca="1"/>
        <v>#REF!</v>
      </c>
      <c r="M17" s="540" t="e">
        <f ca="1"/>
        <v>#REF!</v>
      </c>
      <c r="N17" s="540" t="e">
        <f ca="1"/>
        <v>#REF!</v>
      </c>
      <c r="O17" s="540" t="e">
        <f ca="1"/>
        <v>#REF!</v>
      </c>
      <c r="P17" s="540" t="e">
        <f ca="1"/>
        <v>#REF!</v>
      </c>
      <c r="Q17" s="540" t="e">
        <f ca="1"/>
        <v>#REF!</v>
      </c>
      <c r="R17" s="540" t="e">
        <f ca="1"/>
        <v>#REF!</v>
      </c>
      <c r="S17" s="540" t="e">
        <f ca="1"/>
        <v>#REF!</v>
      </c>
      <c r="T17" s="540" t="e">
        <f ca="1"/>
        <v>#REF!</v>
      </c>
      <c r="U17" s="540" t="e">
        <f ca="1"/>
        <v>#REF!</v>
      </c>
      <c r="V17" s="540" t="e">
        <f ca="1"/>
        <v>#REF!</v>
      </c>
      <c r="W17" s="540" t="e">
        <f ca="1"/>
        <v>#REF!</v>
      </c>
      <c r="X17" s="540" t="e">
        <f ca="1"/>
        <v>#REF!</v>
      </c>
      <c r="Y17" s="540" t="e">
        <f ca="1"/>
        <v>#REF!</v>
      </c>
      <c r="Z17" s="540" t="e">
        <f ca="1"/>
        <v>#REF!</v>
      </c>
      <c r="AA17" s="540" t="e">
        <f ca="1"/>
        <v>#REF!</v>
      </c>
      <c r="AB17" s="540" t="e">
        <f ca="1"/>
        <v>#REF!</v>
      </c>
      <c r="AC17" s="540" t="e">
        <f ca="1"/>
        <v>#REF!</v>
      </c>
      <c r="AD17" s="540" t="e">
        <f ca="1"/>
        <v>#REF!</v>
      </c>
      <c r="AE17" s="540" t="e">
        <f ca="1"/>
        <v>#REF!</v>
      </c>
      <c r="AF17" s="540" t="e">
        <f ca="1"/>
        <v>#REF!</v>
      </c>
      <c r="AG17" s="540" t="e">
        <f ca="1"/>
        <v>#REF!</v>
      </c>
      <c r="AH17" s="540" t="e">
        <f ca="1"/>
        <v>#REF!</v>
      </c>
      <c r="AI17" s="540" t="e">
        <f ca="1"/>
        <v>#REF!</v>
      </c>
      <c r="AJ17" s="540" t="e">
        <f ca="1"/>
        <v>#REF!</v>
      </c>
      <c r="AK17" s="540" t="e">
        <f ca="1"/>
        <v>#REF!</v>
      </c>
      <c r="AL17" s="540" t="e">
        <f ca="1"/>
        <v>#REF!</v>
      </c>
      <c r="AM17" s="540" t="e">
        <f ca="1"/>
        <v>#REF!</v>
      </c>
      <c r="AN17" s="540" t="e">
        <f ca="1"/>
        <v>#REF!</v>
      </c>
      <c r="AO17" s="540" t="e">
        <f ca="1"/>
        <v>#REF!</v>
      </c>
      <c r="AP17" s="540" t="e">
        <f ca="1"/>
        <v>#REF!</v>
      </c>
      <c r="AQ17" s="540" t="e">
        <f ca="1"/>
        <v>#REF!</v>
      </c>
      <c r="AR17" s="540" t="e">
        <f ca="1"/>
        <v>#REF!</v>
      </c>
      <c r="AS17" s="540" t="e">
        <f ca="1"/>
        <v>#REF!</v>
      </c>
      <c r="AT17" s="540" t="e">
        <f ca="1"/>
        <v>#REF!</v>
      </c>
      <c r="AU17" s="540" t="e">
        <f ca="1"/>
        <v>#REF!</v>
      </c>
      <c r="AV17" s="540" t="e">
        <f ca="1"/>
        <v>#REF!</v>
      </c>
      <c r="AW17" s="540" t="e">
        <f ca="1"/>
        <v>#REF!</v>
      </c>
      <c r="AX17" s="540" t="e">
        <f ca="1"/>
        <v>#REF!</v>
      </c>
      <c r="AY17" s="540" t="e">
        <f ca="1"/>
        <v>#REF!</v>
      </c>
      <c r="AZ17" s="540" t="e">
        <f ca="1"/>
        <v>#REF!</v>
      </c>
      <c r="BA17" s="540" t="e">
        <f ca="1"/>
        <v>#REF!</v>
      </c>
      <c r="BB17" s="540" t="e">
        <f ca="1"/>
        <v>#REF!</v>
      </c>
      <c r="BC17" s="540" t="e">
        <f ca="1"/>
        <v>#REF!</v>
      </c>
      <c r="BD17" s="540" t="e">
        <f ca="1"/>
        <v>#REF!</v>
      </c>
      <c r="BE17" s="540" t="e">
        <f ca="1"/>
        <v>#REF!</v>
      </c>
      <c r="BF17" s="540" t="e">
        <f ca="1"/>
        <v>#REF!</v>
      </c>
      <c r="BG17" s="540" t="e">
        <f ca="1"/>
        <v>#REF!</v>
      </c>
      <c r="BH17" s="540" t="e">
        <f ca="1"/>
        <v>#REF!</v>
      </c>
      <c r="BI17" s="540" t="e">
        <f ca="1"/>
        <v>#REF!</v>
      </c>
      <c r="BJ17" s="540" t="e">
        <f ca="1"/>
        <v>#REF!</v>
      </c>
      <c r="BK17" s="540" t="e">
        <f ca="1"/>
        <v>#REF!</v>
      </c>
      <c r="BL17" s="540" t="e">
        <f ca="1"/>
        <v>#REF!</v>
      </c>
      <c r="BM17" s="540" t="e">
        <f ca="1"/>
        <v>#REF!</v>
      </c>
      <c r="BN17" s="540" t="e">
        <f ca="1"/>
        <v>#REF!</v>
      </c>
      <c r="BO17" s="540" t="e">
        <f ca="1"/>
        <v>#REF!</v>
      </c>
      <c r="BP17" s="540" t="e">
        <f ca="1"/>
        <v>#REF!</v>
      </c>
      <c r="BQ17" s="540" t="e">
        <f ca="1"/>
        <v>#REF!</v>
      </c>
      <c r="BR17" s="540" t="e">
        <f ca="1"/>
        <v>#REF!</v>
      </c>
      <c r="BS17" s="540" t="e">
        <f ca="1"/>
        <v>#REF!</v>
      </c>
      <c r="BT17" s="540" t="e">
        <f ca="1"/>
        <v>#REF!</v>
      </c>
      <c r="BU17" s="540" t="e">
        <f ca="1"/>
        <v>#REF!</v>
      </c>
      <c r="BV17" s="540" t="e">
        <f ca="1"/>
        <v>#REF!</v>
      </c>
      <c r="BW17" s="540" t="e">
        <f ca="1"/>
        <v>#REF!</v>
      </c>
      <c r="BX17" s="540" t="e">
        <f ca="1"/>
        <v>#REF!</v>
      </c>
      <c r="BY17" s="540" t="e">
        <f ca="1"/>
        <v>#REF!</v>
      </c>
      <c r="BZ17" s="540" t="e">
        <f ca="1"/>
        <v>#REF!</v>
      </c>
      <c r="CA17" s="540" t="e">
        <f ca="1"/>
        <v>#REF!</v>
      </c>
      <c r="CB17" s="540" t="e">
        <f ca="1"/>
        <v>#REF!</v>
      </c>
      <c r="CC17" s="540" t="e">
        <f ca="1"/>
        <v>#REF!</v>
      </c>
    </row>
    <row r="18" spans="1:81">
      <c r="A18" s="541" t="str">
        <f>A16&amp;" Position"</f>
        <v>Kashiwa Reysol Position</v>
      </c>
      <c r="B18" s="540" t="e">
        <f ca="1"/>
        <v>#REF!</v>
      </c>
      <c r="C18" s="540" t="e">
        <f ca="1"/>
        <v>#REF!</v>
      </c>
      <c r="D18" s="540" t="e">
        <f ca="1"/>
        <v>#REF!</v>
      </c>
      <c r="E18" s="540" t="e">
        <f ca="1"/>
        <v>#REF!</v>
      </c>
      <c r="F18" s="540" t="e">
        <f ca="1"/>
        <v>#REF!</v>
      </c>
      <c r="G18" s="540" t="e">
        <f ca="1"/>
        <v>#REF!</v>
      </c>
      <c r="H18" s="540" t="e">
        <f ca="1"/>
        <v>#REF!</v>
      </c>
      <c r="I18" s="540" t="e">
        <f ca="1"/>
        <v>#REF!</v>
      </c>
      <c r="J18" s="540" t="e">
        <f ca="1"/>
        <v>#REF!</v>
      </c>
      <c r="K18" s="540" t="e">
        <f ca="1"/>
        <v>#REF!</v>
      </c>
      <c r="L18" s="540" t="e">
        <f ca="1"/>
        <v>#REF!</v>
      </c>
      <c r="M18" s="540" t="e">
        <f ca="1"/>
        <v>#REF!</v>
      </c>
      <c r="N18" s="540" t="e">
        <f ca="1"/>
        <v>#REF!</v>
      </c>
      <c r="O18" s="540" t="e">
        <f ca="1"/>
        <v>#REF!</v>
      </c>
      <c r="P18" s="540" t="e">
        <f ca="1"/>
        <v>#REF!</v>
      </c>
      <c r="Q18" s="540" t="e">
        <f ca="1"/>
        <v>#REF!</v>
      </c>
      <c r="R18" s="540" t="e">
        <f ca="1"/>
        <v>#REF!</v>
      </c>
      <c r="S18" s="540" t="e">
        <f ca="1"/>
        <v>#REF!</v>
      </c>
      <c r="T18" s="540" t="e">
        <f ca="1"/>
        <v>#REF!</v>
      </c>
      <c r="U18" s="540" t="e">
        <f ca="1"/>
        <v>#REF!</v>
      </c>
      <c r="V18" s="540" t="e">
        <f ca="1"/>
        <v>#REF!</v>
      </c>
      <c r="W18" s="540" t="e">
        <f ca="1"/>
        <v>#REF!</v>
      </c>
      <c r="X18" s="540" t="e">
        <f ca="1"/>
        <v>#REF!</v>
      </c>
      <c r="Y18" s="540" t="e">
        <f ca="1"/>
        <v>#REF!</v>
      </c>
      <c r="Z18" s="540" t="e">
        <f ca="1"/>
        <v>#REF!</v>
      </c>
      <c r="AA18" s="540" t="e">
        <f ca="1"/>
        <v>#REF!</v>
      </c>
      <c r="AB18" s="540" t="e">
        <f ca="1"/>
        <v>#REF!</v>
      </c>
      <c r="AC18" s="540" t="e">
        <f ca="1"/>
        <v>#REF!</v>
      </c>
      <c r="AD18" s="540" t="e">
        <f ca="1"/>
        <v>#REF!</v>
      </c>
      <c r="AE18" s="540" t="e">
        <f ca="1"/>
        <v>#REF!</v>
      </c>
      <c r="AF18" s="540" t="e">
        <f ca="1"/>
        <v>#REF!</v>
      </c>
      <c r="AG18" s="540" t="e">
        <f ca="1"/>
        <v>#REF!</v>
      </c>
      <c r="AH18" s="540" t="e">
        <f ca="1"/>
        <v>#REF!</v>
      </c>
      <c r="AI18" s="540" t="e">
        <f ca="1"/>
        <v>#REF!</v>
      </c>
      <c r="AJ18" s="540" t="e">
        <f ca="1"/>
        <v>#REF!</v>
      </c>
      <c r="AK18" s="540" t="e">
        <f ca="1"/>
        <v>#REF!</v>
      </c>
      <c r="AL18" s="540" t="e">
        <f ca="1"/>
        <v>#REF!</v>
      </c>
      <c r="AM18" s="540" t="e">
        <f ca="1"/>
        <v>#REF!</v>
      </c>
      <c r="AN18" s="540" t="e">
        <f ca="1"/>
        <v>#REF!</v>
      </c>
      <c r="AO18" s="540" t="e">
        <f ca="1"/>
        <v>#REF!</v>
      </c>
      <c r="AP18" s="540" t="e">
        <f ca="1"/>
        <v>#REF!</v>
      </c>
      <c r="AQ18" s="540" t="e">
        <f ca="1"/>
        <v>#REF!</v>
      </c>
      <c r="AR18" s="540" t="e">
        <f ca="1"/>
        <v>#REF!</v>
      </c>
      <c r="AS18" s="540" t="e">
        <f ca="1"/>
        <v>#REF!</v>
      </c>
      <c r="AT18" s="540" t="e">
        <f ca="1"/>
        <v>#REF!</v>
      </c>
      <c r="AU18" s="540" t="e">
        <f ca="1"/>
        <v>#REF!</v>
      </c>
      <c r="AV18" s="540" t="e">
        <f ca="1"/>
        <v>#REF!</v>
      </c>
      <c r="AW18" s="540" t="e">
        <f ca="1"/>
        <v>#REF!</v>
      </c>
      <c r="AX18" s="540" t="e">
        <f ca="1"/>
        <v>#REF!</v>
      </c>
      <c r="AY18" s="540" t="e">
        <f ca="1"/>
        <v>#REF!</v>
      </c>
      <c r="AZ18" s="540" t="e">
        <f ca="1"/>
        <v>#REF!</v>
      </c>
      <c r="BA18" s="540" t="e">
        <f ca="1"/>
        <v>#REF!</v>
      </c>
      <c r="BB18" s="540" t="e">
        <f ca="1"/>
        <v>#REF!</v>
      </c>
      <c r="BC18" s="540" t="e">
        <f ca="1"/>
        <v>#REF!</v>
      </c>
      <c r="BD18" s="540" t="e">
        <f ca="1"/>
        <v>#REF!</v>
      </c>
      <c r="BE18" s="540" t="e">
        <f ca="1"/>
        <v>#REF!</v>
      </c>
      <c r="BF18" s="540" t="e">
        <f ca="1"/>
        <v>#REF!</v>
      </c>
      <c r="BG18" s="540" t="e">
        <f ca="1"/>
        <v>#REF!</v>
      </c>
      <c r="BH18" s="540" t="e">
        <f ca="1"/>
        <v>#REF!</v>
      </c>
      <c r="BI18" s="540" t="e">
        <f ca="1"/>
        <v>#REF!</v>
      </c>
      <c r="BJ18" s="540" t="e">
        <f ca="1"/>
        <v>#REF!</v>
      </c>
      <c r="BK18" s="540" t="e">
        <f ca="1"/>
        <v>#REF!</v>
      </c>
      <c r="BL18" s="540" t="e">
        <f ca="1"/>
        <v>#REF!</v>
      </c>
      <c r="BM18" s="540" t="e">
        <f ca="1"/>
        <v>#REF!</v>
      </c>
      <c r="BN18" s="540" t="e">
        <f ca="1"/>
        <v>#REF!</v>
      </c>
      <c r="BO18" s="540" t="e">
        <f ca="1"/>
        <v>#REF!</v>
      </c>
      <c r="BP18" s="540" t="e">
        <f ca="1"/>
        <v>#REF!</v>
      </c>
      <c r="BQ18" s="540" t="e">
        <f ca="1"/>
        <v>#REF!</v>
      </c>
      <c r="BR18" s="540" t="e">
        <f ca="1"/>
        <v>#REF!</v>
      </c>
      <c r="BS18" s="540" t="e">
        <f ca="1"/>
        <v>#REF!</v>
      </c>
      <c r="BT18" s="540" t="e">
        <f ca="1"/>
        <v>#REF!</v>
      </c>
      <c r="BU18" s="540" t="e">
        <f ca="1"/>
        <v>#REF!</v>
      </c>
      <c r="BV18" s="540" t="e">
        <f ca="1"/>
        <v>#REF!</v>
      </c>
      <c r="BW18" s="540" t="e">
        <f ca="1"/>
        <v>#REF!</v>
      </c>
      <c r="BX18" s="540" t="e">
        <f ca="1"/>
        <v>#REF!</v>
      </c>
      <c r="BY18" s="540" t="e">
        <f ca="1"/>
        <v>#REF!</v>
      </c>
      <c r="BZ18" s="540" t="e">
        <f ca="1"/>
        <v>#REF!</v>
      </c>
      <c r="CA18" s="540" t="e">
        <f ca="1"/>
        <v>#REF!</v>
      </c>
      <c r="CB18" s="540" t="e">
        <f ca="1"/>
        <v>#REF!</v>
      </c>
      <c r="CC18" s="540" t="e">
        <f ca="1"/>
        <v>#REF!</v>
      </c>
    </row>
    <row r="19" spans="1:81">
      <c r="A19" s="535" t="str">
        <f>helper!CM35</f>
        <v>Kawasaki Frontale</v>
      </c>
      <c r="B19" s="540" t="e">
        <f t="array" aca="1" ref="B19:CC21" ca="1">INDIRECT("'"&amp;A19&amp;"'!AJ18:DA20")</f>
        <v>#REF!</v>
      </c>
      <c r="C19" s="540" t="e">
        <f ca="1"/>
        <v>#REF!</v>
      </c>
      <c r="D19" s="540" t="e">
        <f ca="1"/>
        <v>#REF!</v>
      </c>
      <c r="E19" s="540" t="e">
        <f ca="1"/>
        <v>#REF!</v>
      </c>
      <c r="F19" s="540" t="e">
        <f ca="1"/>
        <v>#REF!</v>
      </c>
      <c r="G19" s="540" t="e">
        <f ca="1"/>
        <v>#REF!</v>
      </c>
      <c r="H19" s="540" t="e">
        <f ca="1"/>
        <v>#REF!</v>
      </c>
      <c r="I19" s="540" t="e">
        <f ca="1"/>
        <v>#REF!</v>
      </c>
      <c r="J19" s="540" t="e">
        <f ca="1"/>
        <v>#REF!</v>
      </c>
      <c r="K19" s="540" t="e">
        <f ca="1"/>
        <v>#REF!</v>
      </c>
      <c r="L19" s="540" t="e">
        <f ca="1"/>
        <v>#REF!</v>
      </c>
      <c r="M19" s="540" t="e">
        <f ca="1"/>
        <v>#REF!</v>
      </c>
      <c r="N19" s="540" t="e">
        <f ca="1"/>
        <v>#REF!</v>
      </c>
      <c r="O19" s="540" t="e">
        <f ca="1"/>
        <v>#REF!</v>
      </c>
      <c r="P19" s="540" t="e">
        <f ca="1"/>
        <v>#REF!</v>
      </c>
      <c r="Q19" s="540" t="e">
        <f ca="1"/>
        <v>#REF!</v>
      </c>
      <c r="R19" s="540" t="e">
        <f ca="1"/>
        <v>#REF!</v>
      </c>
      <c r="S19" s="540" t="e">
        <f ca="1"/>
        <v>#REF!</v>
      </c>
      <c r="T19" s="540" t="e">
        <f ca="1"/>
        <v>#REF!</v>
      </c>
      <c r="U19" s="540" t="e">
        <f ca="1"/>
        <v>#REF!</v>
      </c>
      <c r="V19" s="540" t="e">
        <f ca="1"/>
        <v>#REF!</v>
      </c>
      <c r="W19" s="540" t="e">
        <f ca="1"/>
        <v>#REF!</v>
      </c>
      <c r="X19" s="540" t="e">
        <f ca="1"/>
        <v>#REF!</v>
      </c>
      <c r="Y19" s="540" t="e">
        <f ca="1"/>
        <v>#REF!</v>
      </c>
      <c r="Z19" s="540" t="e">
        <f ca="1"/>
        <v>#REF!</v>
      </c>
      <c r="AA19" s="540" t="e">
        <f ca="1"/>
        <v>#REF!</v>
      </c>
      <c r="AB19" s="540" t="e">
        <f ca="1"/>
        <v>#REF!</v>
      </c>
      <c r="AC19" s="540" t="e">
        <f ca="1"/>
        <v>#REF!</v>
      </c>
      <c r="AD19" s="540" t="e">
        <f ca="1"/>
        <v>#REF!</v>
      </c>
      <c r="AE19" s="540" t="e">
        <f ca="1"/>
        <v>#REF!</v>
      </c>
      <c r="AF19" s="540" t="e">
        <f ca="1"/>
        <v>#REF!</v>
      </c>
      <c r="AG19" s="540" t="e">
        <f ca="1"/>
        <v>#REF!</v>
      </c>
      <c r="AH19" s="540" t="e">
        <f ca="1"/>
        <v>#REF!</v>
      </c>
      <c r="AI19" s="540" t="e">
        <f ca="1"/>
        <v>#REF!</v>
      </c>
      <c r="AJ19" s="540" t="e">
        <f ca="1"/>
        <v>#REF!</v>
      </c>
      <c r="AK19" s="540" t="e">
        <f ca="1"/>
        <v>#REF!</v>
      </c>
      <c r="AL19" s="540" t="e">
        <f ca="1"/>
        <v>#REF!</v>
      </c>
      <c r="AM19" s="540" t="e">
        <f ca="1"/>
        <v>#REF!</v>
      </c>
      <c r="AN19" s="540" t="e">
        <f ca="1"/>
        <v>#REF!</v>
      </c>
      <c r="AO19" s="540" t="e">
        <f ca="1"/>
        <v>#REF!</v>
      </c>
      <c r="AP19" s="540" t="e">
        <f ca="1"/>
        <v>#REF!</v>
      </c>
      <c r="AQ19" s="540" t="e">
        <f ca="1"/>
        <v>#REF!</v>
      </c>
      <c r="AR19" s="540" t="e">
        <f ca="1"/>
        <v>#REF!</v>
      </c>
      <c r="AS19" s="540" t="e">
        <f ca="1"/>
        <v>#REF!</v>
      </c>
      <c r="AT19" s="540" t="e">
        <f ca="1"/>
        <v>#REF!</v>
      </c>
      <c r="AU19" s="540" t="e">
        <f ca="1"/>
        <v>#REF!</v>
      </c>
      <c r="AV19" s="540" t="e">
        <f ca="1"/>
        <v>#REF!</v>
      </c>
      <c r="AW19" s="540" t="e">
        <f ca="1"/>
        <v>#REF!</v>
      </c>
      <c r="AX19" s="540" t="e">
        <f ca="1"/>
        <v>#REF!</v>
      </c>
      <c r="AY19" s="540" t="e">
        <f ca="1"/>
        <v>#REF!</v>
      </c>
      <c r="AZ19" s="540" t="e">
        <f ca="1"/>
        <v>#REF!</v>
      </c>
      <c r="BA19" s="540" t="e">
        <f ca="1"/>
        <v>#REF!</v>
      </c>
      <c r="BB19" s="540" t="e">
        <f ca="1"/>
        <v>#REF!</v>
      </c>
      <c r="BC19" s="540" t="e">
        <f ca="1"/>
        <v>#REF!</v>
      </c>
      <c r="BD19" s="540" t="e">
        <f ca="1"/>
        <v>#REF!</v>
      </c>
      <c r="BE19" s="540" t="e">
        <f ca="1"/>
        <v>#REF!</v>
      </c>
      <c r="BF19" s="540" t="e">
        <f ca="1"/>
        <v>#REF!</v>
      </c>
      <c r="BG19" s="540" t="e">
        <f ca="1"/>
        <v>#REF!</v>
      </c>
      <c r="BH19" s="540" t="e">
        <f ca="1"/>
        <v>#REF!</v>
      </c>
      <c r="BI19" s="540" t="e">
        <f ca="1"/>
        <v>#REF!</v>
      </c>
      <c r="BJ19" s="540" t="e">
        <f ca="1"/>
        <v>#REF!</v>
      </c>
      <c r="BK19" s="540" t="e">
        <f ca="1"/>
        <v>#REF!</v>
      </c>
      <c r="BL19" s="540" t="e">
        <f ca="1"/>
        <v>#REF!</v>
      </c>
      <c r="BM19" s="540" t="e">
        <f ca="1"/>
        <v>#REF!</v>
      </c>
      <c r="BN19" s="540" t="e">
        <f ca="1"/>
        <v>#REF!</v>
      </c>
      <c r="BO19" s="540" t="e">
        <f ca="1"/>
        <v>#REF!</v>
      </c>
      <c r="BP19" s="540" t="e">
        <f ca="1"/>
        <v>#REF!</v>
      </c>
      <c r="BQ19" s="540" t="e">
        <f ca="1"/>
        <v>#REF!</v>
      </c>
      <c r="BR19" s="540" t="e">
        <f ca="1"/>
        <v>#REF!</v>
      </c>
      <c r="BS19" s="540" t="e">
        <f ca="1"/>
        <v>#REF!</v>
      </c>
      <c r="BT19" s="540" t="e">
        <f ca="1"/>
        <v>#REF!</v>
      </c>
      <c r="BU19" s="540" t="e">
        <f ca="1"/>
        <v>#REF!</v>
      </c>
      <c r="BV19" s="540" t="e">
        <f ca="1"/>
        <v>#REF!</v>
      </c>
      <c r="BW19" s="540" t="e">
        <f ca="1"/>
        <v>#REF!</v>
      </c>
      <c r="BX19" s="540" t="e">
        <f ca="1"/>
        <v>#REF!</v>
      </c>
      <c r="BY19" s="540" t="e">
        <f ca="1"/>
        <v>#REF!</v>
      </c>
      <c r="BZ19" s="540" t="e">
        <f ca="1"/>
        <v>#REF!</v>
      </c>
      <c r="CA19" s="540" t="e">
        <f ca="1"/>
        <v>#REF!</v>
      </c>
      <c r="CB19" s="540" t="e">
        <f ca="1"/>
        <v>#REF!</v>
      </c>
      <c r="CC19" s="540" t="e">
        <f ca="1"/>
        <v>#REF!</v>
      </c>
    </row>
    <row r="20" spans="1:81">
      <c r="A20" s="541" t="str">
        <f>A19&amp;" num"</f>
        <v>Kawasaki Frontale num</v>
      </c>
      <c r="B20" s="540" t="e">
        <f ca="1"/>
        <v>#REF!</v>
      </c>
      <c r="C20" s="540" t="e">
        <f ca="1"/>
        <v>#REF!</v>
      </c>
      <c r="D20" s="540" t="e">
        <f ca="1"/>
        <v>#REF!</v>
      </c>
      <c r="E20" s="540" t="e">
        <f ca="1"/>
        <v>#REF!</v>
      </c>
      <c r="F20" s="540" t="e">
        <f ca="1"/>
        <v>#REF!</v>
      </c>
      <c r="G20" s="540" t="e">
        <f ca="1"/>
        <v>#REF!</v>
      </c>
      <c r="H20" s="540" t="e">
        <f ca="1"/>
        <v>#REF!</v>
      </c>
      <c r="I20" s="540" t="e">
        <f ca="1"/>
        <v>#REF!</v>
      </c>
      <c r="J20" s="540" t="e">
        <f ca="1"/>
        <v>#REF!</v>
      </c>
      <c r="K20" s="540" t="e">
        <f ca="1"/>
        <v>#REF!</v>
      </c>
      <c r="L20" s="540" t="e">
        <f ca="1"/>
        <v>#REF!</v>
      </c>
      <c r="M20" s="540" t="e">
        <f ca="1"/>
        <v>#REF!</v>
      </c>
      <c r="N20" s="540" t="e">
        <f ca="1"/>
        <v>#REF!</v>
      </c>
      <c r="O20" s="540" t="e">
        <f ca="1"/>
        <v>#REF!</v>
      </c>
      <c r="P20" s="540" t="e">
        <f ca="1"/>
        <v>#REF!</v>
      </c>
      <c r="Q20" s="540" t="e">
        <f ca="1"/>
        <v>#REF!</v>
      </c>
      <c r="R20" s="540" t="e">
        <f ca="1"/>
        <v>#REF!</v>
      </c>
      <c r="S20" s="540" t="e">
        <f ca="1"/>
        <v>#REF!</v>
      </c>
      <c r="T20" s="540" t="e">
        <f ca="1"/>
        <v>#REF!</v>
      </c>
      <c r="U20" s="540" t="e">
        <f ca="1"/>
        <v>#REF!</v>
      </c>
      <c r="V20" s="540" t="e">
        <f ca="1"/>
        <v>#REF!</v>
      </c>
      <c r="W20" s="540" t="e">
        <f ca="1"/>
        <v>#REF!</v>
      </c>
      <c r="X20" s="540" t="e">
        <f ca="1"/>
        <v>#REF!</v>
      </c>
      <c r="Y20" s="540" t="e">
        <f ca="1"/>
        <v>#REF!</v>
      </c>
      <c r="Z20" s="540" t="e">
        <f ca="1"/>
        <v>#REF!</v>
      </c>
      <c r="AA20" s="540" t="e">
        <f ca="1"/>
        <v>#REF!</v>
      </c>
      <c r="AB20" s="540" t="e">
        <f ca="1"/>
        <v>#REF!</v>
      </c>
      <c r="AC20" s="540" t="e">
        <f ca="1"/>
        <v>#REF!</v>
      </c>
      <c r="AD20" s="540" t="e">
        <f ca="1"/>
        <v>#REF!</v>
      </c>
      <c r="AE20" s="540" t="e">
        <f ca="1"/>
        <v>#REF!</v>
      </c>
      <c r="AF20" s="540" t="e">
        <f ca="1"/>
        <v>#REF!</v>
      </c>
      <c r="AG20" s="540" t="e">
        <f ca="1"/>
        <v>#REF!</v>
      </c>
      <c r="AH20" s="540" t="e">
        <f ca="1"/>
        <v>#REF!</v>
      </c>
      <c r="AI20" s="540" t="e">
        <f ca="1"/>
        <v>#REF!</v>
      </c>
      <c r="AJ20" s="540" t="e">
        <f ca="1"/>
        <v>#REF!</v>
      </c>
      <c r="AK20" s="540" t="e">
        <f ca="1"/>
        <v>#REF!</v>
      </c>
      <c r="AL20" s="540" t="e">
        <f ca="1"/>
        <v>#REF!</v>
      </c>
      <c r="AM20" s="540" t="e">
        <f ca="1"/>
        <v>#REF!</v>
      </c>
      <c r="AN20" s="540" t="e">
        <f ca="1"/>
        <v>#REF!</v>
      </c>
      <c r="AO20" s="540" t="e">
        <f ca="1"/>
        <v>#REF!</v>
      </c>
      <c r="AP20" s="540" t="e">
        <f ca="1"/>
        <v>#REF!</v>
      </c>
      <c r="AQ20" s="540" t="e">
        <f ca="1"/>
        <v>#REF!</v>
      </c>
      <c r="AR20" s="540" t="e">
        <f ca="1"/>
        <v>#REF!</v>
      </c>
      <c r="AS20" s="540" t="e">
        <f ca="1"/>
        <v>#REF!</v>
      </c>
      <c r="AT20" s="540" t="e">
        <f ca="1"/>
        <v>#REF!</v>
      </c>
      <c r="AU20" s="540" t="e">
        <f ca="1"/>
        <v>#REF!</v>
      </c>
      <c r="AV20" s="540" t="e">
        <f ca="1"/>
        <v>#REF!</v>
      </c>
      <c r="AW20" s="540" t="e">
        <f ca="1"/>
        <v>#REF!</v>
      </c>
      <c r="AX20" s="540" t="e">
        <f ca="1"/>
        <v>#REF!</v>
      </c>
      <c r="AY20" s="540" t="e">
        <f ca="1"/>
        <v>#REF!</v>
      </c>
      <c r="AZ20" s="540" t="e">
        <f ca="1"/>
        <v>#REF!</v>
      </c>
      <c r="BA20" s="540" t="e">
        <f ca="1"/>
        <v>#REF!</v>
      </c>
      <c r="BB20" s="540" t="e">
        <f ca="1"/>
        <v>#REF!</v>
      </c>
      <c r="BC20" s="540" t="e">
        <f ca="1"/>
        <v>#REF!</v>
      </c>
      <c r="BD20" s="540" t="e">
        <f ca="1"/>
        <v>#REF!</v>
      </c>
      <c r="BE20" s="540" t="e">
        <f ca="1"/>
        <v>#REF!</v>
      </c>
      <c r="BF20" s="540" t="e">
        <f ca="1"/>
        <v>#REF!</v>
      </c>
      <c r="BG20" s="540" t="e">
        <f ca="1"/>
        <v>#REF!</v>
      </c>
      <c r="BH20" s="540" t="e">
        <f ca="1"/>
        <v>#REF!</v>
      </c>
      <c r="BI20" s="540" t="e">
        <f ca="1"/>
        <v>#REF!</v>
      </c>
      <c r="BJ20" s="540" t="e">
        <f ca="1"/>
        <v>#REF!</v>
      </c>
      <c r="BK20" s="540" t="e">
        <f ca="1"/>
        <v>#REF!</v>
      </c>
      <c r="BL20" s="540" t="e">
        <f ca="1"/>
        <v>#REF!</v>
      </c>
      <c r="BM20" s="540" t="e">
        <f ca="1"/>
        <v>#REF!</v>
      </c>
      <c r="BN20" s="540" t="e">
        <f ca="1"/>
        <v>#REF!</v>
      </c>
      <c r="BO20" s="540" t="e">
        <f ca="1"/>
        <v>#REF!</v>
      </c>
      <c r="BP20" s="540" t="e">
        <f ca="1"/>
        <v>#REF!</v>
      </c>
      <c r="BQ20" s="540" t="e">
        <f ca="1"/>
        <v>#REF!</v>
      </c>
      <c r="BR20" s="540" t="e">
        <f ca="1"/>
        <v>#REF!</v>
      </c>
      <c r="BS20" s="540" t="e">
        <f ca="1"/>
        <v>#REF!</v>
      </c>
      <c r="BT20" s="540" t="e">
        <f ca="1"/>
        <v>#REF!</v>
      </c>
      <c r="BU20" s="540" t="e">
        <f ca="1"/>
        <v>#REF!</v>
      </c>
      <c r="BV20" s="540" t="e">
        <f ca="1"/>
        <v>#REF!</v>
      </c>
      <c r="BW20" s="540" t="e">
        <f ca="1"/>
        <v>#REF!</v>
      </c>
      <c r="BX20" s="540" t="e">
        <f ca="1"/>
        <v>#REF!</v>
      </c>
      <c r="BY20" s="540" t="e">
        <f ca="1"/>
        <v>#REF!</v>
      </c>
      <c r="BZ20" s="540" t="e">
        <f ca="1"/>
        <v>#REF!</v>
      </c>
      <c r="CA20" s="540" t="e">
        <f ca="1"/>
        <v>#REF!</v>
      </c>
      <c r="CB20" s="540" t="e">
        <f ca="1"/>
        <v>#REF!</v>
      </c>
      <c r="CC20" s="540" t="e">
        <f ca="1"/>
        <v>#REF!</v>
      </c>
    </row>
    <row r="21" spans="1:81">
      <c r="A21" s="541" t="str">
        <f>A19&amp;" Position"</f>
        <v>Kawasaki Frontale Position</v>
      </c>
      <c r="B21" s="540" t="e">
        <f ca="1"/>
        <v>#REF!</v>
      </c>
      <c r="C21" s="540" t="e">
        <f ca="1"/>
        <v>#REF!</v>
      </c>
      <c r="D21" s="540" t="e">
        <f ca="1"/>
        <v>#REF!</v>
      </c>
      <c r="E21" s="540" t="e">
        <f ca="1"/>
        <v>#REF!</v>
      </c>
      <c r="F21" s="540" t="e">
        <f ca="1"/>
        <v>#REF!</v>
      </c>
      <c r="G21" s="540" t="e">
        <f ca="1"/>
        <v>#REF!</v>
      </c>
      <c r="H21" s="540" t="e">
        <f ca="1"/>
        <v>#REF!</v>
      </c>
      <c r="I21" s="540" t="e">
        <f ca="1"/>
        <v>#REF!</v>
      </c>
      <c r="J21" s="540" t="e">
        <f ca="1"/>
        <v>#REF!</v>
      </c>
      <c r="K21" s="540" t="e">
        <f ca="1"/>
        <v>#REF!</v>
      </c>
      <c r="L21" s="540" t="e">
        <f ca="1"/>
        <v>#REF!</v>
      </c>
      <c r="M21" s="540" t="e">
        <f ca="1"/>
        <v>#REF!</v>
      </c>
      <c r="N21" s="540" t="e">
        <f ca="1"/>
        <v>#REF!</v>
      </c>
      <c r="O21" s="540" t="e">
        <f ca="1"/>
        <v>#REF!</v>
      </c>
      <c r="P21" s="540" t="e">
        <f ca="1"/>
        <v>#REF!</v>
      </c>
      <c r="Q21" s="540" t="e">
        <f ca="1"/>
        <v>#REF!</v>
      </c>
      <c r="R21" s="540" t="e">
        <f ca="1"/>
        <v>#REF!</v>
      </c>
      <c r="S21" s="540" t="e">
        <f ca="1"/>
        <v>#REF!</v>
      </c>
      <c r="T21" s="540" t="e">
        <f ca="1"/>
        <v>#REF!</v>
      </c>
      <c r="U21" s="540" t="e">
        <f ca="1"/>
        <v>#REF!</v>
      </c>
      <c r="V21" s="540" t="e">
        <f ca="1"/>
        <v>#REF!</v>
      </c>
      <c r="W21" s="540" t="e">
        <f ca="1"/>
        <v>#REF!</v>
      </c>
      <c r="X21" s="540" t="e">
        <f ca="1"/>
        <v>#REF!</v>
      </c>
      <c r="Y21" s="540" t="e">
        <f ca="1"/>
        <v>#REF!</v>
      </c>
      <c r="Z21" s="540" t="e">
        <f ca="1"/>
        <v>#REF!</v>
      </c>
      <c r="AA21" s="540" t="e">
        <f ca="1"/>
        <v>#REF!</v>
      </c>
      <c r="AB21" s="540" t="e">
        <f ca="1"/>
        <v>#REF!</v>
      </c>
      <c r="AC21" s="540" t="e">
        <f ca="1"/>
        <v>#REF!</v>
      </c>
      <c r="AD21" s="540" t="e">
        <f ca="1"/>
        <v>#REF!</v>
      </c>
      <c r="AE21" s="540" t="e">
        <f ca="1"/>
        <v>#REF!</v>
      </c>
      <c r="AF21" s="540" t="e">
        <f ca="1"/>
        <v>#REF!</v>
      </c>
      <c r="AG21" s="540" t="e">
        <f ca="1"/>
        <v>#REF!</v>
      </c>
      <c r="AH21" s="540" t="e">
        <f ca="1"/>
        <v>#REF!</v>
      </c>
      <c r="AI21" s="540" t="e">
        <f ca="1"/>
        <v>#REF!</v>
      </c>
      <c r="AJ21" s="540" t="e">
        <f ca="1"/>
        <v>#REF!</v>
      </c>
      <c r="AK21" s="540" t="e">
        <f ca="1"/>
        <v>#REF!</v>
      </c>
      <c r="AL21" s="540" t="e">
        <f ca="1"/>
        <v>#REF!</v>
      </c>
      <c r="AM21" s="540" t="e">
        <f ca="1"/>
        <v>#REF!</v>
      </c>
      <c r="AN21" s="540" t="e">
        <f ca="1"/>
        <v>#REF!</v>
      </c>
      <c r="AO21" s="540" t="e">
        <f ca="1"/>
        <v>#REF!</v>
      </c>
      <c r="AP21" s="540" t="e">
        <f ca="1"/>
        <v>#REF!</v>
      </c>
      <c r="AQ21" s="540" t="e">
        <f ca="1"/>
        <v>#REF!</v>
      </c>
      <c r="AR21" s="540" t="e">
        <f ca="1"/>
        <v>#REF!</v>
      </c>
      <c r="AS21" s="540" t="e">
        <f ca="1"/>
        <v>#REF!</v>
      </c>
      <c r="AT21" s="540" t="e">
        <f ca="1"/>
        <v>#REF!</v>
      </c>
      <c r="AU21" s="540" t="e">
        <f ca="1"/>
        <v>#REF!</v>
      </c>
      <c r="AV21" s="540" t="e">
        <f ca="1"/>
        <v>#REF!</v>
      </c>
      <c r="AW21" s="540" t="e">
        <f ca="1"/>
        <v>#REF!</v>
      </c>
      <c r="AX21" s="540" t="e">
        <f ca="1"/>
        <v>#REF!</v>
      </c>
      <c r="AY21" s="540" t="e">
        <f ca="1"/>
        <v>#REF!</v>
      </c>
      <c r="AZ21" s="540" t="e">
        <f ca="1"/>
        <v>#REF!</v>
      </c>
      <c r="BA21" s="540" t="e">
        <f ca="1"/>
        <v>#REF!</v>
      </c>
      <c r="BB21" s="540" t="e">
        <f ca="1"/>
        <v>#REF!</v>
      </c>
      <c r="BC21" s="540" t="e">
        <f ca="1"/>
        <v>#REF!</v>
      </c>
      <c r="BD21" s="540" t="e">
        <f ca="1"/>
        <v>#REF!</v>
      </c>
      <c r="BE21" s="540" t="e">
        <f ca="1"/>
        <v>#REF!</v>
      </c>
      <c r="BF21" s="540" t="e">
        <f ca="1"/>
        <v>#REF!</v>
      </c>
      <c r="BG21" s="540" t="e">
        <f ca="1"/>
        <v>#REF!</v>
      </c>
      <c r="BH21" s="540" t="e">
        <f ca="1"/>
        <v>#REF!</v>
      </c>
      <c r="BI21" s="540" t="e">
        <f ca="1"/>
        <v>#REF!</v>
      </c>
      <c r="BJ21" s="540" t="e">
        <f ca="1"/>
        <v>#REF!</v>
      </c>
      <c r="BK21" s="540" t="e">
        <f ca="1"/>
        <v>#REF!</v>
      </c>
      <c r="BL21" s="540" t="e">
        <f ca="1"/>
        <v>#REF!</v>
      </c>
      <c r="BM21" s="540" t="e">
        <f ca="1"/>
        <v>#REF!</v>
      </c>
      <c r="BN21" s="540" t="e">
        <f ca="1"/>
        <v>#REF!</v>
      </c>
      <c r="BO21" s="540" t="e">
        <f ca="1"/>
        <v>#REF!</v>
      </c>
      <c r="BP21" s="540" t="e">
        <f ca="1"/>
        <v>#REF!</v>
      </c>
      <c r="BQ21" s="540" t="e">
        <f ca="1"/>
        <v>#REF!</v>
      </c>
      <c r="BR21" s="540" t="e">
        <f ca="1"/>
        <v>#REF!</v>
      </c>
      <c r="BS21" s="540" t="e">
        <f ca="1"/>
        <v>#REF!</v>
      </c>
      <c r="BT21" s="540" t="e">
        <f ca="1"/>
        <v>#REF!</v>
      </c>
      <c r="BU21" s="540" t="e">
        <f ca="1"/>
        <v>#REF!</v>
      </c>
      <c r="BV21" s="540" t="e">
        <f ca="1"/>
        <v>#REF!</v>
      </c>
      <c r="BW21" s="540" t="e">
        <f ca="1"/>
        <v>#REF!</v>
      </c>
      <c r="BX21" s="540" t="e">
        <f ca="1"/>
        <v>#REF!</v>
      </c>
      <c r="BY21" s="540" t="e">
        <f ca="1"/>
        <v>#REF!</v>
      </c>
      <c r="BZ21" s="540" t="e">
        <f ca="1"/>
        <v>#REF!</v>
      </c>
      <c r="CA21" s="540" t="e">
        <f ca="1"/>
        <v>#REF!</v>
      </c>
      <c r="CB21" s="540" t="e">
        <f ca="1"/>
        <v>#REF!</v>
      </c>
      <c r="CC21" s="540" t="e">
        <f ca="1"/>
        <v>#REF!</v>
      </c>
    </row>
    <row r="22" spans="1:81">
      <c r="A22" s="535" t="str">
        <f>helper!CM36</f>
        <v>Nagoya Grampus</v>
      </c>
      <c r="B22" s="540" t="e">
        <f t="array" aca="1" ref="B22:CC24" ca="1">INDIRECT("'"&amp;A22&amp;"'!AJ18:DA20")</f>
        <v>#REF!</v>
      </c>
      <c r="C22" s="540" t="e">
        <f ca="1"/>
        <v>#REF!</v>
      </c>
      <c r="D22" s="540" t="e">
        <f ca="1"/>
        <v>#REF!</v>
      </c>
      <c r="E22" s="540" t="e">
        <f ca="1"/>
        <v>#REF!</v>
      </c>
      <c r="F22" s="540" t="e">
        <f ca="1"/>
        <v>#REF!</v>
      </c>
      <c r="G22" s="540" t="e">
        <f ca="1"/>
        <v>#REF!</v>
      </c>
      <c r="H22" s="540" t="e">
        <f ca="1"/>
        <v>#REF!</v>
      </c>
      <c r="I22" s="540" t="e">
        <f ca="1"/>
        <v>#REF!</v>
      </c>
      <c r="J22" s="540" t="e">
        <f ca="1"/>
        <v>#REF!</v>
      </c>
      <c r="K22" s="540" t="e">
        <f ca="1"/>
        <v>#REF!</v>
      </c>
      <c r="L22" s="540" t="e">
        <f ca="1"/>
        <v>#REF!</v>
      </c>
      <c r="M22" s="540" t="e">
        <f ca="1"/>
        <v>#REF!</v>
      </c>
      <c r="N22" s="540" t="e">
        <f ca="1"/>
        <v>#REF!</v>
      </c>
      <c r="O22" s="540" t="e">
        <f ca="1"/>
        <v>#REF!</v>
      </c>
      <c r="P22" s="540" t="e">
        <f ca="1"/>
        <v>#REF!</v>
      </c>
      <c r="Q22" s="540" t="e">
        <f ca="1"/>
        <v>#REF!</v>
      </c>
      <c r="R22" s="540" t="e">
        <f ca="1"/>
        <v>#REF!</v>
      </c>
      <c r="S22" s="540" t="e">
        <f ca="1"/>
        <v>#REF!</v>
      </c>
      <c r="T22" s="540" t="e">
        <f ca="1"/>
        <v>#REF!</v>
      </c>
      <c r="U22" s="540" t="e">
        <f ca="1"/>
        <v>#REF!</v>
      </c>
      <c r="V22" s="540" t="e">
        <f ca="1"/>
        <v>#REF!</v>
      </c>
      <c r="W22" s="540" t="e">
        <f ca="1"/>
        <v>#REF!</v>
      </c>
      <c r="X22" s="540" t="e">
        <f ca="1"/>
        <v>#REF!</v>
      </c>
      <c r="Y22" s="540" t="e">
        <f ca="1"/>
        <v>#REF!</v>
      </c>
      <c r="Z22" s="540" t="e">
        <f ca="1"/>
        <v>#REF!</v>
      </c>
      <c r="AA22" s="540" t="e">
        <f ca="1"/>
        <v>#REF!</v>
      </c>
      <c r="AB22" s="540" t="e">
        <f ca="1"/>
        <v>#REF!</v>
      </c>
      <c r="AC22" s="540" t="e">
        <f ca="1"/>
        <v>#REF!</v>
      </c>
      <c r="AD22" s="540" t="e">
        <f ca="1"/>
        <v>#REF!</v>
      </c>
      <c r="AE22" s="540" t="e">
        <f ca="1"/>
        <v>#REF!</v>
      </c>
      <c r="AF22" s="540" t="e">
        <f ca="1"/>
        <v>#REF!</v>
      </c>
      <c r="AG22" s="540" t="e">
        <f ca="1"/>
        <v>#REF!</v>
      </c>
      <c r="AH22" s="540" t="e">
        <f ca="1"/>
        <v>#REF!</v>
      </c>
      <c r="AI22" s="540" t="e">
        <f ca="1"/>
        <v>#REF!</v>
      </c>
      <c r="AJ22" s="540" t="e">
        <f ca="1"/>
        <v>#REF!</v>
      </c>
      <c r="AK22" s="540" t="e">
        <f ca="1"/>
        <v>#REF!</v>
      </c>
      <c r="AL22" s="540" t="e">
        <f ca="1"/>
        <v>#REF!</v>
      </c>
      <c r="AM22" s="540" t="e">
        <f ca="1"/>
        <v>#REF!</v>
      </c>
      <c r="AN22" s="540" t="e">
        <f ca="1"/>
        <v>#REF!</v>
      </c>
      <c r="AO22" s="540" t="e">
        <f ca="1"/>
        <v>#REF!</v>
      </c>
      <c r="AP22" s="540" t="e">
        <f ca="1"/>
        <v>#REF!</v>
      </c>
      <c r="AQ22" s="540" t="e">
        <f ca="1"/>
        <v>#REF!</v>
      </c>
      <c r="AR22" s="540" t="e">
        <f ca="1"/>
        <v>#REF!</v>
      </c>
      <c r="AS22" s="540" t="e">
        <f ca="1"/>
        <v>#REF!</v>
      </c>
      <c r="AT22" s="540" t="e">
        <f ca="1"/>
        <v>#REF!</v>
      </c>
      <c r="AU22" s="540" t="e">
        <f ca="1"/>
        <v>#REF!</v>
      </c>
      <c r="AV22" s="540" t="e">
        <f ca="1"/>
        <v>#REF!</v>
      </c>
      <c r="AW22" s="540" t="e">
        <f ca="1"/>
        <v>#REF!</v>
      </c>
      <c r="AX22" s="540" t="e">
        <f ca="1"/>
        <v>#REF!</v>
      </c>
      <c r="AY22" s="540" t="e">
        <f ca="1"/>
        <v>#REF!</v>
      </c>
      <c r="AZ22" s="540" t="e">
        <f ca="1"/>
        <v>#REF!</v>
      </c>
      <c r="BA22" s="540" t="e">
        <f ca="1"/>
        <v>#REF!</v>
      </c>
      <c r="BB22" s="540" t="e">
        <f ca="1"/>
        <v>#REF!</v>
      </c>
      <c r="BC22" s="540" t="e">
        <f ca="1"/>
        <v>#REF!</v>
      </c>
      <c r="BD22" s="540" t="e">
        <f ca="1"/>
        <v>#REF!</v>
      </c>
      <c r="BE22" s="540" t="e">
        <f ca="1"/>
        <v>#REF!</v>
      </c>
      <c r="BF22" s="540" t="e">
        <f ca="1"/>
        <v>#REF!</v>
      </c>
      <c r="BG22" s="540" t="e">
        <f ca="1"/>
        <v>#REF!</v>
      </c>
      <c r="BH22" s="540" t="e">
        <f ca="1"/>
        <v>#REF!</v>
      </c>
      <c r="BI22" s="540" t="e">
        <f ca="1"/>
        <v>#REF!</v>
      </c>
      <c r="BJ22" s="540" t="e">
        <f ca="1"/>
        <v>#REF!</v>
      </c>
      <c r="BK22" s="540" t="e">
        <f ca="1"/>
        <v>#REF!</v>
      </c>
      <c r="BL22" s="540" t="e">
        <f ca="1"/>
        <v>#REF!</v>
      </c>
      <c r="BM22" s="540" t="e">
        <f ca="1"/>
        <v>#REF!</v>
      </c>
      <c r="BN22" s="540" t="e">
        <f ca="1"/>
        <v>#REF!</v>
      </c>
      <c r="BO22" s="540" t="e">
        <f ca="1"/>
        <v>#REF!</v>
      </c>
      <c r="BP22" s="540" t="e">
        <f ca="1"/>
        <v>#REF!</v>
      </c>
      <c r="BQ22" s="540" t="e">
        <f ca="1"/>
        <v>#REF!</v>
      </c>
      <c r="BR22" s="540" t="e">
        <f ca="1"/>
        <v>#REF!</v>
      </c>
      <c r="BS22" s="540" t="e">
        <f ca="1"/>
        <v>#REF!</v>
      </c>
      <c r="BT22" s="540" t="e">
        <f ca="1"/>
        <v>#REF!</v>
      </c>
      <c r="BU22" s="540" t="e">
        <f ca="1"/>
        <v>#REF!</v>
      </c>
      <c r="BV22" s="540" t="e">
        <f ca="1"/>
        <v>#REF!</v>
      </c>
      <c r="BW22" s="540" t="e">
        <f ca="1"/>
        <v>#REF!</v>
      </c>
      <c r="BX22" s="540" t="e">
        <f ca="1"/>
        <v>#REF!</v>
      </c>
      <c r="BY22" s="540" t="e">
        <f ca="1"/>
        <v>#REF!</v>
      </c>
      <c r="BZ22" s="540" t="e">
        <f ca="1"/>
        <v>#REF!</v>
      </c>
      <c r="CA22" s="540" t="e">
        <f ca="1"/>
        <v>#REF!</v>
      </c>
      <c r="CB22" s="540" t="e">
        <f ca="1"/>
        <v>#REF!</v>
      </c>
      <c r="CC22" s="540" t="e">
        <f ca="1"/>
        <v>#REF!</v>
      </c>
    </row>
    <row r="23" spans="1:81">
      <c r="A23" s="541" t="str">
        <f>A22&amp;" num"</f>
        <v>Nagoya Grampus num</v>
      </c>
      <c r="B23" s="540" t="e">
        <f ca="1"/>
        <v>#REF!</v>
      </c>
      <c r="C23" s="540" t="e">
        <f ca="1"/>
        <v>#REF!</v>
      </c>
      <c r="D23" s="540" t="e">
        <f ca="1"/>
        <v>#REF!</v>
      </c>
      <c r="E23" s="540" t="e">
        <f ca="1"/>
        <v>#REF!</v>
      </c>
      <c r="F23" s="540" t="e">
        <f ca="1"/>
        <v>#REF!</v>
      </c>
      <c r="G23" s="540" t="e">
        <f ca="1"/>
        <v>#REF!</v>
      </c>
      <c r="H23" s="540" t="e">
        <f ca="1"/>
        <v>#REF!</v>
      </c>
      <c r="I23" s="540" t="e">
        <f ca="1"/>
        <v>#REF!</v>
      </c>
      <c r="J23" s="540" t="e">
        <f ca="1"/>
        <v>#REF!</v>
      </c>
      <c r="K23" s="540" t="e">
        <f ca="1"/>
        <v>#REF!</v>
      </c>
      <c r="L23" s="540" t="e">
        <f ca="1"/>
        <v>#REF!</v>
      </c>
      <c r="M23" s="540" t="e">
        <f ca="1"/>
        <v>#REF!</v>
      </c>
      <c r="N23" s="540" t="e">
        <f ca="1"/>
        <v>#REF!</v>
      </c>
      <c r="O23" s="540" t="e">
        <f ca="1"/>
        <v>#REF!</v>
      </c>
      <c r="P23" s="540" t="e">
        <f ca="1"/>
        <v>#REF!</v>
      </c>
      <c r="Q23" s="540" t="e">
        <f ca="1"/>
        <v>#REF!</v>
      </c>
      <c r="R23" s="540" t="e">
        <f ca="1"/>
        <v>#REF!</v>
      </c>
      <c r="S23" s="540" t="e">
        <f ca="1"/>
        <v>#REF!</v>
      </c>
      <c r="T23" s="540" t="e">
        <f ca="1"/>
        <v>#REF!</v>
      </c>
      <c r="U23" s="540" t="e">
        <f ca="1"/>
        <v>#REF!</v>
      </c>
      <c r="V23" s="540" t="e">
        <f ca="1"/>
        <v>#REF!</v>
      </c>
      <c r="W23" s="540" t="e">
        <f ca="1"/>
        <v>#REF!</v>
      </c>
      <c r="X23" s="540" t="e">
        <f ca="1"/>
        <v>#REF!</v>
      </c>
      <c r="Y23" s="540" t="e">
        <f ca="1"/>
        <v>#REF!</v>
      </c>
      <c r="Z23" s="540" t="e">
        <f ca="1"/>
        <v>#REF!</v>
      </c>
      <c r="AA23" s="540" t="e">
        <f ca="1"/>
        <v>#REF!</v>
      </c>
      <c r="AB23" s="540" t="e">
        <f ca="1"/>
        <v>#REF!</v>
      </c>
      <c r="AC23" s="540" t="e">
        <f ca="1"/>
        <v>#REF!</v>
      </c>
      <c r="AD23" s="540" t="e">
        <f ca="1"/>
        <v>#REF!</v>
      </c>
      <c r="AE23" s="540" t="e">
        <f ca="1"/>
        <v>#REF!</v>
      </c>
      <c r="AF23" s="540" t="e">
        <f ca="1"/>
        <v>#REF!</v>
      </c>
      <c r="AG23" s="540" t="e">
        <f ca="1"/>
        <v>#REF!</v>
      </c>
      <c r="AH23" s="540" t="e">
        <f ca="1"/>
        <v>#REF!</v>
      </c>
      <c r="AI23" s="540" t="e">
        <f ca="1"/>
        <v>#REF!</v>
      </c>
      <c r="AJ23" s="540" t="e">
        <f ca="1"/>
        <v>#REF!</v>
      </c>
      <c r="AK23" s="540" t="e">
        <f ca="1"/>
        <v>#REF!</v>
      </c>
      <c r="AL23" s="540" t="e">
        <f ca="1"/>
        <v>#REF!</v>
      </c>
      <c r="AM23" s="540" t="e">
        <f ca="1"/>
        <v>#REF!</v>
      </c>
      <c r="AN23" s="540" t="e">
        <f ca="1"/>
        <v>#REF!</v>
      </c>
      <c r="AO23" s="540" t="e">
        <f ca="1"/>
        <v>#REF!</v>
      </c>
      <c r="AP23" s="540" t="e">
        <f ca="1"/>
        <v>#REF!</v>
      </c>
      <c r="AQ23" s="540" t="e">
        <f ca="1"/>
        <v>#REF!</v>
      </c>
      <c r="AR23" s="540" t="e">
        <f ca="1"/>
        <v>#REF!</v>
      </c>
      <c r="AS23" s="540" t="e">
        <f ca="1"/>
        <v>#REF!</v>
      </c>
      <c r="AT23" s="540" t="e">
        <f ca="1"/>
        <v>#REF!</v>
      </c>
      <c r="AU23" s="540" t="e">
        <f ca="1"/>
        <v>#REF!</v>
      </c>
      <c r="AV23" s="540" t="e">
        <f ca="1"/>
        <v>#REF!</v>
      </c>
      <c r="AW23" s="540" t="e">
        <f ca="1"/>
        <v>#REF!</v>
      </c>
      <c r="AX23" s="540" t="e">
        <f ca="1"/>
        <v>#REF!</v>
      </c>
      <c r="AY23" s="540" t="e">
        <f ca="1"/>
        <v>#REF!</v>
      </c>
      <c r="AZ23" s="540" t="e">
        <f ca="1"/>
        <v>#REF!</v>
      </c>
      <c r="BA23" s="540" t="e">
        <f ca="1"/>
        <v>#REF!</v>
      </c>
      <c r="BB23" s="540" t="e">
        <f ca="1"/>
        <v>#REF!</v>
      </c>
      <c r="BC23" s="540" t="e">
        <f ca="1"/>
        <v>#REF!</v>
      </c>
      <c r="BD23" s="540" t="e">
        <f ca="1"/>
        <v>#REF!</v>
      </c>
      <c r="BE23" s="540" t="e">
        <f ca="1"/>
        <v>#REF!</v>
      </c>
      <c r="BF23" s="540" t="e">
        <f ca="1"/>
        <v>#REF!</v>
      </c>
      <c r="BG23" s="540" t="e">
        <f ca="1"/>
        <v>#REF!</v>
      </c>
      <c r="BH23" s="540" t="e">
        <f ca="1"/>
        <v>#REF!</v>
      </c>
      <c r="BI23" s="540" t="e">
        <f ca="1"/>
        <v>#REF!</v>
      </c>
      <c r="BJ23" s="540" t="e">
        <f ca="1"/>
        <v>#REF!</v>
      </c>
      <c r="BK23" s="540" t="e">
        <f ca="1"/>
        <v>#REF!</v>
      </c>
      <c r="BL23" s="540" t="e">
        <f ca="1"/>
        <v>#REF!</v>
      </c>
      <c r="BM23" s="540" t="e">
        <f ca="1"/>
        <v>#REF!</v>
      </c>
      <c r="BN23" s="540" t="e">
        <f ca="1"/>
        <v>#REF!</v>
      </c>
      <c r="BO23" s="540" t="e">
        <f ca="1"/>
        <v>#REF!</v>
      </c>
      <c r="BP23" s="540" t="e">
        <f ca="1"/>
        <v>#REF!</v>
      </c>
      <c r="BQ23" s="540" t="e">
        <f ca="1"/>
        <v>#REF!</v>
      </c>
      <c r="BR23" s="540" t="e">
        <f ca="1"/>
        <v>#REF!</v>
      </c>
      <c r="BS23" s="540" t="e">
        <f ca="1"/>
        <v>#REF!</v>
      </c>
      <c r="BT23" s="540" t="e">
        <f ca="1"/>
        <v>#REF!</v>
      </c>
      <c r="BU23" s="540" t="e">
        <f ca="1"/>
        <v>#REF!</v>
      </c>
      <c r="BV23" s="540" t="e">
        <f ca="1"/>
        <v>#REF!</v>
      </c>
      <c r="BW23" s="540" t="e">
        <f ca="1"/>
        <v>#REF!</v>
      </c>
      <c r="BX23" s="540" t="e">
        <f ca="1"/>
        <v>#REF!</v>
      </c>
      <c r="BY23" s="540" t="e">
        <f ca="1"/>
        <v>#REF!</v>
      </c>
      <c r="BZ23" s="540" t="e">
        <f ca="1"/>
        <v>#REF!</v>
      </c>
      <c r="CA23" s="540" t="e">
        <f ca="1"/>
        <v>#REF!</v>
      </c>
      <c r="CB23" s="540" t="e">
        <f ca="1"/>
        <v>#REF!</v>
      </c>
      <c r="CC23" s="540" t="e">
        <f ca="1"/>
        <v>#REF!</v>
      </c>
    </row>
    <row r="24" spans="1:81">
      <c r="A24" s="541" t="str">
        <f>A22&amp;" Position"</f>
        <v>Nagoya Grampus Position</v>
      </c>
      <c r="B24" s="540" t="e">
        <f ca="1"/>
        <v>#REF!</v>
      </c>
      <c r="C24" s="540" t="e">
        <f ca="1"/>
        <v>#REF!</v>
      </c>
      <c r="D24" s="540" t="e">
        <f ca="1"/>
        <v>#REF!</v>
      </c>
      <c r="E24" s="540" t="e">
        <f ca="1"/>
        <v>#REF!</v>
      </c>
      <c r="F24" s="540" t="e">
        <f ca="1"/>
        <v>#REF!</v>
      </c>
      <c r="G24" s="540" t="e">
        <f ca="1"/>
        <v>#REF!</v>
      </c>
      <c r="H24" s="540" t="e">
        <f ca="1"/>
        <v>#REF!</v>
      </c>
      <c r="I24" s="540" t="e">
        <f ca="1"/>
        <v>#REF!</v>
      </c>
      <c r="J24" s="540" t="e">
        <f ca="1"/>
        <v>#REF!</v>
      </c>
      <c r="K24" s="540" t="e">
        <f ca="1"/>
        <v>#REF!</v>
      </c>
      <c r="L24" s="540" t="e">
        <f ca="1"/>
        <v>#REF!</v>
      </c>
      <c r="M24" s="540" t="e">
        <f ca="1"/>
        <v>#REF!</v>
      </c>
      <c r="N24" s="540" t="e">
        <f ca="1"/>
        <v>#REF!</v>
      </c>
      <c r="O24" s="540" t="e">
        <f ca="1"/>
        <v>#REF!</v>
      </c>
      <c r="P24" s="540" t="e">
        <f ca="1"/>
        <v>#REF!</v>
      </c>
      <c r="Q24" s="540" t="e">
        <f ca="1"/>
        <v>#REF!</v>
      </c>
      <c r="R24" s="540" t="e">
        <f ca="1"/>
        <v>#REF!</v>
      </c>
      <c r="S24" s="540" t="e">
        <f ca="1"/>
        <v>#REF!</v>
      </c>
      <c r="T24" s="540" t="e">
        <f ca="1"/>
        <v>#REF!</v>
      </c>
      <c r="U24" s="540" t="e">
        <f ca="1"/>
        <v>#REF!</v>
      </c>
      <c r="V24" s="540" t="e">
        <f ca="1"/>
        <v>#REF!</v>
      </c>
      <c r="W24" s="540" t="e">
        <f ca="1"/>
        <v>#REF!</v>
      </c>
      <c r="X24" s="540" t="e">
        <f ca="1"/>
        <v>#REF!</v>
      </c>
      <c r="Y24" s="540" t="e">
        <f ca="1"/>
        <v>#REF!</v>
      </c>
      <c r="Z24" s="540" t="e">
        <f ca="1"/>
        <v>#REF!</v>
      </c>
      <c r="AA24" s="540" t="e">
        <f ca="1"/>
        <v>#REF!</v>
      </c>
      <c r="AB24" s="540" t="e">
        <f ca="1"/>
        <v>#REF!</v>
      </c>
      <c r="AC24" s="540" t="e">
        <f ca="1"/>
        <v>#REF!</v>
      </c>
      <c r="AD24" s="540" t="e">
        <f ca="1"/>
        <v>#REF!</v>
      </c>
      <c r="AE24" s="540" t="e">
        <f ca="1"/>
        <v>#REF!</v>
      </c>
      <c r="AF24" s="540" t="e">
        <f ca="1"/>
        <v>#REF!</v>
      </c>
      <c r="AG24" s="540" t="e">
        <f ca="1"/>
        <v>#REF!</v>
      </c>
      <c r="AH24" s="540" t="e">
        <f ca="1"/>
        <v>#REF!</v>
      </c>
      <c r="AI24" s="540" t="e">
        <f ca="1"/>
        <v>#REF!</v>
      </c>
      <c r="AJ24" s="540" t="e">
        <f ca="1"/>
        <v>#REF!</v>
      </c>
      <c r="AK24" s="540" t="e">
        <f ca="1"/>
        <v>#REF!</v>
      </c>
      <c r="AL24" s="540" t="e">
        <f ca="1"/>
        <v>#REF!</v>
      </c>
      <c r="AM24" s="540" t="e">
        <f ca="1"/>
        <v>#REF!</v>
      </c>
      <c r="AN24" s="540" t="e">
        <f ca="1"/>
        <v>#REF!</v>
      </c>
      <c r="AO24" s="540" t="e">
        <f ca="1"/>
        <v>#REF!</v>
      </c>
      <c r="AP24" s="540" t="e">
        <f ca="1"/>
        <v>#REF!</v>
      </c>
      <c r="AQ24" s="540" t="e">
        <f ca="1"/>
        <v>#REF!</v>
      </c>
      <c r="AR24" s="540" t="e">
        <f ca="1"/>
        <v>#REF!</v>
      </c>
      <c r="AS24" s="540" t="e">
        <f ca="1"/>
        <v>#REF!</v>
      </c>
      <c r="AT24" s="540" t="e">
        <f ca="1"/>
        <v>#REF!</v>
      </c>
      <c r="AU24" s="540" t="e">
        <f ca="1"/>
        <v>#REF!</v>
      </c>
      <c r="AV24" s="540" t="e">
        <f ca="1"/>
        <v>#REF!</v>
      </c>
      <c r="AW24" s="540" t="e">
        <f ca="1"/>
        <v>#REF!</v>
      </c>
      <c r="AX24" s="540" t="e">
        <f ca="1"/>
        <v>#REF!</v>
      </c>
      <c r="AY24" s="540" t="e">
        <f ca="1"/>
        <v>#REF!</v>
      </c>
      <c r="AZ24" s="540" t="e">
        <f ca="1"/>
        <v>#REF!</v>
      </c>
      <c r="BA24" s="540" t="e">
        <f ca="1"/>
        <v>#REF!</v>
      </c>
      <c r="BB24" s="540" t="e">
        <f ca="1"/>
        <v>#REF!</v>
      </c>
      <c r="BC24" s="540" t="e">
        <f ca="1"/>
        <v>#REF!</v>
      </c>
      <c r="BD24" s="540" t="e">
        <f ca="1"/>
        <v>#REF!</v>
      </c>
      <c r="BE24" s="540" t="e">
        <f ca="1"/>
        <v>#REF!</v>
      </c>
      <c r="BF24" s="540" t="e">
        <f ca="1"/>
        <v>#REF!</v>
      </c>
      <c r="BG24" s="540" t="e">
        <f ca="1"/>
        <v>#REF!</v>
      </c>
      <c r="BH24" s="540" t="e">
        <f ca="1"/>
        <v>#REF!</v>
      </c>
      <c r="BI24" s="540" t="e">
        <f ca="1"/>
        <v>#REF!</v>
      </c>
      <c r="BJ24" s="540" t="e">
        <f ca="1"/>
        <v>#REF!</v>
      </c>
      <c r="BK24" s="540" t="e">
        <f ca="1"/>
        <v>#REF!</v>
      </c>
      <c r="BL24" s="540" t="e">
        <f ca="1"/>
        <v>#REF!</v>
      </c>
      <c r="BM24" s="540" t="e">
        <f ca="1"/>
        <v>#REF!</v>
      </c>
      <c r="BN24" s="540" t="e">
        <f ca="1"/>
        <v>#REF!</v>
      </c>
      <c r="BO24" s="540" t="e">
        <f ca="1"/>
        <v>#REF!</v>
      </c>
      <c r="BP24" s="540" t="e">
        <f ca="1"/>
        <v>#REF!</v>
      </c>
      <c r="BQ24" s="540" t="e">
        <f ca="1"/>
        <v>#REF!</v>
      </c>
      <c r="BR24" s="540" t="e">
        <f ca="1"/>
        <v>#REF!</v>
      </c>
      <c r="BS24" s="540" t="e">
        <f ca="1"/>
        <v>#REF!</v>
      </c>
      <c r="BT24" s="540" t="e">
        <f ca="1"/>
        <v>#REF!</v>
      </c>
      <c r="BU24" s="540" t="e">
        <f ca="1"/>
        <v>#REF!</v>
      </c>
      <c r="BV24" s="540" t="e">
        <f ca="1"/>
        <v>#REF!</v>
      </c>
      <c r="BW24" s="540" t="e">
        <f ca="1"/>
        <v>#REF!</v>
      </c>
      <c r="BX24" s="540" t="e">
        <f ca="1"/>
        <v>#REF!</v>
      </c>
      <c r="BY24" s="540" t="e">
        <f ca="1"/>
        <v>#REF!</v>
      </c>
      <c r="BZ24" s="540" t="e">
        <f ca="1"/>
        <v>#REF!</v>
      </c>
      <c r="CA24" s="540" t="e">
        <f ca="1"/>
        <v>#REF!</v>
      </c>
      <c r="CB24" s="540" t="e">
        <f ca="1"/>
        <v>#REF!</v>
      </c>
      <c r="CC24" s="540" t="e">
        <f ca="1"/>
        <v>#REF!</v>
      </c>
    </row>
    <row r="25" spans="1:81">
      <c r="A25" s="535" t="str">
        <f>helper!CM37</f>
        <v>Omiya Ardija</v>
      </c>
      <c r="B25" s="540" t="e">
        <f t="array" aca="1" ref="B25:CC27" ca="1">INDIRECT("'"&amp;A25&amp;"'!AJ18:DA20")</f>
        <v>#REF!</v>
      </c>
      <c r="C25" s="540" t="e">
        <f ca="1"/>
        <v>#REF!</v>
      </c>
      <c r="D25" s="540" t="e">
        <f ca="1"/>
        <v>#REF!</v>
      </c>
      <c r="E25" s="540" t="e">
        <f ca="1"/>
        <v>#REF!</v>
      </c>
      <c r="F25" s="540" t="e">
        <f ca="1"/>
        <v>#REF!</v>
      </c>
      <c r="G25" s="540" t="e">
        <f ca="1"/>
        <v>#REF!</v>
      </c>
      <c r="H25" s="540" t="e">
        <f ca="1"/>
        <v>#REF!</v>
      </c>
      <c r="I25" s="540" t="e">
        <f ca="1"/>
        <v>#REF!</v>
      </c>
      <c r="J25" s="540" t="e">
        <f ca="1"/>
        <v>#REF!</v>
      </c>
      <c r="K25" s="540" t="e">
        <f ca="1"/>
        <v>#REF!</v>
      </c>
      <c r="L25" s="540" t="e">
        <f ca="1"/>
        <v>#REF!</v>
      </c>
      <c r="M25" s="540" t="e">
        <f ca="1"/>
        <v>#REF!</v>
      </c>
      <c r="N25" s="540" t="e">
        <f ca="1"/>
        <v>#REF!</v>
      </c>
      <c r="O25" s="540" t="e">
        <f ca="1"/>
        <v>#REF!</v>
      </c>
      <c r="P25" s="540" t="e">
        <f ca="1"/>
        <v>#REF!</v>
      </c>
      <c r="Q25" s="540" t="e">
        <f ca="1"/>
        <v>#REF!</v>
      </c>
      <c r="R25" s="540" t="e">
        <f ca="1"/>
        <v>#REF!</v>
      </c>
      <c r="S25" s="540" t="e">
        <f ca="1"/>
        <v>#REF!</v>
      </c>
      <c r="T25" s="540" t="e">
        <f ca="1"/>
        <v>#REF!</v>
      </c>
      <c r="U25" s="540" t="e">
        <f ca="1"/>
        <v>#REF!</v>
      </c>
      <c r="V25" s="540" t="e">
        <f ca="1"/>
        <v>#REF!</v>
      </c>
      <c r="W25" s="540" t="e">
        <f ca="1"/>
        <v>#REF!</v>
      </c>
      <c r="X25" s="540" t="e">
        <f ca="1"/>
        <v>#REF!</v>
      </c>
      <c r="Y25" s="540" t="e">
        <f ca="1"/>
        <v>#REF!</v>
      </c>
      <c r="Z25" s="540" t="e">
        <f ca="1"/>
        <v>#REF!</v>
      </c>
      <c r="AA25" s="540" t="e">
        <f ca="1"/>
        <v>#REF!</v>
      </c>
      <c r="AB25" s="540" t="e">
        <f ca="1"/>
        <v>#REF!</v>
      </c>
      <c r="AC25" s="540" t="e">
        <f ca="1"/>
        <v>#REF!</v>
      </c>
      <c r="AD25" s="540" t="e">
        <f ca="1"/>
        <v>#REF!</v>
      </c>
      <c r="AE25" s="540" t="e">
        <f ca="1"/>
        <v>#REF!</v>
      </c>
      <c r="AF25" s="540" t="e">
        <f ca="1"/>
        <v>#REF!</v>
      </c>
      <c r="AG25" s="540" t="e">
        <f ca="1"/>
        <v>#REF!</v>
      </c>
      <c r="AH25" s="540" t="e">
        <f ca="1"/>
        <v>#REF!</v>
      </c>
      <c r="AI25" s="540" t="e">
        <f ca="1"/>
        <v>#REF!</v>
      </c>
      <c r="AJ25" s="540" t="e">
        <f ca="1"/>
        <v>#REF!</v>
      </c>
      <c r="AK25" s="540" t="e">
        <f ca="1"/>
        <v>#REF!</v>
      </c>
      <c r="AL25" s="540" t="e">
        <f ca="1"/>
        <v>#REF!</v>
      </c>
      <c r="AM25" s="540" t="e">
        <f ca="1"/>
        <v>#REF!</v>
      </c>
      <c r="AN25" s="540" t="e">
        <f ca="1"/>
        <v>#REF!</v>
      </c>
      <c r="AO25" s="540" t="e">
        <f ca="1"/>
        <v>#REF!</v>
      </c>
      <c r="AP25" s="540" t="e">
        <f ca="1"/>
        <v>#REF!</v>
      </c>
      <c r="AQ25" s="540" t="e">
        <f ca="1"/>
        <v>#REF!</v>
      </c>
      <c r="AR25" s="540" t="e">
        <f ca="1"/>
        <v>#REF!</v>
      </c>
      <c r="AS25" s="540" t="e">
        <f ca="1"/>
        <v>#REF!</v>
      </c>
      <c r="AT25" s="540" t="e">
        <f ca="1"/>
        <v>#REF!</v>
      </c>
      <c r="AU25" s="540" t="e">
        <f ca="1"/>
        <v>#REF!</v>
      </c>
      <c r="AV25" s="540" t="e">
        <f ca="1"/>
        <v>#REF!</v>
      </c>
      <c r="AW25" s="540" t="e">
        <f ca="1"/>
        <v>#REF!</v>
      </c>
      <c r="AX25" s="540" t="e">
        <f ca="1"/>
        <v>#REF!</v>
      </c>
      <c r="AY25" s="540" t="e">
        <f ca="1"/>
        <v>#REF!</v>
      </c>
      <c r="AZ25" s="540" t="e">
        <f ca="1"/>
        <v>#REF!</v>
      </c>
      <c r="BA25" s="540" t="e">
        <f ca="1"/>
        <v>#REF!</v>
      </c>
      <c r="BB25" s="540" t="e">
        <f ca="1"/>
        <v>#REF!</v>
      </c>
      <c r="BC25" s="540" t="e">
        <f ca="1"/>
        <v>#REF!</v>
      </c>
      <c r="BD25" s="540" t="e">
        <f ca="1"/>
        <v>#REF!</v>
      </c>
      <c r="BE25" s="540" t="e">
        <f ca="1"/>
        <v>#REF!</v>
      </c>
      <c r="BF25" s="540" t="e">
        <f ca="1"/>
        <v>#REF!</v>
      </c>
      <c r="BG25" s="540" t="e">
        <f ca="1"/>
        <v>#REF!</v>
      </c>
      <c r="BH25" s="540" t="e">
        <f ca="1"/>
        <v>#REF!</v>
      </c>
      <c r="BI25" s="540" t="e">
        <f ca="1"/>
        <v>#REF!</v>
      </c>
      <c r="BJ25" s="540" t="e">
        <f ca="1"/>
        <v>#REF!</v>
      </c>
      <c r="BK25" s="540" t="e">
        <f ca="1"/>
        <v>#REF!</v>
      </c>
      <c r="BL25" s="540" t="e">
        <f ca="1"/>
        <v>#REF!</v>
      </c>
      <c r="BM25" s="540" t="e">
        <f ca="1"/>
        <v>#REF!</v>
      </c>
      <c r="BN25" s="540" t="e">
        <f ca="1"/>
        <v>#REF!</v>
      </c>
      <c r="BO25" s="540" t="e">
        <f ca="1"/>
        <v>#REF!</v>
      </c>
      <c r="BP25" s="540" t="e">
        <f ca="1"/>
        <v>#REF!</v>
      </c>
      <c r="BQ25" s="540" t="e">
        <f ca="1"/>
        <v>#REF!</v>
      </c>
      <c r="BR25" s="540" t="e">
        <f ca="1"/>
        <v>#REF!</v>
      </c>
      <c r="BS25" s="540" t="e">
        <f ca="1"/>
        <v>#REF!</v>
      </c>
      <c r="BT25" s="540" t="e">
        <f ca="1"/>
        <v>#REF!</v>
      </c>
      <c r="BU25" s="540" t="e">
        <f ca="1"/>
        <v>#REF!</v>
      </c>
      <c r="BV25" s="540" t="e">
        <f ca="1"/>
        <v>#REF!</v>
      </c>
      <c r="BW25" s="540" t="e">
        <f ca="1"/>
        <v>#REF!</v>
      </c>
      <c r="BX25" s="540" t="e">
        <f ca="1"/>
        <v>#REF!</v>
      </c>
      <c r="BY25" s="540" t="e">
        <f ca="1"/>
        <v>#REF!</v>
      </c>
      <c r="BZ25" s="540" t="e">
        <f ca="1"/>
        <v>#REF!</v>
      </c>
      <c r="CA25" s="540" t="e">
        <f ca="1"/>
        <v>#REF!</v>
      </c>
      <c r="CB25" s="540" t="e">
        <f ca="1"/>
        <v>#REF!</v>
      </c>
      <c r="CC25" s="540" t="e">
        <f ca="1"/>
        <v>#REF!</v>
      </c>
    </row>
    <row r="26" spans="1:81">
      <c r="A26" s="541" t="str">
        <f>A25&amp;" num"</f>
        <v>Omiya Ardija num</v>
      </c>
      <c r="B26" s="540" t="e">
        <f ca="1"/>
        <v>#REF!</v>
      </c>
      <c r="C26" s="540" t="e">
        <f ca="1"/>
        <v>#REF!</v>
      </c>
      <c r="D26" s="540" t="e">
        <f ca="1"/>
        <v>#REF!</v>
      </c>
      <c r="E26" s="540" t="e">
        <f ca="1"/>
        <v>#REF!</v>
      </c>
      <c r="F26" s="540" t="e">
        <f ca="1"/>
        <v>#REF!</v>
      </c>
      <c r="G26" s="540" t="e">
        <f ca="1"/>
        <v>#REF!</v>
      </c>
      <c r="H26" s="540" t="e">
        <f ca="1"/>
        <v>#REF!</v>
      </c>
      <c r="I26" s="540" t="e">
        <f ca="1"/>
        <v>#REF!</v>
      </c>
      <c r="J26" s="540" t="e">
        <f ca="1"/>
        <v>#REF!</v>
      </c>
      <c r="K26" s="540" t="e">
        <f ca="1"/>
        <v>#REF!</v>
      </c>
      <c r="L26" s="540" t="e">
        <f ca="1"/>
        <v>#REF!</v>
      </c>
      <c r="M26" s="540" t="e">
        <f ca="1"/>
        <v>#REF!</v>
      </c>
      <c r="N26" s="540" t="e">
        <f ca="1"/>
        <v>#REF!</v>
      </c>
      <c r="O26" s="540" t="e">
        <f ca="1"/>
        <v>#REF!</v>
      </c>
      <c r="P26" s="540" t="e">
        <f ca="1"/>
        <v>#REF!</v>
      </c>
      <c r="Q26" s="540" t="e">
        <f ca="1"/>
        <v>#REF!</v>
      </c>
      <c r="R26" s="540" t="e">
        <f ca="1"/>
        <v>#REF!</v>
      </c>
      <c r="S26" s="540" t="e">
        <f ca="1"/>
        <v>#REF!</v>
      </c>
      <c r="T26" s="540" t="e">
        <f ca="1"/>
        <v>#REF!</v>
      </c>
      <c r="U26" s="540" t="e">
        <f ca="1"/>
        <v>#REF!</v>
      </c>
      <c r="V26" s="540" t="e">
        <f ca="1"/>
        <v>#REF!</v>
      </c>
      <c r="W26" s="540" t="e">
        <f ca="1"/>
        <v>#REF!</v>
      </c>
      <c r="X26" s="540" t="e">
        <f ca="1"/>
        <v>#REF!</v>
      </c>
      <c r="Y26" s="540" t="e">
        <f ca="1"/>
        <v>#REF!</v>
      </c>
      <c r="Z26" s="540" t="e">
        <f ca="1"/>
        <v>#REF!</v>
      </c>
      <c r="AA26" s="540" t="e">
        <f ca="1"/>
        <v>#REF!</v>
      </c>
      <c r="AB26" s="540" t="e">
        <f ca="1"/>
        <v>#REF!</v>
      </c>
      <c r="AC26" s="540" t="e">
        <f ca="1"/>
        <v>#REF!</v>
      </c>
      <c r="AD26" s="540" t="e">
        <f ca="1"/>
        <v>#REF!</v>
      </c>
      <c r="AE26" s="540" t="e">
        <f ca="1"/>
        <v>#REF!</v>
      </c>
      <c r="AF26" s="540" t="e">
        <f ca="1"/>
        <v>#REF!</v>
      </c>
      <c r="AG26" s="540" t="e">
        <f ca="1"/>
        <v>#REF!</v>
      </c>
      <c r="AH26" s="540" t="e">
        <f ca="1"/>
        <v>#REF!</v>
      </c>
      <c r="AI26" s="540" t="e">
        <f ca="1"/>
        <v>#REF!</v>
      </c>
      <c r="AJ26" s="540" t="e">
        <f ca="1"/>
        <v>#REF!</v>
      </c>
      <c r="AK26" s="540" t="e">
        <f ca="1"/>
        <v>#REF!</v>
      </c>
      <c r="AL26" s="540" t="e">
        <f ca="1"/>
        <v>#REF!</v>
      </c>
      <c r="AM26" s="540" t="e">
        <f ca="1"/>
        <v>#REF!</v>
      </c>
      <c r="AN26" s="540" t="e">
        <f ca="1"/>
        <v>#REF!</v>
      </c>
      <c r="AO26" s="540" t="e">
        <f ca="1"/>
        <v>#REF!</v>
      </c>
      <c r="AP26" s="540" t="e">
        <f ca="1"/>
        <v>#REF!</v>
      </c>
      <c r="AQ26" s="540" t="e">
        <f ca="1"/>
        <v>#REF!</v>
      </c>
      <c r="AR26" s="540" t="e">
        <f ca="1"/>
        <v>#REF!</v>
      </c>
      <c r="AS26" s="540" t="e">
        <f ca="1"/>
        <v>#REF!</v>
      </c>
      <c r="AT26" s="540" t="e">
        <f ca="1"/>
        <v>#REF!</v>
      </c>
      <c r="AU26" s="540" t="e">
        <f ca="1"/>
        <v>#REF!</v>
      </c>
      <c r="AV26" s="540" t="e">
        <f ca="1"/>
        <v>#REF!</v>
      </c>
      <c r="AW26" s="540" t="e">
        <f ca="1"/>
        <v>#REF!</v>
      </c>
      <c r="AX26" s="540" t="e">
        <f ca="1"/>
        <v>#REF!</v>
      </c>
      <c r="AY26" s="540" t="e">
        <f ca="1"/>
        <v>#REF!</v>
      </c>
      <c r="AZ26" s="540" t="e">
        <f ca="1"/>
        <v>#REF!</v>
      </c>
      <c r="BA26" s="540" t="e">
        <f ca="1"/>
        <v>#REF!</v>
      </c>
      <c r="BB26" s="540" t="e">
        <f ca="1"/>
        <v>#REF!</v>
      </c>
      <c r="BC26" s="540" t="e">
        <f ca="1"/>
        <v>#REF!</v>
      </c>
      <c r="BD26" s="540" t="e">
        <f ca="1"/>
        <v>#REF!</v>
      </c>
      <c r="BE26" s="540" t="e">
        <f ca="1"/>
        <v>#REF!</v>
      </c>
      <c r="BF26" s="540" t="e">
        <f ca="1"/>
        <v>#REF!</v>
      </c>
      <c r="BG26" s="540" t="e">
        <f ca="1"/>
        <v>#REF!</v>
      </c>
      <c r="BH26" s="540" t="e">
        <f ca="1"/>
        <v>#REF!</v>
      </c>
      <c r="BI26" s="540" t="e">
        <f ca="1"/>
        <v>#REF!</v>
      </c>
      <c r="BJ26" s="540" t="e">
        <f ca="1"/>
        <v>#REF!</v>
      </c>
      <c r="BK26" s="540" t="e">
        <f ca="1"/>
        <v>#REF!</v>
      </c>
      <c r="BL26" s="540" t="e">
        <f ca="1"/>
        <v>#REF!</v>
      </c>
      <c r="BM26" s="540" t="e">
        <f ca="1"/>
        <v>#REF!</v>
      </c>
      <c r="BN26" s="540" t="e">
        <f ca="1"/>
        <v>#REF!</v>
      </c>
      <c r="BO26" s="540" t="e">
        <f ca="1"/>
        <v>#REF!</v>
      </c>
      <c r="BP26" s="540" t="e">
        <f ca="1"/>
        <v>#REF!</v>
      </c>
      <c r="BQ26" s="540" t="e">
        <f ca="1"/>
        <v>#REF!</v>
      </c>
      <c r="BR26" s="540" t="e">
        <f ca="1"/>
        <v>#REF!</v>
      </c>
      <c r="BS26" s="540" t="e">
        <f ca="1"/>
        <v>#REF!</v>
      </c>
      <c r="BT26" s="540" t="e">
        <f ca="1"/>
        <v>#REF!</v>
      </c>
      <c r="BU26" s="540" t="e">
        <f ca="1"/>
        <v>#REF!</v>
      </c>
      <c r="BV26" s="540" t="e">
        <f ca="1"/>
        <v>#REF!</v>
      </c>
      <c r="BW26" s="540" t="e">
        <f ca="1"/>
        <v>#REF!</v>
      </c>
      <c r="BX26" s="540" t="e">
        <f ca="1"/>
        <v>#REF!</v>
      </c>
      <c r="BY26" s="540" t="e">
        <f ca="1"/>
        <v>#REF!</v>
      </c>
      <c r="BZ26" s="540" t="e">
        <f ca="1"/>
        <v>#REF!</v>
      </c>
      <c r="CA26" s="540" t="e">
        <f ca="1"/>
        <v>#REF!</v>
      </c>
      <c r="CB26" s="540" t="e">
        <f ca="1"/>
        <v>#REF!</v>
      </c>
      <c r="CC26" s="540" t="e">
        <f ca="1"/>
        <v>#REF!</v>
      </c>
    </row>
    <row r="27" spans="1:81">
      <c r="A27" s="541" t="str">
        <f>A25&amp;" Position"</f>
        <v>Omiya Ardija Position</v>
      </c>
      <c r="B27" s="540" t="e">
        <f ca="1"/>
        <v>#REF!</v>
      </c>
      <c r="C27" s="540" t="e">
        <f ca="1"/>
        <v>#REF!</v>
      </c>
      <c r="D27" s="540" t="e">
        <f ca="1"/>
        <v>#REF!</v>
      </c>
      <c r="E27" s="540" t="e">
        <f ca="1"/>
        <v>#REF!</v>
      </c>
      <c r="F27" s="540" t="e">
        <f ca="1"/>
        <v>#REF!</v>
      </c>
      <c r="G27" s="540" t="e">
        <f ca="1"/>
        <v>#REF!</v>
      </c>
      <c r="H27" s="540" t="e">
        <f ca="1"/>
        <v>#REF!</v>
      </c>
      <c r="I27" s="540" t="e">
        <f ca="1"/>
        <v>#REF!</v>
      </c>
      <c r="J27" s="540" t="e">
        <f ca="1"/>
        <v>#REF!</v>
      </c>
      <c r="K27" s="540" t="e">
        <f ca="1"/>
        <v>#REF!</v>
      </c>
      <c r="L27" s="540" t="e">
        <f ca="1"/>
        <v>#REF!</v>
      </c>
      <c r="M27" s="540" t="e">
        <f ca="1"/>
        <v>#REF!</v>
      </c>
      <c r="N27" s="540" t="e">
        <f ca="1"/>
        <v>#REF!</v>
      </c>
      <c r="O27" s="540" t="e">
        <f ca="1"/>
        <v>#REF!</v>
      </c>
      <c r="P27" s="540" t="e">
        <f ca="1"/>
        <v>#REF!</v>
      </c>
      <c r="Q27" s="540" t="e">
        <f ca="1"/>
        <v>#REF!</v>
      </c>
      <c r="R27" s="540" t="e">
        <f ca="1"/>
        <v>#REF!</v>
      </c>
      <c r="S27" s="540" t="e">
        <f ca="1"/>
        <v>#REF!</v>
      </c>
      <c r="T27" s="540" t="e">
        <f ca="1"/>
        <v>#REF!</v>
      </c>
      <c r="U27" s="540" t="e">
        <f ca="1"/>
        <v>#REF!</v>
      </c>
      <c r="V27" s="540" t="e">
        <f ca="1"/>
        <v>#REF!</v>
      </c>
      <c r="W27" s="540" t="e">
        <f ca="1"/>
        <v>#REF!</v>
      </c>
      <c r="X27" s="540" t="e">
        <f ca="1"/>
        <v>#REF!</v>
      </c>
      <c r="Y27" s="540" t="e">
        <f ca="1"/>
        <v>#REF!</v>
      </c>
      <c r="Z27" s="540" t="e">
        <f ca="1"/>
        <v>#REF!</v>
      </c>
      <c r="AA27" s="540" t="e">
        <f ca="1"/>
        <v>#REF!</v>
      </c>
      <c r="AB27" s="540" t="e">
        <f ca="1"/>
        <v>#REF!</v>
      </c>
      <c r="AC27" s="540" t="e">
        <f ca="1"/>
        <v>#REF!</v>
      </c>
      <c r="AD27" s="540" t="e">
        <f ca="1"/>
        <v>#REF!</v>
      </c>
      <c r="AE27" s="540" t="e">
        <f ca="1"/>
        <v>#REF!</v>
      </c>
      <c r="AF27" s="540" t="e">
        <f ca="1"/>
        <v>#REF!</v>
      </c>
      <c r="AG27" s="540" t="e">
        <f ca="1"/>
        <v>#REF!</v>
      </c>
      <c r="AH27" s="540" t="e">
        <f ca="1"/>
        <v>#REF!</v>
      </c>
      <c r="AI27" s="540" t="e">
        <f ca="1"/>
        <v>#REF!</v>
      </c>
      <c r="AJ27" s="540" t="e">
        <f ca="1"/>
        <v>#REF!</v>
      </c>
      <c r="AK27" s="540" t="e">
        <f ca="1"/>
        <v>#REF!</v>
      </c>
      <c r="AL27" s="540" t="e">
        <f ca="1"/>
        <v>#REF!</v>
      </c>
      <c r="AM27" s="540" t="e">
        <f ca="1"/>
        <v>#REF!</v>
      </c>
      <c r="AN27" s="540" t="e">
        <f ca="1"/>
        <v>#REF!</v>
      </c>
      <c r="AO27" s="540" t="e">
        <f ca="1"/>
        <v>#REF!</v>
      </c>
      <c r="AP27" s="540" t="e">
        <f ca="1"/>
        <v>#REF!</v>
      </c>
      <c r="AQ27" s="540" t="e">
        <f ca="1"/>
        <v>#REF!</v>
      </c>
      <c r="AR27" s="540" t="e">
        <f ca="1"/>
        <v>#REF!</v>
      </c>
      <c r="AS27" s="540" t="e">
        <f ca="1"/>
        <v>#REF!</v>
      </c>
      <c r="AT27" s="540" t="e">
        <f ca="1"/>
        <v>#REF!</v>
      </c>
      <c r="AU27" s="540" t="e">
        <f ca="1"/>
        <v>#REF!</v>
      </c>
      <c r="AV27" s="540" t="e">
        <f ca="1"/>
        <v>#REF!</v>
      </c>
      <c r="AW27" s="540" t="e">
        <f ca="1"/>
        <v>#REF!</v>
      </c>
      <c r="AX27" s="540" t="e">
        <f ca="1"/>
        <v>#REF!</v>
      </c>
      <c r="AY27" s="540" t="e">
        <f ca="1"/>
        <v>#REF!</v>
      </c>
      <c r="AZ27" s="540" t="e">
        <f ca="1"/>
        <v>#REF!</v>
      </c>
      <c r="BA27" s="540" t="e">
        <f ca="1"/>
        <v>#REF!</v>
      </c>
      <c r="BB27" s="540" t="e">
        <f ca="1"/>
        <v>#REF!</v>
      </c>
      <c r="BC27" s="540" t="e">
        <f ca="1"/>
        <v>#REF!</v>
      </c>
      <c r="BD27" s="540" t="e">
        <f ca="1"/>
        <v>#REF!</v>
      </c>
      <c r="BE27" s="540" t="e">
        <f ca="1"/>
        <v>#REF!</v>
      </c>
      <c r="BF27" s="540" t="e">
        <f ca="1"/>
        <v>#REF!</v>
      </c>
      <c r="BG27" s="540" t="e">
        <f ca="1"/>
        <v>#REF!</v>
      </c>
      <c r="BH27" s="540" t="e">
        <f ca="1"/>
        <v>#REF!</v>
      </c>
      <c r="BI27" s="540" t="e">
        <f ca="1"/>
        <v>#REF!</v>
      </c>
      <c r="BJ27" s="540" t="e">
        <f ca="1"/>
        <v>#REF!</v>
      </c>
      <c r="BK27" s="540" t="e">
        <f ca="1"/>
        <v>#REF!</v>
      </c>
      <c r="BL27" s="540" t="e">
        <f ca="1"/>
        <v>#REF!</v>
      </c>
      <c r="BM27" s="540" t="e">
        <f ca="1"/>
        <v>#REF!</v>
      </c>
      <c r="BN27" s="540" t="e">
        <f ca="1"/>
        <v>#REF!</v>
      </c>
      <c r="BO27" s="540" t="e">
        <f ca="1"/>
        <v>#REF!</v>
      </c>
      <c r="BP27" s="540" t="e">
        <f ca="1"/>
        <v>#REF!</v>
      </c>
      <c r="BQ27" s="540" t="e">
        <f ca="1"/>
        <v>#REF!</v>
      </c>
      <c r="BR27" s="540" t="e">
        <f ca="1"/>
        <v>#REF!</v>
      </c>
      <c r="BS27" s="540" t="e">
        <f ca="1"/>
        <v>#REF!</v>
      </c>
      <c r="BT27" s="540" t="e">
        <f ca="1"/>
        <v>#REF!</v>
      </c>
      <c r="BU27" s="540" t="e">
        <f ca="1"/>
        <v>#REF!</v>
      </c>
      <c r="BV27" s="540" t="e">
        <f ca="1"/>
        <v>#REF!</v>
      </c>
      <c r="BW27" s="540" t="e">
        <f ca="1"/>
        <v>#REF!</v>
      </c>
      <c r="BX27" s="540" t="e">
        <f ca="1"/>
        <v>#REF!</v>
      </c>
      <c r="BY27" s="540" t="e">
        <f ca="1"/>
        <v>#REF!</v>
      </c>
      <c r="BZ27" s="540" t="e">
        <f ca="1"/>
        <v>#REF!</v>
      </c>
      <c r="CA27" s="540" t="e">
        <f ca="1"/>
        <v>#REF!</v>
      </c>
      <c r="CB27" s="540" t="e">
        <f ca="1"/>
        <v>#REF!</v>
      </c>
      <c r="CC27" s="540" t="e">
        <f ca="1"/>
        <v>#REF!</v>
      </c>
    </row>
    <row r="28" spans="1:81">
      <c r="A28" s="535" t="str">
        <f>helper!CM38</f>
        <v>Sagan Tosu</v>
      </c>
      <c r="B28" s="540" t="e">
        <f t="array" aca="1" ref="B28:CC30" ca="1">INDIRECT("'"&amp;A28&amp;"'!AJ18:DA20")</f>
        <v>#REF!</v>
      </c>
      <c r="C28" s="540" t="e">
        <f ca="1"/>
        <v>#REF!</v>
      </c>
      <c r="D28" s="540" t="e">
        <f ca="1"/>
        <v>#REF!</v>
      </c>
      <c r="E28" s="540" t="e">
        <f ca="1"/>
        <v>#REF!</v>
      </c>
      <c r="F28" s="540" t="e">
        <f ca="1"/>
        <v>#REF!</v>
      </c>
      <c r="G28" s="540" t="e">
        <f ca="1"/>
        <v>#REF!</v>
      </c>
      <c r="H28" s="540" t="e">
        <f ca="1"/>
        <v>#REF!</v>
      </c>
      <c r="I28" s="540" t="e">
        <f ca="1"/>
        <v>#REF!</v>
      </c>
      <c r="J28" s="540" t="e">
        <f ca="1"/>
        <v>#REF!</v>
      </c>
      <c r="K28" s="540" t="e">
        <f ca="1"/>
        <v>#REF!</v>
      </c>
      <c r="L28" s="540" t="e">
        <f ca="1"/>
        <v>#REF!</v>
      </c>
      <c r="M28" s="540" t="e">
        <f ca="1"/>
        <v>#REF!</v>
      </c>
      <c r="N28" s="540" t="e">
        <f ca="1"/>
        <v>#REF!</v>
      </c>
      <c r="O28" s="540" t="e">
        <f ca="1"/>
        <v>#REF!</v>
      </c>
      <c r="P28" s="540" t="e">
        <f ca="1"/>
        <v>#REF!</v>
      </c>
      <c r="Q28" s="540" t="e">
        <f ca="1"/>
        <v>#REF!</v>
      </c>
      <c r="R28" s="540" t="e">
        <f ca="1"/>
        <v>#REF!</v>
      </c>
      <c r="S28" s="540" t="e">
        <f ca="1"/>
        <v>#REF!</v>
      </c>
      <c r="T28" s="540" t="e">
        <f ca="1"/>
        <v>#REF!</v>
      </c>
      <c r="U28" s="540" t="e">
        <f ca="1"/>
        <v>#REF!</v>
      </c>
      <c r="V28" s="540" t="e">
        <f ca="1"/>
        <v>#REF!</v>
      </c>
      <c r="W28" s="540" t="e">
        <f ca="1"/>
        <v>#REF!</v>
      </c>
      <c r="X28" s="540" t="e">
        <f ca="1"/>
        <v>#REF!</v>
      </c>
      <c r="Y28" s="540" t="e">
        <f ca="1"/>
        <v>#REF!</v>
      </c>
      <c r="Z28" s="540" t="e">
        <f ca="1"/>
        <v>#REF!</v>
      </c>
      <c r="AA28" s="540" t="e">
        <f ca="1"/>
        <v>#REF!</v>
      </c>
      <c r="AB28" s="540" t="e">
        <f ca="1"/>
        <v>#REF!</v>
      </c>
      <c r="AC28" s="540" t="e">
        <f ca="1"/>
        <v>#REF!</v>
      </c>
      <c r="AD28" s="540" t="e">
        <f ca="1"/>
        <v>#REF!</v>
      </c>
      <c r="AE28" s="540" t="e">
        <f ca="1"/>
        <v>#REF!</v>
      </c>
      <c r="AF28" s="540" t="e">
        <f ca="1"/>
        <v>#REF!</v>
      </c>
      <c r="AG28" s="540" t="e">
        <f ca="1"/>
        <v>#REF!</v>
      </c>
      <c r="AH28" s="540" t="e">
        <f ca="1"/>
        <v>#REF!</v>
      </c>
      <c r="AI28" s="540" t="e">
        <f ca="1"/>
        <v>#REF!</v>
      </c>
      <c r="AJ28" s="540" t="e">
        <f ca="1"/>
        <v>#REF!</v>
      </c>
      <c r="AK28" s="540" t="e">
        <f ca="1"/>
        <v>#REF!</v>
      </c>
      <c r="AL28" s="540" t="e">
        <f ca="1"/>
        <v>#REF!</v>
      </c>
      <c r="AM28" s="540" t="e">
        <f ca="1"/>
        <v>#REF!</v>
      </c>
      <c r="AN28" s="540" t="e">
        <f ca="1"/>
        <v>#REF!</v>
      </c>
      <c r="AO28" s="540" t="e">
        <f ca="1"/>
        <v>#REF!</v>
      </c>
      <c r="AP28" s="540" t="e">
        <f ca="1"/>
        <v>#REF!</v>
      </c>
      <c r="AQ28" s="540" t="e">
        <f ca="1"/>
        <v>#REF!</v>
      </c>
      <c r="AR28" s="540" t="e">
        <f ca="1"/>
        <v>#REF!</v>
      </c>
      <c r="AS28" s="540" t="e">
        <f ca="1"/>
        <v>#REF!</v>
      </c>
      <c r="AT28" s="540" t="e">
        <f ca="1"/>
        <v>#REF!</v>
      </c>
      <c r="AU28" s="540" t="e">
        <f ca="1"/>
        <v>#REF!</v>
      </c>
      <c r="AV28" s="540" t="e">
        <f ca="1"/>
        <v>#REF!</v>
      </c>
      <c r="AW28" s="540" t="e">
        <f ca="1"/>
        <v>#REF!</v>
      </c>
      <c r="AX28" s="540" t="e">
        <f ca="1"/>
        <v>#REF!</v>
      </c>
      <c r="AY28" s="540" t="e">
        <f ca="1"/>
        <v>#REF!</v>
      </c>
      <c r="AZ28" s="540" t="e">
        <f ca="1"/>
        <v>#REF!</v>
      </c>
      <c r="BA28" s="540" t="e">
        <f ca="1"/>
        <v>#REF!</v>
      </c>
      <c r="BB28" s="540" t="e">
        <f ca="1"/>
        <v>#REF!</v>
      </c>
      <c r="BC28" s="540" t="e">
        <f ca="1"/>
        <v>#REF!</v>
      </c>
      <c r="BD28" s="540" t="e">
        <f ca="1"/>
        <v>#REF!</v>
      </c>
      <c r="BE28" s="540" t="e">
        <f ca="1"/>
        <v>#REF!</v>
      </c>
      <c r="BF28" s="540" t="e">
        <f ca="1"/>
        <v>#REF!</v>
      </c>
      <c r="BG28" s="540" t="e">
        <f ca="1"/>
        <v>#REF!</v>
      </c>
      <c r="BH28" s="540" t="e">
        <f ca="1"/>
        <v>#REF!</v>
      </c>
      <c r="BI28" s="540" t="e">
        <f ca="1"/>
        <v>#REF!</v>
      </c>
      <c r="BJ28" s="540" t="e">
        <f ca="1"/>
        <v>#REF!</v>
      </c>
      <c r="BK28" s="540" t="e">
        <f ca="1"/>
        <v>#REF!</v>
      </c>
      <c r="BL28" s="540" t="e">
        <f ca="1"/>
        <v>#REF!</v>
      </c>
      <c r="BM28" s="540" t="e">
        <f ca="1"/>
        <v>#REF!</v>
      </c>
      <c r="BN28" s="540" t="e">
        <f ca="1"/>
        <v>#REF!</v>
      </c>
      <c r="BO28" s="540" t="e">
        <f ca="1"/>
        <v>#REF!</v>
      </c>
      <c r="BP28" s="540" t="e">
        <f ca="1"/>
        <v>#REF!</v>
      </c>
      <c r="BQ28" s="540" t="e">
        <f ca="1"/>
        <v>#REF!</v>
      </c>
      <c r="BR28" s="540" t="e">
        <f ca="1"/>
        <v>#REF!</v>
      </c>
      <c r="BS28" s="540" t="e">
        <f ca="1"/>
        <v>#REF!</v>
      </c>
      <c r="BT28" s="540" t="e">
        <f ca="1"/>
        <v>#REF!</v>
      </c>
      <c r="BU28" s="540" t="e">
        <f ca="1"/>
        <v>#REF!</v>
      </c>
      <c r="BV28" s="540" t="e">
        <f ca="1"/>
        <v>#REF!</v>
      </c>
      <c r="BW28" s="540" t="e">
        <f ca="1"/>
        <v>#REF!</v>
      </c>
      <c r="BX28" s="540" t="e">
        <f ca="1"/>
        <v>#REF!</v>
      </c>
      <c r="BY28" s="540" t="e">
        <f ca="1"/>
        <v>#REF!</v>
      </c>
      <c r="BZ28" s="540" t="e">
        <f ca="1"/>
        <v>#REF!</v>
      </c>
      <c r="CA28" s="540" t="e">
        <f ca="1"/>
        <v>#REF!</v>
      </c>
      <c r="CB28" s="540" t="e">
        <f ca="1"/>
        <v>#REF!</v>
      </c>
      <c r="CC28" s="540" t="e">
        <f ca="1"/>
        <v>#REF!</v>
      </c>
    </row>
    <row r="29" spans="1:81">
      <c r="A29" s="541" t="str">
        <f>A28&amp;" num"</f>
        <v>Sagan Tosu num</v>
      </c>
      <c r="B29" s="540" t="e">
        <f ca="1"/>
        <v>#REF!</v>
      </c>
      <c r="C29" s="540" t="e">
        <f ca="1"/>
        <v>#REF!</v>
      </c>
      <c r="D29" s="540" t="e">
        <f ca="1"/>
        <v>#REF!</v>
      </c>
      <c r="E29" s="540" t="e">
        <f ca="1"/>
        <v>#REF!</v>
      </c>
      <c r="F29" s="540" t="e">
        <f ca="1"/>
        <v>#REF!</v>
      </c>
      <c r="G29" s="540" t="e">
        <f ca="1"/>
        <v>#REF!</v>
      </c>
      <c r="H29" s="540" t="e">
        <f ca="1"/>
        <v>#REF!</v>
      </c>
      <c r="I29" s="540" t="e">
        <f ca="1"/>
        <v>#REF!</v>
      </c>
      <c r="J29" s="540" t="e">
        <f ca="1"/>
        <v>#REF!</v>
      </c>
      <c r="K29" s="540" t="e">
        <f ca="1"/>
        <v>#REF!</v>
      </c>
      <c r="L29" s="540" t="e">
        <f ca="1"/>
        <v>#REF!</v>
      </c>
      <c r="M29" s="540" t="e">
        <f ca="1"/>
        <v>#REF!</v>
      </c>
      <c r="N29" s="540" t="e">
        <f ca="1"/>
        <v>#REF!</v>
      </c>
      <c r="O29" s="540" t="e">
        <f ca="1"/>
        <v>#REF!</v>
      </c>
      <c r="P29" s="540" t="e">
        <f ca="1"/>
        <v>#REF!</v>
      </c>
      <c r="Q29" s="540" t="e">
        <f ca="1"/>
        <v>#REF!</v>
      </c>
      <c r="R29" s="540" t="e">
        <f ca="1"/>
        <v>#REF!</v>
      </c>
      <c r="S29" s="540" t="e">
        <f ca="1"/>
        <v>#REF!</v>
      </c>
      <c r="T29" s="540" t="e">
        <f ca="1"/>
        <v>#REF!</v>
      </c>
      <c r="U29" s="540" t="e">
        <f ca="1"/>
        <v>#REF!</v>
      </c>
      <c r="V29" s="540" t="e">
        <f ca="1"/>
        <v>#REF!</v>
      </c>
      <c r="W29" s="540" t="e">
        <f ca="1"/>
        <v>#REF!</v>
      </c>
      <c r="X29" s="540" t="e">
        <f ca="1"/>
        <v>#REF!</v>
      </c>
      <c r="Y29" s="540" t="e">
        <f ca="1"/>
        <v>#REF!</v>
      </c>
      <c r="Z29" s="540" t="e">
        <f ca="1"/>
        <v>#REF!</v>
      </c>
      <c r="AA29" s="540" t="e">
        <f ca="1"/>
        <v>#REF!</v>
      </c>
      <c r="AB29" s="540" t="e">
        <f ca="1"/>
        <v>#REF!</v>
      </c>
      <c r="AC29" s="540" t="e">
        <f ca="1"/>
        <v>#REF!</v>
      </c>
      <c r="AD29" s="540" t="e">
        <f ca="1"/>
        <v>#REF!</v>
      </c>
      <c r="AE29" s="540" t="e">
        <f ca="1"/>
        <v>#REF!</v>
      </c>
      <c r="AF29" s="540" t="e">
        <f ca="1"/>
        <v>#REF!</v>
      </c>
      <c r="AG29" s="540" t="e">
        <f ca="1"/>
        <v>#REF!</v>
      </c>
      <c r="AH29" s="540" t="e">
        <f ca="1"/>
        <v>#REF!</v>
      </c>
      <c r="AI29" s="540" t="e">
        <f ca="1"/>
        <v>#REF!</v>
      </c>
      <c r="AJ29" s="540" t="e">
        <f ca="1"/>
        <v>#REF!</v>
      </c>
      <c r="AK29" s="540" t="e">
        <f ca="1"/>
        <v>#REF!</v>
      </c>
      <c r="AL29" s="540" t="e">
        <f ca="1"/>
        <v>#REF!</v>
      </c>
      <c r="AM29" s="540" t="e">
        <f ca="1"/>
        <v>#REF!</v>
      </c>
      <c r="AN29" s="540" t="e">
        <f ca="1"/>
        <v>#REF!</v>
      </c>
      <c r="AO29" s="540" t="e">
        <f ca="1"/>
        <v>#REF!</v>
      </c>
      <c r="AP29" s="540" t="e">
        <f ca="1"/>
        <v>#REF!</v>
      </c>
      <c r="AQ29" s="540" t="e">
        <f ca="1"/>
        <v>#REF!</v>
      </c>
      <c r="AR29" s="540" t="e">
        <f ca="1"/>
        <v>#REF!</v>
      </c>
      <c r="AS29" s="540" t="e">
        <f ca="1"/>
        <v>#REF!</v>
      </c>
      <c r="AT29" s="540" t="e">
        <f ca="1"/>
        <v>#REF!</v>
      </c>
      <c r="AU29" s="540" t="e">
        <f ca="1"/>
        <v>#REF!</v>
      </c>
      <c r="AV29" s="540" t="e">
        <f ca="1"/>
        <v>#REF!</v>
      </c>
      <c r="AW29" s="540" t="e">
        <f ca="1"/>
        <v>#REF!</v>
      </c>
      <c r="AX29" s="540" t="e">
        <f ca="1"/>
        <v>#REF!</v>
      </c>
      <c r="AY29" s="540" t="e">
        <f ca="1"/>
        <v>#REF!</v>
      </c>
      <c r="AZ29" s="540" t="e">
        <f ca="1"/>
        <v>#REF!</v>
      </c>
      <c r="BA29" s="540" t="e">
        <f ca="1"/>
        <v>#REF!</v>
      </c>
      <c r="BB29" s="540" t="e">
        <f ca="1"/>
        <v>#REF!</v>
      </c>
      <c r="BC29" s="540" t="e">
        <f ca="1"/>
        <v>#REF!</v>
      </c>
      <c r="BD29" s="540" t="e">
        <f ca="1"/>
        <v>#REF!</v>
      </c>
      <c r="BE29" s="540" t="e">
        <f ca="1"/>
        <v>#REF!</v>
      </c>
      <c r="BF29" s="540" t="e">
        <f ca="1"/>
        <v>#REF!</v>
      </c>
      <c r="BG29" s="540" t="e">
        <f ca="1"/>
        <v>#REF!</v>
      </c>
      <c r="BH29" s="540" t="e">
        <f ca="1"/>
        <v>#REF!</v>
      </c>
      <c r="BI29" s="540" t="e">
        <f ca="1"/>
        <v>#REF!</v>
      </c>
      <c r="BJ29" s="540" t="e">
        <f ca="1"/>
        <v>#REF!</v>
      </c>
      <c r="BK29" s="540" t="e">
        <f ca="1"/>
        <v>#REF!</v>
      </c>
      <c r="BL29" s="540" t="e">
        <f ca="1"/>
        <v>#REF!</v>
      </c>
      <c r="BM29" s="540" t="e">
        <f ca="1"/>
        <v>#REF!</v>
      </c>
      <c r="BN29" s="540" t="e">
        <f ca="1"/>
        <v>#REF!</v>
      </c>
      <c r="BO29" s="540" t="e">
        <f ca="1"/>
        <v>#REF!</v>
      </c>
      <c r="BP29" s="540" t="e">
        <f ca="1"/>
        <v>#REF!</v>
      </c>
      <c r="BQ29" s="540" t="e">
        <f ca="1"/>
        <v>#REF!</v>
      </c>
      <c r="BR29" s="540" t="e">
        <f ca="1"/>
        <v>#REF!</v>
      </c>
      <c r="BS29" s="540" t="e">
        <f ca="1"/>
        <v>#REF!</v>
      </c>
      <c r="BT29" s="540" t="e">
        <f ca="1"/>
        <v>#REF!</v>
      </c>
      <c r="BU29" s="540" t="e">
        <f ca="1"/>
        <v>#REF!</v>
      </c>
      <c r="BV29" s="540" t="e">
        <f ca="1"/>
        <v>#REF!</v>
      </c>
      <c r="BW29" s="540" t="e">
        <f ca="1"/>
        <v>#REF!</v>
      </c>
      <c r="BX29" s="540" t="e">
        <f ca="1"/>
        <v>#REF!</v>
      </c>
      <c r="BY29" s="540" t="e">
        <f ca="1"/>
        <v>#REF!</v>
      </c>
      <c r="BZ29" s="540" t="e">
        <f ca="1"/>
        <v>#REF!</v>
      </c>
      <c r="CA29" s="540" t="e">
        <f ca="1"/>
        <v>#REF!</v>
      </c>
      <c r="CB29" s="540" t="e">
        <f ca="1"/>
        <v>#REF!</v>
      </c>
      <c r="CC29" s="540" t="e">
        <f ca="1"/>
        <v>#REF!</v>
      </c>
    </row>
    <row r="30" spans="1:81">
      <c r="A30" s="541" t="str">
        <f>A28&amp;" Position"</f>
        <v>Sagan Tosu Position</v>
      </c>
      <c r="B30" s="540" t="e">
        <f ca="1"/>
        <v>#REF!</v>
      </c>
      <c r="C30" s="540" t="e">
        <f ca="1"/>
        <v>#REF!</v>
      </c>
      <c r="D30" s="540" t="e">
        <f ca="1"/>
        <v>#REF!</v>
      </c>
      <c r="E30" s="540" t="e">
        <f ca="1"/>
        <v>#REF!</v>
      </c>
      <c r="F30" s="540" t="e">
        <f ca="1"/>
        <v>#REF!</v>
      </c>
      <c r="G30" s="540" t="e">
        <f ca="1"/>
        <v>#REF!</v>
      </c>
      <c r="H30" s="540" t="e">
        <f ca="1"/>
        <v>#REF!</v>
      </c>
      <c r="I30" s="540" t="e">
        <f ca="1"/>
        <v>#REF!</v>
      </c>
      <c r="J30" s="540" t="e">
        <f ca="1"/>
        <v>#REF!</v>
      </c>
      <c r="K30" s="540" t="e">
        <f ca="1"/>
        <v>#REF!</v>
      </c>
      <c r="L30" s="540" t="e">
        <f ca="1"/>
        <v>#REF!</v>
      </c>
      <c r="M30" s="540" t="e">
        <f ca="1"/>
        <v>#REF!</v>
      </c>
      <c r="N30" s="540" t="e">
        <f ca="1"/>
        <v>#REF!</v>
      </c>
      <c r="O30" s="540" t="e">
        <f ca="1"/>
        <v>#REF!</v>
      </c>
      <c r="P30" s="540" t="e">
        <f ca="1"/>
        <v>#REF!</v>
      </c>
      <c r="Q30" s="540" t="e">
        <f ca="1"/>
        <v>#REF!</v>
      </c>
      <c r="R30" s="540" t="e">
        <f ca="1"/>
        <v>#REF!</v>
      </c>
      <c r="S30" s="540" t="e">
        <f ca="1"/>
        <v>#REF!</v>
      </c>
      <c r="T30" s="540" t="e">
        <f ca="1"/>
        <v>#REF!</v>
      </c>
      <c r="U30" s="540" t="e">
        <f ca="1"/>
        <v>#REF!</v>
      </c>
      <c r="V30" s="540" t="e">
        <f ca="1"/>
        <v>#REF!</v>
      </c>
      <c r="W30" s="540" t="e">
        <f ca="1"/>
        <v>#REF!</v>
      </c>
      <c r="X30" s="540" t="e">
        <f ca="1"/>
        <v>#REF!</v>
      </c>
      <c r="Y30" s="540" t="e">
        <f ca="1"/>
        <v>#REF!</v>
      </c>
      <c r="Z30" s="540" t="e">
        <f ca="1"/>
        <v>#REF!</v>
      </c>
      <c r="AA30" s="540" t="e">
        <f ca="1"/>
        <v>#REF!</v>
      </c>
      <c r="AB30" s="540" t="e">
        <f ca="1"/>
        <v>#REF!</v>
      </c>
      <c r="AC30" s="540" t="e">
        <f ca="1"/>
        <v>#REF!</v>
      </c>
      <c r="AD30" s="540" t="e">
        <f ca="1"/>
        <v>#REF!</v>
      </c>
      <c r="AE30" s="540" t="e">
        <f ca="1"/>
        <v>#REF!</v>
      </c>
      <c r="AF30" s="540" t="e">
        <f ca="1"/>
        <v>#REF!</v>
      </c>
      <c r="AG30" s="540" t="e">
        <f ca="1"/>
        <v>#REF!</v>
      </c>
      <c r="AH30" s="540" t="e">
        <f ca="1"/>
        <v>#REF!</v>
      </c>
      <c r="AI30" s="540" t="e">
        <f ca="1"/>
        <v>#REF!</v>
      </c>
      <c r="AJ30" s="540" t="e">
        <f ca="1"/>
        <v>#REF!</v>
      </c>
      <c r="AK30" s="540" t="e">
        <f ca="1"/>
        <v>#REF!</v>
      </c>
      <c r="AL30" s="540" t="e">
        <f ca="1"/>
        <v>#REF!</v>
      </c>
      <c r="AM30" s="540" t="e">
        <f ca="1"/>
        <v>#REF!</v>
      </c>
      <c r="AN30" s="540" t="e">
        <f ca="1"/>
        <v>#REF!</v>
      </c>
      <c r="AO30" s="540" t="e">
        <f ca="1"/>
        <v>#REF!</v>
      </c>
      <c r="AP30" s="540" t="e">
        <f ca="1"/>
        <v>#REF!</v>
      </c>
      <c r="AQ30" s="540" t="e">
        <f ca="1"/>
        <v>#REF!</v>
      </c>
      <c r="AR30" s="540" t="e">
        <f ca="1"/>
        <v>#REF!</v>
      </c>
      <c r="AS30" s="540" t="e">
        <f ca="1"/>
        <v>#REF!</v>
      </c>
      <c r="AT30" s="540" t="e">
        <f ca="1"/>
        <v>#REF!</v>
      </c>
      <c r="AU30" s="540" t="e">
        <f ca="1"/>
        <v>#REF!</v>
      </c>
      <c r="AV30" s="540" t="e">
        <f ca="1"/>
        <v>#REF!</v>
      </c>
      <c r="AW30" s="540" t="e">
        <f ca="1"/>
        <v>#REF!</v>
      </c>
      <c r="AX30" s="540" t="e">
        <f ca="1"/>
        <v>#REF!</v>
      </c>
      <c r="AY30" s="540" t="e">
        <f ca="1"/>
        <v>#REF!</v>
      </c>
      <c r="AZ30" s="540" t="e">
        <f ca="1"/>
        <v>#REF!</v>
      </c>
      <c r="BA30" s="540" t="e">
        <f ca="1"/>
        <v>#REF!</v>
      </c>
      <c r="BB30" s="540" t="e">
        <f ca="1"/>
        <v>#REF!</v>
      </c>
      <c r="BC30" s="540" t="e">
        <f ca="1"/>
        <v>#REF!</v>
      </c>
      <c r="BD30" s="540" t="e">
        <f ca="1"/>
        <v>#REF!</v>
      </c>
      <c r="BE30" s="540" t="e">
        <f ca="1"/>
        <v>#REF!</v>
      </c>
      <c r="BF30" s="540" t="e">
        <f ca="1"/>
        <v>#REF!</v>
      </c>
      <c r="BG30" s="540" t="e">
        <f ca="1"/>
        <v>#REF!</v>
      </c>
      <c r="BH30" s="540" t="e">
        <f ca="1"/>
        <v>#REF!</v>
      </c>
      <c r="BI30" s="540" t="e">
        <f ca="1"/>
        <v>#REF!</v>
      </c>
      <c r="BJ30" s="540" t="e">
        <f ca="1"/>
        <v>#REF!</v>
      </c>
      <c r="BK30" s="540" t="e">
        <f ca="1"/>
        <v>#REF!</v>
      </c>
      <c r="BL30" s="540" t="e">
        <f ca="1"/>
        <v>#REF!</v>
      </c>
      <c r="BM30" s="540" t="e">
        <f ca="1"/>
        <v>#REF!</v>
      </c>
      <c r="BN30" s="540" t="e">
        <f ca="1"/>
        <v>#REF!</v>
      </c>
      <c r="BO30" s="540" t="e">
        <f ca="1"/>
        <v>#REF!</v>
      </c>
      <c r="BP30" s="540" t="e">
        <f ca="1"/>
        <v>#REF!</v>
      </c>
      <c r="BQ30" s="540" t="e">
        <f ca="1"/>
        <v>#REF!</v>
      </c>
      <c r="BR30" s="540" t="e">
        <f ca="1"/>
        <v>#REF!</v>
      </c>
      <c r="BS30" s="540" t="e">
        <f ca="1"/>
        <v>#REF!</v>
      </c>
      <c r="BT30" s="540" t="e">
        <f ca="1"/>
        <v>#REF!</v>
      </c>
      <c r="BU30" s="540" t="e">
        <f ca="1"/>
        <v>#REF!</v>
      </c>
      <c r="BV30" s="540" t="e">
        <f ca="1"/>
        <v>#REF!</v>
      </c>
      <c r="BW30" s="540" t="e">
        <f ca="1"/>
        <v>#REF!</v>
      </c>
      <c r="BX30" s="540" t="e">
        <f ca="1"/>
        <v>#REF!</v>
      </c>
      <c r="BY30" s="540" t="e">
        <f ca="1"/>
        <v>#REF!</v>
      </c>
      <c r="BZ30" s="540" t="e">
        <f ca="1"/>
        <v>#REF!</v>
      </c>
      <c r="CA30" s="540" t="e">
        <f ca="1"/>
        <v>#REF!</v>
      </c>
      <c r="CB30" s="540" t="e">
        <f ca="1"/>
        <v>#REF!</v>
      </c>
      <c r="CC30" s="540" t="e">
        <f ca="1"/>
        <v>#REF!</v>
      </c>
    </row>
    <row r="31" spans="1:81">
      <c r="A31" s="535" t="str">
        <f>helper!CM39</f>
        <v>Sanfrecce Hiroshima</v>
      </c>
      <c r="B31" s="540" t="e">
        <f t="array" aca="1" ref="B31:CC33" ca="1">INDIRECT("'"&amp;A31&amp;"'!AJ18:DA20")</f>
        <v>#REF!</v>
      </c>
      <c r="C31" s="540" t="e">
        <f ca="1"/>
        <v>#REF!</v>
      </c>
      <c r="D31" s="540" t="e">
        <f ca="1"/>
        <v>#REF!</v>
      </c>
      <c r="E31" s="540" t="e">
        <f ca="1"/>
        <v>#REF!</v>
      </c>
      <c r="F31" s="540" t="e">
        <f ca="1"/>
        <v>#REF!</v>
      </c>
      <c r="G31" s="540" t="e">
        <f ca="1"/>
        <v>#REF!</v>
      </c>
      <c r="H31" s="540" t="e">
        <f ca="1"/>
        <v>#REF!</v>
      </c>
      <c r="I31" s="540" t="e">
        <f ca="1"/>
        <v>#REF!</v>
      </c>
      <c r="J31" s="540" t="e">
        <f ca="1"/>
        <v>#REF!</v>
      </c>
      <c r="K31" s="540" t="e">
        <f ca="1"/>
        <v>#REF!</v>
      </c>
      <c r="L31" s="540" t="e">
        <f ca="1"/>
        <v>#REF!</v>
      </c>
      <c r="M31" s="540" t="e">
        <f ca="1"/>
        <v>#REF!</v>
      </c>
      <c r="N31" s="540" t="e">
        <f ca="1"/>
        <v>#REF!</v>
      </c>
      <c r="O31" s="540" t="e">
        <f ca="1"/>
        <v>#REF!</v>
      </c>
      <c r="P31" s="540" t="e">
        <f ca="1"/>
        <v>#REF!</v>
      </c>
      <c r="Q31" s="540" t="e">
        <f ca="1"/>
        <v>#REF!</v>
      </c>
      <c r="R31" s="540" t="e">
        <f ca="1"/>
        <v>#REF!</v>
      </c>
      <c r="S31" s="540" t="e">
        <f ca="1"/>
        <v>#REF!</v>
      </c>
      <c r="T31" s="540" t="e">
        <f ca="1"/>
        <v>#REF!</v>
      </c>
      <c r="U31" s="540" t="e">
        <f ca="1"/>
        <v>#REF!</v>
      </c>
      <c r="V31" s="540" t="e">
        <f ca="1"/>
        <v>#REF!</v>
      </c>
      <c r="W31" s="540" t="e">
        <f ca="1"/>
        <v>#REF!</v>
      </c>
      <c r="X31" s="540" t="e">
        <f ca="1"/>
        <v>#REF!</v>
      </c>
      <c r="Y31" s="540" t="e">
        <f ca="1"/>
        <v>#REF!</v>
      </c>
      <c r="Z31" s="540" t="e">
        <f ca="1"/>
        <v>#REF!</v>
      </c>
      <c r="AA31" s="540" t="e">
        <f ca="1"/>
        <v>#REF!</v>
      </c>
      <c r="AB31" s="540" t="e">
        <f ca="1"/>
        <v>#REF!</v>
      </c>
      <c r="AC31" s="540" t="e">
        <f ca="1"/>
        <v>#REF!</v>
      </c>
      <c r="AD31" s="540" t="e">
        <f ca="1"/>
        <v>#REF!</v>
      </c>
      <c r="AE31" s="540" t="e">
        <f ca="1"/>
        <v>#REF!</v>
      </c>
      <c r="AF31" s="540" t="e">
        <f ca="1"/>
        <v>#REF!</v>
      </c>
      <c r="AG31" s="540" t="e">
        <f ca="1"/>
        <v>#REF!</v>
      </c>
      <c r="AH31" s="540" t="e">
        <f ca="1"/>
        <v>#REF!</v>
      </c>
      <c r="AI31" s="540" t="e">
        <f ca="1"/>
        <v>#REF!</v>
      </c>
      <c r="AJ31" s="540" t="e">
        <f ca="1"/>
        <v>#REF!</v>
      </c>
      <c r="AK31" s="540" t="e">
        <f ca="1"/>
        <v>#REF!</v>
      </c>
      <c r="AL31" s="540" t="e">
        <f ca="1"/>
        <v>#REF!</v>
      </c>
      <c r="AM31" s="540" t="e">
        <f ca="1"/>
        <v>#REF!</v>
      </c>
      <c r="AN31" s="540" t="e">
        <f ca="1"/>
        <v>#REF!</v>
      </c>
      <c r="AO31" s="540" t="e">
        <f ca="1"/>
        <v>#REF!</v>
      </c>
      <c r="AP31" s="540" t="e">
        <f ca="1"/>
        <v>#REF!</v>
      </c>
      <c r="AQ31" s="540" t="e">
        <f ca="1"/>
        <v>#REF!</v>
      </c>
      <c r="AR31" s="540" t="e">
        <f ca="1"/>
        <v>#REF!</v>
      </c>
      <c r="AS31" s="540" t="e">
        <f ca="1"/>
        <v>#REF!</v>
      </c>
      <c r="AT31" s="540" t="e">
        <f ca="1"/>
        <v>#REF!</v>
      </c>
      <c r="AU31" s="540" t="e">
        <f ca="1"/>
        <v>#REF!</v>
      </c>
      <c r="AV31" s="540" t="e">
        <f ca="1"/>
        <v>#REF!</v>
      </c>
      <c r="AW31" s="540" t="e">
        <f ca="1"/>
        <v>#REF!</v>
      </c>
      <c r="AX31" s="540" t="e">
        <f ca="1"/>
        <v>#REF!</v>
      </c>
      <c r="AY31" s="540" t="e">
        <f ca="1"/>
        <v>#REF!</v>
      </c>
      <c r="AZ31" s="540" t="e">
        <f ca="1"/>
        <v>#REF!</v>
      </c>
      <c r="BA31" s="540" t="e">
        <f ca="1"/>
        <v>#REF!</v>
      </c>
      <c r="BB31" s="540" t="e">
        <f ca="1"/>
        <v>#REF!</v>
      </c>
      <c r="BC31" s="540" t="e">
        <f ca="1"/>
        <v>#REF!</v>
      </c>
      <c r="BD31" s="540" t="e">
        <f ca="1"/>
        <v>#REF!</v>
      </c>
      <c r="BE31" s="540" t="e">
        <f ca="1"/>
        <v>#REF!</v>
      </c>
      <c r="BF31" s="540" t="e">
        <f ca="1"/>
        <v>#REF!</v>
      </c>
      <c r="BG31" s="540" t="e">
        <f ca="1"/>
        <v>#REF!</v>
      </c>
      <c r="BH31" s="540" t="e">
        <f ca="1"/>
        <v>#REF!</v>
      </c>
      <c r="BI31" s="540" t="e">
        <f ca="1"/>
        <v>#REF!</v>
      </c>
      <c r="BJ31" s="540" t="e">
        <f ca="1"/>
        <v>#REF!</v>
      </c>
      <c r="BK31" s="540" t="e">
        <f ca="1"/>
        <v>#REF!</v>
      </c>
      <c r="BL31" s="540" t="e">
        <f ca="1"/>
        <v>#REF!</v>
      </c>
      <c r="BM31" s="540" t="e">
        <f ca="1"/>
        <v>#REF!</v>
      </c>
      <c r="BN31" s="540" t="e">
        <f ca="1"/>
        <v>#REF!</v>
      </c>
      <c r="BO31" s="540" t="e">
        <f ca="1"/>
        <v>#REF!</v>
      </c>
      <c r="BP31" s="540" t="e">
        <f ca="1"/>
        <v>#REF!</v>
      </c>
      <c r="BQ31" s="540" t="e">
        <f ca="1"/>
        <v>#REF!</v>
      </c>
      <c r="BR31" s="540" t="e">
        <f ca="1"/>
        <v>#REF!</v>
      </c>
      <c r="BS31" s="540" t="e">
        <f ca="1"/>
        <v>#REF!</v>
      </c>
      <c r="BT31" s="540" t="e">
        <f ca="1"/>
        <v>#REF!</v>
      </c>
      <c r="BU31" s="540" t="e">
        <f ca="1"/>
        <v>#REF!</v>
      </c>
      <c r="BV31" s="540" t="e">
        <f ca="1"/>
        <v>#REF!</v>
      </c>
      <c r="BW31" s="540" t="e">
        <f ca="1"/>
        <v>#REF!</v>
      </c>
      <c r="BX31" s="540" t="e">
        <f ca="1"/>
        <v>#REF!</v>
      </c>
      <c r="BY31" s="540" t="e">
        <f ca="1"/>
        <v>#REF!</v>
      </c>
      <c r="BZ31" s="540" t="e">
        <f ca="1"/>
        <v>#REF!</v>
      </c>
      <c r="CA31" s="540" t="e">
        <f ca="1"/>
        <v>#REF!</v>
      </c>
      <c r="CB31" s="540" t="e">
        <f ca="1"/>
        <v>#REF!</v>
      </c>
      <c r="CC31" s="540" t="e">
        <f ca="1"/>
        <v>#REF!</v>
      </c>
    </row>
    <row r="32" spans="1:81">
      <c r="A32" s="541" t="str">
        <f>A31&amp;" num"</f>
        <v>Sanfrecce Hiroshima num</v>
      </c>
      <c r="B32" s="540" t="e">
        <f ca="1"/>
        <v>#REF!</v>
      </c>
      <c r="C32" s="540" t="e">
        <f ca="1"/>
        <v>#REF!</v>
      </c>
      <c r="D32" s="540" t="e">
        <f ca="1"/>
        <v>#REF!</v>
      </c>
      <c r="E32" s="540" t="e">
        <f ca="1"/>
        <v>#REF!</v>
      </c>
      <c r="F32" s="540" t="e">
        <f ca="1"/>
        <v>#REF!</v>
      </c>
      <c r="G32" s="540" t="e">
        <f ca="1"/>
        <v>#REF!</v>
      </c>
      <c r="H32" s="540" t="e">
        <f ca="1"/>
        <v>#REF!</v>
      </c>
      <c r="I32" s="540" t="e">
        <f ca="1"/>
        <v>#REF!</v>
      </c>
      <c r="J32" s="540" t="e">
        <f ca="1"/>
        <v>#REF!</v>
      </c>
      <c r="K32" s="540" t="e">
        <f ca="1"/>
        <v>#REF!</v>
      </c>
      <c r="L32" s="540" t="e">
        <f ca="1"/>
        <v>#REF!</v>
      </c>
      <c r="M32" s="540" t="e">
        <f ca="1"/>
        <v>#REF!</v>
      </c>
      <c r="N32" s="540" t="e">
        <f ca="1"/>
        <v>#REF!</v>
      </c>
      <c r="O32" s="540" t="e">
        <f ca="1"/>
        <v>#REF!</v>
      </c>
      <c r="P32" s="540" t="e">
        <f ca="1"/>
        <v>#REF!</v>
      </c>
      <c r="Q32" s="540" t="e">
        <f ca="1"/>
        <v>#REF!</v>
      </c>
      <c r="R32" s="540" t="e">
        <f ca="1"/>
        <v>#REF!</v>
      </c>
      <c r="S32" s="540" t="e">
        <f ca="1"/>
        <v>#REF!</v>
      </c>
      <c r="T32" s="540" t="e">
        <f ca="1"/>
        <v>#REF!</v>
      </c>
      <c r="U32" s="540" t="e">
        <f ca="1"/>
        <v>#REF!</v>
      </c>
      <c r="V32" s="540" t="e">
        <f ca="1"/>
        <v>#REF!</v>
      </c>
      <c r="W32" s="540" t="e">
        <f ca="1"/>
        <v>#REF!</v>
      </c>
      <c r="X32" s="540" t="e">
        <f ca="1"/>
        <v>#REF!</v>
      </c>
      <c r="Y32" s="540" t="e">
        <f ca="1"/>
        <v>#REF!</v>
      </c>
      <c r="Z32" s="540" t="e">
        <f ca="1"/>
        <v>#REF!</v>
      </c>
      <c r="AA32" s="540" t="e">
        <f ca="1"/>
        <v>#REF!</v>
      </c>
      <c r="AB32" s="540" t="e">
        <f ca="1"/>
        <v>#REF!</v>
      </c>
      <c r="AC32" s="540" t="e">
        <f ca="1"/>
        <v>#REF!</v>
      </c>
      <c r="AD32" s="540" t="e">
        <f ca="1"/>
        <v>#REF!</v>
      </c>
      <c r="AE32" s="540" t="e">
        <f ca="1"/>
        <v>#REF!</v>
      </c>
      <c r="AF32" s="540" t="e">
        <f ca="1"/>
        <v>#REF!</v>
      </c>
      <c r="AG32" s="540" t="e">
        <f ca="1"/>
        <v>#REF!</v>
      </c>
      <c r="AH32" s="540" t="e">
        <f ca="1"/>
        <v>#REF!</v>
      </c>
      <c r="AI32" s="540" t="e">
        <f ca="1"/>
        <v>#REF!</v>
      </c>
      <c r="AJ32" s="540" t="e">
        <f ca="1"/>
        <v>#REF!</v>
      </c>
      <c r="AK32" s="540" t="e">
        <f ca="1"/>
        <v>#REF!</v>
      </c>
      <c r="AL32" s="540" t="e">
        <f ca="1"/>
        <v>#REF!</v>
      </c>
      <c r="AM32" s="540" t="e">
        <f ca="1"/>
        <v>#REF!</v>
      </c>
      <c r="AN32" s="540" t="e">
        <f ca="1"/>
        <v>#REF!</v>
      </c>
      <c r="AO32" s="540" t="e">
        <f ca="1"/>
        <v>#REF!</v>
      </c>
      <c r="AP32" s="540" t="e">
        <f ca="1"/>
        <v>#REF!</v>
      </c>
      <c r="AQ32" s="540" t="e">
        <f ca="1"/>
        <v>#REF!</v>
      </c>
      <c r="AR32" s="540" t="e">
        <f ca="1"/>
        <v>#REF!</v>
      </c>
      <c r="AS32" s="540" t="e">
        <f ca="1"/>
        <v>#REF!</v>
      </c>
      <c r="AT32" s="540" t="e">
        <f ca="1"/>
        <v>#REF!</v>
      </c>
      <c r="AU32" s="540" t="e">
        <f ca="1"/>
        <v>#REF!</v>
      </c>
      <c r="AV32" s="540" t="e">
        <f ca="1"/>
        <v>#REF!</v>
      </c>
      <c r="AW32" s="540" t="e">
        <f ca="1"/>
        <v>#REF!</v>
      </c>
      <c r="AX32" s="540" t="e">
        <f ca="1"/>
        <v>#REF!</v>
      </c>
      <c r="AY32" s="540" t="e">
        <f ca="1"/>
        <v>#REF!</v>
      </c>
      <c r="AZ32" s="540" t="e">
        <f ca="1"/>
        <v>#REF!</v>
      </c>
      <c r="BA32" s="540" t="e">
        <f ca="1"/>
        <v>#REF!</v>
      </c>
      <c r="BB32" s="540" t="e">
        <f ca="1"/>
        <v>#REF!</v>
      </c>
      <c r="BC32" s="540" t="e">
        <f ca="1"/>
        <v>#REF!</v>
      </c>
      <c r="BD32" s="540" t="e">
        <f ca="1"/>
        <v>#REF!</v>
      </c>
      <c r="BE32" s="540" t="e">
        <f ca="1"/>
        <v>#REF!</v>
      </c>
      <c r="BF32" s="540" t="e">
        <f ca="1"/>
        <v>#REF!</v>
      </c>
      <c r="BG32" s="540" t="e">
        <f ca="1"/>
        <v>#REF!</v>
      </c>
      <c r="BH32" s="540" t="e">
        <f ca="1"/>
        <v>#REF!</v>
      </c>
      <c r="BI32" s="540" t="e">
        <f ca="1"/>
        <v>#REF!</v>
      </c>
      <c r="BJ32" s="540" t="e">
        <f ca="1"/>
        <v>#REF!</v>
      </c>
      <c r="BK32" s="540" t="e">
        <f ca="1"/>
        <v>#REF!</v>
      </c>
      <c r="BL32" s="540" t="e">
        <f ca="1"/>
        <v>#REF!</v>
      </c>
      <c r="BM32" s="540" t="e">
        <f ca="1"/>
        <v>#REF!</v>
      </c>
      <c r="BN32" s="540" t="e">
        <f ca="1"/>
        <v>#REF!</v>
      </c>
      <c r="BO32" s="540" t="e">
        <f ca="1"/>
        <v>#REF!</v>
      </c>
      <c r="BP32" s="540" t="e">
        <f ca="1"/>
        <v>#REF!</v>
      </c>
      <c r="BQ32" s="540" t="e">
        <f ca="1"/>
        <v>#REF!</v>
      </c>
      <c r="BR32" s="540" t="e">
        <f ca="1"/>
        <v>#REF!</v>
      </c>
      <c r="BS32" s="540" t="e">
        <f ca="1"/>
        <v>#REF!</v>
      </c>
      <c r="BT32" s="540" t="e">
        <f ca="1"/>
        <v>#REF!</v>
      </c>
      <c r="BU32" s="540" t="e">
        <f ca="1"/>
        <v>#REF!</v>
      </c>
      <c r="BV32" s="540" t="e">
        <f ca="1"/>
        <v>#REF!</v>
      </c>
      <c r="BW32" s="540" t="e">
        <f ca="1"/>
        <v>#REF!</v>
      </c>
      <c r="BX32" s="540" t="e">
        <f ca="1"/>
        <v>#REF!</v>
      </c>
      <c r="BY32" s="540" t="e">
        <f ca="1"/>
        <v>#REF!</v>
      </c>
      <c r="BZ32" s="540" t="e">
        <f ca="1"/>
        <v>#REF!</v>
      </c>
      <c r="CA32" s="540" t="e">
        <f ca="1"/>
        <v>#REF!</v>
      </c>
      <c r="CB32" s="540" t="e">
        <f ca="1"/>
        <v>#REF!</v>
      </c>
      <c r="CC32" s="540" t="e">
        <f ca="1"/>
        <v>#REF!</v>
      </c>
    </row>
    <row r="33" spans="1:81">
      <c r="A33" s="541" t="str">
        <f>A31&amp;" Position"</f>
        <v>Sanfrecce Hiroshima Position</v>
      </c>
      <c r="B33" s="540" t="e">
        <f ca="1"/>
        <v>#REF!</v>
      </c>
      <c r="C33" s="540" t="e">
        <f ca="1"/>
        <v>#REF!</v>
      </c>
      <c r="D33" s="540" t="e">
        <f ca="1"/>
        <v>#REF!</v>
      </c>
      <c r="E33" s="540" t="e">
        <f ca="1"/>
        <v>#REF!</v>
      </c>
      <c r="F33" s="540" t="e">
        <f ca="1"/>
        <v>#REF!</v>
      </c>
      <c r="G33" s="540" t="e">
        <f ca="1"/>
        <v>#REF!</v>
      </c>
      <c r="H33" s="540" t="e">
        <f ca="1"/>
        <v>#REF!</v>
      </c>
      <c r="I33" s="540" t="e">
        <f ca="1"/>
        <v>#REF!</v>
      </c>
      <c r="J33" s="540" t="e">
        <f ca="1"/>
        <v>#REF!</v>
      </c>
      <c r="K33" s="540" t="e">
        <f ca="1"/>
        <v>#REF!</v>
      </c>
      <c r="L33" s="540" t="e">
        <f ca="1"/>
        <v>#REF!</v>
      </c>
      <c r="M33" s="540" t="e">
        <f ca="1"/>
        <v>#REF!</v>
      </c>
      <c r="N33" s="540" t="e">
        <f ca="1"/>
        <v>#REF!</v>
      </c>
      <c r="O33" s="540" t="e">
        <f ca="1"/>
        <v>#REF!</v>
      </c>
      <c r="P33" s="540" t="e">
        <f ca="1"/>
        <v>#REF!</v>
      </c>
      <c r="Q33" s="540" t="e">
        <f ca="1"/>
        <v>#REF!</v>
      </c>
      <c r="R33" s="540" t="e">
        <f ca="1"/>
        <v>#REF!</v>
      </c>
      <c r="S33" s="540" t="e">
        <f ca="1"/>
        <v>#REF!</v>
      </c>
      <c r="T33" s="540" t="e">
        <f ca="1"/>
        <v>#REF!</v>
      </c>
      <c r="U33" s="540" t="e">
        <f ca="1"/>
        <v>#REF!</v>
      </c>
      <c r="V33" s="540" t="e">
        <f ca="1"/>
        <v>#REF!</v>
      </c>
      <c r="W33" s="540" t="e">
        <f ca="1"/>
        <v>#REF!</v>
      </c>
      <c r="X33" s="540" t="e">
        <f ca="1"/>
        <v>#REF!</v>
      </c>
      <c r="Y33" s="540" t="e">
        <f ca="1"/>
        <v>#REF!</v>
      </c>
      <c r="Z33" s="540" t="e">
        <f ca="1"/>
        <v>#REF!</v>
      </c>
      <c r="AA33" s="540" t="e">
        <f ca="1"/>
        <v>#REF!</v>
      </c>
      <c r="AB33" s="540" t="e">
        <f ca="1"/>
        <v>#REF!</v>
      </c>
      <c r="AC33" s="540" t="e">
        <f ca="1"/>
        <v>#REF!</v>
      </c>
      <c r="AD33" s="540" t="e">
        <f ca="1"/>
        <v>#REF!</v>
      </c>
      <c r="AE33" s="540" t="e">
        <f ca="1"/>
        <v>#REF!</v>
      </c>
      <c r="AF33" s="540" t="e">
        <f ca="1"/>
        <v>#REF!</v>
      </c>
      <c r="AG33" s="540" t="e">
        <f ca="1"/>
        <v>#REF!</v>
      </c>
      <c r="AH33" s="540" t="e">
        <f ca="1"/>
        <v>#REF!</v>
      </c>
      <c r="AI33" s="540" t="e">
        <f ca="1"/>
        <v>#REF!</v>
      </c>
      <c r="AJ33" s="540" t="e">
        <f ca="1"/>
        <v>#REF!</v>
      </c>
      <c r="AK33" s="540" t="e">
        <f ca="1"/>
        <v>#REF!</v>
      </c>
      <c r="AL33" s="540" t="e">
        <f ca="1"/>
        <v>#REF!</v>
      </c>
      <c r="AM33" s="540" t="e">
        <f ca="1"/>
        <v>#REF!</v>
      </c>
      <c r="AN33" s="540" t="e">
        <f ca="1"/>
        <v>#REF!</v>
      </c>
      <c r="AO33" s="540" t="e">
        <f ca="1"/>
        <v>#REF!</v>
      </c>
      <c r="AP33" s="540" t="e">
        <f ca="1"/>
        <v>#REF!</v>
      </c>
      <c r="AQ33" s="540" t="e">
        <f ca="1"/>
        <v>#REF!</v>
      </c>
      <c r="AR33" s="540" t="e">
        <f ca="1"/>
        <v>#REF!</v>
      </c>
      <c r="AS33" s="540" t="e">
        <f ca="1"/>
        <v>#REF!</v>
      </c>
      <c r="AT33" s="540" t="e">
        <f ca="1"/>
        <v>#REF!</v>
      </c>
      <c r="AU33" s="540" t="e">
        <f ca="1"/>
        <v>#REF!</v>
      </c>
      <c r="AV33" s="540" t="e">
        <f ca="1"/>
        <v>#REF!</v>
      </c>
      <c r="AW33" s="540" t="e">
        <f ca="1"/>
        <v>#REF!</v>
      </c>
      <c r="AX33" s="540" t="e">
        <f ca="1"/>
        <v>#REF!</v>
      </c>
      <c r="AY33" s="540" t="e">
        <f ca="1"/>
        <v>#REF!</v>
      </c>
      <c r="AZ33" s="540" t="e">
        <f ca="1"/>
        <v>#REF!</v>
      </c>
      <c r="BA33" s="540" t="e">
        <f ca="1"/>
        <v>#REF!</v>
      </c>
      <c r="BB33" s="540" t="e">
        <f ca="1"/>
        <v>#REF!</v>
      </c>
      <c r="BC33" s="540" t="e">
        <f ca="1"/>
        <v>#REF!</v>
      </c>
      <c r="BD33" s="540" t="e">
        <f ca="1"/>
        <v>#REF!</v>
      </c>
      <c r="BE33" s="540" t="e">
        <f ca="1"/>
        <v>#REF!</v>
      </c>
      <c r="BF33" s="540" t="e">
        <f ca="1"/>
        <v>#REF!</v>
      </c>
      <c r="BG33" s="540" t="e">
        <f ca="1"/>
        <v>#REF!</v>
      </c>
      <c r="BH33" s="540" t="e">
        <f ca="1"/>
        <v>#REF!</v>
      </c>
      <c r="BI33" s="540" t="e">
        <f ca="1"/>
        <v>#REF!</v>
      </c>
      <c r="BJ33" s="540" t="e">
        <f ca="1"/>
        <v>#REF!</v>
      </c>
      <c r="BK33" s="540" t="e">
        <f ca="1"/>
        <v>#REF!</v>
      </c>
      <c r="BL33" s="540" t="e">
        <f ca="1"/>
        <v>#REF!</v>
      </c>
      <c r="BM33" s="540" t="e">
        <f ca="1"/>
        <v>#REF!</v>
      </c>
      <c r="BN33" s="540" t="e">
        <f ca="1"/>
        <v>#REF!</v>
      </c>
      <c r="BO33" s="540" t="e">
        <f ca="1"/>
        <v>#REF!</v>
      </c>
      <c r="BP33" s="540" t="e">
        <f ca="1"/>
        <v>#REF!</v>
      </c>
      <c r="BQ33" s="540" t="e">
        <f ca="1"/>
        <v>#REF!</v>
      </c>
      <c r="BR33" s="540" t="e">
        <f ca="1"/>
        <v>#REF!</v>
      </c>
      <c r="BS33" s="540" t="e">
        <f ca="1"/>
        <v>#REF!</v>
      </c>
      <c r="BT33" s="540" t="e">
        <f ca="1"/>
        <v>#REF!</v>
      </c>
      <c r="BU33" s="540" t="e">
        <f ca="1"/>
        <v>#REF!</v>
      </c>
      <c r="BV33" s="540" t="e">
        <f ca="1"/>
        <v>#REF!</v>
      </c>
      <c r="BW33" s="540" t="e">
        <f ca="1"/>
        <v>#REF!</v>
      </c>
      <c r="BX33" s="540" t="e">
        <f ca="1"/>
        <v>#REF!</v>
      </c>
      <c r="BY33" s="540" t="e">
        <f ca="1"/>
        <v>#REF!</v>
      </c>
      <c r="BZ33" s="540" t="e">
        <f ca="1"/>
        <v>#REF!</v>
      </c>
      <c r="CA33" s="540" t="e">
        <f ca="1"/>
        <v>#REF!</v>
      </c>
      <c r="CB33" s="540" t="e">
        <f ca="1"/>
        <v>#REF!</v>
      </c>
      <c r="CC33" s="540" t="e">
        <f ca="1"/>
        <v>#REF!</v>
      </c>
    </row>
    <row r="34" spans="1:81">
      <c r="A34" s="535" t="str">
        <f>helper!CM40</f>
        <v>Shonan Bellmare</v>
      </c>
      <c r="B34" s="540" t="e">
        <f t="array" aca="1" ref="B34:CC36" ca="1">INDIRECT("'"&amp;A34&amp;"'!AJ18:DA20")</f>
        <v>#REF!</v>
      </c>
      <c r="C34" s="540" t="e">
        <f ca="1"/>
        <v>#REF!</v>
      </c>
      <c r="D34" s="540" t="e">
        <f ca="1"/>
        <v>#REF!</v>
      </c>
      <c r="E34" s="540" t="e">
        <f ca="1"/>
        <v>#REF!</v>
      </c>
      <c r="F34" s="540" t="e">
        <f ca="1"/>
        <v>#REF!</v>
      </c>
      <c r="G34" s="540" t="e">
        <f ca="1"/>
        <v>#REF!</v>
      </c>
      <c r="H34" s="540" t="e">
        <f ca="1"/>
        <v>#REF!</v>
      </c>
      <c r="I34" s="540" t="e">
        <f ca="1"/>
        <v>#REF!</v>
      </c>
      <c r="J34" s="540" t="e">
        <f ca="1"/>
        <v>#REF!</v>
      </c>
      <c r="K34" s="540" t="e">
        <f ca="1"/>
        <v>#REF!</v>
      </c>
      <c r="L34" s="540" t="e">
        <f ca="1"/>
        <v>#REF!</v>
      </c>
      <c r="M34" s="540" t="e">
        <f ca="1"/>
        <v>#REF!</v>
      </c>
      <c r="N34" s="540" t="e">
        <f ca="1"/>
        <v>#REF!</v>
      </c>
      <c r="O34" s="540" t="e">
        <f ca="1"/>
        <v>#REF!</v>
      </c>
      <c r="P34" s="540" t="e">
        <f ca="1"/>
        <v>#REF!</v>
      </c>
      <c r="Q34" s="540" t="e">
        <f ca="1"/>
        <v>#REF!</v>
      </c>
      <c r="R34" s="540" t="e">
        <f ca="1"/>
        <v>#REF!</v>
      </c>
      <c r="S34" s="540" t="e">
        <f ca="1"/>
        <v>#REF!</v>
      </c>
      <c r="T34" s="540" t="e">
        <f ca="1"/>
        <v>#REF!</v>
      </c>
      <c r="U34" s="540" t="e">
        <f ca="1"/>
        <v>#REF!</v>
      </c>
      <c r="V34" s="540" t="e">
        <f ca="1"/>
        <v>#REF!</v>
      </c>
      <c r="W34" s="540" t="e">
        <f ca="1"/>
        <v>#REF!</v>
      </c>
      <c r="X34" s="540" t="e">
        <f ca="1"/>
        <v>#REF!</v>
      </c>
      <c r="Y34" s="540" t="e">
        <f ca="1"/>
        <v>#REF!</v>
      </c>
      <c r="Z34" s="540" t="e">
        <f ca="1"/>
        <v>#REF!</v>
      </c>
      <c r="AA34" s="540" t="e">
        <f ca="1"/>
        <v>#REF!</v>
      </c>
      <c r="AB34" s="540" t="e">
        <f ca="1"/>
        <v>#REF!</v>
      </c>
      <c r="AC34" s="540" t="e">
        <f ca="1"/>
        <v>#REF!</v>
      </c>
      <c r="AD34" s="540" t="e">
        <f ca="1"/>
        <v>#REF!</v>
      </c>
      <c r="AE34" s="540" t="e">
        <f ca="1"/>
        <v>#REF!</v>
      </c>
      <c r="AF34" s="540" t="e">
        <f ca="1"/>
        <v>#REF!</v>
      </c>
      <c r="AG34" s="540" t="e">
        <f ca="1"/>
        <v>#REF!</v>
      </c>
      <c r="AH34" s="540" t="e">
        <f ca="1"/>
        <v>#REF!</v>
      </c>
      <c r="AI34" s="540" t="e">
        <f ca="1"/>
        <v>#REF!</v>
      </c>
      <c r="AJ34" s="540" t="e">
        <f ca="1"/>
        <v>#REF!</v>
      </c>
      <c r="AK34" s="540" t="e">
        <f ca="1"/>
        <v>#REF!</v>
      </c>
      <c r="AL34" s="540" t="e">
        <f ca="1"/>
        <v>#REF!</v>
      </c>
      <c r="AM34" s="540" t="e">
        <f ca="1"/>
        <v>#REF!</v>
      </c>
      <c r="AN34" s="540" t="e">
        <f ca="1"/>
        <v>#REF!</v>
      </c>
      <c r="AO34" s="540" t="e">
        <f ca="1"/>
        <v>#REF!</v>
      </c>
      <c r="AP34" s="540" t="e">
        <f ca="1"/>
        <v>#REF!</v>
      </c>
      <c r="AQ34" s="540" t="e">
        <f ca="1"/>
        <v>#REF!</v>
      </c>
      <c r="AR34" s="540" t="e">
        <f ca="1"/>
        <v>#REF!</v>
      </c>
      <c r="AS34" s="540" t="e">
        <f ca="1"/>
        <v>#REF!</v>
      </c>
      <c r="AT34" s="540" t="e">
        <f ca="1"/>
        <v>#REF!</v>
      </c>
      <c r="AU34" s="540" t="e">
        <f ca="1"/>
        <v>#REF!</v>
      </c>
      <c r="AV34" s="540" t="e">
        <f ca="1"/>
        <v>#REF!</v>
      </c>
      <c r="AW34" s="540" t="e">
        <f ca="1"/>
        <v>#REF!</v>
      </c>
      <c r="AX34" s="540" t="e">
        <f ca="1"/>
        <v>#REF!</v>
      </c>
      <c r="AY34" s="540" t="e">
        <f ca="1"/>
        <v>#REF!</v>
      </c>
      <c r="AZ34" s="540" t="e">
        <f ca="1"/>
        <v>#REF!</v>
      </c>
      <c r="BA34" s="540" t="e">
        <f ca="1"/>
        <v>#REF!</v>
      </c>
      <c r="BB34" s="540" t="e">
        <f ca="1"/>
        <v>#REF!</v>
      </c>
      <c r="BC34" s="540" t="e">
        <f ca="1"/>
        <v>#REF!</v>
      </c>
      <c r="BD34" s="540" t="e">
        <f ca="1"/>
        <v>#REF!</v>
      </c>
      <c r="BE34" s="540" t="e">
        <f ca="1"/>
        <v>#REF!</v>
      </c>
      <c r="BF34" s="540" t="e">
        <f ca="1"/>
        <v>#REF!</v>
      </c>
      <c r="BG34" s="540" t="e">
        <f ca="1"/>
        <v>#REF!</v>
      </c>
      <c r="BH34" s="540" t="e">
        <f ca="1"/>
        <v>#REF!</v>
      </c>
      <c r="BI34" s="540" t="e">
        <f ca="1"/>
        <v>#REF!</v>
      </c>
      <c r="BJ34" s="540" t="e">
        <f ca="1"/>
        <v>#REF!</v>
      </c>
      <c r="BK34" s="540" t="e">
        <f ca="1"/>
        <v>#REF!</v>
      </c>
      <c r="BL34" s="540" t="e">
        <f ca="1"/>
        <v>#REF!</v>
      </c>
      <c r="BM34" s="540" t="e">
        <f ca="1"/>
        <v>#REF!</v>
      </c>
      <c r="BN34" s="540" t="e">
        <f ca="1"/>
        <v>#REF!</v>
      </c>
      <c r="BO34" s="540" t="e">
        <f ca="1"/>
        <v>#REF!</v>
      </c>
      <c r="BP34" s="540" t="e">
        <f ca="1"/>
        <v>#REF!</v>
      </c>
      <c r="BQ34" s="540" t="e">
        <f ca="1"/>
        <v>#REF!</v>
      </c>
      <c r="BR34" s="540" t="e">
        <f ca="1"/>
        <v>#REF!</v>
      </c>
      <c r="BS34" s="540" t="e">
        <f ca="1"/>
        <v>#REF!</v>
      </c>
      <c r="BT34" s="540" t="e">
        <f ca="1"/>
        <v>#REF!</v>
      </c>
      <c r="BU34" s="540" t="e">
        <f ca="1"/>
        <v>#REF!</v>
      </c>
      <c r="BV34" s="540" t="e">
        <f ca="1"/>
        <v>#REF!</v>
      </c>
      <c r="BW34" s="540" t="e">
        <f ca="1"/>
        <v>#REF!</v>
      </c>
      <c r="BX34" s="540" t="e">
        <f ca="1"/>
        <v>#REF!</v>
      </c>
      <c r="BY34" s="540" t="e">
        <f ca="1"/>
        <v>#REF!</v>
      </c>
      <c r="BZ34" s="540" t="e">
        <f ca="1"/>
        <v>#REF!</v>
      </c>
      <c r="CA34" s="540" t="e">
        <f ca="1"/>
        <v>#REF!</v>
      </c>
      <c r="CB34" s="540" t="e">
        <f ca="1"/>
        <v>#REF!</v>
      </c>
      <c r="CC34" s="540" t="e">
        <f ca="1"/>
        <v>#REF!</v>
      </c>
    </row>
    <row r="35" spans="1:81">
      <c r="A35" s="541" t="str">
        <f>A34&amp;" num"</f>
        <v>Shonan Bellmare num</v>
      </c>
      <c r="B35" s="540" t="e">
        <f ca="1"/>
        <v>#REF!</v>
      </c>
      <c r="C35" s="540" t="e">
        <f ca="1"/>
        <v>#REF!</v>
      </c>
      <c r="D35" s="540" t="e">
        <f ca="1"/>
        <v>#REF!</v>
      </c>
      <c r="E35" s="540" t="e">
        <f ca="1"/>
        <v>#REF!</v>
      </c>
      <c r="F35" s="540" t="e">
        <f ca="1"/>
        <v>#REF!</v>
      </c>
      <c r="G35" s="540" t="e">
        <f ca="1"/>
        <v>#REF!</v>
      </c>
      <c r="H35" s="540" t="e">
        <f ca="1"/>
        <v>#REF!</v>
      </c>
      <c r="I35" s="540" t="e">
        <f ca="1"/>
        <v>#REF!</v>
      </c>
      <c r="J35" s="540" t="e">
        <f ca="1"/>
        <v>#REF!</v>
      </c>
      <c r="K35" s="540" t="e">
        <f ca="1"/>
        <v>#REF!</v>
      </c>
      <c r="L35" s="540" t="e">
        <f ca="1"/>
        <v>#REF!</v>
      </c>
      <c r="M35" s="540" t="e">
        <f ca="1"/>
        <v>#REF!</v>
      </c>
      <c r="N35" s="540" t="e">
        <f ca="1"/>
        <v>#REF!</v>
      </c>
      <c r="O35" s="540" t="e">
        <f ca="1"/>
        <v>#REF!</v>
      </c>
      <c r="P35" s="540" t="e">
        <f ca="1"/>
        <v>#REF!</v>
      </c>
      <c r="Q35" s="540" t="e">
        <f ca="1"/>
        <v>#REF!</v>
      </c>
      <c r="R35" s="540" t="e">
        <f ca="1"/>
        <v>#REF!</v>
      </c>
      <c r="S35" s="540" t="e">
        <f ca="1"/>
        <v>#REF!</v>
      </c>
      <c r="T35" s="540" t="e">
        <f ca="1"/>
        <v>#REF!</v>
      </c>
      <c r="U35" s="540" t="e">
        <f ca="1"/>
        <v>#REF!</v>
      </c>
      <c r="V35" s="540" t="e">
        <f ca="1"/>
        <v>#REF!</v>
      </c>
      <c r="W35" s="540" t="e">
        <f ca="1"/>
        <v>#REF!</v>
      </c>
      <c r="X35" s="540" t="e">
        <f ca="1"/>
        <v>#REF!</v>
      </c>
      <c r="Y35" s="540" t="e">
        <f ca="1"/>
        <v>#REF!</v>
      </c>
      <c r="Z35" s="540" t="e">
        <f ca="1"/>
        <v>#REF!</v>
      </c>
      <c r="AA35" s="540" t="e">
        <f ca="1"/>
        <v>#REF!</v>
      </c>
      <c r="AB35" s="540" t="e">
        <f ca="1"/>
        <v>#REF!</v>
      </c>
      <c r="AC35" s="540" t="e">
        <f ca="1"/>
        <v>#REF!</v>
      </c>
      <c r="AD35" s="540" t="e">
        <f ca="1"/>
        <v>#REF!</v>
      </c>
      <c r="AE35" s="540" t="e">
        <f ca="1"/>
        <v>#REF!</v>
      </c>
      <c r="AF35" s="540" t="e">
        <f ca="1"/>
        <v>#REF!</v>
      </c>
      <c r="AG35" s="540" t="e">
        <f ca="1"/>
        <v>#REF!</v>
      </c>
      <c r="AH35" s="540" t="e">
        <f ca="1"/>
        <v>#REF!</v>
      </c>
      <c r="AI35" s="540" t="e">
        <f ca="1"/>
        <v>#REF!</v>
      </c>
      <c r="AJ35" s="540" t="e">
        <f ca="1"/>
        <v>#REF!</v>
      </c>
      <c r="AK35" s="540" t="e">
        <f ca="1"/>
        <v>#REF!</v>
      </c>
      <c r="AL35" s="540" t="e">
        <f ca="1"/>
        <v>#REF!</v>
      </c>
      <c r="AM35" s="540" t="e">
        <f ca="1"/>
        <v>#REF!</v>
      </c>
      <c r="AN35" s="540" t="e">
        <f ca="1"/>
        <v>#REF!</v>
      </c>
      <c r="AO35" s="540" t="e">
        <f ca="1"/>
        <v>#REF!</v>
      </c>
      <c r="AP35" s="540" t="e">
        <f ca="1"/>
        <v>#REF!</v>
      </c>
      <c r="AQ35" s="540" t="e">
        <f ca="1"/>
        <v>#REF!</v>
      </c>
      <c r="AR35" s="540" t="e">
        <f ca="1"/>
        <v>#REF!</v>
      </c>
      <c r="AS35" s="540" t="e">
        <f ca="1"/>
        <v>#REF!</v>
      </c>
      <c r="AT35" s="540" t="e">
        <f ca="1"/>
        <v>#REF!</v>
      </c>
      <c r="AU35" s="540" t="e">
        <f ca="1"/>
        <v>#REF!</v>
      </c>
      <c r="AV35" s="540" t="e">
        <f ca="1"/>
        <v>#REF!</v>
      </c>
      <c r="AW35" s="540" t="e">
        <f ca="1"/>
        <v>#REF!</v>
      </c>
      <c r="AX35" s="540" t="e">
        <f ca="1"/>
        <v>#REF!</v>
      </c>
      <c r="AY35" s="540" t="e">
        <f ca="1"/>
        <v>#REF!</v>
      </c>
      <c r="AZ35" s="540" t="e">
        <f ca="1"/>
        <v>#REF!</v>
      </c>
      <c r="BA35" s="540" t="e">
        <f ca="1"/>
        <v>#REF!</v>
      </c>
      <c r="BB35" s="540" t="e">
        <f ca="1"/>
        <v>#REF!</v>
      </c>
      <c r="BC35" s="540" t="e">
        <f ca="1"/>
        <v>#REF!</v>
      </c>
      <c r="BD35" s="540" t="e">
        <f ca="1"/>
        <v>#REF!</v>
      </c>
      <c r="BE35" s="540" t="e">
        <f ca="1"/>
        <v>#REF!</v>
      </c>
      <c r="BF35" s="540" t="e">
        <f ca="1"/>
        <v>#REF!</v>
      </c>
      <c r="BG35" s="540" t="e">
        <f ca="1"/>
        <v>#REF!</v>
      </c>
      <c r="BH35" s="540" t="e">
        <f ca="1"/>
        <v>#REF!</v>
      </c>
      <c r="BI35" s="540" t="e">
        <f ca="1"/>
        <v>#REF!</v>
      </c>
      <c r="BJ35" s="540" t="e">
        <f ca="1"/>
        <v>#REF!</v>
      </c>
      <c r="BK35" s="540" t="e">
        <f ca="1"/>
        <v>#REF!</v>
      </c>
      <c r="BL35" s="540" t="e">
        <f ca="1"/>
        <v>#REF!</v>
      </c>
      <c r="BM35" s="540" t="e">
        <f ca="1"/>
        <v>#REF!</v>
      </c>
      <c r="BN35" s="540" t="e">
        <f ca="1"/>
        <v>#REF!</v>
      </c>
      <c r="BO35" s="540" t="e">
        <f ca="1"/>
        <v>#REF!</v>
      </c>
      <c r="BP35" s="540" t="e">
        <f ca="1"/>
        <v>#REF!</v>
      </c>
      <c r="BQ35" s="540" t="e">
        <f ca="1"/>
        <v>#REF!</v>
      </c>
      <c r="BR35" s="540" t="e">
        <f ca="1"/>
        <v>#REF!</v>
      </c>
      <c r="BS35" s="540" t="e">
        <f ca="1"/>
        <v>#REF!</v>
      </c>
      <c r="BT35" s="540" t="e">
        <f ca="1"/>
        <v>#REF!</v>
      </c>
      <c r="BU35" s="540" t="e">
        <f ca="1"/>
        <v>#REF!</v>
      </c>
      <c r="BV35" s="540" t="e">
        <f ca="1"/>
        <v>#REF!</v>
      </c>
      <c r="BW35" s="540" t="e">
        <f ca="1"/>
        <v>#REF!</v>
      </c>
      <c r="BX35" s="540" t="e">
        <f ca="1"/>
        <v>#REF!</v>
      </c>
      <c r="BY35" s="540" t="e">
        <f ca="1"/>
        <v>#REF!</v>
      </c>
      <c r="BZ35" s="540" t="e">
        <f ca="1"/>
        <v>#REF!</v>
      </c>
      <c r="CA35" s="540" t="e">
        <f ca="1"/>
        <v>#REF!</v>
      </c>
      <c r="CB35" s="540" t="e">
        <f ca="1"/>
        <v>#REF!</v>
      </c>
      <c r="CC35" s="540" t="e">
        <f ca="1"/>
        <v>#REF!</v>
      </c>
    </row>
    <row r="36" spans="1:81">
      <c r="A36" s="541" t="str">
        <f>A34&amp;" Position"</f>
        <v>Shonan Bellmare Position</v>
      </c>
      <c r="B36" s="540" t="e">
        <f ca="1"/>
        <v>#REF!</v>
      </c>
      <c r="C36" s="540" t="e">
        <f ca="1"/>
        <v>#REF!</v>
      </c>
      <c r="D36" s="540" t="e">
        <f ca="1"/>
        <v>#REF!</v>
      </c>
      <c r="E36" s="540" t="e">
        <f ca="1"/>
        <v>#REF!</v>
      </c>
      <c r="F36" s="540" t="e">
        <f ca="1"/>
        <v>#REF!</v>
      </c>
      <c r="G36" s="540" t="e">
        <f ca="1"/>
        <v>#REF!</v>
      </c>
      <c r="H36" s="540" t="e">
        <f ca="1"/>
        <v>#REF!</v>
      </c>
      <c r="I36" s="540" t="e">
        <f ca="1"/>
        <v>#REF!</v>
      </c>
      <c r="J36" s="540" t="e">
        <f ca="1"/>
        <v>#REF!</v>
      </c>
      <c r="K36" s="540" t="e">
        <f ca="1"/>
        <v>#REF!</v>
      </c>
      <c r="L36" s="540" t="e">
        <f ca="1"/>
        <v>#REF!</v>
      </c>
      <c r="M36" s="540" t="e">
        <f ca="1"/>
        <v>#REF!</v>
      </c>
      <c r="N36" s="540" t="e">
        <f ca="1"/>
        <v>#REF!</v>
      </c>
      <c r="O36" s="540" t="e">
        <f ca="1"/>
        <v>#REF!</v>
      </c>
      <c r="P36" s="540" t="e">
        <f ca="1"/>
        <v>#REF!</v>
      </c>
      <c r="Q36" s="540" t="e">
        <f ca="1"/>
        <v>#REF!</v>
      </c>
      <c r="R36" s="540" t="e">
        <f ca="1"/>
        <v>#REF!</v>
      </c>
      <c r="S36" s="540" t="e">
        <f ca="1"/>
        <v>#REF!</v>
      </c>
      <c r="T36" s="540" t="e">
        <f ca="1"/>
        <v>#REF!</v>
      </c>
      <c r="U36" s="540" t="e">
        <f ca="1"/>
        <v>#REF!</v>
      </c>
      <c r="V36" s="540" t="e">
        <f ca="1"/>
        <v>#REF!</v>
      </c>
      <c r="W36" s="540" t="e">
        <f ca="1"/>
        <v>#REF!</v>
      </c>
      <c r="X36" s="540" t="e">
        <f ca="1"/>
        <v>#REF!</v>
      </c>
      <c r="Y36" s="540" t="e">
        <f ca="1"/>
        <v>#REF!</v>
      </c>
      <c r="Z36" s="540" t="e">
        <f ca="1"/>
        <v>#REF!</v>
      </c>
      <c r="AA36" s="540" t="e">
        <f ca="1"/>
        <v>#REF!</v>
      </c>
      <c r="AB36" s="540" t="e">
        <f ca="1"/>
        <v>#REF!</v>
      </c>
      <c r="AC36" s="540" t="e">
        <f ca="1"/>
        <v>#REF!</v>
      </c>
      <c r="AD36" s="540" t="e">
        <f ca="1"/>
        <v>#REF!</v>
      </c>
      <c r="AE36" s="540" t="e">
        <f ca="1"/>
        <v>#REF!</v>
      </c>
      <c r="AF36" s="540" t="e">
        <f ca="1"/>
        <v>#REF!</v>
      </c>
      <c r="AG36" s="540" t="e">
        <f ca="1"/>
        <v>#REF!</v>
      </c>
      <c r="AH36" s="540" t="e">
        <f ca="1"/>
        <v>#REF!</v>
      </c>
      <c r="AI36" s="540" t="e">
        <f ca="1"/>
        <v>#REF!</v>
      </c>
      <c r="AJ36" s="540" t="e">
        <f ca="1"/>
        <v>#REF!</v>
      </c>
      <c r="AK36" s="540" t="e">
        <f ca="1"/>
        <v>#REF!</v>
      </c>
      <c r="AL36" s="540" t="e">
        <f ca="1"/>
        <v>#REF!</v>
      </c>
      <c r="AM36" s="540" t="e">
        <f ca="1"/>
        <v>#REF!</v>
      </c>
      <c r="AN36" s="540" t="e">
        <f ca="1"/>
        <v>#REF!</v>
      </c>
      <c r="AO36" s="540" t="e">
        <f ca="1"/>
        <v>#REF!</v>
      </c>
      <c r="AP36" s="540" t="e">
        <f ca="1"/>
        <v>#REF!</v>
      </c>
      <c r="AQ36" s="540" t="e">
        <f ca="1"/>
        <v>#REF!</v>
      </c>
      <c r="AR36" s="540" t="e">
        <f ca="1"/>
        <v>#REF!</v>
      </c>
      <c r="AS36" s="540" t="e">
        <f ca="1"/>
        <v>#REF!</v>
      </c>
      <c r="AT36" s="540" t="e">
        <f ca="1"/>
        <v>#REF!</v>
      </c>
      <c r="AU36" s="540" t="e">
        <f ca="1"/>
        <v>#REF!</v>
      </c>
      <c r="AV36" s="540" t="e">
        <f ca="1"/>
        <v>#REF!</v>
      </c>
      <c r="AW36" s="540" t="e">
        <f ca="1"/>
        <v>#REF!</v>
      </c>
      <c r="AX36" s="540" t="e">
        <f ca="1"/>
        <v>#REF!</v>
      </c>
      <c r="AY36" s="540" t="e">
        <f ca="1"/>
        <v>#REF!</v>
      </c>
      <c r="AZ36" s="540" t="e">
        <f ca="1"/>
        <v>#REF!</v>
      </c>
      <c r="BA36" s="540" t="e">
        <f ca="1"/>
        <v>#REF!</v>
      </c>
      <c r="BB36" s="540" t="e">
        <f ca="1"/>
        <v>#REF!</v>
      </c>
      <c r="BC36" s="540" t="e">
        <f ca="1"/>
        <v>#REF!</v>
      </c>
      <c r="BD36" s="540" t="e">
        <f ca="1"/>
        <v>#REF!</v>
      </c>
      <c r="BE36" s="540" t="e">
        <f ca="1"/>
        <v>#REF!</v>
      </c>
      <c r="BF36" s="540" t="e">
        <f ca="1"/>
        <v>#REF!</v>
      </c>
      <c r="BG36" s="540" t="e">
        <f ca="1"/>
        <v>#REF!</v>
      </c>
      <c r="BH36" s="540" t="e">
        <f ca="1"/>
        <v>#REF!</v>
      </c>
      <c r="BI36" s="540" t="e">
        <f ca="1"/>
        <v>#REF!</v>
      </c>
      <c r="BJ36" s="540" t="e">
        <f ca="1"/>
        <v>#REF!</v>
      </c>
      <c r="BK36" s="540" t="e">
        <f ca="1"/>
        <v>#REF!</v>
      </c>
      <c r="BL36" s="540" t="e">
        <f ca="1"/>
        <v>#REF!</v>
      </c>
      <c r="BM36" s="540" t="e">
        <f ca="1"/>
        <v>#REF!</v>
      </c>
      <c r="BN36" s="540" t="e">
        <f ca="1"/>
        <v>#REF!</v>
      </c>
      <c r="BO36" s="540" t="e">
        <f ca="1"/>
        <v>#REF!</v>
      </c>
      <c r="BP36" s="540" t="e">
        <f ca="1"/>
        <v>#REF!</v>
      </c>
      <c r="BQ36" s="540" t="e">
        <f ca="1"/>
        <v>#REF!</v>
      </c>
      <c r="BR36" s="540" t="e">
        <f ca="1"/>
        <v>#REF!</v>
      </c>
      <c r="BS36" s="540" t="e">
        <f ca="1"/>
        <v>#REF!</v>
      </c>
      <c r="BT36" s="540" t="e">
        <f ca="1"/>
        <v>#REF!</v>
      </c>
      <c r="BU36" s="540" t="e">
        <f ca="1"/>
        <v>#REF!</v>
      </c>
      <c r="BV36" s="540" t="e">
        <f ca="1"/>
        <v>#REF!</v>
      </c>
      <c r="BW36" s="540" t="e">
        <f ca="1"/>
        <v>#REF!</v>
      </c>
      <c r="BX36" s="540" t="e">
        <f ca="1"/>
        <v>#REF!</v>
      </c>
      <c r="BY36" s="540" t="e">
        <f ca="1"/>
        <v>#REF!</v>
      </c>
      <c r="BZ36" s="540" t="e">
        <f ca="1"/>
        <v>#REF!</v>
      </c>
      <c r="CA36" s="540" t="e">
        <f ca="1"/>
        <v>#REF!</v>
      </c>
      <c r="CB36" s="540" t="e">
        <f ca="1"/>
        <v>#REF!</v>
      </c>
      <c r="CC36" s="540" t="e">
        <f ca="1"/>
        <v>#REF!</v>
      </c>
    </row>
    <row r="37" spans="1:81">
      <c r="A37" s="535" t="str">
        <f>helper!CM41</f>
        <v>Tokyo</v>
      </c>
      <c r="B37" s="540">
        <f t="array" aca="1" ref="B37:CC39" ca="1">INDIRECT("'"&amp;A37&amp;"'!AJ18:DA20")</f>
        <v>0</v>
      </c>
      <c r="C37" s="540">
        <f ca="1"/>
        <v>0</v>
      </c>
      <c r="D37" s="540" t="str">
        <f ca="1"/>
        <v>Code</v>
      </c>
      <c r="E37" s="540">
        <f ca="1"/>
        <v>33</v>
      </c>
      <c r="F37" s="540">
        <f ca="1"/>
        <v>5</v>
      </c>
      <c r="G37" s="540">
        <f ca="1"/>
        <v>14</v>
      </c>
      <c r="H37" s="540">
        <f ca="1"/>
        <v>22</v>
      </c>
      <c r="I37" s="540">
        <f ca="1"/>
        <v>6</v>
      </c>
      <c r="J37" s="540">
        <f ca="1"/>
        <v>2</v>
      </c>
      <c r="K37" s="540">
        <f ca="1"/>
        <v>37</v>
      </c>
      <c r="L37" s="540">
        <f ca="1"/>
        <v>8</v>
      </c>
      <c r="M37" s="540">
        <f ca="1"/>
        <v>38</v>
      </c>
      <c r="N37" s="540">
        <f ca="1"/>
        <v>15</v>
      </c>
      <c r="O37" s="540">
        <f ca="1"/>
        <v>13</v>
      </c>
      <c r="P37" s="540">
        <f ca="1"/>
        <v>0</v>
      </c>
      <c r="Q37" s="540">
        <f ca="1"/>
        <v>1</v>
      </c>
      <c r="R37" s="540">
        <f ca="1"/>
        <v>30</v>
      </c>
      <c r="S37" s="540">
        <f ca="1"/>
        <v>50</v>
      </c>
      <c r="T37" s="540">
        <f ca="1"/>
        <v>3</v>
      </c>
      <c r="U37" s="540">
        <f ca="1"/>
        <v>4</v>
      </c>
      <c r="V37" s="540">
        <f ca="1"/>
        <v>29</v>
      </c>
      <c r="W37" s="540">
        <f ca="1"/>
        <v>36</v>
      </c>
      <c r="X37" s="540">
        <f ca="1"/>
        <v>25</v>
      </c>
      <c r="Y37" s="540">
        <f ca="1"/>
        <v>26</v>
      </c>
      <c r="Z37" s="540">
        <f ca="1"/>
        <v>7</v>
      </c>
      <c r="AA37" s="540">
        <f ca="1"/>
        <v>10</v>
      </c>
      <c r="AB37" s="540">
        <f ca="1"/>
        <v>27</v>
      </c>
      <c r="AC37" s="540">
        <f ca="1"/>
        <v>35</v>
      </c>
      <c r="AD37" s="540">
        <f ca="1"/>
        <v>28</v>
      </c>
      <c r="AE37" s="540">
        <f ca="1"/>
        <v>19</v>
      </c>
      <c r="AF37" s="540">
        <f ca="1"/>
        <v>21</v>
      </c>
      <c r="AG37" s="540">
        <f ca="1"/>
        <v>24</v>
      </c>
      <c r="AH37" s="540">
        <f ca="1"/>
        <v>18</v>
      </c>
      <c r="AI37" s="540">
        <f ca="1"/>
        <v>9</v>
      </c>
      <c r="AJ37" s="540">
        <f ca="1"/>
        <v>20</v>
      </c>
      <c r="AK37" s="540">
        <f ca="1"/>
        <v>51</v>
      </c>
      <c r="AL37" s="540">
        <f ca="1"/>
        <v>41</v>
      </c>
      <c r="AM37" s="540">
        <f ca="1"/>
        <v>40</v>
      </c>
      <c r="AN37" s="540">
        <f ca="1"/>
        <v>0</v>
      </c>
      <c r="AO37" s="540">
        <f ca="1"/>
        <v>23</v>
      </c>
      <c r="AP37" s="540">
        <f ca="1"/>
        <v>17</v>
      </c>
      <c r="AQ37" s="540">
        <f ca="1"/>
        <v>44</v>
      </c>
      <c r="AR37" s="540">
        <f ca="1"/>
        <v>16</v>
      </c>
      <c r="AS37" s="540">
        <f ca="1"/>
        <v>0</v>
      </c>
      <c r="AT37" s="540">
        <f ca="1"/>
        <v>0</v>
      </c>
      <c r="AU37" s="540">
        <f ca="1"/>
        <v>0</v>
      </c>
      <c r="AV37" s="540">
        <f ca="1"/>
        <v>0</v>
      </c>
      <c r="AW37" s="540">
        <f ca="1"/>
        <v>0</v>
      </c>
      <c r="AX37" s="540">
        <f ca="1"/>
        <v>0</v>
      </c>
      <c r="AY37" s="540">
        <f ca="1"/>
        <v>0</v>
      </c>
      <c r="AZ37" s="540">
        <f ca="1"/>
        <v>0</v>
      </c>
      <c r="BA37" s="540">
        <f ca="1"/>
        <v>0</v>
      </c>
      <c r="BB37" s="540">
        <f ca="1"/>
        <v>0</v>
      </c>
      <c r="BC37" s="540">
        <f ca="1"/>
        <v>0</v>
      </c>
      <c r="BD37" s="540">
        <f ca="1"/>
        <v>0</v>
      </c>
      <c r="BE37" s="540">
        <f ca="1"/>
        <v>0</v>
      </c>
      <c r="BF37" s="540">
        <f ca="1"/>
        <v>0</v>
      </c>
      <c r="BG37" s="540">
        <f ca="1"/>
        <v>0</v>
      </c>
      <c r="BH37" s="540">
        <f ca="1"/>
        <v>0</v>
      </c>
      <c r="BI37" s="540">
        <f ca="1"/>
        <v>0</v>
      </c>
      <c r="BJ37" s="540">
        <f ca="1"/>
        <v>0</v>
      </c>
      <c r="BK37" s="540">
        <f ca="1"/>
        <v>0</v>
      </c>
      <c r="BL37" s="540">
        <f ca="1"/>
        <v>0</v>
      </c>
      <c r="BM37" s="540">
        <f ca="1"/>
        <v>0</v>
      </c>
      <c r="BN37" s="540">
        <f ca="1"/>
        <v>0</v>
      </c>
      <c r="BO37" s="540">
        <f ca="1"/>
        <v>0</v>
      </c>
      <c r="BP37" s="540">
        <f ca="1"/>
        <v>0</v>
      </c>
      <c r="BQ37" s="540">
        <f ca="1"/>
        <v>0</v>
      </c>
      <c r="BR37" s="540">
        <f ca="1"/>
        <v>0</v>
      </c>
      <c r="BS37" s="540">
        <f ca="1"/>
        <v>0</v>
      </c>
      <c r="BT37" s="540" t="e">
        <f ca="1"/>
        <v>#N/A</v>
      </c>
      <c r="BU37" s="540" t="e">
        <f ca="1"/>
        <v>#N/A</v>
      </c>
      <c r="BV37" s="540" t="e">
        <f ca="1"/>
        <v>#N/A</v>
      </c>
      <c r="BW37" s="540" t="e">
        <f ca="1"/>
        <v>#N/A</v>
      </c>
      <c r="BX37" s="540" t="e">
        <f ca="1"/>
        <v>#N/A</v>
      </c>
      <c r="BY37" s="540" t="e">
        <f ca="1"/>
        <v>#N/A</v>
      </c>
      <c r="BZ37" s="540" t="e">
        <f ca="1"/>
        <v>#N/A</v>
      </c>
      <c r="CA37" s="540" t="e">
        <f ca="1"/>
        <v>#N/A</v>
      </c>
      <c r="CB37" s="540" t="e">
        <f ca="1"/>
        <v>#N/A</v>
      </c>
      <c r="CC37" s="540" t="e">
        <f ca="1"/>
        <v>#N/A</v>
      </c>
    </row>
    <row r="38" spans="1:81">
      <c r="A38" s="541" t="str">
        <f>A37&amp;" num"</f>
        <v>Tokyo num</v>
      </c>
      <c r="B38" s="540">
        <f ca="1"/>
        <v>0</v>
      </c>
      <c r="C38" s="540">
        <f ca="1"/>
        <v>0</v>
      </c>
      <c r="D38" s="540" t="str">
        <f ca="1"/>
        <v>Position</v>
      </c>
      <c r="E38" s="540" t="str">
        <f ca="1"/>
        <v>GK</v>
      </c>
      <c r="F38" s="540" t="str">
        <f ca="1"/>
        <v>CB</v>
      </c>
      <c r="G38" s="540" t="str">
        <f ca="1"/>
        <v>CB</v>
      </c>
      <c r="H38" s="540" t="str">
        <f ca="1"/>
        <v>RB</v>
      </c>
      <c r="I38" s="540" t="str">
        <f ca="1"/>
        <v>LB</v>
      </c>
      <c r="J38" s="540" t="str">
        <f ca="1"/>
        <v>RB</v>
      </c>
      <c r="K38" s="540" t="str">
        <f ca="1"/>
        <v>CM</v>
      </c>
      <c r="L38" s="540" t="str">
        <f ca="1"/>
        <v>AM</v>
      </c>
      <c r="M38" s="540" t="str">
        <f ca="1"/>
        <v>AM</v>
      </c>
      <c r="N38" s="540" t="str">
        <f ca="1"/>
        <v>LW</v>
      </c>
      <c r="O38" s="540" t="str">
        <f ca="1"/>
        <v>CF</v>
      </c>
      <c r="P38" s="540">
        <f ca="1"/>
        <v>0</v>
      </c>
      <c r="Q38" s="540" t="str">
        <f ca="1"/>
        <v>GK</v>
      </c>
      <c r="R38" s="540" t="str">
        <f ca="1"/>
        <v>GK</v>
      </c>
      <c r="S38" s="540" t="str">
        <f ca="1"/>
        <v>GK</v>
      </c>
      <c r="T38" s="540" t="str">
        <f ca="1"/>
        <v>CB</v>
      </c>
      <c r="U38" s="540" t="str">
        <f ca="1"/>
        <v>CB</v>
      </c>
      <c r="V38" s="540" t="str">
        <f ca="1"/>
        <v>CB</v>
      </c>
      <c r="W38" s="540" t="str">
        <f ca="1"/>
        <v>CB</v>
      </c>
      <c r="X38" s="540" t="str">
        <f ca="1"/>
        <v>LB</v>
      </c>
      <c r="Y38" s="540" t="str">
        <f ca="1"/>
        <v>RB</v>
      </c>
      <c r="Z38" s="540" t="str">
        <f ca="1"/>
        <v>DM</v>
      </c>
      <c r="AA38" s="540" t="str">
        <f ca="1"/>
        <v>CM</v>
      </c>
      <c r="AB38" s="540" t="str">
        <f ca="1"/>
        <v>CM</v>
      </c>
      <c r="AC38" s="540" t="str">
        <f ca="1"/>
        <v>CM</v>
      </c>
      <c r="AD38" s="540" t="str">
        <f ca="1"/>
        <v>LM</v>
      </c>
      <c r="AE38" s="540" t="str">
        <f ca="1"/>
        <v>AM</v>
      </c>
      <c r="AF38" s="540" t="str">
        <f ca="1"/>
        <v>AM</v>
      </c>
      <c r="AG38" s="540" t="str">
        <f ca="1"/>
        <v>AM</v>
      </c>
      <c r="AH38" s="540" t="str">
        <f ca="1"/>
        <v>RW</v>
      </c>
      <c r="AI38" s="540" t="str">
        <f ca="1"/>
        <v>CF</v>
      </c>
      <c r="AJ38" s="540" t="str">
        <f ca="1"/>
        <v>CF</v>
      </c>
      <c r="AK38" s="540" t="str">
        <f ca="1"/>
        <v>M</v>
      </c>
      <c r="AL38" s="540" t="str">
        <f ca="1"/>
        <v>M</v>
      </c>
      <c r="AM38" s="540" t="str">
        <f ca="1"/>
        <v>M</v>
      </c>
      <c r="AN38" s="540">
        <f ca="1"/>
        <v>0</v>
      </c>
      <c r="AO38" s="540" t="str">
        <f ca="1"/>
        <v>LW</v>
      </c>
      <c r="AP38" s="540" t="str">
        <f ca="1"/>
        <v>LW</v>
      </c>
      <c r="AQ38" s="540" t="str">
        <f ca="1"/>
        <v>SS</v>
      </c>
      <c r="AR38" s="540" t="str">
        <f ca="1"/>
        <v>RW</v>
      </c>
      <c r="AS38" s="540">
        <f ca="1"/>
        <v>0</v>
      </c>
      <c r="AT38" s="540">
        <f ca="1"/>
        <v>0</v>
      </c>
      <c r="AU38" s="540">
        <f ca="1"/>
        <v>0</v>
      </c>
      <c r="AV38" s="540">
        <f ca="1"/>
        <v>0</v>
      </c>
      <c r="AW38" s="540">
        <f ca="1"/>
        <v>0</v>
      </c>
      <c r="AX38" s="540">
        <f ca="1"/>
        <v>0</v>
      </c>
      <c r="AY38" s="540">
        <f ca="1"/>
        <v>0</v>
      </c>
      <c r="AZ38" s="540">
        <f ca="1"/>
        <v>0</v>
      </c>
      <c r="BA38" s="540">
        <f ca="1"/>
        <v>0</v>
      </c>
      <c r="BB38" s="540">
        <f ca="1"/>
        <v>0</v>
      </c>
      <c r="BC38" s="540">
        <f ca="1"/>
        <v>0</v>
      </c>
      <c r="BD38" s="540">
        <f ca="1"/>
        <v>0</v>
      </c>
      <c r="BE38" s="540">
        <f ca="1"/>
        <v>0</v>
      </c>
      <c r="BF38" s="540">
        <f ca="1"/>
        <v>0</v>
      </c>
      <c r="BG38" s="540">
        <f ca="1"/>
        <v>0</v>
      </c>
      <c r="BH38" s="540">
        <f ca="1"/>
        <v>0</v>
      </c>
      <c r="BI38" s="540">
        <f ca="1"/>
        <v>0</v>
      </c>
      <c r="BJ38" s="540">
        <f ca="1"/>
        <v>0</v>
      </c>
      <c r="BK38" s="540">
        <f ca="1"/>
        <v>0</v>
      </c>
      <c r="BL38" s="540">
        <f ca="1"/>
        <v>0</v>
      </c>
      <c r="BM38" s="540">
        <f ca="1"/>
        <v>0</v>
      </c>
      <c r="BN38" s="540">
        <f ca="1"/>
        <v>0</v>
      </c>
      <c r="BO38" s="540">
        <f ca="1"/>
        <v>0</v>
      </c>
      <c r="BP38" s="540">
        <f ca="1"/>
        <v>0</v>
      </c>
      <c r="BQ38" s="540">
        <f ca="1"/>
        <v>0</v>
      </c>
      <c r="BR38" s="540">
        <f ca="1"/>
        <v>0</v>
      </c>
      <c r="BS38" s="540">
        <f ca="1"/>
        <v>0</v>
      </c>
      <c r="BT38" s="540" t="e">
        <f ca="1"/>
        <v>#N/A</v>
      </c>
      <c r="BU38" s="540" t="e">
        <f ca="1"/>
        <v>#N/A</v>
      </c>
      <c r="BV38" s="540" t="e">
        <f ca="1"/>
        <v>#N/A</v>
      </c>
      <c r="BW38" s="540" t="e">
        <f ca="1"/>
        <v>#N/A</v>
      </c>
      <c r="BX38" s="540" t="e">
        <f ca="1"/>
        <v>#N/A</v>
      </c>
      <c r="BY38" s="540" t="e">
        <f ca="1"/>
        <v>#N/A</v>
      </c>
      <c r="BZ38" s="540" t="e">
        <f ca="1"/>
        <v>#N/A</v>
      </c>
      <c r="CA38" s="540" t="e">
        <f ca="1"/>
        <v>#N/A</v>
      </c>
      <c r="CB38" s="540" t="e">
        <f ca="1"/>
        <v>#N/A</v>
      </c>
      <c r="CC38" s="540" t="e">
        <f ca="1"/>
        <v>#N/A</v>
      </c>
    </row>
    <row r="39" spans="1:81">
      <c r="A39" s="541" t="str">
        <f>A37&amp;" Position"</f>
        <v>Tokyo Position</v>
      </c>
      <c r="B39" s="540" t="str">
        <f ca="1"/>
        <v>Goal Check</v>
      </c>
      <c r="C39" s="540" t="str">
        <f ca="1"/>
        <v>Sub Up-Down</v>
      </c>
      <c r="D39" s="540" t="str">
        <f ca="1"/>
        <v>PlayerCount</v>
      </c>
      <c r="E39" s="540" t="str">
        <f ca="1"/>
        <v>Akihiro HAYASHI</v>
      </c>
      <c r="F39" s="540" t="str">
        <f ca="1"/>
        <v>Yuichi MARUYAMA</v>
      </c>
      <c r="G39" s="540" t="str">
        <f ca="1"/>
        <v>JANG Hyun Soo</v>
      </c>
      <c r="H39" s="540" t="str">
        <f ca="1"/>
        <v>Yuhei TOKUNAGA</v>
      </c>
      <c r="I39" s="540" t="str">
        <f ca="1"/>
        <v>Kosuke OTA</v>
      </c>
      <c r="J39" s="540" t="str">
        <f ca="1"/>
        <v>Sei MUROYA</v>
      </c>
      <c r="K39" s="540" t="str">
        <f ca="1"/>
        <v>Kento HASHIMOTO</v>
      </c>
      <c r="L39" s="540" t="str">
        <f ca="1"/>
        <v>Yojiro TAKAHAGI</v>
      </c>
      <c r="M39" s="540" t="str">
        <f ca="1"/>
        <v>Keigo HIGASHI</v>
      </c>
      <c r="N39" s="540" t="str">
        <f ca="1"/>
        <v>Kensuke NAGAI</v>
      </c>
      <c r="O39" s="540" t="str">
        <f ca="1"/>
        <v>Yoshito OKUBO</v>
      </c>
      <c r="P39" s="540">
        <f ca="1"/>
        <v>0</v>
      </c>
      <c r="Q39" s="540" t="str">
        <f ca="1"/>
        <v>Takuo OKUBO</v>
      </c>
      <c r="R39" s="540" t="str">
        <f ca="1"/>
        <v>Riku HIROSUE</v>
      </c>
      <c r="S39" s="540" t="str">
        <f ca="1"/>
        <v>Go HATANO</v>
      </c>
      <c r="T39" s="540" t="str">
        <f ca="1"/>
        <v>Masato MORISHIGE</v>
      </c>
      <c r="U39" s="540" t="str">
        <f ca="1"/>
        <v>Kazunori YOSHIMOTO</v>
      </c>
      <c r="V39" s="540" t="str">
        <f ca="1"/>
        <v>Makoto OKAZAKI</v>
      </c>
      <c r="W39" s="540" t="str">
        <f ca="1"/>
        <v>Masayuki YAMADA</v>
      </c>
      <c r="X39" s="540" t="str">
        <f ca="1"/>
        <v>Ryoya OGAWA</v>
      </c>
      <c r="Y39" s="540" t="str">
        <f ca="1"/>
        <v>Takahiro YANAGI</v>
      </c>
      <c r="Z39" s="540" t="str">
        <f ca="1"/>
        <v>Takuji YONEMOTO</v>
      </c>
      <c r="AA39" s="540" t="str">
        <f ca="1"/>
        <v>Yohei KAJIYAMA</v>
      </c>
      <c r="AB39" s="540" t="str">
        <f ca="1"/>
        <v>Sotan TANABE</v>
      </c>
      <c r="AC39" s="540" t="str">
        <f ca="1"/>
        <v>Yoshitake SUZUKI</v>
      </c>
      <c r="AD39" s="540" t="str">
        <f ca="1"/>
        <v>Takuya UCHIDA</v>
      </c>
      <c r="AE39" s="540" t="str">
        <f ca="1"/>
        <v>Tasuku HIRAOKA</v>
      </c>
      <c r="AF39" s="540" t="str">
        <f ca="1"/>
        <v>YU Insoo</v>
      </c>
      <c r="AG39" s="540" t="str">
        <f ca="1"/>
        <v>Wataru SASAKI</v>
      </c>
      <c r="AH39" s="540" t="str">
        <f ca="1"/>
        <v>Naohiro ISHIKAWA</v>
      </c>
      <c r="AI39" s="540" t="str">
        <f ca="1"/>
        <v>PETER UTAKA</v>
      </c>
      <c r="AJ39" s="540" t="str">
        <f ca="1"/>
        <v>Ryoichi MAEDA</v>
      </c>
      <c r="AK39" s="540" t="str">
        <f ca="1"/>
        <v>Lipe Veloso</v>
      </c>
      <c r="AL39" s="540" t="str">
        <f ca="1"/>
        <v>Kubo Jiyun</v>
      </c>
      <c r="AM39" s="540" t="str">
        <f ca="1"/>
        <v>Rei Hirakawa</v>
      </c>
      <c r="AN39" s="540">
        <f ca="1"/>
        <v>0</v>
      </c>
      <c r="AO39" s="540" t="str">
        <f ca="1"/>
        <v>Shoya NAKAJIMA</v>
      </c>
      <c r="AP39" s="540" t="str">
        <f ca="1"/>
        <v>Hiroki KAWANO</v>
      </c>
      <c r="AQ39" s="540" t="str">
        <f ca="1"/>
        <v>Takuma ABE</v>
      </c>
      <c r="AR39" s="540" t="str">
        <f ca="1"/>
        <v>Nathan Burns</v>
      </c>
      <c r="AS39" s="540">
        <f ca="1"/>
        <v>0</v>
      </c>
      <c r="AT39" s="540">
        <f ca="1"/>
        <v>0</v>
      </c>
      <c r="AU39" s="540">
        <f ca="1"/>
        <v>0</v>
      </c>
      <c r="AV39" s="540">
        <f ca="1"/>
        <v>0</v>
      </c>
      <c r="AW39" s="540">
        <f ca="1"/>
        <v>0</v>
      </c>
      <c r="AX39" s="540">
        <f ca="1"/>
        <v>0</v>
      </c>
      <c r="AY39" s="540">
        <f ca="1"/>
        <v>0</v>
      </c>
      <c r="AZ39" s="540">
        <f ca="1"/>
        <v>0</v>
      </c>
      <c r="BA39" s="540">
        <f ca="1"/>
        <v>0</v>
      </c>
      <c r="BB39" s="540">
        <f ca="1"/>
        <v>0</v>
      </c>
      <c r="BC39" s="540">
        <f ca="1"/>
        <v>0</v>
      </c>
      <c r="BD39" s="540">
        <f ca="1"/>
        <v>0</v>
      </c>
      <c r="BE39" s="540">
        <f ca="1"/>
        <v>0</v>
      </c>
      <c r="BF39" s="540">
        <f ca="1"/>
        <v>0</v>
      </c>
      <c r="BG39" s="540">
        <f ca="1"/>
        <v>0</v>
      </c>
      <c r="BH39" s="540">
        <f ca="1"/>
        <v>0</v>
      </c>
      <c r="BI39" s="540">
        <f ca="1"/>
        <v>0</v>
      </c>
      <c r="BJ39" s="540">
        <f ca="1"/>
        <v>0</v>
      </c>
      <c r="BK39" s="540">
        <f ca="1"/>
        <v>0</v>
      </c>
      <c r="BL39" s="540">
        <f ca="1"/>
        <v>0</v>
      </c>
      <c r="BM39" s="540">
        <f ca="1"/>
        <v>0</v>
      </c>
      <c r="BN39" s="540">
        <f ca="1"/>
        <v>0</v>
      </c>
      <c r="BO39" s="540">
        <f ca="1"/>
        <v>0</v>
      </c>
      <c r="BP39" s="540">
        <f ca="1"/>
        <v>0</v>
      </c>
      <c r="BQ39" s="540">
        <f ca="1"/>
        <v>0</v>
      </c>
      <c r="BR39" s="540">
        <f ca="1"/>
        <v>0</v>
      </c>
      <c r="BS39" s="540">
        <f ca="1"/>
        <v>0</v>
      </c>
      <c r="BT39" s="540" t="e">
        <f ca="1"/>
        <v>#N/A</v>
      </c>
      <c r="BU39" s="540" t="e">
        <f ca="1"/>
        <v>#N/A</v>
      </c>
      <c r="BV39" s="540" t="e">
        <f ca="1"/>
        <v>#N/A</v>
      </c>
      <c r="BW39" s="540" t="e">
        <f ca="1"/>
        <v>#N/A</v>
      </c>
      <c r="BX39" s="540" t="e">
        <f ca="1"/>
        <v>#N/A</v>
      </c>
      <c r="BY39" s="540" t="e">
        <f ca="1"/>
        <v>#N/A</v>
      </c>
      <c r="BZ39" s="540" t="e">
        <f ca="1"/>
        <v>#N/A</v>
      </c>
      <c r="CA39" s="540" t="e">
        <f ca="1"/>
        <v>#N/A</v>
      </c>
      <c r="CB39" s="540" t="e">
        <f ca="1"/>
        <v>#N/A</v>
      </c>
      <c r="CC39" s="540" t="e">
        <f ca="1"/>
        <v>#N/A</v>
      </c>
    </row>
    <row r="40" spans="1:81">
      <c r="A40" s="535" t="str">
        <f>helper!CM42</f>
        <v>Urawa Reds</v>
      </c>
      <c r="B40" s="540" t="e">
        <f t="array" aca="1" ref="B40:CC42" ca="1">INDIRECT("'"&amp;A40&amp;"'!AJ18:DA20")</f>
        <v>#REF!</v>
      </c>
      <c r="C40" s="540" t="e">
        <f ca="1"/>
        <v>#REF!</v>
      </c>
      <c r="D40" s="540" t="e">
        <f ca="1"/>
        <v>#REF!</v>
      </c>
      <c r="E40" s="540" t="e">
        <f ca="1"/>
        <v>#REF!</v>
      </c>
      <c r="F40" s="540" t="e">
        <f ca="1"/>
        <v>#REF!</v>
      </c>
      <c r="G40" s="540" t="e">
        <f ca="1"/>
        <v>#REF!</v>
      </c>
      <c r="H40" s="540" t="e">
        <f ca="1"/>
        <v>#REF!</v>
      </c>
      <c r="I40" s="540" t="e">
        <f ca="1"/>
        <v>#REF!</v>
      </c>
      <c r="J40" s="540" t="e">
        <f ca="1"/>
        <v>#REF!</v>
      </c>
      <c r="K40" s="540" t="e">
        <f ca="1"/>
        <v>#REF!</v>
      </c>
      <c r="L40" s="540" t="e">
        <f ca="1"/>
        <v>#REF!</v>
      </c>
      <c r="M40" s="540" t="e">
        <f ca="1"/>
        <v>#REF!</v>
      </c>
      <c r="N40" s="540" t="e">
        <f ca="1"/>
        <v>#REF!</v>
      </c>
      <c r="O40" s="540" t="e">
        <f ca="1"/>
        <v>#REF!</v>
      </c>
      <c r="P40" s="540" t="e">
        <f ca="1"/>
        <v>#REF!</v>
      </c>
      <c r="Q40" s="540" t="e">
        <f ca="1"/>
        <v>#REF!</v>
      </c>
      <c r="R40" s="540" t="e">
        <f ca="1"/>
        <v>#REF!</v>
      </c>
      <c r="S40" s="540" t="e">
        <f ca="1"/>
        <v>#REF!</v>
      </c>
      <c r="T40" s="540" t="e">
        <f ca="1"/>
        <v>#REF!</v>
      </c>
      <c r="U40" s="540" t="e">
        <f ca="1"/>
        <v>#REF!</v>
      </c>
      <c r="V40" s="540" t="e">
        <f ca="1"/>
        <v>#REF!</v>
      </c>
      <c r="W40" s="540" t="e">
        <f ca="1"/>
        <v>#REF!</v>
      </c>
      <c r="X40" s="540" t="e">
        <f ca="1"/>
        <v>#REF!</v>
      </c>
      <c r="Y40" s="540" t="e">
        <f ca="1"/>
        <v>#REF!</v>
      </c>
      <c r="Z40" s="540" t="e">
        <f ca="1"/>
        <v>#REF!</v>
      </c>
      <c r="AA40" s="540" t="e">
        <f ca="1"/>
        <v>#REF!</v>
      </c>
      <c r="AB40" s="540" t="e">
        <f ca="1"/>
        <v>#REF!</v>
      </c>
      <c r="AC40" s="540" t="e">
        <f ca="1"/>
        <v>#REF!</v>
      </c>
      <c r="AD40" s="540" t="e">
        <f ca="1"/>
        <v>#REF!</v>
      </c>
      <c r="AE40" s="540" t="e">
        <f ca="1"/>
        <v>#REF!</v>
      </c>
      <c r="AF40" s="540" t="e">
        <f ca="1"/>
        <v>#REF!</v>
      </c>
      <c r="AG40" s="540" t="e">
        <f ca="1"/>
        <v>#REF!</v>
      </c>
      <c r="AH40" s="540" t="e">
        <f ca="1"/>
        <v>#REF!</v>
      </c>
      <c r="AI40" s="540" t="e">
        <f ca="1"/>
        <v>#REF!</v>
      </c>
      <c r="AJ40" s="540" t="e">
        <f ca="1"/>
        <v>#REF!</v>
      </c>
      <c r="AK40" s="540" t="e">
        <f ca="1"/>
        <v>#REF!</v>
      </c>
      <c r="AL40" s="540" t="e">
        <f ca="1"/>
        <v>#REF!</v>
      </c>
      <c r="AM40" s="540" t="e">
        <f ca="1"/>
        <v>#REF!</v>
      </c>
      <c r="AN40" s="540" t="e">
        <f ca="1"/>
        <v>#REF!</v>
      </c>
      <c r="AO40" s="540" t="e">
        <f ca="1"/>
        <v>#REF!</v>
      </c>
      <c r="AP40" s="540" t="e">
        <f ca="1"/>
        <v>#REF!</v>
      </c>
      <c r="AQ40" s="540" t="e">
        <f ca="1"/>
        <v>#REF!</v>
      </c>
      <c r="AR40" s="540" t="e">
        <f ca="1"/>
        <v>#REF!</v>
      </c>
      <c r="AS40" s="540" t="e">
        <f ca="1"/>
        <v>#REF!</v>
      </c>
      <c r="AT40" s="540" t="e">
        <f ca="1"/>
        <v>#REF!</v>
      </c>
      <c r="AU40" s="540" t="e">
        <f ca="1"/>
        <v>#REF!</v>
      </c>
      <c r="AV40" s="540" t="e">
        <f ca="1"/>
        <v>#REF!</v>
      </c>
      <c r="AW40" s="540" t="e">
        <f ca="1"/>
        <v>#REF!</v>
      </c>
      <c r="AX40" s="540" t="e">
        <f ca="1"/>
        <v>#REF!</v>
      </c>
      <c r="AY40" s="540" t="e">
        <f ca="1"/>
        <v>#REF!</v>
      </c>
      <c r="AZ40" s="540" t="e">
        <f ca="1"/>
        <v>#REF!</v>
      </c>
      <c r="BA40" s="540" t="e">
        <f ca="1"/>
        <v>#REF!</v>
      </c>
      <c r="BB40" s="540" t="e">
        <f ca="1"/>
        <v>#REF!</v>
      </c>
      <c r="BC40" s="540" t="e">
        <f ca="1"/>
        <v>#REF!</v>
      </c>
      <c r="BD40" s="540" t="e">
        <f ca="1"/>
        <v>#REF!</v>
      </c>
      <c r="BE40" s="540" t="e">
        <f ca="1"/>
        <v>#REF!</v>
      </c>
      <c r="BF40" s="540" t="e">
        <f ca="1"/>
        <v>#REF!</v>
      </c>
      <c r="BG40" s="540" t="e">
        <f ca="1"/>
        <v>#REF!</v>
      </c>
      <c r="BH40" s="540" t="e">
        <f ca="1"/>
        <v>#REF!</v>
      </c>
      <c r="BI40" s="540" t="e">
        <f ca="1"/>
        <v>#REF!</v>
      </c>
      <c r="BJ40" s="540" t="e">
        <f ca="1"/>
        <v>#REF!</v>
      </c>
      <c r="BK40" s="540" t="e">
        <f ca="1"/>
        <v>#REF!</v>
      </c>
      <c r="BL40" s="540" t="e">
        <f ca="1"/>
        <v>#REF!</v>
      </c>
      <c r="BM40" s="540" t="e">
        <f ca="1"/>
        <v>#REF!</v>
      </c>
      <c r="BN40" s="540" t="e">
        <f ca="1"/>
        <v>#REF!</v>
      </c>
      <c r="BO40" s="540" t="e">
        <f ca="1"/>
        <v>#REF!</v>
      </c>
      <c r="BP40" s="540" t="e">
        <f ca="1"/>
        <v>#REF!</v>
      </c>
      <c r="BQ40" s="540" t="e">
        <f ca="1"/>
        <v>#REF!</v>
      </c>
      <c r="BR40" s="540" t="e">
        <f ca="1"/>
        <v>#REF!</v>
      </c>
      <c r="BS40" s="540" t="e">
        <f ca="1"/>
        <v>#REF!</v>
      </c>
      <c r="BT40" s="540" t="e">
        <f ca="1"/>
        <v>#REF!</v>
      </c>
      <c r="BU40" s="540" t="e">
        <f ca="1"/>
        <v>#REF!</v>
      </c>
      <c r="BV40" s="540" t="e">
        <f ca="1"/>
        <v>#REF!</v>
      </c>
      <c r="BW40" s="540" t="e">
        <f ca="1"/>
        <v>#REF!</v>
      </c>
      <c r="BX40" s="540" t="e">
        <f ca="1"/>
        <v>#REF!</v>
      </c>
      <c r="BY40" s="540" t="e">
        <f ca="1"/>
        <v>#REF!</v>
      </c>
      <c r="BZ40" s="540" t="e">
        <f ca="1"/>
        <v>#REF!</v>
      </c>
      <c r="CA40" s="540" t="e">
        <f ca="1"/>
        <v>#REF!</v>
      </c>
      <c r="CB40" s="540" t="e">
        <f ca="1"/>
        <v>#REF!</v>
      </c>
      <c r="CC40" s="540" t="e">
        <f ca="1"/>
        <v>#REF!</v>
      </c>
    </row>
    <row r="41" spans="1:81">
      <c r="A41" s="541" t="str">
        <f>A40&amp;" num"</f>
        <v>Urawa Reds num</v>
      </c>
      <c r="B41" s="540" t="e">
        <f ca="1"/>
        <v>#REF!</v>
      </c>
      <c r="C41" s="540" t="e">
        <f ca="1"/>
        <v>#REF!</v>
      </c>
      <c r="D41" s="540" t="e">
        <f ca="1"/>
        <v>#REF!</v>
      </c>
      <c r="E41" s="540" t="e">
        <f ca="1"/>
        <v>#REF!</v>
      </c>
      <c r="F41" s="540" t="e">
        <f ca="1"/>
        <v>#REF!</v>
      </c>
      <c r="G41" s="540" t="e">
        <f ca="1"/>
        <v>#REF!</v>
      </c>
      <c r="H41" s="540" t="e">
        <f ca="1"/>
        <v>#REF!</v>
      </c>
      <c r="I41" s="540" t="e">
        <f ca="1"/>
        <v>#REF!</v>
      </c>
      <c r="J41" s="540" t="e">
        <f ca="1"/>
        <v>#REF!</v>
      </c>
      <c r="K41" s="540" t="e">
        <f ca="1"/>
        <v>#REF!</v>
      </c>
      <c r="L41" s="540" t="e">
        <f ca="1"/>
        <v>#REF!</v>
      </c>
      <c r="M41" s="540" t="e">
        <f ca="1"/>
        <v>#REF!</v>
      </c>
      <c r="N41" s="540" t="e">
        <f ca="1"/>
        <v>#REF!</v>
      </c>
      <c r="O41" s="540" t="e">
        <f ca="1"/>
        <v>#REF!</v>
      </c>
      <c r="P41" s="540" t="e">
        <f ca="1"/>
        <v>#REF!</v>
      </c>
      <c r="Q41" s="540" t="e">
        <f ca="1"/>
        <v>#REF!</v>
      </c>
      <c r="R41" s="540" t="e">
        <f ca="1"/>
        <v>#REF!</v>
      </c>
      <c r="S41" s="540" t="e">
        <f ca="1"/>
        <v>#REF!</v>
      </c>
      <c r="T41" s="540" t="e">
        <f ca="1"/>
        <v>#REF!</v>
      </c>
      <c r="U41" s="540" t="e">
        <f ca="1"/>
        <v>#REF!</v>
      </c>
      <c r="V41" s="540" t="e">
        <f ca="1"/>
        <v>#REF!</v>
      </c>
      <c r="W41" s="540" t="e">
        <f ca="1"/>
        <v>#REF!</v>
      </c>
      <c r="X41" s="540" t="e">
        <f ca="1"/>
        <v>#REF!</v>
      </c>
      <c r="Y41" s="540" t="e">
        <f ca="1"/>
        <v>#REF!</v>
      </c>
      <c r="Z41" s="540" t="e">
        <f ca="1"/>
        <v>#REF!</v>
      </c>
      <c r="AA41" s="540" t="e">
        <f ca="1"/>
        <v>#REF!</v>
      </c>
      <c r="AB41" s="540" t="e">
        <f ca="1"/>
        <v>#REF!</v>
      </c>
      <c r="AC41" s="540" t="e">
        <f ca="1"/>
        <v>#REF!</v>
      </c>
      <c r="AD41" s="540" t="e">
        <f ca="1"/>
        <v>#REF!</v>
      </c>
      <c r="AE41" s="540" t="e">
        <f ca="1"/>
        <v>#REF!</v>
      </c>
      <c r="AF41" s="540" t="e">
        <f ca="1"/>
        <v>#REF!</v>
      </c>
      <c r="AG41" s="540" t="e">
        <f ca="1"/>
        <v>#REF!</v>
      </c>
      <c r="AH41" s="540" t="e">
        <f ca="1"/>
        <v>#REF!</v>
      </c>
      <c r="AI41" s="540" t="e">
        <f ca="1"/>
        <v>#REF!</v>
      </c>
      <c r="AJ41" s="540" t="e">
        <f ca="1"/>
        <v>#REF!</v>
      </c>
      <c r="AK41" s="540" t="e">
        <f ca="1"/>
        <v>#REF!</v>
      </c>
      <c r="AL41" s="540" t="e">
        <f ca="1"/>
        <v>#REF!</v>
      </c>
      <c r="AM41" s="540" t="e">
        <f ca="1"/>
        <v>#REF!</v>
      </c>
      <c r="AN41" s="540" t="e">
        <f ca="1"/>
        <v>#REF!</v>
      </c>
      <c r="AO41" s="540" t="e">
        <f ca="1"/>
        <v>#REF!</v>
      </c>
      <c r="AP41" s="540" t="e">
        <f ca="1"/>
        <v>#REF!</v>
      </c>
      <c r="AQ41" s="540" t="e">
        <f ca="1"/>
        <v>#REF!</v>
      </c>
      <c r="AR41" s="540" t="e">
        <f ca="1"/>
        <v>#REF!</v>
      </c>
      <c r="AS41" s="540" t="e">
        <f ca="1"/>
        <v>#REF!</v>
      </c>
      <c r="AT41" s="540" t="e">
        <f ca="1"/>
        <v>#REF!</v>
      </c>
      <c r="AU41" s="540" t="e">
        <f ca="1"/>
        <v>#REF!</v>
      </c>
      <c r="AV41" s="540" t="e">
        <f ca="1"/>
        <v>#REF!</v>
      </c>
      <c r="AW41" s="540" t="e">
        <f ca="1"/>
        <v>#REF!</v>
      </c>
      <c r="AX41" s="540" t="e">
        <f ca="1"/>
        <v>#REF!</v>
      </c>
      <c r="AY41" s="540" t="e">
        <f ca="1"/>
        <v>#REF!</v>
      </c>
      <c r="AZ41" s="540" t="e">
        <f ca="1"/>
        <v>#REF!</v>
      </c>
      <c r="BA41" s="540" t="e">
        <f ca="1"/>
        <v>#REF!</v>
      </c>
      <c r="BB41" s="540" t="e">
        <f ca="1"/>
        <v>#REF!</v>
      </c>
      <c r="BC41" s="540" t="e">
        <f ca="1"/>
        <v>#REF!</v>
      </c>
      <c r="BD41" s="540" t="e">
        <f ca="1"/>
        <v>#REF!</v>
      </c>
      <c r="BE41" s="540" t="e">
        <f ca="1"/>
        <v>#REF!</v>
      </c>
      <c r="BF41" s="540" t="e">
        <f ca="1"/>
        <v>#REF!</v>
      </c>
      <c r="BG41" s="540" t="e">
        <f ca="1"/>
        <v>#REF!</v>
      </c>
      <c r="BH41" s="540" t="e">
        <f ca="1"/>
        <v>#REF!</v>
      </c>
      <c r="BI41" s="540" t="e">
        <f ca="1"/>
        <v>#REF!</v>
      </c>
      <c r="BJ41" s="540" t="e">
        <f ca="1"/>
        <v>#REF!</v>
      </c>
      <c r="BK41" s="540" t="e">
        <f ca="1"/>
        <v>#REF!</v>
      </c>
      <c r="BL41" s="540" t="e">
        <f ca="1"/>
        <v>#REF!</v>
      </c>
      <c r="BM41" s="540" t="e">
        <f ca="1"/>
        <v>#REF!</v>
      </c>
      <c r="BN41" s="540" t="e">
        <f ca="1"/>
        <v>#REF!</v>
      </c>
      <c r="BO41" s="540" t="e">
        <f ca="1"/>
        <v>#REF!</v>
      </c>
      <c r="BP41" s="540" t="e">
        <f ca="1"/>
        <v>#REF!</v>
      </c>
      <c r="BQ41" s="540" t="e">
        <f ca="1"/>
        <v>#REF!</v>
      </c>
      <c r="BR41" s="540" t="e">
        <f ca="1"/>
        <v>#REF!</v>
      </c>
      <c r="BS41" s="540" t="e">
        <f ca="1"/>
        <v>#REF!</v>
      </c>
      <c r="BT41" s="540" t="e">
        <f ca="1"/>
        <v>#REF!</v>
      </c>
      <c r="BU41" s="540" t="e">
        <f ca="1"/>
        <v>#REF!</v>
      </c>
      <c r="BV41" s="540" t="e">
        <f ca="1"/>
        <v>#REF!</v>
      </c>
      <c r="BW41" s="540" t="e">
        <f ca="1"/>
        <v>#REF!</v>
      </c>
      <c r="BX41" s="540" t="e">
        <f ca="1"/>
        <v>#REF!</v>
      </c>
      <c r="BY41" s="540" t="e">
        <f ca="1"/>
        <v>#REF!</v>
      </c>
      <c r="BZ41" s="540" t="e">
        <f ca="1"/>
        <v>#REF!</v>
      </c>
      <c r="CA41" s="540" t="e">
        <f ca="1"/>
        <v>#REF!</v>
      </c>
      <c r="CB41" s="540" t="e">
        <f ca="1"/>
        <v>#REF!</v>
      </c>
      <c r="CC41" s="540" t="e">
        <f ca="1"/>
        <v>#REF!</v>
      </c>
    </row>
    <row r="42" spans="1:81">
      <c r="A42" s="541" t="str">
        <f>A40&amp;" Position"</f>
        <v>Urawa Reds Position</v>
      </c>
      <c r="B42" s="540" t="e">
        <f ca="1"/>
        <v>#REF!</v>
      </c>
      <c r="C42" s="540" t="e">
        <f ca="1"/>
        <v>#REF!</v>
      </c>
      <c r="D42" s="540" t="e">
        <f ca="1"/>
        <v>#REF!</v>
      </c>
      <c r="E42" s="540" t="e">
        <f ca="1"/>
        <v>#REF!</v>
      </c>
      <c r="F42" s="540" t="e">
        <f ca="1"/>
        <v>#REF!</v>
      </c>
      <c r="G42" s="540" t="e">
        <f ca="1"/>
        <v>#REF!</v>
      </c>
      <c r="H42" s="540" t="e">
        <f ca="1"/>
        <v>#REF!</v>
      </c>
      <c r="I42" s="540" t="e">
        <f ca="1"/>
        <v>#REF!</v>
      </c>
      <c r="J42" s="540" t="e">
        <f ca="1"/>
        <v>#REF!</v>
      </c>
      <c r="K42" s="540" t="e">
        <f ca="1"/>
        <v>#REF!</v>
      </c>
      <c r="L42" s="540" t="e">
        <f ca="1"/>
        <v>#REF!</v>
      </c>
      <c r="M42" s="540" t="e">
        <f ca="1"/>
        <v>#REF!</v>
      </c>
      <c r="N42" s="540" t="e">
        <f ca="1"/>
        <v>#REF!</v>
      </c>
      <c r="O42" s="540" t="e">
        <f ca="1"/>
        <v>#REF!</v>
      </c>
      <c r="P42" s="540" t="e">
        <f ca="1"/>
        <v>#REF!</v>
      </c>
      <c r="Q42" s="540" t="e">
        <f ca="1"/>
        <v>#REF!</v>
      </c>
      <c r="R42" s="540" t="e">
        <f ca="1"/>
        <v>#REF!</v>
      </c>
      <c r="S42" s="540" t="e">
        <f ca="1"/>
        <v>#REF!</v>
      </c>
      <c r="T42" s="540" t="e">
        <f ca="1"/>
        <v>#REF!</v>
      </c>
      <c r="U42" s="540" t="e">
        <f ca="1"/>
        <v>#REF!</v>
      </c>
      <c r="V42" s="540" t="e">
        <f ca="1"/>
        <v>#REF!</v>
      </c>
      <c r="W42" s="540" t="e">
        <f ca="1"/>
        <v>#REF!</v>
      </c>
      <c r="X42" s="540" t="e">
        <f ca="1"/>
        <v>#REF!</v>
      </c>
      <c r="Y42" s="540" t="e">
        <f ca="1"/>
        <v>#REF!</v>
      </c>
      <c r="Z42" s="540" t="e">
        <f ca="1"/>
        <v>#REF!</v>
      </c>
      <c r="AA42" s="540" t="e">
        <f ca="1"/>
        <v>#REF!</v>
      </c>
      <c r="AB42" s="540" t="e">
        <f ca="1"/>
        <v>#REF!</v>
      </c>
      <c r="AC42" s="540" t="e">
        <f ca="1"/>
        <v>#REF!</v>
      </c>
      <c r="AD42" s="540" t="e">
        <f ca="1"/>
        <v>#REF!</v>
      </c>
      <c r="AE42" s="540" t="e">
        <f ca="1"/>
        <v>#REF!</v>
      </c>
      <c r="AF42" s="540" t="e">
        <f ca="1"/>
        <v>#REF!</v>
      </c>
      <c r="AG42" s="540" t="e">
        <f ca="1"/>
        <v>#REF!</v>
      </c>
      <c r="AH42" s="540" t="e">
        <f ca="1"/>
        <v>#REF!</v>
      </c>
      <c r="AI42" s="540" t="e">
        <f ca="1"/>
        <v>#REF!</v>
      </c>
      <c r="AJ42" s="540" t="e">
        <f ca="1"/>
        <v>#REF!</v>
      </c>
      <c r="AK42" s="540" t="e">
        <f ca="1"/>
        <v>#REF!</v>
      </c>
      <c r="AL42" s="540" t="e">
        <f ca="1"/>
        <v>#REF!</v>
      </c>
      <c r="AM42" s="540" t="e">
        <f ca="1"/>
        <v>#REF!</v>
      </c>
      <c r="AN42" s="540" t="e">
        <f ca="1"/>
        <v>#REF!</v>
      </c>
      <c r="AO42" s="540" t="e">
        <f ca="1"/>
        <v>#REF!</v>
      </c>
      <c r="AP42" s="540" t="e">
        <f ca="1"/>
        <v>#REF!</v>
      </c>
      <c r="AQ42" s="540" t="e">
        <f ca="1"/>
        <v>#REF!</v>
      </c>
      <c r="AR42" s="540" t="e">
        <f ca="1"/>
        <v>#REF!</v>
      </c>
      <c r="AS42" s="540" t="e">
        <f ca="1"/>
        <v>#REF!</v>
      </c>
      <c r="AT42" s="540" t="e">
        <f ca="1"/>
        <v>#REF!</v>
      </c>
      <c r="AU42" s="540" t="e">
        <f ca="1"/>
        <v>#REF!</v>
      </c>
      <c r="AV42" s="540" t="e">
        <f ca="1"/>
        <v>#REF!</v>
      </c>
      <c r="AW42" s="540" t="e">
        <f ca="1"/>
        <v>#REF!</v>
      </c>
      <c r="AX42" s="540" t="e">
        <f ca="1"/>
        <v>#REF!</v>
      </c>
      <c r="AY42" s="540" t="e">
        <f ca="1"/>
        <v>#REF!</v>
      </c>
      <c r="AZ42" s="540" t="e">
        <f ca="1"/>
        <v>#REF!</v>
      </c>
      <c r="BA42" s="540" t="e">
        <f ca="1"/>
        <v>#REF!</v>
      </c>
      <c r="BB42" s="540" t="e">
        <f ca="1"/>
        <v>#REF!</v>
      </c>
      <c r="BC42" s="540" t="e">
        <f ca="1"/>
        <v>#REF!</v>
      </c>
      <c r="BD42" s="540" t="e">
        <f ca="1"/>
        <v>#REF!</v>
      </c>
      <c r="BE42" s="540" t="e">
        <f ca="1"/>
        <v>#REF!</v>
      </c>
      <c r="BF42" s="540" t="e">
        <f ca="1"/>
        <v>#REF!</v>
      </c>
      <c r="BG42" s="540" t="e">
        <f ca="1"/>
        <v>#REF!</v>
      </c>
      <c r="BH42" s="540" t="e">
        <f ca="1"/>
        <v>#REF!</v>
      </c>
      <c r="BI42" s="540" t="e">
        <f ca="1"/>
        <v>#REF!</v>
      </c>
      <c r="BJ42" s="540" t="e">
        <f ca="1"/>
        <v>#REF!</v>
      </c>
      <c r="BK42" s="540" t="e">
        <f ca="1"/>
        <v>#REF!</v>
      </c>
      <c r="BL42" s="540" t="e">
        <f ca="1"/>
        <v>#REF!</v>
      </c>
      <c r="BM42" s="540" t="e">
        <f ca="1"/>
        <v>#REF!</v>
      </c>
      <c r="BN42" s="540" t="e">
        <f ca="1"/>
        <v>#REF!</v>
      </c>
      <c r="BO42" s="540" t="e">
        <f ca="1"/>
        <v>#REF!</v>
      </c>
      <c r="BP42" s="540" t="e">
        <f ca="1"/>
        <v>#REF!</v>
      </c>
      <c r="BQ42" s="540" t="e">
        <f ca="1"/>
        <v>#REF!</v>
      </c>
      <c r="BR42" s="540" t="e">
        <f ca="1"/>
        <v>#REF!</v>
      </c>
      <c r="BS42" s="540" t="e">
        <f ca="1"/>
        <v>#REF!</v>
      </c>
      <c r="BT42" s="540" t="e">
        <f ca="1"/>
        <v>#REF!</v>
      </c>
      <c r="BU42" s="540" t="e">
        <f ca="1"/>
        <v>#REF!</v>
      </c>
      <c r="BV42" s="540" t="e">
        <f ca="1"/>
        <v>#REF!</v>
      </c>
      <c r="BW42" s="540" t="e">
        <f ca="1"/>
        <v>#REF!</v>
      </c>
      <c r="BX42" s="540" t="e">
        <f ca="1"/>
        <v>#REF!</v>
      </c>
      <c r="BY42" s="540" t="e">
        <f ca="1"/>
        <v>#REF!</v>
      </c>
      <c r="BZ42" s="540" t="e">
        <f ca="1"/>
        <v>#REF!</v>
      </c>
      <c r="CA42" s="540" t="e">
        <f ca="1"/>
        <v>#REF!</v>
      </c>
      <c r="CB42" s="540" t="e">
        <f ca="1"/>
        <v>#REF!</v>
      </c>
      <c r="CC42" s="540" t="e">
        <f ca="1"/>
        <v>#REF!</v>
      </c>
    </row>
    <row r="43" spans="1:81">
      <c r="A43" s="535" t="str">
        <f>helper!CM43</f>
        <v>Vegalta Sendai</v>
      </c>
      <c r="B43" s="540" t="e">
        <f t="array" aca="1" ref="B43:CC45" ca="1">INDIRECT("'"&amp;A43&amp;"'!AJ18:DA20")</f>
        <v>#REF!</v>
      </c>
      <c r="C43" s="540" t="e">
        <f ca="1"/>
        <v>#REF!</v>
      </c>
      <c r="D43" s="540" t="e">
        <f ca="1"/>
        <v>#REF!</v>
      </c>
      <c r="E43" s="540" t="e">
        <f ca="1"/>
        <v>#REF!</v>
      </c>
      <c r="F43" s="540" t="e">
        <f ca="1"/>
        <v>#REF!</v>
      </c>
      <c r="G43" s="540" t="e">
        <f ca="1"/>
        <v>#REF!</v>
      </c>
      <c r="H43" s="540" t="e">
        <f ca="1"/>
        <v>#REF!</v>
      </c>
      <c r="I43" s="540" t="e">
        <f ca="1"/>
        <v>#REF!</v>
      </c>
      <c r="J43" s="540" t="e">
        <f ca="1"/>
        <v>#REF!</v>
      </c>
      <c r="K43" s="540" t="e">
        <f ca="1"/>
        <v>#REF!</v>
      </c>
      <c r="L43" s="540" t="e">
        <f ca="1"/>
        <v>#REF!</v>
      </c>
      <c r="M43" s="540" t="e">
        <f ca="1"/>
        <v>#REF!</v>
      </c>
      <c r="N43" s="540" t="e">
        <f ca="1"/>
        <v>#REF!</v>
      </c>
      <c r="O43" s="540" t="e">
        <f ca="1"/>
        <v>#REF!</v>
      </c>
      <c r="P43" s="540" t="e">
        <f ca="1"/>
        <v>#REF!</v>
      </c>
      <c r="Q43" s="540" t="e">
        <f ca="1"/>
        <v>#REF!</v>
      </c>
      <c r="R43" s="540" t="e">
        <f ca="1"/>
        <v>#REF!</v>
      </c>
      <c r="S43" s="540" t="e">
        <f ca="1"/>
        <v>#REF!</v>
      </c>
      <c r="T43" s="540" t="e">
        <f ca="1"/>
        <v>#REF!</v>
      </c>
      <c r="U43" s="540" t="e">
        <f ca="1"/>
        <v>#REF!</v>
      </c>
      <c r="V43" s="540" t="e">
        <f ca="1"/>
        <v>#REF!</v>
      </c>
      <c r="W43" s="540" t="e">
        <f ca="1"/>
        <v>#REF!</v>
      </c>
      <c r="X43" s="540" t="e">
        <f ca="1"/>
        <v>#REF!</v>
      </c>
      <c r="Y43" s="540" t="e">
        <f ca="1"/>
        <v>#REF!</v>
      </c>
      <c r="Z43" s="540" t="e">
        <f ca="1"/>
        <v>#REF!</v>
      </c>
      <c r="AA43" s="540" t="e">
        <f ca="1"/>
        <v>#REF!</v>
      </c>
      <c r="AB43" s="540" t="e">
        <f ca="1"/>
        <v>#REF!</v>
      </c>
      <c r="AC43" s="540" t="e">
        <f ca="1"/>
        <v>#REF!</v>
      </c>
      <c r="AD43" s="540" t="e">
        <f ca="1"/>
        <v>#REF!</v>
      </c>
      <c r="AE43" s="540" t="e">
        <f ca="1"/>
        <v>#REF!</v>
      </c>
      <c r="AF43" s="540" t="e">
        <f ca="1"/>
        <v>#REF!</v>
      </c>
      <c r="AG43" s="540" t="e">
        <f ca="1"/>
        <v>#REF!</v>
      </c>
      <c r="AH43" s="540" t="e">
        <f ca="1"/>
        <v>#REF!</v>
      </c>
      <c r="AI43" s="540" t="e">
        <f ca="1"/>
        <v>#REF!</v>
      </c>
      <c r="AJ43" s="540" t="e">
        <f ca="1"/>
        <v>#REF!</v>
      </c>
      <c r="AK43" s="540" t="e">
        <f ca="1"/>
        <v>#REF!</v>
      </c>
      <c r="AL43" s="540" t="e">
        <f ca="1"/>
        <v>#REF!</v>
      </c>
      <c r="AM43" s="540" t="e">
        <f ca="1"/>
        <v>#REF!</v>
      </c>
      <c r="AN43" s="540" t="e">
        <f ca="1"/>
        <v>#REF!</v>
      </c>
      <c r="AO43" s="540" t="e">
        <f ca="1"/>
        <v>#REF!</v>
      </c>
      <c r="AP43" s="540" t="e">
        <f ca="1"/>
        <v>#REF!</v>
      </c>
      <c r="AQ43" s="540" t="e">
        <f ca="1"/>
        <v>#REF!</v>
      </c>
      <c r="AR43" s="540" t="e">
        <f ca="1"/>
        <v>#REF!</v>
      </c>
      <c r="AS43" s="540" t="e">
        <f ca="1"/>
        <v>#REF!</v>
      </c>
      <c r="AT43" s="540" t="e">
        <f ca="1"/>
        <v>#REF!</v>
      </c>
      <c r="AU43" s="540" t="e">
        <f ca="1"/>
        <v>#REF!</v>
      </c>
      <c r="AV43" s="540" t="e">
        <f ca="1"/>
        <v>#REF!</v>
      </c>
      <c r="AW43" s="540" t="e">
        <f ca="1"/>
        <v>#REF!</v>
      </c>
      <c r="AX43" s="540" t="e">
        <f ca="1"/>
        <v>#REF!</v>
      </c>
      <c r="AY43" s="540" t="e">
        <f ca="1"/>
        <v>#REF!</v>
      </c>
      <c r="AZ43" s="540" t="e">
        <f ca="1"/>
        <v>#REF!</v>
      </c>
      <c r="BA43" s="540" t="e">
        <f ca="1"/>
        <v>#REF!</v>
      </c>
      <c r="BB43" s="540" t="e">
        <f ca="1"/>
        <v>#REF!</v>
      </c>
      <c r="BC43" s="540" t="e">
        <f ca="1"/>
        <v>#REF!</v>
      </c>
      <c r="BD43" s="540" t="e">
        <f ca="1"/>
        <v>#REF!</v>
      </c>
      <c r="BE43" s="540" t="e">
        <f ca="1"/>
        <v>#REF!</v>
      </c>
      <c r="BF43" s="540" t="e">
        <f ca="1"/>
        <v>#REF!</v>
      </c>
      <c r="BG43" s="540" t="e">
        <f ca="1"/>
        <v>#REF!</v>
      </c>
      <c r="BH43" s="540" t="e">
        <f ca="1"/>
        <v>#REF!</v>
      </c>
      <c r="BI43" s="540" t="e">
        <f ca="1"/>
        <v>#REF!</v>
      </c>
      <c r="BJ43" s="540" t="e">
        <f ca="1"/>
        <v>#REF!</v>
      </c>
      <c r="BK43" s="540" t="e">
        <f ca="1"/>
        <v>#REF!</v>
      </c>
      <c r="BL43" s="540" t="e">
        <f ca="1"/>
        <v>#REF!</v>
      </c>
      <c r="BM43" s="540" t="e">
        <f ca="1"/>
        <v>#REF!</v>
      </c>
      <c r="BN43" s="540" t="e">
        <f ca="1"/>
        <v>#REF!</v>
      </c>
      <c r="BO43" s="540" t="e">
        <f ca="1"/>
        <v>#REF!</v>
      </c>
      <c r="BP43" s="540" t="e">
        <f ca="1"/>
        <v>#REF!</v>
      </c>
      <c r="BQ43" s="540" t="e">
        <f ca="1"/>
        <v>#REF!</v>
      </c>
      <c r="BR43" s="540" t="e">
        <f ca="1"/>
        <v>#REF!</v>
      </c>
      <c r="BS43" s="540" t="e">
        <f ca="1"/>
        <v>#REF!</v>
      </c>
      <c r="BT43" s="540" t="e">
        <f ca="1"/>
        <v>#REF!</v>
      </c>
      <c r="BU43" s="540" t="e">
        <f ca="1"/>
        <v>#REF!</v>
      </c>
      <c r="BV43" s="540" t="e">
        <f ca="1"/>
        <v>#REF!</v>
      </c>
      <c r="BW43" s="540" t="e">
        <f ca="1"/>
        <v>#REF!</v>
      </c>
      <c r="BX43" s="540" t="e">
        <f ca="1"/>
        <v>#REF!</v>
      </c>
      <c r="BY43" s="540" t="e">
        <f ca="1"/>
        <v>#REF!</v>
      </c>
      <c r="BZ43" s="540" t="e">
        <f ca="1"/>
        <v>#REF!</v>
      </c>
      <c r="CA43" s="540" t="e">
        <f ca="1"/>
        <v>#REF!</v>
      </c>
      <c r="CB43" s="540" t="e">
        <f ca="1"/>
        <v>#REF!</v>
      </c>
      <c r="CC43" s="540" t="e">
        <f ca="1"/>
        <v>#REF!</v>
      </c>
    </row>
    <row r="44" spans="1:81">
      <c r="A44" s="541" t="str">
        <f>A43&amp;" num"</f>
        <v>Vegalta Sendai num</v>
      </c>
      <c r="B44" s="540" t="e">
        <f ca="1"/>
        <v>#REF!</v>
      </c>
      <c r="C44" s="540" t="e">
        <f ca="1"/>
        <v>#REF!</v>
      </c>
      <c r="D44" s="540" t="e">
        <f ca="1"/>
        <v>#REF!</v>
      </c>
      <c r="E44" s="540" t="e">
        <f ca="1"/>
        <v>#REF!</v>
      </c>
      <c r="F44" s="540" t="e">
        <f ca="1"/>
        <v>#REF!</v>
      </c>
      <c r="G44" s="540" t="e">
        <f ca="1"/>
        <v>#REF!</v>
      </c>
      <c r="H44" s="540" t="e">
        <f ca="1"/>
        <v>#REF!</v>
      </c>
      <c r="I44" s="540" t="e">
        <f ca="1"/>
        <v>#REF!</v>
      </c>
      <c r="J44" s="540" t="e">
        <f ca="1"/>
        <v>#REF!</v>
      </c>
      <c r="K44" s="540" t="e">
        <f ca="1"/>
        <v>#REF!</v>
      </c>
      <c r="L44" s="540" t="e">
        <f ca="1"/>
        <v>#REF!</v>
      </c>
      <c r="M44" s="540" t="e">
        <f ca="1"/>
        <v>#REF!</v>
      </c>
      <c r="N44" s="540" t="e">
        <f ca="1"/>
        <v>#REF!</v>
      </c>
      <c r="O44" s="540" t="e">
        <f ca="1"/>
        <v>#REF!</v>
      </c>
      <c r="P44" s="540" t="e">
        <f ca="1"/>
        <v>#REF!</v>
      </c>
      <c r="Q44" s="540" t="e">
        <f ca="1"/>
        <v>#REF!</v>
      </c>
      <c r="R44" s="540" t="e">
        <f ca="1"/>
        <v>#REF!</v>
      </c>
      <c r="S44" s="540" t="e">
        <f ca="1"/>
        <v>#REF!</v>
      </c>
      <c r="T44" s="540" t="e">
        <f ca="1"/>
        <v>#REF!</v>
      </c>
      <c r="U44" s="540" t="e">
        <f ca="1"/>
        <v>#REF!</v>
      </c>
      <c r="V44" s="540" t="e">
        <f ca="1"/>
        <v>#REF!</v>
      </c>
      <c r="W44" s="540" t="e">
        <f ca="1"/>
        <v>#REF!</v>
      </c>
      <c r="X44" s="540" t="e">
        <f ca="1"/>
        <v>#REF!</v>
      </c>
      <c r="Y44" s="540" t="e">
        <f ca="1"/>
        <v>#REF!</v>
      </c>
      <c r="Z44" s="540" t="e">
        <f ca="1"/>
        <v>#REF!</v>
      </c>
      <c r="AA44" s="540" t="e">
        <f ca="1"/>
        <v>#REF!</v>
      </c>
      <c r="AB44" s="540" t="e">
        <f ca="1"/>
        <v>#REF!</v>
      </c>
      <c r="AC44" s="540" t="e">
        <f ca="1"/>
        <v>#REF!</v>
      </c>
      <c r="AD44" s="540" t="e">
        <f ca="1"/>
        <v>#REF!</v>
      </c>
      <c r="AE44" s="540" t="e">
        <f ca="1"/>
        <v>#REF!</v>
      </c>
      <c r="AF44" s="540" t="e">
        <f ca="1"/>
        <v>#REF!</v>
      </c>
      <c r="AG44" s="540" t="e">
        <f ca="1"/>
        <v>#REF!</v>
      </c>
      <c r="AH44" s="540" t="e">
        <f ca="1"/>
        <v>#REF!</v>
      </c>
      <c r="AI44" s="540" t="e">
        <f ca="1"/>
        <v>#REF!</v>
      </c>
      <c r="AJ44" s="540" t="e">
        <f ca="1"/>
        <v>#REF!</v>
      </c>
      <c r="AK44" s="540" t="e">
        <f ca="1"/>
        <v>#REF!</v>
      </c>
      <c r="AL44" s="540" t="e">
        <f ca="1"/>
        <v>#REF!</v>
      </c>
      <c r="AM44" s="540" t="e">
        <f ca="1"/>
        <v>#REF!</v>
      </c>
      <c r="AN44" s="540" t="e">
        <f ca="1"/>
        <v>#REF!</v>
      </c>
      <c r="AO44" s="540" t="e">
        <f ca="1"/>
        <v>#REF!</v>
      </c>
      <c r="AP44" s="540" t="e">
        <f ca="1"/>
        <v>#REF!</v>
      </c>
      <c r="AQ44" s="540" t="e">
        <f ca="1"/>
        <v>#REF!</v>
      </c>
      <c r="AR44" s="540" t="e">
        <f ca="1"/>
        <v>#REF!</v>
      </c>
      <c r="AS44" s="540" t="e">
        <f ca="1"/>
        <v>#REF!</v>
      </c>
      <c r="AT44" s="540" t="e">
        <f ca="1"/>
        <v>#REF!</v>
      </c>
      <c r="AU44" s="540" t="e">
        <f ca="1"/>
        <v>#REF!</v>
      </c>
      <c r="AV44" s="540" t="e">
        <f ca="1"/>
        <v>#REF!</v>
      </c>
      <c r="AW44" s="540" t="e">
        <f ca="1"/>
        <v>#REF!</v>
      </c>
      <c r="AX44" s="540" t="e">
        <f ca="1"/>
        <v>#REF!</v>
      </c>
      <c r="AY44" s="540" t="e">
        <f ca="1"/>
        <v>#REF!</v>
      </c>
      <c r="AZ44" s="540" t="e">
        <f ca="1"/>
        <v>#REF!</v>
      </c>
      <c r="BA44" s="540" t="e">
        <f ca="1"/>
        <v>#REF!</v>
      </c>
      <c r="BB44" s="540" t="e">
        <f ca="1"/>
        <v>#REF!</v>
      </c>
      <c r="BC44" s="540" t="e">
        <f ca="1"/>
        <v>#REF!</v>
      </c>
      <c r="BD44" s="540" t="e">
        <f ca="1"/>
        <v>#REF!</v>
      </c>
      <c r="BE44" s="540" t="e">
        <f ca="1"/>
        <v>#REF!</v>
      </c>
      <c r="BF44" s="540" t="e">
        <f ca="1"/>
        <v>#REF!</v>
      </c>
      <c r="BG44" s="540" t="e">
        <f ca="1"/>
        <v>#REF!</v>
      </c>
      <c r="BH44" s="540" t="e">
        <f ca="1"/>
        <v>#REF!</v>
      </c>
      <c r="BI44" s="540" t="e">
        <f ca="1"/>
        <v>#REF!</v>
      </c>
      <c r="BJ44" s="540" t="e">
        <f ca="1"/>
        <v>#REF!</v>
      </c>
      <c r="BK44" s="540" t="e">
        <f ca="1"/>
        <v>#REF!</v>
      </c>
      <c r="BL44" s="540" t="e">
        <f ca="1"/>
        <v>#REF!</v>
      </c>
      <c r="BM44" s="540" t="e">
        <f ca="1"/>
        <v>#REF!</v>
      </c>
      <c r="BN44" s="540" t="e">
        <f ca="1"/>
        <v>#REF!</v>
      </c>
      <c r="BO44" s="540" t="e">
        <f ca="1"/>
        <v>#REF!</v>
      </c>
      <c r="BP44" s="540" t="e">
        <f ca="1"/>
        <v>#REF!</v>
      </c>
      <c r="BQ44" s="540" t="e">
        <f ca="1"/>
        <v>#REF!</v>
      </c>
      <c r="BR44" s="540" t="e">
        <f ca="1"/>
        <v>#REF!</v>
      </c>
      <c r="BS44" s="540" t="e">
        <f ca="1"/>
        <v>#REF!</v>
      </c>
      <c r="BT44" s="540" t="e">
        <f ca="1"/>
        <v>#REF!</v>
      </c>
      <c r="BU44" s="540" t="e">
        <f ca="1"/>
        <v>#REF!</v>
      </c>
      <c r="BV44" s="540" t="e">
        <f ca="1"/>
        <v>#REF!</v>
      </c>
      <c r="BW44" s="540" t="e">
        <f ca="1"/>
        <v>#REF!</v>
      </c>
      <c r="BX44" s="540" t="e">
        <f ca="1"/>
        <v>#REF!</v>
      </c>
      <c r="BY44" s="540" t="e">
        <f ca="1"/>
        <v>#REF!</v>
      </c>
      <c r="BZ44" s="540" t="e">
        <f ca="1"/>
        <v>#REF!</v>
      </c>
      <c r="CA44" s="540" t="e">
        <f ca="1"/>
        <v>#REF!</v>
      </c>
      <c r="CB44" s="540" t="e">
        <f ca="1"/>
        <v>#REF!</v>
      </c>
      <c r="CC44" s="540" t="e">
        <f ca="1"/>
        <v>#REF!</v>
      </c>
    </row>
    <row r="45" spans="1:81">
      <c r="A45" s="541" t="str">
        <f>A43&amp;" Position"</f>
        <v>Vegalta Sendai Position</v>
      </c>
      <c r="B45" s="540" t="e">
        <f ca="1"/>
        <v>#REF!</v>
      </c>
      <c r="C45" s="540" t="e">
        <f ca="1"/>
        <v>#REF!</v>
      </c>
      <c r="D45" s="540" t="e">
        <f ca="1"/>
        <v>#REF!</v>
      </c>
      <c r="E45" s="540" t="e">
        <f ca="1"/>
        <v>#REF!</v>
      </c>
      <c r="F45" s="540" t="e">
        <f ca="1"/>
        <v>#REF!</v>
      </c>
      <c r="G45" s="540" t="e">
        <f ca="1"/>
        <v>#REF!</v>
      </c>
      <c r="H45" s="540" t="e">
        <f ca="1"/>
        <v>#REF!</v>
      </c>
      <c r="I45" s="540" t="e">
        <f ca="1"/>
        <v>#REF!</v>
      </c>
      <c r="J45" s="540" t="e">
        <f ca="1"/>
        <v>#REF!</v>
      </c>
      <c r="K45" s="540" t="e">
        <f ca="1"/>
        <v>#REF!</v>
      </c>
      <c r="L45" s="540" t="e">
        <f ca="1"/>
        <v>#REF!</v>
      </c>
      <c r="M45" s="540" t="e">
        <f ca="1"/>
        <v>#REF!</v>
      </c>
      <c r="N45" s="540" t="e">
        <f ca="1"/>
        <v>#REF!</v>
      </c>
      <c r="O45" s="540" t="e">
        <f ca="1"/>
        <v>#REF!</v>
      </c>
      <c r="P45" s="540" t="e">
        <f ca="1"/>
        <v>#REF!</v>
      </c>
      <c r="Q45" s="540" t="e">
        <f ca="1"/>
        <v>#REF!</v>
      </c>
      <c r="R45" s="540" t="e">
        <f ca="1"/>
        <v>#REF!</v>
      </c>
      <c r="S45" s="540" t="e">
        <f ca="1"/>
        <v>#REF!</v>
      </c>
      <c r="T45" s="540" t="e">
        <f ca="1"/>
        <v>#REF!</v>
      </c>
      <c r="U45" s="540" t="e">
        <f ca="1"/>
        <v>#REF!</v>
      </c>
      <c r="V45" s="540" t="e">
        <f ca="1"/>
        <v>#REF!</v>
      </c>
      <c r="W45" s="540" t="e">
        <f ca="1"/>
        <v>#REF!</v>
      </c>
      <c r="X45" s="540" t="e">
        <f ca="1"/>
        <v>#REF!</v>
      </c>
      <c r="Y45" s="540" t="e">
        <f ca="1"/>
        <v>#REF!</v>
      </c>
      <c r="Z45" s="540" t="e">
        <f ca="1"/>
        <v>#REF!</v>
      </c>
      <c r="AA45" s="540" t="e">
        <f ca="1"/>
        <v>#REF!</v>
      </c>
      <c r="AB45" s="540" t="e">
        <f ca="1"/>
        <v>#REF!</v>
      </c>
      <c r="AC45" s="540" t="e">
        <f ca="1"/>
        <v>#REF!</v>
      </c>
      <c r="AD45" s="540" t="e">
        <f ca="1"/>
        <v>#REF!</v>
      </c>
      <c r="AE45" s="540" t="e">
        <f ca="1"/>
        <v>#REF!</v>
      </c>
      <c r="AF45" s="540" t="e">
        <f ca="1"/>
        <v>#REF!</v>
      </c>
      <c r="AG45" s="540" t="e">
        <f ca="1"/>
        <v>#REF!</v>
      </c>
      <c r="AH45" s="540" t="e">
        <f ca="1"/>
        <v>#REF!</v>
      </c>
      <c r="AI45" s="540" t="e">
        <f ca="1"/>
        <v>#REF!</v>
      </c>
      <c r="AJ45" s="540" t="e">
        <f ca="1"/>
        <v>#REF!</v>
      </c>
      <c r="AK45" s="540" t="e">
        <f ca="1"/>
        <v>#REF!</v>
      </c>
      <c r="AL45" s="540" t="e">
        <f ca="1"/>
        <v>#REF!</v>
      </c>
      <c r="AM45" s="540" t="e">
        <f ca="1"/>
        <v>#REF!</v>
      </c>
      <c r="AN45" s="540" t="e">
        <f ca="1"/>
        <v>#REF!</v>
      </c>
      <c r="AO45" s="540" t="e">
        <f ca="1"/>
        <v>#REF!</v>
      </c>
      <c r="AP45" s="540" t="e">
        <f ca="1"/>
        <v>#REF!</v>
      </c>
      <c r="AQ45" s="540" t="e">
        <f ca="1"/>
        <v>#REF!</v>
      </c>
      <c r="AR45" s="540" t="e">
        <f ca="1"/>
        <v>#REF!</v>
      </c>
      <c r="AS45" s="540" t="e">
        <f ca="1"/>
        <v>#REF!</v>
      </c>
      <c r="AT45" s="540" t="e">
        <f ca="1"/>
        <v>#REF!</v>
      </c>
      <c r="AU45" s="540" t="e">
        <f ca="1"/>
        <v>#REF!</v>
      </c>
      <c r="AV45" s="540" t="e">
        <f ca="1"/>
        <v>#REF!</v>
      </c>
      <c r="AW45" s="540" t="e">
        <f ca="1"/>
        <v>#REF!</v>
      </c>
      <c r="AX45" s="540" t="e">
        <f ca="1"/>
        <v>#REF!</v>
      </c>
      <c r="AY45" s="540" t="e">
        <f ca="1"/>
        <v>#REF!</v>
      </c>
      <c r="AZ45" s="540" t="e">
        <f ca="1"/>
        <v>#REF!</v>
      </c>
      <c r="BA45" s="540" t="e">
        <f ca="1"/>
        <v>#REF!</v>
      </c>
      <c r="BB45" s="540" t="e">
        <f ca="1"/>
        <v>#REF!</v>
      </c>
      <c r="BC45" s="540" t="e">
        <f ca="1"/>
        <v>#REF!</v>
      </c>
      <c r="BD45" s="540" t="e">
        <f ca="1"/>
        <v>#REF!</v>
      </c>
      <c r="BE45" s="540" t="e">
        <f ca="1"/>
        <v>#REF!</v>
      </c>
      <c r="BF45" s="540" t="e">
        <f ca="1"/>
        <v>#REF!</v>
      </c>
      <c r="BG45" s="540" t="e">
        <f ca="1"/>
        <v>#REF!</v>
      </c>
      <c r="BH45" s="540" t="e">
        <f ca="1"/>
        <v>#REF!</v>
      </c>
      <c r="BI45" s="540" t="e">
        <f ca="1"/>
        <v>#REF!</v>
      </c>
      <c r="BJ45" s="540" t="e">
        <f ca="1"/>
        <v>#REF!</v>
      </c>
      <c r="BK45" s="540" t="e">
        <f ca="1"/>
        <v>#REF!</v>
      </c>
      <c r="BL45" s="540" t="e">
        <f ca="1"/>
        <v>#REF!</v>
      </c>
      <c r="BM45" s="540" t="e">
        <f ca="1"/>
        <v>#REF!</v>
      </c>
      <c r="BN45" s="540" t="e">
        <f ca="1"/>
        <v>#REF!</v>
      </c>
      <c r="BO45" s="540" t="e">
        <f ca="1"/>
        <v>#REF!</v>
      </c>
      <c r="BP45" s="540" t="e">
        <f ca="1"/>
        <v>#REF!</v>
      </c>
      <c r="BQ45" s="540" t="e">
        <f ca="1"/>
        <v>#REF!</v>
      </c>
      <c r="BR45" s="540" t="e">
        <f ca="1"/>
        <v>#REF!</v>
      </c>
      <c r="BS45" s="540" t="e">
        <f ca="1"/>
        <v>#REF!</v>
      </c>
      <c r="BT45" s="540" t="e">
        <f ca="1"/>
        <v>#REF!</v>
      </c>
      <c r="BU45" s="540" t="e">
        <f ca="1"/>
        <v>#REF!</v>
      </c>
      <c r="BV45" s="540" t="e">
        <f ca="1"/>
        <v>#REF!</v>
      </c>
      <c r="BW45" s="540" t="e">
        <f ca="1"/>
        <v>#REF!</v>
      </c>
      <c r="BX45" s="540" t="e">
        <f ca="1"/>
        <v>#REF!</v>
      </c>
      <c r="BY45" s="540" t="e">
        <f ca="1"/>
        <v>#REF!</v>
      </c>
      <c r="BZ45" s="540" t="e">
        <f ca="1"/>
        <v>#REF!</v>
      </c>
      <c r="CA45" s="540" t="e">
        <f ca="1"/>
        <v>#REF!</v>
      </c>
      <c r="CB45" s="540" t="e">
        <f ca="1"/>
        <v>#REF!</v>
      </c>
      <c r="CC45" s="540" t="e">
        <f ca="1"/>
        <v>#REF!</v>
      </c>
    </row>
    <row r="46" spans="1:81">
      <c r="A46" s="535" t="str">
        <f>helper!CM44</f>
        <v>Ventforet Kofu</v>
      </c>
      <c r="B46" s="540" t="e">
        <f t="array" aca="1" ref="B46:CC48" ca="1">INDIRECT("'"&amp;A46&amp;"'!AJ18:DA20")</f>
        <v>#REF!</v>
      </c>
      <c r="C46" s="540" t="e">
        <f ca="1"/>
        <v>#REF!</v>
      </c>
      <c r="D46" s="540" t="e">
        <f ca="1"/>
        <v>#REF!</v>
      </c>
      <c r="E46" s="540" t="e">
        <f ca="1"/>
        <v>#REF!</v>
      </c>
      <c r="F46" s="540" t="e">
        <f ca="1"/>
        <v>#REF!</v>
      </c>
      <c r="G46" s="540" t="e">
        <f ca="1"/>
        <v>#REF!</v>
      </c>
      <c r="H46" s="540" t="e">
        <f ca="1"/>
        <v>#REF!</v>
      </c>
      <c r="I46" s="540" t="e">
        <f ca="1"/>
        <v>#REF!</v>
      </c>
      <c r="J46" s="540" t="e">
        <f ca="1"/>
        <v>#REF!</v>
      </c>
      <c r="K46" s="540" t="e">
        <f ca="1"/>
        <v>#REF!</v>
      </c>
      <c r="L46" s="540" t="e">
        <f ca="1"/>
        <v>#REF!</v>
      </c>
      <c r="M46" s="540" t="e">
        <f ca="1"/>
        <v>#REF!</v>
      </c>
      <c r="N46" s="540" t="e">
        <f ca="1"/>
        <v>#REF!</v>
      </c>
      <c r="O46" s="540" t="e">
        <f ca="1"/>
        <v>#REF!</v>
      </c>
      <c r="P46" s="540" t="e">
        <f ca="1"/>
        <v>#REF!</v>
      </c>
      <c r="Q46" s="540" t="e">
        <f ca="1"/>
        <v>#REF!</v>
      </c>
      <c r="R46" s="540" t="e">
        <f ca="1"/>
        <v>#REF!</v>
      </c>
      <c r="S46" s="540" t="e">
        <f ca="1"/>
        <v>#REF!</v>
      </c>
      <c r="T46" s="540" t="e">
        <f ca="1"/>
        <v>#REF!</v>
      </c>
      <c r="U46" s="540" t="e">
        <f ca="1"/>
        <v>#REF!</v>
      </c>
      <c r="V46" s="540" t="e">
        <f ca="1"/>
        <v>#REF!</v>
      </c>
      <c r="W46" s="540" t="e">
        <f ca="1"/>
        <v>#REF!</v>
      </c>
      <c r="X46" s="540" t="e">
        <f ca="1"/>
        <v>#REF!</v>
      </c>
      <c r="Y46" s="540" t="e">
        <f ca="1"/>
        <v>#REF!</v>
      </c>
      <c r="Z46" s="540" t="e">
        <f ca="1"/>
        <v>#REF!</v>
      </c>
      <c r="AA46" s="540" t="e">
        <f ca="1"/>
        <v>#REF!</v>
      </c>
      <c r="AB46" s="540" t="e">
        <f ca="1"/>
        <v>#REF!</v>
      </c>
      <c r="AC46" s="540" t="e">
        <f ca="1"/>
        <v>#REF!</v>
      </c>
      <c r="AD46" s="540" t="e">
        <f ca="1"/>
        <v>#REF!</v>
      </c>
      <c r="AE46" s="540" t="e">
        <f ca="1"/>
        <v>#REF!</v>
      </c>
      <c r="AF46" s="540" t="e">
        <f ca="1"/>
        <v>#REF!</v>
      </c>
      <c r="AG46" s="540" t="e">
        <f ca="1"/>
        <v>#REF!</v>
      </c>
      <c r="AH46" s="540" t="e">
        <f ca="1"/>
        <v>#REF!</v>
      </c>
      <c r="AI46" s="540" t="e">
        <f ca="1"/>
        <v>#REF!</v>
      </c>
      <c r="AJ46" s="540" t="e">
        <f ca="1"/>
        <v>#REF!</v>
      </c>
      <c r="AK46" s="540" t="e">
        <f ca="1"/>
        <v>#REF!</v>
      </c>
      <c r="AL46" s="540" t="e">
        <f ca="1"/>
        <v>#REF!</v>
      </c>
      <c r="AM46" s="540" t="e">
        <f ca="1"/>
        <v>#REF!</v>
      </c>
      <c r="AN46" s="540" t="e">
        <f ca="1"/>
        <v>#REF!</v>
      </c>
      <c r="AO46" s="540" t="e">
        <f ca="1"/>
        <v>#REF!</v>
      </c>
      <c r="AP46" s="540" t="e">
        <f ca="1"/>
        <v>#REF!</v>
      </c>
      <c r="AQ46" s="540" t="e">
        <f ca="1"/>
        <v>#REF!</v>
      </c>
      <c r="AR46" s="540" t="e">
        <f ca="1"/>
        <v>#REF!</v>
      </c>
      <c r="AS46" s="540" t="e">
        <f ca="1"/>
        <v>#REF!</v>
      </c>
      <c r="AT46" s="540" t="e">
        <f ca="1"/>
        <v>#REF!</v>
      </c>
      <c r="AU46" s="540" t="e">
        <f ca="1"/>
        <v>#REF!</v>
      </c>
      <c r="AV46" s="540" t="e">
        <f ca="1"/>
        <v>#REF!</v>
      </c>
      <c r="AW46" s="540" t="e">
        <f ca="1"/>
        <v>#REF!</v>
      </c>
      <c r="AX46" s="540" t="e">
        <f ca="1"/>
        <v>#REF!</v>
      </c>
      <c r="AY46" s="540" t="e">
        <f ca="1"/>
        <v>#REF!</v>
      </c>
      <c r="AZ46" s="540" t="e">
        <f ca="1"/>
        <v>#REF!</v>
      </c>
      <c r="BA46" s="540" t="e">
        <f ca="1"/>
        <v>#REF!</v>
      </c>
      <c r="BB46" s="540" t="e">
        <f ca="1"/>
        <v>#REF!</v>
      </c>
      <c r="BC46" s="540" t="e">
        <f ca="1"/>
        <v>#REF!</v>
      </c>
      <c r="BD46" s="540" t="e">
        <f ca="1"/>
        <v>#REF!</v>
      </c>
      <c r="BE46" s="540" t="e">
        <f ca="1"/>
        <v>#REF!</v>
      </c>
      <c r="BF46" s="540" t="e">
        <f ca="1"/>
        <v>#REF!</v>
      </c>
      <c r="BG46" s="540" t="e">
        <f ca="1"/>
        <v>#REF!</v>
      </c>
      <c r="BH46" s="540" t="e">
        <f ca="1"/>
        <v>#REF!</v>
      </c>
      <c r="BI46" s="540" t="e">
        <f ca="1"/>
        <v>#REF!</v>
      </c>
      <c r="BJ46" s="540" t="e">
        <f ca="1"/>
        <v>#REF!</v>
      </c>
      <c r="BK46" s="540" t="e">
        <f ca="1"/>
        <v>#REF!</v>
      </c>
      <c r="BL46" s="540" t="e">
        <f ca="1"/>
        <v>#REF!</v>
      </c>
      <c r="BM46" s="540" t="e">
        <f ca="1"/>
        <v>#REF!</v>
      </c>
      <c r="BN46" s="540" t="e">
        <f ca="1"/>
        <v>#REF!</v>
      </c>
      <c r="BO46" s="540" t="e">
        <f ca="1"/>
        <v>#REF!</v>
      </c>
      <c r="BP46" s="540" t="e">
        <f ca="1"/>
        <v>#REF!</v>
      </c>
      <c r="BQ46" s="540" t="e">
        <f ca="1"/>
        <v>#REF!</v>
      </c>
      <c r="BR46" s="540" t="e">
        <f ca="1"/>
        <v>#REF!</v>
      </c>
      <c r="BS46" s="540" t="e">
        <f ca="1"/>
        <v>#REF!</v>
      </c>
      <c r="BT46" s="540" t="e">
        <f ca="1"/>
        <v>#REF!</v>
      </c>
      <c r="BU46" s="540" t="e">
        <f ca="1"/>
        <v>#REF!</v>
      </c>
      <c r="BV46" s="540" t="e">
        <f ca="1"/>
        <v>#REF!</v>
      </c>
      <c r="BW46" s="540" t="e">
        <f ca="1"/>
        <v>#REF!</v>
      </c>
      <c r="BX46" s="540" t="e">
        <f ca="1"/>
        <v>#REF!</v>
      </c>
      <c r="BY46" s="540" t="e">
        <f ca="1"/>
        <v>#REF!</v>
      </c>
      <c r="BZ46" s="540" t="e">
        <f ca="1"/>
        <v>#REF!</v>
      </c>
      <c r="CA46" s="540" t="e">
        <f ca="1"/>
        <v>#REF!</v>
      </c>
      <c r="CB46" s="540" t="e">
        <f ca="1"/>
        <v>#REF!</v>
      </c>
      <c r="CC46" s="540" t="e">
        <f ca="1"/>
        <v>#REF!</v>
      </c>
    </row>
    <row r="47" spans="1:81">
      <c r="A47" s="541" t="str">
        <f>A46&amp;" num"</f>
        <v>Ventforet Kofu num</v>
      </c>
      <c r="B47" s="540" t="e">
        <f ca="1"/>
        <v>#REF!</v>
      </c>
      <c r="C47" s="540" t="e">
        <f ca="1"/>
        <v>#REF!</v>
      </c>
      <c r="D47" s="540" t="e">
        <f ca="1"/>
        <v>#REF!</v>
      </c>
      <c r="E47" s="540" t="e">
        <f ca="1"/>
        <v>#REF!</v>
      </c>
      <c r="F47" s="540" t="e">
        <f ca="1"/>
        <v>#REF!</v>
      </c>
      <c r="G47" s="540" t="e">
        <f ca="1"/>
        <v>#REF!</v>
      </c>
      <c r="H47" s="540" t="e">
        <f ca="1"/>
        <v>#REF!</v>
      </c>
      <c r="I47" s="540" t="e">
        <f ca="1"/>
        <v>#REF!</v>
      </c>
      <c r="J47" s="540" t="e">
        <f ca="1"/>
        <v>#REF!</v>
      </c>
      <c r="K47" s="540" t="e">
        <f ca="1"/>
        <v>#REF!</v>
      </c>
      <c r="L47" s="540" t="e">
        <f ca="1"/>
        <v>#REF!</v>
      </c>
      <c r="M47" s="540" t="e">
        <f ca="1"/>
        <v>#REF!</v>
      </c>
      <c r="N47" s="540" t="e">
        <f ca="1"/>
        <v>#REF!</v>
      </c>
      <c r="O47" s="540" t="e">
        <f ca="1"/>
        <v>#REF!</v>
      </c>
      <c r="P47" s="540" t="e">
        <f ca="1"/>
        <v>#REF!</v>
      </c>
      <c r="Q47" s="540" t="e">
        <f ca="1"/>
        <v>#REF!</v>
      </c>
      <c r="R47" s="540" t="e">
        <f ca="1"/>
        <v>#REF!</v>
      </c>
      <c r="S47" s="540" t="e">
        <f ca="1"/>
        <v>#REF!</v>
      </c>
      <c r="T47" s="540" t="e">
        <f ca="1"/>
        <v>#REF!</v>
      </c>
      <c r="U47" s="540" t="e">
        <f ca="1"/>
        <v>#REF!</v>
      </c>
      <c r="V47" s="540" t="e">
        <f ca="1"/>
        <v>#REF!</v>
      </c>
      <c r="W47" s="540" t="e">
        <f ca="1"/>
        <v>#REF!</v>
      </c>
      <c r="X47" s="540" t="e">
        <f ca="1"/>
        <v>#REF!</v>
      </c>
      <c r="Y47" s="540" t="e">
        <f ca="1"/>
        <v>#REF!</v>
      </c>
      <c r="Z47" s="540" t="e">
        <f ca="1"/>
        <v>#REF!</v>
      </c>
      <c r="AA47" s="540" t="e">
        <f ca="1"/>
        <v>#REF!</v>
      </c>
      <c r="AB47" s="540" t="e">
        <f ca="1"/>
        <v>#REF!</v>
      </c>
      <c r="AC47" s="540" t="e">
        <f ca="1"/>
        <v>#REF!</v>
      </c>
      <c r="AD47" s="540" t="e">
        <f ca="1"/>
        <v>#REF!</v>
      </c>
      <c r="AE47" s="540" t="e">
        <f ca="1"/>
        <v>#REF!</v>
      </c>
      <c r="AF47" s="540" t="e">
        <f ca="1"/>
        <v>#REF!</v>
      </c>
      <c r="AG47" s="540" t="e">
        <f ca="1"/>
        <v>#REF!</v>
      </c>
      <c r="AH47" s="540" t="e">
        <f ca="1"/>
        <v>#REF!</v>
      </c>
      <c r="AI47" s="540" t="e">
        <f ca="1"/>
        <v>#REF!</v>
      </c>
      <c r="AJ47" s="540" t="e">
        <f ca="1"/>
        <v>#REF!</v>
      </c>
      <c r="AK47" s="540" t="e">
        <f ca="1"/>
        <v>#REF!</v>
      </c>
      <c r="AL47" s="540" t="e">
        <f ca="1"/>
        <v>#REF!</v>
      </c>
      <c r="AM47" s="540" t="e">
        <f ca="1"/>
        <v>#REF!</v>
      </c>
      <c r="AN47" s="540" t="e">
        <f ca="1"/>
        <v>#REF!</v>
      </c>
      <c r="AO47" s="540" t="e">
        <f ca="1"/>
        <v>#REF!</v>
      </c>
      <c r="AP47" s="540" t="e">
        <f ca="1"/>
        <v>#REF!</v>
      </c>
      <c r="AQ47" s="540" t="e">
        <f ca="1"/>
        <v>#REF!</v>
      </c>
      <c r="AR47" s="540" t="e">
        <f ca="1"/>
        <v>#REF!</v>
      </c>
      <c r="AS47" s="540" t="e">
        <f ca="1"/>
        <v>#REF!</v>
      </c>
      <c r="AT47" s="540" t="e">
        <f ca="1"/>
        <v>#REF!</v>
      </c>
      <c r="AU47" s="540" t="e">
        <f ca="1"/>
        <v>#REF!</v>
      </c>
      <c r="AV47" s="540" t="e">
        <f ca="1"/>
        <v>#REF!</v>
      </c>
      <c r="AW47" s="540" t="e">
        <f ca="1"/>
        <v>#REF!</v>
      </c>
      <c r="AX47" s="540" t="e">
        <f ca="1"/>
        <v>#REF!</v>
      </c>
      <c r="AY47" s="540" t="e">
        <f ca="1"/>
        <v>#REF!</v>
      </c>
      <c r="AZ47" s="540" t="e">
        <f ca="1"/>
        <v>#REF!</v>
      </c>
      <c r="BA47" s="540" t="e">
        <f ca="1"/>
        <v>#REF!</v>
      </c>
      <c r="BB47" s="540" t="e">
        <f ca="1"/>
        <v>#REF!</v>
      </c>
      <c r="BC47" s="540" t="e">
        <f ca="1"/>
        <v>#REF!</v>
      </c>
      <c r="BD47" s="540" t="e">
        <f ca="1"/>
        <v>#REF!</v>
      </c>
      <c r="BE47" s="540" t="e">
        <f ca="1"/>
        <v>#REF!</v>
      </c>
      <c r="BF47" s="540" t="e">
        <f ca="1"/>
        <v>#REF!</v>
      </c>
      <c r="BG47" s="540" t="e">
        <f ca="1"/>
        <v>#REF!</v>
      </c>
      <c r="BH47" s="540" t="e">
        <f ca="1"/>
        <v>#REF!</v>
      </c>
      <c r="BI47" s="540" t="e">
        <f ca="1"/>
        <v>#REF!</v>
      </c>
      <c r="BJ47" s="540" t="e">
        <f ca="1"/>
        <v>#REF!</v>
      </c>
      <c r="BK47" s="540" t="e">
        <f ca="1"/>
        <v>#REF!</v>
      </c>
      <c r="BL47" s="540" t="e">
        <f ca="1"/>
        <v>#REF!</v>
      </c>
      <c r="BM47" s="540" t="e">
        <f ca="1"/>
        <v>#REF!</v>
      </c>
      <c r="BN47" s="540" t="e">
        <f ca="1"/>
        <v>#REF!</v>
      </c>
      <c r="BO47" s="540" t="e">
        <f ca="1"/>
        <v>#REF!</v>
      </c>
      <c r="BP47" s="540" t="e">
        <f ca="1"/>
        <v>#REF!</v>
      </c>
      <c r="BQ47" s="540" t="e">
        <f ca="1"/>
        <v>#REF!</v>
      </c>
      <c r="BR47" s="540" t="e">
        <f ca="1"/>
        <v>#REF!</v>
      </c>
      <c r="BS47" s="540" t="e">
        <f ca="1"/>
        <v>#REF!</v>
      </c>
      <c r="BT47" s="540" t="e">
        <f ca="1"/>
        <v>#REF!</v>
      </c>
      <c r="BU47" s="540" t="e">
        <f ca="1"/>
        <v>#REF!</v>
      </c>
      <c r="BV47" s="540" t="e">
        <f ca="1"/>
        <v>#REF!</v>
      </c>
      <c r="BW47" s="540" t="e">
        <f ca="1"/>
        <v>#REF!</v>
      </c>
      <c r="BX47" s="540" t="e">
        <f ca="1"/>
        <v>#REF!</v>
      </c>
      <c r="BY47" s="540" t="e">
        <f ca="1"/>
        <v>#REF!</v>
      </c>
      <c r="BZ47" s="540" t="e">
        <f ca="1"/>
        <v>#REF!</v>
      </c>
      <c r="CA47" s="540" t="e">
        <f ca="1"/>
        <v>#REF!</v>
      </c>
      <c r="CB47" s="540" t="e">
        <f ca="1"/>
        <v>#REF!</v>
      </c>
      <c r="CC47" s="540" t="e">
        <f ca="1"/>
        <v>#REF!</v>
      </c>
    </row>
    <row r="48" spans="1:81">
      <c r="A48" s="541" t="str">
        <f>A46&amp;" Position"</f>
        <v>Ventforet Kofu Position</v>
      </c>
      <c r="B48" s="540" t="e">
        <f ca="1"/>
        <v>#REF!</v>
      </c>
      <c r="C48" s="540" t="e">
        <f ca="1"/>
        <v>#REF!</v>
      </c>
      <c r="D48" s="540" t="e">
        <f ca="1"/>
        <v>#REF!</v>
      </c>
      <c r="E48" s="540" t="e">
        <f ca="1"/>
        <v>#REF!</v>
      </c>
      <c r="F48" s="540" t="e">
        <f ca="1"/>
        <v>#REF!</v>
      </c>
      <c r="G48" s="540" t="e">
        <f ca="1"/>
        <v>#REF!</v>
      </c>
      <c r="H48" s="540" t="e">
        <f ca="1"/>
        <v>#REF!</v>
      </c>
      <c r="I48" s="540" t="e">
        <f ca="1"/>
        <v>#REF!</v>
      </c>
      <c r="J48" s="540" t="e">
        <f ca="1"/>
        <v>#REF!</v>
      </c>
      <c r="K48" s="540" t="e">
        <f ca="1"/>
        <v>#REF!</v>
      </c>
      <c r="L48" s="540" t="e">
        <f ca="1"/>
        <v>#REF!</v>
      </c>
      <c r="M48" s="540" t="e">
        <f ca="1"/>
        <v>#REF!</v>
      </c>
      <c r="N48" s="540" t="e">
        <f ca="1"/>
        <v>#REF!</v>
      </c>
      <c r="O48" s="540" t="e">
        <f ca="1"/>
        <v>#REF!</v>
      </c>
      <c r="P48" s="540" t="e">
        <f ca="1"/>
        <v>#REF!</v>
      </c>
      <c r="Q48" s="540" t="e">
        <f ca="1"/>
        <v>#REF!</v>
      </c>
      <c r="R48" s="540" t="e">
        <f ca="1"/>
        <v>#REF!</v>
      </c>
      <c r="S48" s="540" t="e">
        <f ca="1"/>
        <v>#REF!</v>
      </c>
      <c r="T48" s="540" t="e">
        <f ca="1"/>
        <v>#REF!</v>
      </c>
      <c r="U48" s="540" t="e">
        <f ca="1"/>
        <v>#REF!</v>
      </c>
      <c r="V48" s="540" t="e">
        <f ca="1"/>
        <v>#REF!</v>
      </c>
      <c r="W48" s="540" t="e">
        <f ca="1"/>
        <v>#REF!</v>
      </c>
      <c r="X48" s="540" t="e">
        <f ca="1"/>
        <v>#REF!</v>
      </c>
      <c r="Y48" s="540" t="e">
        <f ca="1"/>
        <v>#REF!</v>
      </c>
      <c r="Z48" s="540" t="e">
        <f ca="1"/>
        <v>#REF!</v>
      </c>
      <c r="AA48" s="540" t="e">
        <f ca="1"/>
        <v>#REF!</v>
      </c>
      <c r="AB48" s="540" t="e">
        <f ca="1"/>
        <v>#REF!</v>
      </c>
      <c r="AC48" s="540" t="e">
        <f ca="1"/>
        <v>#REF!</v>
      </c>
      <c r="AD48" s="540" t="e">
        <f ca="1"/>
        <v>#REF!</v>
      </c>
      <c r="AE48" s="540" t="e">
        <f ca="1"/>
        <v>#REF!</v>
      </c>
      <c r="AF48" s="540" t="e">
        <f ca="1"/>
        <v>#REF!</v>
      </c>
      <c r="AG48" s="540" t="e">
        <f ca="1"/>
        <v>#REF!</v>
      </c>
      <c r="AH48" s="540" t="e">
        <f ca="1"/>
        <v>#REF!</v>
      </c>
      <c r="AI48" s="540" t="e">
        <f ca="1"/>
        <v>#REF!</v>
      </c>
      <c r="AJ48" s="540" t="e">
        <f ca="1"/>
        <v>#REF!</v>
      </c>
      <c r="AK48" s="540" t="e">
        <f ca="1"/>
        <v>#REF!</v>
      </c>
      <c r="AL48" s="540" t="e">
        <f ca="1"/>
        <v>#REF!</v>
      </c>
      <c r="AM48" s="540" t="e">
        <f ca="1"/>
        <v>#REF!</v>
      </c>
      <c r="AN48" s="540" t="e">
        <f ca="1"/>
        <v>#REF!</v>
      </c>
      <c r="AO48" s="540" t="e">
        <f ca="1"/>
        <v>#REF!</v>
      </c>
      <c r="AP48" s="540" t="e">
        <f ca="1"/>
        <v>#REF!</v>
      </c>
      <c r="AQ48" s="540" t="e">
        <f ca="1"/>
        <v>#REF!</v>
      </c>
      <c r="AR48" s="540" t="e">
        <f ca="1"/>
        <v>#REF!</v>
      </c>
      <c r="AS48" s="540" t="e">
        <f ca="1"/>
        <v>#REF!</v>
      </c>
      <c r="AT48" s="540" t="e">
        <f ca="1"/>
        <v>#REF!</v>
      </c>
      <c r="AU48" s="540" t="e">
        <f ca="1"/>
        <v>#REF!</v>
      </c>
      <c r="AV48" s="540" t="e">
        <f ca="1"/>
        <v>#REF!</v>
      </c>
      <c r="AW48" s="540" t="e">
        <f ca="1"/>
        <v>#REF!</v>
      </c>
      <c r="AX48" s="540" t="e">
        <f ca="1"/>
        <v>#REF!</v>
      </c>
      <c r="AY48" s="540" t="e">
        <f ca="1"/>
        <v>#REF!</v>
      </c>
      <c r="AZ48" s="540" t="e">
        <f ca="1"/>
        <v>#REF!</v>
      </c>
      <c r="BA48" s="540" t="e">
        <f ca="1"/>
        <v>#REF!</v>
      </c>
      <c r="BB48" s="540" t="e">
        <f ca="1"/>
        <v>#REF!</v>
      </c>
      <c r="BC48" s="540" t="e">
        <f ca="1"/>
        <v>#REF!</v>
      </c>
      <c r="BD48" s="540" t="e">
        <f ca="1"/>
        <v>#REF!</v>
      </c>
      <c r="BE48" s="540" t="e">
        <f ca="1"/>
        <v>#REF!</v>
      </c>
      <c r="BF48" s="540" t="e">
        <f ca="1"/>
        <v>#REF!</v>
      </c>
      <c r="BG48" s="540" t="e">
        <f ca="1"/>
        <v>#REF!</v>
      </c>
      <c r="BH48" s="540" t="e">
        <f ca="1"/>
        <v>#REF!</v>
      </c>
      <c r="BI48" s="540" t="e">
        <f ca="1"/>
        <v>#REF!</v>
      </c>
      <c r="BJ48" s="540" t="e">
        <f ca="1"/>
        <v>#REF!</v>
      </c>
      <c r="BK48" s="540" t="e">
        <f ca="1"/>
        <v>#REF!</v>
      </c>
      <c r="BL48" s="540" t="e">
        <f ca="1"/>
        <v>#REF!</v>
      </c>
      <c r="BM48" s="540" t="e">
        <f ca="1"/>
        <v>#REF!</v>
      </c>
      <c r="BN48" s="540" t="e">
        <f ca="1"/>
        <v>#REF!</v>
      </c>
      <c r="BO48" s="540" t="e">
        <f ca="1"/>
        <v>#REF!</v>
      </c>
      <c r="BP48" s="540" t="e">
        <f ca="1"/>
        <v>#REF!</v>
      </c>
      <c r="BQ48" s="540" t="e">
        <f ca="1"/>
        <v>#REF!</v>
      </c>
      <c r="BR48" s="540" t="e">
        <f ca="1"/>
        <v>#REF!</v>
      </c>
      <c r="BS48" s="540" t="e">
        <f ca="1"/>
        <v>#REF!</v>
      </c>
      <c r="BT48" s="540" t="e">
        <f ca="1"/>
        <v>#REF!</v>
      </c>
      <c r="BU48" s="540" t="e">
        <f ca="1"/>
        <v>#REF!</v>
      </c>
      <c r="BV48" s="540" t="e">
        <f ca="1"/>
        <v>#REF!</v>
      </c>
      <c r="BW48" s="540" t="e">
        <f ca="1"/>
        <v>#REF!</v>
      </c>
      <c r="BX48" s="540" t="e">
        <f ca="1"/>
        <v>#REF!</v>
      </c>
      <c r="BY48" s="540" t="e">
        <f ca="1"/>
        <v>#REF!</v>
      </c>
      <c r="BZ48" s="540" t="e">
        <f ca="1"/>
        <v>#REF!</v>
      </c>
      <c r="CA48" s="540" t="e">
        <f ca="1"/>
        <v>#REF!</v>
      </c>
      <c r="CB48" s="540" t="e">
        <f ca="1"/>
        <v>#REF!</v>
      </c>
      <c r="CC48" s="540" t="e">
        <f ca="1"/>
        <v>#REF!</v>
      </c>
    </row>
    <row r="49" spans="1:81">
      <c r="A49" s="535" t="str">
        <f>helper!CM45</f>
        <v>Vissel Kobe</v>
      </c>
      <c r="B49" s="540" t="e">
        <f t="array" aca="1" ref="B49:CC51" ca="1">INDIRECT("'"&amp;A49&amp;"'!AJ18:DA20")</f>
        <v>#REF!</v>
      </c>
      <c r="C49" s="540" t="e">
        <f ca="1"/>
        <v>#REF!</v>
      </c>
      <c r="D49" s="540" t="e">
        <f ca="1"/>
        <v>#REF!</v>
      </c>
      <c r="E49" s="540" t="e">
        <f ca="1"/>
        <v>#REF!</v>
      </c>
      <c r="F49" s="540" t="e">
        <f ca="1"/>
        <v>#REF!</v>
      </c>
      <c r="G49" s="540" t="e">
        <f ca="1"/>
        <v>#REF!</v>
      </c>
      <c r="H49" s="540" t="e">
        <f ca="1"/>
        <v>#REF!</v>
      </c>
      <c r="I49" s="540" t="e">
        <f ca="1"/>
        <v>#REF!</v>
      </c>
      <c r="J49" s="540" t="e">
        <f ca="1"/>
        <v>#REF!</v>
      </c>
      <c r="K49" s="540" t="e">
        <f ca="1"/>
        <v>#REF!</v>
      </c>
      <c r="L49" s="540" t="e">
        <f ca="1"/>
        <v>#REF!</v>
      </c>
      <c r="M49" s="540" t="e">
        <f ca="1"/>
        <v>#REF!</v>
      </c>
      <c r="N49" s="540" t="e">
        <f ca="1"/>
        <v>#REF!</v>
      </c>
      <c r="O49" s="540" t="e">
        <f ca="1"/>
        <v>#REF!</v>
      </c>
      <c r="P49" s="540" t="e">
        <f ca="1"/>
        <v>#REF!</v>
      </c>
      <c r="Q49" s="540" t="e">
        <f ca="1"/>
        <v>#REF!</v>
      </c>
      <c r="R49" s="540" t="e">
        <f ca="1"/>
        <v>#REF!</v>
      </c>
      <c r="S49" s="540" t="e">
        <f ca="1"/>
        <v>#REF!</v>
      </c>
      <c r="T49" s="540" t="e">
        <f ca="1"/>
        <v>#REF!</v>
      </c>
      <c r="U49" s="540" t="e">
        <f ca="1"/>
        <v>#REF!</v>
      </c>
      <c r="V49" s="540" t="e">
        <f ca="1"/>
        <v>#REF!</v>
      </c>
      <c r="W49" s="540" t="e">
        <f ca="1"/>
        <v>#REF!</v>
      </c>
      <c r="X49" s="540" t="e">
        <f ca="1"/>
        <v>#REF!</v>
      </c>
      <c r="Y49" s="540" t="e">
        <f ca="1"/>
        <v>#REF!</v>
      </c>
      <c r="Z49" s="540" t="e">
        <f ca="1"/>
        <v>#REF!</v>
      </c>
      <c r="AA49" s="540" t="e">
        <f ca="1"/>
        <v>#REF!</v>
      </c>
      <c r="AB49" s="540" t="e">
        <f ca="1"/>
        <v>#REF!</v>
      </c>
      <c r="AC49" s="540" t="e">
        <f ca="1"/>
        <v>#REF!</v>
      </c>
      <c r="AD49" s="540" t="e">
        <f ca="1"/>
        <v>#REF!</v>
      </c>
      <c r="AE49" s="540" t="e">
        <f ca="1"/>
        <v>#REF!</v>
      </c>
      <c r="AF49" s="540" t="e">
        <f ca="1"/>
        <v>#REF!</v>
      </c>
      <c r="AG49" s="540" t="e">
        <f ca="1"/>
        <v>#REF!</v>
      </c>
      <c r="AH49" s="540" t="e">
        <f ca="1"/>
        <v>#REF!</v>
      </c>
      <c r="AI49" s="540" t="e">
        <f ca="1"/>
        <v>#REF!</v>
      </c>
      <c r="AJ49" s="540" t="e">
        <f ca="1"/>
        <v>#REF!</v>
      </c>
      <c r="AK49" s="540" t="e">
        <f ca="1"/>
        <v>#REF!</v>
      </c>
      <c r="AL49" s="540" t="e">
        <f ca="1"/>
        <v>#REF!</v>
      </c>
      <c r="AM49" s="540" t="e">
        <f ca="1"/>
        <v>#REF!</v>
      </c>
      <c r="AN49" s="540" t="e">
        <f ca="1"/>
        <v>#REF!</v>
      </c>
      <c r="AO49" s="540" t="e">
        <f ca="1"/>
        <v>#REF!</v>
      </c>
      <c r="AP49" s="540" t="e">
        <f ca="1"/>
        <v>#REF!</v>
      </c>
      <c r="AQ49" s="540" t="e">
        <f ca="1"/>
        <v>#REF!</v>
      </c>
      <c r="AR49" s="540" t="e">
        <f ca="1"/>
        <v>#REF!</v>
      </c>
      <c r="AS49" s="540" t="e">
        <f ca="1"/>
        <v>#REF!</v>
      </c>
      <c r="AT49" s="540" t="e">
        <f ca="1"/>
        <v>#REF!</v>
      </c>
      <c r="AU49" s="540" t="e">
        <f ca="1"/>
        <v>#REF!</v>
      </c>
      <c r="AV49" s="540" t="e">
        <f ca="1"/>
        <v>#REF!</v>
      </c>
      <c r="AW49" s="540" t="e">
        <f ca="1"/>
        <v>#REF!</v>
      </c>
      <c r="AX49" s="540" t="e">
        <f ca="1"/>
        <v>#REF!</v>
      </c>
      <c r="AY49" s="540" t="e">
        <f ca="1"/>
        <v>#REF!</v>
      </c>
      <c r="AZ49" s="540" t="e">
        <f ca="1"/>
        <v>#REF!</v>
      </c>
      <c r="BA49" s="540" t="e">
        <f ca="1"/>
        <v>#REF!</v>
      </c>
      <c r="BB49" s="540" t="e">
        <f ca="1"/>
        <v>#REF!</v>
      </c>
      <c r="BC49" s="540" t="e">
        <f ca="1"/>
        <v>#REF!</v>
      </c>
      <c r="BD49" s="540" t="e">
        <f ca="1"/>
        <v>#REF!</v>
      </c>
      <c r="BE49" s="540" t="e">
        <f ca="1"/>
        <v>#REF!</v>
      </c>
      <c r="BF49" s="540" t="e">
        <f ca="1"/>
        <v>#REF!</v>
      </c>
      <c r="BG49" s="540" t="e">
        <f ca="1"/>
        <v>#REF!</v>
      </c>
      <c r="BH49" s="540" t="e">
        <f ca="1"/>
        <v>#REF!</v>
      </c>
      <c r="BI49" s="540" t="e">
        <f ca="1"/>
        <v>#REF!</v>
      </c>
      <c r="BJ49" s="540" t="e">
        <f ca="1"/>
        <v>#REF!</v>
      </c>
      <c r="BK49" s="540" t="e">
        <f ca="1"/>
        <v>#REF!</v>
      </c>
      <c r="BL49" s="540" t="e">
        <f ca="1"/>
        <v>#REF!</v>
      </c>
      <c r="BM49" s="540" t="e">
        <f ca="1"/>
        <v>#REF!</v>
      </c>
      <c r="BN49" s="540" t="e">
        <f ca="1"/>
        <v>#REF!</v>
      </c>
      <c r="BO49" s="540" t="e">
        <f ca="1"/>
        <v>#REF!</v>
      </c>
      <c r="BP49" s="540" t="e">
        <f ca="1"/>
        <v>#REF!</v>
      </c>
      <c r="BQ49" s="540" t="e">
        <f ca="1"/>
        <v>#REF!</v>
      </c>
      <c r="BR49" s="540" t="e">
        <f ca="1"/>
        <v>#REF!</v>
      </c>
      <c r="BS49" s="540" t="e">
        <f ca="1"/>
        <v>#REF!</v>
      </c>
      <c r="BT49" s="540" t="e">
        <f ca="1"/>
        <v>#REF!</v>
      </c>
      <c r="BU49" s="540" t="e">
        <f ca="1"/>
        <v>#REF!</v>
      </c>
      <c r="BV49" s="540" t="e">
        <f ca="1"/>
        <v>#REF!</v>
      </c>
      <c r="BW49" s="540" t="e">
        <f ca="1"/>
        <v>#REF!</v>
      </c>
      <c r="BX49" s="540" t="e">
        <f ca="1"/>
        <v>#REF!</v>
      </c>
      <c r="BY49" s="540" t="e">
        <f ca="1"/>
        <v>#REF!</v>
      </c>
      <c r="BZ49" s="540" t="e">
        <f ca="1"/>
        <v>#REF!</v>
      </c>
      <c r="CA49" s="540" t="e">
        <f ca="1"/>
        <v>#REF!</v>
      </c>
      <c r="CB49" s="540" t="e">
        <f ca="1"/>
        <v>#REF!</v>
      </c>
      <c r="CC49" s="540" t="e">
        <f ca="1"/>
        <v>#REF!</v>
      </c>
    </row>
    <row r="50" spans="1:81">
      <c r="A50" s="541" t="str">
        <f>A49&amp;" num"</f>
        <v>Vissel Kobe num</v>
      </c>
      <c r="B50" s="540" t="e">
        <f ca="1"/>
        <v>#REF!</v>
      </c>
      <c r="C50" s="540" t="e">
        <f ca="1"/>
        <v>#REF!</v>
      </c>
      <c r="D50" s="540" t="e">
        <f ca="1"/>
        <v>#REF!</v>
      </c>
      <c r="E50" s="540" t="e">
        <f ca="1"/>
        <v>#REF!</v>
      </c>
      <c r="F50" s="540" t="e">
        <f ca="1"/>
        <v>#REF!</v>
      </c>
      <c r="G50" s="540" t="e">
        <f ca="1"/>
        <v>#REF!</v>
      </c>
      <c r="H50" s="540" t="e">
        <f ca="1"/>
        <v>#REF!</v>
      </c>
      <c r="I50" s="540" t="e">
        <f ca="1"/>
        <v>#REF!</v>
      </c>
      <c r="J50" s="540" t="e">
        <f ca="1"/>
        <v>#REF!</v>
      </c>
      <c r="K50" s="540" t="e">
        <f ca="1"/>
        <v>#REF!</v>
      </c>
      <c r="L50" s="540" t="e">
        <f ca="1"/>
        <v>#REF!</v>
      </c>
      <c r="M50" s="540" t="e">
        <f ca="1"/>
        <v>#REF!</v>
      </c>
      <c r="N50" s="540" t="e">
        <f ca="1"/>
        <v>#REF!</v>
      </c>
      <c r="O50" s="540" t="e">
        <f ca="1"/>
        <v>#REF!</v>
      </c>
      <c r="P50" s="540" t="e">
        <f ca="1"/>
        <v>#REF!</v>
      </c>
      <c r="Q50" s="540" t="e">
        <f ca="1"/>
        <v>#REF!</v>
      </c>
      <c r="R50" s="540" t="e">
        <f ca="1"/>
        <v>#REF!</v>
      </c>
      <c r="S50" s="540" t="e">
        <f ca="1"/>
        <v>#REF!</v>
      </c>
      <c r="T50" s="540" t="e">
        <f ca="1"/>
        <v>#REF!</v>
      </c>
      <c r="U50" s="540" t="e">
        <f ca="1"/>
        <v>#REF!</v>
      </c>
      <c r="V50" s="540" t="e">
        <f ca="1"/>
        <v>#REF!</v>
      </c>
      <c r="W50" s="540" t="e">
        <f ca="1"/>
        <v>#REF!</v>
      </c>
      <c r="X50" s="540" t="e">
        <f ca="1"/>
        <v>#REF!</v>
      </c>
      <c r="Y50" s="540" t="e">
        <f ca="1"/>
        <v>#REF!</v>
      </c>
      <c r="Z50" s="540" t="e">
        <f ca="1"/>
        <v>#REF!</v>
      </c>
      <c r="AA50" s="540" t="e">
        <f ca="1"/>
        <v>#REF!</v>
      </c>
      <c r="AB50" s="540" t="e">
        <f ca="1"/>
        <v>#REF!</v>
      </c>
      <c r="AC50" s="540" t="e">
        <f ca="1"/>
        <v>#REF!</v>
      </c>
      <c r="AD50" s="540" t="e">
        <f ca="1"/>
        <v>#REF!</v>
      </c>
      <c r="AE50" s="540" t="e">
        <f ca="1"/>
        <v>#REF!</v>
      </c>
      <c r="AF50" s="540" t="e">
        <f ca="1"/>
        <v>#REF!</v>
      </c>
      <c r="AG50" s="540" t="e">
        <f ca="1"/>
        <v>#REF!</v>
      </c>
      <c r="AH50" s="540" t="e">
        <f ca="1"/>
        <v>#REF!</v>
      </c>
      <c r="AI50" s="540" t="e">
        <f ca="1"/>
        <v>#REF!</v>
      </c>
      <c r="AJ50" s="540" t="e">
        <f ca="1"/>
        <v>#REF!</v>
      </c>
      <c r="AK50" s="540" t="e">
        <f ca="1"/>
        <v>#REF!</v>
      </c>
      <c r="AL50" s="540" t="e">
        <f ca="1"/>
        <v>#REF!</v>
      </c>
      <c r="AM50" s="540" t="e">
        <f ca="1"/>
        <v>#REF!</v>
      </c>
      <c r="AN50" s="540" t="e">
        <f ca="1"/>
        <v>#REF!</v>
      </c>
      <c r="AO50" s="540" t="e">
        <f ca="1"/>
        <v>#REF!</v>
      </c>
      <c r="AP50" s="540" t="e">
        <f ca="1"/>
        <v>#REF!</v>
      </c>
      <c r="AQ50" s="540" t="e">
        <f ca="1"/>
        <v>#REF!</v>
      </c>
      <c r="AR50" s="540" t="e">
        <f ca="1"/>
        <v>#REF!</v>
      </c>
      <c r="AS50" s="540" t="e">
        <f ca="1"/>
        <v>#REF!</v>
      </c>
      <c r="AT50" s="540" t="e">
        <f ca="1"/>
        <v>#REF!</v>
      </c>
      <c r="AU50" s="540" t="e">
        <f ca="1"/>
        <v>#REF!</v>
      </c>
      <c r="AV50" s="540" t="e">
        <f ca="1"/>
        <v>#REF!</v>
      </c>
      <c r="AW50" s="540" t="e">
        <f ca="1"/>
        <v>#REF!</v>
      </c>
      <c r="AX50" s="540" t="e">
        <f ca="1"/>
        <v>#REF!</v>
      </c>
      <c r="AY50" s="540" t="e">
        <f ca="1"/>
        <v>#REF!</v>
      </c>
      <c r="AZ50" s="540" t="e">
        <f ca="1"/>
        <v>#REF!</v>
      </c>
      <c r="BA50" s="540" t="e">
        <f ca="1"/>
        <v>#REF!</v>
      </c>
      <c r="BB50" s="540" t="e">
        <f ca="1"/>
        <v>#REF!</v>
      </c>
      <c r="BC50" s="540" t="e">
        <f ca="1"/>
        <v>#REF!</v>
      </c>
      <c r="BD50" s="540" t="e">
        <f ca="1"/>
        <v>#REF!</v>
      </c>
      <c r="BE50" s="540" t="e">
        <f ca="1"/>
        <v>#REF!</v>
      </c>
      <c r="BF50" s="540" t="e">
        <f ca="1"/>
        <v>#REF!</v>
      </c>
      <c r="BG50" s="540" t="e">
        <f ca="1"/>
        <v>#REF!</v>
      </c>
      <c r="BH50" s="540" t="e">
        <f ca="1"/>
        <v>#REF!</v>
      </c>
      <c r="BI50" s="540" t="e">
        <f ca="1"/>
        <v>#REF!</v>
      </c>
      <c r="BJ50" s="540" t="e">
        <f ca="1"/>
        <v>#REF!</v>
      </c>
      <c r="BK50" s="540" t="e">
        <f ca="1"/>
        <v>#REF!</v>
      </c>
      <c r="BL50" s="540" t="e">
        <f ca="1"/>
        <v>#REF!</v>
      </c>
      <c r="BM50" s="540" t="e">
        <f ca="1"/>
        <v>#REF!</v>
      </c>
      <c r="BN50" s="540" t="e">
        <f ca="1"/>
        <v>#REF!</v>
      </c>
      <c r="BO50" s="540" t="e">
        <f ca="1"/>
        <v>#REF!</v>
      </c>
      <c r="BP50" s="540" t="e">
        <f ca="1"/>
        <v>#REF!</v>
      </c>
      <c r="BQ50" s="540" t="e">
        <f ca="1"/>
        <v>#REF!</v>
      </c>
      <c r="BR50" s="540" t="e">
        <f ca="1"/>
        <v>#REF!</v>
      </c>
      <c r="BS50" s="540" t="e">
        <f ca="1"/>
        <v>#REF!</v>
      </c>
      <c r="BT50" s="540" t="e">
        <f ca="1"/>
        <v>#REF!</v>
      </c>
      <c r="BU50" s="540" t="e">
        <f ca="1"/>
        <v>#REF!</v>
      </c>
      <c r="BV50" s="540" t="e">
        <f ca="1"/>
        <v>#REF!</v>
      </c>
      <c r="BW50" s="540" t="e">
        <f ca="1"/>
        <v>#REF!</v>
      </c>
      <c r="BX50" s="540" t="e">
        <f ca="1"/>
        <v>#REF!</v>
      </c>
      <c r="BY50" s="540" t="e">
        <f ca="1"/>
        <v>#REF!</v>
      </c>
      <c r="BZ50" s="540" t="e">
        <f ca="1"/>
        <v>#REF!</v>
      </c>
      <c r="CA50" s="540" t="e">
        <f ca="1"/>
        <v>#REF!</v>
      </c>
      <c r="CB50" s="540" t="e">
        <f ca="1"/>
        <v>#REF!</v>
      </c>
      <c r="CC50" s="540" t="e">
        <f ca="1"/>
        <v>#REF!</v>
      </c>
    </row>
    <row r="51" spans="1:81">
      <c r="A51" s="541" t="str">
        <f>A49&amp;" Position"</f>
        <v>Vissel Kobe Position</v>
      </c>
      <c r="B51" s="540" t="e">
        <f ca="1"/>
        <v>#REF!</v>
      </c>
      <c r="C51" s="540" t="e">
        <f ca="1"/>
        <v>#REF!</v>
      </c>
      <c r="D51" s="540" t="e">
        <f ca="1"/>
        <v>#REF!</v>
      </c>
      <c r="E51" s="540" t="e">
        <f ca="1"/>
        <v>#REF!</v>
      </c>
      <c r="F51" s="540" t="e">
        <f ca="1"/>
        <v>#REF!</v>
      </c>
      <c r="G51" s="540" t="e">
        <f ca="1"/>
        <v>#REF!</v>
      </c>
      <c r="H51" s="540" t="e">
        <f ca="1"/>
        <v>#REF!</v>
      </c>
      <c r="I51" s="540" t="e">
        <f ca="1"/>
        <v>#REF!</v>
      </c>
      <c r="J51" s="540" t="e">
        <f ca="1"/>
        <v>#REF!</v>
      </c>
      <c r="K51" s="540" t="e">
        <f ca="1"/>
        <v>#REF!</v>
      </c>
      <c r="L51" s="540" t="e">
        <f ca="1"/>
        <v>#REF!</v>
      </c>
      <c r="M51" s="540" t="e">
        <f ca="1"/>
        <v>#REF!</v>
      </c>
      <c r="N51" s="540" t="e">
        <f ca="1"/>
        <v>#REF!</v>
      </c>
      <c r="O51" s="540" t="e">
        <f ca="1"/>
        <v>#REF!</v>
      </c>
      <c r="P51" s="540" t="e">
        <f ca="1"/>
        <v>#REF!</v>
      </c>
      <c r="Q51" s="540" t="e">
        <f ca="1"/>
        <v>#REF!</v>
      </c>
      <c r="R51" s="540" t="e">
        <f ca="1"/>
        <v>#REF!</v>
      </c>
      <c r="S51" s="540" t="e">
        <f ca="1"/>
        <v>#REF!</v>
      </c>
      <c r="T51" s="540" t="e">
        <f ca="1"/>
        <v>#REF!</v>
      </c>
      <c r="U51" s="540" t="e">
        <f ca="1"/>
        <v>#REF!</v>
      </c>
      <c r="V51" s="540" t="e">
        <f ca="1"/>
        <v>#REF!</v>
      </c>
      <c r="W51" s="540" t="e">
        <f ca="1"/>
        <v>#REF!</v>
      </c>
      <c r="X51" s="540" t="e">
        <f ca="1"/>
        <v>#REF!</v>
      </c>
      <c r="Y51" s="540" t="e">
        <f ca="1"/>
        <v>#REF!</v>
      </c>
      <c r="Z51" s="540" t="e">
        <f ca="1"/>
        <v>#REF!</v>
      </c>
      <c r="AA51" s="540" t="e">
        <f ca="1"/>
        <v>#REF!</v>
      </c>
      <c r="AB51" s="540" t="e">
        <f ca="1"/>
        <v>#REF!</v>
      </c>
      <c r="AC51" s="540" t="e">
        <f ca="1"/>
        <v>#REF!</v>
      </c>
      <c r="AD51" s="540" t="e">
        <f ca="1"/>
        <v>#REF!</v>
      </c>
      <c r="AE51" s="540" t="e">
        <f ca="1"/>
        <v>#REF!</v>
      </c>
      <c r="AF51" s="540" t="e">
        <f ca="1"/>
        <v>#REF!</v>
      </c>
      <c r="AG51" s="540" t="e">
        <f ca="1"/>
        <v>#REF!</v>
      </c>
      <c r="AH51" s="540" t="e">
        <f ca="1"/>
        <v>#REF!</v>
      </c>
      <c r="AI51" s="540" t="e">
        <f ca="1"/>
        <v>#REF!</v>
      </c>
      <c r="AJ51" s="540" t="e">
        <f ca="1"/>
        <v>#REF!</v>
      </c>
      <c r="AK51" s="540" t="e">
        <f ca="1"/>
        <v>#REF!</v>
      </c>
      <c r="AL51" s="540" t="e">
        <f ca="1"/>
        <v>#REF!</v>
      </c>
      <c r="AM51" s="540" t="e">
        <f ca="1"/>
        <v>#REF!</v>
      </c>
      <c r="AN51" s="540" t="e">
        <f ca="1"/>
        <v>#REF!</v>
      </c>
      <c r="AO51" s="540" t="e">
        <f ca="1"/>
        <v>#REF!</v>
      </c>
      <c r="AP51" s="540" t="e">
        <f ca="1"/>
        <v>#REF!</v>
      </c>
      <c r="AQ51" s="540" t="e">
        <f ca="1"/>
        <v>#REF!</v>
      </c>
      <c r="AR51" s="540" t="e">
        <f ca="1"/>
        <v>#REF!</v>
      </c>
      <c r="AS51" s="540" t="e">
        <f ca="1"/>
        <v>#REF!</v>
      </c>
      <c r="AT51" s="540" t="e">
        <f ca="1"/>
        <v>#REF!</v>
      </c>
      <c r="AU51" s="540" t="e">
        <f ca="1"/>
        <v>#REF!</v>
      </c>
      <c r="AV51" s="540" t="e">
        <f ca="1"/>
        <v>#REF!</v>
      </c>
      <c r="AW51" s="540" t="e">
        <f ca="1"/>
        <v>#REF!</v>
      </c>
      <c r="AX51" s="540" t="e">
        <f ca="1"/>
        <v>#REF!</v>
      </c>
      <c r="AY51" s="540" t="e">
        <f ca="1"/>
        <v>#REF!</v>
      </c>
      <c r="AZ51" s="540" t="e">
        <f ca="1"/>
        <v>#REF!</v>
      </c>
      <c r="BA51" s="540" t="e">
        <f ca="1"/>
        <v>#REF!</v>
      </c>
      <c r="BB51" s="540" t="e">
        <f ca="1"/>
        <v>#REF!</v>
      </c>
      <c r="BC51" s="540" t="e">
        <f ca="1"/>
        <v>#REF!</v>
      </c>
      <c r="BD51" s="540" t="e">
        <f ca="1"/>
        <v>#REF!</v>
      </c>
      <c r="BE51" s="540" t="e">
        <f ca="1"/>
        <v>#REF!</v>
      </c>
      <c r="BF51" s="540" t="e">
        <f ca="1"/>
        <v>#REF!</v>
      </c>
      <c r="BG51" s="540" t="e">
        <f ca="1"/>
        <v>#REF!</v>
      </c>
      <c r="BH51" s="540" t="e">
        <f ca="1"/>
        <v>#REF!</v>
      </c>
      <c r="BI51" s="540" t="e">
        <f ca="1"/>
        <v>#REF!</v>
      </c>
      <c r="BJ51" s="540" t="e">
        <f ca="1"/>
        <v>#REF!</v>
      </c>
      <c r="BK51" s="540" t="e">
        <f ca="1"/>
        <v>#REF!</v>
      </c>
      <c r="BL51" s="540" t="e">
        <f ca="1"/>
        <v>#REF!</v>
      </c>
      <c r="BM51" s="540" t="e">
        <f ca="1"/>
        <v>#REF!</v>
      </c>
      <c r="BN51" s="540" t="e">
        <f ca="1"/>
        <v>#REF!</v>
      </c>
      <c r="BO51" s="540" t="e">
        <f ca="1"/>
        <v>#REF!</v>
      </c>
      <c r="BP51" s="540" t="e">
        <f ca="1"/>
        <v>#REF!</v>
      </c>
      <c r="BQ51" s="540" t="e">
        <f ca="1"/>
        <v>#REF!</v>
      </c>
      <c r="BR51" s="540" t="e">
        <f ca="1"/>
        <v>#REF!</v>
      </c>
      <c r="BS51" s="540" t="e">
        <f ca="1"/>
        <v>#REF!</v>
      </c>
      <c r="BT51" s="540" t="e">
        <f ca="1"/>
        <v>#REF!</v>
      </c>
      <c r="BU51" s="540" t="e">
        <f ca="1"/>
        <v>#REF!</v>
      </c>
      <c r="BV51" s="540" t="e">
        <f ca="1"/>
        <v>#REF!</v>
      </c>
      <c r="BW51" s="540" t="e">
        <f ca="1"/>
        <v>#REF!</v>
      </c>
      <c r="BX51" s="540" t="e">
        <f ca="1"/>
        <v>#REF!</v>
      </c>
      <c r="BY51" s="540" t="e">
        <f ca="1"/>
        <v>#REF!</v>
      </c>
      <c r="BZ51" s="540" t="e">
        <f ca="1"/>
        <v>#REF!</v>
      </c>
      <c r="CA51" s="540" t="e">
        <f ca="1"/>
        <v>#REF!</v>
      </c>
      <c r="CB51" s="540" t="e">
        <f ca="1"/>
        <v>#REF!</v>
      </c>
      <c r="CC51" s="540" t="e">
        <f ca="1"/>
        <v>#REF!</v>
      </c>
    </row>
    <row r="52" spans="1:81">
      <c r="A52" s="535" t="str">
        <f>helper!CM46</f>
        <v>Yokohama F. Marinos</v>
      </c>
      <c r="B52" s="540" t="e">
        <f t="array" aca="1" ref="B52:CC54" ca="1">INDIRECT("'"&amp;A52&amp;"'!AJ18:DA20")</f>
        <v>#REF!</v>
      </c>
      <c r="C52" s="540" t="e">
        <f ca="1"/>
        <v>#REF!</v>
      </c>
      <c r="D52" s="540" t="e">
        <f ca="1"/>
        <v>#REF!</v>
      </c>
      <c r="E52" s="540" t="e">
        <f ca="1"/>
        <v>#REF!</v>
      </c>
      <c r="F52" s="540" t="e">
        <f ca="1"/>
        <v>#REF!</v>
      </c>
      <c r="G52" s="540" t="e">
        <f ca="1"/>
        <v>#REF!</v>
      </c>
      <c r="H52" s="540" t="e">
        <f ca="1"/>
        <v>#REF!</v>
      </c>
      <c r="I52" s="540" t="e">
        <f ca="1"/>
        <v>#REF!</v>
      </c>
      <c r="J52" s="540" t="e">
        <f ca="1"/>
        <v>#REF!</v>
      </c>
      <c r="K52" s="540" t="e">
        <f ca="1"/>
        <v>#REF!</v>
      </c>
      <c r="L52" s="540" t="e">
        <f ca="1"/>
        <v>#REF!</v>
      </c>
      <c r="M52" s="540" t="e">
        <f ca="1"/>
        <v>#REF!</v>
      </c>
      <c r="N52" s="540" t="e">
        <f ca="1"/>
        <v>#REF!</v>
      </c>
      <c r="O52" s="540" t="e">
        <f ca="1"/>
        <v>#REF!</v>
      </c>
      <c r="P52" s="540" t="e">
        <f ca="1"/>
        <v>#REF!</v>
      </c>
      <c r="Q52" s="540" t="e">
        <f ca="1"/>
        <v>#REF!</v>
      </c>
      <c r="R52" s="540" t="e">
        <f ca="1"/>
        <v>#REF!</v>
      </c>
      <c r="S52" s="540" t="e">
        <f ca="1"/>
        <v>#REF!</v>
      </c>
      <c r="T52" s="540" t="e">
        <f ca="1"/>
        <v>#REF!</v>
      </c>
      <c r="U52" s="540" t="e">
        <f ca="1"/>
        <v>#REF!</v>
      </c>
      <c r="V52" s="540" t="e">
        <f ca="1"/>
        <v>#REF!</v>
      </c>
      <c r="W52" s="540" t="e">
        <f ca="1"/>
        <v>#REF!</v>
      </c>
      <c r="X52" s="540" t="e">
        <f ca="1"/>
        <v>#REF!</v>
      </c>
      <c r="Y52" s="540" t="e">
        <f ca="1"/>
        <v>#REF!</v>
      </c>
      <c r="Z52" s="540" t="e">
        <f ca="1"/>
        <v>#REF!</v>
      </c>
      <c r="AA52" s="540" t="e">
        <f ca="1"/>
        <v>#REF!</v>
      </c>
      <c r="AB52" s="540" t="e">
        <f ca="1"/>
        <v>#REF!</v>
      </c>
      <c r="AC52" s="540" t="e">
        <f ca="1"/>
        <v>#REF!</v>
      </c>
      <c r="AD52" s="540" t="e">
        <f ca="1"/>
        <v>#REF!</v>
      </c>
      <c r="AE52" s="540" t="e">
        <f ca="1"/>
        <v>#REF!</v>
      </c>
      <c r="AF52" s="540" t="e">
        <f ca="1"/>
        <v>#REF!</v>
      </c>
      <c r="AG52" s="540" t="e">
        <f ca="1"/>
        <v>#REF!</v>
      </c>
      <c r="AH52" s="540" t="e">
        <f ca="1"/>
        <v>#REF!</v>
      </c>
      <c r="AI52" s="540" t="e">
        <f ca="1"/>
        <v>#REF!</v>
      </c>
      <c r="AJ52" s="540" t="e">
        <f ca="1"/>
        <v>#REF!</v>
      </c>
      <c r="AK52" s="540" t="e">
        <f ca="1"/>
        <v>#REF!</v>
      </c>
      <c r="AL52" s="540" t="e">
        <f ca="1"/>
        <v>#REF!</v>
      </c>
      <c r="AM52" s="540" t="e">
        <f ca="1"/>
        <v>#REF!</v>
      </c>
      <c r="AN52" s="540" t="e">
        <f ca="1"/>
        <v>#REF!</v>
      </c>
      <c r="AO52" s="540" t="e">
        <f ca="1"/>
        <v>#REF!</v>
      </c>
      <c r="AP52" s="540" t="e">
        <f ca="1"/>
        <v>#REF!</v>
      </c>
      <c r="AQ52" s="540" t="e">
        <f ca="1"/>
        <v>#REF!</v>
      </c>
      <c r="AR52" s="540" t="e">
        <f ca="1"/>
        <v>#REF!</v>
      </c>
      <c r="AS52" s="540" t="e">
        <f ca="1"/>
        <v>#REF!</v>
      </c>
      <c r="AT52" s="540" t="e">
        <f ca="1"/>
        <v>#REF!</v>
      </c>
      <c r="AU52" s="540" t="e">
        <f ca="1"/>
        <v>#REF!</v>
      </c>
      <c r="AV52" s="540" t="e">
        <f ca="1"/>
        <v>#REF!</v>
      </c>
      <c r="AW52" s="540" t="e">
        <f ca="1"/>
        <v>#REF!</v>
      </c>
      <c r="AX52" s="540" t="e">
        <f ca="1"/>
        <v>#REF!</v>
      </c>
      <c r="AY52" s="540" t="e">
        <f ca="1"/>
        <v>#REF!</v>
      </c>
      <c r="AZ52" s="540" t="e">
        <f ca="1"/>
        <v>#REF!</v>
      </c>
      <c r="BA52" s="540" t="e">
        <f ca="1"/>
        <v>#REF!</v>
      </c>
      <c r="BB52" s="540" t="e">
        <f ca="1"/>
        <v>#REF!</v>
      </c>
      <c r="BC52" s="540" t="e">
        <f ca="1"/>
        <v>#REF!</v>
      </c>
      <c r="BD52" s="540" t="e">
        <f ca="1"/>
        <v>#REF!</v>
      </c>
      <c r="BE52" s="540" t="e">
        <f ca="1"/>
        <v>#REF!</v>
      </c>
      <c r="BF52" s="540" t="e">
        <f ca="1"/>
        <v>#REF!</v>
      </c>
      <c r="BG52" s="540" t="e">
        <f ca="1"/>
        <v>#REF!</v>
      </c>
      <c r="BH52" s="540" t="e">
        <f ca="1"/>
        <v>#REF!</v>
      </c>
      <c r="BI52" s="540" t="e">
        <f ca="1"/>
        <v>#REF!</v>
      </c>
      <c r="BJ52" s="540" t="e">
        <f ca="1"/>
        <v>#REF!</v>
      </c>
      <c r="BK52" s="540" t="e">
        <f ca="1"/>
        <v>#REF!</v>
      </c>
      <c r="BL52" s="540" t="e">
        <f ca="1"/>
        <v>#REF!</v>
      </c>
      <c r="BM52" s="540" t="e">
        <f ca="1"/>
        <v>#REF!</v>
      </c>
      <c r="BN52" s="540" t="e">
        <f ca="1"/>
        <v>#REF!</v>
      </c>
      <c r="BO52" s="540" t="e">
        <f ca="1"/>
        <v>#REF!</v>
      </c>
      <c r="BP52" s="540" t="e">
        <f ca="1"/>
        <v>#REF!</v>
      </c>
      <c r="BQ52" s="540" t="e">
        <f ca="1"/>
        <v>#REF!</v>
      </c>
      <c r="BR52" s="540" t="e">
        <f ca="1"/>
        <v>#REF!</v>
      </c>
      <c r="BS52" s="540" t="e">
        <f ca="1"/>
        <v>#REF!</v>
      </c>
      <c r="BT52" s="540" t="e">
        <f ca="1"/>
        <v>#REF!</v>
      </c>
      <c r="BU52" s="540" t="e">
        <f ca="1"/>
        <v>#REF!</v>
      </c>
      <c r="BV52" s="540" t="e">
        <f ca="1"/>
        <v>#REF!</v>
      </c>
      <c r="BW52" s="540" t="e">
        <f ca="1"/>
        <v>#REF!</v>
      </c>
      <c r="BX52" s="540" t="e">
        <f ca="1"/>
        <v>#REF!</v>
      </c>
      <c r="BY52" s="540" t="e">
        <f ca="1"/>
        <v>#REF!</v>
      </c>
      <c r="BZ52" s="540" t="e">
        <f ca="1"/>
        <v>#REF!</v>
      </c>
      <c r="CA52" s="540" t="e">
        <f ca="1"/>
        <v>#REF!</v>
      </c>
      <c r="CB52" s="540" t="e">
        <f ca="1"/>
        <v>#REF!</v>
      </c>
      <c r="CC52" s="540" t="e">
        <f ca="1"/>
        <v>#REF!</v>
      </c>
    </row>
    <row r="53" spans="1:81">
      <c r="A53" s="541" t="str">
        <f>A52&amp;" num"</f>
        <v>Yokohama F. Marinos num</v>
      </c>
      <c r="B53" s="540" t="e">
        <f ca="1"/>
        <v>#REF!</v>
      </c>
      <c r="C53" s="540" t="e">
        <f ca="1"/>
        <v>#REF!</v>
      </c>
      <c r="D53" s="540" t="e">
        <f ca="1"/>
        <v>#REF!</v>
      </c>
      <c r="E53" s="540" t="e">
        <f ca="1"/>
        <v>#REF!</v>
      </c>
      <c r="F53" s="540" t="e">
        <f ca="1"/>
        <v>#REF!</v>
      </c>
      <c r="G53" s="540" t="e">
        <f ca="1"/>
        <v>#REF!</v>
      </c>
      <c r="H53" s="540" t="e">
        <f ca="1"/>
        <v>#REF!</v>
      </c>
      <c r="I53" s="540" t="e">
        <f ca="1"/>
        <v>#REF!</v>
      </c>
      <c r="J53" s="540" t="e">
        <f ca="1"/>
        <v>#REF!</v>
      </c>
      <c r="K53" s="540" t="e">
        <f ca="1"/>
        <v>#REF!</v>
      </c>
      <c r="L53" s="540" t="e">
        <f ca="1"/>
        <v>#REF!</v>
      </c>
      <c r="M53" s="540" t="e">
        <f ca="1"/>
        <v>#REF!</v>
      </c>
      <c r="N53" s="540" t="e">
        <f ca="1"/>
        <v>#REF!</v>
      </c>
      <c r="O53" s="540" t="e">
        <f ca="1"/>
        <v>#REF!</v>
      </c>
      <c r="P53" s="540" t="e">
        <f ca="1"/>
        <v>#REF!</v>
      </c>
      <c r="Q53" s="540" t="e">
        <f ca="1"/>
        <v>#REF!</v>
      </c>
      <c r="R53" s="540" t="e">
        <f ca="1"/>
        <v>#REF!</v>
      </c>
      <c r="S53" s="540" t="e">
        <f ca="1"/>
        <v>#REF!</v>
      </c>
      <c r="T53" s="540" t="e">
        <f ca="1"/>
        <v>#REF!</v>
      </c>
      <c r="U53" s="540" t="e">
        <f ca="1"/>
        <v>#REF!</v>
      </c>
      <c r="V53" s="540" t="e">
        <f ca="1"/>
        <v>#REF!</v>
      </c>
      <c r="W53" s="540" t="e">
        <f ca="1"/>
        <v>#REF!</v>
      </c>
      <c r="X53" s="540" t="e">
        <f ca="1"/>
        <v>#REF!</v>
      </c>
      <c r="Y53" s="540" t="e">
        <f ca="1"/>
        <v>#REF!</v>
      </c>
      <c r="Z53" s="540" t="e">
        <f ca="1"/>
        <v>#REF!</v>
      </c>
      <c r="AA53" s="540" t="e">
        <f ca="1"/>
        <v>#REF!</v>
      </c>
      <c r="AB53" s="540" t="e">
        <f ca="1"/>
        <v>#REF!</v>
      </c>
      <c r="AC53" s="540" t="e">
        <f ca="1"/>
        <v>#REF!</v>
      </c>
      <c r="AD53" s="540" t="e">
        <f ca="1"/>
        <v>#REF!</v>
      </c>
      <c r="AE53" s="540" t="e">
        <f ca="1"/>
        <v>#REF!</v>
      </c>
      <c r="AF53" s="540" t="e">
        <f ca="1"/>
        <v>#REF!</v>
      </c>
      <c r="AG53" s="540" t="e">
        <f ca="1"/>
        <v>#REF!</v>
      </c>
      <c r="AH53" s="540" t="e">
        <f ca="1"/>
        <v>#REF!</v>
      </c>
      <c r="AI53" s="540" t="e">
        <f ca="1"/>
        <v>#REF!</v>
      </c>
      <c r="AJ53" s="540" t="e">
        <f ca="1"/>
        <v>#REF!</v>
      </c>
      <c r="AK53" s="540" t="e">
        <f ca="1"/>
        <v>#REF!</v>
      </c>
      <c r="AL53" s="540" t="e">
        <f ca="1"/>
        <v>#REF!</v>
      </c>
      <c r="AM53" s="540" t="e">
        <f ca="1"/>
        <v>#REF!</v>
      </c>
      <c r="AN53" s="540" t="e">
        <f ca="1"/>
        <v>#REF!</v>
      </c>
      <c r="AO53" s="540" t="e">
        <f ca="1"/>
        <v>#REF!</v>
      </c>
      <c r="AP53" s="540" t="e">
        <f ca="1"/>
        <v>#REF!</v>
      </c>
      <c r="AQ53" s="540" t="e">
        <f ca="1"/>
        <v>#REF!</v>
      </c>
      <c r="AR53" s="540" t="e">
        <f ca="1"/>
        <v>#REF!</v>
      </c>
      <c r="AS53" s="540" t="e">
        <f ca="1"/>
        <v>#REF!</v>
      </c>
      <c r="AT53" s="540" t="e">
        <f ca="1"/>
        <v>#REF!</v>
      </c>
      <c r="AU53" s="540" t="e">
        <f ca="1"/>
        <v>#REF!</v>
      </c>
      <c r="AV53" s="540" t="e">
        <f ca="1"/>
        <v>#REF!</v>
      </c>
      <c r="AW53" s="540" t="e">
        <f ca="1"/>
        <v>#REF!</v>
      </c>
      <c r="AX53" s="540" t="e">
        <f ca="1"/>
        <v>#REF!</v>
      </c>
      <c r="AY53" s="540" t="e">
        <f ca="1"/>
        <v>#REF!</v>
      </c>
      <c r="AZ53" s="540" t="e">
        <f ca="1"/>
        <v>#REF!</v>
      </c>
      <c r="BA53" s="540" t="e">
        <f ca="1"/>
        <v>#REF!</v>
      </c>
      <c r="BB53" s="540" t="e">
        <f ca="1"/>
        <v>#REF!</v>
      </c>
      <c r="BC53" s="540" t="e">
        <f ca="1"/>
        <v>#REF!</v>
      </c>
      <c r="BD53" s="540" t="e">
        <f ca="1"/>
        <v>#REF!</v>
      </c>
      <c r="BE53" s="540" t="e">
        <f ca="1"/>
        <v>#REF!</v>
      </c>
      <c r="BF53" s="540" t="e">
        <f ca="1"/>
        <v>#REF!</v>
      </c>
      <c r="BG53" s="540" t="e">
        <f ca="1"/>
        <v>#REF!</v>
      </c>
      <c r="BH53" s="540" t="e">
        <f ca="1"/>
        <v>#REF!</v>
      </c>
      <c r="BI53" s="540" t="e">
        <f ca="1"/>
        <v>#REF!</v>
      </c>
      <c r="BJ53" s="540" t="e">
        <f ca="1"/>
        <v>#REF!</v>
      </c>
      <c r="BK53" s="540" t="e">
        <f ca="1"/>
        <v>#REF!</v>
      </c>
      <c r="BL53" s="540" t="e">
        <f ca="1"/>
        <v>#REF!</v>
      </c>
      <c r="BM53" s="540" t="e">
        <f ca="1"/>
        <v>#REF!</v>
      </c>
      <c r="BN53" s="540" t="e">
        <f ca="1"/>
        <v>#REF!</v>
      </c>
      <c r="BO53" s="540" t="e">
        <f ca="1"/>
        <v>#REF!</v>
      </c>
      <c r="BP53" s="540" t="e">
        <f ca="1"/>
        <v>#REF!</v>
      </c>
      <c r="BQ53" s="540" t="e">
        <f ca="1"/>
        <v>#REF!</v>
      </c>
      <c r="BR53" s="540" t="e">
        <f ca="1"/>
        <v>#REF!</v>
      </c>
      <c r="BS53" s="540" t="e">
        <f ca="1"/>
        <v>#REF!</v>
      </c>
      <c r="BT53" s="540" t="e">
        <f ca="1"/>
        <v>#REF!</v>
      </c>
      <c r="BU53" s="540" t="e">
        <f ca="1"/>
        <v>#REF!</v>
      </c>
      <c r="BV53" s="540" t="e">
        <f ca="1"/>
        <v>#REF!</v>
      </c>
      <c r="BW53" s="540" t="e">
        <f ca="1"/>
        <v>#REF!</v>
      </c>
      <c r="BX53" s="540" t="e">
        <f ca="1"/>
        <v>#REF!</v>
      </c>
      <c r="BY53" s="540" t="e">
        <f ca="1"/>
        <v>#REF!</v>
      </c>
      <c r="BZ53" s="540" t="e">
        <f ca="1"/>
        <v>#REF!</v>
      </c>
      <c r="CA53" s="540" t="e">
        <f ca="1"/>
        <v>#REF!</v>
      </c>
      <c r="CB53" s="540" t="e">
        <f ca="1"/>
        <v>#REF!</v>
      </c>
      <c r="CC53" s="540" t="e">
        <f ca="1"/>
        <v>#REF!</v>
      </c>
    </row>
    <row r="54" spans="1:81">
      <c r="A54" s="541" t="str">
        <f>A52&amp;" Position"</f>
        <v>Yokohama F. Marinos Position</v>
      </c>
      <c r="B54" s="540" t="e">
        <f ca="1"/>
        <v>#REF!</v>
      </c>
      <c r="C54" s="540" t="e">
        <f ca="1"/>
        <v>#REF!</v>
      </c>
      <c r="D54" s="540" t="e">
        <f ca="1"/>
        <v>#REF!</v>
      </c>
      <c r="E54" s="540" t="e">
        <f ca="1"/>
        <v>#REF!</v>
      </c>
      <c r="F54" s="540" t="e">
        <f ca="1"/>
        <v>#REF!</v>
      </c>
      <c r="G54" s="540" t="e">
        <f ca="1"/>
        <v>#REF!</v>
      </c>
      <c r="H54" s="540" t="e">
        <f ca="1"/>
        <v>#REF!</v>
      </c>
      <c r="I54" s="540" t="e">
        <f ca="1"/>
        <v>#REF!</v>
      </c>
      <c r="J54" s="540" t="e">
        <f ca="1"/>
        <v>#REF!</v>
      </c>
      <c r="K54" s="540" t="e">
        <f ca="1"/>
        <v>#REF!</v>
      </c>
      <c r="L54" s="540" t="e">
        <f ca="1"/>
        <v>#REF!</v>
      </c>
      <c r="M54" s="540" t="e">
        <f ca="1"/>
        <v>#REF!</v>
      </c>
      <c r="N54" s="540" t="e">
        <f ca="1"/>
        <v>#REF!</v>
      </c>
      <c r="O54" s="540" t="e">
        <f ca="1"/>
        <v>#REF!</v>
      </c>
      <c r="P54" s="540" t="e">
        <f ca="1"/>
        <v>#REF!</v>
      </c>
      <c r="Q54" s="540" t="e">
        <f ca="1"/>
        <v>#REF!</v>
      </c>
      <c r="R54" s="540" t="e">
        <f ca="1"/>
        <v>#REF!</v>
      </c>
      <c r="S54" s="540" t="e">
        <f ca="1"/>
        <v>#REF!</v>
      </c>
      <c r="T54" s="540" t="e">
        <f ca="1"/>
        <v>#REF!</v>
      </c>
      <c r="U54" s="540" t="e">
        <f ca="1"/>
        <v>#REF!</v>
      </c>
      <c r="V54" s="540" t="e">
        <f ca="1"/>
        <v>#REF!</v>
      </c>
      <c r="W54" s="540" t="e">
        <f ca="1"/>
        <v>#REF!</v>
      </c>
      <c r="X54" s="540" t="e">
        <f ca="1"/>
        <v>#REF!</v>
      </c>
      <c r="Y54" s="540" t="e">
        <f ca="1"/>
        <v>#REF!</v>
      </c>
      <c r="Z54" s="540" t="e">
        <f ca="1"/>
        <v>#REF!</v>
      </c>
      <c r="AA54" s="540" t="e">
        <f ca="1"/>
        <v>#REF!</v>
      </c>
      <c r="AB54" s="540" t="e">
        <f ca="1"/>
        <v>#REF!</v>
      </c>
      <c r="AC54" s="540" t="e">
        <f ca="1"/>
        <v>#REF!</v>
      </c>
      <c r="AD54" s="540" t="e">
        <f ca="1"/>
        <v>#REF!</v>
      </c>
      <c r="AE54" s="540" t="e">
        <f ca="1"/>
        <v>#REF!</v>
      </c>
      <c r="AF54" s="540" t="e">
        <f ca="1"/>
        <v>#REF!</v>
      </c>
      <c r="AG54" s="540" t="e">
        <f ca="1"/>
        <v>#REF!</v>
      </c>
      <c r="AH54" s="540" t="e">
        <f ca="1"/>
        <v>#REF!</v>
      </c>
      <c r="AI54" s="540" t="e">
        <f ca="1"/>
        <v>#REF!</v>
      </c>
      <c r="AJ54" s="540" t="e">
        <f ca="1"/>
        <v>#REF!</v>
      </c>
      <c r="AK54" s="540" t="e">
        <f ca="1"/>
        <v>#REF!</v>
      </c>
      <c r="AL54" s="540" t="e">
        <f ca="1"/>
        <v>#REF!</v>
      </c>
      <c r="AM54" s="540" t="e">
        <f ca="1"/>
        <v>#REF!</v>
      </c>
      <c r="AN54" s="540" t="e">
        <f ca="1"/>
        <v>#REF!</v>
      </c>
      <c r="AO54" s="540" t="e">
        <f ca="1"/>
        <v>#REF!</v>
      </c>
      <c r="AP54" s="540" t="e">
        <f ca="1"/>
        <v>#REF!</v>
      </c>
      <c r="AQ54" s="540" t="e">
        <f ca="1"/>
        <v>#REF!</v>
      </c>
      <c r="AR54" s="540" t="e">
        <f ca="1"/>
        <v>#REF!</v>
      </c>
      <c r="AS54" s="540" t="e">
        <f ca="1"/>
        <v>#REF!</v>
      </c>
      <c r="AT54" s="540" t="e">
        <f ca="1"/>
        <v>#REF!</v>
      </c>
      <c r="AU54" s="540" t="e">
        <f ca="1"/>
        <v>#REF!</v>
      </c>
      <c r="AV54" s="540" t="e">
        <f ca="1"/>
        <v>#REF!</v>
      </c>
      <c r="AW54" s="540" t="e">
        <f ca="1"/>
        <v>#REF!</v>
      </c>
      <c r="AX54" s="540" t="e">
        <f ca="1"/>
        <v>#REF!</v>
      </c>
      <c r="AY54" s="540" t="e">
        <f ca="1"/>
        <v>#REF!</v>
      </c>
      <c r="AZ54" s="540" t="e">
        <f ca="1"/>
        <v>#REF!</v>
      </c>
      <c r="BA54" s="540" t="e">
        <f ca="1"/>
        <v>#REF!</v>
      </c>
      <c r="BB54" s="540" t="e">
        <f ca="1"/>
        <v>#REF!</v>
      </c>
      <c r="BC54" s="540" t="e">
        <f ca="1"/>
        <v>#REF!</v>
      </c>
      <c r="BD54" s="540" t="e">
        <f ca="1"/>
        <v>#REF!</v>
      </c>
      <c r="BE54" s="540" t="e">
        <f ca="1"/>
        <v>#REF!</v>
      </c>
      <c r="BF54" s="540" t="e">
        <f ca="1"/>
        <v>#REF!</v>
      </c>
      <c r="BG54" s="540" t="e">
        <f ca="1"/>
        <v>#REF!</v>
      </c>
      <c r="BH54" s="540" t="e">
        <f ca="1"/>
        <v>#REF!</v>
      </c>
      <c r="BI54" s="540" t="e">
        <f ca="1"/>
        <v>#REF!</v>
      </c>
      <c r="BJ54" s="540" t="e">
        <f ca="1"/>
        <v>#REF!</v>
      </c>
      <c r="BK54" s="540" t="e">
        <f ca="1"/>
        <v>#REF!</v>
      </c>
      <c r="BL54" s="540" t="e">
        <f ca="1"/>
        <v>#REF!</v>
      </c>
      <c r="BM54" s="540" t="e">
        <f ca="1"/>
        <v>#REF!</v>
      </c>
      <c r="BN54" s="540" t="e">
        <f ca="1"/>
        <v>#REF!</v>
      </c>
      <c r="BO54" s="540" t="e">
        <f ca="1"/>
        <v>#REF!</v>
      </c>
      <c r="BP54" s="540" t="e">
        <f ca="1"/>
        <v>#REF!</v>
      </c>
      <c r="BQ54" s="540" t="e">
        <f ca="1"/>
        <v>#REF!</v>
      </c>
      <c r="BR54" s="540" t="e">
        <f ca="1"/>
        <v>#REF!</v>
      </c>
      <c r="BS54" s="540" t="e">
        <f ca="1"/>
        <v>#REF!</v>
      </c>
      <c r="BT54" s="540" t="e">
        <f ca="1"/>
        <v>#REF!</v>
      </c>
      <c r="BU54" s="540" t="e">
        <f ca="1"/>
        <v>#REF!</v>
      </c>
      <c r="BV54" s="540" t="e">
        <f ca="1"/>
        <v>#REF!</v>
      </c>
      <c r="BW54" s="540" t="e">
        <f ca="1"/>
        <v>#REF!</v>
      </c>
      <c r="BX54" s="540" t="e">
        <f ca="1"/>
        <v>#REF!</v>
      </c>
      <c r="BY54" s="540" t="e">
        <f ca="1"/>
        <v>#REF!</v>
      </c>
      <c r="BZ54" s="540" t="e">
        <f ca="1"/>
        <v>#REF!</v>
      </c>
      <c r="CA54" s="540" t="e">
        <f ca="1"/>
        <v>#REF!</v>
      </c>
      <c r="CB54" s="540" t="e">
        <f ca="1"/>
        <v>#REF!</v>
      </c>
      <c r="CC54" s="540" t="e">
        <f ca="1"/>
        <v>#REF!</v>
      </c>
    </row>
    <row r="55" spans="1:81">
      <c r="A55" s="535">
        <f>helper!CM47</f>
        <v>0</v>
      </c>
      <c r="B55" s="540" t="e">
        <f t="array" aca="1" ref="B55:CC57" ca="1">INDIRECT("'"&amp;A55&amp;"'!AJ18:DA20")</f>
        <v>#REF!</v>
      </c>
      <c r="C55" s="540" t="e">
        <f ca="1"/>
        <v>#REF!</v>
      </c>
      <c r="D55" s="540" t="e">
        <f ca="1"/>
        <v>#REF!</v>
      </c>
      <c r="E55" s="540" t="e">
        <f ca="1"/>
        <v>#REF!</v>
      </c>
      <c r="F55" s="540" t="e">
        <f ca="1"/>
        <v>#REF!</v>
      </c>
      <c r="G55" s="540" t="e">
        <f ca="1"/>
        <v>#REF!</v>
      </c>
      <c r="H55" s="540" t="e">
        <f ca="1"/>
        <v>#REF!</v>
      </c>
      <c r="I55" s="540" t="e">
        <f ca="1"/>
        <v>#REF!</v>
      </c>
      <c r="J55" s="540" t="e">
        <f ca="1"/>
        <v>#REF!</v>
      </c>
      <c r="K55" s="540" t="e">
        <f ca="1"/>
        <v>#REF!</v>
      </c>
      <c r="L55" s="540" t="e">
        <f ca="1"/>
        <v>#REF!</v>
      </c>
      <c r="M55" s="540" t="e">
        <f ca="1"/>
        <v>#REF!</v>
      </c>
      <c r="N55" s="540" t="e">
        <f ca="1"/>
        <v>#REF!</v>
      </c>
      <c r="O55" s="540" t="e">
        <f ca="1"/>
        <v>#REF!</v>
      </c>
      <c r="P55" s="540" t="e">
        <f ca="1"/>
        <v>#REF!</v>
      </c>
      <c r="Q55" s="540" t="e">
        <f ca="1"/>
        <v>#REF!</v>
      </c>
      <c r="R55" s="540" t="e">
        <f ca="1"/>
        <v>#REF!</v>
      </c>
      <c r="S55" s="540" t="e">
        <f ca="1"/>
        <v>#REF!</v>
      </c>
      <c r="T55" s="540" t="e">
        <f ca="1"/>
        <v>#REF!</v>
      </c>
      <c r="U55" s="540" t="e">
        <f ca="1"/>
        <v>#REF!</v>
      </c>
      <c r="V55" s="540" t="e">
        <f ca="1"/>
        <v>#REF!</v>
      </c>
      <c r="W55" s="540" t="e">
        <f ca="1"/>
        <v>#REF!</v>
      </c>
      <c r="X55" s="540" t="e">
        <f ca="1"/>
        <v>#REF!</v>
      </c>
      <c r="Y55" s="540" t="e">
        <f ca="1"/>
        <v>#REF!</v>
      </c>
      <c r="Z55" s="540" t="e">
        <f ca="1"/>
        <v>#REF!</v>
      </c>
      <c r="AA55" s="540" t="e">
        <f ca="1"/>
        <v>#REF!</v>
      </c>
      <c r="AB55" s="540" t="e">
        <f ca="1"/>
        <v>#REF!</v>
      </c>
      <c r="AC55" s="540" t="e">
        <f ca="1"/>
        <v>#REF!</v>
      </c>
      <c r="AD55" s="540" t="e">
        <f ca="1"/>
        <v>#REF!</v>
      </c>
      <c r="AE55" s="540" t="e">
        <f ca="1"/>
        <v>#REF!</v>
      </c>
      <c r="AF55" s="540" t="e">
        <f ca="1"/>
        <v>#REF!</v>
      </c>
      <c r="AG55" s="540" t="e">
        <f ca="1"/>
        <v>#REF!</v>
      </c>
      <c r="AH55" s="540" t="e">
        <f ca="1"/>
        <v>#REF!</v>
      </c>
      <c r="AI55" s="540" t="e">
        <f ca="1"/>
        <v>#REF!</v>
      </c>
      <c r="AJ55" s="540" t="e">
        <f ca="1"/>
        <v>#REF!</v>
      </c>
      <c r="AK55" s="540" t="e">
        <f ca="1"/>
        <v>#REF!</v>
      </c>
      <c r="AL55" s="540" t="e">
        <f ca="1"/>
        <v>#REF!</v>
      </c>
      <c r="AM55" s="540" t="e">
        <f ca="1"/>
        <v>#REF!</v>
      </c>
      <c r="AN55" s="540" t="e">
        <f ca="1"/>
        <v>#REF!</v>
      </c>
      <c r="AO55" s="540" t="e">
        <f ca="1"/>
        <v>#REF!</v>
      </c>
      <c r="AP55" s="540" t="e">
        <f ca="1"/>
        <v>#REF!</v>
      </c>
      <c r="AQ55" s="540" t="e">
        <f ca="1"/>
        <v>#REF!</v>
      </c>
      <c r="AR55" s="540" t="e">
        <f ca="1"/>
        <v>#REF!</v>
      </c>
      <c r="AS55" s="540" t="e">
        <f ca="1"/>
        <v>#REF!</v>
      </c>
      <c r="AT55" s="540" t="e">
        <f ca="1"/>
        <v>#REF!</v>
      </c>
      <c r="AU55" s="540" t="e">
        <f ca="1"/>
        <v>#REF!</v>
      </c>
      <c r="AV55" s="540" t="e">
        <f ca="1"/>
        <v>#REF!</v>
      </c>
      <c r="AW55" s="540" t="e">
        <f ca="1"/>
        <v>#REF!</v>
      </c>
      <c r="AX55" s="540" t="e">
        <f ca="1"/>
        <v>#REF!</v>
      </c>
      <c r="AY55" s="540" t="e">
        <f ca="1"/>
        <v>#REF!</v>
      </c>
      <c r="AZ55" s="540" t="e">
        <f ca="1"/>
        <v>#REF!</v>
      </c>
      <c r="BA55" s="540" t="e">
        <f ca="1"/>
        <v>#REF!</v>
      </c>
      <c r="BB55" s="540" t="e">
        <f ca="1"/>
        <v>#REF!</v>
      </c>
      <c r="BC55" s="540" t="e">
        <f ca="1"/>
        <v>#REF!</v>
      </c>
      <c r="BD55" s="540" t="e">
        <f ca="1"/>
        <v>#REF!</v>
      </c>
      <c r="BE55" s="540" t="e">
        <f ca="1"/>
        <v>#REF!</v>
      </c>
      <c r="BF55" s="540" t="e">
        <f ca="1"/>
        <v>#REF!</v>
      </c>
      <c r="BG55" s="540" t="e">
        <f ca="1"/>
        <v>#REF!</v>
      </c>
      <c r="BH55" s="540" t="e">
        <f ca="1"/>
        <v>#REF!</v>
      </c>
      <c r="BI55" s="540" t="e">
        <f ca="1"/>
        <v>#REF!</v>
      </c>
      <c r="BJ55" s="540" t="e">
        <f ca="1"/>
        <v>#REF!</v>
      </c>
      <c r="BK55" s="540" t="e">
        <f ca="1"/>
        <v>#REF!</v>
      </c>
      <c r="BL55" s="540" t="e">
        <f ca="1"/>
        <v>#REF!</v>
      </c>
      <c r="BM55" s="540" t="e">
        <f ca="1"/>
        <v>#REF!</v>
      </c>
      <c r="BN55" s="540" t="e">
        <f ca="1"/>
        <v>#REF!</v>
      </c>
      <c r="BO55" s="540" t="e">
        <f ca="1"/>
        <v>#REF!</v>
      </c>
      <c r="BP55" s="540" t="e">
        <f ca="1"/>
        <v>#REF!</v>
      </c>
      <c r="BQ55" s="540" t="e">
        <f ca="1"/>
        <v>#REF!</v>
      </c>
      <c r="BR55" s="540" t="e">
        <f ca="1"/>
        <v>#REF!</v>
      </c>
      <c r="BS55" s="540" t="e">
        <f ca="1"/>
        <v>#REF!</v>
      </c>
      <c r="BT55" s="540" t="e">
        <f ca="1"/>
        <v>#REF!</v>
      </c>
      <c r="BU55" s="540" t="e">
        <f ca="1"/>
        <v>#REF!</v>
      </c>
      <c r="BV55" s="540" t="e">
        <f ca="1"/>
        <v>#REF!</v>
      </c>
      <c r="BW55" s="540" t="e">
        <f ca="1"/>
        <v>#REF!</v>
      </c>
      <c r="BX55" s="540" t="e">
        <f ca="1"/>
        <v>#REF!</v>
      </c>
      <c r="BY55" s="540" t="e">
        <f ca="1"/>
        <v>#REF!</v>
      </c>
      <c r="BZ55" s="540" t="e">
        <f ca="1"/>
        <v>#REF!</v>
      </c>
      <c r="CA55" s="540" t="e">
        <f ca="1"/>
        <v>#REF!</v>
      </c>
      <c r="CB55" s="540" t="e">
        <f ca="1"/>
        <v>#REF!</v>
      </c>
      <c r="CC55" s="540" t="e">
        <f ca="1"/>
        <v>#REF!</v>
      </c>
    </row>
    <row r="56" spans="1:81">
      <c r="A56" s="541" t="str">
        <f>A55&amp;" num"</f>
        <v>0 num</v>
      </c>
      <c r="B56" s="540" t="e">
        <f ca="1"/>
        <v>#REF!</v>
      </c>
      <c r="C56" s="540" t="e">
        <f ca="1"/>
        <v>#REF!</v>
      </c>
      <c r="D56" s="540" t="e">
        <f ca="1"/>
        <v>#REF!</v>
      </c>
      <c r="E56" s="540" t="e">
        <f ca="1"/>
        <v>#REF!</v>
      </c>
      <c r="F56" s="540" t="e">
        <f ca="1"/>
        <v>#REF!</v>
      </c>
      <c r="G56" s="540" t="e">
        <f ca="1"/>
        <v>#REF!</v>
      </c>
      <c r="H56" s="540" t="e">
        <f ca="1"/>
        <v>#REF!</v>
      </c>
      <c r="I56" s="540" t="e">
        <f ca="1"/>
        <v>#REF!</v>
      </c>
      <c r="J56" s="540" t="e">
        <f ca="1"/>
        <v>#REF!</v>
      </c>
      <c r="K56" s="540" t="e">
        <f ca="1"/>
        <v>#REF!</v>
      </c>
      <c r="L56" s="540" t="e">
        <f ca="1"/>
        <v>#REF!</v>
      </c>
      <c r="M56" s="540" t="e">
        <f ca="1"/>
        <v>#REF!</v>
      </c>
      <c r="N56" s="540" t="e">
        <f ca="1"/>
        <v>#REF!</v>
      </c>
      <c r="O56" s="540" t="e">
        <f ca="1"/>
        <v>#REF!</v>
      </c>
      <c r="P56" s="540" t="e">
        <f ca="1"/>
        <v>#REF!</v>
      </c>
      <c r="Q56" s="540" t="e">
        <f ca="1"/>
        <v>#REF!</v>
      </c>
      <c r="R56" s="540" t="e">
        <f ca="1"/>
        <v>#REF!</v>
      </c>
      <c r="S56" s="540" t="e">
        <f ca="1"/>
        <v>#REF!</v>
      </c>
      <c r="T56" s="540" t="e">
        <f ca="1"/>
        <v>#REF!</v>
      </c>
      <c r="U56" s="540" t="e">
        <f ca="1"/>
        <v>#REF!</v>
      </c>
      <c r="V56" s="540" t="e">
        <f ca="1"/>
        <v>#REF!</v>
      </c>
      <c r="W56" s="540" t="e">
        <f ca="1"/>
        <v>#REF!</v>
      </c>
      <c r="X56" s="540" t="e">
        <f ca="1"/>
        <v>#REF!</v>
      </c>
      <c r="Y56" s="540" t="e">
        <f ca="1"/>
        <v>#REF!</v>
      </c>
      <c r="Z56" s="540" t="e">
        <f ca="1"/>
        <v>#REF!</v>
      </c>
      <c r="AA56" s="540" t="e">
        <f ca="1"/>
        <v>#REF!</v>
      </c>
      <c r="AB56" s="540" t="e">
        <f ca="1"/>
        <v>#REF!</v>
      </c>
      <c r="AC56" s="540" t="e">
        <f ca="1"/>
        <v>#REF!</v>
      </c>
      <c r="AD56" s="540" t="e">
        <f ca="1"/>
        <v>#REF!</v>
      </c>
      <c r="AE56" s="540" t="e">
        <f ca="1"/>
        <v>#REF!</v>
      </c>
      <c r="AF56" s="540" t="e">
        <f ca="1"/>
        <v>#REF!</v>
      </c>
      <c r="AG56" s="540" t="e">
        <f ca="1"/>
        <v>#REF!</v>
      </c>
      <c r="AH56" s="540" t="e">
        <f ca="1"/>
        <v>#REF!</v>
      </c>
      <c r="AI56" s="540" t="e">
        <f ca="1"/>
        <v>#REF!</v>
      </c>
      <c r="AJ56" s="540" t="e">
        <f ca="1"/>
        <v>#REF!</v>
      </c>
      <c r="AK56" s="540" t="e">
        <f ca="1"/>
        <v>#REF!</v>
      </c>
      <c r="AL56" s="540" t="e">
        <f ca="1"/>
        <v>#REF!</v>
      </c>
      <c r="AM56" s="540" t="e">
        <f ca="1"/>
        <v>#REF!</v>
      </c>
      <c r="AN56" s="540" t="e">
        <f ca="1"/>
        <v>#REF!</v>
      </c>
      <c r="AO56" s="540" t="e">
        <f ca="1"/>
        <v>#REF!</v>
      </c>
      <c r="AP56" s="540" t="e">
        <f ca="1"/>
        <v>#REF!</v>
      </c>
      <c r="AQ56" s="540" t="e">
        <f ca="1"/>
        <v>#REF!</v>
      </c>
      <c r="AR56" s="540" t="e">
        <f ca="1"/>
        <v>#REF!</v>
      </c>
      <c r="AS56" s="540" t="e">
        <f ca="1"/>
        <v>#REF!</v>
      </c>
      <c r="AT56" s="540" t="e">
        <f ca="1"/>
        <v>#REF!</v>
      </c>
      <c r="AU56" s="540" t="e">
        <f ca="1"/>
        <v>#REF!</v>
      </c>
      <c r="AV56" s="540" t="e">
        <f ca="1"/>
        <v>#REF!</v>
      </c>
      <c r="AW56" s="540" t="e">
        <f ca="1"/>
        <v>#REF!</v>
      </c>
      <c r="AX56" s="540" t="e">
        <f ca="1"/>
        <v>#REF!</v>
      </c>
      <c r="AY56" s="540" t="e">
        <f ca="1"/>
        <v>#REF!</v>
      </c>
      <c r="AZ56" s="540" t="e">
        <f ca="1"/>
        <v>#REF!</v>
      </c>
      <c r="BA56" s="540" t="e">
        <f ca="1"/>
        <v>#REF!</v>
      </c>
      <c r="BB56" s="540" t="e">
        <f ca="1"/>
        <v>#REF!</v>
      </c>
      <c r="BC56" s="540" t="e">
        <f ca="1"/>
        <v>#REF!</v>
      </c>
      <c r="BD56" s="540" t="e">
        <f ca="1"/>
        <v>#REF!</v>
      </c>
      <c r="BE56" s="540" t="e">
        <f ca="1"/>
        <v>#REF!</v>
      </c>
      <c r="BF56" s="540" t="e">
        <f ca="1"/>
        <v>#REF!</v>
      </c>
      <c r="BG56" s="540" t="e">
        <f ca="1"/>
        <v>#REF!</v>
      </c>
      <c r="BH56" s="540" t="e">
        <f ca="1"/>
        <v>#REF!</v>
      </c>
      <c r="BI56" s="540" t="e">
        <f ca="1"/>
        <v>#REF!</v>
      </c>
      <c r="BJ56" s="540" t="e">
        <f ca="1"/>
        <v>#REF!</v>
      </c>
      <c r="BK56" s="540" t="e">
        <f ca="1"/>
        <v>#REF!</v>
      </c>
      <c r="BL56" s="540" t="e">
        <f ca="1"/>
        <v>#REF!</v>
      </c>
      <c r="BM56" s="540" t="e">
        <f ca="1"/>
        <v>#REF!</v>
      </c>
      <c r="BN56" s="540" t="e">
        <f ca="1"/>
        <v>#REF!</v>
      </c>
      <c r="BO56" s="540" t="e">
        <f ca="1"/>
        <v>#REF!</v>
      </c>
      <c r="BP56" s="540" t="e">
        <f ca="1"/>
        <v>#REF!</v>
      </c>
      <c r="BQ56" s="540" t="e">
        <f ca="1"/>
        <v>#REF!</v>
      </c>
      <c r="BR56" s="540" t="e">
        <f ca="1"/>
        <v>#REF!</v>
      </c>
      <c r="BS56" s="540" t="e">
        <f ca="1"/>
        <v>#REF!</v>
      </c>
      <c r="BT56" s="540" t="e">
        <f ca="1"/>
        <v>#REF!</v>
      </c>
      <c r="BU56" s="540" t="e">
        <f ca="1"/>
        <v>#REF!</v>
      </c>
      <c r="BV56" s="540" t="e">
        <f ca="1"/>
        <v>#REF!</v>
      </c>
      <c r="BW56" s="540" t="e">
        <f ca="1"/>
        <v>#REF!</v>
      </c>
      <c r="BX56" s="540" t="e">
        <f ca="1"/>
        <v>#REF!</v>
      </c>
      <c r="BY56" s="540" t="e">
        <f ca="1"/>
        <v>#REF!</v>
      </c>
      <c r="BZ56" s="540" t="e">
        <f ca="1"/>
        <v>#REF!</v>
      </c>
      <c r="CA56" s="540" t="e">
        <f ca="1"/>
        <v>#REF!</v>
      </c>
      <c r="CB56" s="540" t="e">
        <f ca="1"/>
        <v>#REF!</v>
      </c>
      <c r="CC56" s="540" t="e">
        <f ca="1"/>
        <v>#REF!</v>
      </c>
    </row>
    <row r="57" spans="1:81">
      <c r="A57" s="541" t="str">
        <f>A55&amp;" Position"</f>
        <v>0 Position</v>
      </c>
      <c r="B57" s="540" t="e">
        <f ca="1"/>
        <v>#REF!</v>
      </c>
      <c r="C57" s="540" t="e">
        <f ca="1"/>
        <v>#REF!</v>
      </c>
      <c r="D57" s="540" t="e">
        <f ca="1"/>
        <v>#REF!</v>
      </c>
      <c r="E57" s="540" t="e">
        <f ca="1"/>
        <v>#REF!</v>
      </c>
      <c r="F57" s="540" t="e">
        <f ca="1"/>
        <v>#REF!</v>
      </c>
      <c r="G57" s="540" t="e">
        <f ca="1"/>
        <v>#REF!</v>
      </c>
      <c r="H57" s="540" t="e">
        <f ca="1"/>
        <v>#REF!</v>
      </c>
      <c r="I57" s="540" t="e">
        <f ca="1"/>
        <v>#REF!</v>
      </c>
      <c r="J57" s="540" t="e">
        <f ca="1"/>
        <v>#REF!</v>
      </c>
      <c r="K57" s="540" t="e">
        <f ca="1"/>
        <v>#REF!</v>
      </c>
      <c r="L57" s="540" t="e">
        <f ca="1"/>
        <v>#REF!</v>
      </c>
      <c r="M57" s="540" t="e">
        <f ca="1"/>
        <v>#REF!</v>
      </c>
      <c r="N57" s="540" t="e">
        <f ca="1"/>
        <v>#REF!</v>
      </c>
      <c r="O57" s="540" t="e">
        <f ca="1"/>
        <v>#REF!</v>
      </c>
      <c r="P57" s="540" t="e">
        <f ca="1"/>
        <v>#REF!</v>
      </c>
      <c r="Q57" s="540" t="e">
        <f ca="1"/>
        <v>#REF!</v>
      </c>
      <c r="R57" s="540" t="e">
        <f ca="1"/>
        <v>#REF!</v>
      </c>
      <c r="S57" s="540" t="e">
        <f ca="1"/>
        <v>#REF!</v>
      </c>
      <c r="T57" s="540" t="e">
        <f ca="1"/>
        <v>#REF!</v>
      </c>
      <c r="U57" s="540" t="e">
        <f ca="1"/>
        <v>#REF!</v>
      </c>
      <c r="V57" s="540" t="e">
        <f ca="1"/>
        <v>#REF!</v>
      </c>
      <c r="W57" s="540" t="e">
        <f ca="1"/>
        <v>#REF!</v>
      </c>
      <c r="X57" s="540" t="e">
        <f ca="1"/>
        <v>#REF!</v>
      </c>
      <c r="Y57" s="540" t="e">
        <f ca="1"/>
        <v>#REF!</v>
      </c>
      <c r="Z57" s="540" t="e">
        <f ca="1"/>
        <v>#REF!</v>
      </c>
      <c r="AA57" s="540" t="e">
        <f ca="1"/>
        <v>#REF!</v>
      </c>
      <c r="AB57" s="540" t="e">
        <f ca="1"/>
        <v>#REF!</v>
      </c>
      <c r="AC57" s="540" t="e">
        <f ca="1"/>
        <v>#REF!</v>
      </c>
      <c r="AD57" s="540" t="e">
        <f ca="1"/>
        <v>#REF!</v>
      </c>
      <c r="AE57" s="540" t="e">
        <f ca="1"/>
        <v>#REF!</v>
      </c>
      <c r="AF57" s="540" t="e">
        <f ca="1"/>
        <v>#REF!</v>
      </c>
      <c r="AG57" s="540" t="e">
        <f ca="1"/>
        <v>#REF!</v>
      </c>
      <c r="AH57" s="540" t="e">
        <f ca="1"/>
        <v>#REF!</v>
      </c>
      <c r="AI57" s="540" t="e">
        <f ca="1"/>
        <v>#REF!</v>
      </c>
      <c r="AJ57" s="540" t="e">
        <f ca="1"/>
        <v>#REF!</v>
      </c>
      <c r="AK57" s="540" t="e">
        <f ca="1"/>
        <v>#REF!</v>
      </c>
      <c r="AL57" s="540" t="e">
        <f ca="1"/>
        <v>#REF!</v>
      </c>
      <c r="AM57" s="540" t="e">
        <f ca="1"/>
        <v>#REF!</v>
      </c>
      <c r="AN57" s="540" t="e">
        <f ca="1"/>
        <v>#REF!</v>
      </c>
      <c r="AO57" s="540" t="e">
        <f ca="1"/>
        <v>#REF!</v>
      </c>
      <c r="AP57" s="540" t="e">
        <f ca="1"/>
        <v>#REF!</v>
      </c>
      <c r="AQ57" s="540" t="e">
        <f ca="1"/>
        <v>#REF!</v>
      </c>
      <c r="AR57" s="540" t="e">
        <f ca="1"/>
        <v>#REF!</v>
      </c>
      <c r="AS57" s="540" t="e">
        <f ca="1"/>
        <v>#REF!</v>
      </c>
      <c r="AT57" s="540" t="e">
        <f ca="1"/>
        <v>#REF!</v>
      </c>
      <c r="AU57" s="540" t="e">
        <f ca="1"/>
        <v>#REF!</v>
      </c>
      <c r="AV57" s="540" t="e">
        <f ca="1"/>
        <v>#REF!</v>
      </c>
      <c r="AW57" s="540" t="e">
        <f ca="1"/>
        <v>#REF!</v>
      </c>
      <c r="AX57" s="540" t="e">
        <f ca="1"/>
        <v>#REF!</v>
      </c>
      <c r="AY57" s="540" t="e">
        <f ca="1"/>
        <v>#REF!</v>
      </c>
      <c r="AZ57" s="540" t="e">
        <f ca="1"/>
        <v>#REF!</v>
      </c>
      <c r="BA57" s="540" t="e">
        <f ca="1"/>
        <v>#REF!</v>
      </c>
      <c r="BB57" s="540" t="e">
        <f ca="1"/>
        <v>#REF!</v>
      </c>
      <c r="BC57" s="540" t="e">
        <f ca="1"/>
        <v>#REF!</v>
      </c>
      <c r="BD57" s="540" t="e">
        <f ca="1"/>
        <v>#REF!</v>
      </c>
      <c r="BE57" s="540" t="e">
        <f ca="1"/>
        <v>#REF!</v>
      </c>
      <c r="BF57" s="540" t="e">
        <f ca="1"/>
        <v>#REF!</v>
      </c>
      <c r="BG57" s="540" t="e">
        <f ca="1"/>
        <v>#REF!</v>
      </c>
      <c r="BH57" s="540" t="e">
        <f ca="1"/>
        <v>#REF!</v>
      </c>
      <c r="BI57" s="540" t="e">
        <f ca="1"/>
        <v>#REF!</v>
      </c>
      <c r="BJ57" s="540" t="e">
        <f ca="1"/>
        <v>#REF!</v>
      </c>
      <c r="BK57" s="540" t="e">
        <f ca="1"/>
        <v>#REF!</v>
      </c>
      <c r="BL57" s="540" t="e">
        <f ca="1"/>
        <v>#REF!</v>
      </c>
      <c r="BM57" s="540" t="e">
        <f ca="1"/>
        <v>#REF!</v>
      </c>
      <c r="BN57" s="540" t="e">
        <f ca="1"/>
        <v>#REF!</v>
      </c>
      <c r="BO57" s="540" t="e">
        <f ca="1"/>
        <v>#REF!</v>
      </c>
      <c r="BP57" s="540" t="e">
        <f ca="1"/>
        <v>#REF!</v>
      </c>
      <c r="BQ57" s="540" t="e">
        <f ca="1"/>
        <v>#REF!</v>
      </c>
      <c r="BR57" s="540" t="e">
        <f ca="1"/>
        <v>#REF!</v>
      </c>
      <c r="BS57" s="540" t="e">
        <f ca="1"/>
        <v>#REF!</v>
      </c>
      <c r="BT57" s="540" t="e">
        <f ca="1"/>
        <v>#REF!</v>
      </c>
      <c r="BU57" s="540" t="e">
        <f ca="1"/>
        <v>#REF!</v>
      </c>
      <c r="BV57" s="540" t="e">
        <f ca="1"/>
        <v>#REF!</v>
      </c>
      <c r="BW57" s="540" t="e">
        <f ca="1"/>
        <v>#REF!</v>
      </c>
      <c r="BX57" s="540" t="e">
        <f ca="1"/>
        <v>#REF!</v>
      </c>
      <c r="BY57" s="540" t="e">
        <f ca="1"/>
        <v>#REF!</v>
      </c>
      <c r="BZ57" s="540" t="e">
        <f ca="1"/>
        <v>#REF!</v>
      </c>
      <c r="CA57" s="540" t="e">
        <f ca="1"/>
        <v>#REF!</v>
      </c>
      <c r="CB57" s="540" t="e">
        <f ca="1"/>
        <v>#REF!</v>
      </c>
      <c r="CC57" s="540" t="e">
        <f ca="1"/>
        <v>#REF!</v>
      </c>
    </row>
    <row r="58" spans="1:81">
      <c r="A58" s="535">
        <f>helper!CM48</f>
        <v>0</v>
      </c>
      <c r="B58" s="540" t="e">
        <f t="array" aca="1" ref="B58:CC60" ca="1">INDIRECT("'"&amp;A58&amp;"'!AJ18:DA20")</f>
        <v>#REF!</v>
      </c>
      <c r="C58" s="540" t="e">
        <f ca="1"/>
        <v>#REF!</v>
      </c>
      <c r="D58" s="540" t="e">
        <f ca="1"/>
        <v>#REF!</v>
      </c>
      <c r="E58" s="540" t="e">
        <f ca="1"/>
        <v>#REF!</v>
      </c>
      <c r="F58" s="540" t="e">
        <f ca="1"/>
        <v>#REF!</v>
      </c>
      <c r="G58" s="540" t="e">
        <f ca="1"/>
        <v>#REF!</v>
      </c>
      <c r="H58" s="540" t="e">
        <f ca="1"/>
        <v>#REF!</v>
      </c>
      <c r="I58" s="540" t="e">
        <f ca="1"/>
        <v>#REF!</v>
      </c>
      <c r="J58" s="540" t="e">
        <f ca="1"/>
        <v>#REF!</v>
      </c>
      <c r="K58" s="540" t="e">
        <f ca="1"/>
        <v>#REF!</v>
      </c>
      <c r="L58" s="540" t="e">
        <f ca="1"/>
        <v>#REF!</v>
      </c>
      <c r="M58" s="540" t="e">
        <f ca="1"/>
        <v>#REF!</v>
      </c>
      <c r="N58" s="540" t="e">
        <f ca="1"/>
        <v>#REF!</v>
      </c>
      <c r="O58" s="540" t="e">
        <f ca="1"/>
        <v>#REF!</v>
      </c>
      <c r="P58" s="540" t="e">
        <f ca="1"/>
        <v>#REF!</v>
      </c>
      <c r="Q58" s="540" t="e">
        <f ca="1"/>
        <v>#REF!</v>
      </c>
      <c r="R58" s="540" t="e">
        <f ca="1"/>
        <v>#REF!</v>
      </c>
      <c r="S58" s="540" t="e">
        <f ca="1"/>
        <v>#REF!</v>
      </c>
      <c r="T58" s="540" t="e">
        <f ca="1"/>
        <v>#REF!</v>
      </c>
      <c r="U58" s="540" t="e">
        <f ca="1"/>
        <v>#REF!</v>
      </c>
      <c r="V58" s="540" t="e">
        <f ca="1"/>
        <v>#REF!</v>
      </c>
      <c r="W58" s="540" t="e">
        <f ca="1"/>
        <v>#REF!</v>
      </c>
      <c r="X58" s="540" t="e">
        <f ca="1"/>
        <v>#REF!</v>
      </c>
      <c r="Y58" s="540" t="e">
        <f ca="1"/>
        <v>#REF!</v>
      </c>
      <c r="Z58" s="540" t="e">
        <f ca="1"/>
        <v>#REF!</v>
      </c>
      <c r="AA58" s="540" t="e">
        <f ca="1"/>
        <v>#REF!</v>
      </c>
      <c r="AB58" s="540" t="e">
        <f ca="1"/>
        <v>#REF!</v>
      </c>
      <c r="AC58" s="540" t="e">
        <f ca="1"/>
        <v>#REF!</v>
      </c>
      <c r="AD58" s="540" t="e">
        <f ca="1"/>
        <v>#REF!</v>
      </c>
      <c r="AE58" s="540" t="e">
        <f ca="1"/>
        <v>#REF!</v>
      </c>
      <c r="AF58" s="540" t="e">
        <f ca="1"/>
        <v>#REF!</v>
      </c>
      <c r="AG58" s="540" t="e">
        <f ca="1"/>
        <v>#REF!</v>
      </c>
      <c r="AH58" s="540" t="e">
        <f ca="1"/>
        <v>#REF!</v>
      </c>
      <c r="AI58" s="540" t="e">
        <f ca="1"/>
        <v>#REF!</v>
      </c>
      <c r="AJ58" s="540" t="e">
        <f ca="1"/>
        <v>#REF!</v>
      </c>
      <c r="AK58" s="540" t="e">
        <f ca="1"/>
        <v>#REF!</v>
      </c>
      <c r="AL58" s="540" t="e">
        <f ca="1"/>
        <v>#REF!</v>
      </c>
      <c r="AM58" s="540" t="e">
        <f ca="1"/>
        <v>#REF!</v>
      </c>
      <c r="AN58" s="540" t="e">
        <f ca="1"/>
        <v>#REF!</v>
      </c>
      <c r="AO58" s="540" t="e">
        <f ca="1"/>
        <v>#REF!</v>
      </c>
      <c r="AP58" s="540" t="e">
        <f ca="1"/>
        <v>#REF!</v>
      </c>
      <c r="AQ58" s="540" t="e">
        <f ca="1"/>
        <v>#REF!</v>
      </c>
      <c r="AR58" s="540" t="e">
        <f ca="1"/>
        <v>#REF!</v>
      </c>
      <c r="AS58" s="540" t="e">
        <f ca="1"/>
        <v>#REF!</v>
      </c>
      <c r="AT58" s="540" t="e">
        <f ca="1"/>
        <v>#REF!</v>
      </c>
      <c r="AU58" s="540" t="e">
        <f ca="1"/>
        <v>#REF!</v>
      </c>
      <c r="AV58" s="540" t="e">
        <f ca="1"/>
        <v>#REF!</v>
      </c>
      <c r="AW58" s="540" t="e">
        <f ca="1"/>
        <v>#REF!</v>
      </c>
      <c r="AX58" s="540" t="e">
        <f ca="1"/>
        <v>#REF!</v>
      </c>
      <c r="AY58" s="540" t="e">
        <f ca="1"/>
        <v>#REF!</v>
      </c>
      <c r="AZ58" s="540" t="e">
        <f ca="1"/>
        <v>#REF!</v>
      </c>
      <c r="BA58" s="540" t="e">
        <f ca="1"/>
        <v>#REF!</v>
      </c>
      <c r="BB58" s="540" t="e">
        <f ca="1"/>
        <v>#REF!</v>
      </c>
      <c r="BC58" s="540" t="e">
        <f ca="1"/>
        <v>#REF!</v>
      </c>
      <c r="BD58" s="540" t="e">
        <f ca="1"/>
        <v>#REF!</v>
      </c>
      <c r="BE58" s="540" t="e">
        <f ca="1"/>
        <v>#REF!</v>
      </c>
      <c r="BF58" s="540" t="e">
        <f ca="1"/>
        <v>#REF!</v>
      </c>
      <c r="BG58" s="540" t="e">
        <f ca="1"/>
        <v>#REF!</v>
      </c>
      <c r="BH58" s="540" t="e">
        <f ca="1"/>
        <v>#REF!</v>
      </c>
      <c r="BI58" s="540" t="e">
        <f ca="1"/>
        <v>#REF!</v>
      </c>
      <c r="BJ58" s="540" t="e">
        <f ca="1"/>
        <v>#REF!</v>
      </c>
      <c r="BK58" s="540" t="e">
        <f ca="1"/>
        <v>#REF!</v>
      </c>
      <c r="BL58" s="540" t="e">
        <f ca="1"/>
        <v>#REF!</v>
      </c>
      <c r="BM58" s="540" t="e">
        <f ca="1"/>
        <v>#REF!</v>
      </c>
      <c r="BN58" s="540" t="e">
        <f ca="1"/>
        <v>#REF!</v>
      </c>
      <c r="BO58" s="540" t="e">
        <f ca="1"/>
        <v>#REF!</v>
      </c>
      <c r="BP58" s="540" t="e">
        <f ca="1"/>
        <v>#REF!</v>
      </c>
      <c r="BQ58" s="540" t="e">
        <f ca="1"/>
        <v>#REF!</v>
      </c>
      <c r="BR58" s="540" t="e">
        <f ca="1"/>
        <v>#REF!</v>
      </c>
      <c r="BS58" s="540" t="e">
        <f ca="1"/>
        <v>#REF!</v>
      </c>
      <c r="BT58" s="540" t="e">
        <f ca="1"/>
        <v>#REF!</v>
      </c>
      <c r="BU58" s="540" t="e">
        <f ca="1"/>
        <v>#REF!</v>
      </c>
      <c r="BV58" s="540" t="e">
        <f ca="1"/>
        <v>#REF!</v>
      </c>
      <c r="BW58" s="540" t="e">
        <f ca="1"/>
        <v>#REF!</v>
      </c>
      <c r="BX58" s="540" t="e">
        <f ca="1"/>
        <v>#REF!</v>
      </c>
      <c r="BY58" s="540" t="e">
        <f ca="1"/>
        <v>#REF!</v>
      </c>
      <c r="BZ58" s="540" t="e">
        <f ca="1"/>
        <v>#REF!</v>
      </c>
      <c r="CA58" s="540" t="e">
        <f ca="1"/>
        <v>#REF!</v>
      </c>
      <c r="CB58" s="540" t="e">
        <f ca="1"/>
        <v>#REF!</v>
      </c>
      <c r="CC58" s="540" t="e">
        <f ca="1"/>
        <v>#REF!</v>
      </c>
    </row>
    <row r="59" spans="1:81">
      <c r="A59" s="541" t="str">
        <f>A58&amp;" num"</f>
        <v>0 num</v>
      </c>
      <c r="B59" s="540" t="e">
        <f ca="1"/>
        <v>#REF!</v>
      </c>
      <c r="C59" s="540" t="e">
        <f ca="1"/>
        <v>#REF!</v>
      </c>
      <c r="D59" s="540" t="e">
        <f ca="1"/>
        <v>#REF!</v>
      </c>
      <c r="E59" s="540" t="e">
        <f ca="1"/>
        <v>#REF!</v>
      </c>
      <c r="F59" s="540" t="e">
        <f ca="1"/>
        <v>#REF!</v>
      </c>
      <c r="G59" s="540" t="e">
        <f ca="1"/>
        <v>#REF!</v>
      </c>
      <c r="H59" s="540" t="e">
        <f ca="1"/>
        <v>#REF!</v>
      </c>
      <c r="I59" s="540" t="e">
        <f ca="1"/>
        <v>#REF!</v>
      </c>
      <c r="J59" s="540" t="e">
        <f ca="1"/>
        <v>#REF!</v>
      </c>
      <c r="K59" s="540" t="e">
        <f ca="1"/>
        <v>#REF!</v>
      </c>
      <c r="L59" s="540" t="e">
        <f ca="1"/>
        <v>#REF!</v>
      </c>
      <c r="M59" s="540" t="e">
        <f ca="1"/>
        <v>#REF!</v>
      </c>
      <c r="N59" s="540" t="e">
        <f ca="1"/>
        <v>#REF!</v>
      </c>
      <c r="O59" s="540" t="e">
        <f ca="1"/>
        <v>#REF!</v>
      </c>
      <c r="P59" s="540" t="e">
        <f ca="1"/>
        <v>#REF!</v>
      </c>
      <c r="Q59" s="540" t="e">
        <f ca="1"/>
        <v>#REF!</v>
      </c>
      <c r="R59" s="540" t="e">
        <f ca="1"/>
        <v>#REF!</v>
      </c>
      <c r="S59" s="540" t="e">
        <f ca="1"/>
        <v>#REF!</v>
      </c>
      <c r="T59" s="540" t="e">
        <f ca="1"/>
        <v>#REF!</v>
      </c>
      <c r="U59" s="540" t="e">
        <f ca="1"/>
        <v>#REF!</v>
      </c>
      <c r="V59" s="540" t="e">
        <f ca="1"/>
        <v>#REF!</v>
      </c>
      <c r="W59" s="540" t="e">
        <f ca="1"/>
        <v>#REF!</v>
      </c>
      <c r="X59" s="540" t="e">
        <f ca="1"/>
        <v>#REF!</v>
      </c>
      <c r="Y59" s="540" t="e">
        <f ca="1"/>
        <v>#REF!</v>
      </c>
      <c r="Z59" s="540" t="e">
        <f ca="1"/>
        <v>#REF!</v>
      </c>
      <c r="AA59" s="540" t="e">
        <f ca="1"/>
        <v>#REF!</v>
      </c>
      <c r="AB59" s="540" t="e">
        <f ca="1"/>
        <v>#REF!</v>
      </c>
      <c r="AC59" s="540" t="e">
        <f ca="1"/>
        <v>#REF!</v>
      </c>
      <c r="AD59" s="540" t="e">
        <f ca="1"/>
        <v>#REF!</v>
      </c>
      <c r="AE59" s="540" t="e">
        <f ca="1"/>
        <v>#REF!</v>
      </c>
      <c r="AF59" s="540" t="e">
        <f ca="1"/>
        <v>#REF!</v>
      </c>
      <c r="AG59" s="540" t="e">
        <f ca="1"/>
        <v>#REF!</v>
      </c>
      <c r="AH59" s="540" t="e">
        <f ca="1"/>
        <v>#REF!</v>
      </c>
      <c r="AI59" s="540" t="e">
        <f ca="1"/>
        <v>#REF!</v>
      </c>
      <c r="AJ59" s="540" t="e">
        <f ca="1"/>
        <v>#REF!</v>
      </c>
      <c r="AK59" s="540" t="e">
        <f ca="1"/>
        <v>#REF!</v>
      </c>
      <c r="AL59" s="540" t="e">
        <f ca="1"/>
        <v>#REF!</v>
      </c>
      <c r="AM59" s="540" t="e">
        <f ca="1"/>
        <v>#REF!</v>
      </c>
      <c r="AN59" s="540" t="e">
        <f ca="1"/>
        <v>#REF!</v>
      </c>
      <c r="AO59" s="540" t="e">
        <f ca="1"/>
        <v>#REF!</v>
      </c>
      <c r="AP59" s="540" t="e">
        <f ca="1"/>
        <v>#REF!</v>
      </c>
      <c r="AQ59" s="540" t="e">
        <f ca="1"/>
        <v>#REF!</v>
      </c>
      <c r="AR59" s="540" t="e">
        <f ca="1"/>
        <v>#REF!</v>
      </c>
      <c r="AS59" s="540" t="e">
        <f ca="1"/>
        <v>#REF!</v>
      </c>
      <c r="AT59" s="540" t="e">
        <f ca="1"/>
        <v>#REF!</v>
      </c>
      <c r="AU59" s="540" t="e">
        <f ca="1"/>
        <v>#REF!</v>
      </c>
      <c r="AV59" s="540" t="e">
        <f ca="1"/>
        <v>#REF!</v>
      </c>
      <c r="AW59" s="540" t="e">
        <f ca="1"/>
        <v>#REF!</v>
      </c>
      <c r="AX59" s="540" t="e">
        <f ca="1"/>
        <v>#REF!</v>
      </c>
      <c r="AY59" s="540" t="e">
        <f ca="1"/>
        <v>#REF!</v>
      </c>
      <c r="AZ59" s="540" t="e">
        <f ca="1"/>
        <v>#REF!</v>
      </c>
      <c r="BA59" s="540" t="e">
        <f ca="1"/>
        <v>#REF!</v>
      </c>
      <c r="BB59" s="540" t="e">
        <f ca="1"/>
        <v>#REF!</v>
      </c>
      <c r="BC59" s="540" t="e">
        <f ca="1"/>
        <v>#REF!</v>
      </c>
      <c r="BD59" s="540" t="e">
        <f ca="1"/>
        <v>#REF!</v>
      </c>
      <c r="BE59" s="540" t="e">
        <f ca="1"/>
        <v>#REF!</v>
      </c>
      <c r="BF59" s="540" t="e">
        <f ca="1"/>
        <v>#REF!</v>
      </c>
      <c r="BG59" s="540" t="e">
        <f ca="1"/>
        <v>#REF!</v>
      </c>
      <c r="BH59" s="540" t="e">
        <f ca="1"/>
        <v>#REF!</v>
      </c>
      <c r="BI59" s="540" t="e">
        <f ca="1"/>
        <v>#REF!</v>
      </c>
      <c r="BJ59" s="540" t="e">
        <f ca="1"/>
        <v>#REF!</v>
      </c>
      <c r="BK59" s="540" t="e">
        <f ca="1"/>
        <v>#REF!</v>
      </c>
      <c r="BL59" s="540" t="e">
        <f ca="1"/>
        <v>#REF!</v>
      </c>
      <c r="BM59" s="540" t="e">
        <f ca="1"/>
        <v>#REF!</v>
      </c>
      <c r="BN59" s="540" t="e">
        <f ca="1"/>
        <v>#REF!</v>
      </c>
      <c r="BO59" s="540" t="e">
        <f ca="1"/>
        <v>#REF!</v>
      </c>
      <c r="BP59" s="540" t="e">
        <f ca="1"/>
        <v>#REF!</v>
      </c>
      <c r="BQ59" s="540" t="e">
        <f ca="1"/>
        <v>#REF!</v>
      </c>
      <c r="BR59" s="540" t="e">
        <f ca="1"/>
        <v>#REF!</v>
      </c>
      <c r="BS59" s="540" t="e">
        <f ca="1"/>
        <v>#REF!</v>
      </c>
      <c r="BT59" s="540" t="e">
        <f ca="1"/>
        <v>#REF!</v>
      </c>
      <c r="BU59" s="540" t="e">
        <f ca="1"/>
        <v>#REF!</v>
      </c>
      <c r="BV59" s="540" t="e">
        <f ca="1"/>
        <v>#REF!</v>
      </c>
      <c r="BW59" s="540" t="e">
        <f ca="1"/>
        <v>#REF!</v>
      </c>
      <c r="BX59" s="540" t="e">
        <f ca="1"/>
        <v>#REF!</v>
      </c>
      <c r="BY59" s="540" t="e">
        <f ca="1"/>
        <v>#REF!</v>
      </c>
      <c r="BZ59" s="540" t="e">
        <f ca="1"/>
        <v>#REF!</v>
      </c>
      <c r="CA59" s="540" t="e">
        <f ca="1"/>
        <v>#REF!</v>
      </c>
      <c r="CB59" s="540" t="e">
        <f ca="1"/>
        <v>#REF!</v>
      </c>
      <c r="CC59" s="540" t="e">
        <f ca="1"/>
        <v>#REF!</v>
      </c>
    </row>
    <row r="60" spans="1:81">
      <c r="A60" s="541" t="str">
        <f>A58&amp;" Position"</f>
        <v>0 Position</v>
      </c>
      <c r="B60" s="540" t="e">
        <f ca="1"/>
        <v>#REF!</v>
      </c>
      <c r="C60" s="540" t="e">
        <f ca="1"/>
        <v>#REF!</v>
      </c>
      <c r="D60" s="540" t="e">
        <f ca="1"/>
        <v>#REF!</v>
      </c>
      <c r="E60" s="540" t="e">
        <f ca="1"/>
        <v>#REF!</v>
      </c>
      <c r="F60" s="540" t="e">
        <f ca="1"/>
        <v>#REF!</v>
      </c>
      <c r="G60" s="540" t="e">
        <f ca="1"/>
        <v>#REF!</v>
      </c>
      <c r="H60" s="540" t="e">
        <f ca="1"/>
        <v>#REF!</v>
      </c>
      <c r="I60" s="540" t="e">
        <f ca="1"/>
        <v>#REF!</v>
      </c>
      <c r="J60" s="540" t="e">
        <f ca="1"/>
        <v>#REF!</v>
      </c>
      <c r="K60" s="540" t="e">
        <f ca="1"/>
        <v>#REF!</v>
      </c>
      <c r="L60" s="540" t="e">
        <f ca="1"/>
        <v>#REF!</v>
      </c>
      <c r="M60" s="540" t="e">
        <f ca="1"/>
        <v>#REF!</v>
      </c>
      <c r="N60" s="540" t="e">
        <f ca="1"/>
        <v>#REF!</v>
      </c>
      <c r="O60" s="540" t="e">
        <f ca="1"/>
        <v>#REF!</v>
      </c>
      <c r="P60" s="540" t="e">
        <f ca="1"/>
        <v>#REF!</v>
      </c>
      <c r="Q60" s="540" t="e">
        <f ca="1"/>
        <v>#REF!</v>
      </c>
      <c r="R60" s="540" t="e">
        <f ca="1"/>
        <v>#REF!</v>
      </c>
      <c r="S60" s="540" t="e">
        <f ca="1"/>
        <v>#REF!</v>
      </c>
      <c r="T60" s="540" t="e">
        <f ca="1"/>
        <v>#REF!</v>
      </c>
      <c r="U60" s="540" t="e">
        <f ca="1"/>
        <v>#REF!</v>
      </c>
      <c r="V60" s="540" t="e">
        <f ca="1"/>
        <v>#REF!</v>
      </c>
      <c r="W60" s="540" t="e">
        <f ca="1"/>
        <v>#REF!</v>
      </c>
      <c r="X60" s="540" t="e">
        <f ca="1"/>
        <v>#REF!</v>
      </c>
      <c r="Y60" s="540" t="e">
        <f ca="1"/>
        <v>#REF!</v>
      </c>
      <c r="Z60" s="540" t="e">
        <f ca="1"/>
        <v>#REF!</v>
      </c>
      <c r="AA60" s="540" t="e">
        <f ca="1"/>
        <v>#REF!</v>
      </c>
      <c r="AB60" s="540" t="e">
        <f ca="1"/>
        <v>#REF!</v>
      </c>
      <c r="AC60" s="540" t="e">
        <f ca="1"/>
        <v>#REF!</v>
      </c>
      <c r="AD60" s="540" t="e">
        <f ca="1"/>
        <v>#REF!</v>
      </c>
      <c r="AE60" s="540" t="e">
        <f ca="1"/>
        <v>#REF!</v>
      </c>
      <c r="AF60" s="540" t="e">
        <f ca="1"/>
        <v>#REF!</v>
      </c>
      <c r="AG60" s="540" t="e">
        <f ca="1"/>
        <v>#REF!</v>
      </c>
      <c r="AH60" s="540" t="e">
        <f ca="1"/>
        <v>#REF!</v>
      </c>
      <c r="AI60" s="540" t="e">
        <f ca="1"/>
        <v>#REF!</v>
      </c>
      <c r="AJ60" s="540" t="e">
        <f ca="1"/>
        <v>#REF!</v>
      </c>
      <c r="AK60" s="540" t="e">
        <f ca="1"/>
        <v>#REF!</v>
      </c>
      <c r="AL60" s="540" t="e">
        <f ca="1"/>
        <v>#REF!</v>
      </c>
      <c r="AM60" s="540" t="e">
        <f ca="1"/>
        <v>#REF!</v>
      </c>
      <c r="AN60" s="540" t="e">
        <f ca="1"/>
        <v>#REF!</v>
      </c>
      <c r="AO60" s="540" t="e">
        <f ca="1"/>
        <v>#REF!</v>
      </c>
      <c r="AP60" s="540" t="e">
        <f ca="1"/>
        <v>#REF!</v>
      </c>
      <c r="AQ60" s="540" t="e">
        <f ca="1"/>
        <v>#REF!</v>
      </c>
      <c r="AR60" s="540" t="e">
        <f ca="1"/>
        <v>#REF!</v>
      </c>
      <c r="AS60" s="540" t="e">
        <f ca="1"/>
        <v>#REF!</v>
      </c>
      <c r="AT60" s="540" t="e">
        <f ca="1"/>
        <v>#REF!</v>
      </c>
      <c r="AU60" s="540" t="e">
        <f ca="1"/>
        <v>#REF!</v>
      </c>
      <c r="AV60" s="540" t="e">
        <f ca="1"/>
        <v>#REF!</v>
      </c>
      <c r="AW60" s="540" t="e">
        <f ca="1"/>
        <v>#REF!</v>
      </c>
      <c r="AX60" s="540" t="e">
        <f ca="1"/>
        <v>#REF!</v>
      </c>
      <c r="AY60" s="540" t="e">
        <f ca="1"/>
        <v>#REF!</v>
      </c>
      <c r="AZ60" s="540" t="e">
        <f ca="1"/>
        <v>#REF!</v>
      </c>
      <c r="BA60" s="540" t="e">
        <f ca="1"/>
        <v>#REF!</v>
      </c>
      <c r="BB60" s="540" t="e">
        <f ca="1"/>
        <v>#REF!</v>
      </c>
      <c r="BC60" s="540" t="e">
        <f ca="1"/>
        <v>#REF!</v>
      </c>
      <c r="BD60" s="540" t="e">
        <f ca="1"/>
        <v>#REF!</v>
      </c>
      <c r="BE60" s="540" t="e">
        <f ca="1"/>
        <v>#REF!</v>
      </c>
      <c r="BF60" s="540" t="e">
        <f ca="1"/>
        <v>#REF!</v>
      </c>
      <c r="BG60" s="540" t="e">
        <f ca="1"/>
        <v>#REF!</v>
      </c>
      <c r="BH60" s="540" t="e">
        <f ca="1"/>
        <v>#REF!</v>
      </c>
      <c r="BI60" s="540" t="e">
        <f ca="1"/>
        <v>#REF!</v>
      </c>
      <c r="BJ60" s="540" t="e">
        <f ca="1"/>
        <v>#REF!</v>
      </c>
      <c r="BK60" s="540" t="e">
        <f ca="1"/>
        <v>#REF!</v>
      </c>
      <c r="BL60" s="540" t="e">
        <f ca="1"/>
        <v>#REF!</v>
      </c>
      <c r="BM60" s="540" t="e">
        <f ca="1"/>
        <v>#REF!</v>
      </c>
      <c r="BN60" s="540" t="e">
        <f ca="1"/>
        <v>#REF!</v>
      </c>
      <c r="BO60" s="540" t="e">
        <f ca="1"/>
        <v>#REF!</v>
      </c>
      <c r="BP60" s="540" t="e">
        <f ca="1"/>
        <v>#REF!</v>
      </c>
      <c r="BQ60" s="540" t="e">
        <f ca="1"/>
        <v>#REF!</v>
      </c>
      <c r="BR60" s="540" t="e">
        <f ca="1"/>
        <v>#REF!</v>
      </c>
      <c r="BS60" s="540" t="e">
        <f ca="1"/>
        <v>#REF!</v>
      </c>
      <c r="BT60" s="540" t="e">
        <f ca="1"/>
        <v>#REF!</v>
      </c>
      <c r="BU60" s="540" t="e">
        <f ca="1"/>
        <v>#REF!</v>
      </c>
      <c r="BV60" s="540" t="e">
        <f ca="1"/>
        <v>#REF!</v>
      </c>
      <c r="BW60" s="540" t="e">
        <f ca="1"/>
        <v>#REF!</v>
      </c>
      <c r="BX60" s="540" t="e">
        <f ca="1"/>
        <v>#REF!</v>
      </c>
      <c r="BY60" s="540" t="e">
        <f ca="1"/>
        <v>#REF!</v>
      </c>
      <c r="BZ60" s="540" t="e">
        <f ca="1"/>
        <v>#REF!</v>
      </c>
      <c r="CA60" s="540" t="e">
        <f ca="1"/>
        <v>#REF!</v>
      </c>
      <c r="CB60" s="540" t="e">
        <f ca="1"/>
        <v>#REF!</v>
      </c>
      <c r="CC60" s="540" t="e">
        <f ca="1"/>
        <v>#REF!</v>
      </c>
    </row>
  </sheetData>
  <phoneticPr fontId="5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K183"/>
  <sheetViews>
    <sheetView topLeftCell="F1" workbookViewId="0">
      <selection activeCell="T1" sqref="T1:V40"/>
    </sheetView>
  </sheetViews>
  <sheetFormatPr defaultColWidth="10.42578125" defaultRowHeight="13.5"/>
  <cols>
    <col min="1" max="1" width="10.42578125" style="545"/>
    <col min="2" max="2" width="12.28515625" style="549" bestFit="1" customWidth="1"/>
    <col min="3" max="3" width="10.42578125" style="545"/>
    <col min="4" max="4" width="14.85546875" style="545" customWidth="1"/>
    <col min="5" max="13" width="10.42578125" style="545"/>
    <col min="14" max="14" width="10.42578125" style="547"/>
    <col min="15" max="15" width="23.7109375" style="545" bestFit="1" customWidth="1"/>
    <col min="16" max="16" width="10.42578125" style="545"/>
    <col min="17" max="17" width="22" style="545" hidden="1" customWidth="1"/>
    <col min="18" max="18" width="10.42578125" style="545" hidden="1" customWidth="1"/>
    <col min="19" max="19" width="19.42578125" style="545" hidden="1" customWidth="1"/>
    <col min="20" max="20" width="22.5703125" style="545" bestFit="1" customWidth="1"/>
    <col min="21" max="16384" width="10.42578125" style="545"/>
  </cols>
  <sheetData>
    <row r="1" spans="1:22">
      <c r="A1" s="543" t="s">
        <v>278</v>
      </c>
      <c r="B1" s="544" t="s">
        <v>672</v>
      </c>
      <c r="C1" s="545" t="s">
        <v>354</v>
      </c>
      <c r="D1" s="545" t="s">
        <v>1178</v>
      </c>
      <c r="E1" s="546">
        <v>0.75</v>
      </c>
      <c r="F1" s="545" t="s">
        <v>252</v>
      </c>
      <c r="H1" s="545" t="s">
        <v>676</v>
      </c>
      <c r="L1" s="545" t="s">
        <v>193</v>
      </c>
      <c r="N1" s="547" t="str">
        <f>IF(D1=$L$2,"H","A")</f>
        <v>A</v>
      </c>
      <c r="O1" s="545" t="str">
        <f>A1</f>
        <v xml:space="preserve">Wed </v>
      </c>
      <c r="P1" s="544" t="str">
        <f>B1</f>
        <v xml:space="preserve">26/02/14 </v>
      </c>
      <c r="Q1" s="545" t="str">
        <f t="shared" ref="Q1:Q47" si="0">IF(D1=$L$2,F1,D1)</f>
        <v xml:space="preserve">Jeonbuk Motors </v>
      </c>
      <c r="R1" s="545" t="str">
        <f t="shared" ref="R1:R47" si="1">N1</f>
        <v>A</v>
      </c>
      <c r="S1" s="545" t="str">
        <f t="shared" ref="S1:S47" si="2">C1</f>
        <v xml:space="preserve">ACL </v>
      </c>
      <c r="T1" s="545" t="str">
        <f>TRIM(Q1)</f>
        <v>Jeonbuk Motors</v>
      </c>
      <c r="U1" s="545" t="str">
        <f>TRIM(R1)</f>
        <v>A</v>
      </c>
      <c r="V1" s="545" t="str">
        <f>TRIM(S1)</f>
        <v>ACL</v>
      </c>
    </row>
    <row r="2" spans="1:22">
      <c r="A2" s="545" t="s">
        <v>678</v>
      </c>
      <c r="B2" s="544">
        <v>41673</v>
      </c>
      <c r="C2" s="545" t="s">
        <v>332</v>
      </c>
      <c r="D2" s="545" t="s">
        <v>252</v>
      </c>
      <c r="E2" s="546">
        <v>0.5</v>
      </c>
      <c r="F2" s="545" t="s">
        <v>243</v>
      </c>
      <c r="H2" s="545" t="s">
        <v>676</v>
      </c>
      <c r="L2" s="545" t="s">
        <v>252</v>
      </c>
      <c r="N2" s="547" t="str">
        <f t="shared" ref="N2:N50" si="3">IF(D2=$L$2,"H","A")</f>
        <v>H</v>
      </c>
      <c r="O2" s="545" t="str">
        <f t="shared" ref="O2:Q50" si="4">A2</f>
        <v xml:space="preserve">Sun </v>
      </c>
      <c r="P2" s="544">
        <f t="shared" si="4"/>
        <v>41673</v>
      </c>
      <c r="Q2" s="545" t="str">
        <f t="shared" si="0"/>
        <v xml:space="preserve">Omiya Ardija </v>
      </c>
      <c r="R2" s="545" t="str">
        <f t="shared" si="1"/>
        <v>H</v>
      </c>
      <c r="S2" s="545" t="str">
        <f t="shared" si="2"/>
        <v xml:space="preserve">J1L </v>
      </c>
      <c r="T2" s="545" t="str">
        <f t="shared" ref="T2:T40" si="5">TRIM(Q2)</f>
        <v>Omiya Ardija</v>
      </c>
      <c r="U2" s="545" t="str">
        <f t="shared" ref="U2:U40" si="6">TRIM(R2)</f>
        <v>H</v>
      </c>
      <c r="V2" s="545" t="str">
        <f t="shared" ref="V2:V40" si="7">TRIM(S2)</f>
        <v>J1L</v>
      </c>
    </row>
    <row r="3" spans="1:22">
      <c r="A3" s="545" t="s">
        <v>277</v>
      </c>
      <c r="B3" s="544">
        <v>41854</v>
      </c>
      <c r="C3" s="545" t="s">
        <v>332</v>
      </c>
      <c r="D3" s="545" t="s">
        <v>246</v>
      </c>
      <c r="E3" s="546">
        <v>0.58333333333333337</v>
      </c>
      <c r="F3" s="545" t="s">
        <v>252</v>
      </c>
      <c r="H3" s="545" t="s">
        <v>676</v>
      </c>
      <c r="N3" s="547" t="str">
        <f t="shared" si="3"/>
        <v>A</v>
      </c>
      <c r="O3" s="545" t="str">
        <f t="shared" si="4"/>
        <v xml:space="preserve">Sat </v>
      </c>
      <c r="P3" s="544">
        <f t="shared" si="4"/>
        <v>41854</v>
      </c>
      <c r="Q3" s="545" t="str">
        <f t="shared" si="0"/>
        <v xml:space="preserve">Shimizu S-Pulse </v>
      </c>
      <c r="R3" s="545" t="str">
        <f t="shared" si="1"/>
        <v>A</v>
      </c>
      <c r="S3" s="545" t="str">
        <f t="shared" si="2"/>
        <v xml:space="preserve">J1L </v>
      </c>
      <c r="T3" s="545" t="str">
        <f t="shared" si="5"/>
        <v>Shimizu S-Pulse</v>
      </c>
      <c r="U3" s="545" t="str">
        <f t="shared" si="6"/>
        <v>A</v>
      </c>
      <c r="V3" s="545" t="str">
        <f t="shared" si="7"/>
        <v>J1L</v>
      </c>
    </row>
    <row r="4" spans="1:22">
      <c r="A4" s="545" t="s">
        <v>278</v>
      </c>
      <c r="B4" s="544">
        <v>41976</v>
      </c>
      <c r="C4" s="545" t="s">
        <v>354</v>
      </c>
      <c r="D4" s="545" t="s">
        <v>252</v>
      </c>
      <c r="E4" s="546">
        <v>0.77083333333333337</v>
      </c>
      <c r="F4" s="545" t="s">
        <v>1179</v>
      </c>
      <c r="H4" s="545" t="s">
        <v>676</v>
      </c>
      <c r="N4" s="547" t="str">
        <f t="shared" si="3"/>
        <v>H</v>
      </c>
      <c r="O4" s="545" t="str">
        <f t="shared" si="4"/>
        <v xml:space="preserve">Wed </v>
      </c>
      <c r="P4" s="544">
        <f t="shared" si="4"/>
        <v>41976</v>
      </c>
      <c r="Q4" s="545" t="str">
        <f t="shared" si="0"/>
        <v xml:space="preserve">Guangzhou Ever… </v>
      </c>
      <c r="R4" s="545" t="str">
        <f t="shared" si="1"/>
        <v>H</v>
      </c>
      <c r="S4" s="545" t="str">
        <f t="shared" si="2"/>
        <v xml:space="preserve">ACL </v>
      </c>
      <c r="T4" s="545" t="str">
        <f t="shared" si="5"/>
        <v>Guangzhou Ever…</v>
      </c>
      <c r="U4" s="545" t="str">
        <f t="shared" si="6"/>
        <v>H</v>
      </c>
      <c r="V4" s="545" t="str">
        <f t="shared" si="7"/>
        <v>ACL</v>
      </c>
    </row>
    <row r="5" spans="1:22">
      <c r="A5" s="545" t="s">
        <v>277</v>
      </c>
      <c r="B5" s="544" t="s">
        <v>649</v>
      </c>
      <c r="C5" s="545" t="s">
        <v>332</v>
      </c>
      <c r="D5" s="545" t="s">
        <v>252</v>
      </c>
      <c r="E5" s="546">
        <v>0.5</v>
      </c>
      <c r="F5" s="545" t="s">
        <v>1176</v>
      </c>
      <c r="H5" s="545" t="s">
        <v>676</v>
      </c>
      <c r="N5" s="547" t="str">
        <f t="shared" si="3"/>
        <v>H</v>
      </c>
      <c r="O5" s="545" t="str">
        <f t="shared" si="4"/>
        <v xml:space="preserve">Sat </v>
      </c>
      <c r="P5" s="544" t="str">
        <f t="shared" si="4"/>
        <v xml:space="preserve">15/03/14 </v>
      </c>
      <c r="Q5" s="545" t="str">
        <f t="shared" si="0"/>
        <v xml:space="preserve">Tokushima Vortis </v>
      </c>
      <c r="R5" s="545" t="str">
        <f t="shared" si="1"/>
        <v>H</v>
      </c>
      <c r="S5" s="545" t="str">
        <f t="shared" si="2"/>
        <v xml:space="preserve">J1L </v>
      </c>
      <c r="T5" s="545" t="str">
        <f t="shared" si="5"/>
        <v>Tokushima Vortis</v>
      </c>
      <c r="U5" s="545" t="str">
        <f t="shared" si="6"/>
        <v>H</v>
      </c>
      <c r="V5" s="545" t="str">
        <f t="shared" si="7"/>
        <v>J1L</v>
      </c>
    </row>
    <row r="6" spans="1:22">
      <c r="A6" s="545" t="s">
        <v>677</v>
      </c>
      <c r="B6" s="544" t="s">
        <v>670</v>
      </c>
      <c r="C6" s="545" t="s">
        <v>354</v>
      </c>
      <c r="D6" s="545" t="s">
        <v>1180</v>
      </c>
      <c r="E6" s="546">
        <v>0.6875</v>
      </c>
      <c r="F6" s="545" t="s">
        <v>252</v>
      </c>
      <c r="H6" s="545" t="s">
        <v>676</v>
      </c>
      <c r="N6" s="547" t="str">
        <f t="shared" si="3"/>
        <v>A</v>
      </c>
      <c r="O6" s="545" t="str">
        <f t="shared" si="4"/>
        <v xml:space="preserve">Tue </v>
      </c>
      <c r="P6" s="544" t="str">
        <f t="shared" si="4"/>
        <v xml:space="preserve">18/03/14 </v>
      </c>
      <c r="Q6" s="545" t="str">
        <f t="shared" si="0"/>
        <v xml:space="preserve">Melbourne Victory </v>
      </c>
      <c r="R6" s="545" t="str">
        <f t="shared" si="1"/>
        <v>A</v>
      </c>
      <c r="S6" s="545" t="str">
        <f t="shared" si="2"/>
        <v xml:space="preserve">ACL </v>
      </c>
      <c r="T6" s="545" t="str">
        <f t="shared" si="5"/>
        <v>Melbourne Victory</v>
      </c>
      <c r="U6" s="545" t="str">
        <f t="shared" si="6"/>
        <v>A</v>
      </c>
      <c r="V6" s="545" t="str">
        <f t="shared" si="7"/>
        <v>ACL</v>
      </c>
    </row>
    <row r="7" spans="1:22">
      <c r="A7" s="545" t="s">
        <v>678</v>
      </c>
      <c r="B7" s="544" t="s">
        <v>650</v>
      </c>
      <c r="C7" s="545" t="s">
        <v>332</v>
      </c>
      <c r="D7" s="545" t="s">
        <v>251</v>
      </c>
      <c r="E7" s="546">
        <v>0.54166666666666663</v>
      </c>
      <c r="F7" s="545" t="s">
        <v>252</v>
      </c>
      <c r="H7" s="545" t="s">
        <v>676</v>
      </c>
      <c r="N7" s="547" t="str">
        <f t="shared" si="3"/>
        <v>A</v>
      </c>
      <c r="O7" s="545" t="str">
        <f t="shared" si="4"/>
        <v xml:space="preserve">Sun </v>
      </c>
      <c r="P7" s="544" t="str">
        <f t="shared" si="4"/>
        <v xml:space="preserve">23/03/14 </v>
      </c>
      <c r="Q7" s="545" t="str">
        <f t="shared" si="0"/>
        <v xml:space="preserve">Ventforet Kofu </v>
      </c>
      <c r="R7" s="545" t="str">
        <f t="shared" si="1"/>
        <v>A</v>
      </c>
      <c r="S7" s="545" t="str">
        <f t="shared" si="2"/>
        <v xml:space="preserve">J1L </v>
      </c>
      <c r="T7" s="545" t="str">
        <f t="shared" si="5"/>
        <v>Ventforet Kofu</v>
      </c>
      <c r="U7" s="545" t="str">
        <f t="shared" si="6"/>
        <v>A</v>
      </c>
      <c r="V7" s="545" t="str">
        <f t="shared" si="7"/>
        <v>J1L</v>
      </c>
    </row>
    <row r="8" spans="1:22">
      <c r="A8" s="545" t="s">
        <v>277</v>
      </c>
      <c r="B8" s="544" t="s">
        <v>651</v>
      </c>
      <c r="C8" s="545" t="s">
        <v>332</v>
      </c>
      <c r="D8" s="545" t="s">
        <v>252</v>
      </c>
      <c r="E8" s="546">
        <v>0.54166666666666663</v>
      </c>
      <c r="F8" s="545" t="s">
        <v>238</v>
      </c>
      <c r="H8" s="545" t="s">
        <v>676</v>
      </c>
      <c r="N8" s="547" t="str">
        <f t="shared" si="3"/>
        <v>H</v>
      </c>
      <c r="O8" s="545" t="str">
        <f t="shared" si="4"/>
        <v xml:space="preserve">Sat </v>
      </c>
      <c r="P8" s="544" t="str">
        <f t="shared" si="4"/>
        <v xml:space="preserve">29/03/14 </v>
      </c>
      <c r="Q8" s="545" t="str">
        <f t="shared" si="0"/>
        <v xml:space="preserve">Kashima Antlers </v>
      </c>
      <c r="R8" s="545" t="str">
        <f t="shared" si="1"/>
        <v>H</v>
      </c>
      <c r="S8" s="545" t="str">
        <f t="shared" si="2"/>
        <v xml:space="preserve">J1L </v>
      </c>
      <c r="T8" s="545" t="str">
        <f t="shared" si="5"/>
        <v>Kashima Antlers</v>
      </c>
      <c r="U8" s="545" t="str">
        <f t="shared" si="6"/>
        <v>H</v>
      </c>
      <c r="V8" s="545" t="str">
        <f t="shared" si="7"/>
        <v>J1L</v>
      </c>
    </row>
    <row r="9" spans="1:22">
      <c r="A9" s="545" t="s">
        <v>278</v>
      </c>
      <c r="B9" s="544">
        <v>41674</v>
      </c>
      <c r="C9" s="545" t="s">
        <v>354</v>
      </c>
      <c r="D9" s="545" t="s">
        <v>252</v>
      </c>
      <c r="E9" s="546">
        <v>0.77083333333333337</v>
      </c>
      <c r="F9" s="545" t="s">
        <v>1180</v>
      </c>
      <c r="H9" s="545" t="s">
        <v>676</v>
      </c>
      <c r="N9" s="547" t="str">
        <f t="shared" si="3"/>
        <v>H</v>
      </c>
      <c r="O9" s="545" t="str">
        <f t="shared" si="4"/>
        <v xml:space="preserve">Wed </v>
      </c>
      <c r="P9" s="544">
        <f t="shared" si="4"/>
        <v>41674</v>
      </c>
      <c r="Q9" s="545" t="str">
        <f t="shared" si="0"/>
        <v xml:space="preserve">Melbourne Victory </v>
      </c>
      <c r="R9" s="545" t="str">
        <f t="shared" si="1"/>
        <v>H</v>
      </c>
      <c r="S9" s="545" t="str">
        <f t="shared" si="2"/>
        <v xml:space="preserve">ACL </v>
      </c>
      <c r="T9" s="545" t="str">
        <f t="shared" si="5"/>
        <v>Melbourne Victory</v>
      </c>
      <c r="U9" s="545" t="str">
        <f t="shared" si="6"/>
        <v>H</v>
      </c>
      <c r="V9" s="545" t="str">
        <f t="shared" si="7"/>
        <v>ACL</v>
      </c>
    </row>
    <row r="10" spans="1:22">
      <c r="A10" s="545" t="s">
        <v>678</v>
      </c>
      <c r="B10" s="544">
        <v>41794</v>
      </c>
      <c r="C10" s="545" t="s">
        <v>332</v>
      </c>
      <c r="D10" s="545" t="s">
        <v>235</v>
      </c>
      <c r="E10" s="546">
        <v>0.5</v>
      </c>
      <c r="F10" s="545" t="s">
        <v>252</v>
      </c>
      <c r="H10" s="545" t="s">
        <v>676</v>
      </c>
      <c r="N10" s="547" t="str">
        <f t="shared" si="3"/>
        <v>A</v>
      </c>
      <c r="O10" s="545" t="str">
        <f t="shared" si="4"/>
        <v xml:space="preserve">Sun </v>
      </c>
      <c r="P10" s="544">
        <f t="shared" si="4"/>
        <v>41794</v>
      </c>
      <c r="Q10" s="545" t="str">
        <f t="shared" si="0"/>
        <v xml:space="preserve">Albirex Niigata </v>
      </c>
      <c r="R10" s="545" t="str">
        <f t="shared" si="1"/>
        <v>A</v>
      </c>
      <c r="S10" s="545" t="str">
        <f t="shared" si="2"/>
        <v xml:space="preserve">J1L </v>
      </c>
      <c r="T10" s="545" t="str">
        <f t="shared" si="5"/>
        <v>Albirex Niigata</v>
      </c>
      <c r="U10" s="545" t="str">
        <f t="shared" si="6"/>
        <v>A</v>
      </c>
      <c r="V10" s="545" t="str">
        <f t="shared" si="7"/>
        <v>J1L</v>
      </c>
    </row>
    <row r="11" spans="1:22">
      <c r="A11" s="545" t="s">
        <v>277</v>
      </c>
      <c r="B11" s="544">
        <v>41977</v>
      </c>
      <c r="C11" s="545" t="s">
        <v>332</v>
      </c>
      <c r="D11" s="545" t="s">
        <v>252</v>
      </c>
      <c r="E11" s="546">
        <v>0.54166666666666663</v>
      </c>
      <c r="F11" s="545" t="s">
        <v>250</v>
      </c>
      <c r="H11" s="545" t="s">
        <v>676</v>
      </c>
      <c r="N11" s="547" t="str">
        <f t="shared" si="3"/>
        <v>H</v>
      </c>
      <c r="O11" s="545" t="str">
        <f t="shared" si="4"/>
        <v xml:space="preserve">Sat </v>
      </c>
      <c r="P11" s="544">
        <f t="shared" si="4"/>
        <v>41977</v>
      </c>
      <c r="Q11" s="545" t="str">
        <f t="shared" si="0"/>
        <v xml:space="preserve">Vegalta Sendai </v>
      </c>
      <c r="R11" s="545" t="str">
        <f t="shared" si="1"/>
        <v>H</v>
      </c>
      <c r="S11" s="545" t="str">
        <f t="shared" si="2"/>
        <v xml:space="preserve">J1L </v>
      </c>
      <c r="T11" s="545" t="str">
        <f t="shared" si="5"/>
        <v>Vegalta Sendai</v>
      </c>
      <c r="U11" s="545" t="str">
        <f t="shared" si="6"/>
        <v>H</v>
      </c>
      <c r="V11" s="545" t="str">
        <f t="shared" si="7"/>
        <v>J1L</v>
      </c>
    </row>
    <row r="12" spans="1:22">
      <c r="A12" s="545" t="s">
        <v>677</v>
      </c>
      <c r="B12" s="544" t="s">
        <v>673</v>
      </c>
      <c r="C12" s="545" t="s">
        <v>354</v>
      </c>
      <c r="D12" s="548" t="s">
        <v>252</v>
      </c>
      <c r="E12" s="546">
        <v>0.77083333333333337</v>
      </c>
      <c r="F12" s="545" t="s">
        <v>1178</v>
      </c>
      <c r="H12" s="545" t="s">
        <v>676</v>
      </c>
      <c r="N12" s="547" t="str">
        <f t="shared" si="3"/>
        <v>H</v>
      </c>
      <c r="O12" s="545" t="str">
        <f t="shared" si="4"/>
        <v xml:space="preserve">Tue </v>
      </c>
      <c r="P12" s="544" t="str">
        <f t="shared" si="4"/>
        <v xml:space="preserve">15/04/14 </v>
      </c>
      <c r="Q12" s="545" t="str">
        <f t="shared" si="0"/>
        <v xml:space="preserve">Jeonbuk Motors </v>
      </c>
      <c r="R12" s="545" t="str">
        <f t="shared" si="1"/>
        <v>H</v>
      </c>
      <c r="S12" s="545" t="str">
        <f t="shared" si="2"/>
        <v xml:space="preserve">ACL </v>
      </c>
      <c r="T12" s="545" t="str">
        <f t="shared" si="5"/>
        <v>Jeonbuk Motors</v>
      </c>
      <c r="U12" s="545" t="str">
        <f t="shared" si="6"/>
        <v>H</v>
      </c>
      <c r="V12" s="545" t="str">
        <f t="shared" si="7"/>
        <v>ACL</v>
      </c>
    </row>
    <row r="13" spans="1:22">
      <c r="A13" s="545" t="s">
        <v>277</v>
      </c>
      <c r="B13" s="544" t="s">
        <v>671</v>
      </c>
      <c r="C13" s="545" t="s">
        <v>332</v>
      </c>
      <c r="D13" s="546" t="s">
        <v>239</v>
      </c>
      <c r="E13" s="546">
        <v>0.58333333333333337</v>
      </c>
      <c r="F13" s="545" t="s">
        <v>252</v>
      </c>
      <c r="H13" s="545" t="s">
        <v>676</v>
      </c>
      <c r="N13" s="547" t="str">
        <f t="shared" si="3"/>
        <v>A</v>
      </c>
      <c r="O13" s="545" t="str">
        <f t="shared" si="4"/>
        <v xml:space="preserve">Sat </v>
      </c>
      <c r="P13" s="544" t="str">
        <f t="shared" si="4"/>
        <v xml:space="preserve">19/04/14 </v>
      </c>
      <c r="Q13" s="545" t="str">
        <f t="shared" si="0"/>
        <v xml:space="preserve">Kashiwa Reysol </v>
      </c>
      <c r="R13" s="545" t="str">
        <f t="shared" si="1"/>
        <v>A</v>
      </c>
      <c r="S13" s="545" t="str">
        <f t="shared" si="2"/>
        <v xml:space="preserve">J1L </v>
      </c>
      <c r="T13" s="545" t="str">
        <f t="shared" si="5"/>
        <v>Kashiwa Reysol</v>
      </c>
      <c r="U13" s="545" t="str">
        <f t="shared" si="6"/>
        <v>A</v>
      </c>
      <c r="V13" s="545" t="str">
        <f t="shared" si="7"/>
        <v>J1L</v>
      </c>
    </row>
    <row r="14" spans="1:22">
      <c r="A14" s="545" t="s">
        <v>677</v>
      </c>
      <c r="B14" s="544" t="s">
        <v>674</v>
      </c>
      <c r="C14" s="545" t="s">
        <v>354</v>
      </c>
      <c r="D14" s="545" t="s">
        <v>1179</v>
      </c>
      <c r="E14" s="546">
        <v>0.83333333333333337</v>
      </c>
      <c r="F14" s="545" t="s">
        <v>252</v>
      </c>
      <c r="H14" s="545" t="s">
        <v>676</v>
      </c>
      <c r="N14" s="547" t="str">
        <f t="shared" si="3"/>
        <v>A</v>
      </c>
      <c r="O14" s="545" t="str">
        <f t="shared" si="4"/>
        <v xml:space="preserve">Tue </v>
      </c>
      <c r="P14" s="544" t="str">
        <f t="shared" si="4"/>
        <v xml:space="preserve">22/04/14 </v>
      </c>
      <c r="Q14" s="545" t="str">
        <f t="shared" si="0"/>
        <v xml:space="preserve">Guangzhou Ever… </v>
      </c>
      <c r="R14" s="545" t="str">
        <f t="shared" si="1"/>
        <v>A</v>
      </c>
      <c r="S14" s="545" t="str">
        <f t="shared" si="2"/>
        <v xml:space="preserve">ACL </v>
      </c>
      <c r="T14" s="545" t="str">
        <f t="shared" si="5"/>
        <v>Guangzhou Ever…</v>
      </c>
      <c r="U14" s="545" t="str">
        <f t="shared" si="6"/>
        <v>A</v>
      </c>
      <c r="V14" s="545" t="str">
        <f t="shared" si="7"/>
        <v>ACL</v>
      </c>
    </row>
    <row r="15" spans="1:22">
      <c r="A15" s="545" t="s">
        <v>277</v>
      </c>
      <c r="B15" s="544" t="s">
        <v>652</v>
      </c>
      <c r="C15" s="545" t="s">
        <v>332</v>
      </c>
      <c r="D15" s="545" t="s">
        <v>252</v>
      </c>
      <c r="E15" s="546">
        <v>0.54166666666666663</v>
      </c>
      <c r="F15" s="545" t="s">
        <v>248</v>
      </c>
      <c r="H15" s="545" t="s">
        <v>676</v>
      </c>
      <c r="N15" s="547" t="str">
        <f t="shared" si="3"/>
        <v>H</v>
      </c>
      <c r="O15" s="545" t="str">
        <f t="shared" si="4"/>
        <v xml:space="preserve">Sat </v>
      </c>
      <c r="P15" s="544" t="str">
        <f t="shared" si="4"/>
        <v xml:space="preserve">26/04/14 </v>
      </c>
      <c r="Q15" s="545" t="str">
        <f t="shared" si="0"/>
        <v xml:space="preserve">Tokyo </v>
      </c>
      <c r="R15" s="545" t="str">
        <f t="shared" si="1"/>
        <v>H</v>
      </c>
      <c r="S15" s="545" t="str">
        <f t="shared" si="2"/>
        <v xml:space="preserve">J1L </v>
      </c>
      <c r="T15" s="545" t="str">
        <f t="shared" si="5"/>
        <v>Tokyo</v>
      </c>
      <c r="U15" s="545" t="str">
        <f t="shared" si="6"/>
        <v>H</v>
      </c>
      <c r="V15" s="545" t="str">
        <f t="shared" si="7"/>
        <v>J1L</v>
      </c>
    </row>
    <row r="16" spans="1:22">
      <c r="A16" s="545" t="s">
        <v>677</v>
      </c>
      <c r="B16" s="544" t="s">
        <v>653</v>
      </c>
      <c r="C16" s="545" t="s">
        <v>332</v>
      </c>
      <c r="D16" s="545" t="s">
        <v>249</v>
      </c>
      <c r="E16" s="546">
        <v>0.625</v>
      </c>
      <c r="F16" s="545" t="s">
        <v>252</v>
      </c>
      <c r="H16" s="545" t="s">
        <v>676</v>
      </c>
      <c r="N16" s="547" t="str">
        <f t="shared" si="3"/>
        <v>A</v>
      </c>
      <c r="O16" s="545" t="str">
        <f t="shared" si="4"/>
        <v xml:space="preserve">Tue </v>
      </c>
      <c r="P16" s="544" t="str">
        <f t="shared" si="4"/>
        <v xml:space="preserve">29/04/14 </v>
      </c>
      <c r="Q16" s="545" t="str">
        <f t="shared" si="0"/>
        <v xml:space="preserve">Urawa Reds </v>
      </c>
      <c r="R16" s="545" t="str">
        <f t="shared" si="1"/>
        <v>A</v>
      </c>
      <c r="S16" s="545" t="str">
        <f t="shared" si="2"/>
        <v xml:space="preserve">J1L </v>
      </c>
      <c r="T16" s="545" t="str">
        <f t="shared" si="5"/>
        <v>Urawa Reds</v>
      </c>
      <c r="U16" s="545" t="str">
        <f t="shared" si="6"/>
        <v>A</v>
      </c>
      <c r="V16" s="545" t="str">
        <f t="shared" si="7"/>
        <v>J1L</v>
      </c>
    </row>
    <row r="17" spans="1:22">
      <c r="A17" s="545" t="s">
        <v>277</v>
      </c>
      <c r="B17" s="544">
        <v>41703</v>
      </c>
      <c r="C17" s="545" t="s">
        <v>332</v>
      </c>
      <c r="D17" s="545" t="s">
        <v>252</v>
      </c>
      <c r="E17" s="546" t="s">
        <v>279</v>
      </c>
      <c r="F17" s="545" t="s">
        <v>1175</v>
      </c>
      <c r="H17" s="545" t="s">
        <v>676</v>
      </c>
      <c r="N17" s="547" t="str">
        <f t="shared" si="3"/>
        <v>H</v>
      </c>
      <c r="O17" s="545" t="str">
        <f t="shared" si="4"/>
        <v xml:space="preserve">Sat </v>
      </c>
      <c r="P17" s="544">
        <f t="shared" si="4"/>
        <v>41703</v>
      </c>
      <c r="Q17" s="545" t="str">
        <f t="shared" si="0"/>
        <v xml:space="preserve">Gamba Osaka </v>
      </c>
      <c r="R17" s="545" t="str">
        <f t="shared" si="1"/>
        <v>H</v>
      </c>
      <c r="S17" s="545" t="str">
        <f t="shared" si="2"/>
        <v xml:space="preserve">J1L </v>
      </c>
      <c r="T17" s="545" t="str">
        <f t="shared" si="5"/>
        <v>Gamba Osaka</v>
      </c>
      <c r="U17" s="545" t="str">
        <f t="shared" si="6"/>
        <v>H</v>
      </c>
      <c r="V17" s="545" t="str">
        <f t="shared" si="7"/>
        <v>J1L</v>
      </c>
    </row>
    <row r="18" spans="1:22">
      <c r="A18" s="545" t="s">
        <v>677</v>
      </c>
      <c r="B18" s="544">
        <v>41795</v>
      </c>
      <c r="C18" s="545" t="s">
        <v>332</v>
      </c>
      <c r="D18" s="545" t="s">
        <v>245</v>
      </c>
      <c r="E18" s="546" t="s">
        <v>279</v>
      </c>
      <c r="F18" s="545" t="s">
        <v>252</v>
      </c>
      <c r="H18" s="545" t="s">
        <v>676</v>
      </c>
      <c r="N18" s="547" t="str">
        <f t="shared" si="3"/>
        <v>A</v>
      </c>
      <c r="O18" s="545" t="str">
        <f t="shared" si="4"/>
        <v xml:space="preserve">Tue </v>
      </c>
      <c r="P18" s="544">
        <f t="shared" si="4"/>
        <v>41795</v>
      </c>
      <c r="Q18" s="545" t="str">
        <f t="shared" si="0"/>
        <v xml:space="preserve">Sanfrecce Hiro… </v>
      </c>
      <c r="R18" s="545" t="str">
        <f t="shared" si="1"/>
        <v>A</v>
      </c>
      <c r="S18" s="545" t="str">
        <f t="shared" si="2"/>
        <v xml:space="preserve">J1L </v>
      </c>
      <c r="T18" s="545" t="str">
        <f t="shared" si="5"/>
        <v>Sanfrecce Hiro…</v>
      </c>
      <c r="U18" s="545" t="str">
        <f t="shared" si="6"/>
        <v>A</v>
      </c>
      <c r="V18" s="545" t="str">
        <f t="shared" si="7"/>
        <v>J1L</v>
      </c>
    </row>
    <row r="19" spans="1:22">
      <c r="A19" s="545" t="s">
        <v>277</v>
      </c>
      <c r="B19" s="544">
        <v>41917</v>
      </c>
      <c r="C19" s="545" t="s">
        <v>332</v>
      </c>
      <c r="D19" s="545" t="s">
        <v>252</v>
      </c>
      <c r="E19" s="546" t="s">
        <v>279</v>
      </c>
      <c r="F19" s="545" t="s">
        <v>244</v>
      </c>
      <c r="H19" s="545" t="s">
        <v>676</v>
      </c>
      <c r="N19" s="547" t="str">
        <f t="shared" si="3"/>
        <v>H</v>
      </c>
      <c r="O19" s="545" t="str">
        <f t="shared" si="4"/>
        <v xml:space="preserve">Sat </v>
      </c>
      <c r="P19" s="544">
        <f t="shared" si="4"/>
        <v>41917</v>
      </c>
      <c r="Q19" s="545" t="str">
        <f t="shared" si="0"/>
        <v xml:space="preserve">Sagan Tosu </v>
      </c>
      <c r="R19" s="545" t="str">
        <f t="shared" si="1"/>
        <v>H</v>
      </c>
      <c r="S19" s="545" t="str">
        <f t="shared" si="2"/>
        <v xml:space="preserve">J1L </v>
      </c>
      <c r="T19" s="545" t="str">
        <f t="shared" si="5"/>
        <v>Sagan Tosu</v>
      </c>
      <c r="U19" s="545" t="str">
        <f t="shared" si="6"/>
        <v>H</v>
      </c>
      <c r="V19" s="545" t="str">
        <f t="shared" si="7"/>
        <v>J1L</v>
      </c>
    </row>
    <row r="20" spans="1:22">
      <c r="A20" s="545" t="s">
        <v>678</v>
      </c>
      <c r="B20" s="549" t="s">
        <v>675</v>
      </c>
      <c r="C20" s="545" t="s">
        <v>332</v>
      </c>
      <c r="D20" s="545" t="s">
        <v>240</v>
      </c>
      <c r="E20" s="546" t="s">
        <v>279</v>
      </c>
      <c r="F20" s="545" t="s">
        <v>252</v>
      </c>
      <c r="H20" s="545" t="s">
        <v>676</v>
      </c>
      <c r="N20" s="547" t="str">
        <f t="shared" si="3"/>
        <v>A</v>
      </c>
      <c r="O20" s="545" t="str">
        <f t="shared" si="4"/>
        <v xml:space="preserve">Sun </v>
      </c>
      <c r="P20" s="544" t="str">
        <f t="shared" si="4"/>
        <v xml:space="preserve">18/05/14 </v>
      </c>
      <c r="Q20" s="545" t="str">
        <f t="shared" si="0"/>
        <v xml:space="preserve">Kawasaki Frontale </v>
      </c>
      <c r="R20" s="545" t="str">
        <f t="shared" si="1"/>
        <v>A</v>
      </c>
      <c r="S20" s="545" t="str">
        <f t="shared" si="2"/>
        <v xml:space="preserve">J1L </v>
      </c>
      <c r="T20" s="545" t="str">
        <f t="shared" si="5"/>
        <v>Kawasaki Frontale</v>
      </c>
      <c r="U20" s="545" t="str">
        <f t="shared" si="6"/>
        <v>A</v>
      </c>
      <c r="V20" s="545" t="str">
        <f t="shared" si="7"/>
        <v>J1L</v>
      </c>
    </row>
    <row r="21" spans="1:22">
      <c r="A21" s="545" t="s">
        <v>277</v>
      </c>
      <c r="B21" s="549" t="s">
        <v>654</v>
      </c>
      <c r="C21" s="545" t="s">
        <v>332</v>
      </c>
      <c r="D21" s="545" t="s">
        <v>236</v>
      </c>
      <c r="E21" s="546" t="s">
        <v>279</v>
      </c>
      <c r="F21" s="545" t="s">
        <v>252</v>
      </c>
      <c r="H21" s="545" t="s">
        <v>676</v>
      </c>
      <c r="N21" s="547" t="str">
        <f t="shared" si="3"/>
        <v>A</v>
      </c>
      <c r="O21" s="545" t="str">
        <f t="shared" si="4"/>
        <v xml:space="preserve">Sat </v>
      </c>
      <c r="P21" s="544" t="str">
        <f t="shared" si="4"/>
        <v xml:space="preserve">19/07/14 </v>
      </c>
      <c r="Q21" s="545" t="str">
        <f t="shared" si="0"/>
        <v xml:space="preserve">Cerezo Osaka </v>
      </c>
      <c r="R21" s="545" t="str">
        <f t="shared" si="1"/>
        <v>A</v>
      </c>
      <c r="S21" s="545" t="str">
        <f t="shared" si="2"/>
        <v xml:space="preserve">J1L </v>
      </c>
      <c r="T21" s="545" t="str">
        <f t="shared" si="5"/>
        <v>Cerezo Osaka</v>
      </c>
      <c r="U21" s="545" t="str">
        <f t="shared" si="6"/>
        <v>A</v>
      </c>
      <c r="V21" s="545" t="str">
        <f t="shared" si="7"/>
        <v>J1L</v>
      </c>
    </row>
    <row r="22" spans="1:22">
      <c r="A22" s="545" t="s">
        <v>278</v>
      </c>
      <c r="B22" s="549" t="s">
        <v>655</v>
      </c>
      <c r="C22" s="545" t="s">
        <v>332</v>
      </c>
      <c r="D22" s="545" t="s">
        <v>252</v>
      </c>
      <c r="E22" s="546" t="s">
        <v>279</v>
      </c>
      <c r="F22" s="545" t="s">
        <v>1174</v>
      </c>
      <c r="H22" s="545" t="s">
        <v>676</v>
      </c>
      <c r="N22" s="547" t="str">
        <f t="shared" si="3"/>
        <v>H</v>
      </c>
      <c r="O22" s="545" t="str">
        <f t="shared" si="4"/>
        <v xml:space="preserve">Wed </v>
      </c>
      <c r="P22" s="544" t="str">
        <f t="shared" si="4"/>
        <v xml:space="preserve">23/07/14 </v>
      </c>
      <c r="Q22" s="545" t="str">
        <f t="shared" si="0"/>
        <v xml:space="preserve">Vissel Kobe </v>
      </c>
      <c r="R22" s="545" t="str">
        <f t="shared" si="1"/>
        <v>H</v>
      </c>
      <c r="S22" s="545" t="str">
        <f t="shared" si="2"/>
        <v xml:space="preserve">J1L </v>
      </c>
      <c r="T22" s="545" t="str">
        <f t="shared" si="5"/>
        <v>Vissel Kobe</v>
      </c>
      <c r="U22" s="545" t="str">
        <f t="shared" si="6"/>
        <v>H</v>
      </c>
      <c r="V22" s="545" t="str">
        <f t="shared" si="7"/>
        <v>J1L</v>
      </c>
    </row>
    <row r="23" spans="1:22">
      <c r="A23" s="545" t="s">
        <v>678</v>
      </c>
      <c r="B23" s="549" t="s">
        <v>656</v>
      </c>
      <c r="C23" s="545" t="s">
        <v>332</v>
      </c>
      <c r="D23" s="545" t="s">
        <v>241</v>
      </c>
      <c r="E23" s="546" t="s">
        <v>279</v>
      </c>
      <c r="F23" s="545" t="s">
        <v>252</v>
      </c>
      <c r="H23" s="545" t="s">
        <v>676</v>
      </c>
      <c r="K23" s="545" t="s">
        <v>679</v>
      </c>
      <c r="N23" s="547" t="str">
        <f t="shared" si="3"/>
        <v>A</v>
      </c>
      <c r="O23" s="545" t="str">
        <f t="shared" si="4"/>
        <v xml:space="preserve">Sun </v>
      </c>
      <c r="P23" s="544" t="str">
        <f t="shared" si="4"/>
        <v xml:space="preserve">27/07/14 </v>
      </c>
      <c r="Q23" s="545" t="str">
        <f t="shared" si="0"/>
        <v xml:space="preserve">Nagoya Grampus </v>
      </c>
      <c r="R23" s="545" t="str">
        <f t="shared" si="1"/>
        <v>A</v>
      </c>
      <c r="S23" s="545" t="str">
        <f t="shared" si="2"/>
        <v xml:space="preserve">J1L </v>
      </c>
      <c r="T23" s="545" t="str">
        <f t="shared" si="5"/>
        <v>Nagoya Grampus</v>
      </c>
      <c r="U23" s="545" t="str">
        <f t="shared" si="6"/>
        <v>A</v>
      </c>
      <c r="V23" s="545" t="str">
        <f t="shared" si="7"/>
        <v>J1L</v>
      </c>
    </row>
    <row r="24" spans="1:22">
      <c r="A24" s="545" t="s">
        <v>277</v>
      </c>
      <c r="B24" s="549">
        <v>41678</v>
      </c>
      <c r="C24" s="545" t="s">
        <v>332</v>
      </c>
      <c r="D24" s="545" t="s">
        <v>1175</v>
      </c>
      <c r="E24" s="546" t="s">
        <v>279</v>
      </c>
      <c r="F24" s="545" t="s">
        <v>252</v>
      </c>
      <c r="H24" s="545" t="s">
        <v>676</v>
      </c>
      <c r="N24" s="547" t="str">
        <f t="shared" si="3"/>
        <v>A</v>
      </c>
      <c r="O24" s="545" t="str">
        <f t="shared" si="4"/>
        <v xml:space="preserve">Sat </v>
      </c>
      <c r="P24" s="544">
        <f t="shared" si="4"/>
        <v>41678</v>
      </c>
      <c r="Q24" s="545" t="str">
        <f t="shared" si="0"/>
        <v xml:space="preserve">Gamba Osaka </v>
      </c>
      <c r="R24" s="545" t="str">
        <f t="shared" si="1"/>
        <v>A</v>
      </c>
      <c r="S24" s="545" t="str">
        <f t="shared" si="2"/>
        <v xml:space="preserve">J1L </v>
      </c>
      <c r="T24" s="545" t="str">
        <f t="shared" si="5"/>
        <v>Gamba Osaka</v>
      </c>
      <c r="U24" s="545" t="str">
        <f t="shared" si="6"/>
        <v>A</v>
      </c>
      <c r="V24" s="545" t="str">
        <f t="shared" si="7"/>
        <v>J1L</v>
      </c>
    </row>
    <row r="25" spans="1:22">
      <c r="A25" s="545" t="s">
        <v>277</v>
      </c>
      <c r="B25" s="549">
        <v>41890</v>
      </c>
      <c r="C25" s="545" t="s">
        <v>332</v>
      </c>
      <c r="D25" s="545" t="s">
        <v>252</v>
      </c>
      <c r="E25" s="546" t="s">
        <v>279</v>
      </c>
      <c r="F25" s="545" t="s">
        <v>239</v>
      </c>
      <c r="N25" s="547" t="str">
        <f t="shared" si="3"/>
        <v>H</v>
      </c>
      <c r="O25" s="545" t="str">
        <f t="shared" si="4"/>
        <v xml:space="preserve">Sat </v>
      </c>
      <c r="P25" s="544">
        <f t="shared" si="4"/>
        <v>41890</v>
      </c>
      <c r="Q25" s="545" t="str">
        <f t="shared" si="0"/>
        <v xml:space="preserve">Kashiwa Reysol </v>
      </c>
      <c r="R25" s="545" t="str">
        <f t="shared" si="1"/>
        <v>H</v>
      </c>
      <c r="S25" s="545" t="str">
        <f t="shared" si="2"/>
        <v xml:space="preserve">J1L </v>
      </c>
      <c r="T25" s="545" t="str">
        <f t="shared" si="5"/>
        <v>Kashiwa Reysol</v>
      </c>
      <c r="U25" s="545" t="str">
        <f t="shared" si="6"/>
        <v>H</v>
      </c>
      <c r="V25" s="545" t="str">
        <f t="shared" si="7"/>
        <v>J1L</v>
      </c>
    </row>
    <row r="26" spans="1:22">
      <c r="A26" s="545" t="s">
        <v>280</v>
      </c>
      <c r="B26" s="549" t="s">
        <v>657</v>
      </c>
      <c r="C26" s="545" t="s">
        <v>285</v>
      </c>
      <c r="D26" s="545" t="s">
        <v>1176</v>
      </c>
      <c r="E26" s="546" t="s">
        <v>279</v>
      </c>
      <c r="F26" s="545" t="s">
        <v>669</v>
      </c>
      <c r="H26" s="545" t="s">
        <v>351</v>
      </c>
      <c r="N26" s="547" t="str">
        <f t="shared" si="3"/>
        <v>A</v>
      </c>
      <c r="O26" s="545" t="str">
        <f t="shared" si="4"/>
        <v>Sat</v>
      </c>
      <c r="P26" s="544" t="str">
        <f t="shared" si="4"/>
        <v>16/08/14</v>
      </c>
      <c r="Q26" s="545" t="str">
        <f t="shared" si="0"/>
        <v xml:space="preserve">Tokushima Vortis </v>
      </c>
      <c r="R26" s="545" t="str">
        <f t="shared" si="1"/>
        <v>A</v>
      </c>
      <c r="S26" s="545" t="str">
        <f t="shared" si="2"/>
        <v>J1L</v>
      </c>
      <c r="T26" s="545" t="str">
        <f t="shared" si="5"/>
        <v>Tokushima Vortis</v>
      </c>
      <c r="U26" s="545" t="str">
        <f t="shared" si="6"/>
        <v>A</v>
      </c>
      <c r="V26" s="545" t="str">
        <f t="shared" si="7"/>
        <v>J1L</v>
      </c>
    </row>
    <row r="27" spans="1:22">
      <c r="A27" s="545" t="s">
        <v>280</v>
      </c>
      <c r="B27" s="549" t="s">
        <v>658</v>
      </c>
      <c r="C27" s="545" t="s">
        <v>285</v>
      </c>
      <c r="D27" s="545" t="s">
        <v>252</v>
      </c>
      <c r="E27" s="546" t="s">
        <v>279</v>
      </c>
      <c r="F27" s="545" t="s">
        <v>257</v>
      </c>
      <c r="H27" s="545" t="s">
        <v>351</v>
      </c>
      <c r="N27" s="547" t="str">
        <f t="shared" si="3"/>
        <v>H</v>
      </c>
      <c r="O27" s="545" t="str">
        <f t="shared" si="4"/>
        <v>Sat</v>
      </c>
      <c r="P27" s="544" t="str">
        <f t="shared" si="4"/>
        <v>23/08/14</v>
      </c>
      <c r="Q27" s="545" t="str">
        <f t="shared" si="0"/>
        <v>Kawasaki Frontale</v>
      </c>
      <c r="R27" s="545" t="str">
        <f t="shared" si="1"/>
        <v>H</v>
      </c>
      <c r="S27" s="545" t="str">
        <f t="shared" si="2"/>
        <v>J1L</v>
      </c>
      <c r="T27" s="545" t="str">
        <f t="shared" si="5"/>
        <v>Kawasaki Frontale</v>
      </c>
      <c r="U27" s="545" t="str">
        <f t="shared" si="6"/>
        <v>H</v>
      </c>
      <c r="V27" s="545" t="str">
        <f t="shared" si="7"/>
        <v>J1L</v>
      </c>
    </row>
    <row r="28" spans="1:22">
      <c r="A28" s="545" t="s">
        <v>280</v>
      </c>
      <c r="B28" s="549" t="s">
        <v>659</v>
      </c>
      <c r="C28" s="545" t="s">
        <v>285</v>
      </c>
      <c r="D28" s="548" t="s">
        <v>250</v>
      </c>
      <c r="E28" s="546" t="s">
        <v>279</v>
      </c>
      <c r="F28" s="545" t="s">
        <v>669</v>
      </c>
      <c r="H28" s="545" t="s">
        <v>351</v>
      </c>
      <c r="N28" s="547" t="str">
        <f t="shared" si="3"/>
        <v>A</v>
      </c>
      <c r="O28" s="545" t="str">
        <f t="shared" si="4"/>
        <v>Sat</v>
      </c>
      <c r="P28" s="544" t="str">
        <f t="shared" si="4"/>
        <v>30/08/14</v>
      </c>
      <c r="Q28" s="545" t="str">
        <f t="shared" si="0"/>
        <v xml:space="preserve">Vegalta Sendai </v>
      </c>
      <c r="R28" s="545" t="str">
        <f t="shared" si="1"/>
        <v>A</v>
      </c>
      <c r="S28" s="545" t="str">
        <f t="shared" si="2"/>
        <v>J1L</v>
      </c>
      <c r="T28" s="545" t="str">
        <f t="shared" si="5"/>
        <v>Vegalta Sendai</v>
      </c>
      <c r="U28" s="545" t="str">
        <f t="shared" si="6"/>
        <v>A</v>
      </c>
      <c r="V28" s="545" t="str">
        <f t="shared" si="7"/>
        <v>J1L</v>
      </c>
    </row>
    <row r="29" spans="1:22">
      <c r="A29" s="545" t="s">
        <v>280</v>
      </c>
      <c r="B29" s="549" t="s">
        <v>660</v>
      </c>
      <c r="C29" s="545" t="s">
        <v>285</v>
      </c>
      <c r="D29" s="546" t="s">
        <v>252</v>
      </c>
      <c r="E29" s="546" t="s">
        <v>279</v>
      </c>
      <c r="F29" s="545" t="s">
        <v>258</v>
      </c>
      <c r="H29" s="545" t="s">
        <v>351</v>
      </c>
      <c r="N29" s="547" t="str">
        <f t="shared" si="3"/>
        <v>H</v>
      </c>
      <c r="O29" s="545" t="str">
        <f t="shared" si="4"/>
        <v>Sat</v>
      </c>
      <c r="P29" s="544" t="str">
        <f t="shared" si="4"/>
        <v>13/09/14</v>
      </c>
      <c r="Q29" s="545" t="str">
        <f t="shared" si="0"/>
        <v>Nagoya Grampus</v>
      </c>
      <c r="R29" s="545" t="str">
        <f t="shared" si="1"/>
        <v>H</v>
      </c>
      <c r="S29" s="545" t="str">
        <f t="shared" si="2"/>
        <v>J1L</v>
      </c>
      <c r="T29" s="545" t="str">
        <f t="shared" si="5"/>
        <v>Nagoya Grampus</v>
      </c>
      <c r="U29" s="545" t="str">
        <f t="shared" si="6"/>
        <v>H</v>
      </c>
      <c r="V29" s="545" t="str">
        <f t="shared" si="7"/>
        <v>J1L</v>
      </c>
    </row>
    <row r="30" spans="1:22">
      <c r="A30" s="545" t="s">
        <v>280</v>
      </c>
      <c r="B30" s="549" t="s">
        <v>661</v>
      </c>
      <c r="C30" s="545" t="s">
        <v>285</v>
      </c>
      <c r="D30" s="550" t="s">
        <v>238</v>
      </c>
      <c r="E30" s="546" t="s">
        <v>279</v>
      </c>
      <c r="F30" s="545" t="s">
        <v>669</v>
      </c>
      <c r="H30" s="545" t="s">
        <v>351</v>
      </c>
      <c r="N30" s="547" t="str">
        <f t="shared" si="3"/>
        <v>A</v>
      </c>
      <c r="O30" s="545" t="str">
        <f t="shared" si="4"/>
        <v>Sat</v>
      </c>
      <c r="P30" s="544" t="str">
        <f t="shared" si="4"/>
        <v>20/09/14</v>
      </c>
      <c r="Q30" s="545" t="str">
        <f t="shared" si="0"/>
        <v xml:space="preserve">Kashima Antlers </v>
      </c>
      <c r="R30" s="545" t="str">
        <f t="shared" si="1"/>
        <v>A</v>
      </c>
      <c r="S30" s="545" t="str">
        <f t="shared" si="2"/>
        <v>J1L</v>
      </c>
      <c r="T30" s="545" t="str">
        <f t="shared" si="5"/>
        <v>Kashima Antlers</v>
      </c>
      <c r="U30" s="545" t="str">
        <f t="shared" si="6"/>
        <v>A</v>
      </c>
      <c r="V30" s="545" t="str">
        <f t="shared" si="7"/>
        <v>J1L</v>
      </c>
    </row>
    <row r="31" spans="1:22">
      <c r="A31" s="545" t="s">
        <v>680</v>
      </c>
      <c r="B31" s="549" t="s">
        <v>662</v>
      </c>
      <c r="C31" s="545" t="s">
        <v>285</v>
      </c>
      <c r="D31" s="546" t="s">
        <v>252</v>
      </c>
      <c r="E31" s="546" t="s">
        <v>279</v>
      </c>
      <c r="F31" s="545" t="s">
        <v>260</v>
      </c>
      <c r="H31" s="545" t="s">
        <v>351</v>
      </c>
      <c r="N31" s="547" t="str">
        <f t="shared" si="3"/>
        <v>H</v>
      </c>
      <c r="O31" s="545" t="str">
        <f t="shared" si="4"/>
        <v>Tue</v>
      </c>
      <c r="P31" s="544" t="str">
        <f t="shared" si="4"/>
        <v>23/09/14</v>
      </c>
      <c r="Q31" s="545" t="str">
        <f t="shared" si="0"/>
        <v>Sanfrecce Hiro…</v>
      </c>
      <c r="R31" s="545" t="str">
        <f t="shared" si="1"/>
        <v>H</v>
      </c>
      <c r="S31" s="545" t="str">
        <f t="shared" si="2"/>
        <v>J1L</v>
      </c>
      <c r="T31" s="545" t="str">
        <f t="shared" si="5"/>
        <v>Sanfrecce Hiro…</v>
      </c>
      <c r="U31" s="545" t="str">
        <f t="shared" si="6"/>
        <v>H</v>
      </c>
      <c r="V31" s="545" t="str">
        <f t="shared" si="7"/>
        <v>J1L</v>
      </c>
    </row>
    <row r="32" spans="1:22">
      <c r="A32" s="545" t="s">
        <v>280</v>
      </c>
      <c r="B32" s="549" t="s">
        <v>663</v>
      </c>
      <c r="C32" s="545" t="s">
        <v>285</v>
      </c>
      <c r="D32" s="545" t="s">
        <v>252</v>
      </c>
      <c r="E32" s="546" t="s">
        <v>279</v>
      </c>
      <c r="F32" s="545" t="s">
        <v>267</v>
      </c>
      <c r="H32" s="545" t="s">
        <v>351</v>
      </c>
      <c r="N32" s="547" t="str">
        <f t="shared" si="3"/>
        <v>H</v>
      </c>
      <c r="O32" s="545" t="str">
        <f t="shared" si="4"/>
        <v>Sat</v>
      </c>
      <c r="P32" s="544" t="str">
        <f t="shared" si="4"/>
        <v>27/09/14</v>
      </c>
      <c r="Q32" s="545" t="str">
        <f t="shared" si="0"/>
        <v>Ventforet Kofu</v>
      </c>
      <c r="R32" s="545" t="str">
        <f t="shared" si="1"/>
        <v>H</v>
      </c>
      <c r="S32" s="545" t="str">
        <f t="shared" si="2"/>
        <v>J1L</v>
      </c>
      <c r="T32" s="545" t="str">
        <f t="shared" si="5"/>
        <v>Ventforet Kofu</v>
      </c>
      <c r="U32" s="545" t="str">
        <f t="shared" si="6"/>
        <v>H</v>
      </c>
      <c r="V32" s="545" t="str">
        <f t="shared" si="7"/>
        <v>J1L</v>
      </c>
    </row>
    <row r="33" spans="1:22">
      <c r="A33" s="545" t="s">
        <v>281</v>
      </c>
      <c r="B33" s="549">
        <v>41769</v>
      </c>
      <c r="C33" s="545" t="s">
        <v>285</v>
      </c>
      <c r="D33" s="545" t="s">
        <v>244</v>
      </c>
      <c r="E33" s="546" t="s">
        <v>279</v>
      </c>
      <c r="F33" s="545" t="s">
        <v>669</v>
      </c>
      <c r="H33" s="545" t="s">
        <v>351</v>
      </c>
      <c r="N33" s="547" t="str">
        <f t="shared" si="3"/>
        <v>A</v>
      </c>
      <c r="O33" s="545" t="str">
        <f t="shared" si="4"/>
        <v>Sun</v>
      </c>
      <c r="P33" s="544">
        <f t="shared" si="4"/>
        <v>41769</v>
      </c>
      <c r="Q33" s="545" t="str">
        <f t="shared" si="0"/>
        <v xml:space="preserve">Sagan Tosu </v>
      </c>
      <c r="R33" s="545" t="str">
        <f t="shared" si="1"/>
        <v>A</v>
      </c>
      <c r="S33" s="545" t="str">
        <f t="shared" si="2"/>
        <v>J1L</v>
      </c>
      <c r="T33" s="545" t="str">
        <f t="shared" si="5"/>
        <v>Sagan Tosu</v>
      </c>
      <c r="U33" s="545" t="str">
        <f t="shared" si="6"/>
        <v>A</v>
      </c>
      <c r="V33" s="545" t="str">
        <f t="shared" si="7"/>
        <v>J1L</v>
      </c>
    </row>
    <row r="34" spans="1:22">
      <c r="A34" s="545" t="s">
        <v>280</v>
      </c>
      <c r="B34" s="549" t="s">
        <v>664</v>
      </c>
      <c r="C34" s="545" t="s">
        <v>285</v>
      </c>
      <c r="D34" s="545" t="s">
        <v>252</v>
      </c>
      <c r="E34" s="546" t="s">
        <v>279</v>
      </c>
      <c r="F34" s="545" t="s">
        <v>262</v>
      </c>
      <c r="H34" s="545" t="s">
        <v>351</v>
      </c>
      <c r="N34" s="547" t="str">
        <f t="shared" si="3"/>
        <v>H</v>
      </c>
      <c r="O34" s="545" t="str">
        <f t="shared" si="4"/>
        <v>Sat</v>
      </c>
      <c r="P34" s="544" t="str">
        <f t="shared" si="4"/>
        <v>18/10/14</v>
      </c>
      <c r="Q34" s="545" t="str">
        <f t="shared" si="0"/>
        <v>Shimizu S-Pulse</v>
      </c>
      <c r="R34" s="545" t="str">
        <f t="shared" si="1"/>
        <v>H</v>
      </c>
      <c r="S34" s="545" t="str">
        <f t="shared" si="2"/>
        <v>J1L</v>
      </c>
      <c r="T34" s="545" t="str">
        <f t="shared" si="5"/>
        <v>Shimizu S-Pulse</v>
      </c>
      <c r="U34" s="545" t="str">
        <f t="shared" si="6"/>
        <v>H</v>
      </c>
      <c r="V34" s="545" t="str">
        <f t="shared" si="7"/>
        <v>J1L</v>
      </c>
    </row>
    <row r="35" spans="1:22">
      <c r="A35" s="545" t="s">
        <v>286</v>
      </c>
      <c r="B35" s="549" t="s">
        <v>665</v>
      </c>
      <c r="C35" s="545" t="s">
        <v>285</v>
      </c>
      <c r="D35" s="545" t="s">
        <v>243</v>
      </c>
      <c r="E35" s="546" t="s">
        <v>279</v>
      </c>
      <c r="F35" s="545" t="s">
        <v>669</v>
      </c>
      <c r="H35" s="545" t="s">
        <v>351</v>
      </c>
      <c r="N35" s="547" t="str">
        <f t="shared" si="3"/>
        <v>A</v>
      </c>
      <c r="O35" s="545" t="str">
        <f t="shared" si="4"/>
        <v>Wed</v>
      </c>
      <c r="P35" s="544" t="str">
        <f t="shared" si="4"/>
        <v>22/10/14</v>
      </c>
      <c r="Q35" s="545" t="str">
        <f t="shared" si="0"/>
        <v xml:space="preserve">Omiya Ardija </v>
      </c>
      <c r="R35" s="545" t="str">
        <f t="shared" si="1"/>
        <v>A</v>
      </c>
      <c r="S35" s="545" t="str">
        <f t="shared" si="2"/>
        <v>J1L</v>
      </c>
      <c r="T35" s="545" t="str">
        <f t="shared" si="5"/>
        <v>Omiya Ardija</v>
      </c>
      <c r="U35" s="545" t="str">
        <f t="shared" si="6"/>
        <v>A</v>
      </c>
      <c r="V35" s="545" t="str">
        <f t="shared" si="7"/>
        <v>J1L</v>
      </c>
    </row>
    <row r="36" spans="1:22">
      <c r="A36" s="545" t="s">
        <v>281</v>
      </c>
      <c r="B36" s="549" t="s">
        <v>666</v>
      </c>
      <c r="C36" s="545" t="s">
        <v>285</v>
      </c>
      <c r="D36" s="545" t="s">
        <v>252</v>
      </c>
      <c r="E36" s="546" t="s">
        <v>279</v>
      </c>
      <c r="F36" s="545" t="s">
        <v>253</v>
      </c>
      <c r="H36" s="545" t="s">
        <v>351</v>
      </c>
      <c r="N36" s="547" t="str">
        <f t="shared" si="3"/>
        <v>H</v>
      </c>
      <c r="O36" s="545" t="str">
        <f t="shared" si="4"/>
        <v>Sun</v>
      </c>
      <c r="P36" s="544" t="str">
        <f t="shared" si="4"/>
        <v>26/10/14</v>
      </c>
      <c r="Q36" s="545" t="str">
        <f t="shared" si="0"/>
        <v>Cerezo Osaka</v>
      </c>
      <c r="R36" s="545" t="str">
        <f t="shared" si="1"/>
        <v>H</v>
      </c>
      <c r="S36" s="545" t="str">
        <f t="shared" si="2"/>
        <v>J1L</v>
      </c>
      <c r="T36" s="545" t="str">
        <f t="shared" si="5"/>
        <v>Cerezo Osaka</v>
      </c>
      <c r="U36" s="545" t="str">
        <f t="shared" si="6"/>
        <v>H</v>
      </c>
      <c r="V36" s="545" t="str">
        <f t="shared" si="7"/>
        <v>J1L</v>
      </c>
    </row>
    <row r="37" spans="1:22">
      <c r="A37" s="545" t="s">
        <v>1177</v>
      </c>
      <c r="B37" s="549">
        <v>41709</v>
      </c>
      <c r="C37" s="545" t="s">
        <v>285</v>
      </c>
      <c r="D37" s="545" t="s">
        <v>252</v>
      </c>
      <c r="E37" s="546" t="s">
        <v>279</v>
      </c>
      <c r="F37" s="545" t="s">
        <v>265</v>
      </c>
      <c r="H37" s="545" t="s">
        <v>351</v>
      </c>
      <c r="N37" s="547" t="str">
        <f t="shared" si="3"/>
        <v>H</v>
      </c>
      <c r="O37" s="545" t="str">
        <f t="shared" si="4"/>
        <v>Mon</v>
      </c>
      <c r="P37" s="544">
        <f t="shared" si="4"/>
        <v>41709</v>
      </c>
      <c r="Q37" s="545" t="str">
        <f t="shared" si="0"/>
        <v>Urawa Reds</v>
      </c>
      <c r="R37" s="545" t="str">
        <f t="shared" si="1"/>
        <v>H</v>
      </c>
      <c r="S37" s="545" t="str">
        <f t="shared" si="2"/>
        <v>J1L</v>
      </c>
      <c r="T37" s="545" t="str">
        <f t="shared" si="5"/>
        <v>Urawa Reds</v>
      </c>
      <c r="U37" s="545" t="str">
        <f t="shared" si="6"/>
        <v>H</v>
      </c>
      <c r="V37" s="545" t="str">
        <f t="shared" si="7"/>
        <v>J1L</v>
      </c>
    </row>
    <row r="38" spans="1:22">
      <c r="A38" s="545" t="s">
        <v>280</v>
      </c>
      <c r="B38" s="549" t="s">
        <v>667</v>
      </c>
      <c r="C38" s="545" t="s">
        <v>285</v>
      </c>
      <c r="D38" s="545" t="s">
        <v>1174</v>
      </c>
      <c r="E38" s="546" t="s">
        <v>279</v>
      </c>
      <c r="F38" s="545" t="s">
        <v>669</v>
      </c>
      <c r="H38" s="545" t="s">
        <v>351</v>
      </c>
      <c r="N38" s="547" t="str">
        <f t="shared" si="3"/>
        <v>A</v>
      </c>
      <c r="O38" s="545" t="str">
        <f t="shared" si="4"/>
        <v>Sat</v>
      </c>
      <c r="P38" s="544" t="str">
        <f t="shared" si="4"/>
        <v>22/11/14</v>
      </c>
      <c r="Q38" s="545" t="str">
        <f t="shared" si="0"/>
        <v xml:space="preserve">Vissel Kobe </v>
      </c>
      <c r="R38" s="545" t="str">
        <f t="shared" si="1"/>
        <v>A</v>
      </c>
      <c r="S38" s="545" t="str">
        <f t="shared" si="2"/>
        <v>J1L</v>
      </c>
      <c r="T38" s="545" t="str">
        <f t="shared" si="5"/>
        <v>Vissel Kobe</v>
      </c>
      <c r="U38" s="545" t="str">
        <f t="shared" si="6"/>
        <v>A</v>
      </c>
      <c r="V38" s="545" t="str">
        <f t="shared" si="7"/>
        <v>J1L</v>
      </c>
    </row>
    <row r="39" spans="1:22">
      <c r="A39" s="545" t="s">
        <v>280</v>
      </c>
      <c r="B39" s="549" t="s">
        <v>668</v>
      </c>
      <c r="C39" s="545" t="s">
        <v>285</v>
      </c>
      <c r="D39" s="545" t="s">
        <v>252</v>
      </c>
      <c r="E39" s="546" t="s">
        <v>279</v>
      </c>
      <c r="F39" s="545" t="s">
        <v>234</v>
      </c>
      <c r="H39" s="545" t="s">
        <v>351</v>
      </c>
      <c r="N39" s="547" t="str">
        <f t="shared" si="3"/>
        <v>H</v>
      </c>
      <c r="O39" s="545" t="str">
        <f t="shared" si="4"/>
        <v>Sat</v>
      </c>
      <c r="P39" s="544" t="str">
        <f t="shared" si="4"/>
        <v>29/11/14</v>
      </c>
      <c r="Q39" s="545" t="str">
        <f t="shared" si="0"/>
        <v>Albirex Niigata</v>
      </c>
      <c r="R39" s="545" t="str">
        <f t="shared" si="1"/>
        <v>H</v>
      </c>
      <c r="S39" s="545" t="str">
        <f t="shared" si="2"/>
        <v>J1L</v>
      </c>
      <c r="T39" s="545" t="str">
        <f t="shared" si="5"/>
        <v>Albirex Niigata</v>
      </c>
      <c r="U39" s="545" t="str">
        <f t="shared" si="6"/>
        <v>H</v>
      </c>
      <c r="V39" s="545" t="str">
        <f t="shared" si="7"/>
        <v>J1L</v>
      </c>
    </row>
    <row r="40" spans="1:22">
      <c r="A40" s="545" t="s">
        <v>280</v>
      </c>
      <c r="B40" s="549">
        <v>41802</v>
      </c>
      <c r="C40" s="545" t="s">
        <v>285</v>
      </c>
      <c r="D40" s="545" t="s">
        <v>248</v>
      </c>
      <c r="E40" s="546" t="s">
        <v>279</v>
      </c>
      <c r="F40" s="545" t="s">
        <v>669</v>
      </c>
      <c r="N40" s="547" t="str">
        <f t="shared" si="3"/>
        <v>A</v>
      </c>
      <c r="O40" s="545" t="str">
        <f t="shared" si="4"/>
        <v>Sat</v>
      </c>
      <c r="P40" s="544">
        <f t="shared" si="4"/>
        <v>41802</v>
      </c>
      <c r="Q40" s="545" t="str">
        <f t="shared" si="0"/>
        <v xml:space="preserve">Tokyo </v>
      </c>
      <c r="R40" s="545" t="str">
        <f t="shared" si="1"/>
        <v>A</v>
      </c>
      <c r="S40" s="545" t="str">
        <f t="shared" si="2"/>
        <v>J1L</v>
      </c>
      <c r="T40" s="545" t="str">
        <f t="shared" si="5"/>
        <v>Tokyo</v>
      </c>
      <c r="U40" s="545" t="str">
        <f t="shared" si="6"/>
        <v>A</v>
      </c>
      <c r="V40" s="545" t="str">
        <f t="shared" si="7"/>
        <v>J1L</v>
      </c>
    </row>
    <row r="41" spans="1:22">
      <c r="A41" s="545" t="s">
        <v>269</v>
      </c>
      <c r="E41" s="546"/>
      <c r="N41" s="547" t="str">
        <f t="shared" si="3"/>
        <v>A</v>
      </c>
      <c r="O41" s="545" t="str">
        <f t="shared" si="4"/>
        <v xml:space="preserve"> </v>
      </c>
      <c r="P41" s="544">
        <f t="shared" si="4"/>
        <v>0</v>
      </c>
      <c r="Q41" s="545">
        <f t="shared" si="0"/>
        <v>0</v>
      </c>
      <c r="R41" s="545" t="str">
        <f t="shared" si="1"/>
        <v>A</v>
      </c>
      <c r="S41" s="545">
        <f t="shared" si="2"/>
        <v>0</v>
      </c>
    </row>
    <row r="42" spans="1:22">
      <c r="E42" s="546"/>
      <c r="N42" s="547" t="str">
        <f t="shared" si="3"/>
        <v>A</v>
      </c>
      <c r="O42" s="545">
        <f t="shared" si="4"/>
        <v>0</v>
      </c>
      <c r="P42" s="544">
        <f t="shared" si="4"/>
        <v>0</v>
      </c>
      <c r="Q42" s="545">
        <f t="shared" si="0"/>
        <v>0</v>
      </c>
      <c r="R42" s="545" t="str">
        <f t="shared" si="1"/>
        <v>A</v>
      </c>
      <c r="S42" s="545">
        <f t="shared" si="2"/>
        <v>0</v>
      </c>
    </row>
    <row r="43" spans="1:22">
      <c r="E43" s="546"/>
      <c r="N43" s="547" t="str">
        <f t="shared" si="3"/>
        <v>A</v>
      </c>
      <c r="O43" s="545">
        <f t="shared" si="4"/>
        <v>0</v>
      </c>
      <c r="P43" s="544">
        <f t="shared" si="4"/>
        <v>0</v>
      </c>
      <c r="Q43" s="545">
        <f t="shared" si="0"/>
        <v>0</v>
      </c>
      <c r="R43" s="545" t="str">
        <f t="shared" si="1"/>
        <v>A</v>
      </c>
      <c r="S43" s="545">
        <f t="shared" si="2"/>
        <v>0</v>
      </c>
    </row>
    <row r="44" spans="1:22">
      <c r="E44" s="546"/>
      <c r="N44" s="547" t="str">
        <f t="shared" si="3"/>
        <v>A</v>
      </c>
      <c r="O44" s="545">
        <f t="shared" si="4"/>
        <v>0</v>
      </c>
      <c r="P44" s="544">
        <f t="shared" si="4"/>
        <v>0</v>
      </c>
      <c r="Q44" s="545">
        <f t="shared" si="0"/>
        <v>0</v>
      </c>
      <c r="R44" s="545" t="str">
        <f t="shared" si="1"/>
        <v>A</v>
      </c>
      <c r="S44" s="545">
        <f t="shared" si="2"/>
        <v>0</v>
      </c>
    </row>
    <row r="45" spans="1:22">
      <c r="E45" s="546"/>
      <c r="N45" s="547" t="str">
        <f t="shared" si="3"/>
        <v>A</v>
      </c>
      <c r="O45" s="545">
        <f t="shared" si="4"/>
        <v>0</v>
      </c>
      <c r="P45" s="544">
        <f t="shared" si="4"/>
        <v>0</v>
      </c>
      <c r="Q45" s="545">
        <f t="shared" si="0"/>
        <v>0</v>
      </c>
      <c r="R45" s="545" t="str">
        <f t="shared" si="1"/>
        <v>A</v>
      </c>
      <c r="S45" s="545">
        <f t="shared" si="2"/>
        <v>0</v>
      </c>
    </row>
    <row r="46" spans="1:22">
      <c r="E46" s="546"/>
      <c r="N46" s="547" t="str">
        <f t="shared" si="3"/>
        <v>A</v>
      </c>
      <c r="O46" s="545">
        <f t="shared" si="4"/>
        <v>0</v>
      </c>
      <c r="P46" s="544">
        <f t="shared" si="4"/>
        <v>0</v>
      </c>
      <c r="Q46" s="545">
        <f t="shared" si="0"/>
        <v>0</v>
      </c>
      <c r="R46" s="545" t="str">
        <f t="shared" si="1"/>
        <v>A</v>
      </c>
      <c r="S46" s="545">
        <f t="shared" si="2"/>
        <v>0</v>
      </c>
    </row>
    <row r="47" spans="1:22">
      <c r="E47" s="546"/>
      <c r="N47" s="547" t="str">
        <f t="shared" si="3"/>
        <v>A</v>
      </c>
      <c r="O47" s="545">
        <f t="shared" si="4"/>
        <v>0</v>
      </c>
      <c r="P47" s="544">
        <f t="shared" si="4"/>
        <v>0</v>
      </c>
      <c r="Q47" s="545">
        <f t="shared" si="0"/>
        <v>0</v>
      </c>
      <c r="R47" s="545" t="str">
        <f t="shared" si="1"/>
        <v>A</v>
      </c>
      <c r="S47" s="545">
        <f t="shared" si="2"/>
        <v>0</v>
      </c>
    </row>
    <row r="48" spans="1:22">
      <c r="A48" s="545" t="s">
        <v>269</v>
      </c>
      <c r="E48" s="546"/>
      <c r="N48" s="547" t="str">
        <f t="shared" si="3"/>
        <v>A</v>
      </c>
      <c r="O48" s="545" t="str">
        <f t="shared" si="4"/>
        <v xml:space="preserve"> </v>
      </c>
      <c r="P48" s="544">
        <f t="shared" si="4"/>
        <v>0</v>
      </c>
      <c r="Q48" s="545">
        <f t="shared" si="4"/>
        <v>0</v>
      </c>
    </row>
    <row r="49" spans="5:28">
      <c r="E49" s="546"/>
      <c r="N49" s="547" t="str">
        <f t="shared" si="3"/>
        <v>A</v>
      </c>
      <c r="O49" s="545">
        <f t="shared" si="4"/>
        <v>0</v>
      </c>
      <c r="P49" s="544">
        <f t="shared" si="4"/>
        <v>0</v>
      </c>
      <c r="Q49" s="545">
        <f t="shared" si="4"/>
        <v>0</v>
      </c>
    </row>
    <row r="50" spans="5:28">
      <c r="E50" s="546"/>
      <c r="N50" s="547" t="str">
        <f t="shared" si="3"/>
        <v>A</v>
      </c>
      <c r="O50" s="545">
        <f t="shared" si="4"/>
        <v>0</v>
      </c>
      <c r="P50" s="544">
        <f t="shared" si="4"/>
        <v>0</v>
      </c>
      <c r="Q50" s="545">
        <f t="shared" si="4"/>
        <v>0</v>
      </c>
    </row>
    <row r="51" spans="5:28">
      <c r="E51" s="546"/>
    </row>
    <row r="52" spans="5:28">
      <c r="E52" s="546"/>
    </row>
    <row r="53" spans="5:28">
      <c r="E53" s="546"/>
    </row>
    <row r="54" spans="5:28">
      <c r="E54" s="546"/>
    </row>
    <row r="58" spans="5:28">
      <c r="E58" s="545" t="str">
        <f>LEFT(E60,1)</f>
        <v>N</v>
      </c>
    </row>
    <row r="59" spans="5:28">
      <c r="E59" s="545">
        <v>2</v>
      </c>
      <c r="F59" s="545">
        <v>3</v>
      </c>
      <c r="G59" s="545">
        <v>4</v>
      </c>
      <c r="H59" s="545">
        <v>5</v>
      </c>
      <c r="I59" s="545">
        <v>6</v>
      </c>
      <c r="J59" s="545">
        <v>7</v>
      </c>
      <c r="K59" s="545">
        <v>8</v>
      </c>
      <c r="L59" s="545">
        <v>9</v>
      </c>
      <c r="M59" s="545">
        <v>10</v>
      </c>
      <c r="N59" s="545">
        <v>11</v>
      </c>
      <c r="O59" s="545">
        <v>12</v>
      </c>
      <c r="P59" s="545">
        <v>13</v>
      </c>
      <c r="Q59" s="545">
        <v>15</v>
      </c>
      <c r="R59" s="545">
        <v>16</v>
      </c>
      <c r="S59" s="545">
        <v>17</v>
      </c>
      <c r="T59" s="545">
        <v>18</v>
      </c>
      <c r="U59" s="545">
        <v>19</v>
      </c>
      <c r="V59" s="545">
        <v>21</v>
      </c>
      <c r="W59" s="545">
        <v>22</v>
      </c>
      <c r="X59" s="545">
        <v>23</v>
      </c>
      <c r="Y59" s="545">
        <v>24</v>
      </c>
      <c r="Z59" s="545">
        <v>27</v>
      </c>
      <c r="AA59" s="545">
        <v>28</v>
      </c>
      <c r="AB59" s="545">
        <v>29</v>
      </c>
    </row>
    <row r="60" spans="5:28">
      <c r="E60" s="549" t="s">
        <v>681</v>
      </c>
      <c r="F60" s="549" t="s">
        <v>682</v>
      </c>
      <c r="G60" s="549" t="s">
        <v>683</v>
      </c>
      <c r="H60" s="549" t="s">
        <v>684</v>
      </c>
      <c r="I60" s="549" t="s">
        <v>685</v>
      </c>
      <c r="J60" s="549" t="s">
        <v>686</v>
      </c>
      <c r="K60" s="549" t="s">
        <v>687</v>
      </c>
      <c r="L60" s="549" t="s">
        <v>688</v>
      </c>
      <c r="M60" s="549" t="s">
        <v>689</v>
      </c>
      <c r="N60" s="549" t="s">
        <v>690</v>
      </c>
      <c r="O60" s="549" t="s">
        <v>691</v>
      </c>
      <c r="P60" s="549" t="s">
        <v>692</v>
      </c>
      <c r="Q60" s="549" t="s">
        <v>693</v>
      </c>
      <c r="R60" s="549" t="s">
        <v>694</v>
      </c>
      <c r="S60" s="549" t="s">
        <v>695</v>
      </c>
      <c r="T60" s="549" t="s">
        <v>696</v>
      </c>
      <c r="U60" s="549" t="s">
        <v>697</v>
      </c>
      <c r="V60" s="549" t="s">
        <v>698</v>
      </c>
      <c r="W60" s="549" t="s">
        <v>699</v>
      </c>
      <c r="X60" s="549" t="s">
        <v>700</v>
      </c>
      <c r="Y60" s="549" t="s">
        <v>701</v>
      </c>
      <c r="Z60" s="549" t="s">
        <v>702</v>
      </c>
      <c r="AA60" s="549" t="s">
        <v>703</v>
      </c>
      <c r="AB60" s="549" t="s">
        <v>704</v>
      </c>
    </row>
    <row r="61" spans="5:28">
      <c r="E61" s="545" t="s">
        <v>705</v>
      </c>
      <c r="F61" s="545" t="s">
        <v>705</v>
      </c>
      <c r="G61" s="545" t="s">
        <v>705</v>
      </c>
      <c r="H61" s="545" t="s">
        <v>706</v>
      </c>
      <c r="I61" s="545" t="s">
        <v>705</v>
      </c>
      <c r="J61" s="545" t="s">
        <v>706</v>
      </c>
      <c r="K61" s="545" t="s">
        <v>706</v>
      </c>
      <c r="L61" s="545" t="s">
        <v>706</v>
      </c>
      <c r="M61" s="545" t="s">
        <v>707</v>
      </c>
      <c r="N61" s="545" t="s">
        <v>706</v>
      </c>
      <c r="O61" s="545" t="s">
        <v>707</v>
      </c>
      <c r="P61" s="545" t="s">
        <v>708</v>
      </c>
      <c r="Q61" s="545" t="s">
        <v>706</v>
      </c>
      <c r="R61" s="545" t="s">
        <v>705</v>
      </c>
      <c r="S61" s="545" t="s">
        <v>705</v>
      </c>
      <c r="T61" s="545" t="s">
        <v>706</v>
      </c>
      <c r="U61" s="545" t="s">
        <v>707</v>
      </c>
      <c r="V61" s="545" t="s">
        <v>707</v>
      </c>
      <c r="W61" s="545" t="s">
        <v>707</v>
      </c>
      <c r="X61" s="545" t="s">
        <v>705</v>
      </c>
      <c r="Y61" s="545" t="s">
        <v>706</v>
      </c>
      <c r="Z61" s="545" t="s">
        <v>708</v>
      </c>
      <c r="AA61" s="545" t="s">
        <v>706</v>
      </c>
      <c r="AB61" s="545" t="s">
        <v>706</v>
      </c>
    </row>
    <row r="62" spans="5:28">
      <c r="E62" s="545" t="s">
        <v>271</v>
      </c>
      <c r="F62" s="545" t="s">
        <v>271</v>
      </c>
      <c r="G62" s="545" t="s">
        <v>271</v>
      </c>
      <c r="H62" s="545" t="s">
        <v>273</v>
      </c>
      <c r="I62" s="545" t="s">
        <v>271</v>
      </c>
      <c r="J62" s="545" t="s">
        <v>273</v>
      </c>
      <c r="K62" s="545" t="s">
        <v>273</v>
      </c>
      <c r="L62" s="545" t="s">
        <v>273</v>
      </c>
      <c r="M62" s="545" t="s">
        <v>3</v>
      </c>
      <c r="N62" s="547" t="s">
        <v>273</v>
      </c>
      <c r="O62" s="545" t="s">
        <v>3</v>
      </c>
      <c r="P62" s="545" t="s">
        <v>270</v>
      </c>
      <c r="Q62" s="545" t="s">
        <v>273</v>
      </c>
      <c r="R62" s="545" t="str">
        <f>IF(R61=$E$61,"D",IF(R61=$H$61,"M",IF(R61=$M$61,"A",IF(R61=$P$61,"G",""))))</f>
        <v>D</v>
      </c>
      <c r="S62" s="545" t="str">
        <f t="shared" ref="S62:AB62" si="8">IF(S61=$E$61,"D",IF(S61=$H$61,"M",IF(S61=$M$61,"A",IF(S61=$P$61,"G",""))))</f>
        <v>D</v>
      </c>
      <c r="T62" s="545" t="str">
        <f t="shared" si="8"/>
        <v>M</v>
      </c>
      <c r="U62" s="545" t="str">
        <f t="shared" si="8"/>
        <v>A</v>
      </c>
      <c r="V62" s="545" t="str">
        <f t="shared" si="8"/>
        <v>A</v>
      </c>
      <c r="W62" s="545" t="str">
        <f t="shared" si="8"/>
        <v>A</v>
      </c>
      <c r="X62" s="545" t="str">
        <f t="shared" si="8"/>
        <v>D</v>
      </c>
      <c r="Y62" s="545" t="str">
        <f t="shared" si="8"/>
        <v>M</v>
      </c>
      <c r="Z62" s="545" t="str">
        <f t="shared" si="8"/>
        <v>G</v>
      </c>
      <c r="AA62" s="545" t="str">
        <f t="shared" si="8"/>
        <v>M</v>
      </c>
      <c r="AB62" s="545" t="str">
        <f t="shared" si="8"/>
        <v>M</v>
      </c>
    </row>
    <row r="64" spans="5:28">
      <c r="E64" s="545">
        <v>1</v>
      </c>
      <c r="F64" s="545">
        <v>20</v>
      </c>
      <c r="G64" s="545">
        <v>2</v>
      </c>
      <c r="H64" s="545">
        <v>3</v>
      </c>
      <c r="I64" s="545">
        <v>4</v>
      </c>
      <c r="J64" s="545">
        <v>5</v>
      </c>
      <c r="K64" s="545">
        <v>13</v>
      </c>
      <c r="L64" s="545">
        <v>17</v>
      </c>
      <c r="M64" s="545">
        <v>18</v>
      </c>
      <c r="N64" s="547">
        <v>23</v>
      </c>
      <c r="O64" s="545">
        <v>24</v>
      </c>
      <c r="P64" s="545">
        <v>7</v>
      </c>
      <c r="Q64" s="545">
        <v>8</v>
      </c>
      <c r="R64" s="545">
        <v>9</v>
      </c>
      <c r="S64" s="545">
        <v>10</v>
      </c>
      <c r="T64" s="545">
        <v>12</v>
      </c>
      <c r="U64" s="545">
        <v>16</v>
      </c>
      <c r="V64" s="545">
        <v>19</v>
      </c>
      <c r="W64" s="545">
        <v>21</v>
      </c>
      <c r="X64" s="545">
        <v>11</v>
      </c>
      <c r="Y64" s="545">
        <v>14</v>
      </c>
      <c r="Z64" s="545">
        <v>15</v>
      </c>
      <c r="AA64" s="545">
        <v>22</v>
      </c>
    </row>
    <row r="65" spans="2:34">
      <c r="E65" s="545" t="s">
        <v>709</v>
      </c>
      <c r="F65" s="545" t="s">
        <v>710</v>
      </c>
      <c r="G65" s="545" t="s">
        <v>711</v>
      </c>
      <c r="H65" s="545" t="s">
        <v>712</v>
      </c>
      <c r="I65" s="545" t="s">
        <v>713</v>
      </c>
      <c r="J65" s="545" t="s">
        <v>714</v>
      </c>
      <c r="K65" s="545" t="s">
        <v>715</v>
      </c>
      <c r="L65" s="545" t="s">
        <v>716</v>
      </c>
      <c r="M65" s="545" t="s">
        <v>717</v>
      </c>
      <c r="N65" s="545" t="s">
        <v>718</v>
      </c>
      <c r="O65" s="545" t="s">
        <v>719</v>
      </c>
      <c r="P65" s="545" t="s">
        <v>720</v>
      </c>
      <c r="Q65" s="545" t="s">
        <v>721</v>
      </c>
      <c r="R65" s="545" t="s">
        <v>722</v>
      </c>
      <c r="S65" s="545" t="s">
        <v>723</v>
      </c>
      <c r="T65" s="545" t="s">
        <v>724</v>
      </c>
      <c r="U65" s="545" t="s">
        <v>725</v>
      </c>
      <c r="V65" s="545" t="s">
        <v>726</v>
      </c>
      <c r="W65" s="545" t="s">
        <v>727</v>
      </c>
      <c r="X65" s="545" t="s">
        <v>728</v>
      </c>
      <c r="Y65" s="545" t="s">
        <v>729</v>
      </c>
      <c r="Z65" s="545" t="s">
        <v>730</v>
      </c>
      <c r="AA65" s="545" t="s">
        <v>731</v>
      </c>
    </row>
    <row r="66" spans="2:34">
      <c r="E66" s="545" t="s">
        <v>270</v>
      </c>
      <c r="F66" s="545" t="s">
        <v>270</v>
      </c>
      <c r="G66" s="545" t="s">
        <v>271</v>
      </c>
      <c r="H66" s="545" t="s">
        <v>271</v>
      </c>
      <c r="I66" s="545" t="s">
        <v>271</v>
      </c>
      <c r="J66" s="545" t="s">
        <v>271</v>
      </c>
      <c r="K66" s="545" t="s">
        <v>271</v>
      </c>
      <c r="L66" s="545" t="s">
        <v>271</v>
      </c>
      <c r="M66" s="545" t="s">
        <v>271</v>
      </c>
      <c r="N66" s="545" t="s">
        <v>271</v>
      </c>
      <c r="O66" s="545" t="s">
        <v>271</v>
      </c>
      <c r="P66" s="545" t="s">
        <v>273</v>
      </c>
      <c r="Q66" s="545" t="s">
        <v>273</v>
      </c>
      <c r="R66" s="545" t="s">
        <v>273</v>
      </c>
      <c r="S66" s="545" t="s">
        <v>273</v>
      </c>
      <c r="T66" s="545" t="s">
        <v>273</v>
      </c>
      <c r="U66" s="545" t="s">
        <v>273</v>
      </c>
      <c r="V66" s="545" t="s">
        <v>273</v>
      </c>
      <c r="W66" s="545" t="s">
        <v>273</v>
      </c>
      <c r="X66" s="545" t="s">
        <v>3</v>
      </c>
      <c r="Y66" s="545" t="s">
        <v>3</v>
      </c>
      <c r="Z66" s="545" t="s">
        <v>3</v>
      </c>
      <c r="AA66" s="545" t="s">
        <v>3</v>
      </c>
    </row>
    <row r="68" spans="2:34">
      <c r="E68" s="545" t="s">
        <v>732</v>
      </c>
      <c r="H68" s="545" t="s">
        <v>733</v>
      </c>
      <c r="R68" s="545" t="s">
        <v>734</v>
      </c>
      <c r="AC68" s="545" t="s">
        <v>735</v>
      </c>
    </row>
    <row r="69" spans="2:34">
      <c r="E69" s="545">
        <v>21</v>
      </c>
      <c r="F69" s="545">
        <v>23</v>
      </c>
      <c r="G69" s="545">
        <v>30</v>
      </c>
      <c r="H69" s="545">
        <v>2</v>
      </c>
      <c r="I69" s="545">
        <v>3</v>
      </c>
      <c r="J69" s="545">
        <v>5</v>
      </c>
      <c r="K69" s="545">
        <v>6</v>
      </c>
      <c r="L69" s="545">
        <v>13</v>
      </c>
      <c r="M69" s="545">
        <v>14</v>
      </c>
      <c r="N69" s="545">
        <v>17</v>
      </c>
      <c r="O69" s="545">
        <v>20</v>
      </c>
      <c r="P69" s="545">
        <v>24</v>
      </c>
      <c r="Q69" s="545">
        <v>4</v>
      </c>
      <c r="R69" s="545">
        <v>7</v>
      </c>
      <c r="S69" s="545">
        <v>10</v>
      </c>
      <c r="T69" s="545">
        <v>11</v>
      </c>
      <c r="U69" s="545">
        <v>15</v>
      </c>
      <c r="V69" s="545">
        <v>16</v>
      </c>
      <c r="W69" s="545">
        <v>19</v>
      </c>
      <c r="X69" s="545">
        <v>22</v>
      </c>
      <c r="Y69" s="545">
        <v>25</v>
      </c>
      <c r="Z69" s="545">
        <v>28</v>
      </c>
      <c r="AA69" s="545">
        <v>8</v>
      </c>
      <c r="AB69" s="545">
        <v>9</v>
      </c>
      <c r="AC69" s="545">
        <v>27</v>
      </c>
      <c r="AD69" s="545">
        <v>31</v>
      </c>
      <c r="AG69" s="545">
        <v>36</v>
      </c>
      <c r="AH69" s="545">
        <v>38</v>
      </c>
    </row>
    <row r="70" spans="2:34">
      <c r="E70" s="549" t="s">
        <v>736</v>
      </c>
      <c r="F70" s="549" t="s">
        <v>737</v>
      </c>
      <c r="G70" s="549" t="s">
        <v>738</v>
      </c>
      <c r="H70" s="549" t="s">
        <v>739</v>
      </c>
      <c r="I70" s="549" t="s">
        <v>740</v>
      </c>
      <c r="J70" s="549" t="s">
        <v>741</v>
      </c>
      <c r="K70" s="549" t="s">
        <v>742</v>
      </c>
      <c r="L70" s="549" t="s">
        <v>743</v>
      </c>
      <c r="M70" s="549" t="s">
        <v>744</v>
      </c>
      <c r="N70" s="549" t="s">
        <v>745</v>
      </c>
      <c r="O70" s="549" t="s">
        <v>746</v>
      </c>
      <c r="P70" s="549" t="s">
        <v>747</v>
      </c>
      <c r="Q70" s="549" t="s">
        <v>748</v>
      </c>
      <c r="R70" s="549" t="s">
        <v>749</v>
      </c>
      <c r="S70" s="549" t="s">
        <v>750</v>
      </c>
      <c r="T70" s="549" t="s">
        <v>751</v>
      </c>
      <c r="U70" s="549" t="s">
        <v>752</v>
      </c>
      <c r="V70" s="549" t="s">
        <v>753</v>
      </c>
      <c r="W70" s="549" t="s">
        <v>754</v>
      </c>
      <c r="X70" s="549" t="s">
        <v>755</v>
      </c>
      <c r="Y70" s="549" t="s">
        <v>756</v>
      </c>
      <c r="Z70" s="549" t="s">
        <v>757</v>
      </c>
      <c r="AA70" s="549" t="s">
        <v>758</v>
      </c>
      <c r="AB70" s="549" t="s">
        <v>759</v>
      </c>
      <c r="AC70" s="549" t="s">
        <v>760</v>
      </c>
      <c r="AD70" s="549" t="s">
        <v>761</v>
      </c>
      <c r="AG70" s="549" t="s">
        <v>762</v>
      </c>
      <c r="AH70" s="549" t="s">
        <v>763</v>
      </c>
    </row>
    <row r="71" spans="2:34">
      <c r="E71" s="545" t="s">
        <v>270</v>
      </c>
      <c r="F71" s="545" t="s">
        <v>270</v>
      </c>
      <c r="G71" s="545" t="s">
        <v>270</v>
      </c>
      <c r="H71" s="545" t="s">
        <v>271</v>
      </c>
      <c r="I71" s="545" t="s">
        <v>271</v>
      </c>
      <c r="J71" s="545" t="s">
        <v>271</v>
      </c>
      <c r="K71" s="545" t="s">
        <v>271</v>
      </c>
      <c r="L71" s="545" t="s">
        <v>271</v>
      </c>
      <c r="M71" s="545" t="s">
        <v>271</v>
      </c>
      <c r="N71" s="545" t="s">
        <v>271</v>
      </c>
      <c r="O71" s="545" t="s">
        <v>271</v>
      </c>
      <c r="P71" s="545" t="s">
        <v>271</v>
      </c>
      <c r="Q71" s="545" t="s">
        <v>273</v>
      </c>
      <c r="R71" s="545" t="s">
        <v>273</v>
      </c>
      <c r="S71" s="545" t="s">
        <v>273</v>
      </c>
      <c r="T71" s="545" t="s">
        <v>273</v>
      </c>
      <c r="U71" s="545" t="s">
        <v>273</v>
      </c>
      <c r="V71" s="545" t="s">
        <v>273</v>
      </c>
      <c r="W71" s="545" t="s">
        <v>273</v>
      </c>
      <c r="X71" s="545" t="s">
        <v>273</v>
      </c>
      <c r="Y71" s="545" t="s">
        <v>273</v>
      </c>
      <c r="Z71" s="545" t="s">
        <v>273</v>
      </c>
      <c r="AA71" s="545" t="s">
        <v>3</v>
      </c>
      <c r="AB71" s="545" t="s">
        <v>3</v>
      </c>
      <c r="AC71" s="545" t="s">
        <v>3</v>
      </c>
    </row>
    <row r="74" spans="2:34">
      <c r="B74" s="545"/>
    </row>
    <row r="75" spans="2:34">
      <c r="B75" s="545"/>
    </row>
    <row r="76" spans="2:34">
      <c r="B76" s="545"/>
    </row>
    <row r="77" spans="2:34">
      <c r="B77" s="545"/>
      <c r="E77" s="545">
        <v>13</v>
      </c>
      <c r="F77" s="545">
        <v>27</v>
      </c>
      <c r="H77" s="545">
        <v>2</v>
      </c>
      <c r="I77" s="545">
        <v>3</v>
      </c>
      <c r="J77" s="545">
        <v>4</v>
      </c>
      <c r="K77" s="545">
        <v>6</v>
      </c>
      <c r="L77" s="545">
        <v>16</v>
      </c>
      <c r="M77" s="545">
        <v>17</v>
      </c>
      <c r="N77" s="545">
        <v>23</v>
      </c>
      <c r="O77" s="545">
        <v>5</v>
      </c>
      <c r="P77" s="545">
        <v>7</v>
      </c>
      <c r="Q77" s="545">
        <v>8</v>
      </c>
      <c r="R77" s="545">
        <v>9</v>
      </c>
      <c r="S77" s="545">
        <v>11</v>
      </c>
      <c r="T77" s="545">
        <v>15</v>
      </c>
      <c r="U77" s="545">
        <v>18</v>
      </c>
      <c r="V77" s="545">
        <v>24</v>
      </c>
      <c r="W77" s="545">
        <v>28</v>
      </c>
      <c r="X77" s="545">
        <v>29</v>
      </c>
      <c r="Y77" s="545">
        <v>10</v>
      </c>
      <c r="Z77" s="545">
        <v>12</v>
      </c>
      <c r="AA77" s="545">
        <v>19</v>
      </c>
      <c r="AB77" s="545">
        <v>21</v>
      </c>
      <c r="AC77" s="545">
        <v>22</v>
      </c>
    </row>
    <row r="78" spans="2:34">
      <c r="B78" s="545"/>
      <c r="E78" s="545" t="s">
        <v>764</v>
      </c>
      <c r="F78" s="545" t="s">
        <v>765</v>
      </c>
      <c r="G78" s="545" t="s">
        <v>766</v>
      </c>
      <c r="H78" s="545" t="s">
        <v>767</v>
      </c>
      <c r="I78" s="545" t="s">
        <v>768</v>
      </c>
      <c r="J78" s="545" t="s">
        <v>769</v>
      </c>
      <c r="K78" s="545" t="s">
        <v>770</v>
      </c>
      <c r="L78" s="545" t="s">
        <v>771</v>
      </c>
      <c r="M78" s="545" t="s">
        <v>772</v>
      </c>
      <c r="N78" s="545" t="s">
        <v>773</v>
      </c>
      <c r="O78" s="545" t="s">
        <v>774</v>
      </c>
      <c r="P78" s="545" t="s">
        <v>775</v>
      </c>
      <c r="Q78" s="545" t="s">
        <v>776</v>
      </c>
      <c r="R78" s="545" t="s">
        <v>777</v>
      </c>
      <c r="S78" s="545" t="s">
        <v>778</v>
      </c>
      <c r="T78" s="545" t="s">
        <v>779</v>
      </c>
      <c r="U78" s="545" t="s">
        <v>780</v>
      </c>
      <c r="V78" s="545" t="s">
        <v>781</v>
      </c>
      <c r="W78" s="545" t="s">
        <v>782</v>
      </c>
      <c r="X78" s="545" t="s">
        <v>783</v>
      </c>
      <c r="Y78" s="545" t="s">
        <v>784</v>
      </c>
      <c r="Z78" s="545" t="s">
        <v>785</v>
      </c>
      <c r="AA78" s="545" t="s">
        <v>786</v>
      </c>
      <c r="AB78" s="545" t="s">
        <v>787</v>
      </c>
      <c r="AC78" s="549" t="s">
        <v>699</v>
      </c>
    </row>
    <row r="79" spans="2:34">
      <c r="B79" s="545"/>
      <c r="E79" s="545" t="s">
        <v>270</v>
      </c>
      <c r="F79" s="545" t="s">
        <v>270</v>
      </c>
      <c r="G79" s="545" t="s">
        <v>270</v>
      </c>
      <c r="H79" s="545" t="s">
        <v>271</v>
      </c>
      <c r="I79" s="545" t="s">
        <v>271</v>
      </c>
      <c r="J79" s="545" t="s">
        <v>271</v>
      </c>
      <c r="K79" s="545" t="s">
        <v>271</v>
      </c>
      <c r="L79" s="545" t="s">
        <v>271</v>
      </c>
      <c r="M79" s="545" t="s">
        <v>271</v>
      </c>
      <c r="N79" s="545" t="s">
        <v>271</v>
      </c>
      <c r="O79" s="545" t="s">
        <v>273</v>
      </c>
      <c r="P79" s="545" t="s">
        <v>273</v>
      </c>
      <c r="Q79" s="545" t="s">
        <v>273</v>
      </c>
      <c r="R79" s="545" t="s">
        <v>273</v>
      </c>
      <c r="S79" s="545" t="s">
        <v>273</v>
      </c>
      <c r="T79" s="545" t="s">
        <v>273</v>
      </c>
      <c r="U79" s="545" t="s">
        <v>273</v>
      </c>
      <c r="V79" s="545" t="s">
        <v>273</v>
      </c>
      <c r="W79" s="545" t="s">
        <v>273</v>
      </c>
      <c r="X79" s="545" t="s">
        <v>273</v>
      </c>
      <c r="Y79" s="545" t="s">
        <v>3</v>
      </c>
      <c r="Z79" s="545" t="s">
        <v>3</v>
      </c>
      <c r="AA79" s="545" t="s">
        <v>3</v>
      </c>
      <c r="AB79" s="545" t="s">
        <v>3</v>
      </c>
      <c r="AC79" s="545" t="s">
        <v>3</v>
      </c>
    </row>
    <row r="80" spans="2:34">
      <c r="B80" s="545"/>
    </row>
    <row r="81" spans="2:37">
      <c r="B81" s="545"/>
    </row>
    <row r="82" spans="2:37">
      <c r="B82" s="545"/>
    </row>
    <row r="83" spans="2:37">
      <c r="B83" s="545"/>
      <c r="E83" s="547" t="s">
        <v>270</v>
      </c>
      <c r="F83" s="547" t="s">
        <v>270</v>
      </c>
      <c r="G83" s="547" t="s">
        <v>271</v>
      </c>
      <c r="H83" s="547" t="s">
        <v>271</v>
      </c>
      <c r="I83" s="547" t="s">
        <v>271</v>
      </c>
      <c r="J83" s="547" t="s">
        <v>271</v>
      </c>
      <c r="K83" s="547" t="s">
        <v>271</v>
      </c>
      <c r="L83" s="547" t="s">
        <v>271</v>
      </c>
      <c r="M83" s="547" t="s">
        <v>271</v>
      </c>
      <c r="N83" s="547" t="s">
        <v>271</v>
      </c>
      <c r="O83" s="547" t="s">
        <v>271</v>
      </c>
      <c r="P83" s="547" t="s">
        <v>273</v>
      </c>
      <c r="Q83" s="547" t="s">
        <v>273</v>
      </c>
      <c r="R83" s="547" t="s">
        <v>273</v>
      </c>
      <c r="S83" s="547" t="s">
        <v>273</v>
      </c>
      <c r="T83" s="547" t="s">
        <v>273</v>
      </c>
      <c r="U83" s="547" t="s">
        <v>273</v>
      </c>
      <c r="V83" s="547" t="s">
        <v>273</v>
      </c>
      <c r="W83" s="547" t="s">
        <v>273</v>
      </c>
      <c r="X83" s="547" t="s">
        <v>3</v>
      </c>
      <c r="Y83" s="547" t="s">
        <v>3</v>
      </c>
      <c r="Z83" s="547" t="s">
        <v>3</v>
      </c>
      <c r="AA83" s="547" t="s">
        <v>3</v>
      </c>
    </row>
    <row r="84" spans="2:37">
      <c r="B84" s="545"/>
      <c r="E84" s="547" t="s">
        <v>788</v>
      </c>
      <c r="F84" s="547" t="s">
        <v>789</v>
      </c>
      <c r="G84" s="547" t="s">
        <v>790</v>
      </c>
      <c r="H84" s="547" t="s">
        <v>791</v>
      </c>
      <c r="I84" s="547" t="s">
        <v>792</v>
      </c>
      <c r="J84" s="547" t="s">
        <v>793</v>
      </c>
      <c r="K84" s="547" t="s">
        <v>794</v>
      </c>
      <c r="L84" s="547" t="s">
        <v>795</v>
      </c>
      <c r="M84" s="547" t="s">
        <v>796</v>
      </c>
      <c r="N84" s="547" t="s">
        <v>797</v>
      </c>
      <c r="O84" s="547" t="s">
        <v>798</v>
      </c>
      <c r="P84" s="547" t="s">
        <v>799</v>
      </c>
      <c r="Q84" s="547" t="s">
        <v>800</v>
      </c>
      <c r="R84" s="547" t="s">
        <v>722</v>
      </c>
      <c r="S84" s="547" t="s">
        <v>801</v>
      </c>
      <c r="T84" s="547" t="s">
        <v>802</v>
      </c>
      <c r="U84" s="547" t="s">
        <v>803</v>
      </c>
      <c r="V84" s="547" t="s">
        <v>804</v>
      </c>
      <c r="W84" s="547" t="s">
        <v>805</v>
      </c>
      <c r="X84" s="547" t="s">
        <v>806</v>
      </c>
      <c r="Y84" s="547" t="s">
        <v>807</v>
      </c>
      <c r="Z84" s="547" t="s">
        <v>808</v>
      </c>
      <c r="AA84" s="547" t="s">
        <v>809</v>
      </c>
    </row>
    <row r="85" spans="2:37">
      <c r="B85" s="545"/>
      <c r="E85" s="547">
        <v>1</v>
      </c>
      <c r="F85" s="547">
        <v>20</v>
      </c>
      <c r="G85" s="547">
        <v>2</v>
      </c>
      <c r="H85" s="547">
        <v>3</v>
      </c>
      <c r="I85" s="547">
        <v>4</v>
      </c>
      <c r="J85" s="547">
        <v>5</v>
      </c>
      <c r="K85" s="547">
        <v>13</v>
      </c>
      <c r="L85" s="547">
        <v>17</v>
      </c>
      <c r="M85" s="547">
        <v>18</v>
      </c>
      <c r="N85" s="547">
        <v>23</v>
      </c>
      <c r="O85" s="547">
        <v>24</v>
      </c>
      <c r="P85" s="547">
        <v>7</v>
      </c>
      <c r="Q85" s="547">
        <v>8</v>
      </c>
      <c r="R85" s="547">
        <v>9</v>
      </c>
      <c r="S85" s="547">
        <v>10</v>
      </c>
      <c r="T85" s="547">
        <v>12</v>
      </c>
      <c r="U85" s="547">
        <v>16</v>
      </c>
      <c r="V85" s="547">
        <v>19</v>
      </c>
      <c r="W85" s="547">
        <v>21</v>
      </c>
      <c r="X85" s="547">
        <v>11</v>
      </c>
      <c r="Y85" s="547">
        <v>14</v>
      </c>
      <c r="Z85" s="547">
        <v>15</v>
      </c>
      <c r="AA85" s="547">
        <v>22</v>
      </c>
    </row>
    <row r="86" spans="2:37">
      <c r="B86" s="545"/>
    </row>
    <row r="87" spans="2:37">
      <c r="B87" s="545"/>
    </row>
    <row r="88" spans="2:37">
      <c r="B88" s="545"/>
    </row>
    <row r="89" spans="2:37">
      <c r="B89" s="545"/>
      <c r="F89" s="545" t="s">
        <v>270</v>
      </c>
      <c r="G89" s="545" t="s">
        <v>270</v>
      </c>
      <c r="H89" s="545" t="s">
        <v>270</v>
      </c>
      <c r="I89" s="545" t="s">
        <v>271</v>
      </c>
      <c r="J89" s="545" t="s">
        <v>271</v>
      </c>
      <c r="K89" s="545" t="s">
        <v>271</v>
      </c>
      <c r="L89" s="545" t="s">
        <v>271</v>
      </c>
      <c r="M89" s="545" t="s">
        <v>271</v>
      </c>
      <c r="N89" s="545" t="s">
        <v>271</v>
      </c>
      <c r="O89" s="545" t="s">
        <v>271</v>
      </c>
      <c r="P89" s="545" t="s">
        <v>271</v>
      </c>
      <c r="Q89" s="545" t="s">
        <v>271</v>
      </c>
      <c r="R89" s="545" t="s">
        <v>271</v>
      </c>
      <c r="S89" s="545" t="s">
        <v>271</v>
      </c>
      <c r="T89" s="545" t="s">
        <v>273</v>
      </c>
      <c r="U89" s="545" t="s">
        <v>273</v>
      </c>
      <c r="V89" s="545" t="s">
        <v>273</v>
      </c>
      <c r="W89" s="545" t="s">
        <v>273</v>
      </c>
      <c r="X89" s="545" t="s">
        <v>273</v>
      </c>
      <c r="Y89" s="545" t="s">
        <v>273</v>
      </c>
      <c r="Z89" s="545" t="s">
        <v>273</v>
      </c>
      <c r="AA89" s="545" t="s">
        <v>273</v>
      </c>
      <c r="AB89" s="545" t="s">
        <v>273</v>
      </c>
      <c r="AC89" s="545" t="s">
        <v>273</v>
      </c>
      <c r="AD89" s="545" t="s">
        <v>273</v>
      </c>
      <c r="AE89" s="545" t="s">
        <v>273</v>
      </c>
      <c r="AF89" s="545" t="s">
        <v>3</v>
      </c>
      <c r="AG89" s="545" t="s">
        <v>3</v>
      </c>
      <c r="AH89" s="545" t="s">
        <v>3</v>
      </c>
      <c r="AI89" s="545" t="s">
        <v>3</v>
      </c>
      <c r="AJ89" s="545">
        <v>34</v>
      </c>
      <c r="AK89" s="545">
        <v>35</v>
      </c>
    </row>
    <row r="90" spans="2:37">
      <c r="B90" s="545"/>
      <c r="F90" s="545" t="s">
        <v>810</v>
      </c>
      <c r="G90" s="545" t="s">
        <v>811</v>
      </c>
      <c r="H90" s="545" t="s">
        <v>812</v>
      </c>
      <c r="I90" s="545" t="s">
        <v>813</v>
      </c>
      <c r="J90" s="545" t="s">
        <v>740</v>
      </c>
      <c r="K90" s="545" t="s">
        <v>814</v>
      </c>
      <c r="L90" s="545" t="s">
        <v>815</v>
      </c>
      <c r="M90" s="545" t="s">
        <v>816</v>
      </c>
      <c r="N90" s="545" t="s">
        <v>817</v>
      </c>
      <c r="O90" s="545" t="s">
        <v>818</v>
      </c>
      <c r="P90" s="545" t="s">
        <v>819</v>
      </c>
      <c r="Q90" s="545" t="s">
        <v>820</v>
      </c>
      <c r="R90" s="545" t="s">
        <v>821</v>
      </c>
      <c r="S90" s="545" t="s">
        <v>822</v>
      </c>
      <c r="T90" s="545" t="s">
        <v>823</v>
      </c>
      <c r="U90" s="545" t="s">
        <v>824</v>
      </c>
      <c r="V90" s="545" t="s">
        <v>825</v>
      </c>
      <c r="W90" s="545" t="s">
        <v>826</v>
      </c>
      <c r="X90" s="545" t="s">
        <v>827</v>
      </c>
      <c r="Y90" s="545" t="s">
        <v>828</v>
      </c>
      <c r="Z90" s="545" t="s">
        <v>829</v>
      </c>
      <c r="AA90" s="545" t="s">
        <v>830</v>
      </c>
      <c r="AB90" s="545" t="s">
        <v>831</v>
      </c>
      <c r="AC90" s="545" t="s">
        <v>832</v>
      </c>
      <c r="AD90" s="545" t="s">
        <v>833</v>
      </c>
      <c r="AE90" s="545" t="s">
        <v>834</v>
      </c>
      <c r="AF90" s="545" t="s">
        <v>835</v>
      </c>
      <c r="AG90" s="545" t="s">
        <v>759</v>
      </c>
      <c r="AH90" s="545" t="s">
        <v>836</v>
      </c>
      <c r="AI90" s="545" t="s">
        <v>837</v>
      </c>
      <c r="AJ90" s="549" t="s">
        <v>838</v>
      </c>
      <c r="AK90" s="549" t="s">
        <v>839</v>
      </c>
    </row>
    <row r="91" spans="2:37">
      <c r="B91" s="545"/>
      <c r="F91" s="545">
        <v>21</v>
      </c>
      <c r="G91" s="545">
        <v>23</v>
      </c>
      <c r="H91" s="545">
        <v>30</v>
      </c>
      <c r="I91" s="545">
        <v>2</v>
      </c>
      <c r="J91" s="545">
        <v>3</v>
      </c>
      <c r="K91" s="545">
        <v>5</v>
      </c>
      <c r="L91" s="545">
        <v>6</v>
      </c>
      <c r="M91" s="545">
        <v>13</v>
      </c>
      <c r="N91" s="545">
        <v>14</v>
      </c>
      <c r="O91" s="545">
        <v>17</v>
      </c>
      <c r="P91" s="545">
        <v>20</v>
      </c>
      <c r="Q91" s="545">
        <v>24</v>
      </c>
      <c r="R91" s="545">
        <v>36</v>
      </c>
      <c r="T91" s="545">
        <v>4</v>
      </c>
      <c r="U91" s="545">
        <v>7</v>
      </c>
      <c r="V91" s="545">
        <v>10</v>
      </c>
      <c r="W91" s="545">
        <v>11</v>
      </c>
      <c r="X91" s="545">
        <v>15</v>
      </c>
      <c r="Y91" s="545">
        <v>16</v>
      </c>
      <c r="Z91" s="545">
        <v>19</v>
      </c>
      <c r="AA91" s="545">
        <v>22</v>
      </c>
      <c r="AB91" s="545">
        <v>25</v>
      </c>
      <c r="AC91" s="545">
        <v>28</v>
      </c>
      <c r="AD91" s="545">
        <v>31</v>
      </c>
      <c r="AE91" s="545">
        <v>38</v>
      </c>
      <c r="AF91" s="545">
        <v>8</v>
      </c>
      <c r="AG91" s="545">
        <v>9</v>
      </c>
      <c r="AH91" s="545">
        <v>27</v>
      </c>
    </row>
    <row r="92" spans="2:37">
      <c r="B92" s="545"/>
    </row>
    <row r="93" spans="2:37">
      <c r="B93" s="545"/>
    </row>
    <row r="94" spans="2:37">
      <c r="B94" s="545"/>
      <c r="F94" s="547" t="s">
        <v>270</v>
      </c>
      <c r="G94" s="547" t="s">
        <v>270</v>
      </c>
      <c r="H94" s="547" t="s">
        <v>270</v>
      </c>
      <c r="I94" s="547" t="s">
        <v>271</v>
      </c>
      <c r="J94" s="547" t="s">
        <v>271</v>
      </c>
      <c r="K94" s="547" t="s">
        <v>271</v>
      </c>
      <c r="L94" s="547" t="s">
        <v>271</v>
      </c>
      <c r="M94" s="547" t="s">
        <v>271</v>
      </c>
      <c r="N94" s="547" t="s">
        <v>271</v>
      </c>
      <c r="O94" s="547" t="s">
        <v>271</v>
      </c>
      <c r="P94" s="547" t="s">
        <v>271</v>
      </c>
      <c r="Q94" s="547" t="s">
        <v>271</v>
      </c>
      <c r="R94" s="547" t="s">
        <v>273</v>
      </c>
      <c r="S94" s="547" t="s">
        <v>273</v>
      </c>
      <c r="T94" s="547" t="s">
        <v>273</v>
      </c>
      <c r="U94" s="547" t="s">
        <v>273</v>
      </c>
      <c r="V94" s="547" t="s">
        <v>273</v>
      </c>
      <c r="W94" s="547" t="s">
        <v>273</v>
      </c>
      <c r="X94" s="547" t="s">
        <v>273</v>
      </c>
      <c r="Y94" s="547" t="s">
        <v>273</v>
      </c>
      <c r="Z94" s="547" t="s">
        <v>273</v>
      </c>
      <c r="AA94" s="547" t="s">
        <v>3</v>
      </c>
      <c r="AB94" s="547" t="s">
        <v>3</v>
      </c>
      <c r="AC94" s="547" t="s">
        <v>3</v>
      </c>
      <c r="AD94" s="547" t="s">
        <v>3</v>
      </c>
    </row>
    <row r="95" spans="2:37">
      <c r="B95" s="545"/>
      <c r="F95" s="547" t="s">
        <v>840</v>
      </c>
      <c r="G95" s="547" t="s">
        <v>841</v>
      </c>
      <c r="H95" s="547" t="s">
        <v>842</v>
      </c>
      <c r="I95" s="547" t="s">
        <v>843</v>
      </c>
      <c r="J95" s="547" t="s">
        <v>844</v>
      </c>
      <c r="K95" s="547" t="s">
        <v>845</v>
      </c>
      <c r="L95" s="547" t="s">
        <v>846</v>
      </c>
      <c r="M95" s="547" t="s">
        <v>847</v>
      </c>
      <c r="N95" s="547" t="s">
        <v>848</v>
      </c>
      <c r="O95" s="547" t="s">
        <v>849</v>
      </c>
      <c r="P95" s="547" t="s">
        <v>850</v>
      </c>
      <c r="Q95" s="547" t="s">
        <v>851</v>
      </c>
      <c r="R95" s="547" t="s">
        <v>852</v>
      </c>
      <c r="S95" s="547" t="s">
        <v>853</v>
      </c>
      <c r="T95" s="547" t="s">
        <v>854</v>
      </c>
      <c r="U95" s="547" t="s">
        <v>855</v>
      </c>
      <c r="V95" s="547" t="s">
        <v>856</v>
      </c>
      <c r="W95" s="547" t="s">
        <v>857</v>
      </c>
      <c r="X95" s="547" t="s">
        <v>858</v>
      </c>
      <c r="Y95" s="547" t="s">
        <v>859</v>
      </c>
      <c r="Z95" s="547" t="s">
        <v>860</v>
      </c>
      <c r="AA95" s="547" t="s">
        <v>861</v>
      </c>
      <c r="AB95" s="547" t="s">
        <v>862</v>
      </c>
      <c r="AC95" s="547" t="s">
        <v>863</v>
      </c>
      <c r="AD95" s="547" t="s">
        <v>864</v>
      </c>
    </row>
    <row r="96" spans="2:37">
      <c r="B96" s="545"/>
      <c r="F96" s="547">
        <v>1</v>
      </c>
      <c r="G96" s="547">
        <v>30</v>
      </c>
      <c r="H96" s="547">
        <v>31</v>
      </c>
      <c r="I96" s="547">
        <v>2</v>
      </c>
      <c r="J96" s="547">
        <v>3</v>
      </c>
      <c r="K96" s="547">
        <v>5</v>
      </c>
      <c r="L96" s="547">
        <v>6</v>
      </c>
      <c r="M96" s="547">
        <v>12</v>
      </c>
      <c r="N96" s="547">
        <v>15</v>
      </c>
      <c r="O96" s="547">
        <v>19</v>
      </c>
      <c r="P96" s="547">
        <v>21</v>
      </c>
      <c r="Q96" s="547">
        <v>22</v>
      </c>
      <c r="R96" s="547">
        <v>4</v>
      </c>
      <c r="S96" s="547">
        <v>7</v>
      </c>
      <c r="T96" s="547">
        <v>8</v>
      </c>
      <c r="U96" s="547">
        <v>11</v>
      </c>
      <c r="V96" s="547">
        <v>14</v>
      </c>
      <c r="W96" s="547">
        <v>16</v>
      </c>
      <c r="X96" s="547">
        <v>23</v>
      </c>
      <c r="Y96" s="547">
        <v>24</v>
      </c>
      <c r="Z96" s="547">
        <v>25</v>
      </c>
      <c r="AA96" s="547">
        <v>9</v>
      </c>
      <c r="AB96" s="547">
        <v>13</v>
      </c>
      <c r="AC96" s="547">
        <v>18</v>
      </c>
      <c r="AD96" s="547">
        <v>20</v>
      </c>
    </row>
    <row r="97" spans="2:30">
      <c r="B97" s="545"/>
    </row>
    <row r="98" spans="2:30">
      <c r="B98" s="545"/>
    </row>
    <row r="99" spans="2:30">
      <c r="B99" s="545"/>
    </row>
    <row r="100" spans="2:30">
      <c r="B100" s="545"/>
    </row>
    <row r="101" spans="2:30">
      <c r="B101" s="545"/>
      <c r="F101" s="547" t="s">
        <v>270</v>
      </c>
      <c r="G101" s="547" t="s">
        <v>270</v>
      </c>
      <c r="H101" s="547" t="s">
        <v>270</v>
      </c>
      <c r="I101" s="547" t="s">
        <v>271</v>
      </c>
      <c r="J101" s="547" t="s">
        <v>271</v>
      </c>
      <c r="K101" s="547" t="s">
        <v>271</v>
      </c>
      <c r="L101" s="547" t="s">
        <v>271</v>
      </c>
      <c r="M101" s="547" t="s">
        <v>271</v>
      </c>
      <c r="N101" s="547" t="s">
        <v>273</v>
      </c>
      <c r="O101" s="547" t="s">
        <v>273</v>
      </c>
      <c r="P101" s="547" t="s">
        <v>273</v>
      </c>
      <c r="Q101" s="547" t="s">
        <v>273</v>
      </c>
      <c r="R101" s="547" t="s">
        <v>273</v>
      </c>
      <c r="S101" s="545" t="s">
        <v>865</v>
      </c>
      <c r="T101" s="547" t="s">
        <v>865</v>
      </c>
      <c r="U101" s="547" t="s">
        <v>273</v>
      </c>
      <c r="V101" s="547" t="s">
        <v>273</v>
      </c>
      <c r="W101" s="547" t="s">
        <v>273</v>
      </c>
      <c r="X101" s="547" t="s">
        <v>273</v>
      </c>
      <c r="Y101" s="547" t="s">
        <v>273</v>
      </c>
      <c r="Z101" s="547" t="s">
        <v>865</v>
      </c>
      <c r="AA101" s="547" t="s">
        <v>273</v>
      </c>
      <c r="AB101" s="547" t="s">
        <v>273</v>
      </c>
      <c r="AC101" s="547" t="s">
        <v>3</v>
      </c>
      <c r="AD101" s="547" t="s">
        <v>3</v>
      </c>
    </row>
    <row r="102" spans="2:30">
      <c r="B102" s="545"/>
      <c r="F102" s="547" t="s">
        <v>866</v>
      </c>
      <c r="G102" s="547" t="s">
        <v>867</v>
      </c>
      <c r="H102" s="547" t="s">
        <v>868</v>
      </c>
      <c r="I102" s="547" t="s">
        <v>869</v>
      </c>
      <c r="J102" s="547" t="s">
        <v>870</v>
      </c>
      <c r="K102" s="547" t="s">
        <v>871</v>
      </c>
      <c r="L102" s="547" t="s">
        <v>872</v>
      </c>
      <c r="M102" s="547" t="s">
        <v>873</v>
      </c>
      <c r="N102" s="547" t="s">
        <v>874</v>
      </c>
      <c r="O102" s="547" t="s">
        <v>875</v>
      </c>
      <c r="P102" s="547" t="s">
        <v>876</v>
      </c>
      <c r="Q102" s="547" t="s">
        <v>877</v>
      </c>
      <c r="R102" s="547" t="s">
        <v>878</v>
      </c>
      <c r="S102" s="545" t="s">
        <v>879</v>
      </c>
      <c r="T102" s="547" t="s">
        <v>880</v>
      </c>
      <c r="U102" s="547" t="s">
        <v>881</v>
      </c>
      <c r="V102" s="547" t="s">
        <v>882</v>
      </c>
      <c r="W102" s="547" t="s">
        <v>883</v>
      </c>
      <c r="X102" s="547" t="s">
        <v>884</v>
      </c>
      <c r="Y102" s="547" t="s">
        <v>885</v>
      </c>
      <c r="Z102" s="547" t="s">
        <v>886</v>
      </c>
      <c r="AA102" s="547" t="s">
        <v>887</v>
      </c>
      <c r="AB102" s="547" t="s">
        <v>888</v>
      </c>
      <c r="AC102" s="547" t="s">
        <v>889</v>
      </c>
      <c r="AD102" s="547" t="s">
        <v>890</v>
      </c>
    </row>
    <row r="103" spans="2:30">
      <c r="B103" s="545"/>
      <c r="F103" s="547">
        <v>1</v>
      </c>
      <c r="G103" s="547">
        <v>32</v>
      </c>
      <c r="H103" s="547">
        <v>35</v>
      </c>
      <c r="I103" s="547">
        <v>2</v>
      </c>
      <c r="J103" s="547">
        <v>4</v>
      </c>
      <c r="K103" s="547">
        <v>5</v>
      </c>
      <c r="L103" s="547">
        <v>13</v>
      </c>
      <c r="M103" s="547">
        <v>20</v>
      </c>
      <c r="N103" s="547">
        <v>6</v>
      </c>
      <c r="O103" s="547">
        <v>7</v>
      </c>
      <c r="P103" s="547">
        <v>8</v>
      </c>
      <c r="Q103" s="547">
        <v>10</v>
      </c>
      <c r="R103" s="547">
        <v>15</v>
      </c>
      <c r="S103" s="545">
        <v>16</v>
      </c>
      <c r="T103" s="547">
        <v>17</v>
      </c>
      <c r="U103" s="547">
        <v>18</v>
      </c>
      <c r="V103" s="547">
        <v>19</v>
      </c>
      <c r="W103" s="547">
        <v>21</v>
      </c>
      <c r="X103" s="547">
        <v>22</v>
      </c>
      <c r="Y103" s="547">
        <v>25</v>
      </c>
      <c r="Z103" s="547">
        <v>27</v>
      </c>
      <c r="AA103" s="547">
        <v>29</v>
      </c>
      <c r="AB103" s="547">
        <v>31</v>
      </c>
      <c r="AC103" s="547">
        <v>9</v>
      </c>
      <c r="AD103" s="547">
        <v>12</v>
      </c>
    </row>
    <row r="104" spans="2:30">
      <c r="B104" s="545"/>
    </row>
    <row r="105" spans="2:30">
      <c r="B105" s="545"/>
    </row>
    <row r="106" spans="2:30">
      <c r="B106" s="545"/>
    </row>
    <row r="107" spans="2:30">
      <c r="B107" s="545"/>
    </row>
    <row r="108" spans="2:30">
      <c r="B108" s="545"/>
      <c r="F108" s="547" t="s">
        <v>270</v>
      </c>
      <c r="G108" s="547" t="s">
        <v>270</v>
      </c>
      <c r="H108" s="547" t="s">
        <v>271</v>
      </c>
      <c r="I108" s="547" t="s">
        <v>271</v>
      </c>
      <c r="J108" s="547" t="s">
        <v>271</v>
      </c>
      <c r="K108" s="547" t="s">
        <v>271</v>
      </c>
      <c r="L108" s="547" t="s">
        <v>271</v>
      </c>
      <c r="M108" s="547" t="s">
        <v>271</v>
      </c>
      <c r="N108" s="547" t="s">
        <v>271</v>
      </c>
      <c r="O108" s="547" t="s">
        <v>271</v>
      </c>
      <c r="P108" s="547" t="s">
        <v>271</v>
      </c>
      <c r="Q108" s="547" t="s">
        <v>273</v>
      </c>
      <c r="R108" s="547" t="s">
        <v>273</v>
      </c>
      <c r="S108" s="547" t="s">
        <v>273</v>
      </c>
      <c r="T108" s="547" t="s">
        <v>273</v>
      </c>
      <c r="U108" s="547" t="s">
        <v>273</v>
      </c>
      <c r="V108" s="547" t="s">
        <v>273</v>
      </c>
      <c r="W108" s="547" t="s">
        <v>273</v>
      </c>
      <c r="X108" s="547" t="s">
        <v>3</v>
      </c>
      <c r="Y108" s="547" t="s">
        <v>3</v>
      </c>
      <c r="Z108" s="547" t="s">
        <v>3</v>
      </c>
      <c r="AA108" s="547" t="s">
        <v>3</v>
      </c>
      <c r="AB108" s="547" t="s">
        <v>3</v>
      </c>
      <c r="AC108" s="547" t="s">
        <v>3</v>
      </c>
    </row>
    <row r="109" spans="2:30">
      <c r="B109" s="545"/>
      <c r="F109" s="547" t="s">
        <v>891</v>
      </c>
      <c r="G109" s="547" t="s">
        <v>892</v>
      </c>
      <c r="H109" s="547" t="s">
        <v>893</v>
      </c>
      <c r="I109" s="547" t="s">
        <v>894</v>
      </c>
      <c r="J109" s="547" t="s">
        <v>895</v>
      </c>
      <c r="K109" s="547" t="s">
        <v>896</v>
      </c>
      <c r="L109" s="547" t="s">
        <v>897</v>
      </c>
      <c r="M109" s="547" t="s">
        <v>898</v>
      </c>
      <c r="N109" s="547" t="s">
        <v>899</v>
      </c>
      <c r="O109" s="547" t="s">
        <v>900</v>
      </c>
      <c r="P109" s="547" t="s">
        <v>901</v>
      </c>
      <c r="Q109" s="547" t="s">
        <v>902</v>
      </c>
      <c r="R109" s="547" t="s">
        <v>903</v>
      </c>
      <c r="S109" s="547" t="s">
        <v>904</v>
      </c>
      <c r="T109" s="547" t="s">
        <v>905</v>
      </c>
      <c r="U109" s="547" t="s">
        <v>906</v>
      </c>
      <c r="V109" s="547" t="s">
        <v>907</v>
      </c>
      <c r="W109" s="547" t="s">
        <v>908</v>
      </c>
      <c r="X109" s="547" t="s">
        <v>909</v>
      </c>
      <c r="Y109" s="547" t="s">
        <v>910</v>
      </c>
      <c r="Z109" s="547" t="s">
        <v>911</v>
      </c>
      <c r="AA109" s="547" t="s">
        <v>912</v>
      </c>
      <c r="AB109" s="547" t="s">
        <v>913</v>
      </c>
      <c r="AC109" s="547" t="s">
        <v>914</v>
      </c>
    </row>
    <row r="110" spans="2:30">
      <c r="B110" s="545"/>
      <c r="F110" s="547">
        <v>1</v>
      </c>
      <c r="G110" s="547">
        <v>22</v>
      </c>
      <c r="H110" s="547">
        <v>2</v>
      </c>
      <c r="I110" s="547">
        <v>3</v>
      </c>
      <c r="J110" s="547">
        <v>4</v>
      </c>
      <c r="K110" s="547">
        <v>6</v>
      </c>
      <c r="L110" s="547">
        <v>12</v>
      </c>
      <c r="M110" s="547">
        <v>13</v>
      </c>
      <c r="N110" s="547">
        <v>14</v>
      </c>
      <c r="O110" s="547">
        <v>16</v>
      </c>
      <c r="P110" s="547">
        <v>21</v>
      </c>
      <c r="Q110" s="547">
        <v>5</v>
      </c>
      <c r="R110" s="547">
        <v>7</v>
      </c>
      <c r="S110" s="547">
        <v>8</v>
      </c>
      <c r="T110" s="547">
        <v>9</v>
      </c>
      <c r="U110" s="547">
        <v>11</v>
      </c>
      <c r="V110" s="547">
        <v>17</v>
      </c>
      <c r="W110" s="547">
        <v>19</v>
      </c>
      <c r="X110" s="547">
        <v>10</v>
      </c>
      <c r="Y110" s="547">
        <v>15</v>
      </c>
      <c r="Z110" s="547">
        <v>18</v>
      </c>
      <c r="AA110" s="547">
        <v>23</v>
      </c>
      <c r="AB110" s="547">
        <v>24</v>
      </c>
      <c r="AC110" s="547">
        <v>25</v>
      </c>
    </row>
    <row r="111" spans="2:30">
      <c r="B111" s="545"/>
    </row>
    <row r="112" spans="2:30">
      <c r="B112" s="545"/>
    </row>
    <row r="113" spans="2:37">
      <c r="B113" s="545"/>
      <c r="F113" s="547" t="s">
        <v>270</v>
      </c>
      <c r="G113" s="547" t="s">
        <v>270</v>
      </c>
      <c r="H113" s="547" t="s">
        <v>270</v>
      </c>
      <c r="I113" s="547" t="s">
        <v>271</v>
      </c>
      <c r="J113" s="547" t="s">
        <v>271</v>
      </c>
      <c r="K113" s="547" t="s">
        <v>271</v>
      </c>
      <c r="L113" s="547" t="s">
        <v>271</v>
      </c>
      <c r="M113" s="547" t="s">
        <v>271</v>
      </c>
      <c r="N113" s="547" t="s">
        <v>271</v>
      </c>
      <c r="O113" s="547" t="s">
        <v>271</v>
      </c>
      <c r="P113" s="547" t="s">
        <v>273</v>
      </c>
      <c r="Q113" s="547" t="s">
        <v>273</v>
      </c>
      <c r="R113" s="547" t="s">
        <v>273</v>
      </c>
      <c r="S113" s="547" t="s">
        <v>273</v>
      </c>
      <c r="T113" s="547" t="s">
        <v>273</v>
      </c>
      <c r="U113" s="547" t="s">
        <v>273</v>
      </c>
      <c r="V113" s="547" t="s">
        <v>273</v>
      </c>
      <c r="W113" s="547" t="s">
        <v>3</v>
      </c>
      <c r="X113" s="547" t="s">
        <v>3</v>
      </c>
      <c r="Y113" s="547" t="s">
        <v>3</v>
      </c>
      <c r="Z113" s="547" t="s">
        <v>3</v>
      </c>
      <c r="AA113" s="547" t="s">
        <v>3</v>
      </c>
    </row>
    <row r="114" spans="2:37">
      <c r="B114" s="545"/>
      <c r="F114" s="547" t="s">
        <v>915</v>
      </c>
      <c r="G114" s="547" t="s">
        <v>916</v>
      </c>
      <c r="H114" s="547" t="s">
        <v>917</v>
      </c>
      <c r="I114" s="547" t="s">
        <v>918</v>
      </c>
      <c r="J114" s="547" t="s">
        <v>919</v>
      </c>
      <c r="K114" s="547" t="s">
        <v>920</v>
      </c>
      <c r="L114" s="547" t="s">
        <v>921</v>
      </c>
      <c r="M114" s="547" t="s">
        <v>922</v>
      </c>
      <c r="N114" s="547" t="s">
        <v>923</v>
      </c>
      <c r="O114" s="547" t="s">
        <v>924</v>
      </c>
      <c r="P114" s="547" t="s">
        <v>925</v>
      </c>
      <c r="Q114" s="547" t="s">
        <v>926</v>
      </c>
      <c r="R114" s="547" t="s">
        <v>927</v>
      </c>
      <c r="S114" s="547" t="s">
        <v>928</v>
      </c>
      <c r="T114" s="547" t="s">
        <v>929</v>
      </c>
      <c r="U114" s="547" t="s">
        <v>930</v>
      </c>
      <c r="V114" s="547" t="s">
        <v>931</v>
      </c>
      <c r="W114" s="547" t="s">
        <v>932</v>
      </c>
      <c r="X114" s="547" t="s">
        <v>933</v>
      </c>
      <c r="Y114" s="547" t="s">
        <v>934</v>
      </c>
      <c r="Z114" s="547" t="s">
        <v>935</v>
      </c>
      <c r="AA114" s="547" t="s">
        <v>936</v>
      </c>
    </row>
    <row r="115" spans="2:37">
      <c r="B115" s="545"/>
      <c r="F115" s="547">
        <v>1</v>
      </c>
      <c r="G115" s="547">
        <v>17</v>
      </c>
      <c r="H115" s="547">
        <v>20</v>
      </c>
      <c r="I115" s="547">
        <v>2</v>
      </c>
      <c r="J115" s="547">
        <v>3</v>
      </c>
      <c r="K115" s="547">
        <v>4</v>
      </c>
      <c r="L115" s="547">
        <v>6</v>
      </c>
      <c r="M115" s="547">
        <v>8</v>
      </c>
      <c r="N115" s="547">
        <v>15</v>
      </c>
      <c r="O115" s="547">
        <v>22</v>
      </c>
      <c r="P115" s="547">
        <v>5</v>
      </c>
      <c r="Q115" s="547">
        <v>7</v>
      </c>
      <c r="R115" s="547">
        <v>11</v>
      </c>
      <c r="S115" s="547">
        <v>12</v>
      </c>
      <c r="T115" s="547">
        <v>21</v>
      </c>
      <c r="U115" s="547">
        <v>23</v>
      </c>
      <c r="V115" s="547">
        <v>25</v>
      </c>
      <c r="W115" s="547">
        <v>9</v>
      </c>
      <c r="X115" s="547">
        <v>14</v>
      </c>
      <c r="Y115" s="547">
        <v>16</v>
      </c>
      <c r="Z115" s="547">
        <v>19</v>
      </c>
      <c r="AA115" s="547">
        <v>33</v>
      </c>
    </row>
    <row r="116" spans="2:37">
      <c r="B116" s="545"/>
    </row>
    <row r="117" spans="2:37">
      <c r="B117" s="545"/>
      <c r="F117" s="547" t="s">
        <v>270</v>
      </c>
      <c r="G117" s="547" t="s">
        <v>270</v>
      </c>
      <c r="H117" s="547" t="s">
        <v>271</v>
      </c>
      <c r="I117" s="547" t="s">
        <v>271</v>
      </c>
      <c r="J117" s="547" t="s">
        <v>271</v>
      </c>
      <c r="K117" s="547" t="s">
        <v>271</v>
      </c>
      <c r="L117" s="547" t="s">
        <v>271</v>
      </c>
      <c r="M117" s="547" t="s">
        <v>271</v>
      </c>
      <c r="N117" s="547" t="s">
        <v>271</v>
      </c>
      <c r="O117" s="547" t="s">
        <v>271</v>
      </c>
      <c r="P117" s="547" t="s">
        <v>271</v>
      </c>
      <c r="Q117" s="547" t="s">
        <v>271</v>
      </c>
      <c r="R117" s="547" t="s">
        <v>273</v>
      </c>
      <c r="S117" s="547" t="s">
        <v>273</v>
      </c>
      <c r="T117" s="547" t="s">
        <v>273</v>
      </c>
      <c r="U117" s="547" t="s">
        <v>273</v>
      </c>
      <c r="V117" s="547" t="s">
        <v>273</v>
      </c>
      <c r="W117" s="547" t="s">
        <v>273</v>
      </c>
      <c r="X117" s="547" t="s">
        <v>273</v>
      </c>
      <c r="Y117" s="547" t="s">
        <v>273</v>
      </c>
      <c r="Z117" s="547" t="s">
        <v>273</v>
      </c>
      <c r="AA117" s="547" t="s">
        <v>273</v>
      </c>
      <c r="AB117" s="545" t="s">
        <v>273</v>
      </c>
      <c r="AC117" s="547" t="s">
        <v>273</v>
      </c>
      <c r="AD117" s="547" t="s">
        <v>273</v>
      </c>
      <c r="AE117" s="547" t="s">
        <v>273</v>
      </c>
      <c r="AF117" s="547" t="s">
        <v>3</v>
      </c>
      <c r="AG117" s="547" t="s">
        <v>3</v>
      </c>
      <c r="AH117" s="547" t="s">
        <v>3</v>
      </c>
      <c r="AI117" s="547" t="s">
        <v>3</v>
      </c>
      <c r="AJ117" s="547" t="s">
        <v>3</v>
      </c>
      <c r="AK117" s="547" t="s">
        <v>3</v>
      </c>
    </row>
    <row r="118" spans="2:37">
      <c r="B118" s="545"/>
      <c r="F118" s="547" t="s">
        <v>937</v>
      </c>
      <c r="G118" s="547" t="s">
        <v>938</v>
      </c>
      <c r="H118" s="547" t="s">
        <v>939</v>
      </c>
      <c r="I118" s="547" t="s">
        <v>940</v>
      </c>
      <c r="J118" s="547" t="s">
        <v>941</v>
      </c>
      <c r="K118" s="547" t="s">
        <v>942</v>
      </c>
      <c r="L118" s="547" t="s">
        <v>943</v>
      </c>
      <c r="M118" s="547" t="s">
        <v>944</v>
      </c>
      <c r="N118" s="547" t="s">
        <v>945</v>
      </c>
      <c r="O118" s="547" t="s">
        <v>946</v>
      </c>
      <c r="P118" s="547" t="s">
        <v>947</v>
      </c>
      <c r="Q118" s="547" t="s">
        <v>948</v>
      </c>
      <c r="R118" s="547" t="s">
        <v>949</v>
      </c>
      <c r="S118" s="547" t="s">
        <v>950</v>
      </c>
      <c r="T118" s="547" t="s">
        <v>951</v>
      </c>
      <c r="U118" s="547" t="s">
        <v>952</v>
      </c>
      <c r="V118" s="547" t="s">
        <v>953</v>
      </c>
      <c r="W118" s="547" t="s">
        <v>954</v>
      </c>
      <c r="X118" s="547" t="s">
        <v>955</v>
      </c>
      <c r="Y118" s="547" t="s">
        <v>956</v>
      </c>
      <c r="Z118" s="547" t="s">
        <v>957</v>
      </c>
      <c r="AA118" s="547" t="s">
        <v>958</v>
      </c>
      <c r="AB118" s="545" t="s">
        <v>959</v>
      </c>
      <c r="AC118" s="547" t="s">
        <v>960</v>
      </c>
      <c r="AD118" s="547" t="s">
        <v>961</v>
      </c>
      <c r="AE118" s="547" t="s">
        <v>962</v>
      </c>
      <c r="AF118" s="547" t="s">
        <v>963</v>
      </c>
      <c r="AG118" s="547" t="s">
        <v>964</v>
      </c>
      <c r="AH118" s="547" t="s">
        <v>965</v>
      </c>
      <c r="AI118" s="547" t="s">
        <v>966</v>
      </c>
      <c r="AJ118" s="547" t="s">
        <v>967</v>
      </c>
      <c r="AK118" s="547" t="s">
        <v>968</v>
      </c>
    </row>
    <row r="119" spans="2:37">
      <c r="B119" s="545"/>
      <c r="F119" s="547">
        <v>1</v>
      </c>
      <c r="G119" s="547">
        <v>26</v>
      </c>
      <c r="H119" s="547">
        <v>3</v>
      </c>
      <c r="I119" s="547">
        <v>4</v>
      </c>
      <c r="J119" s="547">
        <v>5</v>
      </c>
      <c r="K119" s="547">
        <v>15</v>
      </c>
      <c r="L119" s="547">
        <v>16</v>
      </c>
      <c r="M119" s="547">
        <v>17</v>
      </c>
      <c r="N119" s="547">
        <v>22</v>
      </c>
      <c r="O119" s="547">
        <v>27</v>
      </c>
      <c r="P119" s="547">
        <v>32</v>
      </c>
      <c r="Q119" s="547">
        <v>33</v>
      </c>
      <c r="R119" s="547">
        <v>6</v>
      </c>
      <c r="S119" s="547">
        <v>7</v>
      </c>
      <c r="T119" s="547">
        <v>8</v>
      </c>
      <c r="U119" s="547">
        <v>10</v>
      </c>
      <c r="V119" s="547">
        <v>11</v>
      </c>
      <c r="W119" s="547">
        <v>12</v>
      </c>
      <c r="X119" s="547">
        <v>14</v>
      </c>
      <c r="Y119" s="547">
        <v>19</v>
      </c>
      <c r="Z119" s="547">
        <v>20</v>
      </c>
      <c r="AA119" s="547">
        <v>21</v>
      </c>
      <c r="AB119" s="545">
        <v>25</v>
      </c>
      <c r="AC119" s="547">
        <v>33</v>
      </c>
      <c r="AD119" s="547"/>
      <c r="AE119" s="547"/>
      <c r="AF119" s="547">
        <v>9</v>
      </c>
      <c r="AG119" s="547">
        <v>18</v>
      </c>
      <c r="AH119" s="547">
        <v>23</v>
      </c>
      <c r="AI119" s="547">
        <v>29</v>
      </c>
      <c r="AJ119" s="547">
        <v>30</v>
      </c>
      <c r="AK119" s="547">
        <v>31</v>
      </c>
    </row>
    <row r="120" spans="2:37">
      <c r="B120" s="545"/>
    </row>
    <row r="121" spans="2:37">
      <c r="B121" s="545"/>
    </row>
    <row r="122" spans="2:37">
      <c r="B122" s="545"/>
      <c r="F122" s="547" t="s">
        <v>270</v>
      </c>
      <c r="G122" s="547" t="s">
        <v>270</v>
      </c>
      <c r="H122" s="547" t="s">
        <v>270</v>
      </c>
      <c r="I122" s="547" t="s">
        <v>271</v>
      </c>
      <c r="J122" s="547" t="s">
        <v>271</v>
      </c>
      <c r="K122" s="547" t="s">
        <v>271</v>
      </c>
      <c r="L122" s="547" t="s">
        <v>271</v>
      </c>
      <c r="M122" s="547" t="s">
        <v>271</v>
      </c>
      <c r="N122" s="547" t="s">
        <v>271</v>
      </c>
      <c r="O122" s="547" t="s">
        <v>271</v>
      </c>
      <c r="P122" s="547" t="s">
        <v>271</v>
      </c>
      <c r="Q122" s="547" t="s">
        <v>273</v>
      </c>
      <c r="R122" s="547" t="s">
        <v>273</v>
      </c>
      <c r="S122" s="547" t="s">
        <v>273</v>
      </c>
      <c r="T122" s="547" t="s">
        <v>273</v>
      </c>
      <c r="U122" s="547" t="s">
        <v>273</v>
      </c>
      <c r="V122" s="547" t="s">
        <v>273</v>
      </c>
      <c r="W122" s="547" t="s">
        <v>273</v>
      </c>
      <c r="X122" s="547" t="s">
        <v>273</v>
      </c>
      <c r="Y122" s="547" t="s">
        <v>3</v>
      </c>
      <c r="Z122" s="547" t="s">
        <v>3</v>
      </c>
      <c r="AA122" s="547" t="s">
        <v>3</v>
      </c>
      <c r="AB122" s="547" t="s">
        <v>3</v>
      </c>
    </row>
    <row r="123" spans="2:37">
      <c r="B123" s="545"/>
      <c r="F123" s="547" t="s">
        <v>969</v>
      </c>
      <c r="G123" s="547" t="s">
        <v>970</v>
      </c>
      <c r="H123" s="547" t="s">
        <v>971</v>
      </c>
      <c r="I123" s="547" t="s">
        <v>972</v>
      </c>
      <c r="J123" s="547" t="s">
        <v>973</v>
      </c>
      <c r="K123" s="547" t="s">
        <v>974</v>
      </c>
      <c r="L123" s="547" t="s">
        <v>975</v>
      </c>
      <c r="M123" s="547" t="s">
        <v>976</v>
      </c>
      <c r="N123" s="547" t="s">
        <v>977</v>
      </c>
      <c r="O123" s="547" t="s">
        <v>978</v>
      </c>
      <c r="P123" s="547" t="s">
        <v>979</v>
      </c>
      <c r="Q123" s="547" t="s">
        <v>980</v>
      </c>
      <c r="R123" s="547" t="s">
        <v>981</v>
      </c>
      <c r="S123" s="547" t="s">
        <v>982</v>
      </c>
      <c r="T123" s="547" t="s">
        <v>983</v>
      </c>
      <c r="U123" s="547" t="s">
        <v>984</v>
      </c>
      <c r="V123" s="547" t="s">
        <v>985</v>
      </c>
      <c r="W123" s="547" t="s">
        <v>986</v>
      </c>
      <c r="X123" s="547" t="s">
        <v>987</v>
      </c>
      <c r="Y123" s="547" t="s">
        <v>988</v>
      </c>
      <c r="Z123" s="547" t="s">
        <v>989</v>
      </c>
      <c r="AA123" s="547" t="s">
        <v>990</v>
      </c>
      <c r="AB123" s="547" t="s">
        <v>991</v>
      </c>
    </row>
    <row r="124" spans="2:37">
      <c r="B124" s="545"/>
      <c r="F124" s="547">
        <v>1</v>
      </c>
      <c r="G124" s="547">
        <v>22</v>
      </c>
      <c r="H124" s="547">
        <v>30</v>
      </c>
      <c r="I124" s="547">
        <v>4</v>
      </c>
      <c r="J124" s="547">
        <v>14</v>
      </c>
      <c r="K124" s="547">
        <v>15</v>
      </c>
      <c r="L124" s="547">
        <v>16</v>
      </c>
      <c r="M124" s="547">
        <v>21</v>
      </c>
      <c r="N124" s="547">
        <v>23</v>
      </c>
      <c r="O124" s="547">
        <v>24</v>
      </c>
      <c r="P124" s="547">
        <v>28</v>
      </c>
      <c r="Q124" s="547">
        <v>2</v>
      </c>
      <c r="R124" s="547">
        <v>3</v>
      </c>
      <c r="S124" s="547">
        <v>5</v>
      </c>
      <c r="T124" s="547">
        <v>6</v>
      </c>
      <c r="U124" s="547">
        <v>7</v>
      </c>
      <c r="V124" s="547">
        <v>8</v>
      </c>
      <c r="W124" s="547">
        <v>13</v>
      </c>
      <c r="X124" s="547">
        <v>32</v>
      </c>
      <c r="Y124" s="547">
        <v>9</v>
      </c>
      <c r="Z124" s="547">
        <v>10</v>
      </c>
      <c r="AA124" s="547">
        <v>11</v>
      </c>
      <c r="AB124" s="547">
        <v>19</v>
      </c>
    </row>
    <row r="125" spans="2:37">
      <c r="B125" s="545"/>
    </row>
    <row r="126" spans="2:37">
      <c r="B126" s="545"/>
    </row>
    <row r="127" spans="2:37">
      <c r="B127" s="545"/>
      <c r="F127" s="547" t="s">
        <v>270</v>
      </c>
      <c r="G127" s="547" t="s">
        <v>270</v>
      </c>
      <c r="H127" s="547" t="s">
        <v>270</v>
      </c>
      <c r="I127" s="545" t="s">
        <v>270</v>
      </c>
      <c r="J127" s="547" t="s">
        <v>271</v>
      </c>
      <c r="K127" s="547" t="s">
        <v>271</v>
      </c>
      <c r="L127" s="547" t="s">
        <v>271</v>
      </c>
      <c r="M127" s="547" t="s">
        <v>271</v>
      </c>
      <c r="N127" s="547" t="s">
        <v>271</v>
      </c>
      <c r="O127" s="547" t="s">
        <v>271</v>
      </c>
      <c r="P127" s="547" t="s">
        <v>273</v>
      </c>
      <c r="Q127" s="547" t="s">
        <v>273</v>
      </c>
      <c r="R127" s="547" t="s">
        <v>273</v>
      </c>
      <c r="S127" s="547" t="s">
        <v>273</v>
      </c>
      <c r="T127" s="547" t="s">
        <v>273</v>
      </c>
      <c r="U127" s="547" t="s">
        <v>273</v>
      </c>
      <c r="V127" s="547" t="s">
        <v>273</v>
      </c>
      <c r="W127" s="547" t="s">
        <v>273</v>
      </c>
      <c r="X127" s="547" t="s">
        <v>273</v>
      </c>
      <c r="Y127" s="545" t="s">
        <v>273</v>
      </c>
      <c r="Z127" s="547" t="s">
        <v>3</v>
      </c>
      <c r="AA127" s="547" t="s">
        <v>3</v>
      </c>
      <c r="AB127" s="547" t="s">
        <v>3</v>
      </c>
      <c r="AC127" s="547" t="s">
        <v>3</v>
      </c>
      <c r="AD127" s="545" t="s">
        <v>3</v>
      </c>
      <c r="AE127" s="545" t="s">
        <v>3</v>
      </c>
    </row>
    <row r="128" spans="2:37">
      <c r="B128" s="545"/>
      <c r="F128" s="547" t="s">
        <v>992</v>
      </c>
      <c r="G128" s="547" t="s">
        <v>993</v>
      </c>
      <c r="H128" s="547" t="s">
        <v>994</v>
      </c>
      <c r="I128" s="545" t="s">
        <v>995</v>
      </c>
      <c r="J128" s="547" t="s">
        <v>996</v>
      </c>
      <c r="K128" s="547" t="s">
        <v>997</v>
      </c>
      <c r="L128" s="547" t="s">
        <v>998</v>
      </c>
      <c r="M128" s="547" t="s">
        <v>999</v>
      </c>
      <c r="N128" s="547" t="s">
        <v>1000</v>
      </c>
      <c r="O128" s="547" t="s">
        <v>1001</v>
      </c>
      <c r="P128" s="547" t="s">
        <v>1002</v>
      </c>
      <c r="Q128" s="547" t="s">
        <v>1003</v>
      </c>
      <c r="R128" s="547" t="s">
        <v>1004</v>
      </c>
      <c r="S128" s="547" t="s">
        <v>1005</v>
      </c>
      <c r="T128" s="547" t="s">
        <v>1006</v>
      </c>
      <c r="U128" s="547" t="s">
        <v>965</v>
      </c>
      <c r="V128" s="547" t="s">
        <v>1007</v>
      </c>
      <c r="W128" s="547" t="s">
        <v>1008</v>
      </c>
      <c r="X128" s="547" t="s">
        <v>1009</v>
      </c>
      <c r="Y128" s="545" t="s">
        <v>1010</v>
      </c>
      <c r="Z128" s="547" t="s">
        <v>1011</v>
      </c>
      <c r="AA128" s="547" t="s">
        <v>1012</v>
      </c>
      <c r="AB128" s="547" t="s">
        <v>1013</v>
      </c>
      <c r="AC128" s="547" t="s">
        <v>1014</v>
      </c>
      <c r="AD128" s="545" t="s">
        <v>1015</v>
      </c>
      <c r="AE128" s="545" t="s">
        <v>1016</v>
      </c>
    </row>
    <row r="129" spans="2:34">
      <c r="B129" s="545"/>
      <c r="F129" s="547">
        <v>1</v>
      </c>
      <c r="G129" s="547">
        <v>12</v>
      </c>
      <c r="H129" s="547">
        <v>25</v>
      </c>
      <c r="J129" s="547">
        <v>3</v>
      </c>
      <c r="K129" s="547">
        <v>4</v>
      </c>
      <c r="L129" s="547">
        <v>14</v>
      </c>
      <c r="M129" s="547">
        <v>16</v>
      </c>
      <c r="N129" s="547">
        <v>24</v>
      </c>
      <c r="O129" s="547"/>
      <c r="P129" s="547">
        <v>2</v>
      </c>
      <c r="Q129" s="547">
        <v>5</v>
      </c>
      <c r="R129" s="547">
        <v>8</v>
      </c>
      <c r="S129" s="547">
        <v>9</v>
      </c>
      <c r="T129" s="547">
        <v>10</v>
      </c>
      <c r="U129" s="547">
        <v>15</v>
      </c>
      <c r="V129" s="547">
        <v>21</v>
      </c>
      <c r="W129" s="547">
        <v>22</v>
      </c>
      <c r="X129" s="547">
        <v>27</v>
      </c>
      <c r="Z129" s="547">
        <v>7</v>
      </c>
      <c r="AA129" s="547">
        <v>11</v>
      </c>
      <c r="AB129" s="547">
        <v>19</v>
      </c>
      <c r="AC129" s="547">
        <v>26</v>
      </c>
    </row>
    <row r="130" spans="2:34">
      <c r="B130" s="545"/>
    </row>
    <row r="131" spans="2:34">
      <c r="B131" s="545"/>
      <c r="F131" s="547" t="s">
        <v>270</v>
      </c>
      <c r="G131" s="547" t="s">
        <v>270</v>
      </c>
      <c r="H131" s="547" t="s">
        <v>270</v>
      </c>
      <c r="I131" s="547" t="s">
        <v>271</v>
      </c>
      <c r="J131" s="547" t="s">
        <v>271</v>
      </c>
      <c r="K131" s="547" t="s">
        <v>271</v>
      </c>
      <c r="L131" s="547" t="s">
        <v>271</v>
      </c>
      <c r="M131" s="547" t="s">
        <v>271</v>
      </c>
      <c r="N131" s="547" t="s">
        <v>271</v>
      </c>
      <c r="O131" s="547" t="s">
        <v>271</v>
      </c>
      <c r="P131" s="547" t="s">
        <v>271</v>
      </c>
      <c r="Q131" s="547" t="s">
        <v>271</v>
      </c>
      <c r="R131" s="547" t="s">
        <v>271</v>
      </c>
      <c r="S131" s="547" t="s">
        <v>273</v>
      </c>
      <c r="T131" s="547" t="s">
        <v>273</v>
      </c>
      <c r="U131" s="547" t="s">
        <v>273</v>
      </c>
      <c r="V131" s="547" t="s">
        <v>273</v>
      </c>
      <c r="W131" s="547" t="s">
        <v>273</v>
      </c>
      <c r="X131" s="547" t="s">
        <v>273</v>
      </c>
      <c r="Y131" s="547" t="s">
        <v>273</v>
      </c>
      <c r="Z131" s="547" t="s">
        <v>273</v>
      </c>
      <c r="AA131" s="547" t="s">
        <v>3</v>
      </c>
      <c r="AB131" s="547" t="s">
        <v>3</v>
      </c>
      <c r="AC131" s="547" t="s">
        <v>3</v>
      </c>
      <c r="AD131" s="547" t="s">
        <v>3</v>
      </c>
      <c r="AE131" s="547" t="s">
        <v>3</v>
      </c>
      <c r="AF131" s="547" t="s">
        <v>3</v>
      </c>
      <c r="AG131" s="545" t="s">
        <v>3</v>
      </c>
      <c r="AH131" s="547" t="s">
        <v>3</v>
      </c>
    </row>
    <row r="132" spans="2:34">
      <c r="B132" s="545"/>
      <c r="F132" s="547" t="s">
        <v>1017</v>
      </c>
      <c r="G132" s="547" t="s">
        <v>1018</v>
      </c>
      <c r="H132" s="547" t="s">
        <v>1019</v>
      </c>
      <c r="I132" s="547" t="s">
        <v>1020</v>
      </c>
      <c r="J132" s="547" t="s">
        <v>1021</v>
      </c>
      <c r="K132" s="547" t="s">
        <v>1022</v>
      </c>
      <c r="L132" s="547" t="s">
        <v>1023</v>
      </c>
      <c r="M132" s="547" t="s">
        <v>1024</v>
      </c>
      <c r="N132" s="547" t="s">
        <v>1025</v>
      </c>
      <c r="O132" s="547" t="s">
        <v>1026</v>
      </c>
      <c r="P132" s="547" t="s">
        <v>1027</v>
      </c>
      <c r="Q132" s="547" t="s">
        <v>1028</v>
      </c>
      <c r="R132" s="547" t="s">
        <v>1029</v>
      </c>
      <c r="S132" s="547" t="s">
        <v>1030</v>
      </c>
      <c r="T132" s="547" t="s">
        <v>1031</v>
      </c>
      <c r="U132" s="547" t="s">
        <v>1032</v>
      </c>
      <c r="V132" s="547" t="s">
        <v>1033</v>
      </c>
      <c r="W132" s="547" t="s">
        <v>1034</v>
      </c>
      <c r="X132" s="547" t="s">
        <v>1035</v>
      </c>
      <c r="Y132" s="547" t="s">
        <v>1036</v>
      </c>
      <c r="Z132" s="547" t="s">
        <v>1037</v>
      </c>
      <c r="AA132" s="547" t="s">
        <v>1038</v>
      </c>
      <c r="AB132" s="547" t="s">
        <v>1039</v>
      </c>
      <c r="AC132" s="547" t="s">
        <v>1040</v>
      </c>
      <c r="AD132" s="547" t="s">
        <v>1041</v>
      </c>
      <c r="AE132" s="547" t="s">
        <v>1042</v>
      </c>
      <c r="AF132" s="547" t="s">
        <v>1043</v>
      </c>
      <c r="AG132" s="545" t="s">
        <v>1044</v>
      </c>
      <c r="AH132" s="547" t="s">
        <v>1045</v>
      </c>
    </row>
    <row r="133" spans="2:34">
      <c r="B133" s="545"/>
      <c r="F133" s="547">
        <v>1</v>
      </c>
      <c r="G133" s="547">
        <v>99</v>
      </c>
      <c r="H133" s="547">
        <v>32</v>
      </c>
      <c r="I133" s="547">
        <v>2</v>
      </c>
      <c r="J133" s="547">
        <v>5</v>
      </c>
      <c r="K133" s="547">
        <v>6</v>
      </c>
      <c r="L133" s="547">
        <v>7</v>
      </c>
      <c r="M133" s="547">
        <v>13</v>
      </c>
      <c r="N133" s="547">
        <v>14</v>
      </c>
      <c r="O133" s="547">
        <v>30</v>
      </c>
      <c r="P133" s="547">
        <v>31</v>
      </c>
      <c r="Q133" s="547">
        <v>35</v>
      </c>
      <c r="R133" s="547">
        <v>80</v>
      </c>
      <c r="S133" s="547">
        <v>3</v>
      </c>
      <c r="T133" s="547">
        <v>4</v>
      </c>
      <c r="U133" s="547">
        <v>8</v>
      </c>
      <c r="V133" s="547">
        <v>10</v>
      </c>
      <c r="W133" s="547">
        <v>18</v>
      </c>
      <c r="X133" s="547">
        <v>20</v>
      </c>
      <c r="Y133" s="547">
        <v>25</v>
      </c>
      <c r="Z133" s="547">
        <v>34</v>
      </c>
      <c r="AA133" s="547">
        <v>9</v>
      </c>
      <c r="AB133" s="547">
        <v>11</v>
      </c>
      <c r="AC133" s="547">
        <v>17</v>
      </c>
      <c r="AD133" s="547">
        <v>19</v>
      </c>
      <c r="AE133" s="547">
        <v>21</v>
      </c>
      <c r="AF133" s="547">
        <v>22</v>
      </c>
      <c r="AG133" s="545">
        <v>24</v>
      </c>
      <c r="AH133" s="547">
        <v>27</v>
      </c>
    </row>
    <row r="134" spans="2:34">
      <c r="B134" s="545"/>
    </row>
    <row r="135" spans="2:34">
      <c r="B135" s="545"/>
      <c r="F135" s="547" t="s">
        <v>270</v>
      </c>
      <c r="G135" s="547" t="s">
        <v>270</v>
      </c>
      <c r="H135" s="547" t="s">
        <v>270</v>
      </c>
      <c r="I135" s="547" t="s">
        <v>271</v>
      </c>
      <c r="J135" s="547" t="s">
        <v>271</v>
      </c>
      <c r="K135" s="547" t="s">
        <v>271</v>
      </c>
      <c r="L135" s="547" t="s">
        <v>271</v>
      </c>
      <c r="M135" s="547" t="s">
        <v>271</v>
      </c>
      <c r="N135" s="547" t="s">
        <v>271</v>
      </c>
      <c r="O135" s="547" t="s">
        <v>271</v>
      </c>
      <c r="P135" s="547" t="s">
        <v>271</v>
      </c>
      <c r="Q135" s="547" t="s">
        <v>271</v>
      </c>
      <c r="R135" s="547" t="s">
        <v>273</v>
      </c>
      <c r="S135" s="547" t="s">
        <v>273</v>
      </c>
      <c r="T135" s="547" t="s">
        <v>273</v>
      </c>
      <c r="U135" s="547" t="s">
        <v>273</v>
      </c>
      <c r="V135" s="547" t="s">
        <v>273</v>
      </c>
      <c r="W135" s="547" t="s">
        <v>273</v>
      </c>
      <c r="X135" s="547" t="s">
        <v>273</v>
      </c>
      <c r="Y135" s="545" t="s">
        <v>273</v>
      </c>
      <c r="Z135" s="547" t="s">
        <v>273</v>
      </c>
      <c r="AA135" s="547" t="s">
        <v>3</v>
      </c>
      <c r="AB135" s="547" t="s">
        <v>3</v>
      </c>
      <c r="AC135" s="547" t="s">
        <v>3</v>
      </c>
      <c r="AD135" s="547" t="s">
        <v>3</v>
      </c>
    </row>
    <row r="136" spans="2:34">
      <c r="B136" s="545"/>
      <c r="F136" s="547" t="s">
        <v>1046</v>
      </c>
      <c r="G136" s="547" t="s">
        <v>1047</v>
      </c>
      <c r="H136" s="547" t="s">
        <v>1048</v>
      </c>
      <c r="I136" s="547" t="s">
        <v>1049</v>
      </c>
      <c r="J136" s="547" t="s">
        <v>1050</v>
      </c>
      <c r="K136" s="547" t="s">
        <v>969</v>
      </c>
      <c r="L136" s="547" t="s">
        <v>1051</v>
      </c>
      <c r="M136" s="547" t="s">
        <v>1052</v>
      </c>
      <c r="N136" s="547" t="s">
        <v>1053</v>
      </c>
      <c r="O136" s="547" t="s">
        <v>1054</v>
      </c>
      <c r="P136" s="547" t="s">
        <v>1055</v>
      </c>
      <c r="Q136" s="547" t="s">
        <v>1056</v>
      </c>
      <c r="R136" s="547" t="s">
        <v>1057</v>
      </c>
      <c r="S136" s="547" t="s">
        <v>1058</v>
      </c>
      <c r="T136" s="547" t="s">
        <v>1059</v>
      </c>
      <c r="U136" s="547" t="s">
        <v>1060</v>
      </c>
      <c r="V136" s="547" t="s">
        <v>1061</v>
      </c>
      <c r="W136" s="547" t="s">
        <v>1062</v>
      </c>
      <c r="X136" s="547" t="s">
        <v>1063</v>
      </c>
      <c r="Y136" s="545" t="s">
        <v>1064</v>
      </c>
      <c r="Z136" s="547" t="s">
        <v>1065</v>
      </c>
      <c r="AA136" s="547" t="s">
        <v>1066</v>
      </c>
      <c r="AB136" s="547" t="s">
        <v>1067</v>
      </c>
      <c r="AC136" s="547" t="s">
        <v>1068</v>
      </c>
      <c r="AD136" s="547" t="s">
        <v>1069</v>
      </c>
    </row>
    <row r="137" spans="2:34">
      <c r="B137" s="545"/>
      <c r="F137" s="547">
        <v>25</v>
      </c>
      <c r="G137" s="547">
        <v>27</v>
      </c>
      <c r="H137" s="547">
        <v>30</v>
      </c>
      <c r="I137" s="547">
        <v>2</v>
      </c>
      <c r="J137" s="547">
        <v>3</v>
      </c>
      <c r="K137" s="547">
        <v>4</v>
      </c>
      <c r="L137" s="547">
        <v>5</v>
      </c>
      <c r="M137" s="547">
        <v>6</v>
      </c>
      <c r="N137" s="547">
        <v>14</v>
      </c>
      <c r="O137" s="547">
        <v>20</v>
      </c>
      <c r="P137" s="547">
        <v>22</v>
      </c>
      <c r="Q137" s="547">
        <v>33</v>
      </c>
      <c r="R137" s="547">
        <v>8</v>
      </c>
      <c r="S137" s="547">
        <v>9</v>
      </c>
      <c r="T137" s="547">
        <v>10</v>
      </c>
      <c r="U137" s="547">
        <v>11</v>
      </c>
      <c r="V137" s="547">
        <v>17</v>
      </c>
      <c r="W137" s="547">
        <v>18</v>
      </c>
      <c r="X137" s="547">
        <v>21</v>
      </c>
      <c r="Y137" s="545">
        <v>31</v>
      </c>
      <c r="Z137" s="547">
        <v>32</v>
      </c>
      <c r="AA137" s="547">
        <v>7</v>
      </c>
      <c r="AB137" s="547">
        <v>13</v>
      </c>
      <c r="AC137" s="547">
        <v>19</v>
      </c>
      <c r="AD137" s="547">
        <v>28</v>
      </c>
    </row>
    <row r="138" spans="2:34">
      <c r="B138" s="545"/>
    </row>
    <row r="139" spans="2:34">
      <c r="B139" s="545"/>
      <c r="F139" s="547" t="s">
        <v>270</v>
      </c>
      <c r="G139" s="547" t="s">
        <v>270</v>
      </c>
      <c r="H139" s="547" t="s">
        <v>271</v>
      </c>
      <c r="I139" s="547" t="s">
        <v>271</v>
      </c>
      <c r="J139" s="547" t="s">
        <v>271</v>
      </c>
      <c r="K139" s="547" t="s">
        <v>271</v>
      </c>
      <c r="L139" s="547" t="s">
        <v>271</v>
      </c>
      <c r="M139" s="547" t="s">
        <v>271</v>
      </c>
      <c r="N139" s="547" t="s">
        <v>271</v>
      </c>
      <c r="O139" s="547" t="s">
        <v>271</v>
      </c>
      <c r="P139" s="547" t="s">
        <v>271</v>
      </c>
      <c r="Q139" s="547" t="s">
        <v>273</v>
      </c>
      <c r="R139" s="547" t="s">
        <v>273</v>
      </c>
      <c r="S139" s="547" t="s">
        <v>273</v>
      </c>
      <c r="T139" s="547" t="s">
        <v>273</v>
      </c>
      <c r="U139" s="547" t="s">
        <v>273</v>
      </c>
      <c r="V139" s="547" t="s">
        <v>273</v>
      </c>
      <c r="W139" s="547" t="s">
        <v>273</v>
      </c>
      <c r="X139" s="547" t="s">
        <v>273</v>
      </c>
      <c r="Y139" s="547" t="s">
        <v>3</v>
      </c>
      <c r="Z139" s="547" t="s">
        <v>3</v>
      </c>
      <c r="AA139" s="547" t="s">
        <v>3</v>
      </c>
      <c r="AB139" s="547" t="s">
        <v>3</v>
      </c>
      <c r="AC139" s="547" t="s">
        <v>3</v>
      </c>
      <c r="AD139" s="547" t="s">
        <v>3</v>
      </c>
      <c r="AE139" s="547" t="s">
        <v>3</v>
      </c>
    </row>
    <row r="140" spans="2:34">
      <c r="B140" s="545"/>
      <c r="F140" s="547" t="s">
        <v>1070</v>
      </c>
      <c r="G140" s="547" t="s">
        <v>1071</v>
      </c>
      <c r="H140" s="547" t="s">
        <v>1072</v>
      </c>
      <c r="I140" s="547" t="s">
        <v>1073</v>
      </c>
      <c r="J140" s="547" t="s">
        <v>1074</v>
      </c>
      <c r="K140" s="547" t="s">
        <v>1075</v>
      </c>
      <c r="L140" s="547" t="s">
        <v>1076</v>
      </c>
      <c r="M140" s="547" t="s">
        <v>1077</v>
      </c>
      <c r="N140" s="547" t="s">
        <v>1078</v>
      </c>
      <c r="O140" s="547" t="s">
        <v>1079</v>
      </c>
      <c r="P140" s="547" t="s">
        <v>1080</v>
      </c>
      <c r="Q140" s="547" t="s">
        <v>1081</v>
      </c>
      <c r="R140" s="547" t="s">
        <v>1082</v>
      </c>
      <c r="S140" s="547" t="s">
        <v>1083</v>
      </c>
      <c r="T140" s="547" t="s">
        <v>1084</v>
      </c>
      <c r="U140" s="547" t="s">
        <v>1085</v>
      </c>
      <c r="V140" s="547" t="s">
        <v>1086</v>
      </c>
      <c r="W140" s="547" t="s">
        <v>1087</v>
      </c>
      <c r="X140" s="547" t="s">
        <v>1088</v>
      </c>
      <c r="Y140" s="547" t="s">
        <v>1089</v>
      </c>
      <c r="Z140" s="547" t="s">
        <v>1090</v>
      </c>
      <c r="AA140" s="547" t="s">
        <v>1091</v>
      </c>
      <c r="AB140" s="547" t="s">
        <v>1092</v>
      </c>
      <c r="AC140" s="547" t="s">
        <v>1015</v>
      </c>
      <c r="AD140" s="547" t="s">
        <v>1093</v>
      </c>
      <c r="AE140" s="547" t="s">
        <v>1094</v>
      </c>
    </row>
    <row r="141" spans="2:34">
      <c r="B141" s="545"/>
      <c r="F141" s="547">
        <v>1</v>
      </c>
      <c r="G141" s="547">
        <v>16</v>
      </c>
      <c r="H141" s="547">
        <v>2</v>
      </c>
      <c r="I141" s="547">
        <v>3</v>
      </c>
      <c r="J141" s="547">
        <v>4</v>
      </c>
      <c r="K141" s="547">
        <v>5</v>
      </c>
      <c r="L141" s="547">
        <v>6</v>
      </c>
      <c r="M141" s="547">
        <v>12</v>
      </c>
      <c r="N141" s="547">
        <v>15</v>
      </c>
      <c r="O141" s="547">
        <v>25</v>
      </c>
      <c r="P141" s="547">
        <v>33</v>
      </c>
      <c r="Q141" s="547">
        <v>7</v>
      </c>
      <c r="R141" s="547">
        <v>8</v>
      </c>
      <c r="S141" s="547">
        <v>13</v>
      </c>
      <c r="T141" s="547">
        <v>14</v>
      </c>
      <c r="U141" s="547">
        <v>19</v>
      </c>
      <c r="V141" s="547">
        <v>20</v>
      </c>
      <c r="W141" s="547">
        <v>21</v>
      </c>
      <c r="X141" s="547">
        <v>23</v>
      </c>
      <c r="Y141" s="547">
        <v>9</v>
      </c>
      <c r="Z141" s="547">
        <v>10</v>
      </c>
      <c r="AA141" s="547">
        <v>11</v>
      </c>
      <c r="AB141" s="547">
        <v>17</v>
      </c>
      <c r="AC141" s="547">
        <v>18</v>
      </c>
      <c r="AD141" s="547">
        <v>22</v>
      </c>
      <c r="AE141" s="547">
        <v>24</v>
      </c>
    </row>
    <row r="142" spans="2:34">
      <c r="B142" s="545"/>
    </row>
    <row r="143" spans="2:34">
      <c r="B143" s="545"/>
      <c r="F143" s="547" t="s">
        <v>270</v>
      </c>
      <c r="G143" s="547" t="s">
        <v>270</v>
      </c>
      <c r="H143" s="547" t="s">
        <v>270</v>
      </c>
      <c r="I143" s="547" t="s">
        <v>271</v>
      </c>
      <c r="J143" s="547" t="s">
        <v>271</v>
      </c>
      <c r="K143" s="547" t="s">
        <v>271</v>
      </c>
      <c r="L143" s="547" t="s">
        <v>271</v>
      </c>
      <c r="M143" s="547" t="s">
        <v>271</v>
      </c>
      <c r="N143" s="547" t="s">
        <v>271</v>
      </c>
      <c r="O143" s="547" t="s">
        <v>271</v>
      </c>
      <c r="P143" s="547" t="s">
        <v>273</v>
      </c>
      <c r="Q143" s="547" t="s">
        <v>273</v>
      </c>
      <c r="R143" s="547" t="s">
        <v>273</v>
      </c>
      <c r="S143" s="547" t="s">
        <v>273</v>
      </c>
      <c r="T143" s="547" t="s">
        <v>273</v>
      </c>
      <c r="U143" s="547" t="s">
        <v>273</v>
      </c>
      <c r="V143" s="547" t="s">
        <v>273</v>
      </c>
      <c r="W143" s="547" t="s">
        <v>273</v>
      </c>
      <c r="X143" s="547" t="s">
        <v>273</v>
      </c>
      <c r="Y143" s="547" t="s">
        <v>3</v>
      </c>
      <c r="Z143" s="545" t="s">
        <v>3</v>
      </c>
      <c r="AA143" s="547" t="s">
        <v>3</v>
      </c>
      <c r="AB143" s="547" t="s">
        <v>3</v>
      </c>
      <c r="AC143" s="547" t="s">
        <v>3</v>
      </c>
      <c r="AD143" s="547" t="s">
        <v>3</v>
      </c>
      <c r="AE143" s="547" t="s">
        <v>3</v>
      </c>
    </row>
    <row r="144" spans="2:34">
      <c r="B144" s="545"/>
      <c r="F144" s="547" t="s">
        <v>1095</v>
      </c>
      <c r="G144" s="547" t="s">
        <v>1096</v>
      </c>
      <c r="H144" s="547" t="s">
        <v>1083</v>
      </c>
      <c r="I144" s="547" t="s">
        <v>1097</v>
      </c>
      <c r="J144" s="547" t="s">
        <v>1098</v>
      </c>
      <c r="K144" s="547" t="s">
        <v>1099</v>
      </c>
      <c r="L144" s="547" t="s">
        <v>1100</v>
      </c>
      <c r="M144" s="547" t="s">
        <v>1101</v>
      </c>
      <c r="N144" s="547" t="s">
        <v>1102</v>
      </c>
      <c r="O144" s="547" t="s">
        <v>1103</v>
      </c>
      <c r="P144" s="547" t="s">
        <v>795</v>
      </c>
      <c r="Q144" s="547" t="s">
        <v>1104</v>
      </c>
      <c r="R144" s="547" t="s">
        <v>1105</v>
      </c>
      <c r="S144" s="547" t="s">
        <v>1106</v>
      </c>
      <c r="T144" s="547" t="s">
        <v>1107</v>
      </c>
      <c r="U144" s="547" t="s">
        <v>1108</v>
      </c>
      <c r="V144" s="547" t="s">
        <v>1109</v>
      </c>
      <c r="W144" s="547" t="s">
        <v>845</v>
      </c>
      <c r="X144" s="547" t="s">
        <v>1110</v>
      </c>
      <c r="Y144" s="547" t="s">
        <v>1111</v>
      </c>
      <c r="Z144" s="545" t="s">
        <v>1112</v>
      </c>
      <c r="AA144" s="547" t="s">
        <v>1113</v>
      </c>
      <c r="AB144" s="547" t="s">
        <v>1114</v>
      </c>
      <c r="AC144" s="547" t="s">
        <v>1115</v>
      </c>
      <c r="AD144" s="547" t="s">
        <v>1116</v>
      </c>
      <c r="AE144" s="547" t="s">
        <v>1117</v>
      </c>
    </row>
    <row r="145" spans="2:36">
      <c r="B145" s="545"/>
      <c r="F145" s="547">
        <v>29</v>
      </c>
      <c r="G145" s="547"/>
      <c r="H145" s="547">
        <v>91</v>
      </c>
      <c r="I145" s="547">
        <v>3</v>
      </c>
      <c r="J145" s="547">
        <v>6</v>
      </c>
      <c r="K145" s="547">
        <v>13</v>
      </c>
      <c r="L145" s="547">
        <v>17</v>
      </c>
      <c r="M145" s="547">
        <v>21</v>
      </c>
      <c r="N145" s="547">
        <v>23</v>
      </c>
      <c r="O145" s="547">
        <v>84</v>
      </c>
      <c r="P145" s="547">
        <v>4</v>
      </c>
      <c r="Q145" s="547">
        <v>8</v>
      </c>
      <c r="R145" s="547">
        <v>11</v>
      </c>
      <c r="S145" s="547">
        <v>12</v>
      </c>
      <c r="T145" s="547">
        <v>14</v>
      </c>
      <c r="U145" s="547">
        <v>22</v>
      </c>
      <c r="V145" s="547">
        <v>25</v>
      </c>
      <c r="Y145" s="547">
        <v>5</v>
      </c>
      <c r="Z145" s="545">
        <v>7</v>
      </c>
      <c r="AA145" s="547">
        <v>9</v>
      </c>
      <c r="AB145" s="547">
        <v>16</v>
      </c>
      <c r="AC145" s="547">
        <v>19</v>
      </c>
      <c r="AD145" s="547">
        <v>20</v>
      </c>
      <c r="AE145" s="547">
        <v>28</v>
      </c>
    </row>
    <row r="146" spans="2:36">
      <c r="B146" s="545"/>
    </row>
    <row r="147" spans="2:36">
      <c r="B147" s="545"/>
      <c r="F147" s="547" t="s">
        <v>270</v>
      </c>
      <c r="G147" s="547" t="s">
        <v>270</v>
      </c>
      <c r="H147" s="547" t="s">
        <v>271</v>
      </c>
      <c r="I147" s="547" t="s">
        <v>271</v>
      </c>
      <c r="J147" s="547" t="s">
        <v>271</v>
      </c>
      <c r="K147" s="547" t="s">
        <v>271</v>
      </c>
      <c r="L147" s="547" t="s">
        <v>271</v>
      </c>
      <c r="M147" s="547" t="s">
        <v>271</v>
      </c>
      <c r="N147" s="547" t="s">
        <v>271</v>
      </c>
      <c r="O147" s="547" t="s">
        <v>271</v>
      </c>
      <c r="P147" s="547" t="s">
        <v>271</v>
      </c>
      <c r="Q147" s="547" t="s">
        <v>273</v>
      </c>
      <c r="R147" s="547" t="s">
        <v>273</v>
      </c>
      <c r="S147" s="547" t="s">
        <v>273</v>
      </c>
      <c r="T147" s="547" t="s">
        <v>273</v>
      </c>
      <c r="U147" s="547" t="s">
        <v>273</v>
      </c>
      <c r="V147" s="547" t="s">
        <v>273</v>
      </c>
      <c r="W147" s="547" t="s">
        <v>273</v>
      </c>
      <c r="X147" s="545" t="s">
        <v>273</v>
      </c>
      <c r="Y147" s="547" t="s">
        <v>3</v>
      </c>
      <c r="Z147" s="547" t="s">
        <v>3</v>
      </c>
      <c r="AA147" s="547" t="s">
        <v>3</v>
      </c>
      <c r="AB147" s="547" t="s">
        <v>3</v>
      </c>
      <c r="AC147" s="547" t="s">
        <v>3</v>
      </c>
      <c r="AD147" s="547" t="s">
        <v>3</v>
      </c>
      <c r="AE147" s="547" t="s">
        <v>3</v>
      </c>
      <c r="AF147" s="545" t="s">
        <v>3</v>
      </c>
    </row>
    <row r="148" spans="2:36">
      <c r="B148" s="545"/>
      <c r="F148" s="547" t="s">
        <v>1118</v>
      </c>
      <c r="G148" s="547" t="s">
        <v>1119</v>
      </c>
      <c r="H148" s="547" t="s">
        <v>1120</v>
      </c>
      <c r="I148" s="547" t="s">
        <v>1121</v>
      </c>
      <c r="J148" s="547" t="s">
        <v>1122</v>
      </c>
      <c r="K148" s="547" t="s">
        <v>1123</v>
      </c>
      <c r="L148" s="547" t="s">
        <v>1124</v>
      </c>
      <c r="M148" s="547" t="s">
        <v>1125</v>
      </c>
      <c r="N148" s="547" t="s">
        <v>1126</v>
      </c>
      <c r="O148" s="547" t="s">
        <v>1127</v>
      </c>
      <c r="P148" s="547" t="s">
        <v>1128</v>
      </c>
      <c r="Q148" s="547" t="s">
        <v>1129</v>
      </c>
      <c r="R148" s="547" t="s">
        <v>1130</v>
      </c>
      <c r="S148" s="547" t="s">
        <v>1131</v>
      </c>
      <c r="T148" s="547" t="s">
        <v>1132</v>
      </c>
      <c r="U148" s="547" t="s">
        <v>1133</v>
      </c>
      <c r="V148" s="547" t="s">
        <v>1134</v>
      </c>
      <c r="W148" s="547" t="s">
        <v>1135</v>
      </c>
      <c r="X148" s="545" t="s">
        <v>1136</v>
      </c>
      <c r="Y148" s="547" t="s">
        <v>1137</v>
      </c>
      <c r="Z148" s="547" t="s">
        <v>1138</v>
      </c>
      <c r="AA148" s="547" t="s">
        <v>1139</v>
      </c>
      <c r="AB148" s="547" t="s">
        <v>1140</v>
      </c>
      <c r="AC148" s="547" t="s">
        <v>1141</v>
      </c>
      <c r="AD148" s="547" t="s">
        <v>1142</v>
      </c>
      <c r="AE148" s="547" t="s">
        <v>1143</v>
      </c>
      <c r="AF148" s="545" t="s">
        <v>1144</v>
      </c>
    </row>
    <row r="149" spans="2:36">
      <c r="B149" s="545"/>
      <c r="F149" s="547">
        <v>1</v>
      </c>
      <c r="G149" s="547">
        <v>14</v>
      </c>
      <c r="H149" s="547">
        <v>2</v>
      </c>
      <c r="I149" s="547">
        <v>3</v>
      </c>
      <c r="J149" s="547">
        <v>4</v>
      </c>
      <c r="K149" s="547">
        <v>5</v>
      </c>
      <c r="L149" s="547">
        <v>11</v>
      </c>
      <c r="M149" s="547">
        <v>20</v>
      </c>
      <c r="N149" s="547">
        <v>21</v>
      </c>
      <c r="O149" s="547">
        <v>23</v>
      </c>
      <c r="P149" s="547">
        <v>27</v>
      </c>
      <c r="Q149" s="547">
        <v>6</v>
      </c>
      <c r="R149" s="547">
        <v>7</v>
      </c>
      <c r="S149" s="547">
        <v>8</v>
      </c>
      <c r="T149" s="547">
        <v>15</v>
      </c>
      <c r="U149" s="547">
        <v>19</v>
      </c>
      <c r="V149" s="547">
        <v>22</v>
      </c>
      <c r="W149" s="547">
        <v>30</v>
      </c>
      <c r="X149" s="545">
        <v>12</v>
      </c>
      <c r="Y149" s="547">
        <v>9</v>
      </c>
      <c r="Z149" s="547">
        <v>10</v>
      </c>
      <c r="AA149" s="547">
        <v>17</v>
      </c>
      <c r="AB149" s="547">
        <v>18</v>
      </c>
      <c r="AC149" s="547">
        <v>28</v>
      </c>
      <c r="AD149" s="547">
        <v>29</v>
      </c>
      <c r="AE149" s="547">
        <v>32</v>
      </c>
      <c r="AF149" s="545">
        <v>99</v>
      </c>
    </row>
    <row r="150" spans="2:36">
      <c r="B150" s="545"/>
    </row>
    <row r="151" spans="2:36">
      <c r="B151" s="545"/>
    </row>
    <row r="152" spans="2:36">
      <c r="B152" s="545"/>
      <c r="F152" s="547" t="s">
        <v>270</v>
      </c>
      <c r="G152" s="547" t="s">
        <v>270</v>
      </c>
      <c r="H152" s="547" t="s">
        <v>270</v>
      </c>
      <c r="I152" s="547" t="s">
        <v>270</v>
      </c>
      <c r="J152" s="547" t="s">
        <v>271</v>
      </c>
      <c r="K152" s="547" t="s">
        <v>271</v>
      </c>
      <c r="L152" s="547" t="s">
        <v>271</v>
      </c>
      <c r="M152" s="547" t="s">
        <v>271</v>
      </c>
      <c r="N152" s="547" t="s">
        <v>271</v>
      </c>
      <c r="O152" s="547" t="s">
        <v>271</v>
      </c>
      <c r="P152" s="547" t="s">
        <v>271</v>
      </c>
      <c r="Q152" s="547" t="s">
        <v>273</v>
      </c>
      <c r="R152" s="547" t="s">
        <v>273</v>
      </c>
      <c r="S152" s="547" t="s">
        <v>273</v>
      </c>
      <c r="T152" s="547" t="s">
        <v>273</v>
      </c>
      <c r="U152" s="547" t="s">
        <v>273</v>
      </c>
      <c r="V152" s="547" t="s">
        <v>273</v>
      </c>
      <c r="W152" s="547" t="s">
        <v>273</v>
      </c>
      <c r="X152" s="547" t="s">
        <v>273</v>
      </c>
      <c r="Y152" s="545" t="s">
        <v>273</v>
      </c>
      <c r="Z152" s="547" t="s">
        <v>273</v>
      </c>
      <c r="AA152" s="547" t="s">
        <v>273</v>
      </c>
      <c r="AB152" s="547" t="s">
        <v>273</v>
      </c>
      <c r="AC152" s="547" t="s">
        <v>273</v>
      </c>
      <c r="AD152" s="547" t="s">
        <v>273</v>
      </c>
      <c r="AE152" s="547" t="s">
        <v>3</v>
      </c>
      <c r="AF152" s="547" t="s">
        <v>3</v>
      </c>
      <c r="AG152" s="547" t="s">
        <v>3</v>
      </c>
      <c r="AH152" s="547" t="s">
        <v>3</v>
      </c>
      <c r="AI152" s="547" t="s">
        <v>3</v>
      </c>
      <c r="AJ152" s="547" t="s">
        <v>3</v>
      </c>
    </row>
    <row r="153" spans="2:36">
      <c r="B153" s="545"/>
      <c r="F153" s="547" t="s">
        <v>1145</v>
      </c>
      <c r="G153" s="547" t="s">
        <v>1146</v>
      </c>
      <c r="H153" s="547" t="s">
        <v>1147</v>
      </c>
      <c r="I153" s="547" t="s">
        <v>1148</v>
      </c>
      <c r="J153" s="547" t="s">
        <v>1149</v>
      </c>
      <c r="K153" s="547" t="s">
        <v>1150</v>
      </c>
      <c r="L153" s="547" t="s">
        <v>1151</v>
      </c>
      <c r="M153" s="547" t="s">
        <v>496</v>
      </c>
      <c r="N153" s="547" t="s">
        <v>1152</v>
      </c>
      <c r="O153" s="547" t="s">
        <v>1153</v>
      </c>
      <c r="P153" s="547" t="s">
        <v>1154</v>
      </c>
      <c r="Q153" s="547" t="s">
        <v>1155</v>
      </c>
      <c r="R153" s="547" t="s">
        <v>1156</v>
      </c>
      <c r="S153" s="547" t="s">
        <v>1157</v>
      </c>
      <c r="T153" s="547" t="s">
        <v>1158</v>
      </c>
      <c r="U153" s="547" t="s">
        <v>1159</v>
      </c>
      <c r="V153" s="547" t="s">
        <v>1160</v>
      </c>
      <c r="W153" s="547" t="s">
        <v>1161</v>
      </c>
      <c r="X153" s="547" t="s">
        <v>1162</v>
      </c>
      <c r="Y153" s="545" t="s">
        <v>1163</v>
      </c>
      <c r="Z153" s="547" t="s">
        <v>1164</v>
      </c>
      <c r="AA153" s="547" t="s">
        <v>1165</v>
      </c>
      <c r="AB153" s="547" t="s">
        <v>786</v>
      </c>
      <c r="AC153" s="547" t="s">
        <v>1166</v>
      </c>
      <c r="AD153" s="547" t="s">
        <v>1167</v>
      </c>
      <c r="AE153" s="547" t="s">
        <v>1168</v>
      </c>
      <c r="AF153" s="547" t="s">
        <v>1169</v>
      </c>
      <c r="AG153" s="547" t="s">
        <v>1170</v>
      </c>
      <c r="AH153" s="547" t="s">
        <v>1171</v>
      </c>
      <c r="AI153" s="547" t="s">
        <v>1172</v>
      </c>
      <c r="AJ153" s="547" t="s">
        <v>1173</v>
      </c>
    </row>
    <row r="154" spans="2:36">
      <c r="B154" s="545" t="s">
        <v>270</v>
      </c>
      <c r="C154" s="545" t="s">
        <v>1145</v>
      </c>
      <c r="D154" s="545">
        <v>1</v>
      </c>
      <c r="F154" s="547">
        <v>1</v>
      </c>
      <c r="G154" s="547">
        <v>21</v>
      </c>
      <c r="H154" s="547">
        <v>27</v>
      </c>
      <c r="I154" s="547">
        <v>30</v>
      </c>
      <c r="J154" s="547">
        <v>2</v>
      </c>
      <c r="K154" s="547">
        <v>5</v>
      </c>
      <c r="L154" s="547">
        <v>13</v>
      </c>
      <c r="M154" s="547">
        <v>15</v>
      </c>
      <c r="N154" s="547">
        <v>16</v>
      </c>
      <c r="O154" s="547">
        <v>20</v>
      </c>
      <c r="P154" s="547">
        <v>24</v>
      </c>
      <c r="Q154" s="547">
        <v>4</v>
      </c>
      <c r="R154" s="547">
        <v>6</v>
      </c>
      <c r="S154" s="547">
        <v>7</v>
      </c>
      <c r="T154" s="547">
        <v>8</v>
      </c>
      <c r="U154" s="547">
        <v>9</v>
      </c>
      <c r="V154" s="547">
        <v>10</v>
      </c>
      <c r="W154" s="547">
        <v>14</v>
      </c>
      <c r="X154" s="547">
        <v>18</v>
      </c>
      <c r="Y154" s="545">
        <v>20</v>
      </c>
      <c r="Z154" s="547">
        <v>22</v>
      </c>
      <c r="AA154" s="547">
        <v>25</v>
      </c>
      <c r="AB154" s="547">
        <v>33</v>
      </c>
      <c r="AC154" s="547">
        <v>77</v>
      </c>
      <c r="AD154" s="547">
        <v>99</v>
      </c>
      <c r="AE154" s="547">
        <v>11</v>
      </c>
      <c r="AF154" s="547">
        <v>17</v>
      </c>
      <c r="AG154" s="547">
        <v>19</v>
      </c>
      <c r="AH154" s="547">
        <v>23</v>
      </c>
      <c r="AI154" s="547">
        <v>26</v>
      </c>
      <c r="AJ154" s="547">
        <v>34</v>
      </c>
    </row>
    <row r="155" spans="2:36">
      <c r="B155" s="545" t="s">
        <v>270</v>
      </c>
      <c r="C155" s="545" t="s">
        <v>1146</v>
      </c>
      <c r="D155" s="545">
        <v>21</v>
      </c>
    </row>
    <row r="156" spans="2:36">
      <c r="B156" s="545" t="s">
        <v>270</v>
      </c>
      <c r="C156" s="545" t="s">
        <v>1147</v>
      </c>
      <c r="D156" s="545">
        <v>27</v>
      </c>
    </row>
    <row r="157" spans="2:36">
      <c r="B157" s="545" t="s">
        <v>270</v>
      </c>
      <c r="C157" s="545" t="s">
        <v>1148</v>
      </c>
      <c r="D157" s="545">
        <v>30</v>
      </c>
    </row>
    <row r="158" spans="2:36">
      <c r="B158" s="545" t="s">
        <v>271</v>
      </c>
      <c r="C158" s="545" t="s">
        <v>1149</v>
      </c>
      <c r="D158" s="545">
        <v>2</v>
      </c>
    </row>
    <row r="159" spans="2:36">
      <c r="B159" s="545" t="s">
        <v>271</v>
      </c>
      <c r="C159" s="545" t="s">
        <v>1150</v>
      </c>
      <c r="D159" s="545">
        <v>5</v>
      </c>
    </row>
    <row r="160" spans="2:36">
      <c r="B160" s="545" t="s">
        <v>271</v>
      </c>
      <c r="C160" s="545" t="s">
        <v>1151</v>
      </c>
      <c r="D160" s="545">
        <v>13</v>
      </c>
    </row>
    <row r="161" spans="2:4">
      <c r="B161" s="545" t="s">
        <v>271</v>
      </c>
      <c r="C161" s="545" t="s">
        <v>496</v>
      </c>
      <c r="D161" s="545">
        <v>15</v>
      </c>
    </row>
    <row r="162" spans="2:4">
      <c r="B162" s="545" t="s">
        <v>271</v>
      </c>
      <c r="C162" s="545" t="s">
        <v>1152</v>
      </c>
      <c r="D162" s="545">
        <v>16</v>
      </c>
    </row>
    <row r="163" spans="2:4">
      <c r="B163" s="545" t="s">
        <v>271</v>
      </c>
      <c r="C163" s="545" t="s">
        <v>1153</v>
      </c>
      <c r="D163" s="545">
        <v>20</v>
      </c>
    </row>
    <row r="164" spans="2:4">
      <c r="B164" s="545" t="s">
        <v>271</v>
      </c>
      <c r="C164" s="545" t="s">
        <v>1154</v>
      </c>
      <c r="D164" s="545">
        <v>24</v>
      </c>
    </row>
    <row r="165" spans="2:4">
      <c r="B165" s="545" t="s">
        <v>273</v>
      </c>
      <c r="C165" s="545" t="s">
        <v>1155</v>
      </c>
      <c r="D165" s="545">
        <v>4</v>
      </c>
    </row>
    <row r="166" spans="2:4">
      <c r="B166" s="545" t="s">
        <v>273</v>
      </c>
      <c r="C166" s="545" t="s">
        <v>1156</v>
      </c>
      <c r="D166" s="545">
        <v>6</v>
      </c>
    </row>
    <row r="167" spans="2:4">
      <c r="B167" s="545" t="s">
        <v>273</v>
      </c>
      <c r="C167" s="545" t="s">
        <v>1157</v>
      </c>
      <c r="D167" s="545">
        <v>7</v>
      </c>
    </row>
    <row r="168" spans="2:4">
      <c r="B168" s="545" t="s">
        <v>273</v>
      </c>
      <c r="C168" s="545" t="s">
        <v>1158</v>
      </c>
      <c r="D168" s="545">
        <v>8</v>
      </c>
    </row>
    <row r="169" spans="2:4">
      <c r="B169" s="545" t="s">
        <v>273</v>
      </c>
      <c r="C169" s="545" t="s">
        <v>1167</v>
      </c>
      <c r="D169" s="545">
        <v>9</v>
      </c>
    </row>
    <row r="170" spans="2:4">
      <c r="B170" s="545" t="s">
        <v>273</v>
      </c>
      <c r="C170" s="545" t="s">
        <v>1160</v>
      </c>
      <c r="D170" s="545">
        <v>10</v>
      </c>
    </row>
    <row r="171" spans="2:4">
      <c r="B171" s="545" t="s">
        <v>273</v>
      </c>
      <c r="C171" s="545" t="s">
        <v>1161</v>
      </c>
      <c r="D171" s="545">
        <v>14</v>
      </c>
    </row>
    <row r="172" spans="2:4">
      <c r="B172" s="545" t="s">
        <v>273</v>
      </c>
      <c r="C172" s="545" t="s">
        <v>1162</v>
      </c>
      <c r="D172" s="545">
        <v>18</v>
      </c>
    </row>
    <row r="173" spans="2:4">
      <c r="B173" s="545" t="s">
        <v>273</v>
      </c>
      <c r="C173" s="545" t="s">
        <v>1170</v>
      </c>
      <c r="D173" s="545">
        <v>19</v>
      </c>
    </row>
    <row r="174" spans="2:4">
      <c r="B174" s="545" t="s">
        <v>273</v>
      </c>
      <c r="C174" s="545" t="s">
        <v>1164</v>
      </c>
      <c r="D174" s="545">
        <v>22</v>
      </c>
    </row>
    <row r="175" spans="2:4">
      <c r="B175" s="545" t="s">
        <v>273</v>
      </c>
      <c r="C175" s="545" t="s">
        <v>1166</v>
      </c>
      <c r="D175" s="545">
        <v>77</v>
      </c>
    </row>
    <row r="176" spans="2:4">
      <c r="B176" s="545" t="s">
        <v>273</v>
      </c>
      <c r="C176" s="545" t="s">
        <v>1165</v>
      </c>
    </row>
    <row r="177" spans="2:4">
      <c r="B177" s="545" t="s">
        <v>3</v>
      </c>
      <c r="C177" s="545" t="s">
        <v>1159</v>
      </c>
      <c r="D177" s="545">
        <v>9</v>
      </c>
    </row>
    <row r="178" spans="2:4">
      <c r="B178" s="545" t="s">
        <v>3</v>
      </c>
      <c r="C178" s="545" t="s">
        <v>1168</v>
      </c>
      <c r="D178" s="545">
        <v>11</v>
      </c>
    </row>
    <row r="179" spans="2:4">
      <c r="B179" s="545" t="s">
        <v>3</v>
      </c>
      <c r="C179" s="545" t="s">
        <v>1169</v>
      </c>
      <c r="D179" s="545">
        <v>17</v>
      </c>
    </row>
    <row r="180" spans="2:4">
      <c r="B180" s="545" t="s">
        <v>3</v>
      </c>
      <c r="C180" s="545" t="s">
        <v>1171</v>
      </c>
      <c r="D180" s="545">
        <v>23</v>
      </c>
    </row>
    <row r="181" spans="2:4">
      <c r="B181" s="545" t="s">
        <v>3</v>
      </c>
      <c r="C181" s="545" t="s">
        <v>1172</v>
      </c>
      <c r="D181" s="545">
        <v>26</v>
      </c>
    </row>
    <row r="182" spans="2:4">
      <c r="B182" s="545" t="s">
        <v>3</v>
      </c>
      <c r="C182" s="545" t="s">
        <v>786</v>
      </c>
      <c r="D182" s="545">
        <v>33</v>
      </c>
    </row>
    <row r="183" spans="2:4">
      <c r="B183" s="545" t="s">
        <v>3</v>
      </c>
      <c r="C183" s="545" t="s">
        <v>1173</v>
      </c>
      <c r="D183" s="545">
        <v>34</v>
      </c>
    </row>
  </sheetData>
  <phoneticPr fontId="5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DA1413"/>
  <sheetViews>
    <sheetView zoomScale="80" zoomScaleNormal="80" workbookViewId="0">
      <pane xSplit="38" ySplit="22" topLeftCell="AM41" activePane="bottomRight" state="frozen"/>
      <selection activeCell="AQ60" sqref="AQ60"/>
      <selection pane="topRight" activeCell="AQ60" sqref="AQ60"/>
      <selection pane="bottomLeft" activeCell="AQ60" sqref="AQ60"/>
      <selection pane="bottomRight" activeCell="BO31" sqref="BO31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75" width="3.85546875" style="621" customWidth="1"/>
    <col min="76" max="76" width="3.85546875" style="561" customWidth="1"/>
    <col min="77" max="82" width="3.85546875" style="621" customWidth="1"/>
    <col min="83" max="105" width="3.85546875" style="561" customWidth="1"/>
    <col min="106" max="16384" width="9.140625" style="561"/>
  </cols>
  <sheetData>
    <row r="1" spans="1:82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637" t="e">
        <f>#REF!</f>
        <v>#REF!</v>
      </c>
      <c r="AN1" s="637"/>
      <c r="AO1" s="637"/>
      <c r="AP1" s="637" t="str">
        <f>BS21</f>
        <v>田中　達也</v>
      </c>
      <c r="AQ1" s="637" t="str">
        <f>BK21</f>
        <v>酒井　高聖</v>
      </c>
      <c r="AR1" s="637" t="str">
        <f>CC21</f>
        <v>増田　繁人</v>
      </c>
      <c r="AS1" s="637"/>
      <c r="AT1" s="638"/>
      <c r="AU1" s="637" t="str">
        <f>BY21</f>
        <v>西村　竜馬</v>
      </c>
      <c r="AV1" s="638"/>
      <c r="AW1" s="637"/>
      <c r="AX1" s="637" t="str">
        <f>BL21</f>
        <v>本間　勲</v>
      </c>
      <c r="AY1" s="638"/>
      <c r="AZ1" s="637"/>
      <c r="BA1" s="637"/>
      <c r="BB1" s="637"/>
      <c r="BC1" s="637" t="str">
        <f>AM21</f>
        <v>大谷　幸輝</v>
      </c>
      <c r="BD1" s="637" t="str">
        <f>BC21</f>
        <v>守田　達弥</v>
      </c>
      <c r="BE1" s="637" t="str">
        <f>BD21</f>
        <v>川浪　吾郎</v>
      </c>
      <c r="BF1" s="637" t="str">
        <f>BE21</f>
        <v>稲田　康志</v>
      </c>
      <c r="BG1" s="637" t="str">
        <f>AN21</f>
        <v>ソン　ジュフン</v>
      </c>
      <c r="BH1" s="637"/>
      <c r="BI1" s="637" t="str">
        <f>AR21</f>
        <v>矢野　貴章</v>
      </c>
      <c r="BJ1" s="637" t="str">
        <f>BG21</f>
        <v>前野　貴徳</v>
      </c>
      <c r="BK1" s="637" t="str">
        <f>BJ21</f>
        <v>長谷川　巧</v>
      </c>
      <c r="BL1" s="637" t="str">
        <f>AU21</f>
        <v>加藤　大</v>
      </c>
      <c r="BM1" s="637"/>
      <c r="BN1" s="637"/>
      <c r="BO1" s="637"/>
      <c r="BP1" s="637" t="str">
        <f>BR21</f>
        <v>森　俊介</v>
      </c>
      <c r="BQ1" s="637"/>
      <c r="BR1" s="638"/>
      <c r="BS1" s="637"/>
      <c r="BT1" s="637"/>
      <c r="BU1" s="637"/>
      <c r="BV1" s="638"/>
      <c r="BW1" s="637"/>
      <c r="BY1" s="637"/>
      <c r="BZ1" s="637"/>
      <c r="CA1" s="637" t="str">
        <f>BI21</f>
        <v>川口　尚紀</v>
      </c>
      <c r="CB1" s="637" t="str">
        <f>AP21</f>
        <v>富澤　清太郎</v>
      </c>
      <c r="CC1" s="637" t="str">
        <f>BF21</f>
        <v>大野　和成</v>
      </c>
      <c r="CD1" s="637"/>
    </row>
    <row r="2" spans="1:82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SUM(IF(M$23:M$190="",0,1)*IF(ISBLANK($R$1),1,IF($J$23:$J$190=$R$1,1,0)))</f>
        <v>42</v>
      </c>
      <c r="AM2" s="638">
        <f t="array" ref="AM2">SUM(IF(ISBLANK(AM$69:AM$190),0,IF(AM$69:AM$190="susp",0,1))*IF(ISBLANK($R$1),1,IF($J$23:$J$190=$R$1,1,0)))</f>
        <v>0</v>
      </c>
      <c r="AN2" s="638"/>
      <c r="AO2" s="638"/>
      <c r="AP2" s="638">
        <f t="array" ref="AP2">SUM(IF(ISBLANK(AP$69:AP$190),0,IF(AP$69:AP$190="susp",0,1))*IF(ISBLANK($R$1),1,IF($J$23:$J$190=$R$1,1,0)))</f>
        <v>0</v>
      </c>
      <c r="AQ2" s="638">
        <f t="array" ref="AQ2">SUM(IF(ISBLANK(AQ$69:AQ$190),0,IF(AQ$69:AQ$190="susp",0,1))*IF(ISBLANK($R$1),1,IF($J$23:$J$190=$R$1,1,0)))</f>
        <v>0</v>
      </c>
      <c r="AR2" s="638">
        <f t="array" ref="AR2">SUM(IF(ISBLANK(AR$69:AR$190),0,IF(AR$69:AR$190="susp",0,1))*IF(ISBLANK($R$1),1,IF($J$23:$J$190=$R$1,1,0)))</f>
        <v>0</v>
      </c>
      <c r="AS2" s="638"/>
      <c r="AT2" s="638"/>
      <c r="AU2" s="638">
        <f t="array" ref="AU2">SUM(IF(ISBLANK(AU$69:AU$190),0,IF(AU$69:AU$190="susp",0,1))*IF(ISBLANK($R$1),1,IF($J$23:$J$190=$R$1,1,0)))</f>
        <v>0</v>
      </c>
      <c r="AV2" s="638"/>
      <c r="AW2" s="638"/>
      <c r="AX2" s="638">
        <f t="array" ref="AX2">SUM(IF(ISBLANK(AX$69:AX$190),0,IF(AX$69:AX$190="susp",0,1))*IF(ISBLANK($R$1),1,IF($J$23:$J$190=$R$1,1,0)))</f>
        <v>0</v>
      </c>
      <c r="AY2" s="638"/>
      <c r="AZ2" s="638"/>
      <c r="BA2" s="638"/>
      <c r="BB2" s="638"/>
      <c r="BC2" s="638">
        <f t="array" ref="BC2">SUM(IF(ISBLANK(BC$69:BC$190),0,IF(BC$69:BC$190="susp",0,1))*IF(ISBLANK($R$1),1,IF($J$23:$J$190=$R$1,1,0)))</f>
        <v>0</v>
      </c>
      <c r="BD2" s="638">
        <f t="array" ref="BD2">SUM(IF(ISBLANK(BD$69:BD$190),0,IF(BD$69:BD$190="susp",0,1))*IF(ISBLANK($R$1),1,IF($J$23:$J$190=$R$1,1,0)))</f>
        <v>0</v>
      </c>
      <c r="BE2" s="638">
        <f t="array" ref="BE2">SUM(IF(ISBLANK(BE$69:BE$190),0,IF(BE$69:BE$190="susp",0,1))*IF(ISBLANK($R$1),1,IF($J$23:$J$190=$R$1,1,0)))</f>
        <v>0</v>
      </c>
      <c r="BF2" s="638">
        <f t="array" ref="BF2">SUM(IF(ISBLANK(BF$69:BF$190),0,IF(BF$69:BF$190="susp",0,1))*IF(ISBLANK($R$1),1,IF($J$23:$J$190=$R$1,1,0)))</f>
        <v>0</v>
      </c>
      <c r="BG2" s="638">
        <f t="array" ref="BG2">SUM(IF(ISBLANK(BG$69:BG$190),0,IF(BG$69:BG$190="susp",0,1))*IF(ISBLANK($R$1),1,IF($J$23:$J$190=$R$1,1,0)))</f>
        <v>0</v>
      </c>
      <c r="BH2" s="638"/>
      <c r="BI2" s="638">
        <f t="array" ref="BI2">SUM(IF(ISBLANK(BI$69:BI$190),0,IF(BI$69:BI$190="susp",0,1))*IF(ISBLANK($R$1),1,IF($J$23:$J$190=$R$1,1,0)))</f>
        <v>0</v>
      </c>
      <c r="BJ2" s="638">
        <f t="array" ref="BJ2">SUM(IF(ISBLANK(BJ$69:BJ$190),0,IF(BJ$69:BJ$190="susp",0,1))*IF(ISBLANK($R$1),1,IF($J$23:$J$190=$R$1,1,0)))</f>
        <v>0</v>
      </c>
      <c r="BK2" s="638">
        <f t="array" ref="BK2">SUM(IF(ISBLANK(BK$69:BK$190),0,IF(BK$69:BK$190="susp",0,1))*IF(ISBLANK($R$1),1,IF($J$23:$J$190=$R$1,1,0)))</f>
        <v>0</v>
      </c>
      <c r="BL2" s="638">
        <f t="array" ref="BL2">SUM(IF(ISBLANK(BL$69:BL$190),0,IF(BL$69:BL$190="susp",0,1))*IF(ISBLANK($R$1),1,IF($J$23:$J$190=$R$1,1,0)))</f>
        <v>0</v>
      </c>
      <c r="BM2" s="638"/>
      <c r="BN2" s="638"/>
      <c r="BO2" s="638"/>
      <c r="BP2" s="638">
        <f t="array" ref="BP2">SUM(IF(ISBLANK(BP$69:BP$190),0,IF(BP$69:BP$190="susp",0,1))*IF(ISBLANK($R$1),1,IF($J$23:$J$190=$R$1,1,0)))</f>
        <v>0</v>
      </c>
      <c r="BQ2" s="638"/>
      <c r="BR2" s="638"/>
      <c r="BS2" s="638"/>
      <c r="BT2" s="638"/>
      <c r="BU2" s="638"/>
      <c r="BV2" s="638"/>
      <c r="BW2" s="638"/>
      <c r="BY2" s="638"/>
      <c r="BZ2" s="638"/>
      <c r="CA2" s="638">
        <f t="array" ref="CA2">SUM(IF(ISBLANK(CA$69:CA$190),0,IF(CA$69:CA$190="susp",0,1))*IF(ISBLANK($R$1),1,IF($J$23:$J$190=$R$1,1,0)))</f>
        <v>0</v>
      </c>
      <c r="CB2" s="638">
        <f t="array" ref="CB2">SUM(IF(ISBLANK(CB$69:CB$190),0,IF(CB$69:CB$190="susp",0,1))*IF(ISBLANK($R$1),1,IF($J$23:$J$190=$R$1,1,0)))</f>
        <v>0</v>
      </c>
      <c r="CC2" s="638">
        <f t="array" ref="CC2">SUM(IF(ISBLANK(CC$69:CC$190),0,IF(CC$69:CC$190="susp",0,1))*IF(ISBLANK($R$1),1,IF($J$23:$J$190=$R$1,1,0)))</f>
        <v>0</v>
      </c>
      <c r="CD2" s="638"/>
    </row>
    <row r="3" spans="1:82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SUM(IF(M$23:M$190="W",1,0)*IF(ISBLANK($R$1),1,IF($J$23:$J$190=$R$1,1,0)))</f>
        <v>7</v>
      </c>
      <c r="AM3" s="638" t="e">
        <f t="array" ref="AM3">SUM(IF(ISTEXT(AM$69:AM$190),1,0)*IF(($M$23:$M$190)="W",1,0)*IF(ISBLANK($R$1),1,IF($J$23:$J$190=$R$1,1,0)))</f>
        <v>#N/A</v>
      </c>
      <c r="AN3" s="638"/>
      <c r="AO3" s="638"/>
      <c r="AP3" s="638" t="e">
        <f t="array" ref="AP3">SUM(IF(ISTEXT(AP$69:AP$190),1,0)*IF(($M$23:$M$190)="W",1,0)*IF(ISBLANK($R$1),1,IF($J$23:$J$190=$R$1,1,0)))</f>
        <v>#N/A</v>
      </c>
      <c r="AQ3" s="638" t="e">
        <f t="array" ref="AQ3">SUM(IF(ISTEXT(AQ$69:AQ$190),1,0)*IF(($M$23:$M$190)="W",1,0)*IF(ISBLANK($R$1),1,IF($J$23:$J$190=$R$1,1,0)))</f>
        <v>#N/A</v>
      </c>
      <c r="AR3" s="638" t="e">
        <f t="array" ref="AR3">SUM(IF(ISTEXT(AR$69:AR$190),1,0)*IF(($M$23:$M$190)="W",1,0)*IF(ISBLANK($R$1),1,IF($J$23:$J$190=$R$1,1,0)))</f>
        <v>#N/A</v>
      </c>
      <c r="AS3" s="638"/>
      <c r="AT3" s="638"/>
      <c r="AU3" s="638" t="e">
        <f t="array" ref="AU3">SUM(IF(ISTEXT(AU$69:AU$190),1,0)*IF(($M$23:$M$190)="W",1,0)*IF(ISBLANK($R$1),1,IF($J$23:$J$190=$R$1,1,0)))</f>
        <v>#N/A</v>
      </c>
      <c r="AV3" s="638"/>
      <c r="AW3" s="638"/>
      <c r="AX3" s="638" t="e">
        <f t="array" ref="AX3">SUM(IF(ISTEXT(AX$69:AX$190),1,0)*IF(($M$23:$M$190)="W",1,0)*IF(ISBLANK($R$1),1,IF($J$23:$J$190=$R$1,1,0)))</f>
        <v>#N/A</v>
      </c>
      <c r="AY3" s="638"/>
      <c r="AZ3" s="638"/>
      <c r="BA3" s="638"/>
      <c r="BB3" s="638"/>
      <c r="BC3" s="638" t="e">
        <f t="array" ref="BC3">SUM(IF(ISTEXT(BC$69:BC$190),1,0)*IF(($M$23:$M$190)="W",1,0)*IF(ISBLANK($R$1),1,IF($J$23:$J$190=$R$1,1,0)))</f>
        <v>#N/A</v>
      </c>
      <c r="BD3" s="638" t="e">
        <f t="array" ref="BD3">SUM(IF(ISTEXT(BD$69:BD$190),1,0)*IF(($M$23:$M$190)="W",1,0)*IF(ISBLANK($R$1),1,IF($J$23:$J$190=$R$1,1,0)))</f>
        <v>#N/A</v>
      </c>
      <c r="BE3" s="638" t="e">
        <f t="array" ref="BE3">SUM(IF(ISTEXT(BE$69:BE$190),1,0)*IF(($M$23:$M$190)="W",1,0)*IF(ISBLANK($R$1),1,IF($J$23:$J$190=$R$1,1,0)))</f>
        <v>#N/A</v>
      </c>
      <c r="BF3" s="638" t="e">
        <f t="array" ref="BF3">SUM(IF(ISTEXT(BF$69:BF$190),1,0)*IF(($M$23:$M$190)="W",1,0)*IF(ISBLANK($R$1),1,IF($J$23:$J$190=$R$1,1,0)))</f>
        <v>#N/A</v>
      </c>
      <c r="BG3" s="638" t="e">
        <f t="array" ref="BG3">SUM(IF(ISTEXT(BG$69:BG$190),1,0)*IF(($M$23:$M$190)="W",1,0)*IF(ISBLANK($R$1),1,IF($J$23:$J$190=$R$1,1,0)))</f>
        <v>#N/A</v>
      </c>
      <c r="BH3" s="638"/>
      <c r="BI3" s="638" t="e">
        <f t="array" ref="BI3">SUM(IF(ISTEXT(BI$69:BI$190),1,0)*IF(($M$23:$M$190)="W",1,0)*IF(ISBLANK($R$1),1,IF($J$23:$J$190=$R$1,1,0)))</f>
        <v>#N/A</v>
      </c>
      <c r="BJ3" s="638" t="e">
        <f t="array" ref="BJ3">SUM(IF(ISTEXT(BJ$69:BJ$190),1,0)*IF(($M$23:$M$190)="W",1,0)*IF(ISBLANK($R$1),1,IF($J$23:$J$190=$R$1,1,0)))</f>
        <v>#N/A</v>
      </c>
      <c r="BK3" s="638" t="e">
        <f t="array" ref="BK3">SUM(IF(ISTEXT(BK$69:BK$190),1,0)*IF(($M$23:$M$190)="W",1,0)*IF(ISBLANK($R$1),1,IF($J$23:$J$190=$R$1,1,0)))</f>
        <v>#N/A</v>
      </c>
      <c r="BL3" s="638" t="e">
        <f t="array" ref="BL3">SUM(IF(ISTEXT(BL$69:BL$190),1,0)*IF(($M$23:$M$190)="W",1,0)*IF(ISBLANK($R$1),1,IF($J$23:$J$190=$R$1,1,0)))</f>
        <v>#N/A</v>
      </c>
      <c r="BM3" s="638"/>
      <c r="BN3" s="638"/>
      <c r="BO3" s="638"/>
      <c r="BP3" s="638" t="e">
        <f t="array" ref="BP3">SUM(IF(ISTEXT(BP$69:BP$190),1,0)*IF(($M$23:$M$190)="W",1,0)*IF(ISBLANK($R$1),1,IF($J$23:$J$190=$R$1,1,0)))</f>
        <v>#N/A</v>
      </c>
      <c r="BQ3" s="638"/>
      <c r="BR3" s="638"/>
      <c r="BS3" s="638"/>
      <c r="BT3" s="638"/>
      <c r="BU3" s="638"/>
      <c r="BV3" s="638"/>
      <c r="BW3" s="638"/>
      <c r="BY3" s="638"/>
      <c r="BZ3" s="638"/>
      <c r="CA3" s="638" t="e">
        <f t="array" ref="CA3">SUM(IF(ISTEXT(CA$69:CA$190),1,0)*IF(($M$23:$M$190)="W",1,0)*IF(ISBLANK($R$1),1,IF($J$23:$J$190=$R$1,1,0)))</f>
        <v>#N/A</v>
      </c>
      <c r="CB3" s="638" t="e">
        <f t="array" ref="CB3">SUM(IF(ISTEXT(CB$69:CB$190),1,0)*IF(($M$23:$M$190)="W",1,0)*IF(ISBLANK($R$1),1,IF($J$23:$J$190=$R$1,1,0)))</f>
        <v>#N/A</v>
      </c>
      <c r="CC3" s="638" t="e">
        <f t="array" ref="CC3">SUM(IF(ISTEXT(CC$69:CC$190),1,0)*IF(($M$23:$M$190)="W",1,0)*IF(ISBLANK($R$1),1,IF($J$23:$J$190=$R$1,1,0)))</f>
        <v>#N/A</v>
      </c>
      <c r="CD3" s="638"/>
    </row>
    <row r="4" spans="1:82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SUM(IF(M$23:M$190="D",1,0)*IF(ISBLANK($R$1),1,IF($J$23:$J$190=$R$1,1,0)))</f>
        <v>10</v>
      </c>
      <c r="AM4" s="638" t="e">
        <f t="array" ref="AM4">SUM(IF(ISTEXT(AM$69:AM$190),1,0)*IF(($M$23:$M$190)="D",1,0)*IF(ISBLANK($R$1),1,IF($J$23:$J$190=$R$1,1,0)))</f>
        <v>#N/A</v>
      </c>
      <c r="AN4" s="638"/>
      <c r="AO4" s="638"/>
      <c r="AP4" s="638" t="e">
        <f t="array" ref="AP4">SUM(IF(ISTEXT(AP$69:AP$190),1,0)*IF(($M$23:$M$190)="D",1,0)*IF(ISBLANK($R$1),1,IF($J$23:$J$190=$R$1,1,0)))</f>
        <v>#N/A</v>
      </c>
      <c r="AQ4" s="638" t="e">
        <f t="array" ref="AQ4">SUM(IF(ISTEXT(AQ$69:AQ$190),1,0)*IF(($M$23:$M$190)="D",1,0)*IF(ISBLANK($R$1),1,IF($J$23:$J$190=$R$1,1,0)))</f>
        <v>#N/A</v>
      </c>
      <c r="AR4" s="638" t="e">
        <f t="array" ref="AR4">SUM(IF(ISTEXT(AR$69:AR$190),1,0)*IF(($M$23:$M$190)="D",1,0)*IF(ISBLANK($R$1),1,IF($J$23:$J$190=$R$1,1,0)))</f>
        <v>#N/A</v>
      </c>
      <c r="AS4" s="638"/>
      <c r="AT4" s="638"/>
      <c r="AU4" s="638" t="e">
        <f t="array" ref="AU4">SUM(IF(ISTEXT(AU$69:AU$190),1,0)*IF(($M$23:$M$190)="D",1,0)*IF(ISBLANK($R$1),1,IF($J$23:$J$190=$R$1,1,0)))</f>
        <v>#N/A</v>
      </c>
      <c r="AV4" s="638"/>
      <c r="AW4" s="638"/>
      <c r="AX4" s="638" t="e">
        <f t="array" ref="AX4">SUM(IF(ISTEXT(AX$69:AX$190),1,0)*IF(($M$23:$M$190)="D",1,0)*IF(ISBLANK($R$1),1,IF($J$23:$J$190=$R$1,1,0)))</f>
        <v>#N/A</v>
      </c>
      <c r="AY4" s="638"/>
      <c r="AZ4" s="638"/>
      <c r="BA4" s="638"/>
      <c r="BB4" s="638"/>
      <c r="BC4" s="638" t="e">
        <f t="array" ref="BC4">SUM(IF(ISTEXT(BC$69:BC$190),1,0)*IF(($M$23:$M$190)="D",1,0)*IF(ISBLANK($R$1),1,IF($J$23:$J$190=$R$1,1,0)))</f>
        <v>#N/A</v>
      </c>
      <c r="BD4" s="638" t="e">
        <f t="array" ref="BD4">SUM(IF(ISTEXT(BD$69:BD$190),1,0)*IF(($M$23:$M$190)="D",1,0)*IF(ISBLANK($R$1),1,IF($J$23:$J$190=$R$1,1,0)))</f>
        <v>#N/A</v>
      </c>
      <c r="BE4" s="638" t="e">
        <f t="array" ref="BE4">SUM(IF(ISTEXT(BE$69:BE$190),1,0)*IF(($M$23:$M$190)="D",1,0)*IF(ISBLANK($R$1),1,IF($J$23:$J$190=$R$1,1,0)))</f>
        <v>#N/A</v>
      </c>
      <c r="BF4" s="638" t="e">
        <f t="array" ref="BF4">SUM(IF(ISTEXT(BF$69:BF$190),1,0)*IF(($M$23:$M$190)="D",1,0)*IF(ISBLANK($R$1),1,IF($J$23:$J$190=$R$1,1,0)))</f>
        <v>#N/A</v>
      </c>
      <c r="BG4" s="638" t="e">
        <f t="array" ref="BG4">SUM(IF(ISTEXT(BG$69:BG$190),1,0)*IF(($M$23:$M$190)="D",1,0)*IF(ISBLANK($R$1),1,IF($J$23:$J$190=$R$1,1,0)))</f>
        <v>#N/A</v>
      </c>
      <c r="BH4" s="638"/>
      <c r="BI4" s="638" t="e">
        <f t="array" ref="BI4">SUM(IF(ISTEXT(BI$69:BI$190),1,0)*IF(($M$23:$M$190)="D",1,0)*IF(ISBLANK($R$1),1,IF($J$23:$J$190=$R$1,1,0)))</f>
        <v>#N/A</v>
      </c>
      <c r="BJ4" s="638" t="e">
        <f t="array" ref="BJ4">SUM(IF(ISTEXT(BJ$69:BJ$190),1,0)*IF(($M$23:$M$190)="D",1,0)*IF(ISBLANK($R$1),1,IF($J$23:$J$190=$R$1,1,0)))</f>
        <v>#N/A</v>
      </c>
      <c r="BK4" s="638" t="e">
        <f t="array" ref="BK4">SUM(IF(ISTEXT(BK$69:BK$190),1,0)*IF(($M$23:$M$190)="D",1,0)*IF(ISBLANK($R$1),1,IF($J$23:$J$190=$R$1,1,0)))</f>
        <v>#N/A</v>
      </c>
      <c r="BL4" s="638" t="e">
        <f t="array" ref="BL4">SUM(IF(ISTEXT(BL$69:BL$190),1,0)*IF(($M$23:$M$190)="D",1,0)*IF(ISBLANK($R$1),1,IF($J$23:$J$190=$R$1,1,0)))</f>
        <v>#N/A</v>
      </c>
      <c r="BM4" s="638"/>
      <c r="BN4" s="638"/>
      <c r="BO4" s="638"/>
      <c r="BP4" s="638" t="e">
        <f t="array" ref="BP4">SUM(IF(ISTEXT(BP$69:BP$190),1,0)*IF(($M$23:$M$190)="D",1,0)*IF(ISBLANK($R$1),1,IF($J$23:$J$190=$R$1,1,0)))</f>
        <v>#N/A</v>
      </c>
      <c r="BQ4" s="638"/>
      <c r="BR4" s="638"/>
      <c r="BS4" s="638"/>
      <c r="BT4" s="638"/>
      <c r="BU4" s="638"/>
      <c r="BV4" s="638"/>
      <c r="BW4" s="638"/>
      <c r="BY4" s="638"/>
      <c r="BZ4" s="638"/>
      <c r="CA4" s="638" t="e">
        <f t="array" ref="CA4">SUM(IF(ISTEXT(CA$69:CA$190),1,0)*IF(($M$23:$M$190)="D",1,0)*IF(ISBLANK($R$1),1,IF($J$23:$J$190=$R$1,1,0)))</f>
        <v>#N/A</v>
      </c>
      <c r="CB4" s="638" t="e">
        <f t="array" ref="CB4">SUM(IF(ISTEXT(CB$69:CB$190),1,0)*IF(($M$23:$M$190)="D",1,0)*IF(ISBLANK($R$1),1,IF($J$23:$J$190=$R$1,1,0)))</f>
        <v>#N/A</v>
      </c>
      <c r="CC4" s="638" t="e">
        <f t="array" ref="CC4">SUM(IF(ISTEXT(CC$69:CC$190),1,0)*IF(($M$23:$M$190)="D",1,0)*IF(ISBLANK($R$1),1,IF($J$23:$J$190=$R$1,1,0)))</f>
        <v>#N/A</v>
      </c>
      <c r="CD4" s="638"/>
    </row>
    <row r="5" spans="1:82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SUM(IF(M$23:M$190="L",1,0)*IF(ISBLANK($R$1),1,IF($J$23:$J$190=$R$1,1,0)))</f>
        <v>25</v>
      </c>
      <c r="AM5" s="638" t="e">
        <f t="array" ref="AM5">SUM(IF(ISTEXT(AM$69:AM$190),1,0)*IF(($M$23:$M$190)="L",1,0)*IF(ISBLANK($R$1),1,IF($J$23:$J$190=$R$1,1,0)))</f>
        <v>#N/A</v>
      </c>
      <c r="AN5" s="638"/>
      <c r="AO5" s="638"/>
      <c r="AP5" s="638" t="e">
        <f t="array" ref="AP5">SUM(IF(ISTEXT(AP$69:AP$190),1,0)*IF(($M$23:$M$190)="L",1,0)*IF(ISBLANK($R$1),1,IF($J$23:$J$190=$R$1,1,0)))</f>
        <v>#N/A</v>
      </c>
      <c r="AQ5" s="638" t="e">
        <f t="array" ref="AQ5">SUM(IF(ISTEXT(AQ$69:AQ$190),1,0)*IF(($M$23:$M$190)="L",1,0)*IF(ISBLANK($R$1),1,IF($J$23:$J$190=$R$1,1,0)))</f>
        <v>#N/A</v>
      </c>
      <c r="AR5" s="638" t="e">
        <f t="array" ref="AR5">SUM(IF(ISTEXT(AR$69:AR$190),1,0)*IF(($M$23:$M$190)="L",1,0)*IF(ISBLANK($R$1),1,IF($J$23:$J$190=$R$1,1,0)))</f>
        <v>#N/A</v>
      </c>
      <c r="AS5" s="638"/>
      <c r="AT5" s="638"/>
      <c r="AU5" s="638" t="e">
        <f t="array" ref="AU5">SUM(IF(ISTEXT(AU$69:AU$190),1,0)*IF(($M$23:$M$190)="L",1,0)*IF(ISBLANK($R$1),1,IF($J$23:$J$190=$R$1,1,0)))</f>
        <v>#N/A</v>
      </c>
      <c r="AV5" s="638"/>
      <c r="AW5" s="638"/>
      <c r="AX5" s="638" t="e">
        <f t="array" ref="AX5">SUM(IF(ISTEXT(AX$69:AX$190),1,0)*IF(($M$23:$M$190)="L",1,0)*IF(ISBLANK($R$1),1,IF($J$23:$J$190=$R$1,1,0)))</f>
        <v>#N/A</v>
      </c>
      <c r="AY5" s="638"/>
      <c r="AZ5" s="638"/>
      <c r="BA5" s="638"/>
      <c r="BB5" s="638"/>
      <c r="BC5" s="638" t="e">
        <f t="array" ref="BC5">SUM(IF(ISTEXT(BC$69:BC$190),1,0)*IF(($M$23:$M$190)="L",1,0)*IF(ISBLANK($R$1),1,IF($J$23:$J$190=$R$1,1,0)))</f>
        <v>#N/A</v>
      </c>
      <c r="BD5" s="638" t="e">
        <f t="array" ref="BD5">SUM(IF(ISTEXT(BD$69:BD$190),1,0)*IF(($M$23:$M$190)="L",1,0)*IF(ISBLANK($R$1),1,IF($J$23:$J$190=$R$1,1,0)))</f>
        <v>#N/A</v>
      </c>
      <c r="BE5" s="638" t="e">
        <f t="array" ref="BE5">SUM(IF(ISTEXT(BE$69:BE$190),1,0)*IF(($M$23:$M$190)="L",1,0)*IF(ISBLANK($R$1),1,IF($J$23:$J$190=$R$1,1,0)))</f>
        <v>#N/A</v>
      </c>
      <c r="BF5" s="638" t="e">
        <f t="array" ref="BF5">SUM(IF(ISTEXT(BF$69:BF$190),1,0)*IF(($M$23:$M$190)="L",1,0)*IF(ISBLANK($R$1),1,IF($J$23:$J$190=$R$1,1,0)))</f>
        <v>#N/A</v>
      </c>
      <c r="BG5" s="638" t="e">
        <f t="array" ref="BG5">SUM(IF(ISTEXT(BG$69:BG$190),1,0)*IF(($M$23:$M$190)="L",1,0)*IF(ISBLANK($R$1),1,IF($J$23:$J$190=$R$1,1,0)))</f>
        <v>#N/A</v>
      </c>
      <c r="BH5" s="638"/>
      <c r="BI5" s="638" t="e">
        <f t="array" ref="BI5">SUM(IF(ISTEXT(BI$69:BI$190),1,0)*IF(($M$23:$M$190)="L",1,0)*IF(ISBLANK($R$1),1,IF($J$23:$J$190=$R$1,1,0)))</f>
        <v>#N/A</v>
      </c>
      <c r="BJ5" s="638" t="e">
        <f t="array" ref="BJ5">SUM(IF(ISTEXT(BJ$69:BJ$190),1,0)*IF(($M$23:$M$190)="L",1,0)*IF(ISBLANK($R$1),1,IF($J$23:$J$190=$R$1,1,0)))</f>
        <v>#N/A</v>
      </c>
      <c r="BK5" s="638" t="e">
        <f t="array" ref="BK5">SUM(IF(ISTEXT(BK$69:BK$190),1,0)*IF(($M$23:$M$190)="L",1,0)*IF(ISBLANK($R$1),1,IF($J$23:$J$190=$R$1,1,0)))</f>
        <v>#N/A</v>
      </c>
      <c r="BL5" s="638" t="e">
        <f t="array" ref="BL5">SUM(IF(ISTEXT(BL$69:BL$190),1,0)*IF(($M$23:$M$190)="L",1,0)*IF(ISBLANK($R$1),1,IF($J$23:$J$190=$R$1,1,0)))</f>
        <v>#N/A</v>
      </c>
      <c r="BM5" s="638"/>
      <c r="BN5" s="638"/>
      <c r="BO5" s="638"/>
      <c r="BP5" s="638" t="e">
        <f t="array" ref="BP5">SUM(IF(ISTEXT(BP$69:BP$190),1,0)*IF(($M$23:$M$190)="L",1,0)*IF(ISBLANK($R$1),1,IF($J$23:$J$190=$R$1,1,0)))</f>
        <v>#N/A</v>
      </c>
      <c r="BQ5" s="638"/>
      <c r="BR5" s="638"/>
      <c r="BS5" s="638"/>
      <c r="BT5" s="638"/>
      <c r="BU5" s="638"/>
      <c r="BV5" s="638"/>
      <c r="BW5" s="638"/>
      <c r="BY5" s="638"/>
      <c r="BZ5" s="638"/>
      <c r="CA5" s="638" t="e">
        <f t="array" ref="CA5">SUM(IF(ISTEXT(CA$69:CA$190),1,0)*IF(($M$23:$M$190)="L",1,0)*IF(ISBLANK($R$1),1,IF($J$23:$J$190=$R$1,1,0)))</f>
        <v>#N/A</v>
      </c>
      <c r="CB5" s="638" t="e">
        <f t="array" ref="CB5">SUM(IF(ISTEXT(CB$69:CB$190),1,0)*IF(($M$23:$M$190)="L",1,0)*IF(ISBLANK($R$1),1,IF($J$23:$J$190=$R$1,1,0)))</f>
        <v>#N/A</v>
      </c>
      <c r="CC5" s="638" t="e">
        <f t="array" ref="CC5">SUM(IF(ISTEXT(CC$69:CC$190),1,0)*IF(($M$23:$M$190)="L",1,0)*IF(ISBLANK($R$1),1,IF($J$23:$J$190=$R$1,1,0)))</f>
        <v>#N/A</v>
      </c>
      <c r="CD5" s="638"/>
    </row>
    <row r="6" spans="1:82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31</v>
      </c>
      <c r="AM6" s="638" t="e">
        <f>AM$3*3+AM$4</f>
        <v>#N/A</v>
      </c>
      <c r="AN6" s="638"/>
      <c r="AO6" s="638"/>
      <c r="AP6" s="638" t="e">
        <f>AP$3*3+AP$4</f>
        <v>#N/A</v>
      </c>
      <c r="AQ6" s="638" t="e">
        <f>AQ$3*3+AQ$4</f>
        <v>#N/A</v>
      </c>
      <c r="AR6" s="638" t="e">
        <f>AR$3*3+AR$4</f>
        <v>#N/A</v>
      </c>
      <c r="AS6" s="638"/>
      <c r="AT6" s="638"/>
      <c r="AU6" s="638" t="e">
        <f>AU$3*3+AU$4</f>
        <v>#N/A</v>
      </c>
      <c r="AV6" s="638"/>
      <c r="AW6" s="638"/>
      <c r="AX6" s="638" t="e">
        <f>AX$3*3+AX$4</f>
        <v>#N/A</v>
      </c>
      <c r="AY6" s="638"/>
      <c r="AZ6" s="638"/>
      <c r="BA6" s="638"/>
      <c r="BB6" s="638"/>
      <c r="BC6" s="638" t="e">
        <f>BC$3*3+BC$4</f>
        <v>#N/A</v>
      </c>
      <c r="BD6" s="638" t="e">
        <f>BD$3*3+BD$4</f>
        <v>#N/A</v>
      </c>
      <c r="BE6" s="638" t="e">
        <f>BE$3*3+BE$4</f>
        <v>#N/A</v>
      </c>
      <c r="BF6" s="638" t="e">
        <f>BF$3*3+BF$4</f>
        <v>#N/A</v>
      </c>
      <c r="BG6" s="638" t="e">
        <f t="shared" ref="BG6:BL6" si="0">BG$3*3+BG$4</f>
        <v>#N/A</v>
      </c>
      <c r="BH6" s="638"/>
      <c r="BI6" s="638" t="e">
        <f t="shared" si="0"/>
        <v>#N/A</v>
      </c>
      <c r="BJ6" s="638" t="e">
        <f t="shared" si="0"/>
        <v>#N/A</v>
      </c>
      <c r="BK6" s="638" t="e">
        <f t="shared" si="0"/>
        <v>#N/A</v>
      </c>
      <c r="BL6" s="638" t="e">
        <f t="shared" si="0"/>
        <v>#N/A</v>
      </c>
      <c r="BM6" s="638"/>
      <c r="BN6" s="638"/>
      <c r="BO6" s="638"/>
      <c r="BP6" s="638" t="e">
        <f>BP$3*3+BP$4</f>
        <v>#N/A</v>
      </c>
      <c r="BQ6" s="638"/>
      <c r="BR6" s="638"/>
      <c r="BS6" s="638"/>
      <c r="BT6" s="638"/>
      <c r="BU6" s="638"/>
      <c r="BV6" s="638"/>
      <c r="BW6" s="638"/>
      <c r="BY6" s="638"/>
      <c r="BZ6" s="638"/>
      <c r="CA6" s="638" t="e">
        <f>CA$3*3+CA$4</f>
        <v>#N/A</v>
      </c>
      <c r="CB6" s="638" t="e">
        <f>CB$3*3+CB$4</f>
        <v>#N/A</v>
      </c>
      <c r="CC6" s="638" t="e">
        <f>CC$3*3+CC$4</f>
        <v>#N/A</v>
      </c>
      <c r="CD6" s="638"/>
    </row>
    <row r="7" spans="1:82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0.73809523809523814</v>
      </c>
      <c r="AM7" s="638" t="e">
        <f>AM6/AM2</f>
        <v>#N/A</v>
      </c>
      <c r="AN7" s="638"/>
      <c r="AO7" s="638"/>
      <c r="AP7" s="638" t="e">
        <f>AP6/AP2</f>
        <v>#N/A</v>
      </c>
      <c r="AQ7" s="638" t="e">
        <f>AQ6/AQ2</f>
        <v>#N/A</v>
      </c>
      <c r="AR7" s="638" t="e">
        <f>AR6/AR2</f>
        <v>#N/A</v>
      </c>
      <c r="AS7" s="638"/>
      <c r="AT7" s="638"/>
      <c r="AU7" s="638" t="e">
        <f>AU6/AU2</f>
        <v>#N/A</v>
      </c>
      <c r="AV7" s="638"/>
      <c r="AW7" s="638"/>
      <c r="AX7" s="638" t="e">
        <f>AX6/AX2</f>
        <v>#N/A</v>
      </c>
      <c r="AY7" s="638"/>
      <c r="AZ7" s="638"/>
      <c r="BA7" s="638"/>
      <c r="BB7" s="638"/>
      <c r="BC7" s="638" t="e">
        <f>BC6/BC2</f>
        <v>#N/A</v>
      </c>
      <c r="BD7" s="638" t="e">
        <f>BD6/BD2</f>
        <v>#N/A</v>
      </c>
      <c r="BE7" s="638" t="e">
        <f>BE6/BE2</f>
        <v>#N/A</v>
      </c>
      <c r="BF7" s="638" t="e">
        <f>BF6/BF2</f>
        <v>#N/A</v>
      </c>
      <c r="BG7" s="638" t="e">
        <f t="shared" ref="BG7:BL7" si="1">BG6/BG2</f>
        <v>#N/A</v>
      </c>
      <c r="BH7" s="638"/>
      <c r="BI7" s="638" t="e">
        <f t="shared" si="1"/>
        <v>#N/A</v>
      </c>
      <c r="BJ7" s="638" t="e">
        <f t="shared" si="1"/>
        <v>#N/A</v>
      </c>
      <c r="BK7" s="638" t="e">
        <f t="shared" si="1"/>
        <v>#N/A</v>
      </c>
      <c r="BL7" s="638" t="e">
        <f t="shared" si="1"/>
        <v>#N/A</v>
      </c>
      <c r="BM7" s="638"/>
      <c r="BN7" s="638"/>
      <c r="BO7" s="638"/>
      <c r="BP7" s="638" t="e">
        <f>BP6/BP2</f>
        <v>#N/A</v>
      </c>
      <c r="BQ7" s="638"/>
      <c r="BR7" s="638"/>
      <c r="BS7" s="638"/>
      <c r="BT7" s="638"/>
      <c r="BU7" s="638"/>
      <c r="BV7" s="638"/>
      <c r="BW7" s="638"/>
      <c r="BY7" s="638"/>
      <c r="BZ7" s="638"/>
      <c r="CA7" s="638" t="e">
        <f>CA6/CA2</f>
        <v>#N/A</v>
      </c>
      <c r="CB7" s="638" t="e">
        <f>CB6/CB2</f>
        <v>#N/A</v>
      </c>
      <c r="CC7" s="638" t="e">
        <f>CC6/CC2</f>
        <v>#N/A</v>
      </c>
      <c r="CD7" s="638"/>
    </row>
    <row r="8" spans="1:82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SUM(IF(($R$23:$R$190)="",0,$R$23:$R$190)*IF(ISBLANK($R$1),1,IF($J$23:$J$190=$R$1,1,0)))</f>
        <v>-4.5</v>
      </c>
      <c r="AM8" s="638" t="e">
        <f t="array" ref="AM8">SUM(IF(ISTEXT(AM$69:AM$190),1,0)*IF(($R$23:$R$190)="",0,$R$23:$R$190)*IF(ISBLANK($R$1),1,IF($J$23:$J$190=$R$1,1,0)))</f>
        <v>#N/A</v>
      </c>
      <c r="AN8" s="638"/>
      <c r="AO8" s="638"/>
      <c r="AP8" s="638" t="e">
        <f t="array" ref="AP8">SUM(IF(ISTEXT(AP$69:AP$190),1,0)*IF(($R$23:$R$190)="",0,$R$23:$R$190)*IF(ISBLANK($R$1),1,IF($J$23:$J$190=$R$1,1,0)))</f>
        <v>#N/A</v>
      </c>
      <c r="AQ8" s="638" t="e">
        <f t="array" ref="AQ8">SUM(IF(ISTEXT(AQ$69:AQ$190),1,0)*IF(($R$23:$R$190)="",0,$R$23:$R$190)*IF(ISBLANK($R$1),1,IF($J$23:$J$190=$R$1,1,0)))</f>
        <v>#N/A</v>
      </c>
      <c r="AR8" s="638" t="e">
        <f t="array" ref="AR8">SUM(IF(ISTEXT(AR$69:AR$190),1,0)*IF(($R$23:$R$190)="",0,$R$23:$R$190)*IF(ISBLANK($R$1),1,IF($J$23:$J$190=$R$1,1,0)))</f>
        <v>#N/A</v>
      </c>
      <c r="AS8" s="638"/>
      <c r="AT8" s="638"/>
      <c r="AU8" s="638" t="e">
        <f t="array" ref="AU8">SUM(IF(ISTEXT(AU$69:AU$190),1,0)*IF(($R$23:$R$190)="",0,$R$23:$R$190)*IF(ISBLANK($R$1),1,IF($J$23:$J$190=$R$1,1,0)))</f>
        <v>#N/A</v>
      </c>
      <c r="AV8" s="638"/>
      <c r="AW8" s="638"/>
      <c r="AX8" s="638" t="e">
        <f t="array" ref="AX8">SUM(IF(ISTEXT(AX$69:AX$190),1,0)*IF(($R$23:$R$190)="",0,$R$23:$R$190)*IF(ISBLANK($R$1),1,IF($J$23:$J$190=$R$1,1,0)))</f>
        <v>#N/A</v>
      </c>
      <c r="AY8" s="638"/>
      <c r="AZ8" s="638"/>
      <c r="BA8" s="638"/>
      <c r="BB8" s="638"/>
      <c r="BC8" s="638" t="e">
        <f t="array" ref="BC8">SUM(IF(ISTEXT(BC$69:BC$190),1,0)*IF(($R$23:$R$190)="",0,$R$23:$R$190)*IF(ISBLANK($R$1),1,IF($J$23:$J$190=$R$1,1,0)))</f>
        <v>#N/A</v>
      </c>
      <c r="BD8" s="638" t="e">
        <f t="array" ref="BD8">SUM(IF(ISTEXT(BD$69:BD$190),1,0)*IF(($R$23:$R$190)="",0,$R$23:$R$190)*IF(ISBLANK($R$1),1,IF($J$23:$J$190=$R$1,1,0)))</f>
        <v>#N/A</v>
      </c>
      <c r="BE8" s="638" t="e">
        <f t="array" ref="BE8">SUM(IF(ISTEXT(BE$69:BE$190),1,0)*IF(($R$23:$R$190)="",0,$R$23:$R$190)*IF(ISBLANK($R$1),1,IF($J$23:$J$190=$R$1,1,0)))</f>
        <v>#N/A</v>
      </c>
      <c r="BF8" s="638" t="e">
        <f t="array" ref="BF8">SUM(IF(ISTEXT(BF$69:BF$190),1,0)*IF(($R$23:$R$190)="",0,$R$23:$R$190)*IF(ISBLANK($R$1),1,IF($J$23:$J$190=$R$1,1,0)))</f>
        <v>#N/A</v>
      </c>
      <c r="BG8" s="638" t="e">
        <f t="array" ref="BG8">SUM(IF(ISTEXT(BG$69:BG$190),1,0)*IF(($R$23:$R$190)="",0,$R$23:$R$190)*IF(ISBLANK($R$1),1,IF($J$23:$J$190=$R$1,1,0)))</f>
        <v>#N/A</v>
      </c>
      <c r="BH8" s="638"/>
      <c r="BI8" s="638" t="e">
        <f t="array" ref="BI8">SUM(IF(ISTEXT(BI$69:BI$190),1,0)*IF(($R$23:$R$190)="",0,$R$23:$R$190)*IF(ISBLANK($R$1),1,IF($J$23:$J$190=$R$1,1,0)))</f>
        <v>#N/A</v>
      </c>
      <c r="BJ8" s="638" t="e">
        <f t="array" ref="BJ8">SUM(IF(ISTEXT(BJ$69:BJ$190),1,0)*IF(($R$23:$R$190)="",0,$R$23:$R$190)*IF(ISBLANK($R$1),1,IF($J$23:$J$190=$R$1,1,0)))</f>
        <v>#N/A</v>
      </c>
      <c r="BK8" s="638" t="e">
        <f t="array" ref="BK8">SUM(IF(ISTEXT(BK$69:BK$190),1,0)*IF(($R$23:$R$190)="",0,$R$23:$R$190)*IF(ISBLANK($R$1),1,IF($J$23:$J$190=$R$1,1,0)))</f>
        <v>#N/A</v>
      </c>
      <c r="BL8" s="638" t="e">
        <f t="array" ref="BL8">SUM(IF(ISTEXT(BL$69:BL$190),1,0)*IF(($R$23:$R$190)="",0,$R$23:$R$190)*IF(ISBLANK($R$1),1,IF($J$23:$J$190=$R$1,1,0)))</f>
        <v>#N/A</v>
      </c>
      <c r="BM8" s="638"/>
      <c r="BN8" s="638"/>
      <c r="BO8" s="638"/>
      <c r="BP8" s="638" t="e">
        <f t="array" ref="BP8">SUM(IF(ISTEXT(BP$69:BP$190),1,0)*IF(($R$23:$R$190)="",0,$R$23:$R$190)*IF(ISBLANK($R$1),1,IF($J$23:$J$190=$R$1,1,0)))</f>
        <v>#N/A</v>
      </c>
      <c r="BQ8" s="638"/>
      <c r="BR8" s="638"/>
      <c r="BS8" s="638"/>
      <c r="BT8" s="638"/>
      <c r="BU8" s="638"/>
      <c r="BV8" s="638"/>
      <c r="BW8" s="638"/>
      <c r="BY8" s="638"/>
      <c r="BZ8" s="638"/>
      <c r="CA8" s="638" t="e">
        <f t="array" ref="CA8">SUM(IF(ISTEXT(CA$69:CA$190),1,0)*IF(($R$23:$R$190)="",0,$R$23:$R$190)*IF(ISBLANK($R$1),1,IF($J$23:$J$190=$R$1,1,0)))</f>
        <v>#N/A</v>
      </c>
      <c r="CB8" s="638" t="e">
        <f t="array" ref="CB8">SUM(IF(ISTEXT(CB$69:CB$190),1,0)*IF(($R$23:$R$190)="",0,$R$23:$R$190)*IF(ISBLANK($R$1),1,IF($J$23:$J$190=$R$1,1,0)))</f>
        <v>#N/A</v>
      </c>
      <c r="CC8" s="638" t="e">
        <f t="array" ref="CC8">SUM(IF(ISTEXT(CC$69:CC$190),1,0)*IF(($R$23:$R$190)="",0,$R$23:$R$190)*IF(ISBLANK($R$1),1,IF($J$23:$J$190=$R$1,1,0)))</f>
        <v>#N/A</v>
      </c>
      <c r="CD8" s="638"/>
    </row>
    <row r="9" spans="1:82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-0.10714285714285714</v>
      </c>
      <c r="AM9" s="638" t="e">
        <f>AM8/AM2</f>
        <v>#N/A</v>
      </c>
      <c r="AN9" s="638"/>
      <c r="AO9" s="638"/>
      <c r="AP9" s="638" t="e">
        <f>AP8/AP2</f>
        <v>#N/A</v>
      </c>
      <c r="AQ9" s="638" t="e">
        <f>AQ8/AQ2</f>
        <v>#N/A</v>
      </c>
      <c r="AR9" s="638" t="e">
        <f>AR8/AR2</f>
        <v>#N/A</v>
      </c>
      <c r="AS9" s="638"/>
      <c r="AT9" s="638"/>
      <c r="AU9" s="638" t="e">
        <f>AU8/AU2</f>
        <v>#N/A</v>
      </c>
      <c r="AV9" s="638"/>
      <c r="AW9" s="638"/>
      <c r="AX9" s="638" t="e">
        <f>AX8/AX2</f>
        <v>#N/A</v>
      </c>
      <c r="AY9" s="638"/>
      <c r="AZ9" s="638"/>
      <c r="BA9" s="638"/>
      <c r="BB9" s="638"/>
      <c r="BC9" s="638" t="e">
        <f>BC8/BC2</f>
        <v>#N/A</v>
      </c>
      <c r="BD9" s="638" t="e">
        <f>BD8/BD2</f>
        <v>#N/A</v>
      </c>
      <c r="BE9" s="638" t="e">
        <f>BE8/BE2</f>
        <v>#N/A</v>
      </c>
      <c r="BF9" s="638" t="e">
        <f>BF8/BF2</f>
        <v>#N/A</v>
      </c>
      <c r="BG9" s="638" t="e">
        <f t="shared" ref="BG9:BL9" si="2">BG8/BG2</f>
        <v>#N/A</v>
      </c>
      <c r="BH9" s="638"/>
      <c r="BI9" s="638" t="e">
        <f t="shared" si="2"/>
        <v>#N/A</v>
      </c>
      <c r="BJ9" s="638" t="e">
        <f t="shared" si="2"/>
        <v>#N/A</v>
      </c>
      <c r="BK9" s="638" t="e">
        <f t="shared" si="2"/>
        <v>#N/A</v>
      </c>
      <c r="BL9" s="638" t="e">
        <f t="shared" si="2"/>
        <v>#N/A</v>
      </c>
      <c r="BM9" s="638"/>
      <c r="BN9" s="638"/>
      <c r="BO9" s="638"/>
      <c r="BP9" s="638" t="e">
        <f>BP8/BP2</f>
        <v>#N/A</v>
      </c>
      <c r="BQ9" s="638"/>
      <c r="BR9" s="638"/>
      <c r="BS9" s="638"/>
      <c r="BT9" s="638"/>
      <c r="BU9" s="638"/>
      <c r="BV9" s="638"/>
      <c r="BW9" s="638"/>
      <c r="BY9" s="638"/>
      <c r="BZ9" s="638"/>
      <c r="CA9" s="638" t="e">
        <f>CA8/CA2</f>
        <v>#N/A</v>
      </c>
      <c r="CB9" s="638" t="e">
        <f>CB8/CB2</f>
        <v>#N/A</v>
      </c>
      <c r="CC9" s="638" t="e">
        <f>CC8/CC2</f>
        <v>#N/A</v>
      </c>
      <c r="CD9" s="638"/>
    </row>
    <row r="10" spans="1:82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SUM(IF(ISBLANK($R$1),$K$23:$K$161,IF($J$23:$J$190=$R$1,$K$23:$K$161,0)))</f>
        <v>33</v>
      </c>
      <c r="AM10" s="638">
        <f t="array" ref="AM10">SUM(IF(ISBLANK(AM$69:AM$190),0,IF(ISNUMBER(VALUE(RIGHT(AM$69:AM$190,1))),RIGHT(AM$69:AM$190,1),0)*IF(ISBLANK($R$1),1,IF($J$23:$J$190=$R$1,1,0))))</f>
        <v>0</v>
      </c>
      <c r="AN10" s="638"/>
      <c r="AO10" s="638"/>
      <c r="AP10" s="638">
        <f t="array" ref="AP10">SUM(IF(ISBLANK(AP$69:AP$190),0,IF(ISNUMBER(VALUE(RIGHT(AP$69:AP$190,1))),RIGHT(AP$69:AP$190,1),0)*IF(ISBLANK($R$1),1,IF($J$23:$J$190=$R$1,1,0))))</f>
        <v>0</v>
      </c>
      <c r="AQ10" s="638">
        <f t="array" ref="AQ10">SUM(IF(ISBLANK(AQ$69:AQ$190),0,IF(ISNUMBER(VALUE(RIGHT(AQ$69:AQ$190,1))),RIGHT(AQ$69:AQ$190,1),0)*IF(ISBLANK($R$1),1,IF($J$23:$J$190=$R$1,1,0))))</f>
        <v>0</v>
      </c>
      <c r="AR10" s="638">
        <f t="array" ref="AR10">SUM(IF(ISBLANK(AR$69:AR$190),0,IF(ISNUMBER(VALUE(RIGHT(AR$69:AR$190,1))),RIGHT(AR$69:AR$190,1),0)*IF(ISBLANK($R$1),1,IF($J$23:$J$190=$R$1,1,0))))</f>
        <v>0</v>
      </c>
      <c r="AS10" s="638"/>
      <c r="AT10" s="638"/>
      <c r="AU10" s="638">
        <f t="array" ref="AU10">SUM(IF(ISBLANK(AU$69:AU$190),0,IF(ISNUMBER(VALUE(RIGHT(AU$69:AU$190,1))),RIGHT(AU$69:AU$190,1),0)*IF(ISBLANK($R$1),1,IF($J$23:$J$190=$R$1,1,0))))</f>
        <v>0</v>
      </c>
      <c r="AV10" s="638"/>
      <c r="AW10" s="638"/>
      <c r="AX10" s="638">
        <f t="array" ref="AX10">SUM(IF(ISBLANK(AX$69:AX$190),0,IF(ISNUMBER(VALUE(RIGHT(AX$69:AX$190,1))),RIGHT(AX$69:AX$190,1),0)*IF(ISBLANK($R$1),1,IF($J$23:$J$190=$R$1,1,0))))</f>
        <v>0</v>
      </c>
      <c r="AY10" s="638"/>
      <c r="AZ10" s="638"/>
      <c r="BA10" s="638"/>
      <c r="BB10" s="638"/>
      <c r="BC10" s="638">
        <f t="array" ref="BC10">SUM(IF(ISBLANK(BC$69:BC$190),0,IF(ISNUMBER(VALUE(RIGHT(BC$69:BC$190,1))),RIGHT(BC$69:BC$190,1),0)*IF(ISBLANK($R$1),1,IF($J$23:$J$190=$R$1,1,0))))</f>
        <v>0</v>
      </c>
      <c r="BD10" s="638">
        <f t="array" ref="BD10">SUM(IF(ISBLANK(BD$69:BD$190),0,IF(ISNUMBER(VALUE(RIGHT(BD$69:BD$190,1))),RIGHT(BD$69:BD$190,1),0)*IF(ISBLANK($R$1),1,IF($J$23:$J$190=$R$1,1,0))))</f>
        <v>0</v>
      </c>
      <c r="BE10" s="638">
        <f t="array" ref="BE10">SUM(IF(ISBLANK(BE$69:BE$190),0,IF(ISNUMBER(VALUE(RIGHT(BE$69:BE$190,1))),RIGHT(BE$69:BE$190,1),0)*IF(ISBLANK($R$1),1,IF($J$23:$J$190=$R$1,1,0))))</f>
        <v>0</v>
      </c>
      <c r="BF10" s="638">
        <f t="array" ref="BF10">SUM(IF(ISBLANK(BF$69:BF$190),0,IF(ISNUMBER(VALUE(RIGHT(BF$69:BF$190,1))),RIGHT(BF$69:BF$190,1),0)*IF(ISBLANK($R$1),1,IF($J$23:$J$190=$R$1,1,0))))</f>
        <v>0</v>
      </c>
      <c r="BG10" s="638">
        <f t="array" ref="BG10">SUM(IF(ISBLANK(BG$69:BG$190),0,IF(ISNUMBER(VALUE(RIGHT(BG$69:BG$190,1))),RIGHT(BG$69:BG$190,1),0)*IF(ISBLANK($R$1),1,IF($J$23:$J$190=$R$1,1,0))))</f>
        <v>0</v>
      </c>
      <c r="BH10" s="638"/>
      <c r="BI10" s="638">
        <f t="array" ref="BI10">SUM(IF(ISBLANK(BI$69:BI$190),0,IF(ISNUMBER(VALUE(RIGHT(BI$69:BI$190,1))),RIGHT(BI$69:BI$190,1),0)*IF(ISBLANK($R$1),1,IF($J$23:$J$190=$R$1,1,0))))</f>
        <v>0</v>
      </c>
      <c r="BJ10" s="638">
        <f t="array" ref="BJ10">SUM(IF(ISBLANK(BJ$69:BJ$190),0,IF(ISNUMBER(VALUE(RIGHT(BJ$69:BJ$190,1))),RIGHT(BJ$69:BJ$190,1),0)*IF(ISBLANK($R$1),1,IF($J$23:$J$190=$R$1,1,0))))</f>
        <v>0</v>
      </c>
      <c r="BK10" s="638">
        <f t="array" ref="BK10">SUM(IF(ISBLANK(BK$69:BK$190),0,IF(ISNUMBER(VALUE(RIGHT(BK$69:BK$190,1))),RIGHT(BK$69:BK$190,1),0)*IF(ISBLANK($R$1),1,IF($J$23:$J$190=$R$1,1,0))))</f>
        <v>0</v>
      </c>
      <c r="BL10" s="638">
        <f t="array" ref="BL10">SUM(IF(ISBLANK(BL$69:BL$190),0,IF(ISNUMBER(VALUE(RIGHT(BL$69:BL$190,1))),RIGHT(BL$69:BL$190,1),0)*IF(ISBLANK($R$1),1,IF($J$23:$J$190=$R$1,1,0))))</f>
        <v>0</v>
      </c>
      <c r="BM10" s="638"/>
      <c r="BN10" s="638"/>
      <c r="BO10" s="638"/>
      <c r="BP10" s="638">
        <f t="array" ref="BP10">SUM(IF(ISBLANK(BP$69:BP$190),0,IF(ISNUMBER(VALUE(RIGHT(BP$69:BP$190,1))),RIGHT(BP$69:BP$190,1),0)*IF(ISBLANK($R$1),1,IF($J$23:$J$190=$R$1,1,0))))</f>
        <v>0</v>
      </c>
      <c r="BQ10" s="638"/>
      <c r="BR10" s="638"/>
      <c r="BS10" s="638"/>
      <c r="BT10" s="638"/>
      <c r="BU10" s="638"/>
      <c r="BV10" s="638"/>
      <c r="BW10" s="638"/>
      <c r="BY10" s="638"/>
      <c r="BZ10" s="638"/>
      <c r="CA10" s="638">
        <f t="array" ref="CA10">SUM(IF(ISBLANK(CA$69:CA$190),0,IF(ISNUMBER(VALUE(RIGHT(CA$69:CA$190,1))),RIGHT(CA$69:CA$190,1),0)*IF(ISBLANK($R$1),1,IF($J$23:$J$190=$R$1,1,0))))</f>
        <v>0</v>
      </c>
      <c r="CB10" s="638">
        <f t="array" ref="CB10">SUM(IF(ISBLANK(CB$69:CB$190),0,IF(ISNUMBER(VALUE(RIGHT(CB$69:CB$190,1))),RIGHT(CB$69:CB$190,1),0)*IF(ISBLANK($R$1),1,IF($J$23:$J$190=$R$1,1,0))))</f>
        <v>0</v>
      </c>
      <c r="CC10" s="638">
        <f t="array" ref="CC10">SUM(IF(ISBLANK(CC$69:CC$190),0,IF(ISNUMBER(VALUE(RIGHT(CC$69:CC$190,1))),RIGHT(CC$69:CC$190,1),0)*IF(ISBLANK($R$1),1,IF($J$23:$J$190=$R$1,1,0))))</f>
        <v>0</v>
      </c>
      <c r="CD10" s="638"/>
    </row>
    <row r="11" spans="1:82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0.7857142857142857</v>
      </c>
      <c r="AM11" s="638" t="e">
        <f>AM10/AM2</f>
        <v>#DIV/0!</v>
      </c>
      <c r="AN11" s="638"/>
      <c r="AO11" s="638"/>
      <c r="AP11" s="638" t="e">
        <f>AP10/AP2</f>
        <v>#DIV/0!</v>
      </c>
      <c r="AQ11" s="638" t="e">
        <f>AQ10/AQ2</f>
        <v>#DIV/0!</v>
      </c>
      <c r="AR11" s="638" t="e">
        <f>AR10/AR2</f>
        <v>#DIV/0!</v>
      </c>
      <c r="AS11" s="638"/>
      <c r="AT11" s="638"/>
      <c r="AU11" s="638" t="e">
        <f>AU10/AU2</f>
        <v>#DIV/0!</v>
      </c>
      <c r="AV11" s="638"/>
      <c r="AW11" s="638"/>
      <c r="AX11" s="638" t="e">
        <f>AX10/AX2</f>
        <v>#DIV/0!</v>
      </c>
      <c r="AY11" s="638"/>
      <c r="AZ11" s="638"/>
      <c r="BA11" s="638"/>
      <c r="BB11" s="638"/>
      <c r="BC11" s="638" t="e">
        <f>BC10/BC2</f>
        <v>#DIV/0!</v>
      </c>
      <c r="BD11" s="638" t="e">
        <f>BD10/BD2</f>
        <v>#DIV/0!</v>
      </c>
      <c r="BE11" s="638" t="e">
        <f>BE10/BE2</f>
        <v>#DIV/0!</v>
      </c>
      <c r="BF11" s="638" t="e">
        <f>BF10/BF2</f>
        <v>#DIV/0!</v>
      </c>
      <c r="BG11" s="638" t="e">
        <f t="shared" ref="BG11:BL11" si="3">BG10/BG2</f>
        <v>#DIV/0!</v>
      </c>
      <c r="BH11" s="638"/>
      <c r="BI11" s="638" t="e">
        <f t="shared" si="3"/>
        <v>#DIV/0!</v>
      </c>
      <c r="BJ11" s="638" t="e">
        <f t="shared" si="3"/>
        <v>#DIV/0!</v>
      </c>
      <c r="BK11" s="638" t="e">
        <f t="shared" si="3"/>
        <v>#DIV/0!</v>
      </c>
      <c r="BL11" s="638" t="e">
        <f t="shared" si="3"/>
        <v>#DIV/0!</v>
      </c>
      <c r="BM11" s="638"/>
      <c r="BN11" s="638"/>
      <c r="BO11" s="638"/>
      <c r="BP11" s="638" t="e">
        <f>BP10/BP2</f>
        <v>#DIV/0!</v>
      </c>
      <c r="BQ11" s="638"/>
      <c r="BR11" s="638"/>
      <c r="BS11" s="638"/>
      <c r="BT11" s="638"/>
      <c r="BU11" s="638"/>
      <c r="BV11" s="638"/>
      <c r="BW11" s="638"/>
      <c r="BY11" s="638"/>
      <c r="BZ11" s="638"/>
      <c r="CA11" s="638" t="e">
        <f>CA10/CA2</f>
        <v>#DIV/0!</v>
      </c>
      <c r="CB11" s="638" t="e">
        <f>CB10/CB2</f>
        <v>#DIV/0!</v>
      </c>
      <c r="CC11" s="638" t="e">
        <f>CC10/CC2</f>
        <v>#DIV/0!</v>
      </c>
      <c r="CD11" s="638"/>
    </row>
    <row r="12" spans="1:82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SUM(IF(ISBLANK($R$1),$L$23:$L$161,IF($J$23:$J$190=$R$1,$L$23:$L$161,0)))</f>
        <v>73</v>
      </c>
      <c r="AM12" s="638" t="e">
        <f t="array" ref="AM12">SUM(IF(ISBLANK(AM$69:AM$190),0,$L23:$L161)*IF(ISBLANK($R$1),1,IF($J$23:$J$190=$R$1,1,0)))</f>
        <v>#N/A</v>
      </c>
      <c r="AN12" s="638"/>
      <c r="AO12" s="638"/>
      <c r="AP12" s="638" t="e">
        <f t="array" ref="AP12">SUM(IF(ISBLANK(AP$69:AP$190),0,$L23:$L161)*IF(ISBLANK($R$1),1,IF($J$23:$J$190=$R$1,1,0)))</f>
        <v>#N/A</v>
      </c>
      <c r="AQ12" s="638" t="e">
        <f t="array" ref="AQ12">SUM(IF(ISBLANK(AQ$69:AQ$190),0,$L23:$L161)*IF(ISBLANK($R$1),1,IF($J$23:$J$190=$R$1,1,0)))</f>
        <v>#N/A</v>
      </c>
      <c r="AR12" s="638" t="e">
        <f t="array" ref="AR12">SUM(IF(ISBLANK(AR$69:AR$190),0,$L23:$L161)*IF(ISBLANK($R$1),1,IF($J$23:$J$190=$R$1,1,0)))</f>
        <v>#N/A</v>
      </c>
      <c r="AS12" s="638"/>
      <c r="AT12" s="638"/>
      <c r="AU12" s="638" t="e">
        <f t="array" ref="AU12">SUM(IF(ISBLANK(AU$69:AU$190),0,$L23:$L161)*IF(ISBLANK($R$1),1,IF($J$23:$J$190=$R$1,1,0)))</f>
        <v>#N/A</v>
      </c>
      <c r="AV12" s="638"/>
      <c r="AW12" s="638"/>
      <c r="AX12" s="638" t="e">
        <f t="array" ref="AX12">SUM(IF(ISBLANK(AX$69:AX$190),0,$L23:$L161)*IF(ISBLANK($R$1),1,IF($J$23:$J$190=$R$1,1,0)))</f>
        <v>#N/A</v>
      </c>
      <c r="AY12" s="638"/>
      <c r="AZ12" s="638"/>
      <c r="BA12" s="638"/>
      <c r="BB12" s="638"/>
      <c r="BC12" s="638" t="e">
        <f t="array" ref="BC12">SUM(IF(ISBLANK(BC$69:BC$190),0,$L23:$L161)*IF(ISBLANK($R$1),1,IF($J$23:$J$190=$R$1,1,0)))</f>
        <v>#N/A</v>
      </c>
      <c r="BD12" s="638" t="e">
        <f t="array" ref="BD12">SUM(IF(ISBLANK(BD$69:BD$190),0,$L23:$L161)*IF(ISBLANK($R$1),1,IF($J$23:$J$190=$R$1,1,0)))</f>
        <v>#N/A</v>
      </c>
      <c r="BE12" s="638" t="e">
        <f t="array" ref="BE12">SUM(IF(ISBLANK(BE$69:BE$190),0,$L23:$L161)*IF(ISBLANK($R$1),1,IF($J$23:$J$190=$R$1,1,0)))</f>
        <v>#N/A</v>
      </c>
      <c r="BF12" s="638" t="e">
        <f t="array" ref="BF12">SUM(IF(ISBLANK(BF$69:BF$190),0,$L23:$L161)*IF(ISBLANK($R$1),1,IF($J$23:$J$190=$R$1,1,0)))</f>
        <v>#N/A</v>
      </c>
      <c r="BG12" s="638" t="e">
        <f t="array" ref="BG12">SUM(IF(ISBLANK(BG$69:BG$190),0,$L23:$L161)*IF(ISBLANK($R$1),1,IF($J$23:$J$190=$R$1,1,0)))</f>
        <v>#N/A</v>
      </c>
      <c r="BH12" s="638"/>
      <c r="BI12" s="638" t="e">
        <f t="array" ref="BI12">SUM(IF(ISBLANK(BI$69:BI$190),0,$L23:$L161)*IF(ISBLANK($R$1),1,IF($J$23:$J$190=$R$1,1,0)))</f>
        <v>#N/A</v>
      </c>
      <c r="BJ12" s="638" t="e">
        <f t="array" ref="BJ12">SUM(IF(ISBLANK(BJ$69:BJ$190),0,$L23:$L161)*IF(ISBLANK($R$1),1,IF($J$23:$J$190=$R$1,1,0)))</f>
        <v>#N/A</v>
      </c>
      <c r="BK12" s="638" t="e">
        <f t="array" ref="BK12">SUM(IF(ISBLANK(BK$69:BK$190),0,$L23:$L161)*IF(ISBLANK($R$1),1,IF($J$23:$J$190=$R$1,1,0)))</f>
        <v>#N/A</v>
      </c>
      <c r="BL12" s="638" t="e">
        <f t="array" ref="BL12">SUM(IF(ISBLANK(BL$69:BL$190),0,$L23:$L161)*IF(ISBLANK($R$1),1,IF($J$23:$J$190=$R$1,1,0)))</f>
        <v>#N/A</v>
      </c>
      <c r="BM12" s="638"/>
      <c r="BN12" s="638"/>
      <c r="BO12" s="638"/>
      <c r="BP12" s="638" t="e">
        <f t="array" ref="BP12">SUM(IF(ISBLANK(BP$69:BP$190),0,$L23:$L161)*IF(ISBLANK($R$1),1,IF($J$23:$J$190=$R$1,1,0)))</f>
        <v>#N/A</v>
      </c>
      <c r="BQ12" s="638"/>
      <c r="BR12" s="638"/>
      <c r="BS12" s="638"/>
      <c r="BT12" s="638"/>
      <c r="BU12" s="638"/>
      <c r="BV12" s="638"/>
      <c r="BW12" s="638"/>
      <c r="BY12" s="638"/>
      <c r="BZ12" s="638"/>
      <c r="CA12" s="638" t="e">
        <f t="array" ref="CA12">SUM(IF(ISBLANK(CA$69:CA$190),0,$L23:$L161)*IF(ISBLANK($R$1),1,IF($J$23:$J$190=$R$1,1,0)))</f>
        <v>#N/A</v>
      </c>
      <c r="CB12" s="638" t="e">
        <f t="array" ref="CB12">SUM(IF(ISBLANK(CB$69:CB$190),0,$L23:$L161)*IF(ISBLANK($R$1),1,IF($J$23:$J$190=$R$1,1,0)))</f>
        <v>#N/A</v>
      </c>
      <c r="CC12" s="638" t="e">
        <f t="array" ref="CC12">SUM(IF(ISBLANK(CC$69:CC$190),0,$L23:$L161)*IF(ISBLANK($R$1),1,IF($J$23:$J$190=$R$1,1,0)))</f>
        <v>#N/A</v>
      </c>
      <c r="CD12" s="638"/>
    </row>
    <row r="13" spans="1:82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1.7380952380952381</v>
      </c>
      <c r="AM13" s="638" t="e">
        <f>AM12/AM2</f>
        <v>#N/A</v>
      </c>
      <c r="AN13" s="638"/>
      <c r="AO13" s="638"/>
      <c r="AP13" s="638" t="e">
        <f>AP12/AP2</f>
        <v>#N/A</v>
      </c>
      <c r="AQ13" s="638" t="e">
        <f>AQ12/AQ2</f>
        <v>#N/A</v>
      </c>
      <c r="AR13" s="638" t="e">
        <f>AR12/AR2</f>
        <v>#N/A</v>
      </c>
      <c r="AS13" s="638"/>
      <c r="AT13" s="638"/>
      <c r="AU13" s="638" t="e">
        <f>AU12/AU2</f>
        <v>#N/A</v>
      </c>
      <c r="AV13" s="638"/>
      <c r="AW13" s="638"/>
      <c r="AX13" s="638" t="e">
        <f>AX12/AX2</f>
        <v>#N/A</v>
      </c>
      <c r="AY13" s="638"/>
      <c r="AZ13" s="638"/>
      <c r="BA13" s="638"/>
      <c r="BB13" s="638"/>
      <c r="BC13" s="638" t="e">
        <f>BC12/BC2</f>
        <v>#N/A</v>
      </c>
      <c r="BD13" s="638" t="e">
        <f>BD12/BD2</f>
        <v>#N/A</v>
      </c>
      <c r="BE13" s="638" t="e">
        <f>BE12/BE2</f>
        <v>#N/A</v>
      </c>
      <c r="BF13" s="638" t="e">
        <f>BF12/BF2</f>
        <v>#N/A</v>
      </c>
      <c r="BG13" s="638" t="e">
        <f t="shared" ref="BG13:BL13" si="4">BG12/BG2</f>
        <v>#N/A</v>
      </c>
      <c r="BH13" s="638"/>
      <c r="BI13" s="638" t="e">
        <f t="shared" si="4"/>
        <v>#N/A</v>
      </c>
      <c r="BJ13" s="638" t="e">
        <f t="shared" si="4"/>
        <v>#N/A</v>
      </c>
      <c r="BK13" s="638" t="e">
        <f t="shared" si="4"/>
        <v>#N/A</v>
      </c>
      <c r="BL13" s="638" t="e">
        <f t="shared" si="4"/>
        <v>#N/A</v>
      </c>
      <c r="BM13" s="638"/>
      <c r="BN13" s="638"/>
      <c r="BO13" s="638"/>
      <c r="BP13" s="638" t="e">
        <f>BP12/BP2</f>
        <v>#N/A</v>
      </c>
      <c r="BQ13" s="638"/>
      <c r="BR13" s="638"/>
      <c r="BS13" s="638"/>
      <c r="BT13" s="638"/>
      <c r="BU13" s="638"/>
      <c r="BV13" s="638"/>
      <c r="BW13" s="638"/>
      <c r="BY13" s="638"/>
      <c r="BZ13" s="638"/>
      <c r="CA13" s="638" t="e">
        <f>CA12/CA2</f>
        <v>#N/A</v>
      </c>
      <c r="CB13" s="638" t="e">
        <f>CB12/CB2</f>
        <v>#N/A</v>
      </c>
      <c r="CC13" s="638" t="e">
        <f>CC12/CC2</f>
        <v>#N/A</v>
      </c>
      <c r="CD13" s="638"/>
    </row>
    <row r="14" spans="1:82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32">
        <f>AM15+AM16</f>
        <v>24</v>
      </c>
      <c r="AN14" s="632">
        <f t="shared" ref="AN14:BW14" si="5">AN15+AN16</f>
        <v>31</v>
      </c>
      <c r="AO14" s="632">
        <f>AO15+AO16</f>
        <v>9</v>
      </c>
      <c r="AP14" s="632">
        <f>AP15+AP16</f>
        <v>25</v>
      </c>
      <c r="AQ14" s="632">
        <f>AQ15+AQ16</f>
        <v>29</v>
      </c>
      <c r="AR14" s="632">
        <f>AR15+AR16</f>
        <v>24</v>
      </c>
      <c r="AS14" s="632">
        <f t="shared" si="5"/>
        <v>34</v>
      </c>
      <c r="AT14" s="632">
        <f>AT15+AT16</f>
        <v>15</v>
      </c>
      <c r="AU14" s="632">
        <f t="shared" si="5"/>
        <v>38</v>
      </c>
      <c r="AV14" s="632">
        <f>AV15+AV16</f>
        <v>10</v>
      </c>
      <c r="AW14" s="632">
        <f>AW15+AW16</f>
        <v>36</v>
      </c>
      <c r="AX14" s="632">
        <f t="shared" si="5"/>
        <v>26</v>
      </c>
      <c r="AY14" s="632">
        <f>AY15+AY16</f>
        <v>33</v>
      </c>
      <c r="AZ14" s="632">
        <f>AZ15+AZ16</f>
        <v>10</v>
      </c>
      <c r="BA14" s="632">
        <f>BA15+BA16</f>
        <v>0</v>
      </c>
      <c r="BB14" s="632">
        <f t="shared" si="5"/>
        <v>0</v>
      </c>
      <c r="BC14" s="632">
        <f t="shared" si="5"/>
        <v>15</v>
      </c>
      <c r="BD14" s="632">
        <f t="shared" si="5"/>
        <v>3</v>
      </c>
      <c r="BE14" s="632">
        <f t="shared" si="5"/>
        <v>0</v>
      </c>
      <c r="BF14" s="632">
        <f t="shared" si="5"/>
        <v>18</v>
      </c>
      <c r="BG14" s="632">
        <f t="shared" si="5"/>
        <v>0</v>
      </c>
      <c r="BH14" s="632">
        <f t="shared" si="5"/>
        <v>14</v>
      </c>
      <c r="BI14" s="632">
        <f t="shared" si="5"/>
        <v>11</v>
      </c>
      <c r="BJ14" s="632">
        <f t="shared" si="5"/>
        <v>5</v>
      </c>
      <c r="BK14" s="632">
        <f t="shared" si="5"/>
        <v>4</v>
      </c>
      <c r="BL14" s="632">
        <f t="shared" si="5"/>
        <v>12</v>
      </c>
      <c r="BM14" s="632">
        <f>BM15+BM16</f>
        <v>21</v>
      </c>
      <c r="BN14" s="632">
        <f t="shared" si="5"/>
        <v>13</v>
      </c>
      <c r="BO14" s="632">
        <f t="shared" si="5"/>
        <v>16</v>
      </c>
      <c r="BP14" s="632">
        <f>BP15+BP16</f>
        <v>15</v>
      </c>
      <c r="BQ14" s="632">
        <f t="shared" si="5"/>
        <v>10</v>
      </c>
      <c r="BR14" s="632">
        <f>BR15+BR16</f>
        <v>8</v>
      </c>
      <c r="BS14" s="632">
        <f t="shared" si="5"/>
        <v>13</v>
      </c>
      <c r="BT14" s="632">
        <f>BT15+BT16</f>
        <v>5</v>
      </c>
      <c r="BU14" s="632">
        <f t="shared" si="5"/>
        <v>13</v>
      </c>
      <c r="BV14" s="632">
        <f t="shared" si="5"/>
        <v>0</v>
      </c>
      <c r="BW14" s="632">
        <f t="shared" si="5"/>
        <v>1</v>
      </c>
      <c r="BY14" s="632">
        <f t="shared" ref="BY14:CD14" si="6">BY15+BY16</f>
        <v>8</v>
      </c>
      <c r="BZ14" s="632">
        <f t="shared" si="6"/>
        <v>24</v>
      </c>
      <c r="CA14" s="632">
        <f t="shared" si="6"/>
        <v>9</v>
      </c>
      <c r="CB14" s="632">
        <f t="shared" si="6"/>
        <v>3</v>
      </c>
      <c r="CC14" s="632">
        <f t="shared" si="6"/>
        <v>0</v>
      </c>
      <c r="CD14" s="632">
        <f t="shared" si="6"/>
        <v>0</v>
      </c>
    </row>
    <row r="15" spans="1:82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33">
        <f t="array" ref="AM15">SUM(IF(LEFT(AM22:AM163,1)="X",1,0))</f>
        <v>24</v>
      </c>
      <c r="AN15" s="633">
        <f t="array" ref="AN15">SUM(IF(LEFT(AN22:AN163,1)="X",1,0))</f>
        <v>30</v>
      </c>
      <c r="AO15" s="633">
        <f t="array" ref="AO15">SUM(IF(LEFT(AO22:AO163,1)="X",1,0))</f>
        <v>8</v>
      </c>
      <c r="AP15" s="633">
        <f t="array" ref="AP15">SUM(IF(LEFT(AP22:AP163,1)="X",1,0))</f>
        <v>25</v>
      </c>
      <c r="AQ15" s="633">
        <f t="array" ref="AQ15">SUM(IF(LEFT(AQ22:AQ163,1)="X",1,0))</f>
        <v>28</v>
      </c>
      <c r="AR15" s="633">
        <f t="array" ref="AR15">SUM(IF(LEFT(AR22:AR163,1)="X",1,0))</f>
        <v>20</v>
      </c>
      <c r="AS15" s="633">
        <f t="array" ref="AS15">SUM(IF(LEFT(AS22:AS163,1)="X",1,0))</f>
        <v>34</v>
      </c>
      <c r="AT15" s="633">
        <f t="array" ref="AT15">SUM(IF(LEFT(AT22:AT163,1)="X",1,0))</f>
        <v>15</v>
      </c>
      <c r="AU15" s="633">
        <f t="array" ref="AU15">SUM(IF(LEFT(AU22:AU163,1)="X",1,0))</f>
        <v>33</v>
      </c>
      <c r="AV15" s="633">
        <f t="array" ref="AV15">SUM(IF(LEFT(AV22:AV163,1)="X",1,0))</f>
        <v>10</v>
      </c>
      <c r="AW15" s="633">
        <f t="array" ref="AW15">SUM(IF(LEFT(AW22:AW163,1)="X",1,0))</f>
        <v>30</v>
      </c>
      <c r="AX15" s="633">
        <f t="array" ref="AX15">SUM(IF(LEFT(AX22:AX163,1)="X",1,0))</f>
        <v>22</v>
      </c>
      <c r="AY15" s="633">
        <f t="array" ref="AY15">SUM(IF(LEFT(AY22:AY163,1)="X",1,0))</f>
        <v>30</v>
      </c>
      <c r="AZ15" s="633">
        <f t="array" ref="AZ15">SUM(IF(LEFT(AZ22:AZ163,1)="X",1,0))</f>
        <v>7</v>
      </c>
      <c r="BA15" s="633">
        <f t="array" ref="BA15">SUM(IF(LEFT(BA22:BA163,1)="X",1,0))</f>
        <v>0</v>
      </c>
      <c r="BB15" s="633">
        <f t="array" ref="BB15">SUM(IF(LEFT(BB22:BB163,1)="X",1,0))</f>
        <v>0</v>
      </c>
      <c r="BC15" s="633">
        <f t="array" ref="BC15">SUM(IF(LEFT(BC22:BC163,1)="X",1,0))</f>
        <v>15</v>
      </c>
      <c r="BD15" s="633">
        <f t="array" ref="BD15">SUM(IF(LEFT(BD22:BD163,1)="X",1,0))</f>
        <v>3</v>
      </c>
      <c r="BE15" s="633">
        <f t="array" ref="BE15">SUM(IF(LEFT(BE22:BE163,1)="X",1,0))</f>
        <v>0</v>
      </c>
      <c r="BF15" s="633">
        <f t="array" ref="BF15">SUM(IF(LEFT(BF22:BF163,1)="X",1,0))</f>
        <v>13</v>
      </c>
      <c r="BG15" s="633">
        <f t="array" ref="BG15">SUM(IF(LEFT(BG22:BG163,1)="X",1,0))</f>
        <v>0</v>
      </c>
      <c r="BH15" s="633">
        <f t="array" ref="BH15">SUM(IF(LEFT(BH22:BH163,1)="X",1,0))</f>
        <v>8</v>
      </c>
      <c r="BI15" s="633">
        <f t="array" ref="BI15">SUM(IF(LEFT(BI22:BI163,1)="X",1,0))</f>
        <v>9</v>
      </c>
      <c r="BJ15" s="633">
        <f t="array" ref="BJ15">SUM(IF(LEFT(BJ22:BJ163,1)="X",1,0))</f>
        <v>5</v>
      </c>
      <c r="BK15" s="633">
        <f t="array" ref="BK15">SUM(IF(LEFT(BK22:BK163,1)="X",1,0))</f>
        <v>2</v>
      </c>
      <c r="BL15" s="633">
        <f t="array" ref="BL15">SUM(IF(LEFT(BL22:BL163,1)="X",1,0))</f>
        <v>6</v>
      </c>
      <c r="BM15" s="633">
        <f t="array" ref="BM15">SUM(IF(LEFT(BM22:BM163,1)="X",1,0))</f>
        <v>17</v>
      </c>
      <c r="BN15" s="633">
        <f t="array" ref="BN15">SUM(IF(LEFT(BN22:BN163,1)="X",1,0))</f>
        <v>7</v>
      </c>
      <c r="BO15" s="633">
        <f t="array" ref="BO15">SUM(IF(LEFT(BO22:BO163,1)="X",1,0))</f>
        <v>7</v>
      </c>
      <c r="BP15" s="633">
        <f t="array" ref="BP15">SUM(IF(LEFT(BP22:BP163,1)="X",1,0))</f>
        <v>13</v>
      </c>
      <c r="BQ15" s="633">
        <f t="array" ref="BQ15">SUM(IF(LEFT(BQ22:BQ163,1)="X",1,0))</f>
        <v>3</v>
      </c>
      <c r="BR15" s="633">
        <f t="array" ref="BR15">SUM(IF(LEFT(BR22:BR163,1)="X",1,0))</f>
        <v>3</v>
      </c>
      <c r="BS15" s="633">
        <f t="array" ref="BS15">SUM(IF(LEFT(BS22:BS163,1)="X",1,0))</f>
        <v>0</v>
      </c>
      <c r="BT15" s="633">
        <f t="array" ref="BT15">SUM(IF(LEFT(BT22:BT163,1)="X",1,0))</f>
        <v>1</v>
      </c>
      <c r="BU15" s="633">
        <f t="array" ref="BU15">SUM(IF(LEFT(BU22:BU163,1)="X",1,0))</f>
        <v>7</v>
      </c>
      <c r="BV15" s="633">
        <f t="array" ref="BV15">SUM(IF(LEFT(BV22:BV163,1)="X",1,0))</f>
        <v>0</v>
      </c>
      <c r="BW15" s="633">
        <f t="array" ref="BW15">SUM(IF(LEFT(BW22:BW163,1)="X",1,0))</f>
        <v>0</v>
      </c>
      <c r="BY15" s="633">
        <f t="array" ref="BY15">SUM(IF(LEFT(BY22:BY163,1)="X",1,0))</f>
        <v>7</v>
      </c>
      <c r="BZ15" s="633">
        <f t="array" ref="BZ15">SUM(IF(LEFT(BZ22:BZ163,1)="X",1,0))</f>
        <v>10</v>
      </c>
      <c r="CA15" s="633">
        <f t="array" ref="CA15">SUM(IF(LEFT(CA22:CA163,1)="X",1,0))</f>
        <v>7</v>
      </c>
      <c r="CB15" s="633">
        <f t="array" ref="CB15">SUM(IF(LEFT(CB22:CB163,1)="X",1,0))</f>
        <v>3</v>
      </c>
      <c r="CC15" s="633">
        <f t="array" ref="CC15">SUM(IF(LEFT(CC22:CC163,1)="X",1,0))</f>
        <v>0</v>
      </c>
      <c r="CD15" s="633">
        <f t="array" ref="CD15">SUM(IF(LEFT(CD22:CD163,1)="X",1,0))</f>
        <v>0</v>
      </c>
    </row>
    <row r="16" spans="1:82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0.6470588235294118</v>
      </c>
      <c r="K16" s="616">
        <f>AVERAGEIFS($L$23:$L$98,$I$23:$I$98,$H16,$J$23:$J$98,Table!$C$1)</f>
        <v>1.8235294117647058</v>
      </c>
      <c r="L16" s="614">
        <f>J16-K16</f>
        <v>-1.1764705882352939</v>
      </c>
      <c r="M16" s="613">
        <f>COUNTIFS($M$23:$M$98,"=W",$I$23:$I$98,"=H",$J$23:$J$98,Table!$C$1)</f>
        <v>4</v>
      </c>
      <c r="N16" s="613">
        <f>COUNTIFS($M$23:$M$98,"=D",$I$23:$I$98,"=H",$J$23:$J$98,Table!$C$1)</f>
        <v>1</v>
      </c>
      <c r="O16" s="613">
        <f>COUNTIFS($M$23:$M$98,"=L",$I$23:$I$98,"=H",$J$23:$J$98,Table!$C$1)</f>
        <v>12</v>
      </c>
      <c r="P16" s="614">
        <f>SUM(J16:K16)</f>
        <v>2.4705882352941178</v>
      </c>
      <c r="Q16" s="612" t="s">
        <v>199</v>
      </c>
      <c r="R16" s="614">
        <f>AVERAGEIFS($S$23:$S$210,$I$23:$I$210,"H",$J$23:$J$210,Table!$C$1)</f>
        <v>-0.28735294117647053</v>
      </c>
      <c r="S16" s="614">
        <f>AVERAGEIFS($S$23:$S$210,$I$23:$I$210,"A",$J$23:$J$210,Table!$C$1)</f>
        <v>-0.74058823529411766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33">
        <f t="array" ref="AM16">SUM(IF(LEFT(AM22:AM164,1)="s",1,0))</f>
        <v>0</v>
      </c>
      <c r="AN16" s="633">
        <f t="array" ref="AN16">SUM(IF(LEFT(AN22:AN164,1)="s",1,0))</f>
        <v>1</v>
      </c>
      <c r="AO16" s="633">
        <f t="array" ref="AO16">SUM(IF(LEFT(AO22:AO164,1)="s",1,0))</f>
        <v>1</v>
      </c>
      <c r="AP16" s="633">
        <f t="array" ref="AP16">SUM(IF(LEFT(AP22:AP164,1)="s",1,0))</f>
        <v>0</v>
      </c>
      <c r="AQ16" s="633">
        <f t="array" ref="AQ16">SUM(IF(LEFT(AQ22:AQ164,1)="s",1,0))</f>
        <v>1</v>
      </c>
      <c r="AR16" s="633">
        <f t="array" ref="AR16">SUM(IF(LEFT(AR22:AR164,1)="s",1,0))</f>
        <v>4</v>
      </c>
      <c r="AS16" s="633">
        <f t="array" ref="AS16">SUM(IF(LEFT(AS22:AS164,1)="s",1,0))</f>
        <v>0</v>
      </c>
      <c r="AT16" s="633">
        <f t="array" ref="AT16">SUM(IF(LEFT(AT22:AT164,1)="s",1,0))</f>
        <v>0</v>
      </c>
      <c r="AU16" s="633">
        <f t="array" ref="AU16">SUM(IF(LEFT(AU22:AU164,1)="s",1,0))</f>
        <v>5</v>
      </c>
      <c r="AV16" s="633">
        <f t="array" ref="AV16">SUM(IF(LEFT(AV22:AV164,1)="s",1,0))</f>
        <v>0</v>
      </c>
      <c r="AW16" s="633">
        <f t="array" ref="AW16">SUM(IF(LEFT(AW22:AW164,1)="s",1,0))</f>
        <v>6</v>
      </c>
      <c r="AX16" s="633">
        <f t="array" ref="AX16">SUM(IF(LEFT(AX22:AX164,1)="s",1,0))</f>
        <v>4</v>
      </c>
      <c r="AY16" s="633">
        <f t="array" ref="AY16">SUM(IF(LEFT(AY22:AY164,1)="s",1,0))</f>
        <v>3</v>
      </c>
      <c r="AZ16" s="633">
        <f t="array" ref="AZ16">SUM(IF(LEFT(AZ22:AZ164,1)="s",1,0))</f>
        <v>3</v>
      </c>
      <c r="BA16" s="633">
        <f t="array" ref="BA16">SUM(IF(LEFT(BA22:BA164,1)="s",1,0))</f>
        <v>0</v>
      </c>
      <c r="BB16" s="633">
        <f t="array" ref="BB16">SUM(IF(LEFT(BB22:BB164,1)="s",1,0))</f>
        <v>0</v>
      </c>
      <c r="BC16" s="633">
        <f t="array" ref="BC16">SUM(IF(LEFT(BC22:BC164,1)="s",1,0))</f>
        <v>0</v>
      </c>
      <c r="BD16" s="633">
        <f t="array" ref="BD16">SUM(IF(LEFT(BD22:BD164,1)="s",1,0))</f>
        <v>0</v>
      </c>
      <c r="BE16" s="633">
        <f t="array" ref="BE16">SUM(IF(LEFT(BE22:BE164,1)="s",1,0))</f>
        <v>0</v>
      </c>
      <c r="BF16" s="633">
        <f t="array" ref="BF16">SUM(IF(LEFT(BF22:BF164,1)="s",1,0))</f>
        <v>5</v>
      </c>
      <c r="BG16" s="633">
        <f t="array" ref="BG16">SUM(IF(LEFT(BG22:BG164,1)="s",1,0))</f>
        <v>0</v>
      </c>
      <c r="BH16" s="633">
        <f t="array" ref="BH16">SUM(IF(LEFT(BH22:BH164,1)="s",1,0))</f>
        <v>6</v>
      </c>
      <c r="BI16" s="633">
        <f t="array" ref="BI16">SUM(IF(LEFT(BI22:BI164,1)="s",1,0))</f>
        <v>2</v>
      </c>
      <c r="BJ16" s="633">
        <f t="array" ref="BJ16">SUM(IF(LEFT(BJ22:BJ164,1)="s",1,0))</f>
        <v>0</v>
      </c>
      <c r="BK16" s="633">
        <f t="array" ref="BK16">SUM(IF(LEFT(BK22:BK164,1)="s",1,0))</f>
        <v>2</v>
      </c>
      <c r="BL16" s="633">
        <f t="array" ref="BL16">SUM(IF(LEFT(BL22:BL164,1)="s",1,0))</f>
        <v>6</v>
      </c>
      <c r="BM16" s="633">
        <f t="array" ref="BM16">SUM(IF(LEFT(BM22:BM164,1)="s",1,0))</f>
        <v>4</v>
      </c>
      <c r="BN16" s="633">
        <f t="array" ref="BN16">SUM(IF(LEFT(BN22:BN164,1)="s",1,0))</f>
        <v>6</v>
      </c>
      <c r="BO16" s="633">
        <f t="array" ref="BO16">SUM(IF(LEFT(BO22:BO164,1)="s",1,0))</f>
        <v>9</v>
      </c>
      <c r="BP16" s="633">
        <f t="array" ref="BP16">SUM(IF(LEFT(BP22:BP164,1)="s",1,0))</f>
        <v>2</v>
      </c>
      <c r="BQ16" s="633">
        <f t="array" ref="BQ16">SUM(IF(LEFT(BQ22:BQ164,1)="s",1,0))</f>
        <v>7</v>
      </c>
      <c r="BR16" s="633">
        <f t="array" ref="BR16">SUM(IF(LEFT(BR22:BR164,1)="s",1,0))</f>
        <v>5</v>
      </c>
      <c r="BS16" s="633">
        <f t="array" ref="BS16">SUM(IF(LEFT(BS22:BS164,1)="s",1,0))</f>
        <v>13</v>
      </c>
      <c r="BT16" s="633">
        <f t="array" ref="BT16">SUM(IF(LEFT(BT22:BT164,1)="s",1,0))</f>
        <v>4</v>
      </c>
      <c r="BU16" s="633">
        <f t="array" ref="BU16">SUM(IF(LEFT(BU22:BU164,1)="s",1,0))</f>
        <v>6</v>
      </c>
      <c r="BV16" s="633">
        <f t="array" ref="BV16">SUM(IF(LEFT(BV22:BV164,1)="s",1,0))</f>
        <v>0</v>
      </c>
      <c r="BW16" s="633">
        <f t="array" ref="BW16">SUM(IF(LEFT(BW22:BW164,1)="s",1,0))</f>
        <v>1</v>
      </c>
      <c r="BY16" s="633">
        <f t="array" ref="BY16">SUM(IF(LEFT(BY22:BY164,1)="s",1,0))</f>
        <v>1</v>
      </c>
      <c r="BZ16" s="633">
        <f t="array" ref="BZ16">SUM(IF(LEFT(BZ22:BZ164,1)="s",1,0))</f>
        <v>14</v>
      </c>
      <c r="CA16" s="633">
        <f t="array" ref="CA16">SUM(IF(LEFT(CA22:CA164,1)="s",1,0))</f>
        <v>2</v>
      </c>
      <c r="CB16" s="633">
        <f t="array" ref="CB16">SUM(IF(LEFT(CB22:CB164,1)="s",1,0))</f>
        <v>0</v>
      </c>
      <c r="CC16" s="633">
        <f t="array" ref="CC16">SUM(IF(LEFT(CC22:CC164,1)="s",1,0))</f>
        <v>0</v>
      </c>
      <c r="CD16" s="633">
        <f t="array" ref="CD16">SUM(IF(LEFT(CD22:CD164,1)="s",1,0))</f>
        <v>0</v>
      </c>
    </row>
    <row r="17" spans="1:87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1</v>
      </c>
      <c r="K17" s="616">
        <f>AVERAGEIFS($L$23:$L$98,$I$23:$I$98,$H17,$J$23:$J$98,Table!$C$1)</f>
        <v>1.7058823529411764</v>
      </c>
      <c r="L17" s="614">
        <f>J17-K17</f>
        <v>-0.70588235294117641</v>
      </c>
      <c r="M17" s="613">
        <f>COUNTIFS($M$23:$M$98,"=W",$I$23:$I$98,"=A",$J$23:$J$98,Table!$C$1)</f>
        <v>3</v>
      </c>
      <c r="N17" s="613">
        <f>COUNTIFS($M$23:$M$98,"=D",$I$23:$I$98,"=A",$J$23:$J$98,Table!$C$1)</f>
        <v>6</v>
      </c>
      <c r="O17" s="613">
        <f>COUNTIFS($M$23:$M$98,"=L",$I$23:$I$98,"=A",$J$23:$J$98,Table!$C$1)</f>
        <v>8</v>
      </c>
      <c r="P17" s="614">
        <f>SUM(J17:K17)</f>
        <v>2.7058823529411766</v>
      </c>
      <c r="Q17" s="617" t="s">
        <v>198</v>
      </c>
      <c r="R17" s="614">
        <f>AVERAGEIFS($U$23:$U$208,$I$23:$I$208,"H",$J$23:$J$208,Table!$C$1)</f>
        <v>2.6641176470588235</v>
      </c>
      <c r="S17" s="614">
        <f>AVERAGEIFS($U$23:$U$208,$I$23:$I$208,"A",$J$23:$J$208,Table!$C$1)</f>
        <v>2.7047058823529411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33">
        <f t="array" ref="AM17">SUM(IF(ISNUMBER(VALUE(RIGHT(AM22:AM172,1))),VALUE(RIGHT(AM22:AM172,1)),0))</f>
        <v>0</v>
      </c>
      <c r="AN17" s="633">
        <f t="array" ref="AN17">SUM(IF(ISNUMBER(VALUE(RIGHT(AN22:AN172,1))),VALUE(RIGHT(AN22:AN172,1)),0))</f>
        <v>0</v>
      </c>
      <c r="AO17" s="633">
        <f t="array" ref="AO17">SUM(IF(ISNUMBER(VALUE(RIGHT(AO22:AO172,1))),VALUE(RIGHT(AO22:AO172,1)),0))</f>
        <v>0</v>
      </c>
      <c r="AP17" s="633">
        <f t="array" ref="AP17">SUM(IF(ISNUMBER(VALUE(RIGHT(AP22:AP172,1))),VALUE(RIGHT(AP22:AP172,1)),0))</f>
        <v>0</v>
      </c>
      <c r="AQ17" s="633">
        <f t="array" ref="AQ17">SUM(IF(ISNUMBER(VALUE(RIGHT(AQ22:AQ172,1))),VALUE(RIGHT(AQ22:AQ172,1)),0))</f>
        <v>0</v>
      </c>
      <c r="AR17" s="633">
        <f t="array" ref="AR17">SUM(IF(ISNUMBER(VALUE(RIGHT(AR22:AR172,1))),VALUE(RIGHT(AR22:AR172,1)),0))</f>
        <v>1</v>
      </c>
      <c r="AS17" s="633">
        <f t="array" ref="AS17">SUM(IF(ISNUMBER(VALUE(RIGHT(AS22:AS172,1))),VALUE(RIGHT(AS22:AS172,1)),0))</f>
        <v>2</v>
      </c>
      <c r="AT17" s="633">
        <f t="array" ref="AT17">SUM(IF(ISNUMBER(VALUE(RIGHT(AT22:AT172,1))),VALUE(RIGHT(AT22:AT172,1)),0))</f>
        <v>0</v>
      </c>
      <c r="AU17" s="633">
        <f t="array" ref="AU17">SUM(IF(ISNUMBER(VALUE(RIGHT(AU22:AU172,1))),VALUE(RIGHT(AU22:AU172,1)),0))</f>
        <v>2</v>
      </c>
      <c r="AV17" s="633">
        <f t="array" ref="AV17">SUM(IF(ISNUMBER(VALUE(RIGHT(AV22:AV172,1))),VALUE(RIGHT(AV22:AV172,1)),0))</f>
        <v>1</v>
      </c>
      <c r="AW17" s="633">
        <f t="array" ref="AW17">SUM(IF(ISNUMBER(VALUE(RIGHT(AW22:AW172,1))),VALUE(RIGHT(AW22:AW172,1)),0))</f>
        <v>7</v>
      </c>
      <c r="AX17" s="633">
        <f t="array" ref="AX17">SUM(IF(ISNUMBER(VALUE(RIGHT(AX22:AX172,1))),VALUE(RIGHT(AX22:AX172,1)),0))</f>
        <v>3</v>
      </c>
      <c r="AY17" s="633">
        <f t="array" ref="AY17">SUM(IF(ISNUMBER(VALUE(RIGHT(AY22:AY172,1))),VALUE(RIGHT(AY22:AY172,1)),0))</f>
        <v>2</v>
      </c>
      <c r="AZ17" s="633">
        <f t="array" ref="AZ17">SUM(IF(ISNUMBER(VALUE(RIGHT(AZ22:AZ172,1))),VALUE(RIGHT(AZ22:AZ172,1)),0))</f>
        <v>2</v>
      </c>
      <c r="BA17" s="633">
        <f t="array" ref="BA17">SUM(IF(ISNUMBER(VALUE(RIGHT(BA22:BA172,1))),VALUE(RIGHT(BA22:BA172,1)),0))</f>
        <v>1</v>
      </c>
      <c r="BB17" s="633">
        <f t="array" ref="BB17">SUM(IF(ISNUMBER(VALUE(RIGHT(BB22:BB172,1))),VALUE(RIGHT(BB22:BB172,1)),0))</f>
        <v>0</v>
      </c>
      <c r="BC17" s="633">
        <f t="array" ref="BC17">SUM(IF(ISNUMBER(VALUE(RIGHT(BC22:BC172,1))),VALUE(RIGHT(BC22:BC172,1)),0))</f>
        <v>0</v>
      </c>
      <c r="BD17" s="633">
        <f t="array" ref="BD17">SUM(IF(ISNUMBER(VALUE(RIGHT(BD22:BD172,1))),VALUE(RIGHT(BD22:BD172,1)),0))</f>
        <v>0</v>
      </c>
      <c r="BE17" s="633">
        <f t="array" ref="BE17">SUM(IF(ISNUMBER(VALUE(RIGHT(BE22:BE172,1))),VALUE(RIGHT(BE22:BE172,1)),0))</f>
        <v>0</v>
      </c>
      <c r="BF17" s="633">
        <f t="array" ref="BF17">SUM(IF(ISNUMBER(VALUE(RIGHT(BF22:BF172,1))),VALUE(RIGHT(BF22:BF172,1)),0))</f>
        <v>0</v>
      </c>
      <c r="BG17" s="633">
        <f t="array" ref="BG17">SUM(IF(ISNUMBER(VALUE(RIGHT(BG22:BG172,1))),VALUE(RIGHT(BG22:BG172,1)),0))</f>
        <v>0</v>
      </c>
      <c r="BH17" s="633">
        <f t="array" ref="BH17">SUM(IF(ISNUMBER(VALUE(RIGHT(BH22:BH172,1))),VALUE(RIGHT(BH22:BH172,1)),0))</f>
        <v>1</v>
      </c>
      <c r="BI17" s="633">
        <f t="array" ref="BI17">SUM(IF(ISNUMBER(VALUE(RIGHT(BI22:BI172,1))),VALUE(RIGHT(BI22:BI172,1)),0))</f>
        <v>0</v>
      </c>
      <c r="BJ17" s="633">
        <f t="array" ref="BJ17">SUM(IF(ISNUMBER(VALUE(RIGHT(BJ22:BJ172,1))),VALUE(RIGHT(BJ22:BJ172,1)),0))</f>
        <v>0</v>
      </c>
      <c r="BK17" s="633">
        <f t="array" ref="BK17">SUM(IF(ISNUMBER(VALUE(RIGHT(BK22:BK172,1))),VALUE(RIGHT(BK22:BK172,1)),0))</f>
        <v>0</v>
      </c>
      <c r="BL17" s="633">
        <f t="array" ref="BL17">SUM(IF(ISNUMBER(VALUE(RIGHT(BL22:BL172,1))),VALUE(RIGHT(BL22:BL172,1)),0))</f>
        <v>0</v>
      </c>
      <c r="BM17" s="633">
        <f t="array" ref="BM17">SUM(IF(ISNUMBER(VALUE(RIGHT(BM22:BM172,1))),VALUE(RIGHT(BM22:BM172,1)),0))</f>
        <v>1</v>
      </c>
      <c r="BN17" s="633">
        <f t="array" ref="BN17">SUM(IF(ISNUMBER(VALUE(RIGHT(BN22:BN172,1))),VALUE(RIGHT(BN22:BN172,1)),0))</f>
        <v>0</v>
      </c>
      <c r="BO17" s="633">
        <f t="array" ref="BO17">SUM(IF(ISNUMBER(VALUE(RIGHT(BO22:BO172,1))),VALUE(RIGHT(BO22:BO172,1)),0))</f>
        <v>0</v>
      </c>
      <c r="BP17" s="633">
        <f t="array" ref="BP17">SUM(IF(ISNUMBER(VALUE(RIGHT(BP22:BP172,1))),VALUE(RIGHT(BP22:BP172,1)),0))</f>
        <v>0</v>
      </c>
      <c r="BQ17" s="633">
        <f t="array" ref="BQ17">SUM(IF(ISNUMBER(VALUE(RIGHT(BQ22:BQ172,1))),VALUE(RIGHT(BQ22:BQ172,1)),0))</f>
        <v>0</v>
      </c>
      <c r="BR17" s="633">
        <f t="array" ref="BR17">SUM(IF(ISNUMBER(VALUE(RIGHT(BR22:BR172,1))),VALUE(RIGHT(BR22:BR172,1)),0))</f>
        <v>0</v>
      </c>
      <c r="BS17" s="633">
        <f t="array" ref="BS17">SUM(IF(ISNUMBER(VALUE(RIGHT(BS22:BS172,1))),VALUE(RIGHT(BS22:BS172,1)),0))</f>
        <v>4</v>
      </c>
      <c r="BT17" s="633">
        <f t="array" ref="BT17">SUM(IF(ISNUMBER(VALUE(RIGHT(BT22:BT172,1))),VALUE(RIGHT(BT22:BT172,1)),0))</f>
        <v>0</v>
      </c>
      <c r="BU17" s="633">
        <f t="array" ref="BU17">SUM(IF(ISNUMBER(VALUE(RIGHT(BU22:BU172,1))),VALUE(RIGHT(BU22:BU172,1)),0))</f>
        <v>3</v>
      </c>
      <c r="BV17" s="633">
        <f t="array" ref="BV17">SUM(IF(ISNUMBER(VALUE(RIGHT(BV22:BV172,1))),VALUE(RIGHT(BV22:BV172,1)),0))</f>
        <v>0</v>
      </c>
      <c r="BW17" s="633">
        <f t="array" ref="BW17">SUM(IF(ISNUMBER(VALUE(RIGHT(BW22:BW172,1))),VALUE(RIGHT(BW22:BW172,1)),0))</f>
        <v>0</v>
      </c>
      <c r="BY17" s="633">
        <f t="array" ref="BY17">SUM(IF(ISNUMBER(VALUE(RIGHT(BY22:BY172,1))),VALUE(RIGHT(BY22:BY172,1)),0))</f>
        <v>0</v>
      </c>
      <c r="BZ17" s="633">
        <f t="array" ref="BZ17">SUM(IF(ISNUMBER(VALUE(RIGHT(BZ22:BZ172,1))),VALUE(RIGHT(BZ22:BZ172,1)),0))</f>
        <v>1</v>
      </c>
      <c r="CA17" s="633">
        <f t="array" ref="CA17">SUM(IF(ISNUMBER(VALUE(RIGHT(CA22:CA172,1))),VALUE(RIGHT(CA22:CA172,1)),0))</f>
        <v>1</v>
      </c>
      <c r="CB17" s="633">
        <f t="array" ref="CB17">SUM(IF(ISNUMBER(VALUE(RIGHT(CB22:CB172,1))),VALUE(RIGHT(CB22:CB172,1)),0))</f>
        <v>1</v>
      </c>
      <c r="CC17" s="633">
        <f t="array" ref="CC17">SUM(IF(ISNUMBER(VALUE(RIGHT(CC22:CC172,1))),VALUE(RIGHT(CC22:CC172,1)),0))</f>
        <v>0</v>
      </c>
      <c r="CD17" s="633">
        <f t="array" ref="CD17">SUM(IF(ISNUMBER(VALUE(RIGHT(CD22:CD172,1))),VALUE(RIGHT(CD22:CD172,1)),0))</f>
        <v>0</v>
      </c>
    </row>
    <row r="18" spans="1:87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14.294117647058824</v>
      </c>
      <c r="S18" s="702">
        <f>AVERAGEIFS($Y$23:$Y$210,$I$23:$I$210,"A",$J$23:$J$210,Table!$C$1)</f>
        <v>11.705882352941176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</v>
      </c>
      <c r="AN18" s="648">
        <v>4</v>
      </c>
      <c r="AO18" s="648">
        <v>44</v>
      </c>
      <c r="AP18" s="648">
        <v>50</v>
      </c>
      <c r="AQ18" s="648">
        <v>27</v>
      </c>
      <c r="AR18" s="648">
        <v>19</v>
      </c>
      <c r="AS18" s="648">
        <v>8</v>
      </c>
      <c r="AT18" s="648">
        <v>6</v>
      </c>
      <c r="AU18" s="648">
        <v>13</v>
      </c>
      <c r="AV18" s="648">
        <v>40</v>
      </c>
      <c r="AW18" s="648">
        <v>7</v>
      </c>
      <c r="AX18" s="648">
        <v>10</v>
      </c>
      <c r="AY18" s="648">
        <v>9</v>
      </c>
      <c r="AZ18" s="648">
        <v>11</v>
      </c>
      <c r="BA18" s="648"/>
      <c r="BB18" s="638"/>
      <c r="BC18" s="648">
        <v>21</v>
      </c>
      <c r="BD18" s="648">
        <v>22</v>
      </c>
      <c r="BE18" s="648">
        <v>31</v>
      </c>
      <c r="BF18" s="648">
        <v>2</v>
      </c>
      <c r="BG18" s="648">
        <v>5</v>
      </c>
      <c r="BH18" s="648">
        <v>23</v>
      </c>
      <c r="BI18" s="648">
        <v>24</v>
      </c>
      <c r="BJ18" s="648">
        <v>25</v>
      </c>
      <c r="BK18" s="648">
        <v>26</v>
      </c>
      <c r="BL18" s="648">
        <v>15</v>
      </c>
      <c r="BM18" s="648">
        <v>34</v>
      </c>
      <c r="BN18" s="648">
        <v>20</v>
      </c>
      <c r="BO18" s="648">
        <v>18</v>
      </c>
      <c r="BP18" s="648">
        <v>30</v>
      </c>
      <c r="BQ18" s="648">
        <v>17</v>
      </c>
      <c r="BR18" s="648">
        <v>29</v>
      </c>
      <c r="BS18" s="648">
        <v>14</v>
      </c>
      <c r="BT18" s="648">
        <v>39</v>
      </c>
      <c r="BU18" s="648">
        <v>32</v>
      </c>
      <c r="BV18" s="638"/>
      <c r="BW18" s="648">
        <v>36</v>
      </c>
      <c r="BY18" s="648">
        <v>33</v>
      </c>
      <c r="BZ18" s="648">
        <v>49</v>
      </c>
      <c r="CA18" s="648">
        <v>16</v>
      </c>
      <c r="CB18" s="648"/>
      <c r="CC18" s="648">
        <v>3</v>
      </c>
      <c r="CD18" s="648">
        <v>11</v>
      </c>
    </row>
    <row r="19" spans="1:87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12.647058823529411</v>
      </c>
      <c r="S19" s="702">
        <f>AVERAGEIFS($Z$23:$Z$208,$I$23:$I$208,"A",$J$23:$J$208,Table!$C$1)</f>
        <v>13.117647058823529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2151</v>
      </c>
      <c r="AN19" s="646" t="s">
        <v>2144</v>
      </c>
      <c r="AO19" s="646" t="s">
        <v>4222</v>
      </c>
      <c r="AP19" s="646" t="s">
        <v>2235</v>
      </c>
      <c r="AQ19" s="646" t="s">
        <v>5310</v>
      </c>
      <c r="AR19" s="646" t="s">
        <v>2145</v>
      </c>
      <c r="AS19" s="646" t="s">
        <v>2147</v>
      </c>
      <c r="AT19" s="646" t="s">
        <v>2094</v>
      </c>
      <c r="AU19" s="646" t="s">
        <v>2149</v>
      </c>
      <c r="AV19" s="646" t="s">
        <v>2237</v>
      </c>
      <c r="AW19" s="646" t="s">
        <v>2242</v>
      </c>
      <c r="AX19" s="646" t="s">
        <v>2241</v>
      </c>
      <c r="AY19" s="646" t="s">
        <v>2155</v>
      </c>
      <c r="AZ19" s="657" t="s">
        <v>4364</v>
      </c>
      <c r="BA19" s="638"/>
      <c r="BB19" s="638"/>
      <c r="BC19" s="646" t="s">
        <v>2151</v>
      </c>
      <c r="BD19" s="646" t="s">
        <v>2151</v>
      </c>
      <c r="BE19" s="646" t="s">
        <v>2151</v>
      </c>
      <c r="BF19" s="646" t="s">
        <v>2144</v>
      </c>
      <c r="BG19" s="646" t="s">
        <v>2152</v>
      </c>
      <c r="BH19" s="646" t="s">
        <v>2233</v>
      </c>
      <c r="BI19" s="646" t="s">
        <v>2145</v>
      </c>
      <c r="BJ19" s="646" t="s">
        <v>2236</v>
      </c>
      <c r="BK19" s="646" t="s">
        <v>2145</v>
      </c>
      <c r="BL19" s="646" t="s">
        <v>2147</v>
      </c>
      <c r="BM19" s="646" t="s">
        <v>2235</v>
      </c>
      <c r="BN19" s="646" t="s">
        <v>2148</v>
      </c>
      <c r="BO19" s="646" t="s">
        <v>2237</v>
      </c>
      <c r="BP19" s="657" t="s">
        <v>2237</v>
      </c>
      <c r="BQ19" s="646" t="s">
        <v>2149</v>
      </c>
      <c r="BR19" s="646" t="s">
        <v>2156</v>
      </c>
      <c r="BS19" s="657" t="s">
        <v>2155</v>
      </c>
      <c r="BT19" s="657" t="s">
        <v>3973</v>
      </c>
      <c r="BU19" s="657" t="s">
        <v>2240</v>
      </c>
      <c r="BV19" s="638"/>
      <c r="BW19" s="646" t="s">
        <v>865</v>
      </c>
      <c r="BY19" s="646" t="s">
        <v>2144</v>
      </c>
      <c r="BZ19" s="657" t="s">
        <v>2150</v>
      </c>
      <c r="CA19" s="657" t="s">
        <v>2155</v>
      </c>
      <c r="CB19" s="646" t="s">
        <v>2147</v>
      </c>
      <c r="CC19" s="646" t="s">
        <v>2144</v>
      </c>
      <c r="CD19" s="657" t="s">
        <v>2150</v>
      </c>
    </row>
    <row r="20" spans="1:87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17</v>
      </c>
      <c r="H20" s="666" t="s">
        <v>1444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4206</v>
      </c>
      <c r="AN20" s="580" t="s">
        <v>5479</v>
      </c>
      <c r="AO20" s="580" t="s">
        <v>5921</v>
      </c>
      <c r="AP20" s="580" t="s">
        <v>4469</v>
      </c>
      <c r="AQ20" s="580" t="s">
        <v>2061</v>
      </c>
      <c r="AR20" s="580" t="s">
        <v>5480</v>
      </c>
      <c r="AS20" s="580" t="s">
        <v>2064</v>
      </c>
      <c r="AT20" s="580" t="s">
        <v>4649</v>
      </c>
      <c r="AU20" s="580" t="s">
        <v>2065</v>
      </c>
      <c r="AV20" s="580" t="s">
        <v>1767</v>
      </c>
      <c r="AW20" s="580" t="s">
        <v>4467</v>
      </c>
      <c r="AX20" s="580" t="s">
        <v>5922</v>
      </c>
      <c r="AY20" s="580" t="s">
        <v>2072</v>
      </c>
      <c r="AZ20" s="580" t="s">
        <v>5583</v>
      </c>
      <c r="BA20" s="580"/>
      <c r="BB20" s="636"/>
      <c r="BC20" s="580" t="s">
        <v>2052</v>
      </c>
      <c r="BD20" s="580" t="s">
        <v>2053</v>
      </c>
      <c r="BE20" s="580" t="s">
        <v>2054</v>
      </c>
      <c r="BF20" s="580" t="s">
        <v>2055</v>
      </c>
      <c r="BG20" s="580" t="s">
        <v>2057</v>
      </c>
      <c r="BH20" s="580" t="s">
        <v>2070</v>
      </c>
      <c r="BI20" s="580" t="s">
        <v>2058</v>
      </c>
      <c r="BJ20" s="580" t="s">
        <v>2059</v>
      </c>
      <c r="BK20" s="580" t="s">
        <v>2060</v>
      </c>
      <c r="BL20" s="580" t="s">
        <v>2066</v>
      </c>
      <c r="BM20" s="580" t="s">
        <v>3595</v>
      </c>
      <c r="BN20" s="580" t="s">
        <v>2069</v>
      </c>
      <c r="BO20" s="580" t="s">
        <v>2068</v>
      </c>
      <c r="BP20" s="580" t="s">
        <v>4205</v>
      </c>
      <c r="BQ20" s="580" t="s">
        <v>2067</v>
      </c>
      <c r="BR20" s="580" t="s">
        <v>2071</v>
      </c>
      <c r="BS20" s="580" t="s">
        <v>2074</v>
      </c>
      <c r="BT20" s="580" t="s">
        <v>1770</v>
      </c>
      <c r="BU20" s="580" t="s">
        <v>2076</v>
      </c>
      <c r="BW20" s="580" t="s">
        <v>3691</v>
      </c>
      <c r="BY20" s="704" t="s">
        <v>2062</v>
      </c>
      <c r="BZ20" s="704" t="s">
        <v>2077</v>
      </c>
      <c r="CA20" s="704" t="s">
        <v>2075</v>
      </c>
      <c r="CB20" s="704" t="s">
        <v>2063</v>
      </c>
      <c r="CC20" s="704" t="s">
        <v>2056</v>
      </c>
      <c r="CD20" s="704" t="s">
        <v>2073</v>
      </c>
    </row>
    <row r="21" spans="1:87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2028</v>
      </c>
      <c r="AN21" s="620" t="s">
        <v>2034</v>
      </c>
      <c r="AO21" s="620" t="s">
        <v>4223</v>
      </c>
      <c r="AP21" s="620" t="s">
        <v>3612</v>
      </c>
      <c r="AQ21" s="620" t="s">
        <v>2039</v>
      </c>
      <c r="AR21" s="620" t="s">
        <v>2036</v>
      </c>
      <c r="AS21" s="620" t="s">
        <v>2081</v>
      </c>
      <c r="AT21" s="620" t="s">
        <v>4650</v>
      </c>
      <c r="AU21" s="620" t="s">
        <v>2079</v>
      </c>
      <c r="AV21" s="620" t="s">
        <v>1774</v>
      </c>
      <c r="AW21" s="620" t="s">
        <v>2046</v>
      </c>
      <c r="AX21" s="620" t="s">
        <v>2488</v>
      </c>
      <c r="AY21" s="620" t="s">
        <v>2047</v>
      </c>
      <c r="AZ21" s="620" t="s">
        <v>4238</v>
      </c>
      <c r="BA21" s="620" t="s">
        <v>6427</v>
      </c>
      <c r="BB21" s="639"/>
      <c r="BC21" s="620" t="s">
        <v>2029</v>
      </c>
      <c r="BD21" s="620" t="s">
        <v>2030</v>
      </c>
      <c r="BE21" s="620" t="s">
        <v>2031</v>
      </c>
      <c r="BF21" s="620" t="s">
        <v>2032</v>
      </c>
      <c r="BG21" s="620" t="s">
        <v>2035</v>
      </c>
      <c r="BH21" s="620" t="s">
        <v>2043</v>
      </c>
      <c r="BI21" s="620" t="s">
        <v>2037</v>
      </c>
      <c r="BJ21" s="620" t="s">
        <v>2078</v>
      </c>
      <c r="BK21" s="620" t="s">
        <v>2038</v>
      </c>
      <c r="BL21" s="620" t="s">
        <v>2080</v>
      </c>
      <c r="BM21" s="620" t="s">
        <v>2045</v>
      </c>
      <c r="BN21" s="620" t="s">
        <v>2083</v>
      </c>
      <c r="BO21" s="620" t="s">
        <v>2082</v>
      </c>
      <c r="BP21" s="620" t="s">
        <v>2044</v>
      </c>
      <c r="BQ21" s="620" t="s">
        <v>2042</v>
      </c>
      <c r="BR21" s="620" t="s">
        <v>4237</v>
      </c>
      <c r="BS21" s="620" t="s">
        <v>2049</v>
      </c>
      <c r="BT21" s="620" t="s">
        <v>1423</v>
      </c>
      <c r="BU21" s="620" t="s">
        <v>2050</v>
      </c>
      <c r="BW21" s="620" t="s">
        <v>3690</v>
      </c>
      <c r="BY21" s="620" t="s">
        <v>2040</v>
      </c>
      <c r="BZ21" s="620" t="s">
        <v>2051</v>
      </c>
      <c r="CA21" s="620" t="s">
        <v>2084</v>
      </c>
      <c r="CB21" s="620" t="s">
        <v>2041</v>
      </c>
      <c r="CC21" s="620" t="s">
        <v>2033</v>
      </c>
      <c r="CD21" s="620" t="s">
        <v>2048</v>
      </c>
    </row>
    <row r="22" spans="1:87">
      <c r="AJ22" s="582" t="str">
        <f t="array" ref="AJ22">IF($J22="","",IF(SUM(IF(ISNUMBER(VALUE(RIGHT($V22:$BR22,1))),VALUE(RIGHT($V22:$BR22,1)),0))=$J22,"T","F"))</f>
        <v/>
      </c>
      <c r="AK22" s="583" t="str">
        <f t="array" ref="AK22">IF($J22="","",SUM(IF(LEFT($V22:$CA22,1)="s",1,0))-SUM(IF(RIGHT(LEFT($V22:$CA22,2))="-",1,0)))</f>
        <v/>
      </c>
    </row>
    <row r="23" spans="1:87" s="661" customFormat="1" ht="15">
      <c r="A23" s="625">
        <v>42791</v>
      </c>
      <c r="B23" s="667"/>
      <c r="C23" s="596"/>
      <c r="D23" s="596"/>
      <c r="E23" s="596"/>
      <c r="F23" s="596"/>
      <c r="G23" s="585"/>
      <c r="H23" s="624" t="s">
        <v>304</v>
      </c>
      <c r="I23" s="603" t="s">
        <v>3</v>
      </c>
      <c r="J23" s="603" t="s">
        <v>285</v>
      </c>
      <c r="K23" s="603">
        <v>1</v>
      </c>
      <c r="L23" s="603">
        <v>1</v>
      </c>
      <c r="M23" s="562" t="str">
        <f t="shared" ref="M23:M72" si="7">IF(K23="","",IF(K23&gt;L23,"W",IF(K23=L23,"D",IF(K23&lt;L23,"L"))))</f>
        <v>D</v>
      </c>
      <c r="N23" s="562">
        <f t="shared" ref="N23:N72" si="8">IF(K23="","",K23+L23)</f>
        <v>2</v>
      </c>
      <c r="O23" s="598">
        <f>IF(K23="","",K23-L23)</f>
        <v>0</v>
      </c>
      <c r="P23" s="562" t="str">
        <f t="shared" ref="P23:P72" si="9">IF($K23="","",IF($N23&gt;P$19,"O",IF($N23&lt;P$19,"U",IF($N23=P$19,"-"))))</f>
        <v>U</v>
      </c>
      <c r="Q23" s="586">
        <f t="shared" ref="Q23:Q42" si="10">IF(S23="","",IF(SIGN(S23)&lt;&gt;1,VLOOKUP(ABS(S23),SUP_HDC,3,TRUE),-VLOOKUP(ABS(S23),SUP_HDC,3,TRUE)))</f>
        <v>1</v>
      </c>
      <c r="R23" s="635">
        <f t="shared" ref="R23:R56" si="11">IF(Q23="","",IF((K23-L23+Q23)&gt;=0.5,1,IF((K23-L23+Q23)=0.25,0.5,IF((K23-L23+Q23)&lt;=-0.5,-1,IF((K23-L23+Q23)=-0.25,-0.5,0)))))</f>
        <v>1</v>
      </c>
      <c r="S23" s="600">
        <v>-1.03</v>
      </c>
      <c r="T23" s="595">
        <f t="shared" ref="T23:T67" si="12">IF(ISBLANK(S23),"",K23-L23-S23)</f>
        <v>1.03</v>
      </c>
      <c r="U23" s="601">
        <v>2.68</v>
      </c>
      <c r="V23" s="595">
        <f t="shared" ref="V23:V57" si="13">IF(ISBLANK(U23),"",K23+L23-U23)</f>
        <v>-0.68000000000000016</v>
      </c>
      <c r="W23" s="586">
        <f>IF(S23="","",(S23+U23)/2)</f>
        <v>0.82500000000000007</v>
      </c>
      <c r="X23" s="586">
        <f>IF(W23="","",U23-W23)</f>
        <v>1.855</v>
      </c>
      <c r="Y23" s="599">
        <v>9</v>
      </c>
      <c r="Z23" s="599">
        <v>20</v>
      </c>
      <c r="AA23" s="599">
        <v>4</v>
      </c>
      <c r="AB23" s="599">
        <v>5</v>
      </c>
      <c r="AC23" s="599">
        <v>30</v>
      </c>
      <c r="AD23" s="599">
        <v>70</v>
      </c>
      <c r="AE23" s="599">
        <v>442</v>
      </c>
      <c r="AF23" s="562"/>
      <c r="AG23" s="562"/>
      <c r="AH23" s="562"/>
      <c r="AJ23" s="758" t="str">
        <f t="array" ref="AJ23">IF($K23="","",IF(SUM(IF(ISNUMBER(VALUE(RIGHT($AM23:$CU23,1))),VALUE(RIGHT($AM23:$CU23,1)),0))=$K23,"T","F"))</f>
        <v>T</v>
      </c>
      <c r="AK23" s="583">
        <f t="array" ref="AK23">IF($K23="","",SUM(IF(LEFT($AM23:$CU23,1)="s",1,0))-SUM(IF(RIGHT(LEFT($AM23:$CU23,2))="-",1,0)))</f>
        <v>0</v>
      </c>
      <c r="AL23" s="562">
        <f t="array" ref="AL23">IF($K23="","",SUM(IF(LEFT($AM23:$CU23,1)="X",1,0)))</f>
        <v>11</v>
      </c>
      <c r="AM23" s="668" t="s">
        <v>2123</v>
      </c>
      <c r="AN23" s="668" t="s">
        <v>2123</v>
      </c>
      <c r="AO23" s="668"/>
      <c r="AP23" s="668" t="s">
        <v>2105</v>
      </c>
      <c r="AQ23" s="668"/>
      <c r="AR23" s="670" t="s">
        <v>2105</v>
      </c>
      <c r="AS23" s="668" t="s">
        <v>2105</v>
      </c>
      <c r="AT23" s="668"/>
      <c r="AU23" s="668" t="s">
        <v>2105</v>
      </c>
      <c r="AV23" s="668"/>
      <c r="AW23" s="668" t="s">
        <v>2013</v>
      </c>
      <c r="AX23" s="668" t="s">
        <v>2122</v>
      </c>
      <c r="AY23" s="669" t="s">
        <v>2013</v>
      </c>
      <c r="AZ23" s="668"/>
      <c r="BA23" s="668"/>
      <c r="BB23" s="668"/>
      <c r="BC23" s="668" t="s">
        <v>2105</v>
      </c>
      <c r="BD23" s="668"/>
      <c r="BE23" s="668"/>
      <c r="BF23" s="668" t="s">
        <v>2105</v>
      </c>
      <c r="BG23" s="668" t="s">
        <v>2123</v>
      </c>
      <c r="BH23" s="669" t="s">
        <v>2105</v>
      </c>
      <c r="BI23" s="668"/>
      <c r="BJ23" s="668"/>
      <c r="BK23" s="668"/>
      <c r="BL23" s="668" t="s">
        <v>2122</v>
      </c>
      <c r="BM23" s="668" t="s">
        <v>2105</v>
      </c>
      <c r="BN23" s="668"/>
      <c r="BO23" s="668" t="s">
        <v>2013</v>
      </c>
      <c r="BP23" s="668" t="s">
        <v>2243</v>
      </c>
      <c r="BQ23" s="668" t="s">
        <v>2244</v>
      </c>
      <c r="BR23" s="668"/>
      <c r="BS23" s="671" t="s">
        <v>2129</v>
      </c>
      <c r="BT23" s="668"/>
      <c r="BU23" s="668"/>
      <c r="BV23" s="654"/>
      <c r="BW23" s="668"/>
      <c r="BX23" s="672"/>
      <c r="BY23" s="668"/>
      <c r="BZ23" s="668"/>
      <c r="CA23" s="668" t="s">
        <v>2123</v>
      </c>
      <c r="CB23" s="668"/>
      <c r="CC23" s="668"/>
      <c r="CD23" s="668"/>
      <c r="CE23" s="673"/>
      <c r="CF23" s="673"/>
      <c r="CG23" s="673"/>
      <c r="CH23" s="673"/>
      <c r="CI23" s="673"/>
    </row>
    <row r="24" spans="1:87" s="661" customFormat="1" ht="15" customHeight="1">
      <c r="A24" s="625">
        <v>42798</v>
      </c>
      <c r="B24" s="596"/>
      <c r="C24" s="596"/>
      <c r="D24" s="596"/>
      <c r="E24" s="596"/>
      <c r="F24" s="596"/>
      <c r="G24" s="585"/>
      <c r="H24" s="624" t="s">
        <v>1200</v>
      </c>
      <c r="I24" s="603" t="s">
        <v>3</v>
      </c>
      <c r="J24" s="603" t="s">
        <v>285</v>
      </c>
      <c r="K24" s="603">
        <v>1</v>
      </c>
      <c r="L24" s="603">
        <v>2</v>
      </c>
      <c r="M24" s="562" t="str">
        <f t="shared" si="7"/>
        <v>L</v>
      </c>
      <c r="N24" s="562">
        <f t="shared" si="8"/>
        <v>3</v>
      </c>
      <c r="O24" s="598">
        <f t="shared" ref="O24:O78" si="14">IF(K24="","",K24-L24)</f>
        <v>-1</v>
      </c>
      <c r="P24" s="562" t="str">
        <f t="shared" si="9"/>
        <v>O</v>
      </c>
      <c r="Q24" s="586">
        <f t="shared" si="10"/>
        <v>0.5</v>
      </c>
      <c r="R24" s="635">
        <f t="shared" si="11"/>
        <v>-1</v>
      </c>
      <c r="S24" s="600">
        <v>-0.48</v>
      </c>
      <c r="T24" s="595">
        <f t="shared" si="12"/>
        <v>-0.52</v>
      </c>
      <c r="U24" s="601">
        <v>2.66</v>
      </c>
      <c r="V24" s="595">
        <f t="shared" si="13"/>
        <v>0.33999999999999986</v>
      </c>
      <c r="W24" s="586">
        <f t="shared" ref="W24:W79" si="15">IF(S24="","",(S24+U24)/2)</f>
        <v>1.0900000000000001</v>
      </c>
      <c r="X24" s="586">
        <f t="shared" ref="X24:X79" si="16">IF(W24="","",U24-W24)</f>
        <v>1.57</v>
      </c>
      <c r="Y24" s="599">
        <v>17</v>
      </c>
      <c r="Z24" s="599">
        <v>14</v>
      </c>
      <c r="AA24" s="599">
        <v>6</v>
      </c>
      <c r="AB24" s="599">
        <v>5</v>
      </c>
      <c r="AC24" s="599">
        <v>49</v>
      </c>
      <c r="AD24" s="599">
        <v>51</v>
      </c>
      <c r="AE24" s="599">
        <v>442</v>
      </c>
      <c r="AF24" s="562"/>
      <c r="AG24" s="562"/>
      <c r="AH24" s="562"/>
      <c r="AJ24" s="758" t="str">
        <f t="array" ref="AJ24">IF($K24="","",IF(SUM(IF(ISNUMBER(VALUE(RIGHT($AM24:$CU24,1))),VALUE(RIGHT($AM24:$CU24,1)),0))=$K24,"T","F"))</f>
        <v>T</v>
      </c>
      <c r="AK24" s="583">
        <f t="array" ref="AK24">IF($K24="","",SUM(IF(LEFT($AM24:$CU24,1)="s",1,0))-SUM(IF(RIGHT(LEFT($AM24:$CU24,2))="-",1,0)))</f>
        <v>0</v>
      </c>
      <c r="AL24" s="562">
        <f t="array" ref="AL24">IF($K24="","",SUM(IF(LEFT($AM24:$CU24,1)="X",1,0)))</f>
        <v>11</v>
      </c>
      <c r="AM24" s="668" t="s">
        <v>2287</v>
      </c>
      <c r="AN24" s="668" t="s">
        <v>2287</v>
      </c>
      <c r="AO24" s="668"/>
      <c r="AP24" s="668" t="s">
        <v>2283</v>
      </c>
      <c r="AQ24" s="668"/>
      <c r="AR24" s="668" t="s">
        <v>2216</v>
      </c>
      <c r="AS24" s="668" t="s">
        <v>2283</v>
      </c>
      <c r="AT24" s="668"/>
      <c r="AU24" s="668" t="s">
        <v>2283</v>
      </c>
      <c r="AV24" s="668"/>
      <c r="AW24" s="668" t="s">
        <v>2289</v>
      </c>
      <c r="AX24" s="669" t="s">
        <v>2286</v>
      </c>
      <c r="AY24" s="668" t="s">
        <v>2284</v>
      </c>
      <c r="AZ24" s="668"/>
      <c r="BA24" s="668"/>
      <c r="BB24" s="668"/>
      <c r="BC24" s="668" t="s">
        <v>2283</v>
      </c>
      <c r="BD24" s="668"/>
      <c r="BE24" s="668"/>
      <c r="BF24" s="668" t="s">
        <v>2285</v>
      </c>
      <c r="BG24" s="668"/>
      <c r="BH24" s="669" t="s">
        <v>2283</v>
      </c>
      <c r="BI24" s="668" t="s">
        <v>2284</v>
      </c>
      <c r="BJ24" s="668"/>
      <c r="BK24" s="668"/>
      <c r="BL24" s="668" t="s">
        <v>2287</v>
      </c>
      <c r="BM24" s="668" t="s">
        <v>2283</v>
      </c>
      <c r="BN24" s="668"/>
      <c r="BO24" s="668" t="s">
        <v>2013</v>
      </c>
      <c r="BP24" s="668"/>
      <c r="BQ24" s="668" t="s">
        <v>2244</v>
      </c>
      <c r="BR24" s="668"/>
      <c r="BS24" s="671" t="s">
        <v>2288</v>
      </c>
      <c r="BT24" s="668"/>
      <c r="BU24" s="668"/>
      <c r="BV24" s="654"/>
      <c r="BW24" s="668"/>
      <c r="BX24" s="672"/>
      <c r="BY24" s="668" t="s">
        <v>2287</v>
      </c>
      <c r="BZ24" s="651" t="s">
        <v>2286</v>
      </c>
      <c r="CA24" s="668"/>
      <c r="CB24" s="668"/>
      <c r="CC24" s="668"/>
      <c r="CD24" s="668"/>
      <c r="CE24" s="673"/>
      <c r="CF24" s="673"/>
      <c r="CG24" s="673"/>
      <c r="CH24" s="673"/>
      <c r="CI24" s="673"/>
    </row>
    <row r="25" spans="1:87" s="661" customFormat="1" ht="15" customHeight="1">
      <c r="A25" s="625">
        <v>42805</v>
      </c>
      <c r="B25" s="596"/>
      <c r="C25" s="596"/>
      <c r="D25" s="596"/>
      <c r="E25" s="596"/>
      <c r="F25" s="596"/>
      <c r="G25" s="585"/>
      <c r="H25" s="624" t="s">
        <v>262</v>
      </c>
      <c r="I25" s="603" t="s">
        <v>2</v>
      </c>
      <c r="J25" s="603" t="s">
        <v>285</v>
      </c>
      <c r="K25" s="603">
        <v>0</v>
      </c>
      <c r="L25" s="603">
        <v>2</v>
      </c>
      <c r="M25" s="562" t="str">
        <f t="shared" si="7"/>
        <v>L</v>
      </c>
      <c r="N25" s="562">
        <f t="shared" si="8"/>
        <v>2</v>
      </c>
      <c r="O25" s="598">
        <f t="shared" si="14"/>
        <v>-2</v>
      </c>
      <c r="P25" s="562" t="str">
        <f t="shared" si="9"/>
        <v>U</v>
      </c>
      <c r="Q25" s="586">
        <f t="shared" si="10"/>
        <v>0</v>
      </c>
      <c r="R25" s="635">
        <f t="shared" si="11"/>
        <v>-1</v>
      </c>
      <c r="S25" s="600">
        <v>0.09</v>
      </c>
      <c r="T25" s="595">
        <f t="shared" si="12"/>
        <v>-2.09</v>
      </c>
      <c r="U25" s="601">
        <v>2.36</v>
      </c>
      <c r="V25" s="595">
        <f t="shared" si="13"/>
        <v>-0.35999999999999988</v>
      </c>
      <c r="W25" s="586">
        <f t="shared" si="15"/>
        <v>1.2249999999999999</v>
      </c>
      <c r="X25" s="586">
        <f t="shared" si="16"/>
        <v>1.135</v>
      </c>
      <c r="Y25" s="599">
        <v>11</v>
      </c>
      <c r="Z25" s="599">
        <v>13</v>
      </c>
      <c r="AA25" s="599">
        <v>2</v>
      </c>
      <c r="AB25" s="599">
        <v>4</v>
      </c>
      <c r="AC25" s="599">
        <v>41</v>
      </c>
      <c r="AD25" s="599">
        <v>59</v>
      </c>
      <c r="AE25" s="599">
        <v>442</v>
      </c>
      <c r="AF25" s="562"/>
      <c r="AG25" s="562"/>
      <c r="AH25" s="562"/>
      <c r="AJ25" s="758" t="str">
        <f t="array" ref="AJ25">IF($K25="","",IF(SUM(IF(ISNUMBER(VALUE(RIGHT($AM25:$CU25,1))),VALUE(RIGHT($AM25:$CU25,1)),0))=$K25,"T","F"))</f>
        <v>T</v>
      </c>
      <c r="AK25" s="583">
        <f t="array" ref="AK25">IF($K25="","",SUM(IF(LEFT($AM25:$CU25,1)="s",1,0))-SUM(IF(RIGHT(LEFT($AM25:$CU25,2))="-",1,0)))</f>
        <v>0</v>
      </c>
      <c r="AL25" s="562">
        <f t="array" ref="AL25">IF($K25="","",SUM(IF(LEFT($AM25:$CU25,1)="X",1,0)))</f>
        <v>11</v>
      </c>
      <c r="AM25" s="668" t="s">
        <v>2414</v>
      </c>
      <c r="AN25" s="668" t="s">
        <v>2376</v>
      </c>
      <c r="AO25" s="668"/>
      <c r="AP25" s="668" t="s">
        <v>2244</v>
      </c>
      <c r="AQ25" s="668"/>
      <c r="AR25" s="668" t="s">
        <v>2376</v>
      </c>
      <c r="AS25" s="668" t="s">
        <v>2376</v>
      </c>
      <c r="AT25" s="668"/>
      <c r="AU25" s="668" t="s">
        <v>2376</v>
      </c>
      <c r="AV25" s="668"/>
      <c r="AW25" s="668" t="s">
        <v>2013</v>
      </c>
      <c r="AX25" s="668" t="s">
        <v>2411</v>
      </c>
      <c r="AY25" s="668" t="s">
        <v>2013</v>
      </c>
      <c r="AZ25" s="668"/>
      <c r="BA25" s="668"/>
      <c r="BB25" s="668"/>
      <c r="BC25" s="668" t="s">
        <v>2375</v>
      </c>
      <c r="BD25" s="668"/>
      <c r="BE25" s="668"/>
      <c r="BF25" s="668" t="s">
        <v>2377</v>
      </c>
      <c r="BG25" s="668"/>
      <c r="BH25" s="668" t="s">
        <v>2376</v>
      </c>
      <c r="BI25" s="668" t="s">
        <v>2414</v>
      </c>
      <c r="BJ25" s="668"/>
      <c r="BK25" s="668"/>
      <c r="BL25" s="668" t="s">
        <v>2414</v>
      </c>
      <c r="BM25" s="668" t="s">
        <v>2376</v>
      </c>
      <c r="BN25" s="668"/>
      <c r="BO25" s="668" t="s">
        <v>2013</v>
      </c>
      <c r="BP25" s="668"/>
      <c r="BQ25" s="668" t="s">
        <v>2244</v>
      </c>
      <c r="BR25" s="668"/>
      <c r="BS25" s="668" t="s">
        <v>2412</v>
      </c>
      <c r="BT25" s="668"/>
      <c r="BU25" s="668"/>
      <c r="BV25" s="654"/>
      <c r="BW25" s="668"/>
      <c r="BX25" s="672"/>
      <c r="BY25" s="668" t="s">
        <v>2414</v>
      </c>
      <c r="BZ25" s="668" t="s">
        <v>2413</v>
      </c>
      <c r="CA25" s="668"/>
      <c r="CB25" s="668"/>
      <c r="CC25" s="668"/>
      <c r="CD25" s="705"/>
      <c r="CE25" s="673"/>
      <c r="CF25" s="673"/>
      <c r="CG25" s="673"/>
      <c r="CH25" s="673"/>
      <c r="CI25" s="673"/>
    </row>
    <row r="26" spans="1:87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259</v>
      </c>
      <c r="I26" s="596" t="s">
        <v>3</v>
      </c>
      <c r="J26" s="596" t="s">
        <v>1199</v>
      </c>
      <c r="K26" s="596">
        <v>2</v>
      </c>
      <c r="L26" s="596">
        <v>2</v>
      </c>
      <c r="M26" s="562" t="str">
        <f t="shared" si="7"/>
        <v>D</v>
      </c>
      <c r="N26" s="562">
        <f t="shared" si="8"/>
        <v>4</v>
      </c>
      <c r="O26" s="598">
        <f t="shared" si="14"/>
        <v>0</v>
      </c>
      <c r="P26" s="562" t="str">
        <f t="shared" si="9"/>
        <v>O</v>
      </c>
      <c r="Q26" s="586" t="str">
        <f t="shared" si="10"/>
        <v/>
      </c>
      <c r="R26" s="635" t="str">
        <f t="shared" si="11"/>
        <v/>
      </c>
      <c r="S26" s="600"/>
      <c r="T26" s="595" t="str">
        <f t="shared" si="12"/>
        <v/>
      </c>
      <c r="U26" s="601"/>
      <c r="V26" s="595" t="str">
        <f t="shared" si="13"/>
        <v/>
      </c>
      <c r="W26" s="586" t="str">
        <f t="shared" si="15"/>
        <v/>
      </c>
      <c r="X26" s="586" t="str">
        <f t="shared" si="16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IF($K26="","",IF(SUM(IF(ISNUMBER(VALUE(RIGHT($AM26:$CU26,1))),VALUE(RIGHT($AM26:$CU26,1)),0))=$K26,"T","F"))</f>
        <v>T</v>
      </c>
      <c r="AK26" s="583">
        <f t="array" ref="AK26">IF($K26="","",SUM(IF(LEFT($AM26:$CU26,1)="s",1,0))-SUM(IF(RIGHT(LEFT($AM26:$CU26,2))="-",1,0)))</f>
        <v>0</v>
      </c>
      <c r="AL26" s="562">
        <f t="array" ref="AL26">IF($K26="","",SUM(IF(LEFT($AM26:$CU26,1)="X",1,0)))</f>
        <v>11</v>
      </c>
      <c r="AM26" s="668" t="s">
        <v>2474</v>
      </c>
      <c r="AN26" s="669" t="s">
        <v>2474</v>
      </c>
      <c r="AO26" s="668"/>
      <c r="AP26" s="668" t="s">
        <v>2244</v>
      </c>
      <c r="AQ26" s="668" t="s">
        <v>2474</v>
      </c>
      <c r="AR26" s="668"/>
      <c r="AS26" s="668"/>
      <c r="AT26" s="668"/>
      <c r="AU26" s="668" t="s">
        <v>2473</v>
      </c>
      <c r="AV26" s="668"/>
      <c r="AW26" s="668" t="s">
        <v>126</v>
      </c>
      <c r="AX26" s="668" t="s">
        <v>2489</v>
      </c>
      <c r="AY26" s="668" t="s">
        <v>126</v>
      </c>
      <c r="AZ26" s="668"/>
      <c r="BA26" s="668"/>
      <c r="BB26" s="668" t="s">
        <v>126</v>
      </c>
      <c r="BC26" s="668"/>
      <c r="BD26" s="668" t="s">
        <v>2472</v>
      </c>
      <c r="BE26" s="668" t="s">
        <v>126</v>
      </c>
      <c r="BF26" s="668"/>
      <c r="BG26" s="668" t="s">
        <v>2244</v>
      </c>
      <c r="BH26" s="668"/>
      <c r="BI26" s="668" t="s">
        <v>2474</v>
      </c>
      <c r="BJ26" s="668" t="s">
        <v>126</v>
      </c>
      <c r="BK26" s="668" t="s">
        <v>2472</v>
      </c>
      <c r="BL26" s="668" t="s">
        <v>2471</v>
      </c>
      <c r="BM26" s="668" t="s">
        <v>2473</v>
      </c>
      <c r="BN26" s="668" t="s">
        <v>2474</v>
      </c>
      <c r="BO26" s="668" t="s">
        <v>126</v>
      </c>
      <c r="BP26" s="668" t="s">
        <v>2474</v>
      </c>
      <c r="BQ26" s="668" t="s">
        <v>2244</v>
      </c>
      <c r="BR26" s="668" t="s">
        <v>126</v>
      </c>
      <c r="BS26" s="668" t="s">
        <v>2487</v>
      </c>
      <c r="BT26" s="668"/>
      <c r="BU26" s="668" t="s">
        <v>2472</v>
      </c>
      <c r="BV26" s="654" t="s">
        <v>126</v>
      </c>
      <c r="BW26" s="668"/>
      <c r="BX26" s="672"/>
      <c r="BY26" s="668" t="s">
        <v>2474</v>
      </c>
      <c r="BZ26" s="668" t="s">
        <v>2474</v>
      </c>
      <c r="CA26" s="668" t="s">
        <v>2471</v>
      </c>
      <c r="CB26" s="668" t="s">
        <v>126</v>
      </c>
      <c r="CC26" s="668" t="s">
        <v>2472</v>
      </c>
      <c r="CD26" s="668" t="s">
        <v>126</v>
      </c>
      <c r="CE26" s="673"/>
      <c r="CF26" s="673"/>
      <c r="CG26" s="673"/>
      <c r="CH26" s="673"/>
      <c r="CI26" s="673"/>
    </row>
    <row r="27" spans="1:87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645</v>
      </c>
      <c r="I27" s="603" t="s">
        <v>3</v>
      </c>
      <c r="J27" s="603" t="s">
        <v>285</v>
      </c>
      <c r="K27" s="603">
        <v>1</v>
      </c>
      <c r="L27" s="603">
        <v>1</v>
      </c>
      <c r="M27" s="562" t="str">
        <f t="shared" si="7"/>
        <v>D</v>
      </c>
      <c r="N27" s="562">
        <f t="shared" si="8"/>
        <v>2</v>
      </c>
      <c r="O27" s="598">
        <f t="shared" si="14"/>
        <v>0</v>
      </c>
      <c r="P27" s="562" t="str">
        <f t="shared" si="9"/>
        <v>U</v>
      </c>
      <c r="Q27" s="586">
        <f t="shared" si="10"/>
        <v>0.5</v>
      </c>
      <c r="R27" s="595">
        <f t="shared" si="11"/>
        <v>1</v>
      </c>
      <c r="S27" s="600">
        <v>-0.67</v>
      </c>
      <c r="T27" s="595">
        <f t="shared" si="12"/>
        <v>0.67</v>
      </c>
      <c r="U27" s="601">
        <v>2.58</v>
      </c>
      <c r="V27" s="595">
        <f t="shared" si="13"/>
        <v>-0.58000000000000007</v>
      </c>
      <c r="W27" s="586">
        <f t="shared" si="15"/>
        <v>0.95500000000000007</v>
      </c>
      <c r="X27" s="586">
        <f t="shared" si="16"/>
        <v>1.625</v>
      </c>
      <c r="Y27" s="599">
        <v>9</v>
      </c>
      <c r="Z27" s="599">
        <v>15</v>
      </c>
      <c r="AA27" s="599">
        <v>1</v>
      </c>
      <c r="AB27" s="599">
        <v>7</v>
      </c>
      <c r="AC27" s="599">
        <v>39</v>
      </c>
      <c r="AD27" s="599">
        <v>61</v>
      </c>
      <c r="AE27" s="599">
        <v>442</v>
      </c>
      <c r="AF27" s="562"/>
      <c r="AG27" s="562"/>
      <c r="AH27" s="562"/>
      <c r="AJ27" s="758" t="str">
        <f t="array" ref="AJ27">IF($K27="","",IF(SUM(IF(ISNUMBER(VALUE(RIGHT($AM27:$CU27,1))),VALUE(RIGHT($AM27:$CU27,1)),0))=$K27,"T","F"))</f>
        <v>T</v>
      </c>
      <c r="AK27" s="583">
        <f t="array" ref="AK27">IF($K27="","",SUM(IF(LEFT($AM27:$CU27,1)="s",1,0))-SUM(IF(RIGHT(LEFT($AM27:$CU27,2))="-",1,0)))</f>
        <v>0</v>
      </c>
      <c r="AL27" s="562">
        <f t="array" ref="AL27">IF($K27="","",SUM(IF(LEFT($AM27:$CU27,1)="X",1,0)))</f>
        <v>11</v>
      </c>
      <c r="AM27" s="668" t="s">
        <v>2549</v>
      </c>
      <c r="AN27" s="668" t="s">
        <v>2503</v>
      </c>
      <c r="AO27" s="668"/>
      <c r="AP27" s="668" t="s">
        <v>2244</v>
      </c>
      <c r="AQ27" s="668"/>
      <c r="AR27" s="668" t="s">
        <v>2503</v>
      </c>
      <c r="AS27" s="669" t="s">
        <v>2503</v>
      </c>
      <c r="AT27" s="668"/>
      <c r="AU27" s="668" t="s">
        <v>2505</v>
      </c>
      <c r="AV27" s="668"/>
      <c r="AW27" s="671" t="s">
        <v>2027</v>
      </c>
      <c r="AX27" s="668" t="s">
        <v>2548</v>
      </c>
      <c r="AY27" s="668" t="s">
        <v>2503</v>
      </c>
      <c r="AZ27" s="668"/>
      <c r="BA27" s="668"/>
      <c r="BB27" s="668"/>
      <c r="BC27" s="668" t="s">
        <v>2550</v>
      </c>
      <c r="BD27" s="668"/>
      <c r="BE27" s="668"/>
      <c r="BF27" s="668" t="s">
        <v>2504</v>
      </c>
      <c r="BG27" s="668" t="s">
        <v>2244</v>
      </c>
      <c r="BH27" s="668" t="s">
        <v>2503</v>
      </c>
      <c r="BI27" s="668" t="s">
        <v>2551</v>
      </c>
      <c r="BJ27" s="668"/>
      <c r="BK27" s="668"/>
      <c r="BL27" s="668" t="s">
        <v>2552</v>
      </c>
      <c r="BM27" s="668" t="s">
        <v>2013</v>
      </c>
      <c r="BN27" s="668"/>
      <c r="BO27" s="668" t="s">
        <v>2551</v>
      </c>
      <c r="BP27" s="668"/>
      <c r="BQ27" s="668" t="s">
        <v>2244</v>
      </c>
      <c r="BR27" s="668"/>
      <c r="BS27" s="668" t="s">
        <v>2553</v>
      </c>
      <c r="BT27" s="668"/>
      <c r="BU27" s="668"/>
      <c r="BV27" s="654"/>
      <c r="BW27" s="668"/>
      <c r="BX27" s="672"/>
      <c r="BY27" s="668" t="s">
        <v>2551</v>
      </c>
      <c r="BZ27" s="651" t="s">
        <v>2554</v>
      </c>
      <c r="CA27" s="668"/>
      <c r="CB27" s="668"/>
      <c r="CC27" s="668"/>
      <c r="CD27" s="668"/>
      <c r="CE27" s="673"/>
      <c r="CF27" s="673"/>
      <c r="CG27" s="673"/>
      <c r="CH27" s="673"/>
      <c r="CI27" s="673"/>
    </row>
    <row r="28" spans="1:87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1202</v>
      </c>
      <c r="I28" s="603" t="s">
        <v>2</v>
      </c>
      <c r="J28" s="603" t="s">
        <v>285</v>
      </c>
      <c r="K28" s="603">
        <v>2</v>
      </c>
      <c r="L28" s="603">
        <v>3</v>
      </c>
      <c r="M28" s="562" t="str">
        <f t="shared" si="7"/>
        <v>L</v>
      </c>
      <c r="N28" s="562">
        <f t="shared" si="8"/>
        <v>5</v>
      </c>
      <c r="O28" s="598">
        <f t="shared" si="14"/>
        <v>-1</v>
      </c>
      <c r="P28" s="562" t="str">
        <f t="shared" si="9"/>
        <v>O</v>
      </c>
      <c r="Q28" s="586">
        <f t="shared" si="10"/>
        <v>0.25</v>
      </c>
      <c r="R28" s="595">
        <f t="shared" si="11"/>
        <v>-1</v>
      </c>
      <c r="S28" s="600">
        <v>-0.28999999999999998</v>
      </c>
      <c r="T28" s="595">
        <f t="shared" si="12"/>
        <v>-0.71</v>
      </c>
      <c r="U28" s="601">
        <v>2.67</v>
      </c>
      <c r="V28" s="595">
        <f t="shared" si="13"/>
        <v>2.33</v>
      </c>
      <c r="W28" s="586">
        <f t="shared" si="15"/>
        <v>1.19</v>
      </c>
      <c r="X28" s="586">
        <f t="shared" si="16"/>
        <v>1.48</v>
      </c>
      <c r="Y28" s="599">
        <v>10</v>
      </c>
      <c r="Z28" s="599">
        <v>14</v>
      </c>
      <c r="AA28" s="599">
        <v>4</v>
      </c>
      <c r="AB28" s="599">
        <v>4</v>
      </c>
      <c r="AC28" s="599">
        <v>34</v>
      </c>
      <c r="AD28" s="599">
        <v>66</v>
      </c>
      <c r="AE28" s="599">
        <v>442</v>
      </c>
      <c r="AF28" s="562"/>
      <c r="AG28" s="562"/>
      <c r="AH28" s="562"/>
      <c r="AJ28" s="758" t="str">
        <f t="array" ref="AJ28">IF($K28="","",IF(SUM(IF(ISNUMBER(VALUE(RIGHT($AM28:$CU28,1))),VALUE(RIGHT($AM28:$CU28,1)),0))=$K28,"T","F"))</f>
        <v>T</v>
      </c>
      <c r="AK28" s="583">
        <f t="array" ref="AK28">IF($K28="","",SUM(IF(LEFT($AM28:$CU28,1)="s",1,0))-SUM(IF(RIGHT(LEFT($AM28:$CU28,2))="-",1,0)))</f>
        <v>0</v>
      </c>
      <c r="AL28" s="562">
        <f t="array" ref="AL28">IF($K28="","",SUM(IF(LEFT($AM28:$CU28,1)="X",1,0)))</f>
        <v>11</v>
      </c>
      <c r="AM28" s="668" t="s">
        <v>2474</v>
      </c>
      <c r="AN28" s="669" t="s">
        <v>2474</v>
      </c>
      <c r="AO28" s="668"/>
      <c r="AP28" s="668" t="s">
        <v>2244</v>
      </c>
      <c r="AQ28" s="668" t="s">
        <v>126</v>
      </c>
      <c r="AR28" s="668" t="s">
        <v>2474</v>
      </c>
      <c r="AS28" s="668" t="s">
        <v>2474</v>
      </c>
      <c r="AT28" s="668"/>
      <c r="AU28" s="668" t="s">
        <v>2474</v>
      </c>
      <c r="AV28" s="668"/>
      <c r="AW28" s="682" t="s">
        <v>2665</v>
      </c>
      <c r="AX28" s="671" t="s">
        <v>2666</v>
      </c>
      <c r="AY28" s="671" t="s">
        <v>2665</v>
      </c>
      <c r="AZ28" s="668"/>
      <c r="BA28" s="668" t="s">
        <v>126</v>
      </c>
      <c r="BB28" s="668" t="s">
        <v>126</v>
      </c>
      <c r="BC28" s="668" t="s">
        <v>2472</v>
      </c>
      <c r="BD28" s="668" t="s">
        <v>126</v>
      </c>
      <c r="BE28" s="668" t="s">
        <v>126</v>
      </c>
      <c r="BF28" s="668" t="s">
        <v>2474</v>
      </c>
      <c r="BG28" s="668" t="s">
        <v>2244</v>
      </c>
      <c r="BH28" s="668" t="s">
        <v>2474</v>
      </c>
      <c r="BI28" s="668" t="s">
        <v>126</v>
      </c>
      <c r="BJ28" s="668" t="s">
        <v>126</v>
      </c>
      <c r="BK28" s="668" t="s">
        <v>126</v>
      </c>
      <c r="BL28" s="668" t="s">
        <v>2472</v>
      </c>
      <c r="BM28" s="668" t="s">
        <v>2474</v>
      </c>
      <c r="BN28" s="668" t="s">
        <v>2472</v>
      </c>
      <c r="BO28" s="668" t="s">
        <v>2471</v>
      </c>
      <c r="BP28" s="668" t="s">
        <v>126</v>
      </c>
      <c r="BQ28" s="668" t="s">
        <v>126</v>
      </c>
      <c r="BR28" s="668" t="s">
        <v>126</v>
      </c>
      <c r="BS28" s="668" t="s">
        <v>2471</v>
      </c>
      <c r="BT28" s="668"/>
      <c r="BU28" s="668"/>
      <c r="BV28" s="654"/>
      <c r="BW28" s="668"/>
      <c r="BX28" s="672"/>
      <c r="BY28" s="668" t="s">
        <v>126</v>
      </c>
      <c r="BZ28" s="668" t="s">
        <v>2471</v>
      </c>
      <c r="CA28" s="668" t="s">
        <v>126</v>
      </c>
      <c r="CB28" s="668" t="s">
        <v>126</v>
      </c>
      <c r="CC28" s="705" t="s">
        <v>126</v>
      </c>
      <c r="CD28" s="668" t="s">
        <v>126</v>
      </c>
      <c r="CE28" s="673"/>
      <c r="CF28" s="673"/>
      <c r="CG28" s="673"/>
      <c r="CH28" s="673"/>
      <c r="CI28" s="673"/>
    </row>
    <row r="29" spans="1:87" s="661" customFormat="1" ht="15" customHeight="1">
      <c r="A29" s="625">
        <v>42833</v>
      </c>
      <c r="B29" s="596"/>
      <c r="C29" s="596"/>
      <c r="D29" s="596"/>
      <c r="E29" s="596"/>
      <c r="F29" s="596"/>
      <c r="G29" s="585"/>
      <c r="H29" s="624" t="s">
        <v>259</v>
      </c>
      <c r="I29" s="603" t="s">
        <v>3</v>
      </c>
      <c r="J29" s="603" t="s">
        <v>285</v>
      </c>
      <c r="K29" s="603">
        <v>0</v>
      </c>
      <c r="L29" s="603">
        <v>3</v>
      </c>
      <c r="M29" s="562" t="str">
        <f t="shared" si="7"/>
        <v>L</v>
      </c>
      <c r="N29" s="562">
        <f t="shared" si="8"/>
        <v>3</v>
      </c>
      <c r="O29" s="598">
        <f t="shared" si="14"/>
        <v>-3</v>
      </c>
      <c r="P29" s="562" t="str">
        <f t="shared" si="9"/>
        <v>O</v>
      </c>
      <c r="Q29" s="586">
        <f t="shared" si="10"/>
        <v>0.5</v>
      </c>
      <c r="R29" s="595">
        <f t="shared" si="11"/>
        <v>-1</v>
      </c>
      <c r="S29" s="600">
        <v>-0.45</v>
      </c>
      <c r="T29" s="595">
        <f t="shared" si="12"/>
        <v>-2.5499999999999998</v>
      </c>
      <c r="U29" s="601">
        <v>2.2400000000000002</v>
      </c>
      <c r="V29" s="595">
        <f t="shared" si="13"/>
        <v>0.75999999999999979</v>
      </c>
      <c r="W29" s="586">
        <f t="shared" si="15"/>
        <v>0.89500000000000013</v>
      </c>
      <c r="X29" s="586">
        <f t="shared" si="16"/>
        <v>1.3450000000000002</v>
      </c>
      <c r="Y29" s="599">
        <v>11</v>
      </c>
      <c r="Z29" s="599">
        <v>11</v>
      </c>
      <c r="AA29" s="599">
        <v>3</v>
      </c>
      <c r="AB29" s="599">
        <v>3</v>
      </c>
      <c r="AC29" s="599">
        <v>53</v>
      </c>
      <c r="AD29" s="599">
        <v>47</v>
      </c>
      <c r="AE29" s="599">
        <v>442</v>
      </c>
      <c r="AF29" s="562"/>
      <c r="AG29" s="562"/>
      <c r="AH29" s="562"/>
      <c r="AJ29" s="758" t="str">
        <f t="array" ref="AJ29">IF($K29="","",IF(SUM(IF(ISNUMBER(VALUE(RIGHT($AM29:$CU29,1))),VALUE(RIGHT($AM29:$CU29,1)),0))=$K29,"T","F"))</f>
        <v>T</v>
      </c>
      <c r="AK29" s="583">
        <f t="array" ref="AK29">IF($K29="","",SUM(IF(LEFT($AM29:$CU29,1)="s",1,0))-SUM(IF(RIGHT(LEFT($AM29:$CU29,2))="-",1,0)))</f>
        <v>0</v>
      </c>
      <c r="AL29" s="562">
        <f t="array" ref="AL29">IF($K29="","",SUM(IF(LEFT($AM29:$CU29,1)="X",1,0)))</f>
        <v>11</v>
      </c>
      <c r="AM29" s="668" t="s">
        <v>2710</v>
      </c>
      <c r="AN29" s="668" t="s">
        <v>2728</v>
      </c>
      <c r="AO29" s="668"/>
      <c r="AP29" s="669" t="s">
        <v>2710</v>
      </c>
      <c r="AQ29" s="668"/>
      <c r="AR29" s="668" t="s">
        <v>2710</v>
      </c>
      <c r="AS29" s="668" t="s">
        <v>2013</v>
      </c>
      <c r="AT29" s="668"/>
      <c r="AU29" s="668" t="s">
        <v>2710</v>
      </c>
      <c r="AV29" s="668"/>
      <c r="AW29" s="668" t="s">
        <v>2710</v>
      </c>
      <c r="AX29" s="668" t="s">
        <v>2710</v>
      </c>
      <c r="AY29" s="668" t="s">
        <v>2013</v>
      </c>
      <c r="AZ29" s="668"/>
      <c r="BA29" s="668"/>
      <c r="BB29" s="668"/>
      <c r="BC29" s="668" t="s">
        <v>2728</v>
      </c>
      <c r="BD29" s="668"/>
      <c r="BE29" s="668"/>
      <c r="BF29" s="668" t="s">
        <v>2710</v>
      </c>
      <c r="BG29" s="668" t="s">
        <v>2244</v>
      </c>
      <c r="BH29" s="668" t="s">
        <v>2728</v>
      </c>
      <c r="BI29" s="668"/>
      <c r="BJ29" s="668"/>
      <c r="BK29" s="668"/>
      <c r="BL29" s="668" t="s">
        <v>2727</v>
      </c>
      <c r="BM29" s="668" t="s">
        <v>2710</v>
      </c>
      <c r="BN29" s="668" t="s">
        <v>2013</v>
      </c>
      <c r="BO29" s="668"/>
      <c r="BP29" s="668"/>
      <c r="BQ29" s="668"/>
      <c r="BR29" s="668"/>
      <c r="BS29" s="668" t="s">
        <v>2727</v>
      </c>
      <c r="BT29" s="668"/>
      <c r="BU29" s="668"/>
      <c r="BV29" s="654"/>
      <c r="BW29" s="668"/>
      <c r="BX29" s="672"/>
      <c r="BY29" s="668"/>
      <c r="BZ29" s="668" t="s">
        <v>2727</v>
      </c>
      <c r="CA29" s="668" t="s">
        <v>2728</v>
      </c>
      <c r="CB29" s="668"/>
      <c r="CC29" s="668"/>
      <c r="CD29" s="668"/>
      <c r="CE29" s="673"/>
      <c r="CF29" s="673"/>
      <c r="CG29" s="673"/>
      <c r="CH29" s="673"/>
      <c r="CI29" s="673"/>
    </row>
    <row r="30" spans="1:87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304</v>
      </c>
      <c r="I30" s="596" t="s">
        <v>2</v>
      </c>
      <c r="J30" s="596" t="s">
        <v>1199</v>
      </c>
      <c r="K30" s="596">
        <v>0</v>
      </c>
      <c r="L30" s="596">
        <v>1</v>
      </c>
      <c r="M30" s="562" t="str">
        <f t="shared" si="7"/>
        <v>L</v>
      </c>
      <c r="N30" s="562">
        <f t="shared" si="8"/>
        <v>1</v>
      </c>
      <c r="O30" s="598">
        <f t="shared" si="14"/>
        <v>-1</v>
      </c>
      <c r="P30" s="562" t="str">
        <f t="shared" si="9"/>
        <v>U</v>
      </c>
      <c r="Q30" s="586" t="str">
        <f t="shared" si="10"/>
        <v/>
      </c>
      <c r="R30" s="595" t="str">
        <f t="shared" si="11"/>
        <v/>
      </c>
      <c r="S30" s="600"/>
      <c r="T30" s="595" t="str">
        <f t="shared" si="12"/>
        <v/>
      </c>
      <c r="U30" s="601"/>
      <c r="V30" s="595" t="str">
        <f t="shared" si="13"/>
        <v/>
      </c>
      <c r="W30" s="586" t="str">
        <f t="shared" si="15"/>
        <v/>
      </c>
      <c r="X30" s="586" t="str">
        <f t="shared" si="16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IF($K30="","",IF(SUM(IF(ISNUMBER(VALUE(RIGHT($AM30:$CU30,1))),VALUE(RIGHT($AM30:$CU30,1)),0))=$K30,"T","F"))</f>
        <v>T</v>
      </c>
      <c r="AK30" s="583">
        <f t="array" ref="AK30">IF($K30="","",SUM(IF(LEFT($AM30:$CU30,1)="s",1,0))-SUM(IF(RIGHT(LEFT($AM30:$CU30,2))="-",1,0)))</f>
        <v>0</v>
      </c>
      <c r="AL30" s="562">
        <f t="array" ref="AL30">IF($K30="","",SUM(IF(LEFT($AM30:$CU30,1)="X",1,0)))</f>
        <v>11</v>
      </c>
      <c r="AM30" s="668"/>
      <c r="AN30" s="668" t="s">
        <v>2786</v>
      </c>
      <c r="AO30" s="668"/>
      <c r="AP30" s="668"/>
      <c r="AQ30" s="668" t="s">
        <v>2830</v>
      </c>
      <c r="AR30" s="668"/>
      <c r="AS30" s="668"/>
      <c r="AT30" s="668"/>
      <c r="AU30" s="668" t="s">
        <v>2786</v>
      </c>
      <c r="AV30" s="668"/>
      <c r="AW30" s="668" t="s">
        <v>2831</v>
      </c>
      <c r="AX30" s="668"/>
      <c r="AY30" s="668" t="s">
        <v>2138</v>
      </c>
      <c r="AZ30" s="668"/>
      <c r="BA30" s="668"/>
      <c r="BB30" s="668"/>
      <c r="BC30" s="668" t="s">
        <v>2786</v>
      </c>
      <c r="BD30" s="668" t="s">
        <v>2832</v>
      </c>
      <c r="BE30" s="668"/>
      <c r="BF30" s="668" t="s">
        <v>2787</v>
      </c>
      <c r="BG30" s="668" t="s">
        <v>2244</v>
      </c>
      <c r="BH30" s="668" t="s">
        <v>2832</v>
      </c>
      <c r="BI30" s="668"/>
      <c r="BJ30" s="668" t="s">
        <v>2786</v>
      </c>
      <c r="BK30" s="668"/>
      <c r="BL30" s="668" t="s">
        <v>2786</v>
      </c>
      <c r="BM30" s="668" t="s">
        <v>2832</v>
      </c>
      <c r="BN30" s="668" t="s">
        <v>2013</v>
      </c>
      <c r="BO30" s="668"/>
      <c r="BP30" s="668" t="s">
        <v>2786</v>
      </c>
      <c r="BQ30" s="668"/>
      <c r="BR30" s="668"/>
      <c r="BS30" s="668" t="s">
        <v>2831</v>
      </c>
      <c r="BT30" s="668"/>
      <c r="BU30" s="668" t="s">
        <v>2832</v>
      </c>
      <c r="BV30" s="654"/>
      <c r="BW30" s="668"/>
      <c r="BX30" s="672"/>
      <c r="BY30" s="668"/>
      <c r="BZ30" s="668" t="s">
        <v>2830</v>
      </c>
      <c r="CA30" s="668" t="s">
        <v>2786</v>
      </c>
      <c r="CB30" s="668"/>
      <c r="CC30" s="668"/>
      <c r="CD30" s="668"/>
      <c r="CE30" s="673"/>
      <c r="CF30" s="673"/>
      <c r="CG30" s="673"/>
      <c r="CH30" s="673"/>
      <c r="CI30" s="673"/>
    </row>
    <row r="31" spans="1:87" s="661" customFormat="1" ht="15" customHeight="1">
      <c r="A31" s="625">
        <v>42841</v>
      </c>
      <c r="B31" s="596"/>
      <c r="C31" s="596"/>
      <c r="D31" s="596"/>
      <c r="E31" s="596"/>
      <c r="F31" s="596"/>
      <c r="G31" s="585"/>
      <c r="H31" s="624" t="s">
        <v>267</v>
      </c>
      <c r="I31" s="603" t="s">
        <v>3</v>
      </c>
      <c r="J31" s="603" t="s">
        <v>285</v>
      </c>
      <c r="K31" s="603">
        <v>2</v>
      </c>
      <c r="L31" s="603">
        <v>0</v>
      </c>
      <c r="M31" s="562" t="str">
        <f t="shared" si="7"/>
        <v>W</v>
      </c>
      <c r="N31" s="562">
        <f t="shared" si="8"/>
        <v>2</v>
      </c>
      <c r="O31" s="598">
        <f t="shared" si="14"/>
        <v>2</v>
      </c>
      <c r="P31" s="562" t="str">
        <f t="shared" si="9"/>
        <v>U</v>
      </c>
      <c r="Q31" s="586">
        <f t="shared" si="10"/>
        <v>0</v>
      </c>
      <c r="R31" s="595">
        <f t="shared" si="11"/>
        <v>1</v>
      </c>
      <c r="S31" s="600">
        <v>0.02</v>
      </c>
      <c r="T31" s="595">
        <f t="shared" si="12"/>
        <v>1.98</v>
      </c>
      <c r="U31" s="601">
        <v>2.06</v>
      </c>
      <c r="V31" s="595">
        <f t="shared" si="13"/>
        <v>-6.0000000000000053E-2</v>
      </c>
      <c r="W31" s="586">
        <f t="shared" si="15"/>
        <v>1.04</v>
      </c>
      <c r="X31" s="586">
        <f t="shared" si="16"/>
        <v>1.02</v>
      </c>
      <c r="Y31" s="599">
        <v>8</v>
      </c>
      <c r="Z31" s="599">
        <v>7</v>
      </c>
      <c r="AA31" s="599">
        <v>3</v>
      </c>
      <c r="AB31" s="599">
        <v>2</v>
      </c>
      <c r="AC31" s="599">
        <v>36</v>
      </c>
      <c r="AD31" s="599">
        <v>64</v>
      </c>
      <c r="AE31" s="599">
        <v>442</v>
      </c>
      <c r="AF31" s="562"/>
      <c r="AG31" s="562"/>
      <c r="AH31" s="562"/>
      <c r="AJ31" s="758" t="str">
        <f t="array" ref="AJ31">IF($K31="","",IF(SUM(IF(ISNUMBER(VALUE(RIGHT($AM31:$CU31,1))),VALUE(RIGHT($AM31:$CU31,1)),0))=$K31,"T","F"))</f>
        <v>T</v>
      </c>
      <c r="AK31" s="583">
        <f t="array" ref="AK31">IF($K31="","",SUM(IF(LEFT($AM31:$CU31,1)="s",1,0))-SUM(IF(RIGHT(LEFT($AM31:$CU31,2))="-",1,0)))</f>
        <v>0</v>
      </c>
      <c r="AL31" s="562">
        <f t="array" ref="AL31">IF($K31="","",SUM(IF(LEFT($AM31:$CU31,1)="X",1,0)))</f>
        <v>11</v>
      </c>
      <c r="AM31" s="668" t="s">
        <v>2474</v>
      </c>
      <c r="AN31" s="668" t="s">
        <v>2474</v>
      </c>
      <c r="AO31" s="668"/>
      <c r="AP31" s="671" t="s">
        <v>2917</v>
      </c>
      <c r="AQ31" s="668" t="s">
        <v>2472</v>
      </c>
      <c r="AR31" s="671" t="s">
        <v>2915</v>
      </c>
      <c r="AS31" s="668" t="s">
        <v>2474</v>
      </c>
      <c r="AT31" s="668"/>
      <c r="AU31" s="668" t="s">
        <v>2474</v>
      </c>
      <c r="AV31" s="668"/>
      <c r="AW31" s="668" t="s">
        <v>2913</v>
      </c>
      <c r="AX31" s="671" t="s">
        <v>2918</v>
      </c>
      <c r="AY31" s="668" t="s">
        <v>2913</v>
      </c>
      <c r="AZ31" s="668"/>
      <c r="BA31" s="668" t="s">
        <v>126</v>
      </c>
      <c r="BB31" s="668" t="s">
        <v>126</v>
      </c>
      <c r="BC31" s="668" t="s">
        <v>2472</v>
      </c>
      <c r="BD31" s="668" t="s">
        <v>126</v>
      </c>
      <c r="BE31" s="668" t="s">
        <v>126</v>
      </c>
      <c r="BF31" s="668" t="s">
        <v>2914</v>
      </c>
      <c r="BG31" s="668" t="s">
        <v>2244</v>
      </c>
      <c r="BH31" s="668" t="s">
        <v>126</v>
      </c>
      <c r="BI31" s="668" t="s">
        <v>126</v>
      </c>
      <c r="BJ31" s="668" t="s">
        <v>126</v>
      </c>
      <c r="BK31" s="668" t="s">
        <v>126</v>
      </c>
      <c r="BL31" s="668" t="s">
        <v>2472</v>
      </c>
      <c r="BM31" s="671" t="s">
        <v>2916</v>
      </c>
      <c r="BN31" s="668" t="s">
        <v>126</v>
      </c>
      <c r="BO31" s="668" t="s">
        <v>126</v>
      </c>
      <c r="BP31" s="668" t="s">
        <v>2474</v>
      </c>
      <c r="BQ31" s="668" t="s">
        <v>126</v>
      </c>
      <c r="BR31" s="668" t="s">
        <v>126</v>
      </c>
      <c r="BS31" s="668" t="s">
        <v>2914</v>
      </c>
      <c r="BT31" s="668"/>
      <c r="BU31" s="668" t="s">
        <v>126</v>
      </c>
      <c r="BV31" s="654"/>
      <c r="BW31" s="668"/>
      <c r="BX31" s="672"/>
      <c r="BY31" s="668" t="s">
        <v>126</v>
      </c>
      <c r="BZ31" s="668" t="s">
        <v>2472</v>
      </c>
      <c r="CA31" s="668" t="s">
        <v>2914</v>
      </c>
      <c r="CB31" s="668" t="s">
        <v>126</v>
      </c>
      <c r="CC31" s="668" t="s">
        <v>126</v>
      </c>
      <c r="CD31" s="668" t="s">
        <v>126</v>
      </c>
      <c r="CE31" s="673"/>
      <c r="CF31" s="673"/>
      <c r="CG31" s="673"/>
      <c r="CH31" s="673"/>
      <c r="CI31" s="673"/>
    </row>
    <row r="32" spans="1:87" s="661" customFormat="1" ht="15" customHeight="1">
      <c r="A32" s="625">
        <v>42847</v>
      </c>
      <c r="B32" s="596"/>
      <c r="C32" s="596"/>
      <c r="D32" s="596"/>
      <c r="E32" s="596"/>
      <c r="F32" s="596"/>
      <c r="G32" s="585"/>
      <c r="H32" s="624" t="s">
        <v>264</v>
      </c>
      <c r="I32" s="603" t="s">
        <v>2</v>
      </c>
      <c r="J32" s="603" t="s">
        <v>285</v>
      </c>
      <c r="K32" s="603">
        <v>0</v>
      </c>
      <c r="L32" s="603">
        <v>3</v>
      </c>
      <c r="M32" s="562" t="str">
        <f t="shared" si="7"/>
        <v>L</v>
      </c>
      <c r="N32" s="562">
        <f t="shared" si="8"/>
        <v>3</v>
      </c>
      <c r="O32" s="598">
        <f t="shared" si="14"/>
        <v>-3</v>
      </c>
      <c r="P32" s="562" t="str">
        <f t="shared" si="9"/>
        <v>O</v>
      </c>
      <c r="Q32" s="586">
        <f t="shared" si="10"/>
        <v>0.5</v>
      </c>
      <c r="R32" s="595">
        <f t="shared" si="11"/>
        <v>-1</v>
      </c>
      <c r="S32" s="600">
        <v>-0.5</v>
      </c>
      <c r="T32" s="595">
        <f t="shared" si="12"/>
        <v>-2.5</v>
      </c>
      <c r="U32" s="601">
        <v>2.5</v>
      </c>
      <c r="V32" s="595">
        <f t="shared" si="13"/>
        <v>0.5</v>
      </c>
      <c r="W32" s="586">
        <f t="shared" si="15"/>
        <v>1</v>
      </c>
      <c r="X32" s="586">
        <f t="shared" si="16"/>
        <v>1.5</v>
      </c>
      <c r="Y32" s="599">
        <v>13</v>
      </c>
      <c r="Z32" s="599">
        <v>6</v>
      </c>
      <c r="AA32" s="599">
        <v>4</v>
      </c>
      <c r="AB32" s="599">
        <v>3</v>
      </c>
      <c r="AC32" s="599">
        <v>49</v>
      </c>
      <c r="AD32" s="599">
        <v>51</v>
      </c>
      <c r="AE32" s="599">
        <v>442</v>
      </c>
      <c r="AF32" s="562"/>
      <c r="AG32" s="562"/>
      <c r="AH32" s="562"/>
      <c r="AJ32" s="758" t="str">
        <f t="array" ref="AJ32">IF($K32="","",IF(SUM(IF(ISNUMBER(VALUE(RIGHT($AM32:$CU32,1))),VALUE(RIGHT($AM32:$CU32,1)),0))=$K32,"T","F"))</f>
        <v>T</v>
      </c>
      <c r="AK32" s="583">
        <f t="array" ref="AK32">IF($K32="","",SUM(IF(LEFT($AM32:$CU32,1)="s",1,0))-SUM(IF(RIGHT(LEFT($AM32:$CU32,2))="-",1,0)))</f>
        <v>0</v>
      </c>
      <c r="AL32" s="562">
        <f t="array" ref="AL32">IF($K32="","",SUM(IF(LEFT($AM32:$CU32,1)="X",1,0)))</f>
        <v>11</v>
      </c>
      <c r="AM32" s="668" t="s">
        <v>3038</v>
      </c>
      <c r="AN32" s="668" t="s">
        <v>3038</v>
      </c>
      <c r="AO32" s="668"/>
      <c r="AP32" s="668" t="s">
        <v>3038</v>
      </c>
      <c r="AQ32" s="668" t="s">
        <v>3041</v>
      </c>
      <c r="AR32" s="668" t="s">
        <v>3038</v>
      </c>
      <c r="AS32" s="668" t="s">
        <v>3038</v>
      </c>
      <c r="AT32" s="668"/>
      <c r="AU32" s="668" t="s">
        <v>3038</v>
      </c>
      <c r="AV32" s="668"/>
      <c r="AW32" s="669" t="s">
        <v>3039</v>
      </c>
      <c r="AX32" s="668" t="s">
        <v>3039</v>
      </c>
      <c r="AY32" s="669" t="s">
        <v>3039</v>
      </c>
      <c r="AZ32" s="668"/>
      <c r="BA32" s="668"/>
      <c r="BB32" s="668"/>
      <c r="BC32" s="668" t="s">
        <v>3041</v>
      </c>
      <c r="BD32" s="668"/>
      <c r="BE32" s="668"/>
      <c r="BF32" s="668" t="s">
        <v>3040</v>
      </c>
      <c r="BG32" s="668" t="s">
        <v>2244</v>
      </c>
      <c r="BH32" s="668"/>
      <c r="BI32" s="668"/>
      <c r="BJ32" s="668"/>
      <c r="BK32" s="668"/>
      <c r="BL32" s="668" t="s">
        <v>3041</v>
      </c>
      <c r="BM32" s="668" t="s">
        <v>3038</v>
      </c>
      <c r="BN32" s="668"/>
      <c r="BO32" s="668"/>
      <c r="BP32" s="669" t="s">
        <v>3038</v>
      </c>
      <c r="BQ32" s="668"/>
      <c r="BR32" s="668"/>
      <c r="BS32" s="668" t="s">
        <v>3040</v>
      </c>
      <c r="BT32" s="668"/>
      <c r="BU32" s="668"/>
      <c r="BV32" s="654"/>
      <c r="BW32" s="668"/>
      <c r="BX32" s="672"/>
      <c r="BY32" s="668"/>
      <c r="BZ32" s="668" t="s">
        <v>3040</v>
      </c>
      <c r="CA32" s="668" t="s">
        <v>3041</v>
      </c>
      <c r="CB32" s="668"/>
      <c r="CC32" s="668"/>
      <c r="CD32" s="668"/>
      <c r="CE32" s="673"/>
      <c r="CF32" s="673"/>
      <c r="CG32" s="673"/>
      <c r="CH32" s="673"/>
      <c r="CI32" s="673"/>
    </row>
    <row r="33" spans="1:105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645</v>
      </c>
      <c r="I33" s="596" t="s">
        <v>3</v>
      </c>
      <c r="J33" s="596" t="s">
        <v>1199</v>
      </c>
      <c r="K33" s="596">
        <v>1</v>
      </c>
      <c r="L33" s="596">
        <v>4</v>
      </c>
      <c r="M33" s="562" t="str">
        <f t="shared" si="7"/>
        <v>L</v>
      </c>
      <c r="N33" s="562">
        <f t="shared" si="8"/>
        <v>5</v>
      </c>
      <c r="O33" s="598">
        <f t="shared" si="14"/>
        <v>-3</v>
      </c>
      <c r="P33" s="562" t="str">
        <f t="shared" si="9"/>
        <v>O</v>
      </c>
      <c r="Q33" s="586" t="str">
        <f t="shared" si="10"/>
        <v/>
      </c>
      <c r="R33" s="595" t="str">
        <f t="shared" si="11"/>
        <v/>
      </c>
      <c r="S33" s="600"/>
      <c r="T33" s="595" t="str">
        <f t="shared" si="12"/>
        <v/>
      </c>
      <c r="U33" s="601"/>
      <c r="V33" s="595" t="str">
        <f t="shared" si="13"/>
        <v/>
      </c>
      <c r="W33" s="586" t="str">
        <f t="shared" si="15"/>
        <v/>
      </c>
      <c r="X33" s="586" t="str">
        <f t="shared" si="16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IF($K33="","",IF(SUM(IF(ISNUMBER(VALUE(RIGHT($AM33:$CU33,1))),VALUE(RIGHT($AM33:$CU33,1)),0))=$K33,"T","F"))</f>
        <v>T</v>
      </c>
      <c r="AK33" s="583">
        <f t="array" ref="AK33">IF($K33="","",SUM(IF(LEFT($AM33:$CU33,1)="s",1,0))-SUM(IF(RIGHT(LEFT($AM33:$CU33,2))="-",1,0)))</f>
        <v>0</v>
      </c>
      <c r="AL33" s="562">
        <f t="array" ref="AL33">IF($K33="","",SUM(IF(LEFT($AM33:$CU33,1)="X",1,0)))</f>
        <v>11</v>
      </c>
      <c r="AM33" s="668"/>
      <c r="AN33" s="668"/>
      <c r="AO33" s="668"/>
      <c r="AP33" s="668"/>
      <c r="AQ33" s="668" t="s">
        <v>3152</v>
      </c>
      <c r="AR33" s="668"/>
      <c r="AS33" s="668"/>
      <c r="AT33" s="668"/>
      <c r="AU33" s="668"/>
      <c r="AV33" s="668"/>
      <c r="AW33" s="668"/>
      <c r="AX33" s="668"/>
      <c r="AY33" s="668"/>
      <c r="AZ33" s="668"/>
      <c r="BA33" s="698"/>
      <c r="BB33" s="698"/>
      <c r="BC33" s="668" t="s">
        <v>3152</v>
      </c>
      <c r="BD33" s="668"/>
      <c r="BE33" s="668"/>
      <c r="BF33" s="668" t="s">
        <v>3154</v>
      </c>
      <c r="BG33" s="668" t="s">
        <v>2244</v>
      </c>
      <c r="BH33" s="668"/>
      <c r="BI33" s="668" t="s">
        <v>3155</v>
      </c>
      <c r="BJ33" s="668" t="s">
        <v>3153</v>
      </c>
      <c r="BK33" s="668"/>
      <c r="BL33" s="668" t="s">
        <v>3152</v>
      </c>
      <c r="BM33" s="668"/>
      <c r="BN33" s="668" t="s">
        <v>3152</v>
      </c>
      <c r="BO33" s="668" t="s">
        <v>3153</v>
      </c>
      <c r="BP33" s="668"/>
      <c r="BQ33" s="668"/>
      <c r="BR33" s="668" t="s">
        <v>3155</v>
      </c>
      <c r="BS33" s="668"/>
      <c r="BT33" s="668"/>
      <c r="BU33" s="668" t="s">
        <v>3155</v>
      </c>
      <c r="BV33" s="698"/>
      <c r="BW33" s="668"/>
      <c r="BX33" s="699"/>
      <c r="BY33" s="668" t="s">
        <v>3152</v>
      </c>
      <c r="BZ33" s="668" t="s">
        <v>3335</v>
      </c>
      <c r="CA33" s="668" t="s">
        <v>3153</v>
      </c>
      <c r="CB33" s="669" t="s">
        <v>3156</v>
      </c>
      <c r="CC33" s="668"/>
      <c r="CD33" s="668"/>
      <c r="CE33" s="700"/>
      <c r="CF33" s="700"/>
      <c r="CG33" s="700"/>
      <c r="CH33" s="700"/>
      <c r="CI33" s="700"/>
      <c r="CJ33" s="701"/>
      <c r="CK33" s="701"/>
      <c r="CL33" s="701"/>
      <c r="CM33" s="701"/>
      <c r="CN33" s="701"/>
      <c r="CO33" s="701"/>
      <c r="CP33" s="701"/>
      <c r="CQ33" s="701"/>
      <c r="CR33" s="701"/>
      <c r="CS33" s="701"/>
      <c r="CT33" s="701"/>
      <c r="CU33" s="701"/>
      <c r="CV33" s="701"/>
      <c r="CW33" s="701"/>
      <c r="CX33" s="701"/>
      <c r="CY33" s="701"/>
      <c r="CZ33" s="701"/>
      <c r="DA33" s="701"/>
    </row>
    <row r="34" spans="1:105" s="661" customFormat="1" ht="15" customHeight="1">
      <c r="A34" s="625">
        <v>42855</v>
      </c>
      <c r="B34" s="596"/>
      <c r="C34" s="596"/>
      <c r="D34" s="596"/>
      <c r="E34" s="596"/>
      <c r="F34" s="596"/>
      <c r="G34" s="585"/>
      <c r="H34" s="624" t="s">
        <v>256</v>
      </c>
      <c r="I34" s="603" t="s">
        <v>2</v>
      </c>
      <c r="J34" s="603" t="s">
        <v>285</v>
      </c>
      <c r="K34" s="603">
        <v>0</v>
      </c>
      <c r="L34" s="603">
        <v>1</v>
      </c>
      <c r="M34" s="562" t="str">
        <f t="shared" si="7"/>
        <v>L</v>
      </c>
      <c r="N34" s="562">
        <f t="shared" si="8"/>
        <v>1</v>
      </c>
      <c r="O34" s="598">
        <f t="shared" si="14"/>
        <v>-1</v>
      </c>
      <c r="P34" s="562" t="str">
        <f t="shared" si="9"/>
        <v>U</v>
      </c>
      <c r="Q34" s="586">
        <f t="shared" si="10"/>
        <v>0.25</v>
      </c>
      <c r="R34" s="595">
        <f t="shared" si="11"/>
        <v>-1</v>
      </c>
      <c r="S34" s="600">
        <v>-0.27</v>
      </c>
      <c r="T34" s="595">
        <f t="shared" si="12"/>
        <v>-0.73</v>
      </c>
      <c r="U34" s="601">
        <v>2.42</v>
      </c>
      <c r="V34" s="595">
        <f t="shared" si="13"/>
        <v>-1.42</v>
      </c>
      <c r="W34" s="586">
        <f t="shared" si="15"/>
        <v>1.075</v>
      </c>
      <c r="X34" s="586">
        <f t="shared" si="16"/>
        <v>1.345</v>
      </c>
      <c r="Y34" s="599">
        <v>16</v>
      </c>
      <c r="Z34" s="599">
        <v>14</v>
      </c>
      <c r="AA34" s="599">
        <v>8</v>
      </c>
      <c r="AB34" s="599">
        <v>4</v>
      </c>
      <c r="AC34" s="599">
        <v>47</v>
      </c>
      <c r="AD34" s="599">
        <v>53</v>
      </c>
      <c r="AE34" s="599">
        <v>442</v>
      </c>
      <c r="AF34" s="562"/>
      <c r="AG34" s="562"/>
      <c r="AH34" s="562"/>
      <c r="AJ34" s="758" t="str">
        <f t="array" ref="AJ34">IF($K34="","",IF(SUM(IF(ISNUMBER(VALUE(RIGHT($AM34:$CU34,1))),VALUE(RIGHT($AM34:$CU34,1)),0))=$K34,"T","F"))</f>
        <v>T</v>
      </c>
      <c r="AK34" s="583">
        <f t="array" ref="AK34">IF($K34="","",SUM(IF(LEFT($AM34:$CU34,1)="s",1,0))-SUM(IF(RIGHT(LEFT($AM34:$CU34,2))="-",1,0)))</f>
        <v>0</v>
      </c>
      <c r="AL34" s="562">
        <f t="array" ref="AL34">IF($K34="","",SUM(IF(LEFT($AM34:$CU34,1)="X",1,0)))</f>
        <v>11</v>
      </c>
      <c r="AM34" s="668" t="s">
        <v>2012</v>
      </c>
      <c r="AN34" s="668" t="s">
        <v>2012</v>
      </c>
      <c r="AO34" s="668"/>
      <c r="AP34" s="668" t="s">
        <v>2012</v>
      </c>
      <c r="AQ34" s="668" t="s">
        <v>2014</v>
      </c>
      <c r="AR34" s="668" t="s">
        <v>2012</v>
      </c>
      <c r="AS34" s="668" t="s">
        <v>2012</v>
      </c>
      <c r="AT34" s="668"/>
      <c r="AU34" s="669" t="s">
        <v>2013</v>
      </c>
      <c r="AV34" s="668"/>
      <c r="AW34" s="668" t="s">
        <v>2012</v>
      </c>
      <c r="AX34" s="668" t="s">
        <v>2012</v>
      </c>
      <c r="AY34" s="668" t="s">
        <v>2013</v>
      </c>
      <c r="AZ34" s="668"/>
      <c r="BA34" s="668"/>
      <c r="BB34" s="668"/>
      <c r="BC34" s="668" t="s">
        <v>2014</v>
      </c>
      <c r="BD34" s="668"/>
      <c r="BE34" s="668"/>
      <c r="BF34" s="668" t="s">
        <v>2014</v>
      </c>
      <c r="BG34" s="668" t="s">
        <v>2244</v>
      </c>
      <c r="BH34" s="668"/>
      <c r="BI34" s="668"/>
      <c r="BJ34" s="668"/>
      <c r="BK34" s="668"/>
      <c r="BL34" s="668" t="s">
        <v>3164</v>
      </c>
      <c r="BM34" s="669" t="s">
        <v>2012</v>
      </c>
      <c r="BN34" s="668"/>
      <c r="BO34" s="668" t="s">
        <v>2014</v>
      </c>
      <c r="BP34" s="668" t="s">
        <v>2013</v>
      </c>
      <c r="BQ34" s="668"/>
      <c r="BR34" s="668" t="s">
        <v>3164</v>
      </c>
      <c r="BS34" s="668"/>
      <c r="BT34" s="668"/>
      <c r="BU34" s="668"/>
      <c r="BV34" s="654"/>
      <c r="BW34" s="668"/>
      <c r="BX34" s="672"/>
      <c r="BY34" s="668"/>
      <c r="BZ34" s="669" t="s">
        <v>3164</v>
      </c>
      <c r="CA34" s="668"/>
      <c r="CB34" s="668"/>
      <c r="CC34" s="668"/>
      <c r="CD34" s="668"/>
      <c r="CE34" s="673"/>
      <c r="CF34" s="673"/>
      <c r="CG34" s="673"/>
      <c r="CH34" s="673"/>
      <c r="CI34" s="673"/>
    </row>
    <row r="35" spans="1:105" s="661" customFormat="1" ht="15" customHeight="1">
      <c r="A35" s="625">
        <v>42860</v>
      </c>
      <c r="B35" s="596"/>
      <c r="C35" s="596"/>
      <c r="D35" s="596"/>
      <c r="E35" s="596"/>
      <c r="F35" s="596"/>
      <c r="G35" s="585"/>
      <c r="H35" s="624" t="s">
        <v>257</v>
      </c>
      <c r="I35" s="603" t="s">
        <v>3</v>
      </c>
      <c r="J35" s="603" t="s">
        <v>285</v>
      </c>
      <c r="K35" s="603">
        <v>0</v>
      </c>
      <c r="L35" s="603">
        <v>3</v>
      </c>
      <c r="M35" s="562" t="str">
        <f t="shared" si="7"/>
        <v>L</v>
      </c>
      <c r="N35" s="562">
        <f t="shared" si="8"/>
        <v>3</v>
      </c>
      <c r="O35" s="598">
        <f t="shared" si="14"/>
        <v>-3</v>
      </c>
      <c r="P35" s="562" t="str">
        <f t="shared" si="9"/>
        <v>O</v>
      </c>
      <c r="Q35" s="586">
        <f t="shared" si="10"/>
        <v>0.75</v>
      </c>
      <c r="R35" s="595">
        <f t="shared" si="11"/>
        <v>-1</v>
      </c>
      <c r="S35" s="600">
        <v>-0.78</v>
      </c>
      <c r="T35" s="595">
        <f t="shared" si="12"/>
        <v>-2.2199999999999998</v>
      </c>
      <c r="U35" s="601">
        <v>2.8</v>
      </c>
      <c r="V35" s="595">
        <f t="shared" si="13"/>
        <v>0.20000000000000018</v>
      </c>
      <c r="W35" s="586">
        <f t="shared" si="15"/>
        <v>1.0099999999999998</v>
      </c>
      <c r="X35" s="586">
        <f t="shared" si="16"/>
        <v>1.79</v>
      </c>
      <c r="Y35" s="599">
        <v>12</v>
      </c>
      <c r="Z35" s="599">
        <v>8</v>
      </c>
      <c r="AA35" s="599">
        <v>3</v>
      </c>
      <c r="AB35" s="599">
        <v>4</v>
      </c>
      <c r="AC35" s="599">
        <v>44</v>
      </c>
      <c r="AD35" s="599">
        <v>56</v>
      </c>
      <c r="AE35" s="599">
        <v>442</v>
      </c>
      <c r="AF35" s="562"/>
      <c r="AG35" s="562"/>
      <c r="AH35" s="562"/>
      <c r="AJ35" s="758" t="str">
        <f t="array" ref="AJ35">IF($K35="","",IF(SUM(IF(ISNUMBER(VALUE(RIGHT($AM35:$CU35,1))),VALUE(RIGHT($AM35:$CU35,1)),0))=$K35,"T","F"))</f>
        <v>T</v>
      </c>
      <c r="AK35" s="583">
        <f t="array" ref="AK35">IF($K35="","",SUM(IF(LEFT($AM35:$CU35,1)="s",1,0))-SUM(IF(RIGHT(LEFT($AM35:$CU35,2))="-",1,0)))</f>
        <v>0</v>
      </c>
      <c r="AL35" s="562">
        <f t="array" ref="AL35">IF($K35="","",SUM(IF(LEFT($AM35:$CU35,1)="X",1,0)))</f>
        <v>11</v>
      </c>
      <c r="AM35" s="668" t="s">
        <v>3335</v>
      </c>
      <c r="AN35" s="668" t="s">
        <v>3335</v>
      </c>
      <c r="AO35" s="668"/>
      <c r="AP35" s="668" t="s">
        <v>3335</v>
      </c>
      <c r="AQ35" s="668"/>
      <c r="AR35" s="668" t="s">
        <v>2013</v>
      </c>
      <c r="AS35" s="668" t="s">
        <v>2013</v>
      </c>
      <c r="AT35" s="668"/>
      <c r="AU35" s="668" t="s">
        <v>3335</v>
      </c>
      <c r="AV35" s="668"/>
      <c r="AW35" s="668" t="s">
        <v>3457</v>
      </c>
      <c r="AX35" s="669" t="s">
        <v>3335</v>
      </c>
      <c r="AY35" s="668" t="s">
        <v>3335</v>
      </c>
      <c r="AZ35" s="668"/>
      <c r="BA35" s="668"/>
      <c r="BB35" s="668"/>
      <c r="BC35" s="668" t="s">
        <v>3359</v>
      </c>
      <c r="BD35" s="668"/>
      <c r="BE35" s="668"/>
      <c r="BF35" s="668" t="s">
        <v>3359</v>
      </c>
      <c r="BG35" s="668" t="s">
        <v>2244</v>
      </c>
      <c r="BH35" s="668"/>
      <c r="BI35" s="681" t="s">
        <v>3360</v>
      </c>
      <c r="BJ35" s="668"/>
      <c r="BK35" s="668"/>
      <c r="BL35" s="668" t="s">
        <v>3359</v>
      </c>
      <c r="BM35" s="668" t="s">
        <v>3335</v>
      </c>
      <c r="BN35" s="668"/>
      <c r="BO35" s="668" t="s">
        <v>3358</v>
      </c>
      <c r="BP35" s="668" t="s">
        <v>2013</v>
      </c>
      <c r="BQ35" s="668"/>
      <c r="BR35" s="668" t="s">
        <v>3358</v>
      </c>
      <c r="BS35" s="668"/>
      <c r="BT35" s="668"/>
      <c r="BU35" s="668"/>
      <c r="BV35" s="654"/>
      <c r="BW35" s="668"/>
      <c r="BX35" s="672"/>
      <c r="BY35" s="668"/>
      <c r="BZ35" s="668" t="s">
        <v>3335</v>
      </c>
      <c r="CA35" s="668" t="s">
        <v>3359</v>
      </c>
      <c r="CB35" s="668"/>
      <c r="CC35" s="668"/>
      <c r="CD35" s="668"/>
      <c r="CE35" s="673"/>
      <c r="CF35" s="673"/>
      <c r="CG35" s="673"/>
      <c r="CH35" s="673"/>
      <c r="CI35" s="673"/>
    </row>
    <row r="36" spans="1:105" s="661" customFormat="1" ht="1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253</v>
      </c>
      <c r="I36" s="596" t="s">
        <v>3</v>
      </c>
      <c r="J36" s="596" t="s">
        <v>1199</v>
      </c>
      <c r="K36" s="596">
        <v>0</v>
      </c>
      <c r="L36" s="596">
        <v>1</v>
      </c>
      <c r="M36" s="562" t="str">
        <f t="shared" si="7"/>
        <v>L</v>
      </c>
      <c r="N36" s="562">
        <f t="shared" si="8"/>
        <v>1</v>
      </c>
      <c r="O36" s="598">
        <f t="shared" si="14"/>
        <v>-1</v>
      </c>
      <c r="P36" s="562" t="str">
        <f t="shared" si="9"/>
        <v>U</v>
      </c>
      <c r="Q36" s="586" t="str">
        <f t="shared" si="10"/>
        <v/>
      </c>
      <c r="R36" s="595" t="str">
        <f t="shared" si="11"/>
        <v/>
      </c>
      <c r="S36" s="600"/>
      <c r="T36" s="595" t="str">
        <f t="shared" si="12"/>
        <v/>
      </c>
      <c r="U36" s="601"/>
      <c r="V36" s="595" t="str">
        <f t="shared" si="13"/>
        <v/>
      </c>
      <c r="W36" s="586" t="str">
        <f t="shared" si="15"/>
        <v/>
      </c>
      <c r="X36" s="586" t="str">
        <f t="shared" si="16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IF($K36="","",IF(SUM(IF(ISNUMBER(VALUE(RIGHT($AM36:$CU36,1))),VALUE(RIGHT($AM36:$CU36,1)),0))=$K36,"T","F"))</f>
        <v>T</v>
      </c>
      <c r="AK36" s="583">
        <f t="array" ref="AK36">IF($K36="","",SUM(IF(LEFT($AM36:$CU36,1)="s",1,0))-SUM(IF(RIGHT(LEFT($AM36:$CU36,2))="-",1,0)))</f>
        <v>0</v>
      </c>
      <c r="AL36" s="562">
        <f t="array" ref="AL36">IF($K36="","",SUM(IF(LEFT($AM36:$CU36,1)="X",1,0)))</f>
        <v>11</v>
      </c>
      <c r="AM36" s="668"/>
      <c r="AN36" s="669" t="s">
        <v>3413</v>
      </c>
      <c r="AO36" s="668"/>
      <c r="AP36" s="668"/>
      <c r="AQ36" s="668" t="s">
        <v>3413</v>
      </c>
      <c r="AR36" s="668" t="s">
        <v>3459</v>
      </c>
      <c r="AS36" s="668"/>
      <c r="AT36" s="668"/>
      <c r="AU36" s="668"/>
      <c r="AV36" s="668"/>
      <c r="AW36" s="668" t="s">
        <v>3458</v>
      </c>
      <c r="AX36" s="668"/>
      <c r="AY36" s="668" t="s">
        <v>3444</v>
      </c>
      <c r="AZ36" s="668"/>
      <c r="BA36" s="668"/>
      <c r="BB36" s="668"/>
      <c r="BC36" s="668" t="s">
        <v>3413</v>
      </c>
      <c r="BD36" s="668"/>
      <c r="BE36" s="668"/>
      <c r="BF36" s="668" t="s">
        <v>3413</v>
      </c>
      <c r="BG36" s="668" t="s">
        <v>2244</v>
      </c>
      <c r="BH36" s="668"/>
      <c r="BI36" s="668" t="s">
        <v>3413</v>
      </c>
      <c r="BJ36" s="668"/>
      <c r="BK36" s="668"/>
      <c r="BL36" s="668" t="s">
        <v>3413</v>
      </c>
      <c r="BM36" s="668" t="s">
        <v>3444</v>
      </c>
      <c r="BN36" s="668" t="s">
        <v>2013</v>
      </c>
      <c r="BO36" s="668" t="s">
        <v>2013</v>
      </c>
      <c r="BP36" s="668"/>
      <c r="BQ36" s="668"/>
      <c r="BR36" s="668" t="s">
        <v>3413</v>
      </c>
      <c r="BS36" s="668"/>
      <c r="BT36" s="668"/>
      <c r="BU36" s="668" t="s">
        <v>3444</v>
      </c>
      <c r="BV36" s="654"/>
      <c r="BW36" s="668"/>
      <c r="BX36" s="672"/>
      <c r="BY36" s="668"/>
      <c r="BZ36" s="668"/>
      <c r="CA36" s="668" t="s">
        <v>3413</v>
      </c>
      <c r="CB36" s="668" t="s">
        <v>2013</v>
      </c>
      <c r="CC36" s="668"/>
      <c r="CD36" s="668"/>
      <c r="CE36" s="673"/>
      <c r="CF36" s="673"/>
      <c r="CG36" s="673"/>
      <c r="CH36" s="673"/>
      <c r="CI36" s="673"/>
    </row>
    <row r="37" spans="1:105" s="661" customFormat="1" ht="15" customHeight="1">
      <c r="A37" s="625">
        <v>42869</v>
      </c>
      <c r="B37" s="596"/>
      <c r="C37" s="596"/>
      <c r="D37" s="596"/>
      <c r="E37" s="596"/>
      <c r="F37" s="596"/>
      <c r="G37" s="585"/>
      <c r="H37" s="624" t="s">
        <v>265</v>
      </c>
      <c r="I37" s="603" t="s">
        <v>2</v>
      </c>
      <c r="J37" s="603" t="s">
        <v>285</v>
      </c>
      <c r="K37" s="603">
        <v>1</v>
      </c>
      <c r="L37" s="603">
        <v>6</v>
      </c>
      <c r="M37" s="562" t="str">
        <f t="shared" si="7"/>
        <v>L</v>
      </c>
      <c r="N37" s="562">
        <f t="shared" si="8"/>
        <v>7</v>
      </c>
      <c r="O37" s="598">
        <f t="shared" si="14"/>
        <v>-5</v>
      </c>
      <c r="P37" s="562" t="str">
        <f t="shared" si="9"/>
        <v>O</v>
      </c>
      <c r="Q37" s="586">
        <f t="shared" si="10"/>
        <v>1.25</v>
      </c>
      <c r="R37" s="595">
        <f t="shared" si="11"/>
        <v>-1</v>
      </c>
      <c r="S37" s="600">
        <v>-1.33</v>
      </c>
      <c r="T37" s="595">
        <f t="shared" si="12"/>
        <v>-3.67</v>
      </c>
      <c r="U37" s="601">
        <v>3.05</v>
      </c>
      <c r="V37" s="595">
        <f t="shared" si="13"/>
        <v>3.95</v>
      </c>
      <c r="W37" s="586">
        <f t="shared" si="15"/>
        <v>0.85999999999999988</v>
      </c>
      <c r="X37" s="586">
        <f t="shared" si="16"/>
        <v>2.19</v>
      </c>
      <c r="Y37" s="599">
        <v>18</v>
      </c>
      <c r="Z37" s="599">
        <v>19</v>
      </c>
      <c r="AA37" s="599">
        <v>5</v>
      </c>
      <c r="AB37" s="599">
        <v>9</v>
      </c>
      <c r="AC37" s="599">
        <v>39</v>
      </c>
      <c r="AD37" s="599">
        <v>61</v>
      </c>
      <c r="AE37" s="599">
        <v>442</v>
      </c>
      <c r="AF37" s="562"/>
      <c r="AG37" s="562"/>
      <c r="AH37" s="562"/>
      <c r="AJ37" s="758" t="str">
        <f t="array" ref="AJ37">IF($K37="","",IF(SUM(IF(ISNUMBER(VALUE(RIGHT($AM37:$CU37,1))),VALUE(RIGHT($AM37:$CU37,1)),0))=$K37,"T","F"))</f>
        <v>T</v>
      </c>
      <c r="AK37" s="583">
        <f t="array" ref="AK37">IF($K37="","",SUM(IF(LEFT($AM37:$CU37,1)="s",1,0))-SUM(IF(RIGHT(LEFT($AM37:$CU37,2))="-",1,0)))</f>
        <v>0</v>
      </c>
      <c r="AL37" s="562">
        <f t="array" ref="AL37">IF($K37="","",SUM(IF(LEFT($AM37:$CU37,1)="X",1,0)))</f>
        <v>11</v>
      </c>
      <c r="AM37" s="668" t="s">
        <v>3513</v>
      </c>
      <c r="AN37" s="668" t="s">
        <v>3514</v>
      </c>
      <c r="AO37" s="668"/>
      <c r="AP37" s="668" t="s">
        <v>3513</v>
      </c>
      <c r="AQ37" s="668" t="s">
        <v>3516</v>
      </c>
      <c r="AR37" s="668" t="s">
        <v>3459</v>
      </c>
      <c r="AS37" s="669" t="s">
        <v>3513</v>
      </c>
      <c r="AT37" s="668"/>
      <c r="AU37" s="671" t="s">
        <v>3519</v>
      </c>
      <c r="AV37" s="668"/>
      <c r="AW37" s="668" t="s">
        <v>2015</v>
      </c>
      <c r="AX37" s="668" t="s">
        <v>3515</v>
      </c>
      <c r="AY37" s="668" t="s">
        <v>3513</v>
      </c>
      <c r="AZ37" s="668"/>
      <c r="BA37" s="668"/>
      <c r="BB37" s="668"/>
      <c r="BC37" s="668" t="s">
        <v>3517</v>
      </c>
      <c r="BD37" s="668"/>
      <c r="BE37" s="668"/>
      <c r="BF37" s="668" t="s">
        <v>3513</v>
      </c>
      <c r="BG37" s="668" t="s">
        <v>2244</v>
      </c>
      <c r="BH37" s="668"/>
      <c r="BI37" s="668" t="s">
        <v>3513</v>
      </c>
      <c r="BJ37" s="668"/>
      <c r="BK37" s="668"/>
      <c r="BL37" s="668"/>
      <c r="BM37" s="668" t="s">
        <v>3456</v>
      </c>
      <c r="BN37" s="668"/>
      <c r="BO37" s="668" t="s">
        <v>3516</v>
      </c>
      <c r="BP37" s="668" t="s">
        <v>3515</v>
      </c>
      <c r="BQ37" s="668"/>
      <c r="BR37" s="668" t="s">
        <v>3517</v>
      </c>
      <c r="BS37" s="668"/>
      <c r="BT37" s="668"/>
      <c r="BU37" s="668" t="s">
        <v>3586</v>
      </c>
      <c r="BV37" s="654"/>
      <c r="BW37" s="668"/>
      <c r="BX37" s="672"/>
      <c r="BY37" s="668" t="s">
        <v>3517</v>
      </c>
      <c r="BZ37" s="671" t="s">
        <v>3518</v>
      </c>
      <c r="CA37" s="668" t="s">
        <v>3517</v>
      </c>
      <c r="CB37" s="668"/>
      <c r="CC37" s="668"/>
      <c r="CD37" s="668"/>
      <c r="CE37" s="673"/>
      <c r="CF37" s="673"/>
      <c r="CG37" s="673"/>
      <c r="CH37" s="673"/>
      <c r="CI37" s="673"/>
    </row>
    <row r="38" spans="1:105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1435</v>
      </c>
      <c r="I38" s="603" t="s">
        <v>2</v>
      </c>
      <c r="J38" s="603" t="s">
        <v>285</v>
      </c>
      <c r="K38" s="603">
        <v>1</v>
      </c>
      <c r="L38" s="603">
        <v>0</v>
      </c>
      <c r="M38" s="562" t="str">
        <f t="shared" si="7"/>
        <v>W</v>
      </c>
      <c r="N38" s="562">
        <f t="shared" si="8"/>
        <v>1</v>
      </c>
      <c r="O38" s="598">
        <f t="shared" si="14"/>
        <v>1</v>
      </c>
      <c r="P38" s="562" t="str">
        <f t="shared" si="9"/>
        <v>U</v>
      </c>
      <c r="Q38" s="586">
        <f t="shared" si="10"/>
        <v>-0.25</v>
      </c>
      <c r="R38" s="595">
        <f t="shared" si="11"/>
        <v>1</v>
      </c>
      <c r="S38" s="600">
        <v>0.17</v>
      </c>
      <c r="T38" s="595">
        <f t="shared" si="12"/>
        <v>0.83</v>
      </c>
      <c r="U38" s="601">
        <v>2.34</v>
      </c>
      <c r="V38" s="595">
        <f t="shared" si="13"/>
        <v>-1.3399999999999999</v>
      </c>
      <c r="W38" s="586">
        <f t="shared" si="15"/>
        <v>1.2549999999999999</v>
      </c>
      <c r="X38" s="586">
        <f t="shared" si="16"/>
        <v>1.085</v>
      </c>
      <c r="Y38" s="599">
        <v>14</v>
      </c>
      <c r="Z38" s="599">
        <v>15</v>
      </c>
      <c r="AA38" s="599">
        <v>3</v>
      </c>
      <c r="AB38" s="599">
        <v>3</v>
      </c>
      <c r="AC38" s="599">
        <v>44</v>
      </c>
      <c r="AD38" s="599">
        <v>56</v>
      </c>
      <c r="AE38" s="599">
        <v>4231</v>
      </c>
      <c r="AF38" s="562"/>
      <c r="AG38" s="562"/>
      <c r="AH38" s="562"/>
      <c r="AJ38" s="758" t="str">
        <f t="array" ref="AJ38">IF($K38="","",IF(SUM(IF(ISNUMBER(VALUE(RIGHT($AM38:$CU38,1))),VALUE(RIGHT($AM38:$CU38,1)),0))=$K38,"T","F"))</f>
        <v>T</v>
      </c>
      <c r="AK38" s="583">
        <f t="array" ref="AK38">IF($K38="","",SUM(IF(LEFT($AM38:$CU38,1)="s",1,0))-SUM(IF(RIGHT(LEFT($AM38:$CU38,2))="-",1,0)))</f>
        <v>0</v>
      </c>
      <c r="AL38" s="562">
        <f t="array" ref="AL38">IF($K38="","",SUM(IF(LEFT($AM38:$CU38,1)="X",1,0)))</f>
        <v>11</v>
      </c>
      <c r="AM38" s="668" t="s">
        <v>2474</v>
      </c>
      <c r="AN38" s="668" t="s">
        <v>2474</v>
      </c>
      <c r="AO38" s="668"/>
      <c r="AP38" s="671" t="s">
        <v>2273</v>
      </c>
      <c r="AQ38" s="668" t="s">
        <v>2474</v>
      </c>
      <c r="AR38" s="668" t="s">
        <v>2244</v>
      </c>
      <c r="AS38" s="668" t="s">
        <v>2474</v>
      </c>
      <c r="AT38" s="668"/>
      <c r="AU38" s="668" t="s">
        <v>3637</v>
      </c>
      <c r="AV38" s="668"/>
      <c r="AW38" s="671" t="s">
        <v>3638</v>
      </c>
      <c r="AX38" s="668" t="s">
        <v>3636</v>
      </c>
      <c r="AY38" s="668" t="s">
        <v>3636</v>
      </c>
      <c r="AZ38" s="668"/>
      <c r="BA38" s="668" t="s">
        <v>126</v>
      </c>
      <c r="BB38" s="668" t="s">
        <v>126</v>
      </c>
      <c r="BC38" s="668" t="s">
        <v>2472</v>
      </c>
      <c r="BD38" s="668" t="s">
        <v>126</v>
      </c>
      <c r="BE38" s="668" t="s">
        <v>126</v>
      </c>
      <c r="BF38" s="668" t="s">
        <v>2472</v>
      </c>
      <c r="BG38" s="668" t="s">
        <v>2244</v>
      </c>
      <c r="BH38" s="668" t="s">
        <v>2472</v>
      </c>
      <c r="BI38" s="669" t="s">
        <v>2474</v>
      </c>
      <c r="BJ38" s="668" t="s">
        <v>126</v>
      </c>
      <c r="BK38" s="668" t="s">
        <v>126</v>
      </c>
      <c r="BL38" s="668" t="s">
        <v>2472</v>
      </c>
      <c r="BM38" s="668" t="s">
        <v>3456</v>
      </c>
      <c r="BN38" s="668" t="s">
        <v>126</v>
      </c>
      <c r="BO38" s="668" t="s">
        <v>2472</v>
      </c>
      <c r="BP38" s="669" t="s">
        <v>2474</v>
      </c>
      <c r="BQ38" s="668" t="s">
        <v>126</v>
      </c>
      <c r="BR38" s="668" t="s">
        <v>3637</v>
      </c>
      <c r="BS38" s="668" t="s">
        <v>126</v>
      </c>
      <c r="BT38" s="668"/>
      <c r="BU38" s="668" t="s">
        <v>3586</v>
      </c>
      <c r="BV38" s="654"/>
      <c r="BW38" s="668"/>
      <c r="BX38" s="672"/>
      <c r="BY38" s="668" t="s">
        <v>126</v>
      </c>
      <c r="BZ38" s="668" t="s">
        <v>2474</v>
      </c>
      <c r="CA38" s="668" t="s">
        <v>126</v>
      </c>
      <c r="CB38" s="668" t="s">
        <v>126</v>
      </c>
      <c r="CC38" s="668"/>
      <c r="CD38" s="668"/>
      <c r="CE38" s="673"/>
      <c r="CF38" s="673"/>
      <c r="CG38" s="673"/>
      <c r="CH38" s="673"/>
      <c r="CI38" s="673"/>
    </row>
    <row r="39" spans="1:105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267</v>
      </c>
      <c r="I39" s="596" t="s">
        <v>2</v>
      </c>
      <c r="J39" s="596" t="s">
        <v>1199</v>
      </c>
      <c r="K39" s="596">
        <v>0</v>
      </c>
      <c r="L39" s="596">
        <v>2</v>
      </c>
      <c r="M39" s="562" t="str">
        <f t="shared" si="7"/>
        <v>L</v>
      </c>
      <c r="N39" s="562">
        <f t="shared" si="8"/>
        <v>2</v>
      </c>
      <c r="O39" s="598">
        <f t="shared" si="14"/>
        <v>-2</v>
      </c>
      <c r="P39" s="562" t="str">
        <f t="shared" si="9"/>
        <v>U</v>
      </c>
      <c r="Q39" s="586" t="str">
        <f t="shared" si="10"/>
        <v/>
      </c>
      <c r="R39" s="595" t="str">
        <f t="shared" si="11"/>
        <v/>
      </c>
      <c r="S39" s="600"/>
      <c r="T39" s="595" t="str">
        <f t="shared" si="12"/>
        <v/>
      </c>
      <c r="U39" s="601"/>
      <c r="V39" s="595" t="str">
        <f t="shared" si="13"/>
        <v/>
      </c>
      <c r="W39" s="586" t="str">
        <f t="shared" si="15"/>
        <v/>
      </c>
      <c r="X39" s="586" t="str">
        <f t="shared" si="16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IF($K39="","",IF(SUM(IF(ISNUMBER(VALUE(RIGHT($AM39:$CU39,1))),VALUE(RIGHT($AM39:$CU39,1)),0))=$K39,"T","F"))</f>
        <v>T</v>
      </c>
      <c r="AK39" s="583">
        <f t="array" ref="AK39">IF($K39="","",SUM(IF(LEFT($AM39:$CU39,1)="s",1,0))-SUM(IF(RIGHT(LEFT($AM39:$CU39,2))="-",1,0)))</f>
        <v>0</v>
      </c>
      <c r="AL39" s="562">
        <f t="array" ref="AL39">IF($K39="","",SUM(IF(LEFT($AM39:$CU39,1)="X",1,0)))</f>
        <v>11</v>
      </c>
      <c r="AM39" s="668"/>
      <c r="AN39" s="668" t="s">
        <v>3692</v>
      </c>
      <c r="AO39" s="668"/>
      <c r="AP39" s="668" t="s">
        <v>3684</v>
      </c>
      <c r="AQ39" s="668"/>
      <c r="AR39" s="668" t="s">
        <v>3459</v>
      </c>
      <c r="AS39" s="668" t="s">
        <v>3684</v>
      </c>
      <c r="AT39" s="668"/>
      <c r="AU39" s="669" t="s">
        <v>3681</v>
      </c>
      <c r="AV39" s="668"/>
      <c r="AW39" s="668" t="s">
        <v>2015</v>
      </c>
      <c r="AX39" s="668"/>
      <c r="AY39" s="668" t="s">
        <v>2244</v>
      </c>
      <c r="AZ39" s="668"/>
      <c r="BA39" s="668"/>
      <c r="BB39" s="668"/>
      <c r="BC39" s="668" t="s">
        <v>3681</v>
      </c>
      <c r="BD39" s="668"/>
      <c r="BE39" s="668" t="s">
        <v>3684</v>
      </c>
      <c r="BF39" s="668" t="s">
        <v>3681</v>
      </c>
      <c r="BG39" s="668" t="s">
        <v>2244</v>
      </c>
      <c r="BH39" s="668" t="s">
        <v>3689</v>
      </c>
      <c r="BI39" s="668"/>
      <c r="BJ39" s="668" t="s">
        <v>3681</v>
      </c>
      <c r="BK39" s="668" t="s">
        <v>3719</v>
      </c>
      <c r="BL39" s="668" t="s">
        <v>3681</v>
      </c>
      <c r="BM39" s="668" t="s">
        <v>3456</v>
      </c>
      <c r="BN39" s="668" t="s">
        <v>3681</v>
      </c>
      <c r="BO39" s="668"/>
      <c r="BP39" s="668"/>
      <c r="BQ39" s="668" t="s">
        <v>2015</v>
      </c>
      <c r="BR39" s="668" t="s">
        <v>2013</v>
      </c>
      <c r="BS39" s="668"/>
      <c r="BT39" s="668"/>
      <c r="BU39" s="668" t="s">
        <v>3586</v>
      </c>
      <c r="BV39" s="654"/>
      <c r="BW39" s="668" t="s">
        <v>3684</v>
      </c>
      <c r="BX39" s="672"/>
      <c r="BY39" s="669" t="s">
        <v>3681</v>
      </c>
      <c r="BZ39" s="668" t="s">
        <v>3722</v>
      </c>
      <c r="CA39" s="668" t="s">
        <v>2013</v>
      </c>
      <c r="CB39" s="668"/>
      <c r="CC39" s="668"/>
      <c r="CD39" s="668"/>
      <c r="CE39" s="673"/>
      <c r="CF39" s="673"/>
      <c r="CG39" s="673"/>
      <c r="CH39" s="673"/>
      <c r="CI39" s="673"/>
    </row>
    <row r="40" spans="1:105" s="661" customFormat="1" ht="15" customHeight="1">
      <c r="A40" s="625">
        <v>42883</v>
      </c>
      <c r="B40" s="603"/>
      <c r="C40" s="603"/>
      <c r="D40" s="603"/>
      <c r="E40" s="603"/>
      <c r="F40" s="603"/>
      <c r="G40" s="585"/>
      <c r="H40" s="624" t="s">
        <v>266</v>
      </c>
      <c r="I40" s="603" t="s">
        <v>3</v>
      </c>
      <c r="J40" s="603" t="s">
        <v>285</v>
      </c>
      <c r="K40" s="603">
        <v>1</v>
      </c>
      <c r="L40" s="603">
        <v>2</v>
      </c>
      <c r="M40" s="562" t="str">
        <f t="shared" si="7"/>
        <v>L</v>
      </c>
      <c r="N40" s="562">
        <f t="shared" si="8"/>
        <v>3</v>
      </c>
      <c r="O40" s="598">
        <f t="shared" si="14"/>
        <v>-1</v>
      </c>
      <c r="P40" s="562" t="str">
        <f t="shared" si="9"/>
        <v>O</v>
      </c>
      <c r="Q40" s="586">
        <f t="shared" si="10"/>
        <v>0.25</v>
      </c>
      <c r="R40" s="595">
        <f t="shared" si="11"/>
        <v>-1</v>
      </c>
      <c r="S40" s="600">
        <v>-0.31</v>
      </c>
      <c r="T40" s="595">
        <f t="shared" si="12"/>
        <v>-0.69</v>
      </c>
      <c r="U40" s="601">
        <v>2.48</v>
      </c>
      <c r="V40" s="595">
        <f t="shared" si="13"/>
        <v>0.52</v>
      </c>
      <c r="W40" s="586">
        <f t="shared" si="15"/>
        <v>1.085</v>
      </c>
      <c r="X40" s="586">
        <f t="shared" si="16"/>
        <v>1.395</v>
      </c>
      <c r="Y40" s="599">
        <v>7</v>
      </c>
      <c r="Z40" s="599">
        <v>15</v>
      </c>
      <c r="AA40" s="599">
        <v>3</v>
      </c>
      <c r="AB40" s="599">
        <v>4</v>
      </c>
      <c r="AC40" s="599">
        <v>39</v>
      </c>
      <c r="AD40" s="599">
        <v>61</v>
      </c>
      <c r="AE40" s="599">
        <v>4231</v>
      </c>
      <c r="AF40" s="562"/>
      <c r="AG40" s="562"/>
      <c r="AH40" s="562"/>
      <c r="AJ40" s="758" t="str">
        <f t="array" ref="AJ40">IF($K40="","",IF(SUM(IF(ISNUMBER(VALUE(RIGHT($AM40:$CU40,1))),VALUE(RIGHT($AM40:$CU40,1)),0))=$K40,"T","F"))</f>
        <v>T</v>
      </c>
      <c r="AK40" s="583">
        <f t="array" ref="AK40">IF($K40="","",SUM(IF(LEFT($AM40:$CU40,1)="s",1,0))-SUM(IF(RIGHT(LEFT($AM40:$CU40,2))="-",1,0)))</f>
        <v>0</v>
      </c>
      <c r="AL40" s="562">
        <f t="array" ref="AL40">IF($K40="","",SUM(IF(LEFT($AM40:$CU40,1)="X",1,0)))</f>
        <v>11</v>
      </c>
      <c r="AM40" s="668" t="s">
        <v>2474</v>
      </c>
      <c r="AN40" s="668" t="s">
        <v>2474</v>
      </c>
      <c r="AO40" s="668"/>
      <c r="AP40" s="668" t="s">
        <v>2474</v>
      </c>
      <c r="AQ40" s="668" t="s">
        <v>2474</v>
      </c>
      <c r="AR40" s="668" t="s">
        <v>2244</v>
      </c>
      <c r="AS40" s="668" t="s">
        <v>2474</v>
      </c>
      <c r="AT40" s="668"/>
      <c r="AU40" s="668" t="s">
        <v>2471</v>
      </c>
      <c r="AV40" s="668"/>
      <c r="AW40" s="668" t="s">
        <v>2474</v>
      </c>
      <c r="AX40" s="671" t="s">
        <v>2017</v>
      </c>
      <c r="AY40" s="668" t="s">
        <v>2473</v>
      </c>
      <c r="AZ40" s="668"/>
      <c r="BA40" s="668" t="s">
        <v>126</v>
      </c>
      <c r="BB40" s="668" t="s">
        <v>126</v>
      </c>
      <c r="BC40" s="668" t="s">
        <v>2472</v>
      </c>
      <c r="BD40" s="668" t="s">
        <v>126</v>
      </c>
      <c r="BE40" s="668" t="s">
        <v>126</v>
      </c>
      <c r="BF40" s="668" t="s">
        <v>2472</v>
      </c>
      <c r="BG40" s="668" t="s">
        <v>2244</v>
      </c>
      <c r="BH40" s="668" t="s">
        <v>126</v>
      </c>
      <c r="BI40" s="668" t="s">
        <v>2474</v>
      </c>
      <c r="BJ40" s="668" t="s">
        <v>2472</v>
      </c>
      <c r="BK40" s="668" t="s">
        <v>126</v>
      </c>
      <c r="BL40" s="668" t="s">
        <v>126</v>
      </c>
      <c r="BM40" s="668" t="s">
        <v>3456</v>
      </c>
      <c r="BN40" s="668" t="s">
        <v>2472</v>
      </c>
      <c r="BO40" s="668" t="s">
        <v>2471</v>
      </c>
      <c r="BP40" s="668" t="s">
        <v>2473</v>
      </c>
      <c r="BQ40" s="668" t="s">
        <v>126</v>
      </c>
      <c r="BR40" s="668" t="s">
        <v>2471</v>
      </c>
      <c r="BS40" s="668" t="s">
        <v>126</v>
      </c>
      <c r="BT40" s="668"/>
      <c r="BU40" s="668" t="s">
        <v>3586</v>
      </c>
      <c r="BV40" s="654"/>
      <c r="BW40" s="668"/>
      <c r="BX40" s="672"/>
      <c r="BY40" s="668" t="s">
        <v>126</v>
      </c>
      <c r="BZ40" s="668" t="s">
        <v>2473</v>
      </c>
      <c r="CA40" s="668" t="s">
        <v>126</v>
      </c>
      <c r="CB40" s="668" t="s">
        <v>126</v>
      </c>
      <c r="CC40" s="668"/>
      <c r="CD40" s="668"/>
      <c r="CE40" s="673"/>
      <c r="CF40" s="673"/>
      <c r="CG40" s="673"/>
      <c r="CH40" s="673"/>
      <c r="CI40" s="673"/>
    </row>
    <row r="41" spans="1:105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1200</v>
      </c>
      <c r="I41" s="596" t="s">
        <v>2</v>
      </c>
      <c r="J41" s="596" t="s">
        <v>1199</v>
      </c>
      <c r="K41" s="596">
        <v>0</v>
      </c>
      <c r="L41" s="596">
        <v>1</v>
      </c>
      <c r="M41" s="562" t="str">
        <f t="shared" si="7"/>
        <v>L</v>
      </c>
      <c r="N41" s="562">
        <f t="shared" si="8"/>
        <v>1</v>
      </c>
      <c r="O41" s="598">
        <f t="shared" si="14"/>
        <v>-1</v>
      </c>
      <c r="P41" s="562" t="str">
        <f t="shared" si="9"/>
        <v>U</v>
      </c>
      <c r="Q41" s="586" t="str">
        <f t="shared" si="10"/>
        <v/>
      </c>
      <c r="R41" s="595" t="str">
        <f t="shared" si="11"/>
        <v/>
      </c>
      <c r="S41" s="600"/>
      <c r="T41" s="595" t="str">
        <f t="shared" si="12"/>
        <v/>
      </c>
      <c r="U41" s="601"/>
      <c r="V41" s="595" t="str">
        <f t="shared" si="13"/>
        <v/>
      </c>
      <c r="W41" s="586" t="str">
        <f t="shared" si="15"/>
        <v/>
      </c>
      <c r="X41" s="586" t="str">
        <f t="shared" si="16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IF($K41="","",IF(SUM(IF(ISNUMBER(VALUE(RIGHT($AM41:$CU41,1))),VALUE(RIGHT($AM41:$CU41,1)),0))=$K41,"T","F"))</f>
        <v>T</v>
      </c>
      <c r="AK41" s="583">
        <f t="array" ref="AK41">IF($K41="","",SUM(IF(LEFT($AM41:$CU41,1)="s",1,0))-SUM(IF(RIGHT(LEFT($AM41:$CU41,2))="-",1,0)))</f>
        <v>0</v>
      </c>
      <c r="AL41" s="562">
        <f t="array" ref="AL41">IF($K41="","",SUM(IF(LEFT($AM41:$CU41,1)="X",1,0)))</f>
        <v>11</v>
      </c>
      <c r="AM41" s="668"/>
      <c r="AN41" s="668" t="s">
        <v>2472</v>
      </c>
      <c r="AO41" s="668"/>
      <c r="AP41" s="668" t="s">
        <v>126</v>
      </c>
      <c r="AQ41" s="668" t="s">
        <v>2472</v>
      </c>
      <c r="AR41" s="668" t="s">
        <v>2244</v>
      </c>
      <c r="AS41" s="668" t="s">
        <v>126</v>
      </c>
      <c r="AT41" s="668"/>
      <c r="AU41" s="668" t="s">
        <v>3844</v>
      </c>
      <c r="AV41" s="668"/>
      <c r="AW41" s="668" t="s">
        <v>126</v>
      </c>
      <c r="AX41" s="668" t="s">
        <v>126</v>
      </c>
      <c r="AY41" s="668" t="s">
        <v>126</v>
      </c>
      <c r="AZ41" s="668"/>
      <c r="BA41" s="668" t="s">
        <v>126</v>
      </c>
      <c r="BB41" s="668" t="s">
        <v>126</v>
      </c>
      <c r="BC41" s="668" t="s">
        <v>126</v>
      </c>
      <c r="BD41" s="668" t="s">
        <v>2474</v>
      </c>
      <c r="BE41" s="668" t="s">
        <v>2472</v>
      </c>
      <c r="BF41" s="668" t="s">
        <v>126</v>
      </c>
      <c r="BG41" s="668" t="s">
        <v>2244</v>
      </c>
      <c r="BH41" s="668" t="s">
        <v>2474</v>
      </c>
      <c r="BI41" s="668" t="s">
        <v>2472</v>
      </c>
      <c r="BJ41" s="668" t="s">
        <v>2474</v>
      </c>
      <c r="BK41" s="668" t="s">
        <v>2474</v>
      </c>
      <c r="BL41" s="668" t="s">
        <v>2474</v>
      </c>
      <c r="BM41" s="668" t="s">
        <v>3456</v>
      </c>
      <c r="BN41" s="668" t="s">
        <v>2474</v>
      </c>
      <c r="BO41" s="668" t="s">
        <v>2013</v>
      </c>
      <c r="BP41" s="668" t="s">
        <v>3883</v>
      </c>
      <c r="BQ41" s="668" t="s">
        <v>3882</v>
      </c>
      <c r="BR41" s="668" t="s">
        <v>2474</v>
      </c>
      <c r="BS41" s="668" t="s">
        <v>126</v>
      </c>
      <c r="BT41" s="668"/>
      <c r="BU41" s="668" t="s">
        <v>2244</v>
      </c>
      <c r="BV41" s="654" t="s">
        <v>126</v>
      </c>
      <c r="BW41" s="668" t="s">
        <v>3883</v>
      </c>
      <c r="BX41" s="672"/>
      <c r="BY41" s="668" t="s">
        <v>2474</v>
      </c>
      <c r="BZ41" s="668" t="s">
        <v>3883</v>
      </c>
      <c r="CA41" s="668" t="s">
        <v>3882</v>
      </c>
      <c r="CB41" s="668" t="s">
        <v>126</v>
      </c>
      <c r="CC41" s="668"/>
      <c r="CD41" s="668"/>
      <c r="CE41" s="673"/>
      <c r="CF41" s="673"/>
      <c r="CG41" s="673"/>
      <c r="CH41" s="673"/>
      <c r="CI41" s="673"/>
    </row>
    <row r="42" spans="1:105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253</v>
      </c>
      <c r="I42" s="603" t="s">
        <v>3</v>
      </c>
      <c r="J42" s="603" t="s">
        <v>285</v>
      </c>
      <c r="K42" s="603">
        <v>0</v>
      </c>
      <c r="L42" s="603">
        <v>4</v>
      </c>
      <c r="M42" s="562" t="str">
        <f t="shared" si="7"/>
        <v>L</v>
      </c>
      <c r="N42" s="562">
        <f t="shared" si="8"/>
        <v>4</v>
      </c>
      <c r="O42" s="598">
        <f t="shared" si="14"/>
        <v>-4</v>
      </c>
      <c r="P42" s="562" t="str">
        <f t="shared" si="9"/>
        <v>O</v>
      </c>
      <c r="Q42" s="586">
        <f t="shared" si="10"/>
        <v>0.75</v>
      </c>
      <c r="R42" s="595">
        <f t="shared" si="11"/>
        <v>-1</v>
      </c>
      <c r="S42" s="600">
        <v>-0.78</v>
      </c>
      <c r="T42" s="595">
        <f t="shared" si="12"/>
        <v>-3.2199999999999998</v>
      </c>
      <c r="U42" s="601">
        <v>2.6</v>
      </c>
      <c r="V42" s="595">
        <f t="shared" si="13"/>
        <v>1.4</v>
      </c>
      <c r="W42" s="586">
        <f t="shared" si="15"/>
        <v>0.91</v>
      </c>
      <c r="X42" s="586">
        <f t="shared" si="16"/>
        <v>1.69</v>
      </c>
      <c r="Y42" s="599">
        <v>12</v>
      </c>
      <c r="Z42" s="599">
        <v>15</v>
      </c>
      <c r="AA42" s="599">
        <v>5</v>
      </c>
      <c r="AB42" s="599">
        <v>6</v>
      </c>
      <c r="AC42" s="599">
        <v>50</v>
      </c>
      <c r="AD42" s="599">
        <v>50</v>
      </c>
      <c r="AE42" s="599">
        <v>4231</v>
      </c>
      <c r="AF42" s="562"/>
      <c r="AG42" s="562"/>
      <c r="AH42" s="562"/>
      <c r="AJ42" s="758" t="str">
        <f t="array" ref="AJ42">IF($K42="","",IF(SUM(IF(ISNUMBER(VALUE(RIGHT($AM42:$CU42,1))),VALUE(RIGHT($AM42:$CU42,1)),0))=$K42,"T","F"))</f>
        <v>T</v>
      </c>
      <c r="AK42" s="583">
        <f t="array" ref="AK42">IF($K42="","",SUM(IF(LEFT($AM42:$CU42,1)="s",1,0))-SUM(IF(RIGHT(LEFT($AM42:$CU42,2))="-",1,0)))</f>
        <v>0</v>
      </c>
      <c r="AL42" s="562">
        <f t="array" ref="AL42">IF($K42="","",SUM(IF(LEFT($AM42:$CU42,1)="X",1,0)))</f>
        <v>11</v>
      </c>
      <c r="AM42" s="668" t="s">
        <v>3958</v>
      </c>
      <c r="AN42" s="669" t="s">
        <v>3897</v>
      </c>
      <c r="AO42" s="668"/>
      <c r="AP42" s="668" t="s">
        <v>3897</v>
      </c>
      <c r="AQ42" s="669" t="s">
        <v>3897</v>
      </c>
      <c r="AR42" s="668" t="s">
        <v>3459</v>
      </c>
      <c r="AS42" s="668" t="s">
        <v>3897</v>
      </c>
      <c r="AT42" s="668"/>
      <c r="AU42" s="668" t="s">
        <v>3937</v>
      </c>
      <c r="AV42" s="668"/>
      <c r="AW42" s="668" t="s">
        <v>3897</v>
      </c>
      <c r="AX42" s="668" t="s">
        <v>2013</v>
      </c>
      <c r="AY42" s="668" t="s">
        <v>3936</v>
      </c>
      <c r="AZ42" s="668"/>
      <c r="BA42" s="668"/>
      <c r="BB42" s="668"/>
      <c r="BC42" s="668" t="s">
        <v>3897</v>
      </c>
      <c r="BD42" s="668" t="s">
        <v>3938</v>
      </c>
      <c r="BE42" s="668"/>
      <c r="BF42" s="668" t="s">
        <v>3958</v>
      </c>
      <c r="BG42" s="668" t="s">
        <v>2244</v>
      </c>
      <c r="BH42" s="668"/>
      <c r="BI42" s="668" t="s">
        <v>3897</v>
      </c>
      <c r="BJ42" s="668" t="s">
        <v>3938</v>
      </c>
      <c r="BK42" s="668"/>
      <c r="BL42" s="668" t="s">
        <v>3938</v>
      </c>
      <c r="BM42" s="668" t="s">
        <v>3897</v>
      </c>
      <c r="BN42" s="668"/>
      <c r="BO42" s="669" t="s">
        <v>3937</v>
      </c>
      <c r="BP42" s="668" t="s">
        <v>3937</v>
      </c>
      <c r="BQ42" s="668"/>
      <c r="BR42" s="668"/>
      <c r="BS42" s="668"/>
      <c r="BT42" s="668"/>
      <c r="BU42" s="668" t="s">
        <v>3586</v>
      </c>
      <c r="BV42" s="654"/>
      <c r="BW42" s="668"/>
      <c r="BX42" s="672"/>
      <c r="BY42" s="668" t="s">
        <v>3938</v>
      </c>
      <c r="BZ42" s="668" t="s">
        <v>2013</v>
      </c>
      <c r="CA42" s="668"/>
      <c r="CB42" s="668"/>
      <c r="CC42" s="668"/>
      <c r="CD42" s="668"/>
      <c r="CE42" s="673"/>
      <c r="CF42" s="673"/>
      <c r="CG42" s="673"/>
      <c r="CH42" s="673"/>
      <c r="CI42" s="673"/>
    </row>
    <row r="43" spans="1:105" s="661" customFormat="1" ht="15" customHeight="1">
      <c r="A43" s="625">
        <v>42903</v>
      </c>
      <c r="B43" s="596"/>
      <c r="C43" s="596"/>
      <c r="D43" s="596"/>
      <c r="E43" s="596"/>
      <c r="F43" s="596"/>
      <c r="G43" s="585"/>
      <c r="H43" s="624" t="s">
        <v>1204</v>
      </c>
      <c r="I43" s="603" t="s">
        <v>2</v>
      </c>
      <c r="J43" s="603" t="s">
        <v>285</v>
      </c>
      <c r="K43" s="603">
        <v>1</v>
      </c>
      <c r="L43" s="603">
        <v>2</v>
      </c>
      <c r="M43" s="562" t="str">
        <f t="shared" si="7"/>
        <v>L</v>
      </c>
      <c r="N43" s="562">
        <f t="shared" si="8"/>
        <v>3</v>
      </c>
      <c r="O43" s="598">
        <f t="shared" si="14"/>
        <v>-1</v>
      </c>
      <c r="P43" s="562" t="str">
        <f t="shared" si="9"/>
        <v>O</v>
      </c>
      <c r="Q43" s="586">
        <f t="shared" ref="Q43:Q79" si="17">IF(S43="","",IF(SIGN(S43)&lt;&gt;1,VLOOKUP(ABS(S43),SUP_HDC,3,TRUE),-VLOOKUP(ABS(S43),SUP_HDC,3,TRUE)))</f>
        <v>-0.25</v>
      </c>
      <c r="R43" s="595">
        <f t="shared" si="11"/>
        <v>-1</v>
      </c>
      <c r="S43" s="600">
        <v>0.17</v>
      </c>
      <c r="T43" s="595">
        <f t="shared" si="12"/>
        <v>-1.17</v>
      </c>
      <c r="U43" s="601">
        <v>2.42</v>
      </c>
      <c r="V43" s="595">
        <f t="shared" si="13"/>
        <v>0.58000000000000007</v>
      </c>
      <c r="W43" s="586">
        <f t="shared" si="15"/>
        <v>1.2949999999999999</v>
      </c>
      <c r="X43" s="586">
        <f t="shared" si="16"/>
        <v>1.125</v>
      </c>
      <c r="Y43" s="599">
        <v>16</v>
      </c>
      <c r="Z43" s="599">
        <v>5</v>
      </c>
      <c r="AA43" s="599">
        <v>6</v>
      </c>
      <c r="AB43" s="599">
        <v>2</v>
      </c>
      <c r="AC43" s="599">
        <v>44</v>
      </c>
      <c r="AD43" s="599">
        <v>56</v>
      </c>
      <c r="AE43" s="599">
        <v>4231</v>
      </c>
      <c r="AF43" s="562"/>
      <c r="AG43" s="562"/>
      <c r="AH43" s="562"/>
      <c r="AJ43" s="758" t="str">
        <f t="array" ref="AJ43">IF($K43="","",IF(SUM(IF(ISNUMBER(VALUE(RIGHT($AM43:$CU43,1))),VALUE(RIGHT($AM43:$CU43,1)),0))=$K43,"T","F"))</f>
        <v>T</v>
      </c>
      <c r="AK43" s="583">
        <f t="array" ref="AK43">IF($K43="","",SUM(IF(LEFT($AM43:$CU43,1)="s",1,0))-SUM(IF(RIGHT(LEFT($AM43:$CU43,2))="-",1,0)))</f>
        <v>0</v>
      </c>
      <c r="AL43" s="562">
        <f t="array" ref="AL43">IF($K43="","",SUM(IF(LEFT($AM43:$CU43,1)="X",1,0)))</f>
        <v>11</v>
      </c>
      <c r="AM43" s="668" t="s">
        <v>3958</v>
      </c>
      <c r="AN43" s="668" t="s">
        <v>4052</v>
      </c>
      <c r="AO43" s="668"/>
      <c r="AP43" s="668" t="s">
        <v>4052</v>
      </c>
      <c r="AQ43" s="668" t="s">
        <v>4052</v>
      </c>
      <c r="AR43" s="669" t="s">
        <v>4052</v>
      </c>
      <c r="AS43" s="668" t="s">
        <v>4052</v>
      </c>
      <c r="AT43" s="668"/>
      <c r="AU43" s="668" t="s">
        <v>4054</v>
      </c>
      <c r="AV43" s="668"/>
      <c r="AW43" s="669" t="s">
        <v>4052</v>
      </c>
      <c r="AX43" s="668" t="s">
        <v>4053</v>
      </c>
      <c r="AY43" s="671" t="s">
        <v>4057</v>
      </c>
      <c r="AZ43" s="668"/>
      <c r="BA43" s="668"/>
      <c r="BB43" s="668"/>
      <c r="BC43" s="668" t="s">
        <v>4056</v>
      </c>
      <c r="BD43" s="668" t="s">
        <v>4052</v>
      </c>
      <c r="BE43" s="668"/>
      <c r="BF43" s="668" t="s">
        <v>3958</v>
      </c>
      <c r="BG43" s="668"/>
      <c r="BH43" s="668"/>
      <c r="BI43" s="668"/>
      <c r="BJ43" s="668"/>
      <c r="BK43" s="668"/>
      <c r="BL43" s="668" t="s">
        <v>4056</v>
      </c>
      <c r="BM43" s="668" t="s">
        <v>4052</v>
      </c>
      <c r="BN43" s="668"/>
      <c r="BO43" s="681" t="s">
        <v>4055</v>
      </c>
      <c r="BP43" s="668" t="s">
        <v>4053</v>
      </c>
      <c r="BQ43" s="668" t="s">
        <v>4056</v>
      </c>
      <c r="BR43" s="668"/>
      <c r="BS43" s="668"/>
      <c r="BT43" s="668"/>
      <c r="BU43" s="668" t="s">
        <v>3586</v>
      </c>
      <c r="BV43" s="654" t="s">
        <v>126</v>
      </c>
      <c r="BW43" s="668"/>
      <c r="BX43" s="672"/>
      <c r="BY43" s="668" t="s">
        <v>4056</v>
      </c>
      <c r="BZ43" s="668" t="s">
        <v>4054</v>
      </c>
      <c r="CA43" s="668"/>
      <c r="CB43" s="705"/>
      <c r="CC43" s="668"/>
      <c r="CD43" s="668"/>
      <c r="CE43" s="673"/>
      <c r="CF43" s="673"/>
      <c r="CG43" s="673"/>
      <c r="CH43" s="673"/>
      <c r="CI43" s="673"/>
    </row>
    <row r="44" spans="1:105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4120</v>
      </c>
      <c r="I44" s="596" t="s">
        <v>4000</v>
      </c>
      <c r="J44" s="596" t="s">
        <v>4001</v>
      </c>
      <c r="K44" s="596">
        <v>1</v>
      </c>
      <c r="L44" s="596">
        <v>1</v>
      </c>
      <c r="M44" s="562" t="str">
        <f t="shared" si="7"/>
        <v>D</v>
      </c>
      <c r="N44" s="562">
        <f t="shared" si="8"/>
        <v>2</v>
      </c>
      <c r="O44" s="598">
        <f t="shared" si="14"/>
        <v>0</v>
      </c>
      <c r="P44" s="562" t="str">
        <f t="shared" si="9"/>
        <v>U</v>
      </c>
      <c r="Q44" s="586"/>
      <c r="R44" s="59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 t="str">
        <f t="array" ref="AJ44">IF($K44="","",IF(SUM(IF(ISNUMBER(VALUE(RIGHT($AM44:$CU44,1))),VALUE(RIGHT($AM44:$CU44,1)),0))=$K44,"T","F"))</f>
        <v>T</v>
      </c>
      <c r="AK44" s="583">
        <f t="array" ref="AK44">IF($K44="","",SUM(IF(LEFT($AM44:$CU44,1)="s",1,0))-SUM(IF(RIGHT(LEFT($AM44:$CU44,2))="-",1,0)))</f>
        <v>0</v>
      </c>
      <c r="AL44" s="562">
        <f t="array" ref="AL44">IF($K44="","",SUM(IF(LEFT($AM44:$CU44,1)="X",1,0)))</f>
        <v>11</v>
      </c>
      <c r="AM44" s="668" t="s">
        <v>2244</v>
      </c>
      <c r="AN44" s="668" t="s">
        <v>4149</v>
      </c>
      <c r="AO44" s="668"/>
      <c r="AP44" s="668"/>
      <c r="AQ44" s="668"/>
      <c r="AR44" s="668"/>
      <c r="AS44" s="668"/>
      <c r="AT44" s="668"/>
      <c r="AU44" s="668" t="s">
        <v>4195</v>
      </c>
      <c r="AV44" s="668"/>
      <c r="AW44" s="668" t="s">
        <v>2015</v>
      </c>
      <c r="AX44" s="668" t="s">
        <v>2015</v>
      </c>
      <c r="AY44" s="668"/>
      <c r="AZ44" s="668"/>
      <c r="BA44" s="668"/>
      <c r="BB44" s="668"/>
      <c r="BC44" s="668" t="s">
        <v>4149</v>
      </c>
      <c r="BD44" s="668" t="s">
        <v>4147</v>
      </c>
      <c r="BE44" s="668"/>
      <c r="BF44" s="668" t="s">
        <v>2244</v>
      </c>
      <c r="BG44" s="668"/>
      <c r="BH44" s="668" t="s">
        <v>4147</v>
      </c>
      <c r="BI44" s="668" t="s">
        <v>4147</v>
      </c>
      <c r="BJ44" s="668" t="s">
        <v>4147</v>
      </c>
      <c r="BK44" s="668"/>
      <c r="BL44" s="668" t="s">
        <v>4217</v>
      </c>
      <c r="BM44" s="668"/>
      <c r="BN44" s="668" t="s">
        <v>2015</v>
      </c>
      <c r="BO44" s="668" t="s">
        <v>4148</v>
      </c>
      <c r="BP44" s="668" t="s">
        <v>2013</v>
      </c>
      <c r="BQ44" s="668" t="s">
        <v>2013</v>
      </c>
      <c r="BR44" s="668" t="s">
        <v>4149</v>
      </c>
      <c r="BS44" s="668"/>
      <c r="BT44" s="668"/>
      <c r="BU44" s="668" t="s">
        <v>2244</v>
      </c>
      <c r="BV44" s="654"/>
      <c r="BW44" s="668"/>
      <c r="BX44" s="672"/>
      <c r="BY44" s="668" t="s">
        <v>4147</v>
      </c>
      <c r="BZ44" s="668" t="s">
        <v>4147</v>
      </c>
      <c r="CA44" s="668" t="s">
        <v>4149</v>
      </c>
      <c r="CB44" s="668"/>
      <c r="CC44" s="668"/>
      <c r="CD44" s="668"/>
      <c r="CE44" s="673"/>
      <c r="CF44" s="673"/>
      <c r="CG44" s="673"/>
      <c r="CH44" s="673"/>
      <c r="CI44" s="673"/>
    </row>
    <row r="45" spans="1:105" s="661" customFormat="1" ht="15" customHeight="1">
      <c r="A45" s="625">
        <v>42911</v>
      </c>
      <c r="B45" s="596"/>
      <c r="C45" s="596"/>
      <c r="D45" s="596"/>
      <c r="E45" s="596"/>
      <c r="F45" s="596"/>
      <c r="G45" s="585"/>
      <c r="H45" s="624" t="s">
        <v>255</v>
      </c>
      <c r="I45" s="603" t="s">
        <v>3</v>
      </c>
      <c r="J45" s="603" t="s">
        <v>285</v>
      </c>
      <c r="K45" s="603">
        <v>0</v>
      </c>
      <c r="L45" s="603">
        <v>2</v>
      </c>
      <c r="M45" s="562" t="str">
        <f t="shared" si="7"/>
        <v>L</v>
      </c>
      <c r="N45" s="562">
        <f t="shared" si="8"/>
        <v>2</v>
      </c>
      <c r="O45" s="598">
        <f t="shared" si="14"/>
        <v>-2</v>
      </c>
      <c r="P45" s="562" t="str">
        <f t="shared" si="9"/>
        <v>U</v>
      </c>
      <c r="Q45" s="586">
        <f t="shared" si="17"/>
        <v>1</v>
      </c>
      <c r="R45" s="595">
        <f t="shared" si="11"/>
        <v>-1</v>
      </c>
      <c r="S45" s="600">
        <v>-1.1599999999999999</v>
      </c>
      <c r="T45" s="595">
        <f t="shared" si="12"/>
        <v>-0.84000000000000008</v>
      </c>
      <c r="U45" s="601">
        <v>3.01</v>
      </c>
      <c r="V45" s="595">
        <f t="shared" si="13"/>
        <v>-1.0099999999999998</v>
      </c>
      <c r="W45" s="586">
        <f t="shared" si="15"/>
        <v>0.92499999999999993</v>
      </c>
      <c r="X45" s="586">
        <f t="shared" si="16"/>
        <v>2.085</v>
      </c>
      <c r="Y45" s="715">
        <v>13</v>
      </c>
      <c r="Z45" s="715">
        <v>11</v>
      </c>
      <c r="AA45" s="715">
        <v>4</v>
      </c>
      <c r="AB45" s="715">
        <v>4</v>
      </c>
      <c r="AC45" s="715">
        <v>42</v>
      </c>
      <c r="AD45" s="715">
        <v>58</v>
      </c>
      <c r="AE45" s="715">
        <v>4231</v>
      </c>
      <c r="AF45" s="562"/>
      <c r="AG45" s="562"/>
      <c r="AH45" s="562"/>
      <c r="AJ45" s="758" t="str">
        <f t="array" ref="AJ45">IF($K45="","",IF(SUM(IF(ISNUMBER(VALUE(RIGHT($AM45:$CU45,1))),VALUE(RIGHT($AM45:$CU45,1)),0))=$K45,"T","F"))</f>
        <v>T</v>
      </c>
      <c r="AK45" s="583">
        <f t="array" ref="AK45">IF($K45="","",SUM(IF(LEFT($AM45:$CU45,1)="s",1,0))-SUM(IF(RIGHT(LEFT($AM45:$CU45,2))="-",1,0)))</f>
        <v>0</v>
      </c>
      <c r="AL45" s="562">
        <f t="array" ref="AL45">IF($K45="","",SUM(IF(LEFT($AM45:$CU45,1)="X",1,0)))</f>
        <v>11</v>
      </c>
      <c r="AM45" s="668" t="s">
        <v>2244</v>
      </c>
      <c r="AN45" s="668" t="s">
        <v>2474</v>
      </c>
      <c r="AO45" s="668" t="s">
        <v>126</v>
      </c>
      <c r="AP45" s="668" t="s">
        <v>2474</v>
      </c>
      <c r="AQ45" s="668" t="s">
        <v>2474</v>
      </c>
      <c r="AR45" s="668" t="s">
        <v>2474</v>
      </c>
      <c r="AS45" s="668" t="s">
        <v>2474</v>
      </c>
      <c r="AT45" s="668"/>
      <c r="AU45" s="668" t="s">
        <v>2474</v>
      </c>
      <c r="AV45" s="668"/>
      <c r="AW45" s="668" t="s">
        <v>2473</v>
      </c>
      <c r="AX45" s="669" t="s">
        <v>2473</v>
      </c>
      <c r="AY45" s="668" t="s">
        <v>2474</v>
      </c>
      <c r="AZ45" s="668" t="s">
        <v>126</v>
      </c>
      <c r="BA45" s="668" t="s">
        <v>126</v>
      </c>
      <c r="BB45" s="668" t="s">
        <v>126</v>
      </c>
      <c r="BC45" s="668" t="s">
        <v>2474</v>
      </c>
      <c r="BD45" s="668" t="s">
        <v>2472</v>
      </c>
      <c r="BE45" s="668" t="s">
        <v>126</v>
      </c>
      <c r="BF45" s="668" t="s">
        <v>2244</v>
      </c>
      <c r="BG45" s="668" t="s">
        <v>126</v>
      </c>
      <c r="BH45" s="668" t="s">
        <v>126</v>
      </c>
      <c r="BI45" s="668" t="s">
        <v>2472</v>
      </c>
      <c r="BJ45" s="668" t="s">
        <v>126</v>
      </c>
      <c r="BK45" s="668" t="s">
        <v>126</v>
      </c>
      <c r="BL45" s="668" t="s">
        <v>2472</v>
      </c>
      <c r="BM45" s="668" t="s">
        <v>2474</v>
      </c>
      <c r="BN45" s="668" t="s">
        <v>126</v>
      </c>
      <c r="BO45" s="668" t="s">
        <v>2471</v>
      </c>
      <c r="BP45" s="668" t="s">
        <v>2472</v>
      </c>
      <c r="BQ45" s="668" t="s">
        <v>126</v>
      </c>
      <c r="BR45" s="668" t="s">
        <v>126</v>
      </c>
      <c r="BS45" s="668" t="s">
        <v>126</v>
      </c>
      <c r="BT45" s="668"/>
      <c r="BU45" s="668" t="s">
        <v>2244</v>
      </c>
      <c r="BV45" s="654" t="s">
        <v>126</v>
      </c>
      <c r="BW45" s="668" t="s">
        <v>126</v>
      </c>
      <c r="BX45" s="672" t="s">
        <v>126</v>
      </c>
      <c r="BY45" s="668" t="s">
        <v>2472</v>
      </c>
      <c r="BZ45" s="668" t="s">
        <v>2471</v>
      </c>
      <c r="CA45" s="668" t="s">
        <v>126</v>
      </c>
      <c r="CB45" s="668" t="s">
        <v>126</v>
      </c>
      <c r="CC45" s="668" t="s">
        <v>126</v>
      </c>
      <c r="CD45" s="668"/>
      <c r="CE45" s="673"/>
      <c r="CF45" s="673"/>
      <c r="CG45" s="673"/>
      <c r="CH45" s="673"/>
      <c r="CI45" s="673"/>
    </row>
    <row r="46" spans="1:105" s="661" customFormat="1" ht="15" customHeight="1">
      <c r="A46" s="625">
        <v>42917</v>
      </c>
      <c r="B46" s="596"/>
      <c r="C46" s="596"/>
      <c r="D46" s="596"/>
      <c r="E46" s="596"/>
      <c r="F46" s="596"/>
      <c r="G46" s="585"/>
      <c r="H46" s="624" t="s">
        <v>254</v>
      </c>
      <c r="I46" s="603" t="s">
        <v>2</v>
      </c>
      <c r="J46" s="603" t="s">
        <v>285</v>
      </c>
      <c r="K46" s="603">
        <v>0</v>
      </c>
      <c r="L46" s="603">
        <v>2</v>
      </c>
      <c r="M46" s="562" t="str">
        <f t="shared" si="7"/>
        <v>L</v>
      </c>
      <c r="N46" s="562">
        <f t="shared" si="8"/>
        <v>2</v>
      </c>
      <c r="O46" s="598">
        <f t="shared" si="14"/>
        <v>-2</v>
      </c>
      <c r="P46" s="562" t="str">
        <f t="shared" si="9"/>
        <v>U</v>
      </c>
      <c r="Q46" s="586">
        <f t="shared" si="17"/>
        <v>0</v>
      </c>
      <c r="R46" s="595">
        <f t="shared" si="11"/>
        <v>-1</v>
      </c>
      <c r="S46" s="600">
        <v>5.0000000000000001E-3</v>
      </c>
      <c r="T46" s="595">
        <f t="shared" si="12"/>
        <v>-2.0049999999999999</v>
      </c>
      <c r="U46" s="601">
        <v>2.57</v>
      </c>
      <c r="V46" s="595">
        <f t="shared" si="13"/>
        <v>-0.56999999999999984</v>
      </c>
      <c r="W46" s="586">
        <f t="shared" si="15"/>
        <v>1.2874999999999999</v>
      </c>
      <c r="X46" s="586">
        <f t="shared" si="16"/>
        <v>1.2825</v>
      </c>
      <c r="Y46" s="599">
        <v>7</v>
      </c>
      <c r="Z46" s="599">
        <v>8</v>
      </c>
      <c r="AA46" s="599">
        <v>2</v>
      </c>
      <c r="AB46" s="599">
        <v>4</v>
      </c>
      <c r="AC46" s="599">
        <v>55</v>
      </c>
      <c r="AD46" s="599">
        <v>45</v>
      </c>
      <c r="AE46" s="599">
        <v>4231</v>
      </c>
      <c r="AF46" s="562"/>
      <c r="AG46" s="562"/>
      <c r="AH46" s="562"/>
      <c r="AJ46" s="758" t="str">
        <f t="array" ref="AJ46">IF($K46="","",IF(SUM(IF(ISNUMBER(VALUE(RIGHT($AM46:$CU46,1))),VALUE(RIGHT($AM46:$CU46,1)),0))=$K46,"T","F"))</f>
        <v>T</v>
      </c>
      <c r="AK46" s="583">
        <f t="array" ref="AK46">IF($K46="","",SUM(IF(LEFT($AM46:$CU46,1)="s",1,0))-SUM(IF(RIGHT(LEFT($AM46:$CU46,2))="-",1,0)))</f>
        <v>0</v>
      </c>
      <c r="AL46" s="562">
        <f t="array" ref="AL46">IF($K46="","",SUM(IF(LEFT($AM46:$CU46,1)="X",1,0)))</f>
        <v>11</v>
      </c>
      <c r="AM46" s="668" t="s">
        <v>3958</v>
      </c>
      <c r="AN46" s="668" t="s">
        <v>2012</v>
      </c>
      <c r="AO46" s="668"/>
      <c r="AP46" s="668" t="s">
        <v>4442</v>
      </c>
      <c r="AQ46" s="668" t="s">
        <v>2012</v>
      </c>
      <c r="AR46" s="668" t="s">
        <v>4374</v>
      </c>
      <c r="AS46" s="668" t="s">
        <v>2012</v>
      </c>
      <c r="AT46" s="668"/>
      <c r="AU46" s="668" t="s">
        <v>2012</v>
      </c>
      <c r="AV46" s="668"/>
      <c r="AW46" s="669" t="s">
        <v>2013</v>
      </c>
      <c r="AX46" s="668" t="s">
        <v>4425</v>
      </c>
      <c r="AY46" s="668" t="s">
        <v>4425</v>
      </c>
      <c r="AZ46" s="668"/>
      <c r="BA46" s="668"/>
      <c r="BB46" s="668"/>
      <c r="BC46" s="668" t="s">
        <v>2012</v>
      </c>
      <c r="BD46" s="668" t="s">
        <v>4418</v>
      </c>
      <c r="BE46" s="668"/>
      <c r="BF46" s="668" t="s">
        <v>2244</v>
      </c>
      <c r="BG46" s="668"/>
      <c r="BH46" s="668"/>
      <c r="BI46" s="668"/>
      <c r="BJ46" s="668"/>
      <c r="BK46" s="668" t="s">
        <v>4418</v>
      </c>
      <c r="BL46" s="668"/>
      <c r="BM46" s="668" t="s">
        <v>4375</v>
      </c>
      <c r="BN46" s="668" t="s">
        <v>4416</v>
      </c>
      <c r="BO46" s="668" t="s">
        <v>4416</v>
      </c>
      <c r="BP46" s="668" t="s">
        <v>4418</v>
      </c>
      <c r="BQ46" s="668"/>
      <c r="BR46" s="668"/>
      <c r="BS46" s="668"/>
      <c r="BT46" s="668"/>
      <c r="BU46" s="668" t="s">
        <v>2244</v>
      </c>
      <c r="BV46" s="654"/>
      <c r="BW46" s="668"/>
      <c r="BX46" s="672"/>
      <c r="BY46" s="668" t="s">
        <v>2012</v>
      </c>
      <c r="BZ46" s="668" t="s">
        <v>4416</v>
      </c>
      <c r="CA46" s="668" t="s">
        <v>4418</v>
      </c>
      <c r="CB46" s="668"/>
      <c r="CC46" s="668"/>
      <c r="CD46" s="668"/>
      <c r="CE46" s="673"/>
      <c r="CF46" s="673"/>
      <c r="CG46" s="673"/>
      <c r="CH46" s="673"/>
      <c r="CI46" s="673"/>
    </row>
    <row r="47" spans="1:105" s="661" customFormat="1" ht="15" customHeight="1">
      <c r="A47" s="625">
        <v>42925</v>
      </c>
      <c r="B47" s="596"/>
      <c r="C47" s="596"/>
      <c r="D47" s="596"/>
      <c r="E47" s="596"/>
      <c r="F47" s="596"/>
      <c r="G47" s="585"/>
      <c r="H47" s="624" t="s">
        <v>265</v>
      </c>
      <c r="I47" s="603" t="s">
        <v>3</v>
      </c>
      <c r="J47" s="603" t="s">
        <v>285</v>
      </c>
      <c r="K47" s="603">
        <v>1</v>
      </c>
      <c r="L47" s="603">
        <v>2</v>
      </c>
      <c r="M47" s="562" t="str">
        <f t="shared" si="7"/>
        <v>L</v>
      </c>
      <c r="N47" s="562">
        <f t="shared" si="8"/>
        <v>3</v>
      </c>
      <c r="O47" s="598">
        <f t="shared" si="14"/>
        <v>-1</v>
      </c>
      <c r="P47" s="562" t="str">
        <f t="shared" si="9"/>
        <v>O</v>
      </c>
      <c r="Q47" s="586">
        <f t="shared" si="17"/>
        <v>1.75</v>
      </c>
      <c r="R47" s="595">
        <f t="shared" si="11"/>
        <v>1</v>
      </c>
      <c r="S47" s="600">
        <v>-1.83</v>
      </c>
      <c r="T47" s="595">
        <f t="shared" si="12"/>
        <v>0.83000000000000007</v>
      </c>
      <c r="U47" s="601">
        <v>3.5</v>
      </c>
      <c r="V47" s="595">
        <f t="shared" si="13"/>
        <v>-0.5</v>
      </c>
      <c r="W47" s="586">
        <f t="shared" si="15"/>
        <v>0.83499999999999996</v>
      </c>
      <c r="X47" s="586">
        <f t="shared" si="16"/>
        <v>2.665</v>
      </c>
      <c r="Y47" s="732">
        <v>6</v>
      </c>
      <c r="Z47" s="732">
        <v>18</v>
      </c>
      <c r="AA47" s="732">
        <v>2</v>
      </c>
      <c r="AB47" s="732">
        <v>7</v>
      </c>
      <c r="AC47" s="732">
        <v>33</v>
      </c>
      <c r="AD47" s="732">
        <v>67</v>
      </c>
      <c r="AE47" s="599">
        <v>4231</v>
      </c>
      <c r="AF47" s="562"/>
      <c r="AG47" s="562"/>
      <c r="AH47" s="562"/>
      <c r="AJ47" s="758" t="str">
        <f t="array" ref="AJ47">IF($K47="","",IF(SUM(IF(ISNUMBER(VALUE(RIGHT($AM47:$CU47,1))),VALUE(RIGHT($AM47:$CU47,1)),0))=$K47,"T","F"))</f>
        <v>T</v>
      </c>
      <c r="AK47" s="583">
        <f t="array" ref="AK47">IF($K47="","",SUM(IF(LEFT($AM47:$CU47,1)="s",1,0))-SUM(IF(RIGHT(LEFT($AM47:$CU47,2))="-",1,0)))</f>
        <v>0</v>
      </c>
      <c r="AL47" s="562">
        <f t="array" ref="AL47">IF($K47="","",SUM(IF(LEFT($AM47:$CU47,1)="X",1,0)))</f>
        <v>11</v>
      </c>
      <c r="AM47" s="668" t="s">
        <v>3958</v>
      </c>
      <c r="AN47" s="668" t="s">
        <v>4549</v>
      </c>
      <c r="AO47" s="668"/>
      <c r="AP47" s="668" t="s">
        <v>2244</v>
      </c>
      <c r="AQ47" s="668" t="s">
        <v>4549</v>
      </c>
      <c r="AR47" s="668" t="s">
        <v>4549</v>
      </c>
      <c r="AS47" s="671" t="s">
        <v>4551</v>
      </c>
      <c r="AT47" s="668"/>
      <c r="AU47" s="668" t="s">
        <v>4549</v>
      </c>
      <c r="AV47" s="668"/>
      <c r="AW47" s="668" t="s">
        <v>4443</v>
      </c>
      <c r="AX47" s="668" t="s">
        <v>4550</v>
      </c>
      <c r="AY47" s="671" t="s">
        <v>4552</v>
      </c>
      <c r="AZ47" s="668"/>
      <c r="BA47" s="668"/>
      <c r="BB47" s="668"/>
      <c r="BC47" s="668" t="s">
        <v>4549</v>
      </c>
      <c r="BD47" s="668" t="s">
        <v>4555</v>
      </c>
      <c r="BE47" s="668"/>
      <c r="BF47" s="668" t="s">
        <v>2244</v>
      </c>
      <c r="BG47" s="668"/>
      <c r="BH47" s="668"/>
      <c r="BI47" s="668"/>
      <c r="BJ47" s="668"/>
      <c r="BK47" s="668" t="s">
        <v>4555</v>
      </c>
      <c r="BL47" s="668" t="s">
        <v>4555</v>
      </c>
      <c r="BM47" s="668" t="s">
        <v>4549</v>
      </c>
      <c r="BN47" s="668" t="s">
        <v>4554</v>
      </c>
      <c r="BO47" s="668" t="s">
        <v>4554</v>
      </c>
      <c r="BP47" s="668" t="s">
        <v>4555</v>
      </c>
      <c r="BQ47" s="668"/>
      <c r="BR47" s="668"/>
      <c r="BS47" s="668" t="s">
        <v>4554</v>
      </c>
      <c r="BT47" s="668"/>
      <c r="BU47" s="668" t="s">
        <v>2244</v>
      </c>
      <c r="BV47" s="654"/>
      <c r="BW47" s="668"/>
      <c r="BX47" s="672"/>
      <c r="BY47" s="669" t="s">
        <v>4549</v>
      </c>
      <c r="BZ47" s="668" t="s">
        <v>4553</v>
      </c>
      <c r="CA47" s="668"/>
      <c r="CB47" s="668"/>
      <c r="CC47" s="668"/>
      <c r="CD47" s="668"/>
      <c r="CE47" s="673"/>
      <c r="CF47" s="673"/>
      <c r="CG47" s="673"/>
      <c r="CH47" s="673"/>
      <c r="CI47" s="673"/>
    </row>
    <row r="48" spans="1:105" s="661" customFormat="1" ht="15" customHeight="1">
      <c r="A48" s="626">
        <v>42928</v>
      </c>
      <c r="B48" s="596"/>
      <c r="C48" s="596"/>
      <c r="D48" s="596"/>
      <c r="E48" s="596"/>
      <c r="F48" s="596"/>
      <c r="G48" s="585"/>
      <c r="H48" s="623" t="s">
        <v>253</v>
      </c>
      <c r="I48" s="596" t="s">
        <v>1428</v>
      </c>
      <c r="J48" s="596" t="s">
        <v>3994</v>
      </c>
      <c r="K48" s="596">
        <v>1</v>
      </c>
      <c r="L48" s="596">
        <v>1</v>
      </c>
      <c r="M48" s="562" t="str">
        <f t="shared" si="7"/>
        <v>D</v>
      </c>
      <c r="N48" s="562">
        <f t="shared" si="8"/>
        <v>2</v>
      </c>
      <c r="O48" s="598">
        <f t="shared" si="14"/>
        <v>0</v>
      </c>
      <c r="P48" s="562" t="str">
        <f t="shared" si="9"/>
        <v>U</v>
      </c>
      <c r="Q48" s="586"/>
      <c r="R48" s="59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758" t="str">
        <f t="array" ref="AJ48">IF($K48="","",IF(SUM(IF(ISNUMBER(VALUE(RIGHT($AM48:$CU48,1))),VALUE(RIGHT($AM48:$CU48,1)),0))=$K48,"T","F"))</f>
        <v>T</v>
      </c>
      <c r="AK48" s="583">
        <f t="array" ref="AK48">IF($K48="","",SUM(IF(LEFT($AM48:$CU48,1)="s",1,0))-SUM(IF(RIGHT(LEFT($AM48:$CU48,2))="-",1,0)))</f>
        <v>0</v>
      </c>
      <c r="AL48" s="562">
        <f t="array" ref="AL48">IF($K48="","",SUM(IF(LEFT($AM48:$CU48,1)="X",1,0)))</f>
        <v>11</v>
      </c>
      <c r="AM48" s="668" t="s">
        <v>2244</v>
      </c>
      <c r="AN48" s="668" t="s">
        <v>4610</v>
      </c>
      <c r="AO48" s="705"/>
      <c r="AP48" s="668" t="s">
        <v>2013</v>
      </c>
      <c r="AQ48" s="668" t="s">
        <v>4610</v>
      </c>
      <c r="AR48" s="668" t="s">
        <v>4611</v>
      </c>
      <c r="AS48" s="668" t="s">
        <v>4610</v>
      </c>
      <c r="AT48" s="705"/>
      <c r="AU48" s="669" t="s">
        <v>4610</v>
      </c>
      <c r="AV48" s="668"/>
      <c r="AW48" s="669" t="s">
        <v>4610</v>
      </c>
      <c r="AX48" s="668" t="s">
        <v>4610</v>
      </c>
      <c r="AY48" s="668" t="s">
        <v>2244</v>
      </c>
      <c r="AZ48" s="705"/>
      <c r="BA48" s="668"/>
      <c r="BB48" s="668"/>
      <c r="BC48" s="668" t="s">
        <v>4610</v>
      </c>
      <c r="BD48" s="668" t="s">
        <v>4612</v>
      </c>
      <c r="BE48" s="668"/>
      <c r="BF48" s="668" t="s">
        <v>2244</v>
      </c>
      <c r="BG48" s="668"/>
      <c r="BH48" s="668"/>
      <c r="BI48" s="668"/>
      <c r="BJ48" s="668"/>
      <c r="BK48" s="668"/>
      <c r="BL48" s="668" t="s">
        <v>4612</v>
      </c>
      <c r="BM48" s="668" t="s">
        <v>4610</v>
      </c>
      <c r="BN48" s="669" t="s">
        <v>4613</v>
      </c>
      <c r="BO48" s="668"/>
      <c r="BP48" s="668" t="s">
        <v>4612</v>
      </c>
      <c r="BQ48" s="668"/>
      <c r="BR48" s="668"/>
      <c r="BS48" s="668"/>
      <c r="BT48" s="668"/>
      <c r="BU48" s="668"/>
      <c r="BV48" s="654"/>
      <c r="BW48" s="668"/>
      <c r="BX48" s="672"/>
      <c r="BY48" s="669" t="s">
        <v>4613</v>
      </c>
      <c r="BZ48" s="668" t="s">
        <v>4613</v>
      </c>
      <c r="CA48" s="668" t="s">
        <v>4614</v>
      </c>
      <c r="CB48" s="668"/>
      <c r="CC48" s="668"/>
      <c r="CD48" s="668"/>
      <c r="CE48" s="673"/>
      <c r="CF48" s="673"/>
      <c r="CG48" s="673"/>
      <c r="CH48" s="673"/>
      <c r="CI48" s="673"/>
    </row>
    <row r="49" spans="1:87" s="661" customFormat="1" ht="15" customHeight="1">
      <c r="A49" s="625">
        <v>42946</v>
      </c>
      <c r="B49" s="596"/>
      <c r="C49" s="596"/>
      <c r="D49" s="596"/>
      <c r="E49" s="596"/>
      <c r="F49" s="596"/>
      <c r="G49" s="585"/>
      <c r="H49" s="624" t="s">
        <v>264</v>
      </c>
      <c r="I49" s="603" t="s">
        <v>3</v>
      </c>
      <c r="J49" s="603" t="s">
        <v>285</v>
      </c>
      <c r="K49" s="603">
        <v>1</v>
      </c>
      <c r="L49" s="603">
        <v>1</v>
      </c>
      <c r="M49" s="562" t="str">
        <f t="shared" si="7"/>
        <v>D</v>
      </c>
      <c r="N49" s="562">
        <f t="shared" si="8"/>
        <v>2</v>
      </c>
      <c r="O49" s="598">
        <f t="shared" si="14"/>
        <v>0</v>
      </c>
      <c r="P49" s="562" t="str">
        <f t="shared" si="9"/>
        <v>U</v>
      </c>
      <c r="Q49" s="586">
        <f t="shared" si="17"/>
        <v>0.75</v>
      </c>
      <c r="R49" s="595">
        <f t="shared" si="11"/>
        <v>1</v>
      </c>
      <c r="S49" s="600">
        <v>-0.87</v>
      </c>
      <c r="T49" s="595">
        <f t="shared" si="12"/>
        <v>0.87</v>
      </c>
      <c r="U49" s="601">
        <v>2.68</v>
      </c>
      <c r="V49" s="595">
        <f t="shared" si="13"/>
        <v>-0.68000000000000016</v>
      </c>
      <c r="W49" s="586">
        <f t="shared" si="15"/>
        <v>0.90500000000000003</v>
      </c>
      <c r="X49" s="586">
        <f t="shared" si="16"/>
        <v>1.7750000000000001</v>
      </c>
      <c r="Y49" s="738">
        <v>11</v>
      </c>
      <c r="Z49" s="738">
        <v>20</v>
      </c>
      <c r="AA49" s="738">
        <v>5</v>
      </c>
      <c r="AB49" s="738">
        <v>4</v>
      </c>
      <c r="AC49" s="738">
        <v>41</v>
      </c>
      <c r="AD49" s="738">
        <v>59</v>
      </c>
      <c r="AE49" s="738">
        <v>4231</v>
      </c>
      <c r="AF49" s="562"/>
      <c r="AG49" s="562"/>
      <c r="AH49" s="562"/>
      <c r="AJ49" s="758" t="str">
        <f t="array" ref="AJ49">IF($K49="","",IF(SUM(IF(ISNUMBER(VALUE(RIGHT($AM49:$CU49,1))),VALUE(RIGHT($AM49:$CU49,1)),0))=$K49,"T","F"))</f>
        <v>T</v>
      </c>
      <c r="AK49" s="583">
        <f t="array" ref="AK49">IF($K49="","",SUM(IF(LEFT($AM49:$CU49,1)="s",1,0))-SUM(IF(RIGHT(LEFT($AM49:$CU49,2))="-",1,0)))</f>
        <v>0</v>
      </c>
      <c r="AL49" s="562">
        <f t="array" ref="AL49">IF($K49="","",SUM(IF(LEFT($AM49:$CU49,1)="X",1,0)))</f>
        <v>11</v>
      </c>
      <c r="AM49" s="668" t="s">
        <v>2014</v>
      </c>
      <c r="AN49" s="668" t="s">
        <v>4788</v>
      </c>
      <c r="AO49" s="668" t="s">
        <v>4788</v>
      </c>
      <c r="AP49" s="668"/>
      <c r="AQ49" s="668" t="s">
        <v>4788</v>
      </c>
      <c r="AR49" s="668" t="s">
        <v>4788</v>
      </c>
      <c r="AS49" s="668" t="s">
        <v>4788</v>
      </c>
      <c r="AT49" s="668"/>
      <c r="AU49" s="668"/>
      <c r="AV49" s="668"/>
      <c r="AW49" s="671" t="s">
        <v>2273</v>
      </c>
      <c r="AX49" s="682" t="s">
        <v>4790</v>
      </c>
      <c r="AY49" s="668" t="s">
        <v>2244</v>
      </c>
      <c r="AZ49" s="668"/>
      <c r="BA49" s="668"/>
      <c r="BB49" s="668"/>
      <c r="BC49" s="668" t="s">
        <v>4788</v>
      </c>
      <c r="BD49" s="668"/>
      <c r="BE49" s="668"/>
      <c r="BF49" s="668" t="s">
        <v>3958</v>
      </c>
      <c r="BG49" s="668" t="s">
        <v>4792</v>
      </c>
      <c r="BH49" s="668"/>
      <c r="BI49" s="668"/>
      <c r="BJ49" s="668"/>
      <c r="BK49" s="668" t="s">
        <v>4791</v>
      </c>
      <c r="BL49" s="668"/>
      <c r="BM49" s="668" t="s">
        <v>4792</v>
      </c>
      <c r="BN49" s="668" t="s">
        <v>4791</v>
      </c>
      <c r="BO49" s="668"/>
      <c r="BP49" s="668" t="s">
        <v>4789</v>
      </c>
      <c r="BQ49" s="668" t="s">
        <v>4792</v>
      </c>
      <c r="BR49" s="668" t="s">
        <v>4652</v>
      </c>
      <c r="BS49" s="668"/>
      <c r="BT49" s="668"/>
      <c r="BU49" s="668" t="s">
        <v>4791</v>
      </c>
      <c r="BV49" s="654"/>
      <c r="BW49" s="668"/>
      <c r="BX49" s="672"/>
      <c r="BY49" s="668"/>
      <c r="BZ49" s="668"/>
      <c r="CA49" s="668" t="s">
        <v>4789</v>
      </c>
      <c r="CB49" s="668" t="s">
        <v>4788</v>
      </c>
      <c r="CC49" s="668"/>
      <c r="CD49" s="668"/>
      <c r="CE49" s="673"/>
      <c r="CF49" s="673"/>
      <c r="CG49" s="673"/>
      <c r="CH49" s="673"/>
      <c r="CI49" s="673"/>
    </row>
    <row r="50" spans="1:87" s="661" customFormat="1" ht="15" customHeight="1">
      <c r="A50" s="625">
        <v>42952</v>
      </c>
      <c r="B50" s="596"/>
      <c r="C50" s="596"/>
      <c r="D50" s="596"/>
      <c r="E50" s="596"/>
      <c r="F50" s="596"/>
      <c r="G50" s="585"/>
      <c r="H50" s="624" t="s">
        <v>4912</v>
      </c>
      <c r="I50" s="603" t="s">
        <v>2</v>
      </c>
      <c r="J50" s="603" t="s">
        <v>285</v>
      </c>
      <c r="K50" s="603">
        <v>0</v>
      </c>
      <c r="L50" s="603">
        <v>2</v>
      </c>
      <c r="M50" s="562" t="str">
        <f t="shared" si="7"/>
        <v>L</v>
      </c>
      <c r="N50" s="562">
        <f t="shared" si="8"/>
        <v>2</v>
      </c>
      <c r="O50" s="598">
        <f t="shared" si="14"/>
        <v>-2</v>
      </c>
      <c r="P50" s="562" t="str">
        <f t="shared" si="9"/>
        <v>U</v>
      </c>
      <c r="Q50" s="586">
        <f t="shared" si="17"/>
        <v>0.25</v>
      </c>
      <c r="R50" s="595">
        <f t="shared" si="11"/>
        <v>-1</v>
      </c>
      <c r="S50" s="600">
        <v>-0.31</v>
      </c>
      <c r="T50" s="595">
        <f t="shared" si="12"/>
        <v>-1.69</v>
      </c>
      <c r="U50" s="601">
        <v>2.5099999999999998</v>
      </c>
      <c r="V50" s="595">
        <f t="shared" si="13"/>
        <v>-0.50999999999999979</v>
      </c>
      <c r="W50" s="586">
        <f t="shared" si="15"/>
        <v>1.0999999999999999</v>
      </c>
      <c r="X50" s="586">
        <f t="shared" si="16"/>
        <v>1.41</v>
      </c>
      <c r="Y50" s="599">
        <v>16</v>
      </c>
      <c r="Z50" s="599">
        <v>13</v>
      </c>
      <c r="AA50" s="599">
        <v>3</v>
      </c>
      <c r="AB50" s="599">
        <v>4</v>
      </c>
      <c r="AC50" s="599">
        <v>47</v>
      </c>
      <c r="AD50" s="599">
        <v>53</v>
      </c>
      <c r="AE50" s="599">
        <v>4231</v>
      </c>
      <c r="AF50" s="562"/>
      <c r="AG50" s="562"/>
      <c r="AH50" s="562"/>
      <c r="AJ50" s="758" t="str">
        <f t="array" ref="AJ50">IF($K50="","",IF(SUM(IF(ISNUMBER(VALUE(RIGHT($AM50:$CU50,1))),VALUE(RIGHT($AM50:$CU50,1)),0))=$K50,"T","F"))</f>
        <v>T</v>
      </c>
      <c r="AK50" s="583">
        <f t="array" ref="AK50">IF($K50="","",SUM(IF(LEFT($AM50:$CU50,1)="s",1,0))-SUM(IF(RIGHT(LEFT($AM50:$CU50,2))="-",1,0)))</f>
        <v>0</v>
      </c>
      <c r="AL50" s="562">
        <f t="array" ref="AL50">IF($K50="","",SUM(IF(LEFT($AM50:$CU50,1)="X",1,0)))</f>
        <v>11</v>
      </c>
      <c r="AM50" s="668" t="s">
        <v>2472</v>
      </c>
      <c r="AN50" s="668" t="s">
        <v>2474</v>
      </c>
      <c r="AO50" s="668" t="s">
        <v>2474</v>
      </c>
      <c r="AP50" s="668" t="s">
        <v>2472</v>
      </c>
      <c r="AQ50" s="668" t="s">
        <v>2474</v>
      </c>
      <c r="AR50" s="668" t="s">
        <v>2474</v>
      </c>
      <c r="AS50" s="668" t="s">
        <v>2474</v>
      </c>
      <c r="AT50" s="669" t="s">
        <v>2474</v>
      </c>
      <c r="AU50" s="668" t="s">
        <v>2473</v>
      </c>
      <c r="AV50" s="668"/>
      <c r="AW50" s="669" t="s">
        <v>2474</v>
      </c>
      <c r="AX50" s="668" t="s">
        <v>4845</v>
      </c>
      <c r="AY50" s="668" t="s">
        <v>2244</v>
      </c>
      <c r="AZ50" s="668" t="s">
        <v>2473</v>
      </c>
      <c r="BA50" s="668" t="s">
        <v>126</v>
      </c>
      <c r="BB50" s="668" t="s">
        <v>126</v>
      </c>
      <c r="BC50" s="668" t="s">
        <v>2474</v>
      </c>
      <c r="BD50" s="668" t="s">
        <v>126</v>
      </c>
      <c r="BE50" s="668" t="s">
        <v>126</v>
      </c>
      <c r="BF50" s="668" t="s">
        <v>2244</v>
      </c>
      <c r="BG50" s="668" t="s">
        <v>126</v>
      </c>
      <c r="BH50" s="668" t="s">
        <v>126</v>
      </c>
      <c r="BI50" s="668" t="s">
        <v>126</v>
      </c>
      <c r="BJ50" s="668" t="s">
        <v>126</v>
      </c>
      <c r="BK50" s="668" t="s">
        <v>126</v>
      </c>
      <c r="BL50" s="668" t="s">
        <v>126</v>
      </c>
      <c r="BM50" s="669" t="s">
        <v>2471</v>
      </c>
      <c r="BN50" s="668" t="s">
        <v>2471</v>
      </c>
      <c r="BO50" s="668" t="s">
        <v>126</v>
      </c>
      <c r="BP50" s="668" t="s">
        <v>2473</v>
      </c>
      <c r="BQ50" s="668" t="s">
        <v>2472</v>
      </c>
      <c r="BR50" s="668" t="s">
        <v>2244</v>
      </c>
      <c r="BS50" s="668" t="s">
        <v>126</v>
      </c>
      <c r="BT50" s="668"/>
      <c r="BU50" s="668" t="s">
        <v>126</v>
      </c>
      <c r="BV50" s="654" t="s">
        <v>126</v>
      </c>
      <c r="BW50" s="668" t="s">
        <v>126</v>
      </c>
      <c r="BX50" s="672" t="s">
        <v>126</v>
      </c>
      <c r="BY50" s="668" t="s">
        <v>126</v>
      </c>
      <c r="BZ50" s="668" t="s">
        <v>2471</v>
      </c>
      <c r="CA50" s="668" t="s">
        <v>2472</v>
      </c>
      <c r="CB50" s="668" t="s">
        <v>126</v>
      </c>
      <c r="CC50" s="668"/>
      <c r="CD50" s="668"/>
      <c r="CE50" s="673"/>
      <c r="CF50" s="673"/>
      <c r="CG50" s="673"/>
      <c r="CH50" s="673"/>
      <c r="CI50" s="673"/>
    </row>
    <row r="51" spans="1:87" s="661" customFormat="1" ht="15" customHeight="1">
      <c r="A51" s="625">
        <v>42956</v>
      </c>
      <c r="B51" s="596"/>
      <c r="C51" s="596"/>
      <c r="D51" s="596"/>
      <c r="E51" s="596"/>
      <c r="F51" s="596"/>
      <c r="G51" s="585"/>
      <c r="H51" s="624" t="s">
        <v>257</v>
      </c>
      <c r="I51" s="603" t="s">
        <v>2</v>
      </c>
      <c r="J51" s="603" t="s">
        <v>285</v>
      </c>
      <c r="K51" s="603">
        <v>0</v>
      </c>
      <c r="L51" s="603">
        <v>2</v>
      </c>
      <c r="M51" s="562" t="str">
        <f t="shared" si="7"/>
        <v>L</v>
      </c>
      <c r="N51" s="562">
        <f t="shared" si="8"/>
        <v>2</v>
      </c>
      <c r="O51" s="598">
        <f t="shared" si="14"/>
        <v>-2</v>
      </c>
      <c r="P51" s="562" t="str">
        <f t="shared" si="9"/>
        <v>U</v>
      </c>
      <c r="Q51" s="586">
        <f t="shared" si="17"/>
        <v>0.75</v>
      </c>
      <c r="R51" s="595">
        <f t="shared" si="11"/>
        <v>-1</v>
      </c>
      <c r="S51" s="600">
        <v>-0.79</v>
      </c>
      <c r="T51" s="595">
        <f t="shared" si="12"/>
        <v>-1.21</v>
      </c>
      <c r="U51" s="601">
        <v>3.01</v>
      </c>
      <c r="V51" s="595">
        <f t="shared" si="13"/>
        <v>-1.0099999999999998</v>
      </c>
      <c r="W51" s="586">
        <f t="shared" si="15"/>
        <v>1.1099999999999999</v>
      </c>
      <c r="X51" s="586">
        <f t="shared" si="16"/>
        <v>1.9</v>
      </c>
      <c r="Y51" s="599">
        <v>19</v>
      </c>
      <c r="Z51" s="599">
        <v>11</v>
      </c>
      <c r="AA51" s="599">
        <v>6</v>
      </c>
      <c r="AB51" s="599">
        <v>3</v>
      </c>
      <c r="AC51" s="599">
        <v>41</v>
      </c>
      <c r="AD51" s="599">
        <v>59</v>
      </c>
      <c r="AE51" s="599">
        <v>4231</v>
      </c>
      <c r="AF51" s="562"/>
      <c r="AG51" s="562"/>
      <c r="AH51" s="562"/>
      <c r="AJ51" s="758" t="str">
        <f t="array" ref="AJ51">IF($K51="","",IF(SUM(IF(ISNUMBER(VALUE(RIGHT($AM51:$CU51,1))),VALUE(RIGHT($AM51:$CU51,1)),0))=$K51,"T","F"))</f>
        <v>T</v>
      </c>
      <c r="AK51" s="583">
        <f t="array" ref="AK51">IF($K51="","",SUM(IF(LEFT($AM51:$CU51,1)="s",1,0))-SUM(IF(RIGHT(LEFT($AM51:$CU51,2))="-",1,0)))</f>
        <v>0</v>
      </c>
      <c r="AL51" s="562">
        <f t="array" ref="AL51">IF($K51="","",SUM(IF(LEFT($AM51:$CU51,1)="X",1,0)))</f>
        <v>11</v>
      </c>
      <c r="AM51" s="668" t="s">
        <v>2472</v>
      </c>
      <c r="AN51" s="668" t="s">
        <v>2474</v>
      </c>
      <c r="AO51" s="668" t="s">
        <v>2474</v>
      </c>
      <c r="AP51" s="668" t="s">
        <v>2472</v>
      </c>
      <c r="AQ51" s="668" t="s">
        <v>2474</v>
      </c>
      <c r="AR51" s="668" t="s">
        <v>4885</v>
      </c>
      <c r="AS51" s="668" t="s">
        <v>2474</v>
      </c>
      <c r="AT51" s="668" t="s">
        <v>4884</v>
      </c>
      <c r="AU51" s="668" t="s">
        <v>4886</v>
      </c>
      <c r="AV51" s="668"/>
      <c r="AW51" s="668" t="s">
        <v>4884</v>
      </c>
      <c r="AX51" s="668" t="s">
        <v>2474</v>
      </c>
      <c r="AY51" s="668" t="s">
        <v>4886</v>
      </c>
      <c r="AZ51" s="669" t="s">
        <v>2474</v>
      </c>
      <c r="BA51" s="671" t="s">
        <v>126</v>
      </c>
      <c r="BB51" s="671" t="s">
        <v>126</v>
      </c>
      <c r="BC51" s="668" t="s">
        <v>2474</v>
      </c>
      <c r="BD51" s="668" t="s">
        <v>126</v>
      </c>
      <c r="BE51" s="668" t="s">
        <v>126</v>
      </c>
      <c r="BF51" s="668" t="s">
        <v>2244</v>
      </c>
      <c r="BG51" s="668" t="s">
        <v>126</v>
      </c>
      <c r="BH51" s="668" t="s">
        <v>126</v>
      </c>
      <c r="BI51" s="668" t="s">
        <v>2474</v>
      </c>
      <c r="BJ51" s="668" t="s">
        <v>126</v>
      </c>
      <c r="BK51" s="668" t="s">
        <v>126</v>
      </c>
      <c r="BL51" s="668" t="s">
        <v>126</v>
      </c>
      <c r="BM51" s="668" t="s">
        <v>2472</v>
      </c>
      <c r="BN51" s="668" t="s">
        <v>126</v>
      </c>
      <c r="BO51" s="668" t="s">
        <v>126</v>
      </c>
      <c r="BP51" s="668" t="s">
        <v>2244</v>
      </c>
      <c r="BQ51" s="668" t="s">
        <v>4886</v>
      </c>
      <c r="BR51" s="668" t="s">
        <v>2244</v>
      </c>
      <c r="BS51" s="668" t="s">
        <v>126</v>
      </c>
      <c r="BT51" s="668"/>
      <c r="BU51" s="668"/>
      <c r="BV51" s="654"/>
      <c r="BW51" s="668"/>
      <c r="BX51" s="672"/>
      <c r="BY51" s="668" t="s">
        <v>126</v>
      </c>
      <c r="BZ51" s="668" t="s">
        <v>2472</v>
      </c>
      <c r="CA51" s="668" t="s">
        <v>126</v>
      </c>
      <c r="CB51" s="668"/>
      <c r="CC51" s="668"/>
      <c r="CD51" s="668"/>
      <c r="CE51" s="673"/>
      <c r="CF51" s="673"/>
      <c r="CG51" s="673"/>
      <c r="CH51" s="673"/>
      <c r="CI51" s="673"/>
    </row>
    <row r="52" spans="1:87" s="661" customFormat="1" ht="15" customHeight="1">
      <c r="A52" s="625">
        <v>42960</v>
      </c>
      <c r="B52" s="596"/>
      <c r="C52" s="596"/>
      <c r="D52" s="596"/>
      <c r="E52" s="596"/>
      <c r="F52" s="596"/>
      <c r="G52" s="585"/>
      <c r="H52" s="624" t="s">
        <v>1204</v>
      </c>
      <c r="I52" s="603" t="s">
        <v>3</v>
      </c>
      <c r="J52" s="603" t="s">
        <v>285</v>
      </c>
      <c r="K52" s="603">
        <v>0</v>
      </c>
      <c r="L52" s="603">
        <v>1</v>
      </c>
      <c r="M52" s="562" t="str">
        <f t="shared" si="7"/>
        <v>L</v>
      </c>
      <c r="N52" s="562">
        <f t="shared" si="8"/>
        <v>1</v>
      </c>
      <c r="O52" s="598">
        <f t="shared" si="14"/>
        <v>-1</v>
      </c>
      <c r="P52" s="562" t="str">
        <f t="shared" si="9"/>
        <v>U</v>
      </c>
      <c r="Q52" s="586">
        <f t="shared" si="17"/>
        <v>0.25</v>
      </c>
      <c r="R52" s="595">
        <f t="shared" si="11"/>
        <v>-1</v>
      </c>
      <c r="S52" s="600">
        <v>-0.28000000000000003</v>
      </c>
      <c r="T52" s="595">
        <f t="shared" si="12"/>
        <v>-0.72</v>
      </c>
      <c r="U52" s="601">
        <v>2.54</v>
      </c>
      <c r="V52" s="595">
        <f t="shared" si="13"/>
        <v>-1.54</v>
      </c>
      <c r="W52" s="586">
        <f t="shared" si="15"/>
        <v>1.1299999999999999</v>
      </c>
      <c r="X52" s="586">
        <f t="shared" si="16"/>
        <v>1.4100000000000001</v>
      </c>
      <c r="Y52" s="755">
        <v>15</v>
      </c>
      <c r="Z52" s="755">
        <v>9</v>
      </c>
      <c r="AA52" s="755">
        <v>2</v>
      </c>
      <c r="AB52" s="755">
        <v>2</v>
      </c>
      <c r="AC52" s="755">
        <v>42</v>
      </c>
      <c r="AD52" s="755">
        <v>58</v>
      </c>
      <c r="AE52" s="599">
        <v>4231</v>
      </c>
      <c r="AF52" s="562"/>
      <c r="AG52" s="562"/>
      <c r="AH52" s="562"/>
      <c r="AJ52" s="758" t="str">
        <f t="array" ref="AJ52">IF($K52="","",IF(SUM(IF(ISNUMBER(VALUE(RIGHT($AM52:$CU52,1))),VALUE(RIGHT($AM52:$CU52,1)),0))=$K52,"T","F"))</f>
        <v>T</v>
      </c>
      <c r="AK52" s="583">
        <f t="array" ref="AK52">IF($K52="","",SUM(IF(LEFT($AM52:$CU52,1)="s",1,0))-SUM(IF(RIGHT(LEFT($AM52:$CU52,2))="-",1,0)))</f>
        <v>0</v>
      </c>
      <c r="AL52" s="562">
        <f t="array" ref="AL52">IF($K52="","",SUM(IF(LEFT($AM52:$CU52,1)="X",1,0)))</f>
        <v>11</v>
      </c>
      <c r="AM52" s="668" t="s">
        <v>2474</v>
      </c>
      <c r="AN52" s="668"/>
      <c r="AO52" s="668" t="s">
        <v>2474</v>
      </c>
      <c r="AP52" s="668" t="s">
        <v>2474</v>
      </c>
      <c r="AQ52" s="668" t="s">
        <v>2474</v>
      </c>
      <c r="AR52" s="668" t="s">
        <v>2474</v>
      </c>
      <c r="AS52" s="669" t="s">
        <v>2474</v>
      </c>
      <c r="AT52" s="668" t="s">
        <v>4980</v>
      </c>
      <c r="AU52" s="668" t="s">
        <v>2474</v>
      </c>
      <c r="AV52" s="705"/>
      <c r="AW52" s="668" t="s">
        <v>4981</v>
      </c>
      <c r="AX52" s="668" t="s">
        <v>2474</v>
      </c>
      <c r="AY52" s="668" t="s">
        <v>4979</v>
      </c>
      <c r="AZ52" s="669" t="s">
        <v>4980</v>
      </c>
      <c r="BA52" s="668"/>
      <c r="BB52" s="668"/>
      <c r="BC52" s="668"/>
      <c r="BD52" s="668"/>
      <c r="BE52" s="668"/>
      <c r="BF52" s="668" t="s">
        <v>3958</v>
      </c>
      <c r="BG52" s="668"/>
      <c r="BH52" s="668"/>
      <c r="BI52" s="668"/>
      <c r="BJ52" s="668"/>
      <c r="BK52" s="668"/>
      <c r="BL52" s="668"/>
      <c r="BM52" s="668"/>
      <c r="BN52" s="668"/>
      <c r="BO52" s="668"/>
      <c r="BP52" s="668" t="s">
        <v>2244</v>
      </c>
      <c r="BQ52" s="669" t="s">
        <v>4981</v>
      </c>
      <c r="BR52" s="668" t="s">
        <v>4652</v>
      </c>
      <c r="BS52" s="668"/>
      <c r="BT52" s="705"/>
      <c r="BU52" s="668" t="s">
        <v>4982</v>
      </c>
      <c r="BV52" s="654"/>
      <c r="BW52" s="668"/>
      <c r="BX52" s="672"/>
      <c r="BY52" s="668"/>
      <c r="BZ52" s="668"/>
      <c r="CA52" s="668"/>
      <c r="CB52" s="668"/>
      <c r="CC52" s="668"/>
      <c r="CD52" s="668"/>
      <c r="CE52" s="673"/>
      <c r="CF52" s="673"/>
      <c r="CG52" s="673"/>
      <c r="CH52" s="673"/>
      <c r="CI52" s="673"/>
    </row>
    <row r="53" spans="1:87" s="661" customFormat="1" ht="15" customHeight="1">
      <c r="A53" s="625">
        <v>42966</v>
      </c>
      <c r="B53" s="596"/>
      <c r="C53" s="596"/>
      <c r="D53" s="596"/>
      <c r="E53" s="596"/>
      <c r="F53" s="596"/>
      <c r="G53" s="585"/>
      <c r="H53" s="624" t="s">
        <v>266</v>
      </c>
      <c r="I53" s="603" t="s">
        <v>2</v>
      </c>
      <c r="J53" s="603" t="s">
        <v>285</v>
      </c>
      <c r="K53" s="603">
        <v>1</v>
      </c>
      <c r="L53" s="603">
        <v>2</v>
      </c>
      <c r="M53" s="562" t="str">
        <f t="shared" si="7"/>
        <v>L</v>
      </c>
      <c r="N53" s="562">
        <f t="shared" si="8"/>
        <v>3</v>
      </c>
      <c r="O53" s="598">
        <f t="shared" si="14"/>
        <v>-1</v>
      </c>
      <c r="P53" s="562" t="str">
        <f t="shared" si="9"/>
        <v>O</v>
      </c>
      <c r="Q53" s="586">
        <f t="shared" si="17"/>
        <v>0</v>
      </c>
      <c r="R53" s="595">
        <f t="shared" si="11"/>
        <v>-1</v>
      </c>
      <c r="S53" s="600">
        <v>-0.01</v>
      </c>
      <c r="T53" s="595">
        <f t="shared" si="12"/>
        <v>-0.99</v>
      </c>
      <c r="U53" s="601">
        <v>2.59</v>
      </c>
      <c r="V53" s="595">
        <f t="shared" si="13"/>
        <v>0.41000000000000014</v>
      </c>
      <c r="W53" s="586">
        <f t="shared" si="15"/>
        <v>1.29</v>
      </c>
      <c r="X53" s="586">
        <f t="shared" si="16"/>
        <v>1.2999999999999998</v>
      </c>
      <c r="Y53" s="599">
        <v>17</v>
      </c>
      <c r="Z53" s="599">
        <v>9</v>
      </c>
      <c r="AA53" s="599">
        <v>5</v>
      </c>
      <c r="AB53" s="599">
        <v>2</v>
      </c>
      <c r="AC53" s="599">
        <v>47</v>
      </c>
      <c r="AD53" s="599">
        <v>53</v>
      </c>
      <c r="AE53" s="599">
        <v>4231</v>
      </c>
      <c r="AF53" s="562"/>
      <c r="AG53" s="562"/>
      <c r="AH53" s="562"/>
      <c r="AJ53" s="758" t="str">
        <f t="array" ref="AJ53">IF($K53="","",IF(SUM(IF(ISNUMBER(VALUE(RIGHT($AM53:$CU53,1))),VALUE(RIGHT($AM53:$CU53,1)),0))=$K53,"T","F"))</f>
        <v>T</v>
      </c>
      <c r="AK53" s="583">
        <f t="array" ref="AK53">IF($K53="","",SUM(IF(LEFT($AM53:$CU53,1)="s",1,0))-SUM(IF(RIGHT(LEFT($AM53:$CU53,2))="-",1,0)))</f>
        <v>0</v>
      </c>
      <c r="AL53" s="562">
        <f t="array" ref="AL53">IF($K53="","",SUM(IF(LEFT($AM53:$CU53,1)="X",1,0)))</f>
        <v>11</v>
      </c>
      <c r="AM53" s="668" t="s">
        <v>5064</v>
      </c>
      <c r="AN53" s="668" t="s">
        <v>5095</v>
      </c>
      <c r="AO53" s="668" t="s">
        <v>5064</v>
      </c>
      <c r="AP53" s="668" t="s">
        <v>5064</v>
      </c>
      <c r="AQ53" s="668" t="s">
        <v>2013</v>
      </c>
      <c r="AR53" s="668" t="s">
        <v>5064</v>
      </c>
      <c r="AS53" s="669" t="s">
        <v>5064</v>
      </c>
      <c r="AT53" s="668" t="s">
        <v>5064</v>
      </c>
      <c r="AU53" s="671" t="s">
        <v>2273</v>
      </c>
      <c r="AV53" s="668" t="s">
        <v>5096</v>
      </c>
      <c r="AW53" s="668" t="s">
        <v>5094</v>
      </c>
      <c r="AX53" s="668" t="s">
        <v>5064</v>
      </c>
      <c r="AY53" s="668" t="s">
        <v>2013</v>
      </c>
      <c r="AZ53" s="671" t="s">
        <v>5093</v>
      </c>
      <c r="BA53" s="668"/>
      <c r="BB53" s="668"/>
      <c r="BC53" s="668" t="s">
        <v>5096</v>
      </c>
      <c r="BD53" s="668"/>
      <c r="BE53" s="668"/>
      <c r="BF53" s="668" t="s">
        <v>3958</v>
      </c>
      <c r="BG53" s="668"/>
      <c r="BH53" s="668"/>
      <c r="BI53" s="668"/>
      <c r="BJ53" s="668"/>
      <c r="BK53" s="668"/>
      <c r="BL53" s="668"/>
      <c r="BM53" s="668" t="s">
        <v>5096</v>
      </c>
      <c r="BN53" s="668"/>
      <c r="BO53" s="668"/>
      <c r="BP53" s="668" t="s">
        <v>2244</v>
      </c>
      <c r="BQ53" s="668" t="s">
        <v>5096</v>
      </c>
      <c r="BR53" s="668" t="s">
        <v>4652</v>
      </c>
      <c r="BS53" s="668"/>
      <c r="BT53" s="668" t="s">
        <v>5094</v>
      </c>
      <c r="BU53" s="668"/>
      <c r="BV53" s="654"/>
      <c r="BW53" s="668"/>
      <c r="BX53" s="672"/>
      <c r="BY53" s="705"/>
      <c r="BZ53" s="705"/>
      <c r="CA53" s="705"/>
      <c r="CB53" s="668"/>
      <c r="CC53" s="668"/>
      <c r="CD53" s="668"/>
      <c r="CE53" s="673"/>
      <c r="CF53" s="673"/>
      <c r="CG53" s="673"/>
      <c r="CH53" s="673"/>
      <c r="CI53" s="673"/>
    </row>
    <row r="54" spans="1:87" s="661" customFormat="1" ht="15" customHeight="1">
      <c r="A54" s="625">
        <v>42973</v>
      </c>
      <c r="B54" s="596"/>
      <c r="C54" s="596"/>
      <c r="D54" s="596"/>
      <c r="E54" s="596"/>
      <c r="F54" s="596"/>
      <c r="G54" s="585"/>
      <c r="H54" s="624" t="s">
        <v>256</v>
      </c>
      <c r="I54" s="603" t="s">
        <v>3</v>
      </c>
      <c r="J54" s="603" t="s">
        <v>285</v>
      </c>
      <c r="K54" s="603">
        <v>1</v>
      </c>
      <c r="L54" s="708">
        <v>1</v>
      </c>
      <c r="M54" s="562" t="str">
        <f t="shared" si="7"/>
        <v>D</v>
      </c>
      <c r="N54" s="562">
        <f t="shared" si="8"/>
        <v>2</v>
      </c>
      <c r="O54" s="598">
        <f t="shared" si="14"/>
        <v>0</v>
      </c>
      <c r="P54" s="562" t="str">
        <f t="shared" si="9"/>
        <v>U</v>
      </c>
      <c r="Q54" s="586">
        <f t="shared" si="17"/>
        <v>1</v>
      </c>
      <c r="R54" s="595">
        <f t="shared" si="11"/>
        <v>1</v>
      </c>
      <c r="S54" s="600">
        <v>-1.1000000000000001</v>
      </c>
      <c r="T54" s="595">
        <f t="shared" si="12"/>
        <v>1.1000000000000001</v>
      </c>
      <c r="U54" s="601">
        <v>2.91</v>
      </c>
      <c r="V54" s="595">
        <f t="shared" si="13"/>
        <v>-0.91000000000000014</v>
      </c>
      <c r="W54" s="586">
        <f t="shared" si="15"/>
        <v>0.90500000000000003</v>
      </c>
      <c r="X54" s="586">
        <f t="shared" si="16"/>
        <v>2.0049999999999999</v>
      </c>
      <c r="Y54" s="599">
        <v>18</v>
      </c>
      <c r="Z54" s="599">
        <v>10</v>
      </c>
      <c r="AA54" s="599">
        <v>4</v>
      </c>
      <c r="AB54" s="599">
        <v>2</v>
      </c>
      <c r="AC54" s="599">
        <v>57</v>
      </c>
      <c r="AD54" s="599">
        <v>43</v>
      </c>
      <c r="AE54" s="599">
        <v>4231</v>
      </c>
      <c r="AF54" s="562"/>
      <c r="AG54" s="562"/>
      <c r="AH54" s="562"/>
      <c r="AJ54" s="758" t="str">
        <f t="array" ref="AJ54">IF($K54="","",IF(SUM(IF(ISNUMBER(VALUE(RIGHT($AM54:$CU54,1))),VALUE(RIGHT($AM54:$CU54,1)),0))=$K54,"T","F"))</f>
        <v>T</v>
      </c>
      <c r="AK54" s="583">
        <f t="array" ref="AK54">IF($K54="","",SUM(IF(LEFT($AM54:$CU54,1)="s",1,0))-SUM(IF(RIGHT(LEFT($AM54:$CU54,2))="-",1,0)))</f>
        <v>0</v>
      </c>
      <c r="AL54" s="562">
        <f t="array" ref="AL54">IF($K54="","",SUM(IF(LEFT($AM54:$CU54,1)="X",1,0)))</f>
        <v>11</v>
      </c>
      <c r="AM54" s="668" t="s">
        <v>5177</v>
      </c>
      <c r="AN54" s="669" t="s">
        <v>2013</v>
      </c>
      <c r="AO54" s="668" t="s">
        <v>5177</v>
      </c>
      <c r="AP54" s="668"/>
      <c r="AQ54" s="668" t="s">
        <v>5177</v>
      </c>
      <c r="AR54" s="668" t="s">
        <v>2013</v>
      </c>
      <c r="AS54" s="668" t="s">
        <v>2974</v>
      </c>
      <c r="AT54" s="668" t="s">
        <v>5177</v>
      </c>
      <c r="AU54" s="668" t="s">
        <v>5177</v>
      </c>
      <c r="AV54" s="668" t="s">
        <v>5178</v>
      </c>
      <c r="AW54" s="671" t="s">
        <v>2273</v>
      </c>
      <c r="AX54" s="682" t="s">
        <v>5208</v>
      </c>
      <c r="AY54" s="668" t="s">
        <v>5177</v>
      </c>
      <c r="AZ54" s="669" t="s">
        <v>5209</v>
      </c>
      <c r="BA54" s="668"/>
      <c r="BB54" s="668"/>
      <c r="BC54" s="668" t="s">
        <v>5178</v>
      </c>
      <c r="BD54" s="668"/>
      <c r="BE54" s="668"/>
      <c r="BF54" s="668" t="s">
        <v>2327</v>
      </c>
      <c r="BG54" s="668"/>
      <c r="BH54" s="668"/>
      <c r="BI54" s="668"/>
      <c r="BJ54" s="668"/>
      <c r="BK54" s="668" t="s">
        <v>2015</v>
      </c>
      <c r="BL54" s="668"/>
      <c r="BM54" s="668" t="s">
        <v>2015</v>
      </c>
      <c r="BN54" s="668"/>
      <c r="BO54" s="668"/>
      <c r="BP54" s="668" t="s">
        <v>2244</v>
      </c>
      <c r="BQ54" s="668" t="s">
        <v>5178</v>
      </c>
      <c r="BR54" s="668" t="s">
        <v>4652</v>
      </c>
      <c r="BS54" s="668"/>
      <c r="BT54" s="668" t="s">
        <v>2015</v>
      </c>
      <c r="BU54" s="668"/>
      <c r="BV54" s="654"/>
      <c r="BW54" s="668"/>
      <c r="BX54" s="672"/>
      <c r="BY54" s="668"/>
      <c r="BZ54" s="668"/>
      <c r="CA54" s="668"/>
      <c r="CB54" s="668"/>
      <c r="CC54" s="668"/>
      <c r="CD54" s="668"/>
      <c r="CE54" s="673"/>
      <c r="CF54" s="673"/>
      <c r="CG54" s="673"/>
      <c r="CH54" s="673"/>
      <c r="CI54" s="673"/>
    </row>
    <row r="55" spans="1:87" s="661" customFormat="1" ht="15" customHeight="1">
      <c r="A55" s="625">
        <v>42987</v>
      </c>
      <c r="B55" s="596"/>
      <c r="C55" s="596"/>
      <c r="D55" s="596"/>
      <c r="E55" s="596"/>
      <c r="F55" s="596"/>
      <c r="G55" s="585"/>
      <c r="H55" s="624" t="s">
        <v>304</v>
      </c>
      <c r="I55" s="603" t="s">
        <v>2</v>
      </c>
      <c r="J55" s="603" t="s">
        <v>285</v>
      </c>
      <c r="K55" s="603">
        <v>0</v>
      </c>
      <c r="L55" s="603">
        <v>0</v>
      </c>
      <c r="M55" s="562" t="str">
        <f t="shared" si="7"/>
        <v>D</v>
      </c>
      <c r="N55" s="562">
        <f t="shared" si="8"/>
        <v>0</v>
      </c>
      <c r="O55" s="598">
        <f t="shared" si="14"/>
        <v>0</v>
      </c>
      <c r="P55" s="562" t="str">
        <f t="shared" si="9"/>
        <v>U</v>
      </c>
      <c r="Q55" s="586">
        <f t="shared" si="17"/>
        <v>0.25</v>
      </c>
      <c r="R55" s="595">
        <f t="shared" si="11"/>
        <v>0.5</v>
      </c>
      <c r="S55" s="600">
        <v>-0.3</v>
      </c>
      <c r="T55" s="595">
        <f t="shared" si="12"/>
        <v>0.3</v>
      </c>
      <c r="U55" s="601">
        <v>2.72</v>
      </c>
      <c r="V55" s="595">
        <f t="shared" si="13"/>
        <v>-2.72</v>
      </c>
      <c r="W55" s="586">
        <f t="shared" si="15"/>
        <v>1.2100000000000002</v>
      </c>
      <c r="X55" s="586">
        <f t="shared" si="16"/>
        <v>1.51</v>
      </c>
      <c r="Y55" s="599">
        <v>15</v>
      </c>
      <c r="Z55" s="599">
        <v>11</v>
      </c>
      <c r="AA55" s="599">
        <v>3</v>
      </c>
      <c r="AB55" s="599">
        <v>3</v>
      </c>
      <c r="AC55" s="599">
        <v>47</v>
      </c>
      <c r="AD55" s="599">
        <v>53</v>
      </c>
      <c r="AE55" s="599">
        <v>4231</v>
      </c>
      <c r="AF55" s="562"/>
      <c r="AG55" s="562"/>
      <c r="AH55" s="562"/>
      <c r="AJ55" s="758" t="str">
        <f t="array" ref="AJ55">IF($K55="","",IF(SUM(IF(ISNUMBER(VALUE(RIGHT($AM55:$CU55,1))),VALUE(RIGHT($AM55:$CU55,1)),0))=$K55,"T","F"))</f>
        <v>T</v>
      </c>
      <c r="AK55" s="583">
        <f t="array" ref="AK55">IF($K55="","",SUM(IF(LEFT($AM55:$CU55,1)="s",1,0))-SUM(IF(RIGHT(LEFT($AM55:$CU55,2))="-",1,0)))</f>
        <v>0</v>
      </c>
      <c r="AL55" s="562">
        <f t="array" ref="AL55">IF($K55="","",SUM(IF(LEFT($AM55:$CU55,1)="X",1,0)))</f>
        <v>11</v>
      </c>
      <c r="AM55" s="668" t="s">
        <v>5422</v>
      </c>
      <c r="AN55" s="668" t="s">
        <v>2244</v>
      </c>
      <c r="AO55" s="668" t="s">
        <v>5422</v>
      </c>
      <c r="AP55" s="668" t="s">
        <v>5423</v>
      </c>
      <c r="AQ55" s="668" t="s">
        <v>5422</v>
      </c>
      <c r="AR55" s="668" t="s">
        <v>2244</v>
      </c>
      <c r="AS55" s="669" t="s">
        <v>5422</v>
      </c>
      <c r="AT55" s="668" t="s">
        <v>5422</v>
      </c>
      <c r="AU55" s="668" t="s">
        <v>5423</v>
      </c>
      <c r="AV55" s="668" t="s">
        <v>5422</v>
      </c>
      <c r="AW55" s="668" t="s">
        <v>5423</v>
      </c>
      <c r="AX55" s="668" t="s">
        <v>2244</v>
      </c>
      <c r="AY55" s="668" t="s">
        <v>5422</v>
      </c>
      <c r="AZ55" s="668" t="s">
        <v>5422</v>
      </c>
      <c r="BA55" s="668"/>
      <c r="BB55" s="668"/>
      <c r="BC55" s="668" t="s">
        <v>5425</v>
      </c>
      <c r="BD55" s="668"/>
      <c r="BE55" s="668"/>
      <c r="BF55" s="668" t="s">
        <v>2015</v>
      </c>
      <c r="BG55" s="668"/>
      <c r="BH55" s="668"/>
      <c r="BI55" s="668"/>
      <c r="BJ55" s="668"/>
      <c r="BK55" s="668"/>
      <c r="BL55" s="668" t="s">
        <v>5425</v>
      </c>
      <c r="BM55" s="668" t="s">
        <v>5425</v>
      </c>
      <c r="BN55" s="668"/>
      <c r="BO55" s="668"/>
      <c r="BP55" s="668" t="s">
        <v>2244</v>
      </c>
      <c r="BQ55" s="668" t="s">
        <v>5425</v>
      </c>
      <c r="BR55" s="668" t="s">
        <v>2244</v>
      </c>
      <c r="BS55" s="668"/>
      <c r="BT55" s="668" t="s">
        <v>5424</v>
      </c>
      <c r="BU55" s="668" t="s">
        <v>5424</v>
      </c>
      <c r="BV55" s="654"/>
      <c r="BW55" s="668"/>
      <c r="BX55" s="672"/>
      <c r="BY55" s="668"/>
      <c r="BZ55" s="668"/>
      <c r="CA55" s="668"/>
      <c r="CB55" s="668"/>
      <c r="CC55" s="668"/>
      <c r="CD55" s="668"/>
      <c r="CE55" s="673"/>
      <c r="CF55" s="673"/>
      <c r="CG55" s="673"/>
      <c r="CH55" s="673"/>
      <c r="CI55" s="673"/>
    </row>
    <row r="56" spans="1:87" s="661" customFormat="1" ht="15" customHeight="1">
      <c r="A56" s="625">
        <v>42994</v>
      </c>
      <c r="B56" s="596"/>
      <c r="C56" s="596"/>
      <c r="D56" s="596"/>
      <c r="E56" s="596"/>
      <c r="F56" s="596"/>
      <c r="G56" s="585"/>
      <c r="H56" s="624" t="s">
        <v>255</v>
      </c>
      <c r="I56" s="603" t="s">
        <v>2</v>
      </c>
      <c r="J56" s="603" t="s">
        <v>285</v>
      </c>
      <c r="K56" s="603">
        <v>2</v>
      </c>
      <c r="L56" s="603">
        <v>4</v>
      </c>
      <c r="M56" s="562" t="str">
        <f t="shared" si="7"/>
        <v>L</v>
      </c>
      <c r="N56" s="562">
        <f t="shared" si="8"/>
        <v>6</v>
      </c>
      <c r="O56" s="598">
        <f t="shared" si="14"/>
        <v>-2</v>
      </c>
      <c r="P56" s="562" t="str">
        <f t="shared" si="9"/>
        <v>O</v>
      </c>
      <c r="Q56" s="586">
        <f t="shared" si="17"/>
        <v>0.5</v>
      </c>
      <c r="R56" s="595">
        <f t="shared" si="11"/>
        <v>-1</v>
      </c>
      <c r="S56" s="600">
        <v>-0.7</v>
      </c>
      <c r="T56" s="595">
        <f t="shared" si="12"/>
        <v>-1.3</v>
      </c>
      <c r="U56" s="601">
        <v>2.75</v>
      </c>
      <c r="V56" s="595">
        <f t="shared" si="13"/>
        <v>3.25</v>
      </c>
      <c r="W56" s="586">
        <f t="shared" si="15"/>
        <v>1.0249999999999999</v>
      </c>
      <c r="X56" s="586">
        <f t="shared" si="16"/>
        <v>1.7250000000000001</v>
      </c>
      <c r="Y56" s="599">
        <v>9</v>
      </c>
      <c r="Z56" s="599">
        <v>20</v>
      </c>
      <c r="AA56" s="599">
        <v>3</v>
      </c>
      <c r="AB56" s="599">
        <v>9</v>
      </c>
      <c r="AC56" s="599">
        <v>39</v>
      </c>
      <c r="AD56" s="599">
        <v>61</v>
      </c>
      <c r="AE56" s="599">
        <v>4231</v>
      </c>
      <c r="AF56" s="562"/>
      <c r="AG56" s="562"/>
      <c r="AH56" s="562"/>
      <c r="AJ56" s="758" t="str">
        <f t="array" ref="AJ56">IF($K56="","",IF(SUM(IF(ISNUMBER(VALUE(RIGHT($AM56:$CU56,1))),VALUE(RIGHT($AM56:$CU56,1)),0))=$K56,"T","F"))</f>
        <v>T</v>
      </c>
      <c r="AK56" s="583">
        <f t="array" ref="AK56">IF($K56="","",SUM(IF(LEFT($AM56:$CU56,1)="s",1,0))-SUM(IF(RIGHT(LEFT($AM56:$CU56,2))="-",1,0)))</f>
        <v>0</v>
      </c>
      <c r="AL56" s="562">
        <f t="array" ref="AL56">IF($K56="","",SUM(IF(LEFT($AM56:$CU56,1)="X",1,0)))</f>
        <v>11</v>
      </c>
      <c r="AM56" s="668" t="s">
        <v>2474</v>
      </c>
      <c r="AN56" s="668" t="s">
        <v>2244</v>
      </c>
      <c r="AO56" s="668" t="s">
        <v>2474</v>
      </c>
      <c r="AP56" s="668" t="s">
        <v>2474</v>
      </c>
      <c r="AQ56" s="668" t="s">
        <v>2474</v>
      </c>
      <c r="AR56" s="668" t="s">
        <v>2244</v>
      </c>
      <c r="AS56" s="669" t="s">
        <v>2474</v>
      </c>
      <c r="AT56" s="671" t="s">
        <v>5523</v>
      </c>
      <c r="AU56" s="668" t="s">
        <v>2473</v>
      </c>
      <c r="AV56" s="671" t="s">
        <v>5523</v>
      </c>
      <c r="AW56" s="671" t="s">
        <v>5507</v>
      </c>
      <c r="AX56" s="668" t="s">
        <v>2244</v>
      </c>
      <c r="AY56" s="668" t="s">
        <v>2474</v>
      </c>
      <c r="AZ56" s="682" t="s">
        <v>5507</v>
      </c>
      <c r="BA56" s="668" t="s">
        <v>126</v>
      </c>
      <c r="BB56" s="668" t="s">
        <v>126</v>
      </c>
      <c r="BC56" s="668" t="s">
        <v>2472</v>
      </c>
      <c r="BD56" s="668" t="s">
        <v>126</v>
      </c>
      <c r="BE56" s="668" t="s">
        <v>126</v>
      </c>
      <c r="BF56" s="668" t="s">
        <v>2472</v>
      </c>
      <c r="BG56" s="668" t="s">
        <v>126</v>
      </c>
      <c r="BH56" s="668" t="s">
        <v>126</v>
      </c>
      <c r="BI56" s="668" t="s">
        <v>126</v>
      </c>
      <c r="BJ56" s="668" t="s">
        <v>126</v>
      </c>
      <c r="BK56" s="668" t="s">
        <v>126</v>
      </c>
      <c r="BL56" s="668" t="s">
        <v>2472</v>
      </c>
      <c r="BM56" s="668" t="s">
        <v>2471</v>
      </c>
      <c r="BN56" s="668" t="s">
        <v>126</v>
      </c>
      <c r="BO56" s="668" t="s">
        <v>126</v>
      </c>
      <c r="BP56" s="668" t="s">
        <v>2244</v>
      </c>
      <c r="BQ56" s="668" t="s">
        <v>2471</v>
      </c>
      <c r="BR56" s="668" t="s">
        <v>2244</v>
      </c>
      <c r="BS56" s="668" t="s">
        <v>126</v>
      </c>
      <c r="BT56" s="668" t="s">
        <v>2471</v>
      </c>
      <c r="BU56" s="668" t="s">
        <v>2472</v>
      </c>
      <c r="BV56" s="654"/>
      <c r="BW56" s="668"/>
      <c r="BX56" s="672"/>
      <c r="BY56" s="668"/>
      <c r="BZ56" s="668"/>
      <c r="CA56" s="668"/>
      <c r="CB56" s="668"/>
      <c r="CC56" s="668"/>
      <c r="CD56" s="668"/>
      <c r="CE56" s="673"/>
      <c r="CF56" s="673"/>
      <c r="CG56" s="673"/>
      <c r="CH56" s="673"/>
      <c r="CI56" s="673"/>
    </row>
    <row r="57" spans="1:87" s="661" customFormat="1" ht="15" customHeight="1">
      <c r="A57" s="625">
        <v>43001</v>
      </c>
      <c r="B57" s="596"/>
      <c r="C57" s="596"/>
      <c r="D57" s="596"/>
      <c r="E57" s="596"/>
      <c r="F57" s="596"/>
      <c r="G57" s="585"/>
      <c r="H57" s="624" t="s">
        <v>1435</v>
      </c>
      <c r="I57" s="603" t="s">
        <v>3</v>
      </c>
      <c r="J57" s="603" t="s">
        <v>285</v>
      </c>
      <c r="K57" s="603">
        <v>2</v>
      </c>
      <c r="L57" s="603">
        <v>2</v>
      </c>
      <c r="M57" s="562" t="str">
        <f t="shared" si="7"/>
        <v>D</v>
      </c>
      <c r="N57" s="562">
        <f t="shared" si="8"/>
        <v>4</v>
      </c>
      <c r="O57" s="598">
        <f t="shared" si="14"/>
        <v>0</v>
      </c>
      <c r="P57" s="562" t="str">
        <f t="shared" si="9"/>
        <v>O</v>
      </c>
      <c r="Q57" s="586">
        <f>IF(S57="","",IF(SIGN(S57)&lt;&gt;1,VLOOKUP(ABS(S57),SUP_HDC,3,TRUE),-VLOOKUP(ABS(S57),SUP_HDC,3,TRUE)))</f>
        <v>0.5</v>
      </c>
      <c r="R57" s="595">
        <f>IF(Q57="","",IF((K57-L57+Q57)&gt;=0.5,1,IF((K57-L57+Q57)=0.25,0.5,IF((K57-L57+Q57)&lt;=-0.5,-1,IF((K57-L57+Q57)=-0.25,-0.5,0)))))</f>
        <v>1</v>
      </c>
      <c r="S57" s="600">
        <v>-0.53</v>
      </c>
      <c r="T57" s="595">
        <f t="shared" si="12"/>
        <v>0.53</v>
      </c>
      <c r="U57" s="601">
        <v>2.5</v>
      </c>
      <c r="V57" s="595">
        <f t="shared" si="13"/>
        <v>1.5</v>
      </c>
      <c r="W57" s="586">
        <f t="shared" si="15"/>
        <v>0.98499999999999999</v>
      </c>
      <c r="X57" s="586">
        <f t="shared" si="16"/>
        <v>1.5150000000000001</v>
      </c>
      <c r="Y57" s="599">
        <v>15</v>
      </c>
      <c r="Z57" s="599">
        <v>10</v>
      </c>
      <c r="AA57" s="599">
        <v>7</v>
      </c>
      <c r="AB57" s="599">
        <v>3</v>
      </c>
      <c r="AC57" s="599">
        <v>53</v>
      </c>
      <c r="AD57" s="599">
        <v>47</v>
      </c>
      <c r="AE57" s="599">
        <v>4231</v>
      </c>
      <c r="AF57" s="562"/>
      <c r="AG57" s="562"/>
      <c r="AH57" s="562"/>
      <c r="AJ57" s="758" t="str">
        <f t="array" ref="AJ57">IF($K57="","",IF(SUM(IF(ISNUMBER(VALUE(RIGHT($AM57:$CU57,1))),VALUE(RIGHT($AM57:$CU57,1)),0))=$K57,"T","F"))</f>
        <v>T</v>
      </c>
      <c r="AK57" s="583">
        <f t="array" ref="AK57">IF($K57="","",SUM(IF(LEFT($AM57:$CU57,1)="s",1,0))-SUM(IF(RIGHT(LEFT($AM57:$CU57,2))="-",1,0)))</f>
        <v>0</v>
      </c>
      <c r="AL57" s="562">
        <f t="array" ref="AL57">IF($K57="","",SUM(IF(LEFT($AM57:$CU57,1)="X",1,0)))</f>
        <v>11</v>
      </c>
      <c r="AM57" s="668" t="s">
        <v>5604</v>
      </c>
      <c r="AN57" s="668" t="s">
        <v>5605</v>
      </c>
      <c r="AO57" s="668" t="s">
        <v>5620</v>
      </c>
      <c r="AP57" s="668" t="s">
        <v>5604</v>
      </c>
      <c r="AQ57" s="669" t="s">
        <v>5604</v>
      </c>
      <c r="AR57" s="668" t="s">
        <v>2244</v>
      </c>
      <c r="AS57" s="668" t="s">
        <v>5604</v>
      </c>
      <c r="AT57" s="668" t="s">
        <v>5604</v>
      </c>
      <c r="AU57" s="668" t="s">
        <v>2013</v>
      </c>
      <c r="AV57" s="668" t="s">
        <v>2013</v>
      </c>
      <c r="AW57" s="682" t="s">
        <v>5619</v>
      </c>
      <c r="AX57" s="668" t="s">
        <v>2244</v>
      </c>
      <c r="AY57" s="669" t="s">
        <v>5604</v>
      </c>
      <c r="AZ57" s="668" t="s">
        <v>5582</v>
      </c>
      <c r="BA57" s="668"/>
      <c r="BB57" s="668"/>
      <c r="BC57" s="668" t="s">
        <v>5620</v>
      </c>
      <c r="BD57" s="668"/>
      <c r="BE57" s="668"/>
      <c r="BF57" s="668" t="s">
        <v>5620</v>
      </c>
      <c r="BG57" s="668"/>
      <c r="BH57" s="668" t="s">
        <v>5617</v>
      </c>
      <c r="BI57" s="668"/>
      <c r="BJ57" s="668"/>
      <c r="BK57" s="668"/>
      <c r="BL57" s="668"/>
      <c r="BM57" s="668" t="s">
        <v>5620</v>
      </c>
      <c r="BN57" s="668"/>
      <c r="BO57" s="668"/>
      <c r="BP57" s="668" t="s">
        <v>2244</v>
      </c>
      <c r="BQ57" s="668" t="s">
        <v>5617</v>
      </c>
      <c r="BR57" s="668" t="s">
        <v>2244</v>
      </c>
      <c r="BS57" s="668"/>
      <c r="BT57" s="669" t="s">
        <v>5616</v>
      </c>
      <c r="BU57" s="679" t="s">
        <v>5618</v>
      </c>
      <c r="BV57" s="654"/>
      <c r="BW57" s="668"/>
      <c r="BX57" s="672"/>
      <c r="BY57" s="668"/>
      <c r="BZ57" s="668"/>
      <c r="CA57" s="668"/>
      <c r="CB57" s="668"/>
      <c r="CC57" s="668"/>
      <c r="CD57" s="668"/>
      <c r="CE57" s="673"/>
      <c r="CF57" s="673"/>
      <c r="CG57" s="673"/>
      <c r="CH57" s="673"/>
      <c r="CI57" s="673"/>
    </row>
    <row r="58" spans="1:87" s="661" customFormat="1" ht="15" customHeight="1">
      <c r="A58" s="625">
        <v>43008</v>
      </c>
      <c r="B58" s="603"/>
      <c r="C58" s="603"/>
      <c r="D58" s="603"/>
      <c r="E58" s="603"/>
      <c r="F58" s="603"/>
      <c r="G58" s="585"/>
      <c r="H58" s="624" t="s">
        <v>1200</v>
      </c>
      <c r="I58" s="603" t="s">
        <v>2</v>
      </c>
      <c r="J58" s="603" t="s">
        <v>285</v>
      </c>
      <c r="K58" s="603">
        <v>0</v>
      </c>
      <c r="L58" s="603">
        <v>2</v>
      </c>
      <c r="M58" s="562" t="str">
        <f t="shared" si="7"/>
        <v>L</v>
      </c>
      <c r="N58" s="562">
        <f t="shared" si="8"/>
        <v>2</v>
      </c>
      <c r="O58" s="598">
        <f t="shared" si="14"/>
        <v>-2</v>
      </c>
      <c r="P58" s="562" t="str">
        <f t="shared" si="9"/>
        <v>U</v>
      </c>
      <c r="Q58" s="586">
        <f t="shared" ref="Q58:Q60" si="18">IF(S58="","",IF(SIGN(S58)&lt;&gt;1,VLOOKUP(ABS(S58),SUP_HDC,3,TRUE),-VLOOKUP(ABS(S58),SUP_HDC,3,TRUE)))</f>
        <v>0.25</v>
      </c>
      <c r="R58" s="595">
        <f t="shared" ref="R58:R60" si="19">IF(Q58="","",IF((K58-L58+Q58)&gt;=0.5,1,IF((K58-L58+Q58)=0.25,0.5,IF((K58-L58+Q58)&lt;=-0.5,-1,IF((K58-L58+Q58)=-0.25,-0.5,0)))))</f>
        <v>-1</v>
      </c>
      <c r="S58" s="600">
        <v>-0.35</v>
      </c>
      <c r="T58" s="595">
        <f t="shared" si="12"/>
        <v>-1.65</v>
      </c>
      <c r="U58" s="601">
        <v>2.85</v>
      </c>
      <c r="V58" s="595">
        <f t="shared" ref="V58:V67" si="20">IF(ISBLANK(U58),"",K58+L58-U58)</f>
        <v>-0.85000000000000009</v>
      </c>
      <c r="W58" s="586">
        <f t="shared" ref="W58:W67" si="21">IF(S58="","",(S58+U58)/2)</f>
        <v>1.25</v>
      </c>
      <c r="X58" s="586">
        <f t="shared" ref="X58:X67" si="22">IF(W58="","",U58-W58)</f>
        <v>1.6</v>
      </c>
      <c r="Y58" s="599">
        <v>17</v>
      </c>
      <c r="Z58" s="599">
        <v>17</v>
      </c>
      <c r="AA58" s="599">
        <v>5</v>
      </c>
      <c r="AB58" s="599">
        <v>3</v>
      </c>
      <c r="AC58" s="599">
        <v>44</v>
      </c>
      <c r="AD58" s="599">
        <v>56</v>
      </c>
      <c r="AE58" s="599">
        <v>4231</v>
      </c>
      <c r="AF58" s="562"/>
      <c r="AG58" s="562"/>
      <c r="AH58" s="562"/>
      <c r="AJ58" s="758" t="str">
        <f t="array" ref="AJ58">IF($K58="","",IF(SUM(IF(ISNUMBER(VALUE(RIGHT($AM58:$CU58,1))),VALUE(RIGHT($AM58:$CU58,1)),0))=$K58,"T","F"))</f>
        <v>T</v>
      </c>
      <c r="AK58" s="583">
        <f t="array" ref="AK58">IF($K58="","",SUM(IF(LEFT($AM58:$CU58,1)="s",1,0))-SUM(IF(RIGHT(LEFT($AM58:$CU58,2))="-",1,0)))</f>
        <v>0</v>
      </c>
      <c r="AL58" s="562">
        <f t="array" ref="AL58">IF($K58="","",SUM(IF(LEFT($AM58:$CU58,1)="X",1,0)))</f>
        <v>11</v>
      </c>
      <c r="AM58" s="668" t="s">
        <v>5758</v>
      </c>
      <c r="AN58" s="668" t="s">
        <v>5759</v>
      </c>
      <c r="AO58" s="668" t="s">
        <v>2244</v>
      </c>
      <c r="AP58" s="668" t="s">
        <v>5758</v>
      </c>
      <c r="AQ58" s="668" t="s">
        <v>5758</v>
      </c>
      <c r="AR58" s="668" t="s">
        <v>2244</v>
      </c>
      <c r="AS58" s="668" t="s">
        <v>5758</v>
      </c>
      <c r="AT58" s="668" t="s">
        <v>5758</v>
      </c>
      <c r="AU58" s="668" t="s">
        <v>2013</v>
      </c>
      <c r="AV58" s="668" t="s">
        <v>5793</v>
      </c>
      <c r="AW58" s="669" t="s">
        <v>5758</v>
      </c>
      <c r="AX58" s="668" t="s">
        <v>2244</v>
      </c>
      <c r="AY58" s="668" t="s">
        <v>5758</v>
      </c>
      <c r="AZ58" s="668" t="s">
        <v>2015</v>
      </c>
      <c r="BA58" s="668"/>
      <c r="BB58" s="668"/>
      <c r="BC58" s="668" t="s">
        <v>5760</v>
      </c>
      <c r="BD58" s="668"/>
      <c r="BE58" s="668"/>
      <c r="BF58" s="668" t="s">
        <v>5760</v>
      </c>
      <c r="BG58" s="668"/>
      <c r="BH58" s="668" t="s">
        <v>2015</v>
      </c>
      <c r="BI58" s="668"/>
      <c r="BJ58" s="668"/>
      <c r="BK58" s="668"/>
      <c r="BL58" s="668"/>
      <c r="BM58" s="668"/>
      <c r="BN58" s="668"/>
      <c r="BO58" s="668"/>
      <c r="BP58" s="668" t="s">
        <v>2244</v>
      </c>
      <c r="BQ58" s="668" t="s">
        <v>2015</v>
      </c>
      <c r="BR58" s="668"/>
      <c r="BS58" s="668"/>
      <c r="BT58" s="668" t="s">
        <v>2210</v>
      </c>
      <c r="BU58" s="668" t="s">
        <v>5794</v>
      </c>
      <c r="BV58" s="654"/>
      <c r="BW58" s="668"/>
      <c r="BX58" s="672"/>
      <c r="BY58" s="668"/>
      <c r="BZ58" s="668"/>
      <c r="CA58" s="668"/>
      <c r="CB58" s="668"/>
      <c r="CC58" s="668"/>
      <c r="CD58" s="668"/>
      <c r="CE58" s="673"/>
      <c r="CF58" s="673"/>
      <c r="CG58" s="673"/>
      <c r="CH58" s="673"/>
      <c r="CI58" s="673"/>
    </row>
    <row r="59" spans="1:87" s="661" customFormat="1" ht="15" customHeight="1">
      <c r="A59" s="625">
        <v>43022</v>
      </c>
      <c r="B59" s="596"/>
      <c r="C59" s="596"/>
      <c r="D59" s="596"/>
      <c r="E59" s="596"/>
      <c r="F59" s="596"/>
      <c r="G59" s="585"/>
      <c r="H59" s="624" t="s">
        <v>1202</v>
      </c>
      <c r="I59" s="603" t="s">
        <v>3</v>
      </c>
      <c r="J59" s="603" t="s">
        <v>285</v>
      </c>
      <c r="K59" s="603">
        <v>1</v>
      </c>
      <c r="L59" s="603">
        <v>0</v>
      </c>
      <c r="M59" s="562" t="str">
        <f t="shared" si="7"/>
        <v>W</v>
      </c>
      <c r="N59" s="562">
        <f t="shared" si="8"/>
        <v>1</v>
      </c>
      <c r="O59" s="598">
        <f t="shared" si="14"/>
        <v>1</v>
      </c>
      <c r="P59" s="562" t="str">
        <f t="shared" si="9"/>
        <v>U</v>
      </c>
      <c r="Q59" s="586">
        <f t="shared" si="18"/>
        <v>0.75</v>
      </c>
      <c r="R59" s="595">
        <f t="shared" si="19"/>
        <v>1</v>
      </c>
      <c r="S59" s="600">
        <v>-0.8</v>
      </c>
      <c r="T59" s="595">
        <f t="shared" si="12"/>
        <v>1.8</v>
      </c>
      <c r="U59" s="601">
        <v>3.05</v>
      </c>
      <c r="V59" s="595">
        <f t="shared" si="20"/>
        <v>-2.0499999999999998</v>
      </c>
      <c r="W59" s="586">
        <f t="shared" si="21"/>
        <v>1.125</v>
      </c>
      <c r="X59" s="586">
        <f t="shared" si="22"/>
        <v>1.9249999999999998</v>
      </c>
      <c r="Y59" s="599">
        <v>10</v>
      </c>
      <c r="Z59" s="599">
        <v>13</v>
      </c>
      <c r="AA59" s="599">
        <v>6</v>
      </c>
      <c r="AB59" s="599">
        <v>3</v>
      </c>
      <c r="AC59" s="599">
        <v>47</v>
      </c>
      <c r="AD59" s="599">
        <v>53</v>
      </c>
      <c r="AE59" s="599">
        <v>4231</v>
      </c>
      <c r="AF59" s="562"/>
      <c r="AG59" s="562"/>
      <c r="AH59" s="562"/>
      <c r="AJ59" s="758" t="str">
        <f t="array" ref="AJ59">IF($K59="","",IF(SUM(IF(ISNUMBER(VALUE(RIGHT($AM59:$CU59,1))),VALUE(RIGHT($AM59:$CU59,1)),0))=$K59,"T","F"))</f>
        <v>T</v>
      </c>
      <c r="AK59" s="583">
        <f t="array" ref="AK59">IF($K59="","",SUM(IF(LEFT($AM59:$CU59,1)="s",1,0))-SUM(IF(RIGHT(LEFT($AM59:$CU59,2))="-",1,0)))</f>
        <v>0</v>
      </c>
      <c r="AL59" s="562">
        <f t="array" ref="AL59">IF($K59="","",SUM(IF(LEFT($AM59:$CU59,1)="X",1,0)))</f>
        <v>11</v>
      </c>
      <c r="AM59" s="668" t="s">
        <v>5955</v>
      </c>
      <c r="AN59" s="668" t="s">
        <v>5956</v>
      </c>
      <c r="AO59" s="668" t="s">
        <v>2244</v>
      </c>
      <c r="AP59" s="668" t="s">
        <v>5969</v>
      </c>
      <c r="AQ59" s="668" t="s">
        <v>5955</v>
      </c>
      <c r="AR59" s="668" t="s">
        <v>2244</v>
      </c>
      <c r="AS59" s="668" t="s">
        <v>5955</v>
      </c>
      <c r="AT59" s="668" t="s">
        <v>5955</v>
      </c>
      <c r="AU59" s="668" t="s">
        <v>5955</v>
      </c>
      <c r="AV59" s="671" t="s">
        <v>2027</v>
      </c>
      <c r="AW59" s="668" t="s">
        <v>5955</v>
      </c>
      <c r="AX59" s="668" t="s">
        <v>2244</v>
      </c>
      <c r="AY59" s="669" t="s">
        <v>5955</v>
      </c>
      <c r="AZ59" s="668" t="s">
        <v>2014</v>
      </c>
      <c r="BA59" s="668"/>
      <c r="BB59" s="668"/>
      <c r="BC59" s="668" t="s">
        <v>5957</v>
      </c>
      <c r="BD59" s="668"/>
      <c r="BE59" s="668"/>
      <c r="BF59" s="668" t="s">
        <v>2015</v>
      </c>
      <c r="BG59" s="668"/>
      <c r="BH59" s="668"/>
      <c r="BI59" s="668"/>
      <c r="BJ59" s="668"/>
      <c r="BK59" s="668"/>
      <c r="BL59" s="668"/>
      <c r="BM59" s="668" t="s">
        <v>5957</v>
      </c>
      <c r="BN59" s="668"/>
      <c r="BO59" s="668"/>
      <c r="BP59" s="668" t="s">
        <v>2244</v>
      </c>
      <c r="BQ59" s="668" t="s">
        <v>5957</v>
      </c>
      <c r="BR59" s="668"/>
      <c r="BS59" s="668" t="s">
        <v>2015</v>
      </c>
      <c r="BT59" s="668"/>
      <c r="BU59" s="668" t="s">
        <v>2012</v>
      </c>
      <c r="BV59" s="654"/>
      <c r="BW59" s="668"/>
      <c r="BX59" s="672"/>
      <c r="BY59" s="668"/>
      <c r="BZ59" s="668"/>
      <c r="CA59" s="668"/>
      <c r="CB59" s="668"/>
      <c r="CC59" s="668"/>
      <c r="CD59" s="668"/>
      <c r="CE59" s="673"/>
      <c r="CF59" s="673"/>
      <c r="CG59" s="673"/>
      <c r="CH59" s="673"/>
      <c r="CI59" s="673"/>
    </row>
    <row r="60" spans="1:87" s="661" customFormat="1" ht="15" customHeight="1">
      <c r="A60" s="625">
        <v>43029</v>
      </c>
      <c r="B60" s="596"/>
      <c r="C60" s="596"/>
      <c r="D60" s="596"/>
      <c r="E60" s="596"/>
      <c r="F60" s="596"/>
      <c r="G60" s="585"/>
      <c r="H60" s="624" t="s">
        <v>254</v>
      </c>
      <c r="I60" s="603" t="s">
        <v>3</v>
      </c>
      <c r="J60" s="603" t="s">
        <v>285</v>
      </c>
      <c r="K60" s="603">
        <v>2</v>
      </c>
      <c r="L60" s="603">
        <v>2</v>
      </c>
      <c r="M60" s="562" t="str">
        <f t="shared" ref="M60:M68" si="23">IF(K60="","",IF(K60&gt;L60,"W",IF(K60=L60,"D",IF(K60&lt;L60,"L"))))</f>
        <v>D</v>
      </c>
      <c r="N60" s="562">
        <f t="shared" ref="N60:N68" si="24">IF(K60="","",K60+L60)</f>
        <v>4</v>
      </c>
      <c r="O60" s="598">
        <f t="shared" ref="O60:O68" si="25">IF(K60="","",K60-L60)</f>
        <v>0</v>
      </c>
      <c r="P60" s="562" t="str">
        <f t="shared" si="9"/>
        <v>O</v>
      </c>
      <c r="Q60" s="586">
        <f t="shared" si="18"/>
        <v>0.75</v>
      </c>
      <c r="R60" s="595">
        <f t="shared" si="19"/>
        <v>1</v>
      </c>
      <c r="S60" s="600">
        <v>-0.79</v>
      </c>
      <c r="T60" s="595">
        <f t="shared" si="12"/>
        <v>0.79</v>
      </c>
      <c r="U60" s="601">
        <v>2.99</v>
      </c>
      <c r="V60" s="595">
        <f t="shared" si="20"/>
        <v>1.0099999999999998</v>
      </c>
      <c r="W60" s="586">
        <f t="shared" si="21"/>
        <v>1.1000000000000001</v>
      </c>
      <c r="X60" s="586">
        <f t="shared" si="22"/>
        <v>1.8900000000000001</v>
      </c>
      <c r="Y60" s="599">
        <v>14</v>
      </c>
      <c r="Z60" s="599">
        <v>12</v>
      </c>
      <c r="AA60" s="599">
        <v>5</v>
      </c>
      <c r="AB60" s="599">
        <v>5</v>
      </c>
      <c r="AC60" s="599">
        <v>46</v>
      </c>
      <c r="AD60" s="599">
        <v>54</v>
      </c>
      <c r="AE60" s="599">
        <v>4231</v>
      </c>
      <c r="AF60" s="562"/>
      <c r="AG60" s="562"/>
      <c r="AH60" s="562"/>
      <c r="AJ60" s="758" t="str">
        <f t="array" ref="AJ60">IF($K60="","",IF(SUM(IF(ISNUMBER(VALUE(RIGHT($AM60:$CU60,1))),VALUE(RIGHT($AM60:$CU60,1)),0))=$K60,"T","F"))</f>
        <v>T</v>
      </c>
      <c r="AK60" s="583">
        <f t="array" ref="AK60">IF($K60="","",SUM(IF(LEFT($AM60:$CU60,1)="s",1,0))-SUM(IF(RIGHT(LEFT($AM60:$CU60,2))="-",1,0)))</f>
        <v>0</v>
      </c>
      <c r="AL60" s="562">
        <f t="array" ref="AL60">IF($K60="","",SUM(IF(LEFT($AM60:$CU60,1)="X",1,0)))</f>
        <v>11</v>
      </c>
      <c r="AM60" s="668" t="s">
        <v>6068</v>
      </c>
      <c r="AN60" s="668" t="s">
        <v>6068</v>
      </c>
      <c r="AO60" s="668" t="s">
        <v>2244</v>
      </c>
      <c r="AP60" s="669" t="s">
        <v>6068</v>
      </c>
      <c r="AQ60" s="668" t="s">
        <v>6068</v>
      </c>
      <c r="AR60" s="668" t="s">
        <v>6127</v>
      </c>
      <c r="AS60" s="668" t="s">
        <v>2013</v>
      </c>
      <c r="AT60" s="668" t="s">
        <v>6068</v>
      </c>
      <c r="AU60" s="668" t="s">
        <v>6068</v>
      </c>
      <c r="AV60" s="668" t="s">
        <v>2013</v>
      </c>
      <c r="AW60" s="671" t="s">
        <v>4924</v>
      </c>
      <c r="AX60" s="668" t="s">
        <v>2244</v>
      </c>
      <c r="AY60" s="668" t="s">
        <v>6033</v>
      </c>
      <c r="AZ60" s="668" t="s">
        <v>6128</v>
      </c>
      <c r="BA60" s="668"/>
      <c r="BB60" s="668"/>
      <c r="BC60" s="668" t="s">
        <v>6128</v>
      </c>
      <c r="BD60" s="668"/>
      <c r="BE60" s="668"/>
      <c r="BF60" s="668" t="s">
        <v>6127</v>
      </c>
      <c r="BG60" s="668"/>
      <c r="BH60" s="668" t="s">
        <v>6127</v>
      </c>
      <c r="BI60" s="668"/>
      <c r="BJ60" s="668"/>
      <c r="BK60" s="668"/>
      <c r="BL60" s="668"/>
      <c r="BM60" s="668" t="s">
        <v>6128</v>
      </c>
      <c r="BN60" s="668"/>
      <c r="BO60" s="668"/>
      <c r="BP60" s="668" t="s">
        <v>2244</v>
      </c>
      <c r="BQ60" s="668" t="s">
        <v>6126</v>
      </c>
      <c r="BR60" s="668"/>
      <c r="BS60" s="668" t="s">
        <v>6128</v>
      </c>
      <c r="BT60" s="668"/>
      <c r="BU60" s="671" t="s">
        <v>2017</v>
      </c>
      <c r="BV60" s="654"/>
      <c r="BW60" s="668"/>
      <c r="BX60" s="672"/>
      <c r="BY60" s="668"/>
      <c r="BZ60" s="668"/>
      <c r="CA60" s="668"/>
      <c r="CB60" s="668"/>
      <c r="CC60" s="668"/>
      <c r="CD60" s="668"/>
      <c r="CE60" s="673"/>
      <c r="CF60" s="673"/>
      <c r="CG60" s="673"/>
      <c r="CH60" s="673"/>
      <c r="CI60" s="673"/>
    </row>
    <row r="61" spans="1:87" s="661" customFormat="1" ht="15" customHeight="1">
      <c r="A61" s="625">
        <v>43037</v>
      </c>
      <c r="B61" s="603"/>
      <c r="C61" s="603"/>
      <c r="D61" s="603"/>
      <c r="E61" s="603"/>
      <c r="F61" s="603"/>
      <c r="G61" s="585"/>
      <c r="H61" s="624" t="s">
        <v>259</v>
      </c>
      <c r="I61" s="603" t="s">
        <v>2</v>
      </c>
      <c r="J61" s="603" t="s">
        <v>285</v>
      </c>
      <c r="K61" s="603">
        <v>1</v>
      </c>
      <c r="L61" s="603">
        <v>0</v>
      </c>
      <c r="M61" s="562" t="str">
        <f t="shared" si="23"/>
        <v>W</v>
      </c>
      <c r="N61" s="562">
        <f t="shared" si="24"/>
        <v>1</v>
      </c>
      <c r="O61" s="598">
        <f t="shared" si="25"/>
        <v>1</v>
      </c>
      <c r="P61" s="562" t="str">
        <f t="shared" si="9"/>
        <v>U</v>
      </c>
      <c r="Q61" s="586">
        <f t="shared" ref="Q61:Q64" si="26">IF(S61="","",IF(SIGN(S61)&lt;&gt;1,VLOOKUP(ABS(S61),SUP_HDC,3,TRUE),-VLOOKUP(ABS(S61),SUP_HDC,3,TRUE)))</f>
        <v>-0.25</v>
      </c>
      <c r="R61" s="595">
        <f t="shared" ref="R61:R67" si="27">IF(Q61="","",IF((K61-L61+Q61)&gt;=0.5,1,IF((K61-L61+Q61)=0.25,0.5,IF((K61-L61+Q61)&lt;=-0.5,-1,IF((K61-L61+Q61)=-0.25,-0.5,0)))))</f>
        <v>1</v>
      </c>
      <c r="S61" s="600">
        <v>0.15</v>
      </c>
      <c r="T61" s="595">
        <f t="shared" si="12"/>
        <v>0.85</v>
      </c>
      <c r="U61" s="601">
        <v>2.8</v>
      </c>
      <c r="V61" s="595">
        <f t="shared" si="20"/>
        <v>-1.7999999999999998</v>
      </c>
      <c r="W61" s="586">
        <f t="shared" si="21"/>
        <v>1.4749999999999999</v>
      </c>
      <c r="X61" s="586">
        <f t="shared" si="22"/>
        <v>1.325</v>
      </c>
      <c r="Y61" s="599">
        <v>14</v>
      </c>
      <c r="Z61" s="599">
        <v>15</v>
      </c>
      <c r="AA61" s="599">
        <v>9</v>
      </c>
      <c r="AB61" s="599">
        <v>4</v>
      </c>
      <c r="AC61" s="599">
        <v>55</v>
      </c>
      <c r="AD61" s="599">
        <v>45</v>
      </c>
      <c r="AE61" s="599">
        <v>4231</v>
      </c>
      <c r="AF61" s="562"/>
      <c r="AG61" s="562"/>
      <c r="AH61" s="562"/>
      <c r="AJ61" s="758"/>
      <c r="AK61" s="583"/>
      <c r="AL61" s="562"/>
      <c r="AM61" s="668" t="s">
        <v>6225</v>
      </c>
      <c r="AN61" s="668" t="s">
        <v>6225</v>
      </c>
      <c r="AO61" s="668" t="s">
        <v>2014</v>
      </c>
      <c r="AP61" s="668" t="s">
        <v>2244</v>
      </c>
      <c r="AQ61" s="668" t="s">
        <v>6225</v>
      </c>
      <c r="AR61" s="668" t="s">
        <v>6241</v>
      </c>
      <c r="AS61" s="671" t="s">
        <v>2017</v>
      </c>
      <c r="AT61" s="669" t="s">
        <v>6225</v>
      </c>
      <c r="AU61" s="668" t="s">
        <v>6225</v>
      </c>
      <c r="AV61" s="668" t="s">
        <v>2013</v>
      </c>
      <c r="AW61" s="668" t="s">
        <v>6225</v>
      </c>
      <c r="AX61" s="668" t="s">
        <v>2244</v>
      </c>
      <c r="AY61" s="668" t="s">
        <v>2013</v>
      </c>
      <c r="AZ61" s="668" t="s">
        <v>6240</v>
      </c>
      <c r="BA61" s="668"/>
      <c r="BB61" s="668"/>
      <c r="BC61" s="668" t="s">
        <v>6241</v>
      </c>
      <c r="BD61" s="668"/>
      <c r="BE61" s="668"/>
      <c r="BF61" s="668" t="s">
        <v>6225</v>
      </c>
      <c r="BG61" s="668"/>
      <c r="BH61" s="668"/>
      <c r="BI61" s="668"/>
      <c r="BJ61" s="668"/>
      <c r="BK61" s="668"/>
      <c r="BL61" s="668"/>
      <c r="BM61" s="668"/>
      <c r="BN61" s="668"/>
      <c r="BO61" s="668"/>
      <c r="BP61" s="668" t="s">
        <v>2244</v>
      </c>
      <c r="BQ61" s="668" t="s">
        <v>6240</v>
      </c>
      <c r="BR61" s="668"/>
      <c r="BS61" s="668" t="s">
        <v>6240</v>
      </c>
      <c r="BT61" s="668" t="s">
        <v>6241</v>
      </c>
      <c r="BU61" s="668" t="s">
        <v>6239</v>
      </c>
      <c r="BV61" s="654"/>
      <c r="BW61" s="668"/>
      <c r="BX61" s="672"/>
      <c r="BY61" s="668"/>
      <c r="BZ61" s="668"/>
      <c r="CA61" s="668"/>
      <c r="CB61" s="668"/>
      <c r="CC61" s="668"/>
      <c r="CD61" s="668"/>
      <c r="CE61" s="673"/>
      <c r="CF61" s="673"/>
      <c r="CG61" s="673"/>
      <c r="CH61" s="673"/>
      <c r="CI61" s="673"/>
    </row>
    <row r="62" spans="1:87" s="661" customFormat="1" ht="15" customHeight="1">
      <c r="A62" s="625">
        <v>43057</v>
      </c>
      <c r="B62" s="596"/>
      <c r="C62" s="596"/>
      <c r="D62" s="596"/>
      <c r="E62" s="596"/>
      <c r="F62" s="596"/>
      <c r="G62" s="585"/>
      <c r="H62" s="624" t="s">
        <v>267</v>
      </c>
      <c r="I62" s="603" t="s">
        <v>2</v>
      </c>
      <c r="J62" s="603" t="s">
        <v>285</v>
      </c>
      <c r="K62" s="603">
        <v>1</v>
      </c>
      <c r="L62" s="603">
        <v>0</v>
      </c>
      <c r="M62" s="562" t="str">
        <f t="shared" si="23"/>
        <v>W</v>
      </c>
      <c r="N62" s="562">
        <f t="shared" si="24"/>
        <v>1</v>
      </c>
      <c r="O62" s="598">
        <f t="shared" si="25"/>
        <v>1</v>
      </c>
      <c r="P62" s="562" t="str">
        <f t="shared" si="9"/>
        <v>U</v>
      </c>
      <c r="Q62" s="586">
        <f t="shared" si="26"/>
        <v>-0.25</v>
      </c>
      <c r="R62" s="595">
        <f t="shared" si="27"/>
        <v>1</v>
      </c>
      <c r="S62" s="600">
        <v>0.18</v>
      </c>
      <c r="T62" s="595">
        <f t="shared" si="12"/>
        <v>0.82000000000000006</v>
      </c>
      <c r="U62" s="601">
        <v>2.5299999999999998</v>
      </c>
      <c r="V62" s="595">
        <f t="shared" si="20"/>
        <v>-1.5299999999999998</v>
      </c>
      <c r="W62" s="586">
        <f t="shared" si="21"/>
        <v>1.355</v>
      </c>
      <c r="X62" s="586">
        <f t="shared" si="22"/>
        <v>1.1749999999999998</v>
      </c>
      <c r="Y62" s="599">
        <v>12</v>
      </c>
      <c r="Z62" s="599">
        <v>14</v>
      </c>
      <c r="AA62" s="599">
        <v>3</v>
      </c>
      <c r="AB62" s="599">
        <v>2</v>
      </c>
      <c r="AC62" s="599">
        <v>48</v>
      </c>
      <c r="AD62" s="599">
        <v>52</v>
      </c>
      <c r="AE62" s="599">
        <v>4231</v>
      </c>
      <c r="AF62" s="562"/>
      <c r="AG62" s="562"/>
      <c r="AH62" s="562"/>
      <c r="AJ62" s="758" t="str">
        <f t="array" ref="AJ62">IF($K62="","",IF(SUM(IF(ISNUMBER(VALUE(RIGHT($AM62:$CU62,1))),VALUE(RIGHT($AM62:$CU62,1)),0))=$K62,"T","F"))</f>
        <v>T</v>
      </c>
      <c r="AK62" s="583">
        <f t="array" ref="AK62">IF($K62="","",SUM(IF(LEFT($AM62:$CU62,1)="s",1,0))-SUM(IF(RIGHT(LEFT($AM62:$CU62,2))="-",1,0)))</f>
        <v>0</v>
      </c>
      <c r="AL62" s="562">
        <f t="array" ref="AL62">IF($K62="","",SUM(IF(LEFT($AM62:$CU62,1)="X",1,0)))</f>
        <v>11</v>
      </c>
      <c r="AM62" s="668" t="s">
        <v>6423</v>
      </c>
      <c r="AN62" s="668" t="s">
        <v>6424</v>
      </c>
      <c r="AO62" s="668"/>
      <c r="AP62" s="668" t="s">
        <v>2012</v>
      </c>
      <c r="AQ62" s="668" t="s">
        <v>6423</v>
      </c>
      <c r="AR62" s="668" t="s">
        <v>6428</v>
      </c>
      <c r="AS62" s="668" t="s">
        <v>6423</v>
      </c>
      <c r="AT62" s="668" t="s">
        <v>6423</v>
      </c>
      <c r="AU62" s="668" t="s">
        <v>6423</v>
      </c>
      <c r="AV62" s="668" t="s">
        <v>6425</v>
      </c>
      <c r="AW62" s="668" t="s">
        <v>6423</v>
      </c>
      <c r="AX62" s="668" t="s">
        <v>2244</v>
      </c>
      <c r="AY62" s="668" t="s">
        <v>6425</v>
      </c>
      <c r="AZ62" s="668" t="s">
        <v>6428</v>
      </c>
      <c r="BA62" s="671">
        <v>1</v>
      </c>
      <c r="BB62" s="668"/>
      <c r="BC62" s="668" t="s">
        <v>6429</v>
      </c>
      <c r="BD62" s="668"/>
      <c r="BE62" s="668"/>
      <c r="BF62" s="668" t="s">
        <v>6429</v>
      </c>
      <c r="BG62" s="668"/>
      <c r="BH62" s="668" t="s">
        <v>6428</v>
      </c>
      <c r="BI62" s="668"/>
      <c r="BJ62" s="668"/>
      <c r="BK62" s="668"/>
      <c r="BL62" s="668"/>
      <c r="BM62" s="668"/>
      <c r="BN62" s="668"/>
      <c r="BO62" s="668"/>
      <c r="BP62" s="668" t="s">
        <v>2014</v>
      </c>
      <c r="BQ62" s="668"/>
      <c r="BR62" s="668"/>
      <c r="BS62" s="668"/>
      <c r="BT62" s="668" t="s">
        <v>6429</v>
      </c>
      <c r="BU62" s="668" t="s">
        <v>6426</v>
      </c>
      <c r="BV62" s="654" t="s">
        <v>126</v>
      </c>
      <c r="BW62" s="668" t="s">
        <v>126</v>
      </c>
      <c r="BX62" s="672" t="s">
        <v>126</v>
      </c>
      <c r="BY62" s="668"/>
      <c r="BZ62" s="668"/>
      <c r="CA62" s="668"/>
      <c r="CB62" s="668"/>
      <c r="CC62" s="668"/>
      <c r="CD62" s="668"/>
      <c r="CE62" s="673" t="s">
        <v>126</v>
      </c>
      <c r="CF62" s="673" t="s">
        <v>126</v>
      </c>
      <c r="CG62" s="673"/>
      <c r="CH62" s="673"/>
      <c r="CI62" s="673"/>
    </row>
    <row r="63" spans="1:87" s="661" customFormat="1" ht="15" customHeight="1">
      <c r="A63" s="625">
        <v>43065</v>
      </c>
      <c r="B63" s="626"/>
      <c r="C63" s="626"/>
      <c r="D63" s="626"/>
      <c r="E63" s="626"/>
      <c r="F63" s="626"/>
      <c r="G63" s="585"/>
      <c r="H63" s="627" t="s">
        <v>262</v>
      </c>
      <c r="I63" s="625" t="s">
        <v>3</v>
      </c>
      <c r="J63" s="625" t="s">
        <v>285</v>
      </c>
      <c r="K63" s="603">
        <v>3</v>
      </c>
      <c r="L63" s="603">
        <v>2</v>
      </c>
      <c r="M63" s="562" t="str">
        <f t="shared" si="23"/>
        <v>W</v>
      </c>
      <c r="N63" s="562">
        <f t="shared" si="24"/>
        <v>5</v>
      </c>
      <c r="O63" s="598">
        <f t="shared" si="25"/>
        <v>1</v>
      </c>
      <c r="P63" s="562" t="str">
        <f t="shared" si="9"/>
        <v>O</v>
      </c>
      <c r="Q63" s="586">
        <f t="shared" si="26"/>
        <v>0.75</v>
      </c>
      <c r="R63" s="595">
        <f t="shared" si="27"/>
        <v>1</v>
      </c>
      <c r="S63" s="600">
        <v>-0.75</v>
      </c>
      <c r="T63" s="595">
        <f t="shared" si="12"/>
        <v>1.75</v>
      </c>
      <c r="U63" s="601">
        <v>2.7</v>
      </c>
      <c r="V63" s="595">
        <f t="shared" si="20"/>
        <v>2.2999999999999998</v>
      </c>
      <c r="W63" s="586">
        <f t="shared" si="21"/>
        <v>0.97500000000000009</v>
      </c>
      <c r="X63" s="586">
        <f t="shared" si="22"/>
        <v>1.7250000000000001</v>
      </c>
      <c r="Y63" s="599">
        <v>12</v>
      </c>
      <c r="Z63" s="599">
        <v>15</v>
      </c>
      <c r="AA63" s="599">
        <v>6</v>
      </c>
      <c r="AB63" s="599">
        <v>6</v>
      </c>
      <c r="AC63" s="599">
        <v>58</v>
      </c>
      <c r="AD63" s="599">
        <v>42</v>
      </c>
      <c r="AE63" s="599">
        <v>4231</v>
      </c>
      <c r="AF63" s="562"/>
      <c r="AG63" s="562"/>
      <c r="AH63" s="562"/>
      <c r="AJ63" s="758" t="str">
        <f t="array" ref="AJ63">IF($K63="","",IF(SUM(IF(ISNUMBER(VALUE(RIGHT($AM63:$CU63,1))),VALUE(RIGHT($AM63:$CU63,1)),0))=$K63,"T","F"))</f>
        <v>T</v>
      </c>
      <c r="AK63" s="583">
        <f t="array" ref="AK63">IF($K63="","",SUM(IF(LEFT($AM63:$CU63,1)="s",1,0))-SUM(IF(RIGHT(LEFT($AM63:$CU63,2))="-",1,0)))</f>
        <v>0</v>
      </c>
      <c r="AL63" s="562">
        <f t="array" ref="AL63">IF($K63="","",SUM(IF(LEFT($AM63:$CU63,1)="X",1,0)))</f>
        <v>11</v>
      </c>
      <c r="AM63" s="668" t="s">
        <v>2012</v>
      </c>
      <c r="AN63" s="668"/>
      <c r="AO63" s="681" t="s">
        <v>6547</v>
      </c>
      <c r="AP63" s="668" t="s">
        <v>2012</v>
      </c>
      <c r="AQ63" s="669" t="s">
        <v>2012</v>
      </c>
      <c r="AR63" s="669" t="s">
        <v>6548</v>
      </c>
      <c r="AS63" s="668" t="s">
        <v>2012</v>
      </c>
      <c r="AT63" s="668" t="s">
        <v>2012</v>
      </c>
      <c r="AU63" s="671" t="s">
        <v>6551</v>
      </c>
      <c r="AV63" s="668" t="s">
        <v>6539</v>
      </c>
      <c r="AW63" s="671" t="s">
        <v>6550</v>
      </c>
      <c r="AX63" s="668" t="s">
        <v>2244</v>
      </c>
      <c r="AY63" s="668" t="s">
        <v>2012</v>
      </c>
      <c r="AZ63" s="668"/>
      <c r="BA63" s="668"/>
      <c r="BB63" s="668"/>
      <c r="BC63" s="668" t="s">
        <v>6549</v>
      </c>
      <c r="BD63" s="668"/>
      <c r="BE63" s="668"/>
      <c r="BF63" s="668" t="s">
        <v>6539</v>
      </c>
      <c r="BG63" s="668"/>
      <c r="BH63" s="671" t="s">
        <v>6552</v>
      </c>
      <c r="BI63" s="668"/>
      <c r="BJ63" s="668"/>
      <c r="BK63" s="668"/>
      <c r="BL63" s="668"/>
      <c r="BM63" s="668"/>
      <c r="BN63" s="668" t="s">
        <v>6549</v>
      </c>
      <c r="BO63" s="668"/>
      <c r="BP63" s="668" t="s">
        <v>6549</v>
      </c>
      <c r="BQ63" s="668"/>
      <c r="BR63" s="668"/>
      <c r="BS63" s="668"/>
      <c r="BT63" s="668" t="s">
        <v>6549</v>
      </c>
      <c r="BU63" s="668" t="s">
        <v>2013</v>
      </c>
      <c r="BV63" s="654"/>
      <c r="BW63" s="668"/>
      <c r="BX63" s="672"/>
      <c r="BY63" s="668"/>
      <c r="BZ63" s="668"/>
      <c r="CA63" s="668"/>
      <c r="CB63" s="668"/>
      <c r="CC63" s="668"/>
      <c r="CD63" s="668"/>
      <c r="CE63" s="673"/>
      <c r="CF63" s="673"/>
      <c r="CG63" s="673"/>
      <c r="CH63" s="673"/>
      <c r="CI63" s="673"/>
    </row>
    <row r="64" spans="1:87" s="661" customFormat="1" ht="15" customHeight="1">
      <c r="A64" s="625">
        <v>43071</v>
      </c>
      <c r="B64" s="596"/>
      <c r="C64" s="596"/>
      <c r="D64" s="596"/>
      <c r="E64" s="596"/>
      <c r="F64" s="596"/>
      <c r="G64" s="585"/>
      <c r="H64" s="624" t="s">
        <v>253</v>
      </c>
      <c r="I64" s="603" t="s">
        <v>2</v>
      </c>
      <c r="J64" s="603" t="s">
        <v>285</v>
      </c>
      <c r="K64" s="603">
        <v>1</v>
      </c>
      <c r="L64" s="603">
        <v>0</v>
      </c>
      <c r="M64" s="562" t="str">
        <f t="shared" si="23"/>
        <v>W</v>
      </c>
      <c r="N64" s="562">
        <f t="shared" si="24"/>
        <v>1</v>
      </c>
      <c r="O64" s="598">
        <f t="shared" si="25"/>
        <v>1</v>
      </c>
      <c r="P64" s="562" t="str">
        <f t="shared" si="9"/>
        <v>U</v>
      </c>
      <c r="Q64" s="586">
        <f t="shared" si="26"/>
        <v>0.75</v>
      </c>
      <c r="R64" s="595">
        <f t="shared" si="27"/>
        <v>1</v>
      </c>
      <c r="S64" s="600">
        <v>-0.8</v>
      </c>
      <c r="T64" s="595">
        <f t="shared" si="12"/>
        <v>1.8</v>
      </c>
      <c r="U64" s="601">
        <v>3.2</v>
      </c>
      <c r="V64" s="595">
        <f t="shared" si="20"/>
        <v>-2.2000000000000002</v>
      </c>
      <c r="W64" s="586">
        <f t="shared" si="21"/>
        <v>1.2000000000000002</v>
      </c>
      <c r="X64" s="586">
        <f t="shared" si="22"/>
        <v>2</v>
      </c>
      <c r="Y64" s="599">
        <v>19</v>
      </c>
      <c r="Z64" s="599">
        <v>11</v>
      </c>
      <c r="AA64" s="599">
        <v>6</v>
      </c>
      <c r="AB64" s="599">
        <v>2</v>
      </c>
      <c r="AC64" s="599">
        <v>44</v>
      </c>
      <c r="AD64" s="599">
        <v>56</v>
      </c>
      <c r="AE64" s="599">
        <v>4231</v>
      </c>
      <c r="AF64" s="562"/>
      <c r="AG64" s="562"/>
      <c r="AH64" s="562"/>
      <c r="AJ64" s="758" t="str">
        <f t="array" ref="AJ64">IF($K64="","",IF(SUM(IF(ISNUMBER(VALUE(RIGHT($AM64:$CU64,1))),VALUE(RIGHT($AM64:$CU64,1)),0))=$K64,"T","F"))</f>
        <v>T</v>
      </c>
      <c r="AK64" s="583">
        <f t="array" ref="AK64">IF($K64="","",SUM(IF(LEFT($AM64:$CU64,1)="s",1,0))-SUM(IF(RIGHT(LEFT($AM64:$CU64,2))="-",1,0)))</f>
        <v>0</v>
      </c>
      <c r="AL64" s="562">
        <f t="array" ref="AL64">IF($K64="","",SUM(IF(LEFT($AM64:$CU64,1)="X",1,0)))</f>
        <v>11</v>
      </c>
      <c r="AM64" s="668" t="s">
        <v>2474</v>
      </c>
      <c r="AN64" s="668" t="s">
        <v>2474</v>
      </c>
      <c r="AO64" s="668" t="s">
        <v>126</v>
      </c>
      <c r="AP64" s="668" t="s">
        <v>2474</v>
      </c>
      <c r="AQ64" s="668" t="s">
        <v>2474</v>
      </c>
      <c r="AR64" s="668" t="s">
        <v>6629</v>
      </c>
      <c r="AS64" s="668" t="s">
        <v>2474</v>
      </c>
      <c r="AT64" s="669" t="s">
        <v>2474</v>
      </c>
      <c r="AU64" s="668" t="s">
        <v>2474</v>
      </c>
      <c r="AV64" s="668" t="s">
        <v>6627</v>
      </c>
      <c r="AW64" s="682" t="s">
        <v>6626</v>
      </c>
      <c r="AX64" s="668" t="s">
        <v>2244</v>
      </c>
      <c r="AY64" s="671" t="s">
        <v>6625</v>
      </c>
      <c r="AZ64" s="668" t="s">
        <v>126</v>
      </c>
      <c r="BA64" s="668" t="s">
        <v>126</v>
      </c>
      <c r="BB64" s="668" t="s">
        <v>126</v>
      </c>
      <c r="BC64" s="668" t="s">
        <v>2472</v>
      </c>
      <c r="BD64" s="668" t="s">
        <v>126</v>
      </c>
      <c r="BE64" s="668" t="s">
        <v>126</v>
      </c>
      <c r="BF64" s="668" t="s">
        <v>2472</v>
      </c>
      <c r="BG64" s="668" t="s">
        <v>126</v>
      </c>
      <c r="BH64" s="668" t="s">
        <v>6629</v>
      </c>
      <c r="BI64" s="668" t="s">
        <v>126</v>
      </c>
      <c r="BJ64" s="668" t="s">
        <v>126</v>
      </c>
      <c r="BK64" s="668" t="s">
        <v>126</v>
      </c>
      <c r="BL64" s="668" t="s">
        <v>6629</v>
      </c>
      <c r="BM64" s="668" t="s">
        <v>126</v>
      </c>
      <c r="BN64" s="668" t="s">
        <v>126</v>
      </c>
      <c r="BO64" s="668" t="s">
        <v>126</v>
      </c>
      <c r="BP64" s="668" t="s">
        <v>2472</v>
      </c>
      <c r="BQ64" s="668" t="s">
        <v>126</v>
      </c>
      <c r="BR64" s="668" t="s">
        <v>126</v>
      </c>
      <c r="BS64" s="668" t="s">
        <v>126</v>
      </c>
      <c r="BT64" s="668" t="s">
        <v>2472</v>
      </c>
      <c r="BU64" s="668" t="s">
        <v>6628</v>
      </c>
      <c r="BV64" s="654"/>
      <c r="BW64" s="668"/>
      <c r="BX64" s="672"/>
      <c r="BY64" s="668"/>
      <c r="BZ64" s="668"/>
      <c r="CA64" s="668"/>
      <c r="CB64" s="668"/>
      <c r="CC64" s="668"/>
      <c r="CD64" s="668"/>
      <c r="CE64" s="673"/>
      <c r="CF64" s="673"/>
      <c r="CG64" s="673"/>
      <c r="CH64" s="673"/>
      <c r="CI64" s="673"/>
    </row>
    <row r="65" spans="1:87" s="661" customFormat="1" ht="15" customHeight="1">
      <c r="A65" s="625"/>
      <c r="B65" s="596"/>
      <c r="C65" s="596" t="s">
        <v>267</v>
      </c>
      <c r="D65" s="596" t="s">
        <v>3</v>
      </c>
      <c r="E65" s="596" t="s">
        <v>285</v>
      </c>
      <c r="F65" s="596"/>
      <c r="G65" s="585" t="str">
        <f>HYPERLINK("#"&amp;"'"&amp;IFERROR(VLOOKUP(H65,helper!$CL$29:$CM$46,2,0),"")&amp;"'!H23",IFERROR(VLOOKUP(H65,helper!$CL$29:$CM$46,2,0),""))</f>
        <v/>
      </c>
      <c r="H65" s="624"/>
      <c r="I65" s="603"/>
      <c r="J65" s="603"/>
      <c r="K65" s="562"/>
      <c r="L65" s="603"/>
      <c r="M65" s="562" t="str">
        <f t="shared" si="23"/>
        <v/>
      </c>
      <c r="N65" s="562" t="str">
        <f t="shared" si="24"/>
        <v/>
      </c>
      <c r="O65" s="598" t="str">
        <f t="shared" si="25"/>
        <v/>
      </c>
      <c r="P65" s="562" t="str">
        <f t="shared" si="9"/>
        <v/>
      </c>
      <c r="Q65" s="586"/>
      <c r="R65" s="595" t="str">
        <f t="shared" si="27"/>
        <v/>
      </c>
      <c r="S65" s="587"/>
      <c r="T65" s="595" t="str">
        <f t="shared" si="12"/>
        <v/>
      </c>
      <c r="U65" s="595"/>
      <c r="V65" s="595" t="str">
        <f t="shared" si="20"/>
        <v/>
      </c>
      <c r="W65" s="586" t="str">
        <f t="shared" si="21"/>
        <v/>
      </c>
      <c r="X65" s="586" t="str">
        <f t="shared" si="22"/>
        <v/>
      </c>
      <c r="Y65" s="551"/>
      <c r="Z65" s="551"/>
      <c r="AA65" s="551"/>
      <c r="AB65" s="551"/>
      <c r="AC65" s="551"/>
      <c r="AD65" s="551"/>
      <c r="AE65" s="551"/>
      <c r="AF65" s="562"/>
      <c r="AG65" s="562"/>
      <c r="AH65" s="562"/>
      <c r="AJ65" s="758" t="str">
        <f t="array" ref="AJ65">IF($K65="","",IF(SUM(IF(ISNUMBER(VALUE(RIGHT($AM65:$CU65,1))),VALUE(RIGHT($AM65:$CU65,1)),0))=$K65,"T","F"))</f>
        <v/>
      </c>
      <c r="AK65" s="583" t="str">
        <f t="array" ref="AK65">IF($K65="","",SUM(IF(LEFT($AM65:$CU65,1)="s",1,0))-SUM(IF(RIGHT(LEFT($AM65:$CU65,2))="-",1,0)))</f>
        <v/>
      </c>
      <c r="AL65" s="562" t="str">
        <f t="array" ref="AL65">IF($K65="","",SUM(IF(LEFT($AM65:$CU65,1)="X",1,0)))</f>
        <v/>
      </c>
      <c r="AM65" s="668"/>
      <c r="AN65" s="668"/>
      <c r="AO65" s="668"/>
      <c r="AP65" s="668"/>
      <c r="AQ65" s="668"/>
      <c r="AR65" s="668"/>
      <c r="AS65" s="668"/>
      <c r="AT65" s="668"/>
      <c r="AU65" s="668"/>
      <c r="AV65" s="668"/>
      <c r="AW65" s="668"/>
      <c r="AX65" s="668"/>
      <c r="AY65" s="668"/>
      <c r="AZ65" s="668"/>
      <c r="BA65" s="668"/>
      <c r="BB65" s="668"/>
      <c r="BC65" s="668"/>
      <c r="BD65" s="668"/>
      <c r="BE65" s="668"/>
      <c r="BF65" s="668"/>
      <c r="BG65" s="668"/>
      <c r="BH65" s="668"/>
      <c r="BI65" s="668"/>
      <c r="BJ65" s="668"/>
      <c r="BK65" s="668"/>
      <c r="BL65" s="668"/>
      <c r="BM65" s="668"/>
      <c r="BN65" s="668"/>
      <c r="BO65" s="668"/>
      <c r="BP65" s="668"/>
      <c r="BQ65" s="668"/>
      <c r="BR65" s="668"/>
      <c r="BS65" s="668"/>
      <c r="BT65" s="668"/>
      <c r="BU65" s="668"/>
      <c r="BV65" s="654"/>
      <c r="BW65" s="668"/>
      <c r="BX65" s="672"/>
      <c r="BY65" s="668"/>
      <c r="BZ65" s="668"/>
      <c r="CA65" s="668"/>
      <c r="CB65" s="668"/>
      <c r="CC65" s="668"/>
      <c r="CD65" s="668"/>
      <c r="CE65" s="673"/>
      <c r="CF65" s="673"/>
      <c r="CG65" s="673"/>
      <c r="CH65" s="673"/>
      <c r="CI65" s="673"/>
    </row>
    <row r="66" spans="1:87" s="661" customFormat="1" ht="15" customHeight="1">
      <c r="A66" s="625"/>
      <c r="B66" s="596"/>
      <c r="C66" s="596"/>
      <c r="D66" s="596"/>
      <c r="E66" s="596"/>
      <c r="F66" s="596"/>
      <c r="G66" s="585" t="str">
        <f>HYPERLINK("#"&amp;"'"&amp;IFERROR(VLOOKUP(H66,helper!$CL$29:$CM$46,2,0),"")&amp;"'!H23",IFERROR(VLOOKUP(H66,helper!$CL$29:$CM$46,2,0),""))</f>
        <v/>
      </c>
      <c r="H66" s="624"/>
      <c r="I66" s="603"/>
      <c r="J66" s="603"/>
      <c r="K66" s="603"/>
      <c r="L66" s="603"/>
      <c r="M66" s="562" t="str">
        <f t="shared" si="23"/>
        <v/>
      </c>
      <c r="N66" s="562" t="str">
        <f t="shared" si="24"/>
        <v/>
      </c>
      <c r="O66" s="598" t="str">
        <f t="shared" si="25"/>
        <v/>
      </c>
      <c r="P66" s="562" t="str">
        <f t="shared" si="9"/>
        <v/>
      </c>
      <c r="Q66" s="586"/>
      <c r="R66" s="595" t="str">
        <f t="shared" si="27"/>
        <v/>
      </c>
      <c r="S66" s="587"/>
      <c r="T66" s="595" t="str">
        <f t="shared" si="12"/>
        <v/>
      </c>
      <c r="U66" s="595"/>
      <c r="V66" s="595" t="str">
        <f t="shared" si="20"/>
        <v/>
      </c>
      <c r="W66" s="586" t="str">
        <f t="shared" si="21"/>
        <v/>
      </c>
      <c r="X66" s="586" t="str">
        <f t="shared" si="22"/>
        <v/>
      </c>
      <c r="Y66" s="551"/>
      <c r="Z66" s="551"/>
      <c r="AA66" s="551"/>
      <c r="AB66" s="551"/>
      <c r="AC66" s="551"/>
      <c r="AD66" s="551"/>
      <c r="AE66" s="551"/>
      <c r="AF66" s="562"/>
      <c r="AG66" s="562"/>
      <c r="AH66" s="562"/>
      <c r="AJ66" s="758" t="str">
        <f t="array" ref="AJ66">IF($K66="","",IF(SUM(IF(ISNUMBER(VALUE(RIGHT($AM66:$CU66,1))),VALUE(RIGHT($AM66:$CU66,1)),0))=$K66,"T","F"))</f>
        <v/>
      </c>
      <c r="AK66" s="583" t="str">
        <f t="array" ref="AK66">IF($K66="","",SUM(IF(LEFT($AM66:$CU66,1)="s",1,0))-SUM(IF(RIGHT(LEFT($AM66:$CU66,2))="-",1,0)))</f>
        <v/>
      </c>
      <c r="AL66" s="562" t="str">
        <f t="array" ref="AL66">IF($K66="","",SUM(IF(LEFT($AM66:$CU66,1)="X",1,0)))</f>
        <v/>
      </c>
      <c r="AM66" s="668"/>
      <c r="AN66" s="668"/>
      <c r="AO66" s="668"/>
      <c r="AP66" s="668"/>
      <c r="AQ66" s="668"/>
      <c r="AR66" s="668"/>
      <c r="AS66" s="668"/>
      <c r="AT66" s="668"/>
      <c r="AU66" s="668"/>
      <c r="AV66" s="668"/>
      <c r="AW66" s="668"/>
      <c r="AX66" s="668"/>
      <c r="AY66" s="668"/>
      <c r="AZ66" s="668"/>
      <c r="BA66" s="668"/>
      <c r="BB66" s="668"/>
      <c r="BC66" s="668"/>
      <c r="BD66" s="668"/>
      <c r="BE66" s="668"/>
      <c r="BF66" s="668"/>
      <c r="BG66" s="668"/>
      <c r="BH66" s="668"/>
      <c r="BI66" s="668"/>
      <c r="BJ66" s="668"/>
      <c r="BK66" s="668"/>
      <c r="BL66" s="668"/>
      <c r="BM66" s="668"/>
      <c r="BN66" s="668"/>
      <c r="BO66" s="668"/>
      <c r="BP66" s="668"/>
      <c r="BQ66" s="668"/>
      <c r="BR66" s="668"/>
      <c r="BS66" s="668"/>
      <c r="BT66" s="668"/>
      <c r="BU66" s="668"/>
      <c r="BV66" s="654"/>
      <c r="BW66" s="668"/>
      <c r="BX66" s="672"/>
      <c r="BY66" s="668"/>
      <c r="BZ66" s="668"/>
      <c r="CA66" s="668"/>
      <c r="CB66" s="668"/>
      <c r="CC66" s="668"/>
      <c r="CD66" s="668"/>
      <c r="CE66" s="673"/>
      <c r="CF66" s="673"/>
      <c r="CG66" s="673"/>
      <c r="CH66" s="673"/>
      <c r="CI66" s="673"/>
    </row>
    <row r="67" spans="1:87" s="661" customFormat="1" ht="15" customHeight="1">
      <c r="A67" s="626"/>
      <c r="B67" s="596"/>
      <c r="C67" s="596"/>
      <c r="D67" s="596"/>
      <c r="E67" s="596"/>
      <c r="F67" s="596"/>
      <c r="G67" s="591" t="str">
        <f>HYPERLINK("#"&amp;"'"&amp;IFERROR(VLOOKUP(H67,helper!$CL$29:$CM$46,2,0),"")&amp;"'!H23",IFERROR(VLOOKUP(H67,helper!$CL$29:$CM$46,2,0),""))</f>
        <v/>
      </c>
      <c r="H67" s="623"/>
      <c r="I67" s="596"/>
      <c r="J67" s="596"/>
      <c r="K67" s="596"/>
      <c r="L67" s="596"/>
      <c r="M67" s="562" t="str">
        <f t="shared" si="23"/>
        <v/>
      </c>
      <c r="N67" s="562" t="str">
        <f t="shared" si="24"/>
        <v/>
      </c>
      <c r="O67" s="598" t="str">
        <f t="shared" si="25"/>
        <v/>
      </c>
      <c r="P67" s="562" t="str">
        <f t="shared" si="9"/>
        <v/>
      </c>
      <c r="Q67" s="586"/>
      <c r="R67" s="595" t="str">
        <f t="shared" si="27"/>
        <v/>
      </c>
      <c r="S67" s="587"/>
      <c r="T67" s="595" t="str">
        <f t="shared" si="12"/>
        <v/>
      </c>
      <c r="U67" s="595"/>
      <c r="V67" s="595" t="str">
        <f t="shared" si="20"/>
        <v/>
      </c>
      <c r="W67" s="586" t="str">
        <f t="shared" si="21"/>
        <v/>
      </c>
      <c r="X67" s="586" t="str">
        <f t="shared" si="22"/>
        <v/>
      </c>
      <c r="Y67" s="551"/>
      <c r="Z67" s="551"/>
      <c r="AA67" s="551"/>
      <c r="AB67" s="551"/>
      <c r="AC67" s="551"/>
      <c r="AD67" s="551"/>
      <c r="AE67" s="551"/>
      <c r="AF67" s="562"/>
      <c r="AG67" s="562"/>
      <c r="AH67" s="562"/>
      <c r="AJ67" s="758" t="str">
        <f t="array" ref="AJ67">IF($K67="","",IF(SUM(IF(ISNUMBER(VALUE(RIGHT($AM67:$CU67,1))),VALUE(RIGHT($AM67:$CU67,1)),0))=$K67,"T","F"))</f>
        <v/>
      </c>
      <c r="AK67" s="583" t="str">
        <f t="array" ref="AK67">IF($K67="","",SUM(IF(LEFT($AM67:$CU67,1)="s",1,0))-SUM(IF(RIGHT(LEFT($AM67:$CU67,2))="-",1,0)))</f>
        <v/>
      </c>
      <c r="AL67" s="562" t="str">
        <f t="array" ref="AL67">IF($K67="","",SUM(IF(LEFT($AM67:$CU67,1)="X",1,0)))</f>
        <v/>
      </c>
      <c r="AM67" s="668"/>
      <c r="AN67" s="668"/>
      <c r="AO67" s="668"/>
      <c r="AP67" s="668"/>
      <c r="AQ67" s="668"/>
      <c r="AR67" s="668"/>
      <c r="AS67" s="668"/>
      <c r="AT67" s="668"/>
      <c r="AU67" s="668"/>
      <c r="AV67" s="668"/>
      <c r="AW67" s="668"/>
      <c r="AX67" s="668"/>
      <c r="AY67" s="668"/>
      <c r="AZ67" s="668"/>
      <c r="BA67" s="668"/>
      <c r="BB67" s="668"/>
      <c r="BC67" s="668"/>
      <c r="BD67" s="668"/>
      <c r="BE67" s="668"/>
      <c r="BF67" s="668"/>
      <c r="BG67" s="668"/>
      <c r="BH67" s="668"/>
      <c r="BI67" s="668"/>
      <c r="BJ67" s="668"/>
      <c r="BK67" s="668"/>
      <c r="BL67" s="668"/>
      <c r="BM67" s="668"/>
      <c r="BN67" s="668"/>
      <c r="BO67" s="668"/>
      <c r="BP67" s="668"/>
      <c r="BQ67" s="668"/>
      <c r="BR67" s="668"/>
      <c r="BS67" s="668"/>
      <c r="BT67" s="668"/>
      <c r="BU67" s="668"/>
      <c r="BV67" s="654"/>
      <c r="BW67" s="668"/>
      <c r="BX67" s="672"/>
      <c r="BY67" s="668"/>
      <c r="BZ67" s="668"/>
      <c r="CA67" s="668"/>
      <c r="CB67" s="668"/>
      <c r="CC67" s="668"/>
      <c r="CD67" s="668"/>
      <c r="CE67" s="673"/>
      <c r="CF67" s="673"/>
      <c r="CG67" s="673"/>
      <c r="CH67" s="673"/>
      <c r="CI67" s="673"/>
    </row>
    <row r="68" spans="1:87" s="661" customFormat="1" ht="15" customHeight="1">
      <c r="A68" s="626"/>
      <c r="B68" s="596"/>
      <c r="C68" s="596"/>
      <c r="D68" s="596"/>
      <c r="E68" s="596"/>
      <c r="F68" s="596"/>
      <c r="G68" s="591"/>
      <c r="H68" s="623"/>
      <c r="I68" s="596"/>
      <c r="J68" s="596"/>
      <c r="K68" s="596"/>
      <c r="L68" s="596"/>
      <c r="M68" s="562" t="str">
        <f t="shared" si="23"/>
        <v/>
      </c>
      <c r="N68" s="562" t="str">
        <f t="shared" si="24"/>
        <v/>
      </c>
      <c r="O68" s="598" t="str">
        <f t="shared" si="25"/>
        <v/>
      </c>
      <c r="P68" s="562" t="str">
        <f t="shared" si="9"/>
        <v/>
      </c>
      <c r="Q68" s="586"/>
      <c r="R68" s="595" t="str">
        <f t="shared" ref="R68:R78" si="28">IF(Q68="","",IF((K68-L68+Q68)&gt;=0.5,1,IF((K68-L68+Q68)=0.25,0.5,IF((K68-L68+Q68)&lt;=-0.5,-1,IF((K68-L68+Q68)=-0.25,-0.5,0)))))</f>
        <v/>
      </c>
      <c r="S68" s="587"/>
      <c r="T68" s="595" t="str">
        <f t="shared" ref="T68:T72" si="29">IF(ISBLANK(S68),"",K68-L68-S68)</f>
        <v/>
      </c>
      <c r="U68" s="595"/>
      <c r="V68" s="595" t="str">
        <f t="shared" ref="V68:V72" si="30">IF(ISBLANK(U68),"",K68+L68-U68)</f>
        <v/>
      </c>
      <c r="W68" s="586" t="str">
        <f t="shared" ref="W68:W72" si="31">IF(S68="","",(S68+U68)/2)</f>
        <v/>
      </c>
      <c r="X68" s="586" t="str">
        <f t="shared" ref="X68:X72" si="32">IF(W68="","",U68-W68)</f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IF($K68="","",IF(SUM(IF(ISNUMBER(VALUE(RIGHT($AM68:$CU68,1))),VALUE(RIGHT($AM68:$CU68,1)),0))=$K68,"T","F"))</f>
        <v/>
      </c>
      <c r="AK68" s="583" t="str">
        <f t="array" ref="AK68">IF($K68="","",SUM(IF(LEFT($AM68:$CU68,1)="s",1,0))-SUM(IF(RIGHT(LEFT($AM68:$CU68,2))="-",1,0)))</f>
        <v/>
      </c>
      <c r="AL68" s="562" t="str">
        <f t="array" ref="AL68">IF($K68="","",SUM(IF(LEFT($AM68:$CU68,1)="X",1,0)))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68"/>
      <c r="AV68" s="668"/>
      <c r="AW68" s="668"/>
      <c r="AX68" s="668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68"/>
      <c r="BQ68" s="668"/>
      <c r="BR68" s="668"/>
      <c r="BS68" s="668"/>
      <c r="BT68" s="668"/>
      <c r="BU68" s="668"/>
      <c r="BV68" s="654"/>
      <c r="BW68" s="668"/>
      <c r="BX68" s="672"/>
      <c r="BY68" s="668"/>
      <c r="BZ68" s="668"/>
      <c r="CA68" s="668"/>
      <c r="CB68" s="668"/>
      <c r="CC68" s="668"/>
      <c r="CD68" s="668"/>
      <c r="CE68" s="673"/>
      <c r="CF68" s="673"/>
      <c r="CG68" s="673"/>
      <c r="CH68" s="673"/>
      <c r="CI68" s="673"/>
    </row>
    <row r="69" spans="1:87" s="661" customFormat="1" ht="15" customHeight="1">
      <c r="A69" s="625"/>
      <c r="B69" s="603"/>
      <c r="C69" s="603" t="s">
        <v>1201</v>
      </c>
      <c r="D69" s="603" t="s">
        <v>2</v>
      </c>
      <c r="E69" s="603" t="s">
        <v>285</v>
      </c>
      <c r="F69" s="603"/>
      <c r="G69" s="585" t="str">
        <f>HYPERLINK("#"&amp;"'"&amp;IFERROR(VLOOKUP(H69,helper!$CL$29:$CM$46,2,0),"")&amp;"'!H23",IFERROR(VLOOKUP(H69,helper!$CL$29:$CM$46,2,0),""))</f>
        <v/>
      </c>
      <c r="H69" s="624"/>
      <c r="I69" s="603"/>
      <c r="J69" s="603"/>
      <c r="K69" s="603"/>
      <c r="L69" s="603"/>
      <c r="M69" s="562" t="str">
        <f t="shared" si="7"/>
        <v/>
      </c>
      <c r="N69" s="562" t="str">
        <f t="shared" si="8"/>
        <v/>
      </c>
      <c r="O69" s="598" t="str">
        <f t="shared" si="14"/>
        <v/>
      </c>
      <c r="P69" s="562" t="str">
        <f t="shared" si="9"/>
        <v/>
      </c>
      <c r="Q69" s="586" t="str">
        <f t="shared" si="17"/>
        <v/>
      </c>
      <c r="R69" s="586" t="str">
        <f t="shared" si="28"/>
        <v/>
      </c>
      <c r="S69" s="587"/>
      <c r="T69" s="595" t="str">
        <f t="shared" si="29"/>
        <v/>
      </c>
      <c r="U69" s="595"/>
      <c r="V69" s="595" t="str">
        <f t="shared" si="30"/>
        <v/>
      </c>
      <c r="W69" s="586" t="str">
        <f t="shared" si="31"/>
        <v/>
      </c>
      <c r="X69" s="586" t="str">
        <f t="shared" si="32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IF($K69="","",IF(SUM(IF(ISNUMBER(VALUE(RIGHT($AM69:$CU69,1))),VALUE(RIGHT($AM69:$CU69,1)),0))=$K69,"T","F"))</f>
        <v/>
      </c>
      <c r="AK69" s="583" t="str">
        <f t="array" ref="AK69">IF($K69="","",SUM(IF(LEFT($AM69:$CU69,1)="s",1,0))-SUM(IF(RIGHT(LEFT($AM69:$CU69,2))="-",1,0)))</f>
        <v/>
      </c>
      <c r="AL69" s="562" t="str">
        <f t="array" ref="AL69">IF($K69="","",SUM(IF(LEFT($AM69:$CU69,1)="X",1,0)))</f>
        <v/>
      </c>
      <c r="AM69" s="668"/>
      <c r="AN69" s="668"/>
      <c r="AO69" s="668"/>
      <c r="AP69" s="668"/>
      <c r="AQ69" s="668"/>
      <c r="AR69" s="668"/>
      <c r="AS69" s="668"/>
      <c r="AT69" s="668"/>
      <c r="AU69" s="668"/>
      <c r="AV69" s="668"/>
      <c r="AW69" s="668"/>
      <c r="AX69" s="668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68"/>
      <c r="BK69" s="668"/>
      <c r="BL69" s="668"/>
      <c r="BM69" s="668"/>
      <c r="BN69" s="668"/>
      <c r="BO69" s="668"/>
      <c r="BP69" s="668"/>
      <c r="BQ69" s="668"/>
      <c r="BR69" s="668"/>
      <c r="BS69" s="668"/>
      <c r="BT69" s="668"/>
      <c r="BU69" s="668"/>
      <c r="BV69" s="654"/>
      <c r="BW69" s="668"/>
      <c r="BX69" s="672"/>
      <c r="BY69" s="668"/>
      <c r="BZ69" s="668"/>
      <c r="CA69" s="668"/>
      <c r="CB69" s="668"/>
      <c r="CC69" s="668"/>
      <c r="CD69" s="668"/>
      <c r="CE69" s="673"/>
      <c r="CF69" s="673"/>
      <c r="CG69" s="673"/>
      <c r="CH69" s="673"/>
      <c r="CI69" s="673"/>
    </row>
    <row r="70" spans="1:87" s="661" customFormat="1" ht="15" customHeight="1">
      <c r="A70" s="625"/>
      <c r="B70" s="603"/>
      <c r="C70" s="603" t="s">
        <v>258</v>
      </c>
      <c r="D70" s="603" t="s">
        <v>3</v>
      </c>
      <c r="E70" s="603" t="s">
        <v>285</v>
      </c>
      <c r="F70" s="603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7"/>
        <v/>
      </c>
      <c r="N70" s="562" t="str">
        <f t="shared" si="8"/>
        <v/>
      </c>
      <c r="O70" s="598" t="str">
        <f t="shared" si="14"/>
        <v/>
      </c>
      <c r="P70" s="562" t="str">
        <f t="shared" si="9"/>
        <v/>
      </c>
      <c r="Q70" s="586" t="str">
        <f t="shared" si="17"/>
        <v/>
      </c>
      <c r="R70" s="586" t="str">
        <f t="shared" si="28"/>
        <v/>
      </c>
      <c r="S70" s="587"/>
      <c r="T70" s="595" t="str">
        <f t="shared" si="29"/>
        <v/>
      </c>
      <c r="U70" s="595"/>
      <c r="V70" s="595" t="str">
        <f t="shared" si="30"/>
        <v/>
      </c>
      <c r="W70" s="586" t="str">
        <f t="shared" si="31"/>
        <v/>
      </c>
      <c r="X70" s="586" t="str">
        <f t="shared" si="32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IF($K70="","",IF(SUM(IF(ISNUMBER(VALUE(RIGHT($AM70:$CU70,1))),VALUE(RIGHT($AM70:$CU70,1)),0))=$K70,"T","F"))</f>
        <v/>
      </c>
      <c r="AK70" s="583" t="str">
        <f t="array" ref="AK70">IF($K70="","",SUM(IF(LEFT($AM70:$CU70,1)="s",1,0))-SUM(IF(RIGHT(LEFT($AM70:$CU70,2))="-",1,0)))</f>
        <v/>
      </c>
      <c r="AL70" s="562" t="str">
        <f t="array" ref="AL70">IF($K70="","",SUM(IF(LEFT($AM70:$CU70,1)="X",1,0)))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68"/>
      <c r="BR70" s="668"/>
      <c r="BS70" s="668"/>
      <c r="BT70" s="668"/>
      <c r="BU70" s="668"/>
      <c r="BV70" s="654"/>
      <c r="BW70" s="668"/>
      <c r="BX70" s="672"/>
      <c r="BY70" s="668"/>
      <c r="BZ70" s="668"/>
      <c r="CA70" s="668"/>
      <c r="CB70" s="668"/>
      <c r="CC70" s="668"/>
      <c r="CD70" s="668"/>
      <c r="CE70" s="673"/>
      <c r="CF70" s="673"/>
      <c r="CG70" s="673"/>
      <c r="CH70" s="673"/>
      <c r="CI70" s="673"/>
    </row>
    <row r="71" spans="1:87" s="661" customFormat="1" ht="15" customHeight="1">
      <c r="A71" s="625"/>
      <c r="B71" s="603"/>
      <c r="C71" s="603" t="s">
        <v>263</v>
      </c>
      <c r="D71" s="603" t="s">
        <v>2</v>
      </c>
      <c r="E71" s="603" t="s">
        <v>285</v>
      </c>
      <c r="F71" s="603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7"/>
        <v/>
      </c>
      <c r="N71" s="562" t="str">
        <f t="shared" si="8"/>
        <v/>
      </c>
      <c r="O71" s="598" t="str">
        <f t="shared" si="14"/>
        <v/>
      </c>
      <c r="P71" s="562" t="str">
        <f t="shared" si="9"/>
        <v/>
      </c>
      <c r="Q71" s="586" t="str">
        <f t="shared" si="17"/>
        <v/>
      </c>
      <c r="R71" s="586" t="str">
        <f t="shared" si="28"/>
        <v/>
      </c>
      <c r="S71" s="587"/>
      <c r="T71" s="595" t="str">
        <f t="shared" si="29"/>
        <v/>
      </c>
      <c r="U71" s="595"/>
      <c r="V71" s="595" t="str">
        <f t="shared" si="30"/>
        <v/>
      </c>
      <c r="W71" s="586" t="str">
        <f t="shared" si="31"/>
        <v/>
      </c>
      <c r="X71" s="586" t="str">
        <f t="shared" si="32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IF($K71="","",IF(SUM(IF(ISNUMBER(VALUE(RIGHT($AM71:$CU71,1))),VALUE(RIGHT($AM71:$CU71,1)),0))=$K71,"T","F"))</f>
        <v/>
      </c>
      <c r="AK71" s="583" t="str">
        <f t="array" ref="AK71">IF($K71="","",SUM(IF(LEFT($AM71:$CU71,1)="s",1,0))-SUM(IF(RIGHT(LEFT($AM71:$CU71,2))="-",1,0)))</f>
        <v/>
      </c>
      <c r="AL71" s="562" t="str">
        <f t="array" ref="AL71">IF($K71="","",SUM(IF(LEFT($AM71:$CU71,1)="X",1,0)))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68"/>
      <c r="BQ71" s="668"/>
      <c r="BR71" s="668"/>
      <c r="BS71" s="668"/>
      <c r="BT71" s="668"/>
      <c r="BU71" s="668"/>
      <c r="BV71" s="654"/>
      <c r="BW71" s="668"/>
      <c r="BX71" s="672"/>
      <c r="BY71" s="668"/>
      <c r="BZ71" s="668"/>
      <c r="CA71" s="668"/>
      <c r="CB71" s="668"/>
      <c r="CC71" s="668"/>
      <c r="CD71" s="668"/>
      <c r="CE71" s="673"/>
      <c r="CF71" s="673"/>
      <c r="CG71" s="673"/>
      <c r="CH71" s="673"/>
      <c r="CI71" s="673"/>
    </row>
    <row r="72" spans="1:87" s="661" customFormat="1" ht="15" customHeight="1">
      <c r="A72" s="625"/>
      <c r="B72" s="603"/>
      <c r="C72" s="603" t="s">
        <v>256</v>
      </c>
      <c r="D72" s="603" t="s">
        <v>3</v>
      </c>
      <c r="E72" s="603" t="s">
        <v>285</v>
      </c>
      <c r="F72" s="603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62" t="str">
        <f t="shared" si="7"/>
        <v/>
      </c>
      <c r="N72" s="562" t="str">
        <f t="shared" si="8"/>
        <v/>
      </c>
      <c r="O72" s="598" t="str">
        <f t="shared" si="14"/>
        <v/>
      </c>
      <c r="P72" s="562" t="str">
        <f t="shared" si="9"/>
        <v/>
      </c>
      <c r="Q72" s="586" t="str">
        <f t="shared" si="17"/>
        <v/>
      </c>
      <c r="R72" s="586" t="str">
        <f t="shared" si="28"/>
        <v/>
      </c>
      <c r="S72" s="587"/>
      <c r="T72" s="595" t="str">
        <f t="shared" si="29"/>
        <v/>
      </c>
      <c r="U72" s="595"/>
      <c r="V72" s="595" t="str">
        <f t="shared" si="30"/>
        <v/>
      </c>
      <c r="W72" s="586" t="str">
        <f t="shared" si="31"/>
        <v/>
      </c>
      <c r="X72" s="586" t="str">
        <f t="shared" si="32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IF($K72="","",IF(SUM(IF(ISNUMBER(VALUE(RIGHT($AM72:$CU72,1))),VALUE(RIGHT($AM72:$CU72,1)),0))=$K72,"T","F"))</f>
        <v/>
      </c>
      <c r="AK72" s="583" t="str">
        <f t="array" ref="AK72">IF($K72="","",SUM(IF(LEFT($AM72:$CU72,1)="s",1,0))-SUM(IF(RIGHT(LEFT($AM72:$CU72,2))="-",1,0)))</f>
        <v/>
      </c>
      <c r="AL72" s="562" t="str">
        <f t="array" ref="AL72">IF($K72="","",SUM(IF(LEFT($AM72:$CU72,1)="X",1,0)))</f>
        <v/>
      </c>
      <c r="AM72" s="668"/>
      <c r="AN72" s="668"/>
      <c r="AO72" s="668"/>
      <c r="AP72" s="668"/>
      <c r="AQ72" s="668"/>
      <c r="AR72" s="668"/>
      <c r="AS72" s="668"/>
      <c r="AT72" s="651"/>
      <c r="AU72" s="668"/>
      <c r="AV72" s="651"/>
      <c r="AW72" s="651"/>
      <c r="AX72" s="668"/>
      <c r="AY72" s="651"/>
      <c r="AZ72" s="671"/>
      <c r="BA72" s="671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51"/>
      <c r="BN72" s="668"/>
      <c r="BO72" s="668"/>
      <c r="BP72" s="668"/>
      <c r="BQ72" s="668"/>
      <c r="BR72" s="651"/>
      <c r="BS72" s="668"/>
      <c r="BT72" s="671"/>
      <c r="BU72" s="671"/>
      <c r="BV72" s="654"/>
      <c r="BW72" s="668"/>
      <c r="BX72" s="672"/>
      <c r="BY72" s="668"/>
      <c r="BZ72" s="668"/>
      <c r="CA72" s="668"/>
      <c r="CB72" s="668"/>
      <c r="CC72" s="668"/>
      <c r="CD72" s="668"/>
      <c r="CE72" s="673"/>
      <c r="CF72" s="673"/>
      <c r="CG72" s="673"/>
      <c r="CH72" s="673"/>
      <c r="CI72" s="673"/>
    </row>
    <row r="73" spans="1:87" s="661" customFormat="1" ht="15" customHeight="1">
      <c r="A73" s="625"/>
      <c r="B73" s="603"/>
      <c r="C73" s="603"/>
      <c r="D73" s="603"/>
      <c r="E73" s="603"/>
      <c r="F73" s="603"/>
      <c r="G73" s="591"/>
      <c r="H73" s="624"/>
      <c r="I73" s="603"/>
      <c r="J73" s="603"/>
      <c r="K73" s="603"/>
      <c r="L73" s="603"/>
      <c r="M73" s="562" t="str">
        <f t="shared" ref="M73:M78" si="33">IF(K73="","",IF(K73&gt;L73,"W",IF(K73=L73,"D",IF(K73&lt;L73,"L"))))</f>
        <v/>
      </c>
      <c r="N73" s="562" t="str">
        <f t="shared" ref="N73:N78" si="34">IF(K73="","",K73+L73)</f>
        <v/>
      </c>
      <c r="O73" s="598" t="str">
        <f t="shared" si="14"/>
        <v/>
      </c>
      <c r="P73" s="562" t="str">
        <f t="shared" ref="P73:P78" si="35">IF($K73="","",IF($N73&gt;P$19,"O",IF($N73&lt;P$19,"U",IF($N73=P$19,"-"))))</f>
        <v/>
      </c>
      <c r="Q73" s="586" t="str">
        <f t="shared" si="17"/>
        <v/>
      </c>
      <c r="R73" s="586" t="str">
        <f t="shared" si="28"/>
        <v/>
      </c>
      <c r="S73" s="587"/>
      <c r="T73" s="595" t="str">
        <f t="shared" ref="T73:T78" si="36">IF(ISBLANK(S73),"",K73-L73-S73)</f>
        <v/>
      </c>
      <c r="U73" s="595"/>
      <c r="V73" s="595" t="str">
        <f t="shared" ref="V73:V78" si="37">IF(ISBLANK(U73),"",K73+L73-U73)</f>
        <v/>
      </c>
      <c r="W73" s="586" t="str">
        <f t="shared" si="15"/>
        <v/>
      </c>
      <c r="X73" s="586" t="str">
        <f t="shared" si="16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IF($K73="","",IF(SUM(IF(ISNUMBER(VALUE(RIGHT($AM73:$CU73,1))),VALUE(RIGHT($AM73:$CU73,1)),0))=$K73,"T","F"))</f>
        <v/>
      </c>
      <c r="AK73" s="583" t="str">
        <f t="array" ref="AK73">IF($K73="","",SUM(IF(LEFT($AM73:$CU73,1)="s",1,0))-SUM(IF(RIGHT(LEFT($AM73:$CU73,2))="-",1,0)))</f>
        <v/>
      </c>
      <c r="AL73" s="562" t="str">
        <f t="array" ref="AL73">IF($K73="","",SUM(IF(LEFT($AM73:$CU73,1)="X",1,0)))</f>
        <v/>
      </c>
      <c r="AM73" s="668"/>
      <c r="AN73" s="668"/>
      <c r="AO73" s="668"/>
      <c r="AP73" s="668"/>
      <c r="AQ73" s="668"/>
      <c r="AR73" s="668"/>
      <c r="AS73" s="668"/>
      <c r="AT73" s="654"/>
      <c r="AU73" s="668"/>
      <c r="AV73" s="654"/>
      <c r="AW73" s="654"/>
      <c r="AX73" s="668"/>
      <c r="AY73" s="654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54"/>
      <c r="BN73" s="668"/>
      <c r="BO73" s="668"/>
      <c r="BP73" s="668"/>
      <c r="BQ73" s="668"/>
      <c r="BR73" s="654"/>
      <c r="BS73" s="668"/>
      <c r="BT73" s="668"/>
      <c r="BU73" s="668"/>
      <c r="BV73" s="654"/>
      <c r="BW73" s="668"/>
      <c r="BX73" s="672"/>
      <c r="BY73" s="668"/>
      <c r="BZ73" s="668"/>
      <c r="CA73" s="668"/>
      <c r="CB73" s="668"/>
      <c r="CC73" s="668"/>
      <c r="CD73" s="668"/>
      <c r="CE73" s="673"/>
      <c r="CF73" s="673"/>
      <c r="CG73" s="673"/>
      <c r="CH73" s="673"/>
      <c r="CI73" s="673"/>
    </row>
    <row r="74" spans="1:87" s="661" customFormat="1" ht="15" customHeight="1">
      <c r="A74" s="625"/>
      <c r="B74" s="603"/>
      <c r="C74" s="603"/>
      <c r="D74" s="603"/>
      <c r="E74" s="603"/>
      <c r="F74" s="603"/>
      <c r="G74" s="591"/>
      <c r="H74" s="624"/>
      <c r="I74" s="603"/>
      <c r="J74" s="603"/>
      <c r="K74" s="603"/>
      <c r="L74" s="603"/>
      <c r="M74" s="562" t="str">
        <f t="shared" si="33"/>
        <v/>
      </c>
      <c r="N74" s="562" t="str">
        <f t="shared" si="34"/>
        <v/>
      </c>
      <c r="O74" s="598" t="str">
        <f t="shared" si="14"/>
        <v/>
      </c>
      <c r="P74" s="562" t="str">
        <f t="shared" si="35"/>
        <v/>
      </c>
      <c r="Q74" s="586" t="str">
        <f t="shared" si="17"/>
        <v/>
      </c>
      <c r="R74" s="586" t="str">
        <f t="shared" si="28"/>
        <v/>
      </c>
      <c r="S74" s="587"/>
      <c r="T74" s="595" t="str">
        <f t="shared" si="36"/>
        <v/>
      </c>
      <c r="U74" s="595"/>
      <c r="V74" s="595" t="str">
        <f t="shared" si="37"/>
        <v/>
      </c>
      <c r="W74" s="586" t="str">
        <f t="shared" si="15"/>
        <v/>
      </c>
      <c r="X74" s="586" t="str">
        <f t="shared" si="16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IF($K74="","",IF(SUM(IF(ISNUMBER(VALUE(RIGHT($AM74:$CU74,1))),VALUE(RIGHT($AM74:$CU74,1)),0))=$K74,"T","F"))</f>
        <v/>
      </c>
      <c r="AK74" s="583" t="str">
        <f t="array" ref="AK74">IF($K74="","",SUM(IF(LEFT($AM74:$CU74,1)="s",1,0))-SUM(IF(RIGHT(LEFT($AM74:$CU74,2))="-",1,0)))</f>
        <v/>
      </c>
      <c r="AL74" s="562" t="str">
        <f t="array" ref="AL74">IF($K74="","",SUM(IF(LEFT($AM74:$CU74,1)="X",1,0)))</f>
        <v/>
      </c>
      <c r="AM74" s="668"/>
      <c r="AN74" s="668"/>
      <c r="AO74" s="668"/>
      <c r="AP74" s="668"/>
      <c r="AQ74" s="668"/>
      <c r="AR74" s="668"/>
      <c r="AS74" s="668"/>
      <c r="AT74" s="654"/>
      <c r="AU74" s="668"/>
      <c r="AV74" s="654"/>
      <c r="AW74" s="654"/>
      <c r="AX74" s="668"/>
      <c r="AY74" s="654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54"/>
      <c r="BN74" s="668"/>
      <c r="BO74" s="668"/>
      <c r="BP74" s="668"/>
      <c r="BQ74" s="668"/>
      <c r="BR74" s="654"/>
      <c r="BS74" s="668"/>
      <c r="BT74" s="668"/>
      <c r="BU74" s="668"/>
      <c r="BV74" s="654"/>
      <c r="BW74" s="668"/>
      <c r="BX74" s="672"/>
      <c r="BY74" s="668"/>
      <c r="BZ74" s="668"/>
      <c r="CA74" s="668"/>
      <c r="CB74" s="668"/>
      <c r="CC74" s="668"/>
      <c r="CD74" s="668"/>
      <c r="CE74" s="673"/>
      <c r="CF74" s="673"/>
      <c r="CG74" s="673"/>
      <c r="CH74" s="673"/>
      <c r="CI74" s="673"/>
    </row>
    <row r="75" spans="1:87" s="661" customFormat="1" ht="15" customHeight="1">
      <c r="A75" s="626"/>
      <c r="B75" s="596"/>
      <c r="C75" s="596"/>
      <c r="D75" s="596"/>
      <c r="E75" s="596"/>
      <c r="F75" s="596"/>
      <c r="G75" s="591"/>
      <c r="H75" s="623"/>
      <c r="I75" s="596"/>
      <c r="J75" s="596"/>
      <c r="K75" s="596"/>
      <c r="L75" s="596"/>
      <c r="M75" s="562" t="str">
        <f t="shared" si="33"/>
        <v/>
      </c>
      <c r="N75" s="562" t="str">
        <f t="shared" si="34"/>
        <v/>
      </c>
      <c r="O75" s="598" t="str">
        <f t="shared" si="14"/>
        <v/>
      </c>
      <c r="P75" s="562" t="str">
        <f t="shared" si="35"/>
        <v/>
      </c>
      <c r="Q75" s="586" t="str">
        <f t="shared" si="17"/>
        <v/>
      </c>
      <c r="R75" s="586" t="str">
        <f t="shared" si="28"/>
        <v/>
      </c>
      <c r="S75" s="587"/>
      <c r="T75" s="595" t="str">
        <f t="shared" si="36"/>
        <v/>
      </c>
      <c r="U75" s="595"/>
      <c r="V75" s="595" t="str">
        <f t="shared" si="37"/>
        <v/>
      </c>
      <c r="W75" s="586" t="str">
        <f t="shared" si="15"/>
        <v/>
      </c>
      <c r="X75" s="586" t="str">
        <f t="shared" si="16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IF($K75="","",IF(SUM(IF(ISNUMBER(VALUE(RIGHT($AM75:$CU75,1))),VALUE(RIGHT($AM75:$CU75,1)),0))=$K75,"T","F"))</f>
        <v/>
      </c>
      <c r="AK75" s="583" t="str">
        <f t="array" ref="AK75">IF($K75="","",SUM(IF(LEFT($AM75:$CU75,1)="s",1,0))-SUM(IF(RIGHT(LEFT($AM75:$CU75,2))="-",1,0)))</f>
        <v/>
      </c>
      <c r="AL75" s="562" t="str">
        <f t="array" ref="AL75">IF($K75="","",SUM(IF(LEFT($AM75:$CU75,1)="X",1,0)))</f>
        <v/>
      </c>
      <c r="AM75" s="668"/>
      <c r="AN75" s="668"/>
      <c r="AO75" s="668"/>
      <c r="AP75" s="668"/>
      <c r="AQ75" s="668"/>
      <c r="AR75" s="668"/>
      <c r="AS75" s="668"/>
      <c r="AT75" s="654"/>
      <c r="AU75" s="668"/>
      <c r="AV75" s="654"/>
      <c r="AW75" s="654"/>
      <c r="AX75" s="668"/>
      <c r="AY75" s="654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54"/>
      <c r="BN75" s="668"/>
      <c r="BO75" s="668"/>
      <c r="BP75" s="668"/>
      <c r="BQ75" s="668"/>
      <c r="BR75" s="654"/>
      <c r="BS75" s="668"/>
      <c r="BT75" s="668"/>
      <c r="BU75" s="668"/>
      <c r="BV75" s="654"/>
      <c r="BW75" s="668"/>
      <c r="BX75" s="672"/>
      <c r="BY75" s="668"/>
      <c r="BZ75" s="668"/>
      <c r="CA75" s="668"/>
      <c r="CB75" s="668"/>
      <c r="CC75" s="668"/>
      <c r="CD75" s="668"/>
      <c r="CE75" s="673"/>
      <c r="CF75" s="673"/>
      <c r="CG75" s="673"/>
      <c r="CH75" s="673"/>
      <c r="CI75" s="673"/>
    </row>
    <row r="76" spans="1:87" s="661" customFormat="1" ht="15" customHeight="1">
      <c r="A76" s="625"/>
      <c r="B76" s="603"/>
      <c r="C76" s="603"/>
      <c r="D76" s="603"/>
      <c r="E76" s="603"/>
      <c r="F76" s="603"/>
      <c r="G76" s="591"/>
      <c r="H76" s="624"/>
      <c r="I76" s="603"/>
      <c r="J76" s="603"/>
      <c r="K76" s="603"/>
      <c r="L76" s="603"/>
      <c r="M76" s="562" t="str">
        <f t="shared" si="33"/>
        <v/>
      </c>
      <c r="N76" s="562" t="str">
        <f t="shared" si="34"/>
        <v/>
      </c>
      <c r="O76" s="598" t="str">
        <f t="shared" si="14"/>
        <v/>
      </c>
      <c r="P76" s="562" t="str">
        <f t="shared" si="35"/>
        <v/>
      </c>
      <c r="Q76" s="586" t="str">
        <f t="shared" si="17"/>
        <v/>
      </c>
      <c r="R76" s="586" t="str">
        <f t="shared" si="28"/>
        <v/>
      </c>
      <c r="S76" s="587"/>
      <c r="T76" s="595" t="str">
        <f t="shared" si="36"/>
        <v/>
      </c>
      <c r="U76" s="595"/>
      <c r="V76" s="595" t="str">
        <f t="shared" si="37"/>
        <v/>
      </c>
      <c r="W76" s="586" t="str">
        <f t="shared" si="15"/>
        <v/>
      </c>
      <c r="X76" s="586" t="str">
        <f t="shared" si="16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IF($K76="","",IF(SUM(IF(ISNUMBER(VALUE(RIGHT($AM76:$CU76,1))),VALUE(RIGHT($AM76:$CU76,1)),0))=$K76,"T","F"))</f>
        <v/>
      </c>
      <c r="AK76" s="583" t="str">
        <f t="array" ref="AK76">IF($K76="","",SUM(IF(LEFT($AM76:$CU76,1)="s",1,0))-SUM(IF(RIGHT(LEFT($AM76:$CU76,2))="-",1,0)))</f>
        <v/>
      </c>
      <c r="AL76" s="562" t="str">
        <f t="array" ref="AL76">IF($K76="","",SUM(IF(LEFT($AM76:$CU76,1)="X",1,0)))</f>
        <v/>
      </c>
      <c r="AM76" s="668"/>
      <c r="AN76" s="668"/>
      <c r="AO76" s="668"/>
      <c r="AP76" s="668"/>
      <c r="AQ76" s="668"/>
      <c r="AR76" s="668"/>
      <c r="AS76" s="668"/>
      <c r="AT76" s="654"/>
      <c r="AU76" s="668"/>
      <c r="AV76" s="654"/>
      <c r="AW76" s="654"/>
      <c r="AX76" s="668"/>
      <c r="AY76" s="654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54"/>
      <c r="BN76" s="668"/>
      <c r="BO76" s="668"/>
      <c r="BP76" s="668"/>
      <c r="BQ76" s="668"/>
      <c r="BR76" s="654"/>
      <c r="BS76" s="668"/>
      <c r="BT76" s="668"/>
      <c r="BU76" s="668"/>
      <c r="BV76" s="654"/>
      <c r="BW76" s="668"/>
      <c r="BX76" s="672"/>
      <c r="BY76" s="668"/>
      <c r="BZ76" s="668"/>
      <c r="CA76" s="668"/>
      <c r="CB76" s="668"/>
      <c r="CC76" s="668"/>
      <c r="CD76" s="668"/>
      <c r="CE76" s="673"/>
      <c r="CF76" s="673"/>
      <c r="CG76" s="673"/>
      <c r="CH76" s="673"/>
      <c r="CI76" s="673"/>
    </row>
    <row r="77" spans="1:87" s="661" customFormat="1" ht="15" customHeight="1">
      <c r="A77" s="625"/>
      <c r="B77" s="603"/>
      <c r="C77" s="603"/>
      <c r="D77" s="603"/>
      <c r="E77" s="603"/>
      <c r="F77" s="603"/>
      <c r="G77" s="591"/>
      <c r="H77" s="624"/>
      <c r="I77" s="603"/>
      <c r="J77" s="603"/>
      <c r="K77" s="603"/>
      <c r="L77" s="603"/>
      <c r="M77" s="562" t="str">
        <f t="shared" si="33"/>
        <v/>
      </c>
      <c r="N77" s="562" t="str">
        <f t="shared" si="34"/>
        <v/>
      </c>
      <c r="O77" s="598" t="str">
        <f t="shared" si="14"/>
        <v/>
      </c>
      <c r="P77" s="562" t="str">
        <f t="shared" si="35"/>
        <v/>
      </c>
      <c r="Q77" s="586" t="str">
        <f t="shared" si="17"/>
        <v/>
      </c>
      <c r="R77" s="586" t="str">
        <f t="shared" si="28"/>
        <v/>
      </c>
      <c r="S77" s="587"/>
      <c r="T77" s="595" t="str">
        <f t="shared" si="36"/>
        <v/>
      </c>
      <c r="U77" s="595"/>
      <c r="V77" s="595" t="str">
        <f t="shared" si="37"/>
        <v/>
      </c>
      <c r="W77" s="586" t="str">
        <f t="shared" si="15"/>
        <v/>
      </c>
      <c r="X77" s="586" t="str">
        <f t="shared" si="16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IF($K77="","",IF(SUM(IF(ISNUMBER(VALUE(RIGHT($AM77:$CU77,1))),VALUE(RIGHT($AM77:$CU77,1)),0))=$K77,"T","F"))</f>
        <v/>
      </c>
      <c r="AK77" s="583" t="str">
        <f t="array" ref="AK77">IF($K77="","",SUM(IF(LEFT($AM77:$CU77,1)="s",1,0))-SUM(IF(RIGHT(LEFT($AM77:$CU77,2))="-",1,0)))</f>
        <v/>
      </c>
      <c r="AL77" s="562" t="str">
        <f t="array" ref="AL77">IF($K77="","",SUM(IF(LEFT($AM77:$CU77,1)="X",1,0)))</f>
        <v/>
      </c>
      <c r="AM77" s="668"/>
      <c r="AN77" s="668"/>
      <c r="AO77" s="668"/>
      <c r="AP77" s="668"/>
      <c r="AQ77" s="668"/>
      <c r="AR77" s="668"/>
      <c r="AS77" s="668"/>
      <c r="AT77" s="654"/>
      <c r="AU77" s="668"/>
      <c r="AV77" s="654"/>
      <c r="AW77" s="654"/>
      <c r="AX77" s="668"/>
      <c r="AY77" s="654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54"/>
      <c r="BN77" s="668"/>
      <c r="BO77" s="668"/>
      <c r="BP77" s="668"/>
      <c r="BQ77" s="668"/>
      <c r="BR77" s="654"/>
      <c r="BS77" s="668"/>
      <c r="BT77" s="668"/>
      <c r="BU77" s="668"/>
      <c r="BV77" s="654"/>
      <c r="BW77" s="668"/>
      <c r="BX77" s="672"/>
      <c r="BY77" s="668"/>
      <c r="BZ77" s="668"/>
      <c r="CA77" s="668"/>
      <c r="CB77" s="668"/>
      <c r="CC77" s="668"/>
      <c r="CD77" s="668"/>
      <c r="CE77" s="673"/>
      <c r="CF77" s="673"/>
      <c r="CG77" s="673"/>
      <c r="CH77" s="673"/>
      <c r="CI77" s="673"/>
    </row>
    <row r="78" spans="1:87" s="661" customFormat="1" ht="15" customHeight="1">
      <c r="A78" s="625"/>
      <c r="B78" s="603"/>
      <c r="C78" s="603"/>
      <c r="D78" s="603"/>
      <c r="E78" s="603"/>
      <c r="F78" s="603"/>
      <c r="G78" s="603"/>
      <c r="H78" s="624"/>
      <c r="I78" s="603"/>
      <c r="J78" s="603"/>
      <c r="K78" s="603"/>
      <c r="L78" s="603"/>
      <c r="M78" s="562" t="str">
        <f t="shared" si="33"/>
        <v/>
      </c>
      <c r="N78" s="562" t="str">
        <f t="shared" si="34"/>
        <v/>
      </c>
      <c r="O78" s="598" t="str">
        <f t="shared" si="14"/>
        <v/>
      </c>
      <c r="P78" s="562" t="str">
        <f t="shared" si="35"/>
        <v/>
      </c>
      <c r="Q78" s="586" t="str">
        <f t="shared" si="17"/>
        <v/>
      </c>
      <c r="R78" s="586" t="str">
        <f t="shared" si="28"/>
        <v/>
      </c>
      <c r="S78" s="587"/>
      <c r="T78" s="595" t="str">
        <f t="shared" si="36"/>
        <v/>
      </c>
      <c r="U78" s="595"/>
      <c r="V78" s="595" t="str">
        <f t="shared" si="37"/>
        <v/>
      </c>
      <c r="W78" s="586" t="str">
        <f t="shared" si="15"/>
        <v/>
      </c>
      <c r="X78" s="586" t="str">
        <f t="shared" si="16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IF($K78="","",IF(SUM(IF(ISNUMBER(VALUE(RIGHT($AM78:$CU78,1))),VALUE(RIGHT($AM78:$CU78,1)),0))=$K78,"T","F"))</f>
        <v/>
      </c>
      <c r="AK78" s="583" t="str">
        <f t="array" ref="AK78">IF($K78="","",SUM(IF(LEFT($AM78:$CU78,1)="s",1,0))-SUM(IF(RIGHT(LEFT($AM78:$CU78,2))="-",1,0)))</f>
        <v/>
      </c>
      <c r="AL78" s="562" t="str">
        <f t="array" ref="AL78">IF($K78="","",SUM(IF(LEFT($AM78:$CU78,1)="X",1,0)))</f>
        <v/>
      </c>
      <c r="AM78" s="668"/>
      <c r="AN78" s="668"/>
      <c r="AO78" s="668"/>
      <c r="AP78" s="668"/>
      <c r="AQ78" s="668"/>
      <c r="AR78" s="668"/>
      <c r="AS78" s="668"/>
      <c r="AT78" s="654"/>
      <c r="AU78" s="668"/>
      <c r="AV78" s="654"/>
      <c r="AW78" s="654"/>
      <c r="AX78" s="668"/>
      <c r="AY78" s="654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54"/>
      <c r="BN78" s="668"/>
      <c r="BO78" s="668"/>
      <c r="BP78" s="668"/>
      <c r="BQ78" s="668"/>
      <c r="BR78" s="654"/>
      <c r="BS78" s="668"/>
      <c r="BT78" s="668"/>
      <c r="BU78" s="668"/>
      <c r="BV78" s="654"/>
      <c r="BW78" s="668"/>
      <c r="BX78" s="672"/>
      <c r="BY78" s="668"/>
      <c r="BZ78" s="668"/>
      <c r="CA78" s="668"/>
      <c r="CB78" s="668"/>
      <c r="CC78" s="668"/>
      <c r="CD78" s="668"/>
      <c r="CE78" s="673"/>
      <c r="CF78" s="673"/>
      <c r="CG78" s="673"/>
      <c r="CH78" s="673"/>
      <c r="CI78" s="673"/>
    </row>
    <row r="79" spans="1:87" s="661" customFormat="1" ht="15">
      <c r="A79" s="674"/>
      <c r="B79" s="675"/>
      <c r="C79" s="675"/>
      <c r="D79" s="675"/>
      <c r="E79" s="628" t="str">
        <f>IF(J79=Table!$C$1,VLOOKUP(H79,Table!$B$38:$AO$61,Table!$AO$35-1,FALSE),"")</f>
        <v/>
      </c>
      <c r="F79" s="622"/>
      <c r="G79" s="629"/>
      <c r="H79" s="624"/>
      <c r="I79" s="603"/>
      <c r="J79" s="603"/>
      <c r="K79" s="603"/>
      <c r="L79" s="603"/>
      <c r="M79" s="562"/>
      <c r="N79" s="562"/>
      <c r="O79" s="598"/>
      <c r="P79" s="562"/>
      <c r="Q79" s="586" t="str">
        <f t="shared" si="17"/>
        <v/>
      </c>
      <c r="R79" s="587" t="str">
        <f>IF(Q79="","",IF((K35-L35+Q79)&gt;=0.5,1,IF((K35-L35+Q79)=0.25,0.5,IF((K35-L35+Q79)&lt;=-0.5,-1,IF((K35-L35+Q79)=-0.25,-0.5,0)))))</f>
        <v/>
      </c>
      <c r="S79" s="587"/>
      <c r="T79" s="588"/>
      <c r="U79" s="588"/>
      <c r="V79" s="588"/>
      <c r="W79" s="587" t="str">
        <f t="shared" si="15"/>
        <v/>
      </c>
      <c r="X79" s="619" t="str">
        <f t="shared" si="16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IF($K79="","",IF(SUM(IF(ISNUMBER(VALUE(RIGHT($AM79:$CU79,1))),VALUE(RIGHT($AM79:$CU79,1)),0))=$K79,"T","F"))</f>
        <v/>
      </c>
      <c r="AK79" s="583" t="str">
        <f t="array" ref="AK79">IF($K79="","",SUM(IF(LEFT($AM79:$CU79,1)="s",1,0))-SUM(IF(RIGHT(LEFT($AM79:$CU79,2))="-",1,0)))</f>
        <v/>
      </c>
      <c r="AL79" s="562" t="str">
        <f t="array" ref="AL79">IF($K79="","",SUM(IF(LEFT($AM79:$CU79,1)="X",1,0)))</f>
        <v/>
      </c>
      <c r="AM79" s="668"/>
      <c r="AN79" s="668"/>
      <c r="AO79" s="668"/>
      <c r="AP79" s="668"/>
      <c r="AQ79" s="668"/>
      <c r="AR79" s="668"/>
      <c r="AS79" s="668"/>
      <c r="AT79" s="654"/>
      <c r="AU79" s="668"/>
      <c r="AV79" s="654"/>
      <c r="AW79" s="654"/>
      <c r="AX79" s="668"/>
      <c r="AY79" s="654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54"/>
      <c r="BN79" s="668"/>
      <c r="BO79" s="668"/>
      <c r="BP79" s="668"/>
      <c r="BQ79" s="668"/>
      <c r="BR79" s="654"/>
      <c r="BS79" s="668"/>
      <c r="BT79" s="668"/>
      <c r="BU79" s="668"/>
      <c r="BV79" s="654"/>
      <c r="BW79" s="668"/>
      <c r="BX79" s="672"/>
      <c r="BY79" s="668"/>
      <c r="BZ79" s="668"/>
      <c r="CA79" s="668"/>
      <c r="CB79" s="668"/>
      <c r="CC79" s="668"/>
      <c r="CD79" s="668"/>
      <c r="CE79" s="673"/>
      <c r="CF79" s="673"/>
      <c r="CG79" s="673"/>
      <c r="CH79" s="673"/>
      <c r="CI79" s="673"/>
    </row>
    <row r="80" spans="1:87" s="661" customFormat="1" ht="14.25">
      <c r="A80" s="676"/>
      <c r="E80" s="584" t="str">
        <f>IF(J80=Table!$C$1,VLOOKUP(H80,Table!$B$38:$AO$61,Table!$AO$35-1,FALSE),"")</f>
        <v/>
      </c>
      <c r="F80" s="555"/>
      <c r="G80" s="574"/>
      <c r="H80" s="590"/>
      <c r="I80" s="576"/>
      <c r="J80" s="576"/>
      <c r="K80" s="576"/>
      <c r="L80" s="576"/>
      <c r="M80" s="562"/>
      <c r="N80" s="562"/>
      <c r="O80" s="598"/>
      <c r="P80" s="562"/>
      <c r="Q80" s="586"/>
      <c r="R80" s="587"/>
      <c r="S80" s="587"/>
      <c r="T80" s="588"/>
      <c r="U80" s="588"/>
      <c r="V80" s="588"/>
      <c r="W80" s="619"/>
      <c r="X80" s="619"/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/>
      <c r="AK80" s="583"/>
      <c r="AL80" s="562"/>
      <c r="AM80" s="668"/>
      <c r="AN80" s="668"/>
      <c r="AO80" s="668"/>
      <c r="AP80" s="668"/>
      <c r="AQ80" s="668"/>
      <c r="AR80" s="668"/>
      <c r="AS80" s="668"/>
      <c r="AT80" s="655"/>
      <c r="AU80" s="668"/>
      <c r="AV80" s="655"/>
      <c r="AW80" s="655"/>
      <c r="AX80" s="668"/>
      <c r="AY80" s="655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55"/>
      <c r="BN80" s="668"/>
      <c r="BO80" s="668"/>
      <c r="BP80" s="668"/>
      <c r="BQ80" s="668"/>
      <c r="BR80" s="655"/>
      <c r="BS80" s="668"/>
      <c r="BT80" s="668"/>
      <c r="BU80" s="668"/>
      <c r="BV80" s="655"/>
      <c r="BW80" s="668"/>
      <c r="BX80" s="673"/>
      <c r="BY80" s="668"/>
      <c r="BZ80" s="668"/>
      <c r="CA80" s="668"/>
      <c r="CB80" s="668"/>
      <c r="CC80" s="668"/>
      <c r="CD80" s="668"/>
      <c r="CE80" s="673"/>
      <c r="CF80" s="673"/>
      <c r="CG80" s="673"/>
      <c r="CH80" s="673"/>
      <c r="CI80" s="673"/>
    </row>
    <row r="81" spans="1:87" s="661" customFormat="1" ht="14.25">
      <c r="A81" s="676"/>
      <c r="E81" s="584" t="str">
        <f>IF(J81=Table!$C$1,VLOOKUP(H81,Table!$B$38:$AO$61,Table!$AO$35-1,FALSE),"")</f>
        <v/>
      </c>
      <c r="F81" s="555"/>
      <c r="G81" s="574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587"/>
      <c r="S81" s="586"/>
      <c r="T81" s="588"/>
      <c r="U81" s="588"/>
      <c r="V81" s="588"/>
      <c r="W81" s="574"/>
      <c r="X81" s="574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55"/>
      <c r="AU81" s="668"/>
      <c r="AV81" s="655"/>
      <c r="AW81" s="655"/>
      <c r="AX81" s="668"/>
      <c r="AY81" s="655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55"/>
      <c r="BN81" s="668"/>
      <c r="BO81" s="668"/>
      <c r="BP81" s="668"/>
      <c r="BQ81" s="668"/>
      <c r="BR81" s="655"/>
      <c r="BS81" s="668"/>
      <c r="BT81" s="668"/>
      <c r="BU81" s="668"/>
      <c r="BV81" s="655"/>
      <c r="BW81" s="668"/>
      <c r="BX81" s="673"/>
      <c r="BY81" s="668"/>
      <c r="BZ81" s="668"/>
      <c r="CA81" s="668"/>
      <c r="CB81" s="668"/>
      <c r="CC81" s="668"/>
      <c r="CD81" s="668"/>
      <c r="CE81" s="673"/>
      <c r="CF81" s="673"/>
      <c r="CG81" s="673"/>
      <c r="CH81" s="673"/>
      <c r="CI81" s="673"/>
    </row>
    <row r="82" spans="1:87" s="661" customFormat="1" ht="14.25">
      <c r="A82" s="676"/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587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55"/>
      <c r="AU82" s="668"/>
      <c r="AV82" s="655"/>
      <c r="AW82" s="655"/>
      <c r="AX82" s="668"/>
      <c r="AY82" s="655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55"/>
      <c r="BN82" s="668"/>
      <c r="BO82" s="668"/>
      <c r="BP82" s="668"/>
      <c r="BQ82" s="668"/>
      <c r="BR82" s="655"/>
      <c r="BS82" s="668"/>
      <c r="BT82" s="668"/>
      <c r="BU82" s="668"/>
      <c r="BV82" s="655"/>
      <c r="BW82" s="668"/>
      <c r="BX82" s="673"/>
      <c r="BY82" s="668"/>
      <c r="BZ82" s="668"/>
      <c r="CA82" s="668"/>
      <c r="CB82" s="668"/>
      <c r="CC82" s="668"/>
      <c r="CD82" s="668"/>
      <c r="CE82" s="673"/>
      <c r="CF82" s="673"/>
      <c r="CG82" s="673"/>
      <c r="CH82" s="673"/>
      <c r="CI82" s="673"/>
    </row>
    <row r="83" spans="1:87" s="661" customFormat="1" ht="14.25">
      <c r="A83" s="676"/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587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55"/>
      <c r="AU83" s="668"/>
      <c r="AV83" s="655"/>
      <c r="AW83" s="655"/>
      <c r="AX83" s="668"/>
      <c r="AY83" s="655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55"/>
      <c r="BN83" s="668"/>
      <c r="BO83" s="668"/>
      <c r="BP83" s="668"/>
      <c r="BQ83" s="668"/>
      <c r="BR83" s="655"/>
      <c r="BS83" s="668"/>
      <c r="BT83" s="668"/>
      <c r="BU83" s="668"/>
      <c r="BV83" s="655"/>
      <c r="BW83" s="668"/>
      <c r="BX83" s="673"/>
      <c r="BY83" s="668"/>
      <c r="BZ83" s="668"/>
      <c r="CA83" s="668"/>
      <c r="CB83" s="668"/>
      <c r="CC83" s="668"/>
      <c r="CD83" s="668"/>
      <c r="CE83" s="673"/>
      <c r="CF83" s="673"/>
      <c r="CG83" s="673"/>
      <c r="CH83" s="673"/>
      <c r="CI83" s="673"/>
    </row>
    <row r="84" spans="1:87" s="661" customFormat="1" ht="14.25"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587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55"/>
      <c r="AU84" s="668"/>
      <c r="AV84" s="655"/>
      <c r="AW84" s="655"/>
      <c r="AX84" s="668"/>
      <c r="AY84" s="655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55"/>
      <c r="BN84" s="668"/>
      <c r="BO84" s="668"/>
      <c r="BP84" s="668"/>
      <c r="BQ84" s="668"/>
      <c r="BR84" s="655"/>
      <c r="BS84" s="668"/>
      <c r="BT84" s="668"/>
      <c r="BU84" s="668"/>
      <c r="BV84" s="655"/>
      <c r="BW84" s="668"/>
      <c r="BX84" s="673"/>
      <c r="BY84" s="668"/>
      <c r="BZ84" s="668"/>
      <c r="CA84" s="668"/>
      <c r="CB84" s="668"/>
      <c r="CC84" s="668"/>
      <c r="CD84" s="668"/>
      <c r="CE84" s="673"/>
      <c r="CF84" s="673"/>
      <c r="CG84" s="673"/>
      <c r="CH84" s="673"/>
      <c r="CI84" s="673"/>
    </row>
    <row r="85" spans="1:87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587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55"/>
      <c r="AU85" s="668"/>
      <c r="AV85" s="655"/>
      <c r="AW85" s="655"/>
      <c r="AX85" s="668"/>
      <c r="AY85" s="655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55"/>
      <c r="BN85" s="668"/>
      <c r="BO85" s="668"/>
      <c r="BP85" s="668"/>
      <c r="BQ85" s="668"/>
      <c r="BR85" s="655"/>
      <c r="BS85" s="668"/>
      <c r="BT85" s="668"/>
      <c r="BU85" s="668"/>
      <c r="BV85" s="655"/>
      <c r="BW85" s="668"/>
      <c r="BX85" s="673"/>
      <c r="BY85" s="668"/>
      <c r="BZ85" s="668"/>
      <c r="CA85" s="668"/>
      <c r="CB85" s="668"/>
      <c r="CC85" s="668"/>
      <c r="CD85" s="668"/>
      <c r="CE85" s="673"/>
      <c r="CF85" s="673"/>
      <c r="CG85" s="673"/>
      <c r="CH85" s="673"/>
      <c r="CI85" s="673"/>
    </row>
    <row r="86" spans="1:87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587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55"/>
      <c r="AU86" s="668"/>
      <c r="AV86" s="655"/>
      <c r="AW86" s="655"/>
      <c r="AX86" s="668"/>
      <c r="AY86" s="655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55"/>
      <c r="BN86" s="668"/>
      <c r="BO86" s="668"/>
      <c r="BP86" s="668"/>
      <c r="BQ86" s="668"/>
      <c r="BR86" s="655"/>
      <c r="BS86" s="668"/>
      <c r="BT86" s="668"/>
      <c r="BU86" s="668"/>
      <c r="BV86" s="655"/>
      <c r="BW86" s="668"/>
      <c r="BX86" s="673"/>
      <c r="BY86" s="668"/>
      <c r="BZ86" s="668"/>
      <c r="CA86" s="668"/>
      <c r="CB86" s="668"/>
      <c r="CC86" s="668"/>
      <c r="CD86" s="668"/>
      <c r="CE86" s="673"/>
      <c r="CF86" s="673"/>
      <c r="CG86" s="673"/>
      <c r="CH86" s="673"/>
      <c r="CI86" s="673"/>
    </row>
    <row r="87" spans="1:87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587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55"/>
      <c r="AU87" s="668"/>
      <c r="AV87" s="655"/>
      <c r="AW87" s="655"/>
      <c r="AX87" s="668"/>
      <c r="AY87" s="655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55"/>
      <c r="BN87" s="668"/>
      <c r="BO87" s="668"/>
      <c r="BP87" s="668"/>
      <c r="BQ87" s="668"/>
      <c r="BR87" s="655"/>
      <c r="BS87" s="668"/>
      <c r="BT87" s="668"/>
      <c r="BU87" s="668"/>
      <c r="BV87" s="655"/>
      <c r="BW87" s="668"/>
      <c r="BX87" s="673"/>
      <c r="BY87" s="668"/>
      <c r="BZ87" s="668"/>
      <c r="CA87" s="668"/>
      <c r="CB87" s="668"/>
      <c r="CC87" s="668"/>
      <c r="CD87" s="668"/>
      <c r="CE87" s="673"/>
      <c r="CF87" s="673"/>
      <c r="CG87" s="673"/>
      <c r="CH87" s="673"/>
      <c r="CI87" s="673"/>
    </row>
    <row r="88" spans="1:87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587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55"/>
      <c r="AU88" s="668"/>
      <c r="AV88" s="655"/>
      <c r="AW88" s="655"/>
      <c r="AX88" s="668"/>
      <c r="AY88" s="655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55"/>
      <c r="BN88" s="668"/>
      <c r="BO88" s="668"/>
      <c r="BP88" s="668"/>
      <c r="BQ88" s="668"/>
      <c r="BR88" s="655"/>
      <c r="BS88" s="668"/>
      <c r="BT88" s="668"/>
      <c r="BU88" s="668"/>
      <c r="BV88" s="655"/>
      <c r="BW88" s="668"/>
      <c r="BX88" s="673"/>
      <c r="BY88" s="668"/>
      <c r="BZ88" s="668"/>
      <c r="CA88" s="668"/>
      <c r="CB88" s="668"/>
      <c r="CC88" s="668"/>
      <c r="CD88" s="668"/>
      <c r="CE88" s="673"/>
      <c r="CF88" s="673"/>
      <c r="CG88" s="673"/>
      <c r="CH88" s="673"/>
      <c r="CI88" s="673"/>
    </row>
    <row r="89" spans="1:87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587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55"/>
      <c r="AU89" s="668"/>
      <c r="AV89" s="655"/>
      <c r="AW89" s="668"/>
      <c r="AX89" s="668"/>
      <c r="AY89" s="655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55"/>
      <c r="BS89" s="668"/>
      <c r="BT89" s="668"/>
      <c r="BU89" s="668"/>
      <c r="BV89" s="655"/>
      <c r="BW89" s="668"/>
      <c r="BX89" s="673"/>
      <c r="BY89" s="668"/>
      <c r="BZ89" s="668"/>
      <c r="CA89" s="668"/>
      <c r="CB89" s="668"/>
      <c r="CC89" s="668"/>
      <c r="CD89" s="668"/>
      <c r="CE89" s="673"/>
      <c r="CF89" s="673"/>
      <c r="CG89" s="673"/>
      <c r="CH89" s="673"/>
      <c r="CI89" s="673"/>
    </row>
    <row r="90" spans="1:87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587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55"/>
      <c r="AU90" s="668"/>
      <c r="AV90" s="655"/>
      <c r="AW90" s="668"/>
      <c r="AX90" s="668"/>
      <c r="AY90" s="655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55"/>
      <c r="BS90" s="668"/>
      <c r="BT90" s="668"/>
      <c r="BU90" s="668"/>
      <c r="BV90" s="655"/>
      <c r="BW90" s="668"/>
      <c r="BX90" s="673"/>
      <c r="BY90" s="668"/>
      <c r="BZ90" s="668"/>
      <c r="CA90" s="668"/>
      <c r="CB90" s="668"/>
      <c r="CC90" s="668"/>
      <c r="CD90" s="668"/>
      <c r="CE90" s="673"/>
      <c r="CF90" s="673"/>
      <c r="CG90" s="673"/>
      <c r="CH90" s="673"/>
      <c r="CI90" s="673"/>
    </row>
    <row r="91" spans="1:87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587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55"/>
      <c r="AU91" s="668"/>
      <c r="AV91" s="655"/>
      <c r="AW91" s="668"/>
      <c r="AX91" s="668"/>
      <c r="AY91" s="655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55"/>
      <c r="BS91" s="668"/>
      <c r="BT91" s="668"/>
      <c r="BU91" s="668"/>
      <c r="BV91" s="655"/>
      <c r="BW91" s="668"/>
      <c r="BX91" s="673"/>
      <c r="BY91" s="668"/>
      <c r="BZ91" s="668"/>
      <c r="CA91" s="668"/>
      <c r="CB91" s="668"/>
      <c r="CC91" s="668"/>
      <c r="CD91" s="668"/>
      <c r="CE91" s="673"/>
      <c r="CF91" s="673"/>
      <c r="CG91" s="673"/>
      <c r="CH91" s="673"/>
      <c r="CI91" s="673"/>
    </row>
    <row r="92" spans="1:87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587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55"/>
      <c r="AU92" s="668"/>
      <c r="AV92" s="655"/>
      <c r="AW92" s="668"/>
      <c r="AX92" s="668"/>
      <c r="AY92" s="655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55"/>
      <c r="BS92" s="668"/>
      <c r="BT92" s="668"/>
      <c r="BU92" s="668"/>
      <c r="BV92" s="655"/>
      <c r="BW92" s="668"/>
      <c r="BX92" s="673"/>
      <c r="BY92" s="668"/>
      <c r="BZ92" s="668"/>
      <c r="CA92" s="668"/>
      <c r="CB92" s="668"/>
      <c r="CC92" s="668"/>
      <c r="CD92" s="668"/>
      <c r="CE92" s="673"/>
      <c r="CF92" s="673"/>
      <c r="CG92" s="673"/>
      <c r="CH92" s="673"/>
      <c r="CI92" s="673"/>
    </row>
    <row r="93" spans="1:87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587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55"/>
      <c r="AU93" s="668"/>
      <c r="AV93" s="655"/>
      <c r="AW93" s="668"/>
      <c r="AX93" s="668"/>
      <c r="AY93" s="655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55"/>
      <c r="BS93" s="668"/>
      <c r="BT93" s="668"/>
      <c r="BU93" s="668"/>
      <c r="BV93" s="655"/>
      <c r="BW93" s="668"/>
      <c r="BX93" s="673"/>
      <c r="BY93" s="668"/>
      <c r="BZ93" s="668"/>
      <c r="CA93" s="668"/>
      <c r="CB93" s="668"/>
      <c r="CC93" s="668"/>
      <c r="CD93" s="668"/>
      <c r="CE93" s="673"/>
      <c r="CF93" s="673"/>
      <c r="CG93" s="673"/>
      <c r="CH93" s="673"/>
      <c r="CI93" s="673"/>
    </row>
    <row r="94" spans="1:87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587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55"/>
      <c r="AU94" s="668"/>
      <c r="AV94" s="655"/>
      <c r="AW94" s="668"/>
      <c r="AX94" s="668"/>
      <c r="AY94" s="655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55"/>
      <c r="BS94" s="668"/>
      <c r="BT94" s="668"/>
      <c r="BU94" s="668"/>
      <c r="BV94" s="655"/>
      <c r="BW94" s="668"/>
      <c r="BX94" s="673"/>
      <c r="BY94" s="668"/>
      <c r="BZ94" s="668"/>
      <c r="CA94" s="668"/>
      <c r="CB94" s="668"/>
      <c r="CC94" s="668"/>
      <c r="CD94" s="668"/>
      <c r="CE94" s="673"/>
      <c r="CF94" s="673"/>
      <c r="CG94" s="673"/>
      <c r="CH94" s="673"/>
      <c r="CI94" s="673"/>
    </row>
    <row r="95" spans="1:87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587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55"/>
      <c r="AU95" s="668"/>
      <c r="AV95" s="655"/>
      <c r="AW95" s="668"/>
      <c r="AX95" s="668"/>
      <c r="AY95" s="655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55"/>
      <c r="BS95" s="668"/>
      <c r="BT95" s="668"/>
      <c r="BU95" s="668"/>
      <c r="BV95" s="655"/>
      <c r="BW95" s="668"/>
      <c r="BX95" s="673"/>
      <c r="BY95" s="668"/>
      <c r="BZ95" s="668"/>
      <c r="CA95" s="668"/>
      <c r="CB95" s="668"/>
      <c r="CC95" s="668"/>
      <c r="CD95" s="668"/>
      <c r="CE95" s="673"/>
      <c r="CF95" s="673"/>
      <c r="CG95" s="673"/>
      <c r="CH95" s="673"/>
      <c r="CI95" s="673"/>
    </row>
    <row r="96" spans="1:87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587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55"/>
      <c r="AU96" s="668"/>
      <c r="AV96" s="655"/>
      <c r="AW96" s="668"/>
      <c r="AX96" s="668"/>
      <c r="AY96" s="655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55"/>
      <c r="BS96" s="668"/>
      <c r="BT96" s="668"/>
      <c r="BU96" s="668"/>
      <c r="BV96" s="655"/>
      <c r="BW96" s="668"/>
      <c r="BX96" s="673"/>
      <c r="BY96" s="668"/>
      <c r="BZ96" s="668"/>
      <c r="CA96" s="668"/>
      <c r="CB96" s="668"/>
      <c r="CC96" s="668"/>
      <c r="CD96" s="668"/>
      <c r="CE96" s="673"/>
      <c r="CF96" s="673"/>
      <c r="CG96" s="673"/>
      <c r="CH96" s="673"/>
      <c r="CI96" s="673"/>
    </row>
    <row r="97" spans="5:87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587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55"/>
      <c r="AU97" s="668"/>
      <c r="AV97" s="655"/>
      <c r="AW97" s="668"/>
      <c r="AX97" s="668"/>
      <c r="AY97" s="655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55"/>
      <c r="BS97" s="668"/>
      <c r="BT97" s="668"/>
      <c r="BU97" s="668"/>
      <c r="BV97" s="655"/>
      <c r="BW97" s="668"/>
      <c r="BX97" s="673"/>
      <c r="BY97" s="668"/>
      <c r="BZ97" s="668"/>
      <c r="CA97" s="668"/>
      <c r="CB97" s="668"/>
      <c r="CC97" s="668"/>
      <c r="CD97" s="668"/>
      <c r="CE97" s="673"/>
      <c r="CF97" s="673"/>
      <c r="CG97" s="673"/>
      <c r="CH97" s="673"/>
      <c r="CI97" s="673"/>
    </row>
    <row r="98" spans="5:87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587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55"/>
      <c r="AU98" s="668"/>
      <c r="AV98" s="655"/>
      <c r="AW98" s="668"/>
      <c r="AX98" s="668"/>
      <c r="AY98" s="655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55"/>
      <c r="BS98" s="668"/>
      <c r="BT98" s="668"/>
      <c r="BU98" s="668"/>
      <c r="BV98" s="655"/>
      <c r="BW98" s="668"/>
      <c r="BX98" s="673"/>
      <c r="BY98" s="668"/>
      <c r="BZ98" s="668"/>
      <c r="CA98" s="668"/>
      <c r="CB98" s="668"/>
      <c r="CC98" s="668"/>
      <c r="CD98" s="668"/>
      <c r="CE98" s="673"/>
      <c r="CF98" s="673"/>
      <c r="CG98" s="673"/>
      <c r="CH98" s="673"/>
      <c r="CI98" s="673"/>
    </row>
    <row r="99" spans="5:87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587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55"/>
      <c r="AU99" s="668"/>
      <c r="AV99" s="655"/>
      <c r="AW99" s="668"/>
      <c r="AX99" s="668"/>
      <c r="AY99" s="655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55"/>
      <c r="BS99" s="668"/>
      <c r="BT99" s="668"/>
      <c r="BU99" s="668"/>
      <c r="BV99" s="655"/>
      <c r="BW99" s="668"/>
      <c r="BX99" s="673"/>
      <c r="BY99" s="668"/>
      <c r="BZ99" s="668"/>
      <c r="CA99" s="668"/>
      <c r="CB99" s="668"/>
      <c r="CC99" s="668"/>
      <c r="CD99" s="668"/>
      <c r="CE99" s="673"/>
      <c r="CF99" s="673"/>
      <c r="CG99" s="673"/>
      <c r="CH99" s="673"/>
      <c r="CI99" s="673"/>
    </row>
    <row r="100" spans="5:87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587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55"/>
      <c r="AU100" s="668"/>
      <c r="AV100" s="655"/>
      <c r="AW100" s="668"/>
      <c r="AX100" s="668"/>
      <c r="AY100" s="655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55"/>
      <c r="BS100" s="668"/>
      <c r="BT100" s="668"/>
      <c r="BU100" s="668"/>
      <c r="BV100" s="655"/>
      <c r="BW100" s="668"/>
      <c r="BX100" s="673"/>
      <c r="BY100" s="668"/>
      <c r="BZ100" s="668"/>
      <c r="CA100" s="668"/>
      <c r="CB100" s="668"/>
      <c r="CC100" s="668"/>
      <c r="CD100" s="668"/>
      <c r="CE100" s="673"/>
      <c r="CF100" s="673"/>
      <c r="CG100" s="673"/>
      <c r="CH100" s="673"/>
      <c r="CI100" s="673"/>
    </row>
    <row r="101" spans="5:87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587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55"/>
      <c r="AU101" s="668"/>
      <c r="AV101" s="655"/>
      <c r="AW101" s="668"/>
      <c r="AX101" s="668"/>
      <c r="AY101" s="655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55"/>
      <c r="BS101" s="668"/>
      <c r="BT101" s="668"/>
      <c r="BU101" s="668"/>
      <c r="BV101" s="655"/>
      <c r="BW101" s="668"/>
      <c r="BX101" s="673"/>
      <c r="BY101" s="668"/>
      <c r="BZ101" s="668"/>
      <c r="CA101" s="668"/>
      <c r="CB101" s="668"/>
      <c r="CC101" s="668"/>
      <c r="CD101" s="668"/>
      <c r="CE101" s="673"/>
      <c r="CF101" s="673"/>
      <c r="CG101" s="673"/>
      <c r="CH101" s="673"/>
      <c r="CI101" s="673"/>
    </row>
    <row r="102" spans="5:87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587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55"/>
      <c r="AU102" s="668"/>
      <c r="AV102" s="655"/>
      <c r="AW102" s="668"/>
      <c r="AX102" s="668"/>
      <c r="AY102" s="655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55"/>
      <c r="BS102" s="668"/>
      <c r="BT102" s="668"/>
      <c r="BU102" s="668"/>
      <c r="BV102" s="655"/>
      <c r="BW102" s="668"/>
      <c r="BX102" s="673"/>
      <c r="BY102" s="668"/>
      <c r="BZ102" s="668"/>
      <c r="CA102" s="668"/>
      <c r="CB102" s="668"/>
      <c r="CC102" s="668"/>
      <c r="CD102" s="668"/>
      <c r="CE102" s="673"/>
      <c r="CF102" s="673"/>
      <c r="CG102" s="673"/>
      <c r="CH102" s="673"/>
      <c r="CI102" s="673"/>
    </row>
    <row r="103" spans="5:87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587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55"/>
      <c r="AU103" s="668"/>
      <c r="AV103" s="655"/>
      <c r="AW103" s="668"/>
      <c r="AX103" s="668"/>
      <c r="AY103" s="655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55"/>
      <c r="BS103" s="668"/>
      <c r="BT103" s="668"/>
      <c r="BU103" s="668"/>
      <c r="BV103" s="655"/>
      <c r="BW103" s="668"/>
      <c r="BX103" s="673"/>
      <c r="BY103" s="668"/>
      <c r="BZ103" s="668"/>
      <c r="CA103" s="668"/>
      <c r="CB103" s="668"/>
      <c r="CC103" s="668"/>
      <c r="CD103" s="668"/>
      <c r="CE103" s="673"/>
      <c r="CF103" s="673"/>
      <c r="CG103" s="673"/>
      <c r="CH103" s="673"/>
      <c r="CI103" s="673"/>
    </row>
    <row r="104" spans="5:87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587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55"/>
      <c r="AU104" s="668"/>
      <c r="AV104" s="655"/>
      <c r="AW104" s="668"/>
      <c r="AX104" s="668"/>
      <c r="AY104" s="655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55"/>
      <c r="BS104" s="668"/>
      <c r="BT104" s="668"/>
      <c r="BU104" s="668"/>
      <c r="BV104" s="655"/>
      <c r="BW104" s="668"/>
      <c r="BX104" s="673"/>
      <c r="BY104" s="668"/>
      <c r="BZ104" s="668"/>
      <c r="CA104" s="668"/>
      <c r="CB104" s="668"/>
      <c r="CC104" s="668"/>
      <c r="CD104" s="668"/>
      <c r="CE104" s="673"/>
      <c r="CF104" s="673"/>
      <c r="CG104" s="673"/>
      <c r="CH104" s="673"/>
      <c r="CI104" s="673"/>
    </row>
    <row r="105" spans="5:87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587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55"/>
      <c r="AU105" s="668"/>
      <c r="AV105" s="655"/>
      <c r="AW105" s="668"/>
      <c r="AX105" s="668"/>
      <c r="AY105" s="655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55"/>
      <c r="BS105" s="668"/>
      <c r="BT105" s="668"/>
      <c r="BU105" s="668"/>
      <c r="BV105" s="655"/>
      <c r="BW105" s="668"/>
      <c r="BX105" s="673"/>
      <c r="BY105" s="668"/>
      <c r="BZ105" s="668"/>
      <c r="CA105" s="668"/>
      <c r="CB105" s="668"/>
      <c r="CC105" s="668"/>
      <c r="CD105" s="668"/>
      <c r="CE105" s="673"/>
      <c r="CF105" s="673"/>
      <c r="CG105" s="673"/>
      <c r="CH105" s="673"/>
      <c r="CI105" s="673"/>
    </row>
    <row r="106" spans="5:87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 t="str">
        <f>IF(K77="","",IF(K77&gt;L77,"W",IF(K77=L77,"D",IF(K77&lt;L77,"L"))))</f>
        <v/>
      </c>
      <c r="N106" s="562" t="str">
        <f>IF(K77="","",K77+L77)</f>
        <v/>
      </c>
      <c r="O106" s="598"/>
      <c r="P106" s="562" t="str">
        <f>IF($K77="","",IF($N106&gt;P$19,"O",IF($N106&lt;P$19,"U",IF($N106=P$19,"-"))))</f>
        <v/>
      </c>
      <c r="Q106" s="586" t="str">
        <f t="shared" ref="Q106:Q169" si="38">IF(S106="","",IF(SIGN(S106)&lt;&gt;1,VLOOKUP(ABS(S106),SUP_HDC,3,TRUE),-VLOOKUP(ABS(S106),SUP_HDC,3,TRUE)))</f>
        <v/>
      </c>
      <c r="R106" s="587" t="str">
        <f t="shared" ref="R106:R137" si="39">IF(Q106="","",IF((K77-L77+Q106)&gt;=0.5,1,IF((K77-L77+Q106)=0.25,0.5,IF((K77-L77+Q106)&lt;=-0.5,-1,IF((K77-L77+Q106)=-0.25,-0.5,0)))))</f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 t="str">
        <f t="array" ref="AK106">IF($K106="","",SUM(IF(LEFT($AM106:$CA106,1)="s",1,0))-SUM(IF(RIGHT(LEFT($AM106:$CA106,2))="-",1,0)))</f>
        <v/>
      </c>
      <c r="AL106" s="562" t="str">
        <f t="array" ref="AL106">IF($K77="","",SUM(IF(LEFT($AM106:$CA106,1)="X",1,0)))</f>
        <v/>
      </c>
      <c r="AM106" s="668"/>
      <c r="AN106" s="668"/>
      <c r="AO106" s="668"/>
      <c r="AP106" s="668"/>
      <c r="AQ106" s="668"/>
      <c r="AR106" s="668"/>
      <c r="AS106" s="668"/>
      <c r="AT106" s="655"/>
      <c r="AU106" s="668"/>
      <c r="AV106" s="655"/>
      <c r="AW106" s="668"/>
      <c r="AX106" s="668"/>
      <c r="AY106" s="655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55"/>
      <c r="BS106" s="668"/>
      <c r="BT106" s="668"/>
      <c r="BU106" s="668"/>
      <c r="BV106" s="655"/>
      <c r="BW106" s="668"/>
      <c r="BX106" s="673"/>
      <c r="BY106" s="668"/>
      <c r="BZ106" s="668"/>
      <c r="CA106" s="668"/>
      <c r="CB106" s="668"/>
      <c r="CC106" s="668"/>
      <c r="CD106" s="668"/>
      <c r="CE106" s="673"/>
      <c r="CF106" s="673"/>
      <c r="CG106" s="673"/>
      <c r="CH106" s="673"/>
      <c r="CI106" s="673"/>
    </row>
    <row r="107" spans="5:87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 t="shared" ref="M107:M170" si="40">IF(K78="","",IF(K78&gt;L78,"W",IF(K78=L78,"D",IF(K78&lt;L78,"L"))))</f>
        <v/>
      </c>
      <c r="N107" s="562" t="str">
        <f t="shared" ref="N107:N170" si="41">IF(K78="","",K78+L78)</f>
        <v/>
      </c>
      <c r="O107" s="598"/>
      <c r="P107" s="562" t="str">
        <f t="shared" ref="P107:P170" si="42">IF($K78="","",IF($N107&gt;P$19,"O",IF($N107&lt;P$19,"U",IF($N107=P$19,"-"))))</f>
        <v/>
      </c>
      <c r="Q107" s="586" t="str">
        <f t="shared" si="38"/>
        <v/>
      </c>
      <c r="R107" s="587" t="str">
        <f t="shared" si="39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IF($K107="","",SUM(IF(LEFT($AM107:$CA107,1)="s",1,0))-SUM(IF(RIGHT(LEFT($AM107:$CA107,2))="-",1,0)))</f>
        <v/>
      </c>
      <c r="AL107" s="562" t="str">
        <f t="array" ref="AL107">IF($K78="","",SUM(IF(LEFT($AM107:$CA107,1)="X",1,0)))</f>
        <v/>
      </c>
      <c r="AM107" s="668"/>
      <c r="AN107" s="668"/>
      <c r="AO107" s="668"/>
      <c r="AP107" s="668"/>
      <c r="AQ107" s="668"/>
      <c r="AR107" s="668"/>
      <c r="AS107" s="668"/>
      <c r="AT107" s="655"/>
      <c r="AU107" s="668"/>
      <c r="AV107" s="655"/>
      <c r="AW107" s="668"/>
      <c r="AX107" s="668"/>
      <c r="AY107" s="655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55"/>
      <c r="BS107" s="668"/>
      <c r="BT107" s="668"/>
      <c r="BU107" s="668"/>
      <c r="BV107" s="655"/>
      <c r="BW107" s="668"/>
      <c r="BX107" s="673"/>
      <c r="BY107" s="668"/>
      <c r="BZ107" s="668"/>
      <c r="CA107" s="668"/>
      <c r="CB107" s="668"/>
      <c r="CC107" s="668"/>
      <c r="CD107" s="668"/>
      <c r="CE107" s="673"/>
      <c r="CF107" s="673"/>
      <c r="CG107" s="673"/>
      <c r="CH107" s="673"/>
      <c r="CI107" s="673"/>
    </row>
    <row r="108" spans="5:87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si="40"/>
        <v/>
      </c>
      <c r="N108" s="562" t="str">
        <f t="shared" si="41"/>
        <v/>
      </c>
      <c r="O108" s="598"/>
      <c r="P108" s="562" t="str">
        <f t="shared" si="42"/>
        <v/>
      </c>
      <c r="Q108" s="586" t="str">
        <f t="shared" si="38"/>
        <v/>
      </c>
      <c r="R108" s="587" t="str">
        <f t="shared" si="39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IF($K108="","",SUM(IF(LEFT($AM108:$CA108,1)="s",1,0))-SUM(IF(RIGHT(LEFT($AM108:$CA108,2))="-",1,0)))</f>
        <v/>
      </c>
      <c r="AL108" s="562" t="str">
        <f t="array" ref="AL108">IF($K79="","",SUM(IF(LEFT($AM108:$CA108,1)="X",1,0)))</f>
        <v/>
      </c>
      <c r="AM108" s="668"/>
      <c r="AN108" s="668"/>
      <c r="AO108" s="668"/>
      <c r="AP108" s="668"/>
      <c r="AQ108" s="668"/>
      <c r="AR108" s="668"/>
      <c r="AS108" s="668"/>
      <c r="AT108" s="655"/>
      <c r="AU108" s="668"/>
      <c r="AV108" s="655"/>
      <c r="AW108" s="668"/>
      <c r="AX108" s="668"/>
      <c r="AY108" s="655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55"/>
      <c r="BS108" s="668"/>
      <c r="BT108" s="668"/>
      <c r="BU108" s="668"/>
      <c r="BV108" s="655"/>
      <c r="BW108" s="668"/>
      <c r="BX108" s="673"/>
      <c r="BY108" s="668"/>
      <c r="BZ108" s="668"/>
      <c r="CA108" s="668"/>
      <c r="CB108" s="668"/>
      <c r="CC108" s="668"/>
      <c r="CD108" s="668"/>
      <c r="CE108" s="673"/>
      <c r="CF108" s="673"/>
      <c r="CG108" s="673"/>
      <c r="CH108" s="673"/>
      <c r="CI108" s="673"/>
    </row>
    <row r="109" spans="5:87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40"/>
        <v/>
      </c>
      <c r="N109" s="562" t="str">
        <f t="shared" si="41"/>
        <v/>
      </c>
      <c r="O109" s="598"/>
      <c r="P109" s="562" t="str">
        <f t="shared" si="42"/>
        <v/>
      </c>
      <c r="Q109" s="586" t="str">
        <f t="shared" si="38"/>
        <v/>
      </c>
      <c r="R109" s="587" t="str">
        <f t="shared" si="39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IF($K109="","",SUM(IF(LEFT($AM109:$CA109,1)="s",1,0))-SUM(IF(RIGHT(LEFT($AM109:$CA109,2))="-",1,0)))</f>
        <v/>
      </c>
      <c r="AL109" s="562" t="str">
        <f t="array" ref="AL109">IF($K80="","",SUM(IF(LEFT($AM109:$CA109,1)="X",1,0)))</f>
        <v/>
      </c>
      <c r="AM109" s="668"/>
      <c r="AN109" s="668"/>
      <c r="AO109" s="668"/>
      <c r="AP109" s="668"/>
      <c r="AQ109" s="668"/>
      <c r="AR109" s="668"/>
      <c r="AS109" s="668"/>
      <c r="AT109" s="655"/>
      <c r="AU109" s="668"/>
      <c r="AV109" s="655"/>
      <c r="AW109" s="668"/>
      <c r="AX109" s="668"/>
      <c r="AY109" s="655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55"/>
      <c r="BS109" s="668"/>
      <c r="BT109" s="668"/>
      <c r="BU109" s="668"/>
      <c r="BV109" s="655"/>
      <c r="BW109" s="668"/>
      <c r="BX109" s="673"/>
      <c r="BY109" s="668"/>
      <c r="BZ109" s="668"/>
      <c r="CA109" s="668"/>
      <c r="CB109" s="668"/>
      <c r="CC109" s="668"/>
      <c r="CD109" s="668"/>
      <c r="CE109" s="673"/>
      <c r="CF109" s="673"/>
      <c r="CG109" s="673"/>
      <c r="CH109" s="673"/>
      <c r="CI109" s="673"/>
    </row>
    <row r="110" spans="5:87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40"/>
        <v/>
      </c>
      <c r="N110" s="562" t="str">
        <f t="shared" si="41"/>
        <v/>
      </c>
      <c r="O110" s="598"/>
      <c r="P110" s="562" t="str">
        <f t="shared" si="42"/>
        <v/>
      </c>
      <c r="Q110" s="586" t="str">
        <f t="shared" si="38"/>
        <v/>
      </c>
      <c r="R110" s="587" t="str">
        <f t="shared" si="39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IF($K110="","",SUM(IF(LEFT($AM110:$CA110,1)="s",1,0))-SUM(IF(RIGHT(LEFT($AM110:$CA110,2))="-",1,0)))</f>
        <v/>
      </c>
      <c r="AL110" s="562" t="str">
        <f t="array" ref="AL110">IF($K81="","",SUM(IF(LEFT($AM110:$CA110,1)="X",1,0)))</f>
        <v/>
      </c>
      <c r="AM110" s="668"/>
      <c r="AN110" s="668"/>
      <c r="AO110" s="668"/>
      <c r="AP110" s="668"/>
      <c r="AQ110" s="668"/>
      <c r="AR110" s="668"/>
      <c r="AS110" s="668"/>
      <c r="AT110" s="655"/>
      <c r="AU110" s="668"/>
      <c r="AV110" s="655"/>
      <c r="AW110" s="668"/>
      <c r="AX110" s="668"/>
      <c r="AY110" s="655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55"/>
      <c r="BS110" s="668"/>
      <c r="BT110" s="668"/>
      <c r="BU110" s="668"/>
      <c r="BV110" s="655"/>
      <c r="BW110" s="668"/>
      <c r="BX110" s="673"/>
      <c r="BY110" s="668"/>
      <c r="BZ110" s="668"/>
      <c r="CA110" s="668"/>
      <c r="CB110" s="668"/>
      <c r="CC110" s="668"/>
      <c r="CD110" s="668"/>
      <c r="CE110" s="673"/>
      <c r="CF110" s="673"/>
      <c r="CG110" s="673"/>
      <c r="CH110" s="673"/>
      <c r="CI110" s="673"/>
    </row>
    <row r="111" spans="5:87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40"/>
        <v/>
      </c>
      <c r="N111" s="562" t="str">
        <f t="shared" si="41"/>
        <v/>
      </c>
      <c r="O111" s="598"/>
      <c r="P111" s="562" t="str">
        <f t="shared" si="42"/>
        <v/>
      </c>
      <c r="Q111" s="586" t="str">
        <f t="shared" si="38"/>
        <v/>
      </c>
      <c r="R111" s="587" t="str">
        <f t="shared" si="39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IF($K111="","",SUM(IF(LEFT($AM111:$CA111,1)="s",1,0))-SUM(IF(RIGHT(LEFT($AM111:$CA111,2))="-",1,0)))</f>
        <v/>
      </c>
      <c r="AL111" s="562" t="str">
        <f t="array" ref="AL111">IF($K82="","",SUM(IF(LEFT($AM111:$CA111,1)="X",1,0)))</f>
        <v/>
      </c>
      <c r="AM111" s="668"/>
      <c r="AN111" s="668"/>
      <c r="AO111" s="668"/>
      <c r="AP111" s="668"/>
      <c r="AQ111" s="668"/>
      <c r="AR111" s="668"/>
      <c r="AS111" s="668"/>
      <c r="AT111" s="655"/>
      <c r="AU111" s="668"/>
      <c r="AV111" s="655"/>
      <c r="AW111" s="668"/>
      <c r="AX111" s="668"/>
      <c r="AY111" s="655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55"/>
      <c r="BS111" s="668"/>
      <c r="BT111" s="668"/>
      <c r="BU111" s="668"/>
      <c r="BV111" s="655"/>
      <c r="BW111" s="668"/>
      <c r="BX111" s="673"/>
      <c r="BY111" s="668"/>
      <c r="BZ111" s="668"/>
      <c r="CA111" s="668"/>
      <c r="CB111" s="668"/>
      <c r="CC111" s="668"/>
      <c r="CD111" s="668"/>
      <c r="CE111" s="673"/>
      <c r="CF111" s="673"/>
      <c r="CG111" s="673"/>
      <c r="CH111" s="673"/>
      <c r="CI111" s="673"/>
    </row>
    <row r="112" spans="5:87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40"/>
        <v/>
      </c>
      <c r="N112" s="562" t="str">
        <f t="shared" si="41"/>
        <v/>
      </c>
      <c r="O112" s="598"/>
      <c r="P112" s="562" t="str">
        <f t="shared" si="42"/>
        <v/>
      </c>
      <c r="Q112" s="586" t="str">
        <f t="shared" si="38"/>
        <v/>
      </c>
      <c r="R112" s="587" t="str">
        <f t="shared" si="39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IF($K112="","",SUM(IF(LEFT($AM112:$CA112,1)="s",1,0))-SUM(IF(RIGHT(LEFT($AM112:$CA112,2))="-",1,0)))</f>
        <v/>
      </c>
      <c r="AL112" s="562" t="str">
        <f t="array" ref="AL112">IF($K83="","",SUM(IF(LEFT($AM112:$CA112,1)="X",1,0)))</f>
        <v/>
      </c>
      <c r="AM112" s="668"/>
      <c r="AN112" s="668"/>
      <c r="AO112" s="668"/>
      <c r="AP112" s="668"/>
      <c r="AQ112" s="668"/>
      <c r="AR112" s="668"/>
      <c r="AS112" s="668"/>
      <c r="AT112" s="655"/>
      <c r="AU112" s="668"/>
      <c r="AV112" s="655"/>
      <c r="AW112" s="668"/>
      <c r="AX112" s="668"/>
      <c r="AY112" s="655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55"/>
      <c r="BS112" s="668"/>
      <c r="BT112" s="668"/>
      <c r="BU112" s="668"/>
      <c r="BV112" s="655"/>
      <c r="BW112" s="668"/>
      <c r="BX112" s="673"/>
      <c r="BY112" s="668"/>
      <c r="BZ112" s="668"/>
      <c r="CA112" s="668"/>
      <c r="CB112" s="668"/>
      <c r="CC112" s="668"/>
      <c r="CD112" s="668"/>
      <c r="CE112" s="673"/>
      <c r="CF112" s="673"/>
      <c r="CG112" s="673"/>
      <c r="CH112" s="673"/>
      <c r="CI112" s="673"/>
    </row>
    <row r="113" spans="5:87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40"/>
        <v/>
      </c>
      <c r="N113" s="562" t="str">
        <f t="shared" si="41"/>
        <v/>
      </c>
      <c r="O113" s="598"/>
      <c r="P113" s="562" t="str">
        <f t="shared" si="42"/>
        <v/>
      </c>
      <c r="Q113" s="586" t="str">
        <f t="shared" si="38"/>
        <v/>
      </c>
      <c r="R113" s="587" t="str">
        <f t="shared" si="39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IF($K113="","",SUM(IF(LEFT($AM113:$CA113,1)="s",1,0))-SUM(IF(RIGHT(LEFT($AM113:$CA113,2))="-",1,0)))</f>
        <v/>
      </c>
      <c r="AL113" s="562" t="str">
        <f t="array" ref="AL113">IF($K84="","",SUM(IF(LEFT($AM113:$CA113,1)="X",1,0)))</f>
        <v/>
      </c>
      <c r="AM113" s="668"/>
      <c r="AN113" s="668"/>
      <c r="AO113" s="668"/>
      <c r="AP113" s="668"/>
      <c r="AQ113" s="668"/>
      <c r="AR113" s="668"/>
      <c r="AS113" s="668"/>
      <c r="AT113" s="655"/>
      <c r="AU113" s="668"/>
      <c r="AV113" s="655"/>
      <c r="AW113" s="668"/>
      <c r="AX113" s="668"/>
      <c r="AY113" s="655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55"/>
      <c r="BS113" s="668"/>
      <c r="BT113" s="668"/>
      <c r="BU113" s="668"/>
      <c r="BV113" s="655"/>
      <c r="BW113" s="668"/>
      <c r="BX113" s="673"/>
      <c r="BY113" s="668"/>
      <c r="BZ113" s="668"/>
      <c r="CA113" s="668"/>
      <c r="CB113" s="668"/>
      <c r="CC113" s="668"/>
      <c r="CD113" s="668"/>
      <c r="CE113" s="673"/>
      <c r="CF113" s="673"/>
      <c r="CG113" s="673"/>
      <c r="CH113" s="673"/>
      <c r="CI113" s="673"/>
    </row>
    <row r="114" spans="5:87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40"/>
        <v/>
      </c>
      <c r="N114" s="562" t="str">
        <f t="shared" si="41"/>
        <v/>
      </c>
      <c r="O114" s="598"/>
      <c r="P114" s="562" t="str">
        <f t="shared" si="42"/>
        <v/>
      </c>
      <c r="Q114" s="586" t="str">
        <f t="shared" si="38"/>
        <v/>
      </c>
      <c r="R114" s="587" t="str">
        <f t="shared" si="39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IF($K114="","",SUM(IF(LEFT($AM114:$CA114,1)="s",1,0))-SUM(IF(RIGHT(LEFT($AM114:$CA114,2))="-",1,0)))</f>
        <v/>
      </c>
      <c r="AL114" s="562" t="str">
        <f t="array" ref="AL114">IF($K85="","",SUM(IF(LEFT($AM114:$CA114,1)="X",1,0)))</f>
        <v/>
      </c>
      <c r="AM114" s="668"/>
      <c r="AN114" s="668"/>
      <c r="AO114" s="668"/>
      <c r="AP114" s="668"/>
      <c r="AQ114" s="668"/>
      <c r="AR114" s="668"/>
      <c r="AS114" s="668"/>
      <c r="AT114" s="655"/>
      <c r="AU114" s="668"/>
      <c r="AV114" s="655"/>
      <c r="AW114" s="668"/>
      <c r="AX114" s="668"/>
      <c r="AY114" s="655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55"/>
      <c r="BS114" s="668"/>
      <c r="BT114" s="668"/>
      <c r="BU114" s="668"/>
      <c r="BV114" s="655"/>
      <c r="BW114" s="668"/>
      <c r="BX114" s="673"/>
      <c r="BY114" s="668"/>
      <c r="BZ114" s="668"/>
      <c r="CA114" s="668"/>
      <c r="CB114" s="668"/>
      <c r="CC114" s="668"/>
      <c r="CD114" s="668"/>
      <c r="CE114" s="673"/>
      <c r="CF114" s="673"/>
      <c r="CG114" s="673"/>
      <c r="CH114" s="673"/>
      <c r="CI114" s="673"/>
    </row>
    <row r="115" spans="5:87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40"/>
        <v/>
      </c>
      <c r="N115" s="562" t="str">
        <f t="shared" si="41"/>
        <v/>
      </c>
      <c r="O115" s="598"/>
      <c r="P115" s="562" t="str">
        <f t="shared" si="42"/>
        <v/>
      </c>
      <c r="Q115" s="586" t="str">
        <f t="shared" si="38"/>
        <v/>
      </c>
      <c r="R115" s="587" t="str">
        <f t="shared" si="39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IF($K115="","",SUM(IF(LEFT($AM115:$CA115,1)="s",1,0))-SUM(IF(RIGHT(LEFT($AM115:$CA115,2))="-",1,0)))</f>
        <v/>
      </c>
      <c r="AL115" s="562" t="str">
        <f t="array" ref="AL115">IF($K86="","",SUM(IF(LEFT($AM115:$CA115,1)="X",1,0)))</f>
        <v/>
      </c>
      <c r="AM115" s="668"/>
      <c r="AN115" s="668"/>
      <c r="AO115" s="668"/>
      <c r="AP115" s="668"/>
      <c r="AQ115" s="668"/>
      <c r="AR115" s="668"/>
      <c r="AS115" s="668"/>
      <c r="AT115" s="655"/>
      <c r="AU115" s="668"/>
      <c r="AV115" s="655"/>
      <c r="AW115" s="668"/>
      <c r="AX115" s="668"/>
      <c r="AY115" s="655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55"/>
      <c r="BS115" s="668"/>
      <c r="BT115" s="668"/>
      <c r="BU115" s="668"/>
      <c r="BV115" s="655"/>
      <c r="BW115" s="668"/>
      <c r="BX115" s="673"/>
      <c r="BY115" s="668"/>
      <c r="BZ115" s="668"/>
      <c r="CA115" s="668"/>
      <c r="CB115" s="668"/>
      <c r="CC115" s="668"/>
      <c r="CD115" s="668"/>
      <c r="CE115" s="673"/>
      <c r="CF115" s="673"/>
      <c r="CG115" s="673"/>
      <c r="CH115" s="673"/>
      <c r="CI115" s="673"/>
    </row>
    <row r="116" spans="5:87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40"/>
        <v/>
      </c>
      <c r="N116" s="562" t="str">
        <f t="shared" si="41"/>
        <v/>
      </c>
      <c r="O116" s="562"/>
      <c r="P116" s="562" t="str">
        <f t="shared" si="42"/>
        <v/>
      </c>
      <c r="Q116" s="586" t="str">
        <f t="shared" si="38"/>
        <v/>
      </c>
      <c r="R116" s="587" t="str">
        <f t="shared" si="39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IF($K116="","",SUM(IF(LEFT($AM116:$CA116,1)="s",1,0))-SUM(IF(RIGHT(LEFT($AM116:$CA116,2))="-",1,0)))</f>
        <v/>
      </c>
      <c r="AL116" s="562" t="str">
        <f t="array" ref="AL116">IF($K87="","",SUM(IF(LEFT($AM116:$CA116,1)="X",1,0)))</f>
        <v/>
      </c>
      <c r="AM116" s="668"/>
      <c r="AN116" s="668"/>
      <c r="AO116" s="668"/>
      <c r="AP116" s="668"/>
      <c r="AQ116" s="668"/>
      <c r="AR116" s="668"/>
      <c r="AS116" s="668"/>
      <c r="AT116" s="655"/>
      <c r="AU116" s="668"/>
      <c r="AV116" s="655"/>
      <c r="AW116" s="668"/>
      <c r="AX116" s="668"/>
      <c r="AY116" s="655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55"/>
      <c r="BS116" s="668"/>
      <c r="BT116" s="668"/>
      <c r="BU116" s="668"/>
      <c r="BV116" s="655"/>
      <c r="BW116" s="668"/>
      <c r="BX116" s="673"/>
      <c r="BY116" s="668"/>
      <c r="BZ116" s="668"/>
      <c r="CA116" s="668"/>
      <c r="CB116" s="668"/>
      <c r="CC116" s="668"/>
      <c r="CD116" s="668"/>
      <c r="CE116" s="673"/>
      <c r="CF116" s="673"/>
      <c r="CG116" s="673"/>
      <c r="CH116" s="673"/>
      <c r="CI116" s="673"/>
    </row>
    <row r="117" spans="5:87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40"/>
        <v/>
      </c>
      <c r="N117" s="562" t="str">
        <f t="shared" si="41"/>
        <v/>
      </c>
      <c r="O117" s="562"/>
      <c r="P117" s="562" t="str">
        <f t="shared" si="42"/>
        <v/>
      </c>
      <c r="Q117" s="586" t="str">
        <f t="shared" si="38"/>
        <v/>
      </c>
      <c r="R117" s="587" t="str">
        <f t="shared" si="39"/>
        <v/>
      </c>
      <c r="S117" s="587"/>
      <c r="T117" s="587"/>
      <c r="U117" s="587"/>
      <c r="V117" s="587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IF($K117="","",SUM(IF(LEFT($AM117:$CA117,1)="s",1,0))-SUM(IF(RIGHT(LEFT($AM117:$CA117,2))="-",1,0)))</f>
        <v/>
      </c>
      <c r="AL117" s="562" t="str">
        <f t="array" ref="AL117">IF($K88="","",SUM(IF(LEFT($AM117:$CA117,1)="X",1,0)))</f>
        <v/>
      </c>
      <c r="AM117" s="668"/>
      <c r="AN117" s="668"/>
      <c r="AO117" s="668"/>
      <c r="AP117" s="668"/>
      <c r="AQ117" s="668"/>
      <c r="AR117" s="668"/>
      <c r="AS117" s="668"/>
      <c r="AT117" s="655"/>
      <c r="AU117" s="668"/>
      <c r="AV117" s="655"/>
      <c r="AW117" s="668"/>
      <c r="AX117" s="668"/>
      <c r="AY117" s="655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55"/>
      <c r="BS117" s="668"/>
      <c r="BT117" s="668"/>
      <c r="BU117" s="668"/>
      <c r="BV117" s="655"/>
      <c r="BW117" s="668"/>
      <c r="BX117" s="673"/>
      <c r="BY117" s="668"/>
      <c r="BZ117" s="668"/>
      <c r="CA117" s="668"/>
      <c r="CB117" s="668"/>
      <c r="CC117" s="668"/>
      <c r="CD117" s="668"/>
      <c r="CE117" s="673"/>
      <c r="CF117" s="673"/>
      <c r="CG117" s="673"/>
      <c r="CH117" s="673"/>
      <c r="CI117" s="673"/>
    </row>
    <row r="118" spans="5:87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40"/>
        <v/>
      </c>
      <c r="N118" s="562" t="str">
        <f t="shared" si="41"/>
        <v/>
      </c>
      <c r="O118" s="562"/>
      <c r="P118" s="562" t="str">
        <f t="shared" si="42"/>
        <v/>
      </c>
      <c r="Q118" s="586" t="str">
        <f t="shared" si="38"/>
        <v/>
      </c>
      <c r="R118" s="587" t="str">
        <f t="shared" si="39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IF($K118="","",SUM(IF(LEFT($AM118:$CA118,1)="s",1,0))-SUM(IF(RIGHT(LEFT($AM118:$CA118,2))="-",1,0)))</f>
        <v/>
      </c>
      <c r="AL118" s="562" t="str">
        <f t="array" ref="AL118">IF($K89="","",SUM(IF(LEFT($AM118:$CA118,1)="X",1,0)))</f>
        <v/>
      </c>
      <c r="AM118" s="668"/>
      <c r="AN118" s="668"/>
      <c r="AO118" s="668"/>
      <c r="AP118" s="668"/>
      <c r="AQ118" s="668"/>
      <c r="AR118" s="668"/>
      <c r="AS118" s="668"/>
      <c r="AT118" s="655"/>
      <c r="AU118" s="668"/>
      <c r="AV118" s="655"/>
      <c r="AW118" s="668"/>
      <c r="AX118" s="668"/>
      <c r="AY118" s="655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55"/>
      <c r="BS118" s="668"/>
      <c r="BT118" s="668"/>
      <c r="BU118" s="668"/>
      <c r="BV118" s="655"/>
      <c r="BW118" s="668"/>
      <c r="BX118" s="673"/>
      <c r="BY118" s="668"/>
      <c r="BZ118" s="668"/>
      <c r="CA118" s="668"/>
      <c r="CB118" s="668"/>
      <c r="CC118" s="668"/>
      <c r="CD118" s="668"/>
      <c r="CE118" s="673"/>
      <c r="CF118" s="673"/>
      <c r="CG118" s="673"/>
      <c r="CH118" s="673"/>
      <c r="CI118" s="673"/>
    </row>
    <row r="119" spans="5:87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40"/>
        <v/>
      </c>
      <c r="N119" s="562" t="str">
        <f t="shared" si="41"/>
        <v/>
      </c>
      <c r="O119" s="562"/>
      <c r="P119" s="562" t="str">
        <f t="shared" si="42"/>
        <v/>
      </c>
      <c r="Q119" s="586" t="str">
        <f t="shared" si="38"/>
        <v/>
      </c>
      <c r="R119" s="587" t="str">
        <f t="shared" si="39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IF($K119="","",SUM(IF(LEFT($AM119:$CA119,1)="s",1,0))-SUM(IF(RIGHT(LEFT($AM119:$CA119,2))="-",1,0)))</f>
        <v/>
      </c>
      <c r="AL119" s="562" t="str">
        <f t="array" ref="AL119">IF($K90="","",SUM(IF(LEFT($AM119:$CA119,1)="X",1,0)))</f>
        <v/>
      </c>
      <c r="AM119" s="668"/>
      <c r="AN119" s="668"/>
      <c r="AO119" s="668"/>
      <c r="AP119" s="668"/>
      <c r="AQ119" s="668"/>
      <c r="AR119" s="668"/>
      <c r="AS119" s="668"/>
      <c r="AT119" s="655"/>
      <c r="AU119" s="668"/>
      <c r="AV119" s="655"/>
      <c r="AW119" s="668"/>
      <c r="AX119" s="668"/>
      <c r="AY119" s="655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55"/>
      <c r="BS119" s="668"/>
      <c r="BT119" s="668"/>
      <c r="BU119" s="668"/>
      <c r="BV119" s="655"/>
      <c r="BW119" s="668"/>
      <c r="BX119" s="673"/>
      <c r="BY119" s="668"/>
      <c r="BZ119" s="668"/>
      <c r="CA119" s="668"/>
      <c r="CB119" s="668"/>
      <c r="CC119" s="668"/>
      <c r="CD119" s="668"/>
      <c r="CE119" s="673"/>
      <c r="CF119" s="673"/>
      <c r="CG119" s="673"/>
      <c r="CH119" s="673"/>
      <c r="CI119" s="673"/>
    </row>
    <row r="120" spans="5:87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40"/>
        <v/>
      </c>
      <c r="N120" s="562" t="str">
        <f t="shared" si="41"/>
        <v/>
      </c>
      <c r="O120" s="562"/>
      <c r="P120" s="562" t="str">
        <f t="shared" si="42"/>
        <v/>
      </c>
      <c r="Q120" s="586" t="str">
        <f t="shared" si="38"/>
        <v/>
      </c>
      <c r="R120" s="587" t="str">
        <f t="shared" si="39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IF($K120="","",SUM(IF(LEFT($AM120:$CA120,1)="s",1,0))-SUM(IF(RIGHT(LEFT($AM120:$CA120,2))="-",1,0)))</f>
        <v/>
      </c>
      <c r="AL120" s="562" t="str">
        <f t="array" ref="AL120">IF($K91="","",SUM(IF(LEFT($AM120:$CA120,1)="X",1,0)))</f>
        <v/>
      </c>
      <c r="AM120" s="668"/>
      <c r="AN120" s="668"/>
      <c r="AO120" s="668"/>
      <c r="AP120" s="668"/>
      <c r="AQ120" s="668"/>
      <c r="AR120" s="668"/>
      <c r="AS120" s="668"/>
      <c r="AT120" s="655"/>
      <c r="AU120" s="668"/>
      <c r="AV120" s="655"/>
      <c r="AW120" s="668"/>
      <c r="AX120" s="668"/>
      <c r="AY120" s="655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55"/>
      <c r="BS120" s="668"/>
      <c r="BT120" s="668"/>
      <c r="BU120" s="668"/>
      <c r="BV120" s="655"/>
      <c r="BW120" s="668"/>
      <c r="BX120" s="673"/>
      <c r="BY120" s="668"/>
      <c r="BZ120" s="668"/>
      <c r="CA120" s="668"/>
      <c r="CB120" s="668"/>
      <c r="CC120" s="668"/>
      <c r="CD120" s="668"/>
      <c r="CE120" s="673"/>
      <c r="CF120" s="673"/>
      <c r="CG120" s="673"/>
      <c r="CH120" s="673"/>
      <c r="CI120" s="673"/>
    </row>
    <row r="121" spans="5:87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40"/>
        <v/>
      </c>
      <c r="N121" s="562" t="str">
        <f t="shared" si="41"/>
        <v/>
      </c>
      <c r="O121" s="562"/>
      <c r="P121" s="562" t="str">
        <f t="shared" si="42"/>
        <v/>
      </c>
      <c r="Q121" s="586" t="str">
        <f t="shared" si="38"/>
        <v/>
      </c>
      <c r="R121" s="587" t="str">
        <f t="shared" si="39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IF($K121="","",SUM(IF(LEFT($AM121:$CA121,1)="s",1,0))-SUM(IF(RIGHT(LEFT($AM121:$CA121,2))="-",1,0)))</f>
        <v/>
      </c>
      <c r="AL121" s="562" t="str">
        <f t="array" ref="AL121">IF($K92="","",SUM(IF(LEFT($AM121:$CA121,1)="X",1,0)))</f>
        <v/>
      </c>
      <c r="AM121" s="668"/>
      <c r="AN121" s="668"/>
      <c r="AO121" s="668"/>
      <c r="AP121" s="668"/>
      <c r="AQ121" s="668"/>
      <c r="AR121" s="668"/>
      <c r="AS121" s="668"/>
      <c r="AT121" s="655"/>
      <c r="AU121" s="668"/>
      <c r="AV121" s="655"/>
      <c r="AW121" s="668"/>
      <c r="AX121" s="668"/>
      <c r="AY121" s="655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55"/>
      <c r="BS121" s="668"/>
      <c r="BT121" s="668"/>
      <c r="BU121" s="668"/>
      <c r="BV121" s="655"/>
      <c r="BW121" s="668"/>
      <c r="BX121" s="673"/>
      <c r="BY121" s="668"/>
      <c r="BZ121" s="668"/>
      <c r="CA121" s="668"/>
      <c r="CB121" s="668"/>
      <c r="CC121" s="668"/>
      <c r="CD121" s="668"/>
      <c r="CE121" s="673"/>
      <c r="CF121" s="673"/>
      <c r="CG121" s="673"/>
      <c r="CH121" s="673"/>
      <c r="CI121" s="673"/>
    </row>
    <row r="122" spans="5:87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40"/>
        <v/>
      </c>
      <c r="N122" s="562" t="str">
        <f t="shared" si="41"/>
        <v/>
      </c>
      <c r="O122" s="562"/>
      <c r="P122" s="562" t="str">
        <f t="shared" si="42"/>
        <v/>
      </c>
      <c r="Q122" s="586" t="str">
        <f t="shared" si="38"/>
        <v/>
      </c>
      <c r="R122" s="587" t="str">
        <f t="shared" si="39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IF($K122="","",SUM(IF(LEFT($AM122:$CA122,1)="s",1,0))-SUM(IF(RIGHT(LEFT($AM122:$CA122,2))="-",1,0)))</f>
        <v/>
      </c>
      <c r="AL122" s="562" t="str">
        <f t="array" ref="AL122">IF($K93="","",SUM(IF(LEFT($AM122:$CA122,1)="X",1,0)))</f>
        <v/>
      </c>
      <c r="AM122" s="668"/>
      <c r="AN122" s="668"/>
      <c r="AO122" s="668"/>
      <c r="AP122" s="668"/>
      <c r="AQ122" s="668"/>
      <c r="AR122" s="668"/>
      <c r="AS122" s="668"/>
      <c r="AT122" s="655"/>
      <c r="AU122" s="668"/>
      <c r="AV122" s="655"/>
      <c r="AW122" s="668"/>
      <c r="AX122" s="668"/>
      <c r="AY122" s="655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55"/>
      <c r="BS122" s="668"/>
      <c r="BT122" s="668"/>
      <c r="BU122" s="668"/>
      <c r="BV122" s="655"/>
      <c r="BW122" s="668"/>
      <c r="BX122" s="673"/>
      <c r="BY122" s="668"/>
      <c r="BZ122" s="668"/>
      <c r="CA122" s="668"/>
      <c r="CB122" s="668"/>
      <c r="CC122" s="668"/>
      <c r="CD122" s="668"/>
      <c r="CE122" s="673"/>
      <c r="CF122" s="673"/>
      <c r="CG122" s="673"/>
      <c r="CH122" s="673"/>
      <c r="CI122" s="673"/>
    </row>
    <row r="123" spans="5:87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40"/>
        <v/>
      </c>
      <c r="N123" s="562" t="str">
        <f t="shared" si="41"/>
        <v/>
      </c>
      <c r="O123" s="562"/>
      <c r="P123" s="562" t="str">
        <f t="shared" si="42"/>
        <v/>
      </c>
      <c r="Q123" s="586" t="str">
        <f t="shared" si="38"/>
        <v/>
      </c>
      <c r="R123" s="587" t="str">
        <f t="shared" si="39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IF($K123="","",SUM(IF(LEFT($AM123:$CA123,1)="s",1,0))-SUM(IF(RIGHT(LEFT($AM123:$CA123,2))="-",1,0)))</f>
        <v/>
      </c>
      <c r="AL123" s="562" t="str">
        <f t="array" ref="AL123">IF($K94="","",SUM(IF(LEFT($AM123:$CA123,1)="X",1,0)))</f>
        <v/>
      </c>
      <c r="AM123" s="668"/>
      <c r="AN123" s="668"/>
      <c r="AO123" s="668"/>
      <c r="AP123" s="668"/>
      <c r="AQ123" s="668"/>
      <c r="AR123" s="668"/>
      <c r="AS123" s="668"/>
      <c r="AT123" s="655"/>
      <c r="AU123" s="668"/>
      <c r="AV123" s="655"/>
      <c r="AW123" s="668"/>
      <c r="AX123" s="668"/>
      <c r="AY123" s="655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55"/>
      <c r="BS123" s="668"/>
      <c r="BT123" s="668"/>
      <c r="BU123" s="668"/>
      <c r="BV123" s="655"/>
      <c r="BW123" s="668"/>
      <c r="BX123" s="673"/>
      <c r="BY123" s="668"/>
      <c r="BZ123" s="668"/>
      <c r="CA123" s="668"/>
      <c r="CB123" s="668"/>
      <c r="CC123" s="668"/>
      <c r="CD123" s="668"/>
      <c r="CE123" s="673"/>
      <c r="CF123" s="673"/>
      <c r="CG123" s="673"/>
      <c r="CH123" s="673"/>
      <c r="CI123" s="673"/>
    </row>
    <row r="124" spans="5:87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40"/>
        <v/>
      </c>
      <c r="N124" s="562" t="str">
        <f t="shared" si="41"/>
        <v/>
      </c>
      <c r="O124" s="562"/>
      <c r="P124" s="562" t="str">
        <f t="shared" si="42"/>
        <v/>
      </c>
      <c r="Q124" s="586" t="str">
        <f t="shared" si="38"/>
        <v/>
      </c>
      <c r="R124" s="587" t="str">
        <f t="shared" si="39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IF($K124="","",SUM(IF(LEFT($AM124:$CA124,1)="s",1,0))-SUM(IF(RIGHT(LEFT($AM124:$CA124,2))="-",1,0)))</f>
        <v/>
      </c>
      <c r="AL124" s="562" t="str">
        <f t="array" ref="AL124">IF($K95="","",SUM(IF(LEFT($AM124:$CA124,1)="X",1,0)))</f>
        <v/>
      </c>
      <c r="AM124" s="668"/>
      <c r="AN124" s="668"/>
      <c r="AO124" s="668"/>
      <c r="AP124" s="668"/>
      <c r="AQ124" s="668"/>
      <c r="AR124" s="668"/>
      <c r="AS124" s="668"/>
      <c r="AT124" s="655"/>
      <c r="AU124" s="668"/>
      <c r="AV124" s="655"/>
      <c r="AW124" s="668"/>
      <c r="AX124" s="668"/>
      <c r="AY124" s="655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55"/>
      <c r="BS124" s="668"/>
      <c r="BT124" s="668"/>
      <c r="BU124" s="668"/>
      <c r="BV124" s="655"/>
      <c r="BW124" s="668"/>
      <c r="BX124" s="673"/>
      <c r="BY124" s="668"/>
      <c r="BZ124" s="668"/>
      <c r="CA124" s="668"/>
      <c r="CB124" s="668"/>
      <c r="CC124" s="668"/>
      <c r="CD124" s="668"/>
      <c r="CE124" s="673"/>
      <c r="CF124" s="673"/>
      <c r="CG124" s="673"/>
      <c r="CH124" s="673"/>
      <c r="CI124" s="673"/>
    </row>
    <row r="125" spans="5:87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40"/>
        <v/>
      </c>
      <c r="N125" s="562" t="str">
        <f t="shared" si="41"/>
        <v/>
      </c>
      <c r="O125" s="562"/>
      <c r="P125" s="562" t="str">
        <f t="shared" si="42"/>
        <v/>
      </c>
      <c r="Q125" s="586" t="str">
        <f t="shared" si="38"/>
        <v/>
      </c>
      <c r="R125" s="587" t="str">
        <f t="shared" si="39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IF($K125="","",SUM(IF(LEFT($AM125:$CA125,1)="s",1,0))-SUM(IF(RIGHT(LEFT($AM125:$CA125,2))="-",1,0)))</f>
        <v/>
      </c>
      <c r="AL125" s="562" t="str">
        <f t="array" ref="AL125">IF($K96="","",SUM(IF(LEFT($AM125:$CA125,1)="X",1,0)))</f>
        <v/>
      </c>
      <c r="AM125" s="668"/>
      <c r="AN125" s="668"/>
      <c r="AO125" s="668"/>
      <c r="AP125" s="668"/>
      <c r="AQ125" s="668"/>
      <c r="AR125" s="668"/>
      <c r="AS125" s="668"/>
      <c r="AT125" s="655"/>
      <c r="AU125" s="668"/>
      <c r="AV125" s="655"/>
      <c r="AW125" s="668"/>
      <c r="AX125" s="668"/>
      <c r="AY125" s="655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55"/>
      <c r="BS125" s="668"/>
      <c r="BT125" s="668"/>
      <c r="BU125" s="668"/>
      <c r="BV125" s="655"/>
      <c r="BW125" s="668"/>
      <c r="BX125" s="673"/>
      <c r="BY125" s="668"/>
      <c r="BZ125" s="668"/>
      <c r="CA125" s="668"/>
      <c r="CB125" s="668"/>
      <c r="CC125" s="668"/>
      <c r="CD125" s="668"/>
      <c r="CE125" s="673"/>
      <c r="CF125" s="673"/>
      <c r="CG125" s="673"/>
      <c r="CH125" s="673"/>
      <c r="CI125" s="673"/>
    </row>
    <row r="126" spans="5:87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40"/>
        <v/>
      </c>
      <c r="N126" s="562" t="str">
        <f t="shared" si="41"/>
        <v/>
      </c>
      <c r="O126" s="562"/>
      <c r="P126" s="562" t="str">
        <f t="shared" si="42"/>
        <v/>
      </c>
      <c r="Q126" s="586" t="str">
        <f t="shared" si="38"/>
        <v/>
      </c>
      <c r="R126" s="587" t="str">
        <f t="shared" si="39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IF($K126="","",SUM(IF(LEFT($AM126:$CA126,1)="s",1,0))-SUM(IF(RIGHT(LEFT($AM126:$CA126,2))="-",1,0)))</f>
        <v/>
      </c>
      <c r="AL126" s="562" t="str">
        <f t="array" ref="AL126">IF($K97="","",SUM(IF(LEFT($AM126:$CA126,1)="X",1,0)))</f>
        <v/>
      </c>
      <c r="AM126" s="668"/>
      <c r="AN126" s="668"/>
      <c r="AO126" s="668"/>
      <c r="AP126" s="668"/>
      <c r="AQ126" s="668"/>
      <c r="AR126" s="668"/>
      <c r="AS126" s="668"/>
      <c r="AT126" s="655"/>
      <c r="AU126" s="668"/>
      <c r="AV126" s="655"/>
      <c r="AW126" s="668"/>
      <c r="AX126" s="668"/>
      <c r="AY126" s="655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55"/>
      <c r="BS126" s="668"/>
      <c r="BT126" s="668"/>
      <c r="BU126" s="668"/>
      <c r="BV126" s="655"/>
      <c r="BW126" s="668"/>
      <c r="BX126" s="673"/>
      <c r="BY126" s="668"/>
      <c r="BZ126" s="668"/>
      <c r="CA126" s="668"/>
      <c r="CB126" s="668"/>
      <c r="CC126" s="668"/>
      <c r="CD126" s="668"/>
      <c r="CE126" s="673"/>
      <c r="CF126" s="673"/>
      <c r="CG126" s="673"/>
      <c r="CH126" s="673"/>
      <c r="CI126" s="673"/>
    </row>
    <row r="127" spans="5:87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40"/>
        <v/>
      </c>
      <c r="N127" s="562" t="str">
        <f t="shared" si="41"/>
        <v/>
      </c>
      <c r="O127" s="562"/>
      <c r="P127" s="562" t="str">
        <f t="shared" si="42"/>
        <v/>
      </c>
      <c r="Q127" s="586" t="str">
        <f t="shared" si="38"/>
        <v/>
      </c>
      <c r="R127" s="587" t="str">
        <f t="shared" si="39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IF($K127="","",SUM(IF(LEFT($AM127:$CA127,1)="s",1,0))-SUM(IF(RIGHT(LEFT($AM127:$CA127,2))="-",1,0)))</f>
        <v/>
      </c>
      <c r="AL127" s="562" t="str">
        <f t="array" ref="AL127">IF($K98="","",SUM(IF(LEFT($AM127:$CA127,1)="X",1,0)))</f>
        <v/>
      </c>
      <c r="AM127" s="668"/>
      <c r="AN127" s="668"/>
      <c r="AO127" s="668"/>
      <c r="AP127" s="668"/>
      <c r="AQ127" s="668"/>
      <c r="AR127" s="668"/>
      <c r="AS127" s="668"/>
      <c r="AT127" s="655"/>
      <c r="AU127" s="668"/>
      <c r="AV127" s="655"/>
      <c r="AW127" s="668"/>
      <c r="AX127" s="668"/>
      <c r="AY127" s="655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55"/>
      <c r="BS127" s="668"/>
      <c r="BT127" s="668"/>
      <c r="BU127" s="668"/>
      <c r="BV127" s="655"/>
      <c r="BW127" s="668"/>
      <c r="BX127" s="673"/>
      <c r="BY127" s="668"/>
      <c r="BZ127" s="668"/>
      <c r="CA127" s="668"/>
      <c r="CB127" s="668"/>
      <c r="CC127" s="668"/>
      <c r="CD127" s="668"/>
      <c r="CE127" s="673"/>
      <c r="CF127" s="673"/>
      <c r="CG127" s="673"/>
      <c r="CH127" s="673"/>
      <c r="CI127" s="673"/>
    </row>
    <row r="128" spans="5:87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40"/>
        <v/>
      </c>
      <c r="N128" s="562" t="str">
        <f t="shared" si="41"/>
        <v/>
      </c>
      <c r="O128" s="562"/>
      <c r="P128" s="562" t="str">
        <f t="shared" si="42"/>
        <v/>
      </c>
      <c r="Q128" s="586" t="str">
        <f t="shared" si="38"/>
        <v/>
      </c>
      <c r="R128" s="587" t="str">
        <f t="shared" si="39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IF($K128="","",SUM(IF(LEFT($AM128:$CA128,1)="s",1,0))-SUM(IF(RIGHT(LEFT($AM128:$CA128,2))="-",1,0)))</f>
        <v/>
      </c>
      <c r="AL128" s="562" t="str">
        <f t="array" ref="AL128">IF($K99="","",SUM(IF(LEFT($AM128:$CA128,1)="X",1,0)))</f>
        <v/>
      </c>
      <c r="AM128" s="668"/>
      <c r="AN128" s="668"/>
      <c r="AO128" s="668"/>
      <c r="AP128" s="668"/>
      <c r="AQ128" s="668"/>
      <c r="AR128" s="668"/>
      <c r="AS128" s="668"/>
      <c r="AT128" s="655"/>
      <c r="AU128" s="668"/>
      <c r="AV128" s="655"/>
      <c r="AW128" s="668"/>
      <c r="AX128" s="668"/>
      <c r="AY128" s="655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55"/>
      <c r="BS128" s="668"/>
      <c r="BT128" s="668"/>
      <c r="BU128" s="668"/>
      <c r="BV128" s="655"/>
      <c r="BW128" s="668"/>
      <c r="BX128" s="673"/>
      <c r="BY128" s="668"/>
      <c r="BZ128" s="668"/>
      <c r="CA128" s="668"/>
      <c r="CB128" s="668"/>
      <c r="CC128" s="668"/>
      <c r="CD128" s="668"/>
      <c r="CE128" s="673"/>
      <c r="CF128" s="673"/>
      <c r="CG128" s="673"/>
      <c r="CH128" s="673"/>
      <c r="CI128" s="673"/>
    </row>
    <row r="129" spans="1:87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40"/>
        <v/>
      </c>
      <c r="N129" s="562" t="str">
        <f t="shared" si="41"/>
        <v/>
      </c>
      <c r="O129" s="562"/>
      <c r="P129" s="562" t="str">
        <f t="shared" si="42"/>
        <v/>
      </c>
      <c r="Q129" s="586" t="str">
        <f t="shared" si="38"/>
        <v/>
      </c>
      <c r="R129" s="587" t="str">
        <f t="shared" si="39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IF($K129="","",SUM(IF(LEFT($AM129:$CA129,1)="s",1,0))-SUM(IF(RIGHT(LEFT($AM129:$CA129,2))="-",1,0)))</f>
        <v/>
      </c>
      <c r="AL129" s="562" t="str">
        <f t="array" ref="AL129">IF($K100="","",SUM(IF(LEFT($AM129:$CA129,1)="X",1,0)))</f>
        <v/>
      </c>
      <c r="AM129" s="668"/>
      <c r="AN129" s="668"/>
      <c r="AO129" s="668"/>
      <c r="AP129" s="668"/>
      <c r="AQ129" s="668"/>
      <c r="AR129" s="668"/>
      <c r="AS129" s="668"/>
      <c r="AT129" s="655"/>
      <c r="AU129" s="668"/>
      <c r="AV129" s="655"/>
      <c r="AW129" s="668"/>
      <c r="AX129" s="668"/>
      <c r="AY129" s="655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55"/>
      <c r="BS129" s="668"/>
      <c r="BT129" s="668"/>
      <c r="BU129" s="668"/>
      <c r="BV129" s="655"/>
      <c r="BW129" s="668"/>
      <c r="BX129" s="673"/>
      <c r="BY129" s="668"/>
      <c r="BZ129" s="668"/>
      <c r="CA129" s="668"/>
      <c r="CB129" s="668"/>
      <c r="CC129" s="668"/>
      <c r="CD129" s="668"/>
      <c r="CE129" s="673"/>
      <c r="CF129" s="673"/>
      <c r="CG129" s="673"/>
      <c r="CH129" s="673"/>
      <c r="CI129" s="673"/>
    </row>
    <row r="130" spans="1:87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40"/>
        <v/>
      </c>
      <c r="N130" s="562" t="str">
        <f t="shared" si="41"/>
        <v/>
      </c>
      <c r="O130" s="562"/>
      <c r="P130" s="562" t="str">
        <f t="shared" si="42"/>
        <v/>
      </c>
      <c r="Q130" s="586" t="str">
        <f t="shared" si="38"/>
        <v/>
      </c>
      <c r="R130" s="587" t="str">
        <f t="shared" si="39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IF($K130="","",SUM(IF(LEFT($AM130:$CA130,1)="s",1,0))-SUM(IF(RIGHT(LEFT($AM130:$CA130,2))="-",1,0)))</f>
        <v/>
      </c>
      <c r="AL130" s="562" t="str">
        <f t="array" ref="AL130">IF($K101="","",SUM(IF(LEFT($AM130:$CA130,1)="X",1,0)))</f>
        <v/>
      </c>
      <c r="AM130" s="668"/>
      <c r="AN130" s="668"/>
      <c r="AO130" s="668"/>
      <c r="AP130" s="668"/>
      <c r="AQ130" s="668"/>
      <c r="AR130" s="668"/>
      <c r="AS130" s="668"/>
      <c r="AT130" s="655"/>
      <c r="AU130" s="668"/>
      <c r="AV130" s="655"/>
      <c r="AW130" s="668"/>
      <c r="AX130" s="668"/>
      <c r="AY130" s="655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55"/>
      <c r="BS130" s="668"/>
      <c r="BT130" s="668"/>
      <c r="BU130" s="668"/>
      <c r="BV130" s="655"/>
      <c r="BW130" s="668"/>
      <c r="BX130" s="673"/>
      <c r="BY130" s="668"/>
      <c r="BZ130" s="668"/>
      <c r="CA130" s="668"/>
      <c r="CB130" s="668"/>
      <c r="CC130" s="668"/>
      <c r="CD130" s="668"/>
      <c r="CE130" s="673"/>
      <c r="CF130" s="673"/>
      <c r="CG130" s="673"/>
      <c r="CH130" s="673"/>
      <c r="CI130" s="673"/>
    </row>
    <row r="131" spans="1:87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40"/>
        <v/>
      </c>
      <c r="N131" s="562" t="str">
        <f t="shared" si="41"/>
        <v/>
      </c>
      <c r="O131" s="562"/>
      <c r="P131" s="562" t="str">
        <f t="shared" si="42"/>
        <v/>
      </c>
      <c r="Q131" s="586" t="str">
        <f t="shared" si="38"/>
        <v/>
      </c>
      <c r="R131" s="587" t="str">
        <f t="shared" si="39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IF($K131="","",SUM(IF(LEFT($AM131:$CA131,1)="s",1,0))-SUM(IF(RIGHT(LEFT($AM131:$CA131,2))="-",1,0)))</f>
        <v/>
      </c>
      <c r="AL131" s="562" t="str">
        <f t="array" ref="AL131">IF($K102="","",SUM(IF(LEFT($AM131:$CA131,1)="X",1,0)))</f>
        <v/>
      </c>
      <c r="AM131" s="668"/>
      <c r="AN131" s="668"/>
      <c r="AO131" s="668"/>
      <c r="AP131" s="668"/>
      <c r="AQ131" s="668"/>
      <c r="AR131" s="668"/>
      <c r="AS131" s="668"/>
      <c r="AT131" s="655"/>
      <c r="AU131" s="668"/>
      <c r="AV131" s="655"/>
      <c r="AW131" s="668"/>
      <c r="AX131" s="668"/>
      <c r="AY131" s="655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55"/>
      <c r="BS131" s="668"/>
      <c r="BT131" s="668"/>
      <c r="BU131" s="668"/>
      <c r="BV131" s="655"/>
      <c r="BW131" s="668"/>
      <c r="BX131" s="673"/>
      <c r="BY131" s="668"/>
      <c r="BZ131" s="668"/>
      <c r="CA131" s="668"/>
      <c r="CB131" s="668"/>
      <c r="CC131" s="668"/>
      <c r="CD131" s="668"/>
      <c r="CE131" s="673"/>
      <c r="CF131" s="673"/>
      <c r="CG131" s="673"/>
      <c r="CH131" s="673"/>
      <c r="CI131" s="673"/>
    </row>
    <row r="132" spans="1:87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40"/>
        <v/>
      </c>
      <c r="N132" s="562" t="str">
        <f t="shared" si="41"/>
        <v/>
      </c>
      <c r="O132" s="562"/>
      <c r="P132" s="562" t="str">
        <f t="shared" si="42"/>
        <v/>
      </c>
      <c r="Q132" s="586" t="str">
        <f t="shared" si="38"/>
        <v/>
      </c>
      <c r="R132" s="587" t="str">
        <f t="shared" si="39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IF($K132="","",SUM(IF(LEFT($AM132:$CA132,1)="s",1,0))-SUM(IF(RIGHT(LEFT($AM132:$CA132,2))="-",1,0)))</f>
        <v/>
      </c>
      <c r="AL132" s="562" t="str">
        <f t="array" ref="AL132">IF($K103="","",SUM(IF(LEFT($AM132:$CA132,1)="X",1,0)))</f>
        <v/>
      </c>
      <c r="AM132" s="668"/>
      <c r="AN132" s="668"/>
      <c r="AO132" s="668"/>
      <c r="AP132" s="668"/>
      <c r="AQ132" s="668"/>
      <c r="AR132" s="668"/>
      <c r="AS132" s="668"/>
      <c r="AT132" s="655"/>
      <c r="AU132" s="668"/>
      <c r="AV132" s="655"/>
      <c r="AW132" s="668"/>
      <c r="AX132" s="668"/>
      <c r="AY132" s="655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55"/>
      <c r="BS132" s="668"/>
      <c r="BT132" s="668"/>
      <c r="BU132" s="668"/>
      <c r="BV132" s="655"/>
      <c r="BW132" s="668"/>
      <c r="BX132" s="673"/>
      <c r="BY132" s="668"/>
      <c r="BZ132" s="668"/>
      <c r="CA132" s="668"/>
      <c r="CB132" s="668"/>
      <c r="CC132" s="668"/>
      <c r="CD132" s="668"/>
      <c r="CE132" s="673"/>
      <c r="CF132" s="673"/>
      <c r="CG132" s="673"/>
      <c r="CH132" s="673"/>
      <c r="CI132" s="673"/>
    </row>
    <row r="133" spans="1:87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40"/>
        <v/>
      </c>
      <c r="N133" s="562" t="str">
        <f t="shared" si="41"/>
        <v/>
      </c>
      <c r="O133" s="562"/>
      <c r="P133" s="562" t="str">
        <f t="shared" si="42"/>
        <v/>
      </c>
      <c r="Q133" s="586" t="str">
        <f t="shared" si="38"/>
        <v/>
      </c>
      <c r="R133" s="587" t="str">
        <f t="shared" si="39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IF($K133="","",SUM(IF(LEFT($AM133:$CA133,1)="s",1,0))-SUM(IF(RIGHT(LEFT($AM133:$CA133,2))="-",1,0)))</f>
        <v/>
      </c>
      <c r="AL133" s="562" t="str">
        <f t="array" ref="AL133">IF($K104="","",SUM(IF(LEFT($AM133:$CA133,1)="X",1,0)))</f>
        <v/>
      </c>
      <c r="AM133" s="668"/>
      <c r="AN133" s="668"/>
      <c r="AO133" s="668"/>
      <c r="AP133" s="668"/>
      <c r="AQ133" s="668"/>
      <c r="AR133" s="668"/>
      <c r="AS133" s="668"/>
      <c r="AT133" s="655"/>
      <c r="AU133" s="668"/>
      <c r="AV133" s="655"/>
      <c r="AW133" s="668"/>
      <c r="AX133" s="668"/>
      <c r="AY133" s="655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55"/>
      <c r="BS133" s="668"/>
      <c r="BT133" s="668"/>
      <c r="BU133" s="668"/>
      <c r="BV133" s="655"/>
      <c r="BW133" s="668"/>
      <c r="BX133" s="673"/>
      <c r="BY133" s="668"/>
      <c r="BZ133" s="668"/>
      <c r="CA133" s="668"/>
      <c r="CB133" s="668"/>
      <c r="CC133" s="668"/>
      <c r="CD133" s="668"/>
      <c r="CE133" s="673"/>
      <c r="CF133" s="673"/>
      <c r="CG133" s="673"/>
      <c r="CH133" s="673"/>
      <c r="CI133" s="673"/>
    </row>
    <row r="134" spans="1:87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40"/>
        <v/>
      </c>
      <c r="N134" s="562" t="str">
        <f t="shared" si="41"/>
        <v/>
      </c>
      <c r="O134" s="562"/>
      <c r="P134" s="562" t="str">
        <f t="shared" si="42"/>
        <v/>
      </c>
      <c r="Q134" s="586" t="str">
        <f t="shared" si="38"/>
        <v/>
      </c>
      <c r="R134" s="587" t="str">
        <f t="shared" si="39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IF($K134="","",SUM(IF(LEFT($AM134:$CA134,1)="s",1,0))-SUM(IF(RIGHT(LEFT($AM134:$CA134,2))="-",1,0)))</f>
        <v/>
      </c>
      <c r="AL134" s="562" t="str">
        <f t="array" ref="AL134">IF($K105="","",SUM(IF(LEFT($AM134:$CA134,1)="X",1,0)))</f>
        <v/>
      </c>
      <c r="AM134" s="668"/>
      <c r="AN134" s="668"/>
      <c r="AO134" s="668"/>
      <c r="AP134" s="668"/>
      <c r="AQ134" s="668"/>
      <c r="AR134" s="668"/>
      <c r="AS134" s="668"/>
      <c r="AT134" s="655"/>
      <c r="AU134" s="668"/>
      <c r="AV134" s="655"/>
      <c r="AW134" s="668"/>
      <c r="AX134" s="668"/>
      <c r="AY134" s="655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55"/>
      <c r="BS134" s="668"/>
      <c r="BT134" s="668"/>
      <c r="BU134" s="668"/>
      <c r="BV134" s="655"/>
      <c r="BW134" s="668"/>
      <c r="BX134" s="673"/>
      <c r="BY134" s="668"/>
      <c r="BZ134" s="668"/>
      <c r="CA134" s="668"/>
      <c r="CB134" s="668"/>
      <c r="CC134" s="668"/>
      <c r="CD134" s="668"/>
      <c r="CE134" s="673"/>
      <c r="CF134" s="673"/>
      <c r="CG134" s="673"/>
      <c r="CH134" s="673"/>
      <c r="CI134" s="673"/>
    </row>
    <row r="135" spans="1:87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40"/>
        <v/>
      </c>
      <c r="N135" s="562" t="str">
        <f t="shared" si="41"/>
        <v/>
      </c>
      <c r="O135" s="562"/>
      <c r="P135" s="562" t="str">
        <f t="shared" si="42"/>
        <v/>
      </c>
      <c r="Q135" s="586" t="str">
        <f t="shared" si="38"/>
        <v/>
      </c>
      <c r="R135" s="587" t="str">
        <f t="shared" si="39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IF($K135="","",SUM(IF(LEFT($AM135:$CA135,1)="s",1,0))-SUM(IF(RIGHT(LEFT($AM135:$CA135,2))="-",1,0)))</f>
        <v/>
      </c>
      <c r="AL135" s="562" t="str">
        <f t="array" ref="AL135">IF($K106="","",SUM(IF(LEFT($AM135:$CA135,1)="X",1,0)))</f>
        <v/>
      </c>
      <c r="AM135" s="668"/>
      <c r="AN135" s="668"/>
      <c r="AO135" s="668"/>
      <c r="AP135" s="668"/>
      <c r="AQ135" s="668"/>
      <c r="AR135" s="668"/>
      <c r="AS135" s="668"/>
      <c r="AT135" s="655"/>
      <c r="AU135" s="668"/>
      <c r="AV135" s="655"/>
      <c r="AW135" s="668"/>
      <c r="AX135" s="668"/>
      <c r="AY135" s="655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55"/>
      <c r="BS135" s="668"/>
      <c r="BT135" s="668"/>
      <c r="BU135" s="668"/>
      <c r="BV135" s="655"/>
      <c r="BW135" s="668"/>
      <c r="BX135" s="673"/>
      <c r="BY135" s="668"/>
      <c r="BZ135" s="668"/>
      <c r="CA135" s="668"/>
      <c r="CB135" s="668"/>
      <c r="CC135" s="668"/>
      <c r="CD135" s="668"/>
      <c r="CE135" s="673"/>
      <c r="CF135" s="673"/>
      <c r="CG135" s="673"/>
      <c r="CH135" s="673"/>
      <c r="CI135" s="673"/>
    </row>
    <row r="136" spans="1:87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40"/>
        <v/>
      </c>
      <c r="N136" s="562" t="str">
        <f t="shared" si="41"/>
        <v/>
      </c>
      <c r="O136" s="562"/>
      <c r="P136" s="562" t="str">
        <f t="shared" si="42"/>
        <v/>
      </c>
      <c r="Q136" s="586" t="str">
        <f t="shared" si="38"/>
        <v/>
      </c>
      <c r="R136" s="587" t="str">
        <f t="shared" si="39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IF($K136="","",SUM(IF(LEFT($AM136:$CA136,1)="s",1,0))-SUM(IF(RIGHT(LEFT($AM136:$CA136,2))="-",1,0)))</f>
        <v/>
      </c>
      <c r="AL136" s="562" t="str">
        <f t="array" ref="AL136">IF($K107="","",SUM(IF(LEFT($AM136:$CA136,1)="X",1,0)))</f>
        <v/>
      </c>
      <c r="AM136" s="668"/>
      <c r="AN136" s="668"/>
      <c r="AO136" s="668"/>
      <c r="AP136" s="668"/>
      <c r="AQ136" s="668"/>
      <c r="AR136" s="668"/>
      <c r="AS136" s="668"/>
      <c r="AT136" s="655"/>
      <c r="AU136" s="668"/>
      <c r="AV136" s="655"/>
      <c r="AW136" s="668"/>
      <c r="AX136" s="668"/>
      <c r="AY136" s="655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55"/>
      <c r="BS136" s="668"/>
      <c r="BT136" s="668"/>
      <c r="BU136" s="668"/>
      <c r="BV136" s="655"/>
      <c r="BW136" s="668"/>
      <c r="BX136" s="673"/>
      <c r="BY136" s="668"/>
      <c r="BZ136" s="668"/>
      <c r="CA136" s="668"/>
      <c r="CB136" s="668"/>
      <c r="CC136" s="668"/>
      <c r="CD136" s="668"/>
      <c r="CE136" s="673"/>
      <c r="CF136" s="673"/>
      <c r="CG136" s="673"/>
      <c r="CH136" s="673"/>
      <c r="CI136" s="673"/>
    </row>
    <row r="137" spans="1:87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40"/>
        <v/>
      </c>
      <c r="N137" s="562" t="str">
        <f t="shared" si="41"/>
        <v/>
      </c>
      <c r="O137" s="562"/>
      <c r="P137" s="562" t="str">
        <f t="shared" si="42"/>
        <v/>
      </c>
      <c r="Q137" s="586" t="str">
        <f t="shared" si="38"/>
        <v/>
      </c>
      <c r="R137" s="587" t="str">
        <f t="shared" si="39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IF($K137="","",SUM(IF(LEFT($AM137:$CA137,1)="s",1,0))-SUM(IF(RIGHT(LEFT($AM137:$CA137,2))="-",1,0)))</f>
        <v/>
      </c>
      <c r="AL137" s="562" t="str">
        <f t="array" ref="AL137">IF($K108="","",SUM(IF(LEFT($AM137:$CA137,1)="X",1,0)))</f>
        <v/>
      </c>
      <c r="AM137" s="668"/>
      <c r="AN137" s="668"/>
      <c r="AO137" s="668"/>
      <c r="AP137" s="668"/>
      <c r="AQ137" s="668"/>
      <c r="AR137" s="668"/>
      <c r="AS137" s="668"/>
      <c r="AT137" s="655"/>
      <c r="AU137" s="668"/>
      <c r="AV137" s="655"/>
      <c r="AW137" s="668"/>
      <c r="AX137" s="668"/>
      <c r="AY137" s="655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55"/>
      <c r="BS137" s="668"/>
      <c r="BT137" s="668"/>
      <c r="BU137" s="668"/>
      <c r="BV137" s="655"/>
      <c r="BW137" s="668"/>
      <c r="BX137" s="673"/>
      <c r="BY137" s="668"/>
      <c r="BZ137" s="668"/>
      <c r="CA137" s="668"/>
      <c r="CB137" s="668"/>
      <c r="CC137" s="668"/>
      <c r="CD137" s="668"/>
      <c r="CE137" s="673"/>
      <c r="CF137" s="673"/>
      <c r="CG137" s="673"/>
      <c r="CH137" s="673"/>
      <c r="CI137" s="673"/>
    </row>
    <row r="138" spans="1:87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40"/>
        <v/>
      </c>
      <c r="N138" s="562" t="str">
        <f t="shared" si="41"/>
        <v/>
      </c>
      <c r="O138" s="562"/>
      <c r="P138" s="562" t="str">
        <f t="shared" si="42"/>
        <v/>
      </c>
      <c r="Q138" s="586" t="str">
        <f t="shared" si="38"/>
        <v/>
      </c>
      <c r="R138" s="587" t="str">
        <f t="shared" ref="R138:R169" si="43">IF(Q138="","",IF((K109-L109+Q138)&gt;=0.5,1,IF((K109-L109+Q138)=0.25,0.5,IF((K109-L109+Q138)&lt;=-0.5,-1,IF((K109-L109+Q138)=-0.25,-0.5,0)))))</f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IF($K138="","",SUM(IF(LEFT($AM138:$CA138,1)="s",1,0))-SUM(IF(RIGHT(LEFT($AM138:$CA138,2))="-",1,0)))</f>
        <v/>
      </c>
      <c r="AL138" s="562" t="str">
        <f t="array" ref="AL138">IF($K109="","",SUM(IF(LEFT($AM138:$CA138,1)="X",1,0)))</f>
        <v/>
      </c>
      <c r="AM138" s="668"/>
      <c r="AN138" s="668"/>
      <c r="AO138" s="668"/>
      <c r="AP138" s="668"/>
      <c r="AQ138" s="668"/>
      <c r="AR138" s="668"/>
      <c r="AS138" s="668"/>
      <c r="AT138" s="655"/>
      <c r="AU138" s="668"/>
      <c r="AV138" s="655"/>
      <c r="AW138" s="668"/>
      <c r="AX138" s="668"/>
      <c r="AY138" s="655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55"/>
      <c r="BS138" s="668"/>
      <c r="BT138" s="668"/>
      <c r="BU138" s="668"/>
      <c r="BV138" s="655"/>
      <c r="BW138" s="668"/>
      <c r="BX138" s="673"/>
      <c r="BY138" s="668"/>
      <c r="BZ138" s="668"/>
      <c r="CA138" s="668"/>
      <c r="CB138" s="668"/>
      <c r="CC138" s="668"/>
      <c r="CD138" s="668"/>
      <c r="CE138" s="673"/>
      <c r="CF138" s="673"/>
      <c r="CG138" s="673"/>
      <c r="CH138" s="673"/>
      <c r="CI138" s="673"/>
    </row>
    <row r="139" spans="1:87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40"/>
        <v/>
      </c>
      <c r="N139" s="562" t="str">
        <f t="shared" si="41"/>
        <v/>
      </c>
      <c r="O139" s="562"/>
      <c r="P139" s="562" t="str">
        <f t="shared" si="42"/>
        <v/>
      </c>
      <c r="Q139" s="586" t="str">
        <f t="shared" si="38"/>
        <v/>
      </c>
      <c r="R139" s="587" t="str">
        <f t="shared" si="43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IF($K139="","",SUM(IF(LEFT($AM139:$CA139,1)="s",1,0))-SUM(IF(RIGHT(LEFT($AM139:$CA139,2))="-",1,0)))</f>
        <v/>
      </c>
      <c r="AL139" s="562" t="str">
        <f t="array" ref="AL139">IF($K110="","",SUM(IF(LEFT($AM139:$CA139,1)="X",1,0)))</f>
        <v/>
      </c>
      <c r="AM139" s="668"/>
      <c r="AN139" s="668"/>
      <c r="AO139" s="668"/>
      <c r="AP139" s="668"/>
      <c r="AQ139" s="668"/>
      <c r="AR139" s="668"/>
      <c r="AS139" s="668"/>
      <c r="AT139" s="655"/>
      <c r="AU139" s="668"/>
      <c r="AV139" s="655"/>
      <c r="AW139" s="668"/>
      <c r="AX139" s="668"/>
      <c r="AY139" s="655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55"/>
      <c r="BS139" s="668"/>
      <c r="BT139" s="668"/>
      <c r="BU139" s="668"/>
      <c r="BV139" s="655"/>
      <c r="BW139" s="668"/>
      <c r="BX139" s="673"/>
      <c r="BY139" s="668"/>
      <c r="BZ139" s="668"/>
      <c r="CA139" s="668"/>
      <c r="CB139" s="668"/>
      <c r="CC139" s="668"/>
      <c r="CD139" s="668"/>
      <c r="CE139" s="673"/>
      <c r="CF139" s="673"/>
      <c r="CG139" s="673"/>
      <c r="CH139" s="673"/>
      <c r="CI139" s="673"/>
    </row>
    <row r="140" spans="1:87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40"/>
        <v/>
      </c>
      <c r="N140" s="562" t="str">
        <f t="shared" si="41"/>
        <v/>
      </c>
      <c r="O140" s="562"/>
      <c r="P140" s="562" t="str">
        <f t="shared" si="42"/>
        <v/>
      </c>
      <c r="Q140" s="586" t="str">
        <f t="shared" si="38"/>
        <v/>
      </c>
      <c r="R140" s="587" t="str">
        <f t="shared" si="43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IF($K140="","",SUM(IF(LEFT($AM140:$CA140,1)="s",1,0))-SUM(IF(RIGHT(LEFT($AM140:$CA140,2))="-",1,0)))</f>
        <v/>
      </c>
      <c r="AL140" s="562" t="str">
        <f t="array" ref="AL140">IF($K111="","",SUM(IF(LEFT($AM140:$CA140,1)="X",1,0)))</f>
        <v/>
      </c>
      <c r="AM140" s="668"/>
      <c r="AN140" s="668"/>
      <c r="AO140" s="668"/>
      <c r="AP140" s="668"/>
      <c r="AQ140" s="668"/>
      <c r="AR140" s="668"/>
      <c r="AS140" s="668"/>
      <c r="AT140" s="655"/>
      <c r="AU140" s="668"/>
      <c r="AV140" s="655"/>
      <c r="AW140" s="668"/>
      <c r="AX140" s="668"/>
      <c r="AY140" s="655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55"/>
      <c r="BS140" s="668"/>
      <c r="BT140" s="668"/>
      <c r="BU140" s="668"/>
      <c r="BV140" s="655"/>
      <c r="BW140" s="668"/>
      <c r="BX140" s="673"/>
      <c r="BY140" s="668"/>
      <c r="BZ140" s="668"/>
      <c r="CA140" s="668"/>
      <c r="CB140" s="668"/>
      <c r="CC140" s="668"/>
      <c r="CD140" s="668"/>
      <c r="CE140" s="673"/>
      <c r="CF140" s="673"/>
      <c r="CG140" s="673"/>
      <c r="CH140" s="673"/>
      <c r="CI140" s="673"/>
    </row>
    <row r="141" spans="1:87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40"/>
        <v/>
      </c>
      <c r="N141" s="562" t="str">
        <f t="shared" si="41"/>
        <v/>
      </c>
      <c r="O141" s="562"/>
      <c r="P141" s="562" t="str">
        <f t="shared" si="42"/>
        <v/>
      </c>
      <c r="Q141" s="586" t="str">
        <f t="shared" si="38"/>
        <v/>
      </c>
      <c r="R141" s="587" t="str">
        <f t="shared" si="43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IF($K141="","",SUM(IF(LEFT($AM141:$CA141,1)="s",1,0))-SUM(IF(RIGHT(LEFT($AM141:$CA141,2))="-",1,0)))</f>
        <v/>
      </c>
      <c r="AL141" s="562" t="str">
        <f t="array" ref="AL141">IF($K112="","",SUM(IF(LEFT($AM141:$CA141,1)="X",1,0)))</f>
        <v/>
      </c>
      <c r="AM141" s="668"/>
      <c r="AN141" s="668"/>
      <c r="AO141" s="668"/>
      <c r="AP141" s="668"/>
      <c r="AQ141" s="668"/>
      <c r="AR141" s="668"/>
      <c r="AS141" s="668"/>
      <c r="AT141" s="655"/>
      <c r="AU141" s="668"/>
      <c r="AV141" s="655"/>
      <c r="AW141" s="668"/>
      <c r="AX141" s="668"/>
      <c r="AY141" s="655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55"/>
      <c r="BS141" s="668"/>
      <c r="BT141" s="668"/>
      <c r="BU141" s="668"/>
      <c r="BV141" s="655"/>
      <c r="BW141" s="668"/>
      <c r="BX141" s="673"/>
      <c r="BY141" s="668"/>
      <c r="BZ141" s="668"/>
      <c r="CA141" s="668"/>
      <c r="CB141" s="668"/>
      <c r="CC141" s="668"/>
      <c r="CD141" s="668"/>
      <c r="CE141" s="673"/>
      <c r="CF141" s="673"/>
      <c r="CG141" s="673"/>
      <c r="CH141" s="673"/>
      <c r="CI141" s="673"/>
    </row>
    <row r="142" spans="1:87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40"/>
        <v/>
      </c>
      <c r="N142" s="562" t="str">
        <f t="shared" si="41"/>
        <v/>
      </c>
      <c r="O142" s="562"/>
      <c r="P142" s="562" t="str">
        <f t="shared" si="42"/>
        <v/>
      </c>
      <c r="Q142" s="586" t="str">
        <f t="shared" si="38"/>
        <v/>
      </c>
      <c r="R142" s="587" t="str">
        <f t="shared" si="43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IF($K142="","",SUM(IF(LEFT($AM142:$CA142,1)="s",1,0))-SUM(IF(RIGHT(LEFT($AM142:$CA142,2))="-",1,0)))</f>
        <v/>
      </c>
      <c r="AL142" s="562" t="str">
        <f t="array" ref="AL142">IF($K113="","",SUM(IF(LEFT($AM142:$CA142,1)="X",1,0)))</f>
        <v/>
      </c>
      <c r="AM142" s="668"/>
      <c r="AN142" s="668"/>
      <c r="AO142" s="668"/>
      <c r="AP142" s="668"/>
      <c r="AQ142" s="668"/>
      <c r="AR142" s="668"/>
      <c r="AS142" s="668"/>
      <c r="AT142" s="655"/>
      <c r="AU142" s="668"/>
      <c r="AV142" s="655"/>
      <c r="AW142" s="668"/>
      <c r="AX142" s="668"/>
      <c r="AY142" s="655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55"/>
      <c r="BS142" s="668"/>
      <c r="BT142" s="668"/>
      <c r="BU142" s="668"/>
      <c r="BV142" s="655"/>
      <c r="BW142" s="668"/>
      <c r="BX142" s="673"/>
      <c r="BY142" s="668"/>
      <c r="BZ142" s="668"/>
      <c r="CA142" s="668"/>
      <c r="CB142" s="668"/>
      <c r="CC142" s="668"/>
      <c r="CD142" s="668"/>
      <c r="CE142" s="673"/>
      <c r="CF142" s="673"/>
      <c r="CG142" s="673"/>
      <c r="CH142" s="673"/>
      <c r="CI142" s="673"/>
    </row>
    <row r="143" spans="1:87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40"/>
        <v/>
      </c>
      <c r="N143" s="562" t="str">
        <f t="shared" si="41"/>
        <v/>
      </c>
      <c r="O143" s="562"/>
      <c r="P143" s="562" t="str">
        <f t="shared" si="42"/>
        <v/>
      </c>
      <c r="Q143" s="586" t="str">
        <f t="shared" si="38"/>
        <v/>
      </c>
      <c r="R143" s="587" t="str">
        <f t="shared" si="43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IF($K143="","",SUM(IF(LEFT($AM143:$CA143,1)="s",1,0))-SUM(IF(RIGHT(LEFT($AM143:$CA143,2))="-",1,0)))</f>
        <v/>
      </c>
      <c r="AL143" s="562" t="str">
        <f t="array" ref="AL143">IF($K114="","",SUM(IF(LEFT($AM143:$CA143,1)="X",1,0)))</f>
        <v/>
      </c>
      <c r="AM143" s="668"/>
      <c r="AN143" s="668"/>
      <c r="AO143" s="668"/>
      <c r="AP143" s="668"/>
      <c r="AQ143" s="668"/>
      <c r="AR143" s="668"/>
      <c r="AS143" s="668"/>
      <c r="AT143" s="655"/>
      <c r="AU143" s="668"/>
      <c r="AV143" s="655"/>
      <c r="AW143" s="668"/>
      <c r="AX143" s="668"/>
      <c r="AY143" s="655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55"/>
      <c r="BS143" s="668"/>
      <c r="BT143" s="668"/>
      <c r="BU143" s="668"/>
      <c r="BV143" s="655"/>
      <c r="BW143" s="668"/>
      <c r="BX143" s="673"/>
      <c r="BY143" s="668"/>
      <c r="BZ143" s="668"/>
      <c r="CA143" s="668"/>
      <c r="CB143" s="668"/>
      <c r="CC143" s="668"/>
      <c r="CD143" s="668"/>
      <c r="CE143" s="673"/>
      <c r="CF143" s="673"/>
      <c r="CG143" s="673"/>
      <c r="CH143" s="673"/>
      <c r="CI143" s="673"/>
    </row>
    <row r="144" spans="1:87" ht="14.25">
      <c r="A144" s="5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40"/>
        <v/>
      </c>
      <c r="N144" s="562" t="str">
        <f t="shared" si="41"/>
        <v/>
      </c>
      <c r="O144" s="562"/>
      <c r="P144" s="562" t="str">
        <f t="shared" si="42"/>
        <v/>
      </c>
      <c r="Q144" s="586" t="str">
        <f t="shared" si="38"/>
        <v/>
      </c>
      <c r="R144" s="587" t="str">
        <f t="shared" si="43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IF($K144="","",SUM(IF(LEFT($AM144:$CA144,1)="s",1,0))-SUM(IF(RIGHT(LEFT($AM144:$CA144,2))="-",1,0)))</f>
        <v/>
      </c>
      <c r="AL144" s="562" t="str">
        <f t="array" ref="AL144">IF($K115="","",SUM(IF(LEFT($AM144:$CA144,1)="X",1,0)))</f>
        <v/>
      </c>
      <c r="AM144" s="647"/>
      <c r="AN144" s="647"/>
      <c r="AO144" s="647"/>
      <c r="AP144" s="647"/>
      <c r="AQ144" s="647"/>
      <c r="AR144" s="647"/>
      <c r="AS144" s="647"/>
      <c r="AT144" s="650"/>
      <c r="AU144" s="647"/>
      <c r="AV144" s="650"/>
      <c r="AW144" s="647"/>
      <c r="AX144" s="647"/>
      <c r="AY144" s="650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7"/>
      <c r="BN144" s="647"/>
      <c r="BO144" s="647"/>
      <c r="BP144" s="647"/>
      <c r="BQ144" s="647"/>
      <c r="BR144" s="650"/>
      <c r="BS144" s="647"/>
      <c r="BT144" s="647"/>
      <c r="BU144" s="647"/>
      <c r="BV144" s="650"/>
      <c r="BW144" s="647"/>
      <c r="BX144" s="649"/>
      <c r="BY144" s="647"/>
      <c r="BZ144" s="647"/>
      <c r="CA144" s="647"/>
      <c r="CB144" s="647"/>
      <c r="CC144" s="647"/>
      <c r="CD144" s="647"/>
      <c r="CE144" s="649"/>
      <c r="CF144" s="649"/>
      <c r="CG144" s="649"/>
      <c r="CH144" s="649"/>
      <c r="CI144" s="649"/>
    </row>
    <row r="145" spans="1:87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40"/>
        <v/>
      </c>
      <c r="N145" s="562" t="str">
        <f t="shared" si="41"/>
        <v/>
      </c>
      <c r="O145" s="562"/>
      <c r="P145" s="562" t="str">
        <f t="shared" si="42"/>
        <v/>
      </c>
      <c r="Q145" s="586" t="str">
        <f t="shared" si="38"/>
        <v/>
      </c>
      <c r="R145" s="587" t="str">
        <f t="shared" si="43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IF($K145="","",SUM(IF(LEFT($AM145:$CA145,1)="s",1,0))-SUM(IF(RIGHT(LEFT($AM145:$CA145,2))="-",1,0)))</f>
        <v/>
      </c>
      <c r="AL145" s="562" t="str">
        <f t="array" ref="AL145">IF($K116="","",SUM(IF(LEFT($AM145:$CA145,1)="X",1,0)))</f>
        <v/>
      </c>
      <c r="AM145" s="647"/>
      <c r="AN145" s="647"/>
      <c r="AO145" s="647"/>
      <c r="AP145" s="647"/>
      <c r="AQ145" s="647"/>
      <c r="AR145" s="647"/>
      <c r="AS145" s="647"/>
      <c r="AT145" s="650"/>
      <c r="AU145" s="647"/>
      <c r="AV145" s="650"/>
      <c r="AW145" s="647"/>
      <c r="AX145" s="647"/>
      <c r="AY145" s="650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47"/>
      <c r="BO145" s="647"/>
      <c r="BP145" s="647"/>
      <c r="BQ145" s="647"/>
      <c r="BR145" s="650"/>
      <c r="BS145" s="647"/>
      <c r="BT145" s="647"/>
      <c r="BU145" s="647"/>
      <c r="BV145" s="650"/>
      <c r="BW145" s="647"/>
      <c r="BX145" s="649"/>
      <c r="BY145" s="647"/>
      <c r="BZ145" s="647"/>
      <c r="CA145" s="647"/>
      <c r="CB145" s="647"/>
      <c r="CC145" s="647"/>
      <c r="CD145" s="647"/>
      <c r="CE145" s="649"/>
      <c r="CF145" s="649"/>
      <c r="CG145" s="649"/>
      <c r="CH145" s="649"/>
      <c r="CI145" s="649"/>
    </row>
    <row r="146" spans="1:87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40"/>
        <v/>
      </c>
      <c r="N146" s="562" t="str">
        <f t="shared" si="41"/>
        <v/>
      </c>
      <c r="O146" s="562"/>
      <c r="P146" s="562" t="str">
        <f t="shared" si="42"/>
        <v/>
      </c>
      <c r="Q146" s="586" t="str">
        <f t="shared" si="38"/>
        <v/>
      </c>
      <c r="R146" s="587" t="str">
        <f t="shared" si="43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IF($K146="","",SUM(IF(LEFT($AM146:$CA146,1)="s",1,0))-SUM(IF(RIGHT(LEFT($AM146:$CA146,2))="-",1,0)))</f>
        <v/>
      </c>
      <c r="AL146" s="562" t="str">
        <f t="array" ref="AL146">IF($K117="","",SUM(IF(LEFT($AM146:$CA146,1)="X",1,0)))</f>
        <v/>
      </c>
      <c r="AM146" s="647"/>
      <c r="AN146" s="647"/>
      <c r="AO146" s="647"/>
      <c r="AP146" s="647"/>
      <c r="AQ146" s="647"/>
      <c r="AR146" s="647"/>
      <c r="AS146" s="647"/>
      <c r="AT146" s="650"/>
      <c r="AU146" s="647"/>
      <c r="AV146" s="650"/>
      <c r="AW146" s="647"/>
      <c r="AX146" s="647"/>
      <c r="AY146" s="650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47"/>
      <c r="BQ146" s="647"/>
      <c r="BR146" s="650"/>
      <c r="BS146" s="647"/>
      <c r="BT146" s="647"/>
      <c r="BU146" s="647"/>
      <c r="BV146" s="650"/>
      <c r="BW146" s="647"/>
      <c r="BX146" s="649"/>
      <c r="BY146" s="647"/>
      <c r="BZ146" s="647"/>
      <c r="CA146" s="647"/>
      <c r="CB146" s="647"/>
      <c r="CC146" s="647"/>
      <c r="CD146" s="647"/>
      <c r="CE146" s="649"/>
      <c r="CF146" s="649"/>
      <c r="CG146" s="649"/>
      <c r="CH146" s="649"/>
      <c r="CI146" s="649"/>
    </row>
    <row r="147" spans="1:87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40"/>
        <v/>
      </c>
      <c r="N147" s="562" t="str">
        <f t="shared" si="41"/>
        <v/>
      </c>
      <c r="O147" s="562"/>
      <c r="P147" s="562" t="str">
        <f t="shared" si="42"/>
        <v/>
      </c>
      <c r="Q147" s="586" t="str">
        <f t="shared" si="38"/>
        <v/>
      </c>
      <c r="R147" s="587" t="str">
        <f t="shared" si="43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IF($K147="","",SUM(IF(LEFT($AM147:$CA147,1)="s",1,0))-SUM(IF(RIGHT(LEFT($AM147:$CA147,2))="-",1,0)))</f>
        <v/>
      </c>
      <c r="AL147" s="562" t="str">
        <f t="array" ref="AL147">IF($K118="","",SUM(IF(LEFT($AM147:$CA147,1)="X",1,0)))</f>
        <v/>
      </c>
      <c r="AM147" s="647"/>
      <c r="AN147" s="647"/>
      <c r="AO147" s="647"/>
      <c r="AP147" s="647"/>
      <c r="AQ147" s="647"/>
      <c r="AR147" s="647"/>
      <c r="AS147" s="647"/>
      <c r="AT147" s="650"/>
      <c r="AU147" s="647"/>
      <c r="AV147" s="650"/>
      <c r="AW147" s="647"/>
      <c r="AX147" s="647"/>
      <c r="AY147" s="650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47"/>
      <c r="BQ147" s="647"/>
      <c r="BR147" s="650"/>
      <c r="BS147" s="647"/>
      <c r="BT147" s="647"/>
      <c r="BU147" s="647"/>
      <c r="BV147" s="650"/>
      <c r="BW147" s="647"/>
      <c r="BX147" s="649"/>
      <c r="BY147" s="647"/>
      <c r="BZ147" s="647"/>
      <c r="CA147" s="647"/>
      <c r="CB147" s="647"/>
      <c r="CC147" s="647"/>
      <c r="CD147" s="647"/>
      <c r="CE147" s="649"/>
      <c r="CF147" s="649"/>
      <c r="CG147" s="649"/>
      <c r="CH147" s="649"/>
      <c r="CI147" s="649"/>
    </row>
    <row r="148" spans="1:87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40"/>
        <v/>
      </c>
      <c r="N148" s="562" t="str">
        <f t="shared" si="41"/>
        <v/>
      </c>
      <c r="O148" s="562"/>
      <c r="P148" s="562" t="str">
        <f t="shared" si="42"/>
        <v/>
      </c>
      <c r="Q148" s="586" t="str">
        <f t="shared" si="38"/>
        <v/>
      </c>
      <c r="R148" s="587" t="str">
        <f t="shared" si="43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IF($K148="","",SUM(IF(LEFT($AM148:$CA148,1)="s",1,0))-SUM(IF(RIGHT(LEFT($AM148:$CA148,2))="-",1,0)))</f>
        <v/>
      </c>
      <c r="AL148" s="562" t="str">
        <f t="array" ref="AL148">IF($K119="","",SUM(IF(LEFT($AM148:$CA148,1)="X",1,0)))</f>
        <v/>
      </c>
      <c r="AM148" s="647"/>
      <c r="AN148" s="647"/>
      <c r="AO148" s="647"/>
      <c r="AP148" s="647"/>
      <c r="AQ148" s="647"/>
      <c r="AR148" s="647"/>
      <c r="AS148" s="647"/>
      <c r="AT148" s="650"/>
      <c r="AU148" s="647"/>
      <c r="AV148" s="650"/>
      <c r="AW148" s="647"/>
      <c r="AX148" s="647"/>
      <c r="AY148" s="650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50"/>
      <c r="BS148" s="647"/>
      <c r="BT148" s="647"/>
      <c r="BU148" s="647"/>
      <c r="BV148" s="650"/>
      <c r="BW148" s="647"/>
      <c r="BX148" s="649"/>
      <c r="BY148" s="647"/>
      <c r="BZ148" s="647"/>
      <c r="CA148" s="647"/>
      <c r="CB148" s="647"/>
      <c r="CC148" s="647"/>
      <c r="CD148" s="647"/>
      <c r="CE148" s="649"/>
      <c r="CF148" s="649"/>
      <c r="CG148" s="649"/>
      <c r="CH148" s="649"/>
      <c r="CI148" s="649"/>
    </row>
    <row r="149" spans="1:87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40"/>
        <v/>
      </c>
      <c r="N149" s="562" t="str">
        <f t="shared" si="41"/>
        <v/>
      </c>
      <c r="O149" s="562"/>
      <c r="P149" s="562" t="str">
        <f t="shared" si="42"/>
        <v/>
      </c>
      <c r="Q149" s="586" t="str">
        <f t="shared" si="38"/>
        <v/>
      </c>
      <c r="R149" s="587" t="str">
        <f t="shared" si="43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IF($K149="","",SUM(IF(LEFT($AM149:$CA149,1)="s",1,0))-SUM(IF(RIGHT(LEFT($AM149:$CA149,2))="-",1,0)))</f>
        <v/>
      </c>
      <c r="AL149" s="562" t="str">
        <f t="array" ref="AL149">IF($K120="","",SUM(IF(LEFT($AM149:$CA149,1)="X",1,0)))</f>
        <v/>
      </c>
      <c r="AM149" s="647"/>
      <c r="AN149" s="647"/>
      <c r="AO149" s="647"/>
      <c r="AP149" s="647"/>
      <c r="AQ149" s="647"/>
      <c r="AR149" s="647"/>
      <c r="AS149" s="647"/>
      <c r="AT149" s="650"/>
      <c r="AU149" s="647"/>
      <c r="AV149" s="650"/>
      <c r="AW149" s="647"/>
      <c r="AX149" s="647"/>
      <c r="AY149" s="650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50"/>
      <c r="BS149" s="647"/>
      <c r="BT149" s="647"/>
      <c r="BU149" s="647"/>
      <c r="BV149" s="650"/>
      <c r="BW149" s="647"/>
      <c r="BX149" s="649"/>
      <c r="BY149" s="647"/>
      <c r="BZ149" s="647"/>
      <c r="CA149" s="647"/>
      <c r="CB149" s="647"/>
      <c r="CC149" s="647"/>
      <c r="CD149" s="647"/>
      <c r="CE149" s="649"/>
      <c r="CF149" s="649"/>
      <c r="CG149" s="649"/>
      <c r="CH149" s="649"/>
      <c r="CI149" s="649"/>
    </row>
    <row r="150" spans="1:87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40"/>
        <v/>
      </c>
      <c r="N150" s="562" t="str">
        <f t="shared" si="41"/>
        <v/>
      </c>
      <c r="O150" s="562"/>
      <c r="P150" s="562" t="str">
        <f t="shared" si="42"/>
        <v/>
      </c>
      <c r="Q150" s="586" t="str">
        <f t="shared" si="38"/>
        <v/>
      </c>
      <c r="R150" s="587" t="str">
        <f t="shared" si="43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IF($K150="","",SUM(IF(LEFT($AM150:$CA150,1)="s",1,0))-SUM(IF(RIGHT(LEFT($AM150:$CA150,2))="-",1,0)))</f>
        <v/>
      </c>
      <c r="AL150" s="562" t="str">
        <f t="array" ref="AL150">IF($K121="","",SUM(IF(LEFT($AM150:$CA150,1)="X",1,0)))</f>
        <v/>
      </c>
      <c r="AM150" s="647"/>
      <c r="AN150" s="647"/>
      <c r="AO150" s="647"/>
      <c r="AP150" s="647"/>
      <c r="AQ150" s="647"/>
      <c r="AR150" s="647"/>
      <c r="AS150" s="647"/>
      <c r="AT150" s="650"/>
      <c r="AU150" s="647"/>
      <c r="AV150" s="650"/>
      <c r="AW150" s="647"/>
      <c r="AX150" s="647"/>
      <c r="AY150" s="650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50"/>
      <c r="BS150" s="647"/>
      <c r="BT150" s="647"/>
      <c r="BU150" s="647"/>
      <c r="BV150" s="650"/>
      <c r="BW150" s="647"/>
      <c r="BX150" s="649"/>
      <c r="BY150" s="647"/>
      <c r="BZ150" s="647"/>
      <c r="CA150" s="647"/>
      <c r="CB150" s="647"/>
      <c r="CC150" s="647"/>
      <c r="CD150" s="647"/>
      <c r="CE150" s="649"/>
      <c r="CF150" s="649"/>
      <c r="CG150" s="649"/>
      <c r="CH150" s="649"/>
      <c r="CI150" s="649"/>
    </row>
    <row r="151" spans="1:87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40"/>
        <v/>
      </c>
      <c r="N151" s="562" t="str">
        <f t="shared" si="41"/>
        <v/>
      </c>
      <c r="O151" s="562"/>
      <c r="P151" s="562" t="str">
        <f t="shared" si="42"/>
        <v/>
      </c>
      <c r="Q151" s="586" t="str">
        <f t="shared" si="38"/>
        <v/>
      </c>
      <c r="R151" s="587" t="str">
        <f t="shared" si="43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IF($K151="","",SUM(IF(LEFT($AM151:$CA151,1)="s",1,0))-SUM(IF(RIGHT(LEFT($AM151:$CA151,2))="-",1,0)))</f>
        <v/>
      </c>
      <c r="AL151" s="562" t="str">
        <f t="array" ref="AL151">IF($K122="","",SUM(IF(LEFT($AM151:$CA151,1)="X",1,0)))</f>
        <v/>
      </c>
      <c r="AM151" s="647"/>
      <c r="AN151" s="647"/>
      <c r="AO151" s="647"/>
      <c r="AP151" s="647"/>
      <c r="AQ151" s="647"/>
      <c r="AR151" s="647"/>
      <c r="AS151" s="647"/>
      <c r="AT151" s="650"/>
      <c r="AU151" s="647"/>
      <c r="AV151" s="650"/>
      <c r="AW151" s="647"/>
      <c r="AX151" s="647"/>
      <c r="AY151" s="650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50"/>
      <c r="BS151" s="647"/>
      <c r="BT151" s="647"/>
      <c r="BU151" s="647"/>
      <c r="BV151" s="650"/>
      <c r="BW151" s="647"/>
      <c r="BX151" s="649"/>
      <c r="BY151" s="647"/>
      <c r="BZ151" s="647"/>
      <c r="CA151" s="647"/>
      <c r="CB151" s="647"/>
      <c r="CC151" s="647"/>
      <c r="CD151" s="647"/>
      <c r="CE151" s="649"/>
      <c r="CF151" s="649"/>
      <c r="CG151" s="649"/>
      <c r="CH151" s="649"/>
      <c r="CI151" s="649"/>
    </row>
    <row r="152" spans="1:87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40"/>
        <v/>
      </c>
      <c r="N152" s="562" t="str">
        <f t="shared" si="41"/>
        <v/>
      </c>
      <c r="O152" s="562"/>
      <c r="P152" s="562" t="str">
        <f t="shared" si="42"/>
        <v/>
      </c>
      <c r="Q152" s="586" t="str">
        <f t="shared" si="38"/>
        <v/>
      </c>
      <c r="R152" s="587" t="str">
        <f t="shared" si="43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IF($K152="","",SUM(IF(LEFT($AM152:$CA152,1)="s",1,0))-SUM(IF(RIGHT(LEFT($AM152:$CA152,2))="-",1,0)))</f>
        <v/>
      </c>
      <c r="AL152" s="562" t="str">
        <f t="array" ref="AL152">IF($K123="","",SUM(IF(LEFT($AM152:$CA152,1)="X",1,0)))</f>
        <v/>
      </c>
      <c r="AM152" s="647"/>
      <c r="AN152" s="647"/>
      <c r="AO152" s="647"/>
      <c r="AP152" s="647"/>
      <c r="AQ152" s="647"/>
      <c r="AR152" s="647"/>
      <c r="AS152" s="647"/>
      <c r="AT152" s="650"/>
      <c r="AU152" s="647"/>
      <c r="AV152" s="650"/>
      <c r="AW152" s="647"/>
      <c r="AX152" s="647"/>
      <c r="AY152" s="650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50"/>
      <c r="BS152" s="647"/>
      <c r="BT152" s="647"/>
      <c r="BU152" s="647"/>
      <c r="BV152" s="650"/>
      <c r="BW152" s="647"/>
      <c r="BX152" s="649"/>
      <c r="BY152" s="647"/>
      <c r="BZ152" s="647"/>
      <c r="CA152" s="647"/>
      <c r="CB152" s="647"/>
      <c r="CC152" s="647"/>
      <c r="CD152" s="647"/>
      <c r="CE152" s="649"/>
      <c r="CF152" s="649"/>
      <c r="CG152" s="649"/>
      <c r="CH152" s="649"/>
      <c r="CI152" s="649"/>
    </row>
    <row r="153" spans="1:87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40"/>
        <v/>
      </c>
      <c r="N153" s="562" t="str">
        <f t="shared" si="41"/>
        <v/>
      </c>
      <c r="O153" s="562"/>
      <c r="P153" s="562" t="str">
        <f t="shared" si="42"/>
        <v/>
      </c>
      <c r="Q153" s="586" t="str">
        <f t="shared" si="38"/>
        <v/>
      </c>
      <c r="R153" s="587" t="str">
        <f t="shared" si="43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IF($K153="","",SUM(IF(LEFT($AM153:$CA153,1)="s",1,0))-SUM(IF(RIGHT(LEFT($AM153:$CA153,2))="-",1,0)))</f>
        <v/>
      </c>
      <c r="AL153" s="562" t="str">
        <f t="array" ref="AL153">IF($K124="","",SUM(IF(LEFT($AM153:$CA153,1)="X",1,0)))</f>
        <v/>
      </c>
      <c r="AM153" s="647"/>
      <c r="AN153" s="647"/>
      <c r="AO153" s="647"/>
      <c r="AP153" s="647"/>
      <c r="AQ153" s="647"/>
      <c r="AR153" s="647"/>
      <c r="AS153" s="647"/>
      <c r="AT153" s="650"/>
      <c r="AU153" s="647"/>
      <c r="AV153" s="650"/>
      <c r="AW153" s="647"/>
      <c r="AX153" s="647"/>
      <c r="AY153" s="650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50"/>
      <c r="BS153" s="647"/>
      <c r="BT153" s="647"/>
      <c r="BU153" s="647"/>
      <c r="BV153" s="650"/>
      <c r="BW153" s="647"/>
      <c r="BX153" s="649"/>
      <c r="BY153" s="647"/>
      <c r="BZ153" s="647"/>
      <c r="CA153" s="647"/>
      <c r="CB153" s="647"/>
      <c r="CC153" s="647"/>
      <c r="CD153" s="647"/>
      <c r="CE153" s="649"/>
      <c r="CF153" s="649"/>
      <c r="CG153" s="649"/>
      <c r="CH153" s="649"/>
      <c r="CI153" s="649"/>
    </row>
    <row r="154" spans="1:87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40"/>
        <v/>
      </c>
      <c r="N154" s="562" t="str">
        <f t="shared" si="41"/>
        <v/>
      </c>
      <c r="O154" s="562"/>
      <c r="P154" s="562" t="str">
        <f t="shared" si="42"/>
        <v/>
      </c>
      <c r="Q154" s="586" t="str">
        <f t="shared" si="38"/>
        <v/>
      </c>
      <c r="R154" s="587" t="str">
        <f t="shared" si="43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IF($K154="","",SUM(IF(LEFT($AM154:$CA154,1)="s",1,0))-SUM(IF(RIGHT(LEFT($AM154:$CA154,2))="-",1,0)))</f>
        <v/>
      </c>
      <c r="AL154" s="562" t="str">
        <f t="array" ref="AL154">IF($K125="","",SUM(IF(LEFT($AM154:$CA154,1)="X",1,0)))</f>
        <v/>
      </c>
      <c r="AM154" s="647"/>
      <c r="AN154" s="647"/>
      <c r="AO154" s="647"/>
      <c r="AP154" s="647"/>
      <c r="AQ154" s="647"/>
      <c r="AR154" s="647"/>
      <c r="AS154" s="647"/>
      <c r="AT154" s="650"/>
      <c r="AU154" s="647"/>
      <c r="AV154" s="650"/>
      <c r="AW154" s="647"/>
      <c r="AX154" s="647"/>
      <c r="AY154" s="650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50"/>
      <c r="BS154" s="647"/>
      <c r="BT154" s="647"/>
      <c r="BU154" s="647"/>
      <c r="BV154" s="650"/>
      <c r="BW154" s="647"/>
      <c r="BX154" s="649"/>
      <c r="BY154" s="647"/>
      <c r="BZ154" s="647"/>
      <c r="CA154" s="647"/>
      <c r="CB154" s="647"/>
      <c r="CC154" s="647"/>
      <c r="CD154" s="647"/>
      <c r="CE154" s="649"/>
      <c r="CF154" s="649"/>
      <c r="CG154" s="649"/>
      <c r="CH154" s="649"/>
      <c r="CI154" s="649"/>
    </row>
    <row r="155" spans="1:87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40"/>
        <v/>
      </c>
      <c r="N155" s="562" t="str">
        <f t="shared" si="41"/>
        <v/>
      </c>
      <c r="O155" s="562"/>
      <c r="P155" s="562" t="str">
        <f t="shared" si="42"/>
        <v/>
      </c>
      <c r="Q155" s="586" t="str">
        <f t="shared" si="38"/>
        <v/>
      </c>
      <c r="R155" s="587" t="str">
        <f t="shared" si="43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IF($K155="","",SUM(IF(LEFT($AM155:$CA155,1)="s",1,0))-SUM(IF(RIGHT(LEFT($AM155:$CA155,2))="-",1,0)))</f>
        <v/>
      </c>
      <c r="AL155" s="562" t="str">
        <f t="array" ref="AL155">IF($K126="","",SUM(IF(LEFT($AM155:$CA155,1)="X",1,0)))</f>
        <v/>
      </c>
      <c r="AM155" s="647"/>
      <c r="AN155" s="647"/>
      <c r="AO155" s="647"/>
      <c r="AP155" s="647"/>
      <c r="AQ155" s="647"/>
      <c r="AR155" s="647"/>
      <c r="AS155" s="647"/>
      <c r="AT155" s="650"/>
      <c r="AU155" s="647"/>
      <c r="AV155" s="650"/>
      <c r="AW155" s="647"/>
      <c r="AX155" s="647"/>
      <c r="AY155" s="650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50"/>
      <c r="BS155" s="647"/>
      <c r="BT155" s="647"/>
      <c r="BU155" s="647"/>
      <c r="BV155" s="650"/>
      <c r="BW155" s="647"/>
      <c r="BX155" s="649"/>
      <c r="BY155" s="647"/>
      <c r="BZ155" s="647"/>
      <c r="CA155" s="647"/>
      <c r="CB155" s="647"/>
      <c r="CC155" s="647"/>
      <c r="CD155" s="647"/>
      <c r="CE155" s="649"/>
      <c r="CF155" s="649"/>
      <c r="CG155" s="649"/>
      <c r="CH155" s="649"/>
      <c r="CI155" s="649"/>
    </row>
    <row r="156" spans="1:87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40"/>
        <v/>
      </c>
      <c r="N156" s="562" t="str">
        <f t="shared" si="41"/>
        <v/>
      </c>
      <c r="O156" s="562"/>
      <c r="P156" s="562" t="str">
        <f t="shared" si="42"/>
        <v/>
      </c>
      <c r="Q156" s="586" t="str">
        <f t="shared" si="38"/>
        <v/>
      </c>
      <c r="R156" s="587" t="str">
        <f t="shared" si="43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IF($K156="","",SUM(IF(LEFT($AM156:$CA156,1)="s",1,0))-SUM(IF(RIGHT(LEFT($AM156:$CA156,2))="-",1,0)))</f>
        <v/>
      </c>
      <c r="AL156" s="562" t="str">
        <f t="array" ref="AL156">IF($K127="","",SUM(IF(LEFT($AM156:$CA156,1)="X",1,0)))</f>
        <v/>
      </c>
      <c r="AM156" s="647"/>
      <c r="AN156" s="647"/>
      <c r="AO156" s="647"/>
      <c r="AP156" s="647"/>
      <c r="AQ156" s="647"/>
      <c r="AR156" s="647"/>
      <c r="AS156" s="647"/>
      <c r="AT156" s="650"/>
      <c r="AU156" s="647"/>
      <c r="AV156" s="650"/>
      <c r="AW156" s="647"/>
      <c r="AX156" s="647"/>
      <c r="AY156" s="650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50"/>
      <c r="BS156" s="647"/>
      <c r="BT156" s="647"/>
      <c r="BU156" s="647"/>
      <c r="BV156" s="650"/>
      <c r="BW156" s="647"/>
      <c r="BX156" s="649"/>
      <c r="BY156" s="647"/>
      <c r="BZ156" s="647"/>
      <c r="CA156" s="647"/>
      <c r="CB156" s="647"/>
      <c r="CC156" s="647"/>
      <c r="CD156" s="647"/>
      <c r="CE156" s="649"/>
      <c r="CF156" s="649"/>
      <c r="CG156" s="649"/>
      <c r="CH156" s="649"/>
      <c r="CI156" s="649"/>
    </row>
    <row r="157" spans="1:87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40"/>
        <v/>
      </c>
      <c r="N157" s="562" t="str">
        <f t="shared" si="41"/>
        <v/>
      </c>
      <c r="O157" s="562"/>
      <c r="P157" s="562" t="str">
        <f t="shared" si="42"/>
        <v/>
      </c>
      <c r="Q157" s="586" t="str">
        <f t="shared" si="38"/>
        <v/>
      </c>
      <c r="R157" s="587" t="str">
        <f t="shared" si="43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IF($K157="","",SUM(IF(LEFT($AM157:$CA157,1)="s",1,0))-SUM(IF(RIGHT(LEFT($AM157:$CA157,2))="-",1,0)))</f>
        <v/>
      </c>
      <c r="AL157" s="562" t="str">
        <f t="array" ref="AL157">IF($K128="","",SUM(IF(LEFT($AM157:$CA157,1)="X",1,0)))</f>
        <v/>
      </c>
      <c r="AM157" s="647"/>
      <c r="AN157" s="647"/>
      <c r="AO157" s="647"/>
      <c r="AP157" s="647"/>
      <c r="AQ157" s="647"/>
      <c r="AR157" s="647"/>
      <c r="AS157" s="647"/>
      <c r="AT157" s="650"/>
      <c r="AU157" s="647"/>
      <c r="AV157" s="650"/>
      <c r="AW157" s="647"/>
      <c r="AX157" s="647"/>
      <c r="AY157" s="650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50"/>
      <c r="BS157" s="647"/>
      <c r="BT157" s="647"/>
      <c r="BU157" s="647"/>
      <c r="BV157" s="650"/>
      <c r="BW157" s="647"/>
      <c r="BX157" s="649"/>
      <c r="BY157" s="647"/>
      <c r="BZ157" s="647"/>
      <c r="CA157" s="647"/>
      <c r="CB157" s="647"/>
      <c r="CC157" s="647"/>
      <c r="CD157" s="647"/>
      <c r="CE157" s="649"/>
      <c r="CF157" s="649"/>
      <c r="CG157" s="649"/>
      <c r="CH157" s="649"/>
      <c r="CI157" s="649"/>
    </row>
    <row r="158" spans="1:87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40"/>
        <v/>
      </c>
      <c r="N158" s="562" t="str">
        <f t="shared" si="41"/>
        <v/>
      </c>
      <c r="O158" s="562"/>
      <c r="P158" s="562" t="str">
        <f t="shared" si="42"/>
        <v/>
      </c>
      <c r="Q158" s="586" t="str">
        <f t="shared" si="38"/>
        <v/>
      </c>
      <c r="R158" s="587" t="str">
        <f t="shared" si="43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IF($K158="","",SUM(IF(LEFT($AM158:$CA158,1)="s",1,0))-SUM(IF(RIGHT(LEFT($AM158:$CA158,2))="-",1,0)))</f>
        <v/>
      </c>
      <c r="AL158" s="562" t="str">
        <f t="array" ref="AL158">IF($K129="","",SUM(IF(LEFT($AM158:$CA158,1)="X",1,0)))</f>
        <v/>
      </c>
      <c r="AM158" s="647"/>
      <c r="AN158" s="647"/>
      <c r="AO158" s="647"/>
      <c r="AP158" s="647"/>
      <c r="AQ158" s="647"/>
      <c r="AR158" s="647"/>
      <c r="AS158" s="647"/>
      <c r="AT158" s="650"/>
      <c r="AU158" s="647"/>
      <c r="AV158" s="650"/>
      <c r="AW158" s="647"/>
      <c r="AX158" s="647"/>
      <c r="AY158" s="650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50"/>
      <c r="BS158" s="647"/>
      <c r="BT158" s="647"/>
      <c r="BU158" s="647"/>
      <c r="BV158" s="650"/>
      <c r="BW158" s="647"/>
      <c r="BX158" s="649"/>
      <c r="BY158" s="647"/>
      <c r="BZ158" s="647"/>
      <c r="CA158" s="647"/>
      <c r="CB158" s="647"/>
      <c r="CC158" s="647"/>
      <c r="CD158" s="647"/>
      <c r="CE158" s="649"/>
      <c r="CF158" s="649"/>
      <c r="CG158" s="649"/>
      <c r="CH158" s="649"/>
      <c r="CI158" s="649"/>
    </row>
    <row r="159" spans="1:87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40"/>
        <v/>
      </c>
      <c r="N159" s="562" t="str">
        <f t="shared" si="41"/>
        <v/>
      </c>
      <c r="O159" s="562"/>
      <c r="P159" s="562" t="str">
        <f t="shared" si="42"/>
        <v/>
      </c>
      <c r="Q159" s="586" t="str">
        <f t="shared" si="38"/>
        <v/>
      </c>
      <c r="R159" s="587" t="str">
        <f t="shared" si="43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IF($K159="","",SUM(IF(LEFT($AM159:$CA159,1)="s",1,0))-SUM(IF(RIGHT(LEFT($AM159:$CA159,2))="-",1,0)))</f>
        <v/>
      </c>
      <c r="AL159" s="562" t="str">
        <f t="array" ref="AL159">IF($K130="","",SUM(IF(LEFT($AM159:$CA159,1)="X",1,0)))</f>
        <v/>
      </c>
      <c r="AM159" s="647"/>
      <c r="AN159" s="647"/>
      <c r="AO159" s="647"/>
      <c r="AP159" s="647"/>
      <c r="AQ159" s="647"/>
      <c r="AR159" s="647"/>
      <c r="AS159" s="647"/>
      <c r="AT159" s="650"/>
      <c r="AU159" s="647"/>
      <c r="AV159" s="650"/>
      <c r="AW159" s="647"/>
      <c r="AX159" s="647"/>
      <c r="AY159" s="650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50"/>
      <c r="BS159" s="647"/>
      <c r="BT159" s="647"/>
      <c r="BU159" s="647"/>
      <c r="BV159" s="650"/>
      <c r="BW159" s="647"/>
      <c r="BX159" s="649"/>
      <c r="BY159" s="647"/>
      <c r="BZ159" s="647"/>
      <c r="CA159" s="647"/>
      <c r="CB159" s="647"/>
      <c r="CC159" s="647"/>
      <c r="CD159" s="647"/>
      <c r="CE159" s="649"/>
      <c r="CF159" s="649"/>
      <c r="CG159" s="649"/>
      <c r="CH159" s="649"/>
      <c r="CI159" s="649"/>
    </row>
    <row r="160" spans="1:87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M160" s="562" t="str">
        <f t="shared" si="40"/>
        <v/>
      </c>
      <c r="N160" s="562" t="str">
        <f t="shared" si="41"/>
        <v/>
      </c>
      <c r="O160" s="562"/>
      <c r="P160" s="562" t="str">
        <f t="shared" si="42"/>
        <v/>
      </c>
      <c r="Q160" s="586" t="str">
        <f t="shared" si="38"/>
        <v/>
      </c>
      <c r="R160" s="587" t="str">
        <f t="shared" si="43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IF($K160="","",SUM(IF(LEFT($AM160:$CA160,1)="s",1,0))-SUM(IF(RIGHT(LEFT($AM160:$CA160,2))="-",1,0)))</f>
        <v/>
      </c>
      <c r="AL160" s="562" t="str">
        <f t="array" ref="AL160">IF($K131="","",SUM(IF(LEFT($AM160:$CA160,1)="X",1,0)))</f>
        <v/>
      </c>
      <c r="AM160" s="647"/>
      <c r="AN160" s="647"/>
      <c r="AO160" s="647"/>
      <c r="AP160" s="647"/>
      <c r="AQ160" s="647"/>
      <c r="AR160" s="647"/>
      <c r="AS160" s="647"/>
      <c r="AT160" s="650"/>
      <c r="AU160" s="647"/>
      <c r="AV160" s="650"/>
      <c r="AW160" s="647"/>
      <c r="AX160" s="647"/>
      <c r="AY160" s="650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50"/>
      <c r="BS160" s="647"/>
      <c r="BT160" s="647"/>
      <c r="BU160" s="647"/>
      <c r="BV160" s="650"/>
      <c r="BW160" s="647"/>
      <c r="BX160" s="649"/>
      <c r="BY160" s="647"/>
      <c r="BZ160" s="647"/>
      <c r="CA160" s="647"/>
      <c r="CB160" s="647"/>
      <c r="CC160" s="647"/>
      <c r="CD160" s="647"/>
      <c r="CE160" s="649"/>
      <c r="CF160" s="649"/>
      <c r="CG160" s="649"/>
      <c r="CH160" s="649"/>
      <c r="CI160" s="649"/>
    </row>
    <row r="161" spans="1:87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40"/>
        <v/>
      </c>
      <c r="N161" s="562" t="str">
        <f t="shared" si="41"/>
        <v/>
      </c>
      <c r="O161" s="562"/>
      <c r="P161" s="562" t="str">
        <f t="shared" si="42"/>
        <v/>
      </c>
      <c r="Q161" s="586" t="str">
        <f t="shared" si="38"/>
        <v/>
      </c>
      <c r="R161" s="587" t="str">
        <f t="shared" si="43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IF($K161="","",SUM(IF(LEFT($AM161:$CA161,1)="s",1,0))-SUM(IF(RIGHT(LEFT($AM161:$CA161,2))="-",1,0)))</f>
        <v/>
      </c>
      <c r="AL161" s="562" t="str">
        <f t="array" ref="AL161">IF($K132="","",SUM(IF(LEFT($AM161:$CA161,1)="X",1,0)))</f>
        <v/>
      </c>
      <c r="AM161" s="647"/>
      <c r="AN161" s="647"/>
      <c r="AO161" s="647"/>
      <c r="AP161" s="647"/>
      <c r="AQ161" s="647"/>
      <c r="AR161" s="647"/>
      <c r="AS161" s="647"/>
      <c r="AT161" s="650"/>
      <c r="AU161" s="647"/>
      <c r="AV161" s="650"/>
      <c r="AW161" s="647"/>
      <c r="AX161" s="647"/>
      <c r="AY161" s="650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50"/>
      <c r="BS161" s="647"/>
      <c r="BT161" s="647"/>
      <c r="BU161" s="647"/>
      <c r="BV161" s="650"/>
      <c r="BW161" s="647"/>
      <c r="BX161" s="649"/>
      <c r="BY161" s="647"/>
      <c r="BZ161" s="647"/>
      <c r="CA161" s="647"/>
      <c r="CB161" s="647"/>
      <c r="CC161" s="647"/>
      <c r="CD161" s="647"/>
      <c r="CE161" s="649"/>
      <c r="CF161" s="649"/>
      <c r="CG161" s="649"/>
      <c r="CH161" s="649"/>
      <c r="CI161" s="649"/>
    </row>
    <row r="162" spans="1:87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40"/>
        <v/>
      </c>
      <c r="N162" s="562" t="str">
        <f t="shared" si="41"/>
        <v/>
      </c>
      <c r="O162" s="562"/>
      <c r="P162" s="562" t="str">
        <f t="shared" si="42"/>
        <v/>
      </c>
      <c r="Q162" s="586" t="str">
        <f t="shared" si="38"/>
        <v/>
      </c>
      <c r="R162" s="587" t="str">
        <f t="shared" si="43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IF($K162="","",SUM(IF(LEFT($AM162:$CA162,1)="s",1,0))-SUM(IF(RIGHT(LEFT($AM162:$CA162,2))="-",1,0)))</f>
        <v/>
      </c>
      <c r="AL162" s="562" t="str">
        <f t="array" ref="AL162">IF($K133="","",SUM(IF(LEFT($AM162:$CA162,1)="X",1,0)))</f>
        <v/>
      </c>
      <c r="AM162" s="589"/>
      <c r="AN162" s="589"/>
      <c r="AO162" s="589"/>
      <c r="AP162" s="589"/>
      <c r="AQ162" s="589"/>
      <c r="AR162" s="589"/>
      <c r="AS162" s="589"/>
      <c r="AU162" s="589"/>
      <c r="AW162" s="589"/>
      <c r="AX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M162" s="589"/>
      <c r="BN162" s="589"/>
      <c r="BO162" s="589"/>
      <c r="BP162" s="589"/>
      <c r="BQ162" s="589"/>
      <c r="BS162" s="589"/>
      <c r="BT162" s="589"/>
      <c r="BU162" s="589"/>
      <c r="BW162" s="589"/>
      <c r="BY162" s="589"/>
      <c r="BZ162" s="589"/>
      <c r="CA162" s="589"/>
      <c r="CB162" s="589"/>
      <c r="CC162" s="589"/>
      <c r="CD162" s="589"/>
    </row>
    <row r="163" spans="1:87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40"/>
        <v/>
      </c>
      <c r="N163" s="562" t="str">
        <f t="shared" si="41"/>
        <v/>
      </c>
      <c r="O163" s="562"/>
      <c r="P163" s="562" t="str">
        <f t="shared" si="42"/>
        <v/>
      </c>
      <c r="Q163" s="586" t="str">
        <f t="shared" si="38"/>
        <v/>
      </c>
      <c r="R163" s="587" t="str">
        <f t="shared" si="43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IF($K163="","",SUM(IF(LEFT($AM163:$CA163,1)="s",1,0))-SUM(IF(RIGHT(LEFT($AM163:$CA163,2))="-",1,0)))</f>
        <v/>
      </c>
      <c r="AL163" s="562" t="str">
        <f t="array" ref="AL163">IF($K134="","",SUM(IF(LEFT($AM163:$CA163,1)="X",1,0)))</f>
        <v/>
      </c>
      <c r="AM163" s="589"/>
      <c r="AN163" s="589"/>
      <c r="AO163" s="589"/>
      <c r="AP163" s="589"/>
      <c r="AQ163" s="589"/>
      <c r="AR163" s="589"/>
      <c r="AS163" s="589"/>
      <c r="AU163" s="589"/>
      <c r="AW163" s="589"/>
      <c r="AX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P163" s="589"/>
      <c r="BQ163" s="589"/>
      <c r="BS163" s="589"/>
      <c r="BT163" s="589"/>
      <c r="BU163" s="589"/>
      <c r="BW163" s="589"/>
      <c r="BY163" s="589"/>
      <c r="BZ163" s="589"/>
      <c r="CA163" s="589"/>
      <c r="CB163" s="589"/>
      <c r="CC163" s="589"/>
      <c r="CD163" s="589"/>
    </row>
    <row r="164" spans="1:87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40"/>
        <v/>
      </c>
      <c r="N164" s="562" t="str">
        <f t="shared" si="41"/>
        <v/>
      </c>
      <c r="O164" s="562"/>
      <c r="P164" s="562" t="str">
        <f t="shared" si="42"/>
        <v/>
      </c>
      <c r="Q164" s="586" t="str">
        <f t="shared" si="38"/>
        <v/>
      </c>
      <c r="R164" s="587" t="str">
        <f t="shared" si="43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IF($K164="","",SUM(IF(LEFT($AM164:$CA164,1)="s",1,0))-SUM(IF(RIGHT(LEFT($AM164:$CA164,2))="-",1,0)))</f>
        <v/>
      </c>
      <c r="AL164" s="562" t="str">
        <f t="array" ref="AL164">IF($K135="","",SUM(IF(LEFT($AM164:$CA164,1)="X",1,0)))</f>
        <v/>
      </c>
      <c r="AM164" s="589"/>
      <c r="AN164" s="589"/>
      <c r="AO164" s="589"/>
      <c r="AP164" s="589"/>
      <c r="AQ164" s="589"/>
      <c r="AR164" s="589"/>
      <c r="AS164" s="589"/>
      <c r="AU164" s="589"/>
      <c r="AW164" s="589"/>
      <c r="AX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S164" s="589"/>
      <c r="BT164" s="589"/>
      <c r="BU164" s="589"/>
      <c r="BW164" s="589"/>
      <c r="BY164" s="589"/>
      <c r="BZ164" s="589"/>
      <c r="CA164" s="589"/>
      <c r="CB164" s="589"/>
      <c r="CC164" s="589"/>
      <c r="CD164" s="589"/>
    </row>
    <row r="165" spans="1:87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40"/>
        <v/>
      </c>
      <c r="N165" s="562" t="str">
        <f t="shared" si="41"/>
        <v/>
      </c>
      <c r="O165" s="562"/>
      <c r="P165" s="562" t="str">
        <f t="shared" si="42"/>
        <v/>
      </c>
      <c r="Q165" s="586" t="str">
        <f t="shared" si="38"/>
        <v/>
      </c>
      <c r="R165" s="587" t="str">
        <f t="shared" si="43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IF($K165="","",SUM(IF(LEFT($AM165:$CA165,1)="s",1,0))-SUM(IF(RIGHT(LEFT($AM165:$CA165,2))="-",1,0)))</f>
        <v/>
      </c>
      <c r="AL165" s="562" t="str">
        <f t="array" ref="AL165">IF($K136="","",SUM(IF(LEFT($AM165:$CA165,1)="X",1,0)))</f>
        <v/>
      </c>
      <c r="AM165" s="589"/>
      <c r="AN165" s="589"/>
      <c r="AO165" s="589"/>
      <c r="AP165" s="589"/>
      <c r="AQ165" s="589"/>
      <c r="AR165" s="589"/>
      <c r="AS165" s="589"/>
      <c r="AU165" s="589"/>
      <c r="AW165" s="589"/>
      <c r="AX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S165" s="589"/>
      <c r="BT165" s="589"/>
      <c r="BU165" s="589"/>
      <c r="BW165" s="589"/>
      <c r="BY165" s="589"/>
      <c r="BZ165" s="589"/>
      <c r="CA165" s="589"/>
      <c r="CB165" s="589"/>
      <c r="CC165" s="589"/>
      <c r="CD165" s="589"/>
    </row>
    <row r="166" spans="1:87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40"/>
        <v/>
      </c>
      <c r="N166" s="562" t="str">
        <f t="shared" si="41"/>
        <v/>
      </c>
      <c r="O166" s="562"/>
      <c r="P166" s="562" t="str">
        <f t="shared" si="42"/>
        <v/>
      </c>
      <c r="Q166" s="586" t="str">
        <f t="shared" si="38"/>
        <v/>
      </c>
      <c r="R166" s="587" t="str">
        <f t="shared" si="43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IF($K166="","",SUM(IF(LEFT($AM166:$CA166,1)="s",1,0))-SUM(IF(RIGHT(LEFT($AM166:$CA166,2))="-",1,0)))</f>
        <v/>
      </c>
      <c r="AL166" s="562" t="str">
        <f t="array" ref="AL166">IF($K137="","",SUM(IF(LEFT($AM166:$CA166,1)="X",1,0)))</f>
        <v/>
      </c>
      <c r="AM166" s="589"/>
      <c r="AN166" s="589"/>
      <c r="AO166" s="589"/>
      <c r="AP166" s="589"/>
      <c r="AQ166" s="589"/>
      <c r="AR166" s="589"/>
      <c r="AS166" s="589"/>
      <c r="AU166" s="589"/>
      <c r="AW166" s="589"/>
      <c r="AX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S166" s="589"/>
      <c r="BT166" s="589"/>
      <c r="BU166" s="589"/>
      <c r="BW166" s="589"/>
      <c r="BY166" s="589"/>
      <c r="BZ166" s="589"/>
      <c r="CA166" s="589"/>
      <c r="CB166" s="589"/>
      <c r="CC166" s="589"/>
      <c r="CD166" s="589"/>
    </row>
    <row r="167" spans="1:87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40"/>
        <v/>
      </c>
      <c r="N167" s="562" t="str">
        <f t="shared" si="41"/>
        <v/>
      </c>
      <c r="O167" s="562"/>
      <c r="P167" s="562" t="str">
        <f t="shared" si="42"/>
        <v/>
      </c>
      <c r="Q167" s="586" t="str">
        <f t="shared" si="38"/>
        <v/>
      </c>
      <c r="R167" s="587" t="str">
        <f t="shared" si="43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IF($K167="","",SUM(IF(LEFT($AM167:$CA167,1)="s",1,0))-SUM(IF(RIGHT(LEFT($AM167:$CA167,2))="-",1,0)))</f>
        <v/>
      </c>
      <c r="AL167" s="562" t="str">
        <f t="array" ref="AL167">IF($K138="","",SUM(IF(LEFT($AM167:$CA167,1)="X",1,0)))</f>
        <v/>
      </c>
      <c r="AM167" s="589"/>
      <c r="AN167" s="589"/>
      <c r="AO167" s="589"/>
      <c r="AP167" s="589"/>
      <c r="AQ167" s="589"/>
      <c r="AR167" s="589"/>
      <c r="AS167" s="589"/>
      <c r="AU167" s="589"/>
      <c r="AW167" s="589"/>
      <c r="AX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S167" s="589"/>
      <c r="BT167" s="589"/>
      <c r="BU167" s="589"/>
      <c r="BW167" s="589"/>
      <c r="BY167" s="589"/>
      <c r="BZ167" s="589"/>
      <c r="CA167" s="589"/>
      <c r="CB167" s="589"/>
      <c r="CC167" s="589"/>
      <c r="CD167" s="589"/>
    </row>
    <row r="168" spans="1:87" ht="15">
      <c r="A168" s="561"/>
      <c r="E168" s="584" t="str">
        <f>IF(J168=Table!$C$1,VLOOKUP(H168,Table!$B$38:$AO$61,Table!$AO$35-1,FALSE),"")</f>
        <v/>
      </c>
      <c r="F168" s="555"/>
      <c r="H168" s="590"/>
      <c r="I168" s="576"/>
      <c r="J168" s="576"/>
      <c r="M168" s="562" t="str">
        <f t="shared" si="40"/>
        <v/>
      </c>
      <c r="N168" s="562" t="str">
        <f t="shared" si="41"/>
        <v/>
      </c>
      <c r="O168" s="562"/>
      <c r="P168" s="562" t="str">
        <f t="shared" si="42"/>
        <v/>
      </c>
      <c r="Q168" s="586" t="str">
        <f t="shared" si="38"/>
        <v/>
      </c>
      <c r="R168" s="587" t="str">
        <f t="shared" si="43"/>
        <v/>
      </c>
      <c r="S168" s="587"/>
      <c r="T168" s="587"/>
      <c r="U168" s="587"/>
      <c r="V168" s="587"/>
      <c r="W168" s="574"/>
      <c r="X168" s="574"/>
      <c r="AJ168" s="582"/>
      <c r="AL168" s="562" t="str">
        <f t="array" ref="AL168">IF($K139="","",SUM(IF(LEFT($AM168:$CA168,1)="X",1,0)))</f>
        <v/>
      </c>
      <c r="AM168" s="589"/>
      <c r="AN168" s="589"/>
      <c r="AO168" s="589"/>
      <c r="AP168" s="589"/>
      <c r="AQ168" s="589"/>
      <c r="AR168" s="589"/>
      <c r="AS168" s="589"/>
      <c r="AU168" s="589"/>
      <c r="AW168" s="589"/>
      <c r="AX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S168" s="589"/>
      <c r="BT168" s="589"/>
      <c r="BU168" s="589"/>
      <c r="BW168" s="589"/>
      <c r="BY168" s="589"/>
      <c r="BZ168" s="589"/>
      <c r="CA168" s="589"/>
      <c r="CB168" s="589"/>
      <c r="CC168" s="589"/>
      <c r="CD168" s="589"/>
    </row>
    <row r="169" spans="1:87" ht="15">
      <c r="A169" s="561"/>
      <c r="E169" s="584" t="str">
        <f>IF(J169=Table!$C$1,VLOOKUP(H169,Table!$B$38:$AO$61,Table!$AO$35-1,FALSE),"")</f>
        <v/>
      </c>
      <c r="F169" s="555"/>
      <c r="H169" s="590"/>
      <c r="I169" s="576"/>
      <c r="J169" s="576"/>
      <c r="M169" s="562" t="str">
        <f t="shared" si="40"/>
        <v/>
      </c>
      <c r="N169" s="562" t="str">
        <f t="shared" si="41"/>
        <v/>
      </c>
      <c r="O169" s="562"/>
      <c r="P169" s="562" t="str">
        <f t="shared" si="42"/>
        <v/>
      </c>
      <c r="Q169" s="586" t="str">
        <f t="shared" si="38"/>
        <v/>
      </c>
      <c r="R169" s="587" t="str">
        <f t="shared" si="43"/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IF($K140="","",SUM(IF(LEFT($AM169:$CA169,1)="X",1,0)))</f>
        <v/>
      </c>
      <c r="AM169" s="589"/>
      <c r="AN169" s="589"/>
      <c r="AO169" s="589"/>
      <c r="AP169" s="589"/>
      <c r="AQ169" s="589"/>
      <c r="AR169" s="589"/>
      <c r="AS169" s="589"/>
      <c r="AU169" s="589"/>
      <c r="AW169" s="589"/>
      <c r="AX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S169" s="589"/>
      <c r="BT169" s="589"/>
      <c r="BU169" s="589"/>
      <c r="BW169" s="589"/>
      <c r="BY169" s="589"/>
      <c r="BZ169" s="589"/>
      <c r="CA169" s="589"/>
      <c r="CB169" s="589"/>
      <c r="CC169" s="589"/>
      <c r="CD169" s="589"/>
    </row>
    <row r="170" spans="1:87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si="40"/>
        <v/>
      </c>
      <c r="N170" s="562" t="str">
        <f t="shared" si="41"/>
        <v/>
      </c>
      <c r="O170" s="562"/>
      <c r="P170" s="562" t="str">
        <f t="shared" si="42"/>
        <v/>
      </c>
      <c r="Q170" s="586" t="str">
        <f t="shared" ref="Q170:Q188" si="44">IF(S170="","",IF(SIGN(S170)&lt;&gt;1,VLOOKUP(ABS(S170),SUP_HDC,3,TRUE),-VLOOKUP(ABS(S170),SUP_HDC,3,TRUE)))</f>
        <v/>
      </c>
      <c r="R170" s="587" t="str">
        <f t="shared" ref="R170:R188" si="45">IF(Q170="","",IF((K141-L141+Q170)&gt;=0.5,1,IF((K141-L141+Q170)=0.25,0.5,IF((K141-L141+Q170)&lt;=-0.5,-1,IF((K141-L141+Q170)=-0.25,-0.5,0)))))</f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IF($K141="","",SUM(IF(LEFT($AM170:$CA170,1)="X",1,0)))</f>
        <v/>
      </c>
      <c r="AM170" s="589"/>
      <c r="AN170" s="589"/>
      <c r="AO170" s="589"/>
      <c r="AP170" s="589"/>
      <c r="AQ170" s="589"/>
      <c r="AR170" s="589"/>
      <c r="AS170" s="589"/>
      <c r="AU170" s="589"/>
      <c r="AW170" s="589"/>
      <c r="AX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S170" s="589"/>
      <c r="BT170" s="589"/>
      <c r="BU170" s="589"/>
      <c r="BW170" s="589"/>
      <c r="BY170" s="589"/>
      <c r="BZ170" s="589"/>
      <c r="CA170" s="589"/>
      <c r="CB170" s="589"/>
      <c r="CC170" s="589"/>
      <c r="CD170" s="589"/>
    </row>
    <row r="171" spans="1:87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ref="M171:M188" si="46">IF(K142="","",IF(K142&gt;L142,"W",IF(K142=L142,"D",IF(K142&lt;L142,"L"))))</f>
        <v/>
      </c>
      <c r="N171" s="562" t="str">
        <f t="shared" ref="N171:N188" si="47">IF(K142="","",K142+L142)</f>
        <v/>
      </c>
      <c r="O171" s="562"/>
      <c r="P171" s="562" t="str">
        <f t="shared" ref="P171:P187" si="48">IF($K142="","",IF($N171&gt;P$19,"O",IF($N171&lt;P$19,"U",IF($N171=P$19,"-"))))</f>
        <v/>
      </c>
      <c r="Q171" s="586" t="str">
        <f t="shared" si="44"/>
        <v/>
      </c>
      <c r="R171" s="587" t="str">
        <f t="shared" si="45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IF($K142="","",SUM(IF(LEFT($AM171:$CA171,1)="X",1,0)))</f>
        <v/>
      </c>
      <c r="AM171" s="589"/>
      <c r="AN171" s="589"/>
      <c r="AO171" s="589"/>
      <c r="AP171" s="589"/>
      <c r="AQ171" s="589"/>
      <c r="AR171" s="589"/>
      <c r="AS171" s="589"/>
      <c r="AU171" s="589"/>
      <c r="AW171" s="589"/>
      <c r="AX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S171" s="589"/>
      <c r="BT171" s="589"/>
      <c r="BU171" s="589"/>
      <c r="BW171" s="589"/>
      <c r="BY171" s="589"/>
      <c r="BZ171" s="589"/>
      <c r="CA171" s="589"/>
      <c r="CB171" s="589"/>
      <c r="CC171" s="589"/>
      <c r="CD171" s="589"/>
    </row>
    <row r="172" spans="1:87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46"/>
        <v/>
      </c>
      <c r="N172" s="562" t="str">
        <f t="shared" si="47"/>
        <v/>
      </c>
      <c r="O172" s="562"/>
      <c r="P172" s="562" t="str">
        <f t="shared" si="48"/>
        <v/>
      </c>
      <c r="Q172" s="586" t="str">
        <f t="shared" si="44"/>
        <v/>
      </c>
      <c r="R172" s="587" t="str">
        <f t="shared" si="45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IF($K143="","",SUM(IF(LEFT($AM172:$CA172,1)="X",1,0)))</f>
        <v/>
      </c>
      <c r="AM172" s="589"/>
      <c r="AN172" s="589"/>
      <c r="AO172" s="589"/>
      <c r="AP172" s="589"/>
      <c r="AQ172" s="589"/>
      <c r="AR172" s="589"/>
      <c r="AS172" s="589"/>
      <c r="AU172" s="589"/>
      <c r="AW172" s="589"/>
      <c r="AX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S172" s="589"/>
      <c r="BT172" s="589"/>
      <c r="BU172" s="589"/>
      <c r="BW172" s="589"/>
      <c r="BY172" s="589"/>
      <c r="BZ172" s="589"/>
      <c r="CA172" s="589"/>
      <c r="CB172" s="589"/>
      <c r="CC172" s="589"/>
      <c r="CD172" s="589"/>
    </row>
    <row r="173" spans="1:87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46"/>
        <v/>
      </c>
      <c r="N173" s="562" t="str">
        <f t="shared" si="47"/>
        <v/>
      </c>
      <c r="O173" s="562"/>
      <c r="P173" s="562" t="str">
        <f t="shared" si="48"/>
        <v/>
      </c>
      <c r="Q173" s="586" t="str">
        <f t="shared" si="44"/>
        <v/>
      </c>
      <c r="R173" s="587" t="str">
        <f t="shared" si="45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IF($K144="","",SUM(IF(LEFT($AM173:$CA173,1)="X",1,0)))</f>
        <v/>
      </c>
      <c r="AM173" s="589"/>
      <c r="AN173" s="589"/>
      <c r="AO173" s="589"/>
      <c r="AP173" s="589"/>
      <c r="AQ173" s="589"/>
      <c r="AR173" s="589"/>
      <c r="AS173" s="589"/>
      <c r="AU173" s="589"/>
      <c r="AW173" s="589"/>
      <c r="AX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S173" s="589"/>
      <c r="BT173" s="589"/>
      <c r="BU173" s="589"/>
      <c r="BW173" s="589"/>
      <c r="BY173" s="589"/>
      <c r="BZ173" s="589"/>
      <c r="CA173" s="589"/>
      <c r="CB173" s="589"/>
      <c r="CC173" s="589"/>
      <c r="CD173" s="589"/>
    </row>
    <row r="174" spans="1:87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46"/>
        <v/>
      </c>
      <c r="N174" s="562" t="str">
        <f t="shared" si="47"/>
        <v/>
      </c>
      <c r="O174" s="562"/>
      <c r="P174" s="562" t="str">
        <f t="shared" si="48"/>
        <v/>
      </c>
      <c r="Q174" s="586" t="str">
        <f t="shared" si="44"/>
        <v/>
      </c>
      <c r="R174" s="587" t="str">
        <f t="shared" si="45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IF($K145="","",SUM(IF(LEFT($AM174:$CA174,1)="X",1,0)))</f>
        <v/>
      </c>
      <c r="AM174" s="589"/>
      <c r="AN174" s="589"/>
      <c r="AO174" s="589"/>
      <c r="AP174" s="589"/>
      <c r="AQ174" s="589"/>
      <c r="AR174" s="589"/>
      <c r="AS174" s="589"/>
      <c r="AU174" s="589"/>
      <c r="AW174" s="589"/>
      <c r="AX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S174" s="589"/>
      <c r="BT174" s="589"/>
      <c r="BU174" s="589"/>
      <c r="BW174" s="589"/>
      <c r="BY174" s="589"/>
      <c r="BZ174" s="589"/>
      <c r="CA174" s="589"/>
      <c r="CB174" s="589"/>
      <c r="CC174" s="589"/>
      <c r="CD174" s="589"/>
    </row>
    <row r="175" spans="1:87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46"/>
        <v/>
      </c>
      <c r="N175" s="562" t="str">
        <f t="shared" si="47"/>
        <v/>
      </c>
      <c r="O175" s="562"/>
      <c r="P175" s="562" t="str">
        <f t="shared" si="48"/>
        <v/>
      </c>
      <c r="Q175" s="586" t="str">
        <f t="shared" si="44"/>
        <v/>
      </c>
      <c r="R175" s="587" t="str">
        <f t="shared" si="45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IF($K146="","",SUM(IF(LEFT($AM175:$CA175,1)="X",1,0)))</f>
        <v/>
      </c>
      <c r="AM175" s="589"/>
      <c r="AN175" s="589"/>
      <c r="AO175" s="589"/>
      <c r="AP175" s="589"/>
      <c r="AQ175" s="589"/>
      <c r="AR175" s="589"/>
      <c r="AS175" s="589"/>
      <c r="AU175" s="589"/>
      <c r="AW175" s="589"/>
      <c r="AX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S175" s="589"/>
      <c r="BT175" s="589"/>
      <c r="BU175" s="589"/>
      <c r="BW175" s="589"/>
      <c r="BY175" s="589"/>
      <c r="BZ175" s="589"/>
      <c r="CA175" s="589"/>
      <c r="CB175" s="589"/>
      <c r="CC175" s="589"/>
      <c r="CD175" s="589"/>
    </row>
    <row r="176" spans="1:87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46"/>
        <v/>
      </c>
      <c r="N176" s="562" t="str">
        <f t="shared" si="47"/>
        <v/>
      </c>
      <c r="O176" s="562"/>
      <c r="P176" s="562" t="str">
        <f t="shared" si="48"/>
        <v/>
      </c>
      <c r="Q176" s="586" t="str">
        <f t="shared" si="44"/>
        <v/>
      </c>
      <c r="R176" s="587" t="str">
        <f t="shared" si="45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IF($K147="","",SUM(IF(LEFT($AM176:$CA176,1)="X",1,0)))</f>
        <v/>
      </c>
      <c r="AM176" s="589"/>
      <c r="AN176" s="589"/>
      <c r="AO176" s="589"/>
      <c r="AP176" s="589"/>
      <c r="AQ176" s="589"/>
      <c r="AR176" s="589"/>
      <c r="AS176" s="589"/>
      <c r="AU176" s="589"/>
      <c r="AW176" s="589"/>
      <c r="AX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S176" s="589"/>
      <c r="BT176" s="589"/>
      <c r="BU176" s="589"/>
      <c r="BW176" s="589"/>
      <c r="BY176" s="589"/>
      <c r="BZ176" s="589"/>
      <c r="CA176" s="589"/>
      <c r="CB176" s="589"/>
      <c r="CC176" s="589"/>
      <c r="CD176" s="589"/>
    </row>
    <row r="177" spans="1:82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46"/>
        <v/>
      </c>
      <c r="N177" s="562" t="str">
        <f t="shared" si="47"/>
        <v/>
      </c>
      <c r="O177" s="562"/>
      <c r="P177" s="562" t="str">
        <f t="shared" si="48"/>
        <v/>
      </c>
      <c r="Q177" s="586" t="str">
        <f t="shared" si="44"/>
        <v/>
      </c>
      <c r="R177" s="587" t="str">
        <f t="shared" si="45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IF($K148="","",SUM(IF(LEFT($AM177:$CA177,1)="X",1,0)))</f>
        <v/>
      </c>
      <c r="AM177" s="589"/>
      <c r="AN177" s="589"/>
      <c r="AO177" s="589"/>
      <c r="AP177" s="589"/>
      <c r="AQ177" s="589"/>
      <c r="AR177" s="589"/>
      <c r="AS177" s="589"/>
      <c r="AU177" s="589"/>
      <c r="AW177" s="589"/>
      <c r="AX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S177" s="589"/>
      <c r="BT177" s="589"/>
      <c r="BU177" s="589"/>
      <c r="BW177" s="589"/>
      <c r="BY177" s="589"/>
      <c r="BZ177" s="589"/>
      <c r="CA177" s="589"/>
      <c r="CB177" s="589"/>
      <c r="CC177" s="589"/>
      <c r="CD177" s="589"/>
    </row>
    <row r="178" spans="1:82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46"/>
        <v/>
      </c>
      <c r="N178" s="562" t="str">
        <f t="shared" si="47"/>
        <v/>
      </c>
      <c r="O178" s="562"/>
      <c r="P178" s="562" t="str">
        <f t="shared" si="48"/>
        <v/>
      </c>
      <c r="Q178" s="586" t="str">
        <f t="shared" si="44"/>
        <v/>
      </c>
      <c r="R178" s="587" t="str">
        <f t="shared" si="45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IF($K149="","",SUM(IF(LEFT($AM178:$CA178,1)="X",1,0)))</f>
        <v/>
      </c>
      <c r="AM178" s="589"/>
      <c r="AN178" s="589"/>
      <c r="AO178" s="589"/>
      <c r="AP178" s="589"/>
      <c r="AQ178" s="589"/>
      <c r="AR178" s="589"/>
      <c r="AS178" s="589"/>
      <c r="AU178" s="589"/>
      <c r="AW178" s="589"/>
      <c r="AX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S178" s="589"/>
      <c r="BT178" s="589"/>
      <c r="BU178" s="589"/>
      <c r="BW178" s="589"/>
      <c r="BY178" s="589"/>
      <c r="BZ178" s="589"/>
      <c r="CA178" s="589"/>
      <c r="CB178" s="589"/>
      <c r="CC178" s="589"/>
      <c r="CD178" s="589"/>
    </row>
    <row r="179" spans="1:82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46"/>
        <v/>
      </c>
      <c r="N179" s="562" t="str">
        <f t="shared" si="47"/>
        <v/>
      </c>
      <c r="O179" s="562"/>
      <c r="P179" s="562" t="str">
        <f t="shared" si="48"/>
        <v/>
      </c>
      <c r="Q179" s="586" t="str">
        <f t="shared" si="44"/>
        <v/>
      </c>
      <c r="R179" s="587" t="str">
        <f t="shared" si="45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IF($K150="","",SUM(IF(LEFT($AM179:$CA179,1)="X",1,0)))</f>
        <v/>
      </c>
      <c r="AM179" s="589"/>
      <c r="AN179" s="589"/>
      <c r="AO179" s="589"/>
      <c r="AP179" s="589"/>
      <c r="AQ179" s="589"/>
      <c r="AR179" s="589"/>
      <c r="AS179" s="589"/>
      <c r="AU179" s="589"/>
      <c r="AW179" s="589"/>
      <c r="AX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S179" s="589"/>
      <c r="BT179" s="589"/>
      <c r="BU179" s="589"/>
      <c r="BW179" s="589"/>
      <c r="BY179" s="589"/>
      <c r="BZ179" s="589"/>
      <c r="CA179" s="589"/>
      <c r="CB179" s="589"/>
      <c r="CC179" s="589"/>
      <c r="CD179" s="589"/>
    </row>
    <row r="180" spans="1:82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46"/>
        <v/>
      </c>
      <c r="N180" s="562" t="str">
        <f t="shared" si="47"/>
        <v/>
      </c>
      <c r="O180" s="562"/>
      <c r="P180" s="562" t="str">
        <f t="shared" si="48"/>
        <v/>
      </c>
      <c r="Q180" s="586" t="str">
        <f t="shared" si="44"/>
        <v/>
      </c>
      <c r="R180" s="587" t="str">
        <f t="shared" si="45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IF($K151="","",SUM(IF(LEFT($AM180:$CA180,1)="X",1,0)))</f>
        <v/>
      </c>
      <c r="AM180" s="589"/>
      <c r="AN180" s="589"/>
      <c r="AO180" s="589"/>
      <c r="AP180" s="589"/>
      <c r="AQ180" s="589"/>
      <c r="AR180" s="589"/>
      <c r="AS180" s="589"/>
      <c r="AU180" s="589"/>
      <c r="AW180" s="589"/>
      <c r="AX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S180" s="589"/>
      <c r="BT180" s="589"/>
      <c r="BU180" s="589"/>
      <c r="BW180" s="589"/>
      <c r="BY180" s="589"/>
      <c r="BZ180" s="589"/>
      <c r="CA180" s="589"/>
      <c r="CB180" s="589"/>
      <c r="CC180" s="589"/>
      <c r="CD180" s="589"/>
    </row>
    <row r="181" spans="1:82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46"/>
        <v/>
      </c>
      <c r="N181" s="562" t="str">
        <f t="shared" si="47"/>
        <v/>
      </c>
      <c r="O181" s="562"/>
      <c r="P181" s="562" t="str">
        <f t="shared" si="48"/>
        <v/>
      </c>
      <c r="Q181" s="586" t="str">
        <f t="shared" si="44"/>
        <v/>
      </c>
      <c r="R181" s="587" t="str">
        <f t="shared" si="45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IF($K152="","",SUM(IF(LEFT($AM181:$CA181,1)="X",1,0)))</f>
        <v/>
      </c>
      <c r="AM181" s="589"/>
      <c r="AN181" s="589"/>
      <c r="AO181" s="589"/>
      <c r="AP181" s="589"/>
      <c r="AQ181" s="589"/>
      <c r="AR181" s="589"/>
      <c r="AS181" s="589"/>
      <c r="AU181" s="589"/>
      <c r="AW181" s="589"/>
      <c r="AX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S181" s="589"/>
      <c r="BT181" s="589"/>
      <c r="BU181" s="589"/>
      <c r="BW181" s="589"/>
      <c r="BY181" s="589"/>
      <c r="BZ181" s="589"/>
      <c r="CA181" s="589"/>
      <c r="CB181" s="589"/>
      <c r="CC181" s="589"/>
      <c r="CD181" s="589"/>
    </row>
    <row r="182" spans="1:82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46"/>
        <v/>
      </c>
      <c r="N182" s="562" t="str">
        <f t="shared" si="47"/>
        <v/>
      </c>
      <c r="O182" s="562"/>
      <c r="P182" s="562" t="str">
        <f t="shared" si="48"/>
        <v/>
      </c>
      <c r="Q182" s="586" t="str">
        <f t="shared" si="44"/>
        <v/>
      </c>
      <c r="R182" s="587" t="str">
        <f t="shared" si="45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IF($K153="","",SUM(IF(LEFT($AM182:$CA182,1)="X",1,0)))</f>
        <v/>
      </c>
      <c r="AM182" s="589"/>
      <c r="AN182" s="589"/>
      <c r="AO182" s="589"/>
      <c r="AP182" s="589"/>
      <c r="AQ182" s="589"/>
      <c r="AR182" s="589"/>
      <c r="AS182" s="589"/>
      <c r="AU182" s="589"/>
      <c r="AW182" s="589"/>
      <c r="AX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S182" s="589"/>
      <c r="BT182" s="589"/>
      <c r="BU182" s="589"/>
      <c r="BW182" s="589"/>
      <c r="BY182" s="589"/>
      <c r="BZ182" s="589"/>
      <c r="CA182" s="589"/>
      <c r="CB182" s="589"/>
      <c r="CC182" s="589"/>
      <c r="CD182" s="589"/>
    </row>
    <row r="183" spans="1:82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46"/>
        <v/>
      </c>
      <c r="N183" s="562" t="str">
        <f t="shared" si="47"/>
        <v/>
      </c>
      <c r="O183" s="562"/>
      <c r="P183" s="562" t="str">
        <f t="shared" si="48"/>
        <v/>
      </c>
      <c r="Q183" s="586" t="str">
        <f t="shared" si="44"/>
        <v/>
      </c>
      <c r="R183" s="587" t="str">
        <f t="shared" si="45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IF($K154="","",SUM(IF(LEFT($AM183:$CA183,1)="X",1,0)))</f>
        <v/>
      </c>
      <c r="AM183" s="589"/>
      <c r="AN183" s="589"/>
      <c r="AO183" s="589"/>
      <c r="AP183" s="589"/>
      <c r="AQ183" s="589"/>
      <c r="AR183" s="589"/>
      <c r="AS183" s="589"/>
      <c r="AU183" s="589"/>
      <c r="AW183" s="589"/>
      <c r="AX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S183" s="589"/>
      <c r="BT183" s="589"/>
      <c r="BU183" s="589"/>
      <c r="BW183" s="589"/>
      <c r="BY183" s="589"/>
      <c r="BZ183" s="589"/>
      <c r="CA183" s="589"/>
      <c r="CB183" s="589"/>
      <c r="CC183" s="589"/>
      <c r="CD183" s="589"/>
    </row>
    <row r="184" spans="1:82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46"/>
        <v/>
      </c>
      <c r="N184" s="562" t="str">
        <f t="shared" si="47"/>
        <v/>
      </c>
      <c r="O184" s="562"/>
      <c r="P184" s="562" t="str">
        <f t="shared" si="48"/>
        <v/>
      </c>
      <c r="Q184" s="586" t="str">
        <f t="shared" si="44"/>
        <v/>
      </c>
      <c r="R184" s="587" t="str">
        <f t="shared" si="45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IF($K155="","",SUM(IF(LEFT($AM184:$CA184,1)="X",1,0)))</f>
        <v/>
      </c>
      <c r="AM184" s="589"/>
      <c r="AN184" s="589"/>
      <c r="AO184" s="589"/>
      <c r="AP184" s="589"/>
      <c r="AQ184" s="589"/>
      <c r="AR184" s="589"/>
      <c r="AS184" s="589"/>
      <c r="AU184" s="589"/>
      <c r="AW184" s="589"/>
      <c r="AX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S184" s="589"/>
      <c r="BT184" s="589"/>
      <c r="BU184" s="589"/>
      <c r="BW184" s="589"/>
      <c r="BY184" s="589"/>
      <c r="BZ184" s="589"/>
      <c r="CA184" s="589"/>
      <c r="CB184" s="589"/>
      <c r="CC184" s="589"/>
      <c r="CD184" s="589"/>
    </row>
    <row r="185" spans="1:82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46"/>
        <v/>
      </c>
      <c r="N185" s="562" t="str">
        <f t="shared" si="47"/>
        <v/>
      </c>
      <c r="O185" s="562"/>
      <c r="P185" s="562" t="str">
        <f t="shared" si="48"/>
        <v/>
      </c>
      <c r="Q185" s="586" t="str">
        <f t="shared" si="44"/>
        <v/>
      </c>
      <c r="R185" s="587" t="str">
        <f t="shared" si="45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IF($K156="","",SUM(IF(LEFT($AM185:$CA185,1)="X",1,0)))</f>
        <v/>
      </c>
      <c r="AM185" s="589"/>
      <c r="AN185" s="589"/>
      <c r="AO185" s="589"/>
      <c r="AP185" s="589"/>
      <c r="AQ185" s="589"/>
      <c r="AR185" s="589"/>
      <c r="AS185" s="589"/>
      <c r="AU185" s="589"/>
      <c r="AW185" s="589"/>
      <c r="AX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S185" s="589"/>
      <c r="BT185" s="589"/>
      <c r="BU185" s="589"/>
      <c r="BW185" s="589"/>
      <c r="BY185" s="589"/>
      <c r="BZ185" s="589"/>
      <c r="CA185" s="589"/>
      <c r="CB185" s="589"/>
      <c r="CC185" s="589"/>
      <c r="CD185" s="589"/>
    </row>
    <row r="186" spans="1:82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46"/>
        <v/>
      </c>
      <c r="N186" s="562" t="str">
        <f t="shared" si="47"/>
        <v/>
      </c>
      <c r="O186" s="562"/>
      <c r="P186" s="562" t="str">
        <f t="shared" si="48"/>
        <v/>
      </c>
      <c r="Q186" s="586" t="str">
        <f t="shared" si="44"/>
        <v/>
      </c>
      <c r="R186" s="587" t="str">
        <f t="shared" si="45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IF($K157="","",SUM(IF(LEFT($AM186:$CA186,1)="X",1,0)))</f>
        <v/>
      </c>
      <c r="AM186" s="589"/>
      <c r="AN186" s="589"/>
      <c r="AO186" s="589"/>
      <c r="AP186" s="589"/>
      <c r="AQ186" s="589"/>
      <c r="AR186" s="589"/>
      <c r="AS186" s="589"/>
      <c r="AU186" s="589"/>
      <c r="AW186" s="589"/>
      <c r="AX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S186" s="589"/>
      <c r="BT186" s="589"/>
      <c r="BU186" s="589"/>
      <c r="BW186" s="589"/>
      <c r="BY186" s="589"/>
      <c r="BZ186" s="589"/>
      <c r="CA186" s="589"/>
      <c r="CB186" s="589"/>
      <c r="CC186" s="589"/>
      <c r="CD186" s="589"/>
    </row>
    <row r="187" spans="1:82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46"/>
        <v/>
      </c>
      <c r="N187" s="562" t="str">
        <f t="shared" si="47"/>
        <v/>
      </c>
      <c r="O187" s="562"/>
      <c r="P187" s="562" t="str">
        <f t="shared" si="48"/>
        <v/>
      </c>
      <c r="Q187" s="586" t="str">
        <f t="shared" si="44"/>
        <v/>
      </c>
      <c r="R187" s="587" t="str">
        <f t="shared" si="45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IF($K158="","",SUM(IF(LEFT($AM187:$CA187,1)="X",1,0)))</f>
        <v/>
      </c>
      <c r="AM187" s="589"/>
      <c r="AN187" s="589"/>
      <c r="AO187" s="589"/>
      <c r="AP187" s="589"/>
      <c r="AQ187" s="589"/>
      <c r="AR187" s="589"/>
      <c r="AS187" s="589"/>
      <c r="AU187" s="589"/>
      <c r="AW187" s="589"/>
      <c r="AX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S187" s="589"/>
      <c r="BT187" s="589"/>
      <c r="BU187" s="589"/>
      <c r="BW187" s="589"/>
      <c r="BY187" s="589"/>
      <c r="BZ187" s="589"/>
      <c r="CA187" s="589"/>
      <c r="CB187" s="589"/>
      <c r="CC187" s="589"/>
      <c r="CD187" s="589"/>
    </row>
    <row r="188" spans="1:82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46"/>
        <v/>
      </c>
      <c r="N188" s="562" t="str">
        <f t="shared" si="47"/>
        <v/>
      </c>
      <c r="O188" s="562"/>
      <c r="P188" s="562" t="str">
        <f t="shared" ref="P188:P195" si="49">IF(K159="","",IF(N188&gt;P$19,"O",IF(N188&lt;P$19,"U")))</f>
        <v/>
      </c>
      <c r="Q188" s="586" t="str">
        <f t="shared" si="44"/>
        <v/>
      </c>
      <c r="R188" s="587" t="str">
        <f t="shared" si="45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IF($K159="","",SUM(IF(LEFT($AM188:$CA188,1)="X",1,0)))</f>
        <v/>
      </c>
      <c r="AM188" s="589"/>
      <c r="AN188" s="589"/>
      <c r="AO188" s="589"/>
      <c r="AP188" s="589"/>
      <c r="AQ188" s="589"/>
      <c r="AR188" s="589"/>
      <c r="AS188" s="589"/>
      <c r="AU188" s="589"/>
      <c r="AW188" s="589"/>
      <c r="AX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S188" s="589"/>
      <c r="BT188" s="589"/>
      <c r="BU188" s="589"/>
      <c r="BW188" s="589"/>
      <c r="BY188" s="589"/>
      <c r="BZ188" s="589"/>
      <c r="CA188" s="589"/>
      <c r="CB188" s="589"/>
      <c r="CC188" s="589"/>
      <c r="CD188" s="589"/>
    </row>
    <row r="189" spans="1:82" ht="15">
      <c r="A189" s="561"/>
      <c r="E189" s="584" t="str">
        <f>IF(J189=Table!$C$1,VLOOKUP(H189,Table!$B$38:$AO$61,Table!$AO$35-1,FALSE),"")</f>
        <v/>
      </c>
      <c r="P189" s="562" t="str">
        <f t="shared" si="49"/>
        <v/>
      </c>
      <c r="AJ189" s="582"/>
      <c r="AM189" s="589"/>
      <c r="AN189" s="589"/>
      <c r="AO189" s="589"/>
      <c r="AP189" s="589"/>
      <c r="AQ189" s="589"/>
      <c r="AR189" s="589"/>
      <c r="AS189" s="589"/>
      <c r="AU189" s="589"/>
      <c r="AW189" s="589"/>
      <c r="AX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S189" s="589"/>
      <c r="BT189" s="589"/>
      <c r="BU189" s="589"/>
      <c r="BW189" s="589"/>
      <c r="BY189" s="589"/>
      <c r="BZ189" s="589"/>
      <c r="CA189" s="589"/>
      <c r="CB189" s="589"/>
      <c r="CC189" s="589"/>
      <c r="CD189" s="589"/>
    </row>
    <row r="190" spans="1:82" ht="15">
      <c r="A190" s="561"/>
      <c r="P190" s="562" t="str">
        <f t="shared" si="49"/>
        <v/>
      </c>
      <c r="AJ190" s="582"/>
      <c r="AM190" s="589"/>
      <c r="AN190" s="589"/>
      <c r="AO190" s="589"/>
      <c r="AP190" s="589"/>
      <c r="AQ190" s="589"/>
      <c r="AR190" s="589"/>
      <c r="AS190" s="589"/>
      <c r="AU190" s="589"/>
      <c r="AW190" s="589"/>
      <c r="AX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S190" s="589"/>
      <c r="BT190" s="589"/>
      <c r="BU190" s="589"/>
      <c r="BW190" s="589"/>
      <c r="BY190" s="589"/>
      <c r="BZ190" s="589"/>
      <c r="CA190" s="589"/>
      <c r="CB190" s="589"/>
      <c r="CC190" s="589"/>
      <c r="CD190" s="589"/>
    </row>
    <row r="191" spans="1:82" ht="15">
      <c r="A191" s="561"/>
      <c r="P191" s="562" t="str">
        <f t="shared" si="49"/>
        <v/>
      </c>
      <c r="AJ191" s="582"/>
      <c r="AM191" s="589"/>
      <c r="AN191" s="589"/>
      <c r="AO191" s="589"/>
      <c r="AP191" s="589"/>
      <c r="AQ191" s="589"/>
      <c r="AR191" s="589"/>
      <c r="AS191" s="589"/>
      <c r="AU191" s="589"/>
      <c r="AW191" s="589"/>
      <c r="AX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S191" s="589"/>
      <c r="BT191" s="589"/>
      <c r="BU191" s="589"/>
      <c r="BW191" s="589"/>
      <c r="BY191" s="589"/>
      <c r="BZ191" s="589"/>
      <c r="CA191" s="589"/>
      <c r="CB191" s="589"/>
      <c r="CC191" s="589"/>
      <c r="CD191" s="589"/>
    </row>
    <row r="192" spans="1:82" ht="15">
      <c r="A192" s="561"/>
      <c r="P192" s="562" t="str">
        <f t="shared" si="49"/>
        <v/>
      </c>
      <c r="AJ192" s="582"/>
      <c r="AM192" s="589"/>
      <c r="AN192" s="589"/>
      <c r="AO192" s="589"/>
      <c r="AP192" s="589"/>
      <c r="AQ192" s="589"/>
      <c r="AR192" s="589"/>
      <c r="AS192" s="589"/>
      <c r="AU192" s="589"/>
      <c r="AW192" s="589"/>
      <c r="AX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S192" s="589"/>
      <c r="BT192" s="589"/>
      <c r="BU192" s="589"/>
      <c r="BW192" s="589"/>
      <c r="BY192" s="589"/>
      <c r="BZ192" s="589"/>
      <c r="CA192" s="589"/>
      <c r="CB192" s="589"/>
      <c r="CC192" s="589"/>
      <c r="CD192" s="589"/>
    </row>
    <row r="193" spans="1:82" ht="15">
      <c r="A193" s="561"/>
      <c r="P193" s="562" t="str">
        <f t="shared" si="49"/>
        <v/>
      </c>
      <c r="AJ193" s="582"/>
      <c r="AM193" s="589"/>
      <c r="AN193" s="589"/>
      <c r="AO193" s="589"/>
      <c r="AP193" s="589"/>
      <c r="AQ193" s="589"/>
      <c r="AR193" s="589"/>
      <c r="AS193" s="589"/>
      <c r="AU193" s="589"/>
      <c r="AW193" s="589"/>
      <c r="AX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S193" s="589"/>
      <c r="BT193" s="589"/>
      <c r="BU193" s="589"/>
      <c r="BW193" s="589"/>
      <c r="BY193" s="589"/>
      <c r="BZ193" s="589"/>
      <c r="CA193" s="589"/>
      <c r="CB193" s="589"/>
      <c r="CC193" s="589"/>
      <c r="CD193" s="589"/>
    </row>
    <row r="194" spans="1:82" ht="15">
      <c r="A194" s="561"/>
      <c r="P194" s="562" t="str">
        <f t="shared" si="49"/>
        <v/>
      </c>
      <c r="AJ194" s="582"/>
      <c r="AM194" s="589"/>
      <c r="AN194" s="589"/>
      <c r="AO194" s="589"/>
      <c r="AP194" s="589"/>
      <c r="AQ194" s="589"/>
      <c r="AR194" s="589"/>
      <c r="AS194" s="589"/>
      <c r="AU194" s="589"/>
      <c r="AW194" s="589"/>
      <c r="AX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S194" s="589"/>
      <c r="BT194" s="589"/>
      <c r="BU194" s="589"/>
      <c r="BW194" s="589"/>
      <c r="BY194" s="589"/>
      <c r="BZ194" s="589"/>
      <c r="CA194" s="589"/>
      <c r="CB194" s="589"/>
      <c r="CC194" s="589"/>
      <c r="CD194" s="589"/>
    </row>
    <row r="195" spans="1:82" ht="15">
      <c r="A195" s="561"/>
      <c r="P195" s="562" t="str">
        <f t="shared" si="49"/>
        <v/>
      </c>
      <c r="AJ195" s="582"/>
      <c r="AM195" s="589"/>
      <c r="AN195" s="589"/>
      <c r="AO195" s="589"/>
      <c r="AP195" s="589"/>
      <c r="AQ195" s="589"/>
      <c r="AR195" s="589"/>
      <c r="AS195" s="589"/>
      <c r="AU195" s="589"/>
      <c r="AW195" s="589"/>
      <c r="AX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S195" s="589"/>
      <c r="BT195" s="589"/>
      <c r="BU195" s="589"/>
      <c r="BW195" s="589"/>
      <c r="BY195" s="589"/>
      <c r="BZ195" s="589"/>
      <c r="CA195" s="589"/>
      <c r="CB195" s="589"/>
      <c r="CC195" s="589"/>
      <c r="CD195" s="589"/>
    </row>
    <row r="196" spans="1:82" ht="15">
      <c r="A196" s="561"/>
      <c r="E196" s="561"/>
      <c r="H196" s="561"/>
      <c r="Q196" s="561"/>
      <c r="R196" s="561"/>
      <c r="S196" s="561"/>
      <c r="T196" s="561"/>
      <c r="U196" s="561"/>
      <c r="V196" s="561"/>
      <c r="Y196" s="561"/>
      <c r="Z196" s="561"/>
      <c r="AA196" s="561"/>
      <c r="AB196" s="561"/>
      <c r="AC196" s="561"/>
      <c r="AD196" s="561"/>
      <c r="AE196" s="561"/>
      <c r="AF196" s="561"/>
      <c r="AG196" s="561"/>
      <c r="AH196" s="561"/>
      <c r="AJ196" s="582"/>
      <c r="AM196" s="589"/>
      <c r="AN196" s="589"/>
      <c r="AO196" s="589"/>
      <c r="AP196" s="589"/>
      <c r="AQ196" s="589"/>
      <c r="AR196" s="589"/>
      <c r="AS196" s="589"/>
      <c r="AU196" s="589"/>
      <c r="AW196" s="589"/>
      <c r="AX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S196" s="589"/>
      <c r="BT196" s="589"/>
      <c r="BU196" s="589"/>
      <c r="BW196" s="589"/>
      <c r="BY196" s="589"/>
      <c r="BZ196" s="589"/>
      <c r="CA196" s="589"/>
      <c r="CB196" s="589"/>
      <c r="CC196" s="589"/>
      <c r="CD196" s="589"/>
    </row>
    <row r="197" spans="1:82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R197" s="589"/>
      <c r="AS197" s="589"/>
      <c r="AU197" s="589"/>
      <c r="AW197" s="589"/>
      <c r="AX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S197" s="589"/>
      <c r="BT197" s="589"/>
      <c r="BU197" s="589"/>
      <c r="BW197" s="589"/>
      <c r="BY197" s="589"/>
      <c r="BZ197" s="589"/>
      <c r="CA197" s="589"/>
      <c r="CB197" s="589"/>
      <c r="CC197" s="589"/>
      <c r="CD197" s="589"/>
    </row>
    <row r="198" spans="1:82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U198" s="589"/>
      <c r="AW198" s="589"/>
      <c r="AX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S198" s="589"/>
      <c r="BT198" s="589"/>
      <c r="BU198" s="589"/>
      <c r="BW198" s="589"/>
      <c r="BY198" s="589"/>
      <c r="BZ198" s="589"/>
      <c r="CA198" s="589"/>
      <c r="CB198" s="589"/>
      <c r="CC198" s="589"/>
      <c r="CD198" s="589"/>
    </row>
    <row r="199" spans="1:82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U199" s="589"/>
      <c r="AW199" s="589"/>
      <c r="AX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S199" s="589"/>
      <c r="BT199" s="589"/>
      <c r="BU199" s="589"/>
      <c r="BW199" s="589"/>
      <c r="BY199" s="589"/>
      <c r="BZ199" s="589"/>
      <c r="CA199" s="589"/>
      <c r="CB199" s="589"/>
      <c r="CC199" s="589"/>
      <c r="CD199" s="589"/>
    </row>
    <row r="200" spans="1:82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U200" s="589"/>
      <c r="AW200" s="589"/>
      <c r="AX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S200" s="589"/>
      <c r="BT200" s="589"/>
      <c r="BU200" s="589"/>
      <c r="BW200" s="589"/>
      <c r="BY200" s="589"/>
      <c r="BZ200" s="589"/>
      <c r="CA200" s="589"/>
      <c r="CB200" s="589"/>
      <c r="CC200" s="589"/>
      <c r="CD200" s="589"/>
    </row>
    <row r="201" spans="1:82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U201" s="589"/>
      <c r="AW201" s="589"/>
      <c r="AX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S201" s="589"/>
      <c r="BT201" s="589"/>
      <c r="BU201" s="589"/>
      <c r="BW201" s="589"/>
      <c r="BY201" s="589"/>
      <c r="BZ201" s="589"/>
      <c r="CA201" s="589"/>
      <c r="CB201" s="589"/>
      <c r="CC201" s="589"/>
      <c r="CD201" s="589"/>
    </row>
    <row r="202" spans="1:82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U202" s="589"/>
      <c r="AW202" s="589"/>
      <c r="AX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S202" s="589"/>
      <c r="BT202" s="589"/>
      <c r="BU202" s="589"/>
      <c r="BW202" s="589"/>
      <c r="BY202" s="589"/>
      <c r="BZ202" s="589"/>
      <c r="CA202" s="589"/>
      <c r="CB202" s="589"/>
      <c r="CC202" s="589"/>
      <c r="CD202" s="589"/>
    </row>
    <row r="203" spans="1:82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U203" s="589"/>
      <c r="AW203" s="589"/>
      <c r="AX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S203" s="589"/>
      <c r="BT203" s="589"/>
      <c r="BU203" s="589"/>
      <c r="BW203" s="589"/>
      <c r="BY203" s="589"/>
      <c r="BZ203" s="589"/>
      <c r="CA203" s="589"/>
      <c r="CB203" s="589"/>
      <c r="CC203" s="589"/>
      <c r="CD203" s="589"/>
    </row>
    <row r="204" spans="1:82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U204" s="589"/>
      <c r="AW204" s="589"/>
      <c r="AX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S204" s="589"/>
      <c r="BT204" s="589"/>
      <c r="BU204" s="589"/>
      <c r="BW204" s="589"/>
      <c r="BY204" s="589"/>
      <c r="BZ204" s="589"/>
      <c r="CA204" s="589"/>
      <c r="CB204" s="589"/>
      <c r="CC204" s="589"/>
      <c r="CD204" s="589"/>
    </row>
    <row r="205" spans="1:82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U205" s="589"/>
      <c r="AW205" s="589"/>
      <c r="AX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S205" s="589"/>
      <c r="BT205" s="589"/>
      <c r="BU205" s="589"/>
      <c r="BW205" s="589"/>
      <c r="BY205" s="589"/>
      <c r="BZ205" s="589"/>
      <c r="CA205" s="589"/>
      <c r="CB205" s="589"/>
      <c r="CC205" s="589"/>
      <c r="CD205" s="589"/>
    </row>
    <row r="206" spans="1:82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U206" s="589"/>
      <c r="AW206" s="589"/>
      <c r="AX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S206" s="589"/>
      <c r="BT206" s="589"/>
      <c r="BU206" s="589"/>
      <c r="BW206" s="589"/>
      <c r="BY206" s="589"/>
      <c r="BZ206" s="589"/>
      <c r="CA206" s="589"/>
      <c r="CB206" s="589"/>
      <c r="CC206" s="589"/>
      <c r="CD206" s="589"/>
    </row>
    <row r="207" spans="1:82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U207" s="589"/>
      <c r="AW207" s="589"/>
      <c r="AX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S207" s="589"/>
      <c r="BT207" s="589"/>
      <c r="BU207" s="589"/>
      <c r="BW207" s="589"/>
      <c r="BY207" s="589"/>
      <c r="BZ207" s="589"/>
      <c r="CA207" s="589"/>
      <c r="CB207" s="589"/>
      <c r="CC207" s="589"/>
      <c r="CD207" s="589"/>
    </row>
    <row r="208" spans="1:82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U208" s="589"/>
      <c r="AW208" s="589"/>
      <c r="AX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S208" s="589"/>
      <c r="BT208" s="589"/>
      <c r="BU208" s="589"/>
      <c r="BW208" s="589"/>
      <c r="BY208" s="589"/>
      <c r="BZ208" s="589"/>
      <c r="CA208" s="589"/>
      <c r="CB208" s="589"/>
      <c r="CC208" s="589"/>
      <c r="CD208" s="589"/>
    </row>
    <row r="209" spans="1:82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U209" s="589"/>
      <c r="AW209" s="589"/>
      <c r="AX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S209" s="589"/>
      <c r="BT209" s="589"/>
      <c r="BU209" s="589"/>
      <c r="BW209" s="589"/>
      <c r="BY209" s="589"/>
      <c r="BZ209" s="589"/>
      <c r="CA209" s="589"/>
      <c r="CB209" s="589"/>
      <c r="CC209" s="589"/>
      <c r="CD209" s="589"/>
    </row>
    <row r="210" spans="1:82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U210" s="589"/>
      <c r="AW210" s="589"/>
      <c r="AX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S210" s="589"/>
      <c r="BT210" s="589"/>
      <c r="BU210" s="589"/>
      <c r="BW210" s="589"/>
      <c r="BY210" s="589"/>
      <c r="BZ210" s="589"/>
      <c r="CA210" s="589"/>
      <c r="CB210" s="589"/>
      <c r="CC210" s="589"/>
      <c r="CD210" s="589"/>
    </row>
    <row r="211" spans="1:82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U211" s="589"/>
      <c r="AW211" s="589"/>
      <c r="AX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S211" s="589"/>
      <c r="BT211" s="589"/>
      <c r="BU211" s="589"/>
      <c r="BW211" s="589"/>
      <c r="BY211" s="589"/>
      <c r="BZ211" s="589"/>
      <c r="CA211" s="589"/>
      <c r="CB211" s="589"/>
      <c r="CC211" s="589"/>
      <c r="CD211" s="589"/>
    </row>
    <row r="212" spans="1:82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U212" s="589"/>
      <c r="AW212" s="589"/>
      <c r="AX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S212" s="589"/>
      <c r="BT212" s="589"/>
      <c r="BU212" s="589"/>
      <c r="BW212" s="589"/>
      <c r="BY212" s="589"/>
      <c r="BZ212" s="589"/>
      <c r="CA212" s="589"/>
      <c r="CB212" s="589"/>
      <c r="CC212" s="589"/>
      <c r="CD212" s="589"/>
    </row>
    <row r="213" spans="1:82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U213" s="589"/>
      <c r="AW213" s="589"/>
      <c r="AX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S213" s="589"/>
      <c r="BT213" s="589"/>
      <c r="BU213" s="589"/>
      <c r="BW213" s="589"/>
      <c r="BY213" s="589"/>
      <c r="BZ213" s="589"/>
      <c r="CA213" s="589"/>
      <c r="CB213" s="589"/>
      <c r="CC213" s="589"/>
      <c r="CD213" s="589"/>
    </row>
    <row r="214" spans="1:82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U214" s="589"/>
      <c r="AW214" s="589"/>
      <c r="AX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S214" s="589"/>
      <c r="BT214" s="589"/>
      <c r="BU214" s="589"/>
      <c r="BW214" s="589"/>
      <c r="BY214" s="589"/>
      <c r="BZ214" s="589"/>
      <c r="CA214" s="589"/>
      <c r="CB214" s="589"/>
      <c r="CC214" s="589"/>
      <c r="CD214" s="589"/>
    </row>
    <row r="215" spans="1:82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U215" s="589"/>
      <c r="AW215" s="589"/>
      <c r="AX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S215" s="589"/>
      <c r="BT215" s="589"/>
      <c r="BU215" s="589"/>
      <c r="BW215" s="589"/>
      <c r="BY215" s="589"/>
      <c r="BZ215" s="589"/>
      <c r="CA215" s="589"/>
      <c r="CB215" s="589"/>
      <c r="CC215" s="589"/>
      <c r="CD215" s="589"/>
    </row>
    <row r="216" spans="1:82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U216" s="589"/>
      <c r="AW216" s="589"/>
      <c r="AX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S216" s="589"/>
      <c r="BT216" s="589"/>
      <c r="BU216" s="589"/>
      <c r="BW216" s="589"/>
      <c r="BY216" s="589"/>
      <c r="BZ216" s="589"/>
      <c r="CA216" s="589"/>
      <c r="CB216" s="589"/>
      <c r="CC216" s="589"/>
      <c r="CD216" s="589"/>
    </row>
    <row r="217" spans="1:82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U217" s="589"/>
      <c r="AW217" s="589"/>
      <c r="AX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S217" s="589"/>
      <c r="BT217" s="589"/>
      <c r="BU217" s="589"/>
      <c r="BW217" s="589"/>
      <c r="BY217" s="589"/>
      <c r="BZ217" s="589"/>
      <c r="CA217" s="589"/>
      <c r="CB217" s="589"/>
      <c r="CC217" s="589"/>
      <c r="CD217" s="589"/>
    </row>
    <row r="218" spans="1:82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</row>
    <row r="219" spans="1:82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82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82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82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82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82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37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37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37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37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K228" s="561"/>
    </row>
    <row r="229" spans="1:37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</row>
    <row r="230" spans="1:37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</row>
    <row r="231" spans="1:37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</row>
    <row r="232" spans="1:37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</row>
    <row r="233" spans="1:37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</row>
    <row r="234" spans="1:37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</row>
    <row r="235" spans="1:37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</row>
    <row r="236" spans="1:37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</row>
    <row r="237" spans="1:37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</row>
    <row r="238" spans="1:37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</row>
    <row r="239" spans="1:37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</row>
    <row r="240" spans="1:37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</row>
    <row r="241" spans="1:37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</row>
    <row r="242" spans="1:37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</row>
    <row r="243" spans="1:37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</row>
    <row r="244" spans="1:37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</row>
    <row r="245" spans="1:37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</row>
    <row r="246" spans="1:37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K246" s="561"/>
    </row>
    <row r="247" spans="1:37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</row>
    <row r="248" spans="1:37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</row>
    <row r="249" spans="1:37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</row>
    <row r="250" spans="1:37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</row>
    <row r="251" spans="1:37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</row>
    <row r="252" spans="1:37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</row>
    <row r="253" spans="1:37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</row>
    <row r="254" spans="1:37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</row>
    <row r="255" spans="1:37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</row>
    <row r="256" spans="1:37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</row>
    <row r="257" spans="1:37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</row>
    <row r="258" spans="1:37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</row>
    <row r="259" spans="1:37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</row>
    <row r="260" spans="1:37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J260" s="561"/>
      <c r="AK260" s="561"/>
    </row>
    <row r="261" spans="1:37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J261" s="561"/>
      <c r="AK261" s="561"/>
    </row>
    <row r="262" spans="1:37">
      <c r="A262" s="561"/>
      <c r="E262" s="561"/>
      <c r="H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J262" s="561"/>
      <c r="AK262" s="561"/>
    </row>
    <row r="263" spans="1:37">
      <c r="A263" s="561"/>
      <c r="E263" s="561"/>
      <c r="H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J263" s="561"/>
      <c r="AK263" s="561"/>
    </row>
    <row r="264" spans="1:37">
      <c r="A264" s="561"/>
      <c r="E264" s="561"/>
      <c r="H264" s="561"/>
      <c r="Q264" s="561"/>
      <c r="R264" s="561"/>
      <c r="S264" s="561"/>
      <c r="T264" s="561"/>
      <c r="U264" s="561"/>
      <c r="V264" s="561"/>
      <c r="Y264" s="561"/>
      <c r="Z264" s="561"/>
      <c r="AA264" s="561"/>
      <c r="AB264" s="561"/>
      <c r="AC264" s="561"/>
      <c r="AD264" s="561"/>
      <c r="AE264" s="561"/>
      <c r="AF264" s="561"/>
      <c r="AG264" s="561"/>
      <c r="AH264" s="561"/>
      <c r="AJ264" s="561"/>
      <c r="AK264" s="561"/>
    </row>
    <row r="265" spans="1:37">
      <c r="A265" s="561"/>
      <c r="E265" s="561"/>
      <c r="H265" s="561"/>
      <c r="Q265" s="561"/>
      <c r="R265" s="561"/>
      <c r="S265" s="561"/>
      <c r="T265" s="561"/>
      <c r="U265" s="561"/>
      <c r="V265" s="561"/>
      <c r="Y265" s="561"/>
      <c r="Z265" s="561"/>
      <c r="AA265" s="561"/>
      <c r="AB265" s="561"/>
      <c r="AC265" s="561"/>
      <c r="AD265" s="561"/>
      <c r="AE265" s="561"/>
      <c r="AF265" s="561"/>
      <c r="AG265" s="561"/>
      <c r="AH265" s="561"/>
      <c r="AJ265" s="561"/>
      <c r="AK265" s="561"/>
    </row>
    <row r="266" spans="1:37">
      <c r="A266" s="561"/>
      <c r="E266" s="561"/>
      <c r="H266" s="561"/>
      <c r="Q266" s="561"/>
      <c r="R266" s="561"/>
      <c r="S266" s="561"/>
      <c r="T266" s="561"/>
      <c r="U266" s="561"/>
      <c r="V266" s="561"/>
      <c r="Y266" s="561"/>
      <c r="Z266" s="561"/>
      <c r="AA266" s="561"/>
      <c r="AB266" s="561"/>
      <c r="AC266" s="561"/>
      <c r="AD266" s="561"/>
      <c r="AE266" s="561"/>
      <c r="AF266" s="561"/>
      <c r="AG266" s="561"/>
      <c r="AH266" s="561"/>
      <c r="AJ266" s="561"/>
      <c r="AK266" s="561"/>
    </row>
    <row r="267" spans="1:37">
      <c r="A267" s="561"/>
      <c r="E267" s="561"/>
      <c r="H267" s="561"/>
      <c r="Q267" s="561"/>
      <c r="R267" s="561"/>
      <c r="S267" s="561"/>
      <c r="T267" s="561"/>
      <c r="U267" s="561"/>
      <c r="V267" s="561"/>
      <c r="Y267" s="561"/>
      <c r="Z267" s="561"/>
      <c r="AA267" s="561"/>
      <c r="AB267" s="561"/>
      <c r="AC267" s="561"/>
      <c r="AD267" s="561"/>
      <c r="AE267" s="561"/>
      <c r="AF267" s="561"/>
      <c r="AG267" s="561"/>
      <c r="AH267" s="561"/>
      <c r="AJ267" s="561"/>
      <c r="AK267" s="561"/>
    </row>
    <row r="268" spans="1:37">
      <c r="A268" s="561"/>
      <c r="E268" s="561"/>
      <c r="H268" s="561"/>
      <c r="Q268" s="561"/>
      <c r="R268" s="561"/>
      <c r="S268" s="561"/>
      <c r="T268" s="561"/>
      <c r="U268" s="561"/>
      <c r="V268" s="561"/>
      <c r="Y268" s="561"/>
      <c r="Z268" s="561"/>
      <c r="AA268" s="561"/>
      <c r="AB268" s="561"/>
      <c r="AC268" s="561"/>
      <c r="AD268" s="561"/>
      <c r="AE268" s="561"/>
      <c r="AF268" s="561"/>
      <c r="AG268" s="561"/>
      <c r="AH268" s="561"/>
      <c r="AJ268" s="561"/>
      <c r="AK268" s="561"/>
    </row>
    <row r="269" spans="1:37">
      <c r="A269" s="561"/>
      <c r="E269" s="561"/>
      <c r="H269" s="561"/>
      <c r="Q269" s="561"/>
      <c r="R269" s="561"/>
      <c r="S269" s="561"/>
      <c r="T269" s="561"/>
      <c r="U269" s="561"/>
      <c r="V269" s="561"/>
      <c r="Y269" s="561"/>
      <c r="Z269" s="561"/>
      <c r="AA269" s="561"/>
      <c r="AB269" s="561"/>
      <c r="AC269" s="561"/>
      <c r="AD269" s="561"/>
      <c r="AE269" s="561"/>
      <c r="AF269" s="561"/>
      <c r="AG269" s="561"/>
      <c r="AH269" s="561"/>
      <c r="AJ269" s="561"/>
      <c r="AK269" s="561"/>
    </row>
    <row r="270" spans="1:37">
      <c r="A270" s="561"/>
      <c r="E270" s="561"/>
      <c r="H270" s="561"/>
      <c r="Q270" s="561"/>
      <c r="R270" s="561"/>
      <c r="S270" s="561"/>
      <c r="T270" s="561"/>
      <c r="U270" s="561"/>
      <c r="V270" s="561"/>
      <c r="Y270" s="561"/>
      <c r="Z270" s="561"/>
      <c r="AA270" s="561"/>
      <c r="AB270" s="561"/>
      <c r="AC270" s="561"/>
      <c r="AD270" s="561"/>
      <c r="AE270" s="561"/>
      <c r="AF270" s="561"/>
      <c r="AG270" s="561"/>
      <c r="AH270" s="561"/>
      <c r="AJ270" s="561"/>
      <c r="AK270" s="561"/>
    </row>
    <row r="271" spans="1:37">
      <c r="A271" s="561"/>
      <c r="E271" s="561"/>
      <c r="H271" s="561"/>
      <c r="Q271" s="561"/>
      <c r="R271" s="561"/>
      <c r="S271" s="561"/>
      <c r="T271" s="561"/>
      <c r="U271" s="561"/>
      <c r="V271" s="561"/>
      <c r="Y271" s="561"/>
      <c r="Z271" s="561"/>
      <c r="AA271" s="561"/>
      <c r="AB271" s="561"/>
      <c r="AC271" s="561"/>
      <c r="AD271" s="561"/>
      <c r="AE271" s="561"/>
      <c r="AF271" s="561"/>
      <c r="AG271" s="561"/>
      <c r="AH271" s="561"/>
      <c r="AJ271" s="561"/>
      <c r="AK271" s="561"/>
    </row>
    <row r="272" spans="1:37">
      <c r="A272" s="561"/>
      <c r="E272" s="561"/>
      <c r="H272" s="561"/>
      <c r="Q272" s="561"/>
      <c r="R272" s="561"/>
      <c r="S272" s="561"/>
      <c r="T272" s="561"/>
      <c r="U272" s="561"/>
      <c r="V272" s="561"/>
      <c r="Y272" s="561"/>
      <c r="Z272" s="561"/>
      <c r="AA272" s="561"/>
      <c r="AB272" s="561"/>
      <c r="AC272" s="561"/>
      <c r="AD272" s="561"/>
      <c r="AE272" s="561"/>
      <c r="AF272" s="561"/>
      <c r="AG272" s="561"/>
      <c r="AH272" s="561"/>
      <c r="AJ272" s="561"/>
      <c r="AK272" s="561"/>
    </row>
    <row r="273" spans="1:37">
      <c r="A273" s="561"/>
      <c r="E273" s="561"/>
      <c r="H273" s="561"/>
      <c r="Q273" s="561"/>
      <c r="R273" s="561"/>
      <c r="S273" s="561"/>
      <c r="T273" s="561"/>
      <c r="U273" s="561"/>
      <c r="V273" s="561"/>
      <c r="Y273" s="561"/>
      <c r="Z273" s="561"/>
      <c r="AA273" s="561"/>
      <c r="AB273" s="561"/>
      <c r="AC273" s="561"/>
      <c r="AD273" s="561"/>
      <c r="AE273" s="561"/>
      <c r="AF273" s="561"/>
      <c r="AG273" s="561"/>
      <c r="AH273" s="561"/>
      <c r="AJ273" s="561"/>
      <c r="AK273" s="561"/>
    </row>
    <row r="274" spans="1:37">
      <c r="A274" s="561"/>
      <c r="E274" s="561"/>
      <c r="H274" s="561"/>
      <c r="Q274" s="561"/>
      <c r="R274" s="561"/>
      <c r="S274" s="561"/>
      <c r="T274" s="561"/>
      <c r="U274" s="561"/>
      <c r="V274" s="561"/>
      <c r="Y274" s="561"/>
      <c r="Z274" s="561"/>
      <c r="AA274" s="561"/>
      <c r="AB274" s="561"/>
      <c r="AC274" s="561"/>
      <c r="AD274" s="561"/>
      <c r="AE274" s="561"/>
      <c r="AF274" s="561"/>
      <c r="AG274" s="561"/>
      <c r="AH274" s="561"/>
      <c r="AJ274" s="561"/>
      <c r="AK274" s="561"/>
    </row>
    <row r="275" spans="1:37">
      <c r="A275" s="561"/>
      <c r="E275" s="561"/>
      <c r="H275" s="561"/>
      <c r="Q275" s="561"/>
      <c r="R275" s="561"/>
      <c r="S275" s="561"/>
      <c r="T275" s="561"/>
      <c r="U275" s="561"/>
      <c r="V275" s="561"/>
      <c r="Y275" s="561"/>
      <c r="Z275" s="561"/>
      <c r="AA275" s="561"/>
      <c r="AB275" s="561"/>
      <c r="AC275" s="561"/>
      <c r="AD275" s="561"/>
      <c r="AE275" s="561"/>
      <c r="AF275" s="561"/>
      <c r="AG275" s="561"/>
      <c r="AH275" s="561"/>
      <c r="AJ275" s="561"/>
      <c r="AK275" s="561"/>
    </row>
    <row r="276" spans="1:37">
      <c r="A276" s="561"/>
      <c r="E276" s="561"/>
      <c r="H276" s="561"/>
      <c r="Q276" s="561"/>
      <c r="R276" s="561"/>
      <c r="S276" s="561"/>
      <c r="T276" s="561"/>
      <c r="U276" s="561"/>
      <c r="V276" s="561"/>
      <c r="Y276" s="561"/>
      <c r="Z276" s="561"/>
      <c r="AA276" s="561"/>
      <c r="AB276" s="561"/>
      <c r="AC276" s="561"/>
      <c r="AD276" s="561"/>
      <c r="AE276" s="561"/>
      <c r="AF276" s="561"/>
      <c r="AG276" s="561"/>
      <c r="AH276" s="561"/>
      <c r="AJ276" s="561"/>
      <c r="AK276" s="561"/>
    </row>
    <row r="277" spans="1:37">
      <c r="A277" s="561"/>
      <c r="E277" s="561"/>
      <c r="H277" s="561"/>
      <c r="Q277" s="561"/>
      <c r="R277" s="561"/>
      <c r="S277" s="561"/>
      <c r="T277" s="561"/>
      <c r="U277" s="561"/>
      <c r="V277" s="561"/>
      <c r="Y277" s="561"/>
      <c r="Z277" s="561"/>
      <c r="AA277" s="561"/>
      <c r="AB277" s="561"/>
      <c r="AC277" s="561"/>
      <c r="AD277" s="561"/>
      <c r="AE277" s="561"/>
      <c r="AF277" s="561"/>
      <c r="AG277" s="561"/>
      <c r="AH277" s="561"/>
      <c r="AJ277" s="561"/>
      <c r="AK277" s="561"/>
    </row>
    <row r="278" spans="1:37">
      <c r="A278" s="561"/>
      <c r="E278" s="561"/>
      <c r="H278" s="561"/>
      <c r="Q278" s="561"/>
      <c r="R278" s="561"/>
      <c r="S278" s="561"/>
      <c r="T278" s="561"/>
      <c r="U278" s="561"/>
      <c r="V278" s="561"/>
      <c r="Y278" s="561"/>
      <c r="Z278" s="561"/>
      <c r="AA278" s="561"/>
      <c r="AB278" s="561"/>
      <c r="AC278" s="561"/>
      <c r="AD278" s="561"/>
      <c r="AE278" s="561"/>
      <c r="AF278" s="561"/>
      <c r="AG278" s="561"/>
      <c r="AH278" s="561"/>
      <c r="AJ278" s="561"/>
      <c r="AK278" s="561"/>
    </row>
    <row r="279" spans="1:37">
      <c r="A279" s="561"/>
      <c r="E279" s="561"/>
      <c r="H279" s="561"/>
      <c r="Q279" s="561"/>
      <c r="R279" s="561"/>
      <c r="S279" s="561"/>
      <c r="T279" s="561"/>
      <c r="U279" s="561"/>
      <c r="V279" s="561"/>
      <c r="Y279" s="561"/>
      <c r="Z279" s="561"/>
      <c r="AA279" s="561"/>
      <c r="AB279" s="561"/>
      <c r="AC279" s="561"/>
      <c r="AD279" s="561"/>
      <c r="AE279" s="561"/>
      <c r="AF279" s="561"/>
      <c r="AG279" s="561"/>
      <c r="AH279" s="561"/>
      <c r="AJ279" s="561"/>
      <c r="AK279" s="561"/>
    </row>
    <row r="280" spans="1:37">
      <c r="A280" s="561"/>
      <c r="E280" s="561"/>
      <c r="H280" s="561"/>
      <c r="Q280" s="561"/>
      <c r="R280" s="561"/>
      <c r="S280" s="561"/>
      <c r="T280" s="561"/>
      <c r="U280" s="561"/>
      <c r="V280" s="561"/>
      <c r="Y280" s="561"/>
      <c r="Z280" s="561"/>
      <c r="AA280" s="561"/>
      <c r="AB280" s="561"/>
      <c r="AC280" s="561"/>
      <c r="AD280" s="561"/>
      <c r="AE280" s="561"/>
      <c r="AF280" s="561"/>
      <c r="AG280" s="561"/>
      <c r="AH280" s="561"/>
      <c r="AJ280" s="561"/>
      <c r="AK280" s="561"/>
    </row>
    <row r="281" spans="1:37">
      <c r="A281" s="561"/>
      <c r="E281" s="561"/>
      <c r="H281" s="561"/>
      <c r="Q281" s="561"/>
      <c r="R281" s="561"/>
      <c r="S281" s="561"/>
      <c r="T281" s="561"/>
      <c r="U281" s="561"/>
      <c r="V281" s="561"/>
      <c r="Y281" s="561"/>
      <c r="Z281" s="561"/>
      <c r="AA281" s="561"/>
      <c r="AB281" s="561"/>
      <c r="AC281" s="561"/>
      <c r="AD281" s="561"/>
      <c r="AE281" s="561"/>
      <c r="AF281" s="561"/>
      <c r="AG281" s="561"/>
      <c r="AH281" s="561"/>
      <c r="AJ281" s="561"/>
      <c r="AK281" s="561"/>
    </row>
    <row r="282" spans="1:37">
      <c r="A282" s="561"/>
      <c r="E282" s="561"/>
      <c r="H282" s="561"/>
      <c r="Q282" s="561"/>
      <c r="R282" s="561"/>
      <c r="S282" s="561"/>
      <c r="T282" s="561"/>
      <c r="U282" s="561"/>
      <c r="V282" s="561"/>
      <c r="Y282" s="561"/>
      <c r="Z282" s="561"/>
      <c r="AA282" s="561"/>
      <c r="AB282" s="561"/>
      <c r="AC282" s="561"/>
      <c r="AD282" s="561"/>
      <c r="AE282" s="561"/>
      <c r="AF282" s="561"/>
      <c r="AG282" s="561"/>
      <c r="AH282" s="561"/>
      <c r="AJ282" s="561"/>
      <c r="AK282" s="561"/>
    </row>
    <row r="283" spans="1:37">
      <c r="A283" s="561"/>
      <c r="E283" s="561"/>
      <c r="H283" s="561"/>
      <c r="Q283" s="561"/>
      <c r="R283" s="561"/>
      <c r="S283" s="561"/>
      <c r="T283" s="561"/>
      <c r="U283" s="561"/>
      <c r="V283" s="561"/>
      <c r="Y283" s="561"/>
      <c r="Z283" s="561"/>
      <c r="AA283" s="561"/>
      <c r="AB283" s="561"/>
      <c r="AC283" s="561"/>
      <c r="AD283" s="561"/>
      <c r="AE283" s="561"/>
      <c r="AF283" s="561"/>
      <c r="AG283" s="561"/>
      <c r="AH283" s="561"/>
      <c r="AJ283" s="561"/>
      <c r="AK283" s="561"/>
    </row>
    <row r="284" spans="1:37">
      <c r="A284" s="561"/>
      <c r="E284" s="561"/>
      <c r="H284" s="561"/>
      <c r="Q284" s="561"/>
      <c r="R284" s="561"/>
      <c r="S284" s="561"/>
      <c r="T284" s="561"/>
      <c r="U284" s="561"/>
      <c r="V284" s="561"/>
      <c r="Y284" s="561"/>
      <c r="Z284" s="561"/>
      <c r="AA284" s="561"/>
      <c r="AB284" s="561"/>
      <c r="AC284" s="561"/>
      <c r="AD284" s="561"/>
      <c r="AE284" s="561"/>
      <c r="AF284" s="561"/>
      <c r="AG284" s="561"/>
      <c r="AH284" s="561"/>
      <c r="AJ284" s="561"/>
      <c r="AK284" s="561"/>
    </row>
    <row r="285" spans="1:37">
      <c r="A285" s="561"/>
      <c r="E285" s="561"/>
      <c r="H285" s="561"/>
      <c r="Q285" s="561"/>
      <c r="R285" s="561"/>
      <c r="S285" s="561"/>
      <c r="T285" s="561"/>
      <c r="U285" s="561"/>
      <c r="V285" s="561"/>
      <c r="Y285" s="561"/>
      <c r="Z285" s="561"/>
      <c r="AA285" s="561"/>
      <c r="AB285" s="561"/>
      <c r="AC285" s="561"/>
      <c r="AD285" s="561"/>
      <c r="AE285" s="561"/>
      <c r="AF285" s="561"/>
      <c r="AG285" s="561"/>
      <c r="AH285" s="561"/>
      <c r="AJ285" s="561"/>
      <c r="AK285" s="561"/>
    </row>
    <row r="286" spans="1:37">
      <c r="A286" s="561"/>
      <c r="E286" s="561"/>
      <c r="H286" s="561"/>
      <c r="Q286" s="561"/>
      <c r="R286" s="561"/>
      <c r="S286" s="561"/>
      <c r="T286" s="561"/>
      <c r="U286" s="561"/>
      <c r="V286" s="561"/>
      <c r="Y286" s="561"/>
      <c r="Z286" s="561"/>
      <c r="AA286" s="561"/>
      <c r="AB286" s="561"/>
      <c r="AC286" s="561"/>
      <c r="AD286" s="561"/>
      <c r="AE286" s="561"/>
      <c r="AF286" s="561"/>
      <c r="AG286" s="561"/>
      <c r="AH286" s="561"/>
      <c r="AJ286" s="561"/>
      <c r="AK286" s="561"/>
    </row>
    <row r="287" spans="1:37">
      <c r="A287" s="561"/>
      <c r="E287" s="561"/>
      <c r="H287" s="561"/>
      <c r="Q287" s="561"/>
      <c r="R287" s="561"/>
      <c r="S287" s="561"/>
      <c r="T287" s="561"/>
      <c r="U287" s="561"/>
      <c r="V287" s="561"/>
      <c r="Y287" s="561"/>
      <c r="Z287" s="561"/>
      <c r="AA287" s="561"/>
      <c r="AB287" s="561"/>
      <c r="AC287" s="561"/>
      <c r="AD287" s="561"/>
      <c r="AE287" s="561"/>
      <c r="AF287" s="561"/>
      <c r="AG287" s="561"/>
      <c r="AH287" s="561"/>
      <c r="AJ287" s="561"/>
      <c r="AK287" s="561"/>
    </row>
    <row r="288" spans="1:37">
      <c r="A288" s="561"/>
      <c r="E288" s="561"/>
      <c r="H288" s="561"/>
      <c r="Q288" s="561"/>
      <c r="R288" s="561"/>
      <c r="S288" s="561"/>
      <c r="T288" s="561"/>
      <c r="U288" s="561"/>
      <c r="V288" s="561"/>
      <c r="Y288" s="561"/>
      <c r="Z288" s="561"/>
      <c r="AA288" s="561"/>
      <c r="AB288" s="561"/>
      <c r="AC288" s="561"/>
      <c r="AD288" s="561"/>
      <c r="AE288" s="561"/>
      <c r="AF288" s="561"/>
      <c r="AG288" s="561"/>
      <c r="AH288" s="561"/>
      <c r="AJ288" s="561"/>
      <c r="AK288" s="561"/>
    </row>
    <row r="289" spans="1:37">
      <c r="A289" s="561"/>
      <c r="E289" s="561"/>
      <c r="H289" s="561"/>
      <c r="Q289" s="561"/>
      <c r="R289" s="561"/>
      <c r="S289" s="561"/>
      <c r="T289" s="561"/>
      <c r="U289" s="561"/>
      <c r="V289" s="561"/>
      <c r="Y289" s="561"/>
      <c r="Z289" s="561"/>
      <c r="AA289" s="561"/>
      <c r="AB289" s="561"/>
      <c r="AC289" s="561"/>
      <c r="AD289" s="561"/>
      <c r="AE289" s="561"/>
      <c r="AF289" s="561"/>
      <c r="AG289" s="561"/>
      <c r="AH289" s="561"/>
      <c r="AJ289" s="561"/>
      <c r="AK289" s="561"/>
    </row>
    <row r="290" spans="1:37">
      <c r="A290" s="561"/>
      <c r="E290" s="561"/>
      <c r="H290" s="561"/>
      <c r="Q290" s="561"/>
      <c r="R290" s="561"/>
      <c r="S290" s="561"/>
      <c r="T290" s="561"/>
      <c r="U290" s="561"/>
      <c r="V290" s="561"/>
      <c r="Y290" s="561"/>
      <c r="Z290" s="561"/>
      <c r="AA290" s="561"/>
      <c r="AB290" s="561"/>
      <c r="AC290" s="561"/>
      <c r="AD290" s="561"/>
      <c r="AE290" s="561"/>
      <c r="AF290" s="561"/>
      <c r="AG290" s="561"/>
      <c r="AH290" s="561"/>
      <c r="AJ290" s="561"/>
      <c r="AK290" s="561"/>
    </row>
    <row r="291" spans="1:37">
      <c r="A291" s="561"/>
      <c r="E291" s="561"/>
      <c r="H291" s="561"/>
      <c r="Q291" s="561"/>
      <c r="R291" s="561"/>
      <c r="S291" s="561"/>
      <c r="T291" s="561"/>
      <c r="U291" s="561"/>
      <c r="V291" s="561"/>
      <c r="Y291" s="561"/>
      <c r="Z291" s="561"/>
      <c r="AA291" s="561"/>
      <c r="AB291" s="561"/>
      <c r="AC291" s="561"/>
      <c r="AD291" s="561"/>
      <c r="AE291" s="561"/>
      <c r="AF291" s="561"/>
      <c r="AG291" s="561"/>
      <c r="AH291" s="561"/>
      <c r="AJ291" s="561"/>
      <c r="AK291" s="561"/>
    </row>
    <row r="292" spans="1:37">
      <c r="A292" s="561"/>
      <c r="E292" s="561"/>
      <c r="H292" s="561"/>
      <c r="Q292" s="561"/>
      <c r="R292" s="561"/>
      <c r="S292" s="561"/>
      <c r="T292" s="561"/>
      <c r="U292" s="561"/>
      <c r="V292" s="561"/>
      <c r="Y292" s="561"/>
      <c r="Z292" s="561"/>
      <c r="AA292" s="561"/>
      <c r="AB292" s="561"/>
      <c r="AC292" s="561"/>
      <c r="AD292" s="561"/>
      <c r="AE292" s="561"/>
      <c r="AF292" s="561"/>
      <c r="AG292" s="561"/>
      <c r="AH292" s="561"/>
      <c r="AJ292" s="561"/>
      <c r="AK292" s="561"/>
    </row>
    <row r="293" spans="1:37">
      <c r="A293" s="561"/>
      <c r="E293" s="561"/>
      <c r="H293" s="561"/>
      <c r="Q293" s="561"/>
      <c r="R293" s="561"/>
      <c r="S293" s="561"/>
      <c r="T293" s="561"/>
      <c r="U293" s="561"/>
      <c r="V293" s="561"/>
      <c r="Y293" s="561"/>
      <c r="Z293" s="561"/>
      <c r="AA293" s="561"/>
      <c r="AB293" s="561"/>
      <c r="AC293" s="561"/>
      <c r="AD293" s="561"/>
      <c r="AE293" s="561"/>
      <c r="AF293" s="561"/>
      <c r="AG293" s="561"/>
      <c r="AH293" s="561"/>
      <c r="AJ293" s="561"/>
      <c r="AK293" s="561"/>
    </row>
    <row r="294" spans="1:37">
      <c r="A294" s="561"/>
      <c r="E294" s="561"/>
      <c r="H294" s="561"/>
      <c r="Q294" s="561"/>
      <c r="R294" s="561"/>
      <c r="S294" s="561"/>
      <c r="T294" s="561"/>
      <c r="U294" s="561"/>
      <c r="V294" s="561"/>
      <c r="Y294" s="561"/>
      <c r="Z294" s="561"/>
      <c r="AA294" s="561"/>
      <c r="AB294" s="561"/>
      <c r="AC294" s="561"/>
      <c r="AD294" s="561"/>
      <c r="AE294" s="561"/>
      <c r="AF294" s="561"/>
      <c r="AG294" s="561"/>
      <c r="AH294" s="561"/>
      <c r="AJ294" s="561"/>
      <c r="AK294" s="561"/>
    </row>
    <row r="295" spans="1:37">
      <c r="A295" s="561"/>
      <c r="E295" s="561"/>
      <c r="H295" s="561"/>
      <c r="Q295" s="561"/>
      <c r="R295" s="561"/>
      <c r="S295" s="561"/>
      <c r="T295" s="561"/>
      <c r="U295" s="561"/>
      <c r="V295" s="561"/>
      <c r="Y295" s="561"/>
      <c r="Z295" s="561"/>
      <c r="AA295" s="561"/>
      <c r="AB295" s="561"/>
      <c r="AC295" s="561"/>
      <c r="AD295" s="561"/>
      <c r="AE295" s="561"/>
      <c r="AF295" s="561"/>
      <c r="AG295" s="561"/>
      <c r="AH295" s="561"/>
      <c r="AJ295" s="561"/>
      <c r="AK295" s="561"/>
    </row>
    <row r="296" spans="1:37">
      <c r="A296" s="561"/>
      <c r="E296" s="561"/>
      <c r="H296" s="561"/>
      <c r="Q296" s="561"/>
      <c r="R296" s="561"/>
      <c r="S296" s="561"/>
      <c r="T296" s="561"/>
      <c r="U296" s="561"/>
      <c r="V296" s="561"/>
      <c r="Y296" s="561"/>
      <c r="Z296" s="561"/>
      <c r="AA296" s="561"/>
      <c r="AB296" s="561"/>
      <c r="AC296" s="561"/>
      <c r="AD296" s="561"/>
      <c r="AE296" s="561"/>
      <c r="AF296" s="561"/>
      <c r="AG296" s="561"/>
      <c r="AH296" s="561"/>
      <c r="AJ296" s="561"/>
      <c r="AK296" s="561"/>
    </row>
    <row r="297" spans="1:37">
      <c r="A297" s="561"/>
      <c r="E297" s="561"/>
      <c r="H297" s="561"/>
      <c r="Q297" s="561"/>
      <c r="R297" s="561"/>
      <c r="S297" s="561"/>
      <c r="T297" s="561"/>
      <c r="U297" s="561"/>
      <c r="V297" s="561"/>
      <c r="Y297" s="561"/>
      <c r="Z297" s="561"/>
      <c r="AA297" s="561"/>
      <c r="AB297" s="561"/>
      <c r="AC297" s="561"/>
      <c r="AD297" s="561"/>
      <c r="AE297" s="561"/>
      <c r="AF297" s="561"/>
      <c r="AG297" s="561"/>
      <c r="AH297" s="561"/>
      <c r="AJ297" s="561"/>
      <c r="AK297" s="561"/>
    </row>
    <row r="298" spans="1:37">
      <c r="A298" s="561"/>
      <c r="E298" s="561"/>
      <c r="H298" s="561"/>
      <c r="Q298" s="561"/>
      <c r="R298" s="561"/>
      <c r="S298" s="561"/>
      <c r="T298" s="561"/>
      <c r="U298" s="561"/>
      <c r="V298" s="561"/>
      <c r="Y298" s="561"/>
      <c r="Z298" s="561"/>
      <c r="AA298" s="561"/>
      <c r="AB298" s="561"/>
      <c r="AC298" s="561"/>
      <c r="AD298" s="561"/>
      <c r="AE298" s="561"/>
      <c r="AF298" s="561"/>
      <c r="AG298" s="561"/>
      <c r="AH298" s="561"/>
      <c r="AJ298" s="561"/>
      <c r="AK298" s="561"/>
    </row>
    <row r="299" spans="1:37">
      <c r="A299" s="561"/>
      <c r="E299" s="561"/>
      <c r="H299" s="561"/>
      <c r="Q299" s="561"/>
      <c r="R299" s="561"/>
      <c r="S299" s="561"/>
      <c r="T299" s="561"/>
      <c r="U299" s="561"/>
      <c r="V299" s="561"/>
      <c r="Y299" s="561"/>
      <c r="Z299" s="561"/>
      <c r="AA299" s="561"/>
      <c r="AB299" s="561"/>
      <c r="AC299" s="561"/>
      <c r="AD299" s="561"/>
      <c r="AE299" s="561"/>
      <c r="AF299" s="561"/>
      <c r="AG299" s="561"/>
      <c r="AH299" s="561"/>
      <c r="AJ299" s="561"/>
      <c r="AK299" s="561"/>
    </row>
    <row r="300" spans="1:37">
      <c r="A300" s="561"/>
      <c r="E300" s="561"/>
      <c r="H300" s="561"/>
      <c r="Q300" s="561"/>
      <c r="R300" s="561"/>
      <c r="S300" s="561"/>
      <c r="T300" s="561"/>
      <c r="U300" s="561"/>
      <c r="V300" s="561"/>
      <c r="Y300" s="561"/>
      <c r="Z300" s="561"/>
      <c r="AA300" s="561"/>
      <c r="AB300" s="561"/>
      <c r="AC300" s="561"/>
      <c r="AD300" s="561"/>
      <c r="AE300" s="561"/>
      <c r="AF300" s="561"/>
      <c r="AG300" s="561"/>
      <c r="AH300" s="561"/>
      <c r="AJ300" s="561"/>
      <c r="AK300" s="561"/>
    </row>
    <row r="301" spans="1:37">
      <c r="A301" s="561"/>
      <c r="E301" s="561"/>
      <c r="H301" s="561"/>
      <c r="Q301" s="561"/>
      <c r="R301" s="561"/>
      <c r="S301" s="561"/>
      <c r="T301" s="561"/>
      <c r="U301" s="561"/>
      <c r="V301" s="561"/>
      <c r="Y301" s="561"/>
      <c r="Z301" s="561"/>
      <c r="AA301" s="561"/>
      <c r="AB301" s="561"/>
      <c r="AC301" s="561"/>
      <c r="AD301" s="561"/>
      <c r="AE301" s="561"/>
      <c r="AF301" s="561"/>
      <c r="AG301" s="561"/>
      <c r="AH301" s="561"/>
      <c r="AJ301" s="561"/>
      <c r="AK301" s="561"/>
    </row>
    <row r="302" spans="1:37">
      <c r="A302" s="561"/>
      <c r="E302" s="561"/>
      <c r="H302" s="561"/>
      <c r="Q302" s="561"/>
      <c r="R302" s="561"/>
      <c r="S302" s="561"/>
      <c r="T302" s="561"/>
      <c r="U302" s="561"/>
      <c r="V302" s="561"/>
      <c r="Y302" s="561"/>
      <c r="Z302" s="561"/>
      <c r="AA302" s="561"/>
      <c r="AB302" s="561"/>
      <c r="AC302" s="561"/>
      <c r="AD302" s="561"/>
      <c r="AE302" s="561"/>
      <c r="AF302" s="561"/>
      <c r="AG302" s="561"/>
      <c r="AH302" s="561"/>
      <c r="AJ302" s="561"/>
      <c r="AK302" s="561"/>
    </row>
    <row r="303" spans="1:37">
      <c r="A303" s="561"/>
      <c r="E303" s="561"/>
      <c r="H303" s="561"/>
      <c r="Q303" s="561"/>
      <c r="R303" s="561"/>
      <c r="S303" s="561"/>
      <c r="T303" s="561"/>
      <c r="U303" s="561"/>
      <c r="V303" s="561"/>
      <c r="Y303" s="561"/>
      <c r="Z303" s="561"/>
      <c r="AA303" s="561"/>
      <c r="AB303" s="561"/>
      <c r="AC303" s="561"/>
      <c r="AD303" s="561"/>
      <c r="AE303" s="561"/>
      <c r="AF303" s="561"/>
      <c r="AG303" s="561"/>
      <c r="AH303" s="561"/>
      <c r="AJ303" s="561"/>
      <c r="AK303" s="561"/>
    </row>
    <row r="304" spans="1:37">
      <c r="A304" s="561"/>
      <c r="E304" s="561"/>
      <c r="H304" s="561"/>
      <c r="Q304" s="561"/>
      <c r="R304" s="561"/>
      <c r="S304" s="561"/>
      <c r="T304" s="561"/>
      <c r="U304" s="561"/>
      <c r="V304" s="561"/>
      <c r="Y304" s="561"/>
      <c r="Z304" s="561"/>
      <c r="AA304" s="561"/>
      <c r="AB304" s="561"/>
      <c r="AC304" s="561"/>
      <c r="AD304" s="561"/>
      <c r="AE304" s="561"/>
      <c r="AF304" s="561"/>
      <c r="AG304" s="561"/>
      <c r="AH304" s="561"/>
      <c r="AJ304" s="561"/>
      <c r="AK304" s="561"/>
    </row>
    <row r="305" spans="1:37">
      <c r="A305" s="561"/>
      <c r="E305" s="561"/>
      <c r="H305" s="561"/>
      <c r="Q305" s="561"/>
      <c r="R305" s="561"/>
      <c r="S305" s="561"/>
      <c r="T305" s="561"/>
      <c r="U305" s="561"/>
      <c r="V305" s="561"/>
      <c r="Y305" s="561"/>
      <c r="Z305" s="561"/>
      <c r="AA305" s="561"/>
      <c r="AB305" s="561"/>
      <c r="AC305" s="561"/>
      <c r="AD305" s="561"/>
      <c r="AE305" s="561"/>
      <c r="AF305" s="561"/>
      <c r="AG305" s="561"/>
      <c r="AH305" s="561"/>
      <c r="AJ305" s="561"/>
      <c r="AK305" s="561"/>
    </row>
    <row r="306" spans="1:37">
      <c r="A306" s="561"/>
      <c r="E306" s="561"/>
      <c r="H306" s="561"/>
      <c r="Q306" s="561"/>
      <c r="R306" s="561"/>
      <c r="S306" s="561"/>
      <c r="T306" s="561"/>
      <c r="U306" s="561"/>
      <c r="V306" s="561"/>
      <c r="Y306" s="561"/>
      <c r="Z306" s="561"/>
      <c r="AA306" s="561"/>
      <c r="AB306" s="561"/>
      <c r="AC306" s="561"/>
      <c r="AD306" s="561"/>
      <c r="AE306" s="561"/>
      <c r="AF306" s="561"/>
      <c r="AG306" s="561"/>
      <c r="AH306" s="561"/>
      <c r="AJ306" s="561"/>
      <c r="AK306" s="561"/>
    </row>
    <row r="307" spans="1:37">
      <c r="A307" s="561"/>
      <c r="E307" s="561"/>
      <c r="H307" s="561"/>
      <c r="Q307" s="561"/>
      <c r="R307" s="561"/>
      <c r="S307" s="561"/>
      <c r="T307" s="561"/>
      <c r="U307" s="561"/>
      <c r="V307" s="561"/>
      <c r="Y307" s="561"/>
      <c r="Z307" s="561"/>
      <c r="AA307" s="561"/>
      <c r="AB307" s="561"/>
      <c r="AC307" s="561"/>
      <c r="AD307" s="561"/>
      <c r="AE307" s="561"/>
      <c r="AF307" s="561"/>
      <c r="AG307" s="561"/>
      <c r="AH307" s="561"/>
      <c r="AJ307" s="561"/>
      <c r="AK307" s="561"/>
    </row>
    <row r="308" spans="1:37">
      <c r="A308" s="561"/>
      <c r="E308" s="561"/>
      <c r="H308" s="561"/>
      <c r="Q308" s="561"/>
      <c r="R308" s="561"/>
      <c r="S308" s="561"/>
      <c r="T308" s="561"/>
      <c r="U308" s="561"/>
      <c r="V308" s="561"/>
      <c r="Y308" s="561"/>
      <c r="Z308" s="561"/>
      <c r="AA308" s="561"/>
      <c r="AB308" s="561"/>
      <c r="AC308" s="561"/>
      <c r="AD308" s="561"/>
      <c r="AE308" s="561"/>
      <c r="AF308" s="561"/>
      <c r="AG308" s="561"/>
      <c r="AH308" s="561"/>
      <c r="AJ308" s="561"/>
      <c r="AK308" s="561"/>
    </row>
    <row r="309" spans="1:37">
      <c r="A309" s="561"/>
      <c r="E309" s="561"/>
      <c r="H309" s="561"/>
      <c r="Q309" s="561"/>
      <c r="R309" s="561"/>
      <c r="S309" s="561"/>
      <c r="T309" s="561"/>
      <c r="U309" s="561"/>
      <c r="V309" s="561"/>
      <c r="Y309" s="561"/>
      <c r="Z309" s="561"/>
      <c r="AA309" s="561"/>
      <c r="AB309" s="561"/>
      <c r="AC309" s="561"/>
      <c r="AD309" s="561"/>
      <c r="AE309" s="561"/>
      <c r="AF309" s="561"/>
      <c r="AG309" s="561"/>
      <c r="AH309" s="561"/>
      <c r="AJ309" s="561"/>
      <c r="AK309" s="561"/>
    </row>
    <row r="310" spans="1:37">
      <c r="A310" s="561"/>
      <c r="E310" s="561"/>
      <c r="H310" s="561"/>
      <c r="Q310" s="561"/>
      <c r="R310" s="561"/>
      <c r="S310" s="561"/>
      <c r="T310" s="561"/>
      <c r="U310" s="561"/>
      <c r="V310" s="561"/>
      <c r="Y310" s="561"/>
      <c r="Z310" s="561"/>
      <c r="AA310" s="561"/>
      <c r="AB310" s="561"/>
      <c r="AC310" s="561"/>
      <c r="AD310" s="561"/>
      <c r="AE310" s="561"/>
      <c r="AF310" s="561"/>
      <c r="AG310" s="561"/>
      <c r="AH310" s="561"/>
      <c r="AJ310" s="561"/>
      <c r="AK310" s="561"/>
    </row>
    <row r="311" spans="1:37">
      <c r="A311" s="561"/>
      <c r="E311" s="561"/>
      <c r="H311" s="561"/>
      <c r="Q311" s="561"/>
      <c r="R311" s="561"/>
      <c r="S311" s="561"/>
      <c r="T311" s="561"/>
      <c r="U311" s="561"/>
      <c r="V311" s="561"/>
      <c r="Y311" s="561"/>
      <c r="Z311" s="561"/>
      <c r="AA311" s="561"/>
      <c r="AB311" s="561"/>
      <c r="AC311" s="561"/>
      <c r="AD311" s="561"/>
      <c r="AE311" s="561"/>
      <c r="AF311" s="561"/>
      <c r="AG311" s="561"/>
      <c r="AH311" s="561"/>
      <c r="AJ311" s="561"/>
      <c r="AK311" s="561"/>
    </row>
    <row r="312" spans="1:37">
      <c r="A312" s="561"/>
      <c r="E312" s="561"/>
      <c r="H312" s="561"/>
      <c r="Q312" s="561"/>
      <c r="R312" s="561"/>
      <c r="S312" s="561"/>
      <c r="T312" s="561"/>
      <c r="U312" s="561"/>
      <c r="V312" s="561"/>
      <c r="Y312" s="561"/>
      <c r="Z312" s="561"/>
      <c r="AA312" s="561"/>
      <c r="AB312" s="561"/>
      <c r="AC312" s="561"/>
      <c r="AD312" s="561"/>
      <c r="AE312" s="561"/>
      <c r="AF312" s="561"/>
      <c r="AG312" s="561"/>
      <c r="AH312" s="561"/>
      <c r="AJ312" s="561"/>
      <c r="AK312" s="561"/>
    </row>
    <row r="313" spans="1:37">
      <c r="A313" s="561"/>
      <c r="E313" s="561"/>
      <c r="H313" s="561"/>
      <c r="Q313" s="561"/>
      <c r="R313" s="561"/>
      <c r="S313" s="561"/>
      <c r="T313" s="561"/>
      <c r="U313" s="561"/>
      <c r="V313" s="561"/>
      <c r="Y313" s="561"/>
      <c r="Z313" s="561"/>
      <c r="AA313" s="561"/>
      <c r="AB313" s="561"/>
      <c r="AC313" s="561"/>
      <c r="AD313" s="561"/>
      <c r="AE313" s="561"/>
      <c r="AF313" s="561"/>
      <c r="AG313" s="561"/>
      <c r="AH313" s="561"/>
      <c r="AJ313" s="561"/>
      <c r="AK313" s="561"/>
    </row>
    <row r="314" spans="1:37">
      <c r="A314" s="561"/>
      <c r="E314" s="561"/>
      <c r="H314" s="561"/>
      <c r="Q314" s="561"/>
      <c r="R314" s="561"/>
      <c r="S314" s="561"/>
      <c r="T314" s="561"/>
      <c r="U314" s="561"/>
      <c r="V314" s="561"/>
      <c r="Y314" s="561"/>
      <c r="Z314" s="561"/>
      <c r="AA314" s="561"/>
      <c r="AB314" s="561"/>
      <c r="AC314" s="561"/>
      <c r="AD314" s="561"/>
      <c r="AE314" s="561"/>
      <c r="AF314" s="561"/>
      <c r="AG314" s="561"/>
      <c r="AH314" s="561"/>
      <c r="AJ314" s="561"/>
      <c r="AK314" s="561"/>
    </row>
    <row r="315" spans="1:37">
      <c r="A315" s="561"/>
      <c r="E315" s="561"/>
      <c r="H315" s="561"/>
      <c r="Q315" s="561"/>
      <c r="R315" s="561"/>
      <c r="S315" s="561"/>
      <c r="T315" s="561"/>
      <c r="U315" s="561"/>
      <c r="V315" s="561"/>
      <c r="Y315" s="561"/>
      <c r="Z315" s="561"/>
      <c r="AA315" s="561"/>
      <c r="AB315" s="561"/>
      <c r="AC315" s="561"/>
      <c r="AD315" s="561"/>
      <c r="AE315" s="561"/>
      <c r="AF315" s="561"/>
      <c r="AG315" s="561"/>
      <c r="AH315" s="561"/>
      <c r="AJ315" s="561"/>
      <c r="AK315" s="561"/>
    </row>
    <row r="316" spans="1:37">
      <c r="A316" s="561"/>
      <c r="E316" s="561"/>
      <c r="H316" s="561"/>
      <c r="Q316" s="561"/>
      <c r="R316" s="561"/>
      <c r="S316" s="561"/>
      <c r="T316" s="561"/>
      <c r="U316" s="561"/>
      <c r="V316" s="561"/>
      <c r="Y316" s="561"/>
      <c r="Z316" s="561"/>
      <c r="AA316" s="561"/>
      <c r="AB316" s="561"/>
      <c r="AC316" s="561"/>
      <c r="AD316" s="561"/>
      <c r="AE316" s="561"/>
      <c r="AF316" s="561"/>
      <c r="AG316" s="561"/>
      <c r="AH316" s="561"/>
      <c r="AJ316" s="561"/>
      <c r="AK316" s="561"/>
    </row>
    <row r="317" spans="1:37">
      <c r="A317" s="561"/>
      <c r="E317" s="561"/>
      <c r="H317" s="561"/>
      <c r="Q317" s="561"/>
      <c r="R317" s="561"/>
      <c r="S317" s="561"/>
      <c r="T317" s="561"/>
      <c r="U317" s="561"/>
      <c r="V317" s="561"/>
      <c r="Y317" s="561"/>
      <c r="Z317" s="561"/>
      <c r="AA317" s="561"/>
      <c r="AB317" s="561"/>
      <c r="AC317" s="561"/>
      <c r="AD317" s="561"/>
      <c r="AE317" s="561"/>
      <c r="AF317" s="561"/>
      <c r="AG317" s="561"/>
      <c r="AH317" s="561"/>
      <c r="AJ317" s="561"/>
      <c r="AK317" s="561"/>
    </row>
    <row r="318" spans="1:37">
      <c r="A318" s="561"/>
      <c r="E318" s="561"/>
      <c r="H318" s="561"/>
      <c r="Q318" s="561"/>
      <c r="R318" s="561"/>
      <c r="S318" s="561"/>
      <c r="T318" s="561"/>
      <c r="U318" s="561"/>
      <c r="V318" s="561"/>
      <c r="Y318" s="561"/>
      <c r="Z318" s="561"/>
      <c r="AA318" s="561"/>
      <c r="AB318" s="561"/>
      <c r="AC318" s="561"/>
      <c r="AD318" s="561"/>
      <c r="AE318" s="561"/>
      <c r="AF318" s="561"/>
      <c r="AG318" s="561"/>
      <c r="AH318" s="561"/>
      <c r="AJ318" s="561"/>
      <c r="AK318" s="561"/>
    </row>
    <row r="319" spans="1:37">
      <c r="A319" s="561"/>
      <c r="E319" s="561"/>
      <c r="H319" s="561"/>
      <c r="Q319" s="561"/>
      <c r="R319" s="561"/>
      <c r="S319" s="561"/>
      <c r="T319" s="561"/>
      <c r="U319" s="561"/>
      <c r="V319" s="561"/>
      <c r="Y319" s="561"/>
      <c r="Z319" s="561"/>
      <c r="AA319" s="561"/>
      <c r="AB319" s="561"/>
      <c r="AC319" s="561"/>
      <c r="AD319" s="561"/>
      <c r="AE319" s="561"/>
      <c r="AF319" s="561"/>
      <c r="AG319" s="561"/>
      <c r="AH319" s="561"/>
      <c r="AJ319" s="561"/>
      <c r="AK319" s="561"/>
    </row>
    <row r="320" spans="1:37">
      <c r="A320" s="561"/>
      <c r="E320" s="561"/>
      <c r="H320" s="561"/>
      <c r="Q320" s="561"/>
      <c r="R320" s="561"/>
      <c r="S320" s="561"/>
      <c r="T320" s="561"/>
      <c r="U320" s="561"/>
      <c r="V320" s="561"/>
      <c r="Y320" s="561"/>
      <c r="Z320" s="561"/>
      <c r="AA320" s="561"/>
      <c r="AB320" s="561"/>
      <c r="AC320" s="561"/>
      <c r="AD320" s="561"/>
      <c r="AE320" s="561"/>
      <c r="AF320" s="561"/>
      <c r="AG320" s="561"/>
      <c r="AH320" s="561"/>
      <c r="AJ320" s="561"/>
      <c r="AK320" s="561"/>
    </row>
    <row r="321" spans="1:37">
      <c r="A321" s="561"/>
      <c r="E321" s="561"/>
      <c r="H321" s="561"/>
      <c r="Q321" s="561"/>
      <c r="R321" s="561"/>
      <c r="S321" s="561"/>
      <c r="T321" s="561"/>
      <c r="U321" s="561"/>
      <c r="V321" s="561"/>
      <c r="Y321" s="561"/>
      <c r="Z321" s="561"/>
      <c r="AA321" s="561"/>
      <c r="AB321" s="561"/>
      <c r="AC321" s="561"/>
      <c r="AD321" s="561"/>
      <c r="AE321" s="561"/>
      <c r="AF321" s="561"/>
      <c r="AG321" s="561"/>
      <c r="AH321" s="561"/>
      <c r="AJ321" s="561"/>
      <c r="AK321" s="561"/>
    </row>
    <row r="322" spans="1:37">
      <c r="A322" s="561"/>
      <c r="E322" s="561"/>
      <c r="H322" s="561"/>
      <c r="Q322" s="561"/>
      <c r="R322" s="561"/>
      <c r="S322" s="561"/>
      <c r="T322" s="561"/>
      <c r="U322" s="561"/>
      <c r="V322" s="561"/>
      <c r="Y322" s="561"/>
      <c r="Z322" s="561"/>
      <c r="AA322" s="561"/>
      <c r="AB322" s="561"/>
      <c r="AC322" s="561"/>
      <c r="AD322" s="561"/>
      <c r="AE322" s="561"/>
      <c r="AF322" s="561"/>
      <c r="AG322" s="561"/>
      <c r="AH322" s="561"/>
      <c r="AJ322" s="561"/>
      <c r="AK322" s="561"/>
    </row>
    <row r="323" spans="1:37">
      <c r="A323" s="561"/>
      <c r="E323" s="561"/>
      <c r="H323" s="561"/>
      <c r="Q323" s="561"/>
      <c r="R323" s="561"/>
      <c r="S323" s="561"/>
      <c r="T323" s="561"/>
      <c r="U323" s="561"/>
      <c r="V323" s="561"/>
      <c r="Y323" s="561"/>
      <c r="Z323" s="561"/>
      <c r="AA323" s="561"/>
      <c r="AB323" s="561"/>
      <c r="AC323" s="561"/>
      <c r="AD323" s="561"/>
      <c r="AE323" s="561"/>
      <c r="AF323" s="561"/>
      <c r="AG323" s="561"/>
      <c r="AH323" s="561"/>
      <c r="AJ323" s="561"/>
      <c r="AK323" s="561"/>
    </row>
    <row r="324" spans="1:37">
      <c r="A324" s="561"/>
      <c r="E324" s="561"/>
      <c r="H324" s="561"/>
      <c r="Q324" s="561"/>
      <c r="R324" s="561"/>
      <c r="S324" s="561"/>
      <c r="T324" s="561"/>
      <c r="U324" s="561"/>
      <c r="V324" s="561"/>
      <c r="Y324" s="561"/>
      <c r="Z324" s="561"/>
      <c r="AA324" s="561"/>
      <c r="AB324" s="561"/>
      <c r="AC324" s="561"/>
      <c r="AD324" s="561"/>
      <c r="AE324" s="561"/>
      <c r="AF324" s="561"/>
      <c r="AG324" s="561"/>
      <c r="AH324" s="561"/>
      <c r="AJ324" s="561"/>
      <c r="AK324" s="561"/>
    </row>
    <row r="325" spans="1:37">
      <c r="A325" s="561"/>
      <c r="E325" s="561"/>
      <c r="H325" s="561"/>
      <c r="Q325" s="561"/>
      <c r="R325" s="561"/>
      <c r="S325" s="561"/>
      <c r="T325" s="561"/>
      <c r="U325" s="561"/>
      <c r="V325" s="561"/>
      <c r="Y325" s="561"/>
      <c r="Z325" s="561"/>
      <c r="AA325" s="561"/>
      <c r="AB325" s="561"/>
      <c r="AC325" s="561"/>
      <c r="AD325" s="561"/>
      <c r="AE325" s="561"/>
      <c r="AF325" s="561"/>
      <c r="AG325" s="561"/>
      <c r="AH325" s="561"/>
      <c r="AJ325" s="561"/>
      <c r="AK325" s="561"/>
    </row>
    <row r="326" spans="1:37">
      <c r="A326" s="561"/>
      <c r="E326" s="561"/>
      <c r="H326" s="561"/>
      <c r="Q326" s="561"/>
      <c r="R326" s="561"/>
      <c r="S326" s="561"/>
      <c r="T326" s="561"/>
      <c r="U326" s="561"/>
      <c r="V326" s="561"/>
      <c r="Y326" s="561"/>
      <c r="Z326" s="561"/>
      <c r="AA326" s="561"/>
      <c r="AB326" s="561"/>
      <c r="AC326" s="561"/>
      <c r="AD326" s="561"/>
      <c r="AE326" s="561"/>
      <c r="AF326" s="561"/>
      <c r="AG326" s="561"/>
      <c r="AH326" s="561"/>
      <c r="AJ326" s="561"/>
      <c r="AK326" s="561"/>
    </row>
    <row r="327" spans="1:37">
      <c r="A327" s="561"/>
      <c r="E327" s="561"/>
      <c r="H327" s="561"/>
      <c r="Q327" s="561"/>
      <c r="R327" s="561"/>
      <c r="S327" s="561"/>
      <c r="T327" s="561"/>
      <c r="U327" s="561"/>
      <c r="V327" s="561"/>
      <c r="Y327" s="561"/>
      <c r="Z327" s="561"/>
      <c r="AA327" s="561"/>
      <c r="AB327" s="561"/>
      <c r="AC327" s="561"/>
      <c r="AD327" s="561"/>
      <c r="AE327" s="561"/>
      <c r="AF327" s="561"/>
      <c r="AG327" s="561"/>
      <c r="AH327" s="561"/>
      <c r="AJ327" s="561"/>
      <c r="AK327" s="561"/>
    </row>
    <row r="328" spans="1:37">
      <c r="A328" s="561"/>
      <c r="E328" s="561"/>
      <c r="H328" s="561"/>
      <c r="Q328" s="561"/>
      <c r="R328" s="561"/>
      <c r="S328" s="561"/>
      <c r="T328" s="561"/>
      <c r="U328" s="561"/>
      <c r="V328" s="561"/>
      <c r="Y328" s="561"/>
      <c r="Z328" s="561"/>
      <c r="AA328" s="561"/>
      <c r="AB328" s="561"/>
      <c r="AC328" s="561"/>
      <c r="AD328" s="561"/>
      <c r="AE328" s="561"/>
      <c r="AF328" s="561"/>
      <c r="AG328" s="561"/>
      <c r="AH328" s="561"/>
      <c r="AJ328" s="561"/>
      <c r="AK328" s="561"/>
    </row>
    <row r="329" spans="1:37">
      <c r="A329" s="561"/>
      <c r="E329" s="561"/>
      <c r="H329" s="561"/>
      <c r="Q329" s="561"/>
      <c r="R329" s="561"/>
      <c r="S329" s="561"/>
      <c r="T329" s="561"/>
      <c r="U329" s="561"/>
      <c r="V329" s="561"/>
      <c r="Y329" s="561"/>
      <c r="Z329" s="561"/>
      <c r="AA329" s="561"/>
      <c r="AB329" s="561"/>
      <c r="AC329" s="561"/>
      <c r="AD329" s="561"/>
      <c r="AE329" s="561"/>
      <c r="AF329" s="561"/>
      <c r="AG329" s="561"/>
      <c r="AH329" s="561"/>
      <c r="AJ329" s="561"/>
      <c r="AK329" s="561"/>
    </row>
    <row r="330" spans="1:37">
      <c r="A330" s="561"/>
      <c r="E330" s="561"/>
      <c r="H330" s="561"/>
      <c r="Q330" s="561"/>
      <c r="R330" s="561"/>
      <c r="S330" s="561"/>
      <c r="T330" s="561"/>
      <c r="U330" s="561"/>
      <c r="V330" s="561"/>
      <c r="Y330" s="561"/>
      <c r="Z330" s="561"/>
      <c r="AA330" s="561"/>
      <c r="AB330" s="561"/>
      <c r="AC330" s="561"/>
      <c r="AD330" s="561"/>
      <c r="AE330" s="561"/>
      <c r="AF330" s="561"/>
      <c r="AG330" s="561"/>
      <c r="AH330" s="561"/>
      <c r="AJ330" s="561"/>
      <c r="AK330" s="561"/>
    </row>
    <row r="331" spans="1:37">
      <c r="A331" s="561"/>
      <c r="E331" s="561"/>
      <c r="H331" s="561"/>
      <c r="Q331" s="561"/>
      <c r="R331" s="561"/>
      <c r="S331" s="561"/>
      <c r="T331" s="561"/>
      <c r="U331" s="561"/>
      <c r="V331" s="561"/>
      <c r="Y331" s="561"/>
      <c r="Z331" s="561"/>
      <c r="AA331" s="561"/>
      <c r="AB331" s="561"/>
      <c r="AC331" s="561"/>
      <c r="AD331" s="561"/>
      <c r="AE331" s="561"/>
      <c r="AF331" s="561"/>
      <c r="AG331" s="561"/>
      <c r="AH331" s="561"/>
      <c r="AJ331" s="561"/>
      <c r="AK331" s="561"/>
    </row>
    <row r="332" spans="1:37">
      <c r="A332" s="561"/>
      <c r="E332" s="561"/>
      <c r="H332" s="561"/>
      <c r="Q332" s="561"/>
      <c r="R332" s="561"/>
      <c r="S332" s="561"/>
      <c r="T332" s="561"/>
      <c r="U332" s="561"/>
      <c r="V332" s="561"/>
      <c r="Y332" s="561"/>
      <c r="Z332" s="561"/>
      <c r="AA332" s="561"/>
      <c r="AB332" s="561"/>
      <c r="AC332" s="561"/>
      <c r="AD332" s="561"/>
      <c r="AE332" s="561"/>
      <c r="AF332" s="561"/>
      <c r="AG332" s="561"/>
      <c r="AH332" s="561"/>
      <c r="AJ332" s="561"/>
      <c r="AK332" s="561"/>
    </row>
    <row r="333" spans="1:37">
      <c r="A333" s="561"/>
      <c r="E333" s="561"/>
      <c r="H333" s="561"/>
      <c r="Q333" s="561"/>
      <c r="R333" s="561"/>
      <c r="S333" s="561"/>
      <c r="T333" s="561"/>
      <c r="U333" s="561"/>
      <c r="V333" s="561"/>
      <c r="Y333" s="561"/>
      <c r="Z333" s="561"/>
      <c r="AA333" s="561"/>
      <c r="AB333" s="561"/>
      <c r="AC333" s="561"/>
      <c r="AD333" s="561"/>
      <c r="AE333" s="561"/>
      <c r="AF333" s="561"/>
      <c r="AG333" s="561"/>
      <c r="AH333" s="561"/>
      <c r="AJ333" s="561"/>
      <c r="AK333" s="561"/>
    </row>
    <row r="334" spans="1:37">
      <c r="A334" s="561"/>
      <c r="E334" s="561"/>
      <c r="H334" s="561"/>
      <c r="Q334" s="561"/>
      <c r="R334" s="561"/>
      <c r="S334" s="561"/>
      <c r="T334" s="561"/>
      <c r="U334" s="561"/>
      <c r="V334" s="561"/>
      <c r="Y334" s="561"/>
      <c r="Z334" s="561"/>
      <c r="AA334" s="561"/>
      <c r="AB334" s="561"/>
      <c r="AC334" s="561"/>
      <c r="AD334" s="561"/>
      <c r="AE334" s="561"/>
      <c r="AF334" s="561"/>
      <c r="AG334" s="561"/>
      <c r="AH334" s="561"/>
      <c r="AJ334" s="561"/>
      <c r="AK334" s="561"/>
    </row>
    <row r="335" spans="1:37">
      <c r="A335" s="561"/>
      <c r="E335" s="561"/>
      <c r="H335" s="561"/>
      <c r="Q335" s="561"/>
      <c r="R335" s="561"/>
      <c r="S335" s="561"/>
      <c r="T335" s="561"/>
      <c r="U335" s="561"/>
      <c r="V335" s="561"/>
      <c r="Y335" s="561"/>
      <c r="Z335" s="561"/>
      <c r="AA335" s="561"/>
      <c r="AB335" s="561"/>
      <c r="AC335" s="561"/>
      <c r="AD335" s="561"/>
      <c r="AE335" s="561"/>
      <c r="AF335" s="561"/>
      <c r="AG335" s="561"/>
      <c r="AH335" s="561"/>
      <c r="AJ335" s="561"/>
      <c r="AK335" s="561"/>
    </row>
    <row r="336" spans="1:37">
      <c r="A336" s="561"/>
      <c r="E336" s="561"/>
      <c r="H336" s="561"/>
      <c r="Q336" s="561"/>
      <c r="R336" s="561"/>
      <c r="S336" s="561"/>
      <c r="T336" s="561"/>
      <c r="U336" s="561"/>
      <c r="V336" s="561"/>
      <c r="Y336" s="561"/>
      <c r="Z336" s="561"/>
      <c r="AA336" s="561"/>
      <c r="AB336" s="561"/>
      <c r="AC336" s="561"/>
      <c r="AD336" s="561"/>
      <c r="AE336" s="561"/>
      <c r="AF336" s="561"/>
      <c r="AG336" s="561"/>
      <c r="AH336" s="561"/>
      <c r="AJ336" s="561"/>
      <c r="AK336" s="561"/>
    </row>
    <row r="337" spans="1:37">
      <c r="A337" s="561"/>
      <c r="E337" s="561"/>
      <c r="H337" s="561"/>
      <c r="Q337" s="561"/>
      <c r="R337" s="561"/>
      <c r="S337" s="561"/>
      <c r="T337" s="561"/>
      <c r="U337" s="561"/>
      <c r="V337" s="561"/>
      <c r="Y337" s="561"/>
      <c r="Z337" s="561"/>
      <c r="AA337" s="561"/>
      <c r="AB337" s="561"/>
      <c r="AC337" s="561"/>
      <c r="AD337" s="561"/>
      <c r="AE337" s="561"/>
      <c r="AF337" s="561"/>
      <c r="AG337" s="561"/>
      <c r="AH337" s="561"/>
      <c r="AJ337" s="561"/>
      <c r="AK337" s="561"/>
    </row>
    <row r="338" spans="1:37">
      <c r="A338" s="561"/>
      <c r="E338" s="561"/>
      <c r="H338" s="561"/>
      <c r="Q338" s="561"/>
      <c r="R338" s="561"/>
      <c r="S338" s="561"/>
      <c r="T338" s="561"/>
      <c r="U338" s="561"/>
      <c r="V338" s="561"/>
      <c r="Y338" s="561"/>
      <c r="Z338" s="561"/>
      <c r="AA338" s="561"/>
      <c r="AB338" s="561"/>
      <c r="AC338" s="561"/>
      <c r="AD338" s="561"/>
      <c r="AE338" s="561"/>
      <c r="AF338" s="561"/>
      <c r="AG338" s="561"/>
      <c r="AH338" s="561"/>
      <c r="AJ338" s="561"/>
      <c r="AK338" s="561"/>
    </row>
    <row r="339" spans="1:37">
      <c r="A339" s="561"/>
      <c r="E339" s="561"/>
      <c r="H339" s="561"/>
      <c r="Q339" s="561"/>
      <c r="R339" s="561"/>
      <c r="S339" s="561"/>
      <c r="T339" s="561"/>
      <c r="U339" s="561"/>
      <c r="V339" s="561"/>
      <c r="Y339" s="561"/>
      <c r="Z339" s="561"/>
      <c r="AA339" s="561"/>
      <c r="AB339" s="561"/>
      <c r="AC339" s="561"/>
      <c r="AD339" s="561"/>
      <c r="AE339" s="561"/>
      <c r="AF339" s="561"/>
      <c r="AG339" s="561"/>
      <c r="AH339" s="561"/>
      <c r="AJ339" s="561"/>
      <c r="AK339" s="561"/>
    </row>
    <row r="340" spans="1:37">
      <c r="A340" s="561"/>
      <c r="E340" s="561"/>
      <c r="H340" s="561"/>
      <c r="Q340" s="561"/>
      <c r="R340" s="561"/>
      <c r="S340" s="561"/>
      <c r="T340" s="561"/>
      <c r="U340" s="561"/>
      <c r="V340" s="561"/>
      <c r="Y340" s="561"/>
      <c r="Z340" s="561"/>
      <c r="AA340" s="561"/>
      <c r="AB340" s="561"/>
      <c r="AC340" s="561"/>
      <c r="AD340" s="561"/>
      <c r="AE340" s="561"/>
      <c r="AF340" s="561"/>
      <c r="AG340" s="561"/>
      <c r="AH340" s="561"/>
      <c r="AJ340" s="561"/>
      <c r="AK340" s="561"/>
    </row>
    <row r="341" spans="1:37">
      <c r="A341" s="561"/>
      <c r="E341" s="561"/>
      <c r="H341" s="561"/>
      <c r="Q341" s="561"/>
      <c r="R341" s="561"/>
      <c r="S341" s="561"/>
      <c r="T341" s="561"/>
      <c r="U341" s="561"/>
      <c r="V341" s="561"/>
      <c r="Y341" s="561"/>
      <c r="Z341" s="561"/>
      <c r="AA341" s="561"/>
      <c r="AB341" s="561"/>
      <c r="AC341" s="561"/>
      <c r="AD341" s="561"/>
      <c r="AE341" s="561"/>
      <c r="AF341" s="561"/>
      <c r="AG341" s="561"/>
      <c r="AH341" s="561"/>
      <c r="AJ341" s="561"/>
      <c r="AK341" s="561"/>
    </row>
    <row r="342" spans="1:37">
      <c r="A342" s="561"/>
      <c r="E342" s="561"/>
      <c r="H342" s="561"/>
      <c r="Q342" s="561"/>
      <c r="R342" s="561"/>
      <c r="S342" s="561"/>
      <c r="T342" s="561"/>
      <c r="U342" s="561"/>
      <c r="V342" s="561"/>
      <c r="Y342" s="561"/>
      <c r="Z342" s="561"/>
      <c r="AA342" s="561"/>
      <c r="AB342" s="561"/>
      <c r="AC342" s="561"/>
      <c r="AD342" s="561"/>
      <c r="AE342" s="561"/>
      <c r="AF342" s="561"/>
      <c r="AG342" s="561"/>
      <c r="AH342" s="561"/>
      <c r="AJ342" s="561"/>
      <c r="AK342" s="561"/>
    </row>
    <row r="343" spans="1:37">
      <c r="A343" s="561"/>
      <c r="E343" s="561"/>
      <c r="H343" s="561"/>
      <c r="Q343" s="561"/>
      <c r="R343" s="561"/>
      <c r="S343" s="561"/>
      <c r="T343" s="561"/>
      <c r="U343" s="561"/>
      <c r="V343" s="561"/>
      <c r="Y343" s="561"/>
      <c r="Z343" s="561"/>
      <c r="AA343" s="561"/>
      <c r="AB343" s="561"/>
      <c r="AC343" s="561"/>
      <c r="AD343" s="561"/>
      <c r="AE343" s="561"/>
      <c r="AF343" s="561"/>
      <c r="AG343" s="561"/>
      <c r="AH343" s="561"/>
      <c r="AJ343" s="561"/>
      <c r="AK343" s="561"/>
    </row>
    <row r="344" spans="1:37">
      <c r="A344" s="561"/>
      <c r="E344" s="561"/>
      <c r="H344" s="561"/>
      <c r="Q344" s="561"/>
      <c r="R344" s="561"/>
      <c r="S344" s="561"/>
      <c r="T344" s="561"/>
      <c r="U344" s="561"/>
      <c r="V344" s="561"/>
      <c r="Y344" s="561"/>
      <c r="Z344" s="561"/>
      <c r="AA344" s="561"/>
      <c r="AB344" s="561"/>
      <c r="AC344" s="561"/>
      <c r="AD344" s="561"/>
      <c r="AE344" s="561"/>
      <c r="AF344" s="561"/>
      <c r="AG344" s="561"/>
      <c r="AH344" s="561"/>
      <c r="AJ344" s="561"/>
      <c r="AK344" s="561"/>
    </row>
    <row r="345" spans="1:37">
      <c r="A345" s="561"/>
      <c r="E345" s="561"/>
      <c r="H345" s="561"/>
      <c r="Q345" s="561"/>
      <c r="R345" s="561"/>
      <c r="S345" s="561"/>
      <c r="T345" s="561"/>
      <c r="U345" s="561"/>
      <c r="V345" s="561"/>
      <c r="Y345" s="561"/>
      <c r="Z345" s="561"/>
      <c r="AA345" s="561"/>
      <c r="AB345" s="561"/>
      <c r="AC345" s="561"/>
      <c r="AD345" s="561"/>
      <c r="AE345" s="561"/>
      <c r="AF345" s="561"/>
      <c r="AG345" s="561"/>
      <c r="AH345" s="561"/>
      <c r="AJ345" s="561"/>
      <c r="AK345" s="561"/>
    </row>
    <row r="346" spans="1:37">
      <c r="A346" s="561"/>
      <c r="E346" s="561"/>
      <c r="H346" s="561"/>
      <c r="Q346" s="561"/>
      <c r="R346" s="561"/>
      <c r="S346" s="561"/>
      <c r="T346" s="561"/>
      <c r="U346" s="561"/>
      <c r="V346" s="561"/>
      <c r="Y346" s="561"/>
      <c r="Z346" s="561"/>
      <c r="AA346" s="561"/>
      <c r="AB346" s="561"/>
      <c r="AC346" s="561"/>
      <c r="AD346" s="561"/>
      <c r="AE346" s="561"/>
      <c r="AF346" s="561"/>
      <c r="AG346" s="561"/>
      <c r="AH346" s="561"/>
      <c r="AJ346" s="561"/>
      <c r="AK346" s="561"/>
    </row>
    <row r="347" spans="1:37">
      <c r="A347" s="561"/>
      <c r="E347" s="561"/>
      <c r="H347" s="561"/>
      <c r="Q347" s="561"/>
      <c r="R347" s="561"/>
      <c r="S347" s="561"/>
      <c r="T347" s="561"/>
      <c r="U347" s="561"/>
      <c r="V347" s="561"/>
      <c r="Y347" s="561"/>
      <c r="Z347" s="561"/>
      <c r="AA347" s="561"/>
      <c r="AB347" s="561"/>
      <c r="AC347" s="561"/>
      <c r="AD347" s="561"/>
      <c r="AE347" s="561"/>
      <c r="AF347" s="561"/>
      <c r="AG347" s="561"/>
      <c r="AH347" s="561"/>
      <c r="AJ347" s="561"/>
      <c r="AK347" s="561"/>
    </row>
    <row r="348" spans="1:37">
      <c r="A348" s="561"/>
      <c r="E348" s="561"/>
      <c r="H348" s="561"/>
      <c r="Q348" s="561"/>
      <c r="R348" s="561"/>
      <c r="S348" s="561"/>
      <c r="T348" s="561"/>
      <c r="U348" s="561"/>
      <c r="V348" s="561"/>
      <c r="Y348" s="561"/>
      <c r="Z348" s="561"/>
      <c r="AA348" s="561"/>
      <c r="AB348" s="561"/>
      <c r="AC348" s="561"/>
      <c r="AD348" s="561"/>
      <c r="AE348" s="561"/>
      <c r="AF348" s="561"/>
      <c r="AG348" s="561"/>
      <c r="AH348" s="561"/>
      <c r="AJ348" s="561"/>
      <c r="AK348" s="561"/>
    </row>
    <row r="349" spans="1:37">
      <c r="A349" s="561"/>
      <c r="E349" s="561"/>
      <c r="H349" s="561"/>
      <c r="Q349" s="561"/>
      <c r="R349" s="561"/>
      <c r="S349" s="561"/>
      <c r="T349" s="561"/>
      <c r="U349" s="561"/>
      <c r="V349" s="561"/>
      <c r="Y349" s="561"/>
      <c r="Z349" s="561"/>
      <c r="AA349" s="561"/>
      <c r="AB349" s="561"/>
      <c r="AC349" s="561"/>
      <c r="AD349" s="561"/>
      <c r="AE349" s="561"/>
      <c r="AF349" s="561"/>
      <c r="AG349" s="561"/>
      <c r="AH349" s="561"/>
      <c r="AJ349" s="561"/>
      <c r="AK349" s="561"/>
    </row>
    <row r="350" spans="1:37">
      <c r="A350" s="561"/>
      <c r="E350" s="561"/>
      <c r="H350" s="561"/>
      <c r="Q350" s="561"/>
      <c r="R350" s="561"/>
      <c r="S350" s="561"/>
      <c r="T350" s="561"/>
      <c r="U350" s="561"/>
      <c r="V350" s="561"/>
      <c r="Y350" s="561"/>
      <c r="Z350" s="561"/>
      <c r="AA350" s="561"/>
      <c r="AB350" s="561"/>
      <c r="AC350" s="561"/>
      <c r="AD350" s="561"/>
      <c r="AE350" s="561"/>
      <c r="AF350" s="561"/>
      <c r="AG350" s="561"/>
      <c r="AH350" s="561"/>
      <c r="AJ350" s="561"/>
      <c r="AK350" s="561"/>
    </row>
    <row r="351" spans="1:37">
      <c r="A351" s="561"/>
      <c r="E351" s="561"/>
      <c r="H351" s="561"/>
      <c r="Q351" s="561"/>
      <c r="R351" s="561"/>
      <c r="S351" s="561"/>
      <c r="T351" s="561"/>
      <c r="U351" s="561"/>
      <c r="V351" s="561"/>
      <c r="Y351" s="561"/>
      <c r="Z351" s="561"/>
      <c r="AA351" s="561"/>
      <c r="AB351" s="561"/>
      <c r="AC351" s="561"/>
      <c r="AD351" s="561"/>
      <c r="AE351" s="561"/>
      <c r="AF351" s="561"/>
      <c r="AG351" s="561"/>
      <c r="AH351" s="561"/>
      <c r="AJ351" s="561"/>
      <c r="AK351" s="561"/>
    </row>
    <row r="352" spans="1:37">
      <c r="A352" s="561"/>
      <c r="E352" s="561"/>
      <c r="H352" s="561"/>
      <c r="Q352" s="561"/>
      <c r="R352" s="561"/>
      <c r="S352" s="561"/>
      <c r="T352" s="561"/>
      <c r="U352" s="561"/>
      <c r="V352" s="561"/>
      <c r="Y352" s="561"/>
      <c r="Z352" s="561"/>
      <c r="AA352" s="561"/>
      <c r="AB352" s="561"/>
      <c r="AC352" s="561"/>
      <c r="AD352" s="561"/>
      <c r="AE352" s="561"/>
      <c r="AF352" s="561"/>
      <c r="AG352" s="561"/>
      <c r="AH352" s="561"/>
      <c r="AJ352" s="561"/>
      <c r="AK352" s="561"/>
    </row>
    <row r="353" spans="1:37">
      <c r="A353" s="561"/>
      <c r="E353" s="561"/>
      <c r="H353" s="561"/>
      <c r="Q353" s="561"/>
      <c r="R353" s="561"/>
      <c r="S353" s="561"/>
      <c r="T353" s="561"/>
      <c r="U353" s="561"/>
      <c r="V353" s="561"/>
      <c r="Y353" s="561"/>
      <c r="Z353" s="561"/>
      <c r="AA353" s="561"/>
      <c r="AB353" s="561"/>
      <c r="AC353" s="561"/>
      <c r="AD353" s="561"/>
      <c r="AE353" s="561"/>
      <c r="AF353" s="561"/>
      <c r="AG353" s="561"/>
      <c r="AH353" s="561"/>
      <c r="AJ353" s="561"/>
      <c r="AK353" s="561"/>
    </row>
    <row r="354" spans="1:37">
      <c r="A354" s="561"/>
      <c r="E354" s="561"/>
      <c r="H354" s="561"/>
      <c r="Q354" s="561"/>
      <c r="R354" s="561"/>
      <c r="S354" s="561"/>
      <c r="T354" s="561"/>
      <c r="U354" s="561"/>
      <c r="V354" s="561"/>
      <c r="Y354" s="561"/>
      <c r="Z354" s="561"/>
      <c r="AA354" s="561"/>
      <c r="AB354" s="561"/>
      <c r="AC354" s="561"/>
      <c r="AD354" s="561"/>
      <c r="AE354" s="561"/>
      <c r="AF354" s="561"/>
      <c r="AG354" s="561"/>
      <c r="AH354" s="561"/>
      <c r="AJ354" s="561"/>
      <c r="AK354" s="561"/>
    </row>
    <row r="355" spans="1:37">
      <c r="A355" s="561"/>
      <c r="E355" s="561"/>
      <c r="H355" s="561"/>
      <c r="Q355" s="561"/>
      <c r="R355" s="561"/>
      <c r="S355" s="561"/>
      <c r="T355" s="561"/>
      <c r="U355" s="561"/>
      <c r="V355" s="561"/>
      <c r="Y355" s="561"/>
      <c r="Z355" s="561"/>
      <c r="AA355" s="561"/>
      <c r="AB355" s="561"/>
      <c r="AC355" s="561"/>
      <c r="AD355" s="561"/>
      <c r="AE355" s="561"/>
      <c r="AF355" s="561"/>
      <c r="AG355" s="561"/>
      <c r="AH355" s="561"/>
      <c r="AJ355" s="561"/>
      <c r="AK355" s="561"/>
    </row>
    <row r="356" spans="1:37">
      <c r="A356" s="561"/>
      <c r="E356" s="561"/>
      <c r="H356" s="561"/>
      <c r="Q356" s="561"/>
      <c r="R356" s="561"/>
      <c r="S356" s="561"/>
      <c r="T356" s="561"/>
      <c r="U356" s="561"/>
      <c r="V356" s="561"/>
      <c r="Y356" s="561"/>
      <c r="Z356" s="561"/>
      <c r="AA356" s="561"/>
      <c r="AB356" s="561"/>
      <c r="AC356" s="561"/>
      <c r="AD356" s="561"/>
      <c r="AE356" s="561"/>
      <c r="AF356" s="561"/>
      <c r="AG356" s="561"/>
      <c r="AH356" s="561"/>
      <c r="AJ356" s="561"/>
      <c r="AK356" s="561"/>
    </row>
    <row r="357" spans="1:37">
      <c r="A357" s="561"/>
      <c r="E357" s="561"/>
      <c r="H357" s="561"/>
      <c r="Q357" s="561"/>
      <c r="R357" s="561"/>
      <c r="S357" s="561"/>
      <c r="T357" s="561"/>
      <c r="U357" s="561"/>
      <c r="V357" s="561"/>
      <c r="Y357" s="561"/>
      <c r="Z357" s="561"/>
      <c r="AA357" s="561"/>
      <c r="AB357" s="561"/>
      <c r="AC357" s="561"/>
      <c r="AD357" s="561"/>
      <c r="AE357" s="561"/>
      <c r="AF357" s="561"/>
      <c r="AG357" s="561"/>
      <c r="AH357" s="561"/>
      <c r="AJ357" s="561"/>
      <c r="AK357" s="561"/>
    </row>
    <row r="358" spans="1:37">
      <c r="A358" s="561"/>
      <c r="E358" s="561"/>
      <c r="H358" s="561"/>
      <c r="Q358" s="561"/>
      <c r="R358" s="561"/>
      <c r="S358" s="561"/>
      <c r="T358" s="561"/>
      <c r="U358" s="561"/>
      <c r="V358" s="561"/>
      <c r="Y358" s="561"/>
      <c r="Z358" s="561"/>
      <c r="AA358" s="561"/>
      <c r="AB358" s="561"/>
      <c r="AC358" s="561"/>
      <c r="AD358" s="561"/>
      <c r="AE358" s="561"/>
      <c r="AF358" s="561"/>
      <c r="AG358" s="561"/>
      <c r="AH358" s="561"/>
      <c r="AJ358" s="561"/>
      <c r="AK358" s="561"/>
    </row>
    <row r="359" spans="1:37">
      <c r="A359" s="561"/>
      <c r="E359" s="561"/>
      <c r="H359" s="561"/>
      <c r="Q359" s="561"/>
      <c r="R359" s="561"/>
      <c r="S359" s="561"/>
      <c r="T359" s="561"/>
      <c r="U359" s="561"/>
      <c r="V359" s="561"/>
      <c r="Y359" s="561"/>
      <c r="Z359" s="561"/>
      <c r="AA359" s="561"/>
      <c r="AB359" s="561"/>
      <c r="AC359" s="561"/>
      <c r="AD359" s="561"/>
      <c r="AE359" s="561"/>
      <c r="AF359" s="561"/>
      <c r="AG359" s="561"/>
      <c r="AH359" s="561"/>
      <c r="AJ359" s="561"/>
      <c r="AK359" s="561"/>
    </row>
    <row r="360" spans="1:37">
      <c r="A360" s="561"/>
      <c r="E360" s="561"/>
      <c r="H360" s="561"/>
      <c r="Q360" s="561"/>
      <c r="R360" s="561"/>
      <c r="S360" s="561"/>
      <c r="T360" s="561"/>
      <c r="U360" s="561"/>
      <c r="V360" s="561"/>
      <c r="Y360" s="561"/>
      <c r="Z360" s="561"/>
      <c r="AA360" s="561"/>
      <c r="AB360" s="561"/>
      <c r="AC360" s="561"/>
      <c r="AD360" s="561"/>
      <c r="AE360" s="561"/>
      <c r="AF360" s="561"/>
      <c r="AG360" s="561"/>
      <c r="AH360" s="561"/>
      <c r="AJ360" s="561"/>
      <c r="AK360" s="561"/>
    </row>
    <row r="361" spans="1:37">
      <c r="A361" s="561"/>
      <c r="E361" s="561"/>
      <c r="H361" s="561"/>
      <c r="Q361" s="561"/>
      <c r="R361" s="561"/>
      <c r="S361" s="561"/>
      <c r="T361" s="561"/>
      <c r="U361" s="561"/>
      <c r="V361" s="561"/>
      <c r="Y361" s="561"/>
      <c r="Z361" s="561"/>
      <c r="AA361" s="561"/>
      <c r="AB361" s="561"/>
      <c r="AC361" s="561"/>
      <c r="AD361" s="561"/>
      <c r="AE361" s="561"/>
      <c r="AF361" s="561"/>
      <c r="AG361" s="561"/>
      <c r="AH361" s="561"/>
      <c r="AJ361" s="561"/>
      <c r="AK361" s="561"/>
    </row>
    <row r="362" spans="1:37">
      <c r="A362" s="561"/>
      <c r="E362" s="561"/>
      <c r="H362" s="561"/>
      <c r="Q362" s="561"/>
      <c r="R362" s="561"/>
      <c r="S362" s="561"/>
      <c r="T362" s="561"/>
      <c r="U362" s="561"/>
      <c r="V362" s="561"/>
      <c r="Y362" s="561"/>
      <c r="Z362" s="561"/>
      <c r="AA362" s="561"/>
      <c r="AB362" s="561"/>
      <c r="AC362" s="561"/>
      <c r="AD362" s="561"/>
      <c r="AE362" s="561"/>
      <c r="AF362" s="561"/>
      <c r="AG362" s="561"/>
      <c r="AH362" s="561"/>
      <c r="AJ362" s="561"/>
      <c r="AK362" s="561"/>
    </row>
    <row r="363" spans="1:37">
      <c r="A363" s="561"/>
      <c r="E363" s="561"/>
      <c r="H363" s="561"/>
      <c r="Q363" s="561"/>
      <c r="R363" s="561"/>
      <c r="S363" s="561"/>
      <c r="T363" s="561"/>
      <c r="U363" s="561"/>
      <c r="V363" s="561"/>
      <c r="Y363" s="561"/>
      <c r="Z363" s="561"/>
      <c r="AA363" s="561"/>
      <c r="AB363" s="561"/>
      <c r="AC363" s="561"/>
      <c r="AD363" s="561"/>
      <c r="AE363" s="561"/>
      <c r="AF363" s="561"/>
      <c r="AG363" s="561"/>
      <c r="AH363" s="561"/>
      <c r="AJ363" s="561"/>
      <c r="AK363" s="561"/>
    </row>
    <row r="364" spans="1:37">
      <c r="A364" s="561"/>
      <c r="E364" s="561"/>
      <c r="H364" s="561"/>
      <c r="Q364" s="561"/>
      <c r="R364" s="561"/>
      <c r="S364" s="561"/>
      <c r="T364" s="561"/>
      <c r="U364" s="561"/>
      <c r="V364" s="561"/>
      <c r="Y364" s="561"/>
      <c r="Z364" s="561"/>
      <c r="AA364" s="561"/>
      <c r="AB364" s="561"/>
      <c r="AC364" s="561"/>
      <c r="AD364" s="561"/>
      <c r="AE364" s="561"/>
      <c r="AF364" s="561"/>
      <c r="AG364" s="561"/>
      <c r="AH364" s="561"/>
      <c r="AJ364" s="561"/>
      <c r="AK364" s="561"/>
    </row>
    <row r="365" spans="1:37">
      <c r="A365" s="561"/>
      <c r="E365" s="561"/>
      <c r="H365" s="561"/>
      <c r="Q365" s="561"/>
      <c r="R365" s="561"/>
      <c r="S365" s="561"/>
      <c r="T365" s="561"/>
      <c r="U365" s="561"/>
      <c r="V365" s="561"/>
      <c r="Y365" s="561"/>
      <c r="Z365" s="561"/>
      <c r="AA365" s="561"/>
      <c r="AB365" s="561"/>
      <c r="AC365" s="561"/>
      <c r="AD365" s="561"/>
      <c r="AE365" s="561"/>
      <c r="AF365" s="561"/>
      <c r="AG365" s="561"/>
      <c r="AH365" s="561"/>
      <c r="AJ365" s="561"/>
      <c r="AK365" s="561"/>
    </row>
    <row r="366" spans="1:37">
      <c r="A366" s="561"/>
      <c r="E366" s="561"/>
      <c r="H366" s="561"/>
      <c r="Q366" s="561"/>
      <c r="R366" s="561"/>
      <c r="S366" s="561"/>
      <c r="T366" s="561"/>
      <c r="U366" s="561"/>
      <c r="V366" s="561"/>
      <c r="Y366" s="561"/>
      <c r="Z366" s="561"/>
      <c r="AA366" s="561"/>
      <c r="AB366" s="561"/>
      <c r="AC366" s="561"/>
      <c r="AD366" s="561"/>
      <c r="AE366" s="561"/>
      <c r="AF366" s="561"/>
      <c r="AG366" s="561"/>
      <c r="AH366" s="561"/>
      <c r="AJ366" s="561"/>
      <c r="AK366" s="561"/>
    </row>
    <row r="367" spans="1:37">
      <c r="A367" s="561"/>
      <c r="E367" s="561"/>
      <c r="H367" s="561"/>
      <c r="Q367" s="561"/>
      <c r="R367" s="561"/>
      <c r="S367" s="561"/>
      <c r="T367" s="561"/>
      <c r="U367" s="561"/>
      <c r="V367" s="561"/>
      <c r="Y367" s="561"/>
      <c r="Z367" s="561"/>
      <c r="AA367" s="561"/>
      <c r="AB367" s="561"/>
      <c r="AC367" s="561"/>
      <c r="AD367" s="561"/>
      <c r="AE367" s="561"/>
      <c r="AF367" s="561"/>
      <c r="AG367" s="561"/>
      <c r="AH367" s="561"/>
      <c r="AJ367" s="561"/>
      <c r="AK367" s="561"/>
    </row>
    <row r="368" spans="1:37">
      <c r="A368" s="561"/>
      <c r="E368" s="561"/>
      <c r="H368" s="561"/>
      <c r="Q368" s="561"/>
      <c r="R368" s="561"/>
      <c r="S368" s="561"/>
      <c r="T368" s="561"/>
      <c r="U368" s="561"/>
      <c r="V368" s="561"/>
      <c r="Y368" s="561"/>
      <c r="Z368" s="561"/>
      <c r="AA368" s="561"/>
      <c r="AB368" s="561"/>
      <c r="AC368" s="561"/>
      <c r="AD368" s="561"/>
      <c r="AE368" s="561"/>
      <c r="AF368" s="561"/>
      <c r="AG368" s="561"/>
      <c r="AH368" s="561"/>
      <c r="AJ368" s="561"/>
      <c r="AK368" s="561"/>
    </row>
    <row r="369" spans="1:37">
      <c r="A369" s="561"/>
      <c r="E369" s="561"/>
      <c r="H369" s="561"/>
      <c r="Q369" s="561"/>
      <c r="R369" s="561"/>
      <c r="S369" s="561"/>
      <c r="T369" s="561"/>
      <c r="U369" s="561"/>
      <c r="V369" s="561"/>
      <c r="Y369" s="561"/>
      <c r="Z369" s="561"/>
      <c r="AA369" s="561"/>
      <c r="AB369" s="561"/>
      <c r="AC369" s="561"/>
      <c r="AD369" s="561"/>
      <c r="AE369" s="561"/>
      <c r="AF369" s="561"/>
      <c r="AG369" s="561"/>
      <c r="AH369" s="561"/>
      <c r="AJ369" s="561"/>
      <c r="AK369" s="561"/>
    </row>
    <row r="370" spans="1:37">
      <c r="A370" s="561"/>
      <c r="E370" s="561"/>
      <c r="H370" s="561"/>
      <c r="Q370" s="561"/>
      <c r="R370" s="561"/>
      <c r="S370" s="561"/>
      <c r="T370" s="561"/>
      <c r="U370" s="561"/>
      <c r="V370" s="561"/>
      <c r="Y370" s="561"/>
      <c r="Z370" s="561"/>
      <c r="AA370" s="561"/>
      <c r="AB370" s="561"/>
      <c r="AC370" s="561"/>
      <c r="AD370" s="561"/>
      <c r="AE370" s="561"/>
      <c r="AF370" s="561"/>
      <c r="AG370" s="561"/>
      <c r="AH370" s="561"/>
      <c r="AJ370" s="561"/>
      <c r="AK370" s="561"/>
    </row>
    <row r="371" spans="1:37">
      <c r="A371" s="561"/>
      <c r="E371" s="561"/>
      <c r="H371" s="561"/>
      <c r="Q371" s="561"/>
      <c r="R371" s="561"/>
      <c r="S371" s="561"/>
      <c r="T371" s="561"/>
      <c r="U371" s="561"/>
      <c r="V371" s="561"/>
      <c r="Y371" s="561"/>
      <c r="Z371" s="561"/>
      <c r="AA371" s="561"/>
      <c r="AB371" s="561"/>
      <c r="AC371" s="561"/>
      <c r="AD371" s="561"/>
      <c r="AE371" s="561"/>
      <c r="AF371" s="561"/>
      <c r="AG371" s="561"/>
      <c r="AH371" s="561"/>
      <c r="AJ371" s="561"/>
      <c r="AK371" s="561"/>
    </row>
    <row r="372" spans="1:37">
      <c r="A372" s="561"/>
      <c r="E372" s="561"/>
      <c r="H372" s="561"/>
      <c r="Q372" s="561"/>
      <c r="R372" s="561"/>
      <c r="S372" s="561"/>
      <c r="T372" s="561"/>
      <c r="U372" s="561"/>
      <c r="V372" s="561"/>
      <c r="Y372" s="561"/>
      <c r="Z372" s="561"/>
      <c r="AA372" s="561"/>
      <c r="AB372" s="561"/>
      <c r="AC372" s="561"/>
      <c r="AD372" s="561"/>
      <c r="AE372" s="561"/>
      <c r="AF372" s="561"/>
      <c r="AG372" s="561"/>
      <c r="AH372" s="561"/>
      <c r="AJ372" s="561"/>
      <c r="AK372" s="561"/>
    </row>
    <row r="373" spans="1:37">
      <c r="A373" s="561"/>
      <c r="E373" s="561"/>
      <c r="H373" s="561"/>
      <c r="Q373" s="561"/>
      <c r="R373" s="561"/>
      <c r="S373" s="561"/>
      <c r="T373" s="561"/>
      <c r="U373" s="561"/>
      <c r="V373" s="561"/>
      <c r="Y373" s="561"/>
      <c r="Z373" s="561"/>
      <c r="AA373" s="561"/>
      <c r="AB373" s="561"/>
      <c r="AC373" s="561"/>
      <c r="AD373" s="561"/>
      <c r="AE373" s="561"/>
      <c r="AF373" s="561"/>
      <c r="AG373" s="561"/>
      <c r="AH373" s="561"/>
      <c r="AJ373" s="561"/>
      <c r="AK373" s="561"/>
    </row>
    <row r="374" spans="1:37">
      <c r="A374" s="561"/>
      <c r="E374" s="561"/>
      <c r="H374" s="561"/>
      <c r="Q374" s="561"/>
      <c r="R374" s="561"/>
      <c r="S374" s="561"/>
      <c r="T374" s="561"/>
      <c r="U374" s="561"/>
      <c r="V374" s="561"/>
      <c r="Y374" s="561"/>
      <c r="Z374" s="561"/>
      <c r="AA374" s="561"/>
      <c r="AB374" s="561"/>
      <c r="AC374" s="561"/>
      <c r="AD374" s="561"/>
      <c r="AE374" s="561"/>
      <c r="AF374" s="561"/>
      <c r="AG374" s="561"/>
      <c r="AH374" s="561"/>
      <c r="AJ374" s="561"/>
      <c r="AK374" s="561"/>
    </row>
    <row r="375" spans="1:37">
      <c r="A375" s="561"/>
      <c r="E375" s="561"/>
      <c r="H375" s="561"/>
      <c r="Q375" s="561"/>
      <c r="R375" s="561"/>
      <c r="S375" s="561"/>
      <c r="T375" s="561"/>
      <c r="U375" s="561"/>
      <c r="V375" s="561"/>
      <c r="Y375" s="561"/>
      <c r="Z375" s="561"/>
      <c r="AA375" s="561"/>
      <c r="AB375" s="561"/>
      <c r="AC375" s="561"/>
      <c r="AD375" s="561"/>
      <c r="AE375" s="561"/>
      <c r="AF375" s="561"/>
      <c r="AG375" s="561"/>
      <c r="AH375" s="561"/>
      <c r="AJ375" s="561"/>
      <c r="AK375" s="561"/>
    </row>
    <row r="376" spans="1:37">
      <c r="A376" s="561"/>
      <c r="E376" s="561"/>
      <c r="H376" s="561"/>
      <c r="Q376" s="561"/>
      <c r="R376" s="561"/>
      <c r="S376" s="561"/>
      <c r="T376" s="561"/>
      <c r="U376" s="561"/>
      <c r="V376" s="561"/>
      <c r="Y376" s="561"/>
      <c r="Z376" s="561"/>
      <c r="AA376" s="561"/>
      <c r="AB376" s="561"/>
      <c r="AC376" s="561"/>
      <c r="AD376" s="561"/>
      <c r="AE376" s="561"/>
      <c r="AF376" s="561"/>
      <c r="AG376" s="561"/>
      <c r="AH376" s="561"/>
      <c r="AJ376" s="561"/>
      <c r="AK376" s="561"/>
    </row>
    <row r="377" spans="1:37">
      <c r="A377" s="561"/>
      <c r="E377" s="561"/>
      <c r="H377" s="561"/>
      <c r="Q377" s="561"/>
      <c r="R377" s="561"/>
      <c r="S377" s="561"/>
      <c r="T377" s="561"/>
      <c r="U377" s="561"/>
      <c r="V377" s="561"/>
      <c r="Y377" s="561"/>
      <c r="Z377" s="561"/>
      <c r="AA377" s="561"/>
      <c r="AB377" s="561"/>
      <c r="AC377" s="561"/>
      <c r="AD377" s="561"/>
      <c r="AE377" s="561"/>
      <c r="AF377" s="561"/>
      <c r="AG377" s="561"/>
      <c r="AH377" s="561"/>
      <c r="AJ377" s="561"/>
      <c r="AK377" s="561"/>
    </row>
    <row r="378" spans="1:37">
      <c r="A378" s="561"/>
      <c r="E378" s="561"/>
      <c r="H378" s="561"/>
      <c r="Q378" s="561"/>
      <c r="R378" s="561"/>
      <c r="S378" s="561"/>
      <c r="T378" s="561"/>
      <c r="U378" s="561"/>
      <c r="V378" s="561"/>
      <c r="Y378" s="561"/>
      <c r="Z378" s="561"/>
      <c r="AA378" s="561"/>
      <c r="AB378" s="561"/>
      <c r="AC378" s="561"/>
      <c r="AD378" s="561"/>
      <c r="AE378" s="561"/>
      <c r="AF378" s="561"/>
      <c r="AG378" s="561"/>
      <c r="AH378" s="561"/>
      <c r="AJ378" s="561"/>
      <c r="AK378" s="561"/>
    </row>
    <row r="379" spans="1:37">
      <c r="A379" s="561"/>
      <c r="E379" s="561"/>
      <c r="H379" s="561"/>
      <c r="Q379" s="561"/>
      <c r="R379" s="561"/>
      <c r="S379" s="561"/>
      <c r="T379" s="561"/>
      <c r="U379" s="561"/>
      <c r="V379" s="561"/>
      <c r="Y379" s="561"/>
      <c r="Z379" s="561"/>
      <c r="AA379" s="561"/>
      <c r="AB379" s="561"/>
      <c r="AC379" s="561"/>
      <c r="AD379" s="561"/>
      <c r="AE379" s="561"/>
      <c r="AF379" s="561"/>
      <c r="AG379" s="561"/>
      <c r="AH379" s="561"/>
      <c r="AJ379" s="561"/>
      <c r="AK379" s="561"/>
    </row>
    <row r="380" spans="1:37">
      <c r="A380" s="561"/>
      <c r="E380" s="561"/>
      <c r="H380" s="561"/>
      <c r="Q380" s="561"/>
      <c r="R380" s="561"/>
      <c r="S380" s="561"/>
      <c r="T380" s="561"/>
      <c r="U380" s="561"/>
      <c r="V380" s="561"/>
      <c r="Y380" s="561"/>
      <c r="Z380" s="561"/>
      <c r="AA380" s="561"/>
      <c r="AB380" s="561"/>
      <c r="AC380" s="561"/>
      <c r="AD380" s="561"/>
      <c r="AE380" s="561"/>
      <c r="AF380" s="561"/>
      <c r="AG380" s="561"/>
      <c r="AH380" s="561"/>
      <c r="AJ380" s="561"/>
      <c r="AK380" s="561"/>
    </row>
    <row r="381" spans="1:37">
      <c r="A381" s="561"/>
      <c r="E381" s="561"/>
      <c r="H381" s="561"/>
      <c r="Q381" s="561"/>
      <c r="R381" s="561"/>
      <c r="S381" s="561"/>
      <c r="T381" s="561"/>
      <c r="U381" s="561"/>
      <c r="V381" s="561"/>
      <c r="Y381" s="561"/>
      <c r="Z381" s="561"/>
      <c r="AA381" s="561"/>
      <c r="AB381" s="561"/>
      <c r="AC381" s="561"/>
      <c r="AD381" s="561"/>
      <c r="AE381" s="561"/>
      <c r="AF381" s="561"/>
      <c r="AG381" s="561"/>
      <c r="AH381" s="561"/>
      <c r="AJ381" s="561"/>
      <c r="AK381" s="561"/>
    </row>
    <row r="382" spans="1:37">
      <c r="A382" s="561"/>
      <c r="E382" s="561"/>
      <c r="H382" s="561"/>
      <c r="Q382" s="561"/>
      <c r="R382" s="561"/>
      <c r="S382" s="561"/>
      <c r="T382" s="561"/>
      <c r="U382" s="561"/>
      <c r="V382" s="561"/>
      <c r="Y382" s="561"/>
      <c r="Z382" s="561"/>
      <c r="AA382" s="561"/>
      <c r="AB382" s="561"/>
      <c r="AC382" s="561"/>
      <c r="AD382" s="561"/>
      <c r="AE382" s="561"/>
      <c r="AF382" s="561"/>
      <c r="AG382" s="561"/>
      <c r="AH382" s="561"/>
      <c r="AJ382" s="561"/>
      <c r="AK382" s="561"/>
    </row>
    <row r="383" spans="1:37">
      <c r="A383" s="561"/>
      <c r="E383" s="561"/>
      <c r="H383" s="561"/>
      <c r="Q383" s="561"/>
      <c r="R383" s="561"/>
      <c r="S383" s="561"/>
      <c r="T383" s="561"/>
      <c r="U383" s="561"/>
      <c r="V383" s="561"/>
      <c r="Y383" s="561"/>
      <c r="Z383" s="561"/>
      <c r="AA383" s="561"/>
      <c r="AB383" s="561"/>
      <c r="AC383" s="561"/>
      <c r="AD383" s="561"/>
      <c r="AE383" s="561"/>
      <c r="AF383" s="561"/>
      <c r="AG383" s="561"/>
      <c r="AH383" s="561"/>
      <c r="AJ383" s="561"/>
      <c r="AK383" s="561"/>
    </row>
    <row r="384" spans="1:37">
      <c r="A384" s="561"/>
      <c r="E384" s="561"/>
      <c r="H384" s="561"/>
      <c r="Q384" s="561"/>
      <c r="R384" s="561"/>
      <c r="S384" s="561"/>
      <c r="T384" s="561"/>
      <c r="U384" s="561"/>
      <c r="V384" s="561"/>
      <c r="Y384" s="561"/>
      <c r="Z384" s="561"/>
      <c r="AA384" s="561"/>
      <c r="AB384" s="561"/>
      <c r="AC384" s="561"/>
      <c r="AD384" s="561"/>
      <c r="AE384" s="561"/>
      <c r="AF384" s="561"/>
      <c r="AG384" s="561"/>
      <c r="AH384" s="561"/>
      <c r="AJ384" s="561"/>
      <c r="AK384" s="561"/>
    </row>
    <row r="385" spans="1:37">
      <c r="A385" s="561"/>
      <c r="E385" s="561"/>
      <c r="H385" s="561"/>
      <c r="Q385" s="561"/>
      <c r="R385" s="561"/>
      <c r="S385" s="561"/>
      <c r="T385" s="561"/>
      <c r="U385" s="561"/>
      <c r="V385" s="561"/>
      <c r="Y385" s="561"/>
      <c r="Z385" s="561"/>
      <c r="AA385" s="561"/>
      <c r="AB385" s="561"/>
      <c r="AC385" s="561"/>
      <c r="AD385" s="561"/>
      <c r="AE385" s="561"/>
      <c r="AF385" s="561"/>
      <c r="AG385" s="561"/>
      <c r="AH385" s="561"/>
      <c r="AJ385" s="561"/>
      <c r="AK385" s="561"/>
    </row>
    <row r="386" spans="1:37">
      <c r="A386" s="561"/>
      <c r="E386" s="561"/>
      <c r="H386" s="561"/>
      <c r="Q386" s="561"/>
      <c r="R386" s="561"/>
      <c r="S386" s="561"/>
      <c r="T386" s="561"/>
      <c r="U386" s="561"/>
      <c r="V386" s="561"/>
      <c r="Y386" s="561"/>
      <c r="Z386" s="561"/>
      <c r="AA386" s="561"/>
      <c r="AB386" s="561"/>
      <c r="AC386" s="561"/>
      <c r="AD386" s="561"/>
      <c r="AE386" s="561"/>
      <c r="AF386" s="561"/>
      <c r="AG386" s="561"/>
      <c r="AH386" s="561"/>
      <c r="AJ386" s="561"/>
      <c r="AK386" s="561"/>
    </row>
    <row r="387" spans="1:37">
      <c r="A387" s="561"/>
      <c r="E387" s="561"/>
      <c r="H387" s="561"/>
      <c r="Q387" s="561"/>
      <c r="R387" s="561"/>
      <c r="S387" s="561"/>
      <c r="T387" s="561"/>
      <c r="U387" s="561"/>
      <c r="V387" s="561"/>
      <c r="Y387" s="561"/>
      <c r="Z387" s="561"/>
      <c r="AA387" s="561"/>
      <c r="AB387" s="561"/>
      <c r="AC387" s="561"/>
      <c r="AD387" s="561"/>
      <c r="AE387" s="561"/>
      <c r="AF387" s="561"/>
      <c r="AG387" s="561"/>
      <c r="AH387" s="561"/>
      <c r="AJ387" s="561"/>
      <c r="AK387" s="561"/>
    </row>
    <row r="388" spans="1:37">
      <c r="A388" s="561"/>
      <c r="E388" s="561"/>
      <c r="H388" s="561"/>
      <c r="Q388" s="561"/>
      <c r="R388" s="561"/>
      <c r="S388" s="561"/>
      <c r="T388" s="561"/>
      <c r="U388" s="561"/>
      <c r="V388" s="561"/>
      <c r="Y388" s="561"/>
      <c r="Z388" s="561"/>
      <c r="AA388" s="561"/>
      <c r="AB388" s="561"/>
      <c r="AC388" s="561"/>
      <c r="AD388" s="561"/>
      <c r="AE388" s="561"/>
      <c r="AF388" s="561"/>
      <c r="AG388" s="561"/>
      <c r="AH388" s="561"/>
      <c r="AJ388" s="561"/>
      <c r="AK388" s="561"/>
    </row>
    <row r="389" spans="1:37">
      <c r="A389" s="561"/>
      <c r="E389" s="561"/>
      <c r="H389" s="561"/>
      <c r="Q389" s="561"/>
      <c r="R389" s="561"/>
      <c r="S389" s="561"/>
      <c r="T389" s="561"/>
      <c r="U389" s="561"/>
      <c r="V389" s="561"/>
      <c r="Y389" s="561"/>
      <c r="Z389" s="561"/>
      <c r="AA389" s="561"/>
      <c r="AB389" s="561"/>
      <c r="AC389" s="561"/>
      <c r="AD389" s="561"/>
      <c r="AE389" s="561"/>
      <c r="AF389" s="561"/>
      <c r="AG389" s="561"/>
      <c r="AH389" s="561"/>
      <c r="AJ389" s="561"/>
      <c r="AK389" s="561"/>
    </row>
    <row r="390" spans="1:37">
      <c r="A390" s="561"/>
      <c r="E390" s="561"/>
      <c r="H390" s="561"/>
      <c r="Q390" s="561"/>
      <c r="R390" s="561"/>
      <c r="S390" s="561"/>
      <c r="T390" s="561"/>
      <c r="U390" s="561"/>
      <c r="V390" s="561"/>
      <c r="Y390" s="561"/>
      <c r="Z390" s="561"/>
      <c r="AA390" s="561"/>
      <c r="AB390" s="561"/>
      <c r="AC390" s="561"/>
      <c r="AD390" s="561"/>
      <c r="AE390" s="561"/>
      <c r="AF390" s="561"/>
      <c r="AG390" s="561"/>
      <c r="AH390" s="561"/>
      <c r="AJ390" s="561"/>
      <c r="AK390" s="561"/>
    </row>
    <row r="391" spans="1:37">
      <c r="A391" s="561"/>
      <c r="E391" s="561"/>
      <c r="H391" s="561"/>
      <c r="Q391" s="561"/>
      <c r="R391" s="561"/>
      <c r="S391" s="561"/>
      <c r="T391" s="561"/>
      <c r="U391" s="561"/>
      <c r="V391" s="561"/>
      <c r="Y391" s="561"/>
      <c r="Z391" s="561"/>
      <c r="AA391" s="561"/>
      <c r="AB391" s="561"/>
      <c r="AC391" s="561"/>
      <c r="AD391" s="561"/>
      <c r="AE391" s="561"/>
      <c r="AF391" s="561"/>
      <c r="AG391" s="561"/>
      <c r="AH391" s="561"/>
      <c r="AJ391" s="561"/>
      <c r="AK391" s="561"/>
    </row>
    <row r="392" spans="1:37">
      <c r="A392" s="561"/>
      <c r="E392" s="561"/>
      <c r="H392" s="561"/>
      <c r="Q392" s="561"/>
      <c r="R392" s="561"/>
      <c r="S392" s="561"/>
      <c r="T392" s="561"/>
      <c r="U392" s="561"/>
      <c r="V392" s="561"/>
      <c r="Y392" s="561"/>
      <c r="Z392" s="561"/>
      <c r="AA392" s="561"/>
      <c r="AB392" s="561"/>
      <c r="AC392" s="561"/>
      <c r="AD392" s="561"/>
      <c r="AE392" s="561"/>
      <c r="AF392" s="561"/>
      <c r="AG392" s="561"/>
      <c r="AH392" s="561"/>
      <c r="AJ392" s="561"/>
      <c r="AK392" s="561"/>
    </row>
    <row r="393" spans="1:37">
      <c r="A393" s="561"/>
      <c r="E393" s="561"/>
      <c r="H393" s="561"/>
      <c r="Q393" s="561"/>
      <c r="R393" s="561"/>
      <c r="S393" s="561"/>
      <c r="T393" s="561"/>
      <c r="U393" s="561"/>
      <c r="V393" s="561"/>
      <c r="Y393" s="561"/>
      <c r="Z393" s="561"/>
      <c r="AA393" s="561"/>
      <c r="AB393" s="561"/>
      <c r="AC393" s="561"/>
      <c r="AD393" s="561"/>
      <c r="AE393" s="561"/>
      <c r="AF393" s="561"/>
      <c r="AG393" s="561"/>
      <c r="AH393" s="561"/>
      <c r="AJ393" s="561"/>
      <c r="AK393" s="561"/>
    </row>
    <row r="394" spans="1:37">
      <c r="A394" s="561"/>
      <c r="E394" s="561"/>
      <c r="H394" s="561"/>
      <c r="Q394" s="561"/>
      <c r="R394" s="561"/>
      <c r="S394" s="561"/>
      <c r="T394" s="561"/>
      <c r="U394" s="561"/>
      <c r="V394" s="561"/>
      <c r="Y394" s="561"/>
      <c r="Z394" s="561"/>
      <c r="AA394" s="561"/>
      <c r="AB394" s="561"/>
      <c r="AC394" s="561"/>
      <c r="AD394" s="561"/>
      <c r="AE394" s="561"/>
      <c r="AF394" s="561"/>
      <c r="AG394" s="561"/>
      <c r="AH394" s="561"/>
      <c r="AJ394" s="561"/>
      <c r="AK394" s="561"/>
    </row>
    <row r="395" spans="1:37">
      <c r="A395" s="561"/>
      <c r="E395" s="561"/>
      <c r="H395" s="561"/>
      <c r="Q395" s="561"/>
      <c r="R395" s="561"/>
      <c r="S395" s="561"/>
      <c r="T395" s="561"/>
      <c r="U395" s="561"/>
      <c r="V395" s="561"/>
      <c r="Y395" s="561"/>
      <c r="Z395" s="561"/>
      <c r="AA395" s="561"/>
      <c r="AB395" s="561"/>
      <c r="AC395" s="561"/>
      <c r="AD395" s="561"/>
      <c r="AE395" s="561"/>
      <c r="AF395" s="561"/>
      <c r="AG395" s="561"/>
      <c r="AH395" s="561"/>
      <c r="AJ395" s="561"/>
      <c r="AK395" s="561"/>
    </row>
    <row r="396" spans="1:37">
      <c r="A396" s="561"/>
      <c r="E396" s="561"/>
      <c r="H396" s="561"/>
      <c r="Q396" s="561"/>
      <c r="R396" s="561"/>
      <c r="S396" s="561"/>
      <c r="T396" s="561"/>
      <c r="U396" s="561"/>
      <c r="V396" s="561"/>
      <c r="Y396" s="561"/>
      <c r="Z396" s="561"/>
      <c r="AA396" s="561"/>
      <c r="AB396" s="561"/>
      <c r="AC396" s="561"/>
      <c r="AD396" s="561"/>
      <c r="AE396" s="561"/>
      <c r="AF396" s="561"/>
      <c r="AG396" s="561"/>
      <c r="AH396" s="561"/>
      <c r="AJ396" s="561"/>
      <c r="AK396" s="561"/>
    </row>
    <row r="397" spans="1:37">
      <c r="A397" s="561"/>
      <c r="E397" s="561"/>
      <c r="H397" s="561"/>
      <c r="Q397" s="561"/>
      <c r="R397" s="561"/>
      <c r="S397" s="561"/>
      <c r="T397" s="561"/>
      <c r="U397" s="561"/>
      <c r="V397" s="561"/>
      <c r="Y397" s="561"/>
      <c r="Z397" s="561"/>
      <c r="AA397" s="561"/>
      <c r="AB397" s="561"/>
      <c r="AC397" s="561"/>
      <c r="AD397" s="561"/>
      <c r="AE397" s="561"/>
      <c r="AF397" s="561"/>
      <c r="AG397" s="561"/>
      <c r="AH397" s="561"/>
      <c r="AJ397" s="561"/>
      <c r="AK397" s="561"/>
    </row>
    <row r="398" spans="1:37">
      <c r="A398" s="561"/>
      <c r="E398" s="561"/>
      <c r="H398" s="561"/>
      <c r="Q398" s="561"/>
      <c r="R398" s="561"/>
      <c r="S398" s="561"/>
      <c r="T398" s="561"/>
      <c r="U398" s="561"/>
      <c r="V398" s="561"/>
      <c r="Y398" s="561"/>
      <c r="Z398" s="561"/>
      <c r="AA398" s="561"/>
      <c r="AB398" s="561"/>
      <c r="AC398" s="561"/>
      <c r="AD398" s="561"/>
      <c r="AE398" s="561"/>
      <c r="AF398" s="561"/>
      <c r="AG398" s="561"/>
      <c r="AH398" s="561"/>
      <c r="AJ398" s="561"/>
      <c r="AK398" s="561"/>
    </row>
    <row r="399" spans="1:37">
      <c r="A399" s="561"/>
      <c r="E399" s="561"/>
      <c r="H399" s="561"/>
      <c r="Q399" s="561"/>
      <c r="R399" s="561"/>
      <c r="S399" s="561"/>
      <c r="T399" s="561"/>
      <c r="U399" s="561"/>
      <c r="V399" s="561"/>
      <c r="Y399" s="561"/>
      <c r="Z399" s="561"/>
      <c r="AA399" s="561"/>
      <c r="AB399" s="561"/>
      <c r="AC399" s="561"/>
      <c r="AD399" s="561"/>
      <c r="AE399" s="561"/>
      <c r="AF399" s="561"/>
      <c r="AG399" s="561"/>
      <c r="AH399" s="561"/>
      <c r="AJ399" s="561"/>
      <c r="AK399" s="561"/>
    </row>
    <row r="400" spans="1:37">
      <c r="A400" s="561"/>
      <c r="E400" s="561"/>
      <c r="H400" s="561"/>
      <c r="Q400" s="561"/>
      <c r="R400" s="561"/>
      <c r="S400" s="561"/>
      <c r="T400" s="561"/>
      <c r="U400" s="561"/>
      <c r="V400" s="561"/>
      <c r="Y400" s="561"/>
      <c r="Z400" s="561"/>
      <c r="AA400" s="561"/>
      <c r="AB400" s="561"/>
      <c r="AC400" s="561"/>
      <c r="AD400" s="561"/>
      <c r="AE400" s="561"/>
      <c r="AF400" s="561"/>
      <c r="AG400" s="561"/>
      <c r="AH400" s="561"/>
      <c r="AJ400" s="561"/>
      <c r="AK400" s="561"/>
    </row>
    <row r="401" spans="1:37">
      <c r="A401" s="561"/>
      <c r="E401" s="561"/>
      <c r="H401" s="561"/>
      <c r="Q401" s="561"/>
      <c r="R401" s="561"/>
      <c r="S401" s="561"/>
      <c r="T401" s="561"/>
      <c r="U401" s="561"/>
      <c r="V401" s="561"/>
      <c r="Y401" s="561"/>
      <c r="Z401" s="561"/>
      <c r="AA401" s="561"/>
      <c r="AB401" s="561"/>
      <c r="AC401" s="561"/>
      <c r="AD401" s="561"/>
      <c r="AE401" s="561"/>
      <c r="AF401" s="561"/>
      <c r="AG401" s="561"/>
      <c r="AH401" s="561"/>
      <c r="AJ401" s="561"/>
      <c r="AK401" s="561"/>
    </row>
    <row r="402" spans="1:37">
      <c r="A402" s="561"/>
      <c r="E402" s="561"/>
      <c r="H402" s="561"/>
      <c r="Q402" s="561"/>
      <c r="R402" s="561"/>
      <c r="S402" s="561"/>
      <c r="T402" s="561"/>
      <c r="U402" s="561"/>
      <c r="V402" s="561"/>
      <c r="Y402" s="561"/>
      <c r="Z402" s="561"/>
      <c r="AA402" s="561"/>
      <c r="AB402" s="561"/>
      <c r="AC402" s="561"/>
      <c r="AD402" s="561"/>
      <c r="AE402" s="561"/>
      <c r="AF402" s="561"/>
      <c r="AG402" s="561"/>
      <c r="AH402" s="561"/>
      <c r="AJ402" s="561"/>
      <c r="AK402" s="561"/>
    </row>
    <row r="403" spans="1:37">
      <c r="A403" s="561"/>
      <c r="E403" s="561"/>
      <c r="H403" s="561"/>
      <c r="Q403" s="561"/>
      <c r="R403" s="561"/>
      <c r="S403" s="561"/>
      <c r="T403" s="561"/>
      <c r="U403" s="561"/>
      <c r="V403" s="561"/>
      <c r="Y403" s="561"/>
      <c r="Z403" s="561"/>
      <c r="AA403" s="561"/>
      <c r="AB403" s="561"/>
      <c r="AC403" s="561"/>
      <c r="AD403" s="561"/>
      <c r="AE403" s="561"/>
      <c r="AF403" s="561"/>
      <c r="AG403" s="561"/>
      <c r="AH403" s="561"/>
      <c r="AJ403" s="561"/>
      <c r="AK403" s="561"/>
    </row>
    <row r="404" spans="1:37">
      <c r="A404" s="561"/>
      <c r="E404" s="561"/>
      <c r="H404" s="561"/>
      <c r="Q404" s="561"/>
      <c r="R404" s="561"/>
      <c r="S404" s="561"/>
      <c r="T404" s="561"/>
      <c r="U404" s="561"/>
      <c r="V404" s="561"/>
      <c r="Y404" s="561"/>
      <c r="Z404" s="561"/>
      <c r="AA404" s="561"/>
      <c r="AB404" s="561"/>
      <c r="AC404" s="561"/>
      <c r="AD404" s="561"/>
      <c r="AE404" s="561"/>
      <c r="AF404" s="561"/>
      <c r="AG404" s="561"/>
      <c r="AH404" s="561"/>
      <c r="AJ404" s="561"/>
      <c r="AK404" s="561"/>
    </row>
    <row r="405" spans="1:37">
      <c r="A405" s="561"/>
      <c r="E405" s="561"/>
      <c r="H405" s="561"/>
      <c r="Q405" s="561"/>
      <c r="R405" s="561"/>
      <c r="S405" s="561"/>
      <c r="T405" s="561"/>
      <c r="U405" s="561"/>
      <c r="V405" s="561"/>
      <c r="Y405" s="561"/>
      <c r="Z405" s="561"/>
      <c r="AA405" s="561"/>
      <c r="AB405" s="561"/>
      <c r="AC405" s="561"/>
      <c r="AD405" s="561"/>
      <c r="AE405" s="561"/>
      <c r="AF405" s="561"/>
      <c r="AG405" s="561"/>
      <c r="AH405" s="561"/>
      <c r="AJ405" s="561"/>
      <c r="AK405" s="561"/>
    </row>
    <row r="406" spans="1:37">
      <c r="A406" s="561"/>
      <c r="E406" s="561"/>
      <c r="H406" s="561"/>
      <c r="Q406" s="561"/>
      <c r="R406" s="561"/>
      <c r="S406" s="561"/>
      <c r="T406" s="561"/>
      <c r="U406" s="561"/>
      <c r="V406" s="561"/>
      <c r="Y406" s="561"/>
      <c r="Z406" s="561"/>
      <c r="AA406" s="561"/>
      <c r="AB406" s="561"/>
      <c r="AC406" s="561"/>
      <c r="AD406" s="561"/>
      <c r="AE406" s="561"/>
      <c r="AF406" s="561"/>
      <c r="AG406" s="561"/>
      <c r="AH406" s="561"/>
      <c r="AJ406" s="561"/>
      <c r="AK406" s="561"/>
    </row>
    <row r="407" spans="1:37">
      <c r="A407" s="561"/>
      <c r="E407" s="561"/>
      <c r="H407" s="561"/>
      <c r="Q407" s="561"/>
      <c r="R407" s="561"/>
      <c r="S407" s="561"/>
      <c r="T407" s="561"/>
      <c r="U407" s="561"/>
      <c r="V407" s="561"/>
      <c r="Y407" s="561"/>
      <c r="Z407" s="561"/>
      <c r="AA407" s="561"/>
      <c r="AB407" s="561"/>
      <c r="AC407" s="561"/>
      <c r="AD407" s="561"/>
      <c r="AE407" s="561"/>
      <c r="AF407" s="561"/>
      <c r="AG407" s="561"/>
      <c r="AH407" s="561"/>
      <c r="AJ407" s="561"/>
      <c r="AK407" s="561"/>
    </row>
    <row r="408" spans="1:37">
      <c r="A408" s="561"/>
      <c r="E408" s="561"/>
      <c r="H408" s="561"/>
      <c r="Q408" s="561"/>
      <c r="R408" s="561"/>
      <c r="S408" s="561"/>
      <c r="T408" s="561"/>
      <c r="U408" s="561"/>
      <c r="V408" s="561"/>
      <c r="Y408" s="561"/>
      <c r="Z408" s="561"/>
      <c r="AA408" s="561"/>
      <c r="AB408" s="561"/>
      <c r="AC408" s="561"/>
      <c r="AD408" s="561"/>
      <c r="AE408" s="561"/>
      <c r="AF408" s="561"/>
      <c r="AG408" s="561"/>
      <c r="AH408" s="561"/>
      <c r="AJ408" s="561"/>
      <c r="AK408" s="561"/>
    </row>
    <row r="409" spans="1:37">
      <c r="A409" s="561"/>
      <c r="E409" s="561"/>
      <c r="H409" s="561"/>
      <c r="Q409" s="561"/>
      <c r="R409" s="561"/>
      <c r="S409" s="561"/>
      <c r="T409" s="561"/>
      <c r="U409" s="561"/>
      <c r="V409" s="561"/>
      <c r="Y409" s="561"/>
      <c r="Z409" s="561"/>
      <c r="AA409" s="561"/>
      <c r="AB409" s="561"/>
      <c r="AC409" s="561"/>
      <c r="AD409" s="561"/>
      <c r="AE409" s="561"/>
      <c r="AF409" s="561"/>
      <c r="AG409" s="561"/>
      <c r="AH409" s="561"/>
      <c r="AJ409" s="561"/>
      <c r="AK409" s="561"/>
    </row>
    <row r="410" spans="1:37">
      <c r="A410" s="561"/>
      <c r="E410" s="561"/>
      <c r="H410" s="561"/>
      <c r="Q410" s="561"/>
      <c r="R410" s="561"/>
      <c r="S410" s="561"/>
      <c r="T410" s="561"/>
      <c r="U410" s="561"/>
      <c r="V410" s="561"/>
      <c r="Y410" s="561"/>
      <c r="Z410" s="561"/>
      <c r="AA410" s="561"/>
      <c r="AB410" s="561"/>
      <c r="AC410" s="561"/>
      <c r="AD410" s="561"/>
      <c r="AE410" s="561"/>
      <c r="AF410" s="561"/>
      <c r="AG410" s="561"/>
      <c r="AH410" s="561"/>
      <c r="AJ410" s="561"/>
      <c r="AK410" s="561"/>
    </row>
    <row r="411" spans="1:37">
      <c r="A411" s="561"/>
      <c r="E411" s="561"/>
      <c r="H411" s="561"/>
      <c r="Q411" s="561"/>
      <c r="R411" s="561"/>
      <c r="S411" s="561"/>
      <c r="T411" s="561"/>
      <c r="U411" s="561"/>
      <c r="V411" s="561"/>
      <c r="Y411" s="561"/>
      <c r="Z411" s="561"/>
      <c r="AA411" s="561"/>
      <c r="AB411" s="561"/>
      <c r="AC411" s="561"/>
      <c r="AD411" s="561"/>
      <c r="AE411" s="561"/>
      <c r="AF411" s="561"/>
      <c r="AG411" s="561"/>
      <c r="AH411" s="561"/>
      <c r="AJ411" s="561"/>
      <c r="AK411" s="561"/>
    </row>
    <row r="412" spans="1:37">
      <c r="A412" s="561"/>
      <c r="E412" s="561"/>
      <c r="H412" s="561"/>
      <c r="Q412" s="561"/>
      <c r="R412" s="561"/>
      <c r="S412" s="561"/>
      <c r="T412" s="561"/>
      <c r="U412" s="561"/>
      <c r="V412" s="561"/>
      <c r="Y412" s="561"/>
      <c r="Z412" s="561"/>
      <c r="AA412" s="561"/>
      <c r="AB412" s="561"/>
      <c r="AC412" s="561"/>
      <c r="AD412" s="561"/>
      <c r="AE412" s="561"/>
      <c r="AF412" s="561"/>
      <c r="AG412" s="561"/>
      <c r="AH412" s="561"/>
      <c r="AJ412" s="561"/>
      <c r="AK412" s="561"/>
    </row>
    <row r="413" spans="1:37">
      <c r="A413" s="561"/>
      <c r="E413" s="561"/>
      <c r="H413" s="561"/>
      <c r="Q413" s="561"/>
      <c r="R413" s="561"/>
      <c r="S413" s="561"/>
      <c r="T413" s="561"/>
      <c r="U413" s="561"/>
      <c r="V413" s="561"/>
      <c r="Y413" s="561"/>
      <c r="Z413" s="561"/>
      <c r="AA413" s="561"/>
      <c r="AB413" s="561"/>
      <c r="AC413" s="561"/>
      <c r="AD413" s="561"/>
      <c r="AE413" s="561"/>
      <c r="AF413" s="561"/>
      <c r="AG413" s="561"/>
      <c r="AH413" s="561"/>
      <c r="AJ413" s="561"/>
      <c r="AK413" s="561"/>
    </row>
    <row r="414" spans="1:37">
      <c r="A414" s="561"/>
      <c r="E414" s="561"/>
      <c r="H414" s="561"/>
      <c r="Q414" s="561"/>
      <c r="R414" s="561"/>
      <c r="S414" s="561"/>
      <c r="T414" s="561"/>
      <c r="U414" s="561"/>
      <c r="V414" s="561"/>
      <c r="Y414" s="561"/>
      <c r="Z414" s="561"/>
      <c r="AA414" s="561"/>
      <c r="AB414" s="561"/>
      <c r="AC414" s="561"/>
      <c r="AD414" s="561"/>
      <c r="AE414" s="561"/>
      <c r="AF414" s="561"/>
      <c r="AG414" s="561"/>
      <c r="AH414" s="561"/>
      <c r="AJ414" s="561"/>
      <c r="AK414" s="561"/>
    </row>
    <row r="415" spans="1:37">
      <c r="A415" s="561"/>
      <c r="E415" s="561"/>
      <c r="H415" s="561"/>
      <c r="Q415" s="561"/>
      <c r="R415" s="561"/>
      <c r="S415" s="561"/>
      <c r="T415" s="561"/>
      <c r="U415" s="561"/>
      <c r="V415" s="561"/>
      <c r="Y415" s="561"/>
      <c r="Z415" s="561"/>
      <c r="AA415" s="561"/>
      <c r="AB415" s="561"/>
      <c r="AC415" s="561"/>
      <c r="AD415" s="561"/>
      <c r="AE415" s="561"/>
      <c r="AF415" s="561"/>
      <c r="AG415" s="561"/>
      <c r="AH415" s="561"/>
      <c r="AJ415" s="561"/>
      <c r="AK415" s="561"/>
    </row>
    <row r="416" spans="1:37">
      <c r="A416" s="561"/>
      <c r="E416" s="561"/>
      <c r="H416" s="561"/>
      <c r="Q416" s="561"/>
      <c r="R416" s="561"/>
      <c r="S416" s="561"/>
      <c r="T416" s="561"/>
      <c r="U416" s="561"/>
      <c r="V416" s="561"/>
      <c r="Y416" s="561"/>
      <c r="Z416" s="561"/>
      <c r="AA416" s="561"/>
      <c r="AB416" s="561"/>
      <c r="AC416" s="561"/>
      <c r="AD416" s="561"/>
      <c r="AE416" s="561"/>
      <c r="AF416" s="561"/>
      <c r="AG416" s="561"/>
      <c r="AH416" s="561"/>
      <c r="AJ416" s="561"/>
      <c r="AK416" s="561"/>
    </row>
    <row r="417" spans="1:37">
      <c r="A417" s="561"/>
      <c r="E417" s="561"/>
      <c r="H417" s="561"/>
      <c r="Q417" s="561"/>
      <c r="R417" s="561"/>
      <c r="S417" s="561"/>
      <c r="T417" s="561"/>
      <c r="U417" s="561"/>
      <c r="V417" s="561"/>
      <c r="Y417" s="561"/>
      <c r="Z417" s="561"/>
      <c r="AA417" s="561"/>
      <c r="AB417" s="561"/>
      <c r="AC417" s="561"/>
      <c r="AD417" s="561"/>
      <c r="AE417" s="561"/>
      <c r="AF417" s="561"/>
      <c r="AG417" s="561"/>
      <c r="AH417" s="561"/>
      <c r="AJ417" s="561"/>
      <c r="AK417" s="561"/>
    </row>
    <row r="418" spans="1:37">
      <c r="A418" s="561"/>
      <c r="E418" s="561"/>
      <c r="H418" s="561"/>
      <c r="Q418" s="561"/>
      <c r="R418" s="561"/>
      <c r="S418" s="561"/>
      <c r="T418" s="561"/>
      <c r="U418" s="561"/>
      <c r="V418" s="561"/>
      <c r="Y418" s="561"/>
      <c r="Z418" s="561"/>
      <c r="AA418" s="561"/>
      <c r="AB418" s="561"/>
      <c r="AC418" s="561"/>
      <c r="AD418" s="561"/>
      <c r="AE418" s="561"/>
      <c r="AF418" s="561"/>
      <c r="AG418" s="561"/>
      <c r="AH418" s="561"/>
      <c r="AJ418" s="561"/>
      <c r="AK418" s="561"/>
    </row>
    <row r="419" spans="1:37">
      <c r="A419" s="561"/>
      <c r="E419" s="561"/>
      <c r="H419" s="561"/>
      <c r="Q419" s="561"/>
      <c r="R419" s="561"/>
      <c r="S419" s="561"/>
      <c r="T419" s="561"/>
      <c r="U419" s="561"/>
      <c r="V419" s="561"/>
      <c r="Y419" s="561"/>
      <c r="Z419" s="561"/>
      <c r="AA419" s="561"/>
      <c r="AB419" s="561"/>
      <c r="AC419" s="561"/>
      <c r="AD419" s="561"/>
      <c r="AE419" s="561"/>
      <c r="AF419" s="561"/>
      <c r="AG419" s="561"/>
      <c r="AH419" s="561"/>
      <c r="AJ419" s="561"/>
      <c r="AK419" s="561"/>
    </row>
    <row r="420" spans="1:37">
      <c r="A420" s="561"/>
      <c r="E420" s="561"/>
      <c r="H420" s="561"/>
      <c r="Q420" s="561"/>
      <c r="R420" s="561"/>
      <c r="S420" s="561"/>
      <c r="T420" s="561"/>
      <c r="U420" s="561"/>
      <c r="V420" s="561"/>
      <c r="Y420" s="561"/>
      <c r="Z420" s="561"/>
      <c r="AA420" s="561"/>
      <c r="AB420" s="561"/>
      <c r="AC420" s="561"/>
      <c r="AD420" s="561"/>
      <c r="AE420" s="561"/>
      <c r="AF420" s="561"/>
      <c r="AG420" s="561"/>
      <c r="AH420" s="561"/>
      <c r="AJ420" s="561"/>
      <c r="AK420" s="561"/>
    </row>
    <row r="421" spans="1:37">
      <c r="A421" s="561"/>
      <c r="E421" s="561"/>
      <c r="H421" s="561"/>
      <c r="Q421" s="561"/>
      <c r="R421" s="561"/>
      <c r="S421" s="561"/>
      <c r="T421" s="561"/>
      <c r="U421" s="561"/>
      <c r="V421" s="561"/>
      <c r="Y421" s="561"/>
      <c r="Z421" s="561"/>
      <c r="AA421" s="561"/>
      <c r="AB421" s="561"/>
      <c r="AC421" s="561"/>
      <c r="AD421" s="561"/>
      <c r="AE421" s="561"/>
      <c r="AF421" s="561"/>
      <c r="AG421" s="561"/>
      <c r="AH421" s="561"/>
      <c r="AJ421" s="561"/>
      <c r="AK421" s="561"/>
    </row>
    <row r="422" spans="1:37">
      <c r="A422" s="561"/>
      <c r="E422" s="561"/>
      <c r="H422" s="561"/>
      <c r="Q422" s="561"/>
      <c r="R422" s="561"/>
      <c r="S422" s="561"/>
      <c r="T422" s="561"/>
      <c r="U422" s="561"/>
      <c r="V422" s="561"/>
      <c r="Y422" s="561"/>
      <c r="Z422" s="561"/>
      <c r="AA422" s="561"/>
      <c r="AB422" s="561"/>
      <c r="AC422" s="561"/>
      <c r="AD422" s="561"/>
      <c r="AE422" s="561"/>
      <c r="AF422" s="561"/>
      <c r="AG422" s="561"/>
      <c r="AH422" s="561"/>
      <c r="AJ422" s="561"/>
      <c r="AK422" s="561"/>
    </row>
    <row r="423" spans="1:37">
      <c r="A423" s="561"/>
      <c r="E423" s="561"/>
      <c r="H423" s="561"/>
      <c r="Q423" s="561"/>
      <c r="R423" s="561"/>
      <c r="S423" s="561"/>
      <c r="T423" s="561"/>
      <c r="U423" s="561"/>
      <c r="V423" s="561"/>
      <c r="Y423" s="561"/>
      <c r="Z423" s="561"/>
      <c r="AA423" s="561"/>
      <c r="AB423" s="561"/>
      <c r="AC423" s="561"/>
      <c r="AD423" s="561"/>
      <c r="AE423" s="561"/>
      <c r="AF423" s="561"/>
      <c r="AG423" s="561"/>
      <c r="AH423" s="561"/>
      <c r="AJ423" s="561"/>
      <c r="AK423" s="561"/>
    </row>
    <row r="424" spans="1:37">
      <c r="A424" s="561"/>
      <c r="E424" s="561"/>
      <c r="H424" s="561"/>
      <c r="Q424" s="561"/>
      <c r="R424" s="561"/>
      <c r="S424" s="561"/>
      <c r="T424" s="561"/>
      <c r="U424" s="561"/>
      <c r="V424" s="561"/>
      <c r="Y424" s="561"/>
      <c r="Z424" s="561"/>
      <c r="AA424" s="561"/>
      <c r="AB424" s="561"/>
      <c r="AC424" s="561"/>
      <c r="AD424" s="561"/>
      <c r="AE424" s="561"/>
      <c r="AF424" s="561"/>
      <c r="AG424" s="561"/>
      <c r="AH424" s="561"/>
      <c r="AJ424" s="561"/>
      <c r="AK424" s="561"/>
    </row>
    <row r="425" spans="1:37">
      <c r="A425" s="561"/>
      <c r="E425" s="561"/>
      <c r="H425" s="561"/>
      <c r="Q425" s="561"/>
      <c r="R425" s="561"/>
      <c r="S425" s="561"/>
      <c r="T425" s="561"/>
      <c r="U425" s="561"/>
      <c r="V425" s="561"/>
      <c r="Y425" s="561"/>
      <c r="Z425" s="561"/>
      <c r="AA425" s="561"/>
      <c r="AB425" s="561"/>
      <c r="AC425" s="561"/>
      <c r="AD425" s="561"/>
      <c r="AE425" s="561"/>
      <c r="AF425" s="561"/>
      <c r="AG425" s="561"/>
      <c r="AH425" s="561"/>
      <c r="AJ425" s="561"/>
      <c r="AK425" s="561"/>
    </row>
    <row r="426" spans="1:37">
      <c r="A426" s="561"/>
      <c r="E426" s="561"/>
      <c r="H426" s="561"/>
      <c r="Q426" s="561"/>
      <c r="R426" s="561"/>
      <c r="S426" s="561"/>
      <c r="T426" s="561"/>
      <c r="U426" s="561"/>
      <c r="V426" s="561"/>
      <c r="Y426" s="561"/>
      <c r="Z426" s="561"/>
      <c r="AA426" s="561"/>
      <c r="AB426" s="561"/>
      <c r="AC426" s="561"/>
      <c r="AD426" s="561"/>
      <c r="AE426" s="561"/>
      <c r="AF426" s="561"/>
      <c r="AG426" s="561"/>
      <c r="AH426" s="561"/>
      <c r="AJ426" s="561"/>
      <c r="AK426" s="561"/>
    </row>
    <row r="427" spans="1:37">
      <c r="A427" s="561"/>
      <c r="E427" s="561"/>
      <c r="H427" s="561"/>
      <c r="Q427" s="561"/>
      <c r="R427" s="561"/>
      <c r="S427" s="561"/>
      <c r="T427" s="561"/>
      <c r="U427" s="561"/>
      <c r="V427" s="561"/>
      <c r="Y427" s="561"/>
      <c r="Z427" s="561"/>
      <c r="AA427" s="561"/>
      <c r="AB427" s="561"/>
      <c r="AC427" s="561"/>
      <c r="AD427" s="561"/>
      <c r="AE427" s="561"/>
      <c r="AF427" s="561"/>
      <c r="AG427" s="561"/>
      <c r="AH427" s="561"/>
      <c r="AJ427" s="561"/>
      <c r="AK427" s="561"/>
    </row>
    <row r="428" spans="1:37">
      <c r="A428" s="561"/>
      <c r="E428" s="561"/>
      <c r="H428" s="561"/>
      <c r="Q428" s="561"/>
      <c r="R428" s="561"/>
      <c r="S428" s="561"/>
      <c r="T428" s="561"/>
      <c r="U428" s="561"/>
      <c r="V428" s="561"/>
      <c r="Y428" s="561"/>
      <c r="Z428" s="561"/>
      <c r="AA428" s="561"/>
      <c r="AB428" s="561"/>
      <c r="AC428" s="561"/>
      <c r="AD428" s="561"/>
      <c r="AE428" s="561"/>
      <c r="AF428" s="561"/>
      <c r="AG428" s="561"/>
      <c r="AH428" s="561"/>
      <c r="AJ428" s="561"/>
      <c r="AK428" s="561"/>
    </row>
    <row r="429" spans="1:37">
      <c r="A429" s="561"/>
      <c r="E429" s="561"/>
      <c r="H429" s="561"/>
      <c r="Q429" s="561"/>
      <c r="R429" s="561"/>
      <c r="S429" s="561"/>
      <c r="T429" s="561"/>
      <c r="U429" s="561"/>
      <c r="V429" s="561"/>
      <c r="Y429" s="561"/>
      <c r="Z429" s="561"/>
      <c r="AA429" s="561"/>
      <c r="AB429" s="561"/>
      <c r="AC429" s="561"/>
      <c r="AD429" s="561"/>
      <c r="AE429" s="561"/>
      <c r="AF429" s="561"/>
      <c r="AG429" s="561"/>
      <c r="AH429" s="561"/>
      <c r="AJ429" s="561"/>
      <c r="AK429" s="561"/>
    </row>
    <row r="430" spans="1:37">
      <c r="A430" s="561"/>
      <c r="E430" s="561"/>
      <c r="H430" s="561"/>
      <c r="Q430" s="561"/>
      <c r="R430" s="561"/>
      <c r="S430" s="561"/>
      <c r="T430" s="561"/>
      <c r="U430" s="561"/>
      <c r="V430" s="561"/>
      <c r="Y430" s="561"/>
      <c r="Z430" s="561"/>
      <c r="AA430" s="561"/>
      <c r="AB430" s="561"/>
      <c r="AC430" s="561"/>
      <c r="AD430" s="561"/>
      <c r="AE430" s="561"/>
      <c r="AF430" s="561"/>
      <c r="AG430" s="561"/>
      <c r="AH430" s="561"/>
      <c r="AJ430" s="561"/>
      <c r="AK430" s="561"/>
    </row>
    <row r="431" spans="1:37">
      <c r="A431" s="561"/>
      <c r="E431" s="561"/>
      <c r="H431" s="561"/>
      <c r="Q431" s="561"/>
      <c r="R431" s="561"/>
      <c r="S431" s="561"/>
      <c r="T431" s="561"/>
      <c r="U431" s="561"/>
      <c r="V431" s="561"/>
      <c r="Y431" s="561"/>
      <c r="Z431" s="561"/>
      <c r="AA431" s="561"/>
      <c r="AB431" s="561"/>
      <c r="AC431" s="561"/>
      <c r="AD431" s="561"/>
      <c r="AE431" s="561"/>
      <c r="AF431" s="561"/>
      <c r="AG431" s="561"/>
      <c r="AH431" s="561"/>
      <c r="AJ431" s="561"/>
      <c r="AK431" s="561"/>
    </row>
    <row r="432" spans="1:37">
      <c r="A432" s="561"/>
      <c r="E432" s="561"/>
      <c r="H432" s="561"/>
      <c r="Q432" s="561"/>
      <c r="R432" s="561"/>
      <c r="S432" s="561"/>
      <c r="T432" s="561"/>
      <c r="U432" s="561"/>
      <c r="V432" s="561"/>
      <c r="Y432" s="561"/>
      <c r="Z432" s="561"/>
      <c r="AA432" s="561"/>
      <c r="AB432" s="561"/>
      <c r="AC432" s="561"/>
      <c r="AD432" s="561"/>
      <c r="AE432" s="561"/>
      <c r="AF432" s="561"/>
      <c r="AG432" s="561"/>
      <c r="AH432" s="561"/>
      <c r="AJ432" s="561"/>
      <c r="AK432" s="561"/>
    </row>
    <row r="433" spans="1:37">
      <c r="A433" s="561"/>
      <c r="E433" s="561"/>
      <c r="H433" s="561"/>
      <c r="Q433" s="561"/>
      <c r="R433" s="561"/>
      <c r="S433" s="561"/>
      <c r="T433" s="561"/>
      <c r="U433" s="561"/>
      <c r="V433" s="561"/>
      <c r="Y433" s="561"/>
      <c r="Z433" s="561"/>
      <c r="AA433" s="561"/>
      <c r="AB433" s="561"/>
      <c r="AC433" s="561"/>
      <c r="AD433" s="561"/>
      <c r="AE433" s="561"/>
      <c r="AF433" s="561"/>
      <c r="AG433" s="561"/>
      <c r="AH433" s="561"/>
      <c r="AJ433" s="561"/>
      <c r="AK433" s="561"/>
    </row>
    <row r="434" spans="1:37">
      <c r="A434" s="561"/>
      <c r="E434" s="561"/>
      <c r="H434" s="561"/>
      <c r="Q434" s="561"/>
      <c r="R434" s="561"/>
      <c r="S434" s="561"/>
      <c r="T434" s="561"/>
      <c r="U434" s="561"/>
      <c r="V434" s="561"/>
      <c r="Y434" s="561"/>
      <c r="Z434" s="561"/>
      <c r="AA434" s="561"/>
      <c r="AB434" s="561"/>
      <c r="AC434" s="561"/>
      <c r="AD434" s="561"/>
      <c r="AE434" s="561"/>
      <c r="AF434" s="561"/>
      <c r="AG434" s="561"/>
      <c r="AH434" s="561"/>
      <c r="AJ434" s="561"/>
      <c r="AK434" s="561"/>
    </row>
    <row r="435" spans="1:37">
      <c r="A435" s="561"/>
      <c r="E435" s="561"/>
      <c r="H435" s="561"/>
      <c r="Q435" s="561"/>
      <c r="R435" s="561"/>
      <c r="S435" s="561"/>
      <c r="T435" s="561"/>
      <c r="U435" s="561"/>
      <c r="V435" s="561"/>
      <c r="Y435" s="561"/>
      <c r="Z435" s="561"/>
      <c r="AA435" s="561"/>
      <c r="AB435" s="561"/>
      <c r="AC435" s="561"/>
      <c r="AD435" s="561"/>
      <c r="AE435" s="561"/>
      <c r="AF435" s="561"/>
      <c r="AG435" s="561"/>
      <c r="AH435" s="561"/>
      <c r="AJ435" s="561"/>
      <c r="AK435" s="561"/>
    </row>
    <row r="436" spans="1:37">
      <c r="A436" s="561"/>
      <c r="E436" s="561"/>
      <c r="H436" s="561"/>
      <c r="Q436" s="561"/>
      <c r="R436" s="561"/>
      <c r="S436" s="561"/>
      <c r="T436" s="561"/>
      <c r="U436" s="561"/>
      <c r="V436" s="561"/>
      <c r="Y436" s="561"/>
      <c r="Z436" s="561"/>
      <c r="AA436" s="561"/>
      <c r="AB436" s="561"/>
      <c r="AC436" s="561"/>
      <c r="AD436" s="561"/>
      <c r="AE436" s="561"/>
      <c r="AF436" s="561"/>
      <c r="AG436" s="561"/>
      <c r="AH436" s="561"/>
      <c r="AJ436" s="561"/>
      <c r="AK436" s="561"/>
    </row>
    <row r="437" spans="1:37">
      <c r="A437" s="561"/>
      <c r="E437" s="561"/>
      <c r="H437" s="561"/>
      <c r="Q437" s="561"/>
      <c r="R437" s="561"/>
      <c r="S437" s="561"/>
      <c r="T437" s="561"/>
      <c r="U437" s="561"/>
      <c r="V437" s="561"/>
      <c r="Y437" s="561"/>
      <c r="Z437" s="561"/>
      <c r="AA437" s="561"/>
      <c r="AB437" s="561"/>
      <c r="AC437" s="561"/>
      <c r="AD437" s="561"/>
      <c r="AE437" s="561"/>
      <c r="AF437" s="561"/>
      <c r="AG437" s="561"/>
      <c r="AH437" s="561"/>
      <c r="AJ437" s="561"/>
      <c r="AK437" s="561"/>
    </row>
    <row r="438" spans="1:37">
      <c r="A438" s="561"/>
      <c r="E438" s="561"/>
      <c r="H438" s="561"/>
      <c r="Q438" s="561"/>
      <c r="R438" s="561"/>
      <c r="S438" s="561"/>
      <c r="T438" s="561"/>
      <c r="U438" s="561"/>
      <c r="V438" s="561"/>
      <c r="Y438" s="561"/>
      <c r="Z438" s="561"/>
      <c r="AA438" s="561"/>
      <c r="AB438" s="561"/>
      <c r="AC438" s="561"/>
      <c r="AD438" s="561"/>
      <c r="AE438" s="561"/>
      <c r="AF438" s="561"/>
      <c r="AG438" s="561"/>
      <c r="AH438" s="561"/>
      <c r="AJ438" s="561"/>
      <c r="AK438" s="561"/>
    </row>
    <row r="439" spans="1:37">
      <c r="A439" s="561"/>
      <c r="E439" s="561"/>
      <c r="H439" s="561"/>
      <c r="Q439" s="561"/>
      <c r="R439" s="561"/>
      <c r="S439" s="561"/>
      <c r="T439" s="561"/>
      <c r="U439" s="561"/>
      <c r="V439" s="561"/>
      <c r="Y439" s="561"/>
      <c r="Z439" s="561"/>
      <c r="AA439" s="561"/>
      <c r="AB439" s="561"/>
      <c r="AC439" s="561"/>
      <c r="AD439" s="561"/>
      <c r="AE439" s="561"/>
      <c r="AF439" s="561"/>
      <c r="AG439" s="561"/>
      <c r="AH439" s="561"/>
      <c r="AJ439" s="561"/>
      <c r="AK439" s="561"/>
    </row>
    <row r="440" spans="1:37">
      <c r="A440" s="561"/>
      <c r="E440" s="561"/>
      <c r="H440" s="561"/>
      <c r="Q440" s="561"/>
      <c r="R440" s="561"/>
      <c r="S440" s="561"/>
      <c r="T440" s="561"/>
      <c r="U440" s="561"/>
      <c r="V440" s="561"/>
      <c r="Y440" s="561"/>
      <c r="Z440" s="561"/>
      <c r="AA440" s="561"/>
      <c r="AB440" s="561"/>
      <c r="AC440" s="561"/>
      <c r="AD440" s="561"/>
      <c r="AE440" s="561"/>
      <c r="AF440" s="561"/>
      <c r="AG440" s="561"/>
      <c r="AH440" s="561"/>
      <c r="AJ440" s="561"/>
      <c r="AK440" s="561"/>
    </row>
    <row r="441" spans="1:37">
      <c r="A441" s="561"/>
      <c r="E441" s="561"/>
      <c r="H441" s="561"/>
      <c r="Q441" s="561"/>
      <c r="R441" s="561"/>
      <c r="S441" s="561"/>
      <c r="T441" s="561"/>
      <c r="U441" s="561"/>
      <c r="V441" s="561"/>
      <c r="Y441" s="561"/>
      <c r="Z441" s="561"/>
      <c r="AA441" s="561"/>
      <c r="AB441" s="561"/>
      <c r="AC441" s="561"/>
      <c r="AD441" s="561"/>
      <c r="AE441" s="561"/>
      <c r="AF441" s="561"/>
      <c r="AG441" s="561"/>
      <c r="AH441" s="561"/>
      <c r="AJ441" s="561"/>
      <c r="AK441" s="561"/>
    </row>
    <row r="442" spans="1:37">
      <c r="A442" s="561"/>
      <c r="E442" s="561"/>
      <c r="H442" s="561"/>
      <c r="Q442" s="561"/>
      <c r="R442" s="561"/>
      <c r="S442" s="561"/>
      <c r="T442" s="561"/>
      <c r="U442" s="561"/>
      <c r="V442" s="561"/>
      <c r="Y442" s="561"/>
      <c r="Z442" s="561"/>
      <c r="AA442" s="561"/>
      <c r="AB442" s="561"/>
      <c r="AC442" s="561"/>
      <c r="AD442" s="561"/>
      <c r="AE442" s="561"/>
      <c r="AF442" s="561"/>
      <c r="AG442" s="561"/>
      <c r="AH442" s="561"/>
      <c r="AJ442" s="561"/>
      <c r="AK442" s="561"/>
    </row>
    <row r="443" spans="1:37">
      <c r="A443" s="561"/>
      <c r="E443" s="561"/>
      <c r="H443" s="561"/>
      <c r="Q443" s="561"/>
      <c r="R443" s="561"/>
      <c r="S443" s="561"/>
      <c r="T443" s="561"/>
      <c r="U443" s="561"/>
      <c r="V443" s="561"/>
      <c r="Y443" s="561"/>
      <c r="Z443" s="561"/>
      <c r="AA443" s="561"/>
      <c r="AB443" s="561"/>
      <c r="AC443" s="561"/>
      <c r="AD443" s="561"/>
      <c r="AE443" s="561"/>
      <c r="AF443" s="561"/>
      <c r="AG443" s="561"/>
      <c r="AH443" s="561"/>
      <c r="AJ443" s="561"/>
      <c r="AK443" s="561"/>
    </row>
    <row r="444" spans="1:37">
      <c r="A444" s="561"/>
      <c r="E444" s="561"/>
      <c r="H444" s="561"/>
      <c r="Q444" s="561"/>
      <c r="R444" s="561"/>
      <c r="S444" s="561"/>
      <c r="T444" s="561"/>
      <c r="U444" s="561"/>
      <c r="V444" s="561"/>
      <c r="Y444" s="561"/>
      <c r="Z444" s="561"/>
      <c r="AA444" s="561"/>
      <c r="AB444" s="561"/>
      <c r="AC444" s="561"/>
      <c r="AD444" s="561"/>
      <c r="AE444" s="561"/>
      <c r="AF444" s="561"/>
      <c r="AG444" s="561"/>
      <c r="AH444" s="561"/>
      <c r="AJ444" s="561"/>
      <c r="AK444" s="561"/>
    </row>
    <row r="445" spans="1:37">
      <c r="A445" s="561"/>
      <c r="E445" s="561"/>
      <c r="H445" s="561"/>
      <c r="Q445" s="561"/>
      <c r="R445" s="561"/>
      <c r="S445" s="561"/>
      <c r="T445" s="561"/>
      <c r="U445" s="561"/>
      <c r="V445" s="561"/>
      <c r="Y445" s="561"/>
      <c r="Z445" s="561"/>
      <c r="AA445" s="561"/>
      <c r="AB445" s="561"/>
      <c r="AC445" s="561"/>
      <c r="AD445" s="561"/>
      <c r="AE445" s="561"/>
      <c r="AF445" s="561"/>
      <c r="AG445" s="561"/>
      <c r="AH445" s="561"/>
      <c r="AJ445" s="561"/>
      <c r="AK445" s="561"/>
    </row>
    <row r="446" spans="1:37">
      <c r="A446" s="561"/>
      <c r="E446" s="561"/>
      <c r="H446" s="561"/>
      <c r="Q446" s="561"/>
      <c r="R446" s="561"/>
      <c r="S446" s="561"/>
      <c r="T446" s="561"/>
      <c r="U446" s="561"/>
      <c r="V446" s="561"/>
      <c r="Y446" s="561"/>
      <c r="Z446" s="561"/>
      <c r="AA446" s="561"/>
      <c r="AB446" s="561"/>
      <c r="AC446" s="561"/>
      <c r="AD446" s="561"/>
      <c r="AE446" s="561"/>
      <c r="AF446" s="561"/>
      <c r="AG446" s="561"/>
      <c r="AH446" s="561"/>
      <c r="AJ446" s="561"/>
      <c r="AK446" s="561"/>
    </row>
    <row r="447" spans="1:37">
      <c r="A447" s="561"/>
      <c r="E447" s="561"/>
      <c r="H447" s="561"/>
      <c r="Q447" s="561"/>
      <c r="R447" s="561"/>
      <c r="S447" s="561"/>
      <c r="T447" s="561"/>
      <c r="U447" s="561"/>
      <c r="V447" s="561"/>
      <c r="Y447" s="561"/>
      <c r="Z447" s="561"/>
      <c r="AA447" s="561"/>
      <c r="AB447" s="561"/>
      <c r="AC447" s="561"/>
      <c r="AD447" s="561"/>
      <c r="AE447" s="561"/>
      <c r="AF447" s="561"/>
      <c r="AG447" s="561"/>
      <c r="AH447" s="561"/>
      <c r="AJ447" s="561"/>
      <c r="AK447" s="561"/>
    </row>
    <row r="448" spans="1:37">
      <c r="A448" s="561"/>
      <c r="E448" s="561"/>
      <c r="H448" s="561"/>
      <c r="Q448" s="561"/>
      <c r="R448" s="561"/>
      <c r="S448" s="561"/>
      <c r="T448" s="561"/>
      <c r="U448" s="561"/>
      <c r="V448" s="561"/>
      <c r="Y448" s="561"/>
      <c r="Z448" s="561"/>
      <c r="AA448" s="561"/>
      <c r="AB448" s="561"/>
      <c r="AC448" s="561"/>
      <c r="AD448" s="561"/>
      <c r="AE448" s="561"/>
      <c r="AF448" s="561"/>
      <c r="AG448" s="561"/>
      <c r="AH448" s="561"/>
      <c r="AJ448" s="561"/>
      <c r="AK448" s="561"/>
    </row>
    <row r="449" spans="1:37">
      <c r="A449" s="561"/>
      <c r="E449" s="561"/>
      <c r="H449" s="561"/>
      <c r="Q449" s="561"/>
      <c r="R449" s="561"/>
      <c r="S449" s="561"/>
      <c r="T449" s="561"/>
      <c r="U449" s="561"/>
      <c r="V449" s="561"/>
      <c r="Y449" s="561"/>
      <c r="Z449" s="561"/>
      <c r="AA449" s="561"/>
      <c r="AB449" s="561"/>
      <c r="AC449" s="561"/>
      <c r="AD449" s="561"/>
      <c r="AE449" s="561"/>
      <c r="AF449" s="561"/>
      <c r="AG449" s="561"/>
      <c r="AH449" s="561"/>
      <c r="AJ449" s="561"/>
      <c r="AK449" s="561"/>
    </row>
    <row r="450" spans="1:37">
      <c r="A450" s="561"/>
      <c r="E450" s="561"/>
      <c r="H450" s="561"/>
      <c r="Q450" s="561"/>
      <c r="R450" s="561"/>
      <c r="S450" s="561"/>
      <c r="T450" s="561"/>
      <c r="U450" s="561"/>
      <c r="V450" s="561"/>
      <c r="Y450" s="561"/>
      <c r="Z450" s="561"/>
      <c r="AA450" s="561"/>
      <c r="AB450" s="561"/>
      <c r="AC450" s="561"/>
      <c r="AD450" s="561"/>
      <c r="AE450" s="561"/>
      <c r="AF450" s="561"/>
      <c r="AG450" s="561"/>
      <c r="AH450" s="561"/>
      <c r="AJ450" s="561"/>
      <c r="AK450" s="561"/>
    </row>
    <row r="451" spans="1:37">
      <c r="A451" s="561"/>
      <c r="E451" s="561"/>
      <c r="H451" s="561"/>
      <c r="Q451" s="561"/>
      <c r="R451" s="561"/>
      <c r="S451" s="561"/>
      <c r="T451" s="561"/>
      <c r="U451" s="561"/>
      <c r="V451" s="561"/>
      <c r="Y451" s="561"/>
      <c r="Z451" s="561"/>
      <c r="AA451" s="561"/>
      <c r="AB451" s="561"/>
      <c r="AC451" s="561"/>
      <c r="AD451" s="561"/>
      <c r="AE451" s="561"/>
      <c r="AF451" s="561"/>
      <c r="AG451" s="561"/>
      <c r="AH451" s="561"/>
      <c r="AJ451" s="561"/>
      <c r="AK451" s="561"/>
    </row>
    <row r="452" spans="1:37">
      <c r="A452" s="561"/>
      <c r="E452" s="561"/>
      <c r="H452" s="561"/>
      <c r="Q452" s="561"/>
      <c r="R452" s="561"/>
      <c r="S452" s="561"/>
      <c r="T452" s="561"/>
      <c r="U452" s="561"/>
      <c r="V452" s="561"/>
      <c r="Y452" s="561"/>
      <c r="Z452" s="561"/>
      <c r="AA452" s="561"/>
      <c r="AB452" s="561"/>
      <c r="AC452" s="561"/>
      <c r="AD452" s="561"/>
      <c r="AE452" s="561"/>
      <c r="AF452" s="561"/>
      <c r="AG452" s="561"/>
      <c r="AH452" s="561"/>
      <c r="AJ452" s="561"/>
      <c r="AK452" s="561"/>
    </row>
    <row r="453" spans="1:37">
      <c r="A453" s="561"/>
      <c r="E453" s="561"/>
      <c r="H453" s="561"/>
      <c r="Q453" s="561"/>
      <c r="R453" s="561"/>
      <c r="S453" s="561"/>
      <c r="T453" s="561"/>
      <c r="U453" s="561"/>
      <c r="V453" s="561"/>
      <c r="Y453" s="561"/>
      <c r="Z453" s="561"/>
      <c r="AA453" s="561"/>
      <c r="AB453" s="561"/>
      <c r="AC453" s="561"/>
      <c r="AD453" s="561"/>
      <c r="AE453" s="561"/>
      <c r="AF453" s="561"/>
      <c r="AG453" s="561"/>
      <c r="AH453" s="561"/>
      <c r="AJ453" s="561"/>
      <c r="AK453" s="561"/>
    </row>
    <row r="454" spans="1:37">
      <c r="A454" s="561"/>
      <c r="E454" s="561"/>
      <c r="H454" s="561"/>
      <c r="Q454" s="561"/>
      <c r="R454" s="561"/>
      <c r="S454" s="561"/>
      <c r="T454" s="561"/>
      <c r="U454" s="561"/>
      <c r="V454" s="561"/>
      <c r="Y454" s="561"/>
      <c r="Z454" s="561"/>
      <c r="AA454" s="561"/>
      <c r="AB454" s="561"/>
      <c r="AC454" s="561"/>
      <c r="AD454" s="561"/>
      <c r="AE454" s="561"/>
      <c r="AF454" s="561"/>
      <c r="AG454" s="561"/>
      <c r="AH454" s="561"/>
      <c r="AJ454" s="561"/>
      <c r="AK454" s="561"/>
    </row>
    <row r="455" spans="1:37">
      <c r="A455" s="561"/>
      <c r="E455" s="561"/>
      <c r="H455" s="561"/>
      <c r="Q455" s="561"/>
      <c r="R455" s="561"/>
      <c r="S455" s="561"/>
      <c r="T455" s="561"/>
      <c r="U455" s="561"/>
      <c r="V455" s="561"/>
      <c r="Y455" s="561"/>
      <c r="Z455" s="561"/>
      <c r="AA455" s="561"/>
      <c r="AB455" s="561"/>
      <c r="AC455" s="561"/>
      <c r="AD455" s="561"/>
      <c r="AE455" s="561"/>
      <c r="AF455" s="561"/>
      <c r="AG455" s="561"/>
      <c r="AH455" s="561"/>
      <c r="AJ455" s="561"/>
      <c r="AK455" s="561"/>
    </row>
    <row r="456" spans="1:37">
      <c r="A456" s="561"/>
      <c r="E456" s="561"/>
      <c r="H456" s="561"/>
      <c r="Q456" s="561"/>
      <c r="R456" s="561"/>
      <c r="S456" s="561"/>
      <c r="T456" s="561"/>
      <c r="U456" s="561"/>
      <c r="V456" s="561"/>
      <c r="Y456" s="561"/>
      <c r="Z456" s="561"/>
      <c r="AA456" s="561"/>
      <c r="AB456" s="561"/>
      <c r="AC456" s="561"/>
      <c r="AD456" s="561"/>
      <c r="AE456" s="561"/>
      <c r="AF456" s="561"/>
      <c r="AG456" s="561"/>
      <c r="AH456" s="561"/>
      <c r="AJ456" s="561"/>
      <c r="AK456" s="561"/>
    </row>
    <row r="457" spans="1:37">
      <c r="A457" s="561"/>
      <c r="E457" s="561"/>
      <c r="H457" s="561"/>
      <c r="Q457" s="561"/>
      <c r="R457" s="561"/>
      <c r="S457" s="561"/>
      <c r="T457" s="561"/>
      <c r="U457" s="561"/>
      <c r="V457" s="561"/>
      <c r="Y457" s="561"/>
      <c r="Z457" s="561"/>
      <c r="AA457" s="561"/>
      <c r="AB457" s="561"/>
      <c r="AC457" s="561"/>
      <c r="AD457" s="561"/>
      <c r="AE457" s="561"/>
      <c r="AF457" s="561"/>
      <c r="AG457" s="561"/>
      <c r="AH457" s="561"/>
      <c r="AJ457" s="561"/>
      <c r="AK457" s="561"/>
    </row>
    <row r="458" spans="1:37">
      <c r="A458" s="561"/>
      <c r="E458" s="561"/>
      <c r="H458" s="561"/>
      <c r="Q458" s="561"/>
      <c r="R458" s="561"/>
      <c r="S458" s="561"/>
      <c r="T458" s="561"/>
      <c r="U458" s="561"/>
      <c r="V458" s="561"/>
      <c r="Y458" s="561"/>
      <c r="Z458" s="561"/>
      <c r="AA458" s="561"/>
      <c r="AB458" s="561"/>
      <c r="AC458" s="561"/>
      <c r="AD458" s="561"/>
      <c r="AE458" s="561"/>
      <c r="AF458" s="561"/>
      <c r="AG458" s="561"/>
      <c r="AH458" s="561"/>
      <c r="AJ458" s="561"/>
      <c r="AK458" s="561"/>
    </row>
    <row r="459" spans="1:37">
      <c r="A459" s="561"/>
      <c r="E459" s="561"/>
      <c r="H459" s="561"/>
      <c r="Q459" s="561"/>
      <c r="R459" s="561"/>
      <c r="S459" s="561"/>
      <c r="T459" s="561"/>
      <c r="U459" s="561"/>
      <c r="V459" s="561"/>
      <c r="Y459" s="561"/>
      <c r="Z459" s="561"/>
      <c r="AA459" s="561"/>
      <c r="AB459" s="561"/>
      <c r="AC459" s="561"/>
      <c r="AD459" s="561"/>
      <c r="AE459" s="561"/>
      <c r="AF459" s="561"/>
      <c r="AG459" s="561"/>
      <c r="AH459" s="561"/>
      <c r="AJ459" s="561"/>
      <c r="AK459" s="561"/>
    </row>
    <row r="460" spans="1:37">
      <c r="A460" s="561"/>
      <c r="E460" s="561"/>
      <c r="H460" s="561"/>
      <c r="Q460" s="561"/>
      <c r="R460" s="561"/>
      <c r="S460" s="561"/>
      <c r="T460" s="561"/>
      <c r="U460" s="561"/>
      <c r="V460" s="561"/>
      <c r="Y460" s="561"/>
      <c r="Z460" s="561"/>
      <c r="AA460" s="561"/>
      <c r="AB460" s="561"/>
      <c r="AC460" s="561"/>
      <c r="AD460" s="561"/>
      <c r="AE460" s="561"/>
      <c r="AF460" s="561"/>
      <c r="AG460" s="561"/>
      <c r="AH460" s="561"/>
      <c r="AJ460" s="561"/>
      <c r="AK460" s="561"/>
    </row>
    <row r="461" spans="1:37">
      <c r="A461" s="561"/>
      <c r="E461" s="561"/>
      <c r="H461" s="561"/>
      <c r="Q461" s="561"/>
      <c r="R461" s="561"/>
      <c r="S461" s="561"/>
      <c r="T461" s="561"/>
      <c r="U461" s="561"/>
      <c r="V461" s="561"/>
      <c r="Y461" s="561"/>
      <c r="Z461" s="561"/>
      <c r="AA461" s="561"/>
      <c r="AB461" s="561"/>
      <c r="AC461" s="561"/>
      <c r="AD461" s="561"/>
      <c r="AE461" s="561"/>
      <c r="AF461" s="561"/>
      <c r="AG461" s="561"/>
      <c r="AH461" s="561"/>
      <c r="AJ461" s="561"/>
      <c r="AK461" s="561"/>
    </row>
    <row r="462" spans="1:37">
      <c r="A462" s="561"/>
      <c r="E462" s="561"/>
      <c r="H462" s="561"/>
      <c r="Q462" s="561"/>
      <c r="R462" s="561"/>
      <c r="S462" s="561"/>
      <c r="T462" s="561"/>
      <c r="U462" s="561"/>
      <c r="V462" s="561"/>
      <c r="Y462" s="561"/>
      <c r="Z462" s="561"/>
      <c r="AA462" s="561"/>
      <c r="AB462" s="561"/>
      <c r="AC462" s="561"/>
      <c r="AD462" s="561"/>
      <c r="AE462" s="561"/>
      <c r="AF462" s="561"/>
      <c r="AG462" s="561"/>
      <c r="AH462" s="561"/>
      <c r="AJ462" s="561"/>
      <c r="AK462" s="561"/>
    </row>
    <row r="463" spans="1:37">
      <c r="A463" s="561"/>
      <c r="E463" s="561"/>
      <c r="H463" s="561"/>
      <c r="Q463" s="561"/>
      <c r="R463" s="561"/>
      <c r="S463" s="561"/>
      <c r="T463" s="561"/>
      <c r="U463" s="561"/>
      <c r="V463" s="561"/>
      <c r="Y463" s="561"/>
      <c r="Z463" s="561"/>
      <c r="AA463" s="561"/>
      <c r="AB463" s="561"/>
      <c r="AC463" s="561"/>
      <c r="AD463" s="561"/>
      <c r="AE463" s="561"/>
      <c r="AF463" s="561"/>
      <c r="AG463" s="561"/>
      <c r="AH463" s="561"/>
      <c r="AJ463" s="561"/>
      <c r="AK463" s="561"/>
    </row>
    <row r="464" spans="1:37">
      <c r="A464" s="561"/>
      <c r="E464" s="561"/>
      <c r="H464" s="561"/>
      <c r="Q464" s="561"/>
      <c r="R464" s="561"/>
      <c r="S464" s="561"/>
      <c r="T464" s="561"/>
      <c r="U464" s="561"/>
      <c r="V464" s="561"/>
      <c r="Y464" s="561"/>
      <c r="Z464" s="561"/>
      <c r="AA464" s="561"/>
      <c r="AB464" s="561"/>
      <c r="AC464" s="561"/>
      <c r="AD464" s="561"/>
      <c r="AE464" s="561"/>
      <c r="AF464" s="561"/>
      <c r="AG464" s="561"/>
      <c r="AH464" s="561"/>
      <c r="AJ464" s="561"/>
      <c r="AK464" s="561"/>
    </row>
    <row r="465" spans="1:37">
      <c r="A465" s="561"/>
      <c r="E465" s="561"/>
      <c r="H465" s="561"/>
      <c r="Q465" s="561"/>
      <c r="R465" s="561"/>
      <c r="S465" s="561"/>
      <c r="T465" s="561"/>
      <c r="U465" s="561"/>
      <c r="V465" s="561"/>
      <c r="Y465" s="561"/>
      <c r="Z465" s="561"/>
      <c r="AA465" s="561"/>
      <c r="AB465" s="561"/>
      <c r="AC465" s="561"/>
      <c r="AD465" s="561"/>
      <c r="AE465" s="561"/>
      <c r="AF465" s="561"/>
      <c r="AG465" s="561"/>
      <c r="AH465" s="561"/>
      <c r="AJ465" s="561"/>
      <c r="AK465" s="561"/>
    </row>
    <row r="466" spans="1:37">
      <c r="A466" s="561"/>
      <c r="E466" s="561"/>
      <c r="H466" s="561"/>
      <c r="Q466" s="561"/>
      <c r="R466" s="561"/>
      <c r="S466" s="561"/>
      <c r="T466" s="561"/>
      <c r="U466" s="561"/>
      <c r="V466" s="561"/>
      <c r="Y466" s="561"/>
      <c r="Z466" s="561"/>
      <c r="AA466" s="561"/>
      <c r="AB466" s="561"/>
      <c r="AC466" s="561"/>
      <c r="AD466" s="561"/>
      <c r="AE466" s="561"/>
      <c r="AF466" s="561"/>
      <c r="AG466" s="561"/>
      <c r="AH466" s="561"/>
      <c r="AJ466" s="561"/>
      <c r="AK466" s="561"/>
    </row>
    <row r="467" spans="1:37">
      <c r="A467" s="561"/>
      <c r="E467" s="561"/>
      <c r="H467" s="561"/>
      <c r="Q467" s="561"/>
      <c r="R467" s="561"/>
      <c r="S467" s="561"/>
      <c r="T467" s="561"/>
      <c r="U467" s="561"/>
      <c r="V467" s="561"/>
      <c r="Y467" s="561"/>
      <c r="Z467" s="561"/>
      <c r="AA467" s="561"/>
      <c r="AB467" s="561"/>
      <c r="AC467" s="561"/>
      <c r="AD467" s="561"/>
      <c r="AE467" s="561"/>
      <c r="AF467" s="561"/>
      <c r="AG467" s="561"/>
      <c r="AH467" s="561"/>
      <c r="AJ467" s="561"/>
      <c r="AK467" s="561"/>
    </row>
    <row r="468" spans="1:37">
      <c r="A468" s="561"/>
      <c r="E468" s="561"/>
      <c r="H468" s="561"/>
      <c r="Q468" s="561"/>
      <c r="R468" s="561"/>
      <c r="S468" s="561"/>
      <c r="T468" s="561"/>
      <c r="U468" s="561"/>
      <c r="V468" s="561"/>
      <c r="Y468" s="561"/>
      <c r="Z468" s="561"/>
      <c r="AA468" s="561"/>
      <c r="AB468" s="561"/>
      <c r="AC468" s="561"/>
      <c r="AD468" s="561"/>
      <c r="AE468" s="561"/>
      <c r="AF468" s="561"/>
      <c r="AG468" s="561"/>
      <c r="AH468" s="561"/>
      <c r="AJ468" s="561"/>
      <c r="AK468" s="561"/>
    </row>
    <row r="469" spans="1:37">
      <c r="A469" s="561"/>
      <c r="E469" s="561"/>
      <c r="H469" s="561"/>
      <c r="Q469" s="561"/>
      <c r="R469" s="561"/>
      <c r="S469" s="561"/>
      <c r="T469" s="561"/>
      <c r="U469" s="561"/>
      <c r="V469" s="561"/>
      <c r="Y469" s="561"/>
      <c r="Z469" s="561"/>
      <c r="AA469" s="561"/>
      <c r="AB469" s="561"/>
      <c r="AC469" s="561"/>
      <c r="AD469" s="561"/>
      <c r="AE469" s="561"/>
      <c r="AF469" s="561"/>
      <c r="AG469" s="561"/>
      <c r="AH469" s="561"/>
      <c r="AJ469" s="561"/>
      <c r="AK469" s="561"/>
    </row>
    <row r="470" spans="1:37">
      <c r="A470" s="561"/>
      <c r="E470" s="561"/>
      <c r="H470" s="561"/>
      <c r="Q470" s="561"/>
      <c r="R470" s="561"/>
      <c r="S470" s="561"/>
      <c r="T470" s="561"/>
      <c r="U470" s="561"/>
      <c r="V470" s="561"/>
      <c r="Y470" s="561"/>
      <c r="Z470" s="561"/>
      <c r="AA470" s="561"/>
      <c r="AB470" s="561"/>
      <c r="AC470" s="561"/>
      <c r="AD470" s="561"/>
      <c r="AE470" s="561"/>
      <c r="AF470" s="561"/>
      <c r="AG470" s="561"/>
      <c r="AH470" s="561"/>
      <c r="AJ470" s="561"/>
      <c r="AK470" s="561"/>
    </row>
    <row r="471" spans="1:37">
      <c r="A471" s="561"/>
      <c r="E471" s="561"/>
      <c r="H471" s="561"/>
      <c r="Q471" s="561"/>
      <c r="R471" s="561"/>
      <c r="S471" s="561"/>
      <c r="T471" s="561"/>
      <c r="U471" s="561"/>
      <c r="V471" s="561"/>
      <c r="Y471" s="561"/>
      <c r="Z471" s="561"/>
      <c r="AA471" s="561"/>
      <c r="AB471" s="561"/>
      <c r="AC471" s="561"/>
      <c r="AD471" s="561"/>
      <c r="AE471" s="561"/>
      <c r="AF471" s="561"/>
      <c r="AG471" s="561"/>
      <c r="AH471" s="561"/>
      <c r="AJ471" s="561"/>
      <c r="AK471" s="561"/>
    </row>
    <row r="472" spans="1:37">
      <c r="A472" s="561"/>
      <c r="E472" s="561"/>
      <c r="H472" s="561"/>
      <c r="Q472" s="561"/>
      <c r="R472" s="561"/>
      <c r="S472" s="561"/>
      <c r="T472" s="561"/>
      <c r="U472" s="561"/>
      <c r="V472" s="561"/>
      <c r="Y472" s="561"/>
      <c r="Z472" s="561"/>
      <c r="AA472" s="561"/>
      <c r="AB472" s="561"/>
      <c r="AC472" s="561"/>
      <c r="AD472" s="561"/>
      <c r="AE472" s="561"/>
      <c r="AF472" s="561"/>
      <c r="AG472" s="561"/>
      <c r="AH472" s="561"/>
      <c r="AJ472" s="561"/>
      <c r="AK472" s="561"/>
    </row>
    <row r="473" spans="1:37">
      <c r="A473" s="561"/>
      <c r="E473" s="561"/>
      <c r="H473" s="561"/>
      <c r="Q473" s="561"/>
      <c r="R473" s="561"/>
      <c r="S473" s="561"/>
      <c r="T473" s="561"/>
      <c r="U473" s="561"/>
      <c r="V473" s="561"/>
      <c r="Y473" s="561"/>
      <c r="Z473" s="561"/>
      <c r="AA473" s="561"/>
      <c r="AB473" s="561"/>
      <c r="AC473" s="561"/>
      <c r="AD473" s="561"/>
      <c r="AE473" s="561"/>
      <c r="AF473" s="561"/>
      <c r="AG473" s="561"/>
      <c r="AH473" s="561"/>
      <c r="AJ473" s="561"/>
      <c r="AK473" s="561"/>
    </row>
    <row r="474" spans="1:37">
      <c r="A474" s="561"/>
      <c r="E474" s="561"/>
      <c r="H474" s="561"/>
      <c r="Q474" s="561"/>
      <c r="R474" s="561"/>
      <c r="S474" s="561"/>
      <c r="T474" s="561"/>
      <c r="U474" s="561"/>
      <c r="V474" s="561"/>
      <c r="Y474" s="561"/>
      <c r="Z474" s="561"/>
      <c r="AA474" s="561"/>
      <c r="AB474" s="561"/>
      <c r="AC474" s="561"/>
      <c r="AD474" s="561"/>
      <c r="AE474" s="561"/>
      <c r="AF474" s="561"/>
      <c r="AG474" s="561"/>
      <c r="AH474" s="561"/>
      <c r="AJ474" s="561"/>
      <c r="AK474" s="561"/>
    </row>
    <row r="475" spans="1:37">
      <c r="A475" s="561"/>
      <c r="E475" s="561"/>
      <c r="H475" s="561"/>
      <c r="Q475" s="561"/>
      <c r="R475" s="561"/>
      <c r="S475" s="561"/>
      <c r="T475" s="561"/>
      <c r="U475" s="561"/>
      <c r="V475" s="561"/>
      <c r="Y475" s="561"/>
      <c r="Z475" s="561"/>
      <c r="AA475" s="561"/>
      <c r="AB475" s="561"/>
      <c r="AC475" s="561"/>
      <c r="AD475" s="561"/>
      <c r="AE475" s="561"/>
      <c r="AF475" s="561"/>
      <c r="AG475" s="561"/>
      <c r="AH475" s="561"/>
      <c r="AJ475" s="561"/>
      <c r="AK475" s="561"/>
    </row>
    <row r="476" spans="1:37">
      <c r="A476" s="561"/>
      <c r="E476" s="561"/>
      <c r="H476" s="561"/>
      <c r="Q476" s="561"/>
      <c r="R476" s="561"/>
      <c r="S476" s="561"/>
      <c r="T476" s="561"/>
      <c r="U476" s="561"/>
      <c r="V476" s="561"/>
      <c r="Y476" s="561"/>
      <c r="Z476" s="561"/>
      <c r="AA476" s="561"/>
      <c r="AB476" s="561"/>
      <c r="AC476" s="561"/>
      <c r="AD476" s="561"/>
      <c r="AE476" s="561"/>
      <c r="AF476" s="561"/>
      <c r="AG476" s="561"/>
      <c r="AH476" s="561"/>
      <c r="AJ476" s="561"/>
      <c r="AK476" s="561"/>
    </row>
    <row r="477" spans="1:37">
      <c r="A477" s="561"/>
      <c r="E477" s="561"/>
      <c r="H477" s="561"/>
      <c r="Q477" s="561"/>
      <c r="R477" s="561"/>
      <c r="S477" s="561"/>
      <c r="T477" s="561"/>
      <c r="U477" s="561"/>
      <c r="V477" s="561"/>
      <c r="Y477" s="561"/>
      <c r="Z477" s="561"/>
      <c r="AA477" s="561"/>
      <c r="AB477" s="561"/>
      <c r="AC477" s="561"/>
      <c r="AD477" s="561"/>
      <c r="AE477" s="561"/>
      <c r="AF477" s="561"/>
      <c r="AG477" s="561"/>
      <c r="AH477" s="561"/>
      <c r="AJ477" s="561"/>
      <c r="AK477" s="561"/>
    </row>
    <row r="478" spans="1:37">
      <c r="A478" s="561"/>
      <c r="E478" s="561"/>
      <c r="H478" s="561"/>
      <c r="Q478" s="561"/>
      <c r="R478" s="561"/>
      <c r="S478" s="561"/>
      <c r="T478" s="561"/>
      <c r="U478" s="561"/>
      <c r="V478" s="561"/>
      <c r="Y478" s="561"/>
      <c r="Z478" s="561"/>
      <c r="AA478" s="561"/>
      <c r="AB478" s="561"/>
      <c r="AC478" s="561"/>
      <c r="AD478" s="561"/>
      <c r="AE478" s="561"/>
      <c r="AF478" s="561"/>
      <c r="AG478" s="561"/>
      <c r="AH478" s="561"/>
      <c r="AJ478" s="561"/>
      <c r="AK478" s="561"/>
    </row>
    <row r="479" spans="1:37">
      <c r="A479" s="561"/>
      <c r="E479" s="561"/>
      <c r="H479" s="561"/>
      <c r="Q479" s="561"/>
      <c r="R479" s="561"/>
      <c r="S479" s="561"/>
      <c r="T479" s="561"/>
      <c r="U479" s="561"/>
      <c r="V479" s="561"/>
      <c r="Y479" s="561"/>
      <c r="Z479" s="561"/>
      <c r="AA479" s="561"/>
      <c r="AB479" s="561"/>
      <c r="AC479" s="561"/>
      <c r="AD479" s="561"/>
      <c r="AE479" s="561"/>
      <c r="AF479" s="561"/>
      <c r="AG479" s="561"/>
      <c r="AH479" s="561"/>
      <c r="AJ479" s="561"/>
      <c r="AK479" s="561"/>
    </row>
    <row r="480" spans="1:37">
      <c r="A480" s="561"/>
      <c r="E480" s="561"/>
      <c r="H480" s="561"/>
      <c r="Q480" s="561"/>
      <c r="R480" s="561"/>
      <c r="S480" s="561"/>
      <c r="T480" s="561"/>
      <c r="U480" s="561"/>
      <c r="V480" s="561"/>
      <c r="Y480" s="561"/>
      <c r="Z480" s="561"/>
      <c r="AA480" s="561"/>
      <c r="AB480" s="561"/>
      <c r="AC480" s="561"/>
      <c r="AD480" s="561"/>
      <c r="AE480" s="561"/>
      <c r="AF480" s="561"/>
      <c r="AG480" s="561"/>
      <c r="AH480" s="561"/>
      <c r="AJ480" s="561"/>
      <c r="AK480" s="561"/>
    </row>
    <row r="481" spans="1:37">
      <c r="A481" s="561"/>
      <c r="E481" s="561"/>
      <c r="H481" s="561"/>
      <c r="Q481" s="561"/>
      <c r="R481" s="561"/>
      <c r="S481" s="561"/>
      <c r="T481" s="561"/>
      <c r="U481" s="561"/>
      <c r="V481" s="561"/>
      <c r="Y481" s="561"/>
      <c r="Z481" s="561"/>
      <c r="AA481" s="561"/>
      <c r="AB481" s="561"/>
      <c r="AC481" s="561"/>
      <c r="AD481" s="561"/>
      <c r="AE481" s="561"/>
      <c r="AF481" s="561"/>
      <c r="AG481" s="561"/>
      <c r="AH481" s="561"/>
      <c r="AJ481" s="561"/>
      <c r="AK481" s="561"/>
    </row>
    <row r="482" spans="1:37">
      <c r="A482" s="561"/>
      <c r="E482" s="561"/>
      <c r="H482" s="561"/>
      <c r="Q482" s="561"/>
      <c r="R482" s="561"/>
      <c r="S482" s="561"/>
      <c r="T482" s="561"/>
      <c r="U482" s="561"/>
      <c r="V482" s="561"/>
      <c r="Y482" s="561"/>
      <c r="Z482" s="561"/>
      <c r="AA482" s="561"/>
      <c r="AB482" s="561"/>
      <c r="AC482" s="561"/>
      <c r="AD482" s="561"/>
      <c r="AE482" s="561"/>
      <c r="AF482" s="561"/>
      <c r="AG482" s="561"/>
      <c r="AH482" s="561"/>
      <c r="AJ482" s="561"/>
      <c r="AK482" s="561"/>
    </row>
    <row r="483" spans="1:37">
      <c r="A483" s="561"/>
      <c r="E483" s="561"/>
      <c r="H483" s="561"/>
      <c r="Q483" s="561"/>
      <c r="R483" s="561"/>
      <c r="S483" s="561"/>
      <c r="T483" s="561"/>
      <c r="U483" s="561"/>
      <c r="V483" s="561"/>
      <c r="Y483" s="561"/>
      <c r="Z483" s="561"/>
      <c r="AA483" s="561"/>
      <c r="AB483" s="561"/>
      <c r="AC483" s="561"/>
      <c r="AD483" s="561"/>
      <c r="AE483" s="561"/>
      <c r="AF483" s="561"/>
      <c r="AG483" s="561"/>
      <c r="AH483" s="561"/>
      <c r="AJ483" s="561"/>
      <c r="AK483" s="561"/>
    </row>
    <row r="484" spans="1:37">
      <c r="A484" s="561"/>
      <c r="E484" s="561"/>
      <c r="H484" s="561"/>
      <c r="Q484" s="561"/>
      <c r="R484" s="561"/>
      <c r="S484" s="561"/>
      <c r="T484" s="561"/>
      <c r="U484" s="561"/>
      <c r="V484" s="561"/>
      <c r="Y484" s="561"/>
      <c r="Z484" s="561"/>
      <c r="AA484" s="561"/>
      <c r="AB484" s="561"/>
      <c r="AC484" s="561"/>
      <c r="AD484" s="561"/>
      <c r="AE484" s="561"/>
      <c r="AF484" s="561"/>
      <c r="AG484" s="561"/>
      <c r="AH484" s="561"/>
      <c r="AJ484" s="561"/>
      <c r="AK484" s="561"/>
    </row>
    <row r="485" spans="1:37">
      <c r="A485" s="561"/>
      <c r="E485" s="561"/>
      <c r="H485" s="561"/>
      <c r="Q485" s="561"/>
      <c r="R485" s="561"/>
      <c r="S485" s="561"/>
      <c r="T485" s="561"/>
      <c r="U485" s="561"/>
      <c r="V485" s="561"/>
      <c r="Y485" s="561"/>
      <c r="Z485" s="561"/>
      <c r="AA485" s="561"/>
      <c r="AB485" s="561"/>
      <c r="AC485" s="561"/>
      <c r="AD485" s="561"/>
      <c r="AE485" s="561"/>
      <c r="AF485" s="561"/>
      <c r="AG485" s="561"/>
      <c r="AH485" s="561"/>
      <c r="AJ485" s="561"/>
      <c r="AK485" s="561"/>
    </row>
    <row r="486" spans="1:37">
      <c r="A486" s="561"/>
      <c r="E486" s="561"/>
      <c r="H486" s="561"/>
      <c r="Q486" s="561"/>
      <c r="R486" s="561"/>
      <c r="S486" s="561"/>
      <c r="T486" s="561"/>
      <c r="U486" s="561"/>
      <c r="V486" s="561"/>
      <c r="Y486" s="561"/>
      <c r="Z486" s="561"/>
      <c r="AA486" s="561"/>
      <c r="AB486" s="561"/>
      <c r="AC486" s="561"/>
      <c r="AD486" s="561"/>
      <c r="AE486" s="561"/>
      <c r="AF486" s="561"/>
      <c r="AG486" s="561"/>
      <c r="AH486" s="561"/>
      <c r="AJ486" s="561"/>
      <c r="AK486" s="561"/>
    </row>
    <row r="487" spans="1:37">
      <c r="A487" s="561"/>
      <c r="E487" s="561"/>
      <c r="H487" s="561"/>
      <c r="Q487" s="561"/>
      <c r="R487" s="561"/>
      <c r="S487" s="561"/>
      <c r="T487" s="561"/>
      <c r="U487" s="561"/>
      <c r="V487" s="561"/>
      <c r="Y487" s="561"/>
      <c r="Z487" s="561"/>
      <c r="AA487" s="561"/>
      <c r="AB487" s="561"/>
      <c r="AC487" s="561"/>
      <c r="AD487" s="561"/>
      <c r="AE487" s="561"/>
      <c r="AF487" s="561"/>
      <c r="AG487" s="561"/>
      <c r="AH487" s="561"/>
      <c r="AJ487" s="561"/>
      <c r="AK487" s="561"/>
    </row>
    <row r="488" spans="1:37">
      <c r="A488" s="561"/>
      <c r="E488" s="561"/>
      <c r="H488" s="561"/>
      <c r="Q488" s="561"/>
      <c r="R488" s="561"/>
      <c r="S488" s="561"/>
      <c r="T488" s="561"/>
      <c r="U488" s="561"/>
      <c r="V488" s="561"/>
      <c r="Y488" s="561"/>
      <c r="Z488" s="561"/>
      <c r="AA488" s="561"/>
      <c r="AB488" s="561"/>
      <c r="AC488" s="561"/>
      <c r="AD488" s="561"/>
      <c r="AE488" s="561"/>
      <c r="AF488" s="561"/>
      <c r="AG488" s="561"/>
      <c r="AH488" s="561"/>
      <c r="AJ488" s="561"/>
      <c r="AK488" s="561"/>
    </row>
    <row r="489" spans="1:37">
      <c r="A489" s="561"/>
      <c r="E489" s="561"/>
      <c r="H489" s="561"/>
      <c r="Q489" s="561"/>
      <c r="R489" s="561"/>
      <c r="S489" s="561"/>
      <c r="T489" s="561"/>
      <c r="U489" s="561"/>
      <c r="V489" s="561"/>
      <c r="Y489" s="561"/>
      <c r="Z489" s="561"/>
      <c r="AA489" s="561"/>
      <c r="AB489" s="561"/>
      <c r="AC489" s="561"/>
      <c r="AD489" s="561"/>
      <c r="AE489" s="561"/>
      <c r="AF489" s="561"/>
      <c r="AG489" s="561"/>
      <c r="AH489" s="561"/>
      <c r="AJ489" s="561"/>
      <c r="AK489" s="561"/>
    </row>
    <row r="490" spans="1:37">
      <c r="A490" s="561"/>
      <c r="E490" s="561"/>
      <c r="H490" s="561"/>
      <c r="Q490" s="561"/>
      <c r="R490" s="561"/>
      <c r="S490" s="561"/>
      <c r="T490" s="561"/>
      <c r="U490" s="561"/>
      <c r="V490" s="561"/>
      <c r="Y490" s="561"/>
      <c r="Z490" s="561"/>
      <c r="AA490" s="561"/>
      <c r="AB490" s="561"/>
      <c r="AC490" s="561"/>
      <c r="AD490" s="561"/>
      <c r="AE490" s="561"/>
      <c r="AF490" s="561"/>
      <c r="AG490" s="561"/>
      <c r="AH490" s="561"/>
      <c r="AJ490" s="561"/>
      <c r="AK490" s="561"/>
    </row>
    <row r="491" spans="1:37">
      <c r="A491" s="561"/>
      <c r="E491" s="561"/>
      <c r="H491" s="561"/>
      <c r="Q491" s="561"/>
      <c r="R491" s="561"/>
      <c r="S491" s="561"/>
      <c r="T491" s="561"/>
      <c r="U491" s="561"/>
      <c r="V491" s="561"/>
      <c r="Y491" s="561"/>
      <c r="Z491" s="561"/>
      <c r="AA491" s="561"/>
      <c r="AB491" s="561"/>
      <c r="AC491" s="561"/>
      <c r="AD491" s="561"/>
      <c r="AE491" s="561"/>
      <c r="AF491" s="561"/>
      <c r="AG491" s="561"/>
      <c r="AH491" s="561"/>
      <c r="AJ491" s="561"/>
      <c r="AK491" s="561"/>
    </row>
    <row r="492" spans="1:37">
      <c r="A492" s="561"/>
      <c r="E492" s="561"/>
      <c r="H492" s="561"/>
      <c r="Q492" s="561"/>
      <c r="R492" s="561"/>
      <c r="S492" s="561"/>
      <c r="T492" s="561"/>
      <c r="U492" s="561"/>
      <c r="V492" s="561"/>
      <c r="Y492" s="561"/>
      <c r="Z492" s="561"/>
      <c r="AA492" s="561"/>
      <c r="AB492" s="561"/>
      <c r="AC492" s="561"/>
      <c r="AD492" s="561"/>
      <c r="AE492" s="561"/>
      <c r="AF492" s="561"/>
      <c r="AG492" s="561"/>
      <c r="AH492" s="561"/>
      <c r="AJ492" s="561"/>
      <c r="AK492" s="561"/>
    </row>
    <row r="493" spans="1:37">
      <c r="A493" s="561"/>
      <c r="E493" s="561"/>
      <c r="H493" s="561"/>
      <c r="Q493" s="561"/>
      <c r="R493" s="561"/>
      <c r="S493" s="561"/>
      <c r="T493" s="561"/>
      <c r="U493" s="561"/>
      <c r="V493" s="561"/>
      <c r="Y493" s="561"/>
      <c r="Z493" s="561"/>
      <c r="AA493" s="561"/>
      <c r="AB493" s="561"/>
      <c r="AC493" s="561"/>
      <c r="AD493" s="561"/>
      <c r="AE493" s="561"/>
      <c r="AF493" s="561"/>
      <c r="AG493" s="561"/>
      <c r="AH493" s="561"/>
      <c r="AJ493" s="561"/>
      <c r="AK493" s="561"/>
    </row>
    <row r="494" spans="1:37">
      <c r="A494" s="561"/>
      <c r="E494" s="561"/>
      <c r="H494" s="561"/>
      <c r="Q494" s="561"/>
      <c r="R494" s="561"/>
      <c r="S494" s="561"/>
      <c r="T494" s="561"/>
      <c r="U494" s="561"/>
      <c r="V494" s="561"/>
      <c r="Y494" s="561"/>
      <c r="Z494" s="561"/>
      <c r="AA494" s="561"/>
      <c r="AB494" s="561"/>
      <c r="AC494" s="561"/>
      <c r="AD494" s="561"/>
      <c r="AE494" s="561"/>
      <c r="AF494" s="561"/>
      <c r="AG494" s="561"/>
      <c r="AH494" s="561"/>
      <c r="AJ494" s="561"/>
      <c r="AK494" s="561"/>
    </row>
    <row r="495" spans="1:37">
      <c r="A495" s="561"/>
      <c r="E495" s="561"/>
      <c r="H495" s="561"/>
      <c r="Q495" s="561"/>
      <c r="R495" s="561"/>
      <c r="S495" s="561"/>
      <c r="T495" s="561"/>
      <c r="U495" s="561"/>
      <c r="V495" s="561"/>
      <c r="Y495" s="561"/>
      <c r="Z495" s="561"/>
      <c r="AA495" s="561"/>
      <c r="AB495" s="561"/>
      <c r="AC495" s="561"/>
      <c r="AD495" s="561"/>
      <c r="AE495" s="561"/>
      <c r="AF495" s="561"/>
      <c r="AG495" s="561"/>
      <c r="AH495" s="561"/>
      <c r="AJ495" s="561"/>
      <c r="AK495" s="561"/>
    </row>
    <row r="496" spans="1:37">
      <c r="A496" s="561"/>
      <c r="E496" s="561"/>
      <c r="H496" s="561"/>
      <c r="Q496" s="561"/>
      <c r="R496" s="561"/>
      <c r="S496" s="561"/>
      <c r="T496" s="561"/>
      <c r="U496" s="561"/>
      <c r="V496" s="561"/>
      <c r="Y496" s="561"/>
      <c r="Z496" s="561"/>
      <c r="AA496" s="561"/>
      <c r="AB496" s="561"/>
      <c r="AC496" s="561"/>
      <c r="AD496" s="561"/>
      <c r="AE496" s="561"/>
      <c r="AF496" s="561"/>
      <c r="AG496" s="561"/>
      <c r="AH496" s="561"/>
      <c r="AJ496" s="561"/>
      <c r="AK496" s="561"/>
    </row>
    <row r="497" spans="1:37">
      <c r="A497" s="561"/>
      <c r="E497" s="561"/>
      <c r="H497" s="561"/>
      <c r="Q497" s="561"/>
      <c r="R497" s="561"/>
      <c r="S497" s="561"/>
      <c r="T497" s="561"/>
      <c r="U497" s="561"/>
      <c r="V497" s="561"/>
      <c r="Y497" s="561"/>
      <c r="Z497" s="561"/>
      <c r="AA497" s="561"/>
      <c r="AB497" s="561"/>
      <c r="AC497" s="561"/>
      <c r="AD497" s="561"/>
      <c r="AE497" s="561"/>
      <c r="AF497" s="561"/>
      <c r="AG497" s="561"/>
      <c r="AH497" s="561"/>
      <c r="AJ497" s="561"/>
      <c r="AK497" s="561"/>
    </row>
    <row r="498" spans="1:37">
      <c r="A498" s="561"/>
      <c r="E498" s="561"/>
      <c r="H498" s="561"/>
      <c r="Q498" s="561"/>
      <c r="R498" s="561"/>
      <c r="S498" s="561"/>
      <c r="T498" s="561"/>
      <c r="U498" s="561"/>
      <c r="V498" s="561"/>
      <c r="Y498" s="561"/>
      <c r="Z498" s="561"/>
      <c r="AA498" s="561"/>
      <c r="AB498" s="561"/>
      <c r="AC498" s="561"/>
      <c r="AD498" s="561"/>
      <c r="AE498" s="561"/>
      <c r="AF498" s="561"/>
      <c r="AG498" s="561"/>
      <c r="AH498" s="561"/>
      <c r="AJ498" s="561"/>
      <c r="AK498" s="561"/>
    </row>
    <row r="499" spans="1:37">
      <c r="A499" s="561"/>
      <c r="E499" s="561"/>
      <c r="H499" s="561"/>
      <c r="Q499" s="561"/>
      <c r="R499" s="561"/>
      <c r="S499" s="561"/>
      <c r="T499" s="561"/>
      <c r="U499" s="561"/>
      <c r="V499" s="561"/>
      <c r="Y499" s="561"/>
      <c r="Z499" s="561"/>
      <c r="AA499" s="561"/>
      <c r="AB499" s="561"/>
      <c r="AC499" s="561"/>
      <c r="AD499" s="561"/>
      <c r="AE499" s="561"/>
      <c r="AF499" s="561"/>
      <c r="AG499" s="561"/>
      <c r="AH499" s="561"/>
      <c r="AJ499" s="561"/>
      <c r="AK499" s="561"/>
    </row>
    <row r="500" spans="1:37">
      <c r="A500" s="561"/>
      <c r="E500" s="561"/>
      <c r="H500" s="561"/>
      <c r="Q500" s="561"/>
      <c r="R500" s="561"/>
      <c r="S500" s="561"/>
      <c r="T500" s="561"/>
      <c r="U500" s="561"/>
      <c r="V500" s="561"/>
      <c r="Y500" s="561"/>
      <c r="Z500" s="561"/>
      <c r="AA500" s="561"/>
      <c r="AB500" s="561"/>
      <c r="AC500" s="561"/>
      <c r="AD500" s="561"/>
      <c r="AE500" s="561"/>
      <c r="AF500" s="561"/>
      <c r="AG500" s="561"/>
      <c r="AH500" s="561"/>
      <c r="AJ500" s="561"/>
      <c r="AK500" s="561"/>
    </row>
    <row r="501" spans="1:37">
      <c r="A501" s="561"/>
      <c r="E501" s="561"/>
      <c r="H501" s="561"/>
      <c r="Q501" s="561"/>
      <c r="R501" s="561"/>
      <c r="S501" s="561"/>
      <c r="T501" s="561"/>
      <c r="U501" s="561"/>
      <c r="V501" s="561"/>
      <c r="Y501" s="561"/>
      <c r="Z501" s="561"/>
      <c r="AA501" s="561"/>
      <c r="AB501" s="561"/>
      <c r="AC501" s="561"/>
      <c r="AD501" s="561"/>
      <c r="AE501" s="561"/>
      <c r="AF501" s="561"/>
      <c r="AG501" s="561"/>
      <c r="AH501" s="561"/>
      <c r="AJ501" s="561"/>
      <c r="AK501" s="561"/>
    </row>
    <row r="502" spans="1:37">
      <c r="A502" s="561"/>
      <c r="E502" s="561"/>
      <c r="H502" s="561"/>
      <c r="Q502" s="561"/>
      <c r="R502" s="561"/>
      <c r="S502" s="561"/>
      <c r="T502" s="561"/>
      <c r="U502" s="561"/>
      <c r="V502" s="561"/>
      <c r="Y502" s="561"/>
      <c r="Z502" s="561"/>
      <c r="AA502" s="561"/>
      <c r="AB502" s="561"/>
      <c r="AC502" s="561"/>
      <c r="AD502" s="561"/>
      <c r="AE502" s="561"/>
      <c r="AF502" s="561"/>
      <c r="AG502" s="561"/>
      <c r="AH502" s="561"/>
      <c r="AJ502" s="561"/>
      <c r="AK502" s="561"/>
    </row>
    <row r="503" spans="1:37">
      <c r="A503" s="561"/>
      <c r="E503" s="561"/>
      <c r="H503" s="561"/>
      <c r="Q503" s="561"/>
      <c r="R503" s="561"/>
      <c r="S503" s="561"/>
      <c r="T503" s="561"/>
      <c r="U503" s="561"/>
      <c r="V503" s="561"/>
      <c r="Y503" s="561"/>
      <c r="Z503" s="561"/>
      <c r="AA503" s="561"/>
      <c r="AB503" s="561"/>
      <c r="AC503" s="561"/>
      <c r="AD503" s="561"/>
      <c r="AE503" s="561"/>
      <c r="AF503" s="561"/>
      <c r="AG503" s="561"/>
      <c r="AH503" s="561"/>
      <c r="AJ503" s="561"/>
      <c r="AK503" s="561"/>
    </row>
    <row r="504" spans="1:37">
      <c r="A504" s="561"/>
      <c r="E504" s="561"/>
      <c r="H504" s="561"/>
      <c r="Q504" s="561"/>
      <c r="R504" s="561"/>
      <c r="S504" s="561"/>
      <c r="T504" s="561"/>
      <c r="U504" s="561"/>
      <c r="V504" s="561"/>
      <c r="Y504" s="561"/>
      <c r="Z504" s="561"/>
      <c r="AA504" s="561"/>
      <c r="AB504" s="561"/>
      <c r="AC504" s="561"/>
      <c r="AD504" s="561"/>
      <c r="AE504" s="561"/>
      <c r="AF504" s="561"/>
      <c r="AG504" s="561"/>
      <c r="AH504" s="561"/>
      <c r="AJ504" s="561"/>
      <c r="AK504" s="561"/>
    </row>
    <row r="505" spans="1:37">
      <c r="A505" s="561"/>
      <c r="E505" s="561"/>
      <c r="H505" s="561"/>
      <c r="Q505" s="561"/>
      <c r="R505" s="561"/>
      <c r="S505" s="561"/>
      <c r="T505" s="561"/>
      <c r="U505" s="561"/>
      <c r="V505" s="561"/>
      <c r="Y505" s="561"/>
      <c r="Z505" s="561"/>
      <c r="AA505" s="561"/>
      <c r="AB505" s="561"/>
      <c r="AC505" s="561"/>
      <c r="AD505" s="561"/>
      <c r="AE505" s="561"/>
      <c r="AF505" s="561"/>
      <c r="AG505" s="561"/>
      <c r="AH505" s="561"/>
      <c r="AJ505" s="561"/>
      <c r="AK505" s="561"/>
    </row>
    <row r="506" spans="1:37">
      <c r="A506" s="561"/>
      <c r="E506" s="561"/>
      <c r="H506" s="561"/>
      <c r="Q506" s="561"/>
      <c r="R506" s="561"/>
      <c r="S506" s="561"/>
      <c r="T506" s="561"/>
      <c r="U506" s="561"/>
      <c r="V506" s="561"/>
      <c r="Y506" s="561"/>
      <c r="Z506" s="561"/>
      <c r="AA506" s="561"/>
      <c r="AB506" s="561"/>
      <c r="AC506" s="561"/>
      <c r="AD506" s="561"/>
      <c r="AE506" s="561"/>
      <c r="AF506" s="561"/>
      <c r="AG506" s="561"/>
      <c r="AH506" s="561"/>
      <c r="AJ506" s="561"/>
      <c r="AK506" s="561"/>
    </row>
    <row r="507" spans="1:37">
      <c r="A507" s="561"/>
      <c r="E507" s="561"/>
      <c r="H507" s="561"/>
      <c r="Q507" s="561"/>
      <c r="R507" s="561"/>
      <c r="S507" s="561"/>
      <c r="T507" s="561"/>
      <c r="U507" s="561"/>
      <c r="V507" s="561"/>
      <c r="Y507" s="561"/>
      <c r="Z507" s="561"/>
      <c r="AA507" s="561"/>
      <c r="AB507" s="561"/>
      <c r="AC507" s="561"/>
      <c r="AD507" s="561"/>
      <c r="AE507" s="561"/>
      <c r="AF507" s="561"/>
      <c r="AG507" s="561"/>
      <c r="AH507" s="561"/>
      <c r="AJ507" s="561"/>
      <c r="AK507" s="561"/>
    </row>
    <row r="508" spans="1:37">
      <c r="A508" s="561"/>
      <c r="E508" s="561"/>
      <c r="H508" s="561"/>
      <c r="Q508" s="561"/>
      <c r="R508" s="561"/>
      <c r="S508" s="561"/>
      <c r="T508" s="561"/>
      <c r="U508" s="561"/>
      <c r="V508" s="561"/>
      <c r="Y508" s="561"/>
      <c r="Z508" s="561"/>
      <c r="AA508" s="561"/>
      <c r="AB508" s="561"/>
      <c r="AC508" s="561"/>
      <c r="AD508" s="561"/>
      <c r="AE508" s="561"/>
      <c r="AF508" s="561"/>
      <c r="AG508" s="561"/>
      <c r="AH508" s="561"/>
      <c r="AJ508" s="561"/>
      <c r="AK508" s="561"/>
    </row>
    <row r="509" spans="1:37">
      <c r="A509" s="561"/>
      <c r="E509" s="561"/>
      <c r="H509" s="561"/>
      <c r="Q509" s="561"/>
      <c r="R509" s="561"/>
      <c r="S509" s="561"/>
      <c r="T509" s="561"/>
      <c r="U509" s="561"/>
      <c r="V509" s="561"/>
      <c r="Y509" s="561"/>
      <c r="Z509" s="561"/>
      <c r="AA509" s="561"/>
      <c r="AB509" s="561"/>
      <c r="AC509" s="561"/>
      <c r="AD509" s="561"/>
      <c r="AE509" s="561"/>
      <c r="AF509" s="561"/>
      <c r="AG509" s="561"/>
      <c r="AH509" s="561"/>
      <c r="AJ509" s="561"/>
      <c r="AK509" s="561"/>
    </row>
    <row r="510" spans="1:37">
      <c r="A510" s="561"/>
      <c r="E510" s="561"/>
      <c r="H510" s="561"/>
      <c r="Q510" s="561"/>
      <c r="R510" s="561"/>
      <c r="S510" s="561"/>
      <c r="T510" s="561"/>
      <c r="U510" s="561"/>
      <c r="V510" s="561"/>
      <c r="Y510" s="561"/>
      <c r="Z510" s="561"/>
      <c r="AA510" s="561"/>
      <c r="AB510" s="561"/>
      <c r="AC510" s="561"/>
      <c r="AD510" s="561"/>
      <c r="AE510" s="561"/>
      <c r="AF510" s="561"/>
      <c r="AG510" s="561"/>
      <c r="AH510" s="561"/>
      <c r="AJ510" s="561"/>
      <c r="AK510" s="561"/>
    </row>
    <row r="511" spans="1:37">
      <c r="A511" s="561"/>
      <c r="E511" s="561"/>
      <c r="H511" s="561"/>
      <c r="Q511" s="561"/>
      <c r="R511" s="561"/>
      <c r="S511" s="561"/>
      <c r="T511" s="561"/>
      <c r="U511" s="561"/>
      <c r="V511" s="561"/>
      <c r="Y511" s="561"/>
      <c r="Z511" s="561"/>
      <c r="AA511" s="561"/>
      <c r="AB511" s="561"/>
      <c r="AC511" s="561"/>
      <c r="AD511" s="561"/>
      <c r="AE511" s="561"/>
      <c r="AF511" s="561"/>
      <c r="AG511" s="561"/>
      <c r="AH511" s="561"/>
      <c r="AJ511" s="561"/>
      <c r="AK511" s="561"/>
    </row>
    <row r="512" spans="1:37">
      <c r="A512" s="561"/>
      <c r="E512" s="561"/>
      <c r="H512" s="561"/>
      <c r="Q512" s="561"/>
      <c r="R512" s="561"/>
      <c r="S512" s="561"/>
      <c r="T512" s="561"/>
      <c r="U512" s="561"/>
      <c r="V512" s="561"/>
      <c r="Y512" s="561"/>
      <c r="Z512" s="561"/>
      <c r="AA512" s="561"/>
      <c r="AB512" s="561"/>
      <c r="AC512" s="561"/>
      <c r="AD512" s="561"/>
      <c r="AE512" s="561"/>
      <c r="AF512" s="561"/>
      <c r="AG512" s="561"/>
      <c r="AH512" s="561"/>
      <c r="AJ512" s="561"/>
      <c r="AK512" s="561"/>
    </row>
    <row r="513" spans="1:37">
      <c r="A513" s="561"/>
      <c r="E513" s="561"/>
      <c r="H513" s="561"/>
      <c r="Q513" s="561"/>
      <c r="R513" s="561"/>
      <c r="S513" s="561"/>
      <c r="T513" s="561"/>
      <c r="U513" s="561"/>
      <c r="V513" s="561"/>
      <c r="Y513" s="561"/>
      <c r="Z513" s="561"/>
      <c r="AA513" s="561"/>
      <c r="AB513" s="561"/>
      <c r="AC513" s="561"/>
      <c r="AD513" s="561"/>
      <c r="AE513" s="561"/>
      <c r="AF513" s="561"/>
      <c r="AG513" s="561"/>
      <c r="AH513" s="561"/>
      <c r="AJ513" s="561"/>
      <c r="AK513" s="561"/>
    </row>
    <row r="514" spans="1:37">
      <c r="A514" s="561"/>
      <c r="E514" s="561"/>
      <c r="H514" s="561"/>
      <c r="Q514" s="561"/>
      <c r="R514" s="561"/>
      <c r="S514" s="561"/>
      <c r="T514" s="561"/>
      <c r="U514" s="561"/>
      <c r="V514" s="561"/>
      <c r="Y514" s="561"/>
      <c r="Z514" s="561"/>
      <c r="AA514" s="561"/>
      <c r="AB514" s="561"/>
      <c r="AC514" s="561"/>
      <c r="AD514" s="561"/>
      <c r="AE514" s="561"/>
      <c r="AF514" s="561"/>
      <c r="AG514" s="561"/>
      <c r="AH514" s="561"/>
      <c r="AJ514" s="561"/>
      <c r="AK514" s="561"/>
    </row>
    <row r="515" spans="1:37">
      <c r="A515" s="561"/>
      <c r="E515" s="561"/>
      <c r="H515" s="561"/>
      <c r="Q515" s="561"/>
      <c r="R515" s="561"/>
      <c r="S515" s="561"/>
      <c r="T515" s="561"/>
      <c r="U515" s="561"/>
      <c r="V515" s="561"/>
      <c r="Y515" s="561"/>
      <c r="Z515" s="561"/>
      <c r="AA515" s="561"/>
      <c r="AB515" s="561"/>
      <c r="AC515" s="561"/>
      <c r="AD515" s="561"/>
      <c r="AE515" s="561"/>
      <c r="AF515" s="561"/>
      <c r="AG515" s="561"/>
      <c r="AH515" s="561"/>
      <c r="AJ515" s="561"/>
      <c r="AK515" s="561"/>
    </row>
    <row r="516" spans="1:37">
      <c r="A516" s="561"/>
      <c r="E516" s="561"/>
      <c r="H516" s="561"/>
      <c r="Q516" s="561"/>
      <c r="R516" s="561"/>
      <c r="S516" s="561"/>
      <c r="T516" s="561"/>
      <c r="U516" s="561"/>
      <c r="V516" s="561"/>
      <c r="Y516" s="561"/>
      <c r="Z516" s="561"/>
      <c r="AA516" s="561"/>
      <c r="AB516" s="561"/>
      <c r="AC516" s="561"/>
      <c r="AD516" s="561"/>
      <c r="AE516" s="561"/>
      <c r="AF516" s="561"/>
      <c r="AG516" s="561"/>
      <c r="AH516" s="561"/>
      <c r="AJ516" s="561"/>
      <c r="AK516" s="561"/>
    </row>
    <row r="517" spans="1:37">
      <c r="A517" s="561"/>
      <c r="E517" s="561"/>
      <c r="H517" s="561"/>
      <c r="Q517" s="561"/>
      <c r="R517" s="561"/>
      <c r="S517" s="561"/>
      <c r="T517" s="561"/>
      <c r="U517" s="561"/>
      <c r="V517" s="561"/>
      <c r="Y517" s="561"/>
      <c r="Z517" s="561"/>
      <c r="AA517" s="561"/>
      <c r="AB517" s="561"/>
      <c r="AC517" s="561"/>
      <c r="AD517" s="561"/>
      <c r="AE517" s="561"/>
      <c r="AF517" s="561"/>
      <c r="AG517" s="561"/>
      <c r="AH517" s="561"/>
      <c r="AJ517" s="561"/>
      <c r="AK517" s="561"/>
    </row>
    <row r="518" spans="1:37">
      <c r="A518" s="561"/>
      <c r="E518" s="561"/>
      <c r="H518" s="561"/>
      <c r="Q518" s="561"/>
      <c r="R518" s="561"/>
      <c r="S518" s="561"/>
      <c r="T518" s="561"/>
      <c r="U518" s="561"/>
      <c r="V518" s="561"/>
      <c r="Y518" s="561"/>
      <c r="Z518" s="561"/>
      <c r="AA518" s="561"/>
      <c r="AB518" s="561"/>
      <c r="AC518" s="561"/>
      <c r="AD518" s="561"/>
      <c r="AE518" s="561"/>
      <c r="AF518" s="561"/>
      <c r="AG518" s="561"/>
      <c r="AH518" s="561"/>
      <c r="AJ518" s="561"/>
      <c r="AK518" s="561"/>
    </row>
    <row r="519" spans="1:37">
      <c r="A519" s="561"/>
      <c r="E519" s="561"/>
      <c r="H519" s="561"/>
      <c r="Q519" s="561"/>
      <c r="R519" s="561"/>
      <c r="S519" s="561"/>
      <c r="T519" s="561"/>
      <c r="U519" s="561"/>
      <c r="V519" s="561"/>
      <c r="Y519" s="561"/>
      <c r="Z519" s="561"/>
      <c r="AA519" s="561"/>
      <c r="AB519" s="561"/>
      <c r="AC519" s="561"/>
      <c r="AD519" s="561"/>
      <c r="AE519" s="561"/>
      <c r="AF519" s="561"/>
      <c r="AG519" s="561"/>
      <c r="AH519" s="561"/>
      <c r="AJ519" s="561"/>
      <c r="AK519" s="561"/>
    </row>
    <row r="520" spans="1:37">
      <c r="A520" s="561"/>
      <c r="E520" s="561"/>
      <c r="H520" s="561"/>
      <c r="Q520" s="561"/>
      <c r="R520" s="561"/>
      <c r="S520" s="561"/>
      <c r="T520" s="561"/>
      <c r="U520" s="561"/>
      <c r="V520" s="561"/>
      <c r="Y520" s="561"/>
      <c r="Z520" s="561"/>
      <c r="AA520" s="561"/>
      <c r="AB520" s="561"/>
      <c r="AC520" s="561"/>
      <c r="AD520" s="561"/>
      <c r="AE520" s="561"/>
      <c r="AF520" s="561"/>
      <c r="AG520" s="561"/>
      <c r="AH520" s="561"/>
      <c r="AJ520" s="561"/>
      <c r="AK520" s="561"/>
    </row>
    <row r="521" spans="1:37">
      <c r="A521" s="561"/>
      <c r="E521" s="561"/>
      <c r="H521" s="561"/>
      <c r="Q521" s="561"/>
      <c r="R521" s="561"/>
      <c r="S521" s="561"/>
      <c r="T521" s="561"/>
      <c r="U521" s="561"/>
      <c r="V521" s="561"/>
      <c r="Y521" s="561"/>
      <c r="Z521" s="561"/>
      <c r="AA521" s="561"/>
      <c r="AB521" s="561"/>
      <c r="AC521" s="561"/>
      <c r="AD521" s="561"/>
      <c r="AE521" s="561"/>
      <c r="AF521" s="561"/>
      <c r="AG521" s="561"/>
      <c r="AH521" s="561"/>
      <c r="AJ521" s="561"/>
      <c r="AK521" s="561"/>
    </row>
    <row r="522" spans="1:37">
      <c r="A522" s="561"/>
      <c r="E522" s="561"/>
      <c r="H522" s="561"/>
      <c r="Q522" s="561"/>
      <c r="R522" s="561"/>
      <c r="S522" s="561"/>
      <c r="T522" s="561"/>
      <c r="U522" s="561"/>
      <c r="V522" s="561"/>
      <c r="Y522" s="561"/>
      <c r="Z522" s="561"/>
      <c r="AA522" s="561"/>
      <c r="AB522" s="561"/>
      <c r="AC522" s="561"/>
      <c r="AD522" s="561"/>
      <c r="AE522" s="561"/>
      <c r="AF522" s="561"/>
      <c r="AG522" s="561"/>
      <c r="AH522" s="561"/>
      <c r="AJ522" s="561"/>
      <c r="AK522" s="561"/>
    </row>
    <row r="523" spans="1:37">
      <c r="A523" s="561"/>
      <c r="E523" s="561"/>
      <c r="H523" s="561"/>
      <c r="Q523" s="561"/>
      <c r="R523" s="561"/>
      <c r="S523" s="561"/>
      <c r="T523" s="561"/>
      <c r="U523" s="561"/>
      <c r="V523" s="561"/>
      <c r="Y523" s="561"/>
      <c r="Z523" s="561"/>
      <c r="AA523" s="561"/>
      <c r="AB523" s="561"/>
      <c r="AC523" s="561"/>
      <c r="AD523" s="561"/>
      <c r="AE523" s="561"/>
      <c r="AF523" s="561"/>
      <c r="AG523" s="561"/>
      <c r="AH523" s="561"/>
      <c r="AJ523" s="561"/>
      <c r="AK523" s="561"/>
    </row>
    <row r="524" spans="1:37">
      <c r="A524" s="561"/>
      <c r="E524" s="561"/>
      <c r="H524" s="561"/>
      <c r="Q524" s="561"/>
      <c r="R524" s="561"/>
      <c r="S524" s="561"/>
      <c r="T524" s="561"/>
      <c r="U524" s="561"/>
      <c r="V524" s="561"/>
      <c r="Y524" s="561"/>
      <c r="Z524" s="561"/>
      <c r="AA524" s="561"/>
      <c r="AB524" s="561"/>
      <c r="AC524" s="561"/>
      <c r="AD524" s="561"/>
      <c r="AE524" s="561"/>
      <c r="AF524" s="561"/>
      <c r="AG524" s="561"/>
      <c r="AH524" s="561"/>
      <c r="AJ524" s="561"/>
      <c r="AK524" s="561"/>
    </row>
    <row r="525" spans="1:37">
      <c r="A525" s="561"/>
      <c r="E525" s="561"/>
      <c r="H525" s="561"/>
      <c r="Q525" s="561"/>
      <c r="R525" s="561"/>
      <c r="S525" s="561"/>
      <c r="T525" s="561"/>
      <c r="U525" s="561"/>
      <c r="V525" s="561"/>
      <c r="Y525" s="561"/>
      <c r="Z525" s="561"/>
      <c r="AA525" s="561"/>
      <c r="AB525" s="561"/>
      <c r="AC525" s="561"/>
      <c r="AD525" s="561"/>
      <c r="AE525" s="561"/>
      <c r="AF525" s="561"/>
      <c r="AG525" s="561"/>
      <c r="AH525" s="561"/>
      <c r="AJ525" s="561"/>
      <c r="AK525" s="561"/>
    </row>
    <row r="526" spans="1:37">
      <c r="A526" s="561"/>
      <c r="E526" s="561"/>
      <c r="H526" s="561"/>
      <c r="Q526" s="561"/>
      <c r="R526" s="561"/>
      <c r="S526" s="561"/>
      <c r="T526" s="561"/>
      <c r="U526" s="561"/>
      <c r="V526" s="561"/>
      <c r="Y526" s="561"/>
      <c r="Z526" s="561"/>
      <c r="AA526" s="561"/>
      <c r="AB526" s="561"/>
      <c r="AC526" s="561"/>
      <c r="AD526" s="561"/>
      <c r="AE526" s="561"/>
      <c r="AF526" s="561"/>
      <c r="AG526" s="561"/>
      <c r="AH526" s="561"/>
      <c r="AJ526" s="561"/>
      <c r="AK526" s="561"/>
    </row>
    <row r="527" spans="1:37">
      <c r="A527" s="561"/>
      <c r="E527" s="561"/>
      <c r="H527" s="561"/>
      <c r="Q527" s="561"/>
      <c r="R527" s="561"/>
      <c r="S527" s="561"/>
      <c r="T527" s="561"/>
      <c r="U527" s="561"/>
      <c r="V527" s="561"/>
      <c r="Y527" s="561"/>
      <c r="Z527" s="561"/>
      <c r="AA527" s="561"/>
      <c r="AB527" s="561"/>
      <c r="AC527" s="561"/>
      <c r="AD527" s="561"/>
      <c r="AE527" s="561"/>
      <c r="AF527" s="561"/>
      <c r="AG527" s="561"/>
      <c r="AH527" s="561"/>
      <c r="AJ527" s="561"/>
      <c r="AK527" s="561"/>
    </row>
    <row r="528" spans="1:37">
      <c r="A528" s="561"/>
      <c r="E528" s="561"/>
      <c r="H528" s="561"/>
      <c r="Q528" s="561"/>
      <c r="R528" s="561"/>
      <c r="S528" s="561"/>
      <c r="T528" s="561"/>
      <c r="U528" s="561"/>
      <c r="V528" s="561"/>
      <c r="Y528" s="561"/>
      <c r="Z528" s="561"/>
      <c r="AA528" s="561"/>
      <c r="AB528" s="561"/>
      <c r="AC528" s="561"/>
      <c r="AD528" s="561"/>
      <c r="AE528" s="561"/>
      <c r="AF528" s="561"/>
      <c r="AG528" s="561"/>
      <c r="AH528" s="561"/>
      <c r="AJ528" s="561"/>
      <c r="AK528" s="561"/>
    </row>
    <row r="529" spans="1:37">
      <c r="A529" s="561"/>
      <c r="E529" s="561"/>
      <c r="H529" s="561"/>
      <c r="Q529" s="561"/>
      <c r="R529" s="561"/>
      <c r="S529" s="561"/>
      <c r="T529" s="561"/>
      <c r="U529" s="561"/>
      <c r="V529" s="561"/>
      <c r="Y529" s="561"/>
      <c r="Z529" s="561"/>
      <c r="AA529" s="561"/>
      <c r="AB529" s="561"/>
      <c r="AC529" s="561"/>
      <c r="AD529" s="561"/>
      <c r="AE529" s="561"/>
      <c r="AF529" s="561"/>
      <c r="AG529" s="561"/>
      <c r="AH529" s="561"/>
      <c r="AJ529" s="561"/>
      <c r="AK529" s="561"/>
    </row>
    <row r="530" spans="1:37">
      <c r="A530" s="561"/>
      <c r="E530" s="561"/>
      <c r="H530" s="561"/>
      <c r="Q530" s="561"/>
      <c r="R530" s="561"/>
      <c r="S530" s="561"/>
      <c r="T530" s="561"/>
      <c r="U530" s="561"/>
      <c r="V530" s="561"/>
      <c r="Y530" s="561"/>
      <c r="Z530" s="561"/>
      <c r="AA530" s="561"/>
      <c r="AB530" s="561"/>
      <c r="AC530" s="561"/>
      <c r="AD530" s="561"/>
      <c r="AE530" s="561"/>
      <c r="AF530" s="561"/>
      <c r="AG530" s="561"/>
      <c r="AH530" s="561"/>
      <c r="AJ530" s="561"/>
      <c r="AK530" s="561"/>
    </row>
    <row r="531" spans="1:37">
      <c r="A531" s="561"/>
      <c r="E531" s="561"/>
      <c r="H531" s="561"/>
      <c r="Q531" s="561"/>
      <c r="R531" s="561"/>
      <c r="S531" s="561"/>
      <c r="T531" s="561"/>
      <c r="U531" s="561"/>
      <c r="V531" s="561"/>
      <c r="Y531" s="561"/>
      <c r="Z531" s="561"/>
      <c r="AA531" s="561"/>
      <c r="AB531" s="561"/>
      <c r="AC531" s="561"/>
      <c r="AD531" s="561"/>
      <c r="AE531" s="561"/>
      <c r="AF531" s="561"/>
      <c r="AG531" s="561"/>
      <c r="AH531" s="561"/>
      <c r="AJ531" s="561"/>
      <c r="AK531" s="561"/>
    </row>
    <row r="532" spans="1:37">
      <c r="A532" s="561"/>
      <c r="E532" s="561"/>
      <c r="H532" s="561"/>
      <c r="Q532" s="561"/>
      <c r="R532" s="561"/>
      <c r="S532" s="561"/>
      <c r="T532" s="561"/>
      <c r="U532" s="561"/>
      <c r="V532" s="561"/>
      <c r="Y532" s="561"/>
      <c r="Z532" s="561"/>
      <c r="AA532" s="561"/>
      <c r="AB532" s="561"/>
      <c r="AC532" s="561"/>
      <c r="AD532" s="561"/>
      <c r="AE532" s="561"/>
      <c r="AF532" s="561"/>
      <c r="AG532" s="561"/>
      <c r="AH532" s="561"/>
      <c r="AJ532" s="561"/>
      <c r="AK532" s="561"/>
    </row>
    <row r="533" spans="1:37">
      <c r="A533" s="561"/>
      <c r="E533" s="561"/>
      <c r="H533" s="561"/>
      <c r="Q533" s="561"/>
      <c r="R533" s="561"/>
      <c r="S533" s="561"/>
      <c r="T533" s="561"/>
      <c r="U533" s="561"/>
      <c r="V533" s="561"/>
      <c r="Y533" s="561"/>
      <c r="Z533" s="561"/>
      <c r="AA533" s="561"/>
      <c r="AB533" s="561"/>
      <c r="AC533" s="561"/>
      <c r="AD533" s="561"/>
      <c r="AE533" s="561"/>
      <c r="AF533" s="561"/>
      <c r="AG533" s="561"/>
      <c r="AH533" s="561"/>
      <c r="AJ533" s="561"/>
      <c r="AK533" s="561"/>
    </row>
    <row r="534" spans="1:37">
      <c r="A534" s="561"/>
      <c r="E534" s="561"/>
      <c r="H534" s="561"/>
      <c r="Q534" s="561"/>
      <c r="R534" s="561"/>
      <c r="S534" s="561"/>
      <c r="T534" s="561"/>
      <c r="U534" s="561"/>
      <c r="V534" s="561"/>
      <c r="Y534" s="561"/>
      <c r="Z534" s="561"/>
      <c r="AA534" s="561"/>
      <c r="AB534" s="561"/>
      <c r="AC534" s="561"/>
      <c r="AD534" s="561"/>
      <c r="AE534" s="561"/>
      <c r="AF534" s="561"/>
      <c r="AG534" s="561"/>
      <c r="AH534" s="561"/>
      <c r="AJ534" s="561"/>
      <c r="AK534" s="561"/>
    </row>
    <row r="535" spans="1:37">
      <c r="A535" s="561"/>
      <c r="E535" s="561"/>
      <c r="H535" s="561"/>
      <c r="Q535" s="561"/>
      <c r="R535" s="561"/>
      <c r="S535" s="561"/>
      <c r="T535" s="561"/>
      <c r="U535" s="561"/>
      <c r="V535" s="561"/>
      <c r="Y535" s="561"/>
      <c r="Z535" s="561"/>
      <c r="AA535" s="561"/>
      <c r="AB535" s="561"/>
      <c r="AC535" s="561"/>
      <c r="AD535" s="561"/>
      <c r="AE535" s="561"/>
      <c r="AF535" s="561"/>
      <c r="AG535" s="561"/>
      <c r="AH535" s="561"/>
      <c r="AJ535" s="561"/>
      <c r="AK535" s="561"/>
    </row>
    <row r="536" spans="1:37">
      <c r="A536" s="561"/>
      <c r="E536" s="561"/>
      <c r="H536" s="561"/>
      <c r="Q536" s="561"/>
      <c r="R536" s="561"/>
      <c r="S536" s="561"/>
      <c r="T536" s="561"/>
      <c r="U536" s="561"/>
      <c r="V536" s="561"/>
      <c r="Y536" s="561"/>
      <c r="Z536" s="561"/>
      <c r="AA536" s="561"/>
      <c r="AB536" s="561"/>
      <c r="AC536" s="561"/>
      <c r="AD536" s="561"/>
      <c r="AE536" s="561"/>
      <c r="AF536" s="561"/>
      <c r="AG536" s="561"/>
      <c r="AH536" s="561"/>
      <c r="AJ536" s="561"/>
      <c r="AK536" s="561"/>
    </row>
    <row r="537" spans="1:37">
      <c r="A537" s="561"/>
      <c r="E537" s="561"/>
      <c r="H537" s="561"/>
      <c r="Q537" s="561"/>
      <c r="R537" s="561"/>
      <c r="S537" s="561"/>
      <c r="T537" s="561"/>
      <c r="U537" s="561"/>
      <c r="V537" s="561"/>
      <c r="Y537" s="561"/>
      <c r="Z537" s="561"/>
      <c r="AA537" s="561"/>
      <c r="AB537" s="561"/>
      <c r="AC537" s="561"/>
      <c r="AD537" s="561"/>
      <c r="AE537" s="561"/>
      <c r="AF537" s="561"/>
      <c r="AG537" s="561"/>
      <c r="AH537" s="561"/>
      <c r="AJ537" s="561"/>
      <c r="AK537" s="561"/>
    </row>
    <row r="538" spans="1:37">
      <c r="A538" s="561"/>
      <c r="E538" s="561"/>
      <c r="H538" s="561"/>
      <c r="Q538" s="561"/>
      <c r="R538" s="561"/>
      <c r="S538" s="561"/>
      <c r="T538" s="561"/>
      <c r="U538" s="561"/>
      <c r="V538" s="561"/>
      <c r="Y538" s="561"/>
      <c r="Z538" s="561"/>
      <c r="AA538" s="561"/>
      <c r="AB538" s="561"/>
      <c r="AC538" s="561"/>
      <c r="AD538" s="561"/>
      <c r="AE538" s="561"/>
      <c r="AF538" s="561"/>
      <c r="AG538" s="561"/>
      <c r="AH538" s="561"/>
      <c r="AJ538" s="561"/>
      <c r="AK538" s="561"/>
    </row>
    <row r="539" spans="1:37">
      <c r="A539" s="561"/>
      <c r="E539" s="561"/>
      <c r="H539" s="561"/>
      <c r="Q539" s="561"/>
      <c r="R539" s="561"/>
      <c r="S539" s="561"/>
      <c r="T539" s="561"/>
      <c r="U539" s="561"/>
      <c r="V539" s="561"/>
      <c r="Y539" s="561"/>
      <c r="Z539" s="561"/>
      <c r="AA539" s="561"/>
      <c r="AB539" s="561"/>
      <c r="AC539" s="561"/>
      <c r="AD539" s="561"/>
      <c r="AE539" s="561"/>
      <c r="AF539" s="561"/>
      <c r="AG539" s="561"/>
      <c r="AH539" s="561"/>
      <c r="AJ539" s="561"/>
      <c r="AK539" s="561"/>
    </row>
    <row r="540" spans="1:37">
      <c r="A540" s="561"/>
      <c r="E540" s="561"/>
      <c r="H540" s="561"/>
      <c r="Q540" s="561"/>
      <c r="R540" s="561"/>
      <c r="S540" s="561"/>
      <c r="T540" s="561"/>
      <c r="U540" s="561"/>
      <c r="V540" s="561"/>
      <c r="Y540" s="561"/>
      <c r="Z540" s="561"/>
      <c r="AA540" s="561"/>
      <c r="AB540" s="561"/>
      <c r="AC540" s="561"/>
      <c r="AD540" s="561"/>
      <c r="AE540" s="561"/>
      <c r="AF540" s="561"/>
      <c r="AG540" s="561"/>
      <c r="AH540" s="561"/>
      <c r="AJ540" s="561"/>
      <c r="AK540" s="561"/>
    </row>
    <row r="541" spans="1:37">
      <c r="A541" s="561"/>
      <c r="E541" s="561"/>
      <c r="H541" s="561"/>
      <c r="Q541" s="561"/>
      <c r="R541" s="561"/>
      <c r="S541" s="561"/>
      <c r="T541" s="561"/>
      <c r="U541" s="561"/>
      <c r="V541" s="561"/>
      <c r="Y541" s="561"/>
      <c r="Z541" s="561"/>
      <c r="AA541" s="561"/>
      <c r="AB541" s="561"/>
      <c r="AC541" s="561"/>
      <c r="AD541" s="561"/>
      <c r="AE541" s="561"/>
      <c r="AF541" s="561"/>
      <c r="AG541" s="561"/>
      <c r="AH541" s="561"/>
      <c r="AJ541" s="561"/>
      <c r="AK541" s="561"/>
    </row>
    <row r="542" spans="1:37">
      <c r="A542" s="561"/>
      <c r="E542" s="561"/>
      <c r="H542" s="561"/>
      <c r="Q542" s="561"/>
      <c r="R542" s="561"/>
      <c r="S542" s="561"/>
      <c r="T542" s="561"/>
      <c r="U542" s="561"/>
      <c r="V542" s="561"/>
      <c r="Y542" s="561"/>
      <c r="Z542" s="561"/>
      <c r="AA542" s="561"/>
      <c r="AB542" s="561"/>
      <c r="AC542" s="561"/>
      <c r="AD542" s="561"/>
      <c r="AE542" s="561"/>
      <c r="AF542" s="561"/>
      <c r="AG542" s="561"/>
      <c r="AH542" s="561"/>
      <c r="AJ542" s="561"/>
      <c r="AK542" s="561"/>
    </row>
    <row r="543" spans="1:37">
      <c r="A543" s="561"/>
      <c r="E543" s="561"/>
      <c r="H543" s="561"/>
      <c r="Q543" s="561"/>
      <c r="R543" s="561"/>
      <c r="S543" s="561"/>
      <c r="T543" s="561"/>
      <c r="U543" s="561"/>
      <c r="V543" s="561"/>
      <c r="Y543" s="561"/>
      <c r="Z543" s="561"/>
      <c r="AA543" s="561"/>
      <c r="AB543" s="561"/>
      <c r="AC543" s="561"/>
      <c r="AD543" s="561"/>
      <c r="AE543" s="561"/>
      <c r="AF543" s="561"/>
      <c r="AG543" s="561"/>
      <c r="AH543" s="561"/>
      <c r="AJ543" s="561"/>
      <c r="AK543" s="561"/>
    </row>
    <row r="544" spans="1:37">
      <c r="A544" s="561"/>
      <c r="E544" s="561"/>
      <c r="H544" s="561"/>
      <c r="Q544" s="561"/>
      <c r="R544" s="561"/>
      <c r="S544" s="561"/>
      <c r="T544" s="561"/>
      <c r="U544" s="561"/>
      <c r="V544" s="561"/>
      <c r="Y544" s="561"/>
      <c r="Z544" s="561"/>
      <c r="AA544" s="561"/>
      <c r="AB544" s="561"/>
      <c r="AC544" s="561"/>
      <c r="AD544" s="561"/>
      <c r="AE544" s="561"/>
      <c r="AF544" s="561"/>
      <c r="AG544" s="561"/>
      <c r="AH544" s="561"/>
      <c r="AJ544" s="561"/>
      <c r="AK544" s="561"/>
    </row>
    <row r="545" spans="1:37">
      <c r="A545" s="561"/>
      <c r="E545" s="561"/>
      <c r="H545" s="561"/>
      <c r="Q545" s="561"/>
      <c r="R545" s="561"/>
      <c r="S545" s="561"/>
      <c r="T545" s="561"/>
      <c r="U545" s="561"/>
      <c r="V545" s="561"/>
      <c r="Y545" s="561"/>
      <c r="Z545" s="561"/>
      <c r="AA545" s="561"/>
      <c r="AB545" s="561"/>
      <c r="AC545" s="561"/>
      <c r="AD545" s="561"/>
      <c r="AE545" s="561"/>
      <c r="AF545" s="561"/>
      <c r="AG545" s="561"/>
      <c r="AH545" s="561"/>
      <c r="AJ545" s="561"/>
      <c r="AK545" s="561"/>
    </row>
    <row r="546" spans="1:37">
      <c r="A546" s="561"/>
      <c r="E546" s="561"/>
      <c r="H546" s="561"/>
      <c r="Q546" s="561"/>
      <c r="R546" s="561"/>
      <c r="S546" s="561"/>
      <c r="T546" s="561"/>
      <c r="U546" s="561"/>
      <c r="V546" s="561"/>
      <c r="Y546" s="561"/>
      <c r="Z546" s="561"/>
      <c r="AA546" s="561"/>
      <c r="AB546" s="561"/>
      <c r="AC546" s="561"/>
      <c r="AD546" s="561"/>
      <c r="AE546" s="561"/>
      <c r="AF546" s="561"/>
      <c r="AG546" s="561"/>
      <c r="AH546" s="561"/>
      <c r="AJ546" s="561"/>
      <c r="AK546" s="561"/>
    </row>
    <row r="547" spans="1:37">
      <c r="A547" s="561"/>
      <c r="E547" s="561"/>
      <c r="H547" s="561"/>
      <c r="Q547" s="561"/>
      <c r="R547" s="561"/>
      <c r="S547" s="561"/>
      <c r="T547" s="561"/>
      <c r="U547" s="561"/>
      <c r="V547" s="561"/>
      <c r="Y547" s="561"/>
      <c r="Z547" s="561"/>
      <c r="AA547" s="561"/>
      <c r="AB547" s="561"/>
      <c r="AC547" s="561"/>
      <c r="AD547" s="561"/>
      <c r="AE547" s="561"/>
      <c r="AF547" s="561"/>
      <c r="AG547" s="561"/>
      <c r="AH547" s="561"/>
      <c r="AJ547" s="561"/>
      <c r="AK547" s="561"/>
    </row>
    <row r="548" spans="1:37">
      <c r="A548" s="561"/>
      <c r="E548" s="561"/>
      <c r="H548" s="561"/>
      <c r="Q548" s="561"/>
      <c r="R548" s="561"/>
      <c r="S548" s="561"/>
      <c r="T548" s="561"/>
      <c r="U548" s="561"/>
      <c r="V548" s="561"/>
      <c r="Y548" s="561"/>
      <c r="Z548" s="561"/>
      <c r="AA548" s="561"/>
      <c r="AB548" s="561"/>
      <c r="AC548" s="561"/>
      <c r="AD548" s="561"/>
      <c r="AE548" s="561"/>
      <c r="AF548" s="561"/>
      <c r="AG548" s="561"/>
      <c r="AH548" s="561"/>
      <c r="AJ548" s="561"/>
      <c r="AK548" s="561"/>
    </row>
    <row r="549" spans="1:37">
      <c r="A549" s="561"/>
      <c r="E549" s="561"/>
      <c r="H549" s="561"/>
      <c r="Q549" s="561"/>
      <c r="R549" s="561"/>
      <c r="S549" s="561"/>
      <c r="T549" s="561"/>
      <c r="U549" s="561"/>
      <c r="V549" s="561"/>
      <c r="Y549" s="561"/>
      <c r="Z549" s="561"/>
      <c r="AA549" s="561"/>
      <c r="AB549" s="561"/>
      <c r="AC549" s="561"/>
      <c r="AD549" s="561"/>
      <c r="AE549" s="561"/>
      <c r="AF549" s="561"/>
      <c r="AG549" s="561"/>
      <c r="AH549" s="561"/>
      <c r="AJ549" s="561"/>
      <c r="AK549" s="561"/>
    </row>
    <row r="550" spans="1:37">
      <c r="A550" s="561"/>
      <c r="E550" s="561"/>
      <c r="H550" s="561"/>
      <c r="Q550" s="561"/>
      <c r="R550" s="561"/>
      <c r="S550" s="561"/>
      <c r="T550" s="561"/>
      <c r="U550" s="561"/>
      <c r="V550" s="561"/>
      <c r="Y550" s="561"/>
      <c r="Z550" s="561"/>
      <c r="AA550" s="561"/>
      <c r="AB550" s="561"/>
      <c r="AC550" s="561"/>
      <c r="AD550" s="561"/>
      <c r="AE550" s="561"/>
      <c r="AF550" s="561"/>
      <c r="AG550" s="561"/>
      <c r="AH550" s="561"/>
      <c r="AJ550" s="561"/>
      <c r="AK550" s="561"/>
    </row>
    <row r="551" spans="1:37">
      <c r="A551" s="561"/>
      <c r="E551" s="561"/>
      <c r="H551" s="561"/>
      <c r="Q551" s="561"/>
      <c r="R551" s="561"/>
      <c r="S551" s="561"/>
      <c r="T551" s="561"/>
      <c r="U551" s="561"/>
      <c r="V551" s="561"/>
      <c r="Y551" s="561"/>
      <c r="Z551" s="561"/>
      <c r="AA551" s="561"/>
      <c r="AB551" s="561"/>
      <c r="AC551" s="561"/>
      <c r="AD551" s="561"/>
      <c r="AE551" s="561"/>
      <c r="AF551" s="561"/>
      <c r="AG551" s="561"/>
      <c r="AH551" s="561"/>
      <c r="AJ551" s="561"/>
      <c r="AK551" s="561"/>
    </row>
    <row r="552" spans="1:37">
      <c r="A552" s="561"/>
      <c r="E552" s="561"/>
      <c r="H552" s="561"/>
      <c r="Q552" s="561"/>
      <c r="R552" s="561"/>
      <c r="S552" s="561"/>
      <c r="T552" s="561"/>
      <c r="U552" s="561"/>
      <c r="V552" s="561"/>
      <c r="Y552" s="561"/>
      <c r="Z552" s="561"/>
      <c r="AA552" s="561"/>
      <c r="AB552" s="561"/>
      <c r="AC552" s="561"/>
      <c r="AD552" s="561"/>
      <c r="AE552" s="561"/>
      <c r="AF552" s="561"/>
      <c r="AG552" s="561"/>
      <c r="AH552" s="561"/>
      <c r="AJ552" s="561"/>
      <c r="AK552" s="561"/>
    </row>
    <row r="553" spans="1:37">
      <c r="A553" s="561"/>
      <c r="E553" s="561"/>
      <c r="H553" s="561"/>
      <c r="Q553" s="561"/>
      <c r="R553" s="561"/>
      <c r="S553" s="561"/>
      <c r="T553" s="561"/>
      <c r="U553" s="561"/>
      <c r="V553" s="561"/>
      <c r="Y553" s="561"/>
      <c r="Z553" s="561"/>
      <c r="AA553" s="561"/>
      <c r="AB553" s="561"/>
      <c r="AC553" s="561"/>
      <c r="AD553" s="561"/>
      <c r="AE553" s="561"/>
      <c r="AF553" s="561"/>
      <c r="AG553" s="561"/>
      <c r="AH553" s="561"/>
      <c r="AJ553" s="561"/>
      <c r="AK553" s="561"/>
    </row>
    <row r="554" spans="1:37">
      <c r="A554" s="561"/>
      <c r="E554" s="561"/>
      <c r="H554" s="561"/>
      <c r="Q554" s="561"/>
      <c r="R554" s="561"/>
      <c r="S554" s="561"/>
      <c r="T554" s="561"/>
      <c r="U554" s="561"/>
      <c r="V554" s="561"/>
      <c r="Y554" s="561"/>
      <c r="Z554" s="561"/>
      <c r="AA554" s="561"/>
      <c r="AB554" s="561"/>
      <c r="AC554" s="561"/>
      <c r="AD554" s="561"/>
      <c r="AE554" s="561"/>
      <c r="AF554" s="561"/>
      <c r="AG554" s="561"/>
      <c r="AH554" s="561"/>
      <c r="AJ554" s="561"/>
      <c r="AK554" s="561"/>
    </row>
    <row r="555" spans="1:37">
      <c r="A555" s="561"/>
      <c r="E555" s="561"/>
      <c r="H555" s="561"/>
      <c r="Q555" s="561"/>
      <c r="R555" s="561"/>
      <c r="S555" s="561"/>
      <c r="T555" s="561"/>
      <c r="U555" s="561"/>
      <c r="V555" s="561"/>
      <c r="Y555" s="561"/>
      <c r="Z555" s="561"/>
      <c r="AA555" s="561"/>
      <c r="AB555" s="561"/>
      <c r="AC555" s="561"/>
      <c r="AD555" s="561"/>
      <c r="AE555" s="561"/>
      <c r="AF555" s="561"/>
      <c r="AG555" s="561"/>
      <c r="AH555" s="561"/>
      <c r="AJ555" s="561"/>
      <c r="AK555" s="561"/>
    </row>
    <row r="556" spans="1:37">
      <c r="A556" s="561"/>
      <c r="E556" s="561"/>
      <c r="H556" s="561"/>
      <c r="Q556" s="561"/>
      <c r="R556" s="561"/>
      <c r="S556" s="561"/>
      <c r="T556" s="561"/>
      <c r="U556" s="561"/>
      <c r="V556" s="561"/>
      <c r="Y556" s="561"/>
      <c r="Z556" s="561"/>
      <c r="AA556" s="561"/>
      <c r="AB556" s="561"/>
      <c r="AC556" s="561"/>
      <c r="AD556" s="561"/>
      <c r="AE556" s="561"/>
      <c r="AF556" s="561"/>
      <c r="AG556" s="561"/>
      <c r="AH556" s="561"/>
      <c r="AJ556" s="561"/>
      <c r="AK556" s="561"/>
    </row>
    <row r="557" spans="1:37">
      <c r="A557" s="561"/>
      <c r="E557" s="561"/>
      <c r="H557" s="561"/>
      <c r="Q557" s="561"/>
      <c r="R557" s="561"/>
      <c r="S557" s="561"/>
      <c r="T557" s="561"/>
      <c r="U557" s="561"/>
      <c r="V557" s="561"/>
      <c r="Y557" s="561"/>
      <c r="Z557" s="561"/>
      <c r="AA557" s="561"/>
      <c r="AB557" s="561"/>
      <c r="AC557" s="561"/>
      <c r="AD557" s="561"/>
      <c r="AE557" s="561"/>
      <c r="AF557" s="561"/>
      <c r="AG557" s="561"/>
      <c r="AH557" s="561"/>
      <c r="AJ557" s="561"/>
      <c r="AK557" s="561"/>
    </row>
    <row r="558" spans="1:37">
      <c r="A558" s="561"/>
      <c r="E558" s="561"/>
      <c r="H558" s="561"/>
      <c r="Q558" s="561"/>
      <c r="R558" s="561"/>
      <c r="S558" s="561"/>
      <c r="T558" s="561"/>
      <c r="U558" s="561"/>
      <c r="V558" s="561"/>
      <c r="Y558" s="561"/>
      <c r="Z558" s="561"/>
      <c r="AA558" s="561"/>
      <c r="AB558" s="561"/>
      <c r="AC558" s="561"/>
      <c r="AD558" s="561"/>
      <c r="AE558" s="561"/>
      <c r="AF558" s="561"/>
      <c r="AG558" s="561"/>
      <c r="AH558" s="561"/>
      <c r="AJ558" s="561"/>
      <c r="AK558" s="561"/>
    </row>
    <row r="559" spans="1:37">
      <c r="A559" s="561"/>
      <c r="E559" s="561"/>
      <c r="H559" s="561"/>
      <c r="Q559" s="561"/>
      <c r="R559" s="561"/>
      <c r="S559" s="561"/>
      <c r="T559" s="561"/>
      <c r="U559" s="561"/>
      <c r="V559" s="561"/>
      <c r="Y559" s="561"/>
      <c r="Z559" s="561"/>
      <c r="AA559" s="561"/>
      <c r="AB559" s="561"/>
      <c r="AC559" s="561"/>
      <c r="AD559" s="561"/>
      <c r="AE559" s="561"/>
      <c r="AF559" s="561"/>
      <c r="AG559" s="561"/>
      <c r="AH559" s="561"/>
      <c r="AJ559" s="561"/>
      <c r="AK559" s="561"/>
    </row>
    <row r="560" spans="1:37">
      <c r="A560" s="561"/>
      <c r="E560" s="561"/>
      <c r="H560" s="561"/>
      <c r="Q560" s="561"/>
      <c r="R560" s="561"/>
      <c r="S560" s="561"/>
      <c r="T560" s="561"/>
      <c r="U560" s="561"/>
      <c r="V560" s="561"/>
      <c r="Y560" s="561"/>
      <c r="Z560" s="561"/>
      <c r="AA560" s="561"/>
      <c r="AB560" s="561"/>
      <c r="AC560" s="561"/>
      <c r="AD560" s="561"/>
      <c r="AE560" s="561"/>
      <c r="AF560" s="561"/>
      <c r="AG560" s="561"/>
      <c r="AH560" s="561"/>
      <c r="AJ560" s="561"/>
      <c r="AK560" s="561"/>
    </row>
    <row r="561" spans="1:37">
      <c r="A561" s="561"/>
      <c r="E561" s="561"/>
      <c r="H561" s="561"/>
      <c r="Q561" s="561"/>
      <c r="R561" s="561"/>
      <c r="S561" s="561"/>
      <c r="T561" s="561"/>
      <c r="U561" s="561"/>
      <c r="V561" s="561"/>
      <c r="Y561" s="561"/>
      <c r="Z561" s="561"/>
      <c r="AA561" s="561"/>
      <c r="AB561" s="561"/>
      <c r="AC561" s="561"/>
      <c r="AD561" s="561"/>
      <c r="AE561" s="561"/>
      <c r="AF561" s="561"/>
      <c r="AG561" s="561"/>
      <c r="AH561" s="561"/>
      <c r="AJ561" s="561"/>
      <c r="AK561" s="561"/>
    </row>
    <row r="562" spans="1:37">
      <c r="A562" s="561"/>
      <c r="E562" s="561"/>
      <c r="H562" s="561"/>
      <c r="Q562" s="561"/>
      <c r="R562" s="561"/>
      <c r="S562" s="561"/>
      <c r="T562" s="561"/>
      <c r="U562" s="561"/>
      <c r="V562" s="561"/>
      <c r="Y562" s="561"/>
      <c r="Z562" s="561"/>
      <c r="AA562" s="561"/>
      <c r="AB562" s="561"/>
      <c r="AC562" s="561"/>
      <c r="AD562" s="561"/>
      <c r="AE562" s="561"/>
      <c r="AF562" s="561"/>
      <c r="AG562" s="561"/>
      <c r="AH562" s="561"/>
      <c r="AJ562" s="561"/>
      <c r="AK562" s="561"/>
    </row>
    <row r="563" spans="1:37">
      <c r="A563" s="561"/>
      <c r="E563" s="561"/>
      <c r="H563" s="561"/>
      <c r="Q563" s="561"/>
      <c r="R563" s="561"/>
      <c r="S563" s="561"/>
      <c r="T563" s="561"/>
      <c r="U563" s="561"/>
      <c r="V563" s="561"/>
      <c r="Y563" s="561"/>
      <c r="Z563" s="561"/>
      <c r="AA563" s="561"/>
      <c r="AB563" s="561"/>
      <c r="AC563" s="561"/>
      <c r="AD563" s="561"/>
      <c r="AE563" s="561"/>
      <c r="AF563" s="561"/>
      <c r="AG563" s="561"/>
      <c r="AH563" s="561"/>
      <c r="AJ563" s="561"/>
      <c r="AK563" s="561"/>
    </row>
    <row r="564" spans="1:37">
      <c r="A564" s="561"/>
      <c r="E564" s="561"/>
      <c r="H564" s="561"/>
      <c r="Q564" s="561"/>
      <c r="R564" s="561"/>
      <c r="S564" s="561"/>
      <c r="T564" s="561"/>
      <c r="U564" s="561"/>
      <c r="V564" s="561"/>
      <c r="Y564" s="561"/>
      <c r="Z564" s="561"/>
      <c r="AA564" s="561"/>
      <c r="AB564" s="561"/>
      <c r="AC564" s="561"/>
      <c r="AD564" s="561"/>
      <c r="AE564" s="561"/>
      <c r="AF564" s="561"/>
      <c r="AG564" s="561"/>
      <c r="AH564" s="561"/>
      <c r="AJ564" s="561"/>
      <c r="AK564" s="561"/>
    </row>
    <row r="565" spans="1:37">
      <c r="A565" s="561"/>
      <c r="E565" s="561"/>
      <c r="H565" s="561"/>
      <c r="Q565" s="561"/>
      <c r="R565" s="561"/>
      <c r="S565" s="561"/>
      <c r="T565" s="561"/>
      <c r="U565" s="561"/>
      <c r="V565" s="561"/>
      <c r="Y565" s="561"/>
      <c r="Z565" s="561"/>
      <c r="AA565" s="561"/>
      <c r="AB565" s="561"/>
      <c r="AC565" s="561"/>
      <c r="AD565" s="561"/>
      <c r="AE565" s="561"/>
      <c r="AF565" s="561"/>
      <c r="AG565" s="561"/>
      <c r="AH565" s="561"/>
      <c r="AJ565" s="561"/>
      <c r="AK565" s="561"/>
    </row>
    <row r="566" spans="1:37">
      <c r="A566" s="561"/>
      <c r="E566" s="561"/>
      <c r="H566" s="561"/>
      <c r="Q566" s="561"/>
      <c r="R566" s="561"/>
      <c r="S566" s="561"/>
      <c r="T566" s="561"/>
      <c r="U566" s="561"/>
      <c r="V566" s="561"/>
      <c r="Y566" s="561"/>
      <c r="Z566" s="561"/>
      <c r="AA566" s="561"/>
      <c r="AB566" s="561"/>
      <c r="AC566" s="561"/>
      <c r="AD566" s="561"/>
      <c r="AE566" s="561"/>
      <c r="AF566" s="561"/>
      <c r="AG566" s="561"/>
      <c r="AH566" s="561"/>
      <c r="AJ566" s="561"/>
      <c r="AK566" s="561"/>
    </row>
    <row r="567" spans="1:37">
      <c r="A567" s="561"/>
      <c r="E567" s="561"/>
      <c r="H567" s="561"/>
      <c r="Q567" s="561"/>
      <c r="R567" s="561"/>
      <c r="S567" s="561"/>
      <c r="T567" s="561"/>
      <c r="U567" s="561"/>
      <c r="V567" s="561"/>
      <c r="Y567" s="561"/>
      <c r="Z567" s="561"/>
      <c r="AA567" s="561"/>
      <c r="AB567" s="561"/>
      <c r="AC567" s="561"/>
      <c r="AD567" s="561"/>
      <c r="AE567" s="561"/>
      <c r="AF567" s="561"/>
      <c r="AG567" s="561"/>
      <c r="AH567" s="561"/>
      <c r="AJ567" s="561"/>
      <c r="AK567" s="561"/>
    </row>
    <row r="568" spans="1:37">
      <c r="A568" s="561"/>
      <c r="E568" s="561"/>
      <c r="H568" s="561"/>
      <c r="Q568" s="561"/>
      <c r="R568" s="561"/>
      <c r="S568" s="561"/>
      <c r="T568" s="561"/>
      <c r="U568" s="561"/>
      <c r="V568" s="561"/>
      <c r="Y568" s="561"/>
      <c r="Z568" s="561"/>
      <c r="AA568" s="561"/>
      <c r="AB568" s="561"/>
      <c r="AC568" s="561"/>
      <c r="AD568" s="561"/>
      <c r="AE568" s="561"/>
      <c r="AF568" s="561"/>
      <c r="AG568" s="561"/>
      <c r="AH568" s="561"/>
      <c r="AJ568" s="561"/>
      <c r="AK568" s="561"/>
    </row>
    <row r="569" spans="1:37">
      <c r="A569" s="561"/>
      <c r="E569" s="561"/>
      <c r="H569" s="561"/>
      <c r="Q569" s="561"/>
      <c r="R569" s="561"/>
      <c r="S569" s="561"/>
      <c r="T569" s="561"/>
      <c r="U569" s="561"/>
      <c r="V569" s="561"/>
      <c r="Y569" s="561"/>
      <c r="Z569" s="561"/>
      <c r="AA569" s="561"/>
      <c r="AB569" s="561"/>
      <c r="AC569" s="561"/>
      <c r="AD569" s="561"/>
      <c r="AE569" s="561"/>
      <c r="AF569" s="561"/>
      <c r="AG569" s="561"/>
      <c r="AH569" s="561"/>
      <c r="AJ569" s="561"/>
      <c r="AK569" s="561"/>
    </row>
    <row r="570" spans="1:37">
      <c r="A570" s="561"/>
      <c r="E570" s="561"/>
      <c r="H570" s="561"/>
      <c r="Q570" s="561"/>
      <c r="R570" s="561"/>
      <c r="S570" s="561"/>
      <c r="T570" s="561"/>
      <c r="U570" s="561"/>
      <c r="V570" s="561"/>
      <c r="Y570" s="561"/>
      <c r="Z570" s="561"/>
      <c r="AA570" s="561"/>
      <c r="AB570" s="561"/>
      <c r="AC570" s="561"/>
      <c r="AD570" s="561"/>
      <c r="AE570" s="561"/>
      <c r="AF570" s="561"/>
      <c r="AG570" s="561"/>
      <c r="AH570" s="561"/>
      <c r="AJ570" s="561"/>
      <c r="AK570" s="561"/>
    </row>
    <row r="571" spans="1:37">
      <c r="A571" s="561"/>
      <c r="E571" s="561"/>
      <c r="H571" s="561"/>
      <c r="Q571" s="561"/>
      <c r="R571" s="561"/>
      <c r="S571" s="561"/>
      <c r="T571" s="561"/>
      <c r="U571" s="561"/>
      <c r="V571" s="561"/>
      <c r="Y571" s="561"/>
      <c r="Z571" s="561"/>
      <c r="AA571" s="561"/>
      <c r="AB571" s="561"/>
      <c r="AC571" s="561"/>
      <c r="AD571" s="561"/>
      <c r="AE571" s="561"/>
      <c r="AF571" s="561"/>
      <c r="AG571" s="561"/>
      <c r="AH571" s="561"/>
      <c r="AJ571" s="561"/>
      <c r="AK571" s="561"/>
    </row>
    <row r="572" spans="1:37">
      <c r="A572" s="561"/>
      <c r="E572" s="561"/>
      <c r="H572" s="561"/>
      <c r="Q572" s="561"/>
      <c r="R572" s="561"/>
      <c r="S572" s="561"/>
      <c r="T572" s="561"/>
      <c r="U572" s="561"/>
      <c r="V572" s="561"/>
      <c r="Y572" s="561"/>
      <c r="Z572" s="561"/>
      <c r="AA572" s="561"/>
      <c r="AB572" s="561"/>
      <c r="AC572" s="561"/>
      <c r="AD572" s="561"/>
      <c r="AE572" s="561"/>
      <c r="AF572" s="561"/>
      <c r="AG572" s="561"/>
      <c r="AH572" s="561"/>
      <c r="AJ572" s="561"/>
      <c r="AK572" s="561"/>
    </row>
    <row r="573" spans="1:37">
      <c r="A573" s="561"/>
      <c r="E573" s="561"/>
      <c r="H573" s="561"/>
      <c r="Q573" s="561"/>
      <c r="R573" s="561"/>
      <c r="S573" s="561"/>
      <c r="T573" s="561"/>
      <c r="U573" s="561"/>
      <c r="V573" s="561"/>
      <c r="Y573" s="561"/>
      <c r="Z573" s="561"/>
      <c r="AA573" s="561"/>
      <c r="AB573" s="561"/>
      <c r="AC573" s="561"/>
      <c r="AD573" s="561"/>
      <c r="AE573" s="561"/>
      <c r="AF573" s="561"/>
      <c r="AG573" s="561"/>
      <c r="AH573" s="561"/>
      <c r="AJ573" s="561"/>
      <c r="AK573" s="561"/>
    </row>
    <row r="574" spans="1:37">
      <c r="A574" s="561"/>
      <c r="E574" s="561"/>
      <c r="H574" s="561"/>
      <c r="Q574" s="561"/>
      <c r="R574" s="561"/>
      <c r="S574" s="561"/>
      <c r="T574" s="561"/>
      <c r="U574" s="561"/>
      <c r="V574" s="561"/>
      <c r="Y574" s="561"/>
      <c r="Z574" s="561"/>
      <c r="AA574" s="561"/>
      <c r="AB574" s="561"/>
      <c r="AC574" s="561"/>
      <c r="AD574" s="561"/>
      <c r="AE574" s="561"/>
      <c r="AF574" s="561"/>
      <c r="AG574" s="561"/>
      <c r="AH574" s="561"/>
      <c r="AJ574" s="561"/>
      <c r="AK574" s="561"/>
    </row>
    <row r="575" spans="1:37">
      <c r="A575" s="561"/>
      <c r="E575" s="561"/>
      <c r="H575" s="561"/>
      <c r="Q575" s="561"/>
      <c r="R575" s="561"/>
      <c r="S575" s="561"/>
      <c r="T575" s="561"/>
      <c r="U575" s="561"/>
      <c r="V575" s="561"/>
      <c r="Y575" s="561"/>
      <c r="Z575" s="561"/>
      <c r="AA575" s="561"/>
      <c r="AB575" s="561"/>
      <c r="AC575" s="561"/>
      <c r="AD575" s="561"/>
      <c r="AE575" s="561"/>
      <c r="AF575" s="561"/>
      <c r="AG575" s="561"/>
      <c r="AH575" s="561"/>
      <c r="AJ575" s="561"/>
      <c r="AK575" s="561"/>
    </row>
    <row r="576" spans="1:37">
      <c r="A576" s="561"/>
      <c r="E576" s="561"/>
      <c r="H576" s="561"/>
      <c r="Q576" s="561"/>
      <c r="R576" s="561"/>
      <c r="S576" s="561"/>
      <c r="T576" s="561"/>
      <c r="U576" s="561"/>
      <c r="V576" s="561"/>
      <c r="Y576" s="561"/>
      <c r="Z576" s="561"/>
      <c r="AA576" s="561"/>
      <c r="AB576" s="561"/>
      <c r="AC576" s="561"/>
      <c r="AD576" s="561"/>
      <c r="AE576" s="561"/>
      <c r="AF576" s="561"/>
      <c r="AG576" s="561"/>
      <c r="AH576" s="561"/>
      <c r="AJ576" s="561"/>
      <c r="AK576" s="561"/>
    </row>
    <row r="577" spans="1:37">
      <c r="A577" s="561"/>
      <c r="E577" s="561"/>
      <c r="H577" s="561"/>
      <c r="Q577" s="561"/>
      <c r="R577" s="561"/>
      <c r="S577" s="561"/>
      <c r="T577" s="561"/>
      <c r="U577" s="561"/>
      <c r="V577" s="561"/>
      <c r="Y577" s="561"/>
      <c r="Z577" s="561"/>
      <c r="AA577" s="561"/>
      <c r="AB577" s="561"/>
      <c r="AC577" s="561"/>
      <c r="AD577" s="561"/>
      <c r="AE577" s="561"/>
      <c r="AF577" s="561"/>
      <c r="AG577" s="561"/>
      <c r="AH577" s="561"/>
      <c r="AJ577" s="561"/>
      <c r="AK577" s="561"/>
    </row>
    <row r="578" spans="1:37">
      <c r="A578" s="561"/>
      <c r="E578" s="561"/>
      <c r="H578" s="561"/>
      <c r="Q578" s="561"/>
      <c r="R578" s="561"/>
      <c r="S578" s="561"/>
      <c r="T578" s="561"/>
      <c r="U578" s="561"/>
      <c r="V578" s="561"/>
      <c r="Y578" s="561"/>
      <c r="Z578" s="561"/>
      <c r="AA578" s="561"/>
      <c r="AB578" s="561"/>
      <c r="AC578" s="561"/>
      <c r="AD578" s="561"/>
      <c r="AE578" s="561"/>
      <c r="AF578" s="561"/>
      <c r="AG578" s="561"/>
      <c r="AH578" s="561"/>
      <c r="AJ578" s="561"/>
      <c r="AK578" s="561"/>
    </row>
    <row r="579" spans="1:37">
      <c r="A579" s="561"/>
      <c r="E579" s="561"/>
      <c r="H579" s="561"/>
      <c r="Q579" s="561"/>
      <c r="R579" s="561"/>
      <c r="S579" s="561"/>
      <c r="T579" s="561"/>
      <c r="U579" s="561"/>
      <c r="V579" s="561"/>
      <c r="Y579" s="561"/>
      <c r="Z579" s="561"/>
      <c r="AA579" s="561"/>
      <c r="AB579" s="561"/>
      <c r="AC579" s="561"/>
      <c r="AD579" s="561"/>
      <c r="AE579" s="561"/>
      <c r="AF579" s="561"/>
      <c r="AG579" s="561"/>
      <c r="AH579" s="561"/>
      <c r="AJ579" s="561"/>
      <c r="AK579" s="561"/>
    </row>
    <row r="580" spans="1:37">
      <c r="A580" s="561"/>
      <c r="E580" s="561"/>
      <c r="H580" s="561"/>
      <c r="Q580" s="561"/>
      <c r="R580" s="561"/>
      <c r="S580" s="561"/>
      <c r="T580" s="561"/>
      <c r="U580" s="561"/>
      <c r="V580" s="561"/>
      <c r="Y580" s="561"/>
      <c r="Z580" s="561"/>
      <c r="AA580" s="561"/>
      <c r="AB580" s="561"/>
      <c r="AC580" s="561"/>
      <c r="AD580" s="561"/>
      <c r="AE580" s="561"/>
      <c r="AF580" s="561"/>
      <c r="AG580" s="561"/>
      <c r="AH580" s="561"/>
      <c r="AJ580" s="561"/>
      <c r="AK580" s="561"/>
    </row>
    <row r="581" spans="1:37">
      <c r="A581" s="561"/>
      <c r="E581" s="561"/>
      <c r="H581" s="561"/>
      <c r="Q581" s="561"/>
      <c r="R581" s="561"/>
      <c r="S581" s="561"/>
      <c r="T581" s="561"/>
      <c r="U581" s="561"/>
      <c r="V581" s="561"/>
      <c r="Y581" s="561"/>
      <c r="Z581" s="561"/>
      <c r="AA581" s="561"/>
      <c r="AB581" s="561"/>
      <c r="AC581" s="561"/>
      <c r="AD581" s="561"/>
      <c r="AE581" s="561"/>
      <c r="AF581" s="561"/>
      <c r="AG581" s="561"/>
      <c r="AH581" s="561"/>
      <c r="AJ581" s="561"/>
      <c r="AK581" s="561"/>
    </row>
    <row r="582" spans="1:37">
      <c r="A582" s="561"/>
      <c r="E582" s="561"/>
      <c r="H582" s="561"/>
      <c r="Q582" s="561"/>
      <c r="R582" s="561"/>
      <c r="S582" s="561"/>
      <c r="T582" s="561"/>
      <c r="U582" s="561"/>
      <c r="V582" s="561"/>
      <c r="Y582" s="561"/>
      <c r="Z582" s="561"/>
      <c r="AA582" s="561"/>
      <c r="AB582" s="561"/>
      <c r="AC582" s="561"/>
      <c r="AD582" s="561"/>
      <c r="AE582" s="561"/>
      <c r="AF582" s="561"/>
      <c r="AG582" s="561"/>
      <c r="AH582" s="561"/>
      <c r="AJ582" s="561"/>
      <c r="AK582" s="561"/>
    </row>
    <row r="583" spans="1:37">
      <c r="A583" s="561"/>
      <c r="E583" s="561"/>
      <c r="H583" s="561"/>
      <c r="Q583" s="561"/>
      <c r="R583" s="561"/>
      <c r="S583" s="561"/>
      <c r="T583" s="561"/>
      <c r="U583" s="561"/>
      <c r="V583" s="561"/>
      <c r="Y583" s="561"/>
      <c r="Z583" s="561"/>
      <c r="AA583" s="561"/>
      <c r="AB583" s="561"/>
      <c r="AC583" s="561"/>
      <c r="AD583" s="561"/>
      <c r="AE583" s="561"/>
      <c r="AF583" s="561"/>
      <c r="AG583" s="561"/>
      <c r="AH583" s="561"/>
      <c r="AJ583" s="561"/>
      <c r="AK583" s="561"/>
    </row>
    <row r="584" spans="1:37">
      <c r="A584" s="561"/>
      <c r="E584" s="561"/>
      <c r="H584" s="561"/>
      <c r="Q584" s="561"/>
      <c r="R584" s="561"/>
      <c r="S584" s="561"/>
      <c r="T584" s="561"/>
      <c r="U584" s="561"/>
      <c r="V584" s="561"/>
      <c r="Y584" s="561"/>
      <c r="Z584" s="561"/>
      <c r="AA584" s="561"/>
      <c r="AB584" s="561"/>
      <c r="AC584" s="561"/>
      <c r="AD584" s="561"/>
      <c r="AE584" s="561"/>
      <c r="AF584" s="561"/>
      <c r="AG584" s="561"/>
      <c r="AH584" s="561"/>
      <c r="AJ584" s="561"/>
      <c r="AK584" s="561"/>
    </row>
    <row r="585" spans="1:37">
      <c r="A585" s="561"/>
      <c r="E585" s="561"/>
      <c r="H585" s="561"/>
      <c r="Q585" s="561"/>
      <c r="R585" s="561"/>
      <c r="S585" s="561"/>
      <c r="T585" s="561"/>
      <c r="U585" s="561"/>
      <c r="V585" s="561"/>
      <c r="Y585" s="561"/>
      <c r="Z585" s="561"/>
      <c r="AA585" s="561"/>
      <c r="AB585" s="561"/>
      <c r="AC585" s="561"/>
      <c r="AD585" s="561"/>
      <c r="AE585" s="561"/>
      <c r="AF585" s="561"/>
      <c r="AG585" s="561"/>
      <c r="AH585" s="561"/>
      <c r="AJ585" s="561"/>
      <c r="AK585" s="561"/>
    </row>
    <row r="586" spans="1:37">
      <c r="A586" s="561"/>
      <c r="E586" s="561"/>
      <c r="H586" s="561"/>
      <c r="Q586" s="561"/>
      <c r="R586" s="561"/>
      <c r="S586" s="561"/>
      <c r="T586" s="561"/>
      <c r="U586" s="561"/>
      <c r="V586" s="561"/>
      <c r="Y586" s="561"/>
      <c r="Z586" s="561"/>
      <c r="AA586" s="561"/>
      <c r="AB586" s="561"/>
      <c r="AC586" s="561"/>
      <c r="AD586" s="561"/>
      <c r="AE586" s="561"/>
      <c r="AF586" s="561"/>
      <c r="AG586" s="561"/>
      <c r="AH586" s="561"/>
      <c r="AJ586" s="561"/>
      <c r="AK586" s="561"/>
    </row>
    <row r="587" spans="1:37">
      <c r="A587" s="561"/>
      <c r="E587" s="561"/>
      <c r="H587" s="561"/>
      <c r="Q587" s="561"/>
      <c r="R587" s="561"/>
      <c r="S587" s="561"/>
      <c r="T587" s="561"/>
      <c r="U587" s="561"/>
      <c r="V587" s="561"/>
      <c r="Y587" s="561"/>
      <c r="Z587" s="561"/>
      <c r="AA587" s="561"/>
      <c r="AB587" s="561"/>
      <c r="AC587" s="561"/>
      <c r="AD587" s="561"/>
      <c r="AE587" s="561"/>
      <c r="AF587" s="561"/>
      <c r="AG587" s="561"/>
      <c r="AH587" s="561"/>
      <c r="AJ587" s="561"/>
      <c r="AK587" s="561"/>
    </row>
    <row r="588" spans="1:37">
      <c r="A588" s="561"/>
      <c r="E588" s="561"/>
      <c r="H588" s="561"/>
      <c r="Q588" s="561"/>
      <c r="R588" s="561"/>
      <c r="S588" s="561"/>
      <c r="T588" s="561"/>
      <c r="U588" s="561"/>
      <c r="V588" s="561"/>
      <c r="Y588" s="561"/>
      <c r="Z588" s="561"/>
      <c r="AA588" s="561"/>
      <c r="AB588" s="561"/>
      <c r="AC588" s="561"/>
      <c r="AD588" s="561"/>
      <c r="AE588" s="561"/>
      <c r="AF588" s="561"/>
      <c r="AG588" s="561"/>
      <c r="AH588" s="561"/>
      <c r="AJ588" s="561"/>
      <c r="AK588" s="561"/>
    </row>
    <row r="589" spans="1:37">
      <c r="A589" s="561"/>
      <c r="E589" s="561"/>
      <c r="H589" s="561"/>
      <c r="Q589" s="561"/>
      <c r="R589" s="561"/>
      <c r="S589" s="561"/>
      <c r="T589" s="561"/>
      <c r="U589" s="561"/>
      <c r="V589" s="561"/>
      <c r="Y589" s="561"/>
      <c r="Z589" s="561"/>
      <c r="AA589" s="561"/>
      <c r="AB589" s="561"/>
      <c r="AC589" s="561"/>
      <c r="AD589" s="561"/>
      <c r="AE589" s="561"/>
      <c r="AF589" s="561"/>
      <c r="AG589" s="561"/>
      <c r="AH589" s="561"/>
      <c r="AJ589" s="561"/>
      <c r="AK589" s="561"/>
    </row>
    <row r="590" spans="1:37">
      <c r="A590" s="561"/>
      <c r="E590" s="561"/>
      <c r="H590" s="561"/>
      <c r="Q590" s="561"/>
      <c r="R590" s="561"/>
      <c r="S590" s="561"/>
      <c r="T590" s="561"/>
      <c r="U590" s="561"/>
      <c r="V590" s="561"/>
      <c r="Y590" s="561"/>
      <c r="Z590" s="561"/>
      <c r="AA590" s="561"/>
      <c r="AB590" s="561"/>
      <c r="AC590" s="561"/>
      <c r="AD590" s="561"/>
      <c r="AE590" s="561"/>
      <c r="AF590" s="561"/>
      <c r="AG590" s="561"/>
      <c r="AH590" s="561"/>
      <c r="AJ590" s="561"/>
      <c r="AK590" s="561"/>
    </row>
    <row r="591" spans="1:37">
      <c r="A591" s="561"/>
      <c r="E591" s="561"/>
      <c r="H591" s="561"/>
      <c r="Q591" s="561"/>
      <c r="R591" s="561"/>
      <c r="S591" s="561"/>
      <c r="T591" s="561"/>
      <c r="U591" s="561"/>
      <c r="V591" s="561"/>
      <c r="Y591" s="561"/>
      <c r="Z591" s="561"/>
      <c r="AA591" s="561"/>
      <c r="AB591" s="561"/>
      <c r="AC591" s="561"/>
      <c r="AD591" s="561"/>
      <c r="AE591" s="561"/>
      <c r="AF591" s="561"/>
      <c r="AG591" s="561"/>
      <c r="AH591" s="561"/>
      <c r="AJ591" s="561"/>
      <c r="AK591" s="561"/>
    </row>
    <row r="592" spans="1:37">
      <c r="A592" s="561"/>
      <c r="E592" s="561"/>
      <c r="H592" s="561"/>
      <c r="Q592" s="561"/>
      <c r="R592" s="561"/>
      <c r="S592" s="561"/>
      <c r="T592" s="561"/>
      <c r="U592" s="561"/>
      <c r="V592" s="561"/>
      <c r="Y592" s="561"/>
      <c r="Z592" s="561"/>
      <c r="AA592" s="561"/>
      <c r="AB592" s="561"/>
      <c r="AC592" s="561"/>
      <c r="AD592" s="561"/>
      <c r="AE592" s="561"/>
      <c r="AF592" s="561"/>
      <c r="AG592" s="561"/>
      <c r="AH592" s="561"/>
      <c r="AJ592" s="561"/>
      <c r="AK592" s="561"/>
    </row>
    <row r="593" spans="1:37">
      <c r="A593" s="561"/>
      <c r="E593" s="561"/>
      <c r="H593" s="561"/>
      <c r="Q593" s="561"/>
      <c r="R593" s="561"/>
      <c r="S593" s="561"/>
      <c r="T593" s="561"/>
      <c r="U593" s="561"/>
      <c r="V593" s="561"/>
      <c r="Y593" s="561"/>
      <c r="Z593" s="561"/>
      <c r="AA593" s="561"/>
      <c r="AB593" s="561"/>
      <c r="AC593" s="561"/>
      <c r="AD593" s="561"/>
      <c r="AE593" s="561"/>
      <c r="AF593" s="561"/>
      <c r="AG593" s="561"/>
      <c r="AH593" s="561"/>
      <c r="AJ593" s="561"/>
      <c r="AK593" s="561"/>
    </row>
    <row r="594" spans="1:37">
      <c r="A594" s="561"/>
      <c r="E594" s="561"/>
      <c r="H594" s="561"/>
      <c r="Q594" s="561"/>
      <c r="R594" s="561"/>
      <c r="S594" s="561"/>
      <c r="T594" s="561"/>
      <c r="U594" s="561"/>
      <c r="V594" s="561"/>
      <c r="Y594" s="561"/>
      <c r="Z594" s="561"/>
      <c r="AA594" s="561"/>
      <c r="AB594" s="561"/>
      <c r="AC594" s="561"/>
      <c r="AD594" s="561"/>
      <c r="AE594" s="561"/>
      <c r="AF594" s="561"/>
      <c r="AG594" s="561"/>
      <c r="AH594" s="561"/>
      <c r="AJ594" s="561"/>
      <c r="AK594" s="561"/>
    </row>
    <row r="595" spans="1:37">
      <c r="A595" s="561"/>
      <c r="E595" s="561"/>
      <c r="H595" s="561"/>
      <c r="Q595" s="561"/>
      <c r="R595" s="561"/>
      <c r="S595" s="561"/>
      <c r="T595" s="561"/>
      <c r="U595" s="561"/>
      <c r="V595" s="561"/>
      <c r="Y595" s="561"/>
      <c r="Z595" s="561"/>
      <c r="AA595" s="561"/>
      <c r="AB595" s="561"/>
      <c r="AC595" s="561"/>
      <c r="AD595" s="561"/>
      <c r="AE595" s="561"/>
      <c r="AF595" s="561"/>
      <c r="AG595" s="561"/>
      <c r="AH595" s="561"/>
      <c r="AJ595" s="561"/>
      <c r="AK595" s="561"/>
    </row>
    <row r="596" spans="1:37">
      <c r="A596" s="561"/>
      <c r="E596" s="561"/>
      <c r="H596" s="561"/>
      <c r="Q596" s="561"/>
      <c r="R596" s="561"/>
      <c r="S596" s="561"/>
      <c r="T596" s="561"/>
      <c r="U596" s="561"/>
      <c r="V596" s="561"/>
      <c r="Y596" s="561"/>
      <c r="Z596" s="561"/>
      <c r="AA596" s="561"/>
      <c r="AB596" s="561"/>
      <c r="AC596" s="561"/>
      <c r="AD596" s="561"/>
      <c r="AE596" s="561"/>
      <c r="AF596" s="561"/>
      <c r="AG596" s="561"/>
      <c r="AH596" s="561"/>
      <c r="AJ596" s="561"/>
      <c r="AK596" s="561"/>
    </row>
    <row r="597" spans="1:37">
      <c r="A597" s="561"/>
      <c r="E597" s="561"/>
      <c r="H597" s="561"/>
      <c r="Q597" s="561"/>
      <c r="R597" s="561"/>
      <c r="S597" s="561"/>
      <c r="T597" s="561"/>
      <c r="U597" s="561"/>
      <c r="V597" s="561"/>
      <c r="Y597" s="561"/>
      <c r="Z597" s="561"/>
      <c r="AA597" s="561"/>
      <c r="AB597" s="561"/>
      <c r="AC597" s="561"/>
      <c r="AD597" s="561"/>
      <c r="AE597" s="561"/>
      <c r="AF597" s="561"/>
      <c r="AG597" s="561"/>
      <c r="AH597" s="561"/>
      <c r="AJ597" s="561"/>
      <c r="AK597" s="561"/>
    </row>
    <row r="598" spans="1:37">
      <c r="A598" s="561"/>
      <c r="E598" s="561"/>
      <c r="H598" s="561"/>
      <c r="Q598" s="561"/>
      <c r="R598" s="561"/>
      <c r="S598" s="561"/>
      <c r="T598" s="561"/>
      <c r="U598" s="561"/>
      <c r="V598" s="561"/>
      <c r="Y598" s="561"/>
      <c r="Z598" s="561"/>
      <c r="AA598" s="561"/>
      <c r="AB598" s="561"/>
      <c r="AC598" s="561"/>
      <c r="AD598" s="561"/>
      <c r="AE598" s="561"/>
      <c r="AF598" s="561"/>
      <c r="AG598" s="561"/>
      <c r="AH598" s="561"/>
      <c r="AJ598" s="561"/>
      <c r="AK598" s="561"/>
    </row>
    <row r="599" spans="1:37">
      <c r="A599" s="561"/>
      <c r="E599" s="561"/>
      <c r="H599" s="561"/>
      <c r="Q599" s="561"/>
      <c r="R599" s="561"/>
      <c r="S599" s="561"/>
      <c r="T599" s="561"/>
      <c r="U599" s="561"/>
      <c r="V599" s="561"/>
      <c r="Y599" s="561"/>
      <c r="Z599" s="561"/>
      <c r="AA599" s="561"/>
      <c r="AB599" s="561"/>
      <c r="AC599" s="561"/>
      <c r="AD599" s="561"/>
      <c r="AE599" s="561"/>
      <c r="AF599" s="561"/>
      <c r="AG599" s="561"/>
      <c r="AH599" s="561"/>
      <c r="AJ599" s="561"/>
      <c r="AK599" s="561"/>
    </row>
    <row r="600" spans="1:37">
      <c r="A600" s="561"/>
      <c r="E600" s="561"/>
      <c r="H600" s="561"/>
      <c r="Q600" s="561"/>
      <c r="R600" s="561"/>
      <c r="S600" s="561"/>
      <c r="T600" s="561"/>
      <c r="U600" s="561"/>
      <c r="V600" s="561"/>
      <c r="Y600" s="561"/>
      <c r="Z600" s="561"/>
      <c r="AA600" s="561"/>
      <c r="AB600" s="561"/>
      <c r="AC600" s="561"/>
      <c r="AD600" s="561"/>
      <c r="AE600" s="561"/>
      <c r="AF600" s="561"/>
      <c r="AG600" s="561"/>
      <c r="AH600" s="561"/>
      <c r="AJ600" s="561"/>
      <c r="AK600" s="561"/>
    </row>
    <row r="601" spans="1:37">
      <c r="A601" s="561"/>
      <c r="E601" s="561"/>
      <c r="H601" s="561"/>
      <c r="Q601" s="561"/>
      <c r="R601" s="561"/>
      <c r="S601" s="561"/>
      <c r="T601" s="561"/>
      <c r="U601" s="561"/>
      <c r="V601" s="561"/>
      <c r="Y601" s="561"/>
      <c r="Z601" s="561"/>
      <c r="AA601" s="561"/>
      <c r="AB601" s="561"/>
      <c r="AC601" s="561"/>
      <c r="AD601" s="561"/>
      <c r="AE601" s="561"/>
      <c r="AF601" s="561"/>
      <c r="AG601" s="561"/>
      <c r="AH601" s="561"/>
      <c r="AJ601" s="561"/>
      <c r="AK601" s="561"/>
    </row>
    <row r="602" spans="1:37">
      <c r="A602" s="561"/>
      <c r="E602" s="561"/>
      <c r="H602" s="561"/>
      <c r="Q602" s="561"/>
      <c r="R602" s="561"/>
      <c r="S602" s="561"/>
      <c r="T602" s="561"/>
      <c r="U602" s="561"/>
      <c r="V602" s="561"/>
      <c r="Y602" s="561"/>
      <c r="Z602" s="561"/>
      <c r="AA602" s="561"/>
      <c r="AB602" s="561"/>
      <c r="AC602" s="561"/>
      <c r="AD602" s="561"/>
      <c r="AE602" s="561"/>
      <c r="AF602" s="561"/>
      <c r="AG602" s="561"/>
      <c r="AH602" s="561"/>
      <c r="AJ602" s="561"/>
      <c r="AK602" s="561"/>
    </row>
    <row r="603" spans="1:37">
      <c r="A603" s="561"/>
      <c r="E603" s="561"/>
      <c r="H603" s="561"/>
      <c r="Q603" s="561"/>
      <c r="R603" s="561"/>
      <c r="S603" s="561"/>
      <c r="T603" s="561"/>
      <c r="U603" s="561"/>
      <c r="V603" s="561"/>
      <c r="Y603" s="561"/>
      <c r="Z603" s="561"/>
      <c r="AA603" s="561"/>
      <c r="AB603" s="561"/>
      <c r="AC603" s="561"/>
      <c r="AD603" s="561"/>
      <c r="AE603" s="561"/>
      <c r="AF603" s="561"/>
      <c r="AG603" s="561"/>
      <c r="AH603" s="561"/>
      <c r="AJ603" s="561"/>
      <c r="AK603" s="561"/>
    </row>
    <row r="604" spans="1:37">
      <c r="A604" s="561"/>
      <c r="E604" s="561"/>
      <c r="H604" s="561"/>
      <c r="Q604" s="561"/>
      <c r="R604" s="561"/>
      <c r="S604" s="561"/>
      <c r="T604" s="561"/>
      <c r="U604" s="561"/>
      <c r="V604" s="561"/>
      <c r="Y604" s="561"/>
      <c r="Z604" s="561"/>
      <c r="AA604" s="561"/>
      <c r="AB604" s="561"/>
      <c r="AC604" s="561"/>
      <c r="AD604" s="561"/>
      <c r="AE604" s="561"/>
      <c r="AF604" s="561"/>
      <c r="AG604" s="561"/>
      <c r="AH604" s="561"/>
      <c r="AJ604" s="561"/>
      <c r="AK604" s="561"/>
    </row>
    <row r="605" spans="1:37">
      <c r="A605" s="561"/>
      <c r="E605" s="561"/>
      <c r="H605" s="561"/>
      <c r="Q605" s="561"/>
      <c r="R605" s="561"/>
      <c r="S605" s="561"/>
      <c r="T605" s="561"/>
      <c r="U605" s="561"/>
      <c r="V605" s="561"/>
      <c r="Y605" s="561"/>
      <c r="Z605" s="561"/>
      <c r="AA605" s="561"/>
      <c r="AB605" s="561"/>
      <c r="AC605" s="561"/>
      <c r="AD605" s="561"/>
      <c r="AE605" s="561"/>
      <c r="AF605" s="561"/>
      <c r="AG605" s="561"/>
      <c r="AH605" s="561"/>
      <c r="AJ605" s="561"/>
      <c r="AK605" s="561"/>
    </row>
    <row r="606" spans="1:37">
      <c r="A606" s="561"/>
      <c r="E606" s="561"/>
      <c r="H606" s="561"/>
      <c r="Q606" s="561"/>
      <c r="R606" s="561"/>
      <c r="S606" s="561"/>
      <c r="T606" s="561"/>
      <c r="U606" s="561"/>
      <c r="V606" s="561"/>
      <c r="Y606" s="561"/>
      <c r="Z606" s="561"/>
      <c r="AA606" s="561"/>
      <c r="AB606" s="561"/>
      <c r="AC606" s="561"/>
      <c r="AD606" s="561"/>
      <c r="AE606" s="561"/>
      <c r="AF606" s="561"/>
      <c r="AG606" s="561"/>
      <c r="AH606" s="561"/>
      <c r="AJ606" s="561"/>
      <c r="AK606" s="561"/>
    </row>
    <row r="607" spans="1:37">
      <c r="A607" s="561"/>
      <c r="E607" s="561"/>
      <c r="H607" s="561"/>
      <c r="Q607" s="561"/>
      <c r="R607" s="561"/>
      <c r="S607" s="561"/>
      <c r="T607" s="561"/>
      <c r="U607" s="561"/>
      <c r="V607" s="561"/>
      <c r="Y607" s="561"/>
      <c r="Z607" s="561"/>
      <c r="AA607" s="561"/>
      <c r="AB607" s="561"/>
      <c r="AC607" s="561"/>
      <c r="AD607" s="561"/>
      <c r="AE607" s="561"/>
      <c r="AF607" s="561"/>
      <c r="AG607" s="561"/>
      <c r="AH607" s="561"/>
      <c r="AJ607" s="561"/>
      <c r="AK607" s="561"/>
    </row>
    <row r="608" spans="1:37">
      <c r="A608" s="561"/>
      <c r="E608" s="561"/>
      <c r="H608" s="561"/>
      <c r="Q608" s="561"/>
      <c r="R608" s="561"/>
      <c r="S608" s="561"/>
      <c r="T608" s="561"/>
      <c r="U608" s="561"/>
      <c r="V608" s="561"/>
      <c r="Y608" s="561"/>
      <c r="Z608" s="561"/>
      <c r="AA608" s="561"/>
      <c r="AB608" s="561"/>
      <c r="AC608" s="561"/>
      <c r="AD608" s="561"/>
      <c r="AE608" s="561"/>
      <c r="AF608" s="561"/>
      <c r="AG608" s="561"/>
      <c r="AH608" s="561"/>
      <c r="AJ608" s="561"/>
      <c r="AK608" s="561"/>
    </row>
    <row r="609" spans="1:37">
      <c r="A609" s="561"/>
      <c r="E609" s="561"/>
      <c r="H609" s="561"/>
      <c r="Q609" s="561"/>
      <c r="R609" s="561"/>
      <c r="S609" s="561"/>
      <c r="T609" s="561"/>
      <c r="U609" s="561"/>
      <c r="V609" s="561"/>
      <c r="Y609" s="561"/>
      <c r="Z609" s="561"/>
      <c r="AA609" s="561"/>
      <c r="AB609" s="561"/>
      <c r="AC609" s="561"/>
      <c r="AD609" s="561"/>
      <c r="AE609" s="561"/>
      <c r="AF609" s="561"/>
      <c r="AG609" s="561"/>
      <c r="AH609" s="561"/>
      <c r="AJ609" s="561"/>
      <c r="AK609" s="561"/>
    </row>
    <row r="610" spans="1:37">
      <c r="A610" s="561"/>
      <c r="E610" s="561"/>
      <c r="H610" s="561"/>
      <c r="Q610" s="561"/>
      <c r="R610" s="561"/>
      <c r="S610" s="561"/>
      <c r="T610" s="561"/>
      <c r="U610" s="561"/>
      <c r="V610" s="561"/>
      <c r="Y610" s="561"/>
      <c r="Z610" s="561"/>
      <c r="AA610" s="561"/>
      <c r="AB610" s="561"/>
      <c r="AC610" s="561"/>
      <c r="AD610" s="561"/>
      <c r="AE610" s="561"/>
      <c r="AF610" s="561"/>
      <c r="AG610" s="561"/>
      <c r="AH610" s="561"/>
      <c r="AJ610" s="561"/>
      <c r="AK610" s="561"/>
    </row>
    <row r="611" spans="1:37">
      <c r="A611" s="561"/>
      <c r="E611" s="561"/>
      <c r="H611" s="561"/>
      <c r="Q611" s="561"/>
      <c r="R611" s="561"/>
      <c r="S611" s="561"/>
      <c r="T611" s="561"/>
      <c r="U611" s="561"/>
      <c r="V611" s="561"/>
      <c r="Y611" s="561"/>
      <c r="Z611" s="561"/>
      <c r="AA611" s="561"/>
      <c r="AB611" s="561"/>
      <c r="AC611" s="561"/>
      <c r="AD611" s="561"/>
      <c r="AE611" s="561"/>
      <c r="AF611" s="561"/>
      <c r="AG611" s="561"/>
      <c r="AH611" s="561"/>
      <c r="AJ611" s="561"/>
      <c r="AK611" s="561"/>
    </row>
    <row r="612" spans="1:37">
      <c r="A612" s="561"/>
      <c r="E612" s="561"/>
      <c r="H612" s="561"/>
      <c r="Q612" s="561"/>
      <c r="R612" s="561"/>
      <c r="S612" s="561"/>
      <c r="T612" s="561"/>
      <c r="U612" s="561"/>
      <c r="V612" s="561"/>
      <c r="Y612" s="561"/>
      <c r="Z612" s="561"/>
      <c r="AA612" s="561"/>
      <c r="AB612" s="561"/>
      <c r="AC612" s="561"/>
      <c r="AD612" s="561"/>
      <c r="AE612" s="561"/>
      <c r="AF612" s="561"/>
      <c r="AG612" s="561"/>
      <c r="AH612" s="561"/>
      <c r="AJ612" s="561"/>
      <c r="AK612" s="561"/>
    </row>
    <row r="613" spans="1:37">
      <c r="A613" s="561"/>
      <c r="E613" s="561"/>
      <c r="H613" s="561"/>
      <c r="Q613" s="561"/>
      <c r="R613" s="561"/>
      <c r="S613" s="561"/>
      <c r="T613" s="561"/>
      <c r="U613" s="561"/>
      <c r="V613" s="561"/>
      <c r="Y613" s="561"/>
      <c r="Z613" s="561"/>
      <c r="AA613" s="561"/>
      <c r="AB613" s="561"/>
      <c r="AC613" s="561"/>
      <c r="AD613" s="561"/>
      <c r="AE613" s="561"/>
      <c r="AF613" s="561"/>
      <c r="AG613" s="561"/>
      <c r="AH613" s="561"/>
      <c r="AJ613" s="561"/>
      <c r="AK613" s="561"/>
    </row>
    <row r="614" spans="1:37">
      <c r="A614" s="561"/>
      <c r="E614" s="561"/>
      <c r="H614" s="561"/>
      <c r="Q614" s="561"/>
      <c r="R614" s="561"/>
      <c r="S614" s="561"/>
      <c r="T614" s="561"/>
      <c r="U614" s="561"/>
      <c r="V614" s="561"/>
      <c r="Y614" s="561"/>
      <c r="Z614" s="561"/>
      <c r="AA614" s="561"/>
      <c r="AB614" s="561"/>
      <c r="AC614" s="561"/>
      <c r="AD614" s="561"/>
      <c r="AE614" s="561"/>
      <c r="AF614" s="561"/>
      <c r="AG614" s="561"/>
      <c r="AH614" s="561"/>
      <c r="AJ614" s="561"/>
      <c r="AK614" s="561"/>
    </row>
    <row r="615" spans="1:37">
      <c r="A615" s="561"/>
      <c r="E615" s="561"/>
      <c r="H615" s="561"/>
      <c r="Q615" s="561"/>
      <c r="R615" s="561"/>
      <c r="S615" s="561"/>
      <c r="T615" s="561"/>
      <c r="U615" s="561"/>
      <c r="V615" s="561"/>
      <c r="Y615" s="561"/>
      <c r="Z615" s="561"/>
      <c r="AA615" s="561"/>
      <c r="AB615" s="561"/>
      <c r="AC615" s="561"/>
      <c r="AD615" s="561"/>
      <c r="AE615" s="561"/>
      <c r="AF615" s="561"/>
      <c r="AG615" s="561"/>
      <c r="AH615" s="561"/>
      <c r="AJ615" s="561"/>
      <c r="AK615" s="561"/>
    </row>
    <row r="616" spans="1:37">
      <c r="A616" s="561"/>
      <c r="E616" s="561"/>
      <c r="H616" s="561"/>
      <c r="Q616" s="561"/>
      <c r="R616" s="561"/>
      <c r="S616" s="561"/>
      <c r="T616" s="561"/>
      <c r="U616" s="561"/>
      <c r="V616" s="561"/>
      <c r="Y616" s="561"/>
      <c r="Z616" s="561"/>
      <c r="AA616" s="561"/>
      <c r="AB616" s="561"/>
      <c r="AC616" s="561"/>
      <c r="AD616" s="561"/>
      <c r="AE616" s="561"/>
      <c r="AF616" s="561"/>
      <c r="AG616" s="561"/>
      <c r="AH616" s="561"/>
      <c r="AJ616" s="561"/>
      <c r="AK616" s="561"/>
    </row>
    <row r="617" spans="1:37">
      <c r="A617" s="561"/>
      <c r="E617" s="561"/>
      <c r="H617" s="561"/>
      <c r="Q617" s="561"/>
      <c r="R617" s="561"/>
      <c r="S617" s="561"/>
      <c r="T617" s="561"/>
      <c r="U617" s="561"/>
      <c r="V617" s="561"/>
      <c r="Y617" s="561"/>
      <c r="Z617" s="561"/>
      <c r="AA617" s="561"/>
      <c r="AB617" s="561"/>
      <c r="AC617" s="561"/>
      <c r="AD617" s="561"/>
      <c r="AE617" s="561"/>
      <c r="AF617" s="561"/>
      <c r="AG617" s="561"/>
      <c r="AH617" s="561"/>
      <c r="AJ617" s="561"/>
      <c r="AK617" s="561"/>
    </row>
    <row r="618" spans="1:37">
      <c r="A618" s="561"/>
      <c r="E618" s="561"/>
      <c r="H618" s="561"/>
      <c r="Q618" s="561"/>
      <c r="R618" s="561"/>
      <c r="S618" s="561"/>
      <c r="T618" s="561"/>
      <c r="U618" s="561"/>
      <c r="V618" s="561"/>
      <c r="Y618" s="561"/>
      <c r="Z618" s="561"/>
      <c r="AA618" s="561"/>
      <c r="AB618" s="561"/>
      <c r="AC618" s="561"/>
      <c r="AD618" s="561"/>
      <c r="AE618" s="561"/>
      <c r="AF618" s="561"/>
      <c r="AG618" s="561"/>
      <c r="AH618" s="561"/>
      <c r="AJ618" s="561"/>
      <c r="AK618" s="561"/>
    </row>
    <row r="619" spans="1:37">
      <c r="A619" s="561"/>
      <c r="E619" s="561"/>
      <c r="H619" s="561"/>
      <c r="Q619" s="561"/>
      <c r="R619" s="561"/>
      <c r="S619" s="561"/>
      <c r="T619" s="561"/>
      <c r="U619" s="561"/>
      <c r="V619" s="561"/>
      <c r="Y619" s="561"/>
      <c r="Z619" s="561"/>
      <c r="AA619" s="561"/>
      <c r="AB619" s="561"/>
      <c r="AC619" s="561"/>
      <c r="AD619" s="561"/>
      <c r="AE619" s="561"/>
      <c r="AF619" s="561"/>
      <c r="AG619" s="561"/>
      <c r="AH619" s="561"/>
      <c r="AJ619" s="561"/>
      <c r="AK619" s="561"/>
    </row>
    <row r="620" spans="1:37">
      <c r="A620" s="561"/>
      <c r="E620" s="561"/>
      <c r="H620" s="561"/>
      <c r="Q620" s="561"/>
      <c r="R620" s="561"/>
      <c r="S620" s="561"/>
      <c r="T620" s="561"/>
      <c r="U620" s="561"/>
      <c r="V620" s="561"/>
      <c r="Y620" s="561"/>
      <c r="Z620" s="561"/>
      <c r="AA620" s="561"/>
      <c r="AB620" s="561"/>
      <c r="AC620" s="561"/>
      <c r="AD620" s="561"/>
      <c r="AE620" s="561"/>
      <c r="AF620" s="561"/>
      <c r="AG620" s="561"/>
      <c r="AH620" s="561"/>
      <c r="AJ620" s="561"/>
      <c r="AK620" s="561"/>
    </row>
    <row r="621" spans="1:37">
      <c r="A621" s="561"/>
      <c r="E621" s="561"/>
      <c r="H621" s="561"/>
      <c r="Q621" s="561"/>
      <c r="R621" s="561"/>
      <c r="S621" s="561"/>
      <c r="T621" s="561"/>
      <c r="U621" s="561"/>
      <c r="V621" s="561"/>
      <c r="Y621" s="561"/>
      <c r="Z621" s="561"/>
      <c r="AA621" s="561"/>
      <c r="AB621" s="561"/>
      <c r="AC621" s="561"/>
      <c r="AD621" s="561"/>
      <c r="AE621" s="561"/>
      <c r="AF621" s="561"/>
      <c r="AG621" s="561"/>
      <c r="AH621" s="561"/>
      <c r="AJ621" s="561"/>
      <c r="AK621" s="561"/>
    </row>
    <row r="622" spans="1:37">
      <c r="A622" s="561"/>
      <c r="E622" s="561"/>
      <c r="H622" s="561"/>
      <c r="Q622" s="561"/>
      <c r="R622" s="561"/>
      <c r="S622" s="561"/>
      <c r="T622" s="561"/>
      <c r="U622" s="561"/>
      <c r="V622" s="561"/>
      <c r="Y622" s="561"/>
      <c r="Z622" s="561"/>
      <c r="AA622" s="561"/>
      <c r="AB622" s="561"/>
      <c r="AC622" s="561"/>
      <c r="AD622" s="561"/>
      <c r="AE622" s="561"/>
      <c r="AF622" s="561"/>
      <c r="AG622" s="561"/>
      <c r="AH622" s="561"/>
      <c r="AJ622" s="561"/>
      <c r="AK622" s="561"/>
    </row>
    <row r="623" spans="1:37">
      <c r="A623" s="561"/>
      <c r="E623" s="561"/>
      <c r="H623" s="561"/>
      <c r="Q623" s="561"/>
      <c r="R623" s="561"/>
      <c r="S623" s="561"/>
      <c r="T623" s="561"/>
      <c r="U623" s="561"/>
      <c r="V623" s="561"/>
      <c r="Y623" s="561"/>
      <c r="Z623" s="561"/>
      <c r="AA623" s="561"/>
      <c r="AB623" s="561"/>
      <c r="AC623" s="561"/>
      <c r="AD623" s="561"/>
      <c r="AE623" s="561"/>
      <c r="AF623" s="561"/>
      <c r="AG623" s="561"/>
      <c r="AH623" s="561"/>
      <c r="AJ623" s="561"/>
      <c r="AK623" s="561"/>
    </row>
    <row r="624" spans="1:37">
      <c r="A624" s="561"/>
      <c r="E624" s="561"/>
      <c r="H624" s="561"/>
      <c r="Q624" s="561"/>
      <c r="R624" s="561"/>
      <c r="S624" s="561"/>
      <c r="T624" s="561"/>
      <c r="U624" s="561"/>
      <c r="V624" s="561"/>
      <c r="Y624" s="561"/>
      <c r="Z624" s="561"/>
      <c r="AA624" s="561"/>
      <c r="AB624" s="561"/>
      <c r="AC624" s="561"/>
      <c r="AD624" s="561"/>
      <c r="AE624" s="561"/>
      <c r="AF624" s="561"/>
      <c r="AG624" s="561"/>
      <c r="AH624" s="561"/>
      <c r="AJ624" s="561"/>
      <c r="AK624" s="561"/>
    </row>
    <row r="625" spans="1:37">
      <c r="A625" s="561"/>
      <c r="E625" s="561"/>
      <c r="H625" s="561"/>
      <c r="Q625" s="561"/>
      <c r="R625" s="561"/>
      <c r="S625" s="561"/>
      <c r="T625" s="561"/>
      <c r="U625" s="561"/>
      <c r="V625" s="561"/>
      <c r="Y625" s="561"/>
      <c r="Z625" s="561"/>
      <c r="AA625" s="561"/>
      <c r="AB625" s="561"/>
      <c r="AC625" s="561"/>
      <c r="AD625" s="561"/>
      <c r="AE625" s="561"/>
      <c r="AF625" s="561"/>
      <c r="AG625" s="561"/>
      <c r="AH625" s="561"/>
      <c r="AJ625" s="561"/>
      <c r="AK625" s="561"/>
    </row>
    <row r="626" spans="1:37">
      <c r="A626" s="561"/>
      <c r="E626" s="561"/>
      <c r="H626" s="561"/>
      <c r="Q626" s="561"/>
      <c r="R626" s="561"/>
      <c r="S626" s="561"/>
      <c r="T626" s="561"/>
      <c r="U626" s="561"/>
      <c r="V626" s="561"/>
      <c r="Y626" s="561"/>
      <c r="Z626" s="561"/>
      <c r="AA626" s="561"/>
      <c r="AB626" s="561"/>
      <c r="AC626" s="561"/>
      <c r="AD626" s="561"/>
      <c r="AE626" s="561"/>
      <c r="AF626" s="561"/>
      <c r="AG626" s="561"/>
      <c r="AH626" s="561"/>
      <c r="AJ626" s="561"/>
      <c r="AK626" s="561"/>
    </row>
    <row r="627" spans="1:37">
      <c r="A627" s="561"/>
      <c r="E627" s="561"/>
      <c r="H627" s="561"/>
      <c r="Q627" s="561"/>
      <c r="R627" s="561"/>
      <c r="S627" s="561"/>
      <c r="T627" s="561"/>
      <c r="U627" s="561"/>
      <c r="V627" s="561"/>
      <c r="Y627" s="561"/>
      <c r="Z627" s="561"/>
      <c r="AA627" s="561"/>
      <c r="AB627" s="561"/>
      <c r="AC627" s="561"/>
      <c r="AD627" s="561"/>
      <c r="AE627" s="561"/>
      <c r="AF627" s="561"/>
      <c r="AG627" s="561"/>
      <c r="AH627" s="561"/>
      <c r="AJ627" s="561"/>
      <c r="AK627" s="561"/>
    </row>
    <row r="628" spans="1:37">
      <c r="A628" s="561"/>
      <c r="E628" s="561"/>
      <c r="H628" s="561"/>
      <c r="Q628" s="561"/>
      <c r="R628" s="561"/>
      <c r="S628" s="561"/>
      <c r="T628" s="561"/>
      <c r="U628" s="561"/>
      <c r="V628" s="561"/>
      <c r="Y628" s="561"/>
      <c r="Z628" s="561"/>
      <c r="AA628" s="561"/>
      <c r="AB628" s="561"/>
      <c r="AC628" s="561"/>
      <c r="AD628" s="561"/>
      <c r="AE628" s="561"/>
      <c r="AF628" s="561"/>
      <c r="AG628" s="561"/>
      <c r="AH628" s="561"/>
      <c r="AJ628" s="561"/>
      <c r="AK628" s="561"/>
    </row>
    <row r="629" spans="1:37">
      <c r="A629" s="561"/>
      <c r="E629" s="561"/>
      <c r="H629" s="561"/>
      <c r="Q629" s="561"/>
      <c r="R629" s="561"/>
      <c r="S629" s="561"/>
      <c r="T629" s="561"/>
      <c r="U629" s="561"/>
      <c r="V629" s="561"/>
      <c r="Y629" s="561"/>
      <c r="Z629" s="561"/>
      <c r="AA629" s="561"/>
      <c r="AB629" s="561"/>
      <c r="AC629" s="561"/>
      <c r="AD629" s="561"/>
      <c r="AE629" s="561"/>
      <c r="AF629" s="561"/>
      <c r="AG629" s="561"/>
      <c r="AH629" s="561"/>
      <c r="AJ629" s="561"/>
      <c r="AK629" s="561"/>
    </row>
    <row r="630" spans="1:37">
      <c r="A630" s="561"/>
      <c r="E630" s="561"/>
      <c r="H630" s="561"/>
      <c r="Q630" s="561"/>
      <c r="R630" s="561"/>
      <c r="S630" s="561"/>
      <c r="T630" s="561"/>
      <c r="U630" s="561"/>
      <c r="V630" s="561"/>
      <c r="Y630" s="561"/>
      <c r="Z630" s="561"/>
      <c r="AA630" s="561"/>
      <c r="AB630" s="561"/>
      <c r="AC630" s="561"/>
      <c r="AD630" s="561"/>
      <c r="AE630" s="561"/>
      <c r="AF630" s="561"/>
      <c r="AG630" s="561"/>
      <c r="AH630" s="561"/>
      <c r="AJ630" s="561"/>
      <c r="AK630" s="561"/>
    </row>
    <row r="631" spans="1:37">
      <c r="A631" s="561"/>
      <c r="E631" s="561"/>
      <c r="H631" s="561"/>
      <c r="Q631" s="561"/>
      <c r="R631" s="561"/>
      <c r="S631" s="561"/>
      <c r="T631" s="561"/>
      <c r="U631" s="561"/>
      <c r="V631" s="561"/>
      <c r="Y631" s="561"/>
      <c r="Z631" s="561"/>
      <c r="AA631" s="561"/>
      <c r="AB631" s="561"/>
      <c r="AC631" s="561"/>
      <c r="AD631" s="561"/>
      <c r="AE631" s="561"/>
      <c r="AF631" s="561"/>
      <c r="AG631" s="561"/>
      <c r="AH631" s="561"/>
      <c r="AJ631" s="561"/>
      <c r="AK631" s="561"/>
    </row>
    <row r="632" spans="1:37">
      <c r="A632" s="561"/>
      <c r="E632" s="561"/>
      <c r="H632" s="561"/>
      <c r="Q632" s="561"/>
      <c r="R632" s="561"/>
      <c r="S632" s="561"/>
      <c r="T632" s="561"/>
      <c r="U632" s="561"/>
      <c r="V632" s="561"/>
      <c r="Y632" s="561"/>
      <c r="Z632" s="561"/>
      <c r="AA632" s="561"/>
      <c r="AB632" s="561"/>
      <c r="AC632" s="561"/>
      <c r="AD632" s="561"/>
      <c r="AE632" s="561"/>
      <c r="AF632" s="561"/>
      <c r="AG632" s="561"/>
      <c r="AH632" s="561"/>
      <c r="AJ632" s="561"/>
      <c r="AK632" s="561"/>
    </row>
    <row r="633" spans="1:37">
      <c r="A633" s="561"/>
      <c r="E633" s="561"/>
      <c r="H633" s="561"/>
      <c r="Q633" s="561"/>
      <c r="R633" s="561"/>
      <c r="S633" s="561"/>
      <c r="T633" s="561"/>
      <c r="U633" s="561"/>
      <c r="V633" s="561"/>
      <c r="Y633" s="561"/>
      <c r="Z633" s="561"/>
      <c r="AA633" s="561"/>
      <c r="AB633" s="561"/>
      <c r="AC633" s="561"/>
      <c r="AD633" s="561"/>
      <c r="AE633" s="561"/>
      <c r="AF633" s="561"/>
      <c r="AG633" s="561"/>
      <c r="AH633" s="561"/>
      <c r="AJ633" s="561"/>
      <c r="AK633" s="561"/>
    </row>
    <row r="634" spans="1:37">
      <c r="A634" s="561"/>
      <c r="E634" s="561"/>
      <c r="H634" s="561"/>
      <c r="Q634" s="561"/>
      <c r="R634" s="561"/>
      <c r="S634" s="561"/>
      <c r="T634" s="561"/>
      <c r="U634" s="561"/>
      <c r="V634" s="561"/>
      <c r="Y634" s="561"/>
      <c r="Z634" s="561"/>
      <c r="AA634" s="561"/>
      <c r="AB634" s="561"/>
      <c r="AC634" s="561"/>
      <c r="AD634" s="561"/>
      <c r="AE634" s="561"/>
      <c r="AF634" s="561"/>
      <c r="AG634" s="561"/>
      <c r="AH634" s="561"/>
      <c r="AJ634" s="561"/>
      <c r="AK634" s="561"/>
    </row>
    <row r="635" spans="1:37">
      <c r="A635" s="561"/>
      <c r="E635" s="561"/>
      <c r="H635" s="561"/>
      <c r="Q635" s="561"/>
      <c r="R635" s="561"/>
      <c r="S635" s="561"/>
      <c r="T635" s="561"/>
      <c r="U635" s="561"/>
      <c r="V635" s="561"/>
      <c r="Y635" s="561"/>
      <c r="Z635" s="561"/>
      <c r="AA635" s="561"/>
      <c r="AB635" s="561"/>
      <c r="AC635" s="561"/>
      <c r="AD635" s="561"/>
      <c r="AE635" s="561"/>
      <c r="AF635" s="561"/>
      <c r="AG635" s="561"/>
      <c r="AH635" s="561"/>
      <c r="AJ635" s="561"/>
      <c r="AK635" s="561"/>
    </row>
    <row r="636" spans="1:37">
      <c r="A636" s="561"/>
      <c r="E636" s="561"/>
      <c r="H636" s="561"/>
      <c r="Q636" s="561"/>
      <c r="R636" s="561"/>
      <c r="S636" s="561"/>
      <c r="T636" s="561"/>
      <c r="U636" s="561"/>
      <c r="V636" s="561"/>
      <c r="Y636" s="561"/>
      <c r="Z636" s="561"/>
      <c r="AA636" s="561"/>
      <c r="AB636" s="561"/>
      <c r="AC636" s="561"/>
      <c r="AD636" s="561"/>
      <c r="AE636" s="561"/>
      <c r="AF636" s="561"/>
      <c r="AG636" s="561"/>
      <c r="AH636" s="561"/>
      <c r="AJ636" s="561"/>
      <c r="AK636" s="561"/>
    </row>
    <row r="637" spans="1:37">
      <c r="A637" s="561"/>
      <c r="E637" s="561"/>
      <c r="H637" s="561"/>
      <c r="Q637" s="561"/>
      <c r="R637" s="561"/>
      <c r="S637" s="561"/>
      <c r="T637" s="561"/>
      <c r="U637" s="561"/>
      <c r="V637" s="561"/>
      <c r="Y637" s="561"/>
      <c r="Z637" s="561"/>
      <c r="AA637" s="561"/>
      <c r="AB637" s="561"/>
      <c r="AC637" s="561"/>
      <c r="AD637" s="561"/>
      <c r="AE637" s="561"/>
      <c r="AF637" s="561"/>
      <c r="AG637" s="561"/>
      <c r="AH637" s="561"/>
      <c r="AJ637" s="561"/>
      <c r="AK637" s="561"/>
    </row>
    <row r="638" spans="1:37">
      <c r="A638" s="561"/>
      <c r="E638" s="561"/>
      <c r="H638" s="561"/>
      <c r="Q638" s="561"/>
      <c r="R638" s="561"/>
      <c r="S638" s="561"/>
      <c r="T638" s="561"/>
      <c r="U638" s="561"/>
      <c r="V638" s="561"/>
      <c r="Y638" s="561"/>
      <c r="Z638" s="561"/>
      <c r="AA638" s="561"/>
      <c r="AB638" s="561"/>
      <c r="AC638" s="561"/>
      <c r="AD638" s="561"/>
      <c r="AE638" s="561"/>
      <c r="AF638" s="561"/>
      <c r="AG638" s="561"/>
      <c r="AH638" s="561"/>
      <c r="AJ638" s="561"/>
      <c r="AK638" s="561"/>
    </row>
    <row r="639" spans="1:37">
      <c r="A639" s="561"/>
      <c r="E639" s="561"/>
      <c r="H639" s="561"/>
      <c r="Q639" s="561"/>
      <c r="R639" s="561"/>
      <c r="S639" s="561"/>
      <c r="T639" s="561"/>
      <c r="U639" s="561"/>
      <c r="V639" s="561"/>
      <c r="Y639" s="561"/>
      <c r="Z639" s="561"/>
      <c r="AA639" s="561"/>
      <c r="AB639" s="561"/>
      <c r="AC639" s="561"/>
      <c r="AD639" s="561"/>
      <c r="AE639" s="561"/>
      <c r="AF639" s="561"/>
      <c r="AG639" s="561"/>
      <c r="AH639" s="561"/>
      <c r="AJ639" s="561"/>
      <c r="AK639" s="561"/>
    </row>
    <row r="640" spans="1:37">
      <c r="A640" s="561"/>
      <c r="E640" s="561"/>
      <c r="H640" s="561"/>
      <c r="Q640" s="561"/>
      <c r="R640" s="561"/>
      <c r="S640" s="561"/>
      <c r="T640" s="561"/>
      <c r="U640" s="561"/>
      <c r="V640" s="561"/>
      <c r="Y640" s="561"/>
      <c r="Z640" s="561"/>
      <c r="AA640" s="561"/>
      <c r="AB640" s="561"/>
      <c r="AC640" s="561"/>
      <c r="AD640" s="561"/>
      <c r="AE640" s="561"/>
      <c r="AF640" s="561"/>
      <c r="AG640" s="561"/>
      <c r="AH640" s="561"/>
      <c r="AJ640" s="561"/>
      <c r="AK640" s="561"/>
    </row>
    <row r="641" spans="1:37">
      <c r="A641" s="561"/>
      <c r="E641" s="561"/>
      <c r="H641" s="561"/>
      <c r="Q641" s="561"/>
      <c r="R641" s="561"/>
      <c r="S641" s="561"/>
      <c r="T641" s="561"/>
      <c r="U641" s="561"/>
      <c r="V641" s="561"/>
      <c r="Y641" s="561"/>
      <c r="Z641" s="561"/>
      <c r="AA641" s="561"/>
      <c r="AB641" s="561"/>
      <c r="AC641" s="561"/>
      <c r="AD641" s="561"/>
      <c r="AE641" s="561"/>
      <c r="AF641" s="561"/>
      <c r="AG641" s="561"/>
      <c r="AH641" s="561"/>
      <c r="AJ641" s="561"/>
      <c r="AK641" s="561"/>
    </row>
    <row r="642" spans="1:37">
      <c r="A642" s="561"/>
      <c r="E642" s="561"/>
      <c r="H642" s="561"/>
      <c r="Q642" s="561"/>
      <c r="R642" s="561"/>
      <c r="S642" s="561"/>
      <c r="T642" s="561"/>
      <c r="U642" s="561"/>
      <c r="V642" s="561"/>
      <c r="Y642" s="561"/>
      <c r="Z642" s="561"/>
      <c r="AA642" s="561"/>
      <c r="AB642" s="561"/>
      <c r="AC642" s="561"/>
      <c r="AD642" s="561"/>
      <c r="AE642" s="561"/>
      <c r="AF642" s="561"/>
      <c r="AG642" s="561"/>
      <c r="AH642" s="561"/>
      <c r="AJ642" s="561"/>
      <c r="AK642" s="561"/>
    </row>
    <row r="643" spans="1:37">
      <c r="A643" s="561"/>
      <c r="E643" s="561"/>
      <c r="H643" s="561"/>
      <c r="Q643" s="561"/>
      <c r="R643" s="561"/>
      <c r="S643" s="561"/>
      <c r="T643" s="561"/>
      <c r="U643" s="561"/>
      <c r="V643" s="561"/>
      <c r="Y643" s="561"/>
      <c r="Z643" s="561"/>
      <c r="AA643" s="561"/>
      <c r="AB643" s="561"/>
      <c r="AC643" s="561"/>
      <c r="AD643" s="561"/>
      <c r="AE643" s="561"/>
      <c r="AF643" s="561"/>
      <c r="AG643" s="561"/>
      <c r="AH643" s="561"/>
      <c r="AJ643" s="561"/>
      <c r="AK643" s="561"/>
    </row>
    <row r="644" spans="1:37">
      <c r="A644" s="561"/>
      <c r="E644" s="561"/>
      <c r="H644" s="561"/>
      <c r="Q644" s="561"/>
      <c r="R644" s="561"/>
      <c r="S644" s="561"/>
      <c r="T644" s="561"/>
      <c r="U644" s="561"/>
      <c r="V644" s="561"/>
      <c r="Y644" s="561"/>
      <c r="Z644" s="561"/>
      <c r="AA644" s="561"/>
      <c r="AB644" s="561"/>
      <c r="AC644" s="561"/>
      <c r="AD644" s="561"/>
      <c r="AE644" s="561"/>
      <c r="AF644" s="561"/>
      <c r="AG644" s="561"/>
      <c r="AH644" s="561"/>
      <c r="AJ644" s="561"/>
      <c r="AK644" s="561"/>
    </row>
    <row r="645" spans="1:37">
      <c r="A645" s="561"/>
      <c r="E645" s="561"/>
      <c r="H645" s="561"/>
      <c r="Q645" s="561"/>
      <c r="R645" s="561"/>
      <c r="S645" s="561"/>
      <c r="T645" s="561"/>
      <c r="U645" s="561"/>
      <c r="V645" s="561"/>
      <c r="Y645" s="561"/>
      <c r="Z645" s="561"/>
      <c r="AA645" s="561"/>
      <c r="AB645" s="561"/>
      <c r="AC645" s="561"/>
      <c r="AD645" s="561"/>
      <c r="AE645" s="561"/>
      <c r="AF645" s="561"/>
      <c r="AG645" s="561"/>
      <c r="AH645" s="561"/>
      <c r="AJ645" s="561"/>
      <c r="AK645" s="561"/>
    </row>
    <row r="646" spans="1:37">
      <c r="A646" s="561"/>
      <c r="E646" s="561"/>
      <c r="H646" s="561"/>
      <c r="Q646" s="561"/>
      <c r="R646" s="561"/>
      <c r="S646" s="561"/>
      <c r="T646" s="561"/>
      <c r="U646" s="561"/>
      <c r="V646" s="561"/>
      <c r="Y646" s="561"/>
      <c r="Z646" s="561"/>
      <c r="AA646" s="561"/>
      <c r="AB646" s="561"/>
      <c r="AC646" s="561"/>
      <c r="AD646" s="561"/>
      <c r="AE646" s="561"/>
      <c r="AF646" s="561"/>
      <c r="AG646" s="561"/>
      <c r="AH646" s="561"/>
      <c r="AJ646" s="561"/>
      <c r="AK646" s="561"/>
    </row>
    <row r="647" spans="1:37">
      <c r="A647" s="561"/>
      <c r="E647" s="561"/>
      <c r="H647" s="561"/>
      <c r="Q647" s="561"/>
      <c r="R647" s="561"/>
      <c r="S647" s="561"/>
      <c r="T647" s="561"/>
      <c r="U647" s="561"/>
      <c r="V647" s="561"/>
      <c r="Y647" s="561"/>
      <c r="Z647" s="561"/>
      <c r="AA647" s="561"/>
      <c r="AB647" s="561"/>
      <c r="AC647" s="561"/>
      <c r="AD647" s="561"/>
      <c r="AE647" s="561"/>
      <c r="AF647" s="561"/>
      <c r="AG647" s="561"/>
      <c r="AH647" s="561"/>
      <c r="AJ647" s="561"/>
      <c r="AK647" s="561"/>
    </row>
    <row r="648" spans="1:37">
      <c r="A648" s="561"/>
      <c r="E648" s="561"/>
      <c r="H648" s="561"/>
      <c r="Q648" s="561"/>
      <c r="R648" s="561"/>
      <c r="S648" s="561"/>
      <c r="T648" s="561"/>
      <c r="U648" s="561"/>
      <c r="V648" s="561"/>
      <c r="Y648" s="561"/>
      <c r="Z648" s="561"/>
      <c r="AA648" s="561"/>
      <c r="AB648" s="561"/>
      <c r="AC648" s="561"/>
      <c r="AD648" s="561"/>
      <c r="AE648" s="561"/>
      <c r="AF648" s="561"/>
      <c r="AG648" s="561"/>
      <c r="AH648" s="561"/>
      <c r="AJ648" s="561"/>
      <c r="AK648" s="561"/>
    </row>
    <row r="649" spans="1:37">
      <c r="A649" s="561"/>
      <c r="E649" s="561"/>
      <c r="H649" s="561"/>
      <c r="Q649" s="561"/>
      <c r="R649" s="561"/>
      <c r="S649" s="561"/>
      <c r="T649" s="561"/>
      <c r="U649" s="561"/>
      <c r="V649" s="561"/>
      <c r="Y649" s="561"/>
      <c r="Z649" s="561"/>
      <c r="AA649" s="561"/>
      <c r="AB649" s="561"/>
      <c r="AC649" s="561"/>
      <c r="AD649" s="561"/>
      <c r="AE649" s="561"/>
      <c r="AF649" s="561"/>
      <c r="AG649" s="561"/>
      <c r="AH649" s="561"/>
      <c r="AJ649" s="561"/>
      <c r="AK649" s="561"/>
    </row>
    <row r="650" spans="1:37">
      <c r="A650" s="561"/>
      <c r="E650" s="561"/>
      <c r="H650" s="561"/>
      <c r="Q650" s="561"/>
      <c r="R650" s="561"/>
      <c r="S650" s="561"/>
      <c r="T650" s="561"/>
      <c r="U650" s="561"/>
      <c r="V650" s="561"/>
      <c r="Y650" s="561"/>
      <c r="Z650" s="561"/>
      <c r="AA650" s="561"/>
      <c r="AB650" s="561"/>
      <c r="AC650" s="561"/>
      <c r="AD650" s="561"/>
      <c r="AE650" s="561"/>
      <c r="AF650" s="561"/>
      <c r="AG650" s="561"/>
      <c r="AH650" s="561"/>
      <c r="AJ650" s="561"/>
      <c r="AK650" s="561"/>
    </row>
    <row r="651" spans="1:37">
      <c r="A651" s="561"/>
      <c r="E651" s="561"/>
      <c r="H651" s="561"/>
      <c r="Q651" s="561"/>
      <c r="R651" s="561"/>
      <c r="S651" s="561"/>
      <c r="T651" s="561"/>
      <c r="U651" s="561"/>
      <c r="V651" s="561"/>
      <c r="Y651" s="561"/>
      <c r="Z651" s="561"/>
      <c r="AA651" s="561"/>
      <c r="AB651" s="561"/>
      <c r="AC651" s="561"/>
      <c r="AD651" s="561"/>
      <c r="AE651" s="561"/>
      <c r="AF651" s="561"/>
      <c r="AG651" s="561"/>
      <c r="AH651" s="561"/>
      <c r="AJ651" s="561"/>
      <c r="AK651" s="561"/>
    </row>
    <row r="652" spans="1:37">
      <c r="A652" s="561"/>
      <c r="E652" s="561"/>
      <c r="H652" s="561"/>
      <c r="Q652" s="561"/>
      <c r="R652" s="561"/>
      <c r="S652" s="561"/>
      <c r="T652" s="561"/>
      <c r="U652" s="561"/>
      <c r="V652" s="561"/>
      <c r="Y652" s="561"/>
      <c r="Z652" s="561"/>
      <c r="AA652" s="561"/>
      <c r="AB652" s="561"/>
      <c r="AC652" s="561"/>
      <c r="AD652" s="561"/>
      <c r="AE652" s="561"/>
      <c r="AF652" s="561"/>
      <c r="AG652" s="561"/>
      <c r="AH652" s="561"/>
      <c r="AJ652" s="561"/>
      <c r="AK652" s="561"/>
    </row>
    <row r="653" spans="1:37">
      <c r="A653" s="561"/>
      <c r="E653" s="561"/>
      <c r="H653" s="561"/>
      <c r="Q653" s="561"/>
      <c r="R653" s="561"/>
      <c r="S653" s="561"/>
      <c r="T653" s="561"/>
      <c r="U653" s="561"/>
      <c r="V653" s="561"/>
      <c r="Y653" s="561"/>
      <c r="Z653" s="561"/>
      <c r="AA653" s="561"/>
      <c r="AB653" s="561"/>
      <c r="AC653" s="561"/>
      <c r="AD653" s="561"/>
      <c r="AE653" s="561"/>
      <c r="AF653" s="561"/>
      <c r="AG653" s="561"/>
      <c r="AH653" s="561"/>
      <c r="AJ653" s="561"/>
      <c r="AK653" s="561"/>
    </row>
    <row r="654" spans="1:37">
      <c r="A654" s="561"/>
      <c r="E654" s="561"/>
      <c r="H654" s="561"/>
      <c r="Q654" s="561"/>
      <c r="R654" s="561"/>
      <c r="S654" s="561"/>
      <c r="T654" s="561"/>
      <c r="U654" s="561"/>
      <c r="V654" s="561"/>
      <c r="Y654" s="561"/>
      <c r="Z654" s="561"/>
      <c r="AA654" s="561"/>
      <c r="AB654" s="561"/>
      <c r="AC654" s="561"/>
      <c r="AD654" s="561"/>
      <c r="AE654" s="561"/>
      <c r="AF654" s="561"/>
      <c r="AG654" s="561"/>
      <c r="AH654" s="561"/>
      <c r="AJ654" s="561"/>
      <c r="AK654" s="561"/>
    </row>
    <row r="655" spans="1:37">
      <c r="A655" s="561"/>
      <c r="E655" s="561"/>
      <c r="H655" s="561"/>
      <c r="Q655" s="561"/>
      <c r="R655" s="561"/>
      <c r="S655" s="561"/>
      <c r="T655" s="561"/>
      <c r="U655" s="561"/>
      <c r="V655" s="561"/>
      <c r="Y655" s="561"/>
      <c r="Z655" s="561"/>
      <c r="AA655" s="561"/>
      <c r="AB655" s="561"/>
      <c r="AC655" s="561"/>
      <c r="AD655" s="561"/>
      <c r="AE655" s="561"/>
      <c r="AF655" s="561"/>
      <c r="AG655" s="561"/>
      <c r="AH655" s="561"/>
      <c r="AJ655" s="561"/>
      <c r="AK655" s="561"/>
    </row>
    <row r="656" spans="1:37">
      <c r="A656" s="561"/>
      <c r="E656" s="561"/>
      <c r="H656" s="561"/>
      <c r="Q656" s="561"/>
      <c r="R656" s="561"/>
      <c r="S656" s="561"/>
      <c r="T656" s="561"/>
      <c r="U656" s="561"/>
      <c r="V656" s="561"/>
      <c r="Y656" s="561"/>
      <c r="Z656" s="561"/>
      <c r="AA656" s="561"/>
      <c r="AB656" s="561"/>
      <c r="AC656" s="561"/>
      <c r="AD656" s="561"/>
      <c r="AE656" s="561"/>
      <c r="AF656" s="561"/>
      <c r="AG656" s="561"/>
      <c r="AH656" s="561"/>
      <c r="AJ656" s="561"/>
      <c r="AK656" s="561"/>
    </row>
    <row r="657" spans="1:37">
      <c r="A657" s="561"/>
      <c r="E657" s="561"/>
      <c r="H657" s="561"/>
      <c r="Q657" s="561"/>
      <c r="R657" s="561"/>
      <c r="S657" s="561"/>
      <c r="T657" s="561"/>
      <c r="U657" s="561"/>
      <c r="V657" s="561"/>
      <c r="Y657" s="561"/>
      <c r="Z657" s="561"/>
      <c r="AA657" s="561"/>
      <c r="AB657" s="561"/>
      <c r="AC657" s="561"/>
      <c r="AD657" s="561"/>
      <c r="AE657" s="561"/>
      <c r="AF657" s="561"/>
      <c r="AG657" s="561"/>
      <c r="AH657" s="561"/>
      <c r="AJ657" s="561"/>
      <c r="AK657" s="561"/>
    </row>
    <row r="658" spans="1:37">
      <c r="A658" s="561"/>
      <c r="E658" s="561"/>
      <c r="H658" s="561"/>
      <c r="Q658" s="561"/>
      <c r="R658" s="561"/>
      <c r="S658" s="561"/>
      <c r="T658" s="561"/>
      <c r="U658" s="561"/>
      <c r="V658" s="561"/>
      <c r="Y658" s="561"/>
      <c r="Z658" s="561"/>
      <c r="AA658" s="561"/>
      <c r="AB658" s="561"/>
      <c r="AC658" s="561"/>
      <c r="AD658" s="561"/>
      <c r="AE658" s="561"/>
      <c r="AF658" s="561"/>
      <c r="AG658" s="561"/>
      <c r="AH658" s="561"/>
      <c r="AJ658" s="561"/>
      <c r="AK658" s="561"/>
    </row>
    <row r="659" spans="1:37">
      <c r="A659" s="561"/>
      <c r="E659" s="561"/>
      <c r="H659" s="561"/>
      <c r="Q659" s="561"/>
      <c r="R659" s="561"/>
      <c r="S659" s="561"/>
      <c r="T659" s="561"/>
      <c r="U659" s="561"/>
      <c r="V659" s="561"/>
      <c r="Y659" s="561"/>
      <c r="Z659" s="561"/>
      <c r="AA659" s="561"/>
      <c r="AB659" s="561"/>
      <c r="AC659" s="561"/>
      <c r="AD659" s="561"/>
      <c r="AE659" s="561"/>
      <c r="AF659" s="561"/>
      <c r="AG659" s="561"/>
      <c r="AH659" s="561"/>
      <c r="AJ659" s="561"/>
      <c r="AK659" s="561"/>
    </row>
    <row r="660" spans="1:37">
      <c r="A660" s="561"/>
      <c r="E660" s="561"/>
      <c r="H660" s="561"/>
      <c r="Q660" s="561"/>
      <c r="R660" s="561"/>
      <c r="S660" s="561"/>
      <c r="T660" s="561"/>
      <c r="U660" s="561"/>
      <c r="V660" s="561"/>
      <c r="Y660" s="561"/>
      <c r="Z660" s="561"/>
      <c r="AA660" s="561"/>
      <c r="AB660" s="561"/>
      <c r="AC660" s="561"/>
      <c r="AD660" s="561"/>
      <c r="AE660" s="561"/>
      <c r="AF660" s="561"/>
      <c r="AG660" s="561"/>
      <c r="AH660" s="561"/>
      <c r="AJ660" s="561"/>
      <c r="AK660" s="561"/>
    </row>
    <row r="661" spans="1:37">
      <c r="A661" s="561"/>
      <c r="E661" s="561"/>
      <c r="H661" s="561"/>
      <c r="Q661" s="561"/>
      <c r="R661" s="561"/>
      <c r="S661" s="561"/>
      <c r="T661" s="561"/>
      <c r="U661" s="561"/>
      <c r="V661" s="561"/>
      <c r="Y661" s="561"/>
      <c r="Z661" s="561"/>
      <c r="AA661" s="561"/>
      <c r="AB661" s="561"/>
      <c r="AC661" s="561"/>
      <c r="AD661" s="561"/>
      <c r="AE661" s="561"/>
      <c r="AF661" s="561"/>
      <c r="AG661" s="561"/>
      <c r="AH661" s="561"/>
      <c r="AJ661" s="561"/>
      <c r="AK661" s="561"/>
    </row>
    <row r="662" spans="1:37">
      <c r="A662" s="561"/>
      <c r="E662" s="561"/>
      <c r="H662" s="561"/>
      <c r="Q662" s="561"/>
      <c r="R662" s="561"/>
      <c r="S662" s="561"/>
      <c r="T662" s="561"/>
      <c r="U662" s="561"/>
      <c r="V662" s="561"/>
      <c r="Y662" s="561"/>
      <c r="Z662" s="561"/>
      <c r="AA662" s="561"/>
      <c r="AB662" s="561"/>
      <c r="AC662" s="561"/>
      <c r="AD662" s="561"/>
      <c r="AE662" s="561"/>
      <c r="AF662" s="561"/>
      <c r="AG662" s="561"/>
      <c r="AH662" s="561"/>
      <c r="AJ662" s="561"/>
      <c r="AK662" s="561"/>
    </row>
    <row r="663" spans="1:37">
      <c r="A663" s="561"/>
      <c r="E663" s="561"/>
      <c r="H663" s="561"/>
      <c r="Q663" s="561"/>
      <c r="R663" s="561"/>
      <c r="S663" s="561"/>
      <c r="T663" s="561"/>
      <c r="U663" s="561"/>
      <c r="V663" s="561"/>
      <c r="Y663" s="561"/>
      <c r="Z663" s="561"/>
      <c r="AA663" s="561"/>
      <c r="AB663" s="561"/>
      <c r="AC663" s="561"/>
      <c r="AD663" s="561"/>
      <c r="AE663" s="561"/>
      <c r="AF663" s="561"/>
      <c r="AG663" s="561"/>
      <c r="AH663" s="561"/>
      <c r="AJ663" s="561"/>
      <c r="AK663" s="561"/>
    </row>
    <row r="664" spans="1:37">
      <c r="A664" s="561"/>
      <c r="E664" s="561"/>
      <c r="H664" s="561"/>
      <c r="Q664" s="561"/>
      <c r="R664" s="561"/>
      <c r="S664" s="561"/>
      <c r="T664" s="561"/>
      <c r="U664" s="561"/>
      <c r="V664" s="561"/>
      <c r="Y664" s="561"/>
      <c r="Z664" s="561"/>
      <c r="AA664" s="561"/>
      <c r="AB664" s="561"/>
      <c r="AC664" s="561"/>
      <c r="AD664" s="561"/>
      <c r="AE664" s="561"/>
      <c r="AF664" s="561"/>
      <c r="AG664" s="561"/>
      <c r="AH664" s="561"/>
      <c r="AJ664" s="561"/>
      <c r="AK664" s="561"/>
    </row>
    <row r="665" spans="1:37">
      <c r="A665" s="561"/>
      <c r="E665" s="561"/>
      <c r="H665" s="561"/>
      <c r="Q665" s="561"/>
      <c r="R665" s="561"/>
      <c r="S665" s="561"/>
      <c r="T665" s="561"/>
      <c r="U665" s="561"/>
      <c r="V665" s="561"/>
      <c r="Y665" s="561"/>
      <c r="Z665" s="561"/>
      <c r="AA665" s="561"/>
      <c r="AB665" s="561"/>
      <c r="AC665" s="561"/>
      <c r="AD665" s="561"/>
      <c r="AE665" s="561"/>
      <c r="AF665" s="561"/>
      <c r="AG665" s="561"/>
      <c r="AH665" s="561"/>
      <c r="AJ665" s="561"/>
      <c r="AK665" s="561"/>
    </row>
    <row r="666" spans="1:37">
      <c r="A666" s="561"/>
      <c r="E666" s="561"/>
      <c r="H666" s="561"/>
      <c r="Q666" s="561"/>
      <c r="R666" s="561"/>
      <c r="S666" s="561"/>
      <c r="T666" s="561"/>
      <c r="U666" s="561"/>
      <c r="V666" s="561"/>
      <c r="Y666" s="561"/>
      <c r="Z666" s="561"/>
      <c r="AA666" s="561"/>
      <c r="AB666" s="561"/>
      <c r="AC666" s="561"/>
      <c r="AD666" s="561"/>
      <c r="AE666" s="561"/>
      <c r="AF666" s="561"/>
      <c r="AG666" s="561"/>
      <c r="AH666" s="561"/>
      <c r="AJ666" s="561"/>
      <c r="AK666" s="561"/>
    </row>
    <row r="667" spans="1:37">
      <c r="A667" s="561"/>
      <c r="E667" s="561"/>
      <c r="H667" s="561"/>
      <c r="Q667" s="561"/>
      <c r="R667" s="561"/>
      <c r="S667" s="561"/>
      <c r="T667" s="561"/>
      <c r="U667" s="561"/>
      <c r="V667" s="561"/>
      <c r="Y667" s="561"/>
      <c r="Z667" s="561"/>
      <c r="AA667" s="561"/>
      <c r="AB667" s="561"/>
      <c r="AC667" s="561"/>
      <c r="AD667" s="561"/>
      <c r="AE667" s="561"/>
      <c r="AF667" s="561"/>
      <c r="AG667" s="561"/>
      <c r="AH667" s="561"/>
      <c r="AJ667" s="561"/>
      <c r="AK667" s="561"/>
    </row>
    <row r="668" spans="1:37">
      <c r="A668" s="561"/>
      <c r="E668" s="561"/>
      <c r="H668" s="561"/>
      <c r="Q668" s="561"/>
      <c r="R668" s="561"/>
      <c r="S668" s="561"/>
      <c r="T668" s="561"/>
      <c r="U668" s="561"/>
      <c r="V668" s="561"/>
      <c r="Y668" s="561"/>
      <c r="Z668" s="561"/>
      <c r="AA668" s="561"/>
      <c r="AB668" s="561"/>
      <c r="AC668" s="561"/>
      <c r="AD668" s="561"/>
      <c r="AE668" s="561"/>
      <c r="AF668" s="561"/>
      <c r="AG668" s="561"/>
      <c r="AH668" s="561"/>
      <c r="AJ668" s="561"/>
      <c r="AK668" s="561"/>
    </row>
    <row r="669" spans="1:37">
      <c r="A669" s="561"/>
      <c r="E669" s="561"/>
      <c r="H669" s="561"/>
      <c r="Q669" s="561"/>
      <c r="R669" s="561"/>
      <c r="S669" s="561"/>
      <c r="T669" s="561"/>
      <c r="U669" s="561"/>
      <c r="V669" s="561"/>
      <c r="Y669" s="561"/>
      <c r="Z669" s="561"/>
      <c r="AA669" s="561"/>
      <c r="AB669" s="561"/>
      <c r="AC669" s="561"/>
      <c r="AD669" s="561"/>
      <c r="AE669" s="561"/>
      <c r="AF669" s="561"/>
      <c r="AG669" s="561"/>
      <c r="AH669" s="561"/>
      <c r="AJ669" s="561"/>
      <c r="AK669" s="561"/>
    </row>
    <row r="670" spans="1:37">
      <c r="A670" s="561"/>
      <c r="E670" s="561"/>
      <c r="H670" s="561"/>
      <c r="Q670" s="561"/>
      <c r="R670" s="561"/>
      <c r="S670" s="561"/>
      <c r="T670" s="561"/>
      <c r="U670" s="561"/>
      <c r="V670" s="561"/>
      <c r="Y670" s="561"/>
      <c r="Z670" s="561"/>
      <c r="AA670" s="561"/>
      <c r="AB670" s="561"/>
      <c r="AC670" s="561"/>
      <c r="AD670" s="561"/>
      <c r="AE670" s="561"/>
      <c r="AF670" s="561"/>
      <c r="AG670" s="561"/>
      <c r="AH670" s="561"/>
      <c r="AJ670" s="561"/>
      <c r="AK670" s="561"/>
    </row>
    <row r="671" spans="1:37">
      <c r="A671" s="561"/>
      <c r="E671" s="561"/>
      <c r="H671" s="561"/>
      <c r="Q671" s="561"/>
      <c r="R671" s="561"/>
      <c r="S671" s="561"/>
      <c r="T671" s="561"/>
      <c r="U671" s="561"/>
      <c r="V671" s="561"/>
      <c r="Y671" s="561"/>
      <c r="Z671" s="561"/>
      <c r="AA671" s="561"/>
      <c r="AB671" s="561"/>
      <c r="AC671" s="561"/>
      <c r="AD671" s="561"/>
      <c r="AE671" s="561"/>
      <c r="AF671" s="561"/>
      <c r="AG671" s="561"/>
      <c r="AH671" s="561"/>
      <c r="AJ671" s="561"/>
      <c r="AK671" s="561"/>
    </row>
    <row r="672" spans="1:37">
      <c r="A672" s="561"/>
      <c r="E672" s="561"/>
      <c r="H672" s="561"/>
      <c r="Q672" s="561"/>
      <c r="R672" s="561"/>
      <c r="S672" s="561"/>
      <c r="T672" s="561"/>
      <c r="U672" s="561"/>
      <c r="V672" s="561"/>
      <c r="Y672" s="561"/>
      <c r="Z672" s="561"/>
      <c r="AA672" s="561"/>
      <c r="AB672" s="561"/>
      <c r="AC672" s="561"/>
      <c r="AD672" s="561"/>
      <c r="AE672" s="561"/>
      <c r="AF672" s="561"/>
      <c r="AG672" s="561"/>
      <c r="AH672" s="561"/>
      <c r="AJ672" s="561"/>
      <c r="AK672" s="561"/>
    </row>
    <row r="673" spans="1:37">
      <c r="A673" s="561"/>
      <c r="E673" s="561"/>
      <c r="H673" s="561"/>
      <c r="Q673" s="561"/>
      <c r="R673" s="561"/>
      <c r="S673" s="561"/>
      <c r="T673" s="561"/>
      <c r="U673" s="561"/>
      <c r="V673" s="561"/>
      <c r="Y673" s="561"/>
      <c r="Z673" s="561"/>
      <c r="AA673" s="561"/>
      <c r="AB673" s="561"/>
      <c r="AC673" s="561"/>
      <c r="AD673" s="561"/>
      <c r="AE673" s="561"/>
      <c r="AF673" s="561"/>
      <c r="AG673" s="561"/>
      <c r="AH673" s="561"/>
      <c r="AJ673" s="561"/>
      <c r="AK673" s="561"/>
    </row>
    <row r="674" spans="1:37">
      <c r="A674" s="561"/>
      <c r="E674" s="561"/>
      <c r="H674" s="561"/>
      <c r="Q674" s="561"/>
      <c r="R674" s="561"/>
      <c r="S674" s="561"/>
      <c r="T674" s="561"/>
      <c r="U674" s="561"/>
      <c r="V674" s="561"/>
      <c r="Y674" s="561"/>
      <c r="Z674" s="561"/>
      <c r="AA674" s="561"/>
      <c r="AB674" s="561"/>
      <c r="AC674" s="561"/>
      <c r="AD674" s="561"/>
      <c r="AE674" s="561"/>
      <c r="AF674" s="561"/>
      <c r="AG674" s="561"/>
      <c r="AH674" s="561"/>
      <c r="AJ674" s="561"/>
      <c r="AK674" s="561"/>
    </row>
    <row r="675" spans="1:37">
      <c r="A675" s="561"/>
      <c r="E675" s="561"/>
      <c r="H675" s="561"/>
      <c r="Q675" s="561"/>
      <c r="R675" s="561"/>
      <c r="S675" s="561"/>
      <c r="T675" s="561"/>
      <c r="U675" s="561"/>
      <c r="V675" s="561"/>
      <c r="Y675" s="561"/>
      <c r="Z675" s="561"/>
      <c r="AA675" s="561"/>
      <c r="AB675" s="561"/>
      <c r="AC675" s="561"/>
      <c r="AD675" s="561"/>
      <c r="AE675" s="561"/>
      <c r="AF675" s="561"/>
      <c r="AG675" s="561"/>
      <c r="AH675" s="561"/>
      <c r="AJ675" s="561"/>
      <c r="AK675" s="561"/>
    </row>
    <row r="676" spans="1:37">
      <c r="A676" s="561"/>
      <c r="E676" s="561"/>
      <c r="H676" s="561"/>
      <c r="Q676" s="561"/>
      <c r="R676" s="561"/>
      <c r="S676" s="561"/>
      <c r="T676" s="561"/>
      <c r="U676" s="561"/>
      <c r="V676" s="561"/>
      <c r="Y676" s="561"/>
      <c r="Z676" s="561"/>
      <c r="AA676" s="561"/>
      <c r="AB676" s="561"/>
      <c r="AC676" s="561"/>
      <c r="AD676" s="561"/>
      <c r="AE676" s="561"/>
      <c r="AF676" s="561"/>
      <c r="AG676" s="561"/>
      <c r="AH676" s="561"/>
      <c r="AJ676" s="561"/>
      <c r="AK676" s="561"/>
    </row>
    <row r="677" spans="1:37">
      <c r="A677" s="561"/>
      <c r="E677" s="561"/>
      <c r="H677" s="561"/>
      <c r="Q677" s="561"/>
      <c r="R677" s="561"/>
      <c r="S677" s="561"/>
      <c r="T677" s="561"/>
      <c r="U677" s="561"/>
      <c r="V677" s="561"/>
      <c r="Y677" s="561"/>
      <c r="Z677" s="561"/>
      <c r="AA677" s="561"/>
      <c r="AB677" s="561"/>
      <c r="AC677" s="561"/>
      <c r="AD677" s="561"/>
      <c r="AE677" s="561"/>
      <c r="AF677" s="561"/>
      <c r="AG677" s="561"/>
      <c r="AH677" s="561"/>
      <c r="AJ677" s="561"/>
      <c r="AK677" s="561"/>
    </row>
    <row r="678" spans="1:37">
      <c r="A678" s="561"/>
      <c r="E678" s="561"/>
      <c r="H678" s="561"/>
      <c r="Q678" s="561"/>
      <c r="R678" s="561"/>
      <c r="S678" s="561"/>
      <c r="T678" s="561"/>
      <c r="U678" s="561"/>
      <c r="V678" s="561"/>
      <c r="Y678" s="561"/>
      <c r="Z678" s="561"/>
      <c r="AA678" s="561"/>
      <c r="AB678" s="561"/>
      <c r="AC678" s="561"/>
      <c r="AD678" s="561"/>
      <c r="AE678" s="561"/>
      <c r="AF678" s="561"/>
      <c r="AG678" s="561"/>
      <c r="AH678" s="561"/>
      <c r="AJ678" s="561"/>
      <c r="AK678" s="561"/>
    </row>
    <row r="679" spans="1:37">
      <c r="A679" s="561"/>
      <c r="E679" s="561"/>
      <c r="H679" s="561"/>
      <c r="Q679" s="561"/>
      <c r="R679" s="561"/>
      <c r="S679" s="561"/>
      <c r="T679" s="561"/>
      <c r="U679" s="561"/>
      <c r="V679" s="561"/>
      <c r="Y679" s="561"/>
      <c r="Z679" s="561"/>
      <c r="AA679" s="561"/>
      <c r="AB679" s="561"/>
      <c r="AC679" s="561"/>
      <c r="AD679" s="561"/>
      <c r="AE679" s="561"/>
      <c r="AF679" s="561"/>
      <c r="AG679" s="561"/>
      <c r="AH679" s="561"/>
      <c r="AJ679" s="561"/>
      <c r="AK679" s="561"/>
    </row>
    <row r="680" spans="1:37">
      <c r="A680" s="561"/>
      <c r="E680" s="561"/>
      <c r="H680" s="561"/>
      <c r="Q680" s="561"/>
      <c r="R680" s="561"/>
      <c r="S680" s="561"/>
      <c r="T680" s="561"/>
      <c r="U680" s="561"/>
      <c r="V680" s="561"/>
      <c r="Y680" s="561"/>
      <c r="Z680" s="561"/>
      <c r="AA680" s="561"/>
      <c r="AB680" s="561"/>
      <c r="AC680" s="561"/>
      <c r="AD680" s="561"/>
      <c r="AE680" s="561"/>
      <c r="AF680" s="561"/>
      <c r="AG680" s="561"/>
      <c r="AH680" s="561"/>
      <c r="AJ680" s="561"/>
      <c r="AK680" s="561"/>
    </row>
    <row r="681" spans="1:37">
      <c r="A681" s="561"/>
      <c r="E681" s="561"/>
      <c r="H681" s="561"/>
      <c r="Q681" s="561"/>
      <c r="R681" s="561"/>
      <c r="S681" s="561"/>
      <c r="T681" s="561"/>
      <c r="U681" s="561"/>
      <c r="V681" s="561"/>
      <c r="Y681" s="561"/>
      <c r="Z681" s="561"/>
      <c r="AA681" s="561"/>
      <c r="AB681" s="561"/>
      <c r="AC681" s="561"/>
      <c r="AD681" s="561"/>
      <c r="AE681" s="561"/>
      <c r="AF681" s="561"/>
      <c r="AG681" s="561"/>
      <c r="AH681" s="561"/>
      <c r="AJ681" s="561"/>
      <c r="AK681" s="561"/>
    </row>
    <row r="682" spans="1:37">
      <c r="A682" s="561"/>
      <c r="E682" s="561"/>
      <c r="H682" s="561"/>
      <c r="Q682" s="561"/>
      <c r="R682" s="561"/>
      <c r="S682" s="561"/>
      <c r="T682" s="561"/>
      <c r="U682" s="561"/>
      <c r="V682" s="561"/>
      <c r="Y682" s="561"/>
      <c r="Z682" s="561"/>
      <c r="AA682" s="561"/>
      <c r="AB682" s="561"/>
      <c r="AC682" s="561"/>
      <c r="AD682" s="561"/>
      <c r="AE682" s="561"/>
      <c r="AF682" s="561"/>
      <c r="AG682" s="561"/>
      <c r="AH682" s="561"/>
      <c r="AJ682" s="561"/>
      <c r="AK682" s="561"/>
    </row>
    <row r="683" spans="1:37">
      <c r="A683" s="561"/>
      <c r="E683" s="561"/>
      <c r="H683" s="561"/>
      <c r="Q683" s="561"/>
      <c r="R683" s="561"/>
      <c r="S683" s="561"/>
      <c r="T683" s="561"/>
      <c r="U683" s="561"/>
      <c r="V683" s="561"/>
      <c r="Y683" s="561"/>
      <c r="Z683" s="561"/>
      <c r="AA683" s="561"/>
      <c r="AB683" s="561"/>
      <c r="AC683" s="561"/>
      <c r="AD683" s="561"/>
      <c r="AE683" s="561"/>
      <c r="AF683" s="561"/>
      <c r="AG683" s="561"/>
      <c r="AH683" s="561"/>
      <c r="AJ683" s="561"/>
      <c r="AK683" s="561"/>
    </row>
    <row r="684" spans="1:37">
      <c r="A684" s="561"/>
      <c r="E684" s="561"/>
      <c r="H684" s="561"/>
      <c r="Q684" s="561"/>
      <c r="R684" s="561"/>
      <c r="S684" s="561"/>
      <c r="T684" s="561"/>
      <c r="U684" s="561"/>
      <c r="V684" s="561"/>
      <c r="Y684" s="561"/>
      <c r="Z684" s="561"/>
      <c r="AA684" s="561"/>
      <c r="AB684" s="561"/>
      <c r="AC684" s="561"/>
      <c r="AD684" s="561"/>
      <c r="AE684" s="561"/>
      <c r="AF684" s="561"/>
      <c r="AG684" s="561"/>
      <c r="AH684" s="561"/>
      <c r="AJ684" s="561"/>
      <c r="AK684" s="561"/>
    </row>
    <row r="685" spans="1:37">
      <c r="A685" s="561"/>
      <c r="E685" s="561"/>
      <c r="H685" s="561"/>
      <c r="Q685" s="561"/>
      <c r="R685" s="561"/>
      <c r="S685" s="561"/>
      <c r="T685" s="561"/>
      <c r="U685" s="561"/>
      <c r="V685" s="561"/>
      <c r="Y685" s="561"/>
      <c r="Z685" s="561"/>
      <c r="AA685" s="561"/>
      <c r="AB685" s="561"/>
      <c r="AC685" s="561"/>
      <c r="AD685" s="561"/>
      <c r="AE685" s="561"/>
      <c r="AF685" s="561"/>
      <c r="AG685" s="561"/>
      <c r="AH685" s="561"/>
      <c r="AJ685" s="561"/>
      <c r="AK685" s="561"/>
    </row>
    <row r="686" spans="1:37">
      <c r="A686" s="561"/>
      <c r="E686" s="561"/>
      <c r="H686" s="561"/>
      <c r="Q686" s="561"/>
      <c r="R686" s="561"/>
      <c r="S686" s="561"/>
      <c r="T686" s="561"/>
      <c r="U686" s="561"/>
      <c r="V686" s="561"/>
      <c r="Y686" s="561"/>
      <c r="Z686" s="561"/>
      <c r="AA686" s="561"/>
      <c r="AB686" s="561"/>
      <c r="AC686" s="561"/>
      <c r="AD686" s="561"/>
      <c r="AE686" s="561"/>
      <c r="AF686" s="561"/>
      <c r="AG686" s="561"/>
      <c r="AH686" s="561"/>
      <c r="AJ686" s="561"/>
      <c r="AK686" s="561"/>
    </row>
    <row r="687" spans="1:37">
      <c r="A687" s="561"/>
      <c r="E687" s="561"/>
      <c r="H687" s="561"/>
      <c r="Q687" s="561"/>
      <c r="R687" s="561"/>
      <c r="S687" s="561"/>
      <c r="T687" s="561"/>
      <c r="U687" s="561"/>
      <c r="V687" s="561"/>
      <c r="Y687" s="561"/>
      <c r="Z687" s="561"/>
      <c r="AA687" s="561"/>
      <c r="AB687" s="561"/>
      <c r="AC687" s="561"/>
      <c r="AD687" s="561"/>
      <c r="AE687" s="561"/>
      <c r="AF687" s="561"/>
      <c r="AG687" s="561"/>
      <c r="AH687" s="561"/>
      <c r="AJ687" s="561"/>
      <c r="AK687" s="561"/>
    </row>
    <row r="688" spans="1:37">
      <c r="A688" s="561"/>
      <c r="E688" s="561"/>
      <c r="H688" s="561"/>
      <c r="Q688" s="561"/>
      <c r="R688" s="561"/>
      <c r="S688" s="561"/>
      <c r="T688" s="561"/>
      <c r="U688" s="561"/>
      <c r="V688" s="561"/>
      <c r="Y688" s="561"/>
      <c r="Z688" s="561"/>
      <c r="AA688" s="561"/>
      <c r="AB688" s="561"/>
      <c r="AC688" s="561"/>
      <c r="AD688" s="561"/>
      <c r="AE688" s="561"/>
      <c r="AF688" s="561"/>
      <c r="AG688" s="561"/>
      <c r="AH688" s="561"/>
      <c r="AJ688" s="561"/>
      <c r="AK688" s="561"/>
    </row>
    <row r="689" spans="1:37">
      <c r="A689" s="561"/>
      <c r="E689" s="561"/>
      <c r="H689" s="561"/>
      <c r="Q689" s="561"/>
      <c r="R689" s="561"/>
      <c r="S689" s="561"/>
      <c r="T689" s="561"/>
      <c r="U689" s="561"/>
      <c r="V689" s="561"/>
      <c r="Y689" s="561"/>
      <c r="Z689" s="561"/>
      <c r="AA689" s="561"/>
      <c r="AB689" s="561"/>
      <c r="AC689" s="561"/>
      <c r="AD689" s="561"/>
      <c r="AE689" s="561"/>
      <c r="AF689" s="561"/>
      <c r="AG689" s="561"/>
      <c r="AH689" s="561"/>
      <c r="AJ689" s="561"/>
      <c r="AK689" s="561"/>
    </row>
    <row r="690" spans="1:37">
      <c r="A690" s="561"/>
      <c r="E690" s="561"/>
      <c r="H690" s="561"/>
      <c r="Q690" s="561"/>
      <c r="R690" s="561"/>
      <c r="S690" s="561"/>
      <c r="T690" s="561"/>
      <c r="U690" s="561"/>
      <c r="V690" s="561"/>
      <c r="Y690" s="561"/>
      <c r="Z690" s="561"/>
      <c r="AA690" s="561"/>
      <c r="AB690" s="561"/>
      <c r="AC690" s="561"/>
      <c r="AD690" s="561"/>
      <c r="AE690" s="561"/>
      <c r="AF690" s="561"/>
      <c r="AG690" s="561"/>
      <c r="AH690" s="561"/>
      <c r="AJ690" s="561"/>
      <c r="AK690" s="561"/>
    </row>
    <row r="691" spans="1:37">
      <c r="A691" s="561"/>
      <c r="E691" s="561"/>
      <c r="H691" s="561"/>
      <c r="Q691" s="561"/>
      <c r="R691" s="561"/>
      <c r="S691" s="561"/>
      <c r="T691" s="561"/>
      <c r="U691" s="561"/>
      <c r="V691" s="561"/>
      <c r="Y691" s="561"/>
      <c r="Z691" s="561"/>
      <c r="AA691" s="561"/>
      <c r="AB691" s="561"/>
      <c r="AC691" s="561"/>
      <c r="AD691" s="561"/>
      <c r="AE691" s="561"/>
      <c r="AF691" s="561"/>
      <c r="AG691" s="561"/>
      <c r="AH691" s="561"/>
      <c r="AJ691" s="561"/>
      <c r="AK691" s="561"/>
    </row>
    <row r="692" spans="1:37">
      <c r="A692" s="561"/>
      <c r="E692" s="561"/>
      <c r="H692" s="561"/>
      <c r="Q692" s="561"/>
      <c r="R692" s="561"/>
      <c r="S692" s="561"/>
      <c r="T692" s="561"/>
      <c r="U692" s="561"/>
      <c r="V692" s="561"/>
      <c r="Y692" s="561"/>
      <c r="Z692" s="561"/>
      <c r="AA692" s="561"/>
      <c r="AB692" s="561"/>
      <c r="AC692" s="561"/>
      <c r="AD692" s="561"/>
      <c r="AE692" s="561"/>
      <c r="AF692" s="561"/>
      <c r="AG692" s="561"/>
      <c r="AH692" s="561"/>
      <c r="AJ692" s="561"/>
      <c r="AK692" s="561"/>
    </row>
    <row r="693" spans="1:37">
      <c r="A693" s="561"/>
      <c r="E693" s="561"/>
      <c r="H693" s="561"/>
      <c r="Q693" s="561"/>
      <c r="R693" s="561"/>
      <c r="S693" s="561"/>
      <c r="T693" s="561"/>
      <c r="U693" s="561"/>
      <c r="V693" s="561"/>
      <c r="Y693" s="561"/>
      <c r="Z693" s="561"/>
      <c r="AA693" s="561"/>
      <c r="AB693" s="561"/>
      <c r="AC693" s="561"/>
      <c r="AD693" s="561"/>
      <c r="AE693" s="561"/>
      <c r="AF693" s="561"/>
      <c r="AG693" s="561"/>
      <c r="AH693" s="561"/>
      <c r="AJ693" s="561"/>
      <c r="AK693" s="561"/>
    </row>
    <row r="694" spans="1:37">
      <c r="A694" s="561"/>
      <c r="E694" s="561"/>
      <c r="H694" s="561"/>
      <c r="Q694" s="561"/>
      <c r="R694" s="561"/>
      <c r="S694" s="561"/>
      <c r="T694" s="561"/>
      <c r="U694" s="561"/>
      <c r="V694" s="561"/>
      <c r="Y694" s="561"/>
      <c r="Z694" s="561"/>
      <c r="AA694" s="561"/>
      <c r="AB694" s="561"/>
      <c r="AC694" s="561"/>
      <c r="AD694" s="561"/>
      <c r="AE694" s="561"/>
      <c r="AF694" s="561"/>
      <c r="AG694" s="561"/>
      <c r="AH694" s="561"/>
      <c r="AJ694" s="561"/>
      <c r="AK694" s="561"/>
    </row>
    <row r="695" spans="1:37">
      <c r="A695" s="561"/>
      <c r="E695" s="561"/>
      <c r="H695" s="561"/>
      <c r="Q695" s="561"/>
      <c r="R695" s="561"/>
      <c r="S695" s="561"/>
      <c r="T695" s="561"/>
      <c r="U695" s="561"/>
      <c r="V695" s="561"/>
      <c r="Y695" s="561"/>
      <c r="Z695" s="561"/>
      <c r="AA695" s="561"/>
      <c r="AB695" s="561"/>
      <c r="AC695" s="561"/>
      <c r="AD695" s="561"/>
      <c r="AE695" s="561"/>
      <c r="AF695" s="561"/>
      <c r="AG695" s="561"/>
      <c r="AH695" s="561"/>
      <c r="AJ695" s="561"/>
      <c r="AK695" s="561"/>
    </row>
    <row r="696" spans="1:37">
      <c r="A696" s="561"/>
      <c r="E696" s="561"/>
      <c r="H696" s="561"/>
      <c r="Q696" s="561"/>
      <c r="R696" s="561"/>
      <c r="S696" s="561"/>
      <c r="T696" s="561"/>
      <c r="U696" s="561"/>
      <c r="V696" s="561"/>
      <c r="Y696" s="561"/>
      <c r="Z696" s="561"/>
      <c r="AA696" s="561"/>
      <c r="AB696" s="561"/>
      <c r="AC696" s="561"/>
      <c r="AD696" s="561"/>
      <c r="AE696" s="561"/>
      <c r="AF696" s="561"/>
      <c r="AG696" s="561"/>
      <c r="AH696" s="561"/>
      <c r="AJ696" s="561"/>
      <c r="AK696" s="561"/>
    </row>
    <row r="697" spans="1:37">
      <c r="A697" s="561"/>
      <c r="E697" s="561"/>
      <c r="H697" s="561"/>
      <c r="Q697" s="561"/>
      <c r="R697" s="561"/>
      <c r="S697" s="561"/>
      <c r="T697" s="561"/>
      <c r="U697" s="561"/>
      <c r="V697" s="561"/>
      <c r="Y697" s="561"/>
      <c r="Z697" s="561"/>
      <c r="AA697" s="561"/>
      <c r="AB697" s="561"/>
      <c r="AC697" s="561"/>
      <c r="AD697" s="561"/>
      <c r="AE697" s="561"/>
      <c r="AF697" s="561"/>
      <c r="AG697" s="561"/>
      <c r="AH697" s="561"/>
      <c r="AJ697" s="561"/>
      <c r="AK697" s="561"/>
    </row>
    <row r="698" spans="1:37">
      <c r="A698" s="561"/>
      <c r="E698" s="561"/>
      <c r="H698" s="561"/>
      <c r="Q698" s="561"/>
      <c r="R698" s="561"/>
      <c r="S698" s="561"/>
      <c r="T698" s="561"/>
      <c r="U698" s="561"/>
      <c r="V698" s="561"/>
      <c r="Y698" s="561"/>
      <c r="Z698" s="561"/>
      <c r="AA698" s="561"/>
      <c r="AB698" s="561"/>
      <c r="AC698" s="561"/>
      <c r="AD698" s="561"/>
      <c r="AE698" s="561"/>
      <c r="AF698" s="561"/>
      <c r="AG698" s="561"/>
      <c r="AH698" s="561"/>
      <c r="AJ698" s="561"/>
      <c r="AK698" s="561"/>
    </row>
    <row r="699" spans="1:37">
      <c r="A699" s="561"/>
      <c r="E699" s="561"/>
      <c r="H699" s="561"/>
      <c r="Q699" s="561"/>
      <c r="R699" s="561"/>
      <c r="S699" s="561"/>
      <c r="T699" s="561"/>
      <c r="U699" s="561"/>
      <c r="V699" s="561"/>
      <c r="Y699" s="561"/>
      <c r="Z699" s="561"/>
      <c r="AA699" s="561"/>
      <c r="AB699" s="561"/>
      <c r="AC699" s="561"/>
      <c r="AD699" s="561"/>
      <c r="AE699" s="561"/>
      <c r="AF699" s="561"/>
      <c r="AG699" s="561"/>
      <c r="AH699" s="561"/>
      <c r="AJ699" s="561"/>
      <c r="AK699" s="561"/>
    </row>
    <row r="700" spans="1:37">
      <c r="A700" s="561"/>
      <c r="E700" s="561"/>
      <c r="H700" s="561"/>
      <c r="Q700" s="561"/>
      <c r="R700" s="561"/>
      <c r="S700" s="561"/>
      <c r="T700" s="561"/>
      <c r="U700" s="561"/>
      <c r="V700" s="561"/>
      <c r="Y700" s="561"/>
      <c r="Z700" s="561"/>
      <c r="AA700" s="561"/>
      <c r="AB700" s="561"/>
      <c r="AC700" s="561"/>
      <c r="AD700" s="561"/>
      <c r="AE700" s="561"/>
      <c r="AF700" s="561"/>
      <c r="AG700" s="561"/>
      <c r="AH700" s="561"/>
      <c r="AJ700" s="561"/>
      <c r="AK700" s="561"/>
    </row>
    <row r="701" spans="1:37">
      <c r="A701" s="561"/>
      <c r="E701" s="561"/>
      <c r="H701" s="561"/>
      <c r="Q701" s="561"/>
      <c r="R701" s="561"/>
      <c r="S701" s="561"/>
      <c r="T701" s="561"/>
      <c r="U701" s="561"/>
      <c r="V701" s="561"/>
      <c r="Y701" s="561"/>
      <c r="Z701" s="561"/>
      <c r="AA701" s="561"/>
      <c r="AB701" s="561"/>
      <c r="AC701" s="561"/>
      <c r="AD701" s="561"/>
      <c r="AE701" s="561"/>
      <c r="AF701" s="561"/>
      <c r="AG701" s="561"/>
      <c r="AH701" s="561"/>
      <c r="AJ701" s="561"/>
      <c r="AK701" s="561"/>
    </row>
    <row r="702" spans="1:37">
      <c r="A702" s="561"/>
      <c r="E702" s="561"/>
      <c r="H702" s="561"/>
      <c r="Q702" s="561"/>
      <c r="R702" s="561"/>
      <c r="S702" s="561"/>
      <c r="T702" s="561"/>
      <c r="U702" s="561"/>
      <c r="V702" s="561"/>
      <c r="Y702" s="561"/>
      <c r="Z702" s="561"/>
      <c r="AA702" s="561"/>
      <c r="AB702" s="561"/>
      <c r="AC702" s="561"/>
      <c r="AD702" s="561"/>
      <c r="AE702" s="561"/>
      <c r="AF702" s="561"/>
      <c r="AG702" s="561"/>
      <c r="AH702" s="561"/>
      <c r="AJ702" s="561"/>
      <c r="AK702" s="561"/>
    </row>
    <row r="703" spans="1:37">
      <c r="A703" s="561"/>
      <c r="E703" s="561"/>
      <c r="H703" s="561"/>
      <c r="Q703" s="561"/>
      <c r="R703" s="561"/>
      <c r="S703" s="561"/>
      <c r="T703" s="561"/>
      <c r="U703" s="561"/>
      <c r="V703" s="561"/>
      <c r="Y703" s="561"/>
      <c r="Z703" s="561"/>
      <c r="AA703" s="561"/>
      <c r="AB703" s="561"/>
      <c r="AC703" s="561"/>
      <c r="AD703" s="561"/>
      <c r="AE703" s="561"/>
      <c r="AF703" s="561"/>
      <c r="AG703" s="561"/>
      <c r="AH703" s="561"/>
      <c r="AJ703" s="561"/>
      <c r="AK703" s="561"/>
    </row>
    <row r="704" spans="1:37">
      <c r="A704" s="561"/>
      <c r="E704" s="561"/>
      <c r="H704" s="561"/>
      <c r="Q704" s="561"/>
      <c r="R704" s="561"/>
      <c r="S704" s="561"/>
      <c r="T704" s="561"/>
      <c r="U704" s="561"/>
      <c r="V704" s="561"/>
      <c r="Y704" s="561"/>
      <c r="Z704" s="561"/>
      <c r="AA704" s="561"/>
      <c r="AB704" s="561"/>
      <c r="AC704" s="561"/>
      <c r="AD704" s="561"/>
      <c r="AE704" s="561"/>
      <c r="AF704" s="561"/>
      <c r="AG704" s="561"/>
      <c r="AH704" s="561"/>
      <c r="AJ704" s="561"/>
      <c r="AK704" s="561"/>
    </row>
    <row r="705" spans="1:37">
      <c r="A705" s="561"/>
      <c r="E705" s="561"/>
      <c r="H705" s="561"/>
      <c r="Q705" s="561"/>
      <c r="R705" s="561"/>
      <c r="S705" s="561"/>
      <c r="T705" s="561"/>
      <c r="U705" s="561"/>
      <c r="V705" s="561"/>
      <c r="Y705" s="561"/>
      <c r="Z705" s="561"/>
      <c r="AA705" s="561"/>
      <c r="AB705" s="561"/>
      <c r="AC705" s="561"/>
      <c r="AD705" s="561"/>
      <c r="AE705" s="561"/>
      <c r="AF705" s="561"/>
      <c r="AG705" s="561"/>
      <c r="AH705" s="561"/>
      <c r="AJ705" s="561"/>
      <c r="AK705" s="561"/>
    </row>
    <row r="706" spans="1:37">
      <c r="A706" s="561"/>
      <c r="E706" s="561"/>
      <c r="H706" s="561"/>
      <c r="Q706" s="561"/>
      <c r="R706" s="561"/>
      <c r="S706" s="561"/>
      <c r="T706" s="561"/>
      <c r="U706" s="561"/>
      <c r="V706" s="561"/>
      <c r="Y706" s="561"/>
      <c r="Z706" s="561"/>
      <c r="AA706" s="561"/>
      <c r="AB706" s="561"/>
      <c r="AC706" s="561"/>
      <c r="AD706" s="561"/>
      <c r="AE706" s="561"/>
      <c r="AF706" s="561"/>
      <c r="AG706" s="561"/>
      <c r="AH706" s="561"/>
      <c r="AJ706" s="561"/>
      <c r="AK706" s="561"/>
    </row>
    <row r="707" spans="1:37">
      <c r="A707" s="561"/>
      <c r="E707" s="561"/>
      <c r="H707" s="561"/>
      <c r="Q707" s="561"/>
      <c r="R707" s="561"/>
      <c r="S707" s="561"/>
      <c r="T707" s="561"/>
      <c r="U707" s="561"/>
      <c r="V707" s="561"/>
      <c r="Y707" s="561"/>
      <c r="Z707" s="561"/>
      <c r="AA707" s="561"/>
      <c r="AB707" s="561"/>
      <c r="AC707" s="561"/>
      <c r="AD707" s="561"/>
      <c r="AE707" s="561"/>
      <c r="AF707" s="561"/>
      <c r="AG707" s="561"/>
      <c r="AH707" s="561"/>
      <c r="AJ707" s="561"/>
      <c r="AK707" s="561"/>
    </row>
    <row r="708" spans="1:37">
      <c r="A708" s="561"/>
      <c r="E708" s="561"/>
      <c r="H708" s="561"/>
      <c r="Q708" s="561"/>
      <c r="R708" s="561"/>
      <c r="S708" s="561"/>
      <c r="T708" s="561"/>
      <c r="U708" s="561"/>
      <c r="V708" s="561"/>
      <c r="Y708" s="561"/>
      <c r="Z708" s="561"/>
      <c r="AA708" s="561"/>
      <c r="AB708" s="561"/>
      <c r="AC708" s="561"/>
      <c r="AD708" s="561"/>
      <c r="AE708" s="561"/>
      <c r="AF708" s="561"/>
      <c r="AG708" s="561"/>
      <c r="AH708" s="561"/>
      <c r="AJ708" s="561"/>
      <c r="AK708" s="561"/>
    </row>
    <row r="709" spans="1:37">
      <c r="A709" s="561"/>
      <c r="E709" s="561"/>
      <c r="H709" s="561"/>
      <c r="Q709" s="561"/>
      <c r="R709" s="561"/>
      <c r="S709" s="561"/>
      <c r="T709" s="561"/>
      <c r="U709" s="561"/>
      <c r="V709" s="561"/>
      <c r="Y709" s="561"/>
      <c r="Z709" s="561"/>
      <c r="AA709" s="561"/>
      <c r="AB709" s="561"/>
      <c r="AC709" s="561"/>
      <c r="AD709" s="561"/>
      <c r="AE709" s="561"/>
      <c r="AF709" s="561"/>
      <c r="AG709" s="561"/>
      <c r="AH709" s="561"/>
      <c r="AJ709" s="561"/>
      <c r="AK709" s="561"/>
    </row>
    <row r="710" spans="1:37">
      <c r="A710" s="561"/>
      <c r="E710" s="561"/>
      <c r="H710" s="561"/>
      <c r="Q710" s="561"/>
      <c r="R710" s="561"/>
      <c r="S710" s="561"/>
      <c r="T710" s="561"/>
      <c r="U710" s="561"/>
      <c r="V710" s="561"/>
      <c r="Y710" s="561"/>
      <c r="Z710" s="561"/>
      <c r="AA710" s="561"/>
      <c r="AB710" s="561"/>
      <c r="AC710" s="561"/>
      <c r="AD710" s="561"/>
      <c r="AE710" s="561"/>
      <c r="AF710" s="561"/>
      <c r="AG710" s="561"/>
      <c r="AH710" s="561"/>
      <c r="AJ710" s="561"/>
      <c r="AK710" s="561"/>
    </row>
    <row r="711" spans="1:37">
      <c r="A711" s="561"/>
      <c r="E711" s="561"/>
      <c r="H711" s="561"/>
      <c r="Q711" s="561"/>
      <c r="R711" s="561"/>
      <c r="S711" s="561"/>
      <c r="T711" s="561"/>
      <c r="U711" s="561"/>
      <c r="V711" s="561"/>
      <c r="Y711" s="561"/>
      <c r="Z711" s="561"/>
      <c r="AA711" s="561"/>
      <c r="AB711" s="561"/>
      <c r="AC711" s="561"/>
      <c r="AD711" s="561"/>
      <c r="AE711" s="561"/>
      <c r="AF711" s="561"/>
      <c r="AG711" s="561"/>
      <c r="AH711" s="561"/>
      <c r="AJ711" s="561"/>
      <c r="AK711" s="561"/>
    </row>
    <row r="712" spans="1:37">
      <c r="A712" s="561"/>
      <c r="E712" s="561"/>
      <c r="H712" s="561"/>
      <c r="Q712" s="561"/>
      <c r="R712" s="561"/>
      <c r="S712" s="561"/>
      <c r="T712" s="561"/>
      <c r="U712" s="561"/>
      <c r="V712" s="561"/>
      <c r="Y712" s="561"/>
      <c r="Z712" s="561"/>
      <c r="AA712" s="561"/>
      <c r="AB712" s="561"/>
      <c r="AC712" s="561"/>
      <c r="AD712" s="561"/>
      <c r="AE712" s="561"/>
      <c r="AF712" s="561"/>
      <c r="AG712" s="561"/>
      <c r="AH712" s="561"/>
      <c r="AJ712" s="561"/>
      <c r="AK712" s="561"/>
    </row>
    <row r="713" spans="1:37">
      <c r="A713" s="561"/>
      <c r="E713" s="561"/>
      <c r="H713" s="561"/>
      <c r="Q713" s="561"/>
      <c r="R713" s="561"/>
      <c r="S713" s="561"/>
      <c r="T713" s="561"/>
      <c r="U713" s="561"/>
      <c r="V713" s="561"/>
      <c r="Y713" s="561"/>
      <c r="Z713" s="561"/>
      <c r="AA713" s="561"/>
      <c r="AB713" s="561"/>
      <c r="AC713" s="561"/>
      <c r="AD713" s="561"/>
      <c r="AE713" s="561"/>
      <c r="AF713" s="561"/>
      <c r="AG713" s="561"/>
      <c r="AH713" s="561"/>
      <c r="AJ713" s="561"/>
      <c r="AK713" s="561"/>
    </row>
    <row r="714" spans="1:37">
      <c r="A714" s="561"/>
      <c r="E714" s="561"/>
      <c r="H714" s="561"/>
      <c r="Q714" s="561"/>
      <c r="R714" s="561"/>
      <c r="S714" s="561"/>
      <c r="T714" s="561"/>
      <c r="U714" s="561"/>
      <c r="V714" s="561"/>
      <c r="Y714" s="561"/>
      <c r="Z714" s="561"/>
      <c r="AA714" s="561"/>
      <c r="AB714" s="561"/>
      <c r="AC714" s="561"/>
      <c r="AD714" s="561"/>
      <c r="AE714" s="561"/>
      <c r="AF714" s="561"/>
      <c r="AG714" s="561"/>
      <c r="AH714" s="561"/>
      <c r="AJ714" s="561"/>
      <c r="AK714" s="561"/>
    </row>
    <row r="715" spans="1:37">
      <c r="A715" s="561"/>
      <c r="E715" s="561"/>
      <c r="H715" s="561"/>
      <c r="Q715" s="561"/>
      <c r="R715" s="561"/>
      <c r="S715" s="561"/>
      <c r="T715" s="561"/>
      <c r="U715" s="561"/>
      <c r="V715" s="561"/>
      <c r="Y715" s="561"/>
      <c r="Z715" s="561"/>
      <c r="AA715" s="561"/>
      <c r="AB715" s="561"/>
      <c r="AC715" s="561"/>
      <c r="AD715" s="561"/>
      <c r="AE715" s="561"/>
      <c r="AF715" s="561"/>
      <c r="AG715" s="561"/>
      <c r="AH715" s="561"/>
      <c r="AJ715" s="561"/>
      <c r="AK715" s="561"/>
    </row>
    <row r="716" spans="1:37">
      <c r="A716" s="561"/>
      <c r="E716" s="561"/>
      <c r="H716" s="561"/>
      <c r="Q716" s="561"/>
      <c r="R716" s="561"/>
      <c r="S716" s="561"/>
      <c r="T716" s="561"/>
      <c r="U716" s="561"/>
      <c r="V716" s="561"/>
      <c r="Y716" s="561"/>
      <c r="Z716" s="561"/>
      <c r="AA716" s="561"/>
      <c r="AB716" s="561"/>
      <c r="AC716" s="561"/>
      <c r="AD716" s="561"/>
      <c r="AE716" s="561"/>
      <c r="AF716" s="561"/>
      <c r="AG716" s="561"/>
      <c r="AH716" s="561"/>
      <c r="AJ716" s="561"/>
      <c r="AK716" s="561"/>
    </row>
    <row r="717" spans="1:37">
      <c r="A717" s="561"/>
      <c r="E717" s="561"/>
      <c r="H717" s="561"/>
      <c r="Q717" s="561"/>
      <c r="R717" s="561"/>
      <c r="S717" s="561"/>
      <c r="T717" s="561"/>
      <c r="U717" s="561"/>
      <c r="V717" s="561"/>
      <c r="Y717" s="561"/>
      <c r="Z717" s="561"/>
      <c r="AA717" s="561"/>
      <c r="AB717" s="561"/>
      <c r="AC717" s="561"/>
      <c r="AD717" s="561"/>
      <c r="AE717" s="561"/>
      <c r="AF717" s="561"/>
      <c r="AG717" s="561"/>
      <c r="AH717" s="561"/>
      <c r="AJ717" s="561"/>
      <c r="AK717" s="561"/>
    </row>
    <row r="718" spans="1:37">
      <c r="A718" s="561"/>
      <c r="E718" s="561"/>
      <c r="H718" s="561"/>
      <c r="Q718" s="561"/>
      <c r="R718" s="561"/>
      <c r="S718" s="561"/>
      <c r="T718" s="561"/>
      <c r="U718" s="561"/>
      <c r="V718" s="561"/>
      <c r="Y718" s="561"/>
      <c r="Z718" s="561"/>
      <c r="AA718" s="561"/>
      <c r="AB718" s="561"/>
      <c r="AC718" s="561"/>
      <c r="AD718" s="561"/>
      <c r="AE718" s="561"/>
      <c r="AF718" s="561"/>
      <c r="AG718" s="561"/>
      <c r="AH718" s="561"/>
      <c r="AJ718" s="561"/>
      <c r="AK718" s="561"/>
    </row>
    <row r="719" spans="1:37">
      <c r="A719" s="561"/>
      <c r="E719" s="561"/>
      <c r="H719" s="561"/>
      <c r="Q719" s="561"/>
      <c r="R719" s="561"/>
      <c r="S719" s="561"/>
      <c r="T719" s="561"/>
      <c r="U719" s="561"/>
      <c r="V719" s="561"/>
      <c r="Y719" s="561"/>
      <c r="Z719" s="561"/>
      <c r="AA719" s="561"/>
      <c r="AB719" s="561"/>
      <c r="AC719" s="561"/>
      <c r="AD719" s="561"/>
      <c r="AE719" s="561"/>
      <c r="AF719" s="561"/>
      <c r="AG719" s="561"/>
      <c r="AH719" s="561"/>
      <c r="AJ719" s="561"/>
      <c r="AK719" s="561"/>
    </row>
    <row r="720" spans="1:37">
      <c r="A720" s="561"/>
      <c r="E720" s="561"/>
      <c r="H720" s="561"/>
      <c r="Q720" s="561"/>
      <c r="R720" s="561"/>
      <c r="S720" s="561"/>
      <c r="T720" s="561"/>
      <c r="U720" s="561"/>
      <c r="V720" s="561"/>
      <c r="Y720" s="561"/>
      <c r="Z720" s="561"/>
      <c r="AA720" s="561"/>
      <c r="AB720" s="561"/>
      <c r="AC720" s="561"/>
      <c r="AD720" s="561"/>
      <c r="AE720" s="561"/>
      <c r="AF720" s="561"/>
      <c r="AG720" s="561"/>
      <c r="AH720" s="561"/>
      <c r="AJ720" s="561"/>
      <c r="AK720" s="561"/>
    </row>
    <row r="721" spans="1:37">
      <c r="A721" s="561"/>
      <c r="E721" s="561"/>
      <c r="H721" s="561"/>
      <c r="Q721" s="561"/>
      <c r="R721" s="561"/>
      <c r="S721" s="561"/>
      <c r="T721" s="561"/>
      <c r="U721" s="561"/>
      <c r="V721" s="561"/>
      <c r="Y721" s="561"/>
      <c r="Z721" s="561"/>
      <c r="AA721" s="561"/>
      <c r="AB721" s="561"/>
      <c r="AC721" s="561"/>
      <c r="AD721" s="561"/>
      <c r="AE721" s="561"/>
      <c r="AF721" s="561"/>
      <c r="AG721" s="561"/>
      <c r="AH721" s="561"/>
      <c r="AJ721" s="561"/>
      <c r="AK721" s="561"/>
    </row>
    <row r="722" spans="1:37">
      <c r="A722" s="561"/>
      <c r="E722" s="561"/>
      <c r="H722" s="561"/>
      <c r="Q722" s="561"/>
      <c r="R722" s="561"/>
      <c r="S722" s="561"/>
      <c r="T722" s="561"/>
      <c r="U722" s="561"/>
      <c r="V722" s="561"/>
      <c r="Y722" s="561"/>
      <c r="Z722" s="561"/>
      <c r="AA722" s="561"/>
      <c r="AB722" s="561"/>
      <c r="AC722" s="561"/>
      <c r="AD722" s="561"/>
      <c r="AE722" s="561"/>
      <c r="AF722" s="561"/>
      <c r="AG722" s="561"/>
      <c r="AH722" s="561"/>
      <c r="AJ722" s="561"/>
      <c r="AK722" s="561"/>
    </row>
    <row r="723" spans="1:37">
      <c r="A723" s="561"/>
      <c r="E723" s="561"/>
      <c r="H723" s="561"/>
      <c r="Q723" s="561"/>
      <c r="R723" s="561"/>
      <c r="S723" s="561"/>
      <c r="T723" s="561"/>
      <c r="U723" s="561"/>
      <c r="V723" s="561"/>
      <c r="Y723" s="561"/>
      <c r="Z723" s="561"/>
      <c r="AA723" s="561"/>
      <c r="AB723" s="561"/>
      <c r="AC723" s="561"/>
      <c r="AD723" s="561"/>
      <c r="AE723" s="561"/>
      <c r="AF723" s="561"/>
      <c r="AG723" s="561"/>
      <c r="AH723" s="561"/>
      <c r="AJ723" s="561"/>
      <c r="AK723" s="561"/>
    </row>
    <row r="724" spans="1:37">
      <c r="A724" s="561"/>
      <c r="E724" s="561"/>
      <c r="H724" s="561"/>
      <c r="Q724" s="561"/>
      <c r="R724" s="561"/>
      <c r="S724" s="561"/>
      <c r="T724" s="561"/>
      <c r="U724" s="561"/>
      <c r="V724" s="561"/>
      <c r="Y724" s="561"/>
      <c r="Z724" s="561"/>
      <c r="AA724" s="561"/>
      <c r="AB724" s="561"/>
      <c r="AC724" s="561"/>
      <c r="AD724" s="561"/>
      <c r="AE724" s="561"/>
      <c r="AF724" s="561"/>
      <c r="AG724" s="561"/>
      <c r="AH724" s="561"/>
      <c r="AJ724" s="561"/>
      <c r="AK724" s="561"/>
    </row>
    <row r="725" spans="1:37">
      <c r="A725" s="561"/>
      <c r="E725" s="561"/>
      <c r="H725" s="561"/>
      <c r="Q725" s="561"/>
      <c r="R725" s="561"/>
      <c r="S725" s="561"/>
      <c r="T725" s="561"/>
      <c r="U725" s="561"/>
      <c r="V725" s="561"/>
      <c r="Y725" s="561"/>
      <c r="Z725" s="561"/>
      <c r="AA725" s="561"/>
      <c r="AB725" s="561"/>
      <c r="AC725" s="561"/>
      <c r="AD725" s="561"/>
      <c r="AE725" s="561"/>
      <c r="AF725" s="561"/>
      <c r="AG725" s="561"/>
      <c r="AH725" s="561"/>
      <c r="AJ725" s="561"/>
      <c r="AK725" s="561"/>
    </row>
    <row r="726" spans="1:37">
      <c r="A726" s="561"/>
      <c r="E726" s="561"/>
      <c r="H726" s="561"/>
      <c r="Q726" s="561"/>
      <c r="R726" s="561"/>
      <c r="S726" s="561"/>
      <c r="T726" s="561"/>
      <c r="U726" s="561"/>
      <c r="V726" s="561"/>
      <c r="Y726" s="561"/>
      <c r="Z726" s="561"/>
      <c r="AA726" s="561"/>
      <c r="AB726" s="561"/>
      <c r="AC726" s="561"/>
      <c r="AD726" s="561"/>
      <c r="AE726" s="561"/>
      <c r="AF726" s="561"/>
      <c r="AG726" s="561"/>
      <c r="AH726" s="561"/>
      <c r="AJ726" s="561"/>
      <c r="AK726" s="561"/>
    </row>
    <row r="727" spans="1:37">
      <c r="A727" s="561"/>
      <c r="E727" s="561"/>
      <c r="H727" s="561"/>
      <c r="Q727" s="561"/>
      <c r="R727" s="561"/>
      <c r="S727" s="561"/>
      <c r="T727" s="561"/>
      <c r="U727" s="561"/>
      <c r="V727" s="561"/>
      <c r="Y727" s="561"/>
      <c r="Z727" s="561"/>
      <c r="AA727" s="561"/>
      <c r="AB727" s="561"/>
      <c r="AC727" s="561"/>
      <c r="AD727" s="561"/>
      <c r="AE727" s="561"/>
      <c r="AF727" s="561"/>
      <c r="AG727" s="561"/>
      <c r="AH727" s="561"/>
      <c r="AJ727" s="561"/>
      <c r="AK727" s="561"/>
    </row>
    <row r="728" spans="1:37">
      <c r="A728" s="561"/>
      <c r="E728" s="561"/>
      <c r="H728" s="561"/>
      <c r="Q728" s="561"/>
      <c r="R728" s="561"/>
      <c r="S728" s="561"/>
      <c r="T728" s="561"/>
      <c r="U728" s="561"/>
      <c r="V728" s="561"/>
      <c r="Y728" s="561"/>
      <c r="Z728" s="561"/>
      <c r="AA728" s="561"/>
      <c r="AB728" s="561"/>
      <c r="AC728" s="561"/>
      <c r="AD728" s="561"/>
      <c r="AE728" s="561"/>
      <c r="AF728" s="561"/>
      <c r="AG728" s="561"/>
      <c r="AH728" s="561"/>
      <c r="AJ728" s="561"/>
      <c r="AK728" s="561"/>
    </row>
    <row r="729" spans="1:37">
      <c r="A729" s="561"/>
      <c r="E729" s="561"/>
      <c r="H729" s="561"/>
      <c r="Q729" s="561"/>
      <c r="R729" s="561"/>
      <c r="S729" s="561"/>
      <c r="T729" s="561"/>
      <c r="U729" s="561"/>
      <c r="V729" s="561"/>
      <c r="Y729" s="561"/>
      <c r="Z729" s="561"/>
      <c r="AA729" s="561"/>
      <c r="AB729" s="561"/>
      <c r="AC729" s="561"/>
      <c r="AD729" s="561"/>
      <c r="AE729" s="561"/>
      <c r="AF729" s="561"/>
      <c r="AG729" s="561"/>
      <c r="AH729" s="561"/>
      <c r="AJ729" s="561"/>
      <c r="AK729" s="561"/>
    </row>
    <row r="730" spans="1:37">
      <c r="A730" s="561"/>
      <c r="E730" s="561"/>
      <c r="H730" s="561"/>
      <c r="Q730" s="561"/>
      <c r="R730" s="561"/>
      <c r="S730" s="561"/>
      <c r="T730" s="561"/>
      <c r="U730" s="561"/>
      <c r="V730" s="561"/>
      <c r="Y730" s="561"/>
      <c r="Z730" s="561"/>
      <c r="AA730" s="561"/>
      <c r="AB730" s="561"/>
      <c r="AC730" s="561"/>
      <c r="AD730" s="561"/>
      <c r="AE730" s="561"/>
      <c r="AF730" s="561"/>
      <c r="AG730" s="561"/>
      <c r="AH730" s="561"/>
      <c r="AJ730" s="561"/>
      <c r="AK730" s="561"/>
    </row>
    <row r="731" spans="1:37">
      <c r="A731" s="561"/>
      <c r="E731" s="561"/>
      <c r="H731" s="561"/>
      <c r="Q731" s="561"/>
      <c r="R731" s="561"/>
      <c r="S731" s="561"/>
      <c r="T731" s="561"/>
      <c r="U731" s="561"/>
      <c r="V731" s="561"/>
      <c r="Y731" s="561"/>
      <c r="Z731" s="561"/>
      <c r="AA731" s="561"/>
      <c r="AB731" s="561"/>
      <c r="AC731" s="561"/>
      <c r="AD731" s="561"/>
      <c r="AE731" s="561"/>
      <c r="AF731" s="561"/>
      <c r="AG731" s="561"/>
      <c r="AH731" s="561"/>
      <c r="AJ731" s="561"/>
      <c r="AK731" s="561"/>
    </row>
    <row r="732" spans="1:37">
      <c r="A732" s="561"/>
      <c r="E732" s="561"/>
      <c r="H732" s="561"/>
      <c r="Q732" s="561"/>
      <c r="R732" s="561"/>
      <c r="S732" s="561"/>
      <c r="T732" s="561"/>
      <c r="U732" s="561"/>
      <c r="V732" s="561"/>
      <c r="Y732" s="561"/>
      <c r="Z732" s="561"/>
      <c r="AA732" s="561"/>
      <c r="AB732" s="561"/>
      <c r="AC732" s="561"/>
      <c r="AD732" s="561"/>
      <c r="AE732" s="561"/>
      <c r="AF732" s="561"/>
      <c r="AG732" s="561"/>
      <c r="AH732" s="561"/>
      <c r="AJ732" s="561"/>
      <c r="AK732" s="561"/>
    </row>
    <row r="733" spans="1:37">
      <c r="A733" s="561"/>
      <c r="E733" s="561"/>
      <c r="H733" s="561"/>
      <c r="Q733" s="561"/>
      <c r="R733" s="561"/>
      <c r="S733" s="561"/>
      <c r="T733" s="561"/>
      <c r="U733" s="561"/>
      <c r="V733" s="561"/>
      <c r="Y733" s="561"/>
      <c r="Z733" s="561"/>
      <c r="AA733" s="561"/>
      <c r="AB733" s="561"/>
      <c r="AC733" s="561"/>
      <c r="AD733" s="561"/>
      <c r="AE733" s="561"/>
      <c r="AF733" s="561"/>
      <c r="AG733" s="561"/>
      <c r="AH733" s="561"/>
      <c r="AJ733" s="561"/>
      <c r="AK733" s="561"/>
    </row>
    <row r="734" spans="1:37">
      <c r="A734" s="561"/>
      <c r="E734" s="561"/>
      <c r="H734" s="561"/>
      <c r="Q734" s="561"/>
      <c r="R734" s="561"/>
      <c r="S734" s="561"/>
      <c r="T734" s="561"/>
      <c r="U734" s="561"/>
      <c r="V734" s="561"/>
      <c r="Y734" s="561"/>
      <c r="Z734" s="561"/>
      <c r="AA734" s="561"/>
      <c r="AB734" s="561"/>
      <c r="AC734" s="561"/>
      <c r="AD734" s="561"/>
      <c r="AE734" s="561"/>
      <c r="AF734" s="561"/>
      <c r="AG734" s="561"/>
      <c r="AH734" s="561"/>
      <c r="AJ734" s="561"/>
      <c r="AK734" s="561"/>
    </row>
    <row r="735" spans="1:37">
      <c r="A735" s="561"/>
      <c r="E735" s="561"/>
      <c r="H735" s="561"/>
      <c r="Q735" s="561"/>
      <c r="R735" s="561"/>
      <c r="S735" s="561"/>
      <c r="T735" s="561"/>
      <c r="U735" s="561"/>
      <c r="V735" s="561"/>
      <c r="Y735" s="561"/>
      <c r="Z735" s="561"/>
      <c r="AA735" s="561"/>
      <c r="AB735" s="561"/>
      <c r="AC735" s="561"/>
      <c r="AD735" s="561"/>
      <c r="AE735" s="561"/>
      <c r="AF735" s="561"/>
      <c r="AG735" s="561"/>
      <c r="AH735" s="561"/>
      <c r="AJ735" s="561"/>
      <c r="AK735" s="561"/>
    </row>
    <row r="736" spans="1:37">
      <c r="A736" s="561"/>
      <c r="E736" s="561"/>
      <c r="H736" s="561"/>
      <c r="Q736" s="561"/>
      <c r="R736" s="561"/>
      <c r="S736" s="561"/>
      <c r="T736" s="561"/>
      <c r="U736" s="561"/>
      <c r="V736" s="561"/>
      <c r="Y736" s="561"/>
      <c r="Z736" s="561"/>
      <c r="AA736" s="561"/>
      <c r="AB736" s="561"/>
      <c r="AC736" s="561"/>
      <c r="AD736" s="561"/>
      <c r="AE736" s="561"/>
      <c r="AF736" s="561"/>
      <c r="AG736" s="561"/>
      <c r="AH736" s="561"/>
      <c r="AJ736" s="561"/>
      <c r="AK736" s="561"/>
    </row>
    <row r="737" spans="1:37">
      <c r="A737" s="561"/>
      <c r="E737" s="561"/>
      <c r="H737" s="561"/>
      <c r="Q737" s="561"/>
      <c r="R737" s="561"/>
      <c r="S737" s="561"/>
      <c r="T737" s="561"/>
      <c r="U737" s="561"/>
      <c r="V737" s="561"/>
      <c r="Y737" s="561"/>
      <c r="Z737" s="561"/>
      <c r="AA737" s="561"/>
      <c r="AB737" s="561"/>
      <c r="AC737" s="561"/>
      <c r="AD737" s="561"/>
      <c r="AE737" s="561"/>
      <c r="AF737" s="561"/>
      <c r="AG737" s="561"/>
      <c r="AH737" s="561"/>
      <c r="AJ737" s="561"/>
      <c r="AK737" s="561"/>
    </row>
    <row r="738" spans="1:37">
      <c r="A738" s="561"/>
      <c r="E738" s="561"/>
      <c r="H738" s="561"/>
      <c r="Q738" s="561"/>
      <c r="R738" s="561"/>
      <c r="S738" s="561"/>
      <c r="T738" s="561"/>
      <c r="U738" s="561"/>
      <c r="V738" s="561"/>
      <c r="Y738" s="561"/>
      <c r="Z738" s="561"/>
      <c r="AA738" s="561"/>
      <c r="AB738" s="561"/>
      <c r="AC738" s="561"/>
      <c r="AD738" s="561"/>
      <c r="AE738" s="561"/>
      <c r="AF738" s="561"/>
      <c r="AG738" s="561"/>
      <c r="AH738" s="561"/>
      <c r="AJ738" s="561"/>
      <c r="AK738" s="561"/>
    </row>
    <row r="739" spans="1:37">
      <c r="A739" s="561"/>
      <c r="E739" s="561"/>
      <c r="H739" s="561"/>
      <c r="Q739" s="561"/>
      <c r="R739" s="561"/>
      <c r="S739" s="561"/>
      <c r="T739" s="561"/>
      <c r="U739" s="561"/>
      <c r="V739" s="561"/>
      <c r="Y739" s="561"/>
      <c r="Z739" s="561"/>
      <c r="AA739" s="561"/>
      <c r="AB739" s="561"/>
      <c r="AC739" s="561"/>
      <c r="AD739" s="561"/>
      <c r="AE739" s="561"/>
      <c r="AF739" s="561"/>
      <c r="AG739" s="561"/>
      <c r="AH739" s="561"/>
      <c r="AJ739" s="561"/>
      <c r="AK739" s="561"/>
    </row>
    <row r="740" spans="1:37">
      <c r="A740" s="561"/>
      <c r="E740" s="561"/>
      <c r="H740" s="561"/>
      <c r="Q740" s="561"/>
      <c r="R740" s="561"/>
      <c r="S740" s="561"/>
      <c r="T740" s="561"/>
      <c r="U740" s="561"/>
      <c r="V740" s="561"/>
      <c r="Y740" s="561"/>
      <c r="Z740" s="561"/>
      <c r="AA740" s="561"/>
      <c r="AB740" s="561"/>
      <c r="AC740" s="561"/>
      <c r="AD740" s="561"/>
      <c r="AE740" s="561"/>
      <c r="AF740" s="561"/>
      <c r="AG740" s="561"/>
      <c r="AH740" s="561"/>
      <c r="AJ740" s="561"/>
      <c r="AK740" s="561"/>
    </row>
    <row r="741" spans="1:37">
      <c r="A741" s="561"/>
      <c r="E741" s="561"/>
      <c r="H741" s="561"/>
      <c r="Q741" s="561"/>
      <c r="R741" s="561"/>
      <c r="S741" s="561"/>
      <c r="T741" s="561"/>
      <c r="U741" s="561"/>
      <c r="V741" s="561"/>
      <c r="Y741" s="561"/>
      <c r="Z741" s="561"/>
      <c r="AA741" s="561"/>
      <c r="AB741" s="561"/>
      <c r="AC741" s="561"/>
      <c r="AD741" s="561"/>
      <c r="AE741" s="561"/>
      <c r="AF741" s="561"/>
      <c r="AG741" s="561"/>
      <c r="AH741" s="561"/>
      <c r="AJ741" s="561"/>
      <c r="AK741" s="561"/>
    </row>
    <row r="742" spans="1:37">
      <c r="A742" s="561"/>
      <c r="E742" s="561"/>
      <c r="H742" s="561"/>
      <c r="Q742" s="561"/>
      <c r="R742" s="561"/>
      <c r="S742" s="561"/>
      <c r="T742" s="561"/>
      <c r="U742" s="561"/>
      <c r="V742" s="561"/>
      <c r="Y742" s="561"/>
      <c r="Z742" s="561"/>
      <c r="AA742" s="561"/>
      <c r="AB742" s="561"/>
      <c r="AC742" s="561"/>
      <c r="AD742" s="561"/>
      <c r="AE742" s="561"/>
      <c r="AF742" s="561"/>
      <c r="AG742" s="561"/>
      <c r="AH742" s="561"/>
      <c r="AJ742" s="561"/>
      <c r="AK742" s="561"/>
    </row>
    <row r="743" spans="1:37">
      <c r="A743" s="561"/>
      <c r="E743" s="561"/>
      <c r="H743" s="561"/>
      <c r="Q743" s="561"/>
      <c r="R743" s="561"/>
      <c r="S743" s="561"/>
      <c r="T743" s="561"/>
      <c r="U743" s="561"/>
      <c r="V743" s="561"/>
      <c r="Y743" s="561"/>
      <c r="Z743" s="561"/>
      <c r="AA743" s="561"/>
      <c r="AB743" s="561"/>
      <c r="AC743" s="561"/>
      <c r="AD743" s="561"/>
      <c r="AE743" s="561"/>
      <c r="AF743" s="561"/>
      <c r="AG743" s="561"/>
      <c r="AH743" s="561"/>
      <c r="AJ743" s="561"/>
      <c r="AK743" s="561"/>
    </row>
    <row r="744" spans="1:37">
      <c r="A744" s="561"/>
      <c r="E744" s="561"/>
      <c r="H744" s="561"/>
      <c r="Q744" s="561"/>
      <c r="R744" s="561"/>
      <c r="S744" s="561"/>
      <c r="T744" s="561"/>
      <c r="U744" s="561"/>
      <c r="V744" s="561"/>
      <c r="Y744" s="561"/>
      <c r="Z744" s="561"/>
      <c r="AA744" s="561"/>
      <c r="AB744" s="561"/>
      <c r="AC744" s="561"/>
      <c r="AD744" s="561"/>
      <c r="AE744" s="561"/>
      <c r="AF744" s="561"/>
      <c r="AG744" s="561"/>
      <c r="AH744" s="561"/>
      <c r="AJ744" s="561"/>
      <c r="AK744" s="561"/>
    </row>
    <row r="745" spans="1:37">
      <c r="A745" s="561"/>
      <c r="E745" s="561"/>
      <c r="H745" s="561"/>
      <c r="Q745" s="561"/>
      <c r="R745" s="561"/>
      <c r="S745" s="561"/>
      <c r="T745" s="561"/>
      <c r="U745" s="561"/>
      <c r="V745" s="561"/>
      <c r="Y745" s="561"/>
      <c r="Z745" s="561"/>
      <c r="AA745" s="561"/>
      <c r="AB745" s="561"/>
      <c r="AC745" s="561"/>
      <c r="AD745" s="561"/>
      <c r="AE745" s="561"/>
      <c r="AF745" s="561"/>
      <c r="AG745" s="561"/>
      <c r="AH745" s="561"/>
      <c r="AJ745" s="561"/>
      <c r="AK745" s="561"/>
    </row>
    <row r="746" spans="1:37">
      <c r="A746" s="561"/>
      <c r="E746" s="561"/>
      <c r="H746" s="561"/>
      <c r="Q746" s="561"/>
      <c r="R746" s="561"/>
      <c r="S746" s="561"/>
      <c r="T746" s="561"/>
      <c r="U746" s="561"/>
      <c r="V746" s="561"/>
      <c r="Y746" s="561"/>
      <c r="Z746" s="561"/>
      <c r="AA746" s="561"/>
      <c r="AB746" s="561"/>
      <c r="AC746" s="561"/>
      <c r="AD746" s="561"/>
      <c r="AE746" s="561"/>
      <c r="AF746" s="561"/>
      <c r="AG746" s="561"/>
      <c r="AH746" s="561"/>
      <c r="AJ746" s="561"/>
      <c r="AK746" s="561"/>
    </row>
    <row r="747" spans="1:37">
      <c r="A747" s="561"/>
      <c r="E747" s="561"/>
      <c r="H747" s="561"/>
      <c r="Q747" s="561"/>
      <c r="R747" s="561"/>
      <c r="S747" s="561"/>
      <c r="T747" s="561"/>
      <c r="U747" s="561"/>
      <c r="V747" s="561"/>
      <c r="Y747" s="561"/>
      <c r="Z747" s="561"/>
      <c r="AA747" s="561"/>
      <c r="AB747" s="561"/>
      <c r="AC747" s="561"/>
      <c r="AD747" s="561"/>
      <c r="AE747" s="561"/>
      <c r="AF747" s="561"/>
      <c r="AG747" s="561"/>
      <c r="AH747" s="561"/>
      <c r="AJ747" s="561"/>
      <c r="AK747" s="561"/>
    </row>
    <row r="748" spans="1:37">
      <c r="A748" s="561"/>
      <c r="E748" s="561"/>
      <c r="H748" s="561"/>
      <c r="Q748" s="561"/>
      <c r="R748" s="561"/>
      <c r="S748" s="561"/>
      <c r="T748" s="561"/>
      <c r="U748" s="561"/>
      <c r="V748" s="561"/>
      <c r="Y748" s="561"/>
      <c r="Z748" s="561"/>
      <c r="AA748" s="561"/>
      <c r="AB748" s="561"/>
      <c r="AC748" s="561"/>
      <c r="AD748" s="561"/>
      <c r="AE748" s="561"/>
      <c r="AF748" s="561"/>
      <c r="AG748" s="561"/>
      <c r="AH748" s="561"/>
      <c r="AJ748" s="561"/>
      <c r="AK748" s="561"/>
    </row>
    <row r="749" spans="1:37">
      <c r="A749" s="561"/>
      <c r="E749" s="561"/>
      <c r="H749" s="561"/>
      <c r="Q749" s="561"/>
      <c r="R749" s="561"/>
      <c r="S749" s="561"/>
      <c r="T749" s="561"/>
      <c r="U749" s="561"/>
      <c r="V749" s="561"/>
      <c r="Y749" s="561"/>
      <c r="Z749" s="561"/>
      <c r="AA749" s="561"/>
      <c r="AB749" s="561"/>
      <c r="AC749" s="561"/>
      <c r="AD749" s="561"/>
      <c r="AE749" s="561"/>
      <c r="AF749" s="561"/>
      <c r="AG749" s="561"/>
      <c r="AH749" s="561"/>
      <c r="AJ749" s="561"/>
      <c r="AK749" s="561"/>
    </row>
    <row r="750" spans="1:37">
      <c r="A750" s="561"/>
      <c r="E750" s="561"/>
      <c r="H750" s="561"/>
      <c r="Q750" s="561"/>
      <c r="R750" s="561"/>
      <c r="S750" s="561"/>
      <c r="T750" s="561"/>
      <c r="U750" s="561"/>
      <c r="V750" s="561"/>
      <c r="Y750" s="561"/>
      <c r="Z750" s="561"/>
      <c r="AA750" s="561"/>
      <c r="AB750" s="561"/>
      <c r="AC750" s="561"/>
      <c r="AD750" s="561"/>
      <c r="AE750" s="561"/>
      <c r="AF750" s="561"/>
      <c r="AG750" s="561"/>
      <c r="AH750" s="561"/>
      <c r="AJ750" s="561"/>
      <c r="AK750" s="561"/>
    </row>
    <row r="751" spans="1:37">
      <c r="A751" s="561"/>
      <c r="E751" s="561"/>
      <c r="H751" s="561"/>
      <c r="Q751" s="561"/>
      <c r="R751" s="561"/>
      <c r="S751" s="561"/>
      <c r="T751" s="561"/>
      <c r="U751" s="561"/>
      <c r="V751" s="561"/>
      <c r="Y751" s="561"/>
      <c r="Z751" s="561"/>
      <c r="AA751" s="561"/>
      <c r="AB751" s="561"/>
      <c r="AC751" s="561"/>
      <c r="AD751" s="561"/>
      <c r="AE751" s="561"/>
      <c r="AF751" s="561"/>
      <c r="AG751" s="561"/>
      <c r="AH751" s="561"/>
      <c r="AJ751" s="561"/>
      <c r="AK751" s="561"/>
    </row>
    <row r="752" spans="1:37">
      <c r="A752" s="561"/>
      <c r="E752" s="561"/>
      <c r="H752" s="561"/>
      <c r="Q752" s="561"/>
      <c r="R752" s="561"/>
      <c r="S752" s="561"/>
      <c r="T752" s="561"/>
      <c r="U752" s="561"/>
      <c r="V752" s="561"/>
      <c r="Y752" s="561"/>
      <c r="Z752" s="561"/>
      <c r="AA752" s="561"/>
      <c r="AB752" s="561"/>
      <c r="AC752" s="561"/>
      <c r="AD752" s="561"/>
      <c r="AE752" s="561"/>
      <c r="AF752" s="561"/>
      <c r="AG752" s="561"/>
      <c r="AH752" s="561"/>
      <c r="AJ752" s="561"/>
      <c r="AK752" s="561"/>
    </row>
    <row r="753" spans="1:37">
      <c r="A753" s="561"/>
      <c r="E753" s="561"/>
      <c r="H753" s="561"/>
      <c r="Q753" s="561"/>
      <c r="R753" s="561"/>
      <c r="S753" s="561"/>
      <c r="T753" s="561"/>
      <c r="U753" s="561"/>
      <c r="V753" s="561"/>
      <c r="Y753" s="561"/>
      <c r="Z753" s="561"/>
      <c r="AA753" s="561"/>
      <c r="AB753" s="561"/>
      <c r="AC753" s="561"/>
      <c r="AD753" s="561"/>
      <c r="AE753" s="561"/>
      <c r="AF753" s="561"/>
      <c r="AG753" s="561"/>
      <c r="AH753" s="561"/>
      <c r="AJ753" s="561"/>
      <c r="AK753" s="561"/>
    </row>
    <row r="754" spans="1:37">
      <c r="A754" s="561"/>
      <c r="E754" s="561"/>
      <c r="H754" s="561"/>
      <c r="Q754" s="561"/>
      <c r="R754" s="561"/>
      <c r="S754" s="561"/>
      <c r="T754" s="561"/>
      <c r="U754" s="561"/>
      <c r="V754" s="561"/>
      <c r="Y754" s="561"/>
      <c r="Z754" s="561"/>
      <c r="AA754" s="561"/>
      <c r="AB754" s="561"/>
      <c r="AC754" s="561"/>
      <c r="AD754" s="561"/>
      <c r="AE754" s="561"/>
      <c r="AF754" s="561"/>
      <c r="AG754" s="561"/>
      <c r="AH754" s="561"/>
      <c r="AJ754" s="561"/>
      <c r="AK754" s="561"/>
    </row>
    <row r="755" spans="1:37">
      <c r="A755" s="561"/>
      <c r="E755" s="561"/>
      <c r="H755" s="561"/>
      <c r="Q755" s="561"/>
      <c r="R755" s="561"/>
      <c r="S755" s="561"/>
      <c r="T755" s="561"/>
      <c r="U755" s="561"/>
      <c r="V755" s="561"/>
      <c r="Y755" s="561"/>
      <c r="Z755" s="561"/>
      <c r="AA755" s="561"/>
      <c r="AB755" s="561"/>
      <c r="AC755" s="561"/>
      <c r="AD755" s="561"/>
      <c r="AE755" s="561"/>
      <c r="AF755" s="561"/>
      <c r="AG755" s="561"/>
      <c r="AH755" s="561"/>
      <c r="AJ755" s="561"/>
      <c r="AK755" s="561"/>
    </row>
    <row r="756" spans="1:37">
      <c r="A756" s="561"/>
      <c r="E756" s="561"/>
      <c r="H756" s="561"/>
      <c r="Q756" s="561"/>
      <c r="R756" s="561"/>
      <c r="S756" s="561"/>
      <c r="T756" s="561"/>
      <c r="U756" s="561"/>
      <c r="V756" s="561"/>
      <c r="Y756" s="561"/>
      <c r="Z756" s="561"/>
      <c r="AA756" s="561"/>
      <c r="AB756" s="561"/>
      <c r="AC756" s="561"/>
      <c r="AD756" s="561"/>
      <c r="AE756" s="561"/>
      <c r="AF756" s="561"/>
      <c r="AG756" s="561"/>
      <c r="AH756" s="561"/>
      <c r="AJ756" s="561"/>
      <c r="AK756" s="561"/>
    </row>
    <row r="757" spans="1:37">
      <c r="A757" s="561"/>
      <c r="E757" s="561"/>
      <c r="H757" s="561"/>
      <c r="Q757" s="561"/>
      <c r="R757" s="561"/>
      <c r="S757" s="561"/>
      <c r="T757" s="561"/>
      <c r="U757" s="561"/>
      <c r="V757" s="561"/>
      <c r="Y757" s="561"/>
      <c r="Z757" s="561"/>
      <c r="AA757" s="561"/>
      <c r="AB757" s="561"/>
      <c r="AC757" s="561"/>
      <c r="AD757" s="561"/>
      <c r="AE757" s="561"/>
      <c r="AF757" s="561"/>
      <c r="AG757" s="561"/>
      <c r="AH757" s="561"/>
      <c r="AJ757" s="561"/>
      <c r="AK757" s="561"/>
    </row>
    <row r="758" spans="1:37">
      <c r="A758" s="561"/>
      <c r="E758" s="561"/>
      <c r="H758" s="561"/>
      <c r="Q758" s="561"/>
      <c r="R758" s="561"/>
      <c r="S758" s="561"/>
      <c r="T758" s="561"/>
      <c r="U758" s="561"/>
      <c r="V758" s="561"/>
      <c r="Y758" s="561"/>
      <c r="Z758" s="561"/>
      <c r="AA758" s="561"/>
      <c r="AB758" s="561"/>
      <c r="AC758" s="561"/>
      <c r="AD758" s="561"/>
      <c r="AE758" s="561"/>
      <c r="AF758" s="561"/>
      <c r="AG758" s="561"/>
      <c r="AH758" s="561"/>
      <c r="AJ758" s="561"/>
      <c r="AK758" s="561"/>
    </row>
    <row r="759" spans="1:37">
      <c r="A759" s="561"/>
      <c r="E759" s="561"/>
      <c r="H759" s="561"/>
      <c r="Q759" s="561"/>
      <c r="R759" s="561"/>
      <c r="S759" s="561"/>
      <c r="T759" s="561"/>
      <c r="U759" s="561"/>
      <c r="V759" s="561"/>
      <c r="Y759" s="561"/>
      <c r="Z759" s="561"/>
      <c r="AA759" s="561"/>
      <c r="AB759" s="561"/>
      <c r="AC759" s="561"/>
      <c r="AD759" s="561"/>
      <c r="AE759" s="561"/>
      <c r="AF759" s="561"/>
      <c r="AG759" s="561"/>
      <c r="AH759" s="561"/>
      <c r="AJ759" s="561"/>
      <c r="AK759" s="561"/>
    </row>
    <row r="760" spans="1:37">
      <c r="A760" s="561"/>
      <c r="E760" s="561"/>
      <c r="H760" s="561"/>
      <c r="Q760" s="561"/>
      <c r="R760" s="561"/>
      <c r="S760" s="561"/>
      <c r="T760" s="561"/>
      <c r="U760" s="561"/>
      <c r="V760" s="561"/>
      <c r="Y760" s="561"/>
      <c r="Z760" s="561"/>
      <c r="AA760" s="561"/>
      <c r="AB760" s="561"/>
      <c r="AC760" s="561"/>
      <c r="AD760" s="561"/>
      <c r="AE760" s="561"/>
      <c r="AF760" s="561"/>
      <c r="AG760" s="561"/>
      <c r="AH760" s="561"/>
      <c r="AJ760" s="561"/>
      <c r="AK760" s="561"/>
    </row>
    <row r="761" spans="1:37">
      <c r="A761" s="561"/>
      <c r="E761" s="561"/>
      <c r="H761" s="561"/>
      <c r="Q761" s="561"/>
      <c r="R761" s="561"/>
      <c r="S761" s="561"/>
      <c r="T761" s="561"/>
      <c r="U761" s="561"/>
      <c r="V761" s="561"/>
      <c r="Y761" s="561"/>
      <c r="Z761" s="561"/>
      <c r="AA761" s="561"/>
      <c r="AB761" s="561"/>
      <c r="AC761" s="561"/>
      <c r="AD761" s="561"/>
      <c r="AE761" s="561"/>
      <c r="AF761" s="561"/>
      <c r="AG761" s="561"/>
      <c r="AH761" s="561"/>
      <c r="AJ761" s="561"/>
      <c r="AK761" s="561"/>
    </row>
    <row r="762" spans="1:37">
      <c r="A762" s="561"/>
      <c r="E762" s="561"/>
      <c r="H762" s="561"/>
      <c r="Q762" s="561"/>
      <c r="R762" s="561"/>
      <c r="S762" s="561"/>
      <c r="T762" s="561"/>
      <c r="U762" s="561"/>
      <c r="V762" s="561"/>
      <c r="Y762" s="561"/>
      <c r="Z762" s="561"/>
      <c r="AA762" s="561"/>
      <c r="AB762" s="561"/>
      <c r="AC762" s="561"/>
      <c r="AD762" s="561"/>
      <c r="AE762" s="561"/>
      <c r="AF762" s="561"/>
      <c r="AG762" s="561"/>
      <c r="AH762" s="561"/>
      <c r="AJ762" s="561"/>
      <c r="AK762" s="561"/>
    </row>
    <row r="763" spans="1:37">
      <c r="A763" s="561"/>
      <c r="E763" s="561"/>
      <c r="H763" s="561"/>
      <c r="Q763" s="561"/>
      <c r="R763" s="561"/>
      <c r="S763" s="561"/>
      <c r="T763" s="561"/>
      <c r="U763" s="561"/>
      <c r="V763" s="561"/>
      <c r="Y763" s="561"/>
      <c r="Z763" s="561"/>
      <c r="AA763" s="561"/>
      <c r="AB763" s="561"/>
      <c r="AC763" s="561"/>
      <c r="AD763" s="561"/>
      <c r="AE763" s="561"/>
      <c r="AF763" s="561"/>
      <c r="AG763" s="561"/>
      <c r="AH763" s="561"/>
      <c r="AJ763" s="561"/>
      <c r="AK763" s="561"/>
    </row>
    <row r="764" spans="1:37">
      <c r="A764" s="561"/>
      <c r="E764" s="561"/>
      <c r="H764" s="561"/>
      <c r="Q764" s="561"/>
      <c r="R764" s="561"/>
      <c r="S764" s="561"/>
      <c r="T764" s="561"/>
      <c r="U764" s="561"/>
      <c r="V764" s="561"/>
      <c r="Y764" s="561"/>
      <c r="Z764" s="561"/>
      <c r="AA764" s="561"/>
      <c r="AB764" s="561"/>
      <c r="AC764" s="561"/>
      <c r="AD764" s="561"/>
      <c r="AE764" s="561"/>
      <c r="AF764" s="561"/>
      <c r="AG764" s="561"/>
      <c r="AH764" s="561"/>
      <c r="AJ764" s="561"/>
      <c r="AK764" s="561"/>
    </row>
    <row r="765" spans="1:37">
      <c r="A765" s="561"/>
      <c r="E765" s="561"/>
      <c r="H765" s="561"/>
      <c r="Q765" s="561"/>
      <c r="R765" s="561"/>
      <c r="S765" s="561"/>
      <c r="T765" s="561"/>
      <c r="U765" s="561"/>
      <c r="V765" s="561"/>
      <c r="Y765" s="561"/>
      <c r="Z765" s="561"/>
      <c r="AA765" s="561"/>
      <c r="AB765" s="561"/>
      <c r="AC765" s="561"/>
      <c r="AD765" s="561"/>
      <c r="AE765" s="561"/>
      <c r="AF765" s="561"/>
      <c r="AG765" s="561"/>
      <c r="AH765" s="561"/>
      <c r="AJ765" s="561"/>
      <c r="AK765" s="561"/>
    </row>
    <row r="766" spans="1:37">
      <c r="A766" s="561"/>
      <c r="E766" s="561"/>
      <c r="H766" s="561"/>
      <c r="Q766" s="561"/>
      <c r="R766" s="561"/>
      <c r="S766" s="561"/>
      <c r="T766" s="561"/>
      <c r="U766" s="561"/>
      <c r="V766" s="561"/>
      <c r="Y766" s="561"/>
      <c r="Z766" s="561"/>
      <c r="AA766" s="561"/>
      <c r="AB766" s="561"/>
      <c r="AC766" s="561"/>
      <c r="AD766" s="561"/>
      <c r="AE766" s="561"/>
      <c r="AF766" s="561"/>
      <c r="AG766" s="561"/>
      <c r="AH766" s="561"/>
      <c r="AJ766" s="561"/>
      <c r="AK766" s="561"/>
    </row>
    <row r="767" spans="1:37">
      <c r="A767" s="561"/>
      <c r="E767" s="561"/>
      <c r="H767" s="561"/>
      <c r="Q767" s="561"/>
      <c r="R767" s="561"/>
      <c r="S767" s="561"/>
      <c r="T767" s="561"/>
      <c r="U767" s="561"/>
      <c r="V767" s="561"/>
      <c r="Y767" s="561"/>
      <c r="Z767" s="561"/>
      <c r="AA767" s="561"/>
      <c r="AB767" s="561"/>
      <c r="AC767" s="561"/>
      <c r="AD767" s="561"/>
      <c r="AE767" s="561"/>
      <c r="AF767" s="561"/>
      <c r="AG767" s="561"/>
      <c r="AH767" s="561"/>
      <c r="AJ767" s="561"/>
      <c r="AK767" s="561"/>
    </row>
    <row r="768" spans="1:37">
      <c r="A768" s="561"/>
      <c r="E768" s="561"/>
      <c r="H768" s="561"/>
      <c r="Q768" s="561"/>
      <c r="R768" s="561"/>
      <c r="S768" s="561"/>
      <c r="T768" s="561"/>
      <c r="U768" s="561"/>
      <c r="V768" s="561"/>
      <c r="Y768" s="561"/>
      <c r="Z768" s="561"/>
      <c r="AA768" s="561"/>
      <c r="AB768" s="561"/>
      <c r="AC768" s="561"/>
      <c r="AD768" s="561"/>
      <c r="AE768" s="561"/>
      <c r="AF768" s="561"/>
      <c r="AG768" s="561"/>
      <c r="AH768" s="561"/>
      <c r="AJ768" s="561"/>
      <c r="AK768" s="561"/>
    </row>
    <row r="769" spans="1:37">
      <c r="A769" s="561"/>
      <c r="E769" s="561"/>
      <c r="H769" s="561"/>
      <c r="Q769" s="561"/>
      <c r="R769" s="561"/>
      <c r="S769" s="561"/>
      <c r="T769" s="561"/>
      <c r="U769" s="561"/>
      <c r="V769" s="561"/>
      <c r="Y769" s="561"/>
      <c r="Z769" s="561"/>
      <c r="AA769" s="561"/>
      <c r="AB769" s="561"/>
      <c r="AC769" s="561"/>
      <c r="AD769" s="561"/>
      <c r="AE769" s="561"/>
      <c r="AF769" s="561"/>
      <c r="AG769" s="561"/>
      <c r="AH769" s="561"/>
      <c r="AJ769" s="561"/>
      <c r="AK769" s="561"/>
    </row>
    <row r="770" spans="1:37">
      <c r="A770" s="561"/>
      <c r="E770" s="561"/>
      <c r="H770" s="561"/>
      <c r="Q770" s="561"/>
      <c r="R770" s="561"/>
      <c r="S770" s="561"/>
      <c r="T770" s="561"/>
      <c r="U770" s="561"/>
      <c r="V770" s="561"/>
      <c r="Y770" s="561"/>
      <c r="Z770" s="561"/>
      <c r="AA770" s="561"/>
      <c r="AB770" s="561"/>
      <c r="AC770" s="561"/>
      <c r="AD770" s="561"/>
      <c r="AE770" s="561"/>
      <c r="AF770" s="561"/>
      <c r="AG770" s="561"/>
      <c r="AH770" s="561"/>
      <c r="AJ770" s="561"/>
      <c r="AK770" s="561"/>
    </row>
    <row r="771" spans="1:37">
      <c r="A771" s="561"/>
      <c r="E771" s="561"/>
      <c r="H771" s="561"/>
      <c r="Q771" s="561"/>
      <c r="R771" s="561"/>
      <c r="S771" s="561"/>
      <c r="T771" s="561"/>
      <c r="U771" s="561"/>
      <c r="V771" s="561"/>
      <c r="Y771" s="561"/>
      <c r="Z771" s="561"/>
      <c r="AA771" s="561"/>
      <c r="AB771" s="561"/>
      <c r="AC771" s="561"/>
      <c r="AD771" s="561"/>
      <c r="AE771" s="561"/>
      <c r="AF771" s="561"/>
      <c r="AG771" s="561"/>
      <c r="AH771" s="561"/>
      <c r="AJ771" s="561"/>
      <c r="AK771" s="561"/>
    </row>
    <row r="772" spans="1:37">
      <c r="A772" s="561"/>
      <c r="E772" s="561"/>
      <c r="H772" s="561"/>
      <c r="Q772" s="561"/>
      <c r="R772" s="561"/>
      <c r="S772" s="561"/>
      <c r="T772" s="561"/>
      <c r="U772" s="561"/>
      <c r="V772" s="561"/>
      <c r="Y772" s="561"/>
      <c r="Z772" s="561"/>
      <c r="AA772" s="561"/>
      <c r="AB772" s="561"/>
      <c r="AC772" s="561"/>
      <c r="AD772" s="561"/>
      <c r="AE772" s="561"/>
      <c r="AF772" s="561"/>
      <c r="AG772" s="561"/>
      <c r="AH772" s="561"/>
      <c r="AJ772" s="561"/>
      <c r="AK772" s="561"/>
    </row>
    <row r="773" spans="1:37">
      <c r="A773" s="561"/>
      <c r="E773" s="561"/>
      <c r="H773" s="561"/>
      <c r="Q773" s="561"/>
      <c r="R773" s="561"/>
      <c r="S773" s="561"/>
      <c r="T773" s="561"/>
      <c r="U773" s="561"/>
      <c r="V773" s="561"/>
      <c r="Y773" s="561"/>
      <c r="Z773" s="561"/>
      <c r="AA773" s="561"/>
      <c r="AB773" s="561"/>
      <c r="AC773" s="561"/>
      <c r="AD773" s="561"/>
      <c r="AE773" s="561"/>
      <c r="AF773" s="561"/>
      <c r="AG773" s="561"/>
      <c r="AH773" s="561"/>
      <c r="AJ773" s="561"/>
      <c r="AK773" s="561"/>
    </row>
    <row r="774" spans="1:37">
      <c r="A774" s="561"/>
      <c r="E774" s="561"/>
      <c r="H774" s="561"/>
      <c r="Q774" s="561"/>
      <c r="R774" s="561"/>
      <c r="S774" s="561"/>
      <c r="T774" s="561"/>
      <c r="U774" s="561"/>
      <c r="V774" s="561"/>
      <c r="Y774" s="561"/>
      <c r="Z774" s="561"/>
      <c r="AA774" s="561"/>
      <c r="AB774" s="561"/>
      <c r="AC774" s="561"/>
      <c r="AD774" s="561"/>
      <c r="AE774" s="561"/>
      <c r="AF774" s="561"/>
      <c r="AG774" s="561"/>
      <c r="AH774" s="561"/>
      <c r="AJ774" s="561"/>
      <c r="AK774" s="561"/>
    </row>
    <row r="775" spans="1:37">
      <c r="A775" s="561"/>
      <c r="E775" s="561"/>
      <c r="H775" s="561"/>
      <c r="Q775" s="561"/>
      <c r="R775" s="561"/>
      <c r="S775" s="561"/>
      <c r="T775" s="561"/>
      <c r="U775" s="561"/>
      <c r="V775" s="561"/>
      <c r="Y775" s="561"/>
      <c r="Z775" s="561"/>
      <c r="AA775" s="561"/>
      <c r="AB775" s="561"/>
      <c r="AC775" s="561"/>
      <c r="AD775" s="561"/>
      <c r="AE775" s="561"/>
      <c r="AF775" s="561"/>
      <c r="AG775" s="561"/>
      <c r="AH775" s="561"/>
      <c r="AJ775" s="561"/>
      <c r="AK775" s="561"/>
    </row>
    <row r="776" spans="1:37">
      <c r="A776" s="561"/>
      <c r="E776" s="561"/>
      <c r="H776" s="561"/>
      <c r="Q776" s="561"/>
      <c r="R776" s="561"/>
      <c r="S776" s="561"/>
      <c r="T776" s="561"/>
      <c r="U776" s="561"/>
      <c r="V776" s="561"/>
      <c r="Y776" s="561"/>
      <c r="Z776" s="561"/>
      <c r="AA776" s="561"/>
      <c r="AB776" s="561"/>
      <c r="AC776" s="561"/>
      <c r="AD776" s="561"/>
      <c r="AE776" s="561"/>
      <c r="AF776" s="561"/>
      <c r="AG776" s="561"/>
      <c r="AH776" s="561"/>
      <c r="AJ776" s="561"/>
      <c r="AK776" s="561"/>
    </row>
    <row r="777" spans="1:37">
      <c r="A777" s="561"/>
      <c r="E777" s="561"/>
      <c r="H777" s="561"/>
      <c r="Q777" s="561"/>
      <c r="R777" s="561"/>
      <c r="S777" s="561"/>
      <c r="T777" s="561"/>
      <c r="U777" s="561"/>
      <c r="V777" s="561"/>
      <c r="Y777" s="561"/>
      <c r="Z777" s="561"/>
      <c r="AA777" s="561"/>
      <c r="AB777" s="561"/>
      <c r="AC777" s="561"/>
      <c r="AD777" s="561"/>
      <c r="AE777" s="561"/>
      <c r="AF777" s="561"/>
      <c r="AG777" s="561"/>
      <c r="AH777" s="561"/>
      <c r="AJ777" s="561"/>
      <c r="AK777" s="561"/>
    </row>
    <row r="778" spans="1:37">
      <c r="A778" s="561"/>
      <c r="E778" s="561"/>
      <c r="H778" s="561"/>
      <c r="Q778" s="561"/>
      <c r="R778" s="561"/>
      <c r="S778" s="561"/>
      <c r="T778" s="561"/>
      <c r="U778" s="561"/>
      <c r="V778" s="561"/>
      <c r="Y778" s="561"/>
      <c r="Z778" s="561"/>
      <c r="AA778" s="561"/>
      <c r="AB778" s="561"/>
      <c r="AC778" s="561"/>
      <c r="AD778" s="561"/>
      <c r="AE778" s="561"/>
      <c r="AF778" s="561"/>
      <c r="AG778" s="561"/>
      <c r="AH778" s="561"/>
      <c r="AJ778" s="561"/>
      <c r="AK778" s="561"/>
    </row>
    <row r="779" spans="1:37">
      <c r="A779" s="561"/>
      <c r="E779" s="561"/>
      <c r="H779" s="561"/>
      <c r="Q779" s="561"/>
      <c r="R779" s="561"/>
      <c r="S779" s="561"/>
      <c r="T779" s="561"/>
      <c r="U779" s="561"/>
      <c r="V779" s="561"/>
      <c r="Y779" s="561"/>
      <c r="Z779" s="561"/>
      <c r="AA779" s="561"/>
      <c r="AB779" s="561"/>
      <c r="AC779" s="561"/>
      <c r="AD779" s="561"/>
      <c r="AE779" s="561"/>
      <c r="AF779" s="561"/>
      <c r="AG779" s="561"/>
      <c r="AH779" s="561"/>
      <c r="AJ779" s="561"/>
      <c r="AK779" s="561"/>
    </row>
    <row r="780" spans="1:37">
      <c r="A780" s="561"/>
      <c r="E780" s="561"/>
      <c r="H780" s="561"/>
      <c r="Q780" s="561"/>
      <c r="R780" s="561"/>
      <c r="S780" s="561"/>
      <c r="T780" s="561"/>
      <c r="U780" s="561"/>
      <c r="V780" s="561"/>
      <c r="Y780" s="561"/>
      <c r="Z780" s="561"/>
      <c r="AA780" s="561"/>
      <c r="AB780" s="561"/>
      <c r="AC780" s="561"/>
      <c r="AD780" s="561"/>
      <c r="AE780" s="561"/>
      <c r="AF780" s="561"/>
      <c r="AG780" s="561"/>
      <c r="AH780" s="561"/>
      <c r="AJ780" s="561"/>
      <c r="AK780" s="561"/>
    </row>
    <row r="781" spans="1:37">
      <c r="A781" s="561"/>
      <c r="E781" s="561"/>
      <c r="H781" s="561"/>
      <c r="Q781" s="561"/>
      <c r="R781" s="561"/>
      <c r="S781" s="561"/>
      <c r="T781" s="561"/>
      <c r="U781" s="561"/>
      <c r="V781" s="561"/>
      <c r="Y781" s="561"/>
      <c r="Z781" s="561"/>
      <c r="AA781" s="561"/>
      <c r="AB781" s="561"/>
      <c r="AC781" s="561"/>
      <c r="AD781" s="561"/>
      <c r="AE781" s="561"/>
      <c r="AF781" s="561"/>
      <c r="AG781" s="561"/>
      <c r="AH781" s="561"/>
      <c r="AJ781" s="561"/>
      <c r="AK781" s="561"/>
    </row>
    <row r="782" spans="1:37">
      <c r="A782" s="561"/>
      <c r="E782" s="561"/>
      <c r="H782" s="561"/>
      <c r="Q782" s="561"/>
      <c r="R782" s="561"/>
      <c r="S782" s="561"/>
      <c r="T782" s="561"/>
      <c r="U782" s="561"/>
      <c r="V782" s="561"/>
      <c r="Y782" s="561"/>
      <c r="Z782" s="561"/>
      <c r="AA782" s="561"/>
      <c r="AB782" s="561"/>
      <c r="AC782" s="561"/>
      <c r="AD782" s="561"/>
      <c r="AE782" s="561"/>
      <c r="AF782" s="561"/>
      <c r="AG782" s="561"/>
      <c r="AH782" s="561"/>
      <c r="AJ782" s="561"/>
      <c r="AK782" s="561"/>
    </row>
    <row r="783" spans="1:37">
      <c r="A783" s="561"/>
      <c r="E783" s="561"/>
      <c r="H783" s="561"/>
      <c r="Q783" s="561"/>
      <c r="R783" s="561"/>
      <c r="S783" s="561"/>
      <c r="T783" s="561"/>
      <c r="U783" s="561"/>
      <c r="V783" s="561"/>
      <c r="Y783" s="561"/>
      <c r="Z783" s="561"/>
      <c r="AA783" s="561"/>
      <c r="AB783" s="561"/>
      <c r="AC783" s="561"/>
      <c r="AD783" s="561"/>
      <c r="AE783" s="561"/>
      <c r="AF783" s="561"/>
      <c r="AG783" s="561"/>
      <c r="AH783" s="561"/>
      <c r="AJ783" s="561"/>
      <c r="AK783" s="561"/>
    </row>
    <row r="784" spans="1:37">
      <c r="A784" s="561"/>
      <c r="E784" s="561"/>
      <c r="H784" s="561"/>
      <c r="Q784" s="561"/>
      <c r="R784" s="561"/>
      <c r="S784" s="561"/>
      <c r="T784" s="561"/>
      <c r="U784" s="561"/>
      <c r="V784" s="561"/>
      <c r="Y784" s="561"/>
      <c r="Z784" s="561"/>
      <c r="AA784" s="561"/>
      <c r="AB784" s="561"/>
      <c r="AC784" s="561"/>
      <c r="AD784" s="561"/>
      <c r="AE784" s="561"/>
      <c r="AF784" s="561"/>
      <c r="AG784" s="561"/>
      <c r="AH784" s="561"/>
      <c r="AJ784" s="561"/>
      <c r="AK784" s="561"/>
    </row>
    <row r="785" spans="1:37">
      <c r="A785" s="561"/>
      <c r="E785" s="561"/>
      <c r="H785" s="561"/>
      <c r="Q785" s="561"/>
      <c r="R785" s="561"/>
      <c r="S785" s="561"/>
      <c r="T785" s="561"/>
      <c r="U785" s="561"/>
      <c r="V785" s="561"/>
      <c r="Y785" s="561"/>
      <c r="Z785" s="561"/>
      <c r="AA785" s="561"/>
      <c r="AB785" s="561"/>
      <c r="AC785" s="561"/>
      <c r="AD785" s="561"/>
      <c r="AE785" s="561"/>
      <c r="AF785" s="561"/>
      <c r="AG785" s="561"/>
      <c r="AH785" s="561"/>
      <c r="AJ785" s="561"/>
      <c r="AK785" s="561"/>
    </row>
    <row r="786" spans="1:37">
      <c r="A786" s="561"/>
      <c r="E786" s="561"/>
      <c r="H786" s="561"/>
      <c r="Q786" s="561"/>
      <c r="R786" s="561"/>
      <c r="S786" s="561"/>
      <c r="T786" s="561"/>
      <c r="U786" s="561"/>
      <c r="V786" s="561"/>
      <c r="Y786" s="561"/>
      <c r="Z786" s="561"/>
      <c r="AA786" s="561"/>
      <c r="AB786" s="561"/>
      <c r="AC786" s="561"/>
      <c r="AD786" s="561"/>
      <c r="AE786" s="561"/>
      <c r="AF786" s="561"/>
      <c r="AG786" s="561"/>
      <c r="AH786" s="561"/>
      <c r="AJ786" s="561"/>
      <c r="AK786" s="561"/>
    </row>
    <row r="787" spans="1:37">
      <c r="A787" s="561"/>
      <c r="E787" s="561"/>
      <c r="H787" s="561"/>
      <c r="Q787" s="561"/>
      <c r="R787" s="561"/>
      <c r="S787" s="561"/>
      <c r="T787" s="561"/>
      <c r="U787" s="561"/>
      <c r="V787" s="561"/>
      <c r="Y787" s="561"/>
      <c r="Z787" s="561"/>
      <c r="AA787" s="561"/>
      <c r="AB787" s="561"/>
      <c r="AC787" s="561"/>
      <c r="AD787" s="561"/>
      <c r="AE787" s="561"/>
      <c r="AF787" s="561"/>
      <c r="AG787" s="561"/>
      <c r="AH787" s="561"/>
      <c r="AJ787" s="561"/>
      <c r="AK787" s="561"/>
    </row>
    <row r="788" spans="1:37">
      <c r="A788" s="561"/>
      <c r="E788" s="561"/>
      <c r="H788" s="561"/>
      <c r="Q788" s="561"/>
      <c r="R788" s="561"/>
      <c r="S788" s="561"/>
      <c r="T788" s="561"/>
      <c r="U788" s="561"/>
      <c r="V788" s="561"/>
      <c r="Y788" s="561"/>
      <c r="Z788" s="561"/>
      <c r="AA788" s="561"/>
      <c r="AB788" s="561"/>
      <c r="AC788" s="561"/>
      <c r="AD788" s="561"/>
      <c r="AE788" s="561"/>
      <c r="AF788" s="561"/>
      <c r="AG788" s="561"/>
      <c r="AH788" s="561"/>
      <c r="AJ788" s="561"/>
      <c r="AK788" s="561"/>
    </row>
    <row r="789" spans="1:37">
      <c r="A789" s="561"/>
      <c r="E789" s="561"/>
      <c r="H789" s="561"/>
      <c r="Q789" s="561"/>
      <c r="R789" s="561"/>
      <c r="S789" s="561"/>
      <c r="T789" s="561"/>
      <c r="U789" s="561"/>
      <c r="V789" s="561"/>
      <c r="Y789" s="561"/>
      <c r="Z789" s="561"/>
      <c r="AA789" s="561"/>
      <c r="AB789" s="561"/>
      <c r="AC789" s="561"/>
      <c r="AD789" s="561"/>
      <c r="AE789" s="561"/>
      <c r="AF789" s="561"/>
      <c r="AG789" s="561"/>
      <c r="AH789" s="561"/>
      <c r="AJ789" s="561"/>
      <c r="AK789" s="561"/>
    </row>
    <row r="790" spans="1:37">
      <c r="A790" s="561"/>
      <c r="E790" s="561"/>
      <c r="H790" s="561"/>
      <c r="Q790" s="561"/>
      <c r="R790" s="561"/>
      <c r="S790" s="561"/>
      <c r="T790" s="561"/>
      <c r="U790" s="561"/>
      <c r="V790" s="561"/>
      <c r="Y790" s="561"/>
      <c r="Z790" s="561"/>
      <c r="AA790" s="561"/>
      <c r="AB790" s="561"/>
      <c r="AC790" s="561"/>
      <c r="AD790" s="561"/>
      <c r="AE790" s="561"/>
      <c r="AF790" s="561"/>
      <c r="AG790" s="561"/>
      <c r="AH790" s="561"/>
      <c r="AJ790" s="561"/>
      <c r="AK790" s="561"/>
    </row>
    <row r="791" spans="1:37">
      <c r="A791" s="561"/>
      <c r="E791" s="561"/>
      <c r="H791" s="561"/>
      <c r="Q791" s="561"/>
      <c r="R791" s="561"/>
      <c r="S791" s="561"/>
      <c r="T791" s="561"/>
      <c r="U791" s="561"/>
      <c r="V791" s="561"/>
      <c r="Y791" s="561"/>
      <c r="Z791" s="561"/>
      <c r="AA791" s="561"/>
      <c r="AB791" s="561"/>
      <c r="AC791" s="561"/>
      <c r="AD791" s="561"/>
      <c r="AE791" s="561"/>
      <c r="AF791" s="561"/>
      <c r="AG791" s="561"/>
      <c r="AH791" s="561"/>
      <c r="AJ791" s="561"/>
      <c r="AK791" s="561"/>
    </row>
    <row r="792" spans="1:37">
      <c r="A792" s="561"/>
      <c r="E792" s="561"/>
      <c r="H792" s="561"/>
      <c r="Q792" s="561"/>
      <c r="R792" s="561"/>
      <c r="S792" s="561"/>
      <c r="T792" s="561"/>
      <c r="U792" s="561"/>
      <c r="V792" s="561"/>
      <c r="Y792" s="561"/>
      <c r="Z792" s="561"/>
      <c r="AA792" s="561"/>
      <c r="AB792" s="561"/>
      <c r="AC792" s="561"/>
      <c r="AD792" s="561"/>
      <c r="AE792" s="561"/>
      <c r="AF792" s="561"/>
      <c r="AG792" s="561"/>
      <c r="AH792" s="561"/>
      <c r="AJ792" s="561"/>
      <c r="AK792" s="561"/>
    </row>
    <row r="793" spans="1:37">
      <c r="A793" s="561"/>
      <c r="E793" s="561"/>
      <c r="H793" s="561"/>
      <c r="Q793" s="561"/>
      <c r="R793" s="561"/>
      <c r="S793" s="561"/>
      <c r="T793" s="561"/>
      <c r="U793" s="561"/>
      <c r="V793" s="561"/>
      <c r="Y793" s="561"/>
      <c r="Z793" s="561"/>
      <c r="AA793" s="561"/>
      <c r="AB793" s="561"/>
      <c r="AC793" s="561"/>
      <c r="AD793" s="561"/>
      <c r="AE793" s="561"/>
      <c r="AF793" s="561"/>
      <c r="AG793" s="561"/>
      <c r="AH793" s="561"/>
      <c r="AJ793" s="561"/>
      <c r="AK793" s="561"/>
    </row>
    <row r="794" spans="1:37">
      <c r="A794" s="561"/>
      <c r="E794" s="561"/>
      <c r="H794" s="561"/>
      <c r="Q794" s="561"/>
      <c r="R794" s="561"/>
      <c r="S794" s="561"/>
      <c r="T794" s="561"/>
      <c r="U794" s="561"/>
      <c r="V794" s="561"/>
      <c r="Y794" s="561"/>
      <c r="Z794" s="561"/>
      <c r="AA794" s="561"/>
      <c r="AB794" s="561"/>
      <c r="AC794" s="561"/>
      <c r="AD794" s="561"/>
      <c r="AE794" s="561"/>
      <c r="AF794" s="561"/>
      <c r="AG794" s="561"/>
      <c r="AH794" s="561"/>
      <c r="AJ794" s="561"/>
      <c r="AK794" s="561"/>
    </row>
    <row r="795" spans="1:37">
      <c r="A795" s="561"/>
      <c r="E795" s="561"/>
      <c r="H795" s="561"/>
      <c r="Q795" s="561"/>
      <c r="R795" s="561"/>
      <c r="S795" s="561"/>
      <c r="T795" s="561"/>
      <c r="U795" s="561"/>
      <c r="V795" s="561"/>
      <c r="Y795" s="561"/>
      <c r="Z795" s="561"/>
      <c r="AA795" s="561"/>
      <c r="AB795" s="561"/>
      <c r="AC795" s="561"/>
      <c r="AD795" s="561"/>
      <c r="AE795" s="561"/>
      <c r="AF795" s="561"/>
      <c r="AG795" s="561"/>
      <c r="AH795" s="561"/>
      <c r="AJ795" s="561"/>
      <c r="AK795" s="561"/>
    </row>
    <row r="796" spans="1:37">
      <c r="A796" s="561"/>
      <c r="E796" s="561"/>
      <c r="H796" s="561"/>
      <c r="Q796" s="561"/>
      <c r="R796" s="561"/>
      <c r="S796" s="561"/>
      <c r="T796" s="561"/>
      <c r="U796" s="561"/>
      <c r="V796" s="561"/>
      <c r="Y796" s="561"/>
      <c r="Z796" s="561"/>
      <c r="AA796" s="561"/>
      <c r="AB796" s="561"/>
      <c r="AC796" s="561"/>
      <c r="AD796" s="561"/>
      <c r="AE796" s="561"/>
      <c r="AF796" s="561"/>
      <c r="AG796" s="561"/>
      <c r="AH796" s="561"/>
      <c r="AJ796" s="561"/>
      <c r="AK796" s="561"/>
    </row>
    <row r="797" spans="1:37">
      <c r="A797" s="561"/>
      <c r="E797" s="561"/>
      <c r="H797" s="561"/>
      <c r="Q797" s="561"/>
      <c r="R797" s="561"/>
      <c r="S797" s="561"/>
      <c r="T797" s="561"/>
      <c r="U797" s="561"/>
      <c r="V797" s="561"/>
      <c r="Y797" s="561"/>
      <c r="Z797" s="561"/>
      <c r="AA797" s="561"/>
      <c r="AB797" s="561"/>
      <c r="AC797" s="561"/>
      <c r="AD797" s="561"/>
      <c r="AE797" s="561"/>
      <c r="AF797" s="561"/>
      <c r="AG797" s="561"/>
      <c r="AH797" s="561"/>
      <c r="AJ797" s="561"/>
      <c r="AK797" s="561"/>
    </row>
    <row r="798" spans="1:37">
      <c r="A798" s="561"/>
      <c r="E798" s="561"/>
      <c r="H798" s="561"/>
      <c r="Q798" s="561"/>
      <c r="R798" s="561"/>
      <c r="S798" s="561"/>
      <c r="T798" s="561"/>
      <c r="U798" s="561"/>
      <c r="V798" s="561"/>
      <c r="Y798" s="561"/>
      <c r="Z798" s="561"/>
      <c r="AA798" s="561"/>
      <c r="AB798" s="561"/>
      <c r="AC798" s="561"/>
      <c r="AD798" s="561"/>
      <c r="AE798" s="561"/>
      <c r="AF798" s="561"/>
      <c r="AG798" s="561"/>
      <c r="AH798" s="561"/>
      <c r="AJ798" s="561"/>
      <c r="AK798" s="561"/>
    </row>
    <row r="799" spans="1:37">
      <c r="A799" s="561"/>
      <c r="E799" s="561"/>
      <c r="H799" s="561"/>
      <c r="Q799" s="561"/>
      <c r="R799" s="561"/>
      <c r="S799" s="561"/>
      <c r="T799" s="561"/>
      <c r="U799" s="561"/>
      <c r="V799" s="561"/>
      <c r="Y799" s="561"/>
      <c r="Z799" s="561"/>
      <c r="AA799" s="561"/>
      <c r="AB799" s="561"/>
      <c r="AC799" s="561"/>
      <c r="AD799" s="561"/>
      <c r="AE799" s="561"/>
      <c r="AF799" s="561"/>
      <c r="AG799" s="561"/>
      <c r="AH799" s="561"/>
      <c r="AJ799" s="561"/>
      <c r="AK799" s="561"/>
    </row>
    <row r="800" spans="1:37">
      <c r="A800" s="561"/>
      <c r="E800" s="561"/>
      <c r="H800" s="561"/>
      <c r="Q800" s="561"/>
      <c r="R800" s="561"/>
      <c r="S800" s="561"/>
      <c r="T800" s="561"/>
      <c r="U800" s="561"/>
      <c r="V800" s="561"/>
      <c r="Y800" s="561"/>
      <c r="Z800" s="561"/>
      <c r="AA800" s="561"/>
      <c r="AB800" s="561"/>
      <c r="AC800" s="561"/>
      <c r="AD800" s="561"/>
      <c r="AE800" s="561"/>
      <c r="AF800" s="561"/>
      <c r="AG800" s="561"/>
      <c r="AH800" s="561"/>
      <c r="AJ800" s="561"/>
      <c r="AK800" s="561"/>
    </row>
    <row r="801" spans="1:37">
      <c r="A801" s="561"/>
      <c r="E801" s="561"/>
      <c r="H801" s="561"/>
      <c r="Q801" s="561"/>
      <c r="R801" s="561"/>
      <c r="S801" s="561"/>
      <c r="T801" s="561"/>
      <c r="U801" s="561"/>
      <c r="V801" s="561"/>
      <c r="Y801" s="561"/>
      <c r="Z801" s="561"/>
      <c r="AA801" s="561"/>
      <c r="AB801" s="561"/>
      <c r="AC801" s="561"/>
      <c r="AD801" s="561"/>
      <c r="AE801" s="561"/>
      <c r="AF801" s="561"/>
      <c r="AG801" s="561"/>
      <c r="AH801" s="561"/>
      <c r="AJ801" s="561"/>
      <c r="AK801" s="561"/>
    </row>
    <row r="802" spans="1:37">
      <c r="A802" s="561"/>
      <c r="E802" s="561"/>
      <c r="H802" s="561"/>
      <c r="Q802" s="561"/>
      <c r="R802" s="561"/>
      <c r="S802" s="561"/>
      <c r="T802" s="561"/>
      <c r="U802" s="561"/>
      <c r="V802" s="561"/>
      <c r="Y802" s="561"/>
      <c r="Z802" s="561"/>
      <c r="AA802" s="561"/>
      <c r="AB802" s="561"/>
      <c r="AC802" s="561"/>
      <c r="AD802" s="561"/>
      <c r="AE802" s="561"/>
      <c r="AF802" s="561"/>
      <c r="AG802" s="561"/>
      <c r="AH802" s="561"/>
      <c r="AJ802" s="561"/>
      <c r="AK802" s="561"/>
    </row>
    <row r="803" spans="1:37">
      <c r="A803" s="561"/>
      <c r="E803" s="561"/>
      <c r="H803" s="561"/>
      <c r="Q803" s="561"/>
      <c r="R803" s="561"/>
      <c r="S803" s="561"/>
      <c r="T803" s="561"/>
      <c r="U803" s="561"/>
      <c r="V803" s="561"/>
      <c r="Y803" s="561"/>
      <c r="Z803" s="561"/>
      <c r="AA803" s="561"/>
      <c r="AB803" s="561"/>
      <c r="AC803" s="561"/>
      <c r="AD803" s="561"/>
      <c r="AE803" s="561"/>
      <c r="AF803" s="561"/>
      <c r="AG803" s="561"/>
      <c r="AH803" s="561"/>
      <c r="AJ803" s="561"/>
      <c r="AK803" s="561"/>
    </row>
    <row r="804" spans="1:37">
      <c r="A804" s="561"/>
      <c r="E804" s="561"/>
      <c r="H804" s="561"/>
      <c r="Q804" s="561"/>
      <c r="R804" s="561"/>
      <c r="S804" s="561"/>
      <c r="T804" s="561"/>
      <c r="U804" s="561"/>
      <c r="V804" s="561"/>
      <c r="Y804" s="561"/>
      <c r="Z804" s="561"/>
      <c r="AA804" s="561"/>
      <c r="AB804" s="561"/>
      <c r="AC804" s="561"/>
      <c r="AD804" s="561"/>
      <c r="AE804" s="561"/>
      <c r="AF804" s="561"/>
      <c r="AG804" s="561"/>
      <c r="AH804" s="561"/>
      <c r="AJ804" s="561"/>
      <c r="AK804" s="561"/>
    </row>
    <row r="805" spans="1:37">
      <c r="A805" s="561"/>
      <c r="E805" s="561"/>
      <c r="H805" s="561"/>
      <c r="Q805" s="561"/>
      <c r="R805" s="561"/>
      <c r="S805" s="561"/>
      <c r="T805" s="561"/>
      <c r="U805" s="561"/>
      <c r="V805" s="561"/>
      <c r="Y805" s="561"/>
      <c r="Z805" s="561"/>
      <c r="AA805" s="561"/>
      <c r="AB805" s="561"/>
      <c r="AC805" s="561"/>
      <c r="AD805" s="561"/>
      <c r="AE805" s="561"/>
      <c r="AF805" s="561"/>
      <c r="AG805" s="561"/>
      <c r="AH805" s="561"/>
      <c r="AJ805" s="561"/>
      <c r="AK805" s="561"/>
    </row>
    <row r="806" spans="1:37">
      <c r="A806" s="561"/>
      <c r="E806" s="561"/>
      <c r="H806" s="561"/>
      <c r="Q806" s="561"/>
      <c r="R806" s="561"/>
      <c r="S806" s="561"/>
      <c r="T806" s="561"/>
      <c r="U806" s="561"/>
      <c r="V806" s="561"/>
      <c r="Y806" s="561"/>
      <c r="Z806" s="561"/>
      <c r="AA806" s="561"/>
      <c r="AB806" s="561"/>
      <c r="AC806" s="561"/>
      <c r="AD806" s="561"/>
      <c r="AE806" s="561"/>
      <c r="AF806" s="561"/>
      <c r="AG806" s="561"/>
      <c r="AH806" s="561"/>
      <c r="AJ806" s="561"/>
      <c r="AK806" s="561"/>
    </row>
    <row r="807" spans="1:37">
      <c r="A807" s="561"/>
      <c r="E807" s="561"/>
      <c r="H807" s="561"/>
      <c r="Q807" s="561"/>
      <c r="R807" s="561"/>
      <c r="S807" s="561"/>
      <c r="T807" s="561"/>
      <c r="U807" s="561"/>
      <c r="V807" s="561"/>
      <c r="Y807" s="561"/>
      <c r="Z807" s="561"/>
      <c r="AA807" s="561"/>
      <c r="AB807" s="561"/>
      <c r="AC807" s="561"/>
      <c r="AD807" s="561"/>
      <c r="AE807" s="561"/>
      <c r="AF807" s="561"/>
      <c r="AG807" s="561"/>
      <c r="AH807" s="561"/>
      <c r="AJ807" s="561"/>
      <c r="AK807" s="561"/>
    </row>
    <row r="808" spans="1:37">
      <c r="A808" s="561"/>
      <c r="E808" s="561"/>
      <c r="H808" s="561"/>
      <c r="Q808" s="561"/>
      <c r="R808" s="561"/>
      <c r="S808" s="561"/>
      <c r="T808" s="561"/>
      <c r="U808" s="561"/>
      <c r="V808" s="561"/>
      <c r="Y808" s="561"/>
      <c r="Z808" s="561"/>
      <c r="AA808" s="561"/>
      <c r="AB808" s="561"/>
      <c r="AC808" s="561"/>
      <c r="AD808" s="561"/>
      <c r="AE808" s="561"/>
      <c r="AF808" s="561"/>
      <c r="AG808" s="561"/>
      <c r="AH808" s="561"/>
      <c r="AJ808" s="561"/>
      <c r="AK808" s="561"/>
    </row>
    <row r="809" spans="1:37">
      <c r="A809" s="561"/>
      <c r="E809" s="561"/>
      <c r="H809" s="561"/>
      <c r="Q809" s="561"/>
      <c r="R809" s="561"/>
      <c r="S809" s="561"/>
      <c r="T809" s="561"/>
      <c r="U809" s="561"/>
      <c r="V809" s="561"/>
      <c r="Y809" s="561"/>
      <c r="Z809" s="561"/>
      <c r="AA809" s="561"/>
      <c r="AB809" s="561"/>
      <c r="AC809" s="561"/>
      <c r="AD809" s="561"/>
      <c r="AE809" s="561"/>
      <c r="AF809" s="561"/>
      <c r="AG809" s="561"/>
      <c r="AH809" s="561"/>
      <c r="AJ809" s="561"/>
      <c r="AK809" s="561"/>
    </row>
    <row r="810" spans="1:37">
      <c r="A810" s="561"/>
      <c r="E810" s="561"/>
      <c r="H810" s="561"/>
      <c r="Q810" s="561"/>
      <c r="R810" s="561"/>
      <c r="S810" s="561"/>
      <c r="T810" s="561"/>
      <c r="U810" s="561"/>
      <c r="V810" s="561"/>
      <c r="Y810" s="561"/>
      <c r="Z810" s="561"/>
      <c r="AA810" s="561"/>
      <c r="AB810" s="561"/>
      <c r="AC810" s="561"/>
      <c r="AD810" s="561"/>
      <c r="AE810" s="561"/>
      <c r="AF810" s="561"/>
      <c r="AG810" s="561"/>
      <c r="AH810" s="561"/>
      <c r="AJ810" s="561"/>
      <c r="AK810" s="561"/>
    </row>
    <row r="811" spans="1:37">
      <c r="A811" s="561"/>
      <c r="E811" s="561"/>
      <c r="H811" s="561"/>
      <c r="Q811" s="561"/>
      <c r="R811" s="561"/>
      <c r="S811" s="561"/>
      <c r="T811" s="561"/>
      <c r="U811" s="561"/>
      <c r="V811" s="561"/>
      <c r="Y811" s="561"/>
      <c r="Z811" s="561"/>
      <c r="AA811" s="561"/>
      <c r="AB811" s="561"/>
      <c r="AC811" s="561"/>
      <c r="AD811" s="561"/>
      <c r="AE811" s="561"/>
      <c r="AF811" s="561"/>
      <c r="AG811" s="561"/>
      <c r="AH811" s="561"/>
      <c r="AJ811" s="561"/>
      <c r="AK811" s="561"/>
    </row>
    <row r="812" spans="1:37">
      <c r="A812" s="561"/>
      <c r="E812" s="561"/>
      <c r="H812" s="561"/>
      <c r="Q812" s="561"/>
      <c r="R812" s="561"/>
      <c r="S812" s="561"/>
      <c r="T812" s="561"/>
      <c r="U812" s="561"/>
      <c r="V812" s="561"/>
      <c r="Y812" s="561"/>
      <c r="Z812" s="561"/>
      <c r="AA812" s="561"/>
      <c r="AB812" s="561"/>
      <c r="AC812" s="561"/>
      <c r="AD812" s="561"/>
      <c r="AE812" s="561"/>
      <c r="AF812" s="561"/>
      <c r="AG812" s="561"/>
      <c r="AH812" s="561"/>
      <c r="AJ812" s="561"/>
      <c r="AK812" s="561"/>
    </row>
    <row r="813" spans="1:37">
      <c r="A813" s="561"/>
      <c r="E813" s="561"/>
      <c r="H813" s="561"/>
      <c r="Q813" s="561"/>
      <c r="R813" s="561"/>
      <c r="S813" s="561"/>
      <c r="T813" s="561"/>
      <c r="U813" s="561"/>
      <c r="V813" s="561"/>
      <c r="Y813" s="561"/>
      <c r="Z813" s="561"/>
      <c r="AA813" s="561"/>
      <c r="AB813" s="561"/>
      <c r="AC813" s="561"/>
      <c r="AD813" s="561"/>
      <c r="AE813" s="561"/>
      <c r="AF813" s="561"/>
      <c r="AG813" s="561"/>
      <c r="AH813" s="561"/>
      <c r="AJ813" s="561"/>
      <c r="AK813" s="561"/>
    </row>
    <row r="814" spans="1:37">
      <c r="A814" s="561"/>
      <c r="E814" s="561"/>
      <c r="H814" s="561"/>
      <c r="Q814" s="561"/>
      <c r="R814" s="561"/>
      <c r="S814" s="561"/>
      <c r="T814" s="561"/>
      <c r="U814" s="561"/>
      <c r="V814" s="561"/>
      <c r="Y814" s="561"/>
      <c r="Z814" s="561"/>
      <c r="AA814" s="561"/>
      <c r="AB814" s="561"/>
      <c r="AC814" s="561"/>
      <c r="AD814" s="561"/>
      <c r="AE814" s="561"/>
      <c r="AF814" s="561"/>
      <c r="AG814" s="561"/>
      <c r="AH814" s="561"/>
      <c r="AJ814" s="561"/>
      <c r="AK814" s="561"/>
    </row>
    <row r="815" spans="1:37">
      <c r="A815" s="561"/>
      <c r="E815" s="561"/>
      <c r="H815" s="561"/>
      <c r="Q815" s="561"/>
      <c r="R815" s="561"/>
      <c r="S815" s="561"/>
      <c r="T815" s="561"/>
      <c r="U815" s="561"/>
      <c r="V815" s="561"/>
      <c r="Y815" s="561"/>
      <c r="Z815" s="561"/>
      <c r="AA815" s="561"/>
      <c r="AB815" s="561"/>
      <c r="AC815" s="561"/>
      <c r="AD815" s="561"/>
      <c r="AE815" s="561"/>
      <c r="AF815" s="561"/>
      <c r="AG815" s="561"/>
      <c r="AH815" s="561"/>
      <c r="AJ815" s="561"/>
      <c r="AK815" s="561"/>
    </row>
    <row r="816" spans="1:37">
      <c r="A816" s="561"/>
      <c r="E816" s="561"/>
      <c r="H816" s="561"/>
      <c r="Q816" s="561"/>
      <c r="R816" s="561"/>
      <c r="S816" s="561"/>
      <c r="T816" s="561"/>
      <c r="U816" s="561"/>
      <c r="V816" s="561"/>
      <c r="Y816" s="561"/>
      <c r="Z816" s="561"/>
      <c r="AA816" s="561"/>
      <c r="AB816" s="561"/>
      <c r="AC816" s="561"/>
      <c r="AD816" s="561"/>
      <c r="AE816" s="561"/>
      <c r="AF816" s="561"/>
      <c r="AG816" s="561"/>
      <c r="AH816" s="561"/>
      <c r="AJ816" s="561"/>
      <c r="AK816" s="561"/>
    </row>
    <row r="817" spans="1:37">
      <c r="A817" s="561"/>
      <c r="E817" s="561"/>
      <c r="H817" s="561"/>
      <c r="Q817" s="561"/>
      <c r="R817" s="561"/>
      <c r="S817" s="561"/>
      <c r="T817" s="561"/>
      <c r="U817" s="561"/>
      <c r="V817" s="561"/>
      <c r="Y817" s="561"/>
      <c r="Z817" s="561"/>
      <c r="AA817" s="561"/>
      <c r="AB817" s="561"/>
      <c r="AC817" s="561"/>
      <c r="AD817" s="561"/>
      <c r="AE817" s="561"/>
      <c r="AF817" s="561"/>
      <c r="AG817" s="561"/>
      <c r="AH817" s="561"/>
      <c r="AJ817" s="561"/>
      <c r="AK817" s="561"/>
    </row>
    <row r="818" spans="1:37">
      <c r="A818" s="561"/>
      <c r="E818" s="561"/>
      <c r="H818" s="561"/>
      <c r="Q818" s="561"/>
      <c r="R818" s="561"/>
      <c r="S818" s="561"/>
      <c r="T818" s="561"/>
      <c r="U818" s="561"/>
      <c r="V818" s="561"/>
      <c r="Y818" s="561"/>
      <c r="Z818" s="561"/>
      <c r="AA818" s="561"/>
      <c r="AB818" s="561"/>
      <c r="AC818" s="561"/>
      <c r="AD818" s="561"/>
      <c r="AE818" s="561"/>
      <c r="AF818" s="561"/>
      <c r="AG818" s="561"/>
      <c r="AH818" s="561"/>
      <c r="AJ818" s="561"/>
      <c r="AK818" s="561"/>
    </row>
    <row r="819" spans="1:37">
      <c r="A819" s="561"/>
      <c r="E819" s="561"/>
      <c r="H819" s="561"/>
      <c r="Q819" s="561"/>
      <c r="R819" s="561"/>
      <c r="S819" s="561"/>
      <c r="T819" s="561"/>
      <c r="U819" s="561"/>
      <c r="V819" s="561"/>
      <c r="Y819" s="561"/>
      <c r="Z819" s="561"/>
      <c r="AA819" s="561"/>
      <c r="AB819" s="561"/>
      <c r="AC819" s="561"/>
      <c r="AD819" s="561"/>
      <c r="AE819" s="561"/>
      <c r="AF819" s="561"/>
      <c r="AG819" s="561"/>
      <c r="AH819" s="561"/>
      <c r="AJ819" s="561"/>
      <c r="AK819" s="561"/>
    </row>
    <row r="820" spans="1:37">
      <c r="A820" s="561"/>
      <c r="E820" s="561"/>
      <c r="H820" s="561"/>
      <c r="Q820" s="561"/>
      <c r="R820" s="561"/>
      <c r="S820" s="561"/>
      <c r="T820" s="561"/>
      <c r="U820" s="561"/>
      <c r="V820" s="561"/>
      <c r="Y820" s="561"/>
      <c r="Z820" s="561"/>
      <c r="AA820" s="561"/>
      <c r="AB820" s="561"/>
      <c r="AC820" s="561"/>
      <c r="AD820" s="561"/>
      <c r="AE820" s="561"/>
      <c r="AF820" s="561"/>
      <c r="AG820" s="561"/>
      <c r="AH820" s="561"/>
      <c r="AJ820" s="561"/>
      <c r="AK820" s="561"/>
    </row>
    <row r="821" spans="1:37">
      <c r="A821" s="561"/>
      <c r="E821" s="561"/>
      <c r="H821" s="561"/>
      <c r="Q821" s="561"/>
      <c r="R821" s="561"/>
      <c r="S821" s="561"/>
      <c r="T821" s="561"/>
      <c r="U821" s="561"/>
      <c r="V821" s="561"/>
      <c r="Y821" s="561"/>
      <c r="Z821" s="561"/>
      <c r="AA821" s="561"/>
      <c r="AB821" s="561"/>
      <c r="AC821" s="561"/>
      <c r="AD821" s="561"/>
      <c r="AE821" s="561"/>
      <c r="AF821" s="561"/>
      <c r="AG821" s="561"/>
      <c r="AH821" s="561"/>
      <c r="AJ821" s="561"/>
      <c r="AK821" s="561"/>
    </row>
    <row r="822" spans="1:37">
      <c r="A822" s="561"/>
      <c r="E822" s="561"/>
      <c r="H822" s="561"/>
      <c r="Q822" s="561"/>
      <c r="R822" s="561"/>
      <c r="S822" s="561"/>
      <c r="T822" s="561"/>
      <c r="U822" s="561"/>
      <c r="V822" s="561"/>
      <c r="Y822" s="561"/>
      <c r="Z822" s="561"/>
      <c r="AA822" s="561"/>
      <c r="AB822" s="561"/>
      <c r="AC822" s="561"/>
      <c r="AD822" s="561"/>
      <c r="AE822" s="561"/>
      <c r="AF822" s="561"/>
      <c r="AG822" s="561"/>
      <c r="AH822" s="561"/>
      <c r="AJ822" s="561"/>
      <c r="AK822" s="561"/>
    </row>
    <row r="823" spans="1:37">
      <c r="A823" s="561"/>
      <c r="E823" s="561"/>
      <c r="H823" s="561"/>
      <c r="Q823" s="561"/>
      <c r="R823" s="561"/>
      <c r="S823" s="561"/>
      <c r="T823" s="561"/>
      <c r="U823" s="561"/>
      <c r="V823" s="561"/>
      <c r="Y823" s="561"/>
      <c r="Z823" s="561"/>
      <c r="AA823" s="561"/>
      <c r="AB823" s="561"/>
      <c r="AC823" s="561"/>
      <c r="AD823" s="561"/>
      <c r="AE823" s="561"/>
      <c r="AF823" s="561"/>
      <c r="AG823" s="561"/>
      <c r="AH823" s="561"/>
      <c r="AJ823" s="561"/>
      <c r="AK823" s="561"/>
    </row>
    <row r="824" spans="1:37">
      <c r="A824" s="561"/>
      <c r="E824" s="561"/>
      <c r="H824" s="561"/>
      <c r="Q824" s="561"/>
      <c r="R824" s="561"/>
      <c r="S824" s="561"/>
      <c r="T824" s="561"/>
      <c r="U824" s="561"/>
      <c r="V824" s="561"/>
      <c r="Y824" s="561"/>
      <c r="Z824" s="561"/>
      <c r="AA824" s="561"/>
      <c r="AB824" s="561"/>
      <c r="AC824" s="561"/>
      <c r="AD824" s="561"/>
      <c r="AE824" s="561"/>
      <c r="AF824" s="561"/>
      <c r="AG824" s="561"/>
      <c r="AH824" s="561"/>
      <c r="AJ824" s="561"/>
      <c r="AK824" s="561"/>
    </row>
    <row r="825" spans="1:37">
      <c r="A825" s="561"/>
      <c r="E825" s="561"/>
      <c r="H825" s="561"/>
      <c r="Q825" s="561"/>
      <c r="R825" s="561"/>
      <c r="S825" s="561"/>
      <c r="T825" s="561"/>
      <c r="U825" s="561"/>
      <c r="V825" s="561"/>
      <c r="Y825" s="561"/>
      <c r="Z825" s="561"/>
      <c r="AA825" s="561"/>
      <c r="AB825" s="561"/>
      <c r="AC825" s="561"/>
      <c r="AD825" s="561"/>
      <c r="AE825" s="561"/>
      <c r="AF825" s="561"/>
      <c r="AG825" s="561"/>
      <c r="AH825" s="561"/>
      <c r="AJ825" s="561"/>
      <c r="AK825" s="561"/>
    </row>
    <row r="826" spans="1:37">
      <c r="A826" s="561"/>
      <c r="E826" s="561"/>
      <c r="H826" s="561"/>
      <c r="Q826" s="561"/>
      <c r="R826" s="561"/>
      <c r="S826" s="561"/>
      <c r="T826" s="561"/>
      <c r="U826" s="561"/>
      <c r="V826" s="561"/>
      <c r="Y826" s="561"/>
      <c r="Z826" s="561"/>
      <c r="AA826" s="561"/>
      <c r="AB826" s="561"/>
      <c r="AC826" s="561"/>
      <c r="AD826" s="561"/>
      <c r="AE826" s="561"/>
      <c r="AF826" s="561"/>
      <c r="AG826" s="561"/>
      <c r="AH826" s="561"/>
      <c r="AJ826" s="561"/>
      <c r="AK826" s="561"/>
    </row>
    <row r="827" spans="1:37">
      <c r="A827" s="561"/>
      <c r="E827" s="561"/>
      <c r="H827" s="561"/>
      <c r="Q827" s="561"/>
      <c r="R827" s="561"/>
      <c r="S827" s="561"/>
      <c r="T827" s="561"/>
      <c r="U827" s="561"/>
      <c r="V827" s="561"/>
      <c r="Y827" s="561"/>
      <c r="Z827" s="561"/>
      <c r="AA827" s="561"/>
      <c r="AB827" s="561"/>
      <c r="AC827" s="561"/>
      <c r="AD827" s="561"/>
      <c r="AE827" s="561"/>
      <c r="AF827" s="561"/>
      <c r="AG827" s="561"/>
      <c r="AH827" s="561"/>
      <c r="AJ827" s="561"/>
      <c r="AK827" s="561"/>
    </row>
    <row r="828" spans="1:37">
      <c r="A828" s="561"/>
      <c r="E828" s="561"/>
      <c r="H828" s="561"/>
      <c r="Q828" s="561"/>
      <c r="R828" s="561"/>
      <c r="S828" s="561"/>
      <c r="T828" s="561"/>
      <c r="U828" s="561"/>
      <c r="V828" s="561"/>
      <c r="Y828" s="561"/>
      <c r="Z828" s="561"/>
      <c r="AA828" s="561"/>
      <c r="AB828" s="561"/>
      <c r="AC828" s="561"/>
      <c r="AD828" s="561"/>
      <c r="AE828" s="561"/>
      <c r="AF828" s="561"/>
      <c r="AG828" s="561"/>
      <c r="AH828" s="561"/>
      <c r="AJ828" s="561"/>
      <c r="AK828" s="561"/>
    </row>
    <row r="829" spans="1:37">
      <c r="A829" s="561"/>
      <c r="E829" s="561"/>
      <c r="H829" s="561"/>
      <c r="Q829" s="561"/>
      <c r="R829" s="561"/>
      <c r="S829" s="561"/>
      <c r="T829" s="561"/>
      <c r="U829" s="561"/>
      <c r="V829" s="561"/>
      <c r="Y829" s="561"/>
      <c r="Z829" s="561"/>
      <c r="AA829" s="561"/>
      <c r="AB829" s="561"/>
      <c r="AC829" s="561"/>
      <c r="AD829" s="561"/>
      <c r="AE829" s="561"/>
      <c r="AF829" s="561"/>
      <c r="AG829" s="561"/>
      <c r="AH829" s="561"/>
      <c r="AJ829" s="561"/>
      <c r="AK829" s="561"/>
    </row>
    <row r="830" spans="1:37">
      <c r="A830" s="561"/>
      <c r="E830" s="561"/>
      <c r="H830" s="561"/>
      <c r="Q830" s="561"/>
      <c r="R830" s="561"/>
      <c r="S830" s="561"/>
      <c r="T830" s="561"/>
      <c r="U830" s="561"/>
      <c r="V830" s="561"/>
      <c r="Y830" s="561"/>
      <c r="Z830" s="561"/>
      <c r="AA830" s="561"/>
      <c r="AB830" s="561"/>
      <c r="AC830" s="561"/>
      <c r="AD830" s="561"/>
      <c r="AE830" s="561"/>
      <c r="AF830" s="561"/>
      <c r="AG830" s="561"/>
      <c r="AH830" s="561"/>
      <c r="AJ830" s="561"/>
      <c r="AK830" s="561"/>
    </row>
    <row r="831" spans="1:37">
      <c r="A831" s="561"/>
      <c r="E831" s="561"/>
      <c r="H831" s="561"/>
      <c r="Q831" s="561"/>
      <c r="R831" s="561"/>
      <c r="S831" s="561"/>
      <c r="T831" s="561"/>
      <c r="U831" s="561"/>
      <c r="V831" s="561"/>
      <c r="Y831" s="561"/>
      <c r="Z831" s="561"/>
      <c r="AA831" s="561"/>
      <c r="AB831" s="561"/>
      <c r="AC831" s="561"/>
      <c r="AD831" s="561"/>
      <c r="AE831" s="561"/>
      <c r="AF831" s="561"/>
      <c r="AG831" s="561"/>
      <c r="AH831" s="561"/>
      <c r="AJ831" s="561"/>
      <c r="AK831" s="561"/>
    </row>
    <row r="832" spans="1:37">
      <c r="A832" s="561"/>
      <c r="E832" s="561"/>
      <c r="H832" s="561"/>
      <c r="Q832" s="561"/>
      <c r="R832" s="561"/>
      <c r="S832" s="561"/>
      <c r="T832" s="561"/>
      <c r="U832" s="561"/>
      <c r="V832" s="561"/>
      <c r="Y832" s="561"/>
      <c r="Z832" s="561"/>
      <c r="AA832" s="561"/>
      <c r="AB832" s="561"/>
      <c r="AC832" s="561"/>
      <c r="AD832" s="561"/>
      <c r="AE832" s="561"/>
      <c r="AF832" s="561"/>
      <c r="AG832" s="561"/>
      <c r="AH832" s="561"/>
      <c r="AJ832" s="561"/>
      <c r="AK832" s="561"/>
    </row>
    <row r="833" spans="1:37">
      <c r="A833" s="561"/>
      <c r="E833" s="561"/>
      <c r="H833" s="561"/>
      <c r="Q833" s="561"/>
      <c r="R833" s="561"/>
      <c r="S833" s="561"/>
      <c r="T833" s="561"/>
      <c r="U833" s="561"/>
      <c r="V833" s="561"/>
      <c r="Y833" s="561"/>
      <c r="Z833" s="561"/>
      <c r="AA833" s="561"/>
      <c r="AB833" s="561"/>
      <c r="AC833" s="561"/>
      <c r="AD833" s="561"/>
      <c r="AE833" s="561"/>
      <c r="AF833" s="561"/>
      <c r="AG833" s="561"/>
      <c r="AH833" s="561"/>
      <c r="AJ833" s="561"/>
      <c r="AK833" s="561"/>
    </row>
    <row r="834" spans="1:37">
      <c r="A834" s="561"/>
      <c r="E834" s="561"/>
      <c r="H834" s="561"/>
      <c r="Q834" s="561"/>
      <c r="R834" s="561"/>
      <c r="S834" s="561"/>
      <c r="T834" s="561"/>
      <c r="U834" s="561"/>
      <c r="V834" s="561"/>
      <c r="Y834" s="561"/>
      <c r="Z834" s="561"/>
      <c r="AA834" s="561"/>
      <c r="AB834" s="561"/>
      <c r="AC834" s="561"/>
      <c r="AD834" s="561"/>
      <c r="AE834" s="561"/>
      <c r="AF834" s="561"/>
      <c r="AG834" s="561"/>
      <c r="AH834" s="561"/>
      <c r="AJ834" s="561"/>
      <c r="AK834" s="561"/>
    </row>
    <row r="835" spans="1:37">
      <c r="A835" s="561"/>
      <c r="E835" s="561"/>
      <c r="H835" s="561"/>
      <c r="Q835" s="561"/>
      <c r="R835" s="561"/>
      <c r="S835" s="561"/>
      <c r="T835" s="561"/>
      <c r="U835" s="561"/>
      <c r="V835" s="561"/>
      <c r="Y835" s="561"/>
      <c r="Z835" s="561"/>
      <c r="AA835" s="561"/>
      <c r="AB835" s="561"/>
      <c r="AC835" s="561"/>
      <c r="AD835" s="561"/>
      <c r="AE835" s="561"/>
      <c r="AF835" s="561"/>
      <c r="AG835" s="561"/>
      <c r="AH835" s="561"/>
      <c r="AJ835" s="561"/>
      <c r="AK835" s="561"/>
    </row>
    <row r="836" spans="1:37">
      <c r="A836" s="561"/>
      <c r="E836" s="561"/>
      <c r="H836" s="561"/>
      <c r="Q836" s="561"/>
      <c r="R836" s="561"/>
      <c r="S836" s="561"/>
      <c r="T836" s="561"/>
      <c r="U836" s="561"/>
      <c r="V836" s="561"/>
      <c r="Y836" s="561"/>
      <c r="Z836" s="561"/>
      <c r="AA836" s="561"/>
      <c r="AB836" s="561"/>
      <c r="AC836" s="561"/>
      <c r="AD836" s="561"/>
      <c r="AE836" s="561"/>
      <c r="AF836" s="561"/>
      <c r="AG836" s="561"/>
      <c r="AH836" s="561"/>
      <c r="AJ836" s="561"/>
      <c r="AK836" s="561"/>
    </row>
    <row r="837" spans="1:37">
      <c r="A837" s="561"/>
      <c r="E837" s="561"/>
      <c r="H837" s="561"/>
      <c r="Q837" s="561"/>
      <c r="R837" s="561"/>
      <c r="S837" s="561"/>
      <c r="T837" s="561"/>
      <c r="U837" s="561"/>
      <c r="V837" s="561"/>
      <c r="Y837" s="561"/>
      <c r="Z837" s="561"/>
      <c r="AA837" s="561"/>
      <c r="AB837" s="561"/>
      <c r="AC837" s="561"/>
      <c r="AD837" s="561"/>
      <c r="AE837" s="561"/>
      <c r="AF837" s="561"/>
      <c r="AG837" s="561"/>
      <c r="AH837" s="561"/>
      <c r="AJ837" s="561"/>
      <c r="AK837" s="561"/>
    </row>
    <row r="838" spans="1:37">
      <c r="A838" s="561"/>
      <c r="E838" s="561"/>
      <c r="H838" s="561"/>
      <c r="Q838" s="561"/>
      <c r="R838" s="561"/>
      <c r="S838" s="561"/>
      <c r="T838" s="561"/>
      <c r="U838" s="561"/>
      <c r="V838" s="561"/>
      <c r="Y838" s="561"/>
      <c r="Z838" s="561"/>
      <c r="AA838" s="561"/>
      <c r="AB838" s="561"/>
      <c r="AC838" s="561"/>
      <c r="AD838" s="561"/>
      <c r="AE838" s="561"/>
      <c r="AF838" s="561"/>
      <c r="AG838" s="561"/>
      <c r="AH838" s="561"/>
      <c r="AJ838" s="561"/>
      <c r="AK838" s="561"/>
    </row>
    <row r="839" spans="1:37">
      <c r="A839" s="561"/>
      <c r="E839" s="561"/>
      <c r="H839" s="561"/>
      <c r="Q839" s="561"/>
      <c r="R839" s="561"/>
      <c r="S839" s="561"/>
      <c r="T839" s="561"/>
      <c r="U839" s="561"/>
      <c r="V839" s="561"/>
      <c r="Y839" s="561"/>
      <c r="Z839" s="561"/>
      <c r="AA839" s="561"/>
      <c r="AB839" s="561"/>
      <c r="AC839" s="561"/>
      <c r="AD839" s="561"/>
      <c r="AE839" s="561"/>
      <c r="AF839" s="561"/>
      <c r="AG839" s="561"/>
      <c r="AH839" s="561"/>
      <c r="AJ839" s="561"/>
      <c r="AK839" s="561"/>
    </row>
    <row r="840" spans="1:37">
      <c r="A840" s="561"/>
      <c r="E840" s="561"/>
      <c r="H840" s="561"/>
      <c r="Q840" s="561"/>
      <c r="R840" s="561"/>
      <c r="S840" s="561"/>
      <c r="T840" s="561"/>
      <c r="U840" s="561"/>
      <c r="V840" s="561"/>
      <c r="Y840" s="561"/>
      <c r="Z840" s="561"/>
      <c r="AA840" s="561"/>
      <c r="AB840" s="561"/>
      <c r="AC840" s="561"/>
      <c r="AD840" s="561"/>
      <c r="AE840" s="561"/>
      <c r="AF840" s="561"/>
      <c r="AG840" s="561"/>
      <c r="AH840" s="561"/>
      <c r="AJ840" s="561"/>
      <c r="AK840" s="561"/>
    </row>
    <row r="841" spans="1:37">
      <c r="A841" s="561"/>
      <c r="E841" s="561"/>
      <c r="H841" s="561"/>
      <c r="Q841" s="561"/>
      <c r="R841" s="561"/>
      <c r="S841" s="561"/>
      <c r="T841" s="561"/>
      <c r="U841" s="561"/>
      <c r="V841" s="561"/>
      <c r="Y841" s="561"/>
      <c r="Z841" s="561"/>
      <c r="AA841" s="561"/>
      <c r="AB841" s="561"/>
      <c r="AC841" s="561"/>
      <c r="AD841" s="561"/>
      <c r="AE841" s="561"/>
      <c r="AF841" s="561"/>
      <c r="AG841" s="561"/>
      <c r="AH841" s="561"/>
      <c r="AJ841" s="561"/>
      <c r="AK841" s="561"/>
    </row>
    <row r="842" spans="1:37">
      <c r="A842" s="561"/>
      <c r="E842" s="561"/>
      <c r="H842" s="561"/>
      <c r="Q842" s="561"/>
      <c r="R842" s="561"/>
      <c r="S842" s="561"/>
      <c r="T842" s="561"/>
      <c r="U842" s="561"/>
      <c r="V842" s="561"/>
      <c r="Y842" s="561"/>
      <c r="Z842" s="561"/>
      <c r="AA842" s="561"/>
      <c r="AB842" s="561"/>
      <c r="AC842" s="561"/>
      <c r="AD842" s="561"/>
      <c r="AE842" s="561"/>
      <c r="AF842" s="561"/>
      <c r="AG842" s="561"/>
      <c r="AH842" s="561"/>
      <c r="AJ842" s="561"/>
      <c r="AK842" s="561"/>
    </row>
    <row r="843" spans="1:37">
      <c r="A843" s="561"/>
      <c r="E843" s="561"/>
      <c r="H843" s="561"/>
      <c r="Q843" s="561"/>
      <c r="R843" s="561"/>
      <c r="S843" s="561"/>
      <c r="T843" s="561"/>
      <c r="U843" s="561"/>
      <c r="V843" s="561"/>
      <c r="Y843" s="561"/>
      <c r="Z843" s="561"/>
      <c r="AA843" s="561"/>
      <c r="AB843" s="561"/>
      <c r="AC843" s="561"/>
      <c r="AD843" s="561"/>
      <c r="AE843" s="561"/>
      <c r="AF843" s="561"/>
      <c r="AG843" s="561"/>
      <c r="AH843" s="561"/>
      <c r="AJ843" s="561"/>
      <c r="AK843" s="561"/>
    </row>
    <row r="844" spans="1:37">
      <c r="A844" s="561"/>
      <c r="E844" s="561"/>
      <c r="H844" s="561"/>
      <c r="Q844" s="561"/>
      <c r="R844" s="561"/>
      <c r="S844" s="561"/>
      <c r="T844" s="561"/>
      <c r="U844" s="561"/>
      <c r="V844" s="561"/>
      <c r="Y844" s="561"/>
      <c r="Z844" s="561"/>
      <c r="AA844" s="561"/>
      <c r="AB844" s="561"/>
      <c r="AC844" s="561"/>
      <c r="AD844" s="561"/>
      <c r="AE844" s="561"/>
      <c r="AF844" s="561"/>
      <c r="AG844" s="561"/>
      <c r="AH844" s="561"/>
      <c r="AJ844" s="561"/>
      <c r="AK844" s="561"/>
    </row>
    <row r="845" spans="1:37">
      <c r="A845" s="561"/>
      <c r="E845" s="561"/>
      <c r="H845" s="561"/>
      <c r="Q845" s="561"/>
      <c r="R845" s="561"/>
      <c r="S845" s="561"/>
      <c r="T845" s="561"/>
      <c r="U845" s="561"/>
      <c r="V845" s="561"/>
      <c r="Y845" s="561"/>
      <c r="Z845" s="561"/>
      <c r="AA845" s="561"/>
      <c r="AB845" s="561"/>
      <c r="AC845" s="561"/>
      <c r="AD845" s="561"/>
      <c r="AE845" s="561"/>
      <c r="AF845" s="561"/>
      <c r="AG845" s="561"/>
      <c r="AH845" s="561"/>
      <c r="AJ845" s="561"/>
      <c r="AK845" s="561"/>
    </row>
    <row r="846" spans="1:37">
      <c r="A846" s="561"/>
      <c r="E846" s="561"/>
      <c r="H846" s="561"/>
      <c r="Q846" s="561"/>
      <c r="R846" s="561"/>
      <c r="S846" s="561"/>
      <c r="T846" s="561"/>
      <c r="U846" s="561"/>
      <c r="V846" s="561"/>
      <c r="Y846" s="561"/>
      <c r="Z846" s="561"/>
      <c r="AA846" s="561"/>
      <c r="AB846" s="561"/>
      <c r="AC846" s="561"/>
      <c r="AD846" s="561"/>
      <c r="AE846" s="561"/>
      <c r="AF846" s="561"/>
      <c r="AG846" s="561"/>
      <c r="AH846" s="561"/>
      <c r="AJ846" s="561"/>
      <c r="AK846" s="561"/>
    </row>
    <row r="847" spans="1:37">
      <c r="A847" s="561"/>
      <c r="E847" s="561"/>
      <c r="H847" s="561"/>
      <c r="Q847" s="561"/>
      <c r="R847" s="561"/>
      <c r="S847" s="561"/>
      <c r="T847" s="561"/>
      <c r="U847" s="561"/>
      <c r="V847" s="561"/>
      <c r="Y847" s="561"/>
      <c r="Z847" s="561"/>
      <c r="AA847" s="561"/>
      <c r="AB847" s="561"/>
      <c r="AC847" s="561"/>
      <c r="AD847" s="561"/>
      <c r="AE847" s="561"/>
      <c r="AF847" s="561"/>
      <c r="AG847" s="561"/>
      <c r="AH847" s="561"/>
      <c r="AJ847" s="561"/>
      <c r="AK847" s="561"/>
    </row>
    <row r="848" spans="1:37">
      <c r="A848" s="561"/>
      <c r="E848" s="561"/>
      <c r="H848" s="561"/>
      <c r="Q848" s="561"/>
      <c r="R848" s="561"/>
      <c r="S848" s="561"/>
      <c r="T848" s="561"/>
      <c r="U848" s="561"/>
      <c r="V848" s="561"/>
      <c r="Y848" s="561"/>
      <c r="Z848" s="561"/>
      <c r="AA848" s="561"/>
      <c r="AB848" s="561"/>
      <c r="AC848" s="561"/>
      <c r="AD848" s="561"/>
      <c r="AE848" s="561"/>
      <c r="AF848" s="561"/>
      <c r="AG848" s="561"/>
      <c r="AH848" s="561"/>
      <c r="AJ848" s="561"/>
      <c r="AK848" s="561"/>
    </row>
    <row r="849" spans="1:37">
      <c r="A849" s="561"/>
      <c r="E849" s="561"/>
      <c r="H849" s="561"/>
      <c r="Q849" s="561"/>
      <c r="R849" s="561"/>
      <c r="S849" s="561"/>
      <c r="T849" s="561"/>
      <c r="U849" s="561"/>
      <c r="V849" s="561"/>
      <c r="Y849" s="561"/>
      <c r="Z849" s="561"/>
      <c r="AA849" s="561"/>
      <c r="AB849" s="561"/>
      <c r="AC849" s="561"/>
      <c r="AD849" s="561"/>
      <c r="AE849" s="561"/>
      <c r="AF849" s="561"/>
      <c r="AG849" s="561"/>
      <c r="AH849" s="561"/>
      <c r="AJ849" s="561"/>
      <c r="AK849" s="561"/>
    </row>
    <row r="850" spans="1:37">
      <c r="A850" s="561"/>
      <c r="E850" s="561"/>
      <c r="H850" s="561"/>
      <c r="Q850" s="561"/>
      <c r="R850" s="561"/>
      <c r="S850" s="561"/>
      <c r="T850" s="561"/>
      <c r="U850" s="561"/>
      <c r="V850" s="561"/>
      <c r="Y850" s="561"/>
      <c r="Z850" s="561"/>
      <c r="AA850" s="561"/>
      <c r="AB850" s="561"/>
      <c r="AC850" s="561"/>
      <c r="AD850" s="561"/>
      <c r="AE850" s="561"/>
      <c r="AF850" s="561"/>
      <c r="AG850" s="561"/>
      <c r="AH850" s="561"/>
      <c r="AJ850" s="561"/>
      <c r="AK850" s="561"/>
    </row>
    <row r="851" spans="1:37">
      <c r="A851" s="561"/>
      <c r="E851" s="561"/>
      <c r="H851" s="561"/>
      <c r="Q851" s="561"/>
      <c r="R851" s="561"/>
      <c r="S851" s="561"/>
      <c r="T851" s="561"/>
      <c r="U851" s="561"/>
      <c r="V851" s="561"/>
      <c r="Y851" s="561"/>
      <c r="Z851" s="561"/>
      <c r="AA851" s="561"/>
      <c r="AB851" s="561"/>
      <c r="AC851" s="561"/>
      <c r="AD851" s="561"/>
      <c r="AE851" s="561"/>
      <c r="AF851" s="561"/>
      <c r="AG851" s="561"/>
      <c r="AH851" s="561"/>
      <c r="AJ851" s="561"/>
      <c r="AK851" s="561"/>
    </row>
    <row r="852" spans="1:37">
      <c r="A852" s="561"/>
      <c r="E852" s="561"/>
      <c r="H852" s="561"/>
      <c r="Q852" s="561"/>
      <c r="R852" s="561"/>
      <c r="S852" s="561"/>
      <c r="T852" s="561"/>
      <c r="U852" s="561"/>
      <c r="V852" s="561"/>
      <c r="Y852" s="561"/>
      <c r="Z852" s="561"/>
      <c r="AA852" s="561"/>
      <c r="AB852" s="561"/>
      <c r="AC852" s="561"/>
      <c r="AD852" s="561"/>
      <c r="AE852" s="561"/>
      <c r="AF852" s="561"/>
      <c r="AG852" s="561"/>
      <c r="AH852" s="561"/>
      <c r="AJ852" s="561"/>
      <c r="AK852" s="561"/>
    </row>
    <row r="853" spans="1:37">
      <c r="A853" s="561"/>
      <c r="E853" s="561"/>
      <c r="H853" s="561"/>
      <c r="Q853" s="561"/>
      <c r="R853" s="561"/>
      <c r="S853" s="561"/>
      <c r="T853" s="561"/>
      <c r="U853" s="561"/>
      <c r="V853" s="561"/>
      <c r="Y853" s="561"/>
      <c r="Z853" s="561"/>
      <c r="AA853" s="561"/>
      <c r="AB853" s="561"/>
      <c r="AC853" s="561"/>
      <c r="AD853" s="561"/>
      <c r="AE853" s="561"/>
      <c r="AF853" s="561"/>
      <c r="AG853" s="561"/>
      <c r="AH853" s="561"/>
      <c r="AJ853" s="561"/>
      <c r="AK853" s="561"/>
    </row>
    <row r="854" spans="1:37">
      <c r="A854" s="561"/>
      <c r="E854" s="561"/>
      <c r="H854" s="561"/>
      <c r="Q854" s="561"/>
      <c r="R854" s="561"/>
      <c r="S854" s="561"/>
      <c r="T854" s="561"/>
      <c r="U854" s="561"/>
      <c r="V854" s="561"/>
      <c r="Y854" s="561"/>
      <c r="Z854" s="561"/>
      <c r="AA854" s="561"/>
      <c r="AB854" s="561"/>
      <c r="AC854" s="561"/>
      <c r="AD854" s="561"/>
      <c r="AE854" s="561"/>
      <c r="AF854" s="561"/>
      <c r="AG854" s="561"/>
      <c r="AH854" s="561"/>
      <c r="AJ854" s="561"/>
      <c r="AK854" s="561"/>
    </row>
    <row r="855" spans="1:37">
      <c r="A855" s="561"/>
      <c r="E855" s="561"/>
      <c r="H855" s="561"/>
      <c r="Q855" s="561"/>
      <c r="R855" s="561"/>
      <c r="S855" s="561"/>
      <c r="T855" s="561"/>
      <c r="U855" s="561"/>
      <c r="V855" s="561"/>
      <c r="Y855" s="561"/>
      <c r="Z855" s="561"/>
      <c r="AA855" s="561"/>
      <c r="AB855" s="561"/>
      <c r="AC855" s="561"/>
      <c r="AD855" s="561"/>
      <c r="AE855" s="561"/>
      <c r="AF855" s="561"/>
      <c r="AG855" s="561"/>
      <c r="AH855" s="561"/>
      <c r="AJ855" s="561"/>
      <c r="AK855" s="561"/>
    </row>
    <row r="856" spans="1:37">
      <c r="A856" s="561"/>
      <c r="E856" s="561"/>
      <c r="H856" s="561"/>
      <c r="Q856" s="561"/>
      <c r="R856" s="561"/>
      <c r="S856" s="561"/>
      <c r="T856" s="561"/>
      <c r="U856" s="561"/>
      <c r="V856" s="561"/>
      <c r="Y856" s="561"/>
      <c r="Z856" s="561"/>
      <c r="AA856" s="561"/>
      <c r="AB856" s="561"/>
      <c r="AC856" s="561"/>
      <c r="AD856" s="561"/>
      <c r="AE856" s="561"/>
      <c r="AF856" s="561"/>
      <c r="AG856" s="561"/>
      <c r="AH856" s="561"/>
      <c r="AJ856" s="561"/>
      <c r="AK856" s="561"/>
    </row>
    <row r="857" spans="1:37">
      <c r="A857" s="561"/>
      <c r="E857" s="561"/>
      <c r="H857" s="561"/>
      <c r="Q857" s="561"/>
      <c r="R857" s="561"/>
      <c r="S857" s="561"/>
      <c r="T857" s="561"/>
      <c r="U857" s="561"/>
      <c r="V857" s="561"/>
      <c r="Y857" s="561"/>
      <c r="Z857" s="561"/>
      <c r="AA857" s="561"/>
      <c r="AB857" s="561"/>
      <c r="AC857" s="561"/>
      <c r="AD857" s="561"/>
      <c r="AE857" s="561"/>
      <c r="AF857" s="561"/>
      <c r="AG857" s="561"/>
      <c r="AH857" s="561"/>
      <c r="AJ857" s="561"/>
      <c r="AK857" s="561"/>
    </row>
    <row r="858" spans="1:37">
      <c r="A858" s="561"/>
      <c r="E858" s="561"/>
      <c r="H858" s="561"/>
      <c r="Q858" s="561"/>
      <c r="R858" s="561"/>
      <c r="S858" s="561"/>
      <c r="T858" s="561"/>
      <c r="U858" s="561"/>
      <c r="V858" s="561"/>
      <c r="Y858" s="561"/>
      <c r="Z858" s="561"/>
      <c r="AA858" s="561"/>
      <c r="AB858" s="561"/>
      <c r="AC858" s="561"/>
      <c r="AD858" s="561"/>
      <c r="AE858" s="561"/>
      <c r="AF858" s="561"/>
      <c r="AG858" s="561"/>
      <c r="AH858" s="561"/>
      <c r="AJ858" s="561"/>
      <c r="AK858" s="561"/>
    </row>
    <row r="859" spans="1:37">
      <c r="A859" s="561"/>
      <c r="E859" s="561"/>
      <c r="H859" s="561"/>
      <c r="Q859" s="561"/>
      <c r="R859" s="561"/>
      <c r="S859" s="561"/>
      <c r="T859" s="561"/>
      <c r="U859" s="561"/>
      <c r="V859" s="561"/>
      <c r="Y859" s="561"/>
      <c r="Z859" s="561"/>
      <c r="AA859" s="561"/>
      <c r="AB859" s="561"/>
      <c r="AC859" s="561"/>
      <c r="AD859" s="561"/>
      <c r="AE859" s="561"/>
      <c r="AF859" s="561"/>
      <c r="AG859" s="561"/>
      <c r="AH859" s="561"/>
      <c r="AJ859" s="561"/>
      <c r="AK859" s="561"/>
    </row>
    <row r="860" spans="1:37">
      <c r="A860" s="561"/>
      <c r="E860" s="561"/>
      <c r="H860" s="561"/>
      <c r="Q860" s="561"/>
      <c r="R860" s="561"/>
      <c r="S860" s="561"/>
      <c r="T860" s="561"/>
      <c r="U860" s="561"/>
      <c r="V860" s="561"/>
      <c r="Y860" s="561"/>
      <c r="Z860" s="561"/>
      <c r="AA860" s="561"/>
      <c r="AB860" s="561"/>
      <c r="AC860" s="561"/>
      <c r="AD860" s="561"/>
      <c r="AE860" s="561"/>
      <c r="AF860" s="561"/>
      <c r="AG860" s="561"/>
      <c r="AH860" s="561"/>
      <c r="AJ860" s="561"/>
      <c r="AK860" s="561"/>
    </row>
    <row r="861" spans="1:37">
      <c r="A861" s="561"/>
      <c r="E861" s="561"/>
      <c r="H861" s="561"/>
      <c r="Q861" s="561"/>
      <c r="R861" s="561"/>
      <c r="S861" s="561"/>
      <c r="T861" s="561"/>
      <c r="U861" s="561"/>
      <c r="V861" s="561"/>
      <c r="Y861" s="561"/>
      <c r="Z861" s="561"/>
      <c r="AA861" s="561"/>
      <c r="AB861" s="561"/>
      <c r="AC861" s="561"/>
      <c r="AD861" s="561"/>
      <c r="AE861" s="561"/>
      <c r="AF861" s="561"/>
      <c r="AG861" s="561"/>
      <c r="AH861" s="561"/>
      <c r="AJ861" s="561"/>
      <c r="AK861" s="561"/>
    </row>
    <row r="862" spans="1:37">
      <c r="A862" s="561"/>
      <c r="E862" s="561"/>
      <c r="H862" s="561"/>
      <c r="Q862" s="561"/>
      <c r="R862" s="561"/>
      <c r="S862" s="561"/>
      <c r="T862" s="561"/>
      <c r="U862" s="561"/>
      <c r="V862" s="561"/>
      <c r="Y862" s="561"/>
      <c r="Z862" s="561"/>
      <c r="AA862" s="561"/>
      <c r="AB862" s="561"/>
      <c r="AC862" s="561"/>
      <c r="AD862" s="561"/>
      <c r="AE862" s="561"/>
      <c r="AF862" s="561"/>
      <c r="AG862" s="561"/>
      <c r="AH862" s="561"/>
      <c r="AJ862" s="561"/>
      <c r="AK862" s="561"/>
    </row>
    <row r="863" spans="1:37">
      <c r="A863" s="561"/>
      <c r="E863" s="561"/>
      <c r="H863" s="561"/>
      <c r="Q863" s="561"/>
      <c r="R863" s="561"/>
      <c r="S863" s="561"/>
      <c r="T863" s="561"/>
      <c r="U863" s="561"/>
      <c r="V863" s="561"/>
      <c r="Y863" s="561"/>
      <c r="Z863" s="561"/>
      <c r="AA863" s="561"/>
      <c r="AB863" s="561"/>
      <c r="AC863" s="561"/>
      <c r="AD863" s="561"/>
      <c r="AE863" s="561"/>
      <c r="AF863" s="561"/>
      <c r="AG863" s="561"/>
      <c r="AH863" s="561"/>
      <c r="AJ863" s="561"/>
      <c r="AK863" s="561"/>
    </row>
    <row r="864" spans="1:37">
      <c r="A864" s="561"/>
      <c r="E864" s="561"/>
      <c r="H864" s="561"/>
      <c r="Q864" s="561"/>
      <c r="R864" s="561"/>
      <c r="S864" s="561"/>
      <c r="T864" s="561"/>
      <c r="U864" s="561"/>
      <c r="V864" s="561"/>
      <c r="Y864" s="561"/>
      <c r="Z864" s="561"/>
      <c r="AA864" s="561"/>
      <c r="AB864" s="561"/>
      <c r="AC864" s="561"/>
      <c r="AD864" s="561"/>
      <c r="AE864" s="561"/>
      <c r="AF864" s="561"/>
      <c r="AG864" s="561"/>
      <c r="AH864" s="561"/>
      <c r="AJ864" s="561"/>
      <c r="AK864" s="561"/>
    </row>
    <row r="865" spans="1:37">
      <c r="A865" s="561"/>
      <c r="E865" s="561"/>
      <c r="H865" s="561"/>
      <c r="Q865" s="561"/>
      <c r="R865" s="561"/>
      <c r="S865" s="561"/>
      <c r="T865" s="561"/>
      <c r="U865" s="561"/>
      <c r="V865" s="561"/>
      <c r="Y865" s="561"/>
      <c r="Z865" s="561"/>
      <c r="AA865" s="561"/>
      <c r="AB865" s="561"/>
      <c r="AC865" s="561"/>
      <c r="AD865" s="561"/>
      <c r="AE865" s="561"/>
      <c r="AF865" s="561"/>
      <c r="AG865" s="561"/>
      <c r="AH865" s="561"/>
      <c r="AJ865" s="561"/>
      <c r="AK865" s="561"/>
    </row>
    <row r="866" spans="1:37">
      <c r="A866" s="561"/>
      <c r="E866" s="561"/>
      <c r="H866" s="561"/>
      <c r="Q866" s="561"/>
      <c r="R866" s="561"/>
      <c r="S866" s="561"/>
      <c r="T866" s="561"/>
      <c r="U866" s="561"/>
      <c r="V866" s="561"/>
      <c r="Y866" s="561"/>
      <c r="Z866" s="561"/>
      <c r="AA866" s="561"/>
      <c r="AB866" s="561"/>
      <c r="AC866" s="561"/>
      <c r="AD866" s="561"/>
      <c r="AE866" s="561"/>
      <c r="AF866" s="561"/>
      <c r="AG866" s="561"/>
      <c r="AH866" s="561"/>
      <c r="AJ866" s="561"/>
      <c r="AK866" s="561"/>
    </row>
    <row r="867" spans="1:37">
      <c r="A867" s="561"/>
      <c r="E867" s="561"/>
      <c r="H867" s="561"/>
      <c r="Q867" s="561"/>
      <c r="R867" s="561"/>
      <c r="S867" s="561"/>
      <c r="T867" s="561"/>
      <c r="U867" s="561"/>
      <c r="V867" s="561"/>
      <c r="Y867" s="561"/>
      <c r="Z867" s="561"/>
      <c r="AA867" s="561"/>
      <c r="AB867" s="561"/>
      <c r="AC867" s="561"/>
      <c r="AD867" s="561"/>
      <c r="AE867" s="561"/>
      <c r="AF867" s="561"/>
      <c r="AG867" s="561"/>
      <c r="AH867" s="561"/>
      <c r="AJ867" s="561"/>
      <c r="AK867" s="561"/>
    </row>
    <row r="868" spans="1:37">
      <c r="A868" s="561"/>
      <c r="E868" s="561"/>
      <c r="H868" s="561"/>
      <c r="Q868" s="561"/>
      <c r="R868" s="561"/>
      <c r="S868" s="561"/>
      <c r="T868" s="561"/>
      <c r="U868" s="561"/>
      <c r="V868" s="561"/>
      <c r="Y868" s="561"/>
      <c r="Z868" s="561"/>
      <c r="AA868" s="561"/>
      <c r="AB868" s="561"/>
      <c r="AC868" s="561"/>
      <c r="AD868" s="561"/>
      <c r="AE868" s="561"/>
      <c r="AF868" s="561"/>
      <c r="AG868" s="561"/>
      <c r="AH868" s="561"/>
      <c r="AJ868" s="561"/>
      <c r="AK868" s="561"/>
    </row>
    <row r="869" spans="1:37">
      <c r="A869" s="561"/>
      <c r="E869" s="561"/>
      <c r="H869" s="561"/>
      <c r="Q869" s="561"/>
      <c r="R869" s="561"/>
      <c r="S869" s="561"/>
      <c r="T869" s="561"/>
      <c r="U869" s="561"/>
      <c r="V869" s="561"/>
      <c r="Y869" s="561"/>
      <c r="Z869" s="561"/>
      <c r="AA869" s="561"/>
      <c r="AB869" s="561"/>
      <c r="AC869" s="561"/>
      <c r="AD869" s="561"/>
      <c r="AE869" s="561"/>
      <c r="AF869" s="561"/>
      <c r="AG869" s="561"/>
      <c r="AH869" s="561"/>
      <c r="AJ869" s="561"/>
      <c r="AK869" s="561"/>
    </row>
    <row r="870" spans="1:37">
      <c r="A870" s="561"/>
      <c r="E870" s="561"/>
      <c r="H870" s="561"/>
      <c r="Q870" s="561"/>
      <c r="R870" s="561"/>
      <c r="S870" s="561"/>
      <c r="T870" s="561"/>
      <c r="U870" s="561"/>
      <c r="V870" s="561"/>
      <c r="Y870" s="561"/>
      <c r="Z870" s="561"/>
      <c r="AA870" s="561"/>
      <c r="AB870" s="561"/>
      <c r="AC870" s="561"/>
      <c r="AD870" s="561"/>
      <c r="AE870" s="561"/>
      <c r="AF870" s="561"/>
      <c r="AG870" s="561"/>
      <c r="AH870" s="561"/>
      <c r="AJ870" s="561"/>
      <c r="AK870" s="561"/>
    </row>
    <row r="871" spans="1:37">
      <c r="A871" s="561"/>
      <c r="E871" s="561"/>
      <c r="H871" s="561"/>
      <c r="Q871" s="561"/>
      <c r="R871" s="561"/>
      <c r="S871" s="561"/>
      <c r="T871" s="561"/>
      <c r="U871" s="561"/>
      <c r="V871" s="561"/>
      <c r="Y871" s="561"/>
      <c r="Z871" s="561"/>
      <c r="AA871" s="561"/>
      <c r="AB871" s="561"/>
      <c r="AC871" s="561"/>
      <c r="AD871" s="561"/>
      <c r="AE871" s="561"/>
      <c r="AF871" s="561"/>
      <c r="AG871" s="561"/>
      <c r="AH871" s="561"/>
      <c r="AJ871" s="561"/>
      <c r="AK871" s="561"/>
    </row>
    <row r="872" spans="1:37">
      <c r="A872" s="561"/>
      <c r="E872" s="561"/>
      <c r="H872" s="561"/>
      <c r="Q872" s="561"/>
      <c r="R872" s="561"/>
      <c r="S872" s="561"/>
      <c r="T872" s="561"/>
      <c r="U872" s="561"/>
      <c r="V872" s="561"/>
      <c r="Y872" s="561"/>
      <c r="Z872" s="561"/>
      <c r="AA872" s="561"/>
      <c r="AB872" s="561"/>
      <c r="AC872" s="561"/>
      <c r="AD872" s="561"/>
      <c r="AE872" s="561"/>
      <c r="AF872" s="561"/>
      <c r="AG872" s="561"/>
      <c r="AH872" s="561"/>
      <c r="AJ872" s="561"/>
      <c r="AK872" s="561"/>
    </row>
    <row r="873" spans="1:37">
      <c r="A873" s="561"/>
      <c r="E873" s="561"/>
      <c r="H873" s="561"/>
      <c r="Q873" s="561"/>
      <c r="R873" s="561"/>
      <c r="S873" s="561"/>
      <c r="T873" s="561"/>
      <c r="U873" s="561"/>
      <c r="V873" s="561"/>
      <c r="Y873" s="561"/>
      <c r="Z873" s="561"/>
      <c r="AA873" s="561"/>
      <c r="AB873" s="561"/>
      <c r="AC873" s="561"/>
      <c r="AD873" s="561"/>
      <c r="AE873" s="561"/>
      <c r="AF873" s="561"/>
      <c r="AG873" s="561"/>
      <c r="AH873" s="561"/>
      <c r="AJ873" s="561"/>
      <c r="AK873" s="561"/>
    </row>
    <row r="874" spans="1:37">
      <c r="A874" s="561"/>
      <c r="E874" s="561"/>
      <c r="H874" s="561"/>
      <c r="Q874" s="561"/>
      <c r="R874" s="561"/>
      <c r="S874" s="561"/>
      <c r="T874" s="561"/>
      <c r="U874" s="561"/>
      <c r="V874" s="561"/>
      <c r="Y874" s="561"/>
      <c r="Z874" s="561"/>
      <c r="AA874" s="561"/>
      <c r="AB874" s="561"/>
      <c r="AC874" s="561"/>
      <c r="AD874" s="561"/>
      <c r="AE874" s="561"/>
      <c r="AF874" s="561"/>
      <c r="AG874" s="561"/>
      <c r="AH874" s="561"/>
      <c r="AJ874" s="561"/>
      <c r="AK874" s="561"/>
    </row>
    <row r="875" spans="1:37">
      <c r="A875" s="561"/>
      <c r="E875" s="561"/>
      <c r="H875" s="561"/>
      <c r="Q875" s="561"/>
      <c r="R875" s="561"/>
      <c r="S875" s="561"/>
      <c r="T875" s="561"/>
      <c r="U875" s="561"/>
      <c r="V875" s="561"/>
      <c r="Y875" s="561"/>
      <c r="Z875" s="561"/>
      <c r="AA875" s="561"/>
      <c r="AB875" s="561"/>
      <c r="AC875" s="561"/>
      <c r="AD875" s="561"/>
      <c r="AE875" s="561"/>
      <c r="AF875" s="561"/>
      <c r="AG875" s="561"/>
      <c r="AH875" s="561"/>
      <c r="AJ875" s="561"/>
      <c r="AK875" s="561"/>
    </row>
    <row r="876" spans="1:37">
      <c r="A876" s="561"/>
      <c r="E876" s="561"/>
      <c r="H876" s="561"/>
      <c r="Q876" s="561"/>
      <c r="R876" s="561"/>
      <c r="S876" s="561"/>
      <c r="T876" s="561"/>
      <c r="U876" s="561"/>
      <c r="V876" s="561"/>
      <c r="Y876" s="561"/>
      <c r="Z876" s="561"/>
      <c r="AA876" s="561"/>
      <c r="AB876" s="561"/>
      <c r="AC876" s="561"/>
      <c r="AD876" s="561"/>
      <c r="AE876" s="561"/>
      <c r="AF876" s="561"/>
      <c r="AG876" s="561"/>
      <c r="AH876" s="561"/>
      <c r="AJ876" s="561"/>
      <c r="AK876" s="561"/>
    </row>
    <row r="877" spans="1:37">
      <c r="A877" s="561"/>
      <c r="E877" s="561"/>
      <c r="H877" s="561"/>
      <c r="Q877" s="561"/>
      <c r="R877" s="561"/>
      <c r="S877" s="561"/>
      <c r="T877" s="561"/>
      <c r="U877" s="561"/>
      <c r="V877" s="561"/>
      <c r="Y877" s="561"/>
      <c r="Z877" s="561"/>
      <c r="AA877" s="561"/>
      <c r="AB877" s="561"/>
      <c r="AC877" s="561"/>
      <c r="AD877" s="561"/>
      <c r="AE877" s="561"/>
      <c r="AF877" s="561"/>
      <c r="AG877" s="561"/>
      <c r="AH877" s="561"/>
      <c r="AJ877" s="561"/>
      <c r="AK877" s="561"/>
    </row>
    <row r="878" spans="1:37">
      <c r="A878" s="561"/>
      <c r="E878" s="561"/>
      <c r="H878" s="561"/>
      <c r="Q878" s="561"/>
      <c r="R878" s="561"/>
      <c r="S878" s="561"/>
      <c r="T878" s="561"/>
      <c r="U878" s="561"/>
      <c r="V878" s="561"/>
      <c r="Y878" s="561"/>
      <c r="Z878" s="561"/>
      <c r="AA878" s="561"/>
      <c r="AB878" s="561"/>
      <c r="AC878" s="561"/>
      <c r="AD878" s="561"/>
      <c r="AE878" s="561"/>
      <c r="AF878" s="561"/>
      <c r="AG878" s="561"/>
      <c r="AH878" s="561"/>
      <c r="AJ878" s="561"/>
      <c r="AK878" s="561"/>
    </row>
    <row r="879" spans="1:37">
      <c r="A879" s="561"/>
      <c r="E879" s="561"/>
      <c r="H879" s="561"/>
      <c r="Q879" s="561"/>
      <c r="R879" s="561"/>
      <c r="S879" s="561"/>
      <c r="T879" s="561"/>
      <c r="U879" s="561"/>
      <c r="V879" s="561"/>
      <c r="Y879" s="561"/>
      <c r="Z879" s="561"/>
      <c r="AA879" s="561"/>
      <c r="AB879" s="561"/>
      <c r="AC879" s="561"/>
      <c r="AD879" s="561"/>
      <c r="AE879" s="561"/>
      <c r="AF879" s="561"/>
      <c r="AG879" s="561"/>
      <c r="AH879" s="561"/>
      <c r="AJ879" s="561"/>
      <c r="AK879" s="561"/>
    </row>
    <row r="880" spans="1:37">
      <c r="A880" s="561"/>
      <c r="E880" s="561"/>
      <c r="H880" s="561"/>
      <c r="Q880" s="561"/>
      <c r="R880" s="561"/>
      <c r="S880" s="561"/>
      <c r="T880" s="561"/>
      <c r="U880" s="561"/>
      <c r="V880" s="561"/>
      <c r="Y880" s="561"/>
      <c r="Z880" s="561"/>
      <c r="AA880" s="561"/>
      <c r="AB880" s="561"/>
      <c r="AC880" s="561"/>
      <c r="AD880" s="561"/>
      <c r="AE880" s="561"/>
      <c r="AF880" s="561"/>
      <c r="AG880" s="561"/>
      <c r="AH880" s="561"/>
      <c r="AJ880" s="561"/>
      <c r="AK880" s="561"/>
    </row>
    <row r="881" spans="1:37">
      <c r="A881" s="561"/>
      <c r="E881" s="561"/>
      <c r="H881" s="561"/>
      <c r="Q881" s="561"/>
      <c r="R881" s="561"/>
      <c r="S881" s="561"/>
      <c r="T881" s="561"/>
      <c r="U881" s="561"/>
      <c r="V881" s="561"/>
      <c r="Y881" s="561"/>
      <c r="Z881" s="561"/>
      <c r="AA881" s="561"/>
      <c r="AB881" s="561"/>
      <c r="AC881" s="561"/>
      <c r="AD881" s="561"/>
      <c r="AE881" s="561"/>
      <c r="AF881" s="561"/>
      <c r="AG881" s="561"/>
      <c r="AH881" s="561"/>
      <c r="AJ881" s="561"/>
      <c r="AK881" s="561"/>
    </row>
    <row r="882" spans="1:37">
      <c r="A882" s="561"/>
      <c r="E882" s="561"/>
      <c r="H882" s="561"/>
      <c r="Q882" s="561"/>
      <c r="R882" s="561"/>
      <c r="S882" s="561"/>
      <c r="T882" s="561"/>
      <c r="U882" s="561"/>
      <c r="V882" s="561"/>
      <c r="Y882" s="561"/>
      <c r="Z882" s="561"/>
      <c r="AA882" s="561"/>
      <c r="AB882" s="561"/>
      <c r="AC882" s="561"/>
      <c r="AD882" s="561"/>
      <c r="AE882" s="561"/>
      <c r="AF882" s="561"/>
      <c r="AG882" s="561"/>
      <c r="AH882" s="561"/>
      <c r="AJ882" s="561"/>
      <c r="AK882" s="561"/>
    </row>
    <row r="883" spans="1:37">
      <c r="A883" s="561"/>
      <c r="E883" s="561"/>
      <c r="H883" s="561"/>
      <c r="Q883" s="561"/>
      <c r="R883" s="561"/>
      <c r="S883" s="561"/>
      <c r="T883" s="561"/>
      <c r="U883" s="561"/>
      <c r="V883" s="561"/>
      <c r="Y883" s="561"/>
      <c r="Z883" s="561"/>
      <c r="AA883" s="561"/>
      <c r="AB883" s="561"/>
      <c r="AC883" s="561"/>
      <c r="AD883" s="561"/>
      <c r="AE883" s="561"/>
      <c r="AF883" s="561"/>
      <c r="AG883" s="561"/>
      <c r="AH883" s="561"/>
      <c r="AJ883" s="561"/>
      <c r="AK883" s="561"/>
    </row>
    <row r="884" spans="1:37">
      <c r="A884" s="561"/>
      <c r="E884" s="561"/>
      <c r="H884" s="561"/>
      <c r="Q884" s="561"/>
      <c r="R884" s="561"/>
      <c r="S884" s="561"/>
      <c r="T884" s="561"/>
      <c r="U884" s="561"/>
      <c r="V884" s="561"/>
      <c r="Y884" s="561"/>
      <c r="Z884" s="561"/>
      <c r="AA884" s="561"/>
      <c r="AB884" s="561"/>
      <c r="AC884" s="561"/>
      <c r="AD884" s="561"/>
      <c r="AE884" s="561"/>
      <c r="AF884" s="561"/>
      <c r="AG884" s="561"/>
      <c r="AH884" s="561"/>
      <c r="AJ884" s="561"/>
      <c r="AK884" s="561"/>
    </row>
    <row r="885" spans="1:37">
      <c r="A885" s="561"/>
      <c r="E885" s="561"/>
      <c r="H885" s="561"/>
      <c r="Q885" s="561"/>
      <c r="R885" s="561"/>
      <c r="S885" s="561"/>
      <c r="T885" s="561"/>
      <c r="U885" s="561"/>
      <c r="V885" s="561"/>
      <c r="Y885" s="561"/>
      <c r="Z885" s="561"/>
      <c r="AA885" s="561"/>
      <c r="AB885" s="561"/>
      <c r="AC885" s="561"/>
      <c r="AD885" s="561"/>
      <c r="AE885" s="561"/>
      <c r="AF885" s="561"/>
      <c r="AG885" s="561"/>
      <c r="AH885" s="561"/>
      <c r="AJ885" s="561"/>
      <c r="AK885" s="561"/>
    </row>
    <row r="886" spans="1:37">
      <c r="A886" s="561"/>
      <c r="E886" s="561"/>
      <c r="H886" s="561"/>
      <c r="Q886" s="561"/>
      <c r="R886" s="561"/>
      <c r="S886" s="561"/>
      <c r="T886" s="561"/>
      <c r="U886" s="561"/>
      <c r="V886" s="561"/>
      <c r="Y886" s="561"/>
      <c r="Z886" s="561"/>
      <c r="AA886" s="561"/>
      <c r="AB886" s="561"/>
      <c r="AC886" s="561"/>
      <c r="AD886" s="561"/>
      <c r="AE886" s="561"/>
      <c r="AF886" s="561"/>
      <c r="AG886" s="561"/>
      <c r="AH886" s="561"/>
      <c r="AJ886" s="561"/>
      <c r="AK886" s="561"/>
    </row>
    <row r="887" spans="1:37">
      <c r="A887" s="561"/>
      <c r="E887" s="561"/>
      <c r="H887" s="561"/>
      <c r="Q887" s="561"/>
      <c r="R887" s="561"/>
      <c r="S887" s="561"/>
      <c r="T887" s="561"/>
      <c r="U887" s="561"/>
      <c r="V887" s="561"/>
      <c r="Y887" s="561"/>
      <c r="Z887" s="561"/>
      <c r="AA887" s="561"/>
      <c r="AB887" s="561"/>
      <c r="AC887" s="561"/>
      <c r="AD887" s="561"/>
      <c r="AE887" s="561"/>
      <c r="AF887" s="561"/>
      <c r="AG887" s="561"/>
      <c r="AH887" s="561"/>
      <c r="AJ887" s="561"/>
      <c r="AK887" s="561"/>
    </row>
    <row r="888" spans="1:37">
      <c r="A888" s="561"/>
      <c r="E888" s="561"/>
      <c r="H888" s="561"/>
      <c r="Q888" s="561"/>
      <c r="R888" s="561"/>
      <c r="S888" s="561"/>
      <c r="T888" s="561"/>
      <c r="U888" s="561"/>
      <c r="V888" s="561"/>
      <c r="Y888" s="561"/>
      <c r="Z888" s="561"/>
      <c r="AA888" s="561"/>
      <c r="AB888" s="561"/>
      <c r="AC888" s="561"/>
      <c r="AD888" s="561"/>
      <c r="AE888" s="561"/>
      <c r="AF888" s="561"/>
      <c r="AG888" s="561"/>
      <c r="AH888" s="561"/>
      <c r="AJ888" s="561"/>
      <c r="AK888" s="561"/>
    </row>
    <row r="889" spans="1:37">
      <c r="A889" s="561"/>
      <c r="E889" s="561"/>
      <c r="H889" s="561"/>
      <c r="Q889" s="561"/>
      <c r="R889" s="561"/>
      <c r="S889" s="561"/>
      <c r="T889" s="561"/>
      <c r="U889" s="561"/>
      <c r="V889" s="561"/>
      <c r="Y889" s="561"/>
      <c r="Z889" s="561"/>
      <c r="AA889" s="561"/>
      <c r="AB889" s="561"/>
      <c r="AC889" s="561"/>
      <c r="AD889" s="561"/>
      <c r="AE889" s="561"/>
      <c r="AF889" s="561"/>
      <c r="AG889" s="561"/>
      <c r="AH889" s="561"/>
      <c r="AJ889" s="561"/>
      <c r="AK889" s="561"/>
    </row>
    <row r="890" spans="1:37">
      <c r="A890" s="561"/>
      <c r="E890" s="561"/>
      <c r="H890" s="561"/>
      <c r="Q890" s="561"/>
      <c r="R890" s="561"/>
      <c r="S890" s="561"/>
      <c r="T890" s="561"/>
      <c r="U890" s="561"/>
      <c r="V890" s="561"/>
      <c r="Y890" s="561"/>
      <c r="Z890" s="561"/>
      <c r="AA890" s="561"/>
      <c r="AB890" s="561"/>
      <c r="AC890" s="561"/>
      <c r="AD890" s="561"/>
      <c r="AE890" s="561"/>
      <c r="AF890" s="561"/>
      <c r="AG890" s="561"/>
      <c r="AH890" s="561"/>
      <c r="AJ890" s="561"/>
      <c r="AK890" s="561"/>
    </row>
    <row r="891" spans="1:37">
      <c r="A891" s="561"/>
      <c r="E891" s="561"/>
      <c r="H891" s="561"/>
      <c r="Q891" s="561"/>
      <c r="R891" s="561"/>
      <c r="S891" s="561"/>
      <c r="T891" s="561"/>
      <c r="U891" s="561"/>
      <c r="V891" s="561"/>
      <c r="Y891" s="561"/>
      <c r="Z891" s="561"/>
      <c r="AA891" s="561"/>
      <c r="AB891" s="561"/>
      <c r="AC891" s="561"/>
      <c r="AD891" s="561"/>
      <c r="AE891" s="561"/>
      <c r="AF891" s="561"/>
      <c r="AG891" s="561"/>
      <c r="AH891" s="561"/>
      <c r="AJ891" s="561"/>
      <c r="AK891" s="561"/>
    </row>
    <row r="892" spans="1:37">
      <c r="A892" s="561"/>
      <c r="E892" s="561"/>
      <c r="H892" s="561"/>
      <c r="Q892" s="561"/>
      <c r="R892" s="561"/>
      <c r="S892" s="561"/>
      <c r="T892" s="561"/>
      <c r="U892" s="561"/>
      <c r="V892" s="561"/>
      <c r="Y892" s="561"/>
      <c r="Z892" s="561"/>
      <c r="AA892" s="561"/>
      <c r="AB892" s="561"/>
      <c r="AC892" s="561"/>
      <c r="AD892" s="561"/>
      <c r="AE892" s="561"/>
      <c r="AF892" s="561"/>
      <c r="AG892" s="561"/>
      <c r="AH892" s="561"/>
      <c r="AJ892" s="561"/>
      <c r="AK892" s="561"/>
    </row>
    <row r="893" spans="1:37">
      <c r="A893" s="561"/>
      <c r="E893" s="561"/>
      <c r="H893" s="561"/>
      <c r="Q893" s="561"/>
      <c r="R893" s="561"/>
      <c r="S893" s="561"/>
      <c r="T893" s="561"/>
      <c r="U893" s="561"/>
      <c r="V893" s="561"/>
      <c r="Y893" s="561"/>
      <c r="Z893" s="561"/>
      <c r="AA893" s="561"/>
      <c r="AB893" s="561"/>
      <c r="AC893" s="561"/>
      <c r="AD893" s="561"/>
      <c r="AE893" s="561"/>
      <c r="AF893" s="561"/>
      <c r="AG893" s="561"/>
      <c r="AH893" s="561"/>
      <c r="AJ893" s="561"/>
      <c r="AK893" s="561"/>
    </row>
    <row r="894" spans="1:37">
      <c r="A894" s="561"/>
      <c r="E894" s="561"/>
      <c r="H894" s="561"/>
      <c r="Q894" s="561"/>
      <c r="R894" s="561"/>
      <c r="S894" s="561"/>
      <c r="T894" s="561"/>
      <c r="U894" s="561"/>
      <c r="V894" s="561"/>
      <c r="Y894" s="561"/>
      <c r="Z894" s="561"/>
      <c r="AA894" s="561"/>
      <c r="AB894" s="561"/>
      <c r="AC894" s="561"/>
      <c r="AD894" s="561"/>
      <c r="AE894" s="561"/>
      <c r="AF894" s="561"/>
      <c r="AG894" s="561"/>
      <c r="AH894" s="561"/>
      <c r="AJ894" s="561"/>
      <c r="AK894" s="561"/>
    </row>
    <row r="895" spans="1:37">
      <c r="A895" s="561"/>
      <c r="E895" s="561"/>
      <c r="H895" s="561"/>
      <c r="Q895" s="561"/>
      <c r="R895" s="561"/>
      <c r="S895" s="561"/>
      <c r="T895" s="561"/>
      <c r="U895" s="561"/>
      <c r="V895" s="561"/>
      <c r="Y895" s="561"/>
      <c r="Z895" s="561"/>
      <c r="AA895" s="561"/>
      <c r="AB895" s="561"/>
      <c r="AC895" s="561"/>
      <c r="AD895" s="561"/>
      <c r="AE895" s="561"/>
      <c r="AF895" s="561"/>
      <c r="AG895" s="561"/>
      <c r="AH895" s="561"/>
      <c r="AJ895" s="561"/>
      <c r="AK895" s="561"/>
    </row>
    <row r="896" spans="1:37">
      <c r="A896" s="561"/>
      <c r="E896" s="561"/>
      <c r="H896" s="561"/>
      <c r="Q896" s="561"/>
      <c r="R896" s="561"/>
      <c r="S896" s="561"/>
      <c r="T896" s="561"/>
      <c r="U896" s="561"/>
      <c r="V896" s="561"/>
      <c r="Y896" s="561"/>
      <c r="Z896" s="561"/>
      <c r="AA896" s="561"/>
      <c r="AB896" s="561"/>
      <c r="AC896" s="561"/>
      <c r="AD896" s="561"/>
      <c r="AE896" s="561"/>
      <c r="AF896" s="561"/>
      <c r="AG896" s="561"/>
      <c r="AH896" s="561"/>
      <c r="AJ896" s="561"/>
      <c r="AK896" s="561"/>
    </row>
    <row r="897" spans="1:37">
      <c r="A897" s="561"/>
      <c r="E897" s="561"/>
      <c r="H897" s="561"/>
      <c r="Q897" s="561"/>
      <c r="R897" s="561"/>
      <c r="S897" s="561"/>
      <c r="T897" s="561"/>
      <c r="U897" s="561"/>
      <c r="V897" s="561"/>
      <c r="Y897" s="561"/>
      <c r="Z897" s="561"/>
      <c r="AA897" s="561"/>
      <c r="AB897" s="561"/>
      <c r="AC897" s="561"/>
      <c r="AD897" s="561"/>
      <c r="AE897" s="561"/>
      <c r="AF897" s="561"/>
      <c r="AG897" s="561"/>
      <c r="AH897" s="561"/>
      <c r="AJ897" s="561"/>
      <c r="AK897" s="561"/>
    </row>
    <row r="898" spans="1:37">
      <c r="A898" s="561"/>
      <c r="E898" s="561"/>
      <c r="H898" s="561"/>
      <c r="Q898" s="561"/>
      <c r="R898" s="561"/>
      <c r="S898" s="561"/>
      <c r="T898" s="561"/>
      <c r="U898" s="561"/>
      <c r="V898" s="561"/>
      <c r="Y898" s="561"/>
      <c r="Z898" s="561"/>
      <c r="AA898" s="561"/>
      <c r="AB898" s="561"/>
      <c r="AC898" s="561"/>
      <c r="AD898" s="561"/>
      <c r="AE898" s="561"/>
      <c r="AF898" s="561"/>
      <c r="AG898" s="561"/>
      <c r="AH898" s="561"/>
      <c r="AJ898" s="561"/>
      <c r="AK898" s="561"/>
    </row>
    <row r="899" spans="1:37">
      <c r="A899" s="561"/>
      <c r="E899" s="561"/>
      <c r="H899" s="561"/>
      <c r="Q899" s="561"/>
      <c r="R899" s="561"/>
      <c r="S899" s="561"/>
      <c r="T899" s="561"/>
      <c r="U899" s="561"/>
      <c r="V899" s="561"/>
      <c r="Y899" s="561"/>
      <c r="Z899" s="561"/>
      <c r="AA899" s="561"/>
      <c r="AB899" s="561"/>
      <c r="AC899" s="561"/>
      <c r="AD899" s="561"/>
      <c r="AE899" s="561"/>
      <c r="AF899" s="561"/>
      <c r="AG899" s="561"/>
      <c r="AH899" s="561"/>
      <c r="AJ899" s="561"/>
      <c r="AK899" s="561"/>
    </row>
    <row r="900" spans="1:37">
      <c r="A900" s="561"/>
      <c r="E900" s="561"/>
      <c r="H900" s="561"/>
      <c r="Q900" s="561"/>
      <c r="R900" s="561"/>
      <c r="S900" s="561"/>
      <c r="T900" s="561"/>
      <c r="U900" s="561"/>
      <c r="V900" s="561"/>
      <c r="Y900" s="561"/>
      <c r="Z900" s="561"/>
      <c r="AA900" s="561"/>
      <c r="AB900" s="561"/>
      <c r="AC900" s="561"/>
      <c r="AD900" s="561"/>
      <c r="AE900" s="561"/>
      <c r="AF900" s="561"/>
      <c r="AG900" s="561"/>
      <c r="AH900" s="561"/>
      <c r="AJ900" s="561"/>
      <c r="AK900" s="561"/>
    </row>
    <row r="901" spans="1:37">
      <c r="A901" s="561"/>
      <c r="E901" s="561"/>
      <c r="H901" s="561"/>
      <c r="Q901" s="561"/>
      <c r="R901" s="561"/>
      <c r="S901" s="561"/>
      <c r="T901" s="561"/>
      <c r="U901" s="561"/>
      <c r="V901" s="561"/>
      <c r="Y901" s="561"/>
      <c r="Z901" s="561"/>
      <c r="AA901" s="561"/>
      <c r="AB901" s="561"/>
      <c r="AC901" s="561"/>
      <c r="AD901" s="561"/>
      <c r="AE901" s="561"/>
      <c r="AF901" s="561"/>
      <c r="AG901" s="561"/>
      <c r="AH901" s="561"/>
      <c r="AJ901" s="561"/>
      <c r="AK901" s="561"/>
    </row>
    <row r="902" spans="1:37">
      <c r="A902" s="561"/>
      <c r="E902" s="561"/>
      <c r="H902" s="561"/>
      <c r="Q902" s="561"/>
      <c r="R902" s="561"/>
      <c r="S902" s="561"/>
      <c r="T902" s="561"/>
      <c r="U902" s="561"/>
      <c r="V902" s="561"/>
      <c r="Y902" s="561"/>
      <c r="Z902" s="561"/>
      <c r="AA902" s="561"/>
      <c r="AB902" s="561"/>
      <c r="AC902" s="561"/>
      <c r="AD902" s="561"/>
      <c r="AE902" s="561"/>
      <c r="AF902" s="561"/>
      <c r="AG902" s="561"/>
      <c r="AH902" s="561"/>
      <c r="AJ902" s="561"/>
      <c r="AK902" s="561"/>
    </row>
    <row r="903" spans="1:37">
      <c r="A903" s="561"/>
      <c r="E903" s="561"/>
      <c r="H903" s="561"/>
      <c r="Q903" s="561"/>
      <c r="R903" s="561"/>
      <c r="S903" s="561"/>
      <c r="T903" s="561"/>
      <c r="U903" s="561"/>
      <c r="V903" s="561"/>
      <c r="Y903" s="561"/>
      <c r="Z903" s="561"/>
      <c r="AA903" s="561"/>
      <c r="AB903" s="561"/>
      <c r="AC903" s="561"/>
      <c r="AD903" s="561"/>
      <c r="AE903" s="561"/>
      <c r="AF903" s="561"/>
      <c r="AG903" s="561"/>
      <c r="AH903" s="561"/>
      <c r="AJ903" s="561"/>
      <c r="AK903" s="561"/>
    </row>
    <row r="904" spans="1:37">
      <c r="A904" s="561"/>
      <c r="E904" s="561"/>
      <c r="H904" s="561"/>
      <c r="Q904" s="561"/>
      <c r="R904" s="561"/>
      <c r="S904" s="561"/>
      <c r="T904" s="561"/>
      <c r="U904" s="561"/>
      <c r="V904" s="561"/>
      <c r="Y904" s="561"/>
      <c r="Z904" s="561"/>
      <c r="AA904" s="561"/>
      <c r="AB904" s="561"/>
      <c r="AC904" s="561"/>
      <c r="AD904" s="561"/>
      <c r="AE904" s="561"/>
      <c r="AF904" s="561"/>
      <c r="AG904" s="561"/>
      <c r="AH904" s="561"/>
      <c r="AJ904" s="561"/>
      <c r="AK904" s="561"/>
    </row>
    <row r="905" spans="1:37">
      <c r="A905" s="561"/>
      <c r="E905" s="561"/>
      <c r="H905" s="561"/>
      <c r="Q905" s="561"/>
      <c r="R905" s="561"/>
      <c r="S905" s="561"/>
      <c r="T905" s="561"/>
      <c r="U905" s="561"/>
      <c r="V905" s="561"/>
      <c r="Y905" s="561"/>
      <c r="Z905" s="561"/>
      <c r="AA905" s="561"/>
      <c r="AB905" s="561"/>
      <c r="AC905" s="561"/>
      <c r="AD905" s="561"/>
      <c r="AE905" s="561"/>
      <c r="AF905" s="561"/>
      <c r="AG905" s="561"/>
      <c r="AH905" s="561"/>
      <c r="AJ905" s="561"/>
      <c r="AK905" s="561"/>
    </row>
    <row r="906" spans="1:37">
      <c r="A906" s="561"/>
      <c r="E906" s="561"/>
      <c r="H906" s="561"/>
      <c r="Q906" s="561"/>
      <c r="R906" s="561"/>
      <c r="S906" s="561"/>
      <c r="T906" s="561"/>
      <c r="U906" s="561"/>
      <c r="V906" s="561"/>
      <c r="Y906" s="561"/>
      <c r="Z906" s="561"/>
      <c r="AA906" s="561"/>
      <c r="AB906" s="561"/>
      <c r="AC906" s="561"/>
      <c r="AD906" s="561"/>
      <c r="AE906" s="561"/>
      <c r="AF906" s="561"/>
      <c r="AG906" s="561"/>
      <c r="AH906" s="561"/>
      <c r="AJ906" s="561"/>
      <c r="AK906" s="561"/>
    </row>
    <row r="907" spans="1:37">
      <c r="A907" s="561"/>
      <c r="E907" s="561"/>
      <c r="H907" s="561"/>
      <c r="Q907" s="561"/>
      <c r="R907" s="561"/>
      <c r="S907" s="561"/>
      <c r="T907" s="561"/>
      <c r="U907" s="561"/>
      <c r="V907" s="561"/>
      <c r="Y907" s="561"/>
      <c r="Z907" s="561"/>
      <c r="AA907" s="561"/>
      <c r="AB907" s="561"/>
      <c r="AC907" s="561"/>
      <c r="AD907" s="561"/>
      <c r="AE907" s="561"/>
      <c r="AF907" s="561"/>
      <c r="AG907" s="561"/>
      <c r="AH907" s="561"/>
      <c r="AJ907" s="561"/>
      <c r="AK907" s="561"/>
    </row>
    <row r="908" spans="1:37">
      <c r="A908" s="561"/>
      <c r="E908" s="561"/>
      <c r="H908" s="561"/>
      <c r="Q908" s="561"/>
      <c r="R908" s="561"/>
      <c r="S908" s="561"/>
      <c r="T908" s="561"/>
      <c r="U908" s="561"/>
      <c r="V908" s="561"/>
      <c r="Y908" s="561"/>
      <c r="Z908" s="561"/>
      <c r="AA908" s="561"/>
      <c r="AB908" s="561"/>
      <c r="AC908" s="561"/>
      <c r="AD908" s="561"/>
      <c r="AE908" s="561"/>
      <c r="AF908" s="561"/>
      <c r="AG908" s="561"/>
      <c r="AH908" s="561"/>
      <c r="AJ908" s="561"/>
      <c r="AK908" s="561"/>
    </row>
    <row r="909" spans="1:37">
      <c r="A909" s="561"/>
      <c r="E909" s="561"/>
      <c r="H909" s="561"/>
      <c r="Q909" s="561"/>
      <c r="R909" s="561"/>
      <c r="S909" s="561"/>
      <c r="T909" s="561"/>
      <c r="U909" s="561"/>
      <c r="V909" s="561"/>
      <c r="Y909" s="561"/>
      <c r="Z909" s="561"/>
      <c r="AA909" s="561"/>
      <c r="AB909" s="561"/>
      <c r="AC909" s="561"/>
      <c r="AD909" s="561"/>
      <c r="AE909" s="561"/>
      <c r="AF909" s="561"/>
      <c r="AG909" s="561"/>
      <c r="AH909" s="561"/>
      <c r="AJ909" s="561"/>
      <c r="AK909" s="561"/>
    </row>
    <row r="910" spans="1:37">
      <c r="A910" s="561"/>
      <c r="E910" s="561"/>
      <c r="H910" s="561"/>
      <c r="Q910" s="561"/>
      <c r="R910" s="561"/>
      <c r="S910" s="561"/>
      <c r="T910" s="561"/>
      <c r="U910" s="561"/>
      <c r="V910" s="561"/>
      <c r="Y910" s="561"/>
      <c r="Z910" s="561"/>
      <c r="AA910" s="561"/>
      <c r="AB910" s="561"/>
      <c r="AC910" s="561"/>
      <c r="AD910" s="561"/>
      <c r="AE910" s="561"/>
      <c r="AF910" s="561"/>
      <c r="AG910" s="561"/>
      <c r="AH910" s="561"/>
      <c r="AJ910" s="561"/>
      <c r="AK910" s="561"/>
    </row>
    <row r="911" spans="1:37">
      <c r="A911" s="561"/>
      <c r="E911" s="561"/>
      <c r="H911" s="561"/>
      <c r="Q911" s="561"/>
      <c r="R911" s="561"/>
      <c r="S911" s="561"/>
      <c r="T911" s="561"/>
      <c r="U911" s="561"/>
      <c r="V911" s="561"/>
      <c r="Y911" s="561"/>
      <c r="Z911" s="561"/>
      <c r="AA911" s="561"/>
      <c r="AB911" s="561"/>
      <c r="AC911" s="561"/>
      <c r="AD911" s="561"/>
      <c r="AE911" s="561"/>
      <c r="AF911" s="561"/>
      <c r="AG911" s="561"/>
      <c r="AH911" s="561"/>
      <c r="AJ911" s="561"/>
      <c r="AK911" s="561"/>
    </row>
    <row r="912" spans="1:37">
      <c r="A912" s="561"/>
      <c r="E912" s="561"/>
      <c r="H912" s="561"/>
      <c r="Q912" s="561"/>
      <c r="R912" s="561"/>
      <c r="S912" s="561"/>
      <c r="T912" s="561"/>
      <c r="U912" s="561"/>
      <c r="V912" s="561"/>
      <c r="Y912" s="561"/>
      <c r="Z912" s="561"/>
      <c r="AA912" s="561"/>
      <c r="AB912" s="561"/>
      <c r="AC912" s="561"/>
      <c r="AD912" s="561"/>
      <c r="AE912" s="561"/>
      <c r="AF912" s="561"/>
      <c r="AG912" s="561"/>
      <c r="AH912" s="561"/>
      <c r="AJ912" s="561"/>
      <c r="AK912" s="561"/>
    </row>
    <row r="913" spans="1:37">
      <c r="A913" s="561"/>
      <c r="E913" s="561"/>
      <c r="H913" s="561"/>
      <c r="Q913" s="561"/>
      <c r="R913" s="561"/>
      <c r="S913" s="561"/>
      <c r="T913" s="561"/>
      <c r="U913" s="561"/>
      <c r="V913" s="561"/>
      <c r="Y913" s="561"/>
      <c r="Z913" s="561"/>
      <c r="AA913" s="561"/>
      <c r="AB913" s="561"/>
      <c r="AC913" s="561"/>
      <c r="AD913" s="561"/>
      <c r="AE913" s="561"/>
      <c r="AF913" s="561"/>
      <c r="AG913" s="561"/>
      <c r="AH913" s="561"/>
      <c r="AJ913" s="561"/>
      <c r="AK913" s="561"/>
    </row>
    <row r="914" spans="1:37">
      <c r="A914" s="561"/>
      <c r="E914" s="561"/>
      <c r="H914" s="561"/>
      <c r="Q914" s="561"/>
      <c r="R914" s="561"/>
      <c r="S914" s="561"/>
      <c r="T914" s="561"/>
      <c r="U914" s="561"/>
      <c r="V914" s="561"/>
      <c r="Y914" s="561"/>
      <c r="Z914" s="561"/>
      <c r="AA914" s="561"/>
      <c r="AB914" s="561"/>
      <c r="AC914" s="561"/>
      <c r="AD914" s="561"/>
      <c r="AE914" s="561"/>
      <c r="AF914" s="561"/>
      <c r="AG914" s="561"/>
      <c r="AH914" s="561"/>
      <c r="AJ914" s="561"/>
      <c r="AK914" s="561"/>
    </row>
    <row r="915" spans="1:37">
      <c r="A915" s="561"/>
      <c r="E915" s="561"/>
      <c r="H915" s="561"/>
      <c r="Q915" s="561"/>
      <c r="R915" s="561"/>
      <c r="S915" s="561"/>
      <c r="T915" s="561"/>
      <c r="U915" s="561"/>
      <c r="V915" s="561"/>
      <c r="Y915" s="561"/>
      <c r="Z915" s="561"/>
      <c r="AA915" s="561"/>
      <c r="AB915" s="561"/>
      <c r="AC915" s="561"/>
      <c r="AD915" s="561"/>
      <c r="AE915" s="561"/>
      <c r="AF915" s="561"/>
      <c r="AG915" s="561"/>
      <c r="AH915" s="561"/>
      <c r="AJ915" s="561"/>
      <c r="AK915" s="561"/>
    </row>
    <row r="916" spans="1:37">
      <c r="A916" s="561"/>
      <c r="E916" s="561"/>
      <c r="H916" s="561"/>
      <c r="Q916" s="561"/>
      <c r="R916" s="561"/>
      <c r="S916" s="561"/>
      <c r="T916" s="561"/>
      <c r="U916" s="561"/>
      <c r="V916" s="561"/>
      <c r="Y916" s="561"/>
      <c r="Z916" s="561"/>
      <c r="AA916" s="561"/>
      <c r="AB916" s="561"/>
      <c r="AC916" s="561"/>
      <c r="AD916" s="561"/>
      <c r="AE916" s="561"/>
      <c r="AF916" s="561"/>
      <c r="AG916" s="561"/>
      <c r="AH916" s="561"/>
      <c r="AJ916" s="561"/>
      <c r="AK916" s="561"/>
    </row>
    <row r="917" spans="1:37">
      <c r="A917" s="561"/>
      <c r="E917" s="561"/>
      <c r="H917" s="561"/>
      <c r="Q917" s="561"/>
      <c r="R917" s="561"/>
      <c r="S917" s="561"/>
      <c r="T917" s="561"/>
      <c r="U917" s="561"/>
      <c r="V917" s="561"/>
      <c r="Y917" s="561"/>
      <c r="Z917" s="561"/>
      <c r="AA917" s="561"/>
      <c r="AB917" s="561"/>
      <c r="AC917" s="561"/>
      <c r="AD917" s="561"/>
      <c r="AE917" s="561"/>
      <c r="AF917" s="561"/>
      <c r="AG917" s="561"/>
      <c r="AH917" s="561"/>
      <c r="AJ917" s="561"/>
      <c r="AK917" s="561"/>
    </row>
    <row r="918" spans="1:37">
      <c r="A918" s="561"/>
      <c r="E918" s="561"/>
      <c r="H918" s="561"/>
      <c r="Q918" s="561"/>
      <c r="R918" s="561"/>
      <c r="S918" s="561"/>
      <c r="T918" s="561"/>
      <c r="U918" s="561"/>
      <c r="V918" s="561"/>
      <c r="Y918" s="561"/>
      <c r="Z918" s="561"/>
      <c r="AA918" s="561"/>
      <c r="AB918" s="561"/>
      <c r="AC918" s="561"/>
      <c r="AD918" s="561"/>
      <c r="AE918" s="561"/>
      <c r="AF918" s="561"/>
      <c r="AG918" s="561"/>
      <c r="AH918" s="561"/>
      <c r="AJ918" s="561"/>
      <c r="AK918" s="561"/>
    </row>
    <row r="919" spans="1:37">
      <c r="A919" s="561"/>
      <c r="E919" s="561"/>
      <c r="H919" s="561"/>
      <c r="Q919" s="561"/>
      <c r="R919" s="561"/>
      <c r="S919" s="561"/>
      <c r="T919" s="561"/>
      <c r="U919" s="561"/>
      <c r="V919" s="561"/>
      <c r="Y919" s="561"/>
      <c r="Z919" s="561"/>
      <c r="AA919" s="561"/>
      <c r="AB919" s="561"/>
      <c r="AC919" s="561"/>
      <c r="AD919" s="561"/>
      <c r="AE919" s="561"/>
      <c r="AF919" s="561"/>
      <c r="AG919" s="561"/>
      <c r="AH919" s="561"/>
      <c r="AJ919" s="561"/>
      <c r="AK919" s="561"/>
    </row>
    <row r="920" spans="1:37">
      <c r="A920" s="561"/>
      <c r="E920" s="561"/>
      <c r="H920" s="561"/>
      <c r="Q920" s="561"/>
      <c r="R920" s="561"/>
      <c r="S920" s="561"/>
      <c r="T920" s="561"/>
      <c r="U920" s="561"/>
      <c r="V920" s="561"/>
      <c r="Y920" s="561"/>
      <c r="Z920" s="561"/>
      <c r="AA920" s="561"/>
      <c r="AB920" s="561"/>
      <c r="AC920" s="561"/>
      <c r="AD920" s="561"/>
      <c r="AE920" s="561"/>
      <c r="AF920" s="561"/>
      <c r="AG920" s="561"/>
      <c r="AH920" s="561"/>
      <c r="AJ920" s="561"/>
      <c r="AK920" s="561"/>
    </row>
    <row r="921" spans="1:37">
      <c r="A921" s="561"/>
      <c r="E921" s="561"/>
      <c r="H921" s="561"/>
      <c r="Q921" s="561"/>
      <c r="R921" s="561"/>
      <c r="S921" s="561"/>
      <c r="T921" s="561"/>
      <c r="U921" s="561"/>
      <c r="V921" s="561"/>
      <c r="Y921" s="561"/>
      <c r="Z921" s="561"/>
      <c r="AA921" s="561"/>
      <c r="AB921" s="561"/>
      <c r="AC921" s="561"/>
      <c r="AD921" s="561"/>
      <c r="AE921" s="561"/>
      <c r="AF921" s="561"/>
      <c r="AG921" s="561"/>
      <c r="AH921" s="561"/>
      <c r="AJ921" s="561"/>
      <c r="AK921" s="561"/>
    </row>
    <row r="922" spans="1:37">
      <c r="A922" s="561"/>
      <c r="E922" s="561"/>
      <c r="H922" s="561"/>
      <c r="Q922" s="561"/>
      <c r="R922" s="561"/>
      <c r="S922" s="561"/>
      <c r="T922" s="561"/>
      <c r="U922" s="561"/>
      <c r="V922" s="561"/>
      <c r="Y922" s="561"/>
      <c r="Z922" s="561"/>
      <c r="AA922" s="561"/>
      <c r="AB922" s="561"/>
      <c r="AC922" s="561"/>
      <c r="AD922" s="561"/>
      <c r="AE922" s="561"/>
      <c r="AF922" s="561"/>
      <c r="AG922" s="561"/>
      <c r="AH922" s="561"/>
      <c r="AJ922" s="561"/>
      <c r="AK922" s="561"/>
    </row>
    <row r="923" spans="1:37">
      <c r="A923" s="561"/>
      <c r="E923" s="561"/>
      <c r="H923" s="561"/>
      <c r="Q923" s="561"/>
      <c r="R923" s="561"/>
      <c r="S923" s="561"/>
      <c r="T923" s="561"/>
      <c r="U923" s="561"/>
      <c r="V923" s="561"/>
      <c r="Y923" s="561"/>
      <c r="Z923" s="561"/>
      <c r="AA923" s="561"/>
      <c r="AB923" s="561"/>
      <c r="AC923" s="561"/>
      <c r="AD923" s="561"/>
      <c r="AE923" s="561"/>
      <c r="AF923" s="561"/>
      <c r="AG923" s="561"/>
      <c r="AH923" s="561"/>
      <c r="AJ923" s="561"/>
      <c r="AK923" s="561"/>
    </row>
    <row r="924" spans="1:37">
      <c r="A924" s="561"/>
      <c r="E924" s="561"/>
      <c r="H924" s="561"/>
      <c r="Q924" s="561"/>
      <c r="R924" s="561"/>
      <c r="S924" s="561"/>
      <c r="T924" s="561"/>
      <c r="U924" s="561"/>
      <c r="V924" s="561"/>
      <c r="Y924" s="561"/>
      <c r="Z924" s="561"/>
      <c r="AA924" s="561"/>
      <c r="AB924" s="561"/>
      <c r="AC924" s="561"/>
      <c r="AD924" s="561"/>
      <c r="AE924" s="561"/>
      <c r="AF924" s="561"/>
      <c r="AG924" s="561"/>
      <c r="AH924" s="561"/>
      <c r="AJ924" s="561"/>
      <c r="AK924" s="561"/>
    </row>
    <row r="925" spans="1:37">
      <c r="A925" s="561"/>
      <c r="E925" s="561"/>
      <c r="H925" s="561"/>
      <c r="Q925" s="561"/>
      <c r="R925" s="561"/>
      <c r="S925" s="561"/>
      <c r="T925" s="561"/>
      <c r="U925" s="561"/>
      <c r="V925" s="561"/>
      <c r="Y925" s="561"/>
      <c r="Z925" s="561"/>
      <c r="AA925" s="561"/>
      <c r="AB925" s="561"/>
      <c r="AC925" s="561"/>
      <c r="AD925" s="561"/>
      <c r="AE925" s="561"/>
      <c r="AF925" s="561"/>
      <c r="AG925" s="561"/>
      <c r="AH925" s="561"/>
      <c r="AJ925" s="561"/>
      <c r="AK925" s="561"/>
    </row>
    <row r="926" spans="1:37">
      <c r="A926" s="561"/>
      <c r="E926" s="561"/>
      <c r="H926" s="561"/>
      <c r="Q926" s="561"/>
      <c r="R926" s="561"/>
      <c r="S926" s="561"/>
      <c r="T926" s="561"/>
      <c r="U926" s="561"/>
      <c r="V926" s="561"/>
      <c r="Y926" s="561"/>
      <c r="Z926" s="561"/>
      <c r="AA926" s="561"/>
      <c r="AB926" s="561"/>
      <c r="AC926" s="561"/>
      <c r="AD926" s="561"/>
      <c r="AE926" s="561"/>
      <c r="AF926" s="561"/>
      <c r="AG926" s="561"/>
      <c r="AH926" s="561"/>
      <c r="AJ926" s="561"/>
      <c r="AK926" s="561"/>
    </row>
    <row r="927" spans="1:37">
      <c r="A927" s="561"/>
      <c r="E927" s="561"/>
      <c r="H927" s="561"/>
      <c r="Q927" s="561"/>
      <c r="R927" s="561"/>
      <c r="S927" s="561"/>
      <c r="T927" s="561"/>
      <c r="U927" s="561"/>
      <c r="V927" s="561"/>
      <c r="Y927" s="561"/>
      <c r="Z927" s="561"/>
      <c r="AA927" s="561"/>
      <c r="AB927" s="561"/>
      <c r="AC927" s="561"/>
      <c r="AD927" s="561"/>
      <c r="AE927" s="561"/>
      <c r="AF927" s="561"/>
      <c r="AG927" s="561"/>
      <c r="AH927" s="561"/>
      <c r="AJ927" s="561"/>
      <c r="AK927" s="561"/>
    </row>
    <row r="928" spans="1:37">
      <c r="A928" s="561"/>
      <c r="E928" s="561"/>
      <c r="H928" s="561"/>
      <c r="Q928" s="561"/>
      <c r="R928" s="561"/>
      <c r="S928" s="561"/>
      <c r="T928" s="561"/>
      <c r="U928" s="561"/>
      <c r="V928" s="561"/>
      <c r="Y928" s="561"/>
      <c r="Z928" s="561"/>
      <c r="AA928" s="561"/>
      <c r="AB928" s="561"/>
      <c r="AC928" s="561"/>
      <c r="AD928" s="561"/>
      <c r="AE928" s="561"/>
      <c r="AF928" s="561"/>
      <c r="AG928" s="561"/>
      <c r="AH928" s="561"/>
      <c r="AJ928" s="561"/>
      <c r="AK928" s="561"/>
    </row>
    <row r="929" spans="1:37">
      <c r="A929" s="561"/>
      <c r="E929" s="561"/>
      <c r="H929" s="561"/>
      <c r="Q929" s="561"/>
      <c r="R929" s="561"/>
      <c r="S929" s="561"/>
      <c r="T929" s="561"/>
      <c r="U929" s="561"/>
      <c r="V929" s="561"/>
      <c r="Y929" s="561"/>
      <c r="Z929" s="561"/>
      <c r="AA929" s="561"/>
      <c r="AB929" s="561"/>
      <c r="AC929" s="561"/>
      <c r="AD929" s="561"/>
      <c r="AE929" s="561"/>
      <c r="AF929" s="561"/>
      <c r="AG929" s="561"/>
      <c r="AH929" s="561"/>
      <c r="AJ929" s="561"/>
      <c r="AK929" s="561"/>
    </row>
    <row r="930" spans="1:37">
      <c r="A930" s="561"/>
      <c r="E930" s="561"/>
      <c r="H930" s="561"/>
      <c r="Q930" s="561"/>
      <c r="R930" s="561"/>
      <c r="S930" s="561"/>
      <c r="T930" s="561"/>
      <c r="U930" s="561"/>
      <c r="V930" s="561"/>
      <c r="Y930" s="561"/>
      <c r="Z930" s="561"/>
      <c r="AA930" s="561"/>
      <c r="AB930" s="561"/>
      <c r="AC930" s="561"/>
      <c r="AD930" s="561"/>
      <c r="AE930" s="561"/>
      <c r="AF930" s="561"/>
      <c r="AG930" s="561"/>
      <c r="AH930" s="561"/>
      <c r="AJ930" s="561"/>
      <c r="AK930" s="561"/>
    </row>
    <row r="931" spans="1:37">
      <c r="A931" s="561"/>
      <c r="E931" s="561"/>
      <c r="H931" s="561"/>
      <c r="Q931" s="561"/>
      <c r="R931" s="561"/>
      <c r="S931" s="561"/>
      <c r="T931" s="561"/>
      <c r="U931" s="561"/>
      <c r="V931" s="561"/>
      <c r="Y931" s="561"/>
      <c r="Z931" s="561"/>
      <c r="AA931" s="561"/>
      <c r="AB931" s="561"/>
      <c r="AC931" s="561"/>
      <c r="AD931" s="561"/>
      <c r="AE931" s="561"/>
      <c r="AF931" s="561"/>
      <c r="AG931" s="561"/>
      <c r="AH931" s="561"/>
      <c r="AJ931" s="561"/>
      <c r="AK931" s="561"/>
    </row>
    <row r="932" spans="1:37">
      <c r="A932" s="561"/>
      <c r="E932" s="561"/>
      <c r="H932" s="561"/>
      <c r="Q932" s="561"/>
      <c r="R932" s="561"/>
      <c r="S932" s="561"/>
      <c r="T932" s="561"/>
      <c r="U932" s="561"/>
      <c r="V932" s="561"/>
      <c r="Y932" s="561"/>
      <c r="Z932" s="561"/>
      <c r="AA932" s="561"/>
      <c r="AB932" s="561"/>
      <c r="AC932" s="561"/>
      <c r="AD932" s="561"/>
      <c r="AE932" s="561"/>
      <c r="AF932" s="561"/>
      <c r="AG932" s="561"/>
      <c r="AH932" s="561"/>
      <c r="AJ932" s="561"/>
      <c r="AK932" s="561"/>
    </row>
    <row r="933" spans="1:37">
      <c r="A933" s="561"/>
      <c r="E933" s="561"/>
      <c r="H933" s="561"/>
      <c r="Q933" s="561"/>
      <c r="R933" s="561"/>
      <c r="S933" s="561"/>
      <c r="T933" s="561"/>
      <c r="U933" s="561"/>
      <c r="V933" s="561"/>
      <c r="Y933" s="561"/>
      <c r="Z933" s="561"/>
      <c r="AA933" s="561"/>
      <c r="AB933" s="561"/>
      <c r="AC933" s="561"/>
      <c r="AD933" s="561"/>
      <c r="AE933" s="561"/>
      <c r="AF933" s="561"/>
      <c r="AG933" s="561"/>
      <c r="AH933" s="561"/>
      <c r="AJ933" s="561"/>
      <c r="AK933" s="561"/>
    </row>
    <row r="934" spans="1:37">
      <c r="A934" s="561"/>
      <c r="E934" s="561"/>
      <c r="H934" s="561"/>
      <c r="Q934" s="561"/>
      <c r="R934" s="561"/>
      <c r="S934" s="561"/>
      <c r="T934" s="561"/>
      <c r="U934" s="561"/>
      <c r="V934" s="561"/>
      <c r="Y934" s="561"/>
      <c r="Z934" s="561"/>
      <c r="AA934" s="561"/>
      <c r="AB934" s="561"/>
      <c r="AC934" s="561"/>
      <c r="AD934" s="561"/>
      <c r="AE934" s="561"/>
      <c r="AF934" s="561"/>
      <c r="AG934" s="561"/>
      <c r="AH934" s="561"/>
      <c r="AJ934" s="561"/>
      <c r="AK934" s="561"/>
    </row>
    <row r="935" spans="1:37">
      <c r="A935" s="561"/>
      <c r="E935" s="561"/>
      <c r="H935" s="561"/>
      <c r="Q935" s="561"/>
      <c r="R935" s="561"/>
      <c r="S935" s="561"/>
      <c r="T935" s="561"/>
      <c r="U935" s="561"/>
      <c r="V935" s="561"/>
      <c r="Y935" s="561"/>
      <c r="Z935" s="561"/>
      <c r="AA935" s="561"/>
      <c r="AB935" s="561"/>
      <c r="AC935" s="561"/>
      <c r="AD935" s="561"/>
      <c r="AE935" s="561"/>
      <c r="AF935" s="561"/>
      <c r="AG935" s="561"/>
      <c r="AH935" s="561"/>
      <c r="AJ935" s="561"/>
      <c r="AK935" s="561"/>
    </row>
    <row r="936" spans="1:37">
      <c r="A936" s="561"/>
      <c r="E936" s="561"/>
      <c r="H936" s="561"/>
      <c r="Q936" s="561"/>
      <c r="R936" s="561"/>
      <c r="S936" s="561"/>
      <c r="T936" s="561"/>
      <c r="U936" s="561"/>
      <c r="V936" s="561"/>
      <c r="Y936" s="561"/>
      <c r="Z936" s="561"/>
      <c r="AA936" s="561"/>
      <c r="AB936" s="561"/>
      <c r="AC936" s="561"/>
      <c r="AD936" s="561"/>
      <c r="AE936" s="561"/>
      <c r="AF936" s="561"/>
      <c r="AG936" s="561"/>
      <c r="AH936" s="561"/>
      <c r="AJ936" s="561"/>
      <c r="AK936" s="561"/>
    </row>
    <row r="937" spans="1:37">
      <c r="A937" s="561"/>
      <c r="E937" s="561"/>
      <c r="H937" s="561"/>
      <c r="Q937" s="561"/>
      <c r="R937" s="561"/>
      <c r="S937" s="561"/>
      <c r="T937" s="561"/>
      <c r="U937" s="561"/>
      <c r="V937" s="561"/>
      <c r="Y937" s="561"/>
      <c r="Z937" s="561"/>
      <c r="AA937" s="561"/>
      <c r="AB937" s="561"/>
      <c r="AC937" s="561"/>
      <c r="AD937" s="561"/>
      <c r="AE937" s="561"/>
      <c r="AF937" s="561"/>
      <c r="AG937" s="561"/>
      <c r="AH937" s="561"/>
      <c r="AJ937" s="561"/>
      <c r="AK937" s="561"/>
    </row>
    <row r="938" spans="1:37">
      <c r="A938" s="561"/>
      <c r="E938" s="561"/>
      <c r="H938" s="561"/>
      <c r="Q938" s="561"/>
      <c r="R938" s="561"/>
      <c r="S938" s="561"/>
      <c r="T938" s="561"/>
      <c r="U938" s="561"/>
      <c r="V938" s="561"/>
      <c r="Y938" s="561"/>
      <c r="Z938" s="561"/>
      <c r="AA938" s="561"/>
      <c r="AB938" s="561"/>
      <c r="AC938" s="561"/>
      <c r="AD938" s="561"/>
      <c r="AE938" s="561"/>
      <c r="AF938" s="561"/>
      <c r="AG938" s="561"/>
      <c r="AH938" s="561"/>
      <c r="AJ938" s="561"/>
      <c r="AK938" s="561"/>
    </row>
    <row r="939" spans="1:37">
      <c r="A939" s="561"/>
      <c r="E939" s="561"/>
      <c r="H939" s="561"/>
      <c r="Q939" s="561"/>
      <c r="R939" s="561"/>
      <c r="S939" s="561"/>
      <c r="T939" s="561"/>
      <c r="U939" s="561"/>
      <c r="V939" s="561"/>
      <c r="Y939" s="561"/>
      <c r="Z939" s="561"/>
      <c r="AA939" s="561"/>
      <c r="AB939" s="561"/>
      <c r="AC939" s="561"/>
      <c r="AD939" s="561"/>
      <c r="AE939" s="561"/>
      <c r="AF939" s="561"/>
      <c r="AG939" s="561"/>
      <c r="AH939" s="561"/>
      <c r="AJ939" s="561"/>
      <c r="AK939" s="561"/>
    </row>
    <row r="940" spans="1:37">
      <c r="A940" s="561"/>
      <c r="E940" s="561"/>
      <c r="H940" s="561"/>
      <c r="Q940" s="561"/>
      <c r="R940" s="561"/>
      <c r="S940" s="561"/>
      <c r="T940" s="561"/>
      <c r="U940" s="561"/>
      <c r="V940" s="561"/>
      <c r="Y940" s="561"/>
      <c r="Z940" s="561"/>
      <c r="AA940" s="561"/>
      <c r="AB940" s="561"/>
      <c r="AC940" s="561"/>
      <c r="AD940" s="561"/>
      <c r="AE940" s="561"/>
      <c r="AF940" s="561"/>
      <c r="AG940" s="561"/>
      <c r="AH940" s="561"/>
      <c r="AJ940" s="561"/>
      <c r="AK940" s="561"/>
    </row>
    <row r="941" spans="1:37">
      <c r="A941" s="561"/>
      <c r="E941" s="561"/>
      <c r="H941" s="561"/>
      <c r="Q941" s="561"/>
      <c r="R941" s="561"/>
      <c r="S941" s="561"/>
      <c r="T941" s="561"/>
      <c r="U941" s="561"/>
      <c r="V941" s="561"/>
      <c r="Y941" s="561"/>
      <c r="Z941" s="561"/>
      <c r="AA941" s="561"/>
      <c r="AB941" s="561"/>
      <c r="AC941" s="561"/>
      <c r="AD941" s="561"/>
      <c r="AE941" s="561"/>
      <c r="AF941" s="561"/>
      <c r="AG941" s="561"/>
      <c r="AH941" s="561"/>
      <c r="AJ941" s="561"/>
      <c r="AK941" s="561"/>
    </row>
    <row r="942" spans="1:37">
      <c r="A942" s="561"/>
      <c r="E942" s="561"/>
      <c r="H942" s="561"/>
      <c r="Q942" s="561"/>
      <c r="R942" s="561"/>
      <c r="S942" s="561"/>
      <c r="T942" s="561"/>
      <c r="U942" s="561"/>
      <c r="V942" s="561"/>
      <c r="Y942" s="561"/>
      <c r="Z942" s="561"/>
      <c r="AA942" s="561"/>
      <c r="AB942" s="561"/>
      <c r="AC942" s="561"/>
      <c r="AD942" s="561"/>
      <c r="AE942" s="561"/>
      <c r="AF942" s="561"/>
      <c r="AG942" s="561"/>
      <c r="AH942" s="561"/>
      <c r="AJ942" s="561"/>
      <c r="AK942" s="561"/>
    </row>
    <row r="943" spans="1:37">
      <c r="A943" s="561"/>
      <c r="E943" s="561"/>
      <c r="H943" s="561"/>
      <c r="Q943" s="561"/>
      <c r="R943" s="561"/>
      <c r="S943" s="561"/>
      <c r="T943" s="561"/>
      <c r="U943" s="561"/>
      <c r="V943" s="561"/>
      <c r="Y943" s="561"/>
      <c r="Z943" s="561"/>
      <c r="AA943" s="561"/>
      <c r="AB943" s="561"/>
      <c r="AC943" s="561"/>
      <c r="AD943" s="561"/>
      <c r="AE943" s="561"/>
      <c r="AF943" s="561"/>
      <c r="AG943" s="561"/>
      <c r="AH943" s="561"/>
      <c r="AJ943" s="561"/>
      <c r="AK943" s="561"/>
    </row>
    <row r="944" spans="1:37">
      <c r="A944" s="561"/>
      <c r="E944" s="561"/>
      <c r="H944" s="561"/>
      <c r="Q944" s="561"/>
      <c r="R944" s="561"/>
      <c r="S944" s="561"/>
      <c r="T944" s="561"/>
      <c r="U944" s="561"/>
      <c r="V944" s="561"/>
      <c r="Y944" s="561"/>
      <c r="Z944" s="561"/>
      <c r="AA944" s="561"/>
      <c r="AB944" s="561"/>
      <c r="AC944" s="561"/>
      <c r="AD944" s="561"/>
      <c r="AE944" s="561"/>
      <c r="AF944" s="561"/>
      <c r="AG944" s="561"/>
      <c r="AH944" s="561"/>
      <c r="AJ944" s="561"/>
      <c r="AK944" s="561"/>
    </row>
    <row r="945" spans="1:37">
      <c r="A945" s="561"/>
      <c r="E945" s="561"/>
      <c r="H945" s="561"/>
      <c r="Q945" s="561"/>
      <c r="R945" s="561"/>
      <c r="S945" s="561"/>
      <c r="T945" s="561"/>
      <c r="U945" s="561"/>
      <c r="V945" s="561"/>
      <c r="Y945" s="561"/>
      <c r="Z945" s="561"/>
      <c r="AA945" s="561"/>
      <c r="AB945" s="561"/>
      <c r="AC945" s="561"/>
      <c r="AD945" s="561"/>
      <c r="AE945" s="561"/>
      <c r="AF945" s="561"/>
      <c r="AG945" s="561"/>
      <c r="AH945" s="561"/>
      <c r="AJ945" s="561"/>
      <c r="AK945" s="561"/>
    </row>
    <row r="946" spans="1:37">
      <c r="A946" s="561"/>
      <c r="E946" s="561"/>
      <c r="H946" s="561"/>
      <c r="Q946" s="561"/>
      <c r="R946" s="561"/>
      <c r="S946" s="561"/>
      <c r="T946" s="561"/>
      <c r="U946" s="561"/>
      <c r="V946" s="561"/>
      <c r="Y946" s="561"/>
      <c r="Z946" s="561"/>
      <c r="AA946" s="561"/>
      <c r="AB946" s="561"/>
      <c r="AC946" s="561"/>
      <c r="AD946" s="561"/>
      <c r="AE946" s="561"/>
      <c r="AF946" s="561"/>
      <c r="AG946" s="561"/>
      <c r="AH946" s="561"/>
      <c r="AJ946" s="561"/>
      <c r="AK946" s="561"/>
    </row>
    <row r="947" spans="1:37">
      <c r="A947" s="561"/>
      <c r="E947" s="561"/>
      <c r="H947" s="561"/>
      <c r="Q947" s="561"/>
      <c r="R947" s="561"/>
      <c r="S947" s="561"/>
      <c r="T947" s="561"/>
      <c r="U947" s="561"/>
      <c r="V947" s="561"/>
      <c r="Y947" s="561"/>
      <c r="Z947" s="561"/>
      <c r="AA947" s="561"/>
      <c r="AB947" s="561"/>
      <c r="AC947" s="561"/>
      <c r="AD947" s="561"/>
      <c r="AE947" s="561"/>
      <c r="AF947" s="561"/>
      <c r="AG947" s="561"/>
      <c r="AH947" s="561"/>
      <c r="AJ947" s="561"/>
      <c r="AK947" s="561"/>
    </row>
    <row r="948" spans="1:37">
      <c r="A948" s="561"/>
      <c r="E948" s="561"/>
      <c r="H948" s="561"/>
      <c r="Q948" s="561"/>
      <c r="R948" s="561"/>
      <c r="S948" s="561"/>
      <c r="T948" s="561"/>
      <c r="U948" s="561"/>
      <c r="V948" s="561"/>
      <c r="Y948" s="561"/>
      <c r="Z948" s="561"/>
      <c r="AA948" s="561"/>
      <c r="AB948" s="561"/>
      <c r="AC948" s="561"/>
      <c r="AD948" s="561"/>
      <c r="AE948" s="561"/>
      <c r="AF948" s="561"/>
      <c r="AG948" s="561"/>
      <c r="AH948" s="561"/>
      <c r="AJ948" s="561"/>
      <c r="AK948" s="561"/>
    </row>
    <row r="949" spans="1:37">
      <c r="A949" s="561"/>
      <c r="E949" s="561"/>
      <c r="H949" s="561"/>
      <c r="Q949" s="561"/>
      <c r="R949" s="561"/>
      <c r="S949" s="561"/>
      <c r="T949" s="561"/>
      <c r="U949" s="561"/>
      <c r="V949" s="561"/>
      <c r="Y949" s="561"/>
      <c r="Z949" s="561"/>
      <c r="AA949" s="561"/>
      <c r="AB949" s="561"/>
      <c r="AC949" s="561"/>
      <c r="AD949" s="561"/>
      <c r="AE949" s="561"/>
      <c r="AF949" s="561"/>
      <c r="AG949" s="561"/>
      <c r="AH949" s="561"/>
      <c r="AJ949" s="561"/>
      <c r="AK949" s="561"/>
    </row>
    <row r="950" spans="1:37">
      <c r="A950" s="561"/>
      <c r="E950" s="561"/>
      <c r="H950" s="561"/>
      <c r="Q950" s="561"/>
      <c r="R950" s="561"/>
      <c r="S950" s="561"/>
      <c r="T950" s="561"/>
      <c r="U950" s="561"/>
      <c r="V950" s="561"/>
      <c r="Y950" s="561"/>
      <c r="Z950" s="561"/>
      <c r="AA950" s="561"/>
      <c r="AB950" s="561"/>
      <c r="AC950" s="561"/>
      <c r="AD950" s="561"/>
      <c r="AE950" s="561"/>
      <c r="AF950" s="561"/>
      <c r="AG950" s="561"/>
      <c r="AH950" s="561"/>
      <c r="AJ950" s="561"/>
      <c r="AK950" s="561"/>
    </row>
    <row r="951" spans="1:37">
      <c r="A951" s="561"/>
      <c r="E951" s="561"/>
      <c r="H951" s="561"/>
      <c r="Q951" s="561"/>
      <c r="R951" s="561"/>
      <c r="S951" s="561"/>
      <c r="T951" s="561"/>
      <c r="U951" s="561"/>
      <c r="V951" s="561"/>
      <c r="Y951" s="561"/>
      <c r="Z951" s="561"/>
      <c r="AA951" s="561"/>
      <c r="AB951" s="561"/>
      <c r="AC951" s="561"/>
      <c r="AD951" s="561"/>
      <c r="AE951" s="561"/>
      <c r="AF951" s="561"/>
      <c r="AG951" s="561"/>
      <c r="AH951" s="561"/>
      <c r="AJ951" s="561"/>
      <c r="AK951" s="561"/>
    </row>
    <row r="952" spans="1:37">
      <c r="A952" s="561"/>
      <c r="E952" s="561"/>
      <c r="H952" s="561"/>
      <c r="Q952" s="561"/>
      <c r="R952" s="561"/>
      <c r="S952" s="561"/>
      <c r="T952" s="561"/>
      <c r="U952" s="561"/>
      <c r="V952" s="561"/>
      <c r="Y952" s="561"/>
      <c r="Z952" s="561"/>
      <c r="AA952" s="561"/>
      <c r="AB952" s="561"/>
      <c r="AC952" s="561"/>
      <c r="AD952" s="561"/>
      <c r="AE952" s="561"/>
      <c r="AF952" s="561"/>
      <c r="AG952" s="561"/>
      <c r="AH952" s="561"/>
      <c r="AJ952" s="561"/>
      <c r="AK952" s="561"/>
    </row>
    <row r="953" spans="1:37">
      <c r="A953" s="561"/>
      <c r="E953" s="561"/>
      <c r="H953" s="561"/>
      <c r="Q953" s="561"/>
      <c r="R953" s="561"/>
      <c r="S953" s="561"/>
      <c r="T953" s="561"/>
      <c r="U953" s="561"/>
      <c r="V953" s="561"/>
      <c r="Y953" s="561"/>
      <c r="Z953" s="561"/>
      <c r="AA953" s="561"/>
      <c r="AB953" s="561"/>
      <c r="AC953" s="561"/>
      <c r="AD953" s="561"/>
      <c r="AE953" s="561"/>
      <c r="AF953" s="561"/>
      <c r="AG953" s="561"/>
      <c r="AH953" s="561"/>
      <c r="AJ953" s="561"/>
      <c r="AK953" s="561"/>
    </row>
    <row r="954" spans="1:37">
      <c r="A954" s="561"/>
      <c r="E954" s="561"/>
      <c r="H954" s="561"/>
      <c r="Q954" s="561"/>
      <c r="R954" s="561"/>
      <c r="S954" s="561"/>
      <c r="T954" s="561"/>
      <c r="U954" s="561"/>
      <c r="V954" s="561"/>
      <c r="Y954" s="561"/>
      <c r="Z954" s="561"/>
      <c r="AA954" s="561"/>
      <c r="AB954" s="561"/>
      <c r="AC954" s="561"/>
      <c r="AD954" s="561"/>
      <c r="AE954" s="561"/>
      <c r="AF954" s="561"/>
      <c r="AG954" s="561"/>
      <c r="AH954" s="561"/>
      <c r="AJ954" s="561"/>
      <c r="AK954" s="561"/>
    </row>
    <row r="955" spans="1:37">
      <c r="A955" s="561"/>
      <c r="E955" s="561"/>
      <c r="H955" s="561"/>
      <c r="Q955" s="561"/>
      <c r="R955" s="561"/>
      <c r="S955" s="561"/>
      <c r="T955" s="561"/>
      <c r="U955" s="561"/>
      <c r="V955" s="561"/>
      <c r="Y955" s="561"/>
      <c r="Z955" s="561"/>
      <c r="AA955" s="561"/>
      <c r="AB955" s="561"/>
      <c r="AC955" s="561"/>
      <c r="AD955" s="561"/>
      <c r="AE955" s="561"/>
      <c r="AF955" s="561"/>
      <c r="AG955" s="561"/>
      <c r="AH955" s="561"/>
      <c r="AJ955" s="561"/>
      <c r="AK955" s="561"/>
    </row>
    <row r="956" spans="1:37">
      <c r="A956" s="561"/>
      <c r="E956" s="561"/>
      <c r="H956" s="561"/>
      <c r="Q956" s="561"/>
      <c r="R956" s="561"/>
      <c r="S956" s="561"/>
      <c r="T956" s="561"/>
      <c r="U956" s="561"/>
      <c r="V956" s="561"/>
      <c r="Y956" s="561"/>
      <c r="Z956" s="561"/>
      <c r="AA956" s="561"/>
      <c r="AB956" s="561"/>
      <c r="AC956" s="561"/>
      <c r="AD956" s="561"/>
      <c r="AE956" s="561"/>
      <c r="AF956" s="561"/>
      <c r="AG956" s="561"/>
      <c r="AH956" s="561"/>
      <c r="AJ956" s="561"/>
      <c r="AK956" s="561"/>
    </row>
    <row r="957" spans="1:37">
      <c r="A957" s="561"/>
      <c r="E957" s="561"/>
      <c r="H957" s="561"/>
      <c r="Q957" s="561"/>
      <c r="R957" s="561"/>
      <c r="S957" s="561"/>
      <c r="T957" s="561"/>
      <c r="U957" s="561"/>
      <c r="V957" s="561"/>
      <c r="Y957" s="561"/>
      <c r="Z957" s="561"/>
      <c r="AA957" s="561"/>
      <c r="AB957" s="561"/>
      <c r="AC957" s="561"/>
      <c r="AD957" s="561"/>
      <c r="AE957" s="561"/>
      <c r="AF957" s="561"/>
      <c r="AG957" s="561"/>
      <c r="AH957" s="561"/>
      <c r="AJ957" s="561"/>
      <c r="AK957" s="561"/>
    </row>
    <row r="958" spans="1:37">
      <c r="A958" s="561"/>
      <c r="E958" s="561"/>
      <c r="H958" s="561"/>
      <c r="Q958" s="561"/>
      <c r="R958" s="561"/>
      <c r="S958" s="561"/>
      <c r="T958" s="561"/>
      <c r="U958" s="561"/>
      <c r="V958" s="561"/>
      <c r="Y958" s="561"/>
      <c r="Z958" s="561"/>
      <c r="AA958" s="561"/>
      <c r="AB958" s="561"/>
      <c r="AC958" s="561"/>
      <c r="AD958" s="561"/>
      <c r="AE958" s="561"/>
      <c r="AF958" s="561"/>
      <c r="AG958" s="561"/>
      <c r="AH958" s="561"/>
      <c r="AJ958" s="561"/>
      <c r="AK958" s="561"/>
    </row>
    <row r="959" spans="1:37">
      <c r="A959" s="561"/>
      <c r="E959" s="561"/>
      <c r="H959" s="561"/>
      <c r="Q959" s="561"/>
      <c r="R959" s="561"/>
      <c r="S959" s="561"/>
      <c r="T959" s="561"/>
      <c r="U959" s="561"/>
      <c r="V959" s="561"/>
      <c r="Y959" s="561"/>
      <c r="Z959" s="561"/>
      <c r="AA959" s="561"/>
      <c r="AB959" s="561"/>
      <c r="AC959" s="561"/>
      <c r="AD959" s="561"/>
      <c r="AE959" s="561"/>
      <c r="AF959" s="561"/>
      <c r="AG959" s="561"/>
      <c r="AH959" s="561"/>
      <c r="AJ959" s="561"/>
      <c r="AK959" s="561"/>
    </row>
    <row r="960" spans="1:37">
      <c r="A960" s="561"/>
      <c r="E960" s="561"/>
      <c r="H960" s="561"/>
      <c r="Q960" s="561"/>
      <c r="R960" s="561"/>
      <c r="S960" s="561"/>
      <c r="T960" s="561"/>
      <c r="U960" s="561"/>
      <c r="V960" s="561"/>
      <c r="Y960" s="561"/>
      <c r="Z960" s="561"/>
      <c r="AA960" s="561"/>
      <c r="AB960" s="561"/>
      <c r="AC960" s="561"/>
      <c r="AD960" s="561"/>
      <c r="AE960" s="561"/>
      <c r="AF960" s="561"/>
      <c r="AG960" s="561"/>
      <c r="AH960" s="561"/>
      <c r="AJ960" s="561"/>
      <c r="AK960" s="561"/>
    </row>
    <row r="961" spans="1:37">
      <c r="A961" s="561"/>
      <c r="E961" s="561"/>
      <c r="H961" s="561"/>
      <c r="Q961" s="561"/>
      <c r="R961" s="561"/>
      <c r="S961" s="561"/>
      <c r="T961" s="561"/>
      <c r="U961" s="561"/>
      <c r="V961" s="561"/>
      <c r="Y961" s="561"/>
      <c r="Z961" s="561"/>
      <c r="AA961" s="561"/>
      <c r="AB961" s="561"/>
      <c r="AC961" s="561"/>
      <c r="AD961" s="561"/>
      <c r="AE961" s="561"/>
      <c r="AF961" s="561"/>
      <c r="AG961" s="561"/>
      <c r="AH961" s="561"/>
      <c r="AJ961" s="561"/>
      <c r="AK961" s="561"/>
    </row>
    <row r="962" spans="1:37">
      <c r="A962" s="561"/>
      <c r="E962" s="561"/>
      <c r="H962" s="561"/>
      <c r="Q962" s="561"/>
      <c r="R962" s="561"/>
      <c r="S962" s="561"/>
      <c r="T962" s="561"/>
      <c r="U962" s="561"/>
      <c r="V962" s="561"/>
      <c r="Y962" s="561"/>
      <c r="Z962" s="561"/>
      <c r="AA962" s="561"/>
      <c r="AB962" s="561"/>
      <c r="AC962" s="561"/>
      <c r="AD962" s="561"/>
      <c r="AE962" s="561"/>
      <c r="AF962" s="561"/>
      <c r="AG962" s="561"/>
      <c r="AH962" s="561"/>
      <c r="AJ962" s="561"/>
      <c r="AK962" s="561"/>
    </row>
    <row r="963" spans="1:37">
      <c r="A963" s="561"/>
      <c r="E963" s="561"/>
      <c r="H963" s="561"/>
      <c r="Q963" s="561"/>
      <c r="R963" s="561"/>
      <c r="S963" s="561"/>
      <c r="T963" s="561"/>
      <c r="U963" s="561"/>
      <c r="V963" s="561"/>
      <c r="Y963" s="561"/>
      <c r="Z963" s="561"/>
      <c r="AA963" s="561"/>
      <c r="AB963" s="561"/>
      <c r="AC963" s="561"/>
      <c r="AD963" s="561"/>
      <c r="AE963" s="561"/>
      <c r="AF963" s="561"/>
      <c r="AG963" s="561"/>
      <c r="AH963" s="561"/>
      <c r="AJ963" s="561"/>
      <c r="AK963" s="561"/>
    </row>
    <row r="964" spans="1:37">
      <c r="A964" s="561"/>
      <c r="E964" s="561"/>
      <c r="H964" s="561"/>
      <c r="Q964" s="561"/>
      <c r="R964" s="561"/>
      <c r="S964" s="561"/>
      <c r="T964" s="561"/>
      <c r="U964" s="561"/>
      <c r="V964" s="561"/>
      <c r="Y964" s="561"/>
      <c r="Z964" s="561"/>
      <c r="AA964" s="561"/>
      <c r="AB964" s="561"/>
      <c r="AC964" s="561"/>
      <c r="AD964" s="561"/>
      <c r="AE964" s="561"/>
      <c r="AF964" s="561"/>
      <c r="AG964" s="561"/>
      <c r="AH964" s="561"/>
      <c r="AJ964" s="561"/>
      <c r="AK964" s="561"/>
    </row>
    <row r="965" spans="1:37">
      <c r="A965" s="561"/>
      <c r="E965" s="561"/>
      <c r="H965" s="561"/>
      <c r="Q965" s="561"/>
      <c r="R965" s="561"/>
      <c r="S965" s="561"/>
      <c r="T965" s="561"/>
      <c r="U965" s="561"/>
      <c r="V965" s="561"/>
      <c r="Y965" s="561"/>
      <c r="Z965" s="561"/>
      <c r="AA965" s="561"/>
      <c r="AB965" s="561"/>
      <c r="AC965" s="561"/>
      <c r="AD965" s="561"/>
      <c r="AE965" s="561"/>
      <c r="AF965" s="561"/>
      <c r="AG965" s="561"/>
      <c r="AH965" s="561"/>
      <c r="AJ965" s="561"/>
      <c r="AK965" s="561"/>
    </row>
    <row r="966" spans="1:37">
      <c r="A966" s="561"/>
      <c r="E966" s="561"/>
      <c r="H966" s="561"/>
      <c r="Q966" s="561"/>
      <c r="R966" s="561"/>
      <c r="S966" s="561"/>
      <c r="T966" s="561"/>
      <c r="U966" s="561"/>
      <c r="V966" s="561"/>
      <c r="Y966" s="561"/>
      <c r="Z966" s="561"/>
      <c r="AA966" s="561"/>
      <c r="AB966" s="561"/>
      <c r="AC966" s="561"/>
      <c r="AD966" s="561"/>
      <c r="AE966" s="561"/>
      <c r="AF966" s="561"/>
      <c r="AG966" s="561"/>
      <c r="AH966" s="561"/>
      <c r="AJ966" s="561"/>
      <c r="AK966" s="561"/>
    </row>
    <row r="967" spans="1:37">
      <c r="A967" s="561"/>
      <c r="E967" s="561"/>
      <c r="H967" s="561"/>
      <c r="Q967" s="561"/>
      <c r="R967" s="561"/>
      <c r="S967" s="561"/>
      <c r="T967" s="561"/>
      <c r="U967" s="561"/>
      <c r="V967" s="561"/>
      <c r="Y967" s="561"/>
      <c r="Z967" s="561"/>
      <c r="AA967" s="561"/>
      <c r="AB967" s="561"/>
      <c r="AC967" s="561"/>
      <c r="AD967" s="561"/>
      <c r="AE967" s="561"/>
      <c r="AF967" s="561"/>
      <c r="AG967" s="561"/>
      <c r="AH967" s="561"/>
      <c r="AJ967" s="561"/>
      <c r="AK967" s="561"/>
    </row>
    <row r="968" spans="1:37">
      <c r="A968" s="561"/>
      <c r="E968" s="561"/>
      <c r="H968" s="561"/>
      <c r="Q968" s="561"/>
      <c r="R968" s="561"/>
      <c r="S968" s="561"/>
      <c r="T968" s="561"/>
      <c r="U968" s="561"/>
      <c r="V968" s="561"/>
      <c r="Y968" s="561"/>
      <c r="Z968" s="561"/>
      <c r="AA968" s="561"/>
      <c r="AB968" s="561"/>
      <c r="AC968" s="561"/>
      <c r="AD968" s="561"/>
      <c r="AE968" s="561"/>
      <c r="AF968" s="561"/>
      <c r="AG968" s="561"/>
      <c r="AH968" s="561"/>
      <c r="AJ968" s="561"/>
      <c r="AK968" s="561"/>
    </row>
    <row r="969" spans="1:37">
      <c r="A969" s="561"/>
      <c r="E969" s="561"/>
      <c r="H969" s="561"/>
      <c r="Q969" s="561"/>
      <c r="R969" s="561"/>
      <c r="S969" s="561"/>
      <c r="T969" s="561"/>
      <c r="U969" s="561"/>
      <c r="V969" s="561"/>
      <c r="Y969" s="561"/>
      <c r="Z969" s="561"/>
      <c r="AA969" s="561"/>
      <c r="AB969" s="561"/>
      <c r="AC969" s="561"/>
      <c r="AD969" s="561"/>
      <c r="AE969" s="561"/>
      <c r="AF969" s="561"/>
      <c r="AG969" s="561"/>
      <c r="AH969" s="561"/>
      <c r="AJ969" s="561"/>
      <c r="AK969" s="561"/>
    </row>
    <row r="970" spans="1:37">
      <c r="A970" s="561"/>
      <c r="E970" s="561"/>
      <c r="H970" s="561"/>
      <c r="Q970" s="561"/>
      <c r="R970" s="561"/>
      <c r="S970" s="561"/>
      <c r="T970" s="561"/>
      <c r="U970" s="561"/>
      <c r="V970" s="561"/>
      <c r="Y970" s="561"/>
      <c r="Z970" s="561"/>
      <c r="AA970" s="561"/>
      <c r="AB970" s="561"/>
      <c r="AC970" s="561"/>
      <c r="AD970" s="561"/>
      <c r="AE970" s="561"/>
      <c r="AF970" s="561"/>
      <c r="AG970" s="561"/>
      <c r="AH970" s="561"/>
      <c r="AJ970" s="561"/>
      <c r="AK970" s="561"/>
    </row>
    <row r="971" spans="1:37">
      <c r="A971" s="561"/>
      <c r="E971" s="561"/>
      <c r="H971" s="561"/>
      <c r="Q971" s="561"/>
      <c r="R971" s="561"/>
      <c r="S971" s="561"/>
      <c r="T971" s="561"/>
      <c r="U971" s="561"/>
      <c r="V971" s="561"/>
      <c r="Y971" s="561"/>
      <c r="Z971" s="561"/>
      <c r="AA971" s="561"/>
      <c r="AB971" s="561"/>
      <c r="AC971" s="561"/>
      <c r="AD971" s="561"/>
      <c r="AE971" s="561"/>
      <c r="AF971" s="561"/>
      <c r="AG971" s="561"/>
      <c r="AH971" s="561"/>
      <c r="AJ971" s="561"/>
      <c r="AK971" s="561"/>
    </row>
    <row r="972" spans="1:37">
      <c r="A972" s="561"/>
      <c r="E972" s="561"/>
      <c r="H972" s="561"/>
      <c r="Q972" s="561"/>
      <c r="R972" s="561"/>
      <c r="S972" s="561"/>
      <c r="T972" s="561"/>
      <c r="U972" s="561"/>
      <c r="V972" s="561"/>
      <c r="Y972" s="561"/>
      <c r="Z972" s="561"/>
      <c r="AA972" s="561"/>
      <c r="AB972" s="561"/>
      <c r="AC972" s="561"/>
      <c r="AD972" s="561"/>
      <c r="AE972" s="561"/>
      <c r="AF972" s="561"/>
      <c r="AG972" s="561"/>
      <c r="AH972" s="561"/>
      <c r="AJ972" s="561"/>
      <c r="AK972" s="561"/>
    </row>
    <row r="973" spans="1:37">
      <c r="A973" s="561"/>
      <c r="E973" s="561"/>
      <c r="H973" s="561"/>
      <c r="Q973" s="561"/>
      <c r="R973" s="561"/>
      <c r="S973" s="561"/>
      <c r="T973" s="561"/>
      <c r="U973" s="561"/>
      <c r="V973" s="561"/>
      <c r="Y973" s="561"/>
      <c r="Z973" s="561"/>
      <c r="AA973" s="561"/>
      <c r="AB973" s="561"/>
      <c r="AC973" s="561"/>
      <c r="AD973" s="561"/>
      <c r="AE973" s="561"/>
      <c r="AF973" s="561"/>
      <c r="AG973" s="561"/>
      <c r="AH973" s="561"/>
      <c r="AJ973" s="561"/>
      <c r="AK973" s="561"/>
    </row>
    <row r="974" spans="1:37">
      <c r="A974" s="561"/>
      <c r="E974" s="561"/>
      <c r="H974" s="561"/>
      <c r="Q974" s="561"/>
      <c r="R974" s="561"/>
      <c r="S974" s="561"/>
      <c r="T974" s="561"/>
      <c r="U974" s="561"/>
      <c r="V974" s="561"/>
      <c r="Y974" s="561"/>
      <c r="Z974" s="561"/>
      <c r="AA974" s="561"/>
      <c r="AB974" s="561"/>
      <c r="AC974" s="561"/>
      <c r="AD974" s="561"/>
      <c r="AE974" s="561"/>
      <c r="AF974" s="561"/>
      <c r="AG974" s="561"/>
      <c r="AH974" s="561"/>
      <c r="AJ974" s="561"/>
      <c r="AK974" s="561"/>
    </row>
    <row r="975" spans="1:37">
      <c r="A975" s="561"/>
      <c r="E975" s="561"/>
      <c r="H975" s="561"/>
      <c r="Q975" s="561"/>
      <c r="R975" s="561"/>
      <c r="S975" s="561"/>
      <c r="T975" s="561"/>
      <c r="U975" s="561"/>
      <c r="V975" s="561"/>
      <c r="Y975" s="561"/>
      <c r="Z975" s="561"/>
      <c r="AA975" s="561"/>
      <c r="AB975" s="561"/>
      <c r="AC975" s="561"/>
      <c r="AD975" s="561"/>
      <c r="AE975" s="561"/>
      <c r="AF975" s="561"/>
      <c r="AG975" s="561"/>
      <c r="AH975" s="561"/>
      <c r="AJ975" s="561"/>
      <c r="AK975" s="561"/>
    </row>
    <row r="976" spans="1:37">
      <c r="A976" s="561"/>
      <c r="E976" s="561"/>
      <c r="H976" s="561"/>
      <c r="Q976" s="561"/>
      <c r="R976" s="561"/>
      <c r="S976" s="561"/>
      <c r="T976" s="561"/>
      <c r="U976" s="561"/>
      <c r="V976" s="561"/>
      <c r="Y976" s="561"/>
      <c r="Z976" s="561"/>
      <c r="AA976" s="561"/>
      <c r="AB976" s="561"/>
      <c r="AC976" s="561"/>
      <c r="AD976" s="561"/>
      <c r="AE976" s="561"/>
      <c r="AF976" s="561"/>
      <c r="AG976" s="561"/>
      <c r="AH976" s="561"/>
      <c r="AJ976" s="561"/>
      <c r="AK976" s="561"/>
    </row>
    <row r="977" spans="1:37">
      <c r="A977" s="561"/>
      <c r="E977" s="561"/>
      <c r="H977" s="561"/>
      <c r="Q977" s="561"/>
      <c r="R977" s="561"/>
      <c r="S977" s="561"/>
      <c r="T977" s="561"/>
      <c r="U977" s="561"/>
      <c r="V977" s="561"/>
      <c r="Y977" s="561"/>
      <c r="Z977" s="561"/>
      <c r="AA977" s="561"/>
      <c r="AB977" s="561"/>
      <c r="AC977" s="561"/>
      <c r="AD977" s="561"/>
      <c r="AE977" s="561"/>
      <c r="AF977" s="561"/>
      <c r="AG977" s="561"/>
      <c r="AH977" s="561"/>
      <c r="AJ977" s="561"/>
      <c r="AK977" s="561"/>
    </row>
    <row r="978" spans="1:37">
      <c r="A978" s="561"/>
      <c r="E978" s="561"/>
      <c r="H978" s="561"/>
      <c r="Q978" s="561"/>
      <c r="R978" s="561"/>
      <c r="S978" s="561"/>
      <c r="T978" s="561"/>
      <c r="U978" s="561"/>
      <c r="V978" s="561"/>
      <c r="Y978" s="561"/>
      <c r="Z978" s="561"/>
      <c r="AA978" s="561"/>
      <c r="AB978" s="561"/>
      <c r="AC978" s="561"/>
      <c r="AD978" s="561"/>
      <c r="AE978" s="561"/>
      <c r="AF978" s="561"/>
      <c r="AG978" s="561"/>
      <c r="AH978" s="561"/>
      <c r="AJ978" s="561"/>
      <c r="AK978" s="561"/>
    </row>
    <row r="979" spans="1:37">
      <c r="A979" s="561"/>
      <c r="E979" s="561"/>
      <c r="H979" s="561"/>
      <c r="Q979" s="561"/>
      <c r="R979" s="561"/>
      <c r="S979" s="561"/>
      <c r="T979" s="561"/>
      <c r="U979" s="561"/>
      <c r="V979" s="561"/>
      <c r="Y979" s="561"/>
      <c r="Z979" s="561"/>
      <c r="AA979" s="561"/>
      <c r="AB979" s="561"/>
      <c r="AC979" s="561"/>
      <c r="AD979" s="561"/>
      <c r="AE979" s="561"/>
      <c r="AF979" s="561"/>
      <c r="AG979" s="561"/>
      <c r="AH979" s="561"/>
      <c r="AJ979" s="561"/>
      <c r="AK979" s="561"/>
    </row>
    <row r="980" spans="1:37">
      <c r="A980" s="561"/>
      <c r="E980" s="561"/>
      <c r="H980" s="561"/>
      <c r="Q980" s="561"/>
      <c r="R980" s="561"/>
      <c r="S980" s="561"/>
      <c r="T980" s="561"/>
      <c r="U980" s="561"/>
      <c r="V980" s="561"/>
      <c r="Y980" s="561"/>
      <c r="Z980" s="561"/>
      <c r="AA980" s="561"/>
      <c r="AB980" s="561"/>
      <c r="AC980" s="561"/>
      <c r="AD980" s="561"/>
      <c r="AE980" s="561"/>
      <c r="AF980" s="561"/>
      <c r="AG980" s="561"/>
      <c r="AH980" s="561"/>
      <c r="AJ980" s="561"/>
      <c r="AK980" s="561"/>
    </row>
    <row r="981" spans="1:37">
      <c r="A981" s="561"/>
      <c r="E981" s="561"/>
      <c r="H981" s="561"/>
      <c r="Q981" s="561"/>
      <c r="R981" s="561"/>
      <c r="S981" s="561"/>
      <c r="T981" s="561"/>
      <c r="U981" s="561"/>
      <c r="V981" s="561"/>
      <c r="Y981" s="561"/>
      <c r="Z981" s="561"/>
      <c r="AA981" s="561"/>
      <c r="AB981" s="561"/>
      <c r="AC981" s="561"/>
      <c r="AD981" s="561"/>
      <c r="AE981" s="561"/>
      <c r="AF981" s="561"/>
      <c r="AG981" s="561"/>
      <c r="AH981" s="561"/>
      <c r="AJ981" s="561"/>
      <c r="AK981" s="561"/>
    </row>
    <row r="982" spans="1:37">
      <c r="A982" s="561"/>
      <c r="E982" s="561"/>
      <c r="H982" s="561"/>
      <c r="Q982" s="561"/>
      <c r="R982" s="561"/>
      <c r="S982" s="561"/>
      <c r="T982" s="561"/>
      <c r="U982" s="561"/>
      <c r="V982" s="561"/>
      <c r="Y982" s="561"/>
      <c r="Z982" s="561"/>
      <c r="AA982" s="561"/>
      <c r="AB982" s="561"/>
      <c r="AC982" s="561"/>
      <c r="AD982" s="561"/>
      <c r="AE982" s="561"/>
      <c r="AF982" s="561"/>
      <c r="AG982" s="561"/>
      <c r="AH982" s="561"/>
      <c r="AJ982" s="561"/>
      <c r="AK982" s="561"/>
    </row>
    <row r="983" spans="1:37">
      <c r="A983" s="561"/>
      <c r="E983" s="561"/>
      <c r="H983" s="561"/>
      <c r="Q983" s="561"/>
      <c r="R983" s="561"/>
      <c r="S983" s="561"/>
      <c r="T983" s="561"/>
      <c r="U983" s="561"/>
      <c r="V983" s="561"/>
      <c r="Y983" s="561"/>
      <c r="Z983" s="561"/>
      <c r="AA983" s="561"/>
      <c r="AB983" s="561"/>
      <c r="AC983" s="561"/>
      <c r="AD983" s="561"/>
      <c r="AE983" s="561"/>
      <c r="AF983" s="561"/>
      <c r="AG983" s="561"/>
      <c r="AH983" s="561"/>
      <c r="AJ983" s="561"/>
      <c r="AK983" s="561"/>
    </row>
    <row r="984" spans="1:37">
      <c r="A984" s="561"/>
      <c r="E984" s="561"/>
      <c r="H984" s="561"/>
      <c r="Q984" s="561"/>
      <c r="R984" s="561"/>
      <c r="S984" s="561"/>
      <c r="T984" s="561"/>
      <c r="U984" s="561"/>
      <c r="V984" s="561"/>
      <c r="Y984" s="561"/>
      <c r="Z984" s="561"/>
      <c r="AA984" s="561"/>
      <c r="AB984" s="561"/>
      <c r="AC984" s="561"/>
      <c r="AD984" s="561"/>
      <c r="AE984" s="561"/>
      <c r="AF984" s="561"/>
      <c r="AG984" s="561"/>
      <c r="AH984" s="561"/>
      <c r="AJ984" s="561"/>
      <c r="AK984" s="561"/>
    </row>
    <row r="985" spans="1:37">
      <c r="A985" s="561"/>
      <c r="E985" s="561"/>
      <c r="H985" s="561"/>
      <c r="Q985" s="561"/>
      <c r="R985" s="561"/>
      <c r="S985" s="561"/>
      <c r="T985" s="561"/>
      <c r="U985" s="561"/>
      <c r="V985" s="561"/>
      <c r="Y985" s="561"/>
      <c r="Z985" s="561"/>
      <c r="AA985" s="561"/>
      <c r="AB985" s="561"/>
      <c r="AC985" s="561"/>
      <c r="AD985" s="561"/>
      <c r="AE985" s="561"/>
      <c r="AF985" s="561"/>
      <c r="AG985" s="561"/>
      <c r="AH985" s="561"/>
      <c r="AJ985" s="561"/>
      <c r="AK985" s="561"/>
    </row>
    <row r="986" spans="1:37">
      <c r="A986" s="561"/>
      <c r="E986" s="561"/>
      <c r="H986" s="561"/>
      <c r="Q986" s="561"/>
      <c r="R986" s="561"/>
      <c r="S986" s="561"/>
      <c r="T986" s="561"/>
      <c r="U986" s="561"/>
      <c r="V986" s="561"/>
      <c r="Y986" s="561"/>
      <c r="Z986" s="561"/>
      <c r="AA986" s="561"/>
      <c r="AB986" s="561"/>
      <c r="AC986" s="561"/>
      <c r="AD986" s="561"/>
      <c r="AE986" s="561"/>
      <c r="AF986" s="561"/>
      <c r="AG986" s="561"/>
      <c r="AH986" s="561"/>
      <c r="AJ986" s="561"/>
      <c r="AK986" s="561"/>
    </row>
    <row r="987" spans="1:37">
      <c r="A987" s="561"/>
      <c r="E987" s="561"/>
      <c r="H987" s="561"/>
      <c r="Q987" s="561"/>
      <c r="R987" s="561"/>
      <c r="S987" s="561"/>
      <c r="T987" s="561"/>
      <c r="U987" s="561"/>
      <c r="V987" s="561"/>
      <c r="Y987" s="561"/>
      <c r="Z987" s="561"/>
      <c r="AA987" s="561"/>
      <c r="AB987" s="561"/>
      <c r="AC987" s="561"/>
      <c r="AD987" s="561"/>
      <c r="AE987" s="561"/>
      <c r="AF987" s="561"/>
      <c r="AG987" s="561"/>
      <c r="AH987" s="561"/>
      <c r="AJ987" s="561"/>
      <c r="AK987" s="561"/>
    </row>
    <row r="988" spans="1:37">
      <c r="A988" s="561"/>
      <c r="E988" s="561"/>
      <c r="H988" s="561"/>
      <c r="Q988" s="561"/>
      <c r="R988" s="561"/>
      <c r="S988" s="561"/>
      <c r="T988" s="561"/>
      <c r="U988" s="561"/>
      <c r="V988" s="561"/>
      <c r="Y988" s="561"/>
      <c r="Z988" s="561"/>
      <c r="AA988" s="561"/>
      <c r="AB988" s="561"/>
      <c r="AC988" s="561"/>
      <c r="AD988" s="561"/>
      <c r="AE988" s="561"/>
      <c r="AF988" s="561"/>
      <c r="AG988" s="561"/>
      <c r="AH988" s="561"/>
      <c r="AJ988" s="561"/>
      <c r="AK988" s="561"/>
    </row>
    <row r="989" spans="1:37">
      <c r="A989" s="561"/>
      <c r="E989" s="561"/>
      <c r="H989" s="561"/>
      <c r="Q989" s="561"/>
      <c r="R989" s="561"/>
      <c r="S989" s="561"/>
      <c r="T989" s="561"/>
      <c r="U989" s="561"/>
      <c r="V989" s="561"/>
      <c r="Y989" s="561"/>
      <c r="Z989" s="561"/>
      <c r="AA989" s="561"/>
      <c r="AB989" s="561"/>
      <c r="AC989" s="561"/>
      <c r="AD989" s="561"/>
      <c r="AE989" s="561"/>
      <c r="AF989" s="561"/>
      <c r="AG989" s="561"/>
      <c r="AH989" s="561"/>
      <c r="AJ989" s="561"/>
      <c r="AK989" s="561"/>
    </row>
    <row r="990" spans="1:37">
      <c r="A990" s="561"/>
      <c r="E990" s="561"/>
      <c r="H990" s="561"/>
      <c r="Q990" s="561"/>
      <c r="R990" s="561"/>
      <c r="S990" s="561"/>
      <c r="T990" s="561"/>
      <c r="U990" s="561"/>
      <c r="V990" s="561"/>
      <c r="Y990" s="561"/>
      <c r="Z990" s="561"/>
      <c r="AA990" s="561"/>
      <c r="AB990" s="561"/>
      <c r="AC990" s="561"/>
      <c r="AD990" s="561"/>
      <c r="AE990" s="561"/>
      <c r="AF990" s="561"/>
      <c r="AG990" s="561"/>
      <c r="AH990" s="561"/>
      <c r="AJ990" s="561"/>
      <c r="AK990" s="561"/>
    </row>
    <row r="991" spans="1:37">
      <c r="A991" s="561"/>
      <c r="E991" s="561"/>
      <c r="H991" s="561"/>
      <c r="Q991" s="561"/>
      <c r="R991" s="561"/>
      <c r="S991" s="561"/>
      <c r="T991" s="561"/>
      <c r="U991" s="561"/>
      <c r="V991" s="561"/>
      <c r="Y991" s="561"/>
      <c r="Z991" s="561"/>
      <c r="AA991" s="561"/>
      <c r="AB991" s="561"/>
      <c r="AC991" s="561"/>
      <c r="AD991" s="561"/>
      <c r="AE991" s="561"/>
      <c r="AF991" s="561"/>
      <c r="AG991" s="561"/>
      <c r="AH991" s="561"/>
      <c r="AJ991" s="561"/>
      <c r="AK991" s="561"/>
    </row>
    <row r="992" spans="1:37">
      <c r="A992" s="561"/>
      <c r="E992" s="561"/>
      <c r="H992" s="561"/>
      <c r="Q992" s="561"/>
      <c r="R992" s="561"/>
      <c r="S992" s="561"/>
      <c r="T992" s="561"/>
      <c r="U992" s="561"/>
      <c r="V992" s="561"/>
      <c r="Y992" s="561"/>
      <c r="Z992" s="561"/>
      <c r="AA992" s="561"/>
      <c r="AB992" s="561"/>
      <c r="AC992" s="561"/>
      <c r="AD992" s="561"/>
      <c r="AE992" s="561"/>
      <c r="AF992" s="561"/>
      <c r="AG992" s="561"/>
      <c r="AH992" s="561"/>
      <c r="AJ992" s="561"/>
      <c r="AK992" s="561"/>
    </row>
    <row r="993" spans="1:37">
      <c r="A993" s="561"/>
      <c r="E993" s="561"/>
      <c r="H993" s="561"/>
      <c r="Q993" s="561"/>
      <c r="R993" s="561"/>
      <c r="S993" s="561"/>
      <c r="T993" s="561"/>
      <c r="U993" s="561"/>
      <c r="V993" s="561"/>
      <c r="Y993" s="561"/>
      <c r="Z993" s="561"/>
      <c r="AA993" s="561"/>
      <c r="AB993" s="561"/>
      <c r="AC993" s="561"/>
      <c r="AD993" s="561"/>
      <c r="AE993" s="561"/>
      <c r="AF993" s="561"/>
      <c r="AG993" s="561"/>
      <c r="AH993" s="561"/>
      <c r="AJ993" s="561"/>
      <c r="AK993" s="561"/>
    </row>
    <row r="994" spans="1:37">
      <c r="A994" s="561"/>
      <c r="E994" s="561"/>
      <c r="H994" s="561"/>
      <c r="Q994" s="561"/>
      <c r="R994" s="561"/>
      <c r="S994" s="561"/>
      <c r="T994" s="561"/>
      <c r="U994" s="561"/>
      <c r="V994" s="561"/>
      <c r="Y994" s="561"/>
      <c r="Z994" s="561"/>
      <c r="AA994" s="561"/>
      <c r="AB994" s="561"/>
      <c r="AC994" s="561"/>
      <c r="AD994" s="561"/>
      <c r="AE994" s="561"/>
      <c r="AF994" s="561"/>
      <c r="AG994" s="561"/>
      <c r="AH994" s="561"/>
      <c r="AJ994" s="561"/>
      <c r="AK994" s="561"/>
    </row>
    <row r="995" spans="1:37">
      <c r="A995" s="561"/>
      <c r="E995" s="561"/>
      <c r="H995" s="561"/>
      <c r="Q995" s="561"/>
      <c r="R995" s="561"/>
      <c r="S995" s="561"/>
      <c r="T995" s="561"/>
      <c r="U995" s="561"/>
      <c r="V995" s="561"/>
      <c r="Y995" s="561"/>
      <c r="Z995" s="561"/>
      <c r="AA995" s="561"/>
      <c r="AB995" s="561"/>
      <c r="AC995" s="561"/>
      <c r="AD995" s="561"/>
      <c r="AE995" s="561"/>
      <c r="AF995" s="561"/>
      <c r="AG995" s="561"/>
      <c r="AH995" s="561"/>
      <c r="AJ995" s="561"/>
      <c r="AK995" s="561"/>
    </row>
    <row r="996" spans="1:37">
      <c r="A996" s="561"/>
      <c r="E996" s="561"/>
      <c r="H996" s="561"/>
      <c r="Q996" s="561"/>
      <c r="R996" s="561"/>
      <c r="S996" s="561"/>
      <c r="T996" s="561"/>
      <c r="U996" s="561"/>
      <c r="V996" s="561"/>
      <c r="Y996" s="561"/>
      <c r="Z996" s="561"/>
      <c r="AA996" s="561"/>
      <c r="AB996" s="561"/>
      <c r="AC996" s="561"/>
      <c r="AD996" s="561"/>
      <c r="AE996" s="561"/>
      <c r="AF996" s="561"/>
      <c r="AG996" s="561"/>
      <c r="AH996" s="561"/>
      <c r="AJ996" s="561"/>
      <c r="AK996" s="561"/>
    </row>
    <row r="997" spans="1:37">
      <c r="A997" s="561"/>
      <c r="E997" s="561"/>
      <c r="H997" s="561"/>
      <c r="Q997" s="561"/>
      <c r="R997" s="561"/>
      <c r="S997" s="561"/>
      <c r="T997" s="561"/>
      <c r="U997" s="561"/>
      <c r="V997" s="561"/>
      <c r="Y997" s="561"/>
      <c r="Z997" s="561"/>
      <c r="AA997" s="561"/>
      <c r="AB997" s="561"/>
      <c r="AC997" s="561"/>
      <c r="AD997" s="561"/>
      <c r="AE997" s="561"/>
      <c r="AF997" s="561"/>
      <c r="AG997" s="561"/>
      <c r="AH997" s="561"/>
      <c r="AJ997" s="561"/>
      <c r="AK997" s="561"/>
    </row>
    <row r="998" spans="1:37">
      <c r="A998" s="561"/>
      <c r="E998" s="561"/>
      <c r="H998" s="561"/>
      <c r="Q998" s="561"/>
      <c r="R998" s="561"/>
      <c r="S998" s="561"/>
      <c r="T998" s="561"/>
      <c r="U998" s="561"/>
      <c r="V998" s="561"/>
      <c r="Y998" s="561"/>
      <c r="Z998" s="561"/>
      <c r="AA998" s="561"/>
      <c r="AB998" s="561"/>
      <c r="AC998" s="561"/>
      <c r="AD998" s="561"/>
      <c r="AE998" s="561"/>
      <c r="AF998" s="561"/>
      <c r="AG998" s="561"/>
      <c r="AH998" s="561"/>
      <c r="AJ998" s="561"/>
      <c r="AK998" s="561"/>
    </row>
    <row r="999" spans="1:37">
      <c r="A999" s="561"/>
      <c r="E999" s="561"/>
      <c r="H999" s="561"/>
      <c r="Q999" s="561"/>
      <c r="R999" s="561"/>
      <c r="S999" s="561"/>
      <c r="T999" s="561"/>
      <c r="U999" s="561"/>
      <c r="V999" s="561"/>
      <c r="Y999" s="561"/>
      <c r="Z999" s="561"/>
      <c r="AA999" s="561"/>
      <c r="AB999" s="561"/>
      <c r="AC999" s="561"/>
      <c r="AD999" s="561"/>
      <c r="AE999" s="561"/>
      <c r="AF999" s="561"/>
      <c r="AG999" s="561"/>
      <c r="AH999" s="561"/>
      <c r="AJ999" s="561"/>
      <c r="AK999" s="561"/>
    </row>
    <row r="1000" spans="1:37">
      <c r="A1000" s="561"/>
      <c r="E1000" s="561"/>
      <c r="H1000" s="561"/>
      <c r="Q1000" s="561"/>
      <c r="R1000" s="561"/>
      <c r="S1000" s="561"/>
      <c r="T1000" s="561"/>
      <c r="U1000" s="561"/>
      <c r="V1000" s="561"/>
      <c r="Y1000" s="561"/>
      <c r="Z1000" s="561"/>
      <c r="AA1000" s="561"/>
      <c r="AB1000" s="561"/>
      <c r="AC1000" s="561"/>
      <c r="AD1000" s="561"/>
      <c r="AE1000" s="561"/>
      <c r="AF1000" s="561"/>
      <c r="AG1000" s="561"/>
      <c r="AH1000" s="561"/>
      <c r="AJ1000" s="561"/>
      <c r="AK1000" s="561"/>
    </row>
    <row r="1001" spans="1:37">
      <c r="A1001" s="561"/>
      <c r="E1001" s="561"/>
      <c r="H1001" s="561"/>
      <c r="Q1001" s="561"/>
      <c r="R1001" s="561"/>
      <c r="S1001" s="561"/>
      <c r="T1001" s="561"/>
      <c r="U1001" s="561"/>
      <c r="V1001" s="561"/>
      <c r="Y1001" s="561"/>
      <c r="Z1001" s="561"/>
      <c r="AA1001" s="561"/>
      <c r="AB1001" s="561"/>
      <c r="AC1001" s="561"/>
      <c r="AD1001" s="561"/>
      <c r="AE1001" s="561"/>
      <c r="AF1001" s="561"/>
      <c r="AG1001" s="561"/>
      <c r="AH1001" s="561"/>
      <c r="AJ1001" s="561"/>
      <c r="AK1001" s="561"/>
    </row>
    <row r="1002" spans="1:37">
      <c r="A1002" s="561"/>
      <c r="E1002" s="561"/>
      <c r="H1002" s="561"/>
      <c r="Q1002" s="561"/>
      <c r="R1002" s="561"/>
      <c r="S1002" s="561"/>
      <c r="T1002" s="561"/>
      <c r="U1002" s="561"/>
      <c r="V1002" s="561"/>
      <c r="Y1002" s="561"/>
      <c r="Z1002" s="561"/>
      <c r="AA1002" s="561"/>
      <c r="AB1002" s="561"/>
      <c r="AC1002" s="561"/>
      <c r="AD1002" s="561"/>
      <c r="AE1002" s="561"/>
      <c r="AF1002" s="561"/>
      <c r="AG1002" s="561"/>
      <c r="AH1002" s="561"/>
      <c r="AJ1002" s="561"/>
      <c r="AK1002" s="561"/>
    </row>
    <row r="1003" spans="1:37">
      <c r="A1003" s="561"/>
      <c r="E1003" s="561"/>
      <c r="H1003" s="561"/>
      <c r="Q1003" s="561"/>
      <c r="R1003" s="561"/>
      <c r="S1003" s="561"/>
      <c r="T1003" s="561"/>
      <c r="U1003" s="561"/>
      <c r="V1003" s="561"/>
      <c r="Y1003" s="561"/>
      <c r="Z1003" s="561"/>
      <c r="AA1003" s="561"/>
      <c r="AB1003" s="561"/>
      <c r="AC1003" s="561"/>
      <c r="AD1003" s="561"/>
      <c r="AE1003" s="561"/>
      <c r="AF1003" s="561"/>
      <c r="AG1003" s="561"/>
      <c r="AH1003" s="561"/>
      <c r="AJ1003" s="561"/>
      <c r="AK1003" s="561"/>
    </row>
    <row r="1004" spans="1:37">
      <c r="A1004" s="561"/>
      <c r="E1004" s="561"/>
      <c r="H1004" s="561"/>
      <c r="Q1004" s="561"/>
      <c r="R1004" s="561"/>
      <c r="S1004" s="561"/>
      <c r="T1004" s="561"/>
      <c r="U1004" s="561"/>
      <c r="V1004" s="561"/>
      <c r="Y1004" s="561"/>
      <c r="Z1004" s="561"/>
      <c r="AA1004" s="561"/>
      <c r="AB1004" s="561"/>
      <c r="AC1004" s="561"/>
      <c r="AD1004" s="561"/>
      <c r="AE1004" s="561"/>
      <c r="AF1004" s="561"/>
      <c r="AG1004" s="561"/>
      <c r="AH1004" s="561"/>
      <c r="AJ1004" s="561"/>
      <c r="AK1004" s="561"/>
    </row>
    <row r="1005" spans="1:37">
      <c r="A1005" s="561"/>
      <c r="E1005" s="561"/>
      <c r="H1005" s="561"/>
      <c r="Q1005" s="561"/>
      <c r="R1005" s="561"/>
      <c r="S1005" s="561"/>
      <c r="T1005" s="561"/>
      <c r="U1005" s="561"/>
      <c r="V1005" s="561"/>
      <c r="Y1005" s="561"/>
      <c r="Z1005" s="561"/>
      <c r="AA1005" s="561"/>
      <c r="AB1005" s="561"/>
      <c r="AC1005" s="561"/>
      <c r="AD1005" s="561"/>
      <c r="AE1005" s="561"/>
      <c r="AF1005" s="561"/>
      <c r="AG1005" s="561"/>
      <c r="AH1005" s="561"/>
      <c r="AJ1005" s="561"/>
      <c r="AK1005" s="561"/>
    </row>
    <row r="1006" spans="1:37">
      <c r="A1006" s="561"/>
      <c r="E1006" s="561"/>
      <c r="H1006" s="561"/>
      <c r="Q1006" s="561"/>
      <c r="R1006" s="561"/>
      <c r="S1006" s="561"/>
      <c r="T1006" s="561"/>
      <c r="U1006" s="561"/>
      <c r="V1006" s="561"/>
      <c r="Y1006" s="561"/>
      <c r="Z1006" s="561"/>
      <c r="AA1006" s="561"/>
      <c r="AB1006" s="561"/>
      <c r="AC1006" s="561"/>
      <c r="AD1006" s="561"/>
      <c r="AE1006" s="561"/>
      <c r="AF1006" s="561"/>
      <c r="AG1006" s="561"/>
      <c r="AH1006" s="561"/>
      <c r="AJ1006" s="561"/>
      <c r="AK1006" s="561"/>
    </row>
    <row r="1007" spans="1:37">
      <c r="A1007" s="561"/>
      <c r="E1007" s="561"/>
      <c r="H1007" s="561"/>
      <c r="Q1007" s="561"/>
      <c r="R1007" s="561"/>
      <c r="S1007" s="561"/>
      <c r="T1007" s="561"/>
      <c r="U1007" s="561"/>
      <c r="V1007" s="561"/>
      <c r="Y1007" s="561"/>
      <c r="Z1007" s="561"/>
      <c r="AA1007" s="561"/>
      <c r="AB1007" s="561"/>
      <c r="AC1007" s="561"/>
      <c r="AD1007" s="561"/>
      <c r="AE1007" s="561"/>
      <c r="AF1007" s="561"/>
      <c r="AG1007" s="561"/>
      <c r="AH1007" s="561"/>
      <c r="AJ1007" s="561"/>
      <c r="AK1007" s="561"/>
    </row>
    <row r="1008" spans="1:37">
      <c r="A1008" s="561"/>
      <c r="E1008" s="561"/>
      <c r="H1008" s="561"/>
      <c r="Q1008" s="561"/>
      <c r="R1008" s="561"/>
      <c r="S1008" s="561"/>
      <c r="T1008" s="561"/>
      <c r="U1008" s="561"/>
      <c r="V1008" s="561"/>
      <c r="Y1008" s="561"/>
      <c r="Z1008" s="561"/>
      <c r="AA1008" s="561"/>
      <c r="AB1008" s="561"/>
      <c r="AC1008" s="561"/>
      <c r="AD1008" s="561"/>
      <c r="AE1008" s="561"/>
      <c r="AF1008" s="561"/>
      <c r="AG1008" s="561"/>
      <c r="AH1008" s="561"/>
      <c r="AJ1008" s="561"/>
      <c r="AK1008" s="561"/>
    </row>
    <row r="1009" spans="1:37">
      <c r="A1009" s="561"/>
      <c r="E1009" s="561"/>
      <c r="H1009" s="561"/>
      <c r="Q1009" s="561"/>
      <c r="R1009" s="561"/>
      <c r="S1009" s="561"/>
      <c r="T1009" s="561"/>
      <c r="U1009" s="561"/>
      <c r="V1009" s="561"/>
      <c r="Y1009" s="561"/>
      <c r="Z1009" s="561"/>
      <c r="AA1009" s="561"/>
      <c r="AB1009" s="561"/>
      <c r="AC1009" s="561"/>
      <c r="AD1009" s="561"/>
      <c r="AE1009" s="561"/>
      <c r="AF1009" s="561"/>
      <c r="AG1009" s="561"/>
      <c r="AH1009" s="561"/>
      <c r="AJ1009" s="561"/>
      <c r="AK1009" s="561"/>
    </row>
    <row r="1010" spans="1:37">
      <c r="A1010" s="561"/>
      <c r="E1010" s="561"/>
      <c r="H1010" s="561"/>
      <c r="Q1010" s="561"/>
      <c r="R1010" s="561"/>
      <c r="S1010" s="561"/>
      <c r="T1010" s="561"/>
      <c r="U1010" s="561"/>
      <c r="V1010" s="561"/>
      <c r="Y1010" s="561"/>
      <c r="Z1010" s="561"/>
      <c r="AA1010" s="561"/>
      <c r="AB1010" s="561"/>
      <c r="AC1010" s="561"/>
      <c r="AD1010" s="561"/>
      <c r="AE1010" s="561"/>
      <c r="AF1010" s="561"/>
      <c r="AG1010" s="561"/>
      <c r="AH1010" s="561"/>
      <c r="AJ1010" s="561"/>
      <c r="AK1010" s="561"/>
    </row>
    <row r="1011" spans="1:37">
      <c r="A1011" s="561"/>
      <c r="E1011" s="561"/>
      <c r="H1011" s="561"/>
      <c r="Q1011" s="561"/>
      <c r="R1011" s="561"/>
      <c r="S1011" s="561"/>
      <c r="T1011" s="561"/>
      <c r="U1011" s="561"/>
      <c r="V1011" s="561"/>
      <c r="Y1011" s="561"/>
      <c r="Z1011" s="561"/>
      <c r="AA1011" s="561"/>
      <c r="AB1011" s="561"/>
      <c r="AC1011" s="561"/>
      <c r="AD1011" s="561"/>
      <c r="AE1011" s="561"/>
      <c r="AF1011" s="561"/>
      <c r="AG1011" s="561"/>
      <c r="AH1011" s="561"/>
      <c r="AJ1011" s="561"/>
      <c r="AK1011" s="561"/>
    </row>
    <row r="1012" spans="1:37">
      <c r="A1012" s="561"/>
      <c r="E1012" s="561"/>
      <c r="H1012" s="561"/>
      <c r="Q1012" s="561"/>
      <c r="R1012" s="561"/>
      <c r="S1012" s="561"/>
      <c r="T1012" s="561"/>
      <c r="U1012" s="561"/>
      <c r="V1012" s="561"/>
      <c r="Y1012" s="561"/>
      <c r="Z1012" s="561"/>
      <c r="AA1012" s="561"/>
      <c r="AB1012" s="561"/>
      <c r="AC1012" s="561"/>
      <c r="AD1012" s="561"/>
      <c r="AE1012" s="561"/>
      <c r="AF1012" s="561"/>
      <c r="AG1012" s="561"/>
      <c r="AH1012" s="561"/>
      <c r="AJ1012" s="561"/>
      <c r="AK1012" s="561"/>
    </row>
    <row r="1013" spans="1:37">
      <c r="A1013" s="561"/>
      <c r="E1013" s="561"/>
      <c r="H1013" s="561"/>
      <c r="Q1013" s="561"/>
      <c r="R1013" s="561"/>
      <c r="S1013" s="561"/>
      <c r="T1013" s="561"/>
      <c r="U1013" s="561"/>
      <c r="V1013" s="561"/>
      <c r="Y1013" s="561"/>
      <c r="Z1013" s="561"/>
      <c r="AA1013" s="561"/>
      <c r="AB1013" s="561"/>
      <c r="AC1013" s="561"/>
      <c r="AD1013" s="561"/>
      <c r="AE1013" s="561"/>
      <c r="AF1013" s="561"/>
      <c r="AG1013" s="561"/>
      <c r="AH1013" s="561"/>
      <c r="AJ1013" s="561"/>
      <c r="AK1013" s="561"/>
    </row>
    <row r="1014" spans="1:37">
      <c r="A1014" s="561"/>
      <c r="E1014" s="561"/>
      <c r="H1014" s="561"/>
      <c r="Q1014" s="561"/>
      <c r="R1014" s="561"/>
      <c r="S1014" s="561"/>
      <c r="T1014" s="561"/>
      <c r="U1014" s="561"/>
      <c r="V1014" s="561"/>
      <c r="Y1014" s="561"/>
      <c r="Z1014" s="561"/>
      <c r="AA1014" s="561"/>
      <c r="AB1014" s="561"/>
      <c r="AC1014" s="561"/>
      <c r="AD1014" s="561"/>
      <c r="AE1014" s="561"/>
      <c r="AF1014" s="561"/>
      <c r="AG1014" s="561"/>
      <c r="AH1014" s="561"/>
      <c r="AJ1014" s="561"/>
      <c r="AK1014" s="561"/>
    </row>
    <row r="1015" spans="1:37">
      <c r="A1015" s="561"/>
      <c r="E1015" s="561"/>
      <c r="H1015" s="561"/>
      <c r="Q1015" s="561"/>
      <c r="R1015" s="561"/>
      <c r="S1015" s="561"/>
      <c r="T1015" s="561"/>
      <c r="U1015" s="561"/>
      <c r="V1015" s="561"/>
      <c r="Y1015" s="561"/>
      <c r="Z1015" s="561"/>
      <c r="AA1015" s="561"/>
      <c r="AB1015" s="561"/>
      <c r="AC1015" s="561"/>
      <c r="AD1015" s="561"/>
      <c r="AE1015" s="561"/>
      <c r="AF1015" s="561"/>
      <c r="AG1015" s="561"/>
      <c r="AH1015" s="561"/>
      <c r="AJ1015" s="561"/>
      <c r="AK1015" s="561"/>
    </row>
    <row r="1016" spans="1:37">
      <c r="A1016" s="561"/>
      <c r="E1016" s="561"/>
      <c r="H1016" s="561"/>
      <c r="Q1016" s="561"/>
      <c r="R1016" s="561"/>
      <c r="S1016" s="561"/>
      <c r="T1016" s="561"/>
      <c r="U1016" s="561"/>
      <c r="V1016" s="561"/>
      <c r="Y1016" s="561"/>
      <c r="Z1016" s="561"/>
      <c r="AA1016" s="561"/>
      <c r="AB1016" s="561"/>
      <c r="AC1016" s="561"/>
      <c r="AD1016" s="561"/>
      <c r="AE1016" s="561"/>
      <c r="AF1016" s="561"/>
      <c r="AG1016" s="561"/>
      <c r="AH1016" s="561"/>
      <c r="AJ1016" s="561"/>
      <c r="AK1016" s="561"/>
    </row>
    <row r="1017" spans="1:37">
      <c r="A1017" s="561"/>
      <c r="E1017" s="561"/>
      <c r="H1017" s="561"/>
      <c r="Q1017" s="561"/>
      <c r="R1017" s="561"/>
      <c r="S1017" s="561"/>
      <c r="T1017" s="561"/>
      <c r="U1017" s="561"/>
      <c r="V1017" s="561"/>
      <c r="Y1017" s="561"/>
      <c r="Z1017" s="561"/>
      <c r="AA1017" s="561"/>
      <c r="AB1017" s="561"/>
      <c r="AC1017" s="561"/>
      <c r="AD1017" s="561"/>
      <c r="AE1017" s="561"/>
      <c r="AF1017" s="561"/>
      <c r="AG1017" s="561"/>
      <c r="AH1017" s="561"/>
      <c r="AJ1017" s="561"/>
      <c r="AK1017" s="561"/>
    </row>
    <row r="1018" spans="1:37">
      <c r="A1018" s="561"/>
      <c r="E1018" s="561"/>
      <c r="H1018" s="561"/>
      <c r="Q1018" s="561"/>
      <c r="R1018" s="561"/>
      <c r="S1018" s="561"/>
      <c r="T1018" s="561"/>
      <c r="U1018" s="561"/>
      <c r="V1018" s="561"/>
      <c r="Y1018" s="561"/>
      <c r="Z1018" s="561"/>
      <c r="AA1018" s="561"/>
      <c r="AB1018" s="561"/>
      <c r="AC1018" s="561"/>
      <c r="AD1018" s="561"/>
      <c r="AE1018" s="561"/>
      <c r="AF1018" s="561"/>
      <c r="AG1018" s="561"/>
      <c r="AH1018" s="561"/>
      <c r="AJ1018" s="561"/>
      <c r="AK1018" s="561"/>
    </row>
    <row r="1019" spans="1:37">
      <c r="A1019" s="561"/>
      <c r="E1019" s="561"/>
      <c r="H1019" s="561"/>
      <c r="Q1019" s="561"/>
      <c r="R1019" s="561"/>
      <c r="S1019" s="561"/>
      <c r="T1019" s="561"/>
      <c r="U1019" s="561"/>
      <c r="V1019" s="561"/>
      <c r="Y1019" s="561"/>
      <c r="Z1019" s="561"/>
      <c r="AA1019" s="561"/>
      <c r="AB1019" s="561"/>
      <c r="AC1019" s="561"/>
      <c r="AD1019" s="561"/>
      <c r="AE1019" s="561"/>
      <c r="AF1019" s="561"/>
      <c r="AG1019" s="561"/>
      <c r="AH1019" s="561"/>
      <c r="AJ1019" s="561"/>
      <c r="AK1019" s="561"/>
    </row>
    <row r="1020" spans="1:37">
      <c r="A1020" s="561"/>
      <c r="E1020" s="561"/>
      <c r="H1020" s="561"/>
      <c r="Q1020" s="561"/>
      <c r="R1020" s="561"/>
      <c r="S1020" s="561"/>
      <c r="T1020" s="561"/>
      <c r="U1020" s="561"/>
      <c r="V1020" s="561"/>
      <c r="Y1020" s="561"/>
      <c r="Z1020" s="561"/>
      <c r="AA1020" s="561"/>
      <c r="AB1020" s="561"/>
      <c r="AC1020" s="561"/>
      <c r="AD1020" s="561"/>
      <c r="AE1020" s="561"/>
      <c r="AF1020" s="561"/>
      <c r="AG1020" s="561"/>
      <c r="AH1020" s="561"/>
      <c r="AJ1020" s="561"/>
      <c r="AK1020" s="561"/>
    </row>
    <row r="1021" spans="1:37">
      <c r="A1021" s="561"/>
      <c r="E1021" s="561"/>
      <c r="H1021" s="561"/>
      <c r="Q1021" s="561"/>
      <c r="R1021" s="561"/>
      <c r="S1021" s="561"/>
      <c r="T1021" s="561"/>
      <c r="U1021" s="561"/>
      <c r="V1021" s="561"/>
      <c r="Y1021" s="561"/>
      <c r="Z1021" s="561"/>
      <c r="AA1021" s="561"/>
      <c r="AB1021" s="561"/>
      <c r="AC1021" s="561"/>
      <c r="AD1021" s="561"/>
      <c r="AE1021" s="561"/>
      <c r="AF1021" s="561"/>
      <c r="AG1021" s="561"/>
      <c r="AH1021" s="561"/>
      <c r="AJ1021" s="561"/>
      <c r="AK1021" s="561"/>
    </row>
    <row r="1022" spans="1:37">
      <c r="A1022" s="561"/>
      <c r="E1022" s="561"/>
      <c r="H1022" s="561"/>
      <c r="Q1022" s="561"/>
      <c r="R1022" s="561"/>
      <c r="S1022" s="561"/>
      <c r="T1022" s="561"/>
      <c r="U1022" s="561"/>
      <c r="V1022" s="561"/>
      <c r="Y1022" s="561"/>
      <c r="Z1022" s="561"/>
      <c r="AA1022" s="561"/>
      <c r="AB1022" s="561"/>
      <c r="AC1022" s="561"/>
      <c r="AD1022" s="561"/>
      <c r="AE1022" s="561"/>
      <c r="AF1022" s="561"/>
      <c r="AG1022" s="561"/>
      <c r="AH1022" s="561"/>
      <c r="AJ1022" s="561"/>
      <c r="AK1022" s="561"/>
    </row>
    <row r="1023" spans="1:37">
      <c r="A1023" s="561"/>
      <c r="E1023" s="561"/>
      <c r="H1023" s="561"/>
      <c r="Q1023" s="561"/>
      <c r="R1023" s="561"/>
      <c r="S1023" s="561"/>
      <c r="T1023" s="561"/>
      <c r="U1023" s="561"/>
      <c r="V1023" s="561"/>
      <c r="Y1023" s="561"/>
      <c r="Z1023" s="561"/>
      <c r="AA1023" s="561"/>
      <c r="AB1023" s="561"/>
      <c r="AC1023" s="561"/>
      <c r="AD1023" s="561"/>
      <c r="AE1023" s="561"/>
      <c r="AF1023" s="561"/>
      <c r="AG1023" s="561"/>
      <c r="AH1023" s="561"/>
      <c r="AJ1023" s="561"/>
      <c r="AK1023" s="561"/>
    </row>
    <row r="1024" spans="1:37">
      <c r="A1024" s="561"/>
      <c r="E1024" s="561"/>
      <c r="H1024" s="561"/>
      <c r="Q1024" s="561"/>
      <c r="R1024" s="561"/>
      <c r="S1024" s="561"/>
      <c r="T1024" s="561"/>
      <c r="U1024" s="561"/>
      <c r="V1024" s="561"/>
      <c r="Y1024" s="561"/>
      <c r="Z1024" s="561"/>
      <c r="AA1024" s="561"/>
      <c r="AB1024" s="561"/>
      <c r="AC1024" s="561"/>
      <c r="AD1024" s="561"/>
      <c r="AE1024" s="561"/>
      <c r="AF1024" s="561"/>
      <c r="AG1024" s="561"/>
      <c r="AH1024" s="561"/>
      <c r="AJ1024" s="561"/>
      <c r="AK1024" s="561"/>
    </row>
    <row r="1025" spans="1:37">
      <c r="A1025" s="561"/>
      <c r="E1025" s="561"/>
      <c r="H1025" s="561"/>
      <c r="Q1025" s="561"/>
      <c r="R1025" s="561"/>
      <c r="S1025" s="561"/>
      <c r="T1025" s="561"/>
      <c r="U1025" s="561"/>
      <c r="V1025" s="561"/>
      <c r="Y1025" s="561"/>
      <c r="Z1025" s="561"/>
      <c r="AA1025" s="561"/>
      <c r="AB1025" s="561"/>
      <c r="AC1025" s="561"/>
      <c r="AD1025" s="561"/>
      <c r="AE1025" s="561"/>
      <c r="AF1025" s="561"/>
      <c r="AG1025" s="561"/>
      <c r="AH1025" s="561"/>
      <c r="AJ1025" s="561"/>
      <c r="AK1025" s="561"/>
    </row>
    <row r="1026" spans="1:37">
      <c r="A1026" s="561"/>
      <c r="E1026" s="561"/>
      <c r="H1026" s="561"/>
      <c r="Q1026" s="561"/>
      <c r="R1026" s="561"/>
      <c r="S1026" s="561"/>
      <c r="T1026" s="561"/>
      <c r="U1026" s="561"/>
      <c r="V1026" s="561"/>
      <c r="Y1026" s="561"/>
      <c r="Z1026" s="561"/>
      <c r="AA1026" s="561"/>
      <c r="AB1026" s="561"/>
      <c r="AC1026" s="561"/>
      <c r="AD1026" s="561"/>
      <c r="AE1026" s="561"/>
      <c r="AF1026" s="561"/>
      <c r="AG1026" s="561"/>
      <c r="AH1026" s="561"/>
      <c r="AJ1026" s="561"/>
      <c r="AK1026" s="561"/>
    </row>
    <row r="1027" spans="1:37">
      <c r="A1027" s="561"/>
      <c r="E1027" s="561"/>
      <c r="H1027" s="561"/>
      <c r="Q1027" s="561"/>
      <c r="R1027" s="561"/>
      <c r="S1027" s="561"/>
      <c r="T1027" s="561"/>
      <c r="U1027" s="561"/>
      <c r="V1027" s="561"/>
      <c r="Y1027" s="561"/>
      <c r="Z1027" s="561"/>
      <c r="AA1027" s="561"/>
      <c r="AB1027" s="561"/>
      <c r="AC1027" s="561"/>
      <c r="AD1027" s="561"/>
      <c r="AE1027" s="561"/>
      <c r="AF1027" s="561"/>
      <c r="AG1027" s="561"/>
      <c r="AH1027" s="561"/>
      <c r="AJ1027" s="561"/>
      <c r="AK1027" s="561"/>
    </row>
    <row r="1028" spans="1:37">
      <c r="A1028" s="561"/>
      <c r="E1028" s="561"/>
      <c r="H1028" s="561"/>
      <c r="Q1028" s="561"/>
      <c r="R1028" s="561"/>
      <c r="S1028" s="561"/>
      <c r="T1028" s="561"/>
      <c r="U1028" s="561"/>
      <c r="V1028" s="561"/>
      <c r="Y1028" s="561"/>
      <c r="Z1028" s="561"/>
      <c r="AA1028" s="561"/>
      <c r="AB1028" s="561"/>
      <c r="AC1028" s="561"/>
      <c r="AD1028" s="561"/>
      <c r="AE1028" s="561"/>
      <c r="AF1028" s="561"/>
      <c r="AG1028" s="561"/>
      <c r="AH1028" s="561"/>
      <c r="AJ1028" s="561"/>
      <c r="AK1028" s="561"/>
    </row>
    <row r="1029" spans="1:37">
      <c r="A1029" s="561"/>
      <c r="E1029" s="561"/>
      <c r="H1029" s="561"/>
      <c r="Q1029" s="561"/>
      <c r="R1029" s="561"/>
      <c r="S1029" s="561"/>
      <c r="T1029" s="561"/>
      <c r="U1029" s="561"/>
      <c r="V1029" s="561"/>
      <c r="Y1029" s="561"/>
      <c r="Z1029" s="561"/>
      <c r="AA1029" s="561"/>
      <c r="AB1029" s="561"/>
      <c r="AC1029" s="561"/>
      <c r="AD1029" s="561"/>
      <c r="AE1029" s="561"/>
      <c r="AF1029" s="561"/>
      <c r="AG1029" s="561"/>
      <c r="AH1029" s="561"/>
      <c r="AJ1029" s="561"/>
      <c r="AK1029" s="561"/>
    </row>
    <row r="1030" spans="1:37">
      <c r="A1030" s="561"/>
      <c r="E1030" s="561"/>
      <c r="H1030" s="561"/>
      <c r="Q1030" s="561"/>
      <c r="R1030" s="561"/>
      <c r="S1030" s="561"/>
      <c r="T1030" s="561"/>
      <c r="U1030" s="561"/>
      <c r="V1030" s="561"/>
      <c r="Y1030" s="561"/>
      <c r="Z1030" s="561"/>
      <c r="AA1030" s="561"/>
      <c r="AB1030" s="561"/>
      <c r="AC1030" s="561"/>
      <c r="AD1030" s="561"/>
      <c r="AE1030" s="561"/>
      <c r="AF1030" s="561"/>
      <c r="AG1030" s="561"/>
      <c r="AH1030" s="561"/>
      <c r="AJ1030" s="561"/>
      <c r="AK1030" s="561"/>
    </row>
    <row r="1031" spans="1:37">
      <c r="A1031" s="561"/>
      <c r="E1031" s="561"/>
      <c r="H1031" s="561"/>
      <c r="Q1031" s="561"/>
      <c r="R1031" s="561"/>
      <c r="S1031" s="561"/>
      <c r="T1031" s="561"/>
      <c r="U1031" s="561"/>
      <c r="V1031" s="561"/>
      <c r="Y1031" s="561"/>
      <c r="Z1031" s="561"/>
      <c r="AA1031" s="561"/>
      <c r="AB1031" s="561"/>
      <c r="AC1031" s="561"/>
      <c r="AD1031" s="561"/>
      <c r="AE1031" s="561"/>
      <c r="AF1031" s="561"/>
      <c r="AG1031" s="561"/>
      <c r="AH1031" s="561"/>
      <c r="AJ1031" s="561"/>
      <c r="AK1031" s="561"/>
    </row>
    <row r="1032" spans="1:37">
      <c r="A1032" s="561"/>
      <c r="E1032" s="561"/>
      <c r="H1032" s="561"/>
      <c r="Q1032" s="561"/>
      <c r="R1032" s="561"/>
      <c r="S1032" s="561"/>
      <c r="T1032" s="561"/>
      <c r="U1032" s="561"/>
      <c r="V1032" s="561"/>
      <c r="Y1032" s="561"/>
      <c r="Z1032" s="561"/>
      <c r="AA1032" s="561"/>
      <c r="AB1032" s="561"/>
      <c r="AC1032" s="561"/>
      <c r="AD1032" s="561"/>
      <c r="AE1032" s="561"/>
      <c r="AF1032" s="561"/>
      <c r="AG1032" s="561"/>
      <c r="AH1032" s="561"/>
      <c r="AJ1032" s="561"/>
      <c r="AK1032" s="561"/>
    </row>
    <row r="1033" spans="1:37">
      <c r="A1033" s="561"/>
      <c r="E1033" s="561"/>
      <c r="H1033" s="561"/>
      <c r="Q1033" s="561"/>
      <c r="R1033" s="561"/>
      <c r="S1033" s="561"/>
      <c r="T1033" s="561"/>
      <c r="U1033" s="561"/>
      <c r="V1033" s="561"/>
      <c r="Y1033" s="561"/>
      <c r="Z1033" s="561"/>
      <c r="AA1033" s="561"/>
      <c r="AB1033" s="561"/>
      <c r="AC1033" s="561"/>
      <c r="AD1033" s="561"/>
      <c r="AE1033" s="561"/>
      <c r="AF1033" s="561"/>
      <c r="AG1033" s="561"/>
      <c r="AH1033" s="561"/>
      <c r="AJ1033" s="561"/>
      <c r="AK1033" s="561"/>
    </row>
    <row r="1034" spans="1:37">
      <c r="A1034" s="561"/>
      <c r="E1034" s="561"/>
      <c r="H1034" s="561"/>
      <c r="Q1034" s="561"/>
      <c r="R1034" s="561"/>
      <c r="S1034" s="561"/>
      <c r="T1034" s="561"/>
      <c r="U1034" s="561"/>
      <c r="V1034" s="561"/>
      <c r="Y1034" s="561"/>
      <c r="Z1034" s="561"/>
      <c r="AA1034" s="561"/>
      <c r="AB1034" s="561"/>
      <c r="AC1034" s="561"/>
      <c r="AD1034" s="561"/>
      <c r="AE1034" s="561"/>
      <c r="AF1034" s="561"/>
      <c r="AG1034" s="561"/>
      <c r="AH1034" s="561"/>
      <c r="AJ1034" s="561"/>
      <c r="AK1034" s="561"/>
    </row>
    <row r="1035" spans="1:37">
      <c r="A1035" s="561"/>
      <c r="E1035" s="561"/>
      <c r="H1035" s="561"/>
      <c r="Q1035" s="561"/>
      <c r="R1035" s="561"/>
      <c r="S1035" s="561"/>
      <c r="T1035" s="561"/>
      <c r="U1035" s="561"/>
      <c r="V1035" s="561"/>
      <c r="Y1035" s="561"/>
      <c r="Z1035" s="561"/>
      <c r="AA1035" s="561"/>
      <c r="AB1035" s="561"/>
      <c r="AC1035" s="561"/>
      <c r="AD1035" s="561"/>
      <c r="AE1035" s="561"/>
      <c r="AF1035" s="561"/>
      <c r="AG1035" s="561"/>
      <c r="AH1035" s="561"/>
      <c r="AJ1035" s="561"/>
      <c r="AK1035" s="561"/>
    </row>
    <row r="1036" spans="1:37">
      <c r="A1036" s="561"/>
      <c r="E1036" s="561"/>
      <c r="H1036" s="561"/>
      <c r="Q1036" s="561"/>
      <c r="R1036" s="561"/>
      <c r="S1036" s="561"/>
      <c r="T1036" s="561"/>
      <c r="U1036" s="561"/>
      <c r="V1036" s="561"/>
      <c r="Y1036" s="561"/>
      <c r="Z1036" s="561"/>
      <c r="AA1036" s="561"/>
      <c r="AB1036" s="561"/>
      <c r="AC1036" s="561"/>
      <c r="AD1036" s="561"/>
      <c r="AE1036" s="561"/>
      <c r="AF1036" s="561"/>
      <c r="AG1036" s="561"/>
      <c r="AH1036" s="561"/>
      <c r="AJ1036" s="561"/>
      <c r="AK1036" s="561"/>
    </row>
    <row r="1037" spans="1:37">
      <c r="A1037" s="561"/>
      <c r="E1037" s="561"/>
      <c r="H1037" s="561"/>
      <c r="Q1037" s="561"/>
      <c r="R1037" s="561"/>
      <c r="S1037" s="561"/>
      <c r="T1037" s="561"/>
      <c r="U1037" s="561"/>
      <c r="V1037" s="561"/>
      <c r="Y1037" s="561"/>
      <c r="Z1037" s="561"/>
      <c r="AA1037" s="561"/>
      <c r="AB1037" s="561"/>
      <c r="AC1037" s="561"/>
      <c r="AD1037" s="561"/>
      <c r="AE1037" s="561"/>
      <c r="AF1037" s="561"/>
      <c r="AG1037" s="561"/>
      <c r="AH1037" s="561"/>
      <c r="AJ1037" s="561"/>
      <c r="AK1037" s="561"/>
    </row>
    <row r="1038" spans="1:37">
      <c r="A1038" s="561"/>
      <c r="E1038" s="561"/>
      <c r="H1038" s="561"/>
      <c r="Q1038" s="561"/>
      <c r="R1038" s="561"/>
      <c r="S1038" s="561"/>
      <c r="T1038" s="561"/>
      <c r="U1038" s="561"/>
      <c r="V1038" s="561"/>
      <c r="Y1038" s="561"/>
      <c r="Z1038" s="561"/>
      <c r="AA1038" s="561"/>
      <c r="AB1038" s="561"/>
      <c r="AC1038" s="561"/>
      <c r="AD1038" s="561"/>
      <c r="AE1038" s="561"/>
      <c r="AF1038" s="561"/>
      <c r="AG1038" s="561"/>
      <c r="AH1038" s="561"/>
      <c r="AJ1038" s="561"/>
      <c r="AK1038" s="561"/>
    </row>
    <row r="1039" spans="1:37">
      <c r="A1039" s="561"/>
      <c r="E1039" s="561"/>
      <c r="H1039" s="561"/>
      <c r="Q1039" s="561"/>
      <c r="R1039" s="561"/>
      <c r="S1039" s="561"/>
      <c r="T1039" s="561"/>
      <c r="U1039" s="561"/>
      <c r="V1039" s="561"/>
      <c r="Y1039" s="561"/>
      <c r="Z1039" s="561"/>
      <c r="AA1039" s="561"/>
      <c r="AB1039" s="561"/>
      <c r="AC1039" s="561"/>
      <c r="AD1039" s="561"/>
      <c r="AE1039" s="561"/>
      <c r="AF1039" s="561"/>
      <c r="AG1039" s="561"/>
      <c r="AH1039" s="561"/>
      <c r="AJ1039" s="561"/>
      <c r="AK1039" s="561"/>
    </row>
    <row r="1040" spans="1:37">
      <c r="A1040" s="561"/>
      <c r="E1040" s="561"/>
      <c r="H1040" s="561"/>
      <c r="Q1040" s="561"/>
      <c r="R1040" s="561"/>
      <c r="S1040" s="561"/>
      <c r="T1040" s="561"/>
      <c r="U1040" s="561"/>
      <c r="V1040" s="561"/>
      <c r="Y1040" s="561"/>
      <c r="Z1040" s="561"/>
      <c r="AA1040" s="561"/>
      <c r="AB1040" s="561"/>
      <c r="AC1040" s="561"/>
      <c r="AD1040" s="561"/>
      <c r="AE1040" s="561"/>
      <c r="AF1040" s="561"/>
      <c r="AG1040" s="561"/>
      <c r="AH1040" s="561"/>
      <c r="AJ1040" s="561"/>
      <c r="AK1040" s="561"/>
    </row>
    <row r="1041" spans="1:37">
      <c r="A1041" s="561"/>
      <c r="E1041" s="561"/>
      <c r="H1041" s="561"/>
      <c r="Q1041" s="561"/>
      <c r="R1041" s="561"/>
      <c r="S1041" s="561"/>
      <c r="T1041" s="561"/>
      <c r="U1041" s="561"/>
      <c r="V1041" s="561"/>
      <c r="Y1041" s="561"/>
      <c r="Z1041" s="561"/>
      <c r="AA1041" s="561"/>
      <c r="AB1041" s="561"/>
      <c r="AC1041" s="561"/>
      <c r="AD1041" s="561"/>
      <c r="AE1041" s="561"/>
      <c r="AF1041" s="561"/>
      <c r="AG1041" s="561"/>
      <c r="AH1041" s="561"/>
      <c r="AJ1041" s="561"/>
      <c r="AK1041" s="561"/>
    </row>
    <row r="1042" spans="1:37">
      <c r="A1042" s="561"/>
      <c r="E1042" s="561"/>
      <c r="H1042" s="561"/>
      <c r="Q1042" s="561"/>
      <c r="R1042" s="561"/>
      <c r="S1042" s="561"/>
      <c r="T1042" s="561"/>
      <c r="U1042" s="561"/>
      <c r="V1042" s="561"/>
      <c r="Y1042" s="561"/>
      <c r="Z1042" s="561"/>
      <c r="AA1042" s="561"/>
      <c r="AB1042" s="561"/>
      <c r="AC1042" s="561"/>
      <c r="AD1042" s="561"/>
      <c r="AE1042" s="561"/>
      <c r="AF1042" s="561"/>
      <c r="AG1042" s="561"/>
      <c r="AH1042" s="561"/>
      <c r="AJ1042" s="561"/>
      <c r="AK1042" s="561"/>
    </row>
    <row r="1043" spans="1:37">
      <c r="A1043" s="561"/>
      <c r="E1043" s="561"/>
      <c r="H1043" s="561"/>
      <c r="Q1043" s="561"/>
      <c r="R1043" s="561"/>
      <c r="S1043" s="561"/>
      <c r="T1043" s="561"/>
      <c r="U1043" s="561"/>
      <c r="V1043" s="561"/>
      <c r="Y1043" s="561"/>
      <c r="Z1043" s="561"/>
      <c r="AA1043" s="561"/>
      <c r="AB1043" s="561"/>
      <c r="AC1043" s="561"/>
      <c r="AD1043" s="561"/>
      <c r="AE1043" s="561"/>
      <c r="AF1043" s="561"/>
      <c r="AG1043" s="561"/>
      <c r="AH1043" s="561"/>
      <c r="AJ1043" s="561"/>
      <c r="AK1043" s="561"/>
    </row>
    <row r="1044" spans="1:37">
      <c r="A1044" s="561"/>
      <c r="E1044" s="561"/>
      <c r="H1044" s="561"/>
      <c r="Q1044" s="561"/>
      <c r="R1044" s="561"/>
      <c r="S1044" s="561"/>
      <c r="T1044" s="561"/>
      <c r="U1044" s="561"/>
      <c r="V1044" s="561"/>
      <c r="Y1044" s="561"/>
      <c r="Z1044" s="561"/>
      <c r="AA1044" s="561"/>
      <c r="AB1044" s="561"/>
      <c r="AC1044" s="561"/>
      <c r="AD1044" s="561"/>
      <c r="AE1044" s="561"/>
      <c r="AF1044" s="561"/>
      <c r="AG1044" s="561"/>
      <c r="AH1044" s="561"/>
      <c r="AJ1044" s="561"/>
      <c r="AK1044" s="561"/>
    </row>
    <row r="1045" spans="1:37">
      <c r="A1045" s="561"/>
      <c r="E1045" s="561"/>
      <c r="H1045" s="561"/>
      <c r="Q1045" s="561"/>
      <c r="R1045" s="561"/>
      <c r="S1045" s="561"/>
      <c r="T1045" s="561"/>
      <c r="U1045" s="561"/>
      <c r="V1045" s="561"/>
      <c r="Y1045" s="561"/>
      <c r="Z1045" s="561"/>
      <c r="AA1045" s="561"/>
      <c r="AB1045" s="561"/>
      <c r="AC1045" s="561"/>
      <c r="AD1045" s="561"/>
      <c r="AE1045" s="561"/>
      <c r="AF1045" s="561"/>
      <c r="AG1045" s="561"/>
      <c r="AH1045" s="561"/>
      <c r="AJ1045" s="561"/>
      <c r="AK1045" s="561"/>
    </row>
    <row r="1046" spans="1:37">
      <c r="A1046" s="561"/>
      <c r="E1046" s="561"/>
      <c r="H1046" s="561"/>
      <c r="Q1046" s="561"/>
      <c r="R1046" s="561"/>
      <c r="S1046" s="561"/>
      <c r="T1046" s="561"/>
      <c r="U1046" s="561"/>
      <c r="V1046" s="561"/>
      <c r="Y1046" s="561"/>
      <c r="Z1046" s="561"/>
      <c r="AA1046" s="561"/>
      <c r="AB1046" s="561"/>
      <c r="AC1046" s="561"/>
      <c r="AD1046" s="561"/>
      <c r="AE1046" s="561"/>
      <c r="AF1046" s="561"/>
      <c r="AG1046" s="561"/>
      <c r="AH1046" s="561"/>
      <c r="AJ1046" s="561"/>
      <c r="AK1046" s="561"/>
    </row>
    <row r="1047" spans="1:37">
      <c r="A1047" s="561"/>
      <c r="E1047" s="561"/>
      <c r="H1047" s="561"/>
      <c r="Q1047" s="561"/>
      <c r="R1047" s="561"/>
      <c r="S1047" s="561"/>
      <c r="T1047" s="561"/>
      <c r="U1047" s="561"/>
      <c r="V1047" s="561"/>
      <c r="Y1047" s="561"/>
      <c r="Z1047" s="561"/>
      <c r="AA1047" s="561"/>
      <c r="AB1047" s="561"/>
      <c r="AC1047" s="561"/>
      <c r="AD1047" s="561"/>
      <c r="AE1047" s="561"/>
      <c r="AF1047" s="561"/>
      <c r="AG1047" s="561"/>
      <c r="AH1047" s="561"/>
      <c r="AJ1047" s="561"/>
      <c r="AK1047" s="561"/>
    </row>
    <row r="1048" spans="1:37">
      <c r="A1048" s="561"/>
      <c r="E1048" s="561"/>
      <c r="H1048" s="561"/>
      <c r="Q1048" s="561"/>
      <c r="R1048" s="561"/>
      <c r="S1048" s="561"/>
      <c r="T1048" s="561"/>
      <c r="U1048" s="561"/>
      <c r="V1048" s="561"/>
      <c r="Y1048" s="561"/>
      <c r="Z1048" s="561"/>
      <c r="AA1048" s="561"/>
      <c r="AB1048" s="561"/>
      <c r="AC1048" s="561"/>
      <c r="AD1048" s="561"/>
      <c r="AE1048" s="561"/>
      <c r="AF1048" s="561"/>
      <c r="AG1048" s="561"/>
      <c r="AH1048" s="561"/>
      <c r="AJ1048" s="561"/>
      <c r="AK1048" s="561"/>
    </row>
    <row r="1049" spans="1:37">
      <c r="A1049" s="561"/>
      <c r="E1049" s="561"/>
      <c r="H1049" s="561"/>
      <c r="Q1049" s="561"/>
      <c r="R1049" s="561"/>
      <c r="S1049" s="561"/>
      <c r="T1049" s="561"/>
      <c r="U1049" s="561"/>
      <c r="V1049" s="561"/>
      <c r="Y1049" s="561"/>
      <c r="Z1049" s="561"/>
      <c r="AA1049" s="561"/>
      <c r="AB1049" s="561"/>
      <c r="AC1049" s="561"/>
      <c r="AD1049" s="561"/>
      <c r="AE1049" s="561"/>
      <c r="AF1049" s="561"/>
      <c r="AG1049" s="561"/>
      <c r="AH1049" s="561"/>
      <c r="AJ1049" s="561"/>
      <c r="AK1049" s="561"/>
    </row>
    <row r="1050" spans="1:37">
      <c r="A1050" s="561"/>
      <c r="E1050" s="561"/>
      <c r="H1050" s="561"/>
      <c r="Q1050" s="561"/>
      <c r="R1050" s="561"/>
      <c r="S1050" s="561"/>
      <c r="T1050" s="561"/>
      <c r="U1050" s="561"/>
      <c r="V1050" s="561"/>
      <c r="Y1050" s="561"/>
      <c r="Z1050" s="561"/>
      <c r="AA1050" s="561"/>
      <c r="AB1050" s="561"/>
      <c r="AC1050" s="561"/>
      <c r="AD1050" s="561"/>
      <c r="AE1050" s="561"/>
      <c r="AF1050" s="561"/>
      <c r="AG1050" s="561"/>
      <c r="AH1050" s="561"/>
      <c r="AJ1050" s="561"/>
      <c r="AK1050" s="561"/>
    </row>
    <row r="1051" spans="1:37">
      <c r="A1051" s="561"/>
      <c r="E1051" s="561"/>
      <c r="H1051" s="561"/>
      <c r="Q1051" s="561"/>
      <c r="R1051" s="561"/>
      <c r="S1051" s="561"/>
      <c r="T1051" s="561"/>
      <c r="U1051" s="561"/>
      <c r="V1051" s="561"/>
      <c r="Y1051" s="561"/>
      <c r="Z1051" s="561"/>
      <c r="AA1051" s="561"/>
      <c r="AB1051" s="561"/>
      <c r="AC1051" s="561"/>
      <c r="AD1051" s="561"/>
      <c r="AE1051" s="561"/>
      <c r="AF1051" s="561"/>
      <c r="AG1051" s="561"/>
      <c r="AH1051" s="561"/>
      <c r="AJ1051" s="561"/>
      <c r="AK1051" s="561"/>
    </row>
    <row r="1052" spans="1:37">
      <c r="A1052" s="561"/>
      <c r="E1052" s="561"/>
      <c r="H1052" s="561"/>
      <c r="Q1052" s="561"/>
      <c r="R1052" s="561"/>
      <c r="S1052" s="561"/>
      <c r="T1052" s="561"/>
      <c r="U1052" s="561"/>
      <c r="V1052" s="561"/>
      <c r="Y1052" s="561"/>
      <c r="Z1052" s="561"/>
      <c r="AA1052" s="561"/>
      <c r="AB1052" s="561"/>
      <c r="AC1052" s="561"/>
      <c r="AD1052" s="561"/>
      <c r="AE1052" s="561"/>
      <c r="AF1052" s="561"/>
      <c r="AG1052" s="561"/>
      <c r="AH1052" s="561"/>
      <c r="AJ1052" s="561"/>
      <c r="AK1052" s="561"/>
    </row>
    <row r="1053" spans="1:37">
      <c r="A1053" s="561"/>
      <c r="E1053" s="561"/>
      <c r="H1053" s="561"/>
      <c r="Q1053" s="561"/>
      <c r="R1053" s="561"/>
      <c r="S1053" s="561"/>
      <c r="T1053" s="561"/>
      <c r="U1053" s="561"/>
      <c r="V1053" s="561"/>
      <c r="Y1053" s="561"/>
      <c r="Z1053" s="561"/>
      <c r="AA1053" s="561"/>
      <c r="AB1053" s="561"/>
      <c r="AC1053" s="561"/>
      <c r="AD1053" s="561"/>
      <c r="AE1053" s="561"/>
      <c r="AF1053" s="561"/>
      <c r="AG1053" s="561"/>
      <c r="AH1053" s="561"/>
      <c r="AJ1053" s="561"/>
      <c r="AK1053" s="561"/>
    </row>
    <row r="1054" spans="1:37">
      <c r="A1054" s="561"/>
      <c r="E1054" s="561"/>
      <c r="H1054" s="561"/>
      <c r="Q1054" s="561"/>
      <c r="R1054" s="561"/>
      <c r="S1054" s="561"/>
      <c r="T1054" s="561"/>
      <c r="U1054" s="561"/>
      <c r="V1054" s="561"/>
      <c r="Y1054" s="561"/>
      <c r="Z1054" s="561"/>
      <c r="AA1054" s="561"/>
      <c r="AB1054" s="561"/>
      <c r="AC1054" s="561"/>
      <c r="AD1054" s="561"/>
      <c r="AE1054" s="561"/>
      <c r="AF1054" s="561"/>
      <c r="AG1054" s="561"/>
      <c r="AH1054" s="561"/>
      <c r="AJ1054" s="561"/>
      <c r="AK1054" s="561"/>
    </row>
    <row r="1055" spans="1:37">
      <c r="A1055" s="561"/>
      <c r="E1055" s="561"/>
      <c r="H1055" s="561"/>
      <c r="Q1055" s="561"/>
      <c r="R1055" s="561"/>
      <c r="S1055" s="561"/>
      <c r="T1055" s="561"/>
      <c r="U1055" s="561"/>
      <c r="V1055" s="561"/>
      <c r="Y1055" s="561"/>
      <c r="Z1055" s="561"/>
      <c r="AA1055" s="561"/>
      <c r="AB1055" s="561"/>
      <c r="AC1055" s="561"/>
      <c r="AD1055" s="561"/>
      <c r="AE1055" s="561"/>
      <c r="AF1055" s="561"/>
      <c r="AG1055" s="561"/>
      <c r="AH1055" s="561"/>
      <c r="AJ1055" s="561"/>
      <c r="AK1055" s="561"/>
    </row>
    <row r="1056" spans="1:37">
      <c r="A1056" s="561"/>
      <c r="E1056" s="561"/>
      <c r="H1056" s="561"/>
      <c r="Q1056" s="561"/>
      <c r="R1056" s="561"/>
      <c r="S1056" s="561"/>
      <c r="T1056" s="561"/>
      <c r="U1056" s="561"/>
      <c r="V1056" s="561"/>
      <c r="Y1056" s="561"/>
      <c r="Z1056" s="561"/>
      <c r="AA1056" s="561"/>
      <c r="AB1056" s="561"/>
      <c r="AC1056" s="561"/>
      <c r="AD1056" s="561"/>
      <c r="AE1056" s="561"/>
      <c r="AF1056" s="561"/>
      <c r="AG1056" s="561"/>
      <c r="AH1056" s="561"/>
      <c r="AJ1056" s="561"/>
      <c r="AK1056" s="561"/>
    </row>
    <row r="1057" spans="1:37">
      <c r="A1057" s="561"/>
      <c r="E1057" s="561"/>
      <c r="H1057" s="561"/>
      <c r="Q1057" s="561"/>
      <c r="R1057" s="561"/>
      <c r="S1057" s="561"/>
      <c r="T1057" s="561"/>
      <c r="U1057" s="561"/>
      <c r="V1057" s="561"/>
      <c r="Y1057" s="561"/>
      <c r="Z1057" s="561"/>
      <c r="AA1057" s="561"/>
      <c r="AB1057" s="561"/>
      <c r="AC1057" s="561"/>
      <c r="AD1057" s="561"/>
      <c r="AE1057" s="561"/>
      <c r="AF1057" s="561"/>
      <c r="AG1057" s="561"/>
      <c r="AH1057" s="561"/>
      <c r="AJ1057" s="561"/>
      <c r="AK1057" s="561"/>
    </row>
    <row r="1058" spans="1:37">
      <c r="A1058" s="561"/>
      <c r="E1058" s="561"/>
      <c r="H1058" s="561"/>
      <c r="Q1058" s="561"/>
      <c r="R1058" s="561"/>
      <c r="S1058" s="561"/>
      <c r="T1058" s="561"/>
      <c r="U1058" s="561"/>
      <c r="V1058" s="561"/>
      <c r="Y1058" s="561"/>
      <c r="Z1058" s="561"/>
      <c r="AA1058" s="561"/>
      <c r="AB1058" s="561"/>
      <c r="AC1058" s="561"/>
      <c r="AD1058" s="561"/>
      <c r="AE1058" s="561"/>
      <c r="AF1058" s="561"/>
      <c r="AG1058" s="561"/>
      <c r="AH1058" s="561"/>
      <c r="AJ1058" s="561"/>
      <c r="AK1058" s="561"/>
    </row>
    <row r="1059" spans="1:37">
      <c r="A1059" s="561"/>
      <c r="E1059" s="561"/>
      <c r="H1059" s="561"/>
      <c r="Q1059" s="561"/>
      <c r="R1059" s="561"/>
      <c r="S1059" s="561"/>
      <c r="T1059" s="561"/>
      <c r="U1059" s="561"/>
      <c r="V1059" s="561"/>
      <c r="Y1059" s="561"/>
      <c r="Z1059" s="561"/>
      <c r="AA1059" s="561"/>
      <c r="AB1059" s="561"/>
      <c r="AC1059" s="561"/>
      <c r="AD1059" s="561"/>
      <c r="AE1059" s="561"/>
      <c r="AF1059" s="561"/>
      <c r="AG1059" s="561"/>
      <c r="AH1059" s="561"/>
      <c r="AJ1059" s="561"/>
      <c r="AK1059" s="561"/>
    </row>
    <row r="1060" spans="1:37">
      <c r="A1060" s="561"/>
      <c r="E1060" s="561"/>
      <c r="H1060" s="561"/>
      <c r="Q1060" s="561"/>
      <c r="R1060" s="561"/>
      <c r="S1060" s="561"/>
      <c r="T1060" s="561"/>
      <c r="U1060" s="561"/>
      <c r="V1060" s="561"/>
      <c r="Y1060" s="561"/>
      <c r="Z1060" s="561"/>
      <c r="AA1060" s="561"/>
      <c r="AB1060" s="561"/>
      <c r="AC1060" s="561"/>
      <c r="AD1060" s="561"/>
      <c r="AE1060" s="561"/>
      <c r="AF1060" s="561"/>
      <c r="AG1060" s="561"/>
      <c r="AH1060" s="561"/>
      <c r="AJ1060" s="561"/>
      <c r="AK1060" s="561"/>
    </row>
    <row r="1061" spans="1:37">
      <c r="A1061" s="561"/>
      <c r="E1061" s="561"/>
      <c r="H1061" s="561"/>
      <c r="Q1061" s="561"/>
      <c r="R1061" s="561"/>
      <c r="S1061" s="561"/>
      <c r="T1061" s="561"/>
      <c r="U1061" s="561"/>
      <c r="V1061" s="561"/>
      <c r="Y1061" s="561"/>
      <c r="Z1061" s="561"/>
      <c r="AA1061" s="561"/>
      <c r="AB1061" s="561"/>
      <c r="AC1061" s="561"/>
      <c r="AD1061" s="561"/>
      <c r="AE1061" s="561"/>
      <c r="AF1061" s="561"/>
      <c r="AG1061" s="561"/>
      <c r="AH1061" s="561"/>
      <c r="AJ1061" s="561"/>
      <c r="AK1061" s="561"/>
    </row>
    <row r="1062" spans="1:37">
      <c r="A1062" s="561"/>
      <c r="E1062" s="561"/>
      <c r="H1062" s="561"/>
      <c r="Q1062" s="561"/>
      <c r="R1062" s="561"/>
      <c r="S1062" s="561"/>
      <c r="T1062" s="561"/>
      <c r="U1062" s="561"/>
      <c r="V1062" s="561"/>
      <c r="Y1062" s="561"/>
      <c r="Z1062" s="561"/>
      <c r="AA1062" s="561"/>
      <c r="AB1062" s="561"/>
      <c r="AC1062" s="561"/>
      <c r="AD1062" s="561"/>
      <c r="AE1062" s="561"/>
      <c r="AF1062" s="561"/>
      <c r="AG1062" s="561"/>
      <c r="AH1062" s="561"/>
      <c r="AJ1062" s="561"/>
      <c r="AK1062" s="561"/>
    </row>
    <row r="1063" spans="1:37">
      <c r="A1063" s="561"/>
      <c r="E1063" s="561"/>
      <c r="H1063" s="561"/>
      <c r="Q1063" s="561"/>
      <c r="R1063" s="561"/>
      <c r="S1063" s="561"/>
      <c r="T1063" s="561"/>
      <c r="U1063" s="561"/>
      <c r="V1063" s="561"/>
      <c r="Y1063" s="561"/>
      <c r="Z1063" s="561"/>
      <c r="AA1063" s="561"/>
      <c r="AB1063" s="561"/>
      <c r="AC1063" s="561"/>
      <c r="AD1063" s="561"/>
      <c r="AE1063" s="561"/>
      <c r="AF1063" s="561"/>
      <c r="AG1063" s="561"/>
      <c r="AH1063" s="561"/>
      <c r="AJ1063" s="561"/>
      <c r="AK1063" s="561"/>
    </row>
    <row r="1064" spans="1:37">
      <c r="A1064" s="561"/>
      <c r="E1064" s="561"/>
      <c r="H1064" s="561"/>
      <c r="Q1064" s="561"/>
      <c r="R1064" s="561"/>
      <c r="S1064" s="561"/>
      <c r="T1064" s="561"/>
      <c r="U1064" s="561"/>
      <c r="V1064" s="561"/>
      <c r="Y1064" s="561"/>
      <c r="Z1064" s="561"/>
      <c r="AA1064" s="561"/>
      <c r="AB1064" s="561"/>
      <c r="AC1064" s="561"/>
      <c r="AD1064" s="561"/>
      <c r="AE1064" s="561"/>
      <c r="AF1064" s="561"/>
      <c r="AG1064" s="561"/>
      <c r="AH1064" s="561"/>
      <c r="AJ1064" s="561"/>
      <c r="AK1064" s="561"/>
    </row>
    <row r="1065" spans="1:37">
      <c r="A1065" s="561"/>
      <c r="E1065" s="561"/>
      <c r="H1065" s="561"/>
      <c r="Q1065" s="561"/>
      <c r="R1065" s="561"/>
      <c r="S1065" s="561"/>
      <c r="T1065" s="561"/>
      <c r="U1065" s="561"/>
      <c r="V1065" s="561"/>
      <c r="Y1065" s="561"/>
      <c r="Z1065" s="561"/>
      <c r="AA1065" s="561"/>
      <c r="AB1065" s="561"/>
      <c r="AC1065" s="561"/>
      <c r="AD1065" s="561"/>
      <c r="AE1065" s="561"/>
      <c r="AF1065" s="561"/>
      <c r="AG1065" s="561"/>
      <c r="AH1065" s="561"/>
      <c r="AJ1065" s="561"/>
      <c r="AK1065" s="561"/>
    </row>
    <row r="1066" spans="1:37">
      <c r="A1066" s="561"/>
      <c r="E1066" s="561"/>
      <c r="H1066" s="561"/>
      <c r="Q1066" s="561"/>
      <c r="R1066" s="561"/>
      <c r="S1066" s="561"/>
      <c r="T1066" s="561"/>
      <c r="U1066" s="561"/>
      <c r="V1066" s="561"/>
      <c r="Y1066" s="561"/>
      <c r="Z1066" s="561"/>
      <c r="AA1066" s="561"/>
      <c r="AB1066" s="561"/>
      <c r="AC1066" s="561"/>
      <c r="AD1066" s="561"/>
      <c r="AE1066" s="561"/>
      <c r="AF1066" s="561"/>
      <c r="AG1066" s="561"/>
      <c r="AH1066" s="561"/>
      <c r="AJ1066" s="561"/>
      <c r="AK1066" s="561"/>
    </row>
    <row r="1067" spans="1:37">
      <c r="A1067" s="561"/>
      <c r="E1067" s="561"/>
      <c r="H1067" s="561"/>
      <c r="Q1067" s="561"/>
      <c r="R1067" s="561"/>
      <c r="S1067" s="561"/>
      <c r="T1067" s="561"/>
      <c r="U1067" s="561"/>
      <c r="V1067" s="561"/>
      <c r="Y1067" s="561"/>
      <c r="Z1067" s="561"/>
      <c r="AA1067" s="561"/>
      <c r="AB1067" s="561"/>
      <c r="AC1067" s="561"/>
      <c r="AD1067" s="561"/>
      <c r="AE1067" s="561"/>
      <c r="AF1067" s="561"/>
      <c r="AG1067" s="561"/>
      <c r="AH1067" s="561"/>
      <c r="AJ1067" s="561"/>
      <c r="AK1067" s="561"/>
    </row>
    <row r="1068" spans="1:37">
      <c r="A1068" s="561"/>
      <c r="E1068" s="561"/>
      <c r="H1068" s="561"/>
      <c r="Q1068" s="561"/>
      <c r="R1068" s="561"/>
      <c r="S1068" s="561"/>
      <c r="T1068" s="561"/>
      <c r="U1068" s="561"/>
      <c r="V1068" s="561"/>
      <c r="Y1068" s="561"/>
      <c r="Z1068" s="561"/>
      <c r="AA1068" s="561"/>
      <c r="AB1068" s="561"/>
      <c r="AC1068" s="561"/>
      <c r="AD1068" s="561"/>
      <c r="AE1068" s="561"/>
      <c r="AF1068" s="561"/>
      <c r="AG1068" s="561"/>
      <c r="AH1068" s="561"/>
      <c r="AJ1068" s="561"/>
      <c r="AK1068" s="561"/>
    </row>
    <row r="1069" spans="1:37">
      <c r="A1069" s="561"/>
      <c r="E1069" s="561"/>
      <c r="H1069" s="561"/>
      <c r="Q1069" s="561"/>
      <c r="R1069" s="561"/>
      <c r="S1069" s="561"/>
      <c r="T1069" s="561"/>
      <c r="U1069" s="561"/>
      <c r="V1069" s="561"/>
      <c r="Y1069" s="561"/>
      <c r="Z1069" s="561"/>
      <c r="AA1069" s="561"/>
      <c r="AB1069" s="561"/>
      <c r="AC1069" s="561"/>
      <c r="AD1069" s="561"/>
      <c r="AE1069" s="561"/>
      <c r="AF1069" s="561"/>
      <c r="AG1069" s="561"/>
      <c r="AH1069" s="561"/>
      <c r="AJ1069" s="561"/>
      <c r="AK1069" s="561"/>
    </row>
    <row r="1070" spans="1:37">
      <c r="A1070" s="561"/>
      <c r="E1070" s="561"/>
      <c r="H1070" s="561"/>
      <c r="Q1070" s="561"/>
      <c r="R1070" s="561"/>
      <c r="S1070" s="561"/>
      <c r="T1070" s="561"/>
      <c r="U1070" s="561"/>
      <c r="V1070" s="561"/>
      <c r="Y1070" s="561"/>
      <c r="Z1070" s="561"/>
      <c r="AA1070" s="561"/>
      <c r="AB1070" s="561"/>
      <c r="AC1070" s="561"/>
      <c r="AD1070" s="561"/>
      <c r="AE1070" s="561"/>
      <c r="AF1070" s="561"/>
      <c r="AG1070" s="561"/>
      <c r="AH1070" s="561"/>
      <c r="AJ1070" s="561"/>
      <c r="AK1070" s="561"/>
    </row>
    <row r="1071" spans="1:37">
      <c r="A1071" s="561"/>
      <c r="E1071" s="561"/>
      <c r="H1071" s="561"/>
      <c r="Q1071" s="561"/>
      <c r="R1071" s="561"/>
      <c r="S1071" s="561"/>
      <c r="T1071" s="561"/>
      <c r="U1071" s="561"/>
      <c r="V1071" s="561"/>
      <c r="Y1071" s="561"/>
      <c r="Z1071" s="561"/>
      <c r="AA1071" s="561"/>
      <c r="AB1071" s="561"/>
      <c r="AC1071" s="561"/>
      <c r="AD1071" s="561"/>
      <c r="AE1071" s="561"/>
      <c r="AF1071" s="561"/>
      <c r="AG1071" s="561"/>
      <c r="AH1071" s="561"/>
      <c r="AJ1071" s="561"/>
      <c r="AK1071" s="561"/>
    </row>
    <row r="1072" spans="1:37">
      <c r="A1072" s="561"/>
      <c r="E1072" s="561"/>
      <c r="H1072" s="561"/>
      <c r="Q1072" s="561"/>
      <c r="R1072" s="561"/>
      <c r="S1072" s="561"/>
      <c r="T1072" s="561"/>
      <c r="U1072" s="561"/>
      <c r="V1072" s="561"/>
      <c r="Y1072" s="561"/>
      <c r="Z1072" s="561"/>
      <c r="AA1072" s="561"/>
      <c r="AB1072" s="561"/>
      <c r="AC1072" s="561"/>
      <c r="AD1072" s="561"/>
      <c r="AE1072" s="561"/>
      <c r="AF1072" s="561"/>
      <c r="AG1072" s="561"/>
      <c r="AH1072" s="561"/>
      <c r="AJ1072" s="561"/>
      <c r="AK1072" s="561"/>
    </row>
    <row r="1073" spans="1:37">
      <c r="A1073" s="561"/>
      <c r="E1073" s="561"/>
      <c r="H1073" s="561"/>
      <c r="Q1073" s="561"/>
      <c r="R1073" s="561"/>
      <c r="S1073" s="561"/>
      <c r="T1073" s="561"/>
      <c r="U1073" s="561"/>
      <c r="V1073" s="561"/>
      <c r="Y1073" s="561"/>
      <c r="Z1073" s="561"/>
      <c r="AA1073" s="561"/>
      <c r="AB1073" s="561"/>
      <c r="AC1073" s="561"/>
      <c r="AD1073" s="561"/>
      <c r="AE1073" s="561"/>
      <c r="AF1073" s="561"/>
      <c r="AG1073" s="561"/>
      <c r="AH1073" s="561"/>
      <c r="AJ1073" s="561"/>
      <c r="AK1073" s="561"/>
    </row>
    <row r="1074" spans="1:37">
      <c r="A1074" s="561"/>
      <c r="E1074" s="561"/>
      <c r="H1074" s="561"/>
      <c r="Q1074" s="561"/>
      <c r="R1074" s="561"/>
      <c r="S1074" s="561"/>
      <c r="T1074" s="561"/>
      <c r="U1074" s="561"/>
      <c r="V1074" s="561"/>
      <c r="Y1074" s="561"/>
      <c r="Z1074" s="561"/>
      <c r="AA1074" s="561"/>
      <c r="AB1074" s="561"/>
      <c r="AC1074" s="561"/>
      <c r="AD1074" s="561"/>
      <c r="AE1074" s="561"/>
      <c r="AF1074" s="561"/>
      <c r="AG1074" s="561"/>
      <c r="AH1074" s="561"/>
      <c r="AJ1074" s="561"/>
      <c r="AK1074" s="561"/>
    </row>
    <row r="1075" spans="1:37">
      <c r="A1075" s="561"/>
      <c r="E1075" s="561"/>
      <c r="H1075" s="561"/>
      <c r="Q1075" s="561"/>
      <c r="R1075" s="561"/>
      <c r="S1075" s="561"/>
      <c r="T1075" s="561"/>
      <c r="U1075" s="561"/>
      <c r="V1075" s="561"/>
      <c r="Y1075" s="561"/>
      <c r="Z1075" s="561"/>
      <c r="AA1075" s="561"/>
      <c r="AB1075" s="561"/>
      <c r="AC1075" s="561"/>
      <c r="AD1075" s="561"/>
      <c r="AE1075" s="561"/>
      <c r="AF1075" s="561"/>
      <c r="AG1075" s="561"/>
      <c r="AH1075" s="561"/>
      <c r="AJ1075" s="561"/>
      <c r="AK1075" s="561"/>
    </row>
    <row r="1076" spans="1:37">
      <c r="A1076" s="561"/>
      <c r="E1076" s="561"/>
      <c r="H1076" s="561"/>
      <c r="Q1076" s="561"/>
      <c r="R1076" s="561"/>
      <c r="S1076" s="561"/>
      <c r="T1076" s="561"/>
      <c r="U1076" s="561"/>
      <c r="V1076" s="561"/>
      <c r="Y1076" s="561"/>
      <c r="Z1076" s="561"/>
      <c r="AA1076" s="561"/>
      <c r="AB1076" s="561"/>
      <c r="AC1076" s="561"/>
      <c r="AD1076" s="561"/>
      <c r="AE1076" s="561"/>
      <c r="AF1076" s="561"/>
      <c r="AG1076" s="561"/>
      <c r="AH1076" s="561"/>
      <c r="AJ1076" s="561"/>
      <c r="AK1076" s="561"/>
    </row>
    <row r="1077" spans="1:37">
      <c r="A1077" s="561"/>
      <c r="E1077" s="561"/>
      <c r="H1077" s="561"/>
      <c r="Q1077" s="561"/>
      <c r="R1077" s="561"/>
      <c r="S1077" s="561"/>
      <c r="T1077" s="561"/>
      <c r="U1077" s="561"/>
      <c r="V1077" s="561"/>
      <c r="Y1077" s="561"/>
      <c r="Z1077" s="561"/>
      <c r="AA1077" s="561"/>
      <c r="AB1077" s="561"/>
      <c r="AC1077" s="561"/>
      <c r="AD1077" s="561"/>
      <c r="AE1077" s="561"/>
      <c r="AF1077" s="561"/>
      <c r="AG1077" s="561"/>
      <c r="AH1077" s="561"/>
      <c r="AJ1077" s="561"/>
      <c r="AK1077" s="561"/>
    </row>
    <row r="1078" spans="1:37">
      <c r="A1078" s="561"/>
      <c r="E1078" s="561"/>
      <c r="H1078" s="561"/>
      <c r="Q1078" s="561"/>
      <c r="R1078" s="561"/>
      <c r="S1078" s="561"/>
      <c r="T1078" s="561"/>
      <c r="U1078" s="561"/>
      <c r="V1078" s="561"/>
      <c r="Y1078" s="561"/>
      <c r="Z1078" s="561"/>
      <c r="AA1078" s="561"/>
      <c r="AB1078" s="561"/>
      <c r="AC1078" s="561"/>
      <c r="AD1078" s="561"/>
      <c r="AE1078" s="561"/>
      <c r="AF1078" s="561"/>
      <c r="AG1078" s="561"/>
      <c r="AH1078" s="561"/>
      <c r="AJ1078" s="561"/>
      <c r="AK1078" s="561"/>
    </row>
    <row r="1079" spans="1:37">
      <c r="A1079" s="561"/>
      <c r="E1079" s="561"/>
      <c r="H1079" s="561"/>
      <c r="Q1079" s="561"/>
      <c r="R1079" s="561"/>
      <c r="S1079" s="561"/>
      <c r="T1079" s="561"/>
      <c r="U1079" s="561"/>
      <c r="V1079" s="561"/>
      <c r="Y1079" s="561"/>
      <c r="Z1079" s="561"/>
      <c r="AA1079" s="561"/>
      <c r="AB1079" s="561"/>
      <c r="AC1079" s="561"/>
      <c r="AD1079" s="561"/>
      <c r="AE1079" s="561"/>
      <c r="AF1079" s="561"/>
      <c r="AG1079" s="561"/>
      <c r="AH1079" s="561"/>
      <c r="AJ1079" s="561"/>
      <c r="AK1079" s="561"/>
    </row>
    <row r="1080" spans="1:37">
      <c r="A1080" s="561"/>
      <c r="E1080" s="561"/>
      <c r="H1080" s="561"/>
      <c r="Q1080" s="561"/>
      <c r="R1080" s="561"/>
      <c r="S1080" s="561"/>
      <c r="T1080" s="561"/>
      <c r="U1080" s="561"/>
      <c r="V1080" s="561"/>
      <c r="Y1080" s="561"/>
      <c r="Z1080" s="561"/>
      <c r="AA1080" s="561"/>
      <c r="AB1080" s="561"/>
      <c r="AC1080" s="561"/>
      <c r="AD1080" s="561"/>
      <c r="AE1080" s="561"/>
      <c r="AF1080" s="561"/>
      <c r="AG1080" s="561"/>
      <c r="AH1080" s="561"/>
      <c r="AJ1080" s="561"/>
      <c r="AK1080" s="561"/>
    </row>
    <row r="1081" spans="1:37">
      <c r="A1081" s="561"/>
      <c r="E1081" s="561"/>
      <c r="H1081" s="561"/>
      <c r="Q1081" s="561"/>
      <c r="R1081" s="561"/>
      <c r="S1081" s="561"/>
      <c r="T1081" s="561"/>
      <c r="U1081" s="561"/>
      <c r="V1081" s="561"/>
      <c r="Y1081" s="561"/>
      <c r="Z1081" s="561"/>
      <c r="AA1081" s="561"/>
      <c r="AB1081" s="561"/>
      <c r="AC1081" s="561"/>
      <c r="AD1081" s="561"/>
      <c r="AE1081" s="561"/>
      <c r="AF1081" s="561"/>
      <c r="AG1081" s="561"/>
      <c r="AH1081" s="561"/>
      <c r="AJ1081" s="561"/>
      <c r="AK1081" s="561"/>
    </row>
    <row r="1082" spans="1:37">
      <c r="A1082" s="561"/>
      <c r="E1082" s="561"/>
      <c r="H1082" s="561"/>
      <c r="Q1082" s="561"/>
      <c r="R1082" s="561"/>
      <c r="S1082" s="561"/>
      <c r="T1082" s="561"/>
      <c r="U1082" s="561"/>
      <c r="V1082" s="561"/>
      <c r="Y1082" s="561"/>
      <c r="Z1082" s="561"/>
      <c r="AA1082" s="561"/>
      <c r="AB1082" s="561"/>
      <c r="AC1082" s="561"/>
      <c r="AD1082" s="561"/>
      <c r="AE1082" s="561"/>
      <c r="AF1082" s="561"/>
      <c r="AG1082" s="561"/>
      <c r="AH1082" s="561"/>
      <c r="AJ1082" s="561"/>
      <c r="AK1082" s="561"/>
    </row>
    <row r="1083" spans="1:37">
      <c r="A1083" s="561"/>
      <c r="E1083" s="561"/>
      <c r="H1083" s="561"/>
      <c r="Q1083" s="561"/>
      <c r="R1083" s="561"/>
      <c r="S1083" s="561"/>
      <c r="T1083" s="561"/>
      <c r="U1083" s="561"/>
      <c r="V1083" s="561"/>
      <c r="Y1083" s="561"/>
      <c r="Z1083" s="561"/>
      <c r="AA1083" s="561"/>
      <c r="AB1083" s="561"/>
      <c r="AC1083" s="561"/>
      <c r="AD1083" s="561"/>
      <c r="AE1083" s="561"/>
      <c r="AF1083" s="561"/>
      <c r="AG1083" s="561"/>
      <c r="AH1083" s="561"/>
      <c r="AJ1083" s="561"/>
      <c r="AK1083" s="561"/>
    </row>
    <row r="1084" spans="1:37">
      <c r="A1084" s="561"/>
      <c r="E1084" s="561"/>
      <c r="H1084" s="561"/>
      <c r="Q1084" s="561"/>
      <c r="R1084" s="561"/>
      <c r="S1084" s="561"/>
      <c r="T1084" s="561"/>
      <c r="U1084" s="561"/>
      <c r="V1084" s="561"/>
      <c r="Y1084" s="561"/>
      <c r="Z1084" s="561"/>
      <c r="AA1084" s="561"/>
      <c r="AB1084" s="561"/>
      <c r="AC1084" s="561"/>
      <c r="AD1084" s="561"/>
      <c r="AE1084" s="561"/>
      <c r="AF1084" s="561"/>
      <c r="AG1084" s="561"/>
      <c r="AH1084" s="561"/>
      <c r="AJ1084" s="561"/>
      <c r="AK1084" s="561"/>
    </row>
    <row r="1085" spans="1:37">
      <c r="A1085" s="561"/>
      <c r="E1085" s="561"/>
      <c r="H1085" s="561"/>
      <c r="Q1085" s="561"/>
      <c r="R1085" s="561"/>
      <c r="S1085" s="561"/>
      <c r="T1085" s="561"/>
      <c r="U1085" s="561"/>
      <c r="V1085" s="561"/>
      <c r="Y1085" s="561"/>
      <c r="Z1085" s="561"/>
      <c r="AA1085" s="561"/>
      <c r="AB1085" s="561"/>
      <c r="AC1085" s="561"/>
      <c r="AD1085" s="561"/>
      <c r="AE1085" s="561"/>
      <c r="AF1085" s="561"/>
      <c r="AG1085" s="561"/>
      <c r="AH1085" s="561"/>
      <c r="AJ1085" s="561"/>
      <c r="AK1085" s="561"/>
    </row>
    <row r="1086" spans="1:37">
      <c r="A1086" s="561"/>
      <c r="E1086" s="561"/>
      <c r="H1086" s="561"/>
      <c r="Q1086" s="561"/>
      <c r="R1086" s="561"/>
      <c r="S1086" s="561"/>
      <c r="T1086" s="561"/>
      <c r="U1086" s="561"/>
      <c r="V1086" s="561"/>
      <c r="Y1086" s="561"/>
      <c r="Z1086" s="561"/>
      <c r="AA1086" s="561"/>
      <c r="AB1086" s="561"/>
      <c r="AC1086" s="561"/>
      <c r="AD1086" s="561"/>
      <c r="AE1086" s="561"/>
      <c r="AF1086" s="561"/>
      <c r="AG1086" s="561"/>
      <c r="AH1086" s="561"/>
      <c r="AJ1086" s="561"/>
      <c r="AK1086" s="561"/>
    </row>
    <row r="1087" spans="1:37">
      <c r="A1087" s="561"/>
      <c r="E1087" s="561"/>
      <c r="H1087" s="561"/>
      <c r="Q1087" s="561"/>
      <c r="R1087" s="561"/>
      <c r="S1087" s="561"/>
      <c r="T1087" s="561"/>
      <c r="U1087" s="561"/>
      <c r="V1087" s="561"/>
      <c r="Y1087" s="561"/>
      <c r="Z1087" s="561"/>
      <c r="AA1087" s="561"/>
      <c r="AB1087" s="561"/>
      <c r="AC1087" s="561"/>
      <c r="AD1087" s="561"/>
      <c r="AE1087" s="561"/>
      <c r="AF1087" s="561"/>
      <c r="AG1087" s="561"/>
      <c r="AH1087" s="561"/>
      <c r="AJ1087" s="561"/>
      <c r="AK1087" s="561"/>
    </row>
    <row r="1088" spans="1:37">
      <c r="A1088" s="561"/>
      <c r="E1088" s="561"/>
      <c r="H1088" s="561"/>
      <c r="Q1088" s="561"/>
      <c r="R1088" s="561"/>
      <c r="S1088" s="561"/>
      <c r="T1088" s="561"/>
      <c r="U1088" s="561"/>
      <c r="V1088" s="561"/>
      <c r="Y1088" s="561"/>
      <c r="Z1088" s="561"/>
      <c r="AA1088" s="561"/>
      <c r="AB1088" s="561"/>
      <c r="AC1088" s="561"/>
      <c r="AD1088" s="561"/>
      <c r="AE1088" s="561"/>
      <c r="AF1088" s="561"/>
      <c r="AG1088" s="561"/>
      <c r="AH1088" s="561"/>
      <c r="AJ1088" s="561"/>
      <c r="AK1088" s="561"/>
    </row>
    <row r="1089" spans="1:37">
      <c r="A1089" s="561"/>
      <c r="E1089" s="561"/>
      <c r="H1089" s="561"/>
      <c r="Q1089" s="561"/>
      <c r="R1089" s="561"/>
      <c r="S1089" s="561"/>
      <c r="T1089" s="561"/>
      <c r="U1089" s="561"/>
      <c r="V1089" s="561"/>
      <c r="Y1089" s="561"/>
      <c r="Z1089" s="561"/>
      <c r="AA1089" s="561"/>
      <c r="AB1089" s="561"/>
      <c r="AC1089" s="561"/>
      <c r="AD1089" s="561"/>
      <c r="AE1089" s="561"/>
      <c r="AF1089" s="561"/>
      <c r="AG1089" s="561"/>
      <c r="AH1089" s="561"/>
      <c r="AJ1089" s="561"/>
      <c r="AK1089" s="561"/>
    </row>
    <row r="1090" spans="1:37">
      <c r="A1090" s="561"/>
      <c r="E1090" s="561"/>
      <c r="H1090" s="561"/>
      <c r="Q1090" s="561"/>
      <c r="R1090" s="561"/>
      <c r="S1090" s="561"/>
      <c r="T1090" s="561"/>
      <c r="U1090" s="561"/>
      <c r="V1090" s="561"/>
      <c r="Y1090" s="561"/>
      <c r="Z1090" s="561"/>
      <c r="AA1090" s="561"/>
      <c r="AB1090" s="561"/>
      <c r="AC1090" s="561"/>
      <c r="AD1090" s="561"/>
      <c r="AE1090" s="561"/>
      <c r="AF1090" s="561"/>
      <c r="AG1090" s="561"/>
      <c r="AH1090" s="561"/>
      <c r="AJ1090" s="561"/>
      <c r="AK1090" s="561"/>
    </row>
    <row r="1091" spans="1:37">
      <c r="A1091" s="561"/>
      <c r="E1091" s="561"/>
      <c r="H1091" s="561"/>
      <c r="Q1091" s="561"/>
      <c r="R1091" s="561"/>
      <c r="S1091" s="561"/>
      <c r="T1091" s="561"/>
      <c r="U1091" s="561"/>
      <c r="V1091" s="561"/>
      <c r="Y1091" s="561"/>
      <c r="Z1091" s="561"/>
      <c r="AA1091" s="561"/>
      <c r="AB1091" s="561"/>
      <c r="AC1091" s="561"/>
      <c r="AD1091" s="561"/>
      <c r="AE1091" s="561"/>
      <c r="AF1091" s="561"/>
      <c r="AG1091" s="561"/>
      <c r="AH1091" s="561"/>
      <c r="AJ1091" s="561"/>
      <c r="AK1091" s="561"/>
    </row>
    <row r="1092" spans="1:37">
      <c r="A1092" s="561"/>
      <c r="E1092" s="561"/>
      <c r="H1092" s="561"/>
      <c r="Q1092" s="561"/>
      <c r="R1092" s="561"/>
      <c r="S1092" s="561"/>
      <c r="T1092" s="561"/>
      <c r="U1092" s="561"/>
      <c r="V1092" s="561"/>
      <c r="Y1092" s="561"/>
      <c r="Z1092" s="561"/>
      <c r="AA1092" s="561"/>
      <c r="AB1092" s="561"/>
      <c r="AC1092" s="561"/>
      <c r="AD1092" s="561"/>
      <c r="AE1092" s="561"/>
      <c r="AF1092" s="561"/>
      <c r="AG1092" s="561"/>
      <c r="AH1092" s="561"/>
      <c r="AJ1092" s="561"/>
      <c r="AK1092" s="561"/>
    </row>
    <row r="1093" spans="1:37">
      <c r="A1093" s="561"/>
      <c r="E1093" s="561"/>
      <c r="H1093" s="561"/>
      <c r="Q1093" s="561"/>
      <c r="R1093" s="561"/>
      <c r="S1093" s="561"/>
      <c r="T1093" s="561"/>
      <c r="U1093" s="561"/>
      <c r="V1093" s="561"/>
      <c r="Y1093" s="561"/>
      <c r="Z1093" s="561"/>
      <c r="AA1093" s="561"/>
      <c r="AB1093" s="561"/>
      <c r="AC1093" s="561"/>
      <c r="AD1093" s="561"/>
      <c r="AE1093" s="561"/>
      <c r="AF1093" s="561"/>
      <c r="AG1093" s="561"/>
      <c r="AH1093" s="561"/>
      <c r="AJ1093" s="561"/>
      <c r="AK1093" s="561"/>
    </row>
    <row r="1094" spans="1:37">
      <c r="A1094" s="561"/>
      <c r="E1094" s="561"/>
      <c r="H1094" s="561"/>
      <c r="Q1094" s="561"/>
      <c r="R1094" s="561"/>
      <c r="S1094" s="561"/>
      <c r="T1094" s="561"/>
      <c r="U1094" s="561"/>
      <c r="V1094" s="561"/>
      <c r="Y1094" s="561"/>
      <c r="Z1094" s="561"/>
      <c r="AA1094" s="561"/>
      <c r="AB1094" s="561"/>
      <c r="AC1094" s="561"/>
      <c r="AD1094" s="561"/>
      <c r="AE1094" s="561"/>
      <c r="AF1094" s="561"/>
      <c r="AG1094" s="561"/>
      <c r="AH1094" s="561"/>
      <c r="AJ1094" s="561"/>
      <c r="AK1094" s="561"/>
    </row>
    <row r="1095" spans="1:37">
      <c r="A1095" s="561"/>
      <c r="E1095" s="561"/>
      <c r="H1095" s="561"/>
      <c r="Q1095" s="561"/>
      <c r="R1095" s="561"/>
      <c r="S1095" s="561"/>
      <c r="T1095" s="561"/>
      <c r="U1095" s="561"/>
      <c r="V1095" s="561"/>
      <c r="Y1095" s="561"/>
      <c r="Z1095" s="561"/>
      <c r="AA1095" s="561"/>
      <c r="AB1095" s="561"/>
      <c r="AC1095" s="561"/>
      <c r="AD1095" s="561"/>
      <c r="AE1095" s="561"/>
      <c r="AF1095" s="561"/>
      <c r="AG1095" s="561"/>
      <c r="AH1095" s="561"/>
      <c r="AJ1095" s="561"/>
      <c r="AK1095" s="561"/>
    </row>
    <row r="1096" spans="1:37">
      <c r="A1096" s="561"/>
      <c r="E1096" s="561"/>
      <c r="H1096" s="561"/>
      <c r="Q1096" s="561"/>
      <c r="R1096" s="561"/>
      <c r="S1096" s="561"/>
      <c r="T1096" s="561"/>
      <c r="U1096" s="561"/>
      <c r="V1096" s="561"/>
      <c r="Y1096" s="561"/>
      <c r="Z1096" s="561"/>
      <c r="AA1096" s="561"/>
      <c r="AB1096" s="561"/>
      <c r="AC1096" s="561"/>
      <c r="AD1096" s="561"/>
      <c r="AE1096" s="561"/>
      <c r="AF1096" s="561"/>
      <c r="AG1096" s="561"/>
      <c r="AH1096" s="561"/>
      <c r="AJ1096" s="561"/>
      <c r="AK1096" s="561"/>
    </row>
    <row r="1097" spans="1:37">
      <c r="A1097" s="561"/>
      <c r="E1097" s="561"/>
      <c r="H1097" s="561"/>
      <c r="Q1097" s="561"/>
      <c r="R1097" s="561"/>
      <c r="S1097" s="561"/>
      <c r="T1097" s="561"/>
      <c r="U1097" s="561"/>
      <c r="V1097" s="561"/>
      <c r="Y1097" s="561"/>
      <c r="Z1097" s="561"/>
      <c r="AA1097" s="561"/>
      <c r="AB1097" s="561"/>
      <c r="AC1097" s="561"/>
      <c r="AD1097" s="561"/>
      <c r="AE1097" s="561"/>
      <c r="AF1097" s="561"/>
      <c r="AG1097" s="561"/>
      <c r="AH1097" s="561"/>
      <c r="AJ1097" s="561"/>
      <c r="AK1097" s="561"/>
    </row>
    <row r="1098" spans="1:37">
      <c r="A1098" s="561"/>
      <c r="E1098" s="561"/>
      <c r="H1098" s="561"/>
      <c r="Q1098" s="561"/>
      <c r="R1098" s="561"/>
      <c r="S1098" s="561"/>
      <c r="T1098" s="561"/>
      <c r="U1098" s="561"/>
      <c r="V1098" s="561"/>
      <c r="Y1098" s="561"/>
      <c r="Z1098" s="561"/>
      <c r="AA1098" s="561"/>
      <c r="AB1098" s="561"/>
      <c r="AC1098" s="561"/>
      <c r="AD1098" s="561"/>
      <c r="AE1098" s="561"/>
      <c r="AF1098" s="561"/>
      <c r="AG1098" s="561"/>
      <c r="AH1098" s="561"/>
      <c r="AJ1098" s="561"/>
      <c r="AK1098" s="561"/>
    </row>
    <row r="1099" spans="1:37">
      <c r="A1099" s="561"/>
      <c r="E1099" s="561"/>
      <c r="H1099" s="561"/>
      <c r="Q1099" s="561"/>
      <c r="R1099" s="561"/>
      <c r="S1099" s="561"/>
      <c r="T1099" s="561"/>
      <c r="U1099" s="561"/>
      <c r="V1099" s="561"/>
      <c r="Y1099" s="561"/>
      <c r="Z1099" s="561"/>
      <c r="AA1099" s="561"/>
      <c r="AB1099" s="561"/>
      <c r="AC1099" s="561"/>
      <c r="AD1099" s="561"/>
      <c r="AE1099" s="561"/>
      <c r="AF1099" s="561"/>
      <c r="AG1099" s="561"/>
      <c r="AH1099" s="561"/>
      <c r="AJ1099" s="561"/>
      <c r="AK1099" s="561"/>
    </row>
    <row r="1100" spans="1:37">
      <c r="A1100" s="561"/>
      <c r="E1100" s="561"/>
      <c r="H1100" s="561"/>
      <c r="Q1100" s="561"/>
      <c r="R1100" s="561"/>
      <c r="S1100" s="561"/>
      <c r="T1100" s="561"/>
      <c r="U1100" s="561"/>
      <c r="V1100" s="561"/>
      <c r="Y1100" s="561"/>
      <c r="Z1100" s="561"/>
      <c r="AA1100" s="561"/>
      <c r="AB1100" s="561"/>
      <c r="AC1100" s="561"/>
      <c r="AD1100" s="561"/>
      <c r="AE1100" s="561"/>
      <c r="AF1100" s="561"/>
      <c r="AG1100" s="561"/>
      <c r="AH1100" s="561"/>
      <c r="AJ1100" s="561"/>
      <c r="AK1100" s="561"/>
    </row>
    <row r="1101" spans="1:37">
      <c r="A1101" s="561"/>
      <c r="E1101" s="561"/>
      <c r="H1101" s="561"/>
      <c r="Q1101" s="561"/>
      <c r="R1101" s="561"/>
      <c r="S1101" s="561"/>
      <c r="T1101" s="561"/>
      <c r="U1101" s="561"/>
      <c r="V1101" s="561"/>
      <c r="Y1101" s="561"/>
      <c r="Z1101" s="561"/>
      <c r="AA1101" s="561"/>
      <c r="AB1101" s="561"/>
      <c r="AC1101" s="561"/>
      <c r="AD1101" s="561"/>
      <c r="AE1101" s="561"/>
      <c r="AF1101" s="561"/>
      <c r="AG1101" s="561"/>
      <c r="AH1101" s="561"/>
      <c r="AJ1101" s="561"/>
      <c r="AK1101" s="561"/>
    </row>
    <row r="1102" spans="1:37">
      <c r="A1102" s="561"/>
      <c r="E1102" s="561"/>
      <c r="H1102" s="561"/>
      <c r="Q1102" s="561"/>
      <c r="R1102" s="561"/>
      <c r="S1102" s="561"/>
      <c r="T1102" s="561"/>
      <c r="U1102" s="561"/>
      <c r="V1102" s="561"/>
      <c r="Y1102" s="561"/>
      <c r="Z1102" s="561"/>
      <c r="AA1102" s="561"/>
      <c r="AB1102" s="561"/>
      <c r="AC1102" s="561"/>
      <c r="AD1102" s="561"/>
      <c r="AE1102" s="561"/>
      <c r="AF1102" s="561"/>
      <c r="AG1102" s="561"/>
      <c r="AH1102" s="561"/>
      <c r="AJ1102" s="561"/>
      <c r="AK1102" s="561"/>
    </row>
    <row r="1103" spans="1:37">
      <c r="A1103" s="561"/>
      <c r="E1103" s="561"/>
      <c r="H1103" s="561"/>
      <c r="Q1103" s="561"/>
      <c r="R1103" s="561"/>
      <c r="S1103" s="561"/>
      <c r="T1103" s="561"/>
      <c r="U1103" s="561"/>
      <c r="V1103" s="561"/>
      <c r="Y1103" s="561"/>
      <c r="Z1103" s="561"/>
      <c r="AA1103" s="561"/>
      <c r="AB1103" s="561"/>
      <c r="AC1103" s="561"/>
      <c r="AD1103" s="561"/>
      <c r="AE1103" s="561"/>
      <c r="AF1103" s="561"/>
      <c r="AG1103" s="561"/>
      <c r="AH1103" s="561"/>
      <c r="AJ1103" s="561"/>
      <c r="AK1103" s="561"/>
    </row>
    <row r="1104" spans="1:37">
      <c r="A1104" s="561"/>
      <c r="E1104" s="561"/>
      <c r="H1104" s="561"/>
      <c r="Q1104" s="561"/>
      <c r="R1104" s="561"/>
      <c r="S1104" s="561"/>
      <c r="T1104" s="561"/>
      <c r="U1104" s="561"/>
      <c r="V1104" s="561"/>
      <c r="Y1104" s="561"/>
      <c r="Z1104" s="561"/>
      <c r="AA1104" s="561"/>
      <c r="AB1104" s="561"/>
      <c r="AC1104" s="561"/>
      <c r="AD1104" s="561"/>
      <c r="AE1104" s="561"/>
      <c r="AF1104" s="561"/>
      <c r="AG1104" s="561"/>
      <c r="AH1104" s="561"/>
      <c r="AJ1104" s="561"/>
      <c r="AK1104" s="561"/>
    </row>
    <row r="1105" spans="1:37">
      <c r="A1105" s="561"/>
      <c r="E1105" s="561"/>
      <c r="H1105" s="561"/>
      <c r="Q1105" s="561"/>
      <c r="R1105" s="561"/>
      <c r="S1105" s="561"/>
      <c r="T1105" s="561"/>
      <c r="U1105" s="561"/>
      <c r="V1105" s="561"/>
      <c r="Y1105" s="561"/>
      <c r="Z1105" s="561"/>
      <c r="AA1105" s="561"/>
      <c r="AB1105" s="561"/>
      <c r="AC1105" s="561"/>
      <c r="AD1105" s="561"/>
      <c r="AE1105" s="561"/>
      <c r="AF1105" s="561"/>
      <c r="AG1105" s="561"/>
      <c r="AH1105" s="561"/>
      <c r="AJ1105" s="561"/>
      <c r="AK1105" s="561"/>
    </row>
    <row r="1106" spans="1:37">
      <c r="A1106" s="561"/>
      <c r="E1106" s="561"/>
      <c r="H1106" s="561"/>
      <c r="Q1106" s="561"/>
      <c r="R1106" s="561"/>
      <c r="S1106" s="561"/>
      <c r="T1106" s="561"/>
      <c r="U1106" s="561"/>
      <c r="V1106" s="561"/>
      <c r="Y1106" s="561"/>
      <c r="Z1106" s="561"/>
      <c r="AA1106" s="561"/>
      <c r="AB1106" s="561"/>
      <c r="AC1106" s="561"/>
      <c r="AD1106" s="561"/>
      <c r="AE1106" s="561"/>
      <c r="AF1106" s="561"/>
      <c r="AG1106" s="561"/>
      <c r="AH1106" s="561"/>
      <c r="AJ1106" s="561"/>
      <c r="AK1106" s="561"/>
    </row>
    <row r="1107" spans="1:37">
      <c r="A1107" s="561"/>
      <c r="E1107" s="561"/>
      <c r="H1107" s="561"/>
      <c r="Q1107" s="561"/>
      <c r="R1107" s="561"/>
      <c r="S1107" s="561"/>
      <c r="T1107" s="561"/>
      <c r="U1107" s="561"/>
      <c r="V1107" s="561"/>
      <c r="Y1107" s="561"/>
      <c r="Z1107" s="561"/>
      <c r="AA1107" s="561"/>
      <c r="AB1107" s="561"/>
      <c r="AC1107" s="561"/>
      <c r="AD1107" s="561"/>
      <c r="AE1107" s="561"/>
      <c r="AF1107" s="561"/>
      <c r="AG1107" s="561"/>
      <c r="AH1107" s="561"/>
      <c r="AJ1107" s="561"/>
      <c r="AK1107" s="561"/>
    </row>
    <row r="1108" spans="1:37">
      <c r="A1108" s="561"/>
      <c r="E1108" s="561"/>
      <c r="H1108" s="561"/>
      <c r="Q1108" s="561"/>
      <c r="R1108" s="561"/>
      <c r="S1108" s="561"/>
      <c r="T1108" s="561"/>
      <c r="U1108" s="561"/>
      <c r="V1108" s="561"/>
      <c r="Y1108" s="561"/>
      <c r="Z1108" s="561"/>
      <c r="AA1108" s="561"/>
      <c r="AB1108" s="561"/>
      <c r="AC1108" s="561"/>
      <c r="AD1108" s="561"/>
      <c r="AE1108" s="561"/>
      <c r="AF1108" s="561"/>
      <c r="AG1108" s="561"/>
      <c r="AH1108" s="561"/>
      <c r="AJ1108" s="561"/>
      <c r="AK1108" s="561"/>
    </row>
    <row r="1109" spans="1:37">
      <c r="A1109" s="561"/>
      <c r="E1109" s="561"/>
      <c r="H1109" s="561"/>
      <c r="Q1109" s="561"/>
      <c r="R1109" s="561"/>
      <c r="S1109" s="561"/>
      <c r="T1109" s="561"/>
      <c r="U1109" s="561"/>
      <c r="V1109" s="561"/>
      <c r="Y1109" s="561"/>
      <c r="Z1109" s="561"/>
      <c r="AA1109" s="561"/>
      <c r="AB1109" s="561"/>
      <c r="AC1109" s="561"/>
      <c r="AD1109" s="561"/>
      <c r="AE1109" s="561"/>
      <c r="AF1109" s="561"/>
      <c r="AG1109" s="561"/>
      <c r="AH1109" s="561"/>
      <c r="AJ1109" s="561"/>
      <c r="AK1109" s="561"/>
    </row>
    <row r="1110" spans="1:37">
      <c r="A1110" s="561"/>
      <c r="E1110" s="561"/>
      <c r="H1110" s="561"/>
      <c r="Q1110" s="561"/>
      <c r="R1110" s="561"/>
      <c r="S1110" s="561"/>
      <c r="T1110" s="561"/>
      <c r="U1110" s="561"/>
      <c r="V1110" s="561"/>
      <c r="Y1110" s="561"/>
      <c r="Z1110" s="561"/>
      <c r="AA1110" s="561"/>
      <c r="AB1110" s="561"/>
      <c r="AC1110" s="561"/>
      <c r="AD1110" s="561"/>
      <c r="AE1110" s="561"/>
      <c r="AF1110" s="561"/>
      <c r="AG1110" s="561"/>
      <c r="AH1110" s="561"/>
      <c r="AJ1110" s="561"/>
      <c r="AK1110" s="561"/>
    </row>
    <row r="1111" spans="1:37">
      <c r="A1111" s="561"/>
      <c r="E1111" s="561"/>
      <c r="H1111" s="561"/>
      <c r="Q1111" s="561"/>
      <c r="R1111" s="561"/>
      <c r="S1111" s="561"/>
      <c r="T1111" s="561"/>
      <c r="U1111" s="561"/>
      <c r="V1111" s="561"/>
      <c r="Y1111" s="561"/>
      <c r="Z1111" s="561"/>
      <c r="AA1111" s="561"/>
      <c r="AB1111" s="561"/>
      <c r="AC1111" s="561"/>
      <c r="AD1111" s="561"/>
      <c r="AE1111" s="561"/>
      <c r="AF1111" s="561"/>
      <c r="AG1111" s="561"/>
      <c r="AH1111" s="561"/>
      <c r="AJ1111" s="561"/>
      <c r="AK1111" s="561"/>
    </row>
    <row r="1112" spans="1:37">
      <c r="A1112" s="561"/>
      <c r="E1112" s="561"/>
      <c r="H1112" s="561"/>
      <c r="Q1112" s="561"/>
      <c r="R1112" s="561"/>
      <c r="S1112" s="561"/>
      <c r="T1112" s="561"/>
      <c r="U1112" s="561"/>
      <c r="V1112" s="561"/>
      <c r="Y1112" s="561"/>
      <c r="Z1112" s="561"/>
      <c r="AA1112" s="561"/>
      <c r="AB1112" s="561"/>
      <c r="AC1112" s="561"/>
      <c r="AD1112" s="561"/>
      <c r="AE1112" s="561"/>
      <c r="AF1112" s="561"/>
      <c r="AG1112" s="561"/>
      <c r="AH1112" s="561"/>
      <c r="AJ1112" s="561"/>
      <c r="AK1112" s="561"/>
    </row>
    <row r="1113" spans="1:37">
      <c r="A1113" s="561"/>
      <c r="E1113" s="561"/>
      <c r="H1113" s="561"/>
      <c r="Q1113" s="561"/>
      <c r="R1113" s="561"/>
      <c r="S1113" s="561"/>
      <c r="T1113" s="561"/>
      <c r="U1113" s="561"/>
      <c r="V1113" s="561"/>
      <c r="Y1113" s="561"/>
      <c r="Z1113" s="561"/>
      <c r="AA1113" s="561"/>
      <c r="AB1113" s="561"/>
      <c r="AC1113" s="561"/>
      <c r="AD1113" s="561"/>
      <c r="AE1113" s="561"/>
      <c r="AF1113" s="561"/>
      <c r="AG1113" s="561"/>
      <c r="AH1113" s="561"/>
      <c r="AJ1113" s="561"/>
      <c r="AK1113" s="561"/>
    </row>
    <row r="1114" spans="1:37">
      <c r="A1114" s="561"/>
      <c r="E1114" s="561"/>
      <c r="H1114" s="561"/>
      <c r="Q1114" s="561"/>
      <c r="R1114" s="561"/>
      <c r="S1114" s="561"/>
      <c r="T1114" s="561"/>
      <c r="U1114" s="561"/>
      <c r="V1114" s="561"/>
      <c r="Y1114" s="561"/>
      <c r="Z1114" s="561"/>
      <c r="AA1114" s="561"/>
      <c r="AB1114" s="561"/>
      <c r="AC1114" s="561"/>
      <c r="AD1114" s="561"/>
      <c r="AE1114" s="561"/>
      <c r="AF1114" s="561"/>
      <c r="AG1114" s="561"/>
      <c r="AH1114" s="561"/>
      <c r="AJ1114" s="561"/>
      <c r="AK1114" s="561"/>
    </row>
    <row r="1115" spans="1:37">
      <c r="A1115" s="561"/>
      <c r="E1115" s="561"/>
      <c r="H1115" s="561"/>
      <c r="Q1115" s="561"/>
      <c r="R1115" s="561"/>
      <c r="S1115" s="561"/>
      <c r="T1115" s="561"/>
      <c r="U1115" s="561"/>
      <c r="V1115" s="561"/>
      <c r="Y1115" s="561"/>
      <c r="Z1115" s="561"/>
      <c r="AA1115" s="561"/>
      <c r="AB1115" s="561"/>
      <c r="AC1115" s="561"/>
      <c r="AD1115" s="561"/>
      <c r="AE1115" s="561"/>
      <c r="AF1115" s="561"/>
      <c r="AG1115" s="561"/>
      <c r="AH1115" s="561"/>
      <c r="AJ1115" s="561"/>
      <c r="AK1115" s="561"/>
    </row>
    <row r="1116" spans="1:37">
      <c r="A1116" s="561"/>
      <c r="E1116" s="561"/>
      <c r="H1116" s="561"/>
      <c r="Q1116" s="561"/>
      <c r="R1116" s="561"/>
      <c r="S1116" s="561"/>
      <c r="T1116" s="561"/>
      <c r="U1116" s="561"/>
      <c r="V1116" s="561"/>
      <c r="Y1116" s="561"/>
      <c r="Z1116" s="561"/>
      <c r="AA1116" s="561"/>
      <c r="AB1116" s="561"/>
      <c r="AC1116" s="561"/>
      <c r="AD1116" s="561"/>
      <c r="AE1116" s="561"/>
      <c r="AF1116" s="561"/>
      <c r="AG1116" s="561"/>
      <c r="AH1116" s="561"/>
      <c r="AJ1116" s="561"/>
      <c r="AK1116" s="561"/>
    </row>
    <row r="1117" spans="1:37">
      <c r="A1117" s="561"/>
      <c r="E1117" s="561"/>
      <c r="H1117" s="561"/>
      <c r="Q1117" s="561"/>
      <c r="R1117" s="561"/>
      <c r="S1117" s="561"/>
      <c r="T1117" s="561"/>
      <c r="U1117" s="561"/>
      <c r="V1117" s="561"/>
      <c r="Y1117" s="561"/>
      <c r="Z1117" s="561"/>
      <c r="AA1117" s="561"/>
      <c r="AB1117" s="561"/>
      <c r="AC1117" s="561"/>
      <c r="AD1117" s="561"/>
      <c r="AE1117" s="561"/>
      <c r="AF1117" s="561"/>
      <c r="AG1117" s="561"/>
      <c r="AH1117" s="561"/>
      <c r="AJ1117" s="561"/>
      <c r="AK1117" s="561"/>
    </row>
    <row r="1118" spans="1:37">
      <c r="A1118" s="561"/>
      <c r="E1118" s="561"/>
      <c r="H1118" s="561"/>
      <c r="Q1118" s="561"/>
      <c r="R1118" s="561"/>
      <c r="S1118" s="561"/>
      <c r="T1118" s="561"/>
      <c r="U1118" s="561"/>
      <c r="V1118" s="561"/>
      <c r="Y1118" s="561"/>
      <c r="Z1118" s="561"/>
      <c r="AA1118" s="561"/>
      <c r="AB1118" s="561"/>
      <c r="AC1118" s="561"/>
      <c r="AD1118" s="561"/>
      <c r="AE1118" s="561"/>
      <c r="AF1118" s="561"/>
      <c r="AG1118" s="561"/>
      <c r="AH1118" s="561"/>
      <c r="AJ1118" s="561"/>
      <c r="AK1118" s="561"/>
    </row>
    <row r="1119" spans="1:37">
      <c r="A1119" s="561"/>
      <c r="E1119" s="561"/>
      <c r="H1119" s="561"/>
      <c r="Q1119" s="561"/>
      <c r="R1119" s="561"/>
      <c r="S1119" s="561"/>
      <c r="T1119" s="561"/>
      <c r="U1119" s="561"/>
      <c r="V1119" s="561"/>
      <c r="Y1119" s="561"/>
      <c r="Z1119" s="561"/>
      <c r="AA1119" s="561"/>
      <c r="AB1119" s="561"/>
      <c r="AC1119" s="561"/>
      <c r="AD1119" s="561"/>
      <c r="AE1119" s="561"/>
      <c r="AF1119" s="561"/>
      <c r="AG1119" s="561"/>
      <c r="AH1119" s="561"/>
      <c r="AJ1119" s="561"/>
      <c r="AK1119" s="561"/>
    </row>
    <row r="1120" spans="1:37">
      <c r="A1120" s="561"/>
      <c r="E1120" s="561"/>
      <c r="H1120" s="561"/>
      <c r="Q1120" s="561"/>
      <c r="R1120" s="561"/>
      <c r="S1120" s="561"/>
      <c r="T1120" s="561"/>
      <c r="U1120" s="561"/>
      <c r="V1120" s="561"/>
      <c r="Y1120" s="561"/>
      <c r="Z1120" s="561"/>
      <c r="AA1120" s="561"/>
      <c r="AB1120" s="561"/>
      <c r="AC1120" s="561"/>
      <c r="AD1120" s="561"/>
      <c r="AE1120" s="561"/>
      <c r="AF1120" s="561"/>
      <c r="AG1120" s="561"/>
      <c r="AH1120" s="561"/>
      <c r="AJ1120" s="561"/>
      <c r="AK1120" s="561"/>
    </row>
    <row r="1121" spans="1:37">
      <c r="A1121" s="561"/>
      <c r="E1121" s="561"/>
      <c r="H1121" s="561"/>
      <c r="Q1121" s="561"/>
      <c r="R1121" s="561"/>
      <c r="S1121" s="561"/>
      <c r="T1121" s="561"/>
      <c r="U1121" s="561"/>
      <c r="V1121" s="561"/>
      <c r="Y1121" s="561"/>
      <c r="Z1121" s="561"/>
      <c r="AA1121" s="561"/>
      <c r="AB1121" s="561"/>
      <c r="AC1121" s="561"/>
      <c r="AD1121" s="561"/>
      <c r="AE1121" s="561"/>
      <c r="AF1121" s="561"/>
      <c r="AG1121" s="561"/>
      <c r="AH1121" s="561"/>
      <c r="AJ1121" s="561"/>
      <c r="AK1121" s="561"/>
    </row>
    <row r="1122" spans="1:37">
      <c r="A1122" s="561"/>
      <c r="E1122" s="561"/>
      <c r="H1122" s="561"/>
      <c r="Q1122" s="561"/>
      <c r="R1122" s="561"/>
      <c r="S1122" s="561"/>
      <c r="T1122" s="561"/>
      <c r="U1122" s="561"/>
      <c r="V1122" s="561"/>
      <c r="Y1122" s="561"/>
      <c r="Z1122" s="561"/>
      <c r="AA1122" s="561"/>
      <c r="AB1122" s="561"/>
      <c r="AC1122" s="561"/>
      <c r="AD1122" s="561"/>
      <c r="AE1122" s="561"/>
      <c r="AF1122" s="561"/>
      <c r="AG1122" s="561"/>
      <c r="AH1122" s="561"/>
      <c r="AJ1122" s="561"/>
      <c r="AK1122" s="561"/>
    </row>
    <row r="1123" spans="1:37">
      <c r="A1123" s="561"/>
      <c r="E1123" s="561"/>
      <c r="H1123" s="561"/>
      <c r="Q1123" s="561"/>
      <c r="R1123" s="561"/>
      <c r="S1123" s="561"/>
      <c r="T1123" s="561"/>
      <c r="U1123" s="561"/>
      <c r="V1123" s="561"/>
      <c r="Y1123" s="561"/>
      <c r="Z1123" s="561"/>
      <c r="AA1123" s="561"/>
      <c r="AB1123" s="561"/>
      <c r="AC1123" s="561"/>
      <c r="AD1123" s="561"/>
      <c r="AE1123" s="561"/>
      <c r="AF1123" s="561"/>
      <c r="AG1123" s="561"/>
      <c r="AH1123" s="561"/>
      <c r="AJ1123" s="561"/>
      <c r="AK1123" s="561"/>
    </row>
    <row r="1124" spans="1:37">
      <c r="A1124" s="561"/>
      <c r="E1124" s="561"/>
      <c r="H1124" s="561"/>
      <c r="Q1124" s="561"/>
      <c r="R1124" s="561"/>
      <c r="S1124" s="561"/>
      <c r="T1124" s="561"/>
      <c r="U1124" s="561"/>
      <c r="V1124" s="561"/>
      <c r="Y1124" s="561"/>
      <c r="Z1124" s="561"/>
      <c r="AA1124" s="561"/>
      <c r="AB1124" s="561"/>
      <c r="AC1124" s="561"/>
      <c r="AD1124" s="561"/>
      <c r="AE1124" s="561"/>
      <c r="AF1124" s="561"/>
      <c r="AG1124" s="561"/>
      <c r="AH1124" s="561"/>
      <c r="AJ1124" s="561"/>
      <c r="AK1124" s="561"/>
    </row>
    <row r="1125" spans="1:37">
      <c r="A1125" s="561"/>
      <c r="E1125" s="561"/>
      <c r="H1125" s="561"/>
      <c r="Q1125" s="561"/>
      <c r="R1125" s="561"/>
      <c r="S1125" s="561"/>
      <c r="T1125" s="561"/>
      <c r="U1125" s="561"/>
      <c r="V1125" s="561"/>
      <c r="Y1125" s="561"/>
      <c r="Z1125" s="561"/>
      <c r="AA1125" s="561"/>
      <c r="AB1125" s="561"/>
      <c r="AC1125" s="561"/>
      <c r="AD1125" s="561"/>
      <c r="AE1125" s="561"/>
      <c r="AF1125" s="561"/>
      <c r="AG1125" s="561"/>
      <c r="AH1125" s="561"/>
      <c r="AJ1125" s="561"/>
      <c r="AK1125" s="561"/>
    </row>
    <row r="1126" spans="1:37">
      <c r="A1126" s="561"/>
      <c r="E1126" s="561"/>
      <c r="H1126" s="561"/>
      <c r="Q1126" s="561"/>
      <c r="R1126" s="561"/>
      <c r="S1126" s="561"/>
      <c r="T1126" s="561"/>
      <c r="U1126" s="561"/>
      <c r="V1126" s="561"/>
      <c r="Y1126" s="561"/>
      <c r="Z1126" s="561"/>
      <c r="AA1126" s="561"/>
      <c r="AB1126" s="561"/>
      <c r="AC1126" s="561"/>
      <c r="AD1126" s="561"/>
      <c r="AE1126" s="561"/>
      <c r="AF1126" s="561"/>
      <c r="AG1126" s="561"/>
      <c r="AH1126" s="561"/>
      <c r="AJ1126" s="561"/>
      <c r="AK1126" s="561"/>
    </row>
    <row r="1127" spans="1:37">
      <c r="A1127" s="561"/>
      <c r="E1127" s="561"/>
      <c r="H1127" s="561"/>
      <c r="Q1127" s="561"/>
      <c r="R1127" s="561"/>
      <c r="S1127" s="561"/>
      <c r="T1127" s="561"/>
      <c r="U1127" s="561"/>
      <c r="V1127" s="561"/>
      <c r="Y1127" s="561"/>
      <c r="Z1127" s="561"/>
      <c r="AA1127" s="561"/>
      <c r="AB1127" s="561"/>
      <c r="AC1127" s="561"/>
      <c r="AD1127" s="561"/>
      <c r="AE1127" s="561"/>
      <c r="AF1127" s="561"/>
      <c r="AG1127" s="561"/>
      <c r="AH1127" s="561"/>
      <c r="AJ1127" s="561"/>
      <c r="AK1127" s="561"/>
    </row>
    <row r="1128" spans="1:37">
      <c r="A1128" s="561"/>
      <c r="E1128" s="561"/>
      <c r="H1128" s="561"/>
      <c r="Q1128" s="561"/>
      <c r="R1128" s="561"/>
      <c r="S1128" s="561"/>
      <c r="T1128" s="561"/>
      <c r="U1128" s="561"/>
      <c r="V1128" s="561"/>
      <c r="Y1128" s="561"/>
      <c r="Z1128" s="561"/>
      <c r="AA1128" s="561"/>
      <c r="AB1128" s="561"/>
      <c r="AC1128" s="561"/>
      <c r="AD1128" s="561"/>
      <c r="AE1128" s="561"/>
      <c r="AF1128" s="561"/>
      <c r="AG1128" s="561"/>
      <c r="AH1128" s="561"/>
      <c r="AJ1128" s="561"/>
      <c r="AK1128" s="561"/>
    </row>
    <row r="1129" spans="1:37">
      <c r="A1129" s="561"/>
      <c r="E1129" s="561"/>
      <c r="H1129" s="561"/>
      <c r="Q1129" s="561"/>
      <c r="R1129" s="561"/>
      <c r="S1129" s="561"/>
      <c r="T1129" s="561"/>
      <c r="U1129" s="561"/>
      <c r="V1129" s="561"/>
      <c r="Y1129" s="561"/>
      <c r="Z1129" s="561"/>
      <c r="AA1129" s="561"/>
      <c r="AB1129" s="561"/>
      <c r="AC1129" s="561"/>
      <c r="AD1129" s="561"/>
      <c r="AE1129" s="561"/>
      <c r="AF1129" s="561"/>
      <c r="AG1129" s="561"/>
      <c r="AH1129" s="561"/>
      <c r="AJ1129" s="561"/>
      <c r="AK1129" s="561"/>
    </row>
    <row r="1130" spans="1:37">
      <c r="A1130" s="561"/>
      <c r="E1130" s="561"/>
      <c r="H1130" s="561"/>
      <c r="Q1130" s="561"/>
      <c r="R1130" s="561"/>
      <c r="S1130" s="561"/>
      <c r="T1130" s="561"/>
      <c r="U1130" s="561"/>
      <c r="V1130" s="561"/>
      <c r="Y1130" s="561"/>
      <c r="Z1130" s="561"/>
      <c r="AA1130" s="561"/>
      <c r="AB1130" s="561"/>
      <c r="AC1130" s="561"/>
      <c r="AD1130" s="561"/>
      <c r="AE1130" s="561"/>
      <c r="AF1130" s="561"/>
      <c r="AG1130" s="561"/>
      <c r="AH1130" s="561"/>
      <c r="AJ1130" s="561"/>
      <c r="AK1130" s="561"/>
    </row>
    <row r="1131" spans="1:37">
      <c r="A1131" s="561"/>
      <c r="E1131" s="561"/>
      <c r="H1131" s="561"/>
      <c r="Q1131" s="561"/>
      <c r="R1131" s="561"/>
      <c r="S1131" s="561"/>
      <c r="T1131" s="561"/>
      <c r="U1131" s="561"/>
      <c r="V1131" s="561"/>
      <c r="Y1131" s="561"/>
      <c r="Z1131" s="561"/>
      <c r="AA1131" s="561"/>
      <c r="AB1131" s="561"/>
      <c r="AC1131" s="561"/>
      <c r="AD1131" s="561"/>
      <c r="AE1131" s="561"/>
      <c r="AF1131" s="561"/>
      <c r="AG1131" s="561"/>
      <c r="AH1131" s="561"/>
      <c r="AJ1131" s="561"/>
      <c r="AK1131" s="561"/>
    </row>
    <row r="1132" spans="1:37">
      <c r="A1132" s="561"/>
      <c r="E1132" s="561"/>
      <c r="H1132" s="561"/>
      <c r="Q1132" s="561"/>
      <c r="R1132" s="561"/>
      <c r="S1132" s="561"/>
      <c r="T1132" s="561"/>
      <c r="U1132" s="561"/>
      <c r="V1132" s="561"/>
      <c r="Y1132" s="561"/>
      <c r="Z1132" s="561"/>
      <c r="AA1132" s="561"/>
      <c r="AB1132" s="561"/>
      <c r="AC1132" s="561"/>
      <c r="AD1132" s="561"/>
      <c r="AE1132" s="561"/>
      <c r="AF1132" s="561"/>
      <c r="AG1132" s="561"/>
      <c r="AH1132" s="561"/>
      <c r="AJ1132" s="561"/>
      <c r="AK1132" s="561"/>
    </row>
    <row r="1133" spans="1:37">
      <c r="A1133" s="561"/>
      <c r="E1133" s="561"/>
      <c r="H1133" s="561"/>
      <c r="Q1133" s="561"/>
      <c r="R1133" s="561"/>
      <c r="S1133" s="561"/>
      <c r="T1133" s="561"/>
      <c r="U1133" s="561"/>
      <c r="V1133" s="561"/>
      <c r="Y1133" s="561"/>
      <c r="Z1133" s="561"/>
      <c r="AA1133" s="561"/>
      <c r="AB1133" s="561"/>
      <c r="AC1133" s="561"/>
      <c r="AD1133" s="561"/>
      <c r="AE1133" s="561"/>
      <c r="AF1133" s="561"/>
      <c r="AG1133" s="561"/>
      <c r="AH1133" s="561"/>
      <c r="AJ1133" s="561"/>
      <c r="AK1133" s="561"/>
    </row>
    <row r="1134" spans="1:37">
      <c r="A1134" s="561"/>
      <c r="E1134" s="561"/>
      <c r="H1134" s="561"/>
      <c r="Q1134" s="561"/>
      <c r="R1134" s="561"/>
      <c r="S1134" s="561"/>
      <c r="T1134" s="561"/>
      <c r="U1134" s="561"/>
      <c r="V1134" s="561"/>
      <c r="Y1134" s="561"/>
      <c r="Z1134" s="561"/>
      <c r="AA1134" s="561"/>
      <c r="AB1134" s="561"/>
      <c r="AC1134" s="561"/>
      <c r="AD1134" s="561"/>
      <c r="AE1134" s="561"/>
      <c r="AF1134" s="561"/>
      <c r="AG1134" s="561"/>
      <c r="AH1134" s="561"/>
      <c r="AJ1134" s="561"/>
      <c r="AK1134" s="561"/>
    </row>
    <row r="1135" spans="1:37">
      <c r="A1135" s="561"/>
      <c r="E1135" s="561"/>
      <c r="H1135" s="561"/>
      <c r="Q1135" s="561"/>
      <c r="R1135" s="561"/>
      <c r="S1135" s="561"/>
      <c r="T1135" s="561"/>
      <c r="U1135" s="561"/>
      <c r="V1135" s="561"/>
      <c r="Y1135" s="561"/>
      <c r="Z1135" s="561"/>
      <c r="AA1135" s="561"/>
      <c r="AB1135" s="561"/>
      <c r="AC1135" s="561"/>
      <c r="AD1135" s="561"/>
      <c r="AE1135" s="561"/>
      <c r="AF1135" s="561"/>
      <c r="AG1135" s="561"/>
      <c r="AH1135" s="561"/>
      <c r="AJ1135" s="561"/>
      <c r="AK1135" s="561"/>
    </row>
    <row r="1136" spans="1:37">
      <c r="A1136" s="561"/>
      <c r="E1136" s="561"/>
      <c r="H1136" s="561"/>
      <c r="Q1136" s="561"/>
      <c r="R1136" s="561"/>
      <c r="S1136" s="561"/>
      <c r="T1136" s="561"/>
      <c r="U1136" s="561"/>
      <c r="V1136" s="561"/>
      <c r="Y1136" s="561"/>
      <c r="Z1136" s="561"/>
      <c r="AA1136" s="561"/>
      <c r="AB1136" s="561"/>
      <c r="AC1136" s="561"/>
      <c r="AD1136" s="561"/>
      <c r="AE1136" s="561"/>
      <c r="AF1136" s="561"/>
      <c r="AG1136" s="561"/>
      <c r="AH1136" s="561"/>
      <c r="AJ1136" s="561"/>
      <c r="AK1136" s="561"/>
    </row>
    <row r="1137" spans="1:37">
      <c r="A1137" s="561"/>
      <c r="E1137" s="561"/>
      <c r="H1137" s="561"/>
      <c r="Q1137" s="561"/>
      <c r="R1137" s="561"/>
      <c r="S1137" s="561"/>
      <c r="T1137" s="561"/>
      <c r="U1137" s="561"/>
      <c r="V1137" s="561"/>
      <c r="Y1137" s="561"/>
      <c r="Z1137" s="561"/>
      <c r="AA1137" s="561"/>
      <c r="AB1137" s="561"/>
      <c r="AC1137" s="561"/>
      <c r="AD1137" s="561"/>
      <c r="AE1137" s="561"/>
      <c r="AF1137" s="561"/>
      <c r="AG1137" s="561"/>
      <c r="AH1137" s="561"/>
      <c r="AJ1137" s="561"/>
      <c r="AK1137" s="561"/>
    </row>
    <row r="1138" spans="1:37">
      <c r="A1138" s="561"/>
      <c r="E1138" s="561"/>
      <c r="H1138" s="561"/>
      <c r="Q1138" s="561"/>
      <c r="R1138" s="561"/>
      <c r="S1138" s="561"/>
      <c r="T1138" s="561"/>
      <c r="U1138" s="561"/>
      <c r="V1138" s="561"/>
      <c r="Y1138" s="561"/>
      <c r="Z1138" s="561"/>
      <c r="AA1138" s="561"/>
      <c r="AB1138" s="561"/>
      <c r="AC1138" s="561"/>
      <c r="AD1138" s="561"/>
      <c r="AE1138" s="561"/>
      <c r="AF1138" s="561"/>
      <c r="AG1138" s="561"/>
      <c r="AH1138" s="561"/>
      <c r="AJ1138" s="561"/>
      <c r="AK1138" s="561"/>
    </row>
    <row r="1139" spans="1:37">
      <c r="A1139" s="561"/>
      <c r="E1139" s="561"/>
      <c r="H1139" s="561"/>
      <c r="Q1139" s="561"/>
      <c r="R1139" s="561"/>
      <c r="S1139" s="561"/>
      <c r="T1139" s="561"/>
      <c r="U1139" s="561"/>
      <c r="V1139" s="561"/>
      <c r="Y1139" s="561"/>
      <c r="Z1139" s="561"/>
      <c r="AA1139" s="561"/>
      <c r="AB1139" s="561"/>
      <c r="AC1139" s="561"/>
      <c r="AD1139" s="561"/>
      <c r="AE1139" s="561"/>
      <c r="AF1139" s="561"/>
      <c r="AG1139" s="561"/>
      <c r="AH1139" s="561"/>
      <c r="AJ1139" s="561"/>
      <c r="AK1139" s="561"/>
    </row>
    <row r="1140" spans="1:37">
      <c r="A1140" s="561"/>
      <c r="E1140" s="561"/>
      <c r="H1140" s="561"/>
      <c r="Q1140" s="561"/>
      <c r="R1140" s="561"/>
      <c r="S1140" s="561"/>
      <c r="T1140" s="561"/>
      <c r="U1140" s="561"/>
      <c r="V1140" s="561"/>
      <c r="Y1140" s="561"/>
      <c r="Z1140" s="561"/>
      <c r="AA1140" s="561"/>
      <c r="AB1140" s="561"/>
      <c r="AC1140" s="561"/>
      <c r="AD1140" s="561"/>
      <c r="AE1140" s="561"/>
      <c r="AF1140" s="561"/>
      <c r="AG1140" s="561"/>
      <c r="AH1140" s="561"/>
      <c r="AJ1140" s="561"/>
      <c r="AK1140" s="561"/>
    </row>
    <row r="1141" spans="1:37">
      <c r="A1141" s="561"/>
      <c r="E1141" s="561"/>
      <c r="H1141" s="561"/>
      <c r="Q1141" s="561"/>
      <c r="R1141" s="561"/>
      <c r="S1141" s="561"/>
      <c r="T1141" s="561"/>
      <c r="U1141" s="561"/>
      <c r="V1141" s="561"/>
      <c r="Y1141" s="561"/>
      <c r="Z1141" s="561"/>
      <c r="AA1141" s="561"/>
      <c r="AB1141" s="561"/>
      <c r="AC1141" s="561"/>
      <c r="AD1141" s="561"/>
      <c r="AE1141" s="561"/>
      <c r="AF1141" s="561"/>
      <c r="AG1141" s="561"/>
      <c r="AH1141" s="561"/>
      <c r="AJ1141" s="561"/>
      <c r="AK1141" s="561"/>
    </row>
    <row r="1142" spans="1:37">
      <c r="A1142" s="561"/>
      <c r="E1142" s="561"/>
      <c r="H1142" s="561"/>
      <c r="Q1142" s="561"/>
      <c r="R1142" s="561"/>
      <c r="S1142" s="561"/>
      <c r="T1142" s="561"/>
      <c r="U1142" s="561"/>
      <c r="V1142" s="561"/>
      <c r="Y1142" s="561"/>
      <c r="Z1142" s="561"/>
      <c r="AA1142" s="561"/>
      <c r="AB1142" s="561"/>
      <c r="AC1142" s="561"/>
      <c r="AD1142" s="561"/>
      <c r="AE1142" s="561"/>
      <c r="AF1142" s="561"/>
      <c r="AG1142" s="561"/>
      <c r="AH1142" s="561"/>
      <c r="AJ1142" s="561"/>
      <c r="AK1142" s="561"/>
    </row>
    <row r="1143" spans="1:37">
      <c r="A1143" s="561"/>
      <c r="E1143" s="561"/>
      <c r="H1143" s="561"/>
      <c r="Q1143" s="561"/>
      <c r="R1143" s="561"/>
      <c r="S1143" s="561"/>
      <c r="T1143" s="561"/>
      <c r="U1143" s="561"/>
      <c r="V1143" s="561"/>
      <c r="Y1143" s="561"/>
      <c r="Z1143" s="561"/>
      <c r="AA1143" s="561"/>
      <c r="AB1143" s="561"/>
      <c r="AC1143" s="561"/>
      <c r="AD1143" s="561"/>
      <c r="AE1143" s="561"/>
      <c r="AF1143" s="561"/>
      <c r="AG1143" s="561"/>
      <c r="AH1143" s="561"/>
      <c r="AJ1143" s="561"/>
      <c r="AK1143" s="561"/>
    </row>
    <row r="1144" spans="1:37">
      <c r="A1144" s="561"/>
      <c r="E1144" s="561"/>
      <c r="H1144" s="561"/>
      <c r="Q1144" s="561"/>
      <c r="R1144" s="561"/>
      <c r="S1144" s="561"/>
      <c r="T1144" s="561"/>
      <c r="U1144" s="561"/>
      <c r="V1144" s="561"/>
      <c r="Y1144" s="561"/>
      <c r="Z1144" s="561"/>
      <c r="AA1144" s="561"/>
      <c r="AB1144" s="561"/>
      <c r="AC1144" s="561"/>
      <c r="AD1144" s="561"/>
      <c r="AE1144" s="561"/>
      <c r="AF1144" s="561"/>
      <c r="AG1144" s="561"/>
      <c r="AH1144" s="561"/>
      <c r="AJ1144" s="561"/>
      <c r="AK1144" s="561"/>
    </row>
    <row r="1145" spans="1:37">
      <c r="A1145" s="561"/>
      <c r="E1145" s="561"/>
      <c r="H1145" s="561"/>
      <c r="Q1145" s="561"/>
      <c r="R1145" s="561"/>
      <c r="S1145" s="561"/>
      <c r="T1145" s="561"/>
      <c r="U1145" s="561"/>
      <c r="V1145" s="561"/>
      <c r="Y1145" s="561"/>
      <c r="Z1145" s="561"/>
      <c r="AA1145" s="561"/>
      <c r="AB1145" s="561"/>
      <c r="AC1145" s="561"/>
      <c r="AD1145" s="561"/>
      <c r="AE1145" s="561"/>
      <c r="AF1145" s="561"/>
      <c r="AG1145" s="561"/>
      <c r="AH1145" s="561"/>
      <c r="AJ1145" s="561"/>
      <c r="AK1145" s="561"/>
    </row>
    <row r="1146" spans="1:37">
      <c r="A1146" s="561"/>
      <c r="E1146" s="561"/>
      <c r="H1146" s="561"/>
      <c r="Q1146" s="561"/>
      <c r="R1146" s="561"/>
      <c r="S1146" s="561"/>
      <c r="T1146" s="561"/>
      <c r="U1146" s="561"/>
      <c r="V1146" s="561"/>
      <c r="Y1146" s="561"/>
      <c r="Z1146" s="561"/>
      <c r="AA1146" s="561"/>
      <c r="AB1146" s="561"/>
      <c r="AC1146" s="561"/>
      <c r="AD1146" s="561"/>
      <c r="AE1146" s="561"/>
      <c r="AF1146" s="561"/>
      <c r="AG1146" s="561"/>
      <c r="AH1146" s="561"/>
      <c r="AJ1146" s="561"/>
      <c r="AK1146" s="561"/>
    </row>
    <row r="1147" spans="1:37">
      <c r="A1147" s="561"/>
      <c r="E1147" s="561"/>
      <c r="H1147" s="561"/>
      <c r="Q1147" s="561"/>
      <c r="R1147" s="561"/>
      <c r="S1147" s="561"/>
      <c r="T1147" s="561"/>
      <c r="U1147" s="561"/>
      <c r="V1147" s="561"/>
      <c r="Y1147" s="561"/>
      <c r="Z1147" s="561"/>
      <c r="AA1147" s="561"/>
      <c r="AB1147" s="561"/>
      <c r="AC1147" s="561"/>
      <c r="AD1147" s="561"/>
      <c r="AE1147" s="561"/>
      <c r="AF1147" s="561"/>
      <c r="AG1147" s="561"/>
      <c r="AH1147" s="561"/>
      <c r="AJ1147" s="561"/>
      <c r="AK1147" s="561"/>
    </row>
    <row r="1148" spans="1:37">
      <c r="A1148" s="561"/>
      <c r="E1148" s="561"/>
      <c r="H1148" s="561"/>
      <c r="Q1148" s="561"/>
      <c r="R1148" s="561"/>
      <c r="S1148" s="561"/>
      <c r="T1148" s="561"/>
      <c r="U1148" s="561"/>
      <c r="V1148" s="561"/>
      <c r="Y1148" s="561"/>
      <c r="Z1148" s="561"/>
      <c r="AA1148" s="561"/>
      <c r="AB1148" s="561"/>
      <c r="AC1148" s="561"/>
      <c r="AD1148" s="561"/>
      <c r="AE1148" s="561"/>
      <c r="AF1148" s="561"/>
      <c r="AG1148" s="561"/>
      <c r="AH1148" s="561"/>
      <c r="AJ1148" s="561"/>
      <c r="AK1148" s="561"/>
    </row>
    <row r="1149" spans="1:37">
      <c r="A1149" s="561"/>
      <c r="E1149" s="561"/>
      <c r="H1149" s="561"/>
      <c r="Q1149" s="561"/>
      <c r="R1149" s="561"/>
      <c r="S1149" s="561"/>
      <c r="T1149" s="561"/>
      <c r="U1149" s="561"/>
      <c r="V1149" s="561"/>
      <c r="Y1149" s="561"/>
      <c r="Z1149" s="561"/>
      <c r="AA1149" s="561"/>
      <c r="AB1149" s="561"/>
      <c r="AC1149" s="561"/>
      <c r="AD1149" s="561"/>
      <c r="AE1149" s="561"/>
      <c r="AF1149" s="561"/>
      <c r="AG1149" s="561"/>
      <c r="AH1149" s="561"/>
      <c r="AJ1149" s="561"/>
      <c r="AK1149" s="561"/>
    </row>
    <row r="1150" spans="1:37">
      <c r="A1150" s="561"/>
      <c r="E1150" s="561"/>
      <c r="H1150" s="561"/>
      <c r="Q1150" s="561"/>
      <c r="R1150" s="561"/>
      <c r="S1150" s="561"/>
      <c r="T1150" s="561"/>
      <c r="U1150" s="561"/>
      <c r="V1150" s="561"/>
      <c r="Y1150" s="561"/>
      <c r="Z1150" s="561"/>
      <c r="AA1150" s="561"/>
      <c r="AB1150" s="561"/>
      <c r="AC1150" s="561"/>
      <c r="AD1150" s="561"/>
      <c r="AE1150" s="561"/>
      <c r="AF1150" s="561"/>
      <c r="AG1150" s="561"/>
      <c r="AH1150" s="561"/>
      <c r="AJ1150" s="561"/>
      <c r="AK1150" s="561"/>
    </row>
    <row r="1151" spans="1:37">
      <c r="A1151" s="561"/>
      <c r="E1151" s="561"/>
      <c r="H1151" s="561"/>
      <c r="Q1151" s="561"/>
      <c r="R1151" s="561"/>
      <c r="S1151" s="561"/>
      <c r="T1151" s="561"/>
      <c r="U1151" s="561"/>
      <c r="V1151" s="561"/>
      <c r="Y1151" s="561"/>
      <c r="Z1151" s="561"/>
      <c r="AA1151" s="561"/>
      <c r="AB1151" s="561"/>
      <c r="AC1151" s="561"/>
      <c r="AD1151" s="561"/>
      <c r="AE1151" s="561"/>
      <c r="AF1151" s="561"/>
      <c r="AG1151" s="561"/>
      <c r="AH1151" s="561"/>
      <c r="AJ1151" s="561"/>
      <c r="AK1151" s="561"/>
    </row>
    <row r="1152" spans="1:37">
      <c r="A1152" s="561"/>
      <c r="E1152" s="561"/>
      <c r="H1152" s="561"/>
      <c r="Q1152" s="561"/>
      <c r="R1152" s="561"/>
      <c r="S1152" s="561"/>
      <c r="T1152" s="561"/>
      <c r="U1152" s="561"/>
      <c r="V1152" s="561"/>
      <c r="Y1152" s="561"/>
      <c r="Z1152" s="561"/>
      <c r="AA1152" s="561"/>
      <c r="AB1152" s="561"/>
      <c r="AC1152" s="561"/>
      <c r="AD1152" s="561"/>
      <c r="AE1152" s="561"/>
      <c r="AF1152" s="561"/>
      <c r="AG1152" s="561"/>
      <c r="AH1152" s="561"/>
      <c r="AJ1152" s="561"/>
      <c r="AK1152" s="561"/>
    </row>
    <row r="1153" spans="1:37">
      <c r="A1153" s="561"/>
      <c r="E1153" s="561"/>
      <c r="H1153" s="561"/>
      <c r="Q1153" s="561"/>
      <c r="R1153" s="561"/>
      <c r="S1153" s="561"/>
      <c r="T1153" s="561"/>
      <c r="U1153" s="561"/>
      <c r="V1153" s="561"/>
      <c r="Y1153" s="561"/>
      <c r="Z1153" s="561"/>
      <c r="AA1153" s="561"/>
      <c r="AB1153" s="561"/>
      <c r="AC1153" s="561"/>
      <c r="AD1153" s="561"/>
      <c r="AE1153" s="561"/>
      <c r="AF1153" s="561"/>
      <c r="AG1153" s="561"/>
      <c r="AH1153" s="561"/>
      <c r="AJ1153" s="561"/>
      <c r="AK1153" s="561"/>
    </row>
    <row r="1154" spans="1:37">
      <c r="A1154" s="561"/>
      <c r="E1154" s="561"/>
      <c r="H1154" s="561"/>
      <c r="Q1154" s="561"/>
      <c r="R1154" s="561"/>
      <c r="S1154" s="561"/>
      <c r="T1154" s="561"/>
      <c r="U1154" s="561"/>
      <c r="V1154" s="561"/>
      <c r="Y1154" s="561"/>
      <c r="Z1154" s="561"/>
      <c r="AA1154" s="561"/>
      <c r="AB1154" s="561"/>
      <c r="AC1154" s="561"/>
      <c r="AD1154" s="561"/>
      <c r="AE1154" s="561"/>
      <c r="AF1154" s="561"/>
      <c r="AG1154" s="561"/>
      <c r="AH1154" s="561"/>
      <c r="AJ1154" s="561"/>
      <c r="AK1154" s="561"/>
    </row>
    <row r="1155" spans="1:37">
      <c r="A1155" s="561"/>
      <c r="E1155" s="561"/>
      <c r="H1155" s="561"/>
      <c r="Q1155" s="561"/>
      <c r="R1155" s="561"/>
      <c r="S1155" s="561"/>
      <c r="T1155" s="561"/>
      <c r="U1155" s="561"/>
      <c r="V1155" s="561"/>
      <c r="Y1155" s="561"/>
      <c r="Z1155" s="561"/>
      <c r="AA1155" s="561"/>
      <c r="AB1155" s="561"/>
      <c r="AC1155" s="561"/>
      <c r="AD1155" s="561"/>
      <c r="AE1155" s="561"/>
      <c r="AF1155" s="561"/>
      <c r="AG1155" s="561"/>
      <c r="AH1155" s="561"/>
      <c r="AJ1155" s="561"/>
      <c r="AK1155" s="561"/>
    </row>
    <row r="1156" spans="1:37">
      <c r="A1156" s="561"/>
      <c r="E1156" s="561"/>
      <c r="H1156" s="561"/>
      <c r="Q1156" s="561"/>
      <c r="R1156" s="561"/>
      <c r="S1156" s="561"/>
      <c r="T1156" s="561"/>
      <c r="U1156" s="561"/>
      <c r="V1156" s="561"/>
      <c r="Y1156" s="561"/>
      <c r="Z1156" s="561"/>
      <c r="AA1156" s="561"/>
      <c r="AB1156" s="561"/>
      <c r="AC1156" s="561"/>
      <c r="AD1156" s="561"/>
      <c r="AE1156" s="561"/>
      <c r="AF1156" s="561"/>
      <c r="AG1156" s="561"/>
      <c r="AH1156" s="561"/>
      <c r="AJ1156" s="561"/>
      <c r="AK1156" s="561"/>
    </row>
    <row r="1157" spans="1:37">
      <c r="A1157" s="561"/>
      <c r="E1157" s="561"/>
      <c r="H1157" s="561"/>
      <c r="Q1157" s="561"/>
      <c r="R1157" s="561"/>
      <c r="S1157" s="561"/>
      <c r="T1157" s="561"/>
      <c r="U1157" s="561"/>
      <c r="V1157" s="561"/>
      <c r="Y1157" s="561"/>
      <c r="Z1157" s="561"/>
      <c r="AA1157" s="561"/>
      <c r="AB1157" s="561"/>
      <c r="AC1157" s="561"/>
      <c r="AD1157" s="561"/>
      <c r="AE1157" s="561"/>
      <c r="AF1157" s="561"/>
      <c r="AG1157" s="561"/>
      <c r="AH1157" s="561"/>
      <c r="AJ1157" s="561"/>
      <c r="AK1157" s="561"/>
    </row>
    <row r="1158" spans="1:37">
      <c r="A1158" s="561"/>
      <c r="E1158" s="561"/>
      <c r="H1158" s="561"/>
      <c r="Q1158" s="561"/>
      <c r="R1158" s="561"/>
      <c r="S1158" s="561"/>
      <c r="T1158" s="561"/>
      <c r="U1158" s="561"/>
      <c r="V1158" s="561"/>
      <c r="Y1158" s="561"/>
      <c r="Z1158" s="561"/>
      <c r="AA1158" s="561"/>
      <c r="AB1158" s="561"/>
      <c r="AC1158" s="561"/>
      <c r="AD1158" s="561"/>
      <c r="AE1158" s="561"/>
      <c r="AF1158" s="561"/>
      <c r="AG1158" s="561"/>
      <c r="AH1158" s="561"/>
      <c r="AJ1158" s="561"/>
      <c r="AK1158" s="561"/>
    </row>
    <row r="1159" spans="1:37">
      <c r="A1159" s="561"/>
      <c r="E1159" s="561"/>
      <c r="H1159" s="561"/>
      <c r="Q1159" s="561"/>
      <c r="R1159" s="561"/>
      <c r="S1159" s="561"/>
      <c r="T1159" s="561"/>
      <c r="U1159" s="561"/>
      <c r="V1159" s="561"/>
      <c r="Y1159" s="561"/>
      <c r="Z1159" s="561"/>
      <c r="AA1159" s="561"/>
      <c r="AB1159" s="561"/>
      <c r="AC1159" s="561"/>
      <c r="AD1159" s="561"/>
      <c r="AE1159" s="561"/>
      <c r="AF1159" s="561"/>
      <c r="AG1159" s="561"/>
      <c r="AH1159" s="561"/>
      <c r="AJ1159" s="561"/>
      <c r="AK1159" s="561"/>
    </row>
    <row r="1160" spans="1:37">
      <c r="A1160" s="561"/>
      <c r="E1160" s="561"/>
      <c r="H1160" s="561"/>
      <c r="Q1160" s="561"/>
      <c r="R1160" s="561"/>
      <c r="S1160" s="561"/>
      <c r="T1160" s="561"/>
      <c r="U1160" s="561"/>
      <c r="V1160" s="561"/>
      <c r="Y1160" s="561"/>
      <c r="Z1160" s="561"/>
      <c r="AA1160" s="561"/>
      <c r="AB1160" s="561"/>
      <c r="AC1160" s="561"/>
      <c r="AD1160" s="561"/>
      <c r="AE1160" s="561"/>
      <c r="AF1160" s="561"/>
      <c r="AG1160" s="561"/>
      <c r="AH1160" s="561"/>
      <c r="AJ1160" s="561"/>
      <c r="AK1160" s="561"/>
    </row>
    <row r="1161" spans="1:37">
      <c r="A1161" s="561"/>
      <c r="E1161" s="561"/>
      <c r="H1161" s="561"/>
      <c r="Q1161" s="561"/>
      <c r="R1161" s="561"/>
      <c r="S1161" s="561"/>
      <c r="T1161" s="561"/>
      <c r="U1161" s="561"/>
      <c r="V1161" s="561"/>
      <c r="Y1161" s="561"/>
      <c r="Z1161" s="561"/>
      <c r="AA1161" s="561"/>
      <c r="AB1161" s="561"/>
      <c r="AC1161" s="561"/>
      <c r="AD1161" s="561"/>
      <c r="AE1161" s="561"/>
      <c r="AF1161" s="561"/>
      <c r="AG1161" s="561"/>
      <c r="AH1161" s="561"/>
      <c r="AJ1161" s="561"/>
      <c r="AK1161" s="561"/>
    </row>
    <row r="1162" spans="1:37">
      <c r="A1162" s="561"/>
      <c r="E1162" s="561"/>
      <c r="H1162" s="561"/>
      <c r="Q1162" s="561"/>
      <c r="R1162" s="561"/>
      <c r="S1162" s="561"/>
      <c r="T1162" s="561"/>
      <c r="U1162" s="561"/>
      <c r="V1162" s="561"/>
      <c r="Y1162" s="561"/>
      <c r="Z1162" s="561"/>
      <c r="AA1162" s="561"/>
      <c r="AB1162" s="561"/>
      <c r="AC1162" s="561"/>
      <c r="AD1162" s="561"/>
      <c r="AE1162" s="561"/>
      <c r="AF1162" s="561"/>
      <c r="AG1162" s="561"/>
      <c r="AH1162" s="561"/>
      <c r="AJ1162" s="561"/>
      <c r="AK1162" s="561"/>
    </row>
    <row r="1163" spans="1:37">
      <c r="A1163" s="561"/>
      <c r="E1163" s="561"/>
      <c r="H1163" s="561"/>
      <c r="Q1163" s="561"/>
      <c r="R1163" s="561"/>
      <c r="S1163" s="561"/>
      <c r="T1163" s="561"/>
      <c r="U1163" s="561"/>
      <c r="V1163" s="561"/>
      <c r="Y1163" s="561"/>
      <c r="Z1163" s="561"/>
      <c r="AA1163" s="561"/>
      <c r="AB1163" s="561"/>
      <c r="AC1163" s="561"/>
      <c r="AD1163" s="561"/>
      <c r="AE1163" s="561"/>
      <c r="AF1163" s="561"/>
      <c r="AG1163" s="561"/>
      <c r="AH1163" s="561"/>
      <c r="AJ1163" s="561"/>
      <c r="AK1163" s="561"/>
    </row>
    <row r="1164" spans="1:37">
      <c r="A1164" s="561"/>
      <c r="E1164" s="561"/>
      <c r="H1164" s="561"/>
      <c r="Q1164" s="561"/>
      <c r="R1164" s="561"/>
      <c r="S1164" s="561"/>
      <c r="T1164" s="561"/>
      <c r="U1164" s="561"/>
      <c r="V1164" s="561"/>
      <c r="Y1164" s="561"/>
      <c r="Z1164" s="561"/>
      <c r="AA1164" s="561"/>
      <c r="AB1164" s="561"/>
      <c r="AC1164" s="561"/>
      <c r="AD1164" s="561"/>
      <c r="AE1164" s="561"/>
      <c r="AF1164" s="561"/>
      <c r="AG1164" s="561"/>
      <c r="AH1164" s="561"/>
      <c r="AJ1164" s="561"/>
      <c r="AK1164" s="561"/>
    </row>
    <row r="1165" spans="1:37">
      <c r="A1165" s="561"/>
      <c r="E1165" s="561"/>
      <c r="H1165" s="561"/>
      <c r="Q1165" s="561"/>
      <c r="R1165" s="561"/>
      <c r="S1165" s="561"/>
      <c r="T1165" s="561"/>
      <c r="U1165" s="561"/>
      <c r="V1165" s="561"/>
      <c r="Y1165" s="561"/>
      <c r="Z1165" s="561"/>
      <c r="AA1165" s="561"/>
      <c r="AB1165" s="561"/>
      <c r="AC1165" s="561"/>
      <c r="AD1165" s="561"/>
      <c r="AE1165" s="561"/>
      <c r="AF1165" s="561"/>
      <c r="AG1165" s="561"/>
      <c r="AH1165" s="561"/>
      <c r="AJ1165" s="561"/>
      <c r="AK1165" s="561"/>
    </row>
    <row r="1166" spans="1:37">
      <c r="A1166" s="561"/>
      <c r="E1166" s="561"/>
      <c r="H1166" s="561"/>
      <c r="Q1166" s="561"/>
      <c r="R1166" s="561"/>
      <c r="S1166" s="561"/>
      <c r="T1166" s="561"/>
      <c r="U1166" s="561"/>
      <c r="V1166" s="561"/>
      <c r="Y1166" s="561"/>
      <c r="Z1166" s="561"/>
      <c r="AA1166" s="561"/>
      <c r="AB1166" s="561"/>
      <c r="AC1166" s="561"/>
      <c r="AD1166" s="561"/>
      <c r="AE1166" s="561"/>
      <c r="AF1166" s="561"/>
      <c r="AG1166" s="561"/>
      <c r="AH1166" s="561"/>
      <c r="AJ1166" s="561"/>
      <c r="AK1166" s="561"/>
    </row>
    <row r="1167" spans="1:37">
      <c r="A1167" s="561"/>
      <c r="E1167" s="561"/>
      <c r="H1167" s="561"/>
      <c r="Q1167" s="561"/>
      <c r="R1167" s="561"/>
      <c r="S1167" s="561"/>
      <c r="T1167" s="561"/>
      <c r="U1167" s="561"/>
      <c r="V1167" s="561"/>
      <c r="Y1167" s="561"/>
      <c r="Z1167" s="561"/>
      <c r="AA1167" s="561"/>
      <c r="AB1167" s="561"/>
      <c r="AC1167" s="561"/>
      <c r="AD1167" s="561"/>
      <c r="AE1167" s="561"/>
      <c r="AF1167" s="561"/>
      <c r="AG1167" s="561"/>
      <c r="AH1167" s="561"/>
      <c r="AJ1167" s="561"/>
      <c r="AK1167" s="561"/>
    </row>
    <row r="1168" spans="1:37">
      <c r="A1168" s="561"/>
      <c r="E1168" s="561"/>
      <c r="H1168" s="561"/>
      <c r="Q1168" s="561"/>
      <c r="R1168" s="561"/>
      <c r="S1168" s="561"/>
      <c r="T1168" s="561"/>
      <c r="U1168" s="561"/>
      <c r="V1168" s="561"/>
      <c r="Y1168" s="561"/>
      <c r="Z1168" s="561"/>
      <c r="AA1168" s="561"/>
      <c r="AB1168" s="561"/>
      <c r="AC1168" s="561"/>
      <c r="AD1168" s="561"/>
      <c r="AE1168" s="561"/>
      <c r="AF1168" s="561"/>
      <c r="AG1168" s="561"/>
      <c r="AH1168" s="561"/>
      <c r="AJ1168" s="561"/>
      <c r="AK1168" s="561"/>
    </row>
    <row r="1169" spans="1:37">
      <c r="A1169" s="561"/>
      <c r="E1169" s="561"/>
      <c r="H1169" s="561"/>
      <c r="Q1169" s="561"/>
      <c r="R1169" s="561"/>
      <c r="S1169" s="561"/>
      <c r="T1169" s="561"/>
      <c r="U1169" s="561"/>
      <c r="V1169" s="561"/>
      <c r="Y1169" s="561"/>
      <c r="Z1169" s="561"/>
      <c r="AA1169" s="561"/>
      <c r="AB1169" s="561"/>
      <c r="AC1169" s="561"/>
      <c r="AD1169" s="561"/>
      <c r="AE1169" s="561"/>
      <c r="AF1169" s="561"/>
      <c r="AG1169" s="561"/>
      <c r="AH1169" s="561"/>
      <c r="AJ1169" s="561"/>
      <c r="AK1169" s="561"/>
    </row>
    <row r="1170" spans="1:37">
      <c r="A1170" s="561"/>
      <c r="E1170" s="561"/>
      <c r="H1170" s="561"/>
      <c r="Q1170" s="561"/>
      <c r="R1170" s="561"/>
      <c r="S1170" s="561"/>
      <c r="T1170" s="561"/>
      <c r="U1170" s="561"/>
      <c r="V1170" s="561"/>
      <c r="Y1170" s="561"/>
      <c r="Z1170" s="561"/>
      <c r="AA1170" s="561"/>
      <c r="AB1170" s="561"/>
      <c r="AC1170" s="561"/>
      <c r="AD1170" s="561"/>
      <c r="AE1170" s="561"/>
      <c r="AF1170" s="561"/>
      <c r="AG1170" s="561"/>
      <c r="AH1170" s="561"/>
      <c r="AJ1170" s="561"/>
      <c r="AK1170" s="561"/>
    </row>
    <row r="1171" spans="1:37">
      <c r="A1171" s="561"/>
      <c r="E1171" s="561"/>
      <c r="H1171" s="561"/>
      <c r="Q1171" s="561"/>
      <c r="R1171" s="561"/>
      <c r="S1171" s="561"/>
      <c r="T1171" s="561"/>
      <c r="U1171" s="561"/>
      <c r="V1171" s="561"/>
      <c r="Y1171" s="561"/>
      <c r="Z1171" s="561"/>
      <c r="AA1171" s="561"/>
      <c r="AB1171" s="561"/>
      <c r="AC1171" s="561"/>
      <c r="AD1171" s="561"/>
      <c r="AE1171" s="561"/>
      <c r="AF1171" s="561"/>
      <c r="AG1171" s="561"/>
      <c r="AH1171" s="561"/>
      <c r="AJ1171" s="561"/>
      <c r="AK1171" s="561"/>
    </row>
    <row r="1172" spans="1:37">
      <c r="A1172" s="561"/>
      <c r="E1172" s="561"/>
      <c r="H1172" s="561"/>
      <c r="Q1172" s="561"/>
      <c r="R1172" s="561"/>
      <c r="S1172" s="561"/>
      <c r="T1172" s="561"/>
      <c r="U1172" s="561"/>
      <c r="V1172" s="561"/>
      <c r="Y1172" s="561"/>
      <c r="Z1172" s="561"/>
      <c r="AA1172" s="561"/>
      <c r="AB1172" s="561"/>
      <c r="AC1172" s="561"/>
      <c r="AD1172" s="561"/>
      <c r="AE1172" s="561"/>
      <c r="AF1172" s="561"/>
      <c r="AG1172" s="561"/>
      <c r="AH1172" s="561"/>
      <c r="AJ1172" s="561"/>
      <c r="AK1172" s="561"/>
    </row>
    <row r="1173" spans="1:37">
      <c r="A1173" s="561"/>
      <c r="E1173" s="561"/>
      <c r="H1173" s="561"/>
      <c r="Q1173" s="561"/>
      <c r="R1173" s="561"/>
      <c r="S1173" s="561"/>
      <c r="T1173" s="561"/>
      <c r="U1173" s="561"/>
      <c r="V1173" s="561"/>
      <c r="Y1173" s="561"/>
      <c r="Z1173" s="561"/>
      <c r="AA1173" s="561"/>
      <c r="AB1173" s="561"/>
      <c r="AC1173" s="561"/>
      <c r="AD1173" s="561"/>
      <c r="AE1173" s="561"/>
      <c r="AF1173" s="561"/>
      <c r="AG1173" s="561"/>
      <c r="AH1173" s="561"/>
      <c r="AJ1173" s="561"/>
      <c r="AK1173" s="561"/>
    </row>
    <row r="1174" spans="1:37">
      <c r="A1174" s="561"/>
      <c r="E1174" s="561"/>
      <c r="H1174" s="561"/>
      <c r="Q1174" s="561"/>
      <c r="R1174" s="561"/>
      <c r="S1174" s="561"/>
      <c r="T1174" s="561"/>
      <c r="U1174" s="561"/>
      <c r="V1174" s="561"/>
      <c r="Y1174" s="561"/>
      <c r="Z1174" s="561"/>
      <c r="AA1174" s="561"/>
      <c r="AB1174" s="561"/>
      <c r="AC1174" s="561"/>
      <c r="AD1174" s="561"/>
      <c r="AE1174" s="561"/>
      <c r="AF1174" s="561"/>
      <c r="AG1174" s="561"/>
      <c r="AH1174" s="561"/>
      <c r="AJ1174" s="561"/>
      <c r="AK1174" s="561"/>
    </row>
    <row r="1175" spans="1:37">
      <c r="A1175" s="561"/>
      <c r="E1175" s="561"/>
      <c r="H1175" s="561"/>
      <c r="Q1175" s="561"/>
      <c r="R1175" s="561"/>
      <c r="S1175" s="561"/>
      <c r="T1175" s="561"/>
      <c r="U1175" s="561"/>
      <c r="V1175" s="561"/>
      <c r="Y1175" s="561"/>
      <c r="Z1175" s="561"/>
      <c r="AA1175" s="561"/>
      <c r="AB1175" s="561"/>
      <c r="AC1175" s="561"/>
      <c r="AD1175" s="561"/>
      <c r="AE1175" s="561"/>
      <c r="AF1175" s="561"/>
      <c r="AG1175" s="561"/>
      <c r="AH1175" s="561"/>
      <c r="AJ1175" s="561"/>
      <c r="AK1175" s="561"/>
    </row>
    <row r="1176" spans="1:37">
      <c r="A1176" s="561"/>
      <c r="E1176" s="561"/>
      <c r="H1176" s="561"/>
      <c r="Q1176" s="561"/>
      <c r="R1176" s="561"/>
      <c r="S1176" s="561"/>
      <c r="T1176" s="561"/>
      <c r="U1176" s="561"/>
      <c r="V1176" s="561"/>
      <c r="Y1176" s="561"/>
      <c r="Z1176" s="561"/>
      <c r="AA1176" s="561"/>
      <c r="AB1176" s="561"/>
      <c r="AC1176" s="561"/>
      <c r="AD1176" s="561"/>
      <c r="AE1176" s="561"/>
      <c r="AF1176" s="561"/>
      <c r="AG1176" s="561"/>
      <c r="AH1176" s="561"/>
      <c r="AJ1176" s="561"/>
      <c r="AK1176" s="561"/>
    </row>
    <row r="1177" spans="1:37">
      <c r="A1177" s="561"/>
      <c r="E1177" s="561"/>
      <c r="H1177" s="561"/>
      <c r="Q1177" s="561"/>
      <c r="R1177" s="561"/>
      <c r="S1177" s="561"/>
      <c r="T1177" s="561"/>
      <c r="U1177" s="561"/>
      <c r="V1177" s="561"/>
      <c r="Y1177" s="561"/>
      <c r="Z1177" s="561"/>
      <c r="AA1177" s="561"/>
      <c r="AB1177" s="561"/>
      <c r="AC1177" s="561"/>
      <c r="AD1177" s="561"/>
      <c r="AE1177" s="561"/>
      <c r="AF1177" s="561"/>
      <c r="AG1177" s="561"/>
      <c r="AH1177" s="561"/>
      <c r="AJ1177" s="561"/>
      <c r="AK1177" s="561"/>
    </row>
    <row r="1178" spans="1:37">
      <c r="A1178" s="561"/>
      <c r="E1178" s="561"/>
      <c r="H1178" s="561"/>
      <c r="Q1178" s="561"/>
      <c r="R1178" s="561"/>
      <c r="S1178" s="561"/>
      <c r="T1178" s="561"/>
      <c r="U1178" s="561"/>
      <c r="V1178" s="561"/>
      <c r="Y1178" s="561"/>
      <c r="Z1178" s="561"/>
      <c r="AA1178" s="561"/>
      <c r="AB1178" s="561"/>
      <c r="AC1178" s="561"/>
      <c r="AD1178" s="561"/>
      <c r="AE1178" s="561"/>
      <c r="AF1178" s="561"/>
      <c r="AG1178" s="561"/>
      <c r="AH1178" s="561"/>
      <c r="AJ1178" s="561"/>
      <c r="AK1178" s="561"/>
    </row>
    <row r="1179" spans="1:37">
      <c r="A1179" s="561"/>
      <c r="E1179" s="561"/>
      <c r="H1179" s="561"/>
      <c r="Q1179" s="561"/>
      <c r="R1179" s="561"/>
      <c r="S1179" s="561"/>
      <c r="T1179" s="561"/>
      <c r="U1179" s="561"/>
      <c r="V1179" s="561"/>
      <c r="Y1179" s="561"/>
      <c r="Z1179" s="561"/>
      <c r="AA1179" s="561"/>
      <c r="AB1179" s="561"/>
      <c r="AC1179" s="561"/>
      <c r="AD1179" s="561"/>
      <c r="AE1179" s="561"/>
      <c r="AF1179" s="561"/>
      <c r="AG1179" s="561"/>
      <c r="AH1179" s="561"/>
      <c r="AJ1179" s="561"/>
      <c r="AK1179" s="561"/>
    </row>
    <row r="1180" spans="1:37">
      <c r="A1180" s="561"/>
      <c r="E1180" s="561"/>
      <c r="H1180" s="561"/>
      <c r="Q1180" s="561"/>
      <c r="R1180" s="561"/>
      <c r="S1180" s="561"/>
      <c r="T1180" s="561"/>
      <c r="U1180" s="561"/>
      <c r="V1180" s="561"/>
      <c r="Y1180" s="561"/>
      <c r="Z1180" s="561"/>
      <c r="AA1180" s="561"/>
      <c r="AB1180" s="561"/>
      <c r="AC1180" s="561"/>
      <c r="AD1180" s="561"/>
      <c r="AE1180" s="561"/>
      <c r="AF1180" s="561"/>
      <c r="AG1180" s="561"/>
      <c r="AH1180" s="561"/>
      <c r="AJ1180" s="561"/>
      <c r="AK1180" s="561"/>
    </row>
    <row r="1181" spans="1:37">
      <c r="A1181" s="561"/>
      <c r="E1181" s="561"/>
      <c r="H1181" s="561"/>
      <c r="Q1181" s="561"/>
      <c r="R1181" s="561"/>
      <c r="S1181" s="561"/>
      <c r="T1181" s="561"/>
      <c r="U1181" s="561"/>
      <c r="V1181" s="561"/>
      <c r="Y1181" s="561"/>
      <c r="Z1181" s="561"/>
      <c r="AA1181" s="561"/>
      <c r="AB1181" s="561"/>
      <c r="AC1181" s="561"/>
      <c r="AD1181" s="561"/>
      <c r="AE1181" s="561"/>
      <c r="AF1181" s="561"/>
      <c r="AG1181" s="561"/>
      <c r="AH1181" s="561"/>
      <c r="AJ1181" s="561"/>
      <c r="AK1181" s="561"/>
    </row>
    <row r="1182" spans="1:37">
      <c r="A1182" s="561"/>
      <c r="E1182" s="561"/>
      <c r="H1182" s="561"/>
      <c r="Q1182" s="561"/>
      <c r="R1182" s="561"/>
      <c r="S1182" s="561"/>
      <c r="T1182" s="561"/>
      <c r="U1182" s="561"/>
      <c r="V1182" s="561"/>
      <c r="Y1182" s="561"/>
      <c r="Z1182" s="561"/>
      <c r="AA1182" s="561"/>
      <c r="AB1182" s="561"/>
      <c r="AC1182" s="561"/>
      <c r="AD1182" s="561"/>
      <c r="AE1182" s="561"/>
      <c r="AF1182" s="561"/>
      <c r="AG1182" s="561"/>
      <c r="AH1182" s="561"/>
      <c r="AJ1182" s="561"/>
      <c r="AK1182" s="561"/>
    </row>
    <row r="1183" spans="1:37">
      <c r="A1183" s="561"/>
      <c r="E1183" s="561"/>
      <c r="H1183" s="561"/>
      <c r="Q1183" s="561"/>
      <c r="R1183" s="561"/>
      <c r="S1183" s="561"/>
      <c r="T1183" s="561"/>
      <c r="U1183" s="561"/>
      <c r="V1183" s="561"/>
      <c r="Y1183" s="561"/>
      <c r="Z1183" s="561"/>
      <c r="AA1183" s="561"/>
      <c r="AB1183" s="561"/>
      <c r="AC1183" s="561"/>
      <c r="AD1183" s="561"/>
      <c r="AE1183" s="561"/>
      <c r="AF1183" s="561"/>
      <c r="AG1183" s="561"/>
      <c r="AH1183" s="561"/>
      <c r="AJ1183" s="561"/>
      <c r="AK1183" s="561"/>
    </row>
    <row r="1184" spans="1:37">
      <c r="A1184" s="561"/>
      <c r="E1184" s="561"/>
      <c r="H1184" s="561"/>
      <c r="Q1184" s="561"/>
      <c r="R1184" s="561"/>
      <c r="S1184" s="561"/>
      <c r="T1184" s="561"/>
      <c r="U1184" s="561"/>
      <c r="V1184" s="561"/>
      <c r="Y1184" s="561"/>
      <c r="Z1184" s="561"/>
      <c r="AA1184" s="561"/>
      <c r="AB1184" s="561"/>
      <c r="AC1184" s="561"/>
      <c r="AD1184" s="561"/>
      <c r="AE1184" s="561"/>
      <c r="AF1184" s="561"/>
      <c r="AG1184" s="561"/>
      <c r="AH1184" s="561"/>
      <c r="AJ1184" s="561"/>
      <c r="AK1184" s="561"/>
    </row>
    <row r="1185" spans="1:37">
      <c r="A1185" s="561"/>
      <c r="E1185" s="561"/>
      <c r="H1185" s="561"/>
      <c r="Q1185" s="561"/>
      <c r="R1185" s="561"/>
      <c r="S1185" s="561"/>
      <c r="T1185" s="561"/>
      <c r="U1185" s="561"/>
      <c r="V1185" s="561"/>
      <c r="Y1185" s="561"/>
      <c r="Z1185" s="561"/>
      <c r="AA1185" s="561"/>
      <c r="AB1185" s="561"/>
      <c r="AC1185" s="561"/>
      <c r="AD1185" s="561"/>
      <c r="AE1185" s="561"/>
      <c r="AF1185" s="561"/>
      <c r="AG1185" s="561"/>
      <c r="AH1185" s="561"/>
      <c r="AJ1185" s="561"/>
      <c r="AK1185" s="561"/>
    </row>
    <row r="1186" spans="1:37">
      <c r="A1186" s="561"/>
      <c r="E1186" s="561"/>
      <c r="H1186" s="561"/>
      <c r="Q1186" s="561"/>
      <c r="R1186" s="561"/>
      <c r="S1186" s="561"/>
      <c r="T1186" s="561"/>
      <c r="U1186" s="561"/>
      <c r="V1186" s="561"/>
      <c r="Y1186" s="561"/>
      <c r="Z1186" s="561"/>
      <c r="AA1186" s="561"/>
      <c r="AB1186" s="561"/>
      <c r="AC1186" s="561"/>
      <c r="AD1186" s="561"/>
      <c r="AE1186" s="561"/>
      <c r="AF1186" s="561"/>
      <c r="AG1186" s="561"/>
      <c r="AH1186" s="561"/>
      <c r="AJ1186" s="561"/>
      <c r="AK1186" s="561"/>
    </row>
    <row r="1187" spans="1:37">
      <c r="A1187" s="561"/>
      <c r="E1187" s="561"/>
      <c r="H1187" s="561"/>
      <c r="Q1187" s="561"/>
      <c r="R1187" s="561"/>
      <c r="S1187" s="561"/>
      <c r="T1187" s="561"/>
      <c r="U1187" s="561"/>
      <c r="V1187" s="561"/>
      <c r="Y1187" s="561"/>
      <c r="Z1187" s="561"/>
      <c r="AA1187" s="561"/>
      <c r="AB1187" s="561"/>
      <c r="AC1187" s="561"/>
      <c r="AD1187" s="561"/>
      <c r="AE1187" s="561"/>
      <c r="AF1187" s="561"/>
      <c r="AG1187" s="561"/>
      <c r="AH1187" s="561"/>
      <c r="AJ1187" s="561"/>
      <c r="AK1187" s="561"/>
    </row>
    <row r="1188" spans="1:37">
      <c r="A1188" s="561"/>
      <c r="E1188" s="561"/>
      <c r="H1188" s="561"/>
      <c r="Q1188" s="561"/>
      <c r="R1188" s="561"/>
      <c r="S1188" s="561"/>
      <c r="T1188" s="561"/>
      <c r="U1188" s="561"/>
      <c r="V1188" s="561"/>
      <c r="Y1188" s="561"/>
      <c r="Z1188" s="561"/>
      <c r="AA1188" s="561"/>
      <c r="AB1188" s="561"/>
      <c r="AC1188" s="561"/>
      <c r="AD1188" s="561"/>
      <c r="AE1188" s="561"/>
      <c r="AF1188" s="561"/>
      <c r="AG1188" s="561"/>
      <c r="AH1188" s="561"/>
      <c r="AJ1188" s="561"/>
      <c r="AK1188" s="561"/>
    </row>
    <row r="1189" spans="1:37">
      <c r="A1189" s="561"/>
      <c r="E1189" s="561"/>
      <c r="H1189" s="561"/>
      <c r="Q1189" s="561"/>
      <c r="R1189" s="561"/>
      <c r="S1189" s="561"/>
      <c r="T1189" s="561"/>
      <c r="U1189" s="561"/>
      <c r="V1189" s="561"/>
      <c r="Y1189" s="561"/>
      <c r="Z1189" s="561"/>
      <c r="AA1189" s="561"/>
      <c r="AB1189" s="561"/>
      <c r="AC1189" s="561"/>
      <c r="AD1189" s="561"/>
      <c r="AE1189" s="561"/>
      <c r="AF1189" s="561"/>
      <c r="AG1189" s="561"/>
      <c r="AH1189" s="561"/>
      <c r="AJ1189" s="561"/>
      <c r="AK1189" s="561"/>
    </row>
    <row r="1190" spans="1:37">
      <c r="A1190" s="561"/>
      <c r="E1190" s="561"/>
      <c r="H1190" s="561"/>
      <c r="Q1190" s="561"/>
      <c r="R1190" s="561"/>
      <c r="S1190" s="561"/>
      <c r="T1190" s="561"/>
      <c r="U1190" s="561"/>
      <c r="V1190" s="561"/>
      <c r="Y1190" s="561"/>
      <c r="Z1190" s="561"/>
      <c r="AA1190" s="561"/>
      <c r="AB1190" s="561"/>
      <c r="AC1190" s="561"/>
      <c r="AD1190" s="561"/>
      <c r="AE1190" s="561"/>
      <c r="AF1190" s="561"/>
      <c r="AG1190" s="561"/>
      <c r="AH1190" s="561"/>
      <c r="AJ1190" s="561"/>
      <c r="AK1190" s="561"/>
    </row>
    <row r="1191" spans="1:37">
      <c r="A1191" s="561"/>
      <c r="E1191" s="561"/>
      <c r="H1191" s="561"/>
      <c r="Q1191" s="561"/>
      <c r="R1191" s="561"/>
      <c r="S1191" s="561"/>
      <c r="T1191" s="561"/>
      <c r="U1191" s="561"/>
      <c r="V1191" s="561"/>
      <c r="Y1191" s="561"/>
      <c r="Z1191" s="561"/>
      <c r="AA1191" s="561"/>
      <c r="AB1191" s="561"/>
      <c r="AC1191" s="561"/>
      <c r="AD1191" s="561"/>
      <c r="AE1191" s="561"/>
      <c r="AF1191" s="561"/>
      <c r="AG1191" s="561"/>
      <c r="AH1191" s="561"/>
      <c r="AJ1191" s="561"/>
      <c r="AK1191" s="561"/>
    </row>
    <row r="1192" spans="1:37">
      <c r="A1192" s="561"/>
      <c r="E1192" s="561"/>
      <c r="H1192" s="561"/>
      <c r="Q1192" s="561"/>
      <c r="R1192" s="561"/>
      <c r="S1192" s="561"/>
      <c r="T1192" s="561"/>
      <c r="U1192" s="561"/>
      <c r="V1192" s="561"/>
      <c r="Y1192" s="561"/>
      <c r="Z1192" s="561"/>
      <c r="AA1192" s="561"/>
      <c r="AB1192" s="561"/>
      <c r="AC1192" s="561"/>
      <c r="AD1192" s="561"/>
      <c r="AE1192" s="561"/>
      <c r="AF1192" s="561"/>
      <c r="AG1192" s="561"/>
      <c r="AH1192" s="561"/>
      <c r="AJ1192" s="561"/>
      <c r="AK1192" s="561"/>
    </row>
    <row r="1193" spans="1:37">
      <c r="A1193" s="561"/>
      <c r="E1193" s="561"/>
      <c r="H1193" s="561"/>
      <c r="Q1193" s="561"/>
      <c r="R1193" s="561"/>
      <c r="S1193" s="561"/>
      <c r="T1193" s="561"/>
      <c r="U1193" s="561"/>
      <c r="V1193" s="561"/>
      <c r="Y1193" s="561"/>
      <c r="Z1193" s="561"/>
      <c r="AA1193" s="561"/>
      <c r="AB1193" s="561"/>
      <c r="AC1193" s="561"/>
      <c r="AD1193" s="561"/>
      <c r="AE1193" s="561"/>
      <c r="AF1193" s="561"/>
      <c r="AG1193" s="561"/>
      <c r="AH1193" s="561"/>
      <c r="AJ1193" s="561"/>
      <c r="AK1193" s="561"/>
    </row>
    <row r="1194" spans="1:37">
      <c r="A1194" s="561"/>
      <c r="E1194" s="561"/>
      <c r="H1194" s="561"/>
      <c r="Q1194" s="561"/>
      <c r="R1194" s="561"/>
      <c r="S1194" s="561"/>
      <c r="T1194" s="561"/>
      <c r="U1194" s="561"/>
      <c r="V1194" s="561"/>
      <c r="Y1194" s="561"/>
      <c r="Z1194" s="561"/>
      <c r="AA1194" s="561"/>
      <c r="AB1194" s="561"/>
      <c r="AC1194" s="561"/>
      <c r="AD1194" s="561"/>
      <c r="AE1194" s="561"/>
      <c r="AF1194" s="561"/>
      <c r="AG1194" s="561"/>
      <c r="AH1194" s="561"/>
      <c r="AJ1194" s="561"/>
      <c r="AK1194" s="561"/>
    </row>
    <row r="1195" spans="1:37">
      <c r="A1195" s="561"/>
      <c r="E1195" s="561"/>
      <c r="H1195" s="561"/>
      <c r="Q1195" s="561"/>
      <c r="R1195" s="561"/>
      <c r="S1195" s="561"/>
      <c r="T1195" s="561"/>
      <c r="U1195" s="561"/>
      <c r="V1195" s="561"/>
      <c r="Y1195" s="561"/>
      <c r="Z1195" s="561"/>
      <c r="AA1195" s="561"/>
      <c r="AB1195" s="561"/>
      <c r="AC1195" s="561"/>
      <c r="AD1195" s="561"/>
      <c r="AE1195" s="561"/>
      <c r="AF1195" s="561"/>
      <c r="AG1195" s="561"/>
      <c r="AH1195" s="561"/>
      <c r="AJ1195" s="561"/>
      <c r="AK1195" s="561"/>
    </row>
    <row r="1196" spans="1:37">
      <c r="A1196" s="561"/>
      <c r="E1196" s="561"/>
      <c r="H1196" s="561"/>
      <c r="Q1196" s="561"/>
      <c r="R1196" s="561"/>
      <c r="S1196" s="561"/>
      <c r="T1196" s="561"/>
      <c r="U1196" s="561"/>
      <c r="V1196" s="561"/>
      <c r="Y1196" s="561"/>
      <c r="Z1196" s="561"/>
      <c r="AA1196" s="561"/>
      <c r="AB1196" s="561"/>
      <c r="AC1196" s="561"/>
      <c r="AD1196" s="561"/>
      <c r="AE1196" s="561"/>
      <c r="AF1196" s="561"/>
      <c r="AG1196" s="561"/>
      <c r="AH1196" s="561"/>
      <c r="AJ1196" s="561"/>
      <c r="AK1196" s="561"/>
    </row>
    <row r="1197" spans="1:37">
      <c r="A1197" s="561"/>
      <c r="E1197" s="561"/>
      <c r="H1197" s="561"/>
      <c r="Q1197" s="561"/>
      <c r="R1197" s="561"/>
      <c r="S1197" s="561"/>
      <c r="T1197" s="561"/>
      <c r="U1197" s="561"/>
      <c r="V1197" s="561"/>
      <c r="Y1197" s="561"/>
      <c r="Z1197" s="561"/>
      <c r="AA1197" s="561"/>
      <c r="AB1197" s="561"/>
      <c r="AC1197" s="561"/>
      <c r="AD1197" s="561"/>
      <c r="AE1197" s="561"/>
      <c r="AF1197" s="561"/>
      <c r="AG1197" s="561"/>
      <c r="AH1197" s="561"/>
      <c r="AJ1197" s="561"/>
      <c r="AK1197" s="561"/>
    </row>
    <row r="1198" spans="1:37">
      <c r="A1198" s="561"/>
      <c r="E1198" s="561"/>
      <c r="H1198" s="561"/>
      <c r="Q1198" s="561"/>
      <c r="R1198" s="561"/>
      <c r="S1198" s="561"/>
      <c r="T1198" s="561"/>
      <c r="U1198" s="561"/>
      <c r="V1198" s="561"/>
      <c r="Y1198" s="561"/>
      <c r="Z1198" s="561"/>
      <c r="AA1198" s="561"/>
      <c r="AB1198" s="561"/>
      <c r="AC1198" s="561"/>
      <c r="AD1198" s="561"/>
      <c r="AE1198" s="561"/>
      <c r="AF1198" s="561"/>
      <c r="AG1198" s="561"/>
      <c r="AH1198" s="561"/>
      <c r="AJ1198" s="561"/>
      <c r="AK1198" s="561"/>
    </row>
    <row r="1199" spans="1:37">
      <c r="A1199" s="561"/>
      <c r="E1199" s="561"/>
      <c r="H1199" s="561"/>
      <c r="Q1199" s="561"/>
      <c r="R1199" s="561"/>
      <c r="S1199" s="561"/>
      <c r="T1199" s="561"/>
      <c r="U1199" s="561"/>
      <c r="V1199" s="561"/>
      <c r="Y1199" s="561"/>
      <c r="Z1199" s="561"/>
      <c r="AA1199" s="561"/>
      <c r="AB1199" s="561"/>
      <c r="AC1199" s="561"/>
      <c r="AD1199" s="561"/>
      <c r="AE1199" s="561"/>
      <c r="AF1199" s="561"/>
      <c r="AG1199" s="561"/>
      <c r="AH1199" s="561"/>
      <c r="AJ1199" s="561"/>
      <c r="AK1199" s="561"/>
    </row>
    <row r="1200" spans="1:37">
      <c r="A1200" s="561"/>
      <c r="E1200" s="561"/>
      <c r="H1200" s="561"/>
      <c r="Q1200" s="561"/>
      <c r="R1200" s="561"/>
      <c r="S1200" s="561"/>
      <c r="T1200" s="561"/>
      <c r="U1200" s="561"/>
      <c r="V1200" s="561"/>
      <c r="Y1200" s="561"/>
      <c r="Z1200" s="561"/>
      <c r="AA1200" s="561"/>
      <c r="AB1200" s="561"/>
      <c r="AC1200" s="561"/>
      <c r="AD1200" s="561"/>
      <c r="AE1200" s="561"/>
      <c r="AF1200" s="561"/>
      <c r="AG1200" s="561"/>
      <c r="AH1200" s="561"/>
      <c r="AJ1200" s="561"/>
      <c r="AK1200" s="561"/>
    </row>
    <row r="1201" spans="1:37">
      <c r="A1201" s="561"/>
      <c r="E1201" s="561"/>
      <c r="H1201" s="561"/>
      <c r="Q1201" s="561"/>
      <c r="R1201" s="561"/>
      <c r="S1201" s="561"/>
      <c r="T1201" s="561"/>
      <c r="U1201" s="561"/>
      <c r="V1201" s="561"/>
      <c r="Y1201" s="561"/>
      <c r="Z1201" s="561"/>
      <c r="AA1201" s="561"/>
      <c r="AB1201" s="561"/>
      <c r="AC1201" s="561"/>
      <c r="AD1201" s="561"/>
      <c r="AE1201" s="561"/>
      <c r="AF1201" s="561"/>
      <c r="AG1201" s="561"/>
      <c r="AH1201" s="561"/>
      <c r="AJ1201" s="561"/>
      <c r="AK1201" s="561"/>
    </row>
    <row r="1202" spans="1:37">
      <c r="A1202" s="561"/>
      <c r="E1202" s="561"/>
      <c r="H1202" s="561"/>
      <c r="Q1202" s="561"/>
      <c r="R1202" s="561"/>
      <c r="S1202" s="561"/>
      <c r="T1202" s="561"/>
      <c r="U1202" s="561"/>
      <c r="V1202" s="561"/>
      <c r="Y1202" s="561"/>
      <c r="Z1202" s="561"/>
      <c r="AA1202" s="561"/>
      <c r="AB1202" s="561"/>
      <c r="AC1202" s="561"/>
      <c r="AD1202" s="561"/>
      <c r="AE1202" s="561"/>
      <c r="AF1202" s="561"/>
      <c r="AG1202" s="561"/>
      <c r="AH1202" s="561"/>
      <c r="AJ1202" s="561"/>
      <c r="AK1202" s="561"/>
    </row>
    <row r="1203" spans="1:37">
      <c r="A1203" s="561"/>
      <c r="E1203" s="561"/>
      <c r="H1203" s="561"/>
      <c r="Q1203" s="561"/>
      <c r="R1203" s="561"/>
      <c r="S1203" s="561"/>
      <c r="T1203" s="561"/>
      <c r="U1203" s="561"/>
      <c r="V1203" s="561"/>
      <c r="Y1203" s="561"/>
      <c r="Z1203" s="561"/>
      <c r="AA1203" s="561"/>
      <c r="AB1203" s="561"/>
      <c r="AC1203" s="561"/>
      <c r="AD1203" s="561"/>
      <c r="AE1203" s="561"/>
      <c r="AF1203" s="561"/>
      <c r="AG1203" s="561"/>
      <c r="AH1203" s="561"/>
      <c r="AJ1203" s="561"/>
      <c r="AK1203" s="561"/>
    </row>
    <row r="1204" spans="1:37">
      <c r="A1204" s="561"/>
      <c r="E1204" s="561"/>
      <c r="H1204" s="561"/>
      <c r="Q1204" s="561"/>
      <c r="R1204" s="561"/>
      <c r="S1204" s="561"/>
      <c r="T1204" s="561"/>
      <c r="U1204" s="561"/>
      <c r="V1204" s="561"/>
      <c r="Y1204" s="561"/>
      <c r="Z1204" s="561"/>
      <c r="AA1204" s="561"/>
      <c r="AB1204" s="561"/>
      <c r="AC1204" s="561"/>
      <c r="AD1204" s="561"/>
      <c r="AE1204" s="561"/>
      <c r="AF1204" s="561"/>
      <c r="AG1204" s="561"/>
      <c r="AH1204" s="561"/>
      <c r="AJ1204" s="561"/>
      <c r="AK1204" s="561"/>
    </row>
    <row r="1205" spans="1:37">
      <c r="A1205" s="561"/>
      <c r="E1205" s="561"/>
      <c r="H1205" s="561"/>
      <c r="Q1205" s="561"/>
      <c r="R1205" s="561"/>
      <c r="S1205" s="561"/>
      <c r="T1205" s="561"/>
      <c r="U1205" s="561"/>
      <c r="V1205" s="561"/>
      <c r="Y1205" s="561"/>
      <c r="Z1205" s="561"/>
      <c r="AA1205" s="561"/>
      <c r="AB1205" s="561"/>
      <c r="AC1205" s="561"/>
      <c r="AD1205" s="561"/>
      <c r="AE1205" s="561"/>
      <c r="AF1205" s="561"/>
      <c r="AG1205" s="561"/>
      <c r="AH1205" s="561"/>
      <c r="AJ1205" s="561"/>
      <c r="AK1205" s="561"/>
    </row>
    <row r="1206" spans="1:37">
      <c r="A1206" s="561"/>
      <c r="E1206" s="561"/>
      <c r="H1206" s="561"/>
      <c r="Q1206" s="561"/>
      <c r="R1206" s="561"/>
      <c r="S1206" s="561"/>
      <c r="T1206" s="561"/>
      <c r="U1206" s="561"/>
      <c r="V1206" s="561"/>
      <c r="Y1206" s="561"/>
      <c r="Z1206" s="561"/>
      <c r="AA1206" s="561"/>
      <c r="AB1206" s="561"/>
      <c r="AC1206" s="561"/>
      <c r="AD1206" s="561"/>
      <c r="AE1206" s="561"/>
      <c r="AF1206" s="561"/>
      <c r="AG1206" s="561"/>
      <c r="AH1206" s="561"/>
      <c r="AJ1206" s="561"/>
      <c r="AK1206" s="561"/>
    </row>
    <row r="1207" spans="1:37">
      <c r="A1207" s="561"/>
      <c r="E1207" s="561"/>
      <c r="H1207" s="561"/>
      <c r="Q1207" s="561"/>
      <c r="R1207" s="561"/>
      <c r="S1207" s="561"/>
      <c r="T1207" s="561"/>
      <c r="U1207" s="561"/>
      <c r="V1207" s="561"/>
      <c r="Y1207" s="561"/>
      <c r="Z1207" s="561"/>
      <c r="AA1207" s="561"/>
      <c r="AB1207" s="561"/>
      <c r="AC1207" s="561"/>
      <c r="AD1207" s="561"/>
      <c r="AE1207" s="561"/>
      <c r="AF1207" s="561"/>
      <c r="AG1207" s="561"/>
      <c r="AH1207" s="561"/>
      <c r="AJ1207" s="561"/>
      <c r="AK1207" s="561"/>
    </row>
    <row r="1208" spans="1:37">
      <c r="A1208" s="561"/>
      <c r="E1208" s="561"/>
      <c r="H1208" s="561"/>
      <c r="Q1208" s="561"/>
      <c r="R1208" s="561"/>
      <c r="S1208" s="561"/>
      <c r="T1208" s="561"/>
      <c r="U1208" s="561"/>
      <c r="V1208" s="561"/>
      <c r="Y1208" s="561"/>
      <c r="Z1208" s="561"/>
      <c r="AA1208" s="561"/>
      <c r="AB1208" s="561"/>
      <c r="AC1208" s="561"/>
      <c r="AD1208" s="561"/>
      <c r="AE1208" s="561"/>
      <c r="AF1208" s="561"/>
      <c r="AG1208" s="561"/>
      <c r="AH1208" s="561"/>
      <c r="AJ1208" s="561"/>
      <c r="AK1208" s="561"/>
    </row>
    <row r="1209" spans="1:37">
      <c r="A1209" s="561"/>
      <c r="E1209" s="561"/>
      <c r="H1209" s="561"/>
      <c r="Q1209" s="561"/>
      <c r="R1209" s="561"/>
      <c r="S1209" s="561"/>
      <c r="T1209" s="561"/>
      <c r="U1209" s="561"/>
      <c r="V1209" s="561"/>
      <c r="Y1209" s="561"/>
      <c r="Z1209" s="561"/>
      <c r="AA1209" s="561"/>
      <c r="AB1209" s="561"/>
      <c r="AC1209" s="561"/>
      <c r="AD1209" s="561"/>
      <c r="AE1209" s="561"/>
      <c r="AF1209" s="561"/>
      <c r="AG1209" s="561"/>
      <c r="AH1209" s="561"/>
      <c r="AJ1209" s="561"/>
      <c r="AK1209" s="561"/>
    </row>
    <row r="1210" spans="1:37">
      <c r="A1210" s="561"/>
      <c r="E1210" s="561"/>
      <c r="H1210" s="561"/>
      <c r="Q1210" s="561"/>
      <c r="R1210" s="561"/>
      <c r="S1210" s="561"/>
      <c r="T1210" s="561"/>
      <c r="U1210" s="561"/>
      <c r="V1210" s="561"/>
      <c r="Y1210" s="561"/>
      <c r="Z1210" s="561"/>
      <c r="AA1210" s="561"/>
      <c r="AB1210" s="561"/>
      <c r="AC1210" s="561"/>
      <c r="AD1210" s="561"/>
      <c r="AE1210" s="561"/>
      <c r="AF1210" s="561"/>
      <c r="AG1210" s="561"/>
      <c r="AH1210" s="561"/>
      <c r="AJ1210" s="561"/>
      <c r="AK1210" s="561"/>
    </row>
    <row r="1211" spans="1:37">
      <c r="A1211" s="561"/>
      <c r="E1211" s="561"/>
      <c r="H1211" s="561"/>
      <c r="Q1211" s="561"/>
      <c r="R1211" s="561"/>
      <c r="S1211" s="561"/>
      <c r="T1211" s="561"/>
      <c r="U1211" s="561"/>
      <c r="V1211" s="561"/>
      <c r="Y1211" s="561"/>
      <c r="Z1211" s="561"/>
      <c r="AA1211" s="561"/>
      <c r="AB1211" s="561"/>
      <c r="AC1211" s="561"/>
      <c r="AD1211" s="561"/>
      <c r="AE1211" s="561"/>
      <c r="AF1211" s="561"/>
      <c r="AG1211" s="561"/>
      <c r="AH1211" s="561"/>
      <c r="AJ1211" s="561"/>
      <c r="AK1211" s="561"/>
    </row>
    <row r="1212" spans="1:37">
      <c r="A1212" s="561"/>
      <c r="E1212" s="561"/>
      <c r="H1212" s="561"/>
      <c r="Q1212" s="561"/>
      <c r="R1212" s="561"/>
      <c r="S1212" s="561"/>
      <c r="T1212" s="561"/>
      <c r="U1212" s="561"/>
      <c r="V1212" s="561"/>
      <c r="Y1212" s="561"/>
      <c r="Z1212" s="561"/>
      <c r="AA1212" s="561"/>
      <c r="AB1212" s="561"/>
      <c r="AC1212" s="561"/>
      <c r="AD1212" s="561"/>
      <c r="AE1212" s="561"/>
      <c r="AF1212" s="561"/>
      <c r="AG1212" s="561"/>
      <c r="AH1212" s="561"/>
      <c r="AJ1212" s="561"/>
      <c r="AK1212" s="561"/>
    </row>
    <row r="1213" spans="1:37">
      <c r="A1213" s="561"/>
      <c r="E1213" s="561"/>
      <c r="H1213" s="561"/>
      <c r="Q1213" s="561"/>
      <c r="R1213" s="561"/>
      <c r="S1213" s="561"/>
      <c r="T1213" s="561"/>
      <c r="U1213" s="561"/>
      <c r="V1213" s="561"/>
      <c r="Y1213" s="561"/>
      <c r="Z1213" s="561"/>
      <c r="AA1213" s="561"/>
      <c r="AB1213" s="561"/>
      <c r="AC1213" s="561"/>
      <c r="AD1213" s="561"/>
      <c r="AE1213" s="561"/>
      <c r="AF1213" s="561"/>
      <c r="AG1213" s="561"/>
      <c r="AH1213" s="561"/>
      <c r="AJ1213" s="561"/>
      <c r="AK1213" s="561"/>
    </row>
    <row r="1214" spans="1:37">
      <c r="A1214" s="561"/>
      <c r="E1214" s="561"/>
      <c r="H1214" s="561"/>
      <c r="Q1214" s="561"/>
      <c r="R1214" s="561"/>
      <c r="S1214" s="561"/>
      <c r="T1214" s="561"/>
      <c r="U1214" s="561"/>
      <c r="V1214" s="561"/>
      <c r="Y1214" s="561"/>
      <c r="Z1214" s="561"/>
      <c r="AA1214" s="561"/>
      <c r="AB1214" s="561"/>
      <c r="AC1214" s="561"/>
      <c r="AD1214" s="561"/>
      <c r="AE1214" s="561"/>
      <c r="AF1214" s="561"/>
      <c r="AG1214" s="561"/>
      <c r="AH1214" s="561"/>
      <c r="AJ1214" s="561"/>
      <c r="AK1214" s="561"/>
    </row>
    <row r="1215" spans="1:37">
      <c r="A1215" s="561"/>
      <c r="E1215" s="561"/>
      <c r="H1215" s="561"/>
      <c r="Q1215" s="561"/>
      <c r="R1215" s="561"/>
      <c r="S1215" s="561"/>
      <c r="T1215" s="561"/>
      <c r="U1215" s="561"/>
      <c r="V1215" s="561"/>
      <c r="Y1215" s="561"/>
      <c r="Z1215" s="561"/>
      <c r="AA1215" s="561"/>
      <c r="AB1215" s="561"/>
      <c r="AC1215" s="561"/>
      <c r="AD1215" s="561"/>
      <c r="AE1215" s="561"/>
      <c r="AF1215" s="561"/>
      <c r="AG1215" s="561"/>
      <c r="AH1215" s="561"/>
      <c r="AJ1215" s="561"/>
      <c r="AK1215" s="561"/>
    </row>
    <row r="1216" spans="1:37">
      <c r="A1216" s="561"/>
      <c r="E1216" s="561"/>
      <c r="H1216" s="561"/>
      <c r="Q1216" s="561"/>
      <c r="R1216" s="561"/>
      <c r="S1216" s="561"/>
      <c r="T1216" s="561"/>
      <c r="U1216" s="561"/>
      <c r="V1216" s="561"/>
      <c r="Y1216" s="561"/>
      <c r="Z1216" s="561"/>
      <c r="AA1216" s="561"/>
      <c r="AB1216" s="561"/>
      <c r="AC1216" s="561"/>
      <c r="AD1216" s="561"/>
      <c r="AE1216" s="561"/>
      <c r="AF1216" s="561"/>
      <c r="AG1216" s="561"/>
      <c r="AH1216" s="561"/>
      <c r="AJ1216" s="561"/>
      <c r="AK1216" s="561"/>
    </row>
    <row r="1217" spans="1:37">
      <c r="A1217" s="561"/>
      <c r="E1217" s="561"/>
      <c r="H1217" s="561"/>
      <c r="Q1217" s="561"/>
      <c r="R1217" s="561"/>
      <c r="S1217" s="561"/>
      <c r="T1217" s="561"/>
      <c r="U1217" s="561"/>
      <c r="V1217" s="561"/>
      <c r="Y1217" s="561"/>
      <c r="Z1217" s="561"/>
      <c r="AA1217" s="561"/>
      <c r="AB1217" s="561"/>
      <c r="AC1217" s="561"/>
      <c r="AD1217" s="561"/>
      <c r="AE1217" s="561"/>
      <c r="AF1217" s="561"/>
      <c r="AG1217" s="561"/>
      <c r="AH1217" s="561"/>
      <c r="AJ1217" s="561"/>
      <c r="AK1217" s="561"/>
    </row>
    <row r="1218" spans="1:37">
      <c r="A1218" s="561"/>
      <c r="E1218" s="561"/>
      <c r="H1218" s="561"/>
      <c r="Q1218" s="561"/>
      <c r="R1218" s="561"/>
      <c r="S1218" s="561"/>
      <c r="T1218" s="561"/>
      <c r="U1218" s="561"/>
      <c r="V1218" s="561"/>
      <c r="Y1218" s="561"/>
      <c r="Z1218" s="561"/>
      <c r="AA1218" s="561"/>
      <c r="AB1218" s="561"/>
      <c r="AC1218" s="561"/>
      <c r="AD1218" s="561"/>
      <c r="AE1218" s="561"/>
      <c r="AF1218" s="561"/>
      <c r="AG1218" s="561"/>
      <c r="AH1218" s="561"/>
      <c r="AJ1218" s="561"/>
      <c r="AK1218" s="561"/>
    </row>
    <row r="1219" spans="1:37">
      <c r="A1219" s="561"/>
      <c r="E1219" s="561"/>
      <c r="H1219" s="561"/>
      <c r="Q1219" s="561"/>
      <c r="R1219" s="561"/>
      <c r="S1219" s="561"/>
      <c r="T1219" s="561"/>
      <c r="U1219" s="561"/>
      <c r="V1219" s="561"/>
      <c r="Y1219" s="561"/>
      <c r="Z1219" s="561"/>
      <c r="AA1219" s="561"/>
      <c r="AB1219" s="561"/>
      <c r="AC1219" s="561"/>
      <c r="AD1219" s="561"/>
      <c r="AE1219" s="561"/>
      <c r="AF1219" s="561"/>
      <c r="AG1219" s="561"/>
      <c r="AH1219" s="561"/>
      <c r="AJ1219" s="561"/>
      <c r="AK1219" s="561"/>
    </row>
    <row r="1220" spans="1:37">
      <c r="A1220" s="561"/>
      <c r="E1220" s="561"/>
      <c r="H1220" s="561"/>
      <c r="Q1220" s="561"/>
      <c r="R1220" s="561"/>
      <c r="S1220" s="561"/>
      <c r="T1220" s="561"/>
      <c r="U1220" s="561"/>
      <c r="V1220" s="561"/>
      <c r="Y1220" s="561"/>
      <c r="Z1220" s="561"/>
      <c r="AA1220" s="561"/>
      <c r="AB1220" s="561"/>
      <c r="AC1220" s="561"/>
      <c r="AD1220" s="561"/>
      <c r="AE1220" s="561"/>
      <c r="AF1220" s="561"/>
      <c r="AG1220" s="561"/>
      <c r="AH1220" s="561"/>
      <c r="AJ1220" s="561"/>
      <c r="AK1220" s="561"/>
    </row>
    <row r="1221" spans="1:37">
      <c r="A1221" s="561"/>
      <c r="E1221" s="561"/>
      <c r="H1221" s="561"/>
      <c r="Q1221" s="561"/>
      <c r="R1221" s="561"/>
      <c r="S1221" s="561"/>
      <c r="T1221" s="561"/>
      <c r="U1221" s="561"/>
      <c r="V1221" s="561"/>
      <c r="Y1221" s="561"/>
      <c r="Z1221" s="561"/>
      <c r="AA1221" s="561"/>
      <c r="AB1221" s="561"/>
      <c r="AC1221" s="561"/>
      <c r="AD1221" s="561"/>
      <c r="AE1221" s="561"/>
      <c r="AF1221" s="561"/>
      <c r="AG1221" s="561"/>
      <c r="AH1221" s="561"/>
      <c r="AJ1221" s="561"/>
      <c r="AK1221" s="561"/>
    </row>
    <row r="1222" spans="1:37">
      <c r="A1222" s="561"/>
      <c r="E1222" s="561"/>
      <c r="H1222" s="561"/>
      <c r="Q1222" s="561"/>
      <c r="R1222" s="561"/>
      <c r="S1222" s="561"/>
      <c r="T1222" s="561"/>
      <c r="U1222" s="561"/>
      <c r="V1222" s="561"/>
      <c r="Y1222" s="561"/>
      <c r="Z1222" s="561"/>
      <c r="AA1222" s="561"/>
      <c r="AB1222" s="561"/>
      <c r="AC1222" s="561"/>
      <c r="AD1222" s="561"/>
      <c r="AE1222" s="561"/>
      <c r="AF1222" s="561"/>
      <c r="AG1222" s="561"/>
      <c r="AH1222" s="561"/>
      <c r="AJ1222" s="561"/>
      <c r="AK1222" s="561"/>
    </row>
    <row r="1223" spans="1:37">
      <c r="A1223" s="561"/>
      <c r="E1223" s="561"/>
      <c r="H1223" s="561"/>
      <c r="Q1223" s="561"/>
      <c r="R1223" s="561"/>
      <c r="S1223" s="561"/>
      <c r="T1223" s="561"/>
      <c r="U1223" s="561"/>
      <c r="V1223" s="561"/>
      <c r="Y1223" s="561"/>
      <c r="Z1223" s="561"/>
      <c r="AA1223" s="561"/>
      <c r="AB1223" s="561"/>
      <c r="AC1223" s="561"/>
      <c r="AD1223" s="561"/>
      <c r="AE1223" s="561"/>
      <c r="AF1223" s="561"/>
      <c r="AG1223" s="561"/>
      <c r="AH1223" s="561"/>
      <c r="AJ1223" s="561"/>
      <c r="AK1223" s="561"/>
    </row>
    <row r="1224" spans="1:37">
      <c r="A1224" s="561"/>
      <c r="E1224" s="561"/>
      <c r="H1224" s="561"/>
      <c r="Q1224" s="561"/>
      <c r="R1224" s="561"/>
      <c r="S1224" s="561"/>
      <c r="T1224" s="561"/>
      <c r="U1224" s="561"/>
      <c r="V1224" s="561"/>
      <c r="Y1224" s="561"/>
      <c r="Z1224" s="561"/>
      <c r="AA1224" s="561"/>
      <c r="AB1224" s="561"/>
      <c r="AC1224" s="561"/>
      <c r="AD1224" s="561"/>
      <c r="AE1224" s="561"/>
      <c r="AF1224" s="561"/>
      <c r="AG1224" s="561"/>
      <c r="AH1224" s="561"/>
      <c r="AJ1224" s="561"/>
      <c r="AK1224" s="561"/>
    </row>
    <row r="1225" spans="1:37">
      <c r="A1225" s="561"/>
      <c r="E1225" s="561"/>
      <c r="H1225" s="561"/>
      <c r="Q1225" s="561"/>
      <c r="R1225" s="561"/>
      <c r="S1225" s="561"/>
      <c r="T1225" s="561"/>
      <c r="U1225" s="561"/>
      <c r="V1225" s="561"/>
      <c r="Y1225" s="561"/>
      <c r="Z1225" s="561"/>
      <c r="AA1225" s="561"/>
      <c r="AB1225" s="561"/>
      <c r="AC1225" s="561"/>
      <c r="AD1225" s="561"/>
      <c r="AE1225" s="561"/>
      <c r="AF1225" s="561"/>
      <c r="AG1225" s="561"/>
      <c r="AH1225" s="561"/>
      <c r="AJ1225" s="561"/>
      <c r="AK1225" s="561"/>
    </row>
    <row r="1226" spans="1:37">
      <c r="A1226" s="561"/>
      <c r="E1226" s="561"/>
      <c r="H1226" s="561"/>
      <c r="Q1226" s="561"/>
      <c r="R1226" s="561"/>
      <c r="S1226" s="561"/>
      <c r="T1226" s="561"/>
      <c r="U1226" s="561"/>
      <c r="V1226" s="561"/>
      <c r="Y1226" s="561"/>
      <c r="Z1226" s="561"/>
      <c r="AA1226" s="561"/>
      <c r="AB1226" s="561"/>
      <c r="AC1226" s="561"/>
      <c r="AD1226" s="561"/>
      <c r="AE1226" s="561"/>
      <c r="AF1226" s="561"/>
      <c r="AG1226" s="561"/>
      <c r="AH1226" s="561"/>
      <c r="AJ1226" s="561"/>
      <c r="AK1226" s="561"/>
    </row>
    <row r="1227" spans="1:37">
      <c r="A1227" s="561"/>
      <c r="E1227" s="561"/>
      <c r="H1227" s="561"/>
      <c r="Q1227" s="561"/>
      <c r="R1227" s="561"/>
      <c r="S1227" s="561"/>
      <c r="T1227" s="561"/>
      <c r="U1227" s="561"/>
      <c r="V1227" s="561"/>
      <c r="Y1227" s="561"/>
      <c r="Z1227" s="561"/>
      <c r="AA1227" s="561"/>
      <c r="AB1227" s="561"/>
      <c r="AC1227" s="561"/>
      <c r="AD1227" s="561"/>
      <c r="AE1227" s="561"/>
      <c r="AF1227" s="561"/>
      <c r="AG1227" s="561"/>
      <c r="AH1227" s="561"/>
      <c r="AJ1227" s="561"/>
      <c r="AK1227" s="561"/>
    </row>
    <row r="1228" spans="1:37">
      <c r="A1228" s="561"/>
      <c r="E1228" s="561"/>
      <c r="H1228" s="561"/>
      <c r="Q1228" s="561"/>
      <c r="R1228" s="561"/>
      <c r="S1228" s="561"/>
      <c r="T1228" s="561"/>
      <c r="U1228" s="561"/>
      <c r="V1228" s="561"/>
      <c r="Y1228" s="561"/>
      <c r="Z1228" s="561"/>
      <c r="AA1228" s="561"/>
      <c r="AB1228" s="561"/>
      <c r="AC1228" s="561"/>
      <c r="AD1228" s="561"/>
      <c r="AE1228" s="561"/>
      <c r="AF1228" s="561"/>
      <c r="AG1228" s="561"/>
      <c r="AH1228" s="561"/>
      <c r="AJ1228" s="561"/>
      <c r="AK1228" s="561"/>
    </row>
    <row r="1229" spans="1:37">
      <c r="A1229" s="561"/>
      <c r="E1229" s="561"/>
      <c r="H1229" s="561"/>
      <c r="Q1229" s="561"/>
      <c r="R1229" s="561"/>
      <c r="S1229" s="561"/>
      <c r="T1229" s="561"/>
      <c r="U1229" s="561"/>
      <c r="V1229" s="561"/>
      <c r="Y1229" s="561"/>
      <c r="Z1229" s="561"/>
      <c r="AA1229" s="561"/>
      <c r="AB1229" s="561"/>
      <c r="AC1229" s="561"/>
      <c r="AD1229" s="561"/>
      <c r="AE1229" s="561"/>
      <c r="AF1229" s="561"/>
      <c r="AG1229" s="561"/>
      <c r="AH1229" s="561"/>
      <c r="AJ1229" s="561"/>
      <c r="AK1229" s="561"/>
    </row>
    <row r="1230" spans="1:37">
      <c r="A1230" s="561"/>
      <c r="E1230" s="561"/>
      <c r="H1230" s="561"/>
      <c r="Q1230" s="561"/>
      <c r="R1230" s="561"/>
      <c r="S1230" s="561"/>
      <c r="T1230" s="561"/>
      <c r="U1230" s="561"/>
      <c r="V1230" s="561"/>
      <c r="Y1230" s="561"/>
      <c r="Z1230" s="561"/>
      <c r="AA1230" s="561"/>
      <c r="AB1230" s="561"/>
      <c r="AC1230" s="561"/>
      <c r="AD1230" s="561"/>
      <c r="AE1230" s="561"/>
      <c r="AF1230" s="561"/>
      <c r="AG1230" s="561"/>
      <c r="AH1230" s="561"/>
      <c r="AJ1230" s="561"/>
      <c r="AK1230" s="561"/>
    </row>
    <row r="1231" spans="1:37">
      <c r="A1231" s="561"/>
      <c r="E1231" s="561"/>
      <c r="H1231" s="561"/>
      <c r="Q1231" s="561"/>
      <c r="R1231" s="561"/>
      <c r="S1231" s="561"/>
      <c r="T1231" s="561"/>
      <c r="U1231" s="561"/>
      <c r="V1231" s="561"/>
      <c r="Y1231" s="561"/>
      <c r="Z1231" s="561"/>
      <c r="AA1231" s="561"/>
      <c r="AB1231" s="561"/>
      <c r="AC1231" s="561"/>
      <c r="AD1231" s="561"/>
      <c r="AE1231" s="561"/>
      <c r="AF1231" s="561"/>
      <c r="AG1231" s="561"/>
      <c r="AH1231" s="561"/>
      <c r="AJ1231" s="561"/>
      <c r="AK1231" s="561"/>
    </row>
    <row r="1232" spans="1:37">
      <c r="A1232" s="561"/>
      <c r="E1232" s="561"/>
      <c r="H1232" s="561"/>
      <c r="Q1232" s="561"/>
      <c r="R1232" s="561"/>
      <c r="S1232" s="561"/>
      <c r="T1232" s="561"/>
      <c r="U1232" s="561"/>
      <c r="V1232" s="561"/>
      <c r="Y1232" s="561"/>
      <c r="Z1232" s="561"/>
      <c r="AA1232" s="561"/>
      <c r="AB1232" s="561"/>
      <c r="AC1232" s="561"/>
      <c r="AD1232" s="561"/>
      <c r="AE1232" s="561"/>
      <c r="AF1232" s="561"/>
      <c r="AG1232" s="561"/>
      <c r="AH1232" s="561"/>
      <c r="AJ1232" s="561"/>
      <c r="AK1232" s="561"/>
    </row>
    <row r="1233" spans="1:37">
      <c r="A1233" s="561"/>
      <c r="E1233" s="561"/>
      <c r="H1233" s="561"/>
      <c r="Q1233" s="561"/>
      <c r="R1233" s="561"/>
      <c r="S1233" s="561"/>
      <c r="T1233" s="561"/>
      <c r="U1233" s="561"/>
      <c r="V1233" s="561"/>
      <c r="Y1233" s="561"/>
      <c r="Z1233" s="561"/>
      <c r="AA1233" s="561"/>
      <c r="AB1233" s="561"/>
      <c r="AC1233" s="561"/>
      <c r="AD1233" s="561"/>
      <c r="AE1233" s="561"/>
      <c r="AF1233" s="561"/>
      <c r="AG1233" s="561"/>
      <c r="AH1233" s="561"/>
      <c r="AJ1233" s="561"/>
      <c r="AK1233" s="561"/>
    </row>
    <row r="1234" spans="1:37">
      <c r="A1234" s="561"/>
      <c r="E1234" s="561"/>
      <c r="H1234" s="561"/>
      <c r="Q1234" s="561"/>
      <c r="R1234" s="561"/>
      <c r="S1234" s="561"/>
      <c r="T1234" s="561"/>
      <c r="U1234" s="561"/>
      <c r="V1234" s="561"/>
      <c r="Y1234" s="561"/>
      <c r="Z1234" s="561"/>
      <c r="AA1234" s="561"/>
      <c r="AB1234" s="561"/>
      <c r="AC1234" s="561"/>
      <c r="AD1234" s="561"/>
      <c r="AE1234" s="561"/>
      <c r="AF1234" s="561"/>
      <c r="AG1234" s="561"/>
      <c r="AH1234" s="561"/>
      <c r="AJ1234" s="561"/>
      <c r="AK1234" s="561"/>
    </row>
    <row r="1235" spans="1:37">
      <c r="A1235" s="561"/>
      <c r="E1235" s="561"/>
      <c r="H1235" s="561"/>
      <c r="Q1235" s="561"/>
      <c r="R1235" s="561"/>
      <c r="S1235" s="561"/>
      <c r="T1235" s="561"/>
      <c r="U1235" s="561"/>
      <c r="V1235" s="561"/>
      <c r="Y1235" s="561"/>
      <c r="Z1235" s="561"/>
      <c r="AA1235" s="561"/>
      <c r="AB1235" s="561"/>
      <c r="AC1235" s="561"/>
      <c r="AD1235" s="561"/>
      <c r="AE1235" s="561"/>
      <c r="AF1235" s="561"/>
      <c r="AG1235" s="561"/>
      <c r="AH1235" s="561"/>
      <c r="AJ1235" s="561"/>
      <c r="AK1235" s="561"/>
    </row>
    <row r="1236" spans="1:37">
      <c r="A1236" s="561"/>
      <c r="E1236" s="561"/>
      <c r="H1236" s="561"/>
      <c r="Q1236" s="561"/>
      <c r="R1236" s="561"/>
      <c r="S1236" s="561"/>
      <c r="T1236" s="561"/>
      <c r="U1236" s="561"/>
      <c r="V1236" s="561"/>
      <c r="Y1236" s="561"/>
      <c r="Z1236" s="561"/>
      <c r="AA1236" s="561"/>
      <c r="AB1236" s="561"/>
      <c r="AC1236" s="561"/>
      <c r="AD1236" s="561"/>
      <c r="AE1236" s="561"/>
      <c r="AF1236" s="561"/>
      <c r="AG1236" s="561"/>
      <c r="AH1236" s="561"/>
      <c r="AJ1236" s="561"/>
      <c r="AK1236" s="561"/>
    </row>
    <row r="1237" spans="1:37">
      <c r="A1237" s="561"/>
      <c r="E1237" s="561"/>
      <c r="H1237" s="561"/>
      <c r="Q1237" s="561"/>
      <c r="R1237" s="561"/>
      <c r="S1237" s="561"/>
      <c r="T1237" s="561"/>
      <c r="U1237" s="561"/>
      <c r="V1237" s="561"/>
      <c r="Y1237" s="561"/>
      <c r="Z1237" s="561"/>
      <c r="AA1237" s="561"/>
      <c r="AB1237" s="561"/>
      <c r="AC1237" s="561"/>
      <c r="AD1237" s="561"/>
      <c r="AE1237" s="561"/>
      <c r="AF1237" s="561"/>
      <c r="AG1237" s="561"/>
      <c r="AH1237" s="561"/>
      <c r="AJ1237" s="561"/>
      <c r="AK1237" s="561"/>
    </row>
    <row r="1238" spans="1:37">
      <c r="A1238" s="561"/>
      <c r="E1238" s="561"/>
      <c r="H1238" s="561"/>
      <c r="Q1238" s="561"/>
      <c r="R1238" s="561"/>
      <c r="S1238" s="561"/>
      <c r="T1238" s="561"/>
      <c r="U1238" s="561"/>
      <c r="V1238" s="561"/>
      <c r="Y1238" s="561"/>
      <c r="Z1238" s="561"/>
      <c r="AA1238" s="561"/>
      <c r="AB1238" s="561"/>
      <c r="AC1238" s="561"/>
      <c r="AD1238" s="561"/>
      <c r="AE1238" s="561"/>
      <c r="AF1238" s="561"/>
      <c r="AG1238" s="561"/>
      <c r="AH1238" s="561"/>
      <c r="AJ1238" s="561"/>
      <c r="AK1238" s="561"/>
    </row>
    <row r="1239" spans="1:37">
      <c r="A1239" s="561"/>
      <c r="E1239" s="561"/>
      <c r="H1239" s="561"/>
      <c r="Q1239" s="561"/>
      <c r="R1239" s="561"/>
      <c r="S1239" s="561"/>
      <c r="T1239" s="561"/>
      <c r="U1239" s="561"/>
      <c r="V1239" s="561"/>
      <c r="Y1239" s="561"/>
      <c r="Z1239" s="561"/>
      <c r="AA1239" s="561"/>
      <c r="AB1239" s="561"/>
      <c r="AC1239" s="561"/>
      <c r="AD1239" s="561"/>
      <c r="AE1239" s="561"/>
      <c r="AF1239" s="561"/>
      <c r="AG1239" s="561"/>
      <c r="AH1239" s="561"/>
      <c r="AJ1239" s="561"/>
      <c r="AK1239" s="561"/>
    </row>
    <row r="1240" spans="1:37">
      <c r="A1240" s="561"/>
      <c r="E1240" s="561"/>
      <c r="H1240" s="561"/>
      <c r="Q1240" s="561"/>
      <c r="R1240" s="561"/>
      <c r="S1240" s="561"/>
      <c r="T1240" s="561"/>
      <c r="U1240" s="561"/>
      <c r="V1240" s="561"/>
      <c r="Y1240" s="561"/>
      <c r="Z1240" s="561"/>
      <c r="AA1240" s="561"/>
      <c r="AB1240" s="561"/>
      <c r="AC1240" s="561"/>
      <c r="AD1240" s="561"/>
      <c r="AE1240" s="561"/>
      <c r="AF1240" s="561"/>
      <c r="AG1240" s="561"/>
      <c r="AH1240" s="561"/>
      <c r="AJ1240" s="561"/>
      <c r="AK1240" s="561"/>
    </row>
    <row r="1241" spans="1:37">
      <c r="A1241" s="561"/>
      <c r="E1241" s="561"/>
      <c r="H1241" s="561"/>
      <c r="Q1241" s="561"/>
      <c r="R1241" s="561"/>
      <c r="S1241" s="561"/>
      <c r="T1241" s="561"/>
      <c r="U1241" s="561"/>
      <c r="V1241" s="561"/>
      <c r="Y1241" s="561"/>
      <c r="Z1241" s="561"/>
      <c r="AA1241" s="561"/>
      <c r="AB1241" s="561"/>
      <c r="AC1241" s="561"/>
      <c r="AD1241" s="561"/>
      <c r="AE1241" s="561"/>
      <c r="AF1241" s="561"/>
      <c r="AG1241" s="561"/>
      <c r="AH1241" s="561"/>
      <c r="AJ1241" s="561"/>
      <c r="AK1241" s="561"/>
    </row>
    <row r="1242" spans="1:37">
      <c r="A1242" s="561"/>
      <c r="E1242" s="561"/>
      <c r="H1242" s="561"/>
      <c r="Q1242" s="561"/>
      <c r="R1242" s="561"/>
      <c r="S1242" s="561"/>
      <c r="T1242" s="561"/>
      <c r="U1242" s="561"/>
      <c r="V1242" s="561"/>
      <c r="Y1242" s="561"/>
      <c r="Z1242" s="561"/>
      <c r="AA1242" s="561"/>
      <c r="AB1242" s="561"/>
      <c r="AC1242" s="561"/>
      <c r="AD1242" s="561"/>
      <c r="AE1242" s="561"/>
      <c r="AF1242" s="561"/>
      <c r="AG1242" s="561"/>
      <c r="AH1242" s="561"/>
      <c r="AJ1242" s="561"/>
      <c r="AK1242" s="561"/>
    </row>
    <row r="1243" spans="1:37">
      <c r="A1243" s="561"/>
      <c r="E1243" s="561"/>
      <c r="H1243" s="561"/>
      <c r="Q1243" s="561"/>
      <c r="R1243" s="561"/>
      <c r="S1243" s="561"/>
      <c r="T1243" s="561"/>
      <c r="U1243" s="561"/>
      <c r="V1243" s="561"/>
      <c r="Y1243" s="561"/>
      <c r="Z1243" s="561"/>
      <c r="AA1243" s="561"/>
      <c r="AB1243" s="561"/>
      <c r="AC1243" s="561"/>
      <c r="AD1243" s="561"/>
      <c r="AE1243" s="561"/>
      <c r="AF1243" s="561"/>
      <c r="AG1243" s="561"/>
      <c r="AH1243" s="561"/>
      <c r="AJ1243" s="561"/>
      <c r="AK1243" s="561"/>
    </row>
    <row r="1244" spans="1:37">
      <c r="A1244" s="561"/>
      <c r="E1244" s="561"/>
      <c r="H1244" s="561"/>
      <c r="Q1244" s="561"/>
      <c r="R1244" s="561"/>
      <c r="S1244" s="561"/>
      <c r="T1244" s="561"/>
      <c r="U1244" s="561"/>
      <c r="V1244" s="561"/>
      <c r="Y1244" s="561"/>
      <c r="Z1244" s="561"/>
      <c r="AA1244" s="561"/>
      <c r="AB1244" s="561"/>
      <c r="AC1244" s="561"/>
      <c r="AD1244" s="561"/>
      <c r="AE1244" s="561"/>
      <c r="AF1244" s="561"/>
      <c r="AG1244" s="561"/>
      <c r="AH1244" s="561"/>
      <c r="AJ1244" s="561"/>
      <c r="AK1244" s="561"/>
    </row>
    <row r="1245" spans="1:37">
      <c r="A1245" s="561"/>
      <c r="E1245" s="561"/>
      <c r="H1245" s="561"/>
      <c r="Q1245" s="561"/>
      <c r="R1245" s="561"/>
      <c r="S1245" s="561"/>
      <c r="T1245" s="561"/>
      <c r="U1245" s="561"/>
      <c r="V1245" s="561"/>
      <c r="Y1245" s="561"/>
      <c r="Z1245" s="561"/>
      <c r="AA1245" s="561"/>
      <c r="AB1245" s="561"/>
      <c r="AC1245" s="561"/>
      <c r="AD1245" s="561"/>
      <c r="AE1245" s="561"/>
      <c r="AF1245" s="561"/>
      <c r="AG1245" s="561"/>
      <c r="AH1245" s="561"/>
      <c r="AJ1245" s="561"/>
      <c r="AK1245" s="561"/>
    </row>
    <row r="1246" spans="1:37">
      <c r="A1246" s="561"/>
      <c r="E1246" s="561"/>
      <c r="H1246" s="561"/>
      <c r="Q1246" s="561"/>
      <c r="R1246" s="561"/>
      <c r="S1246" s="561"/>
      <c r="T1246" s="561"/>
      <c r="U1246" s="561"/>
      <c r="V1246" s="561"/>
      <c r="Y1246" s="561"/>
      <c r="Z1246" s="561"/>
      <c r="AA1246" s="561"/>
      <c r="AB1246" s="561"/>
      <c r="AC1246" s="561"/>
      <c r="AD1246" s="561"/>
      <c r="AE1246" s="561"/>
      <c r="AF1246" s="561"/>
      <c r="AG1246" s="561"/>
      <c r="AH1246" s="561"/>
      <c r="AJ1246" s="561"/>
      <c r="AK1246" s="561"/>
    </row>
    <row r="1247" spans="1:37">
      <c r="A1247" s="561"/>
      <c r="E1247" s="561"/>
      <c r="H1247" s="561"/>
      <c r="Q1247" s="561"/>
      <c r="R1247" s="561"/>
      <c r="S1247" s="561"/>
      <c r="T1247" s="561"/>
      <c r="U1247" s="561"/>
      <c r="V1247" s="561"/>
      <c r="Y1247" s="561"/>
      <c r="Z1247" s="561"/>
      <c r="AA1247" s="561"/>
      <c r="AB1247" s="561"/>
      <c r="AC1247" s="561"/>
      <c r="AD1247" s="561"/>
      <c r="AE1247" s="561"/>
      <c r="AF1247" s="561"/>
      <c r="AG1247" s="561"/>
      <c r="AH1247" s="561"/>
      <c r="AJ1247" s="561"/>
      <c r="AK1247" s="561"/>
    </row>
    <row r="1248" spans="1:37">
      <c r="A1248" s="561"/>
      <c r="E1248" s="561"/>
      <c r="H1248" s="561"/>
      <c r="Q1248" s="561"/>
      <c r="R1248" s="561"/>
      <c r="S1248" s="561"/>
      <c r="T1248" s="561"/>
      <c r="U1248" s="561"/>
      <c r="V1248" s="561"/>
      <c r="Y1248" s="561"/>
      <c r="Z1248" s="561"/>
      <c r="AA1248" s="561"/>
      <c r="AB1248" s="561"/>
      <c r="AC1248" s="561"/>
      <c r="AD1248" s="561"/>
      <c r="AE1248" s="561"/>
      <c r="AF1248" s="561"/>
      <c r="AG1248" s="561"/>
      <c r="AH1248" s="561"/>
      <c r="AJ1248" s="561"/>
      <c r="AK1248" s="561"/>
    </row>
    <row r="1249" spans="1:37">
      <c r="A1249" s="561"/>
      <c r="E1249" s="561"/>
      <c r="H1249" s="561"/>
      <c r="Q1249" s="561"/>
      <c r="R1249" s="561"/>
      <c r="S1249" s="561"/>
      <c r="T1249" s="561"/>
      <c r="U1249" s="561"/>
      <c r="V1249" s="561"/>
      <c r="Y1249" s="561"/>
      <c r="Z1249" s="561"/>
      <c r="AA1249" s="561"/>
      <c r="AB1249" s="561"/>
      <c r="AC1249" s="561"/>
      <c r="AD1249" s="561"/>
      <c r="AE1249" s="561"/>
      <c r="AF1249" s="561"/>
      <c r="AG1249" s="561"/>
      <c r="AH1249" s="561"/>
      <c r="AJ1249" s="561"/>
      <c r="AK1249" s="561"/>
    </row>
    <row r="1250" spans="1:37">
      <c r="A1250" s="561"/>
      <c r="E1250" s="561"/>
      <c r="H1250" s="561"/>
      <c r="Q1250" s="561"/>
      <c r="R1250" s="561"/>
      <c r="S1250" s="561"/>
      <c r="T1250" s="561"/>
      <c r="U1250" s="561"/>
      <c r="V1250" s="561"/>
      <c r="Y1250" s="561"/>
      <c r="Z1250" s="561"/>
      <c r="AA1250" s="561"/>
      <c r="AB1250" s="561"/>
      <c r="AC1250" s="561"/>
      <c r="AD1250" s="561"/>
      <c r="AE1250" s="561"/>
      <c r="AF1250" s="561"/>
      <c r="AG1250" s="561"/>
      <c r="AH1250" s="561"/>
      <c r="AJ1250" s="561"/>
      <c r="AK1250" s="561"/>
    </row>
    <row r="1251" spans="1:37">
      <c r="A1251" s="561"/>
      <c r="E1251" s="561"/>
      <c r="H1251" s="561"/>
      <c r="Q1251" s="561"/>
      <c r="R1251" s="561"/>
      <c r="S1251" s="561"/>
      <c r="T1251" s="561"/>
      <c r="U1251" s="561"/>
      <c r="V1251" s="561"/>
      <c r="Y1251" s="561"/>
      <c r="Z1251" s="561"/>
      <c r="AA1251" s="561"/>
      <c r="AB1251" s="561"/>
      <c r="AC1251" s="561"/>
      <c r="AD1251" s="561"/>
      <c r="AE1251" s="561"/>
      <c r="AF1251" s="561"/>
      <c r="AG1251" s="561"/>
      <c r="AH1251" s="561"/>
      <c r="AJ1251" s="561"/>
      <c r="AK1251" s="561"/>
    </row>
    <row r="1252" spans="1:37">
      <c r="A1252" s="561"/>
      <c r="E1252" s="561"/>
      <c r="H1252" s="561"/>
      <c r="Q1252" s="561"/>
      <c r="R1252" s="561"/>
      <c r="S1252" s="561"/>
      <c r="T1252" s="561"/>
      <c r="U1252" s="561"/>
      <c r="V1252" s="561"/>
      <c r="Y1252" s="561"/>
      <c r="Z1252" s="561"/>
      <c r="AA1252" s="561"/>
      <c r="AB1252" s="561"/>
      <c r="AC1252" s="561"/>
      <c r="AD1252" s="561"/>
      <c r="AE1252" s="561"/>
      <c r="AF1252" s="561"/>
      <c r="AG1252" s="561"/>
      <c r="AH1252" s="561"/>
      <c r="AJ1252" s="561"/>
      <c r="AK1252" s="561"/>
    </row>
    <row r="1253" spans="1:37">
      <c r="A1253" s="561"/>
      <c r="E1253" s="561"/>
      <c r="H1253" s="561"/>
      <c r="Q1253" s="561"/>
      <c r="R1253" s="561"/>
      <c r="S1253" s="561"/>
      <c r="T1253" s="561"/>
      <c r="U1253" s="561"/>
      <c r="V1253" s="561"/>
      <c r="Y1253" s="561"/>
      <c r="Z1253" s="561"/>
      <c r="AA1253" s="561"/>
      <c r="AB1253" s="561"/>
      <c r="AC1253" s="561"/>
      <c r="AD1253" s="561"/>
      <c r="AE1253" s="561"/>
      <c r="AF1253" s="561"/>
      <c r="AG1253" s="561"/>
      <c r="AH1253" s="561"/>
      <c r="AJ1253" s="561"/>
      <c r="AK1253" s="561"/>
    </row>
    <row r="1254" spans="1:37">
      <c r="A1254" s="561"/>
      <c r="E1254" s="561"/>
      <c r="H1254" s="561"/>
      <c r="Q1254" s="561"/>
      <c r="R1254" s="561"/>
      <c r="S1254" s="561"/>
      <c r="T1254" s="561"/>
      <c r="U1254" s="561"/>
      <c r="V1254" s="561"/>
      <c r="Y1254" s="561"/>
      <c r="Z1254" s="561"/>
      <c r="AA1254" s="561"/>
      <c r="AB1254" s="561"/>
      <c r="AC1254" s="561"/>
      <c r="AD1254" s="561"/>
      <c r="AE1254" s="561"/>
      <c r="AF1254" s="561"/>
      <c r="AG1254" s="561"/>
      <c r="AH1254" s="561"/>
      <c r="AJ1254" s="561"/>
      <c r="AK1254" s="561"/>
    </row>
    <row r="1255" spans="1:37">
      <c r="A1255" s="561"/>
      <c r="E1255" s="561"/>
      <c r="H1255" s="561"/>
      <c r="Q1255" s="561"/>
      <c r="R1255" s="561"/>
      <c r="S1255" s="561"/>
      <c r="T1255" s="561"/>
      <c r="U1255" s="561"/>
      <c r="V1255" s="561"/>
      <c r="Y1255" s="561"/>
      <c r="Z1255" s="561"/>
      <c r="AA1255" s="561"/>
      <c r="AB1255" s="561"/>
      <c r="AC1255" s="561"/>
      <c r="AD1255" s="561"/>
      <c r="AE1255" s="561"/>
      <c r="AF1255" s="561"/>
      <c r="AG1255" s="561"/>
      <c r="AH1255" s="561"/>
      <c r="AJ1255" s="561"/>
      <c r="AK1255" s="561"/>
    </row>
    <row r="1256" spans="1:37">
      <c r="A1256" s="561"/>
      <c r="E1256" s="561"/>
      <c r="H1256" s="561"/>
      <c r="Q1256" s="561"/>
      <c r="R1256" s="561"/>
      <c r="S1256" s="561"/>
      <c r="T1256" s="561"/>
      <c r="U1256" s="561"/>
      <c r="V1256" s="561"/>
      <c r="Y1256" s="561"/>
      <c r="Z1256" s="561"/>
      <c r="AA1256" s="561"/>
      <c r="AB1256" s="561"/>
      <c r="AC1256" s="561"/>
      <c r="AD1256" s="561"/>
      <c r="AE1256" s="561"/>
      <c r="AF1256" s="561"/>
      <c r="AG1256" s="561"/>
      <c r="AH1256" s="561"/>
      <c r="AJ1256" s="561"/>
      <c r="AK1256" s="561"/>
    </row>
    <row r="1257" spans="1:37">
      <c r="A1257" s="561"/>
      <c r="E1257" s="561"/>
      <c r="H1257" s="561"/>
      <c r="Q1257" s="561"/>
      <c r="R1257" s="561"/>
      <c r="S1257" s="561"/>
      <c r="T1257" s="561"/>
      <c r="U1257" s="561"/>
      <c r="V1257" s="561"/>
      <c r="Y1257" s="561"/>
      <c r="Z1257" s="561"/>
      <c r="AA1257" s="561"/>
      <c r="AB1257" s="561"/>
      <c r="AC1257" s="561"/>
      <c r="AD1257" s="561"/>
      <c r="AE1257" s="561"/>
      <c r="AF1257" s="561"/>
      <c r="AG1257" s="561"/>
      <c r="AH1257" s="561"/>
      <c r="AJ1257" s="561"/>
      <c r="AK1257" s="561"/>
    </row>
    <row r="1258" spans="1:37">
      <c r="A1258" s="561"/>
      <c r="E1258" s="561"/>
      <c r="H1258" s="561"/>
      <c r="Q1258" s="561"/>
      <c r="R1258" s="561"/>
      <c r="S1258" s="561"/>
      <c r="T1258" s="561"/>
      <c r="U1258" s="561"/>
      <c r="V1258" s="561"/>
      <c r="Y1258" s="561"/>
      <c r="Z1258" s="561"/>
      <c r="AA1258" s="561"/>
      <c r="AB1258" s="561"/>
      <c r="AC1258" s="561"/>
      <c r="AD1258" s="561"/>
      <c r="AE1258" s="561"/>
      <c r="AF1258" s="561"/>
      <c r="AG1258" s="561"/>
      <c r="AH1258" s="561"/>
      <c r="AJ1258" s="561"/>
      <c r="AK1258" s="561"/>
    </row>
    <row r="1259" spans="1:37">
      <c r="A1259" s="561"/>
      <c r="E1259" s="561"/>
      <c r="H1259" s="561"/>
      <c r="Q1259" s="561"/>
      <c r="R1259" s="561"/>
      <c r="S1259" s="561"/>
      <c r="T1259" s="561"/>
      <c r="U1259" s="561"/>
      <c r="V1259" s="561"/>
      <c r="Y1259" s="561"/>
      <c r="Z1259" s="561"/>
      <c r="AA1259" s="561"/>
      <c r="AB1259" s="561"/>
      <c r="AC1259" s="561"/>
      <c r="AD1259" s="561"/>
      <c r="AE1259" s="561"/>
      <c r="AF1259" s="561"/>
      <c r="AG1259" s="561"/>
      <c r="AH1259" s="561"/>
      <c r="AJ1259" s="561"/>
      <c r="AK1259" s="561"/>
    </row>
    <row r="1260" spans="1:37">
      <c r="A1260" s="561"/>
      <c r="E1260" s="561"/>
      <c r="H1260" s="561"/>
      <c r="Q1260" s="561"/>
      <c r="R1260" s="561"/>
      <c r="S1260" s="561"/>
      <c r="T1260" s="561"/>
      <c r="U1260" s="561"/>
      <c r="V1260" s="561"/>
      <c r="Y1260" s="561"/>
      <c r="Z1260" s="561"/>
      <c r="AA1260" s="561"/>
      <c r="AB1260" s="561"/>
      <c r="AC1260" s="561"/>
      <c r="AD1260" s="561"/>
      <c r="AE1260" s="561"/>
      <c r="AF1260" s="561"/>
      <c r="AG1260" s="561"/>
      <c r="AH1260" s="561"/>
      <c r="AJ1260" s="561"/>
      <c r="AK1260" s="561"/>
    </row>
    <row r="1261" spans="1:37">
      <c r="A1261" s="561"/>
      <c r="E1261" s="561"/>
      <c r="H1261" s="561"/>
      <c r="Q1261" s="561"/>
      <c r="R1261" s="561"/>
      <c r="S1261" s="561"/>
      <c r="T1261" s="561"/>
      <c r="U1261" s="561"/>
      <c r="V1261" s="561"/>
      <c r="Y1261" s="561"/>
      <c r="Z1261" s="561"/>
      <c r="AA1261" s="561"/>
      <c r="AB1261" s="561"/>
      <c r="AC1261" s="561"/>
      <c r="AD1261" s="561"/>
      <c r="AE1261" s="561"/>
      <c r="AF1261" s="561"/>
      <c r="AG1261" s="561"/>
      <c r="AH1261" s="561"/>
      <c r="AJ1261" s="561"/>
      <c r="AK1261" s="561"/>
    </row>
    <row r="1262" spans="1:37">
      <c r="A1262" s="561"/>
      <c r="E1262" s="561"/>
      <c r="H1262" s="561"/>
      <c r="Q1262" s="561"/>
      <c r="R1262" s="561"/>
      <c r="S1262" s="561"/>
      <c r="T1262" s="561"/>
      <c r="U1262" s="561"/>
      <c r="V1262" s="561"/>
      <c r="Y1262" s="561"/>
      <c r="Z1262" s="561"/>
      <c r="AA1262" s="561"/>
      <c r="AB1262" s="561"/>
      <c r="AC1262" s="561"/>
      <c r="AD1262" s="561"/>
      <c r="AE1262" s="561"/>
      <c r="AF1262" s="561"/>
      <c r="AG1262" s="561"/>
      <c r="AH1262" s="561"/>
      <c r="AJ1262" s="561"/>
      <c r="AK1262" s="561"/>
    </row>
    <row r="1263" spans="1:37">
      <c r="A1263" s="561"/>
      <c r="E1263" s="561"/>
      <c r="H1263" s="561"/>
      <c r="Q1263" s="561"/>
      <c r="R1263" s="561"/>
      <c r="S1263" s="561"/>
      <c r="T1263" s="561"/>
      <c r="U1263" s="561"/>
      <c r="V1263" s="561"/>
      <c r="Y1263" s="561"/>
      <c r="Z1263" s="561"/>
      <c r="AA1263" s="561"/>
      <c r="AB1263" s="561"/>
      <c r="AC1263" s="561"/>
      <c r="AD1263" s="561"/>
      <c r="AE1263" s="561"/>
      <c r="AF1263" s="561"/>
      <c r="AG1263" s="561"/>
      <c r="AH1263" s="561"/>
      <c r="AJ1263" s="561"/>
      <c r="AK1263" s="561"/>
    </row>
    <row r="1264" spans="1:37">
      <c r="A1264" s="561"/>
      <c r="E1264" s="561"/>
      <c r="H1264" s="561"/>
      <c r="Q1264" s="561"/>
      <c r="R1264" s="561"/>
      <c r="S1264" s="561"/>
      <c r="T1264" s="561"/>
      <c r="U1264" s="561"/>
      <c r="V1264" s="561"/>
      <c r="Y1264" s="561"/>
      <c r="Z1264" s="561"/>
      <c r="AA1264" s="561"/>
      <c r="AB1264" s="561"/>
      <c r="AC1264" s="561"/>
      <c r="AD1264" s="561"/>
      <c r="AE1264" s="561"/>
      <c r="AF1264" s="561"/>
      <c r="AG1264" s="561"/>
      <c r="AH1264" s="561"/>
      <c r="AJ1264" s="561"/>
      <c r="AK1264" s="561"/>
    </row>
    <row r="1265" spans="1:37">
      <c r="A1265" s="561"/>
      <c r="E1265" s="561"/>
      <c r="H1265" s="561"/>
      <c r="Q1265" s="561"/>
      <c r="R1265" s="561"/>
      <c r="S1265" s="561"/>
      <c r="T1265" s="561"/>
      <c r="U1265" s="561"/>
      <c r="V1265" s="561"/>
      <c r="Y1265" s="561"/>
      <c r="Z1265" s="561"/>
      <c r="AA1265" s="561"/>
      <c r="AB1265" s="561"/>
      <c r="AC1265" s="561"/>
      <c r="AD1265" s="561"/>
      <c r="AE1265" s="561"/>
      <c r="AF1265" s="561"/>
      <c r="AG1265" s="561"/>
      <c r="AH1265" s="561"/>
      <c r="AJ1265" s="561"/>
      <c r="AK1265" s="561"/>
    </row>
    <row r="1266" spans="1:37">
      <c r="A1266" s="561"/>
      <c r="E1266" s="561"/>
      <c r="H1266" s="561"/>
      <c r="Q1266" s="561"/>
      <c r="R1266" s="561"/>
      <c r="S1266" s="561"/>
      <c r="T1266" s="561"/>
      <c r="U1266" s="561"/>
      <c r="V1266" s="561"/>
      <c r="Y1266" s="561"/>
      <c r="Z1266" s="561"/>
      <c r="AA1266" s="561"/>
      <c r="AB1266" s="561"/>
      <c r="AC1266" s="561"/>
      <c r="AD1266" s="561"/>
      <c r="AE1266" s="561"/>
      <c r="AF1266" s="561"/>
      <c r="AG1266" s="561"/>
      <c r="AH1266" s="561"/>
      <c r="AJ1266" s="561"/>
      <c r="AK1266" s="561"/>
    </row>
    <row r="1267" spans="1:37">
      <c r="A1267" s="561"/>
      <c r="E1267" s="561"/>
      <c r="H1267" s="561"/>
      <c r="Q1267" s="561"/>
      <c r="R1267" s="561"/>
      <c r="S1267" s="561"/>
      <c r="T1267" s="561"/>
      <c r="U1267" s="561"/>
      <c r="V1267" s="561"/>
      <c r="Y1267" s="561"/>
      <c r="Z1267" s="561"/>
      <c r="AA1267" s="561"/>
      <c r="AB1267" s="561"/>
      <c r="AC1267" s="561"/>
      <c r="AD1267" s="561"/>
      <c r="AE1267" s="561"/>
      <c r="AF1267" s="561"/>
      <c r="AG1267" s="561"/>
      <c r="AH1267" s="561"/>
      <c r="AJ1267" s="561"/>
      <c r="AK1267" s="561"/>
    </row>
    <row r="1268" spans="1:37">
      <c r="A1268" s="561"/>
      <c r="E1268" s="561"/>
      <c r="H1268" s="561"/>
      <c r="Q1268" s="561"/>
      <c r="R1268" s="561"/>
      <c r="S1268" s="561"/>
      <c r="T1268" s="561"/>
      <c r="U1268" s="561"/>
      <c r="V1268" s="561"/>
      <c r="Y1268" s="561"/>
      <c r="Z1268" s="561"/>
      <c r="AA1268" s="561"/>
      <c r="AB1268" s="561"/>
      <c r="AC1268" s="561"/>
      <c r="AD1268" s="561"/>
      <c r="AE1268" s="561"/>
      <c r="AF1268" s="561"/>
      <c r="AG1268" s="561"/>
      <c r="AH1268" s="561"/>
      <c r="AJ1268" s="561"/>
      <c r="AK1268" s="561"/>
    </row>
    <row r="1269" spans="1:37">
      <c r="A1269" s="561"/>
      <c r="E1269" s="561"/>
      <c r="H1269" s="561"/>
      <c r="Q1269" s="561"/>
      <c r="R1269" s="561"/>
      <c r="S1269" s="561"/>
      <c r="T1269" s="561"/>
      <c r="U1269" s="561"/>
      <c r="V1269" s="561"/>
      <c r="Y1269" s="561"/>
      <c r="Z1269" s="561"/>
      <c r="AA1269" s="561"/>
      <c r="AB1269" s="561"/>
      <c r="AC1269" s="561"/>
      <c r="AD1269" s="561"/>
      <c r="AE1269" s="561"/>
      <c r="AF1269" s="561"/>
      <c r="AG1269" s="561"/>
      <c r="AH1269" s="561"/>
      <c r="AJ1269" s="561"/>
      <c r="AK1269" s="561"/>
    </row>
    <row r="1270" spans="1:37">
      <c r="A1270" s="561"/>
      <c r="E1270" s="561"/>
      <c r="H1270" s="561"/>
      <c r="Q1270" s="561"/>
      <c r="R1270" s="561"/>
      <c r="S1270" s="561"/>
      <c r="T1270" s="561"/>
      <c r="U1270" s="561"/>
      <c r="V1270" s="561"/>
      <c r="Y1270" s="561"/>
      <c r="Z1270" s="561"/>
      <c r="AA1270" s="561"/>
      <c r="AB1270" s="561"/>
      <c r="AC1270" s="561"/>
      <c r="AD1270" s="561"/>
      <c r="AE1270" s="561"/>
      <c r="AF1270" s="561"/>
      <c r="AG1270" s="561"/>
      <c r="AH1270" s="561"/>
      <c r="AJ1270" s="561"/>
      <c r="AK1270" s="561"/>
    </row>
    <row r="1271" spans="1:37">
      <c r="A1271" s="561"/>
      <c r="E1271" s="561"/>
      <c r="H1271" s="561"/>
      <c r="Q1271" s="561"/>
      <c r="R1271" s="561"/>
      <c r="S1271" s="561"/>
      <c r="T1271" s="561"/>
      <c r="U1271" s="561"/>
      <c r="V1271" s="561"/>
      <c r="Y1271" s="561"/>
      <c r="Z1271" s="561"/>
      <c r="AA1271" s="561"/>
      <c r="AB1271" s="561"/>
      <c r="AC1271" s="561"/>
      <c r="AD1271" s="561"/>
      <c r="AE1271" s="561"/>
      <c r="AF1271" s="561"/>
      <c r="AG1271" s="561"/>
      <c r="AH1271" s="561"/>
      <c r="AJ1271" s="561"/>
      <c r="AK1271" s="561"/>
    </row>
    <row r="1272" spans="1:37">
      <c r="A1272" s="561"/>
      <c r="E1272" s="561"/>
      <c r="H1272" s="561"/>
      <c r="Q1272" s="561"/>
      <c r="R1272" s="561"/>
      <c r="S1272" s="561"/>
      <c r="T1272" s="561"/>
      <c r="U1272" s="561"/>
      <c r="V1272" s="561"/>
      <c r="Y1272" s="561"/>
      <c r="Z1272" s="561"/>
      <c r="AA1272" s="561"/>
      <c r="AB1272" s="561"/>
      <c r="AC1272" s="561"/>
      <c r="AD1272" s="561"/>
      <c r="AE1272" s="561"/>
      <c r="AF1272" s="561"/>
      <c r="AG1272" s="561"/>
      <c r="AH1272" s="561"/>
      <c r="AJ1272" s="561"/>
      <c r="AK1272" s="561"/>
    </row>
    <row r="1273" spans="1:37">
      <c r="A1273" s="561"/>
      <c r="E1273" s="561"/>
      <c r="H1273" s="561"/>
      <c r="Q1273" s="561"/>
      <c r="R1273" s="561"/>
      <c r="S1273" s="561"/>
      <c r="T1273" s="561"/>
      <c r="U1273" s="561"/>
      <c r="V1273" s="561"/>
      <c r="Y1273" s="561"/>
      <c r="Z1273" s="561"/>
      <c r="AA1273" s="561"/>
      <c r="AB1273" s="561"/>
      <c r="AC1273" s="561"/>
      <c r="AD1273" s="561"/>
      <c r="AE1273" s="561"/>
      <c r="AF1273" s="561"/>
      <c r="AG1273" s="561"/>
      <c r="AH1273" s="561"/>
      <c r="AJ1273" s="561"/>
      <c r="AK1273" s="561"/>
    </row>
    <row r="1274" spans="1:37">
      <c r="A1274" s="561"/>
      <c r="E1274" s="561"/>
      <c r="H1274" s="561"/>
      <c r="Q1274" s="561"/>
      <c r="R1274" s="561"/>
      <c r="S1274" s="561"/>
      <c r="T1274" s="561"/>
      <c r="U1274" s="561"/>
      <c r="V1274" s="561"/>
      <c r="Y1274" s="561"/>
      <c r="Z1274" s="561"/>
      <c r="AA1274" s="561"/>
      <c r="AB1274" s="561"/>
      <c r="AC1274" s="561"/>
      <c r="AD1274" s="561"/>
      <c r="AE1274" s="561"/>
      <c r="AF1274" s="561"/>
      <c r="AG1274" s="561"/>
      <c r="AH1274" s="561"/>
      <c r="AJ1274" s="561"/>
      <c r="AK1274" s="561"/>
    </row>
    <row r="1275" spans="1:37">
      <c r="A1275" s="561"/>
      <c r="E1275" s="561"/>
      <c r="H1275" s="561"/>
      <c r="Q1275" s="561"/>
      <c r="R1275" s="561"/>
      <c r="S1275" s="561"/>
      <c r="T1275" s="561"/>
      <c r="U1275" s="561"/>
      <c r="V1275" s="561"/>
      <c r="Y1275" s="561"/>
      <c r="Z1275" s="561"/>
      <c r="AA1275" s="561"/>
      <c r="AB1275" s="561"/>
      <c r="AC1275" s="561"/>
      <c r="AD1275" s="561"/>
      <c r="AE1275" s="561"/>
      <c r="AF1275" s="561"/>
      <c r="AG1275" s="561"/>
      <c r="AH1275" s="561"/>
      <c r="AJ1275" s="561"/>
      <c r="AK1275" s="561"/>
    </row>
    <row r="1276" spans="1:37">
      <c r="A1276" s="561"/>
      <c r="E1276" s="561"/>
      <c r="H1276" s="561"/>
      <c r="Q1276" s="561"/>
      <c r="R1276" s="561"/>
      <c r="S1276" s="561"/>
      <c r="T1276" s="561"/>
      <c r="U1276" s="561"/>
      <c r="V1276" s="561"/>
      <c r="Y1276" s="561"/>
      <c r="Z1276" s="561"/>
      <c r="AA1276" s="561"/>
      <c r="AB1276" s="561"/>
      <c r="AC1276" s="561"/>
      <c r="AD1276" s="561"/>
      <c r="AE1276" s="561"/>
      <c r="AF1276" s="561"/>
      <c r="AG1276" s="561"/>
      <c r="AH1276" s="561"/>
      <c r="AJ1276" s="561"/>
      <c r="AK1276" s="561"/>
    </row>
    <row r="1277" spans="1:37">
      <c r="A1277" s="561"/>
      <c r="E1277" s="561"/>
      <c r="H1277" s="561"/>
      <c r="Q1277" s="561"/>
      <c r="R1277" s="561"/>
      <c r="S1277" s="561"/>
      <c r="T1277" s="561"/>
      <c r="U1277" s="561"/>
      <c r="V1277" s="561"/>
      <c r="Y1277" s="561"/>
      <c r="Z1277" s="561"/>
      <c r="AA1277" s="561"/>
      <c r="AB1277" s="561"/>
      <c r="AC1277" s="561"/>
      <c r="AD1277" s="561"/>
      <c r="AE1277" s="561"/>
      <c r="AF1277" s="561"/>
      <c r="AG1277" s="561"/>
      <c r="AH1277" s="561"/>
      <c r="AJ1277" s="561"/>
      <c r="AK1277" s="561"/>
    </row>
    <row r="1278" spans="1:37">
      <c r="A1278" s="561"/>
      <c r="E1278" s="561"/>
      <c r="H1278" s="561"/>
      <c r="Q1278" s="561"/>
      <c r="R1278" s="561"/>
      <c r="S1278" s="561"/>
      <c r="T1278" s="561"/>
      <c r="U1278" s="561"/>
      <c r="V1278" s="561"/>
      <c r="Y1278" s="561"/>
      <c r="Z1278" s="561"/>
      <c r="AA1278" s="561"/>
      <c r="AB1278" s="561"/>
      <c r="AC1278" s="561"/>
      <c r="AD1278" s="561"/>
      <c r="AE1278" s="561"/>
      <c r="AF1278" s="561"/>
      <c r="AG1278" s="561"/>
      <c r="AH1278" s="561"/>
      <c r="AJ1278" s="561"/>
      <c r="AK1278" s="561"/>
    </row>
    <row r="1279" spans="1:37">
      <c r="A1279" s="561"/>
      <c r="E1279" s="561"/>
      <c r="H1279" s="561"/>
      <c r="Q1279" s="561"/>
      <c r="R1279" s="561"/>
      <c r="S1279" s="561"/>
      <c r="T1279" s="561"/>
      <c r="U1279" s="561"/>
      <c r="V1279" s="561"/>
      <c r="Y1279" s="561"/>
      <c r="Z1279" s="561"/>
      <c r="AA1279" s="561"/>
      <c r="AB1279" s="561"/>
      <c r="AC1279" s="561"/>
      <c r="AD1279" s="561"/>
      <c r="AE1279" s="561"/>
      <c r="AF1279" s="561"/>
      <c r="AG1279" s="561"/>
      <c r="AH1279" s="561"/>
      <c r="AJ1279" s="561"/>
      <c r="AK1279" s="561"/>
    </row>
    <row r="1280" spans="1:37">
      <c r="A1280" s="561"/>
      <c r="E1280" s="561"/>
      <c r="H1280" s="561"/>
      <c r="Q1280" s="561"/>
      <c r="R1280" s="561"/>
      <c r="S1280" s="561"/>
      <c r="T1280" s="561"/>
      <c r="U1280" s="561"/>
      <c r="V1280" s="561"/>
      <c r="Y1280" s="561"/>
      <c r="Z1280" s="561"/>
      <c r="AA1280" s="561"/>
      <c r="AB1280" s="561"/>
      <c r="AC1280" s="561"/>
      <c r="AD1280" s="561"/>
      <c r="AE1280" s="561"/>
      <c r="AF1280" s="561"/>
      <c r="AG1280" s="561"/>
      <c r="AH1280" s="561"/>
      <c r="AJ1280" s="561"/>
      <c r="AK1280" s="561"/>
    </row>
    <row r="1281" spans="1:37">
      <c r="A1281" s="561"/>
      <c r="E1281" s="561"/>
      <c r="H1281" s="561"/>
      <c r="Q1281" s="561"/>
      <c r="R1281" s="561"/>
      <c r="S1281" s="561"/>
      <c r="T1281" s="561"/>
      <c r="U1281" s="561"/>
      <c r="V1281" s="561"/>
      <c r="Y1281" s="561"/>
      <c r="Z1281" s="561"/>
      <c r="AA1281" s="561"/>
      <c r="AB1281" s="561"/>
      <c r="AC1281" s="561"/>
      <c r="AD1281" s="561"/>
      <c r="AE1281" s="561"/>
      <c r="AF1281" s="561"/>
      <c r="AG1281" s="561"/>
      <c r="AH1281" s="561"/>
      <c r="AJ1281" s="561"/>
      <c r="AK1281" s="561"/>
    </row>
    <row r="1282" spans="1:37">
      <c r="A1282" s="561"/>
      <c r="E1282" s="561"/>
      <c r="H1282" s="561"/>
      <c r="Q1282" s="561"/>
      <c r="R1282" s="561"/>
      <c r="S1282" s="561"/>
      <c r="T1282" s="561"/>
      <c r="U1282" s="561"/>
      <c r="V1282" s="561"/>
      <c r="Y1282" s="561"/>
      <c r="Z1282" s="561"/>
      <c r="AA1282" s="561"/>
      <c r="AB1282" s="561"/>
      <c r="AC1282" s="561"/>
      <c r="AD1282" s="561"/>
      <c r="AE1282" s="561"/>
      <c r="AF1282" s="561"/>
      <c r="AG1282" s="561"/>
      <c r="AH1282" s="561"/>
      <c r="AJ1282" s="561"/>
      <c r="AK1282" s="561"/>
    </row>
    <row r="1283" spans="1:37">
      <c r="A1283" s="561"/>
      <c r="E1283" s="561"/>
      <c r="H1283" s="561"/>
      <c r="Q1283" s="561"/>
      <c r="R1283" s="561"/>
      <c r="S1283" s="561"/>
      <c r="T1283" s="561"/>
      <c r="U1283" s="561"/>
      <c r="V1283" s="561"/>
      <c r="Y1283" s="561"/>
      <c r="Z1283" s="561"/>
      <c r="AA1283" s="561"/>
      <c r="AB1283" s="561"/>
      <c r="AC1283" s="561"/>
      <c r="AD1283" s="561"/>
      <c r="AE1283" s="561"/>
      <c r="AF1283" s="561"/>
      <c r="AG1283" s="561"/>
      <c r="AH1283" s="561"/>
      <c r="AJ1283" s="561"/>
      <c r="AK1283" s="561"/>
    </row>
    <row r="1284" spans="1:37">
      <c r="A1284" s="561"/>
      <c r="E1284" s="561"/>
      <c r="H1284" s="561"/>
      <c r="Q1284" s="561"/>
      <c r="R1284" s="561"/>
      <c r="S1284" s="561"/>
      <c r="T1284" s="561"/>
      <c r="U1284" s="561"/>
      <c r="V1284" s="561"/>
      <c r="Y1284" s="561"/>
      <c r="Z1284" s="561"/>
      <c r="AA1284" s="561"/>
      <c r="AB1284" s="561"/>
      <c r="AC1284" s="561"/>
      <c r="AD1284" s="561"/>
      <c r="AE1284" s="561"/>
      <c r="AF1284" s="561"/>
      <c r="AG1284" s="561"/>
      <c r="AH1284" s="561"/>
      <c r="AJ1284" s="561"/>
      <c r="AK1284" s="561"/>
    </row>
    <row r="1285" spans="1:37">
      <c r="A1285" s="561"/>
      <c r="E1285" s="561"/>
      <c r="H1285" s="561"/>
      <c r="Q1285" s="561"/>
      <c r="R1285" s="561"/>
      <c r="S1285" s="561"/>
      <c r="T1285" s="561"/>
      <c r="U1285" s="561"/>
      <c r="V1285" s="561"/>
      <c r="Y1285" s="561"/>
      <c r="Z1285" s="561"/>
      <c r="AA1285" s="561"/>
      <c r="AB1285" s="561"/>
      <c r="AC1285" s="561"/>
      <c r="AD1285" s="561"/>
      <c r="AE1285" s="561"/>
      <c r="AF1285" s="561"/>
      <c r="AG1285" s="561"/>
      <c r="AH1285" s="561"/>
      <c r="AJ1285" s="561"/>
      <c r="AK1285" s="561"/>
    </row>
    <row r="1286" spans="1:37">
      <c r="A1286" s="561"/>
      <c r="E1286" s="561"/>
      <c r="H1286" s="561"/>
      <c r="Q1286" s="561"/>
      <c r="R1286" s="561"/>
      <c r="S1286" s="561"/>
      <c r="T1286" s="561"/>
      <c r="U1286" s="561"/>
      <c r="V1286" s="561"/>
      <c r="Y1286" s="561"/>
      <c r="Z1286" s="561"/>
      <c r="AA1286" s="561"/>
      <c r="AB1286" s="561"/>
      <c r="AC1286" s="561"/>
      <c r="AD1286" s="561"/>
      <c r="AE1286" s="561"/>
      <c r="AF1286" s="561"/>
      <c r="AG1286" s="561"/>
      <c r="AH1286" s="561"/>
      <c r="AJ1286" s="561"/>
      <c r="AK1286" s="561"/>
    </row>
    <row r="1287" spans="1:37">
      <c r="A1287" s="561"/>
      <c r="E1287" s="561"/>
      <c r="H1287" s="561"/>
      <c r="Q1287" s="561"/>
      <c r="R1287" s="561"/>
      <c r="S1287" s="561"/>
      <c r="T1287" s="561"/>
      <c r="U1287" s="561"/>
      <c r="V1287" s="561"/>
      <c r="Y1287" s="561"/>
      <c r="Z1287" s="561"/>
      <c r="AA1287" s="561"/>
      <c r="AB1287" s="561"/>
      <c r="AC1287" s="561"/>
      <c r="AD1287" s="561"/>
      <c r="AE1287" s="561"/>
      <c r="AF1287" s="561"/>
      <c r="AG1287" s="561"/>
      <c r="AH1287" s="561"/>
      <c r="AJ1287" s="561"/>
      <c r="AK1287" s="561"/>
    </row>
    <row r="1288" spans="1:37">
      <c r="A1288" s="561"/>
      <c r="E1288" s="561"/>
      <c r="H1288" s="561"/>
      <c r="Q1288" s="561"/>
      <c r="R1288" s="561"/>
      <c r="S1288" s="561"/>
      <c r="T1288" s="561"/>
      <c r="U1288" s="561"/>
      <c r="V1288" s="561"/>
      <c r="Y1288" s="561"/>
      <c r="Z1288" s="561"/>
      <c r="AA1288" s="561"/>
      <c r="AB1288" s="561"/>
      <c r="AC1288" s="561"/>
      <c r="AD1288" s="561"/>
      <c r="AE1288" s="561"/>
      <c r="AF1288" s="561"/>
      <c r="AG1288" s="561"/>
      <c r="AH1288" s="561"/>
      <c r="AJ1288" s="561"/>
      <c r="AK1288" s="561"/>
    </row>
    <row r="1289" spans="1:37">
      <c r="A1289" s="561"/>
      <c r="E1289" s="561"/>
      <c r="H1289" s="561"/>
      <c r="Q1289" s="561"/>
      <c r="R1289" s="561"/>
      <c r="S1289" s="561"/>
      <c r="T1289" s="561"/>
      <c r="U1289" s="561"/>
      <c r="V1289" s="561"/>
      <c r="Y1289" s="561"/>
      <c r="Z1289" s="561"/>
      <c r="AA1289" s="561"/>
      <c r="AB1289" s="561"/>
      <c r="AC1289" s="561"/>
      <c r="AD1289" s="561"/>
      <c r="AE1289" s="561"/>
      <c r="AF1289" s="561"/>
      <c r="AG1289" s="561"/>
      <c r="AH1289" s="561"/>
      <c r="AJ1289" s="561"/>
      <c r="AK1289" s="561"/>
    </row>
    <row r="1290" spans="1:37">
      <c r="A1290" s="561"/>
      <c r="E1290" s="561"/>
      <c r="H1290" s="561"/>
      <c r="Q1290" s="561"/>
      <c r="R1290" s="561"/>
      <c r="S1290" s="561"/>
      <c r="T1290" s="561"/>
      <c r="U1290" s="561"/>
      <c r="V1290" s="561"/>
      <c r="Y1290" s="561"/>
      <c r="Z1290" s="561"/>
      <c r="AA1290" s="561"/>
      <c r="AB1290" s="561"/>
      <c r="AC1290" s="561"/>
      <c r="AD1290" s="561"/>
      <c r="AE1290" s="561"/>
      <c r="AF1290" s="561"/>
      <c r="AG1290" s="561"/>
      <c r="AH1290" s="561"/>
      <c r="AJ1290" s="561"/>
      <c r="AK1290" s="561"/>
    </row>
    <row r="1291" spans="1:37">
      <c r="A1291" s="561"/>
      <c r="E1291" s="561"/>
      <c r="H1291" s="561"/>
      <c r="Q1291" s="561"/>
      <c r="R1291" s="561"/>
      <c r="S1291" s="561"/>
      <c r="T1291" s="561"/>
      <c r="U1291" s="561"/>
      <c r="V1291" s="561"/>
      <c r="Y1291" s="561"/>
      <c r="Z1291" s="561"/>
      <c r="AA1291" s="561"/>
      <c r="AB1291" s="561"/>
      <c r="AC1291" s="561"/>
      <c r="AD1291" s="561"/>
      <c r="AE1291" s="561"/>
      <c r="AF1291" s="561"/>
      <c r="AG1291" s="561"/>
      <c r="AH1291" s="561"/>
      <c r="AJ1291" s="561"/>
      <c r="AK1291" s="561"/>
    </row>
    <row r="1292" spans="1:37">
      <c r="A1292" s="561"/>
      <c r="E1292" s="561"/>
      <c r="H1292" s="561"/>
      <c r="Q1292" s="561"/>
      <c r="R1292" s="561"/>
      <c r="S1292" s="561"/>
      <c r="T1292" s="561"/>
      <c r="U1292" s="561"/>
      <c r="V1292" s="561"/>
      <c r="Y1292" s="561"/>
      <c r="Z1292" s="561"/>
      <c r="AA1292" s="561"/>
      <c r="AB1292" s="561"/>
      <c r="AC1292" s="561"/>
      <c r="AD1292" s="561"/>
      <c r="AE1292" s="561"/>
      <c r="AF1292" s="561"/>
      <c r="AG1292" s="561"/>
      <c r="AH1292" s="561"/>
      <c r="AJ1292" s="561"/>
      <c r="AK1292" s="561"/>
    </row>
    <row r="1293" spans="1:37">
      <c r="A1293" s="561"/>
      <c r="E1293" s="561"/>
      <c r="H1293" s="561"/>
      <c r="Q1293" s="561"/>
      <c r="R1293" s="561"/>
      <c r="S1293" s="561"/>
      <c r="T1293" s="561"/>
      <c r="U1293" s="561"/>
      <c r="V1293" s="561"/>
      <c r="Y1293" s="561"/>
      <c r="Z1293" s="561"/>
      <c r="AA1293" s="561"/>
      <c r="AB1293" s="561"/>
      <c r="AC1293" s="561"/>
      <c r="AD1293" s="561"/>
      <c r="AE1293" s="561"/>
      <c r="AF1293" s="561"/>
      <c r="AG1293" s="561"/>
      <c r="AH1293" s="561"/>
      <c r="AJ1293" s="561"/>
      <c r="AK1293" s="561"/>
    </row>
    <row r="1294" spans="1:37">
      <c r="A1294" s="561"/>
      <c r="E1294" s="561"/>
      <c r="H1294" s="561"/>
      <c r="Q1294" s="561"/>
      <c r="R1294" s="561"/>
      <c r="S1294" s="561"/>
      <c r="T1294" s="561"/>
      <c r="U1294" s="561"/>
      <c r="V1294" s="561"/>
      <c r="Y1294" s="561"/>
      <c r="Z1294" s="561"/>
      <c r="AA1294" s="561"/>
      <c r="AB1294" s="561"/>
      <c r="AC1294" s="561"/>
      <c r="AD1294" s="561"/>
      <c r="AE1294" s="561"/>
      <c r="AF1294" s="561"/>
      <c r="AG1294" s="561"/>
      <c r="AH1294" s="561"/>
      <c r="AJ1294" s="561"/>
      <c r="AK1294" s="561"/>
    </row>
    <row r="1295" spans="1:37">
      <c r="A1295" s="561"/>
      <c r="E1295" s="561"/>
      <c r="H1295" s="561"/>
      <c r="Q1295" s="561"/>
      <c r="R1295" s="561"/>
      <c r="S1295" s="561"/>
      <c r="T1295" s="561"/>
      <c r="U1295" s="561"/>
      <c r="V1295" s="561"/>
      <c r="Y1295" s="561"/>
      <c r="Z1295" s="561"/>
      <c r="AA1295" s="561"/>
      <c r="AB1295" s="561"/>
      <c r="AC1295" s="561"/>
      <c r="AD1295" s="561"/>
      <c r="AE1295" s="561"/>
      <c r="AF1295" s="561"/>
      <c r="AG1295" s="561"/>
      <c r="AH1295" s="561"/>
      <c r="AJ1295" s="561"/>
      <c r="AK1295" s="561"/>
    </row>
    <row r="1296" spans="1:37">
      <c r="A1296" s="561"/>
      <c r="E1296" s="561"/>
      <c r="H1296" s="561"/>
      <c r="Q1296" s="561"/>
      <c r="R1296" s="561"/>
      <c r="S1296" s="561"/>
      <c r="T1296" s="561"/>
      <c r="U1296" s="561"/>
      <c r="V1296" s="561"/>
      <c r="Y1296" s="561"/>
      <c r="Z1296" s="561"/>
      <c r="AA1296" s="561"/>
      <c r="AB1296" s="561"/>
      <c r="AC1296" s="561"/>
      <c r="AD1296" s="561"/>
      <c r="AE1296" s="561"/>
      <c r="AF1296" s="561"/>
      <c r="AG1296" s="561"/>
      <c r="AH1296" s="561"/>
      <c r="AJ1296" s="561"/>
      <c r="AK1296" s="561"/>
    </row>
    <row r="1297" spans="1:37">
      <c r="A1297" s="561"/>
      <c r="E1297" s="561"/>
      <c r="H1297" s="561"/>
      <c r="Q1297" s="561"/>
      <c r="R1297" s="561"/>
      <c r="S1297" s="561"/>
      <c r="T1297" s="561"/>
      <c r="U1297" s="561"/>
      <c r="V1297" s="561"/>
      <c r="Y1297" s="561"/>
      <c r="Z1297" s="561"/>
      <c r="AA1297" s="561"/>
      <c r="AB1297" s="561"/>
      <c r="AC1297" s="561"/>
      <c r="AD1297" s="561"/>
      <c r="AE1297" s="561"/>
      <c r="AF1297" s="561"/>
      <c r="AG1297" s="561"/>
      <c r="AH1297" s="561"/>
      <c r="AJ1297" s="561"/>
      <c r="AK1297" s="561"/>
    </row>
    <row r="1298" spans="1:37">
      <c r="A1298" s="561"/>
      <c r="E1298" s="561"/>
      <c r="H1298" s="561"/>
      <c r="Q1298" s="561"/>
      <c r="R1298" s="561"/>
      <c r="S1298" s="561"/>
      <c r="T1298" s="561"/>
      <c r="U1298" s="561"/>
      <c r="V1298" s="561"/>
      <c r="Y1298" s="561"/>
      <c r="Z1298" s="561"/>
      <c r="AA1298" s="561"/>
      <c r="AB1298" s="561"/>
      <c r="AC1298" s="561"/>
      <c r="AD1298" s="561"/>
      <c r="AE1298" s="561"/>
      <c r="AF1298" s="561"/>
      <c r="AG1298" s="561"/>
      <c r="AH1298" s="561"/>
      <c r="AJ1298" s="561"/>
      <c r="AK1298" s="561"/>
    </row>
    <row r="1299" spans="1:37">
      <c r="A1299" s="561"/>
      <c r="E1299" s="561"/>
      <c r="H1299" s="561"/>
      <c r="Q1299" s="561"/>
      <c r="R1299" s="561"/>
      <c r="S1299" s="561"/>
      <c r="T1299" s="561"/>
      <c r="U1299" s="561"/>
      <c r="V1299" s="561"/>
      <c r="Y1299" s="561"/>
      <c r="Z1299" s="561"/>
      <c r="AA1299" s="561"/>
      <c r="AB1299" s="561"/>
      <c r="AC1299" s="561"/>
      <c r="AD1299" s="561"/>
      <c r="AE1299" s="561"/>
      <c r="AF1299" s="561"/>
      <c r="AG1299" s="561"/>
      <c r="AH1299" s="561"/>
      <c r="AJ1299" s="561"/>
      <c r="AK1299" s="561"/>
    </row>
    <row r="1300" spans="1:37">
      <c r="A1300" s="561"/>
      <c r="E1300" s="561"/>
      <c r="H1300" s="561"/>
      <c r="Q1300" s="561"/>
      <c r="R1300" s="561"/>
      <c r="S1300" s="561"/>
      <c r="T1300" s="561"/>
      <c r="U1300" s="561"/>
      <c r="V1300" s="561"/>
      <c r="Y1300" s="561"/>
      <c r="Z1300" s="561"/>
      <c r="AA1300" s="561"/>
      <c r="AB1300" s="561"/>
      <c r="AC1300" s="561"/>
      <c r="AD1300" s="561"/>
      <c r="AE1300" s="561"/>
      <c r="AF1300" s="561"/>
      <c r="AG1300" s="561"/>
      <c r="AH1300" s="561"/>
      <c r="AJ1300" s="561"/>
      <c r="AK1300" s="561"/>
    </row>
    <row r="1301" spans="1:37">
      <c r="A1301" s="561"/>
      <c r="E1301" s="561"/>
      <c r="H1301" s="561"/>
      <c r="Q1301" s="561"/>
      <c r="R1301" s="561"/>
      <c r="S1301" s="561"/>
      <c r="T1301" s="561"/>
      <c r="U1301" s="561"/>
      <c r="V1301" s="561"/>
      <c r="Y1301" s="561"/>
      <c r="Z1301" s="561"/>
      <c r="AA1301" s="561"/>
      <c r="AB1301" s="561"/>
      <c r="AC1301" s="561"/>
      <c r="AD1301" s="561"/>
      <c r="AE1301" s="561"/>
      <c r="AF1301" s="561"/>
      <c r="AG1301" s="561"/>
      <c r="AH1301" s="561"/>
      <c r="AJ1301" s="561"/>
      <c r="AK1301" s="561"/>
    </row>
    <row r="1302" spans="1:37">
      <c r="A1302" s="561"/>
      <c r="E1302" s="561"/>
      <c r="H1302" s="561"/>
      <c r="Q1302" s="561"/>
      <c r="R1302" s="561"/>
      <c r="S1302" s="561"/>
      <c r="T1302" s="561"/>
      <c r="U1302" s="561"/>
      <c r="V1302" s="561"/>
      <c r="Y1302" s="561"/>
      <c r="Z1302" s="561"/>
      <c r="AA1302" s="561"/>
      <c r="AB1302" s="561"/>
      <c r="AC1302" s="561"/>
      <c r="AD1302" s="561"/>
      <c r="AE1302" s="561"/>
      <c r="AF1302" s="561"/>
      <c r="AG1302" s="561"/>
      <c r="AH1302" s="561"/>
      <c r="AJ1302" s="561"/>
      <c r="AK1302" s="561"/>
    </row>
    <row r="1303" spans="1:37">
      <c r="A1303" s="561"/>
      <c r="E1303" s="561"/>
      <c r="H1303" s="561"/>
      <c r="Q1303" s="561"/>
      <c r="R1303" s="561"/>
      <c r="S1303" s="561"/>
      <c r="T1303" s="561"/>
      <c r="U1303" s="561"/>
      <c r="V1303" s="561"/>
      <c r="Y1303" s="561"/>
      <c r="Z1303" s="561"/>
      <c r="AA1303" s="561"/>
      <c r="AB1303" s="561"/>
      <c r="AC1303" s="561"/>
      <c r="AD1303" s="561"/>
      <c r="AE1303" s="561"/>
      <c r="AF1303" s="561"/>
      <c r="AG1303" s="561"/>
      <c r="AH1303" s="561"/>
      <c r="AJ1303" s="561"/>
      <c r="AK1303" s="561"/>
    </row>
    <row r="1304" spans="1:37">
      <c r="A1304" s="561"/>
      <c r="E1304" s="561"/>
      <c r="H1304" s="561"/>
      <c r="Q1304" s="561"/>
      <c r="R1304" s="561"/>
      <c r="S1304" s="561"/>
      <c r="T1304" s="561"/>
      <c r="U1304" s="561"/>
      <c r="V1304" s="561"/>
      <c r="Y1304" s="561"/>
      <c r="Z1304" s="561"/>
      <c r="AA1304" s="561"/>
      <c r="AB1304" s="561"/>
      <c r="AC1304" s="561"/>
      <c r="AD1304" s="561"/>
      <c r="AE1304" s="561"/>
      <c r="AF1304" s="561"/>
      <c r="AG1304" s="561"/>
      <c r="AH1304" s="561"/>
      <c r="AJ1304" s="561"/>
      <c r="AK1304" s="561"/>
    </row>
    <row r="1305" spans="1:37">
      <c r="A1305" s="561"/>
      <c r="E1305" s="561"/>
      <c r="H1305" s="561"/>
      <c r="Q1305" s="561"/>
      <c r="R1305" s="561"/>
      <c r="S1305" s="561"/>
      <c r="T1305" s="561"/>
      <c r="U1305" s="561"/>
      <c r="V1305" s="561"/>
      <c r="Y1305" s="561"/>
      <c r="Z1305" s="561"/>
      <c r="AA1305" s="561"/>
      <c r="AB1305" s="561"/>
      <c r="AC1305" s="561"/>
      <c r="AD1305" s="561"/>
      <c r="AE1305" s="561"/>
      <c r="AF1305" s="561"/>
      <c r="AG1305" s="561"/>
      <c r="AH1305" s="561"/>
      <c r="AJ1305" s="561"/>
      <c r="AK1305" s="561"/>
    </row>
    <row r="1306" spans="1:37">
      <c r="A1306" s="561"/>
      <c r="E1306" s="561"/>
      <c r="H1306" s="561"/>
      <c r="Q1306" s="561"/>
      <c r="R1306" s="561"/>
      <c r="S1306" s="561"/>
      <c r="T1306" s="561"/>
      <c r="U1306" s="561"/>
      <c r="V1306" s="561"/>
      <c r="Y1306" s="561"/>
      <c r="Z1306" s="561"/>
      <c r="AA1306" s="561"/>
      <c r="AB1306" s="561"/>
      <c r="AC1306" s="561"/>
      <c r="AD1306" s="561"/>
      <c r="AE1306" s="561"/>
      <c r="AF1306" s="561"/>
      <c r="AG1306" s="561"/>
      <c r="AH1306" s="561"/>
      <c r="AJ1306" s="561"/>
      <c r="AK1306" s="561"/>
    </row>
    <row r="1307" spans="1:37">
      <c r="A1307" s="561"/>
      <c r="E1307" s="561"/>
      <c r="H1307" s="561"/>
      <c r="Q1307" s="561"/>
      <c r="R1307" s="561"/>
      <c r="S1307" s="561"/>
      <c r="T1307" s="561"/>
      <c r="U1307" s="561"/>
      <c r="V1307" s="561"/>
      <c r="Y1307" s="561"/>
      <c r="Z1307" s="561"/>
      <c r="AA1307" s="561"/>
      <c r="AB1307" s="561"/>
      <c r="AC1307" s="561"/>
      <c r="AD1307" s="561"/>
      <c r="AE1307" s="561"/>
      <c r="AF1307" s="561"/>
      <c r="AG1307" s="561"/>
      <c r="AH1307" s="561"/>
      <c r="AJ1307" s="561"/>
      <c r="AK1307" s="561"/>
    </row>
    <row r="1308" spans="1:37">
      <c r="A1308" s="561"/>
      <c r="E1308" s="561"/>
      <c r="H1308" s="561"/>
      <c r="Q1308" s="561"/>
      <c r="R1308" s="561"/>
      <c r="S1308" s="561"/>
      <c r="T1308" s="561"/>
      <c r="U1308" s="561"/>
      <c r="V1308" s="561"/>
      <c r="Y1308" s="561"/>
      <c r="Z1308" s="561"/>
      <c r="AA1308" s="561"/>
      <c r="AB1308" s="561"/>
      <c r="AC1308" s="561"/>
      <c r="AD1308" s="561"/>
      <c r="AE1308" s="561"/>
      <c r="AF1308" s="561"/>
      <c r="AG1308" s="561"/>
      <c r="AH1308" s="561"/>
      <c r="AJ1308" s="561"/>
      <c r="AK1308" s="561"/>
    </row>
    <row r="1309" spans="1:37">
      <c r="A1309" s="561"/>
      <c r="E1309" s="561"/>
      <c r="H1309" s="561"/>
      <c r="Q1309" s="561"/>
      <c r="R1309" s="561"/>
      <c r="S1309" s="561"/>
      <c r="T1309" s="561"/>
      <c r="U1309" s="561"/>
      <c r="V1309" s="561"/>
      <c r="Y1309" s="561"/>
      <c r="Z1309" s="561"/>
      <c r="AA1309" s="561"/>
      <c r="AB1309" s="561"/>
      <c r="AC1309" s="561"/>
      <c r="AD1309" s="561"/>
      <c r="AE1309" s="561"/>
      <c r="AF1309" s="561"/>
      <c r="AG1309" s="561"/>
      <c r="AH1309" s="561"/>
      <c r="AJ1309" s="561"/>
      <c r="AK1309" s="561"/>
    </row>
    <row r="1310" spans="1:37">
      <c r="A1310" s="561"/>
      <c r="E1310" s="561"/>
      <c r="H1310" s="561"/>
      <c r="Q1310" s="561"/>
      <c r="R1310" s="561"/>
      <c r="S1310" s="561"/>
      <c r="T1310" s="561"/>
      <c r="U1310" s="561"/>
      <c r="V1310" s="561"/>
      <c r="Y1310" s="561"/>
      <c r="Z1310" s="561"/>
      <c r="AA1310" s="561"/>
      <c r="AB1310" s="561"/>
      <c r="AC1310" s="561"/>
      <c r="AD1310" s="561"/>
      <c r="AE1310" s="561"/>
      <c r="AF1310" s="561"/>
      <c r="AG1310" s="561"/>
      <c r="AH1310" s="561"/>
      <c r="AJ1310" s="561"/>
      <c r="AK1310" s="561"/>
    </row>
    <row r="1311" spans="1:37">
      <c r="A1311" s="561"/>
      <c r="E1311" s="561"/>
      <c r="H1311" s="561"/>
      <c r="Q1311" s="561"/>
      <c r="R1311" s="561"/>
      <c r="S1311" s="561"/>
      <c r="T1311" s="561"/>
      <c r="U1311" s="561"/>
      <c r="V1311" s="561"/>
      <c r="Y1311" s="561"/>
      <c r="Z1311" s="561"/>
      <c r="AA1311" s="561"/>
      <c r="AB1311" s="561"/>
      <c r="AC1311" s="561"/>
      <c r="AD1311" s="561"/>
      <c r="AE1311" s="561"/>
      <c r="AF1311" s="561"/>
      <c r="AG1311" s="561"/>
      <c r="AH1311" s="561"/>
      <c r="AJ1311" s="561"/>
      <c r="AK1311" s="561"/>
    </row>
    <row r="1312" spans="1:37">
      <c r="A1312" s="561"/>
      <c r="E1312" s="561"/>
      <c r="H1312" s="561"/>
      <c r="Q1312" s="561"/>
      <c r="R1312" s="561"/>
      <c r="S1312" s="561"/>
      <c r="T1312" s="561"/>
      <c r="U1312" s="561"/>
      <c r="V1312" s="561"/>
      <c r="Y1312" s="561"/>
      <c r="Z1312" s="561"/>
      <c r="AA1312" s="561"/>
      <c r="AB1312" s="561"/>
      <c r="AC1312" s="561"/>
      <c r="AD1312" s="561"/>
      <c r="AE1312" s="561"/>
      <c r="AF1312" s="561"/>
      <c r="AG1312" s="561"/>
      <c r="AH1312" s="561"/>
      <c r="AJ1312" s="561"/>
      <c r="AK1312" s="561"/>
    </row>
    <row r="1313" spans="1:37">
      <c r="A1313" s="561"/>
      <c r="E1313" s="561"/>
      <c r="H1313" s="561"/>
      <c r="Q1313" s="561"/>
      <c r="R1313" s="561"/>
      <c r="S1313" s="561"/>
      <c r="T1313" s="561"/>
      <c r="U1313" s="561"/>
      <c r="V1313" s="561"/>
      <c r="Y1313" s="561"/>
      <c r="Z1313" s="561"/>
      <c r="AA1313" s="561"/>
      <c r="AB1313" s="561"/>
      <c r="AC1313" s="561"/>
      <c r="AD1313" s="561"/>
      <c r="AE1313" s="561"/>
      <c r="AF1313" s="561"/>
      <c r="AG1313" s="561"/>
      <c r="AH1313" s="561"/>
      <c r="AJ1313" s="561"/>
      <c r="AK1313" s="561"/>
    </row>
    <row r="1314" spans="1:37">
      <c r="A1314" s="561"/>
      <c r="E1314" s="561"/>
      <c r="H1314" s="561"/>
      <c r="Q1314" s="561"/>
      <c r="R1314" s="561"/>
      <c r="S1314" s="561"/>
      <c r="T1314" s="561"/>
      <c r="U1314" s="561"/>
      <c r="V1314" s="561"/>
      <c r="Y1314" s="561"/>
      <c r="Z1314" s="561"/>
      <c r="AA1314" s="561"/>
      <c r="AB1314" s="561"/>
      <c r="AC1314" s="561"/>
      <c r="AD1314" s="561"/>
      <c r="AE1314" s="561"/>
      <c r="AF1314" s="561"/>
      <c r="AG1314" s="561"/>
      <c r="AH1314" s="561"/>
      <c r="AJ1314" s="561"/>
      <c r="AK1314" s="561"/>
    </row>
    <row r="1315" spans="1:37">
      <c r="A1315" s="561"/>
      <c r="E1315" s="561"/>
      <c r="H1315" s="561"/>
      <c r="Q1315" s="561"/>
      <c r="R1315" s="561"/>
      <c r="S1315" s="561"/>
      <c r="T1315" s="561"/>
      <c r="U1315" s="561"/>
      <c r="V1315" s="561"/>
      <c r="Y1315" s="561"/>
      <c r="Z1315" s="561"/>
      <c r="AA1315" s="561"/>
      <c r="AB1315" s="561"/>
      <c r="AC1315" s="561"/>
      <c r="AD1315" s="561"/>
      <c r="AE1315" s="561"/>
      <c r="AF1315" s="561"/>
      <c r="AG1315" s="561"/>
      <c r="AH1315" s="561"/>
      <c r="AJ1315" s="561"/>
      <c r="AK1315" s="561"/>
    </row>
    <row r="1316" spans="1:37">
      <c r="A1316" s="561"/>
      <c r="E1316" s="561"/>
      <c r="H1316" s="561"/>
      <c r="Q1316" s="561"/>
      <c r="R1316" s="561"/>
      <c r="S1316" s="561"/>
      <c r="T1316" s="561"/>
      <c r="U1316" s="561"/>
      <c r="V1316" s="561"/>
      <c r="Y1316" s="561"/>
      <c r="Z1316" s="561"/>
      <c r="AA1316" s="561"/>
      <c r="AB1316" s="561"/>
      <c r="AC1316" s="561"/>
      <c r="AD1316" s="561"/>
      <c r="AE1316" s="561"/>
      <c r="AF1316" s="561"/>
      <c r="AG1316" s="561"/>
      <c r="AH1316" s="561"/>
      <c r="AJ1316" s="561"/>
      <c r="AK1316" s="561"/>
    </row>
    <row r="1317" spans="1:37">
      <c r="A1317" s="561"/>
      <c r="E1317" s="561"/>
      <c r="H1317" s="561"/>
      <c r="Q1317" s="561"/>
      <c r="R1317" s="561"/>
      <c r="S1317" s="561"/>
      <c r="T1317" s="561"/>
      <c r="U1317" s="561"/>
      <c r="V1317" s="561"/>
      <c r="Y1317" s="561"/>
      <c r="Z1317" s="561"/>
      <c r="AA1317" s="561"/>
      <c r="AB1317" s="561"/>
      <c r="AC1317" s="561"/>
      <c r="AD1317" s="561"/>
      <c r="AE1317" s="561"/>
      <c r="AF1317" s="561"/>
      <c r="AG1317" s="561"/>
      <c r="AH1317" s="561"/>
      <c r="AJ1317" s="561"/>
      <c r="AK1317" s="561"/>
    </row>
    <row r="1318" spans="1:37">
      <c r="A1318" s="561"/>
      <c r="E1318" s="561"/>
      <c r="H1318" s="561"/>
      <c r="Q1318" s="561"/>
      <c r="R1318" s="561"/>
      <c r="S1318" s="561"/>
      <c r="T1318" s="561"/>
      <c r="U1318" s="561"/>
      <c r="V1318" s="561"/>
      <c r="Y1318" s="561"/>
      <c r="Z1318" s="561"/>
      <c r="AA1318" s="561"/>
      <c r="AB1318" s="561"/>
      <c r="AC1318" s="561"/>
      <c r="AD1318" s="561"/>
      <c r="AE1318" s="561"/>
      <c r="AF1318" s="561"/>
      <c r="AG1318" s="561"/>
      <c r="AH1318" s="561"/>
      <c r="AJ1318" s="561"/>
      <c r="AK1318" s="561"/>
    </row>
    <row r="1319" spans="1:37">
      <c r="A1319" s="561"/>
      <c r="E1319" s="561"/>
      <c r="H1319" s="561"/>
      <c r="Q1319" s="561"/>
      <c r="R1319" s="561"/>
      <c r="S1319" s="561"/>
      <c r="T1319" s="561"/>
      <c r="U1319" s="561"/>
      <c r="V1319" s="561"/>
      <c r="Y1319" s="561"/>
      <c r="Z1319" s="561"/>
      <c r="AA1319" s="561"/>
      <c r="AB1319" s="561"/>
      <c r="AC1319" s="561"/>
      <c r="AD1319" s="561"/>
      <c r="AE1319" s="561"/>
      <c r="AF1319" s="561"/>
      <c r="AG1319" s="561"/>
      <c r="AH1319" s="561"/>
      <c r="AJ1319" s="561"/>
      <c r="AK1319" s="561"/>
    </row>
    <row r="1320" spans="1:37">
      <c r="A1320" s="561"/>
      <c r="E1320" s="561"/>
      <c r="H1320" s="561"/>
      <c r="Q1320" s="561"/>
      <c r="R1320" s="561"/>
      <c r="S1320" s="561"/>
      <c r="T1320" s="561"/>
      <c r="U1320" s="561"/>
      <c r="V1320" s="561"/>
      <c r="Y1320" s="561"/>
      <c r="Z1320" s="561"/>
      <c r="AA1320" s="561"/>
      <c r="AB1320" s="561"/>
      <c r="AC1320" s="561"/>
      <c r="AD1320" s="561"/>
      <c r="AE1320" s="561"/>
      <c r="AF1320" s="561"/>
      <c r="AG1320" s="561"/>
      <c r="AH1320" s="561"/>
      <c r="AJ1320" s="561"/>
      <c r="AK1320" s="561"/>
    </row>
    <row r="1321" spans="1:37">
      <c r="A1321" s="561"/>
      <c r="E1321" s="561"/>
      <c r="H1321" s="561"/>
      <c r="Q1321" s="561"/>
      <c r="R1321" s="561"/>
      <c r="S1321" s="561"/>
      <c r="T1321" s="561"/>
      <c r="U1321" s="561"/>
      <c r="V1321" s="561"/>
      <c r="Y1321" s="561"/>
      <c r="Z1321" s="561"/>
      <c r="AA1321" s="561"/>
      <c r="AB1321" s="561"/>
      <c r="AC1321" s="561"/>
      <c r="AD1321" s="561"/>
      <c r="AE1321" s="561"/>
      <c r="AF1321" s="561"/>
      <c r="AG1321" s="561"/>
      <c r="AH1321" s="561"/>
      <c r="AJ1321" s="561"/>
      <c r="AK1321" s="561"/>
    </row>
    <row r="1322" spans="1:37">
      <c r="A1322" s="561"/>
      <c r="E1322" s="561"/>
      <c r="H1322" s="561"/>
      <c r="Q1322" s="561"/>
      <c r="R1322" s="561"/>
      <c r="S1322" s="561"/>
      <c r="T1322" s="561"/>
      <c r="U1322" s="561"/>
      <c r="V1322" s="561"/>
      <c r="Y1322" s="561"/>
      <c r="Z1322" s="561"/>
      <c r="AA1322" s="561"/>
      <c r="AB1322" s="561"/>
      <c r="AC1322" s="561"/>
      <c r="AD1322" s="561"/>
      <c r="AE1322" s="561"/>
      <c r="AF1322" s="561"/>
      <c r="AG1322" s="561"/>
      <c r="AH1322" s="561"/>
      <c r="AJ1322" s="561"/>
      <c r="AK1322" s="561"/>
    </row>
    <row r="1323" spans="1:37">
      <c r="A1323" s="561"/>
      <c r="E1323" s="561"/>
      <c r="H1323" s="561"/>
      <c r="Q1323" s="561"/>
      <c r="R1323" s="561"/>
      <c r="S1323" s="561"/>
      <c r="T1323" s="561"/>
      <c r="U1323" s="561"/>
      <c r="V1323" s="561"/>
      <c r="Y1323" s="561"/>
      <c r="Z1323" s="561"/>
      <c r="AA1323" s="561"/>
      <c r="AB1323" s="561"/>
      <c r="AC1323" s="561"/>
      <c r="AD1323" s="561"/>
      <c r="AE1323" s="561"/>
      <c r="AF1323" s="561"/>
      <c r="AG1323" s="561"/>
      <c r="AH1323" s="561"/>
      <c r="AJ1323" s="561"/>
      <c r="AK1323" s="561"/>
    </row>
    <row r="1324" spans="1:37">
      <c r="A1324" s="561"/>
      <c r="E1324" s="561"/>
      <c r="H1324" s="561"/>
      <c r="Q1324" s="561"/>
      <c r="R1324" s="561"/>
      <c r="S1324" s="561"/>
      <c r="T1324" s="561"/>
      <c r="U1324" s="561"/>
      <c r="V1324" s="561"/>
      <c r="Y1324" s="561"/>
      <c r="Z1324" s="561"/>
      <c r="AA1324" s="561"/>
      <c r="AB1324" s="561"/>
      <c r="AC1324" s="561"/>
      <c r="AD1324" s="561"/>
      <c r="AE1324" s="561"/>
      <c r="AF1324" s="561"/>
      <c r="AG1324" s="561"/>
      <c r="AH1324" s="561"/>
      <c r="AJ1324" s="561"/>
      <c r="AK1324" s="561"/>
    </row>
    <row r="1325" spans="1:37">
      <c r="A1325" s="561"/>
      <c r="E1325" s="561"/>
      <c r="H1325" s="561"/>
      <c r="Q1325" s="561"/>
      <c r="R1325" s="561"/>
      <c r="S1325" s="561"/>
      <c r="T1325" s="561"/>
      <c r="U1325" s="561"/>
      <c r="V1325" s="561"/>
      <c r="Y1325" s="561"/>
      <c r="Z1325" s="561"/>
      <c r="AA1325" s="561"/>
      <c r="AB1325" s="561"/>
      <c r="AC1325" s="561"/>
      <c r="AD1325" s="561"/>
      <c r="AE1325" s="561"/>
      <c r="AF1325" s="561"/>
      <c r="AG1325" s="561"/>
      <c r="AH1325" s="561"/>
      <c r="AJ1325" s="561"/>
      <c r="AK1325" s="561"/>
    </row>
    <row r="1326" spans="1:37">
      <c r="A1326" s="561"/>
      <c r="E1326" s="561"/>
      <c r="H1326" s="561"/>
      <c r="Q1326" s="561"/>
      <c r="R1326" s="561"/>
      <c r="S1326" s="561"/>
      <c r="T1326" s="561"/>
      <c r="U1326" s="561"/>
      <c r="V1326" s="561"/>
      <c r="Y1326" s="561"/>
      <c r="Z1326" s="561"/>
      <c r="AA1326" s="561"/>
      <c r="AB1326" s="561"/>
      <c r="AC1326" s="561"/>
      <c r="AD1326" s="561"/>
      <c r="AE1326" s="561"/>
      <c r="AF1326" s="561"/>
      <c r="AG1326" s="561"/>
      <c r="AH1326" s="561"/>
      <c r="AJ1326" s="561"/>
      <c r="AK1326" s="561"/>
    </row>
    <row r="1327" spans="1:37">
      <c r="A1327" s="561"/>
      <c r="E1327" s="561"/>
      <c r="H1327" s="561"/>
      <c r="Q1327" s="561"/>
      <c r="R1327" s="561"/>
      <c r="S1327" s="561"/>
      <c r="T1327" s="561"/>
      <c r="U1327" s="561"/>
      <c r="V1327" s="561"/>
      <c r="Y1327" s="561"/>
      <c r="Z1327" s="561"/>
      <c r="AA1327" s="561"/>
      <c r="AB1327" s="561"/>
      <c r="AC1327" s="561"/>
      <c r="AD1327" s="561"/>
      <c r="AE1327" s="561"/>
      <c r="AF1327" s="561"/>
      <c r="AG1327" s="561"/>
      <c r="AH1327" s="561"/>
      <c r="AJ1327" s="561"/>
      <c r="AK1327" s="561"/>
    </row>
    <row r="1328" spans="1:37">
      <c r="A1328" s="561"/>
      <c r="E1328" s="561"/>
      <c r="H1328" s="561"/>
      <c r="Q1328" s="561"/>
      <c r="R1328" s="561"/>
      <c r="S1328" s="561"/>
      <c r="T1328" s="561"/>
      <c r="U1328" s="561"/>
      <c r="V1328" s="561"/>
      <c r="Y1328" s="561"/>
      <c r="Z1328" s="561"/>
      <c r="AA1328" s="561"/>
      <c r="AB1328" s="561"/>
      <c r="AC1328" s="561"/>
      <c r="AD1328" s="561"/>
      <c r="AE1328" s="561"/>
      <c r="AF1328" s="561"/>
      <c r="AG1328" s="561"/>
      <c r="AH1328" s="561"/>
      <c r="AJ1328" s="561"/>
      <c r="AK1328" s="561"/>
    </row>
    <row r="1329" spans="1:37">
      <c r="A1329" s="561"/>
      <c r="E1329" s="561"/>
      <c r="H1329" s="561"/>
      <c r="Q1329" s="561"/>
      <c r="R1329" s="561"/>
      <c r="S1329" s="561"/>
      <c r="T1329" s="561"/>
      <c r="U1329" s="561"/>
      <c r="V1329" s="561"/>
      <c r="Y1329" s="561"/>
      <c r="Z1329" s="561"/>
      <c r="AA1329" s="561"/>
      <c r="AB1329" s="561"/>
      <c r="AC1329" s="561"/>
      <c r="AD1329" s="561"/>
      <c r="AE1329" s="561"/>
      <c r="AF1329" s="561"/>
      <c r="AG1329" s="561"/>
      <c r="AH1329" s="561"/>
      <c r="AJ1329" s="561"/>
      <c r="AK1329" s="561"/>
    </row>
    <row r="1330" spans="1:37">
      <c r="A1330" s="561"/>
      <c r="E1330" s="561"/>
      <c r="H1330" s="561"/>
      <c r="Q1330" s="561"/>
      <c r="R1330" s="561"/>
      <c r="S1330" s="561"/>
      <c r="T1330" s="561"/>
      <c r="U1330" s="561"/>
      <c r="V1330" s="561"/>
      <c r="Y1330" s="561"/>
      <c r="Z1330" s="561"/>
      <c r="AA1330" s="561"/>
      <c r="AB1330" s="561"/>
      <c r="AC1330" s="561"/>
      <c r="AD1330" s="561"/>
      <c r="AE1330" s="561"/>
      <c r="AF1330" s="561"/>
      <c r="AG1330" s="561"/>
      <c r="AH1330" s="561"/>
      <c r="AJ1330" s="561"/>
      <c r="AK1330" s="561"/>
    </row>
    <row r="1331" spans="1:37">
      <c r="A1331" s="561"/>
      <c r="E1331" s="561"/>
      <c r="H1331" s="561"/>
      <c r="Q1331" s="561"/>
      <c r="R1331" s="561"/>
      <c r="S1331" s="561"/>
      <c r="T1331" s="561"/>
      <c r="U1331" s="561"/>
      <c r="V1331" s="561"/>
      <c r="Y1331" s="561"/>
      <c r="Z1331" s="561"/>
      <c r="AA1331" s="561"/>
      <c r="AB1331" s="561"/>
      <c r="AC1331" s="561"/>
      <c r="AD1331" s="561"/>
      <c r="AE1331" s="561"/>
      <c r="AF1331" s="561"/>
      <c r="AG1331" s="561"/>
      <c r="AH1331" s="561"/>
      <c r="AJ1331" s="561"/>
      <c r="AK1331" s="561"/>
    </row>
    <row r="1332" spans="1:37">
      <c r="A1332" s="561"/>
      <c r="E1332" s="561"/>
      <c r="H1332" s="561"/>
      <c r="Q1332" s="561"/>
      <c r="R1332" s="561"/>
      <c r="S1332" s="561"/>
      <c r="T1332" s="561"/>
      <c r="U1332" s="561"/>
      <c r="V1332" s="561"/>
      <c r="Y1332" s="561"/>
      <c r="Z1332" s="561"/>
      <c r="AA1332" s="561"/>
      <c r="AB1332" s="561"/>
      <c r="AC1332" s="561"/>
      <c r="AD1332" s="561"/>
      <c r="AE1332" s="561"/>
      <c r="AF1332" s="561"/>
      <c r="AG1332" s="561"/>
      <c r="AH1332" s="561"/>
      <c r="AJ1332" s="561"/>
      <c r="AK1332" s="561"/>
    </row>
    <row r="1333" spans="1:37">
      <c r="A1333" s="561"/>
      <c r="E1333" s="561"/>
      <c r="H1333" s="561"/>
      <c r="Q1333" s="561"/>
      <c r="R1333" s="561"/>
      <c r="S1333" s="561"/>
      <c r="T1333" s="561"/>
      <c r="U1333" s="561"/>
      <c r="V1333" s="561"/>
      <c r="Y1333" s="561"/>
      <c r="Z1333" s="561"/>
      <c r="AA1333" s="561"/>
      <c r="AB1333" s="561"/>
      <c r="AC1333" s="561"/>
      <c r="AD1333" s="561"/>
      <c r="AE1333" s="561"/>
      <c r="AF1333" s="561"/>
      <c r="AG1333" s="561"/>
      <c r="AH1333" s="561"/>
      <c r="AJ1333" s="561"/>
      <c r="AK1333" s="561"/>
    </row>
    <row r="1334" spans="1:37">
      <c r="A1334" s="561"/>
      <c r="E1334" s="561"/>
      <c r="H1334" s="561"/>
      <c r="Q1334" s="561"/>
      <c r="R1334" s="561"/>
      <c r="S1334" s="561"/>
      <c r="T1334" s="561"/>
      <c r="U1334" s="561"/>
      <c r="V1334" s="561"/>
      <c r="Y1334" s="561"/>
      <c r="Z1334" s="561"/>
      <c r="AA1334" s="561"/>
      <c r="AB1334" s="561"/>
      <c r="AC1334" s="561"/>
      <c r="AD1334" s="561"/>
      <c r="AE1334" s="561"/>
      <c r="AF1334" s="561"/>
      <c r="AG1334" s="561"/>
      <c r="AH1334" s="561"/>
      <c r="AJ1334" s="561"/>
      <c r="AK1334" s="561"/>
    </row>
    <row r="1335" spans="1:37">
      <c r="A1335" s="561"/>
      <c r="E1335" s="561"/>
      <c r="H1335" s="561"/>
      <c r="Q1335" s="561"/>
      <c r="R1335" s="561"/>
      <c r="S1335" s="561"/>
      <c r="T1335" s="561"/>
      <c r="U1335" s="561"/>
      <c r="V1335" s="561"/>
      <c r="Y1335" s="561"/>
      <c r="Z1335" s="561"/>
      <c r="AA1335" s="561"/>
      <c r="AB1335" s="561"/>
      <c r="AC1335" s="561"/>
      <c r="AD1335" s="561"/>
      <c r="AE1335" s="561"/>
      <c r="AF1335" s="561"/>
      <c r="AG1335" s="561"/>
      <c r="AH1335" s="561"/>
      <c r="AJ1335" s="561"/>
      <c r="AK1335" s="561"/>
    </row>
    <row r="1336" spans="1:37">
      <c r="A1336" s="561"/>
      <c r="E1336" s="561"/>
      <c r="H1336" s="561"/>
      <c r="Q1336" s="561"/>
      <c r="R1336" s="561"/>
      <c r="S1336" s="561"/>
      <c r="T1336" s="561"/>
      <c r="U1336" s="561"/>
      <c r="V1336" s="561"/>
      <c r="Y1336" s="561"/>
      <c r="Z1336" s="561"/>
      <c r="AA1336" s="561"/>
      <c r="AB1336" s="561"/>
      <c r="AC1336" s="561"/>
      <c r="AD1336" s="561"/>
      <c r="AE1336" s="561"/>
      <c r="AF1336" s="561"/>
      <c r="AG1336" s="561"/>
      <c r="AH1336" s="561"/>
      <c r="AJ1336" s="561"/>
      <c r="AK1336" s="561"/>
    </row>
    <row r="1337" spans="1:37">
      <c r="A1337" s="561"/>
      <c r="E1337" s="561"/>
      <c r="H1337" s="561"/>
      <c r="Q1337" s="561"/>
      <c r="R1337" s="561"/>
      <c r="S1337" s="561"/>
      <c r="T1337" s="561"/>
      <c r="U1337" s="561"/>
      <c r="V1337" s="561"/>
      <c r="Y1337" s="561"/>
      <c r="Z1337" s="561"/>
      <c r="AA1337" s="561"/>
      <c r="AB1337" s="561"/>
      <c r="AC1337" s="561"/>
      <c r="AD1337" s="561"/>
      <c r="AE1337" s="561"/>
      <c r="AF1337" s="561"/>
      <c r="AG1337" s="561"/>
      <c r="AH1337" s="561"/>
      <c r="AJ1337" s="561"/>
      <c r="AK1337" s="561"/>
    </row>
    <row r="1338" spans="1:37">
      <c r="A1338" s="561"/>
      <c r="E1338" s="561"/>
      <c r="H1338" s="561"/>
      <c r="Q1338" s="561"/>
      <c r="R1338" s="561"/>
      <c r="S1338" s="561"/>
      <c r="T1338" s="561"/>
      <c r="U1338" s="561"/>
      <c r="V1338" s="561"/>
      <c r="Y1338" s="561"/>
      <c r="Z1338" s="561"/>
      <c r="AA1338" s="561"/>
      <c r="AB1338" s="561"/>
      <c r="AC1338" s="561"/>
      <c r="AD1338" s="561"/>
      <c r="AE1338" s="561"/>
      <c r="AF1338" s="561"/>
      <c r="AG1338" s="561"/>
      <c r="AH1338" s="561"/>
      <c r="AJ1338" s="561"/>
      <c r="AK1338" s="561"/>
    </row>
    <row r="1339" spans="1:37">
      <c r="A1339" s="561"/>
      <c r="E1339" s="561"/>
      <c r="H1339" s="561"/>
      <c r="Q1339" s="561"/>
      <c r="R1339" s="561"/>
      <c r="S1339" s="561"/>
      <c r="T1339" s="561"/>
      <c r="U1339" s="561"/>
      <c r="V1339" s="561"/>
      <c r="Y1339" s="561"/>
      <c r="Z1339" s="561"/>
      <c r="AA1339" s="561"/>
      <c r="AB1339" s="561"/>
      <c r="AC1339" s="561"/>
      <c r="AD1339" s="561"/>
      <c r="AE1339" s="561"/>
      <c r="AF1339" s="561"/>
      <c r="AG1339" s="561"/>
      <c r="AH1339" s="561"/>
      <c r="AJ1339" s="561"/>
      <c r="AK1339" s="561"/>
    </row>
    <row r="1340" spans="1:37">
      <c r="A1340" s="561"/>
      <c r="E1340" s="561"/>
      <c r="H1340" s="561"/>
      <c r="Q1340" s="561"/>
      <c r="R1340" s="561"/>
      <c r="S1340" s="561"/>
      <c r="T1340" s="561"/>
      <c r="U1340" s="561"/>
      <c r="V1340" s="561"/>
      <c r="Y1340" s="561"/>
      <c r="Z1340" s="561"/>
      <c r="AA1340" s="561"/>
      <c r="AB1340" s="561"/>
      <c r="AC1340" s="561"/>
      <c r="AD1340" s="561"/>
      <c r="AE1340" s="561"/>
      <c r="AF1340" s="561"/>
      <c r="AG1340" s="561"/>
      <c r="AH1340" s="561"/>
      <c r="AJ1340" s="561"/>
      <c r="AK1340" s="561"/>
    </row>
    <row r="1341" spans="1:37">
      <c r="A1341" s="561"/>
      <c r="E1341" s="561"/>
      <c r="H1341" s="561"/>
      <c r="Q1341" s="561"/>
      <c r="R1341" s="561"/>
      <c r="S1341" s="561"/>
      <c r="T1341" s="561"/>
      <c r="U1341" s="561"/>
      <c r="V1341" s="561"/>
      <c r="Y1341" s="561"/>
      <c r="Z1341" s="561"/>
      <c r="AA1341" s="561"/>
      <c r="AB1341" s="561"/>
      <c r="AC1341" s="561"/>
      <c r="AD1341" s="561"/>
      <c r="AE1341" s="561"/>
      <c r="AF1341" s="561"/>
      <c r="AG1341" s="561"/>
      <c r="AH1341" s="561"/>
      <c r="AJ1341" s="561"/>
      <c r="AK1341" s="561"/>
    </row>
    <row r="1342" spans="1:37">
      <c r="A1342" s="561"/>
      <c r="E1342" s="561"/>
      <c r="H1342" s="561"/>
      <c r="Q1342" s="561"/>
      <c r="R1342" s="561"/>
      <c r="S1342" s="561"/>
      <c r="T1342" s="561"/>
      <c r="U1342" s="561"/>
      <c r="V1342" s="561"/>
      <c r="Y1342" s="561"/>
      <c r="Z1342" s="561"/>
      <c r="AA1342" s="561"/>
      <c r="AB1342" s="561"/>
      <c r="AC1342" s="561"/>
      <c r="AD1342" s="561"/>
      <c r="AE1342" s="561"/>
      <c r="AF1342" s="561"/>
      <c r="AG1342" s="561"/>
      <c r="AH1342" s="561"/>
      <c r="AJ1342" s="561"/>
      <c r="AK1342" s="561"/>
    </row>
    <row r="1343" spans="1:37">
      <c r="A1343" s="561"/>
      <c r="E1343" s="561"/>
      <c r="H1343" s="561"/>
      <c r="Q1343" s="561"/>
      <c r="R1343" s="561"/>
      <c r="S1343" s="561"/>
      <c r="T1343" s="561"/>
      <c r="U1343" s="561"/>
      <c r="V1343" s="561"/>
      <c r="Y1343" s="561"/>
      <c r="Z1343" s="561"/>
      <c r="AA1343" s="561"/>
      <c r="AB1343" s="561"/>
      <c r="AC1343" s="561"/>
      <c r="AD1343" s="561"/>
      <c r="AE1343" s="561"/>
      <c r="AF1343" s="561"/>
      <c r="AG1343" s="561"/>
      <c r="AH1343" s="561"/>
      <c r="AJ1343" s="561"/>
      <c r="AK1343" s="561"/>
    </row>
    <row r="1344" spans="1:37">
      <c r="A1344" s="561"/>
      <c r="E1344" s="561"/>
      <c r="H1344" s="561"/>
      <c r="Q1344" s="561"/>
      <c r="R1344" s="561"/>
      <c r="S1344" s="561"/>
      <c r="T1344" s="561"/>
      <c r="U1344" s="561"/>
      <c r="V1344" s="561"/>
      <c r="Y1344" s="561"/>
      <c r="Z1344" s="561"/>
      <c r="AA1344" s="561"/>
      <c r="AB1344" s="561"/>
      <c r="AC1344" s="561"/>
      <c r="AD1344" s="561"/>
      <c r="AE1344" s="561"/>
      <c r="AF1344" s="561"/>
      <c r="AG1344" s="561"/>
      <c r="AH1344" s="561"/>
      <c r="AJ1344" s="561"/>
      <c r="AK1344" s="561"/>
    </row>
    <row r="1345" spans="1:37">
      <c r="A1345" s="561"/>
      <c r="E1345" s="561"/>
      <c r="H1345" s="561"/>
      <c r="Q1345" s="561"/>
      <c r="R1345" s="561"/>
      <c r="S1345" s="561"/>
      <c r="T1345" s="561"/>
      <c r="U1345" s="561"/>
      <c r="V1345" s="561"/>
      <c r="Y1345" s="561"/>
      <c r="Z1345" s="561"/>
      <c r="AA1345" s="561"/>
      <c r="AB1345" s="561"/>
      <c r="AC1345" s="561"/>
      <c r="AD1345" s="561"/>
      <c r="AE1345" s="561"/>
      <c r="AF1345" s="561"/>
      <c r="AG1345" s="561"/>
      <c r="AH1345" s="561"/>
      <c r="AJ1345" s="561"/>
      <c r="AK1345" s="561"/>
    </row>
    <row r="1346" spans="1:37">
      <c r="A1346" s="561"/>
      <c r="E1346" s="561"/>
      <c r="H1346" s="561"/>
      <c r="Q1346" s="561"/>
      <c r="R1346" s="561"/>
      <c r="S1346" s="561"/>
      <c r="T1346" s="561"/>
      <c r="U1346" s="561"/>
      <c r="V1346" s="561"/>
      <c r="Y1346" s="561"/>
      <c r="Z1346" s="561"/>
      <c r="AA1346" s="561"/>
      <c r="AB1346" s="561"/>
      <c r="AC1346" s="561"/>
      <c r="AD1346" s="561"/>
      <c r="AE1346" s="561"/>
      <c r="AF1346" s="561"/>
      <c r="AG1346" s="561"/>
      <c r="AH1346" s="561"/>
      <c r="AJ1346" s="561"/>
      <c r="AK1346" s="561"/>
    </row>
    <row r="1347" spans="1:37">
      <c r="A1347" s="561"/>
      <c r="E1347" s="561"/>
      <c r="H1347" s="561"/>
      <c r="Q1347" s="561"/>
      <c r="R1347" s="561"/>
      <c r="S1347" s="561"/>
      <c r="T1347" s="561"/>
      <c r="U1347" s="561"/>
      <c r="V1347" s="561"/>
      <c r="Y1347" s="561"/>
      <c r="Z1347" s="561"/>
      <c r="AA1347" s="561"/>
      <c r="AB1347" s="561"/>
      <c r="AC1347" s="561"/>
      <c r="AD1347" s="561"/>
      <c r="AE1347" s="561"/>
      <c r="AF1347" s="561"/>
      <c r="AG1347" s="561"/>
      <c r="AH1347" s="561"/>
      <c r="AJ1347" s="561"/>
      <c r="AK1347" s="561"/>
    </row>
    <row r="1348" spans="1:37">
      <c r="A1348" s="561"/>
      <c r="E1348" s="561"/>
      <c r="H1348" s="561"/>
      <c r="Q1348" s="561"/>
      <c r="R1348" s="561"/>
      <c r="S1348" s="561"/>
      <c r="T1348" s="561"/>
      <c r="U1348" s="561"/>
      <c r="V1348" s="561"/>
      <c r="Y1348" s="561"/>
      <c r="Z1348" s="561"/>
      <c r="AA1348" s="561"/>
      <c r="AB1348" s="561"/>
      <c r="AC1348" s="561"/>
      <c r="AD1348" s="561"/>
      <c r="AE1348" s="561"/>
      <c r="AF1348" s="561"/>
      <c r="AG1348" s="561"/>
      <c r="AH1348" s="561"/>
      <c r="AJ1348" s="561"/>
      <c r="AK1348" s="561"/>
    </row>
    <row r="1349" spans="1:37">
      <c r="A1349" s="561"/>
      <c r="E1349" s="561"/>
      <c r="H1349" s="561"/>
      <c r="Q1349" s="561"/>
      <c r="R1349" s="561"/>
      <c r="S1349" s="561"/>
      <c r="T1349" s="561"/>
      <c r="U1349" s="561"/>
      <c r="V1349" s="561"/>
      <c r="Y1349" s="561"/>
      <c r="Z1349" s="561"/>
      <c r="AA1349" s="561"/>
      <c r="AB1349" s="561"/>
      <c r="AC1349" s="561"/>
      <c r="AD1349" s="561"/>
      <c r="AE1349" s="561"/>
      <c r="AF1349" s="561"/>
      <c r="AG1349" s="561"/>
      <c r="AH1349" s="561"/>
      <c r="AJ1349" s="561"/>
      <c r="AK1349" s="561"/>
    </row>
    <row r="1350" spans="1:37">
      <c r="A1350" s="561"/>
      <c r="E1350" s="561"/>
      <c r="H1350" s="561"/>
      <c r="Q1350" s="561"/>
      <c r="R1350" s="561"/>
      <c r="S1350" s="561"/>
      <c r="T1350" s="561"/>
      <c r="U1350" s="561"/>
      <c r="V1350" s="561"/>
      <c r="Y1350" s="561"/>
      <c r="Z1350" s="561"/>
      <c r="AA1350" s="561"/>
      <c r="AB1350" s="561"/>
      <c r="AC1350" s="561"/>
      <c r="AD1350" s="561"/>
      <c r="AE1350" s="561"/>
      <c r="AF1350" s="561"/>
      <c r="AG1350" s="561"/>
      <c r="AH1350" s="561"/>
      <c r="AJ1350" s="561"/>
      <c r="AK1350" s="561"/>
    </row>
    <row r="1351" spans="1:37">
      <c r="A1351" s="561"/>
      <c r="E1351" s="561"/>
      <c r="H1351" s="561"/>
      <c r="Q1351" s="561"/>
      <c r="R1351" s="561"/>
      <c r="S1351" s="561"/>
      <c r="T1351" s="561"/>
      <c r="U1351" s="561"/>
      <c r="V1351" s="561"/>
      <c r="Y1351" s="561"/>
      <c r="Z1351" s="561"/>
      <c r="AA1351" s="561"/>
      <c r="AB1351" s="561"/>
      <c r="AC1351" s="561"/>
      <c r="AD1351" s="561"/>
      <c r="AE1351" s="561"/>
      <c r="AF1351" s="561"/>
      <c r="AG1351" s="561"/>
      <c r="AH1351" s="561"/>
      <c r="AJ1351" s="561"/>
      <c r="AK1351" s="561"/>
    </row>
    <row r="1352" spans="1:37">
      <c r="A1352" s="561"/>
      <c r="E1352" s="561"/>
      <c r="H1352" s="561"/>
      <c r="Q1352" s="561"/>
      <c r="R1352" s="561"/>
      <c r="S1352" s="561"/>
      <c r="T1352" s="561"/>
      <c r="U1352" s="561"/>
      <c r="V1352" s="561"/>
      <c r="Y1352" s="561"/>
      <c r="Z1352" s="561"/>
      <c r="AA1352" s="561"/>
      <c r="AB1352" s="561"/>
      <c r="AC1352" s="561"/>
      <c r="AD1352" s="561"/>
      <c r="AE1352" s="561"/>
      <c r="AF1352" s="561"/>
      <c r="AG1352" s="561"/>
      <c r="AH1352" s="561"/>
      <c r="AJ1352" s="561"/>
      <c r="AK1352" s="561"/>
    </row>
    <row r="1353" spans="1:37">
      <c r="A1353" s="561"/>
      <c r="E1353" s="561"/>
      <c r="H1353" s="561"/>
      <c r="Q1353" s="561"/>
      <c r="R1353" s="561"/>
      <c r="S1353" s="561"/>
      <c r="T1353" s="561"/>
      <c r="U1353" s="561"/>
      <c r="V1353" s="561"/>
      <c r="Y1353" s="561"/>
      <c r="Z1353" s="561"/>
      <c r="AA1353" s="561"/>
      <c r="AB1353" s="561"/>
      <c r="AC1353" s="561"/>
      <c r="AD1353" s="561"/>
      <c r="AE1353" s="561"/>
      <c r="AF1353" s="561"/>
      <c r="AG1353" s="561"/>
      <c r="AH1353" s="561"/>
      <c r="AJ1353" s="561"/>
      <c r="AK1353" s="561"/>
    </row>
    <row r="1354" spans="1:37">
      <c r="A1354" s="561"/>
      <c r="E1354" s="561"/>
      <c r="H1354" s="561"/>
      <c r="Q1354" s="561"/>
      <c r="R1354" s="561"/>
      <c r="S1354" s="561"/>
      <c r="T1354" s="561"/>
      <c r="U1354" s="561"/>
      <c r="V1354" s="561"/>
      <c r="Y1354" s="561"/>
      <c r="Z1354" s="561"/>
      <c r="AA1354" s="561"/>
      <c r="AB1354" s="561"/>
      <c r="AC1354" s="561"/>
      <c r="AD1354" s="561"/>
      <c r="AE1354" s="561"/>
      <c r="AF1354" s="561"/>
      <c r="AG1354" s="561"/>
      <c r="AH1354" s="561"/>
      <c r="AJ1354" s="561"/>
      <c r="AK1354" s="561"/>
    </row>
    <row r="1355" spans="1:37">
      <c r="A1355" s="561"/>
      <c r="E1355" s="561"/>
      <c r="H1355" s="561"/>
      <c r="Q1355" s="561"/>
      <c r="R1355" s="561"/>
      <c r="S1355" s="561"/>
      <c r="T1355" s="561"/>
      <c r="U1355" s="561"/>
      <c r="V1355" s="561"/>
      <c r="Y1355" s="561"/>
      <c r="Z1355" s="561"/>
      <c r="AA1355" s="561"/>
      <c r="AB1355" s="561"/>
      <c r="AC1355" s="561"/>
      <c r="AD1355" s="561"/>
      <c r="AE1355" s="561"/>
      <c r="AF1355" s="561"/>
      <c r="AG1355" s="561"/>
      <c r="AH1355" s="561"/>
      <c r="AJ1355" s="561"/>
      <c r="AK1355" s="561"/>
    </row>
    <row r="1356" spans="1:37">
      <c r="A1356" s="561"/>
      <c r="E1356" s="561"/>
      <c r="H1356" s="561"/>
      <c r="Q1356" s="561"/>
      <c r="R1356" s="561"/>
      <c r="S1356" s="561"/>
      <c r="T1356" s="561"/>
      <c r="U1356" s="561"/>
      <c r="V1356" s="561"/>
      <c r="Y1356" s="561"/>
      <c r="Z1356" s="561"/>
      <c r="AA1356" s="561"/>
      <c r="AB1356" s="561"/>
      <c r="AC1356" s="561"/>
      <c r="AD1356" s="561"/>
      <c r="AE1356" s="561"/>
      <c r="AF1356" s="561"/>
      <c r="AG1356" s="561"/>
      <c r="AH1356" s="561"/>
      <c r="AJ1356" s="561"/>
      <c r="AK1356" s="561"/>
    </row>
    <row r="1357" spans="1:37">
      <c r="A1357" s="561"/>
      <c r="E1357" s="561"/>
      <c r="H1357" s="561"/>
      <c r="Q1357" s="561"/>
      <c r="R1357" s="561"/>
      <c r="S1357" s="561"/>
      <c r="T1357" s="561"/>
      <c r="U1357" s="561"/>
      <c r="V1357" s="561"/>
      <c r="Y1357" s="561"/>
      <c r="Z1357" s="561"/>
      <c r="AA1357" s="561"/>
      <c r="AB1357" s="561"/>
      <c r="AC1357" s="561"/>
      <c r="AD1357" s="561"/>
      <c r="AE1357" s="561"/>
      <c r="AF1357" s="561"/>
      <c r="AG1357" s="561"/>
      <c r="AH1357" s="561"/>
      <c r="AJ1357" s="561"/>
      <c r="AK1357" s="561"/>
    </row>
    <row r="1358" spans="1:37">
      <c r="A1358" s="561"/>
      <c r="E1358" s="561"/>
      <c r="H1358" s="561"/>
      <c r="Q1358" s="561"/>
      <c r="R1358" s="561"/>
      <c r="S1358" s="561"/>
      <c r="T1358" s="561"/>
      <c r="U1358" s="561"/>
      <c r="V1358" s="561"/>
      <c r="Y1358" s="561"/>
      <c r="Z1358" s="561"/>
      <c r="AA1358" s="561"/>
      <c r="AB1358" s="561"/>
      <c r="AC1358" s="561"/>
      <c r="AD1358" s="561"/>
      <c r="AE1358" s="561"/>
      <c r="AF1358" s="561"/>
      <c r="AG1358" s="561"/>
      <c r="AH1358" s="561"/>
      <c r="AJ1358" s="561"/>
      <c r="AK1358" s="561"/>
    </row>
    <row r="1359" spans="1:37">
      <c r="A1359" s="561"/>
      <c r="E1359" s="561"/>
      <c r="H1359" s="561"/>
      <c r="Q1359" s="561"/>
      <c r="R1359" s="561"/>
      <c r="S1359" s="561"/>
      <c r="T1359" s="561"/>
      <c r="U1359" s="561"/>
      <c r="V1359" s="561"/>
      <c r="Y1359" s="561"/>
      <c r="Z1359" s="561"/>
      <c r="AA1359" s="561"/>
      <c r="AB1359" s="561"/>
      <c r="AC1359" s="561"/>
      <c r="AD1359" s="561"/>
      <c r="AE1359" s="561"/>
      <c r="AF1359" s="561"/>
      <c r="AG1359" s="561"/>
      <c r="AH1359" s="561"/>
      <c r="AJ1359" s="561"/>
      <c r="AK1359" s="561"/>
    </row>
    <row r="1360" spans="1:37">
      <c r="A1360" s="561"/>
      <c r="E1360" s="561"/>
      <c r="H1360" s="561"/>
      <c r="Q1360" s="561"/>
      <c r="R1360" s="561"/>
      <c r="S1360" s="561"/>
      <c r="T1360" s="561"/>
      <c r="U1360" s="561"/>
      <c r="V1360" s="561"/>
      <c r="Y1360" s="561"/>
      <c r="Z1360" s="561"/>
      <c r="AA1360" s="561"/>
      <c r="AB1360" s="561"/>
      <c r="AC1360" s="561"/>
      <c r="AD1360" s="561"/>
      <c r="AE1360" s="561"/>
      <c r="AF1360" s="561"/>
      <c r="AG1360" s="561"/>
      <c r="AH1360" s="561"/>
      <c r="AJ1360" s="561"/>
      <c r="AK1360" s="561"/>
    </row>
    <row r="1361" spans="1:37">
      <c r="A1361" s="561"/>
      <c r="E1361" s="561"/>
      <c r="H1361" s="561"/>
      <c r="Q1361" s="561"/>
      <c r="R1361" s="561"/>
      <c r="S1361" s="561"/>
      <c r="T1361" s="561"/>
      <c r="U1361" s="561"/>
      <c r="V1361" s="561"/>
      <c r="Y1361" s="561"/>
      <c r="Z1361" s="561"/>
      <c r="AA1361" s="561"/>
      <c r="AB1361" s="561"/>
      <c r="AC1361" s="561"/>
      <c r="AD1361" s="561"/>
      <c r="AE1361" s="561"/>
      <c r="AF1361" s="561"/>
      <c r="AG1361" s="561"/>
      <c r="AH1361" s="561"/>
      <c r="AJ1361" s="561"/>
      <c r="AK1361" s="561"/>
    </row>
    <row r="1362" spans="1:37">
      <c r="A1362" s="561"/>
      <c r="E1362" s="561"/>
      <c r="H1362" s="561"/>
      <c r="Q1362" s="561"/>
      <c r="R1362" s="561"/>
      <c r="S1362" s="561"/>
      <c r="T1362" s="561"/>
      <c r="U1362" s="561"/>
      <c r="V1362" s="561"/>
      <c r="Y1362" s="561"/>
      <c r="Z1362" s="561"/>
      <c r="AA1362" s="561"/>
      <c r="AB1362" s="561"/>
      <c r="AC1362" s="561"/>
      <c r="AD1362" s="561"/>
      <c r="AE1362" s="561"/>
      <c r="AF1362" s="561"/>
      <c r="AG1362" s="561"/>
      <c r="AH1362" s="561"/>
      <c r="AJ1362" s="561"/>
      <c r="AK1362" s="561"/>
    </row>
    <row r="1363" spans="1:37">
      <c r="A1363" s="561"/>
      <c r="E1363" s="561"/>
      <c r="H1363" s="561"/>
      <c r="Q1363" s="561"/>
      <c r="R1363" s="561"/>
      <c r="S1363" s="561"/>
      <c r="T1363" s="561"/>
      <c r="U1363" s="561"/>
      <c r="V1363" s="561"/>
      <c r="Y1363" s="561"/>
      <c r="Z1363" s="561"/>
      <c r="AA1363" s="561"/>
      <c r="AB1363" s="561"/>
      <c r="AC1363" s="561"/>
      <c r="AD1363" s="561"/>
      <c r="AE1363" s="561"/>
      <c r="AF1363" s="561"/>
      <c r="AG1363" s="561"/>
      <c r="AH1363" s="561"/>
      <c r="AJ1363" s="561"/>
      <c r="AK1363" s="561"/>
    </row>
    <row r="1364" spans="1:37">
      <c r="A1364" s="561"/>
      <c r="E1364" s="561"/>
      <c r="H1364" s="561"/>
      <c r="Q1364" s="561"/>
      <c r="R1364" s="561"/>
      <c r="S1364" s="561"/>
      <c r="T1364" s="561"/>
      <c r="U1364" s="561"/>
      <c r="V1364" s="561"/>
      <c r="Y1364" s="561"/>
      <c r="Z1364" s="561"/>
      <c r="AA1364" s="561"/>
      <c r="AB1364" s="561"/>
      <c r="AC1364" s="561"/>
      <c r="AD1364" s="561"/>
      <c r="AE1364" s="561"/>
      <c r="AF1364" s="561"/>
      <c r="AG1364" s="561"/>
      <c r="AH1364" s="561"/>
      <c r="AJ1364" s="561"/>
      <c r="AK1364" s="561"/>
    </row>
    <row r="1365" spans="1:37">
      <c r="A1365" s="561"/>
      <c r="E1365" s="561"/>
      <c r="H1365" s="561"/>
      <c r="Q1365" s="561"/>
      <c r="R1365" s="561"/>
      <c r="S1365" s="561"/>
      <c r="T1365" s="561"/>
      <c r="U1365" s="561"/>
      <c r="V1365" s="561"/>
      <c r="Y1365" s="561"/>
      <c r="Z1365" s="561"/>
      <c r="AA1365" s="561"/>
      <c r="AB1365" s="561"/>
      <c r="AC1365" s="561"/>
      <c r="AD1365" s="561"/>
      <c r="AE1365" s="561"/>
      <c r="AF1365" s="561"/>
      <c r="AG1365" s="561"/>
      <c r="AH1365" s="561"/>
      <c r="AJ1365" s="561"/>
      <c r="AK1365" s="561"/>
    </row>
    <row r="1366" spans="1:37">
      <c r="A1366" s="561"/>
      <c r="E1366" s="561"/>
      <c r="H1366" s="561"/>
      <c r="Q1366" s="561"/>
      <c r="R1366" s="561"/>
      <c r="S1366" s="561"/>
      <c r="T1366" s="561"/>
      <c r="U1366" s="561"/>
      <c r="V1366" s="561"/>
      <c r="Y1366" s="561"/>
      <c r="Z1366" s="561"/>
      <c r="AA1366" s="561"/>
      <c r="AB1366" s="561"/>
      <c r="AC1366" s="561"/>
      <c r="AD1366" s="561"/>
      <c r="AE1366" s="561"/>
      <c r="AF1366" s="561"/>
      <c r="AG1366" s="561"/>
      <c r="AH1366" s="561"/>
      <c r="AJ1366" s="561"/>
      <c r="AK1366" s="561"/>
    </row>
    <row r="1367" spans="1:37">
      <c r="A1367" s="561"/>
      <c r="E1367" s="561"/>
      <c r="H1367" s="561"/>
      <c r="Q1367" s="561"/>
      <c r="R1367" s="561"/>
      <c r="S1367" s="561"/>
      <c r="T1367" s="561"/>
      <c r="U1367" s="561"/>
      <c r="V1367" s="561"/>
      <c r="Y1367" s="561"/>
      <c r="Z1367" s="561"/>
      <c r="AA1367" s="561"/>
      <c r="AB1367" s="561"/>
      <c r="AC1367" s="561"/>
      <c r="AD1367" s="561"/>
      <c r="AE1367" s="561"/>
      <c r="AF1367" s="561"/>
      <c r="AG1367" s="561"/>
      <c r="AH1367" s="561"/>
      <c r="AJ1367" s="561"/>
      <c r="AK1367" s="561"/>
    </row>
    <row r="1368" spans="1:37">
      <c r="A1368" s="561"/>
      <c r="E1368" s="561"/>
      <c r="H1368" s="561"/>
      <c r="Q1368" s="561"/>
      <c r="R1368" s="561"/>
      <c r="S1368" s="561"/>
      <c r="T1368" s="561"/>
      <c r="U1368" s="561"/>
      <c r="V1368" s="561"/>
      <c r="Y1368" s="561"/>
      <c r="Z1368" s="561"/>
      <c r="AA1368" s="561"/>
      <c r="AB1368" s="561"/>
      <c r="AC1368" s="561"/>
      <c r="AD1368" s="561"/>
      <c r="AE1368" s="561"/>
      <c r="AF1368" s="561"/>
      <c r="AG1368" s="561"/>
      <c r="AH1368" s="561"/>
      <c r="AJ1368" s="561"/>
      <c r="AK1368" s="561"/>
    </row>
    <row r="1369" spans="1:37">
      <c r="A1369" s="561"/>
      <c r="E1369" s="561"/>
      <c r="H1369" s="561"/>
      <c r="Q1369" s="561"/>
      <c r="R1369" s="561"/>
      <c r="S1369" s="561"/>
      <c r="T1369" s="561"/>
      <c r="U1369" s="561"/>
      <c r="V1369" s="561"/>
      <c r="Y1369" s="561"/>
      <c r="Z1369" s="561"/>
      <c r="AA1369" s="561"/>
      <c r="AB1369" s="561"/>
      <c r="AC1369" s="561"/>
      <c r="AD1369" s="561"/>
      <c r="AE1369" s="561"/>
      <c r="AF1369" s="561"/>
      <c r="AG1369" s="561"/>
      <c r="AH1369" s="561"/>
      <c r="AJ1369" s="561"/>
      <c r="AK1369" s="561"/>
    </row>
    <row r="1370" spans="1:37">
      <c r="A1370" s="561"/>
      <c r="E1370" s="561"/>
      <c r="H1370" s="561"/>
      <c r="Q1370" s="561"/>
      <c r="R1370" s="561"/>
      <c r="S1370" s="561"/>
      <c r="T1370" s="561"/>
      <c r="U1370" s="561"/>
      <c r="V1370" s="561"/>
      <c r="Y1370" s="561"/>
      <c r="Z1370" s="561"/>
      <c r="AA1370" s="561"/>
      <c r="AB1370" s="561"/>
      <c r="AC1370" s="561"/>
      <c r="AD1370" s="561"/>
      <c r="AE1370" s="561"/>
      <c r="AF1370" s="561"/>
      <c r="AG1370" s="561"/>
      <c r="AH1370" s="561"/>
      <c r="AJ1370" s="561"/>
      <c r="AK1370" s="561"/>
    </row>
    <row r="1371" spans="1:37">
      <c r="A1371" s="561"/>
      <c r="E1371" s="561"/>
      <c r="H1371" s="561"/>
      <c r="Q1371" s="561"/>
      <c r="R1371" s="561"/>
      <c r="S1371" s="561"/>
      <c r="T1371" s="561"/>
      <c r="U1371" s="561"/>
      <c r="V1371" s="561"/>
      <c r="Y1371" s="561"/>
      <c r="Z1371" s="561"/>
      <c r="AA1371" s="561"/>
      <c r="AB1371" s="561"/>
      <c r="AC1371" s="561"/>
      <c r="AD1371" s="561"/>
      <c r="AE1371" s="561"/>
      <c r="AF1371" s="561"/>
      <c r="AG1371" s="561"/>
      <c r="AH1371" s="561"/>
      <c r="AJ1371" s="561"/>
      <c r="AK1371" s="561"/>
    </row>
    <row r="1372" spans="1:37">
      <c r="A1372" s="561"/>
      <c r="E1372" s="561"/>
      <c r="H1372" s="561"/>
      <c r="Q1372" s="561"/>
      <c r="R1372" s="561"/>
      <c r="S1372" s="561"/>
      <c r="T1372" s="561"/>
      <c r="U1372" s="561"/>
      <c r="V1372" s="561"/>
      <c r="Y1372" s="561"/>
      <c r="Z1372" s="561"/>
      <c r="AA1372" s="561"/>
      <c r="AB1372" s="561"/>
      <c r="AC1372" s="561"/>
      <c r="AD1372" s="561"/>
      <c r="AE1372" s="561"/>
      <c r="AF1372" s="561"/>
      <c r="AG1372" s="561"/>
      <c r="AH1372" s="561"/>
      <c r="AJ1372" s="561"/>
      <c r="AK1372" s="561"/>
    </row>
    <row r="1373" spans="1:37">
      <c r="A1373" s="561"/>
      <c r="E1373" s="561"/>
      <c r="H1373" s="561"/>
      <c r="Q1373" s="561"/>
      <c r="R1373" s="561"/>
      <c r="S1373" s="561"/>
      <c r="T1373" s="561"/>
      <c r="U1373" s="561"/>
      <c r="V1373" s="561"/>
      <c r="Y1373" s="561"/>
      <c r="Z1373" s="561"/>
      <c r="AA1373" s="561"/>
      <c r="AB1373" s="561"/>
      <c r="AC1373" s="561"/>
      <c r="AD1373" s="561"/>
      <c r="AE1373" s="561"/>
      <c r="AF1373" s="561"/>
      <c r="AG1373" s="561"/>
      <c r="AH1373" s="561"/>
      <c r="AJ1373" s="561"/>
      <c r="AK1373" s="561"/>
    </row>
    <row r="1374" spans="1:37">
      <c r="A1374" s="561"/>
      <c r="E1374" s="561"/>
      <c r="H1374" s="561"/>
      <c r="Q1374" s="561"/>
      <c r="R1374" s="561"/>
      <c r="S1374" s="561"/>
      <c r="T1374" s="561"/>
      <c r="U1374" s="561"/>
      <c r="V1374" s="561"/>
      <c r="Y1374" s="561"/>
      <c r="Z1374" s="561"/>
      <c r="AA1374" s="561"/>
      <c r="AB1374" s="561"/>
      <c r="AC1374" s="561"/>
      <c r="AD1374" s="561"/>
      <c r="AE1374" s="561"/>
      <c r="AF1374" s="561"/>
      <c r="AG1374" s="561"/>
      <c r="AH1374" s="561"/>
      <c r="AJ1374" s="561"/>
      <c r="AK1374" s="561"/>
    </row>
    <row r="1375" spans="1:37">
      <c r="A1375" s="561"/>
      <c r="E1375" s="561"/>
      <c r="H1375" s="561"/>
      <c r="Q1375" s="561"/>
      <c r="R1375" s="561"/>
      <c r="S1375" s="561"/>
      <c r="T1375" s="561"/>
      <c r="U1375" s="561"/>
      <c r="V1375" s="561"/>
      <c r="Y1375" s="561"/>
      <c r="Z1375" s="561"/>
      <c r="AA1375" s="561"/>
      <c r="AB1375" s="561"/>
      <c r="AC1375" s="561"/>
      <c r="AD1375" s="561"/>
      <c r="AE1375" s="561"/>
      <c r="AF1375" s="561"/>
      <c r="AG1375" s="561"/>
      <c r="AH1375" s="561"/>
      <c r="AJ1375" s="561"/>
      <c r="AK1375" s="561"/>
    </row>
    <row r="1376" spans="1:37">
      <c r="A1376" s="561"/>
      <c r="E1376" s="561"/>
      <c r="H1376" s="561"/>
      <c r="Q1376" s="561"/>
      <c r="R1376" s="561"/>
      <c r="S1376" s="561"/>
      <c r="T1376" s="561"/>
      <c r="U1376" s="561"/>
      <c r="V1376" s="561"/>
      <c r="Y1376" s="561"/>
      <c r="Z1376" s="561"/>
      <c r="AA1376" s="561"/>
      <c r="AB1376" s="561"/>
      <c r="AC1376" s="561"/>
      <c r="AD1376" s="561"/>
      <c r="AE1376" s="561"/>
      <c r="AF1376" s="561"/>
      <c r="AG1376" s="561"/>
      <c r="AH1376" s="561"/>
      <c r="AJ1376" s="561"/>
      <c r="AK1376" s="561"/>
    </row>
    <row r="1377" spans="1:37">
      <c r="A1377" s="561"/>
      <c r="E1377" s="561"/>
      <c r="H1377" s="561"/>
      <c r="Q1377" s="561"/>
      <c r="R1377" s="561"/>
      <c r="S1377" s="561"/>
      <c r="T1377" s="561"/>
      <c r="U1377" s="561"/>
      <c r="V1377" s="561"/>
      <c r="Y1377" s="561"/>
      <c r="Z1377" s="561"/>
      <c r="AA1377" s="561"/>
      <c r="AB1377" s="561"/>
      <c r="AC1377" s="561"/>
      <c r="AD1377" s="561"/>
      <c r="AE1377" s="561"/>
      <c r="AF1377" s="561"/>
      <c r="AG1377" s="561"/>
      <c r="AH1377" s="561"/>
      <c r="AJ1377" s="561"/>
      <c r="AK1377" s="561"/>
    </row>
    <row r="1378" spans="1:37">
      <c r="A1378" s="561"/>
      <c r="E1378" s="561"/>
      <c r="H1378" s="561"/>
      <c r="Q1378" s="561"/>
      <c r="R1378" s="561"/>
      <c r="S1378" s="561"/>
      <c r="T1378" s="561"/>
      <c r="U1378" s="561"/>
      <c r="V1378" s="561"/>
      <c r="Y1378" s="561"/>
      <c r="Z1378" s="561"/>
      <c r="AA1378" s="561"/>
      <c r="AB1378" s="561"/>
      <c r="AC1378" s="561"/>
      <c r="AD1378" s="561"/>
      <c r="AE1378" s="561"/>
      <c r="AF1378" s="561"/>
      <c r="AG1378" s="561"/>
      <c r="AH1378" s="561"/>
      <c r="AJ1378" s="561"/>
      <c r="AK1378" s="561"/>
    </row>
    <row r="1379" spans="1:37">
      <c r="A1379" s="561"/>
      <c r="E1379" s="561"/>
      <c r="H1379" s="561"/>
      <c r="Q1379" s="561"/>
      <c r="R1379" s="561"/>
      <c r="S1379" s="561"/>
      <c r="T1379" s="561"/>
      <c r="U1379" s="561"/>
      <c r="V1379" s="561"/>
      <c r="Y1379" s="561"/>
      <c r="Z1379" s="561"/>
      <c r="AA1379" s="561"/>
      <c r="AB1379" s="561"/>
      <c r="AC1379" s="561"/>
      <c r="AD1379" s="561"/>
      <c r="AE1379" s="561"/>
      <c r="AF1379" s="561"/>
      <c r="AG1379" s="561"/>
      <c r="AH1379" s="561"/>
      <c r="AJ1379" s="561"/>
      <c r="AK1379" s="561"/>
    </row>
    <row r="1380" spans="1:37">
      <c r="A1380" s="561"/>
      <c r="E1380" s="561"/>
      <c r="H1380" s="561"/>
      <c r="Q1380" s="561"/>
      <c r="R1380" s="561"/>
      <c r="S1380" s="561"/>
      <c r="T1380" s="561"/>
      <c r="U1380" s="561"/>
      <c r="V1380" s="561"/>
      <c r="Y1380" s="561"/>
      <c r="Z1380" s="561"/>
      <c r="AA1380" s="561"/>
      <c r="AB1380" s="561"/>
      <c r="AC1380" s="561"/>
      <c r="AD1380" s="561"/>
      <c r="AE1380" s="561"/>
      <c r="AF1380" s="561"/>
      <c r="AG1380" s="561"/>
      <c r="AH1380" s="561"/>
      <c r="AJ1380" s="561"/>
      <c r="AK1380" s="561"/>
    </row>
    <row r="1381" spans="1:37">
      <c r="A1381" s="561"/>
      <c r="E1381" s="561"/>
      <c r="H1381" s="561"/>
      <c r="Q1381" s="561"/>
      <c r="R1381" s="561"/>
      <c r="S1381" s="561"/>
      <c r="T1381" s="561"/>
      <c r="U1381" s="561"/>
      <c r="V1381" s="561"/>
      <c r="Y1381" s="561"/>
      <c r="Z1381" s="561"/>
      <c r="AA1381" s="561"/>
      <c r="AB1381" s="561"/>
      <c r="AC1381" s="561"/>
      <c r="AD1381" s="561"/>
      <c r="AE1381" s="561"/>
      <c r="AF1381" s="561"/>
      <c r="AG1381" s="561"/>
      <c r="AH1381" s="561"/>
      <c r="AJ1381" s="561"/>
      <c r="AK1381" s="561"/>
    </row>
    <row r="1382" spans="1:37">
      <c r="A1382" s="561"/>
      <c r="E1382" s="561"/>
      <c r="H1382" s="561"/>
      <c r="Q1382" s="561"/>
      <c r="R1382" s="561"/>
      <c r="S1382" s="561"/>
      <c r="T1382" s="561"/>
      <c r="U1382" s="561"/>
      <c r="V1382" s="561"/>
      <c r="Y1382" s="561"/>
      <c r="Z1382" s="561"/>
      <c r="AA1382" s="561"/>
      <c r="AB1382" s="561"/>
      <c r="AC1382" s="561"/>
      <c r="AD1382" s="561"/>
      <c r="AE1382" s="561"/>
      <c r="AF1382" s="561"/>
      <c r="AG1382" s="561"/>
      <c r="AH1382" s="561"/>
      <c r="AJ1382" s="561"/>
      <c r="AK1382" s="561"/>
    </row>
    <row r="1383" spans="1:37">
      <c r="A1383" s="561"/>
      <c r="E1383" s="561"/>
      <c r="H1383" s="561"/>
      <c r="Q1383" s="561"/>
      <c r="R1383" s="561"/>
      <c r="S1383" s="561"/>
      <c r="T1383" s="561"/>
      <c r="U1383" s="561"/>
      <c r="V1383" s="561"/>
      <c r="Y1383" s="561"/>
      <c r="Z1383" s="561"/>
      <c r="AA1383" s="561"/>
      <c r="AB1383" s="561"/>
      <c r="AC1383" s="561"/>
      <c r="AD1383" s="561"/>
      <c r="AE1383" s="561"/>
      <c r="AF1383" s="561"/>
      <c r="AG1383" s="561"/>
      <c r="AH1383" s="561"/>
      <c r="AJ1383" s="561"/>
      <c r="AK1383" s="561"/>
    </row>
    <row r="1384" spans="1:37">
      <c r="A1384" s="561"/>
      <c r="E1384" s="561"/>
      <c r="H1384" s="561"/>
      <c r="Q1384" s="561"/>
      <c r="R1384" s="561"/>
      <c r="S1384" s="561"/>
      <c r="T1384" s="561"/>
      <c r="U1384" s="561"/>
      <c r="V1384" s="561"/>
      <c r="Y1384" s="561"/>
      <c r="Z1384" s="561"/>
      <c r="AA1384" s="561"/>
      <c r="AB1384" s="561"/>
      <c r="AC1384" s="561"/>
      <c r="AD1384" s="561"/>
      <c r="AE1384" s="561"/>
      <c r="AF1384" s="561"/>
      <c r="AG1384" s="561"/>
      <c r="AH1384" s="561"/>
      <c r="AJ1384" s="561"/>
      <c r="AK1384" s="561"/>
    </row>
    <row r="1385" spans="1:37">
      <c r="A1385" s="561"/>
      <c r="E1385" s="561"/>
      <c r="H1385" s="561"/>
      <c r="Q1385" s="561"/>
      <c r="R1385" s="561"/>
      <c r="S1385" s="561"/>
      <c r="T1385" s="561"/>
      <c r="U1385" s="561"/>
      <c r="V1385" s="561"/>
      <c r="Y1385" s="561"/>
      <c r="Z1385" s="561"/>
      <c r="AA1385" s="561"/>
      <c r="AB1385" s="561"/>
      <c r="AC1385" s="561"/>
      <c r="AD1385" s="561"/>
      <c r="AE1385" s="561"/>
      <c r="AF1385" s="561"/>
      <c r="AG1385" s="561"/>
      <c r="AH1385" s="561"/>
      <c r="AJ1385" s="561"/>
      <c r="AK1385" s="561"/>
    </row>
    <row r="1386" spans="1:37">
      <c r="A1386" s="561"/>
      <c r="E1386" s="561"/>
      <c r="H1386" s="561"/>
      <c r="Q1386" s="561"/>
      <c r="R1386" s="561"/>
      <c r="S1386" s="561"/>
      <c r="T1386" s="561"/>
      <c r="U1386" s="561"/>
      <c r="V1386" s="561"/>
      <c r="Y1386" s="561"/>
      <c r="Z1386" s="561"/>
      <c r="AA1386" s="561"/>
      <c r="AB1386" s="561"/>
      <c r="AC1386" s="561"/>
      <c r="AD1386" s="561"/>
      <c r="AE1386" s="561"/>
      <c r="AF1386" s="561"/>
      <c r="AG1386" s="561"/>
      <c r="AH1386" s="561"/>
      <c r="AJ1386" s="561"/>
      <c r="AK1386" s="561"/>
    </row>
    <row r="1387" spans="1:37">
      <c r="A1387" s="561"/>
      <c r="E1387" s="561"/>
      <c r="H1387" s="561"/>
      <c r="Q1387" s="561"/>
      <c r="R1387" s="561"/>
      <c r="S1387" s="561"/>
      <c r="T1387" s="561"/>
      <c r="U1387" s="561"/>
      <c r="V1387" s="561"/>
      <c r="Y1387" s="561"/>
      <c r="Z1387" s="561"/>
      <c r="AA1387" s="561"/>
      <c r="AB1387" s="561"/>
      <c r="AC1387" s="561"/>
      <c r="AD1387" s="561"/>
      <c r="AE1387" s="561"/>
      <c r="AF1387" s="561"/>
      <c r="AG1387" s="561"/>
      <c r="AH1387" s="561"/>
      <c r="AJ1387" s="561"/>
      <c r="AK1387" s="561"/>
    </row>
    <row r="1388" spans="1:37">
      <c r="A1388" s="561"/>
      <c r="E1388" s="561"/>
      <c r="H1388" s="561"/>
      <c r="Q1388" s="561"/>
      <c r="R1388" s="561"/>
      <c r="S1388" s="561"/>
      <c r="T1388" s="561"/>
      <c r="U1388" s="561"/>
      <c r="V1388" s="561"/>
      <c r="Y1388" s="561"/>
      <c r="Z1388" s="561"/>
      <c r="AA1388" s="561"/>
      <c r="AB1388" s="561"/>
      <c r="AC1388" s="561"/>
      <c r="AD1388" s="561"/>
      <c r="AE1388" s="561"/>
      <c r="AF1388" s="561"/>
      <c r="AG1388" s="561"/>
      <c r="AH1388" s="561"/>
      <c r="AJ1388" s="561"/>
      <c r="AK1388" s="561"/>
    </row>
    <row r="1389" spans="1:37">
      <c r="A1389" s="561"/>
      <c r="E1389" s="561"/>
      <c r="H1389" s="561"/>
      <c r="Q1389" s="561"/>
      <c r="R1389" s="561"/>
      <c r="S1389" s="561"/>
      <c r="T1389" s="561"/>
      <c r="U1389" s="561"/>
      <c r="V1389" s="561"/>
      <c r="Y1389" s="561"/>
      <c r="Z1389" s="561"/>
      <c r="AA1389" s="561"/>
      <c r="AB1389" s="561"/>
      <c r="AC1389" s="561"/>
      <c r="AD1389" s="561"/>
      <c r="AE1389" s="561"/>
      <c r="AF1389" s="561"/>
      <c r="AG1389" s="561"/>
      <c r="AH1389" s="561"/>
      <c r="AJ1389" s="561"/>
      <c r="AK1389" s="561"/>
    </row>
    <row r="1390" spans="1:37">
      <c r="A1390" s="561"/>
      <c r="E1390" s="561"/>
      <c r="H1390" s="561"/>
      <c r="Q1390" s="561"/>
      <c r="R1390" s="561"/>
      <c r="S1390" s="561"/>
      <c r="T1390" s="561"/>
      <c r="U1390" s="561"/>
      <c r="V1390" s="561"/>
      <c r="Y1390" s="561"/>
      <c r="Z1390" s="561"/>
      <c r="AA1390" s="561"/>
      <c r="AB1390" s="561"/>
      <c r="AC1390" s="561"/>
      <c r="AD1390" s="561"/>
      <c r="AE1390" s="561"/>
      <c r="AF1390" s="561"/>
      <c r="AG1390" s="561"/>
      <c r="AH1390" s="561"/>
      <c r="AJ1390" s="561"/>
      <c r="AK1390" s="561"/>
    </row>
    <row r="1391" spans="1:37">
      <c r="A1391" s="561"/>
      <c r="E1391" s="561"/>
      <c r="H1391" s="561"/>
      <c r="Q1391" s="561"/>
      <c r="R1391" s="561"/>
      <c r="S1391" s="561"/>
      <c r="T1391" s="561"/>
      <c r="U1391" s="561"/>
      <c r="V1391" s="561"/>
      <c r="Y1391" s="561"/>
      <c r="Z1391" s="561"/>
      <c r="AA1391" s="561"/>
      <c r="AB1391" s="561"/>
      <c r="AC1391" s="561"/>
      <c r="AD1391" s="561"/>
      <c r="AE1391" s="561"/>
      <c r="AF1391" s="561"/>
      <c r="AG1391" s="561"/>
      <c r="AH1391" s="561"/>
      <c r="AJ1391" s="561"/>
      <c r="AK1391" s="561"/>
    </row>
    <row r="1392" spans="1:37">
      <c r="A1392" s="561"/>
      <c r="E1392" s="561"/>
      <c r="H1392" s="561"/>
      <c r="Q1392" s="561"/>
      <c r="R1392" s="561"/>
      <c r="S1392" s="561"/>
      <c r="T1392" s="561"/>
      <c r="U1392" s="561"/>
      <c r="V1392" s="561"/>
      <c r="Y1392" s="561"/>
      <c r="Z1392" s="561"/>
      <c r="AA1392" s="561"/>
      <c r="AB1392" s="561"/>
      <c r="AC1392" s="561"/>
      <c r="AD1392" s="561"/>
      <c r="AE1392" s="561"/>
      <c r="AF1392" s="561"/>
      <c r="AG1392" s="561"/>
      <c r="AH1392" s="561"/>
      <c r="AJ1392" s="561"/>
      <c r="AK1392" s="561"/>
    </row>
    <row r="1393" spans="1:37">
      <c r="A1393" s="561"/>
      <c r="E1393" s="561"/>
      <c r="H1393" s="561"/>
      <c r="Q1393" s="561"/>
      <c r="R1393" s="561"/>
      <c r="S1393" s="561"/>
      <c r="T1393" s="561"/>
      <c r="U1393" s="561"/>
      <c r="V1393" s="561"/>
      <c r="Y1393" s="561"/>
      <c r="Z1393" s="561"/>
      <c r="AA1393" s="561"/>
      <c r="AB1393" s="561"/>
      <c r="AC1393" s="561"/>
      <c r="AD1393" s="561"/>
      <c r="AE1393" s="561"/>
      <c r="AF1393" s="561"/>
      <c r="AG1393" s="561"/>
      <c r="AH1393" s="561"/>
      <c r="AJ1393" s="561"/>
      <c r="AK1393" s="561"/>
    </row>
    <row r="1394" spans="1:37">
      <c r="A1394" s="561"/>
      <c r="E1394" s="561"/>
      <c r="H1394" s="561"/>
      <c r="Q1394" s="561"/>
      <c r="R1394" s="561"/>
      <c r="S1394" s="561"/>
      <c r="T1394" s="561"/>
      <c r="U1394" s="561"/>
      <c r="V1394" s="561"/>
      <c r="Y1394" s="561"/>
      <c r="Z1394" s="561"/>
      <c r="AA1394" s="561"/>
      <c r="AB1394" s="561"/>
      <c r="AC1394" s="561"/>
      <c r="AD1394" s="561"/>
      <c r="AE1394" s="561"/>
      <c r="AF1394" s="561"/>
      <c r="AG1394" s="561"/>
      <c r="AH1394" s="561"/>
      <c r="AJ1394" s="561"/>
      <c r="AK1394" s="561"/>
    </row>
    <row r="1395" spans="1:37">
      <c r="A1395" s="561"/>
      <c r="E1395" s="561"/>
      <c r="H1395" s="561"/>
      <c r="Q1395" s="561"/>
      <c r="R1395" s="561"/>
      <c r="S1395" s="561"/>
      <c r="T1395" s="561"/>
      <c r="U1395" s="561"/>
      <c r="V1395" s="561"/>
      <c r="Y1395" s="561"/>
      <c r="Z1395" s="561"/>
      <c r="AA1395" s="561"/>
      <c r="AB1395" s="561"/>
      <c r="AC1395" s="561"/>
      <c r="AD1395" s="561"/>
      <c r="AE1395" s="561"/>
      <c r="AF1395" s="561"/>
      <c r="AG1395" s="561"/>
      <c r="AH1395" s="561"/>
      <c r="AJ1395" s="561"/>
      <c r="AK1395" s="561"/>
    </row>
    <row r="1396" spans="1:37">
      <c r="A1396" s="561"/>
      <c r="E1396" s="561"/>
      <c r="H1396" s="561"/>
      <c r="Q1396" s="561"/>
      <c r="R1396" s="561"/>
      <c r="S1396" s="561"/>
      <c r="T1396" s="561"/>
      <c r="U1396" s="561"/>
      <c r="V1396" s="561"/>
      <c r="Y1396" s="561"/>
      <c r="Z1396" s="561"/>
      <c r="AA1396" s="561"/>
      <c r="AB1396" s="561"/>
      <c r="AC1396" s="561"/>
      <c r="AD1396" s="561"/>
      <c r="AE1396" s="561"/>
      <c r="AF1396" s="561"/>
      <c r="AG1396" s="561"/>
      <c r="AH1396" s="561"/>
      <c r="AJ1396" s="561"/>
      <c r="AK1396" s="561"/>
    </row>
    <row r="1397" spans="1:37">
      <c r="A1397" s="561"/>
      <c r="E1397" s="561"/>
      <c r="H1397" s="561"/>
      <c r="Q1397" s="561"/>
      <c r="R1397" s="561"/>
      <c r="S1397" s="561"/>
      <c r="T1397" s="561"/>
      <c r="U1397" s="561"/>
      <c r="V1397" s="561"/>
      <c r="Y1397" s="561"/>
      <c r="Z1397" s="561"/>
      <c r="AA1397" s="561"/>
      <c r="AB1397" s="561"/>
      <c r="AC1397" s="561"/>
      <c r="AD1397" s="561"/>
      <c r="AE1397" s="561"/>
      <c r="AF1397" s="561"/>
      <c r="AG1397" s="561"/>
      <c r="AH1397" s="561"/>
      <c r="AJ1397" s="561"/>
      <c r="AK1397" s="561"/>
    </row>
    <row r="1398" spans="1:37">
      <c r="A1398" s="561"/>
      <c r="E1398" s="561"/>
      <c r="H1398" s="561"/>
      <c r="Q1398" s="561"/>
      <c r="R1398" s="561"/>
      <c r="S1398" s="561"/>
      <c r="T1398" s="561"/>
      <c r="U1398" s="561"/>
      <c r="V1398" s="561"/>
      <c r="Y1398" s="561"/>
      <c r="Z1398" s="561"/>
      <c r="AA1398" s="561"/>
      <c r="AB1398" s="561"/>
      <c r="AC1398" s="561"/>
      <c r="AD1398" s="561"/>
      <c r="AE1398" s="561"/>
      <c r="AF1398" s="561"/>
      <c r="AG1398" s="561"/>
      <c r="AH1398" s="561"/>
      <c r="AJ1398" s="561"/>
      <c r="AK1398" s="561"/>
    </row>
    <row r="1399" spans="1:37">
      <c r="A1399" s="561"/>
      <c r="E1399" s="561"/>
      <c r="H1399" s="561"/>
      <c r="Q1399" s="561"/>
      <c r="R1399" s="561"/>
      <c r="S1399" s="561"/>
      <c r="T1399" s="561"/>
      <c r="U1399" s="561"/>
      <c r="V1399" s="561"/>
      <c r="Y1399" s="561"/>
      <c r="Z1399" s="561"/>
      <c r="AA1399" s="561"/>
      <c r="AB1399" s="561"/>
      <c r="AC1399" s="561"/>
      <c r="AD1399" s="561"/>
      <c r="AE1399" s="561"/>
      <c r="AF1399" s="561"/>
      <c r="AG1399" s="561"/>
      <c r="AH1399" s="561"/>
      <c r="AJ1399" s="561"/>
      <c r="AK1399" s="561"/>
    </row>
    <row r="1400" spans="1:37">
      <c r="A1400" s="561"/>
      <c r="E1400" s="561"/>
      <c r="H1400" s="561"/>
      <c r="Q1400" s="561"/>
      <c r="R1400" s="561"/>
      <c r="S1400" s="561"/>
      <c r="T1400" s="561"/>
      <c r="U1400" s="561"/>
      <c r="V1400" s="561"/>
      <c r="Y1400" s="561"/>
      <c r="Z1400" s="561"/>
      <c r="AA1400" s="561"/>
      <c r="AB1400" s="561"/>
      <c r="AC1400" s="561"/>
      <c r="AD1400" s="561"/>
      <c r="AE1400" s="561"/>
      <c r="AF1400" s="561"/>
      <c r="AG1400" s="561"/>
      <c r="AH1400" s="561"/>
      <c r="AJ1400" s="561"/>
      <c r="AK1400" s="561"/>
    </row>
    <row r="1401" spans="1:37">
      <c r="A1401" s="561"/>
      <c r="E1401" s="561"/>
      <c r="H1401" s="561"/>
      <c r="Q1401" s="561"/>
      <c r="R1401" s="561"/>
      <c r="S1401" s="561"/>
      <c r="T1401" s="561"/>
      <c r="U1401" s="561"/>
      <c r="V1401" s="561"/>
      <c r="Y1401" s="561"/>
      <c r="Z1401" s="561"/>
      <c r="AA1401" s="561"/>
      <c r="AB1401" s="561"/>
      <c r="AC1401" s="561"/>
      <c r="AD1401" s="561"/>
      <c r="AE1401" s="561"/>
      <c r="AF1401" s="561"/>
      <c r="AG1401" s="561"/>
      <c r="AH1401" s="561"/>
      <c r="AJ1401" s="561"/>
      <c r="AK1401" s="561"/>
    </row>
    <row r="1402" spans="1:37">
      <c r="A1402" s="561"/>
      <c r="E1402" s="561"/>
      <c r="H1402" s="561"/>
      <c r="Q1402" s="561"/>
      <c r="R1402" s="561"/>
      <c r="S1402" s="561"/>
      <c r="T1402" s="561"/>
      <c r="U1402" s="561"/>
      <c r="V1402" s="561"/>
      <c r="Y1402" s="561"/>
      <c r="Z1402" s="561"/>
      <c r="AA1402" s="561"/>
      <c r="AB1402" s="561"/>
      <c r="AC1402" s="561"/>
      <c r="AD1402" s="561"/>
      <c r="AE1402" s="561"/>
      <c r="AF1402" s="561"/>
      <c r="AG1402" s="561"/>
      <c r="AH1402" s="561"/>
      <c r="AJ1402" s="561"/>
      <c r="AK1402" s="561"/>
    </row>
    <row r="1403" spans="1:37">
      <c r="A1403" s="561"/>
      <c r="E1403" s="561"/>
      <c r="H1403" s="561"/>
      <c r="Q1403" s="561"/>
      <c r="R1403" s="561"/>
      <c r="S1403" s="561"/>
      <c r="T1403" s="561"/>
      <c r="U1403" s="561"/>
      <c r="V1403" s="561"/>
      <c r="Y1403" s="561"/>
      <c r="Z1403" s="561"/>
      <c r="AA1403" s="561"/>
      <c r="AB1403" s="561"/>
      <c r="AC1403" s="561"/>
      <c r="AD1403" s="561"/>
      <c r="AE1403" s="561"/>
      <c r="AF1403" s="561"/>
      <c r="AG1403" s="561"/>
      <c r="AH1403" s="561"/>
      <c r="AJ1403" s="561"/>
      <c r="AK1403" s="561"/>
    </row>
    <row r="1404" spans="1:37">
      <c r="A1404" s="561"/>
      <c r="E1404" s="561"/>
      <c r="H1404" s="561"/>
      <c r="Q1404" s="561"/>
      <c r="R1404" s="561"/>
      <c r="S1404" s="561"/>
      <c r="T1404" s="561"/>
      <c r="U1404" s="561"/>
      <c r="V1404" s="561"/>
      <c r="Y1404" s="561"/>
      <c r="Z1404" s="561"/>
      <c r="AA1404" s="561"/>
      <c r="AB1404" s="561"/>
      <c r="AC1404" s="561"/>
      <c r="AD1404" s="561"/>
      <c r="AE1404" s="561"/>
      <c r="AF1404" s="561"/>
      <c r="AG1404" s="561"/>
      <c r="AH1404" s="561"/>
      <c r="AJ1404" s="561"/>
      <c r="AK1404" s="561"/>
    </row>
    <row r="1405" spans="1:37">
      <c r="A1405" s="561"/>
      <c r="E1405" s="561"/>
      <c r="H1405" s="561"/>
      <c r="Q1405" s="561"/>
      <c r="R1405" s="561"/>
      <c r="S1405" s="561"/>
      <c r="T1405" s="561"/>
      <c r="U1405" s="561"/>
      <c r="V1405" s="561"/>
      <c r="Y1405" s="561"/>
      <c r="Z1405" s="561"/>
      <c r="AA1405" s="561"/>
      <c r="AB1405" s="561"/>
      <c r="AC1405" s="561"/>
      <c r="AD1405" s="561"/>
      <c r="AE1405" s="561"/>
      <c r="AF1405" s="561"/>
      <c r="AG1405" s="561"/>
      <c r="AH1405" s="561"/>
      <c r="AJ1405" s="561"/>
      <c r="AK1405" s="561"/>
    </row>
    <row r="1406" spans="1:37">
      <c r="A1406" s="561"/>
      <c r="E1406" s="561"/>
      <c r="H1406" s="561"/>
      <c r="Q1406" s="561"/>
      <c r="R1406" s="561"/>
      <c r="S1406" s="561"/>
      <c r="T1406" s="561"/>
      <c r="U1406" s="561"/>
      <c r="V1406" s="561"/>
      <c r="Y1406" s="561"/>
      <c r="Z1406" s="561"/>
      <c r="AA1406" s="561"/>
      <c r="AB1406" s="561"/>
      <c r="AC1406" s="561"/>
      <c r="AD1406" s="561"/>
      <c r="AE1406" s="561"/>
      <c r="AF1406" s="561"/>
      <c r="AG1406" s="561"/>
      <c r="AH1406" s="561"/>
      <c r="AJ1406" s="561"/>
      <c r="AK1406" s="561"/>
    </row>
    <row r="1407" spans="1:37">
      <c r="A1407" s="561"/>
      <c r="E1407" s="561"/>
      <c r="H1407" s="561"/>
      <c r="Q1407" s="561"/>
      <c r="R1407" s="561"/>
      <c r="S1407" s="561"/>
      <c r="T1407" s="561"/>
      <c r="U1407" s="561"/>
      <c r="V1407" s="561"/>
      <c r="Y1407" s="561"/>
      <c r="Z1407" s="561"/>
      <c r="AA1407" s="561"/>
      <c r="AB1407" s="561"/>
      <c r="AC1407" s="561"/>
      <c r="AD1407" s="561"/>
      <c r="AE1407" s="561"/>
      <c r="AF1407" s="561"/>
      <c r="AG1407" s="561"/>
      <c r="AH1407" s="561"/>
      <c r="AJ1407" s="561"/>
      <c r="AK1407" s="561"/>
    </row>
    <row r="1408" spans="1:37">
      <c r="A1408" s="561"/>
      <c r="E1408" s="561"/>
      <c r="H1408" s="561"/>
      <c r="Q1408" s="561"/>
      <c r="R1408" s="561"/>
      <c r="S1408" s="561"/>
      <c r="T1408" s="561"/>
      <c r="U1408" s="561"/>
      <c r="V1408" s="561"/>
      <c r="Y1408" s="561"/>
      <c r="Z1408" s="561"/>
      <c r="AA1408" s="561"/>
      <c r="AB1408" s="561"/>
      <c r="AC1408" s="561"/>
      <c r="AD1408" s="561"/>
      <c r="AE1408" s="561"/>
      <c r="AF1408" s="561"/>
      <c r="AG1408" s="561"/>
      <c r="AH1408" s="561"/>
      <c r="AJ1408" s="561"/>
      <c r="AK1408" s="561"/>
    </row>
    <row r="1409" spans="1:37">
      <c r="A1409" s="561"/>
      <c r="E1409" s="561"/>
      <c r="H1409" s="561"/>
      <c r="Q1409" s="561"/>
      <c r="R1409" s="561"/>
      <c r="S1409" s="561"/>
      <c r="T1409" s="561"/>
      <c r="U1409" s="561"/>
      <c r="V1409" s="561"/>
      <c r="Y1409" s="561"/>
      <c r="Z1409" s="561"/>
      <c r="AA1409" s="561"/>
      <c r="AB1409" s="561"/>
      <c r="AC1409" s="561"/>
      <c r="AD1409" s="561"/>
      <c r="AE1409" s="561"/>
      <c r="AF1409" s="561"/>
      <c r="AG1409" s="561"/>
      <c r="AH1409" s="561"/>
      <c r="AJ1409" s="561"/>
      <c r="AK1409" s="561"/>
    </row>
    <row r="1410" spans="1:37">
      <c r="A1410" s="561"/>
      <c r="E1410" s="561"/>
      <c r="H1410" s="561"/>
      <c r="Q1410" s="561"/>
      <c r="R1410" s="561"/>
      <c r="S1410" s="561"/>
      <c r="T1410" s="561"/>
      <c r="U1410" s="561"/>
      <c r="V1410" s="561"/>
      <c r="Y1410" s="561"/>
      <c r="Z1410" s="561"/>
      <c r="AA1410" s="561"/>
      <c r="AB1410" s="561"/>
      <c r="AC1410" s="561"/>
      <c r="AD1410" s="561"/>
      <c r="AE1410" s="561"/>
      <c r="AF1410" s="561"/>
      <c r="AG1410" s="561"/>
      <c r="AH1410" s="561"/>
      <c r="AJ1410" s="561"/>
      <c r="AK1410" s="561"/>
    </row>
    <row r="1411" spans="1:37">
      <c r="A1411" s="561"/>
      <c r="E1411" s="561"/>
      <c r="H1411" s="561"/>
      <c r="Q1411" s="561"/>
      <c r="R1411" s="561"/>
      <c r="S1411" s="561"/>
      <c r="T1411" s="561"/>
      <c r="U1411" s="561"/>
      <c r="V1411" s="561"/>
      <c r="Y1411" s="561"/>
      <c r="Z1411" s="561"/>
      <c r="AA1411" s="561"/>
      <c r="AB1411" s="561"/>
      <c r="AC1411" s="561"/>
      <c r="AD1411" s="561"/>
      <c r="AE1411" s="561"/>
      <c r="AF1411" s="561"/>
      <c r="AG1411" s="561"/>
      <c r="AH1411" s="561"/>
      <c r="AJ1411" s="561"/>
      <c r="AK1411" s="561"/>
    </row>
    <row r="1412" spans="1:37">
      <c r="A1412" s="561"/>
      <c r="E1412" s="561"/>
      <c r="H1412" s="561"/>
      <c r="Q1412" s="561"/>
      <c r="R1412" s="561"/>
      <c r="S1412" s="561"/>
      <c r="T1412" s="561"/>
      <c r="U1412" s="561"/>
      <c r="V1412" s="561"/>
      <c r="Y1412" s="561"/>
      <c r="Z1412" s="561"/>
      <c r="AA1412" s="561"/>
      <c r="AB1412" s="561"/>
      <c r="AC1412" s="561"/>
      <c r="AD1412" s="561"/>
      <c r="AE1412" s="561"/>
      <c r="AF1412" s="561"/>
      <c r="AG1412" s="561"/>
      <c r="AH1412" s="561"/>
      <c r="AJ1412" s="561"/>
      <c r="AK1412" s="561"/>
    </row>
    <row r="1413" spans="1:37">
      <c r="A1413" s="561"/>
      <c r="E1413" s="561"/>
      <c r="H1413" s="561"/>
      <c r="Q1413" s="561"/>
      <c r="R1413" s="561"/>
      <c r="S1413" s="561"/>
      <c r="T1413" s="561"/>
      <c r="U1413" s="561"/>
      <c r="V1413" s="561"/>
      <c r="Y1413" s="561"/>
      <c r="Z1413" s="561"/>
      <c r="AA1413" s="561"/>
      <c r="AB1413" s="561"/>
      <c r="AC1413" s="561"/>
      <c r="AD1413" s="561"/>
      <c r="AE1413" s="561"/>
      <c r="AF1413" s="561"/>
      <c r="AG1413" s="561"/>
      <c r="AH1413" s="561"/>
      <c r="AJ1413" s="561"/>
      <c r="AK1413" s="561"/>
    </row>
  </sheetData>
  <autoFilter ref="A22:CD64"/>
  <phoneticPr fontId="52" type="noConversion"/>
  <conditionalFormatting sqref="I1:J13 N20:P21 L1:L13 K79:L207 I14:L14 I79:J236 P69:P243 N69:O236 N23:P68 I18:L21">
    <cfRule type="cellIs" dxfId="1777" priority="157" stopIfTrue="1" operator="equal">
      <formula>"U"</formula>
    </cfRule>
    <cfRule type="cellIs" dxfId="1776" priority="158" stopIfTrue="1" operator="equal">
      <formula>"O"</formula>
    </cfRule>
  </conditionalFormatting>
  <conditionalFormatting sqref="M23:M236">
    <cfRule type="cellIs" dxfId="1775" priority="159" stopIfTrue="1" operator="equal">
      <formula>"W"</formula>
    </cfRule>
    <cfRule type="cellIs" dxfId="1774" priority="160" stopIfTrue="1" operator="equal">
      <formula>"D"</formula>
    </cfRule>
  </conditionalFormatting>
  <conditionalFormatting sqref="AL23:AL236">
    <cfRule type="cellIs" dxfId="1773" priority="161" stopIfTrue="1" operator="notEqual">
      <formula>11</formula>
    </cfRule>
    <cfRule type="cellIs" dxfId="1772" priority="162" stopIfTrue="1" operator="between">
      <formula>0</formula>
      <formula>20</formula>
    </cfRule>
  </conditionalFormatting>
  <conditionalFormatting sqref="AK22:AK167">
    <cfRule type="cellIs" dxfId="1771" priority="149" stopIfTrue="1" operator="notEqual">
      <formula>0</formula>
    </cfRule>
    <cfRule type="cellIs" dxfId="1770" priority="150" stopIfTrue="1" operator="between">
      <formula>0</formula>
      <formula>20</formula>
    </cfRule>
  </conditionalFormatting>
  <conditionalFormatting sqref="AJ22:AJ91">
    <cfRule type="cellIs" dxfId="1769" priority="148" operator="equal">
      <formula>"T"</formula>
    </cfRule>
  </conditionalFormatting>
  <conditionalFormatting sqref="T79">
    <cfRule type="cellIs" dxfId="1768" priority="147" operator="lessThan">
      <formula>0</formula>
    </cfRule>
  </conditionalFormatting>
  <conditionalFormatting sqref="K75:L75">
    <cfRule type="cellIs" dxfId="1767" priority="145" stopIfTrue="1" operator="equal">
      <formula>"U"</formula>
    </cfRule>
    <cfRule type="cellIs" dxfId="1766" priority="146" stopIfTrue="1" operator="equal">
      <formula>"O"</formula>
    </cfRule>
  </conditionalFormatting>
  <conditionalFormatting sqref="K28">
    <cfRule type="cellIs" dxfId="1765" priority="143" stopIfTrue="1" operator="equal">
      <formula>"U"</formula>
    </cfRule>
    <cfRule type="cellIs" dxfId="1764" priority="144" stopIfTrue="1" operator="equal">
      <formula>"O"</formula>
    </cfRule>
  </conditionalFormatting>
  <conditionalFormatting sqref="L39">
    <cfRule type="cellIs" dxfId="1763" priority="141" stopIfTrue="1" operator="equal">
      <formula>"U"</formula>
    </cfRule>
    <cfRule type="cellIs" dxfId="1762" priority="142" stopIfTrue="1" operator="equal">
      <formula>"O"</formula>
    </cfRule>
  </conditionalFormatting>
  <conditionalFormatting sqref="K43:K44">
    <cfRule type="cellIs" dxfId="1761" priority="139" stopIfTrue="1" operator="equal">
      <formula>"U"</formula>
    </cfRule>
    <cfRule type="cellIs" dxfId="1760" priority="140" stopIfTrue="1" operator="equal">
      <formula>"O"</formula>
    </cfRule>
  </conditionalFormatting>
  <conditionalFormatting sqref="K51">
    <cfRule type="cellIs" dxfId="1759" priority="137" stopIfTrue="1" operator="equal">
      <formula>"U"</formula>
    </cfRule>
    <cfRule type="cellIs" dxfId="1758" priority="138" stopIfTrue="1" operator="equal">
      <formula>"O"</formula>
    </cfRule>
  </conditionalFormatting>
  <conditionalFormatting sqref="L51">
    <cfRule type="cellIs" dxfId="1757" priority="135" stopIfTrue="1" operator="equal">
      <formula>"U"</formula>
    </cfRule>
    <cfRule type="cellIs" dxfId="1756" priority="136" stopIfTrue="1" operator="equal">
      <formula>"O"</formula>
    </cfRule>
  </conditionalFormatting>
  <conditionalFormatting sqref="A49:J60 A61:G61 I61:J61 A62:J116 A23:J46 B47:J48">
    <cfRule type="expression" dxfId="1755" priority="130">
      <formula>"J24=""J1L"""</formula>
    </cfRule>
  </conditionalFormatting>
  <conditionalFormatting sqref="BY16:CD16 AM16:BW16">
    <cfRule type="top10" dxfId="1754" priority="278" stopIfTrue="1" rank="5"/>
  </conditionalFormatting>
  <conditionalFormatting sqref="BY15:CD15 AM15:BW15">
    <cfRule type="top10" dxfId="1753" priority="279" rank="11"/>
  </conditionalFormatting>
  <conditionalFormatting sqref="BY17:CD17 AM17:BW17">
    <cfRule type="top10" dxfId="1752" priority="280" stopIfTrue="1" rank="5"/>
  </conditionalFormatting>
  <conditionalFormatting sqref="BY14:CD14 AM14:BW14">
    <cfRule type="top10" dxfId="1751" priority="281" rank="11"/>
  </conditionalFormatting>
  <conditionalFormatting sqref="K39">
    <cfRule type="cellIs" dxfId="1750" priority="98" stopIfTrue="1" operator="equal">
      <formula>"U"</formula>
    </cfRule>
    <cfRule type="cellIs" dxfId="1749" priority="99" stopIfTrue="1" operator="equal">
      <formula>"O"</formula>
    </cfRule>
  </conditionalFormatting>
  <conditionalFormatting sqref="L72">
    <cfRule type="cellIs" dxfId="1748" priority="76" stopIfTrue="1" operator="equal">
      <formula>"U"</formula>
    </cfRule>
    <cfRule type="cellIs" dxfId="1747" priority="77" stopIfTrue="1" operator="equal">
      <formula>"O"</formula>
    </cfRule>
  </conditionalFormatting>
  <conditionalFormatting sqref="CD23:CD71 BY23:CC104 AM23:BV104">
    <cfRule type="expression" dxfId="1746" priority="67">
      <formula>OR(AM23="b",AM23="inj",AM23="??",AM23="ban",AM23="INT")</formula>
    </cfRule>
  </conditionalFormatting>
  <conditionalFormatting sqref="CD72:CD104">
    <cfRule type="expression" dxfId="1745" priority="62">
      <formula>OR(CD72="b",CD72="inj",CD72="??",CD72="ban",CD72="INT")</formula>
    </cfRule>
  </conditionalFormatting>
  <conditionalFormatting sqref="L37">
    <cfRule type="cellIs" dxfId="1744" priority="60" stopIfTrue="1" operator="equal">
      <formula>"U"</formula>
    </cfRule>
    <cfRule type="cellIs" dxfId="1743" priority="61" stopIfTrue="1" operator="equal">
      <formula>"O"</formula>
    </cfRule>
  </conditionalFormatting>
  <conditionalFormatting sqref="H61">
    <cfRule type="expression" dxfId="1742" priority="56">
      <formula>"J24=""J1L"""</formula>
    </cfRule>
  </conditionalFormatting>
  <conditionalFormatting sqref="A47:A48">
    <cfRule type="expression" dxfId="1741" priority="55">
      <formula>"J24=""J1L"""</formula>
    </cfRule>
  </conditionalFormatting>
  <conditionalFormatting sqref="K25">
    <cfRule type="cellIs" dxfId="1740" priority="53" stopIfTrue="1" operator="equal">
      <formula>"U"</formula>
    </cfRule>
    <cfRule type="cellIs" dxfId="1739" priority="54" stopIfTrue="1" operator="equal">
      <formula>"O"</formula>
    </cfRule>
  </conditionalFormatting>
  <conditionalFormatting sqref="K65">
    <cfRule type="cellIs" dxfId="1738" priority="51" stopIfTrue="1" operator="equal">
      <formula>"U"</formula>
    </cfRule>
    <cfRule type="cellIs" dxfId="1737" priority="52" stopIfTrue="1" operator="equal">
      <formula>"O"</formula>
    </cfRule>
  </conditionalFormatting>
  <conditionalFormatting sqref="BY19:CD19 BC19:BU19 AM19:AZ19">
    <cfRule type="expression" dxfId="1736" priority="26">
      <formula>OR(AM19="A",AM19="CF",AM19="SS",AM19="ST",AM19="AF",AM19="RW",AM19="LW")</formula>
    </cfRule>
    <cfRule type="expression" dxfId="1735" priority="27">
      <formula>OR(AM19="M",AM19="CM",AM19="LM",AM19="RM",AM19="DM",AM19="AM")</formula>
    </cfRule>
    <cfRule type="expression" dxfId="1734" priority="28">
      <formula>OR(AM19="D",AM19="CB",AM19="LB",AM19="RB")</formula>
    </cfRule>
    <cfRule type="expression" dxfId="1733" priority="29">
      <formula>OR(AM19="G",AM19="GK")</formula>
    </cfRule>
  </conditionalFormatting>
  <conditionalFormatting sqref="BY19:CD19 BC19:BU19 AM19:AZ19">
    <cfRule type="expression" dxfId="1732" priority="22">
      <formula>OR(AM19="A",AM19="CF",AM19="SS",AM19="ST",AM19="RW",AM19="LW")</formula>
    </cfRule>
    <cfRule type="expression" dxfId="1731" priority="23">
      <formula>OR(AM19="M",AM19="CM",AM19="LM",AM19="RM",AM19="DM",AM19="AM")</formula>
    </cfRule>
    <cfRule type="expression" dxfId="1730" priority="24">
      <formula>OR(AM19="D",AM19="CB",AM19="LB",AM19="RB")</formula>
    </cfRule>
    <cfRule type="expression" dxfId="1729" priority="25">
      <formula>OR(AM19="G",AM19="GK")</formula>
    </cfRule>
  </conditionalFormatting>
  <conditionalFormatting sqref="BW23:BW104">
    <cfRule type="expression" dxfId="1728" priority="17">
      <formula>OR(BW23="b",BW23="inj",BW23="??",BW23="ban",BW23="INT")</formula>
    </cfRule>
  </conditionalFormatting>
  <conditionalFormatting sqref="BW19">
    <cfRule type="expression" dxfId="1727" priority="5">
      <formula>OR(BW19="A",BW19="CF",BW19="SS",BW19="ST",BW19="AF",BW19="RW",BW19="LW")</formula>
    </cfRule>
    <cfRule type="expression" dxfId="1726" priority="6">
      <formula>OR(BW19="M",BW19="CM",BW19="LM",BW19="RM",BW19="DM",BW19="AM")</formula>
    </cfRule>
    <cfRule type="expression" dxfId="1725" priority="7">
      <formula>OR(BW19="D",BW19="CB",BW19="LB",BW19="RB")</formula>
    </cfRule>
    <cfRule type="expression" dxfId="1724" priority="8">
      <formula>OR(BW19="G",BW19="GK")</formula>
    </cfRule>
  </conditionalFormatting>
  <conditionalFormatting sqref="BW19">
    <cfRule type="expression" dxfId="1723" priority="1">
      <formula>OR(BW19="A",BW19="CF",BW19="SS",BW19="ST",BW19="RW",BW19="LW")</formula>
    </cfRule>
    <cfRule type="expression" dxfId="1722" priority="2">
      <formula>OR(BW19="M",BW19="CM",BW19="LM",BW19="RM",BW19="DM",BW19="AM")</formula>
    </cfRule>
    <cfRule type="expression" dxfId="1721" priority="3">
      <formula>OR(BW19="D",BW19="CB",BW19="LB",BW19="RB")</formula>
    </cfRule>
    <cfRule type="expression" dxfId="1720" priority="4">
      <formula>OR(BW19="G",BW19="GK")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$J23:$J190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CM267"/>
  <sheetViews>
    <sheetView zoomScale="80" zoomScaleNormal="80" workbookViewId="0">
      <pane xSplit="38" ySplit="22" topLeftCell="AM53" activePane="bottomRight" state="frozen"/>
      <selection activeCell="BC70" sqref="BC70"/>
      <selection pane="topRight" activeCell="BC70" sqref="BC70"/>
      <selection pane="bottomLeft" activeCell="BC70" sqref="BC70"/>
      <selection pane="bottomRight" activeCell="AS58" sqref="AS58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86" width="3.85546875" style="562" customWidth="1"/>
    <col min="87" max="87" width="3.85546875" style="561" customWidth="1"/>
    <col min="88" max="91" width="3.85546875" style="562" customWidth="1"/>
    <col min="92" max="104" width="3.85546875" style="561" customWidth="1"/>
    <col min="105" max="16384" width="9.140625" style="561"/>
  </cols>
  <sheetData>
    <row r="1" spans="1:91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キム　ジンヒョン</v>
      </c>
      <c r="AN1" s="558" t="str">
        <f>AN21</f>
        <v>マテイ　ヨニッチ</v>
      </c>
      <c r="AO1" s="558"/>
      <c r="AP1" s="558"/>
      <c r="AQ1" s="558" t="str">
        <f>AQ21</f>
        <v>松田　陸</v>
      </c>
      <c r="AR1" s="558" t="str">
        <f>AR21</f>
        <v>ソウザ</v>
      </c>
      <c r="AS1" s="558" t="str">
        <f>AS21</f>
        <v>山口　蛍</v>
      </c>
      <c r="AT1" s="558" t="str">
        <f>AT21</f>
        <v>水沼　宏太</v>
      </c>
      <c r="AU1" s="558"/>
      <c r="AV1" s="558"/>
      <c r="AW1" s="558"/>
      <c r="AX1" s="558"/>
      <c r="AY1" s="558"/>
      <c r="AZ1" s="558" t="str">
        <f>AZ21</f>
        <v>圍　謙太朗</v>
      </c>
      <c r="BA1" s="558" t="str">
        <f>BA21</f>
        <v>丹野　研太</v>
      </c>
      <c r="BB1" s="558"/>
      <c r="BC1" s="558" t="str">
        <f>BC21</f>
        <v>茂庭　照幸</v>
      </c>
      <c r="BD1" s="558"/>
      <c r="BE1" s="558" t="str">
        <f>BE21</f>
        <v>温井　駿斗</v>
      </c>
      <c r="BF1" s="558" t="str">
        <f>BF21</f>
        <v>田中　裕介</v>
      </c>
      <c r="BG1" s="558"/>
      <c r="BH1" s="558"/>
      <c r="BI1" s="558" t="str">
        <f>BI21</f>
        <v>関口　訓充</v>
      </c>
      <c r="BJ1" s="558"/>
      <c r="BK1" s="558"/>
      <c r="BL1" s="558"/>
      <c r="BM1" s="558"/>
      <c r="BN1" s="558" t="str">
        <f>BN21</f>
        <v>アン　ジュンス</v>
      </c>
      <c r="BO1" s="558" t="str">
        <f>BO21</f>
        <v>茂木　秀</v>
      </c>
      <c r="BP1" s="558" t="str">
        <f>BP21</f>
        <v>森下　怜哉</v>
      </c>
      <c r="BQ1" s="558" t="str">
        <f>BQ21</f>
        <v>舩木　翔</v>
      </c>
      <c r="BR1" s="558"/>
      <c r="BS1" s="558"/>
      <c r="BT1" s="558"/>
      <c r="BU1" s="558"/>
      <c r="BV1" s="558"/>
      <c r="BW1" s="558" t="str">
        <f>BW20</f>
        <v>Masaki OKINO</v>
      </c>
      <c r="BX1" s="558"/>
      <c r="BY1" s="558"/>
      <c r="BZ1" s="558" t="str">
        <f>BZ21</f>
        <v>瀬古　歩夢</v>
      </c>
      <c r="CA1" s="558"/>
      <c r="CB1" s="558"/>
      <c r="CC1" s="558"/>
      <c r="CD1" s="558"/>
      <c r="CE1" s="558" t="str">
        <f>CE21</f>
        <v>小林　洵</v>
      </c>
      <c r="CF1" s="558"/>
      <c r="CG1" s="558"/>
      <c r="CH1" s="558"/>
      <c r="CJ1" s="558"/>
      <c r="CK1" s="558" t="str">
        <f>CK21</f>
        <v>清原　翔平</v>
      </c>
      <c r="CL1" s="558"/>
      <c r="CM1" s="558"/>
    </row>
    <row r="2" spans="1:91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SUM(IF(M$23:M$196="",0,1)*IF(ISBLANK($R$1),1,IF($J$23:$J$197=$R$1,1,0)))</f>
        <v>53</v>
      </c>
      <c r="AM2" s="555">
        <f t="array" ref="AM2">SUM(IF(ISBLANK(AM$75:AM$196),0,IF(AM$75:AM$196="susp",0,1))*IF(ISBLANK($R$1),1,IF($J$23:$J$197=$R$1,1,0)))</f>
        <v>1</v>
      </c>
      <c r="AN2" s="555">
        <f t="array" ref="AN2">SUM(IF(ISBLANK(AN$75:AN$196),0,IF(AN$75:AN$196="susp",0,1))*IF(ISBLANK($R$1),1,IF($J$23:$J$197=$R$1,1,0)))</f>
        <v>1</v>
      </c>
      <c r="AO2" s="555"/>
      <c r="AP2" s="555"/>
      <c r="AQ2" s="555">
        <f t="array" ref="AQ2">SUM(IF(ISBLANK(AQ$75:AQ$196),0,IF(AQ$75:AQ$196="susp",0,1))*IF(ISBLANK($R$1),1,IF($J$23:$J$197=$R$1,1,0)))</f>
        <v>1</v>
      </c>
      <c r="AR2" s="555">
        <f t="array" ref="AR2">SUM(IF(ISBLANK(AR$75:AR$196),0,IF(AR$75:AR$196="susp",0,1))*IF(ISBLANK($R$1),1,IF($J$23:$J$197=$R$1,1,0)))</f>
        <v>1</v>
      </c>
      <c r="AS2" s="555">
        <f t="array" ref="AS2">SUM(IF(ISBLANK(AS$75:AS$196),0,IF(AS$75:AS$196="susp",0,1))*IF(ISBLANK($R$1),1,IF($J$23:$J$197=$R$1,1,0)))</f>
        <v>1</v>
      </c>
      <c r="AT2" s="555">
        <f t="array" ref="AT2">SUM(IF(ISBLANK(AT$75:AT$196),0,IF(AT$75:AT$196="susp",0,1))*IF(ISBLANK($R$1),1,IF($J$23:$J$197=$R$1,1,0)))</f>
        <v>1</v>
      </c>
      <c r="AU2" s="555"/>
      <c r="AV2" s="555"/>
      <c r="AW2" s="555"/>
      <c r="AX2" s="555"/>
      <c r="AY2" s="555"/>
      <c r="AZ2" s="555">
        <f t="array" ref="AZ2">SUM(IF(ISBLANK(AZ$75:AZ$196),0,IF(AZ$75:AZ$196="susp",0,1))*IF(ISBLANK($R$1),1,IF($J$23:$J$197=$R$1,1,0)))</f>
        <v>0</v>
      </c>
      <c r="BA2" s="555">
        <f t="array" ref="BA2">SUM(IF(ISBLANK(BA$75:BA$196),0,IF(BA$75:BA$196="susp",0,1))*IF(ISBLANK($R$1),1,IF($J$23:$J$197=$R$1,1,0)))</f>
        <v>1</v>
      </c>
      <c r="BB2" s="555"/>
      <c r="BC2" s="555">
        <f t="array" ref="BC2">SUM(IF(ISBLANK(BC$75:BC$196),0,IF(BC$75:BC$196="susp",0,1))*IF(ISBLANK($R$1),1,IF($J$23:$J$197=$R$1,1,0)))</f>
        <v>0</v>
      </c>
      <c r="BD2" s="555"/>
      <c r="BE2" s="555">
        <f t="array" ref="BE2">SUM(IF(ISBLANK(BE$75:BE$196),0,IF(BE$75:BE$196="susp",0,1))*IF(ISBLANK($R$1),1,IF($J$23:$J$197=$R$1,1,0)))</f>
        <v>0</v>
      </c>
      <c r="BF2" s="555">
        <f t="array" ref="BF2">SUM(IF(ISBLANK(BF$75:BF$196),0,IF(BF$75:BF$196="susp",0,1))*IF(ISBLANK($R$1),1,IF($J$23:$J$197=$R$1,1,0)))</f>
        <v>1</v>
      </c>
      <c r="BG2" s="555"/>
      <c r="BH2" s="555"/>
      <c r="BI2" s="555">
        <f t="array" ref="BI2">SUM(IF(ISBLANK(BI$75:BI$196),0,IF(BI$75:BI$196="susp",0,1))*IF(ISBLANK($R$1),1,IF($J$23:$J$197=$R$1,1,0)))</f>
        <v>0</v>
      </c>
      <c r="BJ2" s="555"/>
      <c r="BK2" s="555"/>
      <c r="BL2" s="555"/>
      <c r="BM2" s="555"/>
      <c r="BN2" s="555">
        <f t="array" ref="BN2">SUM(IF(ISBLANK(BN$75:BN$196),0,IF(BN$75:BN$196="susp",0,1))*IF(ISBLANK($R$1),1,IF($J$23:$J$197=$R$1,1,0)))</f>
        <v>0</v>
      </c>
      <c r="BO2" s="555">
        <f t="array" ref="BO2">SUM(IF(ISBLANK(BO$75:BO$196),0,IF(BO$75:BO$196="susp",0,1))*IF(ISBLANK($R$1),1,IF($J$23:$J$197=$R$1,1,0)))</f>
        <v>0</v>
      </c>
      <c r="BP2" s="555">
        <f t="array" ref="BP2">SUM(IF(ISBLANK(BP$75:BP$196),0,IF(BP$75:BP$196="susp",0,1))*IF(ISBLANK($R$1),1,IF($J$23:$J$197=$R$1,1,0)))</f>
        <v>0</v>
      </c>
      <c r="BQ2" s="555">
        <f t="array" ref="BQ2">SUM(IF(ISBLANK(BQ$75:BQ$196),0,IF(BQ$75:BQ$196="susp",0,1))*IF(ISBLANK($R$1),1,IF($J$23:$J$197=$R$1,1,0)))</f>
        <v>0</v>
      </c>
      <c r="BR2" s="555"/>
      <c r="BS2" s="555"/>
      <c r="BT2" s="555"/>
      <c r="BU2" s="555"/>
      <c r="BV2" s="555"/>
      <c r="BW2" s="555">
        <f t="array" ref="BW2">SUM(IF(ISBLANK(BW$75:BW$196),0,IF(BW$75:BW$196="susp",0,1))*IF(ISBLANK($R$1),1,IF($J$23:$J$197=$R$1,1,0)))</f>
        <v>0</v>
      </c>
      <c r="BX2" s="555"/>
      <c r="BY2" s="555"/>
      <c r="BZ2" s="555">
        <f t="array" ref="BZ2">SUM(IF(ISBLANK(BZ$75:BZ$196),0,IF(BZ$75:BZ$196="susp",0,1))*IF(ISBLANK($R$1),1,IF($J$23:$J$197=$R$1,1,0)))</f>
        <v>0</v>
      </c>
      <c r="CA2" s="555"/>
      <c r="CB2" s="555"/>
      <c r="CC2" s="555"/>
      <c r="CD2" s="555"/>
      <c r="CE2" s="555">
        <f t="array" ref="CE2">SUM(IF(ISBLANK(CE$75:CE$196),0,IF(CE$75:CE$196="susp",0,1))*IF(ISBLANK($R$1),1,IF($J$23:$J$197=$R$1,1,0)))</f>
        <v>0</v>
      </c>
      <c r="CF2" s="555"/>
      <c r="CG2" s="555"/>
      <c r="CH2" s="555"/>
      <c r="CJ2" s="555"/>
      <c r="CK2" s="555">
        <f t="array" ref="CK2">SUM(IF(ISBLANK(CK$75:CK$196),0,IF(CK$75:CK$196="susp",0,1))*IF(ISBLANK($R$1),1,IF($J$23:$J$197=$R$1,1,0)))</f>
        <v>0</v>
      </c>
      <c r="CL2" s="555"/>
      <c r="CM2" s="555"/>
    </row>
    <row r="3" spans="1:91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SUM(IF(M$23:M$196="W",1,0)*IF(ISBLANK($R$1),1,IF($J$23:$J$197=$R$1,1,0)))</f>
        <v>30</v>
      </c>
      <c r="AM3" s="555" t="e">
        <f t="array" ref="AM3">SUM(IF(ISTEXT(AM$75:AM$196),1,0)*IF(($M$23:$M$196)="W",1,0)*IF(ISBLANK($R$1),1,IF($J$23:$J$197=$R$1,1,0)))</f>
        <v>#N/A</v>
      </c>
      <c r="AN3" s="555" t="e">
        <f t="array" ref="AN3">SUM(IF(ISTEXT(AN$75:AN$196),1,0)*IF(($M$23:$M$196)="W",1,0)*IF(ISBLANK($R$1),1,IF($J$23:$J$197=$R$1,1,0)))</f>
        <v>#N/A</v>
      </c>
      <c r="AO3" s="555"/>
      <c r="AP3" s="555"/>
      <c r="AQ3" s="555" t="e">
        <f t="array" ref="AQ3">SUM(IF(ISTEXT(AQ$75:AQ$196),1,0)*IF(($M$23:$M$196)="W",1,0)*IF(ISBLANK($R$1),1,IF($J$23:$J$197=$R$1,1,0)))</f>
        <v>#N/A</v>
      </c>
      <c r="AR3" s="555" t="e">
        <f t="array" ref="AR3">SUM(IF(ISTEXT(AR$75:AR$196),1,0)*IF(($M$23:$M$196)="W",1,0)*IF(ISBLANK($R$1),1,IF($J$23:$J$197=$R$1,1,0)))</f>
        <v>#N/A</v>
      </c>
      <c r="AS3" s="555" t="e">
        <f t="array" ref="AS3">SUM(IF(ISTEXT(AS$75:AS$196),1,0)*IF(($M$23:$M$196)="W",1,0)*IF(ISBLANK($R$1),1,IF($J$23:$J$197=$R$1,1,0)))</f>
        <v>#N/A</v>
      </c>
      <c r="AT3" s="555" t="e">
        <f t="array" ref="AT3">SUM(IF(ISTEXT(AT$75:AT$196),1,0)*IF(($M$23:$M$196)="W",1,0)*IF(ISBLANK($R$1),1,IF($J$23:$J$197=$R$1,1,0)))</f>
        <v>#N/A</v>
      </c>
      <c r="AU3" s="555"/>
      <c r="AV3" s="555"/>
      <c r="AW3" s="555"/>
      <c r="AX3" s="555"/>
      <c r="AY3" s="555"/>
      <c r="AZ3" s="555" t="e">
        <f t="array" ref="AZ3">SUM(IF(ISTEXT(AZ$75:AZ$196),1,0)*IF(($M$23:$M$196)="W",1,0)*IF(ISBLANK($R$1),1,IF($J$23:$J$197=$R$1,1,0)))</f>
        <v>#N/A</v>
      </c>
      <c r="BA3" s="555" t="e">
        <f t="array" ref="BA3">SUM(IF(ISTEXT(BA$75:BA$196),1,0)*IF(($M$23:$M$196)="W",1,0)*IF(ISBLANK($R$1),1,IF($J$23:$J$197=$R$1,1,0)))</f>
        <v>#N/A</v>
      </c>
      <c r="BB3" s="555"/>
      <c r="BC3" s="555" t="e">
        <f t="array" ref="BC3">SUM(IF(ISTEXT(BC$75:BC$196),1,0)*IF(($M$23:$M$196)="W",1,0)*IF(ISBLANK($R$1),1,IF($J$23:$J$197=$R$1,1,0)))</f>
        <v>#N/A</v>
      </c>
      <c r="BD3" s="555"/>
      <c r="BE3" s="555" t="e">
        <f t="array" ref="BE3">SUM(IF(ISTEXT(BE$75:BE$196),1,0)*IF(($M$23:$M$196)="W",1,0)*IF(ISBLANK($R$1),1,IF($J$23:$J$197=$R$1,1,0)))</f>
        <v>#N/A</v>
      </c>
      <c r="BF3" s="555" t="e">
        <f t="array" ref="BF3">SUM(IF(ISTEXT(BF$75:BF$196),1,0)*IF(($M$23:$M$196)="W",1,0)*IF(ISBLANK($R$1),1,IF($J$23:$J$197=$R$1,1,0)))</f>
        <v>#N/A</v>
      </c>
      <c r="BG3" s="555"/>
      <c r="BH3" s="555"/>
      <c r="BI3" s="555" t="e">
        <f t="array" ref="BI3">SUM(IF(ISTEXT(BI$75:BI$196),1,0)*IF(($M$23:$M$196)="W",1,0)*IF(ISBLANK($R$1),1,IF($J$23:$J$197=$R$1,1,0)))</f>
        <v>#N/A</v>
      </c>
      <c r="BJ3" s="555"/>
      <c r="BK3" s="555"/>
      <c r="BL3" s="555"/>
      <c r="BM3" s="555"/>
      <c r="BN3" s="555" t="e">
        <f t="array" ref="BN3">SUM(IF(ISTEXT(BN$75:BN$196),1,0)*IF(($M$23:$M$196)="W",1,0)*IF(ISBLANK($R$1),1,IF($J$23:$J$197=$R$1,1,0)))</f>
        <v>#N/A</v>
      </c>
      <c r="BO3" s="555" t="e">
        <f t="array" ref="BO3">SUM(IF(ISTEXT(BO$75:BO$196),1,0)*IF(($M$23:$M$196)="W",1,0)*IF(ISBLANK($R$1),1,IF($J$23:$J$197=$R$1,1,0)))</f>
        <v>#N/A</v>
      </c>
      <c r="BP3" s="555" t="e">
        <f t="array" ref="BP3">SUM(IF(ISTEXT(BP$75:BP$196),1,0)*IF(($M$23:$M$196)="W",1,0)*IF(ISBLANK($R$1),1,IF($J$23:$J$197=$R$1,1,0)))</f>
        <v>#N/A</v>
      </c>
      <c r="BQ3" s="555" t="e">
        <f t="array" ref="BQ3">SUM(IF(ISTEXT(BQ$75:BQ$196),1,0)*IF(($M$23:$M$196)="W",1,0)*IF(ISBLANK($R$1),1,IF($J$23:$J$197=$R$1,1,0)))</f>
        <v>#N/A</v>
      </c>
      <c r="BR3" s="555"/>
      <c r="BS3" s="555"/>
      <c r="BT3" s="555"/>
      <c r="BU3" s="555"/>
      <c r="BV3" s="555"/>
      <c r="BW3" s="555" t="e">
        <f t="array" ref="BW3">SUM(IF(ISTEXT(BW$75:BW$196),1,0)*IF(($M$23:$M$196)="W",1,0)*IF(ISBLANK($R$1),1,IF($J$23:$J$197=$R$1,1,0)))</f>
        <v>#N/A</v>
      </c>
      <c r="BX3" s="555"/>
      <c r="BY3" s="555"/>
      <c r="BZ3" s="555" t="e">
        <f t="array" ref="BZ3">SUM(IF(ISTEXT(BZ$75:BZ$196),1,0)*IF(($M$23:$M$196)="W",1,0)*IF(ISBLANK($R$1),1,IF($J$23:$J$197=$R$1,1,0)))</f>
        <v>#N/A</v>
      </c>
      <c r="CA3" s="555"/>
      <c r="CB3" s="555"/>
      <c r="CC3" s="555"/>
      <c r="CD3" s="555"/>
      <c r="CE3" s="555" t="e">
        <f t="array" ref="CE3">SUM(IF(ISTEXT(CE$75:CE$196),1,0)*IF(($M$23:$M$196)="W",1,0)*IF(ISBLANK($R$1),1,IF($J$23:$J$197=$R$1,1,0)))</f>
        <v>#N/A</v>
      </c>
      <c r="CF3" s="555"/>
      <c r="CG3" s="555"/>
      <c r="CH3" s="555"/>
      <c r="CJ3" s="555"/>
      <c r="CK3" s="555" t="e">
        <f t="array" ref="CK3">SUM(IF(ISTEXT(CK$75:CK$196),1,0)*IF(($M$23:$M$196)="W",1,0)*IF(ISBLANK($R$1),1,IF($J$23:$J$197=$R$1,1,0)))</f>
        <v>#N/A</v>
      </c>
      <c r="CL3" s="555"/>
      <c r="CM3" s="555"/>
    </row>
    <row r="4" spans="1:91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SUM(IF(M$23:M$196="D",1,0)*IF(ISBLANK($R$1),1,IF($J$23:$J$197=$R$1,1,0)))</f>
        <v>14</v>
      </c>
      <c r="AM4" s="555" t="e">
        <f t="array" ref="AM4">SUM(IF(ISTEXT(AM$75:AM$196),1,0)*IF(($M$23:$M$196)="D",1,0)*IF(ISBLANK($R$1),1,IF($J$23:$J$197=$R$1,1,0)))</f>
        <v>#N/A</v>
      </c>
      <c r="AN4" s="555" t="e">
        <f t="array" ref="AN4">SUM(IF(ISTEXT(AN$75:AN$196),1,0)*IF(($M$23:$M$196)="D",1,0)*IF(ISBLANK($R$1),1,IF($J$23:$J$197=$R$1,1,0)))</f>
        <v>#N/A</v>
      </c>
      <c r="AO4" s="555"/>
      <c r="AP4" s="555"/>
      <c r="AQ4" s="555" t="e">
        <f t="array" ref="AQ4">SUM(IF(ISTEXT(AQ$75:AQ$196),1,0)*IF(($M$23:$M$196)="D",1,0)*IF(ISBLANK($R$1),1,IF($J$23:$J$197=$R$1,1,0)))</f>
        <v>#N/A</v>
      </c>
      <c r="AR4" s="555" t="e">
        <f t="array" ref="AR4">SUM(IF(ISTEXT(AR$75:AR$196),1,0)*IF(($M$23:$M$196)="D",1,0)*IF(ISBLANK($R$1),1,IF($J$23:$J$197=$R$1,1,0)))</f>
        <v>#N/A</v>
      </c>
      <c r="AS4" s="555" t="e">
        <f t="array" ref="AS4">SUM(IF(ISTEXT(AS$75:AS$196),1,0)*IF(($M$23:$M$196)="D",1,0)*IF(ISBLANK($R$1),1,IF($J$23:$J$197=$R$1,1,0)))</f>
        <v>#N/A</v>
      </c>
      <c r="AT4" s="555" t="e">
        <f t="array" ref="AT4">SUM(IF(ISTEXT(AT$75:AT$196),1,0)*IF(($M$23:$M$196)="D",1,0)*IF(ISBLANK($R$1),1,IF($J$23:$J$197=$R$1,1,0)))</f>
        <v>#N/A</v>
      </c>
      <c r="AU4" s="555"/>
      <c r="AV4" s="555"/>
      <c r="AW4" s="555"/>
      <c r="AX4" s="555"/>
      <c r="AY4" s="555"/>
      <c r="AZ4" s="555" t="e">
        <f t="array" ref="AZ4">SUM(IF(ISTEXT(AZ$75:AZ$196),1,0)*IF(($M$23:$M$196)="D",1,0)*IF(ISBLANK($R$1),1,IF($J$23:$J$197=$R$1,1,0)))</f>
        <v>#N/A</v>
      </c>
      <c r="BA4" s="555" t="e">
        <f t="array" ref="BA4">SUM(IF(ISTEXT(BA$75:BA$196),1,0)*IF(($M$23:$M$196)="D",1,0)*IF(ISBLANK($R$1),1,IF($J$23:$J$197=$R$1,1,0)))</f>
        <v>#N/A</v>
      </c>
      <c r="BB4" s="555"/>
      <c r="BC4" s="555" t="e">
        <f t="array" ref="BC4">SUM(IF(ISTEXT(BC$75:BC$196),1,0)*IF(($M$23:$M$196)="D",1,0)*IF(ISBLANK($R$1),1,IF($J$23:$J$197=$R$1,1,0)))</f>
        <v>#N/A</v>
      </c>
      <c r="BD4" s="555"/>
      <c r="BE4" s="555" t="e">
        <f t="array" ref="BE4">SUM(IF(ISTEXT(BE$75:BE$196),1,0)*IF(($M$23:$M$196)="D",1,0)*IF(ISBLANK($R$1),1,IF($J$23:$J$197=$R$1,1,0)))</f>
        <v>#N/A</v>
      </c>
      <c r="BF4" s="555" t="e">
        <f t="array" ref="BF4">SUM(IF(ISTEXT(BF$75:BF$196),1,0)*IF(($M$23:$M$196)="D",1,0)*IF(ISBLANK($R$1),1,IF($J$23:$J$197=$R$1,1,0)))</f>
        <v>#N/A</v>
      </c>
      <c r="BG4" s="555"/>
      <c r="BH4" s="555"/>
      <c r="BI4" s="555" t="e">
        <f t="array" ref="BI4">SUM(IF(ISTEXT(BI$75:BI$196),1,0)*IF(($M$23:$M$196)="D",1,0)*IF(ISBLANK($R$1),1,IF($J$23:$J$197=$R$1,1,0)))</f>
        <v>#N/A</v>
      </c>
      <c r="BJ4" s="555"/>
      <c r="BK4" s="555"/>
      <c r="BL4" s="555"/>
      <c r="BM4" s="555"/>
      <c r="BN4" s="555" t="e">
        <f t="array" ref="BN4">SUM(IF(ISTEXT(BN$75:BN$196),1,0)*IF(($M$23:$M$196)="D",1,0)*IF(ISBLANK($R$1),1,IF($J$23:$J$197=$R$1,1,0)))</f>
        <v>#N/A</v>
      </c>
      <c r="BO4" s="555" t="e">
        <f t="array" ref="BO4">SUM(IF(ISTEXT(BO$75:BO$196),1,0)*IF(($M$23:$M$196)="D",1,0)*IF(ISBLANK($R$1),1,IF($J$23:$J$197=$R$1,1,0)))</f>
        <v>#N/A</v>
      </c>
      <c r="BP4" s="555" t="e">
        <f t="array" ref="BP4">SUM(IF(ISTEXT(BP$75:BP$196),1,0)*IF(($M$23:$M$196)="D",1,0)*IF(ISBLANK($R$1),1,IF($J$23:$J$197=$R$1,1,0)))</f>
        <v>#N/A</v>
      </c>
      <c r="BQ4" s="555" t="e">
        <f t="array" ref="BQ4">SUM(IF(ISTEXT(BQ$75:BQ$196),1,0)*IF(($M$23:$M$196)="D",1,0)*IF(ISBLANK($R$1),1,IF($J$23:$J$197=$R$1,1,0)))</f>
        <v>#N/A</v>
      </c>
      <c r="BR4" s="555"/>
      <c r="BS4" s="555"/>
      <c r="BT4" s="555"/>
      <c r="BU4" s="555"/>
      <c r="BV4" s="555"/>
      <c r="BW4" s="555" t="e">
        <f t="array" ref="BW4">SUM(IF(ISTEXT(BW$75:BW$196),1,0)*IF(($M$23:$M$196)="D",1,0)*IF(ISBLANK($R$1),1,IF($J$23:$J$197=$R$1,1,0)))</f>
        <v>#N/A</v>
      </c>
      <c r="BX4" s="555"/>
      <c r="BY4" s="555"/>
      <c r="BZ4" s="555" t="e">
        <f t="array" ref="BZ4">SUM(IF(ISTEXT(BZ$75:BZ$196),1,0)*IF(($M$23:$M$196)="D",1,0)*IF(ISBLANK($R$1),1,IF($J$23:$J$197=$R$1,1,0)))</f>
        <v>#N/A</v>
      </c>
      <c r="CA4" s="555"/>
      <c r="CB4" s="555"/>
      <c r="CC4" s="555"/>
      <c r="CD4" s="555"/>
      <c r="CE4" s="555" t="e">
        <f t="array" ref="CE4">SUM(IF(ISTEXT(CE$75:CE$196),1,0)*IF(($M$23:$M$196)="D",1,0)*IF(ISBLANK($R$1),1,IF($J$23:$J$197=$R$1,1,0)))</f>
        <v>#N/A</v>
      </c>
      <c r="CF4" s="555"/>
      <c r="CG4" s="555"/>
      <c r="CH4" s="555"/>
      <c r="CJ4" s="555"/>
      <c r="CK4" s="555" t="e">
        <f t="array" ref="CK4">SUM(IF(ISTEXT(CK$75:CK$196),1,0)*IF(($M$23:$M$196)="D",1,0)*IF(ISBLANK($R$1),1,IF($J$23:$J$197=$R$1,1,0)))</f>
        <v>#N/A</v>
      </c>
      <c r="CL4" s="555"/>
      <c r="CM4" s="555"/>
    </row>
    <row r="5" spans="1:91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SUM(IF(M$23:M$196="L",1,0)*IF(ISBLANK($R$1),1,IF($J$23:$J$197=$R$1,1,0)))</f>
        <v>9</v>
      </c>
      <c r="AM5" s="555" t="e">
        <f t="array" ref="AM5">SUM(IF(ISTEXT(AM$75:AM$196),1,0)*IF(($M$23:$M$196)="L",1,0)*IF(ISBLANK($R$1),1,IF($J$23:$J$197=$R$1,1,0)))</f>
        <v>#N/A</v>
      </c>
      <c r="AN5" s="555" t="e">
        <f t="array" ref="AN5">SUM(IF(ISTEXT(AN$75:AN$196),1,0)*IF(($M$23:$M$196)="L",1,0)*IF(ISBLANK($R$1),1,IF($J$23:$J$197=$R$1,1,0)))</f>
        <v>#N/A</v>
      </c>
      <c r="AO5" s="555"/>
      <c r="AP5" s="555"/>
      <c r="AQ5" s="555" t="e">
        <f t="array" ref="AQ5">SUM(IF(ISTEXT(AQ$75:AQ$196),1,0)*IF(($M$23:$M$196)="L",1,0)*IF(ISBLANK($R$1),1,IF($J$23:$J$197=$R$1,1,0)))</f>
        <v>#N/A</v>
      </c>
      <c r="AR5" s="555" t="e">
        <f t="array" ref="AR5">SUM(IF(ISTEXT(AR$75:AR$196),1,0)*IF(($M$23:$M$196)="L",1,0)*IF(ISBLANK($R$1),1,IF($J$23:$J$197=$R$1,1,0)))</f>
        <v>#N/A</v>
      </c>
      <c r="AS5" s="555" t="e">
        <f t="array" ref="AS5">SUM(IF(ISTEXT(AS$75:AS$196),1,0)*IF(($M$23:$M$196)="L",1,0)*IF(ISBLANK($R$1),1,IF($J$23:$J$197=$R$1,1,0)))</f>
        <v>#N/A</v>
      </c>
      <c r="AT5" s="555" t="e">
        <f t="array" ref="AT5">SUM(IF(ISTEXT(AT$75:AT$196),1,0)*IF(($M$23:$M$196)="L",1,0)*IF(ISBLANK($R$1),1,IF($J$23:$J$197=$R$1,1,0)))</f>
        <v>#N/A</v>
      </c>
      <c r="AU5" s="555"/>
      <c r="AV5" s="555"/>
      <c r="AW5" s="555"/>
      <c r="AX5" s="555"/>
      <c r="AY5" s="555"/>
      <c r="AZ5" s="555" t="e">
        <f t="array" ref="AZ5">SUM(IF(ISTEXT(AZ$75:AZ$196),1,0)*IF(($M$23:$M$196)="L",1,0)*IF(ISBLANK($R$1),1,IF($J$23:$J$197=$R$1,1,0)))</f>
        <v>#N/A</v>
      </c>
      <c r="BA5" s="555" t="e">
        <f t="array" ref="BA5">SUM(IF(ISTEXT(BA$75:BA$196),1,0)*IF(($M$23:$M$196)="L",1,0)*IF(ISBLANK($R$1),1,IF($J$23:$J$197=$R$1,1,0)))</f>
        <v>#N/A</v>
      </c>
      <c r="BB5" s="555"/>
      <c r="BC5" s="555" t="e">
        <f t="array" ref="BC5">SUM(IF(ISTEXT(BC$75:BC$196),1,0)*IF(($M$23:$M$196)="L",1,0)*IF(ISBLANK($R$1),1,IF($J$23:$J$197=$R$1,1,0)))</f>
        <v>#N/A</v>
      </c>
      <c r="BD5" s="555"/>
      <c r="BE5" s="555" t="e">
        <f t="array" ref="BE5">SUM(IF(ISTEXT(BE$75:BE$196),1,0)*IF(($M$23:$M$196)="L",1,0)*IF(ISBLANK($R$1),1,IF($J$23:$J$197=$R$1,1,0)))</f>
        <v>#N/A</v>
      </c>
      <c r="BF5" s="555" t="e">
        <f t="array" ref="BF5">SUM(IF(ISTEXT(BF$75:BF$196),1,0)*IF(($M$23:$M$196)="L",1,0)*IF(ISBLANK($R$1),1,IF($J$23:$J$197=$R$1,1,0)))</f>
        <v>#N/A</v>
      </c>
      <c r="BG5" s="555"/>
      <c r="BH5" s="555"/>
      <c r="BI5" s="555" t="e">
        <f t="array" ref="BI5">SUM(IF(ISTEXT(BI$75:BI$196),1,0)*IF(($M$23:$M$196)="L",1,0)*IF(ISBLANK($R$1),1,IF($J$23:$J$197=$R$1,1,0)))</f>
        <v>#N/A</v>
      </c>
      <c r="BJ5" s="555"/>
      <c r="BK5" s="555"/>
      <c r="BL5" s="555"/>
      <c r="BM5" s="555"/>
      <c r="BN5" s="555" t="e">
        <f t="array" ref="BN5">SUM(IF(ISTEXT(BN$75:BN$196),1,0)*IF(($M$23:$M$196)="L",1,0)*IF(ISBLANK($R$1),1,IF($J$23:$J$197=$R$1,1,0)))</f>
        <v>#N/A</v>
      </c>
      <c r="BO5" s="555" t="e">
        <f t="array" ref="BO5">SUM(IF(ISTEXT(BO$75:BO$196),1,0)*IF(($M$23:$M$196)="L",1,0)*IF(ISBLANK($R$1),1,IF($J$23:$J$197=$R$1,1,0)))</f>
        <v>#N/A</v>
      </c>
      <c r="BP5" s="555" t="e">
        <f t="array" ref="BP5">SUM(IF(ISTEXT(BP$75:BP$196),1,0)*IF(($M$23:$M$196)="L",1,0)*IF(ISBLANK($R$1),1,IF($J$23:$J$197=$R$1,1,0)))</f>
        <v>#N/A</v>
      </c>
      <c r="BQ5" s="555" t="e">
        <f t="array" ref="BQ5">SUM(IF(ISTEXT(BQ$75:BQ$196),1,0)*IF(($M$23:$M$196)="L",1,0)*IF(ISBLANK($R$1),1,IF($J$23:$J$197=$R$1,1,0)))</f>
        <v>#N/A</v>
      </c>
      <c r="BR5" s="555"/>
      <c r="BS5" s="555"/>
      <c r="BT5" s="555"/>
      <c r="BU5" s="555"/>
      <c r="BV5" s="555"/>
      <c r="BW5" s="555" t="e">
        <f t="array" ref="BW5">SUM(IF(ISTEXT(BW$75:BW$196),1,0)*IF(($M$23:$M$196)="L",1,0)*IF(ISBLANK($R$1),1,IF($J$23:$J$197=$R$1,1,0)))</f>
        <v>#N/A</v>
      </c>
      <c r="BX5" s="555"/>
      <c r="BY5" s="555"/>
      <c r="BZ5" s="555" t="e">
        <f t="array" ref="BZ5">SUM(IF(ISTEXT(BZ$75:BZ$196),1,0)*IF(($M$23:$M$196)="L",1,0)*IF(ISBLANK($R$1),1,IF($J$23:$J$197=$R$1,1,0)))</f>
        <v>#N/A</v>
      </c>
      <c r="CA5" s="555"/>
      <c r="CB5" s="555"/>
      <c r="CC5" s="555"/>
      <c r="CD5" s="555"/>
      <c r="CE5" s="555" t="e">
        <f t="array" ref="CE5">SUM(IF(ISTEXT(CE$75:CE$196),1,0)*IF(($M$23:$M$196)="L",1,0)*IF(ISBLANK($R$1),1,IF($J$23:$J$197=$R$1,1,0)))</f>
        <v>#N/A</v>
      </c>
      <c r="CF5" s="555"/>
      <c r="CG5" s="555"/>
      <c r="CH5" s="555"/>
      <c r="CJ5" s="555"/>
      <c r="CK5" s="555" t="e">
        <f t="array" ref="CK5">SUM(IF(ISTEXT(CK$75:CK$196),1,0)*IF(($M$23:$M$196)="L",1,0)*IF(ISBLANK($R$1),1,IF($J$23:$J$197=$R$1,1,0)))</f>
        <v>#N/A</v>
      </c>
      <c r="CL5" s="555"/>
      <c r="CM5" s="555"/>
    </row>
    <row r="6" spans="1:91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104</v>
      </c>
      <c r="AM6" s="555" t="e">
        <f>AM$3*3+AM$4</f>
        <v>#N/A</v>
      </c>
      <c r="AN6" s="555" t="e">
        <f>AN$3*3+AN$4</f>
        <v>#N/A</v>
      </c>
      <c r="AO6" s="555"/>
      <c r="AP6" s="555"/>
      <c r="AQ6" s="555" t="e">
        <f>AQ$3*3+AQ$4</f>
        <v>#N/A</v>
      </c>
      <c r="AR6" s="555" t="e">
        <f>AR$3*3+AR$4</f>
        <v>#N/A</v>
      </c>
      <c r="AS6" s="555" t="e">
        <f>AS$3*3+AS$4</f>
        <v>#N/A</v>
      </c>
      <c r="AT6" s="555" t="e">
        <f>AT$3*3+AT$4</f>
        <v>#N/A</v>
      </c>
      <c r="AU6" s="555"/>
      <c r="AV6" s="555"/>
      <c r="AW6" s="555"/>
      <c r="AX6" s="555"/>
      <c r="AY6" s="555"/>
      <c r="AZ6" s="555" t="e">
        <f>AZ$3*3+AZ$4</f>
        <v>#N/A</v>
      </c>
      <c r="BA6" s="555" t="e">
        <f>BA$3*3+BA$4</f>
        <v>#N/A</v>
      </c>
      <c r="BB6" s="555"/>
      <c r="BC6" s="555" t="e">
        <f>BC$3*3+BC$4</f>
        <v>#N/A</v>
      </c>
      <c r="BD6" s="555"/>
      <c r="BE6" s="555" t="e">
        <f>BE$3*3+BE$4</f>
        <v>#N/A</v>
      </c>
      <c r="BF6" s="555" t="e">
        <f>BF$3*3+BF$4</f>
        <v>#N/A</v>
      </c>
      <c r="BG6" s="555"/>
      <c r="BH6" s="555"/>
      <c r="BI6" s="555" t="e">
        <f>BI$3*3+BI$4</f>
        <v>#N/A</v>
      </c>
      <c r="BJ6" s="555"/>
      <c r="BK6" s="555"/>
      <c r="BL6" s="555"/>
      <c r="BM6" s="555"/>
      <c r="BN6" s="555" t="e">
        <f>BN$3*3+BN$4</f>
        <v>#N/A</v>
      </c>
      <c r="BO6" s="555" t="e">
        <f>BO$3*3+BO$4</f>
        <v>#N/A</v>
      </c>
      <c r="BP6" s="555" t="e">
        <f>BP$3*3+BP$4</f>
        <v>#N/A</v>
      </c>
      <c r="BQ6" s="555" t="e">
        <f>BQ$3*3+BQ$4</f>
        <v>#N/A</v>
      </c>
      <c r="BR6" s="555"/>
      <c r="BS6" s="555"/>
      <c r="BT6" s="555"/>
      <c r="BU6" s="555"/>
      <c r="BV6" s="555"/>
      <c r="BW6" s="555" t="e">
        <f>BW$3*3+BW$4</f>
        <v>#N/A</v>
      </c>
      <c r="BX6" s="555"/>
      <c r="BY6" s="555"/>
      <c r="BZ6" s="555" t="e">
        <f>BZ$3*3+BZ$4</f>
        <v>#N/A</v>
      </c>
      <c r="CA6" s="555"/>
      <c r="CB6" s="555"/>
      <c r="CC6" s="555"/>
      <c r="CD6" s="555"/>
      <c r="CE6" s="555" t="e">
        <f>CE$3*3+CE$4</f>
        <v>#N/A</v>
      </c>
      <c r="CF6" s="555"/>
      <c r="CG6" s="555"/>
      <c r="CH6" s="555"/>
      <c r="CJ6" s="555"/>
      <c r="CK6" s="555" t="e">
        <f>CK$3*3+CK$4</f>
        <v>#N/A</v>
      </c>
      <c r="CL6" s="555"/>
      <c r="CM6" s="555"/>
    </row>
    <row r="7" spans="1:91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1.9622641509433962</v>
      </c>
      <c r="AM7" s="555" t="e">
        <f>AM6/AM2</f>
        <v>#N/A</v>
      </c>
      <c r="AN7" s="555" t="e">
        <f>AN6/AN2</f>
        <v>#N/A</v>
      </c>
      <c r="AO7" s="555"/>
      <c r="AP7" s="555"/>
      <c r="AQ7" s="555" t="e">
        <f>AQ6/AQ2</f>
        <v>#N/A</v>
      </c>
      <c r="AR7" s="555" t="e">
        <f>AR6/AR2</f>
        <v>#N/A</v>
      </c>
      <c r="AS7" s="555" t="e">
        <f>AS6/AS2</f>
        <v>#N/A</v>
      </c>
      <c r="AT7" s="555" t="e">
        <f>AT6/AT2</f>
        <v>#N/A</v>
      </c>
      <c r="AU7" s="555"/>
      <c r="AV7" s="555"/>
      <c r="AW7" s="555"/>
      <c r="AX7" s="555"/>
      <c r="AY7" s="555"/>
      <c r="AZ7" s="555" t="e">
        <f>AZ6/AZ2</f>
        <v>#N/A</v>
      </c>
      <c r="BA7" s="555" t="e">
        <f>BA6/BA2</f>
        <v>#N/A</v>
      </c>
      <c r="BB7" s="555"/>
      <c r="BC7" s="555" t="e">
        <f>BC6/BC2</f>
        <v>#N/A</v>
      </c>
      <c r="BD7" s="555"/>
      <c r="BE7" s="555" t="e">
        <f>BE6/BE2</f>
        <v>#N/A</v>
      </c>
      <c r="BF7" s="555" t="e">
        <f>BF6/BF2</f>
        <v>#N/A</v>
      </c>
      <c r="BG7" s="555"/>
      <c r="BH7" s="555"/>
      <c r="BI7" s="555" t="e">
        <f>BI6/BI2</f>
        <v>#N/A</v>
      </c>
      <c r="BJ7" s="555"/>
      <c r="BK7" s="555"/>
      <c r="BL7" s="555"/>
      <c r="BM7" s="555"/>
      <c r="BN7" s="555" t="e">
        <f>BN6/BN2</f>
        <v>#N/A</v>
      </c>
      <c r="BO7" s="555" t="e">
        <f>BO6/BO2</f>
        <v>#N/A</v>
      </c>
      <c r="BP7" s="555" t="e">
        <f>BP6/BP2</f>
        <v>#N/A</v>
      </c>
      <c r="BQ7" s="555" t="e">
        <f>BQ6/BQ2</f>
        <v>#N/A</v>
      </c>
      <c r="BR7" s="555"/>
      <c r="BS7" s="555"/>
      <c r="BT7" s="555"/>
      <c r="BU7" s="555"/>
      <c r="BV7" s="555"/>
      <c r="BW7" s="555" t="e">
        <f>BW6/BW2</f>
        <v>#N/A</v>
      </c>
      <c r="BX7" s="555"/>
      <c r="BY7" s="555"/>
      <c r="BZ7" s="555" t="e">
        <f>BZ6/BZ2</f>
        <v>#N/A</v>
      </c>
      <c r="CA7" s="555"/>
      <c r="CB7" s="555"/>
      <c r="CC7" s="555"/>
      <c r="CD7" s="555"/>
      <c r="CE7" s="555" t="e">
        <f>CE6/CE2</f>
        <v>#N/A</v>
      </c>
      <c r="CF7" s="555"/>
      <c r="CG7" s="555"/>
      <c r="CH7" s="555"/>
      <c r="CJ7" s="555"/>
      <c r="CK7" s="555" t="e">
        <f>CK6/CK2</f>
        <v>#N/A</v>
      </c>
      <c r="CL7" s="555"/>
      <c r="CM7" s="555"/>
    </row>
    <row r="8" spans="1:91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SUM(IF(($R$23:$R$196)="",0,$R$23:$R$196)*IF(ISBLANK($R$1),1,IF($J$23:$J$197=$R$1,1,0)))</f>
        <v>6.5</v>
      </c>
      <c r="AM8" s="555" t="e">
        <f t="array" ref="AM8">SUM(IF(ISTEXT(AM$75:AM$196),1,0)*IF(($R$23:$R$196)="",0,$R$23:$R$196)*IF(ISBLANK($R$1),1,IF($J$23:$J$197=$R$1,1,0)))</f>
        <v>#N/A</v>
      </c>
      <c r="AN8" s="555" t="e">
        <f t="array" ref="AN8">SUM(IF(ISTEXT(AN$75:AN$196),1,0)*IF(($R$23:$R$196)="",0,$R$23:$R$196)*IF(ISBLANK($R$1),1,IF($J$23:$J$197=$R$1,1,0)))</f>
        <v>#N/A</v>
      </c>
      <c r="AO8" s="555"/>
      <c r="AP8" s="555"/>
      <c r="AQ8" s="555" t="e">
        <f t="array" ref="AQ8">SUM(IF(ISTEXT(AQ$75:AQ$196),1,0)*IF(($R$23:$R$196)="",0,$R$23:$R$196)*IF(ISBLANK($R$1),1,IF($J$23:$J$197=$R$1,1,0)))</f>
        <v>#N/A</v>
      </c>
      <c r="AR8" s="555" t="e">
        <f t="array" ref="AR8">SUM(IF(ISTEXT(AR$75:AR$196),1,0)*IF(($R$23:$R$196)="",0,$R$23:$R$196)*IF(ISBLANK($R$1),1,IF($J$23:$J$197=$R$1,1,0)))</f>
        <v>#N/A</v>
      </c>
      <c r="AS8" s="555" t="e">
        <f t="array" ref="AS8">SUM(IF(ISTEXT(AS$75:AS$196),1,0)*IF(($R$23:$R$196)="",0,$R$23:$R$196)*IF(ISBLANK($R$1),1,IF($J$23:$J$197=$R$1,1,0)))</f>
        <v>#N/A</v>
      </c>
      <c r="AT8" s="555" t="e">
        <f t="array" ref="AT8">SUM(IF(ISTEXT(AT$75:AT$196),1,0)*IF(($R$23:$R$196)="",0,$R$23:$R$196)*IF(ISBLANK($R$1),1,IF($J$23:$J$197=$R$1,1,0)))</f>
        <v>#N/A</v>
      </c>
      <c r="AU8" s="555"/>
      <c r="AV8" s="555"/>
      <c r="AW8" s="555"/>
      <c r="AX8" s="555"/>
      <c r="AY8" s="555"/>
      <c r="AZ8" s="555" t="e">
        <f t="array" ref="AZ8">SUM(IF(ISTEXT(AZ$75:AZ$196),1,0)*IF(($R$23:$R$196)="",0,$R$23:$R$196)*IF(ISBLANK($R$1),1,IF($J$23:$J$197=$R$1,1,0)))</f>
        <v>#N/A</v>
      </c>
      <c r="BA8" s="555" t="e">
        <f t="array" ref="BA8">SUM(IF(ISTEXT(BA$75:BA$196),1,0)*IF(($R$23:$R$196)="",0,$R$23:$R$196)*IF(ISBLANK($R$1),1,IF($J$23:$J$197=$R$1,1,0)))</f>
        <v>#N/A</v>
      </c>
      <c r="BB8" s="555"/>
      <c r="BC8" s="555" t="e">
        <f t="array" ref="BC8">SUM(IF(ISTEXT(BC$75:BC$196),1,0)*IF(($R$23:$R$196)="",0,$R$23:$R$196)*IF(ISBLANK($R$1),1,IF($J$23:$J$197=$R$1,1,0)))</f>
        <v>#N/A</v>
      </c>
      <c r="BD8" s="555"/>
      <c r="BE8" s="555" t="e">
        <f t="array" ref="BE8">SUM(IF(ISTEXT(BE$75:BE$196),1,0)*IF(($R$23:$R$196)="",0,$R$23:$R$196)*IF(ISBLANK($R$1),1,IF($J$23:$J$197=$R$1,1,0)))</f>
        <v>#N/A</v>
      </c>
      <c r="BF8" s="555" t="e">
        <f t="array" ref="BF8">SUM(IF(ISTEXT(BF$75:BF$196),1,0)*IF(($R$23:$R$196)="",0,$R$23:$R$196)*IF(ISBLANK($R$1),1,IF($J$23:$J$197=$R$1,1,0)))</f>
        <v>#N/A</v>
      </c>
      <c r="BG8" s="555"/>
      <c r="BH8" s="555"/>
      <c r="BI8" s="555" t="e">
        <f t="array" ref="BI8">SUM(IF(ISTEXT(BI$75:BI$196),1,0)*IF(($R$23:$R$196)="",0,$R$23:$R$196)*IF(ISBLANK($R$1),1,IF($J$23:$J$197=$R$1,1,0)))</f>
        <v>#N/A</v>
      </c>
      <c r="BJ8" s="555"/>
      <c r="BK8" s="555"/>
      <c r="BL8" s="555"/>
      <c r="BM8" s="555"/>
      <c r="BN8" s="555" t="e">
        <f t="array" ref="BN8">SUM(IF(ISTEXT(BN$75:BN$196),1,0)*IF(($R$23:$R$196)="",0,$R$23:$R$196)*IF(ISBLANK($R$1),1,IF($J$23:$J$197=$R$1,1,0)))</f>
        <v>#N/A</v>
      </c>
      <c r="BO8" s="555" t="e">
        <f t="array" ref="BO8">SUM(IF(ISTEXT(BO$75:BO$196),1,0)*IF(($R$23:$R$196)="",0,$R$23:$R$196)*IF(ISBLANK($R$1),1,IF($J$23:$J$197=$R$1,1,0)))</f>
        <v>#N/A</v>
      </c>
      <c r="BP8" s="555" t="e">
        <f t="array" ref="BP8">SUM(IF(ISTEXT(BP$75:BP$196),1,0)*IF(($R$23:$R$196)="",0,$R$23:$R$196)*IF(ISBLANK($R$1),1,IF($J$23:$J$197=$R$1,1,0)))</f>
        <v>#N/A</v>
      </c>
      <c r="BQ8" s="555" t="e">
        <f t="array" ref="BQ8">SUM(IF(ISTEXT(BQ$75:BQ$196),1,0)*IF(($R$23:$R$196)="",0,$R$23:$R$196)*IF(ISBLANK($R$1),1,IF($J$23:$J$197=$R$1,1,0)))</f>
        <v>#N/A</v>
      </c>
      <c r="BR8" s="555"/>
      <c r="BS8" s="555"/>
      <c r="BT8" s="555"/>
      <c r="BU8" s="555"/>
      <c r="BV8" s="555"/>
      <c r="BW8" s="555" t="e">
        <f t="array" ref="BW8">SUM(IF(ISTEXT(BW$75:BW$196),1,0)*IF(($R$23:$R$196)="",0,$R$23:$R$196)*IF(ISBLANK($R$1),1,IF($J$23:$J$197=$R$1,1,0)))</f>
        <v>#N/A</v>
      </c>
      <c r="BX8" s="555"/>
      <c r="BY8" s="555"/>
      <c r="BZ8" s="555" t="e">
        <f t="array" ref="BZ8">SUM(IF(ISTEXT(BZ$75:BZ$196),1,0)*IF(($R$23:$R$196)="",0,$R$23:$R$196)*IF(ISBLANK($R$1),1,IF($J$23:$J$197=$R$1,1,0)))</f>
        <v>#N/A</v>
      </c>
      <c r="CA8" s="555"/>
      <c r="CB8" s="555"/>
      <c r="CC8" s="555"/>
      <c r="CD8" s="555"/>
      <c r="CE8" s="555" t="e">
        <f t="array" ref="CE8">SUM(IF(ISTEXT(CE$75:CE$196),1,0)*IF(($R$23:$R$196)="",0,$R$23:$R$196)*IF(ISBLANK($R$1),1,IF($J$23:$J$197=$R$1,1,0)))</f>
        <v>#N/A</v>
      </c>
      <c r="CF8" s="555"/>
      <c r="CG8" s="555"/>
      <c r="CH8" s="555"/>
      <c r="CJ8" s="555"/>
      <c r="CK8" s="555" t="e">
        <f t="array" ref="CK8">SUM(IF(ISTEXT(CK$75:CK$196),1,0)*IF(($R$23:$R$196)="",0,$R$23:$R$196)*IF(ISBLANK($R$1),1,IF($J$23:$J$197=$R$1,1,0)))</f>
        <v>#N/A</v>
      </c>
      <c r="CL8" s="555"/>
      <c r="CM8" s="555"/>
    </row>
    <row r="9" spans="1:91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0.12264150943396226</v>
      </c>
      <c r="AM9" s="555" t="e">
        <f>AM8/AM2</f>
        <v>#N/A</v>
      </c>
      <c r="AN9" s="555" t="e">
        <f>AN8/AN2</f>
        <v>#N/A</v>
      </c>
      <c r="AO9" s="555"/>
      <c r="AP9" s="555"/>
      <c r="AQ9" s="555" t="e">
        <f>AQ8/AQ2</f>
        <v>#N/A</v>
      </c>
      <c r="AR9" s="555" t="e">
        <f>AR8/AR2</f>
        <v>#N/A</v>
      </c>
      <c r="AS9" s="555" t="e">
        <f>AS8/AS2</f>
        <v>#N/A</v>
      </c>
      <c r="AT9" s="555" t="e">
        <f>AT8/AT2</f>
        <v>#N/A</v>
      </c>
      <c r="AU9" s="555"/>
      <c r="AV9" s="555"/>
      <c r="AW9" s="555"/>
      <c r="AX9" s="555"/>
      <c r="AY9" s="555"/>
      <c r="AZ9" s="555" t="e">
        <f>AZ8/AZ2</f>
        <v>#N/A</v>
      </c>
      <c r="BA9" s="555" t="e">
        <f>BA8/BA2</f>
        <v>#N/A</v>
      </c>
      <c r="BB9" s="555"/>
      <c r="BC9" s="555" t="e">
        <f>BC8/BC2</f>
        <v>#N/A</v>
      </c>
      <c r="BD9" s="555"/>
      <c r="BE9" s="555" t="e">
        <f>BE8/BE2</f>
        <v>#N/A</v>
      </c>
      <c r="BF9" s="555" t="e">
        <f>BF8/BF2</f>
        <v>#N/A</v>
      </c>
      <c r="BG9" s="555"/>
      <c r="BH9" s="555"/>
      <c r="BI9" s="555" t="e">
        <f>BI8/BI2</f>
        <v>#N/A</v>
      </c>
      <c r="BJ9" s="555"/>
      <c r="BK9" s="555"/>
      <c r="BL9" s="555"/>
      <c r="BM9" s="555"/>
      <c r="BN9" s="555" t="e">
        <f>BN8/BN2</f>
        <v>#N/A</v>
      </c>
      <c r="BO9" s="555" t="e">
        <f>BO8/BO2</f>
        <v>#N/A</v>
      </c>
      <c r="BP9" s="555" t="e">
        <f>BP8/BP2</f>
        <v>#N/A</v>
      </c>
      <c r="BQ9" s="555" t="e">
        <f>BQ8/BQ2</f>
        <v>#N/A</v>
      </c>
      <c r="BR9" s="555"/>
      <c r="BS9" s="555"/>
      <c r="BT9" s="555"/>
      <c r="BU9" s="555"/>
      <c r="BV9" s="555"/>
      <c r="BW9" s="555" t="e">
        <f>BW8/BW2</f>
        <v>#N/A</v>
      </c>
      <c r="BX9" s="555"/>
      <c r="BY9" s="555"/>
      <c r="BZ9" s="555" t="e">
        <f>BZ8/BZ2</f>
        <v>#N/A</v>
      </c>
      <c r="CA9" s="555"/>
      <c r="CB9" s="555"/>
      <c r="CC9" s="555"/>
      <c r="CD9" s="555"/>
      <c r="CE9" s="555" t="e">
        <f>CE8/CE2</f>
        <v>#N/A</v>
      </c>
      <c r="CF9" s="555"/>
      <c r="CG9" s="555"/>
      <c r="CH9" s="555"/>
      <c r="CJ9" s="555"/>
      <c r="CK9" s="555" t="e">
        <f>CK8/CK2</f>
        <v>#N/A</v>
      </c>
      <c r="CL9" s="555"/>
      <c r="CM9" s="555"/>
    </row>
    <row r="10" spans="1:91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SUM(IF(ISBLANK($R$1),$K$23:$K$167,IF($J$23:$J$197=$R$1,$K$23:$K$167,0)))</f>
        <v>93</v>
      </c>
      <c r="AM10" s="555">
        <f t="array" ref="AM10">SUM(IF(ISBLANK(AM$75:AM$196),0,IF(ISNUMBER(VALUE(RIGHT(AM$75:AM$196,1))),RIGHT(AM$75:AM$196,1),0)*IF(ISBLANK($R$1),1,IF($J$23:$J$197=$R$1,1,0))))</f>
        <v>0</v>
      </c>
      <c r="AN10" s="555">
        <f t="array" ref="AN10">SUM(IF(ISBLANK(AN$75:AN$196),0,IF(ISNUMBER(VALUE(RIGHT(AN$75:AN$196,1))),RIGHT(AN$75:AN$196,1),0)*IF(ISBLANK($R$1),1,IF($J$23:$J$197=$R$1,1,0))))</f>
        <v>0</v>
      </c>
      <c r="AO10" s="555"/>
      <c r="AP10" s="555"/>
      <c r="AQ10" s="555">
        <f t="array" ref="AQ10">SUM(IF(ISBLANK(AQ$75:AQ$196),0,IF(ISNUMBER(VALUE(RIGHT(AQ$75:AQ$196,1))),RIGHT(AQ$75:AQ$196,1),0)*IF(ISBLANK($R$1),1,IF($J$23:$J$197=$R$1,1,0))))</f>
        <v>0</v>
      </c>
      <c r="AR10" s="555">
        <f t="array" ref="AR10">SUM(IF(ISBLANK(AR$75:AR$196),0,IF(ISNUMBER(VALUE(RIGHT(AR$75:AR$196,1))),RIGHT(AR$75:AR$196,1),0)*IF(ISBLANK($R$1),1,IF($J$23:$J$197=$R$1,1,0))))</f>
        <v>0</v>
      </c>
      <c r="AS10" s="555">
        <f t="array" ref="AS10">SUM(IF(ISBLANK(AS$75:AS$196),0,IF(ISNUMBER(VALUE(RIGHT(AS$75:AS$196,1))),RIGHT(AS$75:AS$196,1),0)*IF(ISBLANK($R$1),1,IF($J$23:$J$197=$R$1,1,0))))</f>
        <v>0</v>
      </c>
      <c r="AT10" s="555">
        <f t="array" ref="AT10">SUM(IF(ISBLANK(AT$75:AT$196),0,IF(ISNUMBER(VALUE(RIGHT(AT$75:AT$196,1))),RIGHT(AT$75:AT$196,1),0)*IF(ISBLANK($R$1),1,IF($J$23:$J$197=$R$1,1,0))))</f>
        <v>0</v>
      </c>
      <c r="AU10" s="555"/>
      <c r="AV10" s="555"/>
      <c r="AW10" s="555"/>
      <c r="AX10" s="555"/>
      <c r="AY10" s="555"/>
      <c r="AZ10" s="555">
        <f t="array" ref="AZ10">SUM(IF(ISBLANK(AZ$75:AZ$196),0,IF(ISNUMBER(VALUE(RIGHT(AZ$75:AZ$196,1))),RIGHT(AZ$75:AZ$196,1),0)*IF(ISBLANK($R$1),1,IF($J$23:$J$197=$R$1,1,0))))</f>
        <v>0</v>
      </c>
      <c r="BA10" s="555">
        <f t="array" ref="BA10">SUM(IF(ISBLANK(BA$75:BA$196),0,IF(ISNUMBER(VALUE(RIGHT(BA$75:BA$196,1))),RIGHT(BA$75:BA$196,1),0)*IF(ISBLANK($R$1),1,IF($J$23:$J$197=$R$1,1,0))))</f>
        <v>0</v>
      </c>
      <c r="BB10" s="555"/>
      <c r="BC10" s="555">
        <f t="array" ref="BC10">SUM(IF(ISBLANK(BC$75:BC$196),0,IF(ISNUMBER(VALUE(RIGHT(BC$75:BC$196,1))),RIGHT(BC$75:BC$196,1),0)*IF(ISBLANK($R$1),1,IF($J$23:$J$197=$R$1,1,0))))</f>
        <v>0</v>
      </c>
      <c r="BD10" s="555"/>
      <c r="BE10" s="555">
        <f t="array" ref="BE10">SUM(IF(ISBLANK(BE$75:BE$196),0,IF(ISNUMBER(VALUE(RIGHT(BE$75:BE$196,1))),RIGHT(BE$75:BE$196,1),0)*IF(ISBLANK($R$1),1,IF($J$23:$J$197=$R$1,1,0))))</f>
        <v>0</v>
      </c>
      <c r="BF10" s="555">
        <f t="array" ref="BF10">SUM(IF(ISBLANK(BF$75:BF$196),0,IF(ISNUMBER(VALUE(RIGHT(BF$75:BF$196,1))),RIGHT(BF$75:BF$196,1),0)*IF(ISBLANK($R$1),1,IF($J$23:$J$197=$R$1,1,0))))</f>
        <v>0</v>
      </c>
      <c r="BG10" s="555"/>
      <c r="BH10" s="555"/>
      <c r="BI10" s="555">
        <f t="array" ref="BI10">SUM(IF(ISBLANK(BI$75:BI$196),0,IF(ISNUMBER(VALUE(RIGHT(BI$75:BI$196,1))),RIGHT(BI$75:BI$196,1),0)*IF(ISBLANK($R$1),1,IF($J$23:$J$197=$R$1,1,0))))</f>
        <v>0</v>
      </c>
      <c r="BJ10" s="555"/>
      <c r="BK10" s="555"/>
      <c r="BL10" s="555"/>
      <c r="BM10" s="555"/>
      <c r="BN10" s="555">
        <f t="array" ref="BN10">SUM(IF(ISBLANK(BN$75:BN$196),0,IF(ISNUMBER(VALUE(RIGHT(BN$75:BN$196,1))),RIGHT(BN$75:BN$196,1),0)*IF(ISBLANK($R$1),1,IF($J$23:$J$197=$R$1,1,0))))</f>
        <v>0</v>
      </c>
      <c r="BO10" s="555">
        <f t="array" ref="BO10">SUM(IF(ISBLANK(BO$75:BO$196),0,IF(ISNUMBER(VALUE(RIGHT(BO$75:BO$196,1))),RIGHT(BO$75:BO$196,1),0)*IF(ISBLANK($R$1),1,IF($J$23:$J$197=$R$1,1,0))))</f>
        <v>0</v>
      </c>
      <c r="BP10" s="555">
        <f t="array" ref="BP10">SUM(IF(ISBLANK(BP$75:BP$196),0,IF(ISNUMBER(VALUE(RIGHT(BP$75:BP$196,1))),RIGHT(BP$75:BP$196,1),0)*IF(ISBLANK($R$1),1,IF($J$23:$J$197=$R$1,1,0))))</f>
        <v>0</v>
      </c>
      <c r="BQ10" s="555">
        <f t="array" ref="BQ10">SUM(IF(ISBLANK(BQ$75:BQ$196),0,IF(ISNUMBER(VALUE(RIGHT(BQ$75:BQ$196,1))),RIGHT(BQ$75:BQ$196,1),0)*IF(ISBLANK($R$1),1,IF($J$23:$J$197=$R$1,1,0))))</f>
        <v>0</v>
      </c>
      <c r="BR10" s="555"/>
      <c r="BS10" s="555"/>
      <c r="BT10" s="555"/>
      <c r="BU10" s="555"/>
      <c r="BV10" s="555"/>
      <c r="BW10" s="555">
        <f t="array" ref="BW10">SUM(IF(ISBLANK(BW$75:BW$196),0,IF(ISNUMBER(VALUE(RIGHT(BW$75:BW$196,1))),RIGHT(BW$75:BW$196,1),0)*IF(ISBLANK($R$1),1,IF($J$23:$J$197=$R$1,1,0))))</f>
        <v>0</v>
      </c>
      <c r="BX10" s="555"/>
      <c r="BY10" s="555"/>
      <c r="BZ10" s="555">
        <f t="array" ref="BZ10">SUM(IF(ISBLANK(BZ$75:BZ$196),0,IF(ISNUMBER(VALUE(RIGHT(BZ$75:BZ$196,1))),RIGHT(BZ$75:BZ$196,1),0)*IF(ISBLANK($R$1),1,IF($J$23:$J$197=$R$1,1,0))))</f>
        <v>0</v>
      </c>
      <c r="CA10" s="555"/>
      <c r="CB10" s="555"/>
      <c r="CC10" s="555"/>
      <c r="CD10" s="555"/>
      <c r="CE10" s="555">
        <f t="array" ref="CE10">SUM(IF(ISBLANK(CE$75:CE$196),0,IF(ISNUMBER(VALUE(RIGHT(CE$75:CE$196,1))),RIGHT(CE$75:CE$196,1),0)*IF(ISBLANK($R$1),1,IF($J$23:$J$197=$R$1,1,0))))</f>
        <v>0</v>
      </c>
      <c r="CF10" s="555"/>
      <c r="CG10" s="555"/>
      <c r="CH10" s="555"/>
      <c r="CJ10" s="555"/>
      <c r="CK10" s="555">
        <f t="array" ref="CK10">SUM(IF(ISBLANK(CK$75:CK$196),0,IF(ISNUMBER(VALUE(RIGHT(CK$75:CK$196,1))),RIGHT(CK$75:CK$196,1),0)*IF(ISBLANK($R$1),1,IF($J$23:$J$197=$R$1,1,0))))</f>
        <v>0</v>
      </c>
      <c r="CL10" s="555"/>
      <c r="CM10" s="555"/>
    </row>
    <row r="11" spans="1:91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1.7547169811320755</v>
      </c>
      <c r="AM11" s="555">
        <f>AM10/AM2</f>
        <v>0</v>
      </c>
      <c r="AN11" s="555">
        <f>AN10/AN2</f>
        <v>0</v>
      </c>
      <c r="AO11" s="555"/>
      <c r="AP11" s="555"/>
      <c r="AQ11" s="555">
        <f>AQ10/AQ2</f>
        <v>0</v>
      </c>
      <c r="AR11" s="555">
        <f>AR10/AR2</f>
        <v>0</v>
      </c>
      <c r="AS11" s="555">
        <f>AS10/AS2</f>
        <v>0</v>
      </c>
      <c r="AT11" s="555">
        <f>AT10/AT2</f>
        <v>0</v>
      </c>
      <c r="AU11" s="555"/>
      <c r="AV11" s="555"/>
      <c r="AW11" s="555"/>
      <c r="AX11" s="555"/>
      <c r="AY11" s="555"/>
      <c r="AZ11" s="555" t="e">
        <f>AZ10/AZ2</f>
        <v>#DIV/0!</v>
      </c>
      <c r="BA11" s="555">
        <f>BA10/BA2</f>
        <v>0</v>
      </c>
      <c r="BB11" s="555"/>
      <c r="BC11" s="555" t="e">
        <f>BC10/BC2</f>
        <v>#DIV/0!</v>
      </c>
      <c r="BD11" s="555"/>
      <c r="BE11" s="555" t="e">
        <f>BE10/BE2</f>
        <v>#DIV/0!</v>
      </c>
      <c r="BF11" s="555">
        <f>BF10/BF2</f>
        <v>0</v>
      </c>
      <c r="BG11" s="555"/>
      <c r="BH11" s="555"/>
      <c r="BI11" s="555" t="e">
        <f>BI10/BI2</f>
        <v>#DIV/0!</v>
      </c>
      <c r="BJ11" s="555"/>
      <c r="BK11" s="555"/>
      <c r="BL11" s="555"/>
      <c r="BM11" s="555"/>
      <c r="BN11" s="555" t="e">
        <f>BN10/BN2</f>
        <v>#DIV/0!</v>
      </c>
      <c r="BO11" s="555" t="e">
        <f>BO10/BO2</f>
        <v>#DIV/0!</v>
      </c>
      <c r="BP11" s="555" t="e">
        <f>BP10/BP2</f>
        <v>#DIV/0!</v>
      </c>
      <c r="BQ11" s="555" t="e">
        <f>BQ10/BQ2</f>
        <v>#DIV/0!</v>
      </c>
      <c r="BR11" s="555"/>
      <c r="BS11" s="555"/>
      <c r="BT11" s="555"/>
      <c r="BU11" s="555"/>
      <c r="BV11" s="555"/>
      <c r="BW11" s="555" t="e">
        <f>BW10/BW2</f>
        <v>#DIV/0!</v>
      </c>
      <c r="BX11" s="555"/>
      <c r="BY11" s="555"/>
      <c r="BZ11" s="555" t="e">
        <f>BZ10/BZ2</f>
        <v>#DIV/0!</v>
      </c>
      <c r="CA11" s="555"/>
      <c r="CB11" s="555"/>
      <c r="CC11" s="555"/>
      <c r="CD11" s="555"/>
      <c r="CE11" s="555" t="e">
        <f>CE10/CE2</f>
        <v>#DIV/0!</v>
      </c>
      <c r="CF11" s="555"/>
      <c r="CG11" s="555"/>
      <c r="CH11" s="555"/>
      <c r="CJ11" s="555"/>
      <c r="CK11" s="555" t="e">
        <f>CK10/CK2</f>
        <v>#DIV/0!</v>
      </c>
      <c r="CL11" s="555"/>
      <c r="CM11" s="555"/>
    </row>
    <row r="12" spans="1:91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SUM(IF(ISBLANK($R$1),$L$23:$L$167,IF($J$23:$J$197=$R$1,$L$23:$L$167,0)))</f>
        <v>55</v>
      </c>
      <c r="AM12" s="555" t="e">
        <f t="array" ref="AM12">SUM(IF(ISBLANK(AM$75:AM$196),0,$L23:$L167)*IF(ISBLANK($R$1),1,IF($J$23:$J$197=$R$1,1,0)))</f>
        <v>#N/A</v>
      </c>
      <c r="AN12" s="555" t="e">
        <f t="array" ref="AN12">SUM(IF(ISBLANK(AN$75:AN$196),0,$L23:$L167)*IF(ISBLANK($R$1),1,IF($J$23:$J$197=$R$1,1,0)))</f>
        <v>#N/A</v>
      </c>
      <c r="AO12" s="555"/>
      <c r="AP12" s="555"/>
      <c r="AQ12" s="555" t="e">
        <f t="array" ref="AQ12">SUM(IF(ISBLANK(AQ$75:AQ$196),0,$L23:$L167)*IF(ISBLANK($R$1),1,IF($J$23:$J$197=$R$1,1,0)))</f>
        <v>#N/A</v>
      </c>
      <c r="AR12" s="555" t="e">
        <f t="array" ref="AR12">SUM(IF(ISBLANK(AR$75:AR$196),0,$L23:$L167)*IF(ISBLANK($R$1),1,IF($J$23:$J$197=$R$1,1,0)))</f>
        <v>#N/A</v>
      </c>
      <c r="AS12" s="555" t="e">
        <f t="array" ref="AS12">SUM(IF(ISBLANK(AS$75:AS$196),0,$L23:$L167)*IF(ISBLANK($R$1),1,IF($J$23:$J$197=$R$1,1,0)))</f>
        <v>#N/A</v>
      </c>
      <c r="AT12" s="555" t="e">
        <f t="array" ref="AT12">SUM(IF(ISBLANK(AT$75:AT$196),0,$L23:$L167)*IF(ISBLANK($R$1),1,IF($J$23:$J$197=$R$1,1,0)))</f>
        <v>#N/A</v>
      </c>
      <c r="AU12" s="555"/>
      <c r="AV12" s="555"/>
      <c r="AW12" s="555"/>
      <c r="AX12" s="555"/>
      <c r="AY12" s="555"/>
      <c r="AZ12" s="555" t="e">
        <f t="array" ref="AZ12">SUM(IF(ISBLANK(AZ$75:AZ$196),0,$L23:$L167)*IF(ISBLANK($R$1),1,IF($J$23:$J$197=$R$1,1,0)))</f>
        <v>#N/A</v>
      </c>
      <c r="BA12" s="555" t="e">
        <f t="array" ref="BA12">SUM(IF(ISBLANK(BA$75:BA$196),0,$L23:$L167)*IF(ISBLANK($R$1),1,IF($J$23:$J$197=$R$1,1,0)))</f>
        <v>#N/A</v>
      </c>
      <c r="BB12" s="555"/>
      <c r="BC12" s="555" t="e">
        <f t="array" ref="BC12">SUM(IF(ISBLANK(BC$75:BC$196),0,$L23:$L167)*IF(ISBLANK($R$1),1,IF($J$23:$J$197=$R$1,1,0)))</f>
        <v>#N/A</v>
      </c>
      <c r="BD12" s="555"/>
      <c r="BE12" s="555" t="e">
        <f t="array" ref="BE12">SUM(IF(ISBLANK(BE$75:BE$196),0,$L23:$L167)*IF(ISBLANK($R$1),1,IF($J$23:$J$197=$R$1,1,0)))</f>
        <v>#N/A</v>
      </c>
      <c r="BF12" s="555" t="e">
        <f t="array" ref="BF12">SUM(IF(ISBLANK(BF$75:BF$196),0,$L23:$L167)*IF(ISBLANK($R$1),1,IF($J$23:$J$197=$R$1,1,0)))</f>
        <v>#N/A</v>
      </c>
      <c r="BG12" s="555"/>
      <c r="BH12" s="555"/>
      <c r="BI12" s="555" t="e">
        <f t="array" ref="BI12">SUM(IF(ISBLANK(BI$75:BI$196),0,$L23:$L167)*IF(ISBLANK($R$1),1,IF($J$23:$J$197=$R$1,1,0)))</f>
        <v>#N/A</v>
      </c>
      <c r="BJ12" s="555"/>
      <c r="BK12" s="555"/>
      <c r="BL12" s="555"/>
      <c r="BM12" s="555"/>
      <c r="BN12" s="555" t="e">
        <f t="array" ref="BN12">SUM(IF(ISBLANK(BN$75:BN$196),0,$L23:$L167)*IF(ISBLANK($R$1),1,IF($J$23:$J$197=$R$1,1,0)))</f>
        <v>#N/A</v>
      </c>
      <c r="BO12" s="555" t="e">
        <f t="array" ref="BO12">SUM(IF(ISBLANK(BO$75:BO$196),0,$L23:$L167)*IF(ISBLANK($R$1),1,IF($J$23:$J$197=$R$1,1,0)))</f>
        <v>#N/A</v>
      </c>
      <c r="BP12" s="555" t="e">
        <f t="array" ref="BP12">SUM(IF(ISBLANK(BP$75:BP$196),0,$L23:$L167)*IF(ISBLANK($R$1),1,IF($J$23:$J$197=$R$1,1,0)))</f>
        <v>#N/A</v>
      </c>
      <c r="BQ12" s="555" t="e">
        <f t="array" ref="BQ12">SUM(IF(ISBLANK(BQ$75:BQ$196),0,$L23:$L167)*IF(ISBLANK($R$1),1,IF($J$23:$J$197=$R$1,1,0)))</f>
        <v>#N/A</v>
      </c>
      <c r="BR12" s="555"/>
      <c r="BS12" s="555"/>
      <c r="BT12" s="555"/>
      <c r="BU12" s="555"/>
      <c r="BV12" s="555"/>
      <c r="BW12" s="555" t="e">
        <f t="array" ref="BW12">SUM(IF(ISBLANK(BW$75:BW$196),0,$L23:$L167)*IF(ISBLANK($R$1),1,IF($J$23:$J$197=$R$1,1,0)))</f>
        <v>#N/A</v>
      </c>
      <c r="BX12" s="555"/>
      <c r="BY12" s="555"/>
      <c r="BZ12" s="555" t="e">
        <f t="array" ref="BZ12">SUM(IF(ISBLANK(BZ$75:BZ$196),0,$L23:$L167)*IF(ISBLANK($R$1),1,IF($J$23:$J$197=$R$1,1,0)))</f>
        <v>#N/A</v>
      </c>
      <c r="CA12" s="555"/>
      <c r="CB12" s="555"/>
      <c r="CC12" s="555"/>
      <c r="CD12" s="555"/>
      <c r="CE12" s="555" t="e">
        <f t="array" ref="CE12">SUM(IF(ISBLANK(CE$75:CE$196),0,$L23:$L167)*IF(ISBLANK($R$1),1,IF($J$23:$J$197=$R$1,1,0)))</f>
        <v>#N/A</v>
      </c>
      <c r="CF12" s="555"/>
      <c r="CG12" s="555"/>
      <c r="CH12" s="555"/>
      <c r="CJ12" s="555"/>
      <c r="CK12" s="555" t="e">
        <f t="array" ref="CK12">SUM(IF(ISBLANK(CK$75:CK$196),0,$L23:$L167)*IF(ISBLANK($R$1),1,IF($J$23:$J$197=$R$1,1,0)))</f>
        <v>#N/A</v>
      </c>
      <c r="CL12" s="555"/>
      <c r="CM12" s="555"/>
    </row>
    <row r="13" spans="1:91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1.0377358490566038</v>
      </c>
      <c r="AM13" s="555" t="e">
        <f>AM12/AM2</f>
        <v>#N/A</v>
      </c>
      <c r="AN13" s="555" t="e">
        <f>AN12/AN2</f>
        <v>#N/A</v>
      </c>
      <c r="AO13" s="555"/>
      <c r="AP13" s="555"/>
      <c r="AQ13" s="555" t="e">
        <f>AQ12/AQ2</f>
        <v>#N/A</v>
      </c>
      <c r="AR13" s="555" t="e">
        <f>AR12/AR2</f>
        <v>#N/A</v>
      </c>
      <c r="AS13" s="555" t="e">
        <f>AS12/AS2</f>
        <v>#N/A</v>
      </c>
      <c r="AT13" s="555" t="e">
        <f>AT12/AT2</f>
        <v>#N/A</v>
      </c>
      <c r="AU13" s="555"/>
      <c r="AV13" s="555"/>
      <c r="AW13" s="555"/>
      <c r="AX13" s="555"/>
      <c r="AY13" s="555"/>
      <c r="AZ13" s="555" t="e">
        <f>AZ12/AZ2</f>
        <v>#N/A</v>
      </c>
      <c r="BA13" s="555" t="e">
        <f>BA12/BA2</f>
        <v>#N/A</v>
      </c>
      <c r="BB13" s="555"/>
      <c r="BC13" s="555" t="e">
        <f>BC12/BC2</f>
        <v>#N/A</v>
      </c>
      <c r="BD13" s="555"/>
      <c r="BE13" s="555" t="e">
        <f>BE12/BE2</f>
        <v>#N/A</v>
      </c>
      <c r="BF13" s="555" t="e">
        <f>BF12/BF2</f>
        <v>#N/A</v>
      </c>
      <c r="BG13" s="555"/>
      <c r="BH13" s="555"/>
      <c r="BI13" s="555" t="e">
        <f>BI12/BI2</f>
        <v>#N/A</v>
      </c>
      <c r="BJ13" s="555"/>
      <c r="BK13" s="555"/>
      <c r="BL13" s="555"/>
      <c r="BM13" s="555"/>
      <c r="BN13" s="555" t="e">
        <f>BN12/BN2</f>
        <v>#N/A</v>
      </c>
      <c r="BO13" s="555" t="e">
        <f>BO12/BO2</f>
        <v>#N/A</v>
      </c>
      <c r="BP13" s="555" t="e">
        <f>BP12/BP2</f>
        <v>#N/A</v>
      </c>
      <c r="BQ13" s="555" t="e">
        <f>BQ12/BQ2</f>
        <v>#N/A</v>
      </c>
      <c r="BR13" s="555"/>
      <c r="BS13" s="555"/>
      <c r="BT13" s="555"/>
      <c r="BU13" s="555"/>
      <c r="BV13" s="555"/>
      <c r="BW13" s="555" t="e">
        <f>BW12/BW2</f>
        <v>#N/A</v>
      </c>
      <c r="BX13" s="555"/>
      <c r="BY13" s="555"/>
      <c r="BZ13" s="555" t="e">
        <f>BZ12/BZ2</f>
        <v>#N/A</v>
      </c>
      <c r="CA13" s="555"/>
      <c r="CB13" s="555"/>
      <c r="CC13" s="555"/>
      <c r="CD13" s="555"/>
      <c r="CE13" s="555" t="e">
        <f>CE12/CE2</f>
        <v>#N/A</v>
      </c>
      <c r="CF13" s="555"/>
      <c r="CG13" s="555"/>
      <c r="CH13" s="555"/>
      <c r="CJ13" s="555"/>
      <c r="CK13" s="555" t="e">
        <f>CK12/CK2</f>
        <v>#N/A</v>
      </c>
      <c r="CL13" s="555"/>
      <c r="CM13" s="555"/>
    </row>
    <row r="14" spans="1:91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:CH14" si="0">AM15+AM16</f>
        <v>37</v>
      </c>
      <c r="AN14" s="606">
        <f t="shared" si="0"/>
        <v>42</v>
      </c>
      <c r="AO14" s="606">
        <f>AO15+AO16</f>
        <v>40</v>
      </c>
      <c r="AP14" s="606">
        <f t="shared" si="0"/>
        <v>43</v>
      </c>
      <c r="AQ14" s="606">
        <f t="shared" si="0"/>
        <v>36</v>
      </c>
      <c r="AR14" s="606">
        <f t="shared" si="0"/>
        <v>41</v>
      </c>
      <c r="AS14" s="606">
        <f t="shared" si="0"/>
        <v>39</v>
      </c>
      <c r="AT14" s="606">
        <f>AT15+AT16</f>
        <v>34</v>
      </c>
      <c r="AU14" s="606">
        <f>AU15+AU16</f>
        <v>27</v>
      </c>
      <c r="AV14" s="606">
        <f>AV15+AV16</f>
        <v>35</v>
      </c>
      <c r="AW14" s="606">
        <f>AW15+AW16</f>
        <v>42</v>
      </c>
      <c r="AX14" s="606">
        <f t="shared" si="0"/>
        <v>36</v>
      </c>
      <c r="AY14" s="606">
        <f t="shared" si="0"/>
        <v>0</v>
      </c>
      <c r="AZ14" s="606">
        <f t="shared" si="0"/>
        <v>1</v>
      </c>
      <c r="BA14" s="606">
        <f>BA15+BA16</f>
        <v>15</v>
      </c>
      <c r="BB14" s="606">
        <f>BB15+BB16</f>
        <v>28</v>
      </c>
      <c r="BC14" s="606">
        <f t="shared" si="0"/>
        <v>14</v>
      </c>
      <c r="BD14" s="606">
        <f t="shared" si="0"/>
        <v>13</v>
      </c>
      <c r="BE14" s="606">
        <f t="shared" si="0"/>
        <v>0</v>
      </c>
      <c r="BF14" s="606">
        <f t="shared" si="0"/>
        <v>35</v>
      </c>
      <c r="BG14" s="606">
        <f t="shared" si="0"/>
        <v>8</v>
      </c>
      <c r="BH14" s="606">
        <f t="shared" si="0"/>
        <v>27</v>
      </c>
      <c r="BI14" s="606">
        <f>BI15+BI16</f>
        <v>30</v>
      </c>
      <c r="BJ14" s="606">
        <f t="shared" si="0"/>
        <v>22</v>
      </c>
      <c r="BK14" s="606">
        <f>BK15+BK16</f>
        <v>22</v>
      </c>
      <c r="BL14" s="606">
        <f t="shared" si="0"/>
        <v>21</v>
      </c>
      <c r="BM14" s="606">
        <f t="shared" si="0"/>
        <v>0</v>
      </c>
      <c r="BN14" s="606">
        <f t="shared" si="0"/>
        <v>0</v>
      </c>
      <c r="BO14" s="606">
        <f t="shared" si="0"/>
        <v>0</v>
      </c>
      <c r="BP14" s="606">
        <f t="shared" si="0"/>
        <v>0</v>
      </c>
      <c r="BQ14" s="606">
        <f t="shared" si="0"/>
        <v>6</v>
      </c>
      <c r="BR14" s="606">
        <f t="shared" si="0"/>
        <v>0</v>
      </c>
      <c r="BS14" s="606">
        <f t="shared" si="0"/>
        <v>0</v>
      </c>
      <c r="BT14" s="606">
        <f t="shared" si="0"/>
        <v>0</v>
      </c>
      <c r="BU14" s="606">
        <f t="shared" si="0"/>
        <v>5</v>
      </c>
      <c r="BV14" s="606">
        <f t="shared" si="0"/>
        <v>5</v>
      </c>
      <c r="BW14" s="606">
        <f t="shared" si="0"/>
        <v>0</v>
      </c>
      <c r="BX14" s="606">
        <f t="shared" si="0"/>
        <v>0</v>
      </c>
      <c r="BY14" s="606">
        <f t="shared" si="0"/>
        <v>3</v>
      </c>
      <c r="BZ14" s="606">
        <f>BZ15+BZ16</f>
        <v>3</v>
      </c>
      <c r="CA14" s="606">
        <f t="shared" si="0"/>
        <v>0</v>
      </c>
      <c r="CB14" s="606">
        <f t="shared" si="0"/>
        <v>1</v>
      </c>
      <c r="CC14" s="606">
        <f t="shared" si="0"/>
        <v>0</v>
      </c>
      <c r="CD14" s="606">
        <f t="shared" si="0"/>
        <v>0</v>
      </c>
      <c r="CE14" s="606">
        <f t="shared" si="0"/>
        <v>0</v>
      </c>
      <c r="CF14" s="606">
        <f t="shared" si="0"/>
        <v>0</v>
      </c>
      <c r="CG14" s="606">
        <f t="shared" si="0"/>
        <v>0</v>
      </c>
      <c r="CH14" s="606">
        <f t="shared" si="0"/>
        <v>0</v>
      </c>
      <c r="CJ14" s="606">
        <f>CJ15+CJ16</f>
        <v>0</v>
      </c>
      <c r="CK14" s="606">
        <f>CK15+CK16</f>
        <v>10</v>
      </c>
      <c r="CL14" s="606">
        <f>CL15+CL16</f>
        <v>7</v>
      </c>
      <c r="CM14" s="606">
        <f>CM15+CM16</f>
        <v>3</v>
      </c>
    </row>
    <row r="15" spans="1:91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SUM(IF(LEFT(AM22:AM169,1)="X",1,0))</f>
        <v>37</v>
      </c>
      <c r="AN15" s="607">
        <f t="array" ref="AN15">SUM(IF(LEFT(AN22:AN169,1)="X",1,0))</f>
        <v>41</v>
      </c>
      <c r="AO15" s="607">
        <f t="array" ref="AO15">SUM(IF(LEFT(AO22:AO169,1)="X",1,0))</f>
        <v>30</v>
      </c>
      <c r="AP15" s="607">
        <f t="array" ref="AP15">SUM(IF(LEFT(AP22:AP169,1)="X",1,0))</f>
        <v>38</v>
      </c>
      <c r="AQ15" s="607">
        <f t="array" ref="AQ15">SUM(IF(LEFT(AQ22:AQ169,1)="X",1,0))</f>
        <v>36</v>
      </c>
      <c r="AR15" s="607">
        <f t="array" ref="AR15">SUM(IF(LEFT(AR22:AR169,1)="X",1,0))</f>
        <v>37</v>
      </c>
      <c r="AS15" s="607">
        <f t="array" ref="AS15">SUM(IF(LEFT(AS22:AS169,1)="X",1,0))</f>
        <v>38</v>
      </c>
      <c r="AT15" s="607">
        <f t="array" ref="AT15">SUM(IF(LEFT(AT22:AT169,1)="X",1,0))</f>
        <v>30</v>
      </c>
      <c r="AU15" s="607">
        <f t="array" ref="AU15">SUM(IF(LEFT(AU22:AU169,1)="X",1,0))</f>
        <v>19</v>
      </c>
      <c r="AV15" s="607">
        <f t="array" ref="AV15">SUM(IF(LEFT(AV22:AV169,1)="X",1,0))</f>
        <v>29</v>
      </c>
      <c r="AW15" s="607">
        <f t="array" ref="AW15">SUM(IF(LEFT(AW22:AW169,1)="X",1,0))</f>
        <v>38</v>
      </c>
      <c r="AX15" s="607">
        <f t="array" ref="AX15">SUM(IF(LEFT(AX22:AX169,1)="X",1,0))</f>
        <v>35</v>
      </c>
      <c r="AY15" s="607">
        <f t="array" ref="AY15">SUM(IF(LEFT(AY22:AY169,1)="X",1,0))</f>
        <v>0</v>
      </c>
      <c r="AZ15" s="607">
        <f t="array" ref="AZ15">SUM(IF(LEFT(AZ22:AZ169,1)="X",1,0))</f>
        <v>1</v>
      </c>
      <c r="BA15" s="607">
        <f t="array" ref="BA15">SUM(IF(LEFT(BA22:BA169,1)="X",1,0))</f>
        <v>15</v>
      </c>
      <c r="BB15" s="607">
        <f t="array" ref="BB15">SUM(IF(LEFT(BB22:BB169,1)="X",1,0))</f>
        <v>23</v>
      </c>
      <c r="BC15" s="607">
        <f t="array" ref="BC15">SUM(IF(LEFT(BC22:BC169,1)="X",1,0))</f>
        <v>13</v>
      </c>
      <c r="BD15" s="607">
        <f t="array" ref="BD15">SUM(IF(LEFT(BD22:BD169,1)="X",1,0))</f>
        <v>7</v>
      </c>
      <c r="BE15" s="607">
        <f t="array" ref="BE15">SUM(IF(LEFT(BE22:BE169,1)="X",1,0))</f>
        <v>0</v>
      </c>
      <c r="BF15" s="607">
        <f t="array" ref="BF15">SUM(IF(LEFT(BF22:BF169,1)="X",1,0))</f>
        <v>18</v>
      </c>
      <c r="BG15" s="607">
        <f t="array" ref="BG15">SUM(IF(LEFT(BG22:BG169,1)="X",1,0))</f>
        <v>8</v>
      </c>
      <c r="BH15" s="607">
        <f t="array" ref="BH15">SUM(IF(LEFT(BH22:BH169,1)="X",1,0))</f>
        <v>15</v>
      </c>
      <c r="BI15" s="607">
        <f t="array" ref="BI15">SUM(IF(LEFT(BI22:BI169,1)="X",1,0))</f>
        <v>18</v>
      </c>
      <c r="BJ15" s="607">
        <f t="array" ref="BJ15">SUM(IF(LEFT(BJ22:BJ169,1)="X",1,0))</f>
        <v>11</v>
      </c>
      <c r="BK15" s="607">
        <f t="array" ref="BK15">SUM(IF(LEFT(BK22:BK169,1)="X",1,0))</f>
        <v>13</v>
      </c>
      <c r="BL15" s="607">
        <f t="array" ref="BL15">SUM(IF(LEFT(BL22:BL169,1)="X",1,0))</f>
        <v>7</v>
      </c>
      <c r="BM15" s="607">
        <f t="array" ref="BM15">SUM(IF(LEFT(BM22:BM169,1)="X",1,0))</f>
        <v>0</v>
      </c>
      <c r="BN15" s="607">
        <f t="array" ref="BN15">SUM(IF(LEFT(BN22:BN169,1)="X",1,0))</f>
        <v>0</v>
      </c>
      <c r="BO15" s="607">
        <f t="array" ref="BO15">SUM(IF(LEFT(BO22:BO169,1)="X",1,0))</f>
        <v>0</v>
      </c>
      <c r="BP15" s="607">
        <f t="array" ref="BP15">SUM(IF(LEFT(BP22:BP169,1)="X",1,0))</f>
        <v>0</v>
      </c>
      <c r="BQ15" s="607">
        <f t="array" ref="BQ15">SUM(IF(LEFT(BQ22:BQ169,1)="X",1,0))</f>
        <v>6</v>
      </c>
      <c r="BR15" s="607">
        <f t="array" ref="BR15">SUM(IF(LEFT(BR22:BR169,1)="X",1,0))</f>
        <v>0</v>
      </c>
      <c r="BS15" s="607">
        <f t="array" ref="BS15">SUM(IF(LEFT(BS22:BS169,1)="X",1,0))</f>
        <v>0</v>
      </c>
      <c r="BT15" s="607">
        <f t="array" ref="BT15">SUM(IF(LEFT(BT22:BT169,1)="X",1,0))</f>
        <v>0</v>
      </c>
      <c r="BU15" s="607">
        <f t="array" ref="BU15">SUM(IF(LEFT(BU22:BU169,1)="X",1,0))</f>
        <v>5</v>
      </c>
      <c r="BV15" s="607">
        <f t="array" ref="BV15">SUM(IF(LEFT(BV22:BV169,1)="X",1,0))</f>
        <v>3</v>
      </c>
      <c r="BW15" s="607">
        <f t="array" ref="BW15">SUM(IF(LEFT(BW22:BW169,1)="X",1,0))</f>
        <v>0</v>
      </c>
      <c r="BX15" s="607">
        <f t="array" ref="BX15">SUM(IF(LEFT(BX22:BX169,1)="X",1,0))</f>
        <v>0</v>
      </c>
      <c r="BY15" s="607">
        <f t="array" ref="BY15">SUM(IF(LEFT(BY22:BY169,1)="X",1,0))</f>
        <v>0</v>
      </c>
      <c r="BZ15" s="607">
        <f t="array" ref="BZ15">SUM(IF(LEFT(BZ22:BZ169,1)="X",1,0))</f>
        <v>0</v>
      </c>
      <c r="CA15" s="607">
        <f t="array" ref="CA15">SUM(IF(LEFT(CA22:CA169,1)="X",1,0))</f>
        <v>0</v>
      </c>
      <c r="CB15" s="607">
        <f t="array" ref="CB15">SUM(IF(LEFT(CB22:CB169,1)="X",1,0))</f>
        <v>0</v>
      </c>
      <c r="CC15" s="607">
        <f t="array" ref="CC15">SUM(IF(LEFT(CC22:CC169,1)="X",1,0))</f>
        <v>0</v>
      </c>
      <c r="CD15" s="607">
        <f t="array" ref="CD15">SUM(IF(LEFT(CD22:CD169,1)="X",1,0))</f>
        <v>0</v>
      </c>
      <c r="CE15" s="607">
        <f t="array" ref="CE15">SUM(IF(LEFT(CE22:CE169,1)="X",1,0))</f>
        <v>0</v>
      </c>
      <c r="CF15" s="607">
        <f t="array" ref="CF15">SUM(IF(LEFT(CF22:CF169,1)="X",1,0))</f>
        <v>0</v>
      </c>
      <c r="CG15" s="607">
        <f t="array" ref="CG15">SUM(IF(LEFT(CG22:CG169,1)="X",1,0))</f>
        <v>0</v>
      </c>
      <c r="CH15" s="607">
        <f t="array" ref="CH15">SUM(IF(LEFT(CH22:CH169,1)="X",1,0))</f>
        <v>0</v>
      </c>
      <c r="CJ15" s="607">
        <f t="array" ref="CJ15">SUM(IF(LEFT(CJ22:CJ169,1)="X",1,0))</f>
        <v>0</v>
      </c>
      <c r="CK15" s="607">
        <f t="array" ref="CK15">SUM(IF(LEFT(CK22:CK169,1)="X",1,0))</f>
        <v>6</v>
      </c>
      <c r="CL15" s="607">
        <f t="array" ref="CL15">SUM(IF(LEFT(CL22:CL169,1)="X",1,0))</f>
        <v>3</v>
      </c>
      <c r="CM15" s="607">
        <f t="array" ref="CM15">SUM(IF(LEFT(CM22:CM169,1)="X",1,0))</f>
        <v>3</v>
      </c>
    </row>
    <row r="16" spans="1:91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AVERAGEIFS($K$23:$K$99,$I$23:$I$99,$H16,$J$23:$J$99,Table!$C$1)</f>
        <v>2.1764705882352939</v>
      </c>
      <c r="K16" s="616">
        <f>AVERAGEIFS($L$23:$L$99,$I$23:$I$99,$H16,$J$23:$J$99,Table!$C$1)</f>
        <v>1</v>
      </c>
      <c r="L16" s="614">
        <f>J16-K16</f>
        <v>1.1764705882352939</v>
      </c>
      <c r="M16" s="613">
        <f>COUNTIFS($M$23:$M$99,"=W",$I$23:$I$99,"=H",$J$23:$J$99,Table!$C$1)</f>
        <v>12</v>
      </c>
      <c r="N16" s="613">
        <f>COUNTIFS($M$23:$M$99,"=D",$I$23:$I$99,"=H",$J$23:$J$99,Table!$C$1)</f>
        <v>3</v>
      </c>
      <c r="O16" s="613">
        <f>COUNTIFS($M$23:$M$99,"=L",$I$23:$I$99,"=H",$J$23:$J$99,Table!$C$1)</f>
        <v>2</v>
      </c>
      <c r="P16" s="614">
        <f>SUM(J16:K16)</f>
        <v>3.1764705882352939</v>
      </c>
      <c r="Q16" s="612" t="s">
        <v>199</v>
      </c>
      <c r="R16" s="614">
        <f>AVERAGEIFS($S$23:$S$211,$I$23:$I$211,"H",$J$23:$J$211,Table!$C$1)</f>
        <v>0.42000000000000004</v>
      </c>
      <c r="S16" s="614">
        <f>AVERAGEIFS($S$23:$S$211,$I$23:$I$211,"A",$J$23:$J$211,Table!$C$1)</f>
        <v>8.5294117647058826E-2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SUM(IF(LEFT(AM22:AM170,1)="s",1,0))</f>
        <v>0</v>
      </c>
      <c r="AN16" s="607">
        <f t="array" ref="AN16">SUM(IF(LEFT(AN22:AN170,1)="s",1,0))</f>
        <v>1</v>
      </c>
      <c r="AO16" s="607">
        <f t="array" ref="AO16">SUM(IF(LEFT(AO22:AO170,1)="s",1,0))</f>
        <v>10</v>
      </c>
      <c r="AP16" s="607">
        <f t="array" ref="AP16">SUM(IF(LEFT(AP22:AP170,1)="s",1,0))</f>
        <v>5</v>
      </c>
      <c r="AQ16" s="607">
        <f t="array" ref="AQ16">SUM(IF(LEFT(AQ22:AQ170,1)="s",1,0))</f>
        <v>0</v>
      </c>
      <c r="AR16" s="607">
        <f t="array" ref="AR16">SUM(IF(LEFT(AR22:AR170,1)="s",1,0))</f>
        <v>4</v>
      </c>
      <c r="AS16" s="607">
        <f t="array" ref="AS16">SUM(IF(LEFT(AS22:AS170,1)="s",1,0))</f>
        <v>1</v>
      </c>
      <c r="AT16" s="607">
        <f t="array" ref="AT16">SUM(IF(LEFT(AT22:AT170,1)="s",1,0))</f>
        <v>4</v>
      </c>
      <c r="AU16" s="607">
        <f t="array" ref="AU16">SUM(IF(LEFT(AU22:AU170,1)="s",1,0))</f>
        <v>8</v>
      </c>
      <c r="AV16" s="607">
        <f t="array" ref="AV16">SUM(IF(LEFT(AV22:AV170,1)="s",1,0))</f>
        <v>6</v>
      </c>
      <c r="AW16" s="607">
        <f t="array" ref="AW16">SUM(IF(LEFT(AW22:AW170,1)="s",1,0))</f>
        <v>4</v>
      </c>
      <c r="AX16" s="607">
        <f t="array" ref="AX16">SUM(IF(LEFT(AX22:AX170,1)="s",1,0))</f>
        <v>1</v>
      </c>
      <c r="AY16" s="607">
        <f t="array" ref="AY16">SUM(IF(LEFT(AY22:AY170,1)="s",1,0))</f>
        <v>0</v>
      </c>
      <c r="AZ16" s="607">
        <f t="array" ref="AZ16">SUM(IF(LEFT(AZ22:AZ170,1)="s",1,0))</f>
        <v>0</v>
      </c>
      <c r="BA16" s="607">
        <f t="array" ref="BA16">SUM(IF(LEFT(BA22:BA170,1)="s",1,0))</f>
        <v>0</v>
      </c>
      <c r="BB16" s="607">
        <f t="array" ref="BB16">SUM(IF(LEFT(BB22:BB170,1)="s",1,0))</f>
        <v>5</v>
      </c>
      <c r="BC16" s="607">
        <f t="array" ref="BC16">SUM(IF(LEFT(BC22:BC170,1)="s",1,0))</f>
        <v>1</v>
      </c>
      <c r="BD16" s="607">
        <f t="array" ref="BD16">SUM(IF(LEFT(BD22:BD170,1)="s",1,0))</f>
        <v>6</v>
      </c>
      <c r="BE16" s="607">
        <f t="array" ref="BE16">SUM(IF(LEFT(BE22:BE170,1)="s",1,0))</f>
        <v>0</v>
      </c>
      <c r="BF16" s="607">
        <f t="array" ref="BF16">SUM(IF(LEFT(BF22:BF170,1)="s",1,0))</f>
        <v>17</v>
      </c>
      <c r="BG16" s="607">
        <f t="array" ref="BG16">SUM(IF(LEFT(BG22:BG170,1)="s",1,0))</f>
        <v>0</v>
      </c>
      <c r="BH16" s="607">
        <f t="array" ref="BH16">SUM(IF(LEFT(BH22:BH170,1)="s",1,0))</f>
        <v>12</v>
      </c>
      <c r="BI16" s="607">
        <f t="array" ref="BI16">SUM(IF(LEFT(BI22:BI170,1)="s",1,0))</f>
        <v>12</v>
      </c>
      <c r="BJ16" s="607">
        <f t="array" ref="BJ16">SUM(IF(LEFT(BJ22:BJ170,1)="s",1,0))</f>
        <v>11</v>
      </c>
      <c r="BK16" s="607">
        <f t="array" ref="BK16">SUM(IF(LEFT(BK22:BK170,1)="s",1,0))</f>
        <v>9</v>
      </c>
      <c r="BL16" s="607">
        <f t="array" ref="BL16">SUM(IF(LEFT(BL22:BL170,1)="s",1,0))</f>
        <v>14</v>
      </c>
      <c r="BM16" s="607">
        <f t="array" ref="BM16">SUM(IF(LEFT(BM22:BM170,1)="s",1,0))</f>
        <v>0</v>
      </c>
      <c r="BN16" s="607">
        <f t="array" ref="BN16">SUM(IF(LEFT(BN22:BN170,1)="s",1,0))</f>
        <v>0</v>
      </c>
      <c r="BO16" s="607">
        <f t="array" ref="BO16">SUM(IF(LEFT(BO22:BO170,1)="s",1,0))</f>
        <v>0</v>
      </c>
      <c r="BP16" s="607">
        <f t="array" ref="BP16">SUM(IF(LEFT(BP22:BP170,1)="s",1,0))</f>
        <v>0</v>
      </c>
      <c r="BQ16" s="607">
        <f t="array" ref="BQ16">SUM(IF(LEFT(BQ22:BQ170,1)="s",1,0))</f>
        <v>0</v>
      </c>
      <c r="BR16" s="607">
        <f t="array" ref="BR16">SUM(IF(LEFT(BR22:BR170,1)="s",1,0))</f>
        <v>0</v>
      </c>
      <c r="BS16" s="607">
        <f t="array" ref="BS16">SUM(IF(LEFT(BS22:BS170,1)="s",1,0))</f>
        <v>0</v>
      </c>
      <c r="BT16" s="607">
        <f t="array" ref="BT16">SUM(IF(LEFT(BT22:BT170,1)="s",1,0))</f>
        <v>0</v>
      </c>
      <c r="BU16" s="607">
        <f t="array" ref="BU16">SUM(IF(LEFT(BU22:BU170,1)="s",1,0))</f>
        <v>0</v>
      </c>
      <c r="BV16" s="607">
        <f t="array" ref="BV16">SUM(IF(LEFT(BV22:BV170,1)="s",1,0))</f>
        <v>2</v>
      </c>
      <c r="BW16" s="607">
        <f t="array" ref="BW16">SUM(IF(LEFT(BW22:BW170,1)="s",1,0))</f>
        <v>0</v>
      </c>
      <c r="BX16" s="607">
        <f t="array" ref="BX16">SUM(IF(LEFT(BX22:BX170,1)="s",1,0))</f>
        <v>0</v>
      </c>
      <c r="BY16" s="607">
        <f t="array" ref="BY16">SUM(IF(LEFT(BY22:BY170,1)="s",1,0))</f>
        <v>3</v>
      </c>
      <c r="BZ16" s="607">
        <f t="array" ref="BZ16">SUM(IF(LEFT(BZ22:BZ170,1)="s",1,0))</f>
        <v>3</v>
      </c>
      <c r="CA16" s="607">
        <f t="array" ref="CA16">SUM(IF(LEFT(CA22:CA170,1)="s",1,0))</f>
        <v>0</v>
      </c>
      <c r="CB16" s="607">
        <f t="array" ref="CB16">SUM(IF(LEFT(CB22:CB170,1)="s",1,0))</f>
        <v>1</v>
      </c>
      <c r="CC16" s="607">
        <f t="array" ref="CC16">SUM(IF(LEFT(CC22:CC170,1)="s",1,0))</f>
        <v>0</v>
      </c>
      <c r="CD16" s="607">
        <f t="array" ref="CD16">SUM(IF(LEFT(CD22:CD170,1)="s",1,0))</f>
        <v>0</v>
      </c>
      <c r="CE16" s="607">
        <f t="array" ref="CE16">SUM(IF(LEFT(CE22:CE170,1)="s",1,0))</f>
        <v>0</v>
      </c>
      <c r="CF16" s="607">
        <f t="array" ref="CF16">SUM(IF(LEFT(CF22:CF170,1)="s",1,0))</f>
        <v>0</v>
      </c>
      <c r="CG16" s="607">
        <f t="array" ref="CG16">SUM(IF(LEFT(CG22:CG170,1)="s",1,0))</f>
        <v>0</v>
      </c>
      <c r="CH16" s="607">
        <f t="array" ref="CH16">SUM(IF(LEFT(CH22:CH170,1)="s",1,0))</f>
        <v>0</v>
      </c>
      <c r="CJ16" s="607">
        <f t="array" ref="CJ16">SUM(IF(LEFT(CJ22:CJ170,1)="s",1,0))</f>
        <v>0</v>
      </c>
      <c r="CK16" s="607">
        <f t="array" ref="CK16">SUM(IF(LEFT(CK22:CK170,1)="s",1,0))</f>
        <v>4</v>
      </c>
      <c r="CL16" s="607">
        <f t="array" ref="CL16">SUM(IF(LEFT(CL22:CL170,1)="s",1,0))</f>
        <v>4</v>
      </c>
      <c r="CM16" s="607">
        <f t="array" ref="CM16">SUM(IF(LEFT(CM22:CM170,1)="s",1,0))</f>
        <v>0</v>
      </c>
    </row>
    <row r="17" spans="1:91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AVERAGEIFS($K$23:$K$99,$I$23:$I$99,$H17,$J$23:$J$99,Table!$C$1)</f>
        <v>1.6470588235294117</v>
      </c>
      <c r="K17" s="616">
        <f>AVERAGEIFS($L$23:$L$99,$I$23:$I$99,$H17,$J$23:$J$99,Table!$C$1)</f>
        <v>1.5294117647058822</v>
      </c>
      <c r="L17" s="614">
        <f>J17-K17</f>
        <v>0.11764705882352944</v>
      </c>
      <c r="M17" s="613">
        <f>COUNTIFS($M$23:$M$99,"=W",$I$23:$I$99,"=A",$J$23:$J$99,Table!$C$1)</f>
        <v>7</v>
      </c>
      <c r="N17" s="613">
        <f>COUNTIFS($M$23:$M$99,"=D",$I$23:$I$99,"=A",$J$23:$J$99,Table!$C$1)</f>
        <v>3</v>
      </c>
      <c r="O17" s="613">
        <f>COUNTIFS($M$23:$M$99,"=L",$I$23:$I$99,"=A",$J$23:$J$99,Table!$C$1)</f>
        <v>7</v>
      </c>
      <c r="P17" s="614">
        <f>SUM(J17:K17)</f>
        <v>3.1764705882352939</v>
      </c>
      <c r="Q17" s="617" t="s">
        <v>198</v>
      </c>
      <c r="R17" s="614">
        <f>AVERAGEIFS($U$23:$U$209,$I$23:$I$209,"H",$J$23:$J$209,Table!$C$1)</f>
        <v>2.6535294117647057</v>
      </c>
      <c r="S17" s="614">
        <f>AVERAGEIFS($U$23:$U$209,$I$23:$I$209,"A",$J$23:$J$209,Table!$C$1)</f>
        <v>2.625294117647059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SUM(IF(ISNUMBER(VALUE(RIGHT(AM22:AM178,1))),VALUE(RIGHT(AM22:AM178,1)),0))</f>
        <v>0</v>
      </c>
      <c r="AN17" s="607">
        <f t="array" ref="AN17">SUM(IF(ISNUMBER(VALUE(RIGHT(AN22:AN178,1))),VALUE(RIGHT(AN22:AN178,1)),0))</f>
        <v>7</v>
      </c>
      <c r="AO17" s="607">
        <f t="array" ref="AO17">SUM(IF(ISNUMBER(VALUE(RIGHT(AO22:AO178,1))),VALUE(RIGHT(AO22:AO178,1)),0))</f>
        <v>5</v>
      </c>
      <c r="AP17" s="607">
        <f t="array" ref="AP17">SUM(IF(ISNUMBER(VALUE(RIGHT(AP22:AP178,1))),VALUE(RIGHT(AP22:AP178,1)),0))</f>
        <v>3</v>
      </c>
      <c r="AQ17" s="607">
        <f t="array" ref="AQ17">SUM(IF(ISNUMBER(VALUE(RIGHT(AQ22:AQ178,1))),VALUE(RIGHT(AQ22:AQ178,1)),0))</f>
        <v>2</v>
      </c>
      <c r="AR17" s="607">
        <f t="array" ref="AR17">SUM(IF(ISNUMBER(VALUE(RIGHT(AR22:AR178,1))),VALUE(RIGHT(AR22:AR178,1)),0))</f>
        <v>5</v>
      </c>
      <c r="AS17" s="607">
        <f t="array" ref="AS17">SUM(IF(ISNUMBER(VALUE(RIGHT(AS22:AS178,1))),VALUE(RIGHT(AS22:AS178,1)),0))</f>
        <v>3</v>
      </c>
      <c r="AT17" s="607">
        <f t="array" ref="AT17">SUM(IF(ISNUMBER(VALUE(RIGHT(AT22:AT178,1))),VALUE(RIGHT(AT22:AT178,1)),0))</f>
        <v>7</v>
      </c>
      <c r="AU17" s="607">
        <f t="array" ref="AU17">SUM(IF(ISNUMBER(VALUE(RIGHT(AU22:AU178,1))),VALUE(RIGHT(AU22:AU178,1)),0))</f>
        <v>6</v>
      </c>
      <c r="AV17" s="607">
        <f t="array" ref="AV17">SUM(IF(ISNUMBER(VALUE(RIGHT(AV22:AV178,1))),VALUE(RIGHT(AV22:AV178,1)),0))</f>
        <v>9</v>
      </c>
      <c r="AW17" s="607">
        <f t="array" ref="AW17">SUM(IF(ISNUMBER(VALUE(RIGHT(AW22:AW178,1))),VALUE(RIGHT(AW22:AW178,1)),0))</f>
        <v>7</v>
      </c>
      <c r="AX17" s="607">
        <f t="array" ref="AX17">SUM(IF(ISNUMBER(VALUE(RIGHT(AX22:AX178,1))),VALUE(RIGHT(AX22:AX178,1)),0))</f>
        <v>23</v>
      </c>
      <c r="AY17" s="607">
        <f t="array" ref="AY17">SUM(IF(ISNUMBER(VALUE(RIGHT(AY22:AY178,1))),VALUE(RIGHT(AY22:AY178,1)),0))</f>
        <v>0</v>
      </c>
      <c r="AZ17" s="607">
        <f t="array" ref="AZ17">SUM(IF(ISNUMBER(VALUE(RIGHT(AZ22:AZ178,1))),VALUE(RIGHT(AZ22:AZ178,1)),0))</f>
        <v>0</v>
      </c>
      <c r="BA17" s="607">
        <f t="array" ref="BA17">SUM(IF(ISNUMBER(VALUE(RIGHT(BA22:BA178,1))),VALUE(RIGHT(BA22:BA178,1)),0))</f>
        <v>0</v>
      </c>
      <c r="BB17" s="607">
        <f t="array" ref="BB17">SUM(IF(ISNUMBER(VALUE(RIGHT(BB22:BB178,1))),VALUE(RIGHT(BB22:BB178,1)),0))</f>
        <v>2</v>
      </c>
      <c r="BC17" s="607">
        <f t="array" ref="BC17">SUM(IF(ISNUMBER(VALUE(RIGHT(BC22:BC178,1))),VALUE(RIGHT(BC22:BC178,1)),0))</f>
        <v>0</v>
      </c>
      <c r="BD17" s="607">
        <f t="array" ref="BD17">SUM(IF(ISNUMBER(VALUE(RIGHT(BD22:BD178,1))),VALUE(RIGHT(BD22:BD178,1)),0))</f>
        <v>1</v>
      </c>
      <c r="BE17" s="607">
        <f t="array" ref="BE17">SUM(IF(ISNUMBER(VALUE(RIGHT(BE22:BE178,1))),VALUE(RIGHT(BE22:BE178,1)),0))</f>
        <v>0</v>
      </c>
      <c r="BF17" s="607">
        <f t="array" ref="BF17">SUM(IF(ISNUMBER(VALUE(RIGHT(BF22:BF178,1))),VALUE(RIGHT(BF22:BF178,1)),0))</f>
        <v>2</v>
      </c>
      <c r="BG17" s="607">
        <f t="array" ref="BG17">SUM(IF(ISNUMBER(VALUE(RIGHT(BG22:BG178,1))),VALUE(RIGHT(BG22:BG178,1)),0))</f>
        <v>0</v>
      </c>
      <c r="BH17" s="607">
        <f t="array" ref="BH17">SUM(IF(ISNUMBER(VALUE(RIGHT(BH22:BH178,1))),VALUE(RIGHT(BH22:BH178,1)),0))</f>
        <v>1</v>
      </c>
      <c r="BI17" s="607">
        <f t="array" ref="BI17">SUM(IF(ISNUMBER(VALUE(RIGHT(BI22:BI178,1))),VALUE(RIGHT(BI22:BI178,1)),0))</f>
        <v>0</v>
      </c>
      <c r="BJ17" s="607">
        <f t="array" ref="BJ17">SUM(IF(ISNUMBER(VALUE(RIGHT(BJ22:BJ178,1))),VALUE(RIGHT(BJ22:BJ178,1)),0))</f>
        <v>4</v>
      </c>
      <c r="BK17" s="607">
        <f t="array" ref="BK17">SUM(IF(ISNUMBER(VALUE(RIGHT(BK22:BK178,1))),VALUE(RIGHT(BK22:BK178,1)),0))</f>
        <v>4</v>
      </c>
      <c r="BL17" s="607">
        <f t="array" ref="BL17">SUM(IF(ISNUMBER(VALUE(RIGHT(BL22:BL178,1))),VALUE(RIGHT(BL22:BL178,1)),0))</f>
        <v>1</v>
      </c>
      <c r="BM17" s="607">
        <f t="array" ref="BM17">SUM(IF(ISNUMBER(VALUE(RIGHT(BM22:BM178,1))),VALUE(RIGHT(BM22:BM178,1)),0))</f>
        <v>1</v>
      </c>
      <c r="BN17" s="607">
        <f t="array" ref="BN17">SUM(IF(ISNUMBER(VALUE(RIGHT(BN22:BN178,1))),VALUE(RIGHT(BN22:BN178,1)),0))</f>
        <v>0</v>
      </c>
      <c r="BO17" s="607">
        <f t="array" ref="BO17">SUM(IF(ISNUMBER(VALUE(RIGHT(BO22:BO178,1))),VALUE(RIGHT(BO22:BO178,1)),0))</f>
        <v>0</v>
      </c>
      <c r="BP17" s="607">
        <f t="array" ref="BP17">SUM(IF(ISNUMBER(VALUE(RIGHT(BP22:BP178,1))),VALUE(RIGHT(BP22:BP178,1)),0))</f>
        <v>0</v>
      </c>
      <c r="BQ17" s="607">
        <f t="array" ref="BQ17">SUM(IF(ISNUMBER(VALUE(RIGHT(BQ22:BQ178,1))),VALUE(RIGHT(BQ22:BQ178,1)),0))</f>
        <v>0</v>
      </c>
      <c r="BR17" s="607">
        <f t="array" ref="BR17">SUM(IF(ISNUMBER(VALUE(RIGHT(BR22:BR178,1))),VALUE(RIGHT(BR22:BR178,1)),0))</f>
        <v>0</v>
      </c>
      <c r="BS17" s="607">
        <f t="array" ref="BS17">SUM(IF(ISNUMBER(VALUE(RIGHT(BS22:BS178,1))),VALUE(RIGHT(BS22:BS178,1)),0))</f>
        <v>0</v>
      </c>
      <c r="BT17" s="607">
        <f t="array" ref="BT17">SUM(IF(ISNUMBER(VALUE(RIGHT(BT22:BT178,1))),VALUE(RIGHT(BT22:BT178,1)),0))</f>
        <v>0</v>
      </c>
      <c r="BU17" s="607">
        <f t="array" ref="BU17">SUM(IF(ISNUMBER(VALUE(RIGHT(BU22:BU178,1))),VALUE(RIGHT(BU22:BU178,1)),0))</f>
        <v>0</v>
      </c>
      <c r="BV17" s="607">
        <f t="array" ref="BV17">SUM(IF(ISNUMBER(VALUE(RIGHT(BV22:BV178,1))),VALUE(RIGHT(BV22:BV178,1)),0))</f>
        <v>0</v>
      </c>
      <c r="BW17" s="607">
        <f t="array" ref="BW17">SUM(IF(ISNUMBER(VALUE(RIGHT(BW22:BW178,1))),VALUE(RIGHT(BW22:BW178,1)),0))</f>
        <v>0</v>
      </c>
      <c r="BX17" s="607">
        <f t="array" ref="BX17">SUM(IF(ISNUMBER(VALUE(RIGHT(BX22:BX178,1))),VALUE(RIGHT(BX22:BX178,1)),0))</f>
        <v>0</v>
      </c>
      <c r="BY17" s="607">
        <f t="array" ref="BY17">SUM(IF(ISNUMBER(VALUE(RIGHT(BY22:BY178,1))),VALUE(RIGHT(BY22:BY178,1)),0))</f>
        <v>0</v>
      </c>
      <c r="BZ17" s="607">
        <f t="array" ref="BZ17">SUM(IF(ISNUMBER(VALUE(RIGHT(BZ22:BZ178,1))),VALUE(RIGHT(BZ22:BZ178,1)),0))</f>
        <v>0</v>
      </c>
      <c r="CA17" s="607">
        <f t="array" ref="CA17">SUM(IF(ISNUMBER(VALUE(RIGHT(CA22:CA178,1))),VALUE(RIGHT(CA22:CA178,1)),0))</f>
        <v>0</v>
      </c>
      <c r="CB17" s="607">
        <f t="array" ref="CB17">SUM(IF(ISNUMBER(VALUE(RIGHT(CB22:CB178,1))),VALUE(RIGHT(CB22:CB178,1)),0))</f>
        <v>0</v>
      </c>
      <c r="CC17" s="607">
        <f t="array" ref="CC17">SUM(IF(ISNUMBER(VALUE(RIGHT(CC22:CC178,1))),VALUE(RIGHT(CC22:CC178,1)),0))</f>
        <v>0</v>
      </c>
      <c r="CD17" s="607">
        <f t="array" ref="CD17">SUM(IF(ISNUMBER(VALUE(RIGHT(CD22:CD178,1))),VALUE(RIGHT(CD22:CD178,1)),0))</f>
        <v>0</v>
      </c>
      <c r="CE17" s="607">
        <f t="array" ref="CE17">SUM(IF(ISNUMBER(VALUE(RIGHT(CE22:CE178,1))),VALUE(RIGHT(CE22:CE178,1)),0))</f>
        <v>0</v>
      </c>
      <c r="CF17" s="607">
        <f t="array" ref="CF17">SUM(IF(ISNUMBER(VALUE(RIGHT(CF22:CF178,1))),VALUE(RIGHT(CF22:CF178,1)),0))</f>
        <v>0</v>
      </c>
      <c r="CG17" s="607">
        <f t="array" ref="CG17">SUM(IF(ISNUMBER(VALUE(RIGHT(CG22:CG178,1))),VALUE(RIGHT(CG22:CG178,1)),0))</f>
        <v>0</v>
      </c>
      <c r="CH17" s="607">
        <f t="array" ref="CH17">SUM(IF(ISNUMBER(VALUE(RIGHT(CH22:CH178,1))),VALUE(RIGHT(CH22:CH178,1)),0))</f>
        <v>0</v>
      </c>
      <c r="CJ17" s="607">
        <f t="array" ref="CJ17">SUM(IF(ISNUMBER(VALUE(RIGHT(CJ22:CJ178,1))),VALUE(RIGHT(CJ22:CJ178,1)),0))</f>
        <v>0</v>
      </c>
      <c r="CK17" s="607">
        <f t="array" ref="CK17">SUM(IF(ISNUMBER(VALUE(RIGHT(CK22:CK178,1))),VALUE(RIGHT(CK22:CK178,1)),0))</f>
        <v>0</v>
      </c>
      <c r="CL17" s="607">
        <f t="array" ref="CL17">SUM(IF(ISNUMBER(VALUE(RIGHT(CL22:CL178,1))),VALUE(RIGHT(CL22:CL178,1)),0))</f>
        <v>0</v>
      </c>
      <c r="CM17" s="607">
        <f t="array" ref="CM17">SUM(IF(ISNUMBER(VALUE(RIGHT(CM22:CM178,1))),VALUE(RIGHT(CM22:CM178,1)),0))</f>
        <v>0</v>
      </c>
    </row>
    <row r="18" spans="1:91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AVERAGEIFS($Y$23:$Y$211,$I$23:$I$211,"H",$J$23:$J$211,Table!$C$1)</f>
        <v>16.647058823529413</v>
      </c>
      <c r="S18" s="702">
        <f>AVERAGEIFS($Y$23:$Y$211,$I$23:$I$211,"A",$J$23:$J$211,Table!$C$1)</f>
        <v>12.764705882352942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21</v>
      </c>
      <c r="AN18" s="648">
        <v>22</v>
      </c>
      <c r="AO18" s="648">
        <v>15</v>
      </c>
      <c r="AP18" s="648">
        <v>14</v>
      </c>
      <c r="AQ18" s="648">
        <v>2</v>
      </c>
      <c r="AR18" s="648">
        <v>6</v>
      </c>
      <c r="AS18" s="648">
        <v>10</v>
      </c>
      <c r="AT18" s="648">
        <v>16</v>
      </c>
      <c r="AU18" s="648">
        <v>46</v>
      </c>
      <c r="AV18" s="648">
        <v>24</v>
      </c>
      <c r="AW18" s="648">
        <v>8</v>
      </c>
      <c r="AX18" s="648">
        <v>9</v>
      </c>
      <c r="AY18" s="648"/>
      <c r="AZ18" s="648">
        <v>1</v>
      </c>
      <c r="BA18" s="648">
        <v>27</v>
      </c>
      <c r="BB18" s="648">
        <v>23</v>
      </c>
      <c r="BC18" s="648">
        <v>3</v>
      </c>
      <c r="BD18" s="648">
        <v>4</v>
      </c>
      <c r="BE18" s="648">
        <v>28</v>
      </c>
      <c r="BF18" s="648">
        <v>5</v>
      </c>
      <c r="BG18" s="648">
        <v>20</v>
      </c>
      <c r="BH18" s="648">
        <v>26</v>
      </c>
      <c r="BI18" s="648">
        <v>7</v>
      </c>
      <c r="BJ18" s="648">
        <v>17</v>
      </c>
      <c r="BK18" s="648">
        <v>11</v>
      </c>
      <c r="BL18" s="648">
        <v>19</v>
      </c>
      <c r="BM18" s="648"/>
      <c r="BN18" s="648">
        <v>32</v>
      </c>
      <c r="BO18" s="648">
        <v>45</v>
      </c>
      <c r="BP18" s="648">
        <v>37</v>
      </c>
      <c r="BQ18" s="648">
        <v>29</v>
      </c>
      <c r="BR18" s="648">
        <v>34</v>
      </c>
      <c r="BS18" s="648">
        <v>25</v>
      </c>
      <c r="BT18" s="648">
        <v>30</v>
      </c>
      <c r="BU18" s="648">
        <v>36</v>
      </c>
      <c r="BV18" s="648">
        <v>38</v>
      </c>
      <c r="BW18" s="648">
        <v>35</v>
      </c>
      <c r="BX18" s="648">
        <v>31</v>
      </c>
      <c r="BY18" s="648">
        <v>40</v>
      </c>
      <c r="BZ18" s="648">
        <v>42</v>
      </c>
      <c r="CA18" s="648"/>
      <c r="CB18" s="648">
        <v>43</v>
      </c>
      <c r="CC18" s="648"/>
      <c r="CD18" s="648"/>
      <c r="CE18" s="648"/>
      <c r="CF18" s="648"/>
      <c r="CG18" s="648"/>
      <c r="CH18" s="648"/>
      <c r="CJ18" s="648">
        <v>33</v>
      </c>
      <c r="CK18" s="648">
        <v>18</v>
      </c>
      <c r="CL18" s="648">
        <v>13</v>
      </c>
      <c r="CM18" s="648">
        <v>39</v>
      </c>
    </row>
    <row r="19" spans="1:91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AVERAGEIFS($Z$23:$Z$209,$I$23:$I$209,"H",$J$23:$J$209,Table!$C$1)</f>
        <v>10.705882352941176</v>
      </c>
      <c r="S19" s="702">
        <f>AVERAGEIFS($Z$23:$Z$209,$I$23:$I$209,"A",$J$23:$J$209,Table!$C$1)</f>
        <v>13.470588235294118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2193</v>
      </c>
      <c r="AN19" s="646" t="s">
        <v>2196</v>
      </c>
      <c r="AO19" s="646" t="s">
        <v>2439</v>
      </c>
      <c r="AP19" s="646" t="s">
        <v>2194</v>
      </c>
      <c r="AQ19" s="646" t="s">
        <v>2195</v>
      </c>
      <c r="AR19" s="646" t="s">
        <v>2197</v>
      </c>
      <c r="AS19" s="646" t="s">
        <v>2197</v>
      </c>
      <c r="AT19" s="646" t="s">
        <v>2445</v>
      </c>
      <c r="AU19" s="646" t="s">
        <v>2441</v>
      </c>
      <c r="AV19" s="646" t="s">
        <v>4011</v>
      </c>
      <c r="AW19" s="646" t="s">
        <v>2442</v>
      </c>
      <c r="AX19" s="646" t="s">
        <v>2442</v>
      </c>
      <c r="AY19" s="646"/>
      <c r="AZ19" s="646" t="s">
        <v>2443</v>
      </c>
      <c r="BA19" s="646" t="s">
        <v>2443</v>
      </c>
      <c r="BB19" s="646" t="s">
        <v>2196</v>
      </c>
      <c r="BC19" s="646" t="s">
        <v>2436</v>
      </c>
      <c r="BD19" s="646" t="s">
        <v>2436</v>
      </c>
      <c r="BE19" s="646" t="s">
        <v>2444</v>
      </c>
      <c r="BF19" s="646" t="s">
        <v>2438</v>
      </c>
      <c r="BG19" s="646" t="s">
        <v>2438</v>
      </c>
      <c r="BH19" s="646" t="s">
        <v>2437</v>
      </c>
      <c r="BI19" s="646" t="s">
        <v>2445</v>
      </c>
      <c r="BJ19" s="646" t="s">
        <v>2441</v>
      </c>
      <c r="BK19" s="646" t="s">
        <v>2442</v>
      </c>
      <c r="BL19" s="646" t="s">
        <v>2442</v>
      </c>
      <c r="BM19" s="646"/>
      <c r="BN19" s="646" t="s">
        <v>2252</v>
      </c>
      <c r="BO19" s="646" t="s">
        <v>2252</v>
      </c>
      <c r="BP19" s="646" t="s">
        <v>2239</v>
      </c>
      <c r="BQ19" s="646" t="s">
        <v>2233</v>
      </c>
      <c r="BR19" s="646" t="s">
        <v>3981</v>
      </c>
      <c r="BS19" s="646" t="s">
        <v>3975</v>
      </c>
      <c r="BT19" s="646" t="s">
        <v>3975</v>
      </c>
      <c r="BU19" s="646" t="s">
        <v>3976</v>
      </c>
      <c r="BV19" s="646" t="s">
        <v>2251</v>
      </c>
      <c r="BW19" s="646" t="s">
        <v>3977</v>
      </c>
      <c r="BX19" s="646" t="s">
        <v>3978</v>
      </c>
      <c r="BY19" s="646" t="s">
        <v>3978</v>
      </c>
      <c r="BZ19" s="646" t="s">
        <v>4920</v>
      </c>
      <c r="CA19" s="646"/>
      <c r="CB19" s="646"/>
      <c r="CC19" s="646"/>
      <c r="CD19" s="646"/>
      <c r="CE19" s="646"/>
      <c r="CF19" s="646"/>
      <c r="CG19" s="646"/>
      <c r="CH19" s="646"/>
      <c r="CJ19" s="646" t="s">
        <v>2438</v>
      </c>
      <c r="CK19" s="646" t="s">
        <v>2441</v>
      </c>
      <c r="CL19" s="646" t="s">
        <v>2441</v>
      </c>
      <c r="CM19" s="646" t="s">
        <v>2239</v>
      </c>
    </row>
    <row r="20" spans="1:91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3</v>
      </c>
      <c r="H20" s="666" t="s">
        <v>1433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2632</v>
      </c>
      <c r="AN20" s="580" t="s">
        <v>1705</v>
      </c>
      <c r="AO20" s="580" t="s">
        <v>1716</v>
      </c>
      <c r="AP20" s="580" t="s">
        <v>5742</v>
      </c>
      <c r="AQ20" s="580" t="s">
        <v>1700</v>
      </c>
      <c r="AR20" s="580" t="s">
        <v>4345</v>
      </c>
      <c r="AS20" s="580" t="s">
        <v>6645</v>
      </c>
      <c r="AT20" s="580" t="s">
        <v>2326</v>
      </c>
      <c r="AU20" s="580" t="s">
        <v>5248</v>
      </c>
      <c r="AV20" s="580" t="s">
        <v>6044</v>
      </c>
      <c r="AW20" s="580" t="s">
        <v>6646</v>
      </c>
      <c r="AX20" s="580" t="s">
        <v>6683</v>
      </c>
      <c r="AY20" s="580"/>
      <c r="AZ20" s="580" t="s">
        <v>1695</v>
      </c>
      <c r="BA20" s="580" t="s">
        <v>1696</v>
      </c>
      <c r="BB20" s="580" t="s">
        <v>2690</v>
      </c>
      <c r="BC20" s="580" t="s">
        <v>1701</v>
      </c>
      <c r="BD20" s="580" t="s">
        <v>1702</v>
      </c>
      <c r="BE20" s="580" t="s">
        <v>1706</v>
      </c>
      <c r="BF20" s="580" t="s">
        <v>1703</v>
      </c>
      <c r="BG20" s="580" t="s">
        <v>1704</v>
      </c>
      <c r="BH20" s="580" t="s">
        <v>1720</v>
      </c>
      <c r="BI20" s="580" t="s">
        <v>1714</v>
      </c>
      <c r="BJ20" s="580" t="s">
        <v>1717</v>
      </c>
      <c r="BK20" s="580" t="s">
        <v>1729</v>
      </c>
      <c r="BL20" s="580" t="s">
        <v>1730</v>
      </c>
      <c r="BM20" s="580"/>
      <c r="BN20" s="580" t="s">
        <v>1697</v>
      </c>
      <c r="BO20" s="580" t="s">
        <v>1698</v>
      </c>
      <c r="BP20" s="580" t="s">
        <v>1709</v>
      </c>
      <c r="BQ20" s="580" t="s">
        <v>1707</v>
      </c>
      <c r="BR20" s="580" t="s">
        <v>1722</v>
      </c>
      <c r="BS20" s="580" t="s">
        <v>1719</v>
      </c>
      <c r="BT20" s="580" t="s">
        <v>1721</v>
      </c>
      <c r="BU20" s="580" t="s">
        <v>1724</v>
      </c>
      <c r="BV20" s="580" t="s">
        <v>1725</v>
      </c>
      <c r="BW20" s="580" t="s">
        <v>1723</v>
      </c>
      <c r="BX20" s="580" t="s">
        <v>1731</v>
      </c>
      <c r="BY20" s="580" t="s">
        <v>1732</v>
      </c>
      <c r="BZ20" s="580" t="s">
        <v>1713</v>
      </c>
      <c r="CA20" s="580" t="s">
        <v>1726</v>
      </c>
      <c r="CB20" s="580" t="s">
        <v>1727</v>
      </c>
      <c r="CC20" s="580" t="s">
        <v>1728</v>
      </c>
      <c r="CD20" s="580" t="s">
        <v>1711</v>
      </c>
      <c r="CE20" s="580" t="s">
        <v>1712</v>
      </c>
      <c r="CF20" s="580" t="s">
        <v>1699</v>
      </c>
      <c r="CG20" s="580" t="s">
        <v>1733</v>
      </c>
      <c r="CH20" s="580" t="s">
        <v>1734</v>
      </c>
      <c r="CJ20" s="704" t="s">
        <v>1708</v>
      </c>
      <c r="CK20" s="704" t="s">
        <v>1718</v>
      </c>
      <c r="CL20" s="704" t="s">
        <v>1715</v>
      </c>
      <c r="CM20" s="704" t="s">
        <v>1710</v>
      </c>
    </row>
    <row r="21" spans="1:91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1647</v>
      </c>
      <c r="AN21" s="620" t="s">
        <v>1658</v>
      </c>
      <c r="AO21" s="620" t="s">
        <v>1672</v>
      </c>
      <c r="AP21" s="620" t="s">
        <v>1656</v>
      </c>
      <c r="AQ21" s="620" t="s">
        <v>1652</v>
      </c>
      <c r="AR21" s="620" t="s">
        <v>1668</v>
      </c>
      <c r="AS21" s="620" t="s">
        <v>1670</v>
      </c>
      <c r="AT21" s="620" t="s">
        <v>1327</v>
      </c>
      <c r="AU21" s="620" t="s">
        <v>1683</v>
      </c>
      <c r="AV21" s="620" t="s">
        <v>1675</v>
      </c>
      <c r="AW21" s="620" t="s">
        <v>1687</v>
      </c>
      <c r="AX21" s="620" t="s">
        <v>1688</v>
      </c>
      <c r="AY21" s="620"/>
      <c r="AZ21" s="620" t="s">
        <v>1313</v>
      </c>
      <c r="BA21" s="620" t="s">
        <v>1648</v>
      </c>
      <c r="BB21" s="620" t="s">
        <v>1659</v>
      </c>
      <c r="BC21" s="620" t="s">
        <v>1653</v>
      </c>
      <c r="BD21" s="620" t="s">
        <v>1654</v>
      </c>
      <c r="BE21" s="620" t="s">
        <v>1660</v>
      </c>
      <c r="BF21" s="620" t="s">
        <v>1655</v>
      </c>
      <c r="BG21" s="620" t="s">
        <v>1657</v>
      </c>
      <c r="BH21" s="620" t="s">
        <v>1677</v>
      </c>
      <c r="BI21" s="620" t="s">
        <v>1669</v>
      </c>
      <c r="BJ21" s="620" t="s">
        <v>1673</v>
      </c>
      <c r="BK21" s="620" t="s">
        <v>1689</v>
      </c>
      <c r="BL21" s="620" t="s">
        <v>1690</v>
      </c>
      <c r="BM21" s="620" t="s">
        <v>6281</v>
      </c>
      <c r="BN21" s="620" t="s">
        <v>1649</v>
      </c>
      <c r="BO21" s="620" t="s">
        <v>1650</v>
      </c>
      <c r="BP21" s="620" t="s">
        <v>1663</v>
      </c>
      <c r="BQ21" s="620" t="s">
        <v>1661</v>
      </c>
      <c r="BR21" s="620" t="s">
        <v>1679</v>
      </c>
      <c r="BS21" s="620" t="s">
        <v>1676</v>
      </c>
      <c r="BT21" s="620" t="s">
        <v>1678</v>
      </c>
      <c r="BU21" s="620" t="s">
        <v>1681</v>
      </c>
      <c r="BV21" s="620" t="s">
        <v>1682</v>
      </c>
      <c r="BW21" s="620" t="s">
        <v>1680</v>
      </c>
      <c r="BX21" s="620" t="s">
        <v>1691</v>
      </c>
      <c r="BY21" s="620" t="s">
        <v>1692</v>
      </c>
      <c r="BZ21" s="620" t="s">
        <v>1667</v>
      </c>
      <c r="CA21" s="620" t="s">
        <v>1684</v>
      </c>
      <c r="CB21" s="620" t="s">
        <v>1685</v>
      </c>
      <c r="CC21" s="620" t="s">
        <v>1686</v>
      </c>
      <c r="CD21" s="620" t="s">
        <v>1665</v>
      </c>
      <c r="CE21" s="620" t="s">
        <v>1666</v>
      </c>
      <c r="CF21" s="620" t="s">
        <v>1651</v>
      </c>
      <c r="CG21" s="620" t="s">
        <v>1693</v>
      </c>
      <c r="CH21" s="620" t="s">
        <v>1694</v>
      </c>
      <c r="CJ21" s="620" t="s">
        <v>1662</v>
      </c>
      <c r="CK21" s="620" t="s">
        <v>1674</v>
      </c>
      <c r="CL21" s="620" t="s">
        <v>1671</v>
      </c>
      <c r="CM21" s="620" t="s">
        <v>1664</v>
      </c>
    </row>
    <row r="22" spans="1:91">
      <c r="AJ22" s="582" t="str">
        <f t="array" ref="AJ22">IF($J22="","",IF(SUM(IF(ISNUMBER(VALUE(RIGHT($V22:$CM22,1))),VALUE(RIGHT($V22:$CM22,1)),0))=$J22,"T","F"))</f>
        <v/>
      </c>
      <c r="AK22" s="583" t="str">
        <f t="array" ref="AK22">IF($J22="","",SUM(IF(LEFT($V22:$BU22,1)="s",1,0))-SUM(IF(RIGHT(LEFT($V22:$BU22,2))="-",1,0)))</f>
        <v/>
      </c>
    </row>
    <row r="23" spans="1:91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254</v>
      </c>
      <c r="I23" s="603" t="s">
        <v>2</v>
      </c>
      <c r="J23" s="603" t="s">
        <v>285</v>
      </c>
      <c r="K23" s="603">
        <v>0</v>
      </c>
      <c r="L23" s="603">
        <v>0</v>
      </c>
      <c r="M23" s="562" t="str">
        <f t="shared" ref="M23:M78" si="1">IF(K23="","",IF(K23&gt;L23,"W",IF(K23=L23,"D",IF(K23&lt;L23,"L"))))</f>
        <v>D</v>
      </c>
      <c r="N23" s="562">
        <f t="shared" ref="N23:N78" si="2">IF(K23="","",K23+L23)</f>
        <v>0</v>
      </c>
      <c r="O23" s="598">
        <f>IF(K23="","",K23-L23)</f>
        <v>0</v>
      </c>
      <c r="P23" s="562" t="str">
        <f t="shared" ref="P23:P78" si="3">IF($K23="","",IF($N23&gt;P$19,"O",IF($N23&lt;P$19,"U",IF($N23=P$19,"-"))))</f>
        <v>U</v>
      </c>
      <c r="Q23" s="586">
        <f t="shared" ref="Q23:Q39" si="4">IF(S23="","",IF(SIGN(S23)&lt;&gt;1,VLOOKUP(ABS(S23),SUP_HDC,3,TRUE),-VLOOKUP(ABS(S23),SUP_HDC,3,TRUE)))</f>
        <v>-0.25</v>
      </c>
      <c r="R23" s="635">
        <f t="shared" ref="R23:R39" si="5">IF(Q23="","",IF((K23-L23+Q23)&gt;=0.5,1,IF((K23-L23+Q23)=0.25,0.5,IF((K23-L23+Q23)&lt;=-0.5,-1,IF((K23-L23+Q23)=-0.25,-0.5,0)))))</f>
        <v>-0.5</v>
      </c>
      <c r="S23" s="600">
        <v>0.38</v>
      </c>
      <c r="T23" s="595">
        <f t="shared" ref="T23:T73" si="6">IF(ISBLANK(S23),"",K23-L23-S23)</f>
        <v>-0.38</v>
      </c>
      <c r="U23" s="601">
        <v>2.46</v>
      </c>
      <c r="V23" s="595">
        <f t="shared" ref="V23:V62" si="7">IF(ISBLANK(U23),"",K23+L23-U23)</f>
        <v>-2.46</v>
      </c>
      <c r="W23" s="586">
        <f>IF(S23="","",(S23+U23)/2)</f>
        <v>1.42</v>
      </c>
      <c r="X23" s="586">
        <f>IF(W23="","",U23-W23)</f>
        <v>1.04</v>
      </c>
      <c r="Y23" s="599">
        <v>9</v>
      </c>
      <c r="Z23" s="599">
        <v>8</v>
      </c>
      <c r="AA23" s="599">
        <v>4</v>
      </c>
      <c r="AB23" s="599">
        <v>2</v>
      </c>
      <c r="AC23" s="599">
        <v>54</v>
      </c>
      <c r="AD23" s="599">
        <v>46</v>
      </c>
      <c r="AE23" s="599">
        <v>442</v>
      </c>
      <c r="AF23" s="562"/>
      <c r="AG23" s="562"/>
      <c r="AH23" s="562"/>
      <c r="AJ23" s="758" t="str">
        <f t="array" ref="AJ23">IF($K23="","",IF(SUM(IF(ISNUMBER(VALUE(RIGHT($AM23:$CS23,1))),VALUE(RIGHT($AM23:$CS23,1)),0))=$K23,"T","F"))</f>
        <v>T</v>
      </c>
      <c r="AK23" s="583">
        <f t="array" ref="AK23">IF($K23="","",SUM(IF(LEFT($AM23:$CS23,1)="s",1,0))-SUM(IF(RIGHT(LEFT($AM23:$CS23,2))="-",1,0)))</f>
        <v>0</v>
      </c>
      <c r="AL23" s="562">
        <f t="array" ref="AL23">IF($K23="","",SUM(IF(LEFT($AM23:$CS23,1)="X",1,0)))</f>
        <v>11</v>
      </c>
      <c r="AM23" s="668" t="s">
        <v>2012</v>
      </c>
      <c r="AN23" s="668" t="s">
        <v>2012</v>
      </c>
      <c r="AO23" s="668"/>
      <c r="AP23" s="668" t="s">
        <v>2012</v>
      </c>
      <c r="AQ23" s="668" t="s">
        <v>2012</v>
      </c>
      <c r="AR23" s="668" t="s">
        <v>2012</v>
      </c>
      <c r="AS23" s="668" t="s">
        <v>2012</v>
      </c>
      <c r="AT23" s="668" t="s">
        <v>2446</v>
      </c>
      <c r="AU23" s="668" t="s">
        <v>2447</v>
      </c>
      <c r="AV23" s="668" t="s">
        <v>2449</v>
      </c>
      <c r="AW23" s="668" t="s">
        <v>2448</v>
      </c>
      <c r="AX23" s="668" t="s">
        <v>2448</v>
      </c>
      <c r="AY23" s="668"/>
      <c r="AZ23" s="668"/>
      <c r="BA23" s="668" t="s">
        <v>2449</v>
      </c>
      <c r="BB23" s="668" t="s">
        <v>2012</v>
      </c>
      <c r="BC23" s="668" t="s">
        <v>2449</v>
      </c>
      <c r="BD23" s="668"/>
      <c r="BE23" s="668"/>
      <c r="BF23" s="668" t="s">
        <v>2449</v>
      </c>
      <c r="BG23" s="668"/>
      <c r="BH23" s="668" t="s">
        <v>2449</v>
      </c>
      <c r="BI23" s="668" t="s">
        <v>2446</v>
      </c>
      <c r="BJ23" s="668"/>
      <c r="BK23" s="668" t="s">
        <v>2450</v>
      </c>
      <c r="BL23" s="668" t="s">
        <v>2447</v>
      </c>
      <c r="BM23" s="668"/>
      <c r="BN23" s="668"/>
      <c r="BO23" s="668"/>
      <c r="BP23" s="668"/>
      <c r="BQ23" s="668"/>
      <c r="BR23" s="668"/>
      <c r="BS23" s="668" t="s">
        <v>2213</v>
      </c>
      <c r="BT23" s="668"/>
      <c r="BU23" s="668"/>
      <c r="BV23" s="668"/>
      <c r="BW23" s="668"/>
      <c r="BX23" s="668"/>
      <c r="BY23" s="668"/>
      <c r="BZ23" s="668"/>
      <c r="CA23" s="668"/>
      <c r="CB23" s="668"/>
      <c r="CC23" s="668"/>
      <c r="CD23" s="668"/>
      <c r="CE23" s="668"/>
      <c r="CF23" s="668"/>
      <c r="CG23" s="668"/>
      <c r="CH23" s="668"/>
      <c r="CJ23" s="668"/>
      <c r="CK23" s="668"/>
      <c r="CL23" s="668" t="s">
        <v>2450</v>
      </c>
      <c r="CM23" s="668"/>
    </row>
    <row r="24" spans="1:91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265</v>
      </c>
      <c r="I24" s="603" t="s">
        <v>3</v>
      </c>
      <c r="J24" s="603" t="s">
        <v>285</v>
      </c>
      <c r="K24" s="603">
        <v>1</v>
      </c>
      <c r="L24" s="603">
        <v>3</v>
      </c>
      <c r="M24" s="562" t="str">
        <f t="shared" si="1"/>
        <v>L</v>
      </c>
      <c r="N24" s="562">
        <f t="shared" si="2"/>
        <v>4</v>
      </c>
      <c r="O24" s="598">
        <f t="shared" ref="O24:O84" si="8">IF(K24="","",K24-L24)</f>
        <v>-2</v>
      </c>
      <c r="P24" s="562" t="str">
        <f t="shared" si="3"/>
        <v>O</v>
      </c>
      <c r="Q24" s="586">
        <f t="shared" si="4"/>
        <v>1.25</v>
      </c>
      <c r="R24" s="635">
        <f t="shared" si="5"/>
        <v>-1</v>
      </c>
      <c r="S24" s="600">
        <v>-1.4</v>
      </c>
      <c r="T24" s="595">
        <f t="shared" si="6"/>
        <v>-0.60000000000000009</v>
      </c>
      <c r="U24" s="601">
        <v>2.91</v>
      </c>
      <c r="V24" s="595">
        <f t="shared" si="7"/>
        <v>1.0899999999999999</v>
      </c>
      <c r="W24" s="586">
        <f t="shared" ref="W24:W59" si="9">IF(S24="","",(S24+U24)/2)</f>
        <v>0.75500000000000012</v>
      </c>
      <c r="X24" s="586">
        <f t="shared" ref="X24:X59" si="10">IF(W24="","",U24-W24)</f>
        <v>2.1550000000000002</v>
      </c>
      <c r="Y24" s="599">
        <v>8</v>
      </c>
      <c r="Z24" s="599">
        <v>11</v>
      </c>
      <c r="AA24" s="599">
        <v>1</v>
      </c>
      <c r="AB24" s="599">
        <v>5</v>
      </c>
      <c r="AC24" s="599">
        <v>34</v>
      </c>
      <c r="AD24" s="599">
        <v>66</v>
      </c>
      <c r="AE24" s="599">
        <v>442</v>
      </c>
      <c r="AF24" s="562"/>
      <c r="AG24" s="562"/>
      <c r="AH24" s="562"/>
      <c r="AJ24" s="758" t="str">
        <f t="array" ref="AJ24">IF($K24="","",IF(SUM(IF(ISNUMBER(VALUE(RIGHT($AM24:$CS24,1))),VALUE(RIGHT($AM24:$CS24,1)),0))=$K24,"T","F"))</f>
        <v>T</v>
      </c>
      <c r="AK24" s="583">
        <f t="array" ref="AK24">IF($K24="","",SUM(IF(LEFT($AM24:$CS24,1)="s",1,0))-SUM(IF(RIGHT(LEFT($AM24:$CS24,2))="-",1,0)))</f>
        <v>0</v>
      </c>
      <c r="AL24" s="562">
        <f t="array" ref="AL24">IF($K24="","",SUM(IF(LEFT($AM24:$CS24,1)="X",1,0)))</f>
        <v>11</v>
      </c>
      <c r="AM24" s="668" t="s">
        <v>2213</v>
      </c>
      <c r="AN24" s="671" t="s">
        <v>2017</v>
      </c>
      <c r="AO24" s="668"/>
      <c r="AP24" s="668" t="s">
        <v>2012</v>
      </c>
      <c r="AQ24" s="668" t="s">
        <v>2013</v>
      </c>
      <c r="AR24" s="671" t="s">
        <v>2273</v>
      </c>
      <c r="AS24" s="668" t="s">
        <v>2012</v>
      </c>
      <c r="AT24" s="668" t="s">
        <v>2447</v>
      </c>
      <c r="AU24" s="668" t="s">
        <v>2447</v>
      </c>
      <c r="AV24" s="668" t="s">
        <v>2450</v>
      </c>
      <c r="AW24" s="668" t="s">
        <v>2448</v>
      </c>
      <c r="AX24" s="668" t="s">
        <v>2448</v>
      </c>
      <c r="AY24" s="668"/>
      <c r="AZ24" s="668" t="s">
        <v>2449</v>
      </c>
      <c r="BA24" s="668" t="s">
        <v>2448</v>
      </c>
      <c r="BB24" s="668" t="s">
        <v>2012</v>
      </c>
      <c r="BC24" s="668" t="s">
        <v>2449</v>
      </c>
      <c r="BD24" s="668"/>
      <c r="BE24" s="668"/>
      <c r="BF24" s="668" t="s">
        <v>2450</v>
      </c>
      <c r="BG24" s="668"/>
      <c r="BH24" s="668" t="s">
        <v>2449</v>
      </c>
      <c r="BI24" s="668" t="s">
        <v>2446</v>
      </c>
      <c r="BJ24" s="668"/>
      <c r="BK24" s="668" t="s">
        <v>2449</v>
      </c>
      <c r="BL24" s="668" t="s">
        <v>2447</v>
      </c>
      <c r="BM24" s="668"/>
      <c r="BN24" s="668"/>
      <c r="BO24" s="668"/>
      <c r="BP24" s="668"/>
      <c r="BQ24" s="668"/>
      <c r="BR24" s="668" t="s">
        <v>2213</v>
      </c>
      <c r="BS24" s="668" t="s">
        <v>2213</v>
      </c>
      <c r="BT24" s="668"/>
      <c r="BU24" s="668"/>
      <c r="BV24" s="668"/>
      <c r="BW24" s="668"/>
      <c r="BX24" s="668"/>
      <c r="BY24" s="668"/>
      <c r="BZ24" s="668"/>
      <c r="CA24" s="668"/>
      <c r="CB24" s="668"/>
      <c r="CC24" s="668"/>
      <c r="CD24" s="668"/>
      <c r="CE24" s="668"/>
      <c r="CF24" s="668"/>
      <c r="CG24" s="668"/>
      <c r="CH24" s="668"/>
      <c r="CJ24" s="668"/>
      <c r="CK24" s="668" t="s">
        <v>2450</v>
      </c>
      <c r="CL24" s="668" t="s">
        <v>2446</v>
      </c>
      <c r="CM24" s="668"/>
    </row>
    <row r="25" spans="1:91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1435</v>
      </c>
      <c r="I25" s="603" t="s">
        <v>3</v>
      </c>
      <c r="J25" s="603" t="s">
        <v>285</v>
      </c>
      <c r="K25" s="603">
        <v>1</v>
      </c>
      <c r="L25" s="603">
        <v>1</v>
      </c>
      <c r="M25" s="562" t="str">
        <f t="shared" si="1"/>
        <v>D</v>
      </c>
      <c r="N25" s="562">
        <f t="shared" si="2"/>
        <v>2</v>
      </c>
      <c r="O25" s="598">
        <f t="shared" si="8"/>
        <v>0</v>
      </c>
      <c r="P25" s="562" t="str">
        <f t="shared" si="3"/>
        <v>U</v>
      </c>
      <c r="Q25" s="586">
        <f t="shared" si="4"/>
        <v>-0.25</v>
      </c>
      <c r="R25" s="635">
        <f t="shared" si="5"/>
        <v>-0.5</v>
      </c>
      <c r="S25" s="600">
        <v>0.15</v>
      </c>
      <c r="T25" s="595">
        <f t="shared" si="6"/>
        <v>-0.15</v>
      </c>
      <c r="U25" s="601">
        <v>2.34</v>
      </c>
      <c r="V25" s="595">
        <f t="shared" si="7"/>
        <v>-0.33999999999999986</v>
      </c>
      <c r="W25" s="586">
        <f t="shared" si="9"/>
        <v>1.2449999999999999</v>
      </c>
      <c r="X25" s="586">
        <f t="shared" si="10"/>
        <v>1.095</v>
      </c>
      <c r="Y25" s="599">
        <v>14</v>
      </c>
      <c r="Z25" s="599">
        <v>17</v>
      </c>
      <c r="AA25" s="599">
        <v>5</v>
      </c>
      <c r="AB25" s="599">
        <v>3</v>
      </c>
      <c r="AC25" s="599">
        <v>50</v>
      </c>
      <c r="AD25" s="599">
        <v>50</v>
      </c>
      <c r="AE25" s="599">
        <v>4231</v>
      </c>
      <c r="AF25" s="562"/>
      <c r="AG25" s="562"/>
      <c r="AH25" s="562"/>
      <c r="AJ25" s="758" t="str">
        <f t="array" ref="AJ25">IF($K25="","",IF(SUM(IF(ISNUMBER(VALUE(RIGHT($AM25:$CS25,1))),VALUE(RIGHT($AM25:$CS25,1)),0))=$K25,"T","F"))</f>
        <v>T</v>
      </c>
      <c r="AK25" s="583">
        <f t="array" ref="AK25">IF($K25="","",SUM(IF(LEFT($AM25:$CS25,1)="s",1,0))-SUM(IF(RIGHT(LEFT($AM25:$CS25,2))="-",1,0)))</f>
        <v>0</v>
      </c>
      <c r="AL25" s="562">
        <f t="array" ref="AL25">IF($K25="","",SUM(IF(LEFT($AM25:$CS25,1)="X",1,0)))</f>
        <v>11</v>
      </c>
      <c r="AM25" s="668" t="s">
        <v>2213</v>
      </c>
      <c r="AN25" s="671" t="s">
        <v>2391</v>
      </c>
      <c r="AO25" s="668"/>
      <c r="AP25" s="668" t="s">
        <v>2374</v>
      </c>
      <c r="AQ25" s="668" t="s">
        <v>2373</v>
      </c>
      <c r="AR25" s="671" t="s">
        <v>2392</v>
      </c>
      <c r="AS25" s="668" t="s">
        <v>2370</v>
      </c>
      <c r="AT25" s="668" t="s">
        <v>2452</v>
      </c>
      <c r="AU25" s="668" t="s">
        <v>2453</v>
      </c>
      <c r="AV25" s="668" t="s">
        <v>2454</v>
      </c>
      <c r="AW25" s="668" t="s">
        <v>2454</v>
      </c>
      <c r="AX25" s="668" t="s">
        <v>2453</v>
      </c>
      <c r="AY25" s="668"/>
      <c r="AZ25" s="668" t="s">
        <v>2451</v>
      </c>
      <c r="BA25" s="668" t="s">
        <v>2453</v>
      </c>
      <c r="BB25" s="668" t="s">
        <v>2374</v>
      </c>
      <c r="BC25" s="668" t="s">
        <v>2451</v>
      </c>
      <c r="BD25" s="668"/>
      <c r="BE25" s="668"/>
      <c r="BF25" s="668" t="s">
        <v>2451</v>
      </c>
      <c r="BG25" s="668"/>
      <c r="BH25" s="668" t="s">
        <v>2451</v>
      </c>
      <c r="BI25" s="668" t="s">
        <v>2451</v>
      </c>
      <c r="BJ25" s="668"/>
      <c r="BK25" s="668" t="s">
        <v>2455</v>
      </c>
      <c r="BL25" s="668" t="s">
        <v>2452</v>
      </c>
      <c r="BM25" s="668"/>
      <c r="BN25" s="668"/>
      <c r="BO25" s="668"/>
      <c r="BP25" s="668"/>
      <c r="BQ25" s="668"/>
      <c r="BR25" s="668" t="s">
        <v>2213</v>
      </c>
      <c r="BS25" s="668" t="s">
        <v>2213</v>
      </c>
      <c r="BT25" s="668"/>
      <c r="BU25" s="668"/>
      <c r="BV25" s="668"/>
      <c r="BW25" s="668"/>
      <c r="BX25" s="668"/>
      <c r="BY25" s="668"/>
      <c r="BZ25" s="668"/>
      <c r="CA25" s="668"/>
      <c r="CB25" s="668"/>
      <c r="CC25" s="668"/>
      <c r="CD25" s="668"/>
      <c r="CE25" s="668"/>
      <c r="CF25" s="668"/>
      <c r="CG25" s="668"/>
      <c r="CH25" s="668"/>
      <c r="CJ25" s="668"/>
      <c r="CK25" s="668" t="s">
        <v>2455</v>
      </c>
      <c r="CL25" s="668"/>
      <c r="CM25" s="668"/>
    </row>
    <row r="26" spans="1:91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645</v>
      </c>
      <c r="I26" s="596" t="s">
        <v>2</v>
      </c>
      <c r="J26" s="596" t="s">
        <v>1199</v>
      </c>
      <c r="K26" s="596">
        <v>2</v>
      </c>
      <c r="L26" s="596">
        <v>0</v>
      </c>
      <c r="M26" s="562" t="str">
        <f t="shared" si="1"/>
        <v>W</v>
      </c>
      <c r="N26" s="562">
        <f t="shared" si="2"/>
        <v>2</v>
      </c>
      <c r="O26" s="598">
        <f t="shared" si="8"/>
        <v>2</v>
      </c>
      <c r="P26" s="562" t="str">
        <f t="shared" si="3"/>
        <v>U</v>
      </c>
      <c r="Q26" s="586" t="str">
        <f t="shared" si="4"/>
        <v/>
      </c>
      <c r="R26" s="635" t="str">
        <f t="shared" si="5"/>
        <v/>
      </c>
      <c r="S26" s="600"/>
      <c r="T26" s="595" t="str">
        <f t="shared" si="6"/>
        <v/>
      </c>
      <c r="U26" s="601"/>
      <c r="V26" s="595" t="str">
        <f t="shared" si="7"/>
        <v/>
      </c>
      <c r="W26" s="586" t="str">
        <f t="shared" si="9"/>
        <v/>
      </c>
      <c r="X26" s="586" t="str">
        <f t="shared" si="10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IF($K26="","",IF(SUM(IF(ISNUMBER(VALUE(RIGHT($AM26:$CS26,1))),VALUE(RIGHT($AM26:$CS26,1)),0))=$K26,"T","F"))</f>
        <v>T</v>
      </c>
      <c r="AK26" s="583">
        <f t="array" ref="AK26">IF($K26="","",SUM(IF(LEFT($AM26:$CS26,1)="s",1,0))-SUM(IF(RIGHT(LEFT($AM26:$CS26,2))="-",1,0)))</f>
        <v>0</v>
      </c>
      <c r="AL26" s="562">
        <f t="array" ref="AL26">IF($K26="","",SUM(IF(LEFT($AM26:$CS26,1)="X",1,0)))</f>
        <v>11</v>
      </c>
      <c r="AM26" s="668" t="s">
        <v>2213</v>
      </c>
      <c r="AN26" s="668" t="s">
        <v>2471</v>
      </c>
      <c r="AO26" s="668" t="s">
        <v>2476</v>
      </c>
      <c r="AP26" s="668" t="s">
        <v>126</v>
      </c>
      <c r="AQ26" s="668" t="s">
        <v>126</v>
      </c>
      <c r="AR26" s="668" t="s">
        <v>2472</v>
      </c>
      <c r="AS26" s="668" t="s">
        <v>126</v>
      </c>
      <c r="AT26" s="668" t="s">
        <v>2213</v>
      </c>
      <c r="AU26" s="668" t="s">
        <v>126</v>
      </c>
      <c r="AV26" s="668" t="s">
        <v>2471</v>
      </c>
      <c r="AW26" s="668" t="s">
        <v>126</v>
      </c>
      <c r="AX26" s="668" t="s">
        <v>126</v>
      </c>
      <c r="AY26" s="668"/>
      <c r="AZ26" s="668" t="s">
        <v>2474</v>
      </c>
      <c r="BA26" s="668" t="s">
        <v>2472</v>
      </c>
      <c r="BB26" s="668" t="s">
        <v>126</v>
      </c>
      <c r="BC26" s="668" t="s">
        <v>2473</v>
      </c>
      <c r="BD26" s="668" t="s">
        <v>126</v>
      </c>
      <c r="BE26" s="668" t="s">
        <v>126</v>
      </c>
      <c r="BF26" s="669" t="s">
        <v>2474</v>
      </c>
      <c r="BG26" s="668" t="s">
        <v>2472</v>
      </c>
      <c r="BH26" s="668" t="s">
        <v>2474</v>
      </c>
      <c r="BI26" s="668" t="s">
        <v>2473</v>
      </c>
      <c r="BJ26" s="668" t="s">
        <v>2471</v>
      </c>
      <c r="BK26" s="669" t="s">
        <v>2475</v>
      </c>
      <c r="BL26" s="668" t="s">
        <v>2213</v>
      </c>
      <c r="BM26" s="668"/>
      <c r="BN26" s="668" t="s">
        <v>126</v>
      </c>
      <c r="BO26" s="668" t="s">
        <v>126</v>
      </c>
      <c r="BP26" s="668" t="s">
        <v>126</v>
      </c>
      <c r="BQ26" s="668" t="s">
        <v>2474</v>
      </c>
      <c r="BR26" s="668" t="s">
        <v>2213</v>
      </c>
      <c r="BS26" s="668" t="s">
        <v>2213</v>
      </c>
      <c r="BT26" s="668"/>
      <c r="BU26" s="668"/>
      <c r="BV26" s="668" t="s">
        <v>126</v>
      </c>
      <c r="BW26" s="668"/>
      <c r="BX26" s="668"/>
      <c r="BY26" s="668"/>
      <c r="BZ26" s="668"/>
      <c r="CA26" s="668"/>
      <c r="CB26" s="668"/>
      <c r="CC26" s="668"/>
      <c r="CD26" s="668"/>
      <c r="CE26" s="668"/>
      <c r="CF26" s="668"/>
      <c r="CG26" s="668"/>
      <c r="CH26" s="668"/>
      <c r="CJ26" s="668" t="s">
        <v>2472</v>
      </c>
      <c r="CK26" s="668" t="s">
        <v>2474</v>
      </c>
      <c r="CL26" s="668" t="s">
        <v>2474</v>
      </c>
      <c r="CM26" s="668" t="s">
        <v>2474</v>
      </c>
    </row>
    <row r="27" spans="1:91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259</v>
      </c>
      <c r="I27" s="603" t="s">
        <v>2</v>
      </c>
      <c r="J27" s="603" t="s">
        <v>285</v>
      </c>
      <c r="K27" s="603">
        <v>1</v>
      </c>
      <c r="L27" s="603">
        <v>0</v>
      </c>
      <c r="M27" s="562" t="str">
        <f t="shared" si="1"/>
        <v>W</v>
      </c>
      <c r="N27" s="562">
        <f t="shared" si="2"/>
        <v>1</v>
      </c>
      <c r="O27" s="598">
        <f t="shared" si="8"/>
        <v>1</v>
      </c>
      <c r="P27" s="562" t="str">
        <f t="shared" si="3"/>
        <v>U</v>
      </c>
      <c r="Q27" s="586">
        <f t="shared" si="4"/>
        <v>0</v>
      </c>
      <c r="R27" s="635">
        <f t="shared" si="5"/>
        <v>1</v>
      </c>
      <c r="S27" s="600">
        <v>0</v>
      </c>
      <c r="T27" s="595">
        <f t="shared" si="6"/>
        <v>1</v>
      </c>
      <c r="U27" s="601">
        <v>2.1800000000000002</v>
      </c>
      <c r="V27" s="595">
        <f t="shared" si="7"/>
        <v>-1.1800000000000002</v>
      </c>
      <c r="W27" s="586">
        <f t="shared" si="9"/>
        <v>1.0900000000000001</v>
      </c>
      <c r="X27" s="586">
        <f t="shared" si="10"/>
        <v>1.0900000000000001</v>
      </c>
      <c r="Y27" s="599">
        <v>13</v>
      </c>
      <c r="Z27" s="599">
        <v>9</v>
      </c>
      <c r="AA27" s="599">
        <v>5</v>
      </c>
      <c r="AB27" s="599">
        <v>0</v>
      </c>
      <c r="AC27" s="599">
        <v>53</v>
      </c>
      <c r="AD27" s="599">
        <v>48</v>
      </c>
      <c r="AE27" s="599">
        <v>4231</v>
      </c>
      <c r="AF27" s="562"/>
      <c r="AG27" s="562"/>
      <c r="AH27" s="562"/>
      <c r="AJ27" s="758" t="str">
        <f t="array" ref="AJ27">IF($K27="","",IF(SUM(IF(ISNUMBER(VALUE(RIGHT($AM27:$CS27,1))),VALUE(RIGHT($AM27:$CS27,1)),0))=$K27,"T","F"))</f>
        <v>T</v>
      </c>
      <c r="AK27" s="583">
        <f t="array" ref="AK27">IF($K27="","",SUM(IF(LEFT($AM27:$CS27,1)="s",1,0))-SUM(IF(RIGHT(LEFT($AM27:$CS27,2))="-",1,0)))</f>
        <v>0</v>
      </c>
      <c r="AL27" s="562">
        <f t="array" ref="AL27">IF($K27="","",SUM(IF(LEFT($AM27:$CS27,1)="X",1,0)))</f>
        <v>11</v>
      </c>
      <c r="AM27" s="668" t="s">
        <v>2213</v>
      </c>
      <c r="AN27" s="668" t="s">
        <v>2513</v>
      </c>
      <c r="AO27" s="679" t="s">
        <v>2587</v>
      </c>
      <c r="AP27" s="668" t="s">
        <v>2514</v>
      </c>
      <c r="AQ27" s="668" t="s">
        <v>2137</v>
      </c>
      <c r="AR27" s="668" t="s">
        <v>2513</v>
      </c>
      <c r="AS27" s="668" t="s">
        <v>2513</v>
      </c>
      <c r="AT27" s="668" t="s">
        <v>2213</v>
      </c>
      <c r="AU27" s="668" t="s">
        <v>2582</v>
      </c>
      <c r="AV27" s="671" t="s">
        <v>2586</v>
      </c>
      <c r="AW27" s="668" t="s">
        <v>2513</v>
      </c>
      <c r="AX27" s="668" t="s">
        <v>2513</v>
      </c>
      <c r="AY27" s="668"/>
      <c r="AZ27" s="668" t="s">
        <v>2583</v>
      </c>
      <c r="BA27" s="668" t="s">
        <v>2513</v>
      </c>
      <c r="BB27" s="651" t="s">
        <v>2137</v>
      </c>
      <c r="BC27" s="668"/>
      <c r="BD27" s="668"/>
      <c r="BE27" s="668"/>
      <c r="BF27" s="668" t="s">
        <v>2585</v>
      </c>
      <c r="BG27" s="668"/>
      <c r="BH27" s="668" t="s">
        <v>2585</v>
      </c>
      <c r="BI27" s="668"/>
      <c r="BJ27" s="668"/>
      <c r="BK27" s="668" t="s">
        <v>2584</v>
      </c>
      <c r="BL27" s="668" t="s">
        <v>2213</v>
      </c>
      <c r="BM27" s="668"/>
      <c r="BN27" s="668"/>
      <c r="BO27" s="668"/>
      <c r="BP27" s="668"/>
      <c r="BQ27" s="668"/>
      <c r="BR27" s="668" t="s">
        <v>2213</v>
      </c>
      <c r="BS27" s="668" t="s">
        <v>2213</v>
      </c>
      <c r="BT27" s="668"/>
      <c r="BU27" s="668"/>
      <c r="BV27" s="668"/>
      <c r="BW27" s="668"/>
      <c r="BX27" s="668"/>
      <c r="BY27" s="668"/>
      <c r="BZ27" s="668"/>
      <c r="CA27" s="668"/>
      <c r="CB27" s="668"/>
      <c r="CC27" s="668"/>
      <c r="CD27" s="668"/>
      <c r="CE27" s="668"/>
      <c r="CF27" s="668"/>
      <c r="CG27" s="668"/>
      <c r="CH27" s="668"/>
      <c r="CJ27" s="668"/>
      <c r="CK27" s="668" t="s">
        <v>2584</v>
      </c>
      <c r="CL27" s="668" t="s">
        <v>2584</v>
      </c>
      <c r="CM27" s="668"/>
    </row>
    <row r="28" spans="1:91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645</v>
      </c>
      <c r="I28" s="603" t="s">
        <v>2</v>
      </c>
      <c r="J28" s="603" t="s">
        <v>285</v>
      </c>
      <c r="K28" s="603">
        <v>2</v>
      </c>
      <c r="L28" s="603">
        <v>0</v>
      </c>
      <c r="M28" s="562" t="str">
        <f t="shared" si="1"/>
        <v>W</v>
      </c>
      <c r="N28" s="562">
        <f t="shared" si="2"/>
        <v>2</v>
      </c>
      <c r="O28" s="598">
        <f t="shared" si="8"/>
        <v>2</v>
      </c>
      <c r="P28" s="562" t="str">
        <f t="shared" si="3"/>
        <v>U</v>
      </c>
      <c r="Q28" s="586">
        <f t="shared" si="4"/>
        <v>0.25</v>
      </c>
      <c r="R28" s="635">
        <f t="shared" si="5"/>
        <v>1</v>
      </c>
      <c r="S28" s="600">
        <v>-0.21</v>
      </c>
      <c r="T28" s="595">
        <f t="shared" si="6"/>
        <v>2.21</v>
      </c>
      <c r="U28" s="601">
        <v>2.5</v>
      </c>
      <c r="V28" s="595">
        <f t="shared" si="7"/>
        <v>-0.5</v>
      </c>
      <c r="W28" s="586">
        <f t="shared" si="9"/>
        <v>1.145</v>
      </c>
      <c r="X28" s="586">
        <f t="shared" si="10"/>
        <v>1.355</v>
      </c>
      <c r="Y28" s="599">
        <v>11</v>
      </c>
      <c r="Z28" s="599">
        <v>10</v>
      </c>
      <c r="AA28" s="599">
        <v>5</v>
      </c>
      <c r="AB28" s="599">
        <v>2</v>
      </c>
      <c r="AC28" s="599">
        <v>16</v>
      </c>
      <c r="AD28" s="599">
        <v>54</v>
      </c>
      <c r="AE28" s="599">
        <v>4231</v>
      </c>
      <c r="AF28" s="562"/>
      <c r="AG28" s="562"/>
      <c r="AH28" s="562"/>
      <c r="AJ28" s="758" t="str">
        <f t="array" ref="AJ28">IF($K28="","",IF(SUM(IF(ISNUMBER(VALUE(RIGHT($AM28:$CS28,1))),VALUE(RIGHT($AM28:$CS28,1)),0))=$K28,"T","F"))</f>
        <v>T</v>
      </c>
      <c r="AK28" s="583">
        <f t="array" ref="AK28">IF($K28="","",SUM(IF(LEFT($AM28:$CS28,1)="s",1,0))-SUM(IF(RIGHT(LEFT($AM28:$CS28,2))="-",1,0)))</f>
        <v>0</v>
      </c>
      <c r="AL28" s="562">
        <f t="array" ref="AL28">IF($K28="","",SUM(IF(LEFT($AM28:$CS28,1)="X",1,0)))</f>
        <v>11</v>
      </c>
      <c r="AM28" s="668" t="s">
        <v>2474</v>
      </c>
      <c r="AN28" s="668" t="s">
        <v>2474</v>
      </c>
      <c r="AO28" s="671" t="s">
        <v>2659</v>
      </c>
      <c r="AP28" s="668" t="s">
        <v>2474</v>
      </c>
      <c r="AQ28" s="668" t="s">
        <v>2474</v>
      </c>
      <c r="AR28" s="669" t="s">
        <v>2474</v>
      </c>
      <c r="AS28" s="668" t="s">
        <v>2474</v>
      </c>
      <c r="AT28" s="668" t="s">
        <v>2213</v>
      </c>
      <c r="AU28" s="668" t="s">
        <v>2213</v>
      </c>
      <c r="AV28" s="668" t="s">
        <v>2474</v>
      </c>
      <c r="AW28" s="671" t="s">
        <v>2658</v>
      </c>
      <c r="AX28" s="668" t="s">
        <v>2473</v>
      </c>
      <c r="AY28" s="668"/>
      <c r="AZ28" s="668" t="s">
        <v>2213</v>
      </c>
      <c r="BA28" s="668" t="s">
        <v>2472</v>
      </c>
      <c r="BB28" s="668" t="s">
        <v>2619</v>
      </c>
      <c r="BC28" s="668" t="s">
        <v>2472</v>
      </c>
      <c r="BD28" s="668" t="s">
        <v>2472</v>
      </c>
      <c r="BE28" s="668" t="s">
        <v>126</v>
      </c>
      <c r="BF28" s="668" t="s">
        <v>2472</v>
      </c>
      <c r="BG28" s="668" t="s">
        <v>126</v>
      </c>
      <c r="BH28" s="668" t="s">
        <v>126</v>
      </c>
      <c r="BI28" s="668" t="s">
        <v>2473</v>
      </c>
      <c r="BJ28" s="668" t="s">
        <v>126</v>
      </c>
      <c r="BK28" s="668" t="s">
        <v>2471</v>
      </c>
      <c r="BL28" s="668" t="s">
        <v>2213</v>
      </c>
      <c r="BM28" s="668"/>
      <c r="BN28" s="668"/>
      <c r="BO28" s="668"/>
      <c r="BP28" s="668"/>
      <c r="BQ28" s="668"/>
      <c r="BR28" s="668"/>
      <c r="BS28" s="668" t="s">
        <v>2213</v>
      </c>
      <c r="BT28" s="668"/>
      <c r="BU28" s="668"/>
      <c r="BV28" s="668"/>
      <c r="BW28" s="668"/>
      <c r="BX28" s="668"/>
      <c r="BY28" s="668"/>
      <c r="BZ28" s="668"/>
      <c r="CA28" s="668"/>
      <c r="CB28" s="668"/>
      <c r="CC28" s="668"/>
      <c r="CD28" s="668"/>
      <c r="CE28" s="668"/>
      <c r="CF28" s="668"/>
      <c r="CG28" s="668"/>
      <c r="CH28" s="668"/>
      <c r="CJ28" s="668" t="s">
        <v>126</v>
      </c>
      <c r="CK28" s="669" t="s">
        <v>2471</v>
      </c>
      <c r="CL28" s="668" t="s">
        <v>2471</v>
      </c>
      <c r="CM28" s="668"/>
    </row>
    <row r="29" spans="1:91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255</v>
      </c>
      <c r="I29" s="603" t="s">
        <v>3</v>
      </c>
      <c r="J29" s="603" t="s">
        <v>285</v>
      </c>
      <c r="K29" s="603">
        <v>1</v>
      </c>
      <c r="L29" s="603">
        <v>0</v>
      </c>
      <c r="M29" s="562" t="str">
        <f t="shared" si="1"/>
        <v>W</v>
      </c>
      <c r="N29" s="562">
        <f t="shared" si="2"/>
        <v>1</v>
      </c>
      <c r="O29" s="598">
        <f t="shared" si="8"/>
        <v>1</v>
      </c>
      <c r="P29" s="562" t="str">
        <f t="shared" si="3"/>
        <v>U</v>
      </c>
      <c r="Q29" s="586">
        <f t="shared" si="4"/>
        <v>0.75</v>
      </c>
      <c r="R29" s="635">
        <f t="shared" si="5"/>
        <v>1</v>
      </c>
      <c r="S29" s="600">
        <v>-0.89</v>
      </c>
      <c r="T29" s="595">
        <f t="shared" si="6"/>
        <v>1.8900000000000001</v>
      </c>
      <c r="U29" s="601">
        <v>2.57</v>
      </c>
      <c r="V29" s="595">
        <f t="shared" si="7"/>
        <v>-1.5699999999999998</v>
      </c>
      <c r="W29" s="586">
        <f t="shared" si="9"/>
        <v>0.83999999999999986</v>
      </c>
      <c r="X29" s="586">
        <f t="shared" si="10"/>
        <v>1.73</v>
      </c>
      <c r="Y29" s="599">
        <v>13</v>
      </c>
      <c r="Z29" s="599">
        <v>21</v>
      </c>
      <c r="AA29" s="599">
        <v>4</v>
      </c>
      <c r="AB29" s="599">
        <v>6</v>
      </c>
      <c r="AC29" s="599">
        <v>41</v>
      </c>
      <c r="AD29" s="599">
        <v>59</v>
      </c>
      <c r="AE29" s="599">
        <v>4231</v>
      </c>
      <c r="AF29" s="562"/>
      <c r="AG29" s="562"/>
      <c r="AH29" s="562"/>
      <c r="AJ29" s="758" t="str">
        <f t="array" ref="AJ29">IF($K29="","",IF(SUM(IF(ISNUMBER(VALUE(RIGHT($AM29:$CS29,1))),VALUE(RIGHT($AM29:$CS29,1)),0))=$K29,"T","F"))</f>
        <v>T</v>
      </c>
      <c r="AK29" s="583">
        <f t="array" ref="AK29">IF($K29="","",SUM(IF(LEFT($AM29:$CS29,1)="s",1,0))-SUM(IF(RIGHT(LEFT($AM29:$CS29,2))="-",1,0)))</f>
        <v>0</v>
      </c>
      <c r="AL29" s="562">
        <f t="array" ref="AL29">IF($K29="","",SUM(IF(LEFT($AM29:$CS29,1)="X",1,0)))</f>
        <v>11</v>
      </c>
      <c r="AM29" s="669" t="s">
        <v>2707</v>
      </c>
      <c r="AN29" s="668" t="s">
        <v>2707</v>
      </c>
      <c r="AO29" s="668" t="s">
        <v>2707</v>
      </c>
      <c r="AP29" s="668" t="s">
        <v>2707</v>
      </c>
      <c r="AQ29" s="668" t="s">
        <v>2707</v>
      </c>
      <c r="AR29" s="682" t="s">
        <v>2745</v>
      </c>
      <c r="AS29" s="668" t="s">
        <v>2707</v>
      </c>
      <c r="AT29" s="668" t="s">
        <v>2139</v>
      </c>
      <c r="AU29" s="668" t="s">
        <v>2213</v>
      </c>
      <c r="AV29" s="671" t="s">
        <v>2726</v>
      </c>
      <c r="AW29" s="668" t="s">
        <v>2707</v>
      </c>
      <c r="AX29" s="668" t="s">
        <v>2707</v>
      </c>
      <c r="AY29" s="668"/>
      <c r="AZ29" s="668" t="s">
        <v>2682</v>
      </c>
      <c r="BA29" s="668" t="s">
        <v>2757</v>
      </c>
      <c r="BB29" s="668" t="s">
        <v>2619</v>
      </c>
      <c r="BC29" s="668"/>
      <c r="BD29" s="668" t="s">
        <v>2756</v>
      </c>
      <c r="BE29" s="668"/>
      <c r="BF29" s="668" t="s">
        <v>2756</v>
      </c>
      <c r="BG29" s="668"/>
      <c r="BH29" s="668"/>
      <c r="BI29" s="668" t="s">
        <v>2012</v>
      </c>
      <c r="BJ29" s="668"/>
      <c r="BK29" s="668"/>
      <c r="BL29" s="668" t="s">
        <v>2213</v>
      </c>
      <c r="BM29" s="668"/>
      <c r="BN29" s="668"/>
      <c r="BO29" s="668"/>
      <c r="BP29" s="668"/>
      <c r="BQ29" s="668"/>
      <c r="BR29" s="668"/>
      <c r="BS29" s="668" t="s">
        <v>2213</v>
      </c>
      <c r="BT29" s="668"/>
      <c r="BU29" s="668"/>
      <c r="BV29" s="668"/>
      <c r="BW29" s="668"/>
      <c r="BX29" s="668"/>
      <c r="BY29" s="668"/>
      <c r="BZ29" s="668"/>
      <c r="CA29" s="668"/>
      <c r="CB29" s="668"/>
      <c r="CC29" s="668"/>
      <c r="CD29" s="668"/>
      <c r="CE29" s="668"/>
      <c r="CF29" s="668"/>
      <c r="CG29" s="668"/>
      <c r="CH29" s="668"/>
      <c r="CJ29" s="668"/>
      <c r="CK29" s="668"/>
      <c r="CL29" s="668"/>
      <c r="CM29" s="668"/>
    </row>
    <row r="30" spans="1:91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267</v>
      </c>
      <c r="I30" s="596" t="s">
        <v>3</v>
      </c>
      <c r="J30" s="596" t="s">
        <v>1199</v>
      </c>
      <c r="K30" s="596">
        <v>0</v>
      </c>
      <c r="L30" s="596">
        <v>0</v>
      </c>
      <c r="M30" s="562" t="str">
        <f t="shared" si="1"/>
        <v>D</v>
      </c>
      <c r="N30" s="562">
        <f t="shared" si="2"/>
        <v>0</v>
      </c>
      <c r="O30" s="598">
        <f t="shared" si="8"/>
        <v>0</v>
      </c>
      <c r="P30" s="562" t="str">
        <f t="shared" si="3"/>
        <v>U</v>
      </c>
      <c r="Q30" s="586" t="str">
        <f t="shared" si="4"/>
        <v/>
      </c>
      <c r="R30" s="635" t="str">
        <f t="shared" si="5"/>
        <v/>
      </c>
      <c r="S30" s="600"/>
      <c r="T30" s="595" t="str">
        <f t="shared" si="6"/>
        <v/>
      </c>
      <c r="U30" s="601"/>
      <c r="V30" s="595" t="str">
        <f t="shared" si="7"/>
        <v/>
      </c>
      <c r="W30" s="586" t="str">
        <f t="shared" si="9"/>
        <v/>
      </c>
      <c r="X30" s="586" t="str">
        <f t="shared" si="10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IF($K30="","",IF(SUM(IF(ISNUMBER(VALUE(RIGHT($AM30:$CS30,1))),VALUE(RIGHT($AM30:$CS30,1)),0))=$K30,"T","F"))</f>
        <v>T</v>
      </c>
      <c r="AK30" s="583">
        <f t="array" ref="AK30">IF($K30="","",SUM(IF(LEFT($AM30:$CS30,1)="s",1,0))-SUM(IF(RIGHT(LEFT($AM30:$CS30,2))="-",1,0)))</f>
        <v>0</v>
      </c>
      <c r="AL30" s="562">
        <f t="array" ref="AL30">IF($K30="","",SUM(IF(LEFT($AM30:$CS30,1)="X",1,0)))</f>
        <v>11</v>
      </c>
      <c r="AM30" s="668" t="s">
        <v>2780</v>
      </c>
      <c r="AN30" s="668"/>
      <c r="AO30" s="668" t="s">
        <v>2812</v>
      </c>
      <c r="AP30" s="668"/>
      <c r="AQ30" s="668"/>
      <c r="AR30" s="668"/>
      <c r="AS30" s="668"/>
      <c r="AT30" s="668" t="s">
        <v>2012</v>
      </c>
      <c r="AU30" s="668" t="s">
        <v>2213</v>
      </c>
      <c r="AV30" s="668"/>
      <c r="AW30" s="668"/>
      <c r="AX30" s="668"/>
      <c r="AY30" s="668"/>
      <c r="AZ30" s="668" t="s">
        <v>2682</v>
      </c>
      <c r="BA30" s="668" t="s">
        <v>2828</v>
      </c>
      <c r="BB30" s="668" t="s">
        <v>2619</v>
      </c>
      <c r="BC30" s="668" t="s">
        <v>2780</v>
      </c>
      <c r="BD30" s="668" t="s">
        <v>2827</v>
      </c>
      <c r="BE30" s="668"/>
      <c r="BF30" s="668" t="s">
        <v>2780</v>
      </c>
      <c r="BG30" s="668" t="s">
        <v>2828</v>
      </c>
      <c r="BH30" s="668" t="s">
        <v>2780</v>
      </c>
      <c r="BI30" s="668"/>
      <c r="BJ30" s="668" t="s">
        <v>2827</v>
      </c>
      <c r="BK30" s="668" t="s">
        <v>2137</v>
      </c>
      <c r="BL30" s="668" t="s">
        <v>2213</v>
      </c>
      <c r="BM30" s="668"/>
      <c r="BN30" s="668"/>
      <c r="BO30" s="668"/>
      <c r="BP30" s="668"/>
      <c r="BQ30" s="668" t="s">
        <v>2780</v>
      </c>
      <c r="BR30" s="668"/>
      <c r="BS30" s="668" t="s">
        <v>3982</v>
      </c>
      <c r="BT30" s="668"/>
      <c r="BU30" s="668"/>
      <c r="BV30" s="668" t="s">
        <v>2828</v>
      </c>
      <c r="BW30" s="668"/>
      <c r="BX30" s="668"/>
      <c r="BY30" s="668" t="s">
        <v>3979</v>
      </c>
      <c r="BZ30" s="668"/>
      <c r="CA30" s="668"/>
      <c r="CB30" s="668"/>
      <c r="CC30" s="668"/>
      <c r="CD30" s="668"/>
      <c r="CE30" s="668"/>
      <c r="CF30" s="668"/>
      <c r="CG30" s="668"/>
      <c r="CH30" s="668"/>
      <c r="CJ30" s="668" t="s">
        <v>2829</v>
      </c>
      <c r="CK30" s="668" t="s">
        <v>2137</v>
      </c>
      <c r="CL30" s="668" t="s">
        <v>2780</v>
      </c>
      <c r="CM30" s="668" t="s">
        <v>2780</v>
      </c>
    </row>
    <row r="31" spans="1:91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1202</v>
      </c>
      <c r="I31" s="603" t="s">
        <v>2</v>
      </c>
      <c r="J31" s="603" t="s">
        <v>285</v>
      </c>
      <c r="K31" s="603">
        <v>2</v>
      </c>
      <c r="L31" s="603">
        <v>2</v>
      </c>
      <c r="M31" s="562" t="str">
        <f t="shared" si="1"/>
        <v>D</v>
      </c>
      <c r="N31" s="562">
        <f t="shared" si="2"/>
        <v>4</v>
      </c>
      <c r="O31" s="598">
        <f t="shared" si="8"/>
        <v>0</v>
      </c>
      <c r="P31" s="562" t="str">
        <f t="shared" si="3"/>
        <v>O</v>
      </c>
      <c r="Q31" s="586">
        <f t="shared" si="4"/>
        <v>0</v>
      </c>
      <c r="R31" s="635">
        <f t="shared" si="5"/>
        <v>0</v>
      </c>
      <c r="S31" s="600">
        <v>-0.02</v>
      </c>
      <c r="T31" s="595">
        <f t="shared" si="6"/>
        <v>0.02</v>
      </c>
      <c r="U31" s="601">
        <v>2.5</v>
      </c>
      <c r="V31" s="595">
        <f t="shared" si="7"/>
        <v>1.5</v>
      </c>
      <c r="W31" s="586">
        <f t="shared" si="9"/>
        <v>1.24</v>
      </c>
      <c r="X31" s="586">
        <f t="shared" si="10"/>
        <v>1.26</v>
      </c>
      <c r="Y31" s="599">
        <v>16</v>
      </c>
      <c r="Z31" s="599">
        <v>9</v>
      </c>
      <c r="AA31" s="599">
        <v>5</v>
      </c>
      <c r="AB31" s="599">
        <v>3</v>
      </c>
      <c r="AC31" s="599">
        <v>50</v>
      </c>
      <c r="AD31" s="599">
        <v>50</v>
      </c>
      <c r="AE31" s="599">
        <v>4231</v>
      </c>
      <c r="AF31" s="562"/>
      <c r="AG31" s="562"/>
      <c r="AH31" s="562"/>
      <c r="AJ31" s="758" t="str">
        <f t="array" ref="AJ31">IF($K31="","",IF(SUM(IF(ISNUMBER(VALUE(RIGHT($AM31:$CS31,1))),VALUE(RIGHT($AM31:$CS31,1)),0))=$K31,"T","F"))</f>
        <v>T</v>
      </c>
      <c r="AK31" s="583">
        <f t="array" ref="AK31">IF($K31="","",SUM(IF(LEFT($AM31:$CS31,1)="s",1,0))-SUM(IF(RIGHT(LEFT($AM31:$CS31,2))="-",1,0)))</f>
        <v>0</v>
      </c>
      <c r="AL31" s="562">
        <f t="array" ref="AL31">IF($K31="","",SUM(IF(LEFT($AM31:$CS31,1)="X",1,0)))</f>
        <v>11</v>
      </c>
      <c r="AM31" s="668" t="s">
        <v>1431</v>
      </c>
      <c r="AN31" s="668" t="s">
        <v>1431</v>
      </c>
      <c r="AO31" s="668" t="s">
        <v>2139</v>
      </c>
      <c r="AP31" s="671" t="s">
        <v>2934</v>
      </c>
      <c r="AQ31" s="668" t="s">
        <v>2137</v>
      </c>
      <c r="AR31" s="682" t="s">
        <v>2271</v>
      </c>
      <c r="AS31" s="668" t="s">
        <v>1431</v>
      </c>
      <c r="AT31" s="668" t="s">
        <v>2139</v>
      </c>
      <c r="AU31" s="668" t="s">
        <v>2138</v>
      </c>
      <c r="AV31" s="668" t="s">
        <v>1431</v>
      </c>
      <c r="AW31" s="668" t="s">
        <v>1431</v>
      </c>
      <c r="AX31" s="671" t="s">
        <v>2933</v>
      </c>
      <c r="AY31" s="668" t="s">
        <v>126</v>
      </c>
      <c r="AZ31" s="668" t="s">
        <v>2682</v>
      </c>
      <c r="BA31" s="668" t="s">
        <v>2139</v>
      </c>
      <c r="BB31" s="668" t="s">
        <v>1431</v>
      </c>
      <c r="BF31" s="668" t="s">
        <v>2138</v>
      </c>
      <c r="BH31" s="668" t="s">
        <v>2139</v>
      </c>
      <c r="BI31" s="668" t="s">
        <v>2137</v>
      </c>
      <c r="BK31" s="668" t="s">
        <v>2139</v>
      </c>
      <c r="BL31" s="668" t="s">
        <v>2213</v>
      </c>
      <c r="BM31" s="668"/>
      <c r="BN31" s="668"/>
      <c r="BO31" s="668"/>
      <c r="BP31" s="668"/>
      <c r="BQ31" s="668"/>
      <c r="BR31" s="668"/>
      <c r="BS31" s="668" t="s">
        <v>2213</v>
      </c>
      <c r="BT31" s="668"/>
      <c r="BU31" s="668"/>
      <c r="BV31" s="668"/>
      <c r="BW31" s="668"/>
      <c r="BX31" s="668"/>
      <c r="BY31" s="668"/>
      <c r="BZ31" s="668"/>
      <c r="CA31" s="668"/>
      <c r="CB31" s="668"/>
      <c r="CC31" s="668"/>
      <c r="CD31" s="668"/>
      <c r="CE31" s="668"/>
      <c r="CF31" s="668"/>
      <c r="CG31" s="668"/>
      <c r="CH31" s="668"/>
      <c r="CM31" s="668"/>
    </row>
    <row r="32" spans="1:91" s="661" customFormat="1" ht="15" customHeight="1">
      <c r="A32" s="625">
        <v>42847</v>
      </c>
      <c r="B32" s="603"/>
      <c r="C32" s="603"/>
      <c r="D32" s="603"/>
      <c r="E32" s="603"/>
      <c r="F32" s="603"/>
      <c r="G32" s="585"/>
      <c r="H32" s="624" t="s">
        <v>267</v>
      </c>
      <c r="I32" s="603" t="s">
        <v>3</v>
      </c>
      <c r="J32" s="603" t="s">
        <v>285</v>
      </c>
      <c r="K32" s="603">
        <v>1</v>
      </c>
      <c r="L32" s="603">
        <v>1</v>
      </c>
      <c r="M32" s="562" t="str">
        <f t="shared" si="1"/>
        <v>D</v>
      </c>
      <c r="N32" s="562">
        <f t="shared" si="2"/>
        <v>2</v>
      </c>
      <c r="O32" s="598">
        <f t="shared" si="8"/>
        <v>0</v>
      </c>
      <c r="P32" s="562" t="str">
        <f t="shared" si="3"/>
        <v>U</v>
      </c>
      <c r="Q32" s="586">
        <f t="shared" si="4"/>
        <v>-0.25</v>
      </c>
      <c r="R32" s="635">
        <f t="shared" si="5"/>
        <v>-0.5</v>
      </c>
      <c r="S32" s="600">
        <v>0.34499999999999997</v>
      </c>
      <c r="T32" s="595">
        <f t="shared" si="6"/>
        <v>-0.34499999999999997</v>
      </c>
      <c r="U32" s="601">
        <v>1.98</v>
      </c>
      <c r="V32" s="595">
        <f t="shared" si="7"/>
        <v>2.0000000000000018E-2</v>
      </c>
      <c r="W32" s="586">
        <f t="shared" si="9"/>
        <v>1.1625000000000001</v>
      </c>
      <c r="X32" s="586">
        <f t="shared" si="10"/>
        <v>0.81749999999999989</v>
      </c>
      <c r="Y32" s="599">
        <v>16</v>
      </c>
      <c r="Z32" s="599">
        <v>6</v>
      </c>
      <c r="AA32" s="599">
        <v>5</v>
      </c>
      <c r="AB32" s="599">
        <v>1</v>
      </c>
      <c r="AC32" s="599">
        <v>60</v>
      </c>
      <c r="AD32" s="599">
        <v>40</v>
      </c>
      <c r="AE32" s="599">
        <v>4231</v>
      </c>
      <c r="AF32" s="562"/>
      <c r="AG32" s="562"/>
      <c r="AH32" s="562"/>
      <c r="AJ32" s="758" t="str">
        <f t="array" ref="AJ32">IF($K32="","",IF(SUM(IF(ISNUMBER(VALUE(RIGHT($AM32:$CS32,1))),VALUE(RIGHT($AM32:$CS32,1)),0))=$K32,"T","F"))</f>
        <v>T</v>
      </c>
      <c r="AK32" s="583">
        <f t="array" ref="AK32">IF($K32="","",SUM(IF(LEFT($AM32:$CS32,1)="s",1,0))-SUM(IF(RIGHT(LEFT($AM32:$CS32,2))="-",1,0)))</f>
        <v>0</v>
      </c>
      <c r="AL32" s="562">
        <f t="array" ref="AL32">IF($K32="","",SUM(IF(LEFT($AM32:$CS32,1)="X",1,0)))</f>
        <v>11</v>
      </c>
      <c r="AM32" s="668" t="s">
        <v>3008</v>
      </c>
      <c r="AN32" s="668" t="s">
        <v>3008</v>
      </c>
      <c r="AO32" s="668" t="s">
        <v>3012</v>
      </c>
      <c r="AP32" s="668" t="s">
        <v>3008</v>
      </c>
      <c r="AQ32" s="668" t="s">
        <v>3008</v>
      </c>
      <c r="AR32" s="668" t="s">
        <v>3008</v>
      </c>
      <c r="AS32" s="668" t="s">
        <v>3008</v>
      </c>
      <c r="AT32" s="668" t="s">
        <v>3011</v>
      </c>
      <c r="AU32" s="668" t="s">
        <v>3012</v>
      </c>
      <c r="AV32" s="668" t="s">
        <v>3010</v>
      </c>
      <c r="AW32" s="671" t="s">
        <v>3014</v>
      </c>
      <c r="AX32" s="671" t="s">
        <v>3013</v>
      </c>
      <c r="AY32" s="668"/>
      <c r="AZ32" s="668" t="s">
        <v>2682</v>
      </c>
      <c r="BA32" s="668" t="s">
        <v>3011</v>
      </c>
      <c r="BB32" s="668" t="s">
        <v>3008</v>
      </c>
      <c r="BC32" s="668"/>
      <c r="BD32" s="668"/>
      <c r="BE32" s="668"/>
      <c r="BF32" s="668" t="s">
        <v>3011</v>
      </c>
      <c r="BG32" s="668"/>
      <c r="BH32" s="668" t="s">
        <v>3011</v>
      </c>
      <c r="BI32" s="668" t="s">
        <v>3010</v>
      </c>
      <c r="BJ32" s="668"/>
      <c r="BK32" s="668" t="s">
        <v>3011</v>
      </c>
      <c r="BL32" s="668" t="s">
        <v>2213</v>
      </c>
      <c r="BM32" s="668"/>
      <c r="BN32" s="668"/>
      <c r="BO32" s="668"/>
      <c r="BP32" s="668"/>
      <c r="BQ32" s="668"/>
      <c r="BR32" s="668"/>
      <c r="BS32" s="668" t="s">
        <v>2213</v>
      </c>
      <c r="BT32" s="668"/>
      <c r="BU32" s="668"/>
      <c r="BV32" s="668" t="s">
        <v>126</v>
      </c>
      <c r="BW32" s="668"/>
      <c r="BX32" s="668"/>
      <c r="BY32" s="668"/>
      <c r="BZ32" s="668"/>
      <c r="CA32" s="668"/>
      <c r="CB32" s="668"/>
      <c r="CC32" s="668"/>
      <c r="CD32" s="668"/>
      <c r="CE32" s="668"/>
      <c r="CF32" s="668"/>
      <c r="CG32" s="668"/>
      <c r="CH32" s="668"/>
      <c r="CJ32" s="668"/>
      <c r="CK32" s="668"/>
      <c r="CL32" s="668"/>
      <c r="CM32" s="668"/>
    </row>
    <row r="33" spans="1:91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259</v>
      </c>
      <c r="I33" s="596" t="s">
        <v>3</v>
      </c>
      <c r="J33" s="596" t="s">
        <v>1199</v>
      </c>
      <c r="K33" s="596">
        <v>4</v>
      </c>
      <c r="L33" s="596">
        <v>4</v>
      </c>
      <c r="M33" s="562" t="str">
        <f t="shared" si="1"/>
        <v>D</v>
      </c>
      <c r="N33" s="562">
        <f t="shared" si="2"/>
        <v>8</v>
      </c>
      <c r="O33" s="598">
        <f t="shared" si="8"/>
        <v>0</v>
      </c>
      <c r="P33" s="562" t="str">
        <f t="shared" si="3"/>
        <v>O</v>
      </c>
      <c r="Q33" s="586" t="str">
        <f t="shared" si="4"/>
        <v/>
      </c>
      <c r="R33" s="635" t="str">
        <f t="shared" si="5"/>
        <v/>
      </c>
      <c r="S33" s="600"/>
      <c r="T33" s="595" t="str">
        <f t="shared" si="6"/>
        <v/>
      </c>
      <c r="U33" s="601"/>
      <c r="V33" s="595" t="str">
        <f t="shared" si="7"/>
        <v/>
      </c>
      <c r="W33" s="586" t="str">
        <f t="shared" si="9"/>
        <v/>
      </c>
      <c r="X33" s="586" t="str">
        <f t="shared" si="10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IF($K33="","",IF(SUM(IF(ISNUMBER(VALUE(RIGHT($AM33:$CS33,1))),VALUE(RIGHT($AM33:$CS33,1)),0))=$K33,"T","F"))</f>
        <v>T</v>
      </c>
      <c r="AK33" s="583">
        <f t="array" ref="AK33">IF($K33="","",SUM(IF(LEFT($AM33:$CS33,1)="s",1,0))-SUM(IF(RIGHT(LEFT($AM33:$CS33,2))="-",1,0)))</f>
        <v>0</v>
      </c>
      <c r="AL33" s="562">
        <f t="array" ref="AL33">IF($K33="","",SUM(IF(LEFT($AM33:$CS33,1)="X",1,0)))</f>
        <v>11</v>
      </c>
      <c r="AM33" s="668" t="s">
        <v>3125</v>
      </c>
      <c r="AN33" s="668"/>
      <c r="AO33" s="668" t="s">
        <v>3143</v>
      </c>
      <c r="AP33" s="668"/>
      <c r="AQ33" s="668"/>
      <c r="AR33" s="668"/>
      <c r="AS33" s="668"/>
      <c r="AT33" s="668" t="s">
        <v>3146</v>
      </c>
      <c r="AU33" s="668" t="s">
        <v>3143</v>
      </c>
      <c r="AV33" s="668"/>
      <c r="AW33" s="668"/>
      <c r="AX33" s="668"/>
      <c r="AY33" s="668"/>
      <c r="AZ33" s="668"/>
      <c r="BA33" s="668" t="s">
        <v>5872</v>
      </c>
      <c r="BB33" s="668"/>
      <c r="BC33" s="668"/>
      <c r="BD33" s="668" t="s">
        <v>3143</v>
      </c>
      <c r="BE33" s="668"/>
      <c r="BF33" s="668" t="s">
        <v>3145</v>
      </c>
      <c r="BG33" s="668" t="s">
        <v>5872</v>
      </c>
      <c r="BH33" s="668" t="s">
        <v>3143</v>
      </c>
      <c r="BI33" s="668"/>
      <c r="BJ33" s="668" t="s">
        <v>3144</v>
      </c>
      <c r="BK33" s="668" t="s">
        <v>3145</v>
      </c>
      <c r="BL33" s="668" t="s">
        <v>2213</v>
      </c>
      <c r="BM33" s="668"/>
      <c r="BN33" s="668"/>
      <c r="BO33" s="668"/>
      <c r="BP33" s="668"/>
      <c r="BQ33" s="669" t="s">
        <v>3126</v>
      </c>
      <c r="BR33" s="668"/>
      <c r="BS33" s="668" t="s">
        <v>2213</v>
      </c>
      <c r="BT33" s="668"/>
      <c r="BU33" s="668"/>
      <c r="BV33" s="668" t="s">
        <v>5872</v>
      </c>
      <c r="BW33" s="668"/>
      <c r="BX33" s="668"/>
      <c r="BY33" s="668" t="s">
        <v>5872</v>
      </c>
      <c r="BZ33" s="668"/>
      <c r="CA33" s="668"/>
      <c r="CB33" s="668"/>
      <c r="CC33" s="668"/>
      <c r="CD33" s="668"/>
      <c r="CE33" s="668"/>
      <c r="CF33" s="668"/>
      <c r="CG33" s="668"/>
      <c r="CH33" s="668"/>
      <c r="CJ33" s="668" t="s">
        <v>5880</v>
      </c>
      <c r="CK33" s="668" t="s">
        <v>3125</v>
      </c>
      <c r="CL33" s="668" t="s">
        <v>3130</v>
      </c>
      <c r="CM33" s="668" t="s">
        <v>3125</v>
      </c>
    </row>
    <row r="34" spans="1:91" s="661" customFormat="1" ht="15" customHeight="1">
      <c r="A34" s="625">
        <v>42855</v>
      </c>
      <c r="B34" s="603"/>
      <c r="C34" s="603"/>
      <c r="D34" s="603"/>
      <c r="E34" s="603"/>
      <c r="F34" s="603"/>
      <c r="G34" s="585"/>
      <c r="H34" s="624" t="s">
        <v>257</v>
      </c>
      <c r="I34" s="603" t="s">
        <v>2</v>
      </c>
      <c r="J34" s="603" t="s">
        <v>285</v>
      </c>
      <c r="K34" s="603">
        <v>2</v>
      </c>
      <c r="L34" s="603">
        <v>0</v>
      </c>
      <c r="M34" s="562" t="str">
        <f t="shared" si="1"/>
        <v>W</v>
      </c>
      <c r="N34" s="562">
        <f t="shared" si="2"/>
        <v>2</v>
      </c>
      <c r="O34" s="598">
        <f t="shared" si="8"/>
        <v>2</v>
      </c>
      <c r="P34" s="562" t="str">
        <f t="shared" si="3"/>
        <v>U</v>
      </c>
      <c r="Q34" s="586">
        <f t="shared" si="4"/>
        <v>-0.25</v>
      </c>
      <c r="R34" s="635">
        <f t="shared" si="5"/>
        <v>1</v>
      </c>
      <c r="S34" s="600">
        <v>0.22</v>
      </c>
      <c r="T34" s="595">
        <f t="shared" si="6"/>
        <v>1.78</v>
      </c>
      <c r="U34" s="601">
        <v>2.62</v>
      </c>
      <c r="V34" s="595">
        <f t="shared" si="7"/>
        <v>-0.62000000000000011</v>
      </c>
      <c r="W34" s="586">
        <f t="shared" si="9"/>
        <v>1.4200000000000002</v>
      </c>
      <c r="X34" s="586">
        <f t="shared" si="10"/>
        <v>1.2</v>
      </c>
      <c r="Y34" s="599">
        <v>21</v>
      </c>
      <c r="Z34" s="599">
        <v>10</v>
      </c>
      <c r="AA34" s="599">
        <v>9</v>
      </c>
      <c r="AB34" s="599">
        <v>3</v>
      </c>
      <c r="AC34" s="599">
        <v>47</v>
      </c>
      <c r="AD34" s="599">
        <v>53</v>
      </c>
      <c r="AE34" s="599">
        <v>4231</v>
      </c>
      <c r="AF34" s="562"/>
      <c r="AG34" s="562"/>
      <c r="AH34" s="562"/>
      <c r="AJ34" s="758" t="str">
        <f t="array" ref="AJ34">IF($K34="","",IF(SUM(IF(ISNUMBER(VALUE(RIGHT($AM34:$CS34,1))),VALUE(RIGHT($AM34:$CS34,1)),0))=$K34,"T","F"))</f>
        <v>T</v>
      </c>
      <c r="AK34" s="583">
        <f t="array" ref="AK34">IF($K34="","",SUM(IF(LEFT($AM34:$CS34,1)="s",1,0))-SUM(IF(RIGHT(LEFT($AM34:$CS34,2))="-",1,0)))</f>
        <v>0</v>
      </c>
      <c r="AL34" s="562">
        <f t="array" ref="AL34">IF($K34="","",SUM(IF(LEFT($AM34:$CS34,1)="X",1,0)))</f>
        <v>11</v>
      </c>
      <c r="AM34" s="668" t="s">
        <v>1431</v>
      </c>
      <c r="AN34" s="668" t="s">
        <v>1431</v>
      </c>
      <c r="AO34" s="668" t="s">
        <v>3235</v>
      </c>
      <c r="AP34" s="668" t="s">
        <v>2137</v>
      </c>
      <c r="AQ34" s="668" t="s">
        <v>2137</v>
      </c>
      <c r="AR34" s="668" t="s">
        <v>3233</v>
      </c>
      <c r="AS34" s="668" t="s">
        <v>1431</v>
      </c>
      <c r="AT34" s="668" t="s">
        <v>3228</v>
      </c>
      <c r="AU34" s="671" t="s">
        <v>3236</v>
      </c>
      <c r="AV34" s="671" t="s">
        <v>2207</v>
      </c>
      <c r="AW34" s="668" t="s">
        <v>1431</v>
      </c>
      <c r="AX34" s="668" t="s">
        <v>1431</v>
      </c>
      <c r="AY34" s="668"/>
      <c r="AZ34" s="668"/>
      <c r="BA34" s="668" t="s">
        <v>3230</v>
      </c>
      <c r="BB34" s="668" t="s">
        <v>1431</v>
      </c>
      <c r="BC34" s="668"/>
      <c r="BD34" s="668"/>
      <c r="BE34" s="668"/>
      <c r="BF34" s="669" t="s">
        <v>3228</v>
      </c>
      <c r="BG34" s="668"/>
      <c r="BH34" s="668" t="s">
        <v>3234</v>
      </c>
      <c r="BI34" s="668" t="s">
        <v>3230</v>
      </c>
      <c r="BJ34" s="668"/>
      <c r="BK34" s="668" t="s">
        <v>3235</v>
      </c>
      <c r="BL34" s="668"/>
      <c r="BM34" s="668"/>
      <c r="BN34" s="668"/>
      <c r="BO34" s="668"/>
      <c r="BP34" s="668"/>
      <c r="BQ34" s="668"/>
      <c r="BR34" s="668"/>
      <c r="BS34" s="668" t="s">
        <v>2213</v>
      </c>
      <c r="BT34" s="668"/>
      <c r="BU34" s="668"/>
      <c r="BV34" s="668"/>
      <c r="BW34" s="668"/>
      <c r="BX34" s="668"/>
      <c r="BY34" s="668"/>
      <c r="BZ34" s="668"/>
      <c r="CA34" s="668"/>
      <c r="CB34" s="668"/>
      <c r="CC34" s="668"/>
      <c r="CD34" s="668"/>
      <c r="CE34" s="668"/>
      <c r="CF34" s="668"/>
      <c r="CG34" s="668"/>
      <c r="CH34" s="668"/>
      <c r="CJ34" s="668"/>
      <c r="CK34" s="668"/>
      <c r="CL34" s="668"/>
      <c r="CM34" s="668"/>
    </row>
    <row r="35" spans="1:91" s="661" customFormat="1" ht="15" customHeight="1">
      <c r="A35" s="626">
        <v>42858</v>
      </c>
      <c r="B35" s="596"/>
      <c r="C35" s="596"/>
      <c r="D35" s="596"/>
      <c r="E35" s="596"/>
      <c r="F35" s="596"/>
      <c r="G35" s="591"/>
      <c r="H35" s="623" t="s">
        <v>304</v>
      </c>
      <c r="I35" s="596" t="s">
        <v>3</v>
      </c>
      <c r="J35" s="596" t="s">
        <v>1199</v>
      </c>
      <c r="K35" s="596">
        <v>1</v>
      </c>
      <c r="L35" s="596">
        <v>0</v>
      </c>
      <c r="M35" s="562" t="str">
        <f t="shared" si="1"/>
        <v>W</v>
      </c>
      <c r="N35" s="562">
        <f t="shared" si="2"/>
        <v>1</v>
      </c>
      <c r="O35" s="598">
        <f t="shared" si="8"/>
        <v>1</v>
      </c>
      <c r="P35" s="562" t="str">
        <f t="shared" si="3"/>
        <v>U</v>
      </c>
      <c r="Q35" s="586" t="str">
        <f t="shared" si="4"/>
        <v/>
      </c>
      <c r="R35" s="635" t="str">
        <f t="shared" si="5"/>
        <v/>
      </c>
      <c r="S35" s="600"/>
      <c r="T35" s="595" t="str">
        <f t="shared" si="6"/>
        <v/>
      </c>
      <c r="U35" s="601"/>
      <c r="V35" s="595" t="str">
        <f t="shared" si="7"/>
        <v/>
      </c>
      <c r="W35" s="586" t="str">
        <f t="shared" si="9"/>
        <v/>
      </c>
      <c r="X35" s="586" t="str">
        <f t="shared" si="10"/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758" t="str">
        <f t="array" ref="AJ35">IF($K35="","",IF(SUM(IF(ISNUMBER(VALUE(RIGHT($AM35:$CS35,1))),VALUE(RIGHT($AM35:$CS35,1)),0))=$K35,"T","F"))</f>
        <v>T</v>
      </c>
      <c r="AK35" s="583">
        <f t="array" ref="AK35">IF($K35="","",SUM(IF(LEFT($AM35:$CS35,1)="s",1,0))-SUM(IF(RIGHT(LEFT($AM35:$CS35,2))="-",1,0)))</f>
        <v>0</v>
      </c>
      <c r="AL35" s="562">
        <f t="array" ref="AL35">IF($K35="","",SUM(IF(LEFT($AM35:$CS35,1)="X",1,0)))</f>
        <v>11</v>
      </c>
      <c r="AM35" s="668"/>
      <c r="AN35" s="668"/>
      <c r="AO35" s="668" t="s">
        <v>3263</v>
      </c>
      <c r="AP35" s="668"/>
      <c r="AQ35" s="668"/>
      <c r="AR35" s="668"/>
      <c r="AS35" s="668"/>
      <c r="AT35" s="668"/>
      <c r="AU35" s="668"/>
      <c r="AV35" s="668"/>
      <c r="AW35" s="668"/>
      <c r="AX35" s="668"/>
      <c r="AY35" s="668"/>
      <c r="AZ35" s="668" t="s">
        <v>3290</v>
      </c>
      <c r="BA35" s="668" t="s">
        <v>3262</v>
      </c>
      <c r="BB35" s="668"/>
      <c r="BC35" s="668" t="s">
        <v>3263</v>
      </c>
      <c r="BD35" s="668" t="s">
        <v>3263</v>
      </c>
      <c r="BE35" s="668"/>
      <c r="BF35" s="668" t="s">
        <v>3263</v>
      </c>
      <c r="BG35" s="668" t="s">
        <v>3292</v>
      </c>
      <c r="BH35" s="668" t="s">
        <v>3293</v>
      </c>
      <c r="BI35" s="668" t="s">
        <v>2137</v>
      </c>
      <c r="BJ35" s="668" t="s">
        <v>3287</v>
      </c>
      <c r="BK35" s="668" t="s">
        <v>3288</v>
      </c>
      <c r="BL35" s="668"/>
      <c r="BM35" s="668"/>
      <c r="BN35" s="668"/>
      <c r="BO35" s="668"/>
      <c r="BP35" s="668"/>
      <c r="BQ35" s="668" t="s">
        <v>3263</v>
      </c>
      <c r="BR35" s="668"/>
      <c r="BS35" s="668" t="s">
        <v>3982</v>
      </c>
      <c r="BT35" s="668"/>
      <c r="BU35" s="668"/>
      <c r="BV35" s="668" t="s">
        <v>3289</v>
      </c>
      <c r="BW35" s="668"/>
      <c r="BX35" s="668"/>
      <c r="BY35" s="668" t="s">
        <v>3979</v>
      </c>
      <c r="BZ35" s="668"/>
      <c r="CA35" s="668"/>
      <c r="CB35" s="668"/>
      <c r="CC35" s="668"/>
      <c r="CD35" s="668"/>
      <c r="CE35" s="668"/>
      <c r="CF35" s="668"/>
      <c r="CG35" s="668"/>
      <c r="CH35" s="668"/>
      <c r="CJ35" s="668" t="s">
        <v>3291</v>
      </c>
      <c r="CK35" s="668" t="s">
        <v>3262</v>
      </c>
      <c r="CL35" s="668" t="s">
        <v>3289</v>
      </c>
      <c r="CM35" s="668" t="s">
        <v>3290</v>
      </c>
    </row>
    <row r="36" spans="1:91" s="661" customFormat="1" ht="15" customHeight="1">
      <c r="A36" s="625">
        <v>42861</v>
      </c>
      <c r="B36" s="603"/>
      <c r="C36" s="603"/>
      <c r="D36" s="603"/>
      <c r="E36" s="603"/>
      <c r="F36" s="603"/>
      <c r="G36" s="585"/>
      <c r="H36" s="624" t="s">
        <v>256</v>
      </c>
      <c r="I36" s="603" t="s">
        <v>3</v>
      </c>
      <c r="J36" s="603" t="s">
        <v>285</v>
      </c>
      <c r="K36" s="603">
        <v>0</v>
      </c>
      <c r="L36" s="603">
        <v>1</v>
      </c>
      <c r="M36" s="562" t="str">
        <f t="shared" si="1"/>
        <v>L</v>
      </c>
      <c r="N36" s="562">
        <f t="shared" si="2"/>
        <v>1</v>
      </c>
      <c r="O36" s="598">
        <f t="shared" si="8"/>
        <v>-1</v>
      </c>
      <c r="P36" s="562" t="str">
        <f t="shared" si="3"/>
        <v>U</v>
      </c>
      <c r="Q36" s="586">
        <f t="shared" si="4"/>
        <v>0</v>
      </c>
      <c r="R36" s="635">
        <f t="shared" si="5"/>
        <v>-1</v>
      </c>
      <c r="S36" s="600">
        <v>-7.4999999999999997E-2</v>
      </c>
      <c r="T36" s="595">
        <f t="shared" si="6"/>
        <v>-0.92500000000000004</v>
      </c>
      <c r="U36" s="601">
        <v>2.4500000000000002</v>
      </c>
      <c r="V36" s="595">
        <f t="shared" si="7"/>
        <v>-1.4500000000000002</v>
      </c>
      <c r="W36" s="586">
        <f t="shared" si="9"/>
        <v>1.1875</v>
      </c>
      <c r="X36" s="586">
        <f t="shared" si="10"/>
        <v>1.2625000000000002</v>
      </c>
      <c r="Y36" s="599">
        <v>9</v>
      </c>
      <c r="Z36" s="599">
        <v>9</v>
      </c>
      <c r="AA36" s="599">
        <v>3</v>
      </c>
      <c r="AB36" s="599">
        <v>4</v>
      </c>
      <c r="AC36" s="599">
        <v>50</v>
      </c>
      <c r="AD36" s="599">
        <v>50</v>
      </c>
      <c r="AE36" s="599">
        <v>4231</v>
      </c>
      <c r="AF36" s="562"/>
      <c r="AG36" s="562"/>
      <c r="AH36" s="562"/>
      <c r="AJ36" s="758" t="str">
        <f t="array" ref="AJ36">IF($K36="","",IF(SUM(IF(ISNUMBER(VALUE(RIGHT($AM36:$CS36,1))),VALUE(RIGHT($AM36:$CS36,1)),0))=$K36,"T","F"))</f>
        <v>T</v>
      </c>
      <c r="AK36" s="583">
        <f t="array" ref="AK36">IF($K36="","",SUM(IF(LEFT($AM36:$CS36,1)="s",1,0))-SUM(IF(RIGHT(LEFT($AM36:$CS36,2))="-",1,0)))</f>
        <v>0</v>
      </c>
      <c r="AL36" s="562">
        <f t="array" ref="AL36">IF($K36="","",SUM(IF(LEFT($AM36:$CS36,1)="X",1,0)))</f>
        <v>11</v>
      </c>
      <c r="AM36" s="668" t="s">
        <v>3339</v>
      </c>
      <c r="AN36" s="668" t="s">
        <v>3340</v>
      </c>
      <c r="AO36" s="668" t="s">
        <v>3365</v>
      </c>
      <c r="AP36" s="668" t="s">
        <v>3339</v>
      </c>
      <c r="AQ36" s="668" t="s">
        <v>2137</v>
      </c>
      <c r="AR36" s="668" t="s">
        <v>2137</v>
      </c>
      <c r="AS36" s="669" t="s">
        <v>3341</v>
      </c>
      <c r="AT36" s="668" t="s">
        <v>2213</v>
      </c>
      <c r="AU36" s="668" t="s">
        <v>3340</v>
      </c>
      <c r="AV36" s="668" t="s">
        <v>2137</v>
      </c>
      <c r="AW36" s="668" t="s">
        <v>3339</v>
      </c>
      <c r="AX36" s="668" t="s">
        <v>3341</v>
      </c>
      <c r="AY36" s="668"/>
      <c r="AZ36" s="668"/>
      <c r="BA36" s="668" t="s">
        <v>3351</v>
      </c>
      <c r="BB36" s="668" t="s">
        <v>3339</v>
      </c>
      <c r="BC36" s="668" t="s">
        <v>3373</v>
      </c>
      <c r="BD36" s="668"/>
      <c r="BE36" s="668"/>
      <c r="BF36" s="668" t="s">
        <v>3365</v>
      </c>
      <c r="BG36" s="668"/>
      <c r="BH36" s="668"/>
      <c r="BI36" s="668" t="s">
        <v>3365</v>
      </c>
      <c r="BJ36" s="668" t="s">
        <v>3374</v>
      </c>
      <c r="BK36" s="668"/>
      <c r="BL36" s="668"/>
      <c r="BM36" s="668"/>
      <c r="BN36" s="668"/>
      <c r="BO36" s="668"/>
      <c r="BP36" s="668"/>
      <c r="BQ36" s="668"/>
      <c r="BR36" s="668"/>
      <c r="BS36" s="668" t="s">
        <v>2213</v>
      </c>
      <c r="BT36" s="668"/>
      <c r="BU36" s="668"/>
      <c r="BV36" s="668"/>
      <c r="BW36" s="668"/>
      <c r="BX36" s="668"/>
      <c r="BY36" s="668"/>
      <c r="BZ36" s="668"/>
      <c r="CA36" s="668"/>
      <c r="CB36" s="668"/>
      <c r="CC36" s="668"/>
      <c r="CD36" s="668"/>
      <c r="CE36" s="668"/>
      <c r="CF36" s="668"/>
      <c r="CG36" s="668"/>
      <c r="CH36" s="668"/>
      <c r="CJ36" s="668"/>
      <c r="CK36" s="668"/>
      <c r="CL36" s="668" t="s">
        <v>3351</v>
      </c>
      <c r="CM36" s="668"/>
    </row>
    <row r="37" spans="1:91" s="661" customFormat="1" ht="15" customHeight="1">
      <c r="A37" s="626">
        <v>42865</v>
      </c>
      <c r="B37" s="596"/>
      <c r="C37" s="596"/>
      <c r="D37" s="596"/>
      <c r="E37" s="596"/>
      <c r="F37" s="596"/>
      <c r="G37" s="591"/>
      <c r="H37" s="623" t="s">
        <v>234</v>
      </c>
      <c r="I37" s="596" t="s">
        <v>2</v>
      </c>
      <c r="J37" s="596" t="s">
        <v>1199</v>
      </c>
      <c r="K37" s="596">
        <v>1</v>
      </c>
      <c r="L37" s="596">
        <v>0</v>
      </c>
      <c r="M37" s="562" t="str">
        <f t="shared" si="1"/>
        <v>W</v>
      </c>
      <c r="N37" s="562">
        <f t="shared" si="2"/>
        <v>1</v>
      </c>
      <c r="O37" s="598">
        <f t="shared" si="8"/>
        <v>1</v>
      </c>
      <c r="P37" s="562" t="str">
        <f t="shared" si="3"/>
        <v>U</v>
      </c>
      <c r="Q37" s="586" t="str">
        <f t="shared" si="4"/>
        <v/>
      </c>
      <c r="R37" s="635" t="str">
        <f t="shared" si="5"/>
        <v/>
      </c>
      <c r="S37" s="600"/>
      <c r="T37" s="595" t="str">
        <f t="shared" si="6"/>
        <v/>
      </c>
      <c r="U37" s="601"/>
      <c r="V37" s="595" t="str">
        <f t="shared" si="7"/>
        <v/>
      </c>
      <c r="W37" s="586" t="str">
        <f t="shared" si="9"/>
        <v/>
      </c>
      <c r="X37" s="586" t="str">
        <f t="shared" si="10"/>
        <v/>
      </c>
      <c r="Y37" s="599"/>
      <c r="Z37" s="599"/>
      <c r="AA37" s="599"/>
      <c r="AB37" s="599"/>
      <c r="AC37" s="599"/>
      <c r="AD37" s="599"/>
      <c r="AE37" s="599"/>
      <c r="AF37" s="562"/>
      <c r="AG37" s="562"/>
      <c r="AH37" s="562"/>
      <c r="AJ37" s="758" t="str">
        <f t="array" ref="AJ37">IF($K37="","",IF(SUM(IF(ISNUMBER(VALUE(RIGHT($AM37:$CS37,1))),VALUE(RIGHT($AM37:$CS37,1)),0))=$K37,"T","F"))</f>
        <v>T</v>
      </c>
      <c r="AK37" s="583">
        <f t="array" ref="AK37">IF($K37="","",SUM(IF(LEFT($AM37:$CS37,1)="s",1,0))-SUM(IF(RIGHT(LEFT($AM37:$CS37,2))="-",1,0)))</f>
        <v>0</v>
      </c>
      <c r="AL37" s="562">
        <f t="array" ref="AL37">IF($K37="","",SUM(IF(LEFT($AM37:$CS37,1)="X",1,0)))</f>
        <v>11</v>
      </c>
      <c r="AM37" s="668" t="s">
        <v>3410</v>
      </c>
      <c r="AN37" s="668" t="s">
        <v>3410</v>
      </c>
      <c r="AO37" s="668" t="s">
        <v>3410</v>
      </c>
      <c r="AP37" s="668" t="s">
        <v>3443</v>
      </c>
      <c r="AQ37" s="668" t="s">
        <v>3415</v>
      </c>
      <c r="AR37" s="668" t="s">
        <v>3414</v>
      </c>
      <c r="AS37" s="668" t="s">
        <v>3412</v>
      </c>
      <c r="AT37" s="668" t="s">
        <v>2213</v>
      </c>
      <c r="AU37" s="668" t="s">
        <v>2138</v>
      </c>
      <c r="AV37" s="668"/>
      <c r="AW37" s="669" t="s">
        <v>2138</v>
      </c>
      <c r="AX37" s="668"/>
      <c r="AY37" s="668"/>
      <c r="AZ37" s="668"/>
      <c r="BA37" s="668" t="s">
        <v>3414</v>
      </c>
      <c r="BB37" s="668" t="s">
        <v>3414</v>
      </c>
      <c r="BC37" s="668" t="s">
        <v>3410</v>
      </c>
      <c r="BD37" s="668"/>
      <c r="BE37" s="668"/>
      <c r="BF37" s="668" t="s">
        <v>3411</v>
      </c>
      <c r="BG37" s="668"/>
      <c r="BH37" s="668"/>
      <c r="BI37" s="668" t="s">
        <v>3410</v>
      </c>
      <c r="BJ37" s="668" t="s">
        <v>2137</v>
      </c>
      <c r="BK37" s="669" t="s">
        <v>3410</v>
      </c>
      <c r="BL37" s="668"/>
      <c r="BM37" s="668"/>
      <c r="BN37" s="668"/>
      <c r="BO37" s="668"/>
      <c r="BP37" s="668"/>
      <c r="BQ37" s="668" t="s">
        <v>3442</v>
      </c>
      <c r="BR37" s="668"/>
      <c r="BS37" s="668" t="s">
        <v>2213</v>
      </c>
      <c r="BT37" s="668"/>
      <c r="BU37" s="668"/>
      <c r="BV37" s="668"/>
      <c r="BW37" s="668"/>
      <c r="BX37" s="668"/>
      <c r="BY37" s="668"/>
      <c r="BZ37" s="668"/>
      <c r="CA37" s="668"/>
      <c r="CB37" s="668"/>
      <c r="CC37" s="668"/>
      <c r="CD37" s="668"/>
      <c r="CE37" s="668"/>
      <c r="CF37" s="668"/>
      <c r="CG37" s="668"/>
      <c r="CH37" s="668"/>
      <c r="CJ37" s="668"/>
      <c r="CK37" s="668" t="s">
        <v>2137</v>
      </c>
      <c r="CL37" s="668"/>
      <c r="CM37" s="668"/>
    </row>
    <row r="38" spans="1:91" s="661" customFormat="1" ht="15" customHeight="1">
      <c r="A38" s="625">
        <v>42869</v>
      </c>
      <c r="B38" s="603"/>
      <c r="C38" s="603"/>
      <c r="D38" s="603"/>
      <c r="E38" s="603"/>
      <c r="F38" s="603"/>
      <c r="G38" s="585"/>
      <c r="H38" s="624" t="s">
        <v>304</v>
      </c>
      <c r="I38" s="603" t="s">
        <v>2</v>
      </c>
      <c r="J38" s="603" t="s">
        <v>285</v>
      </c>
      <c r="K38" s="603">
        <v>5</v>
      </c>
      <c r="L38" s="603">
        <v>2</v>
      </c>
      <c r="M38" s="562" t="str">
        <f t="shared" si="1"/>
        <v>W</v>
      </c>
      <c r="N38" s="562">
        <f t="shared" si="2"/>
        <v>7</v>
      </c>
      <c r="O38" s="598">
        <f t="shared" si="8"/>
        <v>3</v>
      </c>
      <c r="P38" s="562" t="str">
        <f t="shared" si="3"/>
        <v>O</v>
      </c>
      <c r="Q38" s="586">
        <f t="shared" si="4"/>
        <v>-0.25</v>
      </c>
      <c r="R38" s="635">
        <f t="shared" si="5"/>
        <v>1</v>
      </c>
      <c r="S38" s="600">
        <v>0.24</v>
      </c>
      <c r="T38" s="595">
        <f t="shared" si="6"/>
        <v>2.76</v>
      </c>
      <c r="U38" s="601">
        <v>2.4500000000000002</v>
      </c>
      <c r="V38" s="595">
        <f t="shared" si="7"/>
        <v>4.55</v>
      </c>
      <c r="W38" s="586">
        <f t="shared" si="9"/>
        <v>1.3450000000000002</v>
      </c>
      <c r="X38" s="586">
        <f t="shared" si="10"/>
        <v>1.105</v>
      </c>
      <c r="Y38" s="599">
        <v>17</v>
      </c>
      <c r="Z38" s="599">
        <v>19</v>
      </c>
      <c r="AA38" s="599">
        <v>10</v>
      </c>
      <c r="AB38" s="599">
        <v>7</v>
      </c>
      <c r="AC38" s="599">
        <v>41</v>
      </c>
      <c r="AD38" s="599">
        <v>59</v>
      </c>
      <c r="AE38" s="599">
        <v>4231</v>
      </c>
      <c r="AF38" s="562"/>
      <c r="AG38" s="562"/>
      <c r="AH38" s="562"/>
      <c r="AJ38" s="758" t="str">
        <f t="array" ref="AJ38">IF($K38="","",IF(SUM(IF(ISNUMBER(VALUE(RIGHT($AM38:$CS38,1))),VALUE(RIGHT($AM38:$CS38,1)),0))=$K38,"T","F"))</f>
        <v>T</v>
      </c>
      <c r="AK38" s="583">
        <f t="array" ref="AK38">IF($K38="","",SUM(IF(LEFT($AM38:$CS38,1)="s",1,0))-SUM(IF(RIGHT(LEFT($AM38:$CS38,2))="-",1,0)))</f>
        <v>0</v>
      </c>
      <c r="AL38" s="562">
        <f t="array" ref="AL38">IF($K38="","",SUM(IF(LEFT($AM38:$CS38,1)="X",1,0)))</f>
        <v>11</v>
      </c>
      <c r="AM38" s="668" t="s">
        <v>2474</v>
      </c>
      <c r="AN38" s="671" t="s">
        <v>3551</v>
      </c>
      <c r="AO38" s="668" t="s">
        <v>3548</v>
      </c>
      <c r="AP38" s="671" t="s">
        <v>3553</v>
      </c>
      <c r="AQ38" s="668" t="s">
        <v>3547</v>
      </c>
      <c r="AR38" s="668" t="s">
        <v>2474</v>
      </c>
      <c r="AS38" s="668" t="s">
        <v>2474</v>
      </c>
      <c r="AT38" s="668" t="s">
        <v>2213</v>
      </c>
      <c r="AU38" s="671" t="s">
        <v>3550</v>
      </c>
      <c r="AV38" s="671" t="s">
        <v>3552</v>
      </c>
      <c r="AW38" s="668" t="s">
        <v>2474</v>
      </c>
      <c r="AX38" s="671" t="s">
        <v>3549</v>
      </c>
      <c r="AY38" s="668" t="s">
        <v>126</v>
      </c>
      <c r="AZ38" s="668" t="s">
        <v>126</v>
      </c>
      <c r="BA38" s="668" t="s">
        <v>2472</v>
      </c>
      <c r="BB38" s="668" t="s">
        <v>2474</v>
      </c>
      <c r="BC38" s="668" t="s">
        <v>3548</v>
      </c>
      <c r="BD38" s="668" t="s">
        <v>2213</v>
      </c>
      <c r="BE38" s="668" t="s">
        <v>126</v>
      </c>
      <c r="BF38" s="668" t="s">
        <v>3548</v>
      </c>
      <c r="BG38" s="668" t="s">
        <v>126</v>
      </c>
      <c r="BH38" s="668" t="s">
        <v>2213</v>
      </c>
      <c r="BI38" s="668" t="s">
        <v>2472</v>
      </c>
      <c r="BJ38" s="668" t="s">
        <v>2472</v>
      </c>
      <c r="BK38" s="668" t="s">
        <v>2472</v>
      </c>
      <c r="BL38" s="668"/>
      <c r="BM38" s="668"/>
      <c r="BN38" s="668"/>
      <c r="BO38" s="668"/>
      <c r="BP38" s="668"/>
      <c r="BQ38" s="668" t="s">
        <v>3468</v>
      </c>
      <c r="BR38" s="668"/>
      <c r="BS38" s="668" t="s">
        <v>2213</v>
      </c>
      <c r="BT38" s="668"/>
      <c r="BU38" s="668"/>
      <c r="BV38" s="668"/>
      <c r="BW38" s="668"/>
      <c r="BX38" s="668"/>
      <c r="BY38" s="668"/>
      <c r="BZ38" s="668"/>
      <c r="CA38" s="668"/>
      <c r="CB38" s="668"/>
      <c r="CC38" s="668"/>
      <c r="CD38" s="668"/>
      <c r="CE38" s="668"/>
      <c r="CF38" s="668"/>
      <c r="CG38" s="668"/>
      <c r="CH38" s="668"/>
      <c r="CJ38" s="668" t="s">
        <v>126</v>
      </c>
      <c r="CK38" s="668" t="s">
        <v>126</v>
      </c>
      <c r="CL38" s="668" t="s">
        <v>126</v>
      </c>
      <c r="CM38" s="668"/>
    </row>
    <row r="39" spans="1:91" s="661" customFormat="1" ht="15" customHeight="1">
      <c r="A39" s="625">
        <v>42875</v>
      </c>
      <c r="B39" s="603"/>
      <c r="C39" s="603"/>
      <c r="D39" s="603"/>
      <c r="E39" s="603"/>
      <c r="F39" s="603"/>
      <c r="G39" s="585"/>
      <c r="H39" s="624" t="s">
        <v>1204</v>
      </c>
      <c r="I39" s="603" t="s">
        <v>3</v>
      </c>
      <c r="J39" s="603" t="s">
        <v>285</v>
      </c>
      <c r="K39" s="603">
        <v>3</v>
      </c>
      <c r="L39" s="603">
        <v>0</v>
      </c>
      <c r="M39" s="562" t="str">
        <f t="shared" si="1"/>
        <v>W</v>
      </c>
      <c r="N39" s="562">
        <f t="shared" si="2"/>
        <v>3</v>
      </c>
      <c r="O39" s="598">
        <f t="shared" si="8"/>
        <v>3</v>
      </c>
      <c r="P39" s="562" t="str">
        <f t="shared" si="3"/>
        <v>O</v>
      </c>
      <c r="Q39" s="586">
        <f t="shared" si="4"/>
        <v>-0.5</v>
      </c>
      <c r="R39" s="635">
        <f t="shared" si="5"/>
        <v>1</v>
      </c>
      <c r="S39" s="600">
        <v>0.51</v>
      </c>
      <c r="T39" s="595">
        <f t="shared" si="6"/>
        <v>2.4900000000000002</v>
      </c>
      <c r="U39" s="601">
        <v>2.4</v>
      </c>
      <c r="V39" s="595">
        <f t="shared" si="7"/>
        <v>0.60000000000000009</v>
      </c>
      <c r="W39" s="586">
        <f t="shared" si="9"/>
        <v>1.4550000000000001</v>
      </c>
      <c r="X39" s="586">
        <f t="shared" si="10"/>
        <v>0.94499999999999984</v>
      </c>
      <c r="Y39" s="599">
        <v>18</v>
      </c>
      <c r="Z39" s="599">
        <v>9</v>
      </c>
      <c r="AA39" s="599">
        <v>7</v>
      </c>
      <c r="AB39" s="599">
        <v>1</v>
      </c>
      <c r="AC39" s="599">
        <v>55</v>
      </c>
      <c r="AD39" s="599">
        <v>45</v>
      </c>
      <c r="AE39" s="599">
        <v>4231</v>
      </c>
      <c r="AF39" s="562"/>
      <c r="AG39" s="562"/>
      <c r="AH39" s="562"/>
      <c r="AJ39" s="758" t="str">
        <f t="array" ref="AJ39">IF($K39="","",IF(SUM(IF(ISNUMBER(VALUE(RIGHT($AM39:$CS39,1))),VALUE(RIGHT($AM39:$CS39,1)),0))=$K39,"T","F"))</f>
        <v>T</v>
      </c>
      <c r="AK39" s="583">
        <f t="array" ref="AK39">IF($K39="","",SUM(IF(LEFT($AM39:$CS39,1)="s",1,0))-SUM(IF(RIGHT(LEFT($AM39:$CS39,2))="-",1,0)))</f>
        <v>0</v>
      </c>
      <c r="AL39" s="562">
        <f t="array" ref="AL39">IF($K39="","",SUM(IF(LEFT($AM39:$CS39,1)="X",1,0)))</f>
        <v>11</v>
      </c>
      <c r="AM39" s="668" t="s">
        <v>3648</v>
      </c>
      <c r="AN39" s="668" t="s">
        <v>3649</v>
      </c>
      <c r="AO39" s="668" t="s">
        <v>3650</v>
      </c>
      <c r="AP39" s="668" t="s">
        <v>3648</v>
      </c>
      <c r="AQ39" s="668" t="s">
        <v>3648</v>
      </c>
      <c r="AR39" s="671" t="s">
        <v>3654</v>
      </c>
      <c r="AS39" s="668" t="s">
        <v>3648</v>
      </c>
      <c r="AT39" s="668" t="s">
        <v>2213</v>
      </c>
      <c r="AU39" s="671" t="s">
        <v>3652</v>
      </c>
      <c r="AV39" s="671" t="s">
        <v>3652</v>
      </c>
      <c r="AW39" s="668" t="s">
        <v>3649</v>
      </c>
      <c r="AX39" s="671" t="s">
        <v>3653</v>
      </c>
      <c r="AY39" s="668"/>
      <c r="AZ39" s="668"/>
      <c r="BA39" s="668" t="s">
        <v>3651</v>
      </c>
      <c r="BB39" s="668" t="s">
        <v>3639</v>
      </c>
      <c r="BC39" s="668" t="s">
        <v>3651</v>
      </c>
      <c r="BD39" s="668" t="s">
        <v>2213</v>
      </c>
      <c r="BE39" s="668"/>
      <c r="BF39" s="668" t="s">
        <v>3651</v>
      </c>
      <c r="BG39" s="668"/>
      <c r="BH39" s="668" t="s">
        <v>2213</v>
      </c>
      <c r="BI39" s="668" t="s">
        <v>3640</v>
      </c>
      <c r="BJ39" s="668" t="s">
        <v>3640</v>
      </c>
      <c r="BK39" s="668" t="s">
        <v>3651</v>
      </c>
      <c r="BL39" s="668"/>
      <c r="BM39" s="668"/>
      <c r="BN39" s="668"/>
      <c r="BO39" s="668"/>
      <c r="BP39" s="668"/>
      <c r="BQ39" s="668" t="s">
        <v>3468</v>
      </c>
      <c r="BR39" s="668"/>
      <c r="BS39" s="668" t="s">
        <v>2213</v>
      </c>
      <c r="BT39" s="668"/>
      <c r="BU39" s="668"/>
      <c r="BV39" s="668"/>
      <c r="BW39" s="668"/>
      <c r="BX39" s="668"/>
      <c r="BY39" s="668"/>
      <c r="BZ39" s="668"/>
      <c r="CA39" s="668"/>
      <c r="CB39" s="668"/>
      <c r="CC39" s="668"/>
      <c r="CD39" s="668"/>
      <c r="CE39" s="668"/>
      <c r="CF39" s="668"/>
      <c r="CG39" s="668"/>
      <c r="CH39" s="668"/>
      <c r="CJ39" s="668"/>
      <c r="CK39" s="668"/>
      <c r="CL39" s="668"/>
      <c r="CM39" s="668"/>
    </row>
    <row r="40" spans="1:91" s="661" customFormat="1" ht="15" customHeight="1">
      <c r="A40" s="626">
        <v>42879</v>
      </c>
      <c r="B40" s="596"/>
      <c r="C40" s="596"/>
      <c r="D40" s="596"/>
      <c r="E40" s="596"/>
      <c r="F40" s="596"/>
      <c r="G40" s="591"/>
      <c r="H40" s="623" t="s">
        <v>1200</v>
      </c>
      <c r="I40" s="596" t="s">
        <v>2</v>
      </c>
      <c r="J40" s="596" t="s">
        <v>1199</v>
      </c>
      <c r="K40" s="596">
        <v>1</v>
      </c>
      <c r="L40" s="703">
        <v>0</v>
      </c>
      <c r="M40" s="562" t="str">
        <f t="shared" si="1"/>
        <v>W</v>
      </c>
      <c r="N40" s="562">
        <f t="shared" si="2"/>
        <v>1</v>
      </c>
      <c r="O40" s="598">
        <f t="shared" si="8"/>
        <v>1</v>
      </c>
      <c r="P40" s="562" t="str">
        <f t="shared" si="3"/>
        <v>U</v>
      </c>
      <c r="Q40" s="586" t="str">
        <f>IF(S40="","",IF(SIGN(S40)&lt;&gt;1,VLOOKUP(ABS(S40),SUP_HDC,3,TRUE),-VLOOKUP(ABS(S40),SUP_HDC,3,TRUE)))</f>
        <v/>
      </c>
      <c r="R40" s="635" t="str">
        <f>IF(Q40="","",IF((K40-L40+Q40)&gt;=0.5,1,IF((K40-L40+Q40)=0.25,0.5,IF((K40-L40+Q40)&lt;=-0.5,-1,IF((K40-L40+Q40)=-0.25,-0.5,0)))))</f>
        <v/>
      </c>
      <c r="S40" s="600"/>
      <c r="T40" s="595" t="str">
        <f t="shared" si="6"/>
        <v/>
      </c>
      <c r="U40" s="601"/>
      <c r="V40" s="595" t="str">
        <f t="shared" si="7"/>
        <v/>
      </c>
      <c r="W40" s="586" t="str">
        <f t="shared" si="9"/>
        <v/>
      </c>
      <c r="X40" s="586" t="str">
        <f t="shared" si="10"/>
        <v/>
      </c>
      <c r="Y40" s="599"/>
      <c r="Z40" s="599"/>
      <c r="AA40" s="599"/>
      <c r="AB40" s="599"/>
      <c r="AC40" s="599"/>
      <c r="AD40" s="599"/>
      <c r="AE40" s="599"/>
      <c r="AF40" s="562"/>
      <c r="AG40" s="562"/>
      <c r="AH40" s="562"/>
      <c r="AJ40" s="758" t="str">
        <f t="array" ref="AJ40">IF($K40="","",IF(SUM(IF(ISNUMBER(VALUE(RIGHT($AM40:$CS40,1))),VALUE(RIGHT($AM40:$CS40,1)),0))=$K40,"T","F"))</f>
        <v>T</v>
      </c>
      <c r="AK40" s="583">
        <f t="array" ref="AK40">IF($K40="","",SUM(IF(LEFT($AM40:$CS40,1)="s",1,0))-SUM(IF(RIGHT(LEFT($AM40:$CS40,2))="-",1,0)))</f>
        <v>0</v>
      </c>
      <c r="AL40" s="562">
        <f t="array" ref="AL40">IF($K40="","",SUM(IF(LEFT($AM40:$CS40,1)="X",1,0)))</f>
        <v>11</v>
      </c>
      <c r="AO40" s="668" t="s">
        <v>3667</v>
      </c>
      <c r="AP40" s="668"/>
      <c r="AQ40" s="668"/>
      <c r="AR40" s="668"/>
      <c r="AS40" s="668"/>
      <c r="AT40" s="668" t="s">
        <v>2137</v>
      </c>
      <c r="AU40" s="668"/>
      <c r="AV40" s="668"/>
      <c r="AW40" s="668"/>
      <c r="AX40" s="668"/>
      <c r="AY40" s="668"/>
      <c r="AZ40" s="668" t="s">
        <v>3725</v>
      </c>
      <c r="BA40" s="669" t="s">
        <v>3667</v>
      </c>
      <c r="BB40" s="668"/>
      <c r="BC40" s="668" t="s">
        <v>3668</v>
      </c>
      <c r="BD40" s="668" t="s">
        <v>3726</v>
      </c>
      <c r="BE40" s="668"/>
      <c r="BF40" s="668" t="s">
        <v>3667</v>
      </c>
      <c r="BG40" s="668" t="s">
        <v>3667</v>
      </c>
      <c r="BH40" s="668" t="s">
        <v>2213</v>
      </c>
      <c r="BI40" s="668" t="s">
        <v>3715</v>
      </c>
      <c r="BJ40" s="669" t="s">
        <v>3667</v>
      </c>
      <c r="BK40" s="668" t="s">
        <v>3693</v>
      </c>
      <c r="BL40" s="668" t="s">
        <v>2137</v>
      </c>
      <c r="BM40" s="668"/>
      <c r="BN40" s="668"/>
      <c r="BO40" s="668"/>
      <c r="BP40" s="668"/>
      <c r="BQ40" s="668" t="s">
        <v>3468</v>
      </c>
      <c r="BR40" s="668"/>
      <c r="BS40" s="668" t="s">
        <v>3982</v>
      </c>
      <c r="BT40" s="668"/>
      <c r="BU40" s="668"/>
      <c r="BV40" s="668" t="s">
        <v>3667</v>
      </c>
      <c r="BW40" s="668"/>
      <c r="BX40" s="668"/>
      <c r="BY40" s="668" t="s">
        <v>3979</v>
      </c>
      <c r="BZ40" s="669" t="s">
        <v>3979</v>
      </c>
      <c r="CA40" s="668"/>
      <c r="CB40" s="668" t="s">
        <v>3980</v>
      </c>
      <c r="CC40" s="668"/>
      <c r="CD40" s="668"/>
      <c r="CE40" s="668"/>
      <c r="CF40" s="668"/>
      <c r="CG40" s="668"/>
      <c r="CH40" s="668"/>
      <c r="CJ40" s="668" t="s">
        <v>3725</v>
      </c>
      <c r="CK40" s="668" t="s">
        <v>3724</v>
      </c>
      <c r="CL40" s="668" t="s">
        <v>3725</v>
      </c>
      <c r="CM40" s="668"/>
    </row>
    <row r="41" spans="1:91" s="661" customFormat="1" ht="15" customHeight="1">
      <c r="A41" s="625">
        <v>42883</v>
      </c>
      <c r="B41" s="603"/>
      <c r="C41" s="603"/>
      <c r="D41" s="603"/>
      <c r="E41" s="603"/>
      <c r="F41" s="603"/>
      <c r="G41" s="585"/>
      <c r="H41" s="624" t="s">
        <v>1200</v>
      </c>
      <c r="I41" s="603" t="s">
        <v>3</v>
      </c>
      <c r="J41" s="603" t="s">
        <v>285</v>
      </c>
      <c r="K41" s="603">
        <v>2</v>
      </c>
      <c r="L41" s="603">
        <v>1</v>
      </c>
      <c r="M41" s="562" t="str">
        <f>IF(K41="","",IF(K41&gt;L41,"W",IF(K41=L41,"D",IF(K41&lt;L41,"L"))))</f>
        <v>W</v>
      </c>
      <c r="N41" s="562">
        <f>IF(K41="","",K41+L41)</f>
        <v>3</v>
      </c>
      <c r="O41" s="598">
        <f>IF(K41="","",K41-L41)</f>
        <v>1</v>
      </c>
      <c r="P41" s="562" t="str">
        <f>IF($K41="","",IF($N41&gt;P$19,"O",IF($N41&lt;P$19,"U",IF($N41=P$19,"-"))))</f>
        <v>O</v>
      </c>
      <c r="Q41" s="586">
        <f>IF(S41="","",IF(SIGN(S41)&lt;&gt;1,VLOOKUP(ABS(S41),SUP_HDC,3,TRUE),-VLOOKUP(ABS(S41),SUP_HDC,3,TRUE)))</f>
        <v>-0.25</v>
      </c>
      <c r="R41" s="635">
        <f>IF(Q41="","",IF((K41-L41+Q41)&gt;=0.5,1,IF((K41-L41+Q41)=0.25,0.5,IF((K41-L41+Q41)&lt;=-0.5,-1,IF((K41-L41+Q41)=-0.25,-0.5,0)))))</f>
        <v>1</v>
      </c>
      <c r="S41" s="600">
        <v>0.22</v>
      </c>
      <c r="T41" s="595">
        <f>IF(ISBLANK(S41),"",K41-L41-S41)</f>
        <v>0.78</v>
      </c>
      <c r="U41" s="601">
        <v>2.65</v>
      </c>
      <c r="V41" s="595">
        <f>IF(ISBLANK(U41),"",K41+L41-U41)</f>
        <v>0.35000000000000009</v>
      </c>
      <c r="W41" s="586">
        <f>IF(S41="","",(S41+U41)/2)</f>
        <v>1.4350000000000001</v>
      </c>
      <c r="X41" s="586">
        <f>IF(W41="","",U41-W41)</f>
        <v>1.2149999999999999</v>
      </c>
      <c r="Y41" s="599">
        <v>12</v>
      </c>
      <c r="Z41" s="599">
        <v>17</v>
      </c>
      <c r="AA41" s="599">
        <v>6</v>
      </c>
      <c r="AB41" s="599">
        <v>3</v>
      </c>
      <c r="AC41" s="599">
        <v>50</v>
      </c>
      <c r="AD41" s="599">
        <v>50</v>
      </c>
      <c r="AE41" s="599">
        <v>4231</v>
      </c>
      <c r="AF41" s="562"/>
      <c r="AG41" s="562"/>
      <c r="AH41" s="562"/>
      <c r="AJ41" s="758" t="str">
        <f t="array" ref="AJ41">IF($K41="","",IF(SUM(IF(ISNUMBER(VALUE(RIGHT($AM41:$CS41,1))),VALUE(RIGHT($AM41:$CS41,1)),0))=$K41,"T","F"))</f>
        <v>T</v>
      </c>
      <c r="AK41" s="583">
        <f t="array" ref="AK41">IF($K41="","",SUM(IF(LEFT($AM41:$CS41,1)="s",1,0))-SUM(IF(RIGHT(LEFT($AM41:$CS41,2))="-",1,0)))</f>
        <v>0</v>
      </c>
      <c r="AL41" s="562">
        <f t="array" ref="AL41">IF($K41="","",SUM(IF(LEFT($AM41:$CS41,1)="X",1,0)))</f>
        <v>11</v>
      </c>
      <c r="AM41" s="668" t="s">
        <v>2474</v>
      </c>
      <c r="AN41" s="671" t="s">
        <v>3784</v>
      </c>
      <c r="AO41" s="668" t="s">
        <v>2472</v>
      </c>
      <c r="AP41" s="668" t="s">
        <v>2474</v>
      </c>
      <c r="AQ41" s="668" t="s">
        <v>2474</v>
      </c>
      <c r="AR41" s="668" t="s">
        <v>2474</v>
      </c>
      <c r="AS41" s="668" t="s">
        <v>2474</v>
      </c>
      <c r="AT41" s="671" t="s">
        <v>3778</v>
      </c>
      <c r="AU41" s="668" t="s">
        <v>2473</v>
      </c>
      <c r="AV41" s="671" t="s">
        <v>3774</v>
      </c>
      <c r="AW41" s="668" t="s">
        <v>2473</v>
      </c>
      <c r="AX41" s="668" t="s">
        <v>2473</v>
      </c>
      <c r="AY41" s="668" t="s">
        <v>126</v>
      </c>
      <c r="AZ41" s="668" t="s">
        <v>126</v>
      </c>
      <c r="BA41" s="668" t="s">
        <v>2472</v>
      </c>
      <c r="BB41" s="668" t="s">
        <v>2474</v>
      </c>
      <c r="BC41" s="668" t="s">
        <v>126</v>
      </c>
      <c r="BD41" s="668" t="s">
        <v>2472</v>
      </c>
      <c r="BE41" s="668" t="s">
        <v>126</v>
      </c>
      <c r="BF41" s="668" t="s">
        <v>2472</v>
      </c>
      <c r="BG41" s="668" t="s">
        <v>126</v>
      </c>
      <c r="BH41" s="668" t="s">
        <v>2213</v>
      </c>
      <c r="BI41" s="668" t="s">
        <v>2471</v>
      </c>
      <c r="BJ41" s="668" t="s">
        <v>126</v>
      </c>
      <c r="BK41" s="668" t="s">
        <v>126</v>
      </c>
      <c r="BL41" s="668" t="s">
        <v>2471</v>
      </c>
      <c r="BM41" s="668"/>
      <c r="BN41" s="668"/>
      <c r="BO41" s="668"/>
      <c r="BP41" s="668"/>
      <c r="BQ41" s="668" t="s">
        <v>3455</v>
      </c>
      <c r="BR41" s="668"/>
      <c r="BS41" s="668" t="s">
        <v>2213</v>
      </c>
      <c r="BT41" s="668"/>
      <c r="BU41" s="668"/>
      <c r="BV41" s="668"/>
      <c r="BW41" s="668"/>
      <c r="BX41" s="668"/>
      <c r="BY41" s="668"/>
      <c r="BZ41" s="668"/>
      <c r="CA41" s="668"/>
      <c r="CB41" s="668"/>
      <c r="CC41" s="668"/>
      <c r="CD41" s="668"/>
      <c r="CE41" s="668"/>
      <c r="CF41" s="668"/>
      <c r="CG41" s="668"/>
      <c r="CH41" s="668"/>
      <c r="CJ41" s="668" t="s">
        <v>126</v>
      </c>
      <c r="CK41" s="668" t="s">
        <v>126</v>
      </c>
      <c r="CL41" s="668" t="s">
        <v>126</v>
      </c>
      <c r="CM41" s="668"/>
    </row>
    <row r="42" spans="1:91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234</v>
      </c>
      <c r="I42" s="603" t="s">
        <v>2</v>
      </c>
      <c r="J42" s="603" t="s">
        <v>285</v>
      </c>
      <c r="K42" s="603">
        <v>4</v>
      </c>
      <c r="L42" s="603">
        <v>0</v>
      </c>
      <c r="M42" s="562" t="str">
        <f t="shared" si="1"/>
        <v>W</v>
      </c>
      <c r="N42" s="562">
        <f t="shared" si="2"/>
        <v>4</v>
      </c>
      <c r="O42" s="598">
        <f t="shared" si="8"/>
        <v>4</v>
      </c>
      <c r="P42" s="562" t="str">
        <f t="shared" si="3"/>
        <v>O</v>
      </c>
      <c r="Q42" s="586">
        <f t="shared" ref="Q42:Q59" si="11">IF(S42="","",IF(SIGN(S42)&lt;&gt;1,VLOOKUP(ABS(S42),SUP_HDC,3,TRUE),-VLOOKUP(ABS(S42),SUP_HDC,3,TRUE)))</f>
        <v>-0.75</v>
      </c>
      <c r="R42" s="635">
        <f t="shared" ref="R42:R59" si="12">IF(Q42="","",IF((K42-L42+Q42)&gt;=0.5,1,IF((K42-L42+Q42)=0.25,0.5,IF((K42-L42+Q42)&lt;=-0.5,-1,IF((K42-L42+Q42)=-0.25,-0.5,0)))))</f>
        <v>1</v>
      </c>
      <c r="S42" s="600">
        <v>0.78</v>
      </c>
      <c r="T42" s="595">
        <f t="shared" si="6"/>
        <v>3.2199999999999998</v>
      </c>
      <c r="U42" s="601">
        <v>2.6</v>
      </c>
      <c r="V42" s="595">
        <f t="shared" si="7"/>
        <v>1.4</v>
      </c>
      <c r="W42" s="586">
        <f t="shared" si="9"/>
        <v>1.69</v>
      </c>
      <c r="X42" s="586">
        <f t="shared" si="10"/>
        <v>0.91000000000000014</v>
      </c>
      <c r="Y42" s="599">
        <v>15</v>
      </c>
      <c r="Z42" s="599">
        <v>12</v>
      </c>
      <c r="AA42" s="599">
        <v>6</v>
      </c>
      <c r="AB42" s="599">
        <v>5</v>
      </c>
      <c r="AC42" s="599">
        <v>50</v>
      </c>
      <c r="AD42" s="599">
        <v>50</v>
      </c>
      <c r="AE42" s="599">
        <v>4231</v>
      </c>
      <c r="AF42" s="562"/>
      <c r="AG42" s="562"/>
      <c r="AH42" s="562"/>
      <c r="AJ42" s="758" t="str">
        <f t="array" ref="AJ42">IF($K42="","",IF(SUM(IF(ISNUMBER(VALUE(RIGHT($AM42:$CS42,1))),VALUE(RIGHT($AM42:$CS42,1)),0))=$K42,"T","F"))</f>
        <v>T</v>
      </c>
      <c r="AK42" s="583">
        <f t="array" ref="AK42">IF($K42="","",SUM(IF(LEFT($AM42:$CS42,1)="s",1,0))-SUM(IF(RIGHT(LEFT($AM42:$CS42,2))="-",1,0)))</f>
        <v>0</v>
      </c>
      <c r="AL42" s="562">
        <f t="array" ref="AL42">IF($K42="","",SUM(IF(LEFT($AM42:$CS42,1)="X",1,0)))</f>
        <v>11</v>
      </c>
      <c r="AM42" s="668" t="s">
        <v>3894</v>
      </c>
      <c r="AN42" s="668" t="s">
        <v>3894</v>
      </c>
      <c r="AO42" s="668" t="s">
        <v>3905</v>
      </c>
      <c r="AP42" s="668" t="s">
        <v>3894</v>
      </c>
      <c r="AQ42" s="668" t="s">
        <v>3908</v>
      </c>
      <c r="AR42" s="682" t="s">
        <v>2226</v>
      </c>
      <c r="AS42" s="668" t="s">
        <v>3896</v>
      </c>
      <c r="AT42" s="671" t="s">
        <v>2313</v>
      </c>
      <c r="AU42" s="668" t="s">
        <v>3961</v>
      </c>
      <c r="AV42" s="671" t="s">
        <v>3934</v>
      </c>
      <c r="AW42" s="671" t="s">
        <v>2207</v>
      </c>
      <c r="AX42" s="668" t="s">
        <v>3935</v>
      </c>
      <c r="AY42" s="668"/>
      <c r="AZ42" s="668"/>
      <c r="BA42" s="668" t="s">
        <v>3933</v>
      </c>
      <c r="BB42" s="671" t="s">
        <v>2207</v>
      </c>
      <c r="BC42" s="668"/>
      <c r="BD42" s="668" t="s">
        <v>3908</v>
      </c>
      <c r="BE42" s="668"/>
      <c r="BF42" s="668" t="s">
        <v>3894</v>
      </c>
      <c r="BG42" s="668"/>
      <c r="BH42" s="668" t="s">
        <v>2213</v>
      </c>
      <c r="BI42" s="668" t="s">
        <v>3905</v>
      </c>
      <c r="BJ42" s="668" t="s">
        <v>3933</v>
      </c>
      <c r="BK42" s="668"/>
      <c r="BL42" s="668" t="s">
        <v>3907</v>
      </c>
      <c r="BM42" s="668"/>
      <c r="BN42" s="668"/>
      <c r="BO42" s="668"/>
      <c r="BP42" s="668"/>
      <c r="BQ42" s="668"/>
      <c r="BR42" s="668"/>
      <c r="BS42" s="668" t="s">
        <v>2213</v>
      </c>
      <c r="BT42" s="668"/>
      <c r="BU42" s="668"/>
      <c r="BV42" s="668" t="s">
        <v>126</v>
      </c>
      <c r="BW42" s="668"/>
      <c r="BX42" s="668"/>
      <c r="BY42" s="668"/>
      <c r="BZ42" s="668"/>
      <c r="CA42" s="668"/>
      <c r="CB42" s="668"/>
      <c r="CC42" s="668"/>
      <c r="CD42" s="668"/>
      <c r="CE42" s="668"/>
      <c r="CF42" s="668"/>
      <c r="CG42" s="668"/>
      <c r="CH42" s="668"/>
      <c r="CJ42" s="668"/>
      <c r="CK42" s="668"/>
      <c r="CL42" s="668"/>
      <c r="CM42" s="668"/>
    </row>
    <row r="43" spans="1:91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262</v>
      </c>
      <c r="I43" s="603" t="s">
        <v>2</v>
      </c>
      <c r="J43" s="603" t="s">
        <v>285</v>
      </c>
      <c r="K43" s="603">
        <v>1</v>
      </c>
      <c r="L43" s="603">
        <v>1</v>
      </c>
      <c r="M43" s="562" t="str">
        <f t="shared" si="1"/>
        <v>D</v>
      </c>
      <c r="N43" s="562">
        <f t="shared" si="2"/>
        <v>2</v>
      </c>
      <c r="O43" s="598">
        <f t="shared" si="8"/>
        <v>0</v>
      </c>
      <c r="P43" s="562" t="str">
        <f t="shared" si="3"/>
        <v>U</v>
      </c>
      <c r="Q43" s="586">
        <f t="shared" si="11"/>
        <v>-0.5</v>
      </c>
      <c r="R43" s="635">
        <f t="shared" si="12"/>
        <v>-1</v>
      </c>
      <c r="S43" s="600">
        <v>0.6</v>
      </c>
      <c r="T43" s="595">
        <f t="shared" si="6"/>
        <v>-0.6</v>
      </c>
      <c r="U43" s="601">
        <v>2.58</v>
      </c>
      <c r="V43" s="595">
        <f t="shared" si="7"/>
        <v>-0.58000000000000007</v>
      </c>
      <c r="W43" s="586">
        <f t="shared" si="9"/>
        <v>1.59</v>
      </c>
      <c r="X43" s="586">
        <f t="shared" si="10"/>
        <v>0.99</v>
      </c>
      <c r="Y43" s="599">
        <v>19</v>
      </c>
      <c r="Z43" s="599">
        <v>8</v>
      </c>
      <c r="AA43" s="599">
        <v>5</v>
      </c>
      <c r="AB43" s="599">
        <v>3</v>
      </c>
      <c r="AC43" s="599">
        <v>64</v>
      </c>
      <c r="AD43" s="599">
        <v>36</v>
      </c>
      <c r="AE43" s="599">
        <v>4231</v>
      </c>
      <c r="AF43" s="562"/>
      <c r="AG43" s="562"/>
      <c r="AH43" s="562"/>
      <c r="AJ43" s="758" t="str">
        <f t="array" ref="AJ43">IF($K43="","",IF(SUM(IF(ISNUMBER(VALUE(RIGHT($AM43:$CS43,1))),VALUE(RIGHT($AM43:$CS43,1)),0))=$K43,"T","F"))</f>
        <v>T</v>
      </c>
      <c r="AK43" s="583">
        <f t="array" ref="AK43">IF($K43="","",SUM(IF(LEFT($AM43:$CS43,1)="s",1,0))-SUM(IF(RIGHT(LEFT($AM43:$CS43,2))="-",1,0)))</f>
        <v>0</v>
      </c>
      <c r="AL43" s="562">
        <f t="array" ref="AL43">IF($K43="","",SUM(IF(LEFT($AM43:$CS43,1)="X",1,0)))</f>
        <v>11</v>
      </c>
      <c r="AM43" s="668" t="s">
        <v>4066</v>
      </c>
      <c r="AN43" s="668" t="s">
        <v>4066</v>
      </c>
      <c r="AO43" s="669" t="s">
        <v>4069</v>
      </c>
      <c r="AP43" s="668" t="s">
        <v>4068</v>
      </c>
      <c r="AQ43" s="668" t="s">
        <v>4067</v>
      </c>
      <c r="AR43" s="668" t="s">
        <v>3960</v>
      </c>
      <c r="AS43" s="668" t="s">
        <v>4066</v>
      </c>
      <c r="AT43" s="668" t="s">
        <v>4070</v>
      </c>
      <c r="AU43" s="671" t="s">
        <v>4075</v>
      </c>
      <c r="AV43" s="668" t="s">
        <v>4066</v>
      </c>
      <c r="AW43" s="668" t="s">
        <v>4071</v>
      </c>
      <c r="AX43" s="668" t="s">
        <v>4066</v>
      </c>
      <c r="AY43" s="668"/>
      <c r="AZ43" s="668"/>
      <c r="BA43" s="668" t="s">
        <v>4073</v>
      </c>
      <c r="BB43" s="668" t="s">
        <v>4066</v>
      </c>
      <c r="BC43" s="668" t="s">
        <v>4073</v>
      </c>
      <c r="BD43" s="668" t="s">
        <v>4072</v>
      </c>
      <c r="BE43" s="668"/>
      <c r="BF43" s="668" t="s">
        <v>4074</v>
      </c>
      <c r="BG43" s="668"/>
      <c r="BH43" s="668" t="s">
        <v>2213</v>
      </c>
      <c r="BI43" s="668" t="s">
        <v>4073</v>
      </c>
      <c r="BJ43" s="668"/>
      <c r="BK43" s="668"/>
      <c r="BL43" s="668" t="s">
        <v>4072</v>
      </c>
      <c r="BM43" s="668"/>
      <c r="BN43" s="668"/>
      <c r="BO43" s="668"/>
      <c r="BP43" s="668"/>
      <c r="BQ43" s="668"/>
      <c r="BR43" s="668"/>
      <c r="BS43" s="668" t="s">
        <v>2213</v>
      </c>
      <c r="BT43" s="668"/>
      <c r="BU43" s="668"/>
      <c r="BV43" s="668"/>
      <c r="BW43" s="668"/>
      <c r="BX43" s="668"/>
      <c r="BY43" s="668"/>
      <c r="BZ43" s="668"/>
      <c r="CA43" s="668"/>
      <c r="CB43" s="668"/>
      <c r="CC43" s="668"/>
      <c r="CD43" s="668"/>
      <c r="CE43" s="668"/>
      <c r="CF43" s="668"/>
      <c r="CG43" s="668"/>
      <c r="CH43" s="668"/>
      <c r="CJ43" s="668"/>
      <c r="CK43" s="668"/>
      <c r="CL43" s="668"/>
      <c r="CM43" s="705"/>
    </row>
    <row r="44" spans="1:91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4002</v>
      </c>
      <c r="I44" s="596" t="s">
        <v>3987</v>
      </c>
      <c r="J44" s="596" t="s">
        <v>3988</v>
      </c>
      <c r="K44" s="596">
        <v>2</v>
      </c>
      <c r="L44" s="596">
        <v>0</v>
      </c>
      <c r="M44" s="562" t="str">
        <f t="shared" si="1"/>
        <v>W</v>
      </c>
      <c r="N44" s="562">
        <f t="shared" si="2"/>
        <v>2</v>
      </c>
      <c r="O44" s="598">
        <f t="shared" si="8"/>
        <v>2</v>
      </c>
      <c r="P44" s="562" t="str">
        <f t="shared" si="3"/>
        <v>U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 t="str">
        <f t="array" ref="AJ44">IF($K44="","",IF(SUM(IF(ISNUMBER(VALUE(RIGHT($AM44:$CS44,1))),VALUE(RIGHT($AM44:$CS44,1)),0))=$K44,"T","F"))</f>
        <v>T</v>
      </c>
      <c r="AK44" s="583">
        <f t="array" ref="AK44">IF($K44="","",SUM(IF(LEFT($AM44:$CS44,1)="s",1,0))-SUM(IF(RIGHT(LEFT($AM44:$CS44,2))="-",1,0)))</f>
        <v>0</v>
      </c>
      <c r="AL44" s="562">
        <f t="array" ref="AL44">IF($K44="","",SUM(IF(LEFT($AM44:$CS44,1)="X",1,0)))</f>
        <v>11</v>
      </c>
      <c r="AM44" s="668"/>
      <c r="AN44" s="668" t="s">
        <v>4171</v>
      </c>
      <c r="AO44" s="668"/>
      <c r="AP44" s="668"/>
      <c r="AQ44" s="668" t="s">
        <v>4182</v>
      </c>
      <c r="AR44" s="668" t="s">
        <v>4150</v>
      </c>
      <c r="AS44" s="668" t="s">
        <v>4150</v>
      </c>
      <c r="AT44" s="668" t="s">
        <v>4213</v>
      </c>
      <c r="AU44" s="668" t="s">
        <v>4212</v>
      </c>
      <c r="AV44" s="668" t="s">
        <v>4151</v>
      </c>
      <c r="AW44" s="668" t="s">
        <v>2138</v>
      </c>
      <c r="AX44" s="668" t="s">
        <v>2138</v>
      </c>
      <c r="AY44" s="668"/>
      <c r="AZ44" s="668" t="s">
        <v>4151</v>
      </c>
      <c r="BA44" s="668" t="s">
        <v>4150</v>
      </c>
      <c r="BB44" s="668" t="s">
        <v>4151</v>
      </c>
      <c r="BC44" s="668" t="s">
        <v>4150</v>
      </c>
      <c r="BD44" s="668"/>
      <c r="BE44" s="668"/>
      <c r="BF44" s="668" t="s">
        <v>4214</v>
      </c>
      <c r="BG44" s="668"/>
      <c r="BH44" s="668" t="s">
        <v>2213</v>
      </c>
      <c r="BI44" s="668" t="s">
        <v>4150</v>
      </c>
      <c r="BJ44" s="668" t="s">
        <v>2138</v>
      </c>
      <c r="BK44" s="668"/>
      <c r="BL44" s="668" t="s">
        <v>4211</v>
      </c>
      <c r="BM44" s="668"/>
      <c r="BN44" s="668"/>
      <c r="BO44" s="668"/>
      <c r="BP44" s="668"/>
      <c r="BQ44" s="668" t="s">
        <v>4150</v>
      </c>
      <c r="BR44" s="668"/>
      <c r="BS44" s="668"/>
      <c r="BT44" s="668"/>
      <c r="BU44" s="668"/>
      <c r="BV44" s="668"/>
      <c r="BW44" s="668"/>
      <c r="BX44" s="668"/>
      <c r="BY44" s="668"/>
      <c r="BZ44" s="668"/>
      <c r="CA44" s="668"/>
      <c r="CB44" s="668"/>
      <c r="CC44" s="668"/>
      <c r="CD44" s="668"/>
      <c r="CE44" s="668"/>
      <c r="CF44" s="668"/>
      <c r="CG44" s="668"/>
      <c r="CH44" s="668"/>
      <c r="CJ44" s="668"/>
      <c r="CK44" s="668"/>
      <c r="CL44" s="668"/>
    </row>
    <row r="45" spans="1:91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266</v>
      </c>
      <c r="I45" s="603" t="s">
        <v>3</v>
      </c>
      <c r="J45" s="603" t="s">
        <v>285</v>
      </c>
      <c r="K45" s="603">
        <v>4</v>
      </c>
      <c r="L45" s="603">
        <v>2</v>
      </c>
      <c r="M45" s="562" t="str">
        <f t="shared" si="1"/>
        <v>W</v>
      </c>
      <c r="N45" s="562">
        <f t="shared" si="2"/>
        <v>6</v>
      </c>
      <c r="O45" s="598">
        <f t="shared" si="8"/>
        <v>2</v>
      </c>
      <c r="P45" s="562" t="str">
        <f t="shared" si="3"/>
        <v>O</v>
      </c>
      <c r="Q45" s="586">
        <f t="shared" si="11"/>
        <v>-0.25</v>
      </c>
      <c r="R45" s="635">
        <f t="shared" si="12"/>
        <v>1</v>
      </c>
      <c r="S45" s="600">
        <v>0.36</v>
      </c>
      <c r="T45" s="595">
        <f t="shared" si="6"/>
        <v>1.6400000000000001</v>
      </c>
      <c r="U45" s="601">
        <v>2.61</v>
      </c>
      <c r="V45" s="595">
        <f t="shared" si="7"/>
        <v>3.39</v>
      </c>
      <c r="W45" s="586">
        <f t="shared" si="9"/>
        <v>1.4849999999999999</v>
      </c>
      <c r="X45" s="586">
        <f t="shared" si="10"/>
        <v>1.125</v>
      </c>
      <c r="Y45" s="716">
        <v>10</v>
      </c>
      <c r="Z45" s="716">
        <v>13</v>
      </c>
      <c r="AA45" s="716">
        <v>5</v>
      </c>
      <c r="AB45" s="716">
        <v>5</v>
      </c>
      <c r="AC45" s="716">
        <v>38</v>
      </c>
      <c r="AD45" s="716">
        <v>62</v>
      </c>
      <c r="AE45" s="716">
        <v>4231</v>
      </c>
      <c r="AF45" s="562"/>
      <c r="AG45" s="562"/>
      <c r="AH45" s="562"/>
      <c r="AJ45" s="758" t="str">
        <f t="array" ref="AJ45">IF($K45="","",IF(SUM(IF(ISNUMBER(VALUE(RIGHT($AM45:$CS45,1))),VALUE(RIGHT($AM45:$CS45,1)),0))=$K45,"T","F"))</f>
        <v>T</v>
      </c>
      <c r="AK45" s="583">
        <f t="array" ref="AK45">IF($K45="","",SUM(IF(LEFT($AM45:$CS45,1)="s",1,0))-SUM(IF(RIGHT(LEFT($AM45:$CS45,2))="-",1,0)))</f>
        <v>0</v>
      </c>
      <c r="AL45" s="562">
        <f t="array" ref="AL45">IF($K45="","",SUM(IF(LEFT($AM45:$CS45,1)="X",1,0)))</f>
        <v>11</v>
      </c>
      <c r="AM45" s="668" t="s">
        <v>2474</v>
      </c>
      <c r="AN45" s="668" t="s">
        <v>2474</v>
      </c>
      <c r="AO45" s="668" t="s">
        <v>126</v>
      </c>
      <c r="AP45" s="671" t="s">
        <v>4316</v>
      </c>
      <c r="AQ45" s="668" t="s">
        <v>2474</v>
      </c>
      <c r="AR45" s="668" t="s">
        <v>2473</v>
      </c>
      <c r="AS45" s="671" t="s">
        <v>4258</v>
      </c>
      <c r="AT45" s="681" t="s">
        <v>4298</v>
      </c>
      <c r="AU45" s="671" t="s">
        <v>4316</v>
      </c>
      <c r="AV45" s="671" t="s">
        <v>4257</v>
      </c>
      <c r="AW45" s="671" t="s">
        <v>4256</v>
      </c>
      <c r="AX45" s="682" t="s">
        <v>4317</v>
      </c>
      <c r="AY45" s="668" t="s">
        <v>126</v>
      </c>
      <c r="AZ45" s="668" t="s">
        <v>2472</v>
      </c>
      <c r="BA45" s="668" t="s">
        <v>126</v>
      </c>
      <c r="BB45" s="671" t="s">
        <v>4254</v>
      </c>
      <c r="BC45" s="668" t="s">
        <v>126</v>
      </c>
      <c r="BD45" s="668" t="s">
        <v>126</v>
      </c>
      <c r="BE45" s="668" t="s">
        <v>126</v>
      </c>
      <c r="BF45" s="668" t="s">
        <v>2471</v>
      </c>
      <c r="BG45" s="668" t="s">
        <v>126</v>
      </c>
      <c r="BH45" s="668" t="s">
        <v>126</v>
      </c>
      <c r="BI45" s="668" t="s">
        <v>2472</v>
      </c>
      <c r="BJ45" s="668" t="s">
        <v>126</v>
      </c>
      <c r="BK45" s="668" t="s">
        <v>126</v>
      </c>
      <c r="BL45" s="668" t="s">
        <v>2472</v>
      </c>
      <c r="BM45" s="668" t="s">
        <v>126</v>
      </c>
      <c r="BN45" s="668" t="s">
        <v>126</v>
      </c>
      <c r="BO45" s="668" t="s">
        <v>126</v>
      </c>
      <c r="BP45" s="668" t="s">
        <v>126</v>
      </c>
      <c r="BQ45" s="668" t="s">
        <v>126</v>
      </c>
      <c r="BR45" s="668" t="s">
        <v>126</v>
      </c>
      <c r="BS45" s="668" t="s">
        <v>126</v>
      </c>
      <c r="BT45" s="668" t="s">
        <v>126</v>
      </c>
      <c r="BU45" s="668" t="s">
        <v>126</v>
      </c>
      <c r="BV45" s="668" t="s">
        <v>2471</v>
      </c>
      <c r="BW45" s="668"/>
      <c r="BX45" s="668"/>
      <c r="BY45" s="668"/>
      <c r="BZ45" s="668" t="s">
        <v>4919</v>
      </c>
      <c r="CA45" s="668"/>
      <c r="CB45" s="668"/>
      <c r="CC45" s="668"/>
      <c r="CD45" s="668"/>
      <c r="CE45" s="668"/>
      <c r="CF45" s="668"/>
      <c r="CG45" s="668"/>
      <c r="CH45" s="668"/>
      <c r="CJ45" s="668" t="s">
        <v>126</v>
      </c>
      <c r="CK45" s="668" t="s">
        <v>126</v>
      </c>
      <c r="CL45" s="668" t="s">
        <v>126</v>
      </c>
      <c r="CM45" s="668"/>
    </row>
    <row r="46" spans="1:91" s="661" customFormat="1" ht="15" customHeight="1">
      <c r="A46" s="626">
        <v>42914</v>
      </c>
      <c r="B46" s="596"/>
      <c r="C46" s="596"/>
      <c r="D46" s="596"/>
      <c r="E46" s="596"/>
      <c r="F46" s="596"/>
      <c r="G46" s="591"/>
      <c r="H46" s="623" t="s">
        <v>1435</v>
      </c>
      <c r="I46" s="596" t="s">
        <v>2</v>
      </c>
      <c r="J46" s="596" t="s">
        <v>1199</v>
      </c>
      <c r="K46" s="596">
        <v>2</v>
      </c>
      <c r="L46" s="596">
        <v>0</v>
      </c>
      <c r="M46" s="562" t="str">
        <f t="shared" si="1"/>
        <v>W</v>
      </c>
      <c r="N46" s="562">
        <f t="shared" si="2"/>
        <v>2</v>
      </c>
      <c r="O46" s="598">
        <f t="shared" si="8"/>
        <v>2</v>
      </c>
      <c r="P46" s="562" t="str">
        <f t="shared" si="3"/>
        <v>U</v>
      </c>
      <c r="Q46" s="586"/>
      <c r="R46" s="635"/>
      <c r="S46" s="600"/>
      <c r="T46" s="595"/>
      <c r="U46" s="601"/>
      <c r="V46" s="595"/>
      <c r="W46" s="586"/>
      <c r="X46" s="586"/>
      <c r="Y46" s="599"/>
      <c r="Z46" s="599"/>
      <c r="AA46" s="599"/>
      <c r="AB46" s="599"/>
      <c r="AC46" s="599"/>
      <c r="AD46" s="599"/>
      <c r="AE46" s="599"/>
      <c r="AF46" s="562"/>
      <c r="AG46" s="562"/>
      <c r="AH46" s="562"/>
      <c r="AJ46" s="758" t="str">
        <f t="array" ref="AJ46">IF($K46="","",IF(SUM(IF(ISNUMBER(VALUE(RIGHT($AM46:$CS46,1))),VALUE(RIGHT($AM46:$CS46,1)),0))=$K46,"T","F"))</f>
        <v>T</v>
      </c>
      <c r="AK46" s="583">
        <f t="array" ref="AK46">IF($K46="","",SUM(IF(LEFT($AM46:$CS46,1)="s",1,0))-SUM(IF(RIGHT(LEFT($AM46:$CS46,2))="-",1,0)))</f>
        <v>0</v>
      </c>
      <c r="AL46" s="562">
        <f t="array" ref="AL46">IF($K46="","",SUM(IF(LEFT($AM46:$CS46,1)="X",1,0)))</f>
        <v>11</v>
      </c>
      <c r="AM46" s="668"/>
      <c r="AN46" s="668"/>
      <c r="AO46" s="668" t="s">
        <v>4322</v>
      </c>
      <c r="AP46" s="668"/>
      <c r="AQ46" s="668"/>
      <c r="AR46" s="668" t="s">
        <v>4344</v>
      </c>
      <c r="AS46" s="668"/>
      <c r="AT46" s="668"/>
      <c r="AU46" s="668" t="s">
        <v>2213</v>
      </c>
      <c r="AV46" s="668"/>
      <c r="AW46" s="668"/>
      <c r="AX46" s="668"/>
      <c r="AY46" s="668"/>
      <c r="AZ46" s="668" t="s">
        <v>4324</v>
      </c>
      <c r="BA46" s="668" t="s">
        <v>4322</v>
      </c>
      <c r="BB46" s="668"/>
      <c r="BC46" s="668" t="s">
        <v>4322</v>
      </c>
      <c r="BD46" s="668"/>
      <c r="BE46" s="668"/>
      <c r="BF46" s="668" t="s">
        <v>4322</v>
      </c>
      <c r="BG46" s="668" t="s">
        <v>4322</v>
      </c>
      <c r="BH46" s="668" t="s">
        <v>4322</v>
      </c>
      <c r="BI46" s="668" t="s">
        <v>4322</v>
      </c>
      <c r="BJ46" s="668" t="s">
        <v>4357</v>
      </c>
      <c r="BK46" s="668" t="s">
        <v>4357</v>
      </c>
      <c r="BL46" s="668" t="s">
        <v>4360</v>
      </c>
      <c r="BM46" s="668"/>
      <c r="BN46" s="668"/>
      <c r="BO46" s="668"/>
      <c r="BP46" s="668"/>
      <c r="BQ46" s="668" t="s">
        <v>4324</v>
      </c>
      <c r="BR46" s="668"/>
      <c r="BS46" s="668"/>
      <c r="BT46" s="668"/>
      <c r="BU46" s="668"/>
      <c r="BV46" s="668" t="s">
        <v>4358</v>
      </c>
      <c r="BW46" s="668"/>
      <c r="BX46" s="668"/>
      <c r="BY46" s="668"/>
      <c r="BZ46" s="668" t="s">
        <v>2138</v>
      </c>
      <c r="CA46" s="668"/>
      <c r="CB46" s="668" t="s">
        <v>4359</v>
      </c>
      <c r="CC46" s="668"/>
      <c r="CD46" s="668"/>
      <c r="CE46" s="668"/>
      <c r="CF46" s="668"/>
      <c r="CG46" s="668"/>
      <c r="CH46" s="668"/>
      <c r="CJ46" s="668" t="s">
        <v>4324</v>
      </c>
      <c r="CK46" s="668" t="s">
        <v>4322</v>
      </c>
      <c r="CL46" s="668" t="s">
        <v>4324</v>
      </c>
      <c r="CM46" s="668"/>
    </row>
    <row r="47" spans="1:91" s="661" customFormat="1" ht="15" customHeight="1">
      <c r="A47" s="625">
        <v>42918</v>
      </c>
      <c r="B47" s="603"/>
      <c r="C47" s="603"/>
      <c r="D47" s="603"/>
      <c r="E47" s="603"/>
      <c r="F47" s="603"/>
      <c r="G47" s="585"/>
      <c r="H47" s="624" t="s">
        <v>264</v>
      </c>
      <c r="I47" s="603" t="s">
        <v>2</v>
      </c>
      <c r="J47" s="603" t="s">
        <v>285</v>
      </c>
      <c r="K47" s="603">
        <v>3</v>
      </c>
      <c r="L47" s="603">
        <v>1</v>
      </c>
      <c r="M47" s="562" t="str">
        <f t="shared" si="1"/>
        <v>W</v>
      </c>
      <c r="N47" s="562">
        <f t="shared" si="2"/>
        <v>4</v>
      </c>
      <c r="O47" s="598">
        <f t="shared" si="8"/>
        <v>2</v>
      </c>
      <c r="P47" s="562" t="str">
        <f t="shared" si="3"/>
        <v>O</v>
      </c>
      <c r="Q47" s="586">
        <f t="shared" si="11"/>
        <v>-0.25</v>
      </c>
      <c r="R47" s="635">
        <f t="shared" si="12"/>
        <v>1</v>
      </c>
      <c r="S47" s="600">
        <v>0.37</v>
      </c>
      <c r="T47" s="595">
        <f t="shared" si="6"/>
        <v>1.63</v>
      </c>
      <c r="U47" s="601">
        <v>2.54</v>
      </c>
      <c r="V47" s="595">
        <f t="shared" si="7"/>
        <v>1.46</v>
      </c>
      <c r="W47" s="586">
        <f t="shared" si="9"/>
        <v>1.4550000000000001</v>
      </c>
      <c r="X47" s="586">
        <f t="shared" si="10"/>
        <v>1.085</v>
      </c>
      <c r="Y47" s="599">
        <v>19</v>
      </c>
      <c r="Z47" s="599">
        <v>8</v>
      </c>
      <c r="AA47" s="599">
        <v>7</v>
      </c>
      <c r="AB47" s="599">
        <v>1</v>
      </c>
      <c r="AC47" s="599">
        <v>51</v>
      </c>
      <c r="AD47" s="599">
        <v>49</v>
      </c>
      <c r="AE47" s="599">
        <v>4231</v>
      </c>
      <c r="AF47" s="562"/>
      <c r="AG47" s="562"/>
      <c r="AH47" s="562"/>
      <c r="AJ47" s="758" t="str">
        <f t="array" ref="AJ47">IF($K47="","",IF(SUM(IF(ISNUMBER(VALUE(RIGHT($AM47:$CS47,1))),VALUE(RIGHT($AM47:$CS47,1)),0))=$K47,"T","F"))</f>
        <v>T</v>
      </c>
      <c r="AK47" s="583">
        <f t="array" ref="AK47">IF($K47="","",SUM(IF(LEFT($AM47:$CS47,1)="s",1,0))-SUM(IF(RIGHT(LEFT($AM47:$CS47,2))="-",1,0)))</f>
        <v>0</v>
      </c>
      <c r="AL47" s="562">
        <f t="array" ref="AL47">IF($K47="","",SUM(IF(LEFT($AM47:$CS47,1)="X",1,0)))</f>
        <v>11</v>
      </c>
      <c r="AM47" s="668" t="s">
        <v>4386</v>
      </c>
      <c r="AN47" s="668" t="s">
        <v>4387</v>
      </c>
      <c r="AO47" s="668" t="s">
        <v>4919</v>
      </c>
      <c r="AP47" s="668" t="s">
        <v>4387</v>
      </c>
      <c r="AQ47" s="671" t="s">
        <v>2207</v>
      </c>
      <c r="AR47" s="671" t="s">
        <v>2207</v>
      </c>
      <c r="AS47" s="668" t="s">
        <v>4388</v>
      </c>
      <c r="AT47" s="671" t="s">
        <v>2313</v>
      </c>
      <c r="AU47" s="668" t="s">
        <v>2213</v>
      </c>
      <c r="AV47" s="668" t="s">
        <v>4386</v>
      </c>
      <c r="AW47" s="668" t="s">
        <v>2137</v>
      </c>
      <c r="AX47" s="671" t="s">
        <v>2226</v>
      </c>
      <c r="AY47" s="668"/>
      <c r="AZ47" s="668"/>
      <c r="BA47" s="668" t="s">
        <v>4919</v>
      </c>
      <c r="BB47" s="668" t="s">
        <v>4386</v>
      </c>
      <c r="BC47" s="668"/>
      <c r="BD47" s="668"/>
      <c r="BE47" s="668"/>
      <c r="BF47" s="668" t="s">
        <v>4919</v>
      </c>
      <c r="BG47" s="668"/>
      <c r="BH47" s="668" t="s">
        <v>4919</v>
      </c>
      <c r="BI47" s="668" t="s">
        <v>4391</v>
      </c>
      <c r="BJ47" s="668" t="s">
        <v>4391</v>
      </c>
      <c r="BK47" s="668"/>
      <c r="BL47" s="668" t="s">
        <v>4391</v>
      </c>
      <c r="BM47" s="668"/>
      <c r="BN47" s="668"/>
      <c r="BO47" s="668"/>
      <c r="BP47" s="668"/>
      <c r="BQ47" s="668"/>
      <c r="BR47" s="668"/>
      <c r="BS47" s="668"/>
      <c r="BT47" s="668"/>
      <c r="BU47" s="668"/>
      <c r="BV47" s="668"/>
      <c r="BW47" s="668"/>
      <c r="BX47" s="668"/>
      <c r="BY47" s="668"/>
      <c r="BZ47" s="668"/>
      <c r="CA47" s="668"/>
      <c r="CB47" s="668"/>
      <c r="CC47" s="668"/>
      <c r="CD47" s="668"/>
      <c r="CE47" s="668"/>
      <c r="CF47" s="668"/>
      <c r="CG47" s="668"/>
      <c r="CH47" s="668"/>
      <c r="CJ47" s="668"/>
      <c r="CK47" s="668"/>
      <c r="CL47" s="668"/>
      <c r="CM47" s="668"/>
    </row>
    <row r="48" spans="1:91" s="661" customFormat="1" ht="15" customHeight="1">
      <c r="A48" s="625">
        <v>42924</v>
      </c>
      <c r="B48" s="603"/>
      <c r="C48" s="603"/>
      <c r="D48" s="603"/>
      <c r="E48" s="603"/>
      <c r="F48" s="603"/>
      <c r="G48" s="585"/>
      <c r="H48" s="624" t="s">
        <v>256</v>
      </c>
      <c r="I48" s="603" t="s">
        <v>2</v>
      </c>
      <c r="J48" s="603" t="s">
        <v>285</v>
      </c>
      <c r="K48" s="603">
        <v>2</v>
      </c>
      <c r="L48" s="603">
        <v>1</v>
      </c>
      <c r="M48" s="562" t="str">
        <f t="shared" si="1"/>
        <v>W</v>
      </c>
      <c r="N48" s="562">
        <f t="shared" si="2"/>
        <v>3</v>
      </c>
      <c r="O48" s="598">
        <f t="shared" si="8"/>
        <v>1</v>
      </c>
      <c r="P48" s="562" t="str">
        <f t="shared" si="3"/>
        <v>O</v>
      </c>
      <c r="Q48" s="586">
        <f t="shared" si="11"/>
        <v>0</v>
      </c>
      <c r="R48" s="635">
        <f t="shared" si="12"/>
        <v>1</v>
      </c>
      <c r="S48" s="600">
        <v>0.12</v>
      </c>
      <c r="T48" s="595">
        <f t="shared" si="6"/>
        <v>0.88</v>
      </c>
      <c r="U48" s="601">
        <v>2.67</v>
      </c>
      <c r="V48" s="595">
        <f t="shared" si="7"/>
        <v>0.33000000000000007</v>
      </c>
      <c r="W48" s="586">
        <f t="shared" si="9"/>
        <v>1.395</v>
      </c>
      <c r="X48" s="586">
        <f t="shared" si="10"/>
        <v>1.2749999999999999</v>
      </c>
      <c r="Y48" s="599">
        <v>12</v>
      </c>
      <c r="Z48" s="599">
        <v>16</v>
      </c>
      <c r="AA48" s="599">
        <v>6</v>
      </c>
      <c r="AB48" s="599">
        <v>4</v>
      </c>
      <c r="AC48" s="599">
        <v>39</v>
      </c>
      <c r="AD48" s="599">
        <v>61</v>
      </c>
      <c r="AE48" s="599">
        <v>4231</v>
      </c>
      <c r="AF48" s="562"/>
      <c r="AG48" s="562"/>
      <c r="AH48" s="562"/>
      <c r="AJ48" s="758" t="str">
        <f t="array" ref="AJ48">IF($K48="","",IF(SUM(IF(ISNUMBER(VALUE(RIGHT($AM48:$CS48,1))),VALUE(RIGHT($AM48:$CS48,1)),0))=$K48,"T","F"))</f>
        <v>T</v>
      </c>
      <c r="AK48" s="583">
        <f t="array" ref="AK48">IF($K48="","",SUM(IF(LEFT($AM48:$CS48,1)="s",1,0))-SUM(IF(RIGHT(LEFT($AM48:$CS48,2))="-",1,0)))</f>
        <v>0</v>
      </c>
      <c r="AL48" s="562">
        <f t="array" ref="AL48">IF($K48="","",SUM(IF(LEFT($AM48:$CS48,1)="X",1,0)))</f>
        <v>11</v>
      </c>
      <c r="AM48" s="668" t="s">
        <v>1431</v>
      </c>
      <c r="AN48" s="668" t="s">
        <v>1431</v>
      </c>
      <c r="AO48" s="668" t="s">
        <v>4489</v>
      </c>
      <c r="AP48" s="668" t="s">
        <v>1431</v>
      </c>
      <c r="AQ48" s="668" t="s">
        <v>4499</v>
      </c>
      <c r="AR48" s="671" t="s">
        <v>4519</v>
      </c>
      <c r="AS48" s="668" t="s">
        <v>1431</v>
      </c>
      <c r="AT48" s="671" t="s">
        <v>2271</v>
      </c>
      <c r="AU48" s="668" t="s">
        <v>2213</v>
      </c>
      <c r="AV48" s="668" t="s">
        <v>1431</v>
      </c>
      <c r="AW48" s="668" t="s">
        <v>2137</v>
      </c>
      <c r="AX48" s="671" t="s">
        <v>4518</v>
      </c>
      <c r="AY48" s="668"/>
      <c r="AZ48" s="668"/>
      <c r="BA48" s="668" t="s">
        <v>4489</v>
      </c>
      <c r="BB48" s="668" t="s">
        <v>1431</v>
      </c>
      <c r="BC48" s="668"/>
      <c r="BD48" s="668"/>
      <c r="BE48" s="668"/>
      <c r="BF48" s="668" t="s">
        <v>4520</v>
      </c>
      <c r="BG48" s="668"/>
      <c r="BH48" s="668" t="s">
        <v>4486</v>
      </c>
      <c r="BI48" s="668" t="s">
        <v>4489</v>
      </c>
      <c r="BJ48" s="668" t="s">
        <v>4521</v>
      </c>
      <c r="BK48" s="668"/>
      <c r="BL48" s="668" t="s">
        <v>4486</v>
      </c>
      <c r="BM48" s="668"/>
      <c r="BN48" s="668"/>
      <c r="BO48" s="668"/>
      <c r="BP48" s="668"/>
      <c r="BQ48" s="668"/>
      <c r="BR48" s="668"/>
      <c r="BS48" s="668"/>
      <c r="BT48" s="668"/>
      <c r="BU48" s="668"/>
      <c r="BV48" s="668"/>
      <c r="BW48" s="668"/>
      <c r="BX48" s="668"/>
      <c r="BY48" s="668"/>
      <c r="BZ48" s="668"/>
      <c r="CA48" s="668"/>
      <c r="CB48" s="668"/>
      <c r="CC48" s="668"/>
      <c r="CD48" s="668"/>
      <c r="CE48" s="668"/>
      <c r="CF48" s="668"/>
      <c r="CG48" s="668"/>
      <c r="CH48" s="668"/>
      <c r="CJ48" s="668"/>
      <c r="CK48" s="668"/>
      <c r="CL48" s="668"/>
      <c r="CM48" s="668"/>
    </row>
    <row r="49" spans="1:91" s="661" customFormat="1" ht="15" customHeight="1">
      <c r="A49" s="626">
        <v>42928</v>
      </c>
      <c r="B49" s="596"/>
      <c r="C49" s="596"/>
      <c r="D49" s="596"/>
      <c r="E49" s="596"/>
      <c r="F49" s="596"/>
      <c r="G49" s="591"/>
      <c r="H49" s="623" t="s">
        <v>234</v>
      </c>
      <c r="I49" s="596" t="s">
        <v>2240</v>
      </c>
      <c r="J49" s="596" t="s">
        <v>3988</v>
      </c>
      <c r="K49" s="596">
        <v>1</v>
      </c>
      <c r="L49" s="596">
        <v>1</v>
      </c>
      <c r="M49" s="562" t="str">
        <f t="shared" si="1"/>
        <v>D</v>
      </c>
      <c r="N49" s="562">
        <f t="shared" si="2"/>
        <v>2</v>
      </c>
      <c r="O49" s="598">
        <f t="shared" si="8"/>
        <v>0</v>
      </c>
      <c r="P49" s="562" t="str">
        <f t="shared" si="3"/>
        <v>U</v>
      </c>
      <c r="Q49" s="586"/>
      <c r="R49" s="635"/>
      <c r="S49" s="600"/>
      <c r="T49" s="595"/>
      <c r="U49" s="601"/>
      <c r="V49" s="595"/>
      <c r="W49" s="586"/>
      <c r="X49" s="586"/>
      <c r="Y49" s="599"/>
      <c r="Z49" s="599"/>
      <c r="AA49" s="599"/>
      <c r="AB49" s="599"/>
      <c r="AC49" s="599"/>
      <c r="AD49" s="599"/>
      <c r="AE49" s="599"/>
      <c r="AF49" s="562"/>
      <c r="AG49" s="562"/>
      <c r="AH49" s="562"/>
      <c r="AJ49" s="758" t="str">
        <f t="array" ref="AJ49">IF($K49="","",IF(SUM(IF(ISNUMBER(VALUE(RIGHT($AM49:$CS49,1))),VALUE(RIGHT($AM49:$CS49,1)),0))=$K49,"T","F"))</f>
        <v>T</v>
      </c>
      <c r="AK49" s="583">
        <f t="array" ref="AK49">IF($K49="","",SUM(IF(LEFT($AM49:$CS49,1)="s",1,0))-SUM(IF(RIGHT(LEFT($AM49:$CS49,2))="-",1,0)))</f>
        <v>0</v>
      </c>
      <c r="AL49" s="562">
        <f t="array" ref="AL49">IF($K49="","",SUM(IF(LEFT($AM49:$CS49,1)="X",1,0)))</f>
        <v>11</v>
      </c>
      <c r="AM49" s="668"/>
      <c r="AN49" s="668"/>
      <c r="AO49" s="668" t="s">
        <v>4563</v>
      </c>
      <c r="AP49" s="668" t="s">
        <v>4617</v>
      </c>
      <c r="AQ49" s="668"/>
      <c r="AR49" s="668"/>
      <c r="AS49" s="668" t="s">
        <v>4621</v>
      </c>
      <c r="AT49" s="668" t="s">
        <v>4619</v>
      </c>
      <c r="AU49" s="668" t="s">
        <v>2213</v>
      </c>
      <c r="AV49" s="668" t="s">
        <v>2137</v>
      </c>
      <c r="AW49" s="668"/>
      <c r="AX49" s="668"/>
      <c r="AY49" s="668"/>
      <c r="AZ49" s="668" t="s">
        <v>4616</v>
      </c>
      <c r="BA49" s="668" t="s">
        <v>4563</v>
      </c>
      <c r="BB49" s="668"/>
      <c r="BC49" s="668" t="s">
        <v>4615</v>
      </c>
      <c r="BD49" s="668" t="s">
        <v>4618</v>
      </c>
      <c r="BE49" s="668"/>
      <c r="BF49" s="669" t="s">
        <v>4563</v>
      </c>
      <c r="BG49" s="669" t="s">
        <v>2137</v>
      </c>
      <c r="BH49" s="668" t="s">
        <v>4563</v>
      </c>
      <c r="BI49" s="668" t="s">
        <v>4615</v>
      </c>
      <c r="BJ49" s="669" t="s">
        <v>4615</v>
      </c>
      <c r="BK49" s="668" t="s">
        <v>4618</v>
      </c>
      <c r="BL49" s="668" t="s">
        <v>2137</v>
      </c>
      <c r="BM49" s="668"/>
      <c r="BN49" s="668"/>
      <c r="BO49" s="668"/>
      <c r="BP49" s="668"/>
      <c r="BQ49" s="668"/>
      <c r="BR49" s="668"/>
      <c r="BS49" s="668"/>
      <c r="BT49" s="668"/>
      <c r="BU49" s="668"/>
      <c r="BV49" s="668"/>
      <c r="BW49" s="668"/>
      <c r="BX49" s="668"/>
      <c r="BY49" s="668"/>
      <c r="BZ49" s="668"/>
      <c r="CA49" s="668"/>
      <c r="CB49" s="668"/>
      <c r="CC49" s="668"/>
      <c r="CD49" s="668"/>
      <c r="CE49" s="668"/>
      <c r="CF49" s="668"/>
      <c r="CG49" s="668"/>
      <c r="CH49" s="668"/>
      <c r="CJ49" s="668"/>
      <c r="CK49" s="668" t="s">
        <v>4620</v>
      </c>
      <c r="CL49" s="668" t="s">
        <v>4616</v>
      </c>
      <c r="CM49" s="668"/>
    </row>
    <row r="50" spans="1:91" s="661" customFormat="1" ht="15" customHeight="1">
      <c r="A50" s="625">
        <v>42938</v>
      </c>
      <c r="B50" s="603"/>
      <c r="C50" s="603"/>
      <c r="D50" s="603"/>
      <c r="E50" s="603"/>
      <c r="F50" s="603"/>
      <c r="G50" s="585"/>
      <c r="H50" s="624" t="s">
        <v>265</v>
      </c>
      <c r="I50" s="603" t="s">
        <v>2</v>
      </c>
      <c r="J50" s="603" t="s">
        <v>285</v>
      </c>
      <c r="K50" s="603">
        <v>4</v>
      </c>
      <c r="L50" s="603">
        <v>2</v>
      </c>
      <c r="M50" s="562" t="str">
        <f t="shared" si="1"/>
        <v>W</v>
      </c>
      <c r="N50" s="562">
        <f t="shared" si="2"/>
        <v>6</v>
      </c>
      <c r="O50" s="598">
        <f t="shared" si="8"/>
        <v>2</v>
      </c>
      <c r="P50" s="562" t="str">
        <f t="shared" si="3"/>
        <v>O</v>
      </c>
      <c r="Q50" s="586">
        <f t="shared" si="11"/>
        <v>0.25</v>
      </c>
      <c r="R50" s="635">
        <f t="shared" si="12"/>
        <v>1</v>
      </c>
      <c r="S50" s="600">
        <v>-0.24</v>
      </c>
      <c r="T50" s="595">
        <f t="shared" si="6"/>
        <v>2.2400000000000002</v>
      </c>
      <c r="U50" s="601">
        <v>3.01</v>
      </c>
      <c r="V50" s="595">
        <f t="shared" si="7"/>
        <v>2.99</v>
      </c>
      <c r="W50" s="586">
        <f t="shared" si="9"/>
        <v>1.3849999999999998</v>
      </c>
      <c r="X50" s="586">
        <f t="shared" si="10"/>
        <v>1.625</v>
      </c>
      <c r="Y50" s="599">
        <v>16</v>
      </c>
      <c r="Z50" s="599">
        <v>16</v>
      </c>
      <c r="AA50" s="599">
        <v>8</v>
      </c>
      <c r="AB50" s="599">
        <v>6</v>
      </c>
      <c r="AC50" s="599">
        <v>40</v>
      </c>
      <c r="AD50" s="599">
        <v>60</v>
      </c>
      <c r="AE50" s="599">
        <v>4231</v>
      </c>
      <c r="AF50" s="562"/>
      <c r="AG50" s="562"/>
      <c r="AH50" s="562"/>
      <c r="AJ50" s="758" t="str">
        <f t="array" ref="AJ50">IF($K50="","",IF(SUM(IF(ISNUMBER(VALUE(RIGHT($AM50:$CS50,1))),VALUE(RIGHT($AM50:$CS50,1)),0))=$K50,"T","F"))</f>
        <v>T</v>
      </c>
      <c r="AK50" s="583">
        <f t="array" ref="AK50">IF($K50="","",SUM(IF(LEFT($AM50:$CS50,1)="s",1,0))-SUM(IF(RIGHT(LEFT($AM50:$CS50,2))="-",1,0)))</f>
        <v>0</v>
      </c>
      <c r="AL50" s="562">
        <f t="array" ref="AL50">IF($K50="","",SUM(IF(LEFT($AM50:$CS50,1)="X",1,0)))</f>
        <v>11</v>
      </c>
      <c r="AM50" s="669" t="s">
        <v>4653</v>
      </c>
      <c r="AN50" s="668" t="s">
        <v>4653</v>
      </c>
      <c r="AO50" s="668" t="s">
        <v>4660</v>
      </c>
      <c r="AP50" s="682" t="s">
        <v>4654</v>
      </c>
      <c r="AQ50" s="668" t="s">
        <v>4653</v>
      </c>
      <c r="AR50" s="668" t="s">
        <v>4659</v>
      </c>
      <c r="AS50" s="671" t="s">
        <v>4655</v>
      </c>
      <c r="AT50" s="671" t="s">
        <v>4658</v>
      </c>
      <c r="AU50" s="668" t="s">
        <v>2213</v>
      </c>
      <c r="AV50" s="669" t="s">
        <v>4653</v>
      </c>
      <c r="AW50" s="671" t="s">
        <v>4656</v>
      </c>
      <c r="AX50" s="671" t="s">
        <v>4657</v>
      </c>
      <c r="AY50" s="668"/>
      <c r="AZ50" s="668"/>
      <c r="BA50" s="668" t="s">
        <v>4489</v>
      </c>
      <c r="BB50" s="668" t="s">
        <v>4653</v>
      </c>
      <c r="BC50" s="668"/>
      <c r="BD50" s="668" t="s">
        <v>4489</v>
      </c>
      <c r="BE50" s="668"/>
      <c r="BF50" s="668" t="s">
        <v>4660</v>
      </c>
      <c r="BG50" s="668"/>
      <c r="BH50" s="668"/>
      <c r="BI50" s="668" t="s">
        <v>4660</v>
      </c>
      <c r="BJ50" s="668" t="s">
        <v>4489</v>
      </c>
      <c r="BK50" s="668"/>
      <c r="BL50" s="668" t="s">
        <v>4489</v>
      </c>
      <c r="BM50" s="668"/>
      <c r="BN50" s="668"/>
      <c r="BO50" s="668"/>
      <c r="BP50" s="668"/>
      <c r="BQ50" s="668"/>
      <c r="BR50" s="668"/>
      <c r="BS50" s="668"/>
      <c r="BT50" s="668"/>
      <c r="BU50" s="668"/>
      <c r="BV50" s="668"/>
      <c r="BW50" s="668"/>
      <c r="BX50" s="668"/>
      <c r="BY50" s="668"/>
      <c r="BZ50" s="668"/>
      <c r="CA50" s="668"/>
      <c r="CB50" s="668"/>
      <c r="CC50" s="668"/>
      <c r="CD50" s="668"/>
      <c r="CE50" s="668"/>
      <c r="CF50" s="668"/>
      <c r="CG50" s="668"/>
      <c r="CH50" s="668"/>
      <c r="CJ50" s="668"/>
      <c r="CK50" s="668"/>
      <c r="CL50" s="668"/>
      <c r="CM50" s="668"/>
    </row>
    <row r="51" spans="1:91" s="661" customFormat="1" ht="15" customHeight="1">
      <c r="A51" s="626">
        <v>42942</v>
      </c>
      <c r="B51" s="596"/>
      <c r="C51" s="596"/>
      <c r="D51" s="596"/>
      <c r="E51" s="596"/>
      <c r="F51" s="596"/>
      <c r="G51" s="591"/>
      <c r="H51" s="623" t="s">
        <v>1435</v>
      </c>
      <c r="I51" s="596" t="s">
        <v>4309</v>
      </c>
      <c r="J51" s="596" t="s">
        <v>1199</v>
      </c>
      <c r="K51" s="596">
        <v>1</v>
      </c>
      <c r="L51" s="596">
        <v>0</v>
      </c>
      <c r="M51" s="562" t="str">
        <f t="shared" si="1"/>
        <v>W</v>
      </c>
      <c r="N51" s="562">
        <f t="shared" si="2"/>
        <v>1</v>
      </c>
      <c r="O51" s="598">
        <f t="shared" si="8"/>
        <v>1</v>
      </c>
      <c r="P51" s="562" t="str">
        <f t="shared" si="3"/>
        <v>U</v>
      </c>
      <c r="Q51" s="586"/>
      <c r="R51" s="635"/>
      <c r="S51" s="600"/>
      <c r="T51" s="595"/>
      <c r="U51" s="601"/>
      <c r="V51" s="595"/>
      <c r="W51" s="586"/>
      <c r="X51" s="586"/>
      <c r="Y51" s="599"/>
      <c r="Z51" s="599"/>
      <c r="AA51" s="599"/>
      <c r="AB51" s="599"/>
      <c r="AC51" s="599"/>
      <c r="AD51" s="599"/>
      <c r="AE51" s="599"/>
      <c r="AF51" s="562"/>
      <c r="AG51" s="562"/>
      <c r="AH51" s="562"/>
      <c r="AJ51" s="758" t="str">
        <f t="array" ref="AJ51">IF($K51="","",IF(SUM(IF(ISNUMBER(VALUE(RIGHT($AM51:$CS51,1))),VALUE(RIGHT($AM51:$CS51,1)),0))=$K51,"T","F"))</f>
        <v>T</v>
      </c>
      <c r="AK51" s="583">
        <f t="array" ref="AK51">IF($K51="","",SUM(IF(LEFT($AM51:$CS51,1)="s",1,0))-SUM(IF(RIGHT(LEFT($AM51:$CS51,2))="-",1,0)))</f>
        <v>0</v>
      </c>
      <c r="AL51" s="562">
        <f t="array" ref="AL51">IF($K51="","",SUM(IF(LEFT($AM51:$CS51,1)="X",1,0)))</f>
        <v>11</v>
      </c>
      <c r="AM51" s="668" t="s">
        <v>4684</v>
      </c>
      <c r="AN51" s="668"/>
      <c r="AO51" s="668" t="s">
        <v>4682</v>
      </c>
      <c r="AP51" s="668"/>
      <c r="AQ51" s="668"/>
      <c r="AR51" s="668"/>
      <c r="AS51" s="668"/>
      <c r="AT51" s="668"/>
      <c r="AU51" s="668" t="s">
        <v>2213</v>
      </c>
      <c r="AV51" s="668"/>
      <c r="AW51" s="668"/>
      <c r="AX51" s="668"/>
      <c r="AY51" s="668"/>
      <c r="AZ51" s="668"/>
      <c r="BA51" s="668" t="s">
        <v>1431</v>
      </c>
      <c r="BB51" s="668"/>
      <c r="BC51" s="668" t="s">
        <v>1431</v>
      </c>
      <c r="BD51" s="668" t="s">
        <v>4683</v>
      </c>
      <c r="BE51" s="668" t="s">
        <v>4684</v>
      </c>
      <c r="BF51" s="668" t="s">
        <v>1431</v>
      </c>
      <c r="BG51" s="668" t="s">
        <v>1431</v>
      </c>
      <c r="BH51" s="668" t="s">
        <v>1431</v>
      </c>
      <c r="BI51" s="668" t="s">
        <v>2137</v>
      </c>
      <c r="BJ51" s="668" t="s">
        <v>4681</v>
      </c>
      <c r="BK51" s="668" t="s">
        <v>1431</v>
      </c>
      <c r="BL51" s="668" t="s">
        <v>4683</v>
      </c>
      <c r="BM51" s="668"/>
      <c r="BN51" s="668"/>
      <c r="BO51" s="668"/>
      <c r="BP51" s="668"/>
      <c r="BQ51" s="668"/>
      <c r="BR51" s="668"/>
      <c r="BS51" s="668"/>
      <c r="BT51" s="668" t="s">
        <v>4684</v>
      </c>
      <c r="BU51" s="668" t="s">
        <v>2137</v>
      </c>
      <c r="BV51" s="668" t="s">
        <v>4680</v>
      </c>
      <c r="BW51" s="668"/>
      <c r="BX51" s="668"/>
      <c r="BY51" s="668" t="s">
        <v>4684</v>
      </c>
      <c r="BZ51" s="668" t="s">
        <v>4683</v>
      </c>
      <c r="CA51" s="668"/>
      <c r="CB51" s="668"/>
      <c r="CC51" s="668"/>
      <c r="CD51" s="668"/>
      <c r="CE51" s="668"/>
      <c r="CF51" s="668"/>
      <c r="CG51" s="668"/>
      <c r="CH51" s="668"/>
      <c r="CJ51" s="668"/>
      <c r="CK51" s="705"/>
      <c r="CL51" s="705"/>
      <c r="CM51" s="668"/>
    </row>
    <row r="52" spans="1:91" s="661" customFormat="1" ht="15" customHeight="1">
      <c r="A52" s="625">
        <v>42945</v>
      </c>
      <c r="B52" s="603"/>
      <c r="C52" s="603"/>
      <c r="D52" s="603"/>
      <c r="E52" s="603"/>
      <c r="F52" s="603"/>
      <c r="G52" s="585"/>
      <c r="H52" s="624" t="s">
        <v>5368</v>
      </c>
      <c r="I52" s="603" t="s">
        <v>3</v>
      </c>
      <c r="J52" s="603" t="s">
        <v>285</v>
      </c>
      <c r="K52" s="603">
        <v>1</v>
      </c>
      <c r="L52" s="603">
        <v>3</v>
      </c>
      <c r="M52" s="562" t="str">
        <f t="shared" si="1"/>
        <v>L</v>
      </c>
      <c r="N52" s="562">
        <f t="shared" si="2"/>
        <v>4</v>
      </c>
      <c r="O52" s="598">
        <f t="shared" si="8"/>
        <v>-2</v>
      </c>
      <c r="P52" s="562" t="str">
        <f t="shared" si="3"/>
        <v>O</v>
      </c>
      <c r="Q52" s="586">
        <f t="shared" si="11"/>
        <v>0</v>
      </c>
      <c r="R52" s="635">
        <f t="shared" si="12"/>
        <v>-1</v>
      </c>
      <c r="S52" s="600">
        <v>0</v>
      </c>
      <c r="T52" s="595">
        <f t="shared" si="6"/>
        <v>-2</v>
      </c>
      <c r="U52" s="601">
        <v>2.48</v>
      </c>
      <c r="V52" s="595">
        <f t="shared" si="7"/>
        <v>1.52</v>
      </c>
      <c r="W52" s="586">
        <f t="shared" si="9"/>
        <v>1.24</v>
      </c>
      <c r="X52" s="586">
        <f t="shared" si="10"/>
        <v>1.24</v>
      </c>
      <c r="Y52" s="739">
        <v>18</v>
      </c>
      <c r="Z52" s="739">
        <v>21</v>
      </c>
      <c r="AA52" s="739">
        <v>7</v>
      </c>
      <c r="AB52" s="739">
        <v>7</v>
      </c>
      <c r="AC52" s="739">
        <v>48</v>
      </c>
      <c r="AD52" s="739">
        <v>52</v>
      </c>
      <c r="AE52" s="739">
        <v>4231</v>
      </c>
      <c r="AF52" s="562"/>
      <c r="AG52" s="562"/>
      <c r="AH52" s="562"/>
      <c r="AJ52" s="758" t="str">
        <f t="array" ref="AJ52">IF($K52="","",IF(SUM(IF(ISNUMBER(VALUE(RIGHT($AM52:$CS52,1))),VALUE(RIGHT($AM52:$CS52,1)),0))=$K52,"T","F"))</f>
        <v>T</v>
      </c>
      <c r="AK52" s="583">
        <f t="array" ref="AK52">IF($K52="","",SUM(IF(LEFT($AM52:$CS52,1)="s",1,0))-SUM(IF(RIGHT(LEFT($AM52:$CS52,2))="-",1,0)))</f>
        <v>0</v>
      </c>
      <c r="AL52" s="562">
        <f t="array" ref="AL52">IF($K52="","",SUM(IF(LEFT($AM52:$CS52,1)="X",1,0)))</f>
        <v>11</v>
      </c>
      <c r="AM52" s="668" t="s">
        <v>4752</v>
      </c>
      <c r="AN52" s="668" t="s">
        <v>4754</v>
      </c>
      <c r="AO52" s="668" t="s">
        <v>4752</v>
      </c>
      <c r="AP52" s="668" t="s">
        <v>4752</v>
      </c>
      <c r="AQ52" s="668" t="s">
        <v>4753</v>
      </c>
      <c r="AR52" s="668" t="s">
        <v>4755</v>
      </c>
      <c r="AS52" s="668" t="s">
        <v>4755</v>
      </c>
      <c r="AT52" s="668" t="s">
        <v>4756</v>
      </c>
      <c r="AU52" s="668" t="s">
        <v>2213</v>
      </c>
      <c r="AV52" s="668" t="s">
        <v>4753</v>
      </c>
      <c r="AW52" s="668" t="s">
        <v>4756</v>
      </c>
      <c r="AX52" s="671" t="s">
        <v>4757</v>
      </c>
      <c r="AY52" s="668"/>
      <c r="AZ52" s="668"/>
      <c r="BA52" s="668" t="s">
        <v>4760</v>
      </c>
      <c r="BB52" s="668" t="s">
        <v>4810</v>
      </c>
      <c r="BC52" s="668"/>
      <c r="BD52" s="668" t="s">
        <v>4758</v>
      </c>
      <c r="BE52" s="668"/>
      <c r="BF52" s="668" t="s">
        <v>4760</v>
      </c>
      <c r="BG52" s="668"/>
      <c r="BH52" s="668" t="s">
        <v>4761</v>
      </c>
      <c r="BI52" s="668" t="s">
        <v>4759</v>
      </c>
      <c r="BJ52" s="668" t="s">
        <v>4760</v>
      </c>
      <c r="BK52" s="668"/>
      <c r="BL52" s="668" t="s">
        <v>4758</v>
      </c>
      <c r="BM52" s="668"/>
      <c r="BN52" s="668"/>
      <c r="BO52" s="668"/>
      <c r="BP52" s="668"/>
      <c r="BQ52" s="668"/>
      <c r="BR52" s="668"/>
      <c r="BS52" s="668"/>
      <c r="BT52" s="668"/>
      <c r="BU52" s="668"/>
      <c r="BV52" s="668"/>
      <c r="BW52" s="668"/>
      <c r="BX52" s="668"/>
      <c r="BY52" s="668"/>
      <c r="BZ52" s="668"/>
      <c r="CA52" s="668"/>
      <c r="CB52" s="668"/>
      <c r="CC52" s="668"/>
      <c r="CD52" s="668"/>
      <c r="CE52" s="668"/>
      <c r="CF52" s="668"/>
      <c r="CG52" s="668"/>
      <c r="CH52" s="668"/>
      <c r="CJ52" s="668"/>
      <c r="CK52" s="668"/>
      <c r="CL52" s="668"/>
      <c r="CM52" s="668"/>
    </row>
    <row r="53" spans="1:91" s="661" customFormat="1" ht="15" customHeight="1">
      <c r="A53" s="625">
        <v>42952</v>
      </c>
      <c r="B53" s="603"/>
      <c r="C53" s="603"/>
      <c r="D53" s="603"/>
      <c r="E53" s="603"/>
      <c r="F53" s="603"/>
      <c r="G53" s="585"/>
      <c r="H53" s="624" t="s">
        <v>1435</v>
      </c>
      <c r="I53" s="603" t="s">
        <v>2</v>
      </c>
      <c r="J53" s="603" t="s">
        <v>285</v>
      </c>
      <c r="K53" s="603">
        <v>3</v>
      </c>
      <c r="L53" s="603">
        <v>1</v>
      </c>
      <c r="M53" s="562" t="str">
        <f t="shared" si="1"/>
        <v>W</v>
      </c>
      <c r="N53" s="562">
        <f t="shared" si="2"/>
        <v>4</v>
      </c>
      <c r="O53" s="598">
        <f t="shared" si="8"/>
        <v>2</v>
      </c>
      <c r="P53" s="562" t="str">
        <f t="shared" si="3"/>
        <v>O</v>
      </c>
      <c r="Q53" s="586">
        <f t="shared" si="11"/>
        <v>-0.75</v>
      </c>
      <c r="R53" s="635">
        <f t="shared" si="12"/>
        <v>1</v>
      </c>
      <c r="S53" s="600">
        <v>0.9</v>
      </c>
      <c r="T53" s="595">
        <f t="shared" si="6"/>
        <v>1.1000000000000001</v>
      </c>
      <c r="U53" s="601">
        <v>2.69</v>
      </c>
      <c r="V53" s="595">
        <f t="shared" si="7"/>
        <v>1.31</v>
      </c>
      <c r="W53" s="586">
        <f t="shared" si="9"/>
        <v>1.7949999999999999</v>
      </c>
      <c r="X53" s="586">
        <f t="shared" si="10"/>
        <v>0.89500000000000002</v>
      </c>
      <c r="Y53" s="599">
        <v>21</v>
      </c>
      <c r="Z53" s="599">
        <v>9</v>
      </c>
      <c r="AA53" s="599">
        <v>4</v>
      </c>
      <c r="AB53" s="599">
        <v>3</v>
      </c>
      <c r="AC53" s="599">
        <v>41</v>
      </c>
      <c r="AD53" s="599">
        <v>59</v>
      </c>
      <c r="AE53" s="599">
        <v>442</v>
      </c>
      <c r="AF53" s="562"/>
      <c r="AG53" s="562"/>
      <c r="AH53" s="562"/>
      <c r="AJ53" s="758" t="str">
        <f t="array" ref="AJ53">IF($K53="","",IF(SUM(IF(ISNUMBER(VALUE(RIGHT($AM53:$CS53,1))),VALUE(RIGHT($AM53:$CS53,1)),0))=$K53,"T","F"))</f>
        <v>T</v>
      </c>
      <c r="AK53" s="583">
        <f t="array" ref="AK53">IF($K53="","",SUM(IF(LEFT($AM53:$CS53,1)="s",1,0))-SUM(IF(RIGHT(LEFT($AM53:$CS53,2))="-",1,0)))</f>
        <v>0</v>
      </c>
      <c r="AL53" s="562">
        <f t="array" ref="AL53">IF($K53="","",SUM(IF(LEFT($AM53:$CS53,1)="X",1,0)))</f>
        <v>11</v>
      </c>
      <c r="AM53" s="668" t="s">
        <v>1431</v>
      </c>
      <c r="AN53" s="668" t="s">
        <v>1431</v>
      </c>
      <c r="AO53" s="668" t="s">
        <v>1431</v>
      </c>
      <c r="AP53" s="682" t="s">
        <v>4929</v>
      </c>
      <c r="AQ53" s="668" t="s">
        <v>2139</v>
      </c>
      <c r="AR53" s="671" t="s">
        <v>4839</v>
      </c>
      <c r="AS53" s="668" t="s">
        <v>1431</v>
      </c>
      <c r="AT53" s="668" t="s">
        <v>2137</v>
      </c>
      <c r="AU53" s="668" t="s">
        <v>2213</v>
      </c>
      <c r="AV53" s="668" t="s">
        <v>4847</v>
      </c>
      <c r="AW53" s="668" t="s">
        <v>2137</v>
      </c>
      <c r="AX53" s="671" t="s">
        <v>2477</v>
      </c>
      <c r="AY53" s="668" t="s">
        <v>126</v>
      </c>
      <c r="AZ53" s="668" t="s">
        <v>126</v>
      </c>
      <c r="BA53" s="668" t="s">
        <v>2139</v>
      </c>
      <c r="BB53" s="668" t="s">
        <v>2213</v>
      </c>
      <c r="BC53" s="668" t="s">
        <v>126</v>
      </c>
      <c r="BD53" s="668" t="s">
        <v>2138</v>
      </c>
      <c r="BE53" s="668" t="s">
        <v>126</v>
      </c>
      <c r="BF53" s="669" t="s">
        <v>1431</v>
      </c>
      <c r="BG53" s="668" t="s">
        <v>126</v>
      </c>
      <c r="BH53" s="668" t="s">
        <v>2138</v>
      </c>
      <c r="BI53" s="668" t="s">
        <v>2138</v>
      </c>
      <c r="BJ53" s="668" t="s">
        <v>2139</v>
      </c>
      <c r="BK53" s="668" t="s">
        <v>1431</v>
      </c>
      <c r="BL53" s="668" t="s">
        <v>2139</v>
      </c>
      <c r="BM53" s="668"/>
      <c r="BN53" s="668"/>
      <c r="BO53" s="668"/>
      <c r="BP53" s="668"/>
      <c r="BQ53" s="668"/>
      <c r="BR53" s="668"/>
      <c r="BS53" s="668"/>
      <c r="BT53" s="668"/>
      <c r="BU53" s="668"/>
      <c r="BV53" s="668"/>
      <c r="BW53" s="668"/>
      <c r="BX53" s="668"/>
      <c r="BY53" s="668"/>
      <c r="BZ53" s="668"/>
      <c r="CA53" s="668"/>
      <c r="CB53" s="668"/>
      <c r="CC53" s="668"/>
      <c r="CD53" s="668"/>
      <c r="CE53" s="668"/>
      <c r="CF53" s="668"/>
      <c r="CG53" s="668"/>
      <c r="CH53" s="668"/>
      <c r="CJ53" s="668" t="s">
        <v>126</v>
      </c>
      <c r="CK53" s="668"/>
      <c r="CL53" s="668"/>
      <c r="CM53" s="668"/>
    </row>
    <row r="54" spans="1:91" s="661" customFormat="1" ht="15" customHeight="1">
      <c r="A54" s="625">
        <v>42956</v>
      </c>
      <c r="B54" s="603"/>
      <c r="C54" s="603"/>
      <c r="D54" s="603"/>
      <c r="E54" s="603"/>
      <c r="F54" s="603"/>
      <c r="G54" s="585"/>
      <c r="H54" s="624" t="s">
        <v>262</v>
      </c>
      <c r="I54" s="603" t="s">
        <v>3</v>
      </c>
      <c r="J54" s="603" t="s">
        <v>285</v>
      </c>
      <c r="K54" s="603">
        <v>2</v>
      </c>
      <c r="L54" s="603">
        <v>3</v>
      </c>
      <c r="M54" s="562" t="str">
        <f t="shared" si="1"/>
        <v>L</v>
      </c>
      <c r="N54" s="562">
        <f t="shared" si="2"/>
        <v>5</v>
      </c>
      <c r="O54" s="598">
        <f t="shared" si="8"/>
        <v>-1</v>
      </c>
      <c r="P54" s="562" t="str">
        <f t="shared" si="3"/>
        <v>O</v>
      </c>
      <c r="Q54" s="586">
        <f t="shared" si="11"/>
        <v>-0.5</v>
      </c>
      <c r="R54" s="635">
        <f t="shared" si="12"/>
        <v>-1</v>
      </c>
      <c r="S54" s="600">
        <v>0.59</v>
      </c>
      <c r="T54" s="595">
        <f t="shared" si="6"/>
        <v>-1.5899999999999999</v>
      </c>
      <c r="U54" s="601">
        <v>2.61</v>
      </c>
      <c r="V54" s="595">
        <f t="shared" si="7"/>
        <v>2.39</v>
      </c>
      <c r="W54" s="586">
        <f t="shared" si="9"/>
        <v>1.5999999999999999</v>
      </c>
      <c r="X54" s="586">
        <f t="shared" si="10"/>
        <v>1.01</v>
      </c>
      <c r="Y54" s="599">
        <v>11</v>
      </c>
      <c r="Z54" s="599">
        <v>16</v>
      </c>
      <c r="AA54" s="599">
        <v>3</v>
      </c>
      <c r="AB54" s="599">
        <v>5</v>
      </c>
      <c r="AC54" s="599">
        <v>56</v>
      </c>
      <c r="AD54" s="599">
        <v>44</v>
      </c>
      <c r="AE54" s="599">
        <v>4231</v>
      </c>
      <c r="AF54" s="562"/>
      <c r="AG54" s="562"/>
      <c r="AH54" s="562"/>
      <c r="AJ54" s="758" t="str">
        <f t="array" ref="AJ54">IF($K54="","",IF(SUM(IF(ISNUMBER(VALUE(RIGHT($AM54:$CS54,1))),VALUE(RIGHT($AM54:$CS54,1)),0))=$K54,"T","F"))</f>
        <v>T</v>
      </c>
      <c r="AK54" s="583">
        <f t="array" ref="AK54">IF($K54="","",SUM(IF(LEFT($AM54:$CS54,1)="s",1,0))-SUM(IF(RIGHT(LEFT($AM54:$CS54,2))="-",1,0)))</f>
        <v>0</v>
      </c>
      <c r="AL54" s="562">
        <f t="array" ref="AL54">IF($K54="","",SUM(IF(LEFT($AM54:$CS54,1)="X",1,0)))</f>
        <v>11</v>
      </c>
      <c r="AM54" s="668" t="s">
        <v>2474</v>
      </c>
      <c r="AN54" s="668" t="s">
        <v>2474</v>
      </c>
      <c r="AO54" s="671" t="s">
        <v>4899</v>
      </c>
      <c r="AP54" s="671" t="s">
        <v>4937</v>
      </c>
      <c r="AQ54" s="668" t="s">
        <v>2472</v>
      </c>
      <c r="AR54" s="668" t="s">
        <v>4896</v>
      </c>
      <c r="AS54" s="668" t="s">
        <v>2474</v>
      </c>
      <c r="AT54" s="668" t="s">
        <v>2474</v>
      </c>
      <c r="AU54" s="668" t="s">
        <v>2244</v>
      </c>
      <c r="AV54" s="671" t="s">
        <v>4898</v>
      </c>
      <c r="AW54" s="668" t="s">
        <v>4896</v>
      </c>
      <c r="AX54" s="668" t="s">
        <v>2474</v>
      </c>
      <c r="AY54" s="668" t="s">
        <v>126</v>
      </c>
      <c r="AZ54" s="668" t="s">
        <v>126</v>
      </c>
      <c r="BA54" s="668" t="s">
        <v>2472</v>
      </c>
      <c r="BB54" s="668" t="s">
        <v>2472</v>
      </c>
      <c r="BC54" s="668" t="s">
        <v>126</v>
      </c>
      <c r="BD54" s="668" t="s">
        <v>126</v>
      </c>
      <c r="BE54" s="668" t="s">
        <v>126</v>
      </c>
      <c r="BF54" s="668" t="s">
        <v>2474</v>
      </c>
      <c r="BG54" s="668" t="s">
        <v>126</v>
      </c>
      <c r="BH54" s="668" t="s">
        <v>4897</v>
      </c>
      <c r="BI54" s="668" t="s">
        <v>4864</v>
      </c>
      <c r="BJ54" s="668" t="s">
        <v>2472</v>
      </c>
      <c r="BK54" s="668" t="s">
        <v>4864</v>
      </c>
      <c r="BL54" s="668"/>
      <c r="BM54" s="668"/>
      <c r="BN54" s="668"/>
      <c r="BO54" s="668"/>
      <c r="BP54" s="668"/>
      <c r="BQ54" s="668"/>
      <c r="BR54" s="668"/>
      <c r="BS54" s="668"/>
      <c r="BT54" s="668"/>
      <c r="BU54" s="668"/>
      <c r="BV54" s="668"/>
      <c r="BW54" s="668"/>
      <c r="BX54" s="668"/>
      <c r="BY54" s="668"/>
      <c r="BZ54" s="668"/>
      <c r="CA54" s="668"/>
      <c r="CB54" s="668"/>
      <c r="CC54" s="668"/>
      <c r="CD54" s="668"/>
      <c r="CE54" s="668"/>
      <c r="CF54" s="668"/>
      <c r="CG54" s="668"/>
      <c r="CH54" s="668"/>
      <c r="CJ54" s="668" t="s">
        <v>126</v>
      </c>
      <c r="CK54" s="668"/>
      <c r="CL54" s="668"/>
      <c r="CM54" s="668"/>
    </row>
    <row r="55" spans="1:91" s="661" customFormat="1" ht="15" customHeight="1">
      <c r="A55" s="625">
        <v>42966</v>
      </c>
      <c r="B55" s="603"/>
      <c r="C55" s="603"/>
      <c r="D55" s="603"/>
      <c r="E55" s="603"/>
      <c r="F55" s="603"/>
      <c r="G55" s="585"/>
      <c r="H55" s="624" t="s">
        <v>254</v>
      </c>
      <c r="I55" s="603" t="s">
        <v>3</v>
      </c>
      <c r="J55" s="603" t="s">
        <v>285</v>
      </c>
      <c r="K55" s="603">
        <v>1</v>
      </c>
      <c r="L55" s="603">
        <v>1</v>
      </c>
      <c r="M55" s="562" t="str">
        <f t="shared" si="1"/>
        <v>D</v>
      </c>
      <c r="N55" s="562">
        <f t="shared" si="2"/>
        <v>2</v>
      </c>
      <c r="O55" s="598">
        <f t="shared" si="8"/>
        <v>0</v>
      </c>
      <c r="P55" s="562" t="str">
        <f t="shared" si="3"/>
        <v>U</v>
      </c>
      <c r="Q55" s="586">
        <f t="shared" si="11"/>
        <v>0</v>
      </c>
      <c r="R55" s="635">
        <f t="shared" si="12"/>
        <v>0</v>
      </c>
      <c r="S55" s="600">
        <v>0.13</v>
      </c>
      <c r="T55" s="595">
        <f t="shared" si="6"/>
        <v>-0.13</v>
      </c>
      <c r="U55" s="601">
        <v>2.71</v>
      </c>
      <c r="V55" s="595">
        <f t="shared" si="7"/>
        <v>-0.71</v>
      </c>
      <c r="W55" s="586">
        <f t="shared" si="9"/>
        <v>1.42</v>
      </c>
      <c r="X55" s="586">
        <f t="shared" si="10"/>
        <v>1.29</v>
      </c>
      <c r="Y55" s="599">
        <v>8</v>
      </c>
      <c r="Z55" s="599">
        <v>20</v>
      </c>
      <c r="AA55" s="599">
        <v>4</v>
      </c>
      <c r="AB55" s="599">
        <v>5</v>
      </c>
      <c r="AC55" s="599">
        <v>43</v>
      </c>
      <c r="AD55" s="599">
        <v>57</v>
      </c>
      <c r="AE55" s="599">
        <v>442</v>
      </c>
      <c r="AF55" s="562"/>
      <c r="AG55" s="562"/>
      <c r="AH55" s="562"/>
      <c r="AJ55" s="758" t="str">
        <f t="array" ref="AJ55">IF($K55="","",IF(SUM(IF(ISNUMBER(VALUE(RIGHT($AM55:$CS55,1))),VALUE(RIGHT($AM55:$CS55,1)),0))=$K55,"T","F"))</f>
        <v>T</v>
      </c>
      <c r="AK55" s="583">
        <f t="array" ref="AK55">IF($K55="","",SUM(IF(LEFT($AM55:$CS55,1)="s",1,0))-SUM(IF(RIGHT(LEFT($AM55:$CS55,2))="-",1,0)))</f>
        <v>0</v>
      </c>
      <c r="AL55" s="562">
        <f t="array" ref="AL55">IF($K55="","",SUM(IF(LEFT($AM55:$CS55,1)="X",1,0)))</f>
        <v>11</v>
      </c>
      <c r="AM55" s="668" t="s">
        <v>2474</v>
      </c>
      <c r="AN55" s="668" t="s">
        <v>2474</v>
      </c>
      <c r="AO55" s="668" t="s">
        <v>5081</v>
      </c>
      <c r="AP55" s="668" t="s">
        <v>2474</v>
      </c>
      <c r="AQ55" s="668" t="s">
        <v>2474</v>
      </c>
      <c r="AR55" s="669" t="s">
        <v>2474</v>
      </c>
      <c r="AS55" s="668" t="s">
        <v>2474</v>
      </c>
      <c r="AT55" s="668" t="s">
        <v>5077</v>
      </c>
      <c r="AU55" s="668" t="s">
        <v>2244</v>
      </c>
      <c r="AV55" s="668" t="s">
        <v>2213</v>
      </c>
      <c r="AW55" s="668" t="s">
        <v>5078</v>
      </c>
      <c r="AX55" s="671" t="s">
        <v>5076</v>
      </c>
      <c r="AY55" s="668"/>
      <c r="AZ55" s="668"/>
      <c r="BA55" s="668" t="s">
        <v>5082</v>
      </c>
      <c r="BB55" s="668" t="s">
        <v>2474</v>
      </c>
      <c r="BC55" s="668"/>
      <c r="BD55" s="668"/>
      <c r="BE55" s="668"/>
      <c r="BF55" s="668" t="s">
        <v>5082</v>
      </c>
      <c r="BG55" s="668"/>
      <c r="BH55" s="668" t="s">
        <v>5082</v>
      </c>
      <c r="BI55" s="668" t="s">
        <v>5080</v>
      </c>
      <c r="BJ55" s="668" t="s">
        <v>5083</v>
      </c>
      <c r="BK55" s="668" t="s">
        <v>5079</v>
      </c>
      <c r="BL55" s="668" t="s">
        <v>5081</v>
      </c>
      <c r="BM55" s="668"/>
      <c r="BN55" s="668"/>
      <c r="BO55" s="668"/>
      <c r="BP55" s="668"/>
      <c r="BQ55" s="668"/>
      <c r="BR55" s="668"/>
      <c r="BS55" s="668"/>
      <c r="BT55" s="668"/>
      <c r="BU55" s="668"/>
      <c r="BV55" s="668"/>
      <c r="BW55" s="668"/>
      <c r="BX55" s="668"/>
      <c r="BY55" s="668"/>
      <c r="BZ55" s="668"/>
      <c r="CA55" s="668"/>
      <c r="CB55" s="668"/>
      <c r="CC55" s="668"/>
      <c r="CD55" s="668"/>
      <c r="CE55" s="668"/>
      <c r="CF55" s="668"/>
      <c r="CG55" s="668"/>
      <c r="CH55" s="668"/>
      <c r="CJ55" s="705"/>
      <c r="CK55" s="668"/>
      <c r="CL55" s="668"/>
      <c r="CM55" s="668"/>
    </row>
    <row r="56" spans="1:91" s="661" customFormat="1" ht="15" customHeight="1">
      <c r="A56" s="625">
        <v>42973</v>
      </c>
      <c r="B56" s="603"/>
      <c r="C56" s="603"/>
      <c r="D56" s="603"/>
      <c r="E56" s="603"/>
      <c r="F56" s="603"/>
      <c r="G56" s="585"/>
      <c r="H56" s="624" t="s">
        <v>255</v>
      </c>
      <c r="I56" s="603" t="s">
        <v>2</v>
      </c>
      <c r="J56" s="603" t="s">
        <v>285</v>
      </c>
      <c r="K56" s="603">
        <v>0</v>
      </c>
      <c r="L56" s="603">
        <v>1</v>
      </c>
      <c r="M56" s="562" t="str">
        <f t="shared" si="1"/>
        <v>L</v>
      </c>
      <c r="N56" s="562">
        <f t="shared" si="2"/>
        <v>1</v>
      </c>
      <c r="O56" s="598">
        <f t="shared" si="8"/>
        <v>-1</v>
      </c>
      <c r="P56" s="562" t="str">
        <f t="shared" si="3"/>
        <v>U</v>
      </c>
      <c r="Q56" s="586">
        <f t="shared" si="11"/>
        <v>0</v>
      </c>
      <c r="R56" s="635">
        <f t="shared" si="12"/>
        <v>-1</v>
      </c>
      <c r="S56" s="600">
        <v>-0.11</v>
      </c>
      <c r="T56" s="595">
        <f t="shared" si="6"/>
        <v>-0.89</v>
      </c>
      <c r="U56" s="601">
        <v>2.81</v>
      </c>
      <c r="V56" s="595">
        <f t="shared" si="7"/>
        <v>-1.81</v>
      </c>
      <c r="W56" s="586">
        <f t="shared" si="9"/>
        <v>1.35</v>
      </c>
      <c r="X56" s="586">
        <f t="shared" si="10"/>
        <v>1.46</v>
      </c>
      <c r="Y56" s="755">
        <v>17</v>
      </c>
      <c r="Z56" s="755">
        <v>10</v>
      </c>
      <c r="AA56" s="755">
        <v>5</v>
      </c>
      <c r="AB56" s="755">
        <v>2</v>
      </c>
      <c r="AC56" s="755">
        <v>48</v>
      </c>
      <c r="AD56" s="755">
        <v>52</v>
      </c>
      <c r="AE56" s="755">
        <v>442</v>
      </c>
      <c r="AF56" s="562"/>
      <c r="AG56" s="562"/>
      <c r="AH56" s="562"/>
      <c r="AJ56" s="758" t="str">
        <f t="array" ref="AJ56">IF($K56="","",IF(SUM(IF(ISNUMBER(VALUE(RIGHT($AM56:$CS56,1))),VALUE(RIGHT($AM56:$CS56,1)),0))=$K56,"T","F"))</f>
        <v>T</v>
      </c>
      <c r="AK56" s="583">
        <f t="array" ref="AK56">IF($K56="","",SUM(IF(LEFT($AM56:$CS56,1)="s",1,0))-SUM(IF(RIGHT(LEFT($AM56:$CS56,2))="-",1,0)))</f>
        <v>0</v>
      </c>
      <c r="AL56" s="562">
        <f t="array" ref="AL56">IF($K56="","",SUM(IF(LEFT($AM56:$CS56,1)="X",1,0)))</f>
        <v>11</v>
      </c>
      <c r="AM56" s="668" t="s">
        <v>5158</v>
      </c>
      <c r="AN56" s="668" t="s">
        <v>5160</v>
      </c>
      <c r="AO56" s="668"/>
      <c r="AP56" s="669" t="s">
        <v>5159</v>
      </c>
      <c r="AQ56" s="668" t="s">
        <v>5158</v>
      </c>
      <c r="AR56" s="668" t="s">
        <v>5158</v>
      </c>
      <c r="AS56" s="668" t="s">
        <v>5161</v>
      </c>
      <c r="AT56" s="668" t="s">
        <v>5158</v>
      </c>
      <c r="AU56" s="668" t="s">
        <v>2244</v>
      </c>
      <c r="AV56" s="668" t="s">
        <v>2213</v>
      </c>
      <c r="AW56" s="668" t="s">
        <v>5221</v>
      </c>
      <c r="AX56" s="668" t="s">
        <v>5162</v>
      </c>
      <c r="AY56" s="668"/>
      <c r="AZ56" s="668"/>
      <c r="BA56" s="668" t="s">
        <v>5163</v>
      </c>
      <c r="BB56" s="668" t="s">
        <v>5158</v>
      </c>
      <c r="BC56" s="668"/>
      <c r="BD56" s="668" t="s">
        <v>5164</v>
      </c>
      <c r="BE56" s="668"/>
      <c r="BF56" s="668" t="s">
        <v>5165</v>
      </c>
      <c r="BG56" s="668"/>
      <c r="BH56" s="668" t="s">
        <v>5163</v>
      </c>
      <c r="BI56" s="668" t="s">
        <v>2138</v>
      </c>
      <c r="BJ56" s="668" t="s">
        <v>5163</v>
      </c>
      <c r="BK56" s="668" t="s">
        <v>5219</v>
      </c>
      <c r="BL56" s="669" t="s">
        <v>5221</v>
      </c>
      <c r="BM56" s="668"/>
      <c r="BN56" s="668"/>
      <c r="BO56" s="668"/>
      <c r="BP56" s="668"/>
      <c r="BQ56" s="668"/>
      <c r="BR56" s="668"/>
      <c r="BS56" s="668"/>
      <c r="BT56" s="668"/>
      <c r="BU56" s="668"/>
      <c r="BV56" s="668"/>
      <c r="BW56" s="668"/>
      <c r="BX56" s="668"/>
      <c r="BY56" s="668"/>
      <c r="BZ56" s="668"/>
      <c r="CA56" s="668"/>
      <c r="CB56" s="668"/>
      <c r="CC56" s="668"/>
      <c r="CD56" s="668"/>
      <c r="CE56" s="668"/>
      <c r="CF56" s="668"/>
      <c r="CG56" s="668"/>
      <c r="CH56" s="668"/>
      <c r="CJ56" s="668"/>
      <c r="CK56" s="668"/>
      <c r="CL56" s="668"/>
      <c r="CM56" s="668"/>
    </row>
    <row r="57" spans="1:91" s="661" customFormat="1" ht="15" customHeight="1">
      <c r="A57" s="626">
        <v>42977</v>
      </c>
      <c r="B57" s="603"/>
      <c r="C57" s="603"/>
      <c r="D57" s="603"/>
      <c r="E57" s="603"/>
      <c r="F57" s="603"/>
      <c r="G57" s="585"/>
      <c r="H57" s="623" t="s">
        <v>265</v>
      </c>
      <c r="I57" s="596" t="s">
        <v>2</v>
      </c>
      <c r="J57" s="596" t="s">
        <v>1199</v>
      </c>
      <c r="K57" s="596">
        <v>0</v>
      </c>
      <c r="L57" s="596">
        <v>0</v>
      </c>
      <c r="M57" s="562" t="str">
        <f t="shared" si="1"/>
        <v>D</v>
      </c>
      <c r="N57" s="562">
        <f t="shared" si="2"/>
        <v>0</v>
      </c>
      <c r="O57" s="598">
        <f t="shared" si="8"/>
        <v>0</v>
      </c>
      <c r="P57" s="562" t="str">
        <f t="shared" si="3"/>
        <v>U</v>
      </c>
      <c r="Q57" s="586"/>
      <c r="R57" s="635"/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758" t="str">
        <f t="array" ref="AJ57">IF($K57="","",IF(SUM(IF(ISNUMBER(VALUE(RIGHT($AM57:$CS57,1))),VALUE(RIGHT($AM57:$CS57,1)),0))=$K57,"T","F"))</f>
        <v>T</v>
      </c>
      <c r="AK57" s="583">
        <f t="array" ref="AK57">IF($K57="","",SUM(IF(LEFT($AM57:$CS57,1)="s",1,0))-SUM(IF(RIGHT(LEFT($AM57:$CS57,2))="-",1,0)))</f>
        <v>0</v>
      </c>
      <c r="AL57" s="562">
        <f t="array" ref="AL57">IF($K57="","",SUM(IF(LEFT($AM57:$CS57,1)="X",1,0)))</f>
        <v>11</v>
      </c>
      <c r="AM57" s="668" t="s">
        <v>3455</v>
      </c>
      <c r="AN57" s="668"/>
      <c r="AO57" s="668" t="s">
        <v>5264</v>
      </c>
      <c r="AP57" s="668" t="s">
        <v>5275</v>
      </c>
      <c r="AQ57" s="668" t="s">
        <v>5872</v>
      </c>
      <c r="AR57" s="668" t="s">
        <v>5275</v>
      </c>
      <c r="AS57" s="668" t="s">
        <v>5245</v>
      </c>
      <c r="AT57" s="668"/>
      <c r="AU57" s="668" t="s">
        <v>2244</v>
      </c>
      <c r="AV57" s="668" t="s">
        <v>2213</v>
      </c>
      <c r="AW57" s="668" t="s">
        <v>5298</v>
      </c>
      <c r="AX57" s="668" t="s">
        <v>5245</v>
      </c>
      <c r="AY57" s="668"/>
      <c r="AZ57" s="668" t="s">
        <v>5872</v>
      </c>
      <c r="BA57" s="668" t="s">
        <v>5264</v>
      </c>
      <c r="BB57" s="668" t="s">
        <v>5872</v>
      </c>
      <c r="BC57" s="668" t="s">
        <v>5264</v>
      </c>
      <c r="BD57" s="668" t="s">
        <v>5299</v>
      </c>
      <c r="BE57" s="668"/>
      <c r="BF57" s="668" t="s">
        <v>5264</v>
      </c>
      <c r="BG57" s="668" t="s">
        <v>5264</v>
      </c>
      <c r="BH57" s="668" t="s">
        <v>5264</v>
      </c>
      <c r="BI57" s="669" t="s">
        <v>2137</v>
      </c>
      <c r="BJ57" s="668" t="s">
        <v>5264</v>
      </c>
      <c r="BK57" s="668" t="s">
        <v>5264</v>
      </c>
      <c r="BL57" s="668"/>
      <c r="BM57" s="668"/>
      <c r="BN57" s="668"/>
      <c r="BO57" s="668"/>
      <c r="BP57" s="668"/>
      <c r="BQ57" s="668"/>
      <c r="BR57" s="668"/>
      <c r="BS57" s="668"/>
      <c r="BT57" s="668"/>
      <c r="BU57" s="668" t="s">
        <v>6685</v>
      </c>
      <c r="BV57" s="668" t="s">
        <v>6686</v>
      </c>
      <c r="BW57" s="668"/>
      <c r="BX57" s="668"/>
      <c r="BY57" s="668"/>
      <c r="BZ57" s="668"/>
      <c r="CA57" s="668"/>
      <c r="CB57" s="668"/>
      <c r="CC57" s="668"/>
      <c r="CD57" s="668"/>
      <c r="CE57" s="668"/>
      <c r="CF57" s="668"/>
      <c r="CG57" s="668"/>
      <c r="CH57" s="668"/>
      <c r="CJ57" s="668"/>
      <c r="CK57" s="668"/>
      <c r="CL57" s="668"/>
      <c r="CM57" s="668"/>
    </row>
    <row r="58" spans="1:91" s="661" customFormat="1" ht="15" customHeight="1">
      <c r="A58" s="626">
        <v>42981</v>
      </c>
      <c r="B58" s="603"/>
      <c r="C58" s="603"/>
      <c r="D58" s="603"/>
      <c r="E58" s="603"/>
      <c r="F58" s="603"/>
      <c r="G58" s="585"/>
      <c r="H58" s="623" t="s">
        <v>265</v>
      </c>
      <c r="I58" s="596" t="s">
        <v>5014</v>
      </c>
      <c r="J58" s="596" t="s">
        <v>1199</v>
      </c>
      <c r="K58" s="596">
        <v>2</v>
      </c>
      <c r="L58" s="596">
        <v>2</v>
      </c>
      <c r="M58" s="562" t="str">
        <f t="shared" si="1"/>
        <v>D</v>
      </c>
      <c r="N58" s="562">
        <f t="shared" si="2"/>
        <v>4</v>
      </c>
      <c r="O58" s="598">
        <f t="shared" si="8"/>
        <v>0</v>
      </c>
      <c r="P58" s="562" t="str">
        <f t="shared" si="3"/>
        <v>O</v>
      </c>
      <c r="Q58" s="586"/>
      <c r="R58" s="635"/>
      <c r="S58" s="600"/>
      <c r="T58" s="595"/>
      <c r="U58" s="601"/>
      <c r="V58" s="595"/>
      <c r="W58" s="586"/>
      <c r="X58" s="586"/>
      <c r="Y58" s="755"/>
      <c r="Z58" s="755"/>
      <c r="AA58" s="755"/>
      <c r="AB58" s="755"/>
      <c r="AC58" s="755"/>
      <c r="AD58" s="755"/>
      <c r="AE58" s="755"/>
      <c r="AF58" s="562"/>
      <c r="AG58" s="562"/>
      <c r="AH58" s="562"/>
      <c r="AJ58" s="758" t="str">
        <f t="array" ref="AJ58">IF($K58="","",IF(SUM(IF(ISNUMBER(VALUE(RIGHT($AM58:$CS58,1))),VALUE(RIGHT($AM58:$CS58,1)),0))=$K58,"T","F"))</f>
        <v>T</v>
      </c>
      <c r="AK58" s="583">
        <f t="array" ref="AK58">IF($K58="","",SUM(IF(LEFT($AM58:$CS58,1)="s",1,0))-SUM(IF(RIGHT(LEFT($AM58:$CS58,2))="-",1,0)))</f>
        <v>0</v>
      </c>
      <c r="AL58" s="562">
        <f t="array" ref="AL58">IF($K58="","",SUM(IF(LEFT($AM58:$CS58,1)="X",1,0)))</f>
        <v>11</v>
      </c>
      <c r="AM58" s="668" t="s">
        <v>3455</v>
      </c>
      <c r="AN58" s="668" t="s">
        <v>5343</v>
      </c>
      <c r="AO58" s="668" t="s">
        <v>5341</v>
      </c>
      <c r="AP58" s="668" t="s">
        <v>5343</v>
      </c>
      <c r="AQ58" s="668" t="s">
        <v>5341</v>
      </c>
      <c r="AR58" s="668" t="s">
        <v>5345</v>
      </c>
      <c r="AS58" s="668" t="s">
        <v>3455</v>
      </c>
      <c r="AT58" s="669" t="s">
        <v>5341</v>
      </c>
      <c r="AU58" s="668" t="s">
        <v>2244</v>
      </c>
      <c r="AV58" s="668" t="s">
        <v>1431</v>
      </c>
      <c r="AW58" s="668" t="s">
        <v>5342</v>
      </c>
      <c r="AX58" s="668" t="s">
        <v>3455</v>
      </c>
      <c r="AY58" s="668"/>
      <c r="AZ58" s="668" t="s">
        <v>5346</v>
      </c>
      <c r="BA58" s="669" t="s">
        <v>5341</v>
      </c>
      <c r="BB58" s="668" t="s">
        <v>5342</v>
      </c>
      <c r="BC58" s="668"/>
      <c r="BD58" s="668" t="s">
        <v>5346</v>
      </c>
      <c r="BE58" s="668"/>
      <c r="BF58" s="668" t="s">
        <v>5346</v>
      </c>
      <c r="BG58" s="668"/>
      <c r="BH58" s="668" t="s">
        <v>5344</v>
      </c>
      <c r="BI58" s="668" t="s">
        <v>5346</v>
      </c>
      <c r="BJ58" s="669" t="s">
        <v>5345</v>
      </c>
      <c r="BK58" s="668"/>
      <c r="BL58" s="668" t="s">
        <v>5345</v>
      </c>
      <c r="BM58" s="668"/>
      <c r="BN58" s="668"/>
      <c r="BO58" s="668"/>
      <c r="BP58" s="668"/>
      <c r="BQ58" s="668"/>
      <c r="BR58" s="668"/>
      <c r="BS58" s="668"/>
      <c r="BT58" s="668"/>
      <c r="BU58" s="668" t="s">
        <v>6685</v>
      </c>
      <c r="BV58" s="668"/>
      <c r="BW58" s="668"/>
      <c r="BX58" s="668"/>
      <c r="BY58" s="668"/>
      <c r="BZ58" s="668"/>
      <c r="CA58" s="668"/>
      <c r="CB58" s="668"/>
      <c r="CC58" s="668"/>
      <c r="CD58" s="668"/>
      <c r="CE58" s="668"/>
      <c r="CF58" s="668"/>
      <c r="CG58" s="668"/>
      <c r="CH58" s="668"/>
      <c r="CJ58" s="668"/>
      <c r="CK58" s="668"/>
      <c r="CL58" s="668"/>
      <c r="CM58" s="668"/>
    </row>
    <row r="59" spans="1:91" s="661" customFormat="1" ht="15" customHeight="1">
      <c r="A59" s="625">
        <v>42987</v>
      </c>
      <c r="B59" s="603"/>
      <c r="C59" s="603"/>
      <c r="D59" s="603"/>
      <c r="E59" s="603"/>
      <c r="F59" s="603"/>
      <c r="G59" s="585"/>
      <c r="H59" s="624" t="s">
        <v>264</v>
      </c>
      <c r="I59" s="603" t="s">
        <v>3</v>
      </c>
      <c r="J59" s="603" t="s">
        <v>285</v>
      </c>
      <c r="K59" s="603">
        <v>4</v>
      </c>
      <c r="L59" s="603">
        <v>1</v>
      </c>
      <c r="M59" s="562" t="str">
        <f t="shared" si="1"/>
        <v>W</v>
      </c>
      <c r="N59" s="562">
        <f t="shared" si="2"/>
        <v>5</v>
      </c>
      <c r="O59" s="598">
        <f t="shared" si="8"/>
        <v>3</v>
      </c>
      <c r="P59" s="562" t="str">
        <f t="shared" si="3"/>
        <v>O</v>
      </c>
      <c r="Q59" s="586">
        <f t="shared" si="11"/>
        <v>-0.25</v>
      </c>
      <c r="R59" s="635">
        <f t="shared" si="12"/>
        <v>1</v>
      </c>
      <c r="S59" s="600">
        <v>0.15</v>
      </c>
      <c r="T59" s="595">
        <f t="shared" si="6"/>
        <v>2.85</v>
      </c>
      <c r="U59" s="601">
        <v>2.58</v>
      </c>
      <c r="V59" s="595">
        <f t="shared" si="7"/>
        <v>2.42</v>
      </c>
      <c r="W59" s="586">
        <f t="shared" si="9"/>
        <v>1.365</v>
      </c>
      <c r="X59" s="586">
        <f t="shared" si="10"/>
        <v>1.2150000000000001</v>
      </c>
      <c r="Y59" s="599">
        <v>18</v>
      </c>
      <c r="Z59" s="599">
        <v>9</v>
      </c>
      <c r="AA59" s="599">
        <v>9</v>
      </c>
      <c r="AB59" s="599">
        <v>1</v>
      </c>
      <c r="AC59" s="599">
        <v>49</v>
      </c>
      <c r="AD59" s="599">
        <v>51</v>
      </c>
      <c r="AE59" s="599">
        <v>4231</v>
      </c>
      <c r="AF59" s="562"/>
      <c r="AG59" s="562"/>
      <c r="AH59" s="562"/>
      <c r="AJ59" s="758" t="str">
        <f t="array" ref="AJ59">IF($K59="","",IF(SUM(IF(ISNUMBER(VALUE(RIGHT($AM59:$CS59,1))),VALUE(RIGHT($AM59:$CS59,1)),0))=$K59,"T","F"))</f>
        <v>T</v>
      </c>
      <c r="AK59" s="583">
        <f t="array" ref="AK59">IF($K59="","",SUM(IF(LEFT($AM59:$CS59,1)="s",1,0))-SUM(IF(RIGHT(LEFT($AM59:$CS59,2))="-",1,0)))</f>
        <v>0</v>
      </c>
      <c r="AL59" s="562">
        <f t="array" ref="AL59">IF($K59="","",SUM(IF(LEFT($AM59:$CS59,1)="X",1,0)))</f>
        <v>11</v>
      </c>
      <c r="AM59" s="668" t="s">
        <v>5391</v>
      </c>
      <c r="AN59" s="668" t="s">
        <v>5391</v>
      </c>
      <c r="AO59" s="668" t="s">
        <v>5418</v>
      </c>
      <c r="AP59" s="668" t="s">
        <v>5391</v>
      </c>
      <c r="AQ59" s="671" t="s">
        <v>5414</v>
      </c>
      <c r="AR59" s="682" t="s">
        <v>5416</v>
      </c>
      <c r="AS59" s="668" t="s">
        <v>5391</v>
      </c>
      <c r="AT59" s="671" t="s">
        <v>5415</v>
      </c>
      <c r="AU59" s="668" t="s">
        <v>2244</v>
      </c>
      <c r="AV59" s="668" t="s">
        <v>5417</v>
      </c>
      <c r="AW59" s="671" t="s">
        <v>5419</v>
      </c>
      <c r="AX59" s="671" t="s">
        <v>5420</v>
      </c>
      <c r="AY59" s="668"/>
      <c r="AZ59" s="668"/>
      <c r="BA59" s="668" t="s">
        <v>5398</v>
      </c>
      <c r="BB59" s="668" t="s">
        <v>5398</v>
      </c>
      <c r="BC59" s="668"/>
      <c r="BD59" s="668"/>
      <c r="BE59" s="668"/>
      <c r="BF59" s="668" t="s">
        <v>5421</v>
      </c>
      <c r="BG59" s="668"/>
      <c r="BH59" s="668" t="s">
        <v>5396</v>
      </c>
      <c r="BI59" s="668" t="s">
        <v>5396</v>
      </c>
      <c r="BJ59" s="668" t="s">
        <v>5398</v>
      </c>
      <c r="BK59" s="668"/>
      <c r="BL59" s="668" t="s">
        <v>5396</v>
      </c>
      <c r="BM59" s="668"/>
      <c r="BN59" s="668"/>
      <c r="BO59" s="668"/>
      <c r="BP59" s="668"/>
      <c r="BQ59" s="668"/>
      <c r="BR59" s="668"/>
      <c r="BS59" s="668"/>
      <c r="BT59" s="668"/>
      <c r="BU59" s="668"/>
      <c r="BV59" s="668"/>
      <c r="BW59" s="668"/>
      <c r="BX59" s="668"/>
      <c r="BY59" s="668"/>
      <c r="BZ59" s="668"/>
      <c r="CA59" s="668"/>
      <c r="CB59" s="668"/>
      <c r="CC59" s="668"/>
      <c r="CD59" s="668"/>
      <c r="CE59" s="668"/>
      <c r="CF59" s="668"/>
      <c r="CG59" s="668"/>
      <c r="CH59" s="668"/>
      <c r="CJ59" s="668"/>
      <c r="CK59" s="668"/>
      <c r="CL59" s="668"/>
      <c r="CM59" s="668"/>
    </row>
    <row r="60" spans="1:91" s="661" customFormat="1" ht="15" customHeight="1">
      <c r="A60" s="625">
        <v>42994</v>
      </c>
      <c r="B60" s="603"/>
      <c r="C60" s="603"/>
      <c r="D60" s="603"/>
      <c r="E60" s="603"/>
      <c r="F60" s="603"/>
      <c r="G60" s="585"/>
      <c r="H60" s="624" t="s">
        <v>304</v>
      </c>
      <c r="I60" s="603" t="s">
        <v>3</v>
      </c>
      <c r="J60" s="603" t="s">
        <v>285</v>
      </c>
      <c r="K60" s="603">
        <v>0</v>
      </c>
      <c r="L60" s="603">
        <v>1</v>
      </c>
      <c r="M60" s="562" t="str">
        <f t="shared" si="1"/>
        <v>L</v>
      </c>
      <c r="N60" s="562">
        <f t="shared" si="2"/>
        <v>1</v>
      </c>
      <c r="O60" s="598">
        <f t="shared" si="8"/>
        <v>-1</v>
      </c>
      <c r="P60" s="562" t="str">
        <f t="shared" si="3"/>
        <v>U</v>
      </c>
      <c r="Q60" s="586">
        <f>IF(S60="","",IF(SIGN(S60)&lt;&gt;1,VLOOKUP(ABS(S60),SUP_HDC,3,TRUE),-VLOOKUP(ABS(S60),SUP_HDC,3,TRUE)))</f>
        <v>-0.25</v>
      </c>
      <c r="R60" s="635">
        <f>IF(Q60="","",IF((K60-L60+Q60)&gt;=0.5,1,IF((K60-L60+Q60)=0.25,0.5,IF((K60-L60+Q60)&lt;=-0.5,-1,IF((K60-L60+Q60)=-0.25,-0.5,0)))))</f>
        <v>-1</v>
      </c>
      <c r="S60" s="600">
        <v>0.4</v>
      </c>
      <c r="T60" s="595">
        <f t="shared" si="6"/>
        <v>-1.4</v>
      </c>
      <c r="U60" s="601">
        <v>2.7</v>
      </c>
      <c r="V60" s="595">
        <f t="shared" si="7"/>
        <v>-1.7000000000000002</v>
      </c>
      <c r="W60" s="586">
        <f>IF(S60="","",(S60+U60)/2)</f>
        <v>1.55</v>
      </c>
      <c r="X60" s="586">
        <f>IF(W60="","",U60-W60)</f>
        <v>1.1500000000000001</v>
      </c>
      <c r="Y60" s="599">
        <v>16</v>
      </c>
      <c r="Z60" s="599">
        <v>7</v>
      </c>
      <c r="AA60" s="599">
        <v>3</v>
      </c>
      <c r="AB60" s="599">
        <v>1</v>
      </c>
      <c r="AC60" s="599">
        <v>53</v>
      </c>
      <c r="AD60" s="599">
        <v>47</v>
      </c>
      <c r="AE60" s="599">
        <v>4231</v>
      </c>
      <c r="AF60" s="562"/>
      <c r="AG60" s="562"/>
      <c r="AH60" s="562"/>
      <c r="AJ60" s="758" t="str">
        <f t="array" ref="AJ60">IF($K60="","",IF(SUM(IF(ISNUMBER(VALUE(RIGHT($AM60:$CS60,1))),VALUE(RIGHT($AM60:$CS60,1)),0))=$K60,"T","F"))</f>
        <v>T</v>
      </c>
      <c r="AK60" s="583">
        <f t="array" ref="AK60">IF($K60="","",SUM(IF(LEFT($AM60:$CS60,1)="s",1,0))-SUM(IF(RIGHT(LEFT($AM60:$CS60,2))="-",1,0)))</f>
        <v>0</v>
      </c>
      <c r="AL60" s="562">
        <f t="array" ref="AL60">IF($K60="","",SUM(IF(LEFT($AM60:$CS60,1)="X",1,0)))</f>
        <v>11</v>
      </c>
      <c r="AM60" s="668" t="s">
        <v>2474</v>
      </c>
      <c r="AN60" s="668" t="s">
        <v>2474</v>
      </c>
      <c r="AO60" s="668" t="s">
        <v>2471</v>
      </c>
      <c r="AP60" s="668" t="s">
        <v>2474</v>
      </c>
      <c r="AQ60" s="669" t="s">
        <v>2474</v>
      </c>
      <c r="AR60" s="668" t="s">
        <v>2473</v>
      </c>
      <c r="AS60" s="668" t="s">
        <v>2474</v>
      </c>
      <c r="AT60" s="668" t="s">
        <v>2474</v>
      </c>
      <c r="AU60" s="668" t="s">
        <v>126</v>
      </c>
      <c r="AV60" s="668" t="s">
        <v>2473</v>
      </c>
      <c r="AW60" s="668" t="s">
        <v>2473</v>
      </c>
      <c r="AX60" s="668" t="s">
        <v>2474</v>
      </c>
      <c r="AY60" s="668" t="s">
        <v>126</v>
      </c>
      <c r="AZ60" s="668" t="s">
        <v>126</v>
      </c>
      <c r="BA60" s="668" t="s">
        <v>2472</v>
      </c>
      <c r="BB60" s="668" t="s">
        <v>2474</v>
      </c>
      <c r="BC60" s="668" t="s">
        <v>126</v>
      </c>
      <c r="BD60" s="668" t="s">
        <v>126</v>
      </c>
      <c r="BE60" s="668" t="s">
        <v>126</v>
      </c>
      <c r="BF60" s="668" t="s">
        <v>2472</v>
      </c>
      <c r="BG60" s="668" t="s">
        <v>126</v>
      </c>
      <c r="BH60" s="668" t="s">
        <v>2472</v>
      </c>
      <c r="BI60" s="668" t="s">
        <v>2472</v>
      </c>
      <c r="BJ60" s="668" t="s">
        <v>2471</v>
      </c>
      <c r="BK60" s="668" t="s">
        <v>126</v>
      </c>
      <c r="BL60" s="668" t="s">
        <v>2471</v>
      </c>
      <c r="BM60" s="668"/>
      <c r="BN60" s="668"/>
      <c r="BO60" s="668"/>
      <c r="BP60" s="668"/>
      <c r="BQ60" s="668"/>
      <c r="BR60" s="668"/>
      <c r="BS60" s="668"/>
      <c r="BT60" s="668"/>
      <c r="BU60" s="668"/>
      <c r="BV60" s="668"/>
      <c r="BW60" s="668"/>
      <c r="BX60" s="668"/>
      <c r="BY60" s="668"/>
      <c r="BZ60" s="668"/>
      <c r="CA60" s="668"/>
      <c r="CB60" s="668"/>
      <c r="CC60" s="668"/>
      <c r="CD60" s="668"/>
      <c r="CE60" s="668"/>
      <c r="CF60" s="668"/>
      <c r="CG60" s="668"/>
      <c r="CH60" s="668"/>
      <c r="CJ60" s="668"/>
      <c r="CK60" s="668"/>
      <c r="CL60" s="668"/>
      <c r="CM60" s="668"/>
    </row>
    <row r="61" spans="1:91" s="661" customFormat="1" ht="15" customHeight="1">
      <c r="A61" s="626">
        <v>42998</v>
      </c>
      <c r="B61" s="596"/>
      <c r="C61" s="596"/>
      <c r="D61" s="596"/>
      <c r="E61" s="596"/>
      <c r="F61" s="596"/>
      <c r="G61" s="591"/>
      <c r="H61" s="623" t="s">
        <v>258</v>
      </c>
      <c r="I61" s="596" t="s">
        <v>5014</v>
      </c>
      <c r="J61" s="596" t="s">
        <v>3988</v>
      </c>
      <c r="K61" s="596">
        <v>1</v>
      </c>
      <c r="L61" s="596">
        <v>0</v>
      </c>
      <c r="M61" s="562" t="str">
        <f t="shared" si="1"/>
        <v>W</v>
      </c>
      <c r="N61" s="562">
        <f t="shared" si="2"/>
        <v>1</v>
      </c>
      <c r="O61" s="598">
        <f t="shared" si="8"/>
        <v>1</v>
      </c>
      <c r="P61" s="562" t="str">
        <f t="shared" si="3"/>
        <v>U</v>
      </c>
      <c r="Q61" s="586"/>
      <c r="R61" s="635"/>
      <c r="S61" s="600"/>
      <c r="T61" s="595"/>
      <c r="U61" s="601"/>
      <c r="V61" s="595"/>
      <c r="W61" s="586"/>
      <c r="X61" s="586"/>
      <c r="Y61" s="755"/>
      <c r="Z61" s="755"/>
      <c r="AA61" s="755"/>
      <c r="AB61" s="755"/>
      <c r="AC61" s="755"/>
      <c r="AD61" s="755"/>
      <c r="AE61" s="755"/>
      <c r="AF61" s="562"/>
      <c r="AG61" s="562"/>
      <c r="AH61" s="562"/>
      <c r="AJ61" s="758"/>
      <c r="AK61" s="583"/>
      <c r="AL61" s="562"/>
      <c r="AM61" s="668" t="s">
        <v>5559</v>
      </c>
      <c r="AN61" s="668"/>
      <c r="AO61" s="668" t="s">
        <v>2137</v>
      </c>
      <c r="AP61" s="668" t="s">
        <v>5559</v>
      </c>
      <c r="AQ61" s="668"/>
      <c r="AR61" s="668"/>
      <c r="AS61" s="668" t="s">
        <v>5558</v>
      </c>
      <c r="AT61" s="668" t="s">
        <v>5559</v>
      </c>
      <c r="AU61" s="668" t="s">
        <v>5558</v>
      </c>
      <c r="AV61" s="668" t="s">
        <v>5558</v>
      </c>
      <c r="AW61" s="668"/>
      <c r="AX61" s="668" t="s">
        <v>5559</v>
      </c>
      <c r="AY61" s="668"/>
      <c r="AZ61" s="668"/>
      <c r="BA61" s="668" t="s">
        <v>5541</v>
      </c>
      <c r="BB61" s="668"/>
      <c r="BC61" s="668" t="s">
        <v>5541</v>
      </c>
      <c r="BD61" s="668" t="s">
        <v>5541</v>
      </c>
      <c r="BE61" s="668"/>
      <c r="BF61" s="668" t="s">
        <v>5541</v>
      </c>
      <c r="BG61" s="668" t="s">
        <v>5541</v>
      </c>
      <c r="BH61" s="669" t="s">
        <v>5541</v>
      </c>
      <c r="BI61" s="668" t="s">
        <v>2137</v>
      </c>
      <c r="BJ61" s="668" t="s">
        <v>2207</v>
      </c>
      <c r="BK61" s="669" t="s">
        <v>5541</v>
      </c>
      <c r="BL61" s="668" t="s">
        <v>2406</v>
      </c>
      <c r="BM61" s="668"/>
      <c r="BN61" s="668"/>
      <c r="BO61" s="668"/>
      <c r="BP61" s="668"/>
      <c r="BQ61" s="668"/>
      <c r="BR61" s="668"/>
      <c r="BS61" s="668"/>
      <c r="BT61" s="668"/>
      <c r="BU61" s="668"/>
      <c r="BV61" s="668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J61" s="668"/>
      <c r="CK61" s="668"/>
      <c r="CL61" s="668"/>
      <c r="CM61" s="668"/>
    </row>
    <row r="62" spans="1:91" s="661" customFormat="1" ht="15" customHeight="1">
      <c r="A62" s="625">
        <v>43001</v>
      </c>
      <c r="B62" s="603"/>
      <c r="C62" s="603"/>
      <c r="D62" s="603"/>
      <c r="E62" s="603"/>
      <c r="F62" s="603"/>
      <c r="G62" s="585"/>
      <c r="H62" s="624" t="s">
        <v>266</v>
      </c>
      <c r="I62" s="603" t="s">
        <v>2</v>
      </c>
      <c r="J62" s="603" t="s">
        <v>285</v>
      </c>
      <c r="K62" s="603">
        <v>1</v>
      </c>
      <c r="L62" s="603">
        <v>4</v>
      </c>
      <c r="M62" s="562" t="str">
        <f t="shared" si="1"/>
        <v>L</v>
      </c>
      <c r="N62" s="562">
        <f t="shared" si="2"/>
        <v>5</v>
      </c>
      <c r="O62" s="598">
        <f t="shared" si="8"/>
        <v>-3</v>
      </c>
      <c r="P62" s="562" t="str">
        <f t="shared" si="3"/>
        <v>O</v>
      </c>
      <c r="Q62" s="586">
        <f>IF(S62="","",IF(SIGN(S62)&lt;&gt;1,VLOOKUP(ABS(S62),SUP_HDC,3,TRUE),-VLOOKUP(ABS(S62),SUP_HDC,3,TRUE)))</f>
        <v>-1</v>
      </c>
      <c r="R62" s="635">
        <f>IF(Q62="","",IF((K62-L62+Q62)&gt;=0.5,1,IF((K62-L62+Q62)=0.25,0.5,IF((K62-L62+Q62)&lt;=-0.5,-1,IF((K62-L62+Q62)=-0.25,-0.5,0)))))</f>
        <v>-1</v>
      </c>
      <c r="S62" s="600">
        <v>1.03</v>
      </c>
      <c r="T62" s="595">
        <f t="shared" si="6"/>
        <v>-4.03</v>
      </c>
      <c r="U62" s="601">
        <v>2.87</v>
      </c>
      <c r="V62" s="595">
        <f t="shared" si="7"/>
        <v>2.13</v>
      </c>
      <c r="W62" s="586">
        <f>IF(S62="","",(S62+U62)/2)</f>
        <v>1.9500000000000002</v>
      </c>
      <c r="X62" s="586">
        <f>IF(W62="","",U62-W62)</f>
        <v>0.91999999999999993</v>
      </c>
      <c r="Y62" s="599">
        <v>22</v>
      </c>
      <c r="Z62" s="599">
        <v>13</v>
      </c>
      <c r="AA62" s="599">
        <v>10</v>
      </c>
      <c r="AB62" s="599">
        <v>4</v>
      </c>
      <c r="AC62" s="599">
        <v>49</v>
      </c>
      <c r="AD62" s="599">
        <v>51</v>
      </c>
      <c r="AE62" s="599">
        <v>4231</v>
      </c>
      <c r="AF62" s="562"/>
      <c r="AG62" s="562"/>
      <c r="AH62" s="562"/>
      <c r="AJ62" s="758" t="str">
        <f t="array" ref="AJ62">IF($K62="","",IF(SUM(IF(ISNUMBER(VALUE(RIGHT($AM62:$CS62,1))),VALUE(RIGHT($AM62:$CS62,1)),0))=$K62,"T","F"))</f>
        <v>T</v>
      </c>
      <c r="AK62" s="583">
        <f t="array" ref="AK62">IF($K62="","",SUM(IF(LEFT($AM62:$CS62,1)="s",1,0))-SUM(IF(RIGHT(LEFT($AM62:$CS62,2))="-",1,0)))</f>
        <v>0</v>
      </c>
      <c r="AL62" s="562">
        <f t="array" ref="AL62">IF($K62="","",SUM(IF(LEFT($AM62:$CS62,1)="X",1,0)))</f>
        <v>11</v>
      </c>
      <c r="AM62" s="668" t="s">
        <v>5694</v>
      </c>
      <c r="AN62" s="668" t="s">
        <v>5704</v>
      </c>
      <c r="AO62" s="668" t="s">
        <v>5698</v>
      </c>
      <c r="AP62" s="669" t="s">
        <v>5694</v>
      </c>
      <c r="AQ62" s="668" t="s">
        <v>5703</v>
      </c>
      <c r="AR62" s="669" t="s">
        <v>5696</v>
      </c>
      <c r="AS62" s="668" t="s">
        <v>5694</v>
      </c>
      <c r="AT62" s="671" t="s">
        <v>5705</v>
      </c>
      <c r="AU62" s="668"/>
      <c r="AV62" s="668" t="s">
        <v>5706</v>
      </c>
      <c r="AW62" s="668" t="s">
        <v>5694</v>
      </c>
      <c r="AX62" s="669" t="s">
        <v>5707</v>
      </c>
      <c r="AY62" s="668"/>
      <c r="AZ62" s="668"/>
      <c r="BA62" s="668" t="s">
        <v>5709</v>
      </c>
      <c r="BB62" s="668" t="s">
        <v>5694</v>
      </c>
      <c r="BC62" s="668"/>
      <c r="BD62" s="668"/>
      <c r="BE62" s="668"/>
      <c r="BF62" s="668" t="s">
        <v>5708</v>
      </c>
      <c r="BG62" s="668"/>
      <c r="BH62" s="668" t="s">
        <v>5699</v>
      </c>
      <c r="BI62" s="668" t="s">
        <v>5699</v>
      </c>
      <c r="BJ62" s="668" t="s">
        <v>5699</v>
      </c>
      <c r="BK62" s="668" t="s">
        <v>5699</v>
      </c>
      <c r="BL62" s="668"/>
      <c r="BM62" s="668"/>
      <c r="BN62" s="668"/>
      <c r="BO62" s="668"/>
      <c r="BP62" s="668"/>
      <c r="BQ62" s="668"/>
      <c r="BR62" s="668"/>
      <c r="BS62" s="668"/>
      <c r="BT62" s="668"/>
      <c r="BU62" s="668"/>
      <c r="BV62" s="668"/>
      <c r="BW62" s="668"/>
      <c r="BX62" s="668"/>
      <c r="BY62" s="668"/>
      <c r="BZ62" s="668"/>
      <c r="CA62" s="668"/>
      <c r="CB62" s="668"/>
      <c r="CC62" s="668"/>
      <c r="CD62" s="668"/>
      <c r="CE62" s="668"/>
      <c r="CF62" s="668"/>
      <c r="CG62" s="668"/>
      <c r="CH62" s="668"/>
      <c r="CJ62" s="668"/>
      <c r="CK62" s="668"/>
      <c r="CL62" s="668"/>
      <c r="CM62" s="668"/>
    </row>
    <row r="63" spans="1:91" s="661" customFormat="1" ht="15" customHeight="1">
      <c r="A63" s="625">
        <v>43008</v>
      </c>
      <c r="B63" s="603"/>
      <c r="C63" s="603"/>
      <c r="D63" s="603"/>
      <c r="E63" s="603"/>
      <c r="F63" s="603"/>
      <c r="G63" s="585"/>
      <c r="H63" s="624" t="s">
        <v>5924</v>
      </c>
      <c r="I63" s="603" t="s">
        <v>3</v>
      </c>
      <c r="J63" s="603" t="s">
        <v>285</v>
      </c>
      <c r="K63" s="603">
        <v>1</v>
      </c>
      <c r="L63" s="603">
        <v>5</v>
      </c>
      <c r="M63" s="562" t="str">
        <f t="shared" si="1"/>
        <v>L</v>
      </c>
      <c r="N63" s="562">
        <f t="shared" si="2"/>
        <v>6</v>
      </c>
      <c r="O63" s="598">
        <f t="shared" si="8"/>
        <v>-4</v>
      </c>
      <c r="P63" s="562" t="str">
        <f t="shared" si="3"/>
        <v>O</v>
      </c>
      <c r="Q63" s="586">
        <f t="shared" ref="Q63:Q73" si="13">IF(S63="","",IF(SIGN(S63)&lt;&gt;1,VLOOKUP(ABS(S63),SUP_HDC,3,TRUE),-VLOOKUP(ABS(S63),SUP_HDC,3,TRUE)))</f>
        <v>0.5</v>
      </c>
      <c r="R63" s="635">
        <f t="shared" ref="R63:R73" si="14">IF(Q63="","",IF((K63-L63+Q63)&gt;=0.5,1,IF((K63-L63+Q63)=0.25,0.5,IF((K63-L63+Q63)&lt;=-0.5,-1,IF((K63-L63+Q63)=-0.25,-0.5,0)))))</f>
        <v>-1</v>
      </c>
      <c r="S63" s="600">
        <v>-0.57999999999999996</v>
      </c>
      <c r="T63" s="595">
        <f t="shared" si="6"/>
        <v>-3.42</v>
      </c>
      <c r="U63" s="601">
        <v>2.92</v>
      </c>
      <c r="V63" s="595">
        <f t="shared" ref="V63:V73" si="15">IF(ISBLANK(U63),"",K63+L63-U63)</f>
        <v>3.08</v>
      </c>
      <c r="W63" s="586">
        <f t="shared" ref="W63:W73" si="16">IF(S63="","",(S63+U63)/2)</f>
        <v>1.17</v>
      </c>
      <c r="X63" s="586">
        <f t="shared" ref="X63:X73" si="17">IF(W63="","",U63-W63)</f>
        <v>1.75</v>
      </c>
      <c r="Y63" s="599">
        <v>7</v>
      </c>
      <c r="Z63" s="599">
        <v>14</v>
      </c>
      <c r="AA63" s="599">
        <v>2</v>
      </c>
      <c r="AB63" s="599">
        <v>8</v>
      </c>
      <c r="AC63" s="599">
        <v>38</v>
      </c>
      <c r="AD63" s="599">
        <v>62</v>
      </c>
      <c r="AE63" s="599">
        <v>4231</v>
      </c>
      <c r="AF63" s="562"/>
      <c r="AG63" s="562"/>
      <c r="AH63" s="562"/>
      <c r="AJ63" s="758" t="str">
        <f t="array" ref="AJ63">IF($K63="","",IF(SUM(IF(ISNUMBER(VALUE(RIGHT($AM63:$CS63,1))),VALUE(RIGHT($AM63:$CS63,1)),0))=$K63,"T","F"))</f>
        <v>T</v>
      </c>
      <c r="AK63" s="583">
        <f t="array" ref="AK63">IF($K63="","",SUM(IF(LEFT($AM63:$CS63,1)="s",1,0))-SUM(IF(RIGHT(LEFT($AM63:$CS63,2))="-",1,0)))</f>
        <v>0</v>
      </c>
      <c r="AL63" s="562">
        <f t="array" ref="AL63">IF($K63="","",SUM(IF(LEFT($AM63:$CS63,1)="X",1,0)))</f>
        <v>11</v>
      </c>
      <c r="AM63" s="668" t="s">
        <v>5771</v>
      </c>
      <c r="AN63" s="668" t="s">
        <v>5833</v>
      </c>
      <c r="AO63" s="668" t="s">
        <v>5837</v>
      </c>
      <c r="AP63" s="668" t="s">
        <v>5741</v>
      </c>
      <c r="AQ63" s="668" t="s">
        <v>5771</v>
      </c>
      <c r="AR63" s="668" t="s">
        <v>5834</v>
      </c>
      <c r="AS63" s="668" t="s">
        <v>5772</v>
      </c>
      <c r="AT63" s="668" t="s">
        <v>5772</v>
      </c>
      <c r="AU63" s="668" t="s">
        <v>5835</v>
      </c>
      <c r="AV63" s="668" t="s">
        <v>5771</v>
      </c>
      <c r="AW63" s="671" t="s">
        <v>2226</v>
      </c>
      <c r="AX63" s="668" t="s">
        <v>5771</v>
      </c>
      <c r="AY63" s="668"/>
      <c r="AZ63" s="668"/>
      <c r="BA63" s="668" t="s">
        <v>5839</v>
      </c>
      <c r="BB63" s="668" t="s">
        <v>5771</v>
      </c>
      <c r="BC63" s="668"/>
      <c r="BD63" s="668"/>
      <c r="BE63" s="668"/>
      <c r="BF63" s="668" t="s">
        <v>5771</v>
      </c>
      <c r="BG63" s="668"/>
      <c r="BH63" s="668" t="s">
        <v>2137</v>
      </c>
      <c r="BI63" s="668" t="s">
        <v>5838</v>
      </c>
      <c r="BJ63" s="668" t="s">
        <v>5838</v>
      </c>
      <c r="BK63" s="668" t="s">
        <v>5836</v>
      </c>
      <c r="BL63" s="668"/>
      <c r="BM63" s="668"/>
      <c r="BN63" s="668"/>
      <c r="BO63" s="668"/>
      <c r="BP63" s="668"/>
      <c r="BQ63" s="668"/>
      <c r="BR63" s="668"/>
      <c r="BS63" s="668"/>
      <c r="BT63" s="668"/>
      <c r="BU63" s="668"/>
      <c r="BV63" s="668"/>
      <c r="BW63" s="668"/>
      <c r="BX63" s="668"/>
      <c r="BY63" s="668"/>
      <c r="BZ63" s="668"/>
      <c r="CA63" s="668"/>
      <c r="CB63" s="668"/>
      <c r="CC63" s="668"/>
      <c r="CD63" s="668"/>
      <c r="CE63" s="668"/>
      <c r="CF63" s="668"/>
      <c r="CG63" s="668"/>
      <c r="CH63" s="668"/>
      <c r="CJ63" s="668"/>
      <c r="CK63" s="668"/>
      <c r="CL63" s="668"/>
      <c r="CM63" s="668"/>
    </row>
    <row r="64" spans="1:91" s="661" customFormat="1" ht="15" customHeight="1">
      <c r="A64" s="626">
        <v>43012</v>
      </c>
      <c r="B64" s="603"/>
      <c r="C64" s="603"/>
      <c r="D64" s="603"/>
      <c r="E64" s="603"/>
      <c r="F64" s="603"/>
      <c r="G64" s="585"/>
      <c r="H64" s="623" t="s">
        <v>5369</v>
      </c>
      <c r="I64" s="596" t="s">
        <v>3578</v>
      </c>
      <c r="J64" s="596" t="s">
        <v>1199</v>
      </c>
      <c r="K64" s="596">
        <v>2</v>
      </c>
      <c r="L64" s="596">
        <v>2</v>
      </c>
      <c r="M64" s="562" t="str">
        <f t="shared" ref="M64" si="18">IF(K64="","",IF(K64&gt;L64,"W",IF(K64=L64,"D",IF(K64&lt;L64,"L"))))</f>
        <v>D</v>
      </c>
      <c r="N64" s="562">
        <f t="shared" ref="N64" si="19">IF(K64="","",K64+L64)</f>
        <v>4</v>
      </c>
      <c r="O64" s="598">
        <f t="shared" ref="O64" si="20">IF(K64="","",K64-L64)</f>
        <v>0</v>
      </c>
      <c r="P64" s="562" t="str">
        <f t="shared" si="3"/>
        <v>O</v>
      </c>
      <c r="Q64" s="586" t="str">
        <f t="shared" ref="Q64" si="21">IF(S64="","",IF(SIGN(S64)&lt;&gt;1,VLOOKUP(ABS(S64),SUP_HDC,3,TRUE),-VLOOKUP(ABS(S64),SUP_HDC,3,TRUE)))</f>
        <v/>
      </c>
      <c r="R64" s="635" t="str">
        <f t="shared" ref="R64" si="22">IF(Q64="","",IF((K64-L64+Q64)&gt;=0.5,1,IF((K64-L64+Q64)=0.25,0.5,IF((K64-L64+Q64)&lt;=-0.5,-1,IF((K64-L64+Q64)=-0.25,-0.5,0)))))</f>
        <v/>
      </c>
      <c r="S64" s="600"/>
      <c r="T64" s="595" t="str">
        <f t="shared" ref="T64" si="23">IF(ISBLANK(S64),"",K64-L64-S64)</f>
        <v/>
      </c>
      <c r="U64" s="601"/>
      <c r="V64" s="595" t="str">
        <f t="shared" ref="V64" si="24">IF(ISBLANK(U64),"",K64+L64-U64)</f>
        <v/>
      </c>
      <c r="W64" s="586" t="str">
        <f t="shared" ref="W64" si="25">IF(S64="","",(S64+U64)/2)</f>
        <v/>
      </c>
      <c r="X64" s="586" t="str">
        <f t="shared" ref="X64" si="26">IF(W64="","",U64-W64)</f>
        <v/>
      </c>
      <c r="Y64" s="755"/>
      <c r="Z64" s="755"/>
      <c r="AA64" s="755"/>
      <c r="AB64" s="755"/>
      <c r="AC64" s="755"/>
      <c r="AD64" s="755"/>
      <c r="AE64" s="755"/>
      <c r="AF64" s="562"/>
      <c r="AG64" s="562"/>
      <c r="AH64" s="562"/>
      <c r="AJ64" s="758" t="str">
        <f t="array" ref="AJ64">IF($K64="","",IF(SUM(IF(ISNUMBER(VALUE(RIGHT($AM64:$CS64,1))),VALUE(RIGHT($AM64:$CS64,1)),0))=$K64,"T","F"))</f>
        <v>T</v>
      </c>
      <c r="AK64" s="583">
        <f t="array" ref="AK64">IF($K64="","",SUM(IF(LEFT($AM64:$CS64,1)="s",1,0))-SUM(IF(RIGHT(LEFT($AM64:$CS64,2))="-",1,0)))</f>
        <v>0</v>
      </c>
      <c r="AL64" s="562">
        <f t="array" ref="AL64">IF($K64="","",SUM(IF(LEFT($AM64:$CS64,1)="X",1,0)))</f>
        <v>11</v>
      </c>
      <c r="AM64" s="668" t="s">
        <v>5858</v>
      </c>
      <c r="AN64" s="668"/>
      <c r="AO64" s="668" t="s">
        <v>5879</v>
      </c>
      <c r="AP64" s="668" t="s">
        <v>5869</v>
      </c>
      <c r="AQ64" s="668"/>
      <c r="AR64" s="668" t="s">
        <v>5875</v>
      </c>
      <c r="AS64" s="668" t="s">
        <v>5858</v>
      </c>
      <c r="AT64" s="668" t="s">
        <v>5873</v>
      </c>
      <c r="AU64" s="668" t="s">
        <v>5875</v>
      </c>
      <c r="AV64" s="668" t="s">
        <v>5874</v>
      </c>
      <c r="AW64" s="668"/>
      <c r="AX64" s="668" t="s">
        <v>5858</v>
      </c>
      <c r="AY64" s="668"/>
      <c r="AZ64" s="668" t="s">
        <v>5872</v>
      </c>
      <c r="BA64" s="668" t="s">
        <v>5869</v>
      </c>
      <c r="BB64" s="668"/>
      <c r="BC64" s="668" t="s">
        <v>5869</v>
      </c>
      <c r="BD64" s="668" t="s">
        <v>5869</v>
      </c>
      <c r="BE64" s="668"/>
      <c r="BF64" s="668" t="s">
        <v>5872</v>
      </c>
      <c r="BG64" s="668" t="s">
        <v>5869</v>
      </c>
      <c r="BH64" s="668" t="s">
        <v>5871</v>
      </c>
      <c r="BI64" s="668" t="s">
        <v>5876</v>
      </c>
      <c r="BJ64" s="668" t="s">
        <v>5877</v>
      </c>
      <c r="BK64" s="668" t="s">
        <v>5878</v>
      </c>
      <c r="BL64" s="668" t="s">
        <v>5872</v>
      </c>
      <c r="BM64" s="668"/>
      <c r="BN64" s="668"/>
      <c r="BO64" s="668"/>
      <c r="BP64" s="668"/>
      <c r="BQ64" s="668"/>
      <c r="BR64" s="668"/>
      <c r="BS64" s="668"/>
      <c r="BT64" s="668"/>
      <c r="BU64" s="668" t="s">
        <v>6685</v>
      </c>
      <c r="BV64" s="668"/>
      <c r="BW64" s="668"/>
      <c r="BX64" s="668"/>
      <c r="BY64" s="668"/>
      <c r="BZ64" s="668"/>
      <c r="CA64" s="668"/>
      <c r="CB64" s="668"/>
      <c r="CC64" s="668"/>
      <c r="CD64" s="668"/>
      <c r="CE64" s="668"/>
      <c r="CF64" s="668"/>
      <c r="CG64" s="668"/>
      <c r="CH64" s="668"/>
      <c r="CJ64" s="668"/>
      <c r="CK64" s="668"/>
      <c r="CL64" s="668"/>
      <c r="CM64" s="668"/>
    </row>
    <row r="65" spans="1:91" s="661" customFormat="1" ht="15" customHeight="1">
      <c r="A65" s="626">
        <v>43016</v>
      </c>
      <c r="B65" s="603"/>
      <c r="C65" s="603"/>
      <c r="D65" s="603"/>
      <c r="E65" s="603"/>
      <c r="F65" s="603"/>
      <c r="G65" s="585"/>
      <c r="H65" s="623" t="s">
        <v>5369</v>
      </c>
      <c r="I65" s="596" t="s">
        <v>2240</v>
      </c>
      <c r="J65" s="596" t="s">
        <v>1199</v>
      </c>
      <c r="K65" s="596">
        <v>2</v>
      </c>
      <c r="L65" s="596">
        <v>1</v>
      </c>
      <c r="M65" s="562" t="str">
        <f t="shared" ref="M65" si="27">IF(K65="","",IF(K65&gt;L65,"W",IF(K65=L65,"D",IF(K65&lt;L65,"L"))))</f>
        <v>W</v>
      </c>
      <c r="N65" s="562">
        <f t="shared" ref="N65" si="28">IF(K65="","",K65+L65)</f>
        <v>3</v>
      </c>
      <c r="O65" s="598">
        <f t="shared" ref="O65" si="29">IF(K65="","",K65-L65)</f>
        <v>1</v>
      </c>
      <c r="P65" s="562" t="str">
        <f t="shared" si="3"/>
        <v>O</v>
      </c>
      <c r="Q65" s="586" t="str">
        <f t="shared" ref="Q65" si="30">IF(S65="","",IF(SIGN(S65)&lt;&gt;1,VLOOKUP(ABS(S65),SUP_HDC,3,TRUE),-VLOOKUP(ABS(S65),SUP_HDC,3,TRUE)))</f>
        <v/>
      </c>
      <c r="R65" s="635" t="str">
        <f t="shared" ref="R65" si="31">IF(Q65="","",IF((K65-L65+Q65)&gt;=0.5,1,IF((K65-L65+Q65)=0.25,0.5,IF((K65-L65+Q65)&lt;=-0.5,-1,IF((K65-L65+Q65)=-0.25,-0.5,0)))))</f>
        <v/>
      </c>
      <c r="S65" s="600"/>
      <c r="T65" s="595" t="str">
        <f t="shared" ref="T65" si="32">IF(ISBLANK(S65),"",K65-L65-S65)</f>
        <v/>
      </c>
      <c r="U65" s="601"/>
      <c r="V65" s="595" t="str">
        <f t="shared" ref="V65" si="33">IF(ISBLANK(U65),"",K65+L65-U65)</f>
        <v/>
      </c>
      <c r="W65" s="586" t="str">
        <f t="shared" ref="W65" si="34">IF(S65="","",(S65+U65)/2)</f>
        <v/>
      </c>
      <c r="X65" s="586" t="str">
        <f t="shared" ref="X65" si="35">IF(W65="","",U65-W65)</f>
        <v/>
      </c>
      <c r="Y65" s="755"/>
      <c r="Z65" s="755"/>
      <c r="AA65" s="755"/>
      <c r="AB65" s="755"/>
      <c r="AC65" s="755"/>
      <c r="AD65" s="755"/>
      <c r="AE65" s="755"/>
      <c r="AF65" s="562"/>
      <c r="AG65" s="562"/>
      <c r="AH65" s="562"/>
      <c r="AJ65" s="758" t="str">
        <f t="array" ref="AJ65">IF($K65="","",IF(SUM(IF(ISNUMBER(VALUE(RIGHT($AM65:$CS65,1))),VALUE(RIGHT($AM65:$CS65,1)),0))=$K65,"T","F"))</f>
        <v>T</v>
      </c>
      <c r="AK65" s="583">
        <f t="array" ref="AK65">IF($K65="","",SUM(IF(LEFT($AM65:$CS65,1)="s",1,0))-SUM(IF(RIGHT(LEFT($AM65:$CS65,2))="-",1,0)))</f>
        <v>0</v>
      </c>
      <c r="AL65" s="562">
        <f t="array" ref="AL65">IF($K65="","",SUM(IF(LEFT($AM65:$CS65,1)="X",1,0)))</f>
        <v>11</v>
      </c>
      <c r="AM65" s="668" t="s">
        <v>3455</v>
      </c>
      <c r="AN65" s="669" t="s">
        <v>5888</v>
      </c>
      <c r="AO65" s="668" t="s">
        <v>2207</v>
      </c>
      <c r="AP65" s="668" t="s">
        <v>2138</v>
      </c>
      <c r="AQ65" s="669" t="s">
        <v>2137</v>
      </c>
      <c r="AR65" s="668" t="s">
        <v>5888</v>
      </c>
      <c r="AS65" s="668" t="s">
        <v>3455</v>
      </c>
      <c r="AT65" s="669" t="s">
        <v>5888</v>
      </c>
      <c r="AU65" s="668" t="s">
        <v>5891</v>
      </c>
      <c r="AV65" s="668" t="s">
        <v>2213</v>
      </c>
      <c r="AW65" s="668" t="s">
        <v>5899</v>
      </c>
      <c r="AX65" s="668" t="s">
        <v>3455</v>
      </c>
      <c r="AY65" s="668"/>
      <c r="AZ65" s="668" t="s">
        <v>5892</v>
      </c>
      <c r="BA65" s="668" t="s">
        <v>5888</v>
      </c>
      <c r="BB65" s="668" t="s">
        <v>5893</v>
      </c>
      <c r="BC65" s="668"/>
      <c r="BD65" s="668"/>
      <c r="BE65" s="668"/>
      <c r="BF65" s="668" t="s">
        <v>5888</v>
      </c>
      <c r="BG65" s="668"/>
      <c r="BH65" s="668" t="s">
        <v>5888</v>
      </c>
      <c r="BI65" s="668" t="s">
        <v>5893</v>
      </c>
      <c r="BJ65" s="668" t="s">
        <v>2138</v>
      </c>
      <c r="BK65" s="668" t="s">
        <v>5900</v>
      </c>
      <c r="BL65" s="669" t="s">
        <v>2137</v>
      </c>
      <c r="BM65" s="668"/>
      <c r="BN65" s="668"/>
      <c r="BO65" s="668"/>
      <c r="BP65" s="668"/>
      <c r="BQ65" s="668"/>
      <c r="BR65" s="668"/>
      <c r="BS65" s="668"/>
      <c r="BT65" s="668"/>
      <c r="BU65" s="668" t="s">
        <v>6685</v>
      </c>
      <c r="BV65" s="668"/>
      <c r="BW65" s="668"/>
      <c r="BX65" s="668"/>
      <c r="BY65" s="668"/>
      <c r="BZ65" s="668"/>
      <c r="CA65" s="668"/>
      <c r="CB65" s="668"/>
      <c r="CC65" s="668"/>
      <c r="CD65" s="668"/>
      <c r="CE65" s="668"/>
      <c r="CF65" s="668"/>
      <c r="CG65" s="668"/>
      <c r="CH65" s="668"/>
      <c r="CJ65" s="668"/>
      <c r="CK65" s="668"/>
      <c r="CL65" s="668"/>
      <c r="CM65" s="668"/>
    </row>
    <row r="66" spans="1:91" s="661" customFormat="1" ht="15" customHeight="1">
      <c r="A66" s="625">
        <v>43023</v>
      </c>
      <c r="B66" s="603"/>
      <c r="C66" s="603"/>
      <c r="D66" s="603"/>
      <c r="E66" s="603"/>
      <c r="F66" s="603"/>
      <c r="G66" s="585"/>
      <c r="H66" s="624" t="s">
        <v>259</v>
      </c>
      <c r="I66" s="603" t="s">
        <v>3</v>
      </c>
      <c r="J66" s="603" t="s">
        <v>285</v>
      </c>
      <c r="K66" s="603">
        <v>2</v>
      </c>
      <c r="L66" s="603">
        <v>1</v>
      </c>
      <c r="M66" s="562" t="str">
        <f t="shared" si="1"/>
        <v>W</v>
      </c>
      <c r="N66" s="562">
        <f t="shared" si="2"/>
        <v>3</v>
      </c>
      <c r="O66" s="598">
        <f t="shared" si="8"/>
        <v>1</v>
      </c>
      <c r="P66" s="562" t="str">
        <f t="shared" si="3"/>
        <v>O</v>
      </c>
      <c r="Q66" s="586">
        <f t="shared" si="13"/>
        <v>-0.25</v>
      </c>
      <c r="R66" s="635">
        <f t="shared" si="14"/>
        <v>1</v>
      </c>
      <c r="S66" s="600">
        <v>0.32</v>
      </c>
      <c r="T66" s="595">
        <f t="shared" si="6"/>
        <v>0.67999999999999994</v>
      </c>
      <c r="U66" s="601">
        <v>2.8</v>
      </c>
      <c r="V66" s="595">
        <f t="shared" si="15"/>
        <v>0.20000000000000018</v>
      </c>
      <c r="W66" s="586">
        <f t="shared" si="16"/>
        <v>1.5599999999999998</v>
      </c>
      <c r="X66" s="586">
        <f t="shared" si="17"/>
        <v>1.24</v>
      </c>
      <c r="Y66" s="599">
        <v>9</v>
      </c>
      <c r="Z66" s="599">
        <v>11</v>
      </c>
      <c r="AA66" s="599">
        <v>2</v>
      </c>
      <c r="AB66" s="599">
        <v>2</v>
      </c>
      <c r="AC66" s="599">
        <v>52</v>
      </c>
      <c r="AD66" s="599">
        <v>48</v>
      </c>
      <c r="AE66" s="599">
        <v>442</v>
      </c>
      <c r="AF66" s="562"/>
      <c r="AG66" s="562"/>
      <c r="AH66" s="562"/>
      <c r="AJ66" s="758" t="str">
        <f t="array" ref="AJ66">IF($K66="","",IF(SUM(IF(ISNUMBER(VALUE(RIGHT($AM66:$CS66,1))),VALUE(RIGHT($AM66:$CS66,1)),0))=$K66,"T","F"))</f>
        <v>T</v>
      </c>
      <c r="AK66" s="583">
        <f t="array" ref="AK66">IF($K66="","",SUM(IF(LEFT($AM66:$CS66,1)="s",1,0))-SUM(IF(RIGHT(LEFT($AM66:$CS66,2))="-",1,0)))</f>
        <v>0</v>
      </c>
      <c r="AL66" s="562">
        <f t="array" ref="AL66">IF($K66="","",SUM(IF(LEFT($AM66:$CS66,1)="X",1,0)))</f>
        <v>11</v>
      </c>
      <c r="AM66" s="668" t="s">
        <v>6019</v>
      </c>
      <c r="AN66" s="668" t="s">
        <v>6020</v>
      </c>
      <c r="AO66" s="668" t="s">
        <v>6019</v>
      </c>
      <c r="AP66" s="669" t="s">
        <v>6020</v>
      </c>
      <c r="AQ66" s="668" t="s">
        <v>6020</v>
      </c>
      <c r="AR66" s="668" t="s">
        <v>6019</v>
      </c>
      <c r="AS66" s="668" t="s">
        <v>6020</v>
      </c>
      <c r="AT66" s="671" t="s">
        <v>6024</v>
      </c>
      <c r="AU66" s="682" t="s">
        <v>6022</v>
      </c>
      <c r="AV66" s="668" t="s">
        <v>2213</v>
      </c>
      <c r="AW66" s="668" t="s">
        <v>6021</v>
      </c>
      <c r="AX66" s="671" t="s">
        <v>6023</v>
      </c>
      <c r="AY66" s="668"/>
      <c r="AZ66" s="668"/>
      <c r="BA66" s="668" t="s">
        <v>6027</v>
      </c>
      <c r="BB66" s="668" t="s">
        <v>6025</v>
      </c>
      <c r="BC66" s="668"/>
      <c r="BD66" s="668"/>
      <c r="BE66" s="668"/>
      <c r="BF66" s="668" t="s">
        <v>6027</v>
      </c>
      <c r="BG66" s="668"/>
      <c r="BH66" s="668" t="s">
        <v>6026</v>
      </c>
      <c r="BI66" s="668" t="s">
        <v>6028</v>
      </c>
      <c r="BJ66" s="668" t="s">
        <v>6028</v>
      </c>
      <c r="BK66" s="668"/>
      <c r="BL66" s="668" t="s">
        <v>6025</v>
      </c>
      <c r="BM66" s="668"/>
      <c r="BN66" s="668"/>
      <c r="BO66" s="668"/>
      <c r="BP66" s="668"/>
      <c r="BQ66" s="668"/>
      <c r="BR66" s="668"/>
      <c r="BS66" s="668"/>
      <c r="BT66" s="668"/>
      <c r="BU66" s="668"/>
      <c r="BV66" s="668"/>
      <c r="BW66" s="668"/>
      <c r="BX66" s="668"/>
      <c r="BY66" s="668"/>
      <c r="BZ66" s="668"/>
      <c r="CA66" s="668"/>
      <c r="CB66" s="668"/>
      <c r="CC66" s="668"/>
      <c r="CD66" s="668"/>
      <c r="CE66" s="668"/>
      <c r="CF66" s="668"/>
      <c r="CG66" s="668"/>
      <c r="CH66" s="668"/>
      <c r="CJ66" s="668"/>
      <c r="CK66" s="668"/>
      <c r="CL66" s="668"/>
      <c r="CM66" s="668"/>
    </row>
    <row r="67" spans="1:91" s="661" customFormat="1" ht="15" customHeight="1">
      <c r="A67" s="625">
        <v>43029</v>
      </c>
      <c r="B67" s="603"/>
      <c r="C67" s="603"/>
      <c r="D67" s="603"/>
      <c r="E67" s="603"/>
      <c r="F67" s="603"/>
      <c r="G67" s="585"/>
      <c r="H67" s="624" t="s">
        <v>267</v>
      </c>
      <c r="I67" s="603" t="s">
        <v>2</v>
      </c>
      <c r="J67" s="603" t="s">
        <v>285</v>
      </c>
      <c r="K67" s="603">
        <v>2</v>
      </c>
      <c r="L67" s="603">
        <v>0</v>
      </c>
      <c r="M67" s="562" t="str">
        <f t="shared" si="1"/>
        <v>W</v>
      </c>
      <c r="N67" s="562">
        <f t="shared" si="2"/>
        <v>2</v>
      </c>
      <c r="O67" s="598">
        <f t="shared" si="8"/>
        <v>2</v>
      </c>
      <c r="P67" s="562" t="str">
        <f t="shared" si="3"/>
        <v>U</v>
      </c>
      <c r="Q67" s="586">
        <f t="shared" si="13"/>
        <v>-1</v>
      </c>
      <c r="R67" s="635">
        <f t="shared" si="14"/>
        <v>1</v>
      </c>
      <c r="S67" s="600">
        <v>0.97</v>
      </c>
      <c r="T67" s="595">
        <f t="shared" si="6"/>
        <v>1.03</v>
      </c>
      <c r="U67" s="601">
        <v>2.6</v>
      </c>
      <c r="V67" s="595">
        <f t="shared" si="15"/>
        <v>-0.60000000000000009</v>
      </c>
      <c r="W67" s="586">
        <f t="shared" si="16"/>
        <v>1.7850000000000001</v>
      </c>
      <c r="X67" s="586">
        <f t="shared" si="17"/>
        <v>0.81499999999999995</v>
      </c>
      <c r="Y67" s="599">
        <v>13</v>
      </c>
      <c r="Z67" s="599">
        <v>11</v>
      </c>
      <c r="AA67" s="599">
        <v>3</v>
      </c>
      <c r="AB67" s="599">
        <v>2</v>
      </c>
      <c r="AC67" s="599">
        <v>48</v>
      </c>
      <c r="AD67" s="599">
        <v>52</v>
      </c>
      <c r="AE67" s="599">
        <v>442</v>
      </c>
      <c r="AF67" s="562"/>
      <c r="AG67" s="562"/>
      <c r="AH67" s="562"/>
      <c r="AJ67" s="758" t="str">
        <f t="array" ref="AJ67">IF($K67="","",IF(SUM(IF(ISNUMBER(VALUE(RIGHT($AM67:$CS67,1))),VALUE(RIGHT($AM67:$CS67,1)),0))=$K67,"T","F"))</f>
        <v>T</v>
      </c>
      <c r="AK67" s="583">
        <f t="array" ref="AK67">IF($K67="","",SUM(IF(LEFT($AM67:$CS67,1)="s",1,0))-SUM(IF(RIGHT(LEFT($AM67:$CS67,2))="-",1,0)))</f>
        <v>0</v>
      </c>
      <c r="AL67" s="562">
        <f t="array" ref="AL67">IF($K67="","",SUM(IF(LEFT($AM67:$CS67,1)="X",1,0)))</f>
        <v>11</v>
      </c>
      <c r="AM67" s="668" t="s">
        <v>6059</v>
      </c>
      <c r="AN67" s="760" t="s">
        <v>6059</v>
      </c>
      <c r="AO67" s="669" t="s">
        <v>2137</v>
      </c>
      <c r="AP67" s="668" t="s">
        <v>6059</v>
      </c>
      <c r="AQ67" s="668" t="s">
        <v>6099</v>
      </c>
      <c r="AR67" s="668" t="s">
        <v>6059</v>
      </c>
      <c r="AS67" s="668" t="s">
        <v>6059</v>
      </c>
      <c r="AT67" s="669" t="s">
        <v>6059</v>
      </c>
      <c r="AU67" s="668" t="s">
        <v>2137</v>
      </c>
      <c r="AV67" s="668" t="s">
        <v>2213</v>
      </c>
      <c r="AW67" s="671" t="s">
        <v>2271</v>
      </c>
      <c r="AX67" s="671" t="s">
        <v>6098</v>
      </c>
      <c r="AY67" s="668"/>
      <c r="AZ67" s="668"/>
      <c r="BA67" s="668" t="s">
        <v>6102</v>
      </c>
      <c r="BB67" s="668" t="s">
        <v>6101</v>
      </c>
      <c r="BC67" s="668"/>
      <c r="BD67" s="668"/>
      <c r="BE67" s="668"/>
      <c r="BF67" s="668" t="s">
        <v>6100</v>
      </c>
      <c r="BG67" s="668"/>
      <c r="BH67" s="668" t="s">
        <v>6100</v>
      </c>
      <c r="BI67" s="668"/>
      <c r="BJ67" s="668" t="s">
        <v>6102</v>
      </c>
      <c r="BK67" s="668" t="s">
        <v>6102</v>
      </c>
      <c r="BL67" s="668" t="s">
        <v>6102</v>
      </c>
      <c r="BM67" s="668"/>
      <c r="BN67" s="668"/>
      <c r="BO67" s="668"/>
      <c r="BP67" s="668"/>
      <c r="BQ67" s="668"/>
      <c r="BR67" s="668"/>
      <c r="BS67" s="668"/>
      <c r="BT67" s="668"/>
      <c r="BU67" s="668"/>
      <c r="BV67" s="668" t="s">
        <v>126</v>
      </c>
      <c r="BW67" s="668"/>
      <c r="BX67" s="668"/>
      <c r="BY67" s="668"/>
      <c r="BZ67" s="668"/>
      <c r="CA67" s="668" t="s">
        <v>126</v>
      </c>
      <c r="CB67" s="668" t="s">
        <v>126</v>
      </c>
      <c r="CC67" s="668" t="s">
        <v>126</v>
      </c>
      <c r="CD67" s="668"/>
      <c r="CE67" s="668"/>
      <c r="CF67" s="668"/>
      <c r="CG67" s="668"/>
      <c r="CH67" s="668"/>
      <c r="CJ67" s="668"/>
      <c r="CK67" s="668"/>
      <c r="CL67" s="668"/>
      <c r="CM67" s="668"/>
    </row>
    <row r="68" spans="1:91" s="661" customFormat="1" ht="15" customHeight="1">
      <c r="A68" s="626">
        <v>43033</v>
      </c>
      <c r="B68" s="596"/>
      <c r="C68" s="596"/>
      <c r="D68" s="596"/>
      <c r="E68" s="596"/>
      <c r="F68" s="596"/>
      <c r="G68" s="591"/>
      <c r="H68" s="623" t="s">
        <v>5664</v>
      </c>
      <c r="I68" s="596" t="s">
        <v>5665</v>
      </c>
      <c r="J68" s="596" t="s">
        <v>3988</v>
      </c>
      <c r="K68" s="596">
        <v>2</v>
      </c>
      <c r="L68" s="596">
        <v>0</v>
      </c>
      <c r="M68" s="562" t="str">
        <f t="shared" si="1"/>
        <v>W</v>
      </c>
      <c r="N68" s="562">
        <f t="shared" si="2"/>
        <v>2</v>
      </c>
      <c r="O68" s="598">
        <f t="shared" si="8"/>
        <v>2</v>
      </c>
      <c r="P68" s="562" t="str">
        <f t="shared" si="3"/>
        <v>U</v>
      </c>
      <c r="Q68" s="586" t="str">
        <f t="shared" si="13"/>
        <v/>
      </c>
      <c r="R68" s="635" t="str">
        <f t="shared" si="14"/>
        <v/>
      </c>
      <c r="S68" s="600"/>
      <c r="T68" s="595" t="str">
        <f t="shared" si="6"/>
        <v/>
      </c>
      <c r="U68" s="601"/>
      <c r="V68" s="595" t="str">
        <f t="shared" si="15"/>
        <v/>
      </c>
      <c r="W68" s="586" t="str">
        <f t="shared" si="16"/>
        <v/>
      </c>
      <c r="X68" s="586" t="str">
        <f t="shared" si="17"/>
        <v/>
      </c>
      <c r="Y68" s="755"/>
      <c r="Z68" s="755"/>
      <c r="AA68" s="755"/>
      <c r="AB68" s="755"/>
      <c r="AC68" s="755"/>
      <c r="AD68" s="755"/>
      <c r="AE68" s="755"/>
      <c r="AF68" s="562"/>
      <c r="AG68" s="562"/>
      <c r="AH68" s="562"/>
      <c r="AJ68" s="758" t="str">
        <f t="array" ref="AJ68">IF($K68="","",IF(SUM(IF(ISNUMBER(VALUE(RIGHT($AM68:$CS68,1))),VALUE(RIGHT($AM68:$CS68,1)),0))=$K68,"T","F"))</f>
        <v>T</v>
      </c>
      <c r="AK68" s="583">
        <f t="array" ref="AK68">IF($K68="","",SUM(IF(LEFT($AM68:$CS68,1)="s",1,0))-SUM(IF(RIGHT(LEFT($AM68:$CS68,2))="-",1,0)))</f>
        <v>0</v>
      </c>
      <c r="AL68" s="562">
        <f t="array" ref="AL68">IF($K68="","",SUM(IF(LEFT($AM68:$CS68,1)="X",1,0)))</f>
        <v>11</v>
      </c>
      <c r="AM68" s="668" t="s">
        <v>6172</v>
      </c>
      <c r="AN68" s="668"/>
      <c r="AO68" s="668" t="s">
        <v>6174</v>
      </c>
      <c r="AP68" s="668" t="s">
        <v>6173</v>
      </c>
      <c r="AQ68" s="668"/>
      <c r="AR68" s="668"/>
      <c r="AS68" s="668" t="s">
        <v>6164</v>
      </c>
      <c r="AT68" s="668" t="s">
        <v>6174</v>
      </c>
      <c r="AU68" s="668" t="s">
        <v>6175</v>
      </c>
      <c r="AV68" s="668" t="s">
        <v>6175</v>
      </c>
      <c r="AW68" s="668" t="s">
        <v>6174</v>
      </c>
      <c r="AX68" s="668"/>
      <c r="AY68" s="668"/>
      <c r="AZ68" s="668"/>
      <c r="BA68" s="668" t="s">
        <v>6164</v>
      </c>
      <c r="BB68" s="668"/>
      <c r="BC68" s="668" t="s">
        <v>6164</v>
      </c>
      <c r="BD68" s="668" t="s">
        <v>6164</v>
      </c>
      <c r="BE68" s="668"/>
      <c r="BF68" s="668" t="s">
        <v>6165</v>
      </c>
      <c r="BG68" s="669" t="s">
        <v>6171</v>
      </c>
      <c r="BH68" s="668" t="s">
        <v>6166</v>
      </c>
      <c r="BI68" s="668" t="s">
        <v>2137</v>
      </c>
      <c r="BJ68" s="668" t="s">
        <v>6176</v>
      </c>
      <c r="BK68" s="669" t="s">
        <v>6166</v>
      </c>
      <c r="BL68" s="668" t="s">
        <v>6177</v>
      </c>
      <c r="BM68" s="668"/>
      <c r="BN68" s="668"/>
      <c r="BO68" s="668"/>
      <c r="BP68" s="668"/>
      <c r="BQ68" s="668"/>
      <c r="BR68" s="668"/>
      <c r="BS68" s="668"/>
      <c r="BT68" s="668"/>
      <c r="BU68" s="668"/>
      <c r="BV68" s="668"/>
      <c r="BW68" s="668"/>
      <c r="BX68" s="668"/>
      <c r="BY68" s="668"/>
      <c r="BZ68" s="668"/>
      <c r="CA68" s="668"/>
      <c r="CB68" s="668"/>
      <c r="CC68" s="668"/>
      <c r="CD68" s="668"/>
      <c r="CE68" s="668"/>
      <c r="CF68" s="668"/>
      <c r="CG68" s="668"/>
      <c r="CH68" s="668"/>
      <c r="CJ68" s="668"/>
      <c r="CK68" s="668"/>
      <c r="CL68" s="668"/>
      <c r="CM68" s="668"/>
    </row>
    <row r="69" spans="1:91" s="661" customFormat="1" ht="15" customHeight="1">
      <c r="A69" s="625">
        <v>43037</v>
      </c>
      <c r="B69" s="625"/>
      <c r="C69" s="625"/>
      <c r="D69" s="625"/>
      <c r="E69" s="625"/>
      <c r="F69" s="625"/>
      <c r="G69" s="585"/>
      <c r="H69" s="627" t="s">
        <v>1204</v>
      </c>
      <c r="I69" s="625" t="s">
        <v>2</v>
      </c>
      <c r="J69" s="625" t="s">
        <v>285</v>
      </c>
      <c r="K69" s="603">
        <v>2</v>
      </c>
      <c r="L69" s="708">
        <v>1</v>
      </c>
      <c r="M69" s="562" t="str">
        <f t="shared" si="1"/>
        <v>W</v>
      </c>
      <c r="N69" s="562">
        <f t="shared" si="2"/>
        <v>3</v>
      </c>
      <c r="O69" s="598">
        <f t="shared" si="8"/>
        <v>1</v>
      </c>
      <c r="P69" s="562" t="str">
        <f t="shared" si="3"/>
        <v>O</v>
      </c>
      <c r="Q69" s="586">
        <f t="shared" si="13"/>
        <v>-1</v>
      </c>
      <c r="R69" s="635">
        <f t="shared" si="14"/>
        <v>0</v>
      </c>
      <c r="S69" s="600">
        <v>1.1299999999999999</v>
      </c>
      <c r="T69" s="595">
        <f t="shared" si="6"/>
        <v>-0.12999999999999989</v>
      </c>
      <c r="U69" s="601">
        <v>2.9</v>
      </c>
      <c r="V69" s="595">
        <f t="shared" si="15"/>
        <v>0.10000000000000009</v>
      </c>
      <c r="W69" s="586">
        <f t="shared" si="16"/>
        <v>2.0149999999999997</v>
      </c>
      <c r="X69" s="586">
        <f t="shared" si="17"/>
        <v>0.88500000000000023</v>
      </c>
      <c r="Y69" s="599">
        <v>24</v>
      </c>
      <c r="Z69" s="599">
        <v>8</v>
      </c>
      <c r="AA69" s="599">
        <v>9</v>
      </c>
      <c r="AB69" s="599">
        <v>3</v>
      </c>
      <c r="AC69" s="599">
        <v>61</v>
      </c>
      <c r="AD69" s="599">
        <v>39</v>
      </c>
      <c r="AE69" s="599">
        <v>442</v>
      </c>
      <c r="AF69" s="562"/>
      <c r="AG69" s="562"/>
      <c r="AH69" s="562"/>
      <c r="AJ69" s="758" t="str">
        <f t="array" ref="AJ69">IF($K69="","",IF(SUM(IF(ISNUMBER(VALUE(RIGHT($AM69:$CS69,1))),VALUE(RIGHT($AM69:$CS69,1)),0))=$K69,"T","F"))</f>
        <v>T</v>
      </c>
      <c r="AK69" s="583">
        <f t="array" ref="AK69">IF($K69="","",SUM(IF(LEFT($AM69:$CS69,1)="s",1,0))-SUM(IF(RIGHT(LEFT($AM69:$CS69,2))="-",1,0)))</f>
        <v>0</v>
      </c>
      <c r="AL69" s="562">
        <f t="array" ref="AL69">IF($K69="","",SUM(IF(LEFT($AM69:$CS69,1)="X",1,0)))</f>
        <v>11</v>
      </c>
      <c r="AM69" s="668" t="s">
        <v>6270</v>
      </c>
      <c r="AN69" s="668" t="s">
        <v>6270</v>
      </c>
      <c r="AO69" s="668" t="s">
        <v>6270</v>
      </c>
      <c r="AP69" s="668" t="s">
        <v>6270</v>
      </c>
      <c r="AQ69" s="668" t="s">
        <v>6273</v>
      </c>
      <c r="AR69" s="668" t="s">
        <v>6270</v>
      </c>
      <c r="AS69" s="668" t="s">
        <v>6270</v>
      </c>
      <c r="AT69" s="668" t="s">
        <v>6270</v>
      </c>
      <c r="AU69" s="668" t="s">
        <v>6279</v>
      </c>
      <c r="AV69" s="668" t="s">
        <v>6276</v>
      </c>
      <c r="AW69" s="671" t="s">
        <v>6280</v>
      </c>
      <c r="AX69" s="668" t="s">
        <v>6270</v>
      </c>
      <c r="AY69" s="668"/>
      <c r="AZ69" s="668"/>
      <c r="BA69" s="668" t="s">
        <v>6282</v>
      </c>
      <c r="BB69" s="668" t="s">
        <v>6276</v>
      </c>
      <c r="BC69" s="668"/>
      <c r="BD69" s="668"/>
      <c r="BE69" s="668"/>
      <c r="BF69" s="668" t="s">
        <v>6275</v>
      </c>
      <c r="BG69" s="668"/>
      <c r="BH69" s="668" t="s">
        <v>6276</v>
      </c>
      <c r="BI69" s="668"/>
      <c r="BJ69" s="668" t="s">
        <v>6275</v>
      </c>
      <c r="BK69" s="668"/>
      <c r="BL69" s="668" t="s">
        <v>6276</v>
      </c>
      <c r="BM69" s="668">
        <v>1</v>
      </c>
      <c r="BN69" s="668"/>
      <c r="BO69" s="668"/>
      <c r="BP69" s="668"/>
      <c r="BQ69" s="668"/>
      <c r="BR69" s="668"/>
      <c r="BS69" s="668"/>
      <c r="BT69" s="668"/>
      <c r="BU69" s="668"/>
      <c r="BV69" s="668"/>
      <c r="BW69" s="668"/>
      <c r="BX69" s="668"/>
      <c r="BY69" s="668"/>
      <c r="BZ69" s="668"/>
      <c r="CA69" s="668"/>
      <c r="CB69" s="668"/>
      <c r="CC69" s="668"/>
      <c r="CD69" s="668"/>
      <c r="CE69" s="668"/>
      <c r="CF69" s="668"/>
      <c r="CG69" s="668"/>
      <c r="CH69" s="668"/>
      <c r="CJ69" s="668"/>
      <c r="CK69" s="668"/>
      <c r="CL69" s="668"/>
      <c r="CM69" s="668"/>
    </row>
    <row r="70" spans="1:91" s="661" customFormat="1" ht="15" customHeight="1">
      <c r="A70" s="626">
        <v>43043</v>
      </c>
      <c r="B70" s="596"/>
      <c r="C70" s="596"/>
      <c r="D70" s="596"/>
      <c r="E70" s="596"/>
      <c r="F70" s="596"/>
      <c r="G70" s="591"/>
      <c r="H70" s="623" t="s">
        <v>5059</v>
      </c>
      <c r="I70" s="596" t="s">
        <v>3578</v>
      </c>
      <c r="J70" s="596" t="s">
        <v>1199</v>
      </c>
      <c r="K70" s="596">
        <v>2</v>
      </c>
      <c r="L70" s="596">
        <v>0</v>
      </c>
      <c r="M70" s="562" t="str">
        <f t="shared" ref="M70" si="36">IF(K70="","",IF(K70&gt;L70,"W",IF(K70=L70,"D",IF(K70&lt;L70,"L"))))</f>
        <v>W</v>
      </c>
      <c r="N70" s="562">
        <f t="shared" ref="N70" si="37">IF(K70="","",K70+L70)</f>
        <v>2</v>
      </c>
      <c r="O70" s="598">
        <f t="shared" ref="O70" si="38">IF(K70="","",K70-L70)</f>
        <v>2</v>
      </c>
      <c r="P70" s="562" t="str">
        <f t="shared" si="3"/>
        <v>U</v>
      </c>
      <c r="Q70" s="586" t="str">
        <f t="shared" ref="Q70" si="39">IF(S70="","",IF(SIGN(S70)&lt;&gt;1,VLOOKUP(ABS(S70),SUP_HDC,3,TRUE),-VLOOKUP(ABS(S70),SUP_HDC,3,TRUE)))</f>
        <v/>
      </c>
      <c r="R70" s="635" t="str">
        <f t="shared" ref="R70" si="40">IF(Q70="","",IF((K70-L70+Q70)&gt;=0.5,1,IF((K70-L70+Q70)=0.25,0.5,IF((K70-L70+Q70)&lt;=-0.5,-1,IF((K70-L70+Q70)=-0.25,-0.5,0)))))</f>
        <v/>
      </c>
      <c r="S70" s="600"/>
      <c r="T70" s="595" t="str">
        <f t="shared" ref="T70" si="41">IF(ISBLANK(S70),"",K70-L70-S70)</f>
        <v/>
      </c>
      <c r="U70" s="601"/>
      <c r="V70" s="595" t="str">
        <f t="shared" ref="V70" si="42">IF(ISBLANK(U70),"",K70+L70-U70)</f>
        <v/>
      </c>
      <c r="W70" s="586" t="str">
        <f t="shared" ref="W70" si="43">IF(S70="","",(S70+U70)/2)</f>
        <v/>
      </c>
      <c r="X70" s="586" t="str">
        <f t="shared" ref="X70" si="44">IF(W70="","",U70-W70)</f>
        <v/>
      </c>
      <c r="Y70" s="755"/>
      <c r="Z70" s="755"/>
      <c r="AA70" s="755"/>
      <c r="AB70" s="755"/>
      <c r="AC70" s="755"/>
      <c r="AD70" s="755"/>
      <c r="AE70" s="755"/>
      <c r="AF70" s="562"/>
      <c r="AG70" s="562"/>
      <c r="AH70" s="562"/>
      <c r="AJ70" s="758" t="str">
        <f t="array" ref="AJ70">IF($K70="","",IF(SUM(IF(ISNUMBER(VALUE(RIGHT($AM70:$CS70,1))),VALUE(RIGHT($AM70:$CS70,1)),0))=$K70,"T","F"))</f>
        <v>T</v>
      </c>
      <c r="AK70" s="583">
        <f t="array" ref="AK70">IF($K70="","",SUM(IF(LEFT($AM70:$CS70,1)="s",1,0))-SUM(IF(RIGHT(LEFT($AM70:$CS70,2))="-",1,0)))</f>
        <v>0</v>
      </c>
      <c r="AL70" s="562">
        <f t="array" ref="AL70">IF($K70="","",SUM(IF(LEFT($AM70:$CS70,1)="X",1,0)))</f>
        <v>11</v>
      </c>
      <c r="AM70" s="668" t="s">
        <v>6334</v>
      </c>
      <c r="AN70" s="668" t="s">
        <v>6334</v>
      </c>
      <c r="AO70" s="668" t="s">
        <v>6351</v>
      </c>
      <c r="AP70" s="668" t="s">
        <v>6335</v>
      </c>
      <c r="AQ70" s="668" t="s">
        <v>6334</v>
      </c>
      <c r="AR70" s="668" t="s">
        <v>2207</v>
      </c>
      <c r="AS70" s="668" t="s">
        <v>6334</v>
      </c>
      <c r="AT70" s="668" t="s">
        <v>6334</v>
      </c>
      <c r="AU70" s="668" t="s">
        <v>6334</v>
      </c>
      <c r="AV70" s="668" t="s">
        <v>6338</v>
      </c>
      <c r="AW70" s="668" t="s">
        <v>6335</v>
      </c>
      <c r="AX70" s="669" t="s">
        <v>6336</v>
      </c>
      <c r="AY70" s="668"/>
      <c r="AZ70" s="668"/>
      <c r="BA70" s="668" t="s">
        <v>6340</v>
      </c>
      <c r="BB70" s="668" t="s">
        <v>6337</v>
      </c>
      <c r="BC70" s="668"/>
      <c r="BD70" s="668"/>
      <c r="BE70" s="668"/>
      <c r="BF70" s="668" t="s">
        <v>6339</v>
      </c>
      <c r="BG70" s="668"/>
      <c r="BH70" s="668" t="s">
        <v>6341</v>
      </c>
      <c r="BI70" s="668"/>
      <c r="BJ70" s="668" t="s">
        <v>6341</v>
      </c>
      <c r="BK70" s="668"/>
      <c r="BL70" s="668" t="s">
        <v>6340</v>
      </c>
      <c r="BM70" s="668"/>
      <c r="BN70" s="668"/>
      <c r="BO70" s="668"/>
      <c r="BP70" s="668"/>
      <c r="BQ70" s="668"/>
      <c r="BR70" s="668"/>
      <c r="BS70" s="668"/>
      <c r="BT70" s="668"/>
      <c r="BU70" s="668"/>
      <c r="BV70" s="668"/>
      <c r="BW70" s="668"/>
      <c r="BX70" s="668"/>
      <c r="BY70" s="668"/>
      <c r="BZ70" s="668"/>
      <c r="CA70" s="668"/>
      <c r="CB70" s="668"/>
      <c r="CC70" s="668"/>
      <c r="CD70" s="668"/>
      <c r="CE70" s="668"/>
      <c r="CF70" s="668"/>
      <c r="CG70" s="668"/>
      <c r="CH70" s="668"/>
      <c r="CJ70" s="668"/>
      <c r="CK70" s="668"/>
      <c r="CL70" s="668"/>
      <c r="CM70" s="668"/>
    </row>
    <row r="71" spans="1:91" s="661" customFormat="1" ht="15" customHeight="1">
      <c r="A71" s="625">
        <v>43057</v>
      </c>
      <c r="B71" s="603"/>
      <c r="C71" s="603"/>
      <c r="D71" s="603"/>
      <c r="E71" s="603"/>
      <c r="F71" s="603"/>
      <c r="G71" s="585"/>
      <c r="H71" s="624" t="s">
        <v>6678</v>
      </c>
      <c r="I71" s="603" t="s">
        <v>3</v>
      </c>
      <c r="J71" s="603" t="s">
        <v>285</v>
      </c>
      <c r="K71" s="603">
        <v>4</v>
      </c>
      <c r="L71" s="603">
        <v>1</v>
      </c>
      <c r="M71" s="562" t="str">
        <f t="shared" si="1"/>
        <v>W</v>
      </c>
      <c r="N71" s="562">
        <f t="shared" si="2"/>
        <v>5</v>
      </c>
      <c r="O71" s="598">
        <f t="shared" si="8"/>
        <v>3</v>
      </c>
      <c r="P71" s="562" t="str">
        <f t="shared" si="3"/>
        <v>O</v>
      </c>
      <c r="Q71" s="586">
        <f t="shared" si="13"/>
        <v>-0.25</v>
      </c>
      <c r="R71" s="635">
        <f t="shared" si="14"/>
        <v>1</v>
      </c>
      <c r="S71" s="600">
        <v>0.42</v>
      </c>
      <c r="T71" s="595">
        <f t="shared" si="6"/>
        <v>2.58</v>
      </c>
      <c r="U71" s="601">
        <v>2.72</v>
      </c>
      <c r="V71" s="595">
        <f t="shared" si="15"/>
        <v>2.2799999999999998</v>
      </c>
      <c r="W71" s="586">
        <f t="shared" si="16"/>
        <v>1.57</v>
      </c>
      <c r="X71" s="586">
        <f t="shared" si="17"/>
        <v>1.1500000000000001</v>
      </c>
      <c r="Y71" s="599">
        <v>19</v>
      </c>
      <c r="Z71" s="599">
        <v>9</v>
      </c>
      <c r="AA71" s="599">
        <v>11</v>
      </c>
      <c r="AB71" s="599">
        <v>1</v>
      </c>
      <c r="AC71" s="599">
        <v>55</v>
      </c>
      <c r="AD71" s="599">
        <v>45</v>
      </c>
      <c r="AE71" s="599">
        <v>442</v>
      </c>
      <c r="AF71" s="562"/>
      <c r="AG71" s="562"/>
      <c r="AH71" s="562"/>
      <c r="AJ71" s="758" t="str">
        <f t="array" ref="AJ71">IF($K71="","",IF(SUM(IF(ISNUMBER(VALUE(RIGHT($AM71:$CS71,1))),VALUE(RIGHT($AM71:$CS71,1)),0))=$K71,"T","F"))</f>
        <v>T</v>
      </c>
      <c r="AK71" s="583">
        <f t="array" ref="AK71">IF($K71="","",SUM(IF(LEFT($AM71:$CS71,1)="s",1,0))-SUM(IF(RIGHT(LEFT($AM71:$CS71,2))="-",1,0)))</f>
        <v>0</v>
      </c>
      <c r="AL71" s="562">
        <f t="array" ref="AL71">IF($K71="","",SUM(IF(LEFT($AM71:$CS71,1)="X",1,0)))</f>
        <v>11</v>
      </c>
      <c r="AM71" s="668" t="s">
        <v>6412</v>
      </c>
      <c r="AN71" s="671" t="s">
        <v>6413</v>
      </c>
      <c r="AO71" s="668" t="s">
        <v>6412</v>
      </c>
      <c r="AP71" s="671" t="s">
        <v>6415</v>
      </c>
      <c r="AQ71" s="668" t="s">
        <v>6414</v>
      </c>
      <c r="AR71" s="668" t="s">
        <v>6417</v>
      </c>
      <c r="AS71" s="668" t="s">
        <v>6412</v>
      </c>
      <c r="AT71" s="671" t="s">
        <v>6416</v>
      </c>
      <c r="AU71" s="671" t="s">
        <v>6416</v>
      </c>
      <c r="AV71" s="668" t="s">
        <v>6419</v>
      </c>
      <c r="AW71" s="668" t="s">
        <v>6412</v>
      </c>
      <c r="AX71" s="671" t="s">
        <v>6418</v>
      </c>
      <c r="AY71" s="668"/>
      <c r="AZ71" s="668"/>
      <c r="BA71" s="668" t="s">
        <v>6422</v>
      </c>
      <c r="BB71" s="668" t="s">
        <v>6422</v>
      </c>
      <c r="BC71" s="668"/>
      <c r="BD71" s="668"/>
      <c r="BE71" s="668"/>
      <c r="BF71" s="668" t="s">
        <v>6420</v>
      </c>
      <c r="BG71" s="668"/>
      <c r="BH71" s="668" t="s">
        <v>6420</v>
      </c>
      <c r="BI71" s="668"/>
      <c r="BJ71" s="668" t="s">
        <v>6421</v>
      </c>
      <c r="BK71" s="668"/>
      <c r="BL71" s="668" t="s">
        <v>6421</v>
      </c>
      <c r="BM71" s="668"/>
      <c r="BN71" s="668"/>
      <c r="BO71" s="668"/>
      <c r="BP71" s="668"/>
      <c r="BQ71" s="668"/>
      <c r="BR71" s="668"/>
      <c r="BS71" s="668"/>
      <c r="BT71" s="668"/>
      <c r="BU71" s="668"/>
      <c r="BV71" s="668"/>
      <c r="BW71" s="668"/>
      <c r="BX71" s="668"/>
      <c r="BY71" s="668"/>
      <c r="BZ71" s="668"/>
      <c r="CA71" s="668"/>
      <c r="CB71" s="668"/>
      <c r="CC71" s="668"/>
      <c r="CD71" s="668"/>
      <c r="CE71" s="668"/>
      <c r="CF71" s="668"/>
      <c r="CG71" s="668"/>
      <c r="CH71" s="668"/>
      <c r="CJ71" s="668"/>
      <c r="CK71" s="668"/>
      <c r="CL71" s="668"/>
      <c r="CM71" s="668"/>
    </row>
    <row r="72" spans="1:91" s="661" customFormat="1" ht="15" customHeight="1">
      <c r="A72" s="625">
        <v>43065</v>
      </c>
      <c r="B72" s="603"/>
      <c r="C72" s="603"/>
      <c r="D72" s="603"/>
      <c r="E72" s="603"/>
      <c r="F72" s="603"/>
      <c r="G72" s="585"/>
      <c r="H72" s="624" t="s">
        <v>6219</v>
      </c>
      <c r="I72" s="603" t="s">
        <v>2</v>
      </c>
      <c r="J72" s="603" t="s">
        <v>285</v>
      </c>
      <c r="K72" s="603">
        <v>3</v>
      </c>
      <c r="L72" s="603">
        <v>1</v>
      </c>
      <c r="M72" s="562" t="str">
        <f t="shared" si="1"/>
        <v>W</v>
      </c>
      <c r="N72" s="562">
        <f t="shared" si="2"/>
        <v>4</v>
      </c>
      <c r="O72" s="598">
        <f t="shared" si="8"/>
        <v>2</v>
      </c>
      <c r="P72" s="562" t="str">
        <f t="shared" si="3"/>
        <v>O</v>
      </c>
      <c r="Q72" s="586">
        <f t="shared" si="13"/>
        <v>-1</v>
      </c>
      <c r="R72" s="635">
        <f t="shared" si="14"/>
        <v>1</v>
      </c>
      <c r="S72" s="600">
        <v>0.98</v>
      </c>
      <c r="T72" s="595">
        <f t="shared" si="6"/>
        <v>1.02</v>
      </c>
      <c r="U72" s="601">
        <v>3.13</v>
      </c>
      <c r="V72" s="595">
        <f t="shared" si="15"/>
        <v>0.87000000000000011</v>
      </c>
      <c r="W72" s="586">
        <f t="shared" si="16"/>
        <v>2.0549999999999997</v>
      </c>
      <c r="X72" s="586">
        <f t="shared" si="17"/>
        <v>1.0750000000000002</v>
      </c>
      <c r="Y72" s="599">
        <v>18</v>
      </c>
      <c r="Z72" s="599">
        <v>6</v>
      </c>
      <c r="AA72" s="599">
        <v>9</v>
      </c>
      <c r="AB72" s="599">
        <v>2</v>
      </c>
      <c r="AC72" s="599">
        <v>49</v>
      </c>
      <c r="AD72" s="599">
        <v>51</v>
      </c>
      <c r="AE72" s="599">
        <v>442</v>
      </c>
      <c r="AF72" s="562"/>
      <c r="AG72" s="562"/>
      <c r="AH72" s="562"/>
      <c r="AJ72" s="758" t="str">
        <f t="array" ref="AJ72">IF($K72="","",IF(SUM(IF(ISNUMBER(VALUE(RIGHT($AM72:$CS72,1))),VALUE(RIGHT($AM72:$CS72,1)),0))=$K72,"T","F"))</f>
        <v>T</v>
      </c>
      <c r="AK72" s="583">
        <f t="array" ref="AK72">IF($K72="","",SUM(IF(LEFT($AM72:$CS72,1)="s",1,0))-SUM(IF(RIGHT(LEFT($AM72:$CS72,2))="-",1,0)))</f>
        <v>0</v>
      </c>
      <c r="AL72" s="562">
        <f t="array" ref="AL72">IF($K72="","",SUM(IF(LEFT($AM72:$CS72,1)="X",1,0)))</f>
        <v>11</v>
      </c>
      <c r="AM72" s="668" t="s">
        <v>1431</v>
      </c>
      <c r="AN72" s="682" t="s">
        <v>2207</v>
      </c>
      <c r="AO72" s="668" t="s">
        <v>1431</v>
      </c>
      <c r="AP72" s="668" t="s">
        <v>1431</v>
      </c>
      <c r="AQ72" s="669" t="s">
        <v>1431</v>
      </c>
      <c r="AR72" s="668" t="s">
        <v>6414</v>
      </c>
      <c r="AS72" s="668" t="s">
        <v>6517</v>
      </c>
      <c r="AT72" s="668" t="s">
        <v>6414</v>
      </c>
      <c r="AU72" s="668" t="s">
        <v>6414</v>
      </c>
      <c r="AV72" s="668" t="s">
        <v>1431</v>
      </c>
      <c r="AW72" s="668" t="s">
        <v>1431</v>
      </c>
      <c r="AX72" s="671" t="s">
        <v>2477</v>
      </c>
      <c r="AY72" s="668"/>
      <c r="AZ72" s="668"/>
      <c r="BA72" s="668" t="s">
        <v>6421</v>
      </c>
      <c r="BB72" s="668" t="s">
        <v>6338</v>
      </c>
      <c r="BC72" s="668"/>
      <c r="BD72" s="668" t="s">
        <v>6421</v>
      </c>
      <c r="BE72" s="668"/>
      <c r="BF72" s="668" t="s">
        <v>6421</v>
      </c>
      <c r="BG72" s="668"/>
      <c r="BH72" s="668" t="s">
        <v>6338</v>
      </c>
      <c r="BJ72" s="668" t="s">
        <v>6338</v>
      </c>
      <c r="BK72" s="668"/>
      <c r="BL72" s="668" t="s">
        <v>6421</v>
      </c>
      <c r="BM72" s="668"/>
      <c r="BN72" s="668"/>
      <c r="BO72" s="668"/>
      <c r="BP72" s="668"/>
      <c r="BQ72" s="668"/>
      <c r="BR72" s="668"/>
      <c r="BS72" s="668"/>
      <c r="BT72" s="668"/>
      <c r="BU72" s="668"/>
      <c r="BV72" s="668"/>
      <c r="BW72" s="668"/>
      <c r="BX72" s="668"/>
      <c r="BY72" s="668"/>
      <c r="BZ72" s="668"/>
      <c r="CA72" s="668"/>
      <c r="CB72" s="668"/>
      <c r="CC72" s="668"/>
      <c r="CD72" s="668"/>
      <c r="CE72" s="668"/>
      <c r="CF72" s="668"/>
      <c r="CG72" s="668"/>
      <c r="CH72" s="668"/>
      <c r="CJ72" s="668"/>
      <c r="CK72" s="668"/>
      <c r="CL72" s="668"/>
      <c r="CM72" s="668"/>
    </row>
    <row r="73" spans="1:91" s="661" customFormat="1" ht="15" customHeight="1">
      <c r="A73" s="625">
        <v>43071</v>
      </c>
      <c r="B73" s="603"/>
      <c r="C73" s="603"/>
      <c r="D73" s="603"/>
      <c r="E73" s="603"/>
      <c r="F73" s="603"/>
      <c r="G73" s="585"/>
      <c r="H73" s="624" t="s">
        <v>234</v>
      </c>
      <c r="I73" s="603" t="s">
        <v>3</v>
      </c>
      <c r="J73" s="603" t="s">
        <v>285</v>
      </c>
      <c r="K73" s="603">
        <v>0</v>
      </c>
      <c r="L73" s="603">
        <v>1</v>
      </c>
      <c r="M73" s="562" t="str">
        <f t="shared" si="1"/>
        <v>L</v>
      </c>
      <c r="N73" s="562">
        <f t="shared" si="2"/>
        <v>1</v>
      </c>
      <c r="O73" s="598">
        <f t="shared" si="8"/>
        <v>-1</v>
      </c>
      <c r="P73" s="562" t="str">
        <f t="shared" si="3"/>
        <v>U</v>
      </c>
      <c r="Q73" s="586">
        <f t="shared" si="13"/>
        <v>-0.75</v>
      </c>
      <c r="R73" s="635">
        <f t="shared" si="14"/>
        <v>-1</v>
      </c>
      <c r="S73" s="600">
        <v>0.8</v>
      </c>
      <c r="T73" s="595">
        <f t="shared" si="6"/>
        <v>-1.8</v>
      </c>
      <c r="U73" s="601">
        <v>3.2</v>
      </c>
      <c r="V73" s="595">
        <f t="shared" si="15"/>
        <v>-2.2000000000000002</v>
      </c>
      <c r="W73" s="586">
        <f t="shared" si="16"/>
        <v>2</v>
      </c>
      <c r="X73" s="586">
        <f t="shared" si="17"/>
        <v>1.2000000000000002</v>
      </c>
      <c r="Y73" s="599">
        <v>11</v>
      </c>
      <c r="Z73" s="599">
        <v>19</v>
      </c>
      <c r="AA73" s="599">
        <v>2</v>
      </c>
      <c r="AB73" s="599">
        <v>6</v>
      </c>
      <c r="AC73" s="599">
        <v>56</v>
      </c>
      <c r="AD73" s="599">
        <v>44</v>
      </c>
      <c r="AE73" s="599">
        <v>442</v>
      </c>
      <c r="AF73" s="562"/>
      <c r="AG73" s="562"/>
      <c r="AH73" s="562"/>
      <c r="AJ73" s="758" t="str">
        <f t="array" ref="AJ73">IF($K73="","",IF(SUM(IF(ISNUMBER(VALUE(RIGHT($AM73:$CS73,1))),VALUE(RIGHT($AM73:$CS73,1)),0))=$K73,"T","F"))</f>
        <v>T</v>
      </c>
      <c r="AK73" s="583">
        <f t="array" ref="AK73">IF($K73="","",SUM(IF(LEFT($AM73:$CS73,1)="s",1,0))-SUM(IF(RIGHT(LEFT($AM73:$CS73,2))="-",1,0)))</f>
        <v>0</v>
      </c>
      <c r="AL73" s="562">
        <f t="array" ref="AL73">IF($K73="","",SUM(IF(LEFT($AM73:$CS73,1)="X",1,0)))</f>
        <v>11</v>
      </c>
      <c r="AM73" s="668" t="s">
        <v>2474</v>
      </c>
      <c r="AN73" s="668" t="s">
        <v>2474</v>
      </c>
      <c r="AO73" s="669" t="s">
        <v>2474</v>
      </c>
      <c r="AP73" s="668" t="s">
        <v>2474</v>
      </c>
      <c r="AQ73" s="668" t="s">
        <v>6630</v>
      </c>
      <c r="AR73" s="668" t="s">
        <v>6631</v>
      </c>
      <c r="AS73" s="668" t="s">
        <v>2213</v>
      </c>
      <c r="AT73" s="668" t="s">
        <v>6630</v>
      </c>
      <c r="AU73" s="669" t="s">
        <v>2474</v>
      </c>
      <c r="AV73" s="668" t="s">
        <v>2474</v>
      </c>
      <c r="AW73" s="668" t="s">
        <v>2474</v>
      </c>
      <c r="AX73" s="668" t="s">
        <v>2474</v>
      </c>
      <c r="AY73" s="668" t="s">
        <v>126</v>
      </c>
      <c r="AZ73" s="668" t="s">
        <v>126</v>
      </c>
      <c r="BA73" s="668" t="s">
        <v>2472</v>
      </c>
      <c r="BB73" s="668" t="s">
        <v>2472</v>
      </c>
      <c r="BC73" s="668" t="s">
        <v>126</v>
      </c>
      <c r="BD73" s="668" t="s">
        <v>2472</v>
      </c>
      <c r="BE73" s="668" t="s">
        <v>126</v>
      </c>
      <c r="BF73" s="668" t="s">
        <v>6634</v>
      </c>
      <c r="BG73" s="668" t="s">
        <v>2472</v>
      </c>
      <c r="BH73" s="668" t="s">
        <v>6632</v>
      </c>
      <c r="BI73" s="668" t="s">
        <v>126</v>
      </c>
      <c r="BJ73" s="668" t="s">
        <v>126</v>
      </c>
      <c r="BK73" s="668" t="s">
        <v>126</v>
      </c>
      <c r="BL73" s="668" t="s">
        <v>6633</v>
      </c>
      <c r="BM73" s="668"/>
      <c r="BN73" s="668"/>
      <c r="BO73" s="668"/>
      <c r="BP73" s="668"/>
      <c r="BQ73" s="668"/>
      <c r="BR73" s="668"/>
      <c r="BS73" s="668"/>
      <c r="BT73" s="668"/>
      <c r="BU73" s="668"/>
      <c r="BV73" s="668"/>
      <c r="BW73" s="668"/>
      <c r="BX73" s="668"/>
      <c r="BY73" s="668"/>
      <c r="BZ73" s="668"/>
      <c r="CA73" s="668"/>
      <c r="CB73" s="668"/>
      <c r="CC73" s="668"/>
      <c r="CD73" s="668"/>
      <c r="CE73" s="668"/>
      <c r="CF73" s="668"/>
      <c r="CG73" s="668"/>
      <c r="CH73" s="668"/>
      <c r="CJ73" s="668"/>
      <c r="CK73" s="668"/>
      <c r="CL73" s="668"/>
      <c r="CM73" s="668"/>
    </row>
    <row r="74" spans="1:91" s="661" customFormat="1" ht="15" customHeight="1">
      <c r="A74" s="626">
        <v>43092</v>
      </c>
      <c r="B74" s="596"/>
      <c r="C74" s="596"/>
      <c r="D74" s="596"/>
      <c r="E74" s="596"/>
      <c r="F74" s="596"/>
      <c r="G74" s="591"/>
      <c r="H74" s="623" t="s">
        <v>5662</v>
      </c>
      <c r="I74" s="596" t="s">
        <v>6220</v>
      </c>
      <c r="J74" s="596" t="s">
        <v>3988</v>
      </c>
      <c r="K74" s="596">
        <v>1</v>
      </c>
      <c r="L74" s="596">
        <v>1</v>
      </c>
      <c r="M74" s="562" t="str">
        <f t="shared" si="1"/>
        <v>D</v>
      </c>
      <c r="N74" s="562">
        <f t="shared" si="2"/>
        <v>2</v>
      </c>
      <c r="O74" s="598">
        <f t="shared" si="8"/>
        <v>0</v>
      </c>
      <c r="P74" s="562" t="str">
        <f t="shared" si="3"/>
        <v>U</v>
      </c>
      <c r="Q74" s="586" t="str">
        <f t="shared" ref="Q74" si="45">IF(S74="","",IF(SIGN(S74)&lt;&gt;1,VLOOKUP(ABS(S74),SUP_HDC,3,TRUE),-VLOOKUP(ABS(S74),SUP_HDC,3,TRUE)))</f>
        <v/>
      </c>
      <c r="R74" s="635" t="str">
        <f t="shared" ref="R74" si="46">IF(Q74="","",IF((K74-L74+Q74)&gt;=0.5,1,IF((K74-L74+Q74)=0.25,0.5,IF((K74-L74+Q74)&lt;=-0.5,-1,IF((K74-L74+Q74)=-0.25,-0.5,0)))))</f>
        <v/>
      </c>
      <c r="S74" s="600"/>
      <c r="T74" s="595" t="str">
        <f t="shared" ref="T74" si="47">IF(ISBLANK(S74),"",K74-L74-S74)</f>
        <v/>
      </c>
      <c r="U74" s="601"/>
      <c r="V74" s="595" t="str">
        <f t="shared" ref="V74" si="48">IF(ISBLANK(U74),"",K74+L74-U74)</f>
        <v/>
      </c>
      <c r="W74" s="586" t="str">
        <f t="shared" ref="W74" si="49">IF(S74="","",(S74+U74)/2)</f>
        <v/>
      </c>
      <c r="X74" s="586" t="str">
        <f t="shared" ref="X74" si="50">IF(W74="","",U74-W74)</f>
        <v/>
      </c>
      <c r="Y74" s="755"/>
      <c r="Z74" s="755"/>
      <c r="AA74" s="755"/>
      <c r="AB74" s="755"/>
      <c r="AC74" s="755"/>
      <c r="AD74" s="755"/>
      <c r="AE74" s="755"/>
      <c r="AF74" s="562"/>
      <c r="AG74" s="562"/>
      <c r="AH74" s="562"/>
      <c r="AJ74" s="582" t="str">
        <f t="array" ref="AJ74">IF($K74="","",IF(SUM(IF(ISNUMBER(VALUE(RIGHT($AM74:$CS74,1))),VALUE(RIGHT($AM74:$CS74,1)),0))=$K74,"T","F"))</f>
        <v>T</v>
      </c>
      <c r="AK74" s="583">
        <f t="array" ref="AK74">IF($K74="","",SUM(IF(LEFT($AM74:$CS74,1)="s",1,0))-SUM(IF(RIGHT(LEFT($AM74:$CS74,2))="-",1,0)))</f>
        <v>0</v>
      </c>
      <c r="AL74" s="562">
        <f t="array" ref="AL74">IF($K74="","",SUM(IF(LEFT($AM74:$CS74,1)="X",1,0)))</f>
        <v>11</v>
      </c>
      <c r="AM74" s="654" t="s">
        <v>6656</v>
      </c>
      <c r="AN74" s="694" t="s">
        <v>6658</v>
      </c>
      <c r="AO74" s="668" t="s">
        <v>6659</v>
      </c>
      <c r="AP74" s="694" t="s">
        <v>6657</v>
      </c>
      <c r="AQ74" s="654" t="s">
        <v>6656</v>
      </c>
      <c r="AR74" s="654" t="s">
        <v>6657</v>
      </c>
      <c r="AS74" s="668" t="s">
        <v>2213</v>
      </c>
      <c r="AT74" s="668" t="s">
        <v>6655</v>
      </c>
      <c r="AU74" s="668" t="s">
        <v>6661</v>
      </c>
      <c r="AV74" s="668" t="s">
        <v>6657</v>
      </c>
      <c r="AW74" s="669" t="s">
        <v>2138</v>
      </c>
      <c r="AX74" s="668" t="s">
        <v>2213</v>
      </c>
      <c r="AY74" s="668"/>
      <c r="AZ74" s="668"/>
      <c r="BA74" s="668" t="s">
        <v>6663</v>
      </c>
      <c r="BB74" s="668" t="s">
        <v>6662</v>
      </c>
      <c r="BC74" s="668" t="s">
        <v>126</v>
      </c>
      <c r="BD74" s="668"/>
      <c r="BE74" s="668"/>
      <c r="BF74" s="668" t="s">
        <v>6662</v>
      </c>
      <c r="BG74" s="668"/>
      <c r="BH74" s="669" t="s">
        <v>6657</v>
      </c>
      <c r="BI74" s="668"/>
      <c r="BJ74" s="668" t="s">
        <v>6660</v>
      </c>
      <c r="BK74" s="668"/>
      <c r="BL74" s="668"/>
      <c r="BM74" s="654"/>
      <c r="BN74" s="668"/>
      <c r="BO74" s="668"/>
      <c r="BP74" s="668"/>
      <c r="BQ74" s="668"/>
      <c r="BR74" s="668"/>
      <c r="BS74" s="668" t="s">
        <v>6686</v>
      </c>
      <c r="BT74" s="668"/>
      <c r="BU74" s="668" t="s">
        <v>6686</v>
      </c>
      <c r="BV74" s="668" t="s">
        <v>6686</v>
      </c>
      <c r="BW74" s="668"/>
      <c r="BX74" s="668"/>
      <c r="BY74" s="668"/>
      <c r="BZ74" s="668"/>
      <c r="CA74" s="668"/>
      <c r="CB74" s="654"/>
      <c r="CC74" s="654"/>
      <c r="CD74" s="654"/>
      <c r="CE74" s="654"/>
      <c r="CF74" s="654"/>
      <c r="CG74" s="654"/>
      <c r="CH74" s="654"/>
      <c r="CI74" s="675"/>
      <c r="CJ74" s="668"/>
      <c r="CK74" s="668"/>
      <c r="CL74" s="668"/>
      <c r="CM74" s="654"/>
    </row>
    <row r="75" spans="1:91" s="661" customFormat="1" ht="15" customHeight="1">
      <c r="A75" s="626">
        <v>43101</v>
      </c>
      <c r="B75" s="596"/>
      <c r="C75" s="596"/>
      <c r="D75" s="596"/>
      <c r="E75" s="596"/>
      <c r="F75" s="596"/>
      <c r="G75" s="591"/>
      <c r="H75" s="623" t="s">
        <v>6679</v>
      </c>
      <c r="I75" s="596" t="s">
        <v>3578</v>
      </c>
      <c r="J75" s="596" t="s">
        <v>3988</v>
      </c>
      <c r="K75" s="596">
        <v>1</v>
      </c>
      <c r="L75" s="596">
        <v>1</v>
      </c>
      <c r="M75" s="562" t="str">
        <f t="shared" si="1"/>
        <v>D</v>
      </c>
      <c r="N75" s="562">
        <f t="shared" si="2"/>
        <v>2</v>
      </c>
      <c r="O75" s="598">
        <f t="shared" si="8"/>
        <v>0</v>
      </c>
      <c r="P75" s="562" t="str">
        <f t="shared" si="3"/>
        <v>U</v>
      </c>
      <c r="Q75" s="586" t="str">
        <f t="shared" ref="Q75:Q85" si="51">IF(S75="","",IF(SIGN(S75)&lt;&gt;1,VLOOKUP(ABS(S75),SUP_HDC,3,TRUE),-VLOOKUP(ABS(S75),SUP_HDC,3,TRUE)))</f>
        <v/>
      </c>
      <c r="R75" s="635" t="str">
        <f t="shared" ref="R75:R84" si="52">IF(Q75="","",IF((K75-L75+Q75)&gt;=0.5,1,IF((K75-L75+Q75)=0.25,0.5,IF((K75-L75+Q75)&lt;=-0.5,-1,IF((K75-L75+Q75)=-0.25,-0.5,0)))))</f>
        <v/>
      </c>
      <c r="S75" s="600"/>
      <c r="T75" s="595" t="str">
        <f t="shared" ref="T75" si="53">IF(ISBLANK(S75),"",K75-L75-S75)</f>
        <v/>
      </c>
      <c r="U75" s="601"/>
      <c r="V75" s="595" t="str">
        <f t="shared" ref="V75" si="54">IF(ISBLANK(U75),"",K75+L75-U75)</f>
        <v/>
      </c>
      <c r="W75" s="586" t="str">
        <f t="shared" ref="W75" si="55">IF(S75="","",(S75+U75)/2)</f>
        <v/>
      </c>
      <c r="X75" s="586" t="str">
        <f t="shared" ref="X75" si="56">IF(W75="","",U75-W75)</f>
        <v/>
      </c>
      <c r="Y75" s="755"/>
      <c r="Z75" s="755"/>
      <c r="AA75" s="755"/>
      <c r="AB75" s="755"/>
      <c r="AC75" s="755"/>
      <c r="AD75" s="755"/>
      <c r="AE75" s="755"/>
      <c r="AF75" s="562"/>
      <c r="AG75" s="562"/>
      <c r="AH75" s="562"/>
      <c r="AJ75" s="582" t="str">
        <f t="array" ref="AJ75">IF($K75="","",IF(SUM(IF(ISNUMBER(VALUE(RIGHT($AM75:$CS75,1))),VALUE(RIGHT($AM75:$CS75,1)),0))=$K75,"T","F"))</f>
        <v>T</v>
      </c>
      <c r="AK75" s="583">
        <f t="array" ref="AK75">IF($K75="","",SUM(IF(LEFT($AM75:$CS75,1)="s",1,0))-SUM(IF(RIGHT(LEFT($AM75:$CS75,2))="-",1,0)))</f>
        <v>0</v>
      </c>
      <c r="AL75" s="562">
        <f t="array" ref="AL75">IF($K75="","",SUM(IF(LEFT($AM75:$CS75,1)="X",1,0)))</f>
        <v>11</v>
      </c>
      <c r="AM75" s="668" t="s">
        <v>6688</v>
      </c>
      <c r="AN75" s="668" t="s">
        <v>6689</v>
      </c>
      <c r="AO75" s="668" t="s">
        <v>6689</v>
      </c>
      <c r="AP75" s="668" t="s">
        <v>6691</v>
      </c>
      <c r="AQ75" s="669" t="s">
        <v>6688</v>
      </c>
      <c r="AR75" s="669" t="s">
        <v>6691</v>
      </c>
      <c r="AS75" s="668" t="s">
        <v>6690</v>
      </c>
      <c r="AT75" s="668" t="s">
        <v>6689</v>
      </c>
      <c r="AU75" s="668" t="s">
        <v>6689</v>
      </c>
      <c r="AV75" s="668" t="s">
        <v>6693</v>
      </c>
      <c r="AW75" s="668" t="s">
        <v>6692</v>
      </c>
      <c r="AX75" s="668" t="s">
        <v>2213</v>
      </c>
      <c r="AY75" s="668"/>
      <c r="AZ75" s="668"/>
      <c r="BA75" s="668" t="s">
        <v>6696</v>
      </c>
      <c r="BB75" s="668" t="s">
        <v>6697</v>
      </c>
      <c r="BC75" s="668"/>
      <c r="BD75" s="668"/>
      <c r="BE75" s="668"/>
      <c r="BF75" s="668" t="s">
        <v>6694</v>
      </c>
      <c r="BG75" s="668" t="s">
        <v>6698</v>
      </c>
      <c r="BH75" s="668" t="s">
        <v>2138</v>
      </c>
      <c r="BI75" s="668"/>
      <c r="BJ75" s="668" t="s">
        <v>6699</v>
      </c>
      <c r="BK75" s="669" t="s">
        <v>6695</v>
      </c>
      <c r="BL75" s="668"/>
      <c r="BM75" s="668"/>
      <c r="BN75" s="668"/>
      <c r="BO75" s="668"/>
      <c r="BP75" s="668"/>
      <c r="BQ75" s="668"/>
      <c r="BR75" s="668"/>
      <c r="BS75" s="668"/>
      <c r="BT75" s="668"/>
      <c r="BU75" s="668"/>
      <c r="BV75" s="668"/>
      <c r="BW75" s="668"/>
      <c r="BX75" s="668"/>
      <c r="BY75" s="668"/>
      <c r="BZ75" s="668"/>
      <c r="CA75" s="668"/>
      <c r="CB75" s="668"/>
      <c r="CC75" s="668"/>
      <c r="CD75" s="668"/>
      <c r="CE75" s="668"/>
      <c r="CF75" s="668"/>
      <c r="CG75" s="668"/>
      <c r="CH75" s="668"/>
      <c r="CI75" s="675"/>
      <c r="CJ75" s="668"/>
      <c r="CK75" s="668"/>
      <c r="CL75" s="668"/>
      <c r="CM75" s="668"/>
    </row>
    <row r="76" spans="1:91" s="661" customFormat="1" ht="15" customHeight="1">
      <c r="A76" s="625"/>
      <c r="B76" s="603"/>
      <c r="C76" s="603" t="s">
        <v>1201</v>
      </c>
      <c r="D76" s="603" t="s">
        <v>2</v>
      </c>
      <c r="E76" s="603" t="s">
        <v>285</v>
      </c>
      <c r="F76" s="603"/>
      <c r="G76" s="585" t="str">
        <f>HYPERLINK("#"&amp;"'"&amp;IFERROR(VLOOKUP(H76,helper!$CL$29:$CM$46,2,0),"")&amp;"'!H23",IFERROR(VLOOKUP(H76,helper!$CL$29:$CM$46,2,0),""))</f>
        <v/>
      </c>
      <c r="H76" s="624"/>
      <c r="I76" s="603"/>
      <c r="J76" s="603"/>
      <c r="K76" s="603"/>
      <c r="L76" s="603"/>
      <c r="M76" s="562" t="str">
        <f t="shared" si="1"/>
        <v/>
      </c>
      <c r="N76" s="562" t="str">
        <f t="shared" si="2"/>
        <v/>
      </c>
      <c r="O76" s="598" t="str">
        <f t="shared" si="8"/>
        <v/>
      </c>
      <c r="P76" s="562" t="str">
        <f t="shared" si="3"/>
        <v/>
      </c>
      <c r="Q76" s="586" t="str">
        <f t="shared" si="51"/>
        <v/>
      </c>
      <c r="R76" s="635" t="str">
        <f t="shared" si="52"/>
        <v/>
      </c>
      <c r="S76" s="587"/>
      <c r="T76" s="595" t="str">
        <f>IF(ISBLANK(S76),"",K76-L76-S76)</f>
        <v/>
      </c>
      <c r="U76" s="595"/>
      <c r="V76" s="595" t="str">
        <f>IF(ISBLANK(U76),"",K76+L76-U76)</f>
        <v/>
      </c>
      <c r="W76" s="586" t="str">
        <f>IF(S76="","",(S76+U76)/2)</f>
        <v/>
      </c>
      <c r="X76" s="586" t="str">
        <f>IF(W76="","",U76-W76)</f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IF($K76="","",IF(SUM(IF(ISNUMBER(VALUE(RIGHT($AM76:$CS76,1))),VALUE(RIGHT($AM76:$CS76,1)),0))=$K76,"T","F"))</f>
        <v/>
      </c>
      <c r="AK76" s="583" t="str">
        <f t="array" ref="AK76">IF($K76="","",SUM(IF(LEFT($AM76:$CS76,1)="s",1,0))-SUM(IF(RIGHT(LEFT($AM76:$CS76,2))="-",1,0)))</f>
        <v/>
      </c>
      <c r="AL76" s="562" t="str">
        <f t="array" ref="AL76">IF($K76="","",SUM(IF(LEFT($AM76:$CS76,1)="X",1,0)))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68"/>
      <c r="BT76" s="668"/>
      <c r="BU76" s="668"/>
      <c r="BV76" s="668"/>
      <c r="BW76" s="668"/>
      <c r="BX76" s="668"/>
      <c r="BY76" s="668"/>
      <c r="BZ76" s="668"/>
      <c r="CA76" s="668"/>
      <c r="CB76" s="668"/>
      <c r="CC76" s="668"/>
      <c r="CD76" s="668"/>
      <c r="CE76" s="668"/>
      <c r="CF76" s="668"/>
      <c r="CG76" s="668"/>
      <c r="CH76" s="668"/>
      <c r="CJ76" s="668"/>
      <c r="CK76" s="668"/>
      <c r="CL76" s="668"/>
      <c r="CM76" s="668"/>
    </row>
    <row r="77" spans="1:91" s="661" customFormat="1" ht="15" customHeight="1">
      <c r="A77" s="625"/>
      <c r="B77" s="603"/>
      <c r="C77" s="603" t="s">
        <v>258</v>
      </c>
      <c r="D77" s="603" t="s">
        <v>3</v>
      </c>
      <c r="E77" s="603" t="s">
        <v>285</v>
      </c>
      <c r="F77" s="603"/>
      <c r="G77" s="585" t="str">
        <f>HYPERLINK("#"&amp;"'"&amp;IFERROR(VLOOKUP(H77,helper!$CL$29:$CM$46,2,0),"")&amp;"'!H23",IFERROR(VLOOKUP(H77,helper!$CL$29:$CM$46,2,0),""))</f>
        <v/>
      </c>
      <c r="H77" s="624"/>
      <c r="I77" s="603"/>
      <c r="J77" s="603"/>
      <c r="K77" s="603"/>
      <c r="L77" s="603"/>
      <c r="M77" s="562" t="str">
        <f t="shared" si="1"/>
        <v/>
      </c>
      <c r="N77" s="562" t="str">
        <f t="shared" si="2"/>
        <v/>
      </c>
      <c r="O77" s="598" t="str">
        <f t="shared" si="8"/>
        <v/>
      </c>
      <c r="P77" s="562" t="str">
        <f t="shared" si="3"/>
        <v/>
      </c>
      <c r="Q77" s="586" t="str">
        <f t="shared" si="51"/>
        <v/>
      </c>
      <c r="R77" s="635" t="str">
        <f t="shared" si="52"/>
        <v/>
      </c>
      <c r="S77" s="587"/>
      <c r="T77" s="595" t="str">
        <f>IF(ISBLANK(S77),"",K77-L77-S77)</f>
        <v/>
      </c>
      <c r="U77" s="595"/>
      <c r="V77" s="595" t="str">
        <f>IF(ISBLANK(U77),"",K77+L77-U77)</f>
        <v/>
      </c>
      <c r="W77" s="586" t="str">
        <f>IF(S77="","",(S77+U77)/2)</f>
        <v/>
      </c>
      <c r="X77" s="586" t="str">
        <f>IF(W77="","",U77-W77)</f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IF($K77="","",IF(SUM(IF(ISNUMBER(VALUE(RIGHT($AM77:$CS77,1))),VALUE(RIGHT($AM77:$CS77,1)),0))=$K77,"T","F"))</f>
        <v/>
      </c>
      <c r="AK77" s="583" t="str">
        <f t="array" ref="AK77">IF($K77="","",SUM(IF(LEFT($AM77:$CS77,1)="s",1,0))-SUM(IF(RIGHT(LEFT($AM77:$CS77,2))="-",1,0)))</f>
        <v/>
      </c>
      <c r="AL77" s="562" t="str">
        <f t="array" ref="AL77">IF($K77="","",SUM(IF(LEFT($AM77:$CS77,1)="X",1,0)))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68"/>
      <c r="BT77" s="668"/>
      <c r="BU77" s="668"/>
      <c r="BV77" s="668"/>
      <c r="BW77" s="668"/>
      <c r="BX77" s="668"/>
      <c r="BY77" s="668"/>
      <c r="BZ77" s="668"/>
      <c r="CA77" s="668"/>
      <c r="CB77" s="668"/>
      <c r="CC77" s="668"/>
      <c r="CD77" s="668"/>
      <c r="CE77" s="668"/>
      <c r="CF77" s="668"/>
      <c r="CG77" s="668"/>
      <c r="CH77" s="668"/>
      <c r="CJ77" s="668"/>
      <c r="CK77" s="668"/>
      <c r="CL77" s="668"/>
      <c r="CM77" s="668"/>
    </row>
    <row r="78" spans="1:91" s="661" customFormat="1" ht="15" customHeight="1">
      <c r="A78" s="625"/>
      <c r="B78" s="603"/>
      <c r="C78" s="603" t="s">
        <v>263</v>
      </c>
      <c r="D78" s="603" t="s">
        <v>2</v>
      </c>
      <c r="E78" s="603" t="s">
        <v>285</v>
      </c>
      <c r="F78" s="603"/>
      <c r="G78" s="585" t="str">
        <f>HYPERLINK("#"&amp;"'"&amp;IFERROR(VLOOKUP(H78,helper!$CL$29:$CM$46,2,0),"")&amp;"'!H23",IFERROR(VLOOKUP(H78,helper!$CL$29:$CM$46,2,0),""))</f>
        <v/>
      </c>
      <c r="H78" s="624"/>
      <c r="I78" s="603"/>
      <c r="J78" s="603"/>
      <c r="K78" s="603"/>
      <c r="L78" s="603"/>
      <c r="M78" s="562" t="str">
        <f t="shared" si="1"/>
        <v/>
      </c>
      <c r="N78" s="562" t="str">
        <f t="shared" si="2"/>
        <v/>
      </c>
      <c r="O78" s="598" t="str">
        <f t="shared" si="8"/>
        <v/>
      </c>
      <c r="P78" s="562" t="str">
        <f t="shared" si="3"/>
        <v/>
      </c>
      <c r="Q78" s="586" t="str">
        <f t="shared" si="51"/>
        <v/>
      </c>
      <c r="R78" s="635" t="str">
        <f t="shared" si="52"/>
        <v/>
      </c>
      <c r="S78" s="587"/>
      <c r="T78" s="595" t="str">
        <f>IF(ISBLANK(S78),"",K78-L78-S78)</f>
        <v/>
      </c>
      <c r="U78" s="595"/>
      <c r="V78" s="595" t="str">
        <f>IF(ISBLANK(U78),"",K78+L78-U78)</f>
        <v/>
      </c>
      <c r="W78" s="586" t="str">
        <f>IF(S78="","",(S78+U78)/2)</f>
        <v/>
      </c>
      <c r="X78" s="586" t="str">
        <f>IF(W78="","",U78-W78)</f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IF($K78="","",IF(SUM(IF(ISNUMBER(VALUE(RIGHT($AM78:$CS78,1))),VALUE(RIGHT($AM78:$CS78,1)),0))=$K78,"T","F"))</f>
        <v/>
      </c>
      <c r="AK78" s="583" t="str">
        <f t="array" ref="AK78">IF($K78="","",SUM(IF(LEFT($AM78:$CS78,1)="s",1,0))-SUM(IF(RIGHT(LEFT($AM78:$CS78,2))="-",1,0)))</f>
        <v/>
      </c>
      <c r="AL78" s="562" t="str">
        <f t="array" ref="AL78">IF($K78="","",SUM(IF(LEFT($AM78:$CS78,1)="X",1,0)))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B78" s="668"/>
      <c r="CC78" s="668"/>
      <c r="CD78" s="668"/>
      <c r="CE78" s="668"/>
      <c r="CF78" s="668"/>
      <c r="CG78" s="668"/>
      <c r="CH78" s="668"/>
      <c r="CJ78" s="668"/>
      <c r="CK78" s="668"/>
      <c r="CL78" s="668"/>
      <c r="CM78" s="668"/>
    </row>
    <row r="79" spans="1:91" s="661" customFormat="1" ht="15" customHeight="1">
      <c r="A79" s="625"/>
      <c r="B79" s="603"/>
      <c r="C79" s="603" t="s">
        <v>256</v>
      </c>
      <c r="D79" s="603" t="s">
        <v>3</v>
      </c>
      <c r="E79" s="603" t="s">
        <v>285</v>
      </c>
      <c r="F79" s="603"/>
      <c r="G79" s="585" t="str">
        <f>HYPERLINK("#"&amp;"'"&amp;IFERROR(VLOOKUP(H79,helper!$CL$29:$CM$46,2,0),"")&amp;"'!H23",IFERROR(VLOOKUP(H79,helper!$CL$29:$CM$46,2,0),""))</f>
        <v/>
      </c>
      <c r="H79" s="624"/>
      <c r="I79" s="603"/>
      <c r="J79" s="603"/>
      <c r="K79" s="603"/>
      <c r="L79" s="603"/>
      <c r="M79" s="562" t="str">
        <f t="shared" ref="M79:M84" si="57">IF(K79="","",IF(K79&gt;L79,"W",IF(K79=L79,"D",IF(K79&lt;L79,"L"))))</f>
        <v/>
      </c>
      <c r="N79" s="562" t="str">
        <f t="shared" ref="N79:N84" si="58">IF(K79="","",K79+L79)</f>
        <v/>
      </c>
      <c r="O79" s="598" t="str">
        <f t="shared" si="8"/>
        <v/>
      </c>
      <c r="P79" s="562" t="str">
        <f t="shared" ref="P79:P84" si="59">IF($K79="","",IF($N79&gt;P$19,"O",IF($N79&lt;P$19,"U",IF($N79=P$19,"-"))))</f>
        <v/>
      </c>
      <c r="Q79" s="586" t="str">
        <f t="shared" si="51"/>
        <v/>
      </c>
      <c r="R79" s="635" t="str">
        <f t="shared" si="52"/>
        <v/>
      </c>
      <c r="S79" s="587"/>
      <c r="T79" s="595" t="str">
        <f t="shared" ref="T79:T84" si="60">IF(ISBLANK(S79),"",K79-L79-S79)</f>
        <v/>
      </c>
      <c r="U79" s="595"/>
      <c r="V79" s="595" t="str">
        <f t="shared" ref="V79:V84" si="61">IF(ISBLANK(U79),"",K79+L79-U79)</f>
        <v/>
      </c>
      <c r="W79" s="586" t="str">
        <f t="shared" ref="W79:W85" si="62">IF(S79="","",(S79+U79)/2)</f>
        <v/>
      </c>
      <c r="X79" s="586" t="str">
        <f t="shared" ref="X79:X85" si="63">IF(W79="","",U79-W79)</f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IF($K79="","",IF(SUM(IF(ISNUMBER(VALUE(RIGHT($AM79:$CS79,1))),VALUE(RIGHT($AM79:$CS79,1)),0))=$K79,"T","F"))</f>
        <v/>
      </c>
      <c r="AK79" s="583" t="str">
        <f t="array" ref="AK79">IF($K79="","",SUM(IF(LEFT($AM79:$CS79,1)="s",1,0))-SUM(IF(RIGHT(LEFT($AM79:$CS79,2))="-",1,0)))</f>
        <v/>
      </c>
      <c r="AL79" s="562" t="str">
        <f t="array" ref="AL79">IF($K79="","",SUM(IF(LEFT($AM79:$CS79,1)="X",1,0)))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B79" s="668"/>
      <c r="CC79" s="668"/>
      <c r="CD79" s="668"/>
      <c r="CE79" s="668"/>
      <c r="CF79" s="668"/>
      <c r="CG79" s="668"/>
      <c r="CH79" s="668"/>
      <c r="CJ79" s="668"/>
      <c r="CK79" s="668"/>
      <c r="CL79" s="668"/>
      <c r="CM79" s="668"/>
    </row>
    <row r="80" spans="1:91" s="661" customFormat="1" ht="15" customHeight="1">
      <c r="A80" s="625"/>
      <c r="B80" s="603"/>
      <c r="C80" s="603"/>
      <c r="D80" s="603"/>
      <c r="E80" s="603"/>
      <c r="F80" s="603"/>
      <c r="G80" s="591"/>
      <c r="H80" s="624"/>
      <c r="I80" s="603"/>
      <c r="J80" s="603"/>
      <c r="K80" s="603"/>
      <c r="L80" s="603"/>
      <c r="M80" s="562" t="str">
        <f t="shared" si="57"/>
        <v/>
      </c>
      <c r="N80" s="562" t="str">
        <f t="shared" si="58"/>
        <v/>
      </c>
      <c r="O80" s="598" t="str">
        <f t="shared" si="8"/>
        <v/>
      </c>
      <c r="P80" s="562" t="str">
        <f t="shared" si="59"/>
        <v/>
      </c>
      <c r="Q80" s="586" t="str">
        <f t="shared" si="51"/>
        <v/>
      </c>
      <c r="R80" s="635" t="str">
        <f t="shared" si="52"/>
        <v/>
      </c>
      <c r="S80" s="587"/>
      <c r="T80" s="595" t="str">
        <f t="shared" si="60"/>
        <v/>
      </c>
      <c r="U80" s="595"/>
      <c r="V80" s="595" t="str">
        <f t="shared" si="61"/>
        <v/>
      </c>
      <c r="W80" s="586" t="str">
        <f t="shared" si="62"/>
        <v/>
      </c>
      <c r="X80" s="586" t="str">
        <f t="shared" si="63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IF($K80="","",IF(SUM(IF(ISNUMBER(VALUE(RIGHT($AM80:$CS80,1))),VALUE(RIGHT($AM80:$CS80,1)),0))=$K80,"T","F"))</f>
        <v/>
      </c>
      <c r="AK80" s="583" t="str">
        <f t="array" ref="AK80">IF($K80="","",SUM(IF(LEFT($AM80:$CS80,1)="s",1,0))-SUM(IF(RIGHT(LEFT($AM80:$CS80,2))="-",1,0)))</f>
        <v/>
      </c>
      <c r="AL80" s="562" t="str">
        <f t="array" ref="AL80">IF($K80="","",SUM(IF(LEFT($AM80:$CS80,1)="X",1,0)))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B80" s="668"/>
      <c r="CC80" s="668"/>
      <c r="CD80" s="668"/>
      <c r="CE80" s="668"/>
      <c r="CF80" s="668"/>
      <c r="CG80" s="668"/>
      <c r="CH80" s="668"/>
      <c r="CJ80" s="668"/>
      <c r="CK80" s="668"/>
      <c r="CL80" s="668"/>
      <c r="CM80" s="668"/>
    </row>
    <row r="81" spans="1:91" s="661" customFormat="1" ht="15" customHeight="1">
      <c r="A81" s="625"/>
      <c r="B81" s="603"/>
      <c r="C81" s="603"/>
      <c r="D81" s="603"/>
      <c r="E81" s="603"/>
      <c r="F81" s="603"/>
      <c r="G81" s="591"/>
      <c r="H81" s="624"/>
      <c r="I81" s="603"/>
      <c r="J81" s="603"/>
      <c r="K81" s="596"/>
      <c r="L81" s="596"/>
      <c r="M81" s="562" t="str">
        <f t="shared" si="57"/>
        <v/>
      </c>
      <c r="N81" s="562" t="str">
        <f t="shared" si="58"/>
        <v/>
      </c>
      <c r="O81" s="598" t="str">
        <f t="shared" si="8"/>
        <v/>
      </c>
      <c r="P81" s="562" t="str">
        <f t="shared" si="59"/>
        <v/>
      </c>
      <c r="Q81" s="586" t="str">
        <f t="shared" si="51"/>
        <v/>
      </c>
      <c r="R81" s="635" t="str">
        <f t="shared" si="52"/>
        <v/>
      </c>
      <c r="S81" s="587"/>
      <c r="T81" s="595" t="str">
        <f t="shared" si="60"/>
        <v/>
      </c>
      <c r="U81" s="595"/>
      <c r="V81" s="595" t="str">
        <f t="shared" si="61"/>
        <v/>
      </c>
      <c r="W81" s="586" t="str">
        <f t="shared" si="62"/>
        <v/>
      </c>
      <c r="X81" s="586" t="str">
        <f t="shared" si="63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IF($K81="","",IF(SUM(IF(ISNUMBER(VALUE(RIGHT($AM81:$CS81,1))),VALUE(RIGHT($AM81:$CS81,1)),0))=$K81,"T","F"))</f>
        <v/>
      </c>
      <c r="AK81" s="583" t="str">
        <f t="array" ref="AK81">IF($K81="","",SUM(IF(LEFT($AM81:$CS81,1)="s",1,0))-SUM(IF(RIGHT(LEFT($AM81:$CS81,2))="-",1,0)))</f>
        <v/>
      </c>
      <c r="AL81" s="562" t="str">
        <f t="array" ref="AL81">IF($K81="","",SUM(IF(LEFT($AM81:$CS81,1)="X",1,0)))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68"/>
      <c r="BR81" s="668"/>
      <c r="BS81" s="668"/>
      <c r="BT81" s="668"/>
      <c r="BU81" s="668"/>
      <c r="BV81" s="668"/>
      <c r="BW81" s="668"/>
      <c r="BX81" s="668"/>
      <c r="BY81" s="668"/>
      <c r="BZ81" s="668"/>
      <c r="CA81" s="668"/>
      <c r="CB81" s="668"/>
      <c r="CC81" s="668"/>
      <c r="CD81" s="668"/>
      <c r="CE81" s="668"/>
      <c r="CF81" s="668"/>
      <c r="CG81" s="668"/>
      <c r="CH81" s="668"/>
      <c r="CJ81" s="668"/>
      <c r="CK81" s="668"/>
      <c r="CL81" s="668"/>
      <c r="CM81" s="668"/>
    </row>
    <row r="82" spans="1:91" s="661" customFormat="1" ht="15" customHeight="1">
      <c r="A82" s="626"/>
      <c r="B82" s="596"/>
      <c r="C82" s="596"/>
      <c r="D82" s="596"/>
      <c r="E82" s="596"/>
      <c r="F82" s="596"/>
      <c r="G82" s="591"/>
      <c r="H82" s="623"/>
      <c r="I82" s="596"/>
      <c r="J82" s="596"/>
      <c r="K82" s="603"/>
      <c r="L82" s="603"/>
      <c r="M82" s="562" t="str">
        <f t="shared" si="57"/>
        <v/>
      </c>
      <c r="N82" s="562" t="str">
        <f t="shared" si="58"/>
        <v/>
      </c>
      <c r="O82" s="598" t="str">
        <f t="shared" si="8"/>
        <v/>
      </c>
      <c r="P82" s="562" t="str">
        <f t="shared" si="59"/>
        <v/>
      </c>
      <c r="Q82" s="586" t="str">
        <f t="shared" si="51"/>
        <v/>
      </c>
      <c r="R82" s="635" t="str">
        <f t="shared" si="52"/>
        <v/>
      </c>
      <c r="S82" s="587"/>
      <c r="T82" s="595" t="str">
        <f t="shared" si="60"/>
        <v/>
      </c>
      <c r="U82" s="595"/>
      <c r="V82" s="595" t="str">
        <f t="shared" si="61"/>
        <v/>
      </c>
      <c r="W82" s="586" t="str">
        <f t="shared" si="62"/>
        <v/>
      </c>
      <c r="X82" s="586" t="str">
        <f t="shared" si="63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IF($K82="","",IF(SUM(IF(ISNUMBER(VALUE(RIGHT($AM82:$CS82,1))),VALUE(RIGHT($AM82:$CS82,1)),0))=$K82,"T","F"))</f>
        <v/>
      </c>
      <c r="AK82" s="583" t="str">
        <f t="array" ref="AK82">IF($K82="","",SUM(IF(LEFT($AM82:$CS82,1)="s",1,0))-SUM(IF(RIGHT(LEFT($AM82:$CS82,2))="-",1,0)))</f>
        <v/>
      </c>
      <c r="AL82" s="562" t="str">
        <f t="array" ref="AL82">IF($K82="","",SUM(IF(LEFT($AM82:$CS82,1)="X",1,0)))</f>
        <v/>
      </c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68"/>
      <c r="BR82" s="668"/>
      <c r="BS82" s="668"/>
      <c r="BT82" s="668"/>
      <c r="BU82" s="668"/>
      <c r="BV82" s="668"/>
      <c r="BW82" s="668"/>
      <c r="BX82" s="668"/>
      <c r="BY82" s="668"/>
      <c r="BZ82" s="668"/>
      <c r="CA82" s="668"/>
      <c r="CB82" s="668"/>
      <c r="CC82" s="668"/>
      <c r="CD82" s="668"/>
      <c r="CE82" s="668"/>
      <c r="CF82" s="668"/>
      <c r="CG82" s="668"/>
      <c r="CH82" s="668"/>
      <c r="CJ82" s="668"/>
      <c r="CK82" s="668"/>
      <c r="CL82" s="668"/>
      <c r="CM82" s="668"/>
    </row>
    <row r="83" spans="1:91" s="661" customFormat="1" ht="15" customHeight="1">
      <c r="A83" s="625"/>
      <c r="B83" s="603"/>
      <c r="C83" s="603"/>
      <c r="D83" s="603"/>
      <c r="E83" s="603"/>
      <c r="F83" s="603"/>
      <c r="G83" s="591"/>
      <c r="H83" s="624"/>
      <c r="I83" s="603"/>
      <c r="J83" s="603"/>
      <c r="K83" s="603"/>
      <c r="L83" s="603"/>
      <c r="M83" s="562" t="str">
        <f t="shared" si="57"/>
        <v/>
      </c>
      <c r="N83" s="562" t="str">
        <f t="shared" si="58"/>
        <v/>
      </c>
      <c r="O83" s="598" t="str">
        <f t="shared" si="8"/>
        <v/>
      </c>
      <c r="P83" s="562" t="str">
        <f t="shared" si="59"/>
        <v/>
      </c>
      <c r="Q83" s="586" t="str">
        <f t="shared" si="51"/>
        <v/>
      </c>
      <c r="R83" s="635" t="str">
        <f t="shared" si="52"/>
        <v/>
      </c>
      <c r="S83" s="587"/>
      <c r="T83" s="595" t="str">
        <f t="shared" si="60"/>
        <v/>
      </c>
      <c r="U83" s="595"/>
      <c r="V83" s="595" t="str">
        <f t="shared" si="61"/>
        <v/>
      </c>
      <c r="W83" s="586" t="str">
        <f t="shared" si="62"/>
        <v/>
      </c>
      <c r="X83" s="586" t="str">
        <f t="shared" si="63"/>
        <v/>
      </c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 t="str">
        <f t="array" ref="AJ83">IF($K83="","",IF(SUM(IF(ISNUMBER(VALUE(RIGHT($AM83:$CS83,1))),VALUE(RIGHT($AM83:$CS83,1)),0))=$K83,"T","F"))</f>
        <v/>
      </c>
      <c r="AK83" s="583" t="str">
        <f t="array" ref="AK83">IF($K83="","",SUM(IF(LEFT($AM83:$CS83,1)="s",1,0))-SUM(IF(RIGHT(LEFT($AM83:$CS83,2))="-",1,0)))</f>
        <v/>
      </c>
      <c r="AL83" s="562" t="str">
        <f t="array" ref="AL83">IF($K83="","",SUM(IF(LEFT($AM83:$CS83,1)="X",1,0)))</f>
        <v/>
      </c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68"/>
      <c r="BR83" s="668"/>
      <c r="BS83" s="668"/>
      <c r="BT83" s="668"/>
      <c r="BU83" s="668"/>
      <c r="BV83" s="668"/>
      <c r="BW83" s="668"/>
      <c r="BX83" s="668"/>
      <c r="BY83" s="668"/>
      <c r="BZ83" s="668"/>
      <c r="CA83" s="668"/>
      <c r="CB83" s="668"/>
      <c r="CC83" s="668"/>
      <c r="CD83" s="668"/>
      <c r="CE83" s="668"/>
      <c r="CF83" s="668"/>
      <c r="CG83" s="668"/>
      <c r="CH83" s="668"/>
      <c r="CJ83" s="668"/>
      <c r="CK83" s="668"/>
      <c r="CL83" s="668"/>
      <c r="CM83" s="668"/>
    </row>
    <row r="84" spans="1:91" s="661" customFormat="1" ht="15" customHeight="1">
      <c r="A84" s="625"/>
      <c r="B84" s="603"/>
      <c r="C84" s="603"/>
      <c r="D84" s="603"/>
      <c r="E84" s="603"/>
      <c r="F84" s="603"/>
      <c r="G84" s="591"/>
      <c r="H84" s="624"/>
      <c r="I84" s="603"/>
      <c r="J84" s="603"/>
      <c r="K84" s="603"/>
      <c r="L84" s="603"/>
      <c r="M84" s="562" t="str">
        <f t="shared" si="57"/>
        <v/>
      </c>
      <c r="N84" s="562" t="str">
        <f t="shared" si="58"/>
        <v/>
      </c>
      <c r="O84" s="598" t="str">
        <f t="shared" si="8"/>
        <v/>
      </c>
      <c r="P84" s="562" t="str">
        <f t="shared" si="59"/>
        <v/>
      </c>
      <c r="Q84" s="586" t="str">
        <f t="shared" si="51"/>
        <v/>
      </c>
      <c r="R84" s="635" t="str">
        <f t="shared" si="52"/>
        <v/>
      </c>
      <c r="S84" s="587"/>
      <c r="T84" s="595" t="str">
        <f t="shared" si="60"/>
        <v/>
      </c>
      <c r="U84" s="595"/>
      <c r="V84" s="595" t="str">
        <f t="shared" si="61"/>
        <v/>
      </c>
      <c r="W84" s="586" t="str">
        <f t="shared" si="62"/>
        <v/>
      </c>
      <c r="X84" s="586" t="str">
        <f t="shared" si="63"/>
        <v/>
      </c>
      <c r="Y84" s="551"/>
      <c r="Z84" s="551"/>
      <c r="AA84" s="551"/>
      <c r="AB84" s="551"/>
      <c r="AC84" s="551"/>
      <c r="AD84" s="551"/>
      <c r="AE84" s="551"/>
      <c r="AF84" s="562"/>
      <c r="AG84" s="562"/>
      <c r="AH84" s="562"/>
      <c r="AJ84" s="582" t="str">
        <f t="array" ref="AJ84">IF($K84="","",IF(SUM(IF(ISNUMBER(VALUE(RIGHT($AM84:$CS84,1))),VALUE(RIGHT($AM84:$CS84,1)),0))=$K84,"T","F"))</f>
        <v/>
      </c>
      <c r="AK84" s="583" t="str">
        <f t="array" ref="AK84">IF($K84="","",SUM(IF(LEFT($AM84:$CS84,1)="s",1,0))-SUM(IF(RIGHT(LEFT($AM84:$CS84,2))="-",1,0)))</f>
        <v/>
      </c>
      <c r="AL84" s="562" t="str">
        <f t="array" ref="AL84">IF($K84="","",SUM(IF(LEFT($AM84:$CS84,1)="X",1,0)))</f>
        <v/>
      </c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68"/>
      <c r="BR84" s="668"/>
      <c r="BS84" s="668"/>
      <c r="BT84" s="668"/>
      <c r="BU84" s="668"/>
      <c r="BV84" s="668"/>
      <c r="BW84" s="668"/>
      <c r="BX84" s="668"/>
      <c r="BY84" s="668"/>
      <c r="BZ84" s="668"/>
      <c r="CA84" s="668"/>
      <c r="CB84" s="668"/>
      <c r="CC84" s="668"/>
      <c r="CD84" s="668"/>
      <c r="CE84" s="668"/>
      <c r="CF84" s="668"/>
      <c r="CG84" s="668"/>
      <c r="CH84" s="668"/>
      <c r="CJ84" s="668"/>
      <c r="CK84" s="668"/>
      <c r="CL84" s="668"/>
      <c r="CM84" s="668"/>
    </row>
    <row r="85" spans="1:91" s="661" customFormat="1" ht="15">
      <c r="A85" s="625"/>
      <c r="B85" s="603"/>
      <c r="C85" s="603"/>
      <c r="D85" s="603"/>
      <c r="E85" s="603"/>
      <c r="F85" s="603"/>
      <c r="G85" s="603"/>
      <c r="H85" s="624"/>
      <c r="I85" s="603"/>
      <c r="J85" s="603"/>
      <c r="K85" s="603"/>
      <c r="L85" s="603"/>
      <c r="M85" s="562"/>
      <c r="N85" s="562"/>
      <c r="O85" s="598"/>
      <c r="P85" s="562"/>
      <c r="Q85" s="586" t="str">
        <f t="shared" si="51"/>
        <v/>
      </c>
      <c r="R85" s="635" t="str">
        <f>IF(Q85="","",IF((K34-L34+Q85)&gt;=0.5,1,IF((K34-L34+Q85)=0.25,0.5,IF((K34-L34+Q85)&lt;=-0.5,-1,IF((K34-L34+Q85)=-0.25,-0.5,0)))))</f>
        <v/>
      </c>
      <c r="S85" s="587"/>
      <c r="T85" s="588"/>
      <c r="U85" s="588"/>
      <c r="V85" s="588"/>
      <c r="W85" s="586" t="str">
        <f t="shared" si="62"/>
        <v/>
      </c>
      <c r="X85" s="586" t="str">
        <f t="shared" si="63"/>
        <v/>
      </c>
      <c r="Y85" s="551"/>
      <c r="Z85" s="551"/>
      <c r="AA85" s="551"/>
      <c r="AB85" s="551"/>
      <c r="AC85" s="551"/>
      <c r="AD85" s="551"/>
      <c r="AE85" s="551"/>
      <c r="AF85" s="562"/>
      <c r="AG85" s="562"/>
      <c r="AH85" s="562"/>
      <c r="AJ85" s="582" t="str">
        <f t="array" ref="AJ85">IF($K85="","",IF(SUM(IF(ISNUMBER(VALUE(RIGHT($AM85:$CS85,1))),VALUE(RIGHT($AM85:$CS85,1)),0))=$K85,"T","F"))</f>
        <v/>
      </c>
      <c r="AK85" s="583" t="str">
        <f t="array" ref="AK85">IF($K85="","",SUM(IF(LEFT($AM85:$CS85,1)="s",1,0))-SUM(IF(RIGHT(LEFT($AM85:$CS85,2))="-",1,0)))</f>
        <v/>
      </c>
      <c r="AL85" s="562" t="str">
        <f t="array" ref="AL85">IF($K85="","",SUM(IF(LEFT($AM85:$CS85,1)="X",1,0)))</f>
        <v/>
      </c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68"/>
      <c r="BR85" s="668"/>
      <c r="BS85" s="668"/>
      <c r="BT85" s="668"/>
      <c r="BU85" s="668"/>
      <c r="BV85" s="668"/>
      <c r="BW85" s="668"/>
      <c r="BX85" s="668"/>
      <c r="BY85" s="668"/>
      <c r="BZ85" s="668"/>
      <c r="CA85" s="668"/>
      <c r="CB85" s="668"/>
      <c r="CC85" s="668"/>
      <c r="CD85" s="668"/>
      <c r="CE85" s="668"/>
      <c r="CF85" s="668"/>
      <c r="CG85" s="668"/>
      <c r="CH85" s="668"/>
      <c r="CJ85" s="668"/>
      <c r="CK85" s="668"/>
      <c r="CL85" s="668"/>
      <c r="CM85" s="668"/>
    </row>
    <row r="86" spans="1:91" s="661" customFormat="1" ht="15">
      <c r="A86" s="674"/>
      <c r="B86" s="675"/>
      <c r="C86" s="675"/>
      <c r="D86" s="675"/>
      <c r="E86" s="628" t="str">
        <f>IF(J86=Table!$C$1,VLOOKUP(H86,Table!$B$38:$AO$61,Table!$AO$35-1,FALSE),"")</f>
        <v/>
      </c>
      <c r="F86" s="622"/>
      <c r="G86" s="629"/>
      <c r="H86" s="624"/>
      <c r="I86" s="603"/>
      <c r="J86" s="603"/>
      <c r="K86" s="576"/>
      <c r="L86" s="576"/>
      <c r="M86" s="562"/>
      <c r="N86" s="562"/>
      <c r="O86" s="598"/>
      <c r="P86" s="562"/>
      <c r="Q86" s="586"/>
      <c r="R86" s="635"/>
      <c r="S86" s="587"/>
      <c r="T86" s="588"/>
      <c r="U86" s="588"/>
      <c r="V86" s="588"/>
      <c r="W86" s="619"/>
      <c r="X86" s="619"/>
      <c r="Y86" s="551"/>
      <c r="Z86" s="551"/>
      <c r="AA86" s="551"/>
      <c r="AB86" s="551"/>
      <c r="AC86" s="551"/>
      <c r="AD86" s="551"/>
      <c r="AE86" s="551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68"/>
      <c r="BR86" s="668"/>
      <c r="BS86" s="668"/>
      <c r="BT86" s="668"/>
      <c r="BU86" s="668"/>
      <c r="BV86" s="668"/>
      <c r="BW86" s="668"/>
      <c r="BX86" s="668"/>
      <c r="BY86" s="668"/>
      <c r="BZ86" s="668"/>
      <c r="CA86" s="668"/>
      <c r="CB86" s="668"/>
      <c r="CC86" s="668"/>
      <c r="CD86" s="668"/>
      <c r="CE86" s="668"/>
      <c r="CF86" s="668"/>
      <c r="CG86" s="668"/>
      <c r="CH86" s="668"/>
      <c r="CJ86" s="668"/>
      <c r="CK86" s="668"/>
      <c r="CL86" s="668"/>
      <c r="CM86" s="668"/>
    </row>
    <row r="87" spans="1:91" s="661" customFormat="1" ht="14.25">
      <c r="A87" s="676"/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68"/>
      <c r="BS87" s="668"/>
      <c r="BT87" s="668"/>
      <c r="BU87" s="668"/>
      <c r="BV87" s="668"/>
      <c r="BW87" s="668"/>
      <c r="BX87" s="668"/>
      <c r="BY87" s="668"/>
      <c r="BZ87" s="668"/>
      <c r="CA87" s="668"/>
      <c r="CB87" s="668"/>
      <c r="CC87" s="668"/>
      <c r="CD87" s="668"/>
      <c r="CE87" s="668"/>
      <c r="CF87" s="668"/>
      <c r="CG87" s="668"/>
      <c r="CH87" s="668"/>
      <c r="CJ87" s="668"/>
      <c r="CK87" s="668"/>
      <c r="CL87" s="668"/>
      <c r="CM87" s="668"/>
    </row>
    <row r="88" spans="1:91" s="661" customFormat="1" ht="14.25">
      <c r="A88" s="676"/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68"/>
      <c r="BR88" s="668"/>
      <c r="BS88" s="668"/>
      <c r="BT88" s="668"/>
      <c r="BU88" s="668"/>
      <c r="BV88" s="668"/>
      <c r="BW88" s="668"/>
      <c r="BX88" s="668"/>
      <c r="BY88" s="668"/>
      <c r="BZ88" s="668"/>
      <c r="CA88" s="668"/>
      <c r="CB88" s="668"/>
      <c r="CC88" s="668"/>
      <c r="CD88" s="668"/>
      <c r="CE88" s="668"/>
      <c r="CF88" s="668"/>
      <c r="CG88" s="668"/>
      <c r="CH88" s="668"/>
      <c r="CJ88" s="668"/>
      <c r="CK88" s="668"/>
      <c r="CL88" s="668"/>
      <c r="CM88" s="668"/>
    </row>
    <row r="89" spans="1:91" s="661" customFormat="1" ht="14.25">
      <c r="A89" s="676"/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68"/>
      <c r="BS89" s="668"/>
      <c r="BT89" s="668"/>
      <c r="BU89" s="668"/>
      <c r="BV89" s="668"/>
      <c r="BW89" s="668"/>
      <c r="BX89" s="668"/>
      <c r="BY89" s="668"/>
      <c r="BZ89" s="668"/>
      <c r="CA89" s="668"/>
      <c r="CB89" s="668"/>
      <c r="CC89" s="668"/>
      <c r="CD89" s="668"/>
      <c r="CE89" s="668"/>
      <c r="CF89" s="668"/>
      <c r="CG89" s="668"/>
      <c r="CH89" s="668"/>
      <c r="CJ89" s="668"/>
      <c r="CK89" s="668"/>
      <c r="CL89" s="668"/>
      <c r="CM89" s="668"/>
    </row>
    <row r="90" spans="1:91" s="661" customFormat="1" ht="14.25">
      <c r="A90" s="676"/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68"/>
      <c r="BS90" s="668"/>
      <c r="BT90" s="668"/>
      <c r="BU90" s="668"/>
      <c r="BV90" s="668"/>
      <c r="BW90" s="668"/>
      <c r="BX90" s="668"/>
      <c r="BY90" s="668"/>
      <c r="BZ90" s="668"/>
      <c r="CA90" s="668"/>
      <c r="CB90" s="668"/>
      <c r="CC90" s="668"/>
      <c r="CD90" s="668"/>
      <c r="CE90" s="668"/>
      <c r="CF90" s="668"/>
      <c r="CG90" s="668"/>
      <c r="CH90" s="668"/>
      <c r="CJ90" s="668"/>
      <c r="CK90" s="668"/>
      <c r="CL90" s="668"/>
      <c r="CM90" s="668"/>
    </row>
    <row r="91" spans="1:91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68"/>
      <c r="BS91" s="668"/>
      <c r="BT91" s="668"/>
      <c r="BU91" s="668"/>
      <c r="BV91" s="668"/>
      <c r="BW91" s="668"/>
      <c r="BX91" s="668"/>
      <c r="BY91" s="668"/>
      <c r="BZ91" s="668"/>
      <c r="CA91" s="668"/>
      <c r="CB91" s="668"/>
      <c r="CC91" s="668"/>
      <c r="CD91" s="668"/>
      <c r="CE91" s="668"/>
      <c r="CF91" s="668"/>
      <c r="CG91" s="668"/>
      <c r="CH91" s="668"/>
      <c r="CJ91" s="668"/>
      <c r="CK91" s="668"/>
      <c r="CL91" s="668"/>
      <c r="CM91" s="668"/>
    </row>
    <row r="92" spans="1:91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68"/>
      <c r="BS92" s="668"/>
      <c r="BT92" s="668"/>
      <c r="BU92" s="668"/>
      <c r="BV92" s="668"/>
      <c r="BW92" s="668"/>
      <c r="BX92" s="668"/>
      <c r="BY92" s="668"/>
      <c r="BZ92" s="668"/>
      <c r="CA92" s="668"/>
      <c r="CB92" s="668"/>
      <c r="CC92" s="668"/>
      <c r="CD92" s="668"/>
      <c r="CE92" s="668"/>
      <c r="CF92" s="668"/>
      <c r="CG92" s="668"/>
      <c r="CH92" s="668"/>
      <c r="CJ92" s="668"/>
      <c r="CK92" s="668"/>
      <c r="CL92" s="668"/>
      <c r="CM92" s="668"/>
    </row>
    <row r="93" spans="1:91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68"/>
      <c r="BS93" s="668"/>
      <c r="BT93" s="668"/>
      <c r="BU93" s="668"/>
      <c r="BV93" s="668"/>
      <c r="BW93" s="668"/>
      <c r="BX93" s="668"/>
      <c r="BY93" s="668"/>
      <c r="BZ93" s="668"/>
      <c r="CA93" s="668"/>
      <c r="CB93" s="668"/>
      <c r="CC93" s="668"/>
      <c r="CD93" s="668"/>
      <c r="CE93" s="668"/>
      <c r="CF93" s="668"/>
      <c r="CG93" s="668"/>
      <c r="CH93" s="668"/>
      <c r="CJ93" s="668"/>
      <c r="CK93" s="668"/>
      <c r="CL93" s="668"/>
      <c r="CM93" s="668"/>
    </row>
    <row r="94" spans="1:91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68"/>
      <c r="BS94" s="668"/>
      <c r="BT94" s="668"/>
      <c r="BU94" s="668"/>
      <c r="BV94" s="668"/>
      <c r="BW94" s="668"/>
      <c r="BX94" s="668"/>
      <c r="BY94" s="668"/>
      <c r="BZ94" s="668"/>
      <c r="CA94" s="668"/>
      <c r="CB94" s="668"/>
      <c r="CC94" s="668"/>
      <c r="CD94" s="668"/>
      <c r="CE94" s="668"/>
      <c r="CF94" s="668"/>
      <c r="CG94" s="668"/>
      <c r="CH94" s="668"/>
      <c r="CJ94" s="668"/>
      <c r="CK94" s="668"/>
      <c r="CL94" s="668"/>
      <c r="CM94" s="668"/>
    </row>
    <row r="95" spans="1:91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68"/>
      <c r="BS95" s="668"/>
      <c r="BT95" s="668"/>
      <c r="BU95" s="668"/>
      <c r="BV95" s="668"/>
      <c r="BW95" s="668"/>
      <c r="BX95" s="668"/>
      <c r="BY95" s="668"/>
      <c r="BZ95" s="668"/>
      <c r="CA95" s="668"/>
      <c r="CB95" s="668"/>
      <c r="CC95" s="668"/>
      <c r="CD95" s="668"/>
      <c r="CE95" s="668"/>
      <c r="CF95" s="668"/>
      <c r="CG95" s="668"/>
      <c r="CH95" s="668"/>
      <c r="CJ95" s="668"/>
      <c r="CK95" s="668"/>
      <c r="CL95" s="668"/>
      <c r="CM95" s="668"/>
    </row>
    <row r="96" spans="1:91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68"/>
      <c r="BS96" s="668"/>
      <c r="BT96" s="668"/>
      <c r="BU96" s="668"/>
      <c r="BV96" s="668"/>
      <c r="BW96" s="668"/>
      <c r="BX96" s="668"/>
      <c r="BY96" s="668"/>
      <c r="BZ96" s="668"/>
      <c r="CA96" s="668"/>
      <c r="CB96" s="668"/>
      <c r="CC96" s="668"/>
      <c r="CD96" s="668"/>
      <c r="CE96" s="668"/>
      <c r="CF96" s="668"/>
      <c r="CG96" s="668"/>
      <c r="CH96" s="668"/>
      <c r="CJ96" s="668"/>
      <c r="CK96" s="668"/>
      <c r="CL96" s="668"/>
      <c r="CM96" s="668"/>
    </row>
    <row r="97" spans="5:91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68"/>
      <c r="BS97" s="668"/>
      <c r="BT97" s="668"/>
      <c r="BU97" s="668"/>
      <c r="BV97" s="668"/>
      <c r="BW97" s="668"/>
      <c r="BX97" s="668"/>
      <c r="BY97" s="668"/>
      <c r="BZ97" s="668"/>
      <c r="CA97" s="668"/>
      <c r="CB97" s="668"/>
      <c r="CC97" s="668"/>
      <c r="CD97" s="668"/>
      <c r="CE97" s="668"/>
      <c r="CF97" s="668"/>
      <c r="CG97" s="668"/>
      <c r="CH97" s="668"/>
      <c r="CJ97" s="668"/>
      <c r="CK97" s="668"/>
      <c r="CL97" s="668"/>
      <c r="CM97" s="668"/>
    </row>
    <row r="98" spans="5:91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68"/>
      <c r="BS98" s="668"/>
      <c r="BT98" s="668"/>
      <c r="BU98" s="668"/>
      <c r="BV98" s="668"/>
      <c r="BW98" s="668"/>
      <c r="BX98" s="668"/>
      <c r="BY98" s="668"/>
      <c r="BZ98" s="668"/>
      <c r="CA98" s="668"/>
      <c r="CB98" s="668"/>
      <c r="CC98" s="668"/>
      <c r="CD98" s="668"/>
      <c r="CE98" s="668"/>
      <c r="CF98" s="668"/>
      <c r="CG98" s="668"/>
      <c r="CH98" s="668"/>
      <c r="CJ98" s="668"/>
      <c r="CK98" s="668"/>
      <c r="CL98" s="668"/>
      <c r="CM98" s="668"/>
    </row>
    <row r="99" spans="5:91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68"/>
      <c r="BT99" s="668"/>
      <c r="BU99" s="668"/>
      <c r="BV99" s="668"/>
      <c r="BW99" s="668"/>
      <c r="BX99" s="668"/>
      <c r="BY99" s="668"/>
      <c r="BZ99" s="668"/>
      <c r="CA99" s="668"/>
      <c r="CB99" s="668"/>
      <c r="CC99" s="668"/>
      <c r="CD99" s="668"/>
      <c r="CE99" s="668"/>
      <c r="CF99" s="668"/>
      <c r="CG99" s="668"/>
      <c r="CH99" s="668"/>
      <c r="CJ99" s="668"/>
      <c r="CK99" s="668"/>
      <c r="CL99" s="668"/>
      <c r="CM99" s="668"/>
    </row>
    <row r="100" spans="5:91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68"/>
      <c r="BT100" s="668"/>
      <c r="BU100" s="668"/>
      <c r="BV100" s="668"/>
      <c r="BW100" s="668"/>
      <c r="BX100" s="668"/>
      <c r="BY100" s="668"/>
      <c r="BZ100" s="668"/>
      <c r="CA100" s="668"/>
      <c r="CB100" s="668"/>
      <c r="CC100" s="668"/>
      <c r="CD100" s="668"/>
      <c r="CE100" s="668"/>
      <c r="CF100" s="668"/>
      <c r="CG100" s="668"/>
      <c r="CH100" s="668"/>
      <c r="CJ100" s="668"/>
      <c r="CK100" s="668"/>
      <c r="CL100" s="668"/>
      <c r="CM100" s="668"/>
    </row>
    <row r="101" spans="5:91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68"/>
      <c r="BT101" s="668"/>
      <c r="BU101" s="668"/>
      <c r="BV101" s="668"/>
      <c r="BW101" s="668"/>
      <c r="BX101" s="668"/>
      <c r="BY101" s="668"/>
      <c r="BZ101" s="668"/>
      <c r="CA101" s="668"/>
      <c r="CB101" s="668"/>
      <c r="CC101" s="668"/>
      <c r="CD101" s="668"/>
      <c r="CE101" s="668"/>
      <c r="CF101" s="668"/>
      <c r="CG101" s="668"/>
      <c r="CH101" s="668"/>
      <c r="CJ101" s="668"/>
      <c r="CK101" s="668"/>
      <c r="CL101" s="668"/>
      <c r="CM101" s="668"/>
    </row>
    <row r="102" spans="5:91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68"/>
      <c r="BT102" s="668"/>
      <c r="BU102" s="668"/>
      <c r="BV102" s="668"/>
      <c r="BW102" s="668"/>
      <c r="BX102" s="668"/>
      <c r="BY102" s="668"/>
      <c r="BZ102" s="668"/>
      <c r="CA102" s="668"/>
      <c r="CB102" s="668"/>
      <c r="CC102" s="668"/>
      <c r="CD102" s="668"/>
      <c r="CE102" s="668"/>
      <c r="CF102" s="668"/>
      <c r="CG102" s="668"/>
      <c r="CH102" s="668"/>
      <c r="CJ102" s="668"/>
      <c r="CK102" s="668"/>
      <c r="CL102" s="668"/>
      <c r="CM102" s="668"/>
    </row>
    <row r="103" spans="5:91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68"/>
      <c r="BT103" s="668"/>
      <c r="BU103" s="668"/>
      <c r="BV103" s="668"/>
      <c r="BW103" s="668"/>
      <c r="BX103" s="668"/>
      <c r="BY103" s="668"/>
      <c r="BZ103" s="668"/>
      <c r="CA103" s="668"/>
      <c r="CB103" s="668"/>
      <c r="CC103" s="668"/>
      <c r="CD103" s="668"/>
      <c r="CE103" s="668"/>
      <c r="CF103" s="668"/>
      <c r="CG103" s="668"/>
      <c r="CH103" s="668"/>
      <c r="CJ103" s="668"/>
      <c r="CK103" s="668"/>
      <c r="CL103" s="668"/>
      <c r="CM103" s="668"/>
    </row>
    <row r="104" spans="5:91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68"/>
      <c r="BT104" s="668"/>
      <c r="BU104" s="668"/>
      <c r="BV104" s="668"/>
      <c r="BW104" s="668"/>
      <c r="BX104" s="668"/>
      <c r="BY104" s="668"/>
      <c r="BZ104" s="668"/>
      <c r="CA104" s="668"/>
      <c r="CB104" s="668"/>
      <c r="CC104" s="668"/>
      <c r="CD104" s="668"/>
      <c r="CE104" s="668"/>
      <c r="CF104" s="668"/>
      <c r="CG104" s="668"/>
      <c r="CH104" s="668"/>
      <c r="CJ104" s="668"/>
      <c r="CK104" s="668"/>
      <c r="CL104" s="668"/>
      <c r="CM104" s="668"/>
    </row>
    <row r="105" spans="5:91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68"/>
      <c r="BT105" s="668"/>
      <c r="BU105" s="668"/>
      <c r="BV105" s="668"/>
      <c r="BW105" s="668"/>
      <c r="BX105" s="668"/>
      <c r="BY105" s="668"/>
      <c r="BZ105" s="668"/>
      <c r="CA105" s="668"/>
      <c r="CB105" s="668"/>
      <c r="CC105" s="668"/>
      <c r="CD105" s="668"/>
      <c r="CE105" s="668"/>
      <c r="CF105" s="668"/>
      <c r="CG105" s="668"/>
      <c r="CH105" s="668"/>
      <c r="CJ105" s="668"/>
      <c r="CK105" s="668"/>
      <c r="CL105" s="668"/>
      <c r="CM105" s="668"/>
    </row>
    <row r="106" spans="5:91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68"/>
      <c r="BT106" s="668"/>
      <c r="BU106" s="668"/>
      <c r="BV106" s="668"/>
      <c r="BW106" s="668"/>
      <c r="BX106" s="668"/>
      <c r="BY106" s="668"/>
      <c r="BZ106" s="668"/>
      <c r="CA106" s="668"/>
      <c r="CB106" s="668"/>
      <c r="CC106" s="668"/>
      <c r="CD106" s="668"/>
      <c r="CE106" s="668"/>
      <c r="CF106" s="668"/>
      <c r="CG106" s="668"/>
      <c r="CH106" s="668"/>
      <c r="CJ106" s="668"/>
      <c r="CK106" s="668"/>
      <c r="CL106" s="668"/>
      <c r="CM106" s="668"/>
    </row>
    <row r="107" spans="5:91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635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68"/>
      <c r="BT107" s="668"/>
      <c r="BU107" s="668"/>
      <c r="BV107" s="668"/>
      <c r="BW107" s="668"/>
      <c r="BX107" s="668"/>
      <c r="BY107" s="668"/>
      <c r="BZ107" s="668"/>
      <c r="CA107" s="668"/>
      <c r="CB107" s="668"/>
      <c r="CC107" s="668"/>
      <c r="CD107" s="668"/>
      <c r="CE107" s="668"/>
      <c r="CF107" s="668"/>
      <c r="CG107" s="668"/>
      <c r="CH107" s="668"/>
      <c r="CJ107" s="668"/>
      <c r="CK107" s="668"/>
      <c r="CL107" s="668"/>
      <c r="CM107" s="668"/>
    </row>
    <row r="108" spans="5:91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/>
      <c r="N108" s="562"/>
      <c r="O108" s="598"/>
      <c r="P108" s="562"/>
      <c r="Q108" s="586"/>
      <c r="R108" s="635"/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68"/>
      <c r="BT108" s="668"/>
      <c r="BU108" s="668"/>
      <c r="BV108" s="668"/>
      <c r="BW108" s="668"/>
      <c r="BX108" s="668"/>
      <c r="BY108" s="668"/>
      <c r="BZ108" s="668"/>
      <c r="CA108" s="668"/>
      <c r="CB108" s="668"/>
      <c r="CC108" s="668"/>
      <c r="CD108" s="668"/>
      <c r="CE108" s="668"/>
      <c r="CF108" s="668"/>
      <c r="CG108" s="668"/>
      <c r="CH108" s="668"/>
      <c r="CJ108" s="668"/>
      <c r="CK108" s="668"/>
      <c r="CL108" s="668"/>
      <c r="CM108" s="668"/>
    </row>
    <row r="109" spans="5:91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/>
      <c r="N109" s="562"/>
      <c r="O109" s="598"/>
      <c r="P109" s="562"/>
      <c r="Q109" s="586"/>
      <c r="R109" s="635"/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/>
      <c r="AL109" s="562"/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68"/>
      <c r="BT109" s="668"/>
      <c r="BU109" s="668"/>
      <c r="BV109" s="668"/>
      <c r="BW109" s="668"/>
      <c r="BX109" s="668"/>
      <c r="BY109" s="668"/>
      <c r="BZ109" s="668"/>
      <c r="CA109" s="668"/>
      <c r="CB109" s="668"/>
      <c r="CC109" s="668"/>
      <c r="CD109" s="668"/>
      <c r="CE109" s="668"/>
      <c r="CF109" s="668"/>
      <c r="CG109" s="668"/>
      <c r="CH109" s="668"/>
      <c r="CJ109" s="668"/>
      <c r="CK109" s="668"/>
      <c r="CL109" s="668"/>
      <c r="CM109" s="668"/>
    </row>
    <row r="110" spans="5:91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/>
      <c r="N110" s="562"/>
      <c r="O110" s="598"/>
      <c r="P110" s="562"/>
      <c r="Q110" s="586"/>
      <c r="R110" s="635"/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/>
      <c r="AL110" s="562"/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68"/>
      <c r="BT110" s="668"/>
      <c r="BU110" s="668"/>
      <c r="BV110" s="668"/>
      <c r="BW110" s="668"/>
      <c r="BX110" s="668"/>
      <c r="BY110" s="668"/>
      <c r="BZ110" s="668"/>
      <c r="CA110" s="668"/>
      <c r="CB110" s="668"/>
      <c r="CC110" s="668"/>
      <c r="CD110" s="668"/>
      <c r="CE110" s="668"/>
      <c r="CF110" s="668"/>
      <c r="CG110" s="668"/>
      <c r="CH110" s="668"/>
      <c r="CJ110" s="668"/>
      <c r="CK110" s="668"/>
      <c r="CL110" s="668"/>
      <c r="CM110" s="668"/>
    </row>
    <row r="111" spans="5:91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/>
      <c r="N111" s="562"/>
      <c r="O111" s="598"/>
      <c r="P111" s="562"/>
      <c r="Q111" s="586"/>
      <c r="R111" s="635"/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/>
      <c r="AL111" s="562"/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68"/>
      <c r="BT111" s="668"/>
      <c r="BU111" s="668"/>
      <c r="BV111" s="668"/>
      <c r="BW111" s="668"/>
      <c r="BX111" s="668"/>
      <c r="BY111" s="668"/>
      <c r="BZ111" s="668"/>
      <c r="CA111" s="668"/>
      <c r="CB111" s="668"/>
      <c r="CC111" s="668"/>
      <c r="CD111" s="668"/>
      <c r="CE111" s="668"/>
      <c r="CF111" s="668"/>
      <c r="CG111" s="668"/>
      <c r="CH111" s="668"/>
      <c r="CJ111" s="668"/>
      <c r="CK111" s="668"/>
      <c r="CL111" s="668"/>
      <c r="CM111" s="668"/>
    </row>
    <row r="112" spans="5:91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>IF(K83="","",IF(K83&gt;L83,"W",IF(K83=L83,"D",IF(K83&lt;L83,"L"))))</f>
        <v/>
      </c>
      <c r="N112" s="562" t="str">
        <f>IF(K83="","",K83+L83)</f>
        <v/>
      </c>
      <c r="O112" s="598"/>
      <c r="P112" s="562" t="str">
        <f>IF($K83="","",IF($N112&gt;P$19,"O",IF($N112&lt;P$19,"U",IF($N112=P$19,"-"))))</f>
        <v/>
      </c>
      <c r="Q112" s="586" t="str">
        <f t="shared" ref="Q112:Q175" si="64">IF(S112="","",IF(SIGN(S112)&lt;&gt;1,VLOOKUP(ABS(S112),SUP_HDC,3,TRUE),-VLOOKUP(ABS(S112),SUP_HDC,3,TRUE)))</f>
        <v/>
      </c>
      <c r="R112" s="587" t="str">
        <f t="shared" ref="R112:R143" si="65">IF(Q112="","",IF((K83-L83+Q112)&gt;=0.5,1,IF((K83-L83+Q112)=0.25,0.5,IF((K83-L83+Q112)&lt;=-0.5,-1,IF((K83-L83+Q112)=-0.25,-0.5,0)))))</f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IF($K112="","",SUM(IF(LEFT($AM112:$BU112,1)="s",1,0))-SUM(IF(RIGHT(LEFT($AM112:$BU112,2))="-",1,0)))</f>
        <v/>
      </c>
      <c r="AL112" s="562" t="str">
        <f t="array" ref="AL112">IF($K83="","",SUM(IF(LEFT($AM112:$BU112,1)="X",1,0)))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68"/>
      <c r="BT112" s="668"/>
      <c r="BU112" s="668"/>
      <c r="BV112" s="668"/>
      <c r="BW112" s="668"/>
      <c r="BX112" s="668"/>
      <c r="BY112" s="668"/>
      <c r="BZ112" s="668"/>
      <c r="CA112" s="668"/>
      <c r="CB112" s="668"/>
      <c r="CC112" s="668"/>
      <c r="CD112" s="668"/>
      <c r="CE112" s="668"/>
      <c r="CF112" s="668"/>
      <c r="CG112" s="668"/>
      <c r="CH112" s="668"/>
      <c r="CJ112" s="668"/>
      <c r="CK112" s="668"/>
      <c r="CL112" s="668"/>
      <c r="CM112" s="668"/>
    </row>
    <row r="113" spans="5:91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ref="M113:M176" si="66">IF(K84="","",IF(K84&gt;L84,"W",IF(K84=L84,"D",IF(K84&lt;L84,"L"))))</f>
        <v/>
      </c>
      <c r="N113" s="562" t="str">
        <f t="shared" ref="N113:N176" si="67">IF(K84="","",K84+L84)</f>
        <v/>
      </c>
      <c r="O113" s="598"/>
      <c r="P113" s="562" t="str">
        <f t="shared" ref="P113:P176" si="68">IF($K84="","",IF($N113&gt;P$19,"O",IF($N113&lt;P$19,"U",IF($N113=P$19,"-"))))</f>
        <v/>
      </c>
      <c r="Q113" s="586" t="str">
        <f t="shared" si="64"/>
        <v/>
      </c>
      <c r="R113" s="587" t="str">
        <f t="shared" si="65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IF($K113="","",SUM(IF(LEFT($AM113:$BU113,1)="s",1,0))-SUM(IF(RIGHT(LEFT($AM113:$BU113,2))="-",1,0)))</f>
        <v/>
      </c>
      <c r="AL113" s="562" t="str">
        <f t="array" ref="AL113">IF($K84="","",SUM(IF(LEFT($AM113:$BU113,1)="X",1,0)))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68"/>
      <c r="BT113" s="668"/>
      <c r="BU113" s="668"/>
      <c r="BV113" s="668"/>
      <c r="BW113" s="668"/>
      <c r="BX113" s="668"/>
      <c r="BY113" s="668"/>
      <c r="BZ113" s="668"/>
      <c r="CA113" s="668"/>
      <c r="CB113" s="668"/>
      <c r="CC113" s="668"/>
      <c r="CD113" s="668"/>
      <c r="CE113" s="668"/>
      <c r="CF113" s="668"/>
      <c r="CG113" s="668"/>
      <c r="CH113" s="668"/>
      <c r="CJ113" s="668"/>
      <c r="CK113" s="668"/>
      <c r="CL113" s="668"/>
      <c r="CM113" s="668"/>
    </row>
    <row r="114" spans="5:91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66"/>
        <v/>
      </c>
      <c r="N114" s="562" t="str">
        <f t="shared" si="67"/>
        <v/>
      </c>
      <c r="O114" s="598"/>
      <c r="P114" s="562" t="str">
        <f t="shared" si="68"/>
        <v/>
      </c>
      <c r="Q114" s="586" t="str">
        <f t="shared" si="64"/>
        <v/>
      </c>
      <c r="R114" s="587" t="str">
        <f t="shared" si="65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IF($K114="","",SUM(IF(LEFT($AM114:$BU114,1)="s",1,0))-SUM(IF(RIGHT(LEFT($AM114:$BU114,2))="-",1,0)))</f>
        <v/>
      </c>
      <c r="AL114" s="562" t="str">
        <f t="array" ref="AL114">IF($K85="","",SUM(IF(LEFT($AM114:$BU114,1)="X",1,0)))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68"/>
      <c r="BT114" s="668"/>
      <c r="BU114" s="668"/>
      <c r="BV114" s="668"/>
      <c r="BW114" s="668"/>
      <c r="BX114" s="668"/>
      <c r="BY114" s="668"/>
      <c r="BZ114" s="668"/>
      <c r="CA114" s="668"/>
      <c r="CB114" s="668"/>
      <c r="CC114" s="668"/>
      <c r="CD114" s="668"/>
      <c r="CE114" s="668"/>
      <c r="CF114" s="668"/>
      <c r="CG114" s="668"/>
      <c r="CH114" s="668"/>
      <c r="CJ114" s="668"/>
      <c r="CK114" s="668"/>
      <c r="CL114" s="668"/>
      <c r="CM114" s="668"/>
    </row>
    <row r="115" spans="5:91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66"/>
        <v/>
      </c>
      <c r="N115" s="562" t="str">
        <f t="shared" si="67"/>
        <v/>
      </c>
      <c r="O115" s="598"/>
      <c r="P115" s="562" t="str">
        <f t="shared" si="68"/>
        <v/>
      </c>
      <c r="Q115" s="586" t="str">
        <f t="shared" si="64"/>
        <v/>
      </c>
      <c r="R115" s="587" t="str">
        <f t="shared" si="65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IF($K115="","",SUM(IF(LEFT($AM115:$BU115,1)="s",1,0))-SUM(IF(RIGHT(LEFT($AM115:$BU115,2))="-",1,0)))</f>
        <v/>
      </c>
      <c r="AL115" s="562" t="str">
        <f t="array" ref="AL115">IF($K86="","",SUM(IF(LEFT($AM115:$BU115,1)="X",1,0)))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68"/>
      <c r="BT115" s="668"/>
      <c r="BU115" s="668"/>
      <c r="BV115" s="668"/>
      <c r="BW115" s="668"/>
      <c r="BX115" s="668"/>
      <c r="BY115" s="668"/>
      <c r="BZ115" s="668"/>
      <c r="CA115" s="668"/>
      <c r="CB115" s="668"/>
      <c r="CC115" s="668"/>
      <c r="CD115" s="668"/>
      <c r="CE115" s="668"/>
      <c r="CF115" s="668"/>
      <c r="CG115" s="668"/>
      <c r="CH115" s="668"/>
      <c r="CJ115" s="668"/>
      <c r="CK115" s="668"/>
      <c r="CL115" s="668"/>
      <c r="CM115" s="668"/>
    </row>
    <row r="116" spans="5:91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66"/>
        <v/>
      </c>
      <c r="N116" s="562" t="str">
        <f t="shared" si="67"/>
        <v/>
      </c>
      <c r="O116" s="598"/>
      <c r="P116" s="562" t="str">
        <f t="shared" si="68"/>
        <v/>
      </c>
      <c r="Q116" s="586" t="str">
        <f t="shared" si="64"/>
        <v/>
      </c>
      <c r="R116" s="587" t="str">
        <f t="shared" si="65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IF($K116="","",SUM(IF(LEFT($AM116:$BU116,1)="s",1,0))-SUM(IF(RIGHT(LEFT($AM116:$BU116,2))="-",1,0)))</f>
        <v/>
      </c>
      <c r="AL116" s="562" t="str">
        <f t="array" ref="AL116">IF($K87="","",SUM(IF(LEFT($AM116:$BU116,1)="X",1,0)))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68"/>
      <c r="BT116" s="668"/>
      <c r="BU116" s="668"/>
      <c r="BV116" s="668"/>
      <c r="BW116" s="668"/>
      <c r="BX116" s="668"/>
      <c r="BY116" s="668"/>
      <c r="BZ116" s="668"/>
      <c r="CA116" s="668"/>
      <c r="CB116" s="668"/>
      <c r="CC116" s="668"/>
      <c r="CD116" s="668"/>
      <c r="CE116" s="668"/>
      <c r="CF116" s="668"/>
      <c r="CG116" s="668"/>
      <c r="CH116" s="668"/>
      <c r="CJ116" s="668"/>
      <c r="CK116" s="668"/>
      <c r="CL116" s="668"/>
      <c r="CM116" s="668"/>
    </row>
    <row r="117" spans="5:91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66"/>
        <v/>
      </c>
      <c r="N117" s="562" t="str">
        <f t="shared" si="67"/>
        <v/>
      </c>
      <c r="O117" s="598"/>
      <c r="P117" s="562" t="str">
        <f t="shared" si="68"/>
        <v/>
      </c>
      <c r="Q117" s="586" t="str">
        <f t="shared" si="64"/>
        <v/>
      </c>
      <c r="R117" s="587" t="str">
        <f t="shared" si="65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IF($K117="","",SUM(IF(LEFT($AM117:$BU117,1)="s",1,0))-SUM(IF(RIGHT(LEFT($AM117:$BU117,2))="-",1,0)))</f>
        <v/>
      </c>
      <c r="AL117" s="562" t="str">
        <f t="array" ref="AL117">IF($K88="","",SUM(IF(LEFT($AM117:$BU117,1)="X",1,0)))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68"/>
      <c r="BT117" s="668"/>
      <c r="BU117" s="668"/>
      <c r="BV117" s="668"/>
      <c r="BW117" s="668"/>
      <c r="BX117" s="668"/>
      <c r="BY117" s="668"/>
      <c r="BZ117" s="668"/>
      <c r="CA117" s="668"/>
      <c r="CB117" s="668"/>
      <c r="CC117" s="668"/>
      <c r="CD117" s="668"/>
      <c r="CE117" s="668"/>
      <c r="CF117" s="668"/>
      <c r="CG117" s="668"/>
      <c r="CH117" s="668"/>
      <c r="CJ117" s="668"/>
      <c r="CK117" s="668"/>
      <c r="CL117" s="668"/>
      <c r="CM117" s="668"/>
    </row>
    <row r="118" spans="5:91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66"/>
        <v/>
      </c>
      <c r="N118" s="562" t="str">
        <f t="shared" si="67"/>
        <v/>
      </c>
      <c r="O118" s="598"/>
      <c r="P118" s="562" t="str">
        <f t="shared" si="68"/>
        <v/>
      </c>
      <c r="Q118" s="586" t="str">
        <f t="shared" si="64"/>
        <v/>
      </c>
      <c r="R118" s="587" t="str">
        <f t="shared" si="65"/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IF($K118="","",SUM(IF(LEFT($AM118:$BU118,1)="s",1,0))-SUM(IF(RIGHT(LEFT($AM118:$BU118,2))="-",1,0)))</f>
        <v/>
      </c>
      <c r="AL118" s="562" t="str">
        <f t="array" ref="AL118">IF($K89="","",SUM(IF(LEFT($AM118:$BU118,1)="X",1,0)))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68"/>
      <c r="BT118" s="668"/>
      <c r="BU118" s="668"/>
      <c r="BV118" s="668"/>
      <c r="BW118" s="668"/>
      <c r="BX118" s="668"/>
      <c r="BY118" s="668"/>
      <c r="BZ118" s="668"/>
      <c r="CA118" s="668"/>
      <c r="CB118" s="668"/>
      <c r="CC118" s="668"/>
      <c r="CD118" s="668"/>
      <c r="CE118" s="668"/>
      <c r="CF118" s="668"/>
      <c r="CG118" s="668"/>
      <c r="CH118" s="668"/>
      <c r="CJ118" s="668"/>
      <c r="CK118" s="668"/>
      <c r="CL118" s="668"/>
      <c r="CM118" s="668"/>
    </row>
    <row r="119" spans="5:91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66"/>
        <v/>
      </c>
      <c r="N119" s="562" t="str">
        <f t="shared" si="67"/>
        <v/>
      </c>
      <c r="O119" s="598"/>
      <c r="P119" s="562" t="str">
        <f t="shared" si="68"/>
        <v/>
      </c>
      <c r="Q119" s="586" t="str">
        <f t="shared" si="64"/>
        <v/>
      </c>
      <c r="R119" s="587" t="str">
        <f t="shared" si="65"/>
        <v/>
      </c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IF($K119="","",SUM(IF(LEFT($AM119:$BU119,1)="s",1,0))-SUM(IF(RIGHT(LEFT($AM119:$BU119,2))="-",1,0)))</f>
        <v/>
      </c>
      <c r="AL119" s="562" t="str">
        <f t="array" ref="AL119">IF($K90="","",SUM(IF(LEFT($AM119:$BU119,1)="X",1,0)))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68"/>
      <c r="BT119" s="668"/>
      <c r="BU119" s="668"/>
      <c r="BV119" s="668"/>
      <c r="BW119" s="668"/>
      <c r="BX119" s="668"/>
      <c r="BY119" s="668"/>
      <c r="BZ119" s="668"/>
      <c r="CA119" s="668"/>
      <c r="CB119" s="668"/>
      <c r="CC119" s="668"/>
      <c r="CD119" s="668"/>
      <c r="CE119" s="668"/>
      <c r="CF119" s="668"/>
      <c r="CG119" s="668"/>
      <c r="CH119" s="668"/>
      <c r="CJ119" s="668"/>
      <c r="CK119" s="668"/>
      <c r="CL119" s="668"/>
      <c r="CM119" s="668"/>
    </row>
    <row r="120" spans="5:91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66"/>
        <v/>
      </c>
      <c r="N120" s="562" t="str">
        <f t="shared" si="67"/>
        <v/>
      </c>
      <c r="O120" s="598"/>
      <c r="P120" s="562" t="str">
        <f t="shared" si="68"/>
        <v/>
      </c>
      <c r="Q120" s="586" t="str">
        <f t="shared" si="64"/>
        <v/>
      </c>
      <c r="R120" s="587" t="str">
        <f t="shared" si="65"/>
        <v/>
      </c>
      <c r="S120" s="586"/>
      <c r="T120" s="588"/>
      <c r="U120" s="588"/>
      <c r="V120" s="588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IF($K120="","",SUM(IF(LEFT($AM120:$BU120,1)="s",1,0))-SUM(IF(RIGHT(LEFT($AM120:$BU120,2))="-",1,0)))</f>
        <v/>
      </c>
      <c r="AL120" s="562" t="str">
        <f t="array" ref="AL120">IF($K91="","",SUM(IF(LEFT($AM120:$BU120,1)="X",1,0)))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68"/>
      <c r="BT120" s="668"/>
      <c r="BU120" s="668"/>
      <c r="BV120" s="668"/>
      <c r="BW120" s="668"/>
      <c r="BX120" s="668"/>
      <c r="BY120" s="668"/>
      <c r="BZ120" s="668"/>
      <c r="CA120" s="668"/>
      <c r="CB120" s="668"/>
      <c r="CC120" s="668"/>
      <c r="CD120" s="668"/>
      <c r="CE120" s="668"/>
      <c r="CF120" s="668"/>
      <c r="CG120" s="668"/>
      <c r="CH120" s="668"/>
      <c r="CJ120" s="668"/>
      <c r="CK120" s="668"/>
      <c r="CL120" s="668"/>
      <c r="CM120" s="668"/>
    </row>
    <row r="121" spans="5:91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66"/>
        <v/>
      </c>
      <c r="N121" s="562" t="str">
        <f t="shared" si="67"/>
        <v/>
      </c>
      <c r="O121" s="598"/>
      <c r="P121" s="562" t="str">
        <f t="shared" si="68"/>
        <v/>
      </c>
      <c r="Q121" s="586" t="str">
        <f t="shared" si="64"/>
        <v/>
      </c>
      <c r="R121" s="587" t="str">
        <f t="shared" si="65"/>
        <v/>
      </c>
      <c r="S121" s="586"/>
      <c r="T121" s="588"/>
      <c r="U121" s="588"/>
      <c r="V121" s="588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IF($K121="","",SUM(IF(LEFT($AM121:$BU121,1)="s",1,0))-SUM(IF(RIGHT(LEFT($AM121:$BU121,2))="-",1,0)))</f>
        <v/>
      </c>
      <c r="AL121" s="562" t="str">
        <f t="array" ref="AL121">IF($K92="","",SUM(IF(LEFT($AM121:$BU121,1)="X",1,0)))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68"/>
      <c r="BT121" s="668"/>
      <c r="BU121" s="668"/>
      <c r="BV121" s="668"/>
      <c r="BW121" s="668"/>
      <c r="BX121" s="668"/>
      <c r="BY121" s="668"/>
      <c r="BZ121" s="668"/>
      <c r="CA121" s="668"/>
      <c r="CB121" s="668"/>
      <c r="CC121" s="668"/>
      <c r="CD121" s="668"/>
      <c r="CE121" s="668"/>
      <c r="CF121" s="668"/>
      <c r="CG121" s="668"/>
      <c r="CH121" s="668"/>
      <c r="CJ121" s="668"/>
      <c r="CK121" s="668"/>
      <c r="CL121" s="668"/>
      <c r="CM121" s="668"/>
    </row>
    <row r="122" spans="5:91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66"/>
        <v/>
      </c>
      <c r="N122" s="562" t="str">
        <f t="shared" si="67"/>
        <v/>
      </c>
      <c r="O122" s="562"/>
      <c r="P122" s="562" t="str">
        <f t="shared" si="68"/>
        <v/>
      </c>
      <c r="Q122" s="586" t="str">
        <f t="shared" si="64"/>
        <v/>
      </c>
      <c r="R122" s="587" t="str">
        <f t="shared" si="65"/>
        <v/>
      </c>
      <c r="S122" s="586"/>
      <c r="T122" s="588"/>
      <c r="U122" s="588"/>
      <c r="V122" s="588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IF($K122="","",SUM(IF(LEFT($AM122:$BU122,1)="s",1,0))-SUM(IF(RIGHT(LEFT($AM122:$BU122,2))="-",1,0)))</f>
        <v/>
      </c>
      <c r="AL122" s="562" t="str">
        <f t="array" ref="AL122">IF($K93="","",SUM(IF(LEFT($AM122:$BU122,1)="X",1,0)))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68"/>
      <c r="BT122" s="668"/>
      <c r="BU122" s="668"/>
      <c r="BV122" s="668"/>
      <c r="BW122" s="668"/>
      <c r="BX122" s="668"/>
      <c r="BY122" s="668"/>
      <c r="BZ122" s="668"/>
      <c r="CA122" s="668"/>
      <c r="CB122" s="668"/>
      <c r="CC122" s="668"/>
      <c r="CD122" s="668"/>
      <c r="CE122" s="668"/>
      <c r="CF122" s="668"/>
      <c r="CG122" s="668"/>
      <c r="CH122" s="668"/>
      <c r="CJ122" s="668"/>
      <c r="CK122" s="668"/>
      <c r="CL122" s="668"/>
      <c r="CM122" s="668"/>
    </row>
    <row r="123" spans="5:91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66"/>
        <v/>
      </c>
      <c r="N123" s="562" t="str">
        <f t="shared" si="67"/>
        <v/>
      </c>
      <c r="O123" s="562"/>
      <c r="P123" s="562" t="str">
        <f t="shared" si="68"/>
        <v/>
      </c>
      <c r="Q123" s="586" t="str">
        <f t="shared" si="64"/>
        <v/>
      </c>
      <c r="R123" s="587" t="str">
        <f t="shared" si="65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IF($K123="","",SUM(IF(LEFT($AM123:$BU123,1)="s",1,0))-SUM(IF(RIGHT(LEFT($AM123:$BU123,2))="-",1,0)))</f>
        <v/>
      </c>
      <c r="AL123" s="562" t="str">
        <f t="array" ref="AL123">IF($K94="","",SUM(IF(LEFT($AM123:$BU123,1)="X",1,0)))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68"/>
      <c r="BT123" s="668"/>
      <c r="BU123" s="668"/>
      <c r="BV123" s="668"/>
      <c r="BW123" s="668"/>
      <c r="BX123" s="668"/>
      <c r="BY123" s="668"/>
      <c r="BZ123" s="668"/>
      <c r="CA123" s="668"/>
      <c r="CB123" s="668"/>
      <c r="CC123" s="668"/>
      <c r="CD123" s="668"/>
      <c r="CE123" s="668"/>
      <c r="CF123" s="668"/>
      <c r="CG123" s="668"/>
      <c r="CH123" s="668"/>
      <c r="CJ123" s="668"/>
      <c r="CK123" s="668"/>
      <c r="CL123" s="668"/>
      <c r="CM123" s="668"/>
    </row>
    <row r="124" spans="5:91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66"/>
        <v/>
      </c>
      <c r="N124" s="562" t="str">
        <f t="shared" si="67"/>
        <v/>
      </c>
      <c r="O124" s="562"/>
      <c r="P124" s="562" t="str">
        <f t="shared" si="68"/>
        <v/>
      </c>
      <c r="Q124" s="586" t="str">
        <f t="shared" si="64"/>
        <v/>
      </c>
      <c r="R124" s="587" t="str">
        <f t="shared" si="65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IF($K124="","",SUM(IF(LEFT($AM124:$BU124,1)="s",1,0))-SUM(IF(RIGHT(LEFT($AM124:$BU124,2))="-",1,0)))</f>
        <v/>
      </c>
      <c r="AL124" s="562" t="str">
        <f t="array" ref="AL124">IF($K95="","",SUM(IF(LEFT($AM124:$BU124,1)="X",1,0)))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68"/>
      <c r="BT124" s="668"/>
      <c r="BU124" s="668"/>
      <c r="BV124" s="668"/>
      <c r="BW124" s="668"/>
      <c r="BX124" s="668"/>
      <c r="BY124" s="668"/>
      <c r="BZ124" s="668"/>
      <c r="CA124" s="668"/>
      <c r="CB124" s="668"/>
      <c r="CC124" s="668"/>
      <c r="CD124" s="668"/>
      <c r="CE124" s="668"/>
      <c r="CF124" s="668"/>
      <c r="CG124" s="668"/>
      <c r="CH124" s="668"/>
      <c r="CJ124" s="668"/>
      <c r="CK124" s="668"/>
      <c r="CL124" s="668"/>
      <c r="CM124" s="668"/>
    </row>
    <row r="125" spans="5:91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66"/>
        <v/>
      </c>
      <c r="N125" s="562" t="str">
        <f t="shared" si="67"/>
        <v/>
      </c>
      <c r="O125" s="562"/>
      <c r="P125" s="562" t="str">
        <f t="shared" si="68"/>
        <v/>
      </c>
      <c r="Q125" s="586" t="str">
        <f t="shared" si="64"/>
        <v/>
      </c>
      <c r="R125" s="587" t="str">
        <f t="shared" si="65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IF($K125="","",SUM(IF(LEFT($AM125:$BU125,1)="s",1,0))-SUM(IF(RIGHT(LEFT($AM125:$BU125,2))="-",1,0)))</f>
        <v/>
      </c>
      <c r="AL125" s="562" t="str">
        <f t="array" ref="AL125">IF($K96="","",SUM(IF(LEFT($AM125:$BU125,1)="X",1,0)))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68"/>
      <c r="BT125" s="668"/>
      <c r="BU125" s="668"/>
      <c r="BV125" s="668"/>
      <c r="BW125" s="668"/>
      <c r="BX125" s="668"/>
      <c r="BY125" s="668"/>
      <c r="BZ125" s="668"/>
      <c r="CA125" s="668"/>
      <c r="CB125" s="668"/>
      <c r="CC125" s="668"/>
      <c r="CD125" s="668"/>
      <c r="CE125" s="668"/>
      <c r="CF125" s="668"/>
      <c r="CG125" s="668"/>
      <c r="CH125" s="668"/>
      <c r="CJ125" s="668"/>
      <c r="CK125" s="668"/>
      <c r="CL125" s="668"/>
      <c r="CM125" s="668"/>
    </row>
    <row r="126" spans="5:91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66"/>
        <v/>
      </c>
      <c r="N126" s="562" t="str">
        <f t="shared" si="67"/>
        <v/>
      </c>
      <c r="O126" s="562"/>
      <c r="P126" s="562" t="str">
        <f t="shared" si="68"/>
        <v/>
      </c>
      <c r="Q126" s="586" t="str">
        <f t="shared" si="64"/>
        <v/>
      </c>
      <c r="R126" s="587" t="str">
        <f t="shared" si="65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IF($K126="","",SUM(IF(LEFT($AM126:$BU126,1)="s",1,0))-SUM(IF(RIGHT(LEFT($AM126:$BU126,2))="-",1,0)))</f>
        <v/>
      </c>
      <c r="AL126" s="562" t="str">
        <f t="array" ref="AL126">IF($K97="","",SUM(IF(LEFT($AM126:$BU126,1)="X",1,0)))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68"/>
      <c r="BU126" s="668"/>
      <c r="BV126" s="668"/>
      <c r="BW126" s="668"/>
      <c r="BX126" s="668"/>
      <c r="BY126" s="668"/>
      <c r="BZ126" s="668"/>
      <c r="CA126" s="668"/>
      <c r="CB126" s="668"/>
      <c r="CC126" s="668"/>
      <c r="CD126" s="668"/>
      <c r="CE126" s="668"/>
      <c r="CF126" s="668"/>
      <c r="CG126" s="668"/>
      <c r="CH126" s="668"/>
      <c r="CJ126" s="668"/>
      <c r="CK126" s="668"/>
      <c r="CL126" s="668"/>
      <c r="CM126" s="668"/>
    </row>
    <row r="127" spans="5:91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66"/>
        <v/>
      </c>
      <c r="N127" s="562" t="str">
        <f t="shared" si="67"/>
        <v/>
      </c>
      <c r="O127" s="562"/>
      <c r="P127" s="562" t="str">
        <f t="shared" si="68"/>
        <v/>
      </c>
      <c r="Q127" s="586" t="str">
        <f t="shared" si="64"/>
        <v/>
      </c>
      <c r="R127" s="587" t="str">
        <f t="shared" si="65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IF($K127="","",SUM(IF(LEFT($AM127:$BU127,1)="s",1,0))-SUM(IF(RIGHT(LEFT($AM127:$BU127,2))="-",1,0)))</f>
        <v/>
      </c>
      <c r="AL127" s="562" t="str">
        <f t="array" ref="AL127">IF($K98="","",SUM(IF(LEFT($AM127:$BU127,1)="X",1,0)))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68"/>
      <c r="BU127" s="668"/>
      <c r="BV127" s="668"/>
      <c r="BW127" s="668"/>
      <c r="BX127" s="668"/>
      <c r="BY127" s="668"/>
      <c r="BZ127" s="668"/>
      <c r="CA127" s="668"/>
      <c r="CB127" s="668"/>
      <c r="CC127" s="668"/>
      <c r="CD127" s="668"/>
      <c r="CE127" s="668"/>
      <c r="CF127" s="668"/>
      <c r="CG127" s="668"/>
      <c r="CH127" s="668"/>
      <c r="CJ127" s="668"/>
      <c r="CK127" s="668"/>
      <c r="CL127" s="668"/>
      <c r="CM127" s="668"/>
    </row>
    <row r="128" spans="5:91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66"/>
        <v/>
      </c>
      <c r="N128" s="562" t="str">
        <f t="shared" si="67"/>
        <v/>
      </c>
      <c r="O128" s="562"/>
      <c r="P128" s="562" t="str">
        <f t="shared" si="68"/>
        <v/>
      </c>
      <c r="Q128" s="586" t="str">
        <f t="shared" si="64"/>
        <v/>
      </c>
      <c r="R128" s="587" t="str">
        <f t="shared" si="65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IF($K128="","",SUM(IF(LEFT($AM128:$BU128,1)="s",1,0))-SUM(IF(RIGHT(LEFT($AM128:$BU128,2))="-",1,0)))</f>
        <v/>
      </c>
      <c r="AL128" s="562" t="str">
        <f t="array" ref="AL128">IF($K99="","",SUM(IF(LEFT($AM128:$BU128,1)="X",1,0)))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68"/>
      <c r="BU128" s="668"/>
      <c r="BV128" s="668"/>
      <c r="BW128" s="668"/>
      <c r="BX128" s="668"/>
      <c r="BY128" s="668"/>
      <c r="BZ128" s="668"/>
      <c r="CA128" s="668"/>
      <c r="CB128" s="668"/>
      <c r="CC128" s="668"/>
      <c r="CD128" s="668"/>
      <c r="CE128" s="668"/>
      <c r="CF128" s="668"/>
      <c r="CG128" s="668"/>
      <c r="CH128" s="668"/>
      <c r="CJ128" s="668"/>
      <c r="CK128" s="668"/>
      <c r="CL128" s="668"/>
      <c r="CM128" s="668"/>
    </row>
    <row r="129" spans="5:91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66"/>
        <v/>
      </c>
      <c r="N129" s="562" t="str">
        <f t="shared" si="67"/>
        <v/>
      </c>
      <c r="O129" s="562"/>
      <c r="P129" s="562" t="str">
        <f t="shared" si="68"/>
        <v/>
      </c>
      <c r="Q129" s="586" t="str">
        <f t="shared" si="64"/>
        <v/>
      </c>
      <c r="R129" s="587" t="str">
        <f t="shared" si="65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IF($K129="","",SUM(IF(LEFT($AM129:$BU129,1)="s",1,0))-SUM(IF(RIGHT(LEFT($AM129:$BU129,2))="-",1,0)))</f>
        <v/>
      </c>
      <c r="AL129" s="562" t="str">
        <f t="array" ref="AL129">IF($K100="","",SUM(IF(LEFT($AM129:$BU129,1)="X",1,0)))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68"/>
      <c r="BT129" s="668"/>
      <c r="BU129" s="668"/>
      <c r="BV129" s="668"/>
      <c r="BW129" s="668"/>
      <c r="BX129" s="668"/>
      <c r="BY129" s="668"/>
      <c r="BZ129" s="668"/>
      <c r="CA129" s="668"/>
      <c r="CB129" s="668"/>
      <c r="CC129" s="668"/>
      <c r="CD129" s="668"/>
      <c r="CE129" s="668"/>
      <c r="CF129" s="668"/>
      <c r="CG129" s="668"/>
      <c r="CH129" s="668"/>
      <c r="CJ129" s="668"/>
      <c r="CK129" s="668"/>
      <c r="CL129" s="668"/>
      <c r="CM129" s="668"/>
    </row>
    <row r="130" spans="5:91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66"/>
        <v/>
      </c>
      <c r="N130" s="562" t="str">
        <f t="shared" si="67"/>
        <v/>
      </c>
      <c r="O130" s="562"/>
      <c r="P130" s="562" t="str">
        <f t="shared" si="68"/>
        <v/>
      </c>
      <c r="Q130" s="586" t="str">
        <f t="shared" si="64"/>
        <v/>
      </c>
      <c r="R130" s="587" t="str">
        <f t="shared" si="65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IF($K130="","",SUM(IF(LEFT($AM130:$BU130,1)="s",1,0))-SUM(IF(RIGHT(LEFT($AM130:$BU130,2))="-",1,0)))</f>
        <v/>
      </c>
      <c r="AL130" s="562" t="str">
        <f t="array" ref="AL130">IF($K101="","",SUM(IF(LEFT($AM130:$BU130,1)="X",1,0)))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68"/>
      <c r="BT130" s="668"/>
      <c r="BU130" s="668"/>
      <c r="BV130" s="668"/>
      <c r="BW130" s="668"/>
      <c r="BX130" s="668"/>
      <c r="BY130" s="668"/>
      <c r="BZ130" s="668"/>
      <c r="CA130" s="668"/>
      <c r="CB130" s="668"/>
      <c r="CC130" s="668"/>
      <c r="CD130" s="668"/>
      <c r="CE130" s="668"/>
      <c r="CF130" s="668"/>
      <c r="CG130" s="668"/>
      <c r="CH130" s="668"/>
      <c r="CJ130" s="668"/>
      <c r="CK130" s="668"/>
      <c r="CL130" s="668"/>
      <c r="CM130" s="668"/>
    </row>
    <row r="131" spans="5:91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66"/>
        <v/>
      </c>
      <c r="N131" s="562" t="str">
        <f t="shared" si="67"/>
        <v/>
      </c>
      <c r="O131" s="562"/>
      <c r="P131" s="562" t="str">
        <f t="shared" si="68"/>
        <v/>
      </c>
      <c r="Q131" s="586" t="str">
        <f t="shared" si="64"/>
        <v/>
      </c>
      <c r="R131" s="587" t="str">
        <f t="shared" si="65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IF($K131="","",SUM(IF(LEFT($AM131:$BU131,1)="s",1,0))-SUM(IF(RIGHT(LEFT($AM131:$BU131,2))="-",1,0)))</f>
        <v/>
      </c>
      <c r="AL131" s="562" t="str">
        <f t="array" ref="AL131">IF($K102="","",SUM(IF(LEFT($AM131:$BU131,1)="X",1,0)))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68"/>
      <c r="BU131" s="668"/>
      <c r="BV131" s="668"/>
      <c r="BW131" s="668"/>
      <c r="BX131" s="668"/>
      <c r="BY131" s="668"/>
      <c r="BZ131" s="668"/>
      <c r="CA131" s="668"/>
      <c r="CB131" s="668"/>
      <c r="CC131" s="668"/>
      <c r="CD131" s="668"/>
      <c r="CE131" s="668"/>
      <c r="CF131" s="668"/>
      <c r="CG131" s="668"/>
      <c r="CH131" s="668"/>
      <c r="CJ131" s="668"/>
      <c r="CK131" s="668"/>
      <c r="CL131" s="668"/>
      <c r="CM131" s="668"/>
    </row>
    <row r="132" spans="5:91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66"/>
        <v/>
      </c>
      <c r="N132" s="562" t="str">
        <f t="shared" si="67"/>
        <v/>
      </c>
      <c r="O132" s="562"/>
      <c r="P132" s="562" t="str">
        <f t="shared" si="68"/>
        <v/>
      </c>
      <c r="Q132" s="586" t="str">
        <f t="shared" si="64"/>
        <v/>
      </c>
      <c r="R132" s="587" t="str">
        <f t="shared" si="65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IF($K132="","",SUM(IF(LEFT($AM132:$BU132,1)="s",1,0))-SUM(IF(RIGHT(LEFT($AM132:$BU132,2))="-",1,0)))</f>
        <v/>
      </c>
      <c r="AL132" s="562" t="str">
        <f t="array" ref="AL132">IF($K103="","",SUM(IF(LEFT($AM132:$BU132,1)="X",1,0)))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68"/>
      <c r="BT132" s="668"/>
      <c r="BU132" s="668"/>
      <c r="BV132" s="668"/>
      <c r="BW132" s="668"/>
      <c r="BX132" s="668"/>
      <c r="BY132" s="668"/>
      <c r="BZ132" s="668"/>
      <c r="CA132" s="668"/>
      <c r="CB132" s="668"/>
      <c r="CC132" s="668"/>
      <c r="CD132" s="668"/>
      <c r="CE132" s="668"/>
      <c r="CF132" s="668"/>
      <c r="CG132" s="668"/>
      <c r="CH132" s="668"/>
      <c r="CJ132" s="668"/>
      <c r="CK132" s="668"/>
      <c r="CL132" s="668"/>
      <c r="CM132" s="668"/>
    </row>
    <row r="133" spans="5:91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66"/>
        <v/>
      </c>
      <c r="N133" s="562" t="str">
        <f t="shared" si="67"/>
        <v/>
      </c>
      <c r="O133" s="562"/>
      <c r="P133" s="562" t="str">
        <f t="shared" si="68"/>
        <v/>
      </c>
      <c r="Q133" s="586" t="str">
        <f t="shared" si="64"/>
        <v/>
      </c>
      <c r="R133" s="587" t="str">
        <f t="shared" si="65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IF($K133="","",SUM(IF(LEFT($AM133:$BU133,1)="s",1,0))-SUM(IF(RIGHT(LEFT($AM133:$BU133,2))="-",1,0)))</f>
        <v/>
      </c>
      <c r="AL133" s="562" t="str">
        <f t="array" ref="AL133">IF($K104="","",SUM(IF(LEFT($AM133:$BU133,1)="X",1,0)))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68"/>
      <c r="BT133" s="668"/>
      <c r="BU133" s="668"/>
      <c r="BV133" s="668"/>
      <c r="BW133" s="668"/>
      <c r="BX133" s="668"/>
      <c r="BY133" s="668"/>
      <c r="BZ133" s="668"/>
      <c r="CA133" s="668"/>
      <c r="CB133" s="668"/>
      <c r="CC133" s="668"/>
      <c r="CD133" s="668"/>
      <c r="CE133" s="668"/>
      <c r="CF133" s="668"/>
      <c r="CG133" s="668"/>
      <c r="CH133" s="668"/>
      <c r="CJ133" s="668"/>
      <c r="CK133" s="668"/>
      <c r="CL133" s="668"/>
      <c r="CM133" s="668"/>
    </row>
    <row r="134" spans="5:91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66"/>
        <v/>
      </c>
      <c r="N134" s="562" t="str">
        <f t="shared" si="67"/>
        <v/>
      </c>
      <c r="O134" s="562"/>
      <c r="P134" s="562" t="str">
        <f t="shared" si="68"/>
        <v/>
      </c>
      <c r="Q134" s="586" t="str">
        <f t="shared" si="64"/>
        <v/>
      </c>
      <c r="R134" s="587" t="str">
        <f t="shared" si="65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IF($K134="","",SUM(IF(LEFT($AM134:$BU134,1)="s",1,0))-SUM(IF(RIGHT(LEFT($AM134:$BU134,2))="-",1,0)))</f>
        <v/>
      </c>
      <c r="AL134" s="562" t="str">
        <f t="array" ref="AL134">IF($K105="","",SUM(IF(LEFT($AM134:$BU134,1)="X",1,0)))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68"/>
      <c r="BU134" s="668"/>
      <c r="BV134" s="668"/>
      <c r="BW134" s="668"/>
      <c r="BX134" s="668"/>
      <c r="BY134" s="668"/>
      <c r="BZ134" s="668"/>
      <c r="CA134" s="668"/>
      <c r="CB134" s="668"/>
      <c r="CC134" s="668"/>
      <c r="CD134" s="668"/>
      <c r="CE134" s="668"/>
      <c r="CF134" s="668"/>
      <c r="CG134" s="668"/>
      <c r="CH134" s="668"/>
      <c r="CJ134" s="668"/>
      <c r="CK134" s="668"/>
      <c r="CL134" s="668"/>
      <c r="CM134" s="668"/>
    </row>
    <row r="135" spans="5:91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66"/>
        <v/>
      </c>
      <c r="N135" s="562" t="str">
        <f t="shared" si="67"/>
        <v/>
      </c>
      <c r="O135" s="562"/>
      <c r="P135" s="562" t="str">
        <f t="shared" si="68"/>
        <v/>
      </c>
      <c r="Q135" s="586" t="str">
        <f t="shared" si="64"/>
        <v/>
      </c>
      <c r="R135" s="587" t="str">
        <f t="shared" si="65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IF($K135="","",SUM(IF(LEFT($AM135:$BU135,1)="s",1,0))-SUM(IF(RIGHT(LEFT($AM135:$BU135,2))="-",1,0)))</f>
        <v/>
      </c>
      <c r="AL135" s="562" t="str">
        <f t="array" ref="AL135">IF($K106="","",SUM(IF(LEFT($AM135:$BU135,1)="X",1,0)))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68"/>
      <c r="BT135" s="668"/>
      <c r="BU135" s="668"/>
      <c r="BV135" s="668"/>
      <c r="BW135" s="668"/>
      <c r="BX135" s="668"/>
      <c r="BY135" s="668"/>
      <c r="BZ135" s="668"/>
      <c r="CA135" s="668"/>
      <c r="CB135" s="668"/>
      <c r="CC135" s="668"/>
      <c r="CD135" s="668"/>
      <c r="CE135" s="668"/>
      <c r="CF135" s="668"/>
      <c r="CG135" s="668"/>
      <c r="CH135" s="668"/>
      <c r="CJ135" s="668"/>
      <c r="CK135" s="668"/>
      <c r="CL135" s="668"/>
      <c r="CM135" s="668"/>
    </row>
    <row r="136" spans="5:91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66"/>
        <v/>
      </c>
      <c r="N136" s="562" t="str">
        <f t="shared" si="67"/>
        <v/>
      </c>
      <c r="O136" s="562"/>
      <c r="P136" s="562" t="str">
        <f t="shared" si="68"/>
        <v/>
      </c>
      <c r="Q136" s="586" t="str">
        <f t="shared" si="64"/>
        <v/>
      </c>
      <c r="R136" s="587" t="str">
        <f t="shared" si="65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IF($K136="","",SUM(IF(LEFT($AM136:$BU136,1)="s",1,0))-SUM(IF(RIGHT(LEFT($AM136:$BU136,2))="-",1,0)))</f>
        <v/>
      </c>
      <c r="AL136" s="562" t="str">
        <f t="array" ref="AL136">IF($K107="","",SUM(IF(LEFT($AM136:$BU136,1)="X",1,0)))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68"/>
      <c r="BT136" s="668"/>
      <c r="BU136" s="668"/>
      <c r="BV136" s="668"/>
      <c r="BW136" s="668"/>
      <c r="BX136" s="668"/>
      <c r="BY136" s="668"/>
      <c r="BZ136" s="668"/>
      <c r="CA136" s="668"/>
      <c r="CB136" s="668"/>
      <c r="CC136" s="668"/>
      <c r="CD136" s="668"/>
      <c r="CE136" s="668"/>
      <c r="CF136" s="668"/>
      <c r="CG136" s="668"/>
      <c r="CH136" s="668"/>
      <c r="CJ136" s="668"/>
      <c r="CK136" s="668"/>
      <c r="CL136" s="668"/>
      <c r="CM136" s="668"/>
    </row>
    <row r="137" spans="5:91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66"/>
        <v/>
      </c>
      <c r="N137" s="562" t="str">
        <f t="shared" si="67"/>
        <v/>
      </c>
      <c r="O137" s="562"/>
      <c r="P137" s="562" t="str">
        <f t="shared" si="68"/>
        <v/>
      </c>
      <c r="Q137" s="586" t="str">
        <f t="shared" si="64"/>
        <v/>
      </c>
      <c r="R137" s="587" t="str">
        <f t="shared" si="65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IF($K137="","",SUM(IF(LEFT($AM137:$BU137,1)="s",1,0))-SUM(IF(RIGHT(LEFT($AM137:$BU137,2))="-",1,0)))</f>
        <v/>
      </c>
      <c r="AL137" s="562" t="str">
        <f t="array" ref="AL137">IF($K108="","",SUM(IF(LEFT($AM137:$BU137,1)="X",1,0)))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68"/>
      <c r="BT137" s="668"/>
      <c r="BU137" s="668"/>
      <c r="BV137" s="668"/>
      <c r="BW137" s="668"/>
      <c r="BX137" s="668"/>
      <c r="BY137" s="668"/>
      <c r="BZ137" s="668"/>
      <c r="CA137" s="668"/>
      <c r="CB137" s="668"/>
      <c r="CC137" s="668"/>
      <c r="CD137" s="668"/>
      <c r="CE137" s="668"/>
      <c r="CF137" s="668"/>
      <c r="CG137" s="668"/>
      <c r="CH137" s="668"/>
      <c r="CJ137" s="668"/>
      <c r="CK137" s="668"/>
      <c r="CL137" s="668"/>
      <c r="CM137" s="668"/>
    </row>
    <row r="138" spans="5:91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66"/>
        <v/>
      </c>
      <c r="N138" s="562" t="str">
        <f t="shared" si="67"/>
        <v/>
      </c>
      <c r="O138" s="562"/>
      <c r="P138" s="562" t="str">
        <f t="shared" si="68"/>
        <v/>
      </c>
      <c r="Q138" s="586" t="str">
        <f t="shared" si="64"/>
        <v/>
      </c>
      <c r="R138" s="587" t="str">
        <f t="shared" si="65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IF($K138="","",SUM(IF(LEFT($AM138:$BU138,1)="s",1,0))-SUM(IF(RIGHT(LEFT($AM138:$BU138,2))="-",1,0)))</f>
        <v/>
      </c>
      <c r="AL138" s="562" t="str">
        <f t="array" ref="AL138">IF($K109="","",SUM(IF(LEFT($AM138:$BU138,1)="X",1,0)))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68"/>
      <c r="BT138" s="668"/>
      <c r="BU138" s="668"/>
      <c r="BV138" s="668"/>
      <c r="BW138" s="668"/>
      <c r="BX138" s="668"/>
      <c r="BY138" s="668"/>
      <c r="BZ138" s="668"/>
      <c r="CA138" s="668"/>
      <c r="CB138" s="668"/>
      <c r="CC138" s="668"/>
      <c r="CD138" s="668"/>
      <c r="CE138" s="668"/>
      <c r="CF138" s="668"/>
      <c r="CG138" s="668"/>
      <c r="CH138" s="668"/>
      <c r="CJ138" s="668"/>
      <c r="CK138" s="668"/>
      <c r="CL138" s="668"/>
      <c r="CM138" s="668"/>
    </row>
    <row r="139" spans="5:91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66"/>
        <v/>
      </c>
      <c r="N139" s="562" t="str">
        <f t="shared" si="67"/>
        <v/>
      </c>
      <c r="O139" s="562"/>
      <c r="P139" s="562" t="str">
        <f t="shared" si="68"/>
        <v/>
      </c>
      <c r="Q139" s="586" t="str">
        <f t="shared" si="64"/>
        <v/>
      </c>
      <c r="R139" s="587" t="str">
        <f t="shared" si="65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IF($K139="","",SUM(IF(LEFT($AM139:$BU139,1)="s",1,0))-SUM(IF(RIGHT(LEFT($AM139:$BU139,2))="-",1,0)))</f>
        <v/>
      </c>
      <c r="AL139" s="562" t="str">
        <f t="array" ref="AL139">IF($K110="","",SUM(IF(LEFT($AM139:$BU139,1)="X",1,0)))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68"/>
      <c r="BT139" s="668"/>
      <c r="BU139" s="668"/>
      <c r="BV139" s="668"/>
      <c r="BW139" s="668"/>
      <c r="BX139" s="668"/>
      <c r="BY139" s="668"/>
      <c r="BZ139" s="668"/>
      <c r="CA139" s="668"/>
      <c r="CB139" s="668"/>
      <c r="CC139" s="668"/>
      <c r="CD139" s="668"/>
      <c r="CE139" s="668"/>
      <c r="CF139" s="668"/>
      <c r="CG139" s="668"/>
      <c r="CH139" s="668"/>
      <c r="CJ139" s="668"/>
      <c r="CK139" s="668"/>
      <c r="CL139" s="668"/>
      <c r="CM139" s="668"/>
    </row>
    <row r="140" spans="5:91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66"/>
        <v/>
      </c>
      <c r="N140" s="562" t="str">
        <f t="shared" si="67"/>
        <v/>
      </c>
      <c r="O140" s="562"/>
      <c r="P140" s="562" t="str">
        <f t="shared" si="68"/>
        <v/>
      </c>
      <c r="Q140" s="586" t="str">
        <f t="shared" si="64"/>
        <v/>
      </c>
      <c r="R140" s="587" t="str">
        <f t="shared" si="65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IF($K140="","",SUM(IF(LEFT($AM140:$BU140,1)="s",1,0))-SUM(IF(RIGHT(LEFT($AM140:$BU140,2))="-",1,0)))</f>
        <v/>
      </c>
      <c r="AL140" s="562" t="str">
        <f t="array" ref="AL140">IF($K111="","",SUM(IF(LEFT($AM140:$BU140,1)="X",1,0)))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68"/>
      <c r="BT140" s="668"/>
      <c r="BU140" s="668"/>
      <c r="BV140" s="668"/>
      <c r="BW140" s="668"/>
      <c r="BX140" s="668"/>
      <c r="BY140" s="668"/>
      <c r="BZ140" s="668"/>
      <c r="CA140" s="668"/>
      <c r="CB140" s="668"/>
      <c r="CC140" s="668"/>
      <c r="CD140" s="668"/>
      <c r="CE140" s="668"/>
      <c r="CF140" s="668"/>
      <c r="CG140" s="668"/>
      <c r="CH140" s="668"/>
      <c r="CJ140" s="668"/>
      <c r="CK140" s="668"/>
      <c r="CL140" s="668"/>
      <c r="CM140" s="668"/>
    </row>
    <row r="141" spans="5:91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66"/>
        <v/>
      </c>
      <c r="N141" s="562" t="str">
        <f t="shared" si="67"/>
        <v/>
      </c>
      <c r="O141" s="562"/>
      <c r="P141" s="562" t="str">
        <f t="shared" si="68"/>
        <v/>
      </c>
      <c r="Q141" s="586" t="str">
        <f t="shared" si="64"/>
        <v/>
      </c>
      <c r="R141" s="587" t="str">
        <f t="shared" si="65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IF($K141="","",SUM(IF(LEFT($AM141:$BU141,1)="s",1,0))-SUM(IF(RIGHT(LEFT($AM141:$BU141,2))="-",1,0)))</f>
        <v/>
      </c>
      <c r="AL141" s="562" t="str">
        <f t="array" ref="AL141">IF($K112="","",SUM(IF(LEFT($AM141:$BU141,1)="X",1,0)))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68"/>
      <c r="BT141" s="668"/>
      <c r="BU141" s="668"/>
      <c r="BV141" s="668"/>
      <c r="BW141" s="668"/>
      <c r="BX141" s="668"/>
      <c r="BY141" s="668"/>
      <c r="BZ141" s="668"/>
      <c r="CA141" s="668"/>
      <c r="CB141" s="668"/>
      <c r="CC141" s="668"/>
      <c r="CD141" s="668"/>
      <c r="CE141" s="668"/>
      <c r="CF141" s="668"/>
      <c r="CG141" s="668"/>
      <c r="CH141" s="668"/>
      <c r="CJ141" s="668"/>
      <c r="CK141" s="668"/>
      <c r="CL141" s="668"/>
      <c r="CM141" s="668"/>
    </row>
    <row r="142" spans="5:91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66"/>
        <v/>
      </c>
      <c r="N142" s="562" t="str">
        <f t="shared" si="67"/>
        <v/>
      </c>
      <c r="O142" s="562"/>
      <c r="P142" s="562" t="str">
        <f t="shared" si="68"/>
        <v/>
      </c>
      <c r="Q142" s="586" t="str">
        <f t="shared" si="64"/>
        <v/>
      </c>
      <c r="R142" s="587" t="str">
        <f t="shared" si="65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IF($K142="","",SUM(IF(LEFT($AM142:$BU142,1)="s",1,0))-SUM(IF(RIGHT(LEFT($AM142:$BU142,2))="-",1,0)))</f>
        <v/>
      </c>
      <c r="AL142" s="562" t="str">
        <f t="array" ref="AL142">IF($K113="","",SUM(IF(LEFT($AM142:$BU142,1)="X",1,0)))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68"/>
      <c r="BT142" s="668"/>
      <c r="BU142" s="668"/>
      <c r="BV142" s="668"/>
      <c r="BW142" s="668"/>
      <c r="BX142" s="668"/>
      <c r="BY142" s="668"/>
      <c r="BZ142" s="668"/>
      <c r="CA142" s="668"/>
      <c r="CB142" s="668"/>
      <c r="CC142" s="668"/>
      <c r="CD142" s="668"/>
      <c r="CE142" s="668"/>
      <c r="CF142" s="668"/>
      <c r="CG142" s="668"/>
      <c r="CH142" s="668"/>
      <c r="CJ142" s="668"/>
      <c r="CK142" s="668"/>
      <c r="CL142" s="668"/>
      <c r="CM142" s="668"/>
    </row>
    <row r="143" spans="5:91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66"/>
        <v/>
      </c>
      <c r="N143" s="562" t="str">
        <f t="shared" si="67"/>
        <v/>
      </c>
      <c r="O143" s="562"/>
      <c r="P143" s="562" t="str">
        <f t="shared" si="68"/>
        <v/>
      </c>
      <c r="Q143" s="586" t="str">
        <f t="shared" si="64"/>
        <v/>
      </c>
      <c r="R143" s="587" t="str">
        <f t="shared" si="65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IF($K143="","",SUM(IF(LEFT($AM143:$BU143,1)="s",1,0))-SUM(IF(RIGHT(LEFT($AM143:$BU143,2))="-",1,0)))</f>
        <v/>
      </c>
      <c r="AL143" s="562" t="str">
        <f t="array" ref="AL143">IF($K114="","",SUM(IF(LEFT($AM143:$BU143,1)="X",1,0)))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68"/>
      <c r="BS143" s="668"/>
      <c r="BT143" s="668"/>
      <c r="BU143" s="668"/>
      <c r="BV143" s="668"/>
      <c r="BW143" s="668"/>
      <c r="BX143" s="668"/>
      <c r="BY143" s="668"/>
      <c r="BZ143" s="668"/>
      <c r="CA143" s="668"/>
      <c r="CB143" s="668"/>
      <c r="CC143" s="668"/>
      <c r="CD143" s="668"/>
      <c r="CE143" s="668"/>
      <c r="CF143" s="668"/>
      <c r="CG143" s="668"/>
      <c r="CH143" s="668"/>
      <c r="CJ143" s="668"/>
      <c r="CK143" s="668"/>
      <c r="CL143" s="668"/>
      <c r="CM143" s="668"/>
    </row>
    <row r="144" spans="5:91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66"/>
        <v/>
      </c>
      <c r="N144" s="562" t="str">
        <f t="shared" si="67"/>
        <v/>
      </c>
      <c r="O144" s="562"/>
      <c r="P144" s="562" t="str">
        <f t="shared" si="68"/>
        <v/>
      </c>
      <c r="Q144" s="586" t="str">
        <f t="shared" si="64"/>
        <v/>
      </c>
      <c r="R144" s="587" t="str">
        <f t="shared" ref="R144:R175" si="69">IF(Q144="","",IF((K115-L115+Q144)&gt;=0.5,1,IF((K115-L115+Q144)=0.25,0.5,IF((K115-L115+Q144)&lt;=-0.5,-1,IF((K115-L115+Q144)=-0.25,-0.5,0)))))</f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IF($K144="","",SUM(IF(LEFT($AM144:$BU144,1)="s",1,0))-SUM(IF(RIGHT(LEFT($AM144:$BU144,2))="-",1,0)))</f>
        <v/>
      </c>
      <c r="AL144" s="562" t="str">
        <f t="array" ref="AL144">IF($K115="","",SUM(IF(LEFT($AM144:$BU144,1)="X",1,0)))</f>
        <v/>
      </c>
      <c r="AM144" s="668"/>
      <c r="AN144" s="668"/>
      <c r="AO144" s="668"/>
      <c r="AP144" s="668"/>
      <c r="AQ144" s="668"/>
      <c r="AR144" s="668"/>
      <c r="AS144" s="668"/>
      <c r="AT144" s="668"/>
      <c r="AU144" s="668"/>
      <c r="AV144" s="668"/>
      <c r="AW144" s="668"/>
      <c r="AX144" s="668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68"/>
      <c r="BI144" s="668"/>
      <c r="BJ144" s="668"/>
      <c r="BK144" s="668"/>
      <c r="BL144" s="668"/>
      <c r="BM144" s="668"/>
      <c r="BN144" s="668"/>
      <c r="BO144" s="668"/>
      <c r="BP144" s="668"/>
      <c r="BQ144" s="668"/>
      <c r="BR144" s="668"/>
      <c r="BS144" s="668"/>
      <c r="BT144" s="668"/>
      <c r="BU144" s="668"/>
      <c r="BV144" s="668"/>
      <c r="BW144" s="668"/>
      <c r="BX144" s="668"/>
      <c r="BY144" s="668"/>
      <c r="BZ144" s="668"/>
      <c r="CA144" s="668"/>
      <c r="CB144" s="668"/>
      <c r="CC144" s="668"/>
      <c r="CD144" s="668"/>
      <c r="CE144" s="668"/>
      <c r="CF144" s="668"/>
      <c r="CG144" s="668"/>
      <c r="CH144" s="668"/>
      <c r="CJ144" s="668"/>
      <c r="CK144" s="668"/>
      <c r="CL144" s="668"/>
      <c r="CM144" s="668"/>
    </row>
    <row r="145" spans="1:91" s="661" customFormat="1" ht="14.25"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66"/>
        <v/>
      </c>
      <c r="N145" s="562" t="str">
        <f t="shared" si="67"/>
        <v/>
      </c>
      <c r="O145" s="562"/>
      <c r="P145" s="562" t="str">
        <f t="shared" si="68"/>
        <v/>
      </c>
      <c r="Q145" s="586" t="str">
        <f t="shared" si="64"/>
        <v/>
      </c>
      <c r="R145" s="587" t="str">
        <f t="shared" si="69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IF($K145="","",SUM(IF(LEFT($AM145:$BU145,1)="s",1,0))-SUM(IF(RIGHT(LEFT($AM145:$BU145,2))="-",1,0)))</f>
        <v/>
      </c>
      <c r="AL145" s="562" t="str">
        <f t="array" ref="AL145">IF($K116="","",SUM(IF(LEFT($AM145:$BU145,1)="X",1,0)))</f>
        <v/>
      </c>
      <c r="AM145" s="668"/>
      <c r="AN145" s="668"/>
      <c r="AO145" s="668"/>
      <c r="AP145" s="668"/>
      <c r="AQ145" s="668"/>
      <c r="AR145" s="668"/>
      <c r="AS145" s="668"/>
      <c r="AT145" s="668"/>
      <c r="AU145" s="668"/>
      <c r="AV145" s="668"/>
      <c r="AW145" s="668"/>
      <c r="AX145" s="668"/>
      <c r="AY145" s="668"/>
      <c r="AZ145" s="668"/>
      <c r="BA145" s="668"/>
      <c r="BB145" s="668"/>
      <c r="BC145" s="668"/>
      <c r="BD145" s="668"/>
      <c r="BE145" s="668"/>
      <c r="BF145" s="668"/>
      <c r="BG145" s="668"/>
      <c r="BH145" s="668"/>
      <c r="BI145" s="668"/>
      <c r="BJ145" s="668"/>
      <c r="BK145" s="668"/>
      <c r="BL145" s="668"/>
      <c r="BM145" s="668"/>
      <c r="BN145" s="668"/>
      <c r="BO145" s="668"/>
      <c r="BP145" s="668"/>
      <c r="BQ145" s="668"/>
      <c r="BR145" s="668"/>
      <c r="BS145" s="668"/>
      <c r="BT145" s="668"/>
      <c r="BU145" s="668"/>
      <c r="BV145" s="668"/>
      <c r="BW145" s="668"/>
      <c r="BX145" s="668"/>
      <c r="BY145" s="668"/>
      <c r="BZ145" s="668"/>
      <c r="CA145" s="668"/>
      <c r="CB145" s="668"/>
      <c r="CC145" s="668"/>
      <c r="CD145" s="668"/>
      <c r="CE145" s="668"/>
      <c r="CF145" s="668"/>
      <c r="CG145" s="668"/>
      <c r="CH145" s="668"/>
      <c r="CJ145" s="668"/>
      <c r="CK145" s="668"/>
      <c r="CL145" s="668"/>
      <c r="CM145" s="668"/>
    </row>
    <row r="146" spans="1:91" s="661" customFormat="1" ht="14.25"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66"/>
        <v/>
      </c>
      <c r="N146" s="562" t="str">
        <f t="shared" si="67"/>
        <v/>
      </c>
      <c r="O146" s="562"/>
      <c r="P146" s="562" t="str">
        <f t="shared" si="68"/>
        <v/>
      </c>
      <c r="Q146" s="586" t="str">
        <f t="shared" si="64"/>
        <v/>
      </c>
      <c r="R146" s="587" t="str">
        <f t="shared" si="69"/>
        <v/>
      </c>
      <c r="S146" s="587"/>
      <c r="T146" s="587"/>
      <c r="U146" s="587"/>
      <c r="V146" s="587"/>
      <c r="W146" s="574"/>
      <c r="X146" s="574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J146" s="582"/>
      <c r="AK146" s="583" t="str">
        <f t="array" ref="AK146">IF($K146="","",SUM(IF(LEFT($AM146:$BU146,1)="s",1,0))-SUM(IF(RIGHT(LEFT($AM146:$BU146,2))="-",1,0)))</f>
        <v/>
      </c>
      <c r="AL146" s="562" t="str">
        <f t="array" ref="AL146">IF($K117="","",SUM(IF(LEFT($AM146:$BU146,1)="X",1,0)))</f>
        <v/>
      </c>
      <c r="AM146" s="668"/>
      <c r="AN146" s="668"/>
      <c r="AO146" s="668"/>
      <c r="AP146" s="668"/>
      <c r="AQ146" s="668"/>
      <c r="AR146" s="668"/>
      <c r="AS146" s="668"/>
      <c r="AT146" s="668"/>
      <c r="AU146" s="668"/>
      <c r="AV146" s="668"/>
      <c r="AW146" s="668"/>
      <c r="AX146" s="668"/>
      <c r="AY146" s="668"/>
      <c r="AZ146" s="668"/>
      <c r="BA146" s="668"/>
      <c r="BB146" s="668"/>
      <c r="BC146" s="668"/>
      <c r="BD146" s="668"/>
      <c r="BE146" s="668"/>
      <c r="BF146" s="668"/>
      <c r="BG146" s="668"/>
      <c r="BH146" s="668"/>
      <c r="BI146" s="668"/>
      <c r="BJ146" s="668"/>
      <c r="BK146" s="668"/>
      <c r="BL146" s="668"/>
      <c r="BM146" s="668"/>
      <c r="BN146" s="668"/>
      <c r="BO146" s="668"/>
      <c r="BP146" s="668"/>
      <c r="BQ146" s="668"/>
      <c r="BR146" s="668"/>
      <c r="BS146" s="668"/>
      <c r="BT146" s="668"/>
      <c r="BU146" s="668"/>
      <c r="BV146" s="668"/>
      <c r="BW146" s="668"/>
      <c r="BX146" s="668"/>
      <c r="BY146" s="668"/>
      <c r="BZ146" s="668"/>
      <c r="CA146" s="668"/>
      <c r="CB146" s="668"/>
      <c r="CC146" s="668"/>
      <c r="CD146" s="668"/>
      <c r="CE146" s="668"/>
      <c r="CF146" s="668"/>
      <c r="CG146" s="668"/>
      <c r="CH146" s="668"/>
      <c r="CJ146" s="668"/>
      <c r="CK146" s="668"/>
      <c r="CL146" s="668"/>
      <c r="CM146" s="668"/>
    </row>
    <row r="147" spans="1:91" s="661" customFormat="1" ht="14.25"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66"/>
        <v/>
      </c>
      <c r="N147" s="562" t="str">
        <f t="shared" si="67"/>
        <v/>
      </c>
      <c r="O147" s="562"/>
      <c r="P147" s="562" t="str">
        <f t="shared" si="68"/>
        <v/>
      </c>
      <c r="Q147" s="586" t="str">
        <f t="shared" si="64"/>
        <v/>
      </c>
      <c r="R147" s="587" t="str">
        <f t="shared" si="69"/>
        <v/>
      </c>
      <c r="S147" s="587"/>
      <c r="T147" s="587"/>
      <c r="U147" s="587"/>
      <c r="V147" s="587"/>
      <c r="W147" s="574"/>
      <c r="X147" s="574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J147" s="582"/>
      <c r="AK147" s="583" t="str">
        <f t="array" ref="AK147">IF($K147="","",SUM(IF(LEFT($AM147:$BU147,1)="s",1,0))-SUM(IF(RIGHT(LEFT($AM147:$BU147,2))="-",1,0)))</f>
        <v/>
      </c>
      <c r="AL147" s="562" t="str">
        <f t="array" ref="AL147">IF($K118="","",SUM(IF(LEFT($AM147:$BU147,1)="X",1,0)))</f>
        <v/>
      </c>
      <c r="AM147" s="668"/>
      <c r="AN147" s="668"/>
      <c r="AO147" s="668"/>
      <c r="AP147" s="668"/>
      <c r="AQ147" s="668"/>
      <c r="AR147" s="668"/>
      <c r="AS147" s="668"/>
      <c r="AT147" s="668"/>
      <c r="AU147" s="668"/>
      <c r="AV147" s="668"/>
      <c r="AW147" s="668"/>
      <c r="AX147" s="668"/>
      <c r="AY147" s="668"/>
      <c r="AZ147" s="668"/>
      <c r="BA147" s="668"/>
      <c r="BB147" s="668"/>
      <c r="BC147" s="668"/>
      <c r="BD147" s="668"/>
      <c r="BE147" s="668"/>
      <c r="BF147" s="668"/>
      <c r="BG147" s="668"/>
      <c r="BH147" s="668"/>
      <c r="BI147" s="668"/>
      <c r="BJ147" s="668"/>
      <c r="BK147" s="668"/>
      <c r="BL147" s="668"/>
      <c r="BM147" s="668"/>
      <c r="BN147" s="668"/>
      <c r="BO147" s="668"/>
      <c r="BP147" s="668"/>
      <c r="BQ147" s="668"/>
      <c r="BR147" s="668"/>
      <c r="BS147" s="668"/>
      <c r="BT147" s="668"/>
      <c r="BU147" s="668"/>
      <c r="BV147" s="668"/>
      <c r="BW147" s="668"/>
      <c r="BX147" s="668"/>
      <c r="BY147" s="668"/>
      <c r="BZ147" s="668"/>
      <c r="CA147" s="668"/>
      <c r="CB147" s="668"/>
      <c r="CC147" s="668"/>
      <c r="CD147" s="668"/>
      <c r="CE147" s="668"/>
      <c r="CF147" s="668"/>
      <c r="CG147" s="668"/>
      <c r="CH147" s="668"/>
      <c r="CJ147" s="668"/>
      <c r="CK147" s="668"/>
      <c r="CL147" s="668"/>
      <c r="CM147" s="668"/>
    </row>
    <row r="148" spans="1:91" s="661" customFormat="1" ht="14.25"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66"/>
        <v/>
      </c>
      <c r="N148" s="562" t="str">
        <f t="shared" si="67"/>
        <v/>
      </c>
      <c r="O148" s="562"/>
      <c r="P148" s="562" t="str">
        <f t="shared" si="68"/>
        <v/>
      </c>
      <c r="Q148" s="586" t="str">
        <f t="shared" si="64"/>
        <v/>
      </c>
      <c r="R148" s="587" t="str">
        <f t="shared" si="69"/>
        <v/>
      </c>
      <c r="S148" s="587"/>
      <c r="T148" s="587"/>
      <c r="U148" s="587"/>
      <c r="V148" s="587"/>
      <c r="W148" s="574"/>
      <c r="X148" s="574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J148" s="582"/>
      <c r="AK148" s="583" t="str">
        <f t="array" ref="AK148">IF($K148="","",SUM(IF(LEFT($AM148:$BU148,1)="s",1,0))-SUM(IF(RIGHT(LEFT($AM148:$BU148,2))="-",1,0)))</f>
        <v/>
      </c>
      <c r="AL148" s="562" t="str">
        <f t="array" ref="AL148">IF($K119="","",SUM(IF(LEFT($AM148:$BU148,1)="X",1,0)))</f>
        <v/>
      </c>
      <c r="AM148" s="668"/>
      <c r="AN148" s="668"/>
      <c r="AO148" s="668"/>
      <c r="AP148" s="668"/>
      <c r="AQ148" s="668"/>
      <c r="AR148" s="668"/>
      <c r="AS148" s="668"/>
      <c r="AT148" s="668"/>
      <c r="AU148" s="668"/>
      <c r="AV148" s="668"/>
      <c r="AW148" s="668"/>
      <c r="AX148" s="668"/>
      <c r="AY148" s="668"/>
      <c r="AZ148" s="668"/>
      <c r="BA148" s="668"/>
      <c r="BB148" s="668"/>
      <c r="BC148" s="668"/>
      <c r="BD148" s="668"/>
      <c r="BE148" s="668"/>
      <c r="BF148" s="668"/>
      <c r="BG148" s="668"/>
      <c r="BH148" s="668"/>
      <c r="BI148" s="668"/>
      <c r="BJ148" s="668"/>
      <c r="BK148" s="668"/>
      <c r="BL148" s="668"/>
      <c r="BM148" s="668"/>
      <c r="BN148" s="668"/>
      <c r="BO148" s="668"/>
      <c r="BP148" s="668"/>
      <c r="BQ148" s="668"/>
      <c r="BR148" s="668"/>
      <c r="BS148" s="668"/>
      <c r="BT148" s="668"/>
      <c r="BU148" s="668"/>
      <c r="BV148" s="668"/>
      <c r="BW148" s="668"/>
      <c r="BX148" s="668"/>
      <c r="BY148" s="668"/>
      <c r="BZ148" s="668"/>
      <c r="CA148" s="668"/>
      <c r="CB148" s="668"/>
      <c r="CC148" s="668"/>
      <c r="CD148" s="668"/>
      <c r="CE148" s="668"/>
      <c r="CF148" s="668"/>
      <c r="CG148" s="668"/>
      <c r="CH148" s="668"/>
      <c r="CJ148" s="668"/>
      <c r="CK148" s="668"/>
      <c r="CL148" s="668"/>
      <c r="CM148" s="668"/>
    </row>
    <row r="149" spans="1:91" s="661" customFormat="1" ht="14.25"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66"/>
        <v/>
      </c>
      <c r="N149" s="562" t="str">
        <f t="shared" si="67"/>
        <v/>
      </c>
      <c r="O149" s="562"/>
      <c r="P149" s="562" t="str">
        <f t="shared" si="68"/>
        <v/>
      </c>
      <c r="Q149" s="586" t="str">
        <f t="shared" si="64"/>
        <v/>
      </c>
      <c r="R149" s="587" t="str">
        <f t="shared" si="69"/>
        <v/>
      </c>
      <c r="S149" s="587"/>
      <c r="T149" s="587"/>
      <c r="U149" s="587"/>
      <c r="V149" s="587"/>
      <c r="W149" s="574"/>
      <c r="X149" s="574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J149" s="582"/>
      <c r="AK149" s="583" t="str">
        <f t="array" ref="AK149">IF($K149="","",SUM(IF(LEFT($AM149:$BU149,1)="s",1,0))-SUM(IF(RIGHT(LEFT($AM149:$BU149,2))="-",1,0)))</f>
        <v/>
      </c>
      <c r="AL149" s="562" t="str">
        <f t="array" ref="AL149">IF($K120="","",SUM(IF(LEFT($AM149:$BU149,1)="X",1,0)))</f>
        <v/>
      </c>
      <c r="AM149" s="668"/>
      <c r="AN149" s="668"/>
      <c r="AO149" s="668"/>
      <c r="AP149" s="668"/>
      <c r="AQ149" s="668"/>
      <c r="AR149" s="668"/>
      <c r="AS149" s="668"/>
      <c r="AT149" s="668"/>
      <c r="AU149" s="668"/>
      <c r="AV149" s="668"/>
      <c r="AW149" s="668"/>
      <c r="AX149" s="668"/>
      <c r="AY149" s="668"/>
      <c r="AZ149" s="668"/>
      <c r="BA149" s="668"/>
      <c r="BB149" s="668"/>
      <c r="BC149" s="668"/>
      <c r="BD149" s="668"/>
      <c r="BE149" s="668"/>
      <c r="BF149" s="668"/>
      <c r="BG149" s="668"/>
      <c r="BH149" s="668"/>
      <c r="BI149" s="668"/>
      <c r="BJ149" s="668"/>
      <c r="BK149" s="668"/>
      <c r="BL149" s="668"/>
      <c r="BM149" s="668"/>
      <c r="BN149" s="668"/>
      <c r="BO149" s="668"/>
      <c r="BP149" s="668"/>
      <c r="BQ149" s="668"/>
      <c r="BR149" s="668"/>
      <c r="BS149" s="668"/>
      <c r="BT149" s="668"/>
      <c r="BU149" s="668"/>
      <c r="BV149" s="668"/>
      <c r="BW149" s="668"/>
      <c r="BX149" s="668"/>
      <c r="BY149" s="668"/>
      <c r="BZ149" s="668"/>
      <c r="CA149" s="668"/>
      <c r="CB149" s="668"/>
      <c r="CC149" s="668"/>
      <c r="CD149" s="668"/>
      <c r="CE149" s="668"/>
      <c r="CF149" s="668"/>
      <c r="CG149" s="668"/>
      <c r="CH149" s="668"/>
      <c r="CJ149" s="668"/>
      <c r="CK149" s="668"/>
      <c r="CL149" s="668"/>
      <c r="CM149" s="668"/>
    </row>
    <row r="150" spans="1:91" s="661" customFormat="1" ht="14.25"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66"/>
        <v/>
      </c>
      <c r="N150" s="562" t="str">
        <f t="shared" si="67"/>
        <v/>
      </c>
      <c r="O150" s="562"/>
      <c r="P150" s="562" t="str">
        <f t="shared" si="68"/>
        <v/>
      </c>
      <c r="Q150" s="586" t="str">
        <f t="shared" si="64"/>
        <v/>
      </c>
      <c r="R150" s="587" t="str">
        <f t="shared" si="69"/>
        <v/>
      </c>
      <c r="S150" s="587"/>
      <c r="T150" s="587"/>
      <c r="U150" s="587"/>
      <c r="V150" s="587"/>
      <c r="W150" s="574"/>
      <c r="X150" s="574"/>
      <c r="Y150" s="562"/>
      <c r="Z150" s="562"/>
      <c r="AA150" s="562"/>
      <c r="AB150" s="562"/>
      <c r="AC150" s="562"/>
      <c r="AD150" s="562"/>
      <c r="AE150" s="562"/>
      <c r="AF150" s="562"/>
      <c r="AG150" s="562"/>
      <c r="AH150" s="562"/>
      <c r="AJ150" s="582"/>
      <c r="AK150" s="583" t="str">
        <f t="array" ref="AK150">IF($K150="","",SUM(IF(LEFT($AM150:$BU150,1)="s",1,0))-SUM(IF(RIGHT(LEFT($AM150:$BU150,2))="-",1,0)))</f>
        <v/>
      </c>
      <c r="AL150" s="562" t="str">
        <f t="array" ref="AL150">IF($K121="","",SUM(IF(LEFT($AM150:$BU150,1)="X",1,0)))</f>
        <v/>
      </c>
      <c r="AM150" s="668"/>
      <c r="AN150" s="668"/>
      <c r="AO150" s="668"/>
      <c r="AP150" s="668"/>
      <c r="AQ150" s="668"/>
      <c r="AR150" s="668"/>
      <c r="AS150" s="668"/>
      <c r="AT150" s="668"/>
      <c r="AU150" s="668"/>
      <c r="AV150" s="668"/>
      <c r="AW150" s="668"/>
      <c r="AX150" s="668"/>
      <c r="AY150" s="668"/>
      <c r="AZ150" s="668"/>
      <c r="BA150" s="668"/>
      <c r="BB150" s="668"/>
      <c r="BC150" s="668"/>
      <c r="BD150" s="668"/>
      <c r="BE150" s="668"/>
      <c r="BF150" s="668"/>
      <c r="BG150" s="668"/>
      <c r="BH150" s="668"/>
      <c r="BI150" s="668"/>
      <c r="BJ150" s="668"/>
      <c r="BK150" s="668"/>
      <c r="BL150" s="668"/>
      <c r="BM150" s="668"/>
      <c r="BN150" s="668"/>
      <c r="BO150" s="668"/>
      <c r="BP150" s="668"/>
      <c r="BQ150" s="668"/>
      <c r="BR150" s="668"/>
      <c r="BS150" s="668"/>
      <c r="BT150" s="668"/>
      <c r="BU150" s="668"/>
      <c r="BV150" s="668"/>
      <c r="BW150" s="668"/>
      <c r="BX150" s="668"/>
      <c r="BY150" s="668"/>
      <c r="BZ150" s="668"/>
      <c r="CA150" s="668"/>
      <c r="CB150" s="668"/>
      <c r="CC150" s="668"/>
      <c r="CD150" s="668"/>
      <c r="CE150" s="668"/>
      <c r="CF150" s="668"/>
      <c r="CG150" s="668"/>
      <c r="CH150" s="668"/>
      <c r="CJ150" s="668"/>
      <c r="CK150" s="668"/>
      <c r="CL150" s="668"/>
      <c r="CM150" s="668"/>
    </row>
    <row r="151" spans="1:91" s="661" customFormat="1" ht="14.25"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66"/>
        <v/>
      </c>
      <c r="N151" s="562" t="str">
        <f t="shared" si="67"/>
        <v/>
      </c>
      <c r="O151" s="562"/>
      <c r="P151" s="562" t="str">
        <f t="shared" si="68"/>
        <v/>
      </c>
      <c r="Q151" s="586" t="str">
        <f t="shared" si="64"/>
        <v/>
      </c>
      <c r="R151" s="587" t="str">
        <f t="shared" si="69"/>
        <v/>
      </c>
      <c r="S151" s="587"/>
      <c r="T151" s="587"/>
      <c r="U151" s="587"/>
      <c r="V151" s="587"/>
      <c r="W151" s="574"/>
      <c r="X151" s="574"/>
      <c r="Y151" s="562"/>
      <c r="Z151" s="562"/>
      <c r="AA151" s="562"/>
      <c r="AB151" s="562"/>
      <c r="AC151" s="562"/>
      <c r="AD151" s="562"/>
      <c r="AE151" s="562"/>
      <c r="AF151" s="562"/>
      <c r="AG151" s="562"/>
      <c r="AH151" s="562"/>
      <c r="AJ151" s="582"/>
      <c r="AK151" s="583" t="str">
        <f t="array" ref="AK151">IF($K151="","",SUM(IF(LEFT($AM151:$BU151,1)="s",1,0))-SUM(IF(RIGHT(LEFT($AM151:$BU151,2))="-",1,0)))</f>
        <v/>
      </c>
      <c r="AL151" s="562" t="str">
        <f t="array" ref="AL151">IF($K122="","",SUM(IF(LEFT($AM151:$BU151,1)="X",1,0)))</f>
        <v/>
      </c>
      <c r="AM151" s="668"/>
      <c r="AN151" s="668"/>
      <c r="AO151" s="668"/>
      <c r="AP151" s="668"/>
      <c r="AQ151" s="668"/>
      <c r="AR151" s="668"/>
      <c r="AS151" s="668"/>
      <c r="AT151" s="668"/>
      <c r="AU151" s="668"/>
      <c r="AV151" s="668"/>
      <c r="AW151" s="668"/>
      <c r="AX151" s="668"/>
      <c r="AY151" s="668"/>
      <c r="AZ151" s="668"/>
      <c r="BA151" s="668"/>
      <c r="BB151" s="668"/>
      <c r="BC151" s="668"/>
      <c r="BD151" s="668"/>
      <c r="BE151" s="668"/>
      <c r="BF151" s="668"/>
      <c r="BG151" s="668"/>
      <c r="BH151" s="668"/>
      <c r="BI151" s="668"/>
      <c r="BJ151" s="668"/>
      <c r="BK151" s="668"/>
      <c r="BL151" s="668"/>
      <c r="BM151" s="668"/>
      <c r="BN151" s="668"/>
      <c r="BO151" s="668"/>
      <c r="BP151" s="668"/>
      <c r="BQ151" s="668"/>
      <c r="BR151" s="668"/>
      <c r="BS151" s="668"/>
      <c r="BT151" s="668"/>
      <c r="BU151" s="668"/>
      <c r="BV151" s="668"/>
      <c r="BW151" s="668"/>
      <c r="BX151" s="668"/>
      <c r="BY151" s="668"/>
      <c r="BZ151" s="668"/>
      <c r="CA151" s="668"/>
      <c r="CB151" s="668"/>
      <c r="CC151" s="668"/>
      <c r="CD151" s="668"/>
      <c r="CE151" s="668"/>
      <c r="CF151" s="668"/>
      <c r="CG151" s="668"/>
      <c r="CH151" s="668"/>
      <c r="CJ151" s="668"/>
      <c r="CK151" s="668"/>
      <c r="CL151" s="668"/>
      <c r="CM151" s="668"/>
    </row>
    <row r="152" spans="1:91" ht="14.25">
      <c r="A152" s="661"/>
      <c r="B152" s="661"/>
      <c r="C152" s="661"/>
      <c r="D152" s="6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66"/>
        <v/>
      </c>
      <c r="N152" s="562" t="str">
        <f t="shared" si="67"/>
        <v/>
      </c>
      <c r="O152" s="562"/>
      <c r="P152" s="562" t="str">
        <f t="shared" si="68"/>
        <v/>
      </c>
      <c r="Q152" s="586" t="str">
        <f t="shared" si="64"/>
        <v/>
      </c>
      <c r="R152" s="587" t="str">
        <f t="shared" si="69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IF($K152="","",SUM(IF(LEFT($AM152:$BU152,1)="s",1,0))-SUM(IF(RIGHT(LEFT($AM152:$BU152,2))="-",1,0)))</f>
        <v/>
      </c>
      <c r="AL152" s="562" t="str">
        <f t="array" ref="AL152">IF($K123="","",SUM(IF(LEFT($AM152:$BU152,1)="X",1,0)))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7"/>
      <c r="BS152" s="647"/>
      <c r="BT152" s="647"/>
      <c r="BU152" s="647"/>
      <c r="BV152" s="647"/>
      <c r="BW152" s="647"/>
      <c r="BX152" s="647"/>
      <c r="BY152" s="647"/>
      <c r="BZ152" s="647"/>
      <c r="CA152" s="647"/>
      <c r="CB152" s="647"/>
      <c r="CC152" s="647"/>
      <c r="CD152" s="647"/>
      <c r="CE152" s="647"/>
      <c r="CF152" s="647"/>
      <c r="CG152" s="647"/>
      <c r="CH152" s="647"/>
      <c r="CJ152" s="647"/>
      <c r="CK152" s="647"/>
      <c r="CL152" s="647"/>
      <c r="CM152" s="647"/>
    </row>
    <row r="153" spans="1:91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66"/>
        <v/>
      </c>
      <c r="N153" s="562" t="str">
        <f t="shared" si="67"/>
        <v/>
      </c>
      <c r="O153" s="562"/>
      <c r="P153" s="562" t="str">
        <f t="shared" si="68"/>
        <v/>
      </c>
      <c r="Q153" s="586" t="str">
        <f t="shared" si="64"/>
        <v/>
      </c>
      <c r="R153" s="587" t="str">
        <f t="shared" si="69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IF($K153="","",SUM(IF(LEFT($AM153:$BU153,1)="s",1,0))-SUM(IF(RIGHT(LEFT($AM153:$BU153,2))="-",1,0)))</f>
        <v/>
      </c>
      <c r="AL153" s="562" t="str">
        <f t="array" ref="AL153">IF($K124="","",SUM(IF(LEFT($AM153:$BU153,1)="X",1,0)))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7"/>
      <c r="BT153" s="647"/>
      <c r="BU153" s="647"/>
      <c r="BV153" s="647"/>
      <c r="BW153" s="647"/>
      <c r="BX153" s="647"/>
      <c r="BY153" s="647"/>
      <c r="BZ153" s="647"/>
      <c r="CA153" s="647"/>
      <c r="CB153" s="647"/>
      <c r="CC153" s="647"/>
      <c r="CD153" s="647"/>
      <c r="CE153" s="647"/>
      <c r="CF153" s="647"/>
      <c r="CG153" s="647"/>
      <c r="CH153" s="647"/>
      <c r="CJ153" s="647"/>
      <c r="CK153" s="647"/>
      <c r="CL153" s="647"/>
      <c r="CM153" s="647"/>
    </row>
    <row r="154" spans="1:91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66"/>
        <v/>
      </c>
      <c r="N154" s="562" t="str">
        <f t="shared" si="67"/>
        <v/>
      </c>
      <c r="O154" s="562"/>
      <c r="P154" s="562" t="str">
        <f t="shared" si="68"/>
        <v/>
      </c>
      <c r="Q154" s="586" t="str">
        <f t="shared" si="64"/>
        <v/>
      </c>
      <c r="R154" s="587" t="str">
        <f t="shared" si="69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IF($K154="","",SUM(IF(LEFT($AM154:$BU154,1)="s",1,0))-SUM(IF(RIGHT(LEFT($AM154:$BU154,2))="-",1,0)))</f>
        <v/>
      </c>
      <c r="AL154" s="562" t="str">
        <f t="array" ref="AL154">IF($K125="","",SUM(IF(LEFT($AM154:$BU154,1)="X",1,0)))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7"/>
      <c r="BT154" s="647"/>
      <c r="BU154" s="647"/>
      <c r="BV154" s="647"/>
      <c r="BW154" s="647"/>
      <c r="BX154" s="647"/>
      <c r="BY154" s="647"/>
      <c r="BZ154" s="647"/>
      <c r="CA154" s="647"/>
      <c r="CB154" s="647"/>
      <c r="CC154" s="647"/>
      <c r="CD154" s="647"/>
      <c r="CE154" s="647"/>
      <c r="CF154" s="647"/>
      <c r="CG154" s="647"/>
      <c r="CH154" s="647"/>
      <c r="CJ154" s="647"/>
      <c r="CK154" s="647"/>
      <c r="CL154" s="647"/>
      <c r="CM154" s="647"/>
    </row>
    <row r="155" spans="1:91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66"/>
        <v/>
      </c>
      <c r="N155" s="562" t="str">
        <f t="shared" si="67"/>
        <v/>
      </c>
      <c r="O155" s="562"/>
      <c r="P155" s="562" t="str">
        <f t="shared" si="68"/>
        <v/>
      </c>
      <c r="Q155" s="586" t="str">
        <f t="shared" si="64"/>
        <v/>
      </c>
      <c r="R155" s="587" t="str">
        <f t="shared" si="69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IF($K155="","",SUM(IF(LEFT($AM155:$BU155,1)="s",1,0))-SUM(IF(RIGHT(LEFT($AM155:$BU155,2))="-",1,0)))</f>
        <v/>
      </c>
      <c r="AL155" s="562" t="str">
        <f t="array" ref="AL155">IF($K126="","",SUM(IF(LEFT($AM155:$BU155,1)="X",1,0)))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7"/>
      <c r="BT155" s="647"/>
      <c r="BU155" s="647"/>
      <c r="BV155" s="647"/>
      <c r="BW155" s="647"/>
      <c r="BX155" s="647"/>
      <c r="BY155" s="647"/>
      <c r="BZ155" s="647"/>
      <c r="CA155" s="647"/>
      <c r="CB155" s="647"/>
      <c r="CC155" s="647"/>
      <c r="CD155" s="647"/>
      <c r="CE155" s="647"/>
      <c r="CF155" s="647"/>
      <c r="CG155" s="647"/>
      <c r="CH155" s="647"/>
      <c r="CJ155" s="647"/>
      <c r="CK155" s="647"/>
      <c r="CL155" s="647"/>
      <c r="CM155" s="647"/>
    </row>
    <row r="156" spans="1:91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66"/>
        <v/>
      </c>
      <c r="N156" s="562" t="str">
        <f t="shared" si="67"/>
        <v/>
      </c>
      <c r="O156" s="562"/>
      <c r="P156" s="562" t="str">
        <f t="shared" si="68"/>
        <v/>
      </c>
      <c r="Q156" s="586" t="str">
        <f t="shared" si="64"/>
        <v/>
      </c>
      <c r="R156" s="587" t="str">
        <f t="shared" si="69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IF($K156="","",SUM(IF(LEFT($AM156:$BU156,1)="s",1,0))-SUM(IF(RIGHT(LEFT($AM156:$BU156,2))="-",1,0)))</f>
        <v/>
      </c>
      <c r="AL156" s="562" t="str">
        <f t="array" ref="AL156">IF($K127="","",SUM(IF(LEFT($AM156:$BU156,1)="X",1,0)))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7"/>
      <c r="BT156" s="647"/>
      <c r="BU156" s="647"/>
      <c r="BV156" s="647"/>
      <c r="BW156" s="647"/>
      <c r="BX156" s="647"/>
      <c r="BY156" s="647"/>
      <c r="BZ156" s="647"/>
      <c r="CA156" s="647"/>
      <c r="CB156" s="647"/>
      <c r="CC156" s="647"/>
      <c r="CD156" s="647"/>
      <c r="CE156" s="647"/>
      <c r="CF156" s="647"/>
      <c r="CG156" s="647"/>
      <c r="CH156" s="647"/>
      <c r="CJ156" s="647"/>
      <c r="CK156" s="647"/>
      <c r="CL156" s="647"/>
      <c r="CM156" s="647"/>
    </row>
    <row r="157" spans="1:91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66"/>
        <v/>
      </c>
      <c r="N157" s="562" t="str">
        <f t="shared" si="67"/>
        <v/>
      </c>
      <c r="O157" s="562"/>
      <c r="P157" s="562" t="str">
        <f t="shared" si="68"/>
        <v/>
      </c>
      <c r="Q157" s="586" t="str">
        <f t="shared" si="64"/>
        <v/>
      </c>
      <c r="R157" s="587" t="str">
        <f t="shared" si="69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IF($K157="","",SUM(IF(LEFT($AM157:$BU157,1)="s",1,0))-SUM(IF(RIGHT(LEFT($AM157:$BU157,2))="-",1,0)))</f>
        <v/>
      </c>
      <c r="AL157" s="562" t="str">
        <f t="array" ref="AL157">IF($K128="","",SUM(IF(LEFT($AM157:$BU157,1)="X",1,0)))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7"/>
      <c r="BT157" s="647"/>
      <c r="BU157" s="647"/>
      <c r="BV157" s="647"/>
      <c r="BW157" s="647"/>
      <c r="BX157" s="647"/>
      <c r="BY157" s="647"/>
      <c r="BZ157" s="647"/>
      <c r="CA157" s="647"/>
      <c r="CB157" s="647"/>
      <c r="CC157" s="647"/>
      <c r="CD157" s="647"/>
      <c r="CE157" s="647"/>
      <c r="CF157" s="647"/>
      <c r="CG157" s="647"/>
      <c r="CH157" s="647"/>
      <c r="CJ157" s="647"/>
      <c r="CK157" s="647"/>
      <c r="CL157" s="647"/>
      <c r="CM157" s="647"/>
    </row>
    <row r="158" spans="1:91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66"/>
        <v/>
      </c>
      <c r="N158" s="562" t="str">
        <f t="shared" si="67"/>
        <v/>
      </c>
      <c r="O158" s="562"/>
      <c r="P158" s="562" t="str">
        <f t="shared" si="68"/>
        <v/>
      </c>
      <c r="Q158" s="586" t="str">
        <f t="shared" si="64"/>
        <v/>
      </c>
      <c r="R158" s="587" t="str">
        <f t="shared" si="69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IF($K158="","",SUM(IF(LEFT($AM158:$BU158,1)="s",1,0))-SUM(IF(RIGHT(LEFT($AM158:$BU158,2))="-",1,0)))</f>
        <v/>
      </c>
      <c r="AL158" s="562" t="str">
        <f t="array" ref="AL158">IF($K129="","",SUM(IF(LEFT($AM158:$BU158,1)="X",1,0)))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7"/>
      <c r="BT158" s="647"/>
      <c r="BU158" s="647"/>
      <c r="BV158" s="647"/>
      <c r="BW158" s="647"/>
      <c r="BX158" s="647"/>
      <c r="BY158" s="647"/>
      <c r="BZ158" s="647"/>
      <c r="CA158" s="647"/>
      <c r="CB158" s="647"/>
      <c r="CC158" s="647"/>
      <c r="CD158" s="647"/>
      <c r="CE158" s="647"/>
      <c r="CF158" s="647"/>
      <c r="CG158" s="647"/>
      <c r="CH158" s="647"/>
      <c r="CJ158" s="647"/>
      <c r="CK158" s="647"/>
      <c r="CL158" s="647"/>
      <c r="CM158" s="647"/>
    </row>
    <row r="159" spans="1:91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66"/>
        <v/>
      </c>
      <c r="N159" s="562" t="str">
        <f t="shared" si="67"/>
        <v/>
      </c>
      <c r="O159" s="562"/>
      <c r="P159" s="562" t="str">
        <f t="shared" si="68"/>
        <v/>
      </c>
      <c r="Q159" s="586" t="str">
        <f t="shared" si="64"/>
        <v/>
      </c>
      <c r="R159" s="587" t="str">
        <f t="shared" si="69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IF($K159="","",SUM(IF(LEFT($AM159:$BU159,1)="s",1,0))-SUM(IF(RIGHT(LEFT($AM159:$BU159,2))="-",1,0)))</f>
        <v/>
      </c>
      <c r="AL159" s="562" t="str">
        <f t="array" ref="AL159">IF($K130="","",SUM(IF(LEFT($AM159:$BU159,1)="X",1,0)))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7"/>
      <c r="BT159" s="647"/>
      <c r="BU159" s="647"/>
      <c r="BV159" s="647"/>
      <c r="BW159" s="647"/>
      <c r="BX159" s="647"/>
      <c r="BY159" s="647"/>
      <c r="BZ159" s="647"/>
      <c r="CA159" s="647"/>
      <c r="CB159" s="647"/>
      <c r="CC159" s="647"/>
      <c r="CD159" s="647"/>
      <c r="CE159" s="647"/>
      <c r="CF159" s="647"/>
      <c r="CG159" s="647"/>
      <c r="CH159" s="647"/>
      <c r="CJ159" s="647"/>
      <c r="CK159" s="647"/>
      <c r="CL159" s="647"/>
      <c r="CM159" s="647"/>
    </row>
    <row r="160" spans="1:91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66"/>
        <v/>
      </c>
      <c r="N160" s="562" t="str">
        <f t="shared" si="67"/>
        <v/>
      </c>
      <c r="O160" s="562"/>
      <c r="P160" s="562" t="str">
        <f t="shared" si="68"/>
        <v/>
      </c>
      <c r="Q160" s="586" t="str">
        <f t="shared" si="64"/>
        <v/>
      </c>
      <c r="R160" s="587" t="str">
        <f t="shared" si="69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IF($K160="","",SUM(IF(LEFT($AM160:$BU160,1)="s",1,0))-SUM(IF(RIGHT(LEFT($AM160:$BU160,2))="-",1,0)))</f>
        <v/>
      </c>
      <c r="AL160" s="562" t="str">
        <f t="array" ref="AL160">IF($K131="","",SUM(IF(LEFT($AM160:$BU160,1)="X",1,0)))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7"/>
      <c r="BT160" s="647"/>
      <c r="BU160" s="647"/>
      <c r="BV160" s="647"/>
      <c r="BW160" s="647"/>
      <c r="BX160" s="647"/>
      <c r="BY160" s="647"/>
      <c r="BZ160" s="647"/>
      <c r="CA160" s="647"/>
      <c r="CB160" s="647"/>
      <c r="CC160" s="647"/>
      <c r="CD160" s="647"/>
      <c r="CE160" s="647"/>
      <c r="CF160" s="647"/>
      <c r="CG160" s="647"/>
      <c r="CH160" s="647"/>
      <c r="CJ160" s="647"/>
      <c r="CK160" s="647"/>
      <c r="CL160" s="647"/>
      <c r="CM160" s="647"/>
    </row>
    <row r="161" spans="1:91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66"/>
        <v/>
      </c>
      <c r="N161" s="562" t="str">
        <f t="shared" si="67"/>
        <v/>
      </c>
      <c r="O161" s="562"/>
      <c r="P161" s="562" t="str">
        <f t="shared" si="68"/>
        <v/>
      </c>
      <c r="Q161" s="586" t="str">
        <f t="shared" si="64"/>
        <v/>
      </c>
      <c r="R161" s="587" t="str">
        <f t="shared" si="69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IF($K161="","",SUM(IF(LEFT($AM161:$BU161,1)="s",1,0))-SUM(IF(RIGHT(LEFT($AM161:$BU161,2))="-",1,0)))</f>
        <v/>
      </c>
      <c r="AL161" s="562" t="str">
        <f t="array" ref="AL161">IF($K132="","",SUM(IF(LEFT($AM161:$BU161,1)="X",1,0)))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7"/>
      <c r="BS161" s="647"/>
      <c r="BT161" s="647"/>
      <c r="BU161" s="647"/>
      <c r="BV161" s="647"/>
      <c r="BW161" s="647"/>
      <c r="BX161" s="647"/>
      <c r="BY161" s="647"/>
      <c r="BZ161" s="647"/>
      <c r="CA161" s="647"/>
      <c r="CB161" s="647"/>
      <c r="CC161" s="647"/>
      <c r="CD161" s="647"/>
      <c r="CE161" s="647"/>
      <c r="CF161" s="647"/>
      <c r="CG161" s="647"/>
      <c r="CH161" s="647"/>
      <c r="CJ161" s="647"/>
      <c r="CK161" s="647"/>
      <c r="CL161" s="647"/>
      <c r="CM161" s="647"/>
    </row>
    <row r="162" spans="1:91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K162" s="576"/>
      <c r="L162" s="576"/>
      <c r="M162" s="562" t="str">
        <f t="shared" si="66"/>
        <v/>
      </c>
      <c r="N162" s="562" t="str">
        <f t="shared" si="67"/>
        <v/>
      </c>
      <c r="O162" s="562"/>
      <c r="P162" s="562" t="str">
        <f t="shared" si="68"/>
        <v/>
      </c>
      <c r="Q162" s="586" t="str">
        <f t="shared" si="64"/>
        <v/>
      </c>
      <c r="R162" s="587" t="str">
        <f t="shared" si="69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IF($K162="","",SUM(IF(LEFT($AM162:$BU162,1)="s",1,0))-SUM(IF(RIGHT(LEFT($AM162:$BU162,2))="-",1,0)))</f>
        <v/>
      </c>
      <c r="AL162" s="562" t="str">
        <f t="array" ref="AL162">IF($K133="","",SUM(IF(LEFT($AM162:$BU162,1)="X",1,0)))</f>
        <v/>
      </c>
      <c r="AM162" s="647"/>
      <c r="AN162" s="647"/>
      <c r="AO162" s="647"/>
      <c r="AP162" s="647"/>
      <c r="AQ162" s="647"/>
      <c r="AR162" s="647"/>
      <c r="AS162" s="647"/>
      <c r="AT162" s="647"/>
      <c r="AU162" s="647"/>
      <c r="AV162" s="647"/>
      <c r="AW162" s="647"/>
      <c r="AX162" s="647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7"/>
      <c r="BI162" s="647"/>
      <c r="BJ162" s="647"/>
      <c r="BK162" s="647"/>
      <c r="BL162" s="647"/>
      <c r="BM162" s="647"/>
      <c r="BN162" s="647"/>
      <c r="BO162" s="647"/>
      <c r="BP162" s="647"/>
      <c r="BQ162" s="647"/>
      <c r="BR162" s="647"/>
      <c r="BS162" s="647"/>
      <c r="BT162" s="647"/>
      <c r="BU162" s="647"/>
      <c r="BV162" s="647"/>
      <c r="BW162" s="647"/>
      <c r="BX162" s="647"/>
      <c r="BY162" s="647"/>
      <c r="BZ162" s="647"/>
      <c r="CA162" s="647"/>
      <c r="CB162" s="647"/>
      <c r="CC162" s="647"/>
      <c r="CD162" s="647"/>
      <c r="CE162" s="647"/>
      <c r="CF162" s="647"/>
      <c r="CG162" s="647"/>
      <c r="CH162" s="647"/>
      <c r="CJ162" s="647"/>
      <c r="CK162" s="647"/>
      <c r="CL162" s="647"/>
      <c r="CM162" s="647"/>
    </row>
    <row r="163" spans="1:91" ht="14.2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K163" s="576"/>
      <c r="L163" s="576"/>
      <c r="M163" s="562" t="str">
        <f t="shared" si="66"/>
        <v/>
      </c>
      <c r="N163" s="562" t="str">
        <f t="shared" si="67"/>
        <v/>
      </c>
      <c r="O163" s="562"/>
      <c r="P163" s="562" t="str">
        <f t="shared" si="68"/>
        <v/>
      </c>
      <c r="Q163" s="586" t="str">
        <f t="shared" si="64"/>
        <v/>
      </c>
      <c r="R163" s="587" t="str">
        <f t="shared" si="69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IF($K163="","",SUM(IF(LEFT($AM163:$BU163,1)="s",1,0))-SUM(IF(RIGHT(LEFT($AM163:$BU163,2))="-",1,0)))</f>
        <v/>
      </c>
      <c r="AL163" s="562" t="str">
        <f t="array" ref="AL163">IF($K134="","",SUM(IF(LEFT($AM163:$BU163,1)="X",1,0)))</f>
        <v/>
      </c>
      <c r="AM163" s="647"/>
      <c r="AN163" s="647"/>
      <c r="AO163" s="647"/>
      <c r="AP163" s="647"/>
      <c r="AQ163" s="647"/>
      <c r="AR163" s="647"/>
      <c r="AS163" s="647"/>
      <c r="AT163" s="647"/>
      <c r="AU163" s="647"/>
      <c r="AV163" s="647"/>
      <c r="AW163" s="647"/>
      <c r="AX163" s="647"/>
      <c r="AY163" s="647"/>
      <c r="AZ163" s="647"/>
      <c r="BA163" s="647"/>
      <c r="BB163" s="647"/>
      <c r="BC163" s="647"/>
      <c r="BD163" s="647"/>
      <c r="BE163" s="647"/>
      <c r="BF163" s="647"/>
      <c r="BG163" s="647"/>
      <c r="BH163" s="647"/>
      <c r="BI163" s="647"/>
      <c r="BJ163" s="647"/>
      <c r="BK163" s="647"/>
      <c r="BL163" s="647"/>
      <c r="BM163" s="647"/>
      <c r="BN163" s="647"/>
      <c r="BO163" s="647"/>
      <c r="BP163" s="647"/>
      <c r="BQ163" s="647"/>
      <c r="BR163" s="647"/>
      <c r="BS163" s="647"/>
      <c r="BT163" s="647"/>
      <c r="BU163" s="647"/>
      <c r="BV163" s="647"/>
      <c r="BW163" s="647"/>
      <c r="BX163" s="647"/>
      <c r="BY163" s="647"/>
      <c r="BZ163" s="647"/>
      <c r="CA163" s="647"/>
      <c r="CB163" s="647"/>
      <c r="CC163" s="647"/>
      <c r="CD163" s="647"/>
      <c r="CE163" s="647"/>
      <c r="CF163" s="647"/>
      <c r="CG163" s="647"/>
      <c r="CH163" s="647"/>
      <c r="CJ163" s="647"/>
      <c r="CK163" s="647"/>
      <c r="CL163" s="647"/>
      <c r="CM163" s="647"/>
    </row>
    <row r="164" spans="1:91" ht="14.2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K164" s="576"/>
      <c r="L164" s="576"/>
      <c r="M164" s="562" t="str">
        <f t="shared" si="66"/>
        <v/>
      </c>
      <c r="N164" s="562" t="str">
        <f t="shared" si="67"/>
        <v/>
      </c>
      <c r="O164" s="562"/>
      <c r="P164" s="562" t="str">
        <f t="shared" si="68"/>
        <v/>
      </c>
      <c r="Q164" s="586" t="str">
        <f t="shared" si="64"/>
        <v/>
      </c>
      <c r="R164" s="587" t="str">
        <f t="shared" si="69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IF($K164="","",SUM(IF(LEFT($AM164:$BU164,1)="s",1,0))-SUM(IF(RIGHT(LEFT($AM164:$BU164,2))="-",1,0)))</f>
        <v/>
      </c>
      <c r="AL164" s="562" t="str">
        <f t="array" ref="AL164">IF($K135="","",SUM(IF(LEFT($AM164:$BU164,1)="X",1,0)))</f>
        <v/>
      </c>
      <c r="AM164" s="647"/>
      <c r="AN164" s="647"/>
      <c r="AO164" s="647"/>
      <c r="AP164" s="647"/>
      <c r="AQ164" s="647"/>
      <c r="AR164" s="647"/>
      <c r="AS164" s="647"/>
      <c r="AT164" s="647"/>
      <c r="AU164" s="647"/>
      <c r="AV164" s="647"/>
      <c r="AW164" s="647"/>
      <c r="AX164" s="647"/>
      <c r="AY164" s="647"/>
      <c r="AZ164" s="647"/>
      <c r="BA164" s="647"/>
      <c r="BB164" s="647"/>
      <c r="BC164" s="647"/>
      <c r="BD164" s="647"/>
      <c r="BE164" s="647"/>
      <c r="BF164" s="647"/>
      <c r="BG164" s="647"/>
      <c r="BH164" s="647"/>
      <c r="BI164" s="647"/>
      <c r="BJ164" s="647"/>
      <c r="BK164" s="647"/>
      <c r="BL164" s="647"/>
      <c r="BM164" s="647"/>
      <c r="BN164" s="647"/>
      <c r="BO164" s="647"/>
      <c r="BP164" s="647"/>
      <c r="BQ164" s="647"/>
      <c r="BR164" s="647"/>
      <c r="BS164" s="647"/>
      <c r="BT164" s="647"/>
      <c r="BU164" s="647"/>
      <c r="BV164" s="647"/>
      <c r="BW164" s="647"/>
      <c r="BX164" s="647"/>
      <c r="BY164" s="647"/>
      <c r="BZ164" s="647"/>
      <c r="CA164" s="647"/>
      <c r="CB164" s="647"/>
      <c r="CC164" s="647"/>
      <c r="CD164" s="647"/>
      <c r="CE164" s="647"/>
      <c r="CF164" s="647"/>
      <c r="CG164" s="647"/>
      <c r="CH164" s="647"/>
      <c r="CJ164" s="647"/>
      <c r="CK164" s="647"/>
      <c r="CL164" s="647"/>
      <c r="CM164" s="647"/>
    </row>
    <row r="165" spans="1:91" ht="14.2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K165" s="576"/>
      <c r="L165" s="576"/>
      <c r="M165" s="562" t="str">
        <f t="shared" si="66"/>
        <v/>
      </c>
      <c r="N165" s="562" t="str">
        <f t="shared" si="67"/>
        <v/>
      </c>
      <c r="O165" s="562"/>
      <c r="P165" s="562" t="str">
        <f t="shared" si="68"/>
        <v/>
      </c>
      <c r="Q165" s="586" t="str">
        <f t="shared" si="64"/>
        <v/>
      </c>
      <c r="R165" s="587" t="str">
        <f t="shared" si="69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IF($K165="","",SUM(IF(LEFT($AM165:$BU165,1)="s",1,0))-SUM(IF(RIGHT(LEFT($AM165:$BU165,2))="-",1,0)))</f>
        <v/>
      </c>
      <c r="AL165" s="562" t="str">
        <f t="array" ref="AL165">IF($K136="","",SUM(IF(LEFT($AM165:$BU165,1)="X",1,0)))</f>
        <v/>
      </c>
      <c r="AM165" s="647"/>
      <c r="AN165" s="647"/>
      <c r="AO165" s="647"/>
      <c r="AP165" s="647"/>
      <c r="AQ165" s="647"/>
      <c r="AR165" s="647"/>
      <c r="AS165" s="647"/>
      <c r="AT165" s="647"/>
      <c r="AU165" s="647"/>
      <c r="AV165" s="647"/>
      <c r="AW165" s="647"/>
      <c r="AX165" s="647"/>
      <c r="AY165" s="647"/>
      <c r="AZ165" s="647"/>
      <c r="BA165" s="647"/>
      <c r="BB165" s="647"/>
      <c r="BC165" s="647"/>
      <c r="BD165" s="647"/>
      <c r="BE165" s="647"/>
      <c r="BF165" s="647"/>
      <c r="BG165" s="647"/>
      <c r="BH165" s="647"/>
      <c r="BI165" s="647"/>
      <c r="BJ165" s="647"/>
      <c r="BK165" s="647"/>
      <c r="BL165" s="647"/>
      <c r="BM165" s="647"/>
      <c r="BN165" s="647"/>
      <c r="BO165" s="647"/>
      <c r="BP165" s="647"/>
      <c r="BQ165" s="647"/>
      <c r="BR165" s="647"/>
      <c r="BS165" s="647"/>
      <c r="BT165" s="647"/>
      <c r="BU165" s="647"/>
      <c r="BV165" s="647"/>
      <c r="BW165" s="647"/>
      <c r="BX165" s="647"/>
      <c r="BY165" s="647"/>
      <c r="BZ165" s="647"/>
      <c r="CA165" s="647"/>
      <c r="CB165" s="647"/>
      <c r="CC165" s="647"/>
      <c r="CD165" s="647"/>
      <c r="CE165" s="647"/>
      <c r="CF165" s="647"/>
      <c r="CG165" s="647"/>
      <c r="CH165" s="647"/>
      <c r="CJ165" s="647"/>
      <c r="CK165" s="647"/>
      <c r="CL165" s="647"/>
      <c r="CM165" s="647"/>
    </row>
    <row r="166" spans="1:91" ht="14.2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66"/>
        <v/>
      </c>
      <c r="N166" s="562" t="str">
        <f t="shared" si="67"/>
        <v/>
      </c>
      <c r="O166" s="562"/>
      <c r="P166" s="562" t="str">
        <f t="shared" si="68"/>
        <v/>
      </c>
      <c r="Q166" s="586" t="str">
        <f t="shared" si="64"/>
        <v/>
      </c>
      <c r="R166" s="587" t="str">
        <f t="shared" si="69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IF($K166="","",SUM(IF(LEFT($AM166:$BU166,1)="s",1,0))-SUM(IF(RIGHT(LEFT($AM166:$BU166,2))="-",1,0)))</f>
        <v/>
      </c>
      <c r="AL166" s="562" t="str">
        <f t="array" ref="AL166">IF($K137="","",SUM(IF(LEFT($AM166:$BU166,1)="X",1,0)))</f>
        <v/>
      </c>
      <c r="AM166" s="647"/>
      <c r="AN166" s="647"/>
      <c r="AO166" s="647"/>
      <c r="AP166" s="647"/>
      <c r="AQ166" s="647"/>
      <c r="AR166" s="647"/>
      <c r="AS166" s="647"/>
      <c r="AT166" s="647"/>
      <c r="AU166" s="647"/>
      <c r="AV166" s="647"/>
      <c r="AW166" s="647"/>
      <c r="AX166" s="647"/>
      <c r="AY166" s="647"/>
      <c r="AZ166" s="647"/>
      <c r="BA166" s="647"/>
      <c r="BB166" s="647"/>
      <c r="BC166" s="647"/>
      <c r="BD166" s="647"/>
      <c r="BE166" s="647"/>
      <c r="BF166" s="647"/>
      <c r="BG166" s="647"/>
      <c r="BH166" s="647"/>
      <c r="BI166" s="647"/>
      <c r="BJ166" s="647"/>
      <c r="BK166" s="647"/>
      <c r="BL166" s="647"/>
      <c r="BM166" s="647"/>
      <c r="BN166" s="647"/>
      <c r="BO166" s="647"/>
      <c r="BP166" s="647"/>
      <c r="BQ166" s="647"/>
      <c r="BR166" s="647"/>
      <c r="BS166" s="647"/>
      <c r="BT166" s="647"/>
      <c r="BU166" s="647"/>
      <c r="BV166" s="647"/>
      <c r="BW166" s="647"/>
      <c r="BX166" s="647"/>
      <c r="BY166" s="647"/>
      <c r="BZ166" s="647"/>
      <c r="CA166" s="647"/>
      <c r="CB166" s="647"/>
      <c r="CC166" s="647"/>
      <c r="CD166" s="647"/>
      <c r="CE166" s="647"/>
      <c r="CF166" s="647"/>
      <c r="CG166" s="647"/>
      <c r="CH166" s="647"/>
      <c r="CJ166" s="647"/>
      <c r="CK166" s="647"/>
      <c r="CL166" s="647"/>
      <c r="CM166" s="647"/>
    </row>
    <row r="167" spans="1:91" ht="14.2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66"/>
        <v/>
      </c>
      <c r="N167" s="562" t="str">
        <f t="shared" si="67"/>
        <v/>
      </c>
      <c r="O167" s="562"/>
      <c r="P167" s="562" t="str">
        <f t="shared" si="68"/>
        <v/>
      </c>
      <c r="Q167" s="586" t="str">
        <f t="shared" si="64"/>
        <v/>
      </c>
      <c r="R167" s="587" t="str">
        <f t="shared" si="69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IF($K167="","",SUM(IF(LEFT($AM167:$BU167,1)="s",1,0))-SUM(IF(RIGHT(LEFT($AM167:$BU167,2))="-",1,0)))</f>
        <v/>
      </c>
      <c r="AL167" s="562" t="str">
        <f t="array" ref="AL167">IF($K138="","",SUM(IF(LEFT($AM167:$BU167,1)="X",1,0)))</f>
        <v/>
      </c>
      <c r="AM167" s="647"/>
      <c r="AN167" s="647"/>
      <c r="AO167" s="647"/>
      <c r="AP167" s="647"/>
      <c r="AQ167" s="647"/>
      <c r="AR167" s="647"/>
      <c r="AS167" s="647"/>
      <c r="AT167" s="647"/>
      <c r="AU167" s="647"/>
      <c r="AV167" s="647"/>
      <c r="AW167" s="647"/>
      <c r="AX167" s="647"/>
      <c r="AY167" s="647"/>
      <c r="AZ167" s="647"/>
      <c r="BA167" s="647"/>
      <c r="BB167" s="647"/>
      <c r="BC167" s="647"/>
      <c r="BD167" s="647"/>
      <c r="BE167" s="647"/>
      <c r="BF167" s="647"/>
      <c r="BG167" s="647"/>
      <c r="BH167" s="647"/>
      <c r="BI167" s="647"/>
      <c r="BJ167" s="647"/>
      <c r="BK167" s="647"/>
      <c r="BL167" s="647"/>
      <c r="BM167" s="647"/>
      <c r="BN167" s="647"/>
      <c r="BO167" s="647"/>
      <c r="BP167" s="647"/>
      <c r="BQ167" s="647"/>
      <c r="BR167" s="647"/>
      <c r="BS167" s="647"/>
      <c r="BT167" s="647"/>
      <c r="BU167" s="647"/>
      <c r="BV167" s="647"/>
      <c r="BW167" s="647"/>
      <c r="BX167" s="647"/>
      <c r="BY167" s="647"/>
      <c r="BZ167" s="647"/>
      <c r="CA167" s="647"/>
      <c r="CB167" s="647"/>
      <c r="CC167" s="647"/>
      <c r="CD167" s="647"/>
      <c r="CE167" s="647"/>
      <c r="CF167" s="647"/>
      <c r="CG167" s="647"/>
      <c r="CH167" s="647"/>
      <c r="CJ167" s="647"/>
      <c r="CK167" s="647"/>
      <c r="CL167" s="647"/>
      <c r="CM167" s="647"/>
    </row>
    <row r="168" spans="1:91" ht="14.2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66"/>
        <v/>
      </c>
      <c r="N168" s="562" t="str">
        <f t="shared" si="67"/>
        <v/>
      </c>
      <c r="O168" s="562"/>
      <c r="P168" s="562" t="str">
        <f t="shared" si="68"/>
        <v/>
      </c>
      <c r="Q168" s="586" t="str">
        <f t="shared" si="64"/>
        <v/>
      </c>
      <c r="R168" s="587" t="str">
        <f t="shared" si="69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IF($K168="","",SUM(IF(LEFT($AM168:$BU168,1)="s",1,0))-SUM(IF(RIGHT(LEFT($AM168:$BU168,2))="-",1,0)))</f>
        <v/>
      </c>
      <c r="AL168" s="562" t="str">
        <f t="array" ref="AL168">IF($K139="","",SUM(IF(LEFT($AM168:$BU168,1)="X",1,0)))</f>
        <v/>
      </c>
      <c r="AM168" s="647"/>
      <c r="AN168" s="647"/>
      <c r="AO168" s="647"/>
      <c r="AP168" s="647"/>
      <c r="AQ168" s="647"/>
      <c r="AR168" s="647"/>
      <c r="AS168" s="647"/>
      <c r="AT168" s="647"/>
      <c r="AU168" s="647"/>
      <c r="AV168" s="647"/>
      <c r="AW168" s="647"/>
      <c r="AX168" s="647"/>
      <c r="AY168" s="647"/>
      <c r="AZ168" s="647"/>
      <c r="BA168" s="647"/>
      <c r="BB168" s="647"/>
      <c r="BC168" s="647"/>
      <c r="BD168" s="647"/>
      <c r="BE168" s="647"/>
      <c r="BF168" s="647"/>
      <c r="BG168" s="647"/>
      <c r="BH168" s="647"/>
      <c r="BI168" s="647"/>
      <c r="BJ168" s="647"/>
      <c r="BK168" s="647"/>
      <c r="BL168" s="647"/>
      <c r="BM168" s="647"/>
      <c r="BN168" s="647"/>
      <c r="BO168" s="647"/>
      <c r="BP168" s="647"/>
      <c r="BQ168" s="647"/>
      <c r="BR168" s="647"/>
      <c r="BS168" s="647"/>
      <c r="BT168" s="647"/>
      <c r="BU168" s="647"/>
      <c r="BV168" s="647"/>
      <c r="BW168" s="647"/>
      <c r="BX168" s="647"/>
      <c r="BY168" s="647"/>
      <c r="BZ168" s="647"/>
      <c r="CA168" s="647"/>
      <c r="CB168" s="647"/>
      <c r="CC168" s="647"/>
      <c r="CD168" s="647"/>
      <c r="CE168" s="647"/>
      <c r="CF168" s="647"/>
      <c r="CG168" s="647"/>
      <c r="CH168" s="647"/>
      <c r="CJ168" s="647"/>
      <c r="CK168" s="647"/>
      <c r="CL168" s="647"/>
      <c r="CM168" s="647"/>
    </row>
    <row r="169" spans="1:91" ht="14.2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66"/>
        <v/>
      </c>
      <c r="N169" s="562" t="str">
        <f t="shared" si="67"/>
        <v/>
      </c>
      <c r="O169" s="562"/>
      <c r="P169" s="562" t="str">
        <f t="shared" si="68"/>
        <v/>
      </c>
      <c r="Q169" s="586" t="str">
        <f t="shared" si="64"/>
        <v/>
      </c>
      <c r="R169" s="587" t="str">
        <f t="shared" si="69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IF($K169="","",SUM(IF(LEFT($AM169:$BU169,1)="s",1,0))-SUM(IF(RIGHT(LEFT($AM169:$BU169,2))="-",1,0)))</f>
        <v/>
      </c>
      <c r="AL169" s="562" t="str">
        <f t="array" ref="AL169">IF($K140="","",SUM(IF(LEFT($AM169:$BU169,1)="X",1,0)))</f>
        <v/>
      </c>
      <c r="AM169" s="647"/>
      <c r="AN169" s="647"/>
      <c r="AO169" s="647"/>
      <c r="AP169" s="647"/>
      <c r="AQ169" s="647"/>
      <c r="AR169" s="647"/>
      <c r="AS169" s="647"/>
      <c r="AT169" s="647"/>
      <c r="AU169" s="647"/>
      <c r="AV169" s="647"/>
      <c r="AW169" s="647"/>
      <c r="AX169" s="647"/>
      <c r="AY169" s="647"/>
      <c r="AZ169" s="647"/>
      <c r="BA169" s="647"/>
      <c r="BB169" s="647"/>
      <c r="BC169" s="647"/>
      <c r="BD169" s="647"/>
      <c r="BE169" s="647"/>
      <c r="BF169" s="647"/>
      <c r="BG169" s="647"/>
      <c r="BH169" s="647"/>
      <c r="BI169" s="647"/>
      <c r="BJ169" s="647"/>
      <c r="BK169" s="647"/>
      <c r="BL169" s="647"/>
      <c r="BM169" s="647"/>
      <c r="BN169" s="647"/>
      <c r="BO169" s="647"/>
      <c r="BP169" s="647"/>
      <c r="BQ169" s="647"/>
      <c r="BR169" s="647"/>
      <c r="BS169" s="647"/>
      <c r="BT169" s="647"/>
      <c r="BU169" s="647"/>
      <c r="BV169" s="647"/>
      <c r="BW169" s="647"/>
      <c r="BX169" s="647"/>
      <c r="BY169" s="647"/>
      <c r="BZ169" s="647"/>
      <c r="CA169" s="647"/>
      <c r="CB169" s="647"/>
      <c r="CC169" s="647"/>
      <c r="CD169" s="647"/>
      <c r="CE169" s="647"/>
      <c r="CF169" s="647"/>
      <c r="CG169" s="647"/>
      <c r="CH169" s="647"/>
      <c r="CJ169" s="647"/>
      <c r="CK169" s="647"/>
      <c r="CL169" s="647"/>
      <c r="CM169" s="647"/>
    </row>
    <row r="170" spans="1:91" ht="1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M170" s="562" t="str">
        <f t="shared" si="66"/>
        <v/>
      </c>
      <c r="N170" s="562" t="str">
        <f t="shared" si="67"/>
        <v/>
      </c>
      <c r="O170" s="562"/>
      <c r="P170" s="562" t="str">
        <f t="shared" si="68"/>
        <v/>
      </c>
      <c r="Q170" s="586" t="str">
        <f t="shared" si="64"/>
        <v/>
      </c>
      <c r="R170" s="587" t="str">
        <f t="shared" si="69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IF($K170="","",SUM(IF(LEFT($AM170:$BU170,1)="s",1,0))-SUM(IF(RIGHT(LEFT($AM170:$BU170,2))="-",1,0)))</f>
        <v/>
      </c>
      <c r="AL170" s="562" t="str">
        <f t="array" ref="AL170">IF($K141="","",SUM(IF(LEFT($AM170:$BU170,1)="X",1,0)))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R170" s="589"/>
      <c r="BS170" s="589"/>
      <c r="BT170" s="589"/>
      <c r="BU170" s="589"/>
      <c r="BV170" s="589"/>
      <c r="BW170" s="589"/>
      <c r="BX170" s="589"/>
      <c r="BY170" s="589"/>
      <c r="BZ170" s="589"/>
      <c r="CA170" s="589"/>
      <c r="CB170" s="589"/>
      <c r="CC170" s="589"/>
      <c r="CD170" s="589"/>
      <c r="CE170" s="589"/>
      <c r="CF170" s="589"/>
      <c r="CG170" s="589"/>
      <c r="CH170" s="589"/>
      <c r="CJ170" s="589"/>
      <c r="CK170" s="589"/>
      <c r="CL170" s="589"/>
      <c r="CM170" s="589"/>
    </row>
    <row r="171" spans="1:91" ht="15">
      <c r="A171" s="561"/>
      <c r="E171" s="584" t="str">
        <f>IF(J171=Table!$C$1,VLOOKUP(H171,Table!$B$38:$AO$61,Table!$AO$35-1,FALSE),"")</f>
        <v/>
      </c>
      <c r="F171" s="555"/>
      <c r="G171" s="574"/>
      <c r="H171" s="590"/>
      <c r="I171" s="576"/>
      <c r="J171" s="576"/>
      <c r="M171" s="562" t="str">
        <f t="shared" si="66"/>
        <v/>
      </c>
      <c r="N171" s="562" t="str">
        <f t="shared" si="67"/>
        <v/>
      </c>
      <c r="O171" s="562"/>
      <c r="P171" s="562" t="str">
        <f t="shared" si="68"/>
        <v/>
      </c>
      <c r="Q171" s="586" t="str">
        <f t="shared" si="64"/>
        <v/>
      </c>
      <c r="R171" s="587" t="str">
        <f t="shared" si="69"/>
        <v/>
      </c>
      <c r="S171" s="587"/>
      <c r="T171" s="587"/>
      <c r="U171" s="587"/>
      <c r="V171" s="587"/>
      <c r="W171" s="574"/>
      <c r="X171" s="574"/>
      <c r="AJ171" s="582"/>
      <c r="AK171" s="583" t="str">
        <f t="array" ref="AK171">IF($K171="","",SUM(IF(LEFT($AM171:$BU171,1)="s",1,0))-SUM(IF(RIGHT(LEFT($AM171:$BU171,2))="-",1,0)))</f>
        <v/>
      </c>
      <c r="AL171" s="562" t="str">
        <f t="array" ref="AL171">IF($K142="","",SUM(IF(LEFT($AM171:$BU171,1)="X",1,0)))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S171" s="589"/>
      <c r="BT171" s="589"/>
      <c r="BU171" s="589"/>
      <c r="BV171" s="589"/>
      <c r="BW171" s="589"/>
      <c r="BX171" s="589"/>
      <c r="BY171" s="589"/>
      <c r="BZ171" s="589"/>
      <c r="CA171" s="589"/>
      <c r="CB171" s="589"/>
      <c r="CC171" s="589"/>
      <c r="CD171" s="589"/>
      <c r="CE171" s="589"/>
      <c r="CF171" s="589"/>
      <c r="CG171" s="589"/>
      <c r="CH171" s="589"/>
      <c r="CJ171" s="589"/>
      <c r="CK171" s="589"/>
      <c r="CL171" s="589"/>
      <c r="CM171" s="589"/>
    </row>
    <row r="172" spans="1:91" ht="15">
      <c r="A172" s="561"/>
      <c r="E172" s="584" t="str">
        <f>IF(J172=Table!$C$1,VLOOKUP(H172,Table!$B$38:$AO$61,Table!$AO$35-1,FALSE),"")</f>
        <v/>
      </c>
      <c r="F172" s="555"/>
      <c r="G172" s="574"/>
      <c r="H172" s="590"/>
      <c r="I172" s="576"/>
      <c r="J172" s="576"/>
      <c r="M172" s="562" t="str">
        <f t="shared" si="66"/>
        <v/>
      </c>
      <c r="N172" s="562" t="str">
        <f t="shared" si="67"/>
        <v/>
      </c>
      <c r="O172" s="562"/>
      <c r="P172" s="562" t="str">
        <f t="shared" si="68"/>
        <v/>
      </c>
      <c r="Q172" s="586" t="str">
        <f t="shared" si="64"/>
        <v/>
      </c>
      <c r="R172" s="587" t="str">
        <f t="shared" si="69"/>
        <v/>
      </c>
      <c r="S172" s="587"/>
      <c r="T172" s="587"/>
      <c r="U172" s="587"/>
      <c r="V172" s="587"/>
      <c r="W172" s="574"/>
      <c r="X172" s="574"/>
      <c r="AJ172" s="582"/>
      <c r="AK172" s="583" t="str">
        <f t="array" ref="AK172">IF($K172="","",SUM(IF(LEFT($AM172:$BU172,1)="s",1,0))-SUM(IF(RIGHT(LEFT($AM172:$BU172,2))="-",1,0)))</f>
        <v/>
      </c>
      <c r="AL172" s="562" t="str">
        <f t="array" ref="AL172">IF($K143="","",SUM(IF(LEFT($AM172:$BU172,1)="X",1,0)))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S172" s="589"/>
      <c r="BT172" s="589"/>
      <c r="BU172" s="589"/>
      <c r="BV172" s="589"/>
      <c r="BW172" s="589"/>
      <c r="BX172" s="589"/>
      <c r="BY172" s="589"/>
      <c r="BZ172" s="589"/>
      <c r="CA172" s="589"/>
      <c r="CB172" s="589"/>
      <c r="CC172" s="589"/>
      <c r="CD172" s="589"/>
      <c r="CE172" s="589"/>
      <c r="CF172" s="589"/>
      <c r="CG172" s="589"/>
      <c r="CH172" s="589"/>
      <c r="CJ172" s="589"/>
      <c r="CK172" s="589"/>
      <c r="CL172" s="589"/>
      <c r="CM172" s="589"/>
    </row>
    <row r="173" spans="1:91" ht="15">
      <c r="A173" s="561"/>
      <c r="E173" s="584" t="str">
        <f>IF(J173=Table!$C$1,VLOOKUP(H173,Table!$B$38:$AO$61,Table!$AO$35-1,FALSE),"")</f>
        <v/>
      </c>
      <c r="F173" s="555"/>
      <c r="G173" s="574"/>
      <c r="H173" s="590"/>
      <c r="I173" s="576"/>
      <c r="J173" s="576"/>
      <c r="M173" s="562" t="str">
        <f t="shared" si="66"/>
        <v/>
      </c>
      <c r="N173" s="562" t="str">
        <f t="shared" si="67"/>
        <v/>
      </c>
      <c r="O173" s="562"/>
      <c r="P173" s="562" t="str">
        <f t="shared" si="68"/>
        <v/>
      </c>
      <c r="Q173" s="586" t="str">
        <f t="shared" si="64"/>
        <v/>
      </c>
      <c r="R173" s="587" t="str">
        <f t="shared" si="69"/>
        <v/>
      </c>
      <c r="S173" s="587"/>
      <c r="T173" s="587"/>
      <c r="U173" s="587"/>
      <c r="V173" s="587"/>
      <c r="W173" s="574"/>
      <c r="X173" s="574"/>
      <c r="AJ173" s="582"/>
      <c r="AK173" s="583" t="str">
        <f t="array" ref="AK173">IF($K173="","",SUM(IF(LEFT($AM173:$BU173,1)="s",1,0))-SUM(IF(RIGHT(LEFT($AM173:$BU173,2))="-",1,0)))</f>
        <v/>
      </c>
      <c r="AL173" s="562" t="str">
        <f t="array" ref="AL173">IF($K144="","",SUM(IF(LEFT($AM173:$BU173,1)="X",1,0)))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S173" s="589"/>
      <c r="BT173" s="589"/>
      <c r="BU173" s="589"/>
      <c r="BV173" s="589"/>
      <c r="BW173" s="589"/>
      <c r="BX173" s="589"/>
      <c r="BY173" s="589"/>
      <c r="BZ173" s="589"/>
      <c r="CA173" s="589"/>
      <c r="CB173" s="589"/>
      <c r="CC173" s="589"/>
      <c r="CD173" s="589"/>
      <c r="CE173" s="589"/>
      <c r="CF173" s="589"/>
      <c r="CG173" s="589"/>
      <c r="CH173" s="589"/>
      <c r="CJ173" s="589"/>
      <c r="CK173" s="589"/>
      <c r="CL173" s="589"/>
      <c r="CM173" s="589"/>
    </row>
    <row r="174" spans="1:91" ht="15">
      <c r="A174" s="561"/>
      <c r="E174" s="584" t="str">
        <f>IF(J174=Table!$C$1,VLOOKUP(H174,Table!$B$38:$AO$61,Table!$AO$35-1,FALSE),"")</f>
        <v/>
      </c>
      <c r="F174" s="555"/>
      <c r="G174" s="574"/>
      <c r="H174" s="590"/>
      <c r="I174" s="576"/>
      <c r="J174" s="576"/>
      <c r="M174" s="562" t="str">
        <f t="shared" si="66"/>
        <v/>
      </c>
      <c r="N174" s="562" t="str">
        <f t="shared" si="67"/>
        <v/>
      </c>
      <c r="O174" s="562"/>
      <c r="P174" s="562" t="str">
        <f t="shared" si="68"/>
        <v/>
      </c>
      <c r="Q174" s="586" t="str">
        <f t="shared" si="64"/>
        <v/>
      </c>
      <c r="R174" s="587" t="str">
        <f t="shared" si="69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IF($K145="","",SUM(IF(LEFT($AM174:$BU174,1)="X",1,0)))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S174" s="589"/>
      <c r="BT174" s="589"/>
      <c r="BU174" s="589"/>
      <c r="BV174" s="589"/>
      <c r="BW174" s="589"/>
      <c r="BX174" s="589"/>
      <c r="BY174" s="589"/>
      <c r="BZ174" s="589"/>
      <c r="CA174" s="589"/>
      <c r="CB174" s="589"/>
      <c r="CC174" s="589"/>
      <c r="CD174" s="589"/>
      <c r="CE174" s="589"/>
      <c r="CF174" s="589"/>
      <c r="CG174" s="589"/>
      <c r="CH174" s="589"/>
      <c r="CJ174" s="589"/>
      <c r="CK174" s="589"/>
      <c r="CL174" s="589"/>
      <c r="CM174" s="589"/>
    </row>
    <row r="175" spans="1:91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66"/>
        <v/>
      </c>
      <c r="N175" s="562" t="str">
        <f t="shared" si="67"/>
        <v/>
      </c>
      <c r="O175" s="562"/>
      <c r="P175" s="562" t="str">
        <f t="shared" si="68"/>
        <v/>
      </c>
      <c r="Q175" s="586" t="str">
        <f t="shared" si="64"/>
        <v/>
      </c>
      <c r="R175" s="587" t="str">
        <f t="shared" si="69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IF($K146="","",SUM(IF(LEFT($AM175:$BU175,1)="X",1,0)))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S175" s="589"/>
      <c r="BT175" s="589"/>
      <c r="BU175" s="589"/>
      <c r="BV175" s="589"/>
      <c r="BW175" s="589"/>
      <c r="BX175" s="589"/>
      <c r="BY175" s="589"/>
      <c r="BZ175" s="589"/>
      <c r="CA175" s="589"/>
      <c r="CB175" s="589"/>
      <c r="CC175" s="589"/>
      <c r="CD175" s="589"/>
      <c r="CE175" s="589"/>
      <c r="CF175" s="589"/>
      <c r="CG175" s="589"/>
      <c r="CH175" s="589"/>
      <c r="CJ175" s="589"/>
      <c r="CK175" s="589"/>
      <c r="CL175" s="589"/>
      <c r="CM175" s="589"/>
    </row>
    <row r="176" spans="1:91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66"/>
        <v/>
      </c>
      <c r="N176" s="562" t="str">
        <f t="shared" si="67"/>
        <v/>
      </c>
      <c r="O176" s="562"/>
      <c r="P176" s="562" t="str">
        <f t="shared" si="68"/>
        <v/>
      </c>
      <c r="Q176" s="586" t="str">
        <f t="shared" ref="Q176:Q194" si="70">IF(S176="","",IF(SIGN(S176)&lt;&gt;1,VLOOKUP(ABS(S176),SUP_HDC,3,TRUE),-VLOOKUP(ABS(S176),SUP_HDC,3,TRUE)))</f>
        <v/>
      </c>
      <c r="R176" s="587" t="str">
        <f t="shared" ref="R176:R194" si="71">IF(Q176="","",IF((K147-L147+Q176)&gt;=0.5,1,IF((K147-L147+Q176)=0.25,0.5,IF((K147-L147+Q176)&lt;=-0.5,-1,IF((K147-L147+Q176)=-0.25,-0.5,0)))))</f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IF($K147="","",SUM(IF(LEFT($AM176:$BU176,1)="X",1,0)))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S176" s="589"/>
      <c r="BT176" s="589"/>
      <c r="BU176" s="589"/>
      <c r="BV176" s="589"/>
      <c r="BW176" s="589"/>
      <c r="BX176" s="589"/>
      <c r="BY176" s="589"/>
      <c r="BZ176" s="589"/>
      <c r="CA176" s="589"/>
      <c r="CB176" s="589"/>
      <c r="CC176" s="589"/>
      <c r="CD176" s="589"/>
      <c r="CE176" s="589"/>
      <c r="CF176" s="589"/>
      <c r="CG176" s="589"/>
      <c r="CH176" s="589"/>
      <c r="CJ176" s="589"/>
      <c r="CK176" s="589"/>
      <c r="CL176" s="589"/>
      <c r="CM176" s="589"/>
    </row>
    <row r="177" spans="1:91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ref="M177:M194" si="72">IF(K148="","",IF(K148&gt;L148,"W",IF(K148=L148,"D",IF(K148&lt;L148,"L"))))</f>
        <v/>
      </c>
      <c r="N177" s="562" t="str">
        <f t="shared" ref="N177:N194" si="73">IF(K148="","",K148+L148)</f>
        <v/>
      </c>
      <c r="O177" s="562"/>
      <c r="P177" s="562" t="str">
        <f t="shared" ref="P177:P193" si="74">IF($K148="","",IF($N177&gt;P$19,"O",IF($N177&lt;P$19,"U",IF($N177=P$19,"-"))))</f>
        <v/>
      </c>
      <c r="Q177" s="586" t="str">
        <f t="shared" si="70"/>
        <v/>
      </c>
      <c r="R177" s="587" t="str">
        <f t="shared" si="71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IF($K148="","",SUM(IF(LEFT($AM177:$BU177,1)="X",1,0)))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S177" s="589"/>
      <c r="BT177" s="589"/>
      <c r="BU177" s="589"/>
      <c r="BV177" s="589"/>
      <c r="BW177" s="589"/>
      <c r="BX177" s="589"/>
      <c r="BY177" s="589"/>
      <c r="BZ177" s="589"/>
      <c r="CA177" s="589"/>
      <c r="CB177" s="589"/>
      <c r="CC177" s="589"/>
      <c r="CD177" s="589"/>
      <c r="CE177" s="589"/>
      <c r="CF177" s="589"/>
      <c r="CG177" s="589"/>
      <c r="CH177" s="589"/>
      <c r="CJ177" s="589"/>
      <c r="CK177" s="589"/>
      <c r="CL177" s="589"/>
      <c r="CM177" s="589"/>
    </row>
    <row r="178" spans="1:91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72"/>
        <v/>
      </c>
      <c r="N178" s="562" t="str">
        <f t="shared" si="73"/>
        <v/>
      </c>
      <c r="O178" s="562"/>
      <c r="P178" s="562" t="str">
        <f t="shared" si="74"/>
        <v/>
      </c>
      <c r="Q178" s="586" t="str">
        <f t="shared" si="70"/>
        <v/>
      </c>
      <c r="R178" s="587" t="str">
        <f t="shared" si="71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IF($K149="","",SUM(IF(LEFT($AM178:$BU178,1)="X",1,0)))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S178" s="589"/>
      <c r="BT178" s="589"/>
      <c r="BU178" s="589"/>
      <c r="BV178" s="589"/>
      <c r="BW178" s="589"/>
      <c r="BX178" s="589"/>
      <c r="BY178" s="589"/>
      <c r="BZ178" s="589"/>
      <c r="CA178" s="589"/>
      <c r="CB178" s="589"/>
      <c r="CC178" s="589"/>
      <c r="CD178" s="589"/>
      <c r="CE178" s="589"/>
      <c r="CF178" s="589"/>
      <c r="CG178" s="589"/>
      <c r="CH178" s="589"/>
      <c r="CJ178" s="589"/>
      <c r="CK178" s="589"/>
      <c r="CL178" s="589"/>
      <c r="CM178" s="589"/>
    </row>
    <row r="179" spans="1:91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72"/>
        <v/>
      </c>
      <c r="N179" s="562" t="str">
        <f t="shared" si="73"/>
        <v/>
      </c>
      <c r="O179" s="562"/>
      <c r="P179" s="562" t="str">
        <f t="shared" si="74"/>
        <v/>
      </c>
      <c r="Q179" s="586" t="str">
        <f t="shared" si="70"/>
        <v/>
      </c>
      <c r="R179" s="587" t="str">
        <f t="shared" si="71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IF($K150="","",SUM(IF(LEFT($AM179:$BU179,1)="X",1,0)))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S179" s="589"/>
      <c r="BT179" s="589"/>
      <c r="BU179" s="589"/>
      <c r="BV179" s="589"/>
      <c r="BW179" s="589"/>
      <c r="BX179" s="589"/>
      <c r="BY179" s="589"/>
      <c r="BZ179" s="589"/>
      <c r="CA179" s="589"/>
      <c r="CB179" s="589"/>
      <c r="CC179" s="589"/>
      <c r="CD179" s="589"/>
      <c r="CE179" s="589"/>
      <c r="CF179" s="589"/>
      <c r="CG179" s="589"/>
      <c r="CH179" s="589"/>
      <c r="CJ179" s="589"/>
      <c r="CK179" s="589"/>
      <c r="CL179" s="589"/>
      <c r="CM179" s="589"/>
    </row>
    <row r="180" spans="1:91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72"/>
        <v/>
      </c>
      <c r="N180" s="562" t="str">
        <f t="shared" si="73"/>
        <v/>
      </c>
      <c r="O180" s="562"/>
      <c r="P180" s="562" t="str">
        <f t="shared" si="74"/>
        <v/>
      </c>
      <c r="Q180" s="586" t="str">
        <f t="shared" si="70"/>
        <v/>
      </c>
      <c r="R180" s="587" t="str">
        <f t="shared" si="71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IF($K151="","",SUM(IF(LEFT($AM180:$BU180,1)="X",1,0)))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S180" s="589"/>
      <c r="BT180" s="589"/>
      <c r="BU180" s="589"/>
      <c r="BV180" s="589"/>
      <c r="BW180" s="589"/>
      <c r="BX180" s="589"/>
      <c r="BY180" s="589"/>
      <c r="BZ180" s="589"/>
      <c r="CA180" s="589"/>
      <c r="CB180" s="589"/>
      <c r="CC180" s="589"/>
      <c r="CD180" s="589"/>
      <c r="CE180" s="589"/>
      <c r="CF180" s="589"/>
      <c r="CG180" s="589"/>
      <c r="CH180" s="589"/>
      <c r="CJ180" s="589"/>
      <c r="CK180" s="589"/>
      <c r="CL180" s="589"/>
      <c r="CM180" s="589"/>
    </row>
    <row r="181" spans="1:91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72"/>
        <v/>
      </c>
      <c r="N181" s="562" t="str">
        <f t="shared" si="73"/>
        <v/>
      </c>
      <c r="O181" s="562"/>
      <c r="P181" s="562" t="str">
        <f t="shared" si="74"/>
        <v/>
      </c>
      <c r="Q181" s="586" t="str">
        <f t="shared" si="70"/>
        <v/>
      </c>
      <c r="R181" s="587" t="str">
        <f t="shared" si="71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IF($K152="","",SUM(IF(LEFT($AM181:$BU181,1)="X",1,0)))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S181" s="589"/>
      <c r="BT181" s="589"/>
      <c r="BU181" s="589"/>
      <c r="BV181" s="589"/>
      <c r="BW181" s="589"/>
      <c r="BX181" s="589"/>
      <c r="BY181" s="589"/>
      <c r="BZ181" s="589"/>
      <c r="CA181" s="589"/>
      <c r="CB181" s="589"/>
      <c r="CC181" s="589"/>
      <c r="CD181" s="589"/>
      <c r="CE181" s="589"/>
      <c r="CF181" s="589"/>
      <c r="CG181" s="589"/>
      <c r="CH181" s="589"/>
      <c r="CJ181" s="589"/>
      <c r="CK181" s="589"/>
      <c r="CL181" s="589"/>
      <c r="CM181" s="589"/>
    </row>
    <row r="182" spans="1:91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72"/>
        <v/>
      </c>
      <c r="N182" s="562" t="str">
        <f t="shared" si="73"/>
        <v/>
      </c>
      <c r="O182" s="562"/>
      <c r="P182" s="562" t="str">
        <f t="shared" si="74"/>
        <v/>
      </c>
      <c r="Q182" s="586" t="str">
        <f t="shared" si="70"/>
        <v/>
      </c>
      <c r="R182" s="587" t="str">
        <f t="shared" si="71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IF($K153="","",SUM(IF(LEFT($AM182:$BU182,1)="X",1,0)))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S182" s="589"/>
      <c r="BT182" s="589"/>
      <c r="BU182" s="589"/>
      <c r="BV182" s="589"/>
      <c r="BW182" s="589"/>
      <c r="BX182" s="589"/>
      <c r="BY182" s="589"/>
      <c r="BZ182" s="589"/>
      <c r="CA182" s="589"/>
      <c r="CB182" s="589"/>
      <c r="CC182" s="589"/>
      <c r="CD182" s="589"/>
      <c r="CE182" s="589"/>
      <c r="CF182" s="589"/>
      <c r="CG182" s="589"/>
      <c r="CH182" s="589"/>
      <c r="CJ182" s="589"/>
      <c r="CK182" s="589"/>
      <c r="CL182" s="589"/>
      <c r="CM182" s="589"/>
    </row>
    <row r="183" spans="1:91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72"/>
        <v/>
      </c>
      <c r="N183" s="562" t="str">
        <f t="shared" si="73"/>
        <v/>
      </c>
      <c r="O183" s="562"/>
      <c r="P183" s="562" t="str">
        <f t="shared" si="74"/>
        <v/>
      </c>
      <c r="Q183" s="586" t="str">
        <f t="shared" si="70"/>
        <v/>
      </c>
      <c r="R183" s="587" t="str">
        <f t="shared" si="71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IF($K154="","",SUM(IF(LEFT($AM183:$BU183,1)="X",1,0)))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S183" s="589"/>
      <c r="BT183" s="589"/>
      <c r="BU183" s="589"/>
      <c r="BV183" s="589"/>
      <c r="BW183" s="589"/>
      <c r="BX183" s="589"/>
      <c r="BY183" s="589"/>
      <c r="BZ183" s="589"/>
      <c r="CA183" s="589"/>
      <c r="CB183" s="589"/>
      <c r="CC183" s="589"/>
      <c r="CD183" s="589"/>
      <c r="CE183" s="589"/>
      <c r="CF183" s="589"/>
      <c r="CG183" s="589"/>
      <c r="CH183" s="589"/>
      <c r="CJ183" s="589"/>
      <c r="CK183" s="589"/>
      <c r="CL183" s="589"/>
      <c r="CM183" s="589"/>
    </row>
    <row r="184" spans="1:91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72"/>
        <v/>
      </c>
      <c r="N184" s="562" t="str">
        <f t="shared" si="73"/>
        <v/>
      </c>
      <c r="O184" s="562"/>
      <c r="P184" s="562" t="str">
        <f t="shared" si="74"/>
        <v/>
      </c>
      <c r="Q184" s="586" t="str">
        <f t="shared" si="70"/>
        <v/>
      </c>
      <c r="R184" s="587" t="str">
        <f t="shared" si="71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IF($K155="","",SUM(IF(LEFT($AM184:$BU184,1)="X",1,0)))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S184" s="589"/>
      <c r="BT184" s="589"/>
      <c r="BU184" s="589"/>
      <c r="BV184" s="589"/>
      <c r="BW184" s="589"/>
      <c r="BX184" s="589"/>
      <c r="BY184" s="589"/>
      <c r="BZ184" s="589"/>
      <c r="CA184" s="589"/>
      <c r="CB184" s="589"/>
      <c r="CC184" s="589"/>
      <c r="CD184" s="589"/>
      <c r="CE184" s="589"/>
      <c r="CF184" s="589"/>
      <c r="CG184" s="589"/>
      <c r="CH184" s="589"/>
      <c r="CJ184" s="589"/>
      <c r="CK184" s="589"/>
      <c r="CL184" s="589"/>
      <c r="CM184" s="589"/>
    </row>
    <row r="185" spans="1:91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72"/>
        <v/>
      </c>
      <c r="N185" s="562" t="str">
        <f t="shared" si="73"/>
        <v/>
      </c>
      <c r="O185" s="562"/>
      <c r="P185" s="562" t="str">
        <f t="shared" si="74"/>
        <v/>
      </c>
      <c r="Q185" s="586" t="str">
        <f t="shared" si="70"/>
        <v/>
      </c>
      <c r="R185" s="587" t="str">
        <f t="shared" si="71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IF($K156="","",SUM(IF(LEFT($AM185:$BU185,1)="X",1,0)))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S185" s="589"/>
      <c r="BT185" s="589"/>
      <c r="BU185" s="589"/>
      <c r="BV185" s="589"/>
      <c r="BW185" s="589"/>
      <c r="BX185" s="589"/>
      <c r="BY185" s="589"/>
      <c r="BZ185" s="589"/>
      <c r="CA185" s="589"/>
      <c r="CB185" s="589"/>
      <c r="CC185" s="589"/>
      <c r="CD185" s="589"/>
      <c r="CE185" s="589"/>
      <c r="CF185" s="589"/>
      <c r="CG185" s="589"/>
      <c r="CH185" s="589"/>
      <c r="CJ185" s="589"/>
      <c r="CK185" s="589"/>
      <c r="CL185" s="589"/>
      <c r="CM185" s="589"/>
    </row>
    <row r="186" spans="1:91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72"/>
        <v/>
      </c>
      <c r="N186" s="562" t="str">
        <f t="shared" si="73"/>
        <v/>
      </c>
      <c r="O186" s="562"/>
      <c r="P186" s="562" t="str">
        <f t="shared" si="74"/>
        <v/>
      </c>
      <c r="Q186" s="586" t="str">
        <f t="shared" si="70"/>
        <v/>
      </c>
      <c r="R186" s="587" t="str">
        <f t="shared" si="71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IF($K157="","",SUM(IF(LEFT($AM186:$BU186,1)="X",1,0)))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S186" s="589"/>
      <c r="BT186" s="589"/>
      <c r="BU186" s="589"/>
      <c r="BV186" s="589"/>
      <c r="BW186" s="589"/>
      <c r="BX186" s="589"/>
      <c r="BY186" s="589"/>
      <c r="BZ186" s="589"/>
      <c r="CA186" s="589"/>
      <c r="CB186" s="589"/>
      <c r="CC186" s="589"/>
      <c r="CD186" s="589"/>
      <c r="CE186" s="589"/>
      <c r="CF186" s="589"/>
      <c r="CG186" s="589"/>
      <c r="CH186" s="589"/>
      <c r="CJ186" s="589"/>
      <c r="CK186" s="589"/>
      <c r="CL186" s="589"/>
      <c r="CM186" s="589"/>
    </row>
    <row r="187" spans="1:91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72"/>
        <v/>
      </c>
      <c r="N187" s="562" t="str">
        <f t="shared" si="73"/>
        <v/>
      </c>
      <c r="O187" s="562"/>
      <c r="P187" s="562" t="str">
        <f t="shared" si="74"/>
        <v/>
      </c>
      <c r="Q187" s="586" t="str">
        <f t="shared" si="70"/>
        <v/>
      </c>
      <c r="R187" s="587" t="str">
        <f t="shared" si="71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IF($K158="","",SUM(IF(LEFT($AM187:$BU187,1)="X",1,0)))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S187" s="589"/>
      <c r="BT187" s="589"/>
      <c r="BU187" s="589"/>
      <c r="BV187" s="589"/>
      <c r="BW187" s="589"/>
      <c r="BX187" s="589"/>
      <c r="BY187" s="589"/>
      <c r="BZ187" s="589"/>
      <c r="CA187" s="589"/>
      <c r="CB187" s="589"/>
      <c r="CC187" s="589"/>
      <c r="CD187" s="589"/>
      <c r="CE187" s="589"/>
      <c r="CF187" s="589"/>
      <c r="CG187" s="589"/>
      <c r="CH187" s="589"/>
      <c r="CJ187" s="589"/>
      <c r="CK187" s="589"/>
      <c r="CL187" s="589"/>
      <c r="CM187" s="589"/>
    </row>
    <row r="188" spans="1:91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72"/>
        <v/>
      </c>
      <c r="N188" s="562" t="str">
        <f t="shared" si="73"/>
        <v/>
      </c>
      <c r="O188" s="562"/>
      <c r="P188" s="562" t="str">
        <f t="shared" si="74"/>
        <v/>
      </c>
      <c r="Q188" s="586" t="str">
        <f t="shared" si="70"/>
        <v/>
      </c>
      <c r="R188" s="587" t="str">
        <f t="shared" si="71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IF($K159="","",SUM(IF(LEFT($AM188:$BU188,1)="X",1,0)))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S188" s="589"/>
      <c r="BT188" s="589"/>
      <c r="BU188" s="589"/>
      <c r="BV188" s="589"/>
      <c r="BW188" s="589"/>
      <c r="BX188" s="589"/>
      <c r="BY188" s="589"/>
      <c r="BZ188" s="589"/>
      <c r="CA188" s="589"/>
      <c r="CB188" s="589"/>
      <c r="CC188" s="589"/>
      <c r="CD188" s="589"/>
      <c r="CE188" s="589"/>
      <c r="CF188" s="589"/>
      <c r="CG188" s="589"/>
      <c r="CH188" s="589"/>
      <c r="CJ188" s="589"/>
      <c r="CK188" s="589"/>
      <c r="CL188" s="589"/>
      <c r="CM188" s="589"/>
    </row>
    <row r="189" spans="1:91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72"/>
        <v/>
      </c>
      <c r="N189" s="562" t="str">
        <f t="shared" si="73"/>
        <v/>
      </c>
      <c r="O189" s="562"/>
      <c r="P189" s="562" t="str">
        <f t="shared" si="74"/>
        <v/>
      </c>
      <c r="Q189" s="586" t="str">
        <f t="shared" si="70"/>
        <v/>
      </c>
      <c r="R189" s="587" t="str">
        <f t="shared" si="71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IF($K160="","",SUM(IF(LEFT($AM189:$BU189,1)="X",1,0)))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S189" s="589"/>
      <c r="BT189" s="589"/>
      <c r="BU189" s="589"/>
      <c r="BV189" s="589"/>
      <c r="BW189" s="589"/>
      <c r="BX189" s="589"/>
      <c r="BY189" s="589"/>
      <c r="BZ189" s="589"/>
      <c r="CA189" s="589"/>
      <c r="CB189" s="589"/>
      <c r="CC189" s="589"/>
      <c r="CD189" s="589"/>
      <c r="CE189" s="589"/>
      <c r="CF189" s="589"/>
      <c r="CG189" s="589"/>
      <c r="CH189" s="589"/>
      <c r="CJ189" s="589"/>
      <c r="CK189" s="589"/>
      <c r="CL189" s="589"/>
      <c r="CM189" s="589"/>
    </row>
    <row r="190" spans="1:91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72"/>
        <v/>
      </c>
      <c r="N190" s="562" t="str">
        <f t="shared" si="73"/>
        <v/>
      </c>
      <c r="O190" s="562"/>
      <c r="P190" s="562" t="str">
        <f t="shared" si="74"/>
        <v/>
      </c>
      <c r="Q190" s="586" t="str">
        <f t="shared" si="70"/>
        <v/>
      </c>
      <c r="R190" s="587" t="str">
        <f t="shared" si="71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IF($K161="","",SUM(IF(LEFT($AM190:$BU190,1)="X",1,0)))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S190" s="589"/>
      <c r="BT190" s="589"/>
      <c r="BU190" s="589"/>
      <c r="BV190" s="589"/>
      <c r="BW190" s="589"/>
      <c r="BX190" s="589"/>
      <c r="BY190" s="589"/>
      <c r="BZ190" s="589"/>
      <c r="CA190" s="589"/>
      <c r="CB190" s="589"/>
      <c r="CC190" s="589"/>
      <c r="CD190" s="589"/>
      <c r="CE190" s="589"/>
      <c r="CF190" s="589"/>
      <c r="CG190" s="589"/>
      <c r="CH190" s="589"/>
      <c r="CJ190" s="589"/>
      <c r="CK190" s="589"/>
      <c r="CL190" s="589"/>
      <c r="CM190" s="589"/>
    </row>
    <row r="191" spans="1:91" ht="15">
      <c r="A191" s="561"/>
      <c r="E191" s="584" t="str">
        <f>IF(J191=Table!$C$1,VLOOKUP(H191,Table!$B$38:$AO$61,Table!$AO$35-1,FALSE),"")</f>
        <v/>
      </c>
      <c r="F191" s="555"/>
      <c r="H191" s="590"/>
      <c r="I191" s="576"/>
      <c r="J191" s="576"/>
      <c r="M191" s="562" t="str">
        <f t="shared" si="72"/>
        <v/>
      </c>
      <c r="N191" s="562" t="str">
        <f t="shared" si="73"/>
        <v/>
      </c>
      <c r="O191" s="562"/>
      <c r="P191" s="562" t="str">
        <f t="shared" si="74"/>
        <v/>
      </c>
      <c r="Q191" s="586" t="str">
        <f t="shared" si="70"/>
        <v/>
      </c>
      <c r="R191" s="587" t="str">
        <f t="shared" si="71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IF($K162="","",SUM(IF(LEFT($AM191:$BU191,1)="X",1,0)))</f>
        <v/>
      </c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S191" s="589"/>
      <c r="BT191" s="589"/>
      <c r="BU191" s="589"/>
      <c r="BV191" s="589"/>
      <c r="BW191" s="589"/>
      <c r="BX191" s="589"/>
      <c r="BY191" s="589"/>
      <c r="BZ191" s="589"/>
      <c r="CA191" s="589"/>
      <c r="CB191" s="589"/>
      <c r="CC191" s="589"/>
      <c r="CD191" s="589"/>
      <c r="CE191" s="589"/>
      <c r="CF191" s="589"/>
      <c r="CG191" s="589"/>
      <c r="CH191" s="589"/>
      <c r="CJ191" s="589"/>
      <c r="CK191" s="589"/>
      <c r="CL191" s="589"/>
      <c r="CM191" s="589"/>
    </row>
    <row r="192" spans="1:91" ht="15">
      <c r="A192" s="561"/>
      <c r="E192" s="584" t="str">
        <f>IF(J192=Table!$C$1,VLOOKUP(H192,Table!$B$38:$AO$61,Table!$AO$35-1,FALSE),"")</f>
        <v/>
      </c>
      <c r="F192" s="555"/>
      <c r="H192" s="590"/>
      <c r="I192" s="576"/>
      <c r="J192" s="576"/>
      <c r="M192" s="562" t="str">
        <f t="shared" si="72"/>
        <v/>
      </c>
      <c r="N192" s="562" t="str">
        <f t="shared" si="73"/>
        <v/>
      </c>
      <c r="O192" s="562"/>
      <c r="P192" s="562" t="str">
        <f t="shared" si="74"/>
        <v/>
      </c>
      <c r="Q192" s="586" t="str">
        <f t="shared" si="70"/>
        <v/>
      </c>
      <c r="R192" s="587" t="str">
        <f t="shared" si="71"/>
        <v/>
      </c>
      <c r="S192" s="587"/>
      <c r="T192" s="587"/>
      <c r="U192" s="587"/>
      <c r="V192" s="587"/>
      <c r="W192" s="574"/>
      <c r="X192" s="574"/>
      <c r="AJ192" s="582"/>
      <c r="AL192" s="562" t="str">
        <f t="array" ref="AL192">IF($K163="","",SUM(IF(LEFT($AM192:$BU192,1)="X",1,0)))</f>
        <v/>
      </c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S192" s="589"/>
      <c r="BT192" s="589"/>
      <c r="BU192" s="589"/>
      <c r="BV192" s="589"/>
      <c r="BW192" s="589"/>
      <c r="BX192" s="589"/>
      <c r="BY192" s="589"/>
      <c r="BZ192" s="589"/>
      <c r="CA192" s="589"/>
      <c r="CB192" s="589"/>
      <c r="CC192" s="589"/>
      <c r="CD192" s="589"/>
      <c r="CE192" s="589"/>
      <c r="CF192" s="589"/>
      <c r="CG192" s="589"/>
      <c r="CH192" s="589"/>
      <c r="CJ192" s="589"/>
      <c r="CK192" s="589"/>
      <c r="CL192" s="589"/>
      <c r="CM192" s="589"/>
    </row>
    <row r="193" spans="1:91" ht="15">
      <c r="A193" s="561"/>
      <c r="E193" s="584" t="str">
        <f>IF(J193=Table!$C$1,VLOOKUP(H193,Table!$B$38:$AO$61,Table!$AO$35-1,FALSE),"")</f>
        <v/>
      </c>
      <c r="F193" s="555"/>
      <c r="H193" s="590"/>
      <c r="I193" s="576"/>
      <c r="J193" s="576"/>
      <c r="M193" s="562" t="str">
        <f t="shared" si="72"/>
        <v/>
      </c>
      <c r="N193" s="562" t="str">
        <f t="shared" si="73"/>
        <v/>
      </c>
      <c r="O193" s="562"/>
      <c r="P193" s="562" t="str">
        <f t="shared" si="74"/>
        <v/>
      </c>
      <c r="Q193" s="586" t="str">
        <f t="shared" si="70"/>
        <v/>
      </c>
      <c r="R193" s="587" t="str">
        <f t="shared" si="71"/>
        <v/>
      </c>
      <c r="S193" s="587"/>
      <c r="T193" s="587"/>
      <c r="U193" s="587"/>
      <c r="V193" s="587"/>
      <c r="W193" s="574"/>
      <c r="X193" s="574"/>
      <c r="AJ193" s="582"/>
      <c r="AL193" s="562" t="str">
        <f t="array" ref="AL193">IF($K164="","",SUM(IF(LEFT($AM193:$BU193,1)="X",1,0)))</f>
        <v/>
      </c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S193" s="589"/>
      <c r="BT193" s="589"/>
      <c r="BU193" s="589"/>
      <c r="BV193" s="589"/>
      <c r="BW193" s="589"/>
      <c r="BX193" s="589"/>
      <c r="BY193" s="589"/>
      <c r="BZ193" s="589"/>
      <c r="CA193" s="589"/>
      <c r="CB193" s="589"/>
      <c r="CC193" s="589"/>
      <c r="CD193" s="589"/>
      <c r="CE193" s="589"/>
      <c r="CF193" s="589"/>
      <c r="CG193" s="589"/>
      <c r="CH193" s="589"/>
      <c r="CJ193" s="589"/>
      <c r="CK193" s="589"/>
      <c r="CL193" s="589"/>
      <c r="CM193" s="589"/>
    </row>
    <row r="194" spans="1:91" ht="15">
      <c r="A194" s="561"/>
      <c r="E194" s="584" t="str">
        <f>IF(J194=Table!$C$1,VLOOKUP(H194,Table!$B$38:$AO$61,Table!$AO$35-1,FALSE),"")</f>
        <v/>
      </c>
      <c r="F194" s="555"/>
      <c r="H194" s="590"/>
      <c r="I194" s="576"/>
      <c r="J194" s="576"/>
      <c r="M194" s="562" t="str">
        <f t="shared" si="72"/>
        <v/>
      </c>
      <c r="N194" s="562" t="str">
        <f t="shared" si="73"/>
        <v/>
      </c>
      <c r="O194" s="562"/>
      <c r="P194" s="562" t="str">
        <f t="shared" ref="P194:P201" si="75">IF(K165="","",IF(N194&gt;P$19,"O",IF(N194&lt;P$19,"U")))</f>
        <v/>
      </c>
      <c r="Q194" s="586" t="str">
        <f t="shared" si="70"/>
        <v/>
      </c>
      <c r="R194" s="587" t="str">
        <f t="shared" si="71"/>
        <v/>
      </c>
      <c r="S194" s="587"/>
      <c r="T194" s="587"/>
      <c r="U194" s="587"/>
      <c r="V194" s="587"/>
      <c r="W194" s="574"/>
      <c r="X194" s="574"/>
      <c r="AJ194" s="582"/>
      <c r="AL194" s="562" t="str">
        <f t="array" ref="AL194">IF($K165="","",SUM(IF(LEFT($AM194:$BU194,1)="X",1,0)))</f>
        <v/>
      </c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S194" s="589"/>
      <c r="BT194" s="589"/>
      <c r="BU194" s="589"/>
      <c r="BV194" s="589"/>
      <c r="BW194" s="589"/>
      <c r="BX194" s="589"/>
      <c r="BY194" s="589"/>
      <c r="BZ194" s="589"/>
      <c r="CA194" s="589"/>
      <c r="CB194" s="589"/>
      <c r="CC194" s="589"/>
      <c r="CD194" s="589"/>
      <c r="CE194" s="589"/>
      <c r="CF194" s="589"/>
      <c r="CG194" s="589"/>
      <c r="CH194" s="589"/>
      <c r="CJ194" s="589"/>
      <c r="CK194" s="589"/>
      <c r="CL194" s="589"/>
      <c r="CM194" s="589"/>
    </row>
    <row r="195" spans="1:91" ht="15">
      <c r="A195" s="561"/>
      <c r="E195" s="584" t="str">
        <f>IF(J195=Table!$C$1,VLOOKUP(H195,Table!$B$38:$AO$61,Table!$AO$35-1,FALSE),"")</f>
        <v/>
      </c>
      <c r="F195" s="555"/>
      <c r="H195" s="590"/>
      <c r="I195" s="576"/>
      <c r="J195" s="576"/>
      <c r="P195" s="562" t="str">
        <f t="shared" si="75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S195" s="589"/>
      <c r="BT195" s="589"/>
      <c r="BU195" s="589"/>
      <c r="BV195" s="589"/>
      <c r="BW195" s="589"/>
      <c r="BX195" s="589"/>
      <c r="BY195" s="589"/>
      <c r="BZ195" s="589"/>
      <c r="CA195" s="589"/>
      <c r="CB195" s="589"/>
      <c r="CC195" s="589"/>
      <c r="CD195" s="589"/>
      <c r="CE195" s="589"/>
      <c r="CF195" s="589"/>
      <c r="CG195" s="589"/>
      <c r="CH195" s="589"/>
      <c r="CJ195" s="589"/>
      <c r="CK195" s="589"/>
      <c r="CL195" s="589"/>
      <c r="CM195" s="589"/>
    </row>
    <row r="196" spans="1:91" ht="15">
      <c r="A196" s="561"/>
      <c r="E196" s="584" t="str">
        <f>IF(J196=Table!$C$1,VLOOKUP(H196,Table!$B$38:$AO$61,Table!$AO$35-1,FALSE),"")</f>
        <v/>
      </c>
      <c r="P196" s="562" t="str">
        <f t="shared" si="75"/>
        <v/>
      </c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S196" s="589"/>
      <c r="BT196" s="589"/>
      <c r="BU196" s="589"/>
      <c r="BV196" s="589"/>
      <c r="BW196" s="589"/>
      <c r="BX196" s="589"/>
      <c r="BY196" s="589"/>
      <c r="BZ196" s="589"/>
      <c r="CA196" s="589"/>
      <c r="CB196" s="589"/>
      <c r="CC196" s="589"/>
      <c r="CD196" s="589"/>
      <c r="CE196" s="589"/>
      <c r="CF196" s="589"/>
      <c r="CG196" s="589"/>
      <c r="CH196" s="589"/>
      <c r="CJ196" s="589"/>
      <c r="CK196" s="589"/>
      <c r="CL196" s="589"/>
      <c r="CM196" s="589"/>
    </row>
    <row r="197" spans="1:91" ht="15">
      <c r="A197" s="561"/>
      <c r="P197" s="562" t="str">
        <f t="shared" si="75"/>
        <v/>
      </c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S197" s="589"/>
      <c r="BT197" s="589"/>
      <c r="BU197" s="589"/>
      <c r="BV197" s="589"/>
      <c r="BW197" s="589"/>
      <c r="BX197" s="589"/>
      <c r="BY197" s="589"/>
      <c r="BZ197" s="589"/>
      <c r="CA197" s="589"/>
      <c r="CB197" s="589"/>
      <c r="CC197" s="589"/>
      <c r="CD197" s="589"/>
      <c r="CE197" s="589"/>
      <c r="CF197" s="589"/>
      <c r="CG197" s="589"/>
      <c r="CH197" s="589"/>
      <c r="CJ197" s="589"/>
      <c r="CK197" s="589"/>
      <c r="CL197" s="589"/>
      <c r="CM197" s="589"/>
    </row>
    <row r="198" spans="1:91" ht="15">
      <c r="A198" s="561"/>
      <c r="P198" s="562" t="str">
        <f t="shared" si="75"/>
        <v/>
      </c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S198" s="589"/>
      <c r="BT198" s="589"/>
      <c r="BU198" s="589"/>
      <c r="BV198" s="589"/>
      <c r="BW198" s="589"/>
      <c r="BX198" s="589"/>
      <c r="BY198" s="589"/>
      <c r="BZ198" s="589"/>
      <c r="CA198" s="589"/>
      <c r="CB198" s="589"/>
      <c r="CC198" s="589"/>
      <c r="CD198" s="589"/>
      <c r="CE198" s="589"/>
      <c r="CF198" s="589"/>
      <c r="CG198" s="589"/>
      <c r="CH198" s="589"/>
      <c r="CJ198" s="589"/>
      <c r="CK198" s="589"/>
      <c r="CL198" s="589"/>
      <c r="CM198" s="589"/>
    </row>
    <row r="199" spans="1:91" ht="15">
      <c r="A199" s="561"/>
      <c r="P199" s="562" t="str">
        <f t="shared" si="75"/>
        <v/>
      </c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S199" s="589"/>
      <c r="BT199" s="589"/>
      <c r="BU199" s="589"/>
      <c r="BV199" s="589"/>
      <c r="BW199" s="589"/>
      <c r="BX199" s="589"/>
      <c r="BY199" s="589"/>
      <c r="BZ199" s="589"/>
      <c r="CA199" s="589"/>
      <c r="CB199" s="589"/>
      <c r="CC199" s="589"/>
      <c r="CD199" s="589"/>
      <c r="CE199" s="589"/>
      <c r="CF199" s="589"/>
      <c r="CG199" s="589"/>
      <c r="CH199" s="589"/>
      <c r="CJ199" s="589"/>
      <c r="CK199" s="589"/>
      <c r="CL199" s="589"/>
      <c r="CM199" s="589"/>
    </row>
    <row r="200" spans="1:91" ht="15">
      <c r="A200" s="561"/>
      <c r="P200" s="562" t="str">
        <f t="shared" si="75"/>
        <v/>
      </c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S200" s="589"/>
      <c r="BT200" s="589"/>
      <c r="BU200" s="589"/>
      <c r="BV200" s="589"/>
      <c r="BW200" s="589"/>
      <c r="BX200" s="589"/>
      <c r="BY200" s="589"/>
      <c r="BZ200" s="589"/>
      <c r="CA200" s="589"/>
      <c r="CB200" s="589"/>
      <c r="CC200" s="589"/>
      <c r="CD200" s="589"/>
      <c r="CE200" s="589"/>
      <c r="CF200" s="589"/>
      <c r="CG200" s="589"/>
      <c r="CH200" s="589"/>
      <c r="CJ200" s="589"/>
      <c r="CK200" s="589"/>
      <c r="CL200" s="589"/>
      <c r="CM200" s="589"/>
    </row>
    <row r="201" spans="1:91" ht="15">
      <c r="A201" s="561"/>
      <c r="P201" s="562" t="str">
        <f t="shared" si="75"/>
        <v/>
      </c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S201" s="589"/>
      <c r="BT201" s="589"/>
      <c r="BU201" s="589"/>
      <c r="BV201" s="589"/>
      <c r="BW201" s="589"/>
      <c r="BX201" s="589"/>
      <c r="BY201" s="589"/>
      <c r="BZ201" s="589"/>
      <c r="CA201" s="589"/>
      <c r="CB201" s="589"/>
      <c r="CC201" s="589"/>
      <c r="CD201" s="589"/>
      <c r="CE201" s="589"/>
      <c r="CF201" s="589"/>
      <c r="CG201" s="589"/>
      <c r="CH201" s="589"/>
      <c r="CJ201" s="589"/>
      <c r="CK201" s="589"/>
      <c r="CL201" s="589"/>
      <c r="CM201" s="589"/>
    </row>
    <row r="202" spans="1:91" ht="15">
      <c r="A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S202" s="589"/>
      <c r="BT202" s="589"/>
      <c r="BU202" s="589"/>
      <c r="BV202" s="589"/>
      <c r="BW202" s="589"/>
      <c r="BX202" s="589"/>
      <c r="BY202" s="589"/>
      <c r="BZ202" s="589"/>
      <c r="CA202" s="589"/>
      <c r="CB202" s="589"/>
      <c r="CC202" s="589"/>
      <c r="CD202" s="589"/>
      <c r="CE202" s="589"/>
      <c r="CF202" s="589"/>
      <c r="CG202" s="589"/>
      <c r="CH202" s="589"/>
      <c r="CJ202" s="589"/>
      <c r="CK202" s="589"/>
      <c r="CL202" s="589"/>
      <c r="CM202" s="589"/>
    </row>
    <row r="203" spans="1:91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S203" s="589"/>
      <c r="BT203" s="589"/>
      <c r="BU203" s="589"/>
      <c r="BV203" s="589"/>
      <c r="BW203" s="589"/>
      <c r="BX203" s="589"/>
      <c r="BY203" s="589"/>
      <c r="BZ203" s="589"/>
      <c r="CA203" s="589"/>
      <c r="CB203" s="589"/>
      <c r="CC203" s="589"/>
      <c r="CD203" s="589"/>
      <c r="CE203" s="589"/>
      <c r="CF203" s="589"/>
      <c r="CG203" s="589"/>
      <c r="CH203" s="589"/>
      <c r="CJ203" s="589"/>
      <c r="CK203" s="589"/>
      <c r="CL203" s="589"/>
      <c r="CM203" s="589"/>
    </row>
    <row r="204" spans="1:91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S204" s="589"/>
      <c r="BT204" s="589"/>
      <c r="BU204" s="589"/>
      <c r="BV204" s="589"/>
      <c r="BW204" s="589"/>
      <c r="BX204" s="589"/>
      <c r="BY204" s="589"/>
      <c r="BZ204" s="589"/>
      <c r="CA204" s="589"/>
      <c r="CB204" s="589"/>
      <c r="CC204" s="589"/>
      <c r="CD204" s="589"/>
      <c r="CE204" s="589"/>
      <c r="CF204" s="589"/>
      <c r="CG204" s="589"/>
      <c r="CH204" s="589"/>
      <c r="CJ204" s="589"/>
      <c r="CK204" s="589"/>
      <c r="CL204" s="589"/>
      <c r="CM204" s="589"/>
    </row>
    <row r="205" spans="1:91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S205" s="589"/>
      <c r="BT205" s="589"/>
      <c r="BU205" s="589"/>
      <c r="BV205" s="589"/>
      <c r="BW205" s="589"/>
      <c r="BX205" s="589"/>
      <c r="BY205" s="589"/>
      <c r="BZ205" s="589"/>
      <c r="CA205" s="589"/>
      <c r="CB205" s="589"/>
      <c r="CC205" s="589"/>
      <c r="CD205" s="589"/>
      <c r="CE205" s="589"/>
      <c r="CF205" s="589"/>
      <c r="CG205" s="589"/>
      <c r="CH205" s="589"/>
      <c r="CJ205" s="589"/>
      <c r="CK205" s="589"/>
      <c r="CL205" s="589"/>
      <c r="CM205" s="589"/>
    </row>
    <row r="206" spans="1:91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S206" s="589"/>
      <c r="BT206" s="589"/>
      <c r="BU206" s="589"/>
      <c r="BV206" s="589"/>
      <c r="BW206" s="589"/>
      <c r="BX206" s="589"/>
      <c r="BY206" s="589"/>
      <c r="BZ206" s="589"/>
      <c r="CA206" s="589"/>
      <c r="CB206" s="589"/>
      <c r="CC206" s="589"/>
      <c r="CD206" s="589"/>
      <c r="CE206" s="589"/>
      <c r="CF206" s="589"/>
      <c r="CG206" s="589"/>
      <c r="CH206" s="589"/>
      <c r="CJ206" s="589"/>
      <c r="CK206" s="589"/>
      <c r="CL206" s="589"/>
      <c r="CM206" s="589"/>
    </row>
    <row r="207" spans="1:91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S207" s="589"/>
      <c r="BT207" s="589"/>
      <c r="BU207" s="589"/>
      <c r="BV207" s="589"/>
      <c r="BW207" s="589"/>
      <c r="BX207" s="589"/>
      <c r="BY207" s="589"/>
      <c r="BZ207" s="589"/>
      <c r="CA207" s="589"/>
      <c r="CB207" s="589"/>
      <c r="CC207" s="589"/>
      <c r="CD207" s="589"/>
      <c r="CE207" s="589"/>
      <c r="CF207" s="589"/>
      <c r="CG207" s="589"/>
      <c r="CH207" s="589"/>
      <c r="CJ207" s="589"/>
      <c r="CK207" s="589"/>
      <c r="CL207" s="589"/>
      <c r="CM207" s="589"/>
    </row>
    <row r="208" spans="1:91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S208" s="589"/>
      <c r="BT208" s="589"/>
      <c r="BU208" s="589"/>
      <c r="BV208" s="589"/>
      <c r="BW208" s="589"/>
      <c r="BX208" s="589"/>
      <c r="BY208" s="589"/>
      <c r="BZ208" s="589"/>
      <c r="CA208" s="589"/>
      <c r="CB208" s="589"/>
      <c r="CC208" s="589"/>
      <c r="CD208" s="589"/>
      <c r="CE208" s="589"/>
      <c r="CF208" s="589"/>
      <c r="CG208" s="589"/>
      <c r="CH208" s="589"/>
      <c r="CJ208" s="589"/>
      <c r="CK208" s="589"/>
      <c r="CL208" s="589"/>
      <c r="CM208" s="589"/>
    </row>
    <row r="209" spans="1:91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S209" s="589"/>
      <c r="BT209" s="589"/>
      <c r="BU209" s="589"/>
      <c r="BV209" s="589"/>
      <c r="BW209" s="589"/>
      <c r="BX209" s="589"/>
      <c r="BY209" s="589"/>
      <c r="BZ209" s="589"/>
      <c r="CA209" s="589"/>
      <c r="CB209" s="589"/>
      <c r="CC209" s="589"/>
      <c r="CD209" s="589"/>
      <c r="CE209" s="589"/>
      <c r="CF209" s="589"/>
      <c r="CG209" s="589"/>
      <c r="CH209" s="589"/>
      <c r="CJ209" s="589"/>
      <c r="CK209" s="589"/>
      <c r="CL209" s="589"/>
      <c r="CM209" s="589"/>
    </row>
    <row r="210" spans="1:91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S210" s="589"/>
      <c r="BT210" s="589"/>
      <c r="BU210" s="589"/>
      <c r="BV210" s="589"/>
      <c r="BW210" s="589"/>
      <c r="BX210" s="589"/>
      <c r="BY210" s="589"/>
      <c r="BZ210" s="589"/>
      <c r="CA210" s="589"/>
      <c r="CB210" s="589"/>
      <c r="CC210" s="589"/>
      <c r="CD210" s="589"/>
      <c r="CE210" s="589"/>
      <c r="CF210" s="589"/>
      <c r="CG210" s="589"/>
      <c r="CH210" s="589"/>
      <c r="CJ210" s="589"/>
      <c r="CK210" s="589"/>
      <c r="CL210" s="589"/>
      <c r="CM210" s="589"/>
    </row>
    <row r="211" spans="1:91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S211" s="589"/>
      <c r="BT211" s="589"/>
      <c r="BU211" s="589"/>
      <c r="BV211" s="589"/>
      <c r="BW211" s="589"/>
      <c r="BX211" s="589"/>
      <c r="BY211" s="589"/>
      <c r="BZ211" s="589"/>
      <c r="CA211" s="589"/>
      <c r="CB211" s="589"/>
      <c r="CC211" s="589"/>
      <c r="CD211" s="589"/>
      <c r="CE211" s="589"/>
      <c r="CF211" s="589"/>
      <c r="CG211" s="589"/>
      <c r="CH211" s="589"/>
      <c r="CJ211" s="589"/>
      <c r="CK211" s="589"/>
      <c r="CL211" s="589"/>
      <c r="CM211" s="589"/>
    </row>
    <row r="212" spans="1:91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S212" s="589"/>
      <c r="BT212" s="589"/>
      <c r="BU212" s="589"/>
      <c r="BV212" s="589"/>
      <c r="BW212" s="589"/>
      <c r="BX212" s="589"/>
      <c r="BY212" s="589"/>
      <c r="BZ212" s="589"/>
      <c r="CA212" s="589"/>
      <c r="CB212" s="589"/>
      <c r="CC212" s="589"/>
      <c r="CD212" s="589"/>
      <c r="CE212" s="589"/>
      <c r="CF212" s="589"/>
      <c r="CG212" s="589"/>
      <c r="CH212" s="589"/>
      <c r="CJ212" s="589"/>
      <c r="CK212" s="589"/>
      <c r="CL212" s="589"/>
      <c r="CM212" s="589"/>
    </row>
    <row r="213" spans="1:91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S213" s="589"/>
      <c r="BT213" s="589"/>
      <c r="BU213" s="589"/>
      <c r="BV213" s="589"/>
      <c r="BW213" s="589"/>
      <c r="BX213" s="589"/>
      <c r="BY213" s="589"/>
      <c r="BZ213" s="589"/>
      <c r="CA213" s="589"/>
      <c r="CB213" s="589"/>
      <c r="CC213" s="589"/>
      <c r="CD213" s="589"/>
      <c r="CE213" s="589"/>
      <c r="CF213" s="589"/>
      <c r="CG213" s="589"/>
      <c r="CH213" s="589"/>
      <c r="CJ213" s="589"/>
      <c r="CK213" s="589"/>
      <c r="CL213" s="589"/>
      <c r="CM213" s="589"/>
    </row>
    <row r="214" spans="1:91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S214" s="589"/>
      <c r="BT214" s="589"/>
      <c r="BU214" s="589"/>
      <c r="BV214" s="589"/>
      <c r="BW214" s="589"/>
      <c r="BX214" s="589"/>
      <c r="BY214" s="589"/>
      <c r="BZ214" s="589"/>
      <c r="CA214" s="589"/>
      <c r="CB214" s="589"/>
      <c r="CC214" s="589"/>
      <c r="CD214" s="589"/>
      <c r="CE214" s="589"/>
      <c r="CF214" s="589"/>
      <c r="CG214" s="589"/>
      <c r="CH214" s="589"/>
      <c r="CJ214" s="589"/>
      <c r="CK214" s="589"/>
      <c r="CL214" s="589"/>
      <c r="CM214" s="589"/>
    </row>
    <row r="215" spans="1:91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S215" s="589"/>
      <c r="BT215" s="589"/>
      <c r="BU215" s="589"/>
      <c r="BV215" s="589"/>
      <c r="BW215" s="589"/>
      <c r="BX215" s="589"/>
      <c r="BY215" s="589"/>
      <c r="BZ215" s="589"/>
      <c r="CA215" s="589"/>
      <c r="CB215" s="589"/>
      <c r="CC215" s="589"/>
      <c r="CD215" s="589"/>
      <c r="CE215" s="589"/>
      <c r="CF215" s="589"/>
      <c r="CG215" s="589"/>
      <c r="CH215" s="589"/>
      <c r="CJ215" s="589"/>
      <c r="CK215" s="589"/>
      <c r="CL215" s="589"/>
      <c r="CM215" s="589"/>
    </row>
    <row r="216" spans="1:91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S216" s="589"/>
      <c r="BT216" s="589"/>
      <c r="BU216" s="589"/>
      <c r="BV216" s="589"/>
      <c r="BW216" s="589"/>
      <c r="BX216" s="589"/>
      <c r="BY216" s="589"/>
      <c r="BZ216" s="589"/>
      <c r="CA216" s="589"/>
      <c r="CB216" s="589"/>
      <c r="CC216" s="589"/>
      <c r="CD216" s="589"/>
      <c r="CE216" s="589"/>
      <c r="CF216" s="589"/>
      <c r="CG216" s="589"/>
      <c r="CH216" s="589"/>
      <c r="CJ216" s="589"/>
      <c r="CK216" s="589"/>
      <c r="CL216" s="589"/>
      <c r="CM216" s="589"/>
    </row>
    <row r="217" spans="1:91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R217" s="589"/>
      <c r="BS217" s="589"/>
      <c r="BT217" s="589"/>
      <c r="BU217" s="589"/>
      <c r="BV217" s="589"/>
      <c r="BW217" s="589"/>
      <c r="BX217" s="589"/>
      <c r="BY217" s="589"/>
      <c r="BZ217" s="589"/>
      <c r="CA217" s="589"/>
      <c r="CB217" s="589"/>
      <c r="CC217" s="589"/>
      <c r="CD217" s="589"/>
      <c r="CE217" s="589"/>
      <c r="CF217" s="589"/>
      <c r="CG217" s="589"/>
      <c r="CH217" s="589"/>
      <c r="CJ217" s="589"/>
      <c r="CK217" s="589"/>
      <c r="CL217" s="589"/>
      <c r="CM217" s="589"/>
    </row>
    <row r="218" spans="1:91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V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N218" s="589"/>
      <c r="BO218" s="589"/>
      <c r="BP218" s="589"/>
      <c r="BQ218" s="589"/>
      <c r="BR218" s="589"/>
      <c r="BS218" s="589"/>
      <c r="BT218" s="589"/>
      <c r="BU218" s="589"/>
      <c r="BV218" s="589"/>
      <c r="BW218" s="589"/>
      <c r="BX218" s="589"/>
      <c r="BY218" s="589"/>
      <c r="BZ218" s="589"/>
      <c r="CA218" s="589"/>
      <c r="CB218" s="589"/>
      <c r="CC218" s="589"/>
      <c r="CD218" s="589"/>
      <c r="CE218" s="589"/>
      <c r="CF218" s="589"/>
      <c r="CG218" s="589"/>
      <c r="CH218" s="589"/>
      <c r="CJ218" s="589"/>
      <c r="CK218" s="589"/>
      <c r="CL218" s="589"/>
      <c r="CM218" s="589"/>
    </row>
    <row r="219" spans="1:91" ht="1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U219" s="589"/>
      <c r="AV219" s="589"/>
      <c r="AW219" s="589"/>
      <c r="AX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K219" s="589"/>
      <c r="BL219" s="589"/>
      <c r="BM219" s="589"/>
      <c r="BN219" s="589"/>
      <c r="BO219" s="589"/>
      <c r="BP219" s="589"/>
      <c r="BQ219" s="589"/>
      <c r="BR219" s="589"/>
      <c r="BS219" s="589"/>
      <c r="BT219" s="589"/>
      <c r="BU219" s="589"/>
      <c r="BV219" s="589"/>
      <c r="BW219" s="589"/>
      <c r="BX219" s="589"/>
      <c r="BY219" s="589"/>
      <c r="BZ219" s="589"/>
      <c r="CA219" s="589"/>
      <c r="CB219" s="589"/>
      <c r="CC219" s="589"/>
      <c r="CD219" s="589"/>
      <c r="CE219" s="589"/>
      <c r="CF219" s="589"/>
      <c r="CG219" s="589"/>
      <c r="CH219" s="589"/>
      <c r="CJ219" s="589"/>
      <c r="CK219" s="589"/>
      <c r="CL219" s="589"/>
      <c r="CM219" s="589"/>
    </row>
    <row r="220" spans="1:91" ht="1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T220" s="589"/>
      <c r="AU220" s="589"/>
      <c r="AV220" s="589"/>
      <c r="AW220" s="589"/>
      <c r="AX220" s="589"/>
      <c r="AY220" s="589"/>
      <c r="AZ220" s="589"/>
      <c r="BA220" s="589"/>
      <c r="BB220" s="589"/>
      <c r="BC220" s="589"/>
      <c r="BD220" s="589"/>
      <c r="BE220" s="589"/>
      <c r="BF220" s="589"/>
      <c r="BG220" s="589"/>
      <c r="BH220" s="589"/>
      <c r="BI220" s="589"/>
      <c r="BJ220" s="589"/>
      <c r="BK220" s="589"/>
      <c r="BL220" s="589"/>
      <c r="BM220" s="589"/>
      <c r="BN220" s="589"/>
      <c r="BO220" s="589"/>
      <c r="BP220" s="589"/>
      <c r="BQ220" s="589"/>
      <c r="BR220" s="589"/>
      <c r="BS220" s="589"/>
      <c r="BT220" s="589"/>
      <c r="BU220" s="589"/>
      <c r="BV220" s="589"/>
      <c r="BW220" s="589"/>
      <c r="BX220" s="589"/>
      <c r="BY220" s="589"/>
      <c r="BZ220" s="589"/>
      <c r="CA220" s="589"/>
      <c r="CB220" s="589"/>
      <c r="CC220" s="589"/>
      <c r="CD220" s="589"/>
      <c r="CE220" s="589"/>
      <c r="CF220" s="589"/>
      <c r="CG220" s="589"/>
      <c r="CH220" s="589"/>
      <c r="CJ220" s="589"/>
      <c r="CK220" s="589"/>
      <c r="CL220" s="589"/>
      <c r="CM220" s="589"/>
    </row>
    <row r="221" spans="1:91" ht="15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M221" s="589"/>
      <c r="AN221" s="589"/>
      <c r="AO221" s="589"/>
      <c r="AP221" s="589"/>
      <c r="AQ221" s="589"/>
      <c r="AR221" s="589"/>
      <c r="AS221" s="589"/>
      <c r="AT221" s="589"/>
      <c r="AU221" s="589"/>
      <c r="AV221" s="589"/>
      <c r="AW221" s="589"/>
      <c r="AX221" s="589"/>
      <c r="AY221" s="589"/>
      <c r="AZ221" s="589"/>
      <c r="BA221" s="589"/>
      <c r="BB221" s="589"/>
      <c r="BC221" s="589"/>
      <c r="BD221" s="589"/>
      <c r="BE221" s="589"/>
      <c r="BF221" s="589"/>
      <c r="BG221" s="589"/>
      <c r="BH221" s="589"/>
      <c r="BI221" s="589"/>
      <c r="BJ221" s="589"/>
      <c r="BK221" s="589"/>
      <c r="BL221" s="589"/>
      <c r="BM221" s="589"/>
      <c r="BN221" s="589"/>
      <c r="BO221" s="589"/>
      <c r="BP221" s="589"/>
      <c r="BQ221" s="589"/>
      <c r="BR221" s="589"/>
      <c r="BS221" s="589"/>
      <c r="BT221" s="589"/>
      <c r="BU221" s="589"/>
      <c r="BV221" s="589"/>
      <c r="BW221" s="589"/>
      <c r="BX221" s="589"/>
      <c r="BY221" s="589"/>
      <c r="BZ221" s="589"/>
      <c r="CA221" s="589"/>
      <c r="CB221" s="589"/>
      <c r="CC221" s="589"/>
      <c r="CD221" s="589"/>
      <c r="CE221" s="589"/>
      <c r="CF221" s="589"/>
      <c r="CG221" s="589"/>
      <c r="CH221" s="589"/>
      <c r="CJ221" s="589"/>
      <c r="CK221" s="589"/>
      <c r="CL221" s="589"/>
      <c r="CM221" s="589"/>
    </row>
    <row r="222" spans="1:91" ht="15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M222" s="589"/>
      <c r="AN222" s="589"/>
      <c r="AO222" s="589"/>
      <c r="AP222" s="589"/>
      <c r="AQ222" s="589"/>
      <c r="AR222" s="589"/>
      <c r="AS222" s="589"/>
      <c r="AT222" s="589"/>
      <c r="AU222" s="589"/>
      <c r="AV222" s="589"/>
      <c r="AW222" s="589"/>
      <c r="AX222" s="589"/>
      <c r="AY222" s="589"/>
      <c r="AZ222" s="589"/>
      <c r="BA222" s="589"/>
      <c r="BB222" s="589"/>
      <c r="BC222" s="589"/>
      <c r="BD222" s="589"/>
      <c r="BE222" s="589"/>
      <c r="BF222" s="589"/>
      <c r="BG222" s="589"/>
      <c r="BH222" s="589"/>
      <c r="BI222" s="589"/>
      <c r="BJ222" s="589"/>
      <c r="BK222" s="589"/>
      <c r="BL222" s="589"/>
      <c r="BM222" s="589"/>
      <c r="BN222" s="589"/>
      <c r="BO222" s="589"/>
      <c r="BP222" s="589"/>
      <c r="BQ222" s="589"/>
      <c r="BR222" s="589"/>
      <c r="BS222" s="589"/>
      <c r="BT222" s="589"/>
      <c r="BU222" s="589"/>
      <c r="BV222" s="589"/>
      <c r="BW222" s="589"/>
      <c r="BX222" s="589"/>
      <c r="BY222" s="589"/>
      <c r="BZ222" s="589"/>
      <c r="CA222" s="589"/>
      <c r="CB222" s="589"/>
      <c r="CC222" s="589"/>
      <c r="CD222" s="589"/>
      <c r="CE222" s="589"/>
      <c r="CF222" s="589"/>
      <c r="CG222" s="589"/>
      <c r="CH222" s="589"/>
      <c r="CJ222" s="589"/>
      <c r="CK222" s="589"/>
      <c r="CL222" s="589"/>
      <c r="CM222" s="589"/>
    </row>
    <row r="223" spans="1:91" ht="15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  <c r="AM223" s="589"/>
      <c r="AN223" s="589"/>
      <c r="AO223" s="589"/>
      <c r="AP223" s="589"/>
      <c r="AQ223" s="589"/>
      <c r="AR223" s="589"/>
      <c r="AS223" s="589"/>
      <c r="AT223" s="589"/>
      <c r="AU223" s="589"/>
      <c r="AV223" s="589"/>
      <c r="AW223" s="589"/>
      <c r="AX223" s="589"/>
      <c r="AY223" s="589"/>
      <c r="AZ223" s="589"/>
      <c r="BA223" s="589"/>
      <c r="BB223" s="589"/>
      <c r="BC223" s="589"/>
      <c r="BD223" s="589"/>
      <c r="BE223" s="589"/>
      <c r="BF223" s="589"/>
      <c r="BG223" s="589"/>
      <c r="BH223" s="589"/>
      <c r="BI223" s="589"/>
      <c r="BJ223" s="589"/>
      <c r="BK223" s="589"/>
      <c r="BL223" s="589"/>
      <c r="BM223" s="589"/>
      <c r="BN223" s="589"/>
      <c r="BO223" s="589"/>
      <c r="BP223" s="589"/>
      <c r="BQ223" s="589"/>
      <c r="BR223" s="589"/>
      <c r="BS223" s="589"/>
      <c r="BT223" s="589"/>
      <c r="BU223" s="589"/>
      <c r="BV223" s="589"/>
      <c r="BW223" s="589"/>
      <c r="BX223" s="589"/>
      <c r="BY223" s="589"/>
      <c r="BZ223" s="589"/>
      <c r="CA223" s="589"/>
      <c r="CB223" s="589"/>
      <c r="CC223" s="589"/>
      <c r="CD223" s="589"/>
      <c r="CE223" s="589"/>
      <c r="CF223" s="589"/>
      <c r="CG223" s="589"/>
      <c r="CH223" s="589"/>
      <c r="CJ223" s="589"/>
      <c r="CK223" s="589"/>
      <c r="CL223" s="589"/>
      <c r="CM223" s="589"/>
    </row>
    <row r="224" spans="1:91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91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91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91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91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91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</row>
    <row r="230" spans="1:91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</row>
    <row r="231" spans="1:91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</row>
    <row r="232" spans="1:91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</row>
    <row r="233" spans="1:91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</row>
    <row r="234" spans="1:91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S234" s="561"/>
      <c r="BT234" s="561"/>
      <c r="BU234" s="561"/>
      <c r="BV234" s="561"/>
      <c r="BW234" s="561"/>
      <c r="BX234" s="561"/>
      <c r="BY234" s="561"/>
      <c r="BZ234" s="561"/>
      <c r="CA234" s="561"/>
      <c r="CB234" s="561"/>
      <c r="CC234" s="561"/>
      <c r="CD234" s="561"/>
      <c r="CE234" s="561"/>
      <c r="CF234" s="561"/>
      <c r="CG234" s="561"/>
      <c r="CH234" s="561"/>
      <c r="CJ234" s="561"/>
      <c r="CK234" s="561"/>
      <c r="CL234" s="561"/>
      <c r="CM234" s="561"/>
    </row>
    <row r="235" spans="1:91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  <c r="BV235" s="561"/>
      <c r="BW235" s="561"/>
      <c r="BX235" s="561"/>
      <c r="BY235" s="561"/>
      <c r="BZ235" s="561"/>
      <c r="CA235" s="561"/>
      <c r="CB235" s="561"/>
      <c r="CC235" s="561"/>
      <c r="CD235" s="561"/>
      <c r="CE235" s="561"/>
      <c r="CF235" s="561"/>
      <c r="CG235" s="561"/>
      <c r="CH235" s="561"/>
      <c r="CJ235" s="561"/>
      <c r="CK235" s="561"/>
      <c r="CL235" s="561"/>
      <c r="CM235" s="561"/>
    </row>
    <row r="236" spans="1:91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R236" s="561"/>
      <c r="BS236" s="561"/>
      <c r="BT236" s="561"/>
      <c r="BU236" s="561"/>
      <c r="BV236" s="561"/>
      <c r="BW236" s="561"/>
      <c r="BX236" s="561"/>
      <c r="BY236" s="561"/>
      <c r="BZ236" s="561"/>
      <c r="CA236" s="561"/>
      <c r="CB236" s="561"/>
      <c r="CC236" s="561"/>
      <c r="CD236" s="561"/>
      <c r="CE236" s="561"/>
      <c r="CF236" s="561"/>
      <c r="CG236" s="561"/>
      <c r="CH236" s="561"/>
      <c r="CJ236" s="561"/>
      <c r="CK236" s="561"/>
      <c r="CL236" s="561"/>
      <c r="CM236" s="561"/>
    </row>
    <row r="237" spans="1:91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R237" s="561"/>
      <c r="BS237" s="561"/>
      <c r="BT237" s="561"/>
      <c r="BU237" s="561"/>
      <c r="BV237" s="561"/>
      <c r="BW237" s="561"/>
      <c r="BX237" s="561"/>
      <c r="BY237" s="561"/>
      <c r="BZ237" s="561"/>
      <c r="CA237" s="561"/>
      <c r="CB237" s="561"/>
      <c r="CC237" s="561"/>
      <c r="CD237" s="561"/>
      <c r="CE237" s="561"/>
      <c r="CF237" s="561"/>
      <c r="CG237" s="561"/>
      <c r="CH237" s="561"/>
      <c r="CJ237" s="561"/>
      <c r="CK237" s="561"/>
      <c r="CL237" s="561"/>
      <c r="CM237" s="561"/>
    </row>
    <row r="238" spans="1:91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S238" s="561"/>
      <c r="BT238" s="561"/>
      <c r="BU238" s="561"/>
      <c r="BV238" s="561"/>
      <c r="BW238" s="561"/>
      <c r="BX238" s="561"/>
      <c r="BY238" s="561"/>
      <c r="BZ238" s="561"/>
      <c r="CA238" s="561"/>
      <c r="CB238" s="561"/>
      <c r="CC238" s="561"/>
      <c r="CD238" s="561"/>
      <c r="CE238" s="561"/>
      <c r="CF238" s="561"/>
      <c r="CG238" s="561"/>
      <c r="CH238" s="561"/>
      <c r="CJ238" s="561"/>
      <c r="CK238" s="561"/>
      <c r="CL238" s="561"/>
      <c r="CM238" s="561"/>
    </row>
    <row r="239" spans="1:91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S239" s="561"/>
      <c r="BT239" s="561"/>
      <c r="BU239" s="561"/>
      <c r="BV239" s="561"/>
      <c r="BW239" s="561"/>
      <c r="BX239" s="561"/>
      <c r="BY239" s="561"/>
      <c r="BZ239" s="561"/>
      <c r="CA239" s="561"/>
      <c r="CB239" s="561"/>
      <c r="CC239" s="561"/>
      <c r="CD239" s="561"/>
      <c r="CE239" s="561"/>
      <c r="CF239" s="561"/>
      <c r="CG239" s="561"/>
      <c r="CH239" s="561"/>
      <c r="CJ239" s="561"/>
      <c r="CK239" s="561"/>
      <c r="CL239" s="561"/>
      <c r="CM239" s="561"/>
    </row>
    <row r="240" spans="1:91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S240" s="561"/>
      <c r="BT240" s="561"/>
      <c r="BU240" s="561"/>
      <c r="BV240" s="561"/>
      <c r="BW240" s="561"/>
      <c r="BX240" s="561"/>
      <c r="BY240" s="561"/>
      <c r="BZ240" s="561"/>
      <c r="CA240" s="561"/>
      <c r="CB240" s="561"/>
      <c r="CC240" s="561"/>
      <c r="CD240" s="561"/>
      <c r="CE240" s="561"/>
      <c r="CF240" s="561"/>
      <c r="CG240" s="561"/>
      <c r="CH240" s="561"/>
      <c r="CJ240" s="561"/>
      <c r="CK240" s="561"/>
      <c r="CL240" s="561"/>
      <c r="CM240" s="561"/>
    </row>
    <row r="241" spans="1:91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S241" s="561"/>
      <c r="BT241" s="561"/>
      <c r="BU241" s="561"/>
      <c r="BV241" s="561"/>
      <c r="BW241" s="561"/>
      <c r="BX241" s="561"/>
      <c r="BY241" s="561"/>
      <c r="BZ241" s="561"/>
      <c r="CA241" s="561"/>
      <c r="CB241" s="561"/>
      <c r="CC241" s="561"/>
      <c r="CD241" s="561"/>
      <c r="CE241" s="561"/>
      <c r="CF241" s="561"/>
      <c r="CG241" s="561"/>
      <c r="CH241" s="561"/>
      <c r="CJ241" s="561"/>
      <c r="CK241" s="561"/>
      <c r="CL241" s="561"/>
      <c r="CM241" s="561"/>
    </row>
    <row r="242" spans="1:91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S242" s="561"/>
      <c r="BT242" s="561"/>
      <c r="BU242" s="561"/>
      <c r="BV242" s="561"/>
      <c r="BW242" s="561"/>
      <c r="BX242" s="561"/>
      <c r="BY242" s="561"/>
      <c r="BZ242" s="561"/>
      <c r="CA242" s="561"/>
      <c r="CB242" s="561"/>
      <c r="CC242" s="561"/>
      <c r="CD242" s="561"/>
      <c r="CE242" s="561"/>
      <c r="CF242" s="561"/>
      <c r="CG242" s="561"/>
      <c r="CH242" s="561"/>
      <c r="CJ242" s="561"/>
      <c r="CK242" s="561"/>
      <c r="CL242" s="561"/>
      <c r="CM242" s="561"/>
    </row>
    <row r="243" spans="1:91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S243" s="561"/>
      <c r="BT243" s="561"/>
      <c r="BU243" s="561"/>
      <c r="BV243" s="561"/>
      <c r="BW243" s="561"/>
      <c r="BX243" s="561"/>
      <c r="BY243" s="561"/>
      <c r="BZ243" s="561"/>
      <c r="CA243" s="561"/>
      <c r="CB243" s="561"/>
      <c r="CC243" s="561"/>
      <c r="CD243" s="561"/>
      <c r="CE243" s="561"/>
      <c r="CF243" s="561"/>
      <c r="CG243" s="561"/>
      <c r="CH243" s="561"/>
      <c r="CJ243" s="561"/>
      <c r="CK243" s="561"/>
      <c r="CL243" s="561"/>
      <c r="CM243" s="561"/>
    </row>
    <row r="244" spans="1:91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S244" s="561"/>
      <c r="BT244" s="561"/>
      <c r="BU244" s="561"/>
      <c r="BV244" s="561"/>
      <c r="BW244" s="561"/>
      <c r="BX244" s="561"/>
      <c r="BY244" s="561"/>
      <c r="BZ244" s="561"/>
      <c r="CA244" s="561"/>
      <c r="CB244" s="561"/>
      <c r="CC244" s="561"/>
      <c r="CD244" s="561"/>
      <c r="CE244" s="561"/>
      <c r="CF244" s="561"/>
      <c r="CG244" s="561"/>
      <c r="CH244" s="561"/>
      <c r="CJ244" s="561"/>
      <c r="CK244" s="561"/>
      <c r="CL244" s="561"/>
      <c r="CM244" s="561"/>
    </row>
    <row r="245" spans="1:91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S245" s="561"/>
      <c r="BT245" s="561"/>
      <c r="BU245" s="561"/>
      <c r="BV245" s="561"/>
      <c r="BW245" s="561"/>
      <c r="BX245" s="561"/>
      <c r="BY245" s="561"/>
      <c r="BZ245" s="561"/>
      <c r="CA245" s="561"/>
      <c r="CB245" s="561"/>
      <c r="CC245" s="561"/>
      <c r="CD245" s="561"/>
      <c r="CE245" s="561"/>
      <c r="CF245" s="561"/>
      <c r="CG245" s="561"/>
      <c r="CH245" s="561"/>
      <c r="CJ245" s="561"/>
      <c r="CK245" s="561"/>
      <c r="CL245" s="561"/>
      <c r="CM245" s="561"/>
    </row>
    <row r="246" spans="1:91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S246" s="561"/>
      <c r="BT246" s="561"/>
      <c r="BU246" s="561"/>
      <c r="BV246" s="561"/>
      <c r="BW246" s="561"/>
      <c r="BX246" s="561"/>
      <c r="BY246" s="561"/>
      <c r="BZ246" s="561"/>
      <c r="CA246" s="561"/>
      <c r="CB246" s="561"/>
      <c r="CC246" s="561"/>
      <c r="CD246" s="561"/>
      <c r="CE246" s="561"/>
      <c r="CF246" s="561"/>
      <c r="CG246" s="561"/>
      <c r="CH246" s="561"/>
      <c r="CJ246" s="561"/>
      <c r="CK246" s="561"/>
      <c r="CL246" s="561"/>
      <c r="CM246" s="561"/>
    </row>
    <row r="247" spans="1:91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S247" s="561"/>
      <c r="BT247" s="561"/>
      <c r="BU247" s="561"/>
      <c r="BV247" s="561"/>
      <c r="BW247" s="561"/>
      <c r="BX247" s="561"/>
      <c r="BY247" s="561"/>
      <c r="BZ247" s="561"/>
      <c r="CA247" s="561"/>
      <c r="CB247" s="561"/>
      <c r="CC247" s="561"/>
      <c r="CD247" s="561"/>
      <c r="CE247" s="561"/>
      <c r="CF247" s="561"/>
      <c r="CG247" s="561"/>
      <c r="CH247" s="561"/>
      <c r="CJ247" s="561"/>
      <c r="CK247" s="561"/>
      <c r="CL247" s="561"/>
      <c r="CM247" s="561"/>
    </row>
    <row r="248" spans="1:91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S248" s="561"/>
      <c r="BT248" s="561"/>
      <c r="BU248" s="561"/>
      <c r="BV248" s="561"/>
      <c r="BW248" s="561"/>
      <c r="BX248" s="561"/>
      <c r="BY248" s="561"/>
      <c r="BZ248" s="561"/>
      <c r="CA248" s="561"/>
      <c r="CB248" s="561"/>
      <c r="CC248" s="561"/>
      <c r="CD248" s="561"/>
      <c r="CE248" s="561"/>
      <c r="CF248" s="561"/>
      <c r="CG248" s="561"/>
      <c r="CH248" s="561"/>
      <c r="CJ248" s="561"/>
      <c r="CK248" s="561"/>
      <c r="CL248" s="561"/>
      <c r="CM248" s="561"/>
    </row>
    <row r="249" spans="1:91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J249" s="582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S249" s="561"/>
      <c r="BT249" s="561"/>
      <c r="BU249" s="561"/>
      <c r="BV249" s="561"/>
      <c r="BW249" s="561"/>
      <c r="BX249" s="561"/>
      <c r="BY249" s="561"/>
      <c r="BZ249" s="561"/>
      <c r="CA249" s="561"/>
      <c r="CB249" s="561"/>
      <c r="CC249" s="561"/>
      <c r="CD249" s="561"/>
      <c r="CE249" s="561"/>
      <c r="CF249" s="561"/>
      <c r="CG249" s="561"/>
      <c r="CH249" s="561"/>
      <c r="CJ249" s="561"/>
      <c r="CK249" s="561"/>
      <c r="CL249" s="561"/>
      <c r="CM249" s="561"/>
    </row>
    <row r="250" spans="1:91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J250" s="582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S250" s="561"/>
      <c r="BT250" s="561"/>
      <c r="BU250" s="561"/>
      <c r="BV250" s="561"/>
      <c r="BW250" s="561"/>
      <c r="BX250" s="561"/>
      <c r="BY250" s="561"/>
      <c r="BZ250" s="561"/>
      <c r="CA250" s="561"/>
      <c r="CB250" s="561"/>
      <c r="CC250" s="561"/>
      <c r="CD250" s="561"/>
      <c r="CE250" s="561"/>
      <c r="CF250" s="561"/>
      <c r="CG250" s="561"/>
      <c r="CH250" s="561"/>
      <c r="CJ250" s="561"/>
      <c r="CK250" s="561"/>
      <c r="CL250" s="561"/>
      <c r="CM250" s="561"/>
    </row>
    <row r="251" spans="1:91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J251" s="582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S251" s="561"/>
      <c r="BT251" s="561"/>
      <c r="BU251" s="561"/>
      <c r="BV251" s="561"/>
      <c r="BW251" s="561"/>
      <c r="BX251" s="561"/>
      <c r="BY251" s="561"/>
      <c r="BZ251" s="561"/>
      <c r="CA251" s="561"/>
      <c r="CB251" s="561"/>
      <c r="CC251" s="561"/>
      <c r="CD251" s="561"/>
      <c r="CE251" s="561"/>
      <c r="CF251" s="561"/>
      <c r="CG251" s="561"/>
      <c r="CH251" s="561"/>
      <c r="CJ251" s="561"/>
      <c r="CK251" s="561"/>
      <c r="CL251" s="561"/>
      <c r="CM251" s="561"/>
    </row>
    <row r="252" spans="1:91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S252" s="561"/>
      <c r="BT252" s="561"/>
      <c r="BU252" s="561"/>
      <c r="BV252" s="561"/>
      <c r="BW252" s="561"/>
      <c r="BX252" s="561"/>
      <c r="BY252" s="561"/>
      <c r="BZ252" s="561"/>
      <c r="CA252" s="561"/>
      <c r="CB252" s="561"/>
      <c r="CC252" s="561"/>
      <c r="CD252" s="561"/>
      <c r="CE252" s="561"/>
      <c r="CF252" s="561"/>
      <c r="CG252" s="561"/>
      <c r="CH252" s="561"/>
      <c r="CJ252" s="561"/>
      <c r="CK252" s="561"/>
      <c r="CL252" s="561"/>
      <c r="CM252" s="561"/>
    </row>
    <row r="253" spans="1:91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S253" s="561"/>
      <c r="BT253" s="561"/>
      <c r="BU253" s="561"/>
      <c r="BV253" s="561"/>
      <c r="BW253" s="561"/>
      <c r="BX253" s="561"/>
      <c r="BY253" s="561"/>
      <c r="BZ253" s="561"/>
      <c r="CA253" s="561"/>
      <c r="CB253" s="561"/>
      <c r="CC253" s="561"/>
      <c r="CD253" s="561"/>
      <c r="CE253" s="561"/>
      <c r="CF253" s="561"/>
      <c r="CG253" s="561"/>
      <c r="CH253" s="561"/>
      <c r="CJ253" s="561"/>
      <c r="CK253" s="561"/>
      <c r="CL253" s="561"/>
      <c r="CM253" s="561"/>
    </row>
    <row r="254" spans="1:91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S254" s="561"/>
      <c r="BT254" s="561"/>
      <c r="BU254" s="561"/>
      <c r="BV254" s="561"/>
      <c r="BW254" s="561"/>
      <c r="BX254" s="561"/>
      <c r="BY254" s="561"/>
      <c r="BZ254" s="561"/>
      <c r="CA254" s="561"/>
      <c r="CB254" s="561"/>
      <c r="CC254" s="561"/>
      <c r="CD254" s="561"/>
      <c r="CE254" s="561"/>
      <c r="CF254" s="561"/>
      <c r="CG254" s="561"/>
      <c r="CH254" s="561"/>
      <c r="CJ254" s="561"/>
      <c r="CK254" s="561"/>
      <c r="CL254" s="561"/>
      <c r="CM254" s="561"/>
    </row>
    <row r="255" spans="1:91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S255" s="561"/>
      <c r="BT255" s="561"/>
      <c r="BU255" s="561"/>
      <c r="BV255" s="561"/>
      <c r="BW255" s="561"/>
      <c r="BX255" s="561"/>
      <c r="BY255" s="561"/>
      <c r="BZ255" s="561"/>
      <c r="CA255" s="561"/>
      <c r="CB255" s="561"/>
      <c r="CC255" s="561"/>
      <c r="CD255" s="561"/>
      <c r="CE255" s="561"/>
      <c r="CF255" s="561"/>
      <c r="CG255" s="561"/>
      <c r="CH255" s="561"/>
      <c r="CJ255" s="561"/>
      <c r="CK255" s="561"/>
      <c r="CL255" s="561"/>
      <c r="CM255" s="561"/>
    </row>
    <row r="256" spans="1:91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S256" s="561"/>
      <c r="BT256" s="561"/>
      <c r="BU256" s="561"/>
      <c r="BV256" s="561"/>
      <c r="BW256" s="561"/>
      <c r="BX256" s="561"/>
      <c r="BY256" s="561"/>
      <c r="BZ256" s="561"/>
      <c r="CA256" s="561"/>
      <c r="CB256" s="561"/>
      <c r="CC256" s="561"/>
      <c r="CD256" s="561"/>
      <c r="CE256" s="561"/>
      <c r="CF256" s="561"/>
      <c r="CG256" s="561"/>
      <c r="CH256" s="561"/>
      <c r="CJ256" s="561"/>
      <c r="CK256" s="561"/>
      <c r="CL256" s="561"/>
      <c r="CM256" s="561"/>
    </row>
    <row r="257" spans="1:91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S257" s="561"/>
      <c r="BT257" s="561"/>
      <c r="BU257" s="561"/>
      <c r="BV257" s="561"/>
      <c r="BW257" s="561"/>
      <c r="BX257" s="561"/>
      <c r="BY257" s="561"/>
      <c r="BZ257" s="561"/>
      <c r="CA257" s="561"/>
      <c r="CB257" s="561"/>
      <c r="CC257" s="561"/>
      <c r="CD257" s="561"/>
      <c r="CE257" s="561"/>
      <c r="CF257" s="561"/>
      <c r="CG257" s="561"/>
      <c r="CH257" s="561"/>
      <c r="CJ257" s="561"/>
      <c r="CK257" s="561"/>
      <c r="CL257" s="561"/>
      <c r="CM257" s="561"/>
    </row>
    <row r="258" spans="1:91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P258" s="561"/>
      <c r="BQ258" s="561"/>
      <c r="BR258" s="561"/>
      <c r="BS258" s="561"/>
      <c r="BT258" s="561"/>
      <c r="BU258" s="561"/>
      <c r="BV258" s="561"/>
      <c r="BW258" s="561"/>
      <c r="BX258" s="561"/>
      <c r="BY258" s="561"/>
      <c r="BZ258" s="561"/>
      <c r="CA258" s="561"/>
      <c r="CB258" s="561"/>
      <c r="CC258" s="561"/>
      <c r="CD258" s="561"/>
      <c r="CE258" s="561"/>
      <c r="CF258" s="561"/>
      <c r="CG258" s="561"/>
      <c r="CH258" s="561"/>
      <c r="CJ258" s="561"/>
      <c r="CK258" s="561"/>
      <c r="CL258" s="561"/>
      <c r="CM258" s="561"/>
    </row>
    <row r="259" spans="1:91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P259" s="561"/>
      <c r="BQ259" s="561"/>
      <c r="BR259" s="561"/>
      <c r="BS259" s="561"/>
      <c r="BT259" s="561"/>
      <c r="BU259" s="561"/>
      <c r="BV259" s="561"/>
      <c r="BW259" s="561"/>
      <c r="BX259" s="561"/>
      <c r="BY259" s="561"/>
      <c r="BZ259" s="561"/>
      <c r="CA259" s="561"/>
      <c r="CB259" s="561"/>
      <c r="CC259" s="561"/>
      <c r="CD259" s="561"/>
      <c r="CE259" s="561"/>
      <c r="CF259" s="561"/>
      <c r="CG259" s="561"/>
      <c r="CH259" s="561"/>
      <c r="CJ259" s="561"/>
      <c r="CK259" s="561"/>
      <c r="CL259" s="561"/>
      <c r="CM259" s="561"/>
    </row>
    <row r="260" spans="1:91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M260" s="561"/>
      <c r="BN260" s="561"/>
      <c r="BO260" s="561"/>
      <c r="BP260" s="561"/>
      <c r="BQ260" s="561"/>
      <c r="BR260" s="561"/>
      <c r="BS260" s="561"/>
      <c r="BT260" s="561"/>
      <c r="BU260" s="561"/>
      <c r="BV260" s="561"/>
      <c r="BW260" s="561"/>
      <c r="BX260" s="561"/>
      <c r="BY260" s="561"/>
      <c r="BZ260" s="561"/>
      <c r="CA260" s="561"/>
      <c r="CB260" s="561"/>
      <c r="CC260" s="561"/>
      <c r="CD260" s="561"/>
      <c r="CE260" s="561"/>
      <c r="CF260" s="561"/>
      <c r="CG260" s="561"/>
      <c r="CH260" s="561"/>
      <c r="CJ260" s="561"/>
      <c r="CK260" s="561"/>
      <c r="CL260" s="561"/>
      <c r="CM260" s="561"/>
    </row>
    <row r="261" spans="1:91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K261" s="561"/>
      <c r="AM261" s="561"/>
      <c r="AN261" s="561"/>
      <c r="AO261" s="561"/>
      <c r="AP261" s="561"/>
      <c r="AQ261" s="561"/>
      <c r="AR261" s="561"/>
      <c r="AS261" s="561"/>
      <c r="AT261" s="561"/>
      <c r="AU261" s="561"/>
      <c r="AV261" s="561"/>
      <c r="AW261" s="561"/>
      <c r="AX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H261" s="561"/>
      <c r="BI261" s="561"/>
      <c r="BJ261" s="561"/>
      <c r="BK261" s="561"/>
      <c r="BL261" s="561"/>
      <c r="BM261" s="561"/>
      <c r="BN261" s="561"/>
      <c r="BO261" s="561"/>
      <c r="BP261" s="561"/>
      <c r="BQ261" s="561"/>
      <c r="BR261" s="561"/>
      <c r="BS261" s="561"/>
      <c r="BT261" s="561"/>
      <c r="BU261" s="561"/>
      <c r="BV261" s="561"/>
      <c r="BW261" s="561"/>
      <c r="BX261" s="561"/>
      <c r="BY261" s="561"/>
      <c r="BZ261" s="561"/>
      <c r="CA261" s="561"/>
      <c r="CB261" s="561"/>
      <c r="CC261" s="561"/>
      <c r="CD261" s="561"/>
      <c r="CE261" s="561"/>
      <c r="CF261" s="561"/>
      <c r="CG261" s="561"/>
      <c r="CH261" s="561"/>
      <c r="CJ261" s="561"/>
      <c r="CK261" s="561"/>
      <c r="CL261" s="561"/>
      <c r="CM261" s="561"/>
    </row>
    <row r="262" spans="1:91">
      <c r="A262" s="561"/>
      <c r="E262" s="561"/>
      <c r="H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K262" s="561"/>
      <c r="AM262" s="561"/>
      <c r="AN262" s="561"/>
      <c r="AO262" s="561"/>
      <c r="AP262" s="561"/>
      <c r="AQ262" s="561"/>
      <c r="AR262" s="561"/>
      <c r="AS262" s="561"/>
      <c r="AT262" s="561"/>
      <c r="AU262" s="561"/>
      <c r="AV262" s="561"/>
      <c r="AW262" s="561"/>
      <c r="AX262" s="561"/>
      <c r="AY262" s="561"/>
      <c r="AZ262" s="561"/>
      <c r="BA262" s="561"/>
      <c r="BB262" s="561"/>
      <c r="BC262" s="561"/>
      <c r="BD262" s="561"/>
      <c r="BE262" s="561"/>
      <c r="BF262" s="561"/>
      <c r="BG262" s="561"/>
      <c r="BH262" s="561"/>
      <c r="BI262" s="561"/>
      <c r="BJ262" s="561"/>
      <c r="BK262" s="561"/>
      <c r="BL262" s="561"/>
      <c r="BM262" s="561"/>
      <c r="BN262" s="561"/>
      <c r="BO262" s="561"/>
      <c r="BP262" s="561"/>
      <c r="BQ262" s="561"/>
      <c r="BR262" s="561"/>
      <c r="BS262" s="561"/>
      <c r="BT262" s="561"/>
      <c r="BU262" s="561"/>
      <c r="BV262" s="561"/>
      <c r="BW262" s="561"/>
      <c r="BX262" s="561"/>
      <c r="BY262" s="561"/>
      <c r="BZ262" s="561"/>
      <c r="CA262" s="561"/>
      <c r="CB262" s="561"/>
      <c r="CC262" s="561"/>
      <c r="CD262" s="561"/>
      <c r="CE262" s="561"/>
      <c r="CF262" s="561"/>
      <c r="CG262" s="561"/>
      <c r="CH262" s="561"/>
      <c r="CJ262" s="561"/>
      <c r="CK262" s="561"/>
      <c r="CL262" s="561"/>
      <c r="CM262" s="561"/>
    </row>
    <row r="263" spans="1:91">
      <c r="A263" s="561"/>
      <c r="E263" s="561"/>
      <c r="H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K263" s="561"/>
      <c r="AM263" s="561"/>
      <c r="AN263" s="561"/>
      <c r="AO263" s="561"/>
      <c r="AP263" s="561"/>
      <c r="AQ263" s="561"/>
      <c r="AR263" s="561"/>
      <c r="AS263" s="561"/>
      <c r="AT263" s="561"/>
      <c r="AU263" s="561"/>
      <c r="AV263" s="561"/>
      <c r="AW263" s="561"/>
      <c r="AX263" s="561"/>
      <c r="AY263" s="561"/>
      <c r="AZ263" s="561"/>
      <c r="BA263" s="561"/>
      <c r="BB263" s="561"/>
      <c r="BC263" s="561"/>
      <c r="BD263" s="561"/>
      <c r="BE263" s="561"/>
      <c r="BF263" s="561"/>
      <c r="BG263" s="561"/>
      <c r="BH263" s="561"/>
      <c r="BI263" s="561"/>
      <c r="BJ263" s="561"/>
      <c r="BK263" s="561"/>
      <c r="BL263" s="561"/>
      <c r="BM263" s="561"/>
      <c r="BN263" s="561"/>
      <c r="BO263" s="561"/>
      <c r="BP263" s="561"/>
      <c r="BQ263" s="561"/>
      <c r="BR263" s="561"/>
      <c r="BS263" s="561"/>
      <c r="BT263" s="561"/>
      <c r="BU263" s="561"/>
      <c r="BV263" s="561"/>
      <c r="BW263" s="561"/>
      <c r="BX263" s="561"/>
      <c r="BY263" s="561"/>
      <c r="BZ263" s="561"/>
      <c r="CA263" s="561"/>
      <c r="CB263" s="561"/>
      <c r="CC263" s="561"/>
      <c r="CD263" s="561"/>
      <c r="CE263" s="561"/>
      <c r="CF263" s="561"/>
      <c r="CG263" s="561"/>
      <c r="CH263" s="561"/>
      <c r="CJ263" s="561"/>
      <c r="CK263" s="561"/>
      <c r="CL263" s="561"/>
      <c r="CM263" s="561"/>
    </row>
    <row r="264" spans="1:91">
      <c r="A264" s="561"/>
      <c r="E264" s="561"/>
      <c r="H264" s="561"/>
      <c r="Q264" s="561"/>
      <c r="R264" s="561"/>
      <c r="S264" s="561"/>
      <c r="T264" s="561"/>
      <c r="U264" s="561"/>
      <c r="V264" s="561"/>
      <c r="Y264" s="561"/>
      <c r="Z264" s="561"/>
      <c r="AA264" s="561"/>
      <c r="AB264" s="561"/>
      <c r="AC264" s="561"/>
      <c r="AD264" s="561"/>
      <c r="AE264" s="561"/>
      <c r="AF264" s="561"/>
      <c r="AG264" s="561"/>
      <c r="AH264" s="561"/>
      <c r="AK264" s="561"/>
      <c r="AM264" s="561"/>
      <c r="AN264" s="561"/>
      <c r="AO264" s="561"/>
      <c r="AP264" s="561"/>
      <c r="AQ264" s="561"/>
      <c r="AR264" s="561"/>
      <c r="AS264" s="561"/>
      <c r="AT264" s="561"/>
      <c r="AU264" s="561"/>
      <c r="AV264" s="561"/>
      <c r="AW264" s="561"/>
      <c r="AX264" s="561"/>
      <c r="AY264" s="561"/>
      <c r="AZ264" s="561"/>
      <c r="BA264" s="561"/>
      <c r="BB264" s="561"/>
      <c r="BC264" s="561"/>
      <c r="BD264" s="561"/>
      <c r="BE264" s="561"/>
      <c r="BF264" s="561"/>
      <c r="BG264" s="561"/>
      <c r="BH264" s="561"/>
      <c r="BI264" s="561"/>
      <c r="BJ264" s="561"/>
      <c r="BK264" s="561"/>
      <c r="BL264" s="561"/>
      <c r="BM264" s="561"/>
      <c r="BN264" s="561"/>
      <c r="BO264" s="561"/>
      <c r="BP264" s="561"/>
      <c r="BQ264" s="561"/>
      <c r="BR264" s="561"/>
      <c r="BS264" s="561"/>
      <c r="BT264" s="561"/>
      <c r="BU264" s="561"/>
      <c r="BV264" s="561"/>
      <c r="BW264" s="561"/>
      <c r="BX264" s="561"/>
      <c r="BY264" s="561"/>
      <c r="BZ264" s="561"/>
      <c r="CA264" s="561"/>
      <c r="CB264" s="561"/>
      <c r="CC264" s="561"/>
      <c r="CD264" s="561"/>
      <c r="CE264" s="561"/>
      <c r="CF264" s="561"/>
      <c r="CG264" s="561"/>
      <c r="CH264" s="561"/>
      <c r="CJ264" s="561"/>
      <c r="CK264" s="561"/>
      <c r="CL264" s="561"/>
      <c r="CM264" s="561"/>
    </row>
    <row r="265" spans="1:91">
      <c r="A265" s="561"/>
      <c r="E265" s="561"/>
      <c r="H265" s="561"/>
      <c r="Q265" s="561"/>
      <c r="R265" s="561"/>
      <c r="S265" s="561"/>
      <c r="T265" s="561"/>
      <c r="U265" s="561"/>
      <c r="V265" s="561"/>
      <c r="Y265" s="561"/>
      <c r="Z265" s="561"/>
      <c r="AA265" s="561"/>
      <c r="AB265" s="561"/>
      <c r="AC265" s="561"/>
      <c r="AD265" s="561"/>
      <c r="AE265" s="561"/>
      <c r="AF265" s="561"/>
      <c r="AG265" s="561"/>
      <c r="AH265" s="561"/>
      <c r="AK265" s="561"/>
      <c r="AM265" s="561"/>
      <c r="AN265" s="561"/>
      <c r="AO265" s="561"/>
      <c r="AP265" s="561"/>
      <c r="AQ265" s="561"/>
      <c r="AR265" s="561"/>
      <c r="AS265" s="561"/>
      <c r="AT265" s="561"/>
      <c r="AU265" s="561"/>
      <c r="AV265" s="561"/>
      <c r="AW265" s="561"/>
      <c r="AX265" s="561"/>
      <c r="AY265" s="561"/>
      <c r="AZ265" s="561"/>
      <c r="BA265" s="561"/>
      <c r="BB265" s="561"/>
      <c r="BC265" s="561"/>
      <c r="BD265" s="561"/>
      <c r="BE265" s="561"/>
      <c r="BF265" s="561"/>
      <c r="BG265" s="561"/>
      <c r="BH265" s="561"/>
      <c r="BI265" s="561"/>
      <c r="BJ265" s="561"/>
      <c r="BK265" s="561"/>
      <c r="BL265" s="561"/>
      <c r="BM265" s="561"/>
      <c r="BN265" s="561"/>
      <c r="BO265" s="561"/>
      <c r="BP265" s="561"/>
      <c r="BQ265" s="561"/>
      <c r="BR265" s="561"/>
      <c r="BS265" s="561"/>
      <c r="BT265" s="561"/>
      <c r="BU265" s="561"/>
      <c r="BV265" s="561"/>
      <c r="BW265" s="561"/>
      <c r="BX265" s="561"/>
      <c r="BY265" s="561"/>
      <c r="BZ265" s="561"/>
      <c r="CA265" s="561"/>
      <c r="CB265" s="561"/>
      <c r="CC265" s="561"/>
      <c r="CD265" s="561"/>
      <c r="CE265" s="561"/>
      <c r="CF265" s="561"/>
      <c r="CG265" s="561"/>
      <c r="CH265" s="561"/>
      <c r="CJ265" s="561"/>
      <c r="CK265" s="561"/>
      <c r="CL265" s="561"/>
      <c r="CM265" s="561"/>
    </row>
    <row r="266" spans="1:91">
      <c r="A266" s="561"/>
      <c r="E266" s="561"/>
      <c r="H266" s="561"/>
      <c r="Q266" s="561"/>
      <c r="R266" s="561"/>
      <c r="S266" s="561"/>
      <c r="T266" s="561"/>
      <c r="U266" s="561"/>
      <c r="V266" s="561"/>
      <c r="Y266" s="561"/>
      <c r="Z266" s="561"/>
      <c r="AA266" s="561"/>
      <c r="AB266" s="561"/>
      <c r="AC266" s="561"/>
      <c r="AD266" s="561"/>
      <c r="AE266" s="561"/>
      <c r="AF266" s="561"/>
      <c r="AG266" s="561"/>
      <c r="AH266" s="561"/>
      <c r="AJ266" s="561"/>
      <c r="AK266" s="561"/>
      <c r="AM266" s="561"/>
      <c r="AN266" s="561"/>
      <c r="AO266" s="561"/>
      <c r="AP266" s="561"/>
      <c r="AQ266" s="561"/>
      <c r="AR266" s="561"/>
      <c r="AS266" s="561"/>
      <c r="AT266" s="561"/>
      <c r="AU266" s="561"/>
      <c r="AV266" s="561"/>
      <c r="AW266" s="561"/>
      <c r="AX266" s="561"/>
      <c r="AY266" s="561"/>
      <c r="AZ266" s="561"/>
      <c r="BA266" s="561"/>
      <c r="BB266" s="561"/>
      <c r="BC266" s="561"/>
      <c r="BD266" s="561"/>
      <c r="BE266" s="561"/>
      <c r="BF266" s="561"/>
      <c r="BG266" s="561"/>
      <c r="BH266" s="561"/>
      <c r="BI266" s="561"/>
      <c r="BJ266" s="561"/>
      <c r="BK266" s="561"/>
      <c r="BL266" s="561"/>
      <c r="BM266" s="561"/>
      <c r="BN266" s="561"/>
      <c r="BO266" s="561"/>
      <c r="BP266" s="561"/>
      <c r="BQ266" s="561"/>
      <c r="BR266" s="561"/>
      <c r="BS266" s="561"/>
      <c r="BT266" s="561"/>
      <c r="BU266" s="561"/>
      <c r="BV266" s="561"/>
      <c r="BW266" s="561"/>
      <c r="BX266" s="561"/>
      <c r="BY266" s="561"/>
      <c r="BZ266" s="561"/>
      <c r="CA266" s="561"/>
      <c r="CB266" s="561"/>
      <c r="CC266" s="561"/>
      <c r="CD266" s="561"/>
      <c r="CE266" s="561"/>
      <c r="CF266" s="561"/>
      <c r="CG266" s="561"/>
      <c r="CH266" s="561"/>
      <c r="CJ266" s="561"/>
      <c r="CK266" s="561"/>
      <c r="CL266" s="561"/>
      <c r="CM266" s="561"/>
    </row>
    <row r="267" spans="1:91">
      <c r="A267" s="561"/>
      <c r="E267" s="561"/>
      <c r="H267" s="561"/>
    </row>
  </sheetData>
  <autoFilter ref="A22:CM75"/>
  <phoneticPr fontId="55" type="noConversion"/>
  <conditionalFormatting sqref="I1:J13 N20:P21 L1:L13 K85:L213 I14:L14 I86:J243 P75:P249 N75:O242 I18:L21 N23:P74">
    <cfRule type="cellIs" dxfId="1719" priority="167" stopIfTrue="1" operator="equal">
      <formula>"U"</formula>
    </cfRule>
    <cfRule type="cellIs" dxfId="1718" priority="168" stopIfTrue="1" operator="equal">
      <formula>"O"</formula>
    </cfRule>
  </conditionalFormatting>
  <conditionalFormatting sqref="M23:M242">
    <cfRule type="cellIs" dxfId="1717" priority="169" stopIfTrue="1" operator="equal">
      <formula>"W"</formula>
    </cfRule>
    <cfRule type="cellIs" dxfId="1716" priority="170" stopIfTrue="1" operator="equal">
      <formula>"D"</formula>
    </cfRule>
  </conditionalFormatting>
  <conditionalFormatting sqref="AL23:AL242">
    <cfRule type="cellIs" dxfId="1715" priority="171" stopIfTrue="1" operator="notEqual">
      <formula>11</formula>
    </cfRule>
    <cfRule type="cellIs" dxfId="1714" priority="172" stopIfTrue="1" operator="between">
      <formula>0</formula>
      <formula>20</formula>
    </cfRule>
  </conditionalFormatting>
  <conditionalFormatting sqref="AK22:AK173">
    <cfRule type="cellIs" dxfId="1713" priority="161" stopIfTrue="1" operator="notEqual">
      <formula>0</formula>
    </cfRule>
    <cfRule type="cellIs" dxfId="1712" priority="162" stopIfTrue="1" operator="between">
      <formula>0</formula>
      <formula>20</formula>
    </cfRule>
  </conditionalFormatting>
  <conditionalFormatting sqref="AJ22:AJ97">
    <cfRule type="cellIs" dxfId="1711" priority="160" operator="equal">
      <formula>"T"</formula>
    </cfRule>
  </conditionalFormatting>
  <conditionalFormatting sqref="T85">
    <cfRule type="cellIs" dxfId="1710" priority="159" operator="lessThan">
      <formula>0</formula>
    </cfRule>
  </conditionalFormatting>
  <conditionalFormatting sqref="K81:L81">
    <cfRule type="cellIs" dxfId="1709" priority="157" stopIfTrue="1" operator="equal">
      <formula>"U"</formula>
    </cfRule>
    <cfRule type="cellIs" dxfId="1708" priority="158" stopIfTrue="1" operator="equal">
      <formula>"O"</formula>
    </cfRule>
  </conditionalFormatting>
  <conditionalFormatting sqref="K42">
    <cfRule type="cellIs" dxfId="1707" priority="151" stopIfTrue="1" operator="equal">
      <formula>"U"</formula>
    </cfRule>
    <cfRule type="cellIs" dxfId="1706" priority="152" stopIfTrue="1" operator="equal">
      <formula>"O"</formula>
    </cfRule>
  </conditionalFormatting>
  <conditionalFormatting sqref="K52">
    <cfRule type="cellIs" dxfId="1705" priority="149" stopIfTrue="1" operator="equal">
      <formula>"U"</formula>
    </cfRule>
    <cfRule type="cellIs" dxfId="1704" priority="150" stopIfTrue="1" operator="equal">
      <formula>"O"</formula>
    </cfRule>
  </conditionalFormatting>
  <conditionalFormatting sqref="B47:J47 B41:J41 A63:G63 I63:J63 A23:J40 A42:J46 A48:J56 B57:J58 A59:J62 A67:J67 A69:J69 A71:J73 B66:J66 A76:J123">
    <cfRule type="expression" dxfId="1703" priority="146">
      <formula>"J24=""J1L"""</formula>
    </cfRule>
  </conditionalFormatting>
  <conditionalFormatting sqref="CJ16:CM16 AM16:CH16">
    <cfRule type="top10" dxfId="1702" priority="173" stopIfTrue="1" rank="5"/>
  </conditionalFormatting>
  <conditionalFormatting sqref="CJ15:CM15 AM15:CH15">
    <cfRule type="top10" dxfId="1701" priority="174" rank="11"/>
  </conditionalFormatting>
  <conditionalFormatting sqref="CJ17:CM17 AM17:CH17">
    <cfRule type="top10" dxfId="1700" priority="175" stopIfTrue="1" rank="5"/>
  </conditionalFormatting>
  <conditionalFormatting sqref="CJ14:CM14 AM14:CH14">
    <cfRule type="top10" dxfId="1699" priority="176" rank="11"/>
  </conditionalFormatting>
  <conditionalFormatting sqref="L78">
    <cfRule type="cellIs" dxfId="1698" priority="123" stopIfTrue="1" operator="equal">
      <formula>"U"</formula>
    </cfRule>
    <cfRule type="cellIs" dxfId="1697" priority="124" stopIfTrue="1" operator="equal">
      <formula>"O"</formula>
    </cfRule>
  </conditionalFormatting>
  <conditionalFormatting sqref="AQ67:AQ69 AP68:AP69 AM23 AY31:AY32 AZ30:AZ32 AM75:AN110 AN23:AN27 AM28:AN30 BA32 BL23:BL52 AW23:AW30 AM32:AN39 AM41:AN47 AR32:AR42 AR45:AR47 BM24:BP31 BL23:BR23 CM75:CM110 CM23:CM43 BQ23:CH52 CM45:CM63 AY33:BA52 BA30 CJ23:CL30 CJ32:CL63 CM66:CM73 CJ64:CM65 BI23:BI52 BJ32:BP52 BJ23:BK30 AT23:AT47 AU23:AU42 AU45:AU53 BL71:BL74 BL80:CH110 CJ66:CL110 AX49:AX52 AX23:BA29 AX30:AY30 BK71:BK110 BK64:BM70 AV49:AV64 AV23:AV47 AS32:AS47 AW32:AX47 AM49:AN52 AM54:AN66 AR66:AS69 AP70:AS70 AV68:AV110 AW49:AW110 AP71:AR73 AU60:AU110 AT49:AT110 BJ72 BL71:BM73 AS71:AS74 BL75:BM79 CB53:CH79 AM68:AN73 BB72:BB73 BH64:BJ71 BH72 BH73:BJ110 AX53:BA110 BH53:BM63 AO32:AO110 BC53:BG110 BC32:BH52 AP49:AS65 AP66:AQ66 BB49:BB66 AP32:AQ47 BB31:BB47 AP75:AS110 BB75:BB110 AO23:AS30 BB23:BH30">
    <cfRule type="expression" dxfId="1696" priority="114">
      <formula>OR(AM23="b",AM23="inj",AM23="??",AM23="ban",AM23="INT")</formula>
    </cfRule>
  </conditionalFormatting>
  <conditionalFormatting sqref="A41">
    <cfRule type="expression" dxfId="1695" priority="110">
      <formula>"J24=""J1L"""</formula>
    </cfRule>
  </conditionalFormatting>
  <conditionalFormatting sqref="L52">
    <cfRule type="cellIs" dxfId="1694" priority="104" stopIfTrue="1" operator="equal">
      <formula>"U"</formula>
    </cfRule>
    <cfRule type="cellIs" dxfId="1693" priority="105" stopIfTrue="1" operator="equal">
      <formula>"O"</formula>
    </cfRule>
  </conditionalFormatting>
  <conditionalFormatting sqref="H63">
    <cfRule type="expression" dxfId="1692" priority="103">
      <formula>"J24=""J1L"""</formula>
    </cfRule>
  </conditionalFormatting>
  <conditionalFormatting sqref="CE67">
    <cfRule type="expression" dxfId="1691" priority="101">
      <formula>OR(CE67="b",CE67="inj",CE67="??",CE67="ban",CE67="INT")</formula>
    </cfRule>
  </conditionalFormatting>
  <conditionalFormatting sqref="BB67">
    <cfRule type="expression" dxfId="1690" priority="99">
      <formula>OR(BB67="b",BB67="inj",BB67="??",BB67="ban",BB67="INT")</formula>
    </cfRule>
  </conditionalFormatting>
  <conditionalFormatting sqref="CJ67">
    <cfRule type="expression" dxfId="1689" priority="97">
      <formula>OR(CJ67="b",CJ67="inj",CJ67="??",CJ67="ban",CJ67="INT")</formula>
    </cfRule>
  </conditionalFormatting>
  <conditionalFormatting sqref="BE67">
    <cfRule type="expression" dxfId="1688" priority="96">
      <formula>OR(BE67="b",BE67="inj",BE67="??",BE67="ban",BE67="INT")</formula>
    </cfRule>
  </conditionalFormatting>
  <conditionalFormatting sqref="AP67">
    <cfRule type="expression" dxfId="1687" priority="95">
      <formula>OR(AP67="b",AP67="inj",AP67="??",AP67="ban",AP67="INT")</formula>
    </cfRule>
  </conditionalFormatting>
  <conditionalFormatting sqref="CK67">
    <cfRule type="expression" dxfId="1686" priority="94">
      <formula>OR(CK67="b",CK67="inj",CK67="??",CK67="ban",CK67="INT")</formula>
    </cfRule>
  </conditionalFormatting>
  <conditionalFormatting sqref="CL67">
    <cfRule type="expression" dxfId="1685" priority="93">
      <formula>OR(CL67="b",CL67="inj",CL67="??",CL67="ban",CL67="INT")</formula>
    </cfRule>
  </conditionalFormatting>
  <conditionalFormatting sqref="AM67">
    <cfRule type="expression" dxfId="1684" priority="92">
      <formula>OR(AM67="b",AM67="inj",AM67="??",AM67="ban",AM67="INT")</formula>
    </cfRule>
  </conditionalFormatting>
  <conditionalFormatting sqref="CD67">
    <cfRule type="expression" dxfId="1683" priority="90">
      <formula>OR(CD67="b",CD67="inj",CD67="??",CD67="ban",CD67="INT")</formula>
    </cfRule>
  </conditionalFormatting>
  <conditionalFormatting sqref="BJ67">
    <cfRule type="expression" dxfId="1682" priority="89">
      <formula>OR(BJ67="b",BJ67="inj",BJ67="??",BJ67="ban",BJ67="INT")</formula>
    </cfRule>
  </conditionalFormatting>
  <conditionalFormatting sqref="BH67">
    <cfRule type="expression" dxfId="1681" priority="88">
      <formula>OR(BH67="b",BH67="inj",BH67="??",BH67="ban",BH67="INT")</formula>
    </cfRule>
  </conditionalFormatting>
  <conditionalFormatting sqref="BD67">
    <cfRule type="expression" dxfId="1680" priority="86">
      <formula>OR(BD67="b",BD67="inj",BD67="??",BD67="ban",BD67="INT")</formula>
    </cfRule>
  </conditionalFormatting>
  <conditionalFormatting sqref="BC68:BC70">
    <cfRule type="expression" dxfId="1679" priority="81">
      <formula>OR(BC68="b",BC68="inj",BC68="??",BC68="ban",BC68="INT")</formula>
    </cfRule>
  </conditionalFormatting>
  <conditionalFormatting sqref="BB68:BB71">
    <cfRule type="expression" dxfId="1678" priority="79">
      <formula>OR(BB68="b",BB68="inj",BB68="??",BB68="ban",BB68="INT")</formula>
    </cfRule>
  </conditionalFormatting>
  <conditionalFormatting sqref="BC71">
    <cfRule type="expression" dxfId="1677" priority="78">
      <formula>OR(BC71="b",BC71="inj",BC71="??",BC71="ban",BC71="INT")</formula>
    </cfRule>
  </conditionalFormatting>
  <conditionalFormatting sqref="AW23">
    <cfRule type="expression" dxfId="1676" priority="77">
      <formula>OR(AW23="b",AW23="inj",AW23="??",AW23="ban",AW23="INT")</formula>
    </cfRule>
  </conditionalFormatting>
  <conditionalFormatting sqref="AX23:AY23">
    <cfRule type="expression" dxfId="1675" priority="76">
      <formula>OR(AX23="b",AX23="inj",AX23="??",AX23="ban",AX23="INT")</formula>
    </cfRule>
  </conditionalFormatting>
  <conditionalFormatting sqref="BK23">
    <cfRule type="expression" dxfId="1674" priority="74">
      <formula>OR(BK23="b",BK23="inj",BK23="??",BK23="ban",BK23="INT")</formula>
    </cfRule>
  </conditionalFormatting>
  <conditionalFormatting sqref="CJ19:CM19 AM19:CH19">
    <cfRule type="expression" dxfId="1673" priority="70">
      <formula>OR(AM19="A",AM19="CF",AM19="SS",AM19="ST",AM19="AF",AM19="RW",AM19="LW")</formula>
    </cfRule>
    <cfRule type="expression" dxfId="1672" priority="71">
      <formula>OR(AM19="M",AM19="CM",AM19="LM",AM19="RM",AM19="DM",AM19="AM")</formula>
    </cfRule>
    <cfRule type="expression" dxfId="1671" priority="72">
      <formula>OR(AM19="D",AM19="CB",AM19="LB",AM19="RB")</formula>
    </cfRule>
    <cfRule type="expression" dxfId="1670" priority="73">
      <formula>OR(AM19="G",AM19="GK")</formula>
    </cfRule>
  </conditionalFormatting>
  <conditionalFormatting sqref="CJ19:CM19 AM19:CH19">
    <cfRule type="expression" dxfId="1669" priority="66">
      <formula>OR(AM19="A",AM19="CF",AM19="SS",AM19="ST",AM19="RW",AM19="LW")</formula>
    </cfRule>
    <cfRule type="expression" dxfId="1668" priority="67">
      <formula>OR(AM19="M",AM19="CM",AM19="LM",AM19="RM",AM19="DM",AM19="AM")</formula>
    </cfRule>
    <cfRule type="expression" dxfId="1667" priority="68">
      <formula>OR(AM19="D",AM19="CB",AM19="LB",AM19="RB")</formula>
    </cfRule>
    <cfRule type="expression" dxfId="1666" priority="69">
      <formula>OR(AM19="G",AM19="GK")</formula>
    </cfRule>
  </conditionalFormatting>
  <conditionalFormatting sqref="AW24">
    <cfRule type="expression" dxfId="1665" priority="65">
      <formula>OR(AW24="b",AW24="inj",AW24="??",AW24="ban",AW24="INT")</formula>
    </cfRule>
  </conditionalFormatting>
  <conditionalFormatting sqref="AX24">
    <cfRule type="expression" dxfId="1664" priority="64">
      <formula>OR(AX24="b",AX24="inj",AX24="??",AX24="ban",AX24="INT")</formula>
    </cfRule>
  </conditionalFormatting>
  <conditionalFormatting sqref="BF24">
    <cfRule type="expression" dxfId="1663" priority="63">
      <formula>OR(BF24="b",BF24="inj",BF24="??",BF24="ban",BF24="INT")</formula>
    </cfRule>
  </conditionalFormatting>
  <conditionalFormatting sqref="CK24">
    <cfRule type="expression" dxfId="1662" priority="62">
      <formula>OR(CK24="b",CK24="inj",CK24="??",CK24="ban",CK24="INT")</formula>
    </cfRule>
  </conditionalFormatting>
  <conditionalFormatting sqref="AV24">
    <cfRule type="expression" dxfId="1661" priority="61">
      <formula>OR(AV24="b",AV24="inj",AV24="??",AV24="ban",AV24="INT")</formula>
    </cfRule>
  </conditionalFormatting>
  <conditionalFormatting sqref="AU23:AU24">
    <cfRule type="expression" dxfId="1660" priority="60">
      <formula>OR(AU23="b",AU23="inj",AU23="??",AU23="ban",AU23="INT")</formula>
    </cfRule>
  </conditionalFormatting>
  <conditionalFormatting sqref="BL24:BL31">
    <cfRule type="expression" dxfId="1659" priority="59">
      <formula>OR(BL24="b",BL24="inj",BL24="??",BL24="ban",BL24="INT")</formula>
    </cfRule>
  </conditionalFormatting>
  <conditionalFormatting sqref="BS23:BS44">
    <cfRule type="expression" dxfId="1658" priority="58">
      <formula>OR(BS23="b",BS23="inj",BS23="??",BS23="ban",BS23="INT")</formula>
    </cfRule>
  </conditionalFormatting>
  <conditionalFormatting sqref="AT24:AT27">
    <cfRule type="expression" dxfId="1657" priority="57">
      <formula>OR(AT24="b",AT24="inj",AT24="??",AT24="ban",AT24="INT")</formula>
    </cfRule>
  </conditionalFormatting>
  <conditionalFormatting sqref="AM24:AM25">
    <cfRule type="expression" dxfId="1656" priority="56">
      <formula>OR(AM24="b",AM24="inj",AM24="??",AM24="ban",AM24="INT")</formula>
    </cfRule>
  </conditionalFormatting>
  <conditionalFormatting sqref="BR24:BR26">
    <cfRule type="expression" dxfId="1655" priority="55">
      <formula>OR(BR24="b",BR24="inj",BR24="??",BR24="ban",BR24="INT")</formula>
    </cfRule>
  </conditionalFormatting>
  <conditionalFormatting sqref="BR27">
    <cfRule type="expression" dxfId="1654" priority="54">
      <formula>OR(BR27="b",BR27="inj",BR27="??",BR27="ban",BR27="INT")</formula>
    </cfRule>
  </conditionalFormatting>
  <conditionalFormatting sqref="AM26:AM27">
    <cfRule type="expression" dxfId="1653" priority="53">
      <formula>OR(AM26="b",AM26="inj",AM26="??",AM26="ban",AM26="INT")</formula>
    </cfRule>
  </conditionalFormatting>
  <conditionalFormatting sqref="AT28:AT29">
    <cfRule type="expression" dxfId="1652" priority="52">
      <formula>OR(AT28="b",AT28="inj",AT28="??",AT28="ban",AT28="INT")</formula>
    </cfRule>
  </conditionalFormatting>
  <conditionalFormatting sqref="AM31">
    <cfRule type="expression" dxfId="1651" priority="50">
      <formula>OR(AM31="b",AM31="inj",AM31="??",AM31="ban",AM31="INT")</formula>
    </cfRule>
  </conditionalFormatting>
  <conditionalFormatting sqref="AQ31">
    <cfRule type="expression" dxfId="1650" priority="49">
      <formula>OR(AQ31="b",AQ31="inj",AQ31="??",AQ31="ban",AQ31="INT")</formula>
    </cfRule>
  </conditionalFormatting>
  <conditionalFormatting sqref="AN31 AP31">
    <cfRule type="expression" dxfId="1649" priority="47">
      <formula>OR(AN31="b",AN31="inj",AN31="??",AN31="ban",AN31="INT")</formula>
    </cfRule>
  </conditionalFormatting>
  <conditionalFormatting sqref="AR31">
    <cfRule type="expression" dxfId="1648" priority="46">
      <formula>OR(AR31="b",AR31="inj",AR31="??",AR31="ban",AR31="INT")</formula>
    </cfRule>
  </conditionalFormatting>
  <conditionalFormatting sqref="AS31">
    <cfRule type="expression" dxfId="1647" priority="45">
      <formula>OR(AS31="b",AS31="inj",AS31="??",AS31="ban",AS31="INT")</formula>
    </cfRule>
  </conditionalFormatting>
  <conditionalFormatting sqref="AW31">
    <cfRule type="expression" dxfId="1646" priority="44">
      <formula>OR(AW31="b",AW31="inj",AW31="??",AW31="ban",AW31="INT")</formula>
    </cfRule>
  </conditionalFormatting>
  <conditionalFormatting sqref="AX31">
    <cfRule type="expression" dxfId="1645" priority="41">
      <formula>OR(AX31="b",AX31="inj",AX31="??",AX31="ban",AX31="INT")</formula>
    </cfRule>
  </conditionalFormatting>
  <conditionalFormatting sqref="BK31">
    <cfRule type="expression" dxfId="1644" priority="40">
      <formula>OR(BK31="b",BK31="inj",BK31="??",BK31="ban",BK31="INT")</formula>
    </cfRule>
  </conditionalFormatting>
  <conditionalFormatting sqref="AO31">
    <cfRule type="expression" dxfId="1643" priority="39">
      <formula>OR(AO31="b",AO31="inj",AO31="??",AO31="ban",AO31="INT")</formula>
    </cfRule>
  </conditionalFormatting>
  <conditionalFormatting sqref="BH31">
    <cfRule type="expression" dxfId="1642" priority="38">
      <formula>OR(BH31="b",BH31="inj",BH31="??",BH31="ban",BH31="INT")</formula>
    </cfRule>
  </conditionalFormatting>
  <conditionalFormatting sqref="BA31">
    <cfRule type="expression" dxfId="1641" priority="37">
      <formula>OR(BA31="b",BA31="inj",BA31="??",BA31="ban",BA31="INT")</formula>
    </cfRule>
  </conditionalFormatting>
  <conditionalFormatting sqref="BF31">
    <cfRule type="expression" dxfId="1640" priority="36">
      <formula>OR(BF31="b",BF31="inj",BF31="??",BF31="ban",BF31="INT")</formula>
    </cfRule>
  </conditionalFormatting>
  <conditionalFormatting sqref="BL32:BL33">
    <cfRule type="expression" dxfId="1639" priority="35">
      <formula>OR(BL32="b",BL32="inj",BL32="??",BL32="ban",BL32="INT")</formula>
    </cfRule>
  </conditionalFormatting>
  <conditionalFormatting sqref="AT36:AT39">
    <cfRule type="expression" dxfId="1638" priority="34">
      <formula>OR(AT36="b",AT36="inj",AT36="??",AT36="ban",AT36="INT")</formula>
    </cfRule>
  </conditionalFormatting>
  <conditionalFormatting sqref="BH38:BH46">
    <cfRule type="expression" dxfId="1637" priority="33">
      <formula>OR(BH38="b",BH38="inj",BH38="??",BH38="ban",BH38="INT")</formula>
    </cfRule>
  </conditionalFormatting>
  <conditionalFormatting sqref="BD38:BD41">
    <cfRule type="expression" dxfId="1636" priority="32">
      <formula>OR(BD38="b",BD38="inj",BD38="??",BD38="ban",BD38="INT")</formula>
    </cfRule>
  </conditionalFormatting>
  <conditionalFormatting sqref="AR43:AR44">
    <cfRule type="expression" dxfId="1635" priority="31">
      <formula>OR(AR43="b",AR43="inj",AR43="??",AR43="ban",AR43="INT")</formula>
    </cfRule>
  </conditionalFormatting>
  <conditionalFormatting sqref="AU43">
    <cfRule type="expression" dxfId="1634" priority="30">
      <formula>OR(AU43="b",AU43="inj",AU43="??",AU43="ban",AU43="INT")</formula>
    </cfRule>
  </conditionalFormatting>
  <conditionalFormatting sqref="AU44">
    <cfRule type="expression" dxfId="1633" priority="29">
      <formula>OR(AU44="b",AU44="inj",AU44="??",AU44="ban",AU44="INT")</formula>
    </cfRule>
  </conditionalFormatting>
  <conditionalFormatting sqref="AM48">
    <cfRule type="expression" dxfId="1632" priority="28">
      <formula>OR(AM48="b",AM48="inj",AM48="??",AM48="ban",AM48="INT")</formula>
    </cfRule>
  </conditionalFormatting>
  <conditionalFormatting sqref="AN48">
    <cfRule type="expression" dxfId="1631" priority="27">
      <formula>OR(AN48="b",AN48="inj",AN48="??",AN48="ban",AN48="INT")</formula>
    </cfRule>
  </conditionalFormatting>
  <conditionalFormatting sqref="AQ48">
    <cfRule type="expression" dxfId="1630" priority="26">
      <formula>OR(AQ48="b",AQ48="inj",AQ48="??",AQ48="ban",AQ48="INT")</formula>
    </cfRule>
  </conditionalFormatting>
  <conditionalFormatting sqref="AP48">
    <cfRule type="expression" dxfId="1629" priority="25">
      <formula>OR(AP48="b",AP48="inj",AP48="??",AP48="ban",AP48="INT")</formula>
    </cfRule>
  </conditionalFormatting>
  <conditionalFormatting sqref="BB48">
    <cfRule type="expression" dxfId="1628" priority="24">
      <formula>OR(BB48="b",BB48="inj",BB48="??",BB48="ban",BB48="INT")</formula>
    </cfRule>
  </conditionalFormatting>
  <conditionalFormatting sqref="AR48">
    <cfRule type="expression" dxfId="1627" priority="23">
      <formula>OR(AR48="b",AR48="inj",AR48="??",AR48="ban",AR48="INT")</formula>
    </cfRule>
  </conditionalFormatting>
  <conditionalFormatting sqref="AS48">
    <cfRule type="expression" dxfId="1626" priority="22">
      <formula>OR(AS48="b",AS48="inj",AS48="??",AS48="ban",AS48="INT")</formula>
    </cfRule>
  </conditionalFormatting>
  <conditionalFormatting sqref="AV48">
    <cfRule type="expression" dxfId="1625" priority="21">
      <formula>OR(AV48="b",AV48="inj",AV48="??",AV48="ban",AV48="INT")</formula>
    </cfRule>
  </conditionalFormatting>
  <conditionalFormatting sqref="AW48">
    <cfRule type="expression" dxfId="1624" priority="20">
      <formula>OR(AW48="b",AW48="inj",AW48="??",AW48="ban",AW48="INT")</formula>
    </cfRule>
  </conditionalFormatting>
  <conditionalFormatting sqref="AX48">
    <cfRule type="expression" dxfId="1623" priority="19">
      <formula>OR(AX48="b",AX48="inj",AX48="??",AX48="ban",AX48="INT")</formula>
    </cfRule>
  </conditionalFormatting>
  <conditionalFormatting sqref="AT48">
    <cfRule type="expression" dxfId="1622" priority="18">
      <formula>OR(AT48="b",AT48="inj",AT48="??",AT48="ban",AT48="INT")</formula>
    </cfRule>
  </conditionalFormatting>
  <conditionalFormatting sqref="AM53:AN53 AU54">
    <cfRule type="expression" dxfId="1621" priority="17">
      <formula>OR(AM53="b",AM53="inj",AM53="??",AM53="ban",AM53="INT")</formula>
    </cfRule>
  </conditionalFormatting>
  <conditionalFormatting sqref="A57:A58">
    <cfRule type="expression" dxfId="1620" priority="16">
      <formula>"J24=""J1L"""</formula>
    </cfRule>
  </conditionalFormatting>
  <conditionalFormatting sqref="AU55:AU59">
    <cfRule type="expression" dxfId="1619" priority="15">
      <formula>OR(AU55="b",AU55="inj",AU55="??",AU55="ban",AU55="INT")</formula>
    </cfRule>
  </conditionalFormatting>
  <conditionalFormatting sqref="B64:J65">
    <cfRule type="expression" dxfId="1618" priority="14">
      <formula>"J24=""J1L"""</formula>
    </cfRule>
  </conditionalFormatting>
  <conditionalFormatting sqref="A64:A65">
    <cfRule type="expression" dxfId="1617" priority="13">
      <formula>"J24=""J1L"""</formula>
    </cfRule>
  </conditionalFormatting>
  <conditionalFormatting sqref="A68:I68">
    <cfRule type="expression" dxfId="1616" priority="12">
      <formula>"J24=""J1L"""</formula>
    </cfRule>
  </conditionalFormatting>
  <conditionalFormatting sqref="J68">
    <cfRule type="expression" dxfId="1615" priority="11">
      <formula>"J24=""J1L"""</formula>
    </cfRule>
  </conditionalFormatting>
  <conditionalFormatting sqref="AV65:AV67">
    <cfRule type="expression" dxfId="1614" priority="10">
      <formula>OR(AV65="b",AV65="inj",AV65="??",AV65="ban",AV65="INT")</formula>
    </cfRule>
  </conditionalFormatting>
  <conditionalFormatting sqref="B70:J70">
    <cfRule type="expression" dxfId="1613" priority="9">
      <formula>"J24=""J1L"""</formula>
    </cfRule>
  </conditionalFormatting>
  <conditionalFormatting sqref="A70">
    <cfRule type="expression" dxfId="1612" priority="8">
      <formula>"J24=""J1L"""</formula>
    </cfRule>
  </conditionalFormatting>
  <conditionalFormatting sqref="A66">
    <cfRule type="expression" dxfId="1611" priority="7">
      <formula>"J24=""J1L"""</formula>
    </cfRule>
  </conditionalFormatting>
  <conditionalFormatting sqref="A74:I74">
    <cfRule type="expression" dxfId="1610" priority="6">
      <formula>"J24=""J1L"""</formula>
    </cfRule>
  </conditionalFormatting>
  <conditionalFormatting sqref="J74">
    <cfRule type="expression" dxfId="1609" priority="5">
      <formula>"J24=""J1L"""</formula>
    </cfRule>
  </conditionalFormatting>
  <conditionalFormatting sqref="BB74">
    <cfRule type="expression" dxfId="1608" priority="4">
      <formula>OR(BB74="b",BB74="inj",BB74="??",BB74="ban",BB74="INT")</formula>
    </cfRule>
  </conditionalFormatting>
  <conditionalFormatting sqref="A75:I75">
    <cfRule type="expression" dxfId="1607" priority="3">
      <formula>"J24=""J1L"""</formula>
    </cfRule>
  </conditionalFormatting>
  <conditionalFormatting sqref="J75">
    <cfRule type="expression" dxfId="1606" priority="2">
      <formula>"J24=""J1L"""</formula>
    </cfRule>
  </conditionalFormatting>
  <conditionalFormatting sqref="BN53:CA79">
    <cfRule type="expression" dxfId="1605" priority="1">
      <formula>OR(BN53="b",BN53="inj",BN53="??",BN53="ban",BN53="INT")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$J23:$J197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DA247"/>
  <sheetViews>
    <sheetView zoomScale="80" zoomScaleNormal="80" workbookViewId="0">
      <pane xSplit="38" ySplit="22" topLeftCell="AM41" activePane="bottomRight" state="frozen"/>
      <selection activeCell="BC70" sqref="BC70"/>
      <selection pane="topRight" activeCell="BC70" sqref="BC70"/>
      <selection pane="bottomLeft" activeCell="BC70" sqref="BC70"/>
      <selection pane="bottomRight" activeCell="BB69" sqref="BB69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5.8554687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7" width="3.85546875" style="562" customWidth="1"/>
    <col min="48" max="48" width="3.85546875" style="561" customWidth="1"/>
    <col min="49" max="69" width="3.85546875" style="562" customWidth="1"/>
    <col min="70" max="70" width="3.85546875" style="561" customWidth="1"/>
    <col min="71" max="72" width="3.85546875" style="562" customWidth="1"/>
    <col min="73" max="73" width="3.85546875" style="561" customWidth="1"/>
    <col min="74" max="78" width="3.85546875" style="562" customWidth="1"/>
    <col min="79" max="104" width="3.85546875" style="561" customWidth="1"/>
    <col min="105" max="16384" width="9.140625" style="561"/>
  </cols>
  <sheetData>
    <row r="1" spans="1:78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e">
        <f>#REF!</f>
        <v>#REF!</v>
      </c>
      <c r="AN1" s="558" t="e">
        <f>#REF!</f>
        <v>#REF!</v>
      </c>
      <c r="AO1" s="558"/>
      <c r="AP1" s="558"/>
      <c r="AQ1" s="558"/>
      <c r="AR1" s="558" t="e">
        <f>#REF!</f>
        <v>#REF!</v>
      </c>
      <c r="AS1" s="558" t="e">
        <f>#REF!</f>
        <v>#REF!</v>
      </c>
      <c r="AT1" s="558"/>
      <c r="AU1" s="558"/>
      <c r="AW1" s="558"/>
      <c r="AX1" s="558"/>
      <c r="AY1" s="558" t="e">
        <f>#REF!</f>
        <v>#REF!</v>
      </c>
      <c r="AZ1" s="558"/>
      <c r="BA1" s="558" t="e">
        <f>#REF!</f>
        <v>#REF!</v>
      </c>
      <c r="BB1" s="558" t="e">
        <f>#REF!</f>
        <v>#REF!</v>
      </c>
      <c r="BC1" s="558" t="e">
        <f>#REF!</f>
        <v>#REF!</v>
      </c>
      <c r="BD1" s="558" t="e">
        <f>#REF!</f>
        <v>#REF!</v>
      </c>
      <c r="BE1" s="558"/>
      <c r="BF1" s="558" t="e">
        <f>#REF!</f>
        <v>#REF!</v>
      </c>
      <c r="BG1" s="558"/>
      <c r="BH1" s="558" t="e">
        <f>#REF!</f>
        <v>#REF!</v>
      </c>
      <c r="BI1" s="558" t="e">
        <f>#REF!</f>
        <v>#REF!</v>
      </c>
      <c r="BJ1" s="558" t="e">
        <f>#REF!</f>
        <v>#REF!</v>
      </c>
      <c r="BK1" s="558" t="e">
        <f>#REF!</f>
        <v>#REF!</v>
      </c>
      <c r="BL1" s="558"/>
      <c r="BM1" s="558" t="e">
        <f>#REF!</f>
        <v>#REF!</v>
      </c>
      <c r="BN1" s="558" t="e">
        <f>#REF!</f>
        <v>#REF!</v>
      </c>
      <c r="BO1" s="558"/>
      <c r="BP1" s="558"/>
      <c r="BQ1" s="558"/>
      <c r="BS1" s="558"/>
      <c r="BT1" s="558"/>
      <c r="BV1" s="558" t="e">
        <f>#REF!</f>
        <v>#REF!</v>
      </c>
      <c r="BW1" s="558" t="e">
        <f>#REF!</f>
        <v>#REF!</v>
      </c>
      <c r="BX1" s="558" t="e">
        <f>#REF!</f>
        <v>#REF!</v>
      </c>
      <c r="BY1" s="558">
        <f>BY20</f>
        <v>0</v>
      </c>
      <c r="BZ1" s="558"/>
    </row>
    <row r="2" spans="1:78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SUM(IF(M$23:M$192="",0,1)*IF(ISBLANK($R$1),1,IF($J$23:$J$192=$R$1,1,0)))</f>
        <v>43</v>
      </c>
      <c r="AM2" s="555">
        <f t="array" ref="AM2">SUM(IF(ISBLANK(AM$71:AM$192),0,IF(AM$71:AM$192="susp",0,1))*IF(ISBLANK($R$1),1,IF($J$23:$J$192=$R$1,1,0)))</f>
        <v>0</v>
      </c>
      <c r="AN2" s="555">
        <f t="array" ref="AN2">SUM(IF(ISBLANK(AN$71:AN$192),0,IF(AN$71:AN$192="susp",0,1))*IF(ISBLANK($R$1),1,IF($J$23:$J$192=$R$1,1,0)))</f>
        <v>0</v>
      </c>
      <c r="AO2" s="555"/>
      <c r="AP2" s="555"/>
      <c r="AQ2" s="555"/>
      <c r="AR2" s="555">
        <f t="array" ref="AR2">SUM(IF(ISBLANK(AR$71:AR$192),0,IF(AR$71:AR$192="susp",0,1))*IF(ISBLANK($R$1),1,IF($J$23:$J$192=$R$1,1,0)))</f>
        <v>0</v>
      </c>
      <c r="AS2" s="555">
        <f t="array" ref="AS2">SUM(IF(ISBLANK(AS$71:AS$192),0,IF(AS$71:AS$192="susp",0,1))*IF(ISBLANK($R$1),1,IF($J$23:$J$192=$R$1,1,0)))</f>
        <v>0</v>
      </c>
      <c r="AT2" s="555"/>
      <c r="AU2" s="555"/>
      <c r="AW2" s="555"/>
      <c r="AX2" s="555"/>
      <c r="AY2" s="555">
        <f t="array" ref="AY2">SUM(IF(ISBLANK(AY$71:AY$192),0,IF(AY$71:AY$192="susp",0,1))*IF(ISBLANK($R$1),1,IF($J$23:$J$192=$R$1,1,0)))</f>
        <v>0</v>
      </c>
      <c r="AZ2" s="555"/>
      <c r="BA2" s="555">
        <f t="array" ref="BA2">SUM(IF(ISBLANK(BA$71:BA$192),0,IF(BA$71:BA$192="susp",0,1))*IF(ISBLANK($R$1),1,IF($J$23:$J$192=$R$1,1,0)))</f>
        <v>0</v>
      </c>
      <c r="BB2" s="555">
        <f t="array" ref="BB2">SUM(IF(ISBLANK(BB$71:BB$192),0,IF(BB$71:BB$192="susp",0,1))*IF(ISBLANK($R$1),1,IF($J$23:$J$192=$R$1,1,0)))</f>
        <v>0</v>
      </c>
      <c r="BC2" s="555">
        <f t="array" ref="BC2">SUM(IF(ISBLANK(BC$71:BC$192),0,IF(BC$71:BC$192="susp",0,1))*IF(ISBLANK($R$1),1,IF($J$23:$J$192=$R$1,1,0)))</f>
        <v>0</v>
      </c>
      <c r="BD2" s="555">
        <f t="array" ref="BD2">SUM(IF(ISBLANK(BD$71:BD$192),0,IF(BD$71:BD$192="susp",0,1))*IF(ISBLANK($R$1),1,IF($J$23:$J$192=$R$1,1,0)))</f>
        <v>0</v>
      </c>
      <c r="BE2" s="555"/>
      <c r="BF2" s="555">
        <f t="array" ref="BF2">SUM(IF(ISBLANK(BF$71:BF$192),0,IF(BF$71:BF$192="susp",0,1))*IF(ISBLANK($R$1),1,IF($J$23:$J$192=$R$1,1,0)))</f>
        <v>0</v>
      </c>
      <c r="BG2" s="555"/>
      <c r="BH2" s="555">
        <f t="array" ref="BH2">SUM(IF(ISBLANK(BH$71:BH$192),0,IF(BH$71:BH$192="susp",0,1))*IF(ISBLANK($R$1),1,IF($J$23:$J$192=$R$1,1,0)))</f>
        <v>0</v>
      </c>
      <c r="BI2" s="555">
        <f t="array" ref="BI2">SUM(IF(ISBLANK(BI$71:BI$192),0,IF(BI$71:BI$192="susp",0,1))*IF(ISBLANK($R$1),1,IF($J$23:$J$192=$R$1,1,0)))</f>
        <v>0</v>
      </c>
      <c r="BJ2" s="555">
        <f t="array" ref="BJ2">SUM(IF(ISBLANK(BJ$71:BJ$192),0,IF(BJ$71:BJ$192="susp",0,1))*IF(ISBLANK($R$1),1,IF($J$23:$J$192=$R$1,1,0)))</f>
        <v>0</v>
      </c>
      <c r="BK2" s="555">
        <f t="array" ref="BK2">SUM(IF(ISBLANK(BK$71:BK$192),0,IF(BK$71:BK$192="susp",0,1))*IF(ISBLANK($R$1),1,IF($J$23:$J$192=$R$1,1,0)))</f>
        <v>0</v>
      </c>
      <c r="BL2" s="555"/>
      <c r="BM2" s="555">
        <f t="array" ref="BM2">SUM(IF(ISBLANK(BM$71:BM$192),0,IF(BM$71:BM$192="susp",0,1))*IF(ISBLANK($R$1),1,IF($J$23:$J$192=$R$1,1,0)))</f>
        <v>0</v>
      </c>
      <c r="BN2" s="555">
        <f t="array" ref="BN2">SUM(IF(ISBLANK(BN$71:BN$192),0,IF(BN$71:BN$192="susp",0,1))*IF(ISBLANK($R$1),1,IF($J$23:$J$192=$R$1,1,0)))</f>
        <v>0</v>
      </c>
      <c r="BO2" s="555"/>
      <c r="BP2" s="555"/>
      <c r="BQ2" s="555"/>
      <c r="BS2" s="555"/>
      <c r="BT2" s="555"/>
      <c r="BV2" s="555">
        <f t="array" ref="BV2">SUM(IF(ISBLANK(BV$71:BV$192),0,IF(BV$71:BV$192="susp",0,1))*IF(ISBLANK($R$1),1,IF($J$23:$J$192=$R$1,1,0)))</f>
        <v>0</v>
      </c>
      <c r="BW2" s="555">
        <f t="array" ref="BW2">SUM(IF(ISBLANK(BW$71:BW$192),0,IF(BW$71:BW$192="susp",0,1))*IF(ISBLANK($R$1),1,IF($J$23:$J$192=$R$1,1,0)))</f>
        <v>0</v>
      </c>
      <c r="BX2" s="555">
        <f t="array" ref="BX2">SUM(IF(ISBLANK(BX$71:BX$192),0,IF(BX$71:BX$192="susp",0,1))*IF(ISBLANK($R$1),1,IF($J$23:$J$192=$R$1,1,0)))</f>
        <v>0</v>
      </c>
      <c r="BY2" s="555">
        <f t="array" ref="BY2">SUM(IF(ISBLANK(BY$71:BY$192),0,IF(BY$71:BY$192="susp",0,1))*IF(ISBLANK($R$1),1,IF($J$23:$J$192=$R$1,1,0)))</f>
        <v>0</v>
      </c>
      <c r="BZ2" s="555"/>
    </row>
    <row r="3" spans="1:78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SUM(IF(M$23:M$192="W",1,0)*IF(ISBLANK($R$1),1,IF($J$23:$J$192=$R$1,1,0)))</f>
        <v>15</v>
      </c>
      <c r="AM3" s="555" t="e">
        <f t="array" ref="AM3">SUM(IF(ISTEXT(AM$71:AM$192),1,0)*IF(($M$23:$M$192)="W",1,0)*IF(ISBLANK($R$1),1,IF($J$23:$J$192=$R$1,1,0)))</f>
        <v>#N/A</v>
      </c>
      <c r="AN3" s="555" t="e">
        <f t="array" ref="AN3">SUM(IF(ISTEXT(AN$71:AN$192),1,0)*IF(($M$23:$M$192)="W",1,0)*IF(ISBLANK($R$1),1,IF($J$23:$J$192=$R$1,1,0)))</f>
        <v>#N/A</v>
      </c>
      <c r="AO3" s="555"/>
      <c r="AP3" s="555"/>
      <c r="AQ3" s="555"/>
      <c r="AR3" s="555" t="e">
        <f t="array" ref="AR3">SUM(IF(ISTEXT(AR$71:AR$192),1,0)*IF(($M$23:$M$192)="W",1,0)*IF(ISBLANK($R$1),1,IF($J$23:$J$192=$R$1,1,0)))</f>
        <v>#N/A</v>
      </c>
      <c r="AS3" s="555" t="e">
        <f t="array" ref="AS3">SUM(IF(ISTEXT(AS$71:AS$192),1,0)*IF(($M$23:$M$192)="W",1,0)*IF(ISBLANK($R$1),1,IF($J$23:$J$192=$R$1,1,0)))</f>
        <v>#N/A</v>
      </c>
      <c r="AT3" s="555"/>
      <c r="AU3" s="555"/>
      <c r="AW3" s="555"/>
      <c r="AX3" s="555"/>
      <c r="AY3" s="555" t="e">
        <f t="array" ref="AY3">SUM(IF(ISTEXT(AY$71:AY$192),1,0)*IF(($M$23:$M$192)="W",1,0)*IF(ISBLANK($R$1),1,IF($J$23:$J$192=$R$1,1,0)))</f>
        <v>#N/A</v>
      </c>
      <c r="AZ3" s="555"/>
      <c r="BA3" s="555" t="e">
        <f t="array" ref="BA3">SUM(IF(ISTEXT(BA$71:BA$192),1,0)*IF(($M$23:$M$192)="W",1,0)*IF(ISBLANK($R$1),1,IF($J$23:$J$192=$R$1,1,0)))</f>
        <v>#N/A</v>
      </c>
      <c r="BB3" s="555" t="e">
        <f t="array" ref="BB3">SUM(IF(ISTEXT(BB$71:BB$192),1,0)*IF(($M$23:$M$192)="W",1,0)*IF(ISBLANK($R$1),1,IF($J$23:$J$192=$R$1,1,0)))</f>
        <v>#N/A</v>
      </c>
      <c r="BC3" s="555" t="e">
        <f t="array" ref="BC3">SUM(IF(ISTEXT(BC$71:BC$192),1,0)*IF(($M$23:$M$192)="W",1,0)*IF(ISBLANK($R$1),1,IF($J$23:$J$192=$R$1,1,0)))</f>
        <v>#N/A</v>
      </c>
      <c r="BD3" s="555" t="e">
        <f t="array" ref="BD3">SUM(IF(ISTEXT(BD$71:BD$192),1,0)*IF(($M$23:$M$192)="W",1,0)*IF(ISBLANK($R$1),1,IF($J$23:$J$192=$R$1,1,0)))</f>
        <v>#N/A</v>
      </c>
      <c r="BE3" s="555"/>
      <c r="BF3" s="555" t="e">
        <f t="array" ref="BF3">SUM(IF(ISTEXT(BF$71:BF$192),1,0)*IF(($M$23:$M$192)="W",1,0)*IF(ISBLANK($R$1),1,IF($J$23:$J$192=$R$1,1,0)))</f>
        <v>#N/A</v>
      </c>
      <c r="BG3" s="555"/>
      <c r="BH3" s="555" t="e">
        <f t="array" ref="BH3">SUM(IF(ISTEXT(BH$71:BH$192),1,0)*IF(($M$23:$M$192)="W",1,0)*IF(ISBLANK($R$1),1,IF($J$23:$J$192=$R$1,1,0)))</f>
        <v>#N/A</v>
      </c>
      <c r="BI3" s="555" t="e">
        <f t="array" ref="BI3">SUM(IF(ISTEXT(BI$71:BI$192),1,0)*IF(($M$23:$M$192)="W",1,0)*IF(ISBLANK($R$1),1,IF($J$23:$J$192=$R$1,1,0)))</f>
        <v>#N/A</v>
      </c>
      <c r="BJ3" s="555" t="e">
        <f t="array" ref="BJ3">SUM(IF(ISTEXT(BJ$71:BJ$192),1,0)*IF(($M$23:$M$192)="W",1,0)*IF(ISBLANK($R$1),1,IF($J$23:$J$192=$R$1,1,0)))</f>
        <v>#N/A</v>
      </c>
      <c r="BK3" s="555" t="e">
        <f t="array" ref="BK3">SUM(IF(ISTEXT(BK$71:BK$192),1,0)*IF(($M$23:$M$192)="W",1,0)*IF(ISBLANK($R$1),1,IF($J$23:$J$192=$R$1,1,0)))</f>
        <v>#N/A</v>
      </c>
      <c r="BL3" s="555"/>
      <c r="BM3" s="555" t="e">
        <f t="array" ref="BM3">SUM(IF(ISTEXT(BM$71:BM$192),1,0)*IF(($M$23:$M$192)="W",1,0)*IF(ISBLANK($R$1),1,IF($J$23:$J$192=$R$1,1,0)))</f>
        <v>#N/A</v>
      </c>
      <c r="BN3" s="555" t="e">
        <f t="array" ref="BN3">SUM(IF(ISTEXT(BN$71:BN$192),1,0)*IF(($M$23:$M$192)="W",1,0)*IF(ISBLANK($R$1),1,IF($J$23:$J$192=$R$1,1,0)))</f>
        <v>#N/A</v>
      </c>
      <c r="BO3" s="555"/>
      <c r="BP3" s="555"/>
      <c r="BQ3" s="555"/>
      <c r="BS3" s="555"/>
      <c r="BT3" s="555"/>
      <c r="BV3" s="555" t="e">
        <f t="array" ref="BV3">SUM(IF(ISTEXT(BV$71:BV$192),1,0)*IF(($M$23:$M$192)="W",1,0)*IF(ISBLANK($R$1),1,IF($J$23:$J$192=$R$1,1,0)))</f>
        <v>#N/A</v>
      </c>
      <c r="BW3" s="555" t="e">
        <f t="array" ref="BW3">SUM(IF(ISTEXT(BW$71:BW$192),1,0)*IF(($M$23:$M$192)="W",1,0)*IF(ISBLANK($R$1),1,IF($J$23:$J$192=$R$1,1,0)))</f>
        <v>#N/A</v>
      </c>
      <c r="BX3" s="555" t="e">
        <f t="array" ref="BX3">SUM(IF(ISTEXT(BX$71:BX$192),1,0)*IF(($M$23:$M$192)="W",1,0)*IF(ISBLANK($R$1),1,IF($J$23:$J$192=$R$1,1,0)))</f>
        <v>#N/A</v>
      </c>
      <c r="BY3" s="555" t="e">
        <f t="array" ref="BY3">SUM(IF(ISTEXT(BY$71:BY$192),1,0)*IF(($M$23:$M$192)="W",1,0)*IF(ISBLANK($R$1),1,IF($J$23:$J$192=$R$1,1,0)))</f>
        <v>#N/A</v>
      </c>
      <c r="BZ3" s="555"/>
    </row>
    <row r="4" spans="1:78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SUM(IF(M$23:M$192="D",1,0)*IF(ISBLANK($R$1),1,IF($J$23:$J$192=$R$1,1,0)))</f>
        <v>9</v>
      </c>
      <c r="AM4" s="555" t="e">
        <f t="array" ref="AM4">SUM(IF(ISTEXT(AM$71:AM$192),1,0)*IF(($M$23:$M$192)="D",1,0)*IF(ISBLANK($R$1),1,IF($J$23:$J$192=$R$1,1,0)))</f>
        <v>#N/A</v>
      </c>
      <c r="AN4" s="555" t="e">
        <f t="array" ref="AN4">SUM(IF(ISTEXT(AN$71:AN$192),1,0)*IF(($M$23:$M$192)="D",1,0)*IF(ISBLANK($R$1),1,IF($J$23:$J$192=$R$1,1,0)))</f>
        <v>#N/A</v>
      </c>
      <c r="AO4" s="555"/>
      <c r="AP4" s="555"/>
      <c r="AQ4" s="555"/>
      <c r="AR4" s="555" t="e">
        <f t="array" ref="AR4">SUM(IF(ISTEXT(AR$71:AR$192),1,0)*IF(($M$23:$M$192)="D",1,0)*IF(ISBLANK($R$1),1,IF($J$23:$J$192=$R$1,1,0)))</f>
        <v>#N/A</v>
      </c>
      <c r="AS4" s="555" t="e">
        <f t="array" ref="AS4">SUM(IF(ISTEXT(AS$71:AS$192),1,0)*IF(($M$23:$M$192)="D",1,0)*IF(ISBLANK($R$1),1,IF($J$23:$J$192=$R$1,1,0)))</f>
        <v>#N/A</v>
      </c>
      <c r="AT4" s="555"/>
      <c r="AU4" s="555"/>
      <c r="AW4" s="555"/>
      <c r="AX4" s="555"/>
      <c r="AY4" s="555" t="e">
        <f t="array" ref="AY4">SUM(IF(ISTEXT(AY$71:AY$192),1,0)*IF(($M$23:$M$192)="D",1,0)*IF(ISBLANK($R$1),1,IF($J$23:$J$192=$R$1,1,0)))</f>
        <v>#N/A</v>
      </c>
      <c r="AZ4" s="555"/>
      <c r="BA4" s="555" t="e">
        <f t="array" ref="BA4">SUM(IF(ISTEXT(BA$71:BA$192),1,0)*IF(($M$23:$M$192)="D",1,0)*IF(ISBLANK($R$1),1,IF($J$23:$J$192=$R$1,1,0)))</f>
        <v>#N/A</v>
      </c>
      <c r="BB4" s="555" t="e">
        <f t="array" ref="BB4">SUM(IF(ISTEXT(BB$71:BB$192),1,0)*IF(($M$23:$M$192)="D",1,0)*IF(ISBLANK($R$1),1,IF($J$23:$J$192=$R$1,1,0)))</f>
        <v>#N/A</v>
      </c>
      <c r="BC4" s="555" t="e">
        <f t="array" ref="BC4">SUM(IF(ISTEXT(BC$71:BC$192),1,0)*IF(($M$23:$M$192)="D",1,0)*IF(ISBLANK($R$1),1,IF($J$23:$J$192=$R$1,1,0)))</f>
        <v>#N/A</v>
      </c>
      <c r="BD4" s="555" t="e">
        <f t="array" ref="BD4">SUM(IF(ISTEXT(BD$71:BD$192),1,0)*IF(($M$23:$M$192)="D",1,0)*IF(ISBLANK($R$1),1,IF($J$23:$J$192=$R$1,1,0)))</f>
        <v>#N/A</v>
      </c>
      <c r="BE4" s="555"/>
      <c r="BF4" s="555" t="e">
        <f t="array" ref="BF4">SUM(IF(ISTEXT(BF$71:BF$192),1,0)*IF(($M$23:$M$192)="D",1,0)*IF(ISBLANK($R$1),1,IF($J$23:$J$192=$R$1,1,0)))</f>
        <v>#N/A</v>
      </c>
      <c r="BG4" s="555"/>
      <c r="BH4" s="555" t="e">
        <f t="array" ref="BH4">SUM(IF(ISTEXT(BH$71:BH$192),1,0)*IF(($M$23:$M$192)="D",1,0)*IF(ISBLANK($R$1),1,IF($J$23:$J$192=$R$1,1,0)))</f>
        <v>#N/A</v>
      </c>
      <c r="BI4" s="555" t="e">
        <f t="array" ref="BI4">SUM(IF(ISTEXT(BI$71:BI$192),1,0)*IF(($M$23:$M$192)="D",1,0)*IF(ISBLANK($R$1),1,IF($J$23:$J$192=$R$1,1,0)))</f>
        <v>#N/A</v>
      </c>
      <c r="BJ4" s="555" t="e">
        <f t="array" ref="BJ4">SUM(IF(ISTEXT(BJ$71:BJ$192),1,0)*IF(($M$23:$M$192)="D",1,0)*IF(ISBLANK($R$1),1,IF($J$23:$J$192=$R$1,1,0)))</f>
        <v>#N/A</v>
      </c>
      <c r="BK4" s="555" t="e">
        <f t="array" ref="BK4">SUM(IF(ISTEXT(BK$71:BK$192),1,0)*IF(($M$23:$M$192)="D",1,0)*IF(ISBLANK($R$1),1,IF($J$23:$J$192=$R$1,1,0)))</f>
        <v>#N/A</v>
      </c>
      <c r="BL4" s="555"/>
      <c r="BM4" s="555" t="e">
        <f t="array" ref="BM4">SUM(IF(ISTEXT(BM$71:BM$192),1,0)*IF(($M$23:$M$192)="D",1,0)*IF(ISBLANK($R$1),1,IF($J$23:$J$192=$R$1,1,0)))</f>
        <v>#N/A</v>
      </c>
      <c r="BN4" s="555" t="e">
        <f t="array" ref="BN4">SUM(IF(ISTEXT(BN$71:BN$192),1,0)*IF(($M$23:$M$192)="D",1,0)*IF(ISBLANK($R$1),1,IF($J$23:$J$192=$R$1,1,0)))</f>
        <v>#N/A</v>
      </c>
      <c r="BO4" s="555"/>
      <c r="BP4" s="555"/>
      <c r="BQ4" s="555"/>
      <c r="BS4" s="555"/>
      <c r="BT4" s="555"/>
      <c r="BV4" s="555" t="e">
        <f t="array" ref="BV4">SUM(IF(ISTEXT(BV$71:BV$192),1,0)*IF(($M$23:$M$192)="D",1,0)*IF(ISBLANK($R$1),1,IF($J$23:$J$192=$R$1,1,0)))</f>
        <v>#N/A</v>
      </c>
      <c r="BW4" s="555" t="e">
        <f t="array" ref="BW4">SUM(IF(ISTEXT(BW$71:BW$192),1,0)*IF(($M$23:$M$192)="D",1,0)*IF(ISBLANK($R$1),1,IF($J$23:$J$192=$R$1,1,0)))</f>
        <v>#N/A</v>
      </c>
      <c r="BX4" s="555" t="e">
        <f t="array" ref="BX4">SUM(IF(ISTEXT(BX$71:BX$192),1,0)*IF(($M$23:$M$192)="D",1,0)*IF(ISBLANK($R$1),1,IF($J$23:$J$192=$R$1,1,0)))</f>
        <v>#N/A</v>
      </c>
      <c r="BY4" s="555" t="e">
        <f t="array" ref="BY4">SUM(IF(ISTEXT(BY$71:BY$192),1,0)*IF(($M$23:$M$192)="D",1,0)*IF(ISBLANK($R$1),1,IF($J$23:$J$192=$R$1,1,0)))</f>
        <v>#N/A</v>
      </c>
      <c r="BZ4" s="555"/>
    </row>
    <row r="5" spans="1:78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SUM(IF(M$23:M$192="L",1,0)*IF(ISBLANK($R$1),1,IF($J$23:$J$192=$R$1,1,0)))</f>
        <v>19</v>
      </c>
      <c r="AM5" s="555" t="e">
        <f t="array" ref="AM5">SUM(IF(ISTEXT(AM$71:AM$192),1,0)*IF(($M$23:$M$192)="L",1,0)*IF(ISBLANK($R$1),1,IF($J$23:$J$192=$R$1,1,0)))</f>
        <v>#N/A</v>
      </c>
      <c r="AN5" s="555" t="e">
        <f t="array" ref="AN5">SUM(IF(ISTEXT(AN$71:AN$192),1,0)*IF(($M$23:$M$192)="L",1,0)*IF(ISBLANK($R$1),1,IF($J$23:$J$192=$R$1,1,0)))</f>
        <v>#N/A</v>
      </c>
      <c r="AO5" s="555"/>
      <c r="AP5" s="555"/>
      <c r="AQ5" s="555"/>
      <c r="AR5" s="555" t="e">
        <f t="array" ref="AR5">SUM(IF(ISTEXT(AR$71:AR$192),1,0)*IF(($M$23:$M$192)="L",1,0)*IF(ISBLANK($R$1),1,IF($J$23:$J$192=$R$1,1,0)))</f>
        <v>#N/A</v>
      </c>
      <c r="AS5" s="555" t="e">
        <f t="array" ref="AS5">SUM(IF(ISTEXT(AS$71:AS$192),1,0)*IF(($M$23:$M$192)="L",1,0)*IF(ISBLANK($R$1),1,IF($J$23:$J$192=$R$1,1,0)))</f>
        <v>#N/A</v>
      </c>
      <c r="AT5" s="555"/>
      <c r="AU5" s="555"/>
      <c r="AW5" s="555"/>
      <c r="AX5" s="555"/>
      <c r="AY5" s="555" t="e">
        <f t="array" ref="AY5">SUM(IF(ISTEXT(AY$71:AY$192),1,0)*IF(($M$23:$M$192)="L",1,0)*IF(ISBLANK($R$1),1,IF($J$23:$J$192=$R$1,1,0)))</f>
        <v>#N/A</v>
      </c>
      <c r="AZ5" s="555"/>
      <c r="BA5" s="555" t="e">
        <f t="array" ref="BA5">SUM(IF(ISTEXT(BA$71:BA$192),1,0)*IF(($M$23:$M$192)="L",1,0)*IF(ISBLANK($R$1),1,IF($J$23:$J$192=$R$1,1,0)))</f>
        <v>#N/A</v>
      </c>
      <c r="BB5" s="555" t="e">
        <f t="array" ref="BB5">SUM(IF(ISTEXT(BB$71:BB$192),1,0)*IF(($M$23:$M$192)="L",1,0)*IF(ISBLANK($R$1),1,IF($J$23:$J$192=$R$1,1,0)))</f>
        <v>#N/A</v>
      </c>
      <c r="BC5" s="555" t="e">
        <f t="array" ref="BC5">SUM(IF(ISTEXT(BC$71:BC$192),1,0)*IF(($M$23:$M$192)="L",1,0)*IF(ISBLANK($R$1),1,IF($J$23:$J$192=$R$1,1,0)))</f>
        <v>#N/A</v>
      </c>
      <c r="BD5" s="555" t="e">
        <f t="array" ref="BD5">SUM(IF(ISTEXT(BD$71:BD$192),1,0)*IF(($M$23:$M$192)="L",1,0)*IF(ISBLANK($R$1),1,IF($J$23:$J$192=$R$1,1,0)))</f>
        <v>#N/A</v>
      </c>
      <c r="BE5" s="555"/>
      <c r="BF5" s="555" t="e">
        <f t="array" ref="BF5">SUM(IF(ISTEXT(BF$71:BF$192),1,0)*IF(($M$23:$M$192)="L",1,0)*IF(ISBLANK($R$1),1,IF($J$23:$J$192=$R$1,1,0)))</f>
        <v>#N/A</v>
      </c>
      <c r="BG5" s="555"/>
      <c r="BH5" s="555" t="e">
        <f t="array" ref="BH5">SUM(IF(ISTEXT(BH$71:BH$192),1,0)*IF(($M$23:$M$192)="L",1,0)*IF(ISBLANK($R$1),1,IF($J$23:$J$192=$R$1,1,0)))</f>
        <v>#N/A</v>
      </c>
      <c r="BI5" s="555" t="e">
        <f t="array" ref="BI5">SUM(IF(ISTEXT(BI$71:BI$192),1,0)*IF(($M$23:$M$192)="L",1,0)*IF(ISBLANK($R$1),1,IF($J$23:$J$192=$R$1,1,0)))</f>
        <v>#N/A</v>
      </c>
      <c r="BJ5" s="555" t="e">
        <f t="array" ref="BJ5">SUM(IF(ISTEXT(BJ$71:BJ$192),1,0)*IF(($M$23:$M$192)="L",1,0)*IF(ISBLANK($R$1),1,IF($J$23:$J$192=$R$1,1,0)))</f>
        <v>#N/A</v>
      </c>
      <c r="BK5" s="555" t="e">
        <f t="array" ref="BK5">SUM(IF(ISTEXT(BK$71:BK$192),1,0)*IF(($M$23:$M$192)="L",1,0)*IF(ISBLANK($R$1),1,IF($J$23:$J$192=$R$1,1,0)))</f>
        <v>#N/A</v>
      </c>
      <c r="BL5" s="555"/>
      <c r="BM5" s="555" t="e">
        <f t="array" ref="BM5">SUM(IF(ISTEXT(BM$71:BM$192),1,0)*IF(($M$23:$M$192)="L",1,0)*IF(ISBLANK($R$1),1,IF($J$23:$J$192=$R$1,1,0)))</f>
        <v>#N/A</v>
      </c>
      <c r="BN5" s="555" t="e">
        <f t="array" ref="BN5">SUM(IF(ISTEXT(BN$71:BN$192),1,0)*IF(($M$23:$M$192)="L",1,0)*IF(ISBLANK($R$1),1,IF($J$23:$J$192=$R$1,1,0)))</f>
        <v>#N/A</v>
      </c>
      <c r="BO5" s="555"/>
      <c r="BP5" s="555"/>
      <c r="BQ5" s="555"/>
      <c r="BS5" s="555"/>
      <c r="BT5" s="555"/>
      <c r="BV5" s="555" t="e">
        <f t="array" ref="BV5">SUM(IF(ISTEXT(BV$71:BV$192),1,0)*IF(($M$23:$M$192)="L",1,0)*IF(ISBLANK($R$1),1,IF($J$23:$J$192=$R$1,1,0)))</f>
        <v>#N/A</v>
      </c>
      <c r="BW5" s="555" t="e">
        <f t="array" ref="BW5">SUM(IF(ISTEXT(BW$71:BW$192),1,0)*IF(($M$23:$M$192)="L",1,0)*IF(ISBLANK($R$1),1,IF($J$23:$J$192=$R$1,1,0)))</f>
        <v>#N/A</v>
      </c>
      <c r="BX5" s="555" t="e">
        <f t="array" ref="BX5">SUM(IF(ISTEXT(BX$71:BX$192),1,0)*IF(($M$23:$M$192)="L",1,0)*IF(ISBLANK($R$1),1,IF($J$23:$J$192=$R$1,1,0)))</f>
        <v>#N/A</v>
      </c>
      <c r="BY5" s="555" t="e">
        <f t="array" ref="BY5">SUM(IF(ISTEXT(BY$71:BY$192),1,0)*IF(($M$23:$M$192)="L",1,0)*IF(ISBLANK($R$1),1,IF($J$23:$J$192=$R$1,1,0)))</f>
        <v>#N/A</v>
      </c>
      <c r="BZ5" s="555"/>
    </row>
    <row r="6" spans="1:78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54</v>
      </c>
      <c r="AM6" s="555" t="e">
        <f>AM$3*3+AM$4</f>
        <v>#N/A</v>
      </c>
      <c r="AN6" s="555" t="e">
        <f>AN$3*3+AN$4</f>
        <v>#N/A</v>
      </c>
      <c r="AO6" s="555"/>
      <c r="AP6" s="555"/>
      <c r="AQ6" s="555"/>
      <c r="AR6" s="555" t="e">
        <f>AR$3*3+AR$4</f>
        <v>#N/A</v>
      </c>
      <c r="AS6" s="555" t="e">
        <f>AS$3*3+AS$4</f>
        <v>#N/A</v>
      </c>
      <c r="AT6" s="555"/>
      <c r="AU6" s="555"/>
      <c r="AW6" s="555"/>
      <c r="AX6" s="555"/>
      <c r="AY6" s="555" t="e">
        <f t="shared" ref="AY6:BF6" si="0">AY$3*3+AY$4</f>
        <v>#N/A</v>
      </c>
      <c r="AZ6" s="555"/>
      <c r="BA6" s="555" t="e">
        <f t="shared" si="0"/>
        <v>#N/A</v>
      </c>
      <c r="BB6" s="555" t="e">
        <f>BB$3*3+BB$4</f>
        <v>#N/A</v>
      </c>
      <c r="BC6" s="555" t="e">
        <f>BC$3*3+BC$4</f>
        <v>#N/A</v>
      </c>
      <c r="BD6" s="555" t="e">
        <f t="shared" si="0"/>
        <v>#N/A</v>
      </c>
      <c r="BE6" s="555"/>
      <c r="BF6" s="555" t="e">
        <f t="shared" si="0"/>
        <v>#N/A</v>
      </c>
      <c r="BG6" s="555"/>
      <c r="BH6" s="555" t="e">
        <f>BH$3*3+BH$4</f>
        <v>#N/A</v>
      </c>
      <c r="BI6" s="555" t="e">
        <f>BI$3*3+BI$4</f>
        <v>#N/A</v>
      </c>
      <c r="BJ6" s="555" t="e">
        <f>BJ$3*3+BJ$4</f>
        <v>#N/A</v>
      </c>
      <c r="BK6" s="555" t="e">
        <f>BK$3*3+BK$4</f>
        <v>#N/A</v>
      </c>
      <c r="BL6" s="555"/>
      <c r="BM6" s="555" t="e">
        <f>BM$3*3+BM$4</f>
        <v>#N/A</v>
      </c>
      <c r="BN6" s="555" t="e">
        <f>BN$3*3+BN$4</f>
        <v>#N/A</v>
      </c>
      <c r="BO6" s="555"/>
      <c r="BP6" s="555"/>
      <c r="BQ6" s="555"/>
      <c r="BS6" s="555"/>
      <c r="BT6" s="555"/>
      <c r="BV6" s="555" t="e">
        <f>BV$3*3+BV$4</f>
        <v>#N/A</v>
      </c>
      <c r="BW6" s="555" t="e">
        <f>BW$3*3+BW$4</f>
        <v>#N/A</v>
      </c>
      <c r="BX6" s="555" t="e">
        <f>BX$3*3+BX$4</f>
        <v>#N/A</v>
      </c>
      <c r="BY6" s="555" t="e">
        <f>BY$3*3+BY$4</f>
        <v>#N/A</v>
      </c>
      <c r="BZ6" s="555"/>
    </row>
    <row r="7" spans="1:78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1.2558139534883721</v>
      </c>
      <c r="AM7" s="555" t="e">
        <f>AM6/AM2</f>
        <v>#N/A</v>
      </c>
      <c r="AN7" s="555" t="e">
        <f>AN6/AN2</f>
        <v>#N/A</v>
      </c>
      <c r="AO7" s="555"/>
      <c r="AP7" s="555"/>
      <c r="AQ7" s="555"/>
      <c r="AR7" s="555" t="e">
        <f>AR6/AR2</f>
        <v>#N/A</v>
      </c>
      <c r="AS7" s="555" t="e">
        <f>AS6/AS2</f>
        <v>#N/A</v>
      </c>
      <c r="AT7" s="555"/>
      <c r="AU7" s="555"/>
      <c r="AW7" s="555"/>
      <c r="AX7" s="555"/>
      <c r="AY7" s="555" t="e">
        <f t="shared" ref="AY7:BF7" si="1">AY6/AY2</f>
        <v>#N/A</v>
      </c>
      <c r="AZ7" s="555"/>
      <c r="BA7" s="555" t="e">
        <f t="shared" si="1"/>
        <v>#N/A</v>
      </c>
      <c r="BB7" s="555" t="e">
        <f>BB6/BB2</f>
        <v>#N/A</v>
      </c>
      <c r="BC7" s="555" t="e">
        <f>BC6/BC2</f>
        <v>#N/A</v>
      </c>
      <c r="BD7" s="555" t="e">
        <f t="shared" si="1"/>
        <v>#N/A</v>
      </c>
      <c r="BE7" s="555"/>
      <c r="BF7" s="555" t="e">
        <f t="shared" si="1"/>
        <v>#N/A</v>
      </c>
      <c r="BG7" s="555"/>
      <c r="BH7" s="555" t="e">
        <f>BH6/BH2</f>
        <v>#N/A</v>
      </c>
      <c r="BI7" s="555" t="e">
        <f>BI6/BI2</f>
        <v>#N/A</v>
      </c>
      <c r="BJ7" s="555" t="e">
        <f>BJ6/BJ2</f>
        <v>#N/A</v>
      </c>
      <c r="BK7" s="555" t="e">
        <f>BK6/BK2</f>
        <v>#N/A</v>
      </c>
      <c r="BL7" s="555"/>
      <c r="BM7" s="555" t="e">
        <f>BM6/BM2</f>
        <v>#N/A</v>
      </c>
      <c r="BN7" s="555" t="e">
        <f>BN6/BN2</f>
        <v>#N/A</v>
      </c>
      <c r="BO7" s="555"/>
      <c r="BP7" s="555"/>
      <c r="BQ7" s="555"/>
      <c r="BS7" s="555"/>
      <c r="BT7" s="555"/>
      <c r="BV7" s="555" t="e">
        <f>BV6/BV2</f>
        <v>#N/A</v>
      </c>
      <c r="BW7" s="555" t="e">
        <f>BW6/BW2</f>
        <v>#N/A</v>
      </c>
      <c r="BX7" s="555" t="e">
        <f>BX6/BX2</f>
        <v>#N/A</v>
      </c>
      <c r="BY7" s="555" t="e">
        <f>BY6/BY2</f>
        <v>#N/A</v>
      </c>
      <c r="BZ7" s="555"/>
    </row>
    <row r="8" spans="1:78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SUM(IF(($R$23:$R$192)="",0,$R$23:$R$192)*IF(ISBLANK($R$1),1,IF($J$23:$J$192=$R$1,1,0)))</f>
        <v>4</v>
      </c>
      <c r="AM8" s="555" t="e">
        <f t="array" ref="AM8">SUM(IF(ISTEXT(AM$71:AM$192),1,0)*IF(($R$23:$R$192)="",0,$R$23:$R$192)*IF(ISBLANK($R$1),1,IF($J$23:$J$192=$R$1,1,0)))</f>
        <v>#N/A</v>
      </c>
      <c r="AN8" s="555" t="e">
        <f t="array" ref="AN8">SUM(IF(ISTEXT(AN$71:AN$192),1,0)*IF(($R$23:$R$192)="",0,$R$23:$R$192)*IF(ISBLANK($R$1),1,IF($J$23:$J$192=$R$1,1,0)))</f>
        <v>#N/A</v>
      </c>
      <c r="AO8" s="555"/>
      <c r="AP8" s="555"/>
      <c r="AQ8" s="555"/>
      <c r="AR8" s="555" t="e">
        <f t="array" ref="AR8">SUM(IF(ISTEXT(AR$71:AR$192),1,0)*IF(($R$23:$R$192)="",0,$R$23:$R$192)*IF(ISBLANK($R$1),1,IF($J$23:$J$192=$R$1,1,0)))</f>
        <v>#N/A</v>
      </c>
      <c r="AS8" s="555" t="e">
        <f t="array" ref="AS8">SUM(IF(ISTEXT(AS$71:AS$192),1,0)*IF(($R$23:$R$192)="",0,$R$23:$R$192)*IF(ISBLANK($R$1),1,IF($J$23:$J$192=$R$1,1,0)))</f>
        <v>#N/A</v>
      </c>
      <c r="AT8" s="555"/>
      <c r="AU8" s="555"/>
      <c r="AW8" s="555"/>
      <c r="AX8" s="555"/>
      <c r="AY8" s="555" t="e">
        <f t="array" ref="AY8">SUM(IF(ISTEXT(AY$71:AY$192),1,0)*IF(($R$23:$R$192)="",0,$R$23:$R$192)*IF(ISBLANK($R$1),1,IF($J$23:$J$192=$R$1,1,0)))</f>
        <v>#N/A</v>
      </c>
      <c r="AZ8" s="555"/>
      <c r="BA8" s="555" t="e">
        <f t="array" ref="BA8">SUM(IF(ISTEXT(BA$71:BA$192),1,0)*IF(($R$23:$R$192)="",0,$R$23:$R$192)*IF(ISBLANK($R$1),1,IF($J$23:$J$192=$R$1,1,0)))</f>
        <v>#N/A</v>
      </c>
      <c r="BB8" s="555" t="e">
        <f t="array" ref="BB8">SUM(IF(ISTEXT(BB$71:BB$192),1,0)*IF(($R$23:$R$192)="",0,$R$23:$R$192)*IF(ISBLANK($R$1),1,IF($J$23:$J$192=$R$1,1,0)))</f>
        <v>#N/A</v>
      </c>
      <c r="BC8" s="555" t="e">
        <f t="array" ref="BC8">SUM(IF(ISTEXT(BC$71:BC$192),1,0)*IF(($R$23:$R$192)="",0,$R$23:$R$192)*IF(ISBLANK($R$1),1,IF($J$23:$J$192=$R$1,1,0)))</f>
        <v>#N/A</v>
      </c>
      <c r="BD8" s="555" t="e">
        <f t="array" ref="BD8">SUM(IF(ISTEXT(BD$71:BD$192),1,0)*IF(($R$23:$R$192)="",0,$R$23:$R$192)*IF(ISBLANK($R$1),1,IF($J$23:$J$192=$R$1,1,0)))</f>
        <v>#N/A</v>
      </c>
      <c r="BE8" s="555"/>
      <c r="BF8" s="555" t="e">
        <f t="array" ref="BF8">SUM(IF(ISTEXT(BF$71:BF$192),1,0)*IF(($R$23:$R$192)="",0,$R$23:$R$192)*IF(ISBLANK($R$1),1,IF($J$23:$J$192=$R$1,1,0)))</f>
        <v>#N/A</v>
      </c>
      <c r="BG8" s="555"/>
      <c r="BH8" s="555" t="e">
        <f t="array" ref="BH8">SUM(IF(ISTEXT(BH$71:BH$192),1,0)*IF(($R$23:$R$192)="",0,$R$23:$R$192)*IF(ISBLANK($R$1),1,IF($J$23:$J$192=$R$1,1,0)))</f>
        <v>#N/A</v>
      </c>
      <c r="BI8" s="555" t="e">
        <f t="array" ref="BI8">SUM(IF(ISTEXT(BI$71:BI$192),1,0)*IF(($R$23:$R$192)="",0,$R$23:$R$192)*IF(ISBLANK($R$1),1,IF($J$23:$J$192=$R$1,1,0)))</f>
        <v>#N/A</v>
      </c>
      <c r="BJ8" s="555" t="e">
        <f t="array" ref="BJ8">SUM(IF(ISTEXT(BJ$71:BJ$192),1,0)*IF(($R$23:$R$192)="",0,$R$23:$R$192)*IF(ISBLANK($R$1),1,IF($J$23:$J$192=$R$1,1,0)))</f>
        <v>#N/A</v>
      </c>
      <c r="BK8" s="555" t="e">
        <f t="array" ref="BK8">SUM(IF(ISTEXT(BK$71:BK$192),1,0)*IF(($R$23:$R$192)="",0,$R$23:$R$192)*IF(ISBLANK($R$1),1,IF($J$23:$J$192=$R$1,1,0)))</f>
        <v>#N/A</v>
      </c>
      <c r="BL8" s="555"/>
      <c r="BM8" s="555" t="e">
        <f t="array" ref="BM8">SUM(IF(ISTEXT(BM$71:BM$192),1,0)*IF(($R$23:$R$192)="",0,$R$23:$R$192)*IF(ISBLANK($R$1),1,IF($J$23:$J$192=$R$1,1,0)))</f>
        <v>#N/A</v>
      </c>
      <c r="BN8" s="555" t="e">
        <f t="array" ref="BN8">SUM(IF(ISTEXT(BN$71:BN$192),1,0)*IF(($R$23:$R$192)="",0,$R$23:$R$192)*IF(ISBLANK($R$1),1,IF($J$23:$J$192=$R$1,1,0)))</f>
        <v>#N/A</v>
      </c>
      <c r="BO8" s="555"/>
      <c r="BP8" s="555"/>
      <c r="BQ8" s="555"/>
      <c r="BS8" s="555"/>
      <c r="BT8" s="555"/>
      <c r="BV8" s="555" t="e">
        <f t="array" ref="BV8">SUM(IF(ISTEXT(BV$71:BV$192),1,0)*IF(($R$23:$R$192)="",0,$R$23:$R$192)*IF(ISBLANK($R$1),1,IF($J$23:$J$192=$R$1,1,0)))</f>
        <v>#N/A</v>
      </c>
      <c r="BW8" s="555" t="e">
        <f t="array" ref="BW8">SUM(IF(ISTEXT(BW$71:BW$192),1,0)*IF(($R$23:$R$192)="",0,$R$23:$R$192)*IF(ISBLANK($R$1),1,IF($J$23:$J$192=$R$1,1,0)))</f>
        <v>#N/A</v>
      </c>
      <c r="BX8" s="555" t="e">
        <f t="array" ref="BX8">SUM(IF(ISTEXT(BX$71:BX$192),1,0)*IF(($R$23:$R$192)="",0,$R$23:$R$192)*IF(ISBLANK($R$1),1,IF($J$23:$J$192=$R$1,1,0)))</f>
        <v>#N/A</v>
      </c>
      <c r="BY8" s="555" t="e">
        <f t="array" ref="BY8">SUM(IF(ISTEXT(BY$71:BY$192),1,0)*IF(($R$23:$R$192)="",0,$R$23:$R$192)*IF(ISBLANK($R$1),1,IF($J$23:$J$192=$R$1,1,0)))</f>
        <v>#N/A</v>
      </c>
      <c r="BZ8" s="555"/>
    </row>
    <row r="9" spans="1:78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9.3023255813953487E-2</v>
      </c>
      <c r="AM9" s="555" t="e">
        <f>AM8/AM2</f>
        <v>#N/A</v>
      </c>
      <c r="AN9" s="555" t="e">
        <f>AN8/AN2</f>
        <v>#N/A</v>
      </c>
      <c r="AO9" s="555"/>
      <c r="AP9" s="555"/>
      <c r="AQ9" s="555"/>
      <c r="AR9" s="555" t="e">
        <f>AR8/AR2</f>
        <v>#N/A</v>
      </c>
      <c r="AS9" s="555" t="e">
        <f>AS8/AS2</f>
        <v>#N/A</v>
      </c>
      <c r="AT9" s="555"/>
      <c r="AU9" s="555"/>
      <c r="AW9" s="555"/>
      <c r="AX9" s="555"/>
      <c r="AY9" s="555" t="e">
        <f t="shared" ref="AY9:BF9" si="2">AY8/AY2</f>
        <v>#N/A</v>
      </c>
      <c r="AZ9" s="555"/>
      <c r="BA9" s="555" t="e">
        <f t="shared" si="2"/>
        <v>#N/A</v>
      </c>
      <c r="BB9" s="555" t="e">
        <f>BB8/BB2</f>
        <v>#N/A</v>
      </c>
      <c r="BC9" s="555" t="e">
        <f>BC8/BC2</f>
        <v>#N/A</v>
      </c>
      <c r="BD9" s="555" t="e">
        <f t="shared" si="2"/>
        <v>#N/A</v>
      </c>
      <c r="BE9" s="555"/>
      <c r="BF9" s="555" t="e">
        <f t="shared" si="2"/>
        <v>#N/A</v>
      </c>
      <c r="BG9" s="555"/>
      <c r="BH9" s="555" t="e">
        <f>BH8/BH2</f>
        <v>#N/A</v>
      </c>
      <c r="BI9" s="555" t="e">
        <f>BI8/BI2</f>
        <v>#N/A</v>
      </c>
      <c r="BJ9" s="555" t="e">
        <f>BJ8/BJ2</f>
        <v>#N/A</v>
      </c>
      <c r="BK9" s="555" t="e">
        <f>BK8/BK2</f>
        <v>#N/A</v>
      </c>
      <c r="BL9" s="555"/>
      <c r="BM9" s="555" t="e">
        <f>BM8/BM2</f>
        <v>#N/A</v>
      </c>
      <c r="BN9" s="555" t="e">
        <f>BN8/BN2</f>
        <v>#N/A</v>
      </c>
      <c r="BO9" s="555"/>
      <c r="BP9" s="555"/>
      <c r="BQ9" s="555"/>
      <c r="BS9" s="555"/>
      <c r="BT9" s="555"/>
      <c r="BV9" s="555" t="e">
        <f>BV8/BV2</f>
        <v>#N/A</v>
      </c>
      <c r="BW9" s="555" t="e">
        <f>BW8/BW2</f>
        <v>#N/A</v>
      </c>
      <c r="BX9" s="555" t="e">
        <f>BX8/BX2</f>
        <v>#N/A</v>
      </c>
      <c r="BY9" s="555" t="e">
        <f>BY8/BY2</f>
        <v>#N/A</v>
      </c>
      <c r="BZ9" s="555"/>
    </row>
    <row r="10" spans="1:78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SUM(IF(ISBLANK($R$1),$K$23:$K$163,IF($J$23:$J$192=$R$1,$K$23:$K$163,0)))</f>
        <v>48</v>
      </c>
      <c r="AM10" s="555">
        <f t="array" ref="AM10">SUM(IF(ISBLANK(AM$71:AM$192),0,IF(ISNUMBER(VALUE(RIGHT(AM$71:AM$192,1))),RIGHT(AM$71:AM$192,1),0)*IF(ISBLANK($R$1),1,IF($J$23:$J$192=$R$1,1,0))))</f>
        <v>0</v>
      </c>
      <c r="AN10" s="555">
        <f t="array" ref="AN10">SUM(IF(ISBLANK(AN$71:AN$192),0,IF(ISNUMBER(VALUE(RIGHT(AN$71:AN$192,1))),RIGHT(AN$71:AN$192,1),0)*IF(ISBLANK($R$1),1,IF($J$23:$J$192=$R$1,1,0))))</f>
        <v>0</v>
      </c>
      <c r="AO10" s="555"/>
      <c r="AP10" s="555"/>
      <c r="AQ10" s="555"/>
      <c r="AR10" s="555">
        <f t="array" ref="AR10">SUM(IF(ISBLANK(AR$71:AR$192),0,IF(ISNUMBER(VALUE(RIGHT(AR$71:AR$192,1))),RIGHT(AR$71:AR$192,1),0)*IF(ISBLANK($R$1),1,IF($J$23:$J$192=$R$1,1,0))))</f>
        <v>0</v>
      </c>
      <c r="AS10" s="555">
        <f t="array" ref="AS10">SUM(IF(ISBLANK(AS$71:AS$192),0,IF(ISNUMBER(VALUE(RIGHT(AS$71:AS$192,1))),RIGHT(AS$71:AS$192,1),0)*IF(ISBLANK($R$1),1,IF($J$23:$J$192=$R$1,1,0))))</f>
        <v>0</v>
      </c>
      <c r="AT10" s="555"/>
      <c r="AU10" s="555"/>
      <c r="AW10" s="555"/>
      <c r="AX10" s="555"/>
      <c r="AY10" s="555">
        <f t="array" ref="AY10">SUM(IF(ISBLANK(AY$71:AY$192),0,IF(ISNUMBER(VALUE(RIGHT(AY$71:AY$192,1))),RIGHT(AY$71:AY$192,1),0)*IF(ISBLANK($R$1),1,IF($J$23:$J$192=$R$1,1,0))))</f>
        <v>0</v>
      </c>
      <c r="AZ10" s="555"/>
      <c r="BA10" s="555">
        <f t="array" ref="BA10">SUM(IF(ISBLANK(BA$71:BA$192),0,IF(ISNUMBER(VALUE(RIGHT(BA$71:BA$192,1))),RIGHT(BA$71:BA$192,1),0)*IF(ISBLANK($R$1),1,IF($J$23:$J$192=$R$1,1,0))))</f>
        <v>0</v>
      </c>
      <c r="BB10" s="555">
        <f t="array" ref="BB10">SUM(IF(ISBLANK(BB$71:BB$192),0,IF(ISNUMBER(VALUE(RIGHT(BB$71:BB$192,1))),RIGHT(BB$71:BB$192,1),0)*IF(ISBLANK($R$1),1,IF($J$23:$J$192=$R$1,1,0))))</f>
        <v>0</v>
      </c>
      <c r="BC10" s="555">
        <f t="array" ref="BC10">SUM(IF(ISBLANK(BC$71:BC$192),0,IF(ISNUMBER(VALUE(RIGHT(BC$71:BC$192,1))),RIGHT(BC$71:BC$192,1),0)*IF(ISBLANK($R$1),1,IF($J$23:$J$192=$R$1,1,0))))</f>
        <v>0</v>
      </c>
      <c r="BD10" s="555">
        <f t="array" ref="BD10">SUM(IF(ISBLANK(BD$71:BD$192),0,IF(ISNUMBER(VALUE(RIGHT(BD$71:BD$192,1))),RIGHT(BD$71:BD$192,1),0)*IF(ISBLANK($R$1),1,IF($J$23:$J$192=$R$1,1,0))))</f>
        <v>0</v>
      </c>
      <c r="BE10" s="555"/>
      <c r="BF10" s="555">
        <f t="array" ref="BF10">SUM(IF(ISBLANK(BF$71:BF$192),0,IF(ISNUMBER(VALUE(RIGHT(BF$71:BF$192,1))),RIGHT(BF$71:BF$192,1),0)*IF(ISBLANK($R$1),1,IF($J$23:$J$192=$R$1,1,0))))</f>
        <v>0</v>
      </c>
      <c r="BG10" s="555"/>
      <c r="BH10" s="555">
        <f t="array" ref="BH10">SUM(IF(ISBLANK(BH$71:BH$192),0,IF(ISNUMBER(VALUE(RIGHT(BH$71:BH$192,1))),RIGHT(BH$71:BH$192,1),0)*IF(ISBLANK($R$1),1,IF($J$23:$J$192=$R$1,1,0))))</f>
        <v>0</v>
      </c>
      <c r="BI10" s="555">
        <f t="array" ref="BI10">SUM(IF(ISBLANK(BI$71:BI$192),0,IF(ISNUMBER(VALUE(RIGHT(BI$71:BI$192,1))),RIGHT(BI$71:BI$192,1),0)*IF(ISBLANK($R$1),1,IF($J$23:$J$192=$R$1,1,0))))</f>
        <v>0</v>
      </c>
      <c r="BJ10" s="555">
        <f t="array" ref="BJ10">SUM(IF(ISBLANK(BJ$71:BJ$192),0,IF(ISNUMBER(VALUE(RIGHT(BJ$71:BJ$192,1))),RIGHT(BJ$71:BJ$192,1),0)*IF(ISBLANK($R$1),1,IF($J$23:$J$192=$R$1,1,0))))</f>
        <v>0</v>
      </c>
      <c r="BK10" s="555">
        <f t="array" ref="BK10">SUM(IF(ISBLANK(BK$71:BK$192),0,IF(ISNUMBER(VALUE(RIGHT(BK$71:BK$192,1))),RIGHT(BK$71:BK$192,1),0)*IF(ISBLANK($R$1),1,IF($J$23:$J$192=$R$1,1,0))))</f>
        <v>0</v>
      </c>
      <c r="BL10" s="555"/>
      <c r="BM10" s="555">
        <f t="array" ref="BM10">SUM(IF(ISBLANK(BM$71:BM$192),0,IF(ISNUMBER(VALUE(RIGHT(BM$71:BM$192,1))),RIGHT(BM$71:BM$192,1),0)*IF(ISBLANK($R$1),1,IF($J$23:$J$192=$R$1,1,0))))</f>
        <v>0</v>
      </c>
      <c r="BN10" s="555">
        <f t="array" ref="BN10">SUM(IF(ISBLANK(BN$71:BN$192),0,IF(ISNUMBER(VALUE(RIGHT(BN$71:BN$192,1))),RIGHT(BN$71:BN$192,1),0)*IF(ISBLANK($R$1),1,IF($J$23:$J$192=$R$1,1,0))))</f>
        <v>0</v>
      </c>
      <c r="BO10" s="555"/>
      <c r="BP10" s="555"/>
      <c r="BQ10" s="555"/>
      <c r="BS10" s="555"/>
      <c r="BT10" s="555"/>
      <c r="BV10" s="555">
        <f t="array" ref="BV10">SUM(IF(ISBLANK(BV$71:BV$192),0,IF(ISNUMBER(VALUE(RIGHT(BV$71:BV$192,1))),RIGHT(BV$71:BV$192,1),0)*IF(ISBLANK($R$1),1,IF($J$23:$J$192=$R$1,1,0))))</f>
        <v>0</v>
      </c>
      <c r="BW10" s="555">
        <f t="array" ref="BW10">SUM(IF(ISBLANK(BW$71:BW$192),0,IF(ISNUMBER(VALUE(RIGHT(BW$71:BW$192,1))),RIGHT(BW$71:BW$192,1),0)*IF(ISBLANK($R$1),1,IF($J$23:$J$192=$R$1,1,0))))</f>
        <v>0</v>
      </c>
      <c r="BX10" s="555">
        <f t="array" ref="BX10">SUM(IF(ISBLANK(BX$71:BX$192),0,IF(ISNUMBER(VALUE(RIGHT(BX$71:BX$192,1))),RIGHT(BX$71:BX$192,1),0)*IF(ISBLANK($R$1),1,IF($J$23:$J$192=$R$1,1,0))))</f>
        <v>0</v>
      </c>
      <c r="BY10" s="555">
        <f t="array" ref="BY10">SUM(IF(ISBLANK(BY$71:BY$192),0,IF(ISNUMBER(VALUE(RIGHT(BY$71:BY$192,1))),RIGHT(BY$71:BY$192,1),0)*IF(ISBLANK($R$1),1,IF($J$23:$J$192=$R$1,1,0))))</f>
        <v>0</v>
      </c>
      <c r="BZ10" s="555"/>
    </row>
    <row r="11" spans="1:78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1.1162790697674418</v>
      </c>
      <c r="AM11" s="555" t="e">
        <f>AM10/AM2</f>
        <v>#DIV/0!</v>
      </c>
      <c r="AN11" s="555" t="e">
        <f>AN10/AN2</f>
        <v>#DIV/0!</v>
      </c>
      <c r="AO11" s="555"/>
      <c r="AP11" s="555"/>
      <c r="AQ11" s="555"/>
      <c r="AR11" s="555" t="e">
        <f>AR10/AR2</f>
        <v>#DIV/0!</v>
      </c>
      <c r="AS11" s="555" t="e">
        <f>AS10/AS2</f>
        <v>#DIV/0!</v>
      </c>
      <c r="AT11" s="555"/>
      <c r="AU11" s="555"/>
      <c r="AW11" s="555"/>
      <c r="AX11" s="555"/>
      <c r="AY11" s="555" t="e">
        <f t="shared" ref="AY11:BF11" si="3">AY10/AY2</f>
        <v>#DIV/0!</v>
      </c>
      <c r="AZ11" s="555"/>
      <c r="BA11" s="555" t="e">
        <f t="shared" si="3"/>
        <v>#DIV/0!</v>
      </c>
      <c r="BB11" s="555" t="e">
        <f>BB10/BB2</f>
        <v>#DIV/0!</v>
      </c>
      <c r="BC11" s="555" t="e">
        <f>BC10/BC2</f>
        <v>#DIV/0!</v>
      </c>
      <c r="BD11" s="555" t="e">
        <f t="shared" si="3"/>
        <v>#DIV/0!</v>
      </c>
      <c r="BE11" s="555"/>
      <c r="BF11" s="555" t="e">
        <f t="shared" si="3"/>
        <v>#DIV/0!</v>
      </c>
      <c r="BG11" s="555"/>
      <c r="BH11" s="555" t="e">
        <f>BH10/BH2</f>
        <v>#DIV/0!</v>
      </c>
      <c r="BI11" s="555" t="e">
        <f>BI10/BI2</f>
        <v>#DIV/0!</v>
      </c>
      <c r="BJ11" s="555" t="e">
        <f>BJ10/BJ2</f>
        <v>#DIV/0!</v>
      </c>
      <c r="BK11" s="555" t="e">
        <f>BK10/BK2</f>
        <v>#DIV/0!</v>
      </c>
      <c r="BL11" s="555"/>
      <c r="BM11" s="555" t="e">
        <f>BM10/BM2</f>
        <v>#DIV/0!</v>
      </c>
      <c r="BN11" s="555" t="e">
        <f>BN10/BN2</f>
        <v>#DIV/0!</v>
      </c>
      <c r="BO11" s="555"/>
      <c r="BP11" s="555"/>
      <c r="BQ11" s="555"/>
      <c r="BS11" s="555"/>
      <c r="BT11" s="555"/>
      <c r="BV11" s="555" t="e">
        <f>BV10/BV2</f>
        <v>#DIV/0!</v>
      </c>
      <c r="BW11" s="555" t="e">
        <f>BW10/BW2</f>
        <v>#DIV/0!</v>
      </c>
      <c r="BX11" s="555" t="e">
        <f>BX10/BX2</f>
        <v>#DIV/0!</v>
      </c>
      <c r="BY11" s="555" t="e">
        <f>BY10/BY2</f>
        <v>#DIV/0!</v>
      </c>
      <c r="BZ11" s="555"/>
    </row>
    <row r="12" spans="1:78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SUM(IF(ISBLANK($R$1),$L$23:$L$163,IF($J$23:$J$192=$R$1,$L$23:$L$163,0)))</f>
        <v>57</v>
      </c>
      <c r="AM12" s="555" t="e">
        <f t="array" ref="AM12">SUM(IF(ISBLANK(AM$71:AM$192),0,$L23:$L163)*IF(ISBLANK($R$1),1,IF($J$23:$J$192=$R$1,1,0)))</f>
        <v>#N/A</v>
      </c>
      <c r="AN12" s="555" t="e">
        <f t="array" ref="AN12">SUM(IF(ISBLANK(AN$71:AN$192),0,$L23:$L163)*IF(ISBLANK($R$1),1,IF($J$23:$J$192=$R$1,1,0)))</f>
        <v>#N/A</v>
      </c>
      <c r="AO12" s="555"/>
      <c r="AP12" s="555"/>
      <c r="AQ12" s="555"/>
      <c r="AR12" s="555" t="e">
        <f t="array" ref="AR12">SUM(IF(ISBLANK(AR$71:AR$192),0,$L23:$L163)*IF(ISBLANK($R$1),1,IF($J$23:$J$192=$R$1,1,0)))</f>
        <v>#N/A</v>
      </c>
      <c r="AS12" s="555" t="e">
        <f t="array" ref="AS12">SUM(IF(ISBLANK(AS$71:AS$192),0,$L23:$L163)*IF(ISBLANK($R$1),1,IF($J$23:$J$192=$R$1,1,0)))</f>
        <v>#N/A</v>
      </c>
      <c r="AT12" s="555"/>
      <c r="AU12" s="555"/>
      <c r="AW12" s="555"/>
      <c r="AX12" s="555"/>
      <c r="AY12" s="555" t="e">
        <f t="array" ref="AY12">SUM(IF(ISBLANK(AY$71:AY$192),0,$L23:$L163)*IF(ISBLANK($R$1),1,IF($J$23:$J$192=$R$1,1,0)))</f>
        <v>#N/A</v>
      </c>
      <c r="AZ12" s="555"/>
      <c r="BA12" s="555" t="e">
        <f t="array" ref="BA12">SUM(IF(ISBLANK(BA$71:BA$192),0,$L23:$L163)*IF(ISBLANK($R$1),1,IF($J$23:$J$192=$R$1,1,0)))</f>
        <v>#N/A</v>
      </c>
      <c r="BB12" s="555" t="e">
        <f t="array" ref="BB12">SUM(IF(ISBLANK(BB$71:BB$192),0,$L23:$L163)*IF(ISBLANK($R$1),1,IF($J$23:$J$192=$R$1,1,0)))</f>
        <v>#N/A</v>
      </c>
      <c r="BC12" s="555" t="e">
        <f t="array" ref="BC12">SUM(IF(ISBLANK(BC$71:BC$192),0,$L23:$L163)*IF(ISBLANK($R$1),1,IF($J$23:$J$192=$R$1,1,0)))</f>
        <v>#N/A</v>
      </c>
      <c r="BD12" s="555" t="e">
        <f t="array" ref="BD12">SUM(IF(ISBLANK(BD$71:BD$192),0,$L23:$L163)*IF(ISBLANK($R$1),1,IF($J$23:$J$192=$R$1,1,0)))</f>
        <v>#N/A</v>
      </c>
      <c r="BE12" s="555"/>
      <c r="BF12" s="555" t="e">
        <f t="array" ref="BF12">SUM(IF(ISBLANK(BF$71:BF$192),0,$L23:$L163)*IF(ISBLANK($R$1),1,IF($J$23:$J$192=$R$1,1,0)))</f>
        <v>#N/A</v>
      </c>
      <c r="BG12" s="555"/>
      <c r="BH12" s="555" t="e">
        <f t="array" ref="BH12">SUM(IF(ISBLANK(BH$71:BH$192),0,$L23:$L163)*IF(ISBLANK($R$1),1,IF($J$23:$J$192=$R$1,1,0)))</f>
        <v>#N/A</v>
      </c>
      <c r="BI12" s="555" t="e">
        <f t="array" ref="BI12">SUM(IF(ISBLANK(BI$71:BI$192),0,$L23:$L163)*IF(ISBLANK($R$1),1,IF($J$23:$J$192=$R$1,1,0)))</f>
        <v>#N/A</v>
      </c>
      <c r="BJ12" s="555" t="e">
        <f t="array" ref="BJ12">SUM(IF(ISBLANK(BJ$71:BJ$192),0,$L23:$L163)*IF(ISBLANK($R$1),1,IF($J$23:$J$192=$R$1,1,0)))</f>
        <v>#N/A</v>
      </c>
      <c r="BK12" s="555" t="e">
        <f t="array" ref="BK12">SUM(IF(ISBLANK(BK$71:BK$192),0,$L23:$L163)*IF(ISBLANK($R$1),1,IF($J$23:$J$192=$R$1,1,0)))</f>
        <v>#N/A</v>
      </c>
      <c r="BL12" s="555"/>
      <c r="BM12" s="555" t="e">
        <f t="array" ref="BM12">SUM(IF(ISBLANK(BM$71:BM$192),0,$L23:$L163)*IF(ISBLANK($R$1),1,IF($J$23:$J$192=$R$1,1,0)))</f>
        <v>#N/A</v>
      </c>
      <c r="BN12" s="555" t="e">
        <f t="array" ref="BN12">SUM(IF(ISBLANK(BN$71:BN$192),0,$L23:$L163)*IF(ISBLANK($R$1),1,IF($J$23:$J$192=$R$1,1,0)))</f>
        <v>#N/A</v>
      </c>
      <c r="BO12" s="555"/>
      <c r="BP12" s="555"/>
      <c r="BQ12" s="555"/>
      <c r="BS12" s="555"/>
      <c r="BT12" s="555"/>
      <c r="BV12" s="555" t="e">
        <f t="array" ref="BV12">SUM(IF(ISBLANK(BV$71:BV$192),0,$L23:$L163)*IF(ISBLANK($R$1),1,IF($J$23:$J$192=$R$1,1,0)))</f>
        <v>#N/A</v>
      </c>
      <c r="BW12" s="555" t="e">
        <f t="array" ref="BW12">SUM(IF(ISBLANK(BW$71:BW$192),0,$L23:$L163)*IF(ISBLANK($R$1),1,IF($J$23:$J$192=$R$1,1,0)))</f>
        <v>#N/A</v>
      </c>
      <c r="BX12" s="555" t="e">
        <f t="array" ref="BX12">SUM(IF(ISBLANK(BX$71:BX$192),0,$L23:$L163)*IF(ISBLANK($R$1),1,IF($J$23:$J$192=$R$1,1,0)))</f>
        <v>#N/A</v>
      </c>
      <c r="BY12" s="555" t="e">
        <f t="array" ref="BY12">SUM(IF(ISBLANK(BY$71:BY$192),0,$L23:$L163)*IF(ISBLANK($R$1),1,IF($J$23:$J$192=$R$1,1,0)))</f>
        <v>#N/A</v>
      </c>
      <c r="BZ12" s="555"/>
    </row>
    <row r="13" spans="1:78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1.3255813953488371</v>
      </c>
      <c r="AM13" s="555" t="e">
        <f>AM12/AM2</f>
        <v>#N/A</v>
      </c>
      <c r="AN13" s="555" t="e">
        <f>AN12/AN2</f>
        <v>#N/A</v>
      </c>
      <c r="AO13" s="555"/>
      <c r="AP13" s="555"/>
      <c r="AQ13" s="555"/>
      <c r="AR13" s="555" t="e">
        <f>AR12/AR2</f>
        <v>#N/A</v>
      </c>
      <c r="AS13" s="555" t="e">
        <f>AS12/AS2</f>
        <v>#N/A</v>
      </c>
      <c r="AT13" s="555"/>
      <c r="AU13" s="555"/>
      <c r="AW13" s="555"/>
      <c r="AX13" s="555"/>
      <c r="AY13" s="555" t="e">
        <f t="shared" ref="AY13:BF13" si="4">AY12/AY2</f>
        <v>#N/A</v>
      </c>
      <c r="AZ13" s="555"/>
      <c r="BA13" s="555" t="e">
        <f t="shared" si="4"/>
        <v>#N/A</v>
      </c>
      <c r="BB13" s="555" t="e">
        <f>BB12/BB2</f>
        <v>#N/A</v>
      </c>
      <c r="BC13" s="555" t="e">
        <f>BC12/BC2</f>
        <v>#N/A</v>
      </c>
      <c r="BD13" s="555" t="e">
        <f t="shared" si="4"/>
        <v>#N/A</v>
      </c>
      <c r="BE13" s="555"/>
      <c r="BF13" s="555" t="e">
        <f t="shared" si="4"/>
        <v>#N/A</v>
      </c>
      <c r="BG13" s="555"/>
      <c r="BH13" s="555" t="e">
        <f>BH12/BH2</f>
        <v>#N/A</v>
      </c>
      <c r="BI13" s="555" t="e">
        <f>BI12/BI2</f>
        <v>#N/A</v>
      </c>
      <c r="BJ13" s="555" t="e">
        <f>BJ12/BJ2</f>
        <v>#N/A</v>
      </c>
      <c r="BK13" s="555" t="e">
        <f>BK12/BK2</f>
        <v>#N/A</v>
      </c>
      <c r="BL13" s="555"/>
      <c r="BM13" s="555" t="e">
        <f>BM12/BM2</f>
        <v>#N/A</v>
      </c>
      <c r="BN13" s="555" t="e">
        <f>BN12/BN2</f>
        <v>#N/A</v>
      </c>
      <c r="BO13" s="555"/>
      <c r="BP13" s="555"/>
      <c r="BQ13" s="555"/>
      <c r="BS13" s="555"/>
      <c r="BT13" s="555"/>
      <c r="BV13" s="555" t="e">
        <f>BV12/BV2</f>
        <v>#N/A</v>
      </c>
      <c r="BW13" s="555" t="e">
        <f>BW12/BW2</f>
        <v>#N/A</v>
      </c>
      <c r="BX13" s="555" t="e">
        <f>BX12/BX2</f>
        <v>#N/A</v>
      </c>
      <c r="BY13" s="555" t="e">
        <f>BY12/BY2</f>
        <v>#N/A</v>
      </c>
      <c r="BZ13" s="555"/>
    </row>
    <row r="14" spans="1:78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>AM15+AM16</f>
        <v>36</v>
      </c>
      <c r="AN14" s="606">
        <f t="shared" ref="AN14:BR14" si="5">AN15+AN16</f>
        <v>30</v>
      </c>
      <c r="AO14" s="606">
        <f t="shared" si="5"/>
        <v>21</v>
      </c>
      <c r="AP14" s="606">
        <f t="shared" si="5"/>
        <v>37</v>
      </c>
      <c r="AQ14" s="606">
        <f t="shared" si="5"/>
        <v>12</v>
      </c>
      <c r="AR14" s="606">
        <f t="shared" si="5"/>
        <v>34</v>
      </c>
      <c r="AS14" s="606">
        <f t="shared" si="5"/>
        <v>33</v>
      </c>
      <c r="AT14" s="606">
        <f t="shared" si="5"/>
        <v>28</v>
      </c>
      <c r="AU14" s="606">
        <f t="shared" si="5"/>
        <v>17</v>
      </c>
      <c r="AV14" s="606">
        <f t="shared" si="5"/>
        <v>14</v>
      </c>
      <c r="AW14" s="606">
        <f t="shared" si="5"/>
        <v>34</v>
      </c>
      <c r="AX14" s="606">
        <f t="shared" si="5"/>
        <v>0</v>
      </c>
      <c r="AY14" s="606">
        <f t="shared" si="5"/>
        <v>8</v>
      </c>
      <c r="AZ14" s="606">
        <f t="shared" si="5"/>
        <v>0</v>
      </c>
      <c r="BA14" s="606">
        <f t="shared" si="5"/>
        <v>1</v>
      </c>
      <c r="BB14" s="606">
        <f t="shared" si="5"/>
        <v>17</v>
      </c>
      <c r="BC14" s="606">
        <f t="shared" si="5"/>
        <v>10</v>
      </c>
      <c r="BD14" s="606">
        <f t="shared" si="5"/>
        <v>13</v>
      </c>
      <c r="BE14" s="606">
        <f t="shared" si="5"/>
        <v>18</v>
      </c>
      <c r="BF14" s="606">
        <f t="shared" si="5"/>
        <v>0</v>
      </c>
      <c r="BG14" s="606">
        <f t="shared" si="5"/>
        <v>25</v>
      </c>
      <c r="BH14" s="606">
        <f t="shared" si="5"/>
        <v>5</v>
      </c>
      <c r="BI14" s="606">
        <f t="shared" si="5"/>
        <v>12</v>
      </c>
      <c r="BJ14" s="606">
        <f t="shared" si="5"/>
        <v>20</v>
      </c>
      <c r="BK14" s="606">
        <f t="shared" si="5"/>
        <v>6</v>
      </c>
      <c r="BL14" s="606">
        <f t="shared" si="5"/>
        <v>12</v>
      </c>
      <c r="BM14" s="606">
        <f t="shared" si="5"/>
        <v>19</v>
      </c>
      <c r="BN14" s="606">
        <f t="shared" si="5"/>
        <v>33</v>
      </c>
      <c r="BO14" s="606">
        <f t="shared" si="5"/>
        <v>24</v>
      </c>
      <c r="BP14" s="606">
        <f t="shared" si="5"/>
        <v>30</v>
      </c>
      <c r="BQ14" s="606">
        <f t="shared" si="5"/>
        <v>20</v>
      </c>
      <c r="BR14" s="606">
        <f t="shared" si="5"/>
        <v>14</v>
      </c>
      <c r="BT14" s="606">
        <f>BT15+BT16</f>
        <v>1</v>
      </c>
      <c r="BV14" s="606">
        <f>BV15+BV16</f>
        <v>6</v>
      </c>
      <c r="BW14" s="606">
        <f>BW15+BW16</f>
        <v>11</v>
      </c>
      <c r="BX14" s="606">
        <f>BX15+BX16</f>
        <v>0</v>
      </c>
    </row>
    <row r="15" spans="1:78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SUM(IF(LEFT(AM22:AM165,1)="X",1,0))</f>
        <v>36</v>
      </c>
      <c r="AN15" s="607">
        <f t="array" ref="AN15">SUM(IF(LEFT(AN22:AN165,1)="X",1,0))</f>
        <v>28</v>
      </c>
      <c r="AO15" s="607">
        <f t="array" ref="AO15">SUM(IF(LEFT(AO22:AO165,1)="X",1,0))</f>
        <v>19</v>
      </c>
      <c r="AP15" s="607">
        <f t="array" ref="AP15">SUM(IF(LEFT(AP22:AP165,1)="X",1,0))</f>
        <v>35</v>
      </c>
      <c r="AQ15" s="607">
        <f t="array" ref="AQ15">SUM(IF(LEFT(AQ22:AQ165,1)="X",1,0))</f>
        <v>12</v>
      </c>
      <c r="AR15" s="607">
        <f t="array" ref="AR15">SUM(IF(LEFT(AR22:AR165,1)="X",1,0))</f>
        <v>30</v>
      </c>
      <c r="AS15" s="607">
        <f t="array" ref="AS15">SUM(IF(LEFT(AS22:AS165,1)="X",1,0))</f>
        <v>31</v>
      </c>
      <c r="AT15" s="607">
        <f t="array" ref="AT15">SUM(IF(LEFT(AT22:AT165,1)="X",1,0))</f>
        <v>24</v>
      </c>
      <c r="AU15" s="607">
        <f t="array" ref="AU15">SUM(IF(LEFT(AU22:AU165,1)="X",1,0))</f>
        <v>15</v>
      </c>
      <c r="AV15" s="607">
        <f t="array" ref="AV15">SUM(IF(LEFT(AV22:AV165,1)="X",1,0))</f>
        <v>13</v>
      </c>
      <c r="AW15" s="607">
        <f t="array" ref="AW15">SUM(IF(LEFT(AW22:AW165,1)="X",1,0))</f>
        <v>30</v>
      </c>
      <c r="AX15" s="607">
        <f t="array" ref="AX15">SUM(IF(LEFT(AX22:AX165,1)="X",1,0))</f>
        <v>0</v>
      </c>
      <c r="AY15" s="607">
        <f t="array" ref="AY15">SUM(IF(LEFT(AY22:AY165,1)="X",1,0))</f>
        <v>7</v>
      </c>
      <c r="AZ15" s="607">
        <f t="array" ref="AZ15">SUM(IF(LEFT(AZ22:AZ165,1)="X",1,0))</f>
        <v>0</v>
      </c>
      <c r="BA15" s="607">
        <f t="array" ref="BA15">SUM(IF(LEFT(BA22:BA165,1)="X",1,0))</f>
        <v>0</v>
      </c>
      <c r="BB15" s="607">
        <f t="array" ref="BB15">SUM(IF(LEFT(BB22:BB165,1)="X",1,0))</f>
        <v>11</v>
      </c>
      <c r="BC15" s="607">
        <f t="array" ref="BC15">SUM(IF(LEFT(BC22:BC165,1)="X",1,0))</f>
        <v>10</v>
      </c>
      <c r="BD15" s="607">
        <f t="array" ref="BD15">SUM(IF(LEFT(BD22:BD165,1)="X",1,0))</f>
        <v>6</v>
      </c>
      <c r="BE15" s="607">
        <f t="array" ref="BE15">SUM(IF(LEFT(BE22:BE165,1)="X",1,0))</f>
        <v>14</v>
      </c>
      <c r="BF15" s="607">
        <f t="array" ref="BF15">SUM(IF(LEFT(BF22:BF165,1)="X",1,0))</f>
        <v>0</v>
      </c>
      <c r="BG15" s="607">
        <f t="array" ref="BG15">SUM(IF(LEFT(BG22:BG165,1)="X",1,0))</f>
        <v>17</v>
      </c>
      <c r="BH15" s="607">
        <f t="array" ref="BH15">SUM(IF(LEFT(BH22:BH165,1)="X",1,0))</f>
        <v>5</v>
      </c>
      <c r="BI15" s="607">
        <f t="array" ref="BI15">SUM(IF(LEFT(BI22:BI165,1)="X",1,0))</f>
        <v>8</v>
      </c>
      <c r="BJ15" s="607">
        <f t="array" ref="BJ15">SUM(IF(LEFT(BJ22:BJ165,1)="X",1,0))</f>
        <v>18</v>
      </c>
      <c r="BK15" s="607">
        <f t="array" ref="BK15">SUM(IF(LEFT(BK22:BK165,1)="X",1,0))</f>
        <v>0</v>
      </c>
      <c r="BL15" s="607">
        <f t="array" ref="BL15">SUM(IF(LEFT(BL22:BL165,1)="X",1,0))</f>
        <v>10</v>
      </c>
      <c r="BM15" s="607">
        <f t="array" ref="BM15">SUM(IF(LEFT(BM22:BM165,1)="X",1,0))</f>
        <v>5</v>
      </c>
      <c r="BN15" s="607">
        <f t="array" ref="BN15">SUM(IF(LEFT(BN22:BN165,1)="X",1,0))</f>
        <v>29</v>
      </c>
      <c r="BO15" s="607">
        <f t="array" ref="BO15">SUM(IF(LEFT(BO22:BO165,1)="X",1,0))</f>
        <v>8</v>
      </c>
      <c r="BP15" s="607">
        <f t="array" ref="BP15">SUM(IF(LEFT(BP22:BP165,1)="X",1,0))</f>
        <v>21</v>
      </c>
      <c r="BQ15" s="607">
        <f t="array" ref="BQ15">SUM(IF(LEFT(BQ22:BQ165,1)="X",1,0))</f>
        <v>8</v>
      </c>
      <c r="BR15" s="607">
        <f t="array" ref="BR15">SUM(IF(LEFT(BR22:BR165,1)="X",1,0))</f>
        <v>10</v>
      </c>
      <c r="BT15" s="607">
        <f t="array" ref="BT15">SUM(IF(LEFT(BT22:BT165,1)="X",1,0))</f>
        <v>1</v>
      </c>
      <c r="BV15" s="607">
        <f t="array" ref="BV15">SUM(IF(LEFT(BV22:BV165,1)="X",1,0))</f>
        <v>4</v>
      </c>
      <c r="BW15" s="607">
        <f t="array" ref="BW15">SUM(IF(LEFT(BW22:BW165,1)="X",1,0))</f>
        <v>8</v>
      </c>
      <c r="BX15" s="607">
        <f t="array" ref="BX15">SUM(IF(LEFT(BX22:BX165,1)="X",1,0))</f>
        <v>0</v>
      </c>
    </row>
    <row r="16" spans="1:78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AVERAGEIFS($K$23:$K$100,$I$23:$I$100,$H16,$J$23:$J$100,Table!$C$1)</f>
        <v>1.411764705882353</v>
      </c>
      <c r="K16" s="616">
        <f>AVERAGEIFS($L$23:$L$100,$I$23:$I$100,$H16,$J$23:$J$100,Table!$C$1)</f>
        <v>1.0588235294117647</v>
      </c>
      <c r="L16" s="614">
        <f>J16-K16</f>
        <v>0.35294117647058831</v>
      </c>
      <c r="M16" s="613">
        <f>COUNTIFS($M$23:$M$100,"=W",$I$23:$I$100,"=H",$J$23:$J$100,Table!$C$1)</f>
        <v>9</v>
      </c>
      <c r="N16" s="613">
        <f>COUNTIFS($M$23:$M$100,"=D",$I$23:$I$100,"=H",$J$23:$J$100,Table!$C$1)</f>
        <v>4</v>
      </c>
      <c r="O16" s="613">
        <f>COUNTIFS($M$23:$M$100,"=L",$I$23:$I$100,"=H",$J$23:$J$100,Table!$C$1)</f>
        <v>4</v>
      </c>
      <c r="P16" s="614">
        <f>SUM(J16:K16)</f>
        <v>2.4705882352941178</v>
      </c>
      <c r="Q16" s="612" t="s">
        <v>199</v>
      </c>
      <c r="R16" s="614">
        <f>AVERAGEIFS($S$23:$S$212,$I$23:$I$212,"H",$J$23:$J$212,Table!$C$1)</f>
        <v>-0.22941176470588237</v>
      </c>
      <c r="S16" s="614">
        <f>AVERAGEIFS($S$23:$S$212,$I$23:$I$212,"A",$J$23:$J$212,Table!$C$1)</f>
        <v>-0.66617647058823526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SUM(IF(LEFT(AM22:AM166,1)="s",1,0))</f>
        <v>0</v>
      </c>
      <c r="AN16" s="607">
        <f t="array" ref="AN16">SUM(IF(LEFT(AN22:AN166,1)="s",1,0))</f>
        <v>2</v>
      </c>
      <c r="AO16" s="607">
        <f t="array" ref="AO16">SUM(IF(LEFT(AO22:AO166,1)="s",1,0))</f>
        <v>2</v>
      </c>
      <c r="AP16" s="607">
        <f t="array" ref="AP16">SUM(IF(LEFT(AP22:AP166,1)="s",1,0))</f>
        <v>2</v>
      </c>
      <c r="AQ16" s="607">
        <f t="array" ref="AQ16">SUM(IF(LEFT(AQ22:AQ166,1)="s",1,0))</f>
        <v>0</v>
      </c>
      <c r="AR16" s="607">
        <f t="array" ref="AR16">SUM(IF(LEFT(AR22:AR166,1)="s",1,0))</f>
        <v>4</v>
      </c>
      <c r="AS16" s="607">
        <f t="array" ref="AS16">SUM(IF(LEFT(AS22:AS166,1)="s",1,0))</f>
        <v>2</v>
      </c>
      <c r="AT16" s="607">
        <f t="array" ref="AT16">SUM(IF(LEFT(AT22:AT166,1)="s",1,0))</f>
        <v>4</v>
      </c>
      <c r="AU16" s="607">
        <f t="array" ref="AU16">SUM(IF(LEFT(AU22:AU166,1)="s",1,0))</f>
        <v>2</v>
      </c>
      <c r="AV16" s="607">
        <f t="array" ref="AV16">SUM(IF(LEFT(AV22:AV166,1)="s",1,0))</f>
        <v>1</v>
      </c>
      <c r="AW16" s="607">
        <f t="array" ref="AW16">SUM(IF(LEFT(AW22:AW166,1)="s",1,0))</f>
        <v>4</v>
      </c>
      <c r="AX16" s="607">
        <f t="array" ref="AX16">SUM(IF(LEFT(AX22:AX166,1)="s",1,0))</f>
        <v>0</v>
      </c>
      <c r="AY16" s="607">
        <f t="array" ref="AY16">SUM(IF(LEFT(AY22:AY166,1)="s",1,0))</f>
        <v>1</v>
      </c>
      <c r="AZ16" s="607">
        <f t="array" ref="AZ16">SUM(IF(LEFT(AZ22:AZ166,1)="s",1,0))</f>
        <v>0</v>
      </c>
      <c r="BA16" s="607">
        <f t="array" ref="BA16">SUM(IF(LEFT(BA22:BA166,1)="s",1,0))</f>
        <v>1</v>
      </c>
      <c r="BB16" s="607">
        <f t="array" ref="BB16">SUM(IF(LEFT(BB22:BB166,1)="s",1,0))</f>
        <v>6</v>
      </c>
      <c r="BC16" s="607">
        <f t="array" ref="BC16">SUM(IF(LEFT(BC22:BC166,1)="s",1,0))</f>
        <v>0</v>
      </c>
      <c r="BD16" s="607">
        <f t="array" ref="BD16">SUM(IF(LEFT(BD22:BD166,1)="s",1,0))</f>
        <v>7</v>
      </c>
      <c r="BE16" s="607">
        <f t="array" ref="BE16">SUM(IF(LEFT(BE22:BE166,1)="s",1,0))</f>
        <v>4</v>
      </c>
      <c r="BF16" s="607">
        <f t="array" ref="BF16">SUM(IF(LEFT(BF22:BF166,1)="s",1,0))</f>
        <v>0</v>
      </c>
      <c r="BG16" s="607">
        <f t="array" ref="BG16">SUM(IF(LEFT(BG22:BG166,1)="s",1,0))</f>
        <v>8</v>
      </c>
      <c r="BH16" s="607">
        <f t="array" ref="BH16">SUM(IF(LEFT(BH22:BH166,1)="s",1,0))</f>
        <v>0</v>
      </c>
      <c r="BI16" s="607">
        <f t="array" ref="BI16">SUM(IF(LEFT(BI22:BI166,1)="s",1,0))</f>
        <v>4</v>
      </c>
      <c r="BJ16" s="607">
        <f t="array" ref="BJ16">SUM(IF(LEFT(BJ22:BJ166,1)="s",1,0))</f>
        <v>2</v>
      </c>
      <c r="BK16" s="607">
        <f t="array" ref="BK16">SUM(IF(LEFT(BK22:BK166,1)="s",1,0))</f>
        <v>6</v>
      </c>
      <c r="BL16" s="607">
        <f t="array" ref="BL16">SUM(IF(LEFT(BL22:BL166,1)="s",1,0))</f>
        <v>2</v>
      </c>
      <c r="BM16" s="607">
        <f t="array" ref="BM16">SUM(IF(LEFT(BM22:BM166,1)="s",1,0))</f>
        <v>14</v>
      </c>
      <c r="BN16" s="607">
        <f t="array" ref="BN16">SUM(IF(LEFT(BN22:BN166,1)="s",1,0))</f>
        <v>4</v>
      </c>
      <c r="BO16" s="607">
        <f t="array" ref="BO16">SUM(IF(LEFT(BO22:BO166,1)="s",1,0))</f>
        <v>16</v>
      </c>
      <c r="BP16" s="607">
        <f t="array" ref="BP16">SUM(IF(LEFT(BP22:BP166,1)="s",1,0))</f>
        <v>9</v>
      </c>
      <c r="BQ16" s="607">
        <f t="array" ref="BQ16">SUM(IF(LEFT(BQ22:BQ166,1)="s",1,0))</f>
        <v>12</v>
      </c>
      <c r="BR16" s="607">
        <f t="array" ref="BR16">SUM(IF(LEFT(BR22:BR166,1)="s",1,0))</f>
        <v>4</v>
      </c>
      <c r="BT16" s="607">
        <f t="array" ref="BT16">SUM(IF(LEFT(BT22:BT166,1)="s",1,0))</f>
        <v>0</v>
      </c>
      <c r="BV16" s="607">
        <f t="array" ref="BV16">SUM(IF(LEFT(BV22:BV166,1)="s",1,0))</f>
        <v>2</v>
      </c>
      <c r="BW16" s="607">
        <f t="array" ref="BW16">SUM(IF(LEFT(BW22:BW166,1)="s",1,0))</f>
        <v>3</v>
      </c>
      <c r="BX16" s="607">
        <f t="array" ref="BX16">SUM(IF(LEFT(BX22:BX166,1)="s",1,0))</f>
        <v>0</v>
      </c>
    </row>
    <row r="17" spans="1:105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AVERAGEIFS($K$23:$K$100,$I$23:$I$100,$H17,$J$23:$J$100,Table!$C$1)</f>
        <v>0.88235294117647056</v>
      </c>
      <c r="K17" s="616">
        <f>AVERAGEIFS($L$23:$L$100,$I$23:$I$100,$H17,$J$23:$J$100,Table!$C$1)</f>
        <v>1.7058823529411764</v>
      </c>
      <c r="L17" s="614">
        <f>J17-K17</f>
        <v>-0.82352941176470584</v>
      </c>
      <c r="M17" s="613">
        <f>COUNTIFS($M$23:$M$100,"=W",$I$23:$I$100,"=A",$J$23:$J$100,Table!$C$1)</f>
        <v>3</v>
      </c>
      <c r="N17" s="613">
        <f>COUNTIFS($M$23:$M$100,"=D",$I$23:$I$100,"=A",$J$23:$J$100,Table!$C$1)</f>
        <v>3</v>
      </c>
      <c r="O17" s="613">
        <f>COUNTIFS($M$23:$M$100,"=L",$I$23:$I$100,"=A",$J$23:$J$100,Table!$C$1)</f>
        <v>11</v>
      </c>
      <c r="P17" s="614">
        <f>SUM(J17:K17)</f>
        <v>2.5882352941176467</v>
      </c>
      <c r="Q17" s="617" t="s">
        <v>198</v>
      </c>
      <c r="R17" s="614">
        <f>AVERAGEIFS($U$23:$U$210,$I$23:$I$210,"H",$J$23:$J$210,Table!$C$1)</f>
        <v>2.5782352941176474</v>
      </c>
      <c r="S17" s="614">
        <f>AVERAGEIFS($U$23:$U$210,$I$23:$I$210,"A",$J$23:$J$210,Table!$C$1)</f>
        <v>2.6623529411764704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SUM(IF(ISNUMBER(VALUE(RIGHT(AM22:AM174,1))),VALUE(RIGHT(AM22:AM174,1)),0))</f>
        <v>0</v>
      </c>
      <c r="AN17" s="607">
        <f t="array" ref="AN17">SUM(IF(ISNUMBER(VALUE(RIGHT(AN22:AN174,1))),VALUE(RIGHT(AN22:AN174,1)),0))</f>
        <v>2</v>
      </c>
      <c r="AO17" s="607">
        <f t="array" ref="AO17">SUM(IF(ISNUMBER(VALUE(RIGHT(AO22:AO174,1))),VALUE(RIGHT(AO22:AO174,1)),0))</f>
        <v>0</v>
      </c>
      <c r="AP17" s="607">
        <f t="array" ref="AP17">SUM(IF(ISNUMBER(VALUE(RIGHT(AP22:AP174,1))),VALUE(RIGHT(AP22:AP174,1)),0))</f>
        <v>4</v>
      </c>
      <c r="AQ17" s="607">
        <f t="array" ref="AQ17">SUM(IF(ISNUMBER(VALUE(RIGHT(AQ22:AQ174,1))),VALUE(RIGHT(AQ22:AQ174,1)),0))</f>
        <v>0</v>
      </c>
      <c r="AR17" s="607">
        <f t="array" ref="AR17">SUM(IF(ISNUMBER(VALUE(RIGHT(AR22:AR174,1))),VALUE(RIGHT(AR22:AR174,1)),0))</f>
        <v>1</v>
      </c>
      <c r="AS17" s="607">
        <f t="array" ref="AS17">SUM(IF(ISNUMBER(VALUE(RIGHT(AS22:AS174,1))),VALUE(RIGHT(AS22:AS174,1)),0))</f>
        <v>2</v>
      </c>
      <c r="AT17" s="607">
        <f t="array" ref="AT17">SUM(IF(ISNUMBER(VALUE(RIGHT(AT22:AT174,1))),VALUE(RIGHT(AT22:AT174,1)),0))</f>
        <v>1</v>
      </c>
      <c r="AU17" s="607">
        <f t="array" ref="AU17">SUM(IF(ISNUMBER(VALUE(RIGHT(AU22:AU174,1))),VALUE(RIGHT(AU22:AU174,1)),0))</f>
        <v>0</v>
      </c>
      <c r="AV17" s="607">
        <f t="array" ref="AV17">SUM(IF(ISNUMBER(VALUE(RIGHT(AV22:AV174,1))),VALUE(RIGHT(AV22:AV174,1)),0))</f>
        <v>8</v>
      </c>
      <c r="AW17" s="607">
        <f t="array" ref="AW17">SUM(IF(ISNUMBER(VALUE(RIGHT(AW22:AW174,1))),VALUE(RIGHT(AW22:AW174,1)),0))</f>
        <v>11</v>
      </c>
      <c r="AX17" s="607">
        <f t="array" ref="AX17">SUM(IF(ISNUMBER(VALUE(RIGHT(AX22:AX174,1))),VALUE(RIGHT(AX22:AX174,1)),0))</f>
        <v>1</v>
      </c>
      <c r="AY17" s="607">
        <f t="array" ref="AY17">SUM(IF(ISNUMBER(VALUE(RIGHT(AY22:AY174,1))),VALUE(RIGHT(AY22:AY174,1)),0))</f>
        <v>0</v>
      </c>
      <c r="AZ17" s="607">
        <f t="array" ref="AZ17">SUM(IF(ISNUMBER(VALUE(RIGHT(AZ22:AZ174,1))),VALUE(RIGHT(AZ22:AZ174,1)),0))</f>
        <v>0</v>
      </c>
      <c r="BA17" s="607">
        <f t="array" ref="BA17">SUM(IF(ISNUMBER(VALUE(RIGHT(BA22:BA174,1))),VALUE(RIGHT(BA22:BA174,1)),0))</f>
        <v>0</v>
      </c>
      <c r="BB17" s="607">
        <f t="array" ref="BB17">SUM(IF(ISNUMBER(VALUE(RIGHT(BB22:BB174,1))),VALUE(RIGHT(BB22:BB174,1)),0))</f>
        <v>1</v>
      </c>
      <c r="BC17" s="607">
        <f t="array" ref="BC17">SUM(IF(ISNUMBER(VALUE(RIGHT(BC22:BC174,1))),VALUE(RIGHT(BC22:BC174,1)),0))</f>
        <v>0</v>
      </c>
      <c r="BD17" s="607">
        <f t="array" ref="BD17">SUM(IF(ISNUMBER(VALUE(RIGHT(BD22:BD174,1))),VALUE(RIGHT(BD22:BD174,1)),0))</f>
        <v>2</v>
      </c>
      <c r="BE17" s="607">
        <f t="array" ref="BE17">SUM(IF(ISNUMBER(VALUE(RIGHT(BE22:BE174,1))),VALUE(RIGHT(BE22:BE174,1)),0))</f>
        <v>1</v>
      </c>
      <c r="BF17" s="607">
        <f t="array" ref="BF17">SUM(IF(ISNUMBER(VALUE(RIGHT(BF22:BF174,1))),VALUE(RIGHT(BF22:BF174,1)),0))</f>
        <v>0</v>
      </c>
      <c r="BG17" s="607">
        <f t="array" ref="BG17">SUM(IF(ISNUMBER(VALUE(RIGHT(BG22:BG174,1))),VALUE(RIGHT(BG22:BG174,1)),0))</f>
        <v>0</v>
      </c>
      <c r="BH17" s="607">
        <f t="array" ref="BH17">SUM(IF(ISNUMBER(VALUE(RIGHT(BH22:BH174,1))),VALUE(RIGHT(BH22:BH174,1)),0))</f>
        <v>0</v>
      </c>
      <c r="BI17" s="607">
        <f t="array" ref="BI17">SUM(IF(ISNUMBER(VALUE(RIGHT(BI22:BI174,1))),VALUE(RIGHT(BI22:BI174,1)),0))</f>
        <v>0</v>
      </c>
      <c r="BJ17" s="607">
        <f t="array" ref="BJ17">SUM(IF(ISNUMBER(VALUE(RIGHT(BJ22:BJ174,1))),VALUE(RIGHT(BJ22:BJ174,1)),0))</f>
        <v>0</v>
      </c>
      <c r="BK17" s="607">
        <f t="array" ref="BK17">SUM(IF(ISNUMBER(VALUE(RIGHT(BK22:BK174,1))),VALUE(RIGHT(BK22:BK174,1)),0))</f>
        <v>0</v>
      </c>
      <c r="BL17" s="607">
        <f t="array" ref="BL17">SUM(IF(ISNUMBER(VALUE(RIGHT(BL22:BL174,1))),VALUE(RIGHT(BL22:BL174,1)),0))</f>
        <v>0</v>
      </c>
      <c r="BM17" s="607">
        <f t="array" ref="BM17">SUM(IF(ISNUMBER(VALUE(RIGHT(BM22:BM174,1))),VALUE(RIGHT(BM22:BM174,1)),0))</f>
        <v>0</v>
      </c>
      <c r="BN17" s="607">
        <f t="array" ref="BN17">SUM(IF(ISNUMBER(VALUE(RIGHT(BN22:BN174,1))),VALUE(RIGHT(BN22:BN174,1)),0))</f>
        <v>0</v>
      </c>
      <c r="BO17" s="607">
        <f t="array" ref="BO17">SUM(IF(ISNUMBER(VALUE(RIGHT(BO22:BO174,1))),VALUE(RIGHT(BO22:BO174,1)),0))</f>
        <v>1</v>
      </c>
      <c r="BP17" s="607">
        <f t="array" ref="BP17">SUM(IF(ISNUMBER(VALUE(RIGHT(BP22:BP174,1))),VALUE(RIGHT(BP22:BP174,1)),0))</f>
        <v>1</v>
      </c>
      <c r="BQ17" s="607">
        <f t="array" ref="BQ17">SUM(IF(ISNUMBER(VALUE(RIGHT(BQ22:BQ174,1))),VALUE(RIGHT(BQ22:BQ174,1)),0))</f>
        <v>0</v>
      </c>
      <c r="BR17" s="607">
        <f t="array" ref="BR17">SUM(IF(ISNUMBER(VALUE(RIGHT(BR22:BR174,1))),VALUE(RIGHT(BR22:BR174,1)),0))</f>
        <v>10</v>
      </c>
      <c r="BT17" s="607">
        <f t="array" ref="BT17">SUM(IF(ISNUMBER(VALUE(RIGHT(BT22:BT174,1))),VALUE(RIGHT(BT22:BT174,1)),0))</f>
        <v>0</v>
      </c>
      <c r="BV17" s="607">
        <f t="array" ref="BV17">SUM(IF(ISNUMBER(VALUE(RIGHT(BV22:BV174,1))),VALUE(RIGHT(BV22:BV174,1)),0))</f>
        <v>0</v>
      </c>
      <c r="BW17" s="607">
        <f t="array" ref="BW17">SUM(IF(ISNUMBER(VALUE(RIGHT(BW22:BW174,1))),VALUE(RIGHT(BW22:BW174,1)),0))</f>
        <v>2</v>
      </c>
      <c r="BX17" s="607">
        <f t="array" ref="BX17">SUM(IF(ISNUMBER(VALUE(RIGHT(BX22:BX174,1))),VALUE(RIGHT(BX22:BX174,1)),0))</f>
        <v>0</v>
      </c>
    </row>
    <row r="18" spans="1:105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AVERAGEIFS($Y$23:$Y$212,$I$23:$I$212,"H",$J$23:$J$212,Table!$C$1)</f>
        <v>12.176470588235293</v>
      </c>
      <c r="S18" s="702">
        <f>AVERAGEIFS($Y$23:$Y$212,$I$23:$I$212,"A",$J$23:$J$212,Table!$C$1)</f>
        <v>10.529411764705882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25</v>
      </c>
      <c r="AN18" s="648">
        <v>2</v>
      </c>
      <c r="AO18" s="648">
        <v>15</v>
      </c>
      <c r="AP18" s="648">
        <v>24</v>
      </c>
      <c r="AQ18" s="648">
        <v>32</v>
      </c>
      <c r="AR18" s="648">
        <v>6</v>
      </c>
      <c r="AS18" s="648">
        <v>10</v>
      </c>
      <c r="AT18" s="648">
        <v>26</v>
      </c>
      <c r="AU18" s="648">
        <v>18</v>
      </c>
      <c r="AV18" s="648">
        <v>11</v>
      </c>
      <c r="AW18" s="648">
        <v>9</v>
      </c>
      <c r="AX18" s="648"/>
      <c r="AY18" s="648">
        <v>1</v>
      </c>
      <c r="AZ18" s="648">
        <v>30</v>
      </c>
      <c r="BA18" s="648">
        <v>5</v>
      </c>
      <c r="BB18" s="648">
        <v>35</v>
      </c>
      <c r="BC18" s="648">
        <v>3</v>
      </c>
      <c r="BD18" s="648">
        <v>14</v>
      </c>
      <c r="BE18" s="648">
        <v>23</v>
      </c>
      <c r="BF18" s="648">
        <v>37</v>
      </c>
      <c r="BG18" s="648">
        <v>4</v>
      </c>
      <c r="BH18" s="648">
        <v>8</v>
      </c>
      <c r="BI18" s="648">
        <v>16</v>
      </c>
      <c r="BJ18" s="648">
        <v>20</v>
      </c>
      <c r="BK18" s="648">
        <v>17</v>
      </c>
      <c r="BL18" s="648">
        <v>19</v>
      </c>
      <c r="BM18" s="648">
        <v>13</v>
      </c>
      <c r="BN18" s="648">
        <v>27</v>
      </c>
      <c r="BO18" s="648">
        <v>44</v>
      </c>
      <c r="BP18" s="648">
        <v>38</v>
      </c>
      <c r="BQ18" s="648">
        <v>22</v>
      </c>
      <c r="BR18" s="648">
        <v>48</v>
      </c>
      <c r="BS18" s="648"/>
      <c r="BT18" s="648">
        <v>40</v>
      </c>
      <c r="BU18" s="648"/>
      <c r="BV18" s="648">
        <v>29</v>
      </c>
      <c r="BW18" s="648">
        <v>7</v>
      </c>
      <c r="BX18" s="648">
        <v>21</v>
      </c>
      <c r="BY18" s="648"/>
      <c r="BZ18" s="648"/>
      <c r="CA18" s="648"/>
      <c r="CB18" s="648"/>
      <c r="CC18" s="648"/>
      <c r="CD18" s="648"/>
      <c r="CE18" s="648"/>
      <c r="CF18" s="648"/>
      <c r="CG18" s="648"/>
      <c r="CH18" s="648"/>
      <c r="CI18" s="648"/>
      <c r="CJ18" s="648"/>
      <c r="CK18" s="648"/>
      <c r="CL18" s="648"/>
      <c r="CM18" s="648"/>
      <c r="CN18" s="648"/>
      <c r="CO18" s="648"/>
      <c r="CP18" s="648"/>
      <c r="CQ18" s="648"/>
      <c r="CR18" s="648"/>
      <c r="CS18" s="648"/>
      <c r="CT18" s="648"/>
      <c r="CU18" s="648"/>
      <c r="CV18" s="648"/>
      <c r="CW18" s="648"/>
      <c r="CX18" s="648"/>
      <c r="CY18" s="648"/>
      <c r="CZ18" s="648"/>
      <c r="DA18" s="648"/>
    </row>
    <row r="19" spans="1:105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AVERAGEIFS($Z$23:$Z$210,$I$23:$I$210,"H",$J$23:$J$210,Table!$C$1)</f>
        <v>12.882352941176471</v>
      </c>
      <c r="S19" s="702">
        <f>AVERAGEIFS($Z$23:$Z$210,$I$23:$I$210,"A",$J$23:$J$210,Table!$C$1)</f>
        <v>13.294117647058824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2143</v>
      </c>
      <c r="AN19" s="646" t="s">
        <v>3953</v>
      </c>
      <c r="AO19" s="646" t="s">
        <v>2144</v>
      </c>
      <c r="AP19" s="646" t="s">
        <v>2144</v>
      </c>
      <c r="AQ19" s="646" t="s">
        <v>2152</v>
      </c>
      <c r="AR19" s="646" t="s">
        <v>2231</v>
      </c>
      <c r="AS19" s="646" t="s">
        <v>2148</v>
      </c>
      <c r="AT19" s="646" t="s">
        <v>2149</v>
      </c>
      <c r="AU19" s="646" t="s">
        <v>4365</v>
      </c>
      <c r="AV19" s="646" t="s">
        <v>2150</v>
      </c>
      <c r="AW19" s="646" t="s">
        <v>2150</v>
      </c>
      <c r="AX19" s="646"/>
      <c r="AY19" s="646" t="s">
        <v>2151</v>
      </c>
      <c r="AZ19" s="646" t="s">
        <v>2151</v>
      </c>
      <c r="BA19" s="646" t="s">
        <v>2144</v>
      </c>
      <c r="BB19" s="646" t="s">
        <v>2144</v>
      </c>
      <c r="BC19" s="646" t="s">
        <v>2152</v>
      </c>
      <c r="BD19" s="646" t="s">
        <v>2152</v>
      </c>
      <c r="BE19" s="646" t="s">
        <v>2145</v>
      </c>
      <c r="BF19" s="646" t="s">
        <v>2153</v>
      </c>
      <c r="BG19" s="646" t="s">
        <v>2147</v>
      </c>
      <c r="BH19" s="646" t="s">
        <v>2147</v>
      </c>
      <c r="BI19" s="646" t="s">
        <v>2147</v>
      </c>
      <c r="BJ19" s="646" t="s">
        <v>4917</v>
      </c>
      <c r="BK19" s="646" t="s">
        <v>2147</v>
      </c>
      <c r="BL19" s="646" t="s">
        <v>2237</v>
      </c>
      <c r="BM19" s="646" t="s">
        <v>2149</v>
      </c>
      <c r="BN19" s="646" t="s">
        <v>2149</v>
      </c>
      <c r="BO19" s="646" t="s">
        <v>2149</v>
      </c>
      <c r="BP19" s="646" t="s">
        <v>2155</v>
      </c>
      <c r="BQ19" s="646" t="s">
        <v>2150</v>
      </c>
      <c r="BR19" s="646" t="s">
        <v>4349</v>
      </c>
      <c r="BS19" s="646"/>
      <c r="BT19" s="646" t="s">
        <v>2976</v>
      </c>
      <c r="BU19" s="646"/>
      <c r="BV19" s="646" t="s">
        <v>2144</v>
      </c>
      <c r="BW19" s="646" t="s">
        <v>2149</v>
      </c>
      <c r="BX19" s="646" t="s">
        <v>2151</v>
      </c>
      <c r="BY19" s="646"/>
      <c r="BZ19" s="646"/>
      <c r="CA19" s="646"/>
      <c r="CB19" s="646"/>
      <c r="CC19" s="646"/>
      <c r="CD19" s="646"/>
      <c r="CE19" s="646"/>
      <c r="CF19" s="646"/>
      <c r="CG19" s="646"/>
      <c r="CH19" s="646"/>
      <c r="CI19" s="646"/>
      <c r="CJ19" s="646"/>
      <c r="CK19" s="646"/>
      <c r="CL19" s="646"/>
      <c r="CM19" s="646"/>
      <c r="CN19" s="646"/>
      <c r="CO19" s="646"/>
      <c r="CP19" s="646"/>
      <c r="CQ19" s="646"/>
      <c r="CR19" s="646"/>
      <c r="CS19" s="646"/>
      <c r="CT19" s="646"/>
      <c r="CU19" s="646"/>
      <c r="CV19" s="646"/>
      <c r="CW19" s="646"/>
      <c r="CX19" s="646"/>
      <c r="CY19" s="646"/>
      <c r="CZ19" s="646"/>
      <c r="DA19" s="646"/>
    </row>
    <row r="20" spans="1:105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11</v>
      </c>
      <c r="H20" s="666" t="s">
        <v>1443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643" t="s">
        <v>5739</v>
      </c>
      <c r="AN20" s="643" t="s">
        <v>5049</v>
      </c>
      <c r="AO20" s="643" t="s">
        <v>6568</v>
      </c>
      <c r="AP20" s="643" t="s">
        <v>4210</v>
      </c>
      <c r="AQ20" s="643" t="s">
        <v>1876</v>
      </c>
      <c r="AR20" s="643" t="s">
        <v>1476</v>
      </c>
      <c r="AS20" s="643" t="s">
        <v>1477</v>
      </c>
      <c r="AT20" s="643" t="s">
        <v>1480</v>
      </c>
      <c r="AU20" s="643" t="s">
        <v>4804</v>
      </c>
      <c r="AV20" s="643" t="s">
        <v>1482</v>
      </c>
      <c r="AW20" s="643" t="s">
        <v>4463</v>
      </c>
      <c r="AX20" s="643"/>
      <c r="AY20" s="643" t="s">
        <v>1468</v>
      </c>
      <c r="AZ20" s="643" t="s">
        <v>1470</v>
      </c>
      <c r="BA20" s="643" t="s">
        <v>2324</v>
      </c>
      <c r="BB20" s="643" t="s">
        <v>1473</v>
      </c>
      <c r="BC20" s="643" t="s">
        <v>4122</v>
      </c>
      <c r="BD20" s="643" t="s">
        <v>1471</v>
      </c>
      <c r="BE20" s="643" t="s">
        <v>5482</v>
      </c>
      <c r="BF20" s="643" t="s">
        <v>1474</v>
      </c>
      <c r="BG20" s="643" t="s">
        <v>1475</v>
      </c>
      <c r="BH20" s="643" t="s">
        <v>2691</v>
      </c>
      <c r="BI20" s="643" t="s">
        <v>1478</v>
      </c>
      <c r="BJ20" s="643" t="s">
        <v>3804</v>
      </c>
      <c r="BK20" s="643" t="s">
        <v>1479</v>
      </c>
      <c r="BL20" s="643" t="s">
        <v>2692</v>
      </c>
      <c r="BM20" s="643" t="s">
        <v>1483</v>
      </c>
      <c r="BN20" s="643" t="s">
        <v>6569</v>
      </c>
      <c r="BO20" s="643" t="s">
        <v>1481</v>
      </c>
      <c r="BP20" s="643" t="s">
        <v>1485</v>
      </c>
      <c r="BQ20" s="643" t="s">
        <v>1484</v>
      </c>
      <c r="BR20" s="643" t="s">
        <v>4805</v>
      </c>
      <c r="BS20" s="643"/>
      <c r="BT20" s="643" t="s">
        <v>2820</v>
      </c>
      <c r="BU20" s="643"/>
      <c r="BV20" s="709" t="s">
        <v>1472</v>
      </c>
      <c r="BW20" s="709" t="s">
        <v>3268</v>
      </c>
      <c r="BX20" s="709" t="s">
        <v>1469</v>
      </c>
      <c r="BY20" s="643"/>
      <c r="BZ20" s="643"/>
      <c r="CA20" s="643"/>
      <c r="CB20" s="643"/>
      <c r="CC20" s="643"/>
      <c r="CD20" s="643"/>
      <c r="CE20" s="643"/>
      <c r="CF20" s="643"/>
      <c r="CG20" s="643"/>
      <c r="CH20" s="643"/>
      <c r="CI20" s="643"/>
      <c r="CJ20" s="643"/>
      <c r="CK20" s="643"/>
      <c r="CL20" s="643"/>
      <c r="CM20" s="643"/>
      <c r="CN20" s="643"/>
      <c r="CO20" s="643"/>
      <c r="CP20" s="643"/>
      <c r="CQ20" s="643"/>
      <c r="CR20" s="643"/>
      <c r="CS20" s="643"/>
      <c r="CT20" s="643"/>
      <c r="CU20" s="643"/>
      <c r="CV20" s="643"/>
      <c r="CW20" s="643"/>
      <c r="CX20" s="643"/>
      <c r="CY20" s="643"/>
      <c r="CZ20" s="644"/>
      <c r="DA20" s="643"/>
    </row>
    <row r="21" spans="1:105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45" t="s">
        <v>1448</v>
      </c>
      <c r="AN21" s="645" t="s">
        <v>1306</v>
      </c>
      <c r="AO21" s="645" t="s">
        <v>1422</v>
      </c>
      <c r="AP21" s="645" t="s">
        <v>1452</v>
      </c>
      <c r="AQ21" s="645" t="s">
        <v>1211</v>
      </c>
      <c r="AR21" s="645" t="s">
        <v>1336</v>
      </c>
      <c r="AS21" s="645" t="s">
        <v>1458</v>
      </c>
      <c r="AT21" s="645" t="s">
        <v>1420</v>
      </c>
      <c r="AU21" s="645" t="s">
        <v>5386</v>
      </c>
      <c r="AV21" s="645" t="s">
        <v>1465</v>
      </c>
      <c r="AW21" s="645" t="s">
        <v>1464</v>
      </c>
      <c r="AX21" s="645" t="s">
        <v>4644</v>
      </c>
      <c r="AY21" s="645" t="s">
        <v>1446</v>
      </c>
      <c r="AZ21" s="645" t="s">
        <v>1449</v>
      </c>
      <c r="BA21" s="645" t="s">
        <v>1450</v>
      </c>
      <c r="BB21" s="645" t="s">
        <v>1454</v>
      </c>
      <c r="BC21" s="645" t="s">
        <v>1274</v>
      </c>
      <c r="BD21" s="645" t="s">
        <v>1451</v>
      </c>
      <c r="BE21" s="645" t="s">
        <v>1462</v>
      </c>
      <c r="BF21" s="645" t="s">
        <v>1455</v>
      </c>
      <c r="BG21" s="645" t="s">
        <v>5603</v>
      </c>
      <c r="BH21" s="645" t="s">
        <v>1457</v>
      </c>
      <c r="BI21" s="645" t="s">
        <v>1459</v>
      </c>
      <c r="BJ21" s="645" t="s">
        <v>1214</v>
      </c>
      <c r="BK21" s="645" t="s">
        <v>1460</v>
      </c>
      <c r="BL21" s="645" t="s">
        <v>1461</v>
      </c>
      <c r="BM21" s="645" t="s">
        <v>1466</v>
      </c>
      <c r="BN21" s="645" t="s">
        <v>1463</v>
      </c>
      <c r="BO21" s="645" t="s">
        <v>4348</v>
      </c>
      <c r="BP21" s="645" t="s">
        <v>1467</v>
      </c>
      <c r="BQ21" s="645" t="s">
        <v>1223</v>
      </c>
      <c r="BR21" s="645" t="s">
        <v>4350</v>
      </c>
      <c r="BS21" s="645"/>
      <c r="BT21" s="645" t="s">
        <v>2977</v>
      </c>
      <c r="BU21" s="645"/>
      <c r="BV21" s="645" t="s">
        <v>1453</v>
      </c>
      <c r="BW21" s="645" t="s">
        <v>1456</v>
      </c>
      <c r="BX21" s="645" t="s">
        <v>1447</v>
      </c>
      <c r="BY21" s="645"/>
      <c r="BZ21" s="645"/>
      <c r="CA21" s="645"/>
      <c r="CB21" s="645"/>
      <c r="CC21" s="645"/>
      <c r="CD21" s="645"/>
      <c r="CE21" s="645"/>
      <c r="CF21" s="645"/>
      <c r="CG21" s="645"/>
      <c r="CH21" s="645"/>
      <c r="CI21" s="645"/>
      <c r="CJ21" s="645"/>
      <c r="CK21" s="645"/>
      <c r="CL21" s="645"/>
      <c r="CM21" s="645"/>
      <c r="CN21" s="645"/>
      <c r="CO21" s="645"/>
      <c r="CP21" s="645"/>
      <c r="CQ21" s="645"/>
      <c r="CR21" s="645"/>
      <c r="CS21" s="645"/>
      <c r="CT21" s="645"/>
      <c r="CU21" s="645"/>
      <c r="CV21" s="645"/>
      <c r="CW21" s="645"/>
      <c r="CX21" s="645"/>
      <c r="CY21" s="645"/>
      <c r="CZ21" s="645"/>
      <c r="DA21" s="645"/>
    </row>
    <row r="22" spans="1:105">
      <c r="AJ22" s="582" t="str">
        <f t="array" ref="AJ22">IF($J22="","",IF(SUM(IF(ISNUMBER(VALUE(RIGHT($V22:$BO22,1))),VALUE(RIGHT($V22:$BO22,1)),0))=$J22,"T","F"))</f>
        <v/>
      </c>
      <c r="AK22" s="583" t="str">
        <f t="array" ref="AK22">IF($J22="","",SUM(IF(LEFT($V22:$BZ22,1)="s",1,0))-SUM(IF(RIGHT(LEFT($V22:$BZ22,2))="-",1,0)))</f>
        <v/>
      </c>
    </row>
    <row r="23" spans="1:105" s="661" customFormat="1" ht="15" customHeight="1">
      <c r="A23" s="625">
        <v>42791</v>
      </c>
      <c r="B23" s="693"/>
      <c r="C23" s="603"/>
      <c r="D23" s="603"/>
      <c r="E23" s="603"/>
      <c r="F23" s="603"/>
      <c r="G23" s="585"/>
      <c r="H23" s="624" t="s">
        <v>266</v>
      </c>
      <c r="I23" s="603" t="s">
        <v>3</v>
      </c>
      <c r="J23" s="603" t="s">
        <v>285</v>
      </c>
      <c r="K23" s="603">
        <v>0</v>
      </c>
      <c r="L23" s="603">
        <v>1</v>
      </c>
      <c r="M23" s="551" t="str">
        <f>IF(K23="","",IF(K23&gt;L23,"W",IF(K23=L23,"D",IF(K23&lt;L23,"L"))))</f>
        <v>L</v>
      </c>
      <c r="N23" s="551">
        <f>IF(K23="","",K23+L23)</f>
        <v>1</v>
      </c>
      <c r="O23" s="641">
        <f>IF(K23="","",K23-L23)</f>
        <v>-1</v>
      </c>
      <c r="P23" s="551" t="str">
        <f t="shared" ref="P23:P74" si="6">IF($K23="","",IF($N23&gt;P$19,"O",IF($N23&lt;P$19,"U",IF($N23=P$19,"-"))))</f>
        <v>U</v>
      </c>
      <c r="Q23" s="586">
        <f>IF(S23="","",IF(SIGN(S23)&lt;&gt;1,VLOOKUP(ABS(S23),SUP_HDC,3,TRUE),-VLOOKUP(ABS(S23),SUP_HDC,3,TRUE)))</f>
        <v>0.25</v>
      </c>
      <c r="R23" s="635">
        <f t="shared" ref="R23:R56" si="7">IF(Q23="","",IF((K23-L23+Q23)&gt;=0.5,1,IF((K23-L23+Q23)=0.25,0.5,IF((K23-L23+Q23)&lt;=-0.5,-1,IF((K23-L23+Q23)=-0.25,-0.5,0)))))</f>
        <v>-1</v>
      </c>
      <c r="S23" s="600">
        <v>-0.28999999999999998</v>
      </c>
      <c r="T23" s="595">
        <f t="shared" ref="T23:T74" si="8">IF(ISBLANK(S23),"",K23-L23-S23)</f>
        <v>-0.71</v>
      </c>
      <c r="U23" s="601">
        <v>2.33</v>
      </c>
      <c r="V23" s="595">
        <f t="shared" ref="V23:V57" si="9">IF(ISBLANK(U23),"",K23+L23-U23)</f>
        <v>-1.33</v>
      </c>
      <c r="W23" s="586">
        <f>IF(S23="","",(S23+U23)/2)</f>
        <v>1.02</v>
      </c>
      <c r="X23" s="586">
        <f>IF(W23="","",U23-W23)</f>
        <v>1.31</v>
      </c>
      <c r="Y23" s="599">
        <v>9</v>
      </c>
      <c r="Z23" s="599">
        <v>14</v>
      </c>
      <c r="AA23" s="599">
        <v>1</v>
      </c>
      <c r="AB23" s="599">
        <v>6</v>
      </c>
      <c r="AC23" s="599">
        <v>38</v>
      </c>
      <c r="AD23" s="599">
        <v>62</v>
      </c>
      <c r="AE23" s="599">
        <v>3412</v>
      </c>
      <c r="AF23" s="562"/>
      <c r="AG23" s="562"/>
      <c r="AH23" s="562"/>
      <c r="AJ23" s="582" t="str">
        <f t="array" ref="AJ23">IF($K23="","",IF(SUM(IF(ISNUMBER(VALUE(RIGHT($AM23:$CU23,1))),VALUE(RIGHT($AM23:$CU23,1)),0))=$K23,"T","F"))</f>
        <v>T</v>
      </c>
      <c r="AK23" s="583">
        <f t="array" ref="AK23">IF($K23="","",SUM(IF(LEFT($AM23:$CU23,1)="s",1,0))-SUM(IF(RIGHT(LEFT($AM23:$CU23,2))="-",1,0)))</f>
        <v>0</v>
      </c>
      <c r="AL23" s="562">
        <f t="array" ref="AL23">IF($K23="","",SUM(IF(LEFT($AM23:$CU23,1)="X",1,0)))</f>
        <v>11</v>
      </c>
      <c r="AM23" s="668" t="s">
        <v>2103</v>
      </c>
      <c r="AN23" s="668" t="s">
        <v>2103</v>
      </c>
      <c r="AO23" s="668" t="s">
        <v>2013</v>
      </c>
      <c r="AP23" s="668" t="s">
        <v>2103</v>
      </c>
      <c r="AQ23" s="668"/>
      <c r="AR23" s="668" t="s">
        <v>2122</v>
      </c>
      <c r="AS23" s="668" t="s">
        <v>2103</v>
      </c>
      <c r="AT23" s="668"/>
      <c r="AU23" s="668"/>
      <c r="AV23" s="668"/>
      <c r="AW23" s="668" t="s">
        <v>2103</v>
      </c>
      <c r="AX23" s="668"/>
      <c r="AY23" s="668" t="s">
        <v>2123</v>
      </c>
      <c r="AZ23" s="668"/>
      <c r="BA23" s="668" t="s">
        <v>2234</v>
      </c>
      <c r="BB23" s="668"/>
      <c r="BC23" s="668" t="s">
        <v>2123</v>
      </c>
      <c r="BD23" s="668" t="s">
        <v>2122</v>
      </c>
      <c r="BE23" s="668" t="s">
        <v>2013</v>
      </c>
      <c r="BF23" s="668"/>
      <c r="BG23" s="668" t="s">
        <v>2123</v>
      </c>
      <c r="BH23" s="668" t="s">
        <v>2013</v>
      </c>
      <c r="BI23" s="668"/>
      <c r="BJ23" s="669" t="s">
        <v>2103</v>
      </c>
      <c r="BK23" s="668" t="s">
        <v>2234</v>
      </c>
      <c r="BL23" s="669" t="s">
        <v>2103</v>
      </c>
      <c r="BM23" s="668" t="s">
        <v>2122</v>
      </c>
      <c r="BN23" s="668"/>
      <c r="BO23" s="668"/>
      <c r="BP23" s="668"/>
      <c r="BQ23" s="668"/>
      <c r="BR23" s="668"/>
      <c r="BS23" s="668"/>
      <c r="BT23" s="668"/>
      <c r="BU23" s="680"/>
      <c r="BV23" s="668" t="s">
        <v>2123</v>
      </c>
      <c r="BW23" s="668" t="s">
        <v>2103</v>
      </c>
      <c r="BX23" s="668"/>
      <c r="BY23" s="668"/>
      <c r="BZ23" s="668"/>
      <c r="CA23" s="672"/>
      <c r="CB23" s="672"/>
      <c r="CC23" s="672"/>
      <c r="CD23" s="673"/>
      <c r="CE23" s="673"/>
      <c r="CF23" s="673"/>
      <c r="CG23" s="673"/>
    </row>
    <row r="24" spans="1:105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645</v>
      </c>
      <c r="I24" s="603" t="s">
        <v>3</v>
      </c>
      <c r="J24" s="603" t="s">
        <v>285</v>
      </c>
      <c r="K24" s="603">
        <v>0</v>
      </c>
      <c r="L24" s="603">
        <v>3</v>
      </c>
      <c r="M24" s="551" t="str">
        <f t="shared" ref="M24:M74" si="10">IF(K24="","",IF(K24&gt;L24,"W",IF(K24=L24,"D",IF(K24&lt;L24,"L"))))</f>
        <v>L</v>
      </c>
      <c r="N24" s="551">
        <f t="shared" ref="N24:N74" si="11">IF(K24="","",K24+L24)</f>
        <v>3</v>
      </c>
      <c r="O24" s="641">
        <f t="shared" ref="O24:O80" si="12">IF(K24="","",K24-L24)</f>
        <v>-3</v>
      </c>
      <c r="P24" s="551" t="str">
        <f t="shared" si="6"/>
        <v>O</v>
      </c>
      <c r="Q24" s="586">
        <f t="shared" ref="Q24:Q39" si="13">IF(S24="","",IF(SIGN(S24)&lt;&gt;1,VLOOKUP(ABS(S24),SUP_HDC,3,TRUE),-VLOOKUP(ABS(S24),SUP_HDC,3,TRUE)))</f>
        <v>1</v>
      </c>
      <c r="R24" s="635">
        <f t="shared" si="7"/>
        <v>-1</v>
      </c>
      <c r="S24" s="600">
        <v>-1.1100000000000001</v>
      </c>
      <c r="T24" s="595">
        <f t="shared" si="8"/>
        <v>-1.89</v>
      </c>
      <c r="U24" s="601">
        <v>2.58</v>
      </c>
      <c r="V24" s="595">
        <f t="shared" si="9"/>
        <v>0.41999999999999993</v>
      </c>
      <c r="W24" s="586">
        <f t="shared" ref="W24:W57" si="14">IF(S24="","",(S24+U24)/2)</f>
        <v>0.73499999999999999</v>
      </c>
      <c r="X24" s="586">
        <f t="shared" ref="X24:X57" si="15">IF(W24="","",U24-W24)</f>
        <v>1.8450000000000002</v>
      </c>
      <c r="Y24" s="599">
        <v>14</v>
      </c>
      <c r="Z24" s="599">
        <v>14</v>
      </c>
      <c r="AA24" s="599">
        <v>3</v>
      </c>
      <c r="AB24" s="599">
        <v>6</v>
      </c>
      <c r="AC24" s="599">
        <v>47</v>
      </c>
      <c r="AD24" s="599">
        <v>53</v>
      </c>
      <c r="AE24" s="599">
        <v>3412</v>
      </c>
      <c r="AF24" s="562"/>
      <c r="AG24" s="562"/>
      <c r="AH24" s="562"/>
      <c r="AJ24" s="582" t="str">
        <f t="array" ref="AJ24">IF($K24="","",IF(SUM(IF(ISNUMBER(VALUE(RIGHT($AM24:$CU24,1))),VALUE(RIGHT($AM24:$CU24,1)),0))=$K24,"T","F"))</f>
        <v>T</v>
      </c>
      <c r="AK24" s="583">
        <f t="array" ref="AK24">IF($K24="","",SUM(IF(LEFT($AM24:$CU24,1)="s",1,0))-SUM(IF(RIGHT(LEFT($AM24:$CU24,2))="-",1,0)))</f>
        <v>0</v>
      </c>
      <c r="AL24" s="562">
        <f t="array" ref="AL24">IF($K24="","",SUM(IF(LEFT($AM24:$CU24,1)="X",1,0)))</f>
        <v>11</v>
      </c>
      <c r="AM24" s="668" t="s">
        <v>2275</v>
      </c>
      <c r="AN24" s="668" t="s">
        <v>2275</v>
      </c>
      <c r="AO24" s="668" t="s">
        <v>2213</v>
      </c>
      <c r="AP24" s="651" t="s">
        <v>2278</v>
      </c>
      <c r="AQ24" s="668"/>
      <c r="AR24" s="668" t="s">
        <v>2275</v>
      </c>
      <c r="AS24" s="668" t="s">
        <v>2213</v>
      </c>
      <c r="AT24" s="668"/>
      <c r="AU24" s="668"/>
      <c r="AV24" s="668" t="s">
        <v>2291</v>
      </c>
      <c r="AW24" s="668" t="s">
        <v>2296</v>
      </c>
      <c r="AX24" s="668"/>
      <c r="AY24" s="668" t="s">
        <v>2297</v>
      </c>
      <c r="AZ24" s="668"/>
      <c r="BA24" s="668" t="s">
        <v>2213</v>
      </c>
      <c r="BB24" s="668" t="s">
        <v>2295</v>
      </c>
      <c r="BC24" s="668" t="s">
        <v>2275</v>
      </c>
      <c r="BD24" s="668" t="s">
        <v>2291</v>
      </c>
      <c r="BE24" s="651"/>
      <c r="BF24" s="668"/>
      <c r="BG24" s="668" t="s">
        <v>2279</v>
      </c>
      <c r="BH24" s="668" t="s">
        <v>2013</v>
      </c>
      <c r="BI24" s="668"/>
      <c r="BJ24" s="668" t="s">
        <v>2275</v>
      </c>
      <c r="BK24" s="668" t="s">
        <v>2213</v>
      </c>
      <c r="BL24" s="694" t="s">
        <v>2275</v>
      </c>
      <c r="BM24" s="668" t="s">
        <v>2015</v>
      </c>
      <c r="BN24" s="668"/>
      <c r="BO24" s="668"/>
      <c r="BP24" s="668"/>
      <c r="BQ24" s="668" t="s">
        <v>2015</v>
      </c>
      <c r="BR24" s="668"/>
      <c r="BS24" s="668"/>
      <c r="BT24" s="668"/>
      <c r="BU24" s="680"/>
      <c r="BV24" s="668" t="s">
        <v>2291</v>
      </c>
      <c r="BW24" s="668" t="s">
        <v>2275</v>
      </c>
      <c r="BX24" s="668"/>
      <c r="BY24" s="651"/>
      <c r="BZ24" s="668"/>
      <c r="CA24" s="672"/>
      <c r="CB24" s="672"/>
      <c r="CC24" s="672"/>
      <c r="CD24" s="673"/>
      <c r="CE24" s="673"/>
      <c r="CF24" s="673"/>
      <c r="CG24" s="673"/>
    </row>
    <row r="25" spans="1:105" s="661" customFormat="1" ht="15" customHeight="1">
      <c r="A25" s="625">
        <v>42805</v>
      </c>
      <c r="B25" s="596"/>
      <c r="C25" s="596"/>
      <c r="D25" s="596"/>
      <c r="E25" s="596"/>
      <c r="F25" s="596"/>
      <c r="G25" s="585"/>
      <c r="H25" s="624" t="s">
        <v>253</v>
      </c>
      <c r="I25" s="603" t="s">
        <v>2</v>
      </c>
      <c r="J25" s="603" t="s">
        <v>285</v>
      </c>
      <c r="K25" s="603">
        <v>1</v>
      </c>
      <c r="L25" s="603">
        <v>1</v>
      </c>
      <c r="M25" s="551" t="str">
        <f t="shared" si="10"/>
        <v>D</v>
      </c>
      <c r="N25" s="551">
        <f t="shared" si="11"/>
        <v>2</v>
      </c>
      <c r="O25" s="641">
        <f t="shared" si="12"/>
        <v>0</v>
      </c>
      <c r="P25" s="551" t="str">
        <f t="shared" si="6"/>
        <v>U</v>
      </c>
      <c r="Q25" s="586">
        <f t="shared" si="13"/>
        <v>0.25</v>
      </c>
      <c r="R25" s="635">
        <f t="shared" si="7"/>
        <v>0.5</v>
      </c>
      <c r="S25" s="600">
        <v>-0.15</v>
      </c>
      <c r="T25" s="595">
        <f t="shared" si="8"/>
        <v>0.15</v>
      </c>
      <c r="U25" s="601">
        <v>2.34</v>
      </c>
      <c r="V25" s="595">
        <f t="shared" si="9"/>
        <v>-0.33999999999999986</v>
      </c>
      <c r="W25" s="586">
        <f t="shared" si="14"/>
        <v>1.095</v>
      </c>
      <c r="X25" s="586">
        <f t="shared" si="15"/>
        <v>1.2449999999999999</v>
      </c>
      <c r="Y25" s="599">
        <v>17</v>
      </c>
      <c r="Z25" s="599">
        <v>14</v>
      </c>
      <c r="AA25" s="599">
        <v>3</v>
      </c>
      <c r="AB25" s="599">
        <v>5</v>
      </c>
      <c r="AC25" s="599">
        <v>50</v>
      </c>
      <c r="AD25" s="599">
        <v>50</v>
      </c>
      <c r="AE25" s="599">
        <v>3421</v>
      </c>
      <c r="AF25" s="562"/>
      <c r="AG25" s="562"/>
      <c r="AH25" s="562"/>
      <c r="AJ25" s="582" t="str">
        <f t="array" ref="AJ25">IF($K25="","",IF(SUM(IF(ISNUMBER(VALUE(RIGHT($AM25:$CU25,1))),VALUE(RIGHT($AM25:$CU25,1)),0))=$K25,"T","F"))</f>
        <v>T</v>
      </c>
      <c r="AK25" s="583">
        <f t="array" ref="AK25">IF($K25="","",SUM(IF(LEFT($AM25:$CU25,1)="s",1,0))-SUM(IF(RIGHT(LEFT($AM25:$CU25,2))="-",1,0)))</f>
        <v>0</v>
      </c>
      <c r="AL25" s="562">
        <f t="array" ref="AL25">IF($K25="","",SUM(IF(LEFT($AM25:$CU25,1)="X",1,0)))</f>
        <v>11</v>
      </c>
      <c r="AM25" s="668" t="s">
        <v>2370</v>
      </c>
      <c r="AN25" s="668" t="s">
        <v>2370</v>
      </c>
      <c r="AO25" s="668" t="s">
        <v>2213</v>
      </c>
      <c r="AP25" s="668" t="s">
        <v>2370</v>
      </c>
      <c r="AQ25" s="668"/>
      <c r="AR25" s="668" t="s">
        <v>2372</v>
      </c>
      <c r="AS25" s="668" t="s">
        <v>2371</v>
      </c>
      <c r="AT25" s="668"/>
      <c r="AU25" s="668"/>
      <c r="AV25" s="668"/>
      <c r="AW25" s="671" t="s">
        <v>2207</v>
      </c>
      <c r="AX25" s="668"/>
      <c r="AY25" s="668" t="s">
        <v>2388</v>
      </c>
      <c r="AZ25" s="668"/>
      <c r="BA25" s="668" t="s">
        <v>2213</v>
      </c>
      <c r="BB25" s="668"/>
      <c r="BC25" s="668" t="s">
        <v>2370</v>
      </c>
      <c r="BD25" s="668"/>
      <c r="BE25" s="668" t="s">
        <v>2386</v>
      </c>
      <c r="BF25" s="668"/>
      <c r="BG25" s="668" t="s">
        <v>2388</v>
      </c>
      <c r="BH25" s="668" t="s">
        <v>2137</v>
      </c>
      <c r="BI25" s="668"/>
      <c r="BJ25" s="668" t="s">
        <v>2456</v>
      </c>
      <c r="BK25" s="668" t="s">
        <v>2213</v>
      </c>
      <c r="BL25" s="668" t="s">
        <v>2137</v>
      </c>
      <c r="BM25" s="671" t="s">
        <v>2390</v>
      </c>
      <c r="BN25" s="668" t="s">
        <v>2388</v>
      </c>
      <c r="BO25" s="668"/>
      <c r="BP25" s="668"/>
      <c r="BQ25" s="668" t="s">
        <v>2387</v>
      </c>
      <c r="BR25" s="668"/>
      <c r="BS25" s="668"/>
      <c r="BT25" s="668"/>
      <c r="BU25" s="680"/>
      <c r="BV25" s="668" t="s">
        <v>2389</v>
      </c>
      <c r="BW25" s="668" t="s">
        <v>2137</v>
      </c>
      <c r="BX25" s="668"/>
      <c r="BY25" s="668"/>
      <c r="BZ25" s="668"/>
      <c r="CA25" s="672"/>
      <c r="CB25" s="672"/>
      <c r="CC25" s="672"/>
      <c r="CD25" s="673"/>
      <c r="CE25" s="673"/>
      <c r="CF25" s="673"/>
      <c r="CG25" s="673"/>
    </row>
    <row r="26" spans="1:105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254</v>
      </c>
      <c r="I26" s="596" t="s">
        <v>3</v>
      </c>
      <c r="J26" s="596" t="s">
        <v>1199</v>
      </c>
      <c r="K26" s="596">
        <v>2</v>
      </c>
      <c r="L26" s="596">
        <v>0</v>
      </c>
      <c r="M26" s="551" t="str">
        <f t="shared" si="10"/>
        <v>W</v>
      </c>
      <c r="N26" s="551">
        <f t="shared" si="11"/>
        <v>2</v>
      </c>
      <c r="O26" s="641">
        <f t="shared" si="12"/>
        <v>2</v>
      </c>
      <c r="P26" s="551" t="str">
        <f t="shared" si="6"/>
        <v>U</v>
      </c>
      <c r="Q26" s="586" t="str">
        <f t="shared" si="13"/>
        <v/>
      </c>
      <c r="R26" s="635" t="str">
        <f t="shared" si="7"/>
        <v/>
      </c>
      <c r="S26" s="600"/>
      <c r="T26" s="595" t="str">
        <f t="shared" si="8"/>
        <v/>
      </c>
      <c r="U26" s="601"/>
      <c r="V26" s="595" t="str">
        <f t="shared" si="9"/>
        <v/>
      </c>
      <c r="W26" s="586" t="str">
        <f t="shared" si="14"/>
        <v/>
      </c>
      <c r="X26" s="586" t="str">
        <f t="shared" si="15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582" t="str">
        <f t="array" ref="AJ26">IF($K26="","",IF(SUM(IF(ISNUMBER(VALUE(RIGHT($AM26:$CU26,1))),VALUE(RIGHT($AM26:$CU26,1)),0))=$K26,"T","F"))</f>
        <v>T</v>
      </c>
      <c r="AK26" s="583">
        <f t="array" ref="AK26">IF($K26="","",SUM(IF(LEFT($AM26:$CU26,1)="s",1,0))-SUM(IF(RIGHT(LEFT($AM26:$CU26,2))="-",1,0)))</f>
        <v>0</v>
      </c>
      <c r="AL26" s="562">
        <f t="array" ref="AL26">IF($K26="","",SUM(IF(LEFT($AM26:$CU26,1)="X",1,0)))</f>
        <v>11</v>
      </c>
      <c r="AM26" s="668" t="s">
        <v>2474</v>
      </c>
      <c r="AN26" s="668" t="s">
        <v>2471</v>
      </c>
      <c r="AO26" s="668" t="s">
        <v>2213</v>
      </c>
      <c r="AP26" s="668" t="s">
        <v>2472</v>
      </c>
      <c r="AQ26" s="668"/>
      <c r="AR26" s="668" t="s">
        <v>126</v>
      </c>
      <c r="AS26" s="668" t="s">
        <v>126</v>
      </c>
      <c r="AT26" s="671" t="s">
        <v>126</v>
      </c>
      <c r="AU26" s="668"/>
      <c r="AV26" s="668" t="s">
        <v>2473</v>
      </c>
      <c r="AW26" s="668" t="s">
        <v>2484</v>
      </c>
      <c r="AX26" s="668" t="s">
        <v>126</v>
      </c>
      <c r="AY26" s="668" t="s">
        <v>2472</v>
      </c>
      <c r="AZ26" s="668" t="s">
        <v>126</v>
      </c>
      <c r="BA26" s="668" t="s">
        <v>2213</v>
      </c>
      <c r="BB26" s="668" t="s">
        <v>2474</v>
      </c>
      <c r="BC26" s="668" t="s">
        <v>126</v>
      </c>
      <c r="BD26" s="668" t="s">
        <v>2475</v>
      </c>
      <c r="BE26" s="668" t="s">
        <v>2474</v>
      </c>
      <c r="BF26" s="668" t="s">
        <v>2472</v>
      </c>
      <c r="BG26" s="668" t="s">
        <v>2474</v>
      </c>
      <c r="BH26" s="668" t="s">
        <v>126</v>
      </c>
      <c r="BI26" s="668" t="s">
        <v>2473</v>
      </c>
      <c r="BJ26" s="668" t="s">
        <v>126</v>
      </c>
      <c r="BK26" s="668" t="s">
        <v>2213</v>
      </c>
      <c r="BL26" s="668" t="s">
        <v>2473</v>
      </c>
      <c r="BM26" s="671" t="s">
        <v>126</v>
      </c>
      <c r="BN26" s="668" t="s">
        <v>2474</v>
      </c>
      <c r="BO26" s="668" t="s">
        <v>126</v>
      </c>
      <c r="BP26" s="668" t="s">
        <v>2474</v>
      </c>
      <c r="BQ26" s="668" t="s">
        <v>2471</v>
      </c>
      <c r="BR26" s="668"/>
      <c r="BS26" s="668"/>
      <c r="BT26" s="668"/>
      <c r="BU26" s="680"/>
      <c r="BV26" s="668" t="s">
        <v>2474</v>
      </c>
      <c r="BW26" s="668" t="s">
        <v>2633</v>
      </c>
      <c r="BX26" s="668" t="s">
        <v>126</v>
      </c>
      <c r="BY26" s="668"/>
      <c r="BZ26" s="668"/>
      <c r="CA26" s="672" t="s">
        <v>126</v>
      </c>
      <c r="CB26" s="672" t="s">
        <v>126</v>
      </c>
      <c r="CC26" s="672"/>
      <c r="CD26" s="673"/>
      <c r="CE26" s="673"/>
      <c r="CF26" s="673"/>
      <c r="CG26" s="673"/>
    </row>
    <row r="27" spans="1:105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304</v>
      </c>
      <c r="I27" s="603" t="s">
        <v>2</v>
      </c>
      <c r="J27" s="603" t="s">
        <v>285</v>
      </c>
      <c r="K27" s="603">
        <v>2</v>
      </c>
      <c r="L27" s="603">
        <v>1</v>
      </c>
      <c r="M27" s="551" t="str">
        <f t="shared" si="10"/>
        <v>W</v>
      </c>
      <c r="N27" s="551">
        <f t="shared" si="11"/>
        <v>3</v>
      </c>
      <c r="O27" s="641">
        <f t="shared" si="12"/>
        <v>1</v>
      </c>
      <c r="P27" s="551" t="str">
        <f t="shared" si="6"/>
        <v>O</v>
      </c>
      <c r="Q27" s="586">
        <f t="shared" si="13"/>
        <v>0.5</v>
      </c>
      <c r="R27" s="635">
        <f t="shared" si="7"/>
        <v>1</v>
      </c>
      <c r="S27" s="600">
        <v>-0.6</v>
      </c>
      <c r="T27" s="595">
        <f t="shared" si="8"/>
        <v>1.6</v>
      </c>
      <c r="U27" s="601">
        <v>2.63</v>
      </c>
      <c r="V27" s="595">
        <f t="shared" si="9"/>
        <v>0.37000000000000011</v>
      </c>
      <c r="W27" s="586">
        <f t="shared" si="14"/>
        <v>1.0149999999999999</v>
      </c>
      <c r="X27" s="586">
        <f t="shared" si="15"/>
        <v>1.615</v>
      </c>
      <c r="Y27" s="599">
        <v>9</v>
      </c>
      <c r="Z27" s="599">
        <v>25</v>
      </c>
      <c r="AA27" s="599">
        <v>5</v>
      </c>
      <c r="AB27" s="599">
        <v>8</v>
      </c>
      <c r="AC27" s="599">
        <v>38</v>
      </c>
      <c r="AD27" s="599">
        <v>62</v>
      </c>
      <c r="AE27" s="599">
        <v>3322</v>
      </c>
      <c r="AF27" s="562"/>
      <c r="AG27" s="562"/>
      <c r="AH27" s="562"/>
      <c r="AJ27" s="582" t="str">
        <f t="array" ref="AJ27">IF($K27="","",IF(SUM(IF(ISNUMBER(VALUE(RIGHT($AM27:$CU27,1))),VALUE(RIGHT($AM27:$CU27,1)),0))=$K27,"T","F"))</f>
        <v>T</v>
      </c>
      <c r="AK27" s="583">
        <f t="array" ref="AK27">IF($K27="","",SUM(IF(LEFT($AM27:$CU27,1)="s",1,0))-SUM(IF(RIGHT(LEFT($AM27:$CU27,2))="-",1,0)))</f>
        <v>0</v>
      </c>
      <c r="AL27" s="562">
        <f t="array" ref="AL27">IF($K27="","",SUM(IF(LEFT($AM27:$CU27,1)="X",1,0)))</f>
        <v>11</v>
      </c>
      <c r="AM27" s="669" t="s">
        <v>2506</v>
      </c>
      <c r="AN27" s="668" t="s">
        <v>2506</v>
      </c>
      <c r="AO27" s="668" t="s">
        <v>2213</v>
      </c>
      <c r="AP27" s="651" t="s">
        <v>2506</v>
      </c>
      <c r="AQ27" s="668"/>
      <c r="AR27" s="668" t="s">
        <v>2506</v>
      </c>
      <c r="AS27" s="668" t="s">
        <v>2506</v>
      </c>
      <c r="AT27" s="668"/>
      <c r="AU27" s="668"/>
      <c r="AV27" s="668" t="s">
        <v>2530</v>
      </c>
      <c r="AW27" s="682" t="s">
        <v>2207</v>
      </c>
      <c r="AX27" s="671">
        <v>1</v>
      </c>
      <c r="AY27" s="668" t="s">
        <v>2530</v>
      </c>
      <c r="AZ27" s="668"/>
      <c r="BA27" s="668" t="s">
        <v>2213</v>
      </c>
      <c r="BB27" s="668"/>
      <c r="BC27" s="668" t="s">
        <v>2506</v>
      </c>
      <c r="BD27" s="668"/>
      <c r="BE27" s="669" t="s">
        <v>2137</v>
      </c>
      <c r="BF27" s="668"/>
      <c r="BG27" s="668" t="s">
        <v>2531</v>
      </c>
      <c r="BH27" s="668" t="s">
        <v>2013</v>
      </c>
      <c r="BI27" s="668"/>
      <c r="BJ27" s="668" t="s">
        <v>2506</v>
      </c>
      <c r="BK27" s="668" t="s">
        <v>2213</v>
      </c>
      <c r="BL27" s="668" t="s">
        <v>2531</v>
      </c>
      <c r="BM27" s="668" t="s">
        <v>2530</v>
      </c>
      <c r="BN27" s="668" t="s">
        <v>2531</v>
      </c>
      <c r="BO27" s="668"/>
      <c r="BP27" s="668"/>
      <c r="BQ27" s="669" t="s">
        <v>2137</v>
      </c>
      <c r="BR27" s="668"/>
      <c r="BS27" s="668"/>
      <c r="BT27" s="668"/>
      <c r="BU27" s="680"/>
      <c r="BV27" s="668" t="s">
        <v>2530</v>
      </c>
      <c r="BW27" s="668" t="s">
        <v>2633</v>
      </c>
      <c r="BX27" s="668"/>
      <c r="BY27" s="651"/>
      <c r="BZ27" s="668"/>
      <c r="CA27" s="672"/>
      <c r="CB27" s="672"/>
      <c r="CC27" s="672"/>
      <c r="CD27" s="673"/>
      <c r="CE27" s="673"/>
      <c r="CF27" s="673"/>
      <c r="CG27" s="673"/>
    </row>
    <row r="28" spans="1:105" s="661" customFormat="1" ht="15" customHeight="1">
      <c r="A28" s="625">
        <v>42827</v>
      </c>
      <c r="B28" s="603"/>
      <c r="C28" s="603"/>
      <c r="D28" s="603"/>
      <c r="E28" s="603"/>
      <c r="F28" s="603"/>
      <c r="G28" s="585"/>
      <c r="H28" s="624" t="s">
        <v>267</v>
      </c>
      <c r="I28" s="603" t="s">
        <v>3</v>
      </c>
      <c r="J28" s="603" t="s">
        <v>285</v>
      </c>
      <c r="K28" s="596">
        <v>0</v>
      </c>
      <c r="L28" s="596">
        <v>2</v>
      </c>
      <c r="M28" s="551" t="str">
        <f t="shared" si="10"/>
        <v>L</v>
      </c>
      <c r="N28" s="551">
        <f t="shared" si="11"/>
        <v>2</v>
      </c>
      <c r="O28" s="641">
        <f t="shared" si="12"/>
        <v>-2</v>
      </c>
      <c r="P28" s="551" t="str">
        <f t="shared" si="6"/>
        <v>U</v>
      </c>
      <c r="Q28" s="586">
        <f t="shared" si="13"/>
        <v>0</v>
      </c>
      <c r="R28" s="635">
        <f t="shared" si="7"/>
        <v>-1</v>
      </c>
      <c r="S28" s="600">
        <v>-0.06</v>
      </c>
      <c r="T28" s="595">
        <f t="shared" si="8"/>
        <v>-1.94</v>
      </c>
      <c r="U28" s="601">
        <v>2.1800000000000002</v>
      </c>
      <c r="V28" s="595">
        <f t="shared" si="9"/>
        <v>-0.18000000000000016</v>
      </c>
      <c r="W28" s="586">
        <f t="shared" si="14"/>
        <v>1.06</v>
      </c>
      <c r="X28" s="586">
        <f t="shared" si="15"/>
        <v>1.1200000000000001</v>
      </c>
      <c r="Y28" s="599">
        <v>7</v>
      </c>
      <c r="Z28" s="599">
        <v>8</v>
      </c>
      <c r="AA28" s="599">
        <v>2</v>
      </c>
      <c r="AB28" s="599">
        <v>3</v>
      </c>
      <c r="AC28" s="599">
        <v>57</v>
      </c>
      <c r="AD28" s="599">
        <v>43</v>
      </c>
      <c r="AE28" s="599">
        <v>3322</v>
      </c>
      <c r="AF28" s="562"/>
      <c r="AG28" s="562"/>
      <c r="AH28" s="562"/>
      <c r="AJ28" s="582" t="str">
        <f t="array" ref="AJ28">IF($K28="","",IF(SUM(IF(ISNUMBER(VALUE(RIGHT($AM28:$CU28,1))),VALUE(RIGHT($AM28:$CU28,1)),0))=$K28,"T","F"))</f>
        <v>T</v>
      </c>
      <c r="AK28" s="583">
        <f t="array" ref="AK28">IF($K28="","",SUM(IF(LEFT($AM28:$CU28,1)="s",1,0))-SUM(IF(RIGHT(LEFT($AM28:$CU28,2))="-",1,0)))</f>
        <v>0</v>
      </c>
      <c r="AL28" s="562">
        <f t="array" ref="AL28">IF($K28="","",SUM(IF(LEFT($AM28:$CU28,1)="X",1,0)))</f>
        <v>11</v>
      </c>
      <c r="AM28" s="668" t="s">
        <v>1431</v>
      </c>
      <c r="AN28" s="668" t="s">
        <v>1431</v>
      </c>
      <c r="AO28" s="668" t="s">
        <v>2213</v>
      </c>
      <c r="AP28" s="669" t="s">
        <v>1431</v>
      </c>
      <c r="AQ28" s="668"/>
      <c r="AR28" s="668" t="s">
        <v>1431</v>
      </c>
      <c r="AS28" s="668" t="s">
        <v>1431</v>
      </c>
      <c r="AT28" s="668"/>
      <c r="AU28" s="668"/>
      <c r="AV28" s="668" t="s">
        <v>2213</v>
      </c>
      <c r="AW28" s="668" t="s">
        <v>1431</v>
      </c>
      <c r="AX28" s="668"/>
      <c r="AY28" s="668" t="s">
        <v>2674</v>
      </c>
      <c r="AZ28" s="668"/>
      <c r="BA28" s="668" t="s">
        <v>2213</v>
      </c>
      <c r="BB28" s="668"/>
      <c r="BC28" s="668" t="s">
        <v>2213</v>
      </c>
      <c r="BD28" s="668" t="s">
        <v>2674</v>
      </c>
      <c r="BE28" s="668" t="s">
        <v>2213</v>
      </c>
      <c r="BF28" s="668"/>
      <c r="BG28" s="668" t="s">
        <v>2674</v>
      </c>
      <c r="BH28" s="668" t="s">
        <v>2670</v>
      </c>
      <c r="BI28" s="681" t="s">
        <v>2669</v>
      </c>
      <c r="BJ28" s="669" t="s">
        <v>1431</v>
      </c>
      <c r="BK28" s="668" t="s">
        <v>2213</v>
      </c>
      <c r="BL28" s="668" t="s">
        <v>2213</v>
      </c>
      <c r="BM28" s="668" t="s">
        <v>2671</v>
      </c>
      <c r="BN28" s="668" t="s">
        <v>1431</v>
      </c>
      <c r="BO28" s="668" t="s">
        <v>2673</v>
      </c>
      <c r="BP28" s="668" t="s">
        <v>1431</v>
      </c>
      <c r="BQ28" s="668" t="s">
        <v>2213</v>
      </c>
      <c r="BR28" s="668"/>
      <c r="BS28" s="668"/>
      <c r="BT28" s="668"/>
      <c r="BU28" s="680"/>
      <c r="BV28" s="668" t="s">
        <v>2675</v>
      </c>
      <c r="BW28" s="668" t="s">
        <v>2672</v>
      </c>
      <c r="BX28" s="668"/>
      <c r="BY28" s="668"/>
      <c r="BZ28" s="668"/>
      <c r="CA28" s="672"/>
      <c r="CB28" s="672"/>
      <c r="CC28" s="672"/>
      <c r="CD28" s="673"/>
      <c r="CE28" s="673"/>
      <c r="CF28" s="673"/>
      <c r="CG28" s="673"/>
    </row>
    <row r="29" spans="1:105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264</v>
      </c>
      <c r="I29" s="603" t="s">
        <v>2</v>
      </c>
      <c r="J29" s="603" t="s">
        <v>285</v>
      </c>
      <c r="K29" s="603">
        <v>2</v>
      </c>
      <c r="L29" s="603">
        <v>1</v>
      </c>
      <c r="M29" s="551" t="str">
        <f t="shared" si="10"/>
        <v>W</v>
      </c>
      <c r="N29" s="551">
        <f t="shared" si="11"/>
        <v>3</v>
      </c>
      <c r="O29" s="641">
        <f t="shared" si="12"/>
        <v>1</v>
      </c>
      <c r="P29" s="551" t="str">
        <f t="shared" si="6"/>
        <v>O</v>
      </c>
      <c r="Q29" s="586">
        <f t="shared" si="13"/>
        <v>0.75</v>
      </c>
      <c r="R29" s="635">
        <f t="shared" si="7"/>
        <v>1</v>
      </c>
      <c r="S29" s="600">
        <v>-0.76</v>
      </c>
      <c r="T29" s="595">
        <f t="shared" si="8"/>
        <v>1.76</v>
      </c>
      <c r="U29" s="601">
        <v>2.6</v>
      </c>
      <c r="V29" s="595">
        <f t="shared" si="9"/>
        <v>0.39999999999999991</v>
      </c>
      <c r="W29" s="586">
        <f t="shared" si="14"/>
        <v>0.92</v>
      </c>
      <c r="X29" s="586">
        <f t="shared" si="15"/>
        <v>1.6800000000000002</v>
      </c>
      <c r="Y29" s="599">
        <v>22</v>
      </c>
      <c r="Z29" s="599">
        <v>9</v>
      </c>
      <c r="AA29" s="599">
        <v>11</v>
      </c>
      <c r="AB29" s="599">
        <v>3</v>
      </c>
      <c r="AC29" s="599">
        <v>41</v>
      </c>
      <c r="AD29" s="599">
        <v>59</v>
      </c>
      <c r="AE29" s="599">
        <v>3322</v>
      </c>
      <c r="AF29" s="562"/>
      <c r="AG29" s="562"/>
      <c r="AH29" s="562"/>
      <c r="AJ29" s="582" t="str">
        <f t="array" ref="AJ29">IF($K29="","",IF(SUM(IF(ISNUMBER(VALUE(RIGHT($AM29:$CU29,1))),VALUE(RIGHT($AM29:$CU29,1)),0))=$K29,"T","F"))</f>
        <v>T</v>
      </c>
      <c r="AK29" s="583">
        <f t="array" ref="AK29">IF($K29="","",SUM(IF(LEFT($AM29:$CU29,1)="s",1,0))-SUM(IF(RIGHT(LEFT($AM29:$CU29,2))="-",1,0)))</f>
        <v>0</v>
      </c>
      <c r="AL29" s="562">
        <f t="array" ref="AL29">IF($K29="","",SUM(IF(LEFT($AM29:$CU29,1)="X",1,0)))</f>
        <v>11</v>
      </c>
      <c r="AM29" s="668" t="s">
        <v>2715</v>
      </c>
      <c r="AN29" s="668" t="s">
        <v>2716</v>
      </c>
      <c r="AO29" s="668" t="s">
        <v>2213</v>
      </c>
      <c r="AP29" s="671" t="s">
        <v>2271</v>
      </c>
      <c r="AQ29" s="668"/>
      <c r="AR29" s="671" t="s">
        <v>2313</v>
      </c>
      <c r="AS29" s="668" t="s">
        <v>2715</v>
      </c>
      <c r="AT29" s="668" t="s">
        <v>2715</v>
      </c>
      <c r="AU29" s="668"/>
      <c r="AV29" s="668" t="s">
        <v>2213</v>
      </c>
      <c r="AW29" s="682" t="s">
        <v>2226</v>
      </c>
      <c r="AX29" s="668"/>
      <c r="AY29" s="668" t="s">
        <v>2139</v>
      </c>
      <c r="AZ29" s="668"/>
      <c r="BA29" s="668" t="s">
        <v>2213</v>
      </c>
      <c r="BB29" s="668" t="s">
        <v>2139</v>
      </c>
      <c r="BC29" s="668" t="s">
        <v>1431</v>
      </c>
      <c r="BD29" s="668"/>
      <c r="BE29" s="668" t="s">
        <v>2213</v>
      </c>
      <c r="BF29" s="668"/>
      <c r="BG29" s="668" t="s">
        <v>2138</v>
      </c>
      <c r="BH29" s="668" t="s">
        <v>2213</v>
      </c>
      <c r="BI29" s="668" t="s">
        <v>2138</v>
      </c>
      <c r="BJ29" s="668" t="s">
        <v>2716</v>
      </c>
      <c r="BK29" s="668" t="s">
        <v>2213</v>
      </c>
      <c r="BL29" s="668" t="s">
        <v>2213</v>
      </c>
      <c r="BM29" s="668" t="s">
        <v>2139</v>
      </c>
      <c r="BN29" s="668" t="s">
        <v>2715</v>
      </c>
      <c r="BO29" s="668" t="s">
        <v>2139</v>
      </c>
      <c r="BP29" s="668" t="s">
        <v>2138</v>
      </c>
      <c r="BQ29" s="668" t="s">
        <v>2676</v>
      </c>
      <c r="BR29" s="668"/>
      <c r="BS29" s="668"/>
      <c r="BT29" s="668"/>
      <c r="BU29" s="680"/>
      <c r="BV29" s="668"/>
      <c r="BW29" s="671" t="s">
        <v>2226</v>
      </c>
      <c r="BX29" s="705"/>
      <c r="BY29" s="668"/>
      <c r="BZ29" s="668"/>
      <c r="CA29" s="672"/>
      <c r="CB29" s="672"/>
      <c r="CC29" s="672"/>
      <c r="CD29" s="673"/>
      <c r="CE29" s="673"/>
      <c r="CF29" s="673"/>
      <c r="CG29" s="673"/>
    </row>
    <row r="30" spans="1:105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262</v>
      </c>
      <c r="I30" s="596" t="s">
        <v>3</v>
      </c>
      <c r="J30" s="596" t="s">
        <v>1199</v>
      </c>
      <c r="K30" s="596">
        <v>1</v>
      </c>
      <c r="L30" s="596">
        <v>0</v>
      </c>
      <c r="M30" s="551" t="str">
        <f t="shared" si="10"/>
        <v>W</v>
      </c>
      <c r="N30" s="551">
        <f t="shared" si="11"/>
        <v>1</v>
      </c>
      <c r="O30" s="641">
        <f t="shared" si="12"/>
        <v>1</v>
      </c>
      <c r="P30" s="551" t="str">
        <f t="shared" si="6"/>
        <v>U</v>
      </c>
      <c r="Q30" s="586" t="str">
        <f t="shared" si="13"/>
        <v/>
      </c>
      <c r="R30" s="635" t="str">
        <f t="shared" si="7"/>
        <v/>
      </c>
      <c r="S30" s="600"/>
      <c r="T30" s="595" t="str">
        <f t="shared" si="8"/>
        <v/>
      </c>
      <c r="U30" s="601"/>
      <c r="V30" s="595" t="str">
        <f t="shared" si="9"/>
        <v/>
      </c>
      <c r="W30" s="586" t="str">
        <f t="shared" si="14"/>
        <v/>
      </c>
      <c r="X30" s="586" t="str">
        <f t="shared" si="15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582" t="str">
        <f t="array" ref="AJ30">IF($K30="","",IF(SUM(IF(ISNUMBER(VALUE(RIGHT($AM30:$CU30,1))),VALUE(RIGHT($AM30:$CU30,1)),0))=$K30,"T","F"))</f>
        <v>T</v>
      </c>
      <c r="AK30" s="583">
        <f t="array" ref="AK30">IF($K30="","",SUM(IF(LEFT($AM30:$CU30,1)="s",1,0))-SUM(IF(RIGHT(LEFT($AM30:$CU30,2))="-",1,0)))</f>
        <v>0</v>
      </c>
      <c r="AL30" s="562">
        <f t="array" ref="AL30">IF($K30="","",SUM(IF(LEFT($AM30:$CU30,1)="X",1,0)))</f>
        <v>11</v>
      </c>
      <c r="AM30" s="668" t="s">
        <v>2780</v>
      </c>
      <c r="AN30" s="668" t="s">
        <v>2815</v>
      </c>
      <c r="AO30" s="668" t="s">
        <v>2213</v>
      </c>
      <c r="AP30" s="668"/>
      <c r="AQ30" s="668"/>
      <c r="AR30" s="668" t="s">
        <v>2816</v>
      </c>
      <c r="AS30" s="668" t="s">
        <v>2812</v>
      </c>
      <c r="AT30" s="668"/>
      <c r="AU30" s="668"/>
      <c r="AV30" s="668" t="s">
        <v>2213</v>
      </c>
      <c r="AW30" s="668"/>
      <c r="AX30" s="668"/>
      <c r="AY30" s="668" t="s">
        <v>2818</v>
      </c>
      <c r="AZ30" s="668"/>
      <c r="BA30" s="668" t="s">
        <v>2213</v>
      </c>
      <c r="BB30" s="668" t="s">
        <v>2207</v>
      </c>
      <c r="BC30" s="668"/>
      <c r="BD30" s="668" t="s">
        <v>2783</v>
      </c>
      <c r="BE30" s="668" t="s">
        <v>2213</v>
      </c>
      <c r="BF30" s="668" t="s">
        <v>2819</v>
      </c>
      <c r="BG30" s="668" t="s">
        <v>2781</v>
      </c>
      <c r="BH30" s="668" t="s">
        <v>2213</v>
      </c>
      <c r="BI30" s="668" t="s">
        <v>2782</v>
      </c>
      <c r="BJ30" s="668" t="s">
        <v>2780</v>
      </c>
      <c r="BK30" s="668" t="s">
        <v>2213</v>
      </c>
      <c r="BL30" s="668" t="s">
        <v>1431</v>
      </c>
      <c r="BM30" s="668" t="s">
        <v>2814</v>
      </c>
      <c r="BN30" s="668" t="s">
        <v>2818</v>
      </c>
      <c r="BO30" s="668" t="s">
        <v>2813</v>
      </c>
      <c r="BP30" s="668" t="s">
        <v>2780</v>
      </c>
      <c r="BQ30" s="668" t="s">
        <v>2676</v>
      </c>
      <c r="BR30" s="668"/>
      <c r="BS30" s="668"/>
      <c r="BT30" s="668" t="s">
        <v>2818</v>
      </c>
      <c r="BU30" s="680"/>
      <c r="BV30" s="668" t="s">
        <v>2817</v>
      </c>
      <c r="BW30" s="668" t="s">
        <v>2865</v>
      </c>
      <c r="BX30" s="668"/>
      <c r="BY30" s="668"/>
      <c r="BZ30" s="668"/>
      <c r="CA30" s="672"/>
      <c r="CB30" s="672"/>
      <c r="CC30" s="672"/>
      <c r="CD30" s="673"/>
      <c r="CE30" s="673"/>
      <c r="CF30" s="673"/>
      <c r="CG30" s="673"/>
    </row>
    <row r="31" spans="1:105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257</v>
      </c>
      <c r="I31" s="603" t="s">
        <v>2</v>
      </c>
      <c r="J31" s="603" t="s">
        <v>285</v>
      </c>
      <c r="K31" s="603">
        <v>1</v>
      </c>
      <c r="L31" s="603">
        <v>1</v>
      </c>
      <c r="M31" s="551" t="str">
        <f t="shared" si="10"/>
        <v>D</v>
      </c>
      <c r="N31" s="551">
        <f t="shared" si="11"/>
        <v>2</v>
      </c>
      <c r="O31" s="641">
        <f t="shared" si="12"/>
        <v>0</v>
      </c>
      <c r="P31" s="551" t="str">
        <f t="shared" si="6"/>
        <v>U</v>
      </c>
      <c r="Q31" s="586">
        <f t="shared" si="13"/>
        <v>0.5</v>
      </c>
      <c r="R31" s="635">
        <f t="shared" si="7"/>
        <v>1</v>
      </c>
      <c r="S31" s="600">
        <v>-0.53</v>
      </c>
      <c r="T31" s="595">
        <f t="shared" si="8"/>
        <v>0.53</v>
      </c>
      <c r="U31" s="601">
        <v>2.72</v>
      </c>
      <c r="V31" s="595">
        <f t="shared" si="9"/>
        <v>-0.7200000000000002</v>
      </c>
      <c r="W31" s="586">
        <f t="shared" si="14"/>
        <v>1.0950000000000002</v>
      </c>
      <c r="X31" s="586">
        <f t="shared" si="15"/>
        <v>1.625</v>
      </c>
      <c r="Y31" s="599">
        <v>13</v>
      </c>
      <c r="Z31" s="599">
        <v>11</v>
      </c>
      <c r="AA31" s="599">
        <v>3</v>
      </c>
      <c r="AB31" s="599">
        <v>5</v>
      </c>
      <c r="AC31" s="599">
        <v>41</v>
      </c>
      <c r="AD31" s="599">
        <v>59</v>
      </c>
      <c r="AE31" s="599">
        <v>5122</v>
      </c>
      <c r="AF31" s="562"/>
      <c r="AG31" s="562"/>
      <c r="AH31" s="562"/>
      <c r="AJ31" s="582" t="str">
        <f t="array" ref="AJ31">IF($K31="","",IF(SUM(IF(ISNUMBER(VALUE(RIGHT($AM31:$CU31,1))),VALUE(RIGHT($AM31:$CU31,1)),0))=$K31,"T","F"))</f>
        <v>T</v>
      </c>
      <c r="AK31" s="583">
        <f t="array" ref="AK31">IF($K31="","",SUM(IF(LEFT($AM31:$CU31,1)="s",1,0))-SUM(IF(RIGHT(LEFT($AM31:$CU31,2))="-",1,0)))</f>
        <v>0</v>
      </c>
      <c r="AL31" s="562">
        <f t="array" ref="AL31">IF($K31="","",SUM(IF(LEFT($AM31:$CU31,1)="X",1,0)))</f>
        <v>11</v>
      </c>
      <c r="AM31" s="669" t="s">
        <v>2869</v>
      </c>
      <c r="AN31" s="668" t="s">
        <v>2870</v>
      </c>
      <c r="AO31" s="668" t="s">
        <v>2213</v>
      </c>
      <c r="AP31" s="669" t="s">
        <v>2870</v>
      </c>
      <c r="AQ31" s="668"/>
      <c r="AR31" s="668" t="s">
        <v>2870</v>
      </c>
      <c r="AS31" s="668" t="s">
        <v>2870</v>
      </c>
      <c r="AT31" s="668" t="s">
        <v>2870</v>
      </c>
      <c r="AU31" s="668"/>
      <c r="AV31" s="668" t="s">
        <v>2213</v>
      </c>
      <c r="AW31" s="671" t="s">
        <v>2925</v>
      </c>
      <c r="AX31" s="668"/>
      <c r="AY31" s="668"/>
      <c r="AZ31" s="668" t="s">
        <v>2871</v>
      </c>
      <c r="BA31" s="668" t="s">
        <v>2213</v>
      </c>
      <c r="BB31" s="668" t="s">
        <v>2872</v>
      </c>
      <c r="BC31" s="668" t="s">
        <v>2137</v>
      </c>
      <c r="BD31" s="668" t="s">
        <v>2873</v>
      </c>
      <c r="BE31" s="668" t="s">
        <v>2213</v>
      </c>
      <c r="BF31" s="668"/>
      <c r="BG31" s="668" t="s">
        <v>2873</v>
      </c>
      <c r="BH31" s="668" t="s">
        <v>2213</v>
      </c>
      <c r="BI31" s="668" t="s">
        <v>2138</v>
      </c>
      <c r="BJ31" s="668" t="s">
        <v>2870</v>
      </c>
      <c r="BK31" s="668" t="s">
        <v>2213</v>
      </c>
      <c r="BL31" s="668"/>
      <c r="BM31" s="668" t="s">
        <v>2924</v>
      </c>
      <c r="BN31" s="682" t="s">
        <v>2313</v>
      </c>
      <c r="BO31" s="668" t="s">
        <v>2138</v>
      </c>
      <c r="BP31" s="668" t="s">
        <v>2138</v>
      </c>
      <c r="BQ31" s="668" t="s">
        <v>2676</v>
      </c>
      <c r="BR31" s="668"/>
      <c r="BS31" s="668"/>
      <c r="BT31" s="668"/>
      <c r="BU31" s="680"/>
      <c r="BV31" s="668"/>
      <c r="BW31" s="668" t="s">
        <v>2865</v>
      </c>
      <c r="BX31" s="668"/>
      <c r="BY31" s="668"/>
      <c r="BZ31" s="668"/>
      <c r="CA31" s="672"/>
      <c r="CB31" s="672"/>
      <c r="CC31" s="672"/>
      <c r="CD31" s="673"/>
      <c r="CE31" s="673"/>
      <c r="CF31" s="673"/>
      <c r="CG31" s="673"/>
    </row>
    <row r="32" spans="1:105" s="661" customFormat="1" ht="15" customHeight="1">
      <c r="A32" s="625">
        <v>42847</v>
      </c>
      <c r="B32" s="596"/>
      <c r="C32" s="596"/>
      <c r="D32" s="596"/>
      <c r="E32" s="596"/>
      <c r="F32" s="596"/>
      <c r="G32" s="585"/>
      <c r="H32" s="624" t="s">
        <v>265</v>
      </c>
      <c r="I32" s="603" t="s">
        <v>3</v>
      </c>
      <c r="J32" s="603" t="s">
        <v>285</v>
      </c>
      <c r="K32" s="603">
        <v>2</v>
      </c>
      <c r="L32" s="603">
        <v>3</v>
      </c>
      <c r="M32" s="551" t="str">
        <f t="shared" si="10"/>
        <v>L</v>
      </c>
      <c r="N32" s="551">
        <f t="shared" si="11"/>
        <v>5</v>
      </c>
      <c r="O32" s="641">
        <f t="shared" si="12"/>
        <v>-1</v>
      </c>
      <c r="P32" s="551" t="str">
        <f t="shared" si="6"/>
        <v>O</v>
      </c>
      <c r="Q32" s="586">
        <f t="shared" si="13"/>
        <v>1.5</v>
      </c>
      <c r="R32" s="635">
        <f t="shared" si="7"/>
        <v>1</v>
      </c>
      <c r="S32" s="600">
        <v>-1.68</v>
      </c>
      <c r="T32" s="595">
        <f t="shared" si="8"/>
        <v>0.67999999999999994</v>
      </c>
      <c r="U32" s="601">
        <v>3.24</v>
      </c>
      <c r="V32" s="595">
        <f t="shared" si="9"/>
        <v>1.7599999999999998</v>
      </c>
      <c r="W32" s="586">
        <f t="shared" si="14"/>
        <v>0.78000000000000014</v>
      </c>
      <c r="X32" s="586">
        <f t="shared" si="15"/>
        <v>2.46</v>
      </c>
      <c r="Y32" s="599">
        <v>7</v>
      </c>
      <c r="Z32" s="599">
        <v>23</v>
      </c>
      <c r="AA32" s="599">
        <v>3</v>
      </c>
      <c r="AB32" s="599">
        <v>11</v>
      </c>
      <c r="AC32" s="599">
        <v>36</v>
      </c>
      <c r="AD32" s="599">
        <v>64</v>
      </c>
      <c r="AE32" s="599">
        <v>3322</v>
      </c>
      <c r="AF32" s="562"/>
      <c r="AG32" s="562"/>
      <c r="AH32" s="562"/>
      <c r="AJ32" s="582" t="str">
        <f t="array" ref="AJ32">IF($K32="","",IF(SUM(IF(ISNUMBER(VALUE(RIGHT($AM32:$CU32,1))),VALUE(RIGHT($AM32:$CU32,1)),0))=$K32,"T","F"))</f>
        <v>T</v>
      </c>
      <c r="AK32" s="583">
        <f t="array" ref="AK32">IF($K32="","",SUM(IF(LEFT($AM32:$CU32,1)="s",1,0))-SUM(IF(RIGHT(LEFT($AM32:$CU32,2))="-",1,0)))</f>
        <v>0</v>
      </c>
      <c r="AL32" s="562">
        <f t="array" ref="AL32">IF($K32="","",SUM(IF(LEFT($AM32:$CU32,1)="X",1,0)))</f>
        <v>11</v>
      </c>
      <c r="AM32" s="668" t="s">
        <v>3008</v>
      </c>
      <c r="AN32" s="668" t="s">
        <v>3009</v>
      </c>
      <c r="AO32" s="668" t="s">
        <v>2213</v>
      </c>
      <c r="AP32" s="682" t="s">
        <v>3013</v>
      </c>
      <c r="AQ32" s="668"/>
      <c r="AR32" s="671" t="s">
        <v>3013</v>
      </c>
      <c r="AS32" s="668" t="s">
        <v>3008</v>
      </c>
      <c r="AT32" s="668" t="s">
        <v>3010</v>
      </c>
      <c r="AU32" s="668"/>
      <c r="AV32" s="668" t="s">
        <v>2213</v>
      </c>
      <c r="AW32" s="668" t="s">
        <v>3008</v>
      </c>
      <c r="AX32" s="668"/>
      <c r="AY32" s="668" t="s">
        <v>3011</v>
      </c>
      <c r="AZ32" s="668"/>
      <c r="BA32" s="668" t="s">
        <v>2213</v>
      </c>
      <c r="BB32" s="668" t="s">
        <v>3011</v>
      </c>
      <c r="BC32" s="668" t="s">
        <v>3010</v>
      </c>
      <c r="BD32" s="668" t="s">
        <v>3012</v>
      </c>
      <c r="BE32" s="668" t="s">
        <v>2213</v>
      </c>
      <c r="BF32" s="668"/>
      <c r="BG32" s="668" t="s">
        <v>3011</v>
      </c>
      <c r="BH32" s="668" t="s">
        <v>2213</v>
      </c>
      <c r="BI32" s="668" t="s">
        <v>3011</v>
      </c>
      <c r="BJ32" s="668" t="s">
        <v>3008</v>
      </c>
      <c r="BK32" s="668" t="s">
        <v>2213</v>
      </c>
      <c r="BL32" s="668" t="s">
        <v>2213</v>
      </c>
      <c r="BM32" s="668" t="s">
        <v>3012</v>
      </c>
      <c r="BN32" s="669" t="s">
        <v>2137</v>
      </c>
      <c r="BO32" s="668" t="s">
        <v>3012</v>
      </c>
      <c r="BP32" s="671" t="s">
        <v>3014</v>
      </c>
      <c r="BQ32" s="668" t="s">
        <v>2676</v>
      </c>
      <c r="BR32" s="668"/>
      <c r="BS32" s="668"/>
      <c r="BT32" s="668"/>
      <c r="BU32" s="668"/>
      <c r="BV32" s="668"/>
      <c r="BW32" s="668" t="s">
        <v>2865</v>
      </c>
      <c r="BX32" s="668"/>
      <c r="BY32" s="668"/>
      <c r="BZ32" s="668"/>
      <c r="CA32" s="668" t="s">
        <v>126</v>
      </c>
      <c r="CB32" s="672"/>
      <c r="CC32" s="672"/>
      <c r="CD32" s="673"/>
      <c r="CE32" s="673"/>
      <c r="CF32" s="673"/>
      <c r="CG32" s="673"/>
    </row>
    <row r="33" spans="1:85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1204</v>
      </c>
      <c r="I33" s="596" t="s">
        <v>2</v>
      </c>
      <c r="J33" s="596" t="s">
        <v>1199</v>
      </c>
      <c r="K33" s="596">
        <v>1</v>
      </c>
      <c r="L33" s="596">
        <v>1</v>
      </c>
      <c r="M33" s="551" t="str">
        <f t="shared" si="10"/>
        <v>D</v>
      </c>
      <c r="N33" s="551">
        <f t="shared" si="11"/>
        <v>2</v>
      </c>
      <c r="O33" s="641">
        <f t="shared" si="12"/>
        <v>0</v>
      </c>
      <c r="P33" s="551" t="str">
        <f t="shared" si="6"/>
        <v>U</v>
      </c>
      <c r="Q33" s="586" t="str">
        <f t="shared" si="13"/>
        <v/>
      </c>
      <c r="R33" s="635" t="str">
        <f t="shared" si="7"/>
        <v/>
      </c>
      <c r="S33" s="600"/>
      <c r="T33" s="595" t="str">
        <f t="shared" si="8"/>
        <v/>
      </c>
      <c r="U33" s="601"/>
      <c r="V33" s="595" t="str">
        <f t="shared" si="9"/>
        <v/>
      </c>
      <c r="W33" s="586" t="str">
        <f t="shared" si="14"/>
        <v/>
      </c>
      <c r="X33" s="586" t="str">
        <f t="shared" si="15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582" t="str">
        <f t="array" ref="AJ33">IF($K33="","",IF(SUM(IF(ISNUMBER(VALUE(RIGHT($AM33:$CU33,1))),VALUE(RIGHT($AM33:$CU33,1)),0))=$K33,"T","F"))</f>
        <v>T</v>
      </c>
      <c r="AK33" s="583">
        <f t="array" ref="AK33">IF($K33="","",SUM(IF(LEFT($AM33:$CU33,1)="s",1,0))-SUM(IF(RIGHT(LEFT($AM33:$CU33,2))="-",1,0)))</f>
        <v>0</v>
      </c>
      <c r="AL33" s="562">
        <f t="array" ref="AL33">IF($K33="","",SUM(IF(LEFT($AM33:$CU33,1)="X",1,0)))</f>
        <v>11</v>
      </c>
      <c r="AM33" s="668"/>
      <c r="AN33" s="668"/>
      <c r="AO33" s="668" t="s">
        <v>3127</v>
      </c>
      <c r="AP33" s="668" t="s">
        <v>3130</v>
      </c>
      <c r="AQ33" s="668"/>
      <c r="AR33" s="668"/>
      <c r="AS33" s="668"/>
      <c r="AT33" s="668" t="s">
        <v>3131</v>
      </c>
      <c r="AU33" s="668"/>
      <c r="AV33" s="668" t="s">
        <v>2213</v>
      </c>
      <c r="AW33" s="668"/>
      <c r="AX33" s="668"/>
      <c r="AY33" s="668" t="s">
        <v>3125</v>
      </c>
      <c r="AZ33" s="668"/>
      <c r="BA33" s="668" t="s">
        <v>2213</v>
      </c>
      <c r="BB33" s="668" t="s">
        <v>3125</v>
      </c>
      <c r="BC33" s="668" t="s">
        <v>3126</v>
      </c>
      <c r="BD33" s="668" t="s">
        <v>3125</v>
      </c>
      <c r="BE33" s="668" t="s">
        <v>2213</v>
      </c>
      <c r="BF33" s="668"/>
      <c r="BG33" s="668" t="s">
        <v>3126</v>
      </c>
      <c r="BH33" s="668" t="s">
        <v>2213</v>
      </c>
      <c r="BI33" s="668" t="s">
        <v>3125</v>
      </c>
      <c r="BJ33" s="668"/>
      <c r="BK33" s="668" t="s">
        <v>2213</v>
      </c>
      <c r="BL33" s="668" t="s">
        <v>3128</v>
      </c>
      <c r="BM33" s="668" t="s">
        <v>3129</v>
      </c>
      <c r="BN33" s="668" t="s">
        <v>3128</v>
      </c>
      <c r="BO33" s="668" t="s">
        <v>3132</v>
      </c>
      <c r="BP33" s="668" t="s">
        <v>3130</v>
      </c>
      <c r="BQ33" s="668" t="s">
        <v>2676</v>
      </c>
      <c r="BR33" s="668"/>
      <c r="BS33" s="668"/>
      <c r="BT33" s="668"/>
      <c r="BU33" s="680"/>
      <c r="BV33" s="668"/>
      <c r="BW33" s="668" t="s">
        <v>2213</v>
      </c>
      <c r="BX33" s="668"/>
      <c r="BY33" s="668"/>
      <c r="BZ33" s="668"/>
      <c r="CA33" s="672"/>
      <c r="CB33" s="672"/>
      <c r="CC33" s="672"/>
      <c r="CD33" s="673"/>
      <c r="CE33" s="673"/>
      <c r="CF33" s="673"/>
      <c r="CG33" s="673"/>
    </row>
    <row r="34" spans="1:85" s="661" customFormat="1" ht="15" customHeight="1">
      <c r="A34" s="625">
        <v>42855</v>
      </c>
      <c r="B34" s="603"/>
      <c r="C34" s="603"/>
      <c r="D34" s="603"/>
      <c r="E34" s="603"/>
      <c r="F34" s="603"/>
      <c r="G34" s="585"/>
      <c r="H34" s="624" t="s">
        <v>254</v>
      </c>
      <c r="I34" s="603" t="s">
        <v>3</v>
      </c>
      <c r="J34" s="603" t="s">
        <v>285</v>
      </c>
      <c r="K34" s="603">
        <v>2</v>
      </c>
      <c r="L34" s="603">
        <v>2</v>
      </c>
      <c r="M34" s="551" t="str">
        <f t="shared" si="10"/>
        <v>D</v>
      </c>
      <c r="N34" s="551">
        <f t="shared" si="11"/>
        <v>4</v>
      </c>
      <c r="O34" s="641">
        <f t="shared" si="12"/>
        <v>0</v>
      </c>
      <c r="P34" s="551" t="str">
        <f t="shared" si="6"/>
        <v>O</v>
      </c>
      <c r="Q34" s="586">
        <f t="shared" si="13"/>
        <v>0.25</v>
      </c>
      <c r="R34" s="635">
        <f t="shared" si="7"/>
        <v>0.5</v>
      </c>
      <c r="S34" s="600">
        <v>-0.22</v>
      </c>
      <c r="T34" s="595">
        <f t="shared" si="8"/>
        <v>0.22</v>
      </c>
      <c r="U34" s="601">
        <v>2.59</v>
      </c>
      <c r="V34" s="595">
        <f t="shared" si="9"/>
        <v>1.4100000000000001</v>
      </c>
      <c r="W34" s="586">
        <f t="shared" si="14"/>
        <v>1.1849999999999998</v>
      </c>
      <c r="X34" s="586">
        <f t="shared" si="15"/>
        <v>1.405</v>
      </c>
      <c r="Y34" s="599">
        <v>7</v>
      </c>
      <c r="Z34" s="599">
        <v>13</v>
      </c>
      <c r="AA34" s="599">
        <v>2</v>
      </c>
      <c r="AB34" s="599">
        <v>3</v>
      </c>
      <c r="AC34" s="599">
        <v>46</v>
      </c>
      <c r="AD34" s="599">
        <v>54</v>
      </c>
      <c r="AE34" s="599">
        <v>3421</v>
      </c>
      <c r="AF34" s="562"/>
      <c r="AG34" s="562"/>
      <c r="AH34" s="562"/>
      <c r="AJ34" s="582" t="str">
        <f t="array" ref="AJ34">IF($K34="","",IF(SUM(IF(ISNUMBER(VALUE(RIGHT($AM34:$CU34,1))),VALUE(RIGHT($AM34:$CU34,1)),0))=$K34,"T","F"))</f>
        <v>T</v>
      </c>
      <c r="AK34" s="583">
        <f t="array" ref="AK34">IF($K34="","",SUM(IF(LEFT($AM34:$CU34,1)="s",1,0))-SUM(IF(RIGHT(LEFT($AM34:$CU34,2))="-",1,0)))</f>
        <v>0</v>
      </c>
      <c r="AL34" s="562">
        <f t="array" ref="AL34">IF($K34="","",SUM(IF(LEFT($AM34:$CU34,1)="X",1,0)))</f>
        <v>11</v>
      </c>
      <c r="AM34" s="668" t="s">
        <v>3185</v>
      </c>
      <c r="AN34" s="671" t="s">
        <v>3189</v>
      </c>
      <c r="AO34" s="668" t="s">
        <v>3188</v>
      </c>
      <c r="AP34" s="671" t="s">
        <v>3191</v>
      </c>
      <c r="AQ34" s="668"/>
      <c r="AR34" s="668" t="s">
        <v>3185</v>
      </c>
      <c r="AS34" s="668" t="s">
        <v>3186</v>
      </c>
      <c r="AT34" s="682" t="s">
        <v>3191</v>
      </c>
      <c r="AU34" s="668"/>
      <c r="AV34" s="668" t="s">
        <v>2213</v>
      </c>
      <c r="AW34" s="671" t="s">
        <v>3190</v>
      </c>
      <c r="AX34" s="668"/>
      <c r="AY34" s="668" t="s">
        <v>3188</v>
      </c>
      <c r="AZ34" s="668"/>
      <c r="BA34" s="668" t="s">
        <v>2213</v>
      </c>
      <c r="BB34" s="668" t="s">
        <v>3187</v>
      </c>
      <c r="BC34" s="668" t="s">
        <v>2213</v>
      </c>
      <c r="BD34" s="668"/>
      <c r="BE34" s="668" t="s">
        <v>2213</v>
      </c>
      <c r="BF34" s="668"/>
      <c r="BG34" s="668"/>
      <c r="BH34" s="668" t="s">
        <v>2213</v>
      </c>
      <c r="BI34" s="668" t="s">
        <v>3188</v>
      </c>
      <c r="BJ34" s="669" t="s">
        <v>3185</v>
      </c>
      <c r="BK34" s="668" t="s">
        <v>2213</v>
      </c>
      <c r="BL34" s="668" t="s">
        <v>3188</v>
      </c>
      <c r="BM34" s="668" t="s">
        <v>3187</v>
      </c>
      <c r="BN34" s="668" t="s">
        <v>3185</v>
      </c>
      <c r="BO34" s="668" t="s">
        <v>3187</v>
      </c>
      <c r="BP34" s="668" t="s">
        <v>3185</v>
      </c>
      <c r="BQ34" s="668" t="s">
        <v>3186</v>
      </c>
      <c r="BR34" s="668"/>
      <c r="BS34" s="668"/>
      <c r="BT34" s="668"/>
      <c r="BU34" s="680"/>
      <c r="BV34" s="668"/>
      <c r="BW34" s="668" t="s">
        <v>2213</v>
      </c>
      <c r="BX34" s="668"/>
      <c r="BY34" s="668"/>
      <c r="BZ34" s="668"/>
      <c r="CA34" s="672"/>
      <c r="CB34" s="672"/>
      <c r="CC34" s="672"/>
      <c r="CD34" s="673"/>
      <c r="CE34" s="673"/>
      <c r="CF34" s="673"/>
      <c r="CG34" s="673"/>
    </row>
    <row r="35" spans="1:85" s="661" customFormat="1" ht="15" customHeight="1">
      <c r="A35" s="626">
        <v>42858</v>
      </c>
      <c r="B35" s="596"/>
      <c r="C35" s="596"/>
      <c r="D35" s="596"/>
      <c r="E35" s="596"/>
      <c r="F35" s="596"/>
      <c r="G35" s="591"/>
      <c r="H35" s="623" t="s">
        <v>264</v>
      </c>
      <c r="I35" s="596" t="s">
        <v>3</v>
      </c>
      <c r="J35" s="596" t="s">
        <v>1199</v>
      </c>
      <c r="K35" s="596">
        <v>0</v>
      </c>
      <c r="L35" s="596">
        <v>1</v>
      </c>
      <c r="M35" s="551" t="str">
        <f t="shared" si="10"/>
        <v>L</v>
      </c>
      <c r="N35" s="551">
        <f t="shared" si="11"/>
        <v>1</v>
      </c>
      <c r="O35" s="641">
        <f t="shared" si="12"/>
        <v>-1</v>
      </c>
      <c r="P35" s="551" t="str">
        <f t="shared" si="6"/>
        <v>U</v>
      </c>
      <c r="Q35" s="586" t="str">
        <f t="shared" si="13"/>
        <v/>
      </c>
      <c r="R35" s="635" t="str">
        <f t="shared" si="7"/>
        <v/>
      </c>
      <c r="S35" s="600"/>
      <c r="T35" s="595" t="str">
        <f t="shared" si="8"/>
        <v/>
      </c>
      <c r="U35" s="601"/>
      <c r="V35" s="595" t="str">
        <f t="shared" si="9"/>
        <v/>
      </c>
      <c r="W35" s="586" t="str">
        <f t="shared" si="14"/>
        <v/>
      </c>
      <c r="X35" s="586" t="str">
        <f t="shared" si="15"/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582" t="str">
        <f t="array" ref="AJ35">IF($K35="","",IF(SUM(IF(ISNUMBER(VALUE(RIGHT($AM35:$CU35,1))),VALUE(RIGHT($AM35:$CU35,1)),0))=$K35,"T","F"))</f>
        <v>T</v>
      </c>
      <c r="AK35" s="583">
        <f t="array" ref="AK35">IF($K35="","",SUM(IF(LEFT($AM35:$CU35,1)="s",1,0))-SUM(IF(RIGHT(LEFT($AM35:$CU35,2))="-",1,0)))</f>
        <v>0</v>
      </c>
      <c r="AL35" s="562">
        <f t="array" ref="AL35">IF($K35="","",SUM(IF(LEFT($AM35:$CU35,1)="X",1,0)))</f>
        <v>11</v>
      </c>
      <c r="AM35" s="668" t="s">
        <v>3291</v>
      </c>
      <c r="AN35" s="668" t="s">
        <v>3318</v>
      </c>
      <c r="AO35" s="668" t="s">
        <v>3318</v>
      </c>
      <c r="AP35" s="668" t="s">
        <v>3289</v>
      </c>
      <c r="AQ35" s="668"/>
      <c r="AR35" s="668"/>
      <c r="AS35" s="668"/>
      <c r="AT35" s="668"/>
      <c r="AU35" s="668"/>
      <c r="AV35" s="668" t="s">
        <v>2213</v>
      </c>
      <c r="AW35" s="668"/>
      <c r="AX35" s="668"/>
      <c r="AY35" s="668" t="s">
        <v>3318</v>
      </c>
      <c r="AZ35" s="668"/>
      <c r="BA35" s="668" t="s">
        <v>2213</v>
      </c>
      <c r="BB35" s="669" t="s">
        <v>3318</v>
      </c>
      <c r="BC35" s="668" t="s">
        <v>2213</v>
      </c>
      <c r="BD35" s="668" t="s">
        <v>3318</v>
      </c>
      <c r="BE35" s="668" t="s">
        <v>2213</v>
      </c>
      <c r="BF35" s="668" t="s">
        <v>3291</v>
      </c>
      <c r="BG35" s="668"/>
      <c r="BH35" s="668" t="s">
        <v>2213</v>
      </c>
      <c r="BI35" s="668" t="s">
        <v>3318</v>
      </c>
      <c r="BJ35" s="669" t="s">
        <v>3289</v>
      </c>
      <c r="BK35" s="668" t="s">
        <v>2213</v>
      </c>
      <c r="BL35" s="668" t="s">
        <v>3318</v>
      </c>
      <c r="BM35" s="668"/>
      <c r="BN35" s="668" t="s">
        <v>3289</v>
      </c>
      <c r="BO35" s="668" t="s">
        <v>3318</v>
      </c>
      <c r="BP35" s="668" t="s">
        <v>3319</v>
      </c>
      <c r="BQ35" s="668"/>
      <c r="BR35" s="668"/>
      <c r="BS35" s="668"/>
      <c r="BT35" s="668" t="s">
        <v>3319</v>
      </c>
      <c r="BU35" s="680"/>
      <c r="BV35" s="668" t="s">
        <v>3319</v>
      </c>
      <c r="BW35" s="668" t="s">
        <v>2213</v>
      </c>
      <c r="BX35" s="668"/>
      <c r="BY35" s="668"/>
      <c r="BZ35" s="668"/>
      <c r="CA35" s="672"/>
      <c r="CB35" s="672"/>
      <c r="CC35" s="672"/>
      <c r="CD35" s="673"/>
      <c r="CE35" s="673"/>
      <c r="CF35" s="673"/>
      <c r="CG35" s="673"/>
    </row>
    <row r="36" spans="1:85" s="661" customFormat="1" ht="15" customHeight="1">
      <c r="A36" s="625">
        <v>42861</v>
      </c>
      <c r="B36" s="603"/>
      <c r="C36" s="603"/>
      <c r="D36" s="603"/>
      <c r="E36" s="603"/>
      <c r="F36" s="603"/>
      <c r="G36" s="585"/>
      <c r="H36" s="624" t="s">
        <v>1204</v>
      </c>
      <c r="I36" s="603" t="s">
        <v>2</v>
      </c>
      <c r="J36" s="603" t="s">
        <v>285</v>
      </c>
      <c r="K36" s="603">
        <v>1</v>
      </c>
      <c r="L36" s="603">
        <v>0</v>
      </c>
      <c r="M36" s="551" t="str">
        <f t="shared" si="10"/>
        <v>W</v>
      </c>
      <c r="N36" s="551">
        <f t="shared" si="11"/>
        <v>1</v>
      </c>
      <c r="O36" s="641">
        <f t="shared" si="12"/>
        <v>1</v>
      </c>
      <c r="P36" s="551" t="str">
        <f t="shared" si="6"/>
        <v>U</v>
      </c>
      <c r="Q36" s="586">
        <f t="shared" si="13"/>
        <v>-0.25</v>
      </c>
      <c r="R36" s="635">
        <f t="shared" si="7"/>
        <v>1</v>
      </c>
      <c r="S36" s="600">
        <v>0.15</v>
      </c>
      <c r="T36" s="595">
        <f t="shared" si="8"/>
        <v>0.85</v>
      </c>
      <c r="U36" s="601">
        <v>2.48</v>
      </c>
      <c r="V36" s="595">
        <f t="shared" si="9"/>
        <v>-1.48</v>
      </c>
      <c r="W36" s="586">
        <f t="shared" si="14"/>
        <v>1.3149999999999999</v>
      </c>
      <c r="X36" s="586">
        <f t="shared" si="15"/>
        <v>1.165</v>
      </c>
      <c r="Y36" s="599">
        <v>15</v>
      </c>
      <c r="Z36" s="599">
        <v>8</v>
      </c>
      <c r="AA36" s="599">
        <v>2</v>
      </c>
      <c r="AB36" s="599">
        <v>2</v>
      </c>
      <c r="AC36" s="599">
        <v>46</v>
      </c>
      <c r="AD36" s="599">
        <v>54</v>
      </c>
      <c r="AE36" s="599">
        <v>3322</v>
      </c>
      <c r="AF36" s="562"/>
      <c r="AG36" s="562"/>
      <c r="AH36" s="562"/>
      <c r="AJ36" s="582" t="str">
        <f t="array" ref="AJ36">IF($K36="","",IF(SUM(IF(ISNUMBER(VALUE(RIGHT($AM36:$CU36,1))),VALUE(RIGHT($AM36:$CU36,1)),0))=$K36,"T","F"))</f>
        <v>T</v>
      </c>
      <c r="AK36" s="583">
        <f t="array" ref="AK36">IF($K36="","",SUM(IF(LEFT($AM36:$CU36,1)="s",1,0))-SUM(IF(RIGHT(LEFT($AM36:$CU36,2))="-",1,0)))</f>
        <v>0</v>
      </c>
      <c r="AL36" s="562">
        <f t="array" ref="AL36">IF($K36="","",SUM(IF(LEFT($AM36:$CU36,1)="X",1,0)))</f>
        <v>11</v>
      </c>
      <c r="AM36" s="669" t="s">
        <v>3361</v>
      </c>
      <c r="AN36" s="678" t="s">
        <v>2684</v>
      </c>
      <c r="AO36" s="668" t="s">
        <v>3351</v>
      </c>
      <c r="AP36" s="668" t="s">
        <v>3361</v>
      </c>
      <c r="AQ36" s="668"/>
      <c r="AR36" s="668" t="s">
        <v>3362</v>
      </c>
      <c r="AS36" s="671" t="s">
        <v>3368</v>
      </c>
      <c r="AT36" s="668" t="s">
        <v>3361</v>
      </c>
      <c r="AU36" s="668"/>
      <c r="AV36" s="668" t="s">
        <v>2213</v>
      </c>
      <c r="AW36" s="668" t="s">
        <v>3364</v>
      </c>
      <c r="AX36" s="668"/>
      <c r="AY36" s="668" t="s">
        <v>3351</v>
      </c>
      <c r="AZ36" s="668"/>
      <c r="BA36" s="668" t="s">
        <v>2213</v>
      </c>
      <c r="BB36" s="668" t="s">
        <v>3365</v>
      </c>
      <c r="BC36" s="668" t="s">
        <v>2213</v>
      </c>
      <c r="BD36" s="668"/>
      <c r="BE36" s="668" t="s">
        <v>2213</v>
      </c>
      <c r="BF36" s="668"/>
      <c r="BG36" s="668" t="s">
        <v>3361</v>
      </c>
      <c r="BH36" s="668" t="s">
        <v>2213</v>
      </c>
      <c r="BI36" s="668" t="s">
        <v>3350</v>
      </c>
      <c r="BJ36" s="668" t="s">
        <v>3361</v>
      </c>
      <c r="BK36" s="668" t="s">
        <v>2213</v>
      </c>
      <c r="BL36" s="668" t="s">
        <v>3367</v>
      </c>
      <c r="BM36" s="668"/>
      <c r="BN36" s="668" t="s">
        <v>3361</v>
      </c>
      <c r="BO36" s="668" t="s">
        <v>3367</v>
      </c>
      <c r="BP36" s="668" t="s">
        <v>3362</v>
      </c>
      <c r="BQ36" s="668" t="s">
        <v>3363</v>
      </c>
      <c r="BR36" s="668"/>
      <c r="BS36" s="668"/>
      <c r="BT36" s="668"/>
      <c r="BU36" s="680"/>
      <c r="BV36" s="668"/>
      <c r="BW36" s="668" t="s">
        <v>3366</v>
      </c>
      <c r="BX36" s="668"/>
      <c r="BY36" s="668"/>
      <c r="BZ36" s="668"/>
      <c r="CA36" s="672"/>
      <c r="CB36" s="672"/>
      <c r="CC36" s="672"/>
      <c r="CD36" s="673"/>
      <c r="CE36" s="673"/>
      <c r="CF36" s="673"/>
      <c r="CG36" s="673"/>
    </row>
    <row r="37" spans="1:85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1202</v>
      </c>
      <c r="I37" s="603" t="s">
        <v>2</v>
      </c>
      <c r="J37" s="603" t="s">
        <v>285</v>
      </c>
      <c r="K37" s="603">
        <v>0</v>
      </c>
      <c r="L37" s="603">
        <v>2</v>
      </c>
      <c r="M37" s="551" t="str">
        <f t="shared" si="10"/>
        <v>L</v>
      </c>
      <c r="N37" s="551">
        <f t="shared" si="11"/>
        <v>2</v>
      </c>
      <c r="O37" s="641">
        <f t="shared" si="12"/>
        <v>-2</v>
      </c>
      <c r="P37" s="551" t="str">
        <f t="shared" si="6"/>
        <v>U</v>
      </c>
      <c r="Q37" s="586">
        <f t="shared" si="13"/>
        <v>0.25</v>
      </c>
      <c r="R37" s="635">
        <f t="shared" si="7"/>
        <v>-1</v>
      </c>
      <c r="S37" s="600">
        <v>-0.37</v>
      </c>
      <c r="T37" s="595">
        <f t="shared" si="8"/>
        <v>-1.63</v>
      </c>
      <c r="U37" s="601">
        <v>2.4900000000000002</v>
      </c>
      <c r="V37" s="595">
        <f t="shared" si="9"/>
        <v>-0.49000000000000021</v>
      </c>
      <c r="W37" s="586">
        <f t="shared" si="14"/>
        <v>1.06</v>
      </c>
      <c r="X37" s="586">
        <f t="shared" si="15"/>
        <v>1.4300000000000002</v>
      </c>
      <c r="Y37" s="599">
        <v>13</v>
      </c>
      <c r="Z37" s="599">
        <v>14</v>
      </c>
      <c r="AA37" s="599">
        <v>2</v>
      </c>
      <c r="AB37" s="599">
        <v>5</v>
      </c>
      <c r="AC37" s="599">
        <v>46</v>
      </c>
      <c r="AD37" s="599">
        <v>54</v>
      </c>
      <c r="AE37" s="599">
        <v>3322</v>
      </c>
      <c r="AF37" s="562"/>
      <c r="AG37" s="562"/>
      <c r="AH37" s="562"/>
      <c r="AJ37" s="582" t="str">
        <f t="array" ref="AJ37">IF($K37="","",IF(SUM(IF(ISNUMBER(VALUE(RIGHT($AM37:$CU37,1))),VALUE(RIGHT($AM37:$CU37,1)),0))=$K37,"T","F"))</f>
        <v>T</v>
      </c>
      <c r="AK37" s="583">
        <f t="array" ref="AK37">IF($K37="","",SUM(IF(LEFT($AM37:$CU37,1)="s",1,0))-SUM(IF(RIGHT(LEFT($AM37:$CU37,2))="-",1,0)))</f>
        <v>0</v>
      </c>
      <c r="AL37" s="562">
        <f t="array" ref="AL37">IF($K37="","",SUM(IF(LEFT($AM37:$CU37,1)="X",1,0)))</f>
        <v>11</v>
      </c>
      <c r="AM37" s="668" t="s">
        <v>2474</v>
      </c>
      <c r="AN37" s="668" t="s">
        <v>2474</v>
      </c>
      <c r="AO37" s="668" t="s">
        <v>2472</v>
      </c>
      <c r="AP37" s="668" t="s">
        <v>2474</v>
      </c>
      <c r="AQ37" s="668"/>
      <c r="AR37" s="668" t="s">
        <v>2474</v>
      </c>
      <c r="AS37" s="668" t="s">
        <v>2474</v>
      </c>
      <c r="AT37" s="668" t="s">
        <v>3547</v>
      </c>
      <c r="AU37" s="668"/>
      <c r="AV37" s="668" t="s">
        <v>2213</v>
      </c>
      <c r="AW37" s="668" t="s">
        <v>2474</v>
      </c>
      <c r="AX37" s="668" t="s">
        <v>126</v>
      </c>
      <c r="AY37" s="668" t="s">
        <v>2472</v>
      </c>
      <c r="AZ37" s="668" t="s">
        <v>126</v>
      </c>
      <c r="BA37" s="668" t="s">
        <v>3478</v>
      </c>
      <c r="BB37" s="668" t="s">
        <v>126</v>
      </c>
      <c r="BC37" s="668" t="s">
        <v>2213</v>
      </c>
      <c r="BD37" s="668" t="s">
        <v>126</v>
      </c>
      <c r="BE37" s="668" t="s">
        <v>3548</v>
      </c>
      <c r="BF37" s="668" t="s">
        <v>126</v>
      </c>
      <c r="BG37" s="668" t="s">
        <v>2472</v>
      </c>
      <c r="BH37" s="668" t="s">
        <v>2213</v>
      </c>
      <c r="BI37" s="668" t="s">
        <v>2472</v>
      </c>
      <c r="BJ37" s="668" t="s">
        <v>2474</v>
      </c>
      <c r="BK37" s="668" t="s">
        <v>2213</v>
      </c>
      <c r="BL37" s="668" t="s">
        <v>126</v>
      </c>
      <c r="BM37" s="668" t="s">
        <v>126</v>
      </c>
      <c r="BN37" s="668" t="s">
        <v>3566</v>
      </c>
      <c r="BO37" s="668" t="s">
        <v>3569</v>
      </c>
      <c r="BP37" s="668" t="s">
        <v>2474</v>
      </c>
      <c r="BQ37" s="668" t="s">
        <v>3567</v>
      </c>
      <c r="BR37" s="668"/>
      <c r="BS37" s="668"/>
      <c r="BT37" s="668"/>
      <c r="BU37" s="680"/>
      <c r="BV37" s="668" t="s">
        <v>126</v>
      </c>
      <c r="BW37" s="668" t="s">
        <v>3568</v>
      </c>
      <c r="BX37" s="668"/>
      <c r="BY37" s="668"/>
      <c r="BZ37" s="668"/>
      <c r="CA37" s="672"/>
      <c r="CB37" s="672"/>
      <c r="CC37" s="672"/>
      <c r="CD37" s="673"/>
      <c r="CE37" s="673"/>
      <c r="CF37" s="673"/>
      <c r="CG37" s="673"/>
    </row>
    <row r="38" spans="1:85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234</v>
      </c>
      <c r="I38" s="603" t="s">
        <v>3</v>
      </c>
      <c r="J38" s="603" t="s">
        <v>285</v>
      </c>
      <c r="K38" s="603">
        <v>0</v>
      </c>
      <c r="L38" s="603">
        <v>1</v>
      </c>
      <c r="M38" s="551" t="str">
        <f t="shared" si="10"/>
        <v>L</v>
      </c>
      <c r="N38" s="551">
        <f t="shared" si="11"/>
        <v>1</v>
      </c>
      <c r="O38" s="641">
        <f t="shared" si="12"/>
        <v>-1</v>
      </c>
      <c r="P38" s="551" t="str">
        <f t="shared" si="6"/>
        <v>U</v>
      </c>
      <c r="Q38" s="586">
        <f t="shared" si="13"/>
        <v>0.25</v>
      </c>
      <c r="R38" s="635">
        <f t="shared" si="7"/>
        <v>-1</v>
      </c>
      <c r="S38" s="600">
        <v>-0.17</v>
      </c>
      <c r="T38" s="595">
        <f t="shared" si="8"/>
        <v>-0.83</v>
      </c>
      <c r="U38" s="601">
        <v>2.34</v>
      </c>
      <c r="V38" s="595">
        <f t="shared" si="9"/>
        <v>-1.3399999999999999</v>
      </c>
      <c r="W38" s="586">
        <f t="shared" si="14"/>
        <v>1.085</v>
      </c>
      <c r="X38" s="586">
        <f t="shared" si="15"/>
        <v>1.2549999999999999</v>
      </c>
      <c r="Y38" s="599">
        <v>15</v>
      </c>
      <c r="Z38" s="599">
        <v>14</v>
      </c>
      <c r="AA38" s="599">
        <v>3</v>
      </c>
      <c r="AB38" s="599">
        <v>3</v>
      </c>
      <c r="AC38" s="599">
        <v>56</v>
      </c>
      <c r="AD38" s="599">
        <v>44</v>
      </c>
      <c r="AE38" s="599">
        <v>3322</v>
      </c>
      <c r="AF38" s="562"/>
      <c r="AG38" s="562"/>
      <c r="AH38" s="562"/>
      <c r="AJ38" s="582" t="str">
        <f t="array" ref="AJ38">IF($K38="","",IF(SUM(IF(ISNUMBER(VALUE(RIGHT($AM38:$CU38,1))),VALUE(RIGHT($AM38:$CU38,1)),0))=$K38,"T","F"))</f>
        <v>T</v>
      </c>
      <c r="AK38" s="583">
        <f t="array" ref="AK38">IF($K38="","",SUM(IF(LEFT($AM38:$CU38,1)="s",1,0))-SUM(IF(RIGHT(LEFT($AM38:$CU38,2))="-",1,0)))</f>
        <v>0</v>
      </c>
      <c r="AL38" s="562">
        <f t="array" ref="AL38">IF($K38="","",SUM(IF(LEFT($AM38:$CU38,1)="X",1,0)))</f>
        <v>11</v>
      </c>
      <c r="AM38" s="668" t="s">
        <v>2474</v>
      </c>
      <c r="AN38" s="668" t="s">
        <v>2474</v>
      </c>
      <c r="AO38" s="668" t="s">
        <v>3640</v>
      </c>
      <c r="AP38" s="668" t="s">
        <v>2474</v>
      </c>
      <c r="AQ38" s="668"/>
      <c r="AR38" s="668" t="s">
        <v>2474</v>
      </c>
      <c r="AS38" s="668" t="s">
        <v>2474</v>
      </c>
      <c r="AT38" s="668" t="s">
        <v>2474</v>
      </c>
      <c r="AU38" s="668"/>
      <c r="AV38" s="668" t="s">
        <v>2213</v>
      </c>
      <c r="AW38" s="668" t="s">
        <v>2474</v>
      </c>
      <c r="AX38" s="668" t="s">
        <v>126</v>
      </c>
      <c r="AY38" s="668" t="s">
        <v>2472</v>
      </c>
      <c r="AZ38" s="668" t="s">
        <v>126</v>
      </c>
      <c r="BA38" s="668" t="s">
        <v>2213</v>
      </c>
      <c r="BB38" s="668" t="s">
        <v>126</v>
      </c>
      <c r="BC38" s="668" t="s">
        <v>2213</v>
      </c>
      <c r="BD38" s="668" t="s">
        <v>126</v>
      </c>
      <c r="BE38" s="668" t="s">
        <v>2472</v>
      </c>
      <c r="BF38" s="668" t="s">
        <v>126</v>
      </c>
      <c r="BG38" s="668" t="s">
        <v>2472</v>
      </c>
      <c r="BH38" s="668" t="s">
        <v>2213</v>
      </c>
      <c r="BI38" s="668" t="s">
        <v>2472</v>
      </c>
      <c r="BJ38" s="668" t="s">
        <v>3639</v>
      </c>
      <c r="BK38" s="668" t="s">
        <v>2213</v>
      </c>
      <c r="BL38" s="668" t="s">
        <v>126</v>
      </c>
      <c r="BM38" s="668" t="s">
        <v>126</v>
      </c>
      <c r="BN38" s="668" t="s">
        <v>3639</v>
      </c>
      <c r="BO38" s="668" t="s">
        <v>3640</v>
      </c>
      <c r="BP38" s="668" t="s">
        <v>3639</v>
      </c>
      <c r="BQ38" s="668" t="s">
        <v>2474</v>
      </c>
      <c r="BR38" s="668"/>
      <c r="BS38" s="668"/>
      <c r="BT38" s="668"/>
      <c r="BU38" s="680"/>
      <c r="BV38" s="668" t="s">
        <v>126</v>
      </c>
      <c r="BW38" s="668" t="s">
        <v>3640</v>
      </c>
      <c r="BX38" s="668"/>
      <c r="BY38" s="668"/>
      <c r="BZ38" s="668"/>
      <c r="CA38" s="672"/>
      <c r="CB38" s="672"/>
      <c r="CC38" s="672"/>
      <c r="CD38" s="673"/>
      <c r="CE38" s="673"/>
      <c r="CF38" s="673"/>
      <c r="CG38" s="673"/>
    </row>
    <row r="39" spans="1:85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266</v>
      </c>
      <c r="I39" s="596" t="s">
        <v>2</v>
      </c>
      <c r="J39" s="596" t="s">
        <v>1199</v>
      </c>
      <c r="K39" s="596">
        <v>1</v>
      </c>
      <c r="L39" s="596">
        <v>2</v>
      </c>
      <c r="M39" s="551" t="str">
        <f t="shared" si="10"/>
        <v>L</v>
      </c>
      <c r="N39" s="551">
        <f t="shared" si="11"/>
        <v>3</v>
      </c>
      <c r="O39" s="641">
        <f t="shared" si="12"/>
        <v>-1</v>
      </c>
      <c r="P39" s="551" t="str">
        <f t="shared" si="6"/>
        <v>O</v>
      </c>
      <c r="Q39" s="586" t="str">
        <f t="shared" si="13"/>
        <v/>
      </c>
      <c r="R39" s="635" t="str">
        <f t="shared" si="7"/>
        <v/>
      </c>
      <c r="S39" s="600"/>
      <c r="T39" s="595" t="str">
        <f t="shared" si="8"/>
        <v/>
      </c>
      <c r="U39" s="601"/>
      <c r="V39" s="595" t="str">
        <f t="shared" si="9"/>
        <v/>
      </c>
      <c r="W39" s="586" t="str">
        <f t="shared" si="14"/>
        <v/>
      </c>
      <c r="X39" s="586" t="str">
        <f t="shared" si="15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582" t="str">
        <f t="array" ref="AJ39">IF($K39="","",IF(SUM(IF(ISNUMBER(VALUE(RIGHT($AM39:$CU39,1))),VALUE(RIGHT($AM39:$CU39,1)),0))=$K39,"T","F"))</f>
        <v>T</v>
      </c>
      <c r="AK39" s="583">
        <f t="array" ref="AK39">IF($K39="","",SUM(IF(LEFT($AM39:$CU39,1)="s",1,0))-SUM(IF(RIGHT(LEFT($AM39:$CU39,2))="-",1,0)))</f>
        <v>0</v>
      </c>
      <c r="AL39" s="562">
        <f t="array" ref="AL39">IF($K39="","",SUM(IF(LEFT($AM39:$CU39,1)="X",1,0)))</f>
        <v>11</v>
      </c>
      <c r="AN39" s="668"/>
      <c r="AO39" s="668" t="s">
        <v>3669</v>
      </c>
      <c r="AP39" s="668" t="s">
        <v>3670</v>
      </c>
      <c r="AQ39" s="668"/>
      <c r="AR39" s="668"/>
      <c r="AS39" s="669" t="s">
        <v>3711</v>
      </c>
      <c r="AT39" s="668"/>
      <c r="AU39" s="668"/>
      <c r="AV39" s="668" t="s">
        <v>2213</v>
      </c>
      <c r="AW39" s="668" t="s">
        <v>3711</v>
      </c>
      <c r="AX39" s="668"/>
      <c r="AY39" s="668" t="s">
        <v>3669</v>
      </c>
      <c r="AZ39" s="668" t="s">
        <v>3670</v>
      </c>
      <c r="BA39" s="668" t="s">
        <v>2213</v>
      </c>
      <c r="BB39" s="668" t="s">
        <v>3669</v>
      </c>
      <c r="BC39" s="668" t="s">
        <v>2213</v>
      </c>
      <c r="BD39" s="668" t="s">
        <v>3712</v>
      </c>
      <c r="BE39" s="668" t="s">
        <v>3669</v>
      </c>
      <c r="BF39" s="668" t="s">
        <v>3670</v>
      </c>
      <c r="BG39" s="668"/>
      <c r="BH39" s="668" t="s">
        <v>2213</v>
      </c>
      <c r="BI39" s="668" t="s">
        <v>3669</v>
      </c>
      <c r="BJ39" s="668" t="s">
        <v>3707</v>
      </c>
      <c r="BK39" s="668" t="s">
        <v>2213</v>
      </c>
      <c r="BL39" s="668" t="s">
        <v>3669</v>
      </c>
      <c r="BM39" s="668"/>
      <c r="BN39" s="668" t="s">
        <v>3710</v>
      </c>
      <c r="BO39" s="668" t="s">
        <v>2137</v>
      </c>
      <c r="BP39" s="668" t="s">
        <v>3711</v>
      </c>
      <c r="BQ39" s="668"/>
      <c r="BR39" s="668"/>
      <c r="BS39" s="668"/>
      <c r="BT39" s="668" t="s">
        <v>3670</v>
      </c>
      <c r="BU39" s="680"/>
      <c r="BV39" s="668" t="s">
        <v>3669</v>
      </c>
      <c r="BW39" s="668" t="s">
        <v>3710</v>
      </c>
      <c r="BX39" s="668"/>
      <c r="BY39" s="668"/>
      <c r="BZ39" s="668"/>
      <c r="CA39" s="672"/>
      <c r="CB39" s="672"/>
      <c r="CC39" s="672"/>
      <c r="CD39" s="673"/>
      <c r="CE39" s="673"/>
      <c r="CF39" s="673"/>
      <c r="CG39" s="673"/>
    </row>
    <row r="40" spans="1:85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259</v>
      </c>
      <c r="I40" s="603" t="s">
        <v>3</v>
      </c>
      <c r="J40" s="603" t="s">
        <v>285</v>
      </c>
      <c r="K40" s="603">
        <v>0</v>
      </c>
      <c r="L40" s="603">
        <v>1</v>
      </c>
      <c r="M40" s="551" t="str">
        <f>IF(K40="","",IF(K40&gt;L40,"W",IF(K40=L40,"D",IF(K40&lt;L40,"L"))))</f>
        <v>L</v>
      </c>
      <c r="N40" s="551">
        <f>IF(K40="","",K40+L40)</f>
        <v>1</v>
      </c>
      <c r="O40" s="641">
        <f>IF(K40="","",K40-L40)</f>
        <v>-1</v>
      </c>
      <c r="P40" s="551" t="str">
        <f>IF($K40="","",IF($N40&gt;P$19,"O",IF($N40&lt;P$19,"U",IF($N40=P$19,"-"))))</f>
        <v>U</v>
      </c>
      <c r="Q40" s="586">
        <f>IF(S40="","",IF(SIGN(S40)&lt;&gt;1,VLOOKUP(ABS(S40),SUP_HDC,3,TRUE),-VLOOKUP(ABS(S40),SUP_HDC,3,TRUE)))</f>
        <v>0.5</v>
      </c>
      <c r="R40" s="635">
        <f>IF(Q40="","",IF((K40-L40+Q40)&gt;=0.5,1,IF((K40-L40+Q40)=0.25,0.5,IF((K40-L40+Q40)&lt;=-0.5,-1,IF((K40-L40+Q40)=-0.25,-0.5,0)))))</f>
        <v>-1</v>
      </c>
      <c r="S40" s="600">
        <v>-0.5</v>
      </c>
      <c r="T40" s="595">
        <f>IF(ISBLANK(S40),"",K40-L40-S40)</f>
        <v>-0.5</v>
      </c>
      <c r="U40" s="601">
        <v>2.3199999999999998</v>
      </c>
      <c r="V40" s="595">
        <f>IF(ISBLANK(U40),"",K40+L40-U40)</f>
        <v>-1.3199999999999998</v>
      </c>
      <c r="W40" s="586">
        <f>IF(S40="","",(S40+U40)/2)</f>
        <v>0.90999999999999992</v>
      </c>
      <c r="X40" s="586">
        <f>IF(W40="","",U40-W40)</f>
        <v>1.41</v>
      </c>
      <c r="Y40" s="599">
        <v>8</v>
      </c>
      <c r="Z40" s="599">
        <v>11</v>
      </c>
      <c r="AA40" s="599">
        <v>1</v>
      </c>
      <c r="AB40" s="599">
        <v>4</v>
      </c>
      <c r="AC40" s="599">
        <v>50</v>
      </c>
      <c r="AD40" s="599">
        <v>50</v>
      </c>
      <c r="AE40" s="599">
        <v>3322</v>
      </c>
      <c r="AF40" s="562"/>
      <c r="AG40" s="562"/>
      <c r="AH40" s="562"/>
      <c r="AJ40" s="582" t="str">
        <f t="array" ref="AJ40">IF($K40="","",IF(SUM(IF(ISNUMBER(VALUE(RIGHT($AM40:$CU40,1))),VALUE(RIGHT($AM40:$CU40,1)),0))=$K40,"T","F"))</f>
        <v>T</v>
      </c>
      <c r="AK40" s="583">
        <f t="array" ref="AK40">IF($K40="","",SUM(IF(LEFT($AM40:$CU40,1)="s",1,0))-SUM(IF(RIGHT(LEFT($AM40:$CU40,2))="-",1,0)))</f>
        <v>0</v>
      </c>
      <c r="AL40" s="562">
        <f t="array" ref="AL40">IF($K40="","",SUM(IF(LEFT($AM40:$CU40,1)="X",1,0)))</f>
        <v>11</v>
      </c>
      <c r="AM40" s="668" t="s">
        <v>2474</v>
      </c>
      <c r="AN40" s="668" t="s">
        <v>2474</v>
      </c>
      <c r="AO40" s="678" t="s">
        <v>3798</v>
      </c>
      <c r="AP40" s="668" t="s">
        <v>2474</v>
      </c>
      <c r="AQ40" s="668"/>
      <c r="AR40" s="668" t="s">
        <v>2474</v>
      </c>
      <c r="AS40" s="668" t="s">
        <v>2474</v>
      </c>
      <c r="AT40" s="668" t="s">
        <v>3767</v>
      </c>
      <c r="AU40" s="668"/>
      <c r="AV40" s="668" t="s">
        <v>2213</v>
      </c>
      <c r="AW40" s="668" t="s">
        <v>2474</v>
      </c>
      <c r="AX40" s="668"/>
      <c r="AY40" s="668" t="s">
        <v>3770</v>
      </c>
      <c r="AZ40" s="668"/>
      <c r="BA40" s="668" t="s">
        <v>2213</v>
      </c>
      <c r="BB40" s="668" t="s">
        <v>3771</v>
      </c>
      <c r="BC40" s="668" t="s">
        <v>2213</v>
      </c>
      <c r="BD40" s="668" t="s">
        <v>3769</v>
      </c>
      <c r="BE40" s="668" t="s">
        <v>3769</v>
      </c>
      <c r="BF40" s="668"/>
      <c r="BG40" s="668" t="s">
        <v>3766</v>
      </c>
      <c r="BH40" s="668" t="s">
        <v>2213</v>
      </c>
      <c r="BI40" s="668" t="s">
        <v>3770</v>
      </c>
      <c r="BJ40" s="668" t="s">
        <v>2213</v>
      </c>
      <c r="BK40" s="668" t="s">
        <v>2213</v>
      </c>
      <c r="BL40" s="668"/>
      <c r="BM40" s="668" t="s">
        <v>3769</v>
      </c>
      <c r="BN40" s="668" t="s">
        <v>2474</v>
      </c>
      <c r="BO40" s="668" t="s">
        <v>3770</v>
      </c>
      <c r="BP40" s="668" t="s">
        <v>3772</v>
      </c>
      <c r="BQ40" s="668" t="s">
        <v>3768</v>
      </c>
      <c r="BR40" s="668"/>
      <c r="BS40" s="668"/>
      <c r="BT40" s="668"/>
      <c r="BU40" s="680"/>
      <c r="BV40" s="668"/>
      <c r="BW40" s="668"/>
      <c r="BX40" s="668"/>
      <c r="BY40" s="668"/>
      <c r="BZ40" s="668"/>
      <c r="CA40" s="672"/>
      <c r="CB40" s="672"/>
      <c r="CC40" s="672"/>
      <c r="CD40" s="673"/>
      <c r="CE40" s="673"/>
      <c r="CF40" s="673"/>
      <c r="CG40" s="673"/>
    </row>
    <row r="41" spans="1:85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256</v>
      </c>
      <c r="I41" s="596" t="s">
        <v>2</v>
      </c>
      <c r="J41" s="596" t="s">
        <v>1199</v>
      </c>
      <c r="K41" s="596">
        <v>2</v>
      </c>
      <c r="L41" s="596">
        <v>1</v>
      </c>
      <c r="M41" s="551" t="str">
        <f t="shared" si="10"/>
        <v>W</v>
      </c>
      <c r="N41" s="551">
        <f t="shared" si="11"/>
        <v>3</v>
      </c>
      <c r="O41" s="641">
        <f t="shared" si="12"/>
        <v>1</v>
      </c>
      <c r="P41" s="551" t="str">
        <f t="shared" si="6"/>
        <v>O</v>
      </c>
      <c r="Q41" s="586"/>
      <c r="R41" s="635" t="str">
        <f t="shared" si="7"/>
        <v/>
      </c>
      <c r="S41" s="600"/>
      <c r="T41" s="595" t="str">
        <f t="shared" si="8"/>
        <v/>
      </c>
      <c r="U41" s="601"/>
      <c r="V41" s="595" t="str">
        <f t="shared" si="9"/>
        <v/>
      </c>
      <c r="W41" s="586" t="str">
        <f t="shared" si="14"/>
        <v/>
      </c>
      <c r="X41" s="586" t="str">
        <f t="shared" si="15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582" t="str">
        <f t="array" ref="AJ41">IF($K41="","",IF(SUM(IF(ISNUMBER(VALUE(RIGHT($AM41:$CU41,1))),VALUE(RIGHT($AM41:$CU41,1)),0))=$K41,"T","F"))</f>
        <v>T</v>
      </c>
      <c r="AK41" s="583">
        <f t="array" ref="AK41">IF($K41="","",SUM(IF(LEFT($AM41:$CU41,1)="s",1,0))-SUM(IF(RIGHT(LEFT($AM41:$CU41,2))="-",1,0)))</f>
        <v>0</v>
      </c>
      <c r="AL41" s="562">
        <f t="array" ref="AL41">IF($K41="","",SUM(IF(LEFT($AM41:$CU41,1)="X",1,0)))</f>
        <v>11</v>
      </c>
      <c r="AM41" s="668" t="s">
        <v>2474</v>
      </c>
      <c r="AN41" s="668" t="s">
        <v>2474</v>
      </c>
      <c r="AO41" s="668" t="s">
        <v>2474</v>
      </c>
      <c r="AP41" s="668" t="s">
        <v>3851</v>
      </c>
      <c r="AQ41" s="668"/>
      <c r="AR41" s="668" t="s">
        <v>3850</v>
      </c>
      <c r="AS41" s="668" t="s">
        <v>2474</v>
      </c>
      <c r="AT41" s="668" t="s">
        <v>2474</v>
      </c>
      <c r="AU41" s="668"/>
      <c r="AV41" s="668" t="s">
        <v>2213</v>
      </c>
      <c r="AW41" s="668" t="s">
        <v>3849</v>
      </c>
      <c r="AX41" s="668" t="s">
        <v>126</v>
      </c>
      <c r="AY41" s="668" t="s">
        <v>2472</v>
      </c>
      <c r="AZ41" s="668" t="s">
        <v>126</v>
      </c>
      <c r="BA41" s="668" t="s">
        <v>2213</v>
      </c>
      <c r="BB41" s="668" t="s">
        <v>3850</v>
      </c>
      <c r="BC41" s="668" t="s">
        <v>2213</v>
      </c>
      <c r="BD41" s="668" t="s">
        <v>2472</v>
      </c>
      <c r="BE41" s="668" t="s">
        <v>3852</v>
      </c>
      <c r="BF41" s="668" t="s">
        <v>126</v>
      </c>
      <c r="BG41" s="668" t="s">
        <v>126</v>
      </c>
      <c r="BH41" s="668" t="s">
        <v>2213</v>
      </c>
      <c r="BI41" s="668" t="s">
        <v>2472</v>
      </c>
      <c r="BJ41" s="668" t="s">
        <v>2213</v>
      </c>
      <c r="BK41" s="668" t="s">
        <v>2213</v>
      </c>
      <c r="BL41" s="668" t="s">
        <v>126</v>
      </c>
      <c r="BM41" s="668" t="s">
        <v>2472</v>
      </c>
      <c r="BN41" s="668" t="s">
        <v>2474</v>
      </c>
      <c r="BO41" s="668" t="s">
        <v>3849</v>
      </c>
      <c r="BP41" s="668" t="s">
        <v>2474</v>
      </c>
      <c r="BQ41" s="668" t="s">
        <v>3850</v>
      </c>
      <c r="BR41" s="668"/>
      <c r="BS41" s="668"/>
      <c r="BT41" s="668"/>
      <c r="BU41" s="680"/>
      <c r="BV41" s="668" t="s">
        <v>126</v>
      </c>
      <c r="BW41" s="668" t="s">
        <v>126</v>
      </c>
      <c r="BX41" s="668"/>
      <c r="BY41" s="668"/>
      <c r="BZ41" s="668"/>
      <c r="CA41" s="672"/>
      <c r="CB41" s="672"/>
      <c r="CC41" s="672"/>
      <c r="CD41" s="673"/>
      <c r="CE41" s="673"/>
      <c r="CF41" s="673"/>
      <c r="CG41" s="673"/>
    </row>
    <row r="42" spans="1:85" s="661" customFormat="1" ht="15" customHeight="1">
      <c r="A42" s="625">
        <v>42890</v>
      </c>
      <c r="B42" s="596"/>
      <c r="C42" s="596"/>
      <c r="D42" s="596"/>
      <c r="E42" s="596"/>
      <c r="F42" s="596"/>
      <c r="G42" s="585"/>
      <c r="H42" s="624" t="s">
        <v>1200</v>
      </c>
      <c r="I42" s="603" t="s">
        <v>2</v>
      </c>
      <c r="J42" s="603" t="s">
        <v>285</v>
      </c>
      <c r="K42" s="603">
        <v>1</v>
      </c>
      <c r="L42" s="603">
        <v>2</v>
      </c>
      <c r="M42" s="551" t="str">
        <f t="shared" si="10"/>
        <v>L</v>
      </c>
      <c r="N42" s="551">
        <f t="shared" si="11"/>
        <v>3</v>
      </c>
      <c r="O42" s="641">
        <f t="shared" si="12"/>
        <v>-1</v>
      </c>
      <c r="P42" s="551" t="str">
        <f t="shared" si="6"/>
        <v>O</v>
      </c>
      <c r="Q42" s="586">
        <f t="shared" ref="Q42:Q56" si="16">IF(S42="","",IF(SIGN(S42)&lt;&gt;1,VLOOKUP(ABS(S42),SUP_HDC,3,TRUE),-VLOOKUP(ABS(S42),SUP_HDC,3,TRUE)))</f>
        <v>0.25</v>
      </c>
      <c r="R42" s="635">
        <f t="shared" si="7"/>
        <v>-1</v>
      </c>
      <c r="S42" s="600">
        <v>-0.2</v>
      </c>
      <c r="T42" s="595">
        <f t="shared" si="8"/>
        <v>-0.8</v>
      </c>
      <c r="U42" s="601">
        <v>2.64</v>
      </c>
      <c r="V42" s="595">
        <f t="shared" si="9"/>
        <v>0.35999999999999988</v>
      </c>
      <c r="W42" s="586">
        <f t="shared" si="14"/>
        <v>1.22</v>
      </c>
      <c r="X42" s="586">
        <f t="shared" si="15"/>
        <v>1.4200000000000002</v>
      </c>
      <c r="Y42" s="599">
        <v>13</v>
      </c>
      <c r="Z42" s="599">
        <v>12</v>
      </c>
      <c r="AA42" s="599">
        <v>3</v>
      </c>
      <c r="AB42" s="599">
        <v>5</v>
      </c>
      <c r="AC42" s="599">
        <v>45</v>
      </c>
      <c r="AD42" s="599">
        <v>55</v>
      </c>
      <c r="AE42" s="599">
        <v>3322</v>
      </c>
      <c r="AF42" s="562"/>
      <c r="AG42" s="562"/>
      <c r="AH42" s="562"/>
      <c r="AJ42" s="582" t="str">
        <f t="array" ref="AJ42">IF($K42="","",IF(SUM(IF(ISNUMBER(VALUE(RIGHT($AM42:$CU42,1))),VALUE(RIGHT($AM42:$CU42,1)),0))=$K42,"T","F"))</f>
        <v>T</v>
      </c>
      <c r="AK42" s="583">
        <f t="array" ref="AK42">IF($K42="","",SUM(IF(LEFT($AM42:$CU42,1)="s",1,0))-SUM(IF(RIGHT(LEFT($AM42:$CU42,2))="-",1,0)))</f>
        <v>0</v>
      </c>
      <c r="AL42" s="562">
        <f t="array" ref="AL42">IF($K42="","",SUM(IF(LEFT($AM42:$CU42,1)="X",1,0)))</f>
        <v>11</v>
      </c>
      <c r="AM42" s="668" t="s">
        <v>1431</v>
      </c>
      <c r="AN42" s="668" t="s">
        <v>3885</v>
      </c>
      <c r="AO42" s="668" t="s">
        <v>3908</v>
      </c>
      <c r="AP42" s="668" t="s">
        <v>1431</v>
      </c>
      <c r="AQ42" s="668"/>
      <c r="AR42" s="668" t="s">
        <v>3884</v>
      </c>
      <c r="AS42" s="668" t="s">
        <v>3886</v>
      </c>
      <c r="AT42" s="668" t="s">
        <v>3903</v>
      </c>
      <c r="AU42" s="668"/>
      <c r="AV42" s="668" t="s">
        <v>2213</v>
      </c>
      <c r="AW42" s="671" t="s">
        <v>2271</v>
      </c>
      <c r="AX42" s="668"/>
      <c r="AY42" s="668" t="s">
        <v>3908</v>
      </c>
      <c r="AZ42" s="668"/>
      <c r="BA42" s="668" t="s">
        <v>2213</v>
      </c>
      <c r="BB42" s="668"/>
      <c r="BC42" s="668" t="s">
        <v>2213</v>
      </c>
      <c r="BD42" s="668" t="s">
        <v>3907</v>
      </c>
      <c r="BE42" s="668" t="s">
        <v>3906</v>
      </c>
      <c r="BF42" s="668"/>
      <c r="BG42" s="668" t="s">
        <v>2137</v>
      </c>
      <c r="BH42" s="668" t="s">
        <v>2213</v>
      </c>
      <c r="BI42" s="668"/>
      <c r="BJ42" s="668" t="s">
        <v>2139</v>
      </c>
      <c r="BK42" s="668" t="s">
        <v>2213</v>
      </c>
      <c r="BL42" s="668"/>
      <c r="BM42" s="668" t="s">
        <v>3908</v>
      </c>
      <c r="BN42" s="669" t="s">
        <v>3887</v>
      </c>
      <c r="BO42" s="668"/>
      <c r="BP42" s="668" t="s">
        <v>3887</v>
      </c>
      <c r="BQ42" s="668" t="s">
        <v>3905</v>
      </c>
      <c r="BR42" s="651"/>
      <c r="BS42" s="668"/>
      <c r="BT42" s="668"/>
      <c r="BU42" s="680"/>
      <c r="BV42" s="668"/>
      <c r="BW42" s="671" t="s">
        <v>3904</v>
      </c>
      <c r="BX42" s="668"/>
      <c r="BY42" s="668"/>
      <c r="BZ42" s="668"/>
      <c r="CA42" s="672" t="s">
        <v>126</v>
      </c>
      <c r="CB42" s="672" t="s">
        <v>126</v>
      </c>
      <c r="CC42" s="672"/>
      <c r="CD42" s="673"/>
      <c r="CE42" s="673"/>
      <c r="CF42" s="673"/>
      <c r="CG42" s="673"/>
    </row>
    <row r="43" spans="1:85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255</v>
      </c>
      <c r="I43" s="603" t="s">
        <v>3</v>
      </c>
      <c r="J43" s="603" t="s">
        <v>285</v>
      </c>
      <c r="K43" s="603">
        <v>0</v>
      </c>
      <c r="L43" s="603">
        <v>3</v>
      </c>
      <c r="M43" s="551" t="str">
        <f t="shared" si="10"/>
        <v>L</v>
      </c>
      <c r="N43" s="551">
        <f t="shared" si="11"/>
        <v>3</v>
      </c>
      <c r="O43" s="641">
        <f t="shared" si="12"/>
        <v>-3</v>
      </c>
      <c r="P43" s="551" t="str">
        <f t="shared" si="6"/>
        <v>O</v>
      </c>
      <c r="Q43" s="586">
        <f t="shared" si="16"/>
        <v>1.25</v>
      </c>
      <c r="R43" s="635">
        <f t="shared" si="7"/>
        <v>-1</v>
      </c>
      <c r="S43" s="600">
        <v>-1.28</v>
      </c>
      <c r="T43" s="595">
        <f t="shared" si="8"/>
        <v>-1.72</v>
      </c>
      <c r="U43" s="601">
        <v>2.94</v>
      </c>
      <c r="V43" s="595">
        <f t="shared" si="9"/>
        <v>6.0000000000000053E-2</v>
      </c>
      <c r="W43" s="586">
        <f t="shared" si="14"/>
        <v>0.83</v>
      </c>
      <c r="X43" s="586">
        <f t="shared" si="15"/>
        <v>2.11</v>
      </c>
      <c r="Y43" s="599">
        <v>14</v>
      </c>
      <c r="Z43" s="599">
        <v>7</v>
      </c>
      <c r="AA43" s="599">
        <v>2</v>
      </c>
      <c r="AB43" s="599">
        <v>3</v>
      </c>
      <c r="AC43" s="599">
        <v>47</v>
      </c>
      <c r="AD43" s="599">
        <v>53</v>
      </c>
      <c r="AE43" s="599">
        <v>3322</v>
      </c>
      <c r="AF43" s="562"/>
      <c r="AG43" s="562"/>
      <c r="AH43" s="562"/>
      <c r="AJ43" s="582" t="str">
        <f t="array" ref="AJ43">IF($K43="","",IF(SUM(IF(ISNUMBER(VALUE(RIGHT($AM43:$CU43,1))),VALUE(RIGHT($AM43:$CU43,1)),0))=$K43,"T","F"))</f>
        <v>T</v>
      </c>
      <c r="AK43" s="583">
        <f t="array" ref="AK43">IF($K43="","",SUM(IF(LEFT($AM43:$CU43,1)="s",1,0))-SUM(IF(RIGHT(LEFT($AM43:$CU43,2))="-",1,0)))</f>
        <v>0</v>
      </c>
      <c r="AL43" s="562">
        <f t="array" ref="AL43">IF($K43="","",SUM(IF(LEFT($AM43:$CU43,1)="X",1,0)))</f>
        <v>11</v>
      </c>
      <c r="AM43" s="668" t="s">
        <v>4021</v>
      </c>
      <c r="AN43" s="668" t="s">
        <v>2213</v>
      </c>
      <c r="AO43" s="668" t="s">
        <v>4026</v>
      </c>
      <c r="AP43" s="669" t="s">
        <v>4021</v>
      </c>
      <c r="AQ43" s="668"/>
      <c r="AR43" s="668" t="s">
        <v>4021</v>
      </c>
      <c r="AS43" s="668" t="s">
        <v>4023</v>
      </c>
      <c r="AT43" s="668" t="s">
        <v>4025</v>
      </c>
      <c r="AU43" s="668"/>
      <c r="AV43" s="668" t="s">
        <v>2213</v>
      </c>
      <c r="AW43" s="668" t="s">
        <v>4025</v>
      </c>
      <c r="AX43" s="668"/>
      <c r="AY43" s="668" t="s">
        <v>4026</v>
      </c>
      <c r="AZ43" s="668"/>
      <c r="BA43" s="668" t="s">
        <v>2213</v>
      </c>
      <c r="BB43" s="668"/>
      <c r="BC43" s="668" t="s">
        <v>2213</v>
      </c>
      <c r="BD43" s="668" t="s">
        <v>4026</v>
      </c>
      <c r="BE43" s="668" t="s">
        <v>4022</v>
      </c>
      <c r="BF43" s="668"/>
      <c r="BG43" s="668" t="s">
        <v>2137</v>
      </c>
      <c r="BH43" s="668" t="s">
        <v>2213</v>
      </c>
      <c r="BI43" s="668"/>
      <c r="BJ43" s="668" t="s">
        <v>4021</v>
      </c>
      <c r="BK43" s="668" t="s">
        <v>2213</v>
      </c>
      <c r="BL43" s="668"/>
      <c r="BM43" s="668" t="s">
        <v>4026</v>
      </c>
      <c r="BN43" s="668" t="s">
        <v>4024</v>
      </c>
      <c r="BO43" s="668" t="s">
        <v>4027</v>
      </c>
      <c r="BP43" s="668" t="s">
        <v>4027</v>
      </c>
      <c r="BQ43" s="668" t="s">
        <v>4027</v>
      </c>
      <c r="BR43" s="651"/>
      <c r="BS43" s="668"/>
      <c r="BT43" s="668"/>
      <c r="BU43" s="680"/>
      <c r="BV43" s="668"/>
      <c r="BW43" s="668" t="s">
        <v>4021</v>
      </c>
      <c r="BX43" s="668"/>
      <c r="BY43" s="668"/>
      <c r="BZ43" s="668"/>
      <c r="CA43" s="672"/>
      <c r="CB43" s="672"/>
      <c r="CC43" s="672"/>
      <c r="CD43" s="673"/>
      <c r="CE43" s="673"/>
      <c r="CF43" s="673"/>
      <c r="CG43" s="673"/>
    </row>
    <row r="44" spans="1:85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3986</v>
      </c>
      <c r="I44" s="596" t="s">
        <v>3987</v>
      </c>
      <c r="J44" s="596" t="s">
        <v>3988</v>
      </c>
      <c r="K44" s="596">
        <v>2</v>
      </c>
      <c r="L44" s="596">
        <v>2</v>
      </c>
      <c r="M44" s="551" t="str">
        <f t="shared" si="10"/>
        <v>D</v>
      </c>
      <c r="N44" s="551">
        <f t="shared" si="11"/>
        <v>4</v>
      </c>
      <c r="O44" s="641">
        <f t="shared" si="12"/>
        <v>0</v>
      </c>
      <c r="P44" s="551" t="str">
        <f t="shared" si="6"/>
        <v>O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582" t="str">
        <f t="array" ref="AJ44">IF($K44="","",IF(SUM(IF(ISNUMBER(VALUE(RIGHT($AM44:$CU44,1))),VALUE(RIGHT($AM44:$CU44,1)),0))=$K44,"T","F"))</f>
        <v>T</v>
      </c>
      <c r="AK44" s="583">
        <f t="array" ref="AK44">IF($K44="","",SUM(IF(LEFT($AM44:$CU44,1)="s",1,0))-SUM(IF(RIGHT(LEFT($AM44:$CU44,2))="-",1,0)))</f>
        <v>0</v>
      </c>
      <c r="AL44" s="562">
        <f t="array" ref="AL44">IF($K44="","",SUM(IF(LEFT($AM44:$CU44,1)="X",1,0)))</f>
        <v>11</v>
      </c>
      <c r="AM44" s="668"/>
      <c r="AN44" s="668" t="s">
        <v>2213</v>
      </c>
      <c r="AO44" s="668" t="s">
        <v>2138</v>
      </c>
      <c r="AP44" s="668" t="s">
        <v>1431</v>
      </c>
      <c r="AQ44" s="668"/>
      <c r="AR44" s="668"/>
      <c r="AS44" s="668"/>
      <c r="AT44" s="668" t="s">
        <v>4151</v>
      </c>
      <c r="AU44" s="668"/>
      <c r="AV44" s="651" t="s">
        <v>2477</v>
      </c>
      <c r="AW44" s="668"/>
      <c r="AX44" s="668"/>
      <c r="AY44" s="668" t="s">
        <v>4150</v>
      </c>
      <c r="AZ44" s="668" t="s">
        <v>4151</v>
      </c>
      <c r="BA44" s="668" t="s">
        <v>2213</v>
      </c>
      <c r="BB44" s="668" t="s">
        <v>4150</v>
      </c>
      <c r="BC44" s="668" t="s">
        <v>1431</v>
      </c>
      <c r="BD44" s="668" t="s">
        <v>4150</v>
      </c>
      <c r="BE44" s="668"/>
      <c r="BF44" s="668" t="s">
        <v>4151</v>
      </c>
      <c r="BG44" s="668"/>
      <c r="BH44" s="668" t="s">
        <v>2213</v>
      </c>
      <c r="BI44" s="668" t="s">
        <v>4150</v>
      </c>
      <c r="BJ44" s="668" t="s">
        <v>4152</v>
      </c>
      <c r="BK44" s="668" t="s">
        <v>2213</v>
      </c>
      <c r="BL44" s="668" t="s">
        <v>2137</v>
      </c>
      <c r="BM44" s="668" t="s">
        <v>2138</v>
      </c>
      <c r="BN44" s="671"/>
      <c r="BO44" s="668" t="s">
        <v>2137</v>
      </c>
      <c r="BP44" s="668" t="s">
        <v>4150</v>
      </c>
      <c r="BQ44" s="668" t="s">
        <v>2138</v>
      </c>
      <c r="BR44" s="651"/>
      <c r="BS44" s="668"/>
      <c r="BT44" s="668"/>
      <c r="BU44" s="680"/>
      <c r="BV44" s="668" t="s">
        <v>4218</v>
      </c>
      <c r="BW44" s="668"/>
      <c r="BX44" s="668"/>
      <c r="BY44" s="668"/>
      <c r="BZ44" s="668"/>
      <c r="CA44" s="672"/>
      <c r="CB44" s="672"/>
      <c r="CC44" s="672"/>
      <c r="CD44" s="673"/>
      <c r="CE44" s="673"/>
      <c r="CF44" s="673"/>
      <c r="CG44" s="673"/>
    </row>
    <row r="45" spans="1:85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256</v>
      </c>
      <c r="I45" s="603" t="s">
        <v>3</v>
      </c>
      <c r="J45" s="603" t="s">
        <v>285</v>
      </c>
      <c r="K45" s="603">
        <v>1</v>
      </c>
      <c r="L45" s="603">
        <v>2</v>
      </c>
      <c r="M45" s="551" t="str">
        <f t="shared" si="10"/>
        <v>L</v>
      </c>
      <c r="N45" s="551">
        <f t="shared" si="11"/>
        <v>3</v>
      </c>
      <c r="O45" s="641">
        <f t="shared" si="12"/>
        <v>-1</v>
      </c>
      <c r="P45" s="551" t="str">
        <f t="shared" si="6"/>
        <v>O</v>
      </c>
      <c r="Q45" s="586">
        <f t="shared" si="16"/>
        <v>1</v>
      </c>
      <c r="R45" s="635">
        <f t="shared" si="7"/>
        <v>0</v>
      </c>
      <c r="S45" s="600">
        <v>-1.18</v>
      </c>
      <c r="T45" s="595">
        <f t="shared" si="8"/>
        <v>0.17999999999999994</v>
      </c>
      <c r="U45" s="601">
        <v>2.91</v>
      </c>
      <c r="V45" s="595">
        <f t="shared" si="9"/>
        <v>8.9999999999999858E-2</v>
      </c>
      <c r="W45" s="586">
        <f t="shared" si="14"/>
        <v>0.8650000000000001</v>
      </c>
      <c r="X45" s="586">
        <f t="shared" si="15"/>
        <v>2.0449999999999999</v>
      </c>
      <c r="Y45" s="717">
        <v>12</v>
      </c>
      <c r="Z45" s="717">
        <v>15</v>
      </c>
      <c r="AA45" s="717">
        <v>4</v>
      </c>
      <c r="AB45" s="717">
        <v>3</v>
      </c>
      <c r="AC45" s="717">
        <v>38</v>
      </c>
      <c r="AD45" s="717">
        <v>62</v>
      </c>
      <c r="AE45" s="717">
        <v>3322</v>
      </c>
      <c r="AF45" s="562"/>
      <c r="AG45" s="562"/>
      <c r="AH45" s="562"/>
      <c r="AJ45" s="582" t="str">
        <f t="array" ref="AJ45">IF($K45="","",IF(SUM(IF(ISNUMBER(VALUE(RIGHT($AM45:$CU45,1))),VALUE(RIGHT($AM45:$CU45,1)),0))=$K45,"T","F"))</f>
        <v>T</v>
      </c>
      <c r="AK45" s="583">
        <f t="array" ref="AK45">IF($K45="","",SUM(IF(LEFT($AM45:$CU45,1)="s",1,0))-SUM(IF(RIGHT(LEFT($AM45:$CU45,2))="-",1,0)))</f>
        <v>0</v>
      </c>
      <c r="AL45" s="562">
        <f t="array" ref="AL45">IF($K45="","",SUM(IF(LEFT($AM45:$CU45,1)="X",1,0)))</f>
        <v>11</v>
      </c>
      <c r="AM45" s="668" t="s">
        <v>2474</v>
      </c>
      <c r="AN45" s="668" t="s">
        <v>2474</v>
      </c>
      <c r="AO45" s="668" t="s">
        <v>2474</v>
      </c>
      <c r="AP45" s="668" t="s">
        <v>4339</v>
      </c>
      <c r="AQ45" s="668"/>
      <c r="AR45" s="668" t="s">
        <v>2474</v>
      </c>
      <c r="AS45" s="668" t="s">
        <v>2473</v>
      </c>
      <c r="AT45" s="668" t="s">
        <v>2471</v>
      </c>
      <c r="AU45" s="668"/>
      <c r="AV45" s="652" t="s">
        <v>4283</v>
      </c>
      <c r="AW45" s="668" t="s">
        <v>2474</v>
      </c>
      <c r="AX45" s="668" t="s">
        <v>126</v>
      </c>
      <c r="AY45" s="668" t="s">
        <v>2472</v>
      </c>
      <c r="AZ45" s="668" t="s">
        <v>126</v>
      </c>
      <c r="BA45" s="668" t="s">
        <v>2213</v>
      </c>
      <c r="BB45" s="668" t="s">
        <v>2472</v>
      </c>
      <c r="BC45" s="668" t="s">
        <v>126</v>
      </c>
      <c r="BD45" s="668" t="s">
        <v>126</v>
      </c>
      <c r="BE45" s="668" t="s">
        <v>2473</v>
      </c>
      <c r="BF45" s="668" t="s">
        <v>126</v>
      </c>
      <c r="BG45" s="668" t="s">
        <v>2471</v>
      </c>
      <c r="BH45" s="668" t="s">
        <v>2213</v>
      </c>
      <c r="BI45" s="668" t="s">
        <v>126</v>
      </c>
      <c r="BJ45" s="668" t="s">
        <v>2474</v>
      </c>
      <c r="BK45" s="668" t="s">
        <v>2213</v>
      </c>
      <c r="BL45" s="668" t="s">
        <v>126</v>
      </c>
      <c r="BM45" s="668" t="s">
        <v>2472</v>
      </c>
      <c r="BN45" s="668" t="s">
        <v>2474</v>
      </c>
      <c r="BO45" s="668" t="s">
        <v>2472</v>
      </c>
      <c r="BP45" s="668" t="s">
        <v>2474</v>
      </c>
      <c r="BQ45" s="668" t="s">
        <v>2471</v>
      </c>
      <c r="BR45" s="652"/>
      <c r="BS45" s="668"/>
      <c r="BT45" s="668"/>
      <c r="BU45" s="680"/>
      <c r="BV45" s="668" t="s">
        <v>126</v>
      </c>
      <c r="BW45" s="668" t="s">
        <v>4312</v>
      </c>
      <c r="BX45" s="668"/>
      <c r="BY45" s="668"/>
      <c r="BZ45" s="668"/>
      <c r="CA45" s="672"/>
      <c r="CB45" s="672"/>
      <c r="CC45" s="672"/>
      <c r="CD45" s="673"/>
      <c r="CE45" s="673"/>
      <c r="CF45" s="673"/>
      <c r="CG45" s="673"/>
    </row>
    <row r="46" spans="1:85" s="661" customFormat="1" ht="15" customHeight="1">
      <c r="A46" s="626">
        <v>42914</v>
      </c>
      <c r="B46" s="596"/>
      <c r="C46" s="596"/>
      <c r="D46" s="596"/>
      <c r="E46" s="596"/>
      <c r="F46" s="596"/>
      <c r="G46" s="591"/>
      <c r="H46" s="623" t="s">
        <v>253</v>
      </c>
      <c r="I46" s="596" t="s">
        <v>2</v>
      </c>
      <c r="J46" s="596" t="s">
        <v>1199</v>
      </c>
      <c r="K46" s="596">
        <v>0</v>
      </c>
      <c r="L46" s="596">
        <v>2</v>
      </c>
      <c r="M46" s="551" t="str">
        <f t="shared" si="10"/>
        <v>L</v>
      </c>
      <c r="N46" s="551">
        <f t="shared" si="11"/>
        <v>2</v>
      </c>
      <c r="O46" s="641">
        <f t="shared" si="12"/>
        <v>-2</v>
      </c>
      <c r="P46" s="551" t="str">
        <f t="shared" si="6"/>
        <v>U</v>
      </c>
      <c r="Q46" s="586"/>
      <c r="R46" s="635"/>
      <c r="S46" s="600"/>
      <c r="T46" s="595"/>
      <c r="U46" s="601"/>
      <c r="V46" s="595"/>
      <c r="W46" s="586"/>
      <c r="X46" s="586"/>
      <c r="Y46" s="599"/>
      <c r="Z46" s="599"/>
      <c r="AA46" s="599"/>
      <c r="AB46" s="599"/>
      <c r="AC46" s="599"/>
      <c r="AD46" s="599"/>
      <c r="AE46" s="599"/>
      <c r="AF46" s="562"/>
      <c r="AG46" s="562"/>
      <c r="AH46" s="562"/>
      <c r="AJ46" s="582"/>
      <c r="AK46" s="583"/>
      <c r="AL46" s="562"/>
      <c r="AM46" s="668"/>
      <c r="AN46" s="668"/>
      <c r="AO46" s="668"/>
      <c r="AP46" s="668" t="s">
        <v>4324</v>
      </c>
      <c r="AQ46" s="668"/>
      <c r="AR46" s="668"/>
      <c r="AS46" s="668" t="s">
        <v>4328</v>
      </c>
      <c r="AT46" s="668" t="s">
        <v>4322</v>
      </c>
      <c r="AU46" s="668"/>
      <c r="AV46" s="651"/>
      <c r="AW46" s="668" t="s">
        <v>2138</v>
      </c>
      <c r="AX46" s="668"/>
      <c r="AY46" s="668" t="s">
        <v>4322</v>
      </c>
      <c r="AZ46" s="668" t="s">
        <v>4324</v>
      </c>
      <c r="BA46" s="668" t="s">
        <v>2213</v>
      </c>
      <c r="BB46" s="668" t="s">
        <v>4322</v>
      </c>
      <c r="BC46" s="668" t="s">
        <v>4322</v>
      </c>
      <c r="BD46" s="681" t="s">
        <v>4356</v>
      </c>
      <c r="BE46" s="668" t="s">
        <v>4324</v>
      </c>
      <c r="BF46" s="668"/>
      <c r="BG46" s="668" t="s">
        <v>4322</v>
      </c>
      <c r="BH46" s="668" t="s">
        <v>2213</v>
      </c>
      <c r="BI46" s="668" t="s">
        <v>4322</v>
      </c>
      <c r="BJ46" s="668" t="s">
        <v>4327</v>
      </c>
      <c r="BK46" s="668" t="s">
        <v>2213</v>
      </c>
      <c r="BL46" s="668" t="s">
        <v>4354</v>
      </c>
      <c r="BM46" s="668" t="s">
        <v>4353</v>
      </c>
      <c r="BN46" s="668"/>
      <c r="BO46" s="668" t="s">
        <v>2137</v>
      </c>
      <c r="BP46" s="668"/>
      <c r="BQ46" s="668" t="s">
        <v>4355</v>
      </c>
      <c r="BR46" s="651"/>
      <c r="BS46" s="668"/>
      <c r="BT46" s="668"/>
      <c r="BU46" s="680"/>
      <c r="BV46" s="681" t="s">
        <v>2660</v>
      </c>
      <c r="BW46" s="668" t="s">
        <v>2213</v>
      </c>
      <c r="BX46" s="668"/>
      <c r="BY46" s="668"/>
      <c r="BZ46" s="668"/>
      <c r="CA46" s="672"/>
      <c r="CB46" s="672"/>
      <c r="CC46" s="672"/>
      <c r="CD46" s="673"/>
      <c r="CE46" s="673"/>
      <c r="CF46" s="673"/>
      <c r="CG46" s="673"/>
    </row>
    <row r="47" spans="1:85" s="661" customFormat="1" ht="15" customHeight="1">
      <c r="A47" s="625">
        <v>42917</v>
      </c>
      <c r="B47" s="603"/>
      <c r="C47" s="603"/>
      <c r="D47" s="603"/>
      <c r="E47" s="603"/>
      <c r="F47" s="603"/>
      <c r="G47" s="585"/>
      <c r="H47" s="624" t="s">
        <v>262</v>
      </c>
      <c r="I47" s="603" t="s">
        <v>2</v>
      </c>
      <c r="J47" s="603" t="s">
        <v>285</v>
      </c>
      <c r="K47" s="603">
        <v>1</v>
      </c>
      <c r="L47" s="603">
        <v>0</v>
      </c>
      <c r="M47" s="551" t="str">
        <f t="shared" si="10"/>
        <v>W</v>
      </c>
      <c r="N47" s="551">
        <f t="shared" si="11"/>
        <v>1</v>
      </c>
      <c r="O47" s="641">
        <f t="shared" si="12"/>
        <v>1</v>
      </c>
      <c r="P47" s="551" t="str">
        <f t="shared" si="6"/>
        <v>U</v>
      </c>
      <c r="Q47" s="586">
        <f t="shared" si="16"/>
        <v>0</v>
      </c>
      <c r="R47" s="635">
        <f t="shared" si="7"/>
        <v>1</v>
      </c>
      <c r="S47" s="600">
        <v>0.05</v>
      </c>
      <c r="T47" s="595">
        <f t="shared" si="8"/>
        <v>0.95</v>
      </c>
      <c r="U47" s="601">
        <v>2.5499999999999998</v>
      </c>
      <c r="V47" s="595">
        <f t="shared" si="9"/>
        <v>-1.5499999999999998</v>
      </c>
      <c r="W47" s="586">
        <f t="shared" si="14"/>
        <v>1.2999999999999998</v>
      </c>
      <c r="X47" s="586">
        <f t="shared" si="15"/>
        <v>1.25</v>
      </c>
      <c r="Y47" s="599">
        <v>12</v>
      </c>
      <c r="Z47" s="599">
        <v>11</v>
      </c>
      <c r="AA47" s="599">
        <v>4</v>
      </c>
      <c r="AB47" s="599">
        <v>2</v>
      </c>
      <c r="AC47" s="599">
        <v>46</v>
      </c>
      <c r="AD47" s="599">
        <v>54</v>
      </c>
      <c r="AE47" s="599">
        <v>3322</v>
      </c>
      <c r="AF47" s="562"/>
      <c r="AG47" s="562"/>
      <c r="AH47" s="562"/>
      <c r="AJ47" s="582" t="str">
        <f t="array" ref="AJ47">IF($K47="","",IF(SUM(IF(ISNUMBER(VALUE(RIGHT($AM47:$CU47,1))),VALUE(RIGHT($AM47:$CU47,1)),0))=$K47,"T","F"))</f>
        <v>T</v>
      </c>
      <c r="AK47" s="583">
        <f t="array" ref="AK47">IF($K47="","",SUM(IF(LEFT($AM47:$CU47,1)="s",1,0))-SUM(IF(RIGHT(LEFT($AM47:$CU47,2))="-",1,0)))</f>
        <v>0</v>
      </c>
      <c r="AL47" s="562">
        <f t="array" ref="AL47">IF($K47="","",SUM(IF(LEFT($AM47:$CU47,1)="X",1,0)))</f>
        <v>11</v>
      </c>
      <c r="AM47" s="668" t="s">
        <v>2474</v>
      </c>
      <c r="AN47" s="668" t="s">
        <v>2474</v>
      </c>
      <c r="AO47" s="668" t="s">
        <v>4389</v>
      </c>
      <c r="AP47" s="668" t="s">
        <v>2474</v>
      </c>
      <c r="AQ47" s="668"/>
      <c r="AR47" s="668" t="s">
        <v>2137</v>
      </c>
      <c r="AS47" s="668" t="s">
        <v>2474</v>
      </c>
      <c r="AT47" s="668" t="s">
        <v>4391</v>
      </c>
      <c r="AU47" s="668" t="s">
        <v>126</v>
      </c>
      <c r="AV47" s="652" t="s">
        <v>4390</v>
      </c>
      <c r="AW47" s="682" t="s">
        <v>4392</v>
      </c>
      <c r="AX47" s="668" t="s">
        <v>126</v>
      </c>
      <c r="AY47" s="668" t="s">
        <v>2472</v>
      </c>
      <c r="AZ47" s="668" t="s">
        <v>126</v>
      </c>
      <c r="BA47" s="668" t="s">
        <v>2213</v>
      </c>
      <c r="BB47" s="668" t="s">
        <v>126</v>
      </c>
      <c r="BC47" s="668" t="s">
        <v>2472</v>
      </c>
      <c r="BD47" s="668" t="s">
        <v>126</v>
      </c>
      <c r="BE47" s="668" t="s">
        <v>2474</v>
      </c>
      <c r="BF47" s="668" t="s">
        <v>126</v>
      </c>
      <c r="BG47" s="668" t="s">
        <v>4391</v>
      </c>
      <c r="BH47" s="668" t="s">
        <v>4366</v>
      </c>
      <c r="BI47" s="668" t="s">
        <v>126</v>
      </c>
      <c r="BJ47" s="668" t="s">
        <v>4391</v>
      </c>
      <c r="BK47" s="668" t="s">
        <v>2213</v>
      </c>
      <c r="BL47" s="668" t="s">
        <v>126</v>
      </c>
      <c r="BM47" s="668" t="s">
        <v>2472</v>
      </c>
      <c r="BN47" s="668" t="s">
        <v>2474</v>
      </c>
      <c r="BO47" s="668" t="s">
        <v>2472</v>
      </c>
      <c r="BP47" s="668" t="s">
        <v>2474</v>
      </c>
      <c r="BQ47" s="668" t="s">
        <v>126</v>
      </c>
      <c r="BR47" s="651"/>
      <c r="BS47" s="668"/>
      <c r="BT47" s="668"/>
      <c r="BU47" s="680"/>
      <c r="BV47" s="668" t="s">
        <v>126</v>
      </c>
      <c r="BW47" s="668" t="s">
        <v>2213</v>
      </c>
      <c r="BX47" s="668"/>
      <c r="BY47" s="668"/>
      <c r="BZ47" s="668"/>
      <c r="CA47" s="672"/>
      <c r="CB47" s="672"/>
      <c r="CC47" s="672"/>
      <c r="CD47" s="673"/>
      <c r="CE47" s="673"/>
      <c r="CF47" s="673"/>
      <c r="CG47" s="673"/>
    </row>
    <row r="48" spans="1:85" s="661" customFormat="1" ht="15" customHeight="1">
      <c r="A48" s="625">
        <v>42924</v>
      </c>
      <c r="B48" s="603"/>
      <c r="C48" s="603"/>
      <c r="D48" s="603"/>
      <c r="E48" s="603"/>
      <c r="F48" s="603"/>
      <c r="G48" s="585"/>
      <c r="H48" s="624" t="s">
        <v>1204</v>
      </c>
      <c r="I48" s="603" t="s">
        <v>3</v>
      </c>
      <c r="J48" s="603" t="s">
        <v>285</v>
      </c>
      <c r="K48" s="603">
        <v>2</v>
      </c>
      <c r="L48" s="603">
        <v>2</v>
      </c>
      <c r="M48" s="551" t="str">
        <f t="shared" si="10"/>
        <v>D</v>
      </c>
      <c r="N48" s="551">
        <f t="shared" si="11"/>
        <v>4</v>
      </c>
      <c r="O48" s="641">
        <f t="shared" si="12"/>
        <v>0</v>
      </c>
      <c r="P48" s="551" t="str">
        <f t="shared" si="6"/>
        <v>O</v>
      </c>
      <c r="Q48" s="586">
        <f t="shared" si="16"/>
        <v>0.25</v>
      </c>
      <c r="R48" s="635">
        <f t="shared" si="7"/>
        <v>0.5</v>
      </c>
      <c r="S48" s="600">
        <v>-0.26500000000000001</v>
      </c>
      <c r="T48" s="595">
        <f t="shared" si="8"/>
        <v>0.26500000000000001</v>
      </c>
      <c r="U48" s="601">
        <v>2.46</v>
      </c>
      <c r="V48" s="595">
        <f t="shared" si="9"/>
        <v>1.54</v>
      </c>
      <c r="W48" s="586">
        <f t="shared" si="14"/>
        <v>1.0974999999999999</v>
      </c>
      <c r="X48" s="586">
        <f t="shared" si="15"/>
        <v>1.3625</v>
      </c>
      <c r="Y48" s="732">
        <v>14</v>
      </c>
      <c r="Z48" s="732">
        <v>14</v>
      </c>
      <c r="AA48" s="732">
        <v>4</v>
      </c>
      <c r="AB48" s="732">
        <v>6</v>
      </c>
      <c r="AC48" s="732">
        <v>46</v>
      </c>
      <c r="AD48" s="732">
        <v>54</v>
      </c>
      <c r="AE48" s="599">
        <v>3322</v>
      </c>
      <c r="AF48" s="562"/>
      <c r="AG48" s="562"/>
      <c r="AH48" s="562"/>
      <c r="AJ48" s="582" t="str">
        <f t="array" ref="AJ48">IF($K48="","",IF(SUM(IF(ISNUMBER(VALUE(RIGHT($AM48:$CU48,1))),VALUE(RIGHT($AM48:$CU48,1)),0))=$K48,"T","F"))</f>
        <v>T</v>
      </c>
      <c r="AK48" s="583">
        <f t="array" ref="AK48">IF($K48="","",SUM(IF(LEFT($AM48:$CU48,1)="s",1,0))-SUM(IF(RIGHT(LEFT($AM48:$CU48,2))="-",1,0)))</f>
        <v>0</v>
      </c>
      <c r="AL48" s="562">
        <f t="array" ref="AL48">IF($K48="","",SUM(IF(LEFT($AM48:$CU48,1)="X",1,0)))</f>
        <v>11</v>
      </c>
      <c r="AM48" s="668" t="s">
        <v>2474</v>
      </c>
      <c r="AN48" s="668"/>
      <c r="AO48" s="668" t="s">
        <v>2474</v>
      </c>
      <c r="AP48" s="671" t="s">
        <v>4495</v>
      </c>
      <c r="AQ48" s="668"/>
      <c r="AR48" s="668" t="s">
        <v>2137</v>
      </c>
      <c r="AS48" s="668" t="s">
        <v>2474</v>
      </c>
      <c r="AT48" s="668" t="s">
        <v>4497</v>
      </c>
      <c r="AU48" s="705"/>
      <c r="AV48" s="668" t="s">
        <v>2474</v>
      </c>
      <c r="AW48" s="668" t="s">
        <v>4441</v>
      </c>
      <c r="AX48" s="668"/>
      <c r="AY48" s="668" t="s">
        <v>4489</v>
      </c>
      <c r="AZ48" s="668"/>
      <c r="BA48" s="668" t="s">
        <v>2213</v>
      </c>
      <c r="BB48" s="668" t="s">
        <v>4489</v>
      </c>
      <c r="BC48" s="668" t="s">
        <v>4489</v>
      </c>
      <c r="BD48" s="668" t="s">
        <v>4486</v>
      </c>
      <c r="BE48" s="668" t="s">
        <v>2474</v>
      </c>
      <c r="BF48" s="668"/>
      <c r="BG48" s="668" t="s">
        <v>4497</v>
      </c>
      <c r="BH48" s="668" t="s">
        <v>2213</v>
      </c>
      <c r="BI48" s="668"/>
      <c r="BJ48" s="668" t="s">
        <v>4489</v>
      </c>
      <c r="BK48" s="668" t="s">
        <v>2213</v>
      </c>
      <c r="BL48" s="668"/>
      <c r="BM48" s="668" t="s">
        <v>4486</v>
      </c>
      <c r="BN48" s="668" t="s">
        <v>2474</v>
      </c>
      <c r="BO48" s="668" t="s">
        <v>4486</v>
      </c>
      <c r="BP48" s="668" t="s">
        <v>2474</v>
      </c>
      <c r="BQ48" s="668"/>
      <c r="BR48" s="705"/>
      <c r="BS48" s="668"/>
      <c r="BT48" s="668"/>
      <c r="BU48" s="680"/>
      <c r="BV48" s="668"/>
      <c r="BW48" s="668" t="s">
        <v>2213</v>
      </c>
      <c r="BX48" s="668"/>
      <c r="BY48" s="668"/>
      <c r="BZ48" s="668"/>
      <c r="CA48" s="672"/>
      <c r="CB48" s="672"/>
      <c r="CC48" s="672"/>
      <c r="CD48" s="673"/>
      <c r="CE48" s="673"/>
      <c r="CF48" s="673"/>
      <c r="CG48" s="673"/>
    </row>
    <row r="49" spans="1:85" s="661" customFormat="1" ht="15" customHeight="1">
      <c r="A49" s="626">
        <v>42942</v>
      </c>
      <c r="B49" s="596"/>
      <c r="C49" s="596"/>
      <c r="D49" s="596"/>
      <c r="E49" s="596"/>
      <c r="F49" s="596"/>
      <c r="G49" s="591"/>
      <c r="H49" s="623" t="s">
        <v>253</v>
      </c>
      <c r="I49" s="596" t="s">
        <v>4309</v>
      </c>
      <c r="J49" s="596" t="s">
        <v>1199</v>
      </c>
      <c r="K49" s="596">
        <v>0</v>
      </c>
      <c r="L49" s="596">
        <v>1</v>
      </c>
      <c r="M49" s="551" t="str">
        <f t="shared" si="10"/>
        <v>L</v>
      </c>
      <c r="N49" s="551">
        <f t="shared" si="11"/>
        <v>1</v>
      </c>
      <c r="O49" s="641">
        <f t="shared" si="12"/>
        <v>-1</v>
      </c>
      <c r="P49" s="551" t="str">
        <f t="shared" si="6"/>
        <v>U</v>
      </c>
      <c r="Q49" s="586"/>
      <c r="R49" s="635"/>
      <c r="S49" s="600"/>
      <c r="T49" s="595"/>
      <c r="U49" s="601"/>
      <c r="V49" s="595"/>
      <c r="W49" s="586"/>
      <c r="X49" s="586"/>
      <c r="Y49" s="599"/>
      <c r="Z49" s="599"/>
      <c r="AA49" s="599"/>
      <c r="AB49" s="599"/>
      <c r="AC49" s="599"/>
      <c r="AD49" s="599"/>
      <c r="AE49" s="599"/>
      <c r="AF49" s="562"/>
      <c r="AG49" s="562"/>
      <c r="AH49" s="562"/>
      <c r="AJ49" s="582" t="str">
        <f t="array" ref="AJ49">IF($K49="","",IF(SUM(IF(ISNUMBER(VALUE(RIGHT($AM49:$CU49,1))),VALUE(RIGHT($AM49:$CU49,1)),0))=$K49,"T","F"))</f>
        <v>T</v>
      </c>
      <c r="AK49" s="583">
        <f t="array" ref="AK49">IF($K49="","",SUM(IF(LEFT($AM49:$CU49,1)="s",1,0))-SUM(IF(RIGHT(LEFT($AM49:$CU49,2))="-",1,0)))</f>
        <v>0</v>
      </c>
      <c r="AL49" s="562">
        <f t="array" ref="AL49">IF($K49="","",SUM(IF(LEFT($AM49:$CU49,1)="X",1,0)))</f>
        <v>11</v>
      </c>
      <c r="AM49" s="668"/>
      <c r="AN49" s="668"/>
      <c r="AO49" s="668"/>
      <c r="AP49" s="668"/>
      <c r="AQ49" s="668"/>
      <c r="AR49" s="668"/>
      <c r="AS49" s="668"/>
      <c r="AT49" s="668" t="s">
        <v>4685</v>
      </c>
      <c r="AU49" s="668" t="s">
        <v>2138</v>
      </c>
      <c r="AV49" s="651"/>
      <c r="AW49" s="668"/>
      <c r="AX49" s="668"/>
      <c r="AY49" s="668" t="s">
        <v>4672</v>
      </c>
      <c r="AZ49" s="668" t="s">
        <v>2139</v>
      </c>
      <c r="BA49" s="668" t="s">
        <v>2213</v>
      </c>
      <c r="BB49" s="668" t="s">
        <v>4672</v>
      </c>
      <c r="BC49" s="668" t="s">
        <v>4674</v>
      </c>
      <c r="BD49" s="668" t="s">
        <v>2138</v>
      </c>
      <c r="BE49" s="668"/>
      <c r="BF49" s="668" t="s">
        <v>2139</v>
      </c>
      <c r="BG49" s="668" t="s">
        <v>4672</v>
      </c>
      <c r="BH49" s="668" t="s">
        <v>2213</v>
      </c>
      <c r="BI49" s="668" t="s">
        <v>4672</v>
      </c>
      <c r="BJ49" s="668" t="s">
        <v>4673</v>
      </c>
      <c r="BK49" s="668" t="s">
        <v>2213</v>
      </c>
      <c r="BL49" s="668" t="s">
        <v>2138</v>
      </c>
      <c r="BM49" s="668" t="s">
        <v>4686</v>
      </c>
      <c r="BN49" s="668" t="s">
        <v>4672</v>
      </c>
      <c r="BO49" s="668" t="s">
        <v>4685</v>
      </c>
      <c r="BP49" s="668"/>
      <c r="BQ49" s="668" t="s">
        <v>4672</v>
      </c>
      <c r="BR49" s="651"/>
      <c r="BS49" s="668"/>
      <c r="BT49" s="668"/>
      <c r="BU49" s="680"/>
      <c r="BV49" s="705"/>
      <c r="BW49" s="705"/>
      <c r="BX49" s="668"/>
      <c r="BY49" s="668"/>
      <c r="BZ49" s="668"/>
      <c r="CA49" s="672"/>
      <c r="CB49" s="672"/>
      <c r="CC49" s="672"/>
      <c r="CD49" s="673"/>
      <c r="CE49" s="673"/>
      <c r="CF49" s="673"/>
      <c r="CG49" s="673"/>
    </row>
    <row r="50" spans="1:85" s="661" customFormat="1" ht="15" customHeight="1">
      <c r="A50" s="625">
        <v>42945</v>
      </c>
      <c r="B50" s="603"/>
      <c r="C50" s="603"/>
      <c r="D50" s="603"/>
      <c r="E50" s="603"/>
      <c r="F50" s="603"/>
      <c r="G50" s="585"/>
      <c r="H50" s="624" t="s">
        <v>265</v>
      </c>
      <c r="I50" s="603" t="s">
        <v>2</v>
      </c>
      <c r="J50" s="603" t="s">
        <v>285</v>
      </c>
      <c r="K50" s="603">
        <v>2</v>
      </c>
      <c r="L50" s="708">
        <v>0</v>
      </c>
      <c r="M50" s="551" t="str">
        <f t="shared" si="10"/>
        <v>W</v>
      </c>
      <c r="N50" s="551">
        <f t="shared" si="11"/>
        <v>2</v>
      </c>
      <c r="O50" s="641">
        <f t="shared" si="12"/>
        <v>2</v>
      </c>
      <c r="P50" s="551" t="str">
        <f t="shared" si="6"/>
        <v>U</v>
      </c>
      <c r="Q50" s="586">
        <f t="shared" si="16"/>
        <v>0.75</v>
      </c>
      <c r="R50" s="635">
        <f t="shared" si="7"/>
        <v>1</v>
      </c>
      <c r="S50" s="600">
        <v>-0.95</v>
      </c>
      <c r="T50" s="595">
        <f t="shared" si="8"/>
        <v>2.95</v>
      </c>
      <c r="U50" s="601">
        <v>3.13</v>
      </c>
      <c r="V50" s="595">
        <f t="shared" si="9"/>
        <v>-1.1299999999999999</v>
      </c>
      <c r="W50" s="586">
        <f t="shared" si="14"/>
        <v>1.0899999999999999</v>
      </c>
      <c r="X50" s="586">
        <f t="shared" si="15"/>
        <v>2.04</v>
      </c>
      <c r="Y50" s="740">
        <v>13</v>
      </c>
      <c r="Z50" s="740">
        <v>12</v>
      </c>
      <c r="AA50" s="740">
        <v>4</v>
      </c>
      <c r="AB50" s="740">
        <v>1</v>
      </c>
      <c r="AC50" s="740">
        <v>40</v>
      </c>
      <c r="AD50" s="740">
        <v>60</v>
      </c>
      <c r="AE50" s="740">
        <v>3421</v>
      </c>
      <c r="AF50" s="562"/>
      <c r="AG50" s="562"/>
      <c r="AH50" s="562"/>
      <c r="AJ50" s="582" t="str">
        <f t="array" ref="AJ50">IF($K50="","",IF(SUM(IF(ISNUMBER(VALUE(RIGHT($AM50:$CU50,1))),VALUE(RIGHT($AM50:$CU50,1)),0))=$K50,"T","F"))</f>
        <v>T</v>
      </c>
      <c r="AK50" s="583">
        <f t="array" ref="AK50">IF($K50="","",SUM(IF(LEFT($AM50:$CU50,1)="s",1,0))-SUM(IF(RIGHT(LEFT($AM50:$CU50,2))="-",1,0)))</f>
        <v>0</v>
      </c>
      <c r="AL50" s="562">
        <f t="array" ref="AL50">IF($K50="","",SUM(IF(LEFT($AM50:$CU50,1)="X",1,0)))</f>
        <v>11</v>
      </c>
      <c r="AM50" s="669" t="s">
        <v>2474</v>
      </c>
      <c r="AN50" s="668" t="s">
        <v>2473</v>
      </c>
      <c r="AO50" s="668" t="s">
        <v>2474</v>
      </c>
      <c r="AP50" s="671" t="s">
        <v>4794</v>
      </c>
      <c r="AQ50" s="705"/>
      <c r="AR50" s="668" t="s">
        <v>2474</v>
      </c>
      <c r="AS50" s="669" t="s">
        <v>2474</v>
      </c>
      <c r="AT50" s="668" t="s">
        <v>2213</v>
      </c>
      <c r="AU50" s="669" t="s">
        <v>4695</v>
      </c>
      <c r="AV50" s="651" t="s">
        <v>4694</v>
      </c>
      <c r="AW50" s="682" t="s">
        <v>4696</v>
      </c>
      <c r="AX50" s="668" t="s">
        <v>126</v>
      </c>
      <c r="AY50" s="668" t="s">
        <v>2472</v>
      </c>
      <c r="AZ50" s="668" t="s">
        <v>126</v>
      </c>
      <c r="BA50" s="668" t="s">
        <v>2213</v>
      </c>
      <c r="BB50" s="681" t="s">
        <v>4803</v>
      </c>
      <c r="BC50" s="671" t="s">
        <v>126</v>
      </c>
      <c r="BD50" s="668" t="s">
        <v>126</v>
      </c>
      <c r="BE50" s="668" t="s">
        <v>2474</v>
      </c>
      <c r="BF50" s="668" t="s">
        <v>126</v>
      </c>
      <c r="BG50" s="668" t="s">
        <v>2472</v>
      </c>
      <c r="BH50" s="668" t="s">
        <v>2213</v>
      </c>
      <c r="BI50" s="668" t="s">
        <v>126</v>
      </c>
      <c r="BJ50" s="668" t="s">
        <v>126</v>
      </c>
      <c r="BK50" s="668" t="s">
        <v>2213</v>
      </c>
      <c r="BL50" s="668" t="s">
        <v>2472</v>
      </c>
      <c r="BM50" s="668" t="s">
        <v>2472</v>
      </c>
      <c r="BN50" s="668" t="s">
        <v>4699</v>
      </c>
      <c r="BO50" s="671" t="s">
        <v>4795</v>
      </c>
      <c r="BP50" s="668" t="s">
        <v>2474</v>
      </c>
      <c r="BQ50" s="668"/>
      <c r="BR50" s="652" t="s">
        <v>4697</v>
      </c>
      <c r="BS50" s="668"/>
      <c r="BT50" s="668"/>
      <c r="BU50" s="680"/>
      <c r="BV50" s="668"/>
      <c r="BW50" s="668"/>
      <c r="BX50" s="668"/>
      <c r="BY50" s="668"/>
      <c r="BZ50" s="668"/>
      <c r="CA50" s="672"/>
      <c r="CB50" s="672"/>
      <c r="CC50" s="672"/>
      <c r="CD50" s="673"/>
      <c r="CE50" s="673"/>
      <c r="CF50" s="673"/>
      <c r="CG50" s="673"/>
    </row>
    <row r="51" spans="1:85" s="661" customFormat="1" ht="15" customHeight="1">
      <c r="A51" s="625">
        <v>42952</v>
      </c>
      <c r="B51" s="603"/>
      <c r="C51" s="603"/>
      <c r="D51" s="603"/>
      <c r="E51" s="603"/>
      <c r="F51" s="603"/>
      <c r="G51" s="585"/>
      <c r="H51" s="624" t="s">
        <v>253</v>
      </c>
      <c r="I51" s="603" t="s">
        <v>3</v>
      </c>
      <c r="J51" s="603" t="s">
        <v>285</v>
      </c>
      <c r="K51" s="603">
        <v>1</v>
      </c>
      <c r="L51" s="603">
        <v>3</v>
      </c>
      <c r="M51" s="551" t="str">
        <f t="shared" si="10"/>
        <v>L</v>
      </c>
      <c r="N51" s="551">
        <f t="shared" si="11"/>
        <v>4</v>
      </c>
      <c r="O51" s="641">
        <f t="shared" si="12"/>
        <v>-2</v>
      </c>
      <c r="P51" s="551" t="str">
        <f t="shared" si="6"/>
        <v>O</v>
      </c>
      <c r="Q51" s="586">
        <f t="shared" si="16"/>
        <v>0.75</v>
      </c>
      <c r="R51" s="635">
        <f t="shared" si="7"/>
        <v>-1</v>
      </c>
      <c r="S51" s="600">
        <v>-0.9</v>
      </c>
      <c r="T51" s="595">
        <f t="shared" si="8"/>
        <v>-1.1000000000000001</v>
      </c>
      <c r="U51" s="601">
        <v>2.69</v>
      </c>
      <c r="V51" s="595">
        <f t="shared" si="9"/>
        <v>1.31</v>
      </c>
      <c r="W51" s="586">
        <f t="shared" si="14"/>
        <v>0.89500000000000002</v>
      </c>
      <c r="X51" s="586">
        <f t="shared" si="15"/>
        <v>1.7949999999999999</v>
      </c>
      <c r="Y51" s="599">
        <v>9</v>
      </c>
      <c r="Z51" s="599">
        <v>21</v>
      </c>
      <c r="AA51" s="599">
        <v>3</v>
      </c>
      <c r="AB51" s="599">
        <v>4</v>
      </c>
      <c r="AC51" s="599">
        <v>59</v>
      </c>
      <c r="AD51" s="599">
        <v>41</v>
      </c>
      <c r="AE51" s="599">
        <v>3421</v>
      </c>
      <c r="AF51" s="562"/>
      <c r="AG51" s="562"/>
      <c r="AH51" s="562"/>
      <c r="AJ51" s="582" t="str">
        <f t="array" ref="AJ51">IF($K51="","",IF(SUM(IF(ISNUMBER(VALUE(RIGHT($AM51:$CU51,1))),VALUE(RIGHT($AM51:$CU51,1)),0))=$K51,"T","F"))</f>
        <v>T</v>
      </c>
      <c r="AK51" s="583">
        <f t="array" ref="AK51">IF($K51="","",SUM(IF(LEFT($AM51:$CU51,1)="s",1,0))-SUM(IF(RIGHT(LEFT($AM51:$CU51,2))="-",1,0)))</f>
        <v>0</v>
      </c>
      <c r="AL51" s="562">
        <f t="array" ref="AL51">IF($K51="","",SUM(IF(LEFT($AM51:$CU51,1)="X",1,0)))</f>
        <v>11</v>
      </c>
      <c r="AM51" s="668" t="s">
        <v>4846</v>
      </c>
      <c r="AN51" s="668" t="s">
        <v>2213</v>
      </c>
      <c r="AO51" s="668" t="s">
        <v>2474</v>
      </c>
      <c r="AP51" s="668" t="s">
        <v>2474</v>
      </c>
      <c r="AQ51" s="668" t="s">
        <v>126</v>
      </c>
      <c r="AR51" s="668" t="s">
        <v>2474</v>
      </c>
      <c r="AS51" s="668" t="s">
        <v>2213</v>
      </c>
      <c r="AT51" s="668" t="s">
        <v>2213</v>
      </c>
      <c r="AU51" s="671" t="s">
        <v>4930</v>
      </c>
      <c r="AV51" s="668" t="s">
        <v>2473</v>
      </c>
      <c r="AW51" s="668" t="s">
        <v>2474</v>
      </c>
      <c r="AX51" s="668" t="s">
        <v>126</v>
      </c>
      <c r="AY51" s="668" t="s">
        <v>2474</v>
      </c>
      <c r="AZ51" s="668" t="s">
        <v>2472</v>
      </c>
      <c r="BA51" s="668" t="s">
        <v>2213</v>
      </c>
      <c r="BB51" s="668" t="s">
        <v>2472</v>
      </c>
      <c r="BC51" s="668" t="s">
        <v>126</v>
      </c>
      <c r="BD51" s="668" t="s">
        <v>126</v>
      </c>
      <c r="BE51" s="668" t="s">
        <v>2473</v>
      </c>
      <c r="BF51" s="668" t="s">
        <v>126</v>
      </c>
      <c r="BG51" s="669" t="s">
        <v>2471</v>
      </c>
      <c r="BH51" s="668" t="s">
        <v>2213</v>
      </c>
      <c r="BI51" s="668" t="s">
        <v>126</v>
      </c>
      <c r="BJ51" s="668" t="s">
        <v>2473</v>
      </c>
      <c r="BK51" s="668" t="s">
        <v>2213</v>
      </c>
      <c r="BL51" s="668" t="s">
        <v>2472</v>
      </c>
      <c r="BM51" s="668" t="s">
        <v>2472</v>
      </c>
      <c r="BN51" s="668" t="s">
        <v>2474</v>
      </c>
      <c r="BO51" s="668" t="s">
        <v>2471</v>
      </c>
      <c r="BP51" s="671" t="s">
        <v>4840</v>
      </c>
      <c r="BQ51" s="668" t="s">
        <v>2471</v>
      </c>
      <c r="BR51" s="668" t="s">
        <v>126</v>
      </c>
      <c r="BS51" s="668"/>
      <c r="BT51" s="668"/>
      <c r="BU51" s="680"/>
      <c r="BV51" s="668"/>
      <c r="BW51" s="668"/>
      <c r="BX51" s="668"/>
      <c r="BY51" s="668"/>
      <c r="BZ51" s="671"/>
      <c r="CA51" s="672"/>
      <c r="CB51" s="672"/>
      <c r="CC51" s="672"/>
      <c r="CD51" s="673"/>
      <c r="CE51" s="673"/>
      <c r="CF51" s="673"/>
      <c r="CG51" s="673"/>
    </row>
    <row r="52" spans="1:85" s="661" customFormat="1" ht="15" customHeight="1">
      <c r="A52" s="625">
        <v>42956</v>
      </c>
      <c r="B52" s="596"/>
      <c r="C52" s="596"/>
      <c r="D52" s="596"/>
      <c r="E52" s="596"/>
      <c r="F52" s="596"/>
      <c r="G52" s="585"/>
      <c r="H52" s="624" t="s">
        <v>645</v>
      </c>
      <c r="I52" s="603" t="s">
        <v>2</v>
      </c>
      <c r="J52" s="603" t="s">
        <v>285</v>
      </c>
      <c r="K52" s="708">
        <v>0</v>
      </c>
      <c r="L52" s="603">
        <v>2</v>
      </c>
      <c r="M52" s="551" t="str">
        <f t="shared" si="10"/>
        <v>L</v>
      </c>
      <c r="N52" s="551">
        <f t="shared" si="11"/>
        <v>2</v>
      </c>
      <c r="O52" s="641">
        <f t="shared" si="12"/>
        <v>-2</v>
      </c>
      <c r="P52" s="551" t="str">
        <f t="shared" si="6"/>
        <v>U</v>
      </c>
      <c r="Q52" s="586">
        <f t="shared" si="16"/>
        <v>0.25</v>
      </c>
      <c r="R52" s="635">
        <f t="shared" si="7"/>
        <v>-1</v>
      </c>
      <c r="S52" s="600">
        <v>-0.31</v>
      </c>
      <c r="T52" s="595">
        <f t="shared" si="8"/>
        <v>-1.69</v>
      </c>
      <c r="U52" s="601">
        <v>2.5</v>
      </c>
      <c r="V52" s="595">
        <f t="shared" si="9"/>
        <v>-0.5</v>
      </c>
      <c r="W52" s="586">
        <f t="shared" si="14"/>
        <v>1.095</v>
      </c>
      <c r="X52" s="586">
        <f t="shared" si="15"/>
        <v>1.405</v>
      </c>
      <c r="Y52" s="599">
        <v>15</v>
      </c>
      <c r="Z52" s="599">
        <v>20</v>
      </c>
      <c r="AA52" s="599">
        <v>2</v>
      </c>
      <c r="AB52" s="599">
        <v>7</v>
      </c>
      <c r="AC52" s="599">
        <v>47</v>
      </c>
      <c r="AD52" s="599">
        <v>53</v>
      </c>
      <c r="AE52" s="599">
        <v>3421</v>
      </c>
      <c r="AF52" s="562"/>
      <c r="AG52" s="562"/>
      <c r="AH52" s="562"/>
      <c r="AJ52" s="582" t="str">
        <f t="array" ref="AJ52">IF($K52="","",IF(SUM(IF(ISNUMBER(VALUE(RIGHT($AM52:$CU52,1))),VALUE(RIGHT($AM52:$CU52,1)),0))=$K52,"T","F"))</f>
        <v>T</v>
      </c>
      <c r="AK52" s="583">
        <f t="array" ref="AK52">IF($K52="","",SUM(IF(LEFT($AM52:$CU52,1)="s",1,0))-SUM(IF(RIGHT(LEFT($AM52:$CU52,2))="-",1,0)))</f>
        <v>0</v>
      </c>
      <c r="AL52" s="562">
        <f t="array" ref="AL52">IF($K52="","",SUM(IF(LEFT($AM52:$CU52,1)="X",1,0)))</f>
        <v>11</v>
      </c>
      <c r="AM52" s="668" t="s">
        <v>2474</v>
      </c>
      <c r="AN52" s="668" t="s">
        <v>2213</v>
      </c>
      <c r="AO52" s="668" t="s">
        <v>2474</v>
      </c>
      <c r="AP52" s="668" t="s">
        <v>2474</v>
      </c>
      <c r="AQ52" s="668" t="s">
        <v>126</v>
      </c>
      <c r="AR52" s="668" t="s">
        <v>4863</v>
      </c>
      <c r="AS52" s="668" t="s">
        <v>2213</v>
      </c>
      <c r="AT52" s="668" t="s">
        <v>2213</v>
      </c>
      <c r="AU52" s="668" t="s">
        <v>4865</v>
      </c>
      <c r="AV52" s="651" t="s">
        <v>4863</v>
      </c>
      <c r="AW52" s="670" t="s">
        <v>2474</v>
      </c>
      <c r="AX52" s="668" t="s">
        <v>126</v>
      </c>
      <c r="AY52" s="668" t="s">
        <v>2472</v>
      </c>
      <c r="AZ52" s="668" t="s">
        <v>126</v>
      </c>
      <c r="BA52" s="668" t="s">
        <v>2213</v>
      </c>
      <c r="BB52" s="668" t="s">
        <v>2472</v>
      </c>
      <c r="BC52" s="668" t="s">
        <v>126</v>
      </c>
      <c r="BD52" s="668" t="s">
        <v>126</v>
      </c>
      <c r="BE52" s="668" t="s">
        <v>2474</v>
      </c>
      <c r="BF52" s="668" t="s">
        <v>126</v>
      </c>
      <c r="BG52" s="668" t="s">
        <v>4862</v>
      </c>
      <c r="BH52" s="668" t="s">
        <v>4856</v>
      </c>
      <c r="BI52" s="668" t="s">
        <v>2472</v>
      </c>
      <c r="BJ52" s="668" t="s">
        <v>126</v>
      </c>
      <c r="BK52" s="668" t="s">
        <v>2213</v>
      </c>
      <c r="BL52" s="668" t="s">
        <v>2472</v>
      </c>
      <c r="BM52" s="668" t="s">
        <v>4864</v>
      </c>
      <c r="BN52" s="669" t="s">
        <v>2474</v>
      </c>
      <c r="BO52" s="668" t="s">
        <v>4864</v>
      </c>
      <c r="BP52" s="668" t="s">
        <v>2474</v>
      </c>
      <c r="BQ52" s="668" t="s">
        <v>126</v>
      </c>
      <c r="BR52" s="651" t="s">
        <v>2138</v>
      </c>
      <c r="BS52" s="668"/>
      <c r="BT52" s="668"/>
      <c r="BU52" s="680"/>
      <c r="BV52" s="668"/>
      <c r="BW52" s="668"/>
      <c r="BX52" s="668"/>
      <c r="BY52" s="668"/>
      <c r="BZ52" s="668"/>
      <c r="CA52" s="672"/>
      <c r="CB52" s="672"/>
      <c r="CC52" s="672"/>
      <c r="CD52" s="673"/>
      <c r="CE52" s="673"/>
      <c r="CF52" s="673"/>
      <c r="CG52" s="673"/>
    </row>
    <row r="53" spans="1:85" s="661" customFormat="1" ht="15" customHeight="1">
      <c r="A53" s="625">
        <v>42960</v>
      </c>
      <c r="B53" s="603"/>
      <c r="C53" s="603"/>
      <c r="D53" s="603"/>
      <c r="E53" s="603"/>
      <c r="F53" s="603"/>
      <c r="G53" s="585"/>
      <c r="H53" s="624" t="s">
        <v>267</v>
      </c>
      <c r="I53" s="603" t="s">
        <v>2</v>
      </c>
      <c r="J53" s="603" t="s">
        <v>285</v>
      </c>
      <c r="K53" s="603">
        <v>1</v>
      </c>
      <c r="L53" s="603">
        <v>1</v>
      </c>
      <c r="M53" s="551" t="str">
        <f t="shared" si="10"/>
        <v>D</v>
      </c>
      <c r="N53" s="551">
        <f t="shared" si="11"/>
        <v>2</v>
      </c>
      <c r="O53" s="641">
        <f t="shared" si="12"/>
        <v>0</v>
      </c>
      <c r="P53" s="551" t="str">
        <f t="shared" si="6"/>
        <v>U</v>
      </c>
      <c r="Q53" s="586">
        <f t="shared" si="16"/>
        <v>-0.25</v>
      </c>
      <c r="R53" s="635">
        <f t="shared" si="7"/>
        <v>-0.5</v>
      </c>
      <c r="S53" s="600">
        <v>0.32</v>
      </c>
      <c r="T53" s="595">
        <f t="shared" si="8"/>
        <v>-0.32</v>
      </c>
      <c r="U53" s="601">
        <v>2.12</v>
      </c>
      <c r="V53" s="595">
        <f t="shared" si="9"/>
        <v>-0.12000000000000011</v>
      </c>
      <c r="W53" s="586">
        <f t="shared" si="14"/>
        <v>1.22</v>
      </c>
      <c r="X53" s="586">
        <f t="shared" si="15"/>
        <v>0.90000000000000013</v>
      </c>
      <c r="Y53" s="599">
        <v>6</v>
      </c>
      <c r="Z53" s="599">
        <v>14</v>
      </c>
      <c r="AA53" s="599">
        <v>2</v>
      </c>
      <c r="AB53" s="599">
        <v>4</v>
      </c>
      <c r="AC53" s="599">
        <v>50</v>
      </c>
      <c r="AD53" s="599">
        <v>50</v>
      </c>
      <c r="AE53" s="599">
        <v>3421</v>
      </c>
      <c r="AF53" s="562"/>
      <c r="AG53" s="562"/>
      <c r="AH53" s="562"/>
      <c r="AJ53" s="758" t="str">
        <f t="array" ref="AJ53">IF($K53="","",IF(SUM(IF(ISNUMBER(VALUE(RIGHT($AM53:$CU53,1))),VALUE(RIGHT($AM53:$CU53,1)),0))=$K53,"T","F"))</f>
        <v>T</v>
      </c>
      <c r="AK53" s="583">
        <f t="array" ref="AK53">IF($K53="","",SUM(IF(LEFT($AM53:$CU53,1)="s",1,0))-SUM(IF(RIGHT(LEFT($AM53:$CU53,2))="-",1,0)))</f>
        <v>0</v>
      </c>
      <c r="AL53" s="562">
        <f t="array" ref="AL53">IF($K53="","",SUM(IF(LEFT($AM53:$CU53,1)="X",1,0)))</f>
        <v>11</v>
      </c>
      <c r="AM53" s="668" t="s">
        <v>2474</v>
      </c>
      <c r="AN53" s="668" t="s">
        <v>2213</v>
      </c>
      <c r="AO53" s="668" t="s">
        <v>2474</v>
      </c>
      <c r="AP53" s="668" t="s">
        <v>2474</v>
      </c>
      <c r="AQ53" s="668"/>
      <c r="AR53" s="668" t="s">
        <v>2474</v>
      </c>
      <c r="AS53" s="668" t="s">
        <v>2138</v>
      </c>
      <c r="AT53" s="668" t="s">
        <v>2213</v>
      </c>
      <c r="AU53" s="668" t="s">
        <v>2474</v>
      </c>
      <c r="AV53" s="668" t="s">
        <v>4942</v>
      </c>
      <c r="AW53" s="668" t="s">
        <v>4913</v>
      </c>
      <c r="AX53" s="668"/>
      <c r="AY53" s="668" t="s">
        <v>4946</v>
      </c>
      <c r="AZ53" s="668"/>
      <c r="BA53" s="668" t="s">
        <v>2213</v>
      </c>
      <c r="BB53" s="668" t="s">
        <v>4946</v>
      </c>
      <c r="BC53" s="668"/>
      <c r="BD53" s="668"/>
      <c r="BE53" s="668" t="s">
        <v>4942</v>
      </c>
      <c r="BF53" s="668"/>
      <c r="BG53" s="668" t="s">
        <v>2474</v>
      </c>
      <c r="BH53" s="668" t="s">
        <v>2213</v>
      </c>
      <c r="BI53" s="668"/>
      <c r="BJ53" s="668"/>
      <c r="BK53" s="668" t="s">
        <v>2213</v>
      </c>
      <c r="BL53" s="668" t="s">
        <v>4946</v>
      </c>
      <c r="BM53" s="668" t="s">
        <v>4945</v>
      </c>
      <c r="BN53" s="682" t="s">
        <v>4943</v>
      </c>
      <c r="BO53" s="671" t="s">
        <v>4946</v>
      </c>
      <c r="BP53" s="668" t="s">
        <v>2474</v>
      </c>
      <c r="BQ53" s="668" t="s">
        <v>4945</v>
      </c>
      <c r="BR53" s="671" t="s">
        <v>4944</v>
      </c>
      <c r="BS53" s="668"/>
      <c r="BT53" s="651"/>
      <c r="BU53" s="680"/>
      <c r="BV53" s="668"/>
      <c r="BW53" s="668"/>
      <c r="BX53" s="668"/>
      <c r="BY53" s="668"/>
      <c r="BZ53" s="668"/>
      <c r="CA53" s="672"/>
      <c r="CB53" s="672"/>
      <c r="CC53" s="672"/>
      <c r="CD53" s="673"/>
      <c r="CE53" s="673"/>
      <c r="CF53" s="673"/>
      <c r="CG53" s="673"/>
    </row>
    <row r="54" spans="1:85" s="661" customFormat="1" ht="15" customHeight="1">
      <c r="A54" s="625">
        <v>42966</v>
      </c>
      <c r="B54" s="603"/>
      <c r="C54" s="603"/>
      <c r="D54" s="603"/>
      <c r="E54" s="603"/>
      <c r="F54" s="603"/>
      <c r="G54" s="585"/>
      <c r="H54" s="624" t="s">
        <v>257</v>
      </c>
      <c r="I54" s="603" t="s">
        <v>3</v>
      </c>
      <c r="J54" s="603" t="s">
        <v>285</v>
      </c>
      <c r="K54" s="603">
        <v>1</v>
      </c>
      <c r="L54" s="603">
        <v>2</v>
      </c>
      <c r="M54" s="551" t="str">
        <f t="shared" si="10"/>
        <v>L</v>
      </c>
      <c r="N54" s="551">
        <f t="shared" si="11"/>
        <v>3</v>
      </c>
      <c r="O54" s="641">
        <f t="shared" si="12"/>
        <v>-1</v>
      </c>
      <c r="P54" s="551" t="str">
        <f t="shared" si="6"/>
        <v>O</v>
      </c>
      <c r="Q54" s="586">
        <f t="shared" si="16"/>
        <v>1.25</v>
      </c>
      <c r="R54" s="635">
        <f t="shared" si="7"/>
        <v>0.5</v>
      </c>
      <c r="S54" s="600">
        <v>-1.32</v>
      </c>
      <c r="T54" s="595">
        <f t="shared" si="8"/>
        <v>0.32000000000000006</v>
      </c>
      <c r="U54" s="601">
        <v>3.21</v>
      </c>
      <c r="V54" s="595">
        <f t="shared" si="9"/>
        <v>-0.20999999999999996</v>
      </c>
      <c r="W54" s="586">
        <f t="shared" si="14"/>
        <v>0.94499999999999995</v>
      </c>
      <c r="X54" s="586">
        <f t="shared" si="15"/>
        <v>2.2650000000000001</v>
      </c>
      <c r="Y54" s="599">
        <v>8</v>
      </c>
      <c r="Z54" s="599">
        <v>16</v>
      </c>
      <c r="AA54" s="599">
        <v>3</v>
      </c>
      <c r="AB54" s="599">
        <v>7</v>
      </c>
      <c r="AC54" s="599">
        <v>39</v>
      </c>
      <c r="AD54" s="599">
        <v>61</v>
      </c>
      <c r="AE54" s="599">
        <v>3421</v>
      </c>
      <c r="AF54" s="562"/>
      <c r="AG54" s="562"/>
      <c r="AH54" s="562"/>
      <c r="AJ54" s="758" t="str">
        <f t="array" ref="AJ54">IF($K54="","",IF(SUM(IF(ISNUMBER(VALUE(RIGHT($AM54:$CU54,1))),VALUE(RIGHT($AM54:$CU54,1)),0))=$K54,"T","F"))</f>
        <v>T</v>
      </c>
      <c r="AK54" s="583">
        <f t="array" ref="AK54">IF($K54="","",SUM(IF(LEFT($AM54:$CU54,1)="s",1,0))-SUM(IF(RIGHT(LEFT($AM54:$CU54,2))="-",1,0)))</f>
        <v>0</v>
      </c>
      <c r="AL54" s="562">
        <f t="array" ref="AL54">IF($K54="","",SUM(IF(LEFT($AM54:$CU54,1)="X",1,0)))</f>
        <v>11</v>
      </c>
      <c r="AM54" s="668" t="s">
        <v>5066</v>
      </c>
      <c r="AN54" s="668" t="s">
        <v>2213</v>
      </c>
      <c r="AO54" s="668" t="s">
        <v>5098</v>
      </c>
      <c r="AP54" s="668" t="s">
        <v>5066</v>
      </c>
      <c r="AQ54" s="668" t="s">
        <v>5113</v>
      </c>
      <c r="AR54" s="668" t="s">
        <v>5066</v>
      </c>
      <c r="AS54" s="668" t="s">
        <v>5117</v>
      </c>
      <c r="AT54" s="668" t="s">
        <v>2213</v>
      </c>
      <c r="AU54" s="668" t="s">
        <v>5066</v>
      </c>
      <c r="AV54" s="652" t="s">
        <v>5112</v>
      </c>
      <c r="AW54" s="668" t="s">
        <v>5114</v>
      </c>
      <c r="AX54" s="668"/>
      <c r="AY54" s="668" t="s">
        <v>5116</v>
      </c>
      <c r="AZ54" s="668"/>
      <c r="BA54" s="668" t="s">
        <v>2213</v>
      </c>
      <c r="BB54" s="668"/>
      <c r="BC54" s="668"/>
      <c r="BD54" s="668"/>
      <c r="BE54" s="668" t="s">
        <v>5066</v>
      </c>
      <c r="BF54" s="668"/>
      <c r="BG54" s="668" t="s">
        <v>5066</v>
      </c>
      <c r="BH54" s="668" t="s">
        <v>2213</v>
      </c>
      <c r="BI54" s="668"/>
      <c r="BJ54" s="668"/>
      <c r="BK54" s="668" t="s">
        <v>2213</v>
      </c>
      <c r="BL54" s="668"/>
      <c r="BM54" s="668" t="s">
        <v>5115</v>
      </c>
      <c r="BN54" s="668" t="s">
        <v>5066</v>
      </c>
      <c r="BO54" s="668" t="s">
        <v>5082</v>
      </c>
      <c r="BP54" s="668" t="s">
        <v>5081</v>
      </c>
      <c r="BQ54" s="668" t="s">
        <v>5082</v>
      </c>
      <c r="BR54" s="651" t="s">
        <v>1431</v>
      </c>
      <c r="BS54" s="668"/>
      <c r="BT54" s="651"/>
      <c r="BU54" s="680"/>
      <c r="BV54" s="668"/>
      <c r="BW54" s="668"/>
      <c r="BX54" s="668"/>
      <c r="BY54" s="668"/>
      <c r="BZ54" s="668"/>
      <c r="CA54" s="672"/>
      <c r="CB54" s="672"/>
      <c r="CC54" s="672"/>
      <c r="CD54" s="673"/>
      <c r="CE54" s="673"/>
      <c r="CF54" s="673"/>
      <c r="CG54" s="673"/>
    </row>
    <row r="55" spans="1:85" s="661" customFormat="1" ht="15" customHeight="1">
      <c r="A55" s="625">
        <v>42973</v>
      </c>
      <c r="B55" s="603"/>
      <c r="C55" s="603"/>
      <c r="D55" s="603"/>
      <c r="E55" s="603"/>
      <c r="F55" s="603"/>
      <c r="G55" s="585"/>
      <c r="H55" s="624" t="s">
        <v>266</v>
      </c>
      <c r="I55" s="603" t="s">
        <v>2</v>
      </c>
      <c r="J55" s="603" t="s">
        <v>285</v>
      </c>
      <c r="K55" s="603">
        <v>1</v>
      </c>
      <c r="L55" s="603">
        <v>0</v>
      </c>
      <c r="M55" s="551" t="str">
        <f t="shared" si="10"/>
        <v>W</v>
      </c>
      <c r="N55" s="551">
        <f t="shared" si="11"/>
        <v>1</v>
      </c>
      <c r="O55" s="641">
        <f t="shared" si="12"/>
        <v>1</v>
      </c>
      <c r="P55" s="551" t="str">
        <f t="shared" si="6"/>
        <v>U</v>
      </c>
      <c r="Q55" s="586">
        <f t="shared" si="16"/>
        <v>0</v>
      </c>
      <c r="R55" s="635">
        <f t="shared" si="7"/>
        <v>1</v>
      </c>
      <c r="S55" s="600">
        <v>0.13</v>
      </c>
      <c r="T55" s="595">
        <f t="shared" si="8"/>
        <v>0.87</v>
      </c>
      <c r="U55" s="601">
        <v>2.48</v>
      </c>
      <c r="V55" s="595">
        <f t="shared" si="9"/>
        <v>-1.48</v>
      </c>
      <c r="W55" s="586">
        <f t="shared" si="14"/>
        <v>1.3049999999999999</v>
      </c>
      <c r="X55" s="586">
        <f t="shared" si="15"/>
        <v>1.175</v>
      </c>
      <c r="Y55" s="755">
        <v>13</v>
      </c>
      <c r="Z55" s="755">
        <v>14</v>
      </c>
      <c r="AA55" s="755">
        <v>2</v>
      </c>
      <c r="AB55" s="755">
        <v>1</v>
      </c>
      <c r="AC55" s="755">
        <v>45</v>
      </c>
      <c r="AD55" s="755">
        <v>55</v>
      </c>
      <c r="AE55" s="755">
        <v>3421</v>
      </c>
      <c r="AF55" s="562"/>
      <c r="AG55" s="562"/>
      <c r="AH55" s="562"/>
      <c r="AJ55" s="758" t="str">
        <f t="array" ref="AJ55">IF($K55="","",IF(SUM(IF(ISNUMBER(VALUE(RIGHT($AM55:$CU55,1))),VALUE(RIGHT($AM55:$CU55,1)),0))=$K55,"T","F"))</f>
        <v>T</v>
      </c>
      <c r="AK55" s="583">
        <f t="array" ref="AK55">IF($K55="","",SUM(IF(LEFT($AM55:$CU55,1)="s",1,0))-SUM(IF(RIGHT(LEFT($AM55:$CU55,2))="-",1,0)))</f>
        <v>0</v>
      </c>
      <c r="AL55" s="562">
        <f t="array" ref="AL55">IF($K55="","",SUM(IF(LEFT($AM55:$CU55,1)="X",1,0)))</f>
        <v>11</v>
      </c>
      <c r="AM55" s="668" t="s">
        <v>5150</v>
      </c>
      <c r="AN55" s="668" t="s">
        <v>2213</v>
      </c>
      <c r="AO55" s="668" t="s">
        <v>5184</v>
      </c>
      <c r="AP55" s="668" t="s">
        <v>5150</v>
      </c>
      <c r="AQ55" s="668" t="s">
        <v>5150</v>
      </c>
      <c r="AR55" s="671" t="s">
        <v>5185</v>
      </c>
      <c r="AS55" s="668" t="s">
        <v>5151</v>
      </c>
      <c r="AT55" s="668" t="s">
        <v>2263</v>
      </c>
      <c r="AU55" s="668" t="s">
        <v>5186</v>
      </c>
      <c r="AV55" s="652" t="s">
        <v>5187</v>
      </c>
      <c r="AW55" s="668" t="s">
        <v>5150</v>
      </c>
      <c r="AX55" s="668"/>
      <c r="AY55" s="668" t="s">
        <v>5152</v>
      </c>
      <c r="AZ55" s="668"/>
      <c r="BA55" s="668" t="s">
        <v>2213</v>
      </c>
      <c r="BB55" s="668" t="s">
        <v>2138</v>
      </c>
      <c r="BC55" s="668"/>
      <c r="BD55" s="668"/>
      <c r="BE55" s="668" t="s">
        <v>5153</v>
      </c>
      <c r="BF55" s="668"/>
      <c r="BG55" s="668" t="s">
        <v>5150</v>
      </c>
      <c r="BH55" s="668" t="s">
        <v>2213</v>
      </c>
      <c r="BI55" s="668"/>
      <c r="BJ55" s="668"/>
      <c r="BK55" s="668" t="s">
        <v>2213</v>
      </c>
      <c r="BL55" s="668"/>
      <c r="BM55" s="668" t="s">
        <v>5154</v>
      </c>
      <c r="BN55" s="668" t="s">
        <v>2138</v>
      </c>
      <c r="BO55" s="668" t="s">
        <v>5155</v>
      </c>
      <c r="BP55" s="668" t="s">
        <v>5188</v>
      </c>
      <c r="BQ55" s="668"/>
      <c r="BR55" s="651"/>
      <c r="BS55" s="668"/>
      <c r="BT55" s="651"/>
      <c r="BU55" s="680"/>
      <c r="BV55" s="668"/>
      <c r="BW55" s="668"/>
      <c r="BX55" s="668"/>
      <c r="BY55" s="668"/>
      <c r="BZ55" s="668"/>
      <c r="CA55" s="672"/>
      <c r="CB55" s="672"/>
      <c r="CC55" s="672"/>
      <c r="CD55" s="673"/>
      <c r="CE55" s="673"/>
      <c r="CF55" s="673"/>
      <c r="CG55" s="673"/>
    </row>
    <row r="56" spans="1:85" s="661" customFormat="1" ht="15" customHeight="1">
      <c r="A56" s="625">
        <v>42987</v>
      </c>
      <c r="B56" s="603"/>
      <c r="C56" s="603"/>
      <c r="D56" s="603"/>
      <c r="E56" s="603"/>
      <c r="F56" s="603"/>
      <c r="G56" s="585"/>
      <c r="H56" s="624" t="s">
        <v>254</v>
      </c>
      <c r="I56" s="603" t="s">
        <v>2</v>
      </c>
      <c r="J56" s="603" t="s">
        <v>285</v>
      </c>
      <c r="K56" s="603">
        <v>2</v>
      </c>
      <c r="L56" s="603">
        <v>1</v>
      </c>
      <c r="M56" s="551" t="str">
        <f t="shared" si="10"/>
        <v>W</v>
      </c>
      <c r="N56" s="551">
        <f t="shared" si="11"/>
        <v>3</v>
      </c>
      <c r="O56" s="641">
        <f t="shared" si="12"/>
        <v>1</v>
      </c>
      <c r="P56" s="551" t="str">
        <f t="shared" si="6"/>
        <v>O</v>
      </c>
      <c r="Q56" s="586">
        <f t="shared" si="16"/>
        <v>0.25</v>
      </c>
      <c r="R56" s="635">
        <f t="shared" si="7"/>
        <v>1</v>
      </c>
      <c r="S56" s="600">
        <v>-0.15</v>
      </c>
      <c r="T56" s="595">
        <f t="shared" si="8"/>
        <v>1.1499999999999999</v>
      </c>
      <c r="U56" s="601">
        <v>2.6</v>
      </c>
      <c r="V56" s="595">
        <f t="shared" si="9"/>
        <v>0.39999999999999991</v>
      </c>
      <c r="W56" s="586">
        <f t="shared" si="14"/>
        <v>1.2250000000000001</v>
      </c>
      <c r="X56" s="586">
        <f t="shared" si="15"/>
        <v>1.375</v>
      </c>
      <c r="Y56" s="599">
        <v>14</v>
      </c>
      <c r="Z56" s="599">
        <v>6</v>
      </c>
      <c r="AA56" s="599">
        <v>4</v>
      </c>
      <c r="AB56" s="599">
        <v>5</v>
      </c>
      <c r="AC56" s="599">
        <v>51</v>
      </c>
      <c r="AD56" s="599">
        <v>49</v>
      </c>
      <c r="AE56" s="599">
        <v>3421</v>
      </c>
      <c r="AF56" s="562"/>
      <c r="AG56" s="562"/>
      <c r="AH56" s="562"/>
      <c r="AJ56" s="758" t="str">
        <f t="array" ref="AJ56">IF($K56="","",IF(SUM(IF(ISNUMBER(VALUE(RIGHT($AM56:$CU56,1))),VALUE(RIGHT($AM56:$CU56,1)),0))=$K56,"T","F"))</f>
        <v>T</v>
      </c>
      <c r="AK56" s="583">
        <f t="array" ref="AK56">IF($K56="","",SUM(IF(LEFT($AM56:$CU56,1)="s",1,0))-SUM(IF(RIGHT(LEFT($AM56:$CU56,2))="-",1,0)))</f>
        <v>0</v>
      </c>
      <c r="AL56" s="562">
        <f t="array" ref="AL56">IF($K56="","",SUM(IF(LEFT($AM56:$CU56,1)="X",1,0)))</f>
        <v>11</v>
      </c>
      <c r="AM56" s="668" t="s">
        <v>1431</v>
      </c>
      <c r="AN56" s="668" t="s">
        <v>1431</v>
      </c>
      <c r="AO56" s="668" t="s">
        <v>5729</v>
      </c>
      <c r="AP56" s="668" t="s">
        <v>1431</v>
      </c>
      <c r="AQ56" s="668" t="s">
        <v>2313</v>
      </c>
      <c r="AR56" s="668" t="s">
        <v>1431</v>
      </c>
      <c r="AS56" s="668" t="s">
        <v>5392</v>
      </c>
      <c r="AT56" s="668" t="s">
        <v>5395</v>
      </c>
      <c r="AU56" s="668" t="s">
        <v>1431</v>
      </c>
      <c r="AV56" s="671" t="s">
        <v>5394</v>
      </c>
      <c r="AW56" s="671" t="s">
        <v>5393</v>
      </c>
      <c r="AX56" s="668"/>
      <c r="AY56" s="668" t="s">
        <v>5398</v>
      </c>
      <c r="AZ56" s="668"/>
      <c r="BA56" s="668" t="s">
        <v>2213</v>
      </c>
      <c r="BB56" s="668" t="s">
        <v>5398</v>
      </c>
      <c r="BC56" s="668"/>
      <c r="BD56" s="668"/>
      <c r="BE56" s="668" t="s">
        <v>5738</v>
      </c>
      <c r="BF56" s="668"/>
      <c r="BG56" s="668" t="s">
        <v>5391</v>
      </c>
      <c r="BH56" s="668" t="s">
        <v>2213</v>
      </c>
      <c r="BI56" s="668"/>
      <c r="BJ56" s="668"/>
      <c r="BK56" s="668" t="s">
        <v>2213</v>
      </c>
      <c r="BL56" s="668"/>
      <c r="BM56" s="668" t="s">
        <v>5398</v>
      </c>
      <c r="BN56" s="668" t="s">
        <v>2138</v>
      </c>
      <c r="BO56" s="668" t="s">
        <v>5396</v>
      </c>
      <c r="BP56" s="668" t="s">
        <v>5398</v>
      </c>
      <c r="BQ56" s="668"/>
      <c r="BR56" s="651" t="s">
        <v>5397</v>
      </c>
      <c r="BS56" s="668"/>
      <c r="BT56" s="651"/>
      <c r="BU56" s="680"/>
      <c r="BV56" s="668"/>
      <c r="BW56" s="668"/>
      <c r="BX56" s="668"/>
      <c r="BY56" s="668"/>
      <c r="BZ56" s="668"/>
      <c r="CA56" s="672"/>
      <c r="CB56" s="672"/>
      <c r="CC56" s="672"/>
      <c r="CD56" s="673"/>
      <c r="CE56" s="673"/>
      <c r="CF56" s="673"/>
      <c r="CG56" s="673"/>
    </row>
    <row r="57" spans="1:85" s="661" customFormat="1" ht="15" customHeight="1">
      <c r="A57" s="625">
        <v>42994</v>
      </c>
      <c r="B57" s="596"/>
      <c r="C57" s="596"/>
      <c r="D57" s="596"/>
      <c r="E57" s="596"/>
      <c r="F57" s="596"/>
      <c r="G57" s="585"/>
      <c r="H57" s="624" t="s">
        <v>1200</v>
      </c>
      <c r="I57" s="603" t="s">
        <v>3</v>
      </c>
      <c r="J57" s="603" t="s">
        <v>285</v>
      </c>
      <c r="K57" s="603">
        <v>0</v>
      </c>
      <c r="L57" s="603">
        <v>2</v>
      </c>
      <c r="M57" s="551" t="str">
        <f t="shared" si="10"/>
        <v>L</v>
      </c>
      <c r="N57" s="551">
        <f t="shared" si="11"/>
        <v>2</v>
      </c>
      <c r="O57" s="641">
        <f t="shared" si="12"/>
        <v>-2</v>
      </c>
      <c r="P57" s="551" t="str">
        <f t="shared" si="6"/>
        <v>U</v>
      </c>
      <c r="Q57" s="586">
        <f>IF(S57="","",IF(SIGN(S57)&lt;&gt;1,VLOOKUP(ABS(S57),SUP_HDC,3,TRUE),-VLOOKUP(ABS(S57),SUP_HDC,3,TRUE)))</f>
        <v>0.75</v>
      </c>
      <c r="R57" s="635">
        <f>IF(Q57="","",IF((K57-L57+Q57)&gt;=0.5,1,IF((K57-L57+Q57)=0.25,0.5,IF((K57-L57+Q57)&lt;=-0.5,-1,IF((K57-L57+Q57)=-0.25,-0.5,0)))))</f>
        <v>-1</v>
      </c>
      <c r="S57" s="600">
        <v>-0.75</v>
      </c>
      <c r="T57" s="595">
        <f t="shared" si="8"/>
        <v>-1.25</v>
      </c>
      <c r="U57" s="601">
        <v>2.7</v>
      </c>
      <c r="V57" s="595">
        <f t="shared" si="9"/>
        <v>-0.70000000000000018</v>
      </c>
      <c r="W57" s="586">
        <f t="shared" si="14"/>
        <v>0.97500000000000009</v>
      </c>
      <c r="X57" s="586">
        <f t="shared" si="15"/>
        <v>1.7250000000000001</v>
      </c>
      <c r="Y57" s="599">
        <v>14</v>
      </c>
      <c r="Z57" s="599">
        <v>18</v>
      </c>
      <c r="AA57" s="599">
        <v>2</v>
      </c>
      <c r="AB57" s="599">
        <v>6</v>
      </c>
      <c r="AC57" s="599">
        <v>48</v>
      </c>
      <c r="AD57" s="599">
        <v>52</v>
      </c>
      <c r="AE57" s="599">
        <v>3421</v>
      </c>
      <c r="AF57" s="562"/>
      <c r="AG57" s="562"/>
      <c r="AH57" s="562"/>
      <c r="AJ57" s="758" t="str">
        <f t="array" ref="AJ57">IF($K57="","",IF(SUM(IF(ISNUMBER(VALUE(RIGHT($AM57:$CU57,1))),VALUE(RIGHT($AM57:$CU57,1)),0))=$K57,"T","F"))</f>
        <v>T</v>
      </c>
      <c r="AK57" s="583">
        <f t="array" ref="AK57">IF($K57="","",SUM(IF(LEFT($AM57:$CU57,1)="s",1,0))-SUM(IF(RIGHT(LEFT($AM57:$CU57,2))="-",1,0)))</f>
        <v>0</v>
      </c>
      <c r="AL57" s="562">
        <f t="array" ref="AL57">IF($K57="","",SUM(IF(LEFT($AM57:$CU57,1)="X",1,0)))</f>
        <v>11</v>
      </c>
      <c r="AM57" s="668" t="s">
        <v>2474</v>
      </c>
      <c r="AN57" s="668" t="s">
        <v>2474</v>
      </c>
      <c r="AO57" s="668" t="s">
        <v>2213</v>
      </c>
      <c r="AP57" s="668" t="s">
        <v>2474</v>
      </c>
      <c r="AQ57" s="668" t="s">
        <v>2474</v>
      </c>
      <c r="AR57" s="668" t="s">
        <v>2474</v>
      </c>
      <c r="AS57" s="668" t="s">
        <v>2473</v>
      </c>
      <c r="AT57" s="668" t="s">
        <v>2474</v>
      </c>
      <c r="AU57" s="668" t="s">
        <v>2474</v>
      </c>
      <c r="AV57" s="668" t="s">
        <v>2474</v>
      </c>
      <c r="AW57" s="669" t="s">
        <v>2473</v>
      </c>
      <c r="AX57" s="668" t="s">
        <v>126</v>
      </c>
      <c r="AY57" s="668" t="s">
        <v>2472</v>
      </c>
      <c r="AZ57" s="668" t="s">
        <v>126</v>
      </c>
      <c r="BA57" s="668" t="s">
        <v>2213</v>
      </c>
      <c r="BB57" s="668" t="s">
        <v>126</v>
      </c>
      <c r="BC57" s="668" t="s">
        <v>126</v>
      </c>
      <c r="BD57" s="668" t="s">
        <v>126</v>
      </c>
      <c r="BE57" s="668" t="s">
        <v>2472</v>
      </c>
      <c r="BF57" s="668" t="s">
        <v>126</v>
      </c>
      <c r="BG57" s="668" t="s">
        <v>2473</v>
      </c>
      <c r="BH57" s="668" t="s">
        <v>2213</v>
      </c>
      <c r="BI57" s="668" t="s">
        <v>126</v>
      </c>
      <c r="BJ57" s="671" t="s">
        <v>126</v>
      </c>
      <c r="BK57" s="668" t="s">
        <v>2472</v>
      </c>
      <c r="BL57" s="668" t="s">
        <v>126</v>
      </c>
      <c r="BM57" s="668" t="s">
        <v>126</v>
      </c>
      <c r="BN57" s="668" t="s">
        <v>126</v>
      </c>
      <c r="BO57" s="668" t="s">
        <v>2471</v>
      </c>
      <c r="BP57" s="668" t="s">
        <v>2471</v>
      </c>
      <c r="BQ57" s="668" t="s">
        <v>126</v>
      </c>
      <c r="BR57" s="668" t="s">
        <v>2471</v>
      </c>
      <c r="BS57" s="668"/>
      <c r="BT57" s="651"/>
      <c r="BU57" s="680"/>
      <c r="BV57" s="668"/>
      <c r="BW57" s="668"/>
      <c r="BX57" s="668"/>
      <c r="BY57" s="668"/>
      <c r="BZ57" s="668"/>
      <c r="CA57" s="672"/>
      <c r="CB57" s="672"/>
      <c r="CC57" s="672"/>
      <c r="CD57" s="673"/>
      <c r="CE57" s="673"/>
      <c r="CF57" s="673"/>
      <c r="CG57" s="673"/>
    </row>
    <row r="58" spans="1:85" s="661" customFormat="1" ht="15" customHeight="1">
      <c r="A58" s="625">
        <v>43001</v>
      </c>
      <c r="B58" s="603"/>
      <c r="C58" s="603"/>
      <c r="D58" s="603"/>
      <c r="E58" s="603"/>
      <c r="F58" s="603"/>
      <c r="G58" s="585"/>
      <c r="H58" s="624" t="s">
        <v>234</v>
      </c>
      <c r="I58" s="603" t="s">
        <v>2</v>
      </c>
      <c r="J58" s="603" t="s">
        <v>285</v>
      </c>
      <c r="K58" s="603">
        <v>2</v>
      </c>
      <c r="L58" s="603">
        <v>2</v>
      </c>
      <c r="M58" s="551" t="str">
        <f t="shared" si="10"/>
        <v>D</v>
      </c>
      <c r="N58" s="551">
        <f t="shared" si="11"/>
        <v>4</v>
      </c>
      <c r="O58" s="641">
        <f t="shared" si="12"/>
        <v>0</v>
      </c>
      <c r="P58" s="551" t="str">
        <f t="shared" si="6"/>
        <v>O</v>
      </c>
      <c r="Q58" s="586">
        <f t="shared" ref="Q58:Q68" si="17">IF(S58="","",IF(SIGN(S58)&lt;&gt;1,VLOOKUP(ABS(S58),SUP_HDC,3,TRUE),-VLOOKUP(ABS(S58),SUP_HDC,3,TRUE)))</f>
        <v>-0.5</v>
      </c>
      <c r="R58" s="635">
        <f t="shared" ref="R58:R68" si="18">IF(Q58="","",IF((K58-L58+Q58)&gt;=0.5,1,IF((K58-L58+Q58)=0.25,0.5,IF((K58-L58+Q58)&lt;=-0.5,-1,IF((K58-L58+Q58)=-0.25,-0.5,0)))))</f>
        <v>-1</v>
      </c>
      <c r="S58" s="600">
        <v>0.53</v>
      </c>
      <c r="T58" s="595">
        <f t="shared" si="8"/>
        <v>-0.53</v>
      </c>
      <c r="U58" s="601">
        <v>2.5</v>
      </c>
      <c r="V58" s="595">
        <f t="shared" ref="V58:V68" si="19">IF(ISBLANK(U58),"",K58+L58-U58)</f>
        <v>1.5</v>
      </c>
      <c r="W58" s="586">
        <f t="shared" ref="W58:W68" si="20">IF(S58="","",(S58+U58)/2)</f>
        <v>1.5150000000000001</v>
      </c>
      <c r="X58" s="586">
        <f t="shared" ref="X58:X68" si="21">IF(W58="","",U58-W58)</f>
        <v>0.98499999999999988</v>
      </c>
      <c r="Y58" s="599">
        <v>10</v>
      </c>
      <c r="Z58" s="599">
        <v>15</v>
      </c>
      <c r="AA58" s="599">
        <v>3</v>
      </c>
      <c r="AB58" s="599">
        <v>7</v>
      </c>
      <c r="AC58" s="599">
        <v>47</v>
      </c>
      <c r="AD58" s="599">
        <v>53</v>
      </c>
      <c r="AE58" s="599">
        <v>3421</v>
      </c>
      <c r="AF58" s="562"/>
      <c r="AG58" s="562"/>
      <c r="AH58" s="562"/>
      <c r="AJ58" s="758" t="str">
        <f t="array" ref="AJ58">IF($K58="","",IF(SUM(IF(ISNUMBER(VALUE(RIGHT($AM58:$CU58,1))),VALUE(RIGHT($AM58:$CU58,1)),0))=$K58,"T","F"))</f>
        <v>T</v>
      </c>
      <c r="AK58" s="583">
        <f t="array" ref="AK58">IF($K58="","",SUM(IF(LEFT($AM58:$CU58,1)="s",1,0))-SUM(IF(RIGHT(LEFT($AM58:$CU58,2))="-",1,0)))</f>
        <v>0</v>
      </c>
      <c r="AL58" s="562">
        <f t="array" ref="AL58">IF($K58="","",SUM(IF(LEFT($AM58:$CU58,1)="X",1,0)))</f>
        <v>11</v>
      </c>
      <c r="AM58" s="668" t="s">
        <v>5609</v>
      </c>
      <c r="AN58" s="668" t="s">
        <v>5600</v>
      </c>
      <c r="AO58" s="668" t="s">
        <v>5599</v>
      </c>
      <c r="AP58" s="668" t="s">
        <v>5598</v>
      </c>
      <c r="AQ58" s="668" t="s">
        <v>5609</v>
      </c>
      <c r="AR58" s="668" t="s">
        <v>5598</v>
      </c>
      <c r="AS58" s="668" t="s">
        <v>5601</v>
      </c>
      <c r="AT58" s="671" t="s">
        <v>5611</v>
      </c>
      <c r="AU58" s="668" t="s">
        <v>5602</v>
      </c>
      <c r="AV58" s="671" t="s">
        <v>5613</v>
      </c>
      <c r="AW58" s="668" t="s">
        <v>5615</v>
      </c>
      <c r="AX58" s="668"/>
      <c r="AY58" s="681" t="s">
        <v>5610</v>
      </c>
      <c r="AZ58" s="668"/>
      <c r="BA58" s="668" t="s">
        <v>2213</v>
      </c>
      <c r="BB58" s="668"/>
      <c r="BC58" s="668"/>
      <c r="BD58" s="668"/>
      <c r="BE58" s="668" t="s">
        <v>5615</v>
      </c>
      <c r="BF58" s="668"/>
      <c r="BG58" s="668" t="s">
        <v>5614</v>
      </c>
      <c r="BH58" s="668" t="s">
        <v>2213</v>
      </c>
      <c r="BI58" s="668"/>
      <c r="BJ58" s="668"/>
      <c r="BK58" s="668" t="s">
        <v>5614</v>
      </c>
      <c r="BL58" s="668"/>
      <c r="BM58" s="668"/>
      <c r="BN58" s="668"/>
      <c r="BO58" s="668" t="s">
        <v>5615</v>
      </c>
      <c r="BP58" s="668" t="s">
        <v>5615</v>
      </c>
      <c r="BQ58" s="668"/>
      <c r="BR58" s="671" t="s">
        <v>5612</v>
      </c>
      <c r="BS58" s="668"/>
      <c r="BT58" s="651"/>
      <c r="BU58" s="680"/>
      <c r="BV58" s="668"/>
      <c r="BW58" s="668"/>
      <c r="BX58" s="668"/>
      <c r="BY58" s="668"/>
      <c r="BZ58" s="668"/>
      <c r="CA58" s="672"/>
      <c r="CB58" s="672"/>
      <c r="CC58" s="672"/>
      <c r="CD58" s="673"/>
      <c r="CE58" s="673"/>
      <c r="CF58" s="673"/>
      <c r="CG58" s="673"/>
    </row>
    <row r="59" spans="1:85" s="661" customFormat="1" ht="15" customHeight="1">
      <c r="A59" s="625">
        <v>43008</v>
      </c>
      <c r="B59" s="603"/>
      <c r="C59" s="603"/>
      <c r="D59" s="603"/>
      <c r="E59" s="603"/>
      <c r="F59" s="603"/>
      <c r="G59" s="585"/>
      <c r="H59" s="624" t="s">
        <v>304</v>
      </c>
      <c r="I59" s="603" t="s">
        <v>3</v>
      </c>
      <c r="J59" s="603" t="s">
        <v>285</v>
      </c>
      <c r="K59" s="603">
        <v>1</v>
      </c>
      <c r="L59" s="603">
        <v>1</v>
      </c>
      <c r="M59" s="551" t="str">
        <f t="shared" si="10"/>
        <v>D</v>
      </c>
      <c r="N59" s="551">
        <f t="shared" si="11"/>
        <v>2</v>
      </c>
      <c r="O59" s="641">
        <f t="shared" si="12"/>
        <v>0</v>
      </c>
      <c r="P59" s="551" t="str">
        <f t="shared" si="6"/>
        <v>U</v>
      </c>
      <c r="Q59" s="586">
        <f t="shared" si="17"/>
        <v>0.5</v>
      </c>
      <c r="R59" s="635">
        <f t="shared" si="18"/>
        <v>1</v>
      </c>
      <c r="S59" s="600">
        <v>-0.7</v>
      </c>
      <c r="T59" s="595">
        <f t="shared" si="8"/>
        <v>0.7</v>
      </c>
      <c r="U59" s="601">
        <v>2.75</v>
      </c>
      <c r="V59" s="595">
        <f t="shared" si="19"/>
        <v>-0.75</v>
      </c>
      <c r="W59" s="586">
        <f t="shared" si="20"/>
        <v>1.0249999999999999</v>
      </c>
      <c r="X59" s="586">
        <f t="shared" si="21"/>
        <v>1.7250000000000001</v>
      </c>
      <c r="Y59" s="599">
        <v>13</v>
      </c>
      <c r="Z59" s="599">
        <v>11</v>
      </c>
      <c r="AA59" s="599">
        <v>1</v>
      </c>
      <c r="AB59" s="599">
        <v>2</v>
      </c>
      <c r="AC59" s="599">
        <v>44</v>
      </c>
      <c r="AD59" s="599">
        <v>56</v>
      </c>
      <c r="AE59" s="599">
        <v>3421</v>
      </c>
      <c r="AF59" s="562"/>
      <c r="AG59" s="562"/>
      <c r="AH59" s="562"/>
      <c r="AJ59" s="758" t="str">
        <f t="array" ref="AJ59">IF($K59="","",IF(SUM(IF(ISNUMBER(VALUE(RIGHT($AM59:$CU59,1))),VALUE(RIGHT($AM59:$CU59,1)),0))=$K59,"T","F"))</f>
        <v>T</v>
      </c>
      <c r="AK59" s="583">
        <f t="array" ref="AK59">IF($K59="","",SUM(IF(LEFT($AM59:$CU59,1)="s",1,0))-SUM(IF(RIGHT(LEFT($AM59:$CU59,2))="-",1,0)))</f>
        <v>0</v>
      </c>
      <c r="AL59" s="562">
        <f t="array" ref="AL59">IF($K59="","",SUM(IF(LEFT($AM59:$CU59,1)="X",1,0)))</f>
        <v>11</v>
      </c>
      <c r="AM59" s="668" t="s">
        <v>1431</v>
      </c>
      <c r="AN59" s="668" t="s">
        <v>5808</v>
      </c>
      <c r="AO59" s="668" t="s">
        <v>5808</v>
      </c>
      <c r="AP59" s="668" t="s">
        <v>5808</v>
      </c>
      <c r="AQ59" s="668" t="s">
        <v>5808</v>
      </c>
      <c r="AR59" s="668" t="s">
        <v>2213</v>
      </c>
      <c r="AS59" s="668" t="s">
        <v>5809</v>
      </c>
      <c r="AT59" s="668" t="s">
        <v>5808</v>
      </c>
      <c r="AU59" s="668" t="s">
        <v>5808</v>
      </c>
      <c r="AV59" s="668" t="s">
        <v>2213</v>
      </c>
      <c r="AW59" s="671" t="s">
        <v>5811</v>
      </c>
      <c r="AX59" s="668"/>
      <c r="AY59" s="668" t="s">
        <v>5813</v>
      </c>
      <c r="AZ59" s="668"/>
      <c r="BA59" s="668" t="s">
        <v>2213</v>
      </c>
      <c r="BB59" s="668"/>
      <c r="BC59" s="668"/>
      <c r="BD59" s="668"/>
      <c r="BE59" s="668" t="s">
        <v>2213</v>
      </c>
      <c r="BF59" s="671"/>
      <c r="BG59" s="668" t="s">
        <v>5813</v>
      </c>
      <c r="BH59" s="668" t="s">
        <v>2213</v>
      </c>
      <c r="BI59" s="668"/>
      <c r="BJ59" s="668"/>
      <c r="BK59" s="668" t="s">
        <v>5813</v>
      </c>
      <c r="BL59" s="668" t="s">
        <v>5813</v>
      </c>
      <c r="BM59" s="668" t="s">
        <v>5812</v>
      </c>
      <c r="BN59" s="668" t="s">
        <v>5808</v>
      </c>
      <c r="BO59" s="668" t="s">
        <v>5812</v>
      </c>
      <c r="BP59" s="668" t="s">
        <v>5813</v>
      </c>
      <c r="BQ59" s="668"/>
      <c r="BR59" s="669" t="s">
        <v>5810</v>
      </c>
      <c r="BS59" s="668"/>
      <c r="BT59" s="651"/>
      <c r="BU59" s="680"/>
      <c r="BV59" s="668"/>
      <c r="BW59" s="668"/>
      <c r="BX59" s="668"/>
      <c r="BY59" s="668"/>
      <c r="BZ59" s="668"/>
      <c r="CA59" s="672"/>
      <c r="CB59" s="672"/>
      <c r="CC59" s="672"/>
      <c r="CD59" s="673"/>
      <c r="CE59" s="673"/>
      <c r="CF59" s="673"/>
      <c r="CG59" s="673"/>
    </row>
    <row r="60" spans="1:85" s="661" customFormat="1" ht="15" customHeight="1">
      <c r="A60" s="625">
        <v>43022</v>
      </c>
      <c r="B60" s="603"/>
      <c r="C60" s="603"/>
      <c r="D60" s="603"/>
      <c r="E60" s="603"/>
      <c r="F60" s="603"/>
      <c r="G60" s="585"/>
      <c r="H60" s="624" t="s">
        <v>256</v>
      </c>
      <c r="I60" s="603" t="s">
        <v>2</v>
      </c>
      <c r="J60" s="603" t="s">
        <v>285</v>
      </c>
      <c r="K60" s="603">
        <v>3</v>
      </c>
      <c r="L60" s="603">
        <v>0</v>
      </c>
      <c r="M60" s="551" t="str">
        <f t="shared" si="10"/>
        <v>W</v>
      </c>
      <c r="N60" s="551">
        <f t="shared" si="11"/>
        <v>3</v>
      </c>
      <c r="O60" s="641">
        <f t="shared" si="12"/>
        <v>3</v>
      </c>
      <c r="P60" s="551" t="str">
        <f t="shared" si="6"/>
        <v>O</v>
      </c>
      <c r="Q60" s="586">
        <f t="shared" si="17"/>
        <v>0.5</v>
      </c>
      <c r="R60" s="635">
        <f t="shared" si="18"/>
        <v>1</v>
      </c>
      <c r="S60" s="600">
        <v>-0.62</v>
      </c>
      <c r="T60" s="595">
        <f t="shared" si="8"/>
        <v>3.62</v>
      </c>
      <c r="U60" s="601">
        <v>2.7</v>
      </c>
      <c r="V60" s="595">
        <f t="shared" si="19"/>
        <v>0.29999999999999982</v>
      </c>
      <c r="W60" s="586">
        <f t="shared" si="20"/>
        <v>1.04</v>
      </c>
      <c r="X60" s="586">
        <f t="shared" si="21"/>
        <v>1.6600000000000001</v>
      </c>
      <c r="Y60" s="599">
        <v>6</v>
      </c>
      <c r="Z60" s="599">
        <v>14</v>
      </c>
      <c r="AA60" s="599">
        <v>3</v>
      </c>
      <c r="AB60" s="599">
        <v>4</v>
      </c>
      <c r="AC60" s="599">
        <v>42</v>
      </c>
      <c r="AD60" s="599">
        <v>58</v>
      </c>
      <c r="AE60" s="599">
        <v>3421</v>
      </c>
      <c r="AF60" s="562"/>
      <c r="AG60" s="562"/>
      <c r="AH60" s="562"/>
      <c r="AJ60" s="758" t="str">
        <f t="array" ref="AJ60">IF($K60="","",IF(SUM(IF(ISNUMBER(VALUE(RIGHT($AM60:$CU60,1))),VALUE(RIGHT($AM60:$CU60,1)),0))=$K60,"T","F"))</f>
        <v>T</v>
      </c>
      <c r="AK60" s="583">
        <f t="array" ref="AK60">IF($K60="","",SUM(IF(LEFT($AM60:$CU60,1)="s",1,0))-SUM(IF(RIGHT(LEFT($AM60:$CU60,2))="-",1,0)))</f>
        <v>0</v>
      </c>
      <c r="AL60" s="562">
        <f t="array" ref="AL60">IF($K60="","",SUM(IF(LEFT($AM60:$CU60,1)="X",1,0)))</f>
        <v>11</v>
      </c>
      <c r="AM60" s="668" t="s">
        <v>5928</v>
      </c>
      <c r="AN60" s="668" t="s">
        <v>5928</v>
      </c>
      <c r="AO60" s="668" t="s">
        <v>5928</v>
      </c>
      <c r="AP60" s="668" t="s">
        <v>5929</v>
      </c>
      <c r="AQ60" s="671" t="s">
        <v>5934</v>
      </c>
      <c r="AR60" s="668" t="s">
        <v>2137</v>
      </c>
      <c r="AS60" s="671" t="s">
        <v>5933</v>
      </c>
      <c r="AT60" s="668" t="s">
        <v>5928</v>
      </c>
      <c r="AU60" s="668" t="s">
        <v>5930</v>
      </c>
      <c r="AV60" s="668" t="s">
        <v>2213</v>
      </c>
      <c r="AW60" s="668" t="s">
        <v>5928</v>
      </c>
      <c r="AX60" s="668"/>
      <c r="AY60" s="668" t="s">
        <v>5931</v>
      </c>
      <c r="AZ60" s="668"/>
      <c r="BA60" s="668" t="s">
        <v>2138</v>
      </c>
      <c r="BB60" s="668"/>
      <c r="BC60" s="668"/>
      <c r="BD60" s="668"/>
      <c r="BE60" s="668" t="s">
        <v>2139</v>
      </c>
      <c r="BF60" s="668"/>
      <c r="BG60" s="668"/>
      <c r="BH60" s="668" t="s">
        <v>2213</v>
      </c>
      <c r="BI60" s="668"/>
      <c r="BJ60" s="668"/>
      <c r="BK60" s="668" t="s">
        <v>5930</v>
      </c>
      <c r="BL60" s="668"/>
      <c r="BM60" s="668" t="s">
        <v>5931</v>
      </c>
      <c r="BN60" s="668" t="s">
        <v>5929</v>
      </c>
      <c r="BO60" s="668" t="s">
        <v>5931</v>
      </c>
      <c r="BP60" s="668"/>
      <c r="BQ60" s="668"/>
      <c r="BR60" s="671" t="s">
        <v>5932</v>
      </c>
      <c r="BS60" s="668"/>
      <c r="BT60" s="651"/>
      <c r="BU60" s="680"/>
      <c r="BV60" s="668"/>
      <c r="BW60" s="668"/>
      <c r="BX60" s="668"/>
      <c r="BY60" s="668"/>
      <c r="BZ60" s="668"/>
      <c r="CA60" s="672"/>
      <c r="CB60" s="672"/>
      <c r="CC60" s="672"/>
      <c r="CD60" s="673"/>
      <c r="CE60" s="673"/>
      <c r="CF60" s="673"/>
      <c r="CG60" s="673"/>
    </row>
    <row r="61" spans="1:85" s="661" customFormat="1" ht="15" customHeight="1">
      <c r="A61" s="625">
        <v>43029</v>
      </c>
      <c r="B61" s="603"/>
      <c r="C61" s="603"/>
      <c r="D61" s="603"/>
      <c r="E61" s="603"/>
      <c r="F61" s="603"/>
      <c r="G61" s="585"/>
      <c r="H61" s="624" t="s">
        <v>264</v>
      </c>
      <c r="I61" s="603" t="s">
        <v>3</v>
      </c>
      <c r="J61" s="603" t="s">
        <v>285</v>
      </c>
      <c r="K61" s="603">
        <v>2</v>
      </c>
      <c r="L61" s="603">
        <v>1</v>
      </c>
      <c r="M61" s="551" t="str">
        <f t="shared" si="10"/>
        <v>W</v>
      </c>
      <c r="N61" s="551">
        <f t="shared" si="11"/>
        <v>3</v>
      </c>
      <c r="O61" s="641">
        <f t="shared" si="12"/>
        <v>1</v>
      </c>
      <c r="P61" s="551" t="str">
        <f t="shared" si="6"/>
        <v>O</v>
      </c>
      <c r="Q61" s="586">
        <f t="shared" si="17"/>
        <v>0.25</v>
      </c>
      <c r="R61" s="635">
        <f t="shared" si="18"/>
        <v>1</v>
      </c>
      <c r="S61" s="600">
        <v>-0.34</v>
      </c>
      <c r="T61" s="595">
        <f t="shared" si="8"/>
        <v>1.34</v>
      </c>
      <c r="U61" s="601">
        <v>2.59</v>
      </c>
      <c r="V61" s="595">
        <f t="shared" si="19"/>
        <v>0.41000000000000014</v>
      </c>
      <c r="W61" s="586">
        <f t="shared" si="20"/>
        <v>1.125</v>
      </c>
      <c r="X61" s="586">
        <f t="shared" si="21"/>
        <v>1.4649999999999999</v>
      </c>
      <c r="Y61" s="599">
        <v>14</v>
      </c>
      <c r="Z61" s="599">
        <v>8</v>
      </c>
      <c r="AA61" s="599">
        <v>6</v>
      </c>
      <c r="AB61" s="599">
        <v>2</v>
      </c>
      <c r="AC61" s="599">
        <v>41</v>
      </c>
      <c r="AD61" s="599">
        <v>59</v>
      </c>
      <c r="AE61" s="599">
        <v>3421</v>
      </c>
      <c r="AF61" s="562"/>
      <c r="AG61" s="562"/>
      <c r="AH61" s="562"/>
      <c r="AJ61" s="758" t="str">
        <f t="array" ref="AJ61">IF($K61="","",IF(SUM(IF(ISNUMBER(VALUE(RIGHT($AM61:$CU61,1))),VALUE(RIGHT($AM61:$CU61,1)),0))=$K61,"T","F"))</f>
        <v>T</v>
      </c>
      <c r="AK61" s="583">
        <f t="array" ref="AK61">IF($K61="","",SUM(IF(LEFT($AM61:$CU61,1)="s",1,0))-SUM(IF(RIGHT(LEFT($AM61:$CU61,2))="-",1,0)))</f>
        <v>0</v>
      </c>
      <c r="AL61" s="562">
        <f t="array" ref="AL61">IF($K61="","",SUM(IF(LEFT($AM61:$CU61,1)="X",1,0)))</f>
        <v>11</v>
      </c>
      <c r="AM61" s="668" t="s">
        <v>6069</v>
      </c>
      <c r="AN61" s="668" t="s">
        <v>6069</v>
      </c>
      <c r="AO61" s="668" t="s">
        <v>6069</v>
      </c>
      <c r="AP61" s="668" t="s">
        <v>6071</v>
      </c>
      <c r="AQ61" s="668" t="s">
        <v>6069</v>
      </c>
      <c r="AR61" s="668" t="s">
        <v>2213</v>
      </c>
      <c r="AS61" s="669" t="s">
        <v>6072</v>
      </c>
      <c r="AT61" s="668" t="s">
        <v>2137</v>
      </c>
      <c r="AU61" s="668" t="s">
        <v>2137</v>
      </c>
      <c r="AV61" s="668" t="s">
        <v>2213</v>
      </c>
      <c r="AW61" s="671" t="s">
        <v>2271</v>
      </c>
      <c r="AX61" s="668"/>
      <c r="AY61" s="668" t="s">
        <v>6102</v>
      </c>
      <c r="AZ61" s="668"/>
      <c r="BA61" s="668"/>
      <c r="BB61" s="668"/>
      <c r="BC61" s="668"/>
      <c r="BD61" s="668"/>
      <c r="BE61" s="668" t="s">
        <v>6102</v>
      </c>
      <c r="BF61" s="668"/>
      <c r="BG61" s="668" t="s">
        <v>6100</v>
      </c>
      <c r="BH61" s="668" t="s">
        <v>2213</v>
      </c>
      <c r="BI61" s="668"/>
      <c r="BJ61" s="668"/>
      <c r="BK61" s="668" t="s">
        <v>6100</v>
      </c>
      <c r="BL61" s="668"/>
      <c r="BM61" s="668"/>
      <c r="BN61" s="668" t="s">
        <v>6069</v>
      </c>
      <c r="BO61" s="668" t="s">
        <v>6102</v>
      </c>
      <c r="BP61" s="668" t="s">
        <v>6102</v>
      </c>
      <c r="BQ61" s="668" t="s">
        <v>6100</v>
      </c>
      <c r="BR61" s="682" t="s">
        <v>6133</v>
      </c>
      <c r="BS61" s="668"/>
      <c r="BT61" s="651"/>
      <c r="BU61" s="680"/>
      <c r="BV61" s="668"/>
      <c r="BW61" s="668"/>
      <c r="BX61" s="668"/>
      <c r="BY61" s="668"/>
      <c r="BZ61" s="668"/>
      <c r="CA61" s="672"/>
      <c r="CB61" s="672"/>
      <c r="CC61" s="672"/>
      <c r="CD61" s="673"/>
      <c r="CE61" s="673"/>
      <c r="CF61" s="673"/>
      <c r="CG61" s="673"/>
    </row>
    <row r="62" spans="1:85" s="661" customFormat="1" ht="15" customHeight="1">
      <c r="A62" s="625">
        <v>43037</v>
      </c>
      <c r="B62" s="596"/>
      <c r="C62" s="596"/>
      <c r="D62" s="596"/>
      <c r="E62" s="596"/>
      <c r="F62" s="596"/>
      <c r="G62" s="585"/>
      <c r="H62" s="624" t="s">
        <v>255</v>
      </c>
      <c r="I62" s="603" t="s">
        <v>2</v>
      </c>
      <c r="J62" s="603" t="s">
        <v>285</v>
      </c>
      <c r="K62" s="603">
        <v>1</v>
      </c>
      <c r="L62" s="603">
        <v>2</v>
      </c>
      <c r="M62" s="551" t="str">
        <f t="shared" si="10"/>
        <v>L</v>
      </c>
      <c r="N62" s="551">
        <f t="shared" si="11"/>
        <v>3</v>
      </c>
      <c r="O62" s="641">
        <f t="shared" si="12"/>
        <v>-1</v>
      </c>
      <c r="P62" s="551" t="str">
        <f t="shared" si="6"/>
        <v>O</v>
      </c>
      <c r="Q62" s="586">
        <f t="shared" si="17"/>
        <v>0.75</v>
      </c>
      <c r="R62" s="635">
        <f t="shared" si="18"/>
        <v>-0.5</v>
      </c>
      <c r="S62" s="600">
        <v>-0.77</v>
      </c>
      <c r="T62" s="595">
        <f t="shared" si="8"/>
        <v>-0.22999999999999998</v>
      </c>
      <c r="U62" s="601">
        <v>2.82</v>
      </c>
      <c r="V62" s="595">
        <f t="shared" si="19"/>
        <v>0.18000000000000016</v>
      </c>
      <c r="W62" s="586">
        <f t="shared" si="20"/>
        <v>1.0249999999999999</v>
      </c>
      <c r="X62" s="586">
        <f t="shared" si="21"/>
        <v>1.7949999999999999</v>
      </c>
      <c r="Y62" s="599">
        <v>6</v>
      </c>
      <c r="Z62" s="599">
        <v>12</v>
      </c>
      <c r="AA62" s="599">
        <v>1</v>
      </c>
      <c r="AB62" s="599">
        <v>8</v>
      </c>
      <c r="AC62" s="599">
        <v>42</v>
      </c>
      <c r="AD62" s="599">
        <v>58</v>
      </c>
      <c r="AE62" s="599">
        <v>3421</v>
      </c>
      <c r="AF62" s="562"/>
      <c r="AG62" s="562"/>
      <c r="AH62" s="562"/>
      <c r="AJ62" s="758" t="str">
        <f t="array" ref="AJ62">IF($K62="","",IF(SUM(IF(ISNUMBER(VALUE(RIGHT($AM62:$CU62,1))),VALUE(RIGHT($AM62:$CU62,1)),0))=$K62,"T","F"))</f>
        <v>T</v>
      </c>
      <c r="AK62" s="583">
        <f t="array" ref="AK62">IF($K62="","",SUM(IF(LEFT($AM62:$CU62,1)="s",1,0))-SUM(IF(RIGHT(LEFT($AM62:$CU62,2))="-",1,0)))</f>
        <v>0</v>
      </c>
      <c r="AL62" s="562">
        <f t="array" ref="AL62">IF($K62="","",SUM(IF(LEFT($AM62:$CU62,1)="X",1,0)))</f>
        <v>11</v>
      </c>
      <c r="AM62" s="668" t="s">
        <v>6270</v>
      </c>
      <c r="AN62" s="668" t="s">
        <v>6270</v>
      </c>
      <c r="AO62" s="668" t="s">
        <v>6298</v>
      </c>
      <c r="AP62" s="668" t="s">
        <v>6299</v>
      </c>
      <c r="AQ62" s="668" t="s">
        <v>6270</v>
      </c>
      <c r="AR62" s="668" t="s">
        <v>2138</v>
      </c>
      <c r="AS62" s="668" t="s">
        <v>6300</v>
      </c>
      <c r="AT62" s="669" t="s">
        <v>6271</v>
      </c>
      <c r="AU62" s="668" t="s">
        <v>6271</v>
      </c>
      <c r="AV62" s="668" t="s">
        <v>2213</v>
      </c>
      <c r="AW62" s="671" t="s">
        <v>2226</v>
      </c>
      <c r="AX62" s="668"/>
      <c r="AY62" s="668" t="s">
        <v>6276</v>
      </c>
      <c r="AZ62" s="668"/>
      <c r="BA62" s="668"/>
      <c r="BB62" s="668"/>
      <c r="BC62" s="668"/>
      <c r="BD62" s="668"/>
      <c r="BE62" s="668"/>
      <c r="BF62" s="668"/>
      <c r="BG62" s="668" t="s">
        <v>6276</v>
      </c>
      <c r="BH62" s="668" t="s">
        <v>2213</v>
      </c>
      <c r="BI62" s="668"/>
      <c r="BJ62" s="668"/>
      <c r="BK62" s="668" t="s">
        <v>6276</v>
      </c>
      <c r="BL62" s="668"/>
      <c r="BM62" s="668"/>
      <c r="BN62" s="668" t="s">
        <v>6301</v>
      </c>
      <c r="BO62" s="668" t="s">
        <v>6275</v>
      </c>
      <c r="BP62" s="668" t="s">
        <v>6303</v>
      </c>
      <c r="BQ62" s="668" t="s">
        <v>6302</v>
      </c>
      <c r="BR62" s="651" t="s">
        <v>6271</v>
      </c>
      <c r="BS62" s="668"/>
      <c r="BT62" s="651"/>
      <c r="BU62" s="680"/>
      <c r="BV62" s="668"/>
      <c r="BW62" s="668"/>
      <c r="BX62" s="668"/>
      <c r="BY62" s="668"/>
      <c r="BZ62" s="668"/>
      <c r="CA62" s="672"/>
      <c r="CB62" s="672"/>
      <c r="CC62" s="672"/>
      <c r="CD62" s="673"/>
      <c r="CE62" s="673"/>
      <c r="CF62" s="673"/>
      <c r="CG62" s="673"/>
    </row>
    <row r="63" spans="1:85" s="661" customFormat="1" ht="15" customHeight="1">
      <c r="A63" s="625">
        <v>43057</v>
      </c>
      <c r="B63" s="596"/>
      <c r="C63" s="596"/>
      <c r="D63" s="596"/>
      <c r="E63" s="596"/>
      <c r="F63" s="596"/>
      <c r="G63" s="585"/>
      <c r="H63" s="624" t="s">
        <v>262</v>
      </c>
      <c r="I63" s="603" t="s">
        <v>3</v>
      </c>
      <c r="J63" s="603" t="s">
        <v>285</v>
      </c>
      <c r="K63" s="603">
        <v>2</v>
      </c>
      <c r="L63" s="603">
        <v>0</v>
      </c>
      <c r="M63" s="551" t="str">
        <f t="shared" si="10"/>
        <v>W</v>
      </c>
      <c r="N63" s="551">
        <f t="shared" si="11"/>
        <v>2</v>
      </c>
      <c r="O63" s="641">
        <f t="shared" si="12"/>
        <v>2</v>
      </c>
      <c r="P63" s="551" t="str">
        <f t="shared" si="6"/>
        <v>U</v>
      </c>
      <c r="Q63" s="586">
        <f t="shared" si="17"/>
        <v>0</v>
      </c>
      <c r="R63" s="635">
        <f t="shared" si="18"/>
        <v>1</v>
      </c>
      <c r="S63" s="600">
        <v>-0.13</v>
      </c>
      <c r="T63" s="595">
        <f t="shared" si="8"/>
        <v>2.13</v>
      </c>
      <c r="U63" s="601">
        <v>2.48</v>
      </c>
      <c r="V63" s="595">
        <f t="shared" si="19"/>
        <v>-0.48</v>
      </c>
      <c r="W63" s="586">
        <f t="shared" si="20"/>
        <v>1.175</v>
      </c>
      <c r="X63" s="586">
        <f t="shared" si="21"/>
        <v>1.3049999999999999</v>
      </c>
      <c r="Y63" s="599">
        <v>8</v>
      </c>
      <c r="Z63" s="599">
        <v>11</v>
      </c>
      <c r="AA63" s="599">
        <v>4</v>
      </c>
      <c r="AB63" s="599">
        <v>5</v>
      </c>
      <c r="AC63" s="599">
        <v>46</v>
      </c>
      <c r="AD63" s="599">
        <v>54</v>
      </c>
      <c r="AE63" s="599">
        <v>3421</v>
      </c>
      <c r="AF63" s="562"/>
      <c r="AG63" s="562"/>
      <c r="AH63" s="562"/>
      <c r="AJ63" s="758" t="str">
        <f t="array" ref="AJ63">IF($K63="","",IF(SUM(IF(ISNUMBER(VALUE(RIGHT($AM63:$CU63,1))),VALUE(RIGHT($AM63:$CU63,1)),0))=$K63,"T","F"))</f>
        <v>T</v>
      </c>
      <c r="AK63" s="583">
        <f t="array" ref="AK63">IF($K63="","",SUM(IF(LEFT($AM63:$CU63,1)="s",1,0))-SUM(IF(RIGHT(LEFT($AM63:$CU63,2))="-",1,0)))</f>
        <v>0</v>
      </c>
      <c r="AL63" s="562">
        <f t="array" ref="AL63">IF($K63="","",SUM(IF(LEFT($AM63:$CU63,1)="X",1,0)))</f>
        <v>11</v>
      </c>
      <c r="AM63" s="668" t="s">
        <v>6412</v>
      </c>
      <c r="AN63" s="668" t="s">
        <v>6412</v>
      </c>
      <c r="AO63" s="668"/>
      <c r="AP63" s="671" t="s">
        <v>6473</v>
      </c>
      <c r="AQ63" s="671" t="s">
        <v>6415</v>
      </c>
      <c r="AR63" s="668" t="s">
        <v>6471</v>
      </c>
      <c r="AS63" s="668" t="s">
        <v>6412</v>
      </c>
      <c r="AT63" s="668" t="s">
        <v>6412</v>
      </c>
      <c r="AU63" s="668" t="s">
        <v>6474</v>
      </c>
      <c r="AV63" s="668" t="s">
        <v>2213</v>
      </c>
      <c r="AW63" s="668" t="s">
        <v>6512</v>
      </c>
      <c r="AX63" s="668"/>
      <c r="AY63" s="668" t="s">
        <v>6421</v>
      </c>
      <c r="AZ63" s="668"/>
      <c r="BA63" s="668"/>
      <c r="BB63" s="681" t="s">
        <v>6472</v>
      </c>
      <c r="BC63" s="668"/>
      <c r="BD63" s="668"/>
      <c r="BE63" s="668"/>
      <c r="BF63" s="668"/>
      <c r="BG63" s="669" t="s">
        <v>6463</v>
      </c>
      <c r="BH63" s="668" t="s">
        <v>2213</v>
      </c>
      <c r="BI63" s="668" t="s">
        <v>6421</v>
      </c>
      <c r="BJ63" s="668"/>
      <c r="BK63" s="669" t="s">
        <v>6420</v>
      </c>
      <c r="BL63" s="668"/>
      <c r="BM63" s="668" t="s">
        <v>6420</v>
      </c>
      <c r="BN63" s="668" t="s">
        <v>6412</v>
      </c>
      <c r="BO63" s="668" t="s">
        <v>6476</v>
      </c>
      <c r="BP63" s="668" t="s">
        <v>6421</v>
      </c>
      <c r="BQ63" s="668"/>
      <c r="BR63" s="756" t="s">
        <v>6475</v>
      </c>
      <c r="BS63" s="668"/>
      <c r="BT63" s="651"/>
      <c r="BU63" s="680"/>
      <c r="BV63" s="668"/>
      <c r="BW63" s="668"/>
      <c r="BX63" s="668"/>
      <c r="BY63" s="668"/>
      <c r="BZ63" s="668"/>
      <c r="CA63" s="672"/>
      <c r="CB63" s="672"/>
      <c r="CC63" s="672"/>
      <c r="CD63" s="673"/>
      <c r="CE63" s="673"/>
      <c r="CF63" s="673"/>
      <c r="CG63" s="673"/>
    </row>
    <row r="64" spans="1:85" s="661" customFormat="1" ht="15" customHeight="1">
      <c r="A64" s="625">
        <v>43065</v>
      </c>
      <c r="B64" s="603"/>
      <c r="C64" s="603"/>
      <c r="D64" s="603"/>
      <c r="E64" s="603"/>
      <c r="F64" s="603"/>
      <c r="G64" s="585"/>
      <c r="H64" s="624" t="s">
        <v>1202</v>
      </c>
      <c r="I64" s="603" t="s">
        <v>3</v>
      </c>
      <c r="J64" s="603" t="s">
        <v>285</v>
      </c>
      <c r="K64" s="603">
        <v>1</v>
      </c>
      <c r="L64" s="603">
        <v>0</v>
      </c>
      <c r="M64" s="551" t="str">
        <f t="shared" si="10"/>
        <v>W</v>
      </c>
      <c r="N64" s="551">
        <f t="shared" si="11"/>
        <v>1</v>
      </c>
      <c r="O64" s="641">
        <f t="shared" si="12"/>
        <v>1</v>
      </c>
      <c r="P64" s="551" t="str">
        <f t="shared" si="6"/>
        <v>U</v>
      </c>
      <c r="Q64" s="586">
        <f t="shared" si="17"/>
        <v>0.5</v>
      </c>
      <c r="R64" s="635">
        <f t="shared" si="18"/>
        <v>1</v>
      </c>
      <c r="S64" s="600">
        <v>-0.43</v>
      </c>
      <c r="T64" s="595">
        <f t="shared" si="8"/>
        <v>1.43</v>
      </c>
      <c r="U64" s="601">
        <v>2.95</v>
      </c>
      <c r="V64" s="595">
        <f t="shared" si="19"/>
        <v>-1.9500000000000002</v>
      </c>
      <c r="W64" s="586">
        <f t="shared" si="20"/>
        <v>1.26</v>
      </c>
      <c r="X64" s="586">
        <f t="shared" si="21"/>
        <v>1.6900000000000002</v>
      </c>
      <c r="Y64" s="599">
        <v>6</v>
      </c>
      <c r="Z64" s="599">
        <v>8</v>
      </c>
      <c r="AA64" s="599">
        <v>3</v>
      </c>
      <c r="AB64" s="599">
        <v>1</v>
      </c>
      <c r="AC64" s="599">
        <v>34</v>
      </c>
      <c r="AD64" s="599">
        <v>66</v>
      </c>
      <c r="AE64" s="599">
        <v>3421</v>
      </c>
      <c r="AF64" s="562"/>
      <c r="AG64" s="562"/>
      <c r="AH64" s="562"/>
      <c r="AJ64" s="758" t="str">
        <f t="array" ref="AJ64">IF($K64="","",IF(SUM(IF(ISNUMBER(VALUE(RIGHT($AM64:$CU64,1))),VALUE(RIGHT($AM64:$CU64,1)),0))=$K64,"T","F"))</f>
        <v>T</v>
      </c>
      <c r="AK64" s="583">
        <f t="array" ref="AK64">IF($K64="","",SUM(IF(LEFT($AM64:$CU64,1)="s",1,0))-SUM(IF(RIGHT(LEFT($AM64:$CU64,2))="-",1,0)))</f>
        <v>0</v>
      </c>
      <c r="AL64" s="562">
        <f t="array" ref="AL64">IF($K64="","",SUM(IF(LEFT($AM64:$CU64,1)="X",1,0)))</f>
        <v>11</v>
      </c>
      <c r="AM64" s="668" t="s">
        <v>1431</v>
      </c>
      <c r="AN64" s="668" t="s">
        <v>1431</v>
      </c>
      <c r="AO64" s="668" t="s">
        <v>6496</v>
      </c>
      <c r="AP64" s="668" t="s">
        <v>2137</v>
      </c>
      <c r="AQ64" s="669" t="s">
        <v>1431</v>
      </c>
      <c r="AR64" s="668" t="s">
        <v>2137</v>
      </c>
      <c r="AS64" s="668" t="s">
        <v>1431</v>
      </c>
      <c r="AT64" s="668" t="s">
        <v>1431</v>
      </c>
      <c r="AU64" s="668" t="s">
        <v>1431</v>
      </c>
      <c r="AV64" s="651" t="s">
        <v>6496</v>
      </c>
      <c r="AW64" s="668" t="s">
        <v>2138</v>
      </c>
      <c r="AX64" s="668"/>
      <c r="AY64" s="668" t="s">
        <v>6102</v>
      </c>
      <c r="AZ64" s="668"/>
      <c r="BA64" s="668"/>
      <c r="BB64" s="668" t="s">
        <v>1431</v>
      </c>
      <c r="BC64" s="668"/>
      <c r="BD64" s="668"/>
      <c r="BE64" s="668"/>
      <c r="BF64" s="668"/>
      <c r="BG64" s="668" t="s">
        <v>2213</v>
      </c>
      <c r="BH64" s="668" t="s">
        <v>2213</v>
      </c>
      <c r="BI64" s="668" t="s">
        <v>6102</v>
      </c>
      <c r="BJ64" s="668" t="s">
        <v>6102</v>
      </c>
      <c r="BK64" s="681" t="s">
        <v>6554</v>
      </c>
      <c r="BL64" s="668"/>
      <c r="BM64" s="668"/>
      <c r="BN64" s="668" t="s">
        <v>2137</v>
      </c>
      <c r="BO64" s="668" t="s">
        <v>6476</v>
      </c>
      <c r="BP64" s="668" t="s">
        <v>2138</v>
      </c>
      <c r="BQ64" s="668"/>
      <c r="BR64" s="671" t="s">
        <v>2207</v>
      </c>
      <c r="BS64" s="668"/>
      <c r="BT64" s="651"/>
      <c r="BU64" s="680"/>
      <c r="BV64" s="668"/>
      <c r="BW64" s="668"/>
      <c r="BX64" s="668"/>
      <c r="BY64" s="668"/>
      <c r="BZ64" s="668"/>
      <c r="CA64" s="672" t="s">
        <v>126</v>
      </c>
      <c r="CB64" s="672" t="s">
        <v>126</v>
      </c>
      <c r="CC64" s="672" t="s">
        <v>126</v>
      </c>
      <c r="CD64" s="673" t="s">
        <v>126</v>
      </c>
      <c r="CE64" s="673" t="s">
        <v>126</v>
      </c>
      <c r="CF64" s="673" t="s">
        <v>126</v>
      </c>
      <c r="CG64" s="673"/>
    </row>
    <row r="65" spans="1:85" s="661" customFormat="1" ht="15" customHeight="1">
      <c r="A65" s="625">
        <v>43071</v>
      </c>
      <c r="B65" s="626"/>
      <c r="C65" s="626"/>
      <c r="D65" s="626"/>
      <c r="E65" s="626"/>
      <c r="F65" s="626"/>
      <c r="G65" s="585"/>
      <c r="H65" s="627" t="s">
        <v>259</v>
      </c>
      <c r="I65" s="625" t="s">
        <v>2</v>
      </c>
      <c r="J65" s="625" t="s">
        <v>285</v>
      </c>
      <c r="K65" s="603">
        <v>3</v>
      </c>
      <c r="L65" s="603">
        <v>2</v>
      </c>
      <c r="M65" s="551" t="str">
        <f t="shared" si="10"/>
        <v>W</v>
      </c>
      <c r="N65" s="551">
        <f t="shared" si="11"/>
        <v>5</v>
      </c>
      <c r="O65" s="641">
        <f t="shared" si="12"/>
        <v>1</v>
      </c>
      <c r="P65" s="551" t="str">
        <f t="shared" si="6"/>
        <v>O</v>
      </c>
      <c r="Q65" s="586">
        <f t="shared" si="17"/>
        <v>-0.25</v>
      </c>
      <c r="R65" s="635">
        <f t="shared" si="18"/>
        <v>1</v>
      </c>
      <c r="S65" s="600">
        <v>0.33</v>
      </c>
      <c r="T65" s="595">
        <f t="shared" si="8"/>
        <v>0.66999999999999993</v>
      </c>
      <c r="U65" s="601">
        <v>2.5299999999999998</v>
      </c>
      <c r="V65" s="595">
        <f t="shared" si="19"/>
        <v>2.4700000000000002</v>
      </c>
      <c r="W65" s="586">
        <f t="shared" si="20"/>
        <v>1.43</v>
      </c>
      <c r="X65" s="586">
        <f t="shared" si="21"/>
        <v>1.0999999999999999</v>
      </c>
      <c r="Y65" s="599">
        <v>10</v>
      </c>
      <c r="Z65" s="599">
        <v>8</v>
      </c>
      <c r="AA65" s="599">
        <v>7</v>
      </c>
      <c r="AB65" s="599">
        <v>2</v>
      </c>
      <c r="AC65" s="599">
        <v>45</v>
      </c>
      <c r="AD65" s="599">
        <v>55</v>
      </c>
      <c r="AE65" s="599">
        <v>3421</v>
      </c>
      <c r="AF65" s="562"/>
      <c r="AG65" s="562"/>
      <c r="AH65" s="562"/>
      <c r="AJ65" s="758" t="str">
        <f t="array" ref="AJ65">IF($K65="","",IF(SUM(IF(ISNUMBER(VALUE(RIGHT($AM65:$CU65,1))),VALUE(RIGHT($AM65:$CU65,1)),0))=$K65,"T","F"))</f>
        <v>T</v>
      </c>
      <c r="AK65" s="583">
        <f t="array" ref="AK65">IF($K65="","",SUM(IF(LEFT($AM65:$CU65,1)="s",1,0))-SUM(IF(RIGHT(LEFT($AM65:$CU65,2))="-",1,0)))</f>
        <v>0</v>
      </c>
      <c r="AL65" s="562">
        <f t="array" ref="AL65">IF($K65="","",SUM(IF(LEFT($AM65:$CU65,1)="X",1,0)))</f>
        <v>11</v>
      </c>
      <c r="AM65" s="669" t="s">
        <v>2474</v>
      </c>
      <c r="AN65" s="671" t="s">
        <v>6578</v>
      </c>
      <c r="AO65" s="668" t="s">
        <v>126</v>
      </c>
      <c r="AP65" s="671" t="s">
        <v>6583</v>
      </c>
      <c r="AQ65" s="668" t="s">
        <v>2474</v>
      </c>
      <c r="AR65" s="668" t="s">
        <v>6579</v>
      </c>
      <c r="AS65" s="669" t="s">
        <v>2474</v>
      </c>
      <c r="AT65" s="668" t="s">
        <v>6584</v>
      </c>
      <c r="AU65" s="668" t="s">
        <v>6580</v>
      </c>
      <c r="AV65" s="651" t="s">
        <v>126</v>
      </c>
      <c r="AW65" s="671" t="s">
        <v>6582</v>
      </c>
      <c r="AX65" s="668" t="s">
        <v>126</v>
      </c>
      <c r="AY65" s="668" t="s">
        <v>2472</v>
      </c>
      <c r="AZ65" s="668" t="s">
        <v>126</v>
      </c>
      <c r="BA65" s="668" t="s">
        <v>126</v>
      </c>
      <c r="BB65" s="668" t="s">
        <v>2474</v>
      </c>
      <c r="BC65" s="668" t="s">
        <v>126</v>
      </c>
      <c r="BD65" s="668" t="s">
        <v>126</v>
      </c>
      <c r="BE65" s="668" t="s">
        <v>126</v>
      </c>
      <c r="BF65" s="668" t="s">
        <v>126</v>
      </c>
      <c r="BG65" s="668" t="s">
        <v>2213</v>
      </c>
      <c r="BH65" s="668" t="s">
        <v>2213</v>
      </c>
      <c r="BI65" s="668" t="s">
        <v>2472</v>
      </c>
      <c r="BJ65" s="668" t="s">
        <v>2472</v>
      </c>
      <c r="BK65" s="668" t="s">
        <v>6584</v>
      </c>
      <c r="BL65" s="668" t="s">
        <v>126</v>
      </c>
      <c r="BM65" s="668" t="s">
        <v>2472</v>
      </c>
      <c r="BN65" s="668" t="s">
        <v>126</v>
      </c>
      <c r="BO65" s="668" t="s">
        <v>6585</v>
      </c>
      <c r="BP65" s="668" t="s">
        <v>6581</v>
      </c>
      <c r="BQ65" s="668" t="s">
        <v>126</v>
      </c>
      <c r="BR65" s="756" t="s">
        <v>6582</v>
      </c>
      <c r="BS65" s="668"/>
      <c r="BT65" s="651"/>
      <c r="BU65" s="680"/>
      <c r="BV65" s="668"/>
      <c r="BW65" s="668"/>
      <c r="BX65" s="668"/>
      <c r="BY65" s="668"/>
      <c r="BZ65" s="668"/>
      <c r="CA65" s="672"/>
      <c r="CB65" s="672"/>
      <c r="CC65" s="672"/>
      <c r="CD65" s="673"/>
      <c r="CE65" s="673"/>
      <c r="CF65" s="673"/>
      <c r="CG65" s="673"/>
    </row>
    <row r="66" spans="1:85" s="661" customFormat="1" ht="15" customHeight="1">
      <c r="A66" s="625"/>
      <c r="B66" s="603"/>
      <c r="C66" s="603" t="s">
        <v>257</v>
      </c>
      <c r="D66" s="603" t="s">
        <v>2</v>
      </c>
      <c r="E66" s="603" t="s">
        <v>285</v>
      </c>
      <c r="F66" s="603"/>
      <c r="G66" s="585" t="str">
        <f>HYPERLINK("#"&amp;"'"&amp;IFERROR(VLOOKUP(H66,helper!$CL$29:$CM$46,2,0),"")&amp;"'!H23",IFERROR(VLOOKUP(H66,helper!$CL$29:$CM$46,2,0),""))</f>
        <v/>
      </c>
      <c r="H66" s="624"/>
      <c r="I66" s="603"/>
      <c r="J66" s="603"/>
      <c r="K66" s="603"/>
      <c r="L66" s="603"/>
      <c r="M66" s="551" t="str">
        <f t="shared" si="10"/>
        <v/>
      </c>
      <c r="N66" s="551" t="str">
        <f t="shared" si="11"/>
        <v/>
      </c>
      <c r="O66" s="641" t="str">
        <f t="shared" si="12"/>
        <v/>
      </c>
      <c r="P66" s="551" t="str">
        <f t="shared" si="6"/>
        <v/>
      </c>
      <c r="Q66" s="586" t="str">
        <f t="shared" si="17"/>
        <v/>
      </c>
      <c r="R66" s="635" t="str">
        <f t="shared" si="18"/>
        <v/>
      </c>
      <c r="S66" s="587"/>
      <c r="T66" s="595" t="str">
        <f t="shared" ref="T66:T68" si="22">IF(ISBLANK(S66),"",K66-L66-S66)</f>
        <v/>
      </c>
      <c r="U66" s="595"/>
      <c r="V66" s="595" t="str">
        <f t="shared" si="19"/>
        <v/>
      </c>
      <c r="W66" s="586" t="str">
        <f t="shared" si="20"/>
        <v/>
      </c>
      <c r="X66" s="586" t="str">
        <f t="shared" si="21"/>
        <v/>
      </c>
      <c r="Y66" s="551"/>
      <c r="Z66" s="551"/>
      <c r="AA66" s="551"/>
      <c r="AB66" s="551"/>
      <c r="AC66" s="551"/>
      <c r="AD66" s="551"/>
      <c r="AE66" s="551"/>
      <c r="AF66" s="562"/>
      <c r="AG66" s="562"/>
      <c r="AH66" s="562"/>
      <c r="AJ66" s="758" t="str">
        <f t="array" ref="AJ66">IF($K66="","",IF(SUM(IF(ISNUMBER(VALUE(RIGHT($AM66:$CU66,1))),VALUE(RIGHT($AM66:$CU66,1)),0))=$K66,"T","F"))</f>
        <v/>
      </c>
      <c r="AK66" s="583" t="str">
        <f t="array" ref="AK66">IF($K66="","",SUM(IF(LEFT($AM66:$CU66,1)="s",1,0))-SUM(IF(RIGHT(LEFT($AM66:$CU66,2))="-",1,0)))</f>
        <v/>
      </c>
      <c r="AL66" s="562" t="str">
        <f t="array" ref="AL66">IF($K66="","",SUM(IF(LEFT($AM66:$CU66,1)="X",1,0)))</f>
        <v/>
      </c>
      <c r="AM66" s="668"/>
      <c r="AN66" s="668"/>
      <c r="AO66" s="668"/>
      <c r="AP66" s="668"/>
      <c r="AQ66" s="668"/>
      <c r="AR66" s="668"/>
      <c r="AS66" s="668"/>
      <c r="AT66" s="668"/>
      <c r="AU66" s="668"/>
      <c r="AV66" s="651"/>
      <c r="AW66" s="668"/>
      <c r="AX66" s="668"/>
      <c r="AY66" s="668"/>
      <c r="AZ66" s="668"/>
      <c r="BA66" s="668"/>
      <c r="BB66" s="668"/>
      <c r="BC66" s="668"/>
      <c r="BD66" s="668"/>
      <c r="BE66" s="668"/>
      <c r="BF66" s="668"/>
      <c r="BG66" s="668"/>
      <c r="BH66" s="668"/>
      <c r="BI66" s="668"/>
      <c r="BJ66" s="668"/>
      <c r="BK66" s="668"/>
      <c r="BL66" s="668"/>
      <c r="BM66" s="668"/>
      <c r="BN66" s="668"/>
      <c r="BO66" s="668"/>
      <c r="BP66" s="671"/>
      <c r="BQ66" s="668"/>
      <c r="BR66" s="651"/>
      <c r="BS66" s="668"/>
      <c r="BT66" s="651"/>
      <c r="BU66" s="680"/>
      <c r="BV66" s="668"/>
      <c r="BW66" s="668"/>
      <c r="BX66" s="668"/>
      <c r="BY66" s="668"/>
      <c r="BZ66" s="668"/>
      <c r="CA66" s="672"/>
      <c r="CB66" s="672"/>
      <c r="CC66" s="672"/>
      <c r="CD66" s="673"/>
      <c r="CE66" s="673"/>
      <c r="CF66" s="673"/>
      <c r="CG66" s="673"/>
    </row>
    <row r="67" spans="1:85" s="661" customFormat="1" ht="15" customHeight="1">
      <c r="A67" s="625"/>
      <c r="B67" s="603"/>
      <c r="C67" s="603" t="s">
        <v>267</v>
      </c>
      <c r="D67" s="603" t="s">
        <v>3</v>
      </c>
      <c r="E67" s="603" t="s">
        <v>285</v>
      </c>
      <c r="F67" s="603"/>
      <c r="G67" s="585" t="str">
        <f>HYPERLINK("#"&amp;"'"&amp;IFERROR(VLOOKUP(H67,helper!$CL$29:$CM$46,2,0),"")&amp;"'!H23",IFERROR(VLOOKUP(H67,helper!$CL$29:$CM$46,2,0),""))</f>
        <v/>
      </c>
      <c r="H67" s="624"/>
      <c r="I67" s="603"/>
      <c r="J67" s="603"/>
      <c r="K67" s="603"/>
      <c r="L67" s="603"/>
      <c r="M67" s="551" t="str">
        <f t="shared" si="10"/>
        <v/>
      </c>
      <c r="N67" s="551" t="str">
        <f t="shared" si="11"/>
        <v/>
      </c>
      <c r="O67" s="641" t="str">
        <f t="shared" si="12"/>
        <v/>
      </c>
      <c r="P67" s="551" t="str">
        <f t="shared" si="6"/>
        <v/>
      </c>
      <c r="Q67" s="586" t="str">
        <f t="shared" si="17"/>
        <v/>
      </c>
      <c r="R67" s="635" t="str">
        <f t="shared" si="18"/>
        <v/>
      </c>
      <c r="S67" s="587"/>
      <c r="T67" s="595" t="str">
        <f t="shared" si="22"/>
        <v/>
      </c>
      <c r="U67" s="595"/>
      <c r="V67" s="595" t="str">
        <f t="shared" si="19"/>
        <v/>
      </c>
      <c r="W67" s="586" t="str">
        <f t="shared" si="20"/>
        <v/>
      </c>
      <c r="X67" s="586" t="str">
        <f t="shared" si="21"/>
        <v/>
      </c>
      <c r="Y67" s="551"/>
      <c r="Z67" s="551"/>
      <c r="AA67" s="551"/>
      <c r="AB67" s="551"/>
      <c r="AC67" s="551"/>
      <c r="AD67" s="551"/>
      <c r="AE67" s="551"/>
      <c r="AF67" s="562"/>
      <c r="AG67" s="562"/>
      <c r="AH67" s="562"/>
      <c r="AJ67" s="582" t="str">
        <f t="array" ref="AJ67">IF($K67="","",IF(SUM(IF(ISNUMBER(VALUE(RIGHT($AM67:$CU67,1))),VALUE(RIGHT($AM67:$CU67,1)),0))=$K67,"T","F"))</f>
        <v/>
      </c>
      <c r="AK67" s="583" t="str">
        <f t="array" ref="AK67">IF($K67="","",SUM(IF(LEFT($AM67:$CU67,1)="s",1,0))-SUM(IF(RIGHT(LEFT($AM67:$CU67,2))="-",1,0)))</f>
        <v/>
      </c>
      <c r="AL67" s="562" t="str">
        <f t="array" ref="AL67">IF($K67="","",SUM(IF(LEFT($AM67:$CU67,1)="X",1,0)))</f>
        <v/>
      </c>
      <c r="AM67" s="668"/>
      <c r="AN67" s="668"/>
      <c r="AO67" s="668"/>
      <c r="AP67" s="668"/>
      <c r="AQ67" s="668"/>
      <c r="AR67" s="668"/>
      <c r="AS67" s="668"/>
      <c r="AT67" s="671"/>
      <c r="AU67" s="668"/>
      <c r="AV67" s="651"/>
      <c r="AW67" s="668"/>
      <c r="AX67" s="668"/>
      <c r="AY67" s="668"/>
      <c r="AZ67" s="668"/>
      <c r="BA67" s="668"/>
      <c r="BB67" s="668"/>
      <c r="BC67" s="668"/>
      <c r="BD67" s="668"/>
      <c r="BE67" s="668"/>
      <c r="BF67" s="668"/>
      <c r="BG67" s="668"/>
      <c r="BH67" s="668"/>
      <c r="BI67" s="668"/>
      <c r="BJ67" s="668"/>
      <c r="BK67" s="668"/>
      <c r="BL67" s="668"/>
      <c r="BM67" s="668"/>
      <c r="BN67" s="668"/>
      <c r="BO67" s="668"/>
      <c r="BP67" s="668"/>
      <c r="BQ67" s="668"/>
      <c r="BR67" s="651"/>
      <c r="BS67" s="668"/>
      <c r="BT67" s="651"/>
      <c r="BU67" s="680"/>
      <c r="BV67" s="668"/>
      <c r="BW67" s="668"/>
      <c r="BX67" s="668"/>
      <c r="BY67" s="668"/>
      <c r="BZ67" s="668"/>
      <c r="CA67" s="672"/>
      <c r="CB67" s="672"/>
      <c r="CC67" s="672"/>
      <c r="CD67" s="673"/>
      <c r="CE67" s="673"/>
      <c r="CF67" s="673"/>
      <c r="CG67" s="673"/>
    </row>
    <row r="68" spans="1:85" s="661" customFormat="1" ht="15" customHeight="1">
      <c r="A68" s="625"/>
      <c r="B68" s="596"/>
      <c r="C68" s="596"/>
      <c r="D68" s="596"/>
      <c r="E68" s="596"/>
      <c r="F68" s="596"/>
      <c r="G68" s="585" t="str">
        <f>HYPERLINK("#"&amp;"'"&amp;IFERROR(VLOOKUP(H68,helper!$CL$29:$CM$46,2,0),"")&amp;"'!H23",IFERROR(VLOOKUP(H68,helper!$CL$29:$CM$46,2,0),""))</f>
        <v/>
      </c>
      <c r="H68" s="624"/>
      <c r="I68" s="603"/>
      <c r="J68" s="603"/>
      <c r="K68" s="603"/>
      <c r="L68" s="603"/>
      <c r="M68" s="551" t="str">
        <f t="shared" si="10"/>
        <v/>
      </c>
      <c r="N68" s="551" t="str">
        <f t="shared" si="11"/>
        <v/>
      </c>
      <c r="O68" s="641" t="str">
        <f t="shared" si="12"/>
        <v/>
      </c>
      <c r="P68" s="551" t="str">
        <f t="shared" si="6"/>
        <v/>
      </c>
      <c r="Q68" s="586" t="str">
        <f t="shared" si="17"/>
        <v/>
      </c>
      <c r="R68" s="635" t="str">
        <f t="shared" si="18"/>
        <v/>
      </c>
      <c r="S68" s="587"/>
      <c r="T68" s="595" t="str">
        <f t="shared" si="22"/>
        <v/>
      </c>
      <c r="U68" s="595"/>
      <c r="V68" s="595" t="str">
        <f t="shared" si="19"/>
        <v/>
      </c>
      <c r="W68" s="586" t="str">
        <f t="shared" si="20"/>
        <v/>
      </c>
      <c r="X68" s="586" t="str">
        <f t="shared" si="21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IF($K68="","",IF(SUM(IF(ISNUMBER(VALUE(RIGHT($AM68:$CU68,1))),VALUE(RIGHT($AM68:$CU68,1)),0))=$K68,"T","F"))</f>
        <v/>
      </c>
      <c r="AK68" s="583" t="str">
        <f t="array" ref="AK68">IF($K68="","",SUM(IF(LEFT($AM68:$CU68,1)="s",1,0))-SUM(IF(RIGHT(LEFT($AM68:$CU68,2))="-",1,0)))</f>
        <v/>
      </c>
      <c r="AL68" s="562" t="str">
        <f t="array" ref="AL68">IF($K68="","",SUM(IF(LEFT($AM68:$CU68,1)="X",1,0)))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68"/>
      <c r="AV68" s="651"/>
      <c r="AW68" s="668"/>
      <c r="AX68" s="668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68"/>
      <c r="BQ68" s="668"/>
      <c r="BR68" s="651"/>
      <c r="BS68" s="668"/>
      <c r="BT68" s="651"/>
      <c r="BU68" s="680"/>
      <c r="BV68" s="668"/>
      <c r="BW68" s="668"/>
      <c r="BX68" s="668"/>
      <c r="BY68" s="668"/>
      <c r="BZ68" s="668"/>
      <c r="CA68" s="672"/>
      <c r="CB68" s="672"/>
      <c r="CC68" s="672"/>
      <c r="CD68" s="673"/>
      <c r="CE68" s="673"/>
      <c r="CF68" s="673"/>
      <c r="CG68" s="673"/>
    </row>
    <row r="69" spans="1:85" s="661" customFormat="1" ht="15" customHeight="1">
      <c r="A69" s="626"/>
      <c r="B69" s="596"/>
      <c r="C69" s="596"/>
      <c r="D69" s="596"/>
      <c r="E69" s="596"/>
      <c r="F69" s="596"/>
      <c r="G69" s="591" t="str">
        <f>HYPERLINK("#"&amp;"'"&amp;IFERROR(VLOOKUP(H69,helper!$CL$29:$CM$46,2,0),"")&amp;"'!H23",IFERROR(VLOOKUP(H69,helper!$CL$29:$CM$46,2,0),""))</f>
        <v/>
      </c>
      <c r="H69" s="623"/>
      <c r="I69" s="596"/>
      <c r="J69" s="596"/>
      <c r="K69" s="596"/>
      <c r="L69" s="596"/>
      <c r="M69" s="551" t="str">
        <f t="shared" si="10"/>
        <v/>
      </c>
      <c r="N69" s="551" t="str">
        <f t="shared" si="11"/>
        <v/>
      </c>
      <c r="O69" s="641" t="str">
        <f t="shared" si="12"/>
        <v/>
      </c>
      <c r="P69" s="551" t="str">
        <f t="shared" si="6"/>
        <v/>
      </c>
      <c r="Q69" s="586"/>
      <c r="R69" s="635" t="str">
        <f t="shared" ref="R69:R81" si="23">IF(Q69="","",IF((K69-L69+Q69)&gt;=0.5,1,IF((K69-L69+Q69)=0.25,0.5,IF((K69-L69+Q69)&lt;=-0.5,-1,IF((K69-L69+Q69)=-0.25,-0.5,0)))))</f>
        <v/>
      </c>
      <c r="S69" s="587"/>
      <c r="T69" s="595" t="str">
        <f t="shared" si="8"/>
        <v/>
      </c>
      <c r="U69" s="595"/>
      <c r="V69" s="595"/>
      <c r="W69" s="586"/>
      <c r="X69" s="586"/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IF($K69="","",IF(SUM(IF(ISNUMBER(VALUE(RIGHT($AM69:$CU69,1))),VALUE(RIGHT($AM69:$CU69,1)),0))=$K69,"T","F"))</f>
        <v/>
      </c>
      <c r="AK69" s="583" t="str">
        <f t="array" ref="AK69">IF($K69="","",SUM(IF(LEFT($AM69:$CU69,1)="s",1,0))-SUM(IF(RIGHT(LEFT($AM69:$CU69,2))="-",1,0)))</f>
        <v/>
      </c>
      <c r="AL69" s="562" t="str">
        <f t="array" ref="AL69">IF($K69="","",SUM(IF(LEFT($AM69:$CU69,1)="X",1,0)))</f>
        <v/>
      </c>
      <c r="AM69" s="653"/>
      <c r="AN69" s="653"/>
      <c r="AO69" s="653"/>
      <c r="AP69" s="653"/>
      <c r="AQ69" s="653"/>
      <c r="AR69" s="653"/>
      <c r="AS69" s="653"/>
      <c r="AT69" s="653"/>
      <c r="AU69" s="653"/>
      <c r="AV69" s="695"/>
      <c r="AW69" s="668"/>
      <c r="AX69" s="668"/>
      <c r="AY69" s="653"/>
      <c r="AZ69" s="653"/>
      <c r="BA69" s="653"/>
      <c r="BB69" s="653"/>
      <c r="BC69" s="653"/>
      <c r="BD69" s="653"/>
      <c r="BE69" s="653"/>
      <c r="BF69" s="653"/>
      <c r="BG69" s="653"/>
      <c r="BH69" s="653"/>
      <c r="BI69" s="653"/>
      <c r="BJ69" s="653"/>
      <c r="BK69" s="653"/>
      <c r="BL69" s="653"/>
      <c r="BM69" s="653"/>
      <c r="BN69" s="653"/>
      <c r="BO69" s="653"/>
      <c r="BP69" s="668"/>
      <c r="BQ69" s="653"/>
      <c r="BR69" s="695"/>
      <c r="BS69" s="668"/>
      <c r="BT69" s="651"/>
      <c r="BU69" s="680"/>
      <c r="BV69" s="668"/>
      <c r="BW69" s="653"/>
      <c r="BX69" s="653"/>
      <c r="BY69" s="668"/>
      <c r="BZ69" s="668"/>
      <c r="CA69" s="672"/>
      <c r="CB69" s="672"/>
      <c r="CC69" s="672"/>
      <c r="CD69" s="673"/>
      <c r="CE69" s="673"/>
      <c r="CF69" s="673"/>
      <c r="CG69" s="673"/>
    </row>
    <row r="70" spans="1:85" s="661" customFormat="1" ht="15" customHeight="1">
      <c r="A70" s="626"/>
      <c r="B70" s="596"/>
      <c r="C70" s="596"/>
      <c r="D70" s="596"/>
      <c r="E70" s="596"/>
      <c r="F70" s="596"/>
      <c r="G70" s="591"/>
      <c r="H70" s="623"/>
      <c r="I70" s="596"/>
      <c r="J70" s="596"/>
      <c r="K70" s="596"/>
      <c r="L70" s="596"/>
      <c r="M70" s="551" t="str">
        <f t="shared" si="10"/>
        <v/>
      </c>
      <c r="N70" s="551" t="str">
        <f t="shared" si="11"/>
        <v/>
      </c>
      <c r="O70" s="641" t="str">
        <f t="shared" si="12"/>
        <v/>
      </c>
      <c r="P70" s="551" t="str">
        <f t="shared" si="6"/>
        <v/>
      </c>
      <c r="Q70" s="586"/>
      <c r="R70" s="635" t="str">
        <f t="shared" si="23"/>
        <v/>
      </c>
      <c r="S70" s="587"/>
      <c r="T70" s="595" t="str">
        <f t="shared" si="8"/>
        <v/>
      </c>
      <c r="U70" s="595"/>
      <c r="V70" s="595"/>
      <c r="W70" s="586"/>
      <c r="X70" s="586"/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IF($K70="","",IF(SUM(IF(ISNUMBER(VALUE(RIGHT($AM70:$CU70,1))),VALUE(RIGHT($AM70:$CU70,1)),0))=$K70,"T","F"))</f>
        <v/>
      </c>
      <c r="AK70" s="583" t="str">
        <f t="array" ref="AK70">IF($K70="","",SUM(IF(LEFT($AM70:$CU70,1)="s",1,0))-SUM(IF(RIGHT(LEFT($AM70:$CU70,2))="-",1,0)))</f>
        <v/>
      </c>
      <c r="AL70" s="562" t="str">
        <f t="array" ref="AL70">IF($K70="","",SUM(IF(LEFT($AM70:$CU70,1)="X",1,0)))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68"/>
      <c r="AV70" s="651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68"/>
      <c r="BR70" s="651"/>
      <c r="BS70" s="668"/>
      <c r="BT70" s="668"/>
      <c r="BU70" s="680"/>
      <c r="BV70" s="668"/>
      <c r="BW70" s="668"/>
      <c r="BX70" s="668"/>
      <c r="BY70" s="668"/>
      <c r="BZ70" s="668"/>
      <c r="CA70" s="672"/>
      <c r="CB70" s="672"/>
      <c r="CC70" s="672"/>
      <c r="CD70" s="673"/>
      <c r="CE70" s="673"/>
      <c r="CF70" s="673"/>
      <c r="CG70" s="673"/>
    </row>
    <row r="71" spans="1:85" s="661" customFormat="1" ht="15" customHeight="1">
      <c r="A71" s="625"/>
      <c r="B71" s="603"/>
      <c r="C71" s="603" t="s">
        <v>1201</v>
      </c>
      <c r="D71" s="603" t="s">
        <v>2</v>
      </c>
      <c r="E71" s="603" t="s">
        <v>285</v>
      </c>
      <c r="F71" s="603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51" t="str">
        <f t="shared" si="10"/>
        <v/>
      </c>
      <c r="N71" s="551" t="str">
        <f t="shared" si="11"/>
        <v/>
      </c>
      <c r="O71" s="641" t="str">
        <f t="shared" si="12"/>
        <v/>
      </c>
      <c r="P71" s="551" t="str">
        <f t="shared" si="6"/>
        <v/>
      </c>
      <c r="Q71" s="586" t="str">
        <f t="shared" ref="Q71:Q81" si="24">IF(S71="","",IF(SIGN(S71)&lt;&gt;1,VLOOKUP(ABS(S71),SUP_HDC,3,TRUE),-VLOOKUP(ABS(S71),SUP_HDC,3,TRUE)))</f>
        <v/>
      </c>
      <c r="R71" s="635" t="str">
        <f t="shared" si="23"/>
        <v/>
      </c>
      <c r="S71" s="587"/>
      <c r="T71" s="595" t="str">
        <f t="shared" si="8"/>
        <v/>
      </c>
      <c r="U71" s="595"/>
      <c r="V71" s="595" t="str">
        <f t="shared" ref="V71:V80" si="25">IF(ISBLANK(U71),"",K71+L71-U71)</f>
        <v/>
      </c>
      <c r="W71" s="586" t="str">
        <f t="shared" ref="W71:W81" si="26">IF(S71="","",(S71+U71)/2)</f>
        <v/>
      </c>
      <c r="X71" s="586" t="str">
        <f t="shared" ref="X71:X81" si="27">IF(W71="","",U71-W71)</f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IF($K71="","",IF(SUM(IF(ISNUMBER(VALUE(RIGHT($AM71:$CU71,1))),VALUE(RIGHT($AM71:$CU71,1)),0))=$K71,"T","F"))</f>
        <v/>
      </c>
      <c r="AK71" s="583" t="str">
        <f t="array" ref="AK71">IF($K71="","",SUM(IF(LEFT($AM71:$CU71,1)="s",1,0))-SUM(IF(RIGHT(LEFT($AM71:$CU71,2))="-",1,0)))</f>
        <v/>
      </c>
      <c r="AL71" s="562" t="str">
        <f t="array" ref="AL71">IF($K71="","",SUM(IF(LEFT($AM71:$CU71,1)="X",1,0)))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51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68"/>
      <c r="BQ71" s="668"/>
      <c r="BR71" s="651"/>
      <c r="BS71" s="668"/>
      <c r="BT71" s="651"/>
      <c r="BU71" s="680"/>
      <c r="BV71" s="668"/>
      <c r="BW71" s="668"/>
      <c r="BX71" s="668"/>
      <c r="BY71" s="668"/>
      <c r="BZ71" s="668"/>
      <c r="CA71" s="672"/>
      <c r="CB71" s="672"/>
      <c r="CC71" s="672"/>
      <c r="CD71" s="673"/>
      <c r="CE71" s="673"/>
      <c r="CF71" s="673"/>
      <c r="CG71" s="673"/>
    </row>
    <row r="72" spans="1:85" s="661" customFormat="1" ht="15" customHeight="1">
      <c r="A72" s="625"/>
      <c r="B72" s="603"/>
      <c r="C72" s="603" t="s">
        <v>258</v>
      </c>
      <c r="D72" s="603" t="s">
        <v>3</v>
      </c>
      <c r="E72" s="603" t="s">
        <v>285</v>
      </c>
      <c r="F72" s="603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51" t="str">
        <f t="shared" si="10"/>
        <v/>
      </c>
      <c r="N72" s="551" t="str">
        <f t="shared" si="11"/>
        <v/>
      </c>
      <c r="O72" s="641" t="str">
        <f t="shared" si="12"/>
        <v/>
      </c>
      <c r="P72" s="551" t="str">
        <f t="shared" si="6"/>
        <v/>
      </c>
      <c r="Q72" s="586" t="str">
        <f t="shared" si="24"/>
        <v/>
      </c>
      <c r="R72" s="635" t="str">
        <f t="shared" si="23"/>
        <v/>
      </c>
      <c r="S72" s="587"/>
      <c r="T72" s="595" t="str">
        <f t="shared" si="8"/>
        <v/>
      </c>
      <c r="U72" s="595"/>
      <c r="V72" s="595" t="str">
        <f t="shared" si="25"/>
        <v/>
      </c>
      <c r="W72" s="586" t="str">
        <f t="shared" si="26"/>
        <v/>
      </c>
      <c r="X72" s="586" t="str">
        <f t="shared" si="27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IF($K72="","",IF(SUM(IF(ISNUMBER(VALUE(RIGHT($AM72:$CU72,1))),VALUE(RIGHT($AM72:$CU72,1)),0))=$K72,"T","F"))</f>
        <v/>
      </c>
      <c r="AK72" s="583" t="str">
        <f t="array" ref="AK72">IF($K72="","",SUM(IF(LEFT($AM72:$CU72,1)="s",1,0))-SUM(IF(RIGHT(LEFT($AM72:$CU72,2))="-",1,0)))</f>
        <v/>
      </c>
      <c r="AL72" s="562" t="str">
        <f t="array" ref="AL72">IF($K72="","",SUM(IF(LEFT($AM72:$CU72,1)="X",1,0)))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68"/>
      <c r="AV72" s="651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81"/>
      <c r="BN72" s="668"/>
      <c r="BO72" s="668"/>
      <c r="BP72" s="668"/>
      <c r="BQ72" s="668"/>
      <c r="BR72" s="651"/>
      <c r="BS72" s="668"/>
      <c r="BT72" s="651"/>
      <c r="BU72" s="680"/>
      <c r="BV72" s="668"/>
      <c r="BW72" s="668"/>
      <c r="BX72" s="668"/>
      <c r="BY72" s="668"/>
      <c r="BZ72" s="668"/>
      <c r="CA72" s="672"/>
      <c r="CB72" s="672"/>
      <c r="CC72" s="672"/>
      <c r="CD72" s="673"/>
      <c r="CE72" s="673"/>
      <c r="CF72" s="673"/>
      <c r="CG72" s="673"/>
    </row>
    <row r="73" spans="1:85" s="661" customFormat="1" ht="15" customHeight="1">
      <c r="A73" s="625"/>
      <c r="B73" s="603"/>
      <c r="C73" s="603" t="s">
        <v>263</v>
      </c>
      <c r="D73" s="603" t="s">
        <v>2</v>
      </c>
      <c r="E73" s="603" t="s">
        <v>285</v>
      </c>
      <c r="F73" s="603"/>
      <c r="G73" s="585" t="str">
        <f>HYPERLINK("#"&amp;"'"&amp;IFERROR(VLOOKUP(H73,helper!$CL$29:$CM$46,2,0),"")&amp;"'!H23",IFERROR(VLOOKUP(H73,helper!$CL$29:$CM$46,2,0),""))</f>
        <v/>
      </c>
      <c r="H73" s="624"/>
      <c r="I73" s="603"/>
      <c r="J73" s="603"/>
      <c r="K73" s="603"/>
      <c r="L73" s="603"/>
      <c r="M73" s="551" t="str">
        <f t="shared" si="10"/>
        <v/>
      </c>
      <c r="N73" s="551" t="str">
        <f t="shared" si="11"/>
        <v/>
      </c>
      <c r="O73" s="641" t="str">
        <f t="shared" si="12"/>
        <v/>
      </c>
      <c r="P73" s="551" t="str">
        <f t="shared" si="6"/>
        <v/>
      </c>
      <c r="Q73" s="586" t="str">
        <f t="shared" si="24"/>
        <v/>
      </c>
      <c r="R73" s="635" t="str">
        <f t="shared" si="23"/>
        <v/>
      </c>
      <c r="S73" s="587"/>
      <c r="T73" s="595" t="str">
        <f t="shared" si="8"/>
        <v/>
      </c>
      <c r="U73" s="595"/>
      <c r="V73" s="595" t="str">
        <f t="shared" si="25"/>
        <v/>
      </c>
      <c r="W73" s="586" t="str">
        <f t="shared" si="26"/>
        <v/>
      </c>
      <c r="X73" s="586" t="str">
        <f t="shared" si="27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IF($K73="","",IF(SUM(IF(ISNUMBER(VALUE(RIGHT($AM73:$CU73,1))),VALUE(RIGHT($AM73:$CU73,1)),0))=$K73,"T","F"))</f>
        <v/>
      </c>
      <c r="AK73" s="583" t="str">
        <f t="array" ref="AK73">IF($K73="","",SUM(IF(LEFT($AM73:$CU73,1)="s",1,0))-SUM(IF(RIGHT(LEFT($AM73:$CU73,2))="-",1,0)))</f>
        <v/>
      </c>
      <c r="AL73" s="562" t="str">
        <f t="array" ref="AL73">IF($K73="","",SUM(IF(LEFT($AM73:$CU73,1)="X",1,0)))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51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68"/>
      <c r="BQ73" s="668"/>
      <c r="BR73" s="651"/>
      <c r="BS73" s="668"/>
      <c r="BT73" s="651"/>
      <c r="BU73" s="680"/>
      <c r="BV73" s="668"/>
      <c r="BW73" s="668"/>
      <c r="BX73" s="668"/>
      <c r="BY73" s="668"/>
      <c r="BZ73" s="668"/>
      <c r="CA73" s="672"/>
      <c r="CB73" s="672"/>
      <c r="CC73" s="672"/>
      <c r="CD73" s="673"/>
      <c r="CE73" s="673"/>
      <c r="CF73" s="673"/>
      <c r="CG73" s="673"/>
    </row>
    <row r="74" spans="1:85" s="661" customFormat="1" ht="15" customHeight="1">
      <c r="A74" s="625"/>
      <c r="B74" s="603"/>
      <c r="C74" s="603" t="s">
        <v>256</v>
      </c>
      <c r="D74" s="603" t="s">
        <v>3</v>
      </c>
      <c r="E74" s="603" t="s">
        <v>285</v>
      </c>
      <c r="F74" s="603"/>
      <c r="G74" s="585" t="str">
        <f>HYPERLINK("#"&amp;"'"&amp;IFERROR(VLOOKUP(H74,helper!$CL$29:$CM$46,2,0),"")&amp;"'!H23",IFERROR(VLOOKUP(H74,helper!$CL$29:$CM$46,2,0),""))</f>
        <v/>
      </c>
      <c r="H74" s="624"/>
      <c r="I74" s="603"/>
      <c r="J74" s="603"/>
      <c r="K74" s="603"/>
      <c r="L74" s="603"/>
      <c r="M74" s="551" t="str">
        <f t="shared" si="10"/>
        <v/>
      </c>
      <c r="N74" s="551" t="str">
        <f t="shared" si="11"/>
        <v/>
      </c>
      <c r="O74" s="641" t="str">
        <f t="shared" si="12"/>
        <v/>
      </c>
      <c r="P74" s="551" t="str">
        <f t="shared" si="6"/>
        <v/>
      </c>
      <c r="Q74" s="586" t="str">
        <f t="shared" si="24"/>
        <v/>
      </c>
      <c r="R74" s="635" t="str">
        <f t="shared" si="23"/>
        <v/>
      </c>
      <c r="S74" s="587"/>
      <c r="T74" s="595" t="str">
        <f t="shared" si="8"/>
        <v/>
      </c>
      <c r="U74" s="595"/>
      <c r="V74" s="595" t="str">
        <f t="shared" si="25"/>
        <v/>
      </c>
      <c r="W74" s="586" t="str">
        <f t="shared" si="26"/>
        <v/>
      </c>
      <c r="X74" s="586" t="str">
        <f t="shared" si="27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IF($K74="","",IF(SUM(IF(ISNUMBER(VALUE(RIGHT($AM74:$CU74,1))),VALUE(RIGHT($AM74:$CU74,1)),0))=$K74,"T","F"))</f>
        <v/>
      </c>
      <c r="AK74" s="583" t="str">
        <f t="array" ref="AK74">IF($K74="","",SUM(IF(LEFT($AM74:$CU74,1)="s",1,0))-SUM(IF(RIGHT(LEFT($AM74:$CU74,2))="-",1,0)))</f>
        <v/>
      </c>
      <c r="AL74" s="562" t="str">
        <f t="array" ref="AL74">IF($K74="","",SUM(IF(LEFT($AM74:$CU74,1)="X",1,0)))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51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68"/>
      <c r="BQ74" s="668"/>
      <c r="BR74" s="651"/>
      <c r="BS74" s="668"/>
      <c r="BT74" s="651"/>
      <c r="BU74" s="680"/>
      <c r="BV74" s="668"/>
      <c r="BW74" s="668"/>
      <c r="BX74" s="668"/>
      <c r="BY74" s="668"/>
      <c r="BZ74" s="668"/>
      <c r="CA74" s="672"/>
      <c r="CB74" s="672"/>
      <c r="CC74" s="672"/>
      <c r="CD74" s="673"/>
      <c r="CE74" s="673"/>
      <c r="CF74" s="673"/>
      <c r="CG74" s="673"/>
    </row>
    <row r="75" spans="1:85" s="661" customFormat="1" ht="15" customHeight="1">
      <c r="A75" s="625"/>
      <c r="B75" s="603"/>
      <c r="C75" s="603"/>
      <c r="D75" s="603"/>
      <c r="E75" s="603"/>
      <c r="F75" s="603"/>
      <c r="G75" s="591"/>
      <c r="H75" s="624"/>
      <c r="I75" s="603"/>
      <c r="J75" s="603"/>
      <c r="K75" s="603"/>
      <c r="L75" s="603"/>
      <c r="M75" s="551" t="str">
        <f t="shared" ref="M75:M80" si="28">IF(K75="","",IF(K75&gt;L75,"W",IF(K75=L75,"D",IF(K75&lt;L75,"L"))))</f>
        <v/>
      </c>
      <c r="N75" s="551" t="str">
        <f t="shared" ref="N75:N80" si="29">IF(K75="","",K75+L75)</f>
        <v/>
      </c>
      <c r="O75" s="641" t="str">
        <f t="shared" si="12"/>
        <v/>
      </c>
      <c r="P75" s="551" t="str">
        <f t="shared" ref="P75:P80" si="30">IF($K75="","",IF($N75&gt;P$19,"O",IF($N75&lt;P$19,"U",IF($N75=P$19,"-"))))</f>
        <v/>
      </c>
      <c r="Q75" s="586" t="str">
        <f t="shared" si="24"/>
        <v/>
      </c>
      <c r="R75" s="635" t="str">
        <f t="shared" si="23"/>
        <v/>
      </c>
      <c r="S75" s="587"/>
      <c r="T75" s="595" t="str">
        <f t="shared" ref="T75:T80" si="31">IF(ISBLANK(S75),"",K75-L75-S75)</f>
        <v/>
      </c>
      <c r="U75" s="595"/>
      <c r="V75" s="595" t="str">
        <f t="shared" si="25"/>
        <v/>
      </c>
      <c r="W75" s="586" t="str">
        <f t="shared" si="26"/>
        <v/>
      </c>
      <c r="X75" s="586" t="str">
        <f t="shared" si="27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IF($K75="","",IF(SUM(IF(ISNUMBER(VALUE(RIGHT($AM75:$CU75,1))),VALUE(RIGHT($AM75:$CU75,1)),0))=$K75,"T","F"))</f>
        <v/>
      </c>
      <c r="AK75" s="583" t="str">
        <f t="array" ref="AK75">IF($K75="","",SUM(IF(LEFT($AM75:$CU75,1)="s",1,0))-SUM(IF(RIGHT(LEFT($AM75:$CU75,2))="-",1,0)))</f>
        <v/>
      </c>
      <c r="AL75" s="562" t="str">
        <f t="array" ref="AL75">IF($K75="","",SUM(IF(LEFT($AM75:$CU75,1)="X",1,0)))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54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68"/>
      <c r="BR75" s="654"/>
      <c r="BS75" s="668"/>
      <c r="BT75" s="654"/>
      <c r="BU75" s="672"/>
      <c r="BV75" s="668"/>
      <c r="BW75" s="668"/>
      <c r="BX75" s="668"/>
      <c r="BY75" s="668"/>
      <c r="BZ75" s="668"/>
      <c r="CA75" s="672"/>
      <c r="CB75" s="672"/>
      <c r="CC75" s="672"/>
      <c r="CD75" s="673"/>
      <c r="CE75" s="673"/>
      <c r="CF75" s="673"/>
      <c r="CG75" s="673"/>
    </row>
    <row r="76" spans="1:85" s="661" customFormat="1" ht="15" customHeight="1">
      <c r="A76" s="625"/>
      <c r="B76" s="603"/>
      <c r="C76" s="603"/>
      <c r="D76" s="603"/>
      <c r="E76" s="603"/>
      <c r="F76" s="603"/>
      <c r="G76" s="591"/>
      <c r="H76" s="624"/>
      <c r="I76" s="603"/>
      <c r="J76" s="603"/>
      <c r="K76" s="603"/>
      <c r="L76" s="603"/>
      <c r="M76" s="551" t="str">
        <f t="shared" si="28"/>
        <v/>
      </c>
      <c r="N76" s="551" t="str">
        <f t="shared" si="29"/>
        <v/>
      </c>
      <c r="O76" s="641" t="str">
        <f t="shared" si="12"/>
        <v/>
      </c>
      <c r="P76" s="551" t="str">
        <f t="shared" si="30"/>
        <v/>
      </c>
      <c r="Q76" s="586" t="str">
        <f t="shared" si="24"/>
        <v/>
      </c>
      <c r="R76" s="635" t="str">
        <f t="shared" si="23"/>
        <v/>
      </c>
      <c r="S76" s="587"/>
      <c r="T76" s="595" t="str">
        <f t="shared" si="31"/>
        <v/>
      </c>
      <c r="U76" s="595"/>
      <c r="V76" s="595" t="str">
        <f t="shared" si="25"/>
        <v/>
      </c>
      <c r="W76" s="586" t="str">
        <f t="shared" si="26"/>
        <v/>
      </c>
      <c r="X76" s="586" t="str">
        <f t="shared" si="27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IF($K76="","",IF(SUM(IF(ISNUMBER(VALUE(RIGHT($AM76:$CU76,1))),VALUE(RIGHT($AM76:$CU76,1)),0))=$K76,"T","F"))</f>
        <v/>
      </c>
      <c r="AK76" s="583" t="str">
        <f t="array" ref="AK76">IF($K76="","",SUM(IF(LEFT($AM76:$CU76,1)="s",1,0))-SUM(IF(RIGHT(LEFT($AM76:$CU76,2))="-",1,0)))</f>
        <v/>
      </c>
      <c r="AL76" s="562" t="str">
        <f t="array" ref="AL76">IF($K76="","",SUM(IF(LEFT($AM76:$CU76,1)="X",1,0)))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54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54"/>
      <c r="BS76" s="668"/>
      <c r="BT76" s="654"/>
      <c r="BU76" s="672"/>
      <c r="BV76" s="668"/>
      <c r="BW76" s="668"/>
      <c r="BX76" s="668"/>
      <c r="BY76" s="668"/>
      <c r="BZ76" s="668"/>
      <c r="CA76" s="672"/>
      <c r="CB76" s="672"/>
      <c r="CC76" s="672"/>
      <c r="CD76" s="673"/>
      <c r="CE76" s="673"/>
      <c r="CF76" s="673"/>
      <c r="CG76" s="673"/>
    </row>
    <row r="77" spans="1:85" s="661" customFormat="1" ht="15" customHeight="1">
      <c r="A77" s="626"/>
      <c r="B77" s="596"/>
      <c r="C77" s="596"/>
      <c r="D77" s="596"/>
      <c r="E77" s="596"/>
      <c r="F77" s="596"/>
      <c r="G77" s="591"/>
      <c r="H77" s="623"/>
      <c r="I77" s="596"/>
      <c r="J77" s="596"/>
      <c r="K77" s="596"/>
      <c r="L77" s="596"/>
      <c r="M77" s="551" t="str">
        <f t="shared" si="28"/>
        <v/>
      </c>
      <c r="N77" s="551" t="str">
        <f t="shared" si="29"/>
        <v/>
      </c>
      <c r="O77" s="641" t="str">
        <f t="shared" si="12"/>
        <v/>
      </c>
      <c r="P77" s="551" t="str">
        <f t="shared" si="30"/>
        <v/>
      </c>
      <c r="Q77" s="586" t="str">
        <f t="shared" si="24"/>
        <v/>
      </c>
      <c r="R77" s="635" t="str">
        <f t="shared" si="23"/>
        <v/>
      </c>
      <c r="S77" s="587"/>
      <c r="T77" s="595" t="str">
        <f t="shared" si="31"/>
        <v/>
      </c>
      <c r="U77" s="595"/>
      <c r="V77" s="595" t="str">
        <f t="shared" si="25"/>
        <v/>
      </c>
      <c r="W77" s="586" t="str">
        <f t="shared" si="26"/>
        <v/>
      </c>
      <c r="X77" s="586" t="str">
        <f t="shared" si="27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IF($K77="","",IF(SUM(IF(ISNUMBER(VALUE(RIGHT($AM77:$CU77,1))),VALUE(RIGHT($AM77:$CU77,1)),0))=$K77,"T","F"))</f>
        <v/>
      </c>
      <c r="AK77" s="583" t="str">
        <f t="array" ref="AK77">IF($K77="","",SUM(IF(LEFT($AM77:$CU77,1)="s",1,0))-SUM(IF(RIGHT(LEFT($AM77:$CU77,2))="-",1,0)))</f>
        <v/>
      </c>
      <c r="AL77" s="562" t="str">
        <f t="array" ref="AL77">IF($K77="","",SUM(IF(LEFT($AM77:$CU77,1)="X",1,0)))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54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54"/>
      <c r="BS77" s="668"/>
      <c r="BT77" s="654"/>
      <c r="BU77" s="672"/>
      <c r="BV77" s="668"/>
      <c r="BW77" s="668"/>
      <c r="BX77" s="668"/>
      <c r="BY77" s="668"/>
      <c r="BZ77" s="668"/>
      <c r="CA77" s="672"/>
      <c r="CB77" s="672"/>
      <c r="CC77" s="672"/>
      <c r="CD77" s="673"/>
      <c r="CE77" s="673"/>
      <c r="CF77" s="673"/>
      <c r="CG77" s="673"/>
    </row>
    <row r="78" spans="1:85" s="661" customFormat="1" ht="15" customHeight="1">
      <c r="A78" s="625"/>
      <c r="B78" s="603"/>
      <c r="C78" s="603"/>
      <c r="D78" s="603"/>
      <c r="E78" s="603"/>
      <c r="F78" s="603"/>
      <c r="G78" s="591"/>
      <c r="H78" s="624"/>
      <c r="I78" s="603"/>
      <c r="J78" s="603"/>
      <c r="K78" s="603"/>
      <c r="L78" s="603"/>
      <c r="M78" s="551" t="str">
        <f t="shared" si="28"/>
        <v/>
      </c>
      <c r="N78" s="551" t="str">
        <f t="shared" si="29"/>
        <v/>
      </c>
      <c r="O78" s="641" t="str">
        <f t="shared" si="12"/>
        <v/>
      </c>
      <c r="P78" s="551" t="str">
        <f t="shared" si="30"/>
        <v/>
      </c>
      <c r="Q78" s="586" t="str">
        <f t="shared" si="24"/>
        <v/>
      </c>
      <c r="R78" s="635" t="str">
        <f t="shared" si="23"/>
        <v/>
      </c>
      <c r="S78" s="587"/>
      <c r="T78" s="595" t="str">
        <f t="shared" si="31"/>
        <v/>
      </c>
      <c r="U78" s="595"/>
      <c r="V78" s="595" t="str">
        <f t="shared" si="25"/>
        <v/>
      </c>
      <c r="W78" s="586" t="str">
        <f t="shared" si="26"/>
        <v/>
      </c>
      <c r="X78" s="586" t="str">
        <f t="shared" si="27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IF($K78="","",IF(SUM(IF(ISNUMBER(VALUE(RIGHT($AM78:$CU78,1))),VALUE(RIGHT($AM78:$CU78,1)),0))=$K78,"T","F"))</f>
        <v/>
      </c>
      <c r="AK78" s="583" t="str">
        <f t="array" ref="AK78">IF($K78="","",SUM(IF(LEFT($AM78:$CU78,1)="s",1,0))-SUM(IF(RIGHT(LEFT($AM78:$CU78,2))="-",1,0)))</f>
        <v/>
      </c>
      <c r="AL78" s="562" t="str">
        <f t="array" ref="AL78">IF($K78="","",SUM(IF(LEFT($AM78:$CU78,1)="X",1,0)))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54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54"/>
      <c r="BS78" s="668"/>
      <c r="BT78" s="654"/>
      <c r="BU78" s="672"/>
      <c r="BV78" s="668"/>
      <c r="BW78" s="668"/>
      <c r="BX78" s="668"/>
      <c r="BY78" s="668"/>
      <c r="BZ78" s="668"/>
      <c r="CA78" s="672"/>
      <c r="CB78" s="672"/>
      <c r="CC78" s="672"/>
      <c r="CD78" s="673"/>
      <c r="CE78" s="673"/>
      <c r="CF78" s="673"/>
      <c r="CG78" s="673"/>
    </row>
    <row r="79" spans="1:85" s="661" customFormat="1" ht="15" customHeight="1">
      <c r="A79" s="594"/>
      <c r="B79" s="576"/>
      <c r="C79" s="576"/>
      <c r="D79" s="576"/>
      <c r="E79" s="576"/>
      <c r="F79" s="576"/>
      <c r="G79" s="591"/>
      <c r="H79" s="590"/>
      <c r="I79" s="576"/>
      <c r="J79" s="576"/>
      <c r="K79" s="576"/>
      <c r="L79" s="576"/>
      <c r="M79" s="551" t="str">
        <f t="shared" si="28"/>
        <v/>
      </c>
      <c r="N79" s="551" t="str">
        <f t="shared" si="29"/>
        <v/>
      </c>
      <c r="O79" s="641" t="str">
        <f t="shared" si="12"/>
        <v/>
      </c>
      <c r="P79" s="551" t="str">
        <f t="shared" si="30"/>
        <v/>
      </c>
      <c r="Q79" s="586" t="str">
        <f t="shared" si="24"/>
        <v/>
      </c>
      <c r="R79" s="635" t="str">
        <f t="shared" si="23"/>
        <v/>
      </c>
      <c r="S79" s="587"/>
      <c r="T79" s="595" t="str">
        <f t="shared" si="31"/>
        <v/>
      </c>
      <c r="U79" s="595"/>
      <c r="V79" s="595" t="str">
        <f t="shared" si="25"/>
        <v/>
      </c>
      <c r="W79" s="586" t="str">
        <f t="shared" si="26"/>
        <v/>
      </c>
      <c r="X79" s="586" t="str">
        <f t="shared" si="27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IF($K79="","",IF(SUM(IF(ISNUMBER(VALUE(RIGHT($AM79:$CU79,1))),VALUE(RIGHT($AM79:$CU79,1)),0))=$K79,"T","F"))</f>
        <v/>
      </c>
      <c r="AK79" s="583" t="str">
        <f t="array" ref="AK79">IF($K79="","",SUM(IF(LEFT($AM79:$CU79,1)="s",1,0))-SUM(IF(RIGHT(LEFT($AM79:$CU79,2))="-",1,0)))</f>
        <v/>
      </c>
      <c r="AL79" s="562" t="str">
        <f t="array" ref="AL79">IF($K79="","",SUM(IF(LEFT($AM79:$CU79,1)="X",1,0)))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54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54"/>
      <c r="BS79" s="668"/>
      <c r="BT79" s="655"/>
      <c r="BU79" s="673"/>
      <c r="BV79" s="668"/>
      <c r="BW79" s="668"/>
      <c r="BX79" s="668"/>
      <c r="BY79" s="668"/>
      <c r="BZ79" s="668"/>
      <c r="CA79" s="673"/>
      <c r="CB79" s="673"/>
      <c r="CC79" s="673"/>
      <c r="CD79" s="673"/>
      <c r="CE79" s="673"/>
      <c r="CF79" s="673"/>
      <c r="CG79" s="673"/>
    </row>
    <row r="80" spans="1:85" s="661" customFormat="1" ht="15" customHeight="1">
      <c r="A80" s="594"/>
      <c r="B80" s="576"/>
      <c r="C80" s="576"/>
      <c r="D80" s="576"/>
      <c r="E80" s="576"/>
      <c r="F80" s="576"/>
      <c r="G80" s="576"/>
      <c r="H80" s="590"/>
      <c r="I80" s="576"/>
      <c r="J80" s="576"/>
      <c r="K80" s="576"/>
      <c r="L80" s="576"/>
      <c r="M80" s="551" t="str">
        <f t="shared" si="28"/>
        <v/>
      </c>
      <c r="N80" s="551" t="str">
        <f t="shared" si="29"/>
        <v/>
      </c>
      <c r="O80" s="641" t="str">
        <f t="shared" si="12"/>
        <v/>
      </c>
      <c r="P80" s="551" t="str">
        <f t="shared" si="30"/>
        <v/>
      </c>
      <c r="Q80" s="586" t="str">
        <f t="shared" si="24"/>
        <v/>
      </c>
      <c r="R80" s="635" t="str">
        <f t="shared" si="23"/>
        <v/>
      </c>
      <c r="S80" s="587"/>
      <c r="T80" s="595" t="str">
        <f t="shared" si="31"/>
        <v/>
      </c>
      <c r="U80" s="595"/>
      <c r="V80" s="595" t="str">
        <f t="shared" si="25"/>
        <v/>
      </c>
      <c r="W80" s="586" t="str">
        <f t="shared" si="26"/>
        <v/>
      </c>
      <c r="X80" s="586" t="str">
        <f t="shared" si="27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IF($K80="","",IF(SUM(IF(ISNUMBER(VALUE(RIGHT($AM80:$CU80,1))),VALUE(RIGHT($AM80:$CU80,1)),0))=$K80,"T","F"))</f>
        <v/>
      </c>
      <c r="AK80" s="583" t="str">
        <f t="array" ref="AK80">IF($K80="","",SUM(IF(LEFT($AM80:$CU80,1)="s",1,0))-SUM(IF(RIGHT(LEFT($AM80:$CU80,2))="-",1,0)))</f>
        <v/>
      </c>
      <c r="AL80" s="562" t="str">
        <f t="array" ref="AL80">IF($K80="","",SUM(IF(LEFT($AM80:$CU80,1)="X",1,0)))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54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54"/>
      <c r="BS80" s="668"/>
      <c r="BT80" s="655"/>
      <c r="BU80" s="673"/>
      <c r="BV80" s="668"/>
      <c r="BW80" s="668"/>
      <c r="BX80" s="668"/>
      <c r="BY80" s="668"/>
      <c r="BZ80" s="668"/>
      <c r="CA80" s="673"/>
      <c r="CB80" s="673"/>
      <c r="CC80" s="673"/>
      <c r="CD80" s="673"/>
      <c r="CE80" s="673"/>
      <c r="CF80" s="673"/>
      <c r="CG80" s="673"/>
    </row>
    <row r="81" spans="1:85" s="661" customFormat="1" ht="14.25">
      <c r="A81" s="696"/>
      <c r="B81" s="697"/>
      <c r="C81" s="697"/>
      <c r="D81" s="697"/>
      <c r="E81" s="576" t="str">
        <f>IF(J81=Table!$C$1,VLOOKUP(H81,Table!$B$38:$AO$61,Table!$AO$35-1,FALSE),"")</f>
        <v/>
      </c>
      <c r="F81" s="642"/>
      <c r="G81" s="619"/>
      <c r="H81" s="590"/>
      <c r="I81" s="576"/>
      <c r="J81" s="576"/>
      <c r="K81" s="576"/>
      <c r="L81" s="576"/>
      <c r="M81" s="551"/>
      <c r="N81" s="551"/>
      <c r="O81" s="641"/>
      <c r="P81" s="551"/>
      <c r="Q81" s="586" t="str">
        <f t="shared" si="24"/>
        <v/>
      </c>
      <c r="R81" s="635" t="str">
        <f t="shared" si="23"/>
        <v/>
      </c>
      <c r="S81" s="587"/>
      <c r="T81" s="588"/>
      <c r="U81" s="588"/>
      <c r="V81" s="588"/>
      <c r="W81" s="587" t="str">
        <f t="shared" si="26"/>
        <v/>
      </c>
      <c r="X81" s="619" t="str">
        <f t="shared" si="27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IF($K81="","",IF(SUM(IF(ISNUMBER(VALUE(RIGHT($AM81:$CU81,1))),VALUE(RIGHT($AM81:$CU81,1)),0))=$K81,"T","F"))</f>
        <v/>
      </c>
      <c r="AK81" s="583" t="str">
        <f t="array" ref="AK81">IF($K81="","",SUM(IF(LEFT($AM81:$CU81,1)="s",1,0))-SUM(IF(RIGHT(LEFT($AM81:$CU81,2))="-",1,0)))</f>
        <v/>
      </c>
      <c r="AL81" s="562" t="str">
        <f t="array" ref="AL81">IF($K81="","",SUM(IF(LEFT($AM81:$CU81,1)="X",1,0)))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68"/>
      <c r="AV81" s="655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68"/>
      <c r="BR81" s="655"/>
      <c r="BS81" s="668"/>
      <c r="BT81" s="655"/>
      <c r="BU81" s="673"/>
      <c r="BV81" s="668"/>
      <c r="BW81" s="668"/>
      <c r="BX81" s="668"/>
      <c r="BY81" s="668"/>
      <c r="BZ81" s="668"/>
      <c r="CA81" s="673"/>
      <c r="CB81" s="673"/>
      <c r="CC81" s="673"/>
      <c r="CD81" s="673"/>
      <c r="CE81" s="673"/>
      <c r="CF81" s="673"/>
      <c r="CG81" s="673"/>
    </row>
    <row r="82" spans="1:85" s="661" customFormat="1" ht="14.25">
      <c r="A82" s="696"/>
      <c r="B82" s="697"/>
      <c r="C82" s="697"/>
      <c r="D82" s="697"/>
      <c r="E82" s="576" t="str">
        <f>IF(J82=Table!$C$1,VLOOKUP(H82,Table!$B$38:$AO$61,Table!$AO$35-1,FALSE),"")</f>
        <v/>
      </c>
      <c r="F82" s="642"/>
      <c r="G82" s="619"/>
      <c r="H82" s="590"/>
      <c r="I82" s="576"/>
      <c r="J82" s="576"/>
      <c r="K82" s="576"/>
      <c r="L82" s="576"/>
      <c r="M82" s="551"/>
      <c r="N82" s="551"/>
      <c r="O82" s="641"/>
      <c r="P82" s="551"/>
      <c r="Q82" s="586"/>
      <c r="R82" s="587"/>
      <c r="S82" s="587"/>
      <c r="T82" s="588"/>
      <c r="U82" s="588"/>
      <c r="V82" s="588"/>
      <c r="W82" s="619"/>
      <c r="X82" s="619"/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68"/>
      <c r="AU82" s="668"/>
      <c r="AV82" s="673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68"/>
      <c r="BR82" s="673"/>
      <c r="BS82" s="668"/>
      <c r="BT82" s="655"/>
      <c r="BU82" s="673"/>
      <c r="BV82" s="668"/>
      <c r="BW82" s="668"/>
      <c r="BX82" s="668"/>
      <c r="BY82" s="668"/>
      <c r="BZ82" s="668"/>
      <c r="CA82" s="673"/>
      <c r="CB82" s="673"/>
      <c r="CC82" s="673"/>
      <c r="CD82" s="673"/>
      <c r="CE82" s="673"/>
      <c r="CF82" s="673"/>
      <c r="CG82" s="673"/>
    </row>
    <row r="83" spans="1:85" s="661" customFormat="1" ht="14.25">
      <c r="A83" s="696"/>
      <c r="B83" s="697"/>
      <c r="C83" s="697"/>
      <c r="D83" s="697"/>
      <c r="E83" s="576" t="str">
        <f>IF(J83=Table!$C$1,VLOOKUP(H83,Table!$B$38:$AO$61,Table!$AO$35-1,FALSE),"")</f>
        <v/>
      </c>
      <c r="F83" s="642"/>
      <c r="G83" s="619"/>
      <c r="H83" s="590"/>
      <c r="I83" s="576"/>
      <c r="J83" s="576"/>
      <c r="K83" s="576"/>
      <c r="L83" s="576"/>
      <c r="M83" s="551"/>
      <c r="N83" s="551"/>
      <c r="O83" s="641"/>
      <c r="P83" s="551"/>
      <c r="Q83" s="586"/>
      <c r="R83" s="587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68"/>
      <c r="AU83" s="668"/>
      <c r="AV83" s="673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68"/>
      <c r="BR83" s="673"/>
      <c r="BS83" s="668"/>
      <c r="BT83" s="655"/>
      <c r="BU83" s="673"/>
      <c r="BV83" s="668"/>
      <c r="BW83" s="668"/>
      <c r="BX83" s="668"/>
      <c r="BY83" s="668"/>
      <c r="BZ83" s="668"/>
      <c r="CA83" s="673"/>
      <c r="CB83" s="673"/>
      <c r="CC83" s="673"/>
      <c r="CD83" s="673"/>
      <c r="CE83" s="673"/>
      <c r="CF83" s="673"/>
      <c r="CG83" s="673"/>
    </row>
    <row r="84" spans="1:85" s="661" customFormat="1" ht="14.25">
      <c r="A84" s="676"/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587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68"/>
      <c r="AU84" s="668"/>
      <c r="AV84" s="673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68"/>
      <c r="BR84" s="673"/>
      <c r="BS84" s="668"/>
      <c r="BT84" s="655"/>
      <c r="BU84" s="673"/>
      <c r="BV84" s="668"/>
      <c r="BW84" s="668"/>
      <c r="BX84" s="668"/>
      <c r="BY84" s="668"/>
      <c r="BZ84" s="668"/>
      <c r="CA84" s="673"/>
      <c r="CB84" s="673"/>
      <c r="CC84" s="673"/>
      <c r="CD84" s="673"/>
      <c r="CE84" s="673"/>
      <c r="CF84" s="673"/>
      <c r="CG84" s="673"/>
    </row>
    <row r="85" spans="1:85" s="661" customFormat="1" ht="14.25">
      <c r="A85" s="676"/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587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68"/>
      <c r="AU85" s="668"/>
      <c r="AV85" s="673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68"/>
      <c r="BR85" s="673"/>
      <c r="BS85" s="668"/>
      <c r="BT85" s="655"/>
      <c r="BU85" s="673"/>
      <c r="BV85" s="668"/>
      <c r="BW85" s="668"/>
      <c r="BX85" s="668"/>
      <c r="BY85" s="668"/>
      <c r="BZ85" s="668"/>
      <c r="CA85" s="673"/>
      <c r="CB85" s="673"/>
      <c r="CC85" s="673"/>
      <c r="CD85" s="673"/>
      <c r="CE85" s="673"/>
      <c r="CF85" s="673"/>
      <c r="CG85" s="673"/>
    </row>
    <row r="86" spans="1:85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587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68"/>
      <c r="AV86" s="673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68"/>
      <c r="BR86" s="673"/>
      <c r="BS86" s="668"/>
      <c r="BT86" s="655"/>
      <c r="BU86" s="673"/>
      <c r="BV86" s="668"/>
      <c r="BW86" s="668"/>
      <c r="BX86" s="668"/>
      <c r="BY86" s="668"/>
      <c r="BZ86" s="668"/>
      <c r="CA86" s="673"/>
      <c r="CB86" s="673"/>
      <c r="CC86" s="673"/>
      <c r="CD86" s="673"/>
      <c r="CE86" s="673"/>
      <c r="CF86" s="673"/>
      <c r="CG86" s="673"/>
    </row>
    <row r="87" spans="1:85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587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73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73"/>
      <c r="BS87" s="668"/>
      <c r="BT87" s="655"/>
      <c r="BU87" s="673"/>
      <c r="BV87" s="668"/>
      <c r="BW87" s="668"/>
      <c r="BX87" s="668"/>
      <c r="BY87" s="668"/>
      <c r="BZ87" s="668"/>
      <c r="CA87" s="673"/>
      <c r="CB87" s="673"/>
      <c r="CC87" s="673"/>
      <c r="CD87" s="673"/>
      <c r="CE87" s="673"/>
      <c r="CF87" s="673"/>
      <c r="CG87" s="673"/>
    </row>
    <row r="88" spans="1:85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587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73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68"/>
      <c r="BR88" s="673"/>
      <c r="BS88" s="668"/>
      <c r="BT88" s="655"/>
      <c r="BU88" s="673"/>
      <c r="BV88" s="668"/>
      <c r="BW88" s="668"/>
      <c r="BX88" s="668"/>
      <c r="BY88" s="668"/>
      <c r="BZ88" s="668"/>
      <c r="CA88" s="673"/>
      <c r="CB88" s="673"/>
      <c r="CC88" s="673"/>
      <c r="CD88" s="673"/>
      <c r="CE88" s="673"/>
      <c r="CF88" s="673"/>
      <c r="CG88" s="673"/>
    </row>
    <row r="89" spans="1:85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587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73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73"/>
      <c r="BS89" s="668"/>
      <c r="BT89" s="655"/>
      <c r="BU89" s="673"/>
      <c r="BV89" s="668"/>
      <c r="BW89" s="668"/>
      <c r="BX89" s="668"/>
      <c r="BY89" s="668"/>
      <c r="BZ89" s="668"/>
      <c r="CA89" s="673"/>
      <c r="CB89" s="673"/>
      <c r="CC89" s="673"/>
      <c r="CD89" s="673"/>
      <c r="CE89" s="673"/>
      <c r="CF89" s="673"/>
      <c r="CG89" s="673"/>
    </row>
    <row r="90" spans="1:85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587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73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73"/>
      <c r="BS90" s="668"/>
      <c r="BT90" s="655"/>
      <c r="BU90" s="673"/>
      <c r="BV90" s="668"/>
      <c r="BW90" s="668"/>
      <c r="BX90" s="668"/>
      <c r="BY90" s="668"/>
      <c r="BZ90" s="668"/>
      <c r="CA90" s="673"/>
      <c r="CB90" s="673"/>
      <c r="CC90" s="673"/>
      <c r="CD90" s="673"/>
      <c r="CE90" s="673"/>
      <c r="CF90" s="673"/>
      <c r="CG90" s="673"/>
    </row>
    <row r="91" spans="1:85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587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73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73"/>
      <c r="BS91" s="668"/>
      <c r="BT91" s="668"/>
      <c r="BU91" s="673"/>
      <c r="BV91" s="668"/>
      <c r="BW91" s="668"/>
      <c r="BX91" s="668"/>
      <c r="BY91" s="668"/>
      <c r="BZ91" s="668"/>
      <c r="CA91" s="673"/>
      <c r="CB91" s="673"/>
      <c r="CC91" s="673"/>
      <c r="CD91" s="673"/>
      <c r="CE91" s="673"/>
      <c r="CF91" s="673"/>
      <c r="CG91" s="673"/>
    </row>
    <row r="92" spans="1:85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587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73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73"/>
      <c r="BS92" s="668"/>
      <c r="BT92" s="668"/>
      <c r="BU92" s="673"/>
      <c r="BV92" s="668"/>
      <c r="BW92" s="668"/>
      <c r="BX92" s="668"/>
      <c r="BY92" s="668"/>
      <c r="BZ92" s="668"/>
      <c r="CA92" s="673"/>
      <c r="CB92" s="673"/>
      <c r="CC92" s="673"/>
      <c r="CD92" s="673"/>
      <c r="CE92" s="673"/>
      <c r="CF92" s="673"/>
      <c r="CG92" s="673"/>
    </row>
    <row r="93" spans="1:85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587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73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73"/>
      <c r="BS93" s="668"/>
      <c r="BT93" s="668"/>
      <c r="BU93" s="673"/>
      <c r="BV93" s="668"/>
      <c r="BW93" s="668"/>
      <c r="BX93" s="668"/>
      <c r="BY93" s="668"/>
      <c r="BZ93" s="668"/>
      <c r="CA93" s="673"/>
      <c r="CB93" s="673"/>
      <c r="CC93" s="673"/>
      <c r="CD93" s="673"/>
      <c r="CE93" s="673"/>
      <c r="CF93" s="673"/>
      <c r="CG93" s="673"/>
    </row>
    <row r="94" spans="1:85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587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73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73"/>
      <c r="BS94" s="668"/>
      <c r="BT94" s="668"/>
      <c r="BU94" s="673"/>
      <c r="BV94" s="668"/>
      <c r="BW94" s="668"/>
      <c r="BX94" s="668"/>
      <c r="BY94" s="668"/>
      <c r="BZ94" s="668"/>
      <c r="CA94" s="673"/>
      <c r="CB94" s="673"/>
      <c r="CC94" s="673"/>
      <c r="CD94" s="673"/>
      <c r="CE94" s="673"/>
      <c r="CF94" s="673"/>
      <c r="CG94" s="673"/>
    </row>
    <row r="95" spans="1:85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587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73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73"/>
      <c r="BS95" s="668"/>
      <c r="BT95" s="668"/>
      <c r="BU95" s="673"/>
      <c r="BV95" s="668"/>
      <c r="BW95" s="668"/>
      <c r="BX95" s="668"/>
      <c r="BY95" s="668"/>
      <c r="BZ95" s="668"/>
      <c r="CA95" s="673"/>
      <c r="CB95" s="673"/>
      <c r="CC95" s="673"/>
      <c r="CD95" s="673"/>
      <c r="CE95" s="673"/>
      <c r="CF95" s="673"/>
      <c r="CG95" s="673"/>
    </row>
    <row r="96" spans="1:85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587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73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73"/>
      <c r="BS96" s="668"/>
      <c r="BT96" s="668"/>
      <c r="BU96" s="673"/>
      <c r="BV96" s="668"/>
      <c r="BW96" s="668"/>
      <c r="BX96" s="668"/>
      <c r="BY96" s="668"/>
      <c r="BZ96" s="668"/>
      <c r="CA96" s="673"/>
      <c r="CB96" s="673"/>
      <c r="CC96" s="673"/>
      <c r="CD96" s="673"/>
      <c r="CE96" s="673"/>
      <c r="CF96" s="673"/>
      <c r="CG96" s="673"/>
    </row>
    <row r="97" spans="5:85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587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73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73"/>
      <c r="BS97" s="668"/>
      <c r="BT97" s="668"/>
      <c r="BU97" s="673"/>
      <c r="BV97" s="668"/>
      <c r="BW97" s="668"/>
      <c r="BX97" s="668"/>
      <c r="BY97" s="668"/>
      <c r="BZ97" s="668"/>
      <c r="CA97" s="673"/>
      <c r="CB97" s="673"/>
      <c r="CC97" s="673"/>
      <c r="CD97" s="673"/>
      <c r="CE97" s="673"/>
      <c r="CF97" s="673"/>
      <c r="CG97" s="673"/>
    </row>
    <row r="98" spans="5:85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587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73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73"/>
      <c r="BS98" s="668"/>
      <c r="BT98" s="668"/>
      <c r="BU98" s="673"/>
      <c r="BV98" s="668"/>
      <c r="BW98" s="668"/>
      <c r="BX98" s="668"/>
      <c r="BY98" s="668"/>
      <c r="BZ98" s="668"/>
      <c r="CA98" s="673"/>
      <c r="CB98" s="673"/>
      <c r="CC98" s="673"/>
      <c r="CD98" s="673"/>
      <c r="CE98" s="673"/>
      <c r="CF98" s="673"/>
      <c r="CG98" s="673"/>
    </row>
    <row r="99" spans="5:85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587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73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73"/>
      <c r="BS99" s="668"/>
      <c r="BT99" s="668"/>
      <c r="BU99" s="673"/>
      <c r="BV99" s="668"/>
      <c r="BW99" s="668"/>
      <c r="BX99" s="668"/>
      <c r="BY99" s="668"/>
      <c r="BZ99" s="668"/>
      <c r="CA99" s="673"/>
      <c r="CB99" s="673"/>
      <c r="CC99" s="673"/>
      <c r="CD99" s="673"/>
      <c r="CE99" s="673"/>
      <c r="CF99" s="673"/>
      <c r="CG99" s="673"/>
    </row>
    <row r="100" spans="5:85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587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73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73"/>
      <c r="BS100" s="668"/>
      <c r="BT100" s="668"/>
      <c r="BU100" s="673"/>
      <c r="BV100" s="668"/>
      <c r="BW100" s="668"/>
      <c r="BX100" s="668"/>
      <c r="BY100" s="668"/>
      <c r="BZ100" s="668"/>
      <c r="CA100" s="673"/>
      <c r="CB100" s="673"/>
      <c r="CC100" s="673"/>
      <c r="CD100" s="673"/>
      <c r="CE100" s="673"/>
      <c r="CF100" s="673"/>
      <c r="CG100" s="673"/>
    </row>
    <row r="101" spans="5:85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587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73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73"/>
      <c r="BS101" s="668"/>
      <c r="BT101" s="668"/>
      <c r="BU101" s="673"/>
      <c r="BV101" s="668"/>
      <c r="BW101" s="668"/>
      <c r="BX101" s="668"/>
      <c r="BY101" s="668"/>
      <c r="BZ101" s="668"/>
      <c r="CA101" s="673"/>
      <c r="CB101" s="673"/>
      <c r="CC101" s="673"/>
      <c r="CD101" s="673"/>
      <c r="CE101" s="673"/>
      <c r="CF101" s="673"/>
      <c r="CG101" s="673"/>
    </row>
    <row r="102" spans="5:85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587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73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73"/>
      <c r="BS102" s="668"/>
      <c r="BT102" s="668"/>
      <c r="BU102" s="673"/>
      <c r="BV102" s="668"/>
      <c r="BW102" s="668"/>
      <c r="BX102" s="668"/>
      <c r="BY102" s="668"/>
      <c r="BZ102" s="668"/>
      <c r="CA102" s="673"/>
      <c r="CB102" s="673"/>
      <c r="CC102" s="673"/>
      <c r="CD102" s="673"/>
      <c r="CE102" s="673"/>
      <c r="CF102" s="673"/>
      <c r="CG102" s="673"/>
    </row>
    <row r="103" spans="5:85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587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73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73"/>
      <c r="BS103" s="668"/>
      <c r="BT103" s="668"/>
      <c r="BU103" s="673"/>
      <c r="BV103" s="668"/>
      <c r="BW103" s="668"/>
      <c r="BX103" s="668"/>
      <c r="BY103" s="668"/>
      <c r="BZ103" s="668"/>
      <c r="CA103" s="673"/>
      <c r="CB103" s="673"/>
      <c r="CC103" s="673"/>
      <c r="CD103" s="673"/>
      <c r="CE103" s="673"/>
      <c r="CF103" s="673"/>
      <c r="CG103" s="673"/>
    </row>
    <row r="104" spans="5:85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587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73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73"/>
      <c r="BS104" s="668"/>
      <c r="BT104" s="668"/>
      <c r="BU104" s="673"/>
      <c r="BV104" s="668"/>
      <c r="BW104" s="668"/>
      <c r="BX104" s="668"/>
      <c r="BY104" s="668"/>
      <c r="BZ104" s="668"/>
      <c r="CA104" s="673"/>
      <c r="CB104" s="673"/>
      <c r="CC104" s="673"/>
      <c r="CD104" s="673"/>
      <c r="CE104" s="673"/>
      <c r="CF104" s="673"/>
      <c r="CG104" s="673"/>
    </row>
    <row r="105" spans="5:85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587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73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73"/>
      <c r="BS105" s="668"/>
      <c r="BT105" s="668"/>
      <c r="BU105" s="673"/>
      <c r="BV105" s="668"/>
      <c r="BW105" s="668"/>
      <c r="BX105" s="668"/>
      <c r="BY105" s="668"/>
      <c r="BZ105" s="668"/>
      <c r="CA105" s="673"/>
      <c r="CB105" s="673"/>
      <c r="CC105" s="673"/>
      <c r="CD105" s="673"/>
      <c r="CE105" s="673"/>
      <c r="CF105" s="673"/>
      <c r="CG105" s="673"/>
    </row>
    <row r="106" spans="5:85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587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73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73"/>
      <c r="BS106" s="668"/>
      <c r="BT106" s="668"/>
      <c r="BU106" s="673"/>
      <c r="BV106" s="668"/>
      <c r="BW106" s="668"/>
      <c r="BX106" s="668"/>
      <c r="BY106" s="668"/>
      <c r="BZ106" s="668"/>
      <c r="CA106" s="673"/>
      <c r="CB106" s="673"/>
      <c r="CC106" s="673"/>
      <c r="CD106" s="673"/>
      <c r="CE106" s="673"/>
      <c r="CF106" s="673"/>
      <c r="CG106" s="673"/>
    </row>
    <row r="107" spans="5:85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587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73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73"/>
      <c r="BS107" s="668"/>
      <c r="BT107" s="668"/>
      <c r="BU107" s="673"/>
      <c r="BV107" s="668"/>
      <c r="BW107" s="668"/>
      <c r="BX107" s="668"/>
      <c r="BY107" s="668"/>
      <c r="BZ107" s="668"/>
      <c r="CA107" s="673"/>
      <c r="CB107" s="673"/>
      <c r="CC107" s="673"/>
      <c r="CD107" s="673"/>
      <c r="CE107" s="673"/>
      <c r="CF107" s="673"/>
      <c r="CG107" s="673"/>
    </row>
    <row r="108" spans="5:85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>IF(K79="","",IF(K79&gt;L79,"W",IF(K79=L79,"D",IF(K79&lt;L79,"L"))))</f>
        <v/>
      </c>
      <c r="N108" s="562" t="str">
        <f>IF(K79="","",K79+L79)</f>
        <v/>
      </c>
      <c r="O108" s="598"/>
      <c r="P108" s="562" t="str">
        <f>IF($K79="","",IF($N108&gt;P$19,"O",IF($N108&lt;P$19,"U",IF($N108=P$19,"-"))))</f>
        <v/>
      </c>
      <c r="Q108" s="586" t="str">
        <f t="shared" ref="Q108:Q171" si="32">IF(S108="","",IF(SIGN(S108)&lt;&gt;1,VLOOKUP(ABS(S108),SUP_HDC,3,TRUE),-VLOOKUP(ABS(S108),SUP_HDC,3,TRUE)))</f>
        <v/>
      </c>
      <c r="R108" s="587" t="str">
        <f t="shared" ref="R108:R139" si="33">IF(Q108="","",IF((K79-L79+Q108)&gt;=0.5,1,IF((K79-L79+Q108)=0.25,0.5,IF((K79-L79+Q108)&lt;=-0.5,-1,IF((K79-L79+Q108)=-0.25,-0.5,0)))))</f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IF($K108="","",SUM(IF(LEFT($AM108:$BZ108,1)="s",1,0))-SUM(IF(RIGHT(LEFT($AM108:$BZ108,2))="-",1,0)))</f>
        <v/>
      </c>
      <c r="AL108" s="562" t="str">
        <f t="array" ref="AL108">IF($K79="","",SUM(IF(LEFT($AM108:$BZ108,1)="X",1,0)))</f>
        <v/>
      </c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73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73"/>
      <c r="BS108" s="668"/>
      <c r="BT108" s="668"/>
      <c r="BU108" s="673"/>
      <c r="BV108" s="668"/>
      <c r="BW108" s="668"/>
      <c r="BX108" s="668"/>
      <c r="BY108" s="668"/>
      <c r="BZ108" s="668"/>
      <c r="CA108" s="673"/>
      <c r="CB108" s="673"/>
      <c r="CC108" s="673"/>
      <c r="CD108" s="673"/>
      <c r="CE108" s="673"/>
      <c r="CF108" s="673"/>
      <c r="CG108" s="673"/>
    </row>
    <row r="109" spans="5:85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ref="M109:M172" si="34">IF(K80="","",IF(K80&gt;L80,"W",IF(K80=L80,"D",IF(K80&lt;L80,"L"))))</f>
        <v/>
      </c>
      <c r="N109" s="562" t="str">
        <f t="shared" ref="N109:N172" si="35">IF(K80="","",K80+L80)</f>
        <v/>
      </c>
      <c r="O109" s="598"/>
      <c r="P109" s="562" t="str">
        <f t="shared" ref="P109:P172" si="36">IF($K80="","",IF($N109&gt;P$19,"O",IF($N109&lt;P$19,"U",IF($N109=P$19,"-"))))</f>
        <v/>
      </c>
      <c r="Q109" s="586" t="str">
        <f t="shared" si="32"/>
        <v/>
      </c>
      <c r="R109" s="587" t="str">
        <f t="shared" si="33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IF($K109="","",SUM(IF(LEFT($AM109:$BZ109,1)="s",1,0))-SUM(IF(RIGHT(LEFT($AM109:$BZ109,2))="-",1,0)))</f>
        <v/>
      </c>
      <c r="AL109" s="562" t="str">
        <f t="array" ref="AL109">IF($K80="","",SUM(IF(LEFT($AM109:$BZ109,1)="X",1,0)))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73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73"/>
      <c r="BS109" s="668"/>
      <c r="BT109" s="668"/>
      <c r="BU109" s="673"/>
      <c r="BV109" s="668"/>
      <c r="BW109" s="668"/>
      <c r="BX109" s="668"/>
      <c r="BY109" s="668"/>
      <c r="BZ109" s="668"/>
      <c r="CA109" s="673"/>
      <c r="CB109" s="673"/>
      <c r="CC109" s="673"/>
      <c r="CD109" s="673"/>
      <c r="CE109" s="673"/>
      <c r="CF109" s="673"/>
      <c r="CG109" s="673"/>
    </row>
    <row r="110" spans="5:85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34"/>
        <v/>
      </c>
      <c r="N110" s="562" t="str">
        <f t="shared" si="35"/>
        <v/>
      </c>
      <c r="O110" s="598"/>
      <c r="P110" s="562" t="str">
        <f t="shared" si="36"/>
        <v/>
      </c>
      <c r="Q110" s="586" t="str">
        <f t="shared" si="32"/>
        <v/>
      </c>
      <c r="R110" s="587" t="str">
        <f t="shared" si="33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IF($K110="","",SUM(IF(LEFT($AM110:$BZ110,1)="s",1,0))-SUM(IF(RIGHT(LEFT($AM110:$BZ110,2))="-",1,0)))</f>
        <v/>
      </c>
      <c r="AL110" s="562" t="str">
        <f t="array" ref="AL110">IF($K81="","",SUM(IF(LEFT($AM110:$BZ110,1)="X",1,0)))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73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73"/>
      <c r="BS110" s="668"/>
      <c r="BT110" s="668"/>
      <c r="BU110" s="673"/>
      <c r="BV110" s="668"/>
      <c r="BW110" s="668"/>
      <c r="BX110" s="668"/>
      <c r="BY110" s="668"/>
      <c r="BZ110" s="668"/>
      <c r="CA110" s="673"/>
      <c r="CB110" s="673"/>
      <c r="CC110" s="673"/>
      <c r="CD110" s="673"/>
      <c r="CE110" s="673"/>
      <c r="CF110" s="673"/>
      <c r="CG110" s="673"/>
    </row>
    <row r="111" spans="5:85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34"/>
        <v/>
      </c>
      <c r="N111" s="562" t="str">
        <f t="shared" si="35"/>
        <v/>
      </c>
      <c r="O111" s="598"/>
      <c r="P111" s="562" t="str">
        <f t="shared" si="36"/>
        <v/>
      </c>
      <c r="Q111" s="586" t="str">
        <f t="shared" si="32"/>
        <v/>
      </c>
      <c r="R111" s="587" t="str">
        <f t="shared" si="33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IF($K111="","",SUM(IF(LEFT($AM111:$BZ111,1)="s",1,0))-SUM(IF(RIGHT(LEFT($AM111:$BZ111,2))="-",1,0)))</f>
        <v/>
      </c>
      <c r="AL111" s="562" t="str">
        <f t="array" ref="AL111">IF($K82="","",SUM(IF(LEFT($AM111:$BZ111,1)="X",1,0)))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73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73"/>
      <c r="BS111" s="668"/>
      <c r="BT111" s="668"/>
      <c r="BU111" s="673"/>
      <c r="BV111" s="668"/>
      <c r="BW111" s="668"/>
      <c r="BX111" s="668"/>
      <c r="BY111" s="668"/>
      <c r="BZ111" s="668"/>
      <c r="CA111" s="673"/>
      <c r="CB111" s="673"/>
      <c r="CC111" s="673"/>
      <c r="CD111" s="673"/>
      <c r="CE111" s="673"/>
      <c r="CF111" s="673"/>
      <c r="CG111" s="673"/>
    </row>
    <row r="112" spans="5:85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34"/>
        <v/>
      </c>
      <c r="N112" s="562" t="str">
        <f t="shared" si="35"/>
        <v/>
      </c>
      <c r="O112" s="598"/>
      <c r="P112" s="562" t="str">
        <f t="shared" si="36"/>
        <v/>
      </c>
      <c r="Q112" s="586" t="str">
        <f t="shared" si="32"/>
        <v/>
      </c>
      <c r="R112" s="587" t="str">
        <f t="shared" si="33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IF($K112="","",SUM(IF(LEFT($AM112:$BZ112,1)="s",1,0))-SUM(IF(RIGHT(LEFT($AM112:$BZ112,2))="-",1,0)))</f>
        <v/>
      </c>
      <c r="AL112" s="562" t="str">
        <f t="array" ref="AL112">IF($K83="","",SUM(IF(LEFT($AM112:$BZ112,1)="X",1,0)))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73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73"/>
      <c r="BS112" s="668"/>
      <c r="BT112" s="668"/>
      <c r="BU112" s="673"/>
      <c r="BV112" s="668"/>
      <c r="BW112" s="668"/>
      <c r="BX112" s="668"/>
      <c r="BY112" s="668"/>
      <c r="BZ112" s="668"/>
      <c r="CA112" s="673"/>
      <c r="CB112" s="673"/>
      <c r="CC112" s="673"/>
      <c r="CD112" s="673"/>
      <c r="CE112" s="673"/>
      <c r="CF112" s="673"/>
      <c r="CG112" s="673"/>
    </row>
    <row r="113" spans="5:85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34"/>
        <v/>
      </c>
      <c r="N113" s="562" t="str">
        <f t="shared" si="35"/>
        <v/>
      </c>
      <c r="O113" s="598"/>
      <c r="P113" s="562" t="str">
        <f t="shared" si="36"/>
        <v/>
      </c>
      <c r="Q113" s="586" t="str">
        <f t="shared" si="32"/>
        <v/>
      </c>
      <c r="R113" s="587" t="str">
        <f t="shared" si="33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IF($K113="","",SUM(IF(LEFT($AM113:$BZ113,1)="s",1,0))-SUM(IF(RIGHT(LEFT($AM113:$BZ113,2))="-",1,0)))</f>
        <v/>
      </c>
      <c r="AL113" s="562" t="str">
        <f t="array" ref="AL113">IF($K84="","",SUM(IF(LEFT($AM113:$BZ113,1)="X",1,0)))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73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73"/>
      <c r="BS113" s="668"/>
      <c r="BT113" s="668"/>
      <c r="BU113" s="673"/>
      <c r="BV113" s="668"/>
      <c r="BW113" s="668"/>
      <c r="BX113" s="668"/>
      <c r="BY113" s="668"/>
      <c r="BZ113" s="668"/>
      <c r="CA113" s="673"/>
      <c r="CB113" s="673"/>
      <c r="CC113" s="673"/>
      <c r="CD113" s="673"/>
      <c r="CE113" s="673"/>
      <c r="CF113" s="673"/>
      <c r="CG113" s="673"/>
    </row>
    <row r="114" spans="5:85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34"/>
        <v/>
      </c>
      <c r="N114" s="562" t="str">
        <f t="shared" si="35"/>
        <v/>
      </c>
      <c r="O114" s="598"/>
      <c r="P114" s="562" t="str">
        <f t="shared" si="36"/>
        <v/>
      </c>
      <c r="Q114" s="586" t="str">
        <f t="shared" si="32"/>
        <v/>
      </c>
      <c r="R114" s="587" t="str">
        <f t="shared" si="33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IF($K114="","",SUM(IF(LEFT($AM114:$BZ114,1)="s",1,0))-SUM(IF(RIGHT(LEFT($AM114:$BZ114,2))="-",1,0)))</f>
        <v/>
      </c>
      <c r="AL114" s="562" t="str">
        <f t="array" ref="AL114">IF($K85="","",SUM(IF(LEFT($AM114:$BZ114,1)="X",1,0)))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73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73"/>
      <c r="BS114" s="668"/>
      <c r="BT114" s="668"/>
      <c r="BU114" s="673"/>
      <c r="BV114" s="668"/>
      <c r="BW114" s="668"/>
      <c r="BX114" s="668"/>
      <c r="BY114" s="668"/>
      <c r="BZ114" s="668"/>
      <c r="CA114" s="673"/>
      <c r="CB114" s="673"/>
      <c r="CC114" s="673"/>
      <c r="CD114" s="673"/>
      <c r="CE114" s="673"/>
      <c r="CF114" s="673"/>
      <c r="CG114" s="673"/>
    </row>
    <row r="115" spans="5:85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34"/>
        <v/>
      </c>
      <c r="N115" s="562" t="str">
        <f t="shared" si="35"/>
        <v/>
      </c>
      <c r="O115" s="598"/>
      <c r="P115" s="562" t="str">
        <f t="shared" si="36"/>
        <v/>
      </c>
      <c r="Q115" s="586" t="str">
        <f t="shared" si="32"/>
        <v/>
      </c>
      <c r="R115" s="587" t="str">
        <f t="shared" si="33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IF($K115="","",SUM(IF(LEFT($AM115:$BZ115,1)="s",1,0))-SUM(IF(RIGHT(LEFT($AM115:$BZ115,2))="-",1,0)))</f>
        <v/>
      </c>
      <c r="AL115" s="562" t="str">
        <f t="array" ref="AL115">IF($K86="","",SUM(IF(LEFT($AM115:$BZ115,1)="X",1,0)))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73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73"/>
      <c r="BS115" s="668"/>
      <c r="BT115" s="668"/>
      <c r="BU115" s="673"/>
      <c r="BV115" s="668"/>
      <c r="BW115" s="668"/>
      <c r="BX115" s="668"/>
      <c r="BY115" s="668"/>
      <c r="BZ115" s="668"/>
      <c r="CA115" s="673"/>
      <c r="CB115" s="673"/>
      <c r="CC115" s="673"/>
      <c r="CD115" s="673"/>
      <c r="CE115" s="673"/>
      <c r="CF115" s="673"/>
      <c r="CG115" s="673"/>
    </row>
    <row r="116" spans="5:85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34"/>
        <v/>
      </c>
      <c r="N116" s="562" t="str">
        <f t="shared" si="35"/>
        <v/>
      </c>
      <c r="O116" s="598"/>
      <c r="P116" s="562" t="str">
        <f t="shared" si="36"/>
        <v/>
      </c>
      <c r="Q116" s="586" t="str">
        <f t="shared" si="32"/>
        <v/>
      </c>
      <c r="R116" s="587" t="str">
        <f t="shared" si="33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IF($K116="","",SUM(IF(LEFT($AM116:$BZ116,1)="s",1,0))-SUM(IF(RIGHT(LEFT($AM116:$BZ116,2))="-",1,0)))</f>
        <v/>
      </c>
      <c r="AL116" s="562" t="str">
        <f t="array" ref="AL116">IF($K87="","",SUM(IF(LEFT($AM116:$BZ116,1)="X",1,0)))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73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73"/>
      <c r="BS116" s="668"/>
      <c r="BT116" s="668"/>
      <c r="BU116" s="673"/>
      <c r="BV116" s="668"/>
      <c r="BW116" s="668"/>
      <c r="BX116" s="668"/>
      <c r="BY116" s="668"/>
      <c r="BZ116" s="668"/>
      <c r="CA116" s="673"/>
      <c r="CB116" s="673"/>
      <c r="CC116" s="673"/>
      <c r="CD116" s="673"/>
      <c r="CE116" s="673"/>
      <c r="CF116" s="673"/>
      <c r="CG116" s="673"/>
    </row>
    <row r="117" spans="5:85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34"/>
        <v/>
      </c>
      <c r="N117" s="562" t="str">
        <f t="shared" si="35"/>
        <v/>
      </c>
      <c r="O117" s="598"/>
      <c r="P117" s="562" t="str">
        <f t="shared" si="36"/>
        <v/>
      </c>
      <c r="Q117" s="586" t="str">
        <f t="shared" si="32"/>
        <v/>
      </c>
      <c r="R117" s="587" t="str">
        <f t="shared" si="33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IF($K117="","",SUM(IF(LEFT($AM117:$BZ117,1)="s",1,0))-SUM(IF(RIGHT(LEFT($AM117:$BZ117,2))="-",1,0)))</f>
        <v/>
      </c>
      <c r="AL117" s="562" t="str">
        <f t="array" ref="AL117">IF($K88="","",SUM(IF(LEFT($AM117:$BZ117,1)="X",1,0)))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73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73"/>
      <c r="BS117" s="668"/>
      <c r="BT117" s="668"/>
      <c r="BU117" s="673"/>
      <c r="BV117" s="668"/>
      <c r="BW117" s="668"/>
      <c r="BX117" s="668"/>
      <c r="BY117" s="668"/>
      <c r="BZ117" s="668"/>
      <c r="CA117" s="673"/>
      <c r="CB117" s="673"/>
      <c r="CC117" s="673"/>
      <c r="CD117" s="673"/>
      <c r="CE117" s="673"/>
      <c r="CF117" s="673"/>
      <c r="CG117" s="673"/>
    </row>
    <row r="118" spans="5:85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34"/>
        <v/>
      </c>
      <c r="N118" s="562" t="str">
        <f t="shared" si="35"/>
        <v/>
      </c>
      <c r="O118" s="562"/>
      <c r="P118" s="562" t="str">
        <f t="shared" si="36"/>
        <v/>
      </c>
      <c r="Q118" s="586" t="str">
        <f t="shared" si="32"/>
        <v/>
      </c>
      <c r="R118" s="587" t="str">
        <f t="shared" si="33"/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IF($K118="","",SUM(IF(LEFT($AM118:$BZ118,1)="s",1,0))-SUM(IF(RIGHT(LEFT($AM118:$BZ118,2))="-",1,0)))</f>
        <v/>
      </c>
      <c r="AL118" s="562" t="str">
        <f t="array" ref="AL118">IF($K89="","",SUM(IF(LEFT($AM118:$BZ118,1)="X",1,0)))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73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73"/>
      <c r="BS118" s="668"/>
      <c r="BT118" s="668"/>
      <c r="BU118" s="673"/>
      <c r="BV118" s="668"/>
      <c r="BW118" s="668"/>
      <c r="BX118" s="668"/>
      <c r="BY118" s="668"/>
      <c r="BZ118" s="668"/>
      <c r="CA118" s="673"/>
      <c r="CB118" s="673"/>
      <c r="CC118" s="673"/>
      <c r="CD118" s="673"/>
      <c r="CE118" s="673"/>
      <c r="CF118" s="673"/>
      <c r="CG118" s="673"/>
    </row>
    <row r="119" spans="5:85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34"/>
        <v/>
      </c>
      <c r="N119" s="562" t="str">
        <f t="shared" si="35"/>
        <v/>
      </c>
      <c r="O119" s="562"/>
      <c r="P119" s="562" t="str">
        <f t="shared" si="36"/>
        <v/>
      </c>
      <c r="Q119" s="586" t="str">
        <f t="shared" si="32"/>
        <v/>
      </c>
      <c r="R119" s="587" t="str">
        <f t="shared" si="33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IF($K119="","",SUM(IF(LEFT($AM119:$BZ119,1)="s",1,0))-SUM(IF(RIGHT(LEFT($AM119:$BZ119,2))="-",1,0)))</f>
        <v/>
      </c>
      <c r="AL119" s="562" t="str">
        <f t="array" ref="AL119">IF($K90="","",SUM(IF(LEFT($AM119:$BZ119,1)="X",1,0)))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73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73"/>
      <c r="BS119" s="668"/>
      <c r="BT119" s="668"/>
      <c r="BU119" s="673"/>
      <c r="BV119" s="668"/>
      <c r="BW119" s="668"/>
      <c r="BX119" s="668"/>
      <c r="BY119" s="668"/>
      <c r="BZ119" s="668"/>
      <c r="CA119" s="673"/>
      <c r="CB119" s="673"/>
      <c r="CC119" s="673"/>
      <c r="CD119" s="673"/>
      <c r="CE119" s="673"/>
      <c r="CF119" s="673"/>
      <c r="CG119" s="673"/>
    </row>
    <row r="120" spans="5:85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34"/>
        <v/>
      </c>
      <c r="N120" s="562" t="str">
        <f t="shared" si="35"/>
        <v/>
      </c>
      <c r="O120" s="562"/>
      <c r="P120" s="562" t="str">
        <f t="shared" si="36"/>
        <v/>
      </c>
      <c r="Q120" s="586" t="str">
        <f t="shared" si="32"/>
        <v/>
      </c>
      <c r="R120" s="587" t="str">
        <f t="shared" si="33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IF($K120="","",SUM(IF(LEFT($AM120:$BZ120,1)="s",1,0))-SUM(IF(RIGHT(LEFT($AM120:$BZ120,2))="-",1,0)))</f>
        <v/>
      </c>
      <c r="AL120" s="562" t="str">
        <f t="array" ref="AL120">IF($K91="","",SUM(IF(LEFT($AM120:$BZ120,1)="X",1,0)))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73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73"/>
      <c r="BS120" s="668"/>
      <c r="BT120" s="668"/>
      <c r="BU120" s="673"/>
      <c r="BV120" s="668"/>
      <c r="BW120" s="668"/>
      <c r="BX120" s="668"/>
      <c r="BY120" s="668"/>
      <c r="BZ120" s="668"/>
      <c r="CA120" s="673"/>
      <c r="CB120" s="673"/>
      <c r="CC120" s="673"/>
      <c r="CD120" s="673"/>
      <c r="CE120" s="673"/>
      <c r="CF120" s="673"/>
      <c r="CG120" s="673"/>
    </row>
    <row r="121" spans="5:85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34"/>
        <v/>
      </c>
      <c r="N121" s="562" t="str">
        <f t="shared" si="35"/>
        <v/>
      </c>
      <c r="O121" s="562"/>
      <c r="P121" s="562" t="str">
        <f t="shared" si="36"/>
        <v/>
      </c>
      <c r="Q121" s="586" t="str">
        <f t="shared" si="32"/>
        <v/>
      </c>
      <c r="R121" s="587" t="str">
        <f t="shared" si="33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IF($K121="","",SUM(IF(LEFT($AM121:$BZ121,1)="s",1,0))-SUM(IF(RIGHT(LEFT($AM121:$BZ121,2))="-",1,0)))</f>
        <v/>
      </c>
      <c r="AL121" s="562" t="str">
        <f t="array" ref="AL121">IF($K92="","",SUM(IF(LEFT($AM121:$BZ121,1)="X",1,0)))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73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73"/>
      <c r="BS121" s="668"/>
      <c r="BT121" s="668"/>
      <c r="BU121" s="673"/>
      <c r="BV121" s="668"/>
      <c r="BW121" s="668"/>
      <c r="BX121" s="668"/>
      <c r="BY121" s="668"/>
      <c r="BZ121" s="668"/>
      <c r="CA121" s="673"/>
      <c r="CB121" s="673"/>
      <c r="CC121" s="673"/>
      <c r="CD121" s="673"/>
      <c r="CE121" s="673"/>
      <c r="CF121" s="673"/>
      <c r="CG121" s="673"/>
    </row>
    <row r="122" spans="5:85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34"/>
        <v/>
      </c>
      <c r="N122" s="562" t="str">
        <f t="shared" si="35"/>
        <v/>
      </c>
      <c r="O122" s="562"/>
      <c r="P122" s="562" t="str">
        <f t="shared" si="36"/>
        <v/>
      </c>
      <c r="Q122" s="586" t="str">
        <f t="shared" si="32"/>
        <v/>
      </c>
      <c r="R122" s="587" t="str">
        <f t="shared" si="33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IF($K122="","",SUM(IF(LEFT($AM122:$BZ122,1)="s",1,0))-SUM(IF(RIGHT(LEFT($AM122:$BZ122,2))="-",1,0)))</f>
        <v/>
      </c>
      <c r="AL122" s="562" t="str">
        <f t="array" ref="AL122">IF($K93="","",SUM(IF(LEFT($AM122:$BZ122,1)="X",1,0)))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73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73"/>
      <c r="BS122" s="668"/>
      <c r="BT122" s="668"/>
      <c r="BU122" s="673"/>
      <c r="BV122" s="668"/>
      <c r="BW122" s="668"/>
      <c r="BX122" s="668"/>
      <c r="BY122" s="668"/>
      <c r="BZ122" s="668"/>
      <c r="CA122" s="673"/>
      <c r="CB122" s="673"/>
      <c r="CC122" s="673"/>
      <c r="CD122" s="673"/>
      <c r="CE122" s="673"/>
      <c r="CF122" s="673"/>
      <c r="CG122" s="673"/>
    </row>
    <row r="123" spans="5:85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34"/>
        <v/>
      </c>
      <c r="N123" s="562" t="str">
        <f t="shared" si="35"/>
        <v/>
      </c>
      <c r="O123" s="562"/>
      <c r="P123" s="562" t="str">
        <f t="shared" si="36"/>
        <v/>
      </c>
      <c r="Q123" s="586" t="str">
        <f t="shared" si="32"/>
        <v/>
      </c>
      <c r="R123" s="587" t="str">
        <f t="shared" si="33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IF($K123="","",SUM(IF(LEFT($AM123:$BZ123,1)="s",1,0))-SUM(IF(RIGHT(LEFT($AM123:$BZ123,2))="-",1,0)))</f>
        <v/>
      </c>
      <c r="AL123" s="562" t="str">
        <f t="array" ref="AL123">IF($K94="","",SUM(IF(LEFT($AM123:$BZ123,1)="X",1,0)))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73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73"/>
      <c r="BS123" s="668"/>
      <c r="BT123" s="668"/>
      <c r="BU123" s="673"/>
      <c r="BV123" s="668"/>
      <c r="BW123" s="668"/>
      <c r="BX123" s="668"/>
      <c r="BY123" s="668"/>
      <c r="BZ123" s="668"/>
      <c r="CA123" s="673"/>
      <c r="CB123" s="673"/>
      <c r="CC123" s="673"/>
      <c r="CD123" s="673"/>
      <c r="CE123" s="673"/>
      <c r="CF123" s="673"/>
      <c r="CG123" s="673"/>
    </row>
    <row r="124" spans="5:85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34"/>
        <v/>
      </c>
      <c r="N124" s="562" t="str">
        <f t="shared" si="35"/>
        <v/>
      </c>
      <c r="O124" s="562"/>
      <c r="P124" s="562" t="str">
        <f t="shared" si="36"/>
        <v/>
      </c>
      <c r="Q124" s="586" t="str">
        <f t="shared" si="32"/>
        <v/>
      </c>
      <c r="R124" s="587" t="str">
        <f t="shared" si="33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IF($K124="","",SUM(IF(LEFT($AM124:$BZ124,1)="s",1,0))-SUM(IF(RIGHT(LEFT($AM124:$BZ124,2))="-",1,0)))</f>
        <v/>
      </c>
      <c r="AL124" s="562" t="str">
        <f t="array" ref="AL124">IF($K95="","",SUM(IF(LEFT($AM124:$BZ124,1)="X",1,0)))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73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73"/>
      <c r="BS124" s="668"/>
      <c r="BT124" s="668"/>
      <c r="BU124" s="673"/>
      <c r="BV124" s="668"/>
      <c r="BW124" s="668"/>
      <c r="BX124" s="668"/>
      <c r="BY124" s="668"/>
      <c r="BZ124" s="668"/>
      <c r="CA124" s="673"/>
      <c r="CB124" s="673"/>
      <c r="CC124" s="673"/>
      <c r="CD124" s="673"/>
      <c r="CE124" s="673"/>
      <c r="CF124" s="673"/>
      <c r="CG124" s="673"/>
    </row>
    <row r="125" spans="5:85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34"/>
        <v/>
      </c>
      <c r="N125" s="562" t="str">
        <f t="shared" si="35"/>
        <v/>
      </c>
      <c r="O125" s="562"/>
      <c r="P125" s="562" t="str">
        <f t="shared" si="36"/>
        <v/>
      </c>
      <c r="Q125" s="586" t="str">
        <f t="shared" si="32"/>
        <v/>
      </c>
      <c r="R125" s="587" t="str">
        <f t="shared" si="33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IF($K125="","",SUM(IF(LEFT($AM125:$BZ125,1)="s",1,0))-SUM(IF(RIGHT(LEFT($AM125:$BZ125,2))="-",1,0)))</f>
        <v/>
      </c>
      <c r="AL125" s="562" t="str">
        <f t="array" ref="AL125">IF($K96="","",SUM(IF(LEFT($AM125:$BZ125,1)="X",1,0)))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73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73"/>
      <c r="BS125" s="668"/>
      <c r="BT125" s="668"/>
      <c r="BU125" s="673"/>
      <c r="BV125" s="668"/>
      <c r="BW125" s="668"/>
      <c r="BX125" s="668"/>
      <c r="BY125" s="668"/>
      <c r="BZ125" s="668"/>
      <c r="CA125" s="673"/>
      <c r="CB125" s="673"/>
      <c r="CC125" s="673"/>
      <c r="CD125" s="673"/>
      <c r="CE125" s="673"/>
      <c r="CF125" s="673"/>
      <c r="CG125" s="673"/>
    </row>
    <row r="126" spans="5:85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34"/>
        <v/>
      </c>
      <c r="N126" s="562" t="str">
        <f t="shared" si="35"/>
        <v/>
      </c>
      <c r="O126" s="562"/>
      <c r="P126" s="562" t="str">
        <f t="shared" si="36"/>
        <v/>
      </c>
      <c r="Q126" s="586" t="str">
        <f t="shared" si="32"/>
        <v/>
      </c>
      <c r="R126" s="587" t="str">
        <f t="shared" si="33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IF($K126="","",SUM(IF(LEFT($AM126:$BZ126,1)="s",1,0))-SUM(IF(RIGHT(LEFT($AM126:$BZ126,2))="-",1,0)))</f>
        <v/>
      </c>
      <c r="AL126" s="562" t="str">
        <f t="array" ref="AL126">IF($K97="","",SUM(IF(LEFT($AM126:$BZ126,1)="X",1,0)))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73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73"/>
      <c r="BS126" s="668"/>
      <c r="BT126" s="668"/>
      <c r="BU126" s="673"/>
      <c r="BV126" s="668"/>
      <c r="BW126" s="668"/>
      <c r="BX126" s="668"/>
      <c r="BY126" s="668"/>
      <c r="BZ126" s="668"/>
      <c r="CA126" s="673"/>
      <c r="CB126" s="673"/>
      <c r="CC126" s="673"/>
      <c r="CD126" s="673"/>
      <c r="CE126" s="673"/>
      <c r="CF126" s="673"/>
      <c r="CG126" s="673"/>
    </row>
    <row r="127" spans="5:85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34"/>
        <v/>
      </c>
      <c r="N127" s="562" t="str">
        <f t="shared" si="35"/>
        <v/>
      </c>
      <c r="O127" s="562"/>
      <c r="P127" s="562" t="str">
        <f t="shared" si="36"/>
        <v/>
      </c>
      <c r="Q127" s="586" t="str">
        <f t="shared" si="32"/>
        <v/>
      </c>
      <c r="R127" s="587" t="str">
        <f t="shared" si="33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IF($K127="","",SUM(IF(LEFT($AM127:$BZ127,1)="s",1,0))-SUM(IF(RIGHT(LEFT($AM127:$BZ127,2))="-",1,0)))</f>
        <v/>
      </c>
      <c r="AL127" s="562" t="str">
        <f t="array" ref="AL127">IF($K98="","",SUM(IF(LEFT($AM127:$BZ127,1)="X",1,0)))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73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73"/>
      <c r="BS127" s="668"/>
      <c r="BT127" s="668"/>
      <c r="BU127" s="673"/>
      <c r="BV127" s="668"/>
      <c r="BW127" s="668"/>
      <c r="BX127" s="668"/>
      <c r="BY127" s="668"/>
      <c r="BZ127" s="668"/>
      <c r="CA127" s="673"/>
      <c r="CB127" s="673"/>
      <c r="CC127" s="673"/>
      <c r="CD127" s="673"/>
      <c r="CE127" s="673"/>
      <c r="CF127" s="673"/>
      <c r="CG127" s="673"/>
    </row>
    <row r="128" spans="5:85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34"/>
        <v/>
      </c>
      <c r="N128" s="562" t="str">
        <f t="shared" si="35"/>
        <v/>
      </c>
      <c r="O128" s="562"/>
      <c r="P128" s="562" t="str">
        <f t="shared" si="36"/>
        <v/>
      </c>
      <c r="Q128" s="586" t="str">
        <f t="shared" si="32"/>
        <v/>
      </c>
      <c r="R128" s="587" t="str">
        <f t="shared" si="33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IF($K128="","",SUM(IF(LEFT($AM128:$BZ128,1)="s",1,0))-SUM(IF(RIGHT(LEFT($AM128:$BZ128,2))="-",1,0)))</f>
        <v/>
      </c>
      <c r="AL128" s="562" t="str">
        <f t="array" ref="AL128">IF($K99="","",SUM(IF(LEFT($AM128:$BZ128,1)="X",1,0)))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73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73"/>
      <c r="BS128" s="668"/>
      <c r="BT128" s="668"/>
      <c r="BU128" s="673"/>
      <c r="BV128" s="668"/>
      <c r="BW128" s="668"/>
      <c r="BX128" s="668"/>
      <c r="BY128" s="668"/>
      <c r="BZ128" s="668"/>
      <c r="CA128" s="673"/>
      <c r="CB128" s="673"/>
      <c r="CC128" s="673"/>
      <c r="CD128" s="673"/>
      <c r="CE128" s="673"/>
      <c r="CF128" s="673"/>
      <c r="CG128" s="673"/>
    </row>
    <row r="129" spans="1:85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34"/>
        <v/>
      </c>
      <c r="N129" s="562" t="str">
        <f t="shared" si="35"/>
        <v/>
      </c>
      <c r="O129" s="562"/>
      <c r="P129" s="562" t="str">
        <f t="shared" si="36"/>
        <v/>
      </c>
      <c r="Q129" s="586" t="str">
        <f t="shared" si="32"/>
        <v/>
      </c>
      <c r="R129" s="587" t="str">
        <f t="shared" si="33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IF($K129="","",SUM(IF(LEFT($AM129:$BZ129,1)="s",1,0))-SUM(IF(RIGHT(LEFT($AM129:$BZ129,2))="-",1,0)))</f>
        <v/>
      </c>
      <c r="AL129" s="562" t="str">
        <f t="array" ref="AL129">IF($K100="","",SUM(IF(LEFT($AM129:$BZ129,1)="X",1,0)))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73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73"/>
      <c r="BS129" s="668"/>
      <c r="BT129" s="668"/>
      <c r="BU129" s="673"/>
      <c r="BV129" s="668"/>
      <c r="BW129" s="668"/>
      <c r="BX129" s="668"/>
      <c r="BY129" s="668"/>
      <c r="BZ129" s="668"/>
      <c r="CA129" s="673"/>
      <c r="CB129" s="673"/>
      <c r="CC129" s="673"/>
      <c r="CD129" s="673"/>
      <c r="CE129" s="673"/>
      <c r="CF129" s="673"/>
      <c r="CG129" s="673"/>
    </row>
    <row r="130" spans="1:85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34"/>
        <v/>
      </c>
      <c r="N130" s="562" t="str">
        <f t="shared" si="35"/>
        <v/>
      </c>
      <c r="O130" s="562"/>
      <c r="P130" s="562" t="str">
        <f t="shared" si="36"/>
        <v/>
      </c>
      <c r="Q130" s="586" t="str">
        <f t="shared" si="32"/>
        <v/>
      </c>
      <c r="R130" s="587" t="str">
        <f t="shared" si="33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IF($K130="","",SUM(IF(LEFT($AM130:$BZ130,1)="s",1,0))-SUM(IF(RIGHT(LEFT($AM130:$BZ130,2))="-",1,0)))</f>
        <v/>
      </c>
      <c r="AL130" s="562" t="str">
        <f t="array" ref="AL130">IF($K101="","",SUM(IF(LEFT($AM130:$BZ130,1)="X",1,0)))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73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73"/>
      <c r="BS130" s="668"/>
      <c r="BT130" s="668"/>
      <c r="BU130" s="673"/>
      <c r="BV130" s="668"/>
      <c r="BW130" s="668"/>
      <c r="BX130" s="668"/>
      <c r="BY130" s="668"/>
      <c r="BZ130" s="668"/>
      <c r="CA130" s="673"/>
      <c r="CB130" s="673"/>
      <c r="CC130" s="673"/>
      <c r="CD130" s="673"/>
      <c r="CE130" s="673"/>
      <c r="CF130" s="673"/>
      <c r="CG130" s="673"/>
    </row>
    <row r="131" spans="1:85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34"/>
        <v/>
      </c>
      <c r="N131" s="562" t="str">
        <f t="shared" si="35"/>
        <v/>
      </c>
      <c r="O131" s="562"/>
      <c r="P131" s="562" t="str">
        <f t="shared" si="36"/>
        <v/>
      </c>
      <c r="Q131" s="586" t="str">
        <f t="shared" si="32"/>
        <v/>
      </c>
      <c r="R131" s="587" t="str">
        <f t="shared" si="33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IF($K131="","",SUM(IF(LEFT($AM131:$BZ131,1)="s",1,0))-SUM(IF(RIGHT(LEFT($AM131:$BZ131,2))="-",1,0)))</f>
        <v/>
      </c>
      <c r="AL131" s="562" t="str">
        <f t="array" ref="AL131">IF($K102="","",SUM(IF(LEFT($AM131:$BZ131,1)="X",1,0)))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73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73"/>
      <c r="BS131" s="668"/>
      <c r="BT131" s="668"/>
      <c r="BU131" s="673"/>
      <c r="BV131" s="668"/>
      <c r="BW131" s="668"/>
      <c r="BX131" s="668"/>
      <c r="BY131" s="668"/>
      <c r="BZ131" s="668"/>
      <c r="CA131" s="673"/>
      <c r="CB131" s="673"/>
      <c r="CC131" s="673"/>
      <c r="CD131" s="673"/>
      <c r="CE131" s="673"/>
      <c r="CF131" s="673"/>
      <c r="CG131" s="673"/>
    </row>
    <row r="132" spans="1:85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34"/>
        <v/>
      </c>
      <c r="N132" s="562" t="str">
        <f t="shared" si="35"/>
        <v/>
      </c>
      <c r="O132" s="562"/>
      <c r="P132" s="562" t="str">
        <f t="shared" si="36"/>
        <v/>
      </c>
      <c r="Q132" s="586" t="str">
        <f t="shared" si="32"/>
        <v/>
      </c>
      <c r="R132" s="587" t="str">
        <f t="shared" si="33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IF($K132="","",SUM(IF(LEFT($AM132:$BZ132,1)="s",1,0))-SUM(IF(RIGHT(LEFT($AM132:$BZ132,2))="-",1,0)))</f>
        <v/>
      </c>
      <c r="AL132" s="562" t="str">
        <f t="array" ref="AL132">IF($K103="","",SUM(IF(LEFT($AM132:$BZ132,1)="X",1,0)))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73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73"/>
      <c r="BS132" s="668"/>
      <c r="BT132" s="668"/>
      <c r="BU132" s="673"/>
      <c r="BV132" s="668"/>
      <c r="BW132" s="668"/>
      <c r="BX132" s="668"/>
      <c r="BY132" s="668"/>
      <c r="BZ132" s="668"/>
      <c r="CA132" s="673"/>
      <c r="CB132" s="673"/>
      <c r="CC132" s="673"/>
      <c r="CD132" s="673"/>
      <c r="CE132" s="673"/>
      <c r="CF132" s="673"/>
      <c r="CG132" s="673"/>
    </row>
    <row r="133" spans="1:85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34"/>
        <v/>
      </c>
      <c r="N133" s="562" t="str">
        <f t="shared" si="35"/>
        <v/>
      </c>
      <c r="O133" s="562"/>
      <c r="P133" s="562" t="str">
        <f t="shared" si="36"/>
        <v/>
      </c>
      <c r="Q133" s="586" t="str">
        <f t="shared" si="32"/>
        <v/>
      </c>
      <c r="R133" s="587" t="str">
        <f t="shared" si="33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IF($K133="","",SUM(IF(LEFT($AM133:$BZ133,1)="s",1,0))-SUM(IF(RIGHT(LEFT($AM133:$BZ133,2))="-",1,0)))</f>
        <v/>
      </c>
      <c r="AL133" s="562" t="str">
        <f t="array" ref="AL133">IF($K104="","",SUM(IF(LEFT($AM133:$BZ133,1)="X",1,0)))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73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73"/>
      <c r="BS133" s="668"/>
      <c r="BT133" s="668"/>
      <c r="BU133" s="673"/>
      <c r="BV133" s="668"/>
      <c r="BW133" s="668"/>
      <c r="BX133" s="668"/>
      <c r="BY133" s="668"/>
      <c r="BZ133" s="668"/>
      <c r="CA133" s="673"/>
      <c r="CB133" s="673"/>
      <c r="CC133" s="673"/>
      <c r="CD133" s="673"/>
      <c r="CE133" s="673"/>
      <c r="CF133" s="673"/>
      <c r="CG133" s="673"/>
    </row>
    <row r="134" spans="1:85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34"/>
        <v/>
      </c>
      <c r="N134" s="562" t="str">
        <f t="shared" si="35"/>
        <v/>
      </c>
      <c r="O134" s="562"/>
      <c r="P134" s="562" t="str">
        <f t="shared" si="36"/>
        <v/>
      </c>
      <c r="Q134" s="586" t="str">
        <f t="shared" si="32"/>
        <v/>
      </c>
      <c r="R134" s="587" t="str">
        <f t="shared" si="33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IF($K134="","",SUM(IF(LEFT($AM134:$BZ134,1)="s",1,0))-SUM(IF(RIGHT(LEFT($AM134:$BZ134,2))="-",1,0)))</f>
        <v/>
      </c>
      <c r="AL134" s="562" t="str">
        <f t="array" ref="AL134">IF($K105="","",SUM(IF(LEFT($AM134:$BZ134,1)="X",1,0)))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73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73"/>
      <c r="BS134" s="668"/>
      <c r="BT134" s="668"/>
      <c r="BU134" s="673"/>
      <c r="BV134" s="668"/>
      <c r="BW134" s="668"/>
      <c r="BX134" s="668"/>
      <c r="BY134" s="668"/>
      <c r="BZ134" s="668"/>
      <c r="CA134" s="673"/>
      <c r="CB134" s="673"/>
      <c r="CC134" s="673"/>
      <c r="CD134" s="673"/>
      <c r="CE134" s="673"/>
      <c r="CF134" s="673"/>
      <c r="CG134" s="673"/>
    </row>
    <row r="135" spans="1:85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34"/>
        <v/>
      </c>
      <c r="N135" s="562" t="str">
        <f t="shared" si="35"/>
        <v/>
      </c>
      <c r="O135" s="562"/>
      <c r="P135" s="562" t="str">
        <f t="shared" si="36"/>
        <v/>
      </c>
      <c r="Q135" s="586" t="str">
        <f t="shared" si="32"/>
        <v/>
      </c>
      <c r="R135" s="587" t="str">
        <f t="shared" si="33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IF($K135="","",SUM(IF(LEFT($AM135:$BZ135,1)="s",1,0))-SUM(IF(RIGHT(LEFT($AM135:$BZ135,2))="-",1,0)))</f>
        <v/>
      </c>
      <c r="AL135" s="562" t="str">
        <f t="array" ref="AL135">IF($K106="","",SUM(IF(LEFT($AM135:$BZ135,1)="X",1,0)))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73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73"/>
      <c r="BS135" s="668"/>
      <c r="BT135" s="668"/>
      <c r="BU135" s="673"/>
      <c r="BV135" s="668"/>
      <c r="BW135" s="668"/>
      <c r="BX135" s="668"/>
      <c r="BY135" s="668"/>
      <c r="BZ135" s="668"/>
      <c r="CA135" s="673"/>
      <c r="CB135" s="673"/>
      <c r="CC135" s="673"/>
      <c r="CD135" s="673"/>
      <c r="CE135" s="673"/>
      <c r="CF135" s="673"/>
      <c r="CG135" s="673"/>
    </row>
    <row r="136" spans="1:85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34"/>
        <v/>
      </c>
      <c r="N136" s="562" t="str">
        <f t="shared" si="35"/>
        <v/>
      </c>
      <c r="O136" s="562"/>
      <c r="P136" s="562" t="str">
        <f t="shared" si="36"/>
        <v/>
      </c>
      <c r="Q136" s="586" t="str">
        <f t="shared" si="32"/>
        <v/>
      </c>
      <c r="R136" s="587" t="str">
        <f t="shared" si="33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IF($K136="","",SUM(IF(LEFT($AM136:$BZ136,1)="s",1,0))-SUM(IF(RIGHT(LEFT($AM136:$BZ136,2))="-",1,0)))</f>
        <v/>
      </c>
      <c r="AL136" s="562" t="str">
        <f t="array" ref="AL136">IF($K107="","",SUM(IF(LEFT($AM136:$BZ136,1)="X",1,0)))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73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73"/>
      <c r="BS136" s="668"/>
      <c r="BT136" s="668"/>
      <c r="BU136" s="673"/>
      <c r="BV136" s="668"/>
      <c r="BW136" s="668"/>
      <c r="BX136" s="668"/>
      <c r="BY136" s="668"/>
      <c r="BZ136" s="668"/>
      <c r="CA136" s="673"/>
      <c r="CB136" s="673"/>
      <c r="CC136" s="673"/>
      <c r="CD136" s="673"/>
      <c r="CE136" s="673"/>
      <c r="CF136" s="673"/>
      <c r="CG136" s="673"/>
    </row>
    <row r="137" spans="1:85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34"/>
        <v/>
      </c>
      <c r="N137" s="562" t="str">
        <f t="shared" si="35"/>
        <v/>
      </c>
      <c r="O137" s="562"/>
      <c r="P137" s="562" t="str">
        <f t="shared" si="36"/>
        <v/>
      </c>
      <c r="Q137" s="586" t="str">
        <f t="shared" si="32"/>
        <v/>
      </c>
      <c r="R137" s="587" t="str">
        <f t="shared" si="33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IF($K137="","",SUM(IF(LEFT($AM137:$BZ137,1)="s",1,0))-SUM(IF(RIGHT(LEFT($AM137:$BZ137,2))="-",1,0)))</f>
        <v/>
      </c>
      <c r="AL137" s="562" t="str">
        <f t="array" ref="AL137">IF($K108="","",SUM(IF(LEFT($AM137:$BZ137,1)="X",1,0)))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73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73"/>
      <c r="BS137" s="668"/>
      <c r="BT137" s="668"/>
      <c r="BU137" s="673"/>
      <c r="BV137" s="668"/>
      <c r="BW137" s="668"/>
      <c r="BX137" s="668"/>
      <c r="BY137" s="668"/>
      <c r="BZ137" s="668"/>
      <c r="CA137" s="673"/>
      <c r="CB137" s="673"/>
      <c r="CC137" s="673"/>
      <c r="CD137" s="673"/>
      <c r="CE137" s="673"/>
      <c r="CF137" s="673"/>
      <c r="CG137" s="673"/>
    </row>
    <row r="138" spans="1:85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34"/>
        <v/>
      </c>
      <c r="N138" s="562" t="str">
        <f t="shared" si="35"/>
        <v/>
      </c>
      <c r="O138" s="562"/>
      <c r="P138" s="562" t="str">
        <f t="shared" si="36"/>
        <v/>
      </c>
      <c r="Q138" s="586" t="str">
        <f t="shared" si="32"/>
        <v/>
      </c>
      <c r="R138" s="587" t="str">
        <f t="shared" si="33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IF($K138="","",SUM(IF(LEFT($AM138:$BZ138,1)="s",1,0))-SUM(IF(RIGHT(LEFT($AM138:$BZ138,2))="-",1,0)))</f>
        <v/>
      </c>
      <c r="AL138" s="562" t="str">
        <f t="array" ref="AL138">IF($K109="","",SUM(IF(LEFT($AM138:$BZ138,1)="X",1,0)))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73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73"/>
      <c r="BS138" s="668"/>
      <c r="BT138" s="668"/>
      <c r="BU138" s="673"/>
      <c r="BV138" s="668"/>
      <c r="BW138" s="668"/>
      <c r="BX138" s="668"/>
      <c r="BY138" s="668"/>
      <c r="BZ138" s="668"/>
      <c r="CA138" s="673"/>
      <c r="CB138" s="673"/>
      <c r="CC138" s="673"/>
      <c r="CD138" s="673"/>
      <c r="CE138" s="673"/>
      <c r="CF138" s="673"/>
      <c r="CG138" s="673"/>
    </row>
    <row r="139" spans="1:85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34"/>
        <v/>
      </c>
      <c r="N139" s="562" t="str">
        <f t="shared" si="35"/>
        <v/>
      </c>
      <c r="O139" s="562"/>
      <c r="P139" s="562" t="str">
        <f t="shared" si="36"/>
        <v/>
      </c>
      <c r="Q139" s="586" t="str">
        <f t="shared" si="32"/>
        <v/>
      </c>
      <c r="R139" s="587" t="str">
        <f t="shared" si="33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IF($K139="","",SUM(IF(LEFT($AM139:$BZ139,1)="s",1,0))-SUM(IF(RIGHT(LEFT($AM139:$BZ139,2))="-",1,0)))</f>
        <v/>
      </c>
      <c r="AL139" s="562" t="str">
        <f t="array" ref="AL139">IF($K110="","",SUM(IF(LEFT($AM139:$BZ139,1)="X",1,0)))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73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73"/>
      <c r="BS139" s="668"/>
      <c r="BT139" s="668"/>
      <c r="BU139" s="673"/>
      <c r="BV139" s="668"/>
      <c r="BW139" s="668"/>
      <c r="BX139" s="668"/>
      <c r="BY139" s="668"/>
      <c r="BZ139" s="668"/>
      <c r="CA139" s="673"/>
      <c r="CB139" s="673"/>
      <c r="CC139" s="673"/>
      <c r="CD139" s="673"/>
      <c r="CE139" s="673"/>
      <c r="CF139" s="673"/>
      <c r="CG139" s="673"/>
    </row>
    <row r="140" spans="1:85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34"/>
        <v/>
      </c>
      <c r="N140" s="562" t="str">
        <f t="shared" si="35"/>
        <v/>
      </c>
      <c r="O140" s="562"/>
      <c r="P140" s="562" t="str">
        <f t="shared" si="36"/>
        <v/>
      </c>
      <c r="Q140" s="586" t="str">
        <f t="shared" si="32"/>
        <v/>
      </c>
      <c r="R140" s="587" t="str">
        <f t="shared" ref="R140:R171" si="37">IF(Q140="","",IF((K111-L111+Q140)&gt;=0.5,1,IF((K111-L111+Q140)=0.25,0.5,IF((K111-L111+Q140)&lt;=-0.5,-1,IF((K111-L111+Q140)=-0.25,-0.5,0)))))</f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IF($K140="","",SUM(IF(LEFT($AM140:$BZ140,1)="s",1,0))-SUM(IF(RIGHT(LEFT($AM140:$BZ140,2))="-",1,0)))</f>
        <v/>
      </c>
      <c r="AL140" s="562" t="str">
        <f t="array" ref="AL140">IF($K111="","",SUM(IF(LEFT($AM140:$BZ140,1)="X",1,0)))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73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73"/>
      <c r="BS140" s="668"/>
      <c r="BT140" s="668"/>
      <c r="BU140" s="673"/>
      <c r="BV140" s="668"/>
      <c r="BW140" s="668"/>
      <c r="BX140" s="668"/>
      <c r="BY140" s="668"/>
      <c r="BZ140" s="668"/>
      <c r="CA140" s="673"/>
      <c r="CB140" s="673"/>
      <c r="CC140" s="673"/>
      <c r="CD140" s="673"/>
      <c r="CE140" s="673"/>
      <c r="CF140" s="673"/>
      <c r="CG140" s="673"/>
    </row>
    <row r="141" spans="1:85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34"/>
        <v/>
      </c>
      <c r="N141" s="562" t="str">
        <f t="shared" si="35"/>
        <v/>
      </c>
      <c r="O141" s="562"/>
      <c r="P141" s="562" t="str">
        <f t="shared" si="36"/>
        <v/>
      </c>
      <c r="Q141" s="586" t="str">
        <f t="shared" si="32"/>
        <v/>
      </c>
      <c r="R141" s="587" t="str">
        <f t="shared" si="37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IF($K141="","",SUM(IF(LEFT($AM141:$BZ141,1)="s",1,0))-SUM(IF(RIGHT(LEFT($AM141:$BZ141,2))="-",1,0)))</f>
        <v/>
      </c>
      <c r="AL141" s="562" t="str">
        <f t="array" ref="AL141">IF($K112="","",SUM(IF(LEFT($AM141:$BZ141,1)="X",1,0)))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73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73"/>
      <c r="BS141" s="668"/>
      <c r="BT141" s="668"/>
      <c r="BU141" s="673"/>
      <c r="BV141" s="668"/>
      <c r="BW141" s="668"/>
      <c r="BX141" s="668"/>
      <c r="BY141" s="668"/>
      <c r="BZ141" s="668"/>
      <c r="CA141" s="673"/>
      <c r="CB141" s="673"/>
      <c r="CC141" s="673"/>
      <c r="CD141" s="673"/>
      <c r="CE141" s="673"/>
      <c r="CF141" s="673"/>
      <c r="CG141" s="673"/>
    </row>
    <row r="142" spans="1:85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34"/>
        <v/>
      </c>
      <c r="N142" s="562" t="str">
        <f t="shared" si="35"/>
        <v/>
      </c>
      <c r="O142" s="562"/>
      <c r="P142" s="562" t="str">
        <f t="shared" si="36"/>
        <v/>
      </c>
      <c r="Q142" s="586" t="str">
        <f t="shared" si="32"/>
        <v/>
      </c>
      <c r="R142" s="587" t="str">
        <f t="shared" si="37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IF($K142="","",SUM(IF(LEFT($AM142:$BZ142,1)="s",1,0))-SUM(IF(RIGHT(LEFT($AM142:$BZ142,2))="-",1,0)))</f>
        <v/>
      </c>
      <c r="AL142" s="562" t="str">
        <f t="array" ref="AL142">IF($K113="","",SUM(IF(LEFT($AM142:$BZ142,1)="X",1,0)))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73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73"/>
      <c r="BS142" s="668"/>
      <c r="BT142" s="668"/>
      <c r="BU142" s="673"/>
      <c r="BV142" s="668"/>
      <c r="BW142" s="668"/>
      <c r="BX142" s="668"/>
      <c r="BY142" s="668"/>
      <c r="BZ142" s="668"/>
      <c r="CA142" s="673"/>
      <c r="CB142" s="673"/>
      <c r="CC142" s="673"/>
      <c r="CD142" s="673"/>
      <c r="CE142" s="673"/>
      <c r="CF142" s="673"/>
      <c r="CG142" s="673"/>
    </row>
    <row r="143" spans="1:85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34"/>
        <v/>
      </c>
      <c r="N143" s="562" t="str">
        <f t="shared" si="35"/>
        <v/>
      </c>
      <c r="O143" s="562"/>
      <c r="P143" s="562" t="str">
        <f t="shared" si="36"/>
        <v/>
      </c>
      <c r="Q143" s="586" t="str">
        <f t="shared" si="32"/>
        <v/>
      </c>
      <c r="R143" s="587" t="str">
        <f t="shared" si="37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IF($K143="","",SUM(IF(LEFT($AM143:$BZ143,1)="s",1,0))-SUM(IF(RIGHT(LEFT($AM143:$BZ143,2))="-",1,0)))</f>
        <v/>
      </c>
      <c r="AL143" s="562" t="str">
        <f t="array" ref="AL143">IF($K114="","",SUM(IF(LEFT($AM143:$BZ143,1)="X",1,0)))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73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73"/>
      <c r="BS143" s="668"/>
      <c r="BT143" s="668"/>
      <c r="BU143" s="673"/>
      <c r="BV143" s="668"/>
      <c r="BW143" s="668"/>
      <c r="BX143" s="668"/>
      <c r="BY143" s="668"/>
      <c r="BZ143" s="668"/>
      <c r="CA143" s="673"/>
      <c r="CB143" s="673"/>
      <c r="CC143" s="673"/>
      <c r="CD143" s="673"/>
      <c r="CE143" s="673"/>
      <c r="CF143" s="673"/>
      <c r="CG143" s="673"/>
    </row>
    <row r="144" spans="1:85" ht="14.25">
      <c r="A144" s="5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34"/>
        <v/>
      </c>
      <c r="N144" s="562" t="str">
        <f t="shared" si="35"/>
        <v/>
      </c>
      <c r="O144" s="562"/>
      <c r="P144" s="562" t="str">
        <f t="shared" si="36"/>
        <v/>
      </c>
      <c r="Q144" s="586" t="str">
        <f t="shared" si="32"/>
        <v/>
      </c>
      <c r="R144" s="587" t="str">
        <f t="shared" si="37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IF($K144="","",SUM(IF(LEFT($AM144:$BZ144,1)="s",1,0))-SUM(IF(RIGHT(LEFT($AM144:$BZ144,2))="-",1,0)))</f>
        <v/>
      </c>
      <c r="AL144" s="562" t="str">
        <f t="array" ref="AL144">IF($K115="","",SUM(IF(LEFT($AM144:$BZ144,1)="X",1,0)))</f>
        <v/>
      </c>
      <c r="AM144" s="647"/>
      <c r="AN144" s="647"/>
      <c r="AO144" s="647"/>
      <c r="AP144" s="647"/>
      <c r="AQ144" s="647"/>
      <c r="AR144" s="647"/>
      <c r="AS144" s="647"/>
      <c r="AT144" s="647"/>
      <c r="AU144" s="647"/>
      <c r="AV144" s="649"/>
      <c r="AW144" s="647"/>
      <c r="AX144" s="647"/>
      <c r="AY144" s="647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7"/>
      <c r="BN144" s="647"/>
      <c r="BO144" s="647"/>
      <c r="BP144" s="647"/>
      <c r="BQ144" s="647"/>
      <c r="BR144" s="649"/>
      <c r="BS144" s="647"/>
      <c r="BT144" s="647"/>
      <c r="BU144" s="649"/>
      <c r="BV144" s="647"/>
      <c r="BW144" s="647"/>
      <c r="BX144" s="647"/>
      <c r="BY144" s="647"/>
      <c r="BZ144" s="647"/>
      <c r="CA144" s="649"/>
      <c r="CB144" s="649"/>
      <c r="CC144" s="649"/>
      <c r="CD144" s="649"/>
      <c r="CE144" s="649"/>
      <c r="CF144" s="649"/>
      <c r="CG144" s="649"/>
    </row>
    <row r="145" spans="1:85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34"/>
        <v/>
      </c>
      <c r="N145" s="562" t="str">
        <f t="shared" si="35"/>
        <v/>
      </c>
      <c r="O145" s="562"/>
      <c r="P145" s="562" t="str">
        <f t="shared" si="36"/>
        <v/>
      </c>
      <c r="Q145" s="586" t="str">
        <f t="shared" si="32"/>
        <v/>
      </c>
      <c r="R145" s="587" t="str">
        <f t="shared" si="37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IF($K145="","",SUM(IF(LEFT($AM145:$BZ145,1)="s",1,0))-SUM(IF(RIGHT(LEFT($AM145:$BZ145,2))="-",1,0)))</f>
        <v/>
      </c>
      <c r="AL145" s="562" t="str">
        <f t="array" ref="AL145">IF($K116="","",SUM(IF(LEFT($AM145:$BZ145,1)="X",1,0)))</f>
        <v/>
      </c>
      <c r="AM145" s="647"/>
      <c r="AN145" s="647"/>
      <c r="AO145" s="647"/>
      <c r="AP145" s="647"/>
      <c r="AQ145" s="647"/>
      <c r="AR145" s="647"/>
      <c r="AS145" s="647"/>
      <c r="AT145" s="647"/>
      <c r="AU145" s="647"/>
      <c r="AV145" s="649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47"/>
      <c r="BO145" s="647"/>
      <c r="BP145" s="647"/>
      <c r="BQ145" s="647"/>
      <c r="BR145" s="649"/>
      <c r="BS145" s="647"/>
      <c r="BT145" s="647"/>
      <c r="BU145" s="649"/>
      <c r="BV145" s="647"/>
      <c r="BW145" s="647"/>
      <c r="BX145" s="647"/>
      <c r="BY145" s="647"/>
      <c r="BZ145" s="647"/>
      <c r="CA145" s="649"/>
      <c r="CB145" s="649"/>
      <c r="CC145" s="649"/>
      <c r="CD145" s="649"/>
      <c r="CE145" s="649"/>
      <c r="CF145" s="649"/>
      <c r="CG145" s="649"/>
    </row>
    <row r="146" spans="1:85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34"/>
        <v/>
      </c>
      <c r="N146" s="562" t="str">
        <f t="shared" si="35"/>
        <v/>
      </c>
      <c r="O146" s="562"/>
      <c r="P146" s="562" t="str">
        <f t="shared" si="36"/>
        <v/>
      </c>
      <c r="Q146" s="586" t="str">
        <f t="shared" si="32"/>
        <v/>
      </c>
      <c r="R146" s="587" t="str">
        <f t="shared" si="37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IF($K146="","",SUM(IF(LEFT($AM146:$BZ146,1)="s",1,0))-SUM(IF(RIGHT(LEFT($AM146:$BZ146,2))="-",1,0)))</f>
        <v/>
      </c>
      <c r="AL146" s="562" t="str">
        <f t="array" ref="AL146">IF($K117="","",SUM(IF(LEFT($AM146:$BZ146,1)="X",1,0)))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9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47"/>
      <c r="BQ146" s="647"/>
      <c r="BR146" s="649"/>
      <c r="BS146" s="647"/>
      <c r="BT146" s="647"/>
      <c r="BU146" s="649"/>
      <c r="BV146" s="647"/>
      <c r="BW146" s="647"/>
      <c r="BX146" s="647"/>
      <c r="BY146" s="647"/>
      <c r="BZ146" s="647"/>
      <c r="CA146" s="649"/>
      <c r="CB146" s="649"/>
      <c r="CC146" s="649"/>
      <c r="CD146" s="649"/>
      <c r="CE146" s="649"/>
      <c r="CF146" s="649"/>
      <c r="CG146" s="649"/>
    </row>
    <row r="147" spans="1:85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34"/>
        <v/>
      </c>
      <c r="N147" s="562" t="str">
        <f t="shared" si="35"/>
        <v/>
      </c>
      <c r="O147" s="562"/>
      <c r="P147" s="562" t="str">
        <f t="shared" si="36"/>
        <v/>
      </c>
      <c r="Q147" s="586" t="str">
        <f t="shared" si="32"/>
        <v/>
      </c>
      <c r="R147" s="587" t="str">
        <f t="shared" si="37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IF($K147="","",SUM(IF(LEFT($AM147:$BZ147,1)="s",1,0))-SUM(IF(RIGHT(LEFT($AM147:$BZ147,2))="-",1,0)))</f>
        <v/>
      </c>
      <c r="AL147" s="562" t="str">
        <f t="array" ref="AL147">IF($K118="","",SUM(IF(LEFT($AM147:$BZ147,1)="X",1,0)))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9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47"/>
      <c r="BQ147" s="647"/>
      <c r="BR147" s="649"/>
      <c r="BS147" s="647"/>
      <c r="BT147" s="647"/>
      <c r="BU147" s="649"/>
      <c r="BV147" s="647"/>
      <c r="BW147" s="647"/>
      <c r="BX147" s="647"/>
      <c r="BY147" s="647"/>
      <c r="BZ147" s="647"/>
      <c r="CA147" s="649"/>
      <c r="CB147" s="649"/>
      <c r="CC147" s="649"/>
      <c r="CD147" s="649"/>
      <c r="CE147" s="649"/>
      <c r="CF147" s="649"/>
      <c r="CG147" s="649"/>
    </row>
    <row r="148" spans="1:85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34"/>
        <v/>
      </c>
      <c r="N148" s="562" t="str">
        <f t="shared" si="35"/>
        <v/>
      </c>
      <c r="O148" s="562"/>
      <c r="P148" s="562" t="str">
        <f t="shared" si="36"/>
        <v/>
      </c>
      <c r="Q148" s="586" t="str">
        <f t="shared" si="32"/>
        <v/>
      </c>
      <c r="R148" s="587" t="str">
        <f t="shared" si="37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IF($K148="","",SUM(IF(LEFT($AM148:$BZ148,1)="s",1,0))-SUM(IF(RIGHT(LEFT($AM148:$BZ148,2))="-",1,0)))</f>
        <v/>
      </c>
      <c r="AL148" s="562" t="str">
        <f t="array" ref="AL148">IF($K119="","",SUM(IF(LEFT($AM148:$BZ148,1)="X",1,0)))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9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49"/>
      <c r="BS148" s="647"/>
      <c r="BT148" s="647"/>
      <c r="BU148" s="649"/>
      <c r="BV148" s="647"/>
      <c r="BW148" s="647"/>
      <c r="BX148" s="647"/>
      <c r="BY148" s="647"/>
      <c r="BZ148" s="647"/>
      <c r="CA148" s="649"/>
      <c r="CB148" s="649"/>
      <c r="CC148" s="649"/>
      <c r="CD148" s="649"/>
      <c r="CE148" s="649"/>
      <c r="CF148" s="649"/>
      <c r="CG148" s="649"/>
    </row>
    <row r="149" spans="1:85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34"/>
        <v/>
      </c>
      <c r="N149" s="562" t="str">
        <f t="shared" si="35"/>
        <v/>
      </c>
      <c r="O149" s="562"/>
      <c r="P149" s="562" t="str">
        <f t="shared" si="36"/>
        <v/>
      </c>
      <c r="Q149" s="586" t="str">
        <f t="shared" si="32"/>
        <v/>
      </c>
      <c r="R149" s="587" t="str">
        <f t="shared" si="37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IF($K149="","",SUM(IF(LEFT($AM149:$BZ149,1)="s",1,0))-SUM(IF(RIGHT(LEFT($AM149:$BZ149,2))="-",1,0)))</f>
        <v/>
      </c>
      <c r="AL149" s="562" t="str">
        <f t="array" ref="AL149">IF($K120="","",SUM(IF(LEFT($AM149:$BZ149,1)="X",1,0)))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9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49"/>
      <c r="BS149" s="647"/>
      <c r="BT149" s="647"/>
      <c r="BU149" s="649"/>
      <c r="BV149" s="647"/>
      <c r="BW149" s="647"/>
      <c r="BX149" s="647"/>
      <c r="BY149" s="647"/>
      <c r="BZ149" s="647"/>
      <c r="CA149" s="649"/>
      <c r="CB149" s="649"/>
      <c r="CC149" s="649"/>
      <c r="CD149" s="649"/>
      <c r="CE149" s="649"/>
      <c r="CF149" s="649"/>
      <c r="CG149" s="649"/>
    </row>
    <row r="150" spans="1:85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34"/>
        <v/>
      </c>
      <c r="N150" s="562" t="str">
        <f t="shared" si="35"/>
        <v/>
      </c>
      <c r="O150" s="562"/>
      <c r="P150" s="562" t="str">
        <f t="shared" si="36"/>
        <v/>
      </c>
      <c r="Q150" s="586" t="str">
        <f t="shared" si="32"/>
        <v/>
      </c>
      <c r="R150" s="587" t="str">
        <f t="shared" si="37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IF($K150="","",SUM(IF(LEFT($AM150:$BZ150,1)="s",1,0))-SUM(IF(RIGHT(LEFT($AM150:$BZ150,2))="-",1,0)))</f>
        <v/>
      </c>
      <c r="AL150" s="562" t="str">
        <f t="array" ref="AL150">IF($K121="","",SUM(IF(LEFT($AM150:$BZ150,1)="X",1,0)))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9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49"/>
      <c r="BS150" s="647"/>
      <c r="BT150" s="647"/>
      <c r="BU150" s="649"/>
      <c r="BV150" s="647"/>
      <c r="BW150" s="647"/>
      <c r="BX150" s="647"/>
      <c r="BY150" s="647"/>
      <c r="BZ150" s="647"/>
      <c r="CA150" s="649"/>
      <c r="CB150" s="649"/>
      <c r="CC150" s="649"/>
      <c r="CD150" s="649"/>
      <c r="CE150" s="649"/>
      <c r="CF150" s="649"/>
      <c r="CG150" s="649"/>
    </row>
    <row r="151" spans="1:85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34"/>
        <v/>
      </c>
      <c r="N151" s="562" t="str">
        <f t="shared" si="35"/>
        <v/>
      </c>
      <c r="O151" s="562"/>
      <c r="P151" s="562" t="str">
        <f t="shared" si="36"/>
        <v/>
      </c>
      <c r="Q151" s="586" t="str">
        <f t="shared" si="32"/>
        <v/>
      </c>
      <c r="R151" s="587" t="str">
        <f t="shared" si="37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IF($K151="","",SUM(IF(LEFT($AM151:$BZ151,1)="s",1,0))-SUM(IF(RIGHT(LEFT($AM151:$BZ151,2))="-",1,0)))</f>
        <v/>
      </c>
      <c r="AL151" s="562" t="str">
        <f t="array" ref="AL151">IF($K122="","",SUM(IF(LEFT($AM151:$BZ151,1)="X",1,0)))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9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49"/>
      <c r="BS151" s="647"/>
      <c r="BT151" s="647"/>
      <c r="BU151" s="649"/>
      <c r="BV151" s="647"/>
      <c r="BW151" s="647"/>
      <c r="BX151" s="647"/>
      <c r="BY151" s="647"/>
      <c r="BZ151" s="647"/>
      <c r="CA151" s="649"/>
      <c r="CB151" s="649"/>
      <c r="CC151" s="649"/>
      <c r="CD151" s="649"/>
      <c r="CE151" s="649"/>
      <c r="CF151" s="649"/>
      <c r="CG151" s="649"/>
    </row>
    <row r="152" spans="1:85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34"/>
        <v/>
      </c>
      <c r="N152" s="562" t="str">
        <f t="shared" si="35"/>
        <v/>
      </c>
      <c r="O152" s="562"/>
      <c r="P152" s="562" t="str">
        <f t="shared" si="36"/>
        <v/>
      </c>
      <c r="Q152" s="586" t="str">
        <f t="shared" si="32"/>
        <v/>
      </c>
      <c r="R152" s="587" t="str">
        <f t="shared" si="37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IF($K152="","",SUM(IF(LEFT($AM152:$BZ152,1)="s",1,0))-SUM(IF(RIGHT(LEFT($AM152:$BZ152,2))="-",1,0)))</f>
        <v/>
      </c>
      <c r="AL152" s="562" t="str">
        <f t="array" ref="AL152">IF($K123="","",SUM(IF(LEFT($AM152:$BZ152,1)="X",1,0)))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9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9"/>
      <c r="BS152" s="647"/>
      <c r="BT152" s="647"/>
      <c r="BU152" s="649"/>
      <c r="BV152" s="647"/>
      <c r="BW152" s="647"/>
      <c r="BX152" s="647"/>
      <c r="BY152" s="647"/>
      <c r="BZ152" s="647"/>
      <c r="CA152" s="649"/>
      <c r="CB152" s="649"/>
      <c r="CC152" s="649"/>
      <c r="CD152" s="649"/>
      <c r="CE152" s="649"/>
      <c r="CF152" s="649"/>
      <c r="CG152" s="649"/>
    </row>
    <row r="153" spans="1:85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34"/>
        <v/>
      </c>
      <c r="N153" s="562" t="str">
        <f t="shared" si="35"/>
        <v/>
      </c>
      <c r="O153" s="562"/>
      <c r="P153" s="562" t="str">
        <f t="shared" si="36"/>
        <v/>
      </c>
      <c r="Q153" s="586" t="str">
        <f t="shared" si="32"/>
        <v/>
      </c>
      <c r="R153" s="587" t="str">
        <f t="shared" si="37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IF($K153="","",SUM(IF(LEFT($AM153:$BZ153,1)="s",1,0))-SUM(IF(RIGHT(LEFT($AM153:$BZ153,2))="-",1,0)))</f>
        <v/>
      </c>
      <c r="AL153" s="562" t="str">
        <f t="array" ref="AL153">IF($K124="","",SUM(IF(LEFT($AM153:$BZ153,1)="X",1,0)))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9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9"/>
      <c r="BS153" s="647"/>
      <c r="BT153" s="647"/>
      <c r="BU153" s="649"/>
      <c r="BV153" s="647"/>
      <c r="BW153" s="647"/>
      <c r="BX153" s="647"/>
      <c r="BY153" s="647"/>
      <c r="BZ153" s="647"/>
      <c r="CA153" s="649"/>
      <c r="CB153" s="649"/>
      <c r="CC153" s="649"/>
      <c r="CD153" s="649"/>
      <c r="CE153" s="649"/>
      <c r="CF153" s="649"/>
      <c r="CG153" s="649"/>
    </row>
    <row r="154" spans="1:85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34"/>
        <v/>
      </c>
      <c r="N154" s="562" t="str">
        <f t="shared" si="35"/>
        <v/>
      </c>
      <c r="O154" s="562"/>
      <c r="P154" s="562" t="str">
        <f t="shared" si="36"/>
        <v/>
      </c>
      <c r="Q154" s="586" t="str">
        <f t="shared" si="32"/>
        <v/>
      </c>
      <c r="R154" s="587" t="str">
        <f t="shared" si="37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IF($K154="","",SUM(IF(LEFT($AM154:$BZ154,1)="s",1,0))-SUM(IF(RIGHT(LEFT($AM154:$BZ154,2))="-",1,0)))</f>
        <v/>
      </c>
      <c r="AL154" s="562" t="str">
        <f t="array" ref="AL154">IF($K125="","",SUM(IF(LEFT($AM154:$BZ154,1)="X",1,0)))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9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9"/>
      <c r="BS154" s="647"/>
      <c r="BT154" s="647"/>
      <c r="BU154" s="649"/>
      <c r="BV154" s="647"/>
      <c r="BW154" s="647"/>
      <c r="BX154" s="647"/>
      <c r="BY154" s="647"/>
      <c r="BZ154" s="647"/>
      <c r="CA154" s="649"/>
      <c r="CB154" s="649"/>
      <c r="CC154" s="649"/>
      <c r="CD154" s="649"/>
      <c r="CE154" s="649"/>
      <c r="CF154" s="649"/>
      <c r="CG154" s="649"/>
    </row>
    <row r="155" spans="1:85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34"/>
        <v/>
      </c>
      <c r="N155" s="562" t="str">
        <f t="shared" si="35"/>
        <v/>
      </c>
      <c r="O155" s="562"/>
      <c r="P155" s="562" t="str">
        <f t="shared" si="36"/>
        <v/>
      </c>
      <c r="Q155" s="586" t="str">
        <f t="shared" si="32"/>
        <v/>
      </c>
      <c r="R155" s="587" t="str">
        <f t="shared" si="37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IF($K155="","",SUM(IF(LEFT($AM155:$BZ155,1)="s",1,0))-SUM(IF(RIGHT(LEFT($AM155:$BZ155,2))="-",1,0)))</f>
        <v/>
      </c>
      <c r="AL155" s="562" t="str">
        <f t="array" ref="AL155">IF($K126="","",SUM(IF(LEFT($AM155:$BZ155,1)="X",1,0)))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9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9"/>
      <c r="BS155" s="647"/>
      <c r="BT155" s="647"/>
      <c r="BU155" s="649"/>
      <c r="BV155" s="647"/>
      <c r="BW155" s="647"/>
      <c r="BX155" s="647"/>
      <c r="BY155" s="647"/>
      <c r="BZ155" s="647"/>
      <c r="CA155" s="649"/>
      <c r="CB155" s="649"/>
      <c r="CC155" s="649"/>
      <c r="CD155" s="649"/>
      <c r="CE155" s="649"/>
      <c r="CF155" s="649"/>
      <c r="CG155" s="649"/>
    </row>
    <row r="156" spans="1:85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34"/>
        <v/>
      </c>
      <c r="N156" s="562" t="str">
        <f t="shared" si="35"/>
        <v/>
      </c>
      <c r="O156" s="562"/>
      <c r="P156" s="562" t="str">
        <f t="shared" si="36"/>
        <v/>
      </c>
      <c r="Q156" s="586" t="str">
        <f t="shared" si="32"/>
        <v/>
      </c>
      <c r="R156" s="587" t="str">
        <f t="shared" si="37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IF($K156="","",SUM(IF(LEFT($AM156:$BZ156,1)="s",1,0))-SUM(IF(RIGHT(LEFT($AM156:$BZ156,2))="-",1,0)))</f>
        <v/>
      </c>
      <c r="AL156" s="562" t="str">
        <f t="array" ref="AL156">IF($K127="","",SUM(IF(LEFT($AM156:$BZ156,1)="X",1,0)))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9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9"/>
      <c r="BS156" s="647"/>
      <c r="BT156" s="647"/>
      <c r="BU156" s="649"/>
      <c r="BV156" s="647"/>
      <c r="BW156" s="647"/>
      <c r="BX156" s="647"/>
      <c r="BY156" s="647"/>
      <c r="BZ156" s="647"/>
      <c r="CA156" s="649"/>
      <c r="CB156" s="649"/>
      <c r="CC156" s="649"/>
      <c r="CD156" s="649"/>
      <c r="CE156" s="649"/>
      <c r="CF156" s="649"/>
      <c r="CG156" s="649"/>
    </row>
    <row r="157" spans="1:85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34"/>
        <v/>
      </c>
      <c r="N157" s="562" t="str">
        <f t="shared" si="35"/>
        <v/>
      </c>
      <c r="O157" s="562"/>
      <c r="P157" s="562" t="str">
        <f t="shared" si="36"/>
        <v/>
      </c>
      <c r="Q157" s="586" t="str">
        <f t="shared" si="32"/>
        <v/>
      </c>
      <c r="R157" s="587" t="str">
        <f t="shared" si="37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IF($K157="","",SUM(IF(LEFT($AM157:$BZ157,1)="s",1,0))-SUM(IF(RIGHT(LEFT($AM157:$BZ157,2))="-",1,0)))</f>
        <v/>
      </c>
      <c r="AL157" s="562" t="str">
        <f t="array" ref="AL157">IF($K128="","",SUM(IF(LEFT($AM157:$BZ157,1)="X",1,0)))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9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9"/>
      <c r="BS157" s="647"/>
      <c r="BT157" s="647"/>
      <c r="BU157" s="649"/>
      <c r="BV157" s="647"/>
      <c r="BW157" s="647"/>
      <c r="BX157" s="647"/>
      <c r="BY157" s="647"/>
      <c r="BZ157" s="647"/>
      <c r="CA157" s="649"/>
      <c r="CB157" s="649"/>
      <c r="CC157" s="649"/>
      <c r="CD157" s="649"/>
      <c r="CE157" s="649"/>
      <c r="CF157" s="649"/>
      <c r="CG157" s="649"/>
    </row>
    <row r="158" spans="1:85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34"/>
        <v/>
      </c>
      <c r="N158" s="562" t="str">
        <f t="shared" si="35"/>
        <v/>
      </c>
      <c r="O158" s="562"/>
      <c r="P158" s="562" t="str">
        <f t="shared" si="36"/>
        <v/>
      </c>
      <c r="Q158" s="586" t="str">
        <f t="shared" si="32"/>
        <v/>
      </c>
      <c r="R158" s="587" t="str">
        <f t="shared" si="37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IF($K158="","",SUM(IF(LEFT($AM158:$BZ158,1)="s",1,0))-SUM(IF(RIGHT(LEFT($AM158:$BZ158,2))="-",1,0)))</f>
        <v/>
      </c>
      <c r="AL158" s="562" t="str">
        <f t="array" ref="AL158">IF($K129="","",SUM(IF(LEFT($AM158:$BZ158,1)="X",1,0)))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9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9"/>
      <c r="BS158" s="647"/>
      <c r="BT158" s="647"/>
      <c r="BU158" s="649"/>
      <c r="BV158" s="647"/>
      <c r="BW158" s="647"/>
      <c r="BX158" s="647"/>
      <c r="BY158" s="647"/>
      <c r="BZ158" s="647"/>
      <c r="CA158" s="649"/>
      <c r="CB158" s="649"/>
      <c r="CC158" s="649"/>
      <c r="CD158" s="649"/>
      <c r="CE158" s="649"/>
      <c r="CF158" s="649"/>
      <c r="CG158" s="649"/>
    </row>
    <row r="159" spans="1:85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34"/>
        <v/>
      </c>
      <c r="N159" s="562" t="str">
        <f t="shared" si="35"/>
        <v/>
      </c>
      <c r="O159" s="562"/>
      <c r="P159" s="562" t="str">
        <f t="shared" si="36"/>
        <v/>
      </c>
      <c r="Q159" s="586" t="str">
        <f t="shared" si="32"/>
        <v/>
      </c>
      <c r="R159" s="587" t="str">
        <f t="shared" si="37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IF($K159="","",SUM(IF(LEFT($AM159:$BZ159,1)="s",1,0))-SUM(IF(RIGHT(LEFT($AM159:$BZ159,2))="-",1,0)))</f>
        <v/>
      </c>
      <c r="AL159" s="562" t="str">
        <f t="array" ref="AL159">IF($K130="","",SUM(IF(LEFT($AM159:$BZ159,1)="X",1,0)))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9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9"/>
      <c r="BS159" s="647"/>
      <c r="BT159" s="647"/>
      <c r="BU159" s="649"/>
      <c r="BV159" s="647"/>
      <c r="BW159" s="647"/>
      <c r="BX159" s="647"/>
      <c r="BY159" s="647"/>
      <c r="BZ159" s="647"/>
      <c r="CA159" s="649"/>
      <c r="CB159" s="649"/>
      <c r="CC159" s="649"/>
      <c r="CD159" s="649"/>
      <c r="CE159" s="649"/>
      <c r="CF159" s="649"/>
      <c r="CG159" s="649"/>
    </row>
    <row r="160" spans="1:85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34"/>
        <v/>
      </c>
      <c r="N160" s="562" t="str">
        <f t="shared" si="35"/>
        <v/>
      </c>
      <c r="O160" s="562"/>
      <c r="P160" s="562" t="str">
        <f t="shared" si="36"/>
        <v/>
      </c>
      <c r="Q160" s="586" t="str">
        <f t="shared" si="32"/>
        <v/>
      </c>
      <c r="R160" s="587" t="str">
        <f t="shared" si="37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IF($K160="","",SUM(IF(LEFT($AM160:$BZ160,1)="s",1,0))-SUM(IF(RIGHT(LEFT($AM160:$BZ160,2))="-",1,0)))</f>
        <v/>
      </c>
      <c r="AL160" s="562" t="str">
        <f t="array" ref="AL160">IF($K131="","",SUM(IF(LEFT($AM160:$BZ160,1)="X",1,0)))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9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9"/>
      <c r="BS160" s="647"/>
      <c r="BT160" s="647"/>
      <c r="BU160" s="649"/>
      <c r="BV160" s="647"/>
      <c r="BW160" s="647"/>
      <c r="BX160" s="647"/>
      <c r="BY160" s="647"/>
      <c r="BZ160" s="647"/>
      <c r="CA160" s="649"/>
      <c r="CB160" s="649"/>
      <c r="CC160" s="649"/>
      <c r="CD160" s="649"/>
      <c r="CE160" s="649"/>
      <c r="CF160" s="649"/>
      <c r="CG160" s="649"/>
    </row>
    <row r="161" spans="1:85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34"/>
        <v/>
      </c>
      <c r="N161" s="562" t="str">
        <f t="shared" si="35"/>
        <v/>
      </c>
      <c r="O161" s="562"/>
      <c r="P161" s="562" t="str">
        <f t="shared" si="36"/>
        <v/>
      </c>
      <c r="Q161" s="586" t="str">
        <f t="shared" si="32"/>
        <v/>
      </c>
      <c r="R161" s="587" t="str">
        <f t="shared" si="37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IF($K161="","",SUM(IF(LEFT($AM161:$BZ161,1)="s",1,0))-SUM(IF(RIGHT(LEFT($AM161:$BZ161,2))="-",1,0)))</f>
        <v/>
      </c>
      <c r="AL161" s="562" t="str">
        <f t="array" ref="AL161">IF($K132="","",SUM(IF(LEFT($AM161:$BZ161,1)="X",1,0)))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9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9"/>
      <c r="BS161" s="647"/>
      <c r="BT161" s="647"/>
      <c r="BU161" s="649"/>
      <c r="BV161" s="647"/>
      <c r="BW161" s="647"/>
      <c r="BX161" s="647"/>
      <c r="BY161" s="647"/>
      <c r="BZ161" s="647"/>
      <c r="CA161" s="649"/>
      <c r="CB161" s="649"/>
      <c r="CC161" s="649"/>
      <c r="CD161" s="649"/>
      <c r="CE161" s="649"/>
      <c r="CF161" s="649"/>
      <c r="CG161" s="649"/>
    </row>
    <row r="162" spans="1:85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34"/>
        <v/>
      </c>
      <c r="N162" s="562" t="str">
        <f t="shared" si="35"/>
        <v/>
      </c>
      <c r="O162" s="562"/>
      <c r="P162" s="562" t="str">
        <f t="shared" si="36"/>
        <v/>
      </c>
      <c r="Q162" s="586" t="str">
        <f t="shared" si="32"/>
        <v/>
      </c>
      <c r="R162" s="587" t="str">
        <f t="shared" si="37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IF($K162="","",SUM(IF(LEFT($AM162:$BZ162,1)="s",1,0))-SUM(IF(RIGHT(LEFT($AM162:$BZ162,2))="-",1,0)))</f>
        <v/>
      </c>
      <c r="AL162" s="562" t="str">
        <f t="array" ref="AL162">IF($K133="","",SUM(IF(LEFT($AM162:$BZ162,1)="X",1,0)))</f>
        <v/>
      </c>
      <c r="AM162" s="589"/>
      <c r="AN162" s="589"/>
      <c r="AO162" s="589"/>
      <c r="AP162" s="589"/>
      <c r="AQ162" s="589"/>
      <c r="AR162" s="589"/>
      <c r="AS162" s="589"/>
      <c r="AT162" s="589"/>
      <c r="AU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M162" s="589"/>
      <c r="BN162" s="589"/>
      <c r="BO162" s="589"/>
      <c r="BP162" s="589"/>
      <c r="BQ162" s="589"/>
      <c r="BS162" s="589"/>
      <c r="BT162" s="589"/>
      <c r="BV162" s="589"/>
      <c r="BW162" s="589"/>
      <c r="BX162" s="589"/>
      <c r="BY162" s="589"/>
      <c r="BZ162" s="589"/>
    </row>
    <row r="163" spans="1:85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34"/>
        <v/>
      </c>
      <c r="N163" s="562" t="str">
        <f t="shared" si="35"/>
        <v/>
      </c>
      <c r="O163" s="562"/>
      <c r="P163" s="562" t="str">
        <f t="shared" si="36"/>
        <v/>
      </c>
      <c r="Q163" s="586" t="str">
        <f t="shared" si="32"/>
        <v/>
      </c>
      <c r="R163" s="587" t="str">
        <f t="shared" si="37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IF($K163="","",SUM(IF(LEFT($AM163:$BZ163,1)="s",1,0))-SUM(IF(RIGHT(LEFT($AM163:$BZ163,2))="-",1,0)))</f>
        <v/>
      </c>
      <c r="AL163" s="562" t="str">
        <f t="array" ref="AL163">IF($K134="","",SUM(IF(LEFT($AM163:$BZ163,1)="X",1,0)))</f>
        <v/>
      </c>
      <c r="AM163" s="589"/>
      <c r="AN163" s="589"/>
      <c r="AO163" s="589"/>
      <c r="AP163" s="589"/>
      <c r="AQ163" s="589"/>
      <c r="AR163" s="589"/>
      <c r="AS163" s="589"/>
      <c r="AT163" s="589"/>
      <c r="AU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P163" s="589"/>
      <c r="BQ163" s="589"/>
      <c r="BS163" s="589"/>
      <c r="BT163" s="589"/>
      <c r="BV163" s="589"/>
      <c r="BW163" s="589"/>
      <c r="BX163" s="589"/>
      <c r="BY163" s="589"/>
      <c r="BZ163" s="589"/>
    </row>
    <row r="164" spans="1:85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34"/>
        <v/>
      </c>
      <c r="N164" s="562" t="str">
        <f t="shared" si="35"/>
        <v/>
      </c>
      <c r="O164" s="562"/>
      <c r="P164" s="562" t="str">
        <f t="shared" si="36"/>
        <v/>
      </c>
      <c r="Q164" s="586" t="str">
        <f t="shared" si="32"/>
        <v/>
      </c>
      <c r="R164" s="587" t="str">
        <f t="shared" si="37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IF($K164="","",SUM(IF(LEFT($AM164:$BZ164,1)="s",1,0))-SUM(IF(RIGHT(LEFT($AM164:$BZ164,2))="-",1,0)))</f>
        <v/>
      </c>
      <c r="AL164" s="562" t="str">
        <f t="array" ref="AL164">IF($K135="","",SUM(IF(LEFT($AM164:$BZ164,1)="X",1,0)))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S164" s="589"/>
      <c r="BT164" s="589"/>
      <c r="BV164" s="589"/>
      <c r="BW164" s="589"/>
      <c r="BX164" s="589"/>
      <c r="BY164" s="589"/>
      <c r="BZ164" s="589"/>
    </row>
    <row r="165" spans="1:85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34"/>
        <v/>
      </c>
      <c r="N165" s="562" t="str">
        <f t="shared" si="35"/>
        <v/>
      </c>
      <c r="O165" s="562"/>
      <c r="P165" s="562" t="str">
        <f t="shared" si="36"/>
        <v/>
      </c>
      <c r="Q165" s="586" t="str">
        <f t="shared" si="32"/>
        <v/>
      </c>
      <c r="R165" s="587" t="str">
        <f t="shared" si="37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IF($K165="","",SUM(IF(LEFT($AM165:$BZ165,1)="s",1,0))-SUM(IF(RIGHT(LEFT($AM165:$BZ165,2))="-",1,0)))</f>
        <v/>
      </c>
      <c r="AL165" s="562" t="str">
        <f t="array" ref="AL165">IF($K136="","",SUM(IF(LEFT($AM165:$BZ165,1)="X",1,0)))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S165" s="589"/>
      <c r="BT165" s="589"/>
      <c r="BV165" s="589"/>
      <c r="BW165" s="589"/>
      <c r="BX165" s="589"/>
      <c r="BY165" s="589"/>
      <c r="BZ165" s="589"/>
    </row>
    <row r="166" spans="1:85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34"/>
        <v/>
      </c>
      <c r="N166" s="562" t="str">
        <f t="shared" si="35"/>
        <v/>
      </c>
      <c r="O166" s="562"/>
      <c r="P166" s="562" t="str">
        <f t="shared" si="36"/>
        <v/>
      </c>
      <c r="Q166" s="586" t="str">
        <f t="shared" si="32"/>
        <v/>
      </c>
      <c r="R166" s="587" t="str">
        <f t="shared" si="37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IF($K166="","",SUM(IF(LEFT($AM166:$BZ166,1)="s",1,0))-SUM(IF(RIGHT(LEFT($AM166:$BZ166,2))="-",1,0)))</f>
        <v/>
      </c>
      <c r="AL166" s="562" t="str">
        <f t="array" ref="AL166">IF($K137="","",SUM(IF(LEFT($AM166:$BZ166,1)="X",1,0)))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S166" s="589"/>
      <c r="BT166" s="589"/>
      <c r="BV166" s="589"/>
      <c r="BW166" s="589"/>
      <c r="BX166" s="589"/>
      <c r="BY166" s="589"/>
      <c r="BZ166" s="589"/>
    </row>
    <row r="167" spans="1:85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34"/>
        <v/>
      </c>
      <c r="N167" s="562" t="str">
        <f t="shared" si="35"/>
        <v/>
      </c>
      <c r="O167" s="562"/>
      <c r="P167" s="562" t="str">
        <f t="shared" si="36"/>
        <v/>
      </c>
      <c r="Q167" s="586" t="str">
        <f t="shared" si="32"/>
        <v/>
      </c>
      <c r="R167" s="587" t="str">
        <f t="shared" si="37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IF($K167="","",SUM(IF(LEFT($AM167:$BZ167,1)="s",1,0))-SUM(IF(RIGHT(LEFT($AM167:$BZ167,2))="-",1,0)))</f>
        <v/>
      </c>
      <c r="AL167" s="562" t="str">
        <f t="array" ref="AL167">IF($K138="","",SUM(IF(LEFT($AM167:$BZ167,1)="X",1,0)))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S167" s="589"/>
      <c r="BT167" s="589"/>
      <c r="BV167" s="589"/>
      <c r="BW167" s="589"/>
      <c r="BX167" s="589"/>
      <c r="BY167" s="589"/>
      <c r="BZ167" s="589"/>
    </row>
    <row r="168" spans="1:85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34"/>
        <v/>
      </c>
      <c r="N168" s="562" t="str">
        <f t="shared" si="35"/>
        <v/>
      </c>
      <c r="O168" s="562"/>
      <c r="P168" s="562" t="str">
        <f t="shared" si="36"/>
        <v/>
      </c>
      <c r="Q168" s="586" t="str">
        <f t="shared" si="32"/>
        <v/>
      </c>
      <c r="R168" s="587" t="str">
        <f t="shared" si="37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IF($K168="","",SUM(IF(LEFT($AM168:$BZ168,1)="s",1,0))-SUM(IF(RIGHT(LEFT($AM168:$BZ168,2))="-",1,0)))</f>
        <v/>
      </c>
      <c r="AL168" s="562" t="str">
        <f t="array" ref="AL168">IF($K139="","",SUM(IF(LEFT($AM168:$BZ168,1)="X",1,0)))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S168" s="589"/>
      <c r="BT168" s="589"/>
      <c r="BV168" s="589"/>
      <c r="BW168" s="589"/>
      <c r="BX168" s="589"/>
      <c r="BY168" s="589"/>
      <c r="BZ168" s="589"/>
    </row>
    <row r="169" spans="1:85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34"/>
        <v/>
      </c>
      <c r="N169" s="562" t="str">
        <f t="shared" si="35"/>
        <v/>
      </c>
      <c r="O169" s="562"/>
      <c r="P169" s="562" t="str">
        <f t="shared" si="36"/>
        <v/>
      </c>
      <c r="Q169" s="586" t="str">
        <f t="shared" si="32"/>
        <v/>
      </c>
      <c r="R169" s="587" t="str">
        <f t="shared" si="37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IF($K169="","",SUM(IF(LEFT($AM169:$BZ169,1)="s",1,0))-SUM(IF(RIGHT(LEFT($AM169:$BZ169,2))="-",1,0)))</f>
        <v/>
      </c>
      <c r="AL169" s="562" t="str">
        <f t="array" ref="AL169">IF($K140="","",SUM(IF(LEFT($AM169:$BZ169,1)="X",1,0)))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S169" s="589"/>
      <c r="BT169" s="589"/>
      <c r="BV169" s="589"/>
      <c r="BW169" s="589"/>
      <c r="BX169" s="589"/>
      <c r="BY169" s="589"/>
      <c r="BZ169" s="589"/>
    </row>
    <row r="170" spans="1:85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si="34"/>
        <v/>
      </c>
      <c r="N170" s="562" t="str">
        <f t="shared" si="35"/>
        <v/>
      </c>
      <c r="O170" s="562"/>
      <c r="P170" s="562" t="str">
        <f t="shared" si="36"/>
        <v/>
      </c>
      <c r="Q170" s="586" t="str">
        <f t="shared" si="32"/>
        <v/>
      </c>
      <c r="R170" s="587" t="str">
        <f t="shared" si="37"/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IF($K141="","",SUM(IF(LEFT($AM170:$BZ170,1)="X",1,0)))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S170" s="589"/>
      <c r="BT170" s="589"/>
      <c r="BV170" s="589"/>
      <c r="BW170" s="589"/>
      <c r="BX170" s="589"/>
      <c r="BY170" s="589"/>
      <c r="BZ170" s="589"/>
    </row>
    <row r="171" spans="1:85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si="34"/>
        <v/>
      </c>
      <c r="N171" s="562" t="str">
        <f t="shared" si="35"/>
        <v/>
      </c>
      <c r="O171" s="562"/>
      <c r="P171" s="562" t="str">
        <f t="shared" si="36"/>
        <v/>
      </c>
      <c r="Q171" s="586" t="str">
        <f t="shared" si="32"/>
        <v/>
      </c>
      <c r="R171" s="587" t="str">
        <f t="shared" si="37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IF($K142="","",SUM(IF(LEFT($AM171:$BZ171,1)="X",1,0)))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S171" s="589"/>
      <c r="BT171" s="589"/>
      <c r="BV171" s="589"/>
      <c r="BW171" s="589"/>
      <c r="BX171" s="589"/>
      <c r="BY171" s="589"/>
      <c r="BZ171" s="589"/>
    </row>
    <row r="172" spans="1:85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34"/>
        <v/>
      </c>
      <c r="N172" s="562" t="str">
        <f t="shared" si="35"/>
        <v/>
      </c>
      <c r="O172" s="562"/>
      <c r="P172" s="562" t="str">
        <f t="shared" si="36"/>
        <v/>
      </c>
      <c r="Q172" s="586" t="str">
        <f t="shared" ref="Q172:Q190" si="38">IF(S172="","",IF(SIGN(S172)&lt;&gt;1,VLOOKUP(ABS(S172),SUP_HDC,3,TRUE),-VLOOKUP(ABS(S172),SUP_HDC,3,TRUE)))</f>
        <v/>
      </c>
      <c r="R172" s="587" t="str">
        <f t="shared" ref="R172:R190" si="39">IF(Q172="","",IF((K143-L143+Q172)&gt;=0.5,1,IF((K143-L143+Q172)=0.25,0.5,IF((K143-L143+Q172)&lt;=-0.5,-1,IF((K143-L143+Q172)=-0.25,-0.5,0)))))</f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IF($K143="","",SUM(IF(LEFT($AM172:$BZ172,1)="X",1,0)))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S172" s="589"/>
      <c r="BT172" s="589"/>
      <c r="BV172" s="589"/>
      <c r="BW172" s="589"/>
      <c r="BX172" s="589"/>
      <c r="BY172" s="589"/>
      <c r="BZ172" s="589"/>
    </row>
    <row r="173" spans="1:85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ref="M173:M190" si="40">IF(K144="","",IF(K144&gt;L144,"W",IF(K144=L144,"D",IF(K144&lt;L144,"L"))))</f>
        <v/>
      </c>
      <c r="N173" s="562" t="str">
        <f t="shared" ref="N173:N190" si="41">IF(K144="","",K144+L144)</f>
        <v/>
      </c>
      <c r="O173" s="562"/>
      <c r="P173" s="562" t="str">
        <f t="shared" ref="P173:P189" si="42">IF($K144="","",IF($N173&gt;P$19,"O",IF($N173&lt;P$19,"U",IF($N173=P$19,"-"))))</f>
        <v/>
      </c>
      <c r="Q173" s="586" t="str">
        <f t="shared" si="38"/>
        <v/>
      </c>
      <c r="R173" s="587" t="str">
        <f t="shared" si="39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IF($K144="","",SUM(IF(LEFT($AM173:$BZ173,1)="X",1,0)))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S173" s="589"/>
      <c r="BT173" s="589"/>
      <c r="BV173" s="589"/>
      <c r="BW173" s="589"/>
      <c r="BX173" s="589"/>
      <c r="BY173" s="589"/>
      <c r="BZ173" s="589"/>
    </row>
    <row r="174" spans="1:85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40"/>
        <v/>
      </c>
      <c r="N174" s="562" t="str">
        <f t="shared" si="41"/>
        <v/>
      </c>
      <c r="O174" s="562"/>
      <c r="P174" s="562" t="str">
        <f t="shared" si="42"/>
        <v/>
      </c>
      <c r="Q174" s="586" t="str">
        <f t="shared" si="38"/>
        <v/>
      </c>
      <c r="R174" s="587" t="str">
        <f t="shared" si="39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IF($K145="","",SUM(IF(LEFT($AM174:$BZ174,1)="X",1,0)))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S174" s="589"/>
      <c r="BT174" s="589"/>
      <c r="BV174" s="589"/>
      <c r="BW174" s="589"/>
      <c r="BX174" s="589"/>
      <c r="BY174" s="589"/>
      <c r="BZ174" s="589"/>
    </row>
    <row r="175" spans="1:85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40"/>
        <v/>
      </c>
      <c r="N175" s="562" t="str">
        <f t="shared" si="41"/>
        <v/>
      </c>
      <c r="O175" s="562"/>
      <c r="P175" s="562" t="str">
        <f t="shared" si="42"/>
        <v/>
      </c>
      <c r="Q175" s="586" t="str">
        <f t="shared" si="38"/>
        <v/>
      </c>
      <c r="R175" s="587" t="str">
        <f t="shared" si="39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IF($K146="","",SUM(IF(LEFT($AM175:$BZ175,1)="X",1,0)))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S175" s="589"/>
      <c r="BT175" s="589"/>
      <c r="BV175" s="589"/>
      <c r="BW175" s="589"/>
      <c r="BX175" s="589"/>
      <c r="BY175" s="589"/>
      <c r="BZ175" s="589"/>
    </row>
    <row r="176" spans="1:85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40"/>
        <v/>
      </c>
      <c r="N176" s="562" t="str">
        <f t="shared" si="41"/>
        <v/>
      </c>
      <c r="O176" s="562"/>
      <c r="P176" s="562" t="str">
        <f t="shared" si="42"/>
        <v/>
      </c>
      <c r="Q176" s="586" t="str">
        <f t="shared" si="38"/>
        <v/>
      </c>
      <c r="R176" s="587" t="str">
        <f t="shared" si="39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IF($K147="","",SUM(IF(LEFT($AM176:$BZ176,1)="X",1,0)))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S176" s="589"/>
      <c r="BT176" s="589"/>
      <c r="BV176" s="589"/>
      <c r="BW176" s="589"/>
      <c r="BX176" s="589"/>
      <c r="BY176" s="589"/>
      <c r="BZ176" s="589"/>
    </row>
    <row r="177" spans="1:78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40"/>
        <v/>
      </c>
      <c r="N177" s="562" t="str">
        <f t="shared" si="41"/>
        <v/>
      </c>
      <c r="O177" s="562"/>
      <c r="P177" s="562" t="str">
        <f t="shared" si="42"/>
        <v/>
      </c>
      <c r="Q177" s="586" t="str">
        <f t="shared" si="38"/>
        <v/>
      </c>
      <c r="R177" s="587" t="str">
        <f t="shared" si="39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IF($K148="","",SUM(IF(LEFT($AM177:$BZ177,1)="X",1,0)))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S177" s="589"/>
      <c r="BT177" s="589"/>
      <c r="BV177" s="589"/>
      <c r="BW177" s="589"/>
      <c r="BX177" s="589"/>
      <c r="BY177" s="589"/>
      <c r="BZ177" s="589"/>
    </row>
    <row r="178" spans="1:78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40"/>
        <v/>
      </c>
      <c r="N178" s="562" t="str">
        <f t="shared" si="41"/>
        <v/>
      </c>
      <c r="O178" s="562"/>
      <c r="P178" s="562" t="str">
        <f t="shared" si="42"/>
        <v/>
      </c>
      <c r="Q178" s="586" t="str">
        <f t="shared" si="38"/>
        <v/>
      </c>
      <c r="R178" s="587" t="str">
        <f t="shared" si="39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IF($K149="","",SUM(IF(LEFT($AM178:$BZ178,1)="X",1,0)))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S178" s="589"/>
      <c r="BT178" s="589"/>
      <c r="BV178" s="589"/>
      <c r="BW178" s="589"/>
      <c r="BX178" s="589"/>
      <c r="BY178" s="589"/>
      <c r="BZ178" s="589"/>
    </row>
    <row r="179" spans="1:78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40"/>
        <v/>
      </c>
      <c r="N179" s="562" t="str">
        <f t="shared" si="41"/>
        <v/>
      </c>
      <c r="O179" s="562"/>
      <c r="P179" s="562" t="str">
        <f t="shared" si="42"/>
        <v/>
      </c>
      <c r="Q179" s="586" t="str">
        <f t="shared" si="38"/>
        <v/>
      </c>
      <c r="R179" s="587" t="str">
        <f t="shared" si="39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IF($K150="","",SUM(IF(LEFT($AM179:$BZ179,1)="X",1,0)))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S179" s="589"/>
      <c r="BT179" s="589"/>
      <c r="BV179" s="589"/>
      <c r="BW179" s="589"/>
      <c r="BX179" s="589"/>
      <c r="BY179" s="589"/>
      <c r="BZ179" s="589"/>
    </row>
    <row r="180" spans="1:78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40"/>
        <v/>
      </c>
      <c r="N180" s="562" t="str">
        <f t="shared" si="41"/>
        <v/>
      </c>
      <c r="O180" s="562"/>
      <c r="P180" s="562" t="str">
        <f t="shared" si="42"/>
        <v/>
      </c>
      <c r="Q180" s="586" t="str">
        <f t="shared" si="38"/>
        <v/>
      </c>
      <c r="R180" s="587" t="str">
        <f t="shared" si="39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IF($K151="","",SUM(IF(LEFT($AM180:$BZ180,1)="X",1,0)))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S180" s="589"/>
      <c r="BT180" s="589"/>
      <c r="BV180" s="589"/>
      <c r="BW180" s="589"/>
      <c r="BX180" s="589"/>
      <c r="BY180" s="589"/>
      <c r="BZ180" s="589"/>
    </row>
    <row r="181" spans="1:78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40"/>
        <v/>
      </c>
      <c r="N181" s="562" t="str">
        <f t="shared" si="41"/>
        <v/>
      </c>
      <c r="O181" s="562"/>
      <c r="P181" s="562" t="str">
        <f t="shared" si="42"/>
        <v/>
      </c>
      <c r="Q181" s="586" t="str">
        <f t="shared" si="38"/>
        <v/>
      </c>
      <c r="R181" s="587" t="str">
        <f t="shared" si="39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IF($K152="","",SUM(IF(LEFT($AM181:$BZ181,1)="X",1,0)))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S181" s="589"/>
      <c r="BT181" s="589"/>
      <c r="BV181" s="589"/>
      <c r="BW181" s="589"/>
      <c r="BX181" s="589"/>
      <c r="BY181" s="589"/>
      <c r="BZ181" s="589"/>
    </row>
    <row r="182" spans="1:78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40"/>
        <v/>
      </c>
      <c r="N182" s="562" t="str">
        <f t="shared" si="41"/>
        <v/>
      </c>
      <c r="O182" s="562"/>
      <c r="P182" s="562" t="str">
        <f t="shared" si="42"/>
        <v/>
      </c>
      <c r="Q182" s="586" t="str">
        <f t="shared" si="38"/>
        <v/>
      </c>
      <c r="R182" s="587" t="str">
        <f t="shared" si="39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IF($K153="","",SUM(IF(LEFT($AM182:$BZ182,1)="X",1,0)))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S182" s="589"/>
      <c r="BT182" s="589"/>
      <c r="BV182" s="589"/>
      <c r="BW182" s="589"/>
      <c r="BX182" s="589"/>
      <c r="BY182" s="589"/>
      <c r="BZ182" s="589"/>
    </row>
    <row r="183" spans="1:78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40"/>
        <v/>
      </c>
      <c r="N183" s="562" t="str">
        <f t="shared" si="41"/>
        <v/>
      </c>
      <c r="O183" s="562"/>
      <c r="P183" s="562" t="str">
        <f t="shared" si="42"/>
        <v/>
      </c>
      <c r="Q183" s="586" t="str">
        <f t="shared" si="38"/>
        <v/>
      </c>
      <c r="R183" s="587" t="str">
        <f t="shared" si="39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IF($K154="","",SUM(IF(LEFT($AM183:$BZ183,1)="X",1,0)))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S183" s="589"/>
      <c r="BT183" s="589"/>
      <c r="BV183" s="589"/>
      <c r="BW183" s="589"/>
      <c r="BX183" s="589"/>
      <c r="BY183" s="589"/>
      <c r="BZ183" s="589"/>
    </row>
    <row r="184" spans="1:78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40"/>
        <v/>
      </c>
      <c r="N184" s="562" t="str">
        <f t="shared" si="41"/>
        <v/>
      </c>
      <c r="O184" s="562"/>
      <c r="P184" s="562" t="str">
        <f t="shared" si="42"/>
        <v/>
      </c>
      <c r="Q184" s="586" t="str">
        <f t="shared" si="38"/>
        <v/>
      </c>
      <c r="R184" s="587" t="str">
        <f t="shared" si="39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IF($K155="","",SUM(IF(LEFT($AM184:$BZ184,1)="X",1,0)))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S184" s="589"/>
      <c r="BT184" s="589"/>
      <c r="BV184" s="589"/>
      <c r="BW184" s="589"/>
      <c r="BX184" s="589"/>
      <c r="BY184" s="589"/>
      <c r="BZ184" s="589"/>
    </row>
    <row r="185" spans="1:78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40"/>
        <v/>
      </c>
      <c r="N185" s="562" t="str">
        <f t="shared" si="41"/>
        <v/>
      </c>
      <c r="O185" s="562"/>
      <c r="P185" s="562" t="str">
        <f t="shared" si="42"/>
        <v/>
      </c>
      <c r="Q185" s="586" t="str">
        <f t="shared" si="38"/>
        <v/>
      </c>
      <c r="R185" s="587" t="str">
        <f t="shared" si="39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IF($K156="","",SUM(IF(LEFT($AM185:$BZ185,1)="X",1,0)))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S185" s="589"/>
      <c r="BT185" s="589"/>
      <c r="BV185" s="589"/>
      <c r="BW185" s="589"/>
      <c r="BX185" s="589"/>
      <c r="BY185" s="589"/>
      <c r="BZ185" s="589"/>
    </row>
    <row r="186" spans="1:78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40"/>
        <v/>
      </c>
      <c r="N186" s="562" t="str">
        <f t="shared" si="41"/>
        <v/>
      </c>
      <c r="O186" s="562"/>
      <c r="P186" s="562" t="str">
        <f t="shared" si="42"/>
        <v/>
      </c>
      <c r="Q186" s="586" t="str">
        <f t="shared" si="38"/>
        <v/>
      </c>
      <c r="R186" s="587" t="str">
        <f t="shared" si="39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IF($K157="","",SUM(IF(LEFT($AM186:$BZ186,1)="X",1,0)))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S186" s="589"/>
      <c r="BT186" s="589"/>
      <c r="BV186" s="589"/>
      <c r="BW186" s="589"/>
      <c r="BX186" s="589"/>
      <c r="BY186" s="589"/>
      <c r="BZ186" s="589"/>
    </row>
    <row r="187" spans="1:78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40"/>
        <v/>
      </c>
      <c r="N187" s="562" t="str">
        <f t="shared" si="41"/>
        <v/>
      </c>
      <c r="O187" s="562"/>
      <c r="P187" s="562" t="str">
        <f t="shared" si="42"/>
        <v/>
      </c>
      <c r="Q187" s="586" t="str">
        <f t="shared" si="38"/>
        <v/>
      </c>
      <c r="R187" s="587" t="str">
        <f t="shared" si="39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IF($K158="","",SUM(IF(LEFT($AM187:$BZ187,1)="X",1,0)))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S187" s="589"/>
      <c r="BT187" s="589"/>
      <c r="BV187" s="589"/>
      <c r="BW187" s="589"/>
      <c r="BX187" s="589"/>
      <c r="BY187" s="589"/>
      <c r="BZ187" s="589"/>
    </row>
    <row r="188" spans="1:78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40"/>
        <v/>
      </c>
      <c r="N188" s="562" t="str">
        <f t="shared" si="41"/>
        <v/>
      </c>
      <c r="O188" s="562"/>
      <c r="P188" s="562" t="str">
        <f t="shared" si="42"/>
        <v/>
      </c>
      <c r="Q188" s="586" t="str">
        <f t="shared" si="38"/>
        <v/>
      </c>
      <c r="R188" s="587" t="str">
        <f t="shared" si="39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IF($K159="","",SUM(IF(LEFT($AM188:$BZ188,1)="X",1,0)))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S188" s="589"/>
      <c r="BT188" s="589"/>
      <c r="BV188" s="589"/>
      <c r="BW188" s="589"/>
      <c r="BX188" s="589"/>
      <c r="BY188" s="589"/>
      <c r="BZ188" s="589"/>
    </row>
    <row r="189" spans="1:78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40"/>
        <v/>
      </c>
      <c r="N189" s="562" t="str">
        <f t="shared" si="41"/>
        <v/>
      </c>
      <c r="O189" s="562"/>
      <c r="P189" s="562" t="str">
        <f t="shared" si="42"/>
        <v/>
      </c>
      <c r="Q189" s="586" t="str">
        <f t="shared" si="38"/>
        <v/>
      </c>
      <c r="R189" s="587" t="str">
        <f t="shared" si="39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IF($K160="","",SUM(IF(LEFT($AM189:$BZ189,1)="X",1,0)))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S189" s="589"/>
      <c r="BT189" s="589"/>
      <c r="BV189" s="589"/>
      <c r="BW189" s="589"/>
      <c r="BX189" s="589"/>
      <c r="BY189" s="589"/>
      <c r="BZ189" s="589"/>
    </row>
    <row r="190" spans="1:78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40"/>
        <v/>
      </c>
      <c r="N190" s="562" t="str">
        <f t="shared" si="41"/>
        <v/>
      </c>
      <c r="O190" s="562"/>
      <c r="P190" s="562" t="str">
        <f t="shared" ref="P190:P197" si="43">IF(K161="","",IF(N190&gt;P$19,"O",IF(N190&lt;P$19,"U")))</f>
        <v/>
      </c>
      <c r="Q190" s="586" t="str">
        <f t="shared" si="38"/>
        <v/>
      </c>
      <c r="R190" s="587" t="str">
        <f t="shared" si="39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IF($K161="","",SUM(IF(LEFT($AM190:$BZ190,1)="X",1,0)))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U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S190" s="589"/>
      <c r="BT190" s="589"/>
      <c r="BV190" s="589"/>
      <c r="BW190" s="589"/>
      <c r="BX190" s="589"/>
      <c r="BY190" s="589"/>
      <c r="BZ190" s="589"/>
    </row>
    <row r="191" spans="1:78" ht="15">
      <c r="A191" s="561"/>
      <c r="E191" s="584" t="str">
        <f>IF(J191=Table!$C$1,VLOOKUP(H191,Table!$B$38:$AO$61,Table!$AO$35-1,FALSE),"")</f>
        <v/>
      </c>
      <c r="P191" s="562" t="str">
        <f t="shared" si="43"/>
        <v/>
      </c>
      <c r="AJ191" s="582"/>
      <c r="AM191" s="589"/>
      <c r="AN191" s="589"/>
      <c r="AO191" s="589"/>
      <c r="AP191" s="589"/>
      <c r="AQ191" s="589"/>
      <c r="AR191" s="589"/>
      <c r="AS191" s="589"/>
      <c r="AT191" s="589"/>
      <c r="AU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S191" s="589"/>
      <c r="BT191" s="589"/>
      <c r="BV191" s="589"/>
      <c r="BW191" s="589"/>
      <c r="BX191" s="589"/>
      <c r="BY191" s="589"/>
      <c r="BZ191" s="589"/>
    </row>
    <row r="192" spans="1:78" ht="15">
      <c r="A192" s="561"/>
      <c r="P192" s="562" t="str">
        <f t="shared" si="43"/>
        <v/>
      </c>
      <c r="AJ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S192" s="589"/>
      <c r="BT192" s="589"/>
      <c r="BV192" s="589"/>
      <c r="BW192" s="589"/>
      <c r="BX192" s="589"/>
      <c r="BY192" s="589"/>
      <c r="BZ192" s="589"/>
    </row>
    <row r="193" spans="1:78" ht="15">
      <c r="A193" s="561"/>
      <c r="P193" s="562" t="str">
        <f t="shared" si="43"/>
        <v/>
      </c>
      <c r="AJ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S193" s="589"/>
      <c r="BT193" s="589"/>
      <c r="BV193" s="589"/>
      <c r="BW193" s="589"/>
      <c r="BX193" s="589"/>
      <c r="BY193" s="589"/>
      <c r="BZ193" s="589"/>
    </row>
    <row r="194" spans="1:78" ht="15">
      <c r="A194" s="561"/>
      <c r="P194" s="562" t="str">
        <f t="shared" si="43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S194" s="589"/>
      <c r="BT194" s="589"/>
      <c r="BV194" s="589"/>
      <c r="BW194" s="589"/>
      <c r="BX194" s="589"/>
      <c r="BY194" s="589"/>
      <c r="BZ194" s="589"/>
    </row>
    <row r="195" spans="1:78" ht="15">
      <c r="A195" s="561"/>
      <c r="P195" s="562" t="str">
        <f t="shared" si="43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S195" s="589"/>
      <c r="BT195" s="589"/>
      <c r="BV195" s="589"/>
      <c r="BW195" s="589"/>
      <c r="BX195" s="589"/>
      <c r="BY195" s="589"/>
      <c r="BZ195" s="589"/>
    </row>
    <row r="196" spans="1:78" ht="15">
      <c r="A196" s="561"/>
      <c r="P196" s="562" t="str">
        <f t="shared" si="43"/>
        <v/>
      </c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S196" s="589"/>
      <c r="BT196" s="589"/>
      <c r="BV196" s="589"/>
      <c r="BW196" s="589"/>
      <c r="BX196" s="589"/>
      <c r="BY196" s="589"/>
      <c r="BZ196" s="589"/>
    </row>
    <row r="197" spans="1:78" ht="15">
      <c r="A197" s="561"/>
      <c r="P197" s="562" t="str">
        <f t="shared" si="43"/>
        <v/>
      </c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S197" s="589"/>
      <c r="BT197" s="589"/>
      <c r="BV197" s="589"/>
      <c r="BW197" s="589"/>
      <c r="BX197" s="589"/>
      <c r="BY197" s="589"/>
      <c r="BZ197" s="589"/>
    </row>
    <row r="198" spans="1:78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S198" s="589"/>
      <c r="BT198" s="589"/>
      <c r="BV198" s="589"/>
      <c r="BW198" s="589"/>
      <c r="BX198" s="589"/>
      <c r="BY198" s="589"/>
      <c r="BZ198" s="589"/>
    </row>
    <row r="199" spans="1:78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S199" s="589"/>
      <c r="BT199" s="589"/>
      <c r="BV199" s="589"/>
      <c r="BW199" s="589"/>
      <c r="BX199" s="589"/>
      <c r="BY199" s="589"/>
      <c r="BZ199" s="589"/>
    </row>
    <row r="200" spans="1:78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S200" s="589"/>
      <c r="BT200" s="589"/>
      <c r="BV200" s="589"/>
      <c r="BW200" s="589"/>
      <c r="BX200" s="589"/>
      <c r="BY200" s="589"/>
      <c r="BZ200" s="589"/>
    </row>
    <row r="201" spans="1:78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S201" s="589"/>
      <c r="BT201" s="589"/>
      <c r="BV201" s="589"/>
      <c r="BW201" s="589"/>
      <c r="BX201" s="589"/>
      <c r="BY201" s="589"/>
      <c r="BZ201" s="589"/>
    </row>
    <row r="202" spans="1:78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S202" s="589"/>
      <c r="BT202" s="589"/>
      <c r="BV202" s="589"/>
      <c r="BW202" s="589"/>
      <c r="BX202" s="589"/>
      <c r="BY202" s="589"/>
      <c r="BZ202" s="589"/>
    </row>
    <row r="203" spans="1:78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S203" s="589"/>
      <c r="BT203" s="589"/>
      <c r="BV203" s="589"/>
      <c r="BW203" s="589"/>
      <c r="BX203" s="589"/>
      <c r="BY203" s="589"/>
      <c r="BZ203" s="589"/>
    </row>
    <row r="204" spans="1:78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S204" s="589"/>
      <c r="BT204" s="589"/>
      <c r="BV204" s="589"/>
      <c r="BW204" s="589"/>
      <c r="BX204" s="589"/>
      <c r="BY204" s="589"/>
      <c r="BZ204" s="589"/>
    </row>
    <row r="205" spans="1:78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S205" s="589"/>
      <c r="BT205" s="589"/>
      <c r="BV205" s="589"/>
      <c r="BW205" s="589"/>
      <c r="BX205" s="589"/>
      <c r="BY205" s="589"/>
      <c r="BZ205" s="589"/>
    </row>
    <row r="206" spans="1:78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S206" s="589"/>
      <c r="BT206" s="589"/>
      <c r="BV206" s="589"/>
      <c r="BW206" s="589"/>
      <c r="BX206" s="589"/>
      <c r="BY206" s="589"/>
      <c r="BZ206" s="589"/>
    </row>
    <row r="207" spans="1:78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S207" s="589"/>
      <c r="BT207" s="589"/>
      <c r="BV207" s="589"/>
      <c r="BW207" s="589"/>
      <c r="BX207" s="589"/>
      <c r="BY207" s="589"/>
      <c r="BZ207" s="589"/>
    </row>
    <row r="208" spans="1:78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S208" s="589"/>
      <c r="BT208" s="589"/>
      <c r="BV208" s="589"/>
      <c r="BW208" s="589"/>
      <c r="BX208" s="589"/>
      <c r="BY208" s="589"/>
      <c r="BZ208" s="589"/>
    </row>
    <row r="209" spans="1:78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S209" s="589"/>
      <c r="BT209" s="589"/>
      <c r="BV209" s="589"/>
      <c r="BW209" s="589"/>
      <c r="BX209" s="589"/>
      <c r="BY209" s="589"/>
      <c r="BZ209" s="589"/>
    </row>
    <row r="210" spans="1:78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S210" s="589"/>
      <c r="BT210" s="589"/>
      <c r="BV210" s="589"/>
      <c r="BW210" s="589"/>
      <c r="BX210" s="589"/>
      <c r="BY210" s="589"/>
      <c r="BZ210" s="589"/>
    </row>
    <row r="211" spans="1:78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S211" s="589"/>
      <c r="BT211" s="589"/>
      <c r="BV211" s="589"/>
      <c r="BW211" s="589"/>
      <c r="BX211" s="589"/>
      <c r="BY211" s="589"/>
      <c r="BZ211" s="589"/>
    </row>
    <row r="212" spans="1:78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S212" s="589"/>
      <c r="BT212" s="589"/>
      <c r="BV212" s="589"/>
      <c r="BW212" s="589"/>
      <c r="BX212" s="589"/>
      <c r="BY212" s="589"/>
      <c r="BZ212" s="589"/>
    </row>
    <row r="213" spans="1:78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S213" s="589"/>
      <c r="BT213" s="589"/>
      <c r="BV213" s="589"/>
      <c r="BW213" s="589"/>
      <c r="BX213" s="589"/>
      <c r="BY213" s="589"/>
      <c r="BZ213" s="589"/>
    </row>
    <row r="214" spans="1:78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S214" s="589"/>
      <c r="BT214" s="589"/>
      <c r="BV214" s="589"/>
      <c r="BW214" s="589"/>
      <c r="BX214" s="589"/>
      <c r="BY214" s="589"/>
      <c r="BZ214" s="589"/>
    </row>
    <row r="215" spans="1:78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S215" s="589"/>
      <c r="BT215" s="589"/>
      <c r="BV215" s="589"/>
      <c r="BW215" s="589"/>
      <c r="BX215" s="589"/>
      <c r="BY215" s="589"/>
      <c r="BZ215" s="589"/>
    </row>
    <row r="216" spans="1:78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S216" s="589"/>
      <c r="BT216" s="589"/>
      <c r="BV216" s="589"/>
      <c r="BW216" s="589"/>
      <c r="BX216" s="589"/>
      <c r="BY216" s="589"/>
      <c r="BZ216" s="589"/>
    </row>
    <row r="217" spans="1:78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S217" s="589"/>
      <c r="BT217" s="589"/>
      <c r="BV217" s="589"/>
      <c r="BW217" s="589"/>
      <c r="BX217" s="589"/>
      <c r="BY217" s="589"/>
      <c r="BZ217" s="589"/>
    </row>
    <row r="218" spans="1:78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N218" s="589"/>
      <c r="BO218" s="589"/>
      <c r="BP218" s="589"/>
      <c r="BQ218" s="589"/>
      <c r="BS218" s="589"/>
      <c r="BT218" s="589"/>
      <c r="BV218" s="589"/>
      <c r="BW218" s="589"/>
      <c r="BX218" s="589"/>
      <c r="BY218" s="589"/>
      <c r="BZ218" s="589"/>
    </row>
    <row r="219" spans="1:78" ht="1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U219" s="589"/>
      <c r="AW219" s="589"/>
      <c r="AX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K219" s="589"/>
      <c r="BL219" s="589"/>
      <c r="BM219" s="589"/>
      <c r="BN219" s="589"/>
      <c r="BO219" s="589"/>
      <c r="BP219" s="589"/>
      <c r="BQ219" s="589"/>
      <c r="BS219" s="589"/>
      <c r="BT219" s="589"/>
      <c r="BV219" s="589"/>
      <c r="BW219" s="589"/>
      <c r="BX219" s="589"/>
      <c r="BY219" s="589"/>
      <c r="BZ219" s="589"/>
    </row>
    <row r="220" spans="1:78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78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8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8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8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8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8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8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8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78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</row>
    <row r="230" spans="1:78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P230" s="561"/>
      <c r="BQ230" s="561"/>
      <c r="BS230" s="561"/>
      <c r="BT230" s="561"/>
      <c r="BV230" s="561"/>
      <c r="BW230" s="561"/>
      <c r="BX230" s="561"/>
      <c r="BY230" s="561"/>
      <c r="BZ230" s="561"/>
    </row>
    <row r="231" spans="1:78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P231" s="561"/>
      <c r="BQ231" s="561"/>
      <c r="BS231" s="561"/>
      <c r="BT231" s="561"/>
      <c r="BV231" s="561"/>
      <c r="BW231" s="561"/>
      <c r="BX231" s="561"/>
      <c r="BY231" s="561"/>
      <c r="BZ231" s="561"/>
    </row>
    <row r="232" spans="1:78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P232" s="561"/>
      <c r="BQ232" s="561"/>
      <c r="BS232" s="561"/>
      <c r="BT232" s="561"/>
      <c r="BV232" s="561"/>
      <c r="BW232" s="561"/>
      <c r="BX232" s="561"/>
      <c r="BY232" s="561"/>
      <c r="BZ232" s="561"/>
    </row>
    <row r="233" spans="1:78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S233" s="561"/>
      <c r="BT233" s="561"/>
      <c r="BV233" s="561"/>
      <c r="BW233" s="561"/>
      <c r="BX233" s="561"/>
      <c r="BY233" s="561"/>
      <c r="BZ233" s="561"/>
    </row>
    <row r="234" spans="1:78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S234" s="561"/>
      <c r="BT234" s="561"/>
      <c r="BV234" s="561"/>
      <c r="BW234" s="561"/>
      <c r="BX234" s="561"/>
      <c r="BY234" s="561"/>
      <c r="BZ234" s="561"/>
    </row>
    <row r="235" spans="1:78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S235" s="561"/>
      <c r="BT235" s="561"/>
      <c r="BV235" s="561"/>
      <c r="BW235" s="561"/>
      <c r="BX235" s="561"/>
      <c r="BY235" s="561"/>
      <c r="BZ235" s="561"/>
    </row>
    <row r="236" spans="1:78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S236" s="561"/>
      <c r="BT236" s="561"/>
      <c r="BV236" s="561"/>
      <c r="BW236" s="561"/>
      <c r="BX236" s="561"/>
      <c r="BY236" s="561"/>
      <c r="BZ236" s="561"/>
    </row>
    <row r="237" spans="1:78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S237" s="561"/>
      <c r="BT237" s="561"/>
      <c r="BV237" s="561"/>
      <c r="BW237" s="561"/>
      <c r="BX237" s="561"/>
      <c r="BY237" s="561"/>
      <c r="BZ237" s="561"/>
    </row>
    <row r="238" spans="1:78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S238" s="561"/>
      <c r="BT238" s="561"/>
      <c r="BV238" s="561"/>
      <c r="BW238" s="561"/>
      <c r="BX238" s="561"/>
      <c r="BY238" s="561"/>
      <c r="BZ238" s="561"/>
    </row>
    <row r="239" spans="1:78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S239" s="561"/>
      <c r="BT239" s="561"/>
      <c r="BV239" s="561"/>
      <c r="BW239" s="561"/>
      <c r="BX239" s="561"/>
      <c r="BY239" s="561"/>
      <c r="BZ239" s="561"/>
    </row>
    <row r="240" spans="1:78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S240" s="561"/>
      <c r="BT240" s="561"/>
      <c r="BV240" s="561"/>
      <c r="BW240" s="561"/>
      <c r="BX240" s="561"/>
      <c r="BY240" s="561"/>
      <c r="BZ240" s="561"/>
    </row>
    <row r="241" spans="1:78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S241" s="561"/>
      <c r="BT241" s="561"/>
      <c r="BV241" s="561"/>
      <c r="BW241" s="561"/>
      <c r="BX241" s="561"/>
      <c r="BY241" s="561"/>
      <c r="BZ241" s="561"/>
    </row>
    <row r="242" spans="1:78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S242" s="561"/>
      <c r="BT242" s="561"/>
      <c r="BV242" s="561"/>
      <c r="BW242" s="561"/>
      <c r="BX242" s="561"/>
      <c r="BY242" s="561"/>
      <c r="BZ242" s="561"/>
    </row>
    <row r="243" spans="1:78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S243" s="561"/>
      <c r="BT243" s="561"/>
      <c r="BV243" s="561"/>
      <c r="BW243" s="561"/>
      <c r="BX243" s="561"/>
      <c r="BY243" s="561"/>
      <c r="BZ243" s="561"/>
    </row>
    <row r="244" spans="1:78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S244" s="561"/>
      <c r="BT244" s="561"/>
      <c r="BV244" s="561"/>
      <c r="BW244" s="561"/>
      <c r="BX244" s="561"/>
      <c r="BY244" s="561"/>
      <c r="BZ244" s="561"/>
    </row>
    <row r="245" spans="1:78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S245" s="561"/>
      <c r="BT245" s="561"/>
      <c r="BV245" s="561"/>
      <c r="BW245" s="561"/>
      <c r="BX245" s="561"/>
      <c r="BY245" s="561"/>
      <c r="BZ245" s="561"/>
    </row>
    <row r="246" spans="1:78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S246" s="561"/>
      <c r="BT246" s="561"/>
      <c r="BV246" s="561"/>
      <c r="BW246" s="561"/>
      <c r="BX246" s="561"/>
      <c r="BY246" s="561"/>
      <c r="BZ246" s="561"/>
    </row>
    <row r="247" spans="1:78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S247" s="561"/>
      <c r="BT247" s="561"/>
      <c r="BV247" s="561"/>
      <c r="BW247" s="561"/>
      <c r="BX247" s="561"/>
      <c r="BY247" s="561"/>
      <c r="BZ247" s="561"/>
    </row>
  </sheetData>
  <autoFilter ref="A22:CA65"/>
  <phoneticPr fontId="55" type="noConversion"/>
  <conditionalFormatting sqref="I1:J13 N20:P21 L1:L13 K81:L209 I14:L14 I81:J238 P71:P245 N71:O238 I18:L21 N23:P70">
    <cfRule type="cellIs" dxfId="1604" priority="110" stopIfTrue="1" operator="equal">
      <formula>"U"</formula>
    </cfRule>
    <cfRule type="cellIs" dxfId="1603" priority="111" stopIfTrue="1" operator="equal">
      <formula>"O"</formula>
    </cfRule>
  </conditionalFormatting>
  <conditionalFormatting sqref="M23:M238">
    <cfRule type="cellIs" dxfId="1602" priority="112" stopIfTrue="1" operator="equal">
      <formula>"W"</formula>
    </cfRule>
    <cfRule type="cellIs" dxfId="1601" priority="113" stopIfTrue="1" operator="equal">
      <formula>"D"</formula>
    </cfRule>
  </conditionalFormatting>
  <conditionalFormatting sqref="AL23:AL238">
    <cfRule type="cellIs" dxfId="1600" priority="114" stopIfTrue="1" operator="notEqual">
      <formula>11</formula>
    </cfRule>
    <cfRule type="cellIs" dxfId="1599" priority="115" stopIfTrue="1" operator="between">
      <formula>0</formula>
      <formula>20</formula>
    </cfRule>
  </conditionalFormatting>
  <conditionalFormatting sqref="AK22:AK169">
    <cfRule type="cellIs" dxfId="1598" priority="104" stopIfTrue="1" operator="notEqual">
      <formula>0</formula>
    </cfRule>
    <cfRule type="cellIs" dxfId="1597" priority="105" stopIfTrue="1" operator="between">
      <formula>0</formula>
      <formula>20</formula>
    </cfRule>
  </conditionalFormatting>
  <conditionalFormatting sqref="AJ22:AJ93">
    <cfRule type="cellIs" dxfId="1596" priority="103" operator="equal">
      <formula>"T"</formula>
    </cfRule>
  </conditionalFormatting>
  <conditionalFormatting sqref="T81">
    <cfRule type="cellIs" dxfId="1595" priority="102" operator="lessThan">
      <formula>0</formula>
    </cfRule>
  </conditionalFormatting>
  <conditionalFormatting sqref="K77:L77">
    <cfRule type="cellIs" dxfId="1594" priority="100" stopIfTrue="1" operator="equal">
      <formula>"U"</formula>
    </cfRule>
    <cfRule type="cellIs" dxfId="1593" priority="101" stopIfTrue="1" operator="equal">
      <formula>"O"</formula>
    </cfRule>
  </conditionalFormatting>
  <conditionalFormatting sqref="K28">
    <cfRule type="cellIs" dxfId="1592" priority="98" stopIfTrue="1" operator="equal">
      <formula>"U"</formula>
    </cfRule>
    <cfRule type="cellIs" dxfId="1591" priority="99" stopIfTrue="1" operator="equal">
      <formula>"O"</formula>
    </cfRule>
  </conditionalFormatting>
  <conditionalFormatting sqref="K42">
    <cfRule type="cellIs" dxfId="1590" priority="94" stopIfTrue="1" operator="equal">
      <formula>"U"</formula>
    </cfRule>
    <cfRule type="cellIs" dxfId="1589" priority="95" stopIfTrue="1" operator="equal">
      <formula>"O"</formula>
    </cfRule>
  </conditionalFormatting>
  <conditionalFormatting sqref="K51">
    <cfRule type="cellIs" dxfId="1588" priority="92" stopIfTrue="1" operator="equal">
      <formula>"U"</formula>
    </cfRule>
    <cfRule type="cellIs" dxfId="1587" priority="93" stopIfTrue="1" operator="equal">
      <formula>"O"</formula>
    </cfRule>
  </conditionalFormatting>
  <conditionalFormatting sqref="L51">
    <cfRule type="cellIs" dxfId="1586" priority="90" stopIfTrue="1" operator="equal">
      <formula>"U"</formula>
    </cfRule>
    <cfRule type="cellIs" dxfId="1585" priority="91" stopIfTrue="1" operator="equal">
      <formula>"O"</formula>
    </cfRule>
  </conditionalFormatting>
  <conditionalFormatting sqref="B47:J47 A62:J118 H59:J61 A23:J46 A48:J58">
    <cfRule type="expression" dxfId="1584" priority="89">
      <formula>"J24=""J1L"""</formula>
    </cfRule>
  </conditionalFormatting>
  <conditionalFormatting sqref="K37">
    <cfRule type="cellIs" dxfId="1583" priority="83" stopIfTrue="1" operator="equal">
      <formula>"U"</formula>
    </cfRule>
    <cfRule type="cellIs" dxfId="1582" priority="84" stopIfTrue="1" operator="equal">
      <formula>"O"</formula>
    </cfRule>
  </conditionalFormatting>
  <conditionalFormatting sqref="L74">
    <cfRule type="cellIs" dxfId="1581" priority="66" stopIfTrue="1" operator="equal">
      <formula>"U"</formula>
    </cfRule>
    <cfRule type="cellIs" dxfId="1580" priority="67" stopIfTrue="1" operator="equal">
      <formula>"O"</formula>
    </cfRule>
  </conditionalFormatting>
  <conditionalFormatting sqref="BI19 BX19 BV19 BK19 AY19:BD19 AT19:AV19 BF19 AQ19:AR19 BM19:BR19">
    <cfRule type="cellIs" dxfId="1579" priority="65" operator="equal">
      <formula>"M"</formula>
    </cfRule>
  </conditionalFormatting>
  <conditionalFormatting sqref="BI19 BX19 BV19 BK19 AY19:BD19 AT19:AV19 BF19 AQ19:AR19 BM19:BR19">
    <cfRule type="cellIs" dxfId="1578" priority="64" operator="equal">
      <formula>"D"</formula>
    </cfRule>
  </conditionalFormatting>
  <conditionalFormatting sqref="BI19 BX19 BV19 BK19 AY19:BD19 AT19:AV19 BF19 AQ19:AR19 BM19:BR19">
    <cfRule type="cellIs" dxfId="1577" priority="62" operator="equal">
      <formula>"G"</formula>
    </cfRule>
    <cfRule type="cellIs" dxfId="1576" priority="63" operator="equal">
      <formula>"A"</formula>
    </cfRule>
  </conditionalFormatting>
  <conditionalFormatting sqref="BW56:BW68 BN23:BN26 BS23:BU106 BY23:CB106 BX23:BX68 BQ23:BQ26 BQ28:BQ68 BW29:BW51 BC47:BC68 BC23:BC44 BV23:BW26 BV29:BV69 BV70:BX106 AN39 AM23:AN38 AU23:AU48 AM70:BR106 AV23:AV62 AM40:AN68 AU50:AU68 BR23:BR68 BN29:BN68 AO23:AT68 BP23:BP69 AW23:AX69 AY23:BB68 BO23:BO68 AV64:AV68 BD23:BM68">
    <cfRule type="expression" dxfId="1575" priority="57">
      <formula>OR(AM23="b",AM23="inj",AM23="??",AM23="ban",AM23="INT")</formula>
    </cfRule>
  </conditionalFormatting>
  <conditionalFormatting sqref="BN27">
    <cfRule type="expression" dxfId="1574" priority="55">
      <formula>OR(BN27="b",BN27="inj",BN27="??",BN27="ban",BN27="INT")</formula>
    </cfRule>
  </conditionalFormatting>
  <conditionalFormatting sqref="BW27">
    <cfRule type="expression" dxfId="1573" priority="53">
      <formula>OR(BW27="b",BW27="inj",BW27="??",BW27="ban",BW27="INT")</formula>
    </cfRule>
  </conditionalFormatting>
  <conditionalFormatting sqref="BV27:BV28">
    <cfRule type="expression" dxfId="1572" priority="51">
      <formula>OR(BV27="b",BV27="inj",BV27="??",BV27="ban",BV27="INT")</formula>
    </cfRule>
  </conditionalFormatting>
  <conditionalFormatting sqref="BQ27">
    <cfRule type="expression" dxfId="1571" priority="50">
      <formula>OR(BQ27="b",BQ27="inj",BQ27="??",BQ27="ban",BQ27="INT")</formula>
    </cfRule>
  </conditionalFormatting>
  <conditionalFormatting sqref="A47">
    <cfRule type="expression" dxfId="1570" priority="43">
      <formula>"J24=""J1L"""</formula>
    </cfRule>
  </conditionalFormatting>
  <conditionalFormatting sqref="BG19">
    <cfRule type="cellIs" dxfId="1569" priority="42" operator="equal">
      <formula>"M"</formula>
    </cfRule>
  </conditionalFormatting>
  <conditionalFormatting sqref="BG19">
    <cfRule type="cellIs" dxfId="1568" priority="41" operator="equal">
      <formula>"D"</formula>
    </cfRule>
  </conditionalFormatting>
  <conditionalFormatting sqref="BG19">
    <cfRule type="cellIs" dxfId="1567" priority="39" operator="equal">
      <formula>"G"</formula>
    </cfRule>
    <cfRule type="cellIs" dxfId="1566" priority="40" operator="equal">
      <formula>"A"</formula>
    </cfRule>
  </conditionalFormatting>
  <conditionalFormatting sqref="A59:G61">
    <cfRule type="expression" dxfId="1565" priority="38">
      <formula>"J24=""J1L"""</formula>
    </cfRule>
  </conditionalFormatting>
  <conditionalFormatting sqref="BW52:BW55">
    <cfRule type="expression" dxfId="1564" priority="37">
      <formula>OR(BW52="b",BW52="inj",BW52="??",BW52="ban",BW52="INT")</formula>
    </cfRule>
  </conditionalFormatting>
  <conditionalFormatting sqref="AX19">
    <cfRule type="expression" dxfId="1563" priority="32">
      <formula>OR(AX19="b",AX19="inj",AX19="??",AX19="ban",AX19="INT")</formula>
    </cfRule>
  </conditionalFormatting>
  <conditionalFormatting sqref="BV19:BX19 AM19:BT19">
    <cfRule type="expression" dxfId="1562" priority="28">
      <formula>OR(AM19="A",AM19="CF",AM19="SS",AM19="ST",AM19="AF",AM19="RW",AM19="LW")</formula>
    </cfRule>
    <cfRule type="expression" dxfId="1561" priority="29">
      <formula>OR(AM19="M",AM19="CM",AM19="LM",AM19="RM",AM19="DM",AM19="AM")</formula>
    </cfRule>
    <cfRule type="expression" dxfId="1560" priority="30">
      <formula>OR(AM19="D",AM19="CB",AM19="LB",AM19="RB")</formula>
    </cfRule>
    <cfRule type="expression" dxfId="1559" priority="31">
      <formula>OR(AM19="G",AM19="GK")</formula>
    </cfRule>
  </conditionalFormatting>
  <conditionalFormatting sqref="BV19:BX19 AM19:BT19">
    <cfRule type="expression" dxfId="1558" priority="24">
      <formula>OR(AM19="A",AM19="CF",AM19="SS",AM19="ST",AM19="RW",AM19="LW")</formula>
    </cfRule>
    <cfRule type="expression" dxfId="1557" priority="25">
      <formula>OR(AM19="M",AM19="CM",AM19="LM",AM19="RM",AM19="DM",AM19="AM")</formula>
    </cfRule>
    <cfRule type="expression" dxfId="1556" priority="26">
      <formula>OR(AM19="D",AM19="CB",AM19="LB",AM19="RB")</formula>
    </cfRule>
    <cfRule type="expression" dxfId="1555" priority="27">
      <formula>OR(AM19="G",AM19="GK")</formula>
    </cfRule>
  </conditionalFormatting>
  <conditionalFormatting sqref="BN28">
    <cfRule type="expression" dxfId="1554" priority="23">
      <formula>OR(BN28="b",BN28="inj",BN28="??",BN28="ban",BN28="INT")</formula>
    </cfRule>
  </conditionalFormatting>
  <conditionalFormatting sqref="BW28">
    <cfRule type="expression" dxfId="1553" priority="22">
      <formula>OR(BW28="b",BW28="inj",BW28="??",BW28="ban",BW28="INT")</formula>
    </cfRule>
  </conditionalFormatting>
  <conditionalFormatting sqref="CI19:CP19 CS19:DA19 BZ19 CB19">
    <cfRule type="cellIs" dxfId="1552" priority="21" operator="equal">
      <formula>"M"</formula>
    </cfRule>
  </conditionalFormatting>
  <conditionalFormatting sqref="CI19:CP19 CS19:DA19 BZ19 CB19">
    <cfRule type="cellIs" dxfId="1551" priority="20" operator="equal">
      <formula>"D"</formula>
    </cfRule>
  </conditionalFormatting>
  <conditionalFormatting sqref="CI19:CP19 CS19:DA19 BZ19 CB19">
    <cfRule type="cellIs" dxfId="1550" priority="18" operator="equal">
      <formula>"G"</formula>
    </cfRule>
    <cfRule type="cellIs" dxfId="1549" priority="19" operator="equal">
      <formula>"A"</formula>
    </cfRule>
  </conditionalFormatting>
  <conditionalFormatting sqref="CQ19">
    <cfRule type="cellIs" dxfId="1548" priority="17" operator="equal">
      <formula>"M"</formula>
    </cfRule>
  </conditionalFormatting>
  <conditionalFormatting sqref="CQ19">
    <cfRule type="cellIs" dxfId="1547" priority="16" operator="equal">
      <formula>"D"</formula>
    </cfRule>
  </conditionalFormatting>
  <conditionalFormatting sqref="CQ19">
    <cfRule type="cellIs" dxfId="1546" priority="14" operator="equal">
      <formula>"G"</formula>
    </cfRule>
    <cfRule type="cellIs" dxfId="1545" priority="15" operator="equal">
      <formula>"A"</formula>
    </cfRule>
  </conditionalFormatting>
  <conditionalFormatting sqref="CH19">
    <cfRule type="expression" dxfId="1544" priority="13">
      <formula>OR(CH19="b",CH19="inj",CH19="??",CH19="ban",CH19="INT")</formula>
    </cfRule>
  </conditionalFormatting>
  <conditionalFormatting sqref="BU19 BY19:DA19">
    <cfRule type="expression" dxfId="1543" priority="9">
      <formula>OR(BU19="A",BU19="CF",BU19="SS",BU19="ST",BU19="AF",BU19="RW",BU19="LW")</formula>
    </cfRule>
    <cfRule type="expression" dxfId="1542" priority="10">
      <formula>OR(BU19="M",BU19="CM",BU19="LM",BU19="RM",BU19="DM",BU19="AM")</formula>
    </cfRule>
    <cfRule type="expression" dxfId="1541" priority="11">
      <formula>OR(BU19="D",BU19="CB",BU19="LB",BU19="RB")</formula>
    </cfRule>
    <cfRule type="expression" dxfId="1540" priority="12">
      <formula>OR(BU19="G",BU19="GK")</formula>
    </cfRule>
  </conditionalFormatting>
  <conditionalFormatting sqref="BU19 BY19:DA19">
    <cfRule type="expression" dxfId="1539" priority="5">
      <formula>OR(BU19="A",BU19="CF",BU19="SS",BU19="ST",BU19="RW",BU19="LW")</formula>
    </cfRule>
    <cfRule type="expression" dxfId="1538" priority="6">
      <formula>OR(BU19="M",BU19="CM",BU19="LM",BU19="RM",BU19="DM",BU19="AM")</formula>
    </cfRule>
    <cfRule type="expression" dxfId="1537" priority="7">
      <formula>OR(BU19="D",BU19="CB",BU19="LB",BU19="RB")</formula>
    </cfRule>
    <cfRule type="expression" dxfId="1536" priority="8">
      <formula>OR(BU19="G",BU19="GK")</formula>
    </cfRule>
  </conditionalFormatting>
  <conditionalFormatting sqref="BT16 BV16:BX16 AM16:BR16">
    <cfRule type="top10" dxfId="1535" priority="660" stopIfTrue="1" rank="5"/>
  </conditionalFormatting>
  <conditionalFormatting sqref="BT15 BV15:BX15 AM15:BR15">
    <cfRule type="top10" dxfId="1534" priority="662" rank="11"/>
  </conditionalFormatting>
  <conditionalFormatting sqref="BT17 BV17:BX17 AM17:BR17">
    <cfRule type="top10" dxfId="1533" priority="664" stopIfTrue="1" rank="5"/>
  </conditionalFormatting>
  <conditionalFormatting sqref="BT14 BV14:BX14 AM14:BR14">
    <cfRule type="top10" dxfId="1532" priority="666" rank="11"/>
  </conditionalFormatting>
  <conditionalFormatting sqref="BC45:BC46">
    <cfRule type="expression" dxfId="1531" priority="4">
      <formula>OR(BC45="b",BC45="inj",BC45="??",BC45="ban",BC45="INT")</formula>
    </cfRule>
  </conditionalFormatting>
  <conditionalFormatting sqref="AU49">
    <cfRule type="expression" dxfId="1530" priority="2">
      <formula>OR(AU49="b",AU49="inj",AU49="??",AU49="ban",AU49="INT")</formula>
    </cfRule>
  </conditionalFormatting>
  <conditionalFormatting sqref="AV63">
    <cfRule type="expression" dxfId="1529" priority="1">
      <formula>OR(AV63="b",AV63="inj",AV63="??",AV63="ban",AV63="INT")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CK267"/>
  <sheetViews>
    <sheetView zoomScale="80" zoomScaleNormal="80" workbookViewId="0">
      <pane xSplit="38" ySplit="22" topLeftCell="AM56" activePane="bottomRight" state="frozen"/>
      <selection activeCell="BC70" sqref="BC70"/>
      <selection pane="topRight" activeCell="BC70" sqref="BC70"/>
      <selection pane="bottomLeft" activeCell="BC70" sqref="BC70"/>
      <selection pane="bottomRight" activeCell="S69" sqref="S69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9" width="3.85546875" style="562" customWidth="1"/>
    <col min="50" max="50" width="3.85546875" style="561" customWidth="1"/>
    <col min="51" max="51" width="3.85546875" style="562" customWidth="1"/>
    <col min="52" max="52" width="3.85546875" style="561" customWidth="1"/>
    <col min="53" max="79" width="3.85546875" style="562" customWidth="1"/>
    <col min="80" max="80" width="3.85546875" style="561" customWidth="1"/>
    <col min="81" max="84" width="3.85546875" style="562" customWidth="1"/>
    <col min="85" max="105" width="3.85546875" style="561" customWidth="1"/>
    <col min="106" max="16384" width="9.140625" style="561"/>
  </cols>
  <sheetData>
    <row r="1" spans="1:84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 t="shared" ref="AM1:AS1" si="0">AM21</f>
        <v>東口　順昭</v>
      </c>
      <c r="AN1" s="558" t="str">
        <f t="shared" si="0"/>
        <v>三浦　弦太</v>
      </c>
      <c r="AO1" s="558" t="str">
        <f t="shared" si="0"/>
        <v>ファビオ</v>
      </c>
      <c r="AP1" s="558" t="str">
        <f t="shared" si="0"/>
        <v>金　正也</v>
      </c>
      <c r="AQ1" s="558" t="str">
        <f t="shared" si="0"/>
        <v>藤春　廣輝</v>
      </c>
      <c r="AR1" s="558" t="str">
        <f t="shared" si="0"/>
        <v>オ　ジェソク</v>
      </c>
      <c r="AS1" s="558" t="str">
        <f t="shared" si="0"/>
        <v>今野　泰幸</v>
      </c>
      <c r="AT1" s="558"/>
      <c r="AU1" s="558"/>
      <c r="AV1" s="558" t="str">
        <f>AV21</f>
        <v>倉田　秋</v>
      </c>
      <c r="AW1" s="558"/>
      <c r="AY1" s="558"/>
      <c r="BA1" s="558" t="str">
        <f>BA21</f>
        <v>藤ヶ谷　陽介</v>
      </c>
      <c r="BB1" s="558" t="str">
        <f>BB21</f>
        <v>鈴木　椋大</v>
      </c>
      <c r="BC1" s="558"/>
      <c r="BD1" s="558" t="str">
        <f>BD21</f>
        <v>初瀬　亮</v>
      </c>
      <c r="BE1" s="558"/>
      <c r="BF1" s="558"/>
      <c r="BG1" s="558"/>
      <c r="BH1" s="558" t="str">
        <f>BH21</f>
        <v>藤本　淳吾</v>
      </c>
      <c r="BI1" s="558"/>
      <c r="BJ1" s="558"/>
      <c r="BK1" s="558"/>
      <c r="BL1" s="558"/>
      <c r="BM1" s="558"/>
      <c r="BN1" s="558"/>
      <c r="BO1" s="558" t="str">
        <f>BO21</f>
        <v>林　瑞輝</v>
      </c>
      <c r="BP1" s="558"/>
      <c r="BQ1" s="558"/>
      <c r="BR1" s="558" t="str">
        <f>BR21</f>
        <v>野田　裕喜</v>
      </c>
      <c r="BS1" s="558"/>
      <c r="BT1" s="558"/>
      <c r="BU1" s="558"/>
      <c r="BV1" s="558"/>
      <c r="BW1" s="558" t="str">
        <f>BW21</f>
        <v>高　宇洋</v>
      </c>
      <c r="BX1" s="558"/>
      <c r="BY1" s="558"/>
      <c r="BZ1" s="558" t="str">
        <f>BZ21</f>
        <v>一美　和成</v>
      </c>
      <c r="CA1" s="558"/>
      <c r="CC1" s="558"/>
      <c r="CD1" s="558" t="str">
        <f>CD21</f>
        <v>堂安　律</v>
      </c>
      <c r="CE1" s="558"/>
      <c r="CF1" s="558" t="str">
        <f>CF21</f>
        <v>田尻　健</v>
      </c>
    </row>
    <row r="2" spans="1:84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SUM(IF(M$23:M$197="",0,1)*IF(ISBLANK($R$1),1,IF($J$24:$J$197=$R$1,1,0)))</f>
        <v>47</v>
      </c>
      <c r="AM2" s="555">
        <f t="array" ref="AM2">SUM(IF(ISBLANK(AM$76:AM$197),0,IF(AM$76:AM$197="susp",0,1))*IF(ISBLANK($R$1),1,IF($J$24:$J$197=$R$1,1,0)))</f>
        <v>0</v>
      </c>
      <c r="AN2" s="555">
        <f t="array" ref="AN2">SUM(IF(ISBLANK(AN$76:AN$197),0,IF(AN$76:AN$197="susp",0,1))*IF(ISBLANK($R$1),1,IF($J$24:$J$197=$R$1,1,0)))</f>
        <v>0</v>
      </c>
      <c r="AO2" s="555">
        <f t="array" ref="AO2">SUM(IF(ISBLANK(AO$76:AO$197),0,IF(AO$76:AO$197="susp",0,1))*IF(ISBLANK($R$1),1,IF($J$24:$J$197=$R$1,1,0)))</f>
        <v>0</v>
      </c>
      <c r="AP2" s="555">
        <f t="array" ref="AP2">SUM(IF(ISBLANK(AP$76:AP$197),0,IF(AP$76:AP$197="susp",0,1))*IF(ISBLANK($R$1),1,IF($J$24:$J$197=$R$1,1,0)))</f>
        <v>0</v>
      </c>
      <c r="AQ2" s="555">
        <f t="array" ref="AQ2">SUM(IF(ISBLANK(AQ$76:AQ$197),0,IF(AQ$76:AQ$197="susp",0,1))*IF(ISBLANK($R$1),1,IF($J$24:$J$197=$R$1,1,0)))</f>
        <v>0</v>
      </c>
      <c r="AR2" s="555">
        <f t="array" ref="AR2">SUM(IF(ISBLANK(AR$76:AR$197),0,IF(AR$76:AR$197="susp",0,1))*IF(ISBLANK($R$1),1,IF($J$24:$J$197=$R$1,1,0)))</f>
        <v>0</v>
      </c>
      <c r="AS2" s="555">
        <f t="array" ref="AS2">SUM(IF(ISBLANK(AS$76:AS$197),0,IF(AS$76:AS$197="susp",0,1))*IF(ISBLANK($R$1),1,IF($J$24:$J$197=$R$1,1,0)))</f>
        <v>0</v>
      </c>
      <c r="AT2" s="555"/>
      <c r="AU2" s="555"/>
      <c r="AV2" s="555">
        <f t="array" ref="AV2">SUM(IF(ISBLANK(AV$76:AV$197),0,IF(AV$76:AV$197="susp",0,1))*IF(ISBLANK($R$1),1,IF($J$24:$J$197=$R$1,1,0)))</f>
        <v>0</v>
      </c>
      <c r="AW2" s="555"/>
      <c r="AY2" s="555"/>
      <c r="BA2" s="555">
        <f t="array" ref="BA2">SUM(IF(ISBLANK(BA$76:BA$197),0,IF(BA$76:BA$197="susp",0,1))*IF(ISBLANK($R$1),1,IF($J$24:$J$197=$R$1,1,0)))</f>
        <v>0</v>
      </c>
      <c r="BB2" s="555">
        <f t="array" ref="BB2">SUM(IF(ISBLANK(BB$76:BB$197),0,IF(BB$76:BB$197="susp",0,1))*IF(ISBLANK($R$1),1,IF($J$24:$J$197=$R$1,1,0)))</f>
        <v>0</v>
      </c>
      <c r="BC2" s="555"/>
      <c r="BD2" s="555">
        <f t="array" ref="BD2">SUM(IF(ISBLANK(BD$76:BD$197),0,IF(BD$76:BD$197="susp",0,1))*IF(ISBLANK($R$1),1,IF($J$24:$J$197=$R$1,1,0)))</f>
        <v>0</v>
      </c>
      <c r="BE2" s="555"/>
      <c r="BF2" s="555"/>
      <c r="BG2" s="555"/>
      <c r="BH2" s="555">
        <f t="array" ref="BH2">SUM(IF(ISBLANK(BH$76:BH$197),0,IF(BH$76:BH$197="susp",0,1))*IF(ISBLANK($R$1),1,IF($J$24:$J$197=$R$1,1,0)))</f>
        <v>0</v>
      </c>
      <c r="BI2" s="555"/>
      <c r="BJ2" s="555"/>
      <c r="BK2" s="555"/>
      <c r="BL2" s="555"/>
      <c r="BM2" s="555"/>
      <c r="BN2" s="555"/>
      <c r="BO2" s="555">
        <f t="array" ref="BO2">SUM(IF(ISBLANK(BO$76:BO$197),0,IF(BO$76:BO$197="susp",0,1))*IF(ISBLANK($R$1),1,IF($J$24:$J$197=$R$1,1,0)))</f>
        <v>0</v>
      </c>
      <c r="BP2" s="555"/>
      <c r="BQ2" s="555"/>
      <c r="BR2" s="555">
        <f t="array" ref="BR2">SUM(IF(ISBLANK(BR$76:BR$197),0,IF(BR$76:BR$197="susp",0,1))*IF(ISBLANK($R$1),1,IF($J$24:$J$197=$R$1,1,0)))</f>
        <v>0</v>
      </c>
      <c r="BS2" s="555"/>
      <c r="BT2" s="555"/>
      <c r="BU2" s="555"/>
      <c r="BV2" s="555"/>
      <c r="BW2" s="555">
        <f t="array" ref="BW2">SUM(IF(ISBLANK(BW$76:BW$197),0,IF(BW$76:BW$197="susp",0,1))*IF(ISBLANK($R$1),1,IF($J$24:$J$197=$R$1,1,0)))</f>
        <v>0</v>
      </c>
      <c r="BX2" s="555"/>
      <c r="BY2" s="555"/>
      <c r="BZ2" s="555">
        <f t="array" ref="BZ2">SUM(IF(ISBLANK(BZ$76:BZ$197),0,IF(BZ$76:BZ$197="susp",0,1))*IF(ISBLANK($R$1),1,IF($J$24:$J$197=$R$1,1,0)))</f>
        <v>0</v>
      </c>
      <c r="CA2" s="555"/>
      <c r="CC2" s="555"/>
      <c r="CD2" s="555">
        <f t="array" ref="CD2">SUM(IF(ISBLANK(CD$76:CD$197),0,IF(CD$76:CD$197="susp",0,1))*IF(ISBLANK($R$1),1,IF($J$24:$J$197=$R$1,1,0)))</f>
        <v>0</v>
      </c>
      <c r="CE2" s="555"/>
      <c r="CF2" s="555">
        <f t="array" ref="CF2">SUM(IF(ISBLANK(CF$76:CF$197),0,IF(CF$76:CF$197="susp",0,1))*IF(ISBLANK($R$1),1,IF($J$24:$J$197=$R$1,1,0)))</f>
        <v>0</v>
      </c>
    </row>
    <row r="3" spans="1:84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SUM(IF(M$23:M$197="W",1,0)*IF(ISBLANK($R$1),1,IF($J$24:$J$197=$R$1,1,0)))</f>
        <v>15</v>
      </c>
      <c r="AM3" s="555" t="e">
        <f t="array" ref="AM3">SUM(IF(ISTEXT(AM$76:AM$197),1,0)*IF(($M$23:$M$197)="W",1,0)*IF(ISBLANK($R$1),1,IF($J$24:$J$197=$R$1,1,0)))</f>
        <v>#N/A</v>
      </c>
      <c r="AN3" s="555" t="e">
        <f t="array" ref="AN3">SUM(IF(ISTEXT(AN$76:AN$197),1,0)*IF(($M$23:$M$197)="W",1,0)*IF(ISBLANK($R$1),1,IF($J$24:$J$197=$R$1,1,0)))</f>
        <v>#N/A</v>
      </c>
      <c r="AO3" s="555" t="e">
        <f t="array" ref="AO3">SUM(IF(ISTEXT(AO$76:AO$197),1,0)*IF(($M$23:$M$197)="W",1,0)*IF(ISBLANK($R$1),1,IF($J$24:$J$197=$R$1,1,0)))</f>
        <v>#N/A</v>
      </c>
      <c r="AP3" s="555" t="e">
        <f t="array" ref="AP3">SUM(IF(ISTEXT(AP$76:AP$197),1,0)*IF(($M$23:$M$197)="W",1,0)*IF(ISBLANK($R$1),1,IF($J$24:$J$197=$R$1,1,0)))</f>
        <v>#N/A</v>
      </c>
      <c r="AQ3" s="555" t="e">
        <f t="array" ref="AQ3">SUM(IF(ISTEXT(AQ$76:AQ$197),1,0)*IF(($M$23:$M$197)="W",1,0)*IF(ISBLANK($R$1),1,IF($J$24:$J$197=$R$1,1,0)))</f>
        <v>#N/A</v>
      </c>
      <c r="AR3" s="555" t="e">
        <f t="array" ref="AR3">SUM(IF(ISTEXT(AR$76:AR$197),1,0)*IF(($M$23:$M$197)="W",1,0)*IF(ISBLANK($R$1),1,IF($J$24:$J$197=$R$1,1,0)))</f>
        <v>#N/A</v>
      </c>
      <c r="AS3" s="555" t="e">
        <f t="array" ref="AS3">SUM(IF(ISTEXT(AS$76:AS$197),1,0)*IF(($M$23:$M$197)="W",1,0)*IF(ISBLANK($R$1),1,IF($J$24:$J$197=$R$1,1,0)))</f>
        <v>#N/A</v>
      </c>
      <c r="AT3" s="555"/>
      <c r="AU3" s="555"/>
      <c r="AV3" s="555" t="e">
        <f t="array" ref="AV3">SUM(IF(ISTEXT(AV$76:AV$197),1,0)*IF(($M$23:$M$197)="W",1,0)*IF(ISBLANK($R$1),1,IF($J$24:$J$197=$R$1,1,0)))</f>
        <v>#N/A</v>
      </c>
      <c r="AW3" s="555"/>
      <c r="AY3" s="555"/>
      <c r="BA3" s="555" t="e">
        <f t="array" ref="BA3">SUM(IF(ISTEXT(BA$76:BA$197),1,0)*IF(($M$23:$M$197)="W",1,0)*IF(ISBLANK($R$1),1,IF($J$24:$J$197=$R$1,1,0)))</f>
        <v>#N/A</v>
      </c>
      <c r="BB3" s="555" t="e">
        <f t="array" ref="BB3">SUM(IF(ISTEXT(BB$76:BB$197),1,0)*IF(($M$23:$M$197)="W",1,0)*IF(ISBLANK($R$1),1,IF($J$24:$J$197=$R$1,1,0)))</f>
        <v>#N/A</v>
      </c>
      <c r="BC3" s="555"/>
      <c r="BD3" s="555" t="e">
        <f t="array" ref="BD3">SUM(IF(ISTEXT(BD$76:BD$197),1,0)*IF(($M$23:$M$197)="W",1,0)*IF(ISBLANK($R$1),1,IF($J$24:$J$197=$R$1,1,0)))</f>
        <v>#N/A</v>
      </c>
      <c r="BE3" s="555"/>
      <c r="BF3" s="555"/>
      <c r="BG3" s="555"/>
      <c r="BH3" s="555" t="e">
        <f t="array" ref="BH3">SUM(IF(ISTEXT(BH$76:BH$197),1,0)*IF(($M$23:$M$197)="W",1,0)*IF(ISBLANK($R$1),1,IF($J$24:$J$197=$R$1,1,0)))</f>
        <v>#N/A</v>
      </c>
      <c r="BI3" s="555"/>
      <c r="BJ3" s="555"/>
      <c r="BK3" s="555"/>
      <c r="BL3" s="555"/>
      <c r="BM3" s="555"/>
      <c r="BN3" s="555"/>
      <c r="BO3" s="555" t="e">
        <f t="array" ref="BO3">SUM(IF(ISTEXT(BO$76:BO$197),1,0)*IF(($M$23:$M$197)="W",1,0)*IF(ISBLANK($R$1),1,IF($J$24:$J$197=$R$1,1,0)))</f>
        <v>#N/A</v>
      </c>
      <c r="BP3" s="555"/>
      <c r="BQ3" s="555"/>
      <c r="BR3" s="555" t="e">
        <f t="array" ref="BR3">SUM(IF(ISTEXT(BR$76:BR$197),1,0)*IF(($M$23:$M$197)="W",1,0)*IF(ISBLANK($R$1),1,IF($J$24:$J$197=$R$1,1,0)))</f>
        <v>#N/A</v>
      </c>
      <c r="BS3" s="555"/>
      <c r="BT3" s="555"/>
      <c r="BU3" s="555"/>
      <c r="BV3" s="555"/>
      <c r="BW3" s="555" t="e">
        <f t="array" ref="BW3">SUM(IF(ISTEXT(BW$76:BW$197),1,0)*IF(($M$23:$M$197)="W",1,0)*IF(ISBLANK($R$1),1,IF($J$24:$J$197=$R$1,1,0)))</f>
        <v>#N/A</v>
      </c>
      <c r="BX3" s="555"/>
      <c r="BY3" s="555"/>
      <c r="BZ3" s="555" t="e">
        <f t="array" ref="BZ3">SUM(IF(ISTEXT(BZ$76:BZ$197),1,0)*IF(($M$23:$M$197)="W",1,0)*IF(ISBLANK($R$1),1,IF($J$24:$J$197=$R$1,1,0)))</f>
        <v>#N/A</v>
      </c>
      <c r="CA3" s="555"/>
      <c r="CC3" s="555"/>
      <c r="CD3" s="555" t="e">
        <f t="array" ref="CD3">SUM(IF(ISTEXT(CD$76:CD$197),1,0)*IF(($M$23:$M$197)="W",1,0)*IF(ISBLANK($R$1),1,IF($J$24:$J$197=$R$1,1,0)))</f>
        <v>#N/A</v>
      </c>
      <c r="CE3" s="555"/>
      <c r="CF3" s="555" t="e">
        <f t="array" ref="CF3">SUM(IF(ISTEXT(CF$76:CF$197),1,0)*IF(($M$23:$M$197)="W",1,0)*IF(ISBLANK($R$1),1,IF($J$24:$J$197=$R$1,1,0)))</f>
        <v>#N/A</v>
      </c>
    </row>
    <row r="4" spans="1:84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SUM(IF(M$23:M$197="D",1,0)*IF(ISBLANK($R$1),1,IF($J$24:$J$197=$R$1,1,0)))</f>
        <v>13</v>
      </c>
      <c r="AM4" s="555" t="e">
        <f t="array" ref="AM4">SUM(IF(ISTEXT(AM$76:AM$197),1,0)*IF(($M$23:$M$197)="D",1,0)*IF(ISBLANK($R$1),1,IF($J$24:$J$197=$R$1,1,0)))</f>
        <v>#N/A</v>
      </c>
      <c r="AN4" s="555" t="e">
        <f t="array" ref="AN4">SUM(IF(ISTEXT(AN$76:AN$197),1,0)*IF(($M$23:$M$197)="D",1,0)*IF(ISBLANK($R$1),1,IF($J$24:$J$197=$R$1,1,0)))</f>
        <v>#N/A</v>
      </c>
      <c r="AO4" s="555" t="e">
        <f t="array" ref="AO4">SUM(IF(ISTEXT(AO$76:AO$197),1,0)*IF(($M$23:$M$197)="D",1,0)*IF(ISBLANK($R$1),1,IF($J$24:$J$197=$R$1,1,0)))</f>
        <v>#N/A</v>
      </c>
      <c r="AP4" s="555" t="e">
        <f t="array" ref="AP4">SUM(IF(ISTEXT(AP$76:AP$197),1,0)*IF(($M$23:$M$197)="D",1,0)*IF(ISBLANK($R$1),1,IF($J$24:$J$197=$R$1,1,0)))</f>
        <v>#N/A</v>
      </c>
      <c r="AQ4" s="555" t="e">
        <f t="array" ref="AQ4">SUM(IF(ISTEXT(AQ$76:AQ$197),1,0)*IF(($M$23:$M$197)="D",1,0)*IF(ISBLANK($R$1),1,IF($J$24:$J$197=$R$1,1,0)))</f>
        <v>#N/A</v>
      </c>
      <c r="AR4" s="555" t="e">
        <f t="array" ref="AR4">SUM(IF(ISTEXT(AR$76:AR$197),1,0)*IF(($M$23:$M$197)="D",1,0)*IF(ISBLANK($R$1),1,IF($J$24:$J$197=$R$1,1,0)))</f>
        <v>#N/A</v>
      </c>
      <c r="AS4" s="555" t="e">
        <f t="array" ref="AS4">SUM(IF(ISTEXT(AS$76:AS$197),1,0)*IF(($M$23:$M$197)="D",1,0)*IF(ISBLANK($R$1),1,IF($J$24:$J$197=$R$1,1,0)))</f>
        <v>#N/A</v>
      </c>
      <c r="AT4" s="555"/>
      <c r="AU4" s="555"/>
      <c r="AV4" s="555" t="e">
        <f t="array" ref="AV4">SUM(IF(ISTEXT(AV$76:AV$197),1,0)*IF(($M$23:$M$197)="D",1,0)*IF(ISBLANK($R$1),1,IF($J$24:$J$197=$R$1,1,0)))</f>
        <v>#N/A</v>
      </c>
      <c r="AW4" s="555"/>
      <c r="AY4" s="555"/>
      <c r="BA4" s="555" t="e">
        <f t="array" ref="BA4">SUM(IF(ISTEXT(BA$76:BA$197),1,0)*IF(($M$23:$M$197)="D",1,0)*IF(ISBLANK($R$1),1,IF($J$24:$J$197=$R$1,1,0)))</f>
        <v>#N/A</v>
      </c>
      <c r="BB4" s="555" t="e">
        <f t="array" ref="BB4">SUM(IF(ISTEXT(BB$76:BB$197),1,0)*IF(($M$23:$M$197)="D",1,0)*IF(ISBLANK($R$1),1,IF($J$24:$J$197=$R$1,1,0)))</f>
        <v>#N/A</v>
      </c>
      <c r="BC4" s="555"/>
      <c r="BD4" s="555" t="e">
        <f t="array" ref="BD4">SUM(IF(ISTEXT(BD$76:BD$197),1,0)*IF(($M$23:$M$197)="D",1,0)*IF(ISBLANK($R$1),1,IF($J$24:$J$197=$R$1,1,0)))</f>
        <v>#N/A</v>
      </c>
      <c r="BE4" s="555"/>
      <c r="BF4" s="555"/>
      <c r="BG4" s="555"/>
      <c r="BH4" s="555" t="e">
        <f t="array" ref="BH4">SUM(IF(ISTEXT(BH$76:BH$197),1,0)*IF(($M$23:$M$197)="D",1,0)*IF(ISBLANK($R$1),1,IF($J$24:$J$197=$R$1,1,0)))</f>
        <v>#N/A</v>
      </c>
      <c r="BI4" s="555"/>
      <c r="BJ4" s="555"/>
      <c r="BK4" s="555"/>
      <c r="BL4" s="555"/>
      <c r="BM4" s="555"/>
      <c r="BN4" s="555"/>
      <c r="BO4" s="555" t="e">
        <f t="array" ref="BO4">SUM(IF(ISTEXT(BO$76:BO$197),1,0)*IF(($M$23:$M$197)="D",1,0)*IF(ISBLANK($R$1),1,IF($J$24:$J$197=$R$1,1,0)))</f>
        <v>#N/A</v>
      </c>
      <c r="BP4" s="555"/>
      <c r="BQ4" s="555"/>
      <c r="BR4" s="555" t="e">
        <f t="array" ref="BR4">SUM(IF(ISTEXT(BR$76:BR$197),1,0)*IF(($M$23:$M$197)="D",1,0)*IF(ISBLANK($R$1),1,IF($J$24:$J$197=$R$1,1,0)))</f>
        <v>#N/A</v>
      </c>
      <c r="BS4" s="555"/>
      <c r="BT4" s="555"/>
      <c r="BU4" s="555"/>
      <c r="BV4" s="555"/>
      <c r="BW4" s="555" t="e">
        <f t="array" ref="BW4">SUM(IF(ISTEXT(BW$76:BW$197),1,0)*IF(($M$23:$M$197)="D",1,0)*IF(ISBLANK($R$1),1,IF($J$24:$J$197=$R$1,1,0)))</f>
        <v>#N/A</v>
      </c>
      <c r="BX4" s="555"/>
      <c r="BY4" s="555"/>
      <c r="BZ4" s="555" t="e">
        <f t="array" ref="BZ4">SUM(IF(ISTEXT(BZ$76:BZ$197),1,0)*IF(($M$23:$M$197)="D",1,0)*IF(ISBLANK($R$1),1,IF($J$24:$J$197=$R$1,1,0)))</f>
        <v>#N/A</v>
      </c>
      <c r="CA4" s="555"/>
      <c r="CC4" s="555"/>
      <c r="CD4" s="555" t="e">
        <f t="array" ref="CD4">SUM(IF(ISTEXT(CD$76:CD$197),1,0)*IF(($M$23:$M$197)="D",1,0)*IF(ISBLANK($R$1),1,IF($J$24:$J$197=$R$1,1,0)))</f>
        <v>#N/A</v>
      </c>
      <c r="CE4" s="555"/>
      <c r="CF4" s="555" t="e">
        <f t="array" ref="CF4">SUM(IF(ISTEXT(CF$76:CF$197),1,0)*IF(($M$23:$M$197)="D",1,0)*IF(ISBLANK($R$1),1,IF($J$24:$J$197=$R$1,1,0)))</f>
        <v>#N/A</v>
      </c>
    </row>
    <row r="5" spans="1:84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SUM(IF(M$23:M$197="L",1,0)*IF(ISBLANK($R$1),1,IF($J$24:$J$197=$R$1,1,0)))</f>
        <v>19</v>
      </c>
      <c r="AM5" s="555" t="e">
        <f t="array" ref="AM5">SUM(IF(ISTEXT(AM$76:AM$197),1,0)*IF(($M$23:$M$197)="L",1,0)*IF(ISBLANK($R$1),1,IF($J$24:$J$197=$R$1,1,0)))</f>
        <v>#N/A</v>
      </c>
      <c r="AN5" s="555" t="e">
        <f t="array" ref="AN5">SUM(IF(ISTEXT(AN$76:AN$197),1,0)*IF(($M$23:$M$197)="L",1,0)*IF(ISBLANK($R$1),1,IF($J$24:$J$197=$R$1,1,0)))</f>
        <v>#N/A</v>
      </c>
      <c r="AO5" s="555" t="e">
        <f t="array" ref="AO5">SUM(IF(ISTEXT(AO$76:AO$197),1,0)*IF(($M$23:$M$197)="L",1,0)*IF(ISBLANK($R$1),1,IF($J$24:$J$197=$R$1,1,0)))</f>
        <v>#N/A</v>
      </c>
      <c r="AP5" s="555" t="e">
        <f t="array" ref="AP5">SUM(IF(ISTEXT(AP$76:AP$197),1,0)*IF(($M$23:$M$197)="L",1,0)*IF(ISBLANK($R$1),1,IF($J$24:$J$197=$R$1,1,0)))</f>
        <v>#N/A</v>
      </c>
      <c r="AQ5" s="555" t="e">
        <f t="array" ref="AQ5">SUM(IF(ISTEXT(AQ$76:AQ$197),1,0)*IF(($M$23:$M$197)="L",1,0)*IF(ISBLANK($R$1),1,IF($J$24:$J$197=$R$1,1,0)))</f>
        <v>#N/A</v>
      </c>
      <c r="AR5" s="555" t="e">
        <f t="array" ref="AR5">SUM(IF(ISTEXT(AR$76:AR$197),1,0)*IF(($M$23:$M$197)="L",1,0)*IF(ISBLANK($R$1),1,IF($J$24:$J$197=$R$1,1,0)))</f>
        <v>#N/A</v>
      </c>
      <c r="AS5" s="555" t="e">
        <f t="array" ref="AS5">SUM(IF(ISTEXT(AS$76:AS$197),1,0)*IF(($M$23:$M$197)="L",1,0)*IF(ISBLANK($R$1),1,IF($J$24:$J$197=$R$1,1,0)))</f>
        <v>#N/A</v>
      </c>
      <c r="AT5" s="555"/>
      <c r="AU5" s="555"/>
      <c r="AV5" s="555" t="e">
        <f t="array" ref="AV5">SUM(IF(ISTEXT(AV$76:AV$197),1,0)*IF(($M$23:$M$197)="L",1,0)*IF(ISBLANK($R$1),1,IF($J$24:$J$197=$R$1,1,0)))</f>
        <v>#N/A</v>
      </c>
      <c r="AW5" s="555"/>
      <c r="AY5" s="555"/>
      <c r="BA5" s="555" t="e">
        <f t="array" ref="BA5">SUM(IF(ISTEXT(BA$76:BA$197),1,0)*IF(($M$23:$M$197)="L",1,0)*IF(ISBLANK($R$1),1,IF($J$24:$J$197=$R$1,1,0)))</f>
        <v>#N/A</v>
      </c>
      <c r="BB5" s="555" t="e">
        <f t="array" ref="BB5">SUM(IF(ISTEXT(BB$76:BB$197),1,0)*IF(($M$23:$M$197)="L",1,0)*IF(ISBLANK($R$1),1,IF($J$24:$J$197=$R$1,1,0)))</f>
        <v>#N/A</v>
      </c>
      <c r="BC5" s="555"/>
      <c r="BD5" s="555" t="e">
        <f t="array" ref="BD5">SUM(IF(ISTEXT(BD$76:BD$197),1,0)*IF(($M$23:$M$197)="L",1,0)*IF(ISBLANK($R$1),1,IF($J$24:$J$197=$R$1,1,0)))</f>
        <v>#N/A</v>
      </c>
      <c r="BE5" s="555"/>
      <c r="BF5" s="555"/>
      <c r="BG5" s="555"/>
      <c r="BH5" s="555" t="e">
        <f t="array" ref="BH5">SUM(IF(ISTEXT(BH$76:BH$197),1,0)*IF(($M$23:$M$197)="L",1,0)*IF(ISBLANK($R$1),1,IF($J$24:$J$197=$R$1,1,0)))</f>
        <v>#N/A</v>
      </c>
      <c r="BI5" s="555"/>
      <c r="BJ5" s="555"/>
      <c r="BK5" s="555"/>
      <c r="BL5" s="555"/>
      <c r="BM5" s="555"/>
      <c r="BN5" s="555"/>
      <c r="BO5" s="555" t="e">
        <f t="array" ref="BO5">SUM(IF(ISTEXT(BO$76:BO$197),1,0)*IF(($M$23:$M$197)="L",1,0)*IF(ISBLANK($R$1),1,IF($J$24:$J$197=$R$1,1,0)))</f>
        <v>#N/A</v>
      </c>
      <c r="BP5" s="555"/>
      <c r="BQ5" s="555"/>
      <c r="BR5" s="555" t="e">
        <f t="array" ref="BR5">SUM(IF(ISTEXT(BR$76:BR$197),1,0)*IF(($M$23:$M$197)="L",1,0)*IF(ISBLANK($R$1),1,IF($J$24:$J$197=$R$1,1,0)))</f>
        <v>#N/A</v>
      </c>
      <c r="BS5" s="555"/>
      <c r="BT5" s="555"/>
      <c r="BU5" s="555"/>
      <c r="BV5" s="555"/>
      <c r="BW5" s="555" t="e">
        <f t="array" ref="BW5">SUM(IF(ISTEXT(BW$76:BW$197),1,0)*IF(($M$23:$M$197)="L",1,0)*IF(ISBLANK($R$1),1,IF($J$24:$J$197=$R$1,1,0)))</f>
        <v>#N/A</v>
      </c>
      <c r="BX5" s="555"/>
      <c r="BY5" s="555"/>
      <c r="BZ5" s="555" t="e">
        <f t="array" ref="BZ5">SUM(IF(ISTEXT(BZ$76:BZ$197),1,0)*IF(($M$23:$M$197)="L",1,0)*IF(ISBLANK($R$1),1,IF($J$24:$J$197=$R$1,1,0)))</f>
        <v>#N/A</v>
      </c>
      <c r="CA5" s="555"/>
      <c r="CC5" s="555"/>
      <c r="CD5" s="555" t="e">
        <f t="array" ref="CD5">SUM(IF(ISTEXT(CD$76:CD$197),1,0)*IF(($M$23:$M$197)="L",1,0)*IF(ISBLANK($R$1),1,IF($J$24:$J$197=$R$1,1,0)))</f>
        <v>#N/A</v>
      </c>
      <c r="CE5" s="555"/>
      <c r="CF5" s="555" t="e">
        <f t="array" ref="CF5">SUM(IF(ISTEXT(CF$76:CF$197),1,0)*IF(($M$23:$M$197)="L",1,0)*IF(ISBLANK($R$1),1,IF($J$24:$J$197=$R$1,1,0)))</f>
        <v>#N/A</v>
      </c>
    </row>
    <row r="6" spans="1:84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 t="shared" ref="AL6:AQ6" si="1">AL$3*3+AL$4</f>
        <v>58</v>
      </c>
      <c r="AM6" s="555" t="e">
        <f t="shared" si="1"/>
        <v>#N/A</v>
      </c>
      <c r="AN6" s="555" t="e">
        <f t="shared" si="1"/>
        <v>#N/A</v>
      </c>
      <c r="AO6" s="555" t="e">
        <f t="shared" si="1"/>
        <v>#N/A</v>
      </c>
      <c r="AP6" s="555" t="e">
        <f>AP$3*3+AP$4</f>
        <v>#N/A</v>
      </c>
      <c r="AQ6" s="555" t="e">
        <f t="shared" si="1"/>
        <v>#N/A</v>
      </c>
      <c r="AR6" s="555" t="e">
        <f>AR$3*3+AR$4</f>
        <v>#N/A</v>
      </c>
      <c r="AS6" s="555" t="e">
        <f>AS$3*3+AS$4</f>
        <v>#N/A</v>
      </c>
      <c r="AT6" s="555"/>
      <c r="AU6" s="555"/>
      <c r="AV6" s="555" t="e">
        <f>AV$3*3+AV$4</f>
        <v>#N/A</v>
      </c>
      <c r="AW6" s="555"/>
      <c r="AY6" s="555"/>
      <c r="BA6" s="555" t="e">
        <f>BA$3*3+BA$4</f>
        <v>#N/A</v>
      </c>
      <c r="BB6" s="555" t="e">
        <f>BB$3*3+BB$4</f>
        <v>#N/A</v>
      </c>
      <c r="BC6" s="555"/>
      <c r="BD6" s="555" t="e">
        <f>BD$3*3+BD$4</f>
        <v>#N/A</v>
      </c>
      <c r="BE6" s="555"/>
      <c r="BF6" s="555"/>
      <c r="BG6" s="555"/>
      <c r="BH6" s="555" t="e">
        <f>BH$3*3+BH$4</f>
        <v>#N/A</v>
      </c>
      <c r="BI6" s="555"/>
      <c r="BJ6" s="555"/>
      <c r="BK6" s="555"/>
      <c r="BL6" s="555"/>
      <c r="BM6" s="555"/>
      <c r="BN6" s="555"/>
      <c r="BO6" s="555" t="e">
        <f>BO$3*3+BO$4</f>
        <v>#N/A</v>
      </c>
      <c r="BP6" s="555"/>
      <c r="BQ6" s="555"/>
      <c r="BR6" s="555" t="e">
        <f>BR$3*3+BR$4</f>
        <v>#N/A</v>
      </c>
      <c r="BS6" s="555"/>
      <c r="BT6" s="555"/>
      <c r="BU6" s="555"/>
      <c r="BV6" s="555"/>
      <c r="BW6" s="555" t="e">
        <f>BW$3*3+BW$4</f>
        <v>#N/A</v>
      </c>
      <c r="BX6" s="555"/>
      <c r="BY6" s="555"/>
      <c r="BZ6" s="555" t="e">
        <f>BZ$3*3+BZ$4</f>
        <v>#N/A</v>
      </c>
      <c r="CA6" s="555"/>
      <c r="CC6" s="555"/>
      <c r="CD6" s="555" t="e">
        <f>CD$3*3+CD$4</f>
        <v>#N/A</v>
      </c>
      <c r="CE6" s="555"/>
      <c r="CF6" s="555" t="e">
        <f>CF$3*3+CF$4</f>
        <v>#N/A</v>
      </c>
    </row>
    <row r="7" spans="1:84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 t="shared" ref="AL7:AQ7" si="2">AL6/AL2</f>
        <v>1.2340425531914894</v>
      </c>
      <c r="AM7" s="555" t="e">
        <f t="shared" si="2"/>
        <v>#N/A</v>
      </c>
      <c r="AN7" s="555" t="e">
        <f t="shared" si="2"/>
        <v>#N/A</v>
      </c>
      <c r="AO7" s="555" t="e">
        <f t="shared" si="2"/>
        <v>#N/A</v>
      </c>
      <c r="AP7" s="555" t="e">
        <f>AP6/AP2</f>
        <v>#N/A</v>
      </c>
      <c r="AQ7" s="555" t="e">
        <f t="shared" si="2"/>
        <v>#N/A</v>
      </c>
      <c r="AR7" s="555" t="e">
        <f>AR6/AR2</f>
        <v>#N/A</v>
      </c>
      <c r="AS7" s="555" t="e">
        <f>AS6/AS2</f>
        <v>#N/A</v>
      </c>
      <c r="AT7" s="555"/>
      <c r="AU7" s="555"/>
      <c r="AV7" s="555" t="e">
        <f>AV6/AV2</f>
        <v>#N/A</v>
      </c>
      <c r="AW7" s="555"/>
      <c r="AY7" s="555"/>
      <c r="BA7" s="555" t="e">
        <f>BA6/BA2</f>
        <v>#N/A</v>
      </c>
      <c r="BB7" s="555" t="e">
        <f>BB6/BB2</f>
        <v>#N/A</v>
      </c>
      <c r="BC7" s="555"/>
      <c r="BD7" s="555" t="e">
        <f>BD6/BD2</f>
        <v>#N/A</v>
      </c>
      <c r="BE7" s="555"/>
      <c r="BF7" s="555"/>
      <c r="BG7" s="555"/>
      <c r="BH7" s="555" t="e">
        <f>BH6/BH2</f>
        <v>#N/A</v>
      </c>
      <c r="BI7" s="555"/>
      <c r="BJ7" s="555"/>
      <c r="BK7" s="555"/>
      <c r="BL7" s="555"/>
      <c r="BM7" s="555"/>
      <c r="BN7" s="555"/>
      <c r="BO7" s="555" t="e">
        <f>BO6/BO2</f>
        <v>#N/A</v>
      </c>
      <c r="BP7" s="555"/>
      <c r="BQ7" s="555"/>
      <c r="BR7" s="555" t="e">
        <f>BR6/BR2</f>
        <v>#N/A</v>
      </c>
      <c r="BS7" s="555"/>
      <c r="BT7" s="555"/>
      <c r="BU7" s="555"/>
      <c r="BV7" s="555"/>
      <c r="BW7" s="555" t="e">
        <f>BW6/BW2</f>
        <v>#N/A</v>
      </c>
      <c r="BX7" s="555"/>
      <c r="BY7" s="555"/>
      <c r="BZ7" s="555" t="e">
        <f>BZ6/BZ2</f>
        <v>#N/A</v>
      </c>
      <c r="CA7" s="555"/>
      <c r="CC7" s="555"/>
      <c r="CD7" s="555" t="e">
        <f>CD6/CD2</f>
        <v>#N/A</v>
      </c>
      <c r="CE7" s="555"/>
      <c r="CF7" s="555" t="e">
        <f>CF6/CF2</f>
        <v>#N/A</v>
      </c>
    </row>
    <row r="8" spans="1:84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SUM(IF(($R$23:$R$197)="",0,$R$23:$R$197)*IF(ISBLANK($R$1),1,IF($J$24:$J$197=$R$1,1,0)))</f>
        <v>-0.5</v>
      </c>
      <c r="AM8" s="555" t="e">
        <f t="array" ref="AM8">SUM(IF(ISTEXT(AM$76:AM$197),1,0)*IF(($R$23:$R$197)="",0,$R$23:$R$197)*IF(ISBLANK($R$1),1,IF($J$24:$J$197=$R$1,1,0)))</f>
        <v>#N/A</v>
      </c>
      <c r="AN8" s="555" t="e">
        <f t="array" ref="AN8">SUM(IF(ISTEXT(AN$76:AN$197),1,0)*IF(($R$23:$R$197)="",0,$R$23:$R$197)*IF(ISBLANK($R$1),1,IF($J$24:$J$197=$R$1,1,0)))</f>
        <v>#N/A</v>
      </c>
      <c r="AO8" s="555" t="e">
        <f t="array" ref="AO8">SUM(IF(ISTEXT(AO$76:AO$197),1,0)*IF(($R$23:$R$197)="",0,$R$23:$R$197)*IF(ISBLANK($R$1),1,IF($J$24:$J$197=$R$1,1,0)))</f>
        <v>#N/A</v>
      </c>
      <c r="AP8" s="555" t="e">
        <f t="array" ref="AP8">SUM(IF(ISTEXT(AP$76:AP$197),1,0)*IF(($R$23:$R$197)="",0,$R$23:$R$197)*IF(ISBLANK($R$1),1,IF($J$24:$J$197=$R$1,1,0)))</f>
        <v>#N/A</v>
      </c>
      <c r="AQ8" s="555" t="e">
        <f t="array" ref="AQ8">SUM(IF(ISTEXT(AQ$76:AQ$197),1,0)*IF(($R$23:$R$197)="",0,$R$23:$R$197)*IF(ISBLANK($R$1),1,IF($J$24:$J$197=$R$1,1,0)))</f>
        <v>#N/A</v>
      </c>
      <c r="AR8" s="555" t="e">
        <f t="array" ref="AR8">SUM(IF(ISTEXT(AR$76:AR$197),1,0)*IF(($R$23:$R$197)="",0,$R$23:$R$197)*IF(ISBLANK($R$1),1,IF($J$24:$J$197=$R$1,1,0)))</f>
        <v>#N/A</v>
      </c>
      <c r="AS8" s="555" t="e">
        <f t="array" ref="AS8">SUM(IF(ISTEXT(AS$76:AS$197),1,0)*IF(($R$23:$R$197)="",0,$R$23:$R$197)*IF(ISBLANK($R$1),1,IF($J$24:$J$197=$R$1,1,0)))</f>
        <v>#N/A</v>
      </c>
      <c r="AT8" s="555"/>
      <c r="AU8" s="555"/>
      <c r="AV8" s="555" t="e">
        <f t="array" ref="AV8">SUM(IF(ISTEXT(AV$76:AV$197),1,0)*IF(($R$23:$R$197)="",0,$R$23:$R$197)*IF(ISBLANK($R$1),1,IF($J$24:$J$197=$R$1,1,0)))</f>
        <v>#N/A</v>
      </c>
      <c r="AW8" s="555"/>
      <c r="AY8" s="555"/>
      <c r="BA8" s="555" t="e">
        <f t="array" ref="BA8">SUM(IF(ISTEXT(BA$76:BA$197),1,0)*IF(($R$23:$R$197)="",0,$R$23:$R$197)*IF(ISBLANK($R$1),1,IF($J$24:$J$197=$R$1,1,0)))</f>
        <v>#N/A</v>
      </c>
      <c r="BB8" s="555" t="e">
        <f t="array" ref="BB8">SUM(IF(ISTEXT(BB$76:BB$197),1,0)*IF(($R$23:$R$197)="",0,$R$23:$R$197)*IF(ISBLANK($R$1),1,IF($J$24:$J$197=$R$1,1,0)))</f>
        <v>#N/A</v>
      </c>
      <c r="BC8" s="555"/>
      <c r="BD8" s="555" t="e">
        <f t="array" ref="BD8">SUM(IF(ISTEXT(BD$76:BD$197),1,0)*IF(($R$23:$R$197)="",0,$R$23:$R$197)*IF(ISBLANK($R$1),1,IF($J$24:$J$197=$R$1,1,0)))</f>
        <v>#N/A</v>
      </c>
      <c r="BE8" s="555"/>
      <c r="BF8" s="555"/>
      <c r="BG8" s="555"/>
      <c r="BH8" s="555" t="e">
        <f t="array" ref="BH8">SUM(IF(ISTEXT(BH$76:BH$197),1,0)*IF(($R$23:$R$197)="",0,$R$23:$R$197)*IF(ISBLANK($R$1),1,IF($J$24:$J$197=$R$1,1,0)))</f>
        <v>#N/A</v>
      </c>
      <c r="BI8" s="555"/>
      <c r="BJ8" s="555"/>
      <c r="BK8" s="555"/>
      <c r="BL8" s="555"/>
      <c r="BM8" s="555"/>
      <c r="BN8" s="555"/>
      <c r="BO8" s="555" t="e">
        <f t="array" ref="BO8">SUM(IF(ISTEXT(BO$76:BO$197),1,0)*IF(($R$23:$R$197)="",0,$R$23:$R$197)*IF(ISBLANK($R$1),1,IF($J$24:$J$197=$R$1,1,0)))</f>
        <v>#N/A</v>
      </c>
      <c r="BP8" s="555"/>
      <c r="BQ8" s="555"/>
      <c r="BR8" s="555" t="e">
        <f t="array" ref="BR8">SUM(IF(ISTEXT(BR$76:BR$197),1,0)*IF(($R$23:$R$197)="",0,$R$23:$R$197)*IF(ISBLANK($R$1),1,IF($J$24:$J$197=$R$1,1,0)))</f>
        <v>#N/A</v>
      </c>
      <c r="BS8" s="555"/>
      <c r="BT8" s="555"/>
      <c r="BU8" s="555"/>
      <c r="BV8" s="555"/>
      <c r="BW8" s="555" t="e">
        <f t="array" ref="BW8">SUM(IF(ISTEXT(BW$76:BW$197),1,0)*IF(($R$23:$R$197)="",0,$R$23:$R$197)*IF(ISBLANK($R$1),1,IF($J$24:$J$197=$R$1,1,0)))</f>
        <v>#N/A</v>
      </c>
      <c r="BX8" s="555"/>
      <c r="BY8" s="555"/>
      <c r="BZ8" s="555" t="e">
        <f t="array" ref="BZ8">SUM(IF(ISTEXT(BZ$76:BZ$197),1,0)*IF(($R$23:$R$197)="",0,$R$23:$R$197)*IF(ISBLANK($R$1),1,IF($J$24:$J$197=$R$1,1,0)))</f>
        <v>#N/A</v>
      </c>
      <c r="CA8" s="555"/>
      <c r="CC8" s="555"/>
      <c r="CD8" s="555" t="e">
        <f t="array" ref="CD8">SUM(IF(ISTEXT(CD$76:CD$197),1,0)*IF(($R$23:$R$197)="",0,$R$23:$R$197)*IF(ISBLANK($R$1),1,IF($J$24:$J$197=$R$1,1,0)))</f>
        <v>#N/A</v>
      </c>
      <c r="CE8" s="555"/>
      <c r="CF8" s="555" t="e">
        <f t="array" ref="CF8">SUM(IF(ISTEXT(CF$76:CF$197),1,0)*IF(($R$23:$R$197)="",0,$R$23:$R$197)*IF(ISBLANK($R$1),1,IF($J$24:$J$197=$R$1,1,0)))</f>
        <v>#N/A</v>
      </c>
    </row>
    <row r="9" spans="1:84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 t="shared" ref="AL9:AQ9" si="3">AL8/AL2</f>
        <v>-1.0638297872340425E-2</v>
      </c>
      <c r="AM9" s="555" t="e">
        <f t="shared" si="3"/>
        <v>#N/A</v>
      </c>
      <c r="AN9" s="555" t="e">
        <f t="shared" si="3"/>
        <v>#N/A</v>
      </c>
      <c r="AO9" s="555" t="e">
        <f t="shared" si="3"/>
        <v>#N/A</v>
      </c>
      <c r="AP9" s="555" t="e">
        <f>AP8/AP2</f>
        <v>#N/A</v>
      </c>
      <c r="AQ9" s="555" t="e">
        <f t="shared" si="3"/>
        <v>#N/A</v>
      </c>
      <c r="AR9" s="555" t="e">
        <f>AR8/AR2</f>
        <v>#N/A</v>
      </c>
      <c r="AS9" s="555" t="e">
        <f>AS8/AS2</f>
        <v>#N/A</v>
      </c>
      <c r="AT9" s="555"/>
      <c r="AU9" s="555"/>
      <c r="AV9" s="555" t="e">
        <f>AV8/AV2</f>
        <v>#N/A</v>
      </c>
      <c r="AW9" s="555"/>
      <c r="AY9" s="555"/>
      <c r="BA9" s="555" t="e">
        <f>BA8/BA2</f>
        <v>#N/A</v>
      </c>
      <c r="BB9" s="555" t="e">
        <f>BB8/BB2</f>
        <v>#N/A</v>
      </c>
      <c r="BC9" s="555"/>
      <c r="BD9" s="555" t="e">
        <f>BD8/BD2</f>
        <v>#N/A</v>
      </c>
      <c r="BE9" s="555"/>
      <c r="BF9" s="555"/>
      <c r="BG9" s="555"/>
      <c r="BH9" s="555" t="e">
        <f>BH8/BH2</f>
        <v>#N/A</v>
      </c>
      <c r="BI9" s="555"/>
      <c r="BJ9" s="555"/>
      <c r="BK9" s="555"/>
      <c r="BL9" s="555"/>
      <c r="BM9" s="555"/>
      <c r="BN9" s="555"/>
      <c r="BO9" s="555" t="e">
        <f>BO8/BO2</f>
        <v>#N/A</v>
      </c>
      <c r="BP9" s="555"/>
      <c r="BQ9" s="555"/>
      <c r="BR9" s="555" t="e">
        <f>BR8/BR2</f>
        <v>#N/A</v>
      </c>
      <c r="BS9" s="555"/>
      <c r="BT9" s="555"/>
      <c r="BU9" s="555"/>
      <c r="BV9" s="555"/>
      <c r="BW9" s="555" t="e">
        <f>BW8/BW2</f>
        <v>#N/A</v>
      </c>
      <c r="BX9" s="555"/>
      <c r="BY9" s="555"/>
      <c r="BZ9" s="555" t="e">
        <f>BZ8/BZ2</f>
        <v>#N/A</v>
      </c>
      <c r="CA9" s="555"/>
      <c r="CC9" s="555"/>
      <c r="CD9" s="555" t="e">
        <f>CD8/CD2</f>
        <v>#N/A</v>
      </c>
      <c r="CE9" s="555"/>
      <c r="CF9" s="555" t="e">
        <f>CF8/CF2</f>
        <v>#N/A</v>
      </c>
    </row>
    <row r="10" spans="1:84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SUM(IF(ISBLANK($R$1),$K$23:$K$168,IF($J$24:$J$197=$R$1,$K$23:$K$168,0)))</f>
        <v>67</v>
      </c>
      <c r="AM10" s="555">
        <f t="array" ref="AM10">SUM(IF(ISBLANK(AM$76:AM$197),0,IF(ISNUMBER(VALUE(RIGHT(AM$76:AM$197,1))),RIGHT(AM$76:AM$197,1),0)*IF(ISBLANK($R$1),1,IF($J$24:$J$197=$R$1,1,0))))</f>
        <v>0</v>
      </c>
      <c r="AN10" s="555">
        <f t="array" ref="AN10">SUM(IF(ISBLANK(AN$76:AN$197),0,IF(ISNUMBER(VALUE(RIGHT(AN$76:AN$197,1))),RIGHT(AN$76:AN$197,1),0)*IF(ISBLANK($R$1),1,IF($J$24:$J$197=$R$1,1,0))))</f>
        <v>0</v>
      </c>
      <c r="AO10" s="555">
        <f t="array" ref="AO10">SUM(IF(ISBLANK(AO$76:AO$197),0,IF(ISNUMBER(VALUE(RIGHT(AO$76:AO$197,1))),RIGHT(AO$76:AO$197,1),0)*IF(ISBLANK($R$1),1,IF($J$24:$J$197=$R$1,1,0))))</f>
        <v>0</v>
      </c>
      <c r="AP10" s="555">
        <f t="array" ref="AP10">SUM(IF(ISBLANK(AP$76:AP$197),0,IF(ISNUMBER(VALUE(RIGHT(AP$76:AP$197,1))),RIGHT(AP$76:AP$197,1),0)*IF(ISBLANK($R$1),1,IF($J$24:$J$197=$R$1,1,0))))</f>
        <v>0</v>
      </c>
      <c r="AQ10" s="555">
        <f t="array" ref="AQ10">SUM(IF(ISBLANK(AQ$76:AQ$197),0,IF(ISNUMBER(VALUE(RIGHT(AQ$76:AQ$197,1))),RIGHT(AQ$76:AQ$197,1),0)*IF(ISBLANK($R$1),1,IF($J$24:$J$197=$R$1,1,0))))</f>
        <v>0</v>
      </c>
      <c r="AR10" s="555">
        <f t="array" ref="AR10">SUM(IF(ISBLANK(AR$76:AR$197),0,IF(ISNUMBER(VALUE(RIGHT(AR$76:AR$197,1))),RIGHT(AR$76:AR$197,1),0)*IF(ISBLANK($R$1),1,IF($J$24:$J$197=$R$1,1,0))))</f>
        <v>0</v>
      </c>
      <c r="AS10" s="555">
        <f t="array" ref="AS10">SUM(IF(ISBLANK(AS$76:AS$197),0,IF(ISNUMBER(VALUE(RIGHT(AS$76:AS$197,1))),RIGHT(AS$76:AS$197,1),0)*IF(ISBLANK($R$1),1,IF($J$24:$J$197=$R$1,1,0))))</f>
        <v>0</v>
      </c>
      <c r="AT10" s="555"/>
      <c r="AU10" s="555"/>
      <c r="AV10" s="555">
        <f t="array" ref="AV10">SUM(IF(ISBLANK(AV$76:AV$197),0,IF(ISNUMBER(VALUE(RIGHT(AV$76:AV$197,1))),RIGHT(AV$76:AV$197,1),0)*IF(ISBLANK($R$1),1,IF($J$24:$J$197=$R$1,1,0))))</f>
        <v>0</v>
      </c>
      <c r="AW10" s="555"/>
      <c r="AY10" s="555"/>
      <c r="BA10" s="555">
        <f t="array" ref="BA10">SUM(IF(ISBLANK(BA$76:BA$197),0,IF(ISNUMBER(VALUE(RIGHT(BA$76:BA$197,1))),RIGHT(BA$76:BA$197,1),0)*IF(ISBLANK($R$1),1,IF($J$24:$J$197=$R$1,1,0))))</f>
        <v>0</v>
      </c>
      <c r="BB10" s="555">
        <f t="array" ref="BB10">SUM(IF(ISBLANK(BB$76:BB$197),0,IF(ISNUMBER(VALUE(RIGHT(BB$76:BB$197,1))),RIGHT(BB$76:BB$197,1),0)*IF(ISBLANK($R$1),1,IF($J$24:$J$197=$R$1,1,0))))</f>
        <v>0</v>
      </c>
      <c r="BC10" s="555"/>
      <c r="BD10" s="555">
        <f t="array" ref="BD10">SUM(IF(ISBLANK(BD$76:BD$197),0,IF(ISNUMBER(VALUE(RIGHT(BD$76:BD$197,1))),RIGHT(BD$76:BD$197,1),0)*IF(ISBLANK($R$1),1,IF($J$24:$J$197=$R$1,1,0))))</f>
        <v>0</v>
      </c>
      <c r="BE10" s="555"/>
      <c r="BF10" s="555"/>
      <c r="BG10" s="555"/>
      <c r="BH10" s="555">
        <f t="array" ref="BH10">SUM(IF(ISBLANK(BH$76:BH$197),0,IF(ISNUMBER(VALUE(RIGHT(BH$76:BH$197,1))),RIGHT(BH$76:BH$197,1),0)*IF(ISBLANK($R$1),1,IF($J$24:$J$197=$R$1,1,0))))</f>
        <v>0</v>
      </c>
      <c r="BI10" s="555"/>
      <c r="BJ10" s="555"/>
      <c r="BK10" s="555"/>
      <c r="BL10" s="555"/>
      <c r="BM10" s="555"/>
      <c r="BN10" s="555"/>
      <c r="BO10" s="555">
        <f t="array" ref="BO10">SUM(IF(ISBLANK(BO$76:BO$197),0,IF(ISNUMBER(VALUE(RIGHT(BO$76:BO$197,1))),RIGHT(BO$76:BO$197,1),0)*IF(ISBLANK($R$1),1,IF($J$24:$J$197=$R$1,1,0))))</f>
        <v>0</v>
      </c>
      <c r="BP10" s="555"/>
      <c r="BQ10" s="555"/>
      <c r="BR10" s="555">
        <f t="array" ref="BR10">SUM(IF(ISBLANK(BR$76:BR$197),0,IF(ISNUMBER(VALUE(RIGHT(BR$76:BR$197,1))),RIGHT(BR$76:BR$197,1),0)*IF(ISBLANK($R$1),1,IF($J$24:$J$197=$R$1,1,0))))</f>
        <v>0</v>
      </c>
      <c r="BS10" s="555"/>
      <c r="BT10" s="555"/>
      <c r="BU10" s="555"/>
      <c r="BV10" s="555"/>
      <c r="BW10" s="555">
        <f t="array" ref="BW10">SUM(IF(ISBLANK(BW$76:BW$197),0,IF(ISNUMBER(VALUE(RIGHT(BW$76:BW$197,1))),RIGHT(BW$76:BW$197,1),0)*IF(ISBLANK($R$1),1,IF($J$24:$J$197=$R$1,1,0))))</f>
        <v>0</v>
      </c>
      <c r="BX10" s="555"/>
      <c r="BY10" s="555"/>
      <c r="BZ10" s="555">
        <f t="array" ref="BZ10">SUM(IF(ISBLANK(BZ$76:BZ$197),0,IF(ISNUMBER(VALUE(RIGHT(BZ$76:BZ$197,1))),RIGHT(BZ$76:BZ$197,1),0)*IF(ISBLANK($R$1),1,IF($J$24:$J$197=$R$1,1,0))))</f>
        <v>0</v>
      </c>
      <c r="CA10" s="555"/>
      <c r="CC10" s="555"/>
      <c r="CD10" s="555">
        <f t="array" ref="CD10">SUM(IF(ISBLANK(CD$76:CD$197),0,IF(ISNUMBER(VALUE(RIGHT(CD$76:CD$197,1))),RIGHT(CD$76:CD$197,1),0)*IF(ISBLANK($R$1),1,IF($J$24:$J$197=$R$1,1,0))))</f>
        <v>0</v>
      </c>
      <c r="CE10" s="555"/>
      <c r="CF10" s="555">
        <f t="array" ref="CF10">SUM(IF(ISBLANK(CF$76:CF$197),0,IF(ISNUMBER(VALUE(RIGHT(CF$76:CF$197,1))),RIGHT(CF$76:CF$197,1),0)*IF(ISBLANK($R$1),1,IF($J$24:$J$197=$R$1,1,0))))</f>
        <v>0</v>
      </c>
    </row>
    <row r="11" spans="1:84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 t="shared" ref="AL11:AQ11" si="4">AL10/AL2</f>
        <v>1.425531914893617</v>
      </c>
      <c r="AM11" s="555" t="e">
        <f t="shared" si="4"/>
        <v>#DIV/0!</v>
      </c>
      <c r="AN11" s="555" t="e">
        <f t="shared" si="4"/>
        <v>#DIV/0!</v>
      </c>
      <c r="AO11" s="555" t="e">
        <f t="shared" si="4"/>
        <v>#DIV/0!</v>
      </c>
      <c r="AP11" s="555" t="e">
        <f>AP10/AP2</f>
        <v>#DIV/0!</v>
      </c>
      <c r="AQ11" s="555" t="e">
        <f t="shared" si="4"/>
        <v>#DIV/0!</v>
      </c>
      <c r="AR11" s="555" t="e">
        <f>AR10/AR2</f>
        <v>#DIV/0!</v>
      </c>
      <c r="AS11" s="555" t="e">
        <f>AS10/AS2</f>
        <v>#DIV/0!</v>
      </c>
      <c r="AT11" s="555"/>
      <c r="AU11" s="555"/>
      <c r="AV11" s="555" t="e">
        <f>AV10/AV2</f>
        <v>#DIV/0!</v>
      </c>
      <c r="AW11" s="555"/>
      <c r="AY11" s="555"/>
      <c r="BA11" s="555" t="e">
        <f>BA10/BA2</f>
        <v>#DIV/0!</v>
      </c>
      <c r="BB11" s="555" t="e">
        <f>BB10/BB2</f>
        <v>#DIV/0!</v>
      </c>
      <c r="BC11" s="555"/>
      <c r="BD11" s="555" t="e">
        <f>BD10/BD2</f>
        <v>#DIV/0!</v>
      </c>
      <c r="BE11" s="555"/>
      <c r="BF11" s="555"/>
      <c r="BG11" s="555"/>
      <c r="BH11" s="555" t="e">
        <f>BH10/BH2</f>
        <v>#DIV/0!</v>
      </c>
      <c r="BI11" s="555"/>
      <c r="BJ11" s="555"/>
      <c r="BK11" s="555"/>
      <c r="BL11" s="555"/>
      <c r="BM11" s="555"/>
      <c r="BN11" s="555"/>
      <c r="BO11" s="555" t="e">
        <f>BO10/BO2</f>
        <v>#DIV/0!</v>
      </c>
      <c r="BP11" s="555"/>
      <c r="BQ11" s="555"/>
      <c r="BR11" s="555" t="e">
        <f>BR10/BR2</f>
        <v>#DIV/0!</v>
      </c>
      <c r="BS11" s="555"/>
      <c r="BT11" s="555"/>
      <c r="BU11" s="555"/>
      <c r="BV11" s="555"/>
      <c r="BW11" s="555" t="e">
        <f>BW10/BW2</f>
        <v>#DIV/0!</v>
      </c>
      <c r="BX11" s="555"/>
      <c r="BY11" s="555"/>
      <c r="BZ11" s="555" t="e">
        <f>BZ10/BZ2</f>
        <v>#DIV/0!</v>
      </c>
      <c r="CA11" s="555"/>
      <c r="CC11" s="555"/>
      <c r="CD11" s="555" t="e">
        <f>CD10/CD2</f>
        <v>#DIV/0!</v>
      </c>
      <c r="CE11" s="555"/>
      <c r="CF11" s="555" t="e">
        <f>CF10/CF2</f>
        <v>#DIV/0!</v>
      </c>
    </row>
    <row r="12" spans="1:84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SUM(IF(ISBLANK($R$1),$L$23:$L$168,IF($J$24:$J$197=$R$1,$L$23:$L$168,0)))</f>
        <v>61</v>
      </c>
      <c r="AM12" s="555" t="e">
        <f t="array" ref="AM12">SUM(IF(ISBLANK(AM$76:AM$197),0,$L23:$L168)*IF(ISBLANK($R$1),1,IF($J$24:$J$197=$R$1,1,0)))</f>
        <v>#N/A</v>
      </c>
      <c r="AN12" s="555" t="e">
        <f t="array" ref="AN12">SUM(IF(ISBLANK(AN$76:AN$197),0,$L23:$L168)*IF(ISBLANK($R$1),1,IF($J$24:$J$197=$R$1,1,0)))</f>
        <v>#N/A</v>
      </c>
      <c r="AO12" s="555" t="e">
        <f t="array" ref="AO12">SUM(IF(ISBLANK(AO$76:AO$197),0,$L23:$L168)*IF(ISBLANK($R$1),1,IF($J$24:$J$197=$R$1,1,0)))</f>
        <v>#N/A</v>
      </c>
      <c r="AP12" s="555" t="e">
        <f t="array" ref="AP12">SUM(IF(ISBLANK(AP$76:AP$197),0,$L23:$L168)*IF(ISBLANK($R$1),1,IF($J$24:$J$197=$R$1,1,0)))</f>
        <v>#N/A</v>
      </c>
      <c r="AQ12" s="555" t="e">
        <f t="array" ref="AQ12">SUM(IF(ISBLANK(AQ$76:AQ$197),0,$L23:$L168)*IF(ISBLANK($R$1),1,IF($J$24:$J$197=$R$1,1,0)))</f>
        <v>#N/A</v>
      </c>
      <c r="AR12" s="555" t="e">
        <f t="array" ref="AR12">SUM(IF(ISBLANK(AR$76:AR$197),0,$L23:$L168)*IF(ISBLANK($R$1),1,IF($J$24:$J$197=$R$1,1,0)))</f>
        <v>#N/A</v>
      </c>
      <c r="AS12" s="555" t="e">
        <f t="array" ref="AS12">SUM(IF(ISBLANK(AS$76:AS$197),0,$L23:$L168)*IF(ISBLANK($R$1),1,IF($J$24:$J$197=$R$1,1,0)))</f>
        <v>#N/A</v>
      </c>
      <c r="AT12" s="555"/>
      <c r="AU12" s="555"/>
      <c r="AV12" s="555" t="e">
        <f t="array" ref="AV12">SUM(IF(ISBLANK(AV$76:AV$197),0,$L23:$L168)*IF(ISBLANK($R$1),1,IF($J$24:$J$197=$R$1,1,0)))</f>
        <v>#N/A</v>
      </c>
      <c r="AW12" s="555"/>
      <c r="AY12" s="555"/>
      <c r="BA12" s="555" t="e">
        <f t="array" ref="BA12">SUM(IF(ISBLANK(BA$76:BA$197),0,$L23:$L168)*IF(ISBLANK($R$1),1,IF($J$24:$J$197=$R$1,1,0)))</f>
        <v>#N/A</v>
      </c>
      <c r="BB12" s="555" t="e">
        <f t="array" ref="BB12">SUM(IF(ISBLANK(BB$76:BB$197),0,$L23:$L168)*IF(ISBLANK($R$1),1,IF($J$24:$J$197=$R$1,1,0)))</f>
        <v>#N/A</v>
      </c>
      <c r="BC12" s="555"/>
      <c r="BD12" s="555" t="e">
        <f t="array" ref="BD12">SUM(IF(ISBLANK(BD$76:BD$197),0,$L23:$L168)*IF(ISBLANK($R$1),1,IF($J$24:$J$197=$R$1,1,0)))</f>
        <v>#N/A</v>
      </c>
      <c r="BE12" s="555"/>
      <c r="BF12" s="555"/>
      <c r="BG12" s="555"/>
      <c r="BH12" s="555" t="e">
        <f t="array" ref="BH12">SUM(IF(ISBLANK(BH$76:BH$197),0,$L23:$L168)*IF(ISBLANK($R$1),1,IF($J$24:$J$197=$R$1,1,0)))</f>
        <v>#N/A</v>
      </c>
      <c r="BI12" s="555"/>
      <c r="BJ12" s="555"/>
      <c r="BK12" s="555"/>
      <c r="BL12" s="555"/>
      <c r="BM12" s="555"/>
      <c r="BN12" s="555"/>
      <c r="BO12" s="555" t="e">
        <f t="array" ref="BO12">SUM(IF(ISBLANK(BO$76:BO$197),0,$L23:$L168)*IF(ISBLANK($R$1),1,IF($J$24:$J$197=$R$1,1,0)))</f>
        <v>#N/A</v>
      </c>
      <c r="BP12" s="555"/>
      <c r="BQ12" s="555"/>
      <c r="BR12" s="555" t="e">
        <f t="array" ref="BR12">SUM(IF(ISBLANK(BR$76:BR$197),0,$L23:$L168)*IF(ISBLANK($R$1),1,IF($J$24:$J$197=$R$1,1,0)))</f>
        <v>#N/A</v>
      </c>
      <c r="BS12" s="555"/>
      <c r="BT12" s="555"/>
      <c r="BU12" s="555"/>
      <c r="BV12" s="555"/>
      <c r="BW12" s="555" t="e">
        <f t="array" ref="BW12">SUM(IF(ISBLANK(BW$76:BW$197),0,$L23:$L168)*IF(ISBLANK($R$1),1,IF($J$24:$J$197=$R$1,1,0)))</f>
        <v>#N/A</v>
      </c>
      <c r="BX12" s="555"/>
      <c r="BY12" s="555"/>
      <c r="BZ12" s="555" t="e">
        <f t="array" ref="BZ12">SUM(IF(ISBLANK(BZ$76:BZ$197),0,$L23:$L168)*IF(ISBLANK($R$1),1,IF($J$24:$J$197=$R$1,1,0)))</f>
        <v>#N/A</v>
      </c>
      <c r="CA12" s="555"/>
      <c r="CC12" s="555"/>
      <c r="CD12" s="555" t="e">
        <f t="array" ref="CD12">SUM(IF(ISBLANK(CD$76:CD$197),0,$L23:$L168)*IF(ISBLANK($R$1),1,IF($J$24:$J$197=$R$1,1,0)))</f>
        <v>#N/A</v>
      </c>
      <c r="CE12" s="555"/>
      <c r="CF12" s="555" t="e">
        <f t="array" ref="CF12">SUM(IF(ISBLANK(CF$76:CF$197),0,$L23:$L168)*IF(ISBLANK($R$1),1,IF($J$24:$J$197=$R$1,1,0)))</f>
        <v>#N/A</v>
      </c>
    </row>
    <row r="13" spans="1:84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 t="shared" ref="AL13:AQ13" si="5">AL12/AL2</f>
        <v>1.2978723404255319</v>
      </c>
      <c r="AM13" s="555" t="e">
        <f t="shared" si="5"/>
        <v>#N/A</v>
      </c>
      <c r="AN13" s="555" t="e">
        <f t="shared" si="5"/>
        <v>#N/A</v>
      </c>
      <c r="AO13" s="555" t="e">
        <f t="shared" si="5"/>
        <v>#N/A</v>
      </c>
      <c r="AP13" s="555" t="e">
        <f>AP12/AP2</f>
        <v>#N/A</v>
      </c>
      <c r="AQ13" s="555" t="e">
        <f t="shared" si="5"/>
        <v>#N/A</v>
      </c>
      <c r="AR13" s="555" t="e">
        <f>AR12/AR2</f>
        <v>#N/A</v>
      </c>
      <c r="AS13" s="555" t="e">
        <f>AS12/AS2</f>
        <v>#N/A</v>
      </c>
      <c r="AT13" s="555"/>
      <c r="AU13" s="555"/>
      <c r="AV13" s="555" t="e">
        <f>AV12/AV2</f>
        <v>#N/A</v>
      </c>
      <c r="AW13" s="555"/>
      <c r="AY13" s="555"/>
      <c r="BA13" s="555" t="e">
        <f>BA12/BA2</f>
        <v>#N/A</v>
      </c>
      <c r="BB13" s="555" t="e">
        <f>BB12/BB2</f>
        <v>#N/A</v>
      </c>
      <c r="BC13" s="555"/>
      <c r="BD13" s="555" t="e">
        <f>BD12/BD2</f>
        <v>#N/A</v>
      </c>
      <c r="BE13" s="555"/>
      <c r="BF13" s="555"/>
      <c r="BG13" s="555"/>
      <c r="BH13" s="555" t="e">
        <f>BH12/BH2</f>
        <v>#N/A</v>
      </c>
      <c r="BI13" s="555"/>
      <c r="BJ13" s="555"/>
      <c r="BK13" s="555"/>
      <c r="BL13" s="555"/>
      <c r="BM13" s="555"/>
      <c r="BN13" s="555"/>
      <c r="BO13" s="555" t="e">
        <f>BO12/BO2</f>
        <v>#N/A</v>
      </c>
      <c r="BP13" s="555"/>
      <c r="BQ13" s="555"/>
      <c r="BR13" s="555" t="e">
        <f>BR12/BR2</f>
        <v>#N/A</v>
      </c>
      <c r="BS13" s="555"/>
      <c r="BT13" s="555"/>
      <c r="BU13" s="555"/>
      <c r="BV13" s="555"/>
      <c r="BW13" s="555" t="e">
        <f>BW12/BW2</f>
        <v>#N/A</v>
      </c>
      <c r="BX13" s="555"/>
      <c r="BY13" s="555"/>
      <c r="BZ13" s="555" t="e">
        <f>BZ12/BZ2</f>
        <v>#N/A</v>
      </c>
      <c r="CA13" s="555"/>
      <c r="CC13" s="555"/>
      <c r="CD13" s="555" t="e">
        <f>CD12/CD2</f>
        <v>#N/A</v>
      </c>
      <c r="CE13" s="555"/>
      <c r="CF13" s="555" t="e">
        <f>CF12/CF2</f>
        <v>#N/A</v>
      </c>
    </row>
    <row r="14" spans="1:84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:BN14" si="6">AM15+AM16</f>
        <v>40</v>
      </c>
      <c r="AN14" s="606">
        <f t="shared" si="6"/>
        <v>44</v>
      </c>
      <c r="AO14" s="606">
        <f t="shared" si="6"/>
        <v>31</v>
      </c>
      <c r="AP14" s="606">
        <f t="shared" si="6"/>
        <v>23</v>
      </c>
      <c r="AQ14" s="606">
        <f t="shared" si="6"/>
        <v>46</v>
      </c>
      <c r="AR14" s="606">
        <f t="shared" si="6"/>
        <v>38</v>
      </c>
      <c r="AS14" s="606">
        <f t="shared" si="6"/>
        <v>33</v>
      </c>
      <c r="AT14" s="606">
        <f t="shared" si="6"/>
        <v>42</v>
      </c>
      <c r="AU14" s="606">
        <f t="shared" si="6"/>
        <v>38</v>
      </c>
      <c r="AV14" s="606">
        <f t="shared" si="6"/>
        <v>42</v>
      </c>
      <c r="AW14" s="606">
        <f t="shared" si="6"/>
        <v>31</v>
      </c>
      <c r="AX14" s="606">
        <f t="shared" si="6"/>
        <v>47</v>
      </c>
      <c r="AY14" s="606">
        <f t="shared" si="6"/>
        <v>15</v>
      </c>
      <c r="AZ14" s="606">
        <f t="shared" si="6"/>
        <v>0</v>
      </c>
      <c r="BA14" s="606">
        <f t="shared" si="6"/>
        <v>6</v>
      </c>
      <c r="BB14" s="606">
        <f t="shared" si="6"/>
        <v>1</v>
      </c>
      <c r="BC14" s="606">
        <f t="shared" si="6"/>
        <v>0</v>
      </c>
      <c r="BD14" s="606">
        <f t="shared" si="6"/>
        <v>28</v>
      </c>
      <c r="BE14" s="606">
        <f t="shared" si="6"/>
        <v>19</v>
      </c>
      <c r="BF14" s="606">
        <f t="shared" si="6"/>
        <v>0</v>
      </c>
      <c r="BG14" s="606">
        <f t="shared" si="6"/>
        <v>5</v>
      </c>
      <c r="BH14" s="606">
        <f t="shared" si="6"/>
        <v>19</v>
      </c>
      <c r="BI14" s="606">
        <f t="shared" si="6"/>
        <v>5</v>
      </c>
      <c r="BJ14" s="606">
        <f t="shared" si="6"/>
        <v>33</v>
      </c>
      <c r="BK14" s="606">
        <f t="shared" si="6"/>
        <v>11</v>
      </c>
      <c r="BL14" s="606">
        <f t="shared" si="6"/>
        <v>19</v>
      </c>
      <c r="BM14" s="606">
        <f t="shared" si="6"/>
        <v>9</v>
      </c>
      <c r="BN14" s="606">
        <f t="shared" si="6"/>
        <v>0</v>
      </c>
      <c r="BO14" s="606">
        <f t="shared" ref="BO14:CA14" si="7">BO15+BO16</f>
        <v>0</v>
      </c>
      <c r="BP14" s="606">
        <f t="shared" ref="BP14" si="8">BP15+BP16</f>
        <v>0</v>
      </c>
      <c r="BQ14" s="606">
        <f t="shared" si="7"/>
        <v>0</v>
      </c>
      <c r="BR14" s="606">
        <f t="shared" si="7"/>
        <v>1</v>
      </c>
      <c r="BS14" s="606">
        <f t="shared" si="7"/>
        <v>1</v>
      </c>
      <c r="BT14" s="606">
        <f t="shared" si="7"/>
        <v>0</v>
      </c>
      <c r="BU14" s="606">
        <f t="shared" si="7"/>
        <v>4</v>
      </c>
      <c r="BV14" s="606">
        <f t="shared" si="7"/>
        <v>0</v>
      </c>
      <c r="BW14" s="606">
        <f t="shared" si="7"/>
        <v>0</v>
      </c>
      <c r="BX14" s="606">
        <f t="shared" si="7"/>
        <v>0</v>
      </c>
      <c r="BY14" s="606">
        <f t="shared" si="7"/>
        <v>0</v>
      </c>
      <c r="BZ14" s="606">
        <f t="shared" si="7"/>
        <v>0</v>
      </c>
      <c r="CA14" s="606">
        <f t="shared" si="7"/>
        <v>0</v>
      </c>
      <c r="CC14" s="606">
        <f>CC15+CC16</f>
        <v>7</v>
      </c>
      <c r="CD14" s="606">
        <f>CD15+CD16</f>
        <v>15</v>
      </c>
      <c r="CE14" s="606">
        <f>CE15+CE16</f>
        <v>1</v>
      </c>
      <c r="CF14" s="606">
        <f>CF15+CF16</f>
        <v>1</v>
      </c>
    </row>
    <row r="15" spans="1:84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SUM(IF(LEFT(AM22:AM170,1)="X",1,0))</f>
        <v>40</v>
      </c>
      <c r="AN15" s="607">
        <f t="array" ref="AN15">SUM(IF(LEFT(AN22:AN170,1)="X",1,0))</f>
        <v>44</v>
      </c>
      <c r="AO15" s="607">
        <f t="array" ref="AO15">SUM(IF(LEFT(AO22:AO170,1)="X",1,0))</f>
        <v>30</v>
      </c>
      <c r="AP15" s="607">
        <f t="array" ref="AP15">SUM(IF(LEFT(AP22:AP170,1)="X",1,0))</f>
        <v>18</v>
      </c>
      <c r="AQ15" s="607">
        <f t="array" ref="AQ15">SUM(IF(LEFT(AQ22:AQ170,1)="X",1,0))</f>
        <v>42</v>
      </c>
      <c r="AR15" s="607">
        <f t="array" ref="AR15">SUM(IF(LEFT(AR22:AR170,1)="X",1,0))</f>
        <v>34</v>
      </c>
      <c r="AS15" s="607">
        <f t="array" ref="AS15">SUM(IF(LEFT(AS22:AS170,1)="X",1,0))</f>
        <v>32</v>
      </c>
      <c r="AT15" s="607">
        <f t="array" ref="AT15">SUM(IF(LEFT(AT22:AT170,1)="X",1,0))</f>
        <v>37</v>
      </c>
      <c r="AU15" s="607">
        <f t="array" ref="AU15">SUM(IF(LEFT(AU22:AU170,1)="X",1,0))</f>
        <v>37</v>
      </c>
      <c r="AV15" s="607">
        <f t="array" ref="AV15">SUM(IF(LEFT(AV22:AV170,1)="X",1,0))</f>
        <v>42</v>
      </c>
      <c r="AW15" s="607">
        <f t="array" ref="AW15">SUM(IF(LEFT(AW22:AW170,1)="X",1,0))</f>
        <v>20</v>
      </c>
      <c r="AX15" s="607">
        <f t="array" ref="AX15">SUM(IF(LEFT(AX22:AX170,1)="X",1,0))</f>
        <v>35</v>
      </c>
      <c r="AY15" s="607">
        <f t="array" ref="AY15">SUM(IF(LEFT(AY22:AY170,1)="X",1,0))</f>
        <v>10</v>
      </c>
      <c r="AZ15" s="607">
        <f t="array" ref="AZ15">SUM(IF(LEFT(AZ22:AZ170,1)="X",1,0))</f>
        <v>0</v>
      </c>
      <c r="BA15" s="607">
        <f t="array" ref="BA15">SUM(IF(LEFT(BA22:BA170,1)="X",1,0))</f>
        <v>6</v>
      </c>
      <c r="BB15" s="607">
        <f t="array" ref="BB15">SUM(IF(LEFT(BB22:BB170,1)="X",1,0))</f>
        <v>1</v>
      </c>
      <c r="BC15" s="607">
        <f t="array" ref="BC15">SUM(IF(LEFT(BC22:BC170,1)="X",1,0))</f>
        <v>0</v>
      </c>
      <c r="BD15" s="607">
        <f t="array" ref="BD15">SUM(IF(LEFT(BD22:BD170,1)="X",1,0))</f>
        <v>19</v>
      </c>
      <c r="BE15" s="607">
        <f t="array" ref="BE15">SUM(IF(LEFT(BE22:BE170,1)="X",1,0))</f>
        <v>4</v>
      </c>
      <c r="BF15" s="607">
        <f t="array" ref="BF15">SUM(IF(LEFT(BF22:BF170,1)="X",1,0))</f>
        <v>0</v>
      </c>
      <c r="BG15" s="607">
        <f t="array" ref="BG15">SUM(IF(LEFT(BG22:BG170,1)="X",1,0))</f>
        <v>4</v>
      </c>
      <c r="BH15" s="607">
        <f t="array" ref="BH15">SUM(IF(LEFT(BH22:BH170,1)="X",1,0))</f>
        <v>13</v>
      </c>
      <c r="BI15" s="607">
        <f t="array" ref="BI15">SUM(IF(LEFT(BI22:BI170,1)="X",1,0))</f>
        <v>2</v>
      </c>
      <c r="BJ15" s="607">
        <f t="array" ref="BJ15">SUM(IF(LEFT(BJ22:BJ170,1)="X",1,0))</f>
        <v>15</v>
      </c>
      <c r="BK15" s="607">
        <f t="array" ref="BK15">SUM(IF(LEFT(BK22:BK170,1)="X",1,0))</f>
        <v>3</v>
      </c>
      <c r="BL15" s="607">
        <f t="array" ref="BL15">SUM(IF(LEFT(BL22:BL170,1)="X",1,0))</f>
        <v>10</v>
      </c>
      <c r="BM15" s="607">
        <f t="array" ref="BM15">SUM(IF(LEFT(BM22:BM170,1)="X",1,0))</f>
        <v>4</v>
      </c>
      <c r="BN15" s="607">
        <f t="array" ref="BN15">SUM(IF(LEFT(BN22:BN170,1)="X",1,0))</f>
        <v>0</v>
      </c>
      <c r="BO15" s="607">
        <f t="array" ref="BO15">SUM(IF(LEFT(BO22:BO170,1)="X",1,0))</f>
        <v>0</v>
      </c>
      <c r="BP15" s="607">
        <f t="array" ref="BP15">SUM(IF(LEFT(BP22:BP170,1)="X",1,0))</f>
        <v>0</v>
      </c>
      <c r="BQ15" s="607">
        <f t="array" ref="BQ15">SUM(IF(LEFT(BQ22:BQ170,1)="X",1,0))</f>
        <v>0</v>
      </c>
      <c r="BR15" s="607">
        <f t="array" ref="BR15">SUM(IF(LEFT(BR22:BR170,1)="X",1,0))</f>
        <v>0</v>
      </c>
      <c r="BS15" s="607">
        <f t="array" ref="BS15">SUM(IF(LEFT(BS22:BS170,1)="X",1,0))</f>
        <v>0</v>
      </c>
      <c r="BT15" s="607">
        <f t="array" ref="BT15">SUM(IF(LEFT(BT22:BT170,1)="X",1,0))</f>
        <v>0</v>
      </c>
      <c r="BU15" s="607">
        <f t="array" ref="BU15">SUM(IF(LEFT(BU22:BU170,1)="X",1,0))</f>
        <v>4</v>
      </c>
      <c r="BV15" s="607">
        <f t="array" ref="BV15">SUM(IF(LEFT(BV22:BV170,1)="X",1,0))</f>
        <v>0</v>
      </c>
      <c r="BW15" s="607">
        <f t="array" ref="BW15">SUM(IF(LEFT(BW22:BW170,1)="X",1,0))</f>
        <v>0</v>
      </c>
      <c r="BX15" s="607">
        <f t="array" ref="BX15">SUM(IF(LEFT(BX22:BX170,1)="X",1,0))</f>
        <v>0</v>
      </c>
      <c r="BY15" s="607">
        <f t="array" ref="BY15">SUM(IF(LEFT(BY22:BY170,1)="X",1,0))</f>
        <v>0</v>
      </c>
      <c r="BZ15" s="607">
        <f t="array" ref="BZ15">SUM(IF(LEFT(BZ22:BZ170,1)="X",1,0))</f>
        <v>0</v>
      </c>
      <c r="CA15" s="607">
        <f t="array" ref="CA15">SUM(IF(LEFT(CA22:CA170,1)="X",1,0))</f>
        <v>0</v>
      </c>
      <c r="CC15" s="607">
        <f t="array" ref="CC15">SUM(IF(LEFT(CC22:CC170,1)="X",1,0))</f>
        <v>3</v>
      </c>
      <c r="CD15" s="607">
        <f t="array" ref="CD15">SUM(IF(LEFT(CD22:CD170,1)="X",1,0))</f>
        <v>7</v>
      </c>
      <c r="CE15" s="607">
        <f t="array" ref="CE15">SUM(IF(LEFT(CE22:CE170,1)="X",1,0))</f>
        <v>1</v>
      </c>
      <c r="CF15" s="607">
        <f t="array" ref="CF15">SUM(IF(LEFT(CF22:CF170,1)="X",1,0))</f>
        <v>0</v>
      </c>
    </row>
    <row r="16" spans="1:84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1.2941176470588236</v>
      </c>
      <c r="K16" s="616">
        <f>AVERAGEIFS($L$23:$L$98,$I$23:$I$98,$H16,$J$23:$J$98,Table!$C$1)</f>
        <v>1</v>
      </c>
      <c r="L16" s="614">
        <f>J16-K16</f>
        <v>0.29411764705882359</v>
      </c>
      <c r="M16" s="613">
        <f>COUNTIFS($M$23:$M$98,"=W",$I$23:$I$98,"=H",$J$23:$J$98,Table!$C$1)</f>
        <v>4</v>
      </c>
      <c r="N16" s="613">
        <f>COUNTIFS($M$23:$M$98,"=D",$I$23:$I$98,"=H",$J$23:$J$98,Table!$C$1)</f>
        <v>5</v>
      </c>
      <c r="O16" s="613">
        <f>COUNTIFS($M$23:$M$98,"=L",$I$23:$I$98,"=H",$J$23:$J$98,Table!$C$1)</f>
        <v>8</v>
      </c>
      <c r="P16" s="614">
        <f>SUM(J16:K16)</f>
        <v>2.2941176470588234</v>
      </c>
      <c r="Q16" s="612" t="s">
        <v>199</v>
      </c>
      <c r="R16" s="614">
        <f>AVERAGEIFS($S$23:$S$210,$I$23:$I$210,"H",$J$23:$J$210,Table!$C$1)</f>
        <v>0.30764705882352944</v>
      </c>
      <c r="S16" s="614">
        <f>AVERAGEIFS($S$23:$S$210,$I$23:$I$210,"A",$J$23:$J$210,Table!$C$1)</f>
        <v>-4.3529411764705872E-2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SUM(IF(LEFT(AM22:AM171,1)="s",1,0))</f>
        <v>0</v>
      </c>
      <c r="AN16" s="607">
        <f t="array" ref="AN16">SUM(IF(LEFT(AN22:AN171,1)="s",1,0))</f>
        <v>0</v>
      </c>
      <c r="AO16" s="607">
        <f t="array" ref="AO16">SUM(IF(LEFT(AO22:AO171,1)="s",1,0))</f>
        <v>1</v>
      </c>
      <c r="AP16" s="607">
        <f t="array" ref="AP16">SUM(IF(LEFT(AP22:AP171,1)="s",1,0))</f>
        <v>5</v>
      </c>
      <c r="AQ16" s="607">
        <f t="array" ref="AQ16">SUM(IF(LEFT(AQ22:AQ171,1)="s",1,0))</f>
        <v>4</v>
      </c>
      <c r="AR16" s="607">
        <f t="array" ref="AR16">SUM(IF(LEFT(AR22:AR171,1)="s",1,0))</f>
        <v>4</v>
      </c>
      <c r="AS16" s="607">
        <f t="array" ref="AS16">SUM(IF(LEFT(AS22:AS171,1)="s",1,0))</f>
        <v>1</v>
      </c>
      <c r="AT16" s="607">
        <f t="array" ref="AT16">SUM(IF(LEFT(AT22:AT171,1)="s",1,0))</f>
        <v>5</v>
      </c>
      <c r="AU16" s="607">
        <f t="array" ref="AU16">SUM(IF(LEFT(AU22:AU171,1)="s",1,0))</f>
        <v>1</v>
      </c>
      <c r="AV16" s="607">
        <f t="array" ref="AV16">SUM(IF(LEFT(AV22:AV171,1)="s",1,0))</f>
        <v>0</v>
      </c>
      <c r="AW16" s="607">
        <f t="array" ref="AW16">SUM(IF(LEFT(AW22:AW171,1)="s",1,0))</f>
        <v>11</v>
      </c>
      <c r="AX16" s="607">
        <f t="array" ref="AX16">SUM(IF(LEFT(AX22:AX171,1)="s",1,0))</f>
        <v>12</v>
      </c>
      <c r="AY16" s="607">
        <f t="array" ref="AY16">SUM(IF(LEFT(AY22:AY171,1)="s",1,0))</f>
        <v>5</v>
      </c>
      <c r="AZ16" s="607">
        <f t="array" ref="AZ16">SUM(IF(LEFT(AZ22:AZ171,1)="s",1,0))</f>
        <v>0</v>
      </c>
      <c r="BA16" s="607">
        <f t="array" ref="BA16">SUM(IF(LEFT(BA22:BA171,1)="s",1,0))</f>
        <v>0</v>
      </c>
      <c r="BB16" s="607">
        <f t="array" ref="BB16">SUM(IF(LEFT(BB22:BB171,1)="s",1,0))</f>
        <v>0</v>
      </c>
      <c r="BC16" s="607">
        <f t="array" ref="BC16">SUM(IF(LEFT(BC22:BC171,1)="s",1,0))</f>
        <v>0</v>
      </c>
      <c r="BD16" s="607">
        <f t="array" ref="BD16">SUM(IF(LEFT(BD22:BD171,1)="s",1,0))</f>
        <v>9</v>
      </c>
      <c r="BE16" s="607">
        <f t="array" ref="BE16">SUM(IF(LEFT(BE22:BE171,1)="s",1,0))</f>
        <v>15</v>
      </c>
      <c r="BF16" s="607">
        <f t="array" ref="BF16">SUM(IF(LEFT(BF22:BF171,1)="s",1,0))</f>
        <v>0</v>
      </c>
      <c r="BG16" s="607">
        <f t="array" ref="BG16">SUM(IF(LEFT(BG22:BG171,1)="s",1,0))</f>
        <v>1</v>
      </c>
      <c r="BH16" s="607">
        <f t="array" ref="BH16">SUM(IF(LEFT(BH22:BH171,1)="s",1,0))</f>
        <v>6</v>
      </c>
      <c r="BI16" s="607">
        <f t="array" ref="BI16">SUM(IF(LEFT(BI22:BI171,1)="s",1,0))</f>
        <v>3</v>
      </c>
      <c r="BJ16" s="607">
        <f t="array" ref="BJ16">SUM(IF(LEFT(BJ22:BJ171,1)="s",1,0))</f>
        <v>18</v>
      </c>
      <c r="BK16" s="607">
        <f t="array" ref="BK16">SUM(IF(LEFT(BK22:BK171,1)="s",1,0))</f>
        <v>8</v>
      </c>
      <c r="BL16" s="607">
        <f t="array" ref="BL16">SUM(IF(LEFT(BL22:BL171,1)="s",1,0))</f>
        <v>9</v>
      </c>
      <c r="BM16" s="607">
        <f t="array" ref="BM16">SUM(IF(LEFT(BM22:BM171,1)="s",1,0))</f>
        <v>5</v>
      </c>
      <c r="BN16" s="607">
        <f t="array" ref="BN16">SUM(IF(LEFT(BN22:BN171,1)="s",1,0))</f>
        <v>0</v>
      </c>
      <c r="BO16" s="607">
        <f t="array" ref="BO16">SUM(IF(LEFT(BO22:BO171,1)="s",1,0))</f>
        <v>0</v>
      </c>
      <c r="BP16" s="607">
        <f t="array" ref="BP16">SUM(IF(LEFT(BP22:BP171,1)="s",1,0))</f>
        <v>0</v>
      </c>
      <c r="BQ16" s="607">
        <f t="array" ref="BQ16">SUM(IF(LEFT(BQ22:BQ171,1)="s",1,0))</f>
        <v>0</v>
      </c>
      <c r="BR16" s="607">
        <f t="array" ref="BR16">SUM(IF(LEFT(BR22:BR171,1)="s",1,0))</f>
        <v>1</v>
      </c>
      <c r="BS16" s="607">
        <f t="array" ref="BS16">SUM(IF(LEFT(BS22:BS171,1)="s",1,0))</f>
        <v>1</v>
      </c>
      <c r="BT16" s="607">
        <f t="array" ref="BT16">SUM(IF(LEFT(BT22:BT171,1)="s",1,0))</f>
        <v>0</v>
      </c>
      <c r="BU16" s="607">
        <f t="array" ref="BU16">SUM(IF(LEFT(BU22:BU171,1)="s",1,0))</f>
        <v>0</v>
      </c>
      <c r="BV16" s="607">
        <f t="array" ref="BV16">SUM(IF(LEFT(BV22:BV171,1)="s",1,0))</f>
        <v>0</v>
      </c>
      <c r="BW16" s="607">
        <f t="array" ref="BW16">SUM(IF(LEFT(BW22:BW171,1)="s",1,0))</f>
        <v>0</v>
      </c>
      <c r="BX16" s="607">
        <f t="array" ref="BX16">SUM(IF(LEFT(BX22:BX171,1)="s",1,0))</f>
        <v>0</v>
      </c>
      <c r="BY16" s="607">
        <f t="array" ref="BY16">SUM(IF(LEFT(BY22:BY171,1)="s",1,0))</f>
        <v>0</v>
      </c>
      <c r="BZ16" s="607">
        <f t="array" ref="BZ16">SUM(IF(LEFT(BZ22:BZ171,1)="s",1,0))</f>
        <v>0</v>
      </c>
      <c r="CA16" s="607">
        <f t="array" ref="CA16">SUM(IF(LEFT(CA22:CA171,1)="s",1,0))</f>
        <v>0</v>
      </c>
      <c r="CC16" s="607">
        <f t="array" ref="CC16">SUM(IF(LEFT(CC22:CC171,1)="s",1,0))</f>
        <v>4</v>
      </c>
      <c r="CD16" s="607">
        <f t="array" ref="CD16">SUM(IF(LEFT(CD22:CD171,1)="s",1,0))</f>
        <v>8</v>
      </c>
      <c r="CE16" s="607">
        <f t="array" ref="CE16">SUM(IF(LEFT(CE22:CE171,1)="s",1,0))</f>
        <v>0</v>
      </c>
      <c r="CF16" s="607">
        <f t="array" ref="CF16">SUM(IF(LEFT(CF22:CF171,1)="s",1,0))</f>
        <v>1</v>
      </c>
    </row>
    <row r="17" spans="1:84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1.5294117647058822</v>
      </c>
      <c r="K17" s="616">
        <f>AVERAGEIFS($L$23:$L$98,$I$23:$I$98,$H17,$J$23:$J$98,Table!$C$1)</f>
        <v>1.411764705882353</v>
      </c>
      <c r="L17" s="614">
        <f>J17-K17</f>
        <v>0.11764705882352922</v>
      </c>
      <c r="M17" s="613">
        <f>COUNTIFS($M$23:$M$98,"=W",$I$23:$I$98,"=A",$J$23:$J$98,Table!$C$1)</f>
        <v>7</v>
      </c>
      <c r="N17" s="613">
        <f>COUNTIFS($M$23:$M$98,"=D",$I$23:$I$98,"=A",$J$23:$J$98,Table!$C$1)</f>
        <v>5</v>
      </c>
      <c r="O17" s="613">
        <f>COUNTIFS($M$23:$M$98,"=L",$I$23:$I$98,"=A",$J$23:$J$98,Table!$C$1)</f>
        <v>5</v>
      </c>
      <c r="P17" s="614">
        <f>SUM(J17:K17)</f>
        <v>2.9411764705882355</v>
      </c>
      <c r="Q17" s="617" t="s">
        <v>198</v>
      </c>
      <c r="R17" s="614">
        <f>AVERAGEIFS($U$23:$U$208,$I$23:$I$208,"H",$J$23:$J$208,Table!$C$1)</f>
        <v>2.7788235294117647</v>
      </c>
      <c r="S17" s="614">
        <f>AVERAGEIFS($U$23:$U$208,$I$23:$I$208,"A",$J$23:$J$208,Table!$C$1)</f>
        <v>2.7723529411764707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SUM(IF(ISNUMBER(VALUE(RIGHT(AM22:AM179,1))),VALUE(RIGHT(AM22:AM179,1)),0))</f>
        <v>0</v>
      </c>
      <c r="AN17" s="607">
        <f t="array" ref="AN17">SUM(IF(ISNUMBER(VALUE(RIGHT(AN22:AN179,1))),VALUE(RIGHT(AN22:AN179,1)),0))</f>
        <v>2</v>
      </c>
      <c r="AO17" s="607">
        <f t="array" ref="AO17">SUM(IF(ISNUMBER(VALUE(RIGHT(AO22:AO179,1))),VALUE(RIGHT(AO22:AO179,1)),0))</f>
        <v>2</v>
      </c>
      <c r="AP17" s="607">
        <f t="array" ref="AP17">SUM(IF(ISNUMBER(VALUE(RIGHT(AP22:AP179,1))),VALUE(RIGHT(AP22:AP179,1)),0))</f>
        <v>1</v>
      </c>
      <c r="AQ17" s="607">
        <f t="array" ref="AQ17">SUM(IF(ISNUMBER(VALUE(RIGHT(AQ22:AQ179,1))),VALUE(RIGHT(AQ22:AQ179,1)),0))</f>
        <v>2</v>
      </c>
      <c r="AR17" s="607">
        <f t="array" ref="AR17">SUM(IF(ISNUMBER(VALUE(RIGHT(AR22:AR179,1))),VALUE(RIGHT(AR22:AR179,1)),0))</f>
        <v>0</v>
      </c>
      <c r="AS17" s="607">
        <f t="array" ref="AS17">SUM(IF(ISNUMBER(VALUE(RIGHT(AS22:AS179,1))),VALUE(RIGHT(AS22:AS179,1)),0))</f>
        <v>3</v>
      </c>
      <c r="AT17" s="607">
        <f t="array" ref="AT17">SUM(IF(ISNUMBER(VALUE(RIGHT(AT22:AT179,1))),VALUE(RIGHT(AT22:AT179,1)),0))</f>
        <v>1</v>
      </c>
      <c r="AU17" s="607">
        <f t="array" ref="AU17">SUM(IF(ISNUMBER(VALUE(RIGHT(AU22:AU179,1))),VALUE(RIGHT(AU22:AU179,1)),0))</f>
        <v>5</v>
      </c>
      <c r="AV17" s="607">
        <f t="array" ref="AV17">SUM(IF(ISNUMBER(VALUE(RIGHT(AV22:AV179,1))),VALUE(RIGHT(AV22:AV179,1)),0))</f>
        <v>8</v>
      </c>
      <c r="AW17" s="607">
        <f t="array" ref="AW17">SUM(IF(ISNUMBER(VALUE(RIGHT(AW22:AW179,1))),VALUE(RIGHT(AW22:AW179,1)),0))</f>
        <v>5</v>
      </c>
      <c r="AX17" s="607">
        <f t="array" ref="AX17">SUM(IF(ISNUMBER(VALUE(RIGHT(AX22:AX179,1))),VALUE(RIGHT(AX22:AX179,1)),0))</f>
        <v>14</v>
      </c>
      <c r="AY17" s="607">
        <f t="array" ref="AY17">SUM(IF(ISNUMBER(VALUE(RIGHT(AY22:AY179,1))),VALUE(RIGHT(AY22:AY179,1)),0))</f>
        <v>3</v>
      </c>
      <c r="AZ17" s="607">
        <f t="array" ref="AZ17">SUM(IF(ISNUMBER(VALUE(RIGHT(AZ22:AZ179,1))),VALUE(RIGHT(AZ22:AZ179,1)),0))</f>
        <v>5</v>
      </c>
      <c r="BA17" s="607">
        <f t="array" ref="BA17">SUM(IF(ISNUMBER(VALUE(RIGHT(BA22:BA179,1))),VALUE(RIGHT(BA22:BA179,1)),0))</f>
        <v>0</v>
      </c>
      <c r="BB17" s="607">
        <f t="array" ref="BB17">SUM(IF(ISNUMBER(VALUE(RIGHT(BB22:BB179,1))),VALUE(RIGHT(BB22:BB179,1)),0))</f>
        <v>0</v>
      </c>
      <c r="BC17" s="607">
        <f t="array" ref="BC17">SUM(IF(ISNUMBER(VALUE(RIGHT(BC22:BC179,1))),VALUE(RIGHT(BC22:BC179,1)),0))</f>
        <v>0</v>
      </c>
      <c r="BD17" s="607">
        <f t="array" ref="BD17">SUM(IF(ISNUMBER(VALUE(RIGHT(BD22:BD179,1))),VALUE(RIGHT(BD22:BD179,1)),0))</f>
        <v>1</v>
      </c>
      <c r="BE17" s="607">
        <f t="array" ref="BE17">SUM(IF(ISNUMBER(VALUE(RIGHT(BE22:BE179,1))),VALUE(RIGHT(BE22:BE179,1)),0))</f>
        <v>0</v>
      </c>
      <c r="BF17" s="607">
        <f t="array" ref="BF17">SUM(IF(ISNUMBER(VALUE(RIGHT(BF22:BF179,1))),VALUE(RIGHT(BF22:BF179,1)),0))</f>
        <v>0</v>
      </c>
      <c r="BG17" s="607">
        <f t="array" ref="BG17">SUM(IF(ISNUMBER(VALUE(RIGHT(BG22:BG179,1))),VALUE(RIGHT(BG22:BG179,1)),0))</f>
        <v>0</v>
      </c>
      <c r="BH17" s="607">
        <f t="array" ref="BH17">SUM(IF(ISNUMBER(VALUE(RIGHT(BH22:BH179,1))),VALUE(RIGHT(BH22:BH179,1)),0))</f>
        <v>1</v>
      </c>
      <c r="BI17" s="607">
        <f t="array" ref="BI17">SUM(IF(ISNUMBER(VALUE(RIGHT(BI22:BI179,1))),VALUE(RIGHT(BI22:BI179,1)),0))</f>
        <v>1</v>
      </c>
      <c r="BJ17" s="607">
        <f t="array" ref="BJ17">SUM(IF(ISNUMBER(VALUE(RIGHT(BJ22:BJ179,1))),VALUE(RIGHT(BJ22:BJ179,1)),0))</f>
        <v>6</v>
      </c>
      <c r="BK17" s="607">
        <f t="array" ref="BK17">SUM(IF(ISNUMBER(VALUE(RIGHT(BK22:BK179,1))),VALUE(RIGHT(BK22:BK179,1)),0))</f>
        <v>1</v>
      </c>
      <c r="BL17" s="607">
        <f t="array" ref="BL17">SUM(IF(ISNUMBER(VALUE(RIGHT(BL22:BL179,1))),VALUE(RIGHT(BL22:BL179,1)),0))</f>
        <v>2</v>
      </c>
      <c r="BM17" s="607">
        <f t="array" ref="BM17">SUM(IF(ISNUMBER(VALUE(RIGHT(BM22:BM179,1))),VALUE(RIGHT(BM22:BM179,1)),0))</f>
        <v>0</v>
      </c>
      <c r="BN17" s="607">
        <f t="array" ref="BN17">SUM(IF(ISNUMBER(VALUE(RIGHT(BN22:BN179,1))),VALUE(RIGHT(BN22:BN179,1)),0))</f>
        <v>0</v>
      </c>
      <c r="BO17" s="607">
        <f t="array" ref="BO17">SUM(IF(ISNUMBER(VALUE(RIGHT(BO22:BO179,1))),VALUE(RIGHT(BO22:BO179,1)),0))</f>
        <v>0</v>
      </c>
      <c r="BP17" s="607">
        <f t="array" ref="BP17">SUM(IF(ISNUMBER(VALUE(RIGHT(BP22:BP179,1))),VALUE(RIGHT(BP22:BP179,1)),0))</f>
        <v>0</v>
      </c>
      <c r="BQ17" s="607">
        <f t="array" ref="BQ17">SUM(IF(ISNUMBER(VALUE(RIGHT(BQ22:BQ179,1))),VALUE(RIGHT(BQ22:BQ179,1)),0))</f>
        <v>0</v>
      </c>
      <c r="BR17" s="607">
        <f t="array" ref="BR17">SUM(IF(ISNUMBER(VALUE(RIGHT(BR22:BR179,1))),VALUE(RIGHT(BR22:BR179,1)),0))</f>
        <v>0</v>
      </c>
      <c r="BS17" s="607">
        <f t="array" ref="BS17">SUM(IF(ISNUMBER(VALUE(RIGHT(BS22:BS179,1))),VALUE(RIGHT(BS22:BS179,1)),0))</f>
        <v>0</v>
      </c>
      <c r="BT17" s="607">
        <f t="array" ref="BT17">SUM(IF(ISNUMBER(VALUE(RIGHT(BT22:BT179,1))),VALUE(RIGHT(BT22:BT179,1)),0))</f>
        <v>0</v>
      </c>
      <c r="BU17" s="607">
        <f t="array" ref="BU17">SUM(IF(ISNUMBER(VALUE(RIGHT(BU22:BU179,1))),VALUE(RIGHT(BU22:BU179,1)),0))</f>
        <v>0</v>
      </c>
      <c r="BV17" s="607">
        <f t="array" ref="BV17">SUM(IF(ISNUMBER(VALUE(RIGHT(BV22:BV179,1))),VALUE(RIGHT(BV22:BV179,1)),0))</f>
        <v>0</v>
      </c>
      <c r="BW17" s="607">
        <f t="array" ref="BW17">SUM(IF(ISNUMBER(VALUE(RIGHT(BW22:BW179,1))),VALUE(RIGHT(BW22:BW179,1)),0))</f>
        <v>0</v>
      </c>
      <c r="BX17" s="607">
        <f t="array" ref="BX17">SUM(IF(ISNUMBER(VALUE(RIGHT(BX22:BX179,1))),VALUE(RIGHT(BX22:BX179,1)),0))</f>
        <v>0</v>
      </c>
      <c r="BY17" s="607">
        <f t="array" ref="BY17">SUM(IF(ISNUMBER(VALUE(RIGHT(BY22:BY179,1))),VALUE(RIGHT(BY22:BY179,1)),0))</f>
        <v>0</v>
      </c>
      <c r="BZ17" s="607">
        <f t="array" ref="BZ17">SUM(IF(ISNUMBER(VALUE(RIGHT(BZ22:BZ179,1))),VALUE(RIGHT(BZ22:BZ179,1)),0))</f>
        <v>0</v>
      </c>
      <c r="CA17" s="607">
        <f t="array" ref="CA17">SUM(IF(ISNUMBER(VALUE(RIGHT(CA22:CA179,1))),VALUE(RIGHT(CA22:CA179,1)),0))</f>
        <v>0</v>
      </c>
      <c r="CC17" s="607">
        <f t="array" ref="CC17">SUM(IF(ISNUMBER(VALUE(RIGHT(CC22:CC179,1))),VALUE(RIGHT(CC22:CC179,1)),0))</f>
        <v>0</v>
      </c>
      <c r="CD17" s="607">
        <f t="array" ref="CD17">SUM(IF(ISNUMBER(VALUE(RIGHT(CD22:CD179,1))),VALUE(RIGHT(CD22:CD179,1)),0))</f>
        <v>5</v>
      </c>
      <c r="CE17" s="607">
        <f t="array" ref="CE17">SUM(IF(ISNUMBER(VALUE(RIGHT(CE22:CE179,1))),VALUE(RIGHT(CE22:CE179,1)),0))</f>
        <v>0</v>
      </c>
      <c r="CF17" s="607">
        <f t="array" ref="CF17">SUM(IF(ISNUMBER(VALUE(RIGHT(CF22:CF179,1))),VALUE(RIGHT(CF22:CF179,1)),0))</f>
        <v>0</v>
      </c>
    </row>
    <row r="18" spans="1:84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13.705882352941176</v>
      </c>
      <c r="S18" s="702">
        <f>AVERAGEIFS($Y$23:$Y$210,$I$23:$I$210,"A",$J$23:$J$210,Table!$C$1)</f>
        <v>11.764705882352942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</v>
      </c>
      <c r="AN18" s="648">
        <v>2</v>
      </c>
      <c r="AO18" s="648">
        <v>3</v>
      </c>
      <c r="AP18" s="648">
        <v>6</v>
      </c>
      <c r="AQ18" s="648">
        <v>4</v>
      </c>
      <c r="AR18" s="648">
        <v>22</v>
      </c>
      <c r="AS18" s="648">
        <v>15</v>
      </c>
      <c r="AT18" s="648">
        <v>7</v>
      </c>
      <c r="AU18" s="648">
        <v>8</v>
      </c>
      <c r="AV18" s="648">
        <v>10</v>
      </c>
      <c r="AW18" s="648">
        <v>9</v>
      </c>
      <c r="AX18" s="648">
        <v>20</v>
      </c>
      <c r="AY18" s="648">
        <v>11</v>
      </c>
      <c r="AZ18" s="648"/>
      <c r="BA18" s="648">
        <v>18</v>
      </c>
      <c r="BB18" s="648">
        <v>19</v>
      </c>
      <c r="BC18" s="648">
        <v>55</v>
      </c>
      <c r="BD18" s="648">
        <v>35</v>
      </c>
      <c r="BE18" s="648">
        <v>14</v>
      </c>
      <c r="BF18" s="648">
        <v>27</v>
      </c>
      <c r="BG18" s="648">
        <v>23</v>
      </c>
      <c r="BH18" s="648">
        <v>25</v>
      </c>
      <c r="BI18" s="648">
        <v>24</v>
      </c>
      <c r="BJ18" s="648">
        <v>39</v>
      </c>
      <c r="BK18" s="648">
        <v>13</v>
      </c>
      <c r="BL18" s="648">
        <v>53</v>
      </c>
      <c r="BM18" s="648">
        <v>37</v>
      </c>
      <c r="BN18" s="648"/>
      <c r="BO18" s="648">
        <v>31</v>
      </c>
      <c r="BP18" s="648">
        <v>41</v>
      </c>
      <c r="BQ18" s="648">
        <v>28</v>
      </c>
      <c r="BR18" s="648">
        <v>32</v>
      </c>
      <c r="BS18" s="648">
        <v>30</v>
      </c>
      <c r="BT18" s="648">
        <v>42</v>
      </c>
      <c r="BU18" s="648">
        <v>36</v>
      </c>
      <c r="BV18" s="648">
        <v>26</v>
      </c>
      <c r="BW18" s="648">
        <v>34</v>
      </c>
      <c r="BX18" s="648">
        <v>44</v>
      </c>
      <c r="BY18" s="648">
        <v>29</v>
      </c>
      <c r="BZ18" s="648">
        <v>33</v>
      </c>
      <c r="CA18" s="648">
        <v>40</v>
      </c>
      <c r="CC18" s="648">
        <v>5</v>
      </c>
      <c r="CD18" s="648">
        <v>38</v>
      </c>
      <c r="CE18" s="648">
        <v>55</v>
      </c>
      <c r="CF18" s="648">
        <v>16</v>
      </c>
    </row>
    <row r="19" spans="1:84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13.058823529411764</v>
      </c>
      <c r="S19" s="702">
        <f>AVERAGEIFS($Z$23:$Z$208,$I$23:$I$208,"A",$J$23:$J$208,Table!$C$1)</f>
        <v>16.294117647058822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2158</v>
      </c>
      <c r="AN19" s="646" t="s">
        <v>2239</v>
      </c>
      <c r="AO19" s="646" t="s">
        <v>2239</v>
      </c>
      <c r="AP19" s="646" t="s">
        <v>2239</v>
      </c>
      <c r="AQ19" s="646" t="s">
        <v>2233</v>
      </c>
      <c r="AR19" s="646" t="s">
        <v>2459</v>
      </c>
      <c r="AS19" s="646" t="s">
        <v>2235</v>
      </c>
      <c r="AT19" s="646" t="s">
        <v>2231</v>
      </c>
      <c r="AU19" s="646" t="s">
        <v>2231</v>
      </c>
      <c r="AV19" s="646" t="s">
        <v>2253</v>
      </c>
      <c r="AW19" s="646" t="s">
        <v>2242</v>
      </c>
      <c r="AX19" s="646" t="s">
        <v>2242</v>
      </c>
      <c r="AY19" s="646" t="s">
        <v>4364</v>
      </c>
      <c r="AZ19" s="646"/>
      <c r="BA19" s="646" t="s">
        <v>2252</v>
      </c>
      <c r="BB19" s="646" t="s">
        <v>2457</v>
      </c>
      <c r="BC19" s="646" t="s">
        <v>4222</v>
      </c>
      <c r="BD19" s="646" t="s">
        <v>2233</v>
      </c>
      <c r="BE19" s="646" t="s">
        <v>2459</v>
      </c>
      <c r="BF19" s="646" t="s">
        <v>2459</v>
      </c>
      <c r="BG19" s="646" t="s">
        <v>2460</v>
      </c>
      <c r="BH19" s="646" t="s">
        <v>2461</v>
      </c>
      <c r="BI19" s="646" t="s">
        <v>2463</v>
      </c>
      <c r="BJ19" s="646" t="s">
        <v>2464</v>
      </c>
      <c r="BK19" s="646" t="s">
        <v>2465</v>
      </c>
      <c r="BL19" s="646" t="s">
        <v>2150</v>
      </c>
      <c r="BM19" s="646" t="s">
        <v>4172</v>
      </c>
      <c r="BN19" s="646"/>
      <c r="BO19" s="646" t="s">
        <v>4173</v>
      </c>
      <c r="BP19" s="646" t="s">
        <v>2143</v>
      </c>
      <c r="BQ19" s="646" t="s">
        <v>4174</v>
      </c>
      <c r="BR19" s="646" t="s">
        <v>4174</v>
      </c>
      <c r="BS19" s="646" t="s">
        <v>4175</v>
      </c>
      <c r="BT19" s="646" t="s">
        <v>4157</v>
      </c>
      <c r="BU19" s="646" t="s">
        <v>4176</v>
      </c>
      <c r="BV19" s="646" t="s">
        <v>4177</v>
      </c>
      <c r="BW19" s="646" t="s">
        <v>4130</v>
      </c>
      <c r="BX19" s="646" t="s">
        <v>4130</v>
      </c>
      <c r="BY19" s="646" t="s">
        <v>4172</v>
      </c>
      <c r="BZ19" s="646" t="s">
        <v>4172</v>
      </c>
      <c r="CA19" s="646" t="s">
        <v>4178</v>
      </c>
      <c r="CC19" s="646" t="s">
        <v>2458</v>
      </c>
      <c r="CD19" s="646" t="s">
        <v>2462</v>
      </c>
      <c r="CE19" s="646" t="s">
        <v>3973</v>
      </c>
      <c r="CF19" s="646" t="s">
        <v>2252</v>
      </c>
    </row>
    <row r="20" spans="1:84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10</v>
      </c>
      <c r="H20" s="666" t="s">
        <v>1205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5253</v>
      </c>
      <c r="AN20" s="580" t="s">
        <v>5254</v>
      </c>
      <c r="AO20" s="580" t="s">
        <v>5918</v>
      </c>
      <c r="AP20" s="580" t="s">
        <v>5920</v>
      </c>
      <c r="AQ20" s="580" t="s">
        <v>1490</v>
      </c>
      <c r="AR20" s="580" t="s">
        <v>1493</v>
      </c>
      <c r="AS20" s="580" t="s">
        <v>3469</v>
      </c>
      <c r="AT20" s="580" t="s">
        <v>1497</v>
      </c>
      <c r="AU20" s="580" t="s">
        <v>5255</v>
      </c>
      <c r="AV20" s="580" t="s">
        <v>5917</v>
      </c>
      <c r="AW20" s="580" t="s">
        <v>5919</v>
      </c>
      <c r="AX20" s="580" t="s">
        <v>1509</v>
      </c>
      <c r="AY20" s="580" t="s">
        <v>4809</v>
      </c>
      <c r="AZ20" s="580"/>
      <c r="BA20" s="580" t="s">
        <v>1487</v>
      </c>
      <c r="BB20" s="580" t="s">
        <v>1488</v>
      </c>
      <c r="BC20" s="580" t="s">
        <v>4346</v>
      </c>
      <c r="BD20" s="580" t="s">
        <v>1495</v>
      </c>
      <c r="BE20" s="580" t="s">
        <v>1492</v>
      </c>
      <c r="BF20" s="580" t="s">
        <v>1502</v>
      </c>
      <c r="BG20" s="580" t="s">
        <v>1498</v>
      </c>
      <c r="BH20" s="580" t="s">
        <v>1500</v>
      </c>
      <c r="BI20" s="580" t="s">
        <v>1499</v>
      </c>
      <c r="BJ20" s="580" t="s">
        <v>1506</v>
      </c>
      <c r="BK20" s="580" t="s">
        <v>1508</v>
      </c>
      <c r="BL20" s="580" t="s">
        <v>1608</v>
      </c>
      <c r="BM20" s="580" t="s">
        <v>1513</v>
      </c>
      <c r="BN20" s="580"/>
      <c r="BO20" s="580" t="s">
        <v>1489</v>
      </c>
      <c r="BP20" s="580" t="s">
        <v>5304</v>
      </c>
      <c r="BQ20" s="580" t="s">
        <v>1503</v>
      </c>
      <c r="BR20" s="580" t="s">
        <v>1494</v>
      </c>
      <c r="BS20" s="580" t="s">
        <v>1511</v>
      </c>
      <c r="BT20" s="580" t="s">
        <v>1496</v>
      </c>
      <c r="BU20" s="580" t="s">
        <v>1505</v>
      </c>
      <c r="BV20" s="580" t="s">
        <v>1501</v>
      </c>
      <c r="BW20" s="580" t="s">
        <v>1504</v>
      </c>
      <c r="BX20" s="580" t="s">
        <v>1507</v>
      </c>
      <c r="BY20" s="580" t="s">
        <v>1510</v>
      </c>
      <c r="BZ20" s="580" t="s">
        <v>1512</v>
      </c>
      <c r="CA20" s="580" t="s">
        <v>1514</v>
      </c>
      <c r="CC20" s="704" t="s">
        <v>1491</v>
      </c>
      <c r="CD20" s="704" t="s">
        <v>3596</v>
      </c>
      <c r="CE20" s="704" t="s">
        <v>3974</v>
      </c>
      <c r="CF20" s="704" t="s">
        <v>1486</v>
      </c>
    </row>
    <row r="21" spans="1:84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1378</v>
      </c>
      <c r="AN21" s="620" t="s">
        <v>1516</v>
      </c>
      <c r="AO21" s="620" t="s">
        <v>1334</v>
      </c>
      <c r="AP21" s="620" t="s">
        <v>1384</v>
      </c>
      <c r="AQ21" s="620" t="s">
        <v>1382</v>
      </c>
      <c r="AR21" s="620" t="s">
        <v>4235</v>
      </c>
      <c r="AS21" s="620" t="s">
        <v>1386</v>
      </c>
      <c r="AT21" s="620" t="s">
        <v>1389</v>
      </c>
      <c r="AU21" s="620" t="s">
        <v>1391</v>
      </c>
      <c r="AV21" s="620" t="s">
        <v>1390</v>
      </c>
      <c r="AW21" s="620" t="s">
        <v>1397</v>
      </c>
      <c r="AX21" s="620" t="s">
        <v>1398</v>
      </c>
      <c r="AY21" s="620" t="s">
        <v>4236</v>
      </c>
      <c r="AZ21" s="620" t="s">
        <v>2470</v>
      </c>
      <c r="BA21" s="620" t="s">
        <v>1380</v>
      </c>
      <c r="BB21" s="620" t="s">
        <v>1515</v>
      </c>
      <c r="BC21" s="620" t="s">
        <v>4347</v>
      </c>
      <c r="BD21" s="620" t="s">
        <v>1388</v>
      </c>
      <c r="BE21" s="620" t="s">
        <v>1385</v>
      </c>
      <c r="BF21" s="620" t="s">
        <v>1520</v>
      </c>
      <c r="BG21" s="620" t="s">
        <v>1518</v>
      </c>
      <c r="BH21" s="620" t="s">
        <v>1392</v>
      </c>
      <c r="BI21" s="620" t="s">
        <v>1519</v>
      </c>
      <c r="BJ21" s="620" t="s">
        <v>1309</v>
      </c>
      <c r="BK21" s="620" t="s">
        <v>1399</v>
      </c>
      <c r="BL21" s="620" t="s">
        <v>1296</v>
      </c>
      <c r="BM21" s="620" t="s">
        <v>1402</v>
      </c>
      <c r="BN21" s="620"/>
      <c r="BO21" s="620" t="s">
        <v>1381</v>
      </c>
      <c r="BP21" s="620" t="s">
        <v>5303</v>
      </c>
      <c r="BQ21" s="620" t="s">
        <v>1394</v>
      </c>
      <c r="BR21" s="620" t="s">
        <v>1387</v>
      </c>
      <c r="BS21" s="620" t="s">
        <v>1400</v>
      </c>
      <c r="BT21" s="620" t="s">
        <v>1517</v>
      </c>
      <c r="BU21" s="620" t="s">
        <v>1395</v>
      </c>
      <c r="BV21" s="620" t="s">
        <v>1393</v>
      </c>
      <c r="BW21" s="620" t="s">
        <v>1521</v>
      </c>
      <c r="BX21" s="620" t="s">
        <v>1522</v>
      </c>
      <c r="BY21" s="620" t="s">
        <v>1523</v>
      </c>
      <c r="BZ21" s="620" t="s">
        <v>1401</v>
      </c>
      <c r="CA21" s="620" t="s">
        <v>1524</v>
      </c>
      <c r="CC21" s="620" t="s">
        <v>1383</v>
      </c>
      <c r="CD21" s="620" t="s">
        <v>1396</v>
      </c>
      <c r="CE21" s="620" t="s">
        <v>4671</v>
      </c>
      <c r="CF21" s="620" t="s">
        <v>1379</v>
      </c>
    </row>
    <row r="22" spans="1:84">
      <c r="AJ22" s="582" t="str">
        <f t="array" ref="AJ22">IF($J22="","",IF(SUM(IF(ISNUMBER(VALUE(RIGHT($V22:$BT22,1))),VALUE(RIGHT($V22:$BT22,1)),0))=$J22,"T","F"))</f>
        <v/>
      </c>
      <c r="AK22" s="583" t="str">
        <f t="array" ref="AK22">IF($J22="","",SUM(IF(LEFT($V22:$CA22,1)="s",1,0))-SUM(IF(RIGHT(LEFT($V22:$CA22,2))="-",1,0)))</f>
        <v/>
      </c>
    </row>
    <row r="23" spans="1:84" s="661" customFormat="1" ht="15" customHeight="1">
      <c r="A23" s="626">
        <v>42788</v>
      </c>
      <c r="H23" s="623" t="s">
        <v>2112</v>
      </c>
      <c r="I23" s="596" t="s">
        <v>2113</v>
      </c>
      <c r="J23" s="596" t="s">
        <v>2114</v>
      </c>
      <c r="K23" s="686">
        <v>3</v>
      </c>
      <c r="L23" s="686">
        <v>0</v>
      </c>
      <c r="M23" s="562" t="str">
        <f t="shared" ref="M23:M79" si="9">IF(K23="","",IF(K23&gt;L23,"W",IF(K23=L23,"D",IF(K23&lt;L23,"L"))))</f>
        <v>W</v>
      </c>
      <c r="N23" s="562">
        <f t="shared" ref="N23:N79" si="10">IF(K23="","",K23+L23)</f>
        <v>3</v>
      </c>
      <c r="O23" s="598">
        <f t="shared" ref="O23:O28" si="11">IF(K23="","",K23-L23)</f>
        <v>3</v>
      </c>
      <c r="P23" s="562" t="str">
        <f t="shared" ref="P23:P79" si="12">IF($K23="","",IF($N23&gt;P$19,"O",IF($N23&lt;P$19,"U",IF($N23=P$19,"-"))))</f>
        <v>O</v>
      </c>
      <c r="Q23" s="586" t="str">
        <f>IF(S23="","",IF(SIGN(S23)&lt;&gt;1,VLOOKUP(ABS(S23),SUP_HDC,3,TRUE),-VLOOKUP(ABS(S23),SUP_HDC,3,TRUE)))</f>
        <v/>
      </c>
      <c r="R23" s="635" t="str">
        <f>IF(Q23="","",IF((K23-L23+Q23)&gt;=0.5,1,IF((K23-L23+Q23)=0.25,0.5,IF((K23-L23+Q23)&lt;=-0.5,-1,IF((K23-L23+Q23)=-0.25,-0.5,0)))))</f>
        <v/>
      </c>
      <c r="S23" s="600"/>
      <c r="T23" s="595" t="str">
        <f t="shared" ref="T23:T69" si="13">IF(ISBLANK(S23),"",K23-L23-S23)</f>
        <v/>
      </c>
      <c r="U23" s="601"/>
      <c r="V23" s="595" t="str">
        <f t="shared" ref="V23:V60" si="14">IF(ISBLANK(U23),"",K23+L23-U23)</f>
        <v/>
      </c>
      <c r="W23" s="586" t="str">
        <f>IF(S23="","",(S23+U23)/2)</f>
        <v/>
      </c>
      <c r="X23" s="586" t="str">
        <f>IF(W23="","",U23-W23)</f>
        <v/>
      </c>
      <c r="Y23" s="599"/>
      <c r="Z23" s="599"/>
      <c r="AA23" s="599"/>
      <c r="AB23" s="599"/>
      <c r="AC23" s="599"/>
      <c r="AD23" s="599"/>
      <c r="AE23" s="599"/>
      <c r="AF23" s="562"/>
      <c r="AG23" s="562"/>
      <c r="AH23" s="562"/>
      <c r="AJ23" s="582" t="str">
        <f t="array" ref="AJ23">IF($K23="","",IF(SUM(IF(ISNUMBER(VALUE(RIGHT($AM23:$CQ23,1))),VALUE(RIGHT($AM23:$CQ23,1)),0))=$K23,"T","F"))</f>
        <v>T</v>
      </c>
      <c r="AK23" s="583">
        <f t="array" ref="AK23">IF($K23="","",SUM(IF(LEFT($AM23:$CQ23,1)="s",1,0))-SUM(IF(RIGHT(LEFT($AM23:$CQ23,2))="-",1,0)))</f>
        <v>0</v>
      </c>
      <c r="AL23" s="562">
        <f t="array" ref="AL23">IF($K23="","",SUM(IF(LEFT($AM23:$CQ23,1)="X",1,0)))</f>
        <v>11</v>
      </c>
      <c r="AM23" s="668" t="s">
        <v>2119</v>
      </c>
      <c r="AN23" s="668" t="s">
        <v>2119</v>
      </c>
      <c r="AO23" s="668" t="s">
        <v>2119</v>
      </c>
      <c r="AP23" s="668" t="s">
        <v>2123</v>
      </c>
      <c r="AQ23" s="668" t="s">
        <v>2119</v>
      </c>
      <c r="AR23" s="668" t="s">
        <v>2119</v>
      </c>
      <c r="AS23" s="668" t="s">
        <v>2120</v>
      </c>
      <c r="AT23" s="668" t="s">
        <v>2119</v>
      </c>
      <c r="AU23" s="668" t="s">
        <v>2119</v>
      </c>
      <c r="AV23" s="668" t="s">
        <v>2119</v>
      </c>
      <c r="AW23" s="668" t="s">
        <v>2121</v>
      </c>
      <c r="AX23" s="668" t="s">
        <v>2120</v>
      </c>
      <c r="AY23" s="668"/>
      <c r="AZ23" s="668">
        <v>1</v>
      </c>
      <c r="BA23" s="668"/>
      <c r="BB23" s="668" t="s">
        <v>2123</v>
      </c>
      <c r="BC23" s="668"/>
      <c r="BD23" s="668" t="s">
        <v>2122</v>
      </c>
      <c r="BE23" s="668"/>
      <c r="BF23" s="668"/>
      <c r="BG23" s="668"/>
      <c r="BH23" s="668"/>
      <c r="BI23" s="668"/>
      <c r="BJ23" s="668" t="s">
        <v>2123</v>
      </c>
      <c r="BK23" s="668"/>
      <c r="BL23" s="668"/>
      <c r="BM23" s="668" t="s">
        <v>2015</v>
      </c>
      <c r="BN23" s="668"/>
      <c r="BO23" s="668"/>
      <c r="BP23" s="668"/>
      <c r="BQ23" s="668"/>
      <c r="BR23" s="668"/>
      <c r="BS23" s="668"/>
      <c r="BT23" s="668"/>
      <c r="BU23" s="668"/>
      <c r="BV23" s="668"/>
      <c r="BW23" s="668"/>
      <c r="BX23" s="668"/>
      <c r="BY23" s="668"/>
      <c r="BZ23" s="668"/>
      <c r="CA23" s="668"/>
      <c r="CC23" s="668" t="s">
        <v>2123</v>
      </c>
      <c r="CD23" s="668" t="s">
        <v>2122</v>
      </c>
      <c r="CE23" s="668"/>
      <c r="CF23" s="668"/>
    </row>
    <row r="24" spans="1:84" s="661" customFormat="1" ht="15" customHeight="1">
      <c r="A24" s="625">
        <v>42792</v>
      </c>
      <c r="B24" s="677"/>
      <c r="C24" s="603"/>
      <c r="D24" s="603"/>
      <c r="E24" s="603"/>
      <c r="F24" s="603"/>
      <c r="G24" s="585"/>
      <c r="H24" s="624" t="s">
        <v>267</v>
      </c>
      <c r="I24" s="689" t="s">
        <v>2</v>
      </c>
      <c r="J24" s="689" t="s">
        <v>285</v>
      </c>
      <c r="K24" s="689">
        <v>1</v>
      </c>
      <c r="L24" s="689">
        <v>1</v>
      </c>
      <c r="M24" s="562" t="str">
        <f>IF(K24="","",IF(K24&gt;L24,"W",IF(K24=L24,"D",IF(K24&lt;L24,"L"))))</f>
        <v>D</v>
      </c>
      <c r="N24" s="562">
        <f>IF(K24="","",K24+L24)</f>
        <v>2</v>
      </c>
      <c r="O24" s="598">
        <f t="shared" si="11"/>
        <v>0</v>
      </c>
      <c r="P24" s="562" t="str">
        <f t="shared" si="12"/>
        <v>U</v>
      </c>
      <c r="Q24" s="586">
        <f t="shared" ref="Q24:Q33" si="15">IF(S24="","",IF(SIGN(S24)&lt;&gt;1,VLOOKUP(ABS(S24),SUP_HDC,3,TRUE),-VLOOKUP(ABS(S24),SUP_HDC,3,TRUE)))</f>
        <v>-1</v>
      </c>
      <c r="R24" s="635">
        <f t="shared" ref="R24:R33" si="16">IF(Q24="","",IF((K24-L24+Q24)&gt;=0.5,1,IF((K24-L24+Q24)=0.25,0.5,IF((K24-L24+Q24)&lt;=-0.5,-1,IF((K24-L24+Q24)=-0.25,-0.5,0)))))</f>
        <v>-1</v>
      </c>
      <c r="S24" s="600">
        <v>1.1000000000000001</v>
      </c>
      <c r="T24" s="595">
        <f t="shared" si="13"/>
        <v>-1.1000000000000001</v>
      </c>
      <c r="U24" s="601">
        <v>2.63</v>
      </c>
      <c r="V24" s="595">
        <f t="shared" si="14"/>
        <v>-0.62999999999999989</v>
      </c>
      <c r="W24" s="586">
        <f>IF(S24="","",(S24+U24)/2)</f>
        <v>1.865</v>
      </c>
      <c r="X24" s="586">
        <f>IF(W24="","",U24-W24)</f>
        <v>0.7649999999999999</v>
      </c>
      <c r="Y24" s="599">
        <v>17</v>
      </c>
      <c r="Z24" s="599">
        <v>8</v>
      </c>
      <c r="AA24" s="599">
        <v>7</v>
      </c>
      <c r="AB24" s="599">
        <v>1</v>
      </c>
      <c r="AC24" s="599">
        <v>61</v>
      </c>
      <c r="AD24" s="599">
        <v>39</v>
      </c>
      <c r="AE24" s="599">
        <v>4312</v>
      </c>
      <c r="AF24" s="562"/>
      <c r="AG24" s="562"/>
      <c r="AH24" s="562"/>
      <c r="AJ24" s="582" t="str">
        <f t="array" ref="AJ24">IF($K24="","",IF(SUM(IF(ISNUMBER(VALUE(RIGHT($AM24:$CQ24,1))),VALUE(RIGHT($AM24:$CQ24,1)),0))=$K24,"T","F"))</f>
        <v>T</v>
      </c>
      <c r="AK24" s="583">
        <f t="array" ref="AK24">IF($K24="","",SUM(IF(LEFT($AM24:$CQ24,1)="s",1,0))-SUM(IF(RIGHT(LEFT($AM24:$CQ24,2))="-",1,0)))</f>
        <v>0</v>
      </c>
      <c r="AL24" s="562">
        <f t="array" ref="AL24">IF($K24="","",SUM(IF(LEFT($AM24:$CQ24,1)="X",1,0)))</f>
        <v>11</v>
      </c>
      <c r="AM24" s="668" t="s">
        <v>2201</v>
      </c>
      <c r="AN24" s="668" t="s">
        <v>2201</v>
      </c>
      <c r="AO24" s="668" t="s">
        <v>2201</v>
      </c>
      <c r="AP24" s="668" t="s">
        <v>2205</v>
      </c>
      <c r="AQ24" s="668" t="s">
        <v>2201</v>
      </c>
      <c r="AR24" s="668" t="s">
        <v>2202</v>
      </c>
      <c r="AS24" s="671" t="s">
        <v>2207</v>
      </c>
      <c r="AT24" s="671" t="s">
        <v>2271</v>
      </c>
      <c r="AU24" s="668" t="s">
        <v>2202</v>
      </c>
      <c r="AV24" s="668" t="s">
        <v>2203</v>
      </c>
      <c r="AW24" s="668" t="s">
        <v>2204</v>
      </c>
      <c r="AX24" s="668" t="s">
        <v>2012</v>
      </c>
      <c r="AY24" s="668"/>
      <c r="AZ24" s="668"/>
      <c r="BA24" s="668"/>
      <c r="BB24" s="668" t="s">
        <v>2205</v>
      </c>
      <c r="BC24" s="668"/>
      <c r="BD24" s="668" t="s">
        <v>2206</v>
      </c>
      <c r="BE24" s="668"/>
      <c r="BF24" s="668"/>
      <c r="BG24" s="668"/>
      <c r="BH24" s="668"/>
      <c r="BI24" s="668"/>
      <c r="BJ24" s="668" t="s">
        <v>2206</v>
      </c>
      <c r="BK24" s="668"/>
      <c r="BL24" s="668"/>
      <c r="BM24" s="668" t="s">
        <v>2139</v>
      </c>
      <c r="BN24" s="668"/>
      <c r="BO24" s="668"/>
      <c r="BP24" s="668"/>
      <c r="BQ24" s="668"/>
      <c r="BR24" s="668"/>
      <c r="BS24" s="668"/>
      <c r="BT24" s="668"/>
      <c r="BU24" s="668"/>
      <c r="BV24" s="668"/>
      <c r="BW24" s="668"/>
      <c r="BX24" s="668"/>
      <c r="BY24" s="668"/>
      <c r="BZ24" s="668"/>
      <c r="CA24" s="668"/>
      <c r="CC24" s="668" t="s">
        <v>2205</v>
      </c>
      <c r="CD24" s="668" t="s">
        <v>2206</v>
      </c>
      <c r="CE24" s="668"/>
      <c r="CF24" s="668"/>
    </row>
    <row r="25" spans="1:84" s="661" customFormat="1" ht="15" customHeight="1">
      <c r="A25" s="626">
        <v>42795</v>
      </c>
      <c r="B25" s="667"/>
      <c r="C25" s="596"/>
      <c r="D25" s="596"/>
      <c r="E25" s="596"/>
      <c r="F25" s="596"/>
      <c r="G25" s="591"/>
      <c r="H25" s="623" t="s">
        <v>2115</v>
      </c>
      <c r="I25" s="686" t="s">
        <v>2116</v>
      </c>
      <c r="J25" s="596" t="s">
        <v>2114</v>
      </c>
      <c r="K25" s="686">
        <v>1</v>
      </c>
      <c r="L25" s="686">
        <v>4</v>
      </c>
      <c r="M25" s="562" t="str">
        <f>IF(K25="","",IF(K25&gt;L25,"W",IF(K25=L25,"D",IF(K25&lt;L25,"L"))))</f>
        <v>L</v>
      </c>
      <c r="N25" s="562">
        <f>IF(K25="","",K25+L25)</f>
        <v>5</v>
      </c>
      <c r="O25" s="598">
        <f t="shared" si="11"/>
        <v>-3</v>
      </c>
      <c r="P25" s="562" t="str">
        <f t="shared" si="12"/>
        <v>O</v>
      </c>
      <c r="Q25" s="586" t="str">
        <f t="shared" si="15"/>
        <v/>
      </c>
      <c r="R25" s="635" t="str">
        <f t="shared" si="16"/>
        <v/>
      </c>
      <c r="S25" s="600"/>
      <c r="T25" s="595" t="str">
        <f t="shared" si="13"/>
        <v/>
      </c>
      <c r="U25" s="601"/>
      <c r="V25" s="595" t="str">
        <f t="shared" ref="V25:V38" si="17">IF(ISBLANK(U25),"",K25+L25-U25)</f>
        <v/>
      </c>
      <c r="W25" s="586" t="str">
        <f t="shared" ref="W25:W38" si="18">IF(S25="","",(S25+U25)/2)</f>
        <v/>
      </c>
      <c r="X25" s="586" t="str">
        <f t="shared" ref="X25:X38" si="19">IF(W25="","",U25-W25)</f>
        <v/>
      </c>
      <c r="Y25" s="599"/>
      <c r="Z25" s="599"/>
      <c r="AA25" s="599"/>
      <c r="AB25" s="599"/>
      <c r="AC25" s="599"/>
      <c r="AD25" s="599"/>
      <c r="AE25" s="599"/>
      <c r="AF25" s="562"/>
      <c r="AG25" s="562"/>
      <c r="AH25" s="562"/>
      <c r="AJ25" s="582" t="str">
        <f t="array" ref="AJ25">IF($K25="","",IF(SUM(IF(ISNUMBER(VALUE(RIGHT($AM25:$CQ25,1))),VALUE(RIGHT($AM25:$CQ25,1)),0))=$K25,"T","F"))</f>
        <v>T</v>
      </c>
      <c r="AK25" s="583">
        <f t="array" ref="AK25">IF($K25="","",SUM(IF(LEFT($AM25:$CQ25,1)="s",1,0))-SUM(IF(RIGHT(LEFT($AM25:$CQ25,2))="-",1,0)))</f>
        <v>0</v>
      </c>
      <c r="AL25" s="562">
        <f t="array" ref="AL25">IF($K25="","",SUM(IF(LEFT($AM25:$CQ25,1)="X",1,0)))</f>
        <v>11</v>
      </c>
      <c r="AM25" s="668" t="s">
        <v>2263</v>
      </c>
      <c r="AN25" s="668" t="s">
        <v>1431</v>
      </c>
      <c r="AO25" s="669" t="s">
        <v>1431</v>
      </c>
      <c r="AP25" s="668" t="s">
        <v>1431</v>
      </c>
      <c r="AQ25" s="668" t="s">
        <v>2137</v>
      </c>
      <c r="AR25" s="668" t="s">
        <v>1431</v>
      </c>
      <c r="AS25" s="668" t="s">
        <v>1431</v>
      </c>
      <c r="AT25" s="668" t="s">
        <v>2137</v>
      </c>
      <c r="AU25" s="668" t="s">
        <v>2264</v>
      </c>
      <c r="AV25" s="668" t="s">
        <v>1431</v>
      </c>
      <c r="AW25" s="668" t="s">
        <v>2207</v>
      </c>
      <c r="AX25" s="668" t="s">
        <v>2265</v>
      </c>
      <c r="AY25" s="668"/>
      <c r="AZ25" s="668"/>
      <c r="BA25" s="668"/>
      <c r="BB25" s="668" t="s">
        <v>2267</v>
      </c>
      <c r="BC25" s="668"/>
      <c r="BD25" s="668" t="s">
        <v>2265</v>
      </c>
      <c r="BE25" s="668"/>
      <c r="BF25" s="668"/>
      <c r="BG25" s="668"/>
      <c r="BH25" s="668"/>
      <c r="BI25" s="668"/>
      <c r="BJ25" s="668" t="s">
        <v>2266</v>
      </c>
      <c r="BK25" s="668"/>
      <c r="BL25" s="668"/>
      <c r="BM25" s="668" t="s">
        <v>2139</v>
      </c>
      <c r="BN25" s="668"/>
      <c r="BO25" s="668"/>
      <c r="BP25" s="668"/>
      <c r="BQ25" s="668"/>
      <c r="BR25" s="668"/>
      <c r="BS25" s="668"/>
      <c r="BT25" s="668"/>
      <c r="BU25" s="668"/>
      <c r="BV25" s="668"/>
      <c r="BW25" s="668"/>
      <c r="BX25" s="668"/>
      <c r="BY25" s="668"/>
      <c r="BZ25" s="668"/>
      <c r="CA25" s="668"/>
      <c r="CC25" s="668" t="s">
        <v>2267</v>
      </c>
      <c r="CD25" s="668" t="s">
        <v>2267</v>
      </c>
      <c r="CE25" s="668"/>
      <c r="CF25" s="668"/>
    </row>
    <row r="26" spans="1:84" s="661" customFormat="1" ht="15" customHeight="1">
      <c r="A26" s="625">
        <v>42799</v>
      </c>
      <c r="B26" s="603"/>
      <c r="C26" s="603"/>
      <c r="D26" s="603"/>
      <c r="E26" s="603"/>
      <c r="F26" s="603"/>
      <c r="G26" s="585"/>
      <c r="H26" s="624" t="s">
        <v>256</v>
      </c>
      <c r="I26" s="689" t="s">
        <v>3</v>
      </c>
      <c r="J26" s="689" t="s">
        <v>285</v>
      </c>
      <c r="K26" s="689">
        <v>3</v>
      </c>
      <c r="L26" s="689">
        <v>1</v>
      </c>
      <c r="M26" s="562" t="str">
        <f>IF(K26="","",IF(K26&gt;L26,"W",IF(K26=L26,"D",IF(K26&lt;L26,"L"))))</f>
        <v>W</v>
      </c>
      <c r="N26" s="562">
        <f>IF(K26="","",K26+L26)</f>
        <v>4</v>
      </c>
      <c r="O26" s="598">
        <f t="shared" si="11"/>
        <v>2</v>
      </c>
      <c r="P26" s="562" t="str">
        <f t="shared" si="12"/>
        <v>O</v>
      </c>
      <c r="Q26" s="586">
        <f t="shared" si="15"/>
        <v>0.25</v>
      </c>
      <c r="R26" s="635">
        <f t="shared" si="16"/>
        <v>1</v>
      </c>
      <c r="S26" s="600">
        <v>-0.35</v>
      </c>
      <c r="T26" s="595">
        <f t="shared" si="13"/>
        <v>2.35</v>
      </c>
      <c r="U26" s="601">
        <v>2.84</v>
      </c>
      <c r="V26" s="595">
        <f t="shared" si="17"/>
        <v>1.1600000000000001</v>
      </c>
      <c r="W26" s="586">
        <f t="shared" si="18"/>
        <v>1.2449999999999999</v>
      </c>
      <c r="X26" s="586">
        <f t="shared" si="19"/>
        <v>1.595</v>
      </c>
      <c r="Y26" s="599">
        <v>15</v>
      </c>
      <c r="Z26" s="599">
        <v>11</v>
      </c>
      <c r="AA26" s="599">
        <v>9</v>
      </c>
      <c r="AB26" s="599">
        <v>4</v>
      </c>
      <c r="AC26" s="599">
        <v>46</v>
      </c>
      <c r="AD26" s="599">
        <v>54</v>
      </c>
      <c r="AE26" s="599">
        <v>3322</v>
      </c>
      <c r="AF26" s="562"/>
      <c r="AG26" s="562"/>
      <c r="AH26" s="562"/>
      <c r="AJ26" s="582" t="str">
        <f t="array" ref="AJ26">IF($K26="","",IF(SUM(IF(ISNUMBER(VALUE(RIGHT($AM26:$CQ26,1))),VALUE(RIGHT($AM26:$CQ26,1)),0))=$K26,"T","F"))</f>
        <v>T</v>
      </c>
      <c r="AK26" s="583">
        <f t="array" ref="AK26">IF($K26="","",SUM(IF(LEFT($AM26:$CQ26,1)="s",1,0))-SUM(IF(RIGHT(LEFT($AM26:$CQ26,2))="-",1,0)))</f>
        <v>0</v>
      </c>
      <c r="AL26" s="562">
        <f t="array" ref="AL26">IF($K26="","",SUM(IF(LEFT($AM26:$CQ26,1)="X",1,0)))</f>
        <v>11</v>
      </c>
      <c r="AM26" s="668" t="s">
        <v>2298</v>
      </c>
      <c r="AN26" s="668" t="s">
        <v>2298</v>
      </c>
      <c r="AO26" s="668" t="s">
        <v>2298</v>
      </c>
      <c r="AP26" s="669" t="s">
        <v>2298</v>
      </c>
      <c r="AQ26" s="671" t="s">
        <v>2271</v>
      </c>
      <c r="AR26" s="668" t="s">
        <v>2311</v>
      </c>
      <c r="AS26" s="668" t="s">
        <v>2298</v>
      </c>
      <c r="AT26" s="668" t="s">
        <v>2298</v>
      </c>
      <c r="AU26" s="668" t="s">
        <v>2213</v>
      </c>
      <c r="AV26" s="668" t="s">
        <v>2298</v>
      </c>
      <c r="AW26" s="671" t="s">
        <v>2226</v>
      </c>
      <c r="AX26" s="671" t="s">
        <v>2312</v>
      </c>
      <c r="AY26" s="668"/>
      <c r="AZ26" s="668"/>
      <c r="BA26" s="668"/>
      <c r="BB26" s="668" t="s">
        <v>2310</v>
      </c>
      <c r="BC26" s="668"/>
      <c r="BD26" s="671" t="s">
        <v>2313</v>
      </c>
      <c r="BE26" s="668" t="s">
        <v>2213</v>
      </c>
      <c r="BF26" s="668"/>
      <c r="BG26" s="668"/>
      <c r="BH26" s="668"/>
      <c r="BI26" s="668" t="s">
        <v>2310</v>
      </c>
      <c r="BJ26" s="668" t="s">
        <v>2310</v>
      </c>
      <c r="BK26" s="668"/>
      <c r="BL26" s="668"/>
      <c r="BM26" s="668" t="s">
        <v>2138</v>
      </c>
      <c r="BN26" s="668"/>
      <c r="BO26" s="668"/>
      <c r="BP26" s="668"/>
      <c r="BQ26" s="668"/>
      <c r="BR26" s="668"/>
      <c r="BS26" s="668"/>
      <c r="BT26" s="668"/>
      <c r="BU26" s="668"/>
      <c r="BV26" s="668"/>
      <c r="BW26" s="668"/>
      <c r="BX26" s="668"/>
      <c r="BY26" s="668"/>
      <c r="BZ26" s="668"/>
      <c r="CA26" s="668"/>
      <c r="CC26" s="668" t="s">
        <v>2310</v>
      </c>
      <c r="CD26" s="668" t="s">
        <v>2311</v>
      </c>
      <c r="CE26" s="668"/>
      <c r="CF26" s="668"/>
    </row>
    <row r="27" spans="1:84" s="661" customFormat="1" ht="15" customHeight="1">
      <c r="A27" s="625">
        <v>42805</v>
      </c>
      <c r="B27" s="596"/>
      <c r="C27" s="596"/>
      <c r="D27" s="596"/>
      <c r="E27" s="596"/>
      <c r="F27" s="596"/>
      <c r="G27" s="585"/>
      <c r="H27" s="624" t="s">
        <v>264</v>
      </c>
      <c r="I27" s="689" t="s">
        <v>2</v>
      </c>
      <c r="J27" s="689" t="s">
        <v>285</v>
      </c>
      <c r="K27" s="689">
        <v>3</v>
      </c>
      <c r="L27" s="689">
        <v>0</v>
      </c>
      <c r="M27" s="562" t="str">
        <f>IF(K27="","",IF(K27&gt;L27,"W",IF(K27=L27,"D",IF(K27&lt;L27,"L"))))</f>
        <v>W</v>
      </c>
      <c r="N27" s="562">
        <f>IF(K27="","",K27+L27)</f>
        <v>3</v>
      </c>
      <c r="O27" s="598">
        <f t="shared" si="11"/>
        <v>3</v>
      </c>
      <c r="P27" s="562" t="str">
        <f t="shared" si="12"/>
        <v>O</v>
      </c>
      <c r="Q27" s="586">
        <f t="shared" si="15"/>
        <v>0</v>
      </c>
      <c r="R27" s="635">
        <f t="shared" si="16"/>
        <v>1</v>
      </c>
      <c r="S27" s="600">
        <v>0.01</v>
      </c>
      <c r="T27" s="595">
        <f t="shared" si="13"/>
        <v>2.99</v>
      </c>
      <c r="U27" s="601">
        <v>2.64</v>
      </c>
      <c r="V27" s="595">
        <f t="shared" si="17"/>
        <v>0.35999999999999988</v>
      </c>
      <c r="W27" s="586">
        <f t="shared" si="18"/>
        <v>1.325</v>
      </c>
      <c r="X27" s="586">
        <f t="shared" si="19"/>
        <v>1.3150000000000002</v>
      </c>
      <c r="Y27" s="599">
        <v>10</v>
      </c>
      <c r="Z27" s="599">
        <v>15</v>
      </c>
      <c r="AA27" s="599">
        <v>4</v>
      </c>
      <c r="AB27" s="599">
        <v>6</v>
      </c>
      <c r="AC27" s="599">
        <v>48</v>
      </c>
      <c r="AD27" s="599">
        <v>52</v>
      </c>
      <c r="AE27" s="599">
        <v>3322</v>
      </c>
      <c r="AF27" s="562"/>
      <c r="AG27" s="562"/>
      <c r="AH27" s="562"/>
      <c r="AJ27" s="582" t="str">
        <f t="array" ref="AJ27">IF($K27="","",IF(SUM(IF(ISNUMBER(VALUE(RIGHT($AM27:$CQ27,1))),VALUE(RIGHT($AM27:$CQ27,1)),0))=$K27,"T","F"))</f>
        <v>T</v>
      </c>
      <c r="AK27" s="583">
        <f t="array" ref="AK27">IF($K27="","",SUM(IF(LEFT($AM27:$CQ27,1)="s",1,0))-SUM(IF(RIGHT(LEFT($AM27:$CQ27,2))="-",1,0)))</f>
        <v>0</v>
      </c>
      <c r="AL27" s="562">
        <f t="array" ref="AL27">IF($K27="","",SUM(IF(LEFT($AM27:$CQ27,1)="X",1,0)))</f>
        <v>11</v>
      </c>
      <c r="AM27" s="669" t="s">
        <v>2380</v>
      </c>
      <c r="AN27" s="668" t="s">
        <v>2380</v>
      </c>
      <c r="AO27" s="668" t="s">
        <v>2380</v>
      </c>
      <c r="AP27" s="668" t="s">
        <v>2380</v>
      </c>
      <c r="AQ27" s="668" t="s">
        <v>2380</v>
      </c>
      <c r="AR27" s="668" t="s">
        <v>2466</v>
      </c>
      <c r="AS27" s="669" t="s">
        <v>2381</v>
      </c>
      <c r="AT27" s="671" t="s">
        <v>2271</v>
      </c>
      <c r="AU27" s="668" t="s">
        <v>2213</v>
      </c>
      <c r="AV27" s="671" t="s">
        <v>2226</v>
      </c>
      <c r="AW27" s="682" t="s">
        <v>2428</v>
      </c>
      <c r="AX27" s="668" t="s">
        <v>2380</v>
      </c>
      <c r="AY27" s="668"/>
      <c r="AZ27" s="671">
        <v>1</v>
      </c>
      <c r="BA27" s="668" t="s">
        <v>2427</v>
      </c>
      <c r="BB27" s="668"/>
      <c r="BC27" s="668"/>
      <c r="BD27" s="668" t="s">
        <v>2137</v>
      </c>
      <c r="BE27" s="668" t="s">
        <v>2213</v>
      </c>
      <c r="BF27" s="668"/>
      <c r="BG27" s="668"/>
      <c r="BH27" s="668" t="s">
        <v>2138</v>
      </c>
      <c r="BI27" s="668"/>
      <c r="BJ27" s="668" t="s">
        <v>2468</v>
      </c>
      <c r="BK27" s="668"/>
      <c r="BL27" s="705"/>
      <c r="BM27" s="668" t="s">
        <v>2469</v>
      </c>
      <c r="BN27" s="668"/>
      <c r="BO27" s="668"/>
      <c r="BP27" s="668"/>
      <c r="BQ27" s="668"/>
      <c r="BR27" s="668"/>
      <c r="BS27" s="668"/>
      <c r="BT27" s="668"/>
      <c r="BU27" s="668"/>
      <c r="BV27" s="668"/>
      <c r="BW27" s="668"/>
      <c r="BX27" s="668"/>
      <c r="BY27" s="668"/>
      <c r="BZ27" s="668"/>
      <c r="CA27" s="668"/>
      <c r="CC27" s="668" t="s">
        <v>2139</v>
      </c>
      <c r="CD27" s="668" t="s">
        <v>2467</v>
      </c>
      <c r="CE27" s="668"/>
      <c r="CF27" s="668"/>
    </row>
    <row r="28" spans="1:84" s="661" customFormat="1" ht="15" customHeight="1">
      <c r="A28" s="626">
        <v>42809</v>
      </c>
      <c r="B28" s="596"/>
      <c r="C28" s="596"/>
      <c r="D28" s="596"/>
      <c r="E28" s="596"/>
      <c r="F28" s="596"/>
      <c r="G28" s="585"/>
      <c r="H28" s="623" t="s">
        <v>2117</v>
      </c>
      <c r="I28" s="686" t="s">
        <v>2118</v>
      </c>
      <c r="J28" s="596" t="s">
        <v>2114</v>
      </c>
      <c r="K28" s="686">
        <v>0</v>
      </c>
      <c r="L28" s="686">
        <v>1</v>
      </c>
      <c r="M28" s="562" t="str">
        <f>IF(K28="","",IF(K28&gt;L28,"W",IF(K28=L28,"D",IF(K28&lt;L28,"L"))))</f>
        <v>L</v>
      </c>
      <c r="N28" s="562">
        <f>IF(K28="","",K28+L28)</f>
        <v>1</v>
      </c>
      <c r="O28" s="598">
        <f t="shared" si="11"/>
        <v>-1</v>
      </c>
      <c r="P28" s="562" t="str">
        <f t="shared" si="12"/>
        <v>U</v>
      </c>
      <c r="Q28" s="586" t="str">
        <f t="shared" si="15"/>
        <v/>
      </c>
      <c r="R28" s="635" t="str">
        <f t="shared" si="16"/>
        <v/>
      </c>
      <c r="S28" s="600"/>
      <c r="T28" s="595" t="str">
        <f t="shared" si="13"/>
        <v/>
      </c>
      <c r="U28" s="601"/>
      <c r="V28" s="595" t="str">
        <f t="shared" si="17"/>
        <v/>
      </c>
      <c r="W28" s="586" t="str">
        <f t="shared" si="18"/>
        <v/>
      </c>
      <c r="X28" s="586" t="str">
        <f t="shared" si="19"/>
        <v/>
      </c>
      <c r="Y28" s="599"/>
      <c r="Z28" s="599"/>
      <c r="AA28" s="599"/>
      <c r="AB28" s="599"/>
      <c r="AC28" s="599"/>
      <c r="AD28" s="599"/>
      <c r="AE28" s="599"/>
      <c r="AF28" s="562"/>
      <c r="AG28" s="562"/>
      <c r="AH28" s="562"/>
      <c r="AJ28" s="582"/>
      <c r="AK28" s="583"/>
      <c r="AL28" s="562"/>
      <c r="AM28" s="668" t="s">
        <v>2213</v>
      </c>
      <c r="AN28" s="669" t="s">
        <v>2474</v>
      </c>
      <c r="AO28" s="668" t="s">
        <v>2474</v>
      </c>
      <c r="AP28" s="668" t="s">
        <v>2474</v>
      </c>
      <c r="AQ28" s="668" t="s">
        <v>2474</v>
      </c>
      <c r="AR28" s="668" t="s">
        <v>2471</v>
      </c>
      <c r="AS28" s="668" t="s">
        <v>2473</v>
      </c>
      <c r="AT28" s="668" t="s">
        <v>2474</v>
      </c>
      <c r="AU28" s="668" t="s">
        <v>2213</v>
      </c>
      <c r="AV28" s="668" t="s">
        <v>2473</v>
      </c>
      <c r="AW28" s="668" t="s">
        <v>2474</v>
      </c>
      <c r="AX28" s="668" t="s">
        <v>2474</v>
      </c>
      <c r="AY28" s="668"/>
      <c r="AZ28" s="668" t="s">
        <v>126</v>
      </c>
      <c r="BA28" s="668" t="s">
        <v>2472</v>
      </c>
      <c r="BB28" s="668" t="s">
        <v>2474</v>
      </c>
      <c r="BC28" s="668"/>
      <c r="BD28" s="668" t="s">
        <v>2473</v>
      </c>
      <c r="BE28" s="668" t="s">
        <v>2213</v>
      </c>
      <c r="BF28" s="668" t="s">
        <v>126</v>
      </c>
      <c r="BG28" s="668" t="s">
        <v>126</v>
      </c>
      <c r="BH28" s="668" t="s">
        <v>2472</v>
      </c>
      <c r="BI28" s="668" t="s">
        <v>126</v>
      </c>
      <c r="BJ28" s="668" t="s">
        <v>2471</v>
      </c>
      <c r="BK28" s="668" t="s">
        <v>126</v>
      </c>
      <c r="BL28" s="668"/>
      <c r="BM28" s="668" t="s">
        <v>2472</v>
      </c>
      <c r="BN28" s="668"/>
      <c r="BO28" s="668"/>
      <c r="BP28" s="668"/>
      <c r="BQ28" s="668"/>
      <c r="BR28" s="668"/>
      <c r="BS28" s="668"/>
      <c r="BT28" s="668"/>
      <c r="BU28" s="668"/>
      <c r="BV28" s="668"/>
      <c r="BW28" s="668"/>
      <c r="BX28" s="668"/>
      <c r="BY28" s="668"/>
      <c r="BZ28" s="668"/>
      <c r="CA28" s="668"/>
      <c r="CC28" s="668" t="s">
        <v>2472</v>
      </c>
      <c r="CD28" s="668" t="s">
        <v>2471</v>
      </c>
      <c r="CE28" s="668"/>
      <c r="CF28" s="668" t="s">
        <v>126</v>
      </c>
    </row>
    <row r="29" spans="1:84" s="661" customFormat="1" ht="15" customHeight="1">
      <c r="A29" s="625">
        <v>42813</v>
      </c>
      <c r="B29" s="603"/>
      <c r="C29" s="603"/>
      <c r="D29" s="603"/>
      <c r="E29" s="603"/>
      <c r="F29" s="603"/>
      <c r="G29" s="585"/>
      <c r="H29" s="624" t="s">
        <v>265</v>
      </c>
      <c r="I29" s="689" t="s">
        <v>2</v>
      </c>
      <c r="J29" s="689" t="s">
        <v>285</v>
      </c>
      <c r="K29" s="689">
        <v>1</v>
      </c>
      <c r="L29" s="689">
        <v>1</v>
      </c>
      <c r="M29" s="562" t="str">
        <f t="shared" si="9"/>
        <v>D</v>
      </c>
      <c r="N29" s="562">
        <f t="shared" si="10"/>
        <v>2</v>
      </c>
      <c r="O29" s="598">
        <f t="shared" ref="O29:O85" si="20">IF(K29="","",K29-L29)</f>
        <v>0</v>
      </c>
      <c r="P29" s="562" t="str">
        <f t="shared" si="12"/>
        <v>U</v>
      </c>
      <c r="Q29" s="586">
        <f t="shared" si="15"/>
        <v>0.5</v>
      </c>
      <c r="R29" s="635">
        <f t="shared" si="16"/>
        <v>1</v>
      </c>
      <c r="S29" s="600">
        <v>-0.67</v>
      </c>
      <c r="T29" s="595">
        <f t="shared" si="13"/>
        <v>0.67</v>
      </c>
      <c r="U29" s="601">
        <v>3</v>
      </c>
      <c r="V29" s="595">
        <f t="shared" si="17"/>
        <v>-1</v>
      </c>
      <c r="W29" s="586">
        <f t="shared" si="18"/>
        <v>1.165</v>
      </c>
      <c r="X29" s="586">
        <f t="shared" si="19"/>
        <v>1.835</v>
      </c>
      <c r="Y29" s="599">
        <v>4</v>
      </c>
      <c r="Z29" s="599">
        <v>19</v>
      </c>
      <c r="AA29" s="599">
        <v>1</v>
      </c>
      <c r="AB29" s="599">
        <v>4</v>
      </c>
      <c r="AC29" s="599">
        <v>42</v>
      </c>
      <c r="AD29" s="599">
        <v>58</v>
      </c>
      <c r="AE29" s="599">
        <v>3322</v>
      </c>
      <c r="AF29" s="562"/>
      <c r="AG29" s="562"/>
      <c r="AH29" s="562"/>
      <c r="AJ29" s="582" t="str">
        <f t="array" ref="AJ29">IF($K29="","",IF(SUM(IF(ISNUMBER(VALUE(RIGHT($AM29:$CQ29,1))),VALUE(RIGHT($AM29:$CQ29,1)),0))=$K29,"T","F"))</f>
        <v>T</v>
      </c>
      <c r="AK29" s="583">
        <f t="array" ref="AK29">IF($K29="","",SUM(IF(LEFT($AM29:$CQ29,1)="s",1,0))-SUM(IF(RIGHT(LEFT($AM29:$CQ29,2))="-",1,0)))</f>
        <v>0</v>
      </c>
      <c r="AL29" s="562">
        <f t="array" ref="AL29">IF($K29="","",SUM(IF(LEFT($AM29:$CQ29,1)="X",1,0)))</f>
        <v>11</v>
      </c>
      <c r="AM29" s="668" t="s">
        <v>2213</v>
      </c>
      <c r="AN29" s="668" t="s">
        <v>2610</v>
      </c>
      <c r="AO29" s="668" t="s">
        <v>2610</v>
      </c>
      <c r="AP29" s="668" t="s">
        <v>2610</v>
      </c>
      <c r="AQ29" s="668"/>
      <c r="AR29" s="671" t="s">
        <v>2313</v>
      </c>
      <c r="AS29" s="671" t="s">
        <v>2207</v>
      </c>
      <c r="AT29" s="668" t="s">
        <v>2610</v>
      </c>
      <c r="AU29" s="668" t="s">
        <v>2138</v>
      </c>
      <c r="AV29" s="668" t="s">
        <v>2610</v>
      </c>
      <c r="AW29" s="668" t="s">
        <v>2137</v>
      </c>
      <c r="AX29" s="668" t="s">
        <v>2611</v>
      </c>
      <c r="AY29" s="668"/>
      <c r="AZ29" s="668"/>
      <c r="BA29" s="668" t="s">
        <v>2137</v>
      </c>
      <c r="BB29" s="668"/>
      <c r="BC29" s="668"/>
      <c r="BD29" s="668" t="s">
        <v>2610</v>
      </c>
      <c r="BE29" s="668" t="s">
        <v>2213</v>
      </c>
      <c r="BF29" s="668"/>
      <c r="BG29" s="668"/>
      <c r="BH29" s="668" t="s">
        <v>2613</v>
      </c>
      <c r="BI29" s="668"/>
      <c r="BJ29" s="668" t="s">
        <v>2613</v>
      </c>
      <c r="BK29" s="668"/>
      <c r="BL29" s="668" t="s">
        <v>2617</v>
      </c>
      <c r="BM29" s="668"/>
      <c r="BN29" s="668"/>
      <c r="BO29" s="668"/>
      <c r="BP29" s="668"/>
      <c r="BQ29" s="668"/>
      <c r="BR29" s="668"/>
      <c r="BS29" s="668"/>
      <c r="BT29" s="668"/>
      <c r="BU29" s="668"/>
      <c r="BV29" s="668"/>
      <c r="BW29" s="668"/>
      <c r="BX29" s="668"/>
      <c r="BY29" s="668"/>
      <c r="BZ29" s="668"/>
      <c r="CA29" s="668"/>
      <c r="CC29" s="668" t="s">
        <v>2612</v>
      </c>
      <c r="CD29" s="668" t="s">
        <v>2613</v>
      </c>
      <c r="CE29" s="668"/>
      <c r="CF29" s="668" t="s">
        <v>2138</v>
      </c>
    </row>
    <row r="30" spans="1:84" s="661" customFormat="1" ht="15" customHeight="1">
      <c r="A30" s="625">
        <v>42826</v>
      </c>
      <c r="B30" s="603"/>
      <c r="C30" s="603"/>
      <c r="D30" s="603"/>
      <c r="E30" s="603"/>
      <c r="F30" s="603"/>
      <c r="G30" s="585"/>
      <c r="H30" s="624" t="s">
        <v>234</v>
      </c>
      <c r="I30" s="689" t="s">
        <v>3</v>
      </c>
      <c r="J30" s="689" t="s">
        <v>285</v>
      </c>
      <c r="K30" s="689">
        <v>3</v>
      </c>
      <c r="L30" s="689">
        <v>2</v>
      </c>
      <c r="M30" s="562" t="str">
        <f t="shared" si="9"/>
        <v>W</v>
      </c>
      <c r="N30" s="562">
        <f t="shared" si="10"/>
        <v>5</v>
      </c>
      <c r="O30" s="598">
        <f t="shared" si="20"/>
        <v>1</v>
      </c>
      <c r="P30" s="562" t="str">
        <f t="shared" si="12"/>
        <v>O</v>
      </c>
      <c r="Q30" s="586">
        <f t="shared" si="15"/>
        <v>-0.25</v>
      </c>
      <c r="R30" s="635">
        <f t="shared" si="16"/>
        <v>1</v>
      </c>
      <c r="S30" s="600">
        <v>0.28999999999999998</v>
      </c>
      <c r="T30" s="595">
        <f t="shared" si="13"/>
        <v>0.71</v>
      </c>
      <c r="U30" s="601">
        <v>2.67</v>
      </c>
      <c r="V30" s="595">
        <f t="shared" si="17"/>
        <v>2.33</v>
      </c>
      <c r="W30" s="586">
        <f t="shared" si="18"/>
        <v>1.48</v>
      </c>
      <c r="X30" s="586">
        <f t="shared" si="19"/>
        <v>1.19</v>
      </c>
      <c r="Y30" s="599">
        <v>14</v>
      </c>
      <c r="Z30" s="599">
        <v>10</v>
      </c>
      <c r="AA30" s="599">
        <v>4</v>
      </c>
      <c r="AB30" s="599">
        <v>4</v>
      </c>
      <c r="AC30" s="599">
        <v>66</v>
      </c>
      <c r="AD30" s="599">
        <v>34</v>
      </c>
      <c r="AE30" s="599">
        <v>3322</v>
      </c>
      <c r="AF30" s="562"/>
      <c r="AG30" s="562"/>
      <c r="AH30" s="562"/>
      <c r="AJ30" s="582" t="str">
        <f t="array" ref="AJ30">IF($K30="","",IF(SUM(IF(ISNUMBER(VALUE(RIGHT($AM30:$CQ30,1))),VALUE(RIGHT($AM30:$CQ30,1)),0))=$K30,"T","F"))</f>
        <v>T</v>
      </c>
      <c r="AK30" s="583">
        <f t="array" ref="AK30">IF($K30="","",SUM(IF(LEFT($AM30:$CQ30,1)="s",1,0))-SUM(IF(RIGHT(LEFT($AM30:$CQ30,2))="-",1,0)))</f>
        <v>0</v>
      </c>
      <c r="AL30" s="562">
        <f t="array" ref="AL30">IF($K30="","",SUM(IF(LEFT($AM30:$CQ30,1)="X",1,0)))</f>
        <v>11</v>
      </c>
      <c r="AM30" s="668" t="s">
        <v>2474</v>
      </c>
      <c r="AN30" s="668" t="s">
        <v>2474</v>
      </c>
      <c r="AO30" s="669" t="s">
        <v>2474</v>
      </c>
      <c r="AP30" s="671" t="s">
        <v>2651</v>
      </c>
      <c r="AQ30" s="668" t="s">
        <v>2474</v>
      </c>
      <c r="AR30" s="668" t="s">
        <v>2472</v>
      </c>
      <c r="AS30" s="668" t="s">
        <v>2622</v>
      </c>
      <c r="AT30" s="668" t="s">
        <v>2473</v>
      </c>
      <c r="AU30" s="671" t="s">
        <v>2667</v>
      </c>
      <c r="AV30" s="671" t="s">
        <v>2651</v>
      </c>
      <c r="AW30" s="668" t="s">
        <v>2473</v>
      </c>
      <c r="AX30" s="668" t="s">
        <v>2474</v>
      </c>
      <c r="AY30" s="668"/>
      <c r="AZ30" s="668"/>
      <c r="BA30" s="668" t="s">
        <v>2624</v>
      </c>
      <c r="BB30" s="668"/>
      <c r="BC30" s="668"/>
      <c r="BD30" s="668" t="s">
        <v>2473</v>
      </c>
      <c r="BE30" s="668" t="s">
        <v>2213</v>
      </c>
      <c r="BF30" s="668" t="s">
        <v>126</v>
      </c>
      <c r="BG30" s="668" t="s">
        <v>126</v>
      </c>
      <c r="BH30" s="668" t="s">
        <v>2472</v>
      </c>
      <c r="BI30" s="668" t="s">
        <v>126</v>
      </c>
      <c r="BJ30" s="668" t="s">
        <v>2471</v>
      </c>
      <c r="BK30" s="668" t="s">
        <v>126</v>
      </c>
      <c r="BL30" s="668" t="s">
        <v>2472</v>
      </c>
      <c r="BM30" s="668" t="s">
        <v>126</v>
      </c>
      <c r="BN30" s="668"/>
      <c r="BO30" s="668"/>
      <c r="BP30" s="668"/>
      <c r="BQ30" s="668"/>
      <c r="BR30" s="668"/>
      <c r="BS30" s="668"/>
      <c r="BT30" s="668"/>
      <c r="BU30" s="668"/>
      <c r="BV30" s="668"/>
      <c r="BW30" s="668"/>
      <c r="BX30" s="668"/>
      <c r="BY30" s="668"/>
      <c r="BZ30" s="668"/>
      <c r="CA30" s="668"/>
      <c r="CC30" s="668" t="s">
        <v>2471</v>
      </c>
      <c r="CD30" s="668" t="s">
        <v>2471</v>
      </c>
      <c r="CE30" s="668"/>
      <c r="CF30" s="668" t="s">
        <v>2472</v>
      </c>
    </row>
    <row r="31" spans="1:84" s="661" customFormat="1" ht="15" customHeight="1">
      <c r="A31" s="625">
        <v>42832</v>
      </c>
      <c r="B31" s="603"/>
      <c r="C31" s="603"/>
      <c r="D31" s="603"/>
      <c r="E31" s="603"/>
      <c r="F31" s="603"/>
      <c r="G31" s="585"/>
      <c r="H31" s="624" t="s">
        <v>304</v>
      </c>
      <c r="I31" s="689" t="s">
        <v>2</v>
      </c>
      <c r="J31" s="689" t="s">
        <v>285</v>
      </c>
      <c r="K31" s="689">
        <v>0</v>
      </c>
      <c r="L31" s="689">
        <v>1</v>
      </c>
      <c r="M31" s="562" t="str">
        <f t="shared" si="9"/>
        <v>L</v>
      </c>
      <c r="N31" s="562">
        <f t="shared" si="10"/>
        <v>1</v>
      </c>
      <c r="O31" s="598">
        <f t="shared" si="20"/>
        <v>-1</v>
      </c>
      <c r="P31" s="562" t="str">
        <f t="shared" si="12"/>
        <v>U</v>
      </c>
      <c r="Q31" s="586">
        <f t="shared" si="15"/>
        <v>-0.25</v>
      </c>
      <c r="R31" s="635">
        <f t="shared" si="16"/>
        <v>-1</v>
      </c>
      <c r="S31" s="600">
        <v>0.42</v>
      </c>
      <c r="T31" s="595">
        <f t="shared" si="13"/>
        <v>-1.42</v>
      </c>
      <c r="U31" s="601">
        <v>2.94</v>
      </c>
      <c r="V31" s="595">
        <f t="shared" si="17"/>
        <v>-1.94</v>
      </c>
      <c r="W31" s="586">
        <f t="shared" si="18"/>
        <v>1.68</v>
      </c>
      <c r="X31" s="586">
        <f t="shared" si="19"/>
        <v>1.26</v>
      </c>
      <c r="Y31" s="599">
        <v>16</v>
      </c>
      <c r="Z31" s="599">
        <v>10</v>
      </c>
      <c r="AA31" s="599">
        <v>8</v>
      </c>
      <c r="AB31" s="599">
        <v>3</v>
      </c>
      <c r="AC31" s="599">
        <v>54</v>
      </c>
      <c r="AD31" s="599">
        <v>46</v>
      </c>
      <c r="AE31" s="599">
        <v>3322</v>
      </c>
      <c r="AF31" s="562"/>
      <c r="AG31" s="562"/>
      <c r="AH31" s="562"/>
      <c r="AJ31" s="582" t="str">
        <f t="array" ref="AJ31">IF($K31="","",IF(SUM(IF(ISNUMBER(VALUE(RIGHT($AM31:$CQ31,1))),VALUE(RIGHT($AM31:$CQ31,1)),0))=$K31,"T","F"))</f>
        <v>T</v>
      </c>
      <c r="AK31" s="583">
        <f t="array" ref="AK31">IF($K31="","",SUM(IF(LEFT($AM31:$CQ31,1)="s",1,0))-SUM(IF(RIGHT(LEFT($AM31:$CQ31,2))="-",1,0)))</f>
        <v>0</v>
      </c>
      <c r="AL31" s="562">
        <f t="array" ref="AL31">IF($K31="","",SUM(IF(LEFT($AM31:$CQ31,1)="X",1,0)))</f>
        <v>11</v>
      </c>
      <c r="AM31" s="668" t="s">
        <v>2474</v>
      </c>
      <c r="AN31" s="668" t="s">
        <v>2474</v>
      </c>
      <c r="AO31" s="668" t="s">
        <v>2474</v>
      </c>
      <c r="AP31" s="668" t="s">
        <v>2213</v>
      </c>
      <c r="AQ31" s="668" t="s">
        <v>2474</v>
      </c>
      <c r="AR31" s="668" t="s">
        <v>2473</v>
      </c>
      <c r="AS31" s="668" t="s">
        <v>2213</v>
      </c>
      <c r="AT31" s="668" t="s">
        <v>2473</v>
      </c>
      <c r="AU31" s="668" t="s">
        <v>2474</v>
      </c>
      <c r="AV31" s="668" t="s">
        <v>2474</v>
      </c>
      <c r="AW31" s="668" t="s">
        <v>2473</v>
      </c>
      <c r="AX31" s="668" t="s">
        <v>2474</v>
      </c>
      <c r="AY31" s="668"/>
      <c r="AZ31" s="668"/>
      <c r="BA31" s="668" t="s">
        <v>2624</v>
      </c>
      <c r="BB31" s="668"/>
      <c r="BC31" s="668"/>
      <c r="BD31" s="668" t="s">
        <v>2472</v>
      </c>
      <c r="BE31" s="668" t="s">
        <v>2213</v>
      </c>
      <c r="BF31" s="668"/>
      <c r="BG31" s="668"/>
      <c r="BH31" s="668" t="s">
        <v>2472</v>
      </c>
      <c r="BI31" s="668"/>
      <c r="BJ31" s="668" t="s">
        <v>2138</v>
      </c>
      <c r="BK31" s="668"/>
      <c r="BL31" s="668" t="s">
        <v>2138</v>
      </c>
      <c r="BM31" s="668"/>
      <c r="BN31" s="668"/>
      <c r="BO31" s="668"/>
      <c r="BP31" s="668"/>
      <c r="BQ31" s="668"/>
      <c r="BR31" s="668" t="s">
        <v>2472</v>
      </c>
      <c r="BS31" s="668"/>
      <c r="BT31" s="668"/>
      <c r="BU31" s="668"/>
      <c r="BV31" s="668"/>
      <c r="BW31" s="668"/>
      <c r="BX31" s="668"/>
      <c r="BY31" s="668"/>
      <c r="BZ31" s="668"/>
      <c r="CA31" s="668"/>
      <c r="CC31" s="668" t="s">
        <v>2474</v>
      </c>
      <c r="CD31" s="668" t="s">
        <v>2138</v>
      </c>
      <c r="CE31" s="668"/>
      <c r="CF31" s="668" t="s">
        <v>2472</v>
      </c>
    </row>
    <row r="32" spans="1:84" s="661" customFormat="1" ht="15" customHeight="1">
      <c r="A32" s="626">
        <v>42836</v>
      </c>
      <c r="B32" s="603"/>
      <c r="C32" s="603"/>
      <c r="D32" s="603"/>
      <c r="E32" s="603"/>
      <c r="F32" s="603"/>
      <c r="G32" s="585"/>
      <c r="H32" s="623" t="s">
        <v>2117</v>
      </c>
      <c r="I32" s="686" t="s">
        <v>2113</v>
      </c>
      <c r="J32" s="596" t="s">
        <v>2114</v>
      </c>
      <c r="K32" s="686">
        <v>0</v>
      </c>
      <c r="L32" s="686">
        <v>3</v>
      </c>
      <c r="M32" s="562" t="str">
        <f t="shared" si="9"/>
        <v>L</v>
      </c>
      <c r="N32" s="562">
        <f t="shared" si="10"/>
        <v>3</v>
      </c>
      <c r="O32" s="598">
        <f t="shared" si="20"/>
        <v>-3</v>
      </c>
      <c r="P32" s="562" t="str">
        <f t="shared" si="12"/>
        <v>O</v>
      </c>
      <c r="Q32" s="586" t="str">
        <f t="shared" si="15"/>
        <v/>
      </c>
      <c r="R32" s="635" t="str">
        <f t="shared" si="16"/>
        <v/>
      </c>
      <c r="S32" s="600"/>
      <c r="T32" s="595"/>
      <c r="U32" s="601"/>
      <c r="V32" s="595" t="str">
        <f t="shared" si="17"/>
        <v/>
      </c>
      <c r="W32" s="586" t="str">
        <f t="shared" si="18"/>
        <v/>
      </c>
      <c r="X32" s="586" t="str">
        <f t="shared" si="19"/>
        <v/>
      </c>
      <c r="Y32" s="599"/>
      <c r="Z32" s="599"/>
      <c r="AA32" s="599"/>
      <c r="AB32" s="599"/>
      <c r="AC32" s="599"/>
      <c r="AD32" s="599"/>
      <c r="AE32" s="599"/>
      <c r="AF32" s="562"/>
      <c r="AG32" s="562"/>
      <c r="AH32" s="562"/>
      <c r="AJ32" s="582"/>
      <c r="AK32" s="583"/>
      <c r="AL32" s="562"/>
      <c r="AM32" s="668" t="s">
        <v>2771</v>
      </c>
      <c r="AN32" s="668" t="s">
        <v>2772</v>
      </c>
      <c r="AO32" s="668" t="s">
        <v>2771</v>
      </c>
      <c r="AP32" s="668" t="s">
        <v>2776</v>
      </c>
      <c r="AQ32" s="669" t="s">
        <v>2775</v>
      </c>
      <c r="AR32" s="668" t="s">
        <v>2771</v>
      </c>
      <c r="AS32" s="668" t="s">
        <v>2213</v>
      </c>
      <c r="AT32" s="668" t="s">
        <v>2771</v>
      </c>
      <c r="AU32" s="668" t="s">
        <v>2771</v>
      </c>
      <c r="AV32" s="668"/>
      <c r="AW32" s="668"/>
      <c r="AX32" s="668" t="s">
        <v>2774</v>
      </c>
      <c r="AY32" s="668"/>
      <c r="AZ32" s="668"/>
      <c r="BA32" s="668" t="s">
        <v>2624</v>
      </c>
      <c r="BB32" s="668"/>
      <c r="BC32" s="668"/>
      <c r="BD32" s="668" t="s">
        <v>2773</v>
      </c>
      <c r="BE32" s="668" t="s">
        <v>2213</v>
      </c>
      <c r="BF32" s="668"/>
      <c r="BG32" s="668"/>
      <c r="BH32" s="668" t="s">
        <v>2775</v>
      </c>
      <c r="BI32" s="668"/>
      <c r="BJ32" s="668" t="s">
        <v>2772</v>
      </c>
      <c r="BK32" s="668"/>
      <c r="BL32" s="668"/>
      <c r="BM32" s="668" t="s">
        <v>2771</v>
      </c>
      <c r="BN32" s="668"/>
      <c r="BO32" s="668"/>
      <c r="BP32" s="668"/>
      <c r="BQ32" s="668"/>
      <c r="BR32" s="668" t="s">
        <v>2777</v>
      </c>
      <c r="BS32" s="668"/>
      <c r="BT32" s="668"/>
      <c r="BU32" s="668" t="s">
        <v>2776</v>
      </c>
      <c r="BV32" s="668"/>
      <c r="BW32" s="668"/>
      <c r="BX32" s="668"/>
      <c r="BY32" s="668"/>
      <c r="BZ32" s="668"/>
      <c r="CA32" s="668"/>
      <c r="CC32" s="668" t="s">
        <v>2771</v>
      </c>
      <c r="CD32" s="668" t="s">
        <v>2775</v>
      </c>
      <c r="CE32" s="668"/>
      <c r="CF32" s="668" t="s">
        <v>2776</v>
      </c>
    </row>
    <row r="33" spans="1:84" s="661" customFormat="1" ht="15" customHeight="1">
      <c r="A33" s="625">
        <v>42841</v>
      </c>
      <c r="B33" s="603"/>
      <c r="C33" s="603"/>
      <c r="D33" s="603"/>
      <c r="E33" s="603"/>
      <c r="F33" s="603"/>
      <c r="G33" s="585"/>
      <c r="H33" s="624" t="s">
        <v>253</v>
      </c>
      <c r="I33" s="689" t="s">
        <v>3</v>
      </c>
      <c r="J33" s="689" t="s">
        <v>285</v>
      </c>
      <c r="K33" s="689">
        <v>2</v>
      </c>
      <c r="L33" s="689">
        <v>2</v>
      </c>
      <c r="M33" s="562" t="str">
        <f t="shared" si="9"/>
        <v>D</v>
      </c>
      <c r="N33" s="562">
        <f t="shared" si="10"/>
        <v>4</v>
      </c>
      <c r="O33" s="598">
        <f t="shared" si="20"/>
        <v>0</v>
      </c>
      <c r="P33" s="562" t="str">
        <f t="shared" si="12"/>
        <v>O</v>
      </c>
      <c r="Q33" s="586">
        <f t="shared" si="15"/>
        <v>0</v>
      </c>
      <c r="R33" s="635">
        <f t="shared" si="16"/>
        <v>0</v>
      </c>
      <c r="S33" s="600">
        <v>0.02</v>
      </c>
      <c r="T33" s="595">
        <f t="shared" si="13"/>
        <v>-0.02</v>
      </c>
      <c r="U33" s="601">
        <v>2.5</v>
      </c>
      <c r="V33" s="595">
        <f t="shared" si="17"/>
        <v>1.5</v>
      </c>
      <c r="W33" s="586">
        <f t="shared" si="18"/>
        <v>1.26</v>
      </c>
      <c r="X33" s="586">
        <f t="shared" si="19"/>
        <v>1.24</v>
      </c>
      <c r="Y33" s="599">
        <v>9</v>
      </c>
      <c r="Z33" s="599">
        <v>16</v>
      </c>
      <c r="AA33" s="599">
        <v>3</v>
      </c>
      <c r="AB33" s="599">
        <v>5</v>
      </c>
      <c r="AC33" s="599">
        <v>50</v>
      </c>
      <c r="AD33" s="599">
        <v>50</v>
      </c>
      <c r="AE33" s="599">
        <v>3322</v>
      </c>
      <c r="AF33" s="562"/>
      <c r="AG33" s="562"/>
      <c r="AH33" s="562"/>
      <c r="AJ33" s="582" t="str">
        <f t="array" ref="AJ33">IF($K33="","",IF(SUM(IF(ISNUMBER(VALUE(RIGHT($AM33:$CQ33,1))),VALUE(RIGHT($AM33:$CQ33,1)),0))=$K33,"T","F"))</f>
        <v>T</v>
      </c>
      <c r="AK33" s="583">
        <f t="array" ref="AK33">IF($K33="","",SUM(IF(LEFT($AM33:$CQ33,1)="s",1,0))-SUM(IF(RIGHT(LEFT($AM33:$CQ33,2))="-",1,0)))</f>
        <v>0</v>
      </c>
      <c r="AL33" s="562">
        <f t="array" ref="AL33">IF($K33="","",SUM(IF(LEFT($AM33:$CQ33,1)="X",1,0)))</f>
        <v>11</v>
      </c>
      <c r="AM33" s="668" t="s">
        <v>2876</v>
      </c>
      <c r="AN33" s="668" t="s">
        <v>2876</v>
      </c>
      <c r="AO33" s="668" t="s">
        <v>2935</v>
      </c>
      <c r="AP33" s="668" t="s">
        <v>2877</v>
      </c>
      <c r="AQ33" s="671" t="s">
        <v>2936</v>
      </c>
      <c r="AR33" s="668" t="s">
        <v>2880</v>
      </c>
      <c r="AS33" s="668" t="s">
        <v>2213</v>
      </c>
      <c r="AT33" s="671" t="s">
        <v>2937</v>
      </c>
      <c r="AU33" s="668" t="s">
        <v>2876</v>
      </c>
      <c r="AV33" s="671" t="s">
        <v>2936</v>
      </c>
      <c r="AW33" s="668" t="s">
        <v>2847</v>
      </c>
      <c r="AX33" s="668" t="s">
        <v>2876</v>
      </c>
      <c r="AY33" s="668"/>
      <c r="AZ33" s="668"/>
      <c r="BA33" s="668"/>
      <c r="BB33" s="668"/>
      <c r="BC33" s="668"/>
      <c r="BD33" s="668" t="s">
        <v>2137</v>
      </c>
      <c r="BE33" s="668" t="s">
        <v>2139</v>
      </c>
      <c r="BF33" s="668"/>
      <c r="BG33" s="668"/>
      <c r="BH33" s="668"/>
      <c r="BI33" s="668"/>
      <c r="BJ33" s="668" t="s">
        <v>2138</v>
      </c>
      <c r="BK33" s="668"/>
      <c r="BL33" s="668" t="s">
        <v>2876</v>
      </c>
      <c r="BM33" s="668" t="s">
        <v>2879</v>
      </c>
      <c r="BN33" s="668"/>
      <c r="BO33" s="668"/>
      <c r="BP33" s="668"/>
      <c r="BQ33" s="668"/>
      <c r="BR33" s="668"/>
      <c r="BS33" s="668"/>
      <c r="BT33" s="668"/>
      <c r="BU33" s="668"/>
      <c r="BV33" s="668"/>
      <c r="BW33" s="668"/>
      <c r="BX33" s="668"/>
      <c r="BY33" s="668"/>
      <c r="BZ33" s="668"/>
      <c r="CA33" s="668"/>
      <c r="CC33" s="668" t="s">
        <v>2138</v>
      </c>
      <c r="CD33" s="668" t="s">
        <v>2138</v>
      </c>
      <c r="CE33" s="668"/>
      <c r="CF33" s="668" t="s">
        <v>2878</v>
      </c>
    </row>
    <row r="34" spans="1:84" s="661" customFormat="1" ht="15" customHeight="1">
      <c r="A34" s="625">
        <v>42846</v>
      </c>
      <c r="B34" s="603"/>
      <c r="C34" s="603"/>
      <c r="D34" s="603"/>
      <c r="E34" s="603"/>
      <c r="F34" s="603"/>
      <c r="G34" s="585"/>
      <c r="H34" s="624" t="s">
        <v>1204</v>
      </c>
      <c r="I34" s="689" t="s">
        <v>2</v>
      </c>
      <c r="J34" s="689" t="s">
        <v>285</v>
      </c>
      <c r="K34" s="689">
        <v>6</v>
      </c>
      <c r="L34" s="689">
        <v>0</v>
      </c>
      <c r="M34" s="562" t="str">
        <f t="shared" si="9"/>
        <v>W</v>
      </c>
      <c r="N34" s="562">
        <f t="shared" si="10"/>
        <v>6</v>
      </c>
      <c r="O34" s="598">
        <f t="shared" si="20"/>
        <v>6</v>
      </c>
      <c r="P34" s="562" t="str">
        <f t="shared" si="12"/>
        <v>O</v>
      </c>
      <c r="Q34" s="586">
        <f>IF(S34="","",IF(SIGN(S34)&lt;&gt;1,VLOOKUP(ABS(S34),SUP_HDC,3,TRUE),-VLOOKUP(ABS(S34),SUP_HDC,3,TRUE)))</f>
        <v>-0.5</v>
      </c>
      <c r="R34" s="635">
        <f>IF(Q34="","",IF((K34-L34+Q34)&gt;=0.5,1,IF((K34-L34+Q34)=0.25,0.5,IF((K34-L34+Q34)&lt;=-0.5,-1,IF((K34-L34+Q34)=-0.25,-0.5,0)))))</f>
        <v>1</v>
      </c>
      <c r="S34" s="600">
        <v>0.64</v>
      </c>
      <c r="T34" s="595">
        <f t="shared" si="13"/>
        <v>5.36</v>
      </c>
      <c r="U34" s="601">
        <v>2.54</v>
      </c>
      <c r="V34" s="595">
        <f t="shared" si="17"/>
        <v>3.46</v>
      </c>
      <c r="W34" s="586">
        <f t="shared" si="18"/>
        <v>1.59</v>
      </c>
      <c r="X34" s="586">
        <f t="shared" si="19"/>
        <v>0.95</v>
      </c>
      <c r="Y34" s="599">
        <v>19</v>
      </c>
      <c r="Z34" s="599">
        <v>7</v>
      </c>
      <c r="AA34" s="599">
        <v>9</v>
      </c>
      <c r="AB34" s="599">
        <v>3</v>
      </c>
      <c r="AC34" s="599">
        <v>50</v>
      </c>
      <c r="AD34" s="599">
        <v>50</v>
      </c>
      <c r="AE34" s="599">
        <v>4312</v>
      </c>
      <c r="AF34" s="562"/>
      <c r="AG34" s="562"/>
      <c r="AH34" s="562"/>
      <c r="AJ34" s="582" t="str">
        <f t="array" ref="AJ34">IF($K34="","",IF(SUM(IF(ISNUMBER(VALUE(RIGHT($AM34:$CQ34,1))),VALUE(RIGHT($AM34:$CQ34,1)),0))=$K34,"T","F"))</f>
        <v>T</v>
      </c>
      <c r="AK34" s="583">
        <f t="array" ref="AK34">IF($K34="","",SUM(IF(LEFT($AM34:$CQ34,1)="s",1,0))-SUM(IF(RIGHT(LEFT($AM34:$CQ34,2))="-",1,0)))</f>
        <v>0</v>
      </c>
      <c r="AL34" s="562">
        <f t="array" ref="AL34">IF($K34="","",SUM(IF(LEFT($AM34:$CQ34,1)="X",1,0)))</f>
        <v>11</v>
      </c>
      <c r="AM34" s="668" t="s">
        <v>2979</v>
      </c>
      <c r="AN34" s="671" t="s">
        <v>2207</v>
      </c>
      <c r="AO34" s="668" t="s">
        <v>2213</v>
      </c>
      <c r="AP34" s="668" t="s">
        <v>2979</v>
      </c>
      <c r="AQ34" s="668" t="s">
        <v>2994</v>
      </c>
      <c r="AR34" s="668" t="s">
        <v>2980</v>
      </c>
      <c r="AS34" s="668" t="s">
        <v>2213</v>
      </c>
      <c r="AT34" s="668" t="s">
        <v>2996</v>
      </c>
      <c r="AU34" s="671" t="s">
        <v>2226</v>
      </c>
      <c r="AV34" s="671" t="s">
        <v>2207</v>
      </c>
      <c r="AW34" s="668" t="s">
        <v>2232</v>
      </c>
      <c r="AX34" s="668" t="s">
        <v>2995</v>
      </c>
      <c r="AY34" s="668"/>
      <c r="AZ34" s="668"/>
      <c r="BA34" s="668"/>
      <c r="BB34" s="668"/>
      <c r="BC34" s="668"/>
      <c r="BD34" s="668" t="s">
        <v>2139</v>
      </c>
      <c r="BE34" s="668" t="s">
        <v>2995</v>
      </c>
      <c r="BF34" s="668"/>
      <c r="BG34" s="668"/>
      <c r="BH34" s="671" t="s">
        <v>2313</v>
      </c>
      <c r="BI34" s="668"/>
      <c r="BJ34" s="671" t="s">
        <v>2207</v>
      </c>
      <c r="BK34" s="668"/>
      <c r="BL34" s="668" t="s">
        <v>2979</v>
      </c>
      <c r="BM34" s="668" t="s">
        <v>2139</v>
      </c>
      <c r="BN34" s="668"/>
      <c r="BO34" s="668"/>
      <c r="BP34" s="668"/>
      <c r="BQ34" s="668"/>
      <c r="BR34" s="668"/>
      <c r="BS34" s="668"/>
      <c r="BT34" s="668"/>
      <c r="BU34" s="668"/>
      <c r="BV34" s="668"/>
      <c r="BW34" s="668"/>
      <c r="BX34" s="668"/>
      <c r="BY34" s="668"/>
      <c r="BZ34" s="668"/>
      <c r="CA34" s="668"/>
      <c r="CC34" s="668" t="s">
        <v>2139</v>
      </c>
      <c r="CD34" s="671" t="s">
        <v>2997</v>
      </c>
      <c r="CE34" s="668"/>
      <c r="CF34" s="668" t="s">
        <v>2139</v>
      </c>
    </row>
    <row r="35" spans="1:84" s="661" customFormat="1" ht="15" customHeight="1">
      <c r="A35" s="626">
        <v>42850</v>
      </c>
      <c r="B35" s="603"/>
      <c r="C35" s="603"/>
      <c r="D35" s="603"/>
      <c r="E35" s="603"/>
      <c r="F35" s="603"/>
      <c r="G35" s="585"/>
      <c r="H35" s="623" t="s">
        <v>2112</v>
      </c>
      <c r="I35" s="686" t="s">
        <v>2116</v>
      </c>
      <c r="J35" s="596" t="s">
        <v>2114</v>
      </c>
      <c r="K35" s="686">
        <v>3</v>
      </c>
      <c r="L35" s="686">
        <v>3</v>
      </c>
      <c r="M35" s="562" t="str">
        <f t="shared" si="9"/>
        <v>D</v>
      </c>
      <c r="N35" s="562">
        <f t="shared" si="10"/>
        <v>6</v>
      </c>
      <c r="O35" s="598">
        <f t="shared" si="20"/>
        <v>0</v>
      </c>
      <c r="P35" s="562" t="str">
        <f t="shared" si="12"/>
        <v>O</v>
      </c>
      <c r="Q35" s="586" t="str">
        <f>IF(S35="","",IF(SIGN(S35)&lt;&gt;1,VLOOKUP(ABS(S35),SUP_HDC,3,TRUE),-VLOOKUP(ABS(S35),SUP_HDC,3,TRUE)))</f>
        <v/>
      </c>
      <c r="R35" s="635" t="str">
        <f>IF(Q35="","",IF((K35-L35+Q35)&gt;=0.5,1,IF((K35-L35+Q35)=0.25,0.5,IF((K35-L35+Q35)&lt;=-0.5,-1,IF((K35-L35+Q35)=-0.25,-0.5,0)))))</f>
        <v/>
      </c>
      <c r="S35" s="600"/>
      <c r="T35" s="595" t="str">
        <f>IF(ISBLANK(S35),"",K35-L35-S35)</f>
        <v/>
      </c>
      <c r="U35" s="601"/>
      <c r="V35" s="595" t="str">
        <f>IF(ISBLANK(U35),"",K35+L35-U35)</f>
        <v/>
      </c>
      <c r="W35" s="586" t="str">
        <f>IF(S35="","",(S35+U35)/2)</f>
        <v/>
      </c>
      <c r="X35" s="586" t="str">
        <f>IF(W35="","",U35-W35)</f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582" t="str">
        <f t="array" ref="AJ35">IF($K35="","",IF(SUM(IF(ISNUMBER(VALUE(RIGHT($AM35:$CQ35,1))),VALUE(RIGHT($AM35:$CQ35,1)),0))=$K35,"T","F"))</f>
        <v>T</v>
      </c>
      <c r="AK35" s="583">
        <f t="array" ref="AK35">IF($K35="","",SUM(IF(LEFT($AM35:$CQ35,1)="s",1,0))-SUM(IF(RIGHT(LEFT($AM35:$CQ35,2))="-",1,0)))</f>
        <v>0</v>
      </c>
      <c r="AL35" s="562">
        <f t="array" ref="AL35">IF($K35="","",SUM(IF(LEFT($AM35:$CQ35,1)="X",1,0)))</f>
        <v>11</v>
      </c>
      <c r="AM35" s="669" t="s">
        <v>3069</v>
      </c>
      <c r="AN35" s="668" t="s">
        <v>3071</v>
      </c>
      <c r="AO35" s="668" t="s">
        <v>3076</v>
      </c>
      <c r="AP35" s="668" t="s">
        <v>3069</v>
      </c>
      <c r="AQ35" s="668" t="s">
        <v>3069</v>
      </c>
      <c r="AR35" s="668" t="s">
        <v>3070</v>
      </c>
      <c r="AS35" s="668" t="s">
        <v>2213</v>
      </c>
      <c r="AT35" s="668" t="s">
        <v>3072</v>
      </c>
      <c r="AU35" s="669" t="s">
        <v>3069</v>
      </c>
      <c r="AV35" s="668" t="s">
        <v>3069</v>
      </c>
      <c r="AW35" s="668" t="s">
        <v>3076</v>
      </c>
      <c r="AX35" s="668" t="s">
        <v>3075</v>
      </c>
      <c r="AY35" s="668"/>
      <c r="AZ35" s="668">
        <v>1</v>
      </c>
      <c r="BA35" s="668"/>
      <c r="BB35" s="668"/>
      <c r="BC35" s="668"/>
      <c r="BD35" s="668" t="s">
        <v>3079</v>
      </c>
      <c r="BE35" s="668" t="s">
        <v>3077</v>
      </c>
      <c r="BF35" s="668"/>
      <c r="BG35" s="668"/>
      <c r="BH35" s="668" t="s">
        <v>3073</v>
      </c>
      <c r="BI35" s="668"/>
      <c r="BJ35" s="668" t="s">
        <v>3076</v>
      </c>
      <c r="BK35" s="668"/>
      <c r="BL35" s="668"/>
      <c r="BM35" s="668"/>
      <c r="BN35" s="668"/>
      <c r="BO35" s="668"/>
      <c r="BP35" s="668"/>
      <c r="BQ35" s="668"/>
      <c r="BR35" s="668" t="s">
        <v>3059</v>
      </c>
      <c r="BS35" s="668"/>
      <c r="BT35" s="668"/>
      <c r="BU35" s="668"/>
      <c r="BV35" s="668"/>
      <c r="BW35" s="668"/>
      <c r="BX35" s="668"/>
      <c r="BY35" s="668"/>
      <c r="BZ35" s="668"/>
      <c r="CA35" s="668"/>
      <c r="CC35" s="668" t="s">
        <v>3077</v>
      </c>
      <c r="CD35" s="668" t="s">
        <v>3074</v>
      </c>
      <c r="CE35" s="668"/>
      <c r="CF35" s="668" t="s">
        <v>3078</v>
      </c>
    </row>
    <row r="36" spans="1:84" s="661" customFormat="1" ht="15" customHeight="1">
      <c r="A36" s="625">
        <v>42855</v>
      </c>
      <c r="B36" s="603"/>
      <c r="C36" s="603"/>
      <c r="D36" s="603"/>
      <c r="E36" s="603"/>
      <c r="F36" s="603"/>
      <c r="G36" s="585"/>
      <c r="H36" s="624" t="s">
        <v>645</v>
      </c>
      <c r="I36" s="689" t="s">
        <v>3</v>
      </c>
      <c r="J36" s="689" t="s">
        <v>285</v>
      </c>
      <c r="K36" s="689">
        <v>1</v>
      </c>
      <c r="L36" s="689">
        <v>0</v>
      </c>
      <c r="M36" s="562" t="str">
        <f t="shared" si="9"/>
        <v>W</v>
      </c>
      <c r="N36" s="562">
        <f t="shared" si="10"/>
        <v>1</v>
      </c>
      <c r="O36" s="598">
        <f t="shared" si="20"/>
        <v>1</v>
      </c>
      <c r="P36" s="562" t="str">
        <f t="shared" si="12"/>
        <v>U</v>
      </c>
      <c r="Q36" s="586">
        <f>IF(S36="","",IF(SIGN(S36)&lt;&gt;1,VLOOKUP(ABS(S36),SUP_HDC,3,TRUE),-VLOOKUP(ABS(S36),SUP_HDC,3,TRUE)))</f>
        <v>0</v>
      </c>
      <c r="R36" s="635">
        <f>IF(Q36="","",IF((K36-L36+Q36)&gt;=0.5,1,IF((K36-L36+Q36)=0.25,0.5,IF((K36-L36+Q36)&lt;=-0.5,-1,IF((K36-L36+Q36)=-0.25,-0.5,0)))))</f>
        <v>1</v>
      </c>
      <c r="S36" s="600">
        <v>0</v>
      </c>
      <c r="T36" s="595">
        <f t="shared" si="13"/>
        <v>1</v>
      </c>
      <c r="U36" s="601">
        <v>2.77</v>
      </c>
      <c r="V36" s="595">
        <f t="shared" si="17"/>
        <v>-1.77</v>
      </c>
      <c r="W36" s="586">
        <f t="shared" si="18"/>
        <v>1.385</v>
      </c>
      <c r="X36" s="586">
        <f t="shared" si="19"/>
        <v>1.385</v>
      </c>
      <c r="Y36" s="599">
        <v>11</v>
      </c>
      <c r="Z36" s="599">
        <v>12</v>
      </c>
      <c r="AA36" s="599">
        <v>4</v>
      </c>
      <c r="AB36" s="599">
        <v>3</v>
      </c>
      <c r="AC36" s="599">
        <v>55</v>
      </c>
      <c r="AD36" s="599">
        <v>45</v>
      </c>
      <c r="AE36" s="599">
        <v>442</v>
      </c>
      <c r="AF36" s="562"/>
      <c r="AG36" s="562"/>
      <c r="AH36" s="562"/>
      <c r="AJ36" s="582" t="str">
        <f t="array" ref="AJ36">IF($K36="","",IF(SUM(IF(ISNUMBER(VALUE(RIGHT($AM36:$CQ36,1))),VALUE(RIGHT($AM36:$CQ36,1)),0))=$K36,"T","F"))</f>
        <v>T</v>
      </c>
      <c r="AK36" s="583">
        <f t="array" ref="AK36">IF($K36="","",SUM(IF(LEFT($AM36:$CQ36,1)="s",1,0))-SUM(IF(RIGHT(LEFT($AM36:$CQ36,2))="-",1,0)))</f>
        <v>0</v>
      </c>
      <c r="AL36" s="562">
        <f t="array" ref="AL36">IF($K36="","",SUM(IF(LEFT($AM36:$CQ36,1)="X",1,0)))</f>
        <v>11</v>
      </c>
      <c r="AM36" s="668" t="s">
        <v>3223</v>
      </c>
      <c r="AN36" s="668" t="s">
        <v>3223</v>
      </c>
      <c r="AO36" s="668" t="s">
        <v>3223</v>
      </c>
      <c r="AP36" s="668"/>
      <c r="AQ36" s="669" t="s">
        <v>3223</v>
      </c>
      <c r="AR36" s="668" t="s">
        <v>3223</v>
      </c>
      <c r="AS36" s="668" t="s">
        <v>2213</v>
      </c>
      <c r="AT36" s="668" t="s">
        <v>3229</v>
      </c>
      <c r="AU36" s="668" t="s">
        <v>3223</v>
      </c>
      <c r="AV36" s="669" t="s">
        <v>3224</v>
      </c>
      <c r="AW36" s="668" t="s">
        <v>3227</v>
      </c>
      <c r="AX36" s="671" t="s">
        <v>3232</v>
      </c>
      <c r="AY36" s="668"/>
      <c r="AZ36" s="668"/>
      <c r="BA36" s="668" t="s">
        <v>3229</v>
      </c>
      <c r="BB36" s="668"/>
      <c r="BC36" s="668"/>
      <c r="BD36" s="668" t="s">
        <v>3230</v>
      </c>
      <c r="BE36" s="668" t="s">
        <v>3229</v>
      </c>
      <c r="BF36" s="668"/>
      <c r="BG36" s="668"/>
      <c r="BH36" s="668" t="s">
        <v>3225</v>
      </c>
      <c r="BI36" s="668"/>
      <c r="BJ36" s="668" t="s">
        <v>3225</v>
      </c>
      <c r="BK36" s="668"/>
      <c r="BL36" s="668" t="s">
        <v>3225</v>
      </c>
      <c r="BM36" s="668"/>
      <c r="BN36" s="668"/>
      <c r="BO36" s="668"/>
      <c r="BP36" s="668"/>
      <c r="BQ36" s="668"/>
      <c r="BR36" s="668" t="s">
        <v>3059</v>
      </c>
      <c r="BS36" s="668"/>
      <c r="BT36" s="668"/>
      <c r="BU36" s="668"/>
      <c r="BV36" s="668"/>
      <c r="BW36" s="668"/>
      <c r="BX36" s="668"/>
      <c r="BY36" s="668"/>
      <c r="BZ36" s="668"/>
      <c r="CA36" s="668"/>
      <c r="CC36" s="668" t="s">
        <v>3226</v>
      </c>
      <c r="CD36" s="682" t="s">
        <v>3231</v>
      </c>
      <c r="CE36" s="668"/>
      <c r="CF36" s="668"/>
    </row>
    <row r="37" spans="1:84" s="661" customFormat="1" ht="15" customHeight="1">
      <c r="A37" s="625">
        <v>42860</v>
      </c>
      <c r="B37" s="603"/>
      <c r="C37" s="603"/>
      <c r="D37" s="603"/>
      <c r="E37" s="603"/>
      <c r="F37" s="603"/>
      <c r="G37" s="585"/>
      <c r="H37" s="624" t="s">
        <v>262</v>
      </c>
      <c r="I37" s="689" t="s">
        <v>2</v>
      </c>
      <c r="J37" s="689" t="s">
        <v>285</v>
      </c>
      <c r="K37" s="689">
        <v>1</v>
      </c>
      <c r="L37" s="689">
        <v>1</v>
      </c>
      <c r="M37" s="562" t="str">
        <f t="shared" si="9"/>
        <v>D</v>
      </c>
      <c r="N37" s="562">
        <f t="shared" si="10"/>
        <v>2</v>
      </c>
      <c r="O37" s="598">
        <f t="shared" si="20"/>
        <v>0</v>
      </c>
      <c r="P37" s="562" t="str">
        <f t="shared" si="12"/>
        <v>U</v>
      </c>
      <c r="Q37" s="586">
        <f>IF(S37="","",IF(SIGN(S37)&lt;&gt;1,VLOOKUP(ABS(S37),SUP_HDC,3,TRUE),-VLOOKUP(ABS(S37),SUP_HDC,3,TRUE)))</f>
        <v>-0.5</v>
      </c>
      <c r="R37" s="635">
        <f>IF(Q37="","",IF((K37-L37+Q37)&gt;=0.5,1,IF((K37-L37+Q37)=0.25,0.5,IF((K37-L37+Q37)&lt;=-0.5,-1,IF((K37-L37+Q37)=-0.25,-0.5,0)))))</f>
        <v>-1</v>
      </c>
      <c r="S37" s="600">
        <v>0.69</v>
      </c>
      <c r="T37" s="595">
        <f t="shared" si="13"/>
        <v>-0.69</v>
      </c>
      <c r="U37" s="601">
        <v>2.71</v>
      </c>
      <c r="V37" s="595">
        <f t="shared" si="17"/>
        <v>-0.71</v>
      </c>
      <c r="W37" s="586">
        <f t="shared" si="18"/>
        <v>1.7</v>
      </c>
      <c r="X37" s="586">
        <f t="shared" si="19"/>
        <v>1.01</v>
      </c>
      <c r="Y37" s="599">
        <v>15</v>
      </c>
      <c r="Z37" s="599">
        <v>13</v>
      </c>
      <c r="AA37" s="599">
        <v>3</v>
      </c>
      <c r="AB37" s="599">
        <v>7</v>
      </c>
      <c r="AC37" s="599">
        <v>62</v>
      </c>
      <c r="AD37" s="599">
        <v>38</v>
      </c>
      <c r="AE37" s="599">
        <v>442</v>
      </c>
      <c r="AF37" s="562"/>
      <c r="AG37" s="562"/>
      <c r="AH37" s="562"/>
      <c r="AJ37" s="582" t="str">
        <f t="array" ref="AJ37">IF($K37="","",IF(SUM(IF(ISNUMBER(VALUE(RIGHT($AM37:$CQ37,1))),VALUE(RIGHT($AM37:$CQ37,1)),0))=$K37,"T","F"))</f>
        <v>T</v>
      </c>
      <c r="AK37" s="583">
        <f t="array" ref="AK37">IF($K37="","",SUM(IF(LEFT($AM37:$CQ37,1)="s",1,0))-SUM(IF(RIGHT(LEFT($AM37:$CQ37,2))="-",1,0)))</f>
        <v>0</v>
      </c>
      <c r="AL37" s="562">
        <f t="array" ref="AL37">IF($K37="","",SUM(IF(LEFT($AM37:$CQ37,1)="X",1,0)))</f>
        <v>11</v>
      </c>
      <c r="AM37" s="668" t="s">
        <v>3331</v>
      </c>
      <c r="AN37" s="668" t="s">
        <v>3331</v>
      </c>
      <c r="AO37" s="669" t="s">
        <v>3331</v>
      </c>
      <c r="AP37" s="668"/>
      <c r="AQ37" s="668" t="s">
        <v>2137</v>
      </c>
      <c r="AR37" s="668" t="s">
        <v>3331</v>
      </c>
      <c r="AS37" s="668" t="s">
        <v>2213</v>
      </c>
      <c r="AT37" s="668" t="s">
        <v>3350</v>
      </c>
      <c r="AU37" s="682" t="s">
        <v>3354</v>
      </c>
      <c r="AV37" s="671" t="s">
        <v>3353</v>
      </c>
      <c r="AW37" s="668" t="s">
        <v>3349</v>
      </c>
      <c r="AX37" s="668" t="s">
        <v>3331</v>
      </c>
      <c r="AY37" s="668"/>
      <c r="AZ37" s="668"/>
      <c r="BA37" s="668" t="s">
        <v>3351</v>
      </c>
      <c r="BB37" s="668"/>
      <c r="BC37" s="668"/>
      <c r="BD37" s="668" t="s">
        <v>3351</v>
      </c>
      <c r="BE37" s="668" t="s">
        <v>3350</v>
      </c>
      <c r="BF37" s="668"/>
      <c r="BG37" s="668"/>
      <c r="BH37" s="668" t="s">
        <v>2137</v>
      </c>
      <c r="BI37" s="668"/>
      <c r="BJ37" s="668" t="s">
        <v>3350</v>
      </c>
      <c r="BK37" s="668"/>
      <c r="BL37" s="668" t="s">
        <v>3351</v>
      </c>
      <c r="BM37" s="668"/>
      <c r="BN37" s="668"/>
      <c r="BO37" s="668"/>
      <c r="BP37" s="668"/>
      <c r="BQ37" s="668"/>
      <c r="BR37" s="668" t="s">
        <v>3059</v>
      </c>
      <c r="BS37" s="668"/>
      <c r="BT37" s="668"/>
      <c r="BU37" s="668"/>
      <c r="BV37" s="668"/>
      <c r="BW37" s="668"/>
      <c r="BX37" s="668"/>
      <c r="BY37" s="668"/>
      <c r="BZ37" s="668"/>
      <c r="CA37" s="668"/>
      <c r="CC37" s="668" t="s">
        <v>3352</v>
      </c>
      <c r="CD37" s="668" t="s">
        <v>3331</v>
      </c>
      <c r="CE37" s="668"/>
      <c r="CF37" s="668"/>
    </row>
    <row r="38" spans="1:84" s="661" customFormat="1" ht="15" customHeight="1">
      <c r="A38" s="626">
        <v>42864</v>
      </c>
      <c r="B38" s="596"/>
      <c r="C38" s="596"/>
      <c r="D38" s="596"/>
      <c r="E38" s="596"/>
      <c r="F38" s="596"/>
      <c r="G38" s="591"/>
      <c r="H38" s="623" t="s">
        <v>2115</v>
      </c>
      <c r="I38" s="686" t="s">
        <v>2113</v>
      </c>
      <c r="J38" s="596" t="s">
        <v>2114</v>
      </c>
      <c r="K38" s="686">
        <v>0</v>
      </c>
      <c r="L38" s="686">
        <v>2</v>
      </c>
      <c r="M38" s="562" t="str">
        <f t="shared" si="9"/>
        <v>L</v>
      </c>
      <c r="N38" s="562">
        <f t="shared" si="10"/>
        <v>2</v>
      </c>
      <c r="O38" s="598">
        <f t="shared" si="20"/>
        <v>-2</v>
      </c>
      <c r="P38" s="562" t="str">
        <f t="shared" si="12"/>
        <v>U</v>
      </c>
      <c r="Q38" s="586"/>
      <c r="R38" s="635"/>
      <c r="S38" s="600"/>
      <c r="T38" s="595"/>
      <c r="U38" s="601"/>
      <c r="V38" s="595" t="str">
        <f t="shared" si="17"/>
        <v/>
      </c>
      <c r="W38" s="586" t="str">
        <f t="shared" si="18"/>
        <v/>
      </c>
      <c r="X38" s="586" t="str">
        <f t="shared" si="19"/>
        <v/>
      </c>
      <c r="Y38" s="599"/>
      <c r="Z38" s="599"/>
      <c r="AA38" s="599"/>
      <c r="AB38" s="599"/>
      <c r="AC38" s="599"/>
      <c r="AD38" s="599"/>
      <c r="AE38" s="599"/>
      <c r="AF38" s="562"/>
      <c r="AG38" s="562"/>
      <c r="AH38" s="562"/>
      <c r="AJ38" s="582"/>
      <c r="AK38" s="583"/>
      <c r="AL38" s="562"/>
      <c r="AM38" s="668" t="s">
        <v>1431</v>
      </c>
      <c r="AN38" s="668" t="s">
        <v>3396</v>
      </c>
      <c r="AO38" s="668" t="s">
        <v>3397</v>
      </c>
      <c r="AP38" s="668"/>
      <c r="AQ38" s="668" t="s">
        <v>2138</v>
      </c>
      <c r="AR38" s="668" t="s">
        <v>3397</v>
      </c>
      <c r="AS38" s="668" t="s">
        <v>2213</v>
      </c>
      <c r="AT38" s="669" t="s">
        <v>1431</v>
      </c>
      <c r="AU38" s="668" t="s">
        <v>1431</v>
      </c>
      <c r="AV38" s="668" t="s">
        <v>1431</v>
      </c>
      <c r="AW38" s="668" t="s">
        <v>2138</v>
      </c>
      <c r="AX38" s="668" t="s">
        <v>1431</v>
      </c>
      <c r="AY38" s="697"/>
      <c r="AZ38" s="668" t="s">
        <v>126</v>
      </c>
      <c r="BA38" s="668" t="s">
        <v>2139</v>
      </c>
      <c r="BB38" s="668" t="s">
        <v>126</v>
      </c>
      <c r="BD38" s="668" t="s">
        <v>2139</v>
      </c>
      <c r="BE38" s="668" t="s">
        <v>3395</v>
      </c>
      <c r="BH38" s="668" t="s">
        <v>2138</v>
      </c>
      <c r="BJ38" s="668" t="s">
        <v>2137</v>
      </c>
      <c r="BM38" s="661" t="s">
        <v>2139</v>
      </c>
      <c r="BR38" s="661" t="s">
        <v>3059</v>
      </c>
      <c r="CC38" s="668" t="s">
        <v>2139</v>
      </c>
      <c r="CD38" s="668" t="s">
        <v>2226</v>
      </c>
    </row>
    <row r="39" spans="1:84" s="661" customFormat="1" ht="15" customHeight="1">
      <c r="A39" s="625">
        <v>42869</v>
      </c>
      <c r="B39" s="603"/>
      <c r="C39" s="603"/>
      <c r="D39" s="603"/>
      <c r="E39" s="603"/>
      <c r="F39" s="603"/>
      <c r="G39" s="585"/>
      <c r="H39" s="624" t="s">
        <v>1435</v>
      </c>
      <c r="I39" s="689" t="s">
        <v>3</v>
      </c>
      <c r="J39" s="689" t="s">
        <v>285</v>
      </c>
      <c r="K39" s="689">
        <v>2</v>
      </c>
      <c r="L39" s="689">
        <v>0</v>
      </c>
      <c r="M39" s="562" t="str">
        <f t="shared" si="9"/>
        <v>W</v>
      </c>
      <c r="N39" s="562">
        <f t="shared" si="10"/>
        <v>2</v>
      </c>
      <c r="O39" s="598">
        <f t="shared" si="20"/>
        <v>2</v>
      </c>
      <c r="P39" s="562" t="str">
        <f t="shared" si="12"/>
        <v>U</v>
      </c>
      <c r="Q39" s="586">
        <f>IF(S39="","",IF(SIGN(S39)&lt;&gt;1,VLOOKUP(ABS(S39),SUP_HDC,3,TRUE),-VLOOKUP(ABS(S39),SUP_HDC,3,TRUE)))</f>
        <v>-0.25</v>
      </c>
      <c r="R39" s="635">
        <f>IF(Q39="","",IF((K39-L39+Q39)&gt;=0.5,1,IF((K39-L39+Q39)=0.25,0.5,IF((K39-L39+Q39)&lt;=-0.5,-1,IF((K39-L39+Q39)=-0.25,-0.5,0)))))</f>
        <v>1</v>
      </c>
      <c r="S39" s="600">
        <v>0.37</v>
      </c>
      <c r="T39" s="595">
        <f t="shared" si="13"/>
        <v>1.63</v>
      </c>
      <c r="U39" s="601">
        <v>2.4900000000000002</v>
      </c>
      <c r="V39" s="595">
        <f t="shared" si="14"/>
        <v>-0.49000000000000021</v>
      </c>
      <c r="W39" s="586">
        <f t="shared" ref="W39:W60" si="21">IF(S39="","",(S39+U39)/2)</f>
        <v>1.4300000000000002</v>
      </c>
      <c r="X39" s="586">
        <f t="shared" ref="X39:X60" si="22">IF(W39="","",U39-W39)</f>
        <v>1.06</v>
      </c>
      <c r="Y39" s="599">
        <v>14</v>
      </c>
      <c r="Z39" s="599">
        <v>13</v>
      </c>
      <c r="AA39" s="599">
        <v>5</v>
      </c>
      <c r="AB39" s="599">
        <v>2</v>
      </c>
      <c r="AC39" s="599">
        <v>54</v>
      </c>
      <c r="AD39" s="599">
        <v>46</v>
      </c>
      <c r="AE39" s="599">
        <v>442</v>
      </c>
      <c r="AF39" s="562"/>
      <c r="AG39" s="562"/>
      <c r="AH39" s="562"/>
      <c r="AJ39" s="582" t="str">
        <f t="array" ref="AJ39">IF($K39="","",IF(SUM(IF(ISNUMBER(VALUE(RIGHT($AM39:$CQ39,1))),VALUE(RIGHT($AM39:$CQ39,1)),0))=$K39,"T","F"))</f>
        <v>T</v>
      </c>
      <c r="AK39" s="583">
        <f t="array" ref="AK39">IF($K39="","",SUM(IF(LEFT($AM39:$CQ39,1)="s",1,0))-SUM(IF(RIGHT(LEFT($AM39:$CQ39,2))="-",1,0)))</f>
        <v>0</v>
      </c>
      <c r="AL39" s="562">
        <f t="array" ref="AL39">IF($K39="","",SUM(IF(LEFT($AM39:$CQ39,1)="X",1,0)))</f>
        <v>11</v>
      </c>
      <c r="AM39" s="668" t="s">
        <v>2474</v>
      </c>
      <c r="AN39" s="668" t="s">
        <v>2474</v>
      </c>
      <c r="AO39" s="668" t="s">
        <v>2474</v>
      </c>
      <c r="AP39" s="668" t="s">
        <v>2472</v>
      </c>
      <c r="AQ39" s="668" t="s">
        <v>2474</v>
      </c>
      <c r="AR39" s="669" t="s">
        <v>2474</v>
      </c>
      <c r="AS39" s="668" t="s">
        <v>3474</v>
      </c>
      <c r="AT39" s="668" t="s">
        <v>3547</v>
      </c>
      <c r="AU39" s="668" t="s">
        <v>2474</v>
      </c>
      <c r="AV39" s="668" t="s">
        <v>2474</v>
      </c>
      <c r="AW39" s="671" t="s">
        <v>3574</v>
      </c>
      <c r="AX39" s="671" t="s">
        <v>3573</v>
      </c>
      <c r="AY39" s="668"/>
      <c r="AZ39" s="668" t="s">
        <v>126</v>
      </c>
      <c r="BA39" s="668" t="s">
        <v>2472</v>
      </c>
      <c r="BB39" s="668" t="s">
        <v>126</v>
      </c>
      <c r="BC39" s="668"/>
      <c r="BD39" s="668" t="s">
        <v>3471</v>
      </c>
      <c r="BE39" s="668" t="s">
        <v>2472</v>
      </c>
      <c r="BF39" s="668" t="s">
        <v>126</v>
      </c>
      <c r="BG39" s="668" t="s">
        <v>126</v>
      </c>
      <c r="BH39" s="671" t="s">
        <v>3571</v>
      </c>
      <c r="BI39" s="668" t="s">
        <v>126</v>
      </c>
      <c r="BJ39" s="671" t="s">
        <v>3572</v>
      </c>
      <c r="BK39" s="668" t="s">
        <v>126</v>
      </c>
      <c r="BL39" s="668" t="s">
        <v>3566</v>
      </c>
      <c r="BM39" s="668" t="s">
        <v>126</v>
      </c>
      <c r="BN39" s="668"/>
      <c r="BO39" s="668"/>
      <c r="BP39" s="668"/>
      <c r="BQ39" s="668"/>
      <c r="BR39" s="668" t="s">
        <v>3059</v>
      </c>
      <c r="BS39" s="668"/>
      <c r="BT39" s="668"/>
      <c r="BU39" s="668" t="s">
        <v>3468</v>
      </c>
      <c r="BV39" s="668"/>
      <c r="BW39" s="668"/>
      <c r="BX39" s="668"/>
      <c r="BY39" s="668"/>
      <c r="BZ39" s="668"/>
      <c r="CA39" s="668"/>
      <c r="CC39" s="668" t="s">
        <v>3570</v>
      </c>
      <c r="CD39" s="668" t="s">
        <v>3471</v>
      </c>
      <c r="CE39" s="668"/>
      <c r="CF39" s="668" t="s">
        <v>126</v>
      </c>
    </row>
    <row r="40" spans="1:84" s="661" customFormat="1" ht="15" customHeight="1">
      <c r="A40" s="625">
        <v>42875</v>
      </c>
      <c r="B40" s="603"/>
      <c r="C40" s="603"/>
      <c r="D40" s="603"/>
      <c r="E40" s="603"/>
      <c r="F40" s="603"/>
      <c r="G40" s="585"/>
      <c r="H40" s="624" t="s">
        <v>259</v>
      </c>
      <c r="I40" s="689" t="s">
        <v>2</v>
      </c>
      <c r="J40" s="689" t="s">
        <v>285</v>
      </c>
      <c r="K40" s="689">
        <v>3</v>
      </c>
      <c r="L40" s="689">
        <v>0</v>
      </c>
      <c r="M40" s="562" t="str">
        <f t="shared" si="9"/>
        <v>W</v>
      </c>
      <c r="N40" s="562">
        <f t="shared" si="10"/>
        <v>3</v>
      </c>
      <c r="O40" s="598">
        <f t="shared" si="20"/>
        <v>3</v>
      </c>
      <c r="P40" s="562" t="str">
        <f t="shared" si="12"/>
        <v>O</v>
      </c>
      <c r="Q40" s="586">
        <f>IF(S40="","",IF(SIGN(S40)&lt;&gt;1,VLOOKUP(ABS(S40),SUP_HDC,3,TRUE),-VLOOKUP(ABS(S40),SUP_HDC,3,TRUE)))</f>
        <v>-0.5</v>
      </c>
      <c r="R40" s="635">
        <f>IF(Q40="","",IF((K40-L40+Q40)&gt;=0.5,1,IF((K40-L40+Q40)=0.25,0.5,IF((K40-L40+Q40)&lt;=-0.5,-1,IF((K40-L40+Q40)=-0.25,-0.5,0)))))</f>
        <v>1</v>
      </c>
      <c r="S40" s="600">
        <v>0.62</v>
      </c>
      <c r="T40" s="595">
        <f t="shared" si="13"/>
        <v>2.38</v>
      </c>
      <c r="U40" s="601">
        <v>2.54</v>
      </c>
      <c r="V40" s="595">
        <f t="shared" si="14"/>
        <v>0.45999999999999996</v>
      </c>
      <c r="W40" s="586">
        <f t="shared" si="21"/>
        <v>1.58</v>
      </c>
      <c r="X40" s="586">
        <f t="shared" si="22"/>
        <v>0.96</v>
      </c>
      <c r="Y40" s="599">
        <v>15</v>
      </c>
      <c r="Z40" s="599">
        <v>14</v>
      </c>
      <c r="AA40" s="599">
        <v>5</v>
      </c>
      <c r="AB40" s="599">
        <v>1</v>
      </c>
      <c r="AC40" s="599">
        <v>47</v>
      </c>
      <c r="AD40" s="599">
        <v>53</v>
      </c>
      <c r="AE40" s="599">
        <v>442</v>
      </c>
      <c r="AF40" s="562"/>
      <c r="AG40" s="562"/>
      <c r="AH40" s="562"/>
      <c r="AJ40" s="582" t="str">
        <f t="array" ref="AJ40">IF($K40="","",IF(SUM(IF(ISNUMBER(VALUE(RIGHT($AM40:$CQ40,1))),VALUE(RIGHT($AM40:$CQ40,1)),0))=$K40,"T","F"))</f>
        <v>T</v>
      </c>
      <c r="AK40" s="583">
        <f t="array" ref="AK40">IF($K40="","",SUM(IF(LEFT($AM40:$CQ40,1)="s",1,0))-SUM(IF(RIGHT(LEFT($AM40:$CQ40,2))="-",1,0)))</f>
        <v>0</v>
      </c>
      <c r="AL40" s="562">
        <f t="array" ref="AL40">IF($K40="","",SUM(IF(LEFT($AM40:$CQ40,1)="X",1,0)))</f>
        <v>11</v>
      </c>
      <c r="AM40" s="668" t="s">
        <v>2474</v>
      </c>
      <c r="AN40" s="682" t="s">
        <v>3657</v>
      </c>
      <c r="AO40" s="668" t="s">
        <v>2474</v>
      </c>
      <c r="AP40" s="668" t="s">
        <v>2472</v>
      </c>
      <c r="AQ40" s="669" t="s">
        <v>2474</v>
      </c>
      <c r="AR40" s="671" t="s">
        <v>3657</v>
      </c>
      <c r="AS40" s="668" t="s">
        <v>3474</v>
      </c>
      <c r="AT40" s="668" t="s">
        <v>2474</v>
      </c>
      <c r="AU40" s="671" t="s">
        <v>3657</v>
      </c>
      <c r="AV40" s="671" t="s">
        <v>3655</v>
      </c>
      <c r="AW40" s="668" t="s">
        <v>3640</v>
      </c>
      <c r="AX40" s="671" t="s">
        <v>3656</v>
      </c>
      <c r="AY40" s="668"/>
      <c r="AZ40" s="668" t="s">
        <v>126</v>
      </c>
      <c r="BA40" s="668" t="s">
        <v>2472</v>
      </c>
      <c r="BB40" s="668" t="s">
        <v>126</v>
      </c>
      <c r="BC40" s="668"/>
      <c r="BD40" s="668" t="s">
        <v>3613</v>
      </c>
      <c r="BE40" s="668" t="s">
        <v>2472</v>
      </c>
      <c r="BF40" s="668" t="s">
        <v>126</v>
      </c>
      <c r="BG40" s="668" t="s">
        <v>126</v>
      </c>
      <c r="BH40" s="668" t="s">
        <v>3639</v>
      </c>
      <c r="BI40" s="668" t="s">
        <v>126</v>
      </c>
      <c r="BJ40" s="668" t="s">
        <v>3640</v>
      </c>
      <c r="BK40" s="668" t="s">
        <v>3640</v>
      </c>
      <c r="BL40" s="668" t="s">
        <v>3639</v>
      </c>
      <c r="BM40" s="668" t="s">
        <v>126</v>
      </c>
      <c r="BN40" s="668"/>
      <c r="BO40" s="668"/>
      <c r="BP40" s="668"/>
      <c r="BQ40" s="668"/>
      <c r="BR40" s="668" t="s">
        <v>4179</v>
      </c>
      <c r="BS40" s="668"/>
      <c r="BT40" s="668"/>
      <c r="BU40" s="668" t="s">
        <v>4180</v>
      </c>
      <c r="BV40" s="668"/>
      <c r="BW40" s="668"/>
      <c r="BX40" s="668"/>
      <c r="BY40" s="668"/>
      <c r="BZ40" s="668"/>
      <c r="CA40" s="668"/>
      <c r="CC40" s="668" t="s">
        <v>2472</v>
      </c>
      <c r="CD40" s="668" t="s">
        <v>3614</v>
      </c>
      <c r="CE40" s="668"/>
      <c r="CF40" s="668" t="s">
        <v>126</v>
      </c>
    </row>
    <row r="41" spans="1:84" s="661" customFormat="1" ht="15" customHeight="1">
      <c r="A41" s="625">
        <v>42890</v>
      </c>
      <c r="B41" s="603"/>
      <c r="C41" s="603"/>
      <c r="D41" s="603"/>
      <c r="E41" s="603"/>
      <c r="F41" s="603"/>
      <c r="G41" s="585"/>
      <c r="H41" s="624" t="s">
        <v>254</v>
      </c>
      <c r="I41" s="689" t="s">
        <v>3</v>
      </c>
      <c r="J41" s="689" t="s">
        <v>285</v>
      </c>
      <c r="K41" s="689">
        <v>0</v>
      </c>
      <c r="L41" s="689">
        <v>3</v>
      </c>
      <c r="M41" s="562" t="str">
        <f t="shared" si="9"/>
        <v>L</v>
      </c>
      <c r="N41" s="562">
        <f t="shared" si="10"/>
        <v>3</v>
      </c>
      <c r="O41" s="598">
        <f t="shared" si="20"/>
        <v>-3</v>
      </c>
      <c r="P41" s="562" t="str">
        <f t="shared" si="12"/>
        <v>O</v>
      </c>
      <c r="Q41" s="586">
        <f t="shared" ref="Q41:Q57" si="23">IF(S41="","",IF(SIGN(S41)&lt;&gt;1,VLOOKUP(ABS(S41),SUP_HDC,3,TRUE),-VLOOKUP(ABS(S41),SUP_HDC,3,TRUE)))</f>
        <v>-0.25</v>
      </c>
      <c r="R41" s="635">
        <f>IF(Q41="","",IF((K41-L41+Q41)&gt;=0.5,1,IF((K41-L41+Q41)=0.25,0.5,IF((K41-L41+Q41)&lt;=-0.5,-1,IF((K41-L41+Q41)=-0.25,-0.5,0)))))</f>
        <v>-1</v>
      </c>
      <c r="S41" s="600">
        <v>0.26</v>
      </c>
      <c r="T41" s="595">
        <f t="shared" si="13"/>
        <v>-3.26</v>
      </c>
      <c r="U41" s="601">
        <v>2.66</v>
      </c>
      <c r="V41" s="595">
        <f t="shared" si="14"/>
        <v>0.33999999999999986</v>
      </c>
      <c r="W41" s="586">
        <f t="shared" si="21"/>
        <v>1.46</v>
      </c>
      <c r="X41" s="586">
        <f t="shared" si="22"/>
        <v>1.2000000000000002</v>
      </c>
      <c r="Y41" s="599">
        <v>14</v>
      </c>
      <c r="Z41" s="599">
        <v>20</v>
      </c>
      <c r="AA41" s="599">
        <v>3</v>
      </c>
      <c r="AB41" s="599">
        <v>5</v>
      </c>
      <c r="AC41" s="599">
        <v>60</v>
      </c>
      <c r="AD41" s="599">
        <v>40</v>
      </c>
      <c r="AE41" s="599">
        <v>442</v>
      </c>
      <c r="AF41" s="562"/>
      <c r="AG41" s="562"/>
      <c r="AH41" s="562"/>
      <c r="AJ41" s="582" t="str">
        <f t="array" ref="AJ41">IF($K41="","",IF(SUM(IF(ISNUMBER(VALUE(RIGHT($AM41:$CQ41,1))),VALUE(RIGHT($AM41:$CQ41,1)),0))=$K41,"T","F"))</f>
        <v>T</v>
      </c>
      <c r="AK41" s="583">
        <f t="array" ref="AK41">IF($K41="","",SUM(IF(LEFT($AM41:$CQ41,1)="s",1,0))-SUM(IF(RIGHT(LEFT($AM41:$CQ41,2))="-",1,0)))</f>
        <v>0</v>
      </c>
      <c r="AL41" s="562">
        <f t="array" ref="AL41">IF($K41="","",SUM(IF(LEFT($AM41:$CQ41,1)="X",1,0)))</f>
        <v>11</v>
      </c>
      <c r="AM41" s="668" t="s">
        <v>3894</v>
      </c>
      <c r="AN41" s="668" t="s">
        <v>3894</v>
      </c>
      <c r="AO41" s="668" t="s">
        <v>3894</v>
      </c>
      <c r="AP41" s="668"/>
      <c r="AQ41" s="668" t="s">
        <v>3894</v>
      </c>
      <c r="AR41" s="668" t="s">
        <v>2137</v>
      </c>
      <c r="AS41" s="668" t="s">
        <v>2138</v>
      </c>
      <c r="AT41" s="668" t="s">
        <v>3894</v>
      </c>
      <c r="AU41" s="668" t="s">
        <v>3895</v>
      </c>
      <c r="AV41" s="668" t="s">
        <v>3894</v>
      </c>
      <c r="AW41" s="668" t="s">
        <v>3905</v>
      </c>
      <c r="AX41" s="668" t="s">
        <v>3894</v>
      </c>
      <c r="AY41" s="668"/>
      <c r="AZ41" s="668"/>
      <c r="BA41" s="668" t="s">
        <v>3933</v>
      </c>
      <c r="BB41" s="668"/>
      <c r="BC41" s="668"/>
      <c r="BD41" s="668" t="s">
        <v>3905</v>
      </c>
      <c r="BE41" s="668"/>
      <c r="BF41" s="668"/>
      <c r="BG41" s="668"/>
      <c r="BH41" s="669" t="s">
        <v>2137</v>
      </c>
      <c r="BI41" s="668"/>
      <c r="BJ41" s="668" t="s">
        <v>3908</v>
      </c>
      <c r="BK41" s="668"/>
      <c r="BL41" s="668" t="s">
        <v>3932</v>
      </c>
      <c r="BM41" s="668"/>
      <c r="BN41" s="668"/>
      <c r="BO41" s="668"/>
      <c r="BP41" s="668"/>
      <c r="BQ41" s="668"/>
      <c r="BR41" s="668" t="s">
        <v>2213</v>
      </c>
      <c r="BS41" s="668"/>
      <c r="BT41" s="668"/>
      <c r="BU41" s="668"/>
      <c r="BV41" s="668"/>
      <c r="BW41" s="668"/>
      <c r="BX41" s="668"/>
      <c r="BY41" s="668"/>
      <c r="BZ41" s="668"/>
      <c r="CA41" s="668"/>
      <c r="CC41" s="668" t="s">
        <v>3908</v>
      </c>
      <c r="CD41" s="668" t="s">
        <v>3908</v>
      </c>
      <c r="CE41" s="668"/>
      <c r="CF41" s="705"/>
    </row>
    <row r="42" spans="1:84" s="661" customFormat="1" ht="15" customHeight="1">
      <c r="A42" s="625">
        <v>42903</v>
      </c>
      <c r="B42" s="603"/>
      <c r="C42" s="603"/>
      <c r="D42" s="603"/>
      <c r="E42" s="603"/>
      <c r="F42" s="603"/>
      <c r="G42" s="585"/>
      <c r="H42" s="624" t="s">
        <v>1200</v>
      </c>
      <c r="I42" s="689" t="s">
        <v>3</v>
      </c>
      <c r="J42" s="689" t="s">
        <v>285</v>
      </c>
      <c r="K42" s="689">
        <v>1</v>
      </c>
      <c r="L42" s="689">
        <v>0</v>
      </c>
      <c r="M42" s="562" t="str">
        <f t="shared" si="9"/>
        <v>W</v>
      </c>
      <c r="N42" s="562">
        <f t="shared" si="10"/>
        <v>1</v>
      </c>
      <c r="O42" s="598">
        <f t="shared" si="20"/>
        <v>1</v>
      </c>
      <c r="P42" s="562" t="str">
        <f t="shared" si="12"/>
        <v>U</v>
      </c>
      <c r="Q42" s="586">
        <f t="shared" si="23"/>
        <v>0</v>
      </c>
      <c r="R42" s="635">
        <f>IF(Q42="","",IF((K42-L42+Q42)&gt;=0.5,1,IF((K42-L42+Q42)=0.25,0.5,IF((K42-L42+Q42)&lt;=-0.5,-1,IF((K42-L42+Q42)=-0.25,-0.5,0)))))</f>
        <v>1</v>
      </c>
      <c r="S42" s="600">
        <v>9.5000000000000001E-2</v>
      </c>
      <c r="T42" s="595">
        <f t="shared" si="13"/>
        <v>0.90500000000000003</v>
      </c>
      <c r="U42" s="601">
        <v>2.74</v>
      </c>
      <c r="V42" s="595">
        <f t="shared" si="14"/>
        <v>-1.7400000000000002</v>
      </c>
      <c r="W42" s="586">
        <f t="shared" si="21"/>
        <v>1.4175000000000002</v>
      </c>
      <c r="X42" s="586">
        <f t="shared" si="22"/>
        <v>1.3225</v>
      </c>
      <c r="Y42" s="599">
        <v>9</v>
      </c>
      <c r="Z42" s="599">
        <v>14</v>
      </c>
      <c r="AA42" s="599">
        <v>2</v>
      </c>
      <c r="AB42" s="599">
        <v>4</v>
      </c>
      <c r="AC42" s="599">
        <v>45</v>
      </c>
      <c r="AD42" s="599">
        <v>55</v>
      </c>
      <c r="AE42" s="599">
        <v>442</v>
      </c>
      <c r="AF42" s="562"/>
      <c r="AG42" s="562"/>
      <c r="AH42" s="562"/>
      <c r="AJ42" s="582" t="str">
        <f t="array" ref="AJ42">IF($K42="","",IF(SUM(IF(ISNUMBER(VALUE(RIGHT($AM42:$CQ42,1))),VALUE(RIGHT($AM42:$CQ42,1)),0))=$K42,"T","F"))</f>
        <v>T</v>
      </c>
      <c r="AK42" s="583">
        <f t="array" ref="AK42">IF($K42="","",SUM(IF(LEFT($AM42:$CQ42,1)="s",1,0))-SUM(IF(RIGHT(LEFT($AM42:$CQ42,2))="-",1,0)))</f>
        <v>0</v>
      </c>
      <c r="AL42" s="562">
        <f t="array" ref="AL42">IF($K42="","",SUM(IF(LEFT($AM42:$CQ42,1)="X",1,0)))</f>
        <v>11</v>
      </c>
      <c r="AM42" s="668" t="s">
        <v>4066</v>
      </c>
      <c r="AN42" s="668" t="s">
        <v>4066</v>
      </c>
      <c r="AO42" s="668" t="s">
        <v>4066</v>
      </c>
      <c r="AP42" s="668"/>
      <c r="AQ42" s="668" t="s">
        <v>4066</v>
      </c>
      <c r="AR42" s="668" t="s">
        <v>4066</v>
      </c>
      <c r="AS42" s="668" t="s">
        <v>4066</v>
      </c>
      <c r="AT42" s="668" t="s">
        <v>4066</v>
      </c>
      <c r="AU42" s="668" t="s">
        <v>4010</v>
      </c>
      <c r="AV42" s="671" t="s">
        <v>4091</v>
      </c>
      <c r="AW42" s="668" t="s">
        <v>4073</v>
      </c>
      <c r="AX42" s="671" t="s">
        <v>4081</v>
      </c>
      <c r="AY42" s="668"/>
      <c r="AZ42" s="668"/>
      <c r="BA42" s="668" t="s">
        <v>4073</v>
      </c>
      <c r="BB42" s="668"/>
      <c r="BC42" s="668"/>
      <c r="BD42" s="668" t="s">
        <v>4071</v>
      </c>
      <c r="BE42" s="668" t="s">
        <v>4073</v>
      </c>
      <c r="BF42" s="668"/>
      <c r="BG42" s="668"/>
      <c r="BH42" s="668" t="s">
        <v>4072</v>
      </c>
      <c r="BI42" s="668"/>
      <c r="BJ42" s="668" t="s">
        <v>4072</v>
      </c>
      <c r="BK42" s="668"/>
      <c r="BL42" s="668"/>
      <c r="BM42" s="668"/>
      <c r="BN42" s="668"/>
      <c r="BO42" s="668"/>
      <c r="BP42" s="668"/>
      <c r="BQ42" s="668"/>
      <c r="BR42" s="668"/>
      <c r="BS42" s="668"/>
      <c r="BT42" s="668"/>
      <c r="BU42" s="668"/>
      <c r="BV42" s="668"/>
      <c r="BW42" s="668"/>
      <c r="BX42" s="668"/>
      <c r="BY42" s="668"/>
      <c r="BZ42" s="668"/>
      <c r="CA42" s="668"/>
      <c r="CC42" s="668" t="s">
        <v>4073</v>
      </c>
      <c r="CD42" s="668" t="s">
        <v>4066</v>
      </c>
      <c r="CE42" s="668" t="s">
        <v>4071</v>
      </c>
      <c r="CF42" s="668"/>
    </row>
    <row r="43" spans="1:84" s="661" customFormat="1" ht="15" customHeight="1">
      <c r="A43" s="626">
        <v>42907</v>
      </c>
      <c r="B43" s="596"/>
      <c r="C43" s="596"/>
      <c r="D43" s="596"/>
      <c r="E43" s="596"/>
      <c r="F43" s="596"/>
      <c r="G43" s="591"/>
      <c r="H43" s="623" t="s">
        <v>3996</v>
      </c>
      <c r="I43" s="686" t="s">
        <v>3987</v>
      </c>
      <c r="J43" s="686" t="s">
        <v>3988</v>
      </c>
      <c r="K43" s="686">
        <v>3</v>
      </c>
      <c r="L43" s="686">
        <v>0</v>
      </c>
      <c r="M43" s="562" t="str">
        <f t="shared" si="9"/>
        <v>W</v>
      </c>
      <c r="N43" s="562">
        <f t="shared" si="10"/>
        <v>3</v>
      </c>
      <c r="O43" s="598">
        <f t="shared" si="20"/>
        <v>3</v>
      </c>
      <c r="P43" s="562" t="str">
        <f t="shared" si="12"/>
        <v>O</v>
      </c>
      <c r="Q43" s="586"/>
      <c r="R43" s="635"/>
      <c r="S43" s="600"/>
      <c r="T43" s="595"/>
      <c r="U43" s="601"/>
      <c r="V43" s="595"/>
      <c r="W43" s="586"/>
      <c r="X43" s="586"/>
      <c r="Y43" s="599"/>
      <c r="Z43" s="599"/>
      <c r="AA43" s="599"/>
      <c r="AB43" s="599"/>
      <c r="AC43" s="599"/>
      <c r="AD43" s="599"/>
      <c r="AE43" s="599"/>
      <c r="AF43" s="562"/>
      <c r="AG43" s="562"/>
      <c r="AH43" s="562"/>
      <c r="AJ43" s="582" t="str">
        <f t="array" ref="AJ43">IF($K43="","",IF(SUM(IF(ISNUMBER(VALUE(RIGHT($AM43:$CQ43,1))),VALUE(RIGHT($AM43:$CQ43,1)),0))=$K43,"T","F"))</f>
        <v>T</v>
      </c>
      <c r="AK43" s="583">
        <f t="array" ref="AK43">IF($K43="","",SUM(IF(LEFT($AM43:$CQ43,1)="s",1,0))-SUM(IF(RIGHT(LEFT($AM43:$CQ43,2))="-",1,0)))</f>
        <v>0</v>
      </c>
      <c r="AL43" s="562">
        <f t="array" ref="AL43">IF($K43="","",SUM(IF(LEFT($AM43:$CQ43,1)="X",1,0)))</f>
        <v>11</v>
      </c>
      <c r="AM43" s="668"/>
      <c r="AN43" s="668" t="s">
        <v>4151</v>
      </c>
      <c r="AO43" s="668"/>
      <c r="AP43" s="668" t="s">
        <v>4150</v>
      </c>
      <c r="AQ43" s="668" t="s">
        <v>2138</v>
      </c>
      <c r="AR43" s="668"/>
      <c r="AS43" s="668"/>
      <c r="AT43" s="668"/>
      <c r="AU43" s="669" t="s">
        <v>4150</v>
      </c>
      <c r="AV43" s="668"/>
      <c r="AW43" s="668" t="s">
        <v>4150</v>
      </c>
      <c r="AX43" s="668" t="s">
        <v>4215</v>
      </c>
      <c r="AY43" s="668"/>
      <c r="AZ43" s="668">
        <v>1</v>
      </c>
      <c r="BA43" s="668" t="s">
        <v>4150</v>
      </c>
      <c r="BB43" s="668" t="s">
        <v>4151</v>
      </c>
      <c r="BC43" s="668"/>
      <c r="BD43" s="668" t="s">
        <v>2207</v>
      </c>
      <c r="BE43" s="668"/>
      <c r="BF43" s="668"/>
      <c r="BG43" s="668"/>
      <c r="BH43" s="668" t="s">
        <v>2137</v>
      </c>
      <c r="BI43" s="668" t="s">
        <v>2137</v>
      </c>
      <c r="BJ43" s="668" t="s">
        <v>4216</v>
      </c>
      <c r="BK43" s="668" t="s">
        <v>2137</v>
      </c>
      <c r="BL43" s="668" t="s">
        <v>2138</v>
      </c>
      <c r="BM43" s="668" t="s">
        <v>4151</v>
      </c>
      <c r="BN43" s="668"/>
      <c r="BO43" s="668"/>
      <c r="BP43" s="668"/>
      <c r="BQ43" s="668"/>
      <c r="BR43" s="668"/>
      <c r="BS43" s="668"/>
      <c r="BT43" s="668"/>
      <c r="BU43" s="668" t="s">
        <v>4181</v>
      </c>
      <c r="BV43" s="668"/>
      <c r="BW43" s="668"/>
      <c r="BX43" s="668"/>
      <c r="BY43" s="668"/>
      <c r="BZ43" s="668"/>
      <c r="CA43" s="668" t="s">
        <v>4151</v>
      </c>
      <c r="CC43" s="668" t="s">
        <v>4150</v>
      </c>
      <c r="CD43" s="668"/>
      <c r="CE43" s="668"/>
      <c r="CF43" s="668"/>
    </row>
    <row r="44" spans="1:84" s="661" customFormat="1" ht="15" customHeight="1">
      <c r="A44" s="625">
        <v>42911</v>
      </c>
      <c r="B44" s="603"/>
      <c r="C44" s="603"/>
      <c r="D44" s="603"/>
      <c r="E44" s="603"/>
      <c r="F44" s="603"/>
      <c r="G44" s="585"/>
      <c r="H44" s="624" t="s">
        <v>257</v>
      </c>
      <c r="I44" s="689" t="s">
        <v>2</v>
      </c>
      <c r="J44" s="689" t="s">
        <v>285</v>
      </c>
      <c r="K44" s="689">
        <v>1</v>
      </c>
      <c r="L44" s="689">
        <v>1</v>
      </c>
      <c r="M44" s="562" t="str">
        <f t="shared" si="9"/>
        <v>D</v>
      </c>
      <c r="N44" s="562">
        <f t="shared" si="10"/>
        <v>2</v>
      </c>
      <c r="O44" s="598">
        <f t="shared" si="20"/>
        <v>0</v>
      </c>
      <c r="P44" s="562" t="str">
        <f t="shared" si="12"/>
        <v>U</v>
      </c>
      <c r="Q44" s="586">
        <f t="shared" si="23"/>
        <v>0</v>
      </c>
      <c r="R44" s="635">
        <f t="shared" ref="R44:R54" si="24">IF(Q44="","",IF((K44-L44+Q44)&gt;=0.5,1,IF((K44-L44+Q44)=0.25,0.5,IF((K44-L44+Q44)&lt;=-0.5,-1,IF((K44-L44+Q44)=-0.25,-0.5,0)))))</f>
        <v>0</v>
      </c>
      <c r="S44" s="600">
        <v>0</v>
      </c>
      <c r="T44" s="595">
        <f t="shared" si="13"/>
        <v>0</v>
      </c>
      <c r="U44" s="601">
        <v>2.91</v>
      </c>
      <c r="V44" s="595">
        <f t="shared" si="14"/>
        <v>-0.91000000000000014</v>
      </c>
      <c r="W44" s="586">
        <f t="shared" si="21"/>
        <v>1.4550000000000001</v>
      </c>
      <c r="X44" s="586">
        <f t="shared" si="22"/>
        <v>1.4550000000000001</v>
      </c>
      <c r="Y44" s="718">
        <v>20</v>
      </c>
      <c r="Z44" s="718">
        <v>25</v>
      </c>
      <c r="AA44" s="718">
        <v>3</v>
      </c>
      <c r="AB44" s="718">
        <v>5</v>
      </c>
      <c r="AC44" s="718">
        <v>47</v>
      </c>
      <c r="AD44" s="718">
        <v>53</v>
      </c>
      <c r="AE44" s="718">
        <v>4312</v>
      </c>
      <c r="AF44" s="562"/>
      <c r="AG44" s="562"/>
      <c r="AH44" s="562"/>
      <c r="AJ44" s="582" t="str">
        <f t="array" ref="AJ44">IF($K44="","",IF(SUM(IF(ISNUMBER(VALUE(RIGHT($AM44:$CQ44,1))),VALUE(RIGHT($AM44:$CQ44,1)),0))=$K44,"T","F"))</f>
        <v>T</v>
      </c>
      <c r="AK44" s="583">
        <f t="array" ref="AK44">IF($K44="","",SUM(IF(LEFT($AM44:$CQ44,1)="s",1,0))-SUM(IF(RIGHT(LEFT($AM44:$CQ44,2))="-",1,0)))</f>
        <v>0</v>
      </c>
      <c r="AL44" s="562">
        <f t="array" ref="AL44">IF($K44="","",SUM(IF(LEFT($AM44:$CQ44,1)="X",1,0)))</f>
        <v>11</v>
      </c>
      <c r="AM44" s="668" t="s">
        <v>2474</v>
      </c>
      <c r="AN44" s="668" t="s">
        <v>2474</v>
      </c>
      <c r="AO44" s="668" t="s">
        <v>2474</v>
      </c>
      <c r="AP44" s="668" t="s">
        <v>2472</v>
      </c>
      <c r="AQ44" s="668" t="s">
        <v>2474</v>
      </c>
      <c r="AR44" s="669" t="s">
        <v>2474</v>
      </c>
      <c r="AS44" s="668" t="s">
        <v>2474</v>
      </c>
      <c r="AT44" s="668" t="s">
        <v>2473</v>
      </c>
      <c r="AU44" s="671" t="s">
        <v>4320</v>
      </c>
      <c r="AV44" s="668" t="s">
        <v>2474</v>
      </c>
      <c r="AW44" s="669" t="s">
        <v>2471</v>
      </c>
      <c r="AX44" s="671" t="s">
        <v>4284</v>
      </c>
      <c r="AY44" s="668"/>
      <c r="AZ44" s="668" t="s">
        <v>126</v>
      </c>
      <c r="BA44" s="668" t="s">
        <v>2472</v>
      </c>
      <c r="BB44" s="668" t="s">
        <v>126</v>
      </c>
      <c r="BC44" s="668"/>
      <c r="BD44" s="668" t="s">
        <v>2472</v>
      </c>
      <c r="BE44" s="668" t="s">
        <v>2213</v>
      </c>
      <c r="BF44" s="668" t="s">
        <v>126</v>
      </c>
      <c r="BG44" s="668" t="s">
        <v>126</v>
      </c>
      <c r="BH44" s="668" t="s">
        <v>2471</v>
      </c>
      <c r="BI44" s="668" t="s">
        <v>126</v>
      </c>
      <c r="BJ44" s="668" t="s">
        <v>2472</v>
      </c>
      <c r="BK44" s="668"/>
      <c r="BL44" s="668" t="s">
        <v>2471</v>
      </c>
      <c r="BM44" s="668"/>
      <c r="BN44" s="668"/>
      <c r="BO44" s="668"/>
      <c r="BP44" s="668"/>
      <c r="BQ44" s="668"/>
      <c r="BR44" s="668"/>
      <c r="BS44" s="668"/>
      <c r="BT44" s="668"/>
      <c r="BU44" s="668"/>
      <c r="BV44" s="668"/>
      <c r="BW44" s="668"/>
      <c r="BX44" s="668"/>
      <c r="BY44" s="668"/>
      <c r="BZ44" s="668"/>
      <c r="CA44" s="668"/>
      <c r="CC44" s="668" t="s">
        <v>126</v>
      </c>
      <c r="CD44" s="668" t="s">
        <v>2473</v>
      </c>
      <c r="CE44" s="668" t="s">
        <v>126</v>
      </c>
      <c r="CF44" s="668"/>
    </row>
    <row r="45" spans="1:84" s="661" customFormat="1" ht="15" customHeight="1">
      <c r="A45" s="625">
        <v>42917</v>
      </c>
      <c r="B45" s="603"/>
      <c r="C45" s="603"/>
      <c r="D45" s="603"/>
      <c r="E45" s="603"/>
      <c r="F45" s="603"/>
      <c r="G45" s="585"/>
      <c r="H45" s="624" t="s">
        <v>266</v>
      </c>
      <c r="I45" s="689" t="s">
        <v>3</v>
      </c>
      <c r="J45" s="689" t="s">
        <v>285</v>
      </c>
      <c r="K45" s="689">
        <v>3</v>
      </c>
      <c r="L45" s="689">
        <v>2</v>
      </c>
      <c r="M45" s="562" t="str">
        <f t="shared" si="9"/>
        <v>W</v>
      </c>
      <c r="N45" s="562">
        <f t="shared" si="10"/>
        <v>5</v>
      </c>
      <c r="O45" s="598">
        <f t="shared" si="20"/>
        <v>1</v>
      </c>
      <c r="P45" s="562" t="str">
        <f t="shared" si="12"/>
        <v>O</v>
      </c>
      <c r="Q45" s="586">
        <f t="shared" si="23"/>
        <v>-0.25</v>
      </c>
      <c r="R45" s="635">
        <f t="shared" si="24"/>
        <v>1</v>
      </c>
      <c r="S45" s="600">
        <v>0.37</v>
      </c>
      <c r="T45" s="595">
        <f t="shared" si="13"/>
        <v>0.63</v>
      </c>
      <c r="U45" s="601">
        <v>2.79</v>
      </c>
      <c r="V45" s="595">
        <f t="shared" si="14"/>
        <v>2.21</v>
      </c>
      <c r="W45" s="586">
        <f t="shared" si="21"/>
        <v>1.58</v>
      </c>
      <c r="X45" s="586">
        <f t="shared" si="22"/>
        <v>1.21</v>
      </c>
      <c r="Y45" s="599">
        <v>9</v>
      </c>
      <c r="Z45" s="599">
        <v>19</v>
      </c>
      <c r="AA45" s="599">
        <v>2</v>
      </c>
      <c r="AB45" s="599">
        <v>5</v>
      </c>
      <c r="AC45" s="599">
        <v>45</v>
      </c>
      <c r="AD45" s="599">
        <v>55</v>
      </c>
      <c r="AE45" s="599">
        <v>4312</v>
      </c>
      <c r="AF45" s="562"/>
      <c r="AG45" s="562"/>
      <c r="AH45" s="562"/>
      <c r="AJ45" s="582" t="str">
        <f t="array" ref="AJ45">IF($K45="","",IF(SUM(IF(ISNUMBER(VALUE(RIGHT($AM45:$CQ45,1))),VALUE(RIGHT($AM45:$CQ45,1)),0))=$K45,"T","F"))</f>
        <v>T</v>
      </c>
      <c r="AK45" s="583">
        <f t="array" ref="AK45">IF($K45="","",SUM(IF(LEFT($AM45:$CQ45,1)="s",1,0))-SUM(IF(RIGHT(LEFT($AM45:$CQ45,2))="-",1,0)))</f>
        <v>0</v>
      </c>
      <c r="AL45" s="562">
        <f t="array" ref="AL45">IF($K45="","",SUM(IF(LEFT($AM45:$CQ45,1)="X",1,0)))</f>
        <v>11</v>
      </c>
      <c r="AM45" s="668" t="s">
        <v>4371</v>
      </c>
      <c r="AN45" s="668" t="s">
        <v>4372</v>
      </c>
      <c r="AO45" s="671" t="s">
        <v>2207</v>
      </c>
      <c r="AP45" s="668" t="s">
        <v>4391</v>
      </c>
      <c r="AQ45" s="668" t="s">
        <v>4371</v>
      </c>
      <c r="AR45" s="668" t="s">
        <v>4371</v>
      </c>
      <c r="AS45" s="669" t="s">
        <v>2137</v>
      </c>
      <c r="AT45" s="668" t="s">
        <v>2137</v>
      </c>
      <c r="AU45" s="671" t="s">
        <v>2207</v>
      </c>
      <c r="AV45" s="668" t="s">
        <v>4373</v>
      </c>
      <c r="AW45" s="671" t="s">
        <v>2271</v>
      </c>
      <c r="AX45" s="668" t="s">
        <v>2137</v>
      </c>
      <c r="AY45" s="668"/>
      <c r="AZ45" s="671">
        <v>1</v>
      </c>
      <c r="BA45" s="668" t="s">
        <v>4396</v>
      </c>
      <c r="BB45" s="668"/>
      <c r="BC45" s="668"/>
      <c r="BD45" s="668" t="s">
        <v>4396</v>
      </c>
      <c r="BE45" s="668" t="s">
        <v>4224</v>
      </c>
      <c r="BF45" s="668"/>
      <c r="BG45" s="668"/>
      <c r="BH45" s="671" t="s">
        <v>4397</v>
      </c>
      <c r="BI45" s="668"/>
      <c r="BJ45" s="668" t="s">
        <v>4396</v>
      </c>
      <c r="BK45" s="668" t="s">
        <v>4391</v>
      </c>
      <c r="BL45" s="668" t="s">
        <v>4398</v>
      </c>
      <c r="BM45" s="668"/>
      <c r="BN45" s="668"/>
      <c r="BO45" s="668"/>
      <c r="BP45" s="668"/>
      <c r="BQ45" s="668"/>
      <c r="BR45" s="668"/>
      <c r="BS45" s="668"/>
      <c r="BT45" s="668"/>
      <c r="BU45" s="668"/>
      <c r="BV45" s="668"/>
      <c r="BW45" s="668"/>
      <c r="BX45" s="668"/>
      <c r="BY45" s="668"/>
      <c r="BZ45" s="668"/>
      <c r="CA45" s="668"/>
      <c r="CC45" s="705"/>
      <c r="CD45" s="705"/>
      <c r="CE45" s="705"/>
      <c r="CF45" s="668"/>
    </row>
    <row r="46" spans="1:84" s="661" customFormat="1" ht="15" customHeight="1">
      <c r="A46" s="625">
        <v>42921</v>
      </c>
      <c r="B46" s="603"/>
      <c r="C46" s="603"/>
      <c r="D46" s="603"/>
      <c r="E46" s="603"/>
      <c r="F46" s="603"/>
      <c r="G46" s="585"/>
      <c r="H46" s="624" t="s">
        <v>255</v>
      </c>
      <c r="I46" s="689" t="s">
        <v>3839</v>
      </c>
      <c r="J46" s="689" t="s">
        <v>285</v>
      </c>
      <c r="K46" s="689">
        <v>0</v>
      </c>
      <c r="L46" s="689">
        <v>1</v>
      </c>
      <c r="M46" s="562" t="str">
        <f t="shared" si="9"/>
        <v>L</v>
      </c>
      <c r="N46" s="562">
        <f t="shared" si="10"/>
        <v>1</v>
      </c>
      <c r="O46" s="598">
        <f t="shared" si="20"/>
        <v>-1</v>
      </c>
      <c r="P46" s="562" t="str">
        <f t="shared" si="12"/>
        <v>U</v>
      </c>
      <c r="Q46" s="586">
        <f>IF(S46="","",IF(SIGN(S46)&lt;&gt;1,VLOOKUP(ABS(S46),SUP_HDC,3,TRUE),-VLOOKUP(ABS(S46),SUP_HDC,3,TRUE)))</f>
        <v>0.25</v>
      </c>
      <c r="R46" s="635">
        <f t="shared" si="24"/>
        <v>-1</v>
      </c>
      <c r="S46" s="600">
        <v>-0.15</v>
      </c>
      <c r="T46" s="595">
        <f t="shared" si="13"/>
        <v>-0.85</v>
      </c>
      <c r="U46" s="601">
        <v>2.8</v>
      </c>
      <c r="V46" s="595">
        <f t="shared" si="14"/>
        <v>-1.7999999999999998</v>
      </c>
      <c r="W46" s="586">
        <f t="shared" si="21"/>
        <v>1.325</v>
      </c>
      <c r="X46" s="586">
        <f t="shared" si="22"/>
        <v>1.4749999999999999</v>
      </c>
      <c r="Y46" s="599">
        <v>16</v>
      </c>
      <c r="Z46" s="599">
        <v>7</v>
      </c>
      <c r="AA46" s="599">
        <v>3</v>
      </c>
      <c r="AB46" s="599">
        <v>2</v>
      </c>
      <c r="AC46" s="599">
        <v>54</v>
      </c>
      <c r="AD46" s="599">
        <v>46</v>
      </c>
      <c r="AE46" s="599">
        <v>442</v>
      </c>
      <c r="AF46" s="562"/>
      <c r="AG46" s="562"/>
      <c r="AH46" s="562"/>
      <c r="AJ46" s="582" t="str">
        <f t="array" ref="AJ46">IF($K46="","",IF(SUM(IF(ISNUMBER(VALUE(RIGHT($AM46:$CQ46,1))),VALUE(RIGHT($AM46:$CQ46,1)),0))=$K46,"T","F"))</f>
        <v>T</v>
      </c>
      <c r="AK46" s="583">
        <f t="array" ref="AK46">IF($K46="","",SUM(IF(LEFT($AM46:$CQ46,1)="s",1,0))-SUM(IF(RIGHT(LEFT($AM46:$CQ46,2))="-",1,0)))</f>
        <v>0</v>
      </c>
      <c r="AL46" s="562">
        <f t="array" ref="AL46">IF($K46="","",SUM(IF(LEFT($AM46:$CQ46,1)="X",1,0)))</f>
        <v>11</v>
      </c>
      <c r="AM46" s="669" t="s">
        <v>2474</v>
      </c>
      <c r="AN46" s="668" t="s">
        <v>2474</v>
      </c>
      <c r="AO46" s="668" t="s">
        <v>2474</v>
      </c>
      <c r="AP46" s="668" t="s">
        <v>2472</v>
      </c>
      <c r="AQ46" s="668" t="s">
        <v>2474</v>
      </c>
      <c r="AR46" s="668" t="s">
        <v>2474</v>
      </c>
      <c r="AS46" s="668" t="s">
        <v>2473</v>
      </c>
      <c r="AT46" s="668" t="s">
        <v>2471</v>
      </c>
      <c r="AU46" s="668" t="s">
        <v>2474</v>
      </c>
      <c r="AV46" s="669" t="s">
        <v>2474</v>
      </c>
      <c r="AW46" s="668" t="s">
        <v>2473</v>
      </c>
      <c r="AX46" s="668" t="s">
        <v>2474</v>
      </c>
      <c r="AY46" s="668"/>
      <c r="AZ46" s="668" t="s">
        <v>126</v>
      </c>
      <c r="BA46" s="668" t="s">
        <v>2472</v>
      </c>
      <c r="BB46" s="668" t="s">
        <v>126</v>
      </c>
      <c r="BC46" s="668" t="s">
        <v>126</v>
      </c>
      <c r="BD46" s="668" t="s">
        <v>2472</v>
      </c>
      <c r="BE46" s="668" t="s">
        <v>2213</v>
      </c>
      <c r="BF46" s="668" t="s">
        <v>126</v>
      </c>
      <c r="BG46" s="668" t="s">
        <v>126</v>
      </c>
      <c r="BH46" s="668" t="s">
        <v>2473</v>
      </c>
      <c r="BI46" s="668" t="s">
        <v>126</v>
      </c>
      <c r="BJ46" s="668" t="s">
        <v>2471</v>
      </c>
      <c r="BK46" s="668" t="s">
        <v>2471</v>
      </c>
      <c r="BL46" s="668" t="s">
        <v>126</v>
      </c>
      <c r="BM46" s="668" t="s">
        <v>2472</v>
      </c>
      <c r="BN46" s="668"/>
      <c r="BO46" s="668"/>
      <c r="BP46" s="668"/>
      <c r="BQ46" s="668"/>
      <c r="BR46" s="668"/>
      <c r="BS46" s="668"/>
      <c r="BT46" s="668"/>
      <c r="BU46" s="668"/>
      <c r="BV46" s="668"/>
      <c r="BW46" s="668"/>
      <c r="BX46" s="668"/>
      <c r="BY46" s="668"/>
      <c r="BZ46" s="668"/>
      <c r="CA46" s="668"/>
      <c r="CC46" s="668"/>
      <c r="CD46" s="668"/>
      <c r="CE46" s="668"/>
      <c r="CF46" s="668"/>
    </row>
    <row r="47" spans="1:84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262</v>
      </c>
      <c r="I47" s="689" t="s">
        <v>3</v>
      </c>
      <c r="J47" s="689" t="s">
        <v>285</v>
      </c>
      <c r="K47" s="689">
        <v>0</v>
      </c>
      <c r="L47" s="689">
        <v>2</v>
      </c>
      <c r="M47" s="562" t="str">
        <f t="shared" si="9"/>
        <v>L</v>
      </c>
      <c r="N47" s="562">
        <f t="shared" si="10"/>
        <v>2</v>
      </c>
      <c r="O47" s="598">
        <f t="shared" si="20"/>
        <v>-2</v>
      </c>
      <c r="P47" s="562" t="str">
        <f t="shared" si="12"/>
        <v>U</v>
      </c>
      <c r="Q47" s="586">
        <f>IF(S47="","",IF(SIGN(S47)&lt;&gt;1,VLOOKUP(ABS(S47),SUP_HDC,3,TRUE),-VLOOKUP(ABS(S47),SUP_HDC,3,TRUE)))</f>
        <v>-0.25</v>
      </c>
      <c r="R47" s="635">
        <f t="shared" si="24"/>
        <v>-1</v>
      </c>
      <c r="S47" s="600">
        <v>0.31</v>
      </c>
      <c r="T47" s="595">
        <f t="shared" si="13"/>
        <v>-2.31</v>
      </c>
      <c r="U47" s="601">
        <v>2.57</v>
      </c>
      <c r="V47" s="595">
        <f t="shared" si="14"/>
        <v>-0.56999999999999984</v>
      </c>
      <c r="W47" s="586">
        <f t="shared" si="21"/>
        <v>1.44</v>
      </c>
      <c r="X47" s="586">
        <f t="shared" si="22"/>
        <v>1.1299999999999999</v>
      </c>
      <c r="Y47" s="599">
        <v>14</v>
      </c>
      <c r="Z47" s="599">
        <v>18</v>
      </c>
      <c r="AA47" s="599">
        <v>4</v>
      </c>
      <c r="AB47" s="599">
        <v>9</v>
      </c>
      <c r="AC47" s="599">
        <v>65</v>
      </c>
      <c r="AD47" s="599">
        <v>35</v>
      </c>
      <c r="AE47" s="599">
        <v>4231</v>
      </c>
      <c r="AF47" s="562"/>
      <c r="AG47" s="562"/>
      <c r="AH47" s="562"/>
      <c r="AJ47" s="582" t="str">
        <f t="array" ref="AJ47">IF($K47="","",IF(SUM(IF(ISNUMBER(VALUE(RIGHT($AM47:$CQ47,1))),VALUE(RIGHT($AM47:$CQ47,1)),0))=$K47,"T","F"))</f>
        <v>T</v>
      </c>
      <c r="AK47" s="583">
        <f t="array" ref="AK47">IF($K47="","",SUM(IF(LEFT($AM47:$CQ47,1)="s",1,0))-SUM(IF(RIGHT(LEFT($AM47:$CQ47,2))="-",1,0)))</f>
        <v>0</v>
      </c>
      <c r="AL47" s="562">
        <f t="array" ref="AL47">IF($K47="","",SUM(IF(LEFT($AM47:$CQ47,1)="X",1,0)))</f>
        <v>11</v>
      </c>
      <c r="AM47" s="668" t="s">
        <v>1431</v>
      </c>
      <c r="AN47" s="668" t="s">
        <v>1431</v>
      </c>
      <c r="AO47" s="668" t="s">
        <v>1431</v>
      </c>
      <c r="AP47" s="668" t="s">
        <v>4489</v>
      </c>
      <c r="AQ47" s="668" t="s">
        <v>4486</v>
      </c>
      <c r="AR47" s="668" t="s">
        <v>1431</v>
      </c>
      <c r="AS47" s="668" t="s">
        <v>2472</v>
      </c>
      <c r="AT47" s="668" t="s">
        <v>4487</v>
      </c>
      <c r="AU47" s="668" t="s">
        <v>1431</v>
      </c>
      <c r="AV47" s="668" t="s">
        <v>1431</v>
      </c>
      <c r="AW47" s="668" t="s">
        <v>4488</v>
      </c>
      <c r="AX47" s="668" t="s">
        <v>4486</v>
      </c>
      <c r="AY47" s="668"/>
      <c r="AZ47" s="668"/>
      <c r="BA47" s="668" t="s">
        <v>2472</v>
      </c>
      <c r="BB47" s="668"/>
      <c r="BC47" s="668"/>
      <c r="BD47" s="668" t="s">
        <v>4490</v>
      </c>
      <c r="BE47" s="668"/>
      <c r="BF47" s="668"/>
      <c r="BG47" s="668"/>
      <c r="BH47" s="668" t="s">
        <v>4491</v>
      </c>
      <c r="BI47" s="668"/>
      <c r="BJ47" s="668" t="s">
        <v>4490</v>
      </c>
      <c r="BK47" s="668" t="s">
        <v>1431</v>
      </c>
      <c r="BL47" s="668" t="s">
        <v>2472</v>
      </c>
      <c r="BM47" s="668"/>
      <c r="BN47" s="668"/>
      <c r="BO47" s="668"/>
      <c r="BP47" s="668"/>
      <c r="BQ47" s="668"/>
      <c r="BR47" s="668"/>
      <c r="BS47" s="668"/>
      <c r="BT47" s="668"/>
      <c r="BU47" s="668"/>
      <c r="BV47" s="668"/>
      <c r="BW47" s="668"/>
      <c r="BX47" s="668"/>
      <c r="BY47" s="668"/>
      <c r="BZ47" s="668"/>
      <c r="CA47" s="668"/>
      <c r="CC47" s="668"/>
      <c r="CD47" s="668"/>
      <c r="CE47" s="668"/>
      <c r="CF47" s="668"/>
    </row>
    <row r="48" spans="1:84" s="661" customFormat="1" ht="15" customHeight="1">
      <c r="A48" s="626">
        <v>42928</v>
      </c>
      <c r="B48" s="596"/>
      <c r="C48" s="596"/>
      <c r="D48" s="596"/>
      <c r="E48" s="596"/>
      <c r="F48" s="596"/>
      <c r="G48" s="591"/>
      <c r="H48" s="623" t="s">
        <v>4306</v>
      </c>
      <c r="I48" s="686" t="s">
        <v>3578</v>
      </c>
      <c r="J48" s="686" t="s">
        <v>3988</v>
      </c>
      <c r="K48" s="686">
        <v>2</v>
      </c>
      <c r="L48" s="710">
        <v>0</v>
      </c>
      <c r="M48" s="562" t="str">
        <f t="shared" si="9"/>
        <v>W</v>
      </c>
      <c r="N48" s="562">
        <f t="shared" si="10"/>
        <v>2</v>
      </c>
      <c r="O48" s="598">
        <f t="shared" si="20"/>
        <v>2</v>
      </c>
      <c r="P48" s="562" t="str">
        <f t="shared" si="12"/>
        <v>U</v>
      </c>
      <c r="Q48" s="586" t="str">
        <f>IF(S48="","",IF(SIGN(S48)&lt;&gt;1,VLOOKUP(ABS(S48),SUP_HDC,3,TRUE),-VLOOKUP(ABS(S48),SUP_HDC,3,TRUE)))</f>
        <v/>
      </c>
      <c r="R48" s="635" t="str">
        <f t="shared" si="24"/>
        <v/>
      </c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582" t="str">
        <f t="array" ref="AJ48">IF($K48="","",IF(SUM(IF(ISNUMBER(VALUE(RIGHT($AM48:$CQ48,1))),VALUE(RIGHT($AM48:$CQ48,1)),0))=$K48,"T","F"))</f>
        <v>T</v>
      </c>
      <c r="AK48" s="583">
        <f t="array" ref="AK48">IF($K48="","",SUM(IF(LEFT($AM48:$CQ48,1)="s",1,0))-SUM(IF(RIGHT(LEFT($AM48:$CQ48,2))="-",1,0)))</f>
        <v>0</v>
      </c>
      <c r="AL48" s="562">
        <f t="array" ref="AL48">IF($K48="","",SUM(IF(LEFT($AM48:$CQ48,1)="X",1,0)))</f>
        <v>11</v>
      </c>
      <c r="AM48" s="668" t="s">
        <v>4625</v>
      </c>
      <c r="AN48" s="668" t="s">
        <v>4625</v>
      </c>
      <c r="AO48" s="669" t="s">
        <v>4624</v>
      </c>
      <c r="AP48" s="668" t="s">
        <v>4630</v>
      </c>
      <c r="AQ48" s="668" t="s">
        <v>4625</v>
      </c>
      <c r="AR48" s="668"/>
      <c r="AS48" s="668" t="s">
        <v>4625</v>
      </c>
      <c r="AT48" s="668" t="s">
        <v>4629</v>
      </c>
      <c r="AU48" s="668" t="s">
        <v>4626</v>
      </c>
      <c r="AV48" s="668" t="s">
        <v>4625</v>
      </c>
      <c r="AW48" s="668" t="s">
        <v>4626</v>
      </c>
      <c r="AX48" s="668" t="s">
        <v>4625</v>
      </c>
      <c r="AY48" s="705"/>
      <c r="AZ48" s="668"/>
      <c r="BA48" s="668" t="s">
        <v>4629</v>
      </c>
      <c r="BB48" s="668"/>
      <c r="BC48" s="705"/>
      <c r="BD48" s="668" t="s">
        <v>4625</v>
      </c>
      <c r="BE48" s="668"/>
      <c r="BF48" s="668"/>
      <c r="BG48" s="668"/>
      <c r="BH48" s="668" t="s">
        <v>4627</v>
      </c>
      <c r="BI48" s="668"/>
      <c r="BJ48" s="681" t="s">
        <v>4628</v>
      </c>
      <c r="BK48" s="668" t="s">
        <v>4629</v>
      </c>
      <c r="BL48" s="668" t="s">
        <v>4631</v>
      </c>
      <c r="BM48" s="668"/>
      <c r="BN48" s="668"/>
      <c r="BO48" s="668"/>
      <c r="BP48" s="668"/>
      <c r="BQ48" s="668"/>
      <c r="BR48" s="668"/>
      <c r="BS48" s="668"/>
      <c r="BT48" s="668"/>
      <c r="BU48" s="668" t="s">
        <v>4629</v>
      </c>
      <c r="BV48" s="668"/>
      <c r="BW48" s="668"/>
      <c r="BX48" s="668"/>
      <c r="BY48" s="668"/>
      <c r="BZ48" s="668"/>
      <c r="CA48" s="668"/>
      <c r="CC48" s="668"/>
      <c r="CD48" s="668"/>
      <c r="CE48" s="668"/>
      <c r="CF48" s="668"/>
    </row>
    <row r="49" spans="1:89" s="661" customFormat="1" ht="15" customHeight="1">
      <c r="A49" s="625">
        <v>42945</v>
      </c>
      <c r="B49" s="603"/>
      <c r="C49" s="603"/>
      <c r="D49" s="603"/>
      <c r="E49" s="603"/>
      <c r="F49" s="603"/>
      <c r="G49" s="585"/>
      <c r="H49" s="624" t="s">
        <v>5374</v>
      </c>
      <c r="I49" s="689" t="s">
        <v>2</v>
      </c>
      <c r="J49" s="689" t="s">
        <v>285</v>
      </c>
      <c r="K49" s="689">
        <v>3</v>
      </c>
      <c r="L49" s="689">
        <v>1</v>
      </c>
      <c r="M49" s="562" t="str">
        <f t="shared" si="9"/>
        <v>W</v>
      </c>
      <c r="N49" s="562">
        <f t="shared" si="10"/>
        <v>4</v>
      </c>
      <c r="O49" s="598">
        <f t="shared" si="20"/>
        <v>2</v>
      </c>
      <c r="P49" s="562" t="str">
        <f t="shared" si="12"/>
        <v>O</v>
      </c>
      <c r="Q49" s="586">
        <f>IF(S49="","",IF(SIGN(S49)&lt;&gt;1,VLOOKUP(ABS(S49),SUP_HDC,3,TRUE),-VLOOKUP(ABS(S49),SUP_HDC,3,TRUE)))</f>
        <v>0</v>
      </c>
      <c r="R49" s="635">
        <f t="shared" si="24"/>
        <v>1</v>
      </c>
      <c r="S49" s="600">
        <v>0</v>
      </c>
      <c r="T49" s="595">
        <f t="shared" si="13"/>
        <v>2</v>
      </c>
      <c r="U49" s="601">
        <v>2.48</v>
      </c>
      <c r="V49" s="595">
        <f t="shared" si="14"/>
        <v>1.52</v>
      </c>
      <c r="W49" s="586">
        <f t="shared" si="21"/>
        <v>1.24</v>
      </c>
      <c r="X49" s="586">
        <f t="shared" si="22"/>
        <v>1.24</v>
      </c>
      <c r="Y49" s="741">
        <v>21</v>
      </c>
      <c r="Z49" s="741">
        <v>18</v>
      </c>
      <c r="AA49" s="741">
        <v>7</v>
      </c>
      <c r="AB49" s="741">
        <v>7</v>
      </c>
      <c r="AC49" s="741">
        <v>52</v>
      </c>
      <c r="AD49" s="741">
        <v>48</v>
      </c>
      <c r="AE49" s="741">
        <v>442</v>
      </c>
      <c r="AF49" s="562"/>
      <c r="AG49" s="562"/>
      <c r="AH49" s="562"/>
      <c r="AJ49" s="582" t="str">
        <f t="array" ref="AJ49">IF($K49="","",IF(SUM(IF(ISNUMBER(VALUE(RIGHT($AM49:$CQ49,1))),VALUE(RIGHT($AM49:$CQ49,1)),0))=$K49,"T","F"))</f>
        <v>T</v>
      </c>
      <c r="AK49" s="583">
        <f t="array" ref="AK49">IF($K49="","",SUM(IF(LEFT($AM49:$CQ49,1)="s",1,0))-SUM(IF(RIGHT(LEFT($AM49:$CQ49,2))="-",1,0)))</f>
        <v>0</v>
      </c>
      <c r="AL49" s="562">
        <f t="array" ref="AL49">IF($K49="","",SUM(IF(LEFT($AM49:$CQ49,1)="X",1,0)))</f>
        <v>11</v>
      </c>
      <c r="AM49" s="668" t="s">
        <v>4743</v>
      </c>
      <c r="AN49" s="671" t="s">
        <v>4745</v>
      </c>
      <c r="AO49" s="668" t="s">
        <v>4744</v>
      </c>
      <c r="AP49" s="668" t="s">
        <v>4748</v>
      </c>
      <c r="AQ49" s="671" t="s">
        <v>2271</v>
      </c>
      <c r="AR49" s="669" t="s">
        <v>4751</v>
      </c>
      <c r="AS49" s="668" t="s">
        <v>4744</v>
      </c>
      <c r="AT49" s="668" t="s">
        <v>4750</v>
      </c>
      <c r="AU49" s="671" t="s">
        <v>4797</v>
      </c>
      <c r="AV49" s="668" t="s">
        <v>4744</v>
      </c>
      <c r="AW49" s="671" t="s">
        <v>4749</v>
      </c>
      <c r="AX49" s="671" t="s">
        <v>4796</v>
      </c>
      <c r="AY49" s="671" t="s">
        <v>4747</v>
      </c>
      <c r="AZ49" s="668"/>
      <c r="BA49" s="668" t="s">
        <v>4750</v>
      </c>
      <c r="BB49" s="668"/>
      <c r="BC49" s="668"/>
      <c r="BD49" s="668"/>
      <c r="BE49" s="668" t="s">
        <v>4748</v>
      </c>
      <c r="BF49" s="668"/>
      <c r="BG49" s="668"/>
      <c r="BH49" s="668" t="s">
        <v>4746</v>
      </c>
      <c r="BI49" s="668"/>
      <c r="BJ49" s="668" t="s">
        <v>4750</v>
      </c>
      <c r="BK49" s="668" t="s">
        <v>4750</v>
      </c>
      <c r="BL49" s="668"/>
      <c r="BM49" s="668"/>
      <c r="BN49" s="668"/>
      <c r="BO49" s="668"/>
      <c r="BP49" s="668"/>
      <c r="BQ49" s="668"/>
      <c r="BR49" s="668"/>
      <c r="BS49" s="668"/>
      <c r="BT49" s="668"/>
      <c r="BU49" s="668"/>
      <c r="BV49" s="668"/>
      <c r="BW49" s="668"/>
      <c r="BX49" s="668"/>
      <c r="BY49" s="668"/>
      <c r="BZ49" s="668"/>
      <c r="CA49" s="668"/>
      <c r="CC49" s="668"/>
      <c r="CD49" s="668"/>
      <c r="CE49" s="668"/>
      <c r="CF49" s="668"/>
    </row>
    <row r="50" spans="1:89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267</v>
      </c>
      <c r="I50" s="689" t="s">
        <v>3</v>
      </c>
      <c r="J50" s="689" t="s">
        <v>285</v>
      </c>
      <c r="K50" s="689">
        <v>0</v>
      </c>
      <c r="L50" s="689">
        <v>1</v>
      </c>
      <c r="M50" s="562" t="str">
        <f t="shared" si="9"/>
        <v>L</v>
      </c>
      <c r="N50" s="562">
        <f t="shared" si="10"/>
        <v>1</v>
      </c>
      <c r="O50" s="598">
        <f t="shared" si="20"/>
        <v>-1</v>
      </c>
      <c r="P50" s="562" t="str">
        <f t="shared" si="12"/>
        <v>U</v>
      </c>
      <c r="Q50" s="586">
        <f t="shared" si="23"/>
        <v>-0.5</v>
      </c>
      <c r="R50" s="635">
        <f t="shared" si="24"/>
        <v>-1</v>
      </c>
      <c r="S50" s="600">
        <v>0.64</v>
      </c>
      <c r="T50" s="595">
        <f t="shared" si="13"/>
        <v>-1.6400000000000001</v>
      </c>
      <c r="U50" s="601">
        <v>2.3199999999999998</v>
      </c>
      <c r="V50" s="595">
        <f t="shared" si="14"/>
        <v>-1.3199999999999998</v>
      </c>
      <c r="W50" s="586">
        <f t="shared" si="21"/>
        <v>1.48</v>
      </c>
      <c r="X50" s="586">
        <f t="shared" si="22"/>
        <v>0.83999999999999986</v>
      </c>
      <c r="Y50" s="599">
        <v>13</v>
      </c>
      <c r="Z50" s="599">
        <v>14</v>
      </c>
      <c r="AA50" s="599">
        <v>1</v>
      </c>
      <c r="AB50" s="599">
        <v>4</v>
      </c>
      <c r="AC50" s="599">
        <v>56</v>
      </c>
      <c r="AD50" s="599">
        <v>44</v>
      </c>
      <c r="AE50" s="599">
        <v>442</v>
      </c>
      <c r="AF50" s="562"/>
      <c r="AG50" s="562"/>
      <c r="AH50" s="562"/>
      <c r="AJ50" s="582" t="str">
        <f t="array" ref="AJ50">IF($K50="","",IF(SUM(IF(ISNUMBER(VALUE(RIGHT($AM50:$CQ50,1))),VALUE(RIGHT($AM50:$CQ50,1)),0))=$K50,"T","F"))</f>
        <v>T</v>
      </c>
      <c r="AK50" s="583">
        <f t="array" ref="AK50">IF($K50="","",SUM(IF(LEFT($AM50:$CQ50,1)="s",1,0))-SUM(IF(RIGHT(LEFT($AM50:$CQ50,2))="-",1,0)))</f>
        <v>0</v>
      </c>
      <c r="AL50" s="562">
        <f t="array" ref="AL50">IF($K50="","",SUM(IF(LEFT($AM50:$CQ50,1)="X",1,0)))</f>
        <v>11</v>
      </c>
      <c r="AM50" s="668" t="s">
        <v>2474</v>
      </c>
      <c r="AN50" s="668" t="s">
        <v>2474</v>
      </c>
      <c r="AO50" s="668" t="s">
        <v>2474</v>
      </c>
      <c r="AP50" s="668" t="s">
        <v>2472</v>
      </c>
      <c r="AQ50" s="668" t="s">
        <v>2474</v>
      </c>
      <c r="AR50" s="668" t="s">
        <v>2473</v>
      </c>
      <c r="AS50" s="668" t="s">
        <v>2474</v>
      </c>
      <c r="AT50" s="668" t="s">
        <v>2472</v>
      </c>
      <c r="AU50" s="668" t="s">
        <v>2474</v>
      </c>
      <c r="AV50" s="668" t="s">
        <v>2474</v>
      </c>
      <c r="AW50" s="681" t="s">
        <v>4844</v>
      </c>
      <c r="AX50" s="668" t="s">
        <v>2474</v>
      </c>
      <c r="AY50" s="668" t="s">
        <v>2473</v>
      </c>
      <c r="AZ50" s="668" t="s">
        <v>126</v>
      </c>
      <c r="BA50" s="668" t="s">
        <v>2472</v>
      </c>
      <c r="BB50" s="668" t="s">
        <v>126</v>
      </c>
      <c r="BC50" s="668" t="s">
        <v>126</v>
      </c>
      <c r="BD50" s="668" t="s">
        <v>2471</v>
      </c>
      <c r="BE50" s="669" t="s">
        <v>2471</v>
      </c>
      <c r="BF50" s="668" t="s">
        <v>126</v>
      </c>
      <c r="BG50" s="668" t="s">
        <v>126</v>
      </c>
      <c r="BH50" s="668" t="s">
        <v>2473</v>
      </c>
      <c r="BI50" s="668" t="s">
        <v>126</v>
      </c>
      <c r="BJ50" s="668" t="s">
        <v>126</v>
      </c>
      <c r="BK50" s="668" t="s">
        <v>2213</v>
      </c>
      <c r="BL50" s="668" t="s">
        <v>126</v>
      </c>
      <c r="BM50" s="668" t="s">
        <v>2472</v>
      </c>
      <c r="BN50" s="668" t="s">
        <v>126</v>
      </c>
      <c r="BO50" s="668"/>
      <c r="BP50" s="668"/>
      <c r="BQ50" s="668"/>
      <c r="BR50" s="668"/>
      <c r="BS50" s="668"/>
      <c r="BT50" s="668"/>
      <c r="BU50" s="668"/>
      <c r="BV50" s="668"/>
      <c r="BW50" s="668"/>
      <c r="BX50" s="668"/>
      <c r="BY50" s="668"/>
      <c r="BZ50" s="668"/>
      <c r="CA50" s="668"/>
      <c r="CC50" s="668"/>
      <c r="CD50" s="668"/>
      <c r="CE50" s="668"/>
      <c r="CF50" s="668"/>
    </row>
    <row r="51" spans="1:89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304</v>
      </c>
      <c r="I51" s="689" t="s">
        <v>3</v>
      </c>
      <c r="J51" s="689" t="s">
        <v>285</v>
      </c>
      <c r="K51" s="689">
        <v>2</v>
      </c>
      <c r="L51" s="689">
        <v>2</v>
      </c>
      <c r="M51" s="562" t="str">
        <f t="shared" si="9"/>
        <v>D</v>
      </c>
      <c r="N51" s="562">
        <f t="shared" si="10"/>
        <v>4</v>
      </c>
      <c r="O51" s="598">
        <f t="shared" si="20"/>
        <v>0</v>
      </c>
      <c r="P51" s="562" t="str">
        <f t="shared" si="12"/>
        <v>O</v>
      </c>
      <c r="Q51" s="586">
        <f t="shared" si="23"/>
        <v>0</v>
      </c>
      <c r="R51" s="635">
        <f t="shared" si="24"/>
        <v>0</v>
      </c>
      <c r="S51" s="600">
        <v>0.01</v>
      </c>
      <c r="T51" s="595">
        <f t="shared" si="13"/>
        <v>-0.01</v>
      </c>
      <c r="U51" s="601">
        <v>2.94</v>
      </c>
      <c r="V51" s="595">
        <f t="shared" si="14"/>
        <v>1.06</v>
      </c>
      <c r="W51" s="586">
        <f t="shared" si="21"/>
        <v>1.4749999999999999</v>
      </c>
      <c r="X51" s="586">
        <f t="shared" si="22"/>
        <v>1.4650000000000001</v>
      </c>
      <c r="Y51" s="599">
        <v>18</v>
      </c>
      <c r="Z51" s="599">
        <v>17</v>
      </c>
      <c r="AA51" s="599">
        <v>6</v>
      </c>
      <c r="AB51" s="599">
        <v>7</v>
      </c>
      <c r="AC51" s="599">
        <v>54</v>
      </c>
      <c r="AD51" s="599">
        <v>46</v>
      </c>
      <c r="AE51" s="599">
        <v>4312</v>
      </c>
      <c r="AF51" s="562"/>
      <c r="AG51" s="562"/>
      <c r="AH51" s="562"/>
      <c r="AJ51" s="582" t="str">
        <f t="array" ref="AJ51">IF($K51="","",IF(SUM(IF(ISNUMBER(VALUE(RIGHT($AM51:$CQ51,1))),VALUE(RIGHT($AM51:$CQ51,1)),0))=$K51,"T","F"))</f>
        <v>T</v>
      </c>
      <c r="AK51" s="583">
        <f t="array" ref="AK51">IF($K51="","",SUM(IF(LEFT($AM51:$CQ51,1)="s",1,0))-SUM(IF(RIGHT(LEFT($AM51:$CQ51,2))="-",1,0)))</f>
        <v>0</v>
      </c>
      <c r="AL51" s="562">
        <f t="array" ref="AL51">IF($K51="","",SUM(IF(LEFT($AM51:$CQ51,1)="X",1,0)))</f>
        <v>11</v>
      </c>
      <c r="AM51" s="668" t="s">
        <v>2474</v>
      </c>
      <c r="AN51" s="669" t="s">
        <v>2474</v>
      </c>
      <c r="AO51" s="668" t="s">
        <v>5050</v>
      </c>
      <c r="AP51" s="668" t="s">
        <v>2474</v>
      </c>
      <c r="AQ51" s="668" t="s">
        <v>2474</v>
      </c>
      <c r="AR51" s="669" t="s">
        <v>2474</v>
      </c>
      <c r="AS51" s="668" t="s">
        <v>2474</v>
      </c>
      <c r="AT51" s="671" t="s">
        <v>4910</v>
      </c>
      <c r="AU51" s="668" t="s">
        <v>2474</v>
      </c>
      <c r="AV51" s="669" t="s">
        <v>4906</v>
      </c>
      <c r="AW51" s="671" t="s">
        <v>4911</v>
      </c>
      <c r="AX51" s="668" t="s">
        <v>4907</v>
      </c>
      <c r="AY51" s="668" t="s">
        <v>4908</v>
      </c>
      <c r="AZ51" s="668" t="s">
        <v>126</v>
      </c>
      <c r="BA51" s="668" t="s">
        <v>2472</v>
      </c>
      <c r="BB51" s="668" t="s">
        <v>126</v>
      </c>
      <c r="BC51" s="668" t="s">
        <v>126</v>
      </c>
      <c r="BD51" s="668" t="s">
        <v>2472</v>
      </c>
      <c r="BE51" s="668" t="s">
        <v>4909</v>
      </c>
      <c r="BF51" s="668" t="s">
        <v>126</v>
      </c>
      <c r="BG51" s="668" t="s">
        <v>126</v>
      </c>
      <c r="BH51" s="668" t="s">
        <v>4918</v>
      </c>
      <c r="BI51" s="668" t="s">
        <v>126</v>
      </c>
      <c r="BJ51" s="668" t="s">
        <v>4909</v>
      </c>
      <c r="BK51" s="668" t="s">
        <v>2213</v>
      </c>
      <c r="BL51" s="668" t="s">
        <v>126</v>
      </c>
      <c r="BM51" s="668" t="s">
        <v>2472</v>
      </c>
      <c r="BN51" s="668" t="s">
        <v>126</v>
      </c>
      <c r="BO51" s="668" t="s">
        <v>126</v>
      </c>
      <c r="BP51" s="668"/>
      <c r="BQ51" s="668" t="s">
        <v>126</v>
      </c>
      <c r="BR51" s="668" t="s">
        <v>2472</v>
      </c>
      <c r="BS51" s="668"/>
      <c r="BT51" s="668"/>
      <c r="BU51" s="668"/>
      <c r="BV51" s="668"/>
      <c r="BW51" s="668"/>
      <c r="BX51" s="668"/>
      <c r="BY51" s="668"/>
      <c r="BZ51" s="668"/>
      <c r="CA51" s="668"/>
      <c r="CB51" s="668"/>
      <c r="CC51" s="668"/>
      <c r="CD51" s="668"/>
      <c r="CE51" s="668"/>
      <c r="CF51" s="668"/>
      <c r="CG51" s="668"/>
      <c r="CH51" s="668"/>
      <c r="CI51" s="668"/>
      <c r="CJ51" s="668"/>
      <c r="CK51" s="668"/>
    </row>
    <row r="52" spans="1:89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254</v>
      </c>
      <c r="I52" s="689" t="s">
        <v>2</v>
      </c>
      <c r="J52" s="689" t="s">
        <v>285</v>
      </c>
      <c r="K52" s="689">
        <v>0</v>
      </c>
      <c r="L52" s="689">
        <v>2</v>
      </c>
      <c r="M52" s="562" t="str">
        <f t="shared" si="9"/>
        <v>L</v>
      </c>
      <c r="N52" s="562">
        <f t="shared" si="10"/>
        <v>2</v>
      </c>
      <c r="O52" s="598">
        <f t="shared" si="20"/>
        <v>-2</v>
      </c>
      <c r="P52" s="562" t="str">
        <f t="shared" si="12"/>
        <v>U</v>
      </c>
      <c r="Q52" s="586">
        <f t="shared" si="23"/>
        <v>-0.25</v>
      </c>
      <c r="R52" s="635">
        <f t="shared" si="24"/>
        <v>-1</v>
      </c>
      <c r="S52" s="600">
        <v>0.41</v>
      </c>
      <c r="T52" s="595">
        <f t="shared" si="13"/>
        <v>-2.41</v>
      </c>
      <c r="U52" s="601">
        <v>2.74</v>
      </c>
      <c r="V52" s="595">
        <f t="shared" si="14"/>
        <v>-0.74000000000000021</v>
      </c>
      <c r="W52" s="586">
        <f t="shared" si="21"/>
        <v>1.5750000000000002</v>
      </c>
      <c r="X52" s="586">
        <f t="shared" si="22"/>
        <v>1.165</v>
      </c>
      <c r="Y52" s="599">
        <v>12</v>
      </c>
      <c r="Z52" s="599">
        <v>8</v>
      </c>
      <c r="AA52" s="599">
        <v>2</v>
      </c>
      <c r="AB52" s="599">
        <v>4</v>
      </c>
      <c r="AC52" s="599">
        <v>62</v>
      </c>
      <c r="AD52" s="599">
        <v>38</v>
      </c>
      <c r="AE52" s="599">
        <v>3322</v>
      </c>
      <c r="AF52" s="562"/>
      <c r="AG52" s="562"/>
      <c r="AH52" s="562"/>
      <c r="AJ52" s="582" t="str">
        <f t="array" ref="AJ52">IF($K52="","",IF(SUM(IF(ISNUMBER(VALUE(RIGHT($AM52:$CQ52,1))),VALUE(RIGHT($AM52:$CQ52,1)),0))=$K52,"T","F"))</f>
        <v>T</v>
      </c>
      <c r="AK52" s="583">
        <f t="array" ref="AK52">IF($K52="","",SUM(IF(LEFT($AM52:$CQ52,1)="s",1,0))-SUM(IF(RIGHT(LEFT($AM52:$CQ52,2))="-",1,0)))</f>
        <v>0</v>
      </c>
      <c r="AL52" s="562">
        <f t="array" ref="AL52">IF($K52="","",SUM(IF(LEFT($AM52:$CQ52,1)="X",1,0)))</f>
        <v>11</v>
      </c>
      <c r="AM52" s="668" t="s">
        <v>2474</v>
      </c>
      <c r="AN52" s="668" t="s">
        <v>2474</v>
      </c>
      <c r="AO52" s="668" t="s">
        <v>5050</v>
      </c>
      <c r="AP52" s="668" t="s">
        <v>2474</v>
      </c>
      <c r="AQ52" s="668" t="s">
        <v>2474</v>
      </c>
      <c r="AR52" s="668" t="s">
        <v>4914</v>
      </c>
      <c r="AS52" s="668" t="s">
        <v>4942</v>
      </c>
      <c r="AT52" s="668" t="s">
        <v>4942</v>
      </c>
      <c r="AU52" s="678" t="s">
        <v>5053</v>
      </c>
      <c r="AV52" s="668" t="s">
        <v>2474</v>
      </c>
      <c r="AW52" s="669" t="s">
        <v>2474</v>
      </c>
      <c r="AX52" s="668" t="s">
        <v>4969</v>
      </c>
      <c r="AY52" s="668" t="s">
        <v>2474</v>
      </c>
      <c r="AZ52" s="668"/>
      <c r="BA52" s="668" t="s">
        <v>4946</v>
      </c>
      <c r="BB52" s="668"/>
      <c r="BC52" s="668"/>
      <c r="BD52" s="668" t="s">
        <v>5055</v>
      </c>
      <c r="BE52" s="668" t="s">
        <v>4946</v>
      </c>
      <c r="BF52" s="668"/>
      <c r="BG52" s="668"/>
      <c r="BH52" s="668" t="s">
        <v>4918</v>
      </c>
      <c r="BI52" s="668"/>
      <c r="BJ52" s="668" t="s">
        <v>4945</v>
      </c>
      <c r="BK52" s="668" t="s">
        <v>4820</v>
      </c>
      <c r="BL52" s="668" t="s">
        <v>4946</v>
      </c>
      <c r="BM52" s="668" t="s">
        <v>4945</v>
      </c>
      <c r="BN52" s="668"/>
      <c r="BO52" s="668"/>
      <c r="BP52" s="668"/>
      <c r="BQ52" s="668"/>
      <c r="BR52" s="668" t="s">
        <v>4946</v>
      </c>
      <c r="BS52" s="668"/>
      <c r="BT52" s="668"/>
      <c r="BU52" s="668" t="s">
        <v>4968</v>
      </c>
      <c r="BV52" s="668"/>
      <c r="BW52" s="668"/>
      <c r="BX52" s="668"/>
      <c r="BY52" s="668"/>
      <c r="BZ52" s="668"/>
      <c r="CA52" s="668"/>
      <c r="CB52" s="668"/>
      <c r="CC52" s="668"/>
      <c r="CD52" s="668"/>
      <c r="CE52" s="668"/>
      <c r="CF52" s="668"/>
      <c r="CG52" s="668"/>
      <c r="CH52" s="668"/>
      <c r="CI52" s="668"/>
      <c r="CJ52" s="668"/>
      <c r="CK52" s="668"/>
    </row>
    <row r="53" spans="1:89" s="661" customFormat="1" ht="15" customHeight="1">
      <c r="A53" s="625">
        <v>42966</v>
      </c>
      <c r="B53" s="603"/>
      <c r="C53" s="603"/>
      <c r="D53" s="603"/>
      <c r="E53" s="603"/>
      <c r="F53" s="603"/>
      <c r="G53" s="585"/>
      <c r="H53" s="624" t="s">
        <v>256</v>
      </c>
      <c r="I53" s="689" t="s">
        <v>2</v>
      </c>
      <c r="J53" s="689" t="s">
        <v>285</v>
      </c>
      <c r="K53" s="689">
        <v>0</v>
      </c>
      <c r="L53" s="689">
        <v>1</v>
      </c>
      <c r="M53" s="562" t="str">
        <f t="shared" si="9"/>
        <v>L</v>
      </c>
      <c r="N53" s="562">
        <f t="shared" si="10"/>
        <v>1</v>
      </c>
      <c r="O53" s="598">
        <f t="shared" si="20"/>
        <v>-1</v>
      </c>
      <c r="P53" s="562" t="str">
        <f t="shared" si="12"/>
        <v>U</v>
      </c>
      <c r="Q53" s="586">
        <f t="shared" si="23"/>
        <v>0</v>
      </c>
      <c r="R53" s="635">
        <f t="shared" si="24"/>
        <v>-1</v>
      </c>
      <c r="S53" s="600">
        <v>-0.05</v>
      </c>
      <c r="T53" s="595">
        <f t="shared" si="13"/>
        <v>-0.95</v>
      </c>
      <c r="U53" s="601">
        <v>2.81</v>
      </c>
      <c r="V53" s="595">
        <f t="shared" si="14"/>
        <v>-1.81</v>
      </c>
      <c r="W53" s="586">
        <f t="shared" si="21"/>
        <v>1.3800000000000001</v>
      </c>
      <c r="X53" s="586">
        <f t="shared" si="22"/>
        <v>1.43</v>
      </c>
      <c r="Y53" s="599">
        <v>7</v>
      </c>
      <c r="Z53" s="599">
        <v>19</v>
      </c>
      <c r="AA53" s="599">
        <v>1</v>
      </c>
      <c r="AB53" s="599">
        <v>4</v>
      </c>
      <c r="AC53" s="599">
        <v>52</v>
      </c>
      <c r="AD53" s="599">
        <v>48</v>
      </c>
      <c r="AE53" s="599">
        <v>3322</v>
      </c>
      <c r="AF53" s="562"/>
      <c r="AG53" s="562"/>
      <c r="AH53" s="562"/>
      <c r="AJ53" s="582" t="str">
        <f t="array" ref="AJ53">IF($K53="","",IF(SUM(IF(ISNUMBER(VALUE(RIGHT($AM53:$CQ53,1))),VALUE(RIGHT($AM53:$CQ53,1)),0))=$K53,"T","F"))</f>
        <v>T</v>
      </c>
      <c r="AK53" s="583">
        <f t="array" ref="AK53">IF($K53="","",SUM(IF(LEFT($AM53:$CQ53,1)="s",1,0))-SUM(IF(RIGHT(LEFT($AM53:$CQ53,2))="-",1,0)))</f>
        <v>0</v>
      </c>
      <c r="AL53" s="562">
        <f t="array" ref="AL53">IF($K53="","",SUM(IF(LEFT($AM53:$CQ53,1)="X",1,0)))</f>
        <v>11</v>
      </c>
      <c r="AM53" s="668" t="s">
        <v>5066</v>
      </c>
      <c r="AN53" s="668" t="s">
        <v>5066</v>
      </c>
      <c r="AO53" s="668" t="s">
        <v>5120</v>
      </c>
      <c r="AP53" s="668" t="s">
        <v>5114</v>
      </c>
      <c r="AQ53" s="668" t="s">
        <v>5066</v>
      </c>
      <c r="AR53" s="668" t="s">
        <v>2137</v>
      </c>
      <c r="AS53" s="668" t="s">
        <v>5066</v>
      </c>
      <c r="AT53" s="668" t="s">
        <v>5066</v>
      </c>
      <c r="AU53" s="668" t="s">
        <v>1431</v>
      </c>
      <c r="AV53" s="668" t="s">
        <v>5066</v>
      </c>
      <c r="AW53" s="668" t="s">
        <v>5066</v>
      </c>
      <c r="AX53" s="668" t="s">
        <v>5119</v>
      </c>
      <c r="AY53" s="668" t="s">
        <v>5118</v>
      </c>
      <c r="AZ53" s="668"/>
      <c r="BA53" s="668" t="s">
        <v>5122</v>
      </c>
      <c r="BB53" s="668"/>
      <c r="BC53" s="668"/>
      <c r="BD53" s="668" t="s">
        <v>5081</v>
      </c>
      <c r="BE53" s="668" t="s">
        <v>5121</v>
      </c>
      <c r="BF53" s="668"/>
      <c r="BG53" s="668"/>
      <c r="BH53" s="668" t="s">
        <v>4918</v>
      </c>
      <c r="BI53" s="668"/>
      <c r="BJ53" s="668" t="s">
        <v>5081</v>
      </c>
      <c r="BK53" s="668" t="s">
        <v>4820</v>
      </c>
      <c r="BL53" s="668"/>
      <c r="BM53" s="668"/>
      <c r="BN53" s="668"/>
      <c r="BO53" s="668"/>
      <c r="BP53" s="668"/>
      <c r="BQ53" s="668"/>
      <c r="BR53" s="668"/>
      <c r="BS53" s="668"/>
      <c r="BT53" s="668"/>
      <c r="BU53" s="668" t="s">
        <v>5122</v>
      </c>
      <c r="BV53" s="668"/>
      <c r="BW53" s="668"/>
      <c r="BX53" s="668"/>
      <c r="BY53" s="668"/>
      <c r="BZ53" s="668"/>
      <c r="CA53" s="668"/>
      <c r="CB53" s="668"/>
      <c r="CC53" s="668"/>
      <c r="CD53" s="668"/>
      <c r="CE53" s="668"/>
      <c r="CF53" s="668"/>
      <c r="CG53" s="668"/>
      <c r="CH53" s="668"/>
      <c r="CI53" s="668"/>
      <c r="CJ53" s="668"/>
      <c r="CK53" s="668"/>
    </row>
    <row r="54" spans="1:89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259</v>
      </c>
      <c r="I54" s="689" t="s">
        <v>3</v>
      </c>
      <c r="J54" s="689" t="s">
        <v>285</v>
      </c>
      <c r="K54" s="689">
        <v>3</v>
      </c>
      <c r="L54" s="689">
        <v>1</v>
      </c>
      <c r="M54" s="562" t="str">
        <f t="shared" si="9"/>
        <v>W</v>
      </c>
      <c r="N54" s="562">
        <f t="shared" si="10"/>
        <v>4</v>
      </c>
      <c r="O54" s="598">
        <f t="shared" si="20"/>
        <v>2</v>
      </c>
      <c r="P54" s="562" t="str">
        <f t="shared" si="12"/>
        <v>O</v>
      </c>
      <c r="Q54" s="586">
        <f t="shared" si="23"/>
        <v>0</v>
      </c>
      <c r="R54" s="635">
        <f t="shared" si="24"/>
        <v>1</v>
      </c>
      <c r="S54" s="600">
        <v>9.5000000000000001E-2</v>
      </c>
      <c r="T54" s="595">
        <f t="shared" si="13"/>
        <v>1.905</v>
      </c>
      <c r="U54" s="601">
        <v>2.5499999999999998</v>
      </c>
      <c r="V54" s="595">
        <f t="shared" si="14"/>
        <v>1.4500000000000002</v>
      </c>
      <c r="W54" s="586">
        <f t="shared" si="21"/>
        <v>1.3225</v>
      </c>
      <c r="X54" s="586">
        <f t="shared" si="22"/>
        <v>1.2274999999999998</v>
      </c>
      <c r="Y54" s="755">
        <v>14</v>
      </c>
      <c r="Z54" s="755">
        <v>10</v>
      </c>
      <c r="AA54" s="755">
        <v>6</v>
      </c>
      <c r="AB54" s="755">
        <v>3</v>
      </c>
      <c r="AC54" s="755">
        <v>49</v>
      </c>
      <c r="AD54" s="755">
        <v>51</v>
      </c>
      <c r="AE54" s="755">
        <v>4312</v>
      </c>
      <c r="AF54" s="562"/>
      <c r="AG54" s="562"/>
      <c r="AH54" s="562"/>
      <c r="AJ54" s="582" t="str">
        <f t="array" ref="AJ54">IF($K54="","",IF(SUM(IF(ISNUMBER(VALUE(RIGHT($AM54:$CQ54,1))),VALUE(RIGHT($AM54:$CQ54,1)),0))=$K54,"T","F"))</f>
        <v>T</v>
      </c>
      <c r="AK54" s="583">
        <f t="array" ref="AK54">IF($K54="","",SUM(IF(LEFT($AM54:$CQ54,1)="s",1,0))-SUM(IF(RIGHT(LEFT($AM54:$CQ54,2))="-",1,0)))</f>
        <v>0</v>
      </c>
      <c r="AL54" s="562">
        <f t="array" ref="AL54">IF($K54="","",SUM(IF(LEFT($AM54:$CQ54,1)="X",1,0)))</f>
        <v>11</v>
      </c>
      <c r="AM54" s="668" t="s">
        <v>5158</v>
      </c>
      <c r="AN54" s="668" t="s">
        <v>5173</v>
      </c>
      <c r="AO54" s="668" t="s">
        <v>5158</v>
      </c>
      <c r="AP54" s="668" t="s">
        <v>2138</v>
      </c>
      <c r="AQ54" s="671" t="s">
        <v>2207</v>
      </c>
      <c r="AR54" s="668" t="s">
        <v>5158</v>
      </c>
      <c r="AS54" s="671" t="s">
        <v>2271</v>
      </c>
      <c r="AT54" s="668" t="s">
        <v>2137</v>
      </c>
      <c r="AU54" s="671" t="s">
        <v>2271</v>
      </c>
      <c r="AV54" s="671" t="s">
        <v>5229</v>
      </c>
      <c r="AW54" s="668" t="s">
        <v>5221</v>
      </c>
      <c r="AX54" s="671" t="s">
        <v>5230</v>
      </c>
      <c r="AY54" s="671" t="s">
        <v>2365</v>
      </c>
      <c r="AZ54" s="668"/>
      <c r="BA54" s="668" t="s">
        <v>5163</v>
      </c>
      <c r="BB54" s="668"/>
      <c r="BC54" s="668"/>
      <c r="BD54" s="668" t="s">
        <v>5163</v>
      </c>
      <c r="BE54" s="668" t="s">
        <v>2138</v>
      </c>
      <c r="BF54" s="668"/>
      <c r="BG54" s="668"/>
      <c r="BH54" s="668" t="s">
        <v>4918</v>
      </c>
      <c r="BI54" s="668"/>
      <c r="BJ54" s="668" t="s">
        <v>5163</v>
      </c>
      <c r="BK54" s="668" t="s">
        <v>4820</v>
      </c>
      <c r="BL54" s="668"/>
      <c r="BM54" s="668"/>
      <c r="BN54" s="668"/>
      <c r="BO54" s="668"/>
      <c r="BP54" s="668"/>
      <c r="BQ54" s="668"/>
      <c r="BR54" s="668"/>
      <c r="BS54" s="668"/>
      <c r="BT54" s="668"/>
      <c r="BU54" s="668" t="s">
        <v>5163</v>
      </c>
      <c r="BV54" s="668"/>
      <c r="BW54" s="668"/>
      <c r="BX54" s="668"/>
      <c r="BY54" s="668"/>
      <c r="BZ54" s="668"/>
      <c r="CA54" s="668"/>
      <c r="CB54" s="668"/>
      <c r="CC54" s="668"/>
      <c r="CD54" s="668"/>
      <c r="CE54" s="668"/>
      <c r="CF54" s="668"/>
      <c r="CG54" s="668"/>
      <c r="CH54" s="668"/>
      <c r="CI54" s="668"/>
      <c r="CJ54" s="668"/>
      <c r="CK54" s="668"/>
    </row>
    <row r="55" spans="1:89" s="661" customFormat="1" ht="15" customHeight="1">
      <c r="A55" s="626">
        <v>42977</v>
      </c>
      <c r="B55" s="596"/>
      <c r="C55" s="596"/>
      <c r="D55" s="596"/>
      <c r="E55" s="596"/>
      <c r="F55" s="596"/>
      <c r="G55" s="591"/>
      <c r="H55" s="623" t="s">
        <v>1200</v>
      </c>
      <c r="I55" s="686" t="s">
        <v>3</v>
      </c>
      <c r="J55" s="686" t="s">
        <v>1199</v>
      </c>
      <c r="K55" s="686">
        <v>0</v>
      </c>
      <c r="L55" s="686">
        <v>0</v>
      </c>
      <c r="M55" s="562" t="str">
        <f t="shared" si="9"/>
        <v>D</v>
      </c>
      <c r="N55" s="562">
        <f t="shared" si="10"/>
        <v>0</v>
      </c>
      <c r="O55" s="598">
        <f t="shared" si="20"/>
        <v>0</v>
      </c>
      <c r="P55" s="562" t="str">
        <f t="shared" si="12"/>
        <v>U</v>
      </c>
      <c r="Q55" s="586"/>
      <c r="R55" s="635"/>
      <c r="S55" s="600"/>
      <c r="T55" s="595"/>
      <c r="U55" s="601"/>
      <c r="V55" s="595"/>
      <c r="W55" s="586"/>
      <c r="X55" s="586"/>
      <c r="Y55" s="755"/>
      <c r="Z55" s="755"/>
      <c r="AA55" s="755"/>
      <c r="AB55" s="755"/>
      <c r="AC55" s="755"/>
      <c r="AD55" s="755"/>
      <c r="AE55" s="755"/>
      <c r="AF55" s="562"/>
      <c r="AG55" s="562"/>
      <c r="AH55" s="562"/>
      <c r="AJ55" s="582" t="str">
        <f t="array" ref="AJ55">IF($K55="","",IF(SUM(IF(ISNUMBER(VALUE(RIGHT($AM55:$CQ55,1))),VALUE(RIGHT($AM55:$CQ55,1)),0))=$K55,"T","F"))</f>
        <v>T</v>
      </c>
      <c r="AK55" s="583">
        <f t="array" ref="AK55">IF($K55="","",SUM(IF(LEFT($AM55:$CQ55,1)="s",1,0))-SUM(IF(RIGHT(LEFT($AM55:$CQ55,2))="-",1,0)))</f>
        <v>0</v>
      </c>
      <c r="AL55" s="562">
        <f t="array" ref="AL55">IF($K55="","",SUM(IF(LEFT($AM55:$CQ55,1)="X",1,0)))</f>
        <v>11</v>
      </c>
      <c r="AM55" s="668" t="s">
        <v>5245</v>
      </c>
      <c r="AN55" s="668" t="s">
        <v>5245</v>
      </c>
      <c r="AO55" s="668" t="s">
        <v>5264</v>
      </c>
      <c r="AP55" s="668" t="s">
        <v>5264</v>
      </c>
      <c r="AQ55" s="668" t="s">
        <v>5264</v>
      </c>
      <c r="AR55" s="668" t="s">
        <v>5264</v>
      </c>
      <c r="AS55" s="668" t="s">
        <v>5264</v>
      </c>
      <c r="AT55" s="668" t="s">
        <v>5275</v>
      </c>
      <c r="AU55" s="668" t="s">
        <v>5245</v>
      </c>
      <c r="AV55" s="668" t="s">
        <v>5265</v>
      </c>
      <c r="AW55" s="668" t="s">
        <v>5275</v>
      </c>
      <c r="AX55" s="668" t="s">
        <v>5275</v>
      </c>
      <c r="AY55" s="668" t="s">
        <v>2137</v>
      </c>
      <c r="AZ55" s="668"/>
      <c r="BA55" s="668" t="s">
        <v>5264</v>
      </c>
      <c r="BB55" s="668"/>
      <c r="BC55" s="668"/>
      <c r="BD55" s="668" t="s">
        <v>5283</v>
      </c>
      <c r="BE55" s="668" t="s">
        <v>5289</v>
      </c>
      <c r="BF55" s="668"/>
      <c r="BG55" s="668"/>
      <c r="BH55" s="668" t="s">
        <v>2213</v>
      </c>
      <c r="BI55" s="668" t="s">
        <v>5283</v>
      </c>
      <c r="BJ55" s="668" t="s">
        <v>2137</v>
      </c>
      <c r="BK55" s="668" t="s">
        <v>2213</v>
      </c>
      <c r="BL55" s="668" t="s">
        <v>5283</v>
      </c>
      <c r="BM55" s="668"/>
      <c r="BN55" s="668"/>
      <c r="BO55" s="668"/>
      <c r="BP55" s="668" t="s">
        <v>5283</v>
      </c>
      <c r="BQ55" s="668"/>
      <c r="BR55" s="668"/>
      <c r="BS55" s="668"/>
      <c r="BT55" s="668"/>
      <c r="BU55" s="668" t="s">
        <v>5264</v>
      </c>
      <c r="BV55" s="668"/>
      <c r="BW55" s="668"/>
      <c r="BX55" s="668"/>
      <c r="BY55" s="668"/>
      <c r="BZ55" s="668"/>
      <c r="CA55" s="668"/>
      <c r="CB55" s="668"/>
      <c r="CC55" s="668"/>
      <c r="CD55" s="668"/>
      <c r="CE55" s="668"/>
      <c r="CF55" s="668"/>
      <c r="CG55" s="668"/>
      <c r="CH55" s="668"/>
      <c r="CI55" s="668"/>
      <c r="CJ55" s="668"/>
      <c r="CK55" s="668"/>
    </row>
    <row r="56" spans="1:89" s="661" customFormat="1" ht="15" customHeight="1">
      <c r="A56" s="626">
        <v>42981</v>
      </c>
      <c r="B56" s="596"/>
      <c r="C56" s="596"/>
      <c r="D56" s="596"/>
      <c r="E56" s="596"/>
      <c r="F56" s="596"/>
      <c r="G56" s="591"/>
      <c r="H56" s="623" t="s">
        <v>1200</v>
      </c>
      <c r="I56" s="686" t="s">
        <v>5012</v>
      </c>
      <c r="J56" s="686" t="s">
        <v>1199</v>
      </c>
      <c r="K56" s="686">
        <v>2</v>
      </c>
      <c r="L56" s="686">
        <v>0</v>
      </c>
      <c r="M56" s="562" t="str">
        <f t="shared" si="9"/>
        <v>W</v>
      </c>
      <c r="N56" s="562">
        <f t="shared" si="10"/>
        <v>2</v>
      </c>
      <c r="O56" s="598">
        <f t="shared" si="20"/>
        <v>2</v>
      </c>
      <c r="P56" s="562" t="str">
        <f t="shared" si="12"/>
        <v>U</v>
      </c>
      <c r="Q56" s="586"/>
      <c r="R56" s="635"/>
      <c r="S56" s="600"/>
      <c r="T56" s="595"/>
      <c r="U56" s="601"/>
      <c r="V56" s="595"/>
      <c r="W56" s="586"/>
      <c r="X56" s="586"/>
      <c r="Y56" s="755"/>
      <c r="Z56" s="755"/>
      <c r="AA56" s="755"/>
      <c r="AB56" s="755"/>
      <c r="AC56" s="755"/>
      <c r="AD56" s="755"/>
      <c r="AE56" s="755"/>
      <c r="AF56" s="562"/>
      <c r="AG56" s="562"/>
      <c r="AH56" s="562"/>
      <c r="AJ56" s="582" t="str">
        <f t="array" ref="AJ56">IF($K56="","",IF(SUM(IF(ISNUMBER(VALUE(RIGHT($AM56:$CQ56,1))),VALUE(RIGHT($AM56:$CQ56,1)),0))=$K56,"T","F"))</f>
        <v>T</v>
      </c>
      <c r="AK56" s="583">
        <f t="array" ref="AK56">IF($K56="","",SUM(IF(LEFT($AM56:$CQ56,1)="s",1,0))-SUM(IF(RIGHT(LEFT($AM56:$CQ56,2))="-",1,0)))</f>
        <v>0</v>
      </c>
      <c r="AL56" s="562">
        <f t="array" ref="AL56">IF($K56="","",SUM(IF(LEFT($AM56:$CQ56,1)="X",1,0)))</f>
        <v>11</v>
      </c>
      <c r="AM56" s="668" t="s">
        <v>3455</v>
      </c>
      <c r="AN56" s="668" t="s">
        <v>3455</v>
      </c>
      <c r="AO56" s="668" t="s">
        <v>5341</v>
      </c>
      <c r="AP56" s="668" t="s">
        <v>5341</v>
      </c>
      <c r="AQ56" s="668" t="s">
        <v>5341</v>
      </c>
      <c r="AR56" s="668" t="s">
        <v>5341</v>
      </c>
      <c r="AS56" s="668" t="s">
        <v>5341</v>
      </c>
      <c r="AT56" s="669" t="s">
        <v>5341</v>
      </c>
      <c r="AU56" s="668" t="s">
        <v>3455</v>
      </c>
      <c r="AV56" s="668" t="s">
        <v>5342</v>
      </c>
      <c r="AW56" s="668" t="s">
        <v>5363</v>
      </c>
      <c r="AX56" s="668" t="s">
        <v>5362</v>
      </c>
      <c r="AY56" s="668" t="s">
        <v>5345</v>
      </c>
      <c r="AZ56" s="668"/>
      <c r="BA56" s="668" t="s">
        <v>5341</v>
      </c>
      <c r="BB56" s="668"/>
      <c r="BC56" s="668"/>
      <c r="BD56" s="668" t="s">
        <v>5364</v>
      </c>
      <c r="BE56" s="668" t="s">
        <v>5345</v>
      </c>
      <c r="BF56" s="668"/>
      <c r="BG56" s="668"/>
      <c r="BH56" s="668" t="s">
        <v>2213</v>
      </c>
      <c r="BI56" s="668"/>
      <c r="BJ56" s="668" t="s">
        <v>5343</v>
      </c>
      <c r="BK56" s="668" t="s">
        <v>2213</v>
      </c>
      <c r="BL56" s="668" t="s">
        <v>5346</v>
      </c>
      <c r="BM56" s="668"/>
      <c r="BN56" s="668"/>
      <c r="BO56" s="668"/>
      <c r="BP56" s="668" t="s">
        <v>5346</v>
      </c>
      <c r="BQ56" s="668"/>
      <c r="BR56" s="668" t="s">
        <v>5346</v>
      </c>
      <c r="BS56" s="668"/>
      <c r="BT56" s="668"/>
      <c r="BU56" s="668" t="s">
        <v>5346</v>
      </c>
      <c r="BV56" s="668"/>
      <c r="BW56" s="668"/>
      <c r="BX56" s="668"/>
      <c r="BY56" s="668"/>
      <c r="BZ56" s="668"/>
      <c r="CA56" s="668"/>
      <c r="CB56" s="668"/>
      <c r="CC56" s="668"/>
      <c r="CD56" s="668"/>
      <c r="CE56" s="668"/>
      <c r="CF56" s="668"/>
      <c r="CG56" s="668"/>
      <c r="CH56" s="668"/>
      <c r="CI56" s="668"/>
      <c r="CJ56" s="668"/>
      <c r="CK56" s="668"/>
    </row>
    <row r="57" spans="1:89" s="661" customFormat="1" ht="15" customHeight="1">
      <c r="A57" s="625">
        <v>42987</v>
      </c>
      <c r="B57" s="603"/>
      <c r="C57" s="603"/>
      <c r="D57" s="603"/>
      <c r="E57" s="603"/>
      <c r="F57" s="603"/>
      <c r="G57" s="585"/>
      <c r="H57" s="624" t="s">
        <v>1200</v>
      </c>
      <c r="I57" s="689" t="s">
        <v>2</v>
      </c>
      <c r="J57" s="689" t="s">
        <v>285</v>
      </c>
      <c r="K57" s="689">
        <v>1</v>
      </c>
      <c r="L57" s="689">
        <v>2</v>
      </c>
      <c r="M57" s="562" t="str">
        <f t="shared" si="9"/>
        <v>L</v>
      </c>
      <c r="N57" s="562">
        <f t="shared" si="10"/>
        <v>3</v>
      </c>
      <c r="O57" s="598">
        <f t="shared" si="20"/>
        <v>-1</v>
      </c>
      <c r="P57" s="562" t="str">
        <f t="shared" si="12"/>
        <v>O</v>
      </c>
      <c r="Q57" s="586">
        <f t="shared" si="23"/>
        <v>-0.5</v>
      </c>
      <c r="R57" s="635">
        <f>IF(Q57="","",IF((K57-L57+Q57)&gt;=0.5,1,IF((K57-L57+Q57)=0.25,0.5,IF((K57-L57+Q57)&lt;=-0.5,-1,IF((K57-L57+Q57)=-0.25,-0.5,0)))))</f>
        <v>-1</v>
      </c>
      <c r="S57" s="600">
        <v>0.48</v>
      </c>
      <c r="T57" s="595">
        <f t="shared" si="13"/>
        <v>-1.48</v>
      </c>
      <c r="U57" s="601">
        <v>2.8</v>
      </c>
      <c r="V57" s="595">
        <f t="shared" si="14"/>
        <v>0.20000000000000018</v>
      </c>
      <c r="W57" s="586">
        <f t="shared" si="21"/>
        <v>1.64</v>
      </c>
      <c r="X57" s="586">
        <f t="shared" si="22"/>
        <v>1.1599999999999999</v>
      </c>
      <c r="Y57" s="599">
        <v>10</v>
      </c>
      <c r="Z57" s="599">
        <v>14</v>
      </c>
      <c r="AA57" s="599">
        <v>3</v>
      </c>
      <c r="AB57" s="599">
        <v>8</v>
      </c>
      <c r="AC57" s="599">
        <v>58</v>
      </c>
      <c r="AD57" s="599">
        <v>42</v>
      </c>
      <c r="AE57" s="599">
        <v>4312</v>
      </c>
      <c r="AF57" s="562"/>
      <c r="AG57" s="562"/>
      <c r="AH57" s="562"/>
      <c r="AJ57" s="582" t="str">
        <f t="array" ref="AJ57">IF($K57="","",IF(SUM(IF(ISNUMBER(VALUE(RIGHT($AM57:$CQ57,1))),VALUE(RIGHT($AM57:$CQ57,1)),0))=$K57,"T","F"))</f>
        <v>T</v>
      </c>
      <c r="AK57" s="583">
        <f t="array" ref="AK57">IF($K57="","",SUM(IF(LEFT($AM57:$CQ57,1)="s",1,0))-SUM(IF(RIGHT(LEFT($AM57:$CQ57,2))="-",1,0)))</f>
        <v>0</v>
      </c>
      <c r="AL57" s="562">
        <f t="array" ref="AL57">IF($K57="","",SUM(IF(LEFT($AM57:$CQ57,1)="X",1,0)))</f>
        <v>11</v>
      </c>
      <c r="AM57" s="668" t="s">
        <v>5391</v>
      </c>
      <c r="AN57" s="668" t="s">
        <v>5391</v>
      </c>
      <c r="AO57" s="668" t="s">
        <v>5391</v>
      </c>
      <c r="AP57" s="668" t="s">
        <v>5398</v>
      </c>
      <c r="AQ57" s="668" t="s">
        <v>5391</v>
      </c>
      <c r="AR57" s="668" t="s">
        <v>5391</v>
      </c>
      <c r="AS57" s="669" t="s">
        <v>5447</v>
      </c>
      <c r="AT57" s="668" t="s">
        <v>5447</v>
      </c>
      <c r="AU57" s="668" t="s">
        <v>5391</v>
      </c>
      <c r="AV57" s="671" t="s">
        <v>5414</v>
      </c>
      <c r="AW57" s="668" t="s">
        <v>5447</v>
      </c>
      <c r="AX57" s="668" t="s">
        <v>5417</v>
      </c>
      <c r="AY57" s="668" t="s">
        <v>5396</v>
      </c>
      <c r="AZ57" s="668"/>
      <c r="BA57" s="668" t="s">
        <v>5398</v>
      </c>
      <c r="BB57" s="668"/>
      <c r="BC57" s="668"/>
      <c r="BD57" s="668" t="s">
        <v>5398</v>
      </c>
      <c r="BE57" s="668" t="s">
        <v>5396</v>
      </c>
      <c r="BF57" s="668"/>
      <c r="BG57" s="668"/>
      <c r="BH57" s="668" t="s">
        <v>2213</v>
      </c>
      <c r="BI57" s="668"/>
      <c r="BJ57" s="668" t="s">
        <v>5396</v>
      </c>
      <c r="BK57" s="668" t="s">
        <v>2213</v>
      </c>
      <c r="BL57" s="668" t="s">
        <v>5421</v>
      </c>
      <c r="BM57" s="668"/>
      <c r="BN57" s="668"/>
      <c r="BO57" s="668"/>
      <c r="BP57" s="668"/>
      <c r="BQ57" s="668"/>
      <c r="BR57" s="668"/>
      <c r="BS57" s="668"/>
      <c r="BT57" s="668"/>
      <c r="BU57" s="668"/>
      <c r="BV57" s="668"/>
      <c r="BW57" s="668"/>
      <c r="BX57" s="668"/>
      <c r="BY57" s="668"/>
      <c r="BZ57" s="668"/>
      <c r="CA57" s="668"/>
      <c r="CB57" s="668"/>
      <c r="CC57" s="668"/>
      <c r="CD57" s="668"/>
      <c r="CE57" s="668"/>
      <c r="CF57" s="668"/>
      <c r="CG57" s="668"/>
      <c r="CH57" s="668"/>
      <c r="CI57" s="668"/>
      <c r="CJ57" s="668"/>
      <c r="CK57" s="668"/>
    </row>
    <row r="58" spans="1:89" s="661" customFormat="1" ht="15" customHeight="1">
      <c r="A58" s="625">
        <v>42994</v>
      </c>
      <c r="B58" s="603"/>
      <c r="C58" s="603"/>
      <c r="D58" s="603"/>
      <c r="E58" s="603"/>
      <c r="F58" s="603"/>
      <c r="G58" s="585"/>
      <c r="H58" s="624" t="s">
        <v>1204</v>
      </c>
      <c r="I58" s="689" t="s">
        <v>3</v>
      </c>
      <c r="J58" s="689" t="s">
        <v>285</v>
      </c>
      <c r="K58" s="603">
        <v>2</v>
      </c>
      <c r="L58" s="689">
        <v>2</v>
      </c>
      <c r="M58" s="562" t="str">
        <f t="shared" si="9"/>
        <v>D</v>
      </c>
      <c r="N58" s="562">
        <f t="shared" si="10"/>
        <v>4</v>
      </c>
      <c r="O58" s="598">
        <f t="shared" si="20"/>
        <v>0</v>
      </c>
      <c r="P58" s="562" t="str">
        <f t="shared" si="12"/>
        <v>O</v>
      </c>
      <c r="Q58" s="586">
        <f>IF(S58="","",IF(SIGN(S58)&lt;&gt;1,VLOOKUP(ABS(S58),SUP_HDC,3,TRUE),-VLOOKUP(ABS(S58),SUP_HDC,3,TRUE)))</f>
        <v>-0.25</v>
      </c>
      <c r="R58" s="635">
        <f>IF(Q58="","",IF((K58-L58+Q58)&gt;=0.5,1,IF((K58-L58+Q58)=0.25,0.5,IF((K58-L58+Q58)&lt;=-0.5,-1,IF((K58-L58+Q58)=-0.25,-0.5,0)))))</f>
        <v>-0.5</v>
      </c>
      <c r="S58" s="600">
        <v>0.42</v>
      </c>
      <c r="T58" s="595">
        <f t="shared" si="13"/>
        <v>-0.42</v>
      </c>
      <c r="U58" s="601">
        <v>2.7</v>
      </c>
      <c r="V58" s="595">
        <f t="shared" si="14"/>
        <v>1.2999999999999998</v>
      </c>
      <c r="W58" s="586">
        <f t="shared" si="21"/>
        <v>1.56</v>
      </c>
      <c r="X58" s="586">
        <f t="shared" si="22"/>
        <v>1.1400000000000001</v>
      </c>
      <c r="Y58" s="599">
        <v>15</v>
      </c>
      <c r="Z58" s="599">
        <v>11</v>
      </c>
      <c r="AA58" s="599">
        <v>5</v>
      </c>
      <c r="AB58" s="599">
        <v>3</v>
      </c>
      <c r="AC58" s="599">
        <v>54</v>
      </c>
      <c r="AD58" s="599">
        <v>46</v>
      </c>
      <c r="AE58" s="599">
        <v>442</v>
      </c>
      <c r="AF58" s="562"/>
      <c r="AG58" s="562"/>
      <c r="AH58" s="562"/>
      <c r="AJ58" s="582" t="str">
        <f t="array" ref="AJ58">IF($K58="","",IF(SUM(IF(ISNUMBER(VALUE(RIGHT($AM58:$CQ58,1))),VALUE(RIGHT($AM58:$CQ58,1)),0))=$K58,"T","F"))</f>
        <v>T</v>
      </c>
      <c r="AK58" s="583">
        <f t="array" ref="AK58">IF($K58="","",SUM(IF(LEFT($AM58:$CQ58,1)="s",1,0))-SUM(IF(RIGHT(LEFT($AM58:$CQ58,2))="-",1,0)))</f>
        <v>0</v>
      </c>
      <c r="AL58" s="562">
        <f t="array" ref="AL58">IF($K58="","",SUM(IF(LEFT($AM58:$CQ58,1)="X",1,0)))</f>
        <v>11</v>
      </c>
      <c r="AM58" s="668" t="s">
        <v>2474</v>
      </c>
      <c r="AN58" s="671" t="s">
        <v>5522</v>
      </c>
      <c r="AO58" s="668" t="s">
        <v>2473</v>
      </c>
      <c r="AP58" s="668" t="s">
        <v>2471</v>
      </c>
      <c r="AQ58" s="668" t="s">
        <v>2474</v>
      </c>
      <c r="AR58" s="668" t="s">
        <v>2474</v>
      </c>
      <c r="AS58" s="668" t="s">
        <v>2473</v>
      </c>
      <c r="AT58" s="668" t="s">
        <v>2471</v>
      </c>
      <c r="AU58" s="671" t="s">
        <v>5505</v>
      </c>
      <c r="AV58" s="668" t="s">
        <v>2474</v>
      </c>
      <c r="AW58" s="668" t="s">
        <v>5506</v>
      </c>
      <c r="AX58" s="671" t="s">
        <v>5505</v>
      </c>
      <c r="AY58" s="668" t="s">
        <v>2474</v>
      </c>
      <c r="AZ58" s="668" t="s">
        <v>126</v>
      </c>
      <c r="BA58" s="668" t="s">
        <v>2472</v>
      </c>
      <c r="BB58" s="668" t="s">
        <v>126</v>
      </c>
      <c r="BC58" s="668" t="s">
        <v>126</v>
      </c>
      <c r="BD58" s="668" t="s">
        <v>2472</v>
      </c>
      <c r="BE58" s="668" t="s">
        <v>2471</v>
      </c>
      <c r="BF58" s="668" t="s">
        <v>126</v>
      </c>
      <c r="BG58" s="668" t="s">
        <v>126</v>
      </c>
      <c r="BH58" s="668" t="s">
        <v>2213</v>
      </c>
      <c r="BI58" s="668" t="s">
        <v>126</v>
      </c>
      <c r="BJ58" s="668" t="s">
        <v>2473</v>
      </c>
      <c r="BK58" s="668" t="s">
        <v>2213</v>
      </c>
      <c r="BL58" s="668" t="s">
        <v>2472</v>
      </c>
      <c r="BM58" s="668" t="s">
        <v>126</v>
      </c>
      <c r="BN58" s="668" t="s">
        <v>126</v>
      </c>
      <c r="BO58" s="668" t="s">
        <v>126</v>
      </c>
      <c r="BP58" s="668" t="s">
        <v>126</v>
      </c>
      <c r="BQ58" s="668" t="s">
        <v>126</v>
      </c>
      <c r="BR58" s="668" t="s">
        <v>126</v>
      </c>
      <c r="BS58" s="668" t="s">
        <v>126</v>
      </c>
      <c r="BT58" s="668" t="s">
        <v>126</v>
      </c>
      <c r="BU58" s="668" t="s">
        <v>126</v>
      </c>
      <c r="BV58" s="668" t="s">
        <v>2472</v>
      </c>
      <c r="BW58" s="668"/>
      <c r="BX58" s="668"/>
      <c r="BY58" s="668"/>
      <c r="BZ58" s="668"/>
      <c r="CA58" s="668"/>
      <c r="CB58" s="668"/>
      <c r="CC58" s="668"/>
      <c r="CD58" s="668"/>
      <c r="CE58" s="668"/>
      <c r="CF58" s="668"/>
      <c r="CG58" s="668"/>
      <c r="CH58" s="668"/>
      <c r="CI58" s="668"/>
      <c r="CJ58" s="668"/>
      <c r="CK58" s="668"/>
    </row>
    <row r="59" spans="1:89" s="661" customFormat="1" ht="15" customHeight="1">
      <c r="A59" s="626">
        <v>42998</v>
      </c>
      <c r="B59" s="596"/>
      <c r="C59" s="596"/>
      <c r="D59" s="596"/>
      <c r="E59" s="596"/>
      <c r="F59" s="596"/>
      <c r="G59" s="591"/>
      <c r="H59" s="623" t="s">
        <v>256</v>
      </c>
      <c r="I59" s="686" t="s">
        <v>2</v>
      </c>
      <c r="J59" s="686" t="s">
        <v>3988</v>
      </c>
      <c r="K59" s="686">
        <v>2</v>
      </c>
      <c r="L59" s="686">
        <v>3</v>
      </c>
      <c r="M59" s="562" t="str">
        <f t="shared" si="9"/>
        <v>L</v>
      </c>
      <c r="N59" s="562">
        <f t="shared" si="10"/>
        <v>5</v>
      </c>
      <c r="O59" s="598">
        <f t="shared" si="20"/>
        <v>-1</v>
      </c>
      <c r="P59" s="562" t="str">
        <f t="shared" si="12"/>
        <v>O</v>
      </c>
      <c r="Q59" s="586"/>
      <c r="R59" s="635"/>
      <c r="S59" s="600"/>
      <c r="T59" s="595"/>
      <c r="U59" s="601"/>
      <c r="V59" s="595"/>
      <c r="W59" s="586"/>
      <c r="X59" s="586"/>
      <c r="Y59" s="755"/>
      <c r="Z59" s="755"/>
      <c r="AA59" s="755"/>
      <c r="AB59" s="755"/>
      <c r="AC59" s="755"/>
      <c r="AD59" s="755"/>
      <c r="AE59" s="755"/>
      <c r="AF59" s="562"/>
      <c r="AG59" s="562"/>
      <c r="AH59" s="562"/>
      <c r="AJ59" s="582" t="str">
        <f t="array" ref="AJ59">IF($K59="","",IF(SUM(IF(ISNUMBER(VALUE(RIGHT($AM59:$CQ59,1))),VALUE(RIGHT($AM59:$CQ59,1)),0))=$K59,"T","F"))</f>
        <v>T</v>
      </c>
      <c r="AK59" s="583">
        <f t="array" ref="AK59">IF($K59="","",SUM(IF(LEFT($AM59:$CQ59,1)="s",1,0))-SUM(IF(RIGHT(LEFT($AM59:$CQ59,2))="-",1,0)))</f>
        <v>0</v>
      </c>
      <c r="AL59" s="562">
        <f t="array" ref="AL59">IF($K59="","",SUM(IF(LEFT($AM59:$CQ59,1)="X",1,0)))</f>
        <v>11</v>
      </c>
      <c r="AM59" s="668" t="s">
        <v>5541</v>
      </c>
      <c r="AN59" s="669" t="s">
        <v>5541</v>
      </c>
      <c r="AO59" s="668" t="s">
        <v>5534</v>
      </c>
      <c r="AP59" s="668" t="s">
        <v>2137</v>
      </c>
      <c r="AQ59" s="668" t="s">
        <v>5541</v>
      </c>
      <c r="AR59" s="668" t="s">
        <v>2137</v>
      </c>
      <c r="AS59" s="668" t="s">
        <v>5541</v>
      </c>
      <c r="AT59" s="668" t="s">
        <v>5541</v>
      </c>
      <c r="AU59" s="668" t="s">
        <v>2207</v>
      </c>
      <c r="AV59" s="668" t="s">
        <v>5541</v>
      </c>
      <c r="AW59" s="668" t="s">
        <v>2213</v>
      </c>
      <c r="AX59" s="668" t="s">
        <v>2207</v>
      </c>
      <c r="AY59" s="668"/>
      <c r="AZ59" s="668"/>
      <c r="BA59" s="668" t="s">
        <v>5559</v>
      </c>
      <c r="BB59" s="668"/>
      <c r="BC59" s="668"/>
      <c r="BD59" s="668" t="s">
        <v>5558</v>
      </c>
      <c r="BE59" s="668" t="s">
        <v>5558</v>
      </c>
      <c r="BF59" s="668"/>
      <c r="BG59" s="668"/>
      <c r="BH59" s="668" t="s">
        <v>2213</v>
      </c>
      <c r="BI59" s="668" t="s">
        <v>5559</v>
      </c>
      <c r="BJ59" s="668" t="s">
        <v>2137</v>
      </c>
      <c r="BK59" s="668" t="s">
        <v>2213</v>
      </c>
      <c r="BL59" s="668" t="s">
        <v>5558</v>
      </c>
      <c r="BM59" s="668"/>
      <c r="BN59" s="668"/>
      <c r="BO59" s="668"/>
      <c r="BP59" s="668"/>
      <c r="BQ59" s="668"/>
      <c r="BR59" s="668" t="s">
        <v>5559</v>
      </c>
      <c r="BS59" s="668"/>
      <c r="BT59" s="668"/>
      <c r="BU59" s="668" t="s">
        <v>5559</v>
      </c>
      <c r="BV59" s="668"/>
      <c r="BW59" s="668"/>
      <c r="BX59" s="668"/>
      <c r="BY59" s="668"/>
      <c r="BZ59" s="668"/>
      <c r="CA59" s="668"/>
      <c r="CB59" s="668"/>
      <c r="CC59" s="668"/>
      <c r="CD59" s="668"/>
      <c r="CE59" s="668"/>
      <c r="CF59" s="668"/>
      <c r="CG59" s="668"/>
      <c r="CH59" s="668"/>
      <c r="CI59" s="668"/>
      <c r="CJ59" s="668"/>
      <c r="CK59" s="668"/>
    </row>
    <row r="60" spans="1:89" s="661" customFormat="1" ht="15" customHeight="1">
      <c r="A60" s="625">
        <v>43001</v>
      </c>
      <c r="B60" s="603"/>
      <c r="C60" s="603"/>
      <c r="D60" s="603"/>
      <c r="E60" s="603"/>
      <c r="F60" s="603"/>
      <c r="G60" s="585"/>
      <c r="H60" s="624" t="s">
        <v>255</v>
      </c>
      <c r="I60" s="689" t="s">
        <v>3</v>
      </c>
      <c r="J60" s="689" t="s">
        <v>285</v>
      </c>
      <c r="K60" s="689">
        <v>1</v>
      </c>
      <c r="L60" s="689">
        <v>2</v>
      </c>
      <c r="M60" s="562" t="str">
        <f t="shared" si="9"/>
        <v>L</v>
      </c>
      <c r="N60" s="562">
        <f t="shared" si="10"/>
        <v>3</v>
      </c>
      <c r="O60" s="598">
        <f t="shared" si="20"/>
        <v>-1</v>
      </c>
      <c r="P60" s="562" t="str">
        <f t="shared" si="12"/>
        <v>O</v>
      </c>
      <c r="Q60" s="586">
        <f>IF(S60="","",IF(SIGN(S60)&lt;&gt;1,VLOOKUP(ABS(S60),SUP_HDC,3,TRUE),-VLOOKUP(ABS(S60),SUP_HDC,3,TRUE)))</f>
        <v>0.75</v>
      </c>
      <c r="R60" s="635">
        <f>IF(Q60="","",IF((K60-L60+Q60)&gt;=0.5,1,IF((K60-L60+Q60)=0.25,0.5,IF((K60-L60+Q60)&lt;=-0.5,-1,IF((K60-L60+Q60)=-0.25,-0.5,0)))))</f>
        <v>-0.5</v>
      </c>
      <c r="S60" s="600">
        <v>-0.8</v>
      </c>
      <c r="T60" s="595">
        <f t="shared" si="13"/>
        <v>-0.19999999999999996</v>
      </c>
      <c r="U60" s="601">
        <v>2.9</v>
      </c>
      <c r="V60" s="595">
        <f t="shared" si="14"/>
        <v>0.10000000000000009</v>
      </c>
      <c r="W60" s="586">
        <f t="shared" si="21"/>
        <v>1.0499999999999998</v>
      </c>
      <c r="X60" s="586">
        <f t="shared" si="22"/>
        <v>1.85</v>
      </c>
      <c r="Y60" s="599">
        <v>11</v>
      </c>
      <c r="Z60" s="599">
        <v>31</v>
      </c>
      <c r="AA60" s="599">
        <v>3</v>
      </c>
      <c r="AB60" s="599">
        <v>11</v>
      </c>
      <c r="AC60" s="599">
        <v>42</v>
      </c>
      <c r="AD60" s="599">
        <v>58</v>
      </c>
      <c r="AE60" s="599">
        <v>4231</v>
      </c>
      <c r="AF60" s="562"/>
      <c r="AG60" s="562"/>
      <c r="AH60" s="562"/>
      <c r="AJ60" s="582" t="str">
        <f t="array" ref="AJ60">IF($K60="","",IF(SUM(IF(ISNUMBER(VALUE(RIGHT($AM60:$CQ60,1))),VALUE(RIGHT($AM60:$CQ60,1)),0))=$K60,"T","F"))</f>
        <v>T</v>
      </c>
      <c r="AK60" s="583">
        <f t="array" ref="AK60">IF($K60="","",SUM(IF(LEFT($AM60:$CQ60,1)="s",1,0))-SUM(IF(RIGHT(LEFT($AM60:$CQ60,2))="-",1,0)))</f>
        <v>0</v>
      </c>
      <c r="AL60" s="562">
        <f t="array" ref="AL60">IF($K60="","",SUM(IF(LEFT($AM60:$CQ60,1)="X",1,0)))</f>
        <v>11</v>
      </c>
      <c r="AM60" s="671" t="s">
        <v>5702</v>
      </c>
      <c r="AN60" s="668" t="s">
        <v>5694</v>
      </c>
      <c r="AO60" s="668" t="s">
        <v>2213</v>
      </c>
      <c r="AP60" s="669" t="s">
        <v>5695</v>
      </c>
      <c r="AQ60" s="668" t="s">
        <v>5694</v>
      </c>
      <c r="AR60" s="668" t="s">
        <v>5694</v>
      </c>
      <c r="AS60" s="669" t="s">
        <v>5694</v>
      </c>
      <c r="AT60" s="668" t="s">
        <v>5696</v>
      </c>
      <c r="AU60" s="668" t="s">
        <v>5694</v>
      </c>
      <c r="AV60" s="668" t="s">
        <v>5696</v>
      </c>
      <c r="AW60" s="668" t="s">
        <v>2213</v>
      </c>
      <c r="AX60" s="668" t="s">
        <v>5698</v>
      </c>
      <c r="AY60" s="671" t="s">
        <v>5697</v>
      </c>
      <c r="AZ60" s="668"/>
      <c r="BA60" s="668" t="s">
        <v>5699</v>
      </c>
      <c r="BB60" s="668"/>
      <c r="BC60" s="668"/>
      <c r="BD60" s="668" t="s">
        <v>5698</v>
      </c>
      <c r="BE60" s="668" t="s">
        <v>5698</v>
      </c>
      <c r="BF60" s="668"/>
      <c r="BG60" s="668" t="s">
        <v>5699</v>
      </c>
      <c r="BH60" s="668" t="s">
        <v>2213</v>
      </c>
      <c r="BI60" s="668"/>
      <c r="BJ60" s="668" t="s">
        <v>5696</v>
      </c>
      <c r="BK60" s="668" t="s">
        <v>2213</v>
      </c>
      <c r="BL60" s="668"/>
      <c r="BM60" s="668"/>
      <c r="BN60" s="668"/>
      <c r="BO60" s="668"/>
      <c r="BP60" s="668"/>
      <c r="BQ60" s="668"/>
      <c r="BR60" s="668"/>
      <c r="BS60" s="668"/>
      <c r="BT60" s="668"/>
      <c r="BU60" s="668" t="s">
        <v>5700</v>
      </c>
      <c r="BV60" s="668" t="s">
        <v>5700</v>
      </c>
      <c r="BW60" s="668"/>
      <c r="BX60" s="668"/>
      <c r="BY60" s="668"/>
      <c r="BZ60" s="668"/>
      <c r="CA60" s="668"/>
      <c r="CB60" s="668"/>
      <c r="CC60" s="668"/>
      <c r="CD60" s="668"/>
      <c r="CE60" s="668"/>
      <c r="CF60" s="668"/>
      <c r="CG60" s="668"/>
      <c r="CH60" s="668"/>
      <c r="CI60" s="668"/>
      <c r="CJ60" s="668"/>
      <c r="CK60" s="668"/>
    </row>
    <row r="61" spans="1:89" s="661" customFormat="1" ht="15" customHeight="1">
      <c r="A61" s="625">
        <v>43008</v>
      </c>
      <c r="B61" s="603"/>
      <c r="C61" s="603"/>
      <c r="D61" s="603"/>
      <c r="E61" s="603"/>
      <c r="F61" s="603"/>
      <c r="G61" s="585"/>
      <c r="H61" s="624" t="s">
        <v>645</v>
      </c>
      <c r="I61" s="689" t="s">
        <v>2</v>
      </c>
      <c r="J61" s="689" t="s">
        <v>285</v>
      </c>
      <c r="K61" s="689">
        <v>1</v>
      </c>
      <c r="L61" s="689">
        <v>2</v>
      </c>
      <c r="M61" s="562" t="str">
        <f t="shared" si="9"/>
        <v>L</v>
      </c>
      <c r="N61" s="562">
        <f t="shared" si="10"/>
        <v>3</v>
      </c>
      <c r="O61" s="598">
        <f t="shared" si="20"/>
        <v>-1</v>
      </c>
      <c r="P61" s="562" t="str">
        <f t="shared" si="12"/>
        <v>O</v>
      </c>
      <c r="Q61" s="586">
        <f t="shared" ref="Q61:Q74" si="25">IF(S61="","",IF(SIGN(S61)&lt;&gt;1,VLOOKUP(ABS(S61),SUP_HDC,3,TRUE),-VLOOKUP(ABS(S61),SUP_HDC,3,TRUE)))</f>
        <v>-0.25</v>
      </c>
      <c r="R61" s="635">
        <f t="shared" ref="R61:R74" si="26">IF(Q61="","",IF((K61-L61+Q61)&gt;=0.5,1,IF((K61-L61+Q61)=0.25,0.5,IF((K61-L61+Q61)&lt;=-0.5,-1,IF((K61-L61+Q61)=-0.25,-0.5,0)))))</f>
        <v>-1</v>
      </c>
      <c r="S61" s="600">
        <v>0.2</v>
      </c>
      <c r="T61" s="595">
        <f t="shared" si="13"/>
        <v>-1.2</v>
      </c>
      <c r="U61" s="601">
        <v>2.63</v>
      </c>
      <c r="V61" s="595">
        <f t="shared" ref="V61:V69" si="27">IF(ISBLANK(U61),"",K61+L61-U61)</f>
        <v>0.37000000000000011</v>
      </c>
      <c r="W61" s="586">
        <f t="shared" ref="W61:W69" si="28">IF(S61="","",(S61+U61)/2)</f>
        <v>1.415</v>
      </c>
      <c r="X61" s="586">
        <f t="shared" ref="X61:X69" si="29">IF(W61="","",U61-W61)</f>
        <v>1.2149999999999999</v>
      </c>
      <c r="Y61" s="599">
        <v>15</v>
      </c>
      <c r="Z61" s="599">
        <v>13</v>
      </c>
      <c r="AA61" s="599">
        <v>5</v>
      </c>
      <c r="AB61" s="599">
        <v>7</v>
      </c>
      <c r="AC61" s="599">
        <v>38</v>
      </c>
      <c r="AD61" s="599">
        <v>62</v>
      </c>
      <c r="AE61" s="599">
        <v>442</v>
      </c>
      <c r="AF61" s="562"/>
      <c r="AG61" s="562"/>
      <c r="AH61" s="562"/>
      <c r="AJ61" s="582" t="str">
        <f t="array" ref="AJ61">IF($K61="","",IF(SUM(IF(ISNUMBER(VALUE(RIGHT($AM61:$CQ61,1))),VALUE(RIGHT($AM61:$CQ61,1)),0))=$K61,"T","F"))</f>
        <v>T</v>
      </c>
      <c r="AK61" s="583">
        <f t="array" ref="AK61">IF($K61="","",SUM(IF(LEFT($AM61:$CQ61,1)="s",1,0))-SUM(IF(RIGHT(LEFT($AM61:$CQ61,2))="-",1,0)))</f>
        <v>0</v>
      </c>
      <c r="AL61" s="562">
        <f t="array" ref="AL61">IF($K61="","",SUM(IF(LEFT($AM61:$CQ61,1)="X",1,0)))</f>
        <v>11</v>
      </c>
      <c r="AM61" s="668" t="s">
        <v>5771</v>
      </c>
      <c r="AN61" s="668" t="s">
        <v>5771</v>
      </c>
      <c r="AO61" s="668" t="s">
        <v>2213</v>
      </c>
      <c r="AP61" s="668" t="s">
        <v>2137</v>
      </c>
      <c r="AQ61" s="668" t="s">
        <v>5771</v>
      </c>
      <c r="AR61" s="668" t="s">
        <v>5843</v>
      </c>
      <c r="AS61" s="668" t="s">
        <v>5861</v>
      </c>
      <c r="AT61" s="668" t="s">
        <v>5771</v>
      </c>
      <c r="AU61" s="668" t="s">
        <v>5772</v>
      </c>
      <c r="AV61" s="669" t="s">
        <v>5771</v>
      </c>
      <c r="AW61" s="668" t="s">
        <v>2213</v>
      </c>
      <c r="AX61" s="671" t="s">
        <v>5844</v>
      </c>
      <c r="AY61" s="668" t="s">
        <v>5771</v>
      </c>
      <c r="AZ61" s="668"/>
      <c r="BA61" s="668" t="s">
        <v>5839</v>
      </c>
      <c r="BB61" s="668"/>
      <c r="BC61" s="668"/>
      <c r="BD61" s="668" t="s">
        <v>5835</v>
      </c>
      <c r="BE61" s="668" t="s">
        <v>5834</v>
      </c>
      <c r="BF61" s="668"/>
      <c r="BG61" s="668" t="s">
        <v>5839</v>
      </c>
      <c r="BH61" s="668" t="s">
        <v>4918</v>
      </c>
      <c r="BI61" s="668" t="s">
        <v>5839</v>
      </c>
      <c r="BJ61" s="669" t="s">
        <v>5833</v>
      </c>
      <c r="BK61" s="668" t="s">
        <v>2213</v>
      </c>
      <c r="BL61" s="668" t="s">
        <v>5835</v>
      </c>
      <c r="BM61" s="668"/>
      <c r="BN61" s="668"/>
      <c r="BO61" s="668"/>
      <c r="BP61" s="668"/>
      <c r="BQ61" s="668"/>
      <c r="BR61" s="668"/>
      <c r="BS61" s="668"/>
      <c r="BT61" s="668"/>
      <c r="BU61" s="668" t="s">
        <v>5839</v>
      </c>
      <c r="BV61" s="668"/>
      <c r="BW61" s="668"/>
      <c r="BX61" s="668"/>
      <c r="BY61" s="668"/>
      <c r="BZ61" s="668"/>
      <c r="CA61" s="668"/>
      <c r="CB61" s="668"/>
      <c r="CC61" s="668"/>
      <c r="CD61" s="668"/>
      <c r="CE61" s="668"/>
      <c r="CF61" s="668"/>
      <c r="CG61" s="668"/>
      <c r="CH61" s="668"/>
      <c r="CI61" s="668"/>
      <c r="CJ61" s="668"/>
      <c r="CK61" s="668"/>
    </row>
    <row r="62" spans="1:89" s="661" customFormat="1" ht="15" customHeight="1">
      <c r="A62" s="626">
        <v>43012</v>
      </c>
      <c r="B62" s="603"/>
      <c r="C62" s="603"/>
      <c r="D62" s="603"/>
      <c r="E62" s="603"/>
      <c r="F62" s="603"/>
      <c r="G62" s="585"/>
      <c r="H62" s="623" t="s">
        <v>5375</v>
      </c>
      <c r="I62" s="596" t="s">
        <v>2240</v>
      </c>
      <c r="J62" s="596" t="s">
        <v>1199</v>
      </c>
      <c r="K62" s="686">
        <v>2</v>
      </c>
      <c r="L62" s="686">
        <v>2</v>
      </c>
      <c r="M62" s="562" t="str">
        <f t="shared" ref="M62" si="30">IF(K62="","",IF(K62&gt;L62,"W",IF(K62=L62,"D",IF(K62&lt;L62,"L"))))</f>
        <v>D</v>
      </c>
      <c r="N62" s="562">
        <f t="shared" ref="N62" si="31">IF(K62="","",K62+L62)</f>
        <v>4</v>
      </c>
      <c r="O62" s="598">
        <f t="shared" ref="O62" si="32">IF(K62="","",K62-L62)</f>
        <v>0</v>
      </c>
      <c r="P62" s="562" t="str">
        <f t="shared" si="12"/>
        <v>O</v>
      </c>
      <c r="Q62" s="586" t="str">
        <f t="shared" ref="Q62" si="33">IF(S62="","",IF(SIGN(S62)&lt;&gt;1,VLOOKUP(ABS(S62),SUP_HDC,3,TRUE),-VLOOKUP(ABS(S62),SUP_HDC,3,TRUE)))</f>
        <v/>
      </c>
      <c r="R62" s="635" t="str">
        <f t="shared" ref="R62" si="34">IF(Q62="","",IF((K62-L62+Q62)&gt;=0.5,1,IF((K62-L62+Q62)=0.25,0.5,IF((K62-L62+Q62)&lt;=-0.5,-1,IF((K62-L62+Q62)=-0.25,-0.5,0)))))</f>
        <v/>
      </c>
      <c r="S62" s="600"/>
      <c r="T62" s="595" t="str">
        <f t="shared" ref="T62" si="35">IF(ISBLANK(S62),"",K62-L62-S62)</f>
        <v/>
      </c>
      <c r="U62" s="601"/>
      <c r="V62" s="595" t="str">
        <f t="shared" ref="V62" si="36">IF(ISBLANK(U62),"",K62+L62-U62)</f>
        <v/>
      </c>
      <c r="W62" s="586" t="str">
        <f t="shared" ref="W62" si="37">IF(S62="","",(S62+U62)/2)</f>
        <v/>
      </c>
      <c r="X62" s="586" t="str">
        <f t="shared" ref="X62" si="38">IF(W62="","",U62-W62)</f>
        <v/>
      </c>
      <c r="Y62" s="755"/>
      <c r="Z62" s="755"/>
      <c r="AA62" s="755"/>
      <c r="AB62" s="755"/>
      <c r="AC62" s="755"/>
      <c r="AD62" s="755"/>
      <c r="AE62" s="755"/>
      <c r="AF62" s="562"/>
      <c r="AG62" s="562"/>
      <c r="AH62" s="562"/>
      <c r="AJ62" s="582" t="str">
        <f t="array" ref="AJ62">IF($K62="","",IF(SUM(IF(ISNUMBER(VALUE(RIGHT($AM62:$CQ62,1))),VALUE(RIGHT($AM62:$CQ62,1)),0))=$K62,"T","F"))</f>
        <v>T</v>
      </c>
      <c r="AK62" s="583">
        <f t="array" ref="AK62">IF($K62="","",SUM(IF(LEFT($AM62:$CQ62,1)="s",1,0))-SUM(IF(RIGHT(LEFT($AM62:$CQ62,2))="-",1,0)))</f>
        <v>0</v>
      </c>
      <c r="AL62" s="562">
        <f t="array" ref="AL62">IF($K62="","",SUM(IF(LEFT($AM62:$CQ62,1)="X",1,0)))</f>
        <v>11</v>
      </c>
      <c r="AM62" s="668" t="s">
        <v>5858</v>
      </c>
      <c r="AN62" s="668" t="s">
        <v>5869</v>
      </c>
      <c r="AO62" s="668" t="s">
        <v>2213</v>
      </c>
      <c r="AP62" s="668" t="s">
        <v>2213</v>
      </c>
      <c r="AQ62" s="668" t="s">
        <v>5870</v>
      </c>
      <c r="AR62" s="668" t="s">
        <v>5859</v>
      </c>
      <c r="AS62" s="668" t="s">
        <v>5869</v>
      </c>
      <c r="AT62" s="668" t="s">
        <v>5870</v>
      </c>
      <c r="AU62" s="668" t="s">
        <v>5859</v>
      </c>
      <c r="AV62" s="668" t="s">
        <v>5859</v>
      </c>
      <c r="AW62" s="668" t="s">
        <v>5887</v>
      </c>
      <c r="AX62" s="668" t="s">
        <v>5870</v>
      </c>
      <c r="AY62" s="668" t="s">
        <v>5859</v>
      </c>
      <c r="AZ62" s="668"/>
      <c r="BA62" s="668" t="s">
        <v>5868</v>
      </c>
      <c r="BB62" s="668" t="s">
        <v>5872</v>
      </c>
      <c r="BC62" s="668"/>
      <c r="BD62" s="668" t="s">
        <v>5869</v>
      </c>
      <c r="BE62" s="668" t="s">
        <v>5884</v>
      </c>
      <c r="BF62" s="668"/>
      <c r="BG62" s="668" t="s">
        <v>2137</v>
      </c>
      <c r="BH62" s="668" t="s">
        <v>2213</v>
      </c>
      <c r="BI62" s="668" t="s">
        <v>5883</v>
      </c>
      <c r="BJ62" s="668" t="s">
        <v>5885</v>
      </c>
      <c r="BK62" s="668" t="s">
        <v>2138</v>
      </c>
      <c r="BL62" s="668" t="s">
        <v>2226</v>
      </c>
      <c r="BM62" s="668"/>
      <c r="BN62" s="668"/>
      <c r="BO62" s="668"/>
      <c r="BP62" s="668"/>
      <c r="BQ62" s="668"/>
      <c r="BR62" s="668" t="s">
        <v>5872</v>
      </c>
      <c r="BS62" s="668" t="s">
        <v>5886</v>
      </c>
      <c r="BT62" s="668"/>
      <c r="BU62" s="668" t="s">
        <v>5870</v>
      </c>
      <c r="BV62" s="668" t="s">
        <v>5886</v>
      </c>
      <c r="BW62" s="668"/>
      <c r="BX62" s="668"/>
      <c r="BY62" s="668"/>
      <c r="BZ62" s="668"/>
      <c r="CA62" s="668"/>
      <c r="CB62" s="668"/>
      <c r="CC62" s="668"/>
      <c r="CD62" s="668"/>
      <c r="CE62" s="668"/>
      <c r="CF62" s="668"/>
      <c r="CG62" s="668"/>
      <c r="CH62" s="668"/>
      <c r="CI62" s="668"/>
      <c r="CJ62" s="668"/>
      <c r="CK62" s="668"/>
    </row>
    <row r="63" spans="1:89" s="661" customFormat="1" ht="15" customHeight="1">
      <c r="A63" s="626">
        <v>43016</v>
      </c>
      <c r="B63" s="603"/>
      <c r="C63" s="603"/>
      <c r="D63" s="603"/>
      <c r="E63" s="603"/>
      <c r="F63" s="603"/>
      <c r="G63" s="585"/>
      <c r="H63" s="623" t="s">
        <v>5375</v>
      </c>
      <c r="I63" s="596" t="s">
        <v>3578</v>
      </c>
      <c r="J63" s="596" t="s">
        <v>1199</v>
      </c>
      <c r="K63" s="686">
        <v>1</v>
      </c>
      <c r="L63" s="686">
        <v>2</v>
      </c>
      <c r="M63" s="562" t="str">
        <f t="shared" ref="M63" si="39">IF(K63="","",IF(K63&gt;L63,"W",IF(K63=L63,"D",IF(K63&lt;L63,"L"))))</f>
        <v>L</v>
      </c>
      <c r="N63" s="562">
        <f t="shared" ref="N63" si="40">IF(K63="","",K63+L63)</f>
        <v>3</v>
      </c>
      <c r="O63" s="598">
        <f t="shared" ref="O63" si="41">IF(K63="","",K63-L63)</f>
        <v>-1</v>
      </c>
      <c r="P63" s="562" t="str">
        <f t="shared" si="12"/>
        <v>O</v>
      </c>
      <c r="Q63" s="586" t="str">
        <f t="shared" ref="Q63" si="42">IF(S63="","",IF(SIGN(S63)&lt;&gt;1,VLOOKUP(ABS(S63),SUP_HDC,3,TRUE),-VLOOKUP(ABS(S63),SUP_HDC,3,TRUE)))</f>
        <v/>
      </c>
      <c r="R63" s="635" t="str">
        <f t="shared" ref="R63" si="43">IF(Q63="","",IF((K63-L63+Q63)&gt;=0.5,1,IF((K63-L63+Q63)=0.25,0.5,IF((K63-L63+Q63)&lt;=-0.5,-1,IF((K63-L63+Q63)=-0.25,-0.5,0)))))</f>
        <v/>
      </c>
      <c r="S63" s="600"/>
      <c r="T63" s="595" t="str">
        <f t="shared" ref="T63" si="44">IF(ISBLANK(S63),"",K63-L63-S63)</f>
        <v/>
      </c>
      <c r="U63" s="601"/>
      <c r="V63" s="595" t="str">
        <f t="shared" ref="V63" si="45">IF(ISBLANK(U63),"",K63+L63-U63)</f>
        <v/>
      </c>
      <c r="W63" s="586" t="str">
        <f t="shared" ref="W63" si="46">IF(S63="","",(S63+U63)/2)</f>
        <v/>
      </c>
      <c r="X63" s="586" t="str">
        <f t="shared" ref="X63" si="47">IF(W63="","",U63-W63)</f>
        <v/>
      </c>
      <c r="Y63" s="755"/>
      <c r="Z63" s="755"/>
      <c r="AA63" s="755"/>
      <c r="AB63" s="755"/>
      <c r="AC63" s="755"/>
      <c r="AD63" s="755"/>
      <c r="AE63" s="755"/>
      <c r="AF63" s="562"/>
      <c r="AG63" s="562"/>
      <c r="AH63" s="562"/>
      <c r="AJ63" s="582" t="str">
        <f t="array" ref="AJ63">IF($K63="","",IF(SUM(IF(ISNUMBER(VALUE(RIGHT($AM63:$CQ63,1))),VALUE(RIGHT($AM63:$CQ63,1)),0))=$K63,"T","F"))</f>
        <v>T</v>
      </c>
      <c r="AK63" s="583">
        <f t="array" ref="AK63">IF($K63="","",SUM(IF(LEFT($AM63:$CQ63,1)="s",1,0))-SUM(IF(RIGHT(LEFT($AM63:$CQ63,2))="-",1,0)))</f>
        <v>0</v>
      </c>
      <c r="AL63" s="562">
        <f t="array" ref="AL63">IF($K63="","",SUM(IF(LEFT($AM63:$CQ63,1)="X",1,0)))</f>
        <v>11</v>
      </c>
      <c r="AM63" s="668" t="s">
        <v>3455</v>
      </c>
      <c r="AN63" s="668" t="s">
        <v>5888</v>
      </c>
      <c r="AO63" s="668" t="s">
        <v>2213</v>
      </c>
      <c r="AP63" s="668" t="s">
        <v>2213</v>
      </c>
      <c r="AQ63" s="668" t="s">
        <v>5888</v>
      </c>
      <c r="AR63" s="668" t="s">
        <v>3455</v>
      </c>
      <c r="AS63" s="669" t="s">
        <v>5889</v>
      </c>
      <c r="AT63" s="668" t="s">
        <v>5888</v>
      </c>
      <c r="AU63" s="668" t="s">
        <v>3455</v>
      </c>
      <c r="AV63" s="668" t="s">
        <v>3455</v>
      </c>
      <c r="AW63" s="668" t="s">
        <v>5887</v>
      </c>
      <c r="AX63" s="668" t="s">
        <v>5888</v>
      </c>
      <c r="AY63" s="668" t="s">
        <v>3455</v>
      </c>
      <c r="AZ63" s="668"/>
      <c r="BA63" s="669" t="s">
        <v>5888</v>
      </c>
      <c r="BB63" s="668" t="s">
        <v>5891</v>
      </c>
      <c r="BC63" s="668"/>
      <c r="BD63" s="668" t="s">
        <v>5890</v>
      </c>
      <c r="BE63" s="668" t="s">
        <v>2137</v>
      </c>
      <c r="BF63" s="668"/>
      <c r="BG63" s="668" t="s">
        <v>5890</v>
      </c>
      <c r="BH63" s="668" t="s">
        <v>2213</v>
      </c>
      <c r="BI63" s="668" t="s">
        <v>5901</v>
      </c>
      <c r="BJ63" s="668" t="s">
        <v>2226</v>
      </c>
      <c r="BK63" s="668" t="s">
        <v>5891</v>
      </c>
      <c r="BL63" s="668" t="s">
        <v>2137</v>
      </c>
      <c r="BM63" s="668"/>
      <c r="BN63" s="668"/>
      <c r="BO63" s="668"/>
      <c r="BP63" s="668"/>
      <c r="BQ63" s="668"/>
      <c r="BR63" s="668" t="s">
        <v>2138</v>
      </c>
      <c r="BS63" s="668" t="s">
        <v>5902</v>
      </c>
      <c r="BT63" s="668"/>
      <c r="BU63" s="668"/>
      <c r="BV63" s="668" t="s">
        <v>5891</v>
      </c>
      <c r="BW63" s="668" t="s">
        <v>5891</v>
      </c>
      <c r="BX63" s="668"/>
      <c r="BY63" s="668"/>
      <c r="BZ63" s="668"/>
      <c r="CA63" s="668"/>
      <c r="CB63" s="668"/>
      <c r="CC63" s="668"/>
      <c r="CD63" s="668"/>
      <c r="CE63" s="668"/>
      <c r="CF63" s="668"/>
      <c r="CG63" s="668"/>
      <c r="CH63" s="668"/>
      <c r="CI63" s="668"/>
      <c r="CJ63" s="668"/>
      <c r="CK63" s="668"/>
    </row>
    <row r="64" spans="1:89" s="661" customFormat="1" ht="15" customHeight="1">
      <c r="A64" s="625">
        <v>43022</v>
      </c>
      <c r="B64" s="603"/>
      <c r="C64" s="603"/>
      <c r="D64" s="603"/>
      <c r="E64" s="603"/>
      <c r="F64" s="603"/>
      <c r="G64" s="585"/>
      <c r="H64" s="624" t="s">
        <v>234</v>
      </c>
      <c r="I64" s="689" t="s">
        <v>2</v>
      </c>
      <c r="J64" s="689" t="s">
        <v>285</v>
      </c>
      <c r="K64" s="689">
        <v>0</v>
      </c>
      <c r="L64" s="689">
        <v>1</v>
      </c>
      <c r="M64" s="562" t="str">
        <f t="shared" si="9"/>
        <v>L</v>
      </c>
      <c r="N64" s="562">
        <f t="shared" si="10"/>
        <v>1</v>
      </c>
      <c r="O64" s="598">
        <f t="shared" si="20"/>
        <v>-1</v>
      </c>
      <c r="P64" s="562" t="str">
        <f t="shared" si="12"/>
        <v>U</v>
      </c>
      <c r="Q64" s="586">
        <f t="shared" si="25"/>
        <v>-0.75</v>
      </c>
      <c r="R64" s="635">
        <f t="shared" si="26"/>
        <v>-1</v>
      </c>
      <c r="S64" s="600">
        <v>0.8</v>
      </c>
      <c r="T64" s="595">
        <f t="shared" si="13"/>
        <v>-1.8</v>
      </c>
      <c r="U64" s="601">
        <v>3.05</v>
      </c>
      <c r="V64" s="595">
        <f t="shared" si="27"/>
        <v>-2.0499999999999998</v>
      </c>
      <c r="W64" s="586">
        <f t="shared" si="28"/>
        <v>1.9249999999999998</v>
      </c>
      <c r="X64" s="586">
        <f t="shared" si="29"/>
        <v>1.125</v>
      </c>
      <c r="Y64" s="599">
        <v>13</v>
      </c>
      <c r="Z64" s="599">
        <v>10</v>
      </c>
      <c r="AA64" s="599">
        <v>3</v>
      </c>
      <c r="AB64" s="599">
        <v>6</v>
      </c>
      <c r="AC64" s="599">
        <v>53</v>
      </c>
      <c r="AD64" s="599">
        <v>47</v>
      </c>
      <c r="AE64" s="599">
        <v>442</v>
      </c>
      <c r="AF64" s="562"/>
      <c r="AG64" s="562"/>
      <c r="AH64" s="562"/>
      <c r="AJ64" s="582" t="str">
        <f t="array" ref="AJ64">IF($K64="","",IF(SUM(IF(ISNUMBER(VALUE(RIGHT($AM64:$CQ64,1))),VALUE(RIGHT($AM64:$CQ64,1)),0))=$K64,"T","F"))</f>
        <v>T</v>
      </c>
      <c r="AK64" s="583">
        <f t="array" ref="AK64">IF($K64="","",SUM(IF(LEFT($AM64:$CQ64,1)="s",1,0))-SUM(IF(RIGHT(LEFT($AM64:$CQ64,2))="-",1,0)))</f>
        <v>0</v>
      </c>
      <c r="AL64" s="562">
        <f t="array" ref="AL64">IF($K64="","",SUM(IF(LEFT($AM64:$CQ64,1)="X",1,0)))</f>
        <v>11</v>
      </c>
      <c r="AM64" s="668" t="s">
        <v>5928</v>
      </c>
      <c r="AN64" s="668" t="s">
        <v>5928</v>
      </c>
      <c r="AO64" s="668" t="s">
        <v>2213</v>
      </c>
      <c r="AP64" s="668" t="s">
        <v>2213</v>
      </c>
      <c r="AQ64" s="668" t="s">
        <v>5928</v>
      </c>
      <c r="AR64" s="668" t="s">
        <v>2137</v>
      </c>
      <c r="AS64" s="668" t="s">
        <v>5928</v>
      </c>
      <c r="AT64" s="668" t="s">
        <v>5928</v>
      </c>
      <c r="AU64" s="668" t="s">
        <v>5928</v>
      </c>
      <c r="AV64" s="668" t="s">
        <v>5862</v>
      </c>
      <c r="AW64" s="668" t="s">
        <v>2213</v>
      </c>
      <c r="AX64" s="668" t="s">
        <v>2137</v>
      </c>
      <c r="AY64" s="668" t="s">
        <v>5928</v>
      </c>
      <c r="AZ64" s="668"/>
      <c r="BA64" s="668" t="s">
        <v>5931</v>
      </c>
      <c r="BB64" s="668"/>
      <c r="BC64" s="668"/>
      <c r="BD64" s="668" t="s">
        <v>5931</v>
      </c>
      <c r="BE64" s="668" t="s">
        <v>2138</v>
      </c>
      <c r="BF64" s="668"/>
      <c r="BG64" s="668" t="s">
        <v>2138</v>
      </c>
      <c r="BH64" s="668" t="s">
        <v>4918</v>
      </c>
      <c r="BI64" s="668" t="s">
        <v>5968</v>
      </c>
      <c r="BJ64" s="668" t="s">
        <v>5928</v>
      </c>
      <c r="BK64" s="668" t="s">
        <v>5931</v>
      </c>
      <c r="BL64" s="668" t="s">
        <v>2138</v>
      </c>
      <c r="BM64" s="668"/>
      <c r="BN64" s="668"/>
      <c r="BO64" s="668"/>
      <c r="BP64" s="668"/>
      <c r="BQ64" s="668"/>
      <c r="BR64" s="668" t="s">
        <v>5931</v>
      </c>
      <c r="BS64" s="668"/>
      <c r="BT64" s="668"/>
      <c r="BU64" s="668"/>
      <c r="BV64" s="668"/>
      <c r="BW64" s="668"/>
      <c r="BX64" s="668"/>
      <c r="BY64" s="668"/>
      <c r="BZ64" s="668"/>
      <c r="CA64" s="668"/>
      <c r="CB64" s="668"/>
      <c r="CC64" s="668"/>
      <c r="CD64" s="668"/>
      <c r="CE64" s="668"/>
      <c r="CF64" s="668"/>
      <c r="CG64" s="668"/>
      <c r="CH64" s="668" t="s">
        <v>126</v>
      </c>
      <c r="CI64" s="668" t="s">
        <v>126</v>
      </c>
      <c r="CJ64" s="668"/>
      <c r="CK64" s="668"/>
    </row>
    <row r="65" spans="1:89" s="661" customFormat="1" ht="15" customHeight="1">
      <c r="A65" s="625">
        <v>43029</v>
      </c>
      <c r="B65" s="603"/>
      <c r="C65" s="603"/>
      <c r="D65" s="603"/>
      <c r="E65" s="603"/>
      <c r="F65" s="603"/>
      <c r="G65" s="585"/>
      <c r="H65" s="624" t="s">
        <v>265</v>
      </c>
      <c r="I65" s="689" t="s">
        <v>3</v>
      </c>
      <c r="J65" s="689" t="s">
        <v>285</v>
      </c>
      <c r="K65" s="689">
        <v>3</v>
      </c>
      <c r="L65" s="689">
        <v>3</v>
      </c>
      <c r="M65" s="562" t="str">
        <f t="shared" si="9"/>
        <v>D</v>
      </c>
      <c r="N65" s="562">
        <f t="shared" si="10"/>
        <v>6</v>
      </c>
      <c r="O65" s="598">
        <f t="shared" si="20"/>
        <v>0</v>
      </c>
      <c r="P65" s="562" t="str">
        <f t="shared" si="12"/>
        <v>O</v>
      </c>
      <c r="Q65" s="586">
        <f t="shared" si="25"/>
        <v>0.75</v>
      </c>
      <c r="R65" s="635">
        <f t="shared" si="26"/>
        <v>1</v>
      </c>
      <c r="S65" s="600">
        <v>-0.84</v>
      </c>
      <c r="T65" s="595">
        <f t="shared" si="13"/>
        <v>0.84</v>
      </c>
      <c r="U65" s="601">
        <v>3.25</v>
      </c>
      <c r="V65" s="595">
        <f t="shared" si="27"/>
        <v>2.75</v>
      </c>
      <c r="W65" s="586">
        <f t="shared" si="28"/>
        <v>1.2050000000000001</v>
      </c>
      <c r="X65" s="586">
        <f t="shared" si="29"/>
        <v>2.0449999999999999</v>
      </c>
      <c r="Y65" s="599">
        <v>11</v>
      </c>
      <c r="Z65" s="599">
        <v>16</v>
      </c>
      <c r="AA65" s="599">
        <v>6</v>
      </c>
      <c r="AB65" s="599">
        <v>7</v>
      </c>
      <c r="AC65" s="599">
        <v>48</v>
      </c>
      <c r="AD65" s="599">
        <v>52</v>
      </c>
      <c r="AE65" s="599">
        <v>4312</v>
      </c>
      <c r="AF65" s="562"/>
      <c r="AG65" s="562"/>
      <c r="AH65" s="562"/>
      <c r="AJ65" s="582" t="str">
        <f t="array" ref="AJ65">IF($K65="","",IF(SUM(IF(ISNUMBER(VALUE(RIGHT($AM65:$CQ65,1))),VALUE(RIGHT($AM65:$CQ65,1)),0))=$K65,"T","F"))</f>
        <v>T</v>
      </c>
      <c r="AK65" s="583">
        <f t="array" ref="AK65">IF($K65="","",SUM(IF(LEFT($AM65:$CQ65,1)="s",1,0))-SUM(IF(RIGHT(LEFT($AM65:$CQ65,2))="-",1,0)))</f>
        <v>0</v>
      </c>
      <c r="AL65" s="562">
        <f t="array" ref="AL65">IF($K65="","",SUM(IF(LEFT($AM65:$CQ65,1)="X",1,0)))</f>
        <v>11</v>
      </c>
      <c r="AM65" s="668" t="s">
        <v>2474</v>
      </c>
      <c r="AN65" s="668" t="s">
        <v>2474</v>
      </c>
      <c r="AO65" s="668" t="s">
        <v>2213</v>
      </c>
      <c r="AP65" s="668" t="s">
        <v>3474</v>
      </c>
      <c r="AQ65" s="668" t="s">
        <v>2474</v>
      </c>
      <c r="AR65" s="668" t="s">
        <v>3474</v>
      </c>
      <c r="AS65" s="668" t="s">
        <v>2474</v>
      </c>
      <c r="AT65" s="668" t="s">
        <v>6146</v>
      </c>
      <c r="AU65" s="668" t="s">
        <v>2474</v>
      </c>
      <c r="AV65" s="668" t="s">
        <v>2474</v>
      </c>
      <c r="AW65" s="668" t="s">
        <v>2213</v>
      </c>
      <c r="AX65" s="668" t="s">
        <v>6149</v>
      </c>
      <c r="AY65" s="671" t="s">
        <v>6150</v>
      </c>
      <c r="AZ65" s="668" t="s">
        <v>126</v>
      </c>
      <c r="BA65" s="668" t="s">
        <v>2472</v>
      </c>
      <c r="BB65" s="668" t="s">
        <v>126</v>
      </c>
      <c r="BC65" s="668" t="s">
        <v>126</v>
      </c>
      <c r="BD65" s="669" t="s">
        <v>2474</v>
      </c>
      <c r="BE65" s="669" t="s">
        <v>6148</v>
      </c>
      <c r="BF65" s="668" t="s">
        <v>126</v>
      </c>
      <c r="BG65" s="668" t="s">
        <v>6147</v>
      </c>
      <c r="BH65" s="668" t="s">
        <v>3474</v>
      </c>
      <c r="BI65" s="668" t="s">
        <v>126</v>
      </c>
      <c r="BJ65" s="668" t="s">
        <v>2472</v>
      </c>
      <c r="BK65" s="671" t="s">
        <v>6152</v>
      </c>
      <c r="BL65" s="671" t="s">
        <v>6151</v>
      </c>
      <c r="BM65" s="668" t="s">
        <v>126</v>
      </c>
      <c r="BN65" s="668" t="s">
        <v>126</v>
      </c>
      <c r="BO65" s="668" t="s">
        <v>126</v>
      </c>
      <c r="BP65" s="668" t="s">
        <v>126</v>
      </c>
      <c r="BQ65" s="668" t="s">
        <v>126</v>
      </c>
      <c r="BR65" s="668" t="s">
        <v>2472</v>
      </c>
      <c r="BS65" s="668" t="s">
        <v>126</v>
      </c>
      <c r="BT65" s="668" t="s">
        <v>126</v>
      </c>
      <c r="BU65" s="668" t="s">
        <v>126</v>
      </c>
      <c r="BV65" s="668" t="s">
        <v>2472</v>
      </c>
      <c r="BW65" s="668"/>
      <c r="BX65" s="668"/>
      <c r="BY65" s="668"/>
      <c r="BZ65" s="668"/>
      <c r="CA65" s="668"/>
      <c r="CB65" s="668"/>
      <c r="CC65" s="668"/>
      <c r="CD65" s="668"/>
      <c r="CE65" s="668"/>
      <c r="CF65" s="668"/>
      <c r="CG65" s="668"/>
      <c r="CH65" s="668"/>
      <c r="CI65" s="668"/>
      <c r="CJ65" s="668"/>
      <c r="CK65" s="668"/>
    </row>
    <row r="66" spans="1:89" s="661" customFormat="1" ht="15" customHeight="1">
      <c r="A66" s="625">
        <v>43037</v>
      </c>
      <c r="B66" s="603"/>
      <c r="C66" s="603"/>
      <c r="D66" s="603"/>
      <c r="E66" s="603"/>
      <c r="F66" s="603"/>
      <c r="G66" s="585"/>
      <c r="H66" s="624" t="s">
        <v>266</v>
      </c>
      <c r="I66" s="689" t="s">
        <v>2</v>
      </c>
      <c r="J66" s="689" t="s">
        <v>285</v>
      </c>
      <c r="K66" s="689">
        <v>1</v>
      </c>
      <c r="L66" s="689">
        <v>1</v>
      </c>
      <c r="M66" s="562" t="str">
        <f t="shared" si="9"/>
        <v>D</v>
      </c>
      <c r="N66" s="562">
        <f t="shared" si="10"/>
        <v>2</v>
      </c>
      <c r="O66" s="598">
        <f t="shared" si="20"/>
        <v>0</v>
      </c>
      <c r="P66" s="562" t="str">
        <f t="shared" si="12"/>
        <v>U</v>
      </c>
      <c r="Q66" s="586">
        <f t="shared" si="25"/>
        <v>-0.25</v>
      </c>
      <c r="R66" s="635">
        <f t="shared" si="26"/>
        <v>-0.5</v>
      </c>
      <c r="S66" s="600">
        <v>0.3</v>
      </c>
      <c r="T66" s="595">
        <f t="shared" si="13"/>
        <v>-0.3</v>
      </c>
      <c r="U66" s="601">
        <v>3.07</v>
      </c>
      <c r="V66" s="595">
        <f t="shared" si="27"/>
        <v>-1.0699999999999998</v>
      </c>
      <c r="W66" s="586">
        <f t="shared" si="28"/>
        <v>1.6849999999999998</v>
      </c>
      <c r="X66" s="586">
        <f t="shared" si="29"/>
        <v>1.385</v>
      </c>
      <c r="Y66" s="599">
        <v>15</v>
      </c>
      <c r="Z66" s="599">
        <v>16</v>
      </c>
      <c r="AA66" s="599">
        <v>3</v>
      </c>
      <c r="AB66" s="599">
        <v>2</v>
      </c>
      <c r="AC66" s="599">
        <v>52</v>
      </c>
      <c r="AD66" s="599">
        <v>48</v>
      </c>
      <c r="AE66" s="599">
        <v>4312</v>
      </c>
      <c r="AF66" s="562"/>
      <c r="AG66" s="562"/>
      <c r="AH66" s="562"/>
      <c r="AJ66" s="582" t="str">
        <f t="array" ref="AJ66">IF($K66="","",IF(SUM(IF(ISNUMBER(VALUE(RIGHT($AM66:$CQ66,1))),VALUE(RIGHT($AM66:$CQ66,1)),0))=$K66,"T","F"))</f>
        <v>T</v>
      </c>
      <c r="AK66" s="583">
        <f t="array" ref="AK66">IF($K66="","",SUM(IF(LEFT($AM66:$CQ66,1)="s",1,0))-SUM(IF(RIGHT(LEFT($AM66:$CQ66,2))="-",1,0)))</f>
        <v>0</v>
      </c>
      <c r="AL66" s="562">
        <f t="array" ref="AL66">IF($K66="","",SUM(IF(LEFT($AM66:$CQ66,1)="X",1,0)))</f>
        <v>11</v>
      </c>
      <c r="AM66" s="668" t="s">
        <v>6269</v>
      </c>
      <c r="AN66" s="668" t="s">
        <v>6271</v>
      </c>
      <c r="AO66" s="668" t="s">
        <v>2139</v>
      </c>
      <c r="AP66" s="668" t="s">
        <v>3474</v>
      </c>
      <c r="AQ66" s="668" t="s">
        <v>6270</v>
      </c>
      <c r="AR66" s="668" t="s">
        <v>6035</v>
      </c>
      <c r="AS66" s="669" t="s">
        <v>6270</v>
      </c>
      <c r="AT66" s="668" t="s">
        <v>6270</v>
      </c>
      <c r="AU66" s="668" t="s">
        <v>6270</v>
      </c>
      <c r="AV66" s="668" t="s">
        <v>6271</v>
      </c>
      <c r="AW66" s="668" t="s">
        <v>2213</v>
      </c>
      <c r="AX66" s="671" t="s">
        <v>6274</v>
      </c>
      <c r="AY66" s="668" t="s">
        <v>2213</v>
      </c>
      <c r="AZ66" s="668"/>
      <c r="BA66" s="668" t="s">
        <v>6277</v>
      </c>
      <c r="BB66" s="668"/>
      <c r="BC66" s="668"/>
      <c r="BD66" s="671" t="s">
        <v>6272</v>
      </c>
      <c r="BE66" s="668" t="s">
        <v>6276</v>
      </c>
      <c r="BF66" s="668"/>
      <c r="BG66" s="668" t="s">
        <v>6273</v>
      </c>
      <c r="BH66" s="668" t="s">
        <v>4918</v>
      </c>
      <c r="BI66" s="668" t="s">
        <v>6276</v>
      </c>
      <c r="BJ66" s="668" t="s">
        <v>6275</v>
      </c>
      <c r="BK66" s="668" t="s">
        <v>6275</v>
      </c>
      <c r="BL66" s="668" t="s">
        <v>6273</v>
      </c>
      <c r="BM66" s="668" t="s">
        <v>6275</v>
      </c>
      <c r="BN66" s="668"/>
      <c r="BO66" s="668"/>
      <c r="BP66" s="668"/>
      <c r="BQ66" s="668"/>
      <c r="BR66" s="668"/>
      <c r="BS66" s="668"/>
      <c r="BT66" s="668"/>
      <c r="BU66" s="668"/>
      <c r="BV66" s="668"/>
      <c r="BW66" s="668"/>
      <c r="BX66" s="668"/>
      <c r="BY66" s="668"/>
      <c r="BZ66" s="668"/>
      <c r="CA66" s="668"/>
      <c r="CC66" s="668"/>
      <c r="CD66" s="668"/>
      <c r="CE66" s="668"/>
      <c r="CF66" s="668"/>
    </row>
    <row r="67" spans="1:89" s="661" customFormat="1" ht="15" customHeight="1">
      <c r="A67" s="625">
        <v>43057</v>
      </c>
      <c r="B67" s="625"/>
      <c r="C67" s="625"/>
      <c r="D67" s="625"/>
      <c r="E67" s="625"/>
      <c r="F67" s="625"/>
      <c r="G67" s="585"/>
      <c r="H67" s="627" t="s">
        <v>257</v>
      </c>
      <c r="I67" s="689" t="s">
        <v>3</v>
      </c>
      <c r="J67" s="689" t="s">
        <v>285</v>
      </c>
      <c r="K67" s="689">
        <v>0</v>
      </c>
      <c r="L67" s="689">
        <v>1</v>
      </c>
      <c r="M67" s="562" t="str">
        <f t="shared" si="9"/>
        <v>L</v>
      </c>
      <c r="N67" s="562">
        <f t="shared" si="10"/>
        <v>1</v>
      </c>
      <c r="O67" s="598">
        <f t="shared" si="20"/>
        <v>-1</v>
      </c>
      <c r="P67" s="562" t="str">
        <f t="shared" si="12"/>
        <v>U</v>
      </c>
      <c r="Q67" s="586">
        <f t="shared" si="25"/>
        <v>1.25</v>
      </c>
      <c r="R67" s="635">
        <f t="shared" si="26"/>
        <v>0.5</v>
      </c>
      <c r="S67" s="600">
        <v>-1.33</v>
      </c>
      <c r="T67" s="595">
        <f t="shared" si="13"/>
        <v>0.33000000000000007</v>
      </c>
      <c r="U67" s="601">
        <v>3.62</v>
      </c>
      <c r="V67" s="595">
        <f t="shared" si="27"/>
        <v>-2.62</v>
      </c>
      <c r="W67" s="586">
        <f t="shared" si="28"/>
        <v>1.145</v>
      </c>
      <c r="X67" s="586">
        <f t="shared" si="29"/>
        <v>2.4750000000000001</v>
      </c>
      <c r="Y67" s="599">
        <v>2</v>
      </c>
      <c r="Z67" s="599">
        <v>29</v>
      </c>
      <c r="AA67" s="599">
        <v>0</v>
      </c>
      <c r="AB67" s="599">
        <v>8</v>
      </c>
      <c r="AC67" s="599">
        <v>38</v>
      </c>
      <c r="AD67" s="599">
        <v>62</v>
      </c>
      <c r="AE67" s="599">
        <v>4231</v>
      </c>
      <c r="AF67" s="562"/>
      <c r="AG67" s="562"/>
      <c r="AH67" s="562"/>
      <c r="AJ67" s="582" t="str">
        <f t="array" ref="AJ67">IF($K67="","",IF(SUM(IF(ISNUMBER(VALUE(RIGHT($AM67:$CQ67,1))),VALUE(RIGHT($AM67:$CQ67,1)),0))=$K67,"T","F"))</f>
        <v>T</v>
      </c>
      <c r="AK67" s="583">
        <f t="array" ref="AK67">IF($K67="","",SUM(IF(LEFT($AM67:$CQ67,1)="s",1,0))-SUM(IF(RIGHT(LEFT($AM67:$CQ67,2))="-",1,0)))</f>
        <v>0</v>
      </c>
      <c r="AL67" s="562">
        <f t="array" ref="AL67">IF($K67="","",SUM(IF(LEFT($AM67:$CQ67,1)="X",1,0)))</f>
        <v>11</v>
      </c>
      <c r="AM67" s="668" t="s">
        <v>6461</v>
      </c>
      <c r="AN67" s="668" t="s">
        <v>6461</v>
      </c>
      <c r="AO67" s="668"/>
      <c r="AP67" s="668" t="s">
        <v>3474</v>
      </c>
      <c r="AQ67" s="668" t="s">
        <v>6412</v>
      </c>
      <c r="AR67" s="668" t="s">
        <v>2138</v>
      </c>
      <c r="AS67" s="668" t="s">
        <v>6412</v>
      </c>
      <c r="AT67" s="668" t="s">
        <v>6412</v>
      </c>
      <c r="AU67" s="669" t="s">
        <v>6412</v>
      </c>
      <c r="AV67" s="668" t="s">
        <v>6462</v>
      </c>
      <c r="AW67" s="668" t="s">
        <v>2213</v>
      </c>
      <c r="AX67" s="668" t="s">
        <v>6465</v>
      </c>
      <c r="AY67" s="668" t="s">
        <v>2213</v>
      </c>
      <c r="AZ67" s="668"/>
      <c r="BA67" s="668" t="s">
        <v>6466</v>
      </c>
      <c r="BB67" s="668"/>
      <c r="BC67" s="668"/>
      <c r="BD67" s="669" t="s">
        <v>6412</v>
      </c>
      <c r="BE67" s="668" t="s">
        <v>6463</v>
      </c>
      <c r="BF67" s="668"/>
      <c r="BG67" s="668" t="s">
        <v>6421</v>
      </c>
      <c r="BH67" s="668" t="s">
        <v>4918</v>
      </c>
      <c r="BI67" s="668" t="s">
        <v>6421</v>
      </c>
      <c r="BJ67" s="668"/>
      <c r="BK67" s="668" t="s">
        <v>6464</v>
      </c>
      <c r="BL67" s="668" t="s">
        <v>6420</v>
      </c>
      <c r="BM67" s="668" t="s">
        <v>6463</v>
      </c>
      <c r="BN67" s="668"/>
      <c r="BO67" s="668"/>
      <c r="BP67" s="668"/>
      <c r="BQ67" s="668"/>
      <c r="BR67" s="668" t="s">
        <v>6421</v>
      </c>
      <c r="BS67" s="668"/>
      <c r="BT67" s="668"/>
      <c r="BU67" s="668"/>
      <c r="BV67" s="668"/>
      <c r="BW67" s="668"/>
      <c r="BX67" s="668"/>
      <c r="BY67" s="668"/>
      <c r="BZ67" s="668"/>
      <c r="CA67" s="668"/>
      <c r="CC67" s="668"/>
      <c r="CD67" s="668"/>
      <c r="CE67" s="668"/>
      <c r="CF67" s="668"/>
    </row>
    <row r="68" spans="1:89" s="661" customFormat="1" ht="15" customHeight="1">
      <c r="A68" s="625">
        <v>43065</v>
      </c>
      <c r="B68" s="603"/>
      <c r="C68" s="603"/>
      <c r="D68" s="603"/>
      <c r="E68" s="603"/>
      <c r="F68" s="603"/>
      <c r="G68" s="585"/>
      <c r="H68" s="624" t="s">
        <v>1435</v>
      </c>
      <c r="I68" s="689" t="s">
        <v>2</v>
      </c>
      <c r="J68" s="689" t="s">
        <v>285</v>
      </c>
      <c r="K68" s="689">
        <v>0</v>
      </c>
      <c r="L68" s="689">
        <v>1</v>
      </c>
      <c r="M68" s="562" t="str">
        <f t="shared" si="9"/>
        <v>L</v>
      </c>
      <c r="N68" s="562">
        <f t="shared" si="10"/>
        <v>1</v>
      </c>
      <c r="O68" s="598">
        <f t="shared" si="20"/>
        <v>-1</v>
      </c>
      <c r="P68" s="562" t="str">
        <f t="shared" si="12"/>
        <v>U</v>
      </c>
      <c r="Q68" s="586">
        <f t="shared" si="25"/>
        <v>-0.5</v>
      </c>
      <c r="R68" s="635">
        <f t="shared" si="26"/>
        <v>-1</v>
      </c>
      <c r="S68" s="600">
        <v>0.43</v>
      </c>
      <c r="T68" s="595">
        <f t="shared" si="13"/>
        <v>-1.43</v>
      </c>
      <c r="U68" s="601">
        <v>2.95</v>
      </c>
      <c r="V68" s="595">
        <f t="shared" si="27"/>
        <v>-1.9500000000000002</v>
      </c>
      <c r="W68" s="586">
        <f t="shared" si="28"/>
        <v>1.6900000000000002</v>
      </c>
      <c r="X68" s="586">
        <f t="shared" si="29"/>
        <v>1.26</v>
      </c>
      <c r="Y68" s="599">
        <v>8</v>
      </c>
      <c r="Z68" s="599">
        <v>6</v>
      </c>
      <c r="AA68" s="599">
        <v>1</v>
      </c>
      <c r="AB68" s="599">
        <v>3</v>
      </c>
      <c r="AC68" s="599">
        <v>66</v>
      </c>
      <c r="AD68" s="599">
        <v>34</v>
      </c>
      <c r="AE68" s="599">
        <v>4312</v>
      </c>
      <c r="AF68" s="562"/>
      <c r="AG68" s="562"/>
      <c r="AH68" s="562"/>
      <c r="AJ68" s="582" t="str">
        <f t="array" ref="AJ68">IF($K68="","",IF(SUM(IF(ISNUMBER(VALUE(RIGHT($AM68:$CQ68,1))),VALUE(RIGHT($AM68:$CQ68,1)),0))=$K68,"T","F"))</f>
        <v>T</v>
      </c>
      <c r="AK68" s="583">
        <f t="array" ref="AK68">IF($K68="","",SUM(IF(LEFT($AM68:$CQ68,1)="s",1,0))-SUM(IF(RIGHT(LEFT($AM68:$CQ68,2))="-",1,0)))</f>
        <v>0</v>
      </c>
      <c r="AL68" s="562">
        <f t="array" ref="AL68">IF($K68="","",SUM(IF(LEFT($AM68:$CQ68,1)="X",1,0)))</f>
        <v>11</v>
      </c>
      <c r="AM68" s="668" t="s">
        <v>1431</v>
      </c>
      <c r="AN68" s="668" t="s">
        <v>1431</v>
      </c>
      <c r="AO68" s="668" t="s">
        <v>6496</v>
      </c>
      <c r="AP68" s="668" t="s">
        <v>3474</v>
      </c>
      <c r="AQ68" s="668" t="s">
        <v>1431</v>
      </c>
      <c r="AR68" s="669" t="s">
        <v>6146</v>
      </c>
      <c r="AS68" s="669" t="s">
        <v>1431</v>
      </c>
      <c r="AT68" s="668" t="s">
        <v>1431</v>
      </c>
      <c r="AU68" s="669" t="s">
        <v>1431</v>
      </c>
      <c r="AV68" s="668" t="s">
        <v>1431</v>
      </c>
      <c r="AW68" s="668" t="s">
        <v>6495</v>
      </c>
      <c r="AX68" s="669" t="s">
        <v>1431</v>
      </c>
      <c r="AY68" s="668" t="s">
        <v>6496</v>
      </c>
      <c r="AZ68" s="668"/>
      <c r="BA68" s="668" t="s">
        <v>6421</v>
      </c>
      <c r="BB68" s="668"/>
      <c r="BC68" s="668"/>
      <c r="BD68" s="668" t="s">
        <v>1431</v>
      </c>
      <c r="BE68" s="668"/>
      <c r="BF68" s="668"/>
      <c r="BG68" s="668" t="s">
        <v>6421</v>
      </c>
      <c r="BH68" s="668" t="s">
        <v>4918</v>
      </c>
      <c r="BI68" s="668" t="s">
        <v>6275</v>
      </c>
      <c r="BJ68" s="668" t="s">
        <v>6421</v>
      </c>
      <c r="BK68" s="668" t="s">
        <v>6275</v>
      </c>
      <c r="BL68" s="668" t="s">
        <v>6421</v>
      </c>
      <c r="BM68" s="668" t="s">
        <v>6146</v>
      </c>
      <c r="BN68" s="668"/>
      <c r="BO68" s="668"/>
      <c r="BP68" s="668"/>
      <c r="BQ68" s="668"/>
      <c r="BR68" s="668" t="s">
        <v>6421</v>
      </c>
      <c r="BS68" s="668"/>
      <c r="BT68" s="668"/>
      <c r="BU68" s="668"/>
      <c r="BV68" s="668"/>
      <c r="BW68" s="668"/>
      <c r="BX68" s="668"/>
      <c r="BY68" s="668"/>
      <c r="BZ68" s="668"/>
      <c r="CA68" s="668"/>
      <c r="CC68" s="668"/>
      <c r="CD68" s="668"/>
      <c r="CE68" s="668"/>
      <c r="CF68" s="668"/>
    </row>
    <row r="69" spans="1:89" s="661" customFormat="1" ht="15" customHeight="1">
      <c r="A69" s="625">
        <v>43071</v>
      </c>
      <c r="B69" s="603"/>
      <c r="C69" s="603"/>
      <c r="D69" s="603"/>
      <c r="E69" s="603"/>
      <c r="F69" s="603"/>
      <c r="G69" s="585"/>
      <c r="H69" s="624" t="s">
        <v>264</v>
      </c>
      <c r="I69" s="689" t="s">
        <v>3</v>
      </c>
      <c r="J69" s="689" t="s">
        <v>285</v>
      </c>
      <c r="K69" s="689">
        <v>0</v>
      </c>
      <c r="L69" s="689">
        <v>0</v>
      </c>
      <c r="M69" s="562" t="str">
        <f t="shared" si="9"/>
        <v>D</v>
      </c>
      <c r="N69" s="562">
        <f t="shared" si="10"/>
        <v>0</v>
      </c>
      <c r="O69" s="598">
        <f t="shared" si="20"/>
        <v>0</v>
      </c>
      <c r="P69" s="562" t="str">
        <f t="shared" si="12"/>
        <v>U</v>
      </c>
      <c r="Q69" s="586">
        <f t="shared" ref="Q69" si="48">IF(S69="","",IF(SIGN(S69)&lt;&gt;1,VLOOKUP(ABS(S69),SUP_HDC,3,TRUE),-VLOOKUP(ABS(S69),SUP_HDC,3,TRUE)))</f>
        <v>0.25</v>
      </c>
      <c r="R69" s="635">
        <f t="shared" ref="R69" si="49">IF(Q69="","",IF((K69-L69+Q69)&gt;=0.5,1,IF((K69-L69+Q69)=0.25,0.5,IF((K69-L69+Q69)&lt;=-0.5,-1,IF((K69-L69+Q69)=-0.25,-0.5,0)))))</f>
        <v>0.5</v>
      </c>
      <c r="S69" s="600">
        <v>-0.3</v>
      </c>
      <c r="T69" s="595">
        <f t="shared" si="13"/>
        <v>0.3</v>
      </c>
      <c r="U69" s="601">
        <v>2.82</v>
      </c>
      <c r="V69" s="595">
        <f t="shared" si="27"/>
        <v>-2.82</v>
      </c>
      <c r="W69" s="586">
        <f t="shared" si="28"/>
        <v>1.26</v>
      </c>
      <c r="X69" s="586">
        <f t="shared" si="29"/>
        <v>1.5599999999999998</v>
      </c>
      <c r="Y69" s="599">
        <v>7</v>
      </c>
      <c r="Z69" s="599">
        <v>16</v>
      </c>
      <c r="AA69" s="599">
        <v>1</v>
      </c>
      <c r="AB69" s="599">
        <v>7</v>
      </c>
      <c r="AC69" s="599">
        <v>49</v>
      </c>
      <c r="AD69" s="599">
        <v>51</v>
      </c>
      <c r="AE69" s="599">
        <v>4312</v>
      </c>
      <c r="AF69" s="562"/>
      <c r="AG69" s="562"/>
      <c r="AH69" s="562"/>
      <c r="AJ69" s="582" t="str">
        <f t="array" ref="AJ69">IF($K69="","",IF(SUM(IF(ISNUMBER(VALUE(RIGHT($AM69:$CQ69,1))),VALUE(RIGHT($AM69:$CQ69,1)),0))=$K69,"T","F"))</f>
        <v>T</v>
      </c>
      <c r="AK69" s="583">
        <f t="array" ref="AK69">IF($K69="","",SUM(IF(LEFT($AM69:$CQ69,1)="s",1,0))-SUM(IF(RIGHT(LEFT($AM69:$CQ69,2))="-",1,0)))</f>
        <v>0</v>
      </c>
      <c r="AL69" s="562">
        <f t="array" ref="AL69">IF($K69="","",SUM(IF(LEFT($AM69:$CQ69,1)="X",1,0)))</f>
        <v>11</v>
      </c>
      <c r="AM69" s="668" t="s">
        <v>2474</v>
      </c>
      <c r="AN69" s="668" t="s">
        <v>2474</v>
      </c>
      <c r="AO69" s="668" t="s">
        <v>126</v>
      </c>
      <c r="AP69" s="668" t="s">
        <v>126</v>
      </c>
      <c r="AQ69" s="668" t="s">
        <v>2474</v>
      </c>
      <c r="AR69" s="668" t="s">
        <v>2474</v>
      </c>
      <c r="AS69" s="669" t="s">
        <v>2474</v>
      </c>
      <c r="AT69" s="668" t="s">
        <v>2474</v>
      </c>
      <c r="AU69" s="668" t="s">
        <v>2474</v>
      </c>
      <c r="AV69" s="668" t="s">
        <v>2474</v>
      </c>
      <c r="AW69" s="668" t="s">
        <v>126</v>
      </c>
      <c r="AX69" s="668" t="s">
        <v>6607</v>
      </c>
      <c r="AY69" s="669" t="s">
        <v>6584</v>
      </c>
      <c r="AZ69" s="668" t="s">
        <v>126</v>
      </c>
      <c r="BA69" s="668" t="s">
        <v>2472</v>
      </c>
      <c r="BB69" s="668" t="s">
        <v>126</v>
      </c>
      <c r="BC69" s="668" t="s">
        <v>126</v>
      </c>
      <c r="BD69" s="668" t="s">
        <v>2474</v>
      </c>
      <c r="BE69" s="668" t="s">
        <v>126</v>
      </c>
      <c r="BF69" s="668" t="s">
        <v>126</v>
      </c>
      <c r="BG69" s="668" t="s">
        <v>2472</v>
      </c>
      <c r="BH69" s="668" t="s">
        <v>126</v>
      </c>
      <c r="BI69" s="668" t="s">
        <v>2472</v>
      </c>
      <c r="BJ69" s="668" t="s">
        <v>2472</v>
      </c>
      <c r="BK69" s="668" t="s">
        <v>6584</v>
      </c>
      <c r="BL69" s="668" t="s">
        <v>126</v>
      </c>
      <c r="BM69" s="668" t="s">
        <v>6579</v>
      </c>
      <c r="BN69" s="668" t="s">
        <v>126</v>
      </c>
      <c r="BO69" s="668" t="s">
        <v>126</v>
      </c>
      <c r="BP69" s="668" t="s">
        <v>126</v>
      </c>
      <c r="BQ69" s="668" t="s">
        <v>126</v>
      </c>
      <c r="BR69" s="668" t="s">
        <v>2472</v>
      </c>
      <c r="BS69" s="668"/>
      <c r="BT69" s="668"/>
      <c r="BU69" s="668"/>
      <c r="BV69" s="668"/>
      <c r="BW69" s="668"/>
      <c r="BX69" s="668"/>
      <c r="BY69" s="668"/>
      <c r="BZ69" s="668"/>
      <c r="CA69" s="668"/>
      <c r="CC69" s="668"/>
      <c r="CD69" s="668"/>
      <c r="CE69" s="668"/>
      <c r="CF69" s="668"/>
    </row>
    <row r="70" spans="1:89" s="661" customFormat="1" ht="15" customHeight="1">
      <c r="A70" s="626"/>
      <c r="B70" s="596"/>
      <c r="C70" s="596"/>
      <c r="D70" s="596"/>
      <c r="E70" s="596"/>
      <c r="F70" s="596"/>
      <c r="G70" s="591" t="str">
        <f>HYPERLINK("#"&amp;"'"&amp;IFERROR(VLOOKUP(H70,helper!$CL$29:$CM$46,2,0),"")&amp;"'!H23",IFERROR(VLOOKUP(H70,helper!$CL$29:$CM$46,2,0),""))</f>
        <v/>
      </c>
      <c r="H70" s="623"/>
      <c r="I70" s="686"/>
      <c r="J70" s="686"/>
      <c r="K70" s="686"/>
      <c r="L70" s="686"/>
      <c r="M70" s="562" t="str">
        <f t="shared" si="9"/>
        <v/>
      </c>
      <c r="N70" s="562" t="str">
        <f t="shared" si="10"/>
        <v/>
      </c>
      <c r="O70" s="598" t="str">
        <f t="shared" si="20"/>
        <v/>
      </c>
      <c r="P70" s="562" t="str">
        <f t="shared" si="12"/>
        <v/>
      </c>
      <c r="Q70" s="586"/>
      <c r="R70" s="635"/>
      <c r="S70" s="587"/>
      <c r="T70" s="595" t="str">
        <f t="shared" ref="T70:T76" si="50">IF(ISBLANK(S70),"",K70-L70-S70)</f>
        <v/>
      </c>
      <c r="U70" s="595"/>
      <c r="V70" s="595" t="str">
        <f t="shared" ref="V70:V76" si="51">IF(ISBLANK(U70),"",K70+L70-U70)</f>
        <v/>
      </c>
      <c r="W70" s="586" t="str">
        <f t="shared" ref="W70:W76" si="52">IF(S70="","",(S70+U70)/2)</f>
        <v/>
      </c>
      <c r="X70" s="586" t="str">
        <f t="shared" ref="X70:X76" si="53">IF(W70="","",U70-W70)</f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IF($K70="","",IF(SUM(IF(ISNUMBER(VALUE(RIGHT($AM70:$CQ70,1))),VALUE(RIGHT($AM70:$CQ70,1)),0))=$K70,"T","F"))</f>
        <v/>
      </c>
      <c r="AK70" s="583" t="str">
        <f t="array" ref="AK70">IF($K70="","",SUM(IF(LEFT($AM70:$CQ70,1)="s",1,0))-SUM(IF(RIGHT(LEFT($AM70:$CQ70,2))="-",1,0)))</f>
        <v/>
      </c>
      <c r="AL70" s="562" t="str">
        <f t="array" ref="AL70">IF($K70="","",SUM(IF(LEFT($AM70:$CQ70,1)="X",1,0)))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68"/>
      <c r="BR70" s="668"/>
      <c r="BS70" s="668"/>
      <c r="BT70" s="668"/>
      <c r="BU70" s="668"/>
      <c r="BV70" s="668"/>
      <c r="BW70" s="668"/>
      <c r="BX70" s="668"/>
      <c r="BY70" s="668"/>
      <c r="BZ70" s="668"/>
      <c r="CA70" s="668"/>
      <c r="CC70" s="668"/>
      <c r="CD70" s="668"/>
      <c r="CE70" s="668"/>
      <c r="CF70" s="668"/>
    </row>
    <row r="71" spans="1:89" s="661" customFormat="1" ht="15" customHeight="1">
      <c r="A71" s="626"/>
      <c r="B71" s="596"/>
      <c r="C71" s="596"/>
      <c r="D71" s="596"/>
      <c r="E71" s="596"/>
      <c r="F71" s="596"/>
      <c r="G71" s="591" t="str">
        <f>HYPERLINK("#"&amp;"'"&amp;IFERROR(VLOOKUP(H71,helper!$CL$29:$CM$46,2,0),"")&amp;"'!H23",IFERROR(VLOOKUP(H71,helper!$CL$29:$CM$46,2,0),""))</f>
        <v/>
      </c>
      <c r="H71" s="623"/>
      <c r="I71" s="686"/>
      <c r="J71" s="686"/>
      <c r="K71" s="686"/>
      <c r="L71" s="686"/>
      <c r="M71" s="562" t="str">
        <f t="shared" si="9"/>
        <v/>
      </c>
      <c r="N71" s="562" t="str">
        <f t="shared" si="10"/>
        <v/>
      </c>
      <c r="O71" s="598" t="str">
        <f t="shared" si="20"/>
        <v/>
      </c>
      <c r="P71" s="562" t="str">
        <f t="shared" si="12"/>
        <v/>
      </c>
      <c r="Q71" s="586"/>
      <c r="R71" s="635"/>
      <c r="S71" s="587"/>
      <c r="T71" s="595" t="str">
        <f t="shared" si="50"/>
        <v/>
      </c>
      <c r="U71" s="595"/>
      <c r="V71" s="595" t="str">
        <f t="shared" si="51"/>
        <v/>
      </c>
      <c r="W71" s="586" t="str">
        <f t="shared" si="52"/>
        <v/>
      </c>
      <c r="X71" s="586" t="str">
        <f t="shared" si="53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IF($K71="","",IF(SUM(IF(ISNUMBER(VALUE(RIGHT($AM71:$CQ71,1))),VALUE(RIGHT($AM71:$CQ71,1)),0))=$K71,"T","F"))</f>
        <v/>
      </c>
      <c r="AK71" s="583" t="str">
        <f t="array" ref="AK71">IF($K71="","",SUM(IF(LEFT($AM71:$CQ71,1)="s",1,0))-SUM(IF(RIGHT(LEFT($AM71:$CQ71,2))="-",1,0)))</f>
        <v/>
      </c>
      <c r="AL71" s="562" t="str">
        <f t="array" ref="AL71">IF($K71="","",SUM(IF(LEFT($AM71:$CQ71,1)="X",1,0)))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68"/>
      <c r="BQ71" s="668"/>
      <c r="BR71" s="668"/>
      <c r="BS71" s="668"/>
      <c r="BT71" s="668"/>
      <c r="BU71" s="668"/>
      <c r="BV71" s="668"/>
      <c r="BW71" s="668"/>
      <c r="BX71" s="668"/>
      <c r="BY71" s="668"/>
      <c r="BZ71" s="668"/>
      <c r="CA71" s="668"/>
      <c r="CC71" s="668"/>
      <c r="CD71" s="668"/>
      <c r="CE71" s="668"/>
      <c r="CF71" s="668"/>
    </row>
    <row r="72" spans="1:89" s="661" customFormat="1" ht="15" customHeight="1">
      <c r="A72" s="625"/>
      <c r="B72" s="596"/>
      <c r="C72" s="596" t="s">
        <v>267</v>
      </c>
      <c r="D72" s="596" t="s">
        <v>3</v>
      </c>
      <c r="E72" s="596" t="s">
        <v>285</v>
      </c>
      <c r="F72" s="596"/>
      <c r="G72" s="585" t="str">
        <f>HYPERLINK("#"&amp;"'"&amp;IFERROR(VLOOKUP(H72,helper!$CL$29:$CM$46,2,0),"")&amp;"'!H23",IFERROR(VLOOKUP(H72,helper!$CL$29:$CM$46,2,0),""))</f>
        <v/>
      </c>
      <c r="H72" s="624"/>
      <c r="I72" s="686"/>
      <c r="J72" s="686"/>
      <c r="K72" s="686"/>
      <c r="L72" s="686"/>
      <c r="M72" s="562" t="str">
        <f t="shared" si="9"/>
        <v/>
      </c>
      <c r="N72" s="562" t="str">
        <f t="shared" si="10"/>
        <v/>
      </c>
      <c r="O72" s="598" t="str">
        <f t="shared" si="20"/>
        <v/>
      </c>
      <c r="P72" s="562" t="str">
        <f t="shared" si="12"/>
        <v/>
      </c>
      <c r="Q72" s="586" t="str">
        <f t="shared" si="25"/>
        <v/>
      </c>
      <c r="R72" s="635" t="str">
        <f t="shared" si="26"/>
        <v/>
      </c>
      <c r="S72" s="587"/>
      <c r="T72" s="595" t="str">
        <f t="shared" si="50"/>
        <v/>
      </c>
      <c r="U72" s="595"/>
      <c r="V72" s="595" t="str">
        <f t="shared" si="51"/>
        <v/>
      </c>
      <c r="W72" s="586" t="str">
        <f t="shared" si="52"/>
        <v/>
      </c>
      <c r="X72" s="586" t="str">
        <f t="shared" si="53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IF($K72="","",IF(SUM(IF(ISNUMBER(VALUE(RIGHT($AM72:$CQ72,1))),VALUE(RIGHT($AM72:$CQ72,1)),0))=$K72,"T","F"))</f>
        <v/>
      </c>
      <c r="AK72" s="583" t="str">
        <f t="array" ref="AK72">IF($K72="","",SUM(IF(LEFT($AM72:$CQ72,1)="s",1,0))-SUM(IF(RIGHT(LEFT($AM72:$CQ72,2))="-",1,0)))</f>
        <v/>
      </c>
      <c r="AL72" s="562" t="str">
        <f t="array" ref="AL72">IF($K72="","",SUM(IF(LEFT($AM72:$CQ72,1)="X",1,0)))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68"/>
      <c r="AV72" s="668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68"/>
      <c r="BQ72" s="668"/>
      <c r="BR72" s="668"/>
      <c r="BS72" s="668"/>
      <c r="BT72" s="668"/>
      <c r="BU72" s="668"/>
      <c r="BV72" s="668"/>
      <c r="BW72" s="668"/>
      <c r="BX72" s="668"/>
      <c r="BY72" s="668"/>
      <c r="BZ72" s="668"/>
      <c r="CA72" s="668"/>
      <c r="CC72" s="668"/>
      <c r="CD72" s="668"/>
      <c r="CE72" s="668"/>
      <c r="CF72" s="668"/>
    </row>
    <row r="73" spans="1:89" s="661" customFormat="1" ht="15" customHeight="1">
      <c r="A73" s="625"/>
      <c r="B73" s="596"/>
      <c r="C73" s="596"/>
      <c r="D73" s="596"/>
      <c r="E73" s="596"/>
      <c r="F73" s="596"/>
      <c r="G73" s="585" t="str">
        <f>HYPERLINK("#"&amp;"'"&amp;IFERROR(VLOOKUP(H73,helper!$CL$29:$CM$46,2,0),"")&amp;"'!H23",IFERROR(VLOOKUP(H73,helper!$CL$29:$CM$46,2,0),""))</f>
        <v/>
      </c>
      <c r="H73" s="624"/>
      <c r="I73" s="686"/>
      <c r="J73" s="686"/>
      <c r="K73" s="686"/>
      <c r="L73" s="686"/>
      <c r="M73" s="562" t="str">
        <f t="shared" si="9"/>
        <v/>
      </c>
      <c r="N73" s="562" t="str">
        <f t="shared" si="10"/>
        <v/>
      </c>
      <c r="O73" s="598" t="str">
        <f t="shared" si="20"/>
        <v/>
      </c>
      <c r="P73" s="562" t="str">
        <f t="shared" si="12"/>
        <v/>
      </c>
      <c r="Q73" s="586" t="str">
        <f t="shared" si="25"/>
        <v/>
      </c>
      <c r="R73" s="635" t="str">
        <f t="shared" si="26"/>
        <v/>
      </c>
      <c r="S73" s="587"/>
      <c r="T73" s="595" t="str">
        <f t="shared" si="50"/>
        <v/>
      </c>
      <c r="U73" s="595"/>
      <c r="V73" s="595" t="str">
        <f t="shared" si="51"/>
        <v/>
      </c>
      <c r="W73" s="586" t="str">
        <f t="shared" si="52"/>
        <v/>
      </c>
      <c r="X73" s="586" t="str">
        <f t="shared" si="53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IF($K73="","",IF(SUM(IF(ISNUMBER(VALUE(RIGHT($AM73:$CQ73,1))),VALUE(RIGHT($AM73:$CQ73,1)),0))=$K73,"T","F"))</f>
        <v/>
      </c>
      <c r="AK73" s="583" t="str">
        <f t="array" ref="AK73">IF($K73="","",SUM(IF(LEFT($AM73:$CQ73,1)="s",1,0))-SUM(IF(RIGHT(LEFT($AM73:$CQ73,2))="-",1,0)))</f>
        <v/>
      </c>
      <c r="AL73" s="562" t="str">
        <f t="array" ref="AL73">IF($K73="","",SUM(IF(LEFT($AM73:$CQ73,1)="X",1,0)))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68"/>
      <c r="BQ73" s="668"/>
      <c r="BR73" s="668"/>
      <c r="BS73" s="668"/>
      <c r="BT73" s="668"/>
      <c r="BU73" s="668"/>
      <c r="BV73" s="668"/>
      <c r="BW73" s="668"/>
      <c r="BX73" s="668"/>
      <c r="BY73" s="668"/>
      <c r="BZ73" s="668"/>
      <c r="CA73" s="668"/>
      <c r="CC73" s="668"/>
      <c r="CD73" s="668"/>
      <c r="CE73" s="668"/>
      <c r="CF73" s="668"/>
    </row>
    <row r="74" spans="1:89" s="661" customFormat="1" ht="15" customHeight="1">
      <c r="A74" s="625"/>
      <c r="B74" s="596"/>
      <c r="C74" s="596"/>
      <c r="D74" s="596"/>
      <c r="E74" s="596"/>
      <c r="F74" s="596"/>
      <c r="G74" s="585" t="str">
        <f>HYPERLINK("#"&amp;"'"&amp;IFERROR(VLOOKUP(H74,helper!$CL$29:$CM$46,2,0),"")&amp;"'!H23",IFERROR(VLOOKUP(H74,helper!$CL$29:$CM$46,2,0),""))</f>
        <v/>
      </c>
      <c r="H74" s="624"/>
      <c r="I74" s="686"/>
      <c r="J74" s="686"/>
      <c r="K74" s="686"/>
      <c r="L74" s="686"/>
      <c r="M74" s="562" t="str">
        <f t="shared" si="9"/>
        <v/>
      </c>
      <c r="N74" s="562" t="str">
        <f t="shared" si="10"/>
        <v/>
      </c>
      <c r="O74" s="598" t="str">
        <f t="shared" si="20"/>
        <v/>
      </c>
      <c r="P74" s="562" t="str">
        <f t="shared" si="12"/>
        <v/>
      </c>
      <c r="Q74" s="586" t="str">
        <f t="shared" si="25"/>
        <v/>
      </c>
      <c r="R74" s="635" t="str">
        <f t="shared" si="26"/>
        <v/>
      </c>
      <c r="S74" s="587"/>
      <c r="T74" s="595" t="str">
        <f t="shared" si="50"/>
        <v/>
      </c>
      <c r="U74" s="595"/>
      <c r="V74" s="595" t="str">
        <f t="shared" si="51"/>
        <v/>
      </c>
      <c r="W74" s="586" t="str">
        <f t="shared" si="52"/>
        <v/>
      </c>
      <c r="X74" s="586" t="str">
        <f t="shared" si="53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IF($K74="","",IF(SUM(IF(ISNUMBER(VALUE(RIGHT($AM74:$CQ74,1))),VALUE(RIGHT($AM74:$CQ74,1)),0))=$K74,"T","F"))</f>
        <v/>
      </c>
      <c r="AK74" s="583" t="str">
        <f t="array" ref="AK74">IF($K74="","",SUM(IF(LEFT($AM74:$CQ74,1)="s",1,0))-SUM(IF(RIGHT(LEFT($AM74:$CQ74,2))="-",1,0)))</f>
        <v/>
      </c>
      <c r="AL74" s="562" t="str">
        <f t="array" ref="AL74">IF($K74="","",SUM(IF(LEFT($AM74:$CQ74,1)="X",1,0)))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68"/>
      <c r="BQ74" s="668"/>
      <c r="BR74" s="668"/>
      <c r="BS74" s="668"/>
      <c r="BT74" s="668"/>
      <c r="BU74" s="668"/>
      <c r="BV74" s="668"/>
      <c r="BW74" s="668"/>
      <c r="BX74" s="668"/>
      <c r="BY74" s="668"/>
      <c r="BZ74" s="668"/>
      <c r="CA74" s="668"/>
      <c r="CC74" s="668"/>
      <c r="CD74" s="668"/>
      <c r="CE74" s="668"/>
      <c r="CF74" s="668"/>
    </row>
    <row r="75" spans="1:89" s="661" customFormat="1" ht="15" customHeight="1">
      <c r="A75" s="626"/>
      <c r="B75" s="596"/>
      <c r="C75" s="596"/>
      <c r="D75" s="596"/>
      <c r="E75" s="596"/>
      <c r="F75" s="596"/>
      <c r="G75" s="591"/>
      <c r="H75" s="623"/>
      <c r="I75" s="686"/>
      <c r="J75" s="686"/>
      <c r="K75" s="686"/>
      <c r="L75" s="686"/>
      <c r="M75" s="562" t="str">
        <f t="shared" si="9"/>
        <v/>
      </c>
      <c r="N75" s="562" t="str">
        <f t="shared" si="10"/>
        <v/>
      </c>
      <c r="O75" s="598" t="str">
        <f t="shared" si="20"/>
        <v/>
      </c>
      <c r="P75" s="562" t="str">
        <f t="shared" si="12"/>
        <v/>
      </c>
      <c r="Q75" s="586"/>
      <c r="R75" s="586"/>
      <c r="S75" s="587"/>
      <c r="T75" s="595" t="str">
        <f t="shared" si="50"/>
        <v/>
      </c>
      <c r="U75" s="595"/>
      <c r="V75" s="595" t="str">
        <f t="shared" si="51"/>
        <v/>
      </c>
      <c r="W75" s="586" t="str">
        <f t="shared" si="52"/>
        <v/>
      </c>
      <c r="X75" s="586" t="str">
        <f t="shared" si="53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IF($K75="","",IF(SUM(IF(ISNUMBER(VALUE(RIGHT($AM75:$CQ75,1))),VALUE(RIGHT($AM75:$CQ75,1)),0))=$K75,"T","F"))</f>
        <v/>
      </c>
      <c r="AK75" s="583" t="str">
        <f t="array" ref="AK75">IF($K75="","",SUM(IF(LEFT($AM75:$CQ75,1)="s",1,0))-SUM(IF(RIGHT(LEFT($AM75:$CQ75,2))="-",1,0)))</f>
        <v/>
      </c>
      <c r="AL75" s="562" t="str">
        <f t="array" ref="AL75">IF($K75="","",SUM(IF(LEFT($AM75:$CQ75,1)="X",1,0)))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68"/>
      <c r="BR75" s="668"/>
      <c r="BS75" s="668"/>
      <c r="BT75" s="668"/>
      <c r="BU75" s="668"/>
      <c r="BV75" s="668"/>
      <c r="BW75" s="668"/>
      <c r="BX75" s="668"/>
      <c r="BY75" s="668"/>
      <c r="BZ75" s="668"/>
      <c r="CA75" s="668"/>
      <c r="CC75" s="668"/>
      <c r="CD75" s="668"/>
      <c r="CE75" s="668"/>
      <c r="CF75" s="668"/>
    </row>
    <row r="76" spans="1:89" s="661" customFormat="1" ht="15" customHeight="1">
      <c r="A76" s="626"/>
      <c r="B76" s="603"/>
      <c r="C76" s="603" t="s">
        <v>1201</v>
      </c>
      <c r="D76" s="603" t="s">
        <v>2</v>
      </c>
      <c r="E76" s="603" t="s">
        <v>285</v>
      </c>
      <c r="F76" s="603"/>
      <c r="G76" s="591" t="str">
        <f>HYPERLINK("#"&amp;"'"&amp;IFERROR(VLOOKUP(H76,helper!$CL$29:$CM$46,2,0),"")&amp;"'!H23",IFERROR(VLOOKUP(H76,helper!$CL$29:$CM$46,2,0),""))</f>
        <v/>
      </c>
      <c r="H76" s="623"/>
      <c r="I76" s="596"/>
      <c r="J76" s="596"/>
      <c r="K76" s="596"/>
      <c r="L76" s="596"/>
      <c r="M76" s="562" t="str">
        <f>IF(K76="","",IF(K76&gt;L76,"W",IF(K76=L76,"D",IF(K76&lt;L76,"L"))))</f>
        <v/>
      </c>
      <c r="N76" s="562" t="str">
        <f>IF(K76="","",K76+L76)</f>
        <v/>
      </c>
      <c r="O76" s="598" t="str">
        <f>IF(K76="","",K76-L76)</f>
        <v/>
      </c>
      <c r="P76" s="562" t="str">
        <f t="shared" si="12"/>
        <v/>
      </c>
      <c r="Q76" s="586"/>
      <c r="R76" s="586"/>
      <c r="S76" s="587"/>
      <c r="T76" s="595" t="str">
        <f t="shared" si="50"/>
        <v/>
      </c>
      <c r="U76" s="595"/>
      <c r="V76" s="595" t="str">
        <f t="shared" si="51"/>
        <v/>
      </c>
      <c r="W76" s="586" t="str">
        <f t="shared" si="52"/>
        <v/>
      </c>
      <c r="X76" s="586" t="str">
        <f t="shared" si="53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IF($K76="","",IF(SUM(IF(ISNUMBER(VALUE(RIGHT($AM76:$CQ76,1))),VALUE(RIGHT($AM76:$CQ76,1)),0))=$K76,"T","F"))</f>
        <v/>
      </c>
      <c r="AK76" s="583" t="str">
        <f t="array" ref="AK76">IF($K76="","",SUM(IF(LEFT($AM76:$CQ76,1)="s",1,0))-SUM(IF(RIGHT(LEFT($AM76:$CQ76,2))="-",1,0)))</f>
        <v/>
      </c>
      <c r="AL76" s="562" t="str">
        <f t="array" ref="AL76">IF($K76="","",SUM(IF(LEFT($AM76:$CQ76,1)="X",1,0)))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68"/>
      <c r="BT76" s="668"/>
      <c r="BU76" s="668"/>
      <c r="BV76" s="668"/>
      <c r="BW76" s="668"/>
      <c r="BX76" s="668"/>
      <c r="BY76" s="668"/>
      <c r="BZ76" s="668"/>
      <c r="CA76" s="668"/>
      <c r="CC76" s="668"/>
      <c r="CD76" s="668"/>
      <c r="CE76" s="668"/>
      <c r="CF76" s="668"/>
    </row>
    <row r="77" spans="1:89" s="661" customFormat="1" ht="15" customHeight="1">
      <c r="A77" s="625"/>
      <c r="B77" s="603"/>
      <c r="C77" s="603" t="s">
        <v>258</v>
      </c>
      <c r="D77" s="603" t="s">
        <v>3</v>
      </c>
      <c r="E77" s="603" t="s">
        <v>285</v>
      </c>
      <c r="F77" s="603"/>
      <c r="G77" s="585" t="str">
        <f>HYPERLINK("#"&amp;"'"&amp;IFERROR(VLOOKUP(H77,helper!$CL$29:$CM$46,2,0),"")&amp;"'!H23",IFERROR(VLOOKUP(H77,helper!$CL$29:$CM$46,2,0),""))</f>
        <v/>
      </c>
      <c r="H77" s="624"/>
      <c r="I77" s="603"/>
      <c r="J77" s="603"/>
      <c r="K77" s="603"/>
      <c r="L77" s="603"/>
      <c r="M77" s="562" t="str">
        <f t="shared" si="9"/>
        <v/>
      </c>
      <c r="N77" s="562" t="str">
        <f t="shared" si="10"/>
        <v/>
      </c>
      <c r="O77" s="598" t="str">
        <f t="shared" si="20"/>
        <v/>
      </c>
      <c r="P77" s="562" t="str">
        <f t="shared" si="12"/>
        <v/>
      </c>
      <c r="Q77" s="586" t="str">
        <f t="shared" ref="Q77:Q86" si="54">IF(S77="","",IF(SIGN(S77)&lt;&gt;1,VLOOKUP(ABS(S77),SUP_HDC,3,TRUE),-VLOOKUP(ABS(S77),SUP_HDC,3,TRUE)))</f>
        <v/>
      </c>
      <c r="R77" s="586" t="str">
        <f t="shared" ref="R77:R85" si="55">IF(Q77="","",IF((K77-L77+Q77)&gt;=0.5,1,IF((K77-L77+Q77)=0.25,0.5,IF((K77-L77+Q77)&lt;=-0.5,-1,IF((K77-L77+Q77)=-0.25,-0.5,0)))))</f>
        <v/>
      </c>
      <c r="S77" s="587"/>
      <c r="T77" s="595" t="str">
        <f>IF(ISBLANK(S77),"",K77-L77-S77)</f>
        <v/>
      </c>
      <c r="U77" s="595"/>
      <c r="V77" s="595" t="str">
        <f>IF(ISBLANK(U77),"",K77+L77-U77)</f>
        <v/>
      </c>
      <c r="W77" s="586" t="str">
        <f>IF(S77="","",(S77+U77)/2)</f>
        <v/>
      </c>
      <c r="X77" s="586" t="str">
        <f>IF(W77="","",U77-W77)</f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IF($K77="","",IF(SUM(IF(ISNUMBER(VALUE(RIGHT($AM77:$CQ77,1))),VALUE(RIGHT($AM77:$CQ77,1)),0))=$K77,"T","F"))</f>
        <v/>
      </c>
      <c r="AK77" s="583" t="str">
        <f t="array" ref="AK77">IF($K77="","",SUM(IF(LEFT($AM77:$CQ77,1)="s",1,0))-SUM(IF(RIGHT(LEFT($AM77:$CQ77,2))="-",1,0)))</f>
        <v/>
      </c>
      <c r="AL77" s="562" t="str">
        <f t="array" ref="AL77">IF($K77="","",SUM(IF(LEFT($AM77:$CQ77,1)="X",1,0)))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68"/>
      <c r="BT77" s="668"/>
      <c r="BU77" s="668"/>
      <c r="BV77" s="668"/>
      <c r="BW77" s="668"/>
      <c r="BX77" s="668"/>
      <c r="BY77" s="668"/>
      <c r="BZ77" s="668"/>
      <c r="CA77" s="668"/>
      <c r="CC77" s="668"/>
      <c r="CD77" s="668"/>
      <c r="CE77" s="668"/>
      <c r="CF77" s="668"/>
    </row>
    <row r="78" spans="1:89" s="661" customFormat="1" ht="15" customHeight="1">
      <c r="A78" s="625"/>
      <c r="B78" s="603"/>
      <c r="C78" s="603" t="s">
        <v>263</v>
      </c>
      <c r="D78" s="603" t="s">
        <v>2</v>
      </c>
      <c r="E78" s="603" t="s">
        <v>285</v>
      </c>
      <c r="F78" s="603"/>
      <c r="G78" s="585" t="str">
        <f>HYPERLINK("#"&amp;"'"&amp;IFERROR(VLOOKUP(H78,helper!$CL$29:$CM$46,2,0),"")&amp;"'!H23",IFERROR(VLOOKUP(H78,helper!$CL$29:$CM$46,2,0),""))</f>
        <v/>
      </c>
      <c r="H78" s="624"/>
      <c r="I78" s="603"/>
      <c r="J78" s="603"/>
      <c r="K78" s="603"/>
      <c r="L78" s="603"/>
      <c r="M78" s="562" t="str">
        <f t="shared" si="9"/>
        <v/>
      </c>
      <c r="N78" s="562" t="str">
        <f t="shared" si="10"/>
        <v/>
      </c>
      <c r="O78" s="598" t="str">
        <f t="shared" si="20"/>
        <v/>
      </c>
      <c r="P78" s="562" t="str">
        <f t="shared" si="12"/>
        <v/>
      </c>
      <c r="Q78" s="586" t="str">
        <f t="shared" si="54"/>
        <v/>
      </c>
      <c r="R78" s="586" t="str">
        <f t="shared" si="55"/>
        <v/>
      </c>
      <c r="S78" s="587"/>
      <c r="T78" s="595" t="str">
        <f>IF(ISBLANK(S78),"",K78-L78-S78)</f>
        <v/>
      </c>
      <c r="U78" s="595"/>
      <c r="V78" s="595" t="str">
        <f>IF(ISBLANK(U78),"",K78+L78-U78)</f>
        <v/>
      </c>
      <c r="W78" s="586" t="str">
        <f>IF(S78="","",(S78+U78)/2)</f>
        <v/>
      </c>
      <c r="X78" s="586" t="str">
        <f>IF(W78="","",U78-W78)</f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IF($K78="","",IF(SUM(IF(ISNUMBER(VALUE(RIGHT($AM78:$CQ78,1))),VALUE(RIGHT($AM78:$CQ78,1)),0))=$K78,"T","F"))</f>
        <v/>
      </c>
      <c r="AK78" s="583" t="str">
        <f t="array" ref="AK78">IF($K78="","",SUM(IF(LEFT($AM78:$CQ78,1)="s",1,0))-SUM(IF(RIGHT(LEFT($AM78:$CQ78,2))="-",1,0)))</f>
        <v/>
      </c>
      <c r="AL78" s="562" t="str">
        <f t="array" ref="AL78">IF($K78="","",SUM(IF(LEFT($AM78:$CQ78,1)="X",1,0)))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68"/>
      <c r="BZ78" s="668"/>
      <c r="CA78" s="668"/>
      <c r="CC78" s="668"/>
      <c r="CD78" s="668"/>
      <c r="CE78" s="668"/>
      <c r="CF78" s="668"/>
    </row>
    <row r="79" spans="1:89" s="661" customFormat="1" ht="15" customHeight="1">
      <c r="A79" s="625"/>
      <c r="B79" s="603"/>
      <c r="C79" s="603" t="s">
        <v>256</v>
      </c>
      <c r="D79" s="603" t="s">
        <v>3</v>
      </c>
      <c r="E79" s="603" t="s">
        <v>285</v>
      </c>
      <c r="F79" s="603"/>
      <c r="G79" s="585" t="str">
        <f>HYPERLINK("#"&amp;"'"&amp;IFERROR(VLOOKUP(H79,helper!$CL$29:$CM$46,2,0),"")&amp;"'!H23",IFERROR(VLOOKUP(H79,helper!$CL$29:$CM$46,2,0),""))</f>
        <v/>
      </c>
      <c r="H79" s="624"/>
      <c r="I79" s="603"/>
      <c r="J79" s="603"/>
      <c r="K79" s="603"/>
      <c r="L79" s="603"/>
      <c r="M79" s="562" t="str">
        <f t="shared" si="9"/>
        <v/>
      </c>
      <c r="N79" s="562" t="str">
        <f t="shared" si="10"/>
        <v/>
      </c>
      <c r="O79" s="598" t="str">
        <f t="shared" si="20"/>
        <v/>
      </c>
      <c r="P79" s="562" t="str">
        <f t="shared" si="12"/>
        <v/>
      </c>
      <c r="Q79" s="586" t="str">
        <f t="shared" si="54"/>
        <v/>
      </c>
      <c r="R79" s="586" t="str">
        <f t="shared" si="55"/>
        <v/>
      </c>
      <c r="S79" s="587"/>
      <c r="T79" s="595" t="str">
        <f>IF(ISBLANK(S79),"",K79-L79-S79)</f>
        <v/>
      </c>
      <c r="U79" s="595"/>
      <c r="V79" s="595" t="str">
        <f>IF(ISBLANK(U79),"",K79+L79-U79)</f>
        <v/>
      </c>
      <c r="W79" s="586" t="str">
        <f>IF(S79="","",(S79+U79)/2)</f>
        <v/>
      </c>
      <c r="X79" s="586" t="str">
        <f>IF(W79="","",U79-W79)</f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IF($K79="","",IF(SUM(IF(ISNUMBER(VALUE(RIGHT($AM79:$CQ79,1))),VALUE(RIGHT($AM79:$CQ79,1)),0))=$K79,"T","F"))</f>
        <v/>
      </c>
      <c r="AK79" s="583" t="str">
        <f t="array" ref="AK79">IF($K79="","",SUM(IF(LEFT($AM79:$CQ79,1)="s",1,0))-SUM(IF(RIGHT(LEFT($AM79:$CQ79,2))="-",1,0)))</f>
        <v/>
      </c>
      <c r="AL79" s="562" t="str">
        <f t="array" ref="AL79">IF($K79="","",SUM(IF(LEFT($AM79:$CQ79,1)="X",1,0)))</f>
        <v/>
      </c>
      <c r="AM79" s="668"/>
      <c r="AN79" s="668"/>
      <c r="AO79" s="668"/>
      <c r="AP79" s="668"/>
      <c r="AQ79" s="668"/>
      <c r="AR79" s="668"/>
      <c r="AS79" s="668"/>
      <c r="AT79" s="671"/>
      <c r="AU79" s="668"/>
      <c r="AV79" s="668"/>
      <c r="AW79" s="668"/>
      <c r="AX79" s="673"/>
      <c r="AY79" s="668"/>
      <c r="AZ79" s="673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68"/>
      <c r="BZ79" s="668"/>
      <c r="CA79" s="668"/>
      <c r="CC79" s="668"/>
      <c r="CD79" s="668"/>
      <c r="CE79" s="668"/>
      <c r="CF79" s="668"/>
    </row>
    <row r="80" spans="1:89" s="661" customFormat="1" ht="15" customHeight="1">
      <c r="A80" s="625"/>
      <c r="B80" s="603"/>
      <c r="C80" s="603"/>
      <c r="D80" s="603"/>
      <c r="E80" s="603"/>
      <c r="F80" s="603"/>
      <c r="G80" s="591"/>
      <c r="H80" s="624"/>
      <c r="I80" s="603"/>
      <c r="J80" s="603"/>
      <c r="K80" s="603"/>
      <c r="L80" s="603"/>
      <c r="M80" s="562" t="str">
        <f t="shared" ref="M80:M85" si="56">IF(K80="","",IF(K80&gt;L80,"W",IF(K80=L80,"D",IF(K80&lt;L80,"L"))))</f>
        <v/>
      </c>
      <c r="N80" s="562" t="str">
        <f t="shared" ref="N80:N85" si="57">IF(K80="","",K80+L80)</f>
        <v/>
      </c>
      <c r="O80" s="598" t="str">
        <f t="shared" si="20"/>
        <v/>
      </c>
      <c r="P80" s="562" t="str">
        <f t="shared" ref="P80:P85" si="58">IF($K80="","",IF($N80&gt;P$19,"O",IF($N80&lt;P$19,"U",IF($N80=P$19,"-"))))</f>
        <v/>
      </c>
      <c r="Q80" s="586" t="str">
        <f t="shared" si="54"/>
        <v/>
      </c>
      <c r="R80" s="586" t="str">
        <f t="shared" si="55"/>
        <v/>
      </c>
      <c r="S80" s="587"/>
      <c r="T80" s="595" t="str">
        <f t="shared" ref="T80:T85" si="59">IF(ISBLANK(S80),"",K80-L80-S80)</f>
        <v/>
      </c>
      <c r="U80" s="595"/>
      <c r="V80" s="595" t="str">
        <f t="shared" ref="V80:V85" si="60">IF(ISBLANK(U80),"",K80+L80-U80)</f>
        <v/>
      </c>
      <c r="W80" s="586" t="str">
        <f t="shared" ref="W80:W86" si="61">IF(S80="","",(S80+U80)/2)</f>
        <v/>
      </c>
      <c r="X80" s="586" t="str">
        <f t="shared" ref="X80:X86" si="62">IF(W80="","",U80-W80)</f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IF($K80="","",IF(SUM(IF(ISNUMBER(VALUE(RIGHT($AM80:$CQ80,1))),VALUE(RIGHT($AM80:$CQ80,1)),0))=$K80,"T","F"))</f>
        <v/>
      </c>
      <c r="AK80" s="583" t="str">
        <f t="array" ref="AK80">IF($K80="","",SUM(IF(LEFT($AM80:$CQ80,1)="s",1,0))-SUM(IF(RIGHT(LEFT($AM80:$CQ80,2))="-",1,0)))</f>
        <v/>
      </c>
      <c r="AL80" s="562" t="str">
        <f t="array" ref="AL80">IF($K80="","",SUM(IF(LEFT($AM80:$CQ80,1)="X",1,0)))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73"/>
      <c r="AY80" s="668"/>
      <c r="AZ80" s="673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68"/>
      <c r="BZ80" s="668"/>
      <c r="CA80" s="668"/>
      <c r="CC80" s="668"/>
      <c r="CD80" s="668"/>
      <c r="CE80" s="668"/>
      <c r="CF80" s="668"/>
    </row>
    <row r="81" spans="1:84" s="661" customFormat="1" ht="15" customHeight="1">
      <c r="A81" s="625"/>
      <c r="B81" s="603"/>
      <c r="C81" s="603"/>
      <c r="D81" s="603"/>
      <c r="E81" s="603"/>
      <c r="F81" s="603"/>
      <c r="G81" s="591"/>
      <c r="H81" s="624"/>
      <c r="I81" s="603"/>
      <c r="J81" s="603"/>
      <c r="K81" s="603"/>
      <c r="L81" s="603"/>
      <c r="M81" s="562" t="str">
        <f t="shared" si="56"/>
        <v/>
      </c>
      <c r="N81" s="562" t="str">
        <f t="shared" si="57"/>
        <v/>
      </c>
      <c r="O81" s="598" t="str">
        <f t="shared" si="20"/>
        <v/>
      </c>
      <c r="P81" s="562" t="str">
        <f t="shared" si="58"/>
        <v/>
      </c>
      <c r="Q81" s="586" t="str">
        <f t="shared" si="54"/>
        <v/>
      </c>
      <c r="R81" s="586" t="str">
        <f t="shared" si="55"/>
        <v/>
      </c>
      <c r="S81" s="587"/>
      <c r="T81" s="595" t="str">
        <f t="shared" si="59"/>
        <v/>
      </c>
      <c r="U81" s="595"/>
      <c r="V81" s="595" t="str">
        <f t="shared" si="60"/>
        <v/>
      </c>
      <c r="W81" s="586" t="str">
        <f t="shared" si="61"/>
        <v/>
      </c>
      <c r="X81" s="586" t="str">
        <f t="shared" si="62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IF($K81="","",IF(SUM(IF(ISNUMBER(VALUE(RIGHT($AM81:$CQ81,1))),VALUE(RIGHT($AM81:$CQ81,1)),0))=$K81,"T","F"))</f>
        <v/>
      </c>
      <c r="AK81" s="583" t="str">
        <f t="array" ref="AK81">IF($K81="","",SUM(IF(LEFT($AM81:$CQ81,1)="s",1,0))-SUM(IF(RIGHT(LEFT($AM81:$CQ81,2))="-",1,0)))</f>
        <v/>
      </c>
      <c r="AL81" s="562" t="str">
        <f t="array" ref="AL81">IF($K81="","",SUM(IF(LEFT($AM81:$CQ81,1)="X",1,0)))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73"/>
      <c r="AY81" s="668"/>
      <c r="AZ81" s="673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68"/>
      <c r="BR81" s="668"/>
      <c r="BS81" s="668"/>
      <c r="BT81" s="668"/>
      <c r="BU81" s="668"/>
      <c r="BV81" s="668"/>
      <c r="BW81" s="668"/>
      <c r="BX81" s="668"/>
      <c r="BY81" s="668"/>
      <c r="BZ81" s="668"/>
      <c r="CA81" s="668"/>
      <c r="CC81" s="668"/>
      <c r="CD81" s="668"/>
      <c r="CE81" s="668"/>
      <c r="CF81" s="668"/>
    </row>
    <row r="82" spans="1:84" s="661" customFormat="1" ht="15" customHeight="1">
      <c r="A82" s="626"/>
      <c r="B82" s="596"/>
      <c r="C82" s="596"/>
      <c r="D82" s="596"/>
      <c r="E82" s="596"/>
      <c r="F82" s="596"/>
      <c r="G82" s="591"/>
      <c r="H82" s="623"/>
      <c r="I82" s="596"/>
      <c r="J82" s="596"/>
      <c r="K82" s="596"/>
      <c r="L82" s="596"/>
      <c r="M82" s="562" t="str">
        <f t="shared" si="56"/>
        <v/>
      </c>
      <c r="N82" s="562" t="str">
        <f t="shared" si="57"/>
        <v/>
      </c>
      <c r="O82" s="598" t="str">
        <f t="shared" si="20"/>
        <v/>
      </c>
      <c r="P82" s="562" t="str">
        <f t="shared" si="58"/>
        <v/>
      </c>
      <c r="Q82" s="586" t="str">
        <f t="shared" si="54"/>
        <v/>
      </c>
      <c r="R82" s="586" t="str">
        <f t="shared" si="55"/>
        <v/>
      </c>
      <c r="S82" s="587"/>
      <c r="T82" s="595" t="str">
        <f t="shared" si="59"/>
        <v/>
      </c>
      <c r="U82" s="595"/>
      <c r="V82" s="595" t="str">
        <f t="shared" si="60"/>
        <v/>
      </c>
      <c r="W82" s="586" t="str">
        <f t="shared" si="61"/>
        <v/>
      </c>
      <c r="X82" s="586" t="str">
        <f t="shared" si="62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IF($K82="","",IF(SUM(IF(ISNUMBER(VALUE(RIGHT($AM82:$CQ82,1))),VALUE(RIGHT($AM82:$CQ82,1)),0))=$K82,"T","F"))</f>
        <v/>
      </c>
      <c r="AK82" s="583" t="str">
        <f t="array" ref="AK82">IF($K82="","",SUM(IF(LEFT($AM82:$CQ82,1)="s",1,0))-SUM(IF(RIGHT(LEFT($AM82:$CQ82,2))="-",1,0)))</f>
        <v/>
      </c>
      <c r="AL82" s="562" t="str">
        <f t="array" ref="AL82">IF($K82="","",SUM(IF(LEFT($AM82:$CQ82,1)="X",1,0)))</f>
        <v/>
      </c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73"/>
      <c r="AY82" s="668"/>
      <c r="AZ82" s="673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68"/>
      <c r="BR82" s="668"/>
      <c r="BS82" s="668"/>
      <c r="BT82" s="668"/>
      <c r="BU82" s="668"/>
      <c r="BV82" s="668"/>
      <c r="BW82" s="668"/>
      <c r="BX82" s="668"/>
      <c r="BY82" s="668"/>
      <c r="BZ82" s="668"/>
      <c r="CA82" s="668"/>
      <c r="CC82" s="668"/>
      <c r="CD82" s="668"/>
      <c r="CE82" s="668"/>
      <c r="CF82" s="668"/>
    </row>
    <row r="83" spans="1:84" s="661" customFormat="1" ht="15" customHeight="1">
      <c r="A83" s="625"/>
      <c r="B83" s="603"/>
      <c r="C83" s="603"/>
      <c r="D83" s="603"/>
      <c r="E83" s="603"/>
      <c r="F83" s="603"/>
      <c r="G83" s="591"/>
      <c r="H83" s="624"/>
      <c r="I83" s="603"/>
      <c r="J83" s="603"/>
      <c r="K83" s="603"/>
      <c r="L83" s="603"/>
      <c r="M83" s="562" t="str">
        <f t="shared" si="56"/>
        <v/>
      </c>
      <c r="N83" s="562" t="str">
        <f t="shared" si="57"/>
        <v/>
      </c>
      <c r="O83" s="598" t="str">
        <f t="shared" si="20"/>
        <v/>
      </c>
      <c r="P83" s="562" t="str">
        <f t="shared" si="58"/>
        <v/>
      </c>
      <c r="Q83" s="586" t="str">
        <f t="shared" si="54"/>
        <v/>
      </c>
      <c r="R83" s="586" t="str">
        <f t="shared" si="55"/>
        <v/>
      </c>
      <c r="S83" s="587"/>
      <c r="T83" s="595" t="str">
        <f t="shared" si="59"/>
        <v/>
      </c>
      <c r="U83" s="595"/>
      <c r="V83" s="595" t="str">
        <f t="shared" si="60"/>
        <v/>
      </c>
      <c r="W83" s="586" t="str">
        <f t="shared" si="61"/>
        <v/>
      </c>
      <c r="X83" s="586" t="str">
        <f t="shared" si="62"/>
        <v/>
      </c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 t="str">
        <f t="array" ref="AJ83">IF($K83="","",IF(SUM(IF(ISNUMBER(VALUE(RIGHT($AM83:$CQ83,1))),VALUE(RIGHT($AM83:$CQ83,1)),0))=$K83,"T","F"))</f>
        <v/>
      </c>
      <c r="AK83" s="583" t="str">
        <f t="array" ref="AK83">IF($K83="","",SUM(IF(LEFT($AM83:$CQ83,1)="s",1,0))-SUM(IF(RIGHT(LEFT($AM83:$CQ83,2))="-",1,0)))</f>
        <v/>
      </c>
      <c r="AL83" s="562" t="str">
        <f t="array" ref="AL83">IF($K83="","",SUM(IF(LEFT($AM83:$CQ83,1)="X",1,0)))</f>
        <v/>
      </c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73"/>
      <c r="AY83" s="668"/>
      <c r="AZ83" s="673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68"/>
      <c r="BR83" s="668"/>
      <c r="BS83" s="668"/>
      <c r="BT83" s="668"/>
      <c r="BU83" s="668"/>
      <c r="BV83" s="668"/>
      <c r="BW83" s="668"/>
      <c r="BX83" s="668"/>
      <c r="BY83" s="668"/>
      <c r="BZ83" s="668"/>
      <c r="CA83" s="668"/>
      <c r="CC83" s="668"/>
      <c r="CD83" s="668"/>
      <c r="CE83" s="668"/>
      <c r="CF83" s="668"/>
    </row>
    <row r="84" spans="1:84" s="661" customFormat="1" ht="15" customHeight="1">
      <c r="A84" s="625"/>
      <c r="B84" s="603"/>
      <c r="C84" s="603"/>
      <c r="D84" s="603"/>
      <c r="E84" s="603"/>
      <c r="F84" s="603"/>
      <c r="G84" s="591"/>
      <c r="H84" s="624"/>
      <c r="I84" s="603"/>
      <c r="J84" s="603"/>
      <c r="K84" s="603"/>
      <c r="L84" s="603"/>
      <c r="M84" s="562" t="str">
        <f t="shared" si="56"/>
        <v/>
      </c>
      <c r="N84" s="562" t="str">
        <f t="shared" si="57"/>
        <v/>
      </c>
      <c r="O84" s="598" t="str">
        <f t="shared" si="20"/>
        <v/>
      </c>
      <c r="P84" s="562" t="str">
        <f t="shared" si="58"/>
        <v/>
      </c>
      <c r="Q84" s="586" t="str">
        <f t="shared" si="54"/>
        <v/>
      </c>
      <c r="R84" s="586" t="str">
        <f t="shared" si="55"/>
        <v/>
      </c>
      <c r="S84" s="587"/>
      <c r="T84" s="595" t="str">
        <f t="shared" si="59"/>
        <v/>
      </c>
      <c r="U84" s="595"/>
      <c r="V84" s="595" t="str">
        <f t="shared" si="60"/>
        <v/>
      </c>
      <c r="W84" s="586" t="str">
        <f t="shared" si="61"/>
        <v/>
      </c>
      <c r="X84" s="586" t="str">
        <f t="shared" si="62"/>
        <v/>
      </c>
      <c r="Y84" s="551"/>
      <c r="Z84" s="551"/>
      <c r="AA84" s="551"/>
      <c r="AB84" s="551"/>
      <c r="AC84" s="551"/>
      <c r="AD84" s="551"/>
      <c r="AE84" s="551"/>
      <c r="AF84" s="562"/>
      <c r="AG84" s="562"/>
      <c r="AH84" s="562"/>
      <c r="AJ84" s="582" t="str">
        <f t="array" ref="AJ84">IF($K84="","",IF(SUM(IF(ISNUMBER(VALUE(RIGHT($AM84:$CQ84,1))),VALUE(RIGHT($AM84:$CQ84,1)),0))=$K84,"T","F"))</f>
        <v/>
      </c>
      <c r="AK84" s="583" t="str">
        <f t="array" ref="AK84">IF($K84="","",SUM(IF(LEFT($AM84:$CQ84,1)="s",1,0))-SUM(IF(RIGHT(LEFT($AM84:$CQ84,2))="-",1,0)))</f>
        <v/>
      </c>
      <c r="AL84" s="562" t="str">
        <f t="array" ref="AL84">IF($K84="","",SUM(IF(LEFT($AM84:$CQ84,1)="X",1,0)))</f>
        <v/>
      </c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73"/>
      <c r="AY84" s="668"/>
      <c r="AZ84" s="673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68"/>
      <c r="BR84" s="668"/>
      <c r="BS84" s="668"/>
      <c r="BT84" s="668"/>
      <c r="BU84" s="668"/>
      <c r="BV84" s="668"/>
      <c r="BW84" s="668"/>
      <c r="BX84" s="668"/>
      <c r="BY84" s="668"/>
      <c r="BZ84" s="668"/>
      <c r="CA84" s="668"/>
      <c r="CC84" s="668"/>
      <c r="CD84" s="668"/>
      <c r="CE84" s="668"/>
      <c r="CF84" s="668"/>
    </row>
    <row r="85" spans="1:84" s="661" customFormat="1" ht="15" customHeight="1">
      <c r="A85" s="625"/>
      <c r="B85" s="603"/>
      <c r="C85" s="603"/>
      <c r="D85" s="603"/>
      <c r="E85" s="603"/>
      <c r="F85" s="603"/>
      <c r="G85" s="603"/>
      <c r="H85" s="624"/>
      <c r="I85" s="603"/>
      <c r="J85" s="603"/>
      <c r="K85" s="603"/>
      <c r="L85" s="603"/>
      <c r="M85" s="562" t="str">
        <f t="shared" si="56"/>
        <v/>
      </c>
      <c r="N85" s="562" t="str">
        <f t="shared" si="57"/>
        <v/>
      </c>
      <c r="O85" s="598" t="str">
        <f t="shared" si="20"/>
        <v/>
      </c>
      <c r="P85" s="562" t="str">
        <f t="shared" si="58"/>
        <v/>
      </c>
      <c r="Q85" s="586" t="str">
        <f t="shared" si="54"/>
        <v/>
      </c>
      <c r="R85" s="586" t="str">
        <f t="shared" si="55"/>
        <v/>
      </c>
      <c r="S85" s="587"/>
      <c r="T85" s="595" t="str">
        <f t="shared" si="59"/>
        <v/>
      </c>
      <c r="U85" s="595"/>
      <c r="V85" s="595" t="str">
        <f t="shared" si="60"/>
        <v/>
      </c>
      <c r="W85" s="586" t="str">
        <f t="shared" si="61"/>
        <v/>
      </c>
      <c r="X85" s="586" t="str">
        <f t="shared" si="62"/>
        <v/>
      </c>
      <c r="Y85" s="551"/>
      <c r="Z85" s="551"/>
      <c r="AA85" s="551"/>
      <c r="AB85" s="551"/>
      <c r="AC85" s="551"/>
      <c r="AD85" s="551"/>
      <c r="AE85" s="551"/>
      <c r="AF85" s="562"/>
      <c r="AG85" s="562"/>
      <c r="AH85" s="562"/>
      <c r="AJ85" s="582" t="str">
        <f t="array" ref="AJ85">IF($K85="","",IF(SUM(IF(ISNUMBER(VALUE(RIGHT($AM85:$CQ85,1))),VALUE(RIGHT($AM85:$CQ85,1)),0))=$K85,"T","F"))</f>
        <v/>
      </c>
      <c r="AK85" s="583" t="str">
        <f t="array" ref="AK85">IF($K85="","",SUM(IF(LEFT($AM85:$CQ85,1)="s",1,0))-SUM(IF(RIGHT(LEFT($AM85:$CQ85,2))="-",1,0)))</f>
        <v/>
      </c>
      <c r="AL85" s="562" t="str">
        <f t="array" ref="AL85">IF($K85="","",SUM(IF(LEFT($AM85:$CQ85,1)="X",1,0)))</f>
        <v/>
      </c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68"/>
      <c r="AX85" s="673"/>
      <c r="AY85" s="668"/>
      <c r="AZ85" s="673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68"/>
      <c r="BR85" s="668"/>
      <c r="BS85" s="668"/>
      <c r="BT85" s="668"/>
      <c r="BU85" s="668"/>
      <c r="BV85" s="668"/>
      <c r="BW85" s="668"/>
      <c r="BX85" s="668"/>
      <c r="BY85" s="668"/>
      <c r="BZ85" s="668"/>
      <c r="CA85" s="668"/>
      <c r="CC85" s="668"/>
      <c r="CD85" s="668"/>
      <c r="CE85" s="668"/>
      <c r="CF85" s="668"/>
    </row>
    <row r="86" spans="1:84" s="661" customFormat="1" ht="15">
      <c r="A86" s="674"/>
      <c r="B86" s="675"/>
      <c r="C86" s="675"/>
      <c r="D86" s="675"/>
      <c r="E86" s="628" t="str">
        <f>IF(J86=Table!$C$1,VLOOKUP(H86,Table!$B$38:$AO$61,Table!$AO$35-1,FALSE),"")</f>
        <v/>
      </c>
      <c r="F86" s="622"/>
      <c r="G86" s="629"/>
      <c r="H86" s="624"/>
      <c r="I86" s="603"/>
      <c r="J86" s="603"/>
      <c r="K86" s="603"/>
      <c r="L86" s="603"/>
      <c r="M86" s="562"/>
      <c r="N86" s="562"/>
      <c r="O86" s="598"/>
      <c r="P86" s="562"/>
      <c r="Q86" s="586" t="str">
        <f t="shared" si="54"/>
        <v/>
      </c>
      <c r="R86" s="587" t="str">
        <f>IF(Q86="","",IF((#REF!-#REF!+Q86)&gt;=0.5,1,IF((#REF!-#REF!+Q86)=0.25,0.5,IF((#REF!-#REF!+Q86)&lt;=-0.5,-1,IF((#REF!-#REF!+Q86)=-0.25,-0.5,0)))))</f>
        <v/>
      </c>
      <c r="S86" s="587"/>
      <c r="T86" s="588"/>
      <c r="U86" s="588"/>
      <c r="V86" s="588"/>
      <c r="W86" s="587" t="str">
        <f t="shared" si="61"/>
        <v/>
      </c>
      <c r="X86" s="619" t="str">
        <f t="shared" si="62"/>
        <v/>
      </c>
      <c r="Y86" s="551"/>
      <c r="Z86" s="551"/>
      <c r="AA86" s="551"/>
      <c r="AB86" s="551"/>
      <c r="AC86" s="551"/>
      <c r="AD86" s="551"/>
      <c r="AE86" s="551"/>
      <c r="AF86" s="562"/>
      <c r="AG86" s="562"/>
      <c r="AH86" s="562"/>
      <c r="AJ86" s="582" t="str">
        <f t="array" ref="AJ86">IF($K86="","",IF(SUM(IF(ISNUMBER(VALUE(RIGHT($AM86:$CQ86,1))),VALUE(RIGHT($AM86:$CQ86,1)),0))=$K86,"T","F"))</f>
        <v/>
      </c>
      <c r="AK86" s="583" t="str">
        <f t="array" ref="AK86">IF($K86="","",SUM(IF(LEFT($AM86:$CQ86,1)="s",1,0))-SUM(IF(RIGHT(LEFT($AM86:$CQ86,2))="-",1,0)))</f>
        <v/>
      </c>
      <c r="AL86" s="562" t="str">
        <f t="array" ref="AL86">IF($K86="","",SUM(IF(LEFT($AM86:$CQ86,1)="X",1,0)))</f>
        <v/>
      </c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68"/>
      <c r="AX86" s="673"/>
      <c r="AY86" s="668"/>
      <c r="AZ86" s="673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68"/>
      <c r="BR86" s="668"/>
      <c r="BS86" s="668"/>
      <c r="BT86" s="668"/>
      <c r="BU86" s="668"/>
      <c r="BV86" s="668"/>
      <c r="BW86" s="668"/>
      <c r="BX86" s="668"/>
      <c r="BY86" s="668"/>
      <c r="BZ86" s="668"/>
      <c r="CA86" s="668"/>
      <c r="CC86" s="668"/>
      <c r="CD86" s="668"/>
      <c r="CE86" s="668"/>
      <c r="CF86" s="668"/>
    </row>
    <row r="87" spans="1:84" s="661" customFormat="1" ht="14.25">
      <c r="A87" s="676"/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587"/>
      <c r="S87" s="587"/>
      <c r="T87" s="588"/>
      <c r="U87" s="588"/>
      <c r="V87" s="588"/>
      <c r="W87" s="619"/>
      <c r="X87" s="619"/>
      <c r="Y87" s="551"/>
      <c r="Z87" s="551"/>
      <c r="AA87" s="551"/>
      <c r="AB87" s="551"/>
      <c r="AC87" s="551"/>
      <c r="AD87" s="551"/>
      <c r="AE87" s="551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73"/>
      <c r="AY87" s="668"/>
      <c r="AZ87" s="673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68"/>
      <c r="BS87" s="668"/>
      <c r="BT87" s="668"/>
      <c r="BU87" s="668"/>
      <c r="BV87" s="668"/>
      <c r="BW87" s="668"/>
      <c r="BX87" s="668"/>
      <c r="BY87" s="668"/>
      <c r="BZ87" s="668"/>
      <c r="CA87" s="668"/>
      <c r="CC87" s="668"/>
      <c r="CD87" s="668"/>
      <c r="CE87" s="668"/>
      <c r="CF87" s="668"/>
    </row>
    <row r="88" spans="1:84" s="661" customFormat="1" ht="14.25">
      <c r="A88" s="676"/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587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68"/>
      <c r="AX88" s="673"/>
      <c r="AY88" s="668"/>
      <c r="AZ88" s="673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68"/>
      <c r="BR88" s="668"/>
      <c r="BS88" s="668"/>
      <c r="BT88" s="668"/>
      <c r="BU88" s="668"/>
      <c r="BV88" s="668"/>
      <c r="BW88" s="668"/>
      <c r="BX88" s="668"/>
      <c r="BY88" s="668"/>
      <c r="BZ88" s="668"/>
      <c r="CA88" s="668"/>
      <c r="CC88" s="668"/>
      <c r="CD88" s="668"/>
      <c r="CE88" s="668"/>
      <c r="CF88" s="668"/>
    </row>
    <row r="89" spans="1:84" s="661" customFormat="1" ht="14.25">
      <c r="A89" s="676"/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587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73"/>
      <c r="AY89" s="668"/>
      <c r="AZ89" s="673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68"/>
      <c r="BS89" s="668"/>
      <c r="BT89" s="668"/>
      <c r="BU89" s="668"/>
      <c r="BV89" s="668"/>
      <c r="BW89" s="668"/>
      <c r="BX89" s="668"/>
      <c r="BY89" s="668"/>
      <c r="BZ89" s="668"/>
      <c r="CA89" s="668"/>
      <c r="CC89" s="668"/>
      <c r="CD89" s="668"/>
      <c r="CE89" s="668"/>
      <c r="CF89" s="668"/>
    </row>
    <row r="90" spans="1:84" s="661" customFormat="1" ht="14.25">
      <c r="A90" s="676"/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587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73"/>
      <c r="AY90" s="668"/>
      <c r="AZ90" s="673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68"/>
      <c r="BS90" s="668"/>
      <c r="BT90" s="668"/>
      <c r="BU90" s="668"/>
      <c r="BV90" s="668"/>
      <c r="BW90" s="668"/>
      <c r="BX90" s="668"/>
      <c r="BY90" s="668"/>
      <c r="BZ90" s="668"/>
      <c r="CA90" s="668"/>
      <c r="CC90" s="668"/>
      <c r="CD90" s="668"/>
      <c r="CE90" s="668"/>
      <c r="CF90" s="668"/>
    </row>
    <row r="91" spans="1:84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587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73"/>
      <c r="AY91" s="668"/>
      <c r="AZ91" s="673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68"/>
      <c r="BS91" s="668"/>
      <c r="BT91" s="668"/>
      <c r="BU91" s="668"/>
      <c r="BV91" s="668"/>
      <c r="BW91" s="668"/>
      <c r="BX91" s="668"/>
      <c r="BY91" s="668"/>
      <c r="BZ91" s="668"/>
      <c r="CA91" s="668"/>
      <c r="CC91" s="668"/>
      <c r="CD91" s="668"/>
      <c r="CE91" s="668"/>
      <c r="CF91" s="668"/>
    </row>
    <row r="92" spans="1:84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587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73"/>
      <c r="AY92" s="668"/>
      <c r="AZ92" s="673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68"/>
      <c r="BS92" s="668"/>
      <c r="BT92" s="668"/>
      <c r="BU92" s="668"/>
      <c r="BV92" s="668"/>
      <c r="BW92" s="668"/>
      <c r="BX92" s="668"/>
      <c r="BY92" s="668"/>
      <c r="BZ92" s="668"/>
      <c r="CA92" s="668"/>
      <c r="CC92" s="668"/>
      <c r="CD92" s="668"/>
      <c r="CE92" s="668"/>
      <c r="CF92" s="668"/>
    </row>
    <row r="93" spans="1:84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587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73"/>
      <c r="AY93" s="668"/>
      <c r="AZ93" s="673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68"/>
      <c r="BS93" s="668"/>
      <c r="BT93" s="668"/>
      <c r="BU93" s="668"/>
      <c r="BV93" s="668"/>
      <c r="BW93" s="668"/>
      <c r="BX93" s="668"/>
      <c r="BY93" s="668"/>
      <c r="BZ93" s="668"/>
      <c r="CA93" s="668"/>
      <c r="CC93" s="668"/>
      <c r="CD93" s="668"/>
      <c r="CE93" s="668"/>
      <c r="CF93" s="668"/>
    </row>
    <row r="94" spans="1:84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587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73"/>
      <c r="AY94" s="668"/>
      <c r="AZ94" s="673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68"/>
      <c r="BS94" s="668"/>
      <c r="BT94" s="668"/>
      <c r="BU94" s="668"/>
      <c r="BV94" s="668"/>
      <c r="BW94" s="668"/>
      <c r="BX94" s="668"/>
      <c r="BY94" s="668"/>
      <c r="BZ94" s="668"/>
      <c r="CA94" s="668"/>
      <c r="CC94" s="668"/>
      <c r="CD94" s="668"/>
      <c r="CE94" s="668"/>
      <c r="CF94" s="668"/>
    </row>
    <row r="95" spans="1:84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587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73"/>
      <c r="AY95" s="668"/>
      <c r="AZ95" s="673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68"/>
      <c r="BS95" s="668"/>
      <c r="BT95" s="668"/>
      <c r="BU95" s="668"/>
      <c r="BV95" s="668"/>
      <c r="BW95" s="668"/>
      <c r="BX95" s="668"/>
      <c r="BY95" s="668"/>
      <c r="BZ95" s="668"/>
      <c r="CA95" s="668"/>
      <c r="CC95" s="668"/>
      <c r="CD95" s="668"/>
      <c r="CE95" s="668"/>
      <c r="CF95" s="668"/>
    </row>
    <row r="96" spans="1:84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587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73"/>
      <c r="AY96" s="668"/>
      <c r="AZ96" s="673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68"/>
      <c r="BS96" s="668"/>
      <c r="BT96" s="668"/>
      <c r="BU96" s="668"/>
      <c r="BV96" s="668"/>
      <c r="BW96" s="668"/>
      <c r="BX96" s="668"/>
      <c r="BY96" s="668"/>
      <c r="BZ96" s="668"/>
      <c r="CA96" s="668"/>
      <c r="CC96" s="668"/>
      <c r="CD96" s="668"/>
      <c r="CE96" s="668"/>
      <c r="CF96" s="668"/>
    </row>
    <row r="97" spans="5:84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587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73"/>
      <c r="AY97" s="668"/>
      <c r="AZ97" s="673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68"/>
      <c r="BS97" s="668"/>
      <c r="BT97" s="668"/>
      <c r="BU97" s="668"/>
      <c r="BV97" s="668"/>
      <c r="BW97" s="668"/>
      <c r="BX97" s="668"/>
      <c r="BY97" s="668"/>
      <c r="BZ97" s="668"/>
      <c r="CA97" s="668"/>
      <c r="CC97" s="668"/>
      <c r="CD97" s="668"/>
      <c r="CE97" s="668"/>
      <c r="CF97" s="668"/>
    </row>
    <row r="98" spans="5:84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587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73"/>
      <c r="AY98" s="668"/>
      <c r="AZ98" s="673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68"/>
      <c r="BS98" s="668"/>
      <c r="BT98" s="668"/>
      <c r="BU98" s="668"/>
      <c r="BV98" s="668"/>
      <c r="BW98" s="668"/>
      <c r="BX98" s="668"/>
      <c r="BY98" s="668"/>
      <c r="BZ98" s="668"/>
      <c r="CA98" s="668"/>
      <c r="CC98" s="668"/>
      <c r="CD98" s="668"/>
      <c r="CE98" s="668"/>
      <c r="CF98" s="668"/>
    </row>
    <row r="99" spans="5:84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587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73"/>
      <c r="AY99" s="668"/>
      <c r="AZ99" s="673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68"/>
      <c r="BT99" s="668"/>
      <c r="BU99" s="668"/>
      <c r="BV99" s="668"/>
      <c r="BW99" s="668"/>
      <c r="BX99" s="668"/>
      <c r="BY99" s="668"/>
      <c r="BZ99" s="668"/>
      <c r="CA99" s="668"/>
      <c r="CC99" s="668"/>
      <c r="CD99" s="668"/>
      <c r="CE99" s="668"/>
      <c r="CF99" s="668"/>
    </row>
    <row r="100" spans="5:84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587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73"/>
      <c r="AY100" s="668"/>
      <c r="AZ100" s="673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68"/>
      <c r="BT100" s="668"/>
      <c r="BU100" s="668"/>
      <c r="BV100" s="668"/>
      <c r="BW100" s="668"/>
      <c r="BX100" s="668"/>
      <c r="BY100" s="668"/>
      <c r="BZ100" s="668"/>
      <c r="CA100" s="668"/>
      <c r="CC100" s="668"/>
      <c r="CD100" s="668"/>
      <c r="CE100" s="668"/>
      <c r="CF100" s="668"/>
    </row>
    <row r="101" spans="5:84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587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73"/>
      <c r="AY101" s="668"/>
      <c r="AZ101" s="673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68"/>
      <c r="BT101" s="668"/>
      <c r="BU101" s="668"/>
      <c r="BV101" s="668"/>
      <c r="BW101" s="668"/>
      <c r="BX101" s="668"/>
      <c r="BY101" s="668"/>
      <c r="BZ101" s="668"/>
      <c r="CA101" s="668"/>
      <c r="CC101" s="668"/>
      <c r="CD101" s="668"/>
      <c r="CE101" s="668"/>
      <c r="CF101" s="668"/>
    </row>
    <row r="102" spans="5:84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587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73"/>
      <c r="AY102" s="668"/>
      <c r="AZ102" s="673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68"/>
      <c r="BT102" s="668"/>
      <c r="BU102" s="668"/>
      <c r="BV102" s="668"/>
      <c r="BW102" s="668"/>
      <c r="BX102" s="668"/>
      <c r="BY102" s="668"/>
      <c r="BZ102" s="668"/>
      <c r="CA102" s="668"/>
      <c r="CC102" s="668"/>
      <c r="CD102" s="668"/>
      <c r="CE102" s="668"/>
      <c r="CF102" s="668"/>
    </row>
    <row r="103" spans="5:84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587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73"/>
      <c r="AY103" s="668"/>
      <c r="AZ103" s="673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68"/>
      <c r="BT103" s="668"/>
      <c r="BU103" s="668"/>
      <c r="BV103" s="668"/>
      <c r="BW103" s="668"/>
      <c r="BX103" s="668"/>
      <c r="BY103" s="668"/>
      <c r="BZ103" s="668"/>
      <c r="CA103" s="668"/>
      <c r="CC103" s="668"/>
      <c r="CD103" s="668"/>
      <c r="CE103" s="668"/>
      <c r="CF103" s="668"/>
    </row>
    <row r="104" spans="5:84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587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73"/>
      <c r="AY104" s="668"/>
      <c r="AZ104" s="673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68"/>
      <c r="BT104" s="668"/>
      <c r="BU104" s="668"/>
      <c r="BV104" s="668"/>
      <c r="BW104" s="668"/>
      <c r="BX104" s="668"/>
      <c r="BY104" s="668"/>
      <c r="BZ104" s="668"/>
      <c r="CA104" s="668"/>
      <c r="CC104" s="668"/>
      <c r="CD104" s="668"/>
      <c r="CE104" s="668"/>
      <c r="CF104" s="668"/>
    </row>
    <row r="105" spans="5:84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587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73"/>
      <c r="AY105" s="668"/>
      <c r="AZ105" s="673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68"/>
      <c r="BT105" s="668"/>
      <c r="BU105" s="668"/>
      <c r="BV105" s="668"/>
      <c r="BW105" s="668"/>
      <c r="BX105" s="668"/>
      <c r="BY105" s="668"/>
      <c r="BZ105" s="668"/>
      <c r="CA105" s="668"/>
      <c r="CC105" s="668"/>
      <c r="CD105" s="668"/>
      <c r="CE105" s="668"/>
      <c r="CF105" s="668"/>
    </row>
    <row r="106" spans="5:84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587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73"/>
      <c r="AY106" s="668"/>
      <c r="AZ106" s="673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68"/>
      <c r="BT106" s="668"/>
      <c r="BU106" s="668"/>
      <c r="BV106" s="668"/>
      <c r="BW106" s="668"/>
      <c r="BX106" s="668"/>
      <c r="BY106" s="668"/>
      <c r="BZ106" s="668"/>
      <c r="CA106" s="668"/>
      <c r="CC106" s="668"/>
      <c r="CD106" s="668"/>
      <c r="CE106" s="668"/>
      <c r="CF106" s="668"/>
    </row>
    <row r="107" spans="5:84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587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73"/>
      <c r="AY107" s="668"/>
      <c r="AZ107" s="673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68"/>
      <c r="BT107" s="668"/>
      <c r="BU107" s="668"/>
      <c r="BV107" s="668"/>
      <c r="BW107" s="668"/>
      <c r="BX107" s="668"/>
      <c r="BY107" s="668"/>
      <c r="BZ107" s="668"/>
      <c r="CA107" s="668"/>
      <c r="CC107" s="668"/>
      <c r="CD107" s="668"/>
      <c r="CE107" s="668"/>
      <c r="CF107" s="668"/>
    </row>
    <row r="108" spans="5:84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/>
      <c r="N108" s="562"/>
      <c r="O108" s="598"/>
      <c r="P108" s="562"/>
      <c r="Q108" s="586"/>
      <c r="R108" s="587"/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73"/>
      <c r="AY108" s="668"/>
      <c r="AZ108" s="673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68"/>
      <c r="BT108" s="668"/>
      <c r="BU108" s="668"/>
      <c r="BV108" s="668"/>
      <c r="BW108" s="668"/>
      <c r="BX108" s="668"/>
      <c r="BY108" s="668"/>
      <c r="BZ108" s="668"/>
      <c r="CA108" s="668"/>
      <c r="CC108" s="668"/>
      <c r="CD108" s="668"/>
      <c r="CE108" s="668"/>
      <c r="CF108" s="668"/>
    </row>
    <row r="109" spans="5:84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/>
      <c r="N109" s="562"/>
      <c r="O109" s="598"/>
      <c r="P109" s="562"/>
      <c r="Q109" s="586"/>
      <c r="R109" s="587"/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/>
      <c r="AL109" s="562"/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73"/>
      <c r="AY109" s="668"/>
      <c r="AZ109" s="673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68"/>
      <c r="BT109" s="668"/>
      <c r="BU109" s="668"/>
      <c r="BV109" s="668"/>
      <c r="BW109" s="668"/>
      <c r="BX109" s="668"/>
      <c r="BY109" s="668"/>
      <c r="BZ109" s="668"/>
      <c r="CA109" s="668"/>
      <c r="CC109" s="668"/>
      <c r="CD109" s="668"/>
      <c r="CE109" s="668"/>
      <c r="CF109" s="668"/>
    </row>
    <row r="110" spans="5:84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/>
      <c r="N110" s="562"/>
      <c r="O110" s="598"/>
      <c r="P110" s="562"/>
      <c r="Q110" s="586"/>
      <c r="R110" s="587"/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/>
      <c r="AL110" s="562"/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73"/>
      <c r="AY110" s="668"/>
      <c r="AZ110" s="673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68"/>
      <c r="BT110" s="668"/>
      <c r="BU110" s="668"/>
      <c r="BV110" s="668"/>
      <c r="BW110" s="668"/>
      <c r="BX110" s="668"/>
      <c r="BY110" s="668"/>
      <c r="BZ110" s="668"/>
      <c r="CA110" s="668"/>
      <c r="CC110" s="668"/>
      <c r="CD110" s="668"/>
      <c r="CE110" s="668"/>
      <c r="CF110" s="668"/>
    </row>
    <row r="111" spans="5:84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/>
      <c r="N111" s="562"/>
      <c r="O111" s="598"/>
      <c r="P111" s="562"/>
      <c r="Q111" s="586"/>
      <c r="R111" s="587"/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/>
      <c r="AL111" s="562"/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73"/>
      <c r="AY111" s="668"/>
      <c r="AZ111" s="673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68"/>
      <c r="BT111" s="668"/>
      <c r="BU111" s="668"/>
      <c r="BV111" s="668"/>
      <c r="BW111" s="668"/>
      <c r="BX111" s="668"/>
      <c r="BY111" s="668"/>
      <c r="BZ111" s="668"/>
      <c r="CA111" s="668"/>
      <c r="CC111" s="668"/>
      <c r="CD111" s="668"/>
      <c r="CE111" s="668"/>
      <c r="CF111" s="668"/>
    </row>
    <row r="112" spans="5:84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/>
      <c r="N112" s="562"/>
      <c r="O112" s="598"/>
      <c r="P112" s="562"/>
      <c r="Q112" s="586"/>
      <c r="R112" s="587"/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/>
      <c r="AL112" s="562"/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73"/>
      <c r="AY112" s="668"/>
      <c r="AZ112" s="673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68"/>
      <c r="BT112" s="668"/>
      <c r="BU112" s="668"/>
      <c r="BV112" s="668"/>
      <c r="BW112" s="668"/>
      <c r="BX112" s="668"/>
      <c r="BY112" s="668"/>
      <c r="BZ112" s="668"/>
      <c r="CA112" s="668"/>
      <c r="CC112" s="668"/>
      <c r="CD112" s="668"/>
      <c r="CE112" s="668"/>
      <c r="CF112" s="668"/>
    </row>
    <row r="113" spans="5:84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>IF(K84="","",IF(K84&gt;L84,"W",IF(K84=L84,"D",IF(K84&lt;L84,"L"))))</f>
        <v/>
      </c>
      <c r="N113" s="562" t="str">
        <f>IF(K84="","",K84+L84)</f>
        <v/>
      </c>
      <c r="O113" s="598"/>
      <c r="P113" s="562" t="str">
        <f>IF($K84="","",IF($N113&gt;P$19,"O",IF($N113&lt;P$19,"U",IF($N113=P$19,"-"))))</f>
        <v/>
      </c>
      <c r="Q113" s="586" t="str">
        <f t="shared" ref="Q113:Q176" si="63">IF(S113="","",IF(SIGN(S113)&lt;&gt;1,VLOOKUP(ABS(S113),SUP_HDC,3,TRUE),-VLOOKUP(ABS(S113),SUP_HDC,3,TRUE)))</f>
        <v/>
      </c>
      <c r="R113" s="587" t="str">
        <f t="shared" ref="R113:R144" si="64">IF(Q113="","",IF((K84-L84+Q113)&gt;=0.5,1,IF((K84-L84+Q113)=0.25,0.5,IF((K84-L84+Q113)&lt;=-0.5,-1,IF((K84-L84+Q113)=-0.25,-0.5,0)))))</f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IF($K113="","",SUM(IF(LEFT($AM113:$CA113,1)="s",1,0))-SUM(IF(RIGHT(LEFT($AM113:$CA113,2))="-",1,0)))</f>
        <v/>
      </c>
      <c r="AL113" s="562" t="str">
        <f t="array" ref="AL113">IF($K84="","",SUM(IF(LEFT($AM113:$CA113,1)="X",1,0)))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73"/>
      <c r="AY113" s="668"/>
      <c r="AZ113" s="673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68"/>
      <c r="BT113" s="668"/>
      <c r="BU113" s="668"/>
      <c r="BV113" s="668"/>
      <c r="BW113" s="668"/>
      <c r="BX113" s="668"/>
      <c r="BY113" s="668"/>
      <c r="BZ113" s="668"/>
      <c r="CA113" s="668"/>
      <c r="CC113" s="668"/>
      <c r="CD113" s="668"/>
      <c r="CE113" s="668"/>
      <c r="CF113" s="668"/>
    </row>
    <row r="114" spans="5:84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ref="M114:M177" si="65">IF(K85="","",IF(K85&gt;L85,"W",IF(K85=L85,"D",IF(K85&lt;L85,"L"))))</f>
        <v/>
      </c>
      <c r="N114" s="562" t="str">
        <f t="shared" ref="N114:N177" si="66">IF(K85="","",K85+L85)</f>
        <v/>
      </c>
      <c r="O114" s="598"/>
      <c r="P114" s="562" t="str">
        <f t="shared" ref="P114:P177" si="67">IF($K85="","",IF($N114&gt;P$19,"O",IF($N114&lt;P$19,"U",IF($N114=P$19,"-"))))</f>
        <v/>
      </c>
      <c r="Q114" s="586" t="str">
        <f t="shared" si="63"/>
        <v/>
      </c>
      <c r="R114" s="587" t="str">
        <f t="shared" si="64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IF($K114="","",SUM(IF(LEFT($AM114:$CA114,1)="s",1,0))-SUM(IF(RIGHT(LEFT($AM114:$CA114,2))="-",1,0)))</f>
        <v/>
      </c>
      <c r="AL114" s="562" t="str">
        <f t="array" ref="AL114">IF($K85="","",SUM(IF(LEFT($AM114:$CA114,1)="X",1,0)))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73"/>
      <c r="AY114" s="668"/>
      <c r="AZ114" s="673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68"/>
      <c r="BT114" s="668"/>
      <c r="BU114" s="668"/>
      <c r="BV114" s="668"/>
      <c r="BW114" s="668"/>
      <c r="BX114" s="668"/>
      <c r="BY114" s="668"/>
      <c r="BZ114" s="668"/>
      <c r="CA114" s="668"/>
      <c r="CC114" s="668"/>
      <c r="CD114" s="668"/>
      <c r="CE114" s="668"/>
      <c r="CF114" s="668"/>
    </row>
    <row r="115" spans="5:84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65"/>
        <v/>
      </c>
      <c r="N115" s="562" t="str">
        <f t="shared" si="66"/>
        <v/>
      </c>
      <c r="O115" s="598"/>
      <c r="P115" s="562" t="str">
        <f t="shared" si="67"/>
        <v/>
      </c>
      <c r="Q115" s="586" t="str">
        <f t="shared" si="63"/>
        <v/>
      </c>
      <c r="R115" s="587" t="str">
        <f t="shared" si="64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IF($K115="","",SUM(IF(LEFT($AM115:$CA115,1)="s",1,0))-SUM(IF(RIGHT(LEFT($AM115:$CA115,2))="-",1,0)))</f>
        <v/>
      </c>
      <c r="AL115" s="562" t="str">
        <f t="array" ref="AL115">IF($K86="","",SUM(IF(LEFT($AM115:$CA115,1)="X",1,0)))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73"/>
      <c r="AY115" s="668"/>
      <c r="AZ115" s="673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68"/>
      <c r="BT115" s="668"/>
      <c r="BU115" s="668"/>
      <c r="BV115" s="668"/>
      <c r="BW115" s="668"/>
      <c r="BX115" s="668"/>
      <c r="BY115" s="668"/>
      <c r="BZ115" s="668"/>
      <c r="CA115" s="668"/>
      <c r="CC115" s="668"/>
      <c r="CD115" s="668"/>
      <c r="CE115" s="668"/>
      <c r="CF115" s="668"/>
    </row>
    <row r="116" spans="5:84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65"/>
        <v/>
      </c>
      <c r="N116" s="562" t="str">
        <f t="shared" si="66"/>
        <v/>
      </c>
      <c r="O116" s="598"/>
      <c r="P116" s="562" t="str">
        <f t="shared" si="67"/>
        <v/>
      </c>
      <c r="Q116" s="586" t="str">
        <f t="shared" si="63"/>
        <v/>
      </c>
      <c r="R116" s="587" t="str">
        <f t="shared" si="64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IF($K116="","",SUM(IF(LEFT($AM116:$CA116,1)="s",1,0))-SUM(IF(RIGHT(LEFT($AM116:$CA116,2))="-",1,0)))</f>
        <v/>
      </c>
      <c r="AL116" s="562" t="str">
        <f t="array" ref="AL116">IF($K87="","",SUM(IF(LEFT($AM116:$CA116,1)="X",1,0)))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73"/>
      <c r="AY116" s="668"/>
      <c r="AZ116" s="673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68"/>
      <c r="BT116" s="668"/>
      <c r="BU116" s="668"/>
      <c r="BV116" s="668"/>
      <c r="BW116" s="668"/>
      <c r="BX116" s="668"/>
      <c r="BY116" s="668"/>
      <c r="BZ116" s="668"/>
      <c r="CA116" s="668"/>
      <c r="CC116" s="668"/>
      <c r="CD116" s="668"/>
      <c r="CE116" s="668"/>
      <c r="CF116" s="668"/>
    </row>
    <row r="117" spans="5:84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65"/>
        <v/>
      </c>
      <c r="N117" s="562" t="str">
        <f t="shared" si="66"/>
        <v/>
      </c>
      <c r="O117" s="598"/>
      <c r="P117" s="562" t="str">
        <f t="shared" si="67"/>
        <v/>
      </c>
      <c r="Q117" s="586" t="str">
        <f t="shared" si="63"/>
        <v/>
      </c>
      <c r="R117" s="587" t="str">
        <f t="shared" si="64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IF($K117="","",SUM(IF(LEFT($AM117:$CA117,1)="s",1,0))-SUM(IF(RIGHT(LEFT($AM117:$CA117,2))="-",1,0)))</f>
        <v/>
      </c>
      <c r="AL117" s="562" t="str">
        <f t="array" ref="AL117">IF($K88="","",SUM(IF(LEFT($AM117:$CA117,1)="X",1,0)))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73"/>
      <c r="AY117" s="668"/>
      <c r="AZ117" s="673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68"/>
      <c r="BT117" s="668"/>
      <c r="BU117" s="668"/>
      <c r="BV117" s="668"/>
      <c r="BW117" s="668"/>
      <c r="BX117" s="668"/>
      <c r="BY117" s="668"/>
      <c r="BZ117" s="668"/>
      <c r="CA117" s="668"/>
      <c r="CC117" s="668"/>
      <c r="CD117" s="668"/>
      <c r="CE117" s="668"/>
      <c r="CF117" s="668"/>
    </row>
    <row r="118" spans="5:84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65"/>
        <v/>
      </c>
      <c r="N118" s="562" t="str">
        <f t="shared" si="66"/>
        <v/>
      </c>
      <c r="O118" s="598"/>
      <c r="P118" s="562" t="str">
        <f t="shared" si="67"/>
        <v/>
      </c>
      <c r="Q118" s="586" t="str">
        <f t="shared" si="63"/>
        <v/>
      </c>
      <c r="R118" s="587" t="str">
        <f t="shared" si="64"/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IF($K118="","",SUM(IF(LEFT($AM118:$CA118,1)="s",1,0))-SUM(IF(RIGHT(LEFT($AM118:$CA118,2))="-",1,0)))</f>
        <v/>
      </c>
      <c r="AL118" s="562" t="str">
        <f t="array" ref="AL118">IF($K89="","",SUM(IF(LEFT($AM118:$CA118,1)="X",1,0)))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73"/>
      <c r="AY118" s="668"/>
      <c r="AZ118" s="673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68"/>
      <c r="BT118" s="668"/>
      <c r="BU118" s="668"/>
      <c r="BV118" s="668"/>
      <c r="BW118" s="668"/>
      <c r="BX118" s="668"/>
      <c r="BY118" s="668"/>
      <c r="BZ118" s="668"/>
      <c r="CA118" s="668"/>
      <c r="CC118" s="668"/>
      <c r="CD118" s="668"/>
      <c r="CE118" s="668"/>
      <c r="CF118" s="668"/>
    </row>
    <row r="119" spans="5:84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65"/>
        <v/>
      </c>
      <c r="N119" s="562" t="str">
        <f t="shared" si="66"/>
        <v/>
      </c>
      <c r="O119" s="598"/>
      <c r="P119" s="562" t="str">
        <f t="shared" si="67"/>
        <v/>
      </c>
      <c r="Q119" s="586" t="str">
        <f t="shared" si="63"/>
        <v/>
      </c>
      <c r="R119" s="587" t="str">
        <f t="shared" si="64"/>
        <v/>
      </c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IF($K119="","",SUM(IF(LEFT($AM119:$CA119,1)="s",1,0))-SUM(IF(RIGHT(LEFT($AM119:$CA119,2))="-",1,0)))</f>
        <v/>
      </c>
      <c r="AL119" s="562" t="str">
        <f t="array" ref="AL119">IF($K90="","",SUM(IF(LEFT($AM119:$CA119,1)="X",1,0)))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73"/>
      <c r="AY119" s="668"/>
      <c r="AZ119" s="673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68"/>
      <c r="BT119" s="668"/>
      <c r="BU119" s="668"/>
      <c r="BV119" s="668"/>
      <c r="BW119" s="668"/>
      <c r="BX119" s="668"/>
      <c r="BY119" s="668"/>
      <c r="BZ119" s="668"/>
      <c r="CA119" s="668"/>
      <c r="CC119" s="668"/>
      <c r="CD119" s="668"/>
      <c r="CE119" s="668"/>
      <c r="CF119" s="668"/>
    </row>
    <row r="120" spans="5:84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65"/>
        <v/>
      </c>
      <c r="N120" s="562" t="str">
        <f t="shared" si="66"/>
        <v/>
      </c>
      <c r="O120" s="598"/>
      <c r="P120" s="562" t="str">
        <f t="shared" si="67"/>
        <v/>
      </c>
      <c r="Q120" s="586" t="str">
        <f t="shared" si="63"/>
        <v/>
      </c>
      <c r="R120" s="587" t="str">
        <f t="shared" si="64"/>
        <v/>
      </c>
      <c r="S120" s="586"/>
      <c r="T120" s="588"/>
      <c r="U120" s="588"/>
      <c r="V120" s="588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IF($K120="","",SUM(IF(LEFT($AM120:$CA120,1)="s",1,0))-SUM(IF(RIGHT(LEFT($AM120:$CA120,2))="-",1,0)))</f>
        <v/>
      </c>
      <c r="AL120" s="562" t="str">
        <f t="array" ref="AL120">IF($K91="","",SUM(IF(LEFT($AM120:$CA120,1)="X",1,0)))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73"/>
      <c r="AY120" s="668"/>
      <c r="AZ120" s="673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68"/>
      <c r="BT120" s="668"/>
      <c r="BU120" s="668"/>
      <c r="BV120" s="668"/>
      <c r="BW120" s="668"/>
      <c r="BX120" s="668"/>
      <c r="BY120" s="668"/>
      <c r="BZ120" s="668"/>
      <c r="CA120" s="668"/>
      <c r="CC120" s="668"/>
      <c r="CD120" s="668"/>
      <c r="CE120" s="668"/>
      <c r="CF120" s="668"/>
    </row>
    <row r="121" spans="5:84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65"/>
        <v/>
      </c>
      <c r="N121" s="562" t="str">
        <f t="shared" si="66"/>
        <v/>
      </c>
      <c r="O121" s="598"/>
      <c r="P121" s="562" t="str">
        <f t="shared" si="67"/>
        <v/>
      </c>
      <c r="Q121" s="586" t="str">
        <f t="shared" si="63"/>
        <v/>
      </c>
      <c r="R121" s="587" t="str">
        <f t="shared" si="64"/>
        <v/>
      </c>
      <c r="S121" s="586"/>
      <c r="T121" s="588"/>
      <c r="U121" s="588"/>
      <c r="V121" s="588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IF($K121="","",SUM(IF(LEFT($AM121:$CA121,1)="s",1,0))-SUM(IF(RIGHT(LEFT($AM121:$CA121,2))="-",1,0)))</f>
        <v/>
      </c>
      <c r="AL121" s="562" t="str">
        <f t="array" ref="AL121">IF($K92="","",SUM(IF(LEFT($AM121:$CA121,1)="X",1,0)))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73"/>
      <c r="AY121" s="668"/>
      <c r="AZ121" s="673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68"/>
      <c r="BT121" s="668"/>
      <c r="BU121" s="668"/>
      <c r="BV121" s="668"/>
      <c r="BW121" s="668"/>
      <c r="BX121" s="668"/>
      <c r="BY121" s="668"/>
      <c r="BZ121" s="668"/>
      <c r="CA121" s="668"/>
      <c r="CC121" s="668"/>
      <c r="CD121" s="668"/>
      <c r="CE121" s="668"/>
      <c r="CF121" s="668"/>
    </row>
    <row r="122" spans="5:84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65"/>
        <v/>
      </c>
      <c r="N122" s="562" t="str">
        <f t="shared" si="66"/>
        <v/>
      </c>
      <c r="O122" s="598"/>
      <c r="P122" s="562" t="str">
        <f t="shared" si="67"/>
        <v/>
      </c>
      <c r="Q122" s="586" t="str">
        <f t="shared" si="63"/>
        <v/>
      </c>
      <c r="R122" s="587" t="str">
        <f t="shared" si="64"/>
        <v/>
      </c>
      <c r="S122" s="586"/>
      <c r="T122" s="588"/>
      <c r="U122" s="588"/>
      <c r="V122" s="588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IF($K122="","",SUM(IF(LEFT($AM122:$CA122,1)="s",1,0))-SUM(IF(RIGHT(LEFT($AM122:$CA122,2))="-",1,0)))</f>
        <v/>
      </c>
      <c r="AL122" s="562" t="str">
        <f t="array" ref="AL122">IF($K93="","",SUM(IF(LEFT($AM122:$CA122,1)="X",1,0)))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73"/>
      <c r="AY122" s="668"/>
      <c r="AZ122" s="673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68"/>
      <c r="BT122" s="668"/>
      <c r="BU122" s="668"/>
      <c r="BV122" s="668"/>
      <c r="BW122" s="668"/>
      <c r="BX122" s="668"/>
      <c r="BY122" s="668"/>
      <c r="BZ122" s="668"/>
      <c r="CA122" s="668"/>
      <c r="CC122" s="668"/>
      <c r="CD122" s="668"/>
      <c r="CE122" s="668"/>
      <c r="CF122" s="668"/>
    </row>
    <row r="123" spans="5:84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65"/>
        <v/>
      </c>
      <c r="N123" s="562" t="str">
        <f t="shared" si="66"/>
        <v/>
      </c>
      <c r="O123" s="562"/>
      <c r="P123" s="562" t="str">
        <f t="shared" si="67"/>
        <v/>
      </c>
      <c r="Q123" s="586" t="str">
        <f t="shared" si="63"/>
        <v/>
      </c>
      <c r="R123" s="587" t="str">
        <f t="shared" si="64"/>
        <v/>
      </c>
      <c r="S123" s="586"/>
      <c r="T123" s="588"/>
      <c r="U123" s="588"/>
      <c r="V123" s="588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IF($K123="","",SUM(IF(LEFT($AM123:$CA123,1)="s",1,0))-SUM(IF(RIGHT(LEFT($AM123:$CA123,2))="-",1,0)))</f>
        <v/>
      </c>
      <c r="AL123" s="562" t="str">
        <f t="array" ref="AL123">IF($K94="","",SUM(IF(LEFT($AM123:$CA123,1)="X",1,0)))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73"/>
      <c r="AY123" s="668"/>
      <c r="AZ123" s="673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68"/>
      <c r="BT123" s="668"/>
      <c r="BU123" s="668"/>
      <c r="BV123" s="668"/>
      <c r="BW123" s="668"/>
      <c r="BX123" s="668"/>
      <c r="BY123" s="668"/>
      <c r="BZ123" s="668"/>
      <c r="CA123" s="668"/>
      <c r="CC123" s="668"/>
      <c r="CD123" s="668"/>
      <c r="CE123" s="668"/>
      <c r="CF123" s="668"/>
    </row>
    <row r="124" spans="5:84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65"/>
        <v/>
      </c>
      <c r="N124" s="562" t="str">
        <f t="shared" si="66"/>
        <v/>
      </c>
      <c r="O124" s="562"/>
      <c r="P124" s="562" t="str">
        <f t="shared" si="67"/>
        <v/>
      </c>
      <c r="Q124" s="586" t="str">
        <f t="shared" si="63"/>
        <v/>
      </c>
      <c r="R124" s="587" t="str">
        <f t="shared" si="64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IF($K124="","",SUM(IF(LEFT($AM124:$CA124,1)="s",1,0))-SUM(IF(RIGHT(LEFT($AM124:$CA124,2))="-",1,0)))</f>
        <v/>
      </c>
      <c r="AL124" s="562" t="str">
        <f t="array" ref="AL124">IF($K95="","",SUM(IF(LEFT($AM124:$CA124,1)="X",1,0)))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73"/>
      <c r="AY124" s="668"/>
      <c r="AZ124" s="673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68"/>
      <c r="BT124" s="668"/>
      <c r="BU124" s="668"/>
      <c r="BV124" s="668"/>
      <c r="BW124" s="668"/>
      <c r="BX124" s="668"/>
      <c r="BY124" s="668"/>
      <c r="BZ124" s="668"/>
      <c r="CA124" s="668"/>
      <c r="CC124" s="668"/>
      <c r="CD124" s="668"/>
      <c r="CE124" s="668"/>
      <c r="CF124" s="668"/>
    </row>
    <row r="125" spans="5:84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65"/>
        <v/>
      </c>
      <c r="N125" s="562" t="str">
        <f t="shared" si="66"/>
        <v/>
      </c>
      <c r="O125" s="562"/>
      <c r="P125" s="562" t="str">
        <f t="shared" si="67"/>
        <v/>
      </c>
      <c r="Q125" s="586" t="str">
        <f t="shared" si="63"/>
        <v/>
      </c>
      <c r="R125" s="587" t="str">
        <f t="shared" si="64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IF($K125="","",SUM(IF(LEFT($AM125:$CA125,1)="s",1,0))-SUM(IF(RIGHT(LEFT($AM125:$CA125,2))="-",1,0)))</f>
        <v/>
      </c>
      <c r="AL125" s="562" t="str">
        <f t="array" ref="AL125">IF($K96="","",SUM(IF(LEFT($AM125:$CA125,1)="X",1,0)))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73"/>
      <c r="AY125" s="668"/>
      <c r="AZ125" s="673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68"/>
      <c r="BT125" s="668"/>
      <c r="BU125" s="668"/>
      <c r="BV125" s="668"/>
      <c r="BW125" s="668"/>
      <c r="BX125" s="668"/>
      <c r="BY125" s="668"/>
      <c r="BZ125" s="668"/>
      <c r="CA125" s="668"/>
      <c r="CC125" s="668"/>
      <c r="CD125" s="668"/>
      <c r="CE125" s="668"/>
      <c r="CF125" s="668"/>
    </row>
    <row r="126" spans="5:84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65"/>
        <v/>
      </c>
      <c r="N126" s="562" t="str">
        <f t="shared" si="66"/>
        <v/>
      </c>
      <c r="O126" s="562"/>
      <c r="P126" s="562" t="str">
        <f t="shared" si="67"/>
        <v/>
      </c>
      <c r="Q126" s="586" t="str">
        <f t="shared" si="63"/>
        <v/>
      </c>
      <c r="R126" s="587" t="str">
        <f t="shared" si="64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IF($K126="","",SUM(IF(LEFT($AM126:$CA126,1)="s",1,0))-SUM(IF(RIGHT(LEFT($AM126:$CA126,2))="-",1,0)))</f>
        <v/>
      </c>
      <c r="AL126" s="562" t="str">
        <f t="array" ref="AL126">IF($K97="","",SUM(IF(LEFT($AM126:$CA126,1)="X",1,0)))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73"/>
      <c r="AY126" s="668"/>
      <c r="AZ126" s="673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68"/>
      <c r="BU126" s="668"/>
      <c r="BV126" s="668"/>
      <c r="BW126" s="668"/>
      <c r="BX126" s="668"/>
      <c r="BY126" s="668"/>
      <c r="BZ126" s="668"/>
      <c r="CA126" s="668"/>
      <c r="CC126" s="668"/>
      <c r="CD126" s="668"/>
      <c r="CE126" s="668"/>
      <c r="CF126" s="668"/>
    </row>
    <row r="127" spans="5:84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65"/>
        <v/>
      </c>
      <c r="N127" s="562" t="str">
        <f t="shared" si="66"/>
        <v/>
      </c>
      <c r="O127" s="562"/>
      <c r="P127" s="562" t="str">
        <f t="shared" si="67"/>
        <v/>
      </c>
      <c r="Q127" s="586" t="str">
        <f t="shared" si="63"/>
        <v/>
      </c>
      <c r="R127" s="587" t="str">
        <f t="shared" si="64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IF($K127="","",SUM(IF(LEFT($AM127:$CA127,1)="s",1,0))-SUM(IF(RIGHT(LEFT($AM127:$CA127,2))="-",1,0)))</f>
        <v/>
      </c>
      <c r="AL127" s="562" t="str">
        <f t="array" ref="AL127">IF($K98="","",SUM(IF(LEFT($AM127:$CA127,1)="X",1,0)))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73"/>
      <c r="AY127" s="668"/>
      <c r="AZ127" s="673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68"/>
      <c r="BU127" s="668"/>
      <c r="BV127" s="668"/>
      <c r="BW127" s="668"/>
      <c r="BX127" s="668"/>
      <c r="BY127" s="668"/>
      <c r="BZ127" s="668"/>
      <c r="CA127" s="668"/>
      <c r="CC127" s="668"/>
      <c r="CD127" s="668"/>
      <c r="CE127" s="668"/>
      <c r="CF127" s="668"/>
    </row>
    <row r="128" spans="5:84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65"/>
        <v/>
      </c>
      <c r="N128" s="562" t="str">
        <f t="shared" si="66"/>
        <v/>
      </c>
      <c r="O128" s="562"/>
      <c r="P128" s="562" t="str">
        <f t="shared" si="67"/>
        <v/>
      </c>
      <c r="Q128" s="586" t="str">
        <f t="shared" si="63"/>
        <v/>
      </c>
      <c r="R128" s="587" t="str">
        <f t="shared" si="64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IF($K128="","",SUM(IF(LEFT($AM128:$CA128,1)="s",1,0))-SUM(IF(RIGHT(LEFT($AM128:$CA128,2))="-",1,0)))</f>
        <v/>
      </c>
      <c r="AL128" s="562" t="str">
        <f t="array" ref="AL128">IF($K99="","",SUM(IF(LEFT($AM128:$CA128,1)="X",1,0)))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73"/>
      <c r="AY128" s="668"/>
      <c r="AZ128" s="673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68"/>
      <c r="BU128" s="668"/>
      <c r="BV128" s="668"/>
      <c r="BW128" s="668"/>
      <c r="BX128" s="668"/>
      <c r="BY128" s="668"/>
      <c r="BZ128" s="668"/>
      <c r="CA128" s="668"/>
      <c r="CC128" s="668"/>
      <c r="CD128" s="668"/>
      <c r="CE128" s="668"/>
      <c r="CF128" s="668"/>
    </row>
    <row r="129" spans="1:84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65"/>
        <v/>
      </c>
      <c r="N129" s="562" t="str">
        <f t="shared" si="66"/>
        <v/>
      </c>
      <c r="O129" s="562"/>
      <c r="P129" s="562" t="str">
        <f t="shared" si="67"/>
        <v/>
      </c>
      <c r="Q129" s="586" t="str">
        <f t="shared" si="63"/>
        <v/>
      </c>
      <c r="R129" s="587" t="str">
        <f t="shared" si="64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IF($K129="","",SUM(IF(LEFT($AM129:$CA129,1)="s",1,0))-SUM(IF(RIGHT(LEFT($AM129:$CA129,2))="-",1,0)))</f>
        <v/>
      </c>
      <c r="AL129" s="562" t="str">
        <f t="array" ref="AL129">IF($K100="","",SUM(IF(LEFT($AM129:$CA129,1)="X",1,0)))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73"/>
      <c r="AY129" s="668"/>
      <c r="AZ129" s="673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68"/>
      <c r="BT129" s="668"/>
      <c r="BU129" s="668"/>
      <c r="BV129" s="668"/>
      <c r="BW129" s="668"/>
      <c r="BX129" s="668"/>
      <c r="BY129" s="668"/>
      <c r="BZ129" s="668"/>
      <c r="CA129" s="668"/>
      <c r="CC129" s="668"/>
      <c r="CD129" s="668"/>
      <c r="CE129" s="668"/>
      <c r="CF129" s="668"/>
    </row>
    <row r="130" spans="1:84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65"/>
        <v/>
      </c>
      <c r="N130" s="562" t="str">
        <f t="shared" si="66"/>
        <v/>
      </c>
      <c r="O130" s="562"/>
      <c r="P130" s="562" t="str">
        <f t="shared" si="67"/>
        <v/>
      </c>
      <c r="Q130" s="586" t="str">
        <f t="shared" si="63"/>
        <v/>
      </c>
      <c r="R130" s="587" t="str">
        <f t="shared" si="64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IF($K130="","",SUM(IF(LEFT($AM130:$CA130,1)="s",1,0))-SUM(IF(RIGHT(LEFT($AM130:$CA130,2))="-",1,0)))</f>
        <v/>
      </c>
      <c r="AL130" s="562" t="str">
        <f t="array" ref="AL130">IF($K101="","",SUM(IF(LEFT($AM130:$CA130,1)="X",1,0)))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73"/>
      <c r="AY130" s="668"/>
      <c r="AZ130" s="673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68"/>
      <c r="BT130" s="668"/>
      <c r="BU130" s="668"/>
      <c r="BV130" s="668"/>
      <c r="BW130" s="668"/>
      <c r="BX130" s="668"/>
      <c r="BY130" s="668"/>
      <c r="BZ130" s="668"/>
      <c r="CA130" s="668"/>
      <c r="CC130" s="668"/>
      <c r="CD130" s="668"/>
      <c r="CE130" s="668"/>
      <c r="CF130" s="668"/>
    </row>
    <row r="131" spans="1:84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65"/>
        <v/>
      </c>
      <c r="N131" s="562" t="str">
        <f t="shared" si="66"/>
        <v/>
      </c>
      <c r="O131" s="562"/>
      <c r="P131" s="562" t="str">
        <f t="shared" si="67"/>
        <v/>
      </c>
      <c r="Q131" s="586" t="str">
        <f t="shared" si="63"/>
        <v/>
      </c>
      <c r="R131" s="587" t="str">
        <f t="shared" si="64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IF($K131="","",SUM(IF(LEFT($AM131:$CA131,1)="s",1,0))-SUM(IF(RIGHT(LEFT($AM131:$CA131,2))="-",1,0)))</f>
        <v/>
      </c>
      <c r="AL131" s="562" t="str">
        <f t="array" ref="AL131">IF($K102="","",SUM(IF(LEFT($AM131:$CA131,1)="X",1,0)))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73"/>
      <c r="AY131" s="668"/>
      <c r="AZ131" s="673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68"/>
      <c r="BU131" s="668"/>
      <c r="BV131" s="668"/>
      <c r="BW131" s="668"/>
      <c r="BX131" s="668"/>
      <c r="BY131" s="668"/>
      <c r="BZ131" s="668"/>
      <c r="CA131" s="668"/>
      <c r="CC131" s="668"/>
      <c r="CD131" s="668"/>
      <c r="CE131" s="668"/>
      <c r="CF131" s="668"/>
    </row>
    <row r="132" spans="1:84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65"/>
        <v/>
      </c>
      <c r="N132" s="562" t="str">
        <f t="shared" si="66"/>
        <v/>
      </c>
      <c r="O132" s="562"/>
      <c r="P132" s="562" t="str">
        <f t="shared" si="67"/>
        <v/>
      </c>
      <c r="Q132" s="586" t="str">
        <f t="shared" si="63"/>
        <v/>
      </c>
      <c r="R132" s="587" t="str">
        <f t="shared" si="64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IF($K132="","",SUM(IF(LEFT($AM132:$CA132,1)="s",1,0))-SUM(IF(RIGHT(LEFT($AM132:$CA132,2))="-",1,0)))</f>
        <v/>
      </c>
      <c r="AL132" s="562" t="str">
        <f t="array" ref="AL132">IF($K103="","",SUM(IF(LEFT($AM132:$CA132,1)="X",1,0)))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73"/>
      <c r="AY132" s="668"/>
      <c r="AZ132" s="673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68"/>
      <c r="BT132" s="668"/>
      <c r="BU132" s="668"/>
      <c r="BV132" s="668"/>
      <c r="BW132" s="668"/>
      <c r="BX132" s="668"/>
      <c r="BY132" s="668"/>
      <c r="BZ132" s="668"/>
      <c r="CA132" s="668"/>
      <c r="CC132" s="668"/>
      <c r="CD132" s="668"/>
      <c r="CE132" s="668"/>
      <c r="CF132" s="668"/>
    </row>
    <row r="133" spans="1:84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65"/>
        <v/>
      </c>
      <c r="N133" s="562" t="str">
        <f t="shared" si="66"/>
        <v/>
      </c>
      <c r="O133" s="562"/>
      <c r="P133" s="562" t="str">
        <f t="shared" si="67"/>
        <v/>
      </c>
      <c r="Q133" s="586" t="str">
        <f t="shared" si="63"/>
        <v/>
      </c>
      <c r="R133" s="587" t="str">
        <f t="shared" si="64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IF($K133="","",SUM(IF(LEFT($AM133:$CA133,1)="s",1,0))-SUM(IF(RIGHT(LEFT($AM133:$CA133,2))="-",1,0)))</f>
        <v/>
      </c>
      <c r="AL133" s="562" t="str">
        <f t="array" ref="AL133">IF($K104="","",SUM(IF(LEFT($AM133:$CA133,1)="X",1,0)))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73"/>
      <c r="AY133" s="668"/>
      <c r="AZ133" s="673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68"/>
      <c r="BT133" s="668"/>
      <c r="BU133" s="668"/>
      <c r="BV133" s="668"/>
      <c r="BW133" s="668"/>
      <c r="BX133" s="668"/>
      <c r="BY133" s="668"/>
      <c r="BZ133" s="668"/>
      <c r="CA133" s="668"/>
      <c r="CC133" s="668"/>
      <c r="CD133" s="668"/>
      <c r="CE133" s="668"/>
      <c r="CF133" s="668"/>
    </row>
    <row r="134" spans="1:84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65"/>
        <v/>
      </c>
      <c r="N134" s="562" t="str">
        <f t="shared" si="66"/>
        <v/>
      </c>
      <c r="O134" s="562"/>
      <c r="P134" s="562" t="str">
        <f t="shared" si="67"/>
        <v/>
      </c>
      <c r="Q134" s="586" t="str">
        <f t="shared" si="63"/>
        <v/>
      </c>
      <c r="R134" s="587" t="str">
        <f t="shared" si="64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IF($K134="","",SUM(IF(LEFT($AM134:$CA134,1)="s",1,0))-SUM(IF(RIGHT(LEFT($AM134:$CA134,2))="-",1,0)))</f>
        <v/>
      </c>
      <c r="AL134" s="562" t="str">
        <f t="array" ref="AL134">IF($K105="","",SUM(IF(LEFT($AM134:$CA134,1)="X",1,0)))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73"/>
      <c r="AY134" s="668"/>
      <c r="AZ134" s="673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68"/>
      <c r="BU134" s="668"/>
      <c r="BV134" s="668"/>
      <c r="BW134" s="668"/>
      <c r="BX134" s="668"/>
      <c r="BY134" s="668"/>
      <c r="BZ134" s="668"/>
      <c r="CA134" s="668"/>
      <c r="CC134" s="668"/>
      <c r="CD134" s="668"/>
      <c r="CE134" s="668"/>
      <c r="CF134" s="668"/>
    </row>
    <row r="135" spans="1:84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65"/>
        <v/>
      </c>
      <c r="N135" s="562" t="str">
        <f t="shared" si="66"/>
        <v/>
      </c>
      <c r="O135" s="562"/>
      <c r="P135" s="562" t="str">
        <f t="shared" si="67"/>
        <v/>
      </c>
      <c r="Q135" s="586" t="str">
        <f t="shared" si="63"/>
        <v/>
      </c>
      <c r="R135" s="587" t="str">
        <f t="shared" si="64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IF($K135="","",SUM(IF(LEFT($AM135:$CA135,1)="s",1,0))-SUM(IF(RIGHT(LEFT($AM135:$CA135,2))="-",1,0)))</f>
        <v/>
      </c>
      <c r="AL135" s="562" t="str">
        <f t="array" ref="AL135">IF($K106="","",SUM(IF(LEFT($AM135:$CA135,1)="X",1,0)))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73"/>
      <c r="AY135" s="668"/>
      <c r="AZ135" s="673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68"/>
      <c r="BT135" s="668"/>
      <c r="BU135" s="668"/>
      <c r="BV135" s="668"/>
      <c r="BW135" s="668"/>
      <c r="BX135" s="668"/>
      <c r="BY135" s="668"/>
      <c r="BZ135" s="668"/>
      <c r="CA135" s="668"/>
      <c r="CC135" s="668"/>
      <c r="CD135" s="668"/>
      <c r="CE135" s="668"/>
      <c r="CF135" s="668"/>
    </row>
    <row r="136" spans="1:84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65"/>
        <v/>
      </c>
      <c r="N136" s="562" t="str">
        <f t="shared" si="66"/>
        <v/>
      </c>
      <c r="O136" s="562"/>
      <c r="P136" s="562" t="str">
        <f t="shared" si="67"/>
        <v/>
      </c>
      <c r="Q136" s="586" t="str">
        <f t="shared" si="63"/>
        <v/>
      </c>
      <c r="R136" s="587" t="str">
        <f t="shared" si="64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IF($K136="","",SUM(IF(LEFT($AM136:$CA136,1)="s",1,0))-SUM(IF(RIGHT(LEFT($AM136:$CA136,2))="-",1,0)))</f>
        <v/>
      </c>
      <c r="AL136" s="562" t="str">
        <f t="array" ref="AL136">IF($K107="","",SUM(IF(LEFT($AM136:$CA136,1)="X",1,0)))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73"/>
      <c r="AY136" s="668"/>
      <c r="AZ136" s="673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68"/>
      <c r="BT136" s="668"/>
      <c r="BU136" s="668"/>
      <c r="BV136" s="668"/>
      <c r="BW136" s="668"/>
      <c r="BX136" s="668"/>
      <c r="BY136" s="668"/>
      <c r="BZ136" s="668"/>
      <c r="CA136" s="668"/>
      <c r="CC136" s="668"/>
      <c r="CD136" s="668"/>
      <c r="CE136" s="668"/>
      <c r="CF136" s="668"/>
    </row>
    <row r="137" spans="1:84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65"/>
        <v/>
      </c>
      <c r="N137" s="562" t="str">
        <f t="shared" si="66"/>
        <v/>
      </c>
      <c r="O137" s="562"/>
      <c r="P137" s="562" t="str">
        <f t="shared" si="67"/>
        <v/>
      </c>
      <c r="Q137" s="586" t="str">
        <f t="shared" si="63"/>
        <v/>
      </c>
      <c r="R137" s="587" t="str">
        <f t="shared" si="64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IF($K137="","",SUM(IF(LEFT($AM137:$CA137,1)="s",1,0))-SUM(IF(RIGHT(LEFT($AM137:$CA137,2))="-",1,0)))</f>
        <v/>
      </c>
      <c r="AL137" s="562" t="str">
        <f t="array" ref="AL137">IF($K108="","",SUM(IF(LEFT($AM137:$CA137,1)="X",1,0)))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73"/>
      <c r="AY137" s="668"/>
      <c r="AZ137" s="673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68"/>
      <c r="BT137" s="668"/>
      <c r="BU137" s="668"/>
      <c r="BV137" s="668"/>
      <c r="BW137" s="668"/>
      <c r="BX137" s="668"/>
      <c r="BY137" s="668"/>
      <c r="BZ137" s="668"/>
      <c r="CA137" s="668"/>
      <c r="CC137" s="668"/>
      <c r="CD137" s="668"/>
      <c r="CE137" s="668"/>
      <c r="CF137" s="668"/>
    </row>
    <row r="138" spans="1:84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65"/>
        <v/>
      </c>
      <c r="N138" s="562" t="str">
        <f t="shared" si="66"/>
        <v/>
      </c>
      <c r="O138" s="562"/>
      <c r="P138" s="562" t="str">
        <f t="shared" si="67"/>
        <v/>
      </c>
      <c r="Q138" s="586" t="str">
        <f t="shared" si="63"/>
        <v/>
      </c>
      <c r="R138" s="587" t="str">
        <f t="shared" si="64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IF($K138="","",SUM(IF(LEFT($AM138:$CA138,1)="s",1,0))-SUM(IF(RIGHT(LEFT($AM138:$CA138,2))="-",1,0)))</f>
        <v/>
      </c>
      <c r="AL138" s="562" t="str">
        <f t="array" ref="AL138">IF($K109="","",SUM(IF(LEFT($AM138:$CA138,1)="X",1,0)))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73"/>
      <c r="AY138" s="668"/>
      <c r="AZ138" s="673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68"/>
      <c r="BT138" s="668"/>
      <c r="BU138" s="668"/>
      <c r="BV138" s="668"/>
      <c r="BW138" s="668"/>
      <c r="BX138" s="668"/>
      <c r="BY138" s="668"/>
      <c r="BZ138" s="668"/>
      <c r="CA138" s="668"/>
      <c r="CC138" s="668"/>
      <c r="CD138" s="668"/>
      <c r="CE138" s="668"/>
      <c r="CF138" s="668"/>
    </row>
    <row r="139" spans="1:84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65"/>
        <v/>
      </c>
      <c r="N139" s="562" t="str">
        <f t="shared" si="66"/>
        <v/>
      </c>
      <c r="O139" s="562"/>
      <c r="P139" s="562" t="str">
        <f t="shared" si="67"/>
        <v/>
      </c>
      <c r="Q139" s="586" t="str">
        <f t="shared" si="63"/>
        <v/>
      </c>
      <c r="R139" s="587" t="str">
        <f t="shared" si="64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IF($K139="","",SUM(IF(LEFT($AM139:$CA139,1)="s",1,0))-SUM(IF(RIGHT(LEFT($AM139:$CA139,2))="-",1,0)))</f>
        <v/>
      </c>
      <c r="AL139" s="562" t="str">
        <f t="array" ref="AL139">IF($K110="","",SUM(IF(LEFT($AM139:$CA139,1)="X",1,0)))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73"/>
      <c r="AY139" s="668"/>
      <c r="AZ139" s="673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68"/>
      <c r="BT139" s="668"/>
      <c r="BU139" s="668"/>
      <c r="BV139" s="668"/>
      <c r="BW139" s="668"/>
      <c r="BX139" s="668"/>
      <c r="BY139" s="668"/>
      <c r="BZ139" s="668"/>
      <c r="CA139" s="668"/>
      <c r="CC139" s="668"/>
      <c r="CD139" s="668"/>
      <c r="CE139" s="668"/>
      <c r="CF139" s="668"/>
    </row>
    <row r="140" spans="1:84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65"/>
        <v/>
      </c>
      <c r="N140" s="562" t="str">
        <f t="shared" si="66"/>
        <v/>
      </c>
      <c r="O140" s="562"/>
      <c r="P140" s="562" t="str">
        <f t="shared" si="67"/>
        <v/>
      </c>
      <c r="Q140" s="586" t="str">
        <f t="shared" si="63"/>
        <v/>
      </c>
      <c r="R140" s="587" t="str">
        <f t="shared" si="64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IF($K140="","",SUM(IF(LEFT($AM140:$CA140,1)="s",1,0))-SUM(IF(RIGHT(LEFT($AM140:$CA140,2))="-",1,0)))</f>
        <v/>
      </c>
      <c r="AL140" s="562" t="str">
        <f t="array" ref="AL140">IF($K111="","",SUM(IF(LEFT($AM140:$CA140,1)="X",1,0)))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73"/>
      <c r="AY140" s="668"/>
      <c r="AZ140" s="673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68"/>
      <c r="BT140" s="668"/>
      <c r="BU140" s="668"/>
      <c r="BV140" s="668"/>
      <c r="BW140" s="668"/>
      <c r="BX140" s="668"/>
      <c r="BY140" s="668"/>
      <c r="BZ140" s="668"/>
      <c r="CA140" s="668"/>
      <c r="CC140" s="668"/>
      <c r="CD140" s="668"/>
      <c r="CE140" s="668"/>
      <c r="CF140" s="668"/>
    </row>
    <row r="141" spans="1:84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65"/>
        <v/>
      </c>
      <c r="N141" s="562" t="str">
        <f t="shared" si="66"/>
        <v/>
      </c>
      <c r="O141" s="562"/>
      <c r="P141" s="562" t="str">
        <f t="shared" si="67"/>
        <v/>
      </c>
      <c r="Q141" s="586" t="str">
        <f t="shared" si="63"/>
        <v/>
      </c>
      <c r="R141" s="587" t="str">
        <f t="shared" si="64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IF($K141="","",SUM(IF(LEFT($AM141:$CA141,1)="s",1,0))-SUM(IF(RIGHT(LEFT($AM141:$CA141,2))="-",1,0)))</f>
        <v/>
      </c>
      <c r="AL141" s="562" t="str">
        <f t="array" ref="AL141">IF($K112="","",SUM(IF(LEFT($AM141:$CA141,1)="X",1,0)))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73"/>
      <c r="AY141" s="668"/>
      <c r="AZ141" s="673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68"/>
      <c r="BT141" s="668"/>
      <c r="BU141" s="668"/>
      <c r="BV141" s="668"/>
      <c r="BW141" s="668"/>
      <c r="BX141" s="668"/>
      <c r="BY141" s="668"/>
      <c r="BZ141" s="668"/>
      <c r="CA141" s="668"/>
      <c r="CC141" s="668"/>
      <c r="CD141" s="668"/>
      <c r="CE141" s="668"/>
      <c r="CF141" s="668"/>
    </row>
    <row r="142" spans="1:84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65"/>
        <v/>
      </c>
      <c r="N142" s="562" t="str">
        <f t="shared" si="66"/>
        <v/>
      </c>
      <c r="O142" s="562"/>
      <c r="P142" s="562" t="str">
        <f t="shared" si="67"/>
        <v/>
      </c>
      <c r="Q142" s="586" t="str">
        <f t="shared" si="63"/>
        <v/>
      </c>
      <c r="R142" s="587" t="str">
        <f t="shared" si="64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IF($K142="","",SUM(IF(LEFT($AM142:$CA142,1)="s",1,0))-SUM(IF(RIGHT(LEFT($AM142:$CA142,2))="-",1,0)))</f>
        <v/>
      </c>
      <c r="AL142" s="562" t="str">
        <f t="array" ref="AL142">IF($K113="","",SUM(IF(LEFT($AM142:$CA142,1)="X",1,0)))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73"/>
      <c r="AY142" s="668"/>
      <c r="AZ142" s="673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68"/>
      <c r="BT142" s="668"/>
      <c r="BU142" s="668"/>
      <c r="BV142" s="668"/>
      <c r="BW142" s="668"/>
      <c r="BX142" s="668"/>
      <c r="BY142" s="668"/>
      <c r="BZ142" s="668"/>
      <c r="CA142" s="668"/>
      <c r="CC142" s="668"/>
      <c r="CD142" s="668"/>
      <c r="CE142" s="668"/>
      <c r="CF142" s="668"/>
    </row>
    <row r="143" spans="1:84" ht="14.25">
      <c r="A143" s="561"/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65"/>
        <v/>
      </c>
      <c r="N143" s="562" t="str">
        <f t="shared" si="66"/>
        <v/>
      </c>
      <c r="O143" s="562"/>
      <c r="P143" s="562" t="str">
        <f t="shared" si="67"/>
        <v/>
      </c>
      <c r="Q143" s="586" t="str">
        <f t="shared" si="63"/>
        <v/>
      </c>
      <c r="R143" s="587" t="str">
        <f t="shared" si="64"/>
        <v/>
      </c>
      <c r="S143" s="587"/>
      <c r="T143" s="587"/>
      <c r="U143" s="587"/>
      <c r="V143" s="587"/>
      <c r="W143" s="574"/>
      <c r="X143" s="574"/>
      <c r="AJ143" s="582"/>
      <c r="AK143" s="583" t="str">
        <f t="array" ref="AK143">IF($K143="","",SUM(IF(LEFT($AM143:$CA143,1)="s",1,0))-SUM(IF(RIGHT(LEFT($AM143:$CA143,2))="-",1,0)))</f>
        <v/>
      </c>
      <c r="AL143" s="562" t="str">
        <f t="array" ref="AL143">IF($K114="","",SUM(IF(LEFT($AM143:$CA143,1)="X",1,0)))</f>
        <v/>
      </c>
      <c r="AM143" s="647"/>
      <c r="AN143" s="647"/>
      <c r="AO143" s="647"/>
      <c r="AP143" s="647"/>
      <c r="AQ143" s="647"/>
      <c r="AR143" s="647"/>
      <c r="AS143" s="647"/>
      <c r="AT143" s="647"/>
      <c r="AU143" s="647"/>
      <c r="AV143" s="647"/>
      <c r="AW143" s="647"/>
      <c r="AX143" s="649"/>
      <c r="AY143" s="647"/>
      <c r="AZ143" s="649"/>
      <c r="BA143" s="647"/>
      <c r="BB143" s="647"/>
      <c r="BC143" s="647"/>
      <c r="BD143" s="647"/>
      <c r="BE143" s="647"/>
      <c r="BF143" s="647"/>
      <c r="BG143" s="647"/>
      <c r="BH143" s="647"/>
      <c r="BI143" s="647"/>
      <c r="BJ143" s="647"/>
      <c r="BK143" s="647"/>
      <c r="BL143" s="647"/>
      <c r="BM143" s="647"/>
      <c r="BN143" s="647"/>
      <c r="BO143" s="647"/>
      <c r="BP143" s="647"/>
      <c r="BQ143" s="647"/>
      <c r="BR143" s="647"/>
      <c r="BS143" s="647"/>
      <c r="BT143" s="647"/>
      <c r="BU143" s="647"/>
      <c r="BV143" s="647"/>
      <c r="BW143" s="647"/>
      <c r="BX143" s="647"/>
      <c r="BY143" s="647"/>
      <c r="BZ143" s="647"/>
      <c r="CA143" s="647"/>
      <c r="CC143" s="647"/>
      <c r="CD143" s="647"/>
      <c r="CE143" s="647"/>
      <c r="CF143" s="647"/>
    </row>
    <row r="144" spans="1:84" ht="14.25">
      <c r="A144" s="5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65"/>
        <v/>
      </c>
      <c r="N144" s="562" t="str">
        <f t="shared" si="66"/>
        <v/>
      </c>
      <c r="O144" s="562"/>
      <c r="P144" s="562" t="str">
        <f t="shared" si="67"/>
        <v/>
      </c>
      <c r="Q144" s="586" t="str">
        <f t="shared" si="63"/>
        <v/>
      </c>
      <c r="R144" s="587" t="str">
        <f t="shared" si="64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IF($K144="","",SUM(IF(LEFT($AM144:$CA144,1)="s",1,0))-SUM(IF(RIGHT(LEFT($AM144:$CA144,2))="-",1,0)))</f>
        <v/>
      </c>
      <c r="AL144" s="562" t="str">
        <f t="array" ref="AL144">IF($K115="","",SUM(IF(LEFT($AM144:$CA144,1)="X",1,0)))</f>
        <v/>
      </c>
      <c r="AM144" s="647"/>
      <c r="AN144" s="647"/>
      <c r="AO144" s="647"/>
      <c r="AP144" s="647"/>
      <c r="AQ144" s="647"/>
      <c r="AR144" s="647"/>
      <c r="AS144" s="647"/>
      <c r="AT144" s="647"/>
      <c r="AU144" s="647"/>
      <c r="AV144" s="647"/>
      <c r="AW144" s="647"/>
      <c r="AX144" s="649"/>
      <c r="AY144" s="647"/>
      <c r="AZ144" s="649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7"/>
      <c r="BN144" s="647"/>
      <c r="BO144" s="647"/>
      <c r="BP144" s="647"/>
      <c r="BQ144" s="647"/>
      <c r="BR144" s="647"/>
      <c r="BS144" s="647"/>
      <c r="BT144" s="647"/>
      <c r="BU144" s="647"/>
      <c r="BV144" s="647"/>
      <c r="BW144" s="647"/>
      <c r="BX144" s="647"/>
      <c r="BY144" s="647"/>
      <c r="BZ144" s="647"/>
      <c r="CA144" s="647"/>
      <c r="CC144" s="647"/>
      <c r="CD144" s="647"/>
      <c r="CE144" s="647"/>
      <c r="CF144" s="647"/>
    </row>
    <row r="145" spans="1:84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65"/>
        <v/>
      </c>
      <c r="N145" s="562" t="str">
        <f t="shared" si="66"/>
        <v/>
      </c>
      <c r="O145" s="562"/>
      <c r="P145" s="562" t="str">
        <f t="shared" si="67"/>
        <v/>
      </c>
      <c r="Q145" s="586" t="str">
        <f t="shared" si="63"/>
        <v/>
      </c>
      <c r="R145" s="587" t="str">
        <f t="shared" ref="R145:R176" si="68">IF(Q145="","",IF((K116-L116+Q145)&gt;=0.5,1,IF((K116-L116+Q145)=0.25,0.5,IF((K116-L116+Q145)&lt;=-0.5,-1,IF((K116-L116+Q145)=-0.25,-0.5,0)))))</f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IF($K145="","",SUM(IF(LEFT($AM145:$CA145,1)="s",1,0))-SUM(IF(RIGHT(LEFT($AM145:$CA145,2))="-",1,0)))</f>
        <v/>
      </c>
      <c r="AL145" s="562" t="str">
        <f t="array" ref="AL145">IF($K116="","",SUM(IF(LEFT($AM145:$CA145,1)="X",1,0)))</f>
        <v/>
      </c>
      <c r="AM145" s="647"/>
      <c r="AN145" s="647"/>
      <c r="AO145" s="647"/>
      <c r="AP145" s="647"/>
      <c r="AQ145" s="647"/>
      <c r="AR145" s="647"/>
      <c r="AS145" s="647"/>
      <c r="AT145" s="647"/>
      <c r="AU145" s="647"/>
      <c r="AV145" s="647"/>
      <c r="AW145" s="647"/>
      <c r="AX145" s="649"/>
      <c r="AY145" s="647"/>
      <c r="AZ145" s="649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47"/>
      <c r="BO145" s="647"/>
      <c r="BP145" s="647"/>
      <c r="BQ145" s="647"/>
      <c r="BR145" s="647"/>
      <c r="BS145" s="647"/>
      <c r="BT145" s="647"/>
      <c r="BU145" s="647"/>
      <c r="BV145" s="647"/>
      <c r="BW145" s="647"/>
      <c r="BX145" s="647"/>
      <c r="BY145" s="647"/>
      <c r="BZ145" s="647"/>
      <c r="CA145" s="647"/>
      <c r="CC145" s="647"/>
      <c r="CD145" s="647"/>
      <c r="CE145" s="647"/>
      <c r="CF145" s="647"/>
    </row>
    <row r="146" spans="1:84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65"/>
        <v/>
      </c>
      <c r="N146" s="562" t="str">
        <f t="shared" si="66"/>
        <v/>
      </c>
      <c r="O146" s="562"/>
      <c r="P146" s="562" t="str">
        <f t="shared" si="67"/>
        <v/>
      </c>
      <c r="Q146" s="586" t="str">
        <f t="shared" si="63"/>
        <v/>
      </c>
      <c r="R146" s="587" t="str">
        <f t="shared" si="68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IF($K146="","",SUM(IF(LEFT($AM146:$CA146,1)="s",1,0))-SUM(IF(RIGHT(LEFT($AM146:$CA146,2))="-",1,0)))</f>
        <v/>
      </c>
      <c r="AL146" s="562" t="str">
        <f t="array" ref="AL146">IF($K117="","",SUM(IF(LEFT($AM146:$CA146,1)="X",1,0)))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7"/>
      <c r="AW146" s="647"/>
      <c r="AX146" s="649"/>
      <c r="AY146" s="647"/>
      <c r="AZ146" s="649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47"/>
      <c r="BQ146" s="647"/>
      <c r="BR146" s="647"/>
      <c r="BS146" s="647"/>
      <c r="BT146" s="647"/>
      <c r="BU146" s="647"/>
      <c r="BV146" s="647"/>
      <c r="BW146" s="647"/>
      <c r="BX146" s="647"/>
      <c r="BY146" s="647"/>
      <c r="BZ146" s="647"/>
      <c r="CA146" s="647"/>
      <c r="CC146" s="647"/>
      <c r="CD146" s="647"/>
      <c r="CE146" s="647"/>
      <c r="CF146" s="647"/>
    </row>
    <row r="147" spans="1:84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65"/>
        <v/>
      </c>
      <c r="N147" s="562" t="str">
        <f t="shared" si="66"/>
        <v/>
      </c>
      <c r="O147" s="562"/>
      <c r="P147" s="562" t="str">
        <f t="shared" si="67"/>
        <v/>
      </c>
      <c r="Q147" s="586" t="str">
        <f t="shared" si="63"/>
        <v/>
      </c>
      <c r="R147" s="587" t="str">
        <f t="shared" si="68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IF($K147="","",SUM(IF(LEFT($AM147:$CA147,1)="s",1,0))-SUM(IF(RIGHT(LEFT($AM147:$CA147,2))="-",1,0)))</f>
        <v/>
      </c>
      <c r="AL147" s="562" t="str">
        <f t="array" ref="AL147">IF($K118="","",SUM(IF(LEFT($AM147:$CA147,1)="X",1,0)))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7"/>
      <c r="AW147" s="647"/>
      <c r="AX147" s="649"/>
      <c r="AY147" s="647"/>
      <c r="AZ147" s="649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47"/>
      <c r="BQ147" s="647"/>
      <c r="BR147" s="647"/>
      <c r="BS147" s="647"/>
      <c r="BT147" s="647"/>
      <c r="BU147" s="647"/>
      <c r="BV147" s="647"/>
      <c r="BW147" s="647"/>
      <c r="BX147" s="647"/>
      <c r="BY147" s="647"/>
      <c r="BZ147" s="647"/>
      <c r="CA147" s="647"/>
      <c r="CC147" s="647"/>
      <c r="CD147" s="647"/>
      <c r="CE147" s="647"/>
      <c r="CF147" s="647"/>
    </row>
    <row r="148" spans="1:84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65"/>
        <v/>
      </c>
      <c r="N148" s="562" t="str">
        <f t="shared" si="66"/>
        <v/>
      </c>
      <c r="O148" s="562"/>
      <c r="P148" s="562" t="str">
        <f t="shared" si="67"/>
        <v/>
      </c>
      <c r="Q148" s="586" t="str">
        <f t="shared" si="63"/>
        <v/>
      </c>
      <c r="R148" s="587" t="str">
        <f t="shared" si="68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IF($K148="","",SUM(IF(LEFT($AM148:$CA148,1)="s",1,0))-SUM(IF(RIGHT(LEFT($AM148:$CA148,2))="-",1,0)))</f>
        <v/>
      </c>
      <c r="AL148" s="562" t="str">
        <f t="array" ref="AL148">IF($K119="","",SUM(IF(LEFT($AM148:$CA148,1)="X",1,0)))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7"/>
      <c r="AW148" s="647"/>
      <c r="AX148" s="649"/>
      <c r="AY148" s="647"/>
      <c r="AZ148" s="649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47"/>
      <c r="BS148" s="647"/>
      <c r="BT148" s="647"/>
      <c r="BU148" s="647"/>
      <c r="BV148" s="647"/>
      <c r="BW148" s="647"/>
      <c r="BX148" s="647"/>
      <c r="BY148" s="647"/>
      <c r="BZ148" s="647"/>
      <c r="CA148" s="647"/>
      <c r="CC148" s="647"/>
      <c r="CD148" s="647"/>
      <c r="CE148" s="647"/>
      <c r="CF148" s="647"/>
    </row>
    <row r="149" spans="1:84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65"/>
        <v/>
      </c>
      <c r="N149" s="562" t="str">
        <f t="shared" si="66"/>
        <v/>
      </c>
      <c r="O149" s="562"/>
      <c r="P149" s="562" t="str">
        <f t="shared" si="67"/>
        <v/>
      </c>
      <c r="Q149" s="586" t="str">
        <f t="shared" si="63"/>
        <v/>
      </c>
      <c r="R149" s="587" t="str">
        <f t="shared" si="68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IF($K149="","",SUM(IF(LEFT($AM149:$CA149,1)="s",1,0))-SUM(IF(RIGHT(LEFT($AM149:$CA149,2))="-",1,0)))</f>
        <v/>
      </c>
      <c r="AL149" s="562" t="str">
        <f t="array" ref="AL149">IF($K120="","",SUM(IF(LEFT($AM149:$CA149,1)="X",1,0)))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7"/>
      <c r="AW149" s="647"/>
      <c r="AX149" s="649"/>
      <c r="AY149" s="647"/>
      <c r="AZ149" s="649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47"/>
      <c r="BS149" s="647"/>
      <c r="BT149" s="647"/>
      <c r="BU149" s="647"/>
      <c r="BV149" s="647"/>
      <c r="BW149" s="647"/>
      <c r="BX149" s="647"/>
      <c r="BY149" s="647"/>
      <c r="BZ149" s="647"/>
      <c r="CA149" s="647"/>
      <c r="CC149" s="647"/>
      <c r="CD149" s="647"/>
      <c r="CE149" s="647"/>
      <c r="CF149" s="647"/>
    </row>
    <row r="150" spans="1:84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65"/>
        <v/>
      </c>
      <c r="N150" s="562" t="str">
        <f t="shared" si="66"/>
        <v/>
      </c>
      <c r="O150" s="562"/>
      <c r="P150" s="562" t="str">
        <f t="shared" si="67"/>
        <v/>
      </c>
      <c r="Q150" s="586" t="str">
        <f t="shared" si="63"/>
        <v/>
      </c>
      <c r="R150" s="587" t="str">
        <f t="shared" si="68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IF($K150="","",SUM(IF(LEFT($AM150:$CA150,1)="s",1,0))-SUM(IF(RIGHT(LEFT($AM150:$CA150,2))="-",1,0)))</f>
        <v/>
      </c>
      <c r="AL150" s="562" t="str">
        <f t="array" ref="AL150">IF($K121="","",SUM(IF(LEFT($AM150:$CA150,1)="X",1,0)))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9"/>
      <c r="AY150" s="647"/>
      <c r="AZ150" s="649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47"/>
      <c r="BS150" s="647"/>
      <c r="BT150" s="647"/>
      <c r="BU150" s="647"/>
      <c r="BV150" s="647"/>
      <c r="BW150" s="647"/>
      <c r="BX150" s="647"/>
      <c r="BY150" s="647"/>
      <c r="BZ150" s="647"/>
      <c r="CA150" s="647"/>
      <c r="CC150" s="647"/>
      <c r="CD150" s="647"/>
      <c r="CE150" s="647"/>
      <c r="CF150" s="647"/>
    </row>
    <row r="151" spans="1:84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65"/>
        <v/>
      </c>
      <c r="N151" s="562" t="str">
        <f t="shared" si="66"/>
        <v/>
      </c>
      <c r="O151" s="562"/>
      <c r="P151" s="562" t="str">
        <f t="shared" si="67"/>
        <v/>
      </c>
      <c r="Q151" s="586" t="str">
        <f t="shared" si="63"/>
        <v/>
      </c>
      <c r="R151" s="587" t="str">
        <f t="shared" si="68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IF($K151="","",SUM(IF(LEFT($AM151:$CA151,1)="s",1,0))-SUM(IF(RIGHT(LEFT($AM151:$CA151,2))="-",1,0)))</f>
        <v/>
      </c>
      <c r="AL151" s="562" t="str">
        <f t="array" ref="AL151">IF($K122="","",SUM(IF(LEFT($AM151:$CA151,1)="X",1,0)))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9"/>
      <c r="AY151" s="647"/>
      <c r="AZ151" s="649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47"/>
      <c r="BS151" s="647"/>
      <c r="BT151" s="647"/>
      <c r="BU151" s="647"/>
      <c r="BV151" s="647"/>
      <c r="BW151" s="647"/>
      <c r="BX151" s="647"/>
      <c r="BY151" s="647"/>
      <c r="BZ151" s="647"/>
      <c r="CA151" s="647"/>
      <c r="CC151" s="647"/>
      <c r="CD151" s="647"/>
      <c r="CE151" s="647"/>
      <c r="CF151" s="647"/>
    </row>
    <row r="152" spans="1:84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65"/>
        <v/>
      </c>
      <c r="N152" s="562" t="str">
        <f t="shared" si="66"/>
        <v/>
      </c>
      <c r="O152" s="562"/>
      <c r="P152" s="562" t="str">
        <f t="shared" si="67"/>
        <v/>
      </c>
      <c r="Q152" s="586" t="str">
        <f t="shared" si="63"/>
        <v/>
      </c>
      <c r="R152" s="587" t="str">
        <f t="shared" si="68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IF($K152="","",SUM(IF(LEFT($AM152:$CA152,1)="s",1,0))-SUM(IF(RIGHT(LEFT($AM152:$CA152,2))="-",1,0)))</f>
        <v/>
      </c>
      <c r="AL152" s="562" t="str">
        <f t="array" ref="AL152">IF($K123="","",SUM(IF(LEFT($AM152:$CA152,1)="X",1,0)))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9"/>
      <c r="AY152" s="647"/>
      <c r="AZ152" s="649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7"/>
      <c r="BS152" s="647"/>
      <c r="BT152" s="647"/>
      <c r="BU152" s="647"/>
      <c r="BV152" s="647"/>
      <c r="BW152" s="647"/>
      <c r="BX152" s="647"/>
      <c r="BY152" s="647"/>
      <c r="BZ152" s="647"/>
      <c r="CA152" s="647"/>
      <c r="CC152" s="647"/>
      <c r="CD152" s="647"/>
      <c r="CE152" s="647"/>
      <c r="CF152" s="647"/>
    </row>
    <row r="153" spans="1:84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65"/>
        <v/>
      </c>
      <c r="N153" s="562" t="str">
        <f t="shared" si="66"/>
        <v/>
      </c>
      <c r="O153" s="562"/>
      <c r="P153" s="562" t="str">
        <f t="shared" si="67"/>
        <v/>
      </c>
      <c r="Q153" s="586" t="str">
        <f t="shared" si="63"/>
        <v/>
      </c>
      <c r="R153" s="587" t="str">
        <f t="shared" si="68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IF($K153="","",SUM(IF(LEFT($AM153:$CA153,1)="s",1,0))-SUM(IF(RIGHT(LEFT($AM153:$CA153,2))="-",1,0)))</f>
        <v/>
      </c>
      <c r="AL153" s="562" t="str">
        <f t="array" ref="AL153">IF($K124="","",SUM(IF(LEFT($AM153:$CA153,1)="X",1,0)))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9"/>
      <c r="AY153" s="647"/>
      <c r="AZ153" s="649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7"/>
      <c r="BT153" s="647"/>
      <c r="BU153" s="647"/>
      <c r="BV153" s="647"/>
      <c r="BW153" s="647"/>
      <c r="BX153" s="647"/>
      <c r="BY153" s="647"/>
      <c r="BZ153" s="647"/>
      <c r="CA153" s="647"/>
      <c r="CC153" s="647"/>
      <c r="CD153" s="647"/>
      <c r="CE153" s="647"/>
      <c r="CF153" s="647"/>
    </row>
    <row r="154" spans="1:84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65"/>
        <v/>
      </c>
      <c r="N154" s="562" t="str">
        <f t="shared" si="66"/>
        <v/>
      </c>
      <c r="O154" s="562"/>
      <c r="P154" s="562" t="str">
        <f t="shared" si="67"/>
        <v/>
      </c>
      <c r="Q154" s="586" t="str">
        <f t="shared" si="63"/>
        <v/>
      </c>
      <c r="R154" s="587" t="str">
        <f t="shared" si="68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IF($K154="","",SUM(IF(LEFT($AM154:$CA154,1)="s",1,0))-SUM(IF(RIGHT(LEFT($AM154:$CA154,2))="-",1,0)))</f>
        <v/>
      </c>
      <c r="AL154" s="562" t="str">
        <f t="array" ref="AL154">IF($K125="","",SUM(IF(LEFT($AM154:$CA154,1)="X",1,0)))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9"/>
      <c r="AY154" s="647"/>
      <c r="AZ154" s="649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7"/>
      <c r="BT154" s="647"/>
      <c r="BU154" s="647"/>
      <c r="BV154" s="647"/>
      <c r="BW154" s="647"/>
      <c r="BX154" s="647"/>
      <c r="BY154" s="647"/>
      <c r="BZ154" s="647"/>
      <c r="CA154" s="647"/>
      <c r="CC154" s="647"/>
      <c r="CD154" s="647"/>
      <c r="CE154" s="647"/>
      <c r="CF154" s="647"/>
    </row>
    <row r="155" spans="1:84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65"/>
        <v/>
      </c>
      <c r="N155" s="562" t="str">
        <f t="shared" si="66"/>
        <v/>
      </c>
      <c r="O155" s="562"/>
      <c r="P155" s="562" t="str">
        <f t="shared" si="67"/>
        <v/>
      </c>
      <c r="Q155" s="586" t="str">
        <f t="shared" si="63"/>
        <v/>
      </c>
      <c r="R155" s="587" t="str">
        <f t="shared" si="68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IF($K155="","",SUM(IF(LEFT($AM155:$CA155,1)="s",1,0))-SUM(IF(RIGHT(LEFT($AM155:$CA155,2))="-",1,0)))</f>
        <v/>
      </c>
      <c r="AL155" s="562" t="str">
        <f t="array" ref="AL155">IF($K126="","",SUM(IF(LEFT($AM155:$CA155,1)="X",1,0)))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9"/>
      <c r="AY155" s="647"/>
      <c r="AZ155" s="649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7"/>
      <c r="BT155" s="647"/>
      <c r="BU155" s="647"/>
      <c r="BV155" s="647"/>
      <c r="BW155" s="647"/>
      <c r="BX155" s="647"/>
      <c r="BY155" s="647"/>
      <c r="BZ155" s="647"/>
      <c r="CA155" s="647"/>
      <c r="CC155" s="647"/>
      <c r="CD155" s="647"/>
      <c r="CE155" s="647"/>
      <c r="CF155" s="647"/>
    </row>
    <row r="156" spans="1:84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65"/>
        <v/>
      </c>
      <c r="N156" s="562" t="str">
        <f t="shared" si="66"/>
        <v/>
      </c>
      <c r="O156" s="562"/>
      <c r="P156" s="562" t="str">
        <f t="shared" si="67"/>
        <v/>
      </c>
      <c r="Q156" s="586" t="str">
        <f t="shared" si="63"/>
        <v/>
      </c>
      <c r="R156" s="587" t="str">
        <f t="shared" si="68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IF($K156="","",SUM(IF(LEFT($AM156:$CA156,1)="s",1,0))-SUM(IF(RIGHT(LEFT($AM156:$CA156,2))="-",1,0)))</f>
        <v/>
      </c>
      <c r="AL156" s="562" t="str">
        <f t="array" ref="AL156">IF($K127="","",SUM(IF(LEFT($AM156:$CA156,1)="X",1,0)))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9"/>
      <c r="AY156" s="647"/>
      <c r="AZ156" s="649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7"/>
      <c r="BT156" s="647"/>
      <c r="BU156" s="647"/>
      <c r="BV156" s="647"/>
      <c r="BW156" s="647"/>
      <c r="BX156" s="647"/>
      <c r="BY156" s="647"/>
      <c r="BZ156" s="647"/>
      <c r="CA156" s="647"/>
      <c r="CC156" s="647"/>
      <c r="CD156" s="647"/>
      <c r="CE156" s="647"/>
      <c r="CF156" s="647"/>
    </row>
    <row r="157" spans="1:84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65"/>
        <v/>
      </c>
      <c r="N157" s="562" t="str">
        <f t="shared" si="66"/>
        <v/>
      </c>
      <c r="O157" s="562"/>
      <c r="P157" s="562" t="str">
        <f t="shared" si="67"/>
        <v/>
      </c>
      <c r="Q157" s="586" t="str">
        <f t="shared" si="63"/>
        <v/>
      </c>
      <c r="R157" s="587" t="str">
        <f t="shared" si="68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IF($K157="","",SUM(IF(LEFT($AM157:$CA157,1)="s",1,0))-SUM(IF(RIGHT(LEFT($AM157:$CA157,2))="-",1,0)))</f>
        <v/>
      </c>
      <c r="AL157" s="562" t="str">
        <f t="array" ref="AL157">IF($K128="","",SUM(IF(LEFT($AM157:$CA157,1)="X",1,0)))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9"/>
      <c r="AY157" s="647"/>
      <c r="AZ157" s="649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7"/>
      <c r="BT157" s="647"/>
      <c r="BU157" s="647"/>
      <c r="BV157" s="647"/>
      <c r="BW157" s="647"/>
      <c r="BX157" s="647"/>
      <c r="BY157" s="647"/>
      <c r="BZ157" s="647"/>
      <c r="CA157" s="647"/>
      <c r="CC157" s="647"/>
      <c r="CD157" s="647"/>
      <c r="CE157" s="647"/>
      <c r="CF157" s="647"/>
    </row>
    <row r="158" spans="1:84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65"/>
        <v/>
      </c>
      <c r="N158" s="562" t="str">
        <f t="shared" si="66"/>
        <v/>
      </c>
      <c r="O158" s="562"/>
      <c r="P158" s="562" t="str">
        <f t="shared" si="67"/>
        <v/>
      </c>
      <c r="Q158" s="586" t="str">
        <f t="shared" si="63"/>
        <v/>
      </c>
      <c r="R158" s="587" t="str">
        <f t="shared" si="68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IF($K158="","",SUM(IF(LEFT($AM158:$CA158,1)="s",1,0))-SUM(IF(RIGHT(LEFT($AM158:$CA158,2))="-",1,0)))</f>
        <v/>
      </c>
      <c r="AL158" s="562" t="str">
        <f t="array" ref="AL158">IF($K129="","",SUM(IF(LEFT($AM158:$CA158,1)="X",1,0)))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9"/>
      <c r="AY158" s="647"/>
      <c r="AZ158" s="649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7"/>
      <c r="BT158" s="647"/>
      <c r="BU158" s="647"/>
      <c r="BV158" s="647"/>
      <c r="BW158" s="647"/>
      <c r="BX158" s="647"/>
      <c r="BY158" s="647"/>
      <c r="BZ158" s="647"/>
      <c r="CA158" s="647"/>
      <c r="CC158" s="647"/>
      <c r="CD158" s="647"/>
      <c r="CE158" s="647"/>
      <c r="CF158" s="647"/>
    </row>
    <row r="159" spans="1:84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65"/>
        <v/>
      </c>
      <c r="N159" s="562" t="str">
        <f t="shared" si="66"/>
        <v/>
      </c>
      <c r="O159" s="562"/>
      <c r="P159" s="562" t="str">
        <f t="shared" si="67"/>
        <v/>
      </c>
      <c r="Q159" s="586" t="str">
        <f t="shared" si="63"/>
        <v/>
      </c>
      <c r="R159" s="587" t="str">
        <f t="shared" si="68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IF($K159="","",SUM(IF(LEFT($AM159:$CA159,1)="s",1,0))-SUM(IF(RIGHT(LEFT($AM159:$CA159,2))="-",1,0)))</f>
        <v/>
      </c>
      <c r="AL159" s="562" t="str">
        <f t="array" ref="AL159">IF($K130="","",SUM(IF(LEFT($AM159:$CA159,1)="X",1,0)))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9"/>
      <c r="AY159" s="647"/>
      <c r="AZ159" s="649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7"/>
      <c r="BT159" s="647"/>
      <c r="BU159" s="647"/>
      <c r="BV159" s="647"/>
      <c r="BW159" s="647"/>
      <c r="BX159" s="647"/>
      <c r="BY159" s="647"/>
      <c r="BZ159" s="647"/>
      <c r="CA159" s="647"/>
      <c r="CC159" s="647"/>
      <c r="CD159" s="647"/>
      <c r="CE159" s="647"/>
      <c r="CF159" s="647"/>
    </row>
    <row r="160" spans="1:84" ht="1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65"/>
        <v/>
      </c>
      <c r="N160" s="562" t="str">
        <f t="shared" si="66"/>
        <v/>
      </c>
      <c r="O160" s="562"/>
      <c r="P160" s="562" t="str">
        <f t="shared" si="67"/>
        <v/>
      </c>
      <c r="Q160" s="586" t="str">
        <f t="shared" si="63"/>
        <v/>
      </c>
      <c r="R160" s="587" t="str">
        <f t="shared" si="68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IF($K160="","",SUM(IF(LEFT($AM160:$CA160,1)="s",1,0))-SUM(IF(RIGHT(LEFT($AM160:$CA160,2))="-",1,0)))</f>
        <v/>
      </c>
      <c r="AL160" s="562" t="str">
        <f t="array" ref="AL160">IF($K131="","",SUM(IF(LEFT($AM160:$CA160,1)="X",1,0)))</f>
        <v/>
      </c>
      <c r="AM160" s="589"/>
      <c r="AN160" s="589"/>
      <c r="AO160" s="589"/>
      <c r="AP160" s="589"/>
      <c r="AQ160" s="589"/>
      <c r="AR160" s="589"/>
      <c r="AS160" s="589"/>
      <c r="AT160" s="589"/>
      <c r="AU160" s="589"/>
      <c r="AV160" s="589"/>
      <c r="AW160" s="589"/>
      <c r="AY160" s="589"/>
      <c r="BA160" s="589"/>
      <c r="BB160" s="589"/>
      <c r="BC160" s="589"/>
      <c r="BD160" s="589"/>
      <c r="BE160" s="589"/>
      <c r="BF160" s="589"/>
      <c r="BG160" s="589"/>
      <c r="BH160" s="589"/>
      <c r="BI160" s="589"/>
      <c r="BJ160" s="589"/>
      <c r="BK160" s="589"/>
      <c r="BL160" s="589"/>
      <c r="BM160" s="589"/>
      <c r="BN160" s="589"/>
      <c r="BO160" s="589"/>
      <c r="BP160" s="589"/>
      <c r="BQ160" s="589"/>
      <c r="BR160" s="589"/>
      <c r="BS160" s="589"/>
      <c r="BT160" s="589"/>
      <c r="BU160" s="589"/>
      <c r="BV160" s="589"/>
      <c r="BW160" s="589"/>
      <c r="BX160" s="589"/>
      <c r="BY160" s="589"/>
      <c r="BZ160" s="589"/>
      <c r="CA160" s="589"/>
      <c r="CC160" s="589"/>
      <c r="CD160" s="589"/>
      <c r="CE160" s="589"/>
      <c r="CF160" s="589"/>
    </row>
    <row r="161" spans="1:84" ht="1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65"/>
        <v/>
      </c>
      <c r="N161" s="562" t="str">
        <f t="shared" si="66"/>
        <v/>
      </c>
      <c r="O161" s="562"/>
      <c r="P161" s="562" t="str">
        <f t="shared" si="67"/>
        <v/>
      </c>
      <c r="Q161" s="586" t="str">
        <f t="shared" si="63"/>
        <v/>
      </c>
      <c r="R161" s="587" t="str">
        <f t="shared" si="68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IF($K161="","",SUM(IF(LEFT($AM161:$CA161,1)="s",1,0))-SUM(IF(RIGHT(LEFT($AM161:$CA161,2))="-",1,0)))</f>
        <v/>
      </c>
      <c r="AL161" s="562" t="str">
        <f t="array" ref="AL161">IF($K132="","",SUM(IF(LEFT($AM161:$CA161,1)="X",1,0)))</f>
        <v/>
      </c>
      <c r="AM161" s="589"/>
      <c r="AN161" s="589"/>
      <c r="AO161" s="589"/>
      <c r="AP161" s="589"/>
      <c r="AQ161" s="589"/>
      <c r="AR161" s="589"/>
      <c r="AS161" s="589"/>
      <c r="AT161" s="589"/>
      <c r="AU161" s="589"/>
      <c r="AV161" s="589"/>
      <c r="AW161" s="589"/>
      <c r="AY161" s="589"/>
      <c r="BA161" s="589"/>
      <c r="BB161" s="589"/>
      <c r="BC161" s="589"/>
      <c r="BD161" s="589"/>
      <c r="BE161" s="589"/>
      <c r="BF161" s="589"/>
      <c r="BG161" s="589"/>
      <c r="BH161" s="589"/>
      <c r="BI161" s="589"/>
      <c r="BJ161" s="589"/>
      <c r="BK161" s="589"/>
      <c r="BL161" s="589"/>
      <c r="BM161" s="589"/>
      <c r="BN161" s="589"/>
      <c r="BO161" s="589"/>
      <c r="BP161" s="589"/>
      <c r="BQ161" s="589"/>
      <c r="BR161" s="589"/>
      <c r="BS161" s="589"/>
      <c r="BT161" s="589"/>
      <c r="BU161" s="589"/>
      <c r="BV161" s="589"/>
      <c r="BW161" s="589"/>
      <c r="BX161" s="589"/>
      <c r="BY161" s="589"/>
      <c r="BZ161" s="589"/>
      <c r="CA161" s="589"/>
      <c r="CC161" s="589"/>
      <c r="CD161" s="589"/>
      <c r="CE161" s="589"/>
      <c r="CF161" s="589"/>
    </row>
    <row r="162" spans="1:84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K162" s="576"/>
      <c r="L162" s="576"/>
      <c r="M162" s="562" t="str">
        <f t="shared" si="65"/>
        <v/>
      </c>
      <c r="N162" s="562" t="str">
        <f t="shared" si="66"/>
        <v/>
      </c>
      <c r="O162" s="562"/>
      <c r="P162" s="562" t="str">
        <f t="shared" si="67"/>
        <v/>
      </c>
      <c r="Q162" s="586" t="str">
        <f t="shared" si="63"/>
        <v/>
      </c>
      <c r="R162" s="587" t="str">
        <f t="shared" si="68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IF($K162="","",SUM(IF(LEFT($AM162:$CA162,1)="s",1,0))-SUM(IF(RIGHT(LEFT($AM162:$CA162,2))="-",1,0)))</f>
        <v/>
      </c>
      <c r="AL162" s="562" t="str">
        <f t="array" ref="AL162">IF($K133="","",SUM(IF(LEFT($AM162:$CA162,1)="X",1,0)))</f>
        <v/>
      </c>
      <c r="AM162" s="589"/>
      <c r="AN162" s="589"/>
      <c r="AO162" s="589"/>
      <c r="AP162" s="589"/>
      <c r="AQ162" s="589"/>
      <c r="AR162" s="589"/>
      <c r="AS162" s="589"/>
      <c r="AT162" s="589"/>
      <c r="AU162" s="589"/>
      <c r="AV162" s="589"/>
      <c r="AW162" s="589"/>
      <c r="AY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M162" s="589"/>
      <c r="BN162" s="589"/>
      <c r="BO162" s="589"/>
      <c r="BP162" s="589"/>
      <c r="BQ162" s="589"/>
      <c r="BR162" s="589"/>
      <c r="BS162" s="589"/>
      <c r="BT162" s="589"/>
      <c r="BU162" s="589"/>
      <c r="BV162" s="589"/>
      <c r="BW162" s="589"/>
      <c r="BX162" s="589"/>
      <c r="BY162" s="589"/>
      <c r="BZ162" s="589"/>
      <c r="CA162" s="589"/>
      <c r="CC162" s="589"/>
      <c r="CD162" s="589"/>
      <c r="CE162" s="589"/>
      <c r="CF162" s="589"/>
    </row>
    <row r="163" spans="1:84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K163" s="576"/>
      <c r="L163" s="576"/>
      <c r="M163" s="562" t="str">
        <f t="shared" si="65"/>
        <v/>
      </c>
      <c r="N163" s="562" t="str">
        <f t="shared" si="66"/>
        <v/>
      </c>
      <c r="O163" s="562"/>
      <c r="P163" s="562" t="str">
        <f t="shared" si="67"/>
        <v/>
      </c>
      <c r="Q163" s="586" t="str">
        <f t="shared" si="63"/>
        <v/>
      </c>
      <c r="R163" s="587" t="str">
        <f t="shared" si="68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IF($K163="","",SUM(IF(LEFT($AM163:$CA163,1)="s",1,0))-SUM(IF(RIGHT(LEFT($AM163:$CA163,2))="-",1,0)))</f>
        <v/>
      </c>
      <c r="AL163" s="562" t="str">
        <f t="array" ref="AL163">IF($K134="","",SUM(IF(LEFT($AM163:$CA163,1)="X",1,0)))</f>
        <v/>
      </c>
      <c r="AM163" s="589"/>
      <c r="AN163" s="589"/>
      <c r="AO163" s="589"/>
      <c r="AP163" s="589"/>
      <c r="AQ163" s="589"/>
      <c r="AR163" s="589"/>
      <c r="AS163" s="589"/>
      <c r="AT163" s="589"/>
      <c r="AU163" s="589"/>
      <c r="AV163" s="589"/>
      <c r="AW163" s="589"/>
      <c r="AY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P163" s="589"/>
      <c r="BQ163" s="589"/>
      <c r="BR163" s="589"/>
      <c r="BS163" s="589"/>
      <c r="BT163" s="589"/>
      <c r="BU163" s="589"/>
      <c r="BV163" s="589"/>
      <c r="BW163" s="589"/>
      <c r="BX163" s="589"/>
      <c r="BY163" s="589"/>
      <c r="BZ163" s="589"/>
      <c r="CA163" s="589"/>
      <c r="CC163" s="589"/>
      <c r="CD163" s="589"/>
      <c r="CE163" s="589"/>
      <c r="CF163" s="589"/>
    </row>
    <row r="164" spans="1:84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K164" s="576"/>
      <c r="L164" s="576"/>
      <c r="M164" s="562" t="str">
        <f t="shared" si="65"/>
        <v/>
      </c>
      <c r="N164" s="562" t="str">
        <f t="shared" si="66"/>
        <v/>
      </c>
      <c r="O164" s="562"/>
      <c r="P164" s="562" t="str">
        <f t="shared" si="67"/>
        <v/>
      </c>
      <c r="Q164" s="586" t="str">
        <f t="shared" si="63"/>
        <v/>
      </c>
      <c r="R164" s="587" t="str">
        <f t="shared" si="68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IF($K164="","",SUM(IF(LEFT($AM164:$CA164,1)="s",1,0))-SUM(IF(RIGHT(LEFT($AM164:$CA164,2))="-",1,0)))</f>
        <v/>
      </c>
      <c r="AL164" s="562" t="str">
        <f t="array" ref="AL164">IF($K135="","",SUM(IF(LEFT($AM164:$CA164,1)="X",1,0)))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V164" s="589"/>
      <c r="AW164" s="589"/>
      <c r="AY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R164" s="589"/>
      <c r="BS164" s="589"/>
      <c r="BT164" s="589"/>
      <c r="BU164" s="589"/>
      <c r="BV164" s="589"/>
      <c r="BW164" s="589"/>
      <c r="BX164" s="589"/>
      <c r="BY164" s="589"/>
      <c r="BZ164" s="589"/>
      <c r="CA164" s="589"/>
      <c r="CC164" s="589"/>
      <c r="CD164" s="589"/>
      <c r="CE164" s="589"/>
      <c r="CF164" s="589"/>
    </row>
    <row r="165" spans="1:84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K165" s="576"/>
      <c r="L165" s="576"/>
      <c r="M165" s="562" t="str">
        <f t="shared" si="65"/>
        <v/>
      </c>
      <c r="N165" s="562" t="str">
        <f t="shared" si="66"/>
        <v/>
      </c>
      <c r="O165" s="562"/>
      <c r="P165" s="562" t="str">
        <f t="shared" si="67"/>
        <v/>
      </c>
      <c r="Q165" s="586" t="str">
        <f t="shared" si="63"/>
        <v/>
      </c>
      <c r="R165" s="587" t="str">
        <f t="shared" si="68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IF($K165="","",SUM(IF(LEFT($AM165:$CA165,1)="s",1,0))-SUM(IF(RIGHT(LEFT($AM165:$CA165,2))="-",1,0)))</f>
        <v/>
      </c>
      <c r="AL165" s="562" t="str">
        <f t="array" ref="AL165">IF($K136="","",SUM(IF(LEFT($AM165:$CA165,1)="X",1,0)))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Y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R165" s="589"/>
      <c r="BS165" s="589"/>
      <c r="BT165" s="589"/>
      <c r="BU165" s="589"/>
      <c r="BV165" s="589"/>
      <c r="BW165" s="589"/>
      <c r="BX165" s="589"/>
      <c r="BY165" s="589"/>
      <c r="BZ165" s="589"/>
      <c r="CA165" s="589"/>
      <c r="CC165" s="589"/>
      <c r="CD165" s="589"/>
      <c r="CE165" s="589"/>
      <c r="CF165" s="589"/>
    </row>
    <row r="166" spans="1:84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K166" s="576"/>
      <c r="L166" s="576"/>
      <c r="M166" s="562" t="str">
        <f t="shared" si="65"/>
        <v/>
      </c>
      <c r="N166" s="562" t="str">
        <f t="shared" si="66"/>
        <v/>
      </c>
      <c r="O166" s="562"/>
      <c r="P166" s="562" t="str">
        <f t="shared" si="67"/>
        <v/>
      </c>
      <c r="Q166" s="586" t="str">
        <f t="shared" si="63"/>
        <v/>
      </c>
      <c r="R166" s="587" t="str">
        <f t="shared" si="68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IF($K166="","",SUM(IF(LEFT($AM166:$CA166,1)="s",1,0))-SUM(IF(RIGHT(LEFT($AM166:$CA166,2))="-",1,0)))</f>
        <v/>
      </c>
      <c r="AL166" s="562" t="str">
        <f t="array" ref="AL166">IF($K137="","",SUM(IF(LEFT($AM166:$CA166,1)="X",1,0)))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Y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R166" s="589"/>
      <c r="BS166" s="589"/>
      <c r="BT166" s="589"/>
      <c r="BU166" s="589"/>
      <c r="BV166" s="589"/>
      <c r="BW166" s="589"/>
      <c r="BX166" s="589"/>
      <c r="BY166" s="589"/>
      <c r="BZ166" s="589"/>
      <c r="CA166" s="589"/>
      <c r="CC166" s="589"/>
      <c r="CD166" s="589"/>
      <c r="CE166" s="589"/>
      <c r="CF166" s="589"/>
    </row>
    <row r="167" spans="1:84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65"/>
        <v/>
      </c>
      <c r="N167" s="562" t="str">
        <f t="shared" si="66"/>
        <v/>
      </c>
      <c r="O167" s="562"/>
      <c r="P167" s="562" t="str">
        <f t="shared" si="67"/>
        <v/>
      </c>
      <c r="Q167" s="586" t="str">
        <f t="shared" si="63"/>
        <v/>
      </c>
      <c r="R167" s="587" t="str">
        <f t="shared" si="68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IF($K167="","",SUM(IF(LEFT($AM167:$CA167,1)="s",1,0))-SUM(IF(RIGHT(LEFT($AM167:$CA167,2))="-",1,0)))</f>
        <v/>
      </c>
      <c r="AL167" s="562" t="str">
        <f t="array" ref="AL167">IF($K138="","",SUM(IF(LEFT($AM167:$CA167,1)="X",1,0)))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Y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R167" s="589"/>
      <c r="BS167" s="589"/>
      <c r="BT167" s="589"/>
      <c r="BU167" s="589"/>
      <c r="BV167" s="589"/>
      <c r="BW167" s="589"/>
      <c r="BX167" s="589"/>
      <c r="BY167" s="589"/>
      <c r="BZ167" s="589"/>
      <c r="CA167" s="589"/>
      <c r="CC167" s="589"/>
      <c r="CD167" s="589"/>
      <c r="CE167" s="589"/>
      <c r="CF167" s="589"/>
    </row>
    <row r="168" spans="1:84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65"/>
        <v/>
      </c>
      <c r="N168" s="562" t="str">
        <f t="shared" si="66"/>
        <v/>
      </c>
      <c r="O168" s="562"/>
      <c r="P168" s="562" t="str">
        <f t="shared" si="67"/>
        <v/>
      </c>
      <c r="Q168" s="586" t="str">
        <f t="shared" si="63"/>
        <v/>
      </c>
      <c r="R168" s="587" t="str">
        <f t="shared" si="68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IF($K168="","",SUM(IF(LEFT($AM168:$CA168,1)="s",1,0))-SUM(IF(RIGHT(LEFT($AM168:$CA168,2))="-",1,0)))</f>
        <v/>
      </c>
      <c r="AL168" s="562" t="str">
        <f t="array" ref="AL168">IF($K139="","",SUM(IF(LEFT($AM168:$CA168,1)="X",1,0)))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Y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R168" s="589"/>
      <c r="BS168" s="589"/>
      <c r="BT168" s="589"/>
      <c r="BU168" s="589"/>
      <c r="BV168" s="589"/>
      <c r="BW168" s="589"/>
      <c r="BX168" s="589"/>
      <c r="BY168" s="589"/>
      <c r="BZ168" s="589"/>
      <c r="CA168" s="589"/>
      <c r="CC168" s="589"/>
      <c r="CD168" s="589"/>
      <c r="CE168" s="589"/>
      <c r="CF168" s="589"/>
    </row>
    <row r="169" spans="1:84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65"/>
        <v/>
      </c>
      <c r="N169" s="562" t="str">
        <f t="shared" si="66"/>
        <v/>
      </c>
      <c r="O169" s="562"/>
      <c r="P169" s="562" t="str">
        <f t="shared" si="67"/>
        <v/>
      </c>
      <c r="Q169" s="586" t="str">
        <f t="shared" si="63"/>
        <v/>
      </c>
      <c r="R169" s="587" t="str">
        <f t="shared" si="68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IF($K169="","",SUM(IF(LEFT($AM169:$CA169,1)="s",1,0))-SUM(IF(RIGHT(LEFT($AM169:$CA169,2))="-",1,0)))</f>
        <v/>
      </c>
      <c r="AL169" s="562" t="str">
        <f t="array" ref="AL169">IF($K140="","",SUM(IF(LEFT($AM169:$CA169,1)="X",1,0)))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Y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R169" s="589"/>
      <c r="BS169" s="589"/>
      <c r="BT169" s="589"/>
      <c r="BU169" s="589"/>
      <c r="BV169" s="589"/>
      <c r="BW169" s="589"/>
      <c r="BX169" s="589"/>
      <c r="BY169" s="589"/>
      <c r="BZ169" s="589"/>
      <c r="CA169" s="589"/>
      <c r="CC169" s="589"/>
      <c r="CD169" s="589"/>
      <c r="CE169" s="589"/>
      <c r="CF169" s="589"/>
    </row>
    <row r="170" spans="1:84" ht="1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M170" s="562" t="str">
        <f t="shared" si="65"/>
        <v/>
      </c>
      <c r="N170" s="562" t="str">
        <f t="shared" si="66"/>
        <v/>
      </c>
      <c r="O170" s="562"/>
      <c r="P170" s="562" t="str">
        <f t="shared" si="67"/>
        <v/>
      </c>
      <c r="Q170" s="586" t="str">
        <f t="shared" si="63"/>
        <v/>
      </c>
      <c r="R170" s="587" t="str">
        <f t="shared" si="68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IF($K170="","",SUM(IF(LEFT($AM170:$CA170,1)="s",1,0))-SUM(IF(RIGHT(LEFT($AM170:$CA170,2))="-",1,0)))</f>
        <v/>
      </c>
      <c r="AL170" s="562" t="str">
        <f t="array" ref="AL170">IF($K141="","",SUM(IF(LEFT($AM170:$CA170,1)="X",1,0)))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Y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R170" s="589"/>
      <c r="BS170" s="589"/>
      <c r="BT170" s="589"/>
      <c r="BU170" s="589"/>
      <c r="BV170" s="589"/>
      <c r="BW170" s="589"/>
      <c r="BX170" s="589"/>
      <c r="BY170" s="589"/>
      <c r="BZ170" s="589"/>
      <c r="CA170" s="589"/>
      <c r="CC170" s="589"/>
      <c r="CD170" s="589"/>
      <c r="CE170" s="589"/>
      <c r="CF170" s="589"/>
    </row>
    <row r="171" spans="1:84" ht="15">
      <c r="A171" s="561"/>
      <c r="E171" s="584" t="str">
        <f>IF(J171=Table!$C$1,VLOOKUP(H171,Table!$B$38:$AO$61,Table!$AO$35-1,FALSE),"")</f>
        <v/>
      </c>
      <c r="F171" s="555"/>
      <c r="G171" s="574"/>
      <c r="H171" s="590"/>
      <c r="I171" s="576"/>
      <c r="J171" s="576"/>
      <c r="M171" s="562" t="str">
        <f t="shared" si="65"/>
        <v/>
      </c>
      <c r="N171" s="562" t="str">
        <f t="shared" si="66"/>
        <v/>
      </c>
      <c r="O171" s="562"/>
      <c r="P171" s="562" t="str">
        <f t="shared" si="67"/>
        <v/>
      </c>
      <c r="Q171" s="586" t="str">
        <f t="shared" si="63"/>
        <v/>
      </c>
      <c r="R171" s="587" t="str">
        <f t="shared" si="68"/>
        <v/>
      </c>
      <c r="S171" s="587"/>
      <c r="T171" s="587"/>
      <c r="U171" s="587"/>
      <c r="V171" s="587"/>
      <c r="W171" s="574"/>
      <c r="X171" s="574"/>
      <c r="AJ171" s="582"/>
      <c r="AK171" s="583" t="str">
        <f t="array" ref="AK171">IF($K171="","",SUM(IF(LEFT($AM171:$CA171,1)="s",1,0))-SUM(IF(RIGHT(LEFT($AM171:$CA171,2))="-",1,0)))</f>
        <v/>
      </c>
      <c r="AL171" s="562" t="str">
        <f t="array" ref="AL171">IF($K142="","",SUM(IF(LEFT($AM171:$CA171,1)="X",1,0)))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Y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S171" s="589"/>
      <c r="BT171" s="589"/>
      <c r="BU171" s="589"/>
      <c r="BV171" s="589"/>
      <c r="BW171" s="589"/>
      <c r="BX171" s="589"/>
      <c r="BY171" s="589"/>
      <c r="BZ171" s="589"/>
      <c r="CA171" s="589"/>
      <c r="CC171" s="589"/>
      <c r="CD171" s="589"/>
      <c r="CE171" s="589"/>
      <c r="CF171" s="589"/>
    </row>
    <row r="172" spans="1:84" ht="15">
      <c r="A172" s="561"/>
      <c r="E172" s="584" t="str">
        <f>IF(J172=Table!$C$1,VLOOKUP(H172,Table!$B$38:$AO$61,Table!$AO$35-1,FALSE),"")</f>
        <v/>
      </c>
      <c r="F172" s="555"/>
      <c r="G172" s="574"/>
      <c r="H172" s="590"/>
      <c r="I172" s="576"/>
      <c r="J172" s="576"/>
      <c r="M172" s="562" t="str">
        <f t="shared" si="65"/>
        <v/>
      </c>
      <c r="N172" s="562" t="str">
        <f t="shared" si="66"/>
        <v/>
      </c>
      <c r="O172" s="562"/>
      <c r="P172" s="562" t="str">
        <f t="shared" si="67"/>
        <v/>
      </c>
      <c r="Q172" s="586" t="str">
        <f t="shared" si="63"/>
        <v/>
      </c>
      <c r="R172" s="587" t="str">
        <f t="shared" si="68"/>
        <v/>
      </c>
      <c r="S172" s="587"/>
      <c r="T172" s="587"/>
      <c r="U172" s="587"/>
      <c r="V172" s="587"/>
      <c r="W172" s="574"/>
      <c r="X172" s="574"/>
      <c r="AJ172" s="582"/>
      <c r="AK172" s="583" t="str">
        <f t="array" ref="AK172">IF($K172="","",SUM(IF(LEFT($AM172:$CA172,1)="s",1,0))-SUM(IF(RIGHT(LEFT($AM172:$CA172,2))="-",1,0)))</f>
        <v/>
      </c>
      <c r="AL172" s="562" t="str">
        <f t="array" ref="AL172">IF($K143="","",SUM(IF(LEFT($AM172:$CA172,1)="X",1,0)))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Y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S172" s="589"/>
      <c r="BT172" s="589"/>
      <c r="BU172" s="589"/>
      <c r="BV172" s="589"/>
      <c r="BW172" s="589"/>
      <c r="BX172" s="589"/>
      <c r="BY172" s="589"/>
      <c r="BZ172" s="589"/>
      <c r="CA172" s="589"/>
      <c r="CC172" s="589"/>
      <c r="CD172" s="589"/>
      <c r="CE172" s="589"/>
      <c r="CF172" s="589"/>
    </row>
    <row r="173" spans="1:84" ht="15">
      <c r="A173" s="561"/>
      <c r="E173" s="584" t="str">
        <f>IF(J173=Table!$C$1,VLOOKUP(H173,Table!$B$38:$AO$61,Table!$AO$35-1,FALSE),"")</f>
        <v/>
      </c>
      <c r="F173" s="555"/>
      <c r="G173" s="574"/>
      <c r="H173" s="590"/>
      <c r="I173" s="576"/>
      <c r="J173" s="576"/>
      <c r="M173" s="562" t="str">
        <f t="shared" si="65"/>
        <v/>
      </c>
      <c r="N173" s="562" t="str">
        <f t="shared" si="66"/>
        <v/>
      </c>
      <c r="O173" s="562"/>
      <c r="P173" s="562" t="str">
        <f t="shared" si="67"/>
        <v/>
      </c>
      <c r="Q173" s="586" t="str">
        <f t="shared" si="63"/>
        <v/>
      </c>
      <c r="R173" s="587" t="str">
        <f t="shared" si="68"/>
        <v/>
      </c>
      <c r="S173" s="587"/>
      <c r="T173" s="587"/>
      <c r="U173" s="587"/>
      <c r="V173" s="587"/>
      <c r="W173" s="574"/>
      <c r="X173" s="574"/>
      <c r="AJ173" s="582"/>
      <c r="AK173" s="583" t="str">
        <f t="array" ref="AK173">IF($K173="","",SUM(IF(LEFT($AM173:$CA173,1)="s",1,0))-SUM(IF(RIGHT(LEFT($AM173:$CA173,2))="-",1,0)))</f>
        <v/>
      </c>
      <c r="AL173" s="562" t="str">
        <f t="array" ref="AL173">IF($K144="","",SUM(IF(LEFT($AM173:$CA173,1)="X",1,0)))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Y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S173" s="589"/>
      <c r="BT173" s="589"/>
      <c r="BU173" s="589"/>
      <c r="BV173" s="589"/>
      <c r="BW173" s="589"/>
      <c r="BX173" s="589"/>
      <c r="BY173" s="589"/>
      <c r="BZ173" s="589"/>
      <c r="CA173" s="589"/>
      <c r="CC173" s="589"/>
      <c r="CD173" s="589"/>
      <c r="CE173" s="589"/>
      <c r="CF173" s="589"/>
    </row>
    <row r="174" spans="1:84" ht="15">
      <c r="A174" s="561"/>
      <c r="E174" s="584" t="str">
        <f>IF(J174=Table!$C$1,VLOOKUP(H174,Table!$B$38:$AO$61,Table!$AO$35-1,FALSE),"")</f>
        <v/>
      </c>
      <c r="F174" s="555"/>
      <c r="G174" s="574"/>
      <c r="H174" s="590"/>
      <c r="I174" s="576"/>
      <c r="J174" s="576"/>
      <c r="M174" s="562" t="str">
        <f t="shared" si="65"/>
        <v/>
      </c>
      <c r="N174" s="562" t="str">
        <f t="shared" si="66"/>
        <v/>
      </c>
      <c r="O174" s="562"/>
      <c r="P174" s="562" t="str">
        <f t="shared" si="67"/>
        <v/>
      </c>
      <c r="Q174" s="586" t="str">
        <f t="shared" si="63"/>
        <v/>
      </c>
      <c r="R174" s="587" t="str">
        <f t="shared" si="68"/>
        <v/>
      </c>
      <c r="S174" s="587"/>
      <c r="T174" s="587"/>
      <c r="U174" s="587"/>
      <c r="V174" s="587"/>
      <c r="W174" s="574"/>
      <c r="X174" s="574"/>
      <c r="AJ174" s="582"/>
      <c r="AK174" s="583" t="str">
        <f t="array" ref="AK174">IF($K174="","",SUM(IF(LEFT($AM174:$CA174,1)="s",1,0))-SUM(IF(RIGHT(LEFT($AM174:$CA174,2))="-",1,0)))</f>
        <v/>
      </c>
      <c r="AL174" s="562" t="str">
        <f t="array" ref="AL174">IF($K145="","",SUM(IF(LEFT($AM174:$CA174,1)="X",1,0)))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Y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S174" s="589"/>
      <c r="BT174" s="589"/>
      <c r="BU174" s="589"/>
      <c r="BV174" s="589"/>
      <c r="BW174" s="589"/>
      <c r="BX174" s="589"/>
      <c r="BY174" s="589"/>
      <c r="BZ174" s="589"/>
      <c r="CA174" s="589"/>
      <c r="CC174" s="589"/>
      <c r="CD174" s="589"/>
      <c r="CE174" s="589"/>
      <c r="CF174" s="589"/>
    </row>
    <row r="175" spans="1:84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65"/>
        <v/>
      </c>
      <c r="N175" s="562" t="str">
        <f t="shared" si="66"/>
        <v/>
      </c>
      <c r="O175" s="562"/>
      <c r="P175" s="562" t="str">
        <f t="shared" si="67"/>
        <v/>
      </c>
      <c r="Q175" s="586" t="str">
        <f t="shared" si="63"/>
        <v/>
      </c>
      <c r="R175" s="587" t="str">
        <f t="shared" si="68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IF($K146="","",SUM(IF(LEFT($AM175:$CA175,1)="X",1,0)))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Y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S175" s="589"/>
      <c r="BT175" s="589"/>
      <c r="BU175" s="589"/>
      <c r="BV175" s="589"/>
      <c r="BW175" s="589"/>
      <c r="BX175" s="589"/>
      <c r="BY175" s="589"/>
      <c r="BZ175" s="589"/>
      <c r="CA175" s="589"/>
      <c r="CC175" s="589"/>
      <c r="CD175" s="589"/>
      <c r="CE175" s="589"/>
      <c r="CF175" s="589"/>
    </row>
    <row r="176" spans="1:84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65"/>
        <v/>
      </c>
      <c r="N176" s="562" t="str">
        <f t="shared" si="66"/>
        <v/>
      </c>
      <c r="O176" s="562"/>
      <c r="P176" s="562" t="str">
        <f t="shared" si="67"/>
        <v/>
      </c>
      <c r="Q176" s="586" t="str">
        <f t="shared" si="63"/>
        <v/>
      </c>
      <c r="R176" s="587" t="str">
        <f t="shared" si="68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IF($K147="","",SUM(IF(LEFT($AM176:$CA176,1)="X",1,0)))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Y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S176" s="589"/>
      <c r="BT176" s="589"/>
      <c r="BU176" s="589"/>
      <c r="BV176" s="589"/>
      <c r="BW176" s="589"/>
      <c r="BX176" s="589"/>
      <c r="BY176" s="589"/>
      <c r="BZ176" s="589"/>
      <c r="CA176" s="589"/>
      <c r="CC176" s="589"/>
      <c r="CD176" s="589"/>
      <c r="CE176" s="589"/>
      <c r="CF176" s="589"/>
    </row>
    <row r="177" spans="1:84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65"/>
        <v/>
      </c>
      <c r="N177" s="562" t="str">
        <f t="shared" si="66"/>
        <v/>
      </c>
      <c r="O177" s="562"/>
      <c r="P177" s="562" t="str">
        <f t="shared" si="67"/>
        <v/>
      </c>
      <c r="Q177" s="586" t="str">
        <f t="shared" ref="Q177:Q195" si="69">IF(S177="","",IF(SIGN(S177)&lt;&gt;1,VLOOKUP(ABS(S177),SUP_HDC,3,TRUE),-VLOOKUP(ABS(S177),SUP_HDC,3,TRUE)))</f>
        <v/>
      </c>
      <c r="R177" s="587" t="str">
        <f t="shared" ref="R177:R195" si="70">IF(Q177="","",IF((K148-L148+Q177)&gt;=0.5,1,IF((K148-L148+Q177)=0.25,0.5,IF((K148-L148+Q177)&lt;=-0.5,-1,IF((K148-L148+Q177)=-0.25,-0.5,0)))))</f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IF($K148="","",SUM(IF(LEFT($AM177:$CA177,1)="X",1,0)))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Y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S177" s="589"/>
      <c r="BT177" s="589"/>
      <c r="BU177" s="589"/>
      <c r="BV177" s="589"/>
      <c r="BW177" s="589"/>
      <c r="BX177" s="589"/>
      <c r="BY177" s="589"/>
      <c r="BZ177" s="589"/>
      <c r="CA177" s="589"/>
      <c r="CC177" s="589"/>
      <c r="CD177" s="589"/>
      <c r="CE177" s="589"/>
      <c r="CF177" s="589"/>
    </row>
    <row r="178" spans="1:84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ref="M178:M195" si="71">IF(K149="","",IF(K149&gt;L149,"W",IF(K149=L149,"D",IF(K149&lt;L149,"L"))))</f>
        <v/>
      </c>
      <c r="N178" s="562" t="str">
        <f t="shared" ref="N178:N195" si="72">IF(K149="","",K149+L149)</f>
        <v/>
      </c>
      <c r="O178" s="562"/>
      <c r="P178" s="562" t="str">
        <f t="shared" ref="P178:P194" si="73">IF($K149="","",IF($N178&gt;P$19,"O",IF($N178&lt;P$19,"U",IF($N178=P$19,"-"))))</f>
        <v/>
      </c>
      <c r="Q178" s="586" t="str">
        <f t="shared" si="69"/>
        <v/>
      </c>
      <c r="R178" s="587" t="str">
        <f t="shared" si="70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IF($K149="","",SUM(IF(LEFT($AM178:$CA178,1)="X",1,0)))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Y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S178" s="589"/>
      <c r="BT178" s="589"/>
      <c r="BU178" s="589"/>
      <c r="BV178" s="589"/>
      <c r="BW178" s="589"/>
      <c r="BX178" s="589"/>
      <c r="BY178" s="589"/>
      <c r="BZ178" s="589"/>
      <c r="CA178" s="589"/>
      <c r="CC178" s="589"/>
      <c r="CD178" s="589"/>
      <c r="CE178" s="589"/>
      <c r="CF178" s="589"/>
    </row>
    <row r="179" spans="1:84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71"/>
        <v/>
      </c>
      <c r="N179" s="562" t="str">
        <f t="shared" si="72"/>
        <v/>
      </c>
      <c r="O179" s="562"/>
      <c r="P179" s="562" t="str">
        <f t="shared" si="73"/>
        <v/>
      </c>
      <c r="Q179" s="586" t="str">
        <f t="shared" si="69"/>
        <v/>
      </c>
      <c r="R179" s="587" t="str">
        <f t="shared" si="70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IF($K150="","",SUM(IF(LEFT($AM179:$CA179,1)="X",1,0)))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Y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S179" s="589"/>
      <c r="BT179" s="589"/>
      <c r="BU179" s="589"/>
      <c r="BV179" s="589"/>
      <c r="BW179" s="589"/>
      <c r="BX179" s="589"/>
      <c r="BY179" s="589"/>
      <c r="BZ179" s="589"/>
      <c r="CA179" s="589"/>
      <c r="CC179" s="589"/>
      <c r="CD179" s="589"/>
      <c r="CE179" s="589"/>
      <c r="CF179" s="589"/>
    </row>
    <row r="180" spans="1:84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71"/>
        <v/>
      </c>
      <c r="N180" s="562" t="str">
        <f t="shared" si="72"/>
        <v/>
      </c>
      <c r="O180" s="562"/>
      <c r="P180" s="562" t="str">
        <f t="shared" si="73"/>
        <v/>
      </c>
      <c r="Q180" s="586" t="str">
        <f t="shared" si="69"/>
        <v/>
      </c>
      <c r="R180" s="587" t="str">
        <f t="shared" si="70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IF($K151="","",SUM(IF(LEFT($AM180:$CA180,1)="X",1,0)))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Y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S180" s="589"/>
      <c r="BT180" s="589"/>
      <c r="BU180" s="589"/>
      <c r="BV180" s="589"/>
      <c r="BW180" s="589"/>
      <c r="BX180" s="589"/>
      <c r="BY180" s="589"/>
      <c r="BZ180" s="589"/>
      <c r="CA180" s="589"/>
      <c r="CC180" s="589"/>
      <c r="CD180" s="589"/>
      <c r="CE180" s="589"/>
      <c r="CF180" s="589"/>
    </row>
    <row r="181" spans="1:84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71"/>
        <v/>
      </c>
      <c r="N181" s="562" t="str">
        <f t="shared" si="72"/>
        <v/>
      </c>
      <c r="O181" s="562"/>
      <c r="P181" s="562" t="str">
        <f t="shared" si="73"/>
        <v/>
      </c>
      <c r="Q181" s="586" t="str">
        <f t="shared" si="69"/>
        <v/>
      </c>
      <c r="R181" s="587" t="str">
        <f t="shared" si="70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IF($K152="","",SUM(IF(LEFT($AM181:$CA181,1)="X",1,0)))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Y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S181" s="589"/>
      <c r="BT181" s="589"/>
      <c r="BU181" s="589"/>
      <c r="BV181" s="589"/>
      <c r="BW181" s="589"/>
      <c r="BX181" s="589"/>
      <c r="BY181" s="589"/>
      <c r="BZ181" s="589"/>
      <c r="CA181" s="589"/>
      <c r="CC181" s="589"/>
      <c r="CD181" s="589"/>
      <c r="CE181" s="589"/>
      <c r="CF181" s="589"/>
    </row>
    <row r="182" spans="1:84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71"/>
        <v/>
      </c>
      <c r="N182" s="562" t="str">
        <f t="shared" si="72"/>
        <v/>
      </c>
      <c r="O182" s="562"/>
      <c r="P182" s="562" t="str">
        <f t="shared" si="73"/>
        <v/>
      </c>
      <c r="Q182" s="586" t="str">
        <f t="shared" si="69"/>
        <v/>
      </c>
      <c r="R182" s="587" t="str">
        <f t="shared" si="70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IF($K153="","",SUM(IF(LEFT($AM182:$CA182,1)="X",1,0)))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Y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S182" s="589"/>
      <c r="BT182" s="589"/>
      <c r="BU182" s="589"/>
      <c r="BV182" s="589"/>
      <c r="BW182" s="589"/>
      <c r="BX182" s="589"/>
      <c r="BY182" s="589"/>
      <c r="BZ182" s="589"/>
      <c r="CA182" s="589"/>
      <c r="CC182" s="589"/>
      <c r="CD182" s="589"/>
      <c r="CE182" s="589"/>
      <c r="CF182" s="589"/>
    </row>
    <row r="183" spans="1:84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71"/>
        <v/>
      </c>
      <c r="N183" s="562" t="str">
        <f t="shared" si="72"/>
        <v/>
      </c>
      <c r="O183" s="562"/>
      <c r="P183" s="562" t="str">
        <f t="shared" si="73"/>
        <v/>
      </c>
      <c r="Q183" s="586" t="str">
        <f t="shared" si="69"/>
        <v/>
      </c>
      <c r="R183" s="587" t="str">
        <f t="shared" si="70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IF($K154="","",SUM(IF(LEFT($AM183:$CA183,1)="X",1,0)))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Y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S183" s="589"/>
      <c r="BT183" s="589"/>
      <c r="BU183" s="589"/>
      <c r="BV183" s="589"/>
      <c r="BW183" s="589"/>
      <c r="BX183" s="589"/>
      <c r="BY183" s="589"/>
      <c r="BZ183" s="589"/>
      <c r="CA183" s="589"/>
      <c r="CC183" s="589"/>
      <c r="CD183" s="589"/>
      <c r="CE183" s="589"/>
      <c r="CF183" s="589"/>
    </row>
    <row r="184" spans="1:84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71"/>
        <v/>
      </c>
      <c r="N184" s="562" t="str">
        <f t="shared" si="72"/>
        <v/>
      </c>
      <c r="O184" s="562"/>
      <c r="P184" s="562" t="str">
        <f t="shared" si="73"/>
        <v/>
      </c>
      <c r="Q184" s="586" t="str">
        <f t="shared" si="69"/>
        <v/>
      </c>
      <c r="R184" s="587" t="str">
        <f t="shared" si="70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IF($K155="","",SUM(IF(LEFT($AM184:$CA184,1)="X",1,0)))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Y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S184" s="589"/>
      <c r="BT184" s="589"/>
      <c r="BU184" s="589"/>
      <c r="BV184" s="589"/>
      <c r="BW184" s="589"/>
      <c r="BX184" s="589"/>
      <c r="BY184" s="589"/>
      <c r="BZ184" s="589"/>
      <c r="CA184" s="589"/>
      <c r="CC184" s="589"/>
      <c r="CD184" s="589"/>
      <c r="CE184" s="589"/>
      <c r="CF184" s="589"/>
    </row>
    <row r="185" spans="1:84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71"/>
        <v/>
      </c>
      <c r="N185" s="562" t="str">
        <f t="shared" si="72"/>
        <v/>
      </c>
      <c r="O185" s="562"/>
      <c r="P185" s="562" t="str">
        <f t="shared" si="73"/>
        <v/>
      </c>
      <c r="Q185" s="586" t="str">
        <f t="shared" si="69"/>
        <v/>
      </c>
      <c r="R185" s="587" t="str">
        <f t="shared" si="70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IF($K156="","",SUM(IF(LEFT($AM185:$CA185,1)="X",1,0)))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Y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S185" s="589"/>
      <c r="BT185" s="589"/>
      <c r="BU185" s="589"/>
      <c r="BV185" s="589"/>
      <c r="BW185" s="589"/>
      <c r="BX185" s="589"/>
      <c r="BY185" s="589"/>
      <c r="BZ185" s="589"/>
      <c r="CA185" s="589"/>
      <c r="CC185" s="589"/>
      <c r="CD185" s="589"/>
      <c r="CE185" s="589"/>
      <c r="CF185" s="589"/>
    </row>
    <row r="186" spans="1:84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71"/>
        <v/>
      </c>
      <c r="N186" s="562" t="str">
        <f t="shared" si="72"/>
        <v/>
      </c>
      <c r="O186" s="562"/>
      <c r="P186" s="562" t="str">
        <f t="shared" si="73"/>
        <v/>
      </c>
      <c r="Q186" s="586" t="str">
        <f t="shared" si="69"/>
        <v/>
      </c>
      <c r="R186" s="587" t="str">
        <f t="shared" si="70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IF($K157="","",SUM(IF(LEFT($AM186:$CA186,1)="X",1,0)))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Y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S186" s="589"/>
      <c r="BT186" s="589"/>
      <c r="BU186" s="589"/>
      <c r="BV186" s="589"/>
      <c r="BW186" s="589"/>
      <c r="BX186" s="589"/>
      <c r="BY186" s="589"/>
      <c r="BZ186" s="589"/>
      <c r="CA186" s="589"/>
      <c r="CC186" s="589"/>
      <c r="CD186" s="589"/>
      <c r="CE186" s="589"/>
      <c r="CF186" s="589"/>
    </row>
    <row r="187" spans="1:84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71"/>
        <v/>
      </c>
      <c r="N187" s="562" t="str">
        <f t="shared" si="72"/>
        <v/>
      </c>
      <c r="O187" s="562"/>
      <c r="P187" s="562" t="str">
        <f t="shared" si="73"/>
        <v/>
      </c>
      <c r="Q187" s="586" t="str">
        <f t="shared" si="69"/>
        <v/>
      </c>
      <c r="R187" s="587" t="str">
        <f t="shared" si="70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IF($K158="","",SUM(IF(LEFT($AM187:$CA187,1)="X",1,0)))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Y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S187" s="589"/>
      <c r="BT187" s="589"/>
      <c r="BU187" s="589"/>
      <c r="BV187" s="589"/>
      <c r="BW187" s="589"/>
      <c r="BX187" s="589"/>
      <c r="BY187" s="589"/>
      <c r="BZ187" s="589"/>
      <c r="CA187" s="589"/>
      <c r="CC187" s="589"/>
      <c r="CD187" s="589"/>
      <c r="CE187" s="589"/>
      <c r="CF187" s="589"/>
    </row>
    <row r="188" spans="1:84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71"/>
        <v/>
      </c>
      <c r="N188" s="562" t="str">
        <f t="shared" si="72"/>
        <v/>
      </c>
      <c r="O188" s="562"/>
      <c r="P188" s="562" t="str">
        <f t="shared" si="73"/>
        <v/>
      </c>
      <c r="Q188" s="586" t="str">
        <f t="shared" si="69"/>
        <v/>
      </c>
      <c r="R188" s="587" t="str">
        <f t="shared" si="70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IF($K159="","",SUM(IF(LEFT($AM188:$CA188,1)="X",1,0)))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Y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S188" s="589"/>
      <c r="BT188" s="589"/>
      <c r="BU188" s="589"/>
      <c r="BV188" s="589"/>
      <c r="BW188" s="589"/>
      <c r="BX188" s="589"/>
      <c r="BY188" s="589"/>
      <c r="BZ188" s="589"/>
      <c r="CA188" s="589"/>
      <c r="CC188" s="589"/>
      <c r="CD188" s="589"/>
      <c r="CE188" s="589"/>
      <c r="CF188" s="589"/>
    </row>
    <row r="189" spans="1:84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71"/>
        <v/>
      </c>
      <c r="N189" s="562" t="str">
        <f t="shared" si="72"/>
        <v/>
      </c>
      <c r="O189" s="562"/>
      <c r="P189" s="562" t="str">
        <f t="shared" si="73"/>
        <v/>
      </c>
      <c r="Q189" s="586" t="str">
        <f t="shared" si="69"/>
        <v/>
      </c>
      <c r="R189" s="587" t="str">
        <f t="shared" si="70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IF($K160="","",SUM(IF(LEFT($AM189:$CA189,1)="X",1,0)))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Y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S189" s="589"/>
      <c r="BT189" s="589"/>
      <c r="BU189" s="589"/>
      <c r="BV189" s="589"/>
      <c r="BW189" s="589"/>
      <c r="BX189" s="589"/>
      <c r="BY189" s="589"/>
      <c r="BZ189" s="589"/>
      <c r="CA189" s="589"/>
      <c r="CC189" s="589"/>
      <c r="CD189" s="589"/>
      <c r="CE189" s="589"/>
      <c r="CF189" s="589"/>
    </row>
    <row r="190" spans="1:84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71"/>
        <v/>
      </c>
      <c r="N190" s="562" t="str">
        <f t="shared" si="72"/>
        <v/>
      </c>
      <c r="O190" s="562"/>
      <c r="P190" s="562" t="str">
        <f t="shared" si="73"/>
        <v/>
      </c>
      <c r="Q190" s="586" t="str">
        <f t="shared" si="69"/>
        <v/>
      </c>
      <c r="R190" s="587" t="str">
        <f t="shared" si="70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IF($K161="","",SUM(IF(LEFT($AM190:$CA190,1)="X",1,0)))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Y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S190" s="589"/>
      <c r="BT190" s="589"/>
      <c r="BU190" s="589"/>
      <c r="BV190" s="589"/>
      <c r="BW190" s="589"/>
      <c r="BX190" s="589"/>
      <c r="BY190" s="589"/>
      <c r="BZ190" s="589"/>
      <c r="CA190" s="589"/>
      <c r="CC190" s="589"/>
      <c r="CD190" s="589"/>
      <c r="CE190" s="589"/>
      <c r="CF190" s="589"/>
    </row>
    <row r="191" spans="1:84" ht="15">
      <c r="A191" s="561"/>
      <c r="E191" s="584" t="str">
        <f>IF(J191=Table!$C$1,VLOOKUP(H191,Table!$B$38:$AO$61,Table!$AO$35-1,FALSE),"")</f>
        <v/>
      </c>
      <c r="F191" s="555"/>
      <c r="H191" s="590"/>
      <c r="I191" s="576"/>
      <c r="J191" s="576"/>
      <c r="M191" s="562" t="str">
        <f t="shared" si="71"/>
        <v/>
      </c>
      <c r="N191" s="562" t="str">
        <f t="shared" si="72"/>
        <v/>
      </c>
      <c r="O191" s="562"/>
      <c r="P191" s="562" t="str">
        <f t="shared" si="73"/>
        <v/>
      </c>
      <c r="Q191" s="586" t="str">
        <f t="shared" si="69"/>
        <v/>
      </c>
      <c r="R191" s="587" t="str">
        <f t="shared" si="70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IF($K162="","",SUM(IF(LEFT($AM191:$CA191,1)="X",1,0)))</f>
        <v/>
      </c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Y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S191" s="589"/>
      <c r="BT191" s="589"/>
      <c r="BU191" s="589"/>
      <c r="BV191" s="589"/>
      <c r="BW191" s="589"/>
      <c r="BX191" s="589"/>
      <c r="BY191" s="589"/>
      <c r="BZ191" s="589"/>
      <c r="CA191" s="589"/>
      <c r="CC191" s="589"/>
      <c r="CD191" s="589"/>
      <c r="CE191" s="589"/>
      <c r="CF191" s="589"/>
    </row>
    <row r="192" spans="1:84" ht="15">
      <c r="A192" s="561"/>
      <c r="E192" s="584" t="str">
        <f>IF(J192=Table!$C$1,VLOOKUP(H192,Table!$B$38:$AO$61,Table!$AO$35-1,FALSE),"")</f>
        <v/>
      </c>
      <c r="F192" s="555"/>
      <c r="H192" s="590"/>
      <c r="I192" s="576"/>
      <c r="J192" s="576"/>
      <c r="M192" s="562" t="str">
        <f t="shared" si="71"/>
        <v/>
      </c>
      <c r="N192" s="562" t="str">
        <f t="shared" si="72"/>
        <v/>
      </c>
      <c r="O192" s="562"/>
      <c r="P192" s="562" t="str">
        <f t="shared" si="73"/>
        <v/>
      </c>
      <c r="Q192" s="586" t="str">
        <f t="shared" si="69"/>
        <v/>
      </c>
      <c r="R192" s="587" t="str">
        <f t="shared" si="70"/>
        <v/>
      </c>
      <c r="S192" s="587"/>
      <c r="T192" s="587"/>
      <c r="U192" s="587"/>
      <c r="V192" s="587"/>
      <c r="W192" s="574"/>
      <c r="X192" s="574"/>
      <c r="AJ192" s="582"/>
      <c r="AL192" s="562" t="str">
        <f t="array" ref="AL192">IF($K163="","",SUM(IF(LEFT($AM192:$CA192,1)="X",1,0)))</f>
        <v/>
      </c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Y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S192" s="589"/>
      <c r="BT192" s="589"/>
      <c r="BU192" s="589"/>
      <c r="BV192" s="589"/>
      <c r="BW192" s="589"/>
      <c r="BX192" s="589"/>
      <c r="BY192" s="589"/>
      <c r="BZ192" s="589"/>
      <c r="CA192" s="589"/>
      <c r="CC192" s="589"/>
      <c r="CD192" s="589"/>
      <c r="CE192" s="589"/>
      <c r="CF192" s="589"/>
    </row>
    <row r="193" spans="1:84" ht="15">
      <c r="A193" s="561"/>
      <c r="E193" s="584" t="str">
        <f>IF(J193=Table!$C$1,VLOOKUP(H193,Table!$B$38:$AO$61,Table!$AO$35-1,FALSE),"")</f>
        <v/>
      </c>
      <c r="F193" s="555"/>
      <c r="H193" s="590"/>
      <c r="I193" s="576"/>
      <c r="J193" s="576"/>
      <c r="M193" s="562" t="str">
        <f t="shared" si="71"/>
        <v/>
      </c>
      <c r="N193" s="562" t="str">
        <f t="shared" si="72"/>
        <v/>
      </c>
      <c r="O193" s="562"/>
      <c r="P193" s="562" t="str">
        <f t="shared" si="73"/>
        <v/>
      </c>
      <c r="Q193" s="586" t="str">
        <f t="shared" si="69"/>
        <v/>
      </c>
      <c r="R193" s="587" t="str">
        <f t="shared" si="70"/>
        <v/>
      </c>
      <c r="S193" s="587"/>
      <c r="T193" s="587"/>
      <c r="U193" s="587"/>
      <c r="V193" s="587"/>
      <c r="W193" s="574"/>
      <c r="X193" s="574"/>
      <c r="AJ193" s="582"/>
      <c r="AL193" s="562" t="str">
        <f t="array" ref="AL193">IF($K164="","",SUM(IF(LEFT($AM193:$CA193,1)="X",1,0)))</f>
        <v/>
      </c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Y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S193" s="589"/>
      <c r="BT193" s="589"/>
      <c r="BU193" s="589"/>
      <c r="BV193" s="589"/>
      <c r="BW193" s="589"/>
      <c r="BX193" s="589"/>
      <c r="BY193" s="589"/>
      <c r="BZ193" s="589"/>
      <c r="CA193" s="589"/>
      <c r="CC193" s="589"/>
      <c r="CD193" s="589"/>
      <c r="CE193" s="589"/>
      <c r="CF193" s="589"/>
    </row>
    <row r="194" spans="1:84" ht="15">
      <c r="A194" s="561"/>
      <c r="E194" s="584" t="str">
        <f>IF(J194=Table!$C$1,VLOOKUP(H194,Table!$B$38:$AO$61,Table!$AO$35-1,FALSE),"")</f>
        <v/>
      </c>
      <c r="F194" s="555"/>
      <c r="H194" s="590"/>
      <c r="I194" s="576"/>
      <c r="J194" s="576"/>
      <c r="M194" s="562" t="str">
        <f t="shared" si="71"/>
        <v/>
      </c>
      <c r="N194" s="562" t="str">
        <f t="shared" si="72"/>
        <v/>
      </c>
      <c r="O194" s="562"/>
      <c r="P194" s="562" t="str">
        <f t="shared" si="73"/>
        <v/>
      </c>
      <c r="Q194" s="586" t="str">
        <f t="shared" si="69"/>
        <v/>
      </c>
      <c r="R194" s="587" t="str">
        <f t="shared" si="70"/>
        <v/>
      </c>
      <c r="S194" s="587"/>
      <c r="T194" s="587"/>
      <c r="U194" s="587"/>
      <c r="V194" s="587"/>
      <c r="W194" s="574"/>
      <c r="X194" s="574"/>
      <c r="AJ194" s="582"/>
      <c r="AL194" s="562" t="str">
        <f t="array" ref="AL194">IF($K165="","",SUM(IF(LEFT($AM194:$CA194,1)="X",1,0)))</f>
        <v/>
      </c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Y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S194" s="589"/>
      <c r="BT194" s="589"/>
      <c r="BU194" s="589"/>
      <c r="BV194" s="589"/>
      <c r="BW194" s="589"/>
      <c r="BX194" s="589"/>
      <c r="BY194" s="589"/>
      <c r="BZ194" s="589"/>
      <c r="CA194" s="589"/>
      <c r="CC194" s="589"/>
      <c r="CD194" s="589"/>
      <c r="CE194" s="589"/>
      <c r="CF194" s="589"/>
    </row>
    <row r="195" spans="1:84" ht="15">
      <c r="A195" s="561"/>
      <c r="E195" s="584" t="str">
        <f>IF(J195=Table!$C$1,VLOOKUP(H195,Table!$B$38:$AO$61,Table!$AO$35-1,FALSE),"")</f>
        <v/>
      </c>
      <c r="F195" s="555"/>
      <c r="H195" s="590"/>
      <c r="I195" s="576"/>
      <c r="J195" s="576"/>
      <c r="M195" s="562" t="str">
        <f t="shared" si="71"/>
        <v/>
      </c>
      <c r="N195" s="562" t="str">
        <f t="shared" si="72"/>
        <v/>
      </c>
      <c r="O195" s="562"/>
      <c r="P195" s="562" t="str">
        <f t="shared" ref="P195:P202" si="74">IF(K166="","",IF(N195&gt;P$19,"O",IF(N195&lt;P$19,"U")))</f>
        <v/>
      </c>
      <c r="Q195" s="586" t="str">
        <f t="shared" si="69"/>
        <v/>
      </c>
      <c r="R195" s="587" t="str">
        <f t="shared" si="70"/>
        <v/>
      </c>
      <c r="S195" s="587"/>
      <c r="T195" s="587"/>
      <c r="U195" s="587"/>
      <c r="V195" s="587"/>
      <c r="W195" s="574"/>
      <c r="X195" s="574"/>
      <c r="AJ195" s="582"/>
      <c r="AL195" s="562" t="str">
        <f t="array" ref="AL195">IF($K166="","",SUM(IF(LEFT($AM195:$CA195,1)="X",1,0)))</f>
        <v/>
      </c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Y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S195" s="589"/>
      <c r="BT195" s="589"/>
      <c r="BU195" s="589"/>
      <c r="BV195" s="589"/>
      <c r="BW195" s="589"/>
      <c r="BX195" s="589"/>
      <c r="BY195" s="589"/>
      <c r="BZ195" s="589"/>
      <c r="CA195" s="589"/>
      <c r="CC195" s="589"/>
      <c r="CD195" s="589"/>
      <c r="CE195" s="589"/>
      <c r="CF195" s="589"/>
    </row>
    <row r="196" spans="1:84" ht="15">
      <c r="A196" s="561"/>
      <c r="E196" s="584" t="str">
        <f>IF(J196=Table!$C$1,VLOOKUP(H196,Table!$B$38:$AO$61,Table!$AO$35-1,FALSE),"")</f>
        <v/>
      </c>
      <c r="P196" s="562" t="str">
        <f t="shared" si="74"/>
        <v/>
      </c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Y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S196" s="589"/>
      <c r="BT196" s="589"/>
      <c r="BU196" s="589"/>
      <c r="BV196" s="589"/>
      <c r="BW196" s="589"/>
      <c r="BX196" s="589"/>
      <c r="BY196" s="589"/>
      <c r="BZ196" s="589"/>
      <c r="CA196" s="589"/>
      <c r="CC196" s="589"/>
      <c r="CD196" s="589"/>
      <c r="CE196" s="589"/>
      <c r="CF196" s="589"/>
    </row>
    <row r="197" spans="1:84" ht="15">
      <c r="A197" s="561"/>
      <c r="P197" s="562" t="str">
        <f t="shared" si="74"/>
        <v/>
      </c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Y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S197" s="589"/>
      <c r="BT197" s="589"/>
      <c r="BU197" s="589"/>
      <c r="BV197" s="589"/>
      <c r="BW197" s="589"/>
      <c r="BX197" s="589"/>
      <c r="BY197" s="589"/>
      <c r="BZ197" s="589"/>
      <c r="CA197" s="589"/>
      <c r="CC197" s="589"/>
      <c r="CD197" s="589"/>
      <c r="CE197" s="589"/>
      <c r="CF197" s="589"/>
    </row>
    <row r="198" spans="1:84" ht="15">
      <c r="A198" s="561"/>
      <c r="P198" s="562" t="str">
        <f t="shared" si="74"/>
        <v/>
      </c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Y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S198" s="589"/>
      <c r="BT198" s="589"/>
      <c r="BU198" s="589"/>
      <c r="BV198" s="589"/>
      <c r="BW198" s="589"/>
      <c r="BX198" s="589"/>
      <c r="BY198" s="589"/>
      <c r="BZ198" s="589"/>
      <c r="CA198" s="589"/>
      <c r="CC198" s="589"/>
      <c r="CD198" s="589"/>
      <c r="CE198" s="589"/>
      <c r="CF198" s="589"/>
    </row>
    <row r="199" spans="1:84" ht="15">
      <c r="A199" s="561"/>
      <c r="P199" s="562" t="str">
        <f t="shared" si="74"/>
        <v/>
      </c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Y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S199" s="589"/>
      <c r="BT199" s="589"/>
      <c r="BU199" s="589"/>
      <c r="BV199" s="589"/>
      <c r="BW199" s="589"/>
      <c r="BX199" s="589"/>
      <c r="BY199" s="589"/>
      <c r="BZ199" s="589"/>
      <c r="CA199" s="589"/>
      <c r="CC199" s="589"/>
      <c r="CD199" s="589"/>
      <c r="CE199" s="589"/>
      <c r="CF199" s="589"/>
    </row>
    <row r="200" spans="1:84" ht="15">
      <c r="A200" s="561"/>
      <c r="P200" s="562" t="str">
        <f t="shared" si="74"/>
        <v/>
      </c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Y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S200" s="589"/>
      <c r="BT200" s="589"/>
      <c r="BU200" s="589"/>
      <c r="BV200" s="589"/>
      <c r="BW200" s="589"/>
      <c r="BX200" s="589"/>
      <c r="BY200" s="589"/>
      <c r="BZ200" s="589"/>
      <c r="CA200" s="589"/>
      <c r="CC200" s="589"/>
      <c r="CD200" s="589"/>
      <c r="CE200" s="589"/>
      <c r="CF200" s="589"/>
    </row>
    <row r="201" spans="1:84" ht="15">
      <c r="A201" s="561"/>
      <c r="P201" s="562" t="str">
        <f t="shared" si="74"/>
        <v/>
      </c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Y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S201" s="589"/>
      <c r="BT201" s="589"/>
      <c r="BU201" s="589"/>
      <c r="BV201" s="589"/>
      <c r="BW201" s="589"/>
      <c r="BX201" s="589"/>
      <c r="BY201" s="589"/>
      <c r="BZ201" s="589"/>
      <c r="CA201" s="589"/>
      <c r="CC201" s="589"/>
      <c r="CD201" s="589"/>
      <c r="CE201" s="589"/>
      <c r="CF201" s="589"/>
    </row>
    <row r="202" spans="1:84" ht="15">
      <c r="A202" s="561"/>
      <c r="P202" s="562" t="str">
        <f t="shared" si="74"/>
        <v/>
      </c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Y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S202" s="589"/>
      <c r="BT202" s="589"/>
      <c r="BU202" s="589"/>
      <c r="BV202" s="589"/>
      <c r="BW202" s="589"/>
      <c r="BX202" s="589"/>
      <c r="BY202" s="589"/>
      <c r="BZ202" s="589"/>
      <c r="CA202" s="589"/>
      <c r="CC202" s="589"/>
      <c r="CD202" s="589"/>
      <c r="CE202" s="589"/>
      <c r="CF202" s="589"/>
    </row>
    <row r="203" spans="1:84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Y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S203" s="589"/>
      <c r="BT203" s="589"/>
      <c r="BU203" s="589"/>
      <c r="BV203" s="589"/>
      <c r="BW203" s="589"/>
      <c r="BX203" s="589"/>
      <c r="BY203" s="589"/>
      <c r="BZ203" s="589"/>
      <c r="CA203" s="589"/>
      <c r="CC203" s="589"/>
      <c r="CD203" s="589"/>
      <c r="CE203" s="589"/>
      <c r="CF203" s="589"/>
    </row>
    <row r="204" spans="1:84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Y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S204" s="589"/>
      <c r="BT204" s="589"/>
      <c r="BU204" s="589"/>
      <c r="BV204" s="589"/>
      <c r="BW204" s="589"/>
      <c r="BX204" s="589"/>
      <c r="BY204" s="589"/>
      <c r="BZ204" s="589"/>
      <c r="CA204" s="589"/>
      <c r="CC204" s="589"/>
      <c r="CD204" s="589"/>
      <c r="CE204" s="589"/>
      <c r="CF204" s="589"/>
    </row>
    <row r="205" spans="1:84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Y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S205" s="589"/>
      <c r="BT205" s="589"/>
      <c r="BU205" s="589"/>
      <c r="BV205" s="589"/>
      <c r="BW205" s="589"/>
      <c r="BX205" s="589"/>
      <c r="BY205" s="589"/>
      <c r="BZ205" s="589"/>
      <c r="CA205" s="589"/>
      <c r="CC205" s="589"/>
      <c r="CD205" s="589"/>
      <c r="CE205" s="589"/>
      <c r="CF205" s="589"/>
    </row>
    <row r="206" spans="1:84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Y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S206" s="589"/>
      <c r="BT206" s="589"/>
      <c r="BU206" s="589"/>
      <c r="BV206" s="589"/>
      <c r="BW206" s="589"/>
      <c r="BX206" s="589"/>
      <c r="BY206" s="589"/>
      <c r="BZ206" s="589"/>
      <c r="CA206" s="589"/>
      <c r="CC206" s="589"/>
      <c r="CD206" s="589"/>
      <c r="CE206" s="589"/>
      <c r="CF206" s="589"/>
    </row>
    <row r="207" spans="1:84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Y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S207" s="589"/>
      <c r="BT207" s="589"/>
      <c r="BU207" s="589"/>
      <c r="BV207" s="589"/>
      <c r="BW207" s="589"/>
      <c r="BX207" s="589"/>
      <c r="BY207" s="589"/>
      <c r="BZ207" s="589"/>
      <c r="CA207" s="589"/>
      <c r="CC207" s="589"/>
      <c r="CD207" s="589"/>
      <c r="CE207" s="589"/>
      <c r="CF207" s="589"/>
    </row>
    <row r="208" spans="1:84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Y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S208" s="589"/>
      <c r="BT208" s="589"/>
      <c r="BU208" s="589"/>
      <c r="BV208" s="589"/>
      <c r="BW208" s="589"/>
      <c r="BX208" s="589"/>
      <c r="BY208" s="589"/>
      <c r="BZ208" s="589"/>
      <c r="CA208" s="589"/>
      <c r="CC208" s="589"/>
      <c r="CD208" s="589"/>
      <c r="CE208" s="589"/>
      <c r="CF208" s="589"/>
    </row>
    <row r="209" spans="1:84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Y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S209" s="589"/>
      <c r="BT209" s="589"/>
      <c r="BU209" s="589"/>
      <c r="BV209" s="589"/>
      <c r="BW209" s="589"/>
      <c r="BX209" s="589"/>
      <c r="BY209" s="589"/>
      <c r="BZ209" s="589"/>
      <c r="CA209" s="589"/>
      <c r="CC209" s="589"/>
      <c r="CD209" s="589"/>
      <c r="CE209" s="589"/>
      <c r="CF209" s="589"/>
    </row>
    <row r="210" spans="1:84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Y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S210" s="589"/>
      <c r="BT210" s="589"/>
      <c r="BU210" s="589"/>
      <c r="BV210" s="589"/>
      <c r="BW210" s="589"/>
      <c r="BX210" s="589"/>
      <c r="BY210" s="589"/>
      <c r="BZ210" s="589"/>
      <c r="CA210" s="589"/>
      <c r="CC210" s="589"/>
      <c r="CD210" s="589"/>
      <c r="CE210" s="589"/>
      <c r="CF210" s="589"/>
    </row>
    <row r="211" spans="1:84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Y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S211" s="589"/>
      <c r="BT211" s="589"/>
      <c r="BU211" s="589"/>
      <c r="BV211" s="589"/>
      <c r="BW211" s="589"/>
      <c r="BX211" s="589"/>
      <c r="BY211" s="589"/>
      <c r="BZ211" s="589"/>
      <c r="CA211" s="589"/>
      <c r="CC211" s="589"/>
      <c r="CD211" s="589"/>
      <c r="CE211" s="589"/>
      <c r="CF211" s="589"/>
    </row>
    <row r="212" spans="1:84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Y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S212" s="589"/>
      <c r="BT212" s="589"/>
      <c r="BU212" s="589"/>
      <c r="BV212" s="589"/>
      <c r="BW212" s="589"/>
      <c r="BX212" s="589"/>
      <c r="BY212" s="589"/>
      <c r="BZ212" s="589"/>
      <c r="CA212" s="589"/>
      <c r="CC212" s="589"/>
      <c r="CD212" s="589"/>
      <c r="CE212" s="589"/>
      <c r="CF212" s="589"/>
    </row>
    <row r="213" spans="1:84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Y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S213" s="589"/>
      <c r="BT213" s="589"/>
      <c r="BU213" s="589"/>
      <c r="BV213" s="589"/>
      <c r="BW213" s="589"/>
      <c r="BX213" s="589"/>
      <c r="BY213" s="589"/>
      <c r="BZ213" s="589"/>
      <c r="CA213" s="589"/>
      <c r="CC213" s="589"/>
      <c r="CD213" s="589"/>
      <c r="CE213" s="589"/>
      <c r="CF213" s="589"/>
    </row>
    <row r="214" spans="1:84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Y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S214" s="589"/>
      <c r="BT214" s="589"/>
      <c r="BU214" s="589"/>
      <c r="BV214" s="589"/>
      <c r="BW214" s="589"/>
      <c r="BX214" s="589"/>
      <c r="BY214" s="589"/>
      <c r="BZ214" s="589"/>
      <c r="CA214" s="589"/>
      <c r="CC214" s="589"/>
      <c r="CD214" s="589"/>
      <c r="CE214" s="589"/>
      <c r="CF214" s="589"/>
    </row>
    <row r="215" spans="1:84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Y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S215" s="589"/>
      <c r="BT215" s="589"/>
      <c r="BU215" s="589"/>
      <c r="BV215" s="589"/>
      <c r="BW215" s="589"/>
      <c r="BX215" s="589"/>
      <c r="BY215" s="589"/>
      <c r="BZ215" s="589"/>
      <c r="CA215" s="589"/>
      <c r="CC215" s="589"/>
      <c r="CD215" s="589"/>
      <c r="CE215" s="589"/>
      <c r="CF215" s="589"/>
    </row>
    <row r="216" spans="1:84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Y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S216" s="589"/>
      <c r="BT216" s="589"/>
      <c r="BU216" s="589"/>
      <c r="BV216" s="589"/>
      <c r="BW216" s="589"/>
      <c r="BX216" s="589"/>
      <c r="BY216" s="589"/>
      <c r="BZ216" s="589"/>
      <c r="CA216" s="589"/>
      <c r="CC216" s="589"/>
      <c r="CD216" s="589"/>
      <c r="CE216" s="589"/>
      <c r="CF216" s="589"/>
    </row>
    <row r="217" spans="1:84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W217" s="589"/>
      <c r="AY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R217" s="589"/>
      <c r="BS217" s="589"/>
      <c r="BT217" s="589"/>
      <c r="BU217" s="589"/>
      <c r="BV217" s="589"/>
      <c r="BW217" s="589"/>
      <c r="BX217" s="589"/>
      <c r="BY217" s="589"/>
      <c r="BZ217" s="589"/>
      <c r="CA217" s="589"/>
      <c r="CC217" s="589"/>
      <c r="CD217" s="589"/>
      <c r="CE217" s="589"/>
      <c r="CF217" s="589"/>
    </row>
    <row r="218" spans="1:84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V218" s="589"/>
      <c r="AW218" s="589"/>
      <c r="AY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N218" s="589"/>
      <c r="BO218" s="589"/>
      <c r="BP218" s="589"/>
      <c r="BQ218" s="589"/>
      <c r="BR218" s="589"/>
      <c r="BS218" s="589"/>
      <c r="BT218" s="589"/>
      <c r="BU218" s="589"/>
      <c r="BV218" s="589"/>
      <c r="BW218" s="589"/>
      <c r="BX218" s="589"/>
      <c r="BY218" s="589"/>
      <c r="BZ218" s="589"/>
      <c r="CA218" s="589"/>
      <c r="CC218" s="589"/>
      <c r="CD218" s="589"/>
      <c r="CE218" s="589"/>
      <c r="CF218" s="589"/>
    </row>
    <row r="219" spans="1:84" ht="1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U219" s="589"/>
      <c r="AV219" s="589"/>
      <c r="AW219" s="589"/>
      <c r="AY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K219" s="589"/>
      <c r="BL219" s="589"/>
      <c r="BM219" s="589"/>
      <c r="BN219" s="589"/>
      <c r="BO219" s="589"/>
      <c r="BP219" s="589"/>
      <c r="BQ219" s="589"/>
      <c r="BR219" s="589"/>
      <c r="BS219" s="589"/>
      <c r="BT219" s="589"/>
      <c r="BU219" s="589"/>
      <c r="BV219" s="589"/>
      <c r="BW219" s="589"/>
      <c r="BX219" s="589"/>
      <c r="BY219" s="589"/>
      <c r="BZ219" s="589"/>
      <c r="CA219" s="589"/>
      <c r="CC219" s="589"/>
      <c r="CD219" s="589"/>
      <c r="CE219" s="589"/>
      <c r="CF219" s="589"/>
    </row>
    <row r="220" spans="1:84" ht="1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T220" s="589"/>
      <c r="AU220" s="589"/>
      <c r="AV220" s="589"/>
      <c r="AW220" s="589"/>
      <c r="AY220" s="589"/>
      <c r="BA220" s="589"/>
      <c r="BB220" s="589"/>
      <c r="BC220" s="589"/>
      <c r="BD220" s="589"/>
      <c r="BE220" s="589"/>
      <c r="BF220" s="589"/>
      <c r="BG220" s="589"/>
      <c r="BH220" s="589"/>
      <c r="BI220" s="589"/>
      <c r="BJ220" s="589"/>
      <c r="BK220" s="589"/>
      <c r="BL220" s="589"/>
      <c r="BM220" s="589"/>
      <c r="BN220" s="589"/>
      <c r="BO220" s="589"/>
      <c r="BP220" s="589"/>
      <c r="BQ220" s="589"/>
      <c r="BR220" s="589"/>
      <c r="BS220" s="589"/>
      <c r="BT220" s="589"/>
      <c r="BU220" s="589"/>
      <c r="BV220" s="589"/>
      <c r="BW220" s="589"/>
      <c r="BX220" s="589"/>
      <c r="BY220" s="589"/>
      <c r="BZ220" s="589"/>
      <c r="CA220" s="589"/>
      <c r="CC220" s="589"/>
      <c r="CD220" s="589"/>
      <c r="CE220" s="589"/>
      <c r="CF220" s="589"/>
    </row>
    <row r="221" spans="1:84" ht="15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M221" s="589"/>
      <c r="AN221" s="589"/>
      <c r="AO221" s="589"/>
      <c r="AP221" s="589"/>
      <c r="AQ221" s="589"/>
      <c r="AR221" s="589"/>
      <c r="AS221" s="589"/>
      <c r="AT221" s="589"/>
      <c r="AU221" s="589"/>
      <c r="AV221" s="589"/>
      <c r="AW221" s="589"/>
      <c r="AY221" s="589"/>
      <c r="BA221" s="589"/>
      <c r="BB221" s="589"/>
      <c r="BC221" s="589"/>
      <c r="BD221" s="589"/>
      <c r="BE221" s="589"/>
      <c r="BF221" s="589"/>
      <c r="BG221" s="589"/>
      <c r="BH221" s="589"/>
      <c r="BI221" s="589"/>
      <c r="BJ221" s="589"/>
      <c r="BK221" s="589"/>
      <c r="BL221" s="589"/>
      <c r="BM221" s="589"/>
      <c r="BN221" s="589"/>
      <c r="BO221" s="589"/>
      <c r="BP221" s="589"/>
      <c r="BQ221" s="589"/>
      <c r="BR221" s="589"/>
      <c r="BS221" s="589"/>
      <c r="BT221" s="589"/>
      <c r="BU221" s="589"/>
      <c r="BV221" s="589"/>
      <c r="BW221" s="589"/>
      <c r="BX221" s="589"/>
      <c r="BY221" s="589"/>
      <c r="BZ221" s="589"/>
      <c r="CA221" s="589"/>
      <c r="CC221" s="589"/>
      <c r="CD221" s="589"/>
      <c r="CE221" s="589"/>
      <c r="CF221" s="589"/>
    </row>
    <row r="222" spans="1:84" ht="15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M222" s="589"/>
      <c r="AN222" s="589"/>
      <c r="AO222" s="589"/>
      <c r="AP222" s="589"/>
      <c r="AQ222" s="589"/>
      <c r="AR222" s="589"/>
      <c r="AS222" s="589"/>
      <c r="AT222" s="589"/>
      <c r="AU222" s="589"/>
      <c r="AV222" s="589"/>
      <c r="AW222" s="589"/>
      <c r="AY222" s="589"/>
      <c r="BA222" s="589"/>
      <c r="BB222" s="589"/>
      <c r="BC222" s="589"/>
      <c r="BD222" s="589"/>
      <c r="BE222" s="589"/>
      <c r="BF222" s="589"/>
      <c r="BG222" s="589"/>
      <c r="BH222" s="589"/>
      <c r="BI222" s="589"/>
      <c r="BJ222" s="589"/>
      <c r="BK222" s="589"/>
      <c r="BL222" s="589"/>
      <c r="BM222" s="589"/>
      <c r="BN222" s="589"/>
      <c r="BO222" s="589"/>
      <c r="BP222" s="589"/>
      <c r="BQ222" s="589"/>
      <c r="BR222" s="589"/>
      <c r="BS222" s="589"/>
      <c r="BT222" s="589"/>
      <c r="BU222" s="589"/>
      <c r="BV222" s="589"/>
      <c r="BW222" s="589"/>
      <c r="BX222" s="589"/>
      <c r="BY222" s="589"/>
      <c r="BZ222" s="589"/>
      <c r="CA222" s="589"/>
      <c r="CC222" s="589"/>
      <c r="CD222" s="589"/>
      <c r="CE222" s="589"/>
      <c r="CF222" s="589"/>
    </row>
    <row r="223" spans="1:84" ht="15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  <c r="AM223" s="589"/>
      <c r="AN223" s="589"/>
      <c r="AO223" s="589"/>
      <c r="AP223" s="589"/>
      <c r="AQ223" s="589"/>
      <c r="AR223" s="589"/>
      <c r="AS223" s="589"/>
      <c r="AT223" s="589"/>
      <c r="AU223" s="589"/>
      <c r="AV223" s="589"/>
      <c r="AW223" s="589"/>
      <c r="AY223" s="589"/>
      <c r="BA223" s="589"/>
      <c r="BB223" s="589"/>
      <c r="BC223" s="589"/>
      <c r="BD223" s="589"/>
      <c r="BE223" s="589"/>
      <c r="BF223" s="589"/>
      <c r="BG223" s="589"/>
      <c r="BH223" s="589"/>
      <c r="BI223" s="589"/>
      <c r="BJ223" s="589"/>
      <c r="BK223" s="589"/>
      <c r="BL223" s="589"/>
      <c r="BM223" s="589"/>
      <c r="BN223" s="589"/>
      <c r="BO223" s="589"/>
      <c r="BP223" s="589"/>
      <c r="BQ223" s="589"/>
      <c r="BR223" s="589"/>
      <c r="BS223" s="589"/>
      <c r="BT223" s="589"/>
      <c r="BU223" s="589"/>
      <c r="BV223" s="589"/>
      <c r="BW223" s="589"/>
      <c r="BX223" s="589"/>
      <c r="BY223" s="589"/>
      <c r="BZ223" s="589"/>
      <c r="CA223" s="589"/>
      <c r="CC223" s="589"/>
      <c r="CD223" s="589"/>
      <c r="CE223" s="589"/>
      <c r="CF223" s="589"/>
    </row>
    <row r="224" spans="1:84" ht="15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  <c r="AM224" s="589"/>
      <c r="AN224" s="589"/>
      <c r="AO224" s="589"/>
      <c r="AP224" s="589"/>
      <c r="AQ224" s="589"/>
      <c r="AR224" s="589"/>
      <c r="AS224" s="589"/>
      <c r="AT224" s="589"/>
      <c r="AU224" s="589"/>
      <c r="AV224" s="589"/>
      <c r="AW224" s="589"/>
      <c r="AY224" s="589"/>
      <c r="BA224" s="589"/>
      <c r="BB224" s="589"/>
      <c r="BC224" s="589"/>
      <c r="BD224" s="589"/>
      <c r="BE224" s="589"/>
      <c r="BF224" s="589"/>
      <c r="BG224" s="589"/>
      <c r="BH224" s="589"/>
      <c r="BI224" s="589"/>
      <c r="BJ224" s="589"/>
      <c r="BK224" s="589"/>
      <c r="BL224" s="589"/>
      <c r="BM224" s="589"/>
      <c r="BN224" s="589"/>
      <c r="BO224" s="589"/>
      <c r="BP224" s="589"/>
      <c r="BQ224" s="589"/>
      <c r="BR224" s="589"/>
      <c r="BS224" s="589"/>
      <c r="BT224" s="589"/>
      <c r="BU224" s="589"/>
      <c r="BV224" s="589"/>
      <c r="BW224" s="589"/>
      <c r="BX224" s="589"/>
      <c r="BY224" s="589"/>
      <c r="BZ224" s="589"/>
      <c r="CA224" s="589"/>
      <c r="CC224" s="589"/>
      <c r="CD224" s="589"/>
      <c r="CE224" s="589"/>
      <c r="CF224" s="589"/>
    </row>
    <row r="225" spans="1:84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84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84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84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84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</row>
    <row r="230" spans="1:84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</row>
    <row r="231" spans="1:84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</row>
    <row r="232" spans="1:84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</row>
    <row r="233" spans="1:84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</row>
    <row r="234" spans="1:84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</row>
    <row r="235" spans="1:84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Y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  <c r="BV235" s="561"/>
      <c r="BW235" s="561"/>
      <c r="BX235" s="561"/>
      <c r="BY235" s="561"/>
      <c r="BZ235" s="561"/>
      <c r="CA235" s="561"/>
      <c r="CC235" s="561"/>
      <c r="CD235" s="561"/>
      <c r="CE235" s="561"/>
      <c r="CF235" s="561"/>
    </row>
    <row r="236" spans="1:84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Y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R236" s="561"/>
      <c r="BS236" s="561"/>
      <c r="BT236" s="561"/>
      <c r="BU236" s="561"/>
      <c r="BV236" s="561"/>
      <c r="BW236" s="561"/>
      <c r="BX236" s="561"/>
      <c r="BY236" s="561"/>
      <c r="BZ236" s="561"/>
      <c r="CA236" s="561"/>
      <c r="CC236" s="561"/>
      <c r="CD236" s="561"/>
      <c r="CE236" s="561"/>
      <c r="CF236" s="561"/>
    </row>
    <row r="237" spans="1:84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Y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R237" s="561"/>
      <c r="BS237" s="561"/>
      <c r="BT237" s="561"/>
      <c r="BU237" s="561"/>
      <c r="BV237" s="561"/>
      <c r="BW237" s="561"/>
      <c r="BX237" s="561"/>
      <c r="BY237" s="561"/>
      <c r="BZ237" s="561"/>
      <c r="CA237" s="561"/>
      <c r="CC237" s="561"/>
      <c r="CD237" s="561"/>
      <c r="CE237" s="561"/>
      <c r="CF237" s="561"/>
    </row>
    <row r="238" spans="1:84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Y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S238" s="561"/>
      <c r="BT238" s="561"/>
      <c r="BU238" s="561"/>
      <c r="BV238" s="561"/>
      <c r="BW238" s="561"/>
      <c r="BX238" s="561"/>
      <c r="BY238" s="561"/>
      <c r="BZ238" s="561"/>
      <c r="CA238" s="561"/>
      <c r="CC238" s="561"/>
      <c r="CD238" s="561"/>
      <c r="CE238" s="561"/>
      <c r="CF238" s="561"/>
    </row>
    <row r="239" spans="1:84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Y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S239" s="561"/>
      <c r="BT239" s="561"/>
      <c r="BU239" s="561"/>
      <c r="BV239" s="561"/>
      <c r="BW239" s="561"/>
      <c r="BX239" s="561"/>
      <c r="BY239" s="561"/>
      <c r="BZ239" s="561"/>
      <c r="CA239" s="561"/>
      <c r="CC239" s="561"/>
      <c r="CD239" s="561"/>
      <c r="CE239" s="561"/>
      <c r="CF239" s="561"/>
    </row>
    <row r="240" spans="1:84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Y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S240" s="561"/>
      <c r="BT240" s="561"/>
      <c r="BU240" s="561"/>
      <c r="BV240" s="561"/>
      <c r="BW240" s="561"/>
      <c r="BX240" s="561"/>
      <c r="BY240" s="561"/>
      <c r="BZ240" s="561"/>
      <c r="CA240" s="561"/>
      <c r="CC240" s="561"/>
      <c r="CD240" s="561"/>
      <c r="CE240" s="561"/>
      <c r="CF240" s="561"/>
    </row>
    <row r="241" spans="1:84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Y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S241" s="561"/>
      <c r="BT241" s="561"/>
      <c r="BU241" s="561"/>
      <c r="BV241" s="561"/>
      <c r="BW241" s="561"/>
      <c r="BX241" s="561"/>
      <c r="BY241" s="561"/>
      <c r="BZ241" s="561"/>
      <c r="CA241" s="561"/>
      <c r="CC241" s="561"/>
      <c r="CD241" s="561"/>
      <c r="CE241" s="561"/>
      <c r="CF241" s="561"/>
    </row>
    <row r="242" spans="1:84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Y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S242" s="561"/>
      <c r="BT242" s="561"/>
      <c r="BU242" s="561"/>
      <c r="BV242" s="561"/>
      <c r="BW242" s="561"/>
      <c r="BX242" s="561"/>
      <c r="BY242" s="561"/>
      <c r="BZ242" s="561"/>
      <c r="CA242" s="561"/>
      <c r="CC242" s="561"/>
      <c r="CD242" s="561"/>
      <c r="CE242" s="561"/>
      <c r="CF242" s="561"/>
    </row>
    <row r="243" spans="1:84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Y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S243" s="561"/>
      <c r="BT243" s="561"/>
      <c r="BU243" s="561"/>
      <c r="BV243" s="561"/>
      <c r="BW243" s="561"/>
      <c r="BX243" s="561"/>
      <c r="BY243" s="561"/>
      <c r="BZ243" s="561"/>
      <c r="CA243" s="561"/>
      <c r="CC243" s="561"/>
      <c r="CD243" s="561"/>
      <c r="CE243" s="561"/>
      <c r="CF243" s="561"/>
    </row>
    <row r="244" spans="1:84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Y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S244" s="561"/>
      <c r="BT244" s="561"/>
      <c r="BU244" s="561"/>
      <c r="BV244" s="561"/>
      <c r="BW244" s="561"/>
      <c r="BX244" s="561"/>
      <c r="BY244" s="561"/>
      <c r="BZ244" s="561"/>
      <c r="CA244" s="561"/>
      <c r="CC244" s="561"/>
      <c r="CD244" s="561"/>
      <c r="CE244" s="561"/>
      <c r="CF244" s="561"/>
    </row>
    <row r="245" spans="1:84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Y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S245" s="561"/>
      <c r="BT245" s="561"/>
      <c r="BU245" s="561"/>
      <c r="BV245" s="561"/>
      <c r="BW245" s="561"/>
      <c r="BX245" s="561"/>
      <c r="BY245" s="561"/>
      <c r="BZ245" s="561"/>
      <c r="CA245" s="561"/>
      <c r="CC245" s="561"/>
      <c r="CD245" s="561"/>
      <c r="CE245" s="561"/>
      <c r="CF245" s="561"/>
    </row>
    <row r="246" spans="1:84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Y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S246" s="561"/>
      <c r="BT246" s="561"/>
      <c r="BU246" s="561"/>
      <c r="BV246" s="561"/>
      <c r="BW246" s="561"/>
      <c r="BX246" s="561"/>
      <c r="BY246" s="561"/>
      <c r="BZ246" s="561"/>
      <c r="CA246" s="561"/>
      <c r="CC246" s="561"/>
      <c r="CD246" s="561"/>
      <c r="CE246" s="561"/>
      <c r="CF246" s="561"/>
    </row>
    <row r="247" spans="1:84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Y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S247" s="561"/>
      <c r="BT247" s="561"/>
      <c r="BU247" s="561"/>
      <c r="BV247" s="561"/>
      <c r="BW247" s="561"/>
      <c r="BX247" s="561"/>
      <c r="BY247" s="561"/>
      <c r="BZ247" s="561"/>
      <c r="CA247" s="561"/>
      <c r="CC247" s="561"/>
      <c r="CD247" s="561"/>
      <c r="CE247" s="561"/>
      <c r="CF247" s="561"/>
    </row>
    <row r="248" spans="1:84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Y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S248" s="561"/>
      <c r="BT248" s="561"/>
      <c r="BU248" s="561"/>
      <c r="BV248" s="561"/>
      <c r="BW248" s="561"/>
      <c r="BX248" s="561"/>
      <c r="BY248" s="561"/>
      <c r="BZ248" s="561"/>
      <c r="CA248" s="561"/>
      <c r="CC248" s="561"/>
      <c r="CD248" s="561"/>
      <c r="CE248" s="561"/>
      <c r="CF248" s="561"/>
    </row>
    <row r="249" spans="1:84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J249" s="582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Y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S249" s="561"/>
      <c r="BT249" s="561"/>
      <c r="BU249" s="561"/>
      <c r="BV249" s="561"/>
      <c r="BW249" s="561"/>
      <c r="BX249" s="561"/>
      <c r="BY249" s="561"/>
      <c r="BZ249" s="561"/>
      <c r="CA249" s="561"/>
      <c r="CC249" s="561"/>
      <c r="CD249" s="561"/>
      <c r="CE249" s="561"/>
      <c r="CF249" s="561"/>
    </row>
    <row r="250" spans="1:84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J250" s="582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Y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S250" s="561"/>
      <c r="BT250" s="561"/>
      <c r="BU250" s="561"/>
      <c r="BV250" s="561"/>
      <c r="BW250" s="561"/>
      <c r="BX250" s="561"/>
      <c r="BY250" s="561"/>
      <c r="BZ250" s="561"/>
      <c r="CA250" s="561"/>
      <c r="CC250" s="561"/>
      <c r="CD250" s="561"/>
      <c r="CE250" s="561"/>
      <c r="CF250" s="561"/>
    </row>
    <row r="251" spans="1:84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J251" s="582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Y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S251" s="561"/>
      <c r="BT251" s="561"/>
      <c r="BU251" s="561"/>
      <c r="BV251" s="561"/>
      <c r="BW251" s="561"/>
      <c r="BX251" s="561"/>
      <c r="BY251" s="561"/>
      <c r="BZ251" s="561"/>
      <c r="CA251" s="561"/>
      <c r="CC251" s="561"/>
      <c r="CD251" s="561"/>
      <c r="CE251" s="561"/>
      <c r="CF251" s="561"/>
    </row>
    <row r="252" spans="1:84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J252" s="582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Y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S252" s="561"/>
      <c r="BT252" s="561"/>
      <c r="BU252" s="561"/>
      <c r="BV252" s="561"/>
      <c r="BW252" s="561"/>
      <c r="BX252" s="561"/>
      <c r="BY252" s="561"/>
      <c r="BZ252" s="561"/>
      <c r="CA252" s="561"/>
      <c r="CC252" s="561"/>
      <c r="CD252" s="561"/>
      <c r="CE252" s="561"/>
      <c r="CF252" s="561"/>
    </row>
    <row r="267" spans="36:36">
      <c r="AJ267" s="561"/>
    </row>
  </sheetData>
  <autoFilter ref="A22:CI69"/>
  <phoneticPr fontId="55" type="noConversion"/>
  <conditionalFormatting sqref="I1:J13 N20:P21 L1:L13 K86:L214 I14:L14 I86:J243 P77:P250 N77:O243 I18:L21 N23:P76">
    <cfRule type="cellIs" dxfId="1528" priority="219" stopIfTrue="1" operator="equal">
      <formula>"U"</formula>
    </cfRule>
    <cfRule type="cellIs" dxfId="1527" priority="220" stopIfTrue="1" operator="equal">
      <formula>"O"</formula>
    </cfRule>
  </conditionalFormatting>
  <conditionalFormatting sqref="M23:M243">
    <cfRule type="cellIs" dxfId="1526" priority="221" stopIfTrue="1" operator="equal">
      <formula>"W"</formula>
    </cfRule>
    <cfRule type="cellIs" dxfId="1525" priority="222" stopIfTrue="1" operator="equal">
      <formula>"D"</formula>
    </cfRule>
  </conditionalFormatting>
  <conditionalFormatting sqref="AL23:AL243">
    <cfRule type="cellIs" dxfId="1524" priority="223" stopIfTrue="1" operator="notEqual">
      <formula>11</formula>
    </cfRule>
    <cfRule type="cellIs" dxfId="1523" priority="224" stopIfTrue="1" operator="between">
      <formula>0</formula>
      <formula>20</formula>
    </cfRule>
  </conditionalFormatting>
  <conditionalFormatting sqref="AK22:AK174">
    <cfRule type="cellIs" dxfId="1522" priority="213" stopIfTrue="1" operator="notEqual">
      <formula>0</formula>
    </cfRule>
    <cfRule type="cellIs" dxfId="1521" priority="214" stopIfTrue="1" operator="between">
      <formula>0</formula>
      <formula>20</formula>
    </cfRule>
  </conditionalFormatting>
  <conditionalFormatting sqref="AJ22:AJ98">
    <cfRule type="cellIs" dxfId="1520" priority="212" operator="equal">
      <formula>"T"</formula>
    </cfRule>
  </conditionalFormatting>
  <conditionalFormatting sqref="T86">
    <cfRule type="cellIs" dxfId="1519" priority="211" operator="lessThan">
      <formula>0</formula>
    </cfRule>
  </conditionalFormatting>
  <conditionalFormatting sqref="K82:L82">
    <cfRule type="cellIs" dxfId="1518" priority="209" stopIfTrue="1" operator="equal">
      <formula>"U"</formula>
    </cfRule>
    <cfRule type="cellIs" dxfId="1517" priority="210" stopIfTrue="1" operator="equal">
      <formula>"O"</formula>
    </cfRule>
  </conditionalFormatting>
  <conditionalFormatting sqref="H61 A77:J123 B76:J76 A65:H75 A24:H54 A57:H58 B55:H56 A60:H60 A59:G59 H64">
    <cfRule type="expression" dxfId="1516" priority="198">
      <formula>"J24=""J1L"""</formula>
    </cfRule>
  </conditionalFormatting>
  <conditionalFormatting sqref="L79">
    <cfRule type="cellIs" dxfId="1515" priority="175" stopIfTrue="1" operator="equal">
      <formula>"U"</formula>
    </cfRule>
    <cfRule type="cellIs" dxfId="1514" priority="176" stopIfTrue="1" operator="equal">
      <formula>"O"</formula>
    </cfRule>
  </conditionalFormatting>
  <conditionalFormatting sqref="AT19 CD19 BC19 BE19:BK19 AV19:AY19 BM19:CA19">
    <cfRule type="cellIs" dxfId="1513" priority="144" operator="equal">
      <formula>"M"</formula>
    </cfRule>
  </conditionalFormatting>
  <conditionalFormatting sqref="AT19 CD19 BC19 BE19:BK19 AV19:AY19 BM19:CA19">
    <cfRule type="cellIs" dxfId="1512" priority="143" operator="equal">
      <formula>"D"</formula>
    </cfRule>
  </conditionalFormatting>
  <conditionalFormatting sqref="AT19 CD19 BC19 BE19:BK19 AV19:AY19 BM19:CA19">
    <cfRule type="cellIs" dxfId="1511" priority="141" operator="equal">
      <formula>"G"</formula>
    </cfRule>
    <cfRule type="cellIs" dxfId="1510" priority="142" operator="equal">
      <formula>"A"</formula>
    </cfRule>
  </conditionalFormatting>
  <conditionalFormatting sqref="K23:L23 I24:J24 I25 I29:L31 AV26:AV29 I36:L37 I33:L34 AU23:AV25 BE38 AM23:AO27 AN28:AO29 AN31:AO31 AM30:AO30 AM32:AO37 AT23:AT29 AS23:AS39 AT30:AV37 BN23:BZ61 CB51:CB61 CC23:CF37 CC39:CF61 BM38 I39:L54 I57:L57 I55:I56 K55:L56 I60:L61 J59:L59 AP23:AR37 BC23:CA37 AW23:AX37 I64:L75 CC64:CF111 CB64:CB65 AZ64:AZ78 K62:L63 AY23:BB61 I58:J58 L58 BC39:CA61 AM39:AX61 AM62:CF63 AY64:AY111 AX64:AX78 AM64:AW111 BA64:CA111">
    <cfRule type="expression" dxfId="1509" priority="139">
      <formula>OR(I23="b",I23="inj",I23="??",I23="ban",I23="INT")</formula>
    </cfRule>
  </conditionalFormatting>
  <conditionalFormatting sqref="CF19 CC19:CD19 BA19:BK19 AN19:AY19 BM19:CA19">
    <cfRule type="cellIs" dxfId="1508" priority="145" operator="equal">
      <formula>"G"</formula>
    </cfRule>
    <cfRule type="cellIs" dxfId="1507" priority="146" operator="equal">
      <formula>"A"</formula>
    </cfRule>
    <cfRule type="cellIs" dxfId="1506" priority="147" operator="equal">
      <formula>"D"</formula>
    </cfRule>
    <cfRule type="cellIs" dxfId="1505" priority="148" operator="equal">
      <formula>"M"</formula>
    </cfRule>
  </conditionalFormatting>
  <conditionalFormatting sqref="A61:G61 A64:G64">
    <cfRule type="expression" dxfId="1504" priority="120">
      <formula>"J24=""J1L"""</formula>
    </cfRule>
  </conditionalFormatting>
  <conditionalFormatting sqref="A76">
    <cfRule type="expression" dxfId="1503" priority="109">
      <formula>"J24=""J1L"""</formula>
    </cfRule>
  </conditionalFormatting>
  <conditionalFormatting sqref="I26:L27 K24:L25 I28 K28:L28 I32 K32:L32 I35 K35:L35 I38 K38:L38">
    <cfRule type="expression" dxfId="1502" priority="108">
      <formula>OR(I24="b",I24="inj",I24="??",I24="ban",I24="INT")</formula>
    </cfRule>
  </conditionalFormatting>
  <conditionalFormatting sqref="A23">
    <cfRule type="expression" dxfId="1501" priority="101">
      <formula>"J24=""J1L"""</formula>
    </cfRule>
  </conditionalFormatting>
  <conditionalFormatting sqref="H23:J23">
    <cfRule type="expression" dxfId="1500" priority="100">
      <formula>"J24=""J1L"""</formula>
    </cfRule>
  </conditionalFormatting>
  <conditionalFormatting sqref="J25">
    <cfRule type="expression" dxfId="1499" priority="99">
      <formula>"J24=""J1L"""</formula>
    </cfRule>
  </conditionalFormatting>
  <conditionalFormatting sqref="J28">
    <cfRule type="expression" dxfId="1498" priority="98">
      <formula>"J24=""J1L"""</formula>
    </cfRule>
  </conditionalFormatting>
  <conditionalFormatting sqref="J32">
    <cfRule type="expression" dxfId="1497" priority="97">
      <formula>"J24=""J1L"""</formula>
    </cfRule>
  </conditionalFormatting>
  <conditionalFormatting sqref="J35">
    <cfRule type="expression" dxfId="1496" priority="96">
      <formula>"J24=""J1L"""</formula>
    </cfRule>
  </conditionalFormatting>
  <conditionalFormatting sqref="J38">
    <cfRule type="expression" dxfId="1495" priority="95">
      <formula>"J24=""J1L"""</formula>
    </cfRule>
  </conditionalFormatting>
  <conditionalFormatting sqref="CC19:CF19 AM19:CA19">
    <cfRule type="expression" dxfId="1494" priority="90">
      <formula>OR(AM19="A",AM19="CF",AM19="SS",AM19="ST",AM19="AF",AM19="RW",AM19="LW")</formula>
    </cfRule>
    <cfRule type="expression" dxfId="1493" priority="91">
      <formula>OR(AM19="M",AM19="CM",AM19="LM",AM19="RM",AM19="DM",AM19="AM")</formula>
    </cfRule>
    <cfRule type="expression" dxfId="1492" priority="92">
      <formula>OR(AM19="D",AM19="CB",AM19="LB",AM19="RB")</formula>
    </cfRule>
    <cfRule type="expression" dxfId="1491" priority="93">
      <formula>OR(AM19="G",AM19="GK")</formula>
    </cfRule>
  </conditionalFormatting>
  <conditionalFormatting sqref="CC19:CF19 AM19:CA19">
    <cfRule type="expression" dxfId="1490" priority="86">
      <formula>OR(AM19="A",AM19="CF",AM19="SS",AM19="ST",AM19="RW",AM19="LW")</formula>
    </cfRule>
    <cfRule type="expression" dxfId="1489" priority="87">
      <formula>OR(AM19="M",AM19="CM",AM19="LM",AM19="RM",AM19="DM",AM19="AM")</formula>
    </cfRule>
    <cfRule type="expression" dxfId="1488" priority="88">
      <formula>OR(AM19="D",AM19="CB",AM19="LB",AM19="RB")</formula>
    </cfRule>
    <cfRule type="expression" dxfId="1487" priority="89">
      <formula>OR(AM19="G",AM19="GK")</formula>
    </cfRule>
  </conditionalFormatting>
  <conditionalFormatting sqref="CC16:CF16 AM16:CA16">
    <cfRule type="top10" dxfId="1486" priority="581" stopIfTrue="1" rank="5"/>
  </conditionalFormatting>
  <conditionalFormatting sqref="CC15:CF15 AM15:CA15">
    <cfRule type="top10" dxfId="1485" priority="583" rank="11"/>
  </conditionalFormatting>
  <conditionalFormatting sqref="CC17:CF17 AM17:CA17">
    <cfRule type="top10" dxfId="1484" priority="585" stopIfTrue="1" rank="5"/>
  </conditionalFormatting>
  <conditionalFormatting sqref="CC14:CF14 AM14:CA14">
    <cfRule type="top10" dxfId="1483" priority="587" rank="11"/>
  </conditionalFormatting>
  <conditionalFormatting sqref="AZ19">
    <cfRule type="cellIs" dxfId="1482" priority="76" operator="equal">
      <formula>"M"</formula>
    </cfRule>
  </conditionalFormatting>
  <conditionalFormatting sqref="AZ19">
    <cfRule type="cellIs" dxfId="1481" priority="75" operator="equal">
      <formula>"D"</formula>
    </cfRule>
  </conditionalFormatting>
  <conditionalFormatting sqref="AZ19">
    <cfRule type="cellIs" dxfId="1480" priority="73" operator="equal">
      <formula>"G"</formula>
    </cfRule>
    <cfRule type="cellIs" dxfId="1479" priority="74" operator="equal">
      <formula>"A"</formula>
    </cfRule>
  </conditionalFormatting>
  <conditionalFormatting sqref="AZ19">
    <cfRule type="cellIs" dxfId="1478" priority="77" operator="equal">
      <formula>"G"</formula>
    </cfRule>
    <cfRule type="cellIs" dxfId="1477" priority="78" operator="equal">
      <formula>"A"</formula>
    </cfRule>
    <cfRule type="cellIs" dxfId="1476" priority="79" operator="equal">
      <formula>"D"</formula>
    </cfRule>
    <cfRule type="cellIs" dxfId="1475" priority="80" operator="equal">
      <formula>"M"</formula>
    </cfRule>
  </conditionalFormatting>
  <conditionalFormatting sqref="AZ19">
    <cfRule type="expression" dxfId="1474" priority="68">
      <formula>OR(AZ19="A",AZ19="CF",AZ19="SS",AZ19="ST",AZ19="AF",AZ19="RW",AZ19="LW")</formula>
    </cfRule>
    <cfRule type="expression" dxfId="1473" priority="69">
      <formula>OR(AZ19="M",AZ19="CM",AZ19="LM",AZ19="RM",AZ19="DM",AZ19="AM")</formula>
    </cfRule>
    <cfRule type="expression" dxfId="1472" priority="70">
      <formula>OR(AZ19="D",AZ19="CB",AZ19="LB",AZ19="RB")</formula>
    </cfRule>
    <cfRule type="expression" dxfId="1471" priority="71">
      <formula>OR(AZ19="G",AZ19="GK")</formula>
    </cfRule>
  </conditionalFormatting>
  <conditionalFormatting sqref="AZ19">
    <cfRule type="expression" dxfId="1470" priority="64">
      <formula>OR(AZ19="A",AZ19="CF",AZ19="SS",AZ19="ST",AZ19="RW",AZ19="LW")</formula>
    </cfRule>
    <cfRule type="expression" dxfId="1469" priority="65">
      <formula>OR(AZ19="M",AZ19="CM",AZ19="LM",AZ19="RM",AZ19="DM",AZ19="AM")</formula>
    </cfRule>
    <cfRule type="expression" dxfId="1468" priority="66">
      <formula>OR(AZ19="D",AZ19="CB",AZ19="LB",AZ19="RB")</formula>
    </cfRule>
    <cfRule type="expression" dxfId="1467" priority="67">
      <formula>OR(AZ19="G",AZ19="GK")</formula>
    </cfRule>
  </conditionalFormatting>
  <conditionalFormatting sqref="AU26:AU27">
    <cfRule type="expression" dxfId="1466" priority="61">
      <formula>OR(AU26="b",AU26="inj",AU26="??",AU26="ban",AU26="INT")</formula>
    </cfRule>
  </conditionalFormatting>
  <conditionalFormatting sqref="BE26:BE34">
    <cfRule type="expression" dxfId="1465" priority="60">
      <formula>OR(BE26="b",BE26="inj",BE26="??",BE26="ban",BE26="INT")</formula>
    </cfRule>
  </conditionalFormatting>
  <conditionalFormatting sqref="AU29">
    <cfRule type="expression" dxfId="1464" priority="37">
      <formula>OR(AU29="b",AU29="inj",AU29="??",AU29="ban",AU29="INT")</formula>
    </cfRule>
  </conditionalFormatting>
  <conditionalFormatting sqref="AM28:AM29">
    <cfRule type="expression" dxfId="1463" priority="36">
      <formula>OR(AM28="b",AM28="inj",AM28="??",AM28="ban",AM28="INT")</formula>
    </cfRule>
  </conditionalFormatting>
  <conditionalFormatting sqref="AU28">
    <cfRule type="expression" dxfId="1462" priority="35">
      <formula>OR(AU28="b",AU28="inj",AU28="??",AU28="ban",AU28="INT")</formula>
    </cfRule>
  </conditionalFormatting>
  <conditionalFormatting sqref="AM31">
    <cfRule type="expression" dxfId="1461" priority="25">
      <formula>OR(AM31="b",AM31="inj",AM31="??",AM31="ban",AM31="INT")</formula>
    </cfRule>
  </conditionalFormatting>
  <conditionalFormatting sqref="AM38">
    <cfRule type="expression" dxfId="1460" priority="24">
      <formula>OR(AM38="b",AM38="inj",AM38="??",AM38="ban",AM38="INT")</formula>
    </cfRule>
  </conditionalFormatting>
  <conditionalFormatting sqref="AN38">
    <cfRule type="expression" dxfId="1459" priority="23">
      <formula>OR(AN38="b",AN38="inj",AN38="??",AN38="ban",AN38="INT")</formula>
    </cfRule>
  </conditionalFormatting>
  <conditionalFormatting sqref="AO38">
    <cfRule type="expression" dxfId="1458" priority="22">
      <formula>OR(AO38="b",AO38="inj",AO38="??",AO38="ban",AO38="INT")</formula>
    </cfRule>
  </conditionalFormatting>
  <conditionalFormatting sqref="AR38">
    <cfRule type="expression" dxfId="1457" priority="21">
      <formula>OR(AR38="b",AR38="inj",AR38="??",AR38="ban",AR38="INT")</formula>
    </cfRule>
  </conditionalFormatting>
  <conditionalFormatting sqref="CC38">
    <cfRule type="expression" dxfId="1456" priority="20">
      <formula>OR(CC38="b",CC38="inj",CC38="??",CC38="ban",CC38="INT")</formula>
    </cfRule>
  </conditionalFormatting>
  <conditionalFormatting sqref="BD38">
    <cfRule type="expression" dxfId="1455" priority="19">
      <formula>OR(BD38="b",BD38="inj",BD38="??",BD38="ban",BD38="INT")</formula>
    </cfRule>
  </conditionalFormatting>
  <conditionalFormatting sqref="AQ38">
    <cfRule type="expression" dxfId="1454" priority="17">
      <formula>OR(AQ38="b",AQ38="inj",AQ38="??",AQ38="ban",AQ38="INT")</formula>
    </cfRule>
  </conditionalFormatting>
  <conditionalFormatting sqref="AW38">
    <cfRule type="expression" dxfId="1453" priority="16">
      <formula>OR(AW38="b",AW38="inj",AW38="??",AW38="ban",AW38="INT")</formula>
    </cfRule>
  </conditionalFormatting>
  <conditionalFormatting sqref="BH38">
    <cfRule type="expression" dxfId="1452" priority="15">
      <formula>OR(BH38="b",BH38="inj",BH38="??",BH38="ban",BH38="INT")</formula>
    </cfRule>
  </conditionalFormatting>
  <conditionalFormatting sqref="AU38">
    <cfRule type="expression" dxfId="1451" priority="14">
      <formula>OR(AU38="b",AU38="inj",AU38="??",AU38="ban",AU38="INT")</formula>
    </cfRule>
  </conditionalFormatting>
  <conditionalFormatting sqref="AV38">
    <cfRule type="expression" dxfId="1450" priority="13">
      <formula>OR(AV38="b",AV38="inj",AV38="??",AV38="ban",AV38="INT")</formula>
    </cfRule>
  </conditionalFormatting>
  <conditionalFormatting sqref="AX38">
    <cfRule type="expression" dxfId="1449" priority="12">
      <formula>OR(AX38="b",AX38="inj",AX38="??",AX38="ban",AX38="INT")</formula>
    </cfRule>
  </conditionalFormatting>
  <conditionalFormatting sqref="BJ38">
    <cfRule type="expression" dxfId="1448" priority="11">
      <formula>OR(BJ38="b",BJ38="inj",BJ38="??",BJ38="ban",BJ38="INT")</formula>
    </cfRule>
  </conditionalFormatting>
  <conditionalFormatting sqref="AT38">
    <cfRule type="expression" dxfId="1447" priority="10">
      <formula>OR(AT38="b",AT38="inj",AT38="??",AT38="ban",AT38="INT")</formula>
    </cfRule>
  </conditionalFormatting>
  <conditionalFormatting sqref="CD38">
    <cfRule type="expression" dxfId="1446" priority="9">
      <formula>OR(CD38="b",CD38="inj",CD38="??",CD38="ban",CD38="INT")</formula>
    </cfRule>
  </conditionalFormatting>
  <conditionalFormatting sqref="AP38">
    <cfRule type="expression" dxfId="1445" priority="8">
      <formula>OR(AP38="b",AP38="inj",AP38="??",AP38="ban",AP38="INT")</formula>
    </cfRule>
  </conditionalFormatting>
  <conditionalFormatting sqref="CG51:CK65">
    <cfRule type="expression" dxfId="1444" priority="7">
      <formula>OR(CG51="b",CG51="inj",CG51="??",CG51="ban",CG51="INT")</formula>
    </cfRule>
  </conditionalFormatting>
  <conditionalFormatting sqref="J55:J56">
    <cfRule type="expression" dxfId="1443" priority="6">
      <formula>OR(J55="b",J55="inj",J55="??",J55="ban",J55="INT")</formula>
    </cfRule>
  </conditionalFormatting>
  <conditionalFormatting sqref="A55:A56">
    <cfRule type="expression" dxfId="1442" priority="5">
      <formula>"J24=""J1L"""</formula>
    </cfRule>
  </conditionalFormatting>
  <conditionalFormatting sqref="H59">
    <cfRule type="expression" dxfId="1441" priority="4">
      <formula>"J24=""J1L"""</formula>
    </cfRule>
  </conditionalFormatting>
  <conditionalFormatting sqref="I59">
    <cfRule type="expression" dxfId="1440" priority="3">
      <formula>OR(I59="b",I59="inj",I59="??",I59="ban",I59="INT")</formula>
    </cfRule>
  </conditionalFormatting>
  <conditionalFormatting sqref="B62:J63">
    <cfRule type="expression" dxfId="1439" priority="2">
      <formula>"J24=""J1L"""</formula>
    </cfRule>
  </conditionalFormatting>
  <conditionalFormatting sqref="A62:A63">
    <cfRule type="expression" dxfId="1438" priority="1">
      <formula>"J24=""J1L"""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$J24:$J197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CD261"/>
  <sheetViews>
    <sheetView zoomScale="80" zoomScaleNormal="80" workbookViewId="0">
      <pane xSplit="38" ySplit="22" topLeftCell="AM47" activePane="bottomRight" state="frozen"/>
      <selection activeCell="BC70" sqref="BC70"/>
      <selection pane="topRight" activeCell="BC70" sqref="BC70"/>
      <selection pane="bottomLeft" activeCell="BC70" sqref="BC70"/>
      <selection pane="bottomRight" activeCell="T66" sqref="T66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5.8554687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64" width="3.85546875" style="562" customWidth="1"/>
    <col min="65" max="65" width="3.85546875" style="561" customWidth="1"/>
    <col min="66" max="67" width="3.85546875" style="562" customWidth="1"/>
    <col min="68" max="68" width="3.85546875" style="561" customWidth="1"/>
    <col min="69" max="70" width="3.85546875" style="562" customWidth="1"/>
    <col min="71" max="71" width="3.85546875" style="561" customWidth="1"/>
    <col min="72" max="73" width="3.85546875" style="562" customWidth="1"/>
    <col min="74" max="104" width="3.85546875" style="561" customWidth="1"/>
    <col min="105" max="16384" width="9.140625" style="561"/>
  </cols>
  <sheetData>
    <row r="1" spans="1:73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 t="shared" ref="AM1:AS1" si="0">AM21</f>
        <v>カミンスキー</v>
      </c>
      <c r="AN1" s="558" t="str">
        <f t="shared" si="0"/>
        <v>大井　健太郎</v>
      </c>
      <c r="AO1" s="558" t="str">
        <f t="shared" si="0"/>
        <v>森下　俊</v>
      </c>
      <c r="AP1" s="558" t="str">
        <f>AP21</f>
        <v>高橋　祥平</v>
      </c>
      <c r="AQ1" s="558" t="str">
        <f t="shared" si="0"/>
        <v>宮崎　智彦</v>
      </c>
      <c r="AR1" s="558"/>
      <c r="AS1" s="558" t="str">
        <f t="shared" si="0"/>
        <v>ムサエフ</v>
      </c>
      <c r="AT1" s="558"/>
      <c r="AU1" s="558"/>
      <c r="AV1" s="558"/>
      <c r="AW1" s="558" t="str">
        <f>AW21</f>
        <v>川又　堅碁</v>
      </c>
      <c r="AX1" s="558"/>
      <c r="AY1" s="558" t="str">
        <f>AY21</f>
        <v>八田　直樹</v>
      </c>
      <c r="AZ1" s="558" t="str">
        <f>AZ21</f>
        <v>志村　滉</v>
      </c>
      <c r="BA1" s="558" t="str">
        <f>BA21</f>
        <v>三浦　龍輝</v>
      </c>
      <c r="BB1" s="558" t="str">
        <f>BB21</f>
        <v>大南　拓磨</v>
      </c>
      <c r="BC1" s="558"/>
      <c r="BD1" s="558" t="str">
        <f t="shared" ref="BD1:BK1" si="1">BD21</f>
        <v>中村　太亮</v>
      </c>
      <c r="BE1" s="558" t="str">
        <f t="shared" si="1"/>
        <v>山本　康裕</v>
      </c>
      <c r="BF1" s="558" t="str">
        <f t="shared" si="1"/>
        <v>小川　大貴</v>
      </c>
      <c r="BG1" s="558" t="str">
        <f t="shared" si="1"/>
        <v>上田　康太</v>
      </c>
      <c r="BH1" s="558" t="str">
        <f t="shared" si="1"/>
        <v>松本　昌也</v>
      </c>
      <c r="BI1" s="558"/>
      <c r="BJ1" s="558" t="str">
        <f t="shared" si="1"/>
        <v>松浦　拓弥</v>
      </c>
      <c r="BK1" s="558" t="str">
        <f t="shared" si="1"/>
        <v>太田　吉彰</v>
      </c>
      <c r="BL1" s="558"/>
      <c r="BN1" s="558"/>
      <c r="BO1" s="558"/>
      <c r="BQ1" s="558"/>
      <c r="BR1" s="558"/>
      <c r="BT1" s="558" t="str">
        <f>BT21</f>
        <v>松井　大輔</v>
      </c>
      <c r="BU1" s="558"/>
    </row>
    <row r="2" spans="1:73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SUM(IF(M$23:M$190="",0,1)*IF(ISBLANK($R$1),1,IF($J$23:$J$191=$R$1,1,0)))</f>
        <v>44</v>
      </c>
      <c r="AM2" s="555">
        <f t="array" ref="AM2">SUM(IF(ISBLANK(AM$69:AM$190),0,IF(AM$69:AM$190="susp",0,1))*IF(ISBLANK($R$1),1,IF($J$23:$J$191=$R$1,1,0)))</f>
        <v>0</v>
      </c>
      <c r="AN2" s="555">
        <f t="array" ref="AN2">SUM(IF(ISBLANK(AN$69:AN$190),0,IF(AN$69:AN$190="susp",0,1))*IF(ISBLANK($R$1),1,IF($J$23:$J$191=$R$1,1,0)))</f>
        <v>0</v>
      </c>
      <c r="AO2" s="555">
        <f t="array" ref="AO2">SUM(IF(ISBLANK(AO$69:AO$190),0,IF(AO$69:AO$190="susp",0,1))*IF(ISBLANK($R$1),1,IF($J$23:$J$191=$R$1,1,0)))</f>
        <v>0</v>
      </c>
      <c r="AP2" s="555">
        <f t="array" ref="AP2">SUM(IF(ISBLANK(AP$69:AP$190),0,IF(AP$69:AP$190="susp",0,1))*IF(ISBLANK($R$1),1,IF($J$23:$J$191=$R$1,1,0)))</f>
        <v>0</v>
      </c>
      <c r="AQ2" s="555">
        <f t="array" ref="AQ2">SUM(IF(ISBLANK(AQ$69:AQ$190),0,IF(AQ$69:AQ$190="susp",0,1))*IF(ISBLANK($R$1),1,IF($J$23:$J$191=$R$1,1,0)))</f>
        <v>0</v>
      </c>
      <c r="AR2" s="555"/>
      <c r="AS2" s="555">
        <f t="array" ref="AS2">SUM(IF(ISBLANK(AS$69:AS$190),0,IF(AS$69:AS$190="susp",0,1))*IF(ISBLANK($R$1),1,IF($J$23:$J$191=$R$1,1,0)))</f>
        <v>0</v>
      </c>
      <c r="AT2" s="555"/>
      <c r="AU2" s="555"/>
      <c r="AV2" s="555"/>
      <c r="AW2" s="555">
        <f t="array" ref="AW2">SUM(IF(ISBLANK(AW$69:AW$190),0,IF(AW$69:AW$190="susp",0,1))*IF(ISBLANK($R$1),1,IF($J$23:$J$191=$R$1,1,0)))</f>
        <v>0</v>
      </c>
      <c r="AX2" s="555"/>
      <c r="AY2" s="555">
        <f t="array" ref="AY2">SUM(IF(ISBLANK(AY$69:AY$190),0,IF(AY$69:AY$190="susp",0,1))*IF(ISBLANK($R$1),1,IF($J$23:$J$191=$R$1,1,0)))</f>
        <v>0</v>
      </c>
      <c r="AZ2" s="555">
        <f t="array" ref="AZ2">SUM(IF(ISBLANK(AZ$69:AZ$190),0,IF(AZ$69:AZ$190="susp",0,1))*IF(ISBLANK($R$1),1,IF($J$23:$J$191=$R$1,1,0)))</f>
        <v>0</v>
      </c>
      <c r="BA2" s="555">
        <f t="array" ref="BA2">SUM(IF(ISBLANK(BA$69:BA$190),0,IF(BA$69:BA$190="susp",0,1))*IF(ISBLANK($R$1),1,IF($J$23:$J$191=$R$1,1,0)))</f>
        <v>0</v>
      </c>
      <c r="BB2" s="555">
        <f t="array" ref="BB2">SUM(IF(ISBLANK(BB$69:BB$190),0,IF(BB$69:BB$190="susp",0,1))*IF(ISBLANK($R$1),1,IF($J$23:$J$191=$R$1,1,0)))</f>
        <v>0</v>
      </c>
      <c r="BC2" s="555"/>
      <c r="BD2" s="555">
        <f t="array" ref="BD2">SUM(IF(ISBLANK(BD$69:BD$190),0,IF(BD$69:BD$190="susp",0,1))*IF(ISBLANK($R$1),1,IF($J$23:$J$191=$R$1,1,0)))</f>
        <v>0</v>
      </c>
      <c r="BE2" s="555">
        <f t="array" ref="BE2">SUM(IF(ISBLANK(BE$69:BE$190),0,IF(BE$69:BE$190="susp",0,1))*IF(ISBLANK($R$1),1,IF($J$23:$J$191=$R$1,1,0)))</f>
        <v>0</v>
      </c>
      <c r="BF2" s="555">
        <f t="array" ref="BF2">SUM(IF(ISBLANK(BF$69:BF$190),0,IF(BF$69:BF$190="susp",0,1))*IF(ISBLANK($R$1),1,IF($J$23:$J$191=$R$1,1,0)))</f>
        <v>0</v>
      </c>
      <c r="BG2" s="555">
        <f t="array" ref="BG2">SUM(IF(ISBLANK(BG$69:BG$190),0,IF(BG$69:BG$190="susp",0,1))*IF(ISBLANK($R$1),1,IF($J$23:$J$191=$R$1,1,0)))</f>
        <v>0</v>
      </c>
      <c r="BH2" s="555">
        <f t="array" ref="BH2">SUM(IF(ISBLANK(BH$69:BH$190),0,IF(BH$69:BH$190="susp",0,1))*IF(ISBLANK($R$1),1,IF($J$23:$J$191=$R$1,1,0)))</f>
        <v>0</v>
      </c>
      <c r="BI2" s="555"/>
      <c r="BJ2" s="555">
        <f t="array" ref="BJ2">SUM(IF(ISBLANK(BJ$69:BJ$190),0,IF(BJ$69:BJ$190="susp",0,1))*IF(ISBLANK($R$1),1,IF($J$23:$J$191=$R$1,1,0)))</f>
        <v>0</v>
      </c>
      <c r="BK2" s="555">
        <f t="array" ref="BK2">SUM(IF(ISBLANK(BK$69:BK$190),0,IF(BK$69:BK$190="susp",0,1))*IF(ISBLANK($R$1),1,IF($J$23:$J$191=$R$1,1,0)))</f>
        <v>0</v>
      </c>
      <c r="BL2" s="555"/>
      <c r="BN2" s="555"/>
      <c r="BO2" s="555"/>
      <c r="BQ2" s="555"/>
      <c r="BR2" s="555"/>
      <c r="BT2" s="555">
        <f t="array" ref="BT2">SUM(IF(ISBLANK(BT$69:BT$190),0,IF(BT$69:BT$190="susp",0,1))*IF(ISBLANK($R$1),1,IF($J$23:$J$191=$R$1,1,0)))</f>
        <v>0</v>
      </c>
      <c r="BU2" s="555"/>
    </row>
    <row r="3" spans="1:73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SUM(IF(M$23:M$190="W",1,0)*IF(ISBLANK($R$1),1,IF($J$23:$J$191=$R$1,1,0)))</f>
        <v>21</v>
      </c>
      <c r="AM3" s="555" t="e">
        <f t="array" ref="AM3">SUM(IF(ISTEXT(AM$69:AM$190),1,0)*IF(($M$23:$M$190)="W",1,0)*IF(ISBLANK($R$1),1,IF($J$23:$J$191=$R$1,1,0)))</f>
        <v>#N/A</v>
      </c>
      <c r="AN3" s="555" t="e">
        <f t="array" ref="AN3">SUM(IF(ISTEXT(AN$69:AN$190),1,0)*IF(($M$23:$M$190)="W",1,0)*IF(ISBLANK($R$1),1,IF($J$23:$J$191=$R$1,1,0)))</f>
        <v>#N/A</v>
      </c>
      <c r="AO3" s="555" t="e">
        <f t="array" ref="AO3">SUM(IF(ISTEXT(AO$69:AO$190),1,0)*IF(($M$23:$M$190)="W",1,0)*IF(ISBLANK($R$1),1,IF($J$23:$J$191=$R$1,1,0)))</f>
        <v>#N/A</v>
      </c>
      <c r="AP3" s="555" t="e">
        <f t="array" ref="AP3">SUM(IF(ISTEXT(AP$69:AP$190),1,0)*IF(($M$23:$M$190)="W",1,0)*IF(ISBLANK($R$1),1,IF($J$23:$J$191=$R$1,1,0)))</f>
        <v>#N/A</v>
      </c>
      <c r="AQ3" s="555" t="e">
        <f t="array" ref="AQ3">SUM(IF(ISTEXT(AQ$69:AQ$190),1,0)*IF(($M$23:$M$190)="W",1,0)*IF(ISBLANK($R$1),1,IF($J$23:$J$191=$R$1,1,0)))</f>
        <v>#N/A</v>
      </c>
      <c r="AR3" s="555"/>
      <c r="AS3" s="555" t="e">
        <f t="array" ref="AS3">SUM(IF(ISTEXT(AS$69:AS$190),1,0)*IF(($M$23:$M$190)="W",1,0)*IF(ISBLANK($R$1),1,IF($J$23:$J$191=$R$1,1,0)))</f>
        <v>#N/A</v>
      </c>
      <c r="AT3" s="555"/>
      <c r="AU3" s="555"/>
      <c r="AV3" s="555"/>
      <c r="AW3" s="555" t="e">
        <f t="array" ref="AW3">SUM(IF(ISTEXT(AW$69:AW$190),1,0)*IF(($M$23:$M$190)="W",1,0)*IF(ISBLANK($R$1),1,IF($J$23:$J$191=$R$1,1,0)))</f>
        <v>#N/A</v>
      </c>
      <c r="AX3" s="555"/>
      <c r="AY3" s="555" t="e">
        <f t="array" ref="AY3">SUM(IF(ISTEXT(AY$69:AY$190),1,0)*IF(($M$23:$M$190)="W",1,0)*IF(ISBLANK($R$1),1,IF($J$23:$J$191=$R$1,1,0)))</f>
        <v>#N/A</v>
      </c>
      <c r="AZ3" s="555" t="e">
        <f t="array" ref="AZ3">SUM(IF(ISTEXT(AZ$69:AZ$190),1,0)*IF(($M$23:$M$190)="W",1,0)*IF(ISBLANK($R$1),1,IF($J$23:$J$191=$R$1,1,0)))</f>
        <v>#N/A</v>
      </c>
      <c r="BA3" s="555" t="e">
        <f t="array" ref="BA3">SUM(IF(ISTEXT(BA$69:BA$190),1,0)*IF(($M$23:$M$190)="W",1,0)*IF(ISBLANK($R$1),1,IF($J$23:$J$191=$R$1,1,0)))</f>
        <v>#N/A</v>
      </c>
      <c r="BB3" s="555" t="e">
        <f t="array" ref="BB3">SUM(IF(ISTEXT(BB$69:BB$190),1,0)*IF(($M$23:$M$190)="W",1,0)*IF(ISBLANK($R$1),1,IF($J$23:$J$191=$R$1,1,0)))</f>
        <v>#N/A</v>
      </c>
      <c r="BC3" s="555"/>
      <c r="BD3" s="555" t="e">
        <f t="array" ref="BD3">SUM(IF(ISTEXT(BD$69:BD$190),1,0)*IF(($M$23:$M$190)="W",1,0)*IF(ISBLANK($R$1),1,IF($J$23:$J$191=$R$1,1,0)))</f>
        <v>#N/A</v>
      </c>
      <c r="BE3" s="555" t="e">
        <f t="array" ref="BE3">SUM(IF(ISTEXT(BE$69:BE$190),1,0)*IF(($M$23:$M$190)="W",1,0)*IF(ISBLANK($R$1),1,IF($J$23:$J$191=$R$1,1,0)))</f>
        <v>#N/A</v>
      </c>
      <c r="BF3" s="555" t="e">
        <f t="array" ref="BF3">SUM(IF(ISTEXT(BF$69:BF$190),1,0)*IF(($M$23:$M$190)="W",1,0)*IF(ISBLANK($R$1),1,IF($J$23:$J$191=$R$1,1,0)))</f>
        <v>#N/A</v>
      </c>
      <c r="BG3" s="555" t="e">
        <f t="array" ref="BG3">SUM(IF(ISTEXT(BG$69:BG$190),1,0)*IF(($M$23:$M$190)="W",1,0)*IF(ISBLANK($R$1),1,IF($J$23:$J$191=$R$1,1,0)))</f>
        <v>#N/A</v>
      </c>
      <c r="BH3" s="555" t="e">
        <f t="array" ref="BH3">SUM(IF(ISTEXT(BH$69:BH$190),1,0)*IF(($M$23:$M$190)="W",1,0)*IF(ISBLANK($R$1),1,IF($J$23:$J$191=$R$1,1,0)))</f>
        <v>#N/A</v>
      </c>
      <c r="BI3" s="555"/>
      <c r="BJ3" s="555" t="e">
        <f t="array" ref="BJ3">SUM(IF(ISTEXT(BJ$69:BJ$190),1,0)*IF(($M$23:$M$190)="W",1,0)*IF(ISBLANK($R$1),1,IF($J$23:$J$191=$R$1,1,0)))</f>
        <v>#N/A</v>
      </c>
      <c r="BK3" s="555" t="e">
        <f t="array" ref="BK3">SUM(IF(ISTEXT(BK$69:BK$190),1,0)*IF(($M$23:$M$190)="W",1,0)*IF(ISBLANK($R$1),1,IF($J$23:$J$191=$R$1,1,0)))</f>
        <v>#N/A</v>
      </c>
      <c r="BL3" s="555"/>
      <c r="BN3" s="555"/>
      <c r="BO3" s="555"/>
      <c r="BQ3" s="555"/>
      <c r="BR3" s="555"/>
      <c r="BT3" s="555" t="e">
        <f t="array" ref="BT3">SUM(IF(ISTEXT(BT$69:BT$190),1,0)*IF(($M$23:$M$190)="W",1,0)*IF(ISBLANK($R$1),1,IF($J$23:$J$191=$R$1,1,0)))</f>
        <v>#N/A</v>
      </c>
      <c r="BU3" s="555"/>
    </row>
    <row r="4" spans="1:73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SUM(IF(M$23:M$190="D",1,0)*IF(ISBLANK($R$1),1,IF($J$23:$J$191=$R$1,1,0)))</f>
        <v>11</v>
      </c>
      <c r="AM4" s="555" t="e">
        <f t="array" ref="AM4">SUM(IF(ISTEXT(AM$69:AM$190),1,0)*IF(($M$23:$M$190)="D",1,0)*IF(ISBLANK($R$1),1,IF($J$23:$J$191=$R$1,1,0)))</f>
        <v>#N/A</v>
      </c>
      <c r="AN4" s="555" t="e">
        <f t="array" ref="AN4">SUM(IF(ISTEXT(AN$69:AN$190),1,0)*IF(($M$23:$M$190)="D",1,0)*IF(ISBLANK($R$1),1,IF($J$23:$J$191=$R$1,1,0)))</f>
        <v>#N/A</v>
      </c>
      <c r="AO4" s="555" t="e">
        <f t="array" ref="AO4">SUM(IF(ISTEXT(AO$69:AO$190),1,0)*IF(($M$23:$M$190)="D",1,0)*IF(ISBLANK($R$1),1,IF($J$23:$J$191=$R$1,1,0)))</f>
        <v>#N/A</v>
      </c>
      <c r="AP4" s="555" t="e">
        <f t="array" ref="AP4">SUM(IF(ISTEXT(AP$69:AP$190),1,0)*IF(($M$23:$M$190)="D",1,0)*IF(ISBLANK($R$1),1,IF($J$23:$J$191=$R$1,1,0)))</f>
        <v>#N/A</v>
      </c>
      <c r="AQ4" s="555" t="e">
        <f t="array" ref="AQ4">SUM(IF(ISTEXT(AQ$69:AQ$190),1,0)*IF(($M$23:$M$190)="D",1,0)*IF(ISBLANK($R$1),1,IF($J$23:$J$191=$R$1,1,0)))</f>
        <v>#N/A</v>
      </c>
      <c r="AR4" s="555"/>
      <c r="AS4" s="555" t="e">
        <f t="array" ref="AS4">SUM(IF(ISTEXT(AS$69:AS$190),1,0)*IF(($M$23:$M$190)="D",1,0)*IF(ISBLANK($R$1),1,IF($J$23:$J$191=$R$1,1,0)))</f>
        <v>#N/A</v>
      </c>
      <c r="AT4" s="555"/>
      <c r="AU4" s="555"/>
      <c r="AV4" s="555"/>
      <c r="AW4" s="555" t="e">
        <f t="array" ref="AW4">SUM(IF(ISTEXT(AW$69:AW$190),1,0)*IF(($M$23:$M$190)="D",1,0)*IF(ISBLANK($R$1),1,IF($J$23:$J$191=$R$1,1,0)))</f>
        <v>#N/A</v>
      </c>
      <c r="AX4" s="555"/>
      <c r="AY4" s="555" t="e">
        <f t="array" ref="AY4">SUM(IF(ISTEXT(AY$69:AY$190),1,0)*IF(($M$23:$M$190)="D",1,0)*IF(ISBLANK($R$1),1,IF($J$23:$J$191=$R$1,1,0)))</f>
        <v>#N/A</v>
      </c>
      <c r="AZ4" s="555" t="e">
        <f t="array" ref="AZ4">SUM(IF(ISTEXT(AZ$69:AZ$190),1,0)*IF(($M$23:$M$190)="D",1,0)*IF(ISBLANK($R$1),1,IF($J$23:$J$191=$R$1,1,0)))</f>
        <v>#N/A</v>
      </c>
      <c r="BA4" s="555" t="e">
        <f t="array" ref="BA4">SUM(IF(ISTEXT(BA$69:BA$190),1,0)*IF(($M$23:$M$190)="D",1,0)*IF(ISBLANK($R$1),1,IF($J$23:$J$191=$R$1,1,0)))</f>
        <v>#N/A</v>
      </c>
      <c r="BB4" s="555" t="e">
        <f t="array" ref="BB4">SUM(IF(ISTEXT(BB$69:BB$190),1,0)*IF(($M$23:$M$190)="D",1,0)*IF(ISBLANK($R$1),1,IF($J$23:$J$191=$R$1,1,0)))</f>
        <v>#N/A</v>
      </c>
      <c r="BC4" s="555"/>
      <c r="BD4" s="555" t="e">
        <f t="array" ref="BD4">SUM(IF(ISTEXT(BD$69:BD$190),1,0)*IF(($M$23:$M$190)="D",1,0)*IF(ISBLANK($R$1),1,IF($J$23:$J$191=$R$1,1,0)))</f>
        <v>#N/A</v>
      </c>
      <c r="BE4" s="555" t="e">
        <f t="array" ref="BE4">SUM(IF(ISTEXT(BE$69:BE$190),1,0)*IF(($M$23:$M$190)="D",1,0)*IF(ISBLANK($R$1),1,IF($J$23:$J$191=$R$1,1,0)))</f>
        <v>#N/A</v>
      </c>
      <c r="BF4" s="555" t="e">
        <f t="array" ref="BF4">SUM(IF(ISTEXT(BF$69:BF$190),1,0)*IF(($M$23:$M$190)="D",1,0)*IF(ISBLANK($R$1),1,IF($J$23:$J$191=$R$1,1,0)))</f>
        <v>#N/A</v>
      </c>
      <c r="BG4" s="555" t="e">
        <f t="array" ref="BG4">SUM(IF(ISTEXT(BG$69:BG$190),1,0)*IF(($M$23:$M$190)="D",1,0)*IF(ISBLANK($R$1),1,IF($J$23:$J$191=$R$1,1,0)))</f>
        <v>#N/A</v>
      </c>
      <c r="BH4" s="555" t="e">
        <f t="array" ref="BH4">SUM(IF(ISTEXT(BH$69:BH$190),1,0)*IF(($M$23:$M$190)="D",1,0)*IF(ISBLANK($R$1),1,IF($J$23:$J$191=$R$1,1,0)))</f>
        <v>#N/A</v>
      </c>
      <c r="BI4" s="555"/>
      <c r="BJ4" s="555" t="e">
        <f t="array" ref="BJ4">SUM(IF(ISTEXT(BJ$69:BJ$190),1,0)*IF(($M$23:$M$190)="D",1,0)*IF(ISBLANK($R$1),1,IF($J$23:$J$191=$R$1,1,0)))</f>
        <v>#N/A</v>
      </c>
      <c r="BK4" s="555" t="e">
        <f t="array" ref="BK4">SUM(IF(ISTEXT(BK$69:BK$190),1,0)*IF(($M$23:$M$190)="D",1,0)*IF(ISBLANK($R$1),1,IF($J$23:$J$191=$R$1,1,0)))</f>
        <v>#N/A</v>
      </c>
      <c r="BL4" s="555"/>
      <c r="BN4" s="555"/>
      <c r="BO4" s="555"/>
      <c r="BQ4" s="555"/>
      <c r="BR4" s="555"/>
      <c r="BT4" s="555" t="e">
        <f t="array" ref="BT4">SUM(IF(ISTEXT(BT$69:BT$190),1,0)*IF(($M$23:$M$190)="D",1,0)*IF(ISBLANK($R$1),1,IF($J$23:$J$191=$R$1,1,0)))</f>
        <v>#N/A</v>
      </c>
      <c r="BU4" s="555"/>
    </row>
    <row r="5" spans="1:73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SUM(IF(M$23:M$190="L",1,0)*IF(ISBLANK($R$1),1,IF($J$23:$J$191=$R$1,1,0)))</f>
        <v>12</v>
      </c>
      <c r="AM5" s="555" t="e">
        <f t="array" ref="AM5">SUM(IF(ISTEXT(AM$69:AM$190),1,0)*IF(($M$23:$M$190)="L",1,0)*IF(ISBLANK($R$1),1,IF($J$23:$J$191=$R$1,1,0)))</f>
        <v>#N/A</v>
      </c>
      <c r="AN5" s="555" t="e">
        <f t="array" ref="AN5">SUM(IF(ISTEXT(AN$69:AN$190),1,0)*IF(($M$23:$M$190)="L",1,0)*IF(ISBLANK($R$1),1,IF($J$23:$J$191=$R$1,1,0)))</f>
        <v>#N/A</v>
      </c>
      <c r="AO5" s="555" t="e">
        <f t="array" ref="AO5">SUM(IF(ISTEXT(AO$69:AO$190),1,0)*IF(($M$23:$M$190)="L",1,0)*IF(ISBLANK($R$1),1,IF($J$23:$J$191=$R$1,1,0)))</f>
        <v>#N/A</v>
      </c>
      <c r="AP5" s="555" t="e">
        <f t="array" ref="AP5">SUM(IF(ISTEXT(AP$69:AP$190),1,0)*IF(($M$23:$M$190)="L",1,0)*IF(ISBLANK($R$1),1,IF($J$23:$J$191=$R$1,1,0)))</f>
        <v>#N/A</v>
      </c>
      <c r="AQ5" s="555" t="e">
        <f t="array" ref="AQ5">SUM(IF(ISTEXT(AQ$69:AQ$190),1,0)*IF(($M$23:$M$190)="L",1,0)*IF(ISBLANK($R$1),1,IF($J$23:$J$191=$R$1,1,0)))</f>
        <v>#N/A</v>
      </c>
      <c r="AR5" s="555"/>
      <c r="AS5" s="555" t="e">
        <f t="array" ref="AS5">SUM(IF(ISTEXT(AS$69:AS$190),1,0)*IF(($M$23:$M$190)="L",1,0)*IF(ISBLANK($R$1),1,IF($J$23:$J$191=$R$1,1,0)))</f>
        <v>#N/A</v>
      </c>
      <c r="AT5" s="555"/>
      <c r="AU5" s="555"/>
      <c r="AV5" s="555"/>
      <c r="AW5" s="555" t="e">
        <f t="array" ref="AW5">SUM(IF(ISTEXT(AW$69:AW$190),1,0)*IF(($M$23:$M$190)="L",1,0)*IF(ISBLANK($R$1),1,IF($J$23:$J$191=$R$1,1,0)))</f>
        <v>#N/A</v>
      </c>
      <c r="AX5" s="555"/>
      <c r="AY5" s="555" t="e">
        <f t="array" ref="AY5">SUM(IF(ISTEXT(AY$69:AY$190),1,0)*IF(($M$23:$M$190)="L",1,0)*IF(ISBLANK($R$1),1,IF($J$23:$J$191=$R$1,1,0)))</f>
        <v>#N/A</v>
      </c>
      <c r="AZ5" s="555" t="e">
        <f t="array" ref="AZ5">SUM(IF(ISTEXT(AZ$69:AZ$190),1,0)*IF(($M$23:$M$190)="L",1,0)*IF(ISBLANK($R$1),1,IF($J$23:$J$191=$R$1,1,0)))</f>
        <v>#N/A</v>
      </c>
      <c r="BA5" s="555" t="e">
        <f t="array" ref="BA5">SUM(IF(ISTEXT(BA$69:BA$190),1,0)*IF(($M$23:$M$190)="L",1,0)*IF(ISBLANK($R$1),1,IF($J$23:$J$191=$R$1,1,0)))</f>
        <v>#N/A</v>
      </c>
      <c r="BB5" s="555" t="e">
        <f t="array" ref="BB5">SUM(IF(ISTEXT(BB$69:BB$190),1,0)*IF(($M$23:$M$190)="L",1,0)*IF(ISBLANK($R$1),1,IF($J$23:$J$191=$R$1,1,0)))</f>
        <v>#N/A</v>
      </c>
      <c r="BC5" s="555"/>
      <c r="BD5" s="555" t="e">
        <f t="array" ref="BD5">SUM(IF(ISTEXT(BD$69:BD$190),1,0)*IF(($M$23:$M$190)="L",1,0)*IF(ISBLANK($R$1),1,IF($J$23:$J$191=$R$1,1,0)))</f>
        <v>#N/A</v>
      </c>
      <c r="BE5" s="555" t="e">
        <f t="array" ref="BE5">SUM(IF(ISTEXT(BE$69:BE$190),1,0)*IF(($M$23:$M$190)="L",1,0)*IF(ISBLANK($R$1),1,IF($J$23:$J$191=$R$1,1,0)))</f>
        <v>#N/A</v>
      </c>
      <c r="BF5" s="555" t="e">
        <f t="array" ref="BF5">SUM(IF(ISTEXT(BF$69:BF$190),1,0)*IF(($M$23:$M$190)="L",1,0)*IF(ISBLANK($R$1),1,IF($J$23:$J$191=$R$1,1,0)))</f>
        <v>#N/A</v>
      </c>
      <c r="BG5" s="555" t="e">
        <f t="array" ref="BG5">SUM(IF(ISTEXT(BG$69:BG$190),1,0)*IF(($M$23:$M$190)="L",1,0)*IF(ISBLANK($R$1),1,IF($J$23:$J$191=$R$1,1,0)))</f>
        <v>#N/A</v>
      </c>
      <c r="BH5" s="555" t="e">
        <f t="array" ref="BH5">SUM(IF(ISTEXT(BH$69:BH$190),1,0)*IF(($M$23:$M$190)="L",1,0)*IF(ISBLANK($R$1),1,IF($J$23:$J$191=$R$1,1,0)))</f>
        <v>#N/A</v>
      </c>
      <c r="BI5" s="555"/>
      <c r="BJ5" s="555" t="e">
        <f t="array" ref="BJ5">SUM(IF(ISTEXT(BJ$69:BJ$190),1,0)*IF(($M$23:$M$190)="L",1,0)*IF(ISBLANK($R$1),1,IF($J$23:$J$191=$R$1,1,0)))</f>
        <v>#N/A</v>
      </c>
      <c r="BK5" s="555" t="e">
        <f t="array" ref="BK5">SUM(IF(ISTEXT(BK$69:BK$190),1,0)*IF(($M$23:$M$190)="L",1,0)*IF(ISBLANK($R$1),1,IF($J$23:$J$191=$R$1,1,0)))</f>
        <v>#N/A</v>
      </c>
      <c r="BL5" s="555"/>
      <c r="BN5" s="555"/>
      <c r="BO5" s="555"/>
      <c r="BQ5" s="555"/>
      <c r="BR5" s="555"/>
      <c r="BT5" s="555" t="e">
        <f t="array" ref="BT5">SUM(IF(ISTEXT(BT$69:BT$190),1,0)*IF(($M$23:$M$190)="L",1,0)*IF(ISBLANK($R$1),1,IF($J$23:$J$191=$R$1,1,0)))</f>
        <v>#N/A</v>
      </c>
      <c r="BU5" s="555"/>
    </row>
    <row r="6" spans="1:73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 t="shared" ref="AL6:AQ6" si="2">AL$3*3+AL$4</f>
        <v>74</v>
      </c>
      <c r="AM6" s="555" t="e">
        <f t="shared" si="2"/>
        <v>#N/A</v>
      </c>
      <c r="AN6" s="555" t="e">
        <f t="shared" si="2"/>
        <v>#N/A</v>
      </c>
      <c r="AO6" s="555" t="e">
        <f t="shared" si="2"/>
        <v>#N/A</v>
      </c>
      <c r="AP6" s="555" t="e">
        <f>AP$3*3+AP$4</f>
        <v>#N/A</v>
      </c>
      <c r="AQ6" s="555" t="e">
        <f t="shared" si="2"/>
        <v>#N/A</v>
      </c>
      <c r="AR6" s="555"/>
      <c r="AS6" s="555" t="e">
        <f>AS$3*3+AS$4</f>
        <v>#N/A</v>
      </c>
      <c r="AT6" s="555"/>
      <c r="AU6" s="555"/>
      <c r="AV6" s="555"/>
      <c r="AW6" s="555" t="e">
        <f>AW$3*3+AW$4</f>
        <v>#N/A</v>
      </c>
      <c r="AX6" s="555"/>
      <c r="AY6" s="555" t="e">
        <f>AY$3*3+AY$4</f>
        <v>#N/A</v>
      </c>
      <c r="AZ6" s="555" t="e">
        <f>AZ$3*3+AZ$4</f>
        <v>#N/A</v>
      </c>
      <c r="BA6" s="555" t="e">
        <f>BA$3*3+BA$4</f>
        <v>#N/A</v>
      </c>
      <c r="BB6" s="555" t="e">
        <f>BB$3*3+BB$4</f>
        <v>#N/A</v>
      </c>
      <c r="BC6" s="555"/>
      <c r="BD6" s="555" t="e">
        <f t="shared" ref="BD6:BK6" si="3">BD$3*3+BD$4</f>
        <v>#N/A</v>
      </c>
      <c r="BE6" s="555" t="e">
        <f t="shared" si="3"/>
        <v>#N/A</v>
      </c>
      <c r="BF6" s="555" t="e">
        <f t="shared" si="3"/>
        <v>#N/A</v>
      </c>
      <c r="BG6" s="555" t="e">
        <f t="shared" si="3"/>
        <v>#N/A</v>
      </c>
      <c r="BH6" s="555" t="e">
        <f t="shared" si="3"/>
        <v>#N/A</v>
      </c>
      <c r="BI6" s="555"/>
      <c r="BJ6" s="555" t="e">
        <f t="shared" si="3"/>
        <v>#N/A</v>
      </c>
      <c r="BK6" s="555" t="e">
        <f t="shared" si="3"/>
        <v>#N/A</v>
      </c>
      <c r="BL6" s="555"/>
      <c r="BN6" s="555"/>
      <c r="BO6" s="555"/>
      <c r="BQ6" s="555"/>
      <c r="BR6" s="555"/>
      <c r="BT6" s="555" t="e">
        <f>BT$3*3+BT$4</f>
        <v>#N/A</v>
      </c>
      <c r="BU6" s="555"/>
    </row>
    <row r="7" spans="1:73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 t="shared" ref="AL7:AQ7" si="4">AL6/AL2</f>
        <v>1.6818181818181819</v>
      </c>
      <c r="AM7" s="555" t="e">
        <f t="shared" si="4"/>
        <v>#N/A</v>
      </c>
      <c r="AN7" s="555" t="e">
        <f t="shared" si="4"/>
        <v>#N/A</v>
      </c>
      <c r="AO7" s="555" t="e">
        <f t="shared" si="4"/>
        <v>#N/A</v>
      </c>
      <c r="AP7" s="555" t="e">
        <f>AP6/AP2</f>
        <v>#N/A</v>
      </c>
      <c r="AQ7" s="555" t="e">
        <f t="shared" si="4"/>
        <v>#N/A</v>
      </c>
      <c r="AR7" s="555"/>
      <c r="AS7" s="555" t="e">
        <f>AS6/AS2</f>
        <v>#N/A</v>
      </c>
      <c r="AT7" s="555"/>
      <c r="AU7" s="555"/>
      <c r="AV7" s="555"/>
      <c r="AW7" s="555" t="e">
        <f>AW6/AW2</f>
        <v>#N/A</v>
      </c>
      <c r="AX7" s="555"/>
      <c r="AY7" s="555" t="e">
        <f>AY6/AY2</f>
        <v>#N/A</v>
      </c>
      <c r="AZ7" s="555" t="e">
        <f>AZ6/AZ2</f>
        <v>#N/A</v>
      </c>
      <c r="BA7" s="555" t="e">
        <f>BA6/BA2</f>
        <v>#N/A</v>
      </c>
      <c r="BB7" s="555" t="e">
        <f>BB6/BB2</f>
        <v>#N/A</v>
      </c>
      <c r="BC7" s="555"/>
      <c r="BD7" s="555" t="e">
        <f t="shared" ref="BD7:BK7" si="5">BD6/BD2</f>
        <v>#N/A</v>
      </c>
      <c r="BE7" s="555" t="e">
        <f t="shared" si="5"/>
        <v>#N/A</v>
      </c>
      <c r="BF7" s="555" t="e">
        <f t="shared" si="5"/>
        <v>#N/A</v>
      </c>
      <c r="BG7" s="555" t="e">
        <f t="shared" si="5"/>
        <v>#N/A</v>
      </c>
      <c r="BH7" s="555" t="e">
        <f t="shared" si="5"/>
        <v>#N/A</v>
      </c>
      <c r="BI7" s="555"/>
      <c r="BJ7" s="555" t="e">
        <f t="shared" si="5"/>
        <v>#N/A</v>
      </c>
      <c r="BK7" s="555" t="e">
        <f t="shared" si="5"/>
        <v>#N/A</v>
      </c>
      <c r="BL7" s="555"/>
      <c r="BN7" s="555"/>
      <c r="BO7" s="555"/>
      <c r="BQ7" s="555"/>
      <c r="BR7" s="555"/>
      <c r="BT7" s="555" t="e">
        <f>BT6/BT2</f>
        <v>#N/A</v>
      </c>
      <c r="BU7" s="555"/>
    </row>
    <row r="8" spans="1:73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SUM(IF(($R$23:$R$190)="",0,$R$23:$R$190)*IF(ISBLANK($R$1),1,IF($J$23:$J$191=$R$1,1,0)))</f>
        <v>10.5</v>
      </c>
      <c r="AM8" s="555" t="e">
        <f t="array" ref="AM8">SUM(IF(ISTEXT(AM$69:AM$190),1,0)*IF(($R$23:$R$190)="",0,$R$23:$R$190)*IF(ISBLANK($R$1),1,IF($J$23:$J$191=$R$1,1,0)))</f>
        <v>#N/A</v>
      </c>
      <c r="AN8" s="555" t="e">
        <f t="array" ref="AN8">SUM(IF(ISTEXT(AN$69:AN$190),1,0)*IF(($R$23:$R$190)="",0,$R$23:$R$190)*IF(ISBLANK($R$1),1,IF($J$23:$J$191=$R$1,1,0)))</f>
        <v>#N/A</v>
      </c>
      <c r="AO8" s="555" t="e">
        <f t="array" ref="AO8">SUM(IF(ISTEXT(AO$69:AO$190),1,0)*IF(($R$23:$R$190)="",0,$R$23:$R$190)*IF(ISBLANK($R$1),1,IF($J$23:$J$191=$R$1,1,0)))</f>
        <v>#N/A</v>
      </c>
      <c r="AP8" s="555" t="e">
        <f t="array" ref="AP8">SUM(IF(ISTEXT(AP$69:AP$190),1,0)*IF(($R$23:$R$190)="",0,$R$23:$R$190)*IF(ISBLANK($R$1),1,IF($J$23:$J$191=$R$1,1,0)))</f>
        <v>#N/A</v>
      </c>
      <c r="AQ8" s="555" t="e">
        <f t="array" ref="AQ8">SUM(IF(ISTEXT(AQ$69:AQ$190),1,0)*IF(($R$23:$R$190)="",0,$R$23:$R$190)*IF(ISBLANK($R$1),1,IF($J$23:$J$191=$R$1,1,0)))</f>
        <v>#N/A</v>
      </c>
      <c r="AR8" s="555"/>
      <c r="AS8" s="555" t="e">
        <f t="array" ref="AS8">SUM(IF(ISTEXT(AS$69:AS$190),1,0)*IF(($R$23:$R$190)="",0,$R$23:$R$190)*IF(ISBLANK($R$1),1,IF($J$23:$J$191=$R$1,1,0)))</f>
        <v>#N/A</v>
      </c>
      <c r="AT8" s="555"/>
      <c r="AU8" s="555"/>
      <c r="AV8" s="555"/>
      <c r="AW8" s="555" t="e">
        <f t="array" ref="AW8">SUM(IF(ISTEXT(AW$69:AW$190),1,0)*IF(($R$23:$R$190)="",0,$R$23:$R$190)*IF(ISBLANK($R$1),1,IF($J$23:$J$191=$R$1,1,0)))</f>
        <v>#N/A</v>
      </c>
      <c r="AX8" s="555"/>
      <c r="AY8" s="555" t="e">
        <f t="array" ref="AY8">SUM(IF(ISTEXT(AY$69:AY$190),1,0)*IF(($R$23:$R$190)="",0,$R$23:$R$190)*IF(ISBLANK($R$1),1,IF($J$23:$J$191=$R$1,1,0)))</f>
        <v>#N/A</v>
      </c>
      <c r="AZ8" s="555" t="e">
        <f t="array" ref="AZ8">SUM(IF(ISTEXT(AZ$69:AZ$190),1,0)*IF(($R$23:$R$190)="",0,$R$23:$R$190)*IF(ISBLANK($R$1),1,IF($J$23:$J$191=$R$1,1,0)))</f>
        <v>#N/A</v>
      </c>
      <c r="BA8" s="555" t="e">
        <f t="array" ref="BA8">SUM(IF(ISTEXT(BA$69:BA$190),1,0)*IF(($R$23:$R$190)="",0,$R$23:$R$190)*IF(ISBLANK($R$1),1,IF($J$23:$J$191=$R$1,1,0)))</f>
        <v>#N/A</v>
      </c>
      <c r="BB8" s="555" t="e">
        <f t="array" ref="BB8">SUM(IF(ISTEXT(BB$69:BB$190),1,0)*IF(($R$23:$R$190)="",0,$R$23:$R$190)*IF(ISBLANK($R$1),1,IF($J$23:$J$191=$R$1,1,0)))</f>
        <v>#N/A</v>
      </c>
      <c r="BC8" s="555"/>
      <c r="BD8" s="555" t="e">
        <f t="array" ref="BD8">SUM(IF(ISTEXT(BD$69:BD$190),1,0)*IF(($R$23:$R$190)="",0,$R$23:$R$190)*IF(ISBLANK($R$1),1,IF($J$23:$J$191=$R$1,1,0)))</f>
        <v>#N/A</v>
      </c>
      <c r="BE8" s="555" t="e">
        <f t="array" ref="BE8">SUM(IF(ISTEXT(BE$69:BE$190),1,0)*IF(($R$23:$R$190)="",0,$R$23:$R$190)*IF(ISBLANK($R$1),1,IF($J$23:$J$191=$R$1,1,0)))</f>
        <v>#N/A</v>
      </c>
      <c r="BF8" s="555" t="e">
        <f t="array" ref="BF8">SUM(IF(ISTEXT(BF$69:BF$190),1,0)*IF(($R$23:$R$190)="",0,$R$23:$R$190)*IF(ISBLANK($R$1),1,IF($J$23:$J$191=$R$1,1,0)))</f>
        <v>#N/A</v>
      </c>
      <c r="BG8" s="555" t="e">
        <f t="array" ref="BG8">SUM(IF(ISTEXT(BG$69:BG$190),1,0)*IF(($R$23:$R$190)="",0,$R$23:$R$190)*IF(ISBLANK($R$1),1,IF($J$23:$J$191=$R$1,1,0)))</f>
        <v>#N/A</v>
      </c>
      <c r="BH8" s="555" t="e">
        <f t="array" ref="BH8">SUM(IF(ISTEXT(BH$69:BH$190),1,0)*IF(($R$23:$R$190)="",0,$R$23:$R$190)*IF(ISBLANK($R$1),1,IF($J$23:$J$191=$R$1,1,0)))</f>
        <v>#N/A</v>
      </c>
      <c r="BI8" s="555"/>
      <c r="BJ8" s="555" t="e">
        <f t="array" ref="BJ8">SUM(IF(ISTEXT(BJ$69:BJ$190),1,0)*IF(($R$23:$R$190)="",0,$R$23:$R$190)*IF(ISBLANK($R$1),1,IF($J$23:$J$191=$R$1,1,0)))</f>
        <v>#N/A</v>
      </c>
      <c r="BK8" s="555" t="e">
        <f t="array" ref="BK8">SUM(IF(ISTEXT(BK$69:BK$190),1,0)*IF(($R$23:$R$190)="",0,$R$23:$R$190)*IF(ISBLANK($R$1),1,IF($J$23:$J$191=$R$1,1,0)))</f>
        <v>#N/A</v>
      </c>
      <c r="BL8" s="555"/>
      <c r="BN8" s="555"/>
      <c r="BO8" s="555"/>
      <c r="BQ8" s="555"/>
      <c r="BR8" s="555"/>
      <c r="BT8" s="555" t="e">
        <f t="array" ref="BT8">SUM(IF(ISTEXT(BT$69:BT$190),1,0)*IF(($R$23:$R$190)="",0,$R$23:$R$190)*IF(ISBLANK($R$1),1,IF($J$23:$J$191=$R$1,1,0)))</f>
        <v>#N/A</v>
      </c>
      <c r="BU8" s="555"/>
    </row>
    <row r="9" spans="1:73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 t="shared" ref="AL9:AQ9" si="6">AL8/AL2</f>
        <v>0.23863636363636365</v>
      </c>
      <c r="AM9" s="555" t="e">
        <f t="shared" si="6"/>
        <v>#N/A</v>
      </c>
      <c r="AN9" s="555" t="e">
        <f t="shared" si="6"/>
        <v>#N/A</v>
      </c>
      <c r="AO9" s="555" t="e">
        <f t="shared" si="6"/>
        <v>#N/A</v>
      </c>
      <c r="AP9" s="555" t="e">
        <f>AP8/AP2</f>
        <v>#N/A</v>
      </c>
      <c r="AQ9" s="555" t="e">
        <f t="shared" si="6"/>
        <v>#N/A</v>
      </c>
      <c r="AR9" s="555"/>
      <c r="AS9" s="555" t="e">
        <f>AS8/AS2</f>
        <v>#N/A</v>
      </c>
      <c r="AT9" s="555"/>
      <c r="AU9" s="555"/>
      <c r="AV9" s="555"/>
      <c r="AW9" s="555" t="e">
        <f>AW8/AW2</f>
        <v>#N/A</v>
      </c>
      <c r="AX9" s="555"/>
      <c r="AY9" s="555" t="e">
        <f>AY8/AY2</f>
        <v>#N/A</v>
      </c>
      <c r="AZ9" s="555" t="e">
        <f>AZ8/AZ2</f>
        <v>#N/A</v>
      </c>
      <c r="BA9" s="555" t="e">
        <f>BA8/BA2</f>
        <v>#N/A</v>
      </c>
      <c r="BB9" s="555" t="e">
        <f>BB8/BB2</f>
        <v>#N/A</v>
      </c>
      <c r="BC9" s="555"/>
      <c r="BD9" s="555" t="e">
        <f t="shared" ref="BD9:BK9" si="7">BD8/BD2</f>
        <v>#N/A</v>
      </c>
      <c r="BE9" s="555" t="e">
        <f t="shared" si="7"/>
        <v>#N/A</v>
      </c>
      <c r="BF9" s="555" t="e">
        <f t="shared" si="7"/>
        <v>#N/A</v>
      </c>
      <c r="BG9" s="555" t="e">
        <f t="shared" si="7"/>
        <v>#N/A</v>
      </c>
      <c r="BH9" s="555" t="e">
        <f t="shared" si="7"/>
        <v>#N/A</v>
      </c>
      <c r="BI9" s="555"/>
      <c r="BJ9" s="555" t="e">
        <f t="shared" si="7"/>
        <v>#N/A</v>
      </c>
      <c r="BK9" s="555" t="e">
        <f t="shared" si="7"/>
        <v>#N/A</v>
      </c>
      <c r="BL9" s="555"/>
      <c r="BN9" s="555"/>
      <c r="BO9" s="555"/>
      <c r="BQ9" s="555"/>
      <c r="BR9" s="555"/>
      <c r="BT9" s="555" t="e">
        <f>BT8/BT2</f>
        <v>#N/A</v>
      </c>
      <c r="BU9" s="555"/>
    </row>
    <row r="10" spans="1:73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SUM(IF(ISBLANK($R$1),$K$23:$K$161,IF($J$23:$J$191=$R$1,$K$23:$K$161,0)))</f>
        <v>67</v>
      </c>
      <c r="AM10" s="555">
        <f t="array" ref="AM10">SUM(IF(ISBLANK(AM$69:AM$190),0,IF(ISNUMBER(VALUE(RIGHT(AM$69:AM$190,1))),RIGHT(AM$69:AM$190,1),0)*IF(ISBLANK($R$1),1,IF($J$23:$J$191=$R$1,1,0))))</f>
        <v>0</v>
      </c>
      <c r="AN10" s="555">
        <f t="array" ref="AN10">SUM(IF(ISBLANK(AN$69:AN$190),0,IF(ISNUMBER(VALUE(RIGHT(AN$69:AN$190,1))),RIGHT(AN$69:AN$190,1),0)*IF(ISBLANK($R$1),1,IF($J$23:$J$191=$R$1,1,0))))</f>
        <v>0</v>
      </c>
      <c r="AO10" s="555">
        <f t="array" ref="AO10">SUM(IF(ISBLANK(AO$69:AO$190),0,IF(ISNUMBER(VALUE(RIGHT(AO$69:AO$190,1))),RIGHT(AO$69:AO$190,1),0)*IF(ISBLANK($R$1),1,IF($J$23:$J$191=$R$1,1,0))))</f>
        <v>0</v>
      </c>
      <c r="AP10" s="555">
        <f t="array" ref="AP10">SUM(IF(ISBLANK(AP$69:AP$190),0,IF(ISNUMBER(VALUE(RIGHT(AP$69:AP$190,1))),RIGHT(AP$69:AP$190,1),0)*IF(ISBLANK($R$1),1,IF($J$23:$J$191=$R$1,1,0))))</f>
        <v>0</v>
      </c>
      <c r="AQ10" s="555">
        <f t="array" ref="AQ10">SUM(IF(ISBLANK(AQ$69:AQ$190),0,IF(ISNUMBER(VALUE(RIGHT(AQ$69:AQ$190,1))),RIGHT(AQ$69:AQ$190,1),0)*IF(ISBLANK($R$1),1,IF($J$23:$J$191=$R$1,1,0))))</f>
        <v>0</v>
      </c>
      <c r="AR10" s="555"/>
      <c r="AS10" s="555">
        <f t="array" ref="AS10">SUM(IF(ISBLANK(AS$69:AS$190),0,IF(ISNUMBER(VALUE(RIGHT(AS$69:AS$190,1))),RIGHT(AS$69:AS$190,1),0)*IF(ISBLANK($R$1),1,IF($J$23:$J$191=$R$1,1,0))))</f>
        <v>0</v>
      </c>
      <c r="AT10" s="555"/>
      <c r="AU10" s="555"/>
      <c r="AV10" s="555"/>
      <c r="AW10" s="555">
        <f t="array" ref="AW10">SUM(IF(ISBLANK(AW$69:AW$190),0,IF(ISNUMBER(VALUE(RIGHT(AW$69:AW$190,1))),RIGHT(AW$69:AW$190,1),0)*IF(ISBLANK($R$1),1,IF($J$23:$J$191=$R$1,1,0))))</f>
        <v>0</v>
      </c>
      <c r="AX10" s="555"/>
      <c r="AY10" s="555">
        <f t="array" ref="AY10">SUM(IF(ISBLANK(AY$69:AY$190),0,IF(ISNUMBER(VALUE(RIGHT(AY$69:AY$190,1))),RIGHT(AY$69:AY$190,1),0)*IF(ISBLANK($R$1),1,IF($J$23:$J$191=$R$1,1,0))))</f>
        <v>0</v>
      </c>
      <c r="AZ10" s="555">
        <f t="array" ref="AZ10">SUM(IF(ISBLANK(AZ$69:AZ$190),0,IF(ISNUMBER(VALUE(RIGHT(AZ$69:AZ$190,1))),RIGHT(AZ$69:AZ$190,1),0)*IF(ISBLANK($R$1),1,IF($J$23:$J$191=$R$1,1,0))))</f>
        <v>0</v>
      </c>
      <c r="BA10" s="555">
        <f t="array" ref="BA10">SUM(IF(ISBLANK(BA$69:BA$190),0,IF(ISNUMBER(VALUE(RIGHT(BA$69:BA$190,1))),RIGHT(BA$69:BA$190,1),0)*IF(ISBLANK($R$1),1,IF($J$23:$J$191=$R$1,1,0))))</f>
        <v>0</v>
      </c>
      <c r="BB10" s="555">
        <f t="array" ref="BB10">SUM(IF(ISBLANK(BB$69:BB$190),0,IF(ISNUMBER(VALUE(RIGHT(BB$69:BB$190,1))),RIGHT(BB$69:BB$190,1),0)*IF(ISBLANK($R$1),1,IF($J$23:$J$191=$R$1,1,0))))</f>
        <v>0</v>
      </c>
      <c r="BC10" s="555"/>
      <c r="BD10" s="555">
        <f t="array" ref="BD10">SUM(IF(ISBLANK(BD$69:BD$190),0,IF(ISNUMBER(VALUE(RIGHT(BD$69:BD$190,1))),RIGHT(BD$69:BD$190,1),0)*IF(ISBLANK($R$1),1,IF($J$23:$J$191=$R$1,1,0))))</f>
        <v>0</v>
      </c>
      <c r="BE10" s="555">
        <f t="array" ref="BE10">SUM(IF(ISBLANK(BE$69:BE$190),0,IF(ISNUMBER(VALUE(RIGHT(BE$69:BE$190,1))),RIGHT(BE$69:BE$190,1),0)*IF(ISBLANK($R$1),1,IF($J$23:$J$191=$R$1,1,0))))</f>
        <v>0</v>
      </c>
      <c r="BF10" s="555">
        <f t="array" ref="BF10">SUM(IF(ISBLANK(BF$69:BF$190),0,IF(ISNUMBER(VALUE(RIGHT(BF$69:BF$190,1))),RIGHT(BF$69:BF$190,1),0)*IF(ISBLANK($R$1),1,IF($J$23:$J$191=$R$1,1,0))))</f>
        <v>0</v>
      </c>
      <c r="BG10" s="555">
        <f t="array" ref="BG10">SUM(IF(ISBLANK(BG$69:BG$190),0,IF(ISNUMBER(VALUE(RIGHT(BG$69:BG$190,1))),RIGHT(BG$69:BG$190,1),0)*IF(ISBLANK($R$1),1,IF($J$23:$J$191=$R$1,1,0))))</f>
        <v>0</v>
      </c>
      <c r="BH10" s="555">
        <f t="array" ref="BH10">SUM(IF(ISBLANK(BH$69:BH$190),0,IF(ISNUMBER(VALUE(RIGHT(BH$69:BH$190,1))),RIGHT(BH$69:BH$190,1),0)*IF(ISBLANK($R$1),1,IF($J$23:$J$191=$R$1,1,0))))</f>
        <v>0</v>
      </c>
      <c r="BI10" s="555"/>
      <c r="BJ10" s="555">
        <f t="array" ref="BJ10">SUM(IF(ISBLANK(BJ$69:BJ$190),0,IF(ISNUMBER(VALUE(RIGHT(BJ$69:BJ$190,1))),RIGHT(BJ$69:BJ$190,1),0)*IF(ISBLANK($R$1),1,IF($J$23:$J$191=$R$1,1,0))))</f>
        <v>0</v>
      </c>
      <c r="BK10" s="555">
        <f t="array" ref="BK10">SUM(IF(ISBLANK(BK$69:BK$190),0,IF(ISNUMBER(VALUE(RIGHT(BK$69:BK$190,1))),RIGHT(BK$69:BK$190,1),0)*IF(ISBLANK($R$1),1,IF($J$23:$J$191=$R$1,1,0))))</f>
        <v>0</v>
      </c>
      <c r="BL10" s="555"/>
      <c r="BN10" s="555"/>
      <c r="BO10" s="555"/>
      <c r="BQ10" s="555"/>
      <c r="BR10" s="555"/>
      <c r="BT10" s="555">
        <f t="array" ref="BT10">SUM(IF(ISBLANK(BT$69:BT$190),0,IF(ISNUMBER(VALUE(RIGHT(BT$69:BT$190,1))),RIGHT(BT$69:BT$190,1),0)*IF(ISBLANK($R$1),1,IF($J$23:$J$191=$R$1,1,0))))</f>
        <v>0</v>
      </c>
      <c r="BU10" s="555"/>
    </row>
    <row r="11" spans="1:73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 t="shared" ref="AL11:AQ11" si="8">AL10/AL2</f>
        <v>1.5227272727272727</v>
      </c>
      <c r="AM11" s="555" t="e">
        <f t="shared" si="8"/>
        <v>#DIV/0!</v>
      </c>
      <c r="AN11" s="555" t="e">
        <f t="shared" si="8"/>
        <v>#DIV/0!</v>
      </c>
      <c r="AO11" s="555" t="e">
        <f t="shared" si="8"/>
        <v>#DIV/0!</v>
      </c>
      <c r="AP11" s="555" t="e">
        <f>AP10/AP2</f>
        <v>#DIV/0!</v>
      </c>
      <c r="AQ11" s="555" t="e">
        <f t="shared" si="8"/>
        <v>#DIV/0!</v>
      </c>
      <c r="AR11" s="555"/>
      <c r="AS11" s="555" t="e">
        <f>AS10/AS2</f>
        <v>#DIV/0!</v>
      </c>
      <c r="AT11" s="555"/>
      <c r="AU11" s="555"/>
      <c r="AV11" s="555"/>
      <c r="AW11" s="555" t="e">
        <f>AW10/AW2</f>
        <v>#DIV/0!</v>
      </c>
      <c r="AX11" s="555"/>
      <c r="AY11" s="555" t="e">
        <f>AY10/AY2</f>
        <v>#DIV/0!</v>
      </c>
      <c r="AZ11" s="555" t="e">
        <f>AZ10/AZ2</f>
        <v>#DIV/0!</v>
      </c>
      <c r="BA11" s="555" t="e">
        <f>BA10/BA2</f>
        <v>#DIV/0!</v>
      </c>
      <c r="BB11" s="555" t="e">
        <f>BB10/BB2</f>
        <v>#DIV/0!</v>
      </c>
      <c r="BC11" s="555"/>
      <c r="BD11" s="555" t="e">
        <f t="shared" ref="BD11:BK11" si="9">BD10/BD2</f>
        <v>#DIV/0!</v>
      </c>
      <c r="BE11" s="555" t="e">
        <f t="shared" si="9"/>
        <v>#DIV/0!</v>
      </c>
      <c r="BF11" s="555" t="e">
        <f t="shared" si="9"/>
        <v>#DIV/0!</v>
      </c>
      <c r="BG11" s="555" t="e">
        <f t="shared" si="9"/>
        <v>#DIV/0!</v>
      </c>
      <c r="BH11" s="555" t="e">
        <f t="shared" si="9"/>
        <v>#DIV/0!</v>
      </c>
      <c r="BI11" s="555"/>
      <c r="BJ11" s="555" t="e">
        <f t="shared" si="9"/>
        <v>#DIV/0!</v>
      </c>
      <c r="BK11" s="555" t="e">
        <f t="shared" si="9"/>
        <v>#DIV/0!</v>
      </c>
      <c r="BL11" s="555"/>
      <c r="BN11" s="555"/>
      <c r="BO11" s="555"/>
      <c r="BQ11" s="555"/>
      <c r="BR11" s="555"/>
      <c r="BT11" s="555" t="e">
        <f>BT10/BT2</f>
        <v>#DIV/0!</v>
      </c>
      <c r="BU11" s="555"/>
    </row>
    <row r="12" spans="1:73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SUM(IF(ISBLANK($R$1),$L$23:$L$161,IF($J$23:$J$191=$R$1,$L$23:$L$161,0)))</f>
        <v>44</v>
      </c>
      <c r="AM12" s="555" t="e">
        <f t="array" ref="AM12">SUM(IF(ISBLANK(AM$69:AM$190),0,$L23:$L161)*IF(ISBLANK($R$1),1,IF($J$23:$J$191=$R$1,1,0)))</f>
        <v>#N/A</v>
      </c>
      <c r="AN12" s="555" t="e">
        <f t="array" ref="AN12">SUM(IF(ISBLANK(AN$69:AN$190),0,$L23:$L161)*IF(ISBLANK($R$1),1,IF($J$23:$J$191=$R$1,1,0)))</f>
        <v>#N/A</v>
      </c>
      <c r="AO12" s="555" t="e">
        <f t="array" ref="AO12">SUM(IF(ISBLANK(AO$69:AO$190),0,$L23:$L161)*IF(ISBLANK($R$1),1,IF($J$23:$J$191=$R$1,1,0)))</f>
        <v>#N/A</v>
      </c>
      <c r="AP12" s="555" t="e">
        <f t="array" ref="AP12">SUM(IF(ISBLANK(AP$69:AP$190),0,$L23:$L161)*IF(ISBLANK($R$1),1,IF($J$23:$J$191=$R$1,1,0)))</f>
        <v>#N/A</v>
      </c>
      <c r="AQ12" s="555" t="e">
        <f t="array" ref="AQ12">SUM(IF(ISBLANK(AQ$69:AQ$190),0,$L23:$L161)*IF(ISBLANK($R$1),1,IF($J$23:$J$191=$R$1,1,0)))</f>
        <v>#N/A</v>
      </c>
      <c r="AR12" s="555"/>
      <c r="AS12" s="555" t="e">
        <f t="array" ref="AS12">SUM(IF(ISBLANK(AS$69:AS$190),0,$L23:$L161)*IF(ISBLANK($R$1),1,IF($J$23:$J$191=$R$1,1,0)))</f>
        <v>#N/A</v>
      </c>
      <c r="AT12" s="555"/>
      <c r="AU12" s="555"/>
      <c r="AV12" s="555"/>
      <c r="AW12" s="555" t="e">
        <f t="array" ref="AW12">SUM(IF(ISBLANK(AW$69:AW$190),0,$L23:$L161)*IF(ISBLANK($R$1),1,IF($J$23:$J$191=$R$1,1,0)))</f>
        <v>#N/A</v>
      </c>
      <c r="AX12" s="555"/>
      <c r="AY12" s="555" t="e">
        <f t="array" ref="AY12">SUM(IF(ISBLANK(AY$69:AY$190),0,$L23:$L161)*IF(ISBLANK($R$1),1,IF($J$23:$J$191=$R$1,1,0)))</f>
        <v>#N/A</v>
      </c>
      <c r="AZ12" s="555" t="e">
        <f t="array" ref="AZ12">SUM(IF(ISBLANK(AZ$69:AZ$190),0,$L23:$L161)*IF(ISBLANK($R$1),1,IF($J$23:$J$191=$R$1,1,0)))</f>
        <v>#N/A</v>
      </c>
      <c r="BA12" s="555" t="e">
        <f t="array" ref="BA12">SUM(IF(ISBLANK(BA$69:BA$190),0,$L23:$L161)*IF(ISBLANK($R$1),1,IF($J$23:$J$191=$R$1,1,0)))</f>
        <v>#N/A</v>
      </c>
      <c r="BB12" s="555" t="e">
        <f t="array" ref="BB12">SUM(IF(ISBLANK(BB$69:BB$190),0,$L23:$L161)*IF(ISBLANK($R$1),1,IF($J$23:$J$191=$R$1,1,0)))</f>
        <v>#N/A</v>
      </c>
      <c r="BC12" s="555"/>
      <c r="BD12" s="555" t="e">
        <f t="array" ref="BD12">SUM(IF(ISBLANK(BD$69:BD$190),0,$L23:$L161)*IF(ISBLANK($R$1),1,IF($J$23:$J$191=$R$1,1,0)))</f>
        <v>#N/A</v>
      </c>
      <c r="BE12" s="555" t="e">
        <f t="array" ref="BE12">SUM(IF(ISBLANK(BE$69:BE$190),0,$L23:$L161)*IF(ISBLANK($R$1),1,IF($J$23:$J$191=$R$1,1,0)))</f>
        <v>#N/A</v>
      </c>
      <c r="BF12" s="555" t="e">
        <f t="array" ref="BF12">SUM(IF(ISBLANK(BF$69:BF$190),0,$L23:$L161)*IF(ISBLANK($R$1),1,IF($J$23:$J$191=$R$1,1,0)))</f>
        <v>#N/A</v>
      </c>
      <c r="BG12" s="555" t="e">
        <f t="array" ref="BG12">SUM(IF(ISBLANK(BG$69:BG$190),0,$L23:$L161)*IF(ISBLANK($R$1),1,IF($J$23:$J$191=$R$1,1,0)))</f>
        <v>#N/A</v>
      </c>
      <c r="BH12" s="555" t="e">
        <f t="array" ref="BH12">SUM(IF(ISBLANK(BH$69:BH$190),0,$L23:$L161)*IF(ISBLANK($R$1),1,IF($J$23:$J$191=$R$1,1,0)))</f>
        <v>#N/A</v>
      </c>
      <c r="BI12" s="555"/>
      <c r="BJ12" s="555" t="e">
        <f t="array" ref="BJ12">SUM(IF(ISBLANK(BJ$69:BJ$190),0,$L23:$L161)*IF(ISBLANK($R$1),1,IF($J$23:$J$191=$R$1,1,0)))</f>
        <v>#N/A</v>
      </c>
      <c r="BK12" s="555" t="e">
        <f t="array" ref="BK12">SUM(IF(ISBLANK(BK$69:BK$190),0,$L23:$L161)*IF(ISBLANK($R$1),1,IF($J$23:$J$191=$R$1,1,0)))</f>
        <v>#N/A</v>
      </c>
      <c r="BL12" s="555"/>
      <c r="BN12" s="555"/>
      <c r="BO12" s="555"/>
      <c r="BQ12" s="555"/>
      <c r="BR12" s="555"/>
      <c r="BT12" s="555" t="e">
        <f t="array" ref="BT12">SUM(IF(ISBLANK(BT$69:BT$190),0,$L23:$L161)*IF(ISBLANK($R$1),1,IF($J$23:$J$191=$R$1,1,0)))</f>
        <v>#N/A</v>
      </c>
      <c r="BU12" s="555"/>
    </row>
    <row r="13" spans="1:73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 t="shared" ref="AL13:AQ13" si="10">AL12/AL2</f>
        <v>1</v>
      </c>
      <c r="AM13" s="555" t="e">
        <f t="shared" si="10"/>
        <v>#N/A</v>
      </c>
      <c r="AN13" s="555" t="e">
        <f t="shared" si="10"/>
        <v>#N/A</v>
      </c>
      <c r="AO13" s="555" t="e">
        <f t="shared" si="10"/>
        <v>#N/A</v>
      </c>
      <c r="AP13" s="555" t="e">
        <f>AP12/AP2</f>
        <v>#N/A</v>
      </c>
      <c r="AQ13" s="555" t="e">
        <f t="shared" si="10"/>
        <v>#N/A</v>
      </c>
      <c r="AR13" s="555"/>
      <c r="AS13" s="555" t="e">
        <f>AS12/AS2</f>
        <v>#N/A</v>
      </c>
      <c r="AT13" s="555"/>
      <c r="AU13" s="555"/>
      <c r="AV13" s="555"/>
      <c r="AW13" s="555" t="e">
        <f>AW12/AW2</f>
        <v>#N/A</v>
      </c>
      <c r="AX13" s="555"/>
      <c r="AY13" s="555" t="e">
        <f>AY12/AY2</f>
        <v>#N/A</v>
      </c>
      <c r="AZ13" s="555" t="e">
        <f>AZ12/AZ2</f>
        <v>#N/A</v>
      </c>
      <c r="BA13" s="555" t="e">
        <f>BA12/BA2</f>
        <v>#N/A</v>
      </c>
      <c r="BB13" s="555" t="e">
        <f>BB12/BB2</f>
        <v>#N/A</v>
      </c>
      <c r="BC13" s="555"/>
      <c r="BD13" s="555" t="e">
        <f t="shared" ref="BD13:BK13" si="11">BD12/BD2</f>
        <v>#N/A</v>
      </c>
      <c r="BE13" s="555" t="e">
        <f t="shared" si="11"/>
        <v>#N/A</v>
      </c>
      <c r="BF13" s="555" t="e">
        <f t="shared" si="11"/>
        <v>#N/A</v>
      </c>
      <c r="BG13" s="555" t="e">
        <f t="shared" si="11"/>
        <v>#N/A</v>
      </c>
      <c r="BH13" s="555" t="e">
        <f t="shared" si="11"/>
        <v>#N/A</v>
      </c>
      <c r="BI13" s="555"/>
      <c r="BJ13" s="555" t="e">
        <f t="shared" si="11"/>
        <v>#N/A</v>
      </c>
      <c r="BK13" s="555" t="e">
        <f t="shared" si="11"/>
        <v>#N/A</v>
      </c>
      <c r="BL13" s="555"/>
      <c r="BN13" s="555"/>
      <c r="BO13" s="555"/>
      <c r="BQ13" s="555"/>
      <c r="BR13" s="555"/>
      <c r="BT13" s="555" t="e">
        <f>BT12/BT2</f>
        <v>#N/A</v>
      </c>
      <c r="BU13" s="555"/>
    </row>
    <row r="14" spans="1:73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>AM15+AM16</f>
        <v>33</v>
      </c>
      <c r="AN14" s="606">
        <f t="shared" ref="AN14:BR14" si="12">AN15+AN16</f>
        <v>32</v>
      </c>
      <c r="AO14" s="606">
        <f t="shared" si="12"/>
        <v>30</v>
      </c>
      <c r="AP14" s="606">
        <f>AP15+AP16</f>
        <v>35</v>
      </c>
      <c r="AQ14" s="606">
        <f t="shared" si="12"/>
        <v>31</v>
      </c>
      <c r="AR14" s="606">
        <f>AR15+AR16</f>
        <v>37</v>
      </c>
      <c r="AS14" s="606">
        <f t="shared" si="12"/>
        <v>32</v>
      </c>
      <c r="AT14" s="606">
        <f t="shared" si="12"/>
        <v>38</v>
      </c>
      <c r="AU14" s="606">
        <f t="shared" si="12"/>
        <v>31</v>
      </c>
      <c r="AV14" s="606">
        <f>AV15+AV16</f>
        <v>39</v>
      </c>
      <c r="AW14" s="606">
        <f t="shared" si="12"/>
        <v>36</v>
      </c>
      <c r="AX14" s="606">
        <f t="shared" si="12"/>
        <v>0</v>
      </c>
      <c r="AY14" s="606">
        <f t="shared" si="12"/>
        <v>4</v>
      </c>
      <c r="AZ14" s="606">
        <f t="shared" si="12"/>
        <v>4</v>
      </c>
      <c r="BA14" s="606">
        <f t="shared" si="12"/>
        <v>4</v>
      </c>
      <c r="BB14" s="606">
        <f t="shared" si="12"/>
        <v>5</v>
      </c>
      <c r="BC14" s="606">
        <f t="shared" si="12"/>
        <v>13</v>
      </c>
      <c r="BD14" s="606">
        <f t="shared" si="12"/>
        <v>11</v>
      </c>
      <c r="BE14" s="606">
        <f>BE15+BE16</f>
        <v>8</v>
      </c>
      <c r="BF14" s="606">
        <f t="shared" si="12"/>
        <v>27</v>
      </c>
      <c r="BG14" s="606">
        <f t="shared" si="12"/>
        <v>22</v>
      </c>
      <c r="BH14" s="606">
        <f t="shared" si="12"/>
        <v>27</v>
      </c>
      <c r="BI14" s="606">
        <f>BI15+BI16</f>
        <v>6</v>
      </c>
      <c r="BJ14" s="606">
        <f t="shared" ref="BJ14:BM14" si="13">BJ15+BJ16</f>
        <v>32</v>
      </c>
      <c r="BK14" s="606">
        <f t="shared" si="13"/>
        <v>14</v>
      </c>
      <c r="BL14" s="606">
        <f t="shared" si="13"/>
        <v>15</v>
      </c>
      <c r="BM14" s="606">
        <f t="shared" si="13"/>
        <v>10</v>
      </c>
      <c r="BN14" s="606">
        <f t="shared" si="12"/>
        <v>0</v>
      </c>
      <c r="BO14" s="606">
        <f t="shared" si="12"/>
        <v>2</v>
      </c>
      <c r="BP14" s="606">
        <f t="shared" si="12"/>
        <v>9</v>
      </c>
      <c r="BQ14" s="606">
        <f t="shared" si="12"/>
        <v>11</v>
      </c>
      <c r="BR14" s="606">
        <f t="shared" si="12"/>
        <v>6</v>
      </c>
      <c r="BT14" s="606">
        <f>BT15+BT16</f>
        <v>11</v>
      </c>
      <c r="BU14" s="606">
        <f>BU15+BU16</f>
        <v>0</v>
      </c>
    </row>
    <row r="15" spans="1:73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SUM(IF(LEFT(AM22:AM163,1)="X",1,0))</f>
        <v>33</v>
      </c>
      <c r="AN15" s="607">
        <f t="array" ref="AN15">SUM(IF(LEFT(AN22:AN163,1)="X",1,0))</f>
        <v>32</v>
      </c>
      <c r="AO15" s="607">
        <f t="array" ref="AO15">SUM(IF(LEFT(AO22:AO163,1)="X",1,0))</f>
        <v>30</v>
      </c>
      <c r="AP15" s="607">
        <f t="array" ref="AP15">SUM(IF(LEFT(AP22:AP163,1)="X",1,0))</f>
        <v>35</v>
      </c>
      <c r="AQ15" s="607">
        <f t="array" ref="AQ15">SUM(IF(LEFT(AQ22:AQ163,1)="X",1,0))</f>
        <v>30</v>
      </c>
      <c r="AR15" s="607">
        <f t="array" ref="AR15">SUM(IF(LEFT(AR22:AR163,1)="X",1,0))</f>
        <v>35</v>
      </c>
      <c r="AS15" s="607">
        <f t="array" ref="AS15">SUM(IF(LEFT(AS22:AS163,1)="X",1,0))</f>
        <v>32</v>
      </c>
      <c r="AT15" s="607">
        <f t="array" ref="AT15">SUM(IF(LEFT(AT22:AT163,1)="X",1,0))</f>
        <v>35</v>
      </c>
      <c r="AU15" s="607">
        <f t="array" ref="AU15">SUM(IF(LEFT(AU22:AU163,1)="X",1,0))</f>
        <v>31</v>
      </c>
      <c r="AV15" s="607">
        <f t="array" ref="AV15">SUM(IF(LEFT(AV22:AV163,1)="X",1,0))</f>
        <v>32</v>
      </c>
      <c r="AW15" s="607">
        <f t="array" ref="AW15">SUM(IF(LEFT(AW22:AW163,1)="X",1,0))</f>
        <v>35</v>
      </c>
      <c r="AX15" s="607">
        <f t="array" ref="AX15">SUM(IF(LEFT(AX22:AX163,1)="X",1,0))</f>
        <v>0</v>
      </c>
      <c r="AY15" s="607">
        <f t="array" ref="AY15">SUM(IF(LEFT(AY22:AY163,1)="X",1,0))</f>
        <v>3</v>
      </c>
      <c r="AZ15" s="607">
        <f t="array" ref="AZ15">SUM(IF(LEFT(AZ22:AZ163,1)="X",1,0))</f>
        <v>4</v>
      </c>
      <c r="BA15" s="607">
        <f t="array" ref="BA15">SUM(IF(LEFT(BA22:BA163,1)="X",1,0))</f>
        <v>4</v>
      </c>
      <c r="BB15" s="607">
        <f t="array" ref="BB15">SUM(IF(LEFT(BB22:BB163,1)="X",1,0))</f>
        <v>2</v>
      </c>
      <c r="BC15" s="607">
        <f t="array" ref="BC15">SUM(IF(LEFT(BC22:BC163,1)="X",1,0))</f>
        <v>10</v>
      </c>
      <c r="BD15" s="607">
        <f t="array" ref="BD15">SUM(IF(LEFT(BD22:BD163,1)="X",1,0))</f>
        <v>10</v>
      </c>
      <c r="BE15" s="607">
        <f t="array" ref="BE15">SUM(IF(LEFT(BE22:BE163,1)="X",1,0))</f>
        <v>7</v>
      </c>
      <c r="BF15" s="607">
        <f t="array" ref="BF15">SUM(IF(LEFT(BF22:BF163,1)="X",1,0))</f>
        <v>18</v>
      </c>
      <c r="BG15" s="607">
        <f t="array" ref="BG15">SUM(IF(LEFT(BG22:BG163,1)="X",1,0))</f>
        <v>12</v>
      </c>
      <c r="BH15" s="607">
        <f t="array" ref="BH15">SUM(IF(LEFT(BH22:BH163,1)="X",1,0))</f>
        <v>9</v>
      </c>
      <c r="BI15" s="607">
        <f t="array" ref="BI15">SUM(IF(LEFT(BI22:BI163,1)="X",1,0))</f>
        <v>2</v>
      </c>
      <c r="BJ15" s="607">
        <f t="array" ref="BJ15">SUM(IF(LEFT(BJ22:BJ163,1)="X",1,0))</f>
        <v>12</v>
      </c>
      <c r="BK15" s="607">
        <f t="array" ref="BK15">SUM(IF(LEFT(BK22:BK163,1)="X",1,0))</f>
        <v>10</v>
      </c>
      <c r="BL15" s="607">
        <f t="array" ref="BL15">SUM(IF(LEFT(BL22:BL163,1)="X",1,0))</f>
        <v>3</v>
      </c>
      <c r="BM15" s="607">
        <f t="array" ref="BM15">SUM(IF(LEFT(BM22:BM163,1)="X",1,0))</f>
        <v>5</v>
      </c>
      <c r="BN15" s="607">
        <f t="array" ref="BN15">SUM(IF(LEFT(BN22:BN163,1)="X",1,0))</f>
        <v>0</v>
      </c>
      <c r="BO15" s="607">
        <f t="array" ref="BO15">SUM(IF(LEFT(BO22:BO163,1)="X",1,0))</f>
        <v>1</v>
      </c>
      <c r="BP15" s="607">
        <f t="array" ref="BP15">SUM(IF(LEFT(BP22:BP163,1)="X",1,0))</f>
        <v>2</v>
      </c>
      <c r="BQ15" s="607">
        <f t="array" ref="BQ15">SUM(IF(LEFT(BQ22:BQ163,1)="X",1,0))</f>
        <v>4</v>
      </c>
      <c r="BR15" s="607">
        <f t="array" ref="BR15">SUM(IF(LEFT(BR22:BR163,1)="X",1,0))</f>
        <v>2</v>
      </c>
      <c r="BT15" s="607">
        <f t="array" ref="BT15">SUM(IF(LEFT(BT22:BT163,1)="X",1,0))</f>
        <v>4</v>
      </c>
      <c r="BU15" s="607">
        <f t="array" ref="BU15">SUM(IF(LEFT(BU22:BU163,1)="X",1,0))</f>
        <v>0</v>
      </c>
    </row>
    <row r="16" spans="1:73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1.4705882352941178</v>
      </c>
      <c r="K16" s="616">
        <f>AVERAGEIFS($L$23:$L$98,$I$23:$I$98,$H16,$J$23:$J$98,Table!$C$1)</f>
        <v>1.1176470588235294</v>
      </c>
      <c r="L16" s="614">
        <f>J16-K16</f>
        <v>0.35294117647058831</v>
      </c>
      <c r="M16" s="613">
        <f>COUNTIFS($M$23:$M$98,"=W",$I$23:$I$98,"=H",$J$23:$J$98,Table!$C$1)</f>
        <v>8</v>
      </c>
      <c r="N16" s="613">
        <f>COUNTIFS($M$23:$M$98,"=D",$I$23:$I$98,"=H",$J$23:$J$98,Table!$C$1)</f>
        <v>5</v>
      </c>
      <c r="O16" s="613">
        <f>COUNTIFS($M$23:$M$98,"=L",$I$23:$I$98,"=H",$J$23:$J$98,Table!$C$1)</f>
        <v>4</v>
      </c>
      <c r="P16" s="614">
        <f>SUM(J16:K16)</f>
        <v>2.5882352941176472</v>
      </c>
      <c r="Q16" s="612" t="s">
        <v>199</v>
      </c>
      <c r="R16" s="614">
        <f>AVERAGEIFS($S$23:$S$210,$I$23:$I$210,"H",$J$23:$J$210,Table!$C$1)</f>
        <v>-6.0000000000000012E-2</v>
      </c>
      <c r="S16" s="614">
        <f>AVERAGEIFS($S$23:$S$210,$I$23:$I$210,"A",$J$23:$J$210,Table!$C$1)</f>
        <v>-0.4408823529411765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SUM(IF(LEFT(AM22:AM164,1)="s",1,0))</f>
        <v>0</v>
      </c>
      <c r="AN16" s="607">
        <f t="array" ref="AN16">SUM(IF(LEFT(AN22:AN164,1)="s",1,0))</f>
        <v>0</v>
      </c>
      <c r="AO16" s="607">
        <f t="array" ref="AO16">SUM(IF(LEFT(AO22:AO164,1)="s",1,0))</f>
        <v>0</v>
      </c>
      <c r="AP16" s="607">
        <f t="array" ref="AP16">SUM(IF(LEFT(AP22:AP164,1)="s",1,0))</f>
        <v>0</v>
      </c>
      <c r="AQ16" s="607">
        <f t="array" ref="AQ16">SUM(IF(LEFT(AQ22:AQ164,1)="s",1,0))</f>
        <v>1</v>
      </c>
      <c r="AR16" s="607">
        <f t="array" ref="AR16">SUM(IF(LEFT(AR22:AR164,1)="s",1,0))</f>
        <v>2</v>
      </c>
      <c r="AS16" s="607">
        <f t="array" ref="AS16">SUM(IF(LEFT(AS22:AS164,1)="s",1,0))</f>
        <v>0</v>
      </c>
      <c r="AT16" s="607">
        <f t="array" ref="AT16">SUM(IF(LEFT(AT22:AT164,1)="s",1,0))</f>
        <v>3</v>
      </c>
      <c r="AU16" s="607">
        <f t="array" ref="AU16">SUM(IF(LEFT(AU22:AU164,1)="s",1,0))</f>
        <v>0</v>
      </c>
      <c r="AV16" s="607">
        <f t="array" ref="AV16">SUM(IF(LEFT(AV22:AV164,1)="s",1,0))</f>
        <v>7</v>
      </c>
      <c r="AW16" s="607">
        <f t="array" ref="AW16">SUM(IF(LEFT(AW22:AW164,1)="s",1,0))</f>
        <v>1</v>
      </c>
      <c r="AX16" s="607">
        <f t="array" ref="AX16">SUM(IF(LEFT(AX22:AX164,1)="s",1,0))</f>
        <v>0</v>
      </c>
      <c r="AY16" s="607">
        <f t="array" ref="AY16">SUM(IF(LEFT(AY22:AY164,1)="s",1,0))</f>
        <v>1</v>
      </c>
      <c r="AZ16" s="607">
        <f t="array" ref="AZ16">SUM(IF(LEFT(AZ22:AZ164,1)="s",1,0))</f>
        <v>0</v>
      </c>
      <c r="BA16" s="607">
        <f t="array" ref="BA16">SUM(IF(LEFT(BA22:BA164,1)="s",1,0))</f>
        <v>0</v>
      </c>
      <c r="BB16" s="607">
        <f t="array" ref="BB16">SUM(IF(LEFT(BB22:BB164,1)="s",1,0))</f>
        <v>3</v>
      </c>
      <c r="BC16" s="607">
        <f t="array" ref="BC16">SUM(IF(LEFT(BC22:BC164,1)="s",1,0))</f>
        <v>3</v>
      </c>
      <c r="BD16" s="607">
        <f t="array" ref="BD16">SUM(IF(LEFT(BD22:BD164,1)="s",1,0))</f>
        <v>1</v>
      </c>
      <c r="BE16" s="607">
        <f t="array" ref="BE16">SUM(IF(LEFT(BE22:BE164,1)="s",1,0))</f>
        <v>1</v>
      </c>
      <c r="BF16" s="607">
        <f t="array" ref="BF16">SUM(IF(LEFT(BF22:BF164,1)="s",1,0))</f>
        <v>9</v>
      </c>
      <c r="BG16" s="607">
        <f t="array" ref="BG16">SUM(IF(LEFT(BG22:BG164,1)="s",1,0))</f>
        <v>10</v>
      </c>
      <c r="BH16" s="607">
        <f t="array" ref="BH16">SUM(IF(LEFT(BH22:BH164,1)="s",1,0))</f>
        <v>18</v>
      </c>
      <c r="BI16" s="607">
        <f t="array" ref="BI16">SUM(IF(LEFT(BI22:BI164,1)="s",1,0))</f>
        <v>4</v>
      </c>
      <c r="BJ16" s="607">
        <f t="array" ref="BJ16">SUM(IF(LEFT(BJ22:BJ164,1)="s",1,0))</f>
        <v>20</v>
      </c>
      <c r="BK16" s="607">
        <f t="array" ref="BK16">SUM(IF(LEFT(BK22:BK164,1)="s",1,0))</f>
        <v>4</v>
      </c>
      <c r="BL16" s="607">
        <f t="array" ref="BL16">SUM(IF(LEFT(BL22:BL164,1)="s",1,0))</f>
        <v>12</v>
      </c>
      <c r="BM16" s="607">
        <f t="array" ref="BM16">SUM(IF(LEFT(BM22:BM164,1)="s",1,0))</f>
        <v>5</v>
      </c>
      <c r="BN16" s="607">
        <f t="array" ref="BN16">SUM(IF(LEFT(BN22:BN164,1)="s",1,0))</f>
        <v>0</v>
      </c>
      <c r="BO16" s="607">
        <f t="array" ref="BO16">SUM(IF(LEFT(BO22:BO164,1)="s",1,0))</f>
        <v>1</v>
      </c>
      <c r="BP16" s="607">
        <f t="array" ref="BP16">SUM(IF(LEFT(BP22:BP164,1)="s",1,0))</f>
        <v>7</v>
      </c>
      <c r="BQ16" s="607">
        <f t="array" ref="BQ16">SUM(IF(LEFT(BQ22:BQ164,1)="s",1,0))</f>
        <v>7</v>
      </c>
      <c r="BR16" s="607">
        <f t="array" ref="BR16">SUM(IF(LEFT(BR22:BR164,1)="s",1,0))</f>
        <v>4</v>
      </c>
      <c r="BT16" s="607">
        <f t="array" ref="BT16">SUM(IF(LEFT(BT22:BT164,1)="s",1,0))</f>
        <v>7</v>
      </c>
      <c r="BU16" s="607">
        <f t="array" ref="BU16">SUM(IF(LEFT(BU22:BU164,1)="s",1,0))</f>
        <v>0</v>
      </c>
    </row>
    <row r="17" spans="1:82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1.4705882352941178</v>
      </c>
      <c r="K17" s="616">
        <f>AVERAGEIFS($L$23:$L$98,$I$23:$I$98,$H17,$J$23:$J$98,Table!$C$1)</f>
        <v>0.6470588235294118</v>
      </c>
      <c r="L17" s="614">
        <f>J17-K17</f>
        <v>0.82352941176470595</v>
      </c>
      <c r="M17" s="613">
        <f>COUNTIFS($M$23:$M$98,"=W",$I$23:$I$98,"=A",$J$23:$J$98,Table!$C$1)</f>
        <v>8</v>
      </c>
      <c r="N17" s="613">
        <f>COUNTIFS($M$23:$M$98,"=D",$I$23:$I$98,"=A",$J$23:$J$98,Table!$C$1)</f>
        <v>5</v>
      </c>
      <c r="O17" s="613">
        <f>COUNTIFS($M$23:$M$98,"=L",$I$23:$I$98,"=A",$J$23:$J$98,Table!$C$1)</f>
        <v>4</v>
      </c>
      <c r="P17" s="614">
        <f>SUM(J17:K17)</f>
        <v>2.1176470588235294</v>
      </c>
      <c r="Q17" s="617" t="s">
        <v>198</v>
      </c>
      <c r="R17" s="614">
        <f>AVERAGEIFS($U$23:$U$208,$I$23:$I$208,"H",$J$23:$J$208,Table!$C$1)</f>
        <v>2.6352941176470592</v>
      </c>
      <c r="S17" s="614">
        <f>AVERAGEIFS($U$23:$U$208,$I$23:$I$208,"A",$J$23:$J$208,Table!$C$1)</f>
        <v>2.69764705882353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SUM(IF(ISNUMBER(VALUE(RIGHT(AM22:AM172,1))),VALUE(RIGHT(AM22:AM172,1)),0))</f>
        <v>0</v>
      </c>
      <c r="AN17" s="607">
        <f t="array" ref="AN17">SUM(IF(ISNUMBER(VALUE(RIGHT(AN22:AN172,1))),VALUE(RIGHT(AN22:AN172,1)),0))</f>
        <v>5</v>
      </c>
      <c r="AO17" s="607">
        <f t="array" ref="AO17">SUM(IF(ISNUMBER(VALUE(RIGHT(AO22:AO172,1))),VALUE(RIGHT(AO22:AO172,1)),0))</f>
        <v>1</v>
      </c>
      <c r="AP17" s="607">
        <f t="array" ref="AP17">SUM(IF(ISNUMBER(VALUE(RIGHT(AP22:AP172,1))),VALUE(RIGHT(AP22:AP172,1)),0))</f>
        <v>2</v>
      </c>
      <c r="AQ17" s="607">
        <f t="array" ref="AQ17">SUM(IF(ISNUMBER(VALUE(RIGHT(AQ22:AQ172,1))),VALUE(RIGHT(AQ22:AQ172,1)),0))</f>
        <v>0</v>
      </c>
      <c r="AR17" s="607">
        <f t="array" ref="AR17">SUM(IF(ISNUMBER(VALUE(RIGHT(AR22:AR172,1))),VALUE(RIGHT(AR22:AR172,1)),0))</f>
        <v>2</v>
      </c>
      <c r="AS17" s="607">
        <f t="array" ref="AS17">SUM(IF(ISNUMBER(VALUE(RIGHT(AS22:AS172,1))),VALUE(RIGHT(AS22:AS172,1)),0))</f>
        <v>4</v>
      </c>
      <c r="AT17" s="607">
        <f t="array" ref="AT17">SUM(IF(ISNUMBER(VALUE(RIGHT(AT22:AT172,1))),VALUE(RIGHT(AT22:AT172,1)),0))</f>
        <v>5</v>
      </c>
      <c r="AU17" s="607">
        <f t="array" ref="AU17">SUM(IF(ISNUMBER(VALUE(RIGHT(AU22:AU172,1))),VALUE(RIGHT(AU22:AU172,1)),0))</f>
        <v>5</v>
      </c>
      <c r="AV17" s="607">
        <f t="array" ref="AV17">SUM(IF(ISNUMBER(VALUE(RIGHT(AV22:AV172,1))),VALUE(RIGHT(AV22:AV172,1)),0))</f>
        <v>9</v>
      </c>
      <c r="AW17" s="607">
        <f t="array" ref="AW17">SUM(IF(ISNUMBER(VALUE(RIGHT(AW22:AW172,1))),VALUE(RIGHT(AW22:AW172,1)),0))</f>
        <v>16</v>
      </c>
      <c r="AX17" s="607">
        <f t="array" ref="AX17">SUM(IF(ISNUMBER(VALUE(RIGHT(AX22:AX172,1))),VALUE(RIGHT(AX22:AX172,1)),0))</f>
        <v>3</v>
      </c>
      <c r="AY17" s="607">
        <f t="array" ref="AY17">SUM(IF(ISNUMBER(VALUE(RIGHT(AY22:AY172,1))),VALUE(RIGHT(AY22:AY172,1)),0))</f>
        <v>0</v>
      </c>
      <c r="AZ17" s="607">
        <f t="array" ref="AZ17">SUM(IF(ISNUMBER(VALUE(RIGHT(AZ22:AZ172,1))),VALUE(RIGHT(AZ22:AZ172,1)),0))</f>
        <v>0</v>
      </c>
      <c r="BA17" s="607">
        <f t="array" ref="BA17">SUM(IF(ISNUMBER(VALUE(RIGHT(BA22:BA172,1))),VALUE(RIGHT(BA22:BA172,1)),0))</f>
        <v>0</v>
      </c>
      <c r="BB17" s="607">
        <f t="array" ref="BB17">SUM(IF(ISNUMBER(VALUE(RIGHT(BB22:BB172,1))),VALUE(RIGHT(BB22:BB172,1)),0))</f>
        <v>0</v>
      </c>
      <c r="BC17" s="607">
        <f t="array" ref="BC17">SUM(IF(ISNUMBER(VALUE(RIGHT(BC22:BC172,1))),VALUE(RIGHT(BC22:BC172,1)),0))</f>
        <v>1</v>
      </c>
      <c r="BD17" s="607">
        <f t="array" ref="BD17">SUM(IF(ISNUMBER(VALUE(RIGHT(BD22:BD172,1))),VALUE(RIGHT(BD22:BD172,1)),0))</f>
        <v>0</v>
      </c>
      <c r="BE17" s="607">
        <f t="array" ref="BE17">SUM(IF(ISNUMBER(VALUE(RIGHT(BE22:BE172,1))),VALUE(RIGHT(BE22:BE172,1)),0))</f>
        <v>0</v>
      </c>
      <c r="BF17" s="607">
        <f t="array" ref="BF17">SUM(IF(ISNUMBER(VALUE(RIGHT(BF22:BF172,1))),VALUE(RIGHT(BF22:BF172,1)),0))</f>
        <v>1</v>
      </c>
      <c r="BG17" s="607">
        <f t="array" ref="BG17">SUM(IF(ISNUMBER(VALUE(RIGHT(BG22:BG172,1))),VALUE(RIGHT(BG22:BG172,1)),0))</f>
        <v>2</v>
      </c>
      <c r="BH17" s="607">
        <f t="array" ref="BH17">SUM(IF(ISNUMBER(VALUE(RIGHT(BH22:BH172,1))),VALUE(RIGHT(BH22:BH172,1)),0))</f>
        <v>1</v>
      </c>
      <c r="BI17" s="607">
        <f t="array" ref="BI17">SUM(IF(ISNUMBER(VALUE(RIGHT(BI22:BI172,1))),VALUE(RIGHT(BI22:BI172,1)),0))</f>
        <v>1</v>
      </c>
      <c r="BJ17" s="607">
        <f t="array" ref="BJ17">SUM(IF(ISNUMBER(VALUE(RIGHT(BJ22:BJ172,1))),VALUE(RIGHT(BJ22:BJ172,1)),0))</f>
        <v>3</v>
      </c>
      <c r="BK17" s="607">
        <f t="array" ref="BK17">SUM(IF(ISNUMBER(VALUE(RIGHT(BK22:BK172,1))),VALUE(RIGHT(BK22:BK172,1)),0))</f>
        <v>0</v>
      </c>
      <c r="BL17" s="607">
        <f t="array" ref="BL17">SUM(IF(ISNUMBER(VALUE(RIGHT(BL22:BL172,1))),VALUE(RIGHT(BL22:BL172,1)),0))</f>
        <v>1</v>
      </c>
      <c r="BM17" s="607">
        <f t="array" ref="BM17">SUM(IF(ISNUMBER(VALUE(RIGHT(BM22:BM172,1))),VALUE(RIGHT(BM22:BM172,1)),0))</f>
        <v>4</v>
      </c>
      <c r="BN17" s="607">
        <f t="array" ref="BN17">SUM(IF(ISNUMBER(VALUE(RIGHT(BN22:BN172,1))),VALUE(RIGHT(BN22:BN172,1)),0))</f>
        <v>0</v>
      </c>
      <c r="BO17" s="607">
        <f t="array" ref="BO17">SUM(IF(ISNUMBER(VALUE(RIGHT(BO22:BO172,1))),VALUE(RIGHT(BO22:BO172,1)),0))</f>
        <v>0</v>
      </c>
      <c r="BP17" s="607">
        <f t="array" ref="BP17">SUM(IF(ISNUMBER(VALUE(RIGHT(BP22:BP172,1))),VALUE(RIGHT(BP22:BP172,1)),0))</f>
        <v>0</v>
      </c>
      <c r="BQ17" s="607">
        <f t="array" ref="BQ17">SUM(IF(ISNUMBER(VALUE(RIGHT(BQ22:BQ172,1))),VALUE(RIGHT(BQ22:BQ172,1)),0))</f>
        <v>1</v>
      </c>
      <c r="BR17" s="607">
        <f t="array" ref="BR17">SUM(IF(ISNUMBER(VALUE(RIGHT(BR22:BR172,1))),VALUE(RIGHT(BR22:BR172,1)),0))</f>
        <v>0</v>
      </c>
      <c r="BT17" s="607">
        <f t="array" ref="BT17">SUM(IF(ISNUMBER(VALUE(RIGHT(BT22:BT172,1))),VALUE(RIGHT(BT22:BT172,1)),0))</f>
        <v>0</v>
      </c>
      <c r="BU17" s="607">
        <f t="array" ref="BU17">SUM(IF(ISNUMBER(VALUE(RIGHT(BU22:BU172,1))),VALUE(RIGHT(BU22:BU172,1)),0))</f>
        <v>0</v>
      </c>
    </row>
    <row r="18" spans="1:82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15.117647058823529</v>
      </c>
      <c r="S18" s="702">
        <f>AVERAGEIFS($Y$23:$Y$210,$I$23:$I$210,"A",$J$23:$J$210,Table!$C$1)</f>
        <v>10.823529411764707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21</v>
      </c>
      <c r="AN18" s="648">
        <v>3</v>
      </c>
      <c r="AO18" s="648">
        <v>35</v>
      </c>
      <c r="AP18" s="648">
        <v>41</v>
      </c>
      <c r="AQ18" s="648">
        <v>13</v>
      </c>
      <c r="AR18" s="648">
        <v>5</v>
      </c>
      <c r="AS18" s="648">
        <v>8</v>
      </c>
      <c r="AT18" s="648">
        <v>40</v>
      </c>
      <c r="AU18" s="648">
        <v>10</v>
      </c>
      <c r="AV18" s="648">
        <v>15</v>
      </c>
      <c r="AW18" s="648">
        <v>20</v>
      </c>
      <c r="AX18" s="648"/>
      <c r="AY18" s="648">
        <v>1</v>
      </c>
      <c r="AZ18" s="648">
        <v>31</v>
      </c>
      <c r="BA18" s="648">
        <v>36</v>
      </c>
      <c r="BB18" s="648">
        <v>25</v>
      </c>
      <c r="BC18" s="648">
        <v>33</v>
      </c>
      <c r="BD18" s="648">
        <v>2</v>
      </c>
      <c r="BE18" s="648">
        <v>23</v>
      </c>
      <c r="BF18" s="648">
        <v>24</v>
      </c>
      <c r="BG18" s="648">
        <v>7</v>
      </c>
      <c r="BH18" s="648">
        <v>14</v>
      </c>
      <c r="BI18" s="648">
        <v>19</v>
      </c>
      <c r="BJ18" s="648">
        <v>11</v>
      </c>
      <c r="BK18" s="648">
        <v>9</v>
      </c>
      <c r="BL18" s="648">
        <v>16</v>
      </c>
      <c r="BM18" s="648">
        <v>18</v>
      </c>
      <c r="BN18" s="648">
        <v>38</v>
      </c>
      <c r="BO18" s="648">
        <v>26</v>
      </c>
      <c r="BP18" s="648">
        <v>27</v>
      </c>
      <c r="BQ18" s="648">
        <v>30</v>
      </c>
      <c r="BR18" s="648">
        <v>34</v>
      </c>
      <c r="BT18" s="648">
        <v>22</v>
      </c>
      <c r="BU18" s="648">
        <v>17</v>
      </c>
    </row>
    <row r="19" spans="1:82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10.705882352941176</v>
      </c>
      <c r="S19" s="702">
        <f>AVERAGEIFS($Z$23:$Z$208,$I$23:$I$208,"A",$J$23:$J$208,Table!$C$1)</f>
        <v>12.470588235294118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2160</v>
      </c>
      <c r="AN19" s="646" t="s">
        <v>2161</v>
      </c>
      <c r="AO19" s="646" t="s">
        <v>2161</v>
      </c>
      <c r="AP19" s="646" t="s">
        <v>2161</v>
      </c>
      <c r="AQ19" s="646" t="s">
        <v>2162</v>
      </c>
      <c r="AR19" s="646" t="s">
        <v>2163</v>
      </c>
      <c r="AS19" s="646" t="s">
        <v>2165</v>
      </c>
      <c r="AT19" s="646" t="s">
        <v>2164</v>
      </c>
      <c r="AU19" s="646" t="s">
        <v>2164</v>
      </c>
      <c r="AV19" s="646" t="s">
        <v>2167</v>
      </c>
      <c r="AW19" s="646" t="s">
        <v>2168</v>
      </c>
      <c r="AX19" s="646"/>
      <c r="AY19" s="646" t="s">
        <v>2160</v>
      </c>
      <c r="AZ19" s="646" t="s">
        <v>2160</v>
      </c>
      <c r="BA19" s="646" t="s">
        <v>2160</v>
      </c>
      <c r="BB19" s="646" t="s">
        <v>2161</v>
      </c>
      <c r="BC19" s="646" t="s">
        <v>2161</v>
      </c>
      <c r="BD19" s="646" t="s">
        <v>2162</v>
      </c>
      <c r="BE19" s="646" t="s">
        <v>2236</v>
      </c>
      <c r="BF19" s="646" t="s">
        <v>2163</v>
      </c>
      <c r="BG19" s="646" t="s">
        <v>2165</v>
      </c>
      <c r="BH19" s="646" t="s">
        <v>2169</v>
      </c>
      <c r="BI19" s="646" t="s">
        <v>6485</v>
      </c>
      <c r="BJ19" s="646" t="s">
        <v>2164</v>
      </c>
      <c r="BK19" s="646" t="s">
        <v>2166</v>
      </c>
      <c r="BL19" s="646" t="s">
        <v>2168</v>
      </c>
      <c r="BM19" s="646" t="s">
        <v>2168</v>
      </c>
      <c r="BN19" s="646" t="s">
        <v>2255</v>
      </c>
      <c r="BO19" s="646" t="s">
        <v>2170</v>
      </c>
      <c r="BP19" s="646" t="s">
        <v>2170</v>
      </c>
      <c r="BQ19" s="646" t="s">
        <v>2170</v>
      </c>
      <c r="BR19" s="646" t="s">
        <v>2170</v>
      </c>
      <c r="BS19" s="555"/>
      <c r="BT19" s="646" t="s">
        <v>2167</v>
      </c>
      <c r="BU19" s="646" t="s">
        <v>2166</v>
      </c>
      <c r="BV19" s="555"/>
      <c r="BW19" s="555"/>
    </row>
    <row r="20" spans="1:82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6</v>
      </c>
      <c r="H20" s="666" t="s">
        <v>1426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3272</v>
      </c>
      <c r="AN20" s="580" t="s">
        <v>5740</v>
      </c>
      <c r="AO20" s="580" t="s">
        <v>3273</v>
      </c>
      <c r="AP20" s="580" t="s">
        <v>1541</v>
      </c>
      <c r="AQ20" s="580" t="s">
        <v>3462</v>
      </c>
      <c r="AR20" s="580" t="s">
        <v>6572</v>
      </c>
      <c r="AS20" s="580" t="s">
        <v>1543</v>
      </c>
      <c r="AT20" s="580" t="s">
        <v>1555</v>
      </c>
      <c r="AU20" s="580" t="s">
        <v>4204</v>
      </c>
      <c r="AV20" s="580" t="s">
        <v>1547</v>
      </c>
      <c r="AW20" s="580" t="s">
        <v>1558</v>
      </c>
      <c r="AX20" s="580" t="s">
        <v>4426</v>
      </c>
      <c r="AY20" s="580" t="s">
        <v>1534</v>
      </c>
      <c r="AZ20" s="580" t="s">
        <v>1535</v>
      </c>
      <c r="BA20" s="580" t="s">
        <v>1536</v>
      </c>
      <c r="BB20" s="580" t="s">
        <v>1539</v>
      </c>
      <c r="BC20" s="580" t="s">
        <v>1540</v>
      </c>
      <c r="BD20" s="580" t="s">
        <v>1537</v>
      </c>
      <c r="BE20" s="580" t="s">
        <v>3255</v>
      </c>
      <c r="BF20" s="580" t="s">
        <v>1538</v>
      </c>
      <c r="BG20" s="580" t="s">
        <v>1542</v>
      </c>
      <c r="BH20" s="580" t="s">
        <v>1546</v>
      </c>
      <c r="BI20" s="580" t="s">
        <v>5316</v>
      </c>
      <c r="BJ20" s="580" t="s">
        <v>1545</v>
      </c>
      <c r="BK20" s="580" t="s">
        <v>1544</v>
      </c>
      <c r="BL20" s="580" t="s">
        <v>1556</v>
      </c>
      <c r="BM20" s="580" t="s">
        <v>1557</v>
      </c>
      <c r="BN20" s="580" t="s">
        <v>1554</v>
      </c>
      <c r="BO20" s="580" t="s">
        <v>1550</v>
      </c>
      <c r="BP20" s="580" t="s">
        <v>1551</v>
      </c>
      <c r="BQ20" s="580" t="s">
        <v>1552</v>
      </c>
      <c r="BR20" s="580" t="s">
        <v>1553</v>
      </c>
      <c r="BS20" s="579"/>
      <c r="BT20" s="704" t="s">
        <v>1549</v>
      </c>
      <c r="BU20" s="704" t="s">
        <v>1548</v>
      </c>
    </row>
    <row r="21" spans="1:82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1358</v>
      </c>
      <c r="AN21" s="620" t="s">
        <v>1361</v>
      </c>
      <c r="AO21" s="620" t="s">
        <v>1365</v>
      </c>
      <c r="AP21" s="620" t="s">
        <v>1275</v>
      </c>
      <c r="AQ21" s="620" t="s">
        <v>1368</v>
      </c>
      <c r="AR21" s="620" t="s">
        <v>2496</v>
      </c>
      <c r="AS21" s="620" t="s">
        <v>1527</v>
      </c>
      <c r="AT21" s="620" t="s">
        <v>1375</v>
      </c>
      <c r="AU21" s="620" t="s">
        <v>1528</v>
      </c>
      <c r="AV21" s="620" t="s">
        <v>1369</v>
      </c>
      <c r="AW21" s="620" t="s">
        <v>1533</v>
      </c>
      <c r="AX21" s="620"/>
      <c r="AY21" s="620" t="s">
        <v>1525</v>
      </c>
      <c r="AZ21" s="620" t="s">
        <v>1359</v>
      </c>
      <c r="BA21" s="620" t="s">
        <v>1526</v>
      </c>
      <c r="BB21" s="620" t="s">
        <v>1363</v>
      </c>
      <c r="BC21" s="620" t="s">
        <v>1364</v>
      </c>
      <c r="BD21" s="620" t="s">
        <v>1360</v>
      </c>
      <c r="BE21" s="620" t="s">
        <v>1372</v>
      </c>
      <c r="BF21" s="620" t="s">
        <v>1362</v>
      </c>
      <c r="BG21" s="620" t="s">
        <v>1366</v>
      </c>
      <c r="BH21" s="620" t="s">
        <v>1529</v>
      </c>
      <c r="BI21" s="620" t="s">
        <v>5315</v>
      </c>
      <c r="BJ21" s="620" t="s">
        <v>5314</v>
      </c>
      <c r="BK21" s="620" t="s">
        <v>1367</v>
      </c>
      <c r="BL21" s="620" t="s">
        <v>1376</v>
      </c>
      <c r="BM21" s="620" t="s">
        <v>1377</v>
      </c>
      <c r="BN21" s="620" t="s">
        <v>1532</v>
      </c>
      <c r="BO21" s="620" t="s">
        <v>1530</v>
      </c>
      <c r="BP21" s="620" t="s">
        <v>1373</v>
      </c>
      <c r="BQ21" s="620" t="s">
        <v>1374</v>
      </c>
      <c r="BR21" s="620" t="s">
        <v>1531</v>
      </c>
      <c r="BS21" s="620"/>
      <c r="BT21" s="620" t="s">
        <v>1371</v>
      </c>
      <c r="BU21" s="620" t="s">
        <v>1370</v>
      </c>
      <c r="BV21" s="620"/>
      <c r="BW21" s="620"/>
      <c r="BX21" s="620"/>
    </row>
    <row r="22" spans="1:82">
      <c r="AJ22" s="582" t="str">
        <f t="array" ref="AJ22">IF($J22="","",IF(SUM(IF(ISNUMBER(VALUE(RIGHT($V22:$BP22,1))),VALUE(RIGHT($V22:$BP22,1)),0))=$J22,"T","F"))</f>
        <v/>
      </c>
      <c r="AK22" s="583" t="str">
        <f t="array" ref="AK22">IF($J22="","",SUM(IF(LEFT($V22:$BM22,1)="s",1,0))-SUM(IF(RIGHT(LEFT($V22:$BM22,2))="-",1,0)))</f>
        <v/>
      </c>
    </row>
    <row r="23" spans="1:82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253</v>
      </c>
      <c r="I23" s="689" t="s">
        <v>3</v>
      </c>
      <c r="J23" s="689" t="s">
        <v>285</v>
      </c>
      <c r="K23" s="689">
        <v>0</v>
      </c>
      <c r="L23" s="689">
        <v>0</v>
      </c>
      <c r="M23" s="562" t="str">
        <f>IF(K23="","",IF(K23&gt;L23,"W",IF(K23=L23,"D",IF(K23&lt;L23,"L"))))</f>
        <v>D</v>
      </c>
      <c r="N23" s="562">
        <f>IF(K23="","",K23+L23)</f>
        <v>0</v>
      </c>
      <c r="O23" s="598">
        <f>IF(K23="","",K23-L23)</f>
        <v>0</v>
      </c>
      <c r="P23" s="562" t="str">
        <f t="shared" ref="P23:P72" si="14">IF($K23="","",IF($N23&gt;P$19,"O",IF($N23&lt;P$19,"U",IF($N23=P$19,"-"))))</f>
        <v>U</v>
      </c>
      <c r="Q23" s="586">
        <f>IF(S23="","",IF(SIGN(S23)&lt;&gt;1,VLOOKUP(ABS(S23),SUP_HDC,3,TRUE),-VLOOKUP(ABS(S23),SUP_HDC,3,TRUE)))</f>
        <v>0.25</v>
      </c>
      <c r="R23" s="635">
        <f t="shared" ref="R23:R39" si="15">IF(Q23="","",IF((K23-L23+Q23)&gt;=0.5,1,IF((K23-L23+Q23)=0.25,0.5,IF((K23-L23+Q23)&lt;=-0.5,-1,IF((K23-L23+Q23)=-0.25,-0.5,0)))))</f>
        <v>0.5</v>
      </c>
      <c r="S23" s="600">
        <v>-0.4</v>
      </c>
      <c r="T23" s="595">
        <f t="shared" ref="T23:T66" si="16">IF(ISBLANK(S23),"",K23-L23-S23)</f>
        <v>0.4</v>
      </c>
      <c r="U23" s="601">
        <v>2.48</v>
      </c>
      <c r="V23" s="595">
        <f t="shared" ref="V23:V56" si="17">IF(ISBLANK(U23),"",K23+L23-U23)</f>
        <v>-2.48</v>
      </c>
      <c r="W23" s="586">
        <f>IF(S23="","",(S23+U23)/2)</f>
        <v>1.04</v>
      </c>
      <c r="X23" s="586">
        <f>IF(W23="","",U23-W23)</f>
        <v>1.44</v>
      </c>
      <c r="Y23" s="599">
        <v>8</v>
      </c>
      <c r="Z23" s="599">
        <v>9</v>
      </c>
      <c r="AA23" s="599">
        <v>2</v>
      </c>
      <c r="AB23" s="599">
        <v>4</v>
      </c>
      <c r="AC23" s="599">
        <v>46</v>
      </c>
      <c r="AD23" s="599">
        <v>54</v>
      </c>
      <c r="AE23" s="599">
        <v>4231</v>
      </c>
      <c r="AF23" s="562"/>
      <c r="AG23" s="562"/>
      <c r="AH23" s="562"/>
      <c r="AJ23" s="758" t="str">
        <f t="array" ref="AJ23">IF($K23="","",IF(SUM(IF(ISNUMBER(VALUE(RIGHT($AM23:$CO23,1))),VALUE(RIGHT($AM23:$CO23,1)),0))=$K23,"T","F"))</f>
        <v>T</v>
      </c>
      <c r="AK23" s="583">
        <f t="array" ref="AK23">IF($K23="","",SUM(IF(LEFT($AM23:$CO23,1)="s",1,0))-SUM(IF(RIGHT(LEFT($AM23:$CO23,2))="-",1,0)))</f>
        <v>0</v>
      </c>
      <c r="AL23" s="562">
        <f t="array" ref="AL23">IF($K23="","",SUM(IF(LEFT($AM23:$CO23,1)="X",1,0)))</f>
        <v>11</v>
      </c>
      <c r="AM23" s="668" t="s">
        <v>2106</v>
      </c>
      <c r="AN23" s="668" t="s">
        <v>2106</v>
      </c>
      <c r="AO23" s="668" t="s">
        <v>2106</v>
      </c>
      <c r="AP23" s="668" t="s">
        <v>2213</v>
      </c>
      <c r="AQ23" s="668" t="s">
        <v>2106</v>
      </c>
      <c r="AR23" s="668" t="s">
        <v>2136</v>
      </c>
      <c r="AS23" s="668" t="s">
        <v>2106</v>
      </c>
      <c r="AT23" s="668" t="s">
        <v>2013</v>
      </c>
      <c r="AU23" s="668" t="s">
        <v>2106</v>
      </c>
      <c r="AV23" s="668" t="s">
        <v>2013</v>
      </c>
      <c r="AW23" s="668" t="s">
        <v>2106</v>
      </c>
      <c r="AX23" s="668"/>
      <c r="AY23" s="668" t="s">
        <v>2136</v>
      </c>
      <c r="AZ23" s="668"/>
      <c r="BA23" s="668"/>
      <c r="BB23" s="668"/>
      <c r="BC23" s="668" t="s">
        <v>2135</v>
      </c>
      <c r="BD23" s="668"/>
      <c r="BE23" s="668" t="s">
        <v>2106</v>
      </c>
      <c r="BF23" s="668"/>
      <c r="BG23" s="668" t="s">
        <v>2136</v>
      </c>
      <c r="BH23" s="668" t="s">
        <v>2135</v>
      </c>
      <c r="BI23" s="668"/>
      <c r="BJ23" s="668" t="s">
        <v>2135</v>
      </c>
      <c r="BK23" s="668" t="s">
        <v>2013</v>
      </c>
      <c r="BL23" s="668" t="s">
        <v>2136</v>
      </c>
      <c r="BM23" s="668"/>
      <c r="BN23" s="668"/>
      <c r="BO23" s="668" t="s">
        <v>2213</v>
      </c>
      <c r="BP23" s="668"/>
      <c r="BQ23" s="668"/>
      <c r="BR23" s="668"/>
      <c r="BS23" s="668"/>
      <c r="BT23" s="668"/>
      <c r="BU23" s="668"/>
      <c r="BV23" s="672"/>
      <c r="BW23" s="672"/>
      <c r="BX23" s="672"/>
      <c r="BY23" s="673"/>
      <c r="BZ23" s="673"/>
      <c r="CA23" s="673"/>
      <c r="CB23" s="673"/>
      <c r="CC23" s="673"/>
      <c r="CD23" s="673"/>
    </row>
    <row r="24" spans="1:82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266</v>
      </c>
      <c r="I24" s="689" t="s">
        <v>2</v>
      </c>
      <c r="J24" s="689" t="s">
        <v>285</v>
      </c>
      <c r="K24" s="689">
        <v>0</v>
      </c>
      <c r="L24" s="689">
        <v>1</v>
      </c>
      <c r="M24" s="562" t="str">
        <f t="shared" ref="M24:M72" si="18">IF(K24="","",IF(K24&gt;L24,"W",IF(K24=L24,"D",IF(K24&lt;L24,"L"))))</f>
        <v>L</v>
      </c>
      <c r="N24" s="562">
        <f t="shared" ref="N24:N72" si="19">IF(K24="","",K24+L24)</f>
        <v>1</v>
      </c>
      <c r="O24" s="598">
        <f t="shared" ref="O24:O78" si="20">IF(K24="","",K24-L24)</f>
        <v>-1</v>
      </c>
      <c r="P24" s="562" t="str">
        <f t="shared" si="14"/>
        <v>U</v>
      </c>
      <c r="Q24" s="586">
        <f t="shared" ref="Q24:Q39" si="21">IF(S24="","",IF(SIGN(S24)&lt;&gt;1,VLOOKUP(ABS(S24),SUP_HDC,3,TRUE),-VLOOKUP(ABS(S24),SUP_HDC,3,TRUE)))</f>
        <v>0</v>
      </c>
      <c r="R24" s="635">
        <f t="shared" si="15"/>
        <v>-1</v>
      </c>
      <c r="S24" s="600">
        <v>-0.02</v>
      </c>
      <c r="T24" s="595">
        <f t="shared" si="16"/>
        <v>-0.98</v>
      </c>
      <c r="U24" s="601">
        <v>2.44</v>
      </c>
      <c r="V24" s="595">
        <f t="shared" si="17"/>
        <v>-1.44</v>
      </c>
      <c r="W24" s="586">
        <f t="shared" ref="W24:W56" si="22">IF(S24="","",(S24+U24)/2)</f>
        <v>1.21</v>
      </c>
      <c r="X24" s="586">
        <f t="shared" ref="X24:X56" si="23">IF(W24="","",U24-W24)</f>
        <v>1.23</v>
      </c>
      <c r="Y24" s="599">
        <v>15</v>
      </c>
      <c r="Z24" s="599">
        <v>11</v>
      </c>
      <c r="AA24" s="599">
        <v>1</v>
      </c>
      <c r="AB24" s="599">
        <v>3</v>
      </c>
      <c r="AC24" s="599">
        <v>40</v>
      </c>
      <c r="AD24" s="599">
        <v>60</v>
      </c>
      <c r="AE24" s="599">
        <v>4231</v>
      </c>
      <c r="AF24" s="562"/>
      <c r="AG24" s="562"/>
      <c r="AH24" s="562"/>
      <c r="AJ24" s="758" t="str">
        <f t="array" ref="AJ24">IF($K24="","",IF(SUM(IF(ISNUMBER(VALUE(RIGHT($AM24:$CO24,1))),VALUE(RIGHT($AM24:$CO24,1)),0))=$K24,"T","F"))</f>
        <v>T</v>
      </c>
      <c r="AK24" s="583">
        <f t="array" ref="AK24">IF($K24="","",SUM(IF(LEFT($AM24:$CO24,1)="s",1,0))-SUM(IF(RIGHT(LEFT($AM24:$CO24,2))="-",1,0)))</f>
        <v>0</v>
      </c>
      <c r="AL24" s="562">
        <f t="array" ref="AL24">IF($K24="","",SUM(IF(LEFT($AM24:$CO24,1)="X",1,0)))</f>
        <v>11</v>
      </c>
      <c r="AM24" s="668" t="s">
        <v>2012</v>
      </c>
      <c r="AN24" s="668" t="s">
        <v>2012</v>
      </c>
      <c r="AO24" s="668" t="s">
        <v>2012</v>
      </c>
      <c r="AP24" s="668" t="s">
        <v>2213</v>
      </c>
      <c r="AQ24" s="668" t="s">
        <v>2012</v>
      </c>
      <c r="AR24" s="668" t="s">
        <v>2014</v>
      </c>
      <c r="AS24" s="668" t="s">
        <v>2012</v>
      </c>
      <c r="AT24" s="668" t="s">
        <v>2013</v>
      </c>
      <c r="AU24" s="668" t="s">
        <v>2012</v>
      </c>
      <c r="AV24" s="668" t="s">
        <v>2012</v>
      </c>
      <c r="AW24" s="668" t="s">
        <v>2013</v>
      </c>
      <c r="AX24" s="668"/>
      <c r="AY24" s="668" t="s">
        <v>2014</v>
      </c>
      <c r="AZ24" s="668"/>
      <c r="BA24" s="668"/>
      <c r="BB24" s="668"/>
      <c r="BC24" s="668" t="s">
        <v>2014</v>
      </c>
      <c r="BD24" s="668"/>
      <c r="BE24" s="668" t="s">
        <v>2012</v>
      </c>
      <c r="BF24" s="668"/>
      <c r="BG24" s="668" t="s">
        <v>2015</v>
      </c>
      <c r="BH24" s="668" t="s">
        <v>2015</v>
      </c>
      <c r="BI24" s="668"/>
      <c r="BJ24" s="668" t="s">
        <v>2015</v>
      </c>
      <c r="BK24" s="668" t="s">
        <v>2013</v>
      </c>
      <c r="BL24" s="668" t="s">
        <v>2014</v>
      </c>
      <c r="BM24" s="668"/>
      <c r="BN24" s="668"/>
      <c r="BO24" s="668" t="s">
        <v>2213</v>
      </c>
      <c r="BP24" s="668"/>
      <c r="BQ24" s="668"/>
      <c r="BR24" s="668"/>
      <c r="BS24" s="668"/>
      <c r="BT24" s="668"/>
      <c r="BU24" s="668"/>
      <c r="BV24" s="672"/>
      <c r="BW24" s="672"/>
      <c r="BX24" s="672"/>
      <c r="BY24" s="673"/>
      <c r="BZ24" s="673"/>
      <c r="CA24" s="673"/>
      <c r="CB24" s="673"/>
      <c r="CC24" s="673"/>
      <c r="CD24" s="673"/>
    </row>
    <row r="25" spans="1:82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1204</v>
      </c>
      <c r="I25" s="689" t="s">
        <v>3</v>
      </c>
      <c r="J25" s="689" t="s">
        <v>285</v>
      </c>
      <c r="K25" s="689">
        <v>2</v>
      </c>
      <c r="L25" s="689">
        <v>1</v>
      </c>
      <c r="M25" s="562" t="str">
        <f t="shared" si="18"/>
        <v>W</v>
      </c>
      <c r="N25" s="562">
        <f t="shared" si="19"/>
        <v>3</v>
      </c>
      <c r="O25" s="598">
        <f t="shared" si="20"/>
        <v>1</v>
      </c>
      <c r="P25" s="562" t="str">
        <f t="shared" si="14"/>
        <v>O</v>
      </c>
      <c r="Q25" s="586">
        <f t="shared" si="21"/>
        <v>0.5</v>
      </c>
      <c r="R25" s="635">
        <f t="shared" si="15"/>
        <v>1</v>
      </c>
      <c r="S25" s="600">
        <v>-0.46</v>
      </c>
      <c r="T25" s="595">
        <f t="shared" si="16"/>
        <v>1.46</v>
      </c>
      <c r="U25" s="601">
        <v>2.36</v>
      </c>
      <c r="V25" s="595">
        <f t="shared" si="17"/>
        <v>0.64000000000000012</v>
      </c>
      <c r="W25" s="586">
        <f t="shared" si="22"/>
        <v>0.95</v>
      </c>
      <c r="X25" s="586">
        <f t="shared" si="23"/>
        <v>1.41</v>
      </c>
      <c r="Y25" s="599">
        <v>14</v>
      </c>
      <c r="Z25" s="599">
        <v>10</v>
      </c>
      <c r="AA25" s="599">
        <v>6</v>
      </c>
      <c r="AB25" s="599">
        <v>4</v>
      </c>
      <c r="AC25" s="599">
        <v>38</v>
      </c>
      <c r="AD25" s="599">
        <v>62</v>
      </c>
      <c r="AE25" s="599">
        <v>4231</v>
      </c>
      <c r="AF25" s="562"/>
      <c r="AG25" s="562"/>
      <c r="AH25" s="562"/>
      <c r="AJ25" s="758" t="str">
        <f t="array" ref="AJ25">IF($K25="","",IF(SUM(IF(ISNUMBER(VALUE(RIGHT($AM25:$CO25,1))),VALUE(RIGHT($AM25:$CO25,1)),0))=$K25,"T","F"))</f>
        <v>T</v>
      </c>
      <c r="AK25" s="583">
        <f t="array" ref="AK25">IF($K25="","",SUM(IF(LEFT($AM25:$CO25,1)="s",1,0))-SUM(IF(RIGHT(LEFT($AM25:$CO25,2))="-",1,0)))</f>
        <v>0</v>
      </c>
      <c r="AL25" s="562">
        <f t="array" ref="AL25">IF($K25="","",SUM(IF(LEFT($AM25:$CO25,1)="X",1,0)))</f>
        <v>11</v>
      </c>
      <c r="AM25" s="668" t="s">
        <v>2368</v>
      </c>
      <c r="AN25" s="668" t="s">
        <v>2368</v>
      </c>
      <c r="AO25" s="668" t="s">
        <v>2213</v>
      </c>
      <c r="AP25" s="668" t="s">
        <v>2213</v>
      </c>
      <c r="AQ25" s="668" t="s">
        <v>2368</v>
      </c>
      <c r="AR25" s="668" t="s">
        <v>2369</v>
      </c>
      <c r="AS25" s="669" t="s">
        <v>2368</v>
      </c>
      <c r="AT25" s="668" t="s">
        <v>2368</v>
      </c>
      <c r="AU25" s="671" t="s">
        <v>2396</v>
      </c>
      <c r="AV25" s="668" t="s">
        <v>2137</v>
      </c>
      <c r="AW25" s="671" t="s">
        <v>2207</v>
      </c>
      <c r="AX25" s="668"/>
      <c r="AY25" s="668" t="s">
        <v>2394</v>
      </c>
      <c r="AZ25" s="668"/>
      <c r="BA25" s="668"/>
      <c r="BB25" s="668"/>
      <c r="BC25" s="668" t="s">
        <v>2369</v>
      </c>
      <c r="BD25" s="668"/>
      <c r="BE25" s="668" t="s">
        <v>2393</v>
      </c>
      <c r="BF25" s="668"/>
      <c r="BG25" s="668" t="s">
        <v>2394</v>
      </c>
      <c r="BH25" s="668" t="s">
        <v>2393</v>
      </c>
      <c r="BI25" s="668"/>
      <c r="BJ25" s="668" t="s">
        <v>2394</v>
      </c>
      <c r="BK25" s="668" t="s">
        <v>2137</v>
      </c>
      <c r="BL25" s="668" t="s">
        <v>2394</v>
      </c>
      <c r="BM25" s="668"/>
      <c r="BN25" s="668"/>
      <c r="BO25" s="668" t="s">
        <v>2213</v>
      </c>
      <c r="BP25" s="668"/>
      <c r="BQ25" s="668"/>
      <c r="BR25" s="668"/>
      <c r="BS25" s="668"/>
      <c r="BT25" s="668" t="s">
        <v>2393</v>
      </c>
      <c r="BU25" s="668"/>
      <c r="BV25" s="672"/>
      <c r="BW25" s="672"/>
      <c r="BX25" s="672"/>
      <c r="BY25" s="673"/>
      <c r="BZ25" s="673"/>
      <c r="CA25" s="673"/>
      <c r="CB25" s="673"/>
      <c r="CC25" s="673"/>
      <c r="CD25" s="673"/>
    </row>
    <row r="26" spans="1:82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1435</v>
      </c>
      <c r="I26" s="686" t="s">
        <v>2</v>
      </c>
      <c r="J26" s="686" t="s">
        <v>1199</v>
      </c>
      <c r="K26" s="686">
        <v>0</v>
      </c>
      <c r="L26" s="686">
        <v>2</v>
      </c>
      <c r="M26" s="562" t="str">
        <f t="shared" si="18"/>
        <v>L</v>
      </c>
      <c r="N26" s="562">
        <f t="shared" si="19"/>
        <v>2</v>
      </c>
      <c r="O26" s="598">
        <f t="shared" si="20"/>
        <v>-2</v>
      </c>
      <c r="P26" s="562" t="str">
        <f t="shared" si="14"/>
        <v>U</v>
      </c>
      <c r="Q26" s="586" t="str">
        <f t="shared" si="21"/>
        <v/>
      </c>
      <c r="R26" s="635" t="str">
        <f t="shared" si="15"/>
        <v/>
      </c>
      <c r="S26" s="600"/>
      <c r="T26" s="595" t="str">
        <f t="shared" si="16"/>
        <v/>
      </c>
      <c r="U26" s="601"/>
      <c r="V26" s="595" t="str">
        <f t="shared" si="17"/>
        <v/>
      </c>
      <c r="W26" s="586" t="str">
        <f t="shared" si="22"/>
        <v/>
      </c>
      <c r="X26" s="586" t="str">
        <f t="shared" si="23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IF($K26="","",IF(SUM(IF(ISNUMBER(VALUE(RIGHT($AM26:$CO26,1))),VALUE(RIGHT($AM26:$CO26,1)),0))=$K26,"T","F"))</f>
        <v>T</v>
      </c>
      <c r="AK26" s="583">
        <f t="array" ref="AK26">IF($K26="","",SUM(IF(LEFT($AM26:$CO26,1)="s",1,0))-SUM(IF(RIGHT(LEFT($AM26:$CO26,2))="-",1,0)))</f>
        <v>0</v>
      </c>
      <c r="AL26" s="562">
        <f t="array" ref="AL26">IF($K26="","",SUM(IF(LEFT($AM26:$CO26,1)="X",1,0)))</f>
        <v>11</v>
      </c>
      <c r="AM26" s="668"/>
      <c r="AN26" s="668"/>
      <c r="AO26" s="668" t="s">
        <v>2213</v>
      </c>
      <c r="AP26" s="668" t="s">
        <v>2213</v>
      </c>
      <c r="AQ26" s="668" t="s">
        <v>2472</v>
      </c>
      <c r="AR26" s="668" t="s">
        <v>2497</v>
      </c>
      <c r="AS26" s="668" t="s">
        <v>2473</v>
      </c>
      <c r="AT26" s="668" t="s">
        <v>126</v>
      </c>
      <c r="AU26" s="668" t="s">
        <v>126</v>
      </c>
      <c r="AV26" s="668" t="s">
        <v>126</v>
      </c>
      <c r="AW26" s="668" t="s">
        <v>126</v>
      </c>
      <c r="AX26" s="668" t="s">
        <v>126</v>
      </c>
      <c r="AY26" s="668" t="s">
        <v>2474</v>
      </c>
      <c r="AZ26" s="668" t="s">
        <v>2760</v>
      </c>
      <c r="BA26" s="668" t="s">
        <v>2472</v>
      </c>
      <c r="BB26" s="668" t="s">
        <v>126</v>
      </c>
      <c r="BC26" s="668" t="s">
        <v>2497</v>
      </c>
      <c r="BD26" s="668" t="s">
        <v>2474</v>
      </c>
      <c r="BE26" s="668" t="s">
        <v>2474</v>
      </c>
      <c r="BF26" s="668" t="s">
        <v>2474</v>
      </c>
      <c r="BG26" s="668" t="s">
        <v>2474</v>
      </c>
      <c r="BH26" s="668" t="s">
        <v>2474</v>
      </c>
      <c r="BI26" s="668"/>
      <c r="BJ26" s="668" t="s">
        <v>2473</v>
      </c>
      <c r="BK26" s="668" t="s">
        <v>126</v>
      </c>
      <c r="BL26" s="668" t="s">
        <v>2471</v>
      </c>
      <c r="BM26" s="668" t="s">
        <v>2473</v>
      </c>
      <c r="BN26" s="668" t="s">
        <v>126</v>
      </c>
      <c r="BO26" s="668" t="s">
        <v>2213</v>
      </c>
      <c r="BP26" s="668" t="s">
        <v>2472</v>
      </c>
      <c r="BQ26" s="668" t="s">
        <v>126</v>
      </c>
      <c r="BR26" s="668" t="s">
        <v>2471</v>
      </c>
      <c r="BS26" s="668"/>
      <c r="BT26" s="668" t="s">
        <v>2471</v>
      </c>
      <c r="BU26" s="668" t="s">
        <v>126</v>
      </c>
      <c r="BV26" s="672" t="s">
        <v>126</v>
      </c>
      <c r="BW26" s="672"/>
      <c r="BX26" s="672"/>
      <c r="BY26" s="673"/>
      <c r="BZ26" s="673"/>
      <c r="CA26" s="673"/>
      <c r="CB26" s="673"/>
      <c r="CC26" s="673"/>
      <c r="CD26" s="673"/>
    </row>
    <row r="27" spans="1:82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1200</v>
      </c>
      <c r="I27" s="689" t="s">
        <v>3</v>
      </c>
      <c r="J27" s="689" t="s">
        <v>285</v>
      </c>
      <c r="K27" s="689">
        <v>0</v>
      </c>
      <c r="L27" s="689">
        <v>1</v>
      </c>
      <c r="M27" s="562" t="str">
        <f t="shared" si="18"/>
        <v>L</v>
      </c>
      <c r="N27" s="562">
        <f t="shared" si="19"/>
        <v>1</v>
      </c>
      <c r="O27" s="598">
        <f t="shared" si="20"/>
        <v>-1</v>
      </c>
      <c r="P27" s="562" t="str">
        <f t="shared" si="14"/>
        <v>U</v>
      </c>
      <c r="Q27" s="586">
        <f t="shared" si="21"/>
        <v>0.75</v>
      </c>
      <c r="R27" s="635">
        <f t="shared" si="15"/>
        <v>-0.5</v>
      </c>
      <c r="S27" s="600">
        <v>-0.86</v>
      </c>
      <c r="T27" s="595">
        <f t="shared" si="16"/>
        <v>-0.14000000000000001</v>
      </c>
      <c r="U27" s="601">
        <v>2.89</v>
      </c>
      <c r="V27" s="595">
        <f t="shared" si="17"/>
        <v>-1.8900000000000001</v>
      </c>
      <c r="W27" s="586">
        <f t="shared" si="22"/>
        <v>1.0150000000000001</v>
      </c>
      <c r="X27" s="586">
        <f t="shared" si="23"/>
        <v>1.875</v>
      </c>
      <c r="Y27" s="599">
        <v>7</v>
      </c>
      <c r="Z27" s="599">
        <v>13</v>
      </c>
      <c r="AA27" s="599">
        <v>1</v>
      </c>
      <c r="AB27" s="599">
        <v>5</v>
      </c>
      <c r="AC27" s="599">
        <v>49</v>
      </c>
      <c r="AD27" s="599">
        <v>51</v>
      </c>
      <c r="AE27" s="599">
        <v>4231</v>
      </c>
      <c r="AF27" s="562"/>
      <c r="AG27" s="562"/>
      <c r="AH27" s="562"/>
      <c r="AJ27" s="758" t="str">
        <f t="array" ref="AJ27">IF($K27="","",IF(SUM(IF(ISNUMBER(VALUE(RIGHT($AM27:$CO27,1))),VALUE(RIGHT($AM27:$CO27,1)),0))=$K27,"T","F"))</f>
        <v>T</v>
      </c>
      <c r="AK27" s="583">
        <f t="array" ref="AK27">IF($K27="","",SUM(IF(LEFT($AM27:$CO27,1)="s",1,0))-SUM(IF(RIGHT(LEFT($AM27:$CO27,2))="-",1,0)))</f>
        <v>0</v>
      </c>
      <c r="AL27" s="562">
        <f t="array" ref="AL27">IF($K27="","",SUM(IF(LEFT($AM27:$CO27,1)="X",1,0)))</f>
        <v>11</v>
      </c>
      <c r="AM27" s="668" t="s">
        <v>2517</v>
      </c>
      <c r="AN27" s="668" t="s">
        <v>2517</v>
      </c>
      <c r="AO27" s="668" t="s">
        <v>2523</v>
      </c>
      <c r="AP27" s="668" t="s">
        <v>2213</v>
      </c>
      <c r="AQ27" s="668" t="s">
        <v>2517</v>
      </c>
      <c r="AR27" s="668" t="s">
        <v>2517</v>
      </c>
      <c r="AS27" s="668" t="s">
        <v>2522</v>
      </c>
      <c r="AT27" s="668" t="s">
        <v>2520</v>
      </c>
      <c r="AU27" s="668" t="s">
        <v>2517</v>
      </c>
      <c r="AV27" s="668" t="s">
        <v>2596</v>
      </c>
      <c r="AW27" s="668" t="s">
        <v>2137</v>
      </c>
      <c r="AX27" s="668"/>
      <c r="AY27" s="668" t="s">
        <v>2597</v>
      </c>
      <c r="AZ27" s="668" t="s">
        <v>2760</v>
      </c>
      <c r="BA27" s="668"/>
      <c r="BB27" s="668"/>
      <c r="BC27" s="668"/>
      <c r="BD27" s="668"/>
      <c r="BE27" s="668" t="s">
        <v>2597</v>
      </c>
      <c r="BF27" s="668" t="s">
        <v>2474</v>
      </c>
      <c r="BG27" s="668" t="s">
        <v>2213</v>
      </c>
      <c r="BH27" s="668" t="s">
        <v>2562</v>
      </c>
      <c r="BI27" s="668"/>
      <c r="BJ27" s="668" t="s">
        <v>2562</v>
      </c>
      <c r="BK27" s="668" t="s">
        <v>2521</v>
      </c>
      <c r="BL27" s="668"/>
      <c r="BM27" s="668" t="s">
        <v>2562</v>
      </c>
      <c r="BN27" s="668"/>
      <c r="BO27" s="668" t="s">
        <v>2213</v>
      </c>
      <c r="BP27" s="668"/>
      <c r="BQ27" s="668"/>
      <c r="BR27" s="668"/>
      <c r="BS27" s="668"/>
      <c r="BT27" s="668" t="s">
        <v>2563</v>
      </c>
      <c r="BU27" s="668"/>
      <c r="BV27" s="672"/>
      <c r="BW27" s="672"/>
      <c r="BX27" s="672"/>
      <c r="BY27" s="673"/>
      <c r="BZ27" s="673"/>
      <c r="CA27" s="673"/>
      <c r="CB27" s="673"/>
      <c r="CC27" s="673"/>
      <c r="CD27" s="673"/>
    </row>
    <row r="28" spans="1:82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262</v>
      </c>
      <c r="I28" s="689" t="s">
        <v>2</v>
      </c>
      <c r="J28" s="689" t="s">
        <v>285</v>
      </c>
      <c r="K28" s="689">
        <v>3</v>
      </c>
      <c r="L28" s="689">
        <v>1</v>
      </c>
      <c r="M28" s="562" t="str">
        <f t="shared" si="18"/>
        <v>W</v>
      </c>
      <c r="N28" s="562">
        <f t="shared" si="19"/>
        <v>4</v>
      </c>
      <c r="O28" s="598">
        <f t="shared" si="20"/>
        <v>2</v>
      </c>
      <c r="P28" s="562" t="str">
        <f t="shared" si="14"/>
        <v>O</v>
      </c>
      <c r="Q28" s="586">
        <f t="shared" si="21"/>
        <v>0</v>
      </c>
      <c r="R28" s="635">
        <f t="shared" si="15"/>
        <v>1</v>
      </c>
      <c r="S28" s="600">
        <v>-0.09</v>
      </c>
      <c r="T28" s="595">
        <f t="shared" si="16"/>
        <v>2.09</v>
      </c>
      <c r="U28" s="601">
        <v>2.4</v>
      </c>
      <c r="V28" s="595">
        <f t="shared" si="17"/>
        <v>1.6</v>
      </c>
      <c r="W28" s="586">
        <f t="shared" si="22"/>
        <v>1.155</v>
      </c>
      <c r="X28" s="586">
        <f t="shared" si="23"/>
        <v>1.2449999999999999</v>
      </c>
      <c r="Y28" s="599">
        <v>11</v>
      </c>
      <c r="Z28" s="599">
        <v>16</v>
      </c>
      <c r="AA28" s="599">
        <v>6</v>
      </c>
      <c r="AB28" s="599">
        <v>4</v>
      </c>
      <c r="AC28" s="599">
        <v>43</v>
      </c>
      <c r="AD28" s="599">
        <v>57</v>
      </c>
      <c r="AE28" s="599">
        <v>4231</v>
      </c>
      <c r="AF28" s="562"/>
      <c r="AG28" s="562"/>
      <c r="AH28" s="562"/>
      <c r="AJ28" s="758" t="str">
        <f t="array" ref="AJ28">IF($K28="","",IF(SUM(IF(ISNUMBER(VALUE(RIGHT($AM28:$CO28,1))),VALUE(RIGHT($AM28:$CO28,1)),0))=$K28,"T","F"))</f>
        <v>T</v>
      </c>
      <c r="AK28" s="583">
        <f t="array" ref="AK28">IF($K28="","",SUM(IF(LEFT($AM28:$CO28,1)="s",1,0))-SUM(IF(RIGHT(LEFT($AM28:$CO28,2))="-",1,0)))</f>
        <v>0</v>
      </c>
      <c r="AL28" s="562">
        <f t="array" ref="AL28">IF($K28="","",SUM(IF(LEFT($AM28:$CO28,1)="X",1,0)))</f>
        <v>11</v>
      </c>
      <c r="AM28" s="668" t="s">
        <v>2474</v>
      </c>
      <c r="AN28" s="668" t="s">
        <v>2474</v>
      </c>
      <c r="AO28" s="671" t="s">
        <v>2659</v>
      </c>
      <c r="AP28" s="668" t="s">
        <v>2213</v>
      </c>
      <c r="AQ28" s="668" t="s">
        <v>2474</v>
      </c>
      <c r="AR28" s="668" t="s">
        <v>2474</v>
      </c>
      <c r="AS28" s="682" t="s">
        <v>2661</v>
      </c>
      <c r="AT28" s="671" t="s">
        <v>2659</v>
      </c>
      <c r="AU28" s="671" t="s">
        <v>2662</v>
      </c>
      <c r="AV28" s="668" t="s">
        <v>2472</v>
      </c>
      <c r="AW28" s="671" t="s">
        <v>2663</v>
      </c>
      <c r="AX28" s="668" t="s">
        <v>126</v>
      </c>
      <c r="AY28" s="668" t="s">
        <v>2472</v>
      </c>
      <c r="AZ28" s="668" t="s">
        <v>2760</v>
      </c>
      <c r="BA28" s="668"/>
      <c r="BB28" s="668"/>
      <c r="BC28" s="668"/>
      <c r="BD28" s="668"/>
      <c r="BE28" s="668" t="s">
        <v>2472</v>
      </c>
      <c r="BF28" s="668" t="s">
        <v>2472</v>
      </c>
      <c r="BG28" s="668" t="s">
        <v>2623</v>
      </c>
      <c r="BH28" s="668" t="s">
        <v>2471</v>
      </c>
      <c r="BI28" s="668"/>
      <c r="BJ28" s="668" t="s">
        <v>2473</v>
      </c>
      <c r="BK28" s="668" t="s">
        <v>2473</v>
      </c>
      <c r="BL28" s="668" t="s">
        <v>2471</v>
      </c>
      <c r="BM28" s="668"/>
      <c r="BN28" s="668"/>
      <c r="BO28" s="668" t="s">
        <v>2213</v>
      </c>
      <c r="BP28" s="668"/>
      <c r="BQ28" s="668"/>
      <c r="BR28" s="668"/>
      <c r="BS28" s="668"/>
      <c r="BT28" s="668" t="s">
        <v>2471</v>
      </c>
      <c r="BU28" s="705"/>
      <c r="BV28" s="672"/>
      <c r="BW28" s="672"/>
      <c r="BX28" s="672"/>
      <c r="BY28" s="673"/>
      <c r="BZ28" s="673"/>
      <c r="CA28" s="673"/>
      <c r="CB28" s="673"/>
      <c r="CC28" s="673"/>
      <c r="CD28" s="673"/>
    </row>
    <row r="29" spans="1:82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645</v>
      </c>
      <c r="I29" s="689" t="s">
        <v>3</v>
      </c>
      <c r="J29" s="689" t="s">
        <v>285</v>
      </c>
      <c r="K29" s="689">
        <v>1</v>
      </c>
      <c r="L29" s="689">
        <v>2</v>
      </c>
      <c r="M29" s="562" t="str">
        <f t="shared" si="18"/>
        <v>L</v>
      </c>
      <c r="N29" s="562">
        <f t="shared" si="19"/>
        <v>3</v>
      </c>
      <c r="O29" s="598">
        <f t="shared" si="20"/>
        <v>-1</v>
      </c>
      <c r="P29" s="562" t="str">
        <f t="shared" si="14"/>
        <v>O</v>
      </c>
      <c r="Q29" s="586">
        <f t="shared" si="21"/>
        <v>0.75</v>
      </c>
      <c r="R29" s="635">
        <f t="shared" si="15"/>
        <v>-0.5</v>
      </c>
      <c r="S29" s="600">
        <v>-0.76</v>
      </c>
      <c r="T29" s="595">
        <f t="shared" si="16"/>
        <v>-0.24</v>
      </c>
      <c r="U29" s="601">
        <v>2.6</v>
      </c>
      <c r="V29" s="595">
        <f t="shared" si="17"/>
        <v>0.39999999999999991</v>
      </c>
      <c r="W29" s="586">
        <f t="shared" si="22"/>
        <v>0.92</v>
      </c>
      <c r="X29" s="586">
        <f t="shared" si="23"/>
        <v>1.6800000000000002</v>
      </c>
      <c r="Y29" s="599">
        <v>11</v>
      </c>
      <c r="Z29" s="599">
        <v>14</v>
      </c>
      <c r="AA29" s="599">
        <v>1</v>
      </c>
      <c r="AB29" s="599">
        <v>6</v>
      </c>
      <c r="AC29" s="599">
        <v>45</v>
      </c>
      <c r="AD29" s="599">
        <v>55</v>
      </c>
      <c r="AE29" s="599">
        <v>4231</v>
      </c>
      <c r="AF29" s="562"/>
      <c r="AG29" s="562"/>
      <c r="AH29" s="562"/>
      <c r="AJ29" s="758" t="str">
        <f t="array" ref="AJ29">IF($K29="","",IF(SUM(IF(ISNUMBER(VALUE(RIGHT($AM29:$CO29,1))),VALUE(RIGHT($AM29:$CO29,1)),0))=$K29,"T","F"))</f>
        <v>T</v>
      </c>
      <c r="AK29" s="583">
        <f t="array" ref="AK29">IF($K29="","",SUM(IF(LEFT($AM29:$CO29,1)="s",1,0))-SUM(IF(RIGHT(LEFT($AM29:$CO29,2))="-",1,0)))</f>
        <v>0</v>
      </c>
      <c r="AL29" s="562">
        <f t="array" ref="AL29">IF($K29="","",SUM(IF(LEFT($AM29:$CO29,1)="X",1,0)))</f>
        <v>11</v>
      </c>
      <c r="AM29" s="668" t="s">
        <v>2717</v>
      </c>
      <c r="AN29" s="671" t="s">
        <v>2207</v>
      </c>
      <c r="AO29" s="668" t="s">
        <v>2717</v>
      </c>
      <c r="AP29" s="668" t="s">
        <v>2013</v>
      </c>
      <c r="AQ29" s="668" t="s">
        <v>2717</v>
      </c>
      <c r="AR29" s="668" t="s">
        <v>2015</v>
      </c>
      <c r="AS29" s="668" t="s">
        <v>2717</v>
      </c>
      <c r="AT29" s="668" t="s">
        <v>2721</v>
      </c>
      <c r="AU29" s="668" t="s">
        <v>2717</v>
      </c>
      <c r="AV29" s="668" t="s">
        <v>2015</v>
      </c>
      <c r="AW29" s="668" t="s">
        <v>2717</v>
      </c>
      <c r="AX29" s="668"/>
      <c r="AY29" s="668" t="s">
        <v>2472</v>
      </c>
      <c r="AZ29" s="668"/>
      <c r="BA29" s="668"/>
      <c r="BB29" s="668"/>
      <c r="BC29" s="668"/>
      <c r="BD29" s="668" t="s">
        <v>2472</v>
      </c>
      <c r="BE29" s="668" t="s">
        <v>2472</v>
      </c>
      <c r="BF29" s="668"/>
      <c r="BG29" s="668" t="s">
        <v>2623</v>
      </c>
      <c r="BH29" s="668" t="s">
        <v>2015</v>
      </c>
      <c r="BI29" s="668"/>
      <c r="BJ29" s="668" t="s">
        <v>2013</v>
      </c>
      <c r="BK29" s="668" t="s">
        <v>2013</v>
      </c>
      <c r="BL29" s="668"/>
      <c r="BM29" s="668" t="s">
        <v>2472</v>
      </c>
      <c r="BN29" s="668"/>
      <c r="BO29" s="668" t="s">
        <v>2213</v>
      </c>
      <c r="BP29" s="668"/>
      <c r="BQ29" s="668"/>
      <c r="BR29" s="668"/>
      <c r="BS29" s="668"/>
      <c r="BT29" s="668"/>
      <c r="BU29" s="668"/>
      <c r="BV29" s="672"/>
      <c r="BW29" s="672"/>
      <c r="BX29" s="672"/>
      <c r="BY29" s="673"/>
      <c r="BZ29" s="673"/>
      <c r="CA29" s="673"/>
      <c r="CB29" s="673"/>
      <c r="CC29" s="673"/>
      <c r="CD29" s="673"/>
    </row>
    <row r="30" spans="1:82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266</v>
      </c>
      <c r="I30" s="686" t="s">
        <v>3</v>
      </c>
      <c r="J30" s="686" t="s">
        <v>1199</v>
      </c>
      <c r="K30" s="686">
        <v>0</v>
      </c>
      <c r="L30" s="686">
        <v>2</v>
      </c>
      <c r="M30" s="562" t="str">
        <f t="shared" si="18"/>
        <v>L</v>
      </c>
      <c r="N30" s="562">
        <f t="shared" si="19"/>
        <v>2</v>
      </c>
      <c r="O30" s="598">
        <f t="shared" si="20"/>
        <v>-2</v>
      </c>
      <c r="P30" s="562" t="str">
        <f t="shared" si="14"/>
        <v>U</v>
      </c>
      <c r="Q30" s="586" t="str">
        <f t="shared" si="21"/>
        <v/>
      </c>
      <c r="R30" s="635" t="str">
        <f t="shared" si="15"/>
        <v/>
      </c>
      <c r="S30" s="600"/>
      <c r="T30" s="595" t="str">
        <f t="shared" si="16"/>
        <v/>
      </c>
      <c r="U30" s="601"/>
      <c r="V30" s="595" t="str">
        <f t="shared" si="17"/>
        <v/>
      </c>
      <c r="W30" s="586" t="str">
        <f t="shared" si="22"/>
        <v/>
      </c>
      <c r="X30" s="586" t="str">
        <f t="shared" si="23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IF($K30="","",IF(SUM(IF(ISNUMBER(VALUE(RIGHT($AM30:$CO30,1))),VALUE(RIGHT($AM30:$CO30,1)),0))=$K30,"T","F"))</f>
        <v>T</v>
      </c>
      <c r="AK30" s="583">
        <f t="array" ref="AK30">IF($K30="","",SUM(IF(LEFT($AM30:$CO30,1)="s",1,0))-SUM(IF(RIGHT(LEFT($AM30:$CO30,2))="-",1,0)))</f>
        <v>0</v>
      </c>
      <c r="AL30" s="562">
        <f t="array" ref="AL30">IF($K30="","",SUM(IF(LEFT($AM30:$CO30,1)="X",1,0)))</f>
        <v>11</v>
      </c>
      <c r="AM30" s="668"/>
      <c r="AN30" s="668"/>
      <c r="AO30" s="668"/>
      <c r="AP30" s="668" t="s">
        <v>2137</v>
      </c>
      <c r="AQ30" s="668" t="s">
        <v>1431</v>
      </c>
      <c r="AR30" s="668" t="s">
        <v>1431</v>
      </c>
      <c r="AS30" s="668"/>
      <c r="AT30" s="668" t="s">
        <v>1431</v>
      </c>
      <c r="AU30" s="668"/>
      <c r="AV30" s="668" t="s">
        <v>2137</v>
      </c>
      <c r="AW30" s="668"/>
      <c r="AX30" s="668"/>
      <c r="AY30" s="668" t="s">
        <v>1431</v>
      </c>
      <c r="AZ30" s="668"/>
      <c r="BA30" s="668" t="s">
        <v>2139</v>
      </c>
      <c r="BB30" s="668" t="s">
        <v>2138</v>
      </c>
      <c r="BC30" s="668" t="s">
        <v>1431</v>
      </c>
      <c r="BD30" s="668" t="s">
        <v>1431</v>
      </c>
      <c r="BE30" s="668" t="s">
        <v>1431</v>
      </c>
      <c r="BF30" s="668"/>
      <c r="BG30" s="668" t="s">
        <v>2139</v>
      </c>
      <c r="BH30" s="668" t="s">
        <v>1431</v>
      </c>
      <c r="BI30" s="668"/>
      <c r="BJ30" s="668" t="s">
        <v>2138</v>
      </c>
      <c r="BK30" s="668"/>
      <c r="BL30" s="668" t="s">
        <v>2138</v>
      </c>
      <c r="BM30" s="668" t="s">
        <v>2137</v>
      </c>
      <c r="BN30" s="668"/>
      <c r="BO30" s="668" t="s">
        <v>2213</v>
      </c>
      <c r="BP30" s="668"/>
      <c r="BQ30" s="668" t="s">
        <v>2139</v>
      </c>
      <c r="BR30" s="668" t="s">
        <v>2139</v>
      </c>
      <c r="BS30" s="668"/>
      <c r="BT30" s="668"/>
      <c r="BU30" s="668"/>
      <c r="BV30" s="668"/>
      <c r="BW30" s="668"/>
      <c r="BX30" s="672"/>
      <c r="BY30" s="673"/>
      <c r="BZ30" s="673"/>
      <c r="CA30" s="673"/>
      <c r="CB30" s="673"/>
      <c r="CC30" s="673"/>
      <c r="CD30" s="673"/>
    </row>
    <row r="31" spans="1:82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259</v>
      </c>
      <c r="I31" s="689" t="s">
        <v>2</v>
      </c>
      <c r="J31" s="689" t="s">
        <v>285</v>
      </c>
      <c r="K31" s="689">
        <v>2</v>
      </c>
      <c r="L31" s="689">
        <v>1</v>
      </c>
      <c r="M31" s="562" t="str">
        <f t="shared" si="18"/>
        <v>W</v>
      </c>
      <c r="N31" s="562">
        <f t="shared" si="19"/>
        <v>3</v>
      </c>
      <c r="O31" s="598">
        <f t="shared" si="20"/>
        <v>1</v>
      </c>
      <c r="P31" s="562" t="str">
        <f t="shared" si="14"/>
        <v>O</v>
      </c>
      <c r="Q31" s="586">
        <f t="shared" si="21"/>
        <v>0.25</v>
      </c>
      <c r="R31" s="635">
        <f t="shared" si="15"/>
        <v>1</v>
      </c>
      <c r="S31" s="600">
        <v>-0.17</v>
      </c>
      <c r="T31" s="595">
        <f t="shared" si="16"/>
        <v>1.17</v>
      </c>
      <c r="U31" s="601">
        <v>2.33</v>
      </c>
      <c r="V31" s="595">
        <f t="shared" si="17"/>
        <v>0.66999999999999993</v>
      </c>
      <c r="W31" s="586">
        <f t="shared" si="22"/>
        <v>1.08</v>
      </c>
      <c r="X31" s="586">
        <f t="shared" si="23"/>
        <v>1.25</v>
      </c>
      <c r="Y31" s="599">
        <v>13</v>
      </c>
      <c r="Z31" s="599">
        <v>5</v>
      </c>
      <c r="AA31" s="599">
        <v>4</v>
      </c>
      <c r="AB31" s="599">
        <v>2</v>
      </c>
      <c r="AC31" s="599">
        <v>50</v>
      </c>
      <c r="AD31" s="599">
        <v>50</v>
      </c>
      <c r="AE31" s="599">
        <v>4231</v>
      </c>
      <c r="AF31" s="562"/>
      <c r="AG31" s="562"/>
      <c r="AH31" s="562"/>
      <c r="AJ31" s="758" t="str">
        <f t="array" ref="AJ31">IF($K31="","",IF(SUM(IF(ISNUMBER(VALUE(RIGHT($AM31:$CO31,1))),VALUE(RIGHT($AM31:$CO31,1)),0))=$K31,"T","F"))</f>
        <v>T</v>
      </c>
      <c r="AK31" s="583">
        <f t="array" ref="AK31">IF($K31="","",SUM(IF(LEFT($AM31:$CO31,1)="s",1,0))-SUM(IF(RIGHT(LEFT($AM31:$CO31,2))="-",1,0)))</f>
        <v>0</v>
      </c>
      <c r="AL31" s="562">
        <f t="array" ref="AL31">IF($K31="","",SUM(IF(LEFT($AM31:$CO31,1)="X",1,0)))</f>
        <v>11</v>
      </c>
      <c r="AM31" s="668" t="s">
        <v>1431</v>
      </c>
      <c r="AN31" s="668" t="s">
        <v>1431</v>
      </c>
      <c r="AO31" s="668" t="s">
        <v>2137</v>
      </c>
      <c r="AP31" s="668" t="s">
        <v>1431</v>
      </c>
      <c r="AQ31" s="668" t="s">
        <v>1431</v>
      </c>
      <c r="AR31" s="668" t="s">
        <v>1431</v>
      </c>
      <c r="AS31" s="671" t="s">
        <v>2939</v>
      </c>
      <c r="AT31" s="669" t="s">
        <v>1431</v>
      </c>
      <c r="AU31" s="671" t="s">
        <v>2940</v>
      </c>
      <c r="AV31" s="671" t="s">
        <v>2938</v>
      </c>
      <c r="AW31" s="668" t="s">
        <v>2137</v>
      </c>
      <c r="AX31" s="668"/>
      <c r="AY31" s="668" t="s">
        <v>2139</v>
      </c>
      <c r="AZ31" s="668" t="s">
        <v>126</v>
      </c>
      <c r="BA31" s="668"/>
      <c r="BB31" s="668" t="s">
        <v>126</v>
      </c>
      <c r="BC31" s="668" t="s">
        <v>126</v>
      </c>
      <c r="BD31" s="668" t="s">
        <v>2139</v>
      </c>
      <c r="BE31" s="668" t="s">
        <v>2886</v>
      </c>
      <c r="BF31" s="668"/>
      <c r="BG31" s="668" t="s">
        <v>126</v>
      </c>
      <c r="BH31" s="668" t="s">
        <v>2138</v>
      </c>
      <c r="BI31" s="668"/>
      <c r="BJ31" s="668" t="s">
        <v>2137</v>
      </c>
      <c r="BK31" s="668" t="s">
        <v>2887</v>
      </c>
      <c r="BL31" s="668"/>
      <c r="BM31" s="669" t="s">
        <v>2138</v>
      </c>
      <c r="BN31" s="668"/>
      <c r="BO31" s="668" t="s">
        <v>2213</v>
      </c>
      <c r="BP31" s="668"/>
      <c r="BQ31" s="668"/>
      <c r="BR31" s="668"/>
      <c r="BS31" s="668"/>
      <c r="BT31" s="668"/>
      <c r="BU31" s="668"/>
      <c r="BV31" s="668"/>
      <c r="BW31" s="668"/>
      <c r="BX31" s="672"/>
      <c r="BY31" s="673"/>
      <c r="BZ31" s="673"/>
      <c r="CA31" s="673"/>
      <c r="CB31" s="673"/>
      <c r="CC31" s="673"/>
      <c r="CD31" s="673"/>
    </row>
    <row r="32" spans="1:82" s="661" customFormat="1" ht="15" customHeight="1">
      <c r="A32" s="625">
        <v>42847</v>
      </c>
      <c r="B32" s="603"/>
      <c r="C32" s="603"/>
      <c r="D32" s="603"/>
      <c r="E32" s="603"/>
      <c r="F32" s="603"/>
      <c r="G32" s="585"/>
      <c r="H32" s="624" t="s">
        <v>255</v>
      </c>
      <c r="I32" s="689" t="s">
        <v>3</v>
      </c>
      <c r="J32" s="689" t="s">
        <v>285</v>
      </c>
      <c r="K32" s="689">
        <v>3</v>
      </c>
      <c r="L32" s="689">
        <v>0</v>
      </c>
      <c r="M32" s="562" t="str">
        <f t="shared" si="18"/>
        <v>W</v>
      </c>
      <c r="N32" s="562">
        <f t="shared" si="19"/>
        <v>3</v>
      </c>
      <c r="O32" s="598">
        <f t="shared" si="20"/>
        <v>3</v>
      </c>
      <c r="P32" s="562" t="str">
        <f t="shared" si="14"/>
        <v>O</v>
      </c>
      <c r="Q32" s="586">
        <f t="shared" si="21"/>
        <v>1</v>
      </c>
      <c r="R32" s="635">
        <f t="shared" si="15"/>
        <v>1</v>
      </c>
      <c r="S32" s="600">
        <v>-1.19</v>
      </c>
      <c r="T32" s="595">
        <f t="shared" si="16"/>
        <v>4.1899999999999995</v>
      </c>
      <c r="U32" s="601">
        <v>2.79</v>
      </c>
      <c r="V32" s="595">
        <f t="shared" si="17"/>
        <v>0.20999999999999996</v>
      </c>
      <c r="W32" s="586">
        <f t="shared" si="22"/>
        <v>0.8</v>
      </c>
      <c r="X32" s="586">
        <f t="shared" si="23"/>
        <v>1.99</v>
      </c>
      <c r="Y32" s="599">
        <v>12</v>
      </c>
      <c r="Z32" s="599">
        <v>31</v>
      </c>
      <c r="AA32" s="599">
        <v>3</v>
      </c>
      <c r="AB32" s="599">
        <v>5</v>
      </c>
      <c r="AC32" s="599">
        <v>35</v>
      </c>
      <c r="AD32" s="599">
        <v>65</v>
      </c>
      <c r="AE32" s="599">
        <v>3421</v>
      </c>
      <c r="AF32" s="562"/>
      <c r="AG32" s="562"/>
      <c r="AH32" s="562"/>
      <c r="AJ32" s="758" t="str">
        <f t="array" ref="AJ32">IF($K32="","",IF(SUM(IF(ISNUMBER(VALUE(RIGHT($AM32:$CO32,1))),VALUE(RIGHT($AM32:$CO32,1)),0))=$K32,"T","F"))</f>
        <v>T</v>
      </c>
      <c r="AK32" s="583">
        <f t="array" ref="AK32">IF($K32="","",SUM(IF(LEFT($AM32:$CO32,1)="s",1,0))-SUM(IF(RIGHT(LEFT($AM32:$CO32,2))="-",1,0)))</f>
        <v>0</v>
      </c>
      <c r="AL32" s="562">
        <f t="array" ref="AL32">IF($K32="","",SUM(IF(LEFT($AM32:$CO32,1)="X",1,0)))</f>
        <v>11</v>
      </c>
      <c r="AM32" s="668" t="s">
        <v>3003</v>
      </c>
      <c r="AN32" s="668" t="s">
        <v>3002</v>
      </c>
      <c r="AO32" s="668" t="s">
        <v>3002</v>
      </c>
      <c r="AP32" s="668" t="s">
        <v>3002</v>
      </c>
      <c r="AQ32" s="668" t="s">
        <v>3002</v>
      </c>
      <c r="AR32" s="671" t="s">
        <v>3030</v>
      </c>
      <c r="AS32" s="668" t="s">
        <v>3058</v>
      </c>
      <c r="AT32" s="671" t="s">
        <v>3029</v>
      </c>
      <c r="AU32" s="671" t="s">
        <v>3028</v>
      </c>
      <c r="AV32" s="668" t="s">
        <v>3005</v>
      </c>
      <c r="AW32" s="682" t="s">
        <v>3027</v>
      </c>
      <c r="AX32" s="668"/>
      <c r="AY32" s="681" t="s">
        <v>3015</v>
      </c>
      <c r="AZ32" s="668"/>
      <c r="BA32" s="668"/>
      <c r="BB32" s="668"/>
      <c r="BC32" s="668"/>
      <c r="BD32" s="668" t="s">
        <v>3005</v>
      </c>
      <c r="BE32" s="668" t="s">
        <v>3002</v>
      </c>
      <c r="BF32" s="668"/>
      <c r="BG32" s="668" t="s">
        <v>3005</v>
      </c>
      <c r="BH32" s="668" t="s">
        <v>3004</v>
      </c>
      <c r="BI32" s="671"/>
      <c r="BJ32" s="671" t="s">
        <v>3030</v>
      </c>
      <c r="BK32" s="668" t="s">
        <v>3005</v>
      </c>
      <c r="BL32" s="668"/>
      <c r="BM32" s="668" t="s">
        <v>3004</v>
      </c>
      <c r="BN32" s="668"/>
      <c r="BO32" s="668" t="s">
        <v>2213</v>
      </c>
      <c r="BP32" s="668"/>
      <c r="BQ32" s="668"/>
      <c r="BR32" s="668"/>
      <c r="BS32" s="668"/>
      <c r="BT32" s="668"/>
      <c r="BU32" s="668"/>
      <c r="BV32" s="668"/>
      <c r="BW32" s="668"/>
      <c r="BX32" s="672"/>
      <c r="BY32" s="673"/>
      <c r="BZ32" s="673"/>
      <c r="CA32" s="673"/>
      <c r="CB32" s="673"/>
      <c r="CC32" s="673"/>
      <c r="CD32" s="673"/>
    </row>
    <row r="33" spans="1:82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264</v>
      </c>
      <c r="I33" s="686" t="s">
        <v>2</v>
      </c>
      <c r="J33" s="686" t="s">
        <v>1199</v>
      </c>
      <c r="K33" s="686">
        <v>3</v>
      </c>
      <c r="L33" s="710">
        <v>1</v>
      </c>
      <c r="M33" s="562" t="str">
        <f t="shared" si="18"/>
        <v>W</v>
      </c>
      <c r="N33" s="562">
        <f t="shared" si="19"/>
        <v>4</v>
      </c>
      <c r="O33" s="598">
        <f t="shared" si="20"/>
        <v>2</v>
      </c>
      <c r="P33" s="562" t="str">
        <f t="shared" si="14"/>
        <v>O</v>
      </c>
      <c r="Q33" s="586" t="str">
        <f t="shared" si="21"/>
        <v/>
      </c>
      <c r="R33" s="635" t="str">
        <f t="shared" si="15"/>
        <v/>
      </c>
      <c r="S33" s="600"/>
      <c r="T33" s="595" t="str">
        <f t="shared" si="16"/>
        <v/>
      </c>
      <c r="U33" s="601"/>
      <c r="V33" s="595" t="str">
        <f t="shared" si="17"/>
        <v/>
      </c>
      <c r="W33" s="586" t="str">
        <f t="shared" si="22"/>
        <v/>
      </c>
      <c r="X33" s="586" t="str">
        <f t="shared" si="23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IF($K33="","",IF(SUM(IF(ISNUMBER(VALUE(RIGHT($AM33:$CO33,1))),VALUE(RIGHT($AM33:$CO33,1)),0))=$K33,"T","F"))</f>
        <v>T</v>
      </c>
      <c r="AK33" s="583">
        <f t="array" ref="AK33">IF($K33="","",SUM(IF(LEFT($AM33:$CO33,1)="s",1,0))-SUM(IF(RIGHT(LEFT($AM33:$CO33,2))="-",1,0)))</f>
        <v>0</v>
      </c>
      <c r="AL33" s="562">
        <f t="array" ref="AL33">IF($K33="","",SUM(IF(LEFT($AM33:$CO33,1)="X",1,0)))</f>
        <v>11</v>
      </c>
      <c r="AM33" s="668" t="s">
        <v>3123</v>
      </c>
      <c r="AN33" s="668"/>
      <c r="AO33" s="668"/>
      <c r="AP33" s="668" t="s">
        <v>3133</v>
      </c>
      <c r="AQ33" s="668"/>
      <c r="AR33" s="668" t="s">
        <v>3134</v>
      </c>
      <c r="AS33" s="668" t="s">
        <v>3058</v>
      </c>
      <c r="AT33" s="668"/>
      <c r="AU33" s="668"/>
      <c r="AV33" s="668" t="s">
        <v>3134</v>
      </c>
      <c r="AW33" s="668"/>
      <c r="AX33" s="668"/>
      <c r="AY33" s="668"/>
      <c r="AZ33" s="668" t="s">
        <v>3133</v>
      </c>
      <c r="BA33" s="668"/>
      <c r="BB33" s="668"/>
      <c r="BC33" s="668" t="s">
        <v>3133</v>
      </c>
      <c r="BD33" s="668" t="s">
        <v>3133</v>
      </c>
      <c r="BE33" s="668" t="s">
        <v>3133</v>
      </c>
      <c r="BF33" s="668" t="s">
        <v>3133</v>
      </c>
      <c r="BG33" s="668" t="s">
        <v>3133</v>
      </c>
      <c r="BH33" s="668"/>
      <c r="BI33" s="668"/>
      <c r="BJ33" s="668"/>
      <c r="BK33" s="668" t="s">
        <v>3133</v>
      </c>
      <c r="BL33" s="668" t="s">
        <v>3135</v>
      </c>
      <c r="BM33" s="668" t="s">
        <v>3136</v>
      </c>
      <c r="BN33" s="668"/>
      <c r="BO33" s="668" t="s">
        <v>2213</v>
      </c>
      <c r="BP33" s="668"/>
      <c r="BQ33" s="668"/>
      <c r="BR33" s="668" t="s">
        <v>3135</v>
      </c>
      <c r="BS33" s="668"/>
      <c r="BT33" s="669" t="s">
        <v>3135</v>
      </c>
      <c r="BU33" s="668"/>
      <c r="BV33" s="668"/>
      <c r="BW33" s="668"/>
      <c r="BX33" s="672"/>
      <c r="BY33" s="673"/>
      <c r="BZ33" s="673"/>
      <c r="CA33" s="673"/>
      <c r="CB33" s="673"/>
      <c r="CC33" s="673"/>
      <c r="CD33" s="673"/>
    </row>
    <row r="34" spans="1:82" s="661" customFormat="1" ht="15" customHeight="1">
      <c r="A34" s="625">
        <v>42855</v>
      </c>
      <c r="B34" s="603"/>
      <c r="C34" s="603"/>
      <c r="D34" s="603"/>
      <c r="E34" s="603"/>
      <c r="F34" s="603"/>
      <c r="G34" s="585"/>
      <c r="H34" s="624" t="s">
        <v>1435</v>
      </c>
      <c r="I34" s="689" t="s">
        <v>2</v>
      </c>
      <c r="J34" s="689" t="s">
        <v>285</v>
      </c>
      <c r="K34" s="689">
        <v>2</v>
      </c>
      <c r="L34" s="689">
        <v>2</v>
      </c>
      <c r="M34" s="562" t="str">
        <f t="shared" si="18"/>
        <v>D</v>
      </c>
      <c r="N34" s="562">
        <f t="shared" si="19"/>
        <v>4</v>
      </c>
      <c r="O34" s="598">
        <f t="shared" si="20"/>
        <v>0</v>
      </c>
      <c r="P34" s="562" t="str">
        <f t="shared" si="14"/>
        <v>O</v>
      </c>
      <c r="Q34" s="586">
        <f t="shared" si="21"/>
        <v>-0.25</v>
      </c>
      <c r="R34" s="635">
        <f t="shared" si="15"/>
        <v>-0.5</v>
      </c>
      <c r="S34" s="600">
        <v>0.22</v>
      </c>
      <c r="T34" s="595">
        <f t="shared" si="16"/>
        <v>-0.22</v>
      </c>
      <c r="U34" s="601">
        <v>2.59</v>
      </c>
      <c r="V34" s="595">
        <f t="shared" si="17"/>
        <v>1.4100000000000001</v>
      </c>
      <c r="W34" s="586">
        <f t="shared" si="22"/>
        <v>1.405</v>
      </c>
      <c r="X34" s="586">
        <f t="shared" si="23"/>
        <v>1.1849999999999998</v>
      </c>
      <c r="Y34" s="599">
        <v>13</v>
      </c>
      <c r="Z34" s="599">
        <v>7</v>
      </c>
      <c r="AA34" s="599">
        <v>3</v>
      </c>
      <c r="AB34" s="599">
        <v>2</v>
      </c>
      <c r="AC34" s="599">
        <v>54</v>
      </c>
      <c r="AD34" s="599">
        <v>46</v>
      </c>
      <c r="AE34" s="599">
        <v>3421</v>
      </c>
      <c r="AF34" s="562"/>
      <c r="AG34" s="562"/>
      <c r="AH34" s="562"/>
      <c r="AJ34" s="758" t="str">
        <f t="array" ref="AJ34">IF($K34="","",IF(SUM(IF(ISNUMBER(VALUE(RIGHT($AM34:$CO34,1))),VALUE(RIGHT($AM34:$CO34,1)),0))=$K34,"T","F"))</f>
        <v>T</v>
      </c>
      <c r="AK34" s="583">
        <f t="array" ref="AK34">IF($K34="","",SUM(IF(LEFT($AM34:$CO34,1)="s",1,0))-SUM(IF(RIGHT(LEFT($AM34:$CO34,2))="-",1,0)))</f>
        <v>0</v>
      </c>
      <c r="AL34" s="562">
        <f t="array" ref="AL34">IF($K34="","",SUM(IF(LEFT($AM34:$CO34,1)="X",1,0)))</f>
        <v>11</v>
      </c>
      <c r="AM34" s="668" t="s">
        <v>2213</v>
      </c>
      <c r="AN34" s="668" t="s">
        <v>3178</v>
      </c>
      <c r="AO34" s="668" t="s">
        <v>3256</v>
      </c>
      <c r="AP34" s="668" t="s">
        <v>3170</v>
      </c>
      <c r="AQ34" s="668" t="s">
        <v>3179</v>
      </c>
      <c r="AR34" s="668" t="s">
        <v>3170</v>
      </c>
      <c r="AS34" s="668" t="s">
        <v>3058</v>
      </c>
      <c r="AT34" s="671" t="s">
        <v>3184</v>
      </c>
      <c r="AU34" s="668" t="s">
        <v>3254</v>
      </c>
      <c r="AV34" s="668" t="s">
        <v>3159</v>
      </c>
      <c r="AW34" s="671" t="s">
        <v>3182</v>
      </c>
      <c r="AX34" s="668"/>
      <c r="AY34" s="668" t="s">
        <v>3170</v>
      </c>
      <c r="AZ34" s="668" t="s">
        <v>3181</v>
      </c>
      <c r="BA34" s="668"/>
      <c r="BB34" s="668"/>
      <c r="BC34" s="668" t="s">
        <v>3181</v>
      </c>
      <c r="BD34" s="668"/>
      <c r="BE34" s="668" t="s">
        <v>3172</v>
      </c>
      <c r="BF34" s="668" t="s">
        <v>3170</v>
      </c>
      <c r="BG34" s="712" t="s">
        <v>3183</v>
      </c>
      <c r="BH34" s="668" t="s">
        <v>3172</v>
      </c>
      <c r="BI34" s="668"/>
      <c r="BJ34" s="668" t="s">
        <v>3170</v>
      </c>
      <c r="BK34" s="668" t="s">
        <v>3181</v>
      </c>
      <c r="BL34" s="668"/>
      <c r="BM34" s="681" t="s">
        <v>3180</v>
      </c>
      <c r="BN34" s="668"/>
      <c r="BO34" s="668" t="s">
        <v>2213</v>
      </c>
      <c r="BP34" s="668"/>
      <c r="BQ34" s="668"/>
      <c r="BR34" s="668"/>
      <c r="BS34" s="668"/>
      <c r="BT34" s="668" t="s">
        <v>3181</v>
      </c>
      <c r="BU34" s="668"/>
      <c r="BV34" s="668"/>
      <c r="BW34" s="668"/>
      <c r="BX34" s="672"/>
      <c r="BY34" s="673"/>
      <c r="BZ34" s="673"/>
      <c r="CA34" s="673"/>
      <c r="CB34" s="673"/>
      <c r="CC34" s="673"/>
      <c r="CD34" s="673"/>
    </row>
    <row r="35" spans="1:82" s="661" customFormat="1" ht="15" customHeight="1">
      <c r="A35" s="626">
        <v>42858</v>
      </c>
      <c r="B35" s="596"/>
      <c r="C35" s="596"/>
      <c r="D35" s="596"/>
      <c r="E35" s="596"/>
      <c r="F35" s="596"/>
      <c r="G35" s="591"/>
      <c r="H35" s="623" t="s">
        <v>256</v>
      </c>
      <c r="I35" s="686" t="s">
        <v>3</v>
      </c>
      <c r="J35" s="686" t="s">
        <v>1199</v>
      </c>
      <c r="K35" s="686">
        <v>2</v>
      </c>
      <c r="L35" s="686">
        <v>1</v>
      </c>
      <c r="M35" s="562" t="str">
        <f t="shared" si="18"/>
        <v>W</v>
      </c>
      <c r="N35" s="562">
        <f t="shared" si="19"/>
        <v>3</v>
      </c>
      <c r="O35" s="598">
        <f t="shared" si="20"/>
        <v>1</v>
      </c>
      <c r="P35" s="562" t="str">
        <f t="shared" si="14"/>
        <v>O</v>
      </c>
      <c r="Q35" s="586" t="str">
        <f t="shared" si="21"/>
        <v/>
      </c>
      <c r="R35" s="635" t="str">
        <f t="shared" si="15"/>
        <v/>
      </c>
      <c r="S35" s="600"/>
      <c r="T35" s="595" t="str">
        <f t="shared" si="16"/>
        <v/>
      </c>
      <c r="U35" s="601"/>
      <c r="V35" s="595" t="str">
        <f t="shared" si="17"/>
        <v/>
      </c>
      <c r="W35" s="586" t="str">
        <f t="shared" si="22"/>
        <v/>
      </c>
      <c r="X35" s="586" t="str">
        <f t="shared" si="23"/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758" t="str">
        <f t="array" ref="AJ35">IF($K35="","",IF(SUM(IF(ISNUMBER(VALUE(RIGHT($AM35:$CO35,1))),VALUE(RIGHT($AM35:$CO35,1)),0))=$K35,"T","F"))</f>
        <v>T</v>
      </c>
      <c r="AK35" s="583">
        <f t="array" ref="AK35">IF($K35="","",SUM(IF(LEFT($AM35:$CO35,1)="s",1,0))-SUM(IF(RIGHT(LEFT($AM35:$CO35,2))="-",1,0)))</f>
        <v>0</v>
      </c>
      <c r="AL35" s="562">
        <f t="array" ref="AL35">IF($K35="","",SUM(IF(LEFT($AM35:$CO35,1)="X",1,0)))</f>
        <v>11</v>
      </c>
      <c r="AM35" s="668" t="s">
        <v>2213</v>
      </c>
      <c r="AN35" s="668"/>
      <c r="AO35" s="668" t="s">
        <v>3256</v>
      </c>
      <c r="AP35" s="668" t="s">
        <v>3294</v>
      </c>
      <c r="AQ35" s="668"/>
      <c r="AR35" s="668"/>
      <c r="AS35" s="668" t="s">
        <v>3058</v>
      </c>
      <c r="AT35" s="668" t="s">
        <v>3312</v>
      </c>
      <c r="AU35" s="668" t="s">
        <v>3254</v>
      </c>
      <c r="AV35" s="668" t="s">
        <v>3296</v>
      </c>
      <c r="AW35" s="668" t="s">
        <v>3283</v>
      </c>
      <c r="AX35" s="668"/>
      <c r="AY35" s="668"/>
      <c r="AZ35" s="668" t="s">
        <v>3294</v>
      </c>
      <c r="BA35" s="668" t="s">
        <v>3283</v>
      </c>
      <c r="BB35" s="668" t="s">
        <v>3281</v>
      </c>
      <c r="BC35" s="668" t="s">
        <v>3294</v>
      </c>
      <c r="BD35" s="668" t="s">
        <v>3294</v>
      </c>
      <c r="BE35" s="668" t="s">
        <v>3058</v>
      </c>
      <c r="BF35" s="668" t="s">
        <v>3294</v>
      </c>
      <c r="BG35" s="668" t="s">
        <v>3294</v>
      </c>
      <c r="BH35" s="668" t="s">
        <v>3294</v>
      </c>
      <c r="BI35" s="668"/>
      <c r="BJ35" s="668"/>
      <c r="BK35" s="668" t="s">
        <v>3296</v>
      </c>
      <c r="BL35" s="668" t="s">
        <v>3281</v>
      </c>
      <c r="BM35" s="668" t="s">
        <v>3297</v>
      </c>
      <c r="BN35" s="668"/>
      <c r="BO35" s="668" t="s">
        <v>2213</v>
      </c>
      <c r="BP35" s="668" t="s">
        <v>3283</v>
      </c>
      <c r="BQ35" s="668" t="s">
        <v>3283</v>
      </c>
      <c r="BR35" s="668" t="s">
        <v>3296</v>
      </c>
      <c r="BS35" s="668"/>
      <c r="BT35" s="668"/>
      <c r="BU35" s="668"/>
      <c r="BV35" s="668"/>
      <c r="BW35" s="668"/>
      <c r="BX35" s="672"/>
      <c r="BY35" s="673"/>
      <c r="BZ35" s="673"/>
      <c r="CA35" s="673"/>
      <c r="CB35" s="673"/>
      <c r="CC35" s="673"/>
      <c r="CD35" s="673"/>
    </row>
    <row r="36" spans="1:82" s="661" customFormat="1" ht="15" customHeight="1">
      <c r="A36" s="625">
        <v>42862</v>
      </c>
      <c r="B36" s="603"/>
      <c r="C36" s="603"/>
      <c r="D36" s="603"/>
      <c r="E36" s="603"/>
      <c r="F36" s="603"/>
      <c r="G36" s="585"/>
      <c r="H36" s="624" t="s">
        <v>267</v>
      </c>
      <c r="I36" s="689" t="s">
        <v>3</v>
      </c>
      <c r="J36" s="689" t="s">
        <v>285</v>
      </c>
      <c r="K36" s="713">
        <v>0</v>
      </c>
      <c r="L36" s="689">
        <v>0</v>
      </c>
      <c r="M36" s="562" t="str">
        <f t="shared" si="18"/>
        <v>D</v>
      </c>
      <c r="N36" s="562">
        <f t="shared" si="19"/>
        <v>0</v>
      </c>
      <c r="O36" s="598">
        <f t="shared" si="20"/>
        <v>0</v>
      </c>
      <c r="P36" s="562" t="str">
        <f t="shared" si="14"/>
        <v>U</v>
      </c>
      <c r="Q36" s="586">
        <f t="shared" si="21"/>
        <v>-0.25</v>
      </c>
      <c r="R36" s="635">
        <f t="shared" si="15"/>
        <v>-0.5</v>
      </c>
      <c r="S36" s="600">
        <v>0.28000000000000003</v>
      </c>
      <c r="T36" s="595">
        <f t="shared" si="16"/>
        <v>-0.28000000000000003</v>
      </c>
      <c r="U36" s="601">
        <v>2.2000000000000002</v>
      </c>
      <c r="V36" s="595">
        <f t="shared" si="17"/>
        <v>-2.2000000000000002</v>
      </c>
      <c r="W36" s="586">
        <f t="shared" si="22"/>
        <v>1.2400000000000002</v>
      </c>
      <c r="X36" s="586">
        <f t="shared" si="23"/>
        <v>0.96</v>
      </c>
      <c r="Y36" s="599">
        <v>5</v>
      </c>
      <c r="Z36" s="599">
        <v>12</v>
      </c>
      <c r="AA36" s="599">
        <v>2</v>
      </c>
      <c r="AB36" s="599">
        <v>4</v>
      </c>
      <c r="AC36" s="599">
        <v>44</v>
      </c>
      <c r="AD36" s="599">
        <v>56</v>
      </c>
      <c r="AE36" s="599">
        <v>3421</v>
      </c>
      <c r="AF36" s="562"/>
      <c r="AG36" s="562"/>
      <c r="AH36" s="562"/>
      <c r="AJ36" s="758" t="str">
        <f t="array" ref="AJ36">IF($K36="","",IF(SUM(IF(ISNUMBER(VALUE(RIGHT($AM36:$CO36,1))),VALUE(RIGHT($AM36:$CO36,1)),0))=$K36,"T","F"))</f>
        <v>T</v>
      </c>
      <c r="AK36" s="583">
        <f t="array" ref="AK36">IF($K36="","",SUM(IF(LEFT($AM36:$CO36,1)="s",1,0))-SUM(IF(RIGHT(LEFT($AM36:$CO36,2))="-",1,0)))</f>
        <v>0</v>
      </c>
      <c r="AL36" s="562">
        <f t="array" ref="AL36">IF($K36="","",SUM(IF(LEFT($AM36:$CO36,1)="X",1,0)))</f>
        <v>11</v>
      </c>
      <c r="AM36" s="668" t="s">
        <v>1431</v>
      </c>
      <c r="AN36" s="668" t="s">
        <v>3378</v>
      </c>
      <c r="AO36" s="668" t="s">
        <v>1431</v>
      </c>
      <c r="AP36" s="668" t="s">
        <v>3380</v>
      </c>
      <c r="AQ36" s="670" t="s">
        <v>3380</v>
      </c>
      <c r="AR36" s="668" t="s">
        <v>3379</v>
      </c>
      <c r="AS36" s="668" t="s">
        <v>3378</v>
      </c>
      <c r="AT36" s="669" t="s">
        <v>3378</v>
      </c>
      <c r="AU36" s="668" t="s">
        <v>3393</v>
      </c>
      <c r="AV36" s="668" t="s">
        <v>3388</v>
      </c>
      <c r="AW36" s="668" t="s">
        <v>2137</v>
      </c>
      <c r="AX36" s="668"/>
      <c r="AY36" s="668"/>
      <c r="AZ36" s="668" t="s">
        <v>3390</v>
      </c>
      <c r="BA36" s="668"/>
      <c r="BB36" s="668"/>
      <c r="BC36" s="668"/>
      <c r="BD36" s="668"/>
      <c r="BE36" s="668" t="s">
        <v>3058</v>
      </c>
      <c r="BF36" s="668" t="s">
        <v>3390</v>
      </c>
      <c r="BG36" s="668" t="s">
        <v>3390</v>
      </c>
      <c r="BH36" s="668" t="s">
        <v>3388</v>
      </c>
      <c r="BI36" s="668"/>
      <c r="BJ36" s="668" t="s">
        <v>2137</v>
      </c>
      <c r="BK36" s="668" t="s">
        <v>3390</v>
      </c>
      <c r="BL36" s="668"/>
      <c r="BM36" s="668" t="s">
        <v>3388</v>
      </c>
      <c r="BN36" s="668"/>
      <c r="BO36" s="668" t="s">
        <v>2213</v>
      </c>
      <c r="BP36" s="668"/>
      <c r="BQ36" s="668"/>
      <c r="BR36" s="668"/>
      <c r="BS36" s="668"/>
      <c r="BT36" s="668"/>
      <c r="BU36" s="668"/>
      <c r="BV36" s="668"/>
      <c r="BW36" s="668"/>
      <c r="BX36" s="672"/>
      <c r="BY36" s="673"/>
      <c r="BZ36" s="673"/>
      <c r="CA36" s="673"/>
      <c r="CB36" s="673"/>
      <c r="CC36" s="673"/>
      <c r="CD36" s="673"/>
    </row>
    <row r="37" spans="1:82" s="661" customFormat="1" ht="15" customHeight="1">
      <c r="A37" s="626">
        <v>42865</v>
      </c>
      <c r="B37" s="596"/>
      <c r="C37" s="596"/>
      <c r="D37" s="596"/>
      <c r="E37" s="596"/>
      <c r="F37" s="596"/>
      <c r="G37" s="591"/>
      <c r="H37" s="623" t="s">
        <v>262</v>
      </c>
      <c r="I37" s="686" t="s">
        <v>3</v>
      </c>
      <c r="J37" s="686" t="s">
        <v>1199</v>
      </c>
      <c r="K37" s="686">
        <v>4</v>
      </c>
      <c r="L37" s="686">
        <v>2</v>
      </c>
      <c r="M37" s="562" t="str">
        <f t="shared" si="18"/>
        <v>W</v>
      </c>
      <c r="N37" s="562">
        <f t="shared" si="19"/>
        <v>6</v>
      </c>
      <c r="O37" s="598">
        <f t="shared" si="20"/>
        <v>2</v>
      </c>
      <c r="P37" s="562" t="str">
        <f t="shared" si="14"/>
        <v>O</v>
      </c>
      <c r="Q37" s="586" t="str">
        <f t="shared" si="21"/>
        <v/>
      </c>
      <c r="R37" s="635" t="str">
        <f t="shared" si="15"/>
        <v/>
      </c>
      <c r="S37" s="600"/>
      <c r="T37" s="595" t="str">
        <f t="shared" si="16"/>
        <v/>
      </c>
      <c r="U37" s="601"/>
      <c r="V37" s="595" t="str">
        <f t="shared" si="17"/>
        <v/>
      </c>
      <c r="W37" s="586" t="str">
        <f t="shared" si="22"/>
        <v/>
      </c>
      <c r="X37" s="586" t="str">
        <f t="shared" si="23"/>
        <v/>
      </c>
      <c r="Y37" s="599"/>
      <c r="Z37" s="599"/>
      <c r="AA37" s="599"/>
      <c r="AB37" s="599"/>
      <c r="AC37" s="599"/>
      <c r="AD37" s="599"/>
      <c r="AE37" s="599"/>
      <c r="AF37" s="562"/>
      <c r="AG37" s="562"/>
      <c r="AH37" s="562"/>
      <c r="AJ37" s="758" t="str">
        <f t="array" ref="AJ37">IF($K37="","",IF(SUM(IF(ISNUMBER(VALUE(RIGHT($AM37:$CO37,1))),VALUE(RIGHT($AM37:$CO37,1)),0))=$K37,"T","F"))</f>
        <v>T</v>
      </c>
      <c r="AK37" s="583">
        <f t="array" ref="AK37">IF($K37="","",SUM(IF(LEFT($AM37:$CO37,1)="s",1,0))-SUM(IF(RIGHT(LEFT($AM37:$CO37,2))="-",1,0)))</f>
        <v>0</v>
      </c>
      <c r="AL37" s="562">
        <f t="array" ref="AL37">IF($K37="","",SUM(IF(LEFT($AM37:$CO37,1)="X",1,0)))</f>
        <v>11</v>
      </c>
      <c r="AM37" s="668"/>
      <c r="AN37" s="668"/>
      <c r="AO37" s="668"/>
      <c r="AP37" s="668"/>
      <c r="AQ37" s="668" t="s">
        <v>2472</v>
      </c>
      <c r="AR37" s="668" t="s">
        <v>2472</v>
      </c>
      <c r="AS37" s="668" t="s">
        <v>126</v>
      </c>
      <c r="AT37" s="668" t="s">
        <v>126</v>
      </c>
      <c r="AU37" s="668" t="s">
        <v>126</v>
      </c>
      <c r="AV37" s="668" t="s">
        <v>3440</v>
      </c>
      <c r="AW37" s="668" t="s">
        <v>126</v>
      </c>
      <c r="AX37" s="668" t="s">
        <v>126</v>
      </c>
      <c r="AY37" s="668" t="s">
        <v>126</v>
      </c>
      <c r="AZ37" s="668" t="s">
        <v>2474</v>
      </c>
      <c r="BA37" s="668" t="s">
        <v>2472</v>
      </c>
      <c r="BB37" s="668" t="s">
        <v>2474</v>
      </c>
      <c r="BC37" s="668" t="s">
        <v>3437</v>
      </c>
      <c r="BD37" s="668" t="s">
        <v>2474</v>
      </c>
      <c r="BE37" s="668" t="s">
        <v>3058</v>
      </c>
      <c r="BF37" s="668" t="s">
        <v>2474</v>
      </c>
      <c r="BG37" s="668" t="s">
        <v>2474</v>
      </c>
      <c r="BH37" s="668" t="s">
        <v>3439</v>
      </c>
      <c r="BI37" s="668"/>
      <c r="BJ37" s="668" t="s">
        <v>126</v>
      </c>
      <c r="BK37" s="668" t="s">
        <v>2474</v>
      </c>
      <c r="BL37" s="668" t="s">
        <v>3421</v>
      </c>
      <c r="BM37" s="668" t="s">
        <v>2474</v>
      </c>
      <c r="BN37" s="668" t="s">
        <v>126</v>
      </c>
      <c r="BO37" s="668" t="s">
        <v>2213</v>
      </c>
      <c r="BP37" s="668" t="s">
        <v>3421</v>
      </c>
      <c r="BQ37" s="668" t="s">
        <v>3441</v>
      </c>
      <c r="BR37" s="668" t="s">
        <v>2472</v>
      </c>
      <c r="BS37" s="668"/>
      <c r="BT37" s="669" t="s">
        <v>3420</v>
      </c>
      <c r="BU37" s="668"/>
      <c r="BV37" s="668"/>
      <c r="BW37" s="668"/>
      <c r="BX37" s="672"/>
      <c r="BY37" s="673"/>
      <c r="BZ37" s="673"/>
      <c r="CA37" s="673"/>
      <c r="CB37" s="673"/>
      <c r="CC37" s="673"/>
      <c r="CD37" s="673"/>
    </row>
    <row r="38" spans="1:82" s="661" customFormat="1" ht="15" customHeight="1">
      <c r="A38" s="625">
        <v>42869</v>
      </c>
      <c r="B38" s="603"/>
      <c r="C38" s="603"/>
      <c r="D38" s="603"/>
      <c r="E38" s="603"/>
      <c r="F38" s="603"/>
      <c r="G38" s="585"/>
      <c r="H38" s="624" t="s">
        <v>257</v>
      </c>
      <c r="I38" s="689" t="s">
        <v>2</v>
      </c>
      <c r="J38" s="689" t="s">
        <v>285</v>
      </c>
      <c r="K38" s="689">
        <v>0</v>
      </c>
      <c r="L38" s="689">
        <v>2</v>
      </c>
      <c r="M38" s="562" t="str">
        <f t="shared" si="18"/>
        <v>L</v>
      </c>
      <c r="N38" s="562">
        <f t="shared" si="19"/>
        <v>2</v>
      </c>
      <c r="O38" s="598">
        <f t="shared" si="20"/>
        <v>-2</v>
      </c>
      <c r="P38" s="562" t="str">
        <f t="shared" si="14"/>
        <v>U</v>
      </c>
      <c r="Q38" s="586">
        <f t="shared" si="21"/>
        <v>0.75</v>
      </c>
      <c r="R38" s="635">
        <f t="shared" si="15"/>
        <v>-1</v>
      </c>
      <c r="S38" s="600">
        <v>-0.75</v>
      </c>
      <c r="T38" s="595">
        <f t="shared" si="16"/>
        <v>-1.25</v>
      </c>
      <c r="U38" s="601">
        <v>2.76</v>
      </c>
      <c r="V38" s="595">
        <f t="shared" si="17"/>
        <v>-0.75999999999999979</v>
      </c>
      <c r="W38" s="586">
        <f t="shared" si="22"/>
        <v>1.0049999999999999</v>
      </c>
      <c r="X38" s="586">
        <f t="shared" si="23"/>
        <v>1.7549999999999999</v>
      </c>
      <c r="Y38" s="599">
        <v>14</v>
      </c>
      <c r="Z38" s="599">
        <v>11</v>
      </c>
      <c r="AA38" s="599">
        <v>5</v>
      </c>
      <c r="AB38" s="599">
        <v>3</v>
      </c>
      <c r="AC38" s="599">
        <v>47</v>
      </c>
      <c r="AD38" s="599">
        <v>53</v>
      </c>
      <c r="AE38" s="599">
        <v>3421</v>
      </c>
      <c r="AF38" s="562"/>
      <c r="AG38" s="562"/>
      <c r="AH38" s="562"/>
      <c r="AJ38" s="758" t="str">
        <f t="array" ref="AJ38">IF($K38="","",IF(SUM(IF(ISNUMBER(VALUE(RIGHT($AM38:$CO38,1))),VALUE(RIGHT($AM38:$CO38,1)),0))=$K38,"T","F"))</f>
        <v>T</v>
      </c>
      <c r="AK38" s="583">
        <f t="array" ref="AK38">IF($K38="","",SUM(IF(LEFT($AM38:$CO38,1)="s",1,0))-SUM(IF(RIGHT(LEFT($AM38:$CO38,2))="-",1,0)))</f>
        <v>0</v>
      </c>
      <c r="AL38" s="562">
        <f t="array" ref="AL38">IF($K38="","",SUM(IF(LEFT($AM38:$CO38,1)="X",1,0)))</f>
        <v>11</v>
      </c>
      <c r="AM38" s="668" t="s">
        <v>2474</v>
      </c>
      <c r="AN38" s="668" t="s">
        <v>2474</v>
      </c>
      <c r="AO38" s="668" t="s">
        <v>2474</v>
      </c>
      <c r="AP38" s="668" t="s">
        <v>2474</v>
      </c>
      <c r="AQ38" s="668" t="s">
        <v>3475</v>
      </c>
      <c r="AR38" s="668" t="s">
        <v>3528</v>
      </c>
      <c r="AS38" s="668" t="s">
        <v>2474</v>
      </c>
      <c r="AT38" s="668" t="s">
        <v>2474</v>
      </c>
      <c r="AU38" s="668" t="s">
        <v>2474</v>
      </c>
      <c r="AV38" s="668" t="s">
        <v>3530</v>
      </c>
      <c r="AW38" s="668" t="s">
        <v>2474</v>
      </c>
      <c r="AX38" s="668" t="s">
        <v>126</v>
      </c>
      <c r="AY38" s="668" t="s">
        <v>126</v>
      </c>
      <c r="AZ38" s="668" t="s">
        <v>2472</v>
      </c>
      <c r="BA38" s="668" t="s">
        <v>126</v>
      </c>
      <c r="BB38" s="668" t="s">
        <v>126</v>
      </c>
      <c r="BC38" s="668" t="s">
        <v>126</v>
      </c>
      <c r="BD38" s="668" t="s">
        <v>3530</v>
      </c>
      <c r="BE38" s="668" t="s">
        <v>3474</v>
      </c>
      <c r="BF38" s="668" t="s">
        <v>2474</v>
      </c>
      <c r="BG38" s="668" t="s">
        <v>2472</v>
      </c>
      <c r="BH38" s="668" t="s">
        <v>2472</v>
      </c>
      <c r="BI38" s="668"/>
      <c r="BJ38" s="668" t="s">
        <v>3528</v>
      </c>
      <c r="BK38" s="681" t="s">
        <v>3584</v>
      </c>
      <c r="BL38" s="668"/>
      <c r="BM38" s="668" t="s">
        <v>3455</v>
      </c>
      <c r="BN38" s="668"/>
      <c r="BO38" s="668" t="s">
        <v>2213</v>
      </c>
      <c r="BP38" s="668"/>
      <c r="BQ38" s="668"/>
      <c r="BR38" s="668"/>
      <c r="BS38" s="668"/>
      <c r="BT38" s="668" t="s">
        <v>2472</v>
      </c>
      <c r="BU38" s="668"/>
      <c r="BV38" s="668"/>
      <c r="BW38" s="668"/>
      <c r="BX38" s="672"/>
      <c r="BY38" s="673"/>
      <c r="BZ38" s="673"/>
      <c r="CA38" s="673"/>
      <c r="CB38" s="673"/>
      <c r="CC38" s="673"/>
      <c r="CD38" s="673"/>
    </row>
    <row r="39" spans="1:82" s="661" customFormat="1" ht="15" customHeight="1">
      <c r="A39" s="625">
        <v>42875</v>
      </c>
      <c r="B39" s="603"/>
      <c r="C39" s="603"/>
      <c r="D39" s="603"/>
      <c r="E39" s="603"/>
      <c r="F39" s="603"/>
      <c r="G39" s="585"/>
      <c r="H39" s="624" t="s">
        <v>256</v>
      </c>
      <c r="I39" s="689" t="s">
        <v>2</v>
      </c>
      <c r="J39" s="689" t="s">
        <v>285</v>
      </c>
      <c r="K39" s="689">
        <v>0</v>
      </c>
      <c r="L39" s="689">
        <v>2</v>
      </c>
      <c r="M39" s="562" t="str">
        <f t="shared" si="18"/>
        <v>L</v>
      </c>
      <c r="N39" s="562">
        <f t="shared" si="19"/>
        <v>2</v>
      </c>
      <c r="O39" s="598">
        <f t="shared" si="20"/>
        <v>-2</v>
      </c>
      <c r="P39" s="562" t="str">
        <f t="shared" si="14"/>
        <v>U</v>
      </c>
      <c r="Q39" s="586">
        <f t="shared" si="21"/>
        <v>0.5</v>
      </c>
      <c r="R39" s="635">
        <f t="shared" si="15"/>
        <v>-1</v>
      </c>
      <c r="S39" s="600">
        <v>-0.48</v>
      </c>
      <c r="T39" s="595">
        <f t="shared" si="16"/>
        <v>-1.52</v>
      </c>
      <c r="U39" s="601">
        <v>2.61</v>
      </c>
      <c r="V39" s="595">
        <f t="shared" si="17"/>
        <v>-0.60999999999999988</v>
      </c>
      <c r="W39" s="586">
        <f t="shared" si="22"/>
        <v>1.0649999999999999</v>
      </c>
      <c r="X39" s="586">
        <f t="shared" si="23"/>
        <v>1.5449999999999999</v>
      </c>
      <c r="Y39" s="599">
        <v>15</v>
      </c>
      <c r="Z39" s="599">
        <v>12</v>
      </c>
      <c r="AA39" s="599">
        <v>5</v>
      </c>
      <c r="AB39" s="599">
        <v>4</v>
      </c>
      <c r="AC39" s="599">
        <v>46</v>
      </c>
      <c r="AD39" s="599">
        <v>54</v>
      </c>
      <c r="AE39" s="599">
        <v>3412</v>
      </c>
      <c r="AF39" s="562"/>
      <c r="AG39" s="562"/>
      <c r="AH39" s="562"/>
      <c r="AJ39" s="758" t="str">
        <f t="array" ref="AJ39">IF($K39="","",IF(SUM(IF(ISNUMBER(VALUE(RIGHT($AM39:$CO39,1))),VALUE(RIGHT($AM39:$CO39,1)),0))=$K39,"T","F"))</f>
        <v>T</v>
      </c>
      <c r="AK39" s="583">
        <f t="array" ref="AK39">IF($K39="","",SUM(IF(LEFT($AM39:$CO39,1)="s",1,0))-SUM(IF(RIGHT(LEFT($AM39:$CO39,2))="-",1,0)))</f>
        <v>0</v>
      </c>
      <c r="AL39" s="562">
        <f t="array" ref="AL39">IF($K39="","",SUM(IF(LEFT($AM39:$CO39,1)="X",1,0)))</f>
        <v>11</v>
      </c>
      <c r="AM39" s="668" t="s">
        <v>2474</v>
      </c>
      <c r="AN39" s="668" t="s">
        <v>2474</v>
      </c>
      <c r="AO39" s="668" t="s">
        <v>2474</v>
      </c>
      <c r="AP39" s="668" t="s">
        <v>2474</v>
      </c>
      <c r="AQ39" s="668" t="s">
        <v>3642</v>
      </c>
      <c r="AR39" s="668" t="s">
        <v>2474</v>
      </c>
      <c r="AS39" s="668" t="s">
        <v>3641</v>
      </c>
      <c r="AT39" s="668" t="s">
        <v>2474</v>
      </c>
      <c r="AU39" s="668" t="s">
        <v>2474</v>
      </c>
      <c r="AV39" s="668" t="s">
        <v>2474</v>
      </c>
      <c r="AW39" s="668" t="s">
        <v>3623</v>
      </c>
      <c r="AX39" s="668" t="s">
        <v>126</v>
      </c>
      <c r="AY39" s="668" t="s">
        <v>2472</v>
      </c>
      <c r="AZ39" s="668" t="s">
        <v>126</v>
      </c>
      <c r="BA39" s="668" t="s">
        <v>126</v>
      </c>
      <c r="BB39" s="668" t="s">
        <v>126</v>
      </c>
      <c r="BC39" s="668" t="s">
        <v>2213</v>
      </c>
      <c r="BD39" s="668" t="s">
        <v>2472</v>
      </c>
      <c r="BE39" s="668" t="s">
        <v>2213</v>
      </c>
      <c r="BF39" s="668" t="s">
        <v>3624</v>
      </c>
      <c r="BG39" s="668" t="s">
        <v>3624</v>
      </c>
      <c r="BH39" s="668" t="s">
        <v>2472</v>
      </c>
      <c r="BI39" s="668"/>
      <c r="BJ39" s="668" t="s">
        <v>2472</v>
      </c>
      <c r="BK39" s="668" t="s">
        <v>2213</v>
      </c>
      <c r="BL39" s="668" t="s">
        <v>3624</v>
      </c>
      <c r="BM39" s="668" t="s">
        <v>3455</v>
      </c>
      <c r="BN39" s="668" t="s">
        <v>126</v>
      </c>
      <c r="BO39" s="668" t="s">
        <v>2213</v>
      </c>
      <c r="BP39" s="668"/>
      <c r="BQ39" s="668"/>
      <c r="BR39" s="668"/>
      <c r="BS39" s="668"/>
      <c r="BT39" s="668" t="s">
        <v>126</v>
      </c>
      <c r="BU39" s="668"/>
      <c r="BV39" s="668"/>
      <c r="BW39" s="668"/>
      <c r="BX39" s="672"/>
      <c r="BY39" s="673"/>
      <c r="BZ39" s="673"/>
      <c r="CA39" s="673"/>
      <c r="CB39" s="673"/>
      <c r="CC39" s="673"/>
      <c r="CD39" s="673"/>
    </row>
    <row r="40" spans="1:82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304</v>
      </c>
      <c r="I40" s="689" t="s">
        <v>3</v>
      </c>
      <c r="J40" s="689" t="s">
        <v>285</v>
      </c>
      <c r="K40" s="689">
        <v>0</v>
      </c>
      <c r="L40" s="689">
        <v>0</v>
      </c>
      <c r="M40" s="562" t="str">
        <f t="shared" si="18"/>
        <v>D</v>
      </c>
      <c r="N40" s="562">
        <f t="shared" si="19"/>
        <v>0</v>
      </c>
      <c r="O40" s="598">
        <f t="shared" si="20"/>
        <v>0</v>
      </c>
      <c r="P40" s="562" t="str">
        <f t="shared" si="14"/>
        <v>U</v>
      </c>
      <c r="Q40" s="586">
        <f>IF(S40="","",IF(SIGN(S40)&lt;&gt;1,VLOOKUP(ABS(S40),SUP_HDC,3,TRUE),-VLOOKUP(ABS(S40),SUP_HDC,3,TRUE)))</f>
        <v>0.75</v>
      </c>
      <c r="R40" s="635">
        <f>IF(Q40="","",IF((K40-L40+Q40)&gt;=0.5,1,IF((K40-L40+Q40)=0.25,0.5,IF((K40-L40+Q40)&lt;=-0.5,-1,IF((K40-L40+Q40)=-0.25,-0.5,0)))))</f>
        <v>1</v>
      </c>
      <c r="S40" s="600">
        <v>-0.81</v>
      </c>
      <c r="T40" s="595">
        <f t="shared" si="16"/>
        <v>0.81</v>
      </c>
      <c r="U40" s="601">
        <v>2.79</v>
      </c>
      <c r="V40" s="595">
        <f t="shared" si="17"/>
        <v>-2.79</v>
      </c>
      <c r="W40" s="586">
        <f t="shared" si="22"/>
        <v>0.99</v>
      </c>
      <c r="X40" s="586">
        <f t="shared" si="23"/>
        <v>1.8</v>
      </c>
      <c r="Y40" s="599">
        <v>15</v>
      </c>
      <c r="Z40" s="599">
        <v>7</v>
      </c>
      <c r="AA40" s="599">
        <v>2</v>
      </c>
      <c r="AB40" s="599">
        <v>0</v>
      </c>
      <c r="AC40" s="599">
        <v>52</v>
      </c>
      <c r="AD40" s="599">
        <v>48</v>
      </c>
      <c r="AE40" s="599">
        <v>3412</v>
      </c>
      <c r="AF40" s="562"/>
      <c r="AG40" s="562"/>
      <c r="AH40" s="562"/>
      <c r="AJ40" s="758" t="str">
        <f t="array" ref="AJ40">IF($K40="","",IF(SUM(IF(ISNUMBER(VALUE(RIGHT($AM40:$CO40,1))),VALUE(RIGHT($AM40:$CO40,1)),0))=$K40,"T","F"))</f>
        <v>T</v>
      </c>
      <c r="AK40" s="583">
        <f t="array" ref="AK40">IF($K40="","",SUM(IF(LEFT($AM40:$CO40,1)="s",1,0))-SUM(IF(RIGHT(LEFT($AM40:$CO40,2))="-",1,0)))</f>
        <v>0</v>
      </c>
      <c r="AL40" s="562">
        <f t="array" ref="AL40">IF($K40="","",SUM(IF(LEFT($AM40:$CO40,1)="X",1,0)))</f>
        <v>11</v>
      </c>
      <c r="AM40" s="668" t="s">
        <v>2474</v>
      </c>
      <c r="AN40" s="668" t="s">
        <v>2474</v>
      </c>
      <c r="AO40" s="668" t="s">
        <v>3794</v>
      </c>
      <c r="AP40" s="668" t="s">
        <v>2474</v>
      </c>
      <c r="AQ40" s="668" t="s">
        <v>3797</v>
      </c>
      <c r="AR40" s="668" t="s">
        <v>2474</v>
      </c>
      <c r="AS40" s="668" t="s">
        <v>2474</v>
      </c>
      <c r="AT40" s="678" t="s">
        <v>3738</v>
      </c>
      <c r="AU40" s="668" t="s">
        <v>3739</v>
      </c>
      <c r="AV40" s="668" t="s">
        <v>2474</v>
      </c>
      <c r="AW40" s="668" t="s">
        <v>3740</v>
      </c>
      <c r="AX40" s="668"/>
      <c r="AY40" s="668" t="s">
        <v>3794</v>
      </c>
      <c r="AZ40" s="668"/>
      <c r="BA40" s="668"/>
      <c r="BB40" s="668"/>
      <c r="BC40" s="668" t="s">
        <v>2213</v>
      </c>
      <c r="BD40" s="668" t="s">
        <v>3741</v>
      </c>
      <c r="BE40" s="668" t="s">
        <v>3058</v>
      </c>
      <c r="BF40" s="668" t="s">
        <v>2474</v>
      </c>
      <c r="BG40" s="668" t="s">
        <v>2474</v>
      </c>
      <c r="BH40" s="668" t="s">
        <v>3794</v>
      </c>
      <c r="BI40" s="668"/>
      <c r="BJ40" s="668" t="s">
        <v>3742</v>
      </c>
      <c r="BK40" s="668" t="s">
        <v>3587</v>
      </c>
      <c r="BL40" s="668" t="s">
        <v>3742</v>
      </c>
      <c r="BM40" s="668" t="s">
        <v>3455</v>
      </c>
      <c r="BN40" s="668" t="s">
        <v>3455</v>
      </c>
      <c r="BO40" s="668" t="s">
        <v>2213</v>
      </c>
      <c r="BP40" s="668" t="s">
        <v>3742</v>
      </c>
      <c r="BQ40" s="668"/>
      <c r="BR40" s="668" t="s">
        <v>3455</v>
      </c>
      <c r="BS40" s="668"/>
      <c r="BT40" s="668" t="s">
        <v>2137</v>
      </c>
      <c r="BU40" s="668"/>
      <c r="BV40" s="668"/>
      <c r="BW40" s="668"/>
      <c r="BX40" s="672"/>
      <c r="BY40" s="673"/>
      <c r="BZ40" s="673"/>
      <c r="CA40" s="673"/>
      <c r="CB40" s="673"/>
      <c r="CC40" s="673"/>
      <c r="CD40" s="673"/>
    </row>
    <row r="41" spans="1:82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1204</v>
      </c>
      <c r="I41" s="686" t="s">
        <v>2</v>
      </c>
      <c r="J41" s="686" t="s">
        <v>1199</v>
      </c>
      <c r="K41" s="686">
        <v>1</v>
      </c>
      <c r="L41" s="710">
        <v>2</v>
      </c>
      <c r="M41" s="562" t="str">
        <f t="shared" si="18"/>
        <v>L</v>
      </c>
      <c r="N41" s="562">
        <f t="shared" si="19"/>
        <v>3</v>
      </c>
      <c r="O41" s="598">
        <f t="shared" si="20"/>
        <v>-1</v>
      </c>
      <c r="P41" s="562" t="str">
        <f t="shared" si="14"/>
        <v>O</v>
      </c>
      <c r="Q41" s="586" t="str">
        <f>IF(S41="","",IF(SIGN(S41)&lt;&gt;1,VLOOKUP(ABS(S41),SUP_HDC,3,TRUE),-VLOOKUP(ABS(S41),SUP_HDC,3,TRUE)))</f>
        <v/>
      </c>
      <c r="R41" s="635" t="str">
        <f>IF(Q41="","",IF((K41-L41+Q41)&gt;=0.5,1,IF((K41-L41+Q41)=0.25,0.5,IF((K41-L41+Q41)&lt;=-0.5,-1,IF((K41-L41+Q41)=-0.25,-0.5,0)))))</f>
        <v/>
      </c>
      <c r="S41" s="600"/>
      <c r="T41" s="595" t="str">
        <f t="shared" si="16"/>
        <v/>
      </c>
      <c r="U41" s="601"/>
      <c r="V41" s="595" t="str">
        <f t="shared" si="17"/>
        <v/>
      </c>
      <c r="W41" s="586" t="str">
        <f t="shared" si="22"/>
        <v/>
      </c>
      <c r="X41" s="586" t="str">
        <f t="shared" si="23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IF($K41="","",IF(SUM(IF(ISNUMBER(VALUE(RIGHT($AM41:$CO41,1))),VALUE(RIGHT($AM41:$CO41,1)),0))=$K41,"T","F"))</f>
        <v>T</v>
      </c>
      <c r="AK41" s="583">
        <f t="array" ref="AK41">IF($K41="","",SUM(IF(LEFT($AM41:$CO41,1)="s",1,0))-SUM(IF(RIGHT(LEFT($AM41:$CO41,2))="-",1,0)))</f>
        <v>0</v>
      </c>
      <c r="AL41" s="562">
        <f t="array" ref="AL41">IF($K41="","",SUM(IF(LEFT($AM41:$CO41,1)="X",1,0)))</f>
        <v>11</v>
      </c>
      <c r="AM41" s="668"/>
      <c r="AN41" s="668"/>
      <c r="AO41" s="668" t="s">
        <v>2474</v>
      </c>
      <c r="AP41" s="668" t="s">
        <v>3867</v>
      </c>
      <c r="AQ41" s="668" t="s">
        <v>2474</v>
      </c>
      <c r="AR41" s="668" t="s">
        <v>2472</v>
      </c>
      <c r="AS41" s="668" t="s">
        <v>2472</v>
      </c>
      <c r="AT41" s="669" t="s">
        <v>3865</v>
      </c>
      <c r="AU41" s="668" t="s">
        <v>2213</v>
      </c>
      <c r="AV41" s="669" t="s">
        <v>3862</v>
      </c>
      <c r="AW41" s="668" t="s">
        <v>126</v>
      </c>
      <c r="AX41" s="668" t="s">
        <v>126</v>
      </c>
      <c r="AY41" s="668" t="s">
        <v>126</v>
      </c>
      <c r="AZ41" s="668" t="s">
        <v>2474</v>
      </c>
      <c r="BA41" s="668" t="s">
        <v>2472</v>
      </c>
      <c r="BB41" s="668" t="s">
        <v>126</v>
      </c>
      <c r="BC41" s="668" t="s">
        <v>2213</v>
      </c>
      <c r="BD41" s="669" t="s">
        <v>3865</v>
      </c>
      <c r="BE41" s="668" t="s">
        <v>2213</v>
      </c>
      <c r="BF41" s="668" t="s">
        <v>2474</v>
      </c>
      <c r="BG41" s="668" t="s">
        <v>2474</v>
      </c>
      <c r="BH41" s="668" t="s">
        <v>2474</v>
      </c>
      <c r="BI41" s="668"/>
      <c r="BJ41" s="668" t="s">
        <v>2472</v>
      </c>
      <c r="BK41" s="668" t="s">
        <v>2213</v>
      </c>
      <c r="BL41" s="668" t="s">
        <v>2474</v>
      </c>
      <c r="BM41" s="668" t="s">
        <v>3455</v>
      </c>
      <c r="BN41" s="668" t="s">
        <v>3455</v>
      </c>
      <c r="BO41" s="668" t="s">
        <v>3862</v>
      </c>
      <c r="BP41" s="668" t="s">
        <v>3866</v>
      </c>
      <c r="BQ41" s="668" t="s">
        <v>2138</v>
      </c>
      <c r="BR41" s="668" t="s">
        <v>3455</v>
      </c>
      <c r="BS41" s="668"/>
      <c r="BT41" s="668" t="s">
        <v>3843</v>
      </c>
      <c r="BU41" s="668"/>
      <c r="BV41" s="668" t="s">
        <v>126</v>
      </c>
      <c r="BW41" s="668"/>
      <c r="BX41" s="672"/>
      <c r="BY41" s="673"/>
      <c r="BZ41" s="673"/>
      <c r="CA41" s="673"/>
      <c r="CB41" s="673"/>
      <c r="CC41" s="673"/>
      <c r="CD41" s="673"/>
    </row>
    <row r="42" spans="1:82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1202</v>
      </c>
      <c r="I42" s="689" t="s">
        <v>2</v>
      </c>
      <c r="J42" s="689" t="s">
        <v>285</v>
      </c>
      <c r="K42" s="689">
        <v>3</v>
      </c>
      <c r="L42" s="689">
        <v>0</v>
      </c>
      <c r="M42" s="562" t="str">
        <f t="shared" si="18"/>
        <v>W</v>
      </c>
      <c r="N42" s="562">
        <f t="shared" si="19"/>
        <v>3</v>
      </c>
      <c r="O42" s="598">
        <f t="shared" si="20"/>
        <v>3</v>
      </c>
      <c r="P42" s="562" t="str">
        <f t="shared" si="14"/>
        <v>O</v>
      </c>
      <c r="Q42" s="586">
        <f t="shared" ref="Q42:Q54" si="24">IF(S42="","",IF(SIGN(S42)&lt;&gt;1,VLOOKUP(ABS(S42),SUP_HDC,3,TRUE),-VLOOKUP(ABS(S42),SUP_HDC,3,TRUE)))</f>
        <v>0.25</v>
      </c>
      <c r="R42" s="635">
        <f t="shared" ref="R42:R54" si="25">IF(Q42="","",IF((K42-L42+Q42)&gt;=0.5,1,IF((K42-L42+Q42)=0.25,0.5,IF((K42-L42+Q42)&lt;=-0.5,-1,IF((K42-L42+Q42)=-0.25,-0.5,0)))))</f>
        <v>1</v>
      </c>
      <c r="S42" s="600">
        <v>-0.26</v>
      </c>
      <c r="T42" s="595">
        <f t="shared" si="16"/>
        <v>3.26</v>
      </c>
      <c r="U42" s="601">
        <v>2.66</v>
      </c>
      <c r="V42" s="595">
        <f t="shared" si="17"/>
        <v>0.33999999999999986</v>
      </c>
      <c r="W42" s="586">
        <f t="shared" si="22"/>
        <v>1.2000000000000002</v>
      </c>
      <c r="X42" s="586">
        <f t="shared" si="23"/>
        <v>1.46</v>
      </c>
      <c r="Y42" s="599">
        <v>20</v>
      </c>
      <c r="Z42" s="599">
        <v>14</v>
      </c>
      <c r="AA42" s="599">
        <v>5</v>
      </c>
      <c r="AB42" s="599">
        <v>3</v>
      </c>
      <c r="AC42" s="599">
        <v>40</v>
      </c>
      <c r="AD42" s="599">
        <v>60</v>
      </c>
      <c r="AE42" s="599">
        <v>3412</v>
      </c>
      <c r="AF42" s="562"/>
      <c r="AG42" s="562"/>
      <c r="AH42" s="562"/>
      <c r="AJ42" s="758" t="str">
        <f t="array" ref="AJ42">IF($K42="","",IF(SUM(IF(ISNUMBER(VALUE(RIGHT($AM42:$CO42,1))),VALUE(RIGHT($AM42:$CO42,1)),0))=$K42,"T","F"))</f>
        <v>T</v>
      </c>
      <c r="AK42" s="583">
        <f t="array" ref="AK42">IF($K42="","",SUM(IF(LEFT($AM42:$CO42,1)="s",1,0))-SUM(IF(RIGHT(LEFT($AM42:$CO42,2))="-",1,0)))</f>
        <v>0</v>
      </c>
      <c r="AL42" s="562">
        <f t="array" ref="AL42">IF($K42="","",SUM(IF(LEFT($AM42:$CO42,1)="X",1,0)))</f>
        <v>11</v>
      </c>
      <c r="AM42" s="668" t="s">
        <v>3890</v>
      </c>
      <c r="AN42" s="668" t="s">
        <v>3890</v>
      </c>
      <c r="AO42" s="668" t="s">
        <v>3890</v>
      </c>
      <c r="AP42" s="668" t="s">
        <v>3929</v>
      </c>
      <c r="AQ42" s="668" t="s">
        <v>3910</v>
      </c>
      <c r="AR42" s="668" t="s">
        <v>3890</v>
      </c>
      <c r="AS42" s="668" t="s">
        <v>3890</v>
      </c>
      <c r="AT42" s="668" t="s">
        <v>3890</v>
      </c>
      <c r="AU42" s="668" t="s">
        <v>3930</v>
      </c>
      <c r="AV42" s="671" t="s">
        <v>2207</v>
      </c>
      <c r="AW42" s="671" t="s">
        <v>3931</v>
      </c>
      <c r="AX42" s="668"/>
      <c r="AY42" s="668" t="s">
        <v>3912</v>
      </c>
      <c r="AZ42" s="668"/>
      <c r="BA42" s="668"/>
      <c r="BB42" s="668"/>
      <c r="BC42" s="668" t="s">
        <v>2213</v>
      </c>
      <c r="BD42" s="668"/>
      <c r="BE42" s="668" t="s">
        <v>3058</v>
      </c>
      <c r="BF42" s="668" t="s">
        <v>3890</v>
      </c>
      <c r="BG42" s="668" t="s">
        <v>3912</v>
      </c>
      <c r="BH42" s="668" t="s">
        <v>3912</v>
      </c>
      <c r="BI42" s="668"/>
      <c r="BJ42" s="668"/>
      <c r="BK42" s="668" t="s">
        <v>3587</v>
      </c>
      <c r="BL42" s="668" t="s">
        <v>3912</v>
      </c>
      <c r="BM42" s="668" t="s">
        <v>3959</v>
      </c>
      <c r="BN42" s="668" t="s">
        <v>3455</v>
      </c>
      <c r="BO42" s="668" t="s">
        <v>2213</v>
      </c>
      <c r="BP42" s="668" t="s">
        <v>3910</v>
      </c>
      <c r="BQ42" s="668"/>
      <c r="BR42" s="668" t="s">
        <v>3455</v>
      </c>
      <c r="BS42" s="668"/>
      <c r="BT42" s="668" t="s">
        <v>3910</v>
      </c>
      <c r="BU42" s="668"/>
      <c r="BV42" s="668"/>
      <c r="BW42" s="668"/>
      <c r="BX42" s="672"/>
      <c r="BY42" s="673"/>
      <c r="BZ42" s="673"/>
      <c r="CA42" s="673"/>
      <c r="CB42" s="673"/>
      <c r="CC42" s="673"/>
      <c r="CD42" s="673"/>
    </row>
    <row r="43" spans="1:82" s="661" customFormat="1" ht="15" customHeight="1">
      <c r="A43" s="625">
        <v>42904</v>
      </c>
      <c r="B43" s="603"/>
      <c r="C43" s="603"/>
      <c r="D43" s="603"/>
      <c r="E43" s="603"/>
      <c r="F43" s="603"/>
      <c r="G43" s="585"/>
      <c r="H43" s="624" t="s">
        <v>265</v>
      </c>
      <c r="I43" s="689" t="s">
        <v>3</v>
      </c>
      <c r="J43" s="689" t="s">
        <v>285</v>
      </c>
      <c r="K43" s="689">
        <v>4</v>
      </c>
      <c r="L43" s="689">
        <v>2</v>
      </c>
      <c r="M43" s="562" t="str">
        <f t="shared" si="18"/>
        <v>W</v>
      </c>
      <c r="N43" s="562">
        <f t="shared" si="19"/>
        <v>6</v>
      </c>
      <c r="O43" s="598">
        <f t="shared" si="20"/>
        <v>2</v>
      </c>
      <c r="P43" s="562" t="str">
        <f t="shared" si="14"/>
        <v>O</v>
      </c>
      <c r="Q43" s="586">
        <f t="shared" si="24"/>
        <v>1.5</v>
      </c>
      <c r="R43" s="635">
        <f t="shared" si="25"/>
        <v>1</v>
      </c>
      <c r="S43" s="600">
        <v>-1.74</v>
      </c>
      <c r="T43" s="595">
        <f t="shared" si="16"/>
        <v>3.74</v>
      </c>
      <c r="U43" s="601">
        <v>3.45</v>
      </c>
      <c r="V43" s="595">
        <f t="shared" si="17"/>
        <v>2.5499999999999998</v>
      </c>
      <c r="W43" s="586">
        <f t="shared" si="22"/>
        <v>0.85500000000000009</v>
      </c>
      <c r="X43" s="586">
        <f t="shared" si="23"/>
        <v>2.5950000000000002</v>
      </c>
      <c r="Y43" s="599">
        <v>12</v>
      </c>
      <c r="Z43" s="599">
        <v>15</v>
      </c>
      <c r="AA43" s="599">
        <v>6</v>
      </c>
      <c r="AB43" s="599">
        <v>2</v>
      </c>
      <c r="AC43" s="599">
        <v>38</v>
      </c>
      <c r="AD43" s="599">
        <v>62</v>
      </c>
      <c r="AE43" s="599">
        <v>3412</v>
      </c>
      <c r="AF43" s="562"/>
      <c r="AG43" s="562"/>
      <c r="AH43" s="562"/>
      <c r="AJ43" s="758" t="str">
        <f t="array" ref="AJ43">IF($K43="","",IF(SUM(IF(ISNUMBER(VALUE(RIGHT($AM43:$CO43,1))),VALUE(RIGHT($AM43:$CO43,1)),0))=$K43,"T","F"))</f>
        <v>T</v>
      </c>
      <c r="AK43" s="583">
        <f t="array" ref="AK43">IF($K43="","",SUM(IF(LEFT($AM43:$CO43,1)="s",1,0))-SUM(IF(RIGHT(LEFT($AM43:$CO43,2))="-",1,0)))</f>
        <v>0</v>
      </c>
      <c r="AL43" s="562">
        <f t="array" ref="AL43">IF($K43="","",SUM(IF(LEFT($AM43:$CO43,1)="X",1,0)))</f>
        <v>11</v>
      </c>
      <c r="AM43" s="668" t="s">
        <v>4101</v>
      </c>
      <c r="AN43" s="671" t="s">
        <v>4115</v>
      </c>
      <c r="AO43" s="668" t="s">
        <v>4101</v>
      </c>
      <c r="AP43" s="669" t="s">
        <v>4101</v>
      </c>
      <c r="AQ43" s="668" t="s">
        <v>4109</v>
      </c>
      <c r="AR43" s="668" t="s">
        <v>4101</v>
      </c>
      <c r="AS43" s="668" t="s">
        <v>4101</v>
      </c>
      <c r="AT43" s="668" t="s">
        <v>4101</v>
      </c>
      <c r="AU43" s="668" t="s">
        <v>2213</v>
      </c>
      <c r="AV43" s="671" t="s">
        <v>4116</v>
      </c>
      <c r="AW43" s="668" t="s">
        <v>4101</v>
      </c>
      <c r="AX43" s="668"/>
      <c r="AY43" s="668" t="s">
        <v>4119</v>
      </c>
      <c r="AZ43" s="668"/>
      <c r="BA43" s="668"/>
      <c r="BB43" s="668"/>
      <c r="BC43" s="668" t="s">
        <v>2213</v>
      </c>
      <c r="BD43" s="668"/>
      <c r="BE43" s="668" t="s">
        <v>3058</v>
      </c>
      <c r="BF43" s="668" t="s">
        <v>4103</v>
      </c>
      <c r="BG43" s="668" t="s">
        <v>4119</v>
      </c>
      <c r="BH43" s="668" t="s">
        <v>4119</v>
      </c>
      <c r="BI43" s="671"/>
      <c r="BJ43" s="671" t="s">
        <v>4117</v>
      </c>
      <c r="BK43" s="668" t="s">
        <v>3587</v>
      </c>
      <c r="BL43" s="668" t="s">
        <v>4103</v>
      </c>
      <c r="BM43" s="668" t="s">
        <v>3959</v>
      </c>
      <c r="BN43" s="668"/>
      <c r="BO43" s="668" t="s">
        <v>2213</v>
      </c>
      <c r="BP43" s="668" t="s">
        <v>4119</v>
      </c>
      <c r="BQ43" s="668"/>
      <c r="BR43" s="668"/>
      <c r="BS43" s="668"/>
      <c r="BT43" s="668" t="s">
        <v>2137</v>
      </c>
      <c r="BU43" s="668"/>
      <c r="BV43" s="668"/>
      <c r="BW43" s="668"/>
      <c r="BX43" s="672"/>
      <c r="BY43" s="673"/>
      <c r="BZ43" s="673"/>
      <c r="CA43" s="673"/>
      <c r="CB43" s="673"/>
      <c r="CC43" s="673"/>
      <c r="CD43" s="673"/>
    </row>
    <row r="44" spans="1:82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3997</v>
      </c>
      <c r="I44" s="686" t="s">
        <v>3990</v>
      </c>
      <c r="J44" s="686" t="s">
        <v>3991</v>
      </c>
      <c r="K44" s="686">
        <v>2</v>
      </c>
      <c r="L44" s="686">
        <v>2</v>
      </c>
      <c r="M44" s="562" t="str">
        <f t="shared" si="18"/>
        <v>D</v>
      </c>
      <c r="N44" s="562">
        <f t="shared" si="19"/>
        <v>4</v>
      </c>
      <c r="O44" s="598">
        <f t="shared" si="20"/>
        <v>0</v>
      </c>
      <c r="P44" s="562" t="str">
        <f t="shared" si="14"/>
        <v>O</v>
      </c>
      <c r="Q44" s="586"/>
      <c r="R44" s="635"/>
      <c r="S44" s="600"/>
      <c r="T44" s="595" t="str">
        <f t="shared" si="16"/>
        <v/>
      </c>
      <c r="U44" s="601"/>
      <c r="V44" s="595" t="str">
        <f t="shared" si="17"/>
        <v/>
      </c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 t="str">
        <f t="array" ref="AJ44">IF($K44="","",IF(SUM(IF(ISNUMBER(VALUE(RIGHT($AM44:$CO44,1))),VALUE(RIGHT($AM44:$CO44,1)),0))=$K44,"T","F"))</f>
        <v>T</v>
      </c>
      <c r="AK44" s="583">
        <f t="array" ref="AK44">IF($K44="","",SUM(IF(LEFT($AM44:$CO44,1)="s",1,0))-SUM(IF(RIGHT(LEFT($AM44:$CO44,2))="-",1,0)))</f>
        <v>0</v>
      </c>
      <c r="AL44" s="562">
        <f t="array" ref="AL44">IF($K44="","",SUM(IF(LEFT($AM44:$CO44,1)="X",1,0)))</f>
        <v>11</v>
      </c>
      <c r="AM44" s="668"/>
      <c r="AN44" s="668" t="s">
        <v>4126</v>
      </c>
      <c r="AO44" s="668" t="s">
        <v>4124</v>
      </c>
      <c r="AP44" s="668"/>
      <c r="AQ44" s="668" t="s">
        <v>4125</v>
      </c>
      <c r="AR44" s="668" t="s">
        <v>4123</v>
      </c>
      <c r="AS44" s="668"/>
      <c r="AT44" s="668" t="s">
        <v>2138</v>
      </c>
      <c r="AU44" s="668"/>
      <c r="AV44" s="668" t="s">
        <v>2138</v>
      </c>
      <c r="AW44" s="668" t="s">
        <v>4199</v>
      </c>
      <c r="AX44" s="668"/>
      <c r="AY44" s="668" t="s">
        <v>4124</v>
      </c>
      <c r="AZ44" s="668"/>
      <c r="BA44" s="668" t="s">
        <v>4123</v>
      </c>
      <c r="BB44" s="668" t="s">
        <v>4123</v>
      </c>
      <c r="BC44" s="668" t="s">
        <v>2213</v>
      </c>
      <c r="BD44" s="668" t="s">
        <v>4123</v>
      </c>
      <c r="BE44" s="668" t="s">
        <v>2213</v>
      </c>
      <c r="BF44" s="668"/>
      <c r="BG44" s="668" t="s">
        <v>4123</v>
      </c>
      <c r="BH44" s="668" t="s">
        <v>2226</v>
      </c>
      <c r="BI44" s="668"/>
      <c r="BJ44" s="668" t="s">
        <v>4123</v>
      </c>
      <c r="BK44" s="668" t="s">
        <v>2213</v>
      </c>
      <c r="BL44" s="668" t="s">
        <v>2137</v>
      </c>
      <c r="BM44" s="668" t="s">
        <v>2213</v>
      </c>
      <c r="BN44" s="668"/>
      <c r="BO44" s="668" t="s">
        <v>2213</v>
      </c>
      <c r="BP44" s="668" t="s">
        <v>4123</v>
      </c>
      <c r="BQ44" s="668" t="s">
        <v>4123</v>
      </c>
      <c r="BR44" s="668" t="s">
        <v>2137</v>
      </c>
      <c r="BS44" s="668"/>
      <c r="BT44" s="668"/>
      <c r="BU44" s="668"/>
      <c r="BV44" s="668"/>
      <c r="BW44" s="668"/>
      <c r="BX44" s="672"/>
      <c r="BY44" s="673"/>
      <c r="BZ44" s="673"/>
      <c r="CA44" s="673"/>
      <c r="CB44" s="673"/>
      <c r="CC44" s="673"/>
      <c r="CD44" s="673"/>
    </row>
    <row r="45" spans="1:82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264</v>
      </c>
      <c r="I45" s="689" t="s">
        <v>2</v>
      </c>
      <c r="J45" s="689" t="s">
        <v>285</v>
      </c>
      <c r="K45" s="689">
        <v>2</v>
      </c>
      <c r="L45" s="689">
        <v>0</v>
      </c>
      <c r="M45" s="562" t="str">
        <f t="shared" si="18"/>
        <v>W</v>
      </c>
      <c r="N45" s="562">
        <f t="shared" si="19"/>
        <v>2</v>
      </c>
      <c r="O45" s="598">
        <f t="shared" si="20"/>
        <v>2</v>
      </c>
      <c r="P45" s="562" t="str">
        <f t="shared" si="14"/>
        <v>U</v>
      </c>
      <c r="Q45" s="586">
        <f t="shared" si="24"/>
        <v>0.25</v>
      </c>
      <c r="R45" s="635">
        <f t="shared" si="25"/>
        <v>1</v>
      </c>
      <c r="S45" s="600">
        <v>-0.38</v>
      </c>
      <c r="T45" s="595">
        <f t="shared" si="16"/>
        <v>2.38</v>
      </c>
      <c r="U45" s="601">
        <v>2.62</v>
      </c>
      <c r="V45" s="595">
        <f t="shared" si="17"/>
        <v>-0.62000000000000011</v>
      </c>
      <c r="W45" s="586">
        <f t="shared" si="22"/>
        <v>1.1200000000000001</v>
      </c>
      <c r="X45" s="586">
        <f t="shared" si="23"/>
        <v>1.5</v>
      </c>
      <c r="Y45" s="719">
        <v>16</v>
      </c>
      <c r="Z45" s="719">
        <v>10</v>
      </c>
      <c r="AA45" s="719">
        <v>5</v>
      </c>
      <c r="AB45" s="719">
        <v>3</v>
      </c>
      <c r="AC45" s="719">
        <v>49</v>
      </c>
      <c r="AD45" s="719">
        <v>51</v>
      </c>
      <c r="AE45" s="719">
        <v>3412</v>
      </c>
      <c r="AF45" s="562"/>
      <c r="AG45" s="562"/>
      <c r="AH45" s="562"/>
      <c r="AJ45" s="758" t="str">
        <f t="array" ref="AJ45">IF($K45="","",IF(SUM(IF(ISNUMBER(VALUE(RIGHT($AM45:$CO45,1))),VALUE(RIGHT($AM45:$CO45,1)),0))=$K45,"T","F"))</f>
        <v>T</v>
      </c>
      <c r="AK45" s="583">
        <f t="array" ref="AK45">IF($K45="","",SUM(IF(LEFT($AM45:$CO45,1)="s",1,0))-SUM(IF(RIGHT(LEFT($AM45:$CO45,2))="-",1,0)))</f>
        <v>0</v>
      </c>
      <c r="AL45" s="562">
        <f t="array" ref="AL45">IF($K45="","",SUM(IF(LEFT($AM45:$CO45,1)="X",1,0)))</f>
        <v>11</v>
      </c>
      <c r="AM45" s="668" t="s">
        <v>2474</v>
      </c>
      <c r="AN45" s="668" t="s">
        <v>2474</v>
      </c>
      <c r="AO45" s="668" t="s">
        <v>2474</v>
      </c>
      <c r="AP45" s="668" t="s">
        <v>2474</v>
      </c>
      <c r="AQ45" s="668" t="s">
        <v>2473</v>
      </c>
      <c r="AR45" s="668" t="s">
        <v>2474</v>
      </c>
      <c r="AS45" s="668" t="s">
        <v>2474</v>
      </c>
      <c r="AT45" s="671" t="s">
        <v>4318</v>
      </c>
      <c r="AU45" s="668" t="s">
        <v>2473</v>
      </c>
      <c r="AV45" s="671" t="s">
        <v>4266</v>
      </c>
      <c r="AW45" s="671" t="s">
        <v>4265</v>
      </c>
      <c r="AX45" s="668" t="s">
        <v>126</v>
      </c>
      <c r="AY45" s="668" t="s">
        <v>2472</v>
      </c>
      <c r="AZ45" s="668" t="s">
        <v>126</v>
      </c>
      <c r="BA45" s="668" t="s">
        <v>126</v>
      </c>
      <c r="BB45" s="668" t="s">
        <v>126</v>
      </c>
      <c r="BC45" s="668" t="s">
        <v>2213</v>
      </c>
      <c r="BD45" s="668" t="s">
        <v>126</v>
      </c>
      <c r="BE45" s="668" t="s">
        <v>2213</v>
      </c>
      <c r="BF45" s="668" t="s">
        <v>2471</v>
      </c>
      <c r="BG45" s="668" t="s">
        <v>2472</v>
      </c>
      <c r="BH45" s="668" t="s">
        <v>2471</v>
      </c>
      <c r="BI45" s="668"/>
      <c r="BJ45" s="668" t="s">
        <v>2472</v>
      </c>
      <c r="BK45" s="668" t="s">
        <v>2213</v>
      </c>
      <c r="BL45" s="668" t="s">
        <v>2471</v>
      </c>
      <c r="BM45" s="668" t="s">
        <v>2213</v>
      </c>
      <c r="BN45" s="668"/>
      <c r="BO45" s="668" t="s">
        <v>2213</v>
      </c>
      <c r="BP45" s="668" t="s">
        <v>126</v>
      </c>
      <c r="BQ45" s="668" t="s">
        <v>126</v>
      </c>
      <c r="BR45" s="668" t="s">
        <v>126</v>
      </c>
      <c r="BS45" s="668" t="s">
        <v>126</v>
      </c>
      <c r="BT45" s="668" t="s">
        <v>2472</v>
      </c>
      <c r="BU45" s="668"/>
      <c r="BV45" s="668"/>
      <c r="BW45" s="668"/>
      <c r="BX45" s="672"/>
      <c r="BY45" s="673"/>
      <c r="BZ45" s="673"/>
      <c r="CA45" s="673"/>
      <c r="CB45" s="673"/>
      <c r="CC45" s="673"/>
      <c r="CD45" s="673"/>
    </row>
    <row r="46" spans="1:82" s="661" customFormat="1" ht="15" customHeight="1">
      <c r="A46" s="625">
        <v>42917</v>
      </c>
      <c r="B46" s="603"/>
      <c r="C46" s="603"/>
      <c r="D46" s="603"/>
      <c r="E46" s="603"/>
      <c r="F46" s="603"/>
      <c r="G46" s="585"/>
      <c r="H46" s="624" t="s">
        <v>234</v>
      </c>
      <c r="I46" s="689" t="s">
        <v>3</v>
      </c>
      <c r="J46" s="689" t="s">
        <v>285</v>
      </c>
      <c r="K46" s="689">
        <v>2</v>
      </c>
      <c r="L46" s="689">
        <v>0</v>
      </c>
      <c r="M46" s="562" t="str">
        <f t="shared" si="18"/>
        <v>W</v>
      </c>
      <c r="N46" s="562">
        <f t="shared" si="19"/>
        <v>2</v>
      </c>
      <c r="O46" s="598">
        <f t="shared" si="20"/>
        <v>2</v>
      </c>
      <c r="P46" s="562" t="str">
        <f t="shared" si="14"/>
        <v>U</v>
      </c>
      <c r="Q46" s="586">
        <f t="shared" si="24"/>
        <v>0</v>
      </c>
      <c r="R46" s="635">
        <f t="shared" si="25"/>
        <v>1</v>
      </c>
      <c r="S46" s="600">
        <v>-5.0000000000000001E-3</v>
      </c>
      <c r="T46" s="595">
        <f t="shared" si="16"/>
        <v>2.0049999999999999</v>
      </c>
      <c r="U46" s="601">
        <v>2.57</v>
      </c>
      <c r="V46" s="595">
        <f t="shared" si="17"/>
        <v>-0.56999999999999984</v>
      </c>
      <c r="W46" s="586">
        <f t="shared" si="22"/>
        <v>1.2825</v>
      </c>
      <c r="X46" s="586">
        <f t="shared" si="23"/>
        <v>1.2874999999999999</v>
      </c>
      <c r="Y46" s="599">
        <v>8</v>
      </c>
      <c r="Z46" s="599">
        <v>7</v>
      </c>
      <c r="AA46" s="599">
        <v>4</v>
      </c>
      <c r="AB46" s="599">
        <v>2</v>
      </c>
      <c r="AC46" s="599">
        <v>45</v>
      </c>
      <c r="AD46" s="599">
        <v>55</v>
      </c>
      <c r="AE46" s="599">
        <v>3421</v>
      </c>
      <c r="AF46" s="562"/>
      <c r="AG46" s="562"/>
      <c r="AH46" s="562"/>
      <c r="AJ46" s="758" t="str">
        <f t="array" ref="AJ46">IF($K46="","",IF(SUM(IF(ISNUMBER(VALUE(RIGHT($AM46:$CO46,1))),VALUE(RIGHT($AM46:$CO46,1)),0))=$K46,"T","F"))</f>
        <v>T</v>
      </c>
      <c r="AK46" s="583">
        <f t="array" ref="AK46">IF($K46="","",SUM(IF(LEFT($AM46:$CO46,1)="s",1,0))-SUM(IF(RIGHT(LEFT($AM46:$CO46,2))="-",1,0)))</f>
        <v>0</v>
      </c>
      <c r="AL46" s="562">
        <f t="array" ref="AL46">IF($K46="","",SUM(IF(LEFT($AM46:$CO46,1)="X",1,0)))</f>
        <v>11</v>
      </c>
      <c r="AM46" s="668" t="s">
        <v>1431</v>
      </c>
      <c r="AN46" s="668" t="s">
        <v>1431</v>
      </c>
      <c r="AO46" s="668" t="s">
        <v>1431</v>
      </c>
      <c r="AP46" s="668" t="s">
        <v>4427</v>
      </c>
      <c r="AQ46" s="668" t="s">
        <v>1431</v>
      </c>
      <c r="AR46" s="671" t="s">
        <v>4428</v>
      </c>
      <c r="AS46" s="668" t="s">
        <v>2137</v>
      </c>
      <c r="AT46" s="668" t="s">
        <v>4376</v>
      </c>
      <c r="AU46" s="668" t="s">
        <v>4393</v>
      </c>
      <c r="AV46" s="668" t="s">
        <v>4393</v>
      </c>
      <c r="AW46" s="668" t="s">
        <v>4369</v>
      </c>
      <c r="AX46" s="671">
        <v>1</v>
      </c>
      <c r="AY46" s="668" t="s">
        <v>4396</v>
      </c>
      <c r="AZ46" s="668"/>
      <c r="BA46" s="668"/>
      <c r="BB46" s="668"/>
      <c r="BC46" s="668" t="s">
        <v>2213</v>
      </c>
      <c r="BD46" s="668"/>
      <c r="BE46" s="668" t="s">
        <v>2213</v>
      </c>
      <c r="BF46" s="668" t="s">
        <v>4396</v>
      </c>
      <c r="BG46" s="668" t="s">
        <v>4391</v>
      </c>
      <c r="BH46" s="668" t="s">
        <v>4391</v>
      </c>
      <c r="BI46" s="668"/>
      <c r="BJ46" s="668" t="s">
        <v>4396</v>
      </c>
      <c r="BK46" s="668" t="s">
        <v>2213</v>
      </c>
      <c r="BL46" s="668" t="s">
        <v>4396</v>
      </c>
      <c r="BM46" s="668" t="s">
        <v>3959</v>
      </c>
      <c r="BN46" s="668"/>
      <c r="BO46" s="668" t="s">
        <v>2213</v>
      </c>
      <c r="BP46" s="668"/>
      <c r="BQ46" s="668"/>
      <c r="BR46" s="668"/>
      <c r="BS46" s="668"/>
      <c r="BT46" s="669" t="s">
        <v>4391</v>
      </c>
      <c r="BU46" s="668"/>
      <c r="BV46" s="668"/>
      <c r="BW46" s="668"/>
      <c r="BX46" s="672"/>
      <c r="BY46" s="673"/>
      <c r="BZ46" s="673"/>
      <c r="CA46" s="673"/>
      <c r="CB46" s="673"/>
      <c r="CC46" s="673"/>
      <c r="CD46" s="673"/>
    </row>
    <row r="47" spans="1:82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267</v>
      </c>
      <c r="I47" s="689" t="s">
        <v>2</v>
      </c>
      <c r="J47" s="689" t="s">
        <v>285</v>
      </c>
      <c r="K47" s="689">
        <v>1</v>
      </c>
      <c r="L47" s="689">
        <v>0</v>
      </c>
      <c r="M47" s="562" t="str">
        <f t="shared" si="18"/>
        <v>W</v>
      </c>
      <c r="N47" s="562">
        <f t="shared" si="19"/>
        <v>1</v>
      </c>
      <c r="O47" s="598">
        <f t="shared" si="20"/>
        <v>1</v>
      </c>
      <c r="P47" s="562" t="str">
        <f t="shared" si="14"/>
        <v>U</v>
      </c>
      <c r="Q47" s="586">
        <f t="shared" si="24"/>
        <v>-0.5</v>
      </c>
      <c r="R47" s="635">
        <f t="shared" si="25"/>
        <v>1</v>
      </c>
      <c r="S47" s="600">
        <v>0.6</v>
      </c>
      <c r="T47" s="595">
        <f t="shared" si="16"/>
        <v>0.4</v>
      </c>
      <c r="U47" s="601">
        <v>2.17</v>
      </c>
      <c r="V47" s="595">
        <f t="shared" si="17"/>
        <v>-1.17</v>
      </c>
      <c r="W47" s="586">
        <f t="shared" si="22"/>
        <v>1.385</v>
      </c>
      <c r="X47" s="586">
        <f t="shared" si="23"/>
        <v>0.78499999999999992</v>
      </c>
      <c r="Y47" s="599">
        <v>7</v>
      </c>
      <c r="Z47" s="599">
        <v>11</v>
      </c>
      <c r="AA47" s="599">
        <v>2</v>
      </c>
      <c r="AB47" s="599">
        <v>0</v>
      </c>
      <c r="AC47" s="599">
        <v>50</v>
      </c>
      <c r="AD47" s="599">
        <v>50</v>
      </c>
      <c r="AE47" s="599">
        <v>3421</v>
      </c>
      <c r="AF47" s="562"/>
      <c r="AG47" s="562"/>
      <c r="AH47" s="562"/>
      <c r="AJ47" s="758" t="str">
        <f t="array" ref="AJ47">IF($K47="","",IF(SUM(IF(ISNUMBER(VALUE(RIGHT($AM47:$CO47,1))),VALUE(RIGHT($AM47:$CO47,1)),0))=$K47,"T","F"))</f>
        <v>T</v>
      </c>
      <c r="AK47" s="583">
        <f t="array" ref="AK47">IF($K47="","",SUM(IF(LEFT($AM47:$CO47,1)="s",1,0))-SUM(IF(RIGHT(LEFT($AM47:$CO47,2))="-",1,0)))</f>
        <v>0</v>
      </c>
      <c r="AL47" s="562">
        <f t="array" ref="AL47">IF($K47="","",SUM(IF(LEFT($AM47:$CO47,1)="X",1,0)))</f>
        <v>11</v>
      </c>
      <c r="AM47" s="668" t="s">
        <v>4470</v>
      </c>
      <c r="AN47" s="668" t="s">
        <v>4470</v>
      </c>
      <c r="AO47" s="668" t="s">
        <v>4470</v>
      </c>
      <c r="AP47" s="668" t="s">
        <v>4470</v>
      </c>
      <c r="AQ47" s="668" t="s">
        <v>2137</v>
      </c>
      <c r="AR47" s="669" t="s">
        <v>4470</v>
      </c>
      <c r="AS47" s="668" t="s">
        <v>4470</v>
      </c>
      <c r="AT47" s="671" t="s">
        <v>4498</v>
      </c>
      <c r="AU47" s="669" t="s">
        <v>4499</v>
      </c>
      <c r="AV47" s="668" t="s">
        <v>2137</v>
      </c>
      <c r="AW47" s="671" t="s">
        <v>2207</v>
      </c>
      <c r="AX47" s="668"/>
      <c r="AY47" s="668" t="s">
        <v>4494</v>
      </c>
      <c r="AZ47" s="668"/>
      <c r="BA47" s="668"/>
      <c r="BB47" s="668"/>
      <c r="BC47" s="668" t="s">
        <v>2213</v>
      </c>
      <c r="BD47" s="668"/>
      <c r="BE47" s="668" t="s">
        <v>2213</v>
      </c>
      <c r="BF47" s="668" t="s">
        <v>4483</v>
      </c>
      <c r="BG47" s="668" t="s">
        <v>4494</v>
      </c>
      <c r="BH47" s="668" t="s">
        <v>4483</v>
      </c>
      <c r="BI47" s="668"/>
      <c r="BJ47" s="668" t="s">
        <v>4494</v>
      </c>
      <c r="BK47" s="668" t="s">
        <v>2213</v>
      </c>
      <c r="BL47" s="668" t="s">
        <v>4494</v>
      </c>
      <c r="BM47" s="668"/>
      <c r="BN47" s="668"/>
      <c r="BO47" s="668" t="s">
        <v>2213</v>
      </c>
      <c r="BP47" s="668"/>
      <c r="BQ47" s="668"/>
      <c r="BR47" s="668"/>
      <c r="BS47" s="668"/>
      <c r="BT47" s="668" t="s">
        <v>4483</v>
      </c>
      <c r="BU47" s="668"/>
      <c r="BV47" s="668"/>
      <c r="BW47" s="668"/>
      <c r="BX47" s="672"/>
      <c r="BY47" s="673"/>
      <c r="BZ47" s="673"/>
      <c r="CA47" s="673"/>
      <c r="CB47" s="673"/>
      <c r="CC47" s="673"/>
      <c r="CD47" s="673"/>
    </row>
    <row r="48" spans="1:82" s="661" customFormat="1" ht="15" customHeight="1">
      <c r="A48" s="626">
        <v>42928</v>
      </c>
      <c r="B48" s="596"/>
      <c r="C48" s="596"/>
      <c r="D48" s="596"/>
      <c r="E48" s="596"/>
      <c r="F48" s="596"/>
      <c r="G48" s="591"/>
      <c r="H48" s="623" t="s">
        <v>263</v>
      </c>
      <c r="I48" s="686" t="s">
        <v>3578</v>
      </c>
      <c r="J48" s="686" t="s">
        <v>3988</v>
      </c>
      <c r="K48" s="686">
        <v>4</v>
      </c>
      <c r="L48" s="686">
        <v>1</v>
      </c>
      <c r="M48" s="562" t="str">
        <f t="shared" si="18"/>
        <v>W</v>
      </c>
      <c r="N48" s="562">
        <f t="shared" si="19"/>
        <v>5</v>
      </c>
      <c r="O48" s="598">
        <f t="shared" si="20"/>
        <v>3</v>
      </c>
      <c r="P48" s="562" t="str">
        <f t="shared" si="14"/>
        <v>O</v>
      </c>
      <c r="Q48" s="586"/>
      <c r="R48" s="63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758" t="str">
        <f t="array" ref="AJ48">IF($K48="","",IF(SUM(IF(ISNUMBER(VALUE(RIGHT($AM48:$CO48,1))),VALUE(RIGHT($AM48:$CO48,1)),0))=$K48,"T","F"))</f>
        <v>T</v>
      </c>
      <c r="AK48" s="583">
        <f t="array" ref="AK48">IF($K48="","",SUM(IF(LEFT($AM48:$CO48,1)="s",1,0))-SUM(IF(RIGHT(LEFT($AM48:$CO48,2))="-",1,0)))</f>
        <v>0</v>
      </c>
      <c r="AL48" s="562">
        <f t="array" ref="AL48">IF($K48="","",SUM(IF(LEFT($AM48:$CO48,1)="X",1,0)))</f>
        <v>11</v>
      </c>
      <c r="AM48" s="668"/>
      <c r="AN48" s="668"/>
      <c r="AO48" s="668"/>
      <c r="AP48" s="668" t="s">
        <v>4609</v>
      </c>
      <c r="AQ48" s="668"/>
      <c r="AR48" s="668"/>
      <c r="AS48" s="668"/>
      <c r="AT48" s="668" t="s">
        <v>2137</v>
      </c>
      <c r="AU48" s="668"/>
      <c r="AV48" s="668"/>
      <c r="AW48" s="668" t="s">
        <v>2207</v>
      </c>
      <c r="AX48" s="668"/>
      <c r="AY48" s="668"/>
      <c r="AZ48" s="668" t="s">
        <v>4577</v>
      </c>
      <c r="BA48" s="668" t="s">
        <v>4558</v>
      </c>
      <c r="BB48" s="668" t="s">
        <v>4577</v>
      </c>
      <c r="BC48" s="668" t="s">
        <v>4558</v>
      </c>
      <c r="BD48" s="668" t="s">
        <v>4558</v>
      </c>
      <c r="BE48" s="668" t="s">
        <v>2213</v>
      </c>
      <c r="BF48" s="668" t="s">
        <v>4623</v>
      </c>
      <c r="BG48" s="668" t="s">
        <v>2207</v>
      </c>
      <c r="BH48" s="668" t="s">
        <v>2137</v>
      </c>
      <c r="BI48" s="668"/>
      <c r="BJ48" s="668" t="s">
        <v>4558</v>
      </c>
      <c r="BK48" s="668" t="s">
        <v>4576</v>
      </c>
      <c r="BL48" s="668" t="s">
        <v>4577</v>
      </c>
      <c r="BM48" s="668"/>
      <c r="BN48" s="668"/>
      <c r="BO48" s="668"/>
      <c r="BP48" s="668" t="s">
        <v>4576</v>
      </c>
      <c r="BQ48" s="668" t="s">
        <v>4577</v>
      </c>
      <c r="BR48" s="668" t="s">
        <v>4576</v>
      </c>
      <c r="BS48" s="668"/>
      <c r="BT48" s="668" t="s">
        <v>4622</v>
      </c>
      <c r="BU48" s="668"/>
      <c r="BV48" s="668"/>
      <c r="BW48" s="668"/>
      <c r="BX48" s="672"/>
      <c r="BY48" s="673"/>
      <c r="BZ48" s="673"/>
      <c r="CA48" s="673"/>
      <c r="CB48" s="673"/>
      <c r="CC48" s="673"/>
      <c r="CD48" s="673"/>
    </row>
    <row r="49" spans="1:82" s="661" customFormat="1" ht="15" customHeight="1">
      <c r="A49" s="625">
        <v>42945</v>
      </c>
      <c r="B49" s="603"/>
      <c r="C49" s="603"/>
      <c r="D49" s="603"/>
      <c r="E49" s="603"/>
      <c r="F49" s="603"/>
      <c r="G49" s="585"/>
      <c r="H49" s="624" t="s">
        <v>257</v>
      </c>
      <c r="I49" s="689" t="s">
        <v>3</v>
      </c>
      <c r="J49" s="689" t="s">
        <v>285</v>
      </c>
      <c r="K49" s="713">
        <v>5</v>
      </c>
      <c r="L49" s="689">
        <v>2</v>
      </c>
      <c r="M49" s="562" t="str">
        <f t="shared" si="18"/>
        <v>W</v>
      </c>
      <c r="N49" s="562">
        <f t="shared" si="19"/>
        <v>7</v>
      </c>
      <c r="O49" s="598">
        <f t="shared" si="20"/>
        <v>3</v>
      </c>
      <c r="P49" s="562" t="str">
        <f t="shared" si="14"/>
        <v>O</v>
      </c>
      <c r="Q49" s="586">
        <f t="shared" si="24"/>
        <v>0.75</v>
      </c>
      <c r="R49" s="635">
        <f t="shared" si="25"/>
        <v>1</v>
      </c>
      <c r="S49" s="600">
        <v>-0.9</v>
      </c>
      <c r="T49" s="595">
        <f t="shared" si="16"/>
        <v>3.9</v>
      </c>
      <c r="U49" s="601">
        <v>2.88</v>
      </c>
      <c r="V49" s="595">
        <f t="shared" si="17"/>
        <v>4.12</v>
      </c>
      <c r="W49" s="586">
        <f t="shared" si="22"/>
        <v>0.99</v>
      </c>
      <c r="X49" s="586">
        <f t="shared" si="23"/>
        <v>1.89</v>
      </c>
      <c r="Y49" s="742">
        <v>11</v>
      </c>
      <c r="Z49" s="742">
        <v>29</v>
      </c>
      <c r="AA49" s="742">
        <v>6</v>
      </c>
      <c r="AB49" s="742">
        <v>9</v>
      </c>
      <c r="AC49" s="742">
        <v>30</v>
      </c>
      <c r="AD49" s="742">
        <v>70</v>
      </c>
      <c r="AE49" s="742">
        <v>3421</v>
      </c>
      <c r="AF49" s="562"/>
      <c r="AG49" s="562"/>
      <c r="AH49" s="562"/>
      <c r="AJ49" s="758" t="str">
        <f t="array" ref="AJ49">IF($K49="","",IF(SUM(IF(ISNUMBER(VALUE(RIGHT($AM49:$CO49,1))),VALUE(RIGHT($AM49:$CO49,1)),0))=$K49,"T","F"))</f>
        <v>T</v>
      </c>
      <c r="AK49" s="583">
        <f t="array" ref="AK49">IF($K49="","",SUM(IF(LEFT($AM49:$CO49,1)="s",1,0))-SUM(IF(RIGHT(LEFT($AM49:$CO49,2))="-",1,0)))</f>
        <v>0</v>
      </c>
      <c r="AL49" s="562">
        <f t="array" ref="AL49">IF($K49="","",SUM(IF(LEFT($AM49:$CO49,1)="X",1,0)))</f>
        <v>11</v>
      </c>
      <c r="AM49" s="668" t="s">
        <v>4700</v>
      </c>
      <c r="AN49" s="668" t="s">
        <v>4700</v>
      </c>
      <c r="AO49" s="668" t="s">
        <v>4700</v>
      </c>
      <c r="AP49" s="668" t="s">
        <v>4712</v>
      </c>
      <c r="AQ49" s="668" t="s">
        <v>4713</v>
      </c>
      <c r="AR49" s="682" t="s">
        <v>4711</v>
      </c>
      <c r="AS49" s="670" t="s">
        <v>4700</v>
      </c>
      <c r="AT49" s="682" t="s">
        <v>4715</v>
      </c>
      <c r="AU49" s="671" t="s">
        <v>2271</v>
      </c>
      <c r="AV49" s="671" t="s">
        <v>4714</v>
      </c>
      <c r="AW49" s="671" t="s">
        <v>4710</v>
      </c>
      <c r="AX49" s="668"/>
      <c r="AY49" s="668"/>
      <c r="AZ49" s="668"/>
      <c r="BA49" s="668" t="s">
        <v>4716</v>
      </c>
      <c r="BB49" s="668"/>
      <c r="BC49" s="668"/>
      <c r="BD49" s="668" t="s">
        <v>4716</v>
      </c>
      <c r="BE49" s="668" t="s">
        <v>2213</v>
      </c>
      <c r="BF49" s="668" t="s">
        <v>4717</v>
      </c>
      <c r="BG49" s="668" t="s">
        <v>4717</v>
      </c>
      <c r="BH49" s="668" t="s">
        <v>4716</v>
      </c>
      <c r="BI49" s="668"/>
      <c r="BJ49" s="668" t="s">
        <v>4717</v>
      </c>
      <c r="BK49" s="668" t="s">
        <v>4716</v>
      </c>
      <c r="BL49" s="668"/>
      <c r="BM49" s="668"/>
      <c r="BN49" s="668"/>
      <c r="BO49" s="668"/>
      <c r="BP49" s="668"/>
      <c r="BQ49" s="668"/>
      <c r="BR49" s="668"/>
      <c r="BS49" s="668"/>
      <c r="BT49" s="668"/>
      <c r="BU49" s="668"/>
      <c r="BV49" s="668"/>
      <c r="BW49" s="668"/>
      <c r="BX49" s="672"/>
      <c r="BY49" s="673"/>
      <c r="BZ49" s="673"/>
      <c r="CA49" s="673"/>
      <c r="CB49" s="673"/>
      <c r="CC49" s="673"/>
      <c r="CD49" s="673"/>
    </row>
    <row r="50" spans="1:82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304</v>
      </c>
      <c r="I50" s="689" t="s">
        <v>2</v>
      </c>
      <c r="J50" s="689" t="s">
        <v>285</v>
      </c>
      <c r="K50" s="689">
        <v>2</v>
      </c>
      <c r="L50" s="689">
        <v>3</v>
      </c>
      <c r="M50" s="562" t="str">
        <f t="shared" si="18"/>
        <v>L</v>
      </c>
      <c r="N50" s="562">
        <f t="shared" si="19"/>
        <v>5</v>
      </c>
      <c r="O50" s="598">
        <f t="shared" si="20"/>
        <v>-1</v>
      </c>
      <c r="P50" s="562" t="str">
        <f t="shared" si="14"/>
        <v>O</v>
      </c>
      <c r="Q50" s="586">
        <f t="shared" si="24"/>
        <v>0</v>
      </c>
      <c r="R50" s="635">
        <f t="shared" si="25"/>
        <v>-1</v>
      </c>
      <c r="S50" s="600">
        <v>-0.05</v>
      </c>
      <c r="T50" s="595">
        <f t="shared" si="16"/>
        <v>-0.95</v>
      </c>
      <c r="U50" s="601">
        <v>2.72</v>
      </c>
      <c r="V50" s="595">
        <f t="shared" si="17"/>
        <v>2.2799999999999998</v>
      </c>
      <c r="W50" s="586">
        <f t="shared" si="22"/>
        <v>1.3350000000000002</v>
      </c>
      <c r="X50" s="586">
        <f t="shared" si="23"/>
        <v>1.385</v>
      </c>
      <c r="Y50" s="599">
        <v>25</v>
      </c>
      <c r="Z50" s="599">
        <v>12</v>
      </c>
      <c r="AA50" s="599">
        <v>6</v>
      </c>
      <c r="AB50" s="599">
        <v>6</v>
      </c>
      <c r="AC50" s="599">
        <v>54</v>
      </c>
      <c r="AD50" s="599">
        <v>46</v>
      </c>
      <c r="AE50" s="599">
        <v>3421</v>
      </c>
      <c r="AF50" s="562"/>
      <c r="AG50" s="562"/>
      <c r="AH50" s="562"/>
      <c r="AJ50" s="758" t="str">
        <f t="array" ref="AJ50">IF($K50="","",IF(SUM(IF(ISNUMBER(VALUE(RIGHT($AM50:$CO50,1))),VALUE(RIGHT($AM50:$CO50,1)),0))=$K50,"T","F"))</f>
        <v>T</v>
      </c>
      <c r="AK50" s="583">
        <f t="array" ref="AK50">IF($K50="","",SUM(IF(LEFT($AM50:$CO50,1)="s",1,0))-SUM(IF(RIGHT(LEFT($AM50:$CO50,2))="-",1,0)))</f>
        <v>0</v>
      </c>
      <c r="AL50" s="562">
        <f t="array" ref="AL50">IF($K50="","",SUM(IF(LEFT($AM50:$CO50,1)="X",1,0)))</f>
        <v>11</v>
      </c>
      <c r="AM50" s="668" t="s">
        <v>2474</v>
      </c>
      <c r="AN50" s="671" t="s">
        <v>4828</v>
      </c>
      <c r="AO50" s="668" t="s">
        <v>2474</v>
      </c>
      <c r="AP50" s="668" t="s">
        <v>2474</v>
      </c>
      <c r="AQ50" s="668" t="s">
        <v>2474</v>
      </c>
      <c r="AR50" s="668" t="s">
        <v>2474</v>
      </c>
      <c r="AS50" s="668" t="s">
        <v>3475</v>
      </c>
      <c r="AT50" s="668" t="s">
        <v>3475</v>
      </c>
      <c r="AU50" s="671" t="s">
        <v>2207</v>
      </c>
      <c r="AV50" s="668" t="s">
        <v>2474</v>
      </c>
      <c r="AW50" s="668" t="s">
        <v>2473</v>
      </c>
      <c r="AX50" s="668" t="s">
        <v>126</v>
      </c>
      <c r="AY50" s="668" t="s">
        <v>126</v>
      </c>
      <c r="AZ50" s="668" t="s">
        <v>126</v>
      </c>
      <c r="BA50" s="668" t="s">
        <v>2472</v>
      </c>
      <c r="BB50" s="668" t="s">
        <v>126</v>
      </c>
      <c r="BC50" s="668" t="s">
        <v>126</v>
      </c>
      <c r="BD50" s="668" t="s">
        <v>2472</v>
      </c>
      <c r="BE50" s="668" t="s">
        <v>2213</v>
      </c>
      <c r="BF50" s="668" t="s">
        <v>2472</v>
      </c>
      <c r="BG50" s="668" t="s">
        <v>2473</v>
      </c>
      <c r="BH50" s="668" t="s">
        <v>2473</v>
      </c>
      <c r="BI50" s="668"/>
      <c r="BJ50" s="668" t="s">
        <v>2471</v>
      </c>
      <c r="BK50" s="668" t="s">
        <v>2472</v>
      </c>
      <c r="BL50" s="668" t="s">
        <v>2471</v>
      </c>
      <c r="BM50" s="668" t="s">
        <v>126</v>
      </c>
      <c r="BN50" s="668" t="s">
        <v>126</v>
      </c>
      <c r="BO50" s="668" t="s">
        <v>126</v>
      </c>
      <c r="BP50" s="668" t="s">
        <v>126</v>
      </c>
      <c r="BQ50" s="668" t="s">
        <v>2471</v>
      </c>
      <c r="BR50" s="668"/>
      <c r="BS50" s="668"/>
      <c r="BT50" s="705"/>
      <c r="BU50" s="668"/>
      <c r="BV50" s="672"/>
      <c r="BW50" s="672"/>
      <c r="BX50" s="672"/>
      <c r="BY50" s="673"/>
      <c r="BZ50" s="673"/>
      <c r="CA50" s="673"/>
      <c r="CB50" s="673"/>
      <c r="CC50" s="673"/>
      <c r="CD50" s="673"/>
    </row>
    <row r="51" spans="1:82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266</v>
      </c>
      <c r="I51" s="689" t="s">
        <v>3</v>
      </c>
      <c r="J51" s="689" t="s">
        <v>285</v>
      </c>
      <c r="K51" s="689">
        <v>0</v>
      </c>
      <c r="L51" s="689">
        <v>0</v>
      </c>
      <c r="M51" s="562" t="str">
        <f t="shared" si="18"/>
        <v>D</v>
      </c>
      <c r="N51" s="562">
        <f t="shared" si="19"/>
        <v>0</v>
      </c>
      <c r="O51" s="598">
        <f t="shared" si="20"/>
        <v>0</v>
      </c>
      <c r="P51" s="562" t="str">
        <f t="shared" si="14"/>
        <v>U</v>
      </c>
      <c r="Q51" s="586">
        <f t="shared" si="24"/>
        <v>0</v>
      </c>
      <c r="R51" s="635">
        <f t="shared" si="25"/>
        <v>0</v>
      </c>
      <c r="S51" s="600">
        <v>0.1</v>
      </c>
      <c r="T51" s="595">
        <f t="shared" si="16"/>
        <v>-0.1</v>
      </c>
      <c r="U51" s="601">
        <v>2.69</v>
      </c>
      <c r="V51" s="595">
        <f t="shared" si="17"/>
        <v>-2.69</v>
      </c>
      <c r="W51" s="586">
        <f t="shared" si="22"/>
        <v>1.395</v>
      </c>
      <c r="X51" s="586">
        <f t="shared" si="23"/>
        <v>1.2949999999999999</v>
      </c>
      <c r="Y51" s="599">
        <v>21</v>
      </c>
      <c r="Z51" s="599">
        <v>6</v>
      </c>
      <c r="AA51" s="599">
        <v>3</v>
      </c>
      <c r="AB51" s="599">
        <v>1</v>
      </c>
      <c r="AC51" s="599">
        <v>55</v>
      </c>
      <c r="AD51" s="599">
        <v>45</v>
      </c>
      <c r="AE51" s="599">
        <v>3421</v>
      </c>
      <c r="AF51" s="562"/>
      <c r="AG51" s="562"/>
      <c r="AH51" s="562"/>
      <c r="AJ51" s="758" t="str">
        <f t="array" ref="AJ51">IF($K51="","",IF(SUM(IF(ISNUMBER(VALUE(RIGHT($AM51:$CO51,1))),VALUE(RIGHT($AM51:$CO51,1)),0))=$K51,"T","F"))</f>
        <v>T</v>
      </c>
      <c r="AK51" s="583">
        <f t="array" ref="AK51">IF($K51="","",SUM(IF(LEFT($AM51:$CO51,1)="s",1,0))-SUM(IF(RIGHT(LEFT($AM51:$CO51,2))="-",1,0)))</f>
        <v>0</v>
      </c>
      <c r="AL51" s="562">
        <f t="array" ref="AL51">IF($K51="","",SUM(IF(LEFT($AM51:$CO51,1)="X",1,0)))</f>
        <v>11</v>
      </c>
      <c r="AM51" s="668" t="s">
        <v>2474</v>
      </c>
      <c r="AN51" s="668" t="s">
        <v>2474</v>
      </c>
      <c r="AO51" s="668" t="s">
        <v>2474</v>
      </c>
      <c r="AP51" s="668" t="s">
        <v>2474</v>
      </c>
      <c r="AQ51" s="668" t="s">
        <v>4871</v>
      </c>
      <c r="AR51" s="668" t="s">
        <v>2474</v>
      </c>
      <c r="AS51" s="668" t="s">
        <v>2474</v>
      </c>
      <c r="AT51" s="668" t="s">
        <v>2474</v>
      </c>
      <c r="AU51" s="668" t="s">
        <v>4868</v>
      </c>
      <c r="AV51" s="668" t="s">
        <v>4869</v>
      </c>
      <c r="AW51" s="668" t="s">
        <v>2474</v>
      </c>
      <c r="AX51" s="668" t="s">
        <v>126</v>
      </c>
      <c r="AY51" s="668" t="s">
        <v>126</v>
      </c>
      <c r="AZ51" s="668" t="s">
        <v>126</v>
      </c>
      <c r="BA51" s="668" t="s">
        <v>2472</v>
      </c>
      <c r="BB51" s="668" t="s">
        <v>126</v>
      </c>
      <c r="BC51" s="668" t="s">
        <v>126</v>
      </c>
      <c r="BD51" s="668" t="s">
        <v>126</v>
      </c>
      <c r="BE51" s="668" t="s">
        <v>2213</v>
      </c>
      <c r="BF51" s="668" t="s">
        <v>2472</v>
      </c>
      <c r="BG51" s="668" t="s">
        <v>126</v>
      </c>
      <c r="BH51" s="668" t="s">
        <v>4866</v>
      </c>
      <c r="BI51" s="668"/>
      <c r="BJ51" s="668" t="s">
        <v>4866</v>
      </c>
      <c r="BK51" s="668" t="s">
        <v>2472</v>
      </c>
      <c r="BL51" s="668" t="s">
        <v>126</v>
      </c>
      <c r="BM51" s="668" t="s">
        <v>126</v>
      </c>
      <c r="BN51" s="668" t="s">
        <v>126</v>
      </c>
      <c r="BO51" s="668" t="s">
        <v>126</v>
      </c>
      <c r="BP51" s="669" t="s">
        <v>4866</v>
      </c>
      <c r="BQ51" s="668" t="s">
        <v>2472</v>
      </c>
      <c r="BR51" s="668"/>
      <c r="BS51" s="668"/>
      <c r="BT51" s="668"/>
      <c r="BU51" s="668"/>
      <c r="BV51" s="672"/>
      <c r="BW51" s="672"/>
      <c r="BX51" s="672"/>
      <c r="BY51" s="673"/>
      <c r="BZ51" s="673"/>
      <c r="CA51" s="673"/>
      <c r="CB51" s="673"/>
      <c r="CC51" s="673"/>
      <c r="CD51" s="673"/>
    </row>
    <row r="52" spans="1:82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1202</v>
      </c>
      <c r="I52" s="689" t="s">
        <v>3</v>
      </c>
      <c r="J52" s="689" t="s">
        <v>285</v>
      </c>
      <c r="K52" s="689">
        <v>2</v>
      </c>
      <c r="L52" s="689">
        <v>0</v>
      </c>
      <c r="M52" s="562" t="str">
        <f t="shared" si="18"/>
        <v>W</v>
      </c>
      <c r="N52" s="562">
        <f t="shared" si="19"/>
        <v>2</v>
      </c>
      <c r="O52" s="598">
        <f t="shared" si="20"/>
        <v>2</v>
      </c>
      <c r="P52" s="562" t="str">
        <f t="shared" si="14"/>
        <v>U</v>
      </c>
      <c r="Q52" s="586">
        <f t="shared" si="24"/>
        <v>0.25</v>
      </c>
      <c r="R52" s="635">
        <f t="shared" si="25"/>
        <v>1</v>
      </c>
      <c r="S52" s="600">
        <v>-0.41</v>
      </c>
      <c r="T52" s="595">
        <f t="shared" si="16"/>
        <v>2.41</v>
      </c>
      <c r="U52" s="601">
        <v>2.74</v>
      </c>
      <c r="V52" s="595">
        <f t="shared" si="17"/>
        <v>-0.74000000000000021</v>
      </c>
      <c r="W52" s="586">
        <f t="shared" si="22"/>
        <v>1.165</v>
      </c>
      <c r="X52" s="586">
        <f t="shared" si="23"/>
        <v>1.5750000000000002</v>
      </c>
      <c r="Y52" s="755">
        <v>8</v>
      </c>
      <c r="Z52" s="755">
        <v>12</v>
      </c>
      <c r="AA52" s="755">
        <v>4</v>
      </c>
      <c r="AB52" s="755">
        <v>2</v>
      </c>
      <c r="AC52" s="755">
        <v>38</v>
      </c>
      <c r="AD52" s="755">
        <v>62</v>
      </c>
      <c r="AE52" s="599">
        <v>3421</v>
      </c>
      <c r="AF52" s="562"/>
      <c r="AG52" s="562"/>
      <c r="AH52" s="562"/>
      <c r="AJ52" s="758" t="str">
        <f t="array" ref="AJ52">IF($K52="","",IF(SUM(IF(ISNUMBER(VALUE(RIGHT($AM52:$CO52,1))),VALUE(RIGHT($AM52:$CO52,1)),0))=$K52,"T","F"))</f>
        <v>T</v>
      </c>
      <c r="AK52" s="583">
        <f t="array" ref="AK52">IF($K52="","",SUM(IF(LEFT($AM52:$CO52,1)="s",1,0))-SUM(IF(RIGHT(LEFT($AM52:$CO52,2))="-",1,0)))</f>
        <v>0</v>
      </c>
      <c r="AL52" s="562">
        <f t="array" ref="AL52">IF($K52="","",SUM(IF(LEFT($AM52:$CO52,1)="X",1,0)))</f>
        <v>11</v>
      </c>
      <c r="AM52" s="668" t="s">
        <v>2474</v>
      </c>
      <c r="AN52" s="682" t="s">
        <v>4970</v>
      </c>
      <c r="AO52" s="668" t="s">
        <v>2474</v>
      </c>
      <c r="AP52" s="668" t="s">
        <v>2474</v>
      </c>
      <c r="AQ52" s="668" t="s">
        <v>2474</v>
      </c>
      <c r="AR52" s="668" t="s">
        <v>2474</v>
      </c>
      <c r="AS52" s="668" t="s">
        <v>4947</v>
      </c>
      <c r="AT52" s="668" t="s">
        <v>4947</v>
      </c>
      <c r="AU52" s="671" t="s">
        <v>4948</v>
      </c>
      <c r="AV52" s="671" t="s">
        <v>4970</v>
      </c>
      <c r="AW52" s="668" t="s">
        <v>4947</v>
      </c>
      <c r="AX52" s="668"/>
      <c r="AY52" s="668"/>
      <c r="AZ52" s="668"/>
      <c r="BA52" s="668" t="s">
        <v>4952</v>
      </c>
      <c r="BB52" s="668"/>
      <c r="BC52" s="668"/>
      <c r="BD52" s="668"/>
      <c r="BE52" s="668" t="s">
        <v>3058</v>
      </c>
      <c r="BF52" s="668" t="s">
        <v>4949</v>
      </c>
      <c r="BG52" s="668"/>
      <c r="BH52" s="668" t="s">
        <v>4952</v>
      </c>
      <c r="BI52" s="668"/>
      <c r="BJ52" s="668" t="s">
        <v>4952</v>
      </c>
      <c r="BK52" s="668" t="s">
        <v>4952</v>
      </c>
      <c r="BL52" s="668"/>
      <c r="BM52" s="668"/>
      <c r="BN52" s="668"/>
      <c r="BO52" s="668"/>
      <c r="BP52" s="668" t="s">
        <v>4949</v>
      </c>
      <c r="BQ52" s="668" t="s">
        <v>4949</v>
      </c>
      <c r="BR52" s="668"/>
      <c r="BS52" s="668"/>
      <c r="BT52" s="668"/>
      <c r="BU52" s="668"/>
      <c r="BV52" s="672"/>
      <c r="BW52" s="672"/>
      <c r="BX52" s="672"/>
      <c r="BY52" s="673"/>
      <c r="BZ52" s="673"/>
      <c r="CA52" s="673"/>
      <c r="CB52" s="673"/>
      <c r="CC52" s="673"/>
      <c r="CD52" s="673"/>
    </row>
    <row r="53" spans="1:82" s="661" customFormat="1" ht="15" customHeight="1">
      <c r="A53" s="625">
        <v>42966</v>
      </c>
      <c r="B53" s="603"/>
      <c r="C53" s="603"/>
      <c r="D53" s="603"/>
      <c r="E53" s="603"/>
      <c r="F53" s="603"/>
      <c r="G53" s="585"/>
      <c r="H53" s="624" t="s">
        <v>253</v>
      </c>
      <c r="I53" s="689" t="s">
        <v>2</v>
      </c>
      <c r="J53" s="689" t="s">
        <v>285</v>
      </c>
      <c r="K53" s="689">
        <v>1</v>
      </c>
      <c r="L53" s="689">
        <v>1</v>
      </c>
      <c r="M53" s="562" t="str">
        <f t="shared" si="18"/>
        <v>D</v>
      </c>
      <c r="N53" s="562">
        <f t="shared" si="19"/>
        <v>2</v>
      </c>
      <c r="O53" s="598">
        <f t="shared" si="20"/>
        <v>0</v>
      </c>
      <c r="P53" s="562" t="str">
        <f t="shared" si="14"/>
        <v>U</v>
      </c>
      <c r="Q53" s="586">
        <f t="shared" si="24"/>
        <v>0</v>
      </c>
      <c r="R53" s="635">
        <f t="shared" si="25"/>
        <v>0</v>
      </c>
      <c r="S53" s="600">
        <v>-0.13</v>
      </c>
      <c r="T53" s="595">
        <f t="shared" si="16"/>
        <v>0.13</v>
      </c>
      <c r="U53" s="601">
        <v>2.71</v>
      </c>
      <c r="V53" s="595">
        <f t="shared" si="17"/>
        <v>-0.71</v>
      </c>
      <c r="W53" s="586">
        <f t="shared" si="22"/>
        <v>1.29</v>
      </c>
      <c r="X53" s="586">
        <f t="shared" si="23"/>
        <v>1.42</v>
      </c>
      <c r="Y53" s="599">
        <v>20</v>
      </c>
      <c r="Z53" s="599">
        <v>8</v>
      </c>
      <c r="AA53" s="599">
        <v>5</v>
      </c>
      <c r="AB53" s="599">
        <v>4</v>
      </c>
      <c r="AC53" s="599">
        <v>57</v>
      </c>
      <c r="AD53" s="599">
        <v>43</v>
      </c>
      <c r="AE53" s="599">
        <v>3421</v>
      </c>
      <c r="AF53" s="562"/>
      <c r="AG53" s="562"/>
      <c r="AH53" s="562"/>
      <c r="AJ53" s="758" t="str">
        <f t="array" ref="AJ53">IF($K53="","",IF(SUM(IF(ISNUMBER(VALUE(RIGHT($AM53:$CO53,1))),VALUE(RIGHT($AM53:$CO53,1)),0))=$K53,"T","F"))</f>
        <v>T</v>
      </c>
      <c r="AK53" s="583">
        <f t="array" ref="AK53">IF($K53="","",SUM(IF(LEFT($AM53:$CO53,1)="s",1,0))-SUM(IF(RIGHT(LEFT($AM53:$CO53,2))="-",1,0)))</f>
        <v>0</v>
      </c>
      <c r="AL53" s="562">
        <f t="array" ref="AL53">IF($K53="","",SUM(IF(LEFT($AM53:$CO53,1)="X",1,0)))</f>
        <v>11</v>
      </c>
      <c r="AM53" s="668" t="s">
        <v>2474</v>
      </c>
      <c r="AN53" s="668" t="s">
        <v>2474</v>
      </c>
      <c r="AO53" s="668" t="s">
        <v>2474</v>
      </c>
      <c r="AP53" s="668" t="s">
        <v>2474</v>
      </c>
      <c r="AQ53" s="668" t="s">
        <v>5073</v>
      </c>
      <c r="AR53" s="668" t="s">
        <v>5072</v>
      </c>
      <c r="AS53" s="668" t="s">
        <v>2474</v>
      </c>
      <c r="AT53" s="668" t="s">
        <v>2474</v>
      </c>
      <c r="AU53" s="671" t="s">
        <v>5071</v>
      </c>
      <c r="AV53" s="668" t="s">
        <v>5072</v>
      </c>
      <c r="AW53" s="671" t="s">
        <v>5070</v>
      </c>
      <c r="AX53" s="668"/>
      <c r="AY53" s="668"/>
      <c r="AZ53" s="668"/>
      <c r="BA53" s="668" t="s">
        <v>5075</v>
      </c>
      <c r="BB53" s="668"/>
      <c r="BC53" s="668" t="s">
        <v>5075</v>
      </c>
      <c r="BD53" s="668"/>
      <c r="BE53" s="668" t="s">
        <v>2213</v>
      </c>
      <c r="BF53" s="668" t="s">
        <v>5074</v>
      </c>
      <c r="BG53" s="668"/>
      <c r="BH53" s="668"/>
      <c r="BI53" s="668"/>
      <c r="BJ53" s="668" t="s">
        <v>5074</v>
      </c>
      <c r="BK53" s="668" t="s">
        <v>5075</v>
      </c>
      <c r="BL53" s="668"/>
      <c r="BM53" s="668"/>
      <c r="BN53" s="668"/>
      <c r="BO53" s="668"/>
      <c r="BP53" s="668" t="s">
        <v>5074</v>
      </c>
      <c r="BQ53" s="668" t="s">
        <v>5075</v>
      </c>
      <c r="BR53" s="668"/>
      <c r="BS53" s="668"/>
      <c r="BT53" s="668"/>
      <c r="BU53" s="668"/>
      <c r="BV53" s="672"/>
      <c r="BW53" s="672"/>
      <c r="BX53" s="672"/>
      <c r="BY53" s="673"/>
      <c r="BZ53" s="673"/>
      <c r="CA53" s="673"/>
      <c r="CB53" s="673"/>
      <c r="CC53" s="673"/>
      <c r="CD53" s="673"/>
    </row>
    <row r="54" spans="1:82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1200</v>
      </c>
      <c r="I54" s="689" t="s">
        <v>2</v>
      </c>
      <c r="J54" s="689" t="s">
        <v>285</v>
      </c>
      <c r="K54" s="689">
        <v>2</v>
      </c>
      <c r="L54" s="713">
        <v>1</v>
      </c>
      <c r="M54" s="562" t="str">
        <f t="shared" si="18"/>
        <v>W</v>
      </c>
      <c r="N54" s="562">
        <f t="shared" si="19"/>
        <v>3</v>
      </c>
      <c r="O54" s="598">
        <f t="shared" si="20"/>
        <v>1</v>
      </c>
      <c r="P54" s="562" t="str">
        <f t="shared" si="14"/>
        <v>O</v>
      </c>
      <c r="Q54" s="586">
        <f t="shared" si="24"/>
        <v>-0.25</v>
      </c>
      <c r="R54" s="635">
        <f t="shared" si="25"/>
        <v>1</v>
      </c>
      <c r="S54" s="600">
        <v>0.17</v>
      </c>
      <c r="T54" s="595">
        <f t="shared" si="16"/>
        <v>0.83</v>
      </c>
      <c r="U54" s="601">
        <v>2.8</v>
      </c>
      <c r="V54" s="595">
        <f t="shared" si="17"/>
        <v>0.20000000000000018</v>
      </c>
      <c r="W54" s="586">
        <f t="shared" si="22"/>
        <v>1.4849999999999999</v>
      </c>
      <c r="X54" s="586">
        <f t="shared" si="23"/>
        <v>1.3149999999999999</v>
      </c>
      <c r="Y54" s="755">
        <v>21</v>
      </c>
      <c r="Z54" s="755">
        <v>7</v>
      </c>
      <c r="AA54" s="755">
        <v>8</v>
      </c>
      <c r="AB54" s="755">
        <v>1</v>
      </c>
      <c r="AC54" s="755">
        <v>53</v>
      </c>
      <c r="AD54" s="755">
        <v>47</v>
      </c>
      <c r="AE54" s="755">
        <v>3421</v>
      </c>
      <c r="AF54" s="562"/>
      <c r="AG54" s="562"/>
      <c r="AH54" s="562"/>
      <c r="AJ54" s="758" t="str">
        <f t="array" ref="AJ54">IF($K54="","",IF(SUM(IF(ISNUMBER(VALUE(RIGHT($AM54:$CO54,1))),VALUE(RIGHT($AM54:$CO54,1)),0))=$K54,"T","F"))</f>
        <v>T</v>
      </c>
      <c r="AK54" s="583">
        <f t="array" ref="AK54">IF($K54="","",SUM(IF(LEFT($AM54:$CO54,1)="s",1,0))-SUM(IF(RIGHT(LEFT($AM54:$CO54,2))="-",1,0)))</f>
        <v>0</v>
      </c>
      <c r="AL54" s="562">
        <f t="array" ref="AL54">IF($K54="","",SUM(IF(LEFT($AM54:$CO54,1)="X",1,0)))</f>
        <v>11</v>
      </c>
      <c r="AM54" s="668" t="s">
        <v>5180</v>
      </c>
      <c r="AN54" s="669" t="s">
        <v>5179</v>
      </c>
      <c r="AO54" s="668" t="s">
        <v>5182</v>
      </c>
      <c r="AP54" s="668" t="s">
        <v>5183</v>
      </c>
      <c r="AQ54" s="668" t="s">
        <v>5189</v>
      </c>
      <c r="AR54" s="668" t="s">
        <v>5179</v>
      </c>
      <c r="AS54" s="668" t="s">
        <v>5217</v>
      </c>
      <c r="AT54" s="671" t="s">
        <v>5216</v>
      </c>
      <c r="AU54" s="678" t="s">
        <v>5257</v>
      </c>
      <c r="AV54" s="669" t="s">
        <v>5179</v>
      </c>
      <c r="AW54" s="671" t="s">
        <v>2207</v>
      </c>
      <c r="AX54" s="668"/>
      <c r="AY54" s="668"/>
      <c r="AZ54" s="668"/>
      <c r="BA54" s="668" t="s">
        <v>5189</v>
      </c>
      <c r="BB54" s="668"/>
      <c r="BC54" s="668" t="s">
        <v>2138</v>
      </c>
      <c r="BD54" s="668"/>
      <c r="BE54" s="668" t="s">
        <v>2213</v>
      </c>
      <c r="BF54" s="668" t="s">
        <v>5218</v>
      </c>
      <c r="BG54" s="668" t="s">
        <v>5252</v>
      </c>
      <c r="BH54" s="668"/>
      <c r="BI54" s="668"/>
      <c r="BJ54" s="671" t="s">
        <v>2280</v>
      </c>
      <c r="BK54" s="668" t="s">
        <v>5189</v>
      </c>
      <c r="BL54" s="668" t="s">
        <v>5189</v>
      </c>
      <c r="BM54" s="668"/>
      <c r="BN54" s="668"/>
      <c r="BO54" s="668"/>
      <c r="BP54" s="668"/>
      <c r="BQ54" s="668" t="s">
        <v>5189</v>
      </c>
      <c r="BR54" s="668"/>
      <c r="BS54" s="668"/>
      <c r="BT54" s="668"/>
      <c r="BU54" s="668"/>
      <c r="BV54" s="672"/>
      <c r="BW54" s="672"/>
      <c r="BX54" s="672"/>
      <c r="BY54" s="673"/>
      <c r="BZ54" s="673"/>
      <c r="CA54" s="673"/>
      <c r="CB54" s="673"/>
      <c r="CC54" s="673"/>
      <c r="CD54" s="673"/>
    </row>
    <row r="55" spans="1:82" s="661" customFormat="1" ht="15" customHeight="1">
      <c r="A55" s="625">
        <v>42987</v>
      </c>
      <c r="B55" s="603"/>
      <c r="C55" s="603"/>
      <c r="D55" s="603"/>
      <c r="E55" s="603"/>
      <c r="F55" s="603"/>
      <c r="G55" s="585"/>
      <c r="H55" s="624" t="s">
        <v>1435</v>
      </c>
      <c r="I55" s="689" t="s">
        <v>3</v>
      </c>
      <c r="J55" s="689" t="s">
        <v>285</v>
      </c>
      <c r="K55" s="689">
        <v>1</v>
      </c>
      <c r="L55" s="689">
        <v>2</v>
      </c>
      <c r="M55" s="562" t="str">
        <f t="shared" si="18"/>
        <v>L</v>
      </c>
      <c r="N55" s="562">
        <f t="shared" si="19"/>
        <v>3</v>
      </c>
      <c r="O55" s="598">
        <f t="shared" si="20"/>
        <v>-1</v>
      </c>
      <c r="P55" s="562" t="str">
        <f t="shared" si="14"/>
        <v>O</v>
      </c>
      <c r="Q55" s="586">
        <f>IF(S55="","",IF(SIGN(S55)&lt;&gt;1,VLOOKUP(ABS(S55),SUP_HDC,3,TRUE),-VLOOKUP(ABS(S55),SUP_HDC,3,TRUE)))</f>
        <v>-0.25</v>
      </c>
      <c r="R55" s="635">
        <f>IF(Q55="","",IF((K55-L55+Q55)&gt;=0.5,1,IF((K55-L55+Q55)=0.25,0.5,IF((K55-L55+Q55)&lt;=-0.5,-1,IF((K55-L55+Q55)=-0.25,-0.5,0)))))</f>
        <v>-1</v>
      </c>
      <c r="S55" s="600">
        <v>0.15</v>
      </c>
      <c r="T55" s="595">
        <f t="shared" si="16"/>
        <v>-1.1499999999999999</v>
      </c>
      <c r="U55" s="601">
        <v>2.6</v>
      </c>
      <c r="V55" s="595">
        <f t="shared" si="17"/>
        <v>0.39999999999999991</v>
      </c>
      <c r="W55" s="586">
        <f t="shared" si="22"/>
        <v>1.375</v>
      </c>
      <c r="X55" s="586">
        <f t="shared" si="23"/>
        <v>1.2250000000000001</v>
      </c>
      <c r="Y55" s="599">
        <v>6</v>
      </c>
      <c r="Z55" s="599">
        <v>14</v>
      </c>
      <c r="AA55" s="599">
        <v>5</v>
      </c>
      <c r="AB55" s="599">
        <v>4</v>
      </c>
      <c r="AC55" s="599">
        <v>49</v>
      </c>
      <c r="AD55" s="599">
        <v>51</v>
      </c>
      <c r="AE55" s="599">
        <v>3421</v>
      </c>
      <c r="AF55" s="562"/>
      <c r="AG55" s="562"/>
      <c r="AH55" s="562"/>
      <c r="AJ55" s="758" t="str">
        <f t="array" ref="AJ55">IF($K55="","",IF(SUM(IF(ISNUMBER(VALUE(RIGHT($AM55:$CO55,1))),VALUE(RIGHT($AM55:$CO55,1)),0))=$K55,"T","F"))</f>
        <v>T</v>
      </c>
      <c r="AK55" s="583">
        <f t="array" ref="AK55">IF($K55="","",SUM(IF(LEFT($AM55:$CO55,1)="s",1,0))-SUM(IF(RIGHT(LEFT($AM55:$CO55,2))="-",1,0)))</f>
        <v>0</v>
      </c>
      <c r="AL55" s="562">
        <f t="array" ref="AL55">IF($K55="","",SUM(IF(LEFT($AM55:$CO55,1)="X",1,0)))</f>
        <v>11</v>
      </c>
      <c r="AM55" s="668" t="s">
        <v>1431</v>
      </c>
      <c r="AN55" s="668" t="s">
        <v>1431</v>
      </c>
      <c r="AO55" s="668" t="s">
        <v>1431</v>
      </c>
      <c r="AP55" s="668" t="s">
        <v>5400</v>
      </c>
      <c r="AQ55" s="668" t="s">
        <v>5388</v>
      </c>
      <c r="AR55" s="668" t="s">
        <v>2137</v>
      </c>
      <c r="AS55" s="668" t="s">
        <v>2137</v>
      </c>
      <c r="AT55" s="668" t="s">
        <v>1431</v>
      </c>
      <c r="AU55" s="668" t="s">
        <v>1431</v>
      </c>
      <c r="AV55" s="668" t="s">
        <v>5392</v>
      </c>
      <c r="AW55" s="671" t="s">
        <v>2207</v>
      </c>
      <c r="AX55" s="668"/>
      <c r="AY55" s="668"/>
      <c r="AZ55" s="668"/>
      <c r="BA55" s="668" t="s">
        <v>5388</v>
      </c>
      <c r="BB55" s="668"/>
      <c r="BC55" s="668" t="s">
        <v>5388</v>
      </c>
      <c r="BD55" s="668"/>
      <c r="BE55" s="668" t="s">
        <v>2213</v>
      </c>
      <c r="BF55" s="668" t="s">
        <v>5400</v>
      </c>
      <c r="BG55" s="668" t="s">
        <v>2138</v>
      </c>
      <c r="BH55" s="668"/>
      <c r="BI55" s="706"/>
      <c r="BJ55" s="668" t="s">
        <v>5387</v>
      </c>
      <c r="BK55" s="668" t="s">
        <v>5387</v>
      </c>
      <c r="BL55" s="668" t="s">
        <v>5388</v>
      </c>
      <c r="BM55" s="668"/>
      <c r="BN55" s="668"/>
      <c r="BO55" s="668"/>
      <c r="BP55" s="668"/>
      <c r="BQ55" s="668"/>
      <c r="BR55" s="668"/>
      <c r="BS55" s="668"/>
      <c r="BT55" s="668"/>
      <c r="BU55" s="668"/>
      <c r="BV55" s="672"/>
      <c r="BW55" s="672"/>
      <c r="BX55" s="672"/>
      <c r="BY55" s="673"/>
      <c r="BZ55" s="673"/>
      <c r="CA55" s="673"/>
      <c r="CB55" s="673"/>
      <c r="CC55" s="673"/>
      <c r="CD55" s="673"/>
    </row>
    <row r="56" spans="1:82" s="661" customFormat="1" ht="15" customHeight="1">
      <c r="A56" s="625">
        <v>42994</v>
      </c>
      <c r="B56" s="603"/>
      <c r="C56" s="603"/>
      <c r="D56" s="603"/>
      <c r="E56" s="603"/>
      <c r="F56" s="603"/>
      <c r="G56" s="585"/>
      <c r="H56" s="624" t="s">
        <v>265</v>
      </c>
      <c r="I56" s="689" t="s">
        <v>2</v>
      </c>
      <c r="J56" s="689" t="s">
        <v>285</v>
      </c>
      <c r="K56" s="689">
        <v>1</v>
      </c>
      <c r="L56" s="689">
        <v>1</v>
      </c>
      <c r="M56" s="562" t="str">
        <f t="shared" si="18"/>
        <v>D</v>
      </c>
      <c r="N56" s="562">
        <f t="shared" si="19"/>
        <v>2</v>
      </c>
      <c r="O56" s="598">
        <f t="shared" si="20"/>
        <v>0</v>
      </c>
      <c r="P56" s="562" t="str">
        <f t="shared" si="14"/>
        <v>U</v>
      </c>
      <c r="Q56" s="586">
        <f t="shared" ref="Q56:Q66" si="26">IF(S56="","",IF(SIGN(S56)&lt;&gt;1,VLOOKUP(ABS(S56),SUP_HDC,3,TRUE),-VLOOKUP(ABS(S56),SUP_HDC,3,TRUE)))</f>
        <v>0.25</v>
      </c>
      <c r="R56" s="635">
        <f t="shared" ref="R56:R66" si="27">IF(Q56="","",IF((K56-L56+Q56)&gt;=0.5,1,IF((K56-L56+Q56)=0.25,0.5,IF((K56-L56+Q56)&lt;=-0.5,-1,IF((K56-L56+Q56)=-0.25,-0.5,0)))))</f>
        <v>0.5</v>
      </c>
      <c r="S56" s="600">
        <v>-0.27</v>
      </c>
      <c r="T56" s="595">
        <f t="shared" si="16"/>
        <v>0.27</v>
      </c>
      <c r="U56" s="601">
        <v>2.9</v>
      </c>
      <c r="V56" s="595">
        <f t="shared" si="17"/>
        <v>-0.89999999999999991</v>
      </c>
      <c r="W56" s="586">
        <f t="shared" si="22"/>
        <v>1.3149999999999999</v>
      </c>
      <c r="X56" s="586">
        <f t="shared" si="23"/>
        <v>1.585</v>
      </c>
      <c r="Y56" s="599">
        <v>8</v>
      </c>
      <c r="Z56" s="599">
        <v>18</v>
      </c>
      <c r="AA56" s="599">
        <v>3</v>
      </c>
      <c r="AB56" s="599">
        <v>5</v>
      </c>
      <c r="AC56" s="599">
        <v>37</v>
      </c>
      <c r="AD56" s="599">
        <v>63</v>
      </c>
      <c r="AE56" s="599">
        <v>3421</v>
      </c>
      <c r="AF56" s="562"/>
      <c r="AG56" s="562"/>
      <c r="AH56" s="562"/>
      <c r="AJ56" s="758" t="str">
        <f t="array" ref="AJ56">IF($K56="","",IF(SUM(IF(ISNUMBER(VALUE(RIGHT($AM56:$CO56,1))),VALUE(RIGHT($AM56:$CO56,1)),0))=$K56,"T","F"))</f>
        <v>T</v>
      </c>
      <c r="AK56" s="583">
        <f t="array" ref="AK56">IF($K56="","",SUM(IF(LEFT($AM56:$CO56,1)="s",1,0))-SUM(IF(RIGHT(LEFT($AM56:$CO56,2))="-",1,0)))</f>
        <v>0</v>
      </c>
      <c r="AL56" s="562">
        <f t="array" ref="AL56">IF($K56="","",SUM(IF(LEFT($AM56:$CO56,1)="X",1,0)))</f>
        <v>11</v>
      </c>
      <c r="AM56" s="668" t="s">
        <v>1431</v>
      </c>
      <c r="AN56" s="668" t="s">
        <v>1431</v>
      </c>
      <c r="AO56" s="668" t="s">
        <v>1431</v>
      </c>
      <c r="AP56" s="668" t="s">
        <v>1431</v>
      </c>
      <c r="AQ56" s="668" t="s">
        <v>1431</v>
      </c>
      <c r="AR56" s="668" t="s">
        <v>2138</v>
      </c>
      <c r="AS56" s="671" t="s">
        <v>2207</v>
      </c>
      <c r="AT56" s="668" t="s">
        <v>1431</v>
      </c>
      <c r="AU56" s="668" t="s">
        <v>2137</v>
      </c>
      <c r="AV56" s="668" t="s">
        <v>1431</v>
      </c>
      <c r="AW56" s="668" t="s">
        <v>2137</v>
      </c>
      <c r="AX56" s="668"/>
      <c r="AY56" s="668"/>
      <c r="AZ56" s="668"/>
      <c r="BA56" s="668" t="s">
        <v>5388</v>
      </c>
      <c r="BB56" s="668"/>
      <c r="BC56" s="668"/>
      <c r="BD56" s="668" t="s">
        <v>5388</v>
      </c>
      <c r="BE56" s="668" t="s">
        <v>2213</v>
      </c>
      <c r="BF56" s="668" t="s">
        <v>5528</v>
      </c>
      <c r="BG56" s="668" t="s">
        <v>5388</v>
      </c>
      <c r="BH56" s="668"/>
      <c r="BI56" s="668" t="s">
        <v>2138</v>
      </c>
      <c r="BJ56" s="668" t="s">
        <v>5529</v>
      </c>
      <c r="BK56" s="668" t="s">
        <v>5388</v>
      </c>
      <c r="BL56" s="668"/>
      <c r="BM56" s="668"/>
      <c r="BN56" s="668"/>
      <c r="BO56" s="668"/>
      <c r="BP56" s="668"/>
      <c r="BQ56" s="668"/>
      <c r="BR56" s="668"/>
      <c r="BS56" s="668"/>
      <c r="BT56" s="668"/>
      <c r="BU56" s="668"/>
      <c r="BV56" s="672"/>
      <c r="BW56" s="672"/>
      <c r="BX56" s="672"/>
      <c r="BY56" s="673"/>
      <c r="BZ56" s="673"/>
      <c r="CA56" s="673"/>
      <c r="CB56" s="673"/>
      <c r="CC56" s="673"/>
      <c r="CD56" s="673"/>
    </row>
    <row r="57" spans="1:82" s="661" customFormat="1" ht="15" customHeight="1">
      <c r="A57" s="626">
        <v>42998</v>
      </c>
      <c r="B57" s="596"/>
      <c r="C57" s="596"/>
      <c r="D57" s="596"/>
      <c r="E57" s="596"/>
      <c r="F57" s="596"/>
      <c r="G57" s="591"/>
      <c r="H57" s="623" t="s">
        <v>3995</v>
      </c>
      <c r="I57" s="686" t="s">
        <v>2240</v>
      </c>
      <c r="J57" s="686" t="s">
        <v>3988</v>
      </c>
      <c r="K57" s="686">
        <v>1</v>
      </c>
      <c r="L57" s="686">
        <v>0</v>
      </c>
      <c r="M57" s="562" t="str">
        <f t="shared" si="18"/>
        <v>W</v>
      </c>
      <c r="N57" s="562">
        <f t="shared" si="19"/>
        <v>1</v>
      </c>
      <c r="O57" s="598">
        <f t="shared" si="20"/>
        <v>1</v>
      </c>
      <c r="P57" s="562" t="str">
        <f t="shared" si="14"/>
        <v>U</v>
      </c>
      <c r="Q57" s="586" t="str">
        <f t="shared" ref="Q57:Q58" si="28">IF(S57="","",IF(SIGN(S57)&lt;&gt;1,VLOOKUP(ABS(S57),SUP_HDC,3,TRUE),-VLOOKUP(ABS(S57),SUP_HDC,3,TRUE)))</f>
        <v/>
      </c>
      <c r="R57" s="635" t="str">
        <f t="shared" ref="R57:R58" si="29">IF(Q57="","",IF((K57-L57+Q57)&gt;=0.5,1,IF((K57-L57+Q57)=0.25,0.5,IF((K57-L57+Q57)&lt;=-0.5,-1,IF((K57-L57+Q57)=-0.25,-0.5,0)))))</f>
        <v/>
      </c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758"/>
      <c r="AK57" s="583"/>
      <c r="AL57" s="562"/>
      <c r="AM57" s="668"/>
      <c r="AN57" s="668" t="s">
        <v>2213</v>
      </c>
      <c r="AO57" s="668"/>
      <c r="AP57" s="668" t="s">
        <v>5536</v>
      </c>
      <c r="AQ57" s="668" t="s">
        <v>5565</v>
      </c>
      <c r="AR57" s="668" t="s">
        <v>5536</v>
      </c>
      <c r="AS57" s="668"/>
      <c r="AT57" s="668" t="s">
        <v>5547</v>
      </c>
      <c r="AU57" s="668"/>
      <c r="AV57" s="668" t="s">
        <v>5547</v>
      </c>
      <c r="AW57" s="668"/>
      <c r="AX57" s="668"/>
      <c r="AY57" s="668"/>
      <c r="AZ57" s="668" t="s">
        <v>5547</v>
      </c>
      <c r="BA57" s="668" t="s">
        <v>5536</v>
      </c>
      <c r="BB57" s="668" t="s">
        <v>5548</v>
      </c>
      <c r="BC57" s="668" t="s">
        <v>5536</v>
      </c>
      <c r="BD57" s="668" t="s">
        <v>5564</v>
      </c>
      <c r="BE57" s="668" t="s">
        <v>2213</v>
      </c>
      <c r="BF57" s="668"/>
      <c r="BG57" s="668" t="s">
        <v>5536</v>
      </c>
      <c r="BH57" s="668" t="s">
        <v>5548</v>
      </c>
      <c r="BI57" s="668"/>
      <c r="BJ57" s="668" t="s">
        <v>5536</v>
      </c>
      <c r="BK57" s="668" t="s">
        <v>2137</v>
      </c>
      <c r="BL57" s="668" t="s">
        <v>5566</v>
      </c>
      <c r="BM57" s="668"/>
      <c r="BN57" s="668"/>
      <c r="BO57" s="668" t="s">
        <v>2137</v>
      </c>
      <c r="BP57" s="668"/>
      <c r="BQ57" s="668" t="s">
        <v>5536</v>
      </c>
      <c r="BR57" s="668" t="s">
        <v>5548</v>
      </c>
      <c r="BS57" s="668"/>
      <c r="BT57" s="668"/>
      <c r="BU57" s="668"/>
      <c r="BV57" s="672"/>
      <c r="BW57" s="672"/>
      <c r="BX57" s="672"/>
      <c r="BY57" s="673"/>
      <c r="BZ57" s="673"/>
      <c r="CA57" s="673"/>
      <c r="CB57" s="673"/>
      <c r="CC57" s="673"/>
      <c r="CD57" s="673"/>
    </row>
    <row r="58" spans="1:82" s="661" customFormat="1" ht="15" customHeight="1">
      <c r="A58" s="625">
        <v>43001</v>
      </c>
      <c r="B58" s="603"/>
      <c r="C58" s="603"/>
      <c r="D58" s="603"/>
      <c r="E58" s="603"/>
      <c r="F58" s="603"/>
      <c r="G58" s="585"/>
      <c r="H58" s="624" t="s">
        <v>1204</v>
      </c>
      <c r="I58" s="689" t="s">
        <v>2</v>
      </c>
      <c r="J58" s="689" t="s">
        <v>285</v>
      </c>
      <c r="K58" s="689">
        <v>2</v>
      </c>
      <c r="L58" s="689">
        <v>1</v>
      </c>
      <c r="M58" s="562" t="str">
        <f t="shared" si="18"/>
        <v>W</v>
      </c>
      <c r="N58" s="562">
        <f t="shared" si="19"/>
        <v>3</v>
      </c>
      <c r="O58" s="598">
        <f t="shared" si="20"/>
        <v>1</v>
      </c>
      <c r="P58" s="562" t="str">
        <f t="shared" si="14"/>
        <v>O</v>
      </c>
      <c r="Q58" s="586">
        <f t="shared" si="28"/>
        <v>-0.5</v>
      </c>
      <c r="R58" s="635">
        <f t="shared" si="29"/>
        <v>1</v>
      </c>
      <c r="S58" s="600">
        <v>0.5</v>
      </c>
      <c r="T58" s="595">
        <f t="shared" si="16"/>
        <v>0.5</v>
      </c>
      <c r="U58" s="601">
        <v>2.67</v>
      </c>
      <c r="V58" s="595">
        <f>IF(ISBLANK(U58),"",K58+L58-U58)</f>
        <v>0.33000000000000007</v>
      </c>
      <c r="W58" s="586">
        <f>IF(S58="","",(S58+U58)/2)</f>
        <v>1.585</v>
      </c>
      <c r="X58" s="586">
        <f>IF(W58="","",U58-W58)</f>
        <v>1.085</v>
      </c>
      <c r="Y58" s="599">
        <v>14</v>
      </c>
      <c r="Z58" s="599">
        <v>7</v>
      </c>
      <c r="AA58" s="599">
        <v>7</v>
      </c>
      <c r="AB58" s="599">
        <v>2</v>
      </c>
      <c r="AC58" s="599">
        <v>46</v>
      </c>
      <c r="AD58" s="599">
        <v>54</v>
      </c>
      <c r="AE58" s="599">
        <v>3421</v>
      </c>
      <c r="AF58" s="562"/>
      <c r="AG58" s="562"/>
      <c r="AH58" s="562"/>
      <c r="AJ58" s="758" t="str">
        <f t="array" ref="AJ58">IF($K58="","",IF(SUM(IF(ISNUMBER(VALUE(RIGHT($AM58:$CO58,1))),VALUE(RIGHT($AM58:$CO58,1)),0))=$K58,"T","F"))</f>
        <v>T</v>
      </c>
      <c r="AK58" s="583">
        <f t="array" ref="AK58">IF($K58="","",SUM(IF(LEFT($AM58:$CO58,1)="s",1,0))-SUM(IF(RIGHT(LEFT($AM58:$CO58,2))="-",1,0)))</f>
        <v>0</v>
      </c>
      <c r="AL58" s="562">
        <f t="array" ref="AL58">IF($K58="","",SUM(IF(LEFT($AM58:$CO58,1)="X",1,0)))</f>
        <v>11</v>
      </c>
      <c r="AM58" s="668" t="s">
        <v>2474</v>
      </c>
      <c r="AN58" s="668" t="s">
        <v>2213</v>
      </c>
      <c r="AO58" s="668" t="s">
        <v>2474</v>
      </c>
      <c r="AP58" s="668" t="s">
        <v>2474</v>
      </c>
      <c r="AQ58" s="668" t="s">
        <v>2474</v>
      </c>
      <c r="AR58" s="668" t="s">
        <v>2474</v>
      </c>
      <c r="AS58" s="671" t="s">
        <v>5640</v>
      </c>
      <c r="AT58" s="668" t="s">
        <v>5624</v>
      </c>
      <c r="AU58" s="682" t="s">
        <v>5657</v>
      </c>
      <c r="AV58" s="668" t="s">
        <v>5658</v>
      </c>
      <c r="AW58" s="668" t="s">
        <v>2474</v>
      </c>
      <c r="AX58" s="668" t="s">
        <v>126</v>
      </c>
      <c r="AY58" s="668" t="s">
        <v>126</v>
      </c>
      <c r="AZ58" s="668" t="s">
        <v>126</v>
      </c>
      <c r="BA58" s="668" t="s">
        <v>2472</v>
      </c>
      <c r="BB58" s="668" t="s">
        <v>126</v>
      </c>
      <c r="BC58" s="668" t="s">
        <v>2474</v>
      </c>
      <c r="BD58" s="668" t="s">
        <v>126</v>
      </c>
      <c r="BE58" s="668" t="s">
        <v>2213</v>
      </c>
      <c r="BF58" s="669" t="s">
        <v>5625</v>
      </c>
      <c r="BG58" s="668" t="s">
        <v>2472</v>
      </c>
      <c r="BH58" s="668" t="s">
        <v>126</v>
      </c>
      <c r="BI58" s="668" t="s">
        <v>5625</v>
      </c>
      <c r="BJ58" s="668" t="s">
        <v>5625</v>
      </c>
      <c r="BK58" s="668" t="s">
        <v>2472</v>
      </c>
      <c r="BL58" s="668" t="s">
        <v>2472</v>
      </c>
      <c r="BM58" s="668"/>
      <c r="BN58" s="668"/>
      <c r="BO58" s="668"/>
      <c r="BP58" s="668"/>
      <c r="BQ58" s="668"/>
      <c r="BR58" s="668"/>
      <c r="BS58" s="668"/>
      <c r="BT58" s="668"/>
      <c r="BU58" s="668"/>
      <c r="BV58" s="672"/>
      <c r="BW58" s="672"/>
      <c r="BX58" s="672"/>
      <c r="BY58" s="673"/>
      <c r="BZ58" s="673"/>
      <c r="CA58" s="673"/>
      <c r="CB58" s="673"/>
      <c r="CC58" s="673"/>
      <c r="CD58" s="673"/>
    </row>
    <row r="59" spans="1:82" s="661" customFormat="1" ht="15" customHeight="1">
      <c r="A59" s="625">
        <v>43008</v>
      </c>
      <c r="B59" s="603"/>
      <c r="C59" s="603"/>
      <c r="D59" s="603"/>
      <c r="E59" s="603"/>
      <c r="F59" s="603"/>
      <c r="G59" s="585"/>
      <c r="H59" s="624" t="s">
        <v>264</v>
      </c>
      <c r="I59" s="689" t="s">
        <v>3</v>
      </c>
      <c r="J59" s="689" t="s">
        <v>285</v>
      </c>
      <c r="K59" s="689">
        <v>0</v>
      </c>
      <c r="L59" s="689">
        <v>0</v>
      </c>
      <c r="M59" s="562" t="str">
        <f t="shared" si="18"/>
        <v>D</v>
      </c>
      <c r="N59" s="562">
        <f t="shared" si="19"/>
        <v>0</v>
      </c>
      <c r="O59" s="598">
        <f t="shared" si="20"/>
        <v>0</v>
      </c>
      <c r="P59" s="562" t="str">
        <f t="shared" si="14"/>
        <v>U</v>
      </c>
      <c r="Q59" s="586">
        <f t="shared" ref="Q59" si="30">IF(S59="","",IF(SIGN(S59)&lt;&gt;1,VLOOKUP(ABS(S59),SUP_HDC,3,TRUE),-VLOOKUP(ABS(S59),SUP_HDC,3,TRUE)))</f>
        <v>0.25</v>
      </c>
      <c r="R59" s="635">
        <f t="shared" ref="R59" si="31">IF(Q59="","",IF((K59-L59+Q59)&gt;=0.5,1,IF((K59-L59+Q59)=0.25,0.5,IF((K59-L59+Q59)&lt;=-0.5,-1,IF((K59-L59+Q59)=-0.25,-0.5,0)))))</f>
        <v>0.5</v>
      </c>
      <c r="S59" s="600">
        <v>-0.18</v>
      </c>
      <c r="T59" s="595">
        <f t="shared" si="16"/>
        <v>0.18</v>
      </c>
      <c r="U59" s="601">
        <v>2.67</v>
      </c>
      <c r="V59" s="595">
        <f>IF(ISBLANK(U59),"",K59+L59-U59)</f>
        <v>-2.67</v>
      </c>
      <c r="W59" s="586">
        <f>IF(S59="","",(S59+U59)/2)</f>
        <v>1.2449999999999999</v>
      </c>
      <c r="X59" s="586">
        <f>IF(W59="","",U59-W59)</f>
        <v>1.425</v>
      </c>
      <c r="Y59" s="599">
        <v>7</v>
      </c>
      <c r="Z59" s="599">
        <v>6</v>
      </c>
      <c r="AA59" s="599">
        <v>1</v>
      </c>
      <c r="AB59" s="599">
        <v>1</v>
      </c>
      <c r="AC59" s="599">
        <v>51</v>
      </c>
      <c r="AD59" s="599">
        <v>49</v>
      </c>
      <c r="AE59" s="599">
        <v>4231</v>
      </c>
      <c r="AF59" s="562"/>
      <c r="AG59" s="562"/>
      <c r="AH59" s="562"/>
      <c r="AJ59" s="758" t="str">
        <f t="array" ref="AJ59">IF($K59="","",IF(SUM(IF(ISNUMBER(VALUE(RIGHT($AM59:$CO59,1))),VALUE(RIGHT($AM59:$CO59,1)),0))=$K59,"T","F"))</f>
        <v>T</v>
      </c>
      <c r="AK59" s="583">
        <f t="array" ref="AK59">IF($K59="","",SUM(IF(LEFT($AM59:$CO59,1)="s",1,0))-SUM(IF(RIGHT(LEFT($AM59:$CO59,2))="-",1,0)))</f>
        <v>0</v>
      </c>
      <c r="AL59" s="562">
        <f t="array" ref="AL59">IF($K59="","",SUM(IF(LEFT($AM59:$CO59,1)="X",1,0)))</f>
        <v>11</v>
      </c>
      <c r="AM59" s="668" t="s">
        <v>5763</v>
      </c>
      <c r="AN59" s="668" t="s">
        <v>2213</v>
      </c>
      <c r="AO59" s="668" t="s">
        <v>5763</v>
      </c>
      <c r="AP59" s="669" t="s">
        <v>5763</v>
      </c>
      <c r="AQ59" s="668" t="s">
        <v>5795</v>
      </c>
      <c r="AR59" s="668" t="s">
        <v>5763</v>
      </c>
      <c r="AS59" s="668" t="s">
        <v>5763</v>
      </c>
      <c r="AT59" s="668" t="s">
        <v>5763</v>
      </c>
      <c r="AU59" s="668" t="s">
        <v>5763</v>
      </c>
      <c r="AV59" s="668" t="s">
        <v>5763</v>
      </c>
      <c r="AW59" s="668" t="s">
        <v>2137</v>
      </c>
      <c r="AX59" s="668"/>
      <c r="AY59" s="668"/>
      <c r="AZ59" s="668"/>
      <c r="BA59" s="668" t="s">
        <v>5799</v>
      </c>
      <c r="BB59" s="668"/>
      <c r="BC59" s="668" t="s">
        <v>5799</v>
      </c>
      <c r="BD59" s="668"/>
      <c r="BE59" s="668" t="s">
        <v>2213</v>
      </c>
      <c r="BF59" s="668" t="s">
        <v>5797</v>
      </c>
      <c r="BG59" s="668" t="s">
        <v>5799</v>
      </c>
      <c r="BH59" s="668"/>
      <c r="BI59" s="668" t="s">
        <v>5803</v>
      </c>
      <c r="BJ59" s="668" t="s">
        <v>5797</v>
      </c>
      <c r="BK59" s="668" t="s">
        <v>5799</v>
      </c>
      <c r="BL59" s="668" t="s">
        <v>5797</v>
      </c>
      <c r="BM59" s="668"/>
      <c r="BN59" s="668"/>
      <c r="BO59" s="668"/>
      <c r="BP59" s="668"/>
      <c r="BQ59" s="668"/>
      <c r="BR59" s="668"/>
      <c r="BS59" s="668"/>
      <c r="BT59" s="668"/>
      <c r="BU59" s="668"/>
      <c r="BV59" s="672"/>
      <c r="BW59" s="672"/>
      <c r="BX59" s="672"/>
      <c r="BY59" s="673"/>
      <c r="BZ59" s="673"/>
      <c r="CA59" s="673"/>
      <c r="CB59" s="673"/>
      <c r="CC59" s="673"/>
      <c r="CD59" s="673"/>
    </row>
    <row r="60" spans="1:82" s="661" customFormat="1" ht="15" customHeight="1">
      <c r="A60" s="625">
        <v>43022</v>
      </c>
      <c r="B60" s="603"/>
      <c r="C60" s="603"/>
      <c r="D60" s="603"/>
      <c r="E60" s="603"/>
      <c r="F60" s="603"/>
      <c r="G60" s="585"/>
      <c r="H60" s="624" t="s">
        <v>262</v>
      </c>
      <c r="I60" s="689" t="s">
        <v>3</v>
      </c>
      <c r="J60" s="689" t="s">
        <v>285</v>
      </c>
      <c r="K60" s="689">
        <v>3</v>
      </c>
      <c r="L60" s="713">
        <v>0</v>
      </c>
      <c r="M60" s="562" t="str">
        <f t="shared" si="18"/>
        <v>W</v>
      </c>
      <c r="N60" s="562">
        <f t="shared" si="19"/>
        <v>3</v>
      </c>
      <c r="O60" s="598">
        <f t="shared" si="20"/>
        <v>3</v>
      </c>
      <c r="P60" s="562" t="str">
        <f t="shared" si="14"/>
        <v>O</v>
      </c>
      <c r="Q60" s="586">
        <f t="shared" si="26"/>
        <v>-0.25</v>
      </c>
      <c r="R60" s="635">
        <f t="shared" si="27"/>
        <v>1</v>
      </c>
      <c r="S60" s="600">
        <v>0.17</v>
      </c>
      <c r="T60" s="595">
        <f t="shared" si="16"/>
        <v>2.83</v>
      </c>
      <c r="U60" s="601">
        <v>2.7</v>
      </c>
      <c r="V60" s="595">
        <f>IF(ISBLANK(U60),"",K60+L60-U60)</f>
        <v>0.29999999999999982</v>
      </c>
      <c r="W60" s="586">
        <f>IF(S60="","",(S60+U60)/2)</f>
        <v>1.4350000000000001</v>
      </c>
      <c r="X60" s="586">
        <f>IF(W60="","",U60-W60)</f>
        <v>1.2650000000000001</v>
      </c>
      <c r="Y60" s="599">
        <v>11</v>
      </c>
      <c r="Z60" s="599">
        <v>8</v>
      </c>
      <c r="AA60" s="599">
        <v>5</v>
      </c>
      <c r="AB60" s="599">
        <v>4</v>
      </c>
      <c r="AC60" s="599">
        <v>49</v>
      </c>
      <c r="AD60" s="599">
        <v>51</v>
      </c>
      <c r="AE60" s="599">
        <v>3421</v>
      </c>
      <c r="AF60" s="562"/>
      <c r="AG60" s="562"/>
      <c r="AH60" s="562"/>
      <c r="AJ60" s="758" t="str">
        <f t="array" ref="AJ60">IF($K60="","",IF(SUM(IF(ISNUMBER(VALUE(RIGHT($AM60:$CO60,1))),VALUE(RIGHT($AM60:$CO60,1)),0))=$K60,"T","F"))</f>
        <v>T</v>
      </c>
      <c r="AK60" s="583">
        <f t="array" ref="AK60">IF($K60="","",SUM(IF(LEFT($AM60:$CO60,1)="s",1,0))-SUM(IF(RIGHT(LEFT($AM60:$CO60,2))="-",1,0)))</f>
        <v>0</v>
      </c>
      <c r="AL60" s="562">
        <f t="array" ref="AL60">IF($K60="","",SUM(IF(LEFT($AM60:$CO60,1)="X",1,0)))</f>
        <v>11</v>
      </c>
      <c r="AM60" s="668" t="s">
        <v>5951</v>
      </c>
      <c r="AN60" s="668" t="s">
        <v>5952</v>
      </c>
      <c r="AO60" s="668" t="s">
        <v>5953</v>
      </c>
      <c r="AP60" s="669" t="s">
        <v>5954</v>
      </c>
      <c r="AQ60" s="668" t="s">
        <v>5968</v>
      </c>
      <c r="AR60" s="668" t="s">
        <v>5940</v>
      </c>
      <c r="AS60" s="668" t="s">
        <v>5940</v>
      </c>
      <c r="AT60" s="668" t="s">
        <v>2137</v>
      </c>
      <c r="AU60" s="671" t="s">
        <v>5965</v>
      </c>
      <c r="AV60" s="671" t="s">
        <v>5967</v>
      </c>
      <c r="AW60" s="671" t="s">
        <v>5966</v>
      </c>
      <c r="AX60" s="668"/>
      <c r="AY60" s="668"/>
      <c r="AZ60" s="668"/>
      <c r="BA60" s="668" t="s">
        <v>5942</v>
      </c>
      <c r="BB60" s="668"/>
      <c r="BC60" s="668" t="s">
        <v>5942</v>
      </c>
      <c r="BD60" s="668"/>
      <c r="BE60" s="668" t="s">
        <v>2213</v>
      </c>
      <c r="BF60" s="668" t="s">
        <v>5942</v>
      </c>
      <c r="BG60" s="668" t="s">
        <v>2138</v>
      </c>
      <c r="BH60" s="668" t="s">
        <v>5942</v>
      </c>
      <c r="BI60" s="671" t="s">
        <v>2280</v>
      </c>
      <c r="BJ60" s="668" t="s">
        <v>2138</v>
      </c>
      <c r="BK60" s="668"/>
      <c r="BL60" s="668"/>
      <c r="BM60" s="668"/>
      <c r="BN60" s="668"/>
      <c r="BO60" s="668"/>
      <c r="BP60" s="668"/>
      <c r="BQ60" s="668"/>
      <c r="BR60" s="668"/>
      <c r="BS60" s="668"/>
      <c r="BT60" s="668"/>
      <c r="BU60" s="668"/>
      <c r="BV60" s="672"/>
      <c r="BW60" s="672"/>
      <c r="BX60" s="672"/>
      <c r="BY60" s="673"/>
      <c r="BZ60" s="673"/>
      <c r="CA60" s="673"/>
      <c r="CB60" s="673"/>
      <c r="CC60" s="673"/>
      <c r="CD60" s="673"/>
    </row>
    <row r="61" spans="1:82" s="661" customFormat="1" ht="15" customHeight="1">
      <c r="A61" s="625">
        <v>43029</v>
      </c>
      <c r="B61" s="603"/>
      <c r="C61" s="603"/>
      <c r="D61" s="603"/>
      <c r="E61" s="603"/>
      <c r="F61" s="603"/>
      <c r="G61" s="585"/>
      <c r="H61" s="624" t="s">
        <v>234</v>
      </c>
      <c r="I61" s="689" t="s">
        <v>2</v>
      </c>
      <c r="J61" s="689" t="s">
        <v>285</v>
      </c>
      <c r="K61" s="689">
        <v>2</v>
      </c>
      <c r="L61" s="689">
        <v>2</v>
      </c>
      <c r="M61" s="562" t="str">
        <f t="shared" si="18"/>
        <v>D</v>
      </c>
      <c r="N61" s="562">
        <f t="shared" si="19"/>
        <v>4</v>
      </c>
      <c r="O61" s="598">
        <f t="shared" si="20"/>
        <v>0</v>
      </c>
      <c r="P61" s="562" t="str">
        <f t="shared" si="14"/>
        <v>O</v>
      </c>
      <c r="Q61" s="586">
        <f t="shared" si="26"/>
        <v>-0.75</v>
      </c>
      <c r="R61" s="635">
        <f t="shared" si="27"/>
        <v>-1</v>
      </c>
      <c r="S61" s="600">
        <v>0.79</v>
      </c>
      <c r="T61" s="595">
        <f t="shared" si="16"/>
        <v>-0.79</v>
      </c>
      <c r="U61" s="601">
        <v>2.99</v>
      </c>
      <c r="V61" s="595">
        <f t="shared" ref="V61:V66" si="32">IF(ISBLANK(U61),"",K61+L61-U61)</f>
        <v>1.0099999999999998</v>
      </c>
      <c r="W61" s="586">
        <f t="shared" ref="W61:W66" si="33">IF(S61="","",(S61+U61)/2)</f>
        <v>1.8900000000000001</v>
      </c>
      <c r="X61" s="586">
        <f t="shared" ref="X61:X66" si="34">IF(W61="","",U61-W61)</f>
        <v>1.1000000000000001</v>
      </c>
      <c r="Y61" s="599">
        <v>12</v>
      </c>
      <c r="Z61" s="599">
        <v>14</v>
      </c>
      <c r="AA61" s="599">
        <v>5</v>
      </c>
      <c r="AB61" s="599">
        <v>5</v>
      </c>
      <c r="AC61" s="599">
        <v>54</v>
      </c>
      <c r="AD61" s="599">
        <v>46</v>
      </c>
      <c r="AE61" s="599">
        <v>3421</v>
      </c>
      <c r="AF61" s="562"/>
      <c r="AG61" s="562"/>
      <c r="AH61" s="562"/>
      <c r="AJ61" s="758" t="str">
        <f t="array" ref="AJ61">IF($K61="","",IF(SUM(IF(ISNUMBER(VALUE(RIGHT($AM61:$CO61,1))),VALUE(RIGHT($AM61:$CO61,1)),0))=$K61,"T","F"))</f>
        <v>T</v>
      </c>
      <c r="AK61" s="583">
        <f t="array" ref="AK61">IF($K61="","",SUM(IF(LEFT($AM61:$CO61,1)="s",1,0))-SUM(IF(RIGHT(LEFT($AM61:$CO61,2))="-",1,0)))</f>
        <v>0</v>
      </c>
      <c r="AL61" s="562">
        <f t="array" ref="AL61">IF($K61="","",SUM(IF(LEFT($AM61:$CO61,1)="X",1,0)))</f>
        <v>11</v>
      </c>
      <c r="AM61" s="668" t="s">
        <v>6066</v>
      </c>
      <c r="AN61" s="671" t="s">
        <v>6123</v>
      </c>
      <c r="AO61" s="668" t="s">
        <v>6067</v>
      </c>
      <c r="AP61" s="669" t="s">
        <v>6066</v>
      </c>
      <c r="AQ61" s="668" t="s">
        <v>6066</v>
      </c>
      <c r="AR61" s="669" t="s">
        <v>6066</v>
      </c>
      <c r="AS61" s="668" t="s">
        <v>6125</v>
      </c>
      <c r="AT61" s="668" t="s">
        <v>2137</v>
      </c>
      <c r="AU61" s="671" t="s">
        <v>6124</v>
      </c>
      <c r="AV61" s="668" t="s">
        <v>6066</v>
      </c>
      <c r="AW61" s="668" t="s">
        <v>6066</v>
      </c>
      <c r="AX61" s="671">
        <v>1</v>
      </c>
      <c r="AY61" s="668"/>
      <c r="AZ61" s="668"/>
      <c r="BA61" s="668" t="s">
        <v>6077</v>
      </c>
      <c r="BB61" s="668"/>
      <c r="BC61" s="668" t="s">
        <v>6077</v>
      </c>
      <c r="BD61" s="668"/>
      <c r="BE61" s="668" t="s">
        <v>2213</v>
      </c>
      <c r="BF61" s="668"/>
      <c r="BG61" s="668" t="s">
        <v>6075</v>
      </c>
      <c r="BH61" s="668" t="s">
        <v>6077</v>
      </c>
      <c r="BI61" s="668" t="s">
        <v>6075</v>
      </c>
      <c r="BJ61" s="668" t="s">
        <v>6075</v>
      </c>
      <c r="BK61" s="668"/>
      <c r="BL61" s="668"/>
      <c r="BM61" s="668"/>
      <c r="BN61" s="668"/>
      <c r="BO61" s="668"/>
      <c r="BP61" s="668"/>
      <c r="BQ61" s="668" t="s">
        <v>6077</v>
      </c>
      <c r="BR61" s="668"/>
      <c r="BS61" s="668"/>
      <c r="BT61" s="668"/>
      <c r="BU61" s="668"/>
      <c r="BV61" s="672" t="s">
        <v>126</v>
      </c>
      <c r="BW61" s="672" t="s">
        <v>126</v>
      </c>
      <c r="BX61" s="672" t="s">
        <v>126</v>
      </c>
      <c r="BY61" s="673" t="s">
        <v>126</v>
      </c>
      <c r="BZ61" s="673" t="s">
        <v>126</v>
      </c>
      <c r="CA61" s="673"/>
      <c r="CB61" s="673"/>
      <c r="CC61" s="673"/>
      <c r="CD61" s="673"/>
    </row>
    <row r="62" spans="1:82" s="661" customFormat="1" ht="15" customHeight="1">
      <c r="A62" s="626">
        <v>43033</v>
      </c>
      <c r="B62" s="596"/>
      <c r="C62" s="596"/>
      <c r="D62" s="596"/>
      <c r="E62" s="596"/>
      <c r="F62" s="596"/>
      <c r="G62" s="591"/>
      <c r="H62" s="623" t="s">
        <v>5669</v>
      </c>
      <c r="I62" s="596" t="s">
        <v>5671</v>
      </c>
      <c r="J62" s="596" t="s">
        <v>3988</v>
      </c>
      <c r="K62" s="686">
        <v>0</v>
      </c>
      <c r="L62" s="686">
        <v>1</v>
      </c>
      <c r="M62" s="562" t="str">
        <f t="shared" si="18"/>
        <v>L</v>
      </c>
      <c r="N62" s="562">
        <f t="shared" si="19"/>
        <v>1</v>
      </c>
      <c r="O62" s="598">
        <f t="shared" si="20"/>
        <v>-1</v>
      </c>
      <c r="P62" s="562" t="str">
        <f t="shared" si="14"/>
        <v>U</v>
      </c>
      <c r="Q62" s="586"/>
      <c r="R62" s="635"/>
      <c r="S62" s="600"/>
      <c r="T62" s="595" t="str">
        <f t="shared" si="16"/>
        <v/>
      </c>
      <c r="U62" s="601"/>
      <c r="V62" s="595" t="str">
        <f t="shared" si="32"/>
        <v/>
      </c>
      <c r="W62" s="586"/>
      <c r="X62" s="586"/>
      <c r="Y62" s="599"/>
      <c r="Z62" s="599"/>
      <c r="AA62" s="599"/>
      <c r="AB62" s="599"/>
      <c r="AC62" s="599"/>
      <c r="AD62" s="599"/>
      <c r="AE62" s="599"/>
      <c r="AF62" s="562"/>
      <c r="AG62" s="562"/>
      <c r="AH62" s="562"/>
      <c r="AJ62" s="758" t="str">
        <f t="array" ref="AJ62">IF($K62="","",IF(SUM(IF(ISNUMBER(VALUE(RIGHT($AM62:$CO62,1))),VALUE(RIGHT($AM62:$CO62,1)),0))=$K62,"T","F"))</f>
        <v>T</v>
      </c>
      <c r="AK62" s="583">
        <f t="array" ref="AK62">IF($K62="","",SUM(IF(LEFT($AM62:$CO62,1)="s",1,0))-SUM(IF(RIGHT(LEFT($AM62:$CO62,2))="-",1,0)))</f>
        <v>0</v>
      </c>
      <c r="AL62" s="562">
        <f t="array" ref="AL62">IF($K62="","",SUM(IF(LEFT($AM62:$CO62,1)="X",1,0)))</f>
        <v>11</v>
      </c>
      <c r="AM62" s="668"/>
      <c r="AN62" s="668"/>
      <c r="AO62" s="668"/>
      <c r="AP62" s="669" t="s">
        <v>6167</v>
      </c>
      <c r="AQ62" s="668"/>
      <c r="AR62" s="668" t="s">
        <v>6167</v>
      </c>
      <c r="AS62" s="668"/>
      <c r="AT62" s="668" t="s">
        <v>6167</v>
      </c>
      <c r="AU62" s="668" t="s">
        <v>2137</v>
      </c>
      <c r="AV62" s="668" t="s">
        <v>6167</v>
      </c>
      <c r="AW62" s="668"/>
      <c r="AX62" s="668"/>
      <c r="AY62" s="668"/>
      <c r="AZ62" s="668" t="s">
        <v>6174</v>
      </c>
      <c r="BA62" s="668" t="s">
        <v>6167</v>
      </c>
      <c r="BB62" s="668" t="s">
        <v>6174</v>
      </c>
      <c r="BC62" s="668" t="s">
        <v>6167</v>
      </c>
      <c r="BD62" s="668" t="s">
        <v>6174</v>
      </c>
      <c r="BE62" s="668" t="s">
        <v>2213</v>
      </c>
      <c r="BF62" s="668" t="s">
        <v>6167</v>
      </c>
      <c r="BG62" s="668" t="s">
        <v>6167</v>
      </c>
      <c r="BH62" s="681" t="s">
        <v>6185</v>
      </c>
      <c r="BI62" s="668" t="s">
        <v>2137</v>
      </c>
      <c r="BJ62" s="668" t="s">
        <v>6181</v>
      </c>
      <c r="BK62" s="668" t="s">
        <v>6181</v>
      </c>
      <c r="BL62" s="668" t="s">
        <v>6174</v>
      </c>
      <c r="BM62" s="668"/>
      <c r="BN62" s="668"/>
      <c r="BO62" s="668"/>
      <c r="BP62" s="668"/>
      <c r="BQ62" s="668" t="s">
        <v>6178</v>
      </c>
      <c r="BR62" s="668"/>
      <c r="BS62" s="668"/>
      <c r="BT62" s="668"/>
      <c r="BU62" s="668"/>
      <c r="BV62" s="672"/>
      <c r="BW62" s="672"/>
      <c r="BX62" s="672"/>
      <c r="BY62" s="673"/>
      <c r="BZ62" s="673"/>
      <c r="CA62" s="673"/>
      <c r="CB62" s="673"/>
      <c r="CC62" s="673"/>
      <c r="CD62" s="673"/>
    </row>
    <row r="63" spans="1:82" s="661" customFormat="1" ht="15" customHeight="1">
      <c r="A63" s="625">
        <v>43037</v>
      </c>
      <c r="B63" s="603"/>
      <c r="C63" s="603"/>
      <c r="D63" s="603"/>
      <c r="E63" s="603"/>
      <c r="F63" s="603"/>
      <c r="G63" s="585"/>
      <c r="H63" s="624" t="s">
        <v>5668</v>
      </c>
      <c r="I63" s="689" t="s">
        <v>2</v>
      </c>
      <c r="J63" s="689" t="s">
        <v>285</v>
      </c>
      <c r="K63" s="689">
        <v>2</v>
      </c>
      <c r="L63" s="689">
        <v>1</v>
      </c>
      <c r="M63" s="562" t="str">
        <f t="shared" si="18"/>
        <v>W</v>
      </c>
      <c r="N63" s="562">
        <f t="shared" si="19"/>
        <v>3</v>
      </c>
      <c r="O63" s="598">
        <f t="shared" si="20"/>
        <v>1</v>
      </c>
      <c r="P63" s="562" t="str">
        <f t="shared" si="14"/>
        <v>O</v>
      </c>
      <c r="Q63" s="586">
        <f t="shared" si="26"/>
        <v>-0.25</v>
      </c>
      <c r="R63" s="635">
        <f t="shared" si="27"/>
        <v>1</v>
      </c>
      <c r="S63" s="600">
        <v>0.2</v>
      </c>
      <c r="T63" s="595">
        <f t="shared" si="16"/>
        <v>0.8</v>
      </c>
      <c r="U63" s="601">
        <v>2.5299999999999998</v>
      </c>
      <c r="V63" s="595">
        <f t="shared" si="32"/>
        <v>0.4700000000000002</v>
      </c>
      <c r="W63" s="586">
        <f t="shared" si="33"/>
        <v>1.365</v>
      </c>
      <c r="X63" s="586">
        <f t="shared" si="34"/>
        <v>1.1649999999999998</v>
      </c>
      <c r="Y63" s="599">
        <v>20</v>
      </c>
      <c r="Z63" s="599">
        <v>5</v>
      </c>
      <c r="AA63" s="599">
        <v>4</v>
      </c>
      <c r="AB63" s="599">
        <v>3</v>
      </c>
      <c r="AC63" s="599">
        <v>51</v>
      </c>
      <c r="AD63" s="599">
        <v>49</v>
      </c>
      <c r="AE63" s="599">
        <v>4231</v>
      </c>
      <c r="AF63" s="562"/>
      <c r="AG63" s="562"/>
      <c r="AH63" s="562"/>
      <c r="AJ63" s="758" t="str">
        <f t="array" ref="AJ63">IF($K63="","",IF(SUM(IF(ISNUMBER(VALUE(RIGHT($AM63:$CO63,1))),VALUE(RIGHT($AM63:$CO63,1)),0))=$K63,"T","F"))</f>
        <v>T</v>
      </c>
      <c r="AK63" s="583">
        <f t="array" ref="AK63">IF($K63="","",SUM(IF(LEFT($AM63:$CO63,1)="s",1,0))-SUM(IF(RIGHT(LEFT($AM63:$CO63,2))="-",1,0)))</f>
        <v>0</v>
      </c>
      <c r="AL63" s="562">
        <f t="array" ref="AL63">IF($K63="","",SUM(IF(LEFT($AM63:$CO63,1)="X",1,0)))</f>
        <v>11</v>
      </c>
      <c r="AM63" s="668" t="s">
        <v>6245</v>
      </c>
      <c r="AN63" s="668" t="s">
        <v>6247</v>
      </c>
      <c r="AO63" s="668" t="s">
        <v>6246</v>
      </c>
      <c r="AP63" s="668" t="s">
        <v>6211</v>
      </c>
      <c r="AQ63" s="668" t="s">
        <v>6248</v>
      </c>
      <c r="AR63" s="671" t="s">
        <v>6250</v>
      </c>
      <c r="AS63" s="668" t="s">
        <v>6245</v>
      </c>
      <c r="AT63" s="668" t="s">
        <v>2137</v>
      </c>
      <c r="AU63" s="668" t="s">
        <v>6245</v>
      </c>
      <c r="AV63" s="671" t="s">
        <v>6251</v>
      </c>
      <c r="AW63" s="682" t="s">
        <v>6249</v>
      </c>
      <c r="AX63" s="668"/>
      <c r="AY63" s="668"/>
      <c r="AZ63" s="668"/>
      <c r="BA63" s="668" t="s">
        <v>6253</v>
      </c>
      <c r="BB63" s="668"/>
      <c r="BC63" s="668" t="s">
        <v>6252</v>
      </c>
      <c r="BD63" s="668"/>
      <c r="BE63" s="668" t="s">
        <v>2213</v>
      </c>
      <c r="BF63" s="669" t="s">
        <v>6245</v>
      </c>
      <c r="BG63" s="668" t="s">
        <v>6253</v>
      </c>
      <c r="BH63" s="668" t="s">
        <v>6252</v>
      </c>
      <c r="BI63" s="668" t="s">
        <v>2213</v>
      </c>
      <c r="BJ63" s="668" t="s">
        <v>6253</v>
      </c>
      <c r="BK63" s="668" t="s">
        <v>6253</v>
      </c>
      <c r="BL63" s="668"/>
      <c r="BM63" s="668"/>
      <c r="BN63" s="668"/>
      <c r="BO63" s="668"/>
      <c r="BP63" s="668"/>
      <c r="BQ63" s="668" t="s">
        <v>6252</v>
      </c>
      <c r="BR63" s="668"/>
      <c r="BS63" s="668"/>
      <c r="BT63" s="668"/>
      <c r="BU63" s="668"/>
      <c r="BV63" s="672"/>
      <c r="BW63" s="672"/>
      <c r="BX63" s="672"/>
      <c r="BY63" s="673"/>
      <c r="BZ63" s="673"/>
      <c r="CA63" s="673"/>
      <c r="CB63" s="673"/>
      <c r="CC63" s="673"/>
      <c r="CD63" s="673"/>
    </row>
    <row r="64" spans="1:82" s="661" customFormat="1" ht="15" customHeight="1">
      <c r="A64" s="625">
        <v>43057</v>
      </c>
      <c r="B64" s="625"/>
      <c r="C64" s="625"/>
      <c r="D64" s="625"/>
      <c r="E64" s="625"/>
      <c r="F64" s="625"/>
      <c r="G64" s="585"/>
      <c r="H64" s="627" t="s">
        <v>256</v>
      </c>
      <c r="I64" s="689" t="s">
        <v>3</v>
      </c>
      <c r="J64" s="689" t="s">
        <v>285</v>
      </c>
      <c r="K64" s="689">
        <v>0</v>
      </c>
      <c r="L64" s="689">
        <v>1</v>
      </c>
      <c r="M64" s="562" t="str">
        <f t="shared" si="18"/>
        <v>L</v>
      </c>
      <c r="N64" s="562">
        <f t="shared" si="19"/>
        <v>1</v>
      </c>
      <c r="O64" s="598">
        <f t="shared" si="20"/>
        <v>-1</v>
      </c>
      <c r="P64" s="562" t="str">
        <f t="shared" si="14"/>
        <v>U</v>
      </c>
      <c r="Q64" s="586">
        <f t="shared" si="26"/>
        <v>0.5</v>
      </c>
      <c r="R64" s="635">
        <f t="shared" si="27"/>
        <v>-1</v>
      </c>
      <c r="S64" s="600">
        <v>-0.48</v>
      </c>
      <c r="T64" s="595">
        <f t="shared" si="16"/>
        <v>-0.52</v>
      </c>
      <c r="U64" s="601">
        <v>2.7</v>
      </c>
      <c r="V64" s="595">
        <f t="shared" si="32"/>
        <v>-1.7000000000000002</v>
      </c>
      <c r="W64" s="586">
        <f t="shared" si="33"/>
        <v>1.1100000000000001</v>
      </c>
      <c r="X64" s="586">
        <f t="shared" si="34"/>
        <v>1.59</v>
      </c>
      <c r="Y64" s="599">
        <v>14</v>
      </c>
      <c r="Z64" s="599">
        <v>8</v>
      </c>
      <c r="AA64" s="599">
        <v>3</v>
      </c>
      <c r="AB64" s="599">
        <v>2</v>
      </c>
      <c r="AC64" s="599">
        <v>43</v>
      </c>
      <c r="AD64" s="599">
        <v>57</v>
      </c>
      <c r="AE64" s="599">
        <v>3421</v>
      </c>
      <c r="AF64" s="562"/>
      <c r="AG64" s="562"/>
      <c r="AH64" s="562"/>
      <c r="AJ64" s="758" t="str">
        <f t="array" ref="AJ64">IF($K64="","",IF(SUM(IF(ISNUMBER(VALUE(RIGHT($AM64:$CO64,1))),VALUE(RIGHT($AM64:$CO64,1)),0))=$K64,"T","F"))</f>
        <v>T</v>
      </c>
      <c r="AK64" s="583">
        <f t="array" ref="AK64">IF($K64="","",SUM(IF(LEFT($AM64:$CO64,1)="s",1,0))-SUM(IF(RIGHT(LEFT($AM64:$CO64,2))="-",1,0)))</f>
        <v>0</v>
      </c>
      <c r="AL64" s="562">
        <f t="array" ref="AL64">IF($K64="","",SUM(IF(LEFT($AM64:$CO64,1)="X",1,0)))</f>
        <v>11</v>
      </c>
      <c r="AM64" s="668" t="s">
        <v>6378</v>
      </c>
      <c r="AN64" s="668" t="s">
        <v>6406</v>
      </c>
      <c r="AO64" s="668" t="s">
        <v>6406</v>
      </c>
      <c r="AP64" s="668" t="s">
        <v>6406</v>
      </c>
      <c r="AQ64" s="668" t="s">
        <v>6386</v>
      </c>
      <c r="AR64" s="668" t="s">
        <v>6382</v>
      </c>
      <c r="AS64" s="668" t="s">
        <v>6382</v>
      </c>
      <c r="AT64" s="668" t="s">
        <v>2137</v>
      </c>
      <c r="AU64" s="668" t="s">
        <v>6378</v>
      </c>
      <c r="AV64" s="669" t="s">
        <v>6378</v>
      </c>
      <c r="AW64" s="669" t="s">
        <v>6378</v>
      </c>
      <c r="AX64" s="668"/>
      <c r="AY64" s="668"/>
      <c r="AZ64" s="668"/>
      <c r="BA64" s="668" t="s">
        <v>6386</v>
      </c>
      <c r="BB64" s="668"/>
      <c r="BC64" s="668" t="s">
        <v>6386</v>
      </c>
      <c r="BD64" s="668"/>
      <c r="BE64" s="668" t="s">
        <v>2213</v>
      </c>
      <c r="BF64" s="668" t="s">
        <v>6378</v>
      </c>
      <c r="BG64" s="668" t="s">
        <v>6383</v>
      </c>
      <c r="BH64" s="668" t="s">
        <v>6386</v>
      </c>
      <c r="BI64" s="668" t="s">
        <v>2213</v>
      </c>
      <c r="BJ64" s="668" t="s">
        <v>6383</v>
      </c>
      <c r="BK64" s="668"/>
      <c r="BL64" s="668"/>
      <c r="BM64" s="668"/>
      <c r="BN64" s="668"/>
      <c r="BO64" s="668"/>
      <c r="BP64" s="668"/>
      <c r="BQ64" s="668" t="s">
        <v>6383</v>
      </c>
      <c r="BR64" s="668"/>
      <c r="BS64" s="668"/>
      <c r="BT64" s="668"/>
      <c r="BU64" s="668"/>
      <c r="BV64" s="672"/>
      <c r="BW64" s="672"/>
      <c r="BX64" s="672"/>
      <c r="BY64" s="673"/>
      <c r="BZ64" s="673"/>
      <c r="CA64" s="673"/>
      <c r="CB64" s="673"/>
      <c r="CC64" s="673"/>
      <c r="CD64" s="673"/>
    </row>
    <row r="65" spans="1:82" s="661" customFormat="1" ht="15" customHeight="1">
      <c r="A65" s="625">
        <v>43065</v>
      </c>
      <c r="B65" s="603"/>
      <c r="C65" s="603"/>
      <c r="D65" s="603"/>
      <c r="E65" s="603"/>
      <c r="F65" s="603"/>
      <c r="G65" s="585"/>
      <c r="H65" s="624" t="s">
        <v>259</v>
      </c>
      <c r="I65" s="689" t="s">
        <v>3</v>
      </c>
      <c r="J65" s="689" t="s">
        <v>285</v>
      </c>
      <c r="K65" s="689">
        <v>2</v>
      </c>
      <c r="L65" s="689">
        <v>0</v>
      </c>
      <c r="M65" s="562" t="str">
        <f t="shared" si="18"/>
        <v>W</v>
      </c>
      <c r="N65" s="562">
        <f t="shared" si="19"/>
        <v>2</v>
      </c>
      <c r="O65" s="598">
        <f t="shared" si="20"/>
        <v>2</v>
      </c>
      <c r="P65" s="562" t="str">
        <f t="shared" si="14"/>
        <v>U</v>
      </c>
      <c r="Q65" s="586">
        <f t="shared" si="26"/>
        <v>0</v>
      </c>
      <c r="R65" s="635">
        <f t="shared" si="27"/>
        <v>1</v>
      </c>
      <c r="S65" s="600">
        <v>0</v>
      </c>
      <c r="T65" s="595">
        <f t="shared" si="16"/>
        <v>2</v>
      </c>
      <c r="U65" s="601">
        <v>2.75</v>
      </c>
      <c r="V65" s="595">
        <f t="shared" si="32"/>
        <v>-0.75</v>
      </c>
      <c r="W65" s="586">
        <f t="shared" si="33"/>
        <v>1.375</v>
      </c>
      <c r="X65" s="586">
        <f t="shared" si="34"/>
        <v>1.375</v>
      </c>
      <c r="Y65" s="599">
        <v>14</v>
      </c>
      <c r="Z65" s="599">
        <v>11</v>
      </c>
      <c r="AA65" s="599">
        <v>5</v>
      </c>
      <c r="AB65" s="599">
        <v>1</v>
      </c>
      <c r="AC65" s="599">
        <v>48</v>
      </c>
      <c r="AD65" s="599">
        <v>52</v>
      </c>
      <c r="AE65" s="599">
        <v>4231</v>
      </c>
      <c r="AF65" s="562"/>
      <c r="AG65" s="562"/>
      <c r="AH65" s="562"/>
      <c r="AJ65" s="758" t="str">
        <f t="array" ref="AJ65">IF($K65="","",IF(SUM(IF(ISNUMBER(VALUE(RIGHT($AM65:$CO65,1))),VALUE(RIGHT($AM65:$CO65,1)),0))=$K65,"T","F"))</f>
        <v>T</v>
      </c>
      <c r="AK65" s="583">
        <f t="array" ref="AK65">IF($K65="","",SUM(IF(LEFT($AM65:$CO65,1)="s",1,0))-SUM(IF(RIGHT(LEFT($AM65:$CO65,2))="-",1,0)))</f>
        <v>0</v>
      </c>
      <c r="AL65" s="562">
        <f t="array" ref="AL65">IF($K65="","",SUM(IF(LEFT($AM65:$CO65,1)="X",1,0)))</f>
        <v>11</v>
      </c>
      <c r="AM65" s="668" t="s">
        <v>1431</v>
      </c>
      <c r="AN65" s="669" t="s">
        <v>1431</v>
      </c>
      <c r="AO65" s="668"/>
      <c r="AP65" s="668" t="s">
        <v>1431</v>
      </c>
      <c r="AQ65" s="669" t="s">
        <v>1431</v>
      </c>
      <c r="AR65" s="669" t="s">
        <v>1431</v>
      </c>
      <c r="AS65" s="669" t="s">
        <v>2137</v>
      </c>
      <c r="AT65" s="668" t="s">
        <v>2138</v>
      </c>
      <c r="AU65" s="668" t="s">
        <v>1431</v>
      </c>
      <c r="AV65" s="668" t="s">
        <v>2137</v>
      </c>
      <c r="AW65" s="671" t="s">
        <v>2207</v>
      </c>
      <c r="AX65" s="668">
        <v>1</v>
      </c>
      <c r="AY65" s="668"/>
      <c r="AZ65" s="668"/>
      <c r="BA65" s="668"/>
      <c r="BB65" s="668" t="s">
        <v>2139</v>
      </c>
      <c r="BC65" s="668" t="s">
        <v>2139</v>
      </c>
      <c r="BD65" s="668"/>
      <c r="BE65" s="668"/>
      <c r="BF65" s="668" t="s">
        <v>2139</v>
      </c>
      <c r="BG65" s="668" t="s">
        <v>2138</v>
      </c>
      <c r="BH65" s="668" t="s">
        <v>2138</v>
      </c>
      <c r="BI65" s="668" t="s">
        <v>6491</v>
      </c>
      <c r="BJ65" s="668" t="s">
        <v>2137</v>
      </c>
      <c r="BK65" s="668"/>
      <c r="BL65" s="668"/>
      <c r="BM65" s="668"/>
      <c r="BN65" s="668"/>
      <c r="BO65" s="668"/>
      <c r="BP65" s="668"/>
      <c r="BQ65" s="669" t="s">
        <v>1431</v>
      </c>
      <c r="BR65" s="668"/>
      <c r="BS65" s="668"/>
      <c r="BT65" s="668"/>
      <c r="BU65" s="668"/>
      <c r="BV65" s="672"/>
      <c r="BW65" s="672"/>
      <c r="BX65" s="672"/>
      <c r="BY65" s="673"/>
      <c r="BZ65" s="673"/>
      <c r="CA65" s="673"/>
      <c r="CB65" s="673"/>
      <c r="CC65" s="673"/>
      <c r="CD65" s="673"/>
    </row>
    <row r="66" spans="1:82" s="661" customFormat="1" ht="15" customHeight="1">
      <c r="A66" s="625">
        <v>43071</v>
      </c>
      <c r="B66" s="603"/>
      <c r="C66" s="603"/>
      <c r="D66" s="603"/>
      <c r="E66" s="603"/>
      <c r="F66" s="603"/>
      <c r="G66" s="585"/>
      <c r="H66" s="624" t="s">
        <v>255</v>
      </c>
      <c r="I66" s="689" t="s">
        <v>2</v>
      </c>
      <c r="J66" s="689" t="s">
        <v>285</v>
      </c>
      <c r="K66" s="686">
        <v>0</v>
      </c>
      <c r="L66" s="686">
        <v>0</v>
      </c>
      <c r="M66" s="562" t="str">
        <f t="shared" si="18"/>
        <v>D</v>
      </c>
      <c r="N66" s="562">
        <f t="shared" si="19"/>
        <v>0</v>
      </c>
      <c r="O66" s="598">
        <f t="shared" si="20"/>
        <v>0</v>
      </c>
      <c r="P66" s="562" t="str">
        <f t="shared" si="14"/>
        <v>U</v>
      </c>
      <c r="Q66" s="586">
        <f t="shared" si="26"/>
        <v>0.75</v>
      </c>
      <c r="R66" s="635">
        <f t="shared" si="27"/>
        <v>1</v>
      </c>
      <c r="S66" s="600">
        <v>-0.9</v>
      </c>
      <c r="T66" s="595">
        <f t="shared" si="16"/>
        <v>0.9</v>
      </c>
      <c r="U66" s="601">
        <v>2.9</v>
      </c>
      <c r="V66" s="595">
        <f t="shared" si="32"/>
        <v>-2.9</v>
      </c>
      <c r="W66" s="586">
        <f t="shared" si="33"/>
        <v>1</v>
      </c>
      <c r="X66" s="586">
        <f t="shared" si="34"/>
        <v>1.9</v>
      </c>
      <c r="Y66" s="599">
        <v>13</v>
      </c>
      <c r="Z66" s="599">
        <v>14</v>
      </c>
      <c r="AA66" s="599">
        <v>3</v>
      </c>
      <c r="AB66" s="599">
        <v>4</v>
      </c>
      <c r="AC66" s="599">
        <v>45</v>
      </c>
      <c r="AD66" s="599">
        <v>55</v>
      </c>
      <c r="AE66" s="599">
        <v>3421</v>
      </c>
      <c r="AF66" s="562"/>
      <c r="AG66" s="562"/>
      <c r="AH66" s="562"/>
      <c r="AJ66" s="758" t="str">
        <f t="array" ref="AJ66">IF($K66="","",IF(SUM(IF(ISNUMBER(VALUE(RIGHT($AM66:$CO66,1))),VALUE(RIGHT($AM66:$CO66,1)),0))=$K66,"T","F"))</f>
        <v>T</v>
      </c>
      <c r="AK66" s="583">
        <f t="array" ref="AK66">IF($K66="","",SUM(IF(LEFT($AM66:$CO66,1)="s",1,0))-SUM(IF(RIGHT(LEFT($AM66:$CO66,2))="-",1,0)))</f>
        <v>0</v>
      </c>
      <c r="AL66" s="562">
        <f t="array" ref="AL66">IF($K66="","",SUM(IF(LEFT($AM66:$CO66,1)="X",1,0)))</f>
        <v>11</v>
      </c>
      <c r="AM66" s="668" t="s">
        <v>2474</v>
      </c>
      <c r="AN66" s="668" t="s">
        <v>2474</v>
      </c>
      <c r="AO66" s="668" t="s">
        <v>2474</v>
      </c>
      <c r="AP66" s="668" t="s">
        <v>2474</v>
      </c>
      <c r="AQ66" s="668" t="s">
        <v>6617</v>
      </c>
      <c r="AR66" s="668" t="s">
        <v>6574</v>
      </c>
      <c r="AS66" s="668" t="s">
        <v>6617</v>
      </c>
      <c r="AT66" s="669" t="s">
        <v>6617</v>
      </c>
      <c r="AU66" s="668" t="s">
        <v>2474</v>
      </c>
      <c r="AV66" s="668" t="s">
        <v>2474</v>
      </c>
      <c r="AW66" s="668" t="s">
        <v>2474</v>
      </c>
      <c r="AX66" s="668" t="s">
        <v>126</v>
      </c>
      <c r="AY66" s="668" t="s">
        <v>126</v>
      </c>
      <c r="AZ66" s="668" t="s">
        <v>126</v>
      </c>
      <c r="BA66" s="668" t="s">
        <v>2472</v>
      </c>
      <c r="BB66" s="668" t="s">
        <v>126</v>
      </c>
      <c r="BC66" s="668" t="s">
        <v>2472</v>
      </c>
      <c r="BD66" s="668" t="s">
        <v>126</v>
      </c>
      <c r="BE66" s="668" t="s">
        <v>126</v>
      </c>
      <c r="BF66" s="668" t="s">
        <v>2474</v>
      </c>
      <c r="BG66" s="668" t="s">
        <v>2472</v>
      </c>
      <c r="BH66" s="668" t="s">
        <v>6620</v>
      </c>
      <c r="BI66" s="668" t="s">
        <v>6184</v>
      </c>
      <c r="BJ66" s="668" t="s">
        <v>6620</v>
      </c>
      <c r="BK66" s="668" t="s">
        <v>126</v>
      </c>
      <c r="BL66" s="668" t="s">
        <v>126</v>
      </c>
      <c r="BM66" s="668" t="s">
        <v>126</v>
      </c>
      <c r="BN66" s="668" t="s">
        <v>126</v>
      </c>
      <c r="BO66" s="668" t="s">
        <v>126</v>
      </c>
      <c r="BP66" s="668" t="s">
        <v>126</v>
      </c>
      <c r="BQ66" s="668" t="s">
        <v>6620</v>
      </c>
      <c r="BR66" s="668"/>
      <c r="BS66" s="668"/>
      <c r="BT66" s="668"/>
      <c r="BU66" s="668"/>
      <c r="BV66" s="672"/>
      <c r="BW66" s="672"/>
      <c r="BX66" s="672"/>
      <c r="BY66" s="673"/>
      <c r="BZ66" s="673"/>
      <c r="CA66" s="673"/>
      <c r="CB66" s="673"/>
      <c r="CC66" s="673"/>
      <c r="CD66" s="673"/>
    </row>
    <row r="67" spans="1:82" s="661" customFormat="1" ht="15" customHeight="1">
      <c r="A67" s="625"/>
      <c r="B67" s="596"/>
      <c r="C67" s="596"/>
      <c r="D67" s="596"/>
      <c r="E67" s="596"/>
      <c r="F67" s="596"/>
      <c r="G67" s="585" t="str">
        <f>HYPERLINK("#"&amp;"'"&amp;IFERROR(VLOOKUP(H67,helper!$CL$29:$CM$46,2,0),"")&amp;"'!H23",IFERROR(VLOOKUP(H67,helper!$CL$29:$CM$46,2,0),""))</f>
        <v/>
      </c>
      <c r="H67" s="624"/>
      <c r="I67" s="686"/>
      <c r="J67" s="686"/>
      <c r="K67" s="686"/>
      <c r="L67" s="686"/>
      <c r="M67" s="562" t="str">
        <f t="shared" si="18"/>
        <v/>
      </c>
      <c r="N67" s="562" t="str">
        <f t="shared" si="19"/>
        <v/>
      </c>
      <c r="O67" s="598" t="str">
        <f t="shared" si="20"/>
        <v/>
      </c>
      <c r="P67" s="562" t="str">
        <f t="shared" si="14"/>
        <v/>
      </c>
      <c r="Q67" s="586" t="str">
        <f>IF(S67="","",IF(SIGN(S67)&lt;&gt;1,VLOOKUP(ABS(S67),SUP_HDC,3,TRUE),-VLOOKUP(ABS(S67),SUP_HDC,3,TRUE)))</f>
        <v/>
      </c>
      <c r="R67" s="635" t="str">
        <f>IF(Q67="","",IF((K67-L67+Q67)&gt;=0.5,1,IF((K67-L67+Q67)=0.25,0.5,IF((K67-L67+Q67)&lt;=-0.5,-1,IF((K67-L67+Q67)=-0.25,-0.5,0)))))</f>
        <v/>
      </c>
      <c r="S67" s="587"/>
      <c r="T67" s="595" t="str">
        <f t="shared" ref="T67:T72" si="35">IF(ISBLANK(S67),"",K67-L67-S67)</f>
        <v/>
      </c>
      <c r="U67" s="595"/>
      <c r="V67" s="595" t="str">
        <f t="shared" ref="V67:V72" si="36">IF(ISBLANK(U67),"",K67+L67-U67)</f>
        <v/>
      </c>
      <c r="W67" s="586" t="str">
        <f t="shared" ref="W67:W72" si="37">IF(S67="","",(S67+U67)/2)</f>
        <v/>
      </c>
      <c r="X67" s="586" t="str">
        <f t="shared" ref="X67:X72" si="38">IF(W67="","",U67-W67)</f>
        <v/>
      </c>
      <c r="Y67" s="551"/>
      <c r="Z67" s="551"/>
      <c r="AA67" s="551"/>
      <c r="AB67" s="551"/>
      <c r="AC67" s="551"/>
      <c r="AD67" s="551"/>
      <c r="AE67" s="551"/>
      <c r="AF67" s="562"/>
      <c r="AG67" s="562"/>
      <c r="AH67" s="562"/>
      <c r="AJ67" s="758" t="str">
        <f t="array" ref="AJ67">IF($K67="","",IF(SUM(IF(ISNUMBER(VALUE(RIGHT($AM67:$CO67,1))),VALUE(RIGHT($AM67:$CO67,1)),0))=$K67,"T","F"))</f>
        <v/>
      </c>
      <c r="AK67" s="583" t="str">
        <f t="array" ref="AK67">IF($K67="","",SUM(IF(LEFT($AM67:$CO67,1)="s",1,0))-SUM(IF(RIGHT(LEFT($AM67:$CO67,2))="-",1,0)))</f>
        <v/>
      </c>
      <c r="AL67" s="562" t="str">
        <f t="array" ref="AL67">IF($K67="","",SUM(IF(LEFT($AM67:$CO67,1)="X",1,0)))</f>
        <v/>
      </c>
      <c r="AM67" s="668"/>
      <c r="AN67" s="668"/>
      <c r="AO67" s="668"/>
      <c r="AP67" s="668"/>
      <c r="AQ67" s="668"/>
      <c r="AR67" s="668"/>
      <c r="AS67" s="668"/>
      <c r="AT67" s="668"/>
      <c r="AU67" s="668"/>
      <c r="AV67" s="668"/>
      <c r="AW67" s="668"/>
      <c r="AX67" s="668"/>
      <c r="AY67" s="668"/>
      <c r="AZ67" s="668"/>
      <c r="BA67" s="668"/>
      <c r="BB67" s="668"/>
      <c r="BC67" s="668"/>
      <c r="BD67" s="668"/>
      <c r="BE67" s="668"/>
      <c r="BF67" s="668"/>
      <c r="BG67" s="668"/>
      <c r="BH67" s="668"/>
      <c r="BI67" s="668"/>
      <c r="BJ67" s="668"/>
      <c r="BK67" s="668"/>
      <c r="BL67" s="668"/>
      <c r="BM67" s="668"/>
      <c r="BN67" s="668"/>
      <c r="BO67" s="668"/>
      <c r="BP67" s="668"/>
      <c r="BQ67" s="668"/>
      <c r="BR67" s="668"/>
      <c r="BS67" s="668"/>
      <c r="BT67" s="668"/>
      <c r="BU67" s="668"/>
      <c r="BV67" s="672"/>
      <c r="BW67" s="672"/>
      <c r="BX67" s="672"/>
      <c r="BY67" s="673"/>
      <c r="BZ67" s="673"/>
      <c r="CA67" s="673"/>
      <c r="CB67" s="673"/>
      <c r="CC67" s="673"/>
      <c r="CD67" s="673"/>
    </row>
    <row r="68" spans="1:82" s="661" customFormat="1" ht="15" customHeight="1">
      <c r="A68" s="625"/>
      <c r="B68" s="596"/>
      <c r="C68" s="596"/>
      <c r="D68" s="596"/>
      <c r="E68" s="596"/>
      <c r="F68" s="596"/>
      <c r="G68" s="585" t="str">
        <f>HYPERLINK("#"&amp;"'"&amp;IFERROR(VLOOKUP(H68,helper!$CL$29:$CM$46,2,0),"")&amp;"'!H23",IFERROR(VLOOKUP(H68,helper!$CL$29:$CM$46,2,0),""))</f>
        <v/>
      </c>
      <c r="H68" s="624"/>
      <c r="I68" s="686"/>
      <c r="J68" s="686"/>
      <c r="K68" s="596"/>
      <c r="L68" s="596"/>
      <c r="M68" s="562" t="str">
        <f t="shared" si="18"/>
        <v/>
      </c>
      <c r="N68" s="562" t="str">
        <f t="shared" si="19"/>
        <v/>
      </c>
      <c r="O68" s="598" t="str">
        <f t="shared" si="20"/>
        <v/>
      </c>
      <c r="P68" s="562" t="str">
        <f t="shared" si="14"/>
        <v/>
      </c>
      <c r="Q68" s="586" t="str">
        <f>IF(S68="","",IF(SIGN(S68)&lt;&gt;1,VLOOKUP(ABS(S68),SUP_HDC,3,TRUE),-VLOOKUP(ABS(S68),SUP_HDC,3,TRUE)))</f>
        <v/>
      </c>
      <c r="R68" s="635" t="str">
        <f>IF(Q68="","",IF((K68-L68+Q68)&gt;=0.5,1,IF((K68-L68+Q68)=0.25,0.5,IF((K68-L68+Q68)&lt;=-0.5,-1,IF((K68-L68+Q68)=-0.25,-0.5,0)))))</f>
        <v/>
      </c>
      <c r="S68" s="587"/>
      <c r="T68" s="595" t="str">
        <f t="shared" si="35"/>
        <v/>
      </c>
      <c r="U68" s="595"/>
      <c r="V68" s="595" t="str">
        <f t="shared" si="36"/>
        <v/>
      </c>
      <c r="W68" s="586" t="str">
        <f t="shared" si="37"/>
        <v/>
      </c>
      <c r="X68" s="586" t="str">
        <f t="shared" si="38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IF($K68="","",IF(SUM(IF(ISNUMBER(VALUE(RIGHT($AM68:$CO68,1))),VALUE(RIGHT($AM68:$CO68,1)),0))=$K68,"T","F"))</f>
        <v/>
      </c>
      <c r="AK68" s="583" t="str">
        <f t="array" ref="AK68">IF($K68="","",SUM(IF(LEFT($AM68:$CO68,1)="s",1,0))-SUM(IF(RIGHT(LEFT($AM68:$CO68,2))="-",1,0)))</f>
        <v/>
      </c>
      <c r="AL68" s="562" t="str">
        <f t="array" ref="AL68">IF($K68="","",SUM(IF(LEFT($AM68:$CO68,1)="X",1,0)))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68"/>
      <c r="AV68" s="668"/>
      <c r="AW68" s="668"/>
      <c r="AX68" s="668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68"/>
      <c r="BQ68" s="668"/>
      <c r="BR68" s="668"/>
      <c r="BS68" s="668"/>
      <c r="BT68" s="668"/>
      <c r="BU68" s="668"/>
      <c r="BV68" s="672"/>
      <c r="BW68" s="672"/>
      <c r="BX68" s="672"/>
      <c r="BY68" s="673"/>
      <c r="BZ68" s="673"/>
      <c r="CA68" s="673"/>
      <c r="CB68" s="673"/>
      <c r="CC68" s="673"/>
      <c r="CD68" s="673"/>
    </row>
    <row r="69" spans="1:82" s="661" customFormat="1" ht="15" customHeight="1">
      <c r="A69" s="626"/>
      <c r="B69" s="596"/>
      <c r="C69" s="596"/>
      <c r="D69" s="596"/>
      <c r="E69" s="596"/>
      <c r="F69" s="596"/>
      <c r="G69" s="585"/>
      <c r="H69" s="623"/>
      <c r="I69" s="596"/>
      <c r="J69" s="596"/>
      <c r="K69" s="603"/>
      <c r="L69" s="603"/>
      <c r="M69" s="562" t="str">
        <f t="shared" si="18"/>
        <v/>
      </c>
      <c r="N69" s="562" t="str">
        <f t="shared" si="19"/>
        <v/>
      </c>
      <c r="O69" s="598" t="str">
        <f t="shared" si="20"/>
        <v/>
      </c>
      <c r="P69" s="562" t="str">
        <f t="shared" si="14"/>
        <v/>
      </c>
      <c r="Q69" s="586" t="str">
        <f t="shared" ref="Q69:Q79" si="39">IF(S69="","",IF(SIGN(S69)&lt;&gt;1,VLOOKUP(ABS(S69),SUP_HDC,3,TRUE),-VLOOKUP(ABS(S69),SUP_HDC,3,TRUE)))</f>
        <v/>
      </c>
      <c r="R69" s="635" t="str">
        <f t="shared" ref="R69:R78" si="40">IF(Q69="","",IF((K69-L69+Q69)&gt;=0.5,1,IF((K69-L69+Q69)=0.25,0.5,IF((K69-L69+Q69)&lt;=-0.5,-1,IF((K69-L69+Q69)=-0.25,-0.5,0)))))</f>
        <v/>
      </c>
      <c r="S69" s="587"/>
      <c r="T69" s="595" t="str">
        <f t="shared" si="35"/>
        <v/>
      </c>
      <c r="U69" s="595"/>
      <c r="V69" s="595" t="str">
        <f t="shared" si="36"/>
        <v/>
      </c>
      <c r="W69" s="586" t="str">
        <f t="shared" si="37"/>
        <v/>
      </c>
      <c r="X69" s="586" t="str">
        <f t="shared" si="38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IF($K69="","",IF(SUM(IF(ISNUMBER(VALUE(RIGHT($AM69:$CO69,1))),VALUE(RIGHT($AM69:$CO69,1)),0))=$K69,"T","F"))</f>
        <v/>
      </c>
      <c r="AK69" s="583" t="str">
        <f t="array" ref="AK69">IF($K69="","",SUM(IF(LEFT($AM69:$CO69,1)="s",1,0))-SUM(IF(RIGHT(LEFT($AM69:$CO69,2))="-",1,0)))</f>
        <v/>
      </c>
      <c r="AL69" s="562" t="str">
        <f t="array" ref="AL69">IF($K69="","",SUM(IF(LEFT($AM69:$CO69,1)="X",1,0)))</f>
        <v/>
      </c>
      <c r="AM69" s="668"/>
      <c r="AN69" s="668"/>
      <c r="AO69" s="668"/>
      <c r="AP69" s="668"/>
      <c r="AQ69" s="668"/>
      <c r="AR69" s="668"/>
      <c r="AS69" s="668"/>
      <c r="AT69" s="668"/>
      <c r="AU69" s="668"/>
      <c r="AV69" s="668"/>
      <c r="AW69" s="668"/>
      <c r="AX69" s="668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68"/>
      <c r="BK69" s="668"/>
      <c r="BL69" s="668"/>
      <c r="BM69" s="668"/>
      <c r="BN69" s="668"/>
      <c r="BO69" s="668"/>
      <c r="BP69" s="668"/>
      <c r="BQ69" s="668"/>
      <c r="BR69" s="668"/>
      <c r="BS69" s="668"/>
      <c r="BT69" s="668"/>
      <c r="BU69" s="668"/>
      <c r="BV69" s="672"/>
      <c r="BW69" s="672"/>
      <c r="BX69" s="672"/>
      <c r="BY69" s="673"/>
      <c r="BZ69" s="673"/>
      <c r="CA69" s="673"/>
      <c r="CB69" s="673"/>
      <c r="CC69" s="673"/>
      <c r="CD69" s="673"/>
    </row>
    <row r="70" spans="1:82" s="661" customFormat="1" ht="15" customHeight="1">
      <c r="A70" s="625"/>
      <c r="B70" s="603"/>
      <c r="C70" s="603" t="s">
        <v>1201</v>
      </c>
      <c r="D70" s="603" t="s">
        <v>2</v>
      </c>
      <c r="E70" s="603" t="s">
        <v>285</v>
      </c>
      <c r="F70" s="603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18"/>
        <v/>
      </c>
      <c r="N70" s="562" t="str">
        <f t="shared" si="19"/>
        <v/>
      </c>
      <c r="O70" s="598" t="str">
        <f t="shared" si="20"/>
        <v/>
      </c>
      <c r="P70" s="562" t="str">
        <f t="shared" si="14"/>
        <v/>
      </c>
      <c r="Q70" s="586" t="str">
        <f t="shared" si="39"/>
        <v/>
      </c>
      <c r="R70" s="635" t="str">
        <f t="shared" si="40"/>
        <v/>
      </c>
      <c r="S70" s="587"/>
      <c r="T70" s="595" t="str">
        <f t="shared" si="35"/>
        <v/>
      </c>
      <c r="U70" s="595"/>
      <c r="V70" s="595" t="str">
        <f t="shared" si="36"/>
        <v/>
      </c>
      <c r="W70" s="586" t="str">
        <f t="shared" si="37"/>
        <v/>
      </c>
      <c r="X70" s="586" t="str">
        <f t="shared" si="38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IF($K70="","",IF(SUM(IF(ISNUMBER(VALUE(RIGHT($AM70:$CO70,1))),VALUE(RIGHT($AM70:$CO70,1)),0))=$K70,"T","F"))</f>
        <v/>
      </c>
      <c r="AK70" s="583" t="str">
        <f t="array" ref="AK70">IF($K70="","",SUM(IF(LEFT($AM70:$CO70,1)="s",1,0))-SUM(IF(RIGHT(LEFT($AM70:$CO70,2))="-",1,0)))</f>
        <v/>
      </c>
      <c r="AL70" s="562" t="str">
        <f t="array" ref="AL70">IF($K70="","",SUM(IF(LEFT($AM70:$CO70,1)="X",1,0)))</f>
        <v/>
      </c>
      <c r="AM70" s="668"/>
      <c r="AN70" s="668"/>
      <c r="AO70" s="668"/>
      <c r="AP70" s="668"/>
      <c r="AQ70" s="668"/>
      <c r="AR70" s="668"/>
      <c r="AS70" s="668"/>
      <c r="AT70" s="651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79"/>
      <c r="BF70" s="668"/>
      <c r="BG70" s="668"/>
      <c r="BH70" s="668"/>
      <c r="BI70" s="668"/>
      <c r="BJ70" s="668"/>
      <c r="BK70" s="668"/>
      <c r="BL70" s="668"/>
      <c r="BM70" s="680"/>
      <c r="BN70" s="671"/>
      <c r="BO70" s="668"/>
      <c r="BP70" s="651"/>
      <c r="BQ70" s="668"/>
      <c r="BR70" s="668"/>
      <c r="BS70" s="672"/>
      <c r="BT70" s="668"/>
      <c r="BU70" s="668"/>
      <c r="BV70" s="672"/>
      <c r="BW70" s="672"/>
      <c r="BX70" s="672"/>
      <c r="BY70" s="673"/>
      <c r="BZ70" s="673"/>
      <c r="CA70" s="673"/>
      <c r="CB70" s="673"/>
      <c r="CC70" s="673"/>
      <c r="CD70" s="673"/>
    </row>
    <row r="71" spans="1:82" s="661" customFormat="1" ht="15" customHeight="1">
      <c r="A71" s="625"/>
      <c r="B71" s="603"/>
      <c r="C71" s="603" t="s">
        <v>258</v>
      </c>
      <c r="D71" s="603" t="s">
        <v>3</v>
      </c>
      <c r="E71" s="603" t="s">
        <v>285</v>
      </c>
      <c r="F71" s="603"/>
      <c r="G71" s="591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18"/>
        <v/>
      </c>
      <c r="N71" s="562" t="str">
        <f t="shared" si="19"/>
        <v/>
      </c>
      <c r="O71" s="598" t="str">
        <f t="shared" si="20"/>
        <v/>
      </c>
      <c r="P71" s="562" t="str">
        <f t="shared" si="14"/>
        <v/>
      </c>
      <c r="Q71" s="586" t="str">
        <f t="shared" si="39"/>
        <v/>
      </c>
      <c r="R71" s="635" t="str">
        <f t="shared" si="40"/>
        <v/>
      </c>
      <c r="S71" s="587"/>
      <c r="T71" s="595" t="str">
        <f t="shared" si="35"/>
        <v/>
      </c>
      <c r="U71" s="595"/>
      <c r="V71" s="595" t="str">
        <f t="shared" si="36"/>
        <v/>
      </c>
      <c r="W71" s="586" t="str">
        <f t="shared" si="37"/>
        <v/>
      </c>
      <c r="X71" s="586" t="str">
        <f t="shared" si="38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IF($K71="","",IF(SUM(IF(ISNUMBER(VALUE(RIGHT($AM71:$CO71,1))),VALUE(RIGHT($AM71:$CO71,1)),0))=$K71,"T","F"))</f>
        <v/>
      </c>
      <c r="AK71" s="583" t="str">
        <f t="array" ref="AK71">IF($K71="","",SUM(IF(LEFT($AM71:$CO71,1)="s",1,0))-SUM(IF(RIGHT(LEFT($AM71:$CO71,2))="-",1,0)))</f>
        <v/>
      </c>
      <c r="AL71" s="562" t="str">
        <f t="array" ref="AL71">IF($K71="","",SUM(IF(LEFT($AM71:$CO71,1)="X",1,0)))</f>
        <v/>
      </c>
      <c r="AM71" s="668"/>
      <c r="AN71" s="668"/>
      <c r="AO71" s="668"/>
      <c r="AP71" s="668"/>
      <c r="AQ71" s="668"/>
      <c r="AR71" s="668"/>
      <c r="AS71" s="668"/>
      <c r="AT71" s="651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80"/>
      <c r="BN71" s="668"/>
      <c r="BO71" s="668"/>
      <c r="BP71" s="651"/>
      <c r="BQ71" s="668"/>
      <c r="BR71" s="668"/>
      <c r="BS71" s="672"/>
      <c r="BT71" s="668"/>
      <c r="BU71" s="668"/>
      <c r="BV71" s="672"/>
      <c r="BW71" s="672"/>
      <c r="BX71" s="672"/>
      <c r="BY71" s="673"/>
      <c r="BZ71" s="673"/>
      <c r="CA71" s="673"/>
      <c r="CB71" s="673"/>
      <c r="CC71" s="673"/>
      <c r="CD71" s="673"/>
    </row>
    <row r="72" spans="1:82" s="661" customFormat="1" ht="15" customHeight="1">
      <c r="A72" s="625"/>
      <c r="B72" s="603"/>
      <c r="C72" s="603" t="s">
        <v>263</v>
      </c>
      <c r="D72" s="603" t="s">
        <v>2</v>
      </c>
      <c r="E72" s="603" t="s">
        <v>285</v>
      </c>
      <c r="F72" s="603"/>
      <c r="G72" s="591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62" t="str">
        <f t="shared" si="18"/>
        <v/>
      </c>
      <c r="N72" s="562" t="str">
        <f t="shared" si="19"/>
        <v/>
      </c>
      <c r="O72" s="598" t="str">
        <f t="shared" si="20"/>
        <v/>
      </c>
      <c r="P72" s="562" t="str">
        <f t="shared" si="14"/>
        <v/>
      </c>
      <c r="Q72" s="586" t="str">
        <f t="shared" si="39"/>
        <v/>
      </c>
      <c r="R72" s="635" t="str">
        <f t="shared" si="40"/>
        <v/>
      </c>
      <c r="S72" s="587"/>
      <c r="T72" s="595" t="str">
        <f t="shared" si="35"/>
        <v/>
      </c>
      <c r="U72" s="595"/>
      <c r="V72" s="595" t="str">
        <f t="shared" si="36"/>
        <v/>
      </c>
      <c r="W72" s="586" t="str">
        <f t="shared" si="37"/>
        <v/>
      </c>
      <c r="X72" s="586" t="str">
        <f t="shared" si="38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IF($K72="","",IF(SUM(IF(ISNUMBER(VALUE(RIGHT($AM72:$CO72,1))),VALUE(RIGHT($AM72:$CO72,1)),0))=$K72,"T","F"))</f>
        <v/>
      </c>
      <c r="AK72" s="583" t="str">
        <f t="array" ref="AK72">IF($K72="","",SUM(IF(LEFT($AM72:$CO72,1)="s",1,0))-SUM(IF(RIGHT(LEFT($AM72:$CO72,2))="-",1,0)))</f>
        <v/>
      </c>
      <c r="AL72" s="562" t="str">
        <f t="array" ref="AL72">IF($K72="","",SUM(IF(LEFT($AM72:$CO72,1)="X",1,0)))</f>
        <v/>
      </c>
      <c r="AM72" s="668"/>
      <c r="AN72" s="668"/>
      <c r="AO72" s="668"/>
      <c r="AP72" s="668"/>
      <c r="AQ72" s="668"/>
      <c r="AR72" s="668"/>
      <c r="AS72" s="668"/>
      <c r="AT72" s="651"/>
      <c r="AU72" s="668"/>
      <c r="AV72" s="668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80"/>
      <c r="BN72" s="671"/>
      <c r="BO72" s="668"/>
      <c r="BP72" s="651"/>
      <c r="BQ72" s="668"/>
      <c r="BR72" s="668"/>
      <c r="BS72" s="672"/>
      <c r="BT72" s="668"/>
      <c r="BU72" s="668"/>
      <c r="BV72" s="672"/>
      <c r="BW72" s="672"/>
      <c r="BX72" s="672"/>
      <c r="BY72" s="673"/>
      <c r="BZ72" s="673"/>
      <c r="CA72" s="673"/>
      <c r="CB72" s="673"/>
      <c r="CC72" s="673"/>
      <c r="CD72" s="673"/>
    </row>
    <row r="73" spans="1:82" s="661" customFormat="1" ht="15" customHeight="1">
      <c r="A73" s="625"/>
      <c r="B73" s="603"/>
      <c r="C73" s="603" t="s">
        <v>256</v>
      </c>
      <c r="D73" s="603" t="s">
        <v>3</v>
      </c>
      <c r="E73" s="603" t="s">
        <v>285</v>
      </c>
      <c r="F73" s="603"/>
      <c r="G73" s="585" t="str">
        <f>HYPERLINK("#"&amp;"'"&amp;IFERROR(VLOOKUP(H73,helper!$CL$29:$CM$46,2,0),"")&amp;"'!H23",IFERROR(VLOOKUP(H73,helper!$CL$29:$CM$46,2,0),""))</f>
        <v/>
      </c>
      <c r="H73" s="624"/>
      <c r="I73" s="603"/>
      <c r="J73" s="603"/>
      <c r="K73" s="603"/>
      <c r="L73" s="603"/>
      <c r="M73" s="562" t="str">
        <f t="shared" ref="M73:M78" si="41">IF(K73="","",IF(K73&gt;L73,"W",IF(K73=L73,"D",IF(K73&lt;L73,"L"))))</f>
        <v/>
      </c>
      <c r="N73" s="562" t="str">
        <f t="shared" ref="N73:N78" si="42">IF(K73="","",K73+L73)</f>
        <v/>
      </c>
      <c r="O73" s="598" t="str">
        <f t="shared" si="20"/>
        <v/>
      </c>
      <c r="P73" s="562" t="str">
        <f t="shared" ref="P73:P78" si="43">IF($K73="","",IF($N73&gt;P$19,"O",IF($N73&lt;P$19,"U",IF($N73=P$19,"-"))))</f>
        <v/>
      </c>
      <c r="Q73" s="586" t="str">
        <f t="shared" si="39"/>
        <v/>
      </c>
      <c r="R73" s="635" t="str">
        <f t="shared" si="40"/>
        <v/>
      </c>
      <c r="S73" s="587"/>
      <c r="T73" s="595" t="str">
        <f t="shared" ref="T73:T78" si="44">IF(ISBLANK(S73),"",K73-L73-S73)</f>
        <v/>
      </c>
      <c r="U73" s="595"/>
      <c r="V73" s="595" t="str">
        <f t="shared" ref="V73:V78" si="45">IF(ISBLANK(U73),"",K73+L73-U73)</f>
        <v/>
      </c>
      <c r="W73" s="586" t="str">
        <f t="shared" ref="W73:W79" si="46">IF(S73="","",(S73+U73)/2)</f>
        <v/>
      </c>
      <c r="X73" s="586" t="str">
        <f t="shared" ref="X73:X79" si="47">IF(W73="","",U73-W73)</f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IF($K73="","",IF(SUM(IF(ISNUMBER(VALUE(RIGHT($AM73:$CO73,1))),VALUE(RIGHT($AM73:$CO73,1)),0))=$K73,"T","F"))</f>
        <v/>
      </c>
      <c r="AK73" s="583" t="str">
        <f t="array" ref="AK73">IF($K73="","",SUM(IF(LEFT($AM73:$CO73,1)="s",1,0))-SUM(IF(RIGHT(LEFT($AM73:$CO73,2))="-",1,0)))</f>
        <v/>
      </c>
      <c r="AL73" s="562" t="str">
        <f t="array" ref="AL73">IF($K73="","",SUM(IF(LEFT($AM73:$CO73,1)="X",1,0)))</f>
        <v/>
      </c>
      <c r="AM73" s="668"/>
      <c r="AN73" s="668"/>
      <c r="AO73" s="668"/>
      <c r="AP73" s="668"/>
      <c r="AQ73" s="668"/>
      <c r="AR73" s="668"/>
      <c r="AS73" s="668"/>
      <c r="AT73" s="654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72"/>
      <c r="BN73" s="668"/>
      <c r="BO73" s="668"/>
      <c r="BP73" s="654"/>
      <c r="BQ73" s="668"/>
      <c r="BR73" s="668"/>
      <c r="BS73" s="672"/>
      <c r="BT73" s="668"/>
      <c r="BU73" s="668"/>
      <c r="BV73" s="672"/>
      <c r="BW73" s="672"/>
      <c r="BX73" s="672"/>
      <c r="BY73" s="673"/>
      <c r="BZ73" s="673"/>
      <c r="CA73" s="673"/>
      <c r="CB73" s="673"/>
      <c r="CC73" s="673"/>
      <c r="CD73" s="673"/>
    </row>
    <row r="74" spans="1:82" s="661" customFormat="1" ht="15" customHeight="1">
      <c r="A74" s="625"/>
      <c r="B74" s="603"/>
      <c r="C74" s="603"/>
      <c r="D74" s="603"/>
      <c r="E74" s="603"/>
      <c r="F74" s="603"/>
      <c r="G74" s="585"/>
      <c r="H74" s="624"/>
      <c r="I74" s="603"/>
      <c r="J74" s="603"/>
      <c r="K74" s="603"/>
      <c r="L74" s="603"/>
      <c r="M74" s="562" t="str">
        <f t="shared" si="41"/>
        <v/>
      </c>
      <c r="N74" s="562" t="str">
        <f t="shared" si="42"/>
        <v/>
      </c>
      <c r="O74" s="598" t="str">
        <f t="shared" si="20"/>
        <v/>
      </c>
      <c r="P74" s="562" t="str">
        <f t="shared" si="43"/>
        <v/>
      </c>
      <c r="Q74" s="586" t="str">
        <f t="shared" si="39"/>
        <v/>
      </c>
      <c r="R74" s="635" t="str">
        <f t="shared" si="40"/>
        <v/>
      </c>
      <c r="S74" s="587"/>
      <c r="T74" s="595" t="str">
        <f t="shared" si="44"/>
        <v/>
      </c>
      <c r="U74" s="595"/>
      <c r="V74" s="595" t="str">
        <f t="shared" si="45"/>
        <v/>
      </c>
      <c r="W74" s="586" t="str">
        <f t="shared" si="46"/>
        <v/>
      </c>
      <c r="X74" s="586" t="str">
        <f t="shared" si="47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IF($K74="","",IF(SUM(IF(ISNUMBER(VALUE(RIGHT($AM74:$CO74,1))),VALUE(RIGHT($AM74:$CO74,1)),0))=$K74,"T","F"))</f>
        <v/>
      </c>
      <c r="AK74" s="583" t="str">
        <f t="array" ref="AK74">IF($K74="","",SUM(IF(LEFT($AM74:$CO74,1)="s",1,0))-SUM(IF(RIGHT(LEFT($AM74:$CO74,2))="-",1,0)))</f>
        <v/>
      </c>
      <c r="AL74" s="562" t="str">
        <f t="array" ref="AL74">IF($K74="","",SUM(IF(LEFT($AM74:$CO74,1)="X",1,0)))</f>
        <v/>
      </c>
      <c r="AM74" s="668"/>
      <c r="AN74" s="668"/>
      <c r="AO74" s="668"/>
      <c r="AP74" s="668"/>
      <c r="AQ74" s="668"/>
      <c r="AR74" s="668"/>
      <c r="AS74" s="668"/>
      <c r="AT74" s="654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72"/>
      <c r="BN74" s="668"/>
      <c r="BO74" s="668"/>
      <c r="BP74" s="654"/>
      <c r="BQ74" s="668"/>
      <c r="BR74" s="668"/>
      <c r="BS74" s="672"/>
      <c r="BT74" s="668"/>
      <c r="BU74" s="668"/>
      <c r="BV74" s="672"/>
      <c r="BW74" s="672"/>
      <c r="BX74" s="672"/>
      <c r="BY74" s="673"/>
      <c r="BZ74" s="673"/>
      <c r="CA74" s="673"/>
      <c r="CB74" s="673"/>
      <c r="CC74" s="673"/>
      <c r="CD74" s="673"/>
    </row>
    <row r="75" spans="1:82" s="661" customFormat="1" ht="15" customHeight="1">
      <c r="A75" s="625"/>
      <c r="B75" s="603"/>
      <c r="C75" s="603"/>
      <c r="D75" s="603"/>
      <c r="E75" s="603"/>
      <c r="F75" s="603"/>
      <c r="G75" s="585"/>
      <c r="H75" s="624"/>
      <c r="I75" s="603"/>
      <c r="J75" s="603"/>
      <c r="K75" s="596"/>
      <c r="L75" s="596"/>
      <c r="M75" s="562" t="str">
        <f t="shared" si="41"/>
        <v/>
      </c>
      <c r="N75" s="562" t="str">
        <f t="shared" si="42"/>
        <v/>
      </c>
      <c r="O75" s="598" t="str">
        <f t="shared" si="20"/>
        <v/>
      </c>
      <c r="P75" s="562" t="str">
        <f t="shared" si="43"/>
        <v/>
      </c>
      <c r="Q75" s="586" t="str">
        <f t="shared" si="39"/>
        <v/>
      </c>
      <c r="R75" s="635" t="str">
        <f t="shared" si="40"/>
        <v/>
      </c>
      <c r="S75" s="587"/>
      <c r="T75" s="595" t="str">
        <f t="shared" si="44"/>
        <v/>
      </c>
      <c r="U75" s="595"/>
      <c r="V75" s="595" t="str">
        <f t="shared" si="45"/>
        <v/>
      </c>
      <c r="W75" s="586" t="str">
        <f t="shared" si="46"/>
        <v/>
      </c>
      <c r="X75" s="586" t="str">
        <f t="shared" si="47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IF($K75="","",IF(SUM(IF(ISNUMBER(VALUE(RIGHT($AM75:$CO75,1))),VALUE(RIGHT($AM75:$CO75,1)),0))=$K75,"T","F"))</f>
        <v/>
      </c>
      <c r="AK75" s="583" t="str">
        <f t="array" ref="AK75">IF($K75="","",SUM(IF(LEFT($AM75:$CO75,1)="s",1,0))-SUM(IF(RIGHT(LEFT($AM75:$CO75,2))="-",1,0)))</f>
        <v/>
      </c>
      <c r="AL75" s="562" t="str">
        <f t="array" ref="AL75">IF($K75="","",SUM(IF(LEFT($AM75:$CO75,1)="X",1,0)))</f>
        <v/>
      </c>
      <c r="AM75" s="668"/>
      <c r="AN75" s="668"/>
      <c r="AO75" s="668"/>
      <c r="AP75" s="668"/>
      <c r="AQ75" s="668"/>
      <c r="AR75" s="668"/>
      <c r="AS75" s="668"/>
      <c r="AT75" s="654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72"/>
      <c r="BN75" s="668"/>
      <c r="BO75" s="668"/>
      <c r="BP75" s="654"/>
      <c r="BQ75" s="668"/>
      <c r="BR75" s="668"/>
      <c r="BS75" s="672"/>
      <c r="BT75" s="668"/>
      <c r="BU75" s="668"/>
      <c r="BV75" s="672"/>
      <c r="BW75" s="672"/>
      <c r="BX75" s="672"/>
      <c r="BY75" s="673"/>
      <c r="BZ75" s="673"/>
      <c r="CA75" s="673"/>
      <c r="CB75" s="673"/>
      <c r="CC75" s="673"/>
      <c r="CD75" s="673"/>
    </row>
    <row r="76" spans="1:82" s="661" customFormat="1" ht="15" customHeight="1">
      <c r="A76" s="626"/>
      <c r="B76" s="596"/>
      <c r="C76" s="596"/>
      <c r="D76" s="596"/>
      <c r="E76" s="596"/>
      <c r="F76" s="596"/>
      <c r="G76" s="585"/>
      <c r="H76" s="623"/>
      <c r="I76" s="596"/>
      <c r="J76" s="596"/>
      <c r="K76" s="603"/>
      <c r="L76" s="603"/>
      <c r="M76" s="562" t="str">
        <f t="shared" si="41"/>
        <v/>
      </c>
      <c r="N76" s="562" t="str">
        <f t="shared" si="42"/>
        <v/>
      </c>
      <c r="O76" s="598" t="str">
        <f t="shared" si="20"/>
        <v/>
      </c>
      <c r="P76" s="562" t="str">
        <f t="shared" si="43"/>
        <v/>
      </c>
      <c r="Q76" s="586" t="str">
        <f t="shared" si="39"/>
        <v/>
      </c>
      <c r="R76" s="635" t="str">
        <f t="shared" si="40"/>
        <v/>
      </c>
      <c r="S76" s="587"/>
      <c r="T76" s="595" t="str">
        <f t="shared" si="44"/>
        <v/>
      </c>
      <c r="U76" s="595"/>
      <c r="V76" s="595" t="str">
        <f t="shared" si="45"/>
        <v/>
      </c>
      <c r="W76" s="586" t="str">
        <f t="shared" si="46"/>
        <v/>
      </c>
      <c r="X76" s="586" t="str">
        <f t="shared" si="47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IF($K76="","",IF(SUM(IF(ISNUMBER(VALUE(RIGHT($AM76:$CO76,1))),VALUE(RIGHT($AM76:$CO76,1)),0))=$K76,"T","F"))</f>
        <v/>
      </c>
      <c r="AK76" s="583" t="str">
        <f t="array" ref="AK76">IF($K76="","",SUM(IF(LEFT($AM76:$CO76,1)="s",1,0))-SUM(IF(RIGHT(LEFT($AM76:$CO76,2))="-",1,0)))</f>
        <v/>
      </c>
      <c r="AL76" s="562" t="str">
        <f t="array" ref="AL76">IF($K76="","",SUM(IF(LEFT($AM76:$CO76,1)="X",1,0)))</f>
        <v/>
      </c>
      <c r="AM76" s="668"/>
      <c r="AN76" s="668"/>
      <c r="AO76" s="668"/>
      <c r="AP76" s="668"/>
      <c r="AQ76" s="668"/>
      <c r="AR76" s="668"/>
      <c r="AS76" s="668"/>
      <c r="AT76" s="654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72"/>
      <c r="BN76" s="668"/>
      <c r="BO76" s="668"/>
      <c r="BP76" s="654"/>
      <c r="BQ76" s="668"/>
      <c r="BR76" s="668"/>
      <c r="BS76" s="672"/>
      <c r="BT76" s="668"/>
      <c r="BU76" s="668"/>
      <c r="BV76" s="672"/>
      <c r="BW76" s="672"/>
      <c r="BX76" s="672"/>
      <c r="BY76" s="673"/>
      <c r="BZ76" s="673"/>
      <c r="CA76" s="673"/>
      <c r="CB76" s="673"/>
      <c r="CC76" s="673"/>
      <c r="CD76" s="673"/>
    </row>
    <row r="77" spans="1:82" s="661" customFormat="1" ht="15" customHeight="1">
      <c r="A77" s="625"/>
      <c r="B77" s="603"/>
      <c r="C77" s="603"/>
      <c r="D77" s="603"/>
      <c r="E77" s="603"/>
      <c r="F77" s="603"/>
      <c r="G77" s="591"/>
      <c r="H77" s="624"/>
      <c r="I77" s="603"/>
      <c r="J77" s="603"/>
      <c r="K77" s="576"/>
      <c r="L77" s="576"/>
      <c r="M77" s="562" t="str">
        <f t="shared" si="41"/>
        <v/>
      </c>
      <c r="N77" s="562" t="str">
        <f t="shared" si="42"/>
        <v/>
      </c>
      <c r="O77" s="598" t="str">
        <f t="shared" si="20"/>
        <v/>
      </c>
      <c r="P77" s="562" t="str">
        <f t="shared" si="43"/>
        <v/>
      </c>
      <c r="Q77" s="586" t="str">
        <f t="shared" si="39"/>
        <v/>
      </c>
      <c r="R77" s="635" t="str">
        <f t="shared" si="40"/>
        <v/>
      </c>
      <c r="S77" s="587"/>
      <c r="T77" s="595" t="str">
        <f t="shared" si="44"/>
        <v/>
      </c>
      <c r="U77" s="595"/>
      <c r="V77" s="595" t="str">
        <f t="shared" si="45"/>
        <v/>
      </c>
      <c r="W77" s="586" t="str">
        <f t="shared" si="46"/>
        <v/>
      </c>
      <c r="X77" s="586" t="str">
        <f t="shared" si="47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IF($K77="","",IF(SUM(IF(ISNUMBER(VALUE(RIGHT($AM77:$CO77,1))),VALUE(RIGHT($AM77:$CO77,1)),0))=$K77,"T","F"))</f>
        <v/>
      </c>
      <c r="AK77" s="583" t="str">
        <f t="array" ref="AK77">IF($K77="","",SUM(IF(LEFT($AM77:$CO77,1)="s",1,0))-SUM(IF(RIGHT(LEFT($AM77:$CO77,2))="-",1,0)))</f>
        <v/>
      </c>
      <c r="AL77" s="562" t="str">
        <f t="array" ref="AL77">IF($K77="","",SUM(IF(LEFT($AM77:$CO77,1)="X",1,0)))</f>
        <v/>
      </c>
      <c r="AM77" s="668"/>
      <c r="AN77" s="668"/>
      <c r="AO77" s="668"/>
      <c r="AP77" s="668"/>
      <c r="AQ77" s="668"/>
      <c r="AR77" s="668"/>
      <c r="AS77" s="668"/>
      <c r="AT77" s="655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73"/>
      <c r="BN77" s="668"/>
      <c r="BO77" s="668"/>
      <c r="BP77" s="654"/>
      <c r="BQ77" s="668"/>
      <c r="BR77" s="668"/>
      <c r="BS77" s="673"/>
      <c r="BT77" s="668"/>
      <c r="BU77" s="668"/>
      <c r="BV77" s="673"/>
      <c r="BW77" s="673"/>
      <c r="BX77" s="673"/>
      <c r="BY77" s="673"/>
      <c r="BZ77" s="673"/>
      <c r="CA77" s="673"/>
      <c r="CB77" s="673"/>
      <c r="CC77" s="673"/>
      <c r="CD77" s="673"/>
    </row>
    <row r="78" spans="1:82" s="661" customFormat="1" ht="15" customHeight="1">
      <c r="A78" s="594"/>
      <c r="B78" s="576"/>
      <c r="C78" s="576"/>
      <c r="D78" s="576"/>
      <c r="E78" s="576"/>
      <c r="F78" s="576"/>
      <c r="G78" s="591"/>
      <c r="H78" s="590"/>
      <c r="I78" s="576"/>
      <c r="J78" s="576"/>
      <c r="K78" s="576"/>
      <c r="L78" s="576"/>
      <c r="M78" s="562" t="str">
        <f t="shared" si="41"/>
        <v/>
      </c>
      <c r="N78" s="562" t="str">
        <f t="shared" si="42"/>
        <v/>
      </c>
      <c r="O78" s="598" t="str">
        <f t="shared" si="20"/>
        <v/>
      </c>
      <c r="P78" s="562" t="str">
        <f t="shared" si="43"/>
        <v/>
      </c>
      <c r="Q78" s="586" t="str">
        <f t="shared" si="39"/>
        <v/>
      </c>
      <c r="R78" s="635" t="str">
        <f t="shared" si="40"/>
        <v/>
      </c>
      <c r="S78" s="587"/>
      <c r="T78" s="595" t="str">
        <f t="shared" si="44"/>
        <v/>
      </c>
      <c r="U78" s="595"/>
      <c r="V78" s="595" t="str">
        <f t="shared" si="45"/>
        <v/>
      </c>
      <c r="W78" s="586" t="str">
        <f t="shared" si="46"/>
        <v/>
      </c>
      <c r="X78" s="586" t="str">
        <f t="shared" si="47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IF($K78="","",IF(SUM(IF(ISNUMBER(VALUE(RIGHT($AM78:$CO78,1))),VALUE(RIGHT($AM78:$CO78,1)),0))=$K78,"T","F"))</f>
        <v/>
      </c>
      <c r="AK78" s="583" t="str">
        <f t="array" ref="AK78">IF($K78="","",SUM(IF(LEFT($AM78:$CO78,1)="s",1,0))-SUM(IF(RIGHT(LEFT($AM78:$CO78,2))="-",1,0)))</f>
        <v/>
      </c>
      <c r="AL78" s="562" t="str">
        <f t="array" ref="AL78">IF($K78="","",SUM(IF(LEFT($AM78:$CO78,1)="X",1,0)))</f>
        <v/>
      </c>
      <c r="AM78" s="668"/>
      <c r="AN78" s="668"/>
      <c r="AO78" s="668"/>
      <c r="AP78" s="668"/>
      <c r="AQ78" s="668"/>
      <c r="AR78" s="668"/>
      <c r="AS78" s="668"/>
      <c r="AT78" s="655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73"/>
      <c r="BN78" s="668"/>
      <c r="BO78" s="668"/>
      <c r="BP78" s="654"/>
      <c r="BQ78" s="668"/>
      <c r="BR78" s="668"/>
      <c r="BS78" s="673"/>
      <c r="BT78" s="668"/>
      <c r="BU78" s="668"/>
      <c r="BV78" s="673"/>
      <c r="BW78" s="673"/>
      <c r="BX78" s="673"/>
      <c r="BY78" s="673"/>
      <c r="BZ78" s="673"/>
      <c r="CA78" s="673"/>
      <c r="CB78" s="673"/>
      <c r="CC78" s="673"/>
      <c r="CD78" s="673"/>
    </row>
    <row r="79" spans="1:82" s="661" customFormat="1" ht="15">
      <c r="A79" s="594"/>
      <c r="B79" s="576"/>
      <c r="C79" s="576"/>
      <c r="D79" s="576"/>
      <c r="E79" s="576"/>
      <c r="F79" s="576"/>
      <c r="G79" s="591"/>
      <c r="H79" s="590"/>
      <c r="I79" s="576"/>
      <c r="J79" s="576"/>
      <c r="K79" s="576"/>
      <c r="L79" s="576"/>
      <c r="M79" s="562"/>
      <c r="N79" s="562"/>
      <c r="O79" s="598"/>
      <c r="P79" s="562"/>
      <c r="Q79" s="586" t="str">
        <f t="shared" si="39"/>
        <v/>
      </c>
      <c r="R79" s="635" t="str">
        <f>IF(Q79="","",IF((K34-L34+Q79)&gt;=0.5,1,IF((K34-L34+Q79)=0.25,0.5,IF((K34-L34+Q79)&lt;=-0.5,-1,IF((K34-L34+Q79)=-0.25,-0.5,0)))))</f>
        <v/>
      </c>
      <c r="S79" s="587"/>
      <c r="T79" s="588"/>
      <c r="U79" s="588"/>
      <c r="V79" s="588"/>
      <c r="W79" s="586" t="str">
        <f t="shared" si="46"/>
        <v/>
      </c>
      <c r="X79" s="586" t="str">
        <f t="shared" si="47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IF($K79="","",IF(SUM(IF(ISNUMBER(VALUE(RIGHT($AM79:$CO79,1))),VALUE(RIGHT($AM79:$CO79,1)),0))=$K79,"T","F"))</f>
        <v/>
      </c>
      <c r="AK79" s="583" t="str">
        <f t="array" ref="AK79">IF($K79="","",SUM(IF(LEFT($AM79:$CO79,1)="s",1,0))-SUM(IF(RIGHT(LEFT($AM79:$CO79,2))="-",1,0)))</f>
        <v/>
      </c>
      <c r="AL79" s="562" t="str">
        <f t="array" ref="AL79">IF($K79="","",SUM(IF(LEFT($AM79:$CO79,1)="X",1,0)))</f>
        <v/>
      </c>
      <c r="AM79" s="668"/>
      <c r="AN79" s="668"/>
      <c r="AO79" s="668"/>
      <c r="AP79" s="668"/>
      <c r="AQ79" s="668"/>
      <c r="AR79" s="668"/>
      <c r="AS79" s="668"/>
      <c r="AT79" s="655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73"/>
      <c r="BN79" s="668"/>
      <c r="BO79" s="668"/>
      <c r="BP79" s="673"/>
      <c r="BQ79" s="668"/>
      <c r="BR79" s="668"/>
      <c r="BS79" s="673"/>
      <c r="BT79" s="668"/>
      <c r="BU79" s="668"/>
      <c r="BV79" s="673"/>
      <c r="BW79" s="673"/>
      <c r="BX79" s="673"/>
      <c r="BY79" s="673"/>
      <c r="BZ79" s="673"/>
      <c r="CA79" s="673"/>
      <c r="CB79" s="673"/>
      <c r="CC79" s="673"/>
      <c r="CD79" s="673"/>
    </row>
    <row r="80" spans="1:82" s="661" customFormat="1" ht="15">
      <c r="A80" s="676"/>
      <c r="E80" s="584" t="str">
        <f>IF(J80=Table!$C$1,VLOOKUP(H80,Table!$B$38:$AO$61,Table!$AO$35-1,FALSE),"")</f>
        <v/>
      </c>
      <c r="F80" s="555"/>
      <c r="G80" s="591"/>
      <c r="H80" s="590"/>
      <c r="I80" s="576"/>
      <c r="J80" s="576"/>
      <c r="K80" s="576"/>
      <c r="L80" s="576"/>
      <c r="M80" s="562"/>
      <c r="N80" s="562"/>
      <c r="O80" s="598"/>
      <c r="P80" s="562"/>
      <c r="Q80" s="586"/>
      <c r="R80" s="635"/>
      <c r="S80" s="587"/>
      <c r="T80" s="588"/>
      <c r="U80" s="588"/>
      <c r="V80" s="588"/>
      <c r="W80" s="619"/>
      <c r="X80" s="619"/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/>
      <c r="AK80" s="583"/>
      <c r="AL80" s="562"/>
      <c r="AM80" s="668"/>
      <c r="AN80" s="668"/>
      <c r="AO80" s="668"/>
      <c r="AP80" s="668"/>
      <c r="AQ80" s="668"/>
      <c r="AR80" s="668"/>
      <c r="AS80" s="668"/>
      <c r="AT80" s="655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73"/>
      <c r="BN80" s="668"/>
      <c r="BO80" s="668"/>
      <c r="BP80" s="673"/>
      <c r="BQ80" s="668"/>
      <c r="BR80" s="668"/>
      <c r="BS80" s="673"/>
      <c r="BT80" s="668"/>
      <c r="BU80" s="668"/>
      <c r="BV80" s="673"/>
      <c r="BW80" s="673"/>
      <c r="BX80" s="673"/>
      <c r="BY80" s="673"/>
      <c r="BZ80" s="673"/>
      <c r="CA80" s="673"/>
      <c r="CB80" s="673"/>
      <c r="CC80" s="673"/>
      <c r="CD80" s="673"/>
    </row>
    <row r="81" spans="1:82" s="661" customFormat="1" ht="15">
      <c r="A81" s="676"/>
      <c r="E81" s="584" t="str">
        <f>IF(J81=Table!$C$1,VLOOKUP(H81,Table!$B$38:$AO$61,Table!$AO$35-1,FALSE),"")</f>
        <v/>
      </c>
      <c r="F81" s="555"/>
      <c r="G81" s="591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635"/>
      <c r="S81" s="586"/>
      <c r="T81" s="588"/>
      <c r="U81" s="588"/>
      <c r="V81" s="588"/>
      <c r="W81" s="574"/>
      <c r="X81" s="574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55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73"/>
      <c r="BN81" s="668"/>
      <c r="BO81" s="668"/>
      <c r="BP81" s="673"/>
      <c r="BQ81" s="668"/>
      <c r="BR81" s="668"/>
      <c r="BS81" s="673"/>
      <c r="BT81" s="668"/>
      <c r="BU81" s="668"/>
      <c r="BV81" s="673"/>
      <c r="BW81" s="673"/>
      <c r="BX81" s="673"/>
      <c r="BY81" s="673"/>
      <c r="BZ81" s="673"/>
      <c r="CA81" s="673"/>
      <c r="CB81" s="673"/>
      <c r="CC81" s="673"/>
      <c r="CD81" s="673"/>
    </row>
    <row r="82" spans="1:82" s="661" customFormat="1" ht="14.25">
      <c r="A82" s="676"/>
      <c r="E82" s="584" t="str">
        <f>IF(J82=Table!$C$1,VLOOKUP(H82,Table!$B$38:$AO$61,Table!$AO$35-1,FALSE),"")</f>
        <v/>
      </c>
      <c r="F82" s="555"/>
      <c r="G82" s="576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55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73"/>
      <c r="BN82" s="668"/>
      <c r="BO82" s="668"/>
      <c r="BP82" s="673"/>
      <c r="BQ82" s="668"/>
      <c r="BR82" s="668"/>
      <c r="BS82" s="673"/>
      <c r="BT82" s="668"/>
      <c r="BU82" s="668"/>
      <c r="BV82" s="673"/>
      <c r="BW82" s="673"/>
      <c r="BX82" s="673"/>
      <c r="BY82" s="673"/>
      <c r="BZ82" s="673"/>
      <c r="CA82" s="673"/>
      <c r="CB82" s="673"/>
      <c r="CC82" s="673"/>
      <c r="CD82" s="673"/>
    </row>
    <row r="83" spans="1:82" s="661" customFormat="1" ht="14.25">
      <c r="A83" s="676"/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55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73"/>
      <c r="BN83" s="668"/>
      <c r="BO83" s="668"/>
      <c r="BP83" s="673"/>
      <c r="BQ83" s="668"/>
      <c r="BR83" s="668"/>
      <c r="BS83" s="673"/>
      <c r="BT83" s="668"/>
      <c r="BU83" s="668"/>
      <c r="BV83" s="673"/>
      <c r="BW83" s="673"/>
      <c r="BX83" s="673"/>
      <c r="BY83" s="673"/>
      <c r="BZ83" s="673"/>
      <c r="CA83" s="673"/>
      <c r="CB83" s="673"/>
      <c r="CC83" s="673"/>
      <c r="CD83" s="673"/>
    </row>
    <row r="84" spans="1:82" s="661" customFormat="1" ht="14.25">
      <c r="A84" s="676"/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55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73"/>
      <c r="BN84" s="668"/>
      <c r="BO84" s="668"/>
      <c r="BP84" s="673"/>
      <c r="BQ84" s="668"/>
      <c r="BR84" s="668"/>
      <c r="BS84" s="673"/>
      <c r="BT84" s="668"/>
      <c r="BU84" s="668"/>
      <c r="BV84" s="673"/>
      <c r="BW84" s="673"/>
      <c r="BX84" s="673"/>
      <c r="BY84" s="673"/>
      <c r="BZ84" s="673"/>
      <c r="CA84" s="673"/>
      <c r="CB84" s="673"/>
      <c r="CC84" s="673"/>
      <c r="CD84" s="673"/>
    </row>
    <row r="85" spans="1:82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55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73"/>
      <c r="BN85" s="668"/>
      <c r="BO85" s="668"/>
      <c r="BP85" s="673"/>
      <c r="BQ85" s="668"/>
      <c r="BR85" s="668"/>
      <c r="BS85" s="673"/>
      <c r="BT85" s="668"/>
      <c r="BU85" s="668"/>
      <c r="BV85" s="673"/>
      <c r="BW85" s="673"/>
      <c r="BX85" s="673"/>
      <c r="BY85" s="673"/>
      <c r="BZ85" s="673"/>
      <c r="CA85" s="673"/>
      <c r="CB85" s="673"/>
      <c r="CC85" s="673"/>
      <c r="CD85" s="673"/>
    </row>
    <row r="86" spans="1:82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55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73"/>
      <c r="BN86" s="668"/>
      <c r="BO86" s="668"/>
      <c r="BP86" s="673"/>
      <c r="BQ86" s="668"/>
      <c r="BR86" s="668"/>
      <c r="BS86" s="673"/>
      <c r="BT86" s="668"/>
      <c r="BU86" s="668"/>
      <c r="BV86" s="673"/>
      <c r="BW86" s="673"/>
      <c r="BX86" s="673"/>
      <c r="BY86" s="673"/>
      <c r="BZ86" s="673"/>
      <c r="CA86" s="673"/>
      <c r="CB86" s="673"/>
      <c r="CC86" s="673"/>
      <c r="CD86" s="673"/>
    </row>
    <row r="87" spans="1:82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55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73"/>
      <c r="BN87" s="668"/>
      <c r="BO87" s="668"/>
      <c r="BP87" s="673"/>
      <c r="BQ87" s="668"/>
      <c r="BR87" s="668"/>
      <c r="BS87" s="673"/>
      <c r="BT87" s="668"/>
      <c r="BU87" s="668"/>
      <c r="BV87" s="673"/>
      <c r="BW87" s="673"/>
      <c r="BX87" s="673"/>
      <c r="BY87" s="673"/>
      <c r="BZ87" s="673"/>
      <c r="CA87" s="673"/>
      <c r="CB87" s="673"/>
      <c r="CC87" s="673"/>
      <c r="CD87" s="673"/>
    </row>
    <row r="88" spans="1:82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55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73"/>
      <c r="BN88" s="668"/>
      <c r="BO88" s="668"/>
      <c r="BP88" s="673"/>
      <c r="BQ88" s="668"/>
      <c r="BR88" s="668"/>
      <c r="BS88" s="673"/>
      <c r="BT88" s="668"/>
      <c r="BU88" s="668"/>
      <c r="BV88" s="673"/>
      <c r="BW88" s="673"/>
      <c r="BX88" s="673"/>
      <c r="BY88" s="673"/>
      <c r="BZ88" s="673"/>
      <c r="CA88" s="673"/>
      <c r="CB88" s="673"/>
      <c r="CC88" s="673"/>
      <c r="CD88" s="673"/>
    </row>
    <row r="89" spans="1:82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73"/>
      <c r="BN89" s="668"/>
      <c r="BO89" s="668"/>
      <c r="BP89" s="673"/>
      <c r="BQ89" s="668"/>
      <c r="BR89" s="668"/>
      <c r="BS89" s="673"/>
      <c r="BT89" s="668"/>
      <c r="BU89" s="668"/>
      <c r="BV89" s="673"/>
      <c r="BW89" s="673"/>
      <c r="BX89" s="673"/>
      <c r="BY89" s="673"/>
      <c r="BZ89" s="673"/>
      <c r="CA89" s="673"/>
      <c r="CB89" s="673"/>
      <c r="CC89" s="673"/>
      <c r="CD89" s="673"/>
    </row>
    <row r="90" spans="1:82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73"/>
      <c r="BN90" s="668"/>
      <c r="BO90" s="668"/>
      <c r="BP90" s="673"/>
      <c r="BQ90" s="668"/>
      <c r="BR90" s="668"/>
      <c r="BS90" s="673"/>
      <c r="BT90" s="668"/>
      <c r="BU90" s="668"/>
      <c r="BV90" s="673"/>
      <c r="BW90" s="673"/>
      <c r="BX90" s="673"/>
      <c r="BY90" s="673"/>
      <c r="BZ90" s="673"/>
      <c r="CA90" s="673"/>
      <c r="CB90" s="673"/>
      <c r="CC90" s="673"/>
      <c r="CD90" s="673"/>
    </row>
    <row r="91" spans="1:82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73"/>
      <c r="BN91" s="668"/>
      <c r="BO91" s="668"/>
      <c r="BP91" s="673"/>
      <c r="BQ91" s="668"/>
      <c r="BR91" s="668"/>
      <c r="BS91" s="673"/>
      <c r="BT91" s="668"/>
      <c r="BU91" s="668"/>
      <c r="BV91" s="673"/>
      <c r="BW91" s="673"/>
      <c r="BX91" s="673"/>
      <c r="BY91" s="673"/>
      <c r="BZ91" s="673"/>
      <c r="CA91" s="673"/>
      <c r="CB91" s="673"/>
      <c r="CC91" s="673"/>
      <c r="CD91" s="673"/>
    </row>
    <row r="92" spans="1:82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73"/>
      <c r="BN92" s="668"/>
      <c r="BO92" s="668"/>
      <c r="BP92" s="673"/>
      <c r="BQ92" s="668"/>
      <c r="BR92" s="668"/>
      <c r="BS92" s="673"/>
      <c r="BT92" s="668"/>
      <c r="BU92" s="668"/>
      <c r="BV92" s="673"/>
      <c r="BW92" s="673"/>
      <c r="BX92" s="673"/>
      <c r="BY92" s="673"/>
      <c r="BZ92" s="673"/>
      <c r="CA92" s="673"/>
      <c r="CB92" s="673"/>
      <c r="CC92" s="673"/>
      <c r="CD92" s="673"/>
    </row>
    <row r="93" spans="1:82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73"/>
      <c r="BN93" s="668"/>
      <c r="BO93" s="668"/>
      <c r="BP93" s="673"/>
      <c r="BQ93" s="668"/>
      <c r="BR93" s="668"/>
      <c r="BS93" s="673"/>
      <c r="BT93" s="668"/>
      <c r="BU93" s="668"/>
      <c r="BV93" s="673"/>
      <c r="BW93" s="673"/>
      <c r="BX93" s="673"/>
      <c r="BY93" s="673"/>
      <c r="BZ93" s="673"/>
      <c r="CA93" s="673"/>
      <c r="CB93" s="673"/>
      <c r="CC93" s="673"/>
      <c r="CD93" s="673"/>
    </row>
    <row r="94" spans="1:82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73"/>
      <c r="BN94" s="668"/>
      <c r="BO94" s="668"/>
      <c r="BP94" s="673"/>
      <c r="BQ94" s="668"/>
      <c r="BR94" s="668"/>
      <c r="BS94" s="673"/>
      <c r="BT94" s="668"/>
      <c r="BU94" s="668"/>
      <c r="BV94" s="673"/>
      <c r="BW94" s="673"/>
      <c r="BX94" s="673"/>
      <c r="BY94" s="673"/>
      <c r="BZ94" s="673"/>
      <c r="CA94" s="673"/>
      <c r="CB94" s="673"/>
      <c r="CC94" s="673"/>
      <c r="CD94" s="673"/>
    </row>
    <row r="95" spans="1:82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73"/>
      <c r="BN95" s="668"/>
      <c r="BO95" s="668"/>
      <c r="BP95" s="673"/>
      <c r="BQ95" s="668"/>
      <c r="BR95" s="668"/>
      <c r="BS95" s="673"/>
      <c r="BT95" s="668"/>
      <c r="BU95" s="668"/>
      <c r="BV95" s="673"/>
      <c r="BW95" s="673"/>
      <c r="BX95" s="673"/>
      <c r="BY95" s="673"/>
      <c r="BZ95" s="673"/>
      <c r="CA95" s="673"/>
      <c r="CB95" s="673"/>
      <c r="CC95" s="673"/>
      <c r="CD95" s="673"/>
    </row>
    <row r="96" spans="1:82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73"/>
      <c r="BN96" s="668"/>
      <c r="BO96" s="668"/>
      <c r="BP96" s="673"/>
      <c r="BQ96" s="668"/>
      <c r="BR96" s="668"/>
      <c r="BS96" s="673"/>
      <c r="BT96" s="668"/>
      <c r="BU96" s="668"/>
      <c r="BV96" s="673"/>
      <c r="BW96" s="673"/>
      <c r="BX96" s="673"/>
      <c r="BY96" s="673"/>
      <c r="BZ96" s="673"/>
      <c r="CA96" s="673"/>
      <c r="CB96" s="673"/>
      <c r="CC96" s="673"/>
      <c r="CD96" s="673"/>
    </row>
    <row r="97" spans="5:82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73"/>
      <c r="BN97" s="668"/>
      <c r="BO97" s="668"/>
      <c r="BP97" s="673"/>
      <c r="BQ97" s="668"/>
      <c r="BR97" s="668"/>
      <c r="BS97" s="673"/>
      <c r="BT97" s="668"/>
      <c r="BU97" s="668"/>
      <c r="BV97" s="673"/>
      <c r="BW97" s="673"/>
      <c r="BX97" s="673"/>
      <c r="BY97" s="673"/>
      <c r="BZ97" s="673"/>
      <c r="CA97" s="673"/>
      <c r="CB97" s="673"/>
      <c r="CC97" s="673"/>
      <c r="CD97" s="673"/>
    </row>
    <row r="98" spans="5:82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73"/>
      <c r="BN98" s="668"/>
      <c r="BO98" s="668"/>
      <c r="BP98" s="673"/>
      <c r="BQ98" s="668"/>
      <c r="BR98" s="668"/>
      <c r="BS98" s="673"/>
      <c r="BT98" s="668"/>
      <c r="BU98" s="668"/>
      <c r="BV98" s="673"/>
      <c r="BW98" s="673"/>
      <c r="BX98" s="673"/>
      <c r="BY98" s="673"/>
      <c r="BZ98" s="673"/>
      <c r="CA98" s="673"/>
      <c r="CB98" s="673"/>
      <c r="CC98" s="673"/>
      <c r="CD98" s="673"/>
    </row>
    <row r="99" spans="5:82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73"/>
      <c r="BN99" s="668"/>
      <c r="BO99" s="668"/>
      <c r="BP99" s="673"/>
      <c r="BQ99" s="668"/>
      <c r="BR99" s="668"/>
      <c r="BS99" s="673"/>
      <c r="BT99" s="668"/>
      <c r="BU99" s="668"/>
      <c r="BV99" s="673"/>
      <c r="BW99" s="673"/>
      <c r="BX99" s="673"/>
      <c r="BY99" s="673"/>
      <c r="BZ99" s="673"/>
      <c r="CA99" s="673"/>
      <c r="CB99" s="673"/>
      <c r="CC99" s="673"/>
      <c r="CD99" s="673"/>
    </row>
    <row r="100" spans="5:82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73"/>
      <c r="BN100" s="668"/>
      <c r="BO100" s="668"/>
      <c r="BP100" s="673"/>
      <c r="BQ100" s="668"/>
      <c r="BR100" s="668"/>
      <c r="BS100" s="673"/>
      <c r="BT100" s="668"/>
      <c r="BU100" s="668"/>
      <c r="BV100" s="673"/>
      <c r="BW100" s="673"/>
      <c r="BX100" s="673"/>
      <c r="BY100" s="673"/>
      <c r="BZ100" s="673"/>
      <c r="CA100" s="673"/>
      <c r="CB100" s="673"/>
      <c r="CC100" s="673"/>
      <c r="CD100" s="673"/>
    </row>
    <row r="101" spans="5:82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73"/>
      <c r="BN101" s="668"/>
      <c r="BO101" s="668"/>
      <c r="BP101" s="673"/>
      <c r="BQ101" s="668"/>
      <c r="BR101" s="668"/>
      <c r="BS101" s="673"/>
      <c r="BT101" s="668"/>
      <c r="BU101" s="668"/>
      <c r="BV101" s="673"/>
      <c r="BW101" s="673"/>
      <c r="BX101" s="673"/>
      <c r="BY101" s="673"/>
      <c r="BZ101" s="673"/>
      <c r="CA101" s="673"/>
      <c r="CB101" s="673"/>
      <c r="CC101" s="673"/>
      <c r="CD101" s="673"/>
    </row>
    <row r="102" spans="5:82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73"/>
      <c r="BN102" s="668"/>
      <c r="BO102" s="668"/>
      <c r="BP102" s="673"/>
      <c r="BQ102" s="668"/>
      <c r="BR102" s="668"/>
      <c r="BS102" s="673"/>
      <c r="BT102" s="668"/>
      <c r="BU102" s="668"/>
      <c r="BV102" s="673"/>
      <c r="BW102" s="673"/>
      <c r="BX102" s="673"/>
      <c r="BY102" s="673"/>
      <c r="BZ102" s="673"/>
      <c r="CA102" s="673"/>
      <c r="CB102" s="673"/>
      <c r="CC102" s="673"/>
      <c r="CD102" s="673"/>
    </row>
    <row r="103" spans="5:82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73"/>
      <c r="BN103" s="668"/>
      <c r="BO103" s="668"/>
      <c r="BP103" s="673"/>
      <c r="BQ103" s="668"/>
      <c r="BR103" s="668"/>
      <c r="BS103" s="673"/>
      <c r="BT103" s="668"/>
      <c r="BU103" s="668"/>
      <c r="BV103" s="673"/>
      <c r="BW103" s="673"/>
      <c r="BX103" s="673"/>
      <c r="BY103" s="673"/>
      <c r="BZ103" s="673"/>
      <c r="CA103" s="673"/>
      <c r="CB103" s="673"/>
      <c r="CC103" s="673"/>
      <c r="CD103" s="673"/>
    </row>
    <row r="104" spans="5:82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73"/>
      <c r="BN104" s="668"/>
      <c r="BO104" s="668"/>
      <c r="BP104" s="673"/>
      <c r="BQ104" s="668"/>
      <c r="BR104" s="668"/>
      <c r="BS104" s="673"/>
      <c r="BT104" s="668"/>
      <c r="BU104" s="668"/>
      <c r="BV104" s="673"/>
      <c r="BW104" s="673"/>
      <c r="BX104" s="673"/>
      <c r="BY104" s="673"/>
      <c r="BZ104" s="673"/>
      <c r="CA104" s="673"/>
      <c r="CB104" s="673"/>
      <c r="CC104" s="673"/>
      <c r="CD104" s="673"/>
    </row>
    <row r="105" spans="5:82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73"/>
      <c r="BN105" s="668"/>
      <c r="BO105" s="668"/>
      <c r="BP105" s="673"/>
      <c r="BQ105" s="668"/>
      <c r="BR105" s="668"/>
      <c r="BS105" s="673"/>
      <c r="BT105" s="668"/>
      <c r="BU105" s="668"/>
      <c r="BV105" s="673"/>
      <c r="BW105" s="673"/>
      <c r="BX105" s="673"/>
      <c r="BY105" s="673"/>
      <c r="BZ105" s="673"/>
      <c r="CA105" s="673"/>
      <c r="CB105" s="673"/>
      <c r="CC105" s="673"/>
      <c r="CD105" s="673"/>
    </row>
    <row r="106" spans="5:82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 t="str">
        <f>IF(K77="","",IF(K77&gt;L77,"W",IF(K77=L77,"D",IF(K77&lt;L77,"L"))))</f>
        <v/>
      </c>
      <c r="N106" s="562" t="str">
        <f>IF(K77="","",K77+L77)</f>
        <v/>
      </c>
      <c r="O106" s="598"/>
      <c r="P106" s="562" t="str">
        <f>IF($K77="","",IF($N106&gt;P$19,"O",IF($N106&lt;P$19,"U",IF($N106=P$19,"-"))))</f>
        <v/>
      </c>
      <c r="Q106" s="586" t="str">
        <f t="shared" ref="Q106:Q169" si="48">IF(S106="","",IF(SIGN(S106)&lt;&gt;1,VLOOKUP(ABS(S106),SUP_HDC,3,TRUE),-VLOOKUP(ABS(S106),SUP_HDC,3,TRUE)))</f>
        <v/>
      </c>
      <c r="R106" s="587" t="str">
        <f t="shared" ref="R106:R137" si="49">IF(Q106="","",IF((K77-L77+Q106)&gt;=0.5,1,IF((K77-L77+Q106)=0.25,0.5,IF((K77-L77+Q106)&lt;=-0.5,-1,IF((K77-L77+Q106)=-0.25,-0.5,0)))))</f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 t="str">
        <f t="array" ref="AK106">IF($K106="","",SUM(IF(LEFT($AM106:$BM106,1)="s",1,0))-SUM(IF(RIGHT(LEFT($AM106:$BM106,2))="-",1,0)))</f>
        <v/>
      </c>
      <c r="AL106" s="562" t="str">
        <f t="array" ref="AL106">IF($K77="","",SUM(IF(LEFT($AM106:$BM106,1)="X",1,0)))</f>
        <v/>
      </c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73"/>
      <c r="BN106" s="668"/>
      <c r="BO106" s="668"/>
      <c r="BP106" s="673"/>
      <c r="BQ106" s="668"/>
      <c r="BR106" s="668"/>
      <c r="BS106" s="673"/>
      <c r="BT106" s="668"/>
      <c r="BU106" s="668"/>
      <c r="BV106" s="673"/>
      <c r="BW106" s="673"/>
      <c r="BX106" s="673"/>
      <c r="BY106" s="673"/>
      <c r="BZ106" s="673"/>
      <c r="CA106" s="673"/>
      <c r="CB106" s="673"/>
      <c r="CC106" s="673"/>
      <c r="CD106" s="673"/>
    </row>
    <row r="107" spans="5:82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 t="shared" ref="M107:M170" si="50">IF(K78="","",IF(K78&gt;L78,"W",IF(K78=L78,"D",IF(K78&lt;L78,"L"))))</f>
        <v/>
      </c>
      <c r="N107" s="562" t="str">
        <f t="shared" ref="N107:N170" si="51">IF(K78="","",K78+L78)</f>
        <v/>
      </c>
      <c r="O107" s="598"/>
      <c r="P107" s="562" t="str">
        <f t="shared" ref="P107:P170" si="52">IF($K78="","",IF($N107&gt;P$19,"O",IF($N107&lt;P$19,"U",IF($N107=P$19,"-"))))</f>
        <v/>
      </c>
      <c r="Q107" s="586" t="str">
        <f t="shared" si="48"/>
        <v/>
      </c>
      <c r="R107" s="587" t="str">
        <f t="shared" si="49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IF($K107="","",SUM(IF(LEFT($AM107:$BM107,1)="s",1,0))-SUM(IF(RIGHT(LEFT($AM107:$BM107,2))="-",1,0)))</f>
        <v/>
      </c>
      <c r="AL107" s="562" t="str">
        <f t="array" ref="AL107">IF($K78="","",SUM(IF(LEFT($AM107:$BM107,1)="X",1,0)))</f>
        <v/>
      </c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73"/>
      <c r="BN107" s="668"/>
      <c r="BO107" s="668"/>
      <c r="BP107" s="673"/>
      <c r="BQ107" s="668"/>
      <c r="BR107" s="668"/>
      <c r="BS107" s="673"/>
      <c r="BT107" s="668"/>
      <c r="BU107" s="668"/>
      <c r="BV107" s="673"/>
      <c r="BW107" s="673"/>
      <c r="BX107" s="673"/>
      <c r="BY107" s="673"/>
      <c r="BZ107" s="673"/>
      <c r="CA107" s="673"/>
      <c r="CB107" s="673"/>
      <c r="CC107" s="673"/>
      <c r="CD107" s="673"/>
    </row>
    <row r="108" spans="5:82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si="50"/>
        <v/>
      </c>
      <c r="N108" s="562" t="str">
        <f t="shared" si="51"/>
        <v/>
      </c>
      <c r="O108" s="598"/>
      <c r="P108" s="562" t="str">
        <f t="shared" si="52"/>
        <v/>
      </c>
      <c r="Q108" s="586" t="str">
        <f t="shared" si="48"/>
        <v/>
      </c>
      <c r="R108" s="587" t="str">
        <f t="shared" si="49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IF($K108="","",SUM(IF(LEFT($AM108:$BM108,1)="s",1,0))-SUM(IF(RIGHT(LEFT($AM108:$BM108,2))="-",1,0)))</f>
        <v/>
      </c>
      <c r="AL108" s="562" t="str">
        <f t="array" ref="AL108">IF($K79="","",SUM(IF(LEFT($AM108:$BM108,1)="X",1,0)))</f>
        <v/>
      </c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73"/>
      <c r="BN108" s="668"/>
      <c r="BO108" s="668"/>
      <c r="BP108" s="673"/>
      <c r="BQ108" s="668"/>
      <c r="BR108" s="668"/>
      <c r="BS108" s="673"/>
      <c r="BT108" s="668"/>
      <c r="BU108" s="668"/>
      <c r="BV108" s="673"/>
      <c r="BW108" s="673"/>
      <c r="BX108" s="673"/>
      <c r="BY108" s="673"/>
      <c r="BZ108" s="673"/>
      <c r="CA108" s="673"/>
      <c r="CB108" s="673"/>
      <c r="CC108" s="673"/>
      <c r="CD108" s="673"/>
    </row>
    <row r="109" spans="5:82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50"/>
        <v/>
      </c>
      <c r="N109" s="562" t="str">
        <f t="shared" si="51"/>
        <v/>
      </c>
      <c r="O109" s="598"/>
      <c r="P109" s="562" t="str">
        <f t="shared" si="52"/>
        <v/>
      </c>
      <c r="Q109" s="586" t="str">
        <f t="shared" si="48"/>
        <v/>
      </c>
      <c r="R109" s="587" t="str">
        <f t="shared" si="49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IF($K109="","",SUM(IF(LEFT($AM109:$BM109,1)="s",1,0))-SUM(IF(RIGHT(LEFT($AM109:$BM109,2))="-",1,0)))</f>
        <v/>
      </c>
      <c r="AL109" s="562" t="str">
        <f t="array" ref="AL109">IF($K80="","",SUM(IF(LEFT($AM109:$BM109,1)="X",1,0)))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73"/>
      <c r="BN109" s="668"/>
      <c r="BO109" s="668"/>
      <c r="BP109" s="673"/>
      <c r="BQ109" s="668"/>
      <c r="BR109" s="668"/>
      <c r="BS109" s="673"/>
      <c r="BT109" s="668"/>
      <c r="BU109" s="668"/>
      <c r="BV109" s="673"/>
      <c r="BW109" s="673"/>
      <c r="BX109" s="673"/>
      <c r="BY109" s="673"/>
      <c r="BZ109" s="673"/>
      <c r="CA109" s="673"/>
      <c r="CB109" s="673"/>
      <c r="CC109" s="673"/>
      <c r="CD109" s="673"/>
    </row>
    <row r="110" spans="5:82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50"/>
        <v/>
      </c>
      <c r="N110" s="562" t="str">
        <f t="shared" si="51"/>
        <v/>
      </c>
      <c r="O110" s="598"/>
      <c r="P110" s="562" t="str">
        <f t="shared" si="52"/>
        <v/>
      </c>
      <c r="Q110" s="586" t="str">
        <f t="shared" si="48"/>
        <v/>
      </c>
      <c r="R110" s="587" t="str">
        <f t="shared" si="49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IF($K110="","",SUM(IF(LEFT($AM110:$BM110,1)="s",1,0))-SUM(IF(RIGHT(LEFT($AM110:$BM110,2))="-",1,0)))</f>
        <v/>
      </c>
      <c r="AL110" s="562" t="str">
        <f t="array" ref="AL110">IF($K81="","",SUM(IF(LEFT($AM110:$BM110,1)="X",1,0)))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73"/>
      <c r="BN110" s="668"/>
      <c r="BO110" s="668"/>
      <c r="BP110" s="673"/>
      <c r="BQ110" s="668"/>
      <c r="BR110" s="668"/>
      <c r="BS110" s="673"/>
      <c r="BT110" s="668"/>
      <c r="BU110" s="668"/>
      <c r="BV110" s="673"/>
      <c r="BW110" s="673"/>
      <c r="BX110" s="673"/>
      <c r="BY110" s="673"/>
      <c r="BZ110" s="673"/>
      <c r="CA110" s="673"/>
      <c r="CB110" s="673"/>
      <c r="CC110" s="673"/>
      <c r="CD110" s="673"/>
    </row>
    <row r="111" spans="5:82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50"/>
        <v/>
      </c>
      <c r="N111" s="562" t="str">
        <f t="shared" si="51"/>
        <v/>
      </c>
      <c r="O111" s="598"/>
      <c r="P111" s="562" t="str">
        <f t="shared" si="52"/>
        <v/>
      </c>
      <c r="Q111" s="586" t="str">
        <f t="shared" si="48"/>
        <v/>
      </c>
      <c r="R111" s="587" t="str">
        <f t="shared" si="49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IF($K111="","",SUM(IF(LEFT($AM111:$BM111,1)="s",1,0))-SUM(IF(RIGHT(LEFT($AM111:$BM111,2))="-",1,0)))</f>
        <v/>
      </c>
      <c r="AL111" s="562" t="str">
        <f t="array" ref="AL111">IF($K82="","",SUM(IF(LEFT($AM111:$BM111,1)="X",1,0)))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73"/>
      <c r="BN111" s="668"/>
      <c r="BO111" s="668"/>
      <c r="BP111" s="673"/>
      <c r="BQ111" s="668"/>
      <c r="BR111" s="668"/>
      <c r="BS111" s="673"/>
      <c r="BT111" s="668"/>
      <c r="BU111" s="668"/>
      <c r="BV111" s="673"/>
      <c r="BW111" s="673"/>
      <c r="BX111" s="673"/>
      <c r="BY111" s="673"/>
      <c r="BZ111" s="673"/>
      <c r="CA111" s="673"/>
      <c r="CB111" s="673"/>
      <c r="CC111" s="673"/>
      <c r="CD111" s="673"/>
    </row>
    <row r="112" spans="5:82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50"/>
        <v/>
      </c>
      <c r="N112" s="562" t="str">
        <f t="shared" si="51"/>
        <v/>
      </c>
      <c r="O112" s="598"/>
      <c r="P112" s="562" t="str">
        <f t="shared" si="52"/>
        <v/>
      </c>
      <c r="Q112" s="586" t="str">
        <f t="shared" si="48"/>
        <v/>
      </c>
      <c r="R112" s="587" t="str">
        <f t="shared" si="49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IF($K112="","",SUM(IF(LEFT($AM112:$BM112,1)="s",1,0))-SUM(IF(RIGHT(LEFT($AM112:$BM112,2))="-",1,0)))</f>
        <v/>
      </c>
      <c r="AL112" s="562" t="str">
        <f t="array" ref="AL112">IF($K83="","",SUM(IF(LEFT($AM112:$BM112,1)="X",1,0)))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73"/>
      <c r="BN112" s="668"/>
      <c r="BO112" s="668"/>
      <c r="BP112" s="673"/>
      <c r="BQ112" s="668"/>
      <c r="BR112" s="668"/>
      <c r="BS112" s="673"/>
      <c r="BT112" s="668"/>
      <c r="BU112" s="668"/>
      <c r="BV112" s="673"/>
      <c r="BW112" s="673"/>
      <c r="BX112" s="673"/>
      <c r="BY112" s="673"/>
      <c r="BZ112" s="673"/>
      <c r="CA112" s="673"/>
      <c r="CB112" s="673"/>
      <c r="CC112" s="673"/>
      <c r="CD112" s="673"/>
    </row>
    <row r="113" spans="5:82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50"/>
        <v/>
      </c>
      <c r="N113" s="562" t="str">
        <f t="shared" si="51"/>
        <v/>
      </c>
      <c r="O113" s="598"/>
      <c r="P113" s="562" t="str">
        <f t="shared" si="52"/>
        <v/>
      </c>
      <c r="Q113" s="586" t="str">
        <f t="shared" si="48"/>
        <v/>
      </c>
      <c r="R113" s="587" t="str">
        <f t="shared" si="49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IF($K113="","",SUM(IF(LEFT($AM113:$BM113,1)="s",1,0))-SUM(IF(RIGHT(LEFT($AM113:$BM113,2))="-",1,0)))</f>
        <v/>
      </c>
      <c r="AL113" s="562" t="str">
        <f t="array" ref="AL113">IF($K84="","",SUM(IF(LEFT($AM113:$BM113,1)="X",1,0)))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73"/>
      <c r="BN113" s="668"/>
      <c r="BO113" s="668"/>
      <c r="BP113" s="673"/>
      <c r="BQ113" s="668"/>
      <c r="BR113" s="668"/>
      <c r="BS113" s="673"/>
      <c r="BT113" s="668"/>
      <c r="BU113" s="668"/>
      <c r="BV113" s="673"/>
      <c r="BW113" s="673"/>
      <c r="BX113" s="673"/>
      <c r="BY113" s="673"/>
      <c r="BZ113" s="673"/>
      <c r="CA113" s="673"/>
      <c r="CB113" s="673"/>
      <c r="CC113" s="673"/>
      <c r="CD113" s="673"/>
    </row>
    <row r="114" spans="5:82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50"/>
        <v/>
      </c>
      <c r="N114" s="562" t="str">
        <f t="shared" si="51"/>
        <v/>
      </c>
      <c r="O114" s="598"/>
      <c r="P114" s="562" t="str">
        <f t="shared" si="52"/>
        <v/>
      </c>
      <c r="Q114" s="586" t="str">
        <f t="shared" si="48"/>
        <v/>
      </c>
      <c r="R114" s="587" t="str">
        <f t="shared" si="49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IF($K114="","",SUM(IF(LEFT($AM114:$BM114,1)="s",1,0))-SUM(IF(RIGHT(LEFT($AM114:$BM114,2))="-",1,0)))</f>
        <v/>
      </c>
      <c r="AL114" s="562" t="str">
        <f t="array" ref="AL114">IF($K85="","",SUM(IF(LEFT($AM114:$BM114,1)="X",1,0)))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73"/>
      <c r="BN114" s="668"/>
      <c r="BO114" s="668"/>
      <c r="BP114" s="673"/>
      <c r="BQ114" s="668"/>
      <c r="BR114" s="668"/>
      <c r="BS114" s="673"/>
      <c r="BT114" s="668"/>
      <c r="BU114" s="668"/>
      <c r="BV114" s="673"/>
      <c r="BW114" s="673"/>
      <c r="BX114" s="673"/>
      <c r="BY114" s="673"/>
      <c r="BZ114" s="673"/>
      <c r="CA114" s="673"/>
      <c r="CB114" s="673"/>
      <c r="CC114" s="673"/>
      <c r="CD114" s="673"/>
    </row>
    <row r="115" spans="5:82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50"/>
        <v/>
      </c>
      <c r="N115" s="562" t="str">
        <f t="shared" si="51"/>
        <v/>
      </c>
      <c r="O115" s="598"/>
      <c r="P115" s="562" t="str">
        <f t="shared" si="52"/>
        <v/>
      </c>
      <c r="Q115" s="586" t="str">
        <f t="shared" si="48"/>
        <v/>
      </c>
      <c r="R115" s="587" t="str">
        <f t="shared" si="49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IF($K115="","",SUM(IF(LEFT($AM115:$BM115,1)="s",1,0))-SUM(IF(RIGHT(LEFT($AM115:$BM115,2))="-",1,0)))</f>
        <v/>
      </c>
      <c r="AL115" s="562" t="str">
        <f t="array" ref="AL115">IF($K86="","",SUM(IF(LEFT($AM115:$BM115,1)="X",1,0)))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73"/>
      <c r="BN115" s="668"/>
      <c r="BO115" s="668"/>
      <c r="BP115" s="673"/>
      <c r="BQ115" s="668"/>
      <c r="BR115" s="668"/>
      <c r="BS115" s="673"/>
      <c r="BT115" s="668"/>
      <c r="BU115" s="668"/>
      <c r="BV115" s="673"/>
      <c r="BW115" s="673"/>
      <c r="BX115" s="673"/>
      <c r="BY115" s="673"/>
      <c r="BZ115" s="673"/>
      <c r="CA115" s="673"/>
      <c r="CB115" s="673"/>
      <c r="CC115" s="673"/>
      <c r="CD115" s="673"/>
    </row>
    <row r="116" spans="5:82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50"/>
        <v/>
      </c>
      <c r="N116" s="562" t="str">
        <f t="shared" si="51"/>
        <v/>
      </c>
      <c r="O116" s="562"/>
      <c r="P116" s="562" t="str">
        <f t="shared" si="52"/>
        <v/>
      </c>
      <c r="Q116" s="586" t="str">
        <f t="shared" si="48"/>
        <v/>
      </c>
      <c r="R116" s="587" t="str">
        <f t="shared" si="49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IF($K116="","",SUM(IF(LEFT($AM116:$BM116,1)="s",1,0))-SUM(IF(RIGHT(LEFT($AM116:$BM116,2))="-",1,0)))</f>
        <v/>
      </c>
      <c r="AL116" s="562" t="str">
        <f t="array" ref="AL116">IF($K87="","",SUM(IF(LEFT($AM116:$BM116,1)="X",1,0)))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73"/>
      <c r="BN116" s="668"/>
      <c r="BO116" s="668"/>
      <c r="BP116" s="673"/>
      <c r="BQ116" s="668"/>
      <c r="BR116" s="668"/>
      <c r="BS116" s="673"/>
      <c r="BT116" s="668"/>
      <c r="BU116" s="668"/>
      <c r="BV116" s="673"/>
      <c r="BW116" s="673"/>
      <c r="BX116" s="673"/>
      <c r="BY116" s="673"/>
      <c r="BZ116" s="673"/>
      <c r="CA116" s="673"/>
      <c r="CB116" s="673"/>
      <c r="CC116" s="673"/>
      <c r="CD116" s="673"/>
    </row>
    <row r="117" spans="5:82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50"/>
        <v/>
      </c>
      <c r="N117" s="562" t="str">
        <f t="shared" si="51"/>
        <v/>
      </c>
      <c r="O117" s="562"/>
      <c r="P117" s="562" t="str">
        <f t="shared" si="52"/>
        <v/>
      </c>
      <c r="Q117" s="586" t="str">
        <f t="shared" si="48"/>
        <v/>
      </c>
      <c r="R117" s="587" t="str">
        <f t="shared" si="49"/>
        <v/>
      </c>
      <c r="S117" s="587"/>
      <c r="T117" s="587"/>
      <c r="U117" s="587"/>
      <c r="V117" s="587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IF($K117="","",SUM(IF(LEFT($AM117:$BM117,1)="s",1,0))-SUM(IF(RIGHT(LEFT($AM117:$BM117,2))="-",1,0)))</f>
        <v/>
      </c>
      <c r="AL117" s="562" t="str">
        <f t="array" ref="AL117">IF($K88="","",SUM(IF(LEFT($AM117:$BM117,1)="X",1,0)))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73"/>
      <c r="BN117" s="668"/>
      <c r="BO117" s="668"/>
      <c r="BP117" s="673"/>
      <c r="BQ117" s="668"/>
      <c r="BR117" s="668"/>
      <c r="BS117" s="673"/>
      <c r="BT117" s="668"/>
      <c r="BU117" s="668"/>
      <c r="BV117" s="673"/>
      <c r="BW117" s="673"/>
      <c r="BX117" s="673"/>
      <c r="BY117" s="673"/>
      <c r="BZ117" s="673"/>
      <c r="CA117" s="673"/>
      <c r="CB117" s="673"/>
      <c r="CC117" s="673"/>
      <c r="CD117" s="673"/>
    </row>
    <row r="118" spans="5:82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50"/>
        <v/>
      </c>
      <c r="N118" s="562" t="str">
        <f t="shared" si="51"/>
        <v/>
      </c>
      <c r="O118" s="562"/>
      <c r="P118" s="562" t="str">
        <f t="shared" si="52"/>
        <v/>
      </c>
      <c r="Q118" s="586" t="str">
        <f t="shared" si="48"/>
        <v/>
      </c>
      <c r="R118" s="587" t="str">
        <f t="shared" si="49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IF($K118="","",SUM(IF(LEFT($AM118:$BM118,1)="s",1,0))-SUM(IF(RIGHT(LEFT($AM118:$BM118,2))="-",1,0)))</f>
        <v/>
      </c>
      <c r="AL118" s="562" t="str">
        <f t="array" ref="AL118">IF($K89="","",SUM(IF(LEFT($AM118:$BM118,1)="X",1,0)))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73"/>
      <c r="BN118" s="668"/>
      <c r="BO118" s="668"/>
      <c r="BP118" s="673"/>
      <c r="BQ118" s="668"/>
      <c r="BR118" s="668"/>
      <c r="BS118" s="673"/>
      <c r="BT118" s="668"/>
      <c r="BU118" s="668"/>
      <c r="BV118" s="673"/>
      <c r="BW118" s="673"/>
      <c r="BX118" s="673"/>
      <c r="BY118" s="673"/>
      <c r="BZ118" s="673"/>
      <c r="CA118" s="673"/>
      <c r="CB118" s="673"/>
      <c r="CC118" s="673"/>
      <c r="CD118" s="673"/>
    </row>
    <row r="119" spans="5:82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50"/>
        <v/>
      </c>
      <c r="N119" s="562" t="str">
        <f t="shared" si="51"/>
        <v/>
      </c>
      <c r="O119" s="562"/>
      <c r="P119" s="562" t="str">
        <f t="shared" si="52"/>
        <v/>
      </c>
      <c r="Q119" s="586" t="str">
        <f t="shared" si="48"/>
        <v/>
      </c>
      <c r="R119" s="587" t="str">
        <f t="shared" si="49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IF($K119="","",SUM(IF(LEFT($AM119:$BM119,1)="s",1,0))-SUM(IF(RIGHT(LEFT($AM119:$BM119,2))="-",1,0)))</f>
        <v/>
      </c>
      <c r="AL119" s="562" t="str">
        <f t="array" ref="AL119">IF($K90="","",SUM(IF(LEFT($AM119:$BM119,1)="X",1,0)))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73"/>
      <c r="BN119" s="668"/>
      <c r="BO119" s="668"/>
      <c r="BP119" s="673"/>
      <c r="BQ119" s="668"/>
      <c r="BR119" s="668"/>
      <c r="BS119" s="673"/>
      <c r="BT119" s="668"/>
      <c r="BU119" s="668"/>
      <c r="BV119" s="673"/>
      <c r="BW119" s="673"/>
      <c r="BX119" s="673"/>
      <c r="BY119" s="673"/>
      <c r="BZ119" s="673"/>
      <c r="CA119" s="673"/>
      <c r="CB119" s="673"/>
      <c r="CC119" s="673"/>
      <c r="CD119" s="673"/>
    </row>
    <row r="120" spans="5:82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50"/>
        <v/>
      </c>
      <c r="N120" s="562" t="str">
        <f t="shared" si="51"/>
        <v/>
      </c>
      <c r="O120" s="562"/>
      <c r="P120" s="562" t="str">
        <f t="shared" si="52"/>
        <v/>
      </c>
      <c r="Q120" s="586" t="str">
        <f t="shared" si="48"/>
        <v/>
      </c>
      <c r="R120" s="587" t="str">
        <f t="shared" si="49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IF($K120="","",SUM(IF(LEFT($AM120:$BM120,1)="s",1,0))-SUM(IF(RIGHT(LEFT($AM120:$BM120,2))="-",1,0)))</f>
        <v/>
      </c>
      <c r="AL120" s="562" t="str">
        <f t="array" ref="AL120">IF($K91="","",SUM(IF(LEFT($AM120:$BM120,1)="X",1,0)))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73"/>
      <c r="BN120" s="668"/>
      <c r="BO120" s="668"/>
      <c r="BP120" s="673"/>
      <c r="BQ120" s="668"/>
      <c r="BR120" s="668"/>
      <c r="BS120" s="673"/>
      <c r="BT120" s="668"/>
      <c r="BU120" s="668"/>
      <c r="BV120" s="673"/>
      <c r="BW120" s="673"/>
      <c r="BX120" s="673"/>
      <c r="BY120" s="673"/>
      <c r="BZ120" s="673"/>
      <c r="CA120" s="673"/>
      <c r="CB120" s="673"/>
      <c r="CC120" s="673"/>
      <c r="CD120" s="673"/>
    </row>
    <row r="121" spans="5:82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50"/>
        <v/>
      </c>
      <c r="N121" s="562" t="str">
        <f t="shared" si="51"/>
        <v/>
      </c>
      <c r="O121" s="562"/>
      <c r="P121" s="562" t="str">
        <f t="shared" si="52"/>
        <v/>
      </c>
      <c r="Q121" s="586" t="str">
        <f t="shared" si="48"/>
        <v/>
      </c>
      <c r="R121" s="587" t="str">
        <f t="shared" si="49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IF($K121="","",SUM(IF(LEFT($AM121:$BM121,1)="s",1,0))-SUM(IF(RIGHT(LEFT($AM121:$BM121,2))="-",1,0)))</f>
        <v/>
      </c>
      <c r="AL121" s="562" t="str">
        <f t="array" ref="AL121">IF($K92="","",SUM(IF(LEFT($AM121:$BM121,1)="X",1,0)))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73"/>
      <c r="BN121" s="668"/>
      <c r="BO121" s="668"/>
      <c r="BP121" s="673"/>
      <c r="BQ121" s="668"/>
      <c r="BR121" s="668"/>
      <c r="BS121" s="673"/>
      <c r="BT121" s="668"/>
      <c r="BU121" s="668"/>
      <c r="BV121" s="673"/>
      <c r="BW121" s="673"/>
      <c r="BX121" s="673"/>
      <c r="BY121" s="673"/>
      <c r="BZ121" s="673"/>
      <c r="CA121" s="673"/>
      <c r="CB121" s="673"/>
      <c r="CC121" s="673"/>
      <c r="CD121" s="673"/>
    </row>
    <row r="122" spans="5:82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50"/>
        <v/>
      </c>
      <c r="N122" s="562" t="str">
        <f t="shared" si="51"/>
        <v/>
      </c>
      <c r="O122" s="562"/>
      <c r="P122" s="562" t="str">
        <f t="shared" si="52"/>
        <v/>
      </c>
      <c r="Q122" s="586" t="str">
        <f t="shared" si="48"/>
        <v/>
      </c>
      <c r="R122" s="587" t="str">
        <f t="shared" si="49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IF($K122="","",SUM(IF(LEFT($AM122:$BM122,1)="s",1,0))-SUM(IF(RIGHT(LEFT($AM122:$BM122,2))="-",1,0)))</f>
        <v/>
      </c>
      <c r="AL122" s="562" t="str">
        <f t="array" ref="AL122">IF($K93="","",SUM(IF(LEFT($AM122:$BM122,1)="X",1,0)))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73"/>
      <c r="BN122" s="668"/>
      <c r="BO122" s="668"/>
      <c r="BP122" s="673"/>
      <c r="BQ122" s="668"/>
      <c r="BR122" s="668"/>
      <c r="BS122" s="673"/>
      <c r="BT122" s="668"/>
      <c r="BU122" s="668"/>
      <c r="BV122" s="673"/>
      <c r="BW122" s="673"/>
      <c r="BX122" s="673"/>
      <c r="BY122" s="673"/>
      <c r="BZ122" s="673"/>
      <c r="CA122" s="673"/>
      <c r="CB122" s="673"/>
      <c r="CC122" s="673"/>
      <c r="CD122" s="673"/>
    </row>
    <row r="123" spans="5:82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50"/>
        <v/>
      </c>
      <c r="N123" s="562" t="str">
        <f t="shared" si="51"/>
        <v/>
      </c>
      <c r="O123" s="562"/>
      <c r="P123" s="562" t="str">
        <f t="shared" si="52"/>
        <v/>
      </c>
      <c r="Q123" s="586" t="str">
        <f t="shared" si="48"/>
        <v/>
      </c>
      <c r="R123" s="587" t="str">
        <f t="shared" si="49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IF($K123="","",SUM(IF(LEFT($AM123:$BM123,1)="s",1,0))-SUM(IF(RIGHT(LEFT($AM123:$BM123,2))="-",1,0)))</f>
        <v/>
      </c>
      <c r="AL123" s="562" t="str">
        <f t="array" ref="AL123">IF($K94="","",SUM(IF(LEFT($AM123:$BM123,1)="X",1,0)))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73"/>
      <c r="BN123" s="668"/>
      <c r="BO123" s="668"/>
      <c r="BP123" s="673"/>
      <c r="BQ123" s="668"/>
      <c r="BR123" s="668"/>
      <c r="BS123" s="673"/>
      <c r="BT123" s="668"/>
      <c r="BU123" s="668"/>
      <c r="BV123" s="673"/>
      <c r="BW123" s="673"/>
      <c r="BX123" s="673"/>
      <c r="BY123" s="673"/>
      <c r="BZ123" s="673"/>
      <c r="CA123" s="673"/>
      <c r="CB123" s="673"/>
      <c r="CC123" s="673"/>
      <c r="CD123" s="673"/>
    </row>
    <row r="124" spans="5:82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50"/>
        <v/>
      </c>
      <c r="N124" s="562" t="str">
        <f t="shared" si="51"/>
        <v/>
      </c>
      <c r="O124" s="562"/>
      <c r="P124" s="562" t="str">
        <f t="shared" si="52"/>
        <v/>
      </c>
      <c r="Q124" s="586" t="str">
        <f t="shared" si="48"/>
        <v/>
      </c>
      <c r="R124" s="587" t="str">
        <f t="shared" si="49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IF($K124="","",SUM(IF(LEFT($AM124:$BM124,1)="s",1,0))-SUM(IF(RIGHT(LEFT($AM124:$BM124,2))="-",1,0)))</f>
        <v/>
      </c>
      <c r="AL124" s="562" t="str">
        <f t="array" ref="AL124">IF($K95="","",SUM(IF(LEFT($AM124:$BM124,1)="X",1,0)))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73"/>
      <c r="BN124" s="668"/>
      <c r="BO124" s="668"/>
      <c r="BP124" s="673"/>
      <c r="BQ124" s="668"/>
      <c r="BR124" s="668"/>
      <c r="BS124" s="673"/>
      <c r="BT124" s="668"/>
      <c r="BU124" s="668"/>
      <c r="BV124" s="673"/>
      <c r="BW124" s="673"/>
      <c r="BX124" s="673"/>
      <c r="BY124" s="673"/>
      <c r="BZ124" s="673"/>
      <c r="CA124" s="673"/>
      <c r="CB124" s="673"/>
      <c r="CC124" s="673"/>
      <c r="CD124" s="673"/>
    </row>
    <row r="125" spans="5:82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50"/>
        <v/>
      </c>
      <c r="N125" s="562" t="str">
        <f t="shared" si="51"/>
        <v/>
      </c>
      <c r="O125" s="562"/>
      <c r="P125" s="562" t="str">
        <f t="shared" si="52"/>
        <v/>
      </c>
      <c r="Q125" s="586" t="str">
        <f t="shared" si="48"/>
        <v/>
      </c>
      <c r="R125" s="587" t="str">
        <f t="shared" si="49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IF($K125="","",SUM(IF(LEFT($AM125:$BM125,1)="s",1,0))-SUM(IF(RIGHT(LEFT($AM125:$BM125,2))="-",1,0)))</f>
        <v/>
      </c>
      <c r="AL125" s="562" t="str">
        <f t="array" ref="AL125">IF($K96="","",SUM(IF(LEFT($AM125:$BM125,1)="X",1,0)))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73"/>
      <c r="BN125" s="668"/>
      <c r="BO125" s="668"/>
      <c r="BP125" s="673"/>
      <c r="BQ125" s="668"/>
      <c r="BR125" s="668"/>
      <c r="BS125" s="673"/>
      <c r="BT125" s="668"/>
      <c r="BU125" s="668"/>
      <c r="BV125" s="673"/>
      <c r="BW125" s="673"/>
      <c r="BX125" s="673"/>
      <c r="BY125" s="673"/>
      <c r="BZ125" s="673"/>
      <c r="CA125" s="673"/>
      <c r="CB125" s="673"/>
      <c r="CC125" s="673"/>
      <c r="CD125" s="673"/>
    </row>
    <row r="126" spans="5:82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50"/>
        <v/>
      </c>
      <c r="N126" s="562" t="str">
        <f t="shared" si="51"/>
        <v/>
      </c>
      <c r="O126" s="562"/>
      <c r="P126" s="562" t="str">
        <f t="shared" si="52"/>
        <v/>
      </c>
      <c r="Q126" s="586" t="str">
        <f t="shared" si="48"/>
        <v/>
      </c>
      <c r="R126" s="587" t="str">
        <f t="shared" si="49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IF($K126="","",SUM(IF(LEFT($AM126:$BM126,1)="s",1,0))-SUM(IF(RIGHT(LEFT($AM126:$BM126,2))="-",1,0)))</f>
        <v/>
      </c>
      <c r="AL126" s="562" t="str">
        <f t="array" ref="AL126">IF($K97="","",SUM(IF(LEFT($AM126:$BM126,1)="X",1,0)))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73"/>
      <c r="BN126" s="668"/>
      <c r="BO126" s="668"/>
      <c r="BP126" s="673"/>
      <c r="BQ126" s="668"/>
      <c r="BR126" s="668"/>
      <c r="BS126" s="673"/>
      <c r="BT126" s="668"/>
      <c r="BU126" s="668"/>
      <c r="BV126" s="673"/>
      <c r="BW126" s="673"/>
      <c r="BX126" s="673"/>
      <c r="BY126" s="673"/>
      <c r="BZ126" s="673"/>
      <c r="CA126" s="673"/>
      <c r="CB126" s="673"/>
      <c r="CC126" s="673"/>
      <c r="CD126" s="673"/>
    </row>
    <row r="127" spans="5:82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50"/>
        <v/>
      </c>
      <c r="N127" s="562" t="str">
        <f t="shared" si="51"/>
        <v/>
      </c>
      <c r="O127" s="562"/>
      <c r="P127" s="562" t="str">
        <f t="shared" si="52"/>
        <v/>
      </c>
      <c r="Q127" s="586" t="str">
        <f t="shared" si="48"/>
        <v/>
      </c>
      <c r="R127" s="587" t="str">
        <f t="shared" si="49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IF($K127="","",SUM(IF(LEFT($AM127:$BM127,1)="s",1,0))-SUM(IF(RIGHT(LEFT($AM127:$BM127,2))="-",1,0)))</f>
        <v/>
      </c>
      <c r="AL127" s="562" t="str">
        <f t="array" ref="AL127">IF($K98="","",SUM(IF(LEFT($AM127:$BM127,1)="X",1,0)))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73"/>
      <c r="BN127" s="668"/>
      <c r="BO127" s="668"/>
      <c r="BP127" s="673"/>
      <c r="BQ127" s="668"/>
      <c r="BR127" s="668"/>
      <c r="BS127" s="673"/>
      <c r="BT127" s="668"/>
      <c r="BU127" s="668"/>
      <c r="BV127" s="673"/>
      <c r="BW127" s="673"/>
      <c r="BX127" s="673"/>
      <c r="BY127" s="673"/>
      <c r="BZ127" s="673"/>
      <c r="CA127" s="673"/>
      <c r="CB127" s="673"/>
      <c r="CC127" s="673"/>
      <c r="CD127" s="673"/>
    </row>
    <row r="128" spans="5:82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50"/>
        <v/>
      </c>
      <c r="N128" s="562" t="str">
        <f t="shared" si="51"/>
        <v/>
      </c>
      <c r="O128" s="562"/>
      <c r="P128" s="562" t="str">
        <f t="shared" si="52"/>
        <v/>
      </c>
      <c r="Q128" s="586" t="str">
        <f t="shared" si="48"/>
        <v/>
      </c>
      <c r="R128" s="587" t="str">
        <f t="shared" si="49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IF($K128="","",SUM(IF(LEFT($AM128:$BM128,1)="s",1,0))-SUM(IF(RIGHT(LEFT($AM128:$BM128,2))="-",1,0)))</f>
        <v/>
      </c>
      <c r="AL128" s="562" t="str">
        <f t="array" ref="AL128">IF($K99="","",SUM(IF(LEFT($AM128:$BM128,1)="X",1,0)))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73"/>
      <c r="BN128" s="668"/>
      <c r="BO128" s="668"/>
      <c r="BP128" s="673"/>
      <c r="BQ128" s="668"/>
      <c r="BR128" s="668"/>
      <c r="BS128" s="673"/>
      <c r="BT128" s="668"/>
      <c r="BU128" s="668"/>
      <c r="BV128" s="673"/>
      <c r="BW128" s="673"/>
      <c r="BX128" s="673"/>
      <c r="BY128" s="673"/>
      <c r="BZ128" s="673"/>
      <c r="CA128" s="673"/>
      <c r="CB128" s="673"/>
      <c r="CC128" s="673"/>
      <c r="CD128" s="673"/>
    </row>
    <row r="129" spans="1:82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50"/>
        <v/>
      </c>
      <c r="N129" s="562" t="str">
        <f t="shared" si="51"/>
        <v/>
      </c>
      <c r="O129" s="562"/>
      <c r="P129" s="562" t="str">
        <f t="shared" si="52"/>
        <v/>
      </c>
      <c r="Q129" s="586" t="str">
        <f t="shared" si="48"/>
        <v/>
      </c>
      <c r="R129" s="587" t="str">
        <f t="shared" si="49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IF($K129="","",SUM(IF(LEFT($AM129:$BM129,1)="s",1,0))-SUM(IF(RIGHT(LEFT($AM129:$BM129,2))="-",1,0)))</f>
        <v/>
      </c>
      <c r="AL129" s="562" t="str">
        <f t="array" ref="AL129">IF($K100="","",SUM(IF(LEFT($AM129:$BM129,1)="X",1,0)))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73"/>
      <c r="BN129" s="668"/>
      <c r="BO129" s="668"/>
      <c r="BP129" s="673"/>
      <c r="BQ129" s="668"/>
      <c r="BR129" s="668"/>
      <c r="BS129" s="673"/>
      <c r="BT129" s="668"/>
      <c r="BU129" s="668"/>
      <c r="BV129" s="673"/>
      <c r="BW129" s="673"/>
      <c r="BX129" s="673"/>
      <c r="BY129" s="673"/>
      <c r="BZ129" s="673"/>
      <c r="CA129" s="673"/>
      <c r="CB129" s="673"/>
      <c r="CC129" s="673"/>
      <c r="CD129" s="673"/>
    </row>
    <row r="130" spans="1:82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50"/>
        <v/>
      </c>
      <c r="N130" s="562" t="str">
        <f t="shared" si="51"/>
        <v/>
      </c>
      <c r="O130" s="562"/>
      <c r="P130" s="562" t="str">
        <f t="shared" si="52"/>
        <v/>
      </c>
      <c r="Q130" s="586" t="str">
        <f t="shared" si="48"/>
        <v/>
      </c>
      <c r="R130" s="587" t="str">
        <f t="shared" si="49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IF($K130="","",SUM(IF(LEFT($AM130:$BM130,1)="s",1,0))-SUM(IF(RIGHT(LEFT($AM130:$BM130,2))="-",1,0)))</f>
        <v/>
      </c>
      <c r="AL130" s="562" t="str">
        <f t="array" ref="AL130">IF($K101="","",SUM(IF(LEFT($AM130:$BM130,1)="X",1,0)))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73"/>
      <c r="BN130" s="668"/>
      <c r="BO130" s="668"/>
      <c r="BP130" s="673"/>
      <c r="BQ130" s="668"/>
      <c r="BR130" s="668"/>
      <c r="BS130" s="673"/>
      <c r="BT130" s="668"/>
      <c r="BU130" s="668"/>
      <c r="BV130" s="673"/>
      <c r="BW130" s="673"/>
      <c r="BX130" s="673"/>
      <c r="BY130" s="673"/>
      <c r="BZ130" s="673"/>
      <c r="CA130" s="673"/>
      <c r="CB130" s="673"/>
      <c r="CC130" s="673"/>
      <c r="CD130" s="673"/>
    </row>
    <row r="131" spans="1:82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50"/>
        <v/>
      </c>
      <c r="N131" s="562" t="str">
        <f t="shared" si="51"/>
        <v/>
      </c>
      <c r="O131" s="562"/>
      <c r="P131" s="562" t="str">
        <f t="shared" si="52"/>
        <v/>
      </c>
      <c r="Q131" s="586" t="str">
        <f t="shared" si="48"/>
        <v/>
      </c>
      <c r="R131" s="587" t="str">
        <f t="shared" si="49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IF($K131="","",SUM(IF(LEFT($AM131:$BM131,1)="s",1,0))-SUM(IF(RIGHT(LEFT($AM131:$BM131,2))="-",1,0)))</f>
        <v/>
      </c>
      <c r="AL131" s="562" t="str">
        <f t="array" ref="AL131">IF($K102="","",SUM(IF(LEFT($AM131:$BM131,1)="X",1,0)))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73"/>
      <c r="BN131" s="668"/>
      <c r="BO131" s="668"/>
      <c r="BP131" s="673"/>
      <c r="BQ131" s="668"/>
      <c r="BR131" s="668"/>
      <c r="BS131" s="673"/>
      <c r="BT131" s="668"/>
      <c r="BU131" s="668"/>
      <c r="BV131" s="673"/>
      <c r="BW131" s="673"/>
      <c r="BX131" s="673"/>
      <c r="BY131" s="673"/>
      <c r="BZ131" s="673"/>
      <c r="CA131" s="673"/>
      <c r="CB131" s="673"/>
      <c r="CC131" s="673"/>
      <c r="CD131" s="673"/>
    </row>
    <row r="132" spans="1:82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50"/>
        <v/>
      </c>
      <c r="N132" s="562" t="str">
        <f t="shared" si="51"/>
        <v/>
      </c>
      <c r="O132" s="562"/>
      <c r="P132" s="562" t="str">
        <f t="shared" si="52"/>
        <v/>
      </c>
      <c r="Q132" s="586" t="str">
        <f t="shared" si="48"/>
        <v/>
      </c>
      <c r="R132" s="587" t="str">
        <f t="shared" si="49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IF($K132="","",SUM(IF(LEFT($AM132:$BM132,1)="s",1,0))-SUM(IF(RIGHT(LEFT($AM132:$BM132,2))="-",1,0)))</f>
        <v/>
      </c>
      <c r="AL132" s="562" t="str">
        <f t="array" ref="AL132">IF($K103="","",SUM(IF(LEFT($AM132:$BM132,1)="X",1,0)))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73"/>
      <c r="BN132" s="668"/>
      <c r="BO132" s="668"/>
      <c r="BP132" s="673"/>
      <c r="BQ132" s="668"/>
      <c r="BR132" s="668"/>
      <c r="BS132" s="673"/>
      <c r="BT132" s="668"/>
      <c r="BU132" s="668"/>
      <c r="BV132" s="673"/>
      <c r="BW132" s="673"/>
      <c r="BX132" s="673"/>
      <c r="BY132" s="673"/>
      <c r="BZ132" s="673"/>
      <c r="CA132" s="673"/>
      <c r="CB132" s="673"/>
      <c r="CC132" s="673"/>
      <c r="CD132" s="673"/>
    </row>
    <row r="133" spans="1:82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50"/>
        <v/>
      </c>
      <c r="N133" s="562" t="str">
        <f t="shared" si="51"/>
        <v/>
      </c>
      <c r="O133" s="562"/>
      <c r="P133" s="562" t="str">
        <f t="shared" si="52"/>
        <v/>
      </c>
      <c r="Q133" s="586" t="str">
        <f t="shared" si="48"/>
        <v/>
      </c>
      <c r="R133" s="587" t="str">
        <f t="shared" si="49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IF($K133="","",SUM(IF(LEFT($AM133:$BM133,1)="s",1,0))-SUM(IF(RIGHT(LEFT($AM133:$BM133,2))="-",1,0)))</f>
        <v/>
      </c>
      <c r="AL133" s="562" t="str">
        <f t="array" ref="AL133">IF($K104="","",SUM(IF(LEFT($AM133:$BM133,1)="X",1,0)))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73"/>
      <c r="BN133" s="668"/>
      <c r="BO133" s="668"/>
      <c r="BP133" s="673"/>
      <c r="BQ133" s="668"/>
      <c r="BR133" s="668"/>
      <c r="BS133" s="673"/>
      <c r="BT133" s="668"/>
      <c r="BU133" s="668"/>
      <c r="BV133" s="673"/>
      <c r="BW133" s="673"/>
      <c r="BX133" s="673"/>
      <c r="BY133" s="673"/>
      <c r="BZ133" s="673"/>
      <c r="CA133" s="673"/>
      <c r="CB133" s="673"/>
      <c r="CC133" s="673"/>
      <c r="CD133" s="673"/>
    </row>
    <row r="134" spans="1:82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50"/>
        <v/>
      </c>
      <c r="N134" s="562" t="str">
        <f t="shared" si="51"/>
        <v/>
      </c>
      <c r="O134" s="562"/>
      <c r="P134" s="562" t="str">
        <f t="shared" si="52"/>
        <v/>
      </c>
      <c r="Q134" s="586" t="str">
        <f t="shared" si="48"/>
        <v/>
      </c>
      <c r="R134" s="587" t="str">
        <f t="shared" si="49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IF($K134="","",SUM(IF(LEFT($AM134:$BM134,1)="s",1,0))-SUM(IF(RIGHT(LEFT($AM134:$BM134,2))="-",1,0)))</f>
        <v/>
      </c>
      <c r="AL134" s="562" t="str">
        <f t="array" ref="AL134">IF($K105="","",SUM(IF(LEFT($AM134:$BM134,1)="X",1,0)))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73"/>
      <c r="BN134" s="668"/>
      <c r="BO134" s="668"/>
      <c r="BP134" s="673"/>
      <c r="BQ134" s="668"/>
      <c r="BR134" s="668"/>
      <c r="BS134" s="673"/>
      <c r="BT134" s="668"/>
      <c r="BU134" s="668"/>
      <c r="BV134" s="673"/>
      <c r="BW134" s="673"/>
      <c r="BX134" s="673"/>
      <c r="BY134" s="673"/>
      <c r="BZ134" s="673"/>
      <c r="CA134" s="673"/>
      <c r="CB134" s="673"/>
      <c r="CC134" s="673"/>
      <c r="CD134" s="673"/>
    </row>
    <row r="135" spans="1:82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50"/>
        <v/>
      </c>
      <c r="N135" s="562" t="str">
        <f t="shared" si="51"/>
        <v/>
      </c>
      <c r="O135" s="562"/>
      <c r="P135" s="562" t="str">
        <f t="shared" si="52"/>
        <v/>
      </c>
      <c r="Q135" s="586" t="str">
        <f t="shared" si="48"/>
        <v/>
      </c>
      <c r="R135" s="587" t="str">
        <f t="shared" si="49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IF($K135="","",SUM(IF(LEFT($AM135:$BM135,1)="s",1,0))-SUM(IF(RIGHT(LEFT($AM135:$BM135,2))="-",1,0)))</f>
        <v/>
      </c>
      <c r="AL135" s="562" t="str">
        <f t="array" ref="AL135">IF($K106="","",SUM(IF(LEFT($AM135:$BM135,1)="X",1,0)))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73"/>
      <c r="BN135" s="668"/>
      <c r="BO135" s="668"/>
      <c r="BP135" s="673"/>
      <c r="BQ135" s="668"/>
      <c r="BR135" s="668"/>
      <c r="BS135" s="673"/>
      <c r="BT135" s="668"/>
      <c r="BU135" s="668"/>
      <c r="BV135" s="673"/>
      <c r="BW135" s="673"/>
      <c r="BX135" s="673"/>
      <c r="BY135" s="673"/>
      <c r="BZ135" s="673"/>
      <c r="CA135" s="673"/>
      <c r="CB135" s="673"/>
      <c r="CC135" s="673"/>
      <c r="CD135" s="673"/>
    </row>
    <row r="136" spans="1:82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50"/>
        <v/>
      </c>
      <c r="N136" s="562" t="str">
        <f t="shared" si="51"/>
        <v/>
      </c>
      <c r="O136" s="562"/>
      <c r="P136" s="562" t="str">
        <f t="shared" si="52"/>
        <v/>
      </c>
      <c r="Q136" s="586" t="str">
        <f t="shared" si="48"/>
        <v/>
      </c>
      <c r="R136" s="587" t="str">
        <f t="shared" si="49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IF($K136="","",SUM(IF(LEFT($AM136:$BM136,1)="s",1,0))-SUM(IF(RIGHT(LEFT($AM136:$BM136,2))="-",1,0)))</f>
        <v/>
      </c>
      <c r="AL136" s="562" t="str">
        <f t="array" ref="AL136">IF($K107="","",SUM(IF(LEFT($AM136:$BM136,1)="X",1,0)))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73"/>
      <c r="BN136" s="668"/>
      <c r="BO136" s="668"/>
      <c r="BP136" s="673"/>
      <c r="BQ136" s="668"/>
      <c r="BR136" s="668"/>
      <c r="BS136" s="673"/>
      <c r="BT136" s="668"/>
      <c r="BU136" s="668"/>
      <c r="BV136" s="673"/>
      <c r="BW136" s="673"/>
      <c r="BX136" s="673"/>
      <c r="BY136" s="673"/>
      <c r="BZ136" s="673"/>
      <c r="CA136" s="673"/>
      <c r="CB136" s="673"/>
      <c r="CC136" s="673"/>
      <c r="CD136" s="673"/>
    </row>
    <row r="137" spans="1:82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50"/>
        <v/>
      </c>
      <c r="N137" s="562" t="str">
        <f t="shared" si="51"/>
        <v/>
      </c>
      <c r="O137" s="562"/>
      <c r="P137" s="562" t="str">
        <f t="shared" si="52"/>
        <v/>
      </c>
      <c r="Q137" s="586" t="str">
        <f t="shared" si="48"/>
        <v/>
      </c>
      <c r="R137" s="587" t="str">
        <f t="shared" si="49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IF($K137="","",SUM(IF(LEFT($AM137:$BM137,1)="s",1,0))-SUM(IF(RIGHT(LEFT($AM137:$BM137,2))="-",1,0)))</f>
        <v/>
      </c>
      <c r="AL137" s="562" t="str">
        <f t="array" ref="AL137">IF($K108="","",SUM(IF(LEFT($AM137:$BM137,1)="X",1,0)))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73"/>
      <c r="BN137" s="668"/>
      <c r="BO137" s="668"/>
      <c r="BP137" s="673"/>
      <c r="BQ137" s="668"/>
      <c r="BR137" s="668"/>
      <c r="BS137" s="673"/>
      <c r="BT137" s="668"/>
      <c r="BU137" s="668"/>
      <c r="BV137" s="673"/>
      <c r="BW137" s="673"/>
      <c r="BX137" s="673"/>
      <c r="BY137" s="673"/>
      <c r="BZ137" s="673"/>
      <c r="CA137" s="673"/>
      <c r="CB137" s="673"/>
      <c r="CC137" s="673"/>
      <c r="CD137" s="673"/>
    </row>
    <row r="138" spans="1:82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50"/>
        <v/>
      </c>
      <c r="N138" s="562" t="str">
        <f t="shared" si="51"/>
        <v/>
      </c>
      <c r="O138" s="562"/>
      <c r="P138" s="562" t="str">
        <f t="shared" si="52"/>
        <v/>
      </c>
      <c r="Q138" s="586" t="str">
        <f t="shared" si="48"/>
        <v/>
      </c>
      <c r="R138" s="587" t="str">
        <f t="shared" ref="R138:R169" si="53">IF(Q138="","",IF((K109-L109+Q138)&gt;=0.5,1,IF((K109-L109+Q138)=0.25,0.5,IF((K109-L109+Q138)&lt;=-0.5,-1,IF((K109-L109+Q138)=-0.25,-0.5,0)))))</f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IF($K138="","",SUM(IF(LEFT($AM138:$BM138,1)="s",1,0))-SUM(IF(RIGHT(LEFT($AM138:$BM138,2))="-",1,0)))</f>
        <v/>
      </c>
      <c r="AL138" s="562" t="str">
        <f t="array" ref="AL138">IF($K109="","",SUM(IF(LEFT($AM138:$BM138,1)="X",1,0)))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73"/>
      <c r="BN138" s="668"/>
      <c r="BO138" s="668"/>
      <c r="BP138" s="673"/>
      <c r="BQ138" s="668"/>
      <c r="BR138" s="668"/>
      <c r="BS138" s="673"/>
      <c r="BT138" s="668"/>
      <c r="BU138" s="668"/>
      <c r="BV138" s="673"/>
      <c r="BW138" s="673"/>
      <c r="BX138" s="673"/>
      <c r="BY138" s="673"/>
      <c r="BZ138" s="673"/>
      <c r="CA138" s="673"/>
      <c r="CB138" s="673"/>
      <c r="CC138" s="673"/>
      <c r="CD138" s="673"/>
    </row>
    <row r="139" spans="1:82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50"/>
        <v/>
      </c>
      <c r="N139" s="562" t="str">
        <f t="shared" si="51"/>
        <v/>
      </c>
      <c r="O139" s="562"/>
      <c r="P139" s="562" t="str">
        <f t="shared" si="52"/>
        <v/>
      </c>
      <c r="Q139" s="586" t="str">
        <f t="shared" si="48"/>
        <v/>
      </c>
      <c r="R139" s="587" t="str">
        <f t="shared" si="53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IF($K139="","",SUM(IF(LEFT($AM139:$BM139,1)="s",1,0))-SUM(IF(RIGHT(LEFT($AM139:$BM139,2))="-",1,0)))</f>
        <v/>
      </c>
      <c r="AL139" s="562" t="str">
        <f t="array" ref="AL139">IF($K110="","",SUM(IF(LEFT($AM139:$BM139,1)="X",1,0)))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73"/>
      <c r="BN139" s="668"/>
      <c r="BO139" s="668"/>
      <c r="BP139" s="673"/>
      <c r="BQ139" s="668"/>
      <c r="BR139" s="668"/>
      <c r="BS139" s="673"/>
      <c r="BT139" s="668"/>
      <c r="BU139" s="668"/>
      <c r="BV139" s="673"/>
      <c r="BW139" s="673"/>
      <c r="BX139" s="673"/>
      <c r="BY139" s="673"/>
      <c r="BZ139" s="673"/>
      <c r="CA139" s="673"/>
      <c r="CB139" s="673"/>
      <c r="CC139" s="673"/>
      <c r="CD139" s="673"/>
    </row>
    <row r="140" spans="1:82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50"/>
        <v/>
      </c>
      <c r="N140" s="562" t="str">
        <f t="shared" si="51"/>
        <v/>
      </c>
      <c r="O140" s="562"/>
      <c r="P140" s="562" t="str">
        <f t="shared" si="52"/>
        <v/>
      </c>
      <c r="Q140" s="586" t="str">
        <f t="shared" si="48"/>
        <v/>
      </c>
      <c r="R140" s="587" t="str">
        <f t="shared" si="53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IF($K140="","",SUM(IF(LEFT($AM140:$BM140,1)="s",1,0))-SUM(IF(RIGHT(LEFT($AM140:$BM140,2))="-",1,0)))</f>
        <v/>
      </c>
      <c r="AL140" s="562" t="str">
        <f t="array" ref="AL140">IF($K111="","",SUM(IF(LEFT($AM140:$BM140,1)="X",1,0)))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73"/>
      <c r="BN140" s="668"/>
      <c r="BO140" s="668"/>
      <c r="BP140" s="673"/>
      <c r="BQ140" s="668"/>
      <c r="BR140" s="668"/>
      <c r="BS140" s="673"/>
      <c r="BT140" s="668"/>
      <c r="BU140" s="668"/>
      <c r="BV140" s="673"/>
      <c r="BW140" s="673"/>
      <c r="BX140" s="673"/>
      <c r="BY140" s="673"/>
      <c r="BZ140" s="673"/>
      <c r="CA140" s="673"/>
      <c r="CB140" s="673"/>
      <c r="CC140" s="673"/>
      <c r="CD140" s="673"/>
    </row>
    <row r="141" spans="1:82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50"/>
        <v/>
      </c>
      <c r="N141" s="562" t="str">
        <f t="shared" si="51"/>
        <v/>
      </c>
      <c r="O141" s="562"/>
      <c r="P141" s="562" t="str">
        <f t="shared" si="52"/>
        <v/>
      </c>
      <c r="Q141" s="586" t="str">
        <f t="shared" si="48"/>
        <v/>
      </c>
      <c r="R141" s="587" t="str">
        <f t="shared" si="53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IF($K141="","",SUM(IF(LEFT($AM141:$BM141,1)="s",1,0))-SUM(IF(RIGHT(LEFT($AM141:$BM141,2))="-",1,0)))</f>
        <v/>
      </c>
      <c r="AL141" s="562" t="str">
        <f t="array" ref="AL141">IF($K112="","",SUM(IF(LEFT($AM141:$BM141,1)="X",1,0)))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73"/>
      <c r="BN141" s="668"/>
      <c r="BO141" s="668"/>
      <c r="BP141" s="673"/>
      <c r="BQ141" s="668"/>
      <c r="BR141" s="668"/>
      <c r="BS141" s="673"/>
      <c r="BT141" s="668"/>
      <c r="BU141" s="668"/>
      <c r="BV141" s="673"/>
      <c r="BW141" s="673"/>
      <c r="BX141" s="673"/>
      <c r="BY141" s="673"/>
      <c r="BZ141" s="673"/>
      <c r="CA141" s="673"/>
      <c r="CB141" s="673"/>
      <c r="CC141" s="673"/>
      <c r="CD141" s="673"/>
    </row>
    <row r="142" spans="1:82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50"/>
        <v/>
      </c>
      <c r="N142" s="562" t="str">
        <f t="shared" si="51"/>
        <v/>
      </c>
      <c r="O142" s="562"/>
      <c r="P142" s="562" t="str">
        <f t="shared" si="52"/>
        <v/>
      </c>
      <c r="Q142" s="586" t="str">
        <f t="shared" si="48"/>
        <v/>
      </c>
      <c r="R142" s="587" t="str">
        <f t="shared" si="53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IF($K142="","",SUM(IF(LEFT($AM142:$BM142,1)="s",1,0))-SUM(IF(RIGHT(LEFT($AM142:$BM142,2))="-",1,0)))</f>
        <v/>
      </c>
      <c r="AL142" s="562" t="str">
        <f t="array" ref="AL142">IF($K113="","",SUM(IF(LEFT($AM142:$BM142,1)="X",1,0)))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73"/>
      <c r="BN142" s="668"/>
      <c r="BO142" s="668"/>
      <c r="BP142" s="673"/>
      <c r="BQ142" s="668"/>
      <c r="BR142" s="668"/>
      <c r="BS142" s="673"/>
      <c r="BT142" s="668"/>
      <c r="BU142" s="668"/>
      <c r="BV142" s="673"/>
      <c r="BW142" s="673"/>
      <c r="BX142" s="673"/>
      <c r="BY142" s="673"/>
      <c r="BZ142" s="673"/>
      <c r="CA142" s="673"/>
      <c r="CB142" s="673"/>
      <c r="CC142" s="673"/>
      <c r="CD142" s="673"/>
    </row>
    <row r="143" spans="1:82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50"/>
        <v/>
      </c>
      <c r="N143" s="562" t="str">
        <f t="shared" si="51"/>
        <v/>
      </c>
      <c r="O143" s="562"/>
      <c r="P143" s="562" t="str">
        <f t="shared" si="52"/>
        <v/>
      </c>
      <c r="Q143" s="586" t="str">
        <f t="shared" si="48"/>
        <v/>
      </c>
      <c r="R143" s="587" t="str">
        <f t="shared" si="53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IF($K143="","",SUM(IF(LEFT($AM143:$BM143,1)="s",1,0))-SUM(IF(RIGHT(LEFT($AM143:$BM143,2))="-",1,0)))</f>
        <v/>
      </c>
      <c r="AL143" s="562" t="str">
        <f t="array" ref="AL143">IF($K114="","",SUM(IF(LEFT($AM143:$BM143,1)="X",1,0)))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73"/>
      <c r="BN143" s="668"/>
      <c r="BO143" s="668"/>
      <c r="BP143" s="673"/>
      <c r="BQ143" s="668"/>
      <c r="BR143" s="668"/>
      <c r="BS143" s="673"/>
      <c r="BT143" s="668"/>
      <c r="BU143" s="668"/>
      <c r="BV143" s="673"/>
      <c r="BW143" s="673"/>
      <c r="BX143" s="673"/>
      <c r="BY143" s="673"/>
      <c r="BZ143" s="673"/>
      <c r="CA143" s="673"/>
      <c r="CB143" s="673"/>
      <c r="CC143" s="673"/>
      <c r="CD143" s="673"/>
    </row>
    <row r="144" spans="1:82" ht="14.25">
      <c r="A144" s="661"/>
      <c r="B144" s="661"/>
      <c r="C144" s="661"/>
      <c r="D144" s="6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50"/>
        <v/>
      </c>
      <c r="N144" s="562" t="str">
        <f t="shared" si="51"/>
        <v/>
      </c>
      <c r="O144" s="562"/>
      <c r="P144" s="562" t="str">
        <f t="shared" si="52"/>
        <v/>
      </c>
      <c r="Q144" s="586" t="str">
        <f t="shared" si="48"/>
        <v/>
      </c>
      <c r="R144" s="587" t="str">
        <f t="shared" si="53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IF($K144="","",SUM(IF(LEFT($AM144:$BM144,1)="s",1,0))-SUM(IF(RIGHT(LEFT($AM144:$BM144,2))="-",1,0)))</f>
        <v/>
      </c>
      <c r="AL144" s="562" t="str">
        <f t="array" ref="AL144">IF($K115="","",SUM(IF(LEFT($AM144:$BM144,1)="X",1,0)))</f>
        <v/>
      </c>
      <c r="AM144" s="647"/>
      <c r="AN144" s="647"/>
      <c r="AO144" s="647"/>
      <c r="AP144" s="647"/>
      <c r="AQ144" s="647"/>
      <c r="AR144" s="647"/>
      <c r="AS144" s="647"/>
      <c r="AT144" s="647"/>
      <c r="AU144" s="647"/>
      <c r="AV144" s="647"/>
      <c r="AW144" s="647"/>
      <c r="AX144" s="647"/>
      <c r="AY144" s="647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9"/>
      <c r="BN144" s="647"/>
      <c r="BO144" s="647"/>
      <c r="BP144" s="649"/>
      <c r="BQ144" s="647"/>
      <c r="BR144" s="647"/>
      <c r="BS144" s="649"/>
      <c r="BT144" s="647"/>
      <c r="BU144" s="647"/>
      <c r="BV144" s="649"/>
      <c r="BW144" s="649"/>
      <c r="BX144" s="649"/>
      <c r="BY144" s="649"/>
      <c r="BZ144" s="649"/>
      <c r="CA144" s="649"/>
      <c r="CB144" s="649"/>
      <c r="CC144" s="649"/>
      <c r="CD144" s="649"/>
    </row>
    <row r="145" spans="1:82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50"/>
        <v/>
      </c>
      <c r="N145" s="562" t="str">
        <f t="shared" si="51"/>
        <v/>
      </c>
      <c r="O145" s="562"/>
      <c r="P145" s="562" t="str">
        <f t="shared" si="52"/>
        <v/>
      </c>
      <c r="Q145" s="586" t="str">
        <f t="shared" si="48"/>
        <v/>
      </c>
      <c r="R145" s="587" t="str">
        <f t="shared" si="53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IF($K145="","",SUM(IF(LEFT($AM145:$BM145,1)="s",1,0))-SUM(IF(RIGHT(LEFT($AM145:$BM145,2))="-",1,0)))</f>
        <v/>
      </c>
      <c r="AL145" s="562" t="str">
        <f t="array" ref="AL145">IF($K116="","",SUM(IF(LEFT($AM145:$BM145,1)="X",1,0)))</f>
        <v/>
      </c>
      <c r="AM145" s="647"/>
      <c r="AN145" s="647"/>
      <c r="AO145" s="647"/>
      <c r="AP145" s="647"/>
      <c r="AQ145" s="647"/>
      <c r="AR145" s="647"/>
      <c r="AS145" s="647"/>
      <c r="AT145" s="647"/>
      <c r="AU145" s="647"/>
      <c r="AV145" s="647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9"/>
      <c r="BN145" s="647"/>
      <c r="BO145" s="647"/>
      <c r="BP145" s="649"/>
      <c r="BQ145" s="647"/>
      <c r="BR145" s="647"/>
      <c r="BS145" s="649"/>
      <c r="BT145" s="647"/>
      <c r="BU145" s="647"/>
      <c r="BV145" s="649"/>
      <c r="BW145" s="649"/>
      <c r="BX145" s="649"/>
      <c r="BY145" s="649"/>
      <c r="BZ145" s="649"/>
      <c r="CA145" s="649"/>
      <c r="CB145" s="649"/>
      <c r="CC145" s="649"/>
      <c r="CD145" s="649"/>
    </row>
    <row r="146" spans="1:82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50"/>
        <v/>
      </c>
      <c r="N146" s="562" t="str">
        <f t="shared" si="51"/>
        <v/>
      </c>
      <c r="O146" s="562"/>
      <c r="P146" s="562" t="str">
        <f t="shared" si="52"/>
        <v/>
      </c>
      <c r="Q146" s="586" t="str">
        <f t="shared" si="48"/>
        <v/>
      </c>
      <c r="R146" s="587" t="str">
        <f t="shared" si="53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IF($K146="","",SUM(IF(LEFT($AM146:$BM146,1)="s",1,0))-SUM(IF(RIGHT(LEFT($AM146:$BM146,2))="-",1,0)))</f>
        <v/>
      </c>
      <c r="AL146" s="562" t="str">
        <f t="array" ref="AL146">IF($K117="","",SUM(IF(LEFT($AM146:$BM146,1)="X",1,0)))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7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9"/>
      <c r="BN146" s="647"/>
      <c r="BO146" s="647"/>
      <c r="BP146" s="649"/>
      <c r="BQ146" s="647"/>
      <c r="BR146" s="647"/>
      <c r="BS146" s="649"/>
      <c r="BT146" s="647"/>
      <c r="BU146" s="647"/>
      <c r="BV146" s="649"/>
      <c r="BW146" s="649"/>
      <c r="BX146" s="649"/>
      <c r="BY146" s="649"/>
      <c r="BZ146" s="649"/>
      <c r="CA146" s="649"/>
      <c r="CB146" s="649"/>
      <c r="CC146" s="649"/>
      <c r="CD146" s="649"/>
    </row>
    <row r="147" spans="1:82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50"/>
        <v/>
      </c>
      <c r="N147" s="562" t="str">
        <f t="shared" si="51"/>
        <v/>
      </c>
      <c r="O147" s="562"/>
      <c r="P147" s="562" t="str">
        <f t="shared" si="52"/>
        <v/>
      </c>
      <c r="Q147" s="586" t="str">
        <f t="shared" si="48"/>
        <v/>
      </c>
      <c r="R147" s="587" t="str">
        <f t="shared" si="53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IF($K147="","",SUM(IF(LEFT($AM147:$BM147,1)="s",1,0))-SUM(IF(RIGHT(LEFT($AM147:$BM147,2))="-",1,0)))</f>
        <v/>
      </c>
      <c r="AL147" s="562" t="str">
        <f t="array" ref="AL147">IF($K118="","",SUM(IF(LEFT($AM147:$BM147,1)="X",1,0)))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7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9"/>
      <c r="BN147" s="647"/>
      <c r="BO147" s="647"/>
      <c r="BP147" s="649"/>
      <c r="BQ147" s="647"/>
      <c r="BR147" s="647"/>
      <c r="BS147" s="649"/>
      <c r="BT147" s="647"/>
      <c r="BU147" s="647"/>
      <c r="BV147" s="649"/>
      <c r="BW147" s="649"/>
      <c r="BX147" s="649"/>
      <c r="BY147" s="649"/>
      <c r="BZ147" s="649"/>
      <c r="CA147" s="649"/>
      <c r="CB147" s="649"/>
      <c r="CC147" s="649"/>
      <c r="CD147" s="649"/>
    </row>
    <row r="148" spans="1:82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50"/>
        <v/>
      </c>
      <c r="N148" s="562" t="str">
        <f t="shared" si="51"/>
        <v/>
      </c>
      <c r="O148" s="562"/>
      <c r="P148" s="562" t="str">
        <f t="shared" si="52"/>
        <v/>
      </c>
      <c r="Q148" s="586" t="str">
        <f t="shared" si="48"/>
        <v/>
      </c>
      <c r="R148" s="587" t="str">
        <f t="shared" si="53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IF($K148="","",SUM(IF(LEFT($AM148:$BM148,1)="s",1,0))-SUM(IF(RIGHT(LEFT($AM148:$BM148,2))="-",1,0)))</f>
        <v/>
      </c>
      <c r="AL148" s="562" t="str">
        <f t="array" ref="AL148">IF($K119="","",SUM(IF(LEFT($AM148:$BM148,1)="X",1,0)))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7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9"/>
      <c r="BN148" s="647"/>
      <c r="BO148" s="647"/>
      <c r="BP148" s="649"/>
      <c r="BQ148" s="647"/>
      <c r="BR148" s="647"/>
      <c r="BS148" s="649"/>
      <c r="BT148" s="647"/>
      <c r="BU148" s="647"/>
      <c r="BV148" s="649"/>
      <c r="BW148" s="649"/>
      <c r="BX148" s="649"/>
      <c r="BY148" s="649"/>
      <c r="BZ148" s="649"/>
      <c r="CA148" s="649"/>
      <c r="CB148" s="649"/>
      <c r="CC148" s="649"/>
      <c r="CD148" s="649"/>
    </row>
    <row r="149" spans="1:82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50"/>
        <v/>
      </c>
      <c r="N149" s="562" t="str">
        <f t="shared" si="51"/>
        <v/>
      </c>
      <c r="O149" s="562"/>
      <c r="P149" s="562" t="str">
        <f t="shared" si="52"/>
        <v/>
      </c>
      <c r="Q149" s="586" t="str">
        <f t="shared" si="48"/>
        <v/>
      </c>
      <c r="R149" s="587" t="str">
        <f t="shared" si="53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IF($K149="","",SUM(IF(LEFT($AM149:$BM149,1)="s",1,0))-SUM(IF(RIGHT(LEFT($AM149:$BM149,2))="-",1,0)))</f>
        <v/>
      </c>
      <c r="AL149" s="562" t="str">
        <f t="array" ref="AL149">IF($K120="","",SUM(IF(LEFT($AM149:$BM149,1)="X",1,0)))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7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9"/>
      <c r="BN149" s="647"/>
      <c r="BO149" s="647"/>
      <c r="BP149" s="649"/>
      <c r="BQ149" s="647"/>
      <c r="BR149" s="647"/>
      <c r="BS149" s="649"/>
      <c r="BT149" s="647"/>
      <c r="BU149" s="647"/>
      <c r="BV149" s="649"/>
      <c r="BW149" s="649"/>
      <c r="BX149" s="649"/>
      <c r="BY149" s="649"/>
      <c r="BZ149" s="649"/>
      <c r="CA149" s="649"/>
      <c r="CB149" s="649"/>
      <c r="CC149" s="649"/>
      <c r="CD149" s="649"/>
    </row>
    <row r="150" spans="1:82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50"/>
        <v/>
      </c>
      <c r="N150" s="562" t="str">
        <f t="shared" si="51"/>
        <v/>
      </c>
      <c r="O150" s="562"/>
      <c r="P150" s="562" t="str">
        <f t="shared" si="52"/>
        <v/>
      </c>
      <c r="Q150" s="586" t="str">
        <f t="shared" si="48"/>
        <v/>
      </c>
      <c r="R150" s="587" t="str">
        <f t="shared" si="53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IF($K150="","",SUM(IF(LEFT($AM150:$BM150,1)="s",1,0))-SUM(IF(RIGHT(LEFT($AM150:$BM150,2))="-",1,0)))</f>
        <v/>
      </c>
      <c r="AL150" s="562" t="str">
        <f t="array" ref="AL150">IF($K121="","",SUM(IF(LEFT($AM150:$BM150,1)="X",1,0)))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9"/>
      <c r="BN150" s="647"/>
      <c r="BO150" s="647"/>
      <c r="BP150" s="649"/>
      <c r="BQ150" s="647"/>
      <c r="BR150" s="647"/>
      <c r="BS150" s="649"/>
      <c r="BT150" s="647"/>
      <c r="BU150" s="647"/>
      <c r="BV150" s="649"/>
      <c r="BW150" s="649"/>
      <c r="BX150" s="649"/>
      <c r="BY150" s="649"/>
      <c r="BZ150" s="649"/>
      <c r="CA150" s="649"/>
      <c r="CB150" s="649"/>
      <c r="CC150" s="649"/>
      <c r="CD150" s="649"/>
    </row>
    <row r="151" spans="1:82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50"/>
        <v/>
      </c>
      <c r="N151" s="562" t="str">
        <f t="shared" si="51"/>
        <v/>
      </c>
      <c r="O151" s="562"/>
      <c r="P151" s="562" t="str">
        <f t="shared" si="52"/>
        <v/>
      </c>
      <c r="Q151" s="586" t="str">
        <f t="shared" si="48"/>
        <v/>
      </c>
      <c r="R151" s="587" t="str">
        <f t="shared" si="53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IF($K151="","",SUM(IF(LEFT($AM151:$BM151,1)="s",1,0))-SUM(IF(RIGHT(LEFT($AM151:$BM151,2))="-",1,0)))</f>
        <v/>
      </c>
      <c r="AL151" s="562" t="str">
        <f t="array" ref="AL151">IF($K122="","",SUM(IF(LEFT($AM151:$BM151,1)="X",1,0)))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9"/>
      <c r="BN151" s="647"/>
      <c r="BO151" s="647"/>
      <c r="BP151" s="649"/>
      <c r="BQ151" s="647"/>
      <c r="BR151" s="647"/>
      <c r="BS151" s="649"/>
      <c r="BT151" s="647"/>
      <c r="BU151" s="647"/>
      <c r="BV151" s="649"/>
      <c r="BW151" s="649"/>
      <c r="BX151" s="649"/>
      <c r="BY151" s="649"/>
      <c r="BZ151" s="649"/>
      <c r="CA151" s="649"/>
      <c r="CB151" s="649"/>
      <c r="CC151" s="649"/>
      <c r="CD151" s="649"/>
    </row>
    <row r="152" spans="1:82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50"/>
        <v/>
      </c>
      <c r="N152" s="562" t="str">
        <f t="shared" si="51"/>
        <v/>
      </c>
      <c r="O152" s="562"/>
      <c r="P152" s="562" t="str">
        <f t="shared" si="52"/>
        <v/>
      </c>
      <c r="Q152" s="586" t="str">
        <f t="shared" si="48"/>
        <v/>
      </c>
      <c r="R152" s="587" t="str">
        <f t="shared" si="53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IF($K152="","",SUM(IF(LEFT($AM152:$BM152,1)="s",1,0))-SUM(IF(RIGHT(LEFT($AM152:$BM152,2))="-",1,0)))</f>
        <v/>
      </c>
      <c r="AL152" s="562" t="str">
        <f t="array" ref="AL152">IF($K123="","",SUM(IF(LEFT($AM152:$BM152,1)="X",1,0)))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9"/>
      <c r="BN152" s="647"/>
      <c r="BO152" s="647"/>
      <c r="BP152" s="649"/>
      <c r="BQ152" s="647"/>
      <c r="BR152" s="647"/>
      <c r="BS152" s="649"/>
      <c r="BT152" s="647"/>
      <c r="BU152" s="647"/>
      <c r="BV152" s="649"/>
      <c r="BW152" s="649"/>
      <c r="BX152" s="649"/>
      <c r="BY152" s="649"/>
      <c r="BZ152" s="649"/>
      <c r="CA152" s="649"/>
      <c r="CB152" s="649"/>
      <c r="CC152" s="649"/>
      <c r="CD152" s="649"/>
    </row>
    <row r="153" spans="1:82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50"/>
        <v/>
      </c>
      <c r="N153" s="562" t="str">
        <f t="shared" si="51"/>
        <v/>
      </c>
      <c r="O153" s="562"/>
      <c r="P153" s="562" t="str">
        <f t="shared" si="52"/>
        <v/>
      </c>
      <c r="Q153" s="586" t="str">
        <f t="shared" si="48"/>
        <v/>
      </c>
      <c r="R153" s="587" t="str">
        <f t="shared" si="53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IF($K153="","",SUM(IF(LEFT($AM153:$BM153,1)="s",1,0))-SUM(IF(RIGHT(LEFT($AM153:$BM153,2))="-",1,0)))</f>
        <v/>
      </c>
      <c r="AL153" s="562" t="str">
        <f t="array" ref="AL153">IF($K124="","",SUM(IF(LEFT($AM153:$BM153,1)="X",1,0)))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9"/>
      <c r="BN153" s="647"/>
      <c r="BO153" s="647"/>
      <c r="BP153" s="649"/>
      <c r="BQ153" s="647"/>
      <c r="BR153" s="647"/>
      <c r="BS153" s="649"/>
      <c r="BT153" s="647"/>
      <c r="BU153" s="647"/>
      <c r="BV153" s="649"/>
      <c r="BW153" s="649"/>
      <c r="BX153" s="649"/>
      <c r="BY153" s="649"/>
      <c r="BZ153" s="649"/>
      <c r="CA153" s="649"/>
      <c r="CB153" s="649"/>
      <c r="CC153" s="649"/>
      <c r="CD153" s="649"/>
    </row>
    <row r="154" spans="1:82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50"/>
        <v/>
      </c>
      <c r="N154" s="562" t="str">
        <f t="shared" si="51"/>
        <v/>
      </c>
      <c r="O154" s="562"/>
      <c r="P154" s="562" t="str">
        <f t="shared" si="52"/>
        <v/>
      </c>
      <c r="Q154" s="586" t="str">
        <f t="shared" si="48"/>
        <v/>
      </c>
      <c r="R154" s="587" t="str">
        <f t="shared" si="53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IF($K154="","",SUM(IF(LEFT($AM154:$BM154,1)="s",1,0))-SUM(IF(RIGHT(LEFT($AM154:$BM154,2))="-",1,0)))</f>
        <v/>
      </c>
      <c r="AL154" s="562" t="str">
        <f t="array" ref="AL154">IF($K125="","",SUM(IF(LEFT($AM154:$BM154,1)="X",1,0)))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9"/>
      <c r="BN154" s="647"/>
      <c r="BO154" s="647"/>
      <c r="BP154" s="649"/>
      <c r="BQ154" s="647"/>
      <c r="BR154" s="647"/>
      <c r="BS154" s="649"/>
      <c r="BT154" s="647"/>
      <c r="BU154" s="647"/>
      <c r="BV154" s="649"/>
      <c r="BW154" s="649"/>
      <c r="BX154" s="649"/>
      <c r="BY154" s="649"/>
      <c r="BZ154" s="649"/>
      <c r="CA154" s="649"/>
      <c r="CB154" s="649"/>
      <c r="CC154" s="649"/>
      <c r="CD154" s="649"/>
    </row>
    <row r="155" spans="1:82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50"/>
        <v/>
      </c>
      <c r="N155" s="562" t="str">
        <f t="shared" si="51"/>
        <v/>
      </c>
      <c r="O155" s="562"/>
      <c r="P155" s="562" t="str">
        <f t="shared" si="52"/>
        <v/>
      </c>
      <c r="Q155" s="586" t="str">
        <f t="shared" si="48"/>
        <v/>
      </c>
      <c r="R155" s="587" t="str">
        <f t="shared" si="53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IF($K155="","",SUM(IF(LEFT($AM155:$BM155,1)="s",1,0))-SUM(IF(RIGHT(LEFT($AM155:$BM155,2))="-",1,0)))</f>
        <v/>
      </c>
      <c r="AL155" s="562" t="str">
        <f t="array" ref="AL155">IF($K126="","",SUM(IF(LEFT($AM155:$BM155,1)="X",1,0)))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9"/>
      <c r="BN155" s="647"/>
      <c r="BO155" s="647"/>
      <c r="BP155" s="649"/>
      <c r="BQ155" s="647"/>
      <c r="BR155" s="647"/>
      <c r="BS155" s="649"/>
      <c r="BT155" s="647"/>
      <c r="BU155" s="647"/>
      <c r="BV155" s="649"/>
      <c r="BW155" s="649"/>
      <c r="BX155" s="649"/>
      <c r="BY155" s="649"/>
      <c r="BZ155" s="649"/>
      <c r="CA155" s="649"/>
      <c r="CB155" s="649"/>
      <c r="CC155" s="649"/>
      <c r="CD155" s="649"/>
    </row>
    <row r="156" spans="1:82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50"/>
        <v/>
      </c>
      <c r="N156" s="562" t="str">
        <f t="shared" si="51"/>
        <v/>
      </c>
      <c r="O156" s="562"/>
      <c r="P156" s="562" t="str">
        <f t="shared" si="52"/>
        <v/>
      </c>
      <c r="Q156" s="586" t="str">
        <f t="shared" si="48"/>
        <v/>
      </c>
      <c r="R156" s="587" t="str">
        <f t="shared" si="53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IF($K156="","",SUM(IF(LEFT($AM156:$BM156,1)="s",1,0))-SUM(IF(RIGHT(LEFT($AM156:$BM156,2))="-",1,0)))</f>
        <v/>
      </c>
      <c r="AL156" s="562" t="str">
        <f t="array" ref="AL156">IF($K127="","",SUM(IF(LEFT($AM156:$BM156,1)="X",1,0)))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9"/>
      <c r="BN156" s="647"/>
      <c r="BO156" s="647"/>
      <c r="BP156" s="649"/>
      <c r="BQ156" s="647"/>
      <c r="BR156" s="647"/>
      <c r="BS156" s="649"/>
      <c r="BT156" s="647"/>
      <c r="BU156" s="647"/>
      <c r="BV156" s="649"/>
      <c r="BW156" s="649"/>
      <c r="BX156" s="649"/>
      <c r="BY156" s="649"/>
      <c r="BZ156" s="649"/>
      <c r="CA156" s="649"/>
      <c r="CB156" s="649"/>
      <c r="CC156" s="649"/>
      <c r="CD156" s="649"/>
    </row>
    <row r="157" spans="1:82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50"/>
        <v/>
      </c>
      <c r="N157" s="562" t="str">
        <f t="shared" si="51"/>
        <v/>
      </c>
      <c r="O157" s="562"/>
      <c r="P157" s="562" t="str">
        <f t="shared" si="52"/>
        <v/>
      </c>
      <c r="Q157" s="586" t="str">
        <f t="shared" si="48"/>
        <v/>
      </c>
      <c r="R157" s="587" t="str">
        <f t="shared" si="53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IF($K157="","",SUM(IF(LEFT($AM157:$BM157,1)="s",1,0))-SUM(IF(RIGHT(LEFT($AM157:$BM157,2))="-",1,0)))</f>
        <v/>
      </c>
      <c r="AL157" s="562" t="str">
        <f t="array" ref="AL157">IF($K128="","",SUM(IF(LEFT($AM157:$BM157,1)="X",1,0)))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9"/>
      <c r="BN157" s="647"/>
      <c r="BO157" s="647"/>
      <c r="BP157" s="649"/>
      <c r="BQ157" s="647"/>
      <c r="BR157" s="647"/>
      <c r="BS157" s="649"/>
      <c r="BT157" s="647"/>
      <c r="BU157" s="647"/>
      <c r="BV157" s="649"/>
      <c r="BW157" s="649"/>
      <c r="BX157" s="649"/>
      <c r="BY157" s="649"/>
      <c r="BZ157" s="649"/>
      <c r="CA157" s="649"/>
      <c r="CB157" s="649"/>
      <c r="CC157" s="649"/>
      <c r="CD157" s="649"/>
    </row>
    <row r="158" spans="1:82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50"/>
        <v/>
      </c>
      <c r="N158" s="562" t="str">
        <f t="shared" si="51"/>
        <v/>
      </c>
      <c r="O158" s="562"/>
      <c r="P158" s="562" t="str">
        <f t="shared" si="52"/>
        <v/>
      </c>
      <c r="Q158" s="586" t="str">
        <f t="shared" si="48"/>
        <v/>
      </c>
      <c r="R158" s="587" t="str">
        <f t="shared" si="53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IF($K158="","",SUM(IF(LEFT($AM158:$BM158,1)="s",1,0))-SUM(IF(RIGHT(LEFT($AM158:$BM158,2))="-",1,0)))</f>
        <v/>
      </c>
      <c r="AL158" s="562" t="str">
        <f t="array" ref="AL158">IF($K129="","",SUM(IF(LEFT($AM158:$BM158,1)="X",1,0)))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9"/>
      <c r="BN158" s="647"/>
      <c r="BO158" s="647"/>
      <c r="BP158" s="649"/>
      <c r="BQ158" s="647"/>
      <c r="BR158" s="647"/>
      <c r="BS158" s="649"/>
      <c r="BT158" s="647"/>
      <c r="BU158" s="647"/>
      <c r="BV158" s="649"/>
      <c r="BW158" s="649"/>
      <c r="BX158" s="649"/>
      <c r="BY158" s="649"/>
      <c r="BZ158" s="649"/>
      <c r="CA158" s="649"/>
      <c r="CB158" s="649"/>
      <c r="CC158" s="649"/>
      <c r="CD158" s="649"/>
    </row>
    <row r="159" spans="1:82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50"/>
        <v/>
      </c>
      <c r="N159" s="562" t="str">
        <f t="shared" si="51"/>
        <v/>
      </c>
      <c r="O159" s="562"/>
      <c r="P159" s="562" t="str">
        <f t="shared" si="52"/>
        <v/>
      </c>
      <c r="Q159" s="586" t="str">
        <f t="shared" si="48"/>
        <v/>
      </c>
      <c r="R159" s="587" t="str">
        <f t="shared" si="53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IF($K159="","",SUM(IF(LEFT($AM159:$BM159,1)="s",1,0))-SUM(IF(RIGHT(LEFT($AM159:$BM159,2))="-",1,0)))</f>
        <v/>
      </c>
      <c r="AL159" s="562" t="str">
        <f t="array" ref="AL159">IF($K130="","",SUM(IF(LEFT($AM159:$BM159,1)="X",1,0)))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9"/>
      <c r="BN159" s="647"/>
      <c r="BO159" s="647"/>
      <c r="BP159" s="649"/>
      <c r="BQ159" s="647"/>
      <c r="BR159" s="647"/>
      <c r="BS159" s="649"/>
      <c r="BT159" s="647"/>
      <c r="BU159" s="647"/>
      <c r="BV159" s="649"/>
      <c r="BW159" s="649"/>
      <c r="BX159" s="649"/>
      <c r="BY159" s="649"/>
      <c r="BZ159" s="649"/>
      <c r="CA159" s="649"/>
      <c r="CB159" s="649"/>
      <c r="CC159" s="649"/>
      <c r="CD159" s="649"/>
    </row>
    <row r="160" spans="1:82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M160" s="562" t="str">
        <f t="shared" si="50"/>
        <v/>
      </c>
      <c r="N160" s="562" t="str">
        <f t="shared" si="51"/>
        <v/>
      </c>
      <c r="O160" s="562"/>
      <c r="P160" s="562" t="str">
        <f t="shared" si="52"/>
        <v/>
      </c>
      <c r="Q160" s="586" t="str">
        <f t="shared" si="48"/>
        <v/>
      </c>
      <c r="R160" s="587" t="str">
        <f t="shared" si="53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IF($K160="","",SUM(IF(LEFT($AM160:$BM160,1)="s",1,0))-SUM(IF(RIGHT(LEFT($AM160:$BM160,2))="-",1,0)))</f>
        <v/>
      </c>
      <c r="AL160" s="562" t="str">
        <f t="array" ref="AL160">IF($K131="","",SUM(IF(LEFT($AM160:$BM160,1)="X",1,0)))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9"/>
      <c r="BN160" s="647"/>
      <c r="BO160" s="647"/>
      <c r="BP160" s="649"/>
      <c r="BQ160" s="647"/>
      <c r="BR160" s="647"/>
      <c r="BS160" s="649"/>
      <c r="BT160" s="647"/>
      <c r="BU160" s="647"/>
      <c r="BV160" s="649"/>
      <c r="BW160" s="649"/>
      <c r="BX160" s="649"/>
      <c r="BY160" s="649"/>
      <c r="BZ160" s="649"/>
      <c r="CA160" s="649"/>
      <c r="CB160" s="649"/>
      <c r="CC160" s="649"/>
      <c r="CD160" s="649"/>
    </row>
    <row r="161" spans="1:82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50"/>
        <v/>
      </c>
      <c r="N161" s="562" t="str">
        <f t="shared" si="51"/>
        <v/>
      </c>
      <c r="O161" s="562"/>
      <c r="P161" s="562" t="str">
        <f t="shared" si="52"/>
        <v/>
      </c>
      <c r="Q161" s="586" t="str">
        <f t="shared" si="48"/>
        <v/>
      </c>
      <c r="R161" s="587" t="str">
        <f t="shared" si="53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IF($K161="","",SUM(IF(LEFT($AM161:$BM161,1)="s",1,0))-SUM(IF(RIGHT(LEFT($AM161:$BM161,2))="-",1,0)))</f>
        <v/>
      </c>
      <c r="AL161" s="562" t="str">
        <f t="array" ref="AL161">IF($K132="","",SUM(IF(LEFT($AM161:$BM161,1)="X",1,0)))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9"/>
      <c r="BN161" s="647"/>
      <c r="BO161" s="647"/>
      <c r="BP161" s="649"/>
      <c r="BQ161" s="647"/>
      <c r="BR161" s="647"/>
      <c r="BS161" s="649"/>
      <c r="BT161" s="647"/>
      <c r="BU161" s="647"/>
      <c r="BV161" s="649"/>
      <c r="BW161" s="649"/>
      <c r="BX161" s="649"/>
      <c r="BY161" s="649"/>
      <c r="BZ161" s="649"/>
      <c r="CA161" s="649"/>
      <c r="CB161" s="649"/>
      <c r="CC161" s="649"/>
      <c r="CD161" s="649"/>
    </row>
    <row r="162" spans="1:82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50"/>
        <v/>
      </c>
      <c r="N162" s="562" t="str">
        <f t="shared" si="51"/>
        <v/>
      </c>
      <c r="O162" s="562"/>
      <c r="P162" s="562" t="str">
        <f t="shared" si="52"/>
        <v/>
      </c>
      <c r="Q162" s="586" t="str">
        <f t="shared" si="48"/>
        <v/>
      </c>
      <c r="R162" s="587" t="str">
        <f t="shared" si="53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IF($K162="","",SUM(IF(LEFT($AM162:$BM162,1)="s",1,0))-SUM(IF(RIGHT(LEFT($AM162:$BM162,2))="-",1,0)))</f>
        <v/>
      </c>
      <c r="AL162" s="562" t="str">
        <f t="array" ref="AL162">IF($K133="","",SUM(IF(LEFT($AM162:$BM162,1)="X",1,0)))</f>
        <v/>
      </c>
      <c r="AM162" s="589"/>
      <c r="AN162" s="589"/>
      <c r="AO162" s="589"/>
      <c r="AP162" s="589"/>
      <c r="AQ162" s="589"/>
      <c r="AR162" s="589"/>
      <c r="AS162" s="589"/>
      <c r="AT162" s="589"/>
      <c r="AU162" s="589"/>
      <c r="AV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N162" s="589"/>
      <c r="BO162" s="589"/>
      <c r="BQ162" s="589"/>
      <c r="BR162" s="589"/>
      <c r="BT162" s="589"/>
      <c r="BU162" s="589"/>
    </row>
    <row r="163" spans="1:82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50"/>
        <v/>
      </c>
      <c r="N163" s="562" t="str">
        <f t="shared" si="51"/>
        <v/>
      </c>
      <c r="O163" s="562"/>
      <c r="P163" s="562" t="str">
        <f t="shared" si="52"/>
        <v/>
      </c>
      <c r="Q163" s="586" t="str">
        <f t="shared" si="48"/>
        <v/>
      </c>
      <c r="R163" s="587" t="str">
        <f t="shared" si="53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IF($K163="","",SUM(IF(LEFT($AM163:$BM163,1)="s",1,0))-SUM(IF(RIGHT(LEFT($AM163:$BM163,2))="-",1,0)))</f>
        <v/>
      </c>
      <c r="AL163" s="562" t="str">
        <f t="array" ref="AL163">IF($K134="","",SUM(IF(LEFT($AM163:$BM163,1)="X",1,0)))</f>
        <v/>
      </c>
      <c r="AM163" s="589"/>
      <c r="AN163" s="589"/>
      <c r="AO163" s="589"/>
      <c r="AP163" s="589"/>
      <c r="AQ163" s="589"/>
      <c r="AR163" s="589"/>
      <c r="AS163" s="589"/>
      <c r="AT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N163" s="589"/>
      <c r="BO163" s="589"/>
      <c r="BQ163" s="589"/>
      <c r="BR163" s="589"/>
      <c r="BT163" s="589"/>
      <c r="BU163" s="589"/>
    </row>
    <row r="164" spans="1:82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50"/>
        <v/>
      </c>
      <c r="N164" s="562" t="str">
        <f t="shared" si="51"/>
        <v/>
      </c>
      <c r="O164" s="562"/>
      <c r="P164" s="562" t="str">
        <f t="shared" si="52"/>
        <v/>
      </c>
      <c r="Q164" s="586" t="str">
        <f t="shared" si="48"/>
        <v/>
      </c>
      <c r="R164" s="587" t="str">
        <f t="shared" si="53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IF($K164="","",SUM(IF(LEFT($AM164:$BM164,1)="s",1,0))-SUM(IF(RIGHT(LEFT($AM164:$BM164,2))="-",1,0)))</f>
        <v/>
      </c>
      <c r="AL164" s="562" t="str">
        <f t="array" ref="AL164">IF($K135="","",SUM(IF(LEFT($AM164:$BM164,1)="X",1,0)))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N164" s="589"/>
      <c r="BO164" s="589"/>
      <c r="BQ164" s="589"/>
      <c r="BR164" s="589"/>
      <c r="BT164" s="589"/>
      <c r="BU164" s="589"/>
    </row>
    <row r="165" spans="1:82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50"/>
        <v/>
      </c>
      <c r="N165" s="562" t="str">
        <f t="shared" si="51"/>
        <v/>
      </c>
      <c r="O165" s="562"/>
      <c r="P165" s="562" t="str">
        <f t="shared" si="52"/>
        <v/>
      </c>
      <c r="Q165" s="586" t="str">
        <f t="shared" si="48"/>
        <v/>
      </c>
      <c r="R165" s="587" t="str">
        <f t="shared" si="53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IF($K165="","",SUM(IF(LEFT($AM165:$BM165,1)="s",1,0))-SUM(IF(RIGHT(LEFT($AM165:$BM165,2))="-",1,0)))</f>
        <v/>
      </c>
      <c r="AL165" s="562" t="str">
        <f t="array" ref="AL165">IF($K136="","",SUM(IF(LEFT($AM165:$BM165,1)="X",1,0)))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N165" s="589"/>
      <c r="BO165" s="589"/>
      <c r="BQ165" s="589"/>
      <c r="BR165" s="589"/>
      <c r="BT165" s="589"/>
      <c r="BU165" s="589"/>
    </row>
    <row r="166" spans="1:82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50"/>
        <v/>
      </c>
      <c r="N166" s="562" t="str">
        <f t="shared" si="51"/>
        <v/>
      </c>
      <c r="O166" s="562"/>
      <c r="P166" s="562" t="str">
        <f t="shared" si="52"/>
        <v/>
      </c>
      <c r="Q166" s="586" t="str">
        <f t="shared" si="48"/>
        <v/>
      </c>
      <c r="R166" s="587" t="str">
        <f t="shared" si="53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IF($K166="","",SUM(IF(LEFT($AM166:$BM166,1)="s",1,0))-SUM(IF(RIGHT(LEFT($AM166:$BM166,2))="-",1,0)))</f>
        <v/>
      </c>
      <c r="AL166" s="562" t="str">
        <f t="array" ref="AL166">IF($K137="","",SUM(IF(LEFT($AM166:$BM166,1)="X",1,0)))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N166" s="589"/>
      <c r="BO166" s="589"/>
      <c r="BQ166" s="589"/>
      <c r="BR166" s="589"/>
      <c r="BT166" s="589"/>
      <c r="BU166" s="589"/>
    </row>
    <row r="167" spans="1:82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50"/>
        <v/>
      </c>
      <c r="N167" s="562" t="str">
        <f t="shared" si="51"/>
        <v/>
      </c>
      <c r="O167" s="562"/>
      <c r="P167" s="562" t="str">
        <f t="shared" si="52"/>
        <v/>
      </c>
      <c r="Q167" s="586" t="str">
        <f t="shared" si="48"/>
        <v/>
      </c>
      <c r="R167" s="587" t="str">
        <f t="shared" si="53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IF($K167="","",SUM(IF(LEFT($AM167:$BM167,1)="s",1,0))-SUM(IF(RIGHT(LEFT($AM167:$BM167,2))="-",1,0)))</f>
        <v/>
      </c>
      <c r="AL167" s="562" t="str">
        <f t="array" ref="AL167">IF($K138="","",SUM(IF(LEFT($AM167:$BM167,1)="X",1,0)))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N167" s="589"/>
      <c r="BO167" s="589"/>
      <c r="BQ167" s="589"/>
      <c r="BR167" s="589"/>
      <c r="BT167" s="589"/>
      <c r="BU167" s="589"/>
    </row>
    <row r="168" spans="1:82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50"/>
        <v/>
      </c>
      <c r="N168" s="562" t="str">
        <f t="shared" si="51"/>
        <v/>
      </c>
      <c r="O168" s="562"/>
      <c r="P168" s="562" t="str">
        <f t="shared" si="52"/>
        <v/>
      </c>
      <c r="Q168" s="586" t="str">
        <f t="shared" si="48"/>
        <v/>
      </c>
      <c r="R168" s="587" t="str">
        <f t="shared" si="53"/>
        <v/>
      </c>
      <c r="S168" s="587"/>
      <c r="T168" s="587"/>
      <c r="U168" s="587"/>
      <c r="V168" s="587"/>
      <c r="W168" s="574"/>
      <c r="X168" s="574"/>
      <c r="AJ168" s="582"/>
      <c r="AL168" s="562" t="str">
        <f t="array" ref="AL168">IF($K139="","",SUM(IF(LEFT($AM168:$BM168,1)="X",1,0)))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N168" s="589"/>
      <c r="BO168" s="589"/>
      <c r="BQ168" s="589"/>
      <c r="BR168" s="589"/>
      <c r="BT168" s="589"/>
      <c r="BU168" s="589"/>
    </row>
    <row r="169" spans="1:82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50"/>
        <v/>
      </c>
      <c r="N169" s="562" t="str">
        <f t="shared" si="51"/>
        <v/>
      </c>
      <c r="O169" s="562"/>
      <c r="P169" s="562" t="str">
        <f t="shared" si="52"/>
        <v/>
      </c>
      <c r="Q169" s="586" t="str">
        <f t="shared" si="48"/>
        <v/>
      </c>
      <c r="R169" s="587" t="str">
        <f t="shared" si="53"/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IF($K140="","",SUM(IF(LEFT($AM169:$BM169,1)="X",1,0)))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N169" s="589"/>
      <c r="BO169" s="589"/>
      <c r="BQ169" s="589"/>
      <c r="BR169" s="589"/>
      <c r="BT169" s="589"/>
      <c r="BU169" s="589"/>
    </row>
    <row r="170" spans="1:82" ht="1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M170" s="562" t="str">
        <f t="shared" si="50"/>
        <v/>
      </c>
      <c r="N170" s="562" t="str">
        <f t="shared" si="51"/>
        <v/>
      </c>
      <c r="O170" s="562"/>
      <c r="P170" s="562" t="str">
        <f t="shared" si="52"/>
        <v/>
      </c>
      <c r="Q170" s="586" t="str">
        <f t="shared" ref="Q170:Q188" si="54">IF(S170="","",IF(SIGN(S170)&lt;&gt;1,VLOOKUP(ABS(S170),SUP_HDC,3,TRUE),-VLOOKUP(ABS(S170),SUP_HDC,3,TRUE)))</f>
        <v/>
      </c>
      <c r="R170" s="587" t="str">
        <f t="shared" ref="R170:R188" si="55">IF(Q170="","",IF((K141-L141+Q170)&gt;=0.5,1,IF((K141-L141+Q170)=0.25,0.5,IF((K141-L141+Q170)&lt;=-0.5,-1,IF((K141-L141+Q170)=-0.25,-0.5,0)))))</f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IF($K141="","",SUM(IF(LEFT($AM170:$BM170,1)="X",1,0)))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N170" s="589"/>
      <c r="BO170" s="589"/>
      <c r="BQ170" s="589"/>
      <c r="BR170" s="589"/>
      <c r="BT170" s="589"/>
      <c r="BU170" s="589"/>
    </row>
    <row r="171" spans="1:82" ht="15">
      <c r="A171" s="561"/>
      <c r="E171" s="584" t="str">
        <f>IF(J171=Table!$C$1,VLOOKUP(H171,Table!$B$38:$AO$61,Table!$AO$35-1,FALSE),"")</f>
        <v/>
      </c>
      <c r="F171" s="555"/>
      <c r="G171" s="574"/>
      <c r="H171" s="590"/>
      <c r="I171" s="576"/>
      <c r="J171" s="576"/>
      <c r="M171" s="562" t="str">
        <f t="shared" ref="M171:M188" si="56">IF(K142="","",IF(K142&gt;L142,"W",IF(K142=L142,"D",IF(K142&lt;L142,"L"))))</f>
        <v/>
      </c>
      <c r="N171" s="562" t="str">
        <f t="shared" ref="N171:N188" si="57">IF(K142="","",K142+L142)</f>
        <v/>
      </c>
      <c r="O171" s="562"/>
      <c r="P171" s="562" t="str">
        <f t="shared" ref="P171:P187" si="58">IF($K142="","",IF($N171&gt;P$19,"O",IF($N171&lt;P$19,"U",IF($N171=P$19,"-"))))</f>
        <v/>
      </c>
      <c r="Q171" s="586" t="str">
        <f t="shared" si="54"/>
        <v/>
      </c>
      <c r="R171" s="587" t="str">
        <f t="shared" si="55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IF($K142="","",SUM(IF(LEFT($AM171:$BM171,1)="X",1,0)))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N171" s="589"/>
      <c r="BO171" s="589"/>
      <c r="BQ171" s="589"/>
      <c r="BR171" s="589"/>
      <c r="BT171" s="589"/>
      <c r="BU171" s="589"/>
    </row>
    <row r="172" spans="1:82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56"/>
        <v/>
      </c>
      <c r="N172" s="562" t="str">
        <f t="shared" si="57"/>
        <v/>
      </c>
      <c r="O172" s="562"/>
      <c r="P172" s="562" t="str">
        <f t="shared" si="58"/>
        <v/>
      </c>
      <c r="Q172" s="586" t="str">
        <f t="shared" si="54"/>
        <v/>
      </c>
      <c r="R172" s="587" t="str">
        <f t="shared" si="55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IF($K143="","",SUM(IF(LEFT($AM172:$BM172,1)="X",1,0)))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N172" s="589"/>
      <c r="BO172" s="589"/>
      <c r="BQ172" s="589"/>
      <c r="BR172" s="589"/>
      <c r="BT172" s="589"/>
      <c r="BU172" s="589"/>
    </row>
    <row r="173" spans="1:82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56"/>
        <v/>
      </c>
      <c r="N173" s="562" t="str">
        <f t="shared" si="57"/>
        <v/>
      </c>
      <c r="O173" s="562"/>
      <c r="P173" s="562" t="str">
        <f t="shared" si="58"/>
        <v/>
      </c>
      <c r="Q173" s="586" t="str">
        <f t="shared" si="54"/>
        <v/>
      </c>
      <c r="R173" s="587" t="str">
        <f t="shared" si="55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IF($K144="","",SUM(IF(LEFT($AM173:$BM173,1)="X",1,0)))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N173" s="589"/>
      <c r="BO173" s="589"/>
      <c r="BQ173" s="589"/>
      <c r="BR173" s="589"/>
      <c r="BT173" s="589"/>
      <c r="BU173" s="589"/>
    </row>
    <row r="174" spans="1:82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56"/>
        <v/>
      </c>
      <c r="N174" s="562" t="str">
        <f t="shared" si="57"/>
        <v/>
      </c>
      <c r="O174" s="562"/>
      <c r="P174" s="562" t="str">
        <f t="shared" si="58"/>
        <v/>
      </c>
      <c r="Q174" s="586" t="str">
        <f t="shared" si="54"/>
        <v/>
      </c>
      <c r="R174" s="587" t="str">
        <f t="shared" si="55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IF($K145="","",SUM(IF(LEFT($AM174:$BM174,1)="X",1,0)))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N174" s="589"/>
      <c r="BO174" s="589"/>
      <c r="BQ174" s="589"/>
      <c r="BR174" s="589"/>
      <c r="BT174" s="589"/>
      <c r="BU174" s="589"/>
    </row>
    <row r="175" spans="1:82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56"/>
        <v/>
      </c>
      <c r="N175" s="562" t="str">
        <f t="shared" si="57"/>
        <v/>
      </c>
      <c r="O175" s="562"/>
      <c r="P175" s="562" t="str">
        <f t="shared" si="58"/>
        <v/>
      </c>
      <c r="Q175" s="586" t="str">
        <f t="shared" si="54"/>
        <v/>
      </c>
      <c r="R175" s="587" t="str">
        <f t="shared" si="55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IF($K146="","",SUM(IF(LEFT($AM175:$BM175,1)="X",1,0)))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N175" s="589"/>
      <c r="BO175" s="589"/>
      <c r="BQ175" s="589"/>
      <c r="BR175" s="589"/>
      <c r="BT175" s="589"/>
      <c r="BU175" s="589"/>
    </row>
    <row r="176" spans="1:82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56"/>
        <v/>
      </c>
      <c r="N176" s="562" t="str">
        <f t="shared" si="57"/>
        <v/>
      </c>
      <c r="O176" s="562"/>
      <c r="P176" s="562" t="str">
        <f t="shared" si="58"/>
        <v/>
      </c>
      <c r="Q176" s="586" t="str">
        <f t="shared" si="54"/>
        <v/>
      </c>
      <c r="R176" s="587" t="str">
        <f t="shared" si="55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IF($K147="","",SUM(IF(LEFT($AM176:$BM176,1)="X",1,0)))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N176" s="589"/>
      <c r="BO176" s="589"/>
      <c r="BQ176" s="589"/>
      <c r="BR176" s="589"/>
      <c r="BT176" s="589"/>
      <c r="BU176" s="589"/>
    </row>
    <row r="177" spans="1:73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56"/>
        <v/>
      </c>
      <c r="N177" s="562" t="str">
        <f t="shared" si="57"/>
        <v/>
      </c>
      <c r="O177" s="562"/>
      <c r="P177" s="562" t="str">
        <f t="shared" si="58"/>
        <v/>
      </c>
      <c r="Q177" s="586" t="str">
        <f t="shared" si="54"/>
        <v/>
      </c>
      <c r="R177" s="587" t="str">
        <f t="shared" si="55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IF($K148="","",SUM(IF(LEFT($AM177:$BM177,1)="X",1,0)))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N177" s="589"/>
      <c r="BO177" s="589"/>
      <c r="BQ177" s="589"/>
      <c r="BR177" s="589"/>
      <c r="BT177" s="589"/>
      <c r="BU177" s="589"/>
    </row>
    <row r="178" spans="1:73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56"/>
        <v/>
      </c>
      <c r="N178" s="562" t="str">
        <f t="shared" si="57"/>
        <v/>
      </c>
      <c r="O178" s="562"/>
      <c r="P178" s="562" t="str">
        <f t="shared" si="58"/>
        <v/>
      </c>
      <c r="Q178" s="586" t="str">
        <f t="shared" si="54"/>
        <v/>
      </c>
      <c r="R178" s="587" t="str">
        <f t="shared" si="55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IF($K149="","",SUM(IF(LEFT($AM178:$BM178,1)="X",1,0)))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N178" s="589"/>
      <c r="BO178" s="589"/>
      <c r="BQ178" s="589"/>
      <c r="BR178" s="589"/>
      <c r="BT178" s="589"/>
      <c r="BU178" s="589"/>
    </row>
    <row r="179" spans="1:73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56"/>
        <v/>
      </c>
      <c r="N179" s="562" t="str">
        <f t="shared" si="57"/>
        <v/>
      </c>
      <c r="O179" s="562"/>
      <c r="P179" s="562" t="str">
        <f t="shared" si="58"/>
        <v/>
      </c>
      <c r="Q179" s="586" t="str">
        <f t="shared" si="54"/>
        <v/>
      </c>
      <c r="R179" s="587" t="str">
        <f t="shared" si="55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IF($K150="","",SUM(IF(LEFT($AM179:$BM179,1)="X",1,0)))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N179" s="589"/>
      <c r="BO179" s="589"/>
      <c r="BQ179" s="589"/>
      <c r="BR179" s="589"/>
      <c r="BT179" s="589"/>
      <c r="BU179" s="589"/>
    </row>
    <row r="180" spans="1:73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56"/>
        <v/>
      </c>
      <c r="N180" s="562" t="str">
        <f t="shared" si="57"/>
        <v/>
      </c>
      <c r="O180" s="562"/>
      <c r="P180" s="562" t="str">
        <f t="shared" si="58"/>
        <v/>
      </c>
      <c r="Q180" s="586" t="str">
        <f t="shared" si="54"/>
        <v/>
      </c>
      <c r="R180" s="587" t="str">
        <f t="shared" si="55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IF($K151="","",SUM(IF(LEFT($AM180:$BM180,1)="X",1,0)))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N180" s="589"/>
      <c r="BO180" s="589"/>
      <c r="BQ180" s="589"/>
      <c r="BR180" s="589"/>
      <c r="BT180" s="589"/>
      <c r="BU180" s="589"/>
    </row>
    <row r="181" spans="1:73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56"/>
        <v/>
      </c>
      <c r="N181" s="562" t="str">
        <f t="shared" si="57"/>
        <v/>
      </c>
      <c r="O181" s="562"/>
      <c r="P181" s="562" t="str">
        <f t="shared" si="58"/>
        <v/>
      </c>
      <c r="Q181" s="586" t="str">
        <f t="shared" si="54"/>
        <v/>
      </c>
      <c r="R181" s="587" t="str">
        <f t="shared" si="55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IF($K152="","",SUM(IF(LEFT($AM181:$BM181,1)="X",1,0)))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N181" s="589"/>
      <c r="BO181" s="589"/>
      <c r="BQ181" s="589"/>
      <c r="BR181" s="589"/>
      <c r="BT181" s="589"/>
      <c r="BU181" s="589"/>
    </row>
    <row r="182" spans="1:73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56"/>
        <v/>
      </c>
      <c r="N182" s="562" t="str">
        <f t="shared" si="57"/>
        <v/>
      </c>
      <c r="O182" s="562"/>
      <c r="P182" s="562" t="str">
        <f t="shared" si="58"/>
        <v/>
      </c>
      <c r="Q182" s="586" t="str">
        <f t="shared" si="54"/>
        <v/>
      </c>
      <c r="R182" s="587" t="str">
        <f t="shared" si="55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IF($K153="","",SUM(IF(LEFT($AM182:$BM182,1)="X",1,0)))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N182" s="589"/>
      <c r="BO182" s="589"/>
      <c r="BQ182" s="589"/>
      <c r="BR182" s="589"/>
      <c r="BT182" s="589"/>
      <c r="BU182" s="589"/>
    </row>
    <row r="183" spans="1:73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56"/>
        <v/>
      </c>
      <c r="N183" s="562" t="str">
        <f t="shared" si="57"/>
        <v/>
      </c>
      <c r="O183" s="562"/>
      <c r="P183" s="562" t="str">
        <f t="shared" si="58"/>
        <v/>
      </c>
      <c r="Q183" s="586" t="str">
        <f t="shared" si="54"/>
        <v/>
      </c>
      <c r="R183" s="587" t="str">
        <f t="shared" si="55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IF($K154="","",SUM(IF(LEFT($AM183:$BM183,1)="X",1,0)))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N183" s="589"/>
      <c r="BO183" s="589"/>
      <c r="BQ183" s="589"/>
      <c r="BR183" s="589"/>
      <c r="BT183" s="589"/>
      <c r="BU183" s="589"/>
    </row>
    <row r="184" spans="1:73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56"/>
        <v/>
      </c>
      <c r="N184" s="562" t="str">
        <f t="shared" si="57"/>
        <v/>
      </c>
      <c r="O184" s="562"/>
      <c r="P184" s="562" t="str">
        <f t="shared" si="58"/>
        <v/>
      </c>
      <c r="Q184" s="586" t="str">
        <f t="shared" si="54"/>
        <v/>
      </c>
      <c r="R184" s="587" t="str">
        <f t="shared" si="55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IF($K155="","",SUM(IF(LEFT($AM184:$BM184,1)="X",1,0)))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N184" s="589"/>
      <c r="BO184" s="589"/>
      <c r="BQ184" s="589"/>
      <c r="BR184" s="589"/>
      <c r="BT184" s="589"/>
      <c r="BU184" s="589"/>
    </row>
    <row r="185" spans="1:73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56"/>
        <v/>
      </c>
      <c r="N185" s="562" t="str">
        <f t="shared" si="57"/>
        <v/>
      </c>
      <c r="O185" s="562"/>
      <c r="P185" s="562" t="str">
        <f t="shared" si="58"/>
        <v/>
      </c>
      <c r="Q185" s="586" t="str">
        <f t="shared" si="54"/>
        <v/>
      </c>
      <c r="R185" s="587" t="str">
        <f t="shared" si="55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IF($K156="","",SUM(IF(LEFT($AM185:$BM185,1)="X",1,0)))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N185" s="589"/>
      <c r="BO185" s="589"/>
      <c r="BQ185" s="589"/>
      <c r="BR185" s="589"/>
      <c r="BT185" s="589"/>
      <c r="BU185" s="589"/>
    </row>
    <row r="186" spans="1:73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6"/>
        <v/>
      </c>
      <c r="N186" s="562" t="str">
        <f t="shared" si="57"/>
        <v/>
      </c>
      <c r="O186" s="562"/>
      <c r="P186" s="562" t="str">
        <f t="shared" si="58"/>
        <v/>
      </c>
      <c r="Q186" s="586" t="str">
        <f t="shared" si="54"/>
        <v/>
      </c>
      <c r="R186" s="587" t="str">
        <f t="shared" si="55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IF($K157="","",SUM(IF(LEFT($AM186:$BM186,1)="X",1,0)))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N186" s="589"/>
      <c r="BO186" s="589"/>
      <c r="BQ186" s="589"/>
      <c r="BR186" s="589"/>
      <c r="BT186" s="589"/>
      <c r="BU186" s="589"/>
    </row>
    <row r="187" spans="1:73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6"/>
        <v/>
      </c>
      <c r="N187" s="562" t="str">
        <f t="shared" si="57"/>
        <v/>
      </c>
      <c r="O187" s="562"/>
      <c r="P187" s="562" t="str">
        <f t="shared" si="58"/>
        <v/>
      </c>
      <c r="Q187" s="586" t="str">
        <f t="shared" si="54"/>
        <v/>
      </c>
      <c r="R187" s="587" t="str">
        <f t="shared" si="55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IF($K158="","",SUM(IF(LEFT($AM187:$BM187,1)="X",1,0)))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N187" s="589"/>
      <c r="BO187" s="589"/>
      <c r="BQ187" s="589"/>
      <c r="BR187" s="589"/>
      <c r="BT187" s="589"/>
      <c r="BU187" s="589"/>
    </row>
    <row r="188" spans="1:73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56"/>
        <v/>
      </c>
      <c r="N188" s="562" t="str">
        <f t="shared" si="57"/>
        <v/>
      </c>
      <c r="O188" s="562"/>
      <c r="P188" s="562" t="str">
        <f t="shared" ref="P188:P195" si="59">IF(K159="","",IF(N188&gt;P$19,"O",IF(N188&lt;P$19,"U")))</f>
        <v/>
      </c>
      <c r="Q188" s="586" t="str">
        <f t="shared" si="54"/>
        <v/>
      </c>
      <c r="R188" s="587" t="str">
        <f t="shared" si="55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IF($K159="","",SUM(IF(LEFT($AM188:$BM188,1)="X",1,0)))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N188" s="589"/>
      <c r="BO188" s="589"/>
      <c r="BQ188" s="589"/>
      <c r="BR188" s="589"/>
      <c r="BT188" s="589"/>
      <c r="BU188" s="589"/>
    </row>
    <row r="189" spans="1:73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P189" s="562" t="str">
        <f t="shared" si="59"/>
        <v/>
      </c>
      <c r="AJ189" s="582"/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N189" s="589"/>
      <c r="BO189" s="589"/>
      <c r="BQ189" s="589"/>
      <c r="BR189" s="589"/>
      <c r="BT189" s="589"/>
      <c r="BU189" s="589"/>
    </row>
    <row r="190" spans="1:73" ht="15">
      <c r="A190" s="561"/>
      <c r="E190" s="584" t="str">
        <f>IF(J190=Table!$C$1,VLOOKUP(H190,Table!$B$38:$AO$61,Table!$AO$35-1,FALSE),"")</f>
        <v/>
      </c>
      <c r="P190" s="562" t="str">
        <f t="shared" si="59"/>
        <v/>
      </c>
      <c r="AJ190" s="582"/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N190" s="589"/>
      <c r="BO190" s="589"/>
      <c r="BQ190" s="589"/>
      <c r="BR190" s="589"/>
      <c r="BT190" s="589"/>
      <c r="BU190" s="589"/>
    </row>
    <row r="191" spans="1:73" ht="15">
      <c r="A191" s="561"/>
      <c r="P191" s="562" t="str">
        <f t="shared" si="59"/>
        <v/>
      </c>
      <c r="AJ191" s="582"/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N191" s="589"/>
      <c r="BO191" s="589"/>
      <c r="BQ191" s="589"/>
      <c r="BR191" s="589"/>
      <c r="BT191" s="589"/>
      <c r="BU191" s="589"/>
    </row>
    <row r="192" spans="1:73" ht="15">
      <c r="A192" s="561"/>
      <c r="P192" s="562" t="str">
        <f t="shared" si="59"/>
        <v/>
      </c>
      <c r="AJ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N192" s="589"/>
      <c r="BO192" s="589"/>
      <c r="BQ192" s="589"/>
      <c r="BR192" s="589"/>
      <c r="BT192" s="589"/>
      <c r="BU192" s="589"/>
    </row>
    <row r="193" spans="1:73" ht="15">
      <c r="A193" s="561"/>
      <c r="P193" s="562" t="str">
        <f t="shared" si="59"/>
        <v/>
      </c>
      <c r="AJ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N193" s="589"/>
      <c r="BO193" s="589"/>
      <c r="BQ193" s="589"/>
      <c r="BR193" s="589"/>
      <c r="BT193" s="589"/>
      <c r="BU193" s="589"/>
    </row>
    <row r="194" spans="1:73" ht="15">
      <c r="A194" s="561"/>
      <c r="P194" s="562" t="str">
        <f t="shared" si="59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N194" s="589"/>
      <c r="BO194" s="589"/>
      <c r="BQ194" s="589"/>
      <c r="BR194" s="589"/>
      <c r="BT194" s="589"/>
      <c r="BU194" s="589"/>
    </row>
    <row r="195" spans="1:73" ht="15">
      <c r="A195" s="561"/>
      <c r="P195" s="562" t="str">
        <f t="shared" si="59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N195" s="589"/>
      <c r="BO195" s="589"/>
      <c r="BQ195" s="589"/>
      <c r="BR195" s="589"/>
      <c r="BT195" s="589"/>
      <c r="BU195" s="589"/>
    </row>
    <row r="196" spans="1:73" ht="15">
      <c r="A196" s="561"/>
      <c r="Q196" s="561"/>
      <c r="R196" s="561"/>
      <c r="S196" s="561"/>
      <c r="T196" s="561"/>
      <c r="U196" s="561"/>
      <c r="V196" s="561"/>
      <c r="Y196" s="561"/>
      <c r="Z196" s="561"/>
      <c r="AA196" s="561"/>
      <c r="AB196" s="561"/>
      <c r="AC196" s="561"/>
      <c r="AD196" s="561"/>
      <c r="AE196" s="561"/>
      <c r="AF196" s="561"/>
      <c r="AG196" s="561"/>
      <c r="AH196" s="561"/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N196" s="589"/>
      <c r="BO196" s="589"/>
      <c r="BQ196" s="589"/>
      <c r="BR196" s="589"/>
      <c r="BT196" s="589"/>
      <c r="BU196" s="589"/>
    </row>
    <row r="197" spans="1:73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N197" s="589"/>
      <c r="BO197" s="589"/>
      <c r="BQ197" s="589"/>
      <c r="BR197" s="589"/>
      <c r="BT197" s="589"/>
      <c r="BU197" s="589"/>
    </row>
    <row r="198" spans="1:73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N198" s="589"/>
      <c r="BO198" s="589"/>
      <c r="BQ198" s="589"/>
      <c r="BR198" s="589"/>
      <c r="BT198" s="589"/>
      <c r="BU198" s="589"/>
    </row>
    <row r="199" spans="1:73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N199" s="589"/>
      <c r="BO199" s="589"/>
      <c r="BQ199" s="589"/>
      <c r="BR199" s="589"/>
      <c r="BT199" s="589"/>
      <c r="BU199" s="589"/>
    </row>
    <row r="200" spans="1:73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N200" s="589"/>
      <c r="BO200" s="589"/>
      <c r="BQ200" s="589"/>
      <c r="BR200" s="589"/>
      <c r="BT200" s="589"/>
      <c r="BU200" s="589"/>
    </row>
    <row r="201" spans="1:73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N201" s="589"/>
      <c r="BO201" s="589"/>
      <c r="BQ201" s="589"/>
      <c r="BR201" s="589"/>
      <c r="BT201" s="589"/>
      <c r="BU201" s="589"/>
    </row>
    <row r="202" spans="1:73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N202" s="589"/>
      <c r="BO202" s="589"/>
      <c r="BQ202" s="589"/>
      <c r="BR202" s="589"/>
      <c r="BT202" s="589"/>
      <c r="BU202" s="589"/>
    </row>
    <row r="203" spans="1:73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N203" s="589"/>
      <c r="BO203" s="589"/>
      <c r="BQ203" s="589"/>
      <c r="BR203" s="589"/>
      <c r="BT203" s="589"/>
      <c r="BU203" s="589"/>
    </row>
    <row r="204" spans="1:73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N204" s="589"/>
      <c r="BO204" s="589"/>
      <c r="BQ204" s="589"/>
      <c r="BR204" s="589"/>
      <c r="BT204" s="589"/>
      <c r="BU204" s="589"/>
    </row>
    <row r="205" spans="1:73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N205" s="589"/>
      <c r="BO205" s="589"/>
      <c r="BQ205" s="589"/>
      <c r="BR205" s="589"/>
      <c r="BT205" s="589"/>
      <c r="BU205" s="589"/>
    </row>
    <row r="206" spans="1:73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N206" s="589"/>
      <c r="BO206" s="589"/>
      <c r="BQ206" s="589"/>
      <c r="BR206" s="589"/>
      <c r="BT206" s="589"/>
      <c r="BU206" s="589"/>
    </row>
    <row r="207" spans="1:73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N207" s="589"/>
      <c r="BO207" s="589"/>
      <c r="BQ207" s="589"/>
      <c r="BR207" s="589"/>
      <c r="BT207" s="589"/>
      <c r="BU207" s="589"/>
    </row>
    <row r="208" spans="1:73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N208" s="589"/>
      <c r="BO208" s="589"/>
      <c r="BQ208" s="589"/>
      <c r="BR208" s="589"/>
      <c r="BT208" s="589"/>
      <c r="BU208" s="589"/>
    </row>
    <row r="209" spans="1:73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N209" s="589"/>
      <c r="BO209" s="589"/>
      <c r="BQ209" s="589"/>
      <c r="BR209" s="589"/>
      <c r="BT209" s="589"/>
      <c r="BU209" s="589"/>
    </row>
    <row r="210" spans="1:73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N210" s="589"/>
      <c r="BO210" s="589"/>
      <c r="BQ210" s="589"/>
      <c r="BR210" s="589"/>
      <c r="BT210" s="589"/>
      <c r="BU210" s="589"/>
    </row>
    <row r="211" spans="1:73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N211" s="589"/>
      <c r="BO211" s="589"/>
      <c r="BQ211" s="589"/>
      <c r="BR211" s="589"/>
      <c r="BT211" s="589"/>
      <c r="BU211" s="589"/>
    </row>
    <row r="212" spans="1:73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N212" s="589"/>
      <c r="BO212" s="589"/>
      <c r="BQ212" s="589"/>
      <c r="BR212" s="589"/>
      <c r="BT212" s="589"/>
      <c r="BU212" s="589"/>
    </row>
    <row r="213" spans="1:73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N213" s="589"/>
      <c r="BO213" s="589"/>
      <c r="BQ213" s="589"/>
      <c r="BR213" s="589"/>
      <c r="BT213" s="589"/>
      <c r="BU213" s="589"/>
    </row>
    <row r="214" spans="1:73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N214" s="589"/>
      <c r="BO214" s="589"/>
      <c r="BQ214" s="589"/>
      <c r="BR214" s="589"/>
      <c r="BT214" s="589"/>
      <c r="BU214" s="589"/>
    </row>
    <row r="215" spans="1:73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N215" s="589"/>
      <c r="BO215" s="589"/>
      <c r="BQ215" s="589"/>
      <c r="BR215" s="589"/>
      <c r="BT215" s="589"/>
      <c r="BU215" s="589"/>
    </row>
    <row r="216" spans="1:73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N216" s="589"/>
      <c r="BO216" s="589"/>
      <c r="BQ216" s="589"/>
      <c r="BR216" s="589"/>
      <c r="BT216" s="589"/>
      <c r="BU216" s="589"/>
    </row>
    <row r="217" spans="1:73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N217" s="589"/>
      <c r="BO217" s="589"/>
      <c r="BQ217" s="589"/>
      <c r="BR217" s="589"/>
      <c r="BT217" s="589"/>
      <c r="BU217" s="589"/>
    </row>
    <row r="218" spans="1:73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</row>
    <row r="219" spans="1:73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73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73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3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3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3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3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3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3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3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K228" s="561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N228" s="561"/>
      <c r="BO228" s="561"/>
      <c r="BQ228" s="561"/>
      <c r="BR228" s="561"/>
      <c r="BT228" s="561"/>
      <c r="BU228" s="561"/>
    </row>
    <row r="229" spans="1:73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N229" s="561"/>
      <c r="BO229" s="561"/>
      <c r="BQ229" s="561"/>
      <c r="BR229" s="561"/>
      <c r="BT229" s="561"/>
      <c r="BU229" s="561"/>
    </row>
    <row r="230" spans="1:73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N230" s="561"/>
      <c r="BO230" s="561"/>
      <c r="BQ230" s="561"/>
      <c r="BR230" s="561"/>
      <c r="BT230" s="561"/>
      <c r="BU230" s="561"/>
    </row>
    <row r="231" spans="1:73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N231" s="561"/>
      <c r="BO231" s="561"/>
      <c r="BQ231" s="561"/>
      <c r="BR231" s="561"/>
      <c r="BT231" s="561"/>
      <c r="BU231" s="561"/>
    </row>
    <row r="232" spans="1:73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N232" s="561"/>
      <c r="BO232" s="561"/>
      <c r="BQ232" s="561"/>
      <c r="BR232" s="561"/>
      <c r="BT232" s="561"/>
      <c r="BU232" s="561"/>
    </row>
    <row r="233" spans="1:73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N233" s="561"/>
      <c r="BO233" s="561"/>
      <c r="BQ233" s="561"/>
      <c r="BR233" s="561"/>
      <c r="BT233" s="561"/>
      <c r="BU233" s="561"/>
    </row>
    <row r="234" spans="1:73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N234" s="561"/>
      <c r="BO234" s="561"/>
      <c r="BQ234" s="561"/>
      <c r="BR234" s="561"/>
      <c r="BT234" s="561"/>
      <c r="BU234" s="561"/>
    </row>
    <row r="235" spans="1:73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N235" s="561"/>
      <c r="BO235" s="561"/>
      <c r="BQ235" s="561"/>
      <c r="BR235" s="561"/>
      <c r="BT235" s="561"/>
      <c r="BU235" s="561"/>
    </row>
    <row r="236" spans="1:73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N236" s="561"/>
      <c r="BO236" s="561"/>
      <c r="BQ236" s="561"/>
      <c r="BR236" s="561"/>
      <c r="BT236" s="561"/>
      <c r="BU236" s="561"/>
    </row>
    <row r="237" spans="1:73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N237" s="561"/>
      <c r="BO237" s="561"/>
      <c r="BQ237" s="561"/>
      <c r="BR237" s="561"/>
      <c r="BT237" s="561"/>
      <c r="BU237" s="561"/>
    </row>
    <row r="238" spans="1:73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N238" s="561"/>
      <c r="BO238" s="561"/>
      <c r="BQ238" s="561"/>
      <c r="BR238" s="561"/>
      <c r="BT238" s="561"/>
      <c r="BU238" s="561"/>
    </row>
    <row r="239" spans="1:73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N239" s="561"/>
      <c r="BO239" s="561"/>
      <c r="BQ239" s="561"/>
      <c r="BR239" s="561"/>
      <c r="BT239" s="561"/>
      <c r="BU239" s="561"/>
    </row>
    <row r="240" spans="1:73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N240" s="561"/>
      <c r="BO240" s="561"/>
      <c r="BQ240" s="561"/>
      <c r="BR240" s="561"/>
      <c r="BT240" s="561"/>
      <c r="BU240" s="561"/>
    </row>
    <row r="241" spans="1:73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N241" s="561"/>
      <c r="BO241" s="561"/>
      <c r="BQ241" s="561"/>
      <c r="BR241" s="561"/>
      <c r="BT241" s="561"/>
      <c r="BU241" s="561"/>
    </row>
    <row r="242" spans="1:73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N242" s="561"/>
      <c r="BO242" s="561"/>
      <c r="BQ242" s="561"/>
      <c r="BR242" s="561"/>
      <c r="BT242" s="561"/>
      <c r="BU242" s="561"/>
    </row>
    <row r="243" spans="1:73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N243" s="561"/>
      <c r="BO243" s="561"/>
      <c r="BQ243" s="561"/>
      <c r="BR243" s="561"/>
      <c r="BT243" s="561"/>
      <c r="BU243" s="561"/>
    </row>
    <row r="244" spans="1:73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N244" s="561"/>
      <c r="BO244" s="561"/>
      <c r="BQ244" s="561"/>
      <c r="BR244" s="561"/>
      <c r="BT244" s="561"/>
      <c r="BU244" s="561"/>
    </row>
    <row r="245" spans="1:73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N245" s="561"/>
      <c r="BO245" s="561"/>
      <c r="BQ245" s="561"/>
      <c r="BR245" s="561"/>
      <c r="BT245" s="561"/>
      <c r="BU245" s="561"/>
    </row>
    <row r="246" spans="1:73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N246" s="561"/>
      <c r="BO246" s="561"/>
      <c r="BQ246" s="561"/>
      <c r="BR246" s="561"/>
      <c r="BT246" s="561"/>
      <c r="BU246" s="561"/>
    </row>
    <row r="247" spans="1:73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N247" s="561"/>
      <c r="BO247" s="561"/>
      <c r="BQ247" s="561"/>
      <c r="BR247" s="561"/>
      <c r="BT247" s="561"/>
      <c r="BU247" s="561"/>
    </row>
    <row r="248" spans="1:73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N248" s="561"/>
      <c r="BO248" s="561"/>
      <c r="BQ248" s="561"/>
      <c r="BR248" s="561"/>
      <c r="BT248" s="561"/>
      <c r="BU248" s="561"/>
    </row>
    <row r="249" spans="1:73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N249" s="561"/>
      <c r="BO249" s="561"/>
      <c r="BQ249" s="561"/>
      <c r="BR249" s="561"/>
      <c r="BT249" s="561"/>
      <c r="BU249" s="561"/>
    </row>
    <row r="250" spans="1:73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N250" s="561"/>
      <c r="BO250" s="561"/>
      <c r="BQ250" s="561"/>
      <c r="BR250" s="561"/>
      <c r="BT250" s="561"/>
      <c r="BU250" s="561"/>
    </row>
    <row r="251" spans="1:73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N251" s="561"/>
      <c r="BO251" s="561"/>
      <c r="BQ251" s="561"/>
      <c r="BR251" s="561"/>
      <c r="BT251" s="561"/>
      <c r="BU251" s="561"/>
    </row>
    <row r="252" spans="1:73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N252" s="561"/>
      <c r="BO252" s="561"/>
      <c r="BQ252" s="561"/>
      <c r="BR252" s="561"/>
      <c r="BT252" s="561"/>
      <c r="BU252" s="561"/>
    </row>
    <row r="253" spans="1:73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N253" s="561"/>
      <c r="BO253" s="561"/>
      <c r="BQ253" s="561"/>
      <c r="BR253" s="561"/>
      <c r="BT253" s="561"/>
      <c r="BU253" s="561"/>
    </row>
    <row r="254" spans="1:73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N254" s="561"/>
      <c r="BO254" s="561"/>
      <c r="BQ254" s="561"/>
      <c r="BR254" s="561"/>
      <c r="BT254" s="561"/>
      <c r="BU254" s="561"/>
    </row>
    <row r="255" spans="1:73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N255" s="561"/>
      <c r="BO255" s="561"/>
      <c r="BQ255" s="561"/>
      <c r="BR255" s="561"/>
      <c r="BT255" s="561"/>
      <c r="BU255" s="561"/>
    </row>
    <row r="256" spans="1:73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N256" s="561"/>
      <c r="BO256" s="561"/>
      <c r="BQ256" s="561"/>
      <c r="BR256" s="561"/>
      <c r="BT256" s="561"/>
      <c r="BU256" s="561"/>
    </row>
    <row r="257" spans="1:73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N257" s="561"/>
      <c r="BO257" s="561"/>
      <c r="BQ257" s="561"/>
      <c r="BR257" s="561"/>
      <c r="BT257" s="561"/>
      <c r="BU257" s="561"/>
    </row>
    <row r="258" spans="1:73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N258" s="561"/>
      <c r="BO258" s="561"/>
      <c r="BQ258" s="561"/>
      <c r="BR258" s="561"/>
      <c r="BT258" s="561"/>
      <c r="BU258" s="561"/>
    </row>
    <row r="259" spans="1:73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N259" s="561"/>
      <c r="BO259" s="561"/>
      <c r="BQ259" s="561"/>
      <c r="BR259" s="561"/>
      <c r="BT259" s="561"/>
      <c r="BU259" s="561"/>
    </row>
    <row r="260" spans="1:73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J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N260" s="561"/>
      <c r="BO260" s="561"/>
      <c r="BQ260" s="561"/>
      <c r="BR260" s="561"/>
      <c r="BT260" s="561"/>
      <c r="BU260" s="561"/>
    </row>
    <row r="261" spans="1:73">
      <c r="A261" s="561"/>
      <c r="E261" s="561"/>
      <c r="H261" s="561"/>
    </row>
  </sheetData>
  <autoFilter ref="A22:BY70"/>
  <phoneticPr fontId="55" type="noConversion"/>
  <conditionalFormatting sqref="I1:J13 N20:P21 L1:L13 K79:L207 I14:L14 I80:J237 P69:P243 N69:O236 I18:L21 N23:P68">
    <cfRule type="cellIs" dxfId="1437" priority="112" stopIfTrue="1" operator="equal">
      <formula>"U"</formula>
    </cfRule>
    <cfRule type="cellIs" dxfId="1436" priority="113" stopIfTrue="1" operator="equal">
      <formula>"O"</formula>
    </cfRule>
  </conditionalFormatting>
  <conditionalFormatting sqref="M23:M236">
    <cfRule type="cellIs" dxfId="1435" priority="114" stopIfTrue="1" operator="equal">
      <formula>"W"</formula>
    </cfRule>
    <cfRule type="cellIs" dxfId="1434" priority="115" stopIfTrue="1" operator="equal">
      <formula>"D"</formula>
    </cfRule>
  </conditionalFormatting>
  <conditionalFormatting sqref="AL23:AL236">
    <cfRule type="cellIs" dxfId="1433" priority="116" stopIfTrue="1" operator="notEqual">
      <formula>11</formula>
    </cfRule>
    <cfRule type="cellIs" dxfId="1432" priority="117" stopIfTrue="1" operator="between">
      <formula>0</formula>
      <formula>20</formula>
    </cfRule>
  </conditionalFormatting>
  <conditionalFormatting sqref="AK22:AK167">
    <cfRule type="cellIs" dxfId="1431" priority="106" stopIfTrue="1" operator="notEqual">
      <formula>0</formula>
    </cfRule>
    <cfRule type="cellIs" dxfId="1430" priority="107" stopIfTrue="1" operator="between">
      <formula>0</formula>
      <formula>20</formula>
    </cfRule>
  </conditionalFormatting>
  <conditionalFormatting sqref="AJ22:AJ91">
    <cfRule type="cellIs" dxfId="1429" priority="105" operator="equal">
      <formula>"T"</formula>
    </cfRule>
  </conditionalFormatting>
  <conditionalFormatting sqref="T79">
    <cfRule type="cellIs" dxfId="1428" priority="104" operator="lessThan">
      <formula>0</formula>
    </cfRule>
  </conditionalFormatting>
  <conditionalFormatting sqref="K75:L75">
    <cfRule type="cellIs" dxfId="1427" priority="102" stopIfTrue="1" operator="equal">
      <formula>"U"</formula>
    </cfRule>
    <cfRule type="cellIs" dxfId="1426" priority="103" stopIfTrue="1" operator="equal">
      <formula>"O"</formula>
    </cfRule>
  </conditionalFormatting>
  <conditionalFormatting sqref="B45:F46 H69:J117 H23:H56 A23:F44 H58:H61 A47:F61 G23:G61 G63 A63:F117 H63:H68">
    <cfRule type="expression" dxfId="1425" priority="91">
      <formula>"J24=""J1L"""</formula>
    </cfRule>
  </conditionalFormatting>
  <conditionalFormatting sqref="L72">
    <cfRule type="cellIs" dxfId="1424" priority="68" stopIfTrue="1" operator="equal">
      <formula>"U"</formula>
    </cfRule>
    <cfRule type="cellIs" dxfId="1423" priority="69" stopIfTrue="1" operator="equal">
      <formula>"O"</formula>
    </cfRule>
  </conditionalFormatting>
  <conditionalFormatting sqref="AM25:AN26 AM23:AO24 BP23:BS29 BT23:BW104 I23:L61 K62:L67 I63:J68 AQ23:BN29 AM27:AO104 AP30:BS104">
    <cfRule type="expression" dxfId="1422" priority="59">
      <formula>OR(I23="b",I23="inj",I23="??",I23="ban",I23="INT")</formula>
    </cfRule>
  </conditionalFormatting>
  <conditionalFormatting sqref="G64:G120">
    <cfRule type="expression" dxfId="1421" priority="54">
      <formula>"J24=""J1L"""</formula>
    </cfRule>
  </conditionalFormatting>
  <conditionalFormatting sqref="A46">
    <cfRule type="expression" dxfId="1420" priority="43">
      <formula>"J24=""J1L"""</formula>
    </cfRule>
  </conditionalFormatting>
  <conditionalFormatting sqref="BT19:BU19 AM19:BR19">
    <cfRule type="expression" dxfId="1419" priority="24">
      <formula>OR(AM19="A",AM19="CF",AM19="SS",AM19="ST",AM19="AF",AM19="RW",AM19="LW")</formula>
    </cfRule>
    <cfRule type="expression" dxfId="1418" priority="25">
      <formula>OR(AM19="M",AM19="CM",AM19="LM",AM19="RM",AM19="DM",AM19="AM")</formula>
    </cfRule>
    <cfRule type="expression" dxfId="1417" priority="26">
      <formula>OR(AM19="D",AM19="CB",AM19="LB",AM19="RB")</formula>
    </cfRule>
    <cfRule type="expression" dxfId="1416" priority="27">
      <formula>OR(AM19="G",AM19="GK")</formula>
    </cfRule>
  </conditionalFormatting>
  <conditionalFormatting sqref="BT19:BU19 AM19:BR19">
    <cfRule type="expression" dxfId="1415" priority="20">
      <formula>OR(AM19="A",AM19="CF",AM19="SS",AM19="ST",AM19="RW",AM19="LW")</formula>
    </cfRule>
    <cfRule type="expression" dxfId="1414" priority="21">
      <formula>OR(AM19="M",AM19="CM",AM19="LM",AM19="RM",AM19="DM",AM19="AM")</formula>
    </cfRule>
    <cfRule type="expression" dxfId="1413" priority="22">
      <formula>OR(AM19="D",AM19="CB",AM19="LB",AM19="RB")</formula>
    </cfRule>
    <cfRule type="expression" dxfId="1412" priority="23">
      <formula>OR(AM19="G",AM19="GK")</formula>
    </cfRule>
  </conditionalFormatting>
  <conditionalFormatting sqref="BT16:BU16 AM16:BR16">
    <cfRule type="top10" dxfId="1411" priority="415" stopIfTrue="1" rank="5"/>
  </conditionalFormatting>
  <conditionalFormatting sqref="BT15:BU15 AM15:BR15">
    <cfRule type="top10" dxfId="1410" priority="416" rank="11"/>
  </conditionalFormatting>
  <conditionalFormatting sqref="BT17:BU17 AM17:BR17">
    <cfRule type="top10" dxfId="1409" priority="417" stopIfTrue="1" rank="5"/>
  </conditionalFormatting>
  <conditionalFormatting sqref="BT14:BU14 AM14:BR14">
    <cfRule type="top10" dxfId="1408" priority="418" rank="11"/>
  </conditionalFormatting>
  <conditionalFormatting sqref="BO23:BO29">
    <cfRule type="expression" dxfId="1407" priority="19">
      <formula>OR(BO23="b",BO23="inj",BO23="??",BO23="ban",BO23="INT")</formula>
    </cfRule>
  </conditionalFormatting>
  <conditionalFormatting sqref="AP27:AP28 AP23:AP25">
    <cfRule type="expression" dxfId="1406" priority="18">
      <formula>OR(AP23="b",AP23="inj",AP23="??",AP23="ban",AP23="INT")</formula>
    </cfRule>
  </conditionalFormatting>
  <conditionalFormatting sqref="AP26">
    <cfRule type="expression" dxfId="1405" priority="17">
      <formula>OR(AP26="b",AP26="inj",AP26="??",AP26="ban",AP26="INT")</formula>
    </cfRule>
  </conditionalFormatting>
  <conditionalFormatting sqref="AO25:AO26">
    <cfRule type="expression" dxfId="1404" priority="16">
      <formula>OR(AO25="b",AO25="inj",AO25="??",AO25="ban",AO25="INT")</formula>
    </cfRule>
  </conditionalFormatting>
  <conditionalFormatting sqref="AP29">
    <cfRule type="expression" dxfId="1403" priority="15">
      <formula>OR(AP29="b",AP29="inj",AP29="??",AP29="ban",AP29="INT")</formula>
    </cfRule>
  </conditionalFormatting>
  <conditionalFormatting sqref="H57">
    <cfRule type="expression" dxfId="1402" priority="3">
      <formula>"J24=""J1L"""</formula>
    </cfRule>
  </conditionalFormatting>
  <conditionalFormatting sqref="A62:I62">
    <cfRule type="expression" dxfId="1401" priority="2">
      <formula>"J24=""J1L"""</formula>
    </cfRule>
  </conditionalFormatting>
  <conditionalFormatting sqref="J62">
    <cfRule type="expression" dxfId="1400" priority="1">
      <formula>"J24=""J1L"""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D273"/>
  <sheetViews>
    <sheetView zoomScale="80" zoomScaleNormal="80" workbookViewId="0">
      <pane xSplit="38" ySplit="22" topLeftCell="AM47" activePane="bottomRight" state="frozen"/>
      <selection activeCell="BC70" sqref="BC70"/>
      <selection pane="topRight" activeCell="BC70" sqref="BC70"/>
      <selection pane="bottomLeft" activeCell="BC70" sqref="BC70"/>
      <selection pane="bottomRight" activeCell="BB61" sqref="BB61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62" width="3.85546875" style="562" customWidth="1"/>
    <col min="63" max="63" width="3.85546875" style="561" customWidth="1"/>
    <col min="64" max="66" width="3.85546875" style="562" customWidth="1"/>
    <col min="67" max="67" width="3.85546875" style="561" customWidth="1"/>
    <col min="68" max="68" width="3.85546875" style="562" customWidth="1"/>
    <col min="69" max="69" width="3.85546875" style="561" customWidth="1"/>
    <col min="70" max="71" width="3.85546875" style="562" customWidth="1"/>
    <col min="72" max="104" width="3.85546875" style="561" customWidth="1"/>
    <col min="105" max="16384" width="9.140625" style="561"/>
  </cols>
  <sheetData>
    <row r="1" spans="1:71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曽ヶ端　準</v>
      </c>
      <c r="AN1" s="558" t="str">
        <f t="shared" ref="AN1:AR1" si="0">AN21</f>
        <v>昌子　源</v>
      </c>
      <c r="AO1" s="558" t="str">
        <f t="shared" si="0"/>
        <v>植田　直通</v>
      </c>
      <c r="AP1" s="558" t="str">
        <f t="shared" si="0"/>
        <v>山本　脩斗</v>
      </c>
      <c r="AQ1" s="558"/>
      <c r="AR1" s="558" t="str">
        <f t="shared" si="0"/>
        <v>レオ　シルバ</v>
      </c>
      <c r="AS1" s="558" t="str">
        <f>AS21</f>
        <v>三竿　健斗</v>
      </c>
      <c r="AT1" s="558"/>
      <c r="AU1" s="558" t="str">
        <f>AU21</f>
        <v>中村　充孝</v>
      </c>
      <c r="AV1" s="558"/>
      <c r="AW1" s="558" t="str">
        <f>AW21</f>
        <v>土居　聖真</v>
      </c>
      <c r="AX1" s="558"/>
      <c r="AY1" s="558"/>
      <c r="AZ1" s="558" t="str">
        <f>AZ21</f>
        <v>クォン　スンテ</v>
      </c>
      <c r="BA1" s="558" t="str">
        <f>BA21</f>
        <v>川俣　慎一郎</v>
      </c>
      <c r="BB1" s="558" t="str">
        <f>BB21</f>
        <v>三竿　雄斗</v>
      </c>
      <c r="BC1" s="558" t="str">
        <f>BC21</f>
        <v>ブエノ</v>
      </c>
      <c r="BD1" s="558"/>
      <c r="BE1" s="558" t="str">
        <f>BE21</f>
        <v>伊東　幸敏</v>
      </c>
      <c r="BF1" s="558"/>
      <c r="BG1" s="558" t="str">
        <f>BG21</f>
        <v>久保田　和音</v>
      </c>
      <c r="BH1" s="558" t="str">
        <f>BH21</f>
        <v>梅鉢　貴秀</v>
      </c>
      <c r="BI1" s="558"/>
      <c r="BJ1" s="558" t="str">
        <f>BJ21</f>
        <v>遠藤　康</v>
      </c>
      <c r="BL1" s="558"/>
      <c r="BM1" s="558"/>
      <c r="BN1" s="558"/>
      <c r="BP1" s="558" t="str">
        <f>BP21</f>
        <v>小田　逸稀</v>
      </c>
      <c r="BR1" s="558" t="str">
        <f>BR21</f>
        <v>小泉　勇人</v>
      </c>
      <c r="BS1" s="558"/>
    </row>
    <row r="2" spans="1:71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SUM(IF(M$23:M$202="",0,1)*IF(ISBLANK($R$1),1,IF($J$23:$J$203=$R$1,1,0)))</f>
        <v>50</v>
      </c>
      <c r="AM2" s="555">
        <f t="array" ref="AM2">SUM(IF(ISBLANK(AM$75:AM$202),0,IF(AM$75:AM$202="susp",0,1))*IF(ISBLANK($R$1),1,IF($J$23:$J$203=$R$1,1,0)))</f>
        <v>0</v>
      </c>
      <c r="AN2" s="555">
        <f t="array" ref="AN2">SUM(IF(ISBLANK(AN$75:AN$202),0,IF(AN$75:AN$202="susp",0,1))*IF(ISBLANK($R$1),1,IF($J$23:$J$203=$R$1,1,0)))</f>
        <v>0</v>
      </c>
      <c r="AO2" s="555">
        <f t="array" ref="AO2">SUM(IF(ISBLANK(AO$75:AO$202),0,IF(AO$75:AO$202="susp",0,1))*IF(ISBLANK($R$1),1,IF($J$23:$J$203=$R$1,1,0)))</f>
        <v>0</v>
      </c>
      <c r="AP2" s="555">
        <f t="array" ref="AP2">SUM(IF(ISBLANK(AP$75:AP$202),0,IF(AP$75:AP$202="susp",0,1))*IF(ISBLANK($R$1),1,IF($J$23:$J$203=$R$1,1,0)))</f>
        <v>0</v>
      </c>
      <c r="AQ2" s="555"/>
      <c r="AR2" s="555">
        <f t="array" ref="AR2">SUM(IF(ISBLANK(AR$75:AR$202),0,IF(AR$75:AR$202="susp",0,1))*IF(ISBLANK($R$1),1,IF($J$23:$J$203=$R$1,1,0)))</f>
        <v>0</v>
      </c>
      <c r="AS2" s="555">
        <f t="array" ref="AS2">SUM(IF(ISBLANK(AS$75:AS$202),0,IF(AS$75:AS$202="susp",0,1))*IF(ISBLANK($R$1),1,IF($J$23:$J$203=$R$1,1,0)))</f>
        <v>0</v>
      </c>
      <c r="AT2" s="555"/>
      <c r="AU2" s="555">
        <f t="array" ref="AU2">SUM(IF(ISBLANK(AU$75:AU$202),0,IF(AU$75:AU$202="susp",0,1))*IF(ISBLANK($R$1),1,IF($J$23:$J$203=$R$1,1,0)))</f>
        <v>0</v>
      </c>
      <c r="AV2" s="555"/>
      <c r="AW2" s="555">
        <f t="array" ref="AW2">SUM(IF(ISBLANK(AW$75:AW$202),0,IF(AW$75:AW$202="susp",0,1))*IF(ISBLANK($R$1),1,IF($J$23:$J$203=$R$1,1,0)))</f>
        <v>0</v>
      </c>
      <c r="AX2" s="555"/>
      <c r="AY2" s="555"/>
      <c r="AZ2" s="555">
        <f t="array" ref="AZ2">SUM(IF(ISBLANK(AZ$75:AZ$202),0,IF(AZ$75:AZ$202="susp",0,1))*IF(ISBLANK($R$1),1,IF($J$23:$J$203=$R$1,1,0)))</f>
        <v>0</v>
      </c>
      <c r="BA2" s="555">
        <f t="array" ref="BA2">SUM(IF(ISBLANK(BA$75:BA$202),0,IF(BA$75:BA$202="susp",0,1))*IF(ISBLANK($R$1),1,IF($J$23:$J$203=$R$1,1,0)))</f>
        <v>0</v>
      </c>
      <c r="BB2" s="555">
        <f t="array" ref="BB2">SUM(IF(ISBLANK(BB$75:BB$202),0,IF(BB$75:BB$202="susp",0,1))*IF(ISBLANK($R$1),1,IF($J$23:$J$203=$R$1,1,0)))</f>
        <v>0</v>
      </c>
      <c r="BC2" s="555">
        <f t="array" ref="BC2">SUM(IF(ISBLANK(BC$75:BC$202),0,IF(BC$75:BC$202="susp",0,1))*IF(ISBLANK($R$1),1,IF($J$23:$J$203=$R$1,1,0)))</f>
        <v>0</v>
      </c>
      <c r="BD2" s="555"/>
      <c r="BE2" s="555">
        <f t="array" ref="BE2">SUM(IF(ISBLANK(BE$75:BE$202),0,IF(BE$75:BE$202="susp",0,1))*IF(ISBLANK($R$1),1,IF($J$23:$J$203=$R$1,1,0)))</f>
        <v>0</v>
      </c>
      <c r="BF2" s="555"/>
      <c r="BG2" s="555">
        <f t="array" ref="BG2">SUM(IF(ISBLANK(BG$75:BG$202),0,IF(BG$75:BG$202="susp",0,1))*IF(ISBLANK($R$1),1,IF($J$23:$J$203=$R$1,1,0)))</f>
        <v>0</v>
      </c>
      <c r="BH2" s="555">
        <f t="array" ref="BH2">SUM(IF(ISBLANK(BH$75:BH$202),0,IF(BH$75:BH$202="susp",0,1))*IF(ISBLANK($R$1),1,IF($J$23:$J$203=$R$1,1,0)))</f>
        <v>0</v>
      </c>
      <c r="BI2" s="555"/>
      <c r="BJ2" s="555">
        <f t="array" ref="BJ2">SUM(IF(ISBLANK(BJ$75:BJ$202),0,IF(BJ$75:BJ$202="susp",0,1))*IF(ISBLANK($R$1),1,IF($J$23:$J$203=$R$1,1,0)))</f>
        <v>0</v>
      </c>
      <c r="BL2" s="555"/>
      <c r="BM2" s="555"/>
      <c r="BN2" s="555"/>
      <c r="BP2" s="555">
        <f t="array" ref="BP2">SUM(IF(ISBLANK(BP$75:BP$202),0,IF(BP$75:BP$202="susp",0,1))*IF(ISBLANK($R$1),1,IF($J$23:$J$203=$R$1,1,0)))</f>
        <v>0</v>
      </c>
      <c r="BR2" s="555">
        <f t="array" ref="BR2">SUM(IF(ISBLANK(BR$75:BR$202),0,IF(BR$75:BR$202="susp",0,1))*IF(ISBLANK($R$1),1,IF($J$23:$J$203=$R$1,1,0)))</f>
        <v>0</v>
      </c>
      <c r="BS2" s="555"/>
    </row>
    <row r="3" spans="1:71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SUM(IF(M$23:M$202="W",1,0)*IF(ISBLANK($R$1),1,IF($J$23:$J$203=$R$1,1,0)))</f>
        <v>34</v>
      </c>
      <c r="AM3" s="555" t="e">
        <f t="array" ref="AM3">SUM(IF(ISTEXT(AM$75:AM$202),1,0)*IF(($M$23:$M$202)="W",1,0)*IF(ISBLANK($R$1),1,IF($J$23:$J$203=$R$1,1,0)))</f>
        <v>#N/A</v>
      </c>
      <c r="AN3" s="555" t="e">
        <f t="array" ref="AN3">SUM(IF(ISTEXT(AN$75:AN$202),1,0)*IF(($M$23:$M$202)="W",1,0)*IF(ISBLANK($R$1),1,IF($J$23:$J$203=$R$1,1,0)))</f>
        <v>#N/A</v>
      </c>
      <c r="AO3" s="555" t="e">
        <f t="array" ref="AO3">SUM(IF(ISTEXT(AO$75:AO$202),1,0)*IF(($M$23:$M$202)="W",1,0)*IF(ISBLANK($R$1),1,IF($J$23:$J$203=$R$1,1,0)))</f>
        <v>#N/A</v>
      </c>
      <c r="AP3" s="555" t="e">
        <f t="array" ref="AP3">SUM(IF(ISTEXT(AP$75:AP$202),1,0)*IF(($M$23:$M$202)="W",1,0)*IF(ISBLANK($R$1),1,IF($J$23:$J$203=$R$1,1,0)))</f>
        <v>#N/A</v>
      </c>
      <c r="AQ3" s="555"/>
      <c r="AR3" s="555" t="e">
        <f t="array" ref="AR3">SUM(IF(ISTEXT(AR$75:AR$202),1,0)*IF(($M$23:$M$202)="W",1,0)*IF(ISBLANK($R$1),1,IF($J$23:$J$203=$R$1,1,0)))</f>
        <v>#N/A</v>
      </c>
      <c r="AS3" s="555" t="e">
        <f t="array" ref="AS3">SUM(IF(ISTEXT(AS$75:AS$202),1,0)*IF(($M$23:$M$202)="W",1,0)*IF(ISBLANK($R$1),1,IF($J$23:$J$203=$R$1,1,0)))</f>
        <v>#N/A</v>
      </c>
      <c r="AT3" s="555"/>
      <c r="AU3" s="555" t="e">
        <f t="array" ref="AU3">SUM(IF(ISTEXT(AU$75:AU$202),1,0)*IF(($M$23:$M$202)="W",1,0)*IF(ISBLANK($R$1),1,IF($J$23:$J$203=$R$1,1,0)))</f>
        <v>#N/A</v>
      </c>
      <c r="AV3" s="555"/>
      <c r="AW3" s="555" t="e">
        <f t="array" ref="AW3">SUM(IF(ISTEXT(AW$75:AW$202),1,0)*IF(($M$23:$M$202)="W",1,0)*IF(ISBLANK($R$1),1,IF($J$23:$J$203=$R$1,1,0)))</f>
        <v>#N/A</v>
      </c>
      <c r="AX3" s="555"/>
      <c r="AY3" s="555"/>
      <c r="AZ3" s="555" t="e">
        <f t="array" ref="AZ3">SUM(IF(ISTEXT(AZ$75:AZ$202),1,0)*IF(($M$23:$M$202)="W",1,0)*IF(ISBLANK($R$1),1,IF($J$23:$J$203=$R$1,1,0)))</f>
        <v>#N/A</v>
      </c>
      <c r="BA3" s="555" t="e">
        <f t="array" ref="BA3">SUM(IF(ISTEXT(BA$75:BA$202),1,0)*IF(($M$23:$M$202)="W",1,0)*IF(ISBLANK($R$1),1,IF($J$23:$J$203=$R$1,1,0)))</f>
        <v>#N/A</v>
      </c>
      <c r="BB3" s="555" t="e">
        <f t="array" ref="BB3">SUM(IF(ISTEXT(BB$75:BB$202),1,0)*IF(($M$23:$M$202)="W",1,0)*IF(ISBLANK($R$1),1,IF($J$23:$J$203=$R$1,1,0)))</f>
        <v>#N/A</v>
      </c>
      <c r="BC3" s="555" t="e">
        <f t="array" ref="BC3">SUM(IF(ISTEXT(BC$75:BC$202),1,0)*IF(($M$23:$M$202)="W",1,0)*IF(ISBLANK($R$1),1,IF($J$23:$J$203=$R$1,1,0)))</f>
        <v>#N/A</v>
      </c>
      <c r="BD3" s="555"/>
      <c r="BE3" s="555" t="e">
        <f t="array" ref="BE3">SUM(IF(ISTEXT(BE$75:BE$202),1,0)*IF(($M$23:$M$202)="W",1,0)*IF(ISBLANK($R$1),1,IF($J$23:$J$203=$R$1,1,0)))</f>
        <v>#N/A</v>
      </c>
      <c r="BF3" s="555"/>
      <c r="BG3" s="555" t="e">
        <f t="array" ref="BG3">SUM(IF(ISTEXT(BG$75:BG$202),1,0)*IF(($M$23:$M$202)="W",1,0)*IF(ISBLANK($R$1),1,IF($J$23:$J$203=$R$1,1,0)))</f>
        <v>#N/A</v>
      </c>
      <c r="BH3" s="555" t="e">
        <f t="array" ref="BH3">SUM(IF(ISTEXT(BH$75:BH$202),1,0)*IF(($M$23:$M$202)="W",1,0)*IF(ISBLANK($R$1),1,IF($J$23:$J$203=$R$1,1,0)))</f>
        <v>#N/A</v>
      </c>
      <c r="BI3" s="555"/>
      <c r="BJ3" s="555" t="e">
        <f t="array" ref="BJ3">SUM(IF(ISTEXT(BJ$75:BJ$202),1,0)*IF(($M$23:$M$202)="W",1,0)*IF(ISBLANK($R$1),1,IF($J$23:$J$203=$R$1,1,0)))</f>
        <v>#N/A</v>
      </c>
      <c r="BL3" s="555"/>
      <c r="BM3" s="555"/>
      <c r="BN3" s="555"/>
      <c r="BP3" s="555" t="e">
        <f t="array" ref="BP3">SUM(IF(ISTEXT(BP$75:BP$202),1,0)*IF(($M$23:$M$202)="W",1,0)*IF(ISBLANK($R$1),1,IF($J$23:$J$203=$R$1,1,0)))</f>
        <v>#N/A</v>
      </c>
      <c r="BR3" s="555" t="e">
        <f t="array" ref="BR3">SUM(IF(ISTEXT(BR$75:BR$202),1,0)*IF(($M$23:$M$202)="W",1,0)*IF(ISBLANK($R$1),1,IF($J$23:$J$203=$R$1,1,0)))</f>
        <v>#N/A</v>
      </c>
      <c r="BS3" s="555"/>
    </row>
    <row r="4" spans="1:71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SUM(IF(M$23:M$202="D",1,0)*IF(ISBLANK($R$1),1,IF($J$23:$J$203=$R$1,1,0)))</f>
        <v>4</v>
      </c>
      <c r="AM4" s="555" t="e">
        <f t="array" ref="AM4">SUM(IF(ISTEXT(AM$75:AM$202),1,0)*IF(($M$23:$M$202)="D",1,0)*IF(ISBLANK($R$1),1,IF($J$23:$J$203=$R$1,1,0)))</f>
        <v>#N/A</v>
      </c>
      <c r="AN4" s="555" t="e">
        <f t="array" ref="AN4">SUM(IF(ISTEXT(AN$75:AN$202),1,0)*IF(($M$23:$M$202)="D",1,0)*IF(ISBLANK($R$1),1,IF($J$23:$J$203=$R$1,1,0)))</f>
        <v>#N/A</v>
      </c>
      <c r="AO4" s="555" t="e">
        <f t="array" ref="AO4">SUM(IF(ISTEXT(AO$75:AO$202),1,0)*IF(($M$23:$M$202)="D",1,0)*IF(ISBLANK($R$1),1,IF($J$23:$J$203=$R$1,1,0)))</f>
        <v>#N/A</v>
      </c>
      <c r="AP4" s="555" t="e">
        <f t="array" ref="AP4">SUM(IF(ISTEXT(AP$75:AP$202),1,0)*IF(($M$23:$M$202)="D",1,0)*IF(ISBLANK($R$1),1,IF($J$23:$J$203=$R$1,1,0)))</f>
        <v>#N/A</v>
      </c>
      <c r="AQ4" s="555"/>
      <c r="AR4" s="555" t="e">
        <f t="array" ref="AR4">SUM(IF(ISTEXT(AR$75:AR$202),1,0)*IF(($M$23:$M$202)="D",1,0)*IF(ISBLANK($R$1),1,IF($J$23:$J$203=$R$1,1,0)))</f>
        <v>#N/A</v>
      </c>
      <c r="AS4" s="555" t="e">
        <f t="array" ref="AS4">SUM(IF(ISTEXT(AS$75:AS$202),1,0)*IF(($M$23:$M$202)="D",1,0)*IF(ISBLANK($R$1),1,IF($J$23:$J$203=$R$1,1,0)))</f>
        <v>#N/A</v>
      </c>
      <c r="AT4" s="555"/>
      <c r="AU4" s="555" t="e">
        <f t="array" ref="AU4">SUM(IF(ISTEXT(AU$75:AU$202),1,0)*IF(($M$23:$M$202)="D",1,0)*IF(ISBLANK($R$1),1,IF($J$23:$J$203=$R$1,1,0)))</f>
        <v>#N/A</v>
      </c>
      <c r="AV4" s="555"/>
      <c r="AW4" s="555" t="e">
        <f t="array" ref="AW4">SUM(IF(ISTEXT(AW$75:AW$202),1,0)*IF(($M$23:$M$202)="D",1,0)*IF(ISBLANK($R$1),1,IF($J$23:$J$203=$R$1,1,0)))</f>
        <v>#N/A</v>
      </c>
      <c r="AX4" s="555"/>
      <c r="AY4" s="555"/>
      <c r="AZ4" s="555" t="e">
        <f t="array" ref="AZ4">SUM(IF(ISTEXT(AZ$75:AZ$202),1,0)*IF(($M$23:$M$202)="D",1,0)*IF(ISBLANK($R$1),1,IF($J$23:$J$203=$R$1,1,0)))</f>
        <v>#N/A</v>
      </c>
      <c r="BA4" s="555" t="e">
        <f t="array" ref="BA4">SUM(IF(ISTEXT(BA$75:BA$202),1,0)*IF(($M$23:$M$202)="D",1,0)*IF(ISBLANK($R$1),1,IF($J$23:$J$203=$R$1,1,0)))</f>
        <v>#N/A</v>
      </c>
      <c r="BB4" s="555" t="e">
        <f t="array" ref="BB4">SUM(IF(ISTEXT(BB$75:BB$202),1,0)*IF(($M$23:$M$202)="D",1,0)*IF(ISBLANK($R$1),1,IF($J$23:$J$203=$R$1,1,0)))</f>
        <v>#N/A</v>
      </c>
      <c r="BC4" s="555" t="e">
        <f t="array" ref="BC4">SUM(IF(ISTEXT(BC$75:BC$202),1,0)*IF(($M$23:$M$202)="D",1,0)*IF(ISBLANK($R$1),1,IF($J$23:$J$203=$R$1,1,0)))</f>
        <v>#N/A</v>
      </c>
      <c r="BD4" s="555"/>
      <c r="BE4" s="555" t="e">
        <f t="array" ref="BE4">SUM(IF(ISTEXT(BE$75:BE$202),1,0)*IF(($M$23:$M$202)="D",1,0)*IF(ISBLANK($R$1),1,IF($J$23:$J$203=$R$1,1,0)))</f>
        <v>#N/A</v>
      </c>
      <c r="BF4" s="555"/>
      <c r="BG4" s="555" t="e">
        <f t="array" ref="BG4">SUM(IF(ISTEXT(BG$75:BG$202),1,0)*IF(($M$23:$M$202)="D",1,0)*IF(ISBLANK($R$1),1,IF($J$23:$J$203=$R$1,1,0)))</f>
        <v>#N/A</v>
      </c>
      <c r="BH4" s="555" t="e">
        <f t="array" ref="BH4">SUM(IF(ISTEXT(BH$75:BH$202),1,0)*IF(($M$23:$M$202)="D",1,0)*IF(ISBLANK($R$1),1,IF($J$23:$J$203=$R$1,1,0)))</f>
        <v>#N/A</v>
      </c>
      <c r="BI4" s="555"/>
      <c r="BJ4" s="555" t="e">
        <f t="array" ref="BJ4">SUM(IF(ISTEXT(BJ$75:BJ$202),1,0)*IF(($M$23:$M$202)="D",1,0)*IF(ISBLANK($R$1),1,IF($J$23:$J$203=$R$1,1,0)))</f>
        <v>#N/A</v>
      </c>
      <c r="BL4" s="555"/>
      <c r="BM4" s="555"/>
      <c r="BN4" s="555"/>
      <c r="BP4" s="555" t="e">
        <f t="array" ref="BP4">SUM(IF(ISTEXT(BP$75:BP$202),1,0)*IF(($M$23:$M$202)="D",1,0)*IF(ISBLANK($R$1),1,IF($J$23:$J$203=$R$1,1,0)))</f>
        <v>#N/A</v>
      </c>
      <c r="BR4" s="555" t="e">
        <f t="array" ref="BR4">SUM(IF(ISTEXT(BR$75:BR$202),1,0)*IF(($M$23:$M$202)="D",1,0)*IF(ISBLANK($R$1),1,IF($J$23:$J$203=$R$1,1,0)))</f>
        <v>#N/A</v>
      </c>
      <c r="BS4" s="555"/>
    </row>
    <row r="5" spans="1:71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SUM(IF(M$23:M$202="L",1,0)*IF(ISBLANK($R$1),1,IF($J$23:$J$203=$R$1,1,0)))</f>
        <v>12</v>
      </c>
      <c r="AM5" s="555" t="e">
        <f t="array" ref="AM5">SUM(IF(ISTEXT(AM$75:AM$202),1,0)*IF(($M$23:$M$202)="L",1,0)*IF(ISBLANK($R$1),1,IF($J$23:$J$203=$R$1,1,0)))</f>
        <v>#N/A</v>
      </c>
      <c r="AN5" s="555" t="e">
        <f t="array" ref="AN5">SUM(IF(ISTEXT(AN$75:AN$202),1,0)*IF(($M$23:$M$202)="L",1,0)*IF(ISBLANK($R$1),1,IF($J$23:$J$203=$R$1,1,0)))</f>
        <v>#N/A</v>
      </c>
      <c r="AO5" s="555" t="e">
        <f t="array" ref="AO5">SUM(IF(ISTEXT(AO$75:AO$202),1,0)*IF(($M$23:$M$202)="L",1,0)*IF(ISBLANK($R$1),1,IF($J$23:$J$203=$R$1,1,0)))</f>
        <v>#N/A</v>
      </c>
      <c r="AP5" s="555" t="e">
        <f t="array" ref="AP5">SUM(IF(ISTEXT(AP$75:AP$202),1,0)*IF(($M$23:$M$202)="L",1,0)*IF(ISBLANK($R$1),1,IF($J$23:$J$203=$R$1,1,0)))</f>
        <v>#N/A</v>
      </c>
      <c r="AQ5" s="555"/>
      <c r="AR5" s="555" t="e">
        <f t="array" ref="AR5">SUM(IF(ISTEXT(AR$75:AR$202),1,0)*IF(($M$23:$M$202)="L",1,0)*IF(ISBLANK($R$1),1,IF($J$23:$J$203=$R$1,1,0)))</f>
        <v>#N/A</v>
      </c>
      <c r="AS5" s="555" t="e">
        <f t="array" ref="AS5">SUM(IF(ISTEXT(AS$75:AS$202),1,0)*IF(($M$23:$M$202)="L",1,0)*IF(ISBLANK($R$1),1,IF($J$23:$J$203=$R$1,1,0)))</f>
        <v>#N/A</v>
      </c>
      <c r="AT5" s="555"/>
      <c r="AU5" s="555" t="e">
        <f t="array" ref="AU5">SUM(IF(ISTEXT(AU$75:AU$202),1,0)*IF(($M$23:$M$202)="L",1,0)*IF(ISBLANK($R$1),1,IF($J$23:$J$203=$R$1,1,0)))</f>
        <v>#N/A</v>
      </c>
      <c r="AV5" s="555"/>
      <c r="AW5" s="555" t="e">
        <f t="array" ref="AW5">SUM(IF(ISTEXT(AW$75:AW$202),1,0)*IF(($M$23:$M$202)="L",1,0)*IF(ISBLANK($R$1),1,IF($J$23:$J$203=$R$1,1,0)))</f>
        <v>#N/A</v>
      </c>
      <c r="AX5" s="555"/>
      <c r="AY5" s="555"/>
      <c r="AZ5" s="555" t="e">
        <f t="array" ref="AZ5">SUM(IF(ISTEXT(AZ$75:AZ$202),1,0)*IF(($M$23:$M$202)="L",1,0)*IF(ISBLANK($R$1),1,IF($J$23:$J$203=$R$1,1,0)))</f>
        <v>#N/A</v>
      </c>
      <c r="BA5" s="555" t="e">
        <f t="array" ref="BA5">SUM(IF(ISTEXT(BA$75:BA$202),1,0)*IF(($M$23:$M$202)="L",1,0)*IF(ISBLANK($R$1),1,IF($J$23:$J$203=$R$1,1,0)))</f>
        <v>#N/A</v>
      </c>
      <c r="BB5" s="555" t="e">
        <f t="array" ref="BB5">SUM(IF(ISTEXT(BB$75:BB$202),1,0)*IF(($M$23:$M$202)="L",1,0)*IF(ISBLANK($R$1),1,IF($J$23:$J$203=$R$1,1,0)))</f>
        <v>#N/A</v>
      </c>
      <c r="BC5" s="555" t="e">
        <f t="array" ref="BC5">SUM(IF(ISTEXT(BC$75:BC$202),1,0)*IF(($M$23:$M$202)="L",1,0)*IF(ISBLANK($R$1),1,IF($J$23:$J$203=$R$1,1,0)))</f>
        <v>#N/A</v>
      </c>
      <c r="BD5" s="555"/>
      <c r="BE5" s="555" t="e">
        <f t="array" ref="BE5">SUM(IF(ISTEXT(BE$75:BE$202),1,0)*IF(($M$23:$M$202)="L",1,0)*IF(ISBLANK($R$1),1,IF($J$23:$J$203=$R$1,1,0)))</f>
        <v>#N/A</v>
      </c>
      <c r="BF5" s="555"/>
      <c r="BG5" s="555" t="e">
        <f t="array" ref="BG5">SUM(IF(ISTEXT(BG$75:BG$202),1,0)*IF(($M$23:$M$202)="L",1,0)*IF(ISBLANK($R$1),1,IF($J$23:$J$203=$R$1,1,0)))</f>
        <v>#N/A</v>
      </c>
      <c r="BH5" s="555" t="e">
        <f t="array" ref="BH5">SUM(IF(ISTEXT(BH$75:BH$202),1,0)*IF(($M$23:$M$202)="L",1,0)*IF(ISBLANK($R$1),1,IF($J$23:$J$203=$R$1,1,0)))</f>
        <v>#N/A</v>
      </c>
      <c r="BI5" s="555"/>
      <c r="BJ5" s="555" t="e">
        <f t="array" ref="BJ5">SUM(IF(ISTEXT(BJ$75:BJ$202),1,0)*IF(($M$23:$M$202)="L",1,0)*IF(ISBLANK($R$1),1,IF($J$23:$J$203=$R$1,1,0)))</f>
        <v>#N/A</v>
      </c>
      <c r="BL5" s="555"/>
      <c r="BM5" s="555"/>
      <c r="BN5" s="555"/>
      <c r="BP5" s="555" t="e">
        <f t="array" ref="BP5">SUM(IF(ISTEXT(BP$75:BP$202),1,0)*IF(($M$23:$M$202)="L",1,0)*IF(ISBLANK($R$1),1,IF($J$23:$J$203=$R$1,1,0)))</f>
        <v>#N/A</v>
      </c>
      <c r="BR5" s="555" t="e">
        <f t="array" ref="BR5">SUM(IF(ISTEXT(BR$75:BR$202),1,0)*IF(($M$23:$M$202)="L",1,0)*IF(ISBLANK($R$1),1,IF($J$23:$J$203=$R$1,1,0)))</f>
        <v>#N/A</v>
      </c>
      <c r="BS5" s="555"/>
    </row>
    <row r="6" spans="1:71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106</v>
      </c>
      <c r="AM6" s="555" t="e">
        <f>AM$3*3+AM$4</f>
        <v>#N/A</v>
      </c>
      <c r="AN6" s="555" t="e">
        <f>AN$3*3+AN$4</f>
        <v>#N/A</v>
      </c>
      <c r="AO6" s="555" t="e">
        <f>AO$3*3+AO$4</f>
        <v>#N/A</v>
      </c>
      <c r="AP6" s="555" t="e">
        <f>AP$3*3+AP$4</f>
        <v>#N/A</v>
      </c>
      <c r="AQ6" s="555"/>
      <c r="AR6" s="555" t="e">
        <f>AR$3*3+AR$4</f>
        <v>#N/A</v>
      </c>
      <c r="AS6" s="555" t="e">
        <f>AS$3*3+AS$4</f>
        <v>#N/A</v>
      </c>
      <c r="AT6" s="555"/>
      <c r="AU6" s="555" t="e">
        <f>AU$3*3+AU$4</f>
        <v>#N/A</v>
      </c>
      <c r="AV6" s="555"/>
      <c r="AW6" s="555" t="e">
        <f>AW$3*3+AW$4</f>
        <v>#N/A</v>
      </c>
      <c r="AX6" s="555"/>
      <c r="AY6" s="555"/>
      <c r="AZ6" s="555" t="e">
        <f>AZ$3*3+AZ$4</f>
        <v>#N/A</v>
      </c>
      <c r="BA6" s="555" t="e">
        <f>BA$3*3+BA$4</f>
        <v>#N/A</v>
      </c>
      <c r="BB6" s="555" t="e">
        <f>BB$3*3+BB$4</f>
        <v>#N/A</v>
      </c>
      <c r="BC6" s="555" t="e">
        <f>BC$3*3+BC$4</f>
        <v>#N/A</v>
      </c>
      <c r="BD6" s="555"/>
      <c r="BE6" s="555" t="e">
        <f>BE$3*3+BE$4</f>
        <v>#N/A</v>
      </c>
      <c r="BF6" s="555"/>
      <c r="BG6" s="555" t="e">
        <f>BG$3*3+BG$4</f>
        <v>#N/A</v>
      </c>
      <c r="BH6" s="555" t="e">
        <f>BH$3*3+BH$4</f>
        <v>#N/A</v>
      </c>
      <c r="BI6" s="555"/>
      <c r="BJ6" s="555" t="e">
        <f>BJ$3*3+BJ$4</f>
        <v>#N/A</v>
      </c>
      <c r="BL6" s="555"/>
      <c r="BM6" s="555"/>
      <c r="BN6" s="555"/>
      <c r="BP6" s="555" t="e">
        <f>BP$3*3+BP$4</f>
        <v>#N/A</v>
      </c>
      <c r="BR6" s="555" t="e">
        <f>BR$3*3+BR$4</f>
        <v>#N/A</v>
      </c>
      <c r="BS6" s="555"/>
    </row>
    <row r="7" spans="1:71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2.12</v>
      </c>
      <c r="AM7" s="555" t="e">
        <f>AM6/AM2</f>
        <v>#N/A</v>
      </c>
      <c r="AN7" s="555" t="e">
        <f>AN6/AN2</f>
        <v>#N/A</v>
      </c>
      <c r="AO7" s="555" t="e">
        <f>AO6/AO2</f>
        <v>#N/A</v>
      </c>
      <c r="AP7" s="555" t="e">
        <f>AP6/AP2</f>
        <v>#N/A</v>
      </c>
      <c r="AQ7" s="555"/>
      <c r="AR7" s="555" t="e">
        <f>AR6/AR2</f>
        <v>#N/A</v>
      </c>
      <c r="AS7" s="555" t="e">
        <f>AS6/AS2</f>
        <v>#N/A</v>
      </c>
      <c r="AT7" s="555"/>
      <c r="AU7" s="555" t="e">
        <f>AU6/AU2</f>
        <v>#N/A</v>
      </c>
      <c r="AV7" s="555"/>
      <c r="AW7" s="555" t="e">
        <f>AW6/AW2</f>
        <v>#N/A</v>
      </c>
      <c r="AX7" s="555"/>
      <c r="AY7" s="555"/>
      <c r="AZ7" s="555" t="e">
        <f>AZ6/AZ2</f>
        <v>#N/A</v>
      </c>
      <c r="BA7" s="555" t="e">
        <f>BA6/BA2</f>
        <v>#N/A</v>
      </c>
      <c r="BB7" s="555" t="e">
        <f>BB6/BB2</f>
        <v>#N/A</v>
      </c>
      <c r="BC7" s="555" t="e">
        <f>BC6/BC2</f>
        <v>#N/A</v>
      </c>
      <c r="BD7" s="555"/>
      <c r="BE7" s="555" t="e">
        <f>BE6/BE2</f>
        <v>#N/A</v>
      </c>
      <c r="BF7" s="555"/>
      <c r="BG7" s="555" t="e">
        <f>BG6/BG2</f>
        <v>#N/A</v>
      </c>
      <c r="BH7" s="555" t="e">
        <f>BH6/BH2</f>
        <v>#N/A</v>
      </c>
      <c r="BI7" s="555"/>
      <c r="BJ7" s="555" t="e">
        <f>BJ6/BJ2</f>
        <v>#N/A</v>
      </c>
      <c r="BL7" s="555"/>
      <c r="BM7" s="555"/>
      <c r="BN7" s="555"/>
      <c r="BP7" s="555" t="e">
        <f>BP6/BP2</f>
        <v>#N/A</v>
      </c>
      <c r="BR7" s="555" t="e">
        <f>BR6/BR2</f>
        <v>#N/A</v>
      </c>
      <c r="BS7" s="555"/>
    </row>
    <row r="8" spans="1:71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SUM(IF(($R$23:$R$202)="",0,$R$23:$R$202)*IF(ISBLANK($R$1),1,IF($J$23:$J$203=$R$1,1,0)))</f>
        <v>8.5</v>
      </c>
      <c r="AM8" s="555" t="e">
        <f t="array" ref="AM8">SUM(IF(ISTEXT(AM$75:AM$202),1,0)*IF(($R$23:$R$202)="",0,$R$23:$R$202)*IF(ISBLANK($R$1),1,IF($J$23:$J$203=$R$1,1,0)))</f>
        <v>#N/A</v>
      </c>
      <c r="AN8" s="555" t="e">
        <f t="array" ref="AN8">SUM(IF(ISTEXT(AN$75:AN$202),1,0)*IF(($R$23:$R$202)="",0,$R$23:$R$202)*IF(ISBLANK($R$1),1,IF($J$23:$J$203=$R$1,1,0)))</f>
        <v>#N/A</v>
      </c>
      <c r="AO8" s="555" t="e">
        <f t="array" ref="AO8">SUM(IF(ISTEXT(AO$75:AO$202),1,0)*IF(($R$23:$R$202)="",0,$R$23:$R$202)*IF(ISBLANK($R$1),1,IF($J$23:$J$203=$R$1,1,0)))</f>
        <v>#N/A</v>
      </c>
      <c r="AP8" s="555" t="e">
        <f t="array" ref="AP8">SUM(IF(ISTEXT(AP$75:AP$202),1,0)*IF(($R$23:$R$202)="",0,$R$23:$R$202)*IF(ISBLANK($R$1),1,IF($J$23:$J$203=$R$1,1,0)))</f>
        <v>#N/A</v>
      </c>
      <c r="AQ8" s="555"/>
      <c r="AR8" s="555" t="e">
        <f t="array" ref="AR8">SUM(IF(ISTEXT(AR$75:AR$202),1,0)*IF(($R$23:$R$202)="",0,$R$23:$R$202)*IF(ISBLANK($R$1),1,IF($J$23:$J$203=$R$1,1,0)))</f>
        <v>#N/A</v>
      </c>
      <c r="AS8" s="555" t="e">
        <f t="array" ref="AS8">SUM(IF(ISTEXT(AS$75:AS$202),1,0)*IF(($R$23:$R$202)="",0,$R$23:$R$202)*IF(ISBLANK($R$1),1,IF($J$23:$J$203=$R$1,1,0)))</f>
        <v>#N/A</v>
      </c>
      <c r="AT8" s="555"/>
      <c r="AU8" s="555" t="e">
        <f t="array" ref="AU8">SUM(IF(ISTEXT(AU$75:AU$202),1,0)*IF(($R$23:$R$202)="",0,$R$23:$R$202)*IF(ISBLANK($R$1),1,IF($J$23:$J$203=$R$1,1,0)))</f>
        <v>#N/A</v>
      </c>
      <c r="AV8" s="555"/>
      <c r="AW8" s="555" t="e">
        <f t="array" ref="AW8">SUM(IF(ISTEXT(AW$75:AW$202),1,0)*IF(($R$23:$R$202)="",0,$R$23:$R$202)*IF(ISBLANK($R$1),1,IF($J$23:$J$203=$R$1,1,0)))</f>
        <v>#N/A</v>
      </c>
      <c r="AX8" s="555"/>
      <c r="AY8" s="555"/>
      <c r="AZ8" s="555" t="e">
        <f t="array" ref="AZ8">SUM(IF(ISTEXT(AZ$75:AZ$202),1,0)*IF(($R$23:$R$202)="",0,$R$23:$R$202)*IF(ISBLANK($R$1),1,IF($J$23:$J$203=$R$1,1,0)))</f>
        <v>#N/A</v>
      </c>
      <c r="BA8" s="555" t="e">
        <f t="array" ref="BA8">SUM(IF(ISTEXT(BA$75:BA$202),1,0)*IF(($R$23:$R$202)="",0,$R$23:$R$202)*IF(ISBLANK($R$1),1,IF($J$23:$J$203=$R$1,1,0)))</f>
        <v>#N/A</v>
      </c>
      <c r="BB8" s="555" t="e">
        <f t="array" ref="BB8">SUM(IF(ISTEXT(BB$75:BB$202),1,0)*IF(($R$23:$R$202)="",0,$R$23:$R$202)*IF(ISBLANK($R$1),1,IF($J$23:$J$203=$R$1,1,0)))</f>
        <v>#N/A</v>
      </c>
      <c r="BC8" s="555" t="e">
        <f t="array" ref="BC8">SUM(IF(ISTEXT(BC$75:BC$202),1,0)*IF(($R$23:$R$202)="",0,$R$23:$R$202)*IF(ISBLANK($R$1),1,IF($J$23:$J$203=$R$1,1,0)))</f>
        <v>#N/A</v>
      </c>
      <c r="BD8" s="555"/>
      <c r="BE8" s="555" t="e">
        <f t="array" ref="BE8">SUM(IF(ISTEXT(BE$75:BE$202),1,0)*IF(($R$23:$R$202)="",0,$R$23:$R$202)*IF(ISBLANK($R$1),1,IF($J$23:$J$203=$R$1,1,0)))</f>
        <v>#N/A</v>
      </c>
      <c r="BF8" s="555"/>
      <c r="BG8" s="555" t="e">
        <f t="array" ref="BG8">SUM(IF(ISTEXT(BG$75:BG$202),1,0)*IF(($R$23:$R$202)="",0,$R$23:$R$202)*IF(ISBLANK($R$1),1,IF($J$23:$J$203=$R$1,1,0)))</f>
        <v>#N/A</v>
      </c>
      <c r="BH8" s="555" t="e">
        <f t="array" ref="BH8">SUM(IF(ISTEXT(BH$75:BH$202),1,0)*IF(($R$23:$R$202)="",0,$R$23:$R$202)*IF(ISBLANK($R$1),1,IF($J$23:$J$203=$R$1,1,0)))</f>
        <v>#N/A</v>
      </c>
      <c r="BI8" s="555"/>
      <c r="BJ8" s="555" t="e">
        <f t="array" ref="BJ8">SUM(IF(ISTEXT(BJ$75:BJ$202),1,0)*IF(($R$23:$R$202)="",0,$R$23:$R$202)*IF(ISBLANK($R$1),1,IF($J$23:$J$203=$R$1,1,0)))</f>
        <v>#N/A</v>
      </c>
      <c r="BL8" s="555"/>
      <c r="BM8" s="555"/>
      <c r="BN8" s="555"/>
      <c r="BP8" s="555" t="e">
        <f t="array" ref="BP8">SUM(IF(ISTEXT(BP$75:BP$202),1,0)*IF(($R$23:$R$202)="",0,$R$23:$R$202)*IF(ISBLANK($R$1),1,IF($J$23:$J$203=$R$1,1,0)))</f>
        <v>#N/A</v>
      </c>
      <c r="BR8" s="555" t="e">
        <f t="array" ref="BR8">SUM(IF(ISTEXT(BR$75:BR$202),1,0)*IF(($R$23:$R$202)="",0,$R$23:$R$202)*IF(ISBLANK($R$1),1,IF($J$23:$J$203=$R$1,1,0)))</f>
        <v>#N/A</v>
      </c>
      <c r="BS8" s="555"/>
    </row>
    <row r="9" spans="1:71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0.17</v>
      </c>
      <c r="AM9" s="555" t="e">
        <f>AM8/AM2</f>
        <v>#N/A</v>
      </c>
      <c r="AN9" s="555" t="e">
        <f>AN8/AN2</f>
        <v>#N/A</v>
      </c>
      <c r="AO9" s="555" t="e">
        <f>AO8/AO2</f>
        <v>#N/A</v>
      </c>
      <c r="AP9" s="555" t="e">
        <f>AP8/AP2</f>
        <v>#N/A</v>
      </c>
      <c r="AQ9" s="555"/>
      <c r="AR9" s="555" t="e">
        <f>AR8/AR2</f>
        <v>#N/A</v>
      </c>
      <c r="AS9" s="555" t="e">
        <f>AS8/AS2</f>
        <v>#N/A</v>
      </c>
      <c r="AT9" s="555"/>
      <c r="AU9" s="555" t="e">
        <f>AU8/AU2</f>
        <v>#N/A</v>
      </c>
      <c r="AV9" s="555"/>
      <c r="AW9" s="555" t="e">
        <f>AW8/AW2</f>
        <v>#N/A</v>
      </c>
      <c r="AX9" s="555"/>
      <c r="AY9" s="555"/>
      <c r="AZ9" s="555" t="e">
        <f>AZ8/AZ2</f>
        <v>#N/A</v>
      </c>
      <c r="BA9" s="555" t="e">
        <f>BA8/BA2</f>
        <v>#N/A</v>
      </c>
      <c r="BB9" s="555" t="e">
        <f>BB8/BB2</f>
        <v>#N/A</v>
      </c>
      <c r="BC9" s="555" t="e">
        <f>BC8/BC2</f>
        <v>#N/A</v>
      </c>
      <c r="BD9" s="555"/>
      <c r="BE9" s="555" t="e">
        <f>BE8/BE2</f>
        <v>#N/A</v>
      </c>
      <c r="BF9" s="555"/>
      <c r="BG9" s="555" t="e">
        <f>BG8/BG2</f>
        <v>#N/A</v>
      </c>
      <c r="BH9" s="555" t="e">
        <f>BH8/BH2</f>
        <v>#N/A</v>
      </c>
      <c r="BI9" s="555"/>
      <c r="BJ9" s="555" t="e">
        <f>BJ8/BJ2</f>
        <v>#N/A</v>
      </c>
      <c r="BL9" s="555"/>
      <c r="BM9" s="555"/>
      <c r="BN9" s="555"/>
      <c r="BP9" s="555" t="e">
        <f>BP8/BP2</f>
        <v>#N/A</v>
      </c>
      <c r="BR9" s="555" t="e">
        <f>BR8/BR2</f>
        <v>#N/A</v>
      </c>
      <c r="BS9" s="555"/>
    </row>
    <row r="10" spans="1:71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SUM(IF(ISBLANK($R$1),$K$23:$K$173,IF($J$23:$J$203=$R$1,$K$23:$K$173,0)))</f>
        <v>92</v>
      </c>
      <c r="AM10" s="555">
        <f t="array" ref="AM10">SUM(IF(ISBLANK(AM$75:AM$202),0,IF(ISNUMBER(VALUE(RIGHT(AM$75:AM$202,1))),RIGHT(AM$75:AM$202,1),0)*IF(ISBLANK($R$1),1,IF($J$23:$J$203=$R$1,1,0))))</f>
        <v>0</v>
      </c>
      <c r="AN10" s="555">
        <f t="array" ref="AN10">SUM(IF(ISBLANK(AN$75:AN$202),0,IF(ISNUMBER(VALUE(RIGHT(AN$75:AN$202,1))),RIGHT(AN$75:AN$202,1),0)*IF(ISBLANK($R$1),1,IF($J$23:$J$203=$R$1,1,0))))</f>
        <v>0</v>
      </c>
      <c r="AO10" s="555">
        <f t="array" ref="AO10">SUM(IF(ISBLANK(AO$75:AO$202),0,IF(ISNUMBER(VALUE(RIGHT(AO$75:AO$202,1))),RIGHT(AO$75:AO$202,1),0)*IF(ISBLANK($R$1),1,IF($J$23:$J$203=$R$1,1,0))))</f>
        <v>0</v>
      </c>
      <c r="AP10" s="555">
        <f t="array" ref="AP10">SUM(IF(ISBLANK(AP$75:AP$202),0,IF(ISNUMBER(VALUE(RIGHT(AP$75:AP$202,1))),RIGHT(AP$75:AP$202,1),0)*IF(ISBLANK($R$1),1,IF($J$23:$J$203=$R$1,1,0))))</f>
        <v>0</v>
      </c>
      <c r="AQ10" s="555"/>
      <c r="AR10" s="555">
        <f t="array" ref="AR10">SUM(IF(ISBLANK(AR$75:AR$202),0,IF(ISNUMBER(VALUE(RIGHT(AR$75:AR$202,1))),RIGHT(AR$75:AR$202,1),0)*IF(ISBLANK($R$1),1,IF($J$23:$J$203=$R$1,1,0))))</f>
        <v>0</v>
      </c>
      <c r="AS10" s="555">
        <f t="array" ref="AS10">SUM(IF(ISBLANK(AS$75:AS$202),0,IF(ISNUMBER(VALUE(RIGHT(AS$75:AS$202,1))),RIGHT(AS$75:AS$202,1),0)*IF(ISBLANK($R$1),1,IF($J$23:$J$203=$R$1,1,0))))</f>
        <v>0</v>
      </c>
      <c r="AT10" s="555"/>
      <c r="AU10" s="555">
        <f t="array" ref="AU10">SUM(IF(ISBLANK(AU$75:AU$202),0,IF(ISNUMBER(VALUE(RIGHT(AU$75:AU$202,1))),RIGHT(AU$75:AU$202,1),0)*IF(ISBLANK($R$1),1,IF($J$23:$J$203=$R$1,1,0))))</f>
        <v>0</v>
      </c>
      <c r="AV10" s="555"/>
      <c r="AW10" s="555">
        <f t="array" ref="AW10">SUM(IF(ISBLANK(AW$75:AW$202),0,IF(ISNUMBER(VALUE(RIGHT(AW$75:AW$202,1))),RIGHT(AW$75:AW$202,1),0)*IF(ISBLANK($R$1),1,IF($J$23:$J$203=$R$1,1,0))))</f>
        <v>0</v>
      </c>
      <c r="AX10" s="555"/>
      <c r="AY10" s="555"/>
      <c r="AZ10" s="555">
        <f t="array" ref="AZ10">SUM(IF(ISBLANK(AZ$75:AZ$202),0,IF(ISNUMBER(VALUE(RIGHT(AZ$75:AZ$202,1))),RIGHT(AZ$75:AZ$202,1),0)*IF(ISBLANK($R$1),1,IF($J$23:$J$203=$R$1,1,0))))</f>
        <v>0</v>
      </c>
      <c r="BA10" s="555">
        <f t="array" ref="BA10">SUM(IF(ISBLANK(BA$75:BA$202),0,IF(ISNUMBER(VALUE(RIGHT(BA$75:BA$202,1))),RIGHT(BA$75:BA$202,1),0)*IF(ISBLANK($R$1),1,IF($J$23:$J$203=$R$1,1,0))))</f>
        <v>0</v>
      </c>
      <c r="BB10" s="555">
        <f t="array" ref="BB10">SUM(IF(ISBLANK(BB$75:BB$202),0,IF(ISNUMBER(VALUE(RIGHT(BB$75:BB$202,1))),RIGHT(BB$75:BB$202,1),0)*IF(ISBLANK($R$1),1,IF($J$23:$J$203=$R$1,1,0))))</f>
        <v>0</v>
      </c>
      <c r="BC10" s="555">
        <f t="array" ref="BC10">SUM(IF(ISBLANK(BC$75:BC$202),0,IF(ISNUMBER(VALUE(RIGHT(BC$75:BC$202,1))),RIGHT(BC$75:BC$202,1),0)*IF(ISBLANK($R$1),1,IF($J$23:$J$203=$R$1,1,0))))</f>
        <v>0</v>
      </c>
      <c r="BD10" s="555"/>
      <c r="BE10" s="555">
        <f t="array" ref="BE10">SUM(IF(ISBLANK(BE$75:BE$202),0,IF(ISNUMBER(VALUE(RIGHT(BE$75:BE$202,1))),RIGHT(BE$75:BE$202,1),0)*IF(ISBLANK($R$1),1,IF($J$23:$J$203=$R$1,1,0))))</f>
        <v>0</v>
      </c>
      <c r="BF10" s="555"/>
      <c r="BG10" s="555">
        <f t="array" ref="BG10">SUM(IF(ISBLANK(BG$75:BG$202),0,IF(ISNUMBER(VALUE(RIGHT(BG$75:BG$202,1))),RIGHT(BG$75:BG$202,1),0)*IF(ISBLANK($R$1),1,IF($J$23:$J$203=$R$1,1,0))))</f>
        <v>0</v>
      </c>
      <c r="BH10" s="555">
        <f t="array" ref="BH10">SUM(IF(ISBLANK(BH$75:BH$202),0,IF(ISNUMBER(VALUE(RIGHT(BH$75:BH$202,1))),RIGHT(BH$75:BH$202,1),0)*IF(ISBLANK($R$1),1,IF($J$23:$J$203=$R$1,1,0))))</f>
        <v>0</v>
      </c>
      <c r="BI10" s="555"/>
      <c r="BJ10" s="555">
        <f t="array" ref="BJ10">SUM(IF(ISBLANK(BJ$75:BJ$202),0,IF(ISNUMBER(VALUE(RIGHT(BJ$75:BJ$202,1))),RIGHT(BJ$75:BJ$202,1),0)*IF(ISBLANK($R$1),1,IF($J$23:$J$203=$R$1,1,0))))</f>
        <v>0</v>
      </c>
      <c r="BL10" s="555"/>
      <c r="BM10" s="555"/>
      <c r="BN10" s="555"/>
      <c r="BP10" s="555">
        <f t="array" ref="BP10">SUM(IF(ISBLANK(BP$75:BP$202),0,IF(ISNUMBER(VALUE(RIGHT(BP$75:BP$202,1))),RIGHT(BP$75:BP$202,1),0)*IF(ISBLANK($R$1),1,IF($J$23:$J$203=$R$1,1,0))))</f>
        <v>0</v>
      </c>
      <c r="BR10" s="555">
        <f t="array" ref="BR10">SUM(IF(ISBLANK(BR$75:BR$202),0,IF(ISNUMBER(VALUE(RIGHT(BR$75:BR$202,1))),RIGHT(BR$75:BR$202,1),0)*IF(ISBLANK($R$1),1,IF($J$23:$J$203=$R$1,1,0))))</f>
        <v>0</v>
      </c>
      <c r="BS10" s="555"/>
    </row>
    <row r="11" spans="1:71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1.84</v>
      </c>
      <c r="AM11" s="555" t="e">
        <f>AM10/AM2</f>
        <v>#DIV/0!</v>
      </c>
      <c r="AN11" s="555" t="e">
        <f>AN10/AN2</f>
        <v>#DIV/0!</v>
      </c>
      <c r="AO11" s="555" t="e">
        <f>AO10/AO2</f>
        <v>#DIV/0!</v>
      </c>
      <c r="AP11" s="555" t="e">
        <f>AP10/AP2</f>
        <v>#DIV/0!</v>
      </c>
      <c r="AQ11" s="555"/>
      <c r="AR11" s="555" t="e">
        <f>AR10/AR2</f>
        <v>#DIV/0!</v>
      </c>
      <c r="AS11" s="555" t="e">
        <f>AS10/AS2</f>
        <v>#DIV/0!</v>
      </c>
      <c r="AT11" s="555"/>
      <c r="AU11" s="555" t="e">
        <f>AU10/AU2</f>
        <v>#DIV/0!</v>
      </c>
      <c r="AV11" s="555"/>
      <c r="AW11" s="555" t="e">
        <f>AW10/AW2</f>
        <v>#DIV/0!</v>
      </c>
      <c r="AX11" s="555"/>
      <c r="AY11" s="555"/>
      <c r="AZ11" s="555" t="e">
        <f>AZ10/AZ2</f>
        <v>#DIV/0!</v>
      </c>
      <c r="BA11" s="555" t="e">
        <f>BA10/BA2</f>
        <v>#DIV/0!</v>
      </c>
      <c r="BB11" s="555" t="e">
        <f>BB10/BB2</f>
        <v>#DIV/0!</v>
      </c>
      <c r="BC11" s="555" t="e">
        <f>BC10/BC2</f>
        <v>#DIV/0!</v>
      </c>
      <c r="BD11" s="555"/>
      <c r="BE11" s="555" t="e">
        <f>BE10/BE2</f>
        <v>#DIV/0!</v>
      </c>
      <c r="BF11" s="555"/>
      <c r="BG11" s="555" t="e">
        <f>BG10/BG2</f>
        <v>#DIV/0!</v>
      </c>
      <c r="BH11" s="555" t="e">
        <f>BH10/BH2</f>
        <v>#DIV/0!</v>
      </c>
      <c r="BI11" s="555"/>
      <c r="BJ11" s="555" t="e">
        <f>BJ10/BJ2</f>
        <v>#DIV/0!</v>
      </c>
      <c r="BL11" s="555"/>
      <c r="BM11" s="555"/>
      <c r="BN11" s="555"/>
      <c r="BP11" s="555" t="e">
        <f>BP10/BP2</f>
        <v>#DIV/0!</v>
      </c>
      <c r="BR11" s="555" t="e">
        <f>BR10/BR2</f>
        <v>#DIV/0!</v>
      </c>
      <c r="BS11" s="555"/>
    </row>
    <row r="12" spans="1:71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SUM(IF(ISBLANK($R$1),$L$23:$L$173,IF($J$23:$J$203=$R$1,$L$23:$L$173,0)))</f>
        <v>48</v>
      </c>
      <c r="AM12" s="555" t="e">
        <f t="array" ref="AM12">SUM(IF(ISBLANK(AM$75:AM$202),0,$L23:$L173)*IF(ISBLANK($R$1),1,IF($J$23:$J$203=$R$1,1,0)))</f>
        <v>#N/A</v>
      </c>
      <c r="AN12" s="555" t="e">
        <f t="array" ref="AN12">SUM(IF(ISBLANK(AN$75:AN$202),0,$L23:$L173)*IF(ISBLANK($R$1),1,IF($J$23:$J$203=$R$1,1,0)))</f>
        <v>#N/A</v>
      </c>
      <c r="AO12" s="555" t="e">
        <f t="array" ref="AO12">SUM(IF(ISBLANK(AO$75:AO$202),0,$L23:$L173)*IF(ISBLANK($R$1),1,IF($J$23:$J$203=$R$1,1,0)))</f>
        <v>#N/A</v>
      </c>
      <c r="AP12" s="555" t="e">
        <f t="array" ref="AP12">SUM(IF(ISBLANK(AP$75:AP$202),0,$L23:$L173)*IF(ISBLANK($R$1),1,IF($J$23:$J$203=$R$1,1,0)))</f>
        <v>#N/A</v>
      </c>
      <c r="AQ12" s="555"/>
      <c r="AR12" s="555" t="e">
        <f t="array" ref="AR12">SUM(IF(ISBLANK(AR$75:AR$202),0,$L23:$L173)*IF(ISBLANK($R$1),1,IF($J$23:$J$203=$R$1,1,0)))</f>
        <v>#N/A</v>
      </c>
      <c r="AS12" s="555" t="e">
        <f t="array" ref="AS12">SUM(IF(ISBLANK(AS$75:AS$202),0,$L23:$L173)*IF(ISBLANK($R$1),1,IF($J$23:$J$203=$R$1,1,0)))</f>
        <v>#N/A</v>
      </c>
      <c r="AT12" s="555"/>
      <c r="AU12" s="555" t="e">
        <f t="array" ref="AU12">SUM(IF(ISBLANK(AU$75:AU$202),0,$L23:$L173)*IF(ISBLANK($R$1),1,IF($J$23:$J$203=$R$1,1,0)))</f>
        <v>#N/A</v>
      </c>
      <c r="AV12" s="555"/>
      <c r="AW12" s="555" t="e">
        <f t="array" ref="AW12">SUM(IF(ISBLANK(AW$75:AW$202),0,$L23:$L173)*IF(ISBLANK($R$1),1,IF($J$23:$J$203=$R$1,1,0)))</f>
        <v>#N/A</v>
      </c>
      <c r="AX12" s="555"/>
      <c r="AY12" s="555"/>
      <c r="AZ12" s="555" t="e">
        <f t="array" ref="AZ12">SUM(IF(ISBLANK(AZ$75:AZ$202),0,$L23:$L173)*IF(ISBLANK($R$1),1,IF($J$23:$J$203=$R$1,1,0)))</f>
        <v>#N/A</v>
      </c>
      <c r="BA12" s="555" t="e">
        <f t="array" ref="BA12">SUM(IF(ISBLANK(BA$75:BA$202),0,$L23:$L173)*IF(ISBLANK($R$1),1,IF($J$23:$J$203=$R$1,1,0)))</f>
        <v>#N/A</v>
      </c>
      <c r="BB12" s="555" t="e">
        <f t="array" ref="BB12">SUM(IF(ISBLANK(BB$75:BB$202),0,$L23:$L173)*IF(ISBLANK($R$1),1,IF($J$23:$J$203=$R$1,1,0)))</f>
        <v>#N/A</v>
      </c>
      <c r="BC12" s="555" t="e">
        <f t="array" ref="BC12">SUM(IF(ISBLANK(BC$75:BC$202),0,$L23:$L173)*IF(ISBLANK($R$1),1,IF($J$23:$J$203=$R$1,1,0)))</f>
        <v>#N/A</v>
      </c>
      <c r="BD12" s="555"/>
      <c r="BE12" s="555" t="e">
        <f t="array" ref="BE12">SUM(IF(ISBLANK(BE$75:BE$202),0,$L23:$L173)*IF(ISBLANK($R$1),1,IF($J$23:$J$203=$R$1,1,0)))</f>
        <v>#N/A</v>
      </c>
      <c r="BF12" s="555"/>
      <c r="BG12" s="555" t="e">
        <f t="array" ref="BG12">SUM(IF(ISBLANK(BG$75:BG$202),0,$L23:$L173)*IF(ISBLANK($R$1),1,IF($J$23:$J$203=$R$1,1,0)))</f>
        <v>#N/A</v>
      </c>
      <c r="BH12" s="555" t="e">
        <f t="array" ref="BH12">SUM(IF(ISBLANK(BH$75:BH$202),0,$L23:$L173)*IF(ISBLANK($R$1),1,IF($J$23:$J$203=$R$1,1,0)))</f>
        <v>#N/A</v>
      </c>
      <c r="BI12" s="555"/>
      <c r="BJ12" s="555" t="e">
        <f t="array" ref="BJ12">SUM(IF(ISBLANK(BJ$75:BJ$202),0,$L23:$L173)*IF(ISBLANK($R$1),1,IF($J$23:$J$203=$R$1,1,0)))</f>
        <v>#N/A</v>
      </c>
      <c r="BL12" s="555"/>
      <c r="BM12" s="555"/>
      <c r="BN12" s="555"/>
      <c r="BP12" s="555" t="e">
        <f t="array" ref="BP12">SUM(IF(ISBLANK(BP$75:BP$202),0,$L23:$L173)*IF(ISBLANK($R$1),1,IF($J$23:$J$203=$R$1,1,0)))</f>
        <v>#N/A</v>
      </c>
      <c r="BR12" s="555" t="e">
        <f t="array" ref="BR12">SUM(IF(ISBLANK(BR$75:BR$202),0,$L23:$L173)*IF(ISBLANK($R$1),1,IF($J$23:$J$203=$R$1,1,0)))</f>
        <v>#N/A</v>
      </c>
      <c r="BS12" s="555"/>
    </row>
    <row r="13" spans="1:71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0.96</v>
      </c>
      <c r="AM13" s="555" t="e">
        <f>AM12/AM2</f>
        <v>#N/A</v>
      </c>
      <c r="AN13" s="555" t="e">
        <f>AN12/AN2</f>
        <v>#N/A</v>
      </c>
      <c r="AO13" s="555" t="e">
        <f>AO12/AO2</f>
        <v>#N/A</v>
      </c>
      <c r="AP13" s="555" t="e">
        <f>AP12/AP2</f>
        <v>#N/A</v>
      </c>
      <c r="AQ13" s="555"/>
      <c r="AR13" s="555" t="e">
        <f>AR12/AR2</f>
        <v>#N/A</v>
      </c>
      <c r="AS13" s="555" t="e">
        <f>AS12/AS2</f>
        <v>#N/A</v>
      </c>
      <c r="AT13" s="555"/>
      <c r="AU13" s="555" t="e">
        <f>AU12/AU2</f>
        <v>#N/A</v>
      </c>
      <c r="AV13" s="555"/>
      <c r="AW13" s="555" t="e">
        <f>AW12/AW2</f>
        <v>#N/A</v>
      </c>
      <c r="AX13" s="555"/>
      <c r="AY13" s="555"/>
      <c r="AZ13" s="555" t="e">
        <f>AZ12/AZ2</f>
        <v>#N/A</v>
      </c>
      <c r="BA13" s="555" t="e">
        <f>BA12/BA2</f>
        <v>#N/A</v>
      </c>
      <c r="BB13" s="555" t="e">
        <f>BB12/BB2</f>
        <v>#N/A</v>
      </c>
      <c r="BC13" s="555" t="e">
        <f>BC12/BC2</f>
        <v>#N/A</v>
      </c>
      <c r="BD13" s="555"/>
      <c r="BE13" s="555" t="e">
        <f>BE12/BE2</f>
        <v>#N/A</v>
      </c>
      <c r="BF13" s="555"/>
      <c r="BG13" s="555" t="e">
        <f>BG12/BG2</f>
        <v>#N/A</v>
      </c>
      <c r="BH13" s="555" t="e">
        <f>BH12/BH2</f>
        <v>#N/A</v>
      </c>
      <c r="BI13" s="555"/>
      <c r="BJ13" s="555" t="e">
        <f>BJ12/BJ2</f>
        <v>#N/A</v>
      </c>
      <c r="BL13" s="555"/>
      <c r="BM13" s="555"/>
      <c r="BN13" s="555"/>
      <c r="BP13" s="555" t="e">
        <f>BP12/BP2</f>
        <v>#N/A</v>
      </c>
      <c r="BR13" s="555" t="e">
        <f>BR12/BR2</f>
        <v>#N/A</v>
      </c>
      <c r="BS13" s="555"/>
    </row>
    <row r="14" spans="1:71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>AM15+AM16</f>
        <v>29</v>
      </c>
      <c r="AN14" s="606">
        <f t="shared" ref="AN14:BP14" si="1">AN15+AN16</f>
        <v>47</v>
      </c>
      <c r="AO14" s="606">
        <f t="shared" si="1"/>
        <v>40</v>
      </c>
      <c r="AP14" s="606">
        <f t="shared" si="1"/>
        <v>44</v>
      </c>
      <c r="AQ14" s="606">
        <f>AQ15+AQ16</f>
        <v>41</v>
      </c>
      <c r="AR14" s="606">
        <f t="shared" si="1"/>
        <v>38</v>
      </c>
      <c r="AS14" s="606">
        <f>AS15+AS16</f>
        <v>34</v>
      </c>
      <c r="AT14" s="606">
        <f t="shared" si="1"/>
        <v>27</v>
      </c>
      <c r="AU14" s="606">
        <f>AU15+AU16</f>
        <v>30</v>
      </c>
      <c r="AV14" s="606">
        <f>AV15+AV16</f>
        <v>32</v>
      </c>
      <c r="AW14" s="606">
        <f>AW15+AW16</f>
        <v>47</v>
      </c>
      <c r="AX14" s="606">
        <f>AX15+AX16</f>
        <v>40</v>
      </c>
      <c r="AY14" s="606">
        <f t="shared" si="1"/>
        <v>0</v>
      </c>
      <c r="AZ14" s="606">
        <f>AZ15+AZ16</f>
        <v>22</v>
      </c>
      <c r="BA14" s="606">
        <f t="shared" si="1"/>
        <v>0</v>
      </c>
      <c r="BB14" s="606">
        <f t="shared" si="1"/>
        <v>7</v>
      </c>
      <c r="BC14" s="606">
        <f t="shared" si="1"/>
        <v>7</v>
      </c>
      <c r="BD14" s="606">
        <f t="shared" si="1"/>
        <v>2</v>
      </c>
      <c r="BE14" s="606">
        <f>BE15+BE16</f>
        <v>35</v>
      </c>
      <c r="BF14" s="606">
        <f>BF15+BF16</f>
        <v>34</v>
      </c>
      <c r="BG14" s="606">
        <f t="shared" si="1"/>
        <v>1</v>
      </c>
      <c r="BH14" s="606">
        <f t="shared" si="1"/>
        <v>2</v>
      </c>
      <c r="BI14" s="606">
        <f t="shared" si="1"/>
        <v>1</v>
      </c>
      <c r="BJ14" s="606">
        <f>BJ15+BJ16</f>
        <v>34</v>
      </c>
      <c r="BK14" s="606">
        <f>BK15+BK16</f>
        <v>29</v>
      </c>
      <c r="BL14" s="606">
        <f t="shared" si="1"/>
        <v>12</v>
      </c>
      <c r="BM14" s="606">
        <f>BM15+BM16</f>
        <v>42</v>
      </c>
      <c r="BN14" s="606">
        <f t="shared" si="1"/>
        <v>18</v>
      </c>
      <c r="BO14" s="606">
        <f t="shared" si="1"/>
        <v>0</v>
      </c>
      <c r="BP14" s="606">
        <f t="shared" si="1"/>
        <v>2</v>
      </c>
      <c r="BR14" s="606">
        <f>BR15+BR16</f>
        <v>0</v>
      </c>
      <c r="BS14" s="606">
        <f>BS15+BS16</f>
        <v>1</v>
      </c>
    </row>
    <row r="15" spans="1:71" s="565" customFormat="1" ht="15">
      <c r="A15" s="552"/>
      <c r="B15" s="553"/>
      <c r="C15" s="554"/>
      <c r="D15" s="554"/>
      <c r="E15" s="554"/>
      <c r="F15" s="554"/>
      <c r="G15" s="555"/>
      <c r="H15" s="665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SUM(IF(LEFT(AM22:AM175,1)="X",1,0))</f>
        <v>28</v>
      </c>
      <c r="AN15" s="607">
        <f t="array" ref="AN15">SUM(IF(LEFT(AN22:AN175,1)="X",1,0))</f>
        <v>47</v>
      </c>
      <c r="AO15" s="607">
        <f t="array" ref="AO15">SUM(IF(LEFT(AO22:AO175,1)="X",1,0))</f>
        <v>40</v>
      </c>
      <c r="AP15" s="607">
        <f t="array" ref="AP15">SUM(IF(LEFT(AP22:AP175,1)="X",1,0))</f>
        <v>40</v>
      </c>
      <c r="AQ15" s="607">
        <f t="array" ref="AQ15">SUM(IF(LEFT(AQ22:AQ175,1)="X",1,0))</f>
        <v>36</v>
      </c>
      <c r="AR15" s="607">
        <f t="array" ref="AR15">SUM(IF(LEFT(AR22:AR175,1)="X",1,0))</f>
        <v>34</v>
      </c>
      <c r="AS15" s="607">
        <f t="array" ref="AS15">SUM(IF(LEFT(AS22:AS175,1)="X",1,0))</f>
        <v>26</v>
      </c>
      <c r="AT15" s="607">
        <f t="array" ref="AT15">SUM(IF(LEFT(AT22:AT175,1)="X",1,0))</f>
        <v>25</v>
      </c>
      <c r="AU15" s="607">
        <f t="array" ref="AU15">SUM(IF(LEFT(AU22:AU175,1)="X",1,0))</f>
        <v>24</v>
      </c>
      <c r="AV15" s="607">
        <f t="array" ref="AV15">SUM(IF(LEFT(AV22:AV175,1)="X",1,0))</f>
        <v>29</v>
      </c>
      <c r="AW15" s="607">
        <f t="array" ref="AW15">SUM(IF(LEFT(AW22:AW175,1)="X",1,0))</f>
        <v>39</v>
      </c>
      <c r="AX15" s="607">
        <f t="array" ref="AX15">SUM(IF(LEFT(AX22:AX175,1)="X",1,0))</f>
        <v>33</v>
      </c>
      <c r="AY15" s="607">
        <f t="array" ref="AY15">SUM(IF(LEFT(AY22:AY175,1)="X",1,0))</f>
        <v>0</v>
      </c>
      <c r="AZ15" s="607">
        <f t="array" ref="AZ15">SUM(IF(LEFT(AZ22:AZ175,1)="X",1,0))</f>
        <v>22</v>
      </c>
      <c r="BA15" s="607">
        <f t="array" ref="BA15">SUM(IF(LEFT(BA22:BA175,1)="X",1,0))</f>
        <v>0</v>
      </c>
      <c r="BB15" s="607">
        <f t="array" ref="BB15">SUM(IF(LEFT(BB22:BB175,1)="X",1,0))</f>
        <v>6</v>
      </c>
      <c r="BC15" s="607">
        <f t="array" ref="BC15">SUM(IF(LEFT(BC22:BC175,1)="X",1,0))</f>
        <v>4</v>
      </c>
      <c r="BD15" s="607">
        <f t="array" ref="BD15">SUM(IF(LEFT(BD22:BD175,1)="X",1,0))</f>
        <v>2</v>
      </c>
      <c r="BE15" s="607">
        <f t="array" ref="BE15">SUM(IF(LEFT(BE22:BE175,1)="X",1,0))</f>
        <v>19</v>
      </c>
      <c r="BF15" s="607">
        <f t="array" ref="BF15">SUM(IF(LEFT(BF22:BF175,1)="X",1,0))</f>
        <v>20</v>
      </c>
      <c r="BG15" s="607">
        <f t="array" ref="BG15">SUM(IF(LEFT(BG22:BG175,1)="X",1,0))</f>
        <v>1</v>
      </c>
      <c r="BH15" s="607">
        <f t="array" ref="BH15">SUM(IF(LEFT(BH22:BH175,1)="X",1,0))</f>
        <v>0</v>
      </c>
      <c r="BI15" s="607">
        <f t="array" ref="BI15">SUM(IF(LEFT(BI22:BI175,1)="X",1,0))</f>
        <v>0</v>
      </c>
      <c r="BJ15" s="607">
        <f t="array" ref="BJ15">SUM(IF(LEFT(BJ22:BJ175,1)="X",1,0))</f>
        <v>28</v>
      </c>
      <c r="BK15" s="607">
        <f t="array" ref="BK15">SUM(IF(LEFT(BK22:BK175,1)="X",1,0))</f>
        <v>23</v>
      </c>
      <c r="BL15" s="607">
        <f t="array" ref="BL15">SUM(IF(LEFT(BL22:BL175,1)="X",1,0))</f>
        <v>6</v>
      </c>
      <c r="BM15" s="607">
        <f t="array" ref="BM15">SUM(IF(LEFT(BM22:BM175,1)="X",1,0))</f>
        <v>15</v>
      </c>
      <c r="BN15" s="607">
        <f t="array" ref="BN15">SUM(IF(LEFT(BN22:BN175,1)="X",1,0))</f>
        <v>2</v>
      </c>
      <c r="BO15" s="607">
        <f t="array" ref="BO15">SUM(IF(LEFT(BO22:BO175,1)="X",1,0))</f>
        <v>0</v>
      </c>
      <c r="BP15" s="607">
        <f t="array" ref="BP15">SUM(IF(LEFT(BP22:BP175,1)="X",1,0))</f>
        <v>0</v>
      </c>
      <c r="BR15" s="607">
        <f t="array" ref="BR15">SUM(IF(LEFT(BR22:BR175,1)="X",1,0))</f>
        <v>0</v>
      </c>
      <c r="BS15" s="607">
        <f t="array" ref="BS15">SUM(IF(LEFT(BS22:BS175,1)="X",1,0))</f>
        <v>1</v>
      </c>
    </row>
    <row r="16" spans="1:71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1.2941176470588236</v>
      </c>
      <c r="K16" s="616">
        <f>AVERAGEIFS($L$23:$L$98,$I$23:$I$98,$H16,$J$23:$J$98,Table!$C$1)</f>
        <v>0.70588235294117652</v>
      </c>
      <c r="L16" s="614">
        <f>J16-K16</f>
        <v>0.58823529411764708</v>
      </c>
      <c r="M16" s="613">
        <f>COUNTIFS($M$23:$M$98,"=W",$I$23:$I$98,"=H",$J$23:$J$98,Table!$C$1)</f>
        <v>11</v>
      </c>
      <c r="N16" s="613">
        <f>COUNTIFS($M$23:$M$98,"=D",$I$23:$I$98,"=H",$J$23:$J$98,Table!$C$1)</f>
        <v>1</v>
      </c>
      <c r="O16" s="613">
        <f>COUNTIFS($M$23:$M$98,"=L",$I$23:$I$98,"=H",$J$23:$J$98,Table!$C$1)</f>
        <v>5</v>
      </c>
      <c r="P16" s="614">
        <f>SUM(J16:K16)</f>
        <v>2</v>
      </c>
      <c r="Q16" s="612" t="s">
        <v>199</v>
      </c>
      <c r="R16" s="614">
        <f>AVERAGEIFS($S$23:$S$210,$I$23:$I$210,"H",$J$23:$J$210,Table!$C$1)</f>
        <v>0.86117647058823543</v>
      </c>
      <c r="S16" s="614">
        <f>AVERAGEIFS($S$23:$S$210,$I$23:$I$210,"A",$J$23:$J$210,Table!$C$1)</f>
        <v>0.42882352941176477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SUM(IF(LEFT(AM22:AM176,1)="s",1,0))</f>
        <v>1</v>
      </c>
      <c r="AN16" s="607">
        <f t="array" ref="AN16">SUM(IF(LEFT(AN22:AN176,1)="s",1,0))</f>
        <v>0</v>
      </c>
      <c r="AO16" s="607">
        <f t="array" ref="AO16">SUM(IF(LEFT(AO22:AO176,1)="s",1,0))</f>
        <v>0</v>
      </c>
      <c r="AP16" s="607">
        <f t="array" ref="AP16">SUM(IF(LEFT(AP22:AP176,1)="s",1,0))</f>
        <v>4</v>
      </c>
      <c r="AQ16" s="607">
        <f t="array" ref="AQ16">SUM(IF(LEFT(AQ22:AQ176,1)="s",1,0))</f>
        <v>5</v>
      </c>
      <c r="AR16" s="607">
        <f t="array" ref="AR16">SUM(IF(LEFT(AR22:AR176,1)="s",1,0))</f>
        <v>4</v>
      </c>
      <c r="AS16" s="607">
        <f t="array" ref="AS16">SUM(IF(LEFT(AS22:AS176,1)="s",1,0))</f>
        <v>8</v>
      </c>
      <c r="AT16" s="607">
        <f t="array" ref="AT16">SUM(IF(LEFT(AT22:AT176,1)="s",1,0))</f>
        <v>2</v>
      </c>
      <c r="AU16" s="607">
        <f t="array" ref="AU16">SUM(IF(LEFT(AU22:AU176,1)="s",1,0))</f>
        <v>6</v>
      </c>
      <c r="AV16" s="607">
        <f t="array" ref="AV16">SUM(IF(LEFT(AV22:AV176,1)="s",1,0))</f>
        <v>3</v>
      </c>
      <c r="AW16" s="607">
        <f t="array" ref="AW16">SUM(IF(LEFT(AW22:AW176,1)="s",1,0))</f>
        <v>8</v>
      </c>
      <c r="AX16" s="607">
        <f t="array" ref="AX16">SUM(IF(LEFT(AX22:AX176,1)="s",1,0))</f>
        <v>7</v>
      </c>
      <c r="AY16" s="607">
        <f t="array" ref="AY16">SUM(IF(LEFT(AY22:AY176,1)="s",1,0))</f>
        <v>0</v>
      </c>
      <c r="AZ16" s="607">
        <f t="array" ref="AZ16">SUM(IF(LEFT(AZ22:AZ176,1)="s",1,0))</f>
        <v>0</v>
      </c>
      <c r="BA16" s="607">
        <f t="array" ref="BA16">SUM(IF(LEFT(BA22:BA176,1)="s",1,0))</f>
        <v>0</v>
      </c>
      <c r="BB16" s="607">
        <f t="array" ref="BB16">SUM(IF(LEFT(BB22:BB176,1)="s",1,0))</f>
        <v>1</v>
      </c>
      <c r="BC16" s="607">
        <f t="array" ref="BC16">SUM(IF(LEFT(BC22:BC176,1)="s",1,0))</f>
        <v>3</v>
      </c>
      <c r="BD16" s="607">
        <f t="array" ref="BD16">SUM(IF(LEFT(BD22:BD176,1)="s",1,0))</f>
        <v>0</v>
      </c>
      <c r="BE16" s="607">
        <f t="array" ref="BE16">SUM(IF(LEFT(BE22:BE176,1)="s",1,0))</f>
        <v>16</v>
      </c>
      <c r="BF16" s="607">
        <f t="array" ref="BF16">SUM(IF(LEFT(BF22:BF176,1)="s",1,0))</f>
        <v>14</v>
      </c>
      <c r="BG16" s="607">
        <f t="array" ref="BG16">SUM(IF(LEFT(BG22:BG176,1)="s",1,0))</f>
        <v>0</v>
      </c>
      <c r="BH16" s="607">
        <f t="array" ref="BH16">SUM(IF(LEFT(BH22:BH176,1)="s",1,0))</f>
        <v>2</v>
      </c>
      <c r="BI16" s="607">
        <f t="array" ref="BI16">SUM(IF(LEFT(BI22:BI176,1)="s",1,0))</f>
        <v>1</v>
      </c>
      <c r="BJ16" s="607">
        <f t="array" ref="BJ16">SUM(IF(LEFT(BJ22:BJ176,1)="s",1,0))</f>
        <v>6</v>
      </c>
      <c r="BK16" s="607">
        <f t="array" ref="BK16">SUM(IF(LEFT(BK22:BK176,1)="s",1,0))</f>
        <v>6</v>
      </c>
      <c r="BL16" s="607">
        <f t="array" ref="BL16">SUM(IF(LEFT(BL22:BL176,1)="s",1,0))</f>
        <v>6</v>
      </c>
      <c r="BM16" s="607">
        <f t="array" ref="BM16">SUM(IF(LEFT(BM22:BM176,1)="s",1,0))</f>
        <v>27</v>
      </c>
      <c r="BN16" s="607">
        <f t="array" ref="BN16">SUM(IF(LEFT(BN22:BN176,1)="s",1,0))</f>
        <v>16</v>
      </c>
      <c r="BO16" s="607">
        <f t="array" ref="BO16">SUM(IF(LEFT(BO22:BO176,1)="s",1,0))</f>
        <v>0</v>
      </c>
      <c r="BP16" s="607">
        <f t="array" ref="BP16">SUM(IF(LEFT(BP22:BP176,1)="s",1,0))</f>
        <v>2</v>
      </c>
      <c r="BR16" s="607">
        <f t="array" ref="BR16">SUM(IF(LEFT(BR22:BR176,1)="s",1,0))</f>
        <v>0</v>
      </c>
      <c r="BS16" s="607">
        <f t="array" ref="BS16">SUM(IF(LEFT(BS22:BS176,1)="s",1,0))</f>
        <v>0</v>
      </c>
    </row>
    <row r="17" spans="1:82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1.8235294117647058</v>
      </c>
      <c r="K17" s="616">
        <f>AVERAGEIFS($L$23:$L$98,$I$23:$I$98,$H17,$J$23:$J$98,Table!$C$1)</f>
        <v>1.1176470588235294</v>
      </c>
      <c r="L17" s="614">
        <f>J17-K17</f>
        <v>0.70588235294117641</v>
      </c>
      <c r="M17" s="613">
        <f>COUNTIFS($M$23:$M$98,"=W",$I$23:$I$98,"=A",$J$23:$J$98,Table!$C$1)</f>
        <v>12</v>
      </c>
      <c r="N17" s="613">
        <f>COUNTIFS($M$23:$M$98,"=D",$I$23:$I$98,"=A",$J$23:$J$98,Table!$C$1)</f>
        <v>2</v>
      </c>
      <c r="O17" s="613">
        <f>COUNTIFS($M$23:$M$98,"=L",$I$23:$I$98,"=A",$J$23:$J$98,Table!$C$1)</f>
        <v>3</v>
      </c>
      <c r="P17" s="614">
        <f>SUM(J17:K17)</f>
        <v>2.9411764705882355</v>
      </c>
      <c r="Q17" s="617" t="s">
        <v>198</v>
      </c>
      <c r="R17" s="614">
        <f>AVERAGEIFS($U$23:$U$208,$I$23:$I$208,"H",$J$23:$J$208,Table!$C$1)</f>
        <v>2.790588235294118</v>
      </c>
      <c r="S17" s="614">
        <f>AVERAGEIFS($U$23:$U$208,$I$23:$I$208,"A",$J$23:$J$208,Table!$C$1)</f>
        <v>2.7347058823529413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SUM(IF(ISNUMBER(VALUE(RIGHT(AM22:AM184,1))),VALUE(RIGHT(AM22:AM184,1)),0))</f>
        <v>0</v>
      </c>
      <c r="AN17" s="607">
        <f t="array" ref="AN17">SUM(IF(ISNUMBER(VALUE(RIGHT(AN22:AN184,1))),VALUE(RIGHT(AN22:AN184,1)),0))</f>
        <v>2</v>
      </c>
      <c r="AO17" s="607">
        <f t="array" ref="AO17">SUM(IF(ISNUMBER(VALUE(RIGHT(AO22:AO184,1))),VALUE(RIGHT(AO22:AO184,1)),0))</f>
        <v>4</v>
      </c>
      <c r="AP17" s="607">
        <f t="array" ref="AP17">SUM(IF(ISNUMBER(VALUE(RIGHT(AP22:AP184,1))),VALUE(RIGHT(AP22:AP184,1)),0))</f>
        <v>2</v>
      </c>
      <c r="AQ17" s="607">
        <f t="array" ref="AQ17">SUM(IF(ISNUMBER(VALUE(RIGHT(AQ22:AQ184,1))),VALUE(RIGHT(AQ22:AQ184,1)),0))</f>
        <v>2</v>
      </c>
      <c r="AR17" s="607">
        <f t="array" ref="AR17">SUM(IF(ISNUMBER(VALUE(RIGHT(AR22:AR184,1))),VALUE(RIGHT(AR22:AR184,1)),0))</f>
        <v>2</v>
      </c>
      <c r="AS17" s="607">
        <f t="array" ref="AS17">SUM(IF(ISNUMBER(VALUE(RIGHT(AS22:AS184,1))),VALUE(RIGHT(AS22:AS184,1)),0))</f>
        <v>1</v>
      </c>
      <c r="AT17" s="607">
        <f t="array" ref="AT17">SUM(IF(ISNUMBER(VALUE(RIGHT(AT22:AT184,1))),VALUE(RIGHT(AT22:AT184,1)),0))</f>
        <v>0</v>
      </c>
      <c r="AU17" s="607">
        <f t="array" ref="AU17">SUM(IF(ISNUMBER(VALUE(RIGHT(AU22:AU184,1))),VALUE(RIGHT(AU22:AU184,1)),0))</f>
        <v>3</v>
      </c>
      <c r="AV17" s="607">
        <f t="array" ref="AV17">SUM(IF(ISNUMBER(VALUE(RIGHT(AV22:AV184,1))),VALUE(RIGHT(AV22:AV184,1)),0))</f>
        <v>12</v>
      </c>
      <c r="AW17" s="607">
        <f t="array" ref="AW17">SUM(IF(ISNUMBER(VALUE(RIGHT(AW22:AW184,1))),VALUE(RIGHT(AW22:AW184,1)),0))</f>
        <v>5</v>
      </c>
      <c r="AX17" s="607">
        <f t="array" ref="AX17">SUM(IF(ISNUMBER(VALUE(RIGHT(AX22:AX184,1))),VALUE(RIGHT(AX22:AX184,1)),0))</f>
        <v>18</v>
      </c>
      <c r="AY17" s="607">
        <f t="array" ref="AY17">SUM(IF(ISNUMBER(VALUE(RIGHT(AY22:AY184,1))),VALUE(RIGHT(AY22:AY184,1)),0))</f>
        <v>1</v>
      </c>
      <c r="AZ17" s="607">
        <f t="array" ref="AZ17">SUM(IF(ISNUMBER(VALUE(RIGHT(AZ22:AZ184,1))),VALUE(RIGHT(AZ22:AZ184,1)),0))</f>
        <v>0</v>
      </c>
      <c r="BA17" s="607">
        <f t="array" ref="BA17">SUM(IF(ISNUMBER(VALUE(RIGHT(BA22:BA184,1))),VALUE(RIGHT(BA22:BA184,1)),0))</f>
        <v>0</v>
      </c>
      <c r="BB17" s="607">
        <f t="array" ref="BB17">SUM(IF(ISNUMBER(VALUE(RIGHT(BB22:BB184,1))),VALUE(RIGHT(BB22:BB184,1)),0))</f>
        <v>0</v>
      </c>
      <c r="BC17" s="607">
        <f t="array" ref="BC17">SUM(IF(ISNUMBER(VALUE(RIGHT(BC22:BC184,1))),VALUE(RIGHT(BC22:BC184,1)),0))</f>
        <v>0</v>
      </c>
      <c r="BD17" s="607">
        <f t="array" ref="BD17">SUM(IF(ISNUMBER(VALUE(RIGHT(BD22:BD184,1))),VALUE(RIGHT(BD22:BD184,1)),0))</f>
        <v>0</v>
      </c>
      <c r="BE17" s="607">
        <f t="array" ref="BE17">SUM(IF(ISNUMBER(VALUE(RIGHT(BE22:BE184,1))),VALUE(RIGHT(BE22:BE184,1)),0))</f>
        <v>0</v>
      </c>
      <c r="BF17" s="607">
        <f t="array" ref="BF17">SUM(IF(ISNUMBER(VALUE(RIGHT(BF22:BF184,1))),VALUE(RIGHT(BF22:BF184,1)),0))</f>
        <v>2</v>
      </c>
      <c r="BG17" s="607">
        <f t="array" ref="BG17">SUM(IF(ISNUMBER(VALUE(RIGHT(BG22:BG184,1))),VALUE(RIGHT(BG22:BG184,1)),0))</f>
        <v>0</v>
      </c>
      <c r="BH17" s="607">
        <f t="array" ref="BH17">SUM(IF(ISNUMBER(VALUE(RIGHT(BH22:BH184,1))),VALUE(RIGHT(BH22:BH184,1)),0))</f>
        <v>0</v>
      </c>
      <c r="BI17" s="607">
        <f t="array" ref="BI17">SUM(IF(ISNUMBER(VALUE(RIGHT(BI22:BI184,1))),VALUE(RIGHT(BI22:BI184,1)),0))</f>
        <v>1</v>
      </c>
      <c r="BJ17" s="607">
        <f t="array" ref="BJ17">SUM(IF(ISNUMBER(VALUE(RIGHT(BJ22:BJ184,1))),VALUE(RIGHT(BJ22:BJ184,1)),0))</f>
        <v>5</v>
      </c>
      <c r="BK17" s="607">
        <f t="array" ref="BK17">SUM(IF(ISNUMBER(VALUE(RIGHT(BK22:BK184,1))),VALUE(RIGHT(BK22:BK184,1)),0))</f>
        <v>10</v>
      </c>
      <c r="BL17" s="607">
        <f t="array" ref="BL17">SUM(IF(ISNUMBER(VALUE(RIGHT(BL22:BL184,1))),VALUE(RIGHT(BL22:BL184,1)),0))</f>
        <v>1</v>
      </c>
      <c r="BM17" s="607">
        <f t="array" ref="BM17">SUM(IF(ISNUMBER(VALUE(RIGHT(BM22:BM184,1))),VALUE(RIGHT(BM22:BM184,1)),0))</f>
        <v>17</v>
      </c>
      <c r="BN17" s="607">
        <f t="array" ref="BN17">SUM(IF(ISNUMBER(VALUE(RIGHT(BN22:BN184,1))),VALUE(RIGHT(BN22:BN184,1)),0))</f>
        <v>4</v>
      </c>
      <c r="BO17" s="607">
        <f t="array" ref="BO17">SUM(IF(ISNUMBER(VALUE(RIGHT(BO22:BO184,1))),VALUE(RIGHT(BO22:BO184,1)),0))</f>
        <v>0</v>
      </c>
      <c r="BP17" s="607">
        <f t="array" ref="BP17">SUM(IF(ISNUMBER(VALUE(RIGHT(BP22:BP184,1))),VALUE(RIGHT(BP22:BP184,1)),0))</f>
        <v>0</v>
      </c>
      <c r="BR17" s="607">
        <f t="array" ref="BR17">SUM(IF(ISNUMBER(VALUE(RIGHT(BR22:BR184,1))),VALUE(RIGHT(BR22:BR184,1)),0))</f>
        <v>0</v>
      </c>
      <c r="BS17" s="607">
        <f t="array" ref="BS17">SUM(IF(ISNUMBER(VALUE(RIGHT(BS22:BS184,1))),VALUE(RIGHT(BS22:BS184,1)),0))</f>
        <v>0</v>
      </c>
    </row>
    <row r="18" spans="1:82" s="565" customFormat="1" ht="15">
      <c r="A18" s="552"/>
      <c r="B18" s="553"/>
      <c r="C18" s="554"/>
      <c r="D18" s="554"/>
      <c r="E18" s="554"/>
      <c r="F18" s="554"/>
      <c r="G18" s="555"/>
      <c r="H18" s="555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16.588235294117649</v>
      </c>
      <c r="S18" s="702">
        <f>AVERAGEIFS($Y$23:$Y$210,$I$23:$I$210,"A",$J$23:$J$210,Table!$C$1)</f>
        <v>14.411764705882353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21</v>
      </c>
      <c r="AN18" s="648">
        <v>3</v>
      </c>
      <c r="AO18" s="648">
        <v>5</v>
      </c>
      <c r="AP18" s="648">
        <v>16</v>
      </c>
      <c r="AQ18" s="648">
        <v>22</v>
      </c>
      <c r="AR18" s="648">
        <v>4</v>
      </c>
      <c r="AS18" s="648">
        <v>20</v>
      </c>
      <c r="AT18" s="648">
        <v>40</v>
      </c>
      <c r="AU18" s="648">
        <v>13</v>
      </c>
      <c r="AV18" s="648">
        <v>11</v>
      </c>
      <c r="AW18" s="648">
        <v>8</v>
      </c>
      <c r="AX18" s="648">
        <v>33</v>
      </c>
      <c r="AY18" s="648"/>
      <c r="AZ18" s="648">
        <v>1</v>
      </c>
      <c r="BA18" s="648">
        <v>29</v>
      </c>
      <c r="BB18" s="648">
        <v>15</v>
      </c>
      <c r="BC18" s="648">
        <v>17</v>
      </c>
      <c r="BD18" s="648">
        <v>28</v>
      </c>
      <c r="BE18" s="648">
        <v>24</v>
      </c>
      <c r="BF18" s="648">
        <v>6</v>
      </c>
      <c r="BG18" s="648">
        <v>26</v>
      </c>
      <c r="BH18" s="648">
        <v>27</v>
      </c>
      <c r="BI18" s="648">
        <v>36</v>
      </c>
      <c r="BJ18" s="648">
        <v>25</v>
      </c>
      <c r="BK18" s="648">
        <v>7</v>
      </c>
      <c r="BL18" s="648">
        <v>14</v>
      </c>
      <c r="BM18" s="648">
        <v>9</v>
      </c>
      <c r="BN18" s="648">
        <v>30</v>
      </c>
      <c r="BP18" s="648">
        <v>23</v>
      </c>
      <c r="BR18" s="648">
        <v>31</v>
      </c>
      <c r="BS18" s="648">
        <v>18</v>
      </c>
    </row>
    <row r="19" spans="1:82" s="565" customFormat="1" ht="15">
      <c r="A19" s="552"/>
      <c r="B19" s="553"/>
      <c r="C19" s="554"/>
      <c r="D19" s="554"/>
      <c r="E19" s="554"/>
      <c r="F19" s="554"/>
      <c r="G19" s="555"/>
      <c r="H19" s="555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9.3529411764705888</v>
      </c>
      <c r="S19" s="702">
        <f>AVERAGEIFS($Z$23:$Z$208,$I$23:$I$208,"A",$J$23:$J$208,Table!$C$1)</f>
        <v>12.117647058823529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2181</v>
      </c>
      <c r="AN19" s="646" t="s">
        <v>2182</v>
      </c>
      <c r="AO19" s="646" t="s">
        <v>2182</v>
      </c>
      <c r="AP19" s="646" t="s">
        <v>2183</v>
      </c>
      <c r="AQ19" s="646" t="s">
        <v>2184</v>
      </c>
      <c r="AR19" s="646" t="s">
        <v>2187</v>
      </c>
      <c r="AS19" s="646" t="s">
        <v>4440</v>
      </c>
      <c r="AT19" s="646" t="s">
        <v>2186</v>
      </c>
      <c r="AU19" s="646" t="s">
        <v>2190</v>
      </c>
      <c r="AV19" s="646" t="s">
        <v>2189</v>
      </c>
      <c r="AW19" s="646" t="s">
        <v>2185</v>
      </c>
      <c r="AX19" s="646" t="s">
        <v>2189</v>
      </c>
      <c r="AY19" s="646"/>
      <c r="AZ19" s="646" t="s">
        <v>2181</v>
      </c>
      <c r="BA19" s="646" t="s">
        <v>2181</v>
      </c>
      <c r="BB19" s="646" t="s">
        <v>2182</v>
      </c>
      <c r="BC19" s="646" t="s">
        <v>2182</v>
      </c>
      <c r="BD19" s="646" t="s">
        <v>2182</v>
      </c>
      <c r="BE19" s="646" t="s">
        <v>2184</v>
      </c>
      <c r="BF19" s="646" t="s">
        <v>2187</v>
      </c>
      <c r="BG19" s="646" t="s">
        <v>2187</v>
      </c>
      <c r="BH19" s="646" t="s">
        <v>2187</v>
      </c>
      <c r="BI19" s="646" t="s">
        <v>2190</v>
      </c>
      <c r="BJ19" s="646" t="s">
        <v>2188</v>
      </c>
      <c r="BK19" s="646" t="s">
        <v>2185</v>
      </c>
      <c r="BL19" s="646" t="s">
        <v>2185</v>
      </c>
      <c r="BM19" s="646" t="s">
        <v>2189</v>
      </c>
      <c r="BN19" s="646" t="s">
        <v>2240</v>
      </c>
      <c r="BO19" s="555"/>
      <c r="BP19" s="646" t="s">
        <v>4142</v>
      </c>
      <c r="BQ19" s="555"/>
      <c r="BR19" s="646" t="s">
        <v>2181</v>
      </c>
      <c r="BS19" s="646" t="s">
        <v>2189</v>
      </c>
    </row>
    <row r="20" spans="1:82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2</v>
      </c>
      <c r="H20" s="666" t="s">
        <v>300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1589</v>
      </c>
      <c r="AN20" s="580" t="s">
        <v>5250</v>
      </c>
      <c r="AO20" s="580" t="s">
        <v>5251</v>
      </c>
      <c r="AP20" s="580" t="s">
        <v>3461</v>
      </c>
      <c r="AQ20" s="580" t="s">
        <v>1594</v>
      </c>
      <c r="AR20" s="580" t="s">
        <v>4121</v>
      </c>
      <c r="AS20" s="580" t="s">
        <v>5595</v>
      </c>
      <c r="AT20" s="580" t="s">
        <v>1605</v>
      </c>
      <c r="AU20" s="580" t="s">
        <v>1601</v>
      </c>
      <c r="AV20" s="580" t="s">
        <v>1600</v>
      </c>
      <c r="AW20" s="580" t="s">
        <v>1599</v>
      </c>
      <c r="AX20" s="580" t="s">
        <v>3593</v>
      </c>
      <c r="AY20" s="580"/>
      <c r="AZ20" s="580" t="s">
        <v>1588</v>
      </c>
      <c r="BA20" s="580" t="s">
        <v>1590</v>
      </c>
      <c r="BB20" s="580" t="s">
        <v>1592</v>
      </c>
      <c r="BC20" s="580" t="s">
        <v>1593</v>
      </c>
      <c r="BD20" s="580" t="s">
        <v>1597</v>
      </c>
      <c r="BE20" s="580" t="s">
        <v>1596</v>
      </c>
      <c r="BF20" s="580" t="s">
        <v>1598</v>
      </c>
      <c r="BG20" s="580" t="s">
        <v>1602</v>
      </c>
      <c r="BH20" s="580" t="s">
        <v>1603</v>
      </c>
      <c r="BI20" s="580" t="s">
        <v>1604</v>
      </c>
      <c r="BJ20" s="580" t="s">
        <v>5596</v>
      </c>
      <c r="BK20" s="580" t="s">
        <v>3592</v>
      </c>
      <c r="BL20" s="580" t="s">
        <v>1607</v>
      </c>
      <c r="BM20" s="580" t="s">
        <v>1606</v>
      </c>
      <c r="BN20" s="580" t="s">
        <v>1609</v>
      </c>
      <c r="BP20" s="580" t="s">
        <v>1595</v>
      </c>
      <c r="BR20" s="704" t="s">
        <v>1591</v>
      </c>
      <c r="BS20" s="704" t="s">
        <v>1608</v>
      </c>
    </row>
    <row r="21" spans="1:82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1279</v>
      </c>
      <c r="AN21" s="620" t="s">
        <v>1282</v>
      </c>
      <c r="AO21" s="620" t="s">
        <v>1286</v>
      </c>
      <c r="AP21" s="620" t="s">
        <v>1283</v>
      </c>
      <c r="AQ21" s="620" t="s">
        <v>1285</v>
      </c>
      <c r="AR21" s="620" t="s">
        <v>1613</v>
      </c>
      <c r="AS21" s="620" t="s">
        <v>1292</v>
      </c>
      <c r="AT21" s="620" t="s">
        <v>1295</v>
      </c>
      <c r="AU21" s="620" t="s">
        <v>1291</v>
      </c>
      <c r="AV21" s="620" t="s">
        <v>4567</v>
      </c>
      <c r="AW21" s="620" t="s">
        <v>1290</v>
      </c>
      <c r="AX21" s="620" t="s">
        <v>3964</v>
      </c>
      <c r="AY21" s="620" t="s">
        <v>4645</v>
      </c>
      <c r="AZ21" s="620" t="s">
        <v>1610</v>
      </c>
      <c r="BA21" s="620" t="s">
        <v>1280</v>
      </c>
      <c r="BB21" s="620" t="s">
        <v>1611</v>
      </c>
      <c r="BC21" s="620" t="s">
        <v>1284</v>
      </c>
      <c r="BD21" s="620" t="s">
        <v>1288</v>
      </c>
      <c r="BE21" s="620" t="s">
        <v>1287</v>
      </c>
      <c r="BF21" s="620" t="s">
        <v>1289</v>
      </c>
      <c r="BG21" s="620" t="s">
        <v>1293</v>
      </c>
      <c r="BH21" s="620" t="s">
        <v>1615</v>
      </c>
      <c r="BI21" s="620" t="s">
        <v>1294</v>
      </c>
      <c r="BJ21" s="620" t="s">
        <v>3965</v>
      </c>
      <c r="BK21" s="620" t="s">
        <v>4569</v>
      </c>
      <c r="BL21" s="620" t="s">
        <v>1616</v>
      </c>
      <c r="BM21" s="620" t="s">
        <v>1297</v>
      </c>
      <c r="BN21" s="620" t="s">
        <v>1617</v>
      </c>
      <c r="BO21" s="620"/>
      <c r="BP21" s="620" t="s">
        <v>1612</v>
      </c>
      <c r="BQ21" s="620"/>
      <c r="BR21" s="620" t="s">
        <v>1281</v>
      </c>
      <c r="BS21" s="620" t="s">
        <v>1296</v>
      </c>
      <c r="BT21" s="620"/>
      <c r="BU21" s="620"/>
    </row>
    <row r="22" spans="1:82">
      <c r="AJ22" s="582" t="str">
        <f t="array" ref="AJ22">IF($J22="","",IF(SUM(IF(ISNUMBER(VALUE(RIGHT($V22:$BI22,1))),VALUE(RIGHT($V22:$BI22,1)),0))=$J22,"T","F"))</f>
        <v/>
      </c>
      <c r="AK22" s="583" t="str">
        <f t="array" ref="AK22">IF($J22="","",SUM(IF(LEFT($V22:$BN22,1)="s",1,0))-SUM(IF(RIGHT(LEFT($V22:$BN22,2))="-",1,0)))</f>
        <v/>
      </c>
    </row>
    <row r="23" spans="1:82" s="661" customFormat="1" ht="15" customHeight="1">
      <c r="A23" s="685">
        <v>42784</v>
      </c>
      <c r="B23" s="686"/>
      <c r="C23" s="686"/>
      <c r="D23" s="686"/>
      <c r="E23" s="686"/>
      <c r="F23" s="686"/>
      <c r="G23" s="686"/>
      <c r="H23" s="687" t="s">
        <v>265</v>
      </c>
      <c r="I23" s="686" t="s">
        <v>2018</v>
      </c>
      <c r="J23" s="686" t="s">
        <v>2007</v>
      </c>
      <c r="K23" s="686">
        <v>3</v>
      </c>
      <c r="L23" s="686">
        <v>2</v>
      </c>
      <c r="M23" s="562" t="str">
        <f>IF(K23="","",IF(K23&gt;L23,"W",IF(K23=L23,"D",IF(K23&lt;L23,"L"))))</f>
        <v>W</v>
      </c>
      <c r="N23" s="562">
        <f>IF(K23="","",K23+L23)</f>
        <v>5</v>
      </c>
      <c r="O23" s="598">
        <f>IF(K23="","",K23-L23)</f>
        <v>1</v>
      </c>
      <c r="P23" s="562" t="str">
        <f t="shared" ref="P23:P84" si="2">IF($K23="","",IF($N23&gt;P$19,"O",IF($N23&lt;P$19,"U",IF($N23=P$19,"-"))))</f>
        <v>O</v>
      </c>
      <c r="Q23" s="586" t="str">
        <f>IF(S23="","",IF(SIGN(S23)&lt;&gt;1,VLOOKUP(ABS(S23),SUP_HDC,3,TRUE),-VLOOKUP(ABS(S23),SUP_HDC,3,TRUE)))</f>
        <v/>
      </c>
      <c r="R23" s="635" t="str">
        <f t="shared" ref="R23:R48" si="3">IF(Q23="","",IF((K23-L23+Q23)&gt;=0.5,1,IF((K23-L23+Q23)=0.25,0.5,IF((K23-L23+Q23)&lt;=-0.5,-1,IF((K23-L23+Q23)=-0.25,-0.5,0)))))</f>
        <v/>
      </c>
      <c r="S23" s="600"/>
      <c r="T23" s="595" t="str">
        <f t="shared" ref="T23:T83" si="4">IF(ISBLANK(S23),"",K23-L23-S23)</f>
        <v/>
      </c>
      <c r="U23" s="601"/>
      <c r="V23" s="595" t="str">
        <f t="shared" ref="V23:V64" si="5">IF(ISBLANK(U23),"",K23+L23-U23)</f>
        <v/>
      </c>
      <c r="W23" s="586" t="str">
        <f>IF(S23="","",(S23+U23)/2)</f>
        <v/>
      </c>
      <c r="X23" s="586" t="str">
        <f>IF(W23="","",U23-W23)</f>
        <v/>
      </c>
      <c r="Y23" s="599"/>
      <c r="Z23" s="599"/>
      <c r="AA23" s="599"/>
      <c r="AB23" s="599"/>
      <c r="AC23" s="599"/>
      <c r="AD23" s="599"/>
      <c r="AE23" s="599"/>
      <c r="AF23" s="562"/>
      <c r="AG23" s="562"/>
      <c r="AH23" s="562"/>
      <c r="AJ23" s="758" t="str">
        <f t="array" ref="AJ23">IF($K23="","",IF(SUM(IF(ISNUMBER(VALUE(RIGHT($AM23:$CL23,1))),VALUE(RIGHT($AM23:$CL23,1)),0))=$K23,"T","F"))</f>
        <v>T</v>
      </c>
      <c r="AK23" s="583">
        <f t="array" ref="AK23">IF($K23="","",SUM(IF(LEFT($AM23:$CL23,1)="s",1,0))-SUM(IF(RIGHT(LEFT($AM23:$CL23,2))="-",1,0)))</f>
        <v>0</v>
      </c>
      <c r="AL23" s="562">
        <f t="array" ref="AL23">IF($K23="","",SUM(IF(LEFT($AM23:$CL23,1)="X",1,0)))</f>
        <v>11</v>
      </c>
      <c r="AM23" s="668" t="s">
        <v>2021</v>
      </c>
      <c r="AN23" s="668" t="s">
        <v>2019</v>
      </c>
      <c r="AO23" s="668" t="s">
        <v>2019</v>
      </c>
      <c r="AP23" s="668" t="s">
        <v>2022</v>
      </c>
      <c r="AQ23" s="668" t="s">
        <v>2019</v>
      </c>
      <c r="AR23" s="669" t="s">
        <v>2020</v>
      </c>
      <c r="AS23" s="668"/>
      <c r="AT23" s="669" t="s">
        <v>2019</v>
      </c>
      <c r="AU23" s="668"/>
      <c r="AV23" s="668" t="s">
        <v>2021</v>
      </c>
      <c r="AW23" s="668" t="s">
        <v>2019</v>
      </c>
      <c r="AX23" s="668" t="s">
        <v>2020</v>
      </c>
      <c r="AY23" s="668"/>
      <c r="AZ23" s="668" t="s">
        <v>2019</v>
      </c>
      <c r="BA23" s="668"/>
      <c r="BB23" s="668" t="s">
        <v>2020</v>
      </c>
      <c r="BC23" s="668"/>
      <c r="BD23" s="668" t="s">
        <v>2021</v>
      </c>
      <c r="BE23" s="668"/>
      <c r="BF23" s="668" t="s">
        <v>2022</v>
      </c>
      <c r="BG23" s="668"/>
      <c r="BH23" s="668"/>
      <c r="BI23" s="668"/>
      <c r="BJ23" s="668" t="s">
        <v>2023</v>
      </c>
      <c r="BK23" s="668" t="s">
        <v>2019</v>
      </c>
      <c r="BL23" s="668" t="s">
        <v>2021</v>
      </c>
      <c r="BM23" s="669" t="s">
        <v>2024</v>
      </c>
      <c r="BN23" s="668"/>
      <c r="BO23" s="672"/>
      <c r="BP23" s="668"/>
      <c r="BQ23" s="672"/>
      <c r="BR23" s="668"/>
      <c r="BS23" s="668"/>
      <c r="BT23" s="672"/>
      <c r="BU23" s="673"/>
      <c r="BV23" s="673"/>
      <c r="BW23" s="673"/>
      <c r="BX23" s="673"/>
      <c r="BY23" s="673"/>
      <c r="BZ23" s="673"/>
      <c r="CA23" s="673"/>
      <c r="CB23" s="673"/>
      <c r="CC23" s="673"/>
      <c r="CD23" s="673"/>
    </row>
    <row r="24" spans="1:82" s="661" customFormat="1" ht="15" customHeight="1">
      <c r="A24" s="685">
        <v>42787</v>
      </c>
      <c r="B24" s="686"/>
      <c r="C24" s="686"/>
      <c r="D24" s="686"/>
      <c r="E24" s="686"/>
      <c r="F24" s="686"/>
      <c r="G24" s="686"/>
      <c r="H24" s="687" t="s">
        <v>2008</v>
      </c>
      <c r="I24" s="686" t="s">
        <v>2</v>
      </c>
      <c r="J24" s="686" t="s">
        <v>1436</v>
      </c>
      <c r="K24" s="686">
        <v>2</v>
      </c>
      <c r="L24" s="686">
        <v>0</v>
      </c>
      <c r="M24" s="562" t="str">
        <f>IF(K24="","",IF(K24&gt;L24,"W",IF(K24=L24,"D",IF(K24&lt;L24,"L"))))</f>
        <v>W</v>
      </c>
      <c r="N24" s="562">
        <f>IF(K24="","",K24+L24)</f>
        <v>2</v>
      </c>
      <c r="O24" s="598">
        <f>IF(K24="","",K24-L24)</f>
        <v>2</v>
      </c>
      <c r="P24" s="562" t="str">
        <f t="shared" si="2"/>
        <v>U</v>
      </c>
      <c r="Q24" s="586" t="str">
        <f>IF(S24="","",IF(SIGN(S24)&lt;&gt;1,VLOOKUP(ABS(S24),SUP_HDC,3,TRUE),-VLOOKUP(ABS(S24),SUP_HDC,3,TRUE)))</f>
        <v/>
      </c>
      <c r="R24" s="635" t="str">
        <f>IF(Q24="","",IF((K24-L24+Q24)&gt;=0.5,1,IF((K24-L24+Q24)=0.25,0.5,IF((K24-L24+Q24)&lt;=-0.5,-1,IF((K24-L24+Q24)=-0.25,-0.5,0)))))</f>
        <v/>
      </c>
      <c r="S24" s="600"/>
      <c r="T24" s="595" t="str">
        <f>IF(ISBLANK(S24),"",K24-L24-S24)</f>
        <v/>
      </c>
      <c r="U24" s="601"/>
      <c r="V24" s="595" t="str">
        <f>IF(ISBLANK(U24),"",K24+L24-U24)</f>
        <v/>
      </c>
      <c r="W24" s="586" t="str">
        <f>IF(S24="","",(S24+U24)/2)</f>
        <v/>
      </c>
      <c r="X24" s="586" t="str">
        <f>IF(W24="","",U24-W24)</f>
        <v/>
      </c>
      <c r="Y24" s="599"/>
      <c r="Z24" s="599"/>
      <c r="AA24" s="599"/>
      <c r="AB24" s="599"/>
      <c r="AC24" s="599"/>
      <c r="AD24" s="599"/>
      <c r="AE24" s="599"/>
      <c r="AF24" s="562"/>
      <c r="AG24" s="562"/>
      <c r="AH24" s="562"/>
      <c r="AJ24" s="758" t="str">
        <f t="array" ref="AJ24">IF($K24="","",IF(SUM(IF(ISNUMBER(VALUE(RIGHT($AM24:$CL24,1))),VALUE(RIGHT($AM24:$CL24,1)),0))=$K24,"T","F"))</f>
        <v>T</v>
      </c>
      <c r="AK24" s="583">
        <f t="array" ref="AK24">IF($K24="","",SUM(IF(LEFT($AM24:$CL24,1)="s",1,0))-SUM(IF(RIGHT(LEFT($AM24:$CL24,2))="-",1,0)))</f>
        <v>0</v>
      </c>
      <c r="AL24" s="562">
        <f t="array" ref="AL24">IF($K24="","",SUM(IF(LEFT($AM24:$CL24,1)="X",1,0)))</f>
        <v>11</v>
      </c>
      <c r="AM24" s="668" t="s">
        <v>2021</v>
      </c>
      <c r="AN24" s="668" t="s">
        <v>2019</v>
      </c>
      <c r="AO24" s="668" t="s">
        <v>2019</v>
      </c>
      <c r="AP24" s="668" t="s">
        <v>2019</v>
      </c>
      <c r="AQ24" s="668" t="s">
        <v>2022</v>
      </c>
      <c r="AR24" s="668" t="s">
        <v>2019</v>
      </c>
      <c r="AS24" s="668"/>
      <c r="AT24" s="668" t="s">
        <v>2021</v>
      </c>
      <c r="AU24" s="669" t="s">
        <v>2020</v>
      </c>
      <c r="AV24" s="669" t="s">
        <v>2020</v>
      </c>
      <c r="AW24" s="668" t="s">
        <v>2022</v>
      </c>
      <c r="AX24" s="668" t="s">
        <v>2026</v>
      </c>
      <c r="AY24" s="668"/>
      <c r="AZ24" s="668" t="s">
        <v>2019</v>
      </c>
      <c r="BA24" s="668"/>
      <c r="BB24" s="668"/>
      <c r="BC24" s="668"/>
      <c r="BD24" s="668" t="s">
        <v>2021</v>
      </c>
      <c r="BE24" s="668" t="s">
        <v>2020</v>
      </c>
      <c r="BF24" s="668" t="s">
        <v>2019</v>
      </c>
      <c r="BG24" s="668"/>
      <c r="BH24" s="668"/>
      <c r="BI24" s="668"/>
      <c r="BJ24" s="668" t="s">
        <v>2022</v>
      </c>
      <c r="BK24" s="668" t="s">
        <v>2021</v>
      </c>
      <c r="BL24" s="668"/>
      <c r="BM24" s="668" t="s">
        <v>2026</v>
      </c>
      <c r="BN24" s="668"/>
      <c r="BO24" s="672"/>
      <c r="BP24" s="668"/>
      <c r="BQ24" s="672"/>
      <c r="BR24" s="668"/>
      <c r="BS24" s="668"/>
      <c r="BT24" s="672"/>
      <c r="BU24" s="673"/>
      <c r="BV24" s="673"/>
      <c r="BW24" s="673"/>
      <c r="BX24" s="673"/>
      <c r="BY24" s="673"/>
      <c r="BZ24" s="673"/>
      <c r="CA24" s="673"/>
      <c r="CB24" s="673"/>
      <c r="CC24" s="673"/>
      <c r="CD24" s="673"/>
    </row>
    <row r="25" spans="1:82" s="661" customFormat="1" ht="15" customHeight="1">
      <c r="A25" s="688">
        <v>42791</v>
      </c>
      <c r="B25" s="689"/>
      <c r="C25" s="689"/>
      <c r="D25" s="689"/>
      <c r="E25" s="689"/>
      <c r="F25" s="689"/>
      <c r="G25" s="689"/>
      <c r="H25" s="690" t="s">
        <v>264</v>
      </c>
      <c r="I25" s="689" t="s">
        <v>2</v>
      </c>
      <c r="J25" s="689" t="s">
        <v>285</v>
      </c>
      <c r="K25" s="689">
        <v>0</v>
      </c>
      <c r="L25" s="689">
        <v>1</v>
      </c>
      <c r="M25" s="562" t="str">
        <f>IF(K25="","",IF(K25&gt;L25,"W",IF(K25=L25,"D",IF(K25&lt;L25,"L"))))</f>
        <v>L</v>
      </c>
      <c r="N25" s="562">
        <f>IF(K25="","",K25+L25)</f>
        <v>1</v>
      </c>
      <c r="O25" s="598">
        <f>IF(K25="","",K25-L25)</f>
        <v>-1</v>
      </c>
      <c r="P25" s="562" t="str">
        <f t="shared" si="2"/>
        <v>U</v>
      </c>
      <c r="Q25" s="586">
        <f>IF(S25="","",IF(SIGN(S25)&lt;&gt;1,VLOOKUP(ABS(S25),SUP_HDC,3,TRUE),-VLOOKUP(ABS(S25),SUP_HDC,3,TRUE)))</f>
        <v>-0.75</v>
      </c>
      <c r="R25" s="635">
        <f>IF(Q25="","",IF((K25-L25+Q25)&gt;=0.5,1,IF((K25-L25+Q25)=0.25,0.5,IF((K25-L25+Q25)&lt;=-0.5,-1,IF((K25-L25+Q25)=-0.25,-0.5,0)))))</f>
        <v>-1</v>
      </c>
      <c r="S25" s="600">
        <v>0.72</v>
      </c>
      <c r="T25" s="595">
        <f>IF(ISBLANK(S25),"",K25-L25-S25)</f>
        <v>-1.72</v>
      </c>
      <c r="U25" s="601">
        <v>2.56</v>
      </c>
      <c r="V25" s="595">
        <f>IF(ISBLANK(U25),"",K25+L25-U25)</f>
        <v>-1.56</v>
      </c>
      <c r="W25" s="586">
        <f>IF(S25="","",(S25+U25)/2)</f>
        <v>1.6400000000000001</v>
      </c>
      <c r="X25" s="586">
        <f>IF(W25="","",U25-W25)</f>
        <v>0.91999999999999993</v>
      </c>
      <c r="Y25" s="599">
        <v>7</v>
      </c>
      <c r="Z25" s="599">
        <v>8</v>
      </c>
      <c r="AA25" s="599">
        <v>1</v>
      </c>
      <c r="AB25" s="599">
        <v>5</v>
      </c>
      <c r="AC25" s="599">
        <v>53</v>
      </c>
      <c r="AD25" s="599">
        <v>47</v>
      </c>
      <c r="AE25" s="599">
        <v>442</v>
      </c>
      <c r="AF25" s="562"/>
      <c r="AG25" s="562"/>
      <c r="AH25" s="562"/>
      <c r="AJ25" s="758" t="str">
        <f t="array" ref="AJ25">IF($K25="","",IF(SUM(IF(ISNUMBER(VALUE(RIGHT($AM25:$CL25,1))),VALUE(RIGHT($AM25:$CL25,1)),0))=$K25,"T","F"))</f>
        <v>T</v>
      </c>
      <c r="AK25" s="583">
        <f t="array" ref="AK25">IF($K25="","",SUM(IF(LEFT($AM25:$CL25,1)="s",1,0))-SUM(IF(RIGHT(LEFT($AM25:$CL25,2))="-",1,0)))</f>
        <v>0</v>
      </c>
      <c r="AL25" s="562">
        <f t="array" ref="AL25">IF($K25="","",SUM(IF(LEFT($AM25:$CL25,1)="X",1,0)))</f>
        <v>11</v>
      </c>
      <c r="AM25" s="668" t="s">
        <v>2247</v>
      </c>
      <c r="AN25" s="668" t="s">
        <v>2249</v>
      </c>
      <c r="AO25" s="668" t="s">
        <v>2249</v>
      </c>
      <c r="AP25" s="668" t="s">
        <v>2249</v>
      </c>
      <c r="AQ25" s="668" t="s">
        <v>2250</v>
      </c>
      <c r="AR25" s="668" t="s">
        <v>2249</v>
      </c>
      <c r="AS25" s="668"/>
      <c r="AT25" s="669" t="s">
        <v>2020</v>
      </c>
      <c r="AU25" s="668" t="s">
        <v>2247</v>
      </c>
      <c r="AV25" s="668" t="s">
        <v>2247</v>
      </c>
      <c r="AW25" s="668" t="s">
        <v>2249</v>
      </c>
      <c r="AX25" s="668" t="s">
        <v>2249</v>
      </c>
      <c r="AY25" s="668"/>
      <c r="AZ25" s="668" t="s">
        <v>2019</v>
      </c>
      <c r="BA25" s="668"/>
      <c r="BB25" s="668" t="s">
        <v>2248</v>
      </c>
      <c r="BC25" s="668"/>
      <c r="BD25" s="668" t="s">
        <v>2247</v>
      </c>
      <c r="BE25" s="668"/>
      <c r="BF25" s="668" t="s">
        <v>2248</v>
      </c>
      <c r="BG25" s="668"/>
      <c r="BH25" s="668"/>
      <c r="BI25" s="668"/>
      <c r="BJ25" s="668" t="s">
        <v>2020</v>
      </c>
      <c r="BK25" s="668" t="s">
        <v>2249</v>
      </c>
      <c r="BL25" s="668"/>
      <c r="BM25" s="668" t="s">
        <v>2248</v>
      </c>
      <c r="BN25" s="668"/>
      <c r="BO25" s="672"/>
      <c r="BP25" s="668"/>
      <c r="BQ25" s="672"/>
      <c r="BR25" s="668"/>
      <c r="BS25" s="668"/>
      <c r="BT25" s="672"/>
      <c r="BU25" s="673"/>
      <c r="BV25" s="673"/>
      <c r="BW25" s="673"/>
      <c r="BX25" s="673"/>
      <c r="BY25" s="673"/>
      <c r="BZ25" s="673"/>
      <c r="CA25" s="673"/>
      <c r="CB25" s="673"/>
      <c r="CC25" s="673"/>
      <c r="CD25" s="673"/>
    </row>
    <row r="26" spans="1:82" s="661" customFormat="1" ht="15" customHeight="1">
      <c r="A26" s="685">
        <v>42794</v>
      </c>
      <c r="B26" s="686"/>
      <c r="C26" s="686"/>
      <c r="D26" s="686"/>
      <c r="E26" s="686"/>
      <c r="F26" s="686"/>
      <c r="G26" s="686"/>
      <c r="H26" s="687" t="s">
        <v>1437</v>
      </c>
      <c r="I26" s="686" t="s">
        <v>3</v>
      </c>
      <c r="J26" s="686" t="s">
        <v>1436</v>
      </c>
      <c r="K26" s="686">
        <v>1</v>
      </c>
      <c r="L26" s="686">
        <v>2</v>
      </c>
      <c r="M26" s="562" t="str">
        <f>IF(K26="","",IF(K26&gt;L26,"W",IF(K26=L26,"D",IF(K26&lt;L26,"L"))))</f>
        <v>L</v>
      </c>
      <c r="N26" s="562">
        <f>IF(K26="","",K26+L26)</f>
        <v>3</v>
      </c>
      <c r="O26" s="598">
        <f>IF(K26="","",K26-L26)</f>
        <v>-1</v>
      </c>
      <c r="P26" s="562" t="str">
        <f t="shared" si="2"/>
        <v>O</v>
      </c>
      <c r="Q26" s="586" t="str">
        <f>IF(S26="","",IF(SIGN(S26)&lt;&gt;1,VLOOKUP(ABS(S26),SUP_HDC,3,TRUE),-VLOOKUP(ABS(S26),SUP_HDC,3,TRUE)))</f>
        <v/>
      </c>
      <c r="R26" s="635" t="str">
        <f>IF(Q26="","",IF((K26-L26+Q26)&gt;=0.5,1,IF((K26-L26+Q26)=0.25,0.5,IF((K26-L26+Q26)&lt;=-0.5,-1,IF((K26-L26+Q26)=-0.25,-0.5,0)))))</f>
        <v/>
      </c>
      <c r="S26" s="600"/>
      <c r="T26" s="595" t="str">
        <f>IF(ISBLANK(S26),"",K26-L26-S26)</f>
        <v/>
      </c>
      <c r="U26" s="601"/>
      <c r="V26" s="595" t="str">
        <f>IF(ISBLANK(U26),"",K26+L26-U26)</f>
        <v/>
      </c>
      <c r="W26" s="586" t="str">
        <f>IF(S26="","",(S26+U26)/2)</f>
        <v/>
      </c>
      <c r="X26" s="586" t="str">
        <f>IF(W26="","",U26-W26)</f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IF($K26="","",IF(SUM(IF(ISNUMBER(VALUE(RIGHT($AM26:$CL26,1))),VALUE(RIGHT($AM26:$CL26,1)),0))=$K26,"T","F"))</f>
        <v>T</v>
      </c>
      <c r="AK26" s="583">
        <f t="array" ref="AK26">IF($K26="","",SUM(IF(LEFT($AM26:$CL26,1)="s",1,0))-SUM(IF(RIGHT(LEFT($AM26:$CL26,2))="-",1,0)))</f>
        <v>0</v>
      </c>
      <c r="AL26" s="562">
        <f t="array" ref="AL26">IF($K26="","",SUM(IF(LEFT($AM26:$CL26,1)="X",1,0)))</f>
        <v>11</v>
      </c>
      <c r="AM26" s="668" t="s">
        <v>2224</v>
      </c>
      <c r="AN26" s="668" t="s">
        <v>2219</v>
      </c>
      <c r="AO26" s="668" t="s">
        <v>2219</v>
      </c>
      <c r="AP26" s="668" t="s">
        <v>2224</v>
      </c>
      <c r="AQ26" s="668"/>
      <c r="AR26" s="668" t="s">
        <v>2219</v>
      </c>
      <c r="AS26" s="668" t="s">
        <v>2224</v>
      </c>
      <c r="AT26" s="668"/>
      <c r="AU26" s="668" t="s">
        <v>2020</v>
      </c>
      <c r="AV26" s="668" t="s">
        <v>2019</v>
      </c>
      <c r="AW26" s="668" t="s">
        <v>2224</v>
      </c>
      <c r="AX26" s="668"/>
      <c r="AY26" s="668"/>
      <c r="AZ26" s="668" t="s">
        <v>2219</v>
      </c>
      <c r="BA26" s="668"/>
      <c r="BB26" s="668" t="s">
        <v>2221</v>
      </c>
      <c r="BC26" s="668"/>
      <c r="BD26" s="668" t="s">
        <v>2225</v>
      </c>
      <c r="BE26" s="668" t="s">
        <v>2219</v>
      </c>
      <c r="BF26" s="669" t="s">
        <v>2220</v>
      </c>
      <c r="BG26" s="668"/>
      <c r="BH26" s="668"/>
      <c r="BI26" s="668"/>
      <c r="BJ26" s="668" t="s">
        <v>2223</v>
      </c>
      <c r="BK26" s="668" t="s">
        <v>2207</v>
      </c>
      <c r="BL26" s="668"/>
      <c r="BM26" s="668" t="s">
        <v>2223</v>
      </c>
      <c r="BN26" s="668"/>
      <c r="BO26" s="672"/>
      <c r="BP26" s="668"/>
      <c r="BQ26" s="672"/>
      <c r="BR26" s="668"/>
      <c r="BS26" s="668" t="s">
        <v>2222</v>
      </c>
      <c r="BT26" s="672"/>
      <c r="BU26" s="673"/>
      <c r="BV26" s="673"/>
      <c r="BW26" s="673"/>
      <c r="BX26" s="673"/>
      <c r="BY26" s="673"/>
      <c r="BZ26" s="673"/>
      <c r="CA26" s="673"/>
      <c r="CB26" s="673"/>
      <c r="CC26" s="673"/>
      <c r="CD26" s="673"/>
    </row>
    <row r="27" spans="1:82" s="661" customFormat="1" ht="15" customHeight="1">
      <c r="A27" s="688">
        <v>42798</v>
      </c>
      <c r="B27" s="689"/>
      <c r="C27" s="689"/>
      <c r="D27" s="689"/>
      <c r="E27" s="689"/>
      <c r="F27" s="689"/>
      <c r="G27" s="689"/>
      <c r="H27" s="690" t="s">
        <v>267</v>
      </c>
      <c r="I27" s="689" t="s">
        <v>3</v>
      </c>
      <c r="J27" s="689" t="s">
        <v>285</v>
      </c>
      <c r="K27" s="689">
        <v>1</v>
      </c>
      <c r="L27" s="689">
        <v>0</v>
      </c>
      <c r="M27" s="562" t="str">
        <f t="shared" ref="M27:M84" si="6">IF(K27="","",IF(K27&gt;L27,"W",IF(K27=L27,"D",IF(K27&lt;L27,"L"))))</f>
        <v>W</v>
      </c>
      <c r="N27" s="562">
        <f t="shared" ref="N27:N84" si="7">IF(K27="","",K27+L27)</f>
        <v>1</v>
      </c>
      <c r="O27" s="598">
        <f t="shared" ref="O27:O90" si="8">IF(K27="","",K27-L27)</f>
        <v>1</v>
      </c>
      <c r="P27" s="562" t="str">
        <f t="shared" si="2"/>
        <v>U</v>
      </c>
      <c r="Q27" s="586">
        <f t="shared" ref="Q27:Q40" si="9">IF(S27="","",IF(SIGN(S27)&lt;&gt;1,VLOOKUP(ABS(S27),SUP_HDC,3,TRUE),-VLOOKUP(ABS(S27),SUP_HDC,3,TRUE)))</f>
        <v>-0.75</v>
      </c>
      <c r="R27" s="635">
        <f t="shared" si="3"/>
        <v>0.5</v>
      </c>
      <c r="S27" s="600">
        <v>0.95</v>
      </c>
      <c r="T27" s="595">
        <f t="shared" si="4"/>
        <v>5.0000000000000044E-2</v>
      </c>
      <c r="U27" s="601">
        <v>2.36</v>
      </c>
      <c r="V27" s="595">
        <f t="shared" si="5"/>
        <v>-1.3599999999999999</v>
      </c>
      <c r="W27" s="586">
        <f t="shared" ref="W27:W64" si="10">IF(S27="","",(S27+U27)/2)</f>
        <v>1.6549999999999998</v>
      </c>
      <c r="X27" s="586">
        <f t="shared" ref="X27:X64" si="11">IF(W27="","",U27-W27)</f>
        <v>0.70500000000000007</v>
      </c>
      <c r="Y27" s="599">
        <v>14</v>
      </c>
      <c r="Z27" s="599">
        <v>2</v>
      </c>
      <c r="AA27" s="599">
        <v>2</v>
      </c>
      <c r="AB27" s="599">
        <v>1</v>
      </c>
      <c r="AC27" s="599">
        <v>54</v>
      </c>
      <c r="AD27" s="599">
        <v>46</v>
      </c>
      <c r="AE27" s="599">
        <v>442</v>
      </c>
      <c r="AF27" s="562"/>
      <c r="AG27" s="562"/>
      <c r="AH27" s="562"/>
      <c r="AJ27" s="758" t="str">
        <f t="array" ref="AJ27">IF($K27="","",IF(SUM(IF(ISNUMBER(VALUE(RIGHT($AM27:$CL27,1))),VALUE(RIGHT($AM27:$CL27,1)),0))=$K27,"T","F"))</f>
        <v>T</v>
      </c>
      <c r="AK27" s="583">
        <f t="array" ref="AK27">IF($K27="","",SUM(IF(LEFT($AM27:$CL27,1)="s",1,0))-SUM(IF(RIGHT(LEFT($AM27:$CL27,2))="-",1,0)))</f>
        <v>0</v>
      </c>
      <c r="AL27" s="562">
        <f t="array" ref="AL27">IF($K27="","",SUM(IF(LEFT($AM27:$CL27,1)="X",1,0)))</f>
        <v>11</v>
      </c>
      <c r="AM27" s="668" t="s">
        <v>2139</v>
      </c>
      <c r="AN27" s="668" t="s">
        <v>1431</v>
      </c>
      <c r="AO27" s="669" t="s">
        <v>1431</v>
      </c>
      <c r="AP27" s="668" t="s">
        <v>1431</v>
      </c>
      <c r="AQ27" s="668" t="s">
        <v>2139</v>
      </c>
      <c r="AR27" s="671" t="s">
        <v>2207</v>
      </c>
      <c r="AS27" s="668"/>
      <c r="AT27" s="668" t="s">
        <v>1431</v>
      </c>
      <c r="AU27" s="668" t="s">
        <v>2138</v>
      </c>
      <c r="AV27" s="668" t="s">
        <v>2139</v>
      </c>
      <c r="AW27" s="668" t="s">
        <v>2020</v>
      </c>
      <c r="AX27" s="671" t="s">
        <v>2271</v>
      </c>
      <c r="AY27" s="668"/>
      <c r="AZ27" s="668" t="s">
        <v>1431</v>
      </c>
      <c r="BA27" s="668"/>
      <c r="BB27" s="668"/>
      <c r="BC27" s="668"/>
      <c r="BD27" s="668" t="s">
        <v>2139</v>
      </c>
      <c r="BE27" s="668" t="s">
        <v>1431</v>
      </c>
      <c r="BF27" s="668" t="s">
        <v>2138</v>
      </c>
      <c r="BG27" s="668"/>
      <c r="BH27" s="668"/>
      <c r="BI27" s="668"/>
      <c r="BJ27" s="668" t="s">
        <v>2020</v>
      </c>
      <c r="BK27" s="668" t="s">
        <v>2020</v>
      </c>
      <c r="BL27" s="668"/>
      <c r="BM27" s="668" t="s">
        <v>2138</v>
      </c>
      <c r="BN27" s="668"/>
      <c r="BO27" s="672" t="s">
        <v>126</v>
      </c>
      <c r="BP27" s="668"/>
      <c r="BQ27" s="672" t="s">
        <v>126</v>
      </c>
      <c r="BR27" s="668"/>
      <c r="BS27" s="668"/>
      <c r="BT27" s="672"/>
      <c r="BU27" s="673"/>
      <c r="BV27" s="673"/>
      <c r="BW27" s="673"/>
      <c r="BX27" s="673"/>
      <c r="BY27" s="673"/>
      <c r="BZ27" s="673"/>
      <c r="CA27" s="673"/>
      <c r="CB27" s="673"/>
      <c r="CC27" s="673"/>
      <c r="CD27" s="673"/>
    </row>
    <row r="28" spans="1:82" s="661" customFormat="1" ht="15" customHeight="1">
      <c r="A28" s="688">
        <v>42804</v>
      </c>
      <c r="B28" s="689"/>
      <c r="C28" s="689"/>
      <c r="D28" s="689"/>
      <c r="E28" s="689"/>
      <c r="F28" s="689"/>
      <c r="G28" s="689"/>
      <c r="H28" s="690" t="s">
        <v>645</v>
      </c>
      <c r="I28" s="689" t="s">
        <v>2</v>
      </c>
      <c r="J28" s="689" t="s">
        <v>285</v>
      </c>
      <c r="K28" s="689">
        <v>1</v>
      </c>
      <c r="L28" s="689">
        <v>0</v>
      </c>
      <c r="M28" s="562" t="str">
        <f t="shared" si="6"/>
        <v>W</v>
      </c>
      <c r="N28" s="562">
        <f t="shared" si="7"/>
        <v>1</v>
      </c>
      <c r="O28" s="598">
        <f t="shared" si="8"/>
        <v>1</v>
      </c>
      <c r="P28" s="562" t="str">
        <f t="shared" si="2"/>
        <v>U</v>
      </c>
      <c r="Q28" s="586">
        <f t="shared" si="9"/>
        <v>-0.5</v>
      </c>
      <c r="R28" s="635">
        <f t="shared" si="3"/>
        <v>1</v>
      </c>
      <c r="S28" s="600">
        <v>0.56000000000000005</v>
      </c>
      <c r="T28" s="595">
        <f t="shared" si="4"/>
        <v>0.43999999999999995</v>
      </c>
      <c r="U28" s="601">
        <v>2.6</v>
      </c>
      <c r="V28" s="595">
        <f t="shared" si="5"/>
        <v>-1.6</v>
      </c>
      <c r="W28" s="586">
        <f t="shared" si="10"/>
        <v>1.58</v>
      </c>
      <c r="X28" s="586">
        <f t="shared" si="11"/>
        <v>1.02</v>
      </c>
      <c r="Y28" s="599">
        <v>9</v>
      </c>
      <c r="Z28" s="599">
        <v>9</v>
      </c>
      <c r="AA28" s="599">
        <v>3</v>
      </c>
      <c r="AB28" s="599">
        <v>1</v>
      </c>
      <c r="AC28" s="599">
        <v>53</v>
      </c>
      <c r="AD28" s="599">
        <v>47</v>
      </c>
      <c r="AE28" s="599">
        <v>442</v>
      </c>
      <c r="AF28" s="562"/>
      <c r="AG28" s="562"/>
      <c r="AH28" s="562"/>
      <c r="AJ28" s="758" t="str">
        <f t="array" ref="AJ28">IF($K28="","",IF(SUM(IF(ISNUMBER(VALUE(RIGHT($AM28:$CL28,1))),VALUE(RIGHT($AM28:$CL28,1)),0))=$K28,"T","F"))</f>
        <v>T</v>
      </c>
      <c r="AK28" s="583">
        <f t="array" ref="AK28">IF($K28="","",SUM(IF(LEFT($AM28:$CL28,1)="s",1,0))-SUM(IF(RIGHT(LEFT($AM28:$CL28,2))="-",1,0)))</f>
        <v>0</v>
      </c>
      <c r="AL28" s="562">
        <f t="array" ref="AL28">IF($K28="","",SUM(IF(LEFT($AM28:$CL28,1)="X",1,0)))</f>
        <v>11</v>
      </c>
      <c r="AM28" s="668" t="s">
        <v>2339</v>
      </c>
      <c r="AN28" s="668" t="s">
        <v>2331</v>
      </c>
      <c r="AO28" s="668" t="s">
        <v>2329</v>
      </c>
      <c r="AP28" s="668" t="s">
        <v>2330</v>
      </c>
      <c r="AQ28" s="668"/>
      <c r="AR28" s="668" t="s">
        <v>2329</v>
      </c>
      <c r="AS28" s="668" t="s">
        <v>2338</v>
      </c>
      <c r="AT28" s="668" t="s">
        <v>2332</v>
      </c>
      <c r="AU28" s="668" t="s">
        <v>2336</v>
      </c>
      <c r="AV28" s="668" t="s">
        <v>2499</v>
      </c>
      <c r="AW28" s="668" t="s">
        <v>2330</v>
      </c>
      <c r="AX28" s="668" t="s">
        <v>2332</v>
      </c>
      <c r="AY28" s="668"/>
      <c r="AZ28" s="668" t="s">
        <v>2329</v>
      </c>
      <c r="BA28" s="668"/>
      <c r="BB28" s="668"/>
      <c r="BC28" s="668" t="s">
        <v>2337</v>
      </c>
      <c r="BD28" s="668"/>
      <c r="BE28" s="671" t="s">
        <v>2334</v>
      </c>
      <c r="BF28" s="669" t="s">
        <v>2336</v>
      </c>
      <c r="BG28" s="668"/>
      <c r="BH28" s="668"/>
      <c r="BI28" s="668"/>
      <c r="BJ28" s="668" t="s">
        <v>2330</v>
      </c>
      <c r="BK28" s="668" t="s">
        <v>2333</v>
      </c>
      <c r="BL28" s="668"/>
      <c r="BM28" s="682" t="s">
        <v>2335</v>
      </c>
      <c r="BN28" s="668" t="s">
        <v>2338</v>
      </c>
      <c r="BO28" s="672"/>
      <c r="BP28" s="668"/>
      <c r="BQ28" s="672"/>
      <c r="BR28" s="668"/>
      <c r="BS28" s="668" t="s">
        <v>2340</v>
      </c>
      <c r="BT28" s="672"/>
      <c r="BU28" s="673"/>
      <c r="BV28" s="673"/>
      <c r="BW28" s="673"/>
      <c r="BX28" s="673"/>
      <c r="BY28" s="673"/>
      <c r="BZ28" s="673"/>
      <c r="CA28" s="673"/>
      <c r="CB28" s="673"/>
      <c r="CC28" s="673"/>
      <c r="CD28" s="673"/>
    </row>
    <row r="29" spans="1:82" s="661" customFormat="1" ht="15" customHeight="1">
      <c r="A29" s="685">
        <v>42808</v>
      </c>
      <c r="B29" s="686"/>
      <c r="C29" s="686"/>
      <c r="D29" s="686"/>
      <c r="E29" s="686"/>
      <c r="F29" s="686"/>
      <c r="G29" s="686"/>
      <c r="H29" s="687" t="s">
        <v>2009</v>
      </c>
      <c r="I29" s="686" t="s">
        <v>2</v>
      </c>
      <c r="J29" s="686" t="s">
        <v>1436</v>
      </c>
      <c r="K29" s="686">
        <v>3</v>
      </c>
      <c r="L29" s="686">
        <v>0</v>
      </c>
      <c r="M29" s="562" t="str">
        <f t="shared" si="6"/>
        <v>W</v>
      </c>
      <c r="N29" s="562">
        <f t="shared" si="7"/>
        <v>3</v>
      </c>
      <c r="O29" s="598">
        <f t="shared" si="8"/>
        <v>3</v>
      </c>
      <c r="P29" s="562" t="str">
        <f t="shared" si="2"/>
        <v>O</v>
      </c>
      <c r="Q29" s="586" t="str">
        <f t="shared" si="9"/>
        <v/>
      </c>
      <c r="R29" s="635" t="str">
        <f t="shared" si="3"/>
        <v/>
      </c>
      <c r="S29" s="600"/>
      <c r="T29" s="595" t="str">
        <f t="shared" si="4"/>
        <v/>
      </c>
      <c r="U29" s="601"/>
      <c r="V29" s="595" t="str">
        <f t="shared" si="5"/>
        <v/>
      </c>
      <c r="W29" s="586" t="str">
        <f t="shared" si="10"/>
        <v/>
      </c>
      <c r="X29" s="586" t="str">
        <f t="shared" si="11"/>
        <v/>
      </c>
      <c r="Y29" s="599"/>
      <c r="Z29" s="599"/>
      <c r="AA29" s="599"/>
      <c r="AB29" s="599"/>
      <c r="AC29" s="599"/>
      <c r="AD29" s="599"/>
      <c r="AE29" s="599"/>
      <c r="AF29" s="562"/>
      <c r="AG29" s="562"/>
      <c r="AH29" s="562"/>
      <c r="AJ29" s="758" t="str">
        <f t="array" ref="AJ29">IF($K29="","",IF(SUM(IF(ISNUMBER(VALUE(RIGHT($AM29:$CL29,1))),VALUE(RIGHT($AM29:$CL29,1)),0))=$K29,"T","F"))</f>
        <v>T</v>
      </c>
      <c r="AK29" s="583">
        <f t="array" ref="AK29">IF($K29="","",SUM(IF(LEFT($AM29:$CL29,1)="s",1,0))-SUM(IF(RIGHT(LEFT($AM29:$CL29,2))="-",1,0)))</f>
        <v>0</v>
      </c>
      <c r="AL29" s="562">
        <f t="array" ref="AL29">IF($K29="","",SUM(IF(LEFT($AM29:$CL29,1)="X",1,0)))</f>
        <v>11</v>
      </c>
      <c r="AM29" s="668" t="s">
        <v>2474</v>
      </c>
      <c r="AN29" s="668" t="s">
        <v>2474</v>
      </c>
      <c r="AO29" s="668" t="s">
        <v>2491</v>
      </c>
      <c r="AP29" s="668" t="s">
        <v>2474</v>
      </c>
      <c r="AQ29" s="668" t="s">
        <v>2471</v>
      </c>
      <c r="AR29" s="668" t="s">
        <v>2474</v>
      </c>
      <c r="AS29" s="668" t="s">
        <v>126</v>
      </c>
      <c r="AT29" s="668" t="s">
        <v>2471</v>
      </c>
      <c r="AU29" s="668" t="s">
        <v>2471</v>
      </c>
      <c r="AV29" s="668" t="s">
        <v>2500</v>
      </c>
      <c r="AW29" s="668" t="s">
        <v>2474</v>
      </c>
      <c r="AX29" s="668" t="s">
        <v>2474</v>
      </c>
      <c r="AY29" s="668" t="s">
        <v>126</v>
      </c>
      <c r="AZ29" s="668" t="s">
        <v>2472</v>
      </c>
      <c r="BA29" s="668" t="s">
        <v>126</v>
      </c>
      <c r="BB29" s="668" t="s">
        <v>126</v>
      </c>
      <c r="BC29" s="668" t="s">
        <v>126</v>
      </c>
      <c r="BD29" s="668" t="s">
        <v>2472</v>
      </c>
      <c r="BE29" s="668" t="s">
        <v>2473</v>
      </c>
      <c r="BF29" s="668" t="s">
        <v>2473</v>
      </c>
      <c r="BG29" s="668" t="s">
        <v>126</v>
      </c>
      <c r="BH29" s="668" t="s">
        <v>126</v>
      </c>
      <c r="BI29" s="668" t="s">
        <v>126</v>
      </c>
      <c r="BJ29" s="668" t="s">
        <v>2492</v>
      </c>
      <c r="BK29" s="668" t="s">
        <v>2472</v>
      </c>
      <c r="BL29" s="668" t="s">
        <v>2472</v>
      </c>
      <c r="BM29" s="668" t="s">
        <v>2490</v>
      </c>
      <c r="BN29" s="668"/>
      <c r="BO29" s="672"/>
      <c r="BP29" s="668"/>
      <c r="BQ29" s="672"/>
      <c r="BR29" s="668" t="s">
        <v>126</v>
      </c>
      <c r="BS29" s="668"/>
      <c r="BT29" s="672"/>
      <c r="BU29" s="673"/>
      <c r="BV29" s="673"/>
      <c r="BW29" s="673"/>
      <c r="BX29" s="673"/>
      <c r="BY29" s="673"/>
      <c r="BZ29" s="673"/>
      <c r="CA29" s="673"/>
      <c r="CB29" s="673"/>
      <c r="CC29" s="673"/>
      <c r="CD29" s="673"/>
    </row>
    <row r="30" spans="1:82" s="661" customFormat="1" ht="15" customHeight="1">
      <c r="A30" s="688">
        <v>42812</v>
      </c>
      <c r="B30" s="689"/>
      <c r="C30" s="689"/>
      <c r="D30" s="689"/>
      <c r="E30" s="689"/>
      <c r="F30" s="689"/>
      <c r="G30" s="689"/>
      <c r="H30" s="690" t="s">
        <v>262</v>
      </c>
      <c r="I30" s="689" t="s">
        <v>3</v>
      </c>
      <c r="J30" s="689" t="s">
        <v>285</v>
      </c>
      <c r="K30" s="689">
        <v>3</v>
      </c>
      <c r="L30" s="689">
        <v>2</v>
      </c>
      <c r="M30" s="562" t="str">
        <f t="shared" si="6"/>
        <v>W</v>
      </c>
      <c r="N30" s="562">
        <f t="shared" si="7"/>
        <v>5</v>
      </c>
      <c r="O30" s="598">
        <f t="shared" si="8"/>
        <v>1</v>
      </c>
      <c r="P30" s="562" t="str">
        <f t="shared" si="2"/>
        <v>O</v>
      </c>
      <c r="Q30" s="586">
        <f t="shared" si="9"/>
        <v>-0.5</v>
      </c>
      <c r="R30" s="635">
        <f t="shared" si="3"/>
        <v>1</v>
      </c>
      <c r="S30" s="600">
        <v>0.6</v>
      </c>
      <c r="T30" s="595">
        <f t="shared" si="4"/>
        <v>0.4</v>
      </c>
      <c r="U30" s="601">
        <v>2.5299999999999998</v>
      </c>
      <c r="V30" s="595">
        <f t="shared" si="5"/>
        <v>2.4700000000000002</v>
      </c>
      <c r="W30" s="586">
        <f t="shared" si="10"/>
        <v>1.5649999999999999</v>
      </c>
      <c r="X30" s="586">
        <f t="shared" si="11"/>
        <v>0.96499999999999986</v>
      </c>
      <c r="Y30" s="599">
        <v>13</v>
      </c>
      <c r="Z30" s="599">
        <v>15</v>
      </c>
      <c r="AA30" s="599">
        <v>5</v>
      </c>
      <c r="AB30" s="599">
        <v>7</v>
      </c>
      <c r="AC30" s="599">
        <v>62</v>
      </c>
      <c r="AD30" s="599">
        <v>38</v>
      </c>
      <c r="AE30" s="599">
        <v>442</v>
      </c>
      <c r="AF30" s="562"/>
      <c r="AG30" s="562"/>
      <c r="AH30" s="562"/>
      <c r="AJ30" s="758" t="str">
        <f t="array" ref="AJ30">IF($K30="","",IF(SUM(IF(ISNUMBER(VALUE(RIGHT($AM30:$CL30,1))),VALUE(RIGHT($AM30:$CL30,1)),0))=$K30,"T","F"))</f>
        <v>T</v>
      </c>
      <c r="AK30" s="583">
        <f t="array" ref="AK30">IF($K30="","",SUM(IF(LEFT($AM30:$CL30,1)="s",1,0))-SUM(IF(RIGHT(LEFT($AM30:$CL30,2))="-",1,0)))</f>
        <v>0</v>
      </c>
      <c r="AL30" s="562">
        <f t="array" ref="AL30">IF($K30="","",SUM(IF(LEFT($AM30:$CL30,1)="X",1,0)))</f>
        <v>11</v>
      </c>
      <c r="AM30" s="668" t="s">
        <v>2571</v>
      </c>
      <c r="AN30" s="668" t="s">
        <v>2567</v>
      </c>
      <c r="AO30" s="671" t="s">
        <v>2573</v>
      </c>
      <c r="AP30" s="668" t="s">
        <v>2568</v>
      </c>
      <c r="AQ30" s="668" t="s">
        <v>2569</v>
      </c>
      <c r="AR30" s="668" t="s">
        <v>2570</v>
      </c>
      <c r="AS30" s="668"/>
      <c r="AT30" s="668" t="s">
        <v>2568</v>
      </c>
      <c r="AU30" s="668" t="s">
        <v>2571</v>
      </c>
      <c r="AV30" s="668" t="s">
        <v>2572</v>
      </c>
      <c r="AW30" s="668" t="s">
        <v>2566</v>
      </c>
      <c r="AX30" s="682" t="s">
        <v>2574</v>
      </c>
      <c r="AY30" s="668"/>
      <c r="AZ30" s="668" t="s">
        <v>2566</v>
      </c>
      <c r="BA30" s="668"/>
      <c r="BB30" s="668"/>
      <c r="BC30" s="668"/>
      <c r="BD30" s="668" t="s">
        <v>2571</v>
      </c>
      <c r="BE30" s="668" t="s">
        <v>2566</v>
      </c>
      <c r="BF30" s="671" t="s">
        <v>2575</v>
      </c>
      <c r="BG30" s="668"/>
      <c r="BH30" s="668"/>
      <c r="BI30" s="668"/>
      <c r="BJ30" s="671" t="s">
        <v>2575</v>
      </c>
      <c r="BK30" s="668" t="s">
        <v>2568</v>
      </c>
      <c r="BL30" s="668"/>
      <c r="BM30" s="682" t="s">
        <v>2573</v>
      </c>
      <c r="BN30" s="668"/>
      <c r="BO30" s="672"/>
      <c r="BP30" s="668"/>
      <c r="BQ30" s="672"/>
      <c r="BR30" s="668"/>
      <c r="BS30" s="705"/>
      <c r="BT30" s="672"/>
      <c r="BU30" s="673"/>
      <c r="BV30" s="673"/>
      <c r="BW30" s="673"/>
      <c r="BX30" s="673"/>
      <c r="BY30" s="673"/>
      <c r="BZ30" s="673"/>
      <c r="CA30" s="673"/>
      <c r="CB30" s="673"/>
      <c r="CC30" s="673"/>
      <c r="CD30" s="673"/>
    </row>
    <row r="31" spans="1:82" s="661" customFormat="1" ht="15" customHeight="1">
      <c r="A31" s="688">
        <v>42826</v>
      </c>
      <c r="B31" s="689"/>
      <c r="C31" s="689"/>
      <c r="D31" s="689"/>
      <c r="E31" s="689"/>
      <c r="F31" s="689"/>
      <c r="G31" s="689"/>
      <c r="H31" s="690" t="s">
        <v>1204</v>
      </c>
      <c r="I31" s="689" t="s">
        <v>3</v>
      </c>
      <c r="J31" s="689" t="s">
        <v>285</v>
      </c>
      <c r="K31" s="689">
        <v>1</v>
      </c>
      <c r="L31" s="689">
        <v>0</v>
      </c>
      <c r="M31" s="562" t="str">
        <f t="shared" si="6"/>
        <v>W</v>
      </c>
      <c r="N31" s="562">
        <f t="shared" si="7"/>
        <v>1</v>
      </c>
      <c r="O31" s="598">
        <f t="shared" si="8"/>
        <v>1</v>
      </c>
      <c r="P31" s="562" t="str">
        <f t="shared" si="2"/>
        <v>U</v>
      </c>
      <c r="Q31" s="586">
        <f t="shared" si="9"/>
        <v>-0.75</v>
      </c>
      <c r="R31" s="635">
        <f t="shared" si="3"/>
        <v>0.5</v>
      </c>
      <c r="S31" s="600">
        <v>0.73</v>
      </c>
      <c r="T31" s="595">
        <f t="shared" si="4"/>
        <v>0.27</v>
      </c>
      <c r="U31" s="601">
        <v>2.5</v>
      </c>
      <c r="V31" s="595">
        <f t="shared" si="5"/>
        <v>-1.5</v>
      </c>
      <c r="W31" s="586">
        <f t="shared" si="10"/>
        <v>1.615</v>
      </c>
      <c r="X31" s="586">
        <f t="shared" si="11"/>
        <v>0.88500000000000001</v>
      </c>
      <c r="Y31" s="599">
        <v>17</v>
      </c>
      <c r="Z31" s="599">
        <v>4</v>
      </c>
      <c r="AA31" s="599">
        <v>6</v>
      </c>
      <c r="AB31" s="599">
        <v>1</v>
      </c>
      <c r="AC31" s="599">
        <v>54</v>
      </c>
      <c r="AD31" s="599">
        <v>46</v>
      </c>
      <c r="AE31" s="599">
        <v>442</v>
      </c>
      <c r="AF31" s="562"/>
      <c r="AG31" s="562"/>
      <c r="AH31" s="562"/>
      <c r="AJ31" s="758" t="str">
        <f t="array" ref="AJ31">IF($K31="","",IF(SUM(IF(ISNUMBER(VALUE(RIGHT($AM31:$CL31,1))),VALUE(RIGHT($AM31:$CL31,1)),0))=$K31,"T","F"))</f>
        <v>T</v>
      </c>
      <c r="AK31" s="583">
        <f t="array" ref="AK31">IF($K31="","",SUM(IF(LEFT($AM31:$CL31,1)="s",1,0))-SUM(IF(RIGHT(LEFT($AM31:$CL31,2))="-",1,0)))</f>
        <v>0</v>
      </c>
      <c r="AL31" s="562">
        <f t="array" ref="AL31">IF($K31="","",SUM(IF(LEFT($AM31:$CL31,1)="X",1,0)))</f>
        <v>11</v>
      </c>
      <c r="AM31" s="668" t="s">
        <v>2474</v>
      </c>
      <c r="AN31" s="668" t="s">
        <v>2474</v>
      </c>
      <c r="AO31" s="668" t="s">
        <v>2474</v>
      </c>
      <c r="AP31" s="668" t="s">
        <v>2474</v>
      </c>
      <c r="AQ31" s="668" t="s">
        <v>2474</v>
      </c>
      <c r="AR31" s="668" t="s">
        <v>2474</v>
      </c>
      <c r="AS31" s="668" t="s">
        <v>2471</v>
      </c>
      <c r="AT31" s="668" t="s">
        <v>2473</v>
      </c>
      <c r="AU31" s="668" t="s">
        <v>2472</v>
      </c>
      <c r="AV31" s="668" t="s">
        <v>2472</v>
      </c>
      <c r="AW31" s="671" t="s">
        <v>2645</v>
      </c>
      <c r="AX31" s="668" t="s">
        <v>2683</v>
      </c>
      <c r="AY31" s="668" t="s">
        <v>126</v>
      </c>
      <c r="AZ31" s="668" t="s">
        <v>2472</v>
      </c>
      <c r="BA31" s="668" t="s">
        <v>126</v>
      </c>
      <c r="BB31" s="668" t="s">
        <v>126</v>
      </c>
      <c r="BC31" s="668" t="s">
        <v>126</v>
      </c>
      <c r="BD31" s="668" t="s">
        <v>126</v>
      </c>
      <c r="BE31" s="668" t="s">
        <v>2471</v>
      </c>
      <c r="BF31" s="668" t="s">
        <v>2472</v>
      </c>
      <c r="BG31" s="668" t="s">
        <v>126</v>
      </c>
      <c r="BH31" s="668" t="s">
        <v>126</v>
      </c>
      <c r="BI31" s="668" t="s">
        <v>126</v>
      </c>
      <c r="BJ31" s="668" t="s">
        <v>2473</v>
      </c>
      <c r="BK31" s="668" t="s">
        <v>2473</v>
      </c>
      <c r="BL31" s="668" t="s">
        <v>126</v>
      </c>
      <c r="BM31" s="682" t="s">
        <v>2646</v>
      </c>
      <c r="BN31" s="668" t="s">
        <v>2647</v>
      </c>
      <c r="BO31" s="672"/>
      <c r="BP31" s="668"/>
      <c r="BQ31" s="672"/>
      <c r="BR31" s="668" t="s">
        <v>126</v>
      </c>
      <c r="BS31" s="668"/>
      <c r="BT31" s="672"/>
      <c r="BU31" s="673"/>
      <c r="BV31" s="673"/>
      <c r="BW31" s="673"/>
      <c r="BX31" s="673"/>
      <c r="BY31" s="673"/>
      <c r="BZ31" s="673"/>
      <c r="CA31" s="673"/>
      <c r="CB31" s="673"/>
      <c r="CC31" s="673"/>
      <c r="CD31" s="673"/>
    </row>
    <row r="32" spans="1:82" s="661" customFormat="1" ht="15" customHeight="1">
      <c r="A32" s="688">
        <v>42833</v>
      </c>
      <c r="B32" s="689"/>
      <c r="C32" s="689"/>
      <c r="D32" s="689"/>
      <c r="E32" s="689"/>
      <c r="F32" s="689"/>
      <c r="G32" s="689"/>
      <c r="H32" s="690" t="s">
        <v>253</v>
      </c>
      <c r="I32" s="689" t="s">
        <v>2</v>
      </c>
      <c r="J32" s="689" t="s">
        <v>285</v>
      </c>
      <c r="K32" s="689">
        <v>0</v>
      </c>
      <c r="L32" s="689">
        <v>1</v>
      </c>
      <c r="M32" s="562" t="str">
        <f t="shared" si="6"/>
        <v>L</v>
      </c>
      <c r="N32" s="562">
        <f t="shared" si="7"/>
        <v>1</v>
      </c>
      <c r="O32" s="598">
        <f t="shared" si="8"/>
        <v>-1</v>
      </c>
      <c r="P32" s="562" t="str">
        <f t="shared" si="2"/>
        <v>U</v>
      </c>
      <c r="Q32" s="586">
        <f t="shared" si="9"/>
        <v>-0.75</v>
      </c>
      <c r="R32" s="635">
        <f t="shared" si="3"/>
        <v>-1</v>
      </c>
      <c r="S32" s="600">
        <v>0.89</v>
      </c>
      <c r="T32" s="595">
        <f t="shared" si="4"/>
        <v>-1.8900000000000001</v>
      </c>
      <c r="U32" s="601">
        <v>2.57</v>
      </c>
      <c r="V32" s="595">
        <f t="shared" si="5"/>
        <v>-1.5699999999999998</v>
      </c>
      <c r="W32" s="586">
        <f t="shared" si="10"/>
        <v>1.73</v>
      </c>
      <c r="X32" s="586">
        <f t="shared" si="11"/>
        <v>0.83999999999999986</v>
      </c>
      <c r="Y32" s="599">
        <v>21</v>
      </c>
      <c r="Z32" s="599">
        <v>13</v>
      </c>
      <c r="AA32" s="599">
        <v>6</v>
      </c>
      <c r="AB32" s="599">
        <v>4</v>
      </c>
      <c r="AC32" s="599">
        <v>59</v>
      </c>
      <c r="AD32" s="599">
        <v>41</v>
      </c>
      <c r="AE32" s="599">
        <v>442</v>
      </c>
      <c r="AF32" s="562"/>
      <c r="AG32" s="562"/>
      <c r="AH32" s="562"/>
      <c r="AJ32" s="758" t="str">
        <f t="array" ref="AJ32">IF($K32="","",IF(SUM(IF(ISNUMBER(VALUE(RIGHT($AM32:$CL32,1))),VALUE(RIGHT($AM32:$CL32,1)),0))=$K32,"T","F"))</f>
        <v>T</v>
      </c>
      <c r="AK32" s="583">
        <f t="array" ref="AK32">IF($K32="","",SUM(IF(LEFT($AM32:$CL32,1)="s",1,0))-SUM(IF(RIGHT(LEFT($AM32:$CL32,2))="-",1,0)))</f>
        <v>0</v>
      </c>
      <c r="AL32" s="562">
        <f t="array" ref="AL32">IF($K32="","",SUM(IF(LEFT($AM32:$CL32,1)="X",1,0)))</f>
        <v>11</v>
      </c>
      <c r="AM32" s="668" t="s">
        <v>2744</v>
      </c>
      <c r="AN32" s="668" t="s">
        <v>2742</v>
      </c>
      <c r="AO32" s="668" t="s">
        <v>2705</v>
      </c>
      <c r="AP32" s="668" t="s">
        <v>2704</v>
      </c>
      <c r="AQ32" s="668"/>
      <c r="AR32" s="668" t="s">
        <v>2743</v>
      </c>
      <c r="AS32" s="668" t="s">
        <v>2706</v>
      </c>
      <c r="AT32" s="668" t="s">
        <v>2744</v>
      </c>
      <c r="AU32" s="668" t="s">
        <v>2019</v>
      </c>
      <c r="AV32" s="668" t="s">
        <v>2742</v>
      </c>
      <c r="AW32" s="669" t="s">
        <v>2743</v>
      </c>
      <c r="AX32" s="668" t="s">
        <v>2340</v>
      </c>
      <c r="AY32" s="668"/>
      <c r="AZ32" s="668" t="s">
        <v>2704</v>
      </c>
      <c r="BA32" s="668"/>
      <c r="BB32" s="668"/>
      <c r="BC32" s="668"/>
      <c r="BD32" s="668" t="s">
        <v>2744</v>
      </c>
      <c r="BE32" s="668" t="s">
        <v>2704</v>
      </c>
      <c r="BF32" s="669" t="s">
        <v>2020</v>
      </c>
      <c r="BG32" s="668"/>
      <c r="BH32" s="668"/>
      <c r="BI32" s="668"/>
      <c r="BJ32" s="668" t="s">
        <v>2743</v>
      </c>
      <c r="BK32" s="668" t="s">
        <v>2704</v>
      </c>
      <c r="BL32" s="668" t="s">
        <v>2744</v>
      </c>
      <c r="BM32" s="668" t="s">
        <v>2704</v>
      </c>
      <c r="BN32" s="668"/>
      <c r="BO32" s="672"/>
      <c r="BP32" s="668"/>
      <c r="BQ32" s="672"/>
      <c r="BR32" s="668"/>
      <c r="BS32" s="668"/>
      <c r="BT32" s="672"/>
      <c r="BU32" s="673"/>
      <c r="BV32" s="673"/>
      <c r="BW32" s="673"/>
      <c r="BX32" s="673"/>
      <c r="BY32" s="673"/>
      <c r="BZ32" s="673"/>
      <c r="CA32" s="673"/>
      <c r="CB32" s="673"/>
      <c r="CC32" s="673"/>
      <c r="CD32" s="673"/>
    </row>
    <row r="33" spans="1:82" s="661" customFormat="1" ht="15" customHeight="1">
      <c r="A33" s="685">
        <v>42837</v>
      </c>
      <c r="B33" s="686"/>
      <c r="C33" s="686"/>
      <c r="D33" s="686"/>
      <c r="E33" s="686"/>
      <c r="F33" s="686"/>
      <c r="G33" s="686"/>
      <c r="H33" s="687" t="s">
        <v>2009</v>
      </c>
      <c r="I33" s="686" t="s">
        <v>3</v>
      </c>
      <c r="J33" s="686" t="s">
        <v>1436</v>
      </c>
      <c r="K33" s="686">
        <v>1</v>
      </c>
      <c r="L33" s="686">
        <v>2</v>
      </c>
      <c r="M33" s="562" t="str">
        <f t="shared" si="6"/>
        <v>L</v>
      </c>
      <c r="N33" s="562">
        <f t="shared" si="7"/>
        <v>3</v>
      </c>
      <c r="O33" s="598">
        <f t="shared" si="8"/>
        <v>-1</v>
      </c>
      <c r="P33" s="562" t="str">
        <f t="shared" si="2"/>
        <v>O</v>
      </c>
      <c r="Q33" s="586" t="str">
        <f t="shared" si="9"/>
        <v/>
      </c>
      <c r="R33" s="635" t="str">
        <f t="shared" si="3"/>
        <v/>
      </c>
      <c r="S33" s="600"/>
      <c r="T33" s="595" t="str">
        <f t="shared" si="4"/>
        <v/>
      </c>
      <c r="U33" s="601"/>
      <c r="V33" s="595" t="str">
        <f t="shared" si="5"/>
        <v/>
      </c>
      <c r="W33" s="586" t="str">
        <f t="shared" si="10"/>
        <v/>
      </c>
      <c r="X33" s="586" t="str">
        <f t="shared" si="11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IF($K33="","",IF(SUM(IF(ISNUMBER(VALUE(RIGHT($AM33:$CL33,1))),VALUE(RIGHT($AM33:$CL33,1)),0))=$K33,"T","F"))</f>
        <v>T</v>
      </c>
      <c r="AK33" s="583">
        <f t="array" ref="AK33">IF($K33="","",SUM(IF(LEFT($AM33:$CL33,1)="s",1,0))-SUM(IF(RIGHT(LEFT($AM33:$CL33,2))="-",1,0)))</f>
        <v>0</v>
      </c>
      <c r="AL33" s="562">
        <f t="array" ref="AL33">IF($K33="","",SUM(IF(LEFT($AM33:$CL33,1)="X",1,0)))</f>
        <v>11</v>
      </c>
      <c r="AM33" s="668" t="s">
        <v>2800</v>
      </c>
      <c r="AN33" s="668" t="s">
        <v>2796</v>
      </c>
      <c r="AO33" s="668" t="s">
        <v>2796</v>
      </c>
      <c r="AP33" s="668" t="s">
        <v>2796</v>
      </c>
      <c r="AQ33" s="668" t="s">
        <v>2796</v>
      </c>
      <c r="AR33" s="668" t="s">
        <v>2796</v>
      </c>
      <c r="AS33" s="668" t="s">
        <v>2800</v>
      </c>
      <c r="AT33" s="668" t="s">
        <v>2797</v>
      </c>
      <c r="AU33" s="668" t="s">
        <v>2799</v>
      </c>
      <c r="AV33" s="668"/>
      <c r="AW33" s="668" t="s">
        <v>2796</v>
      </c>
      <c r="AX33" s="668" t="s">
        <v>2340</v>
      </c>
      <c r="AY33" s="668"/>
      <c r="AZ33" s="668" t="s">
        <v>2796</v>
      </c>
      <c r="BA33" s="668"/>
      <c r="BB33" s="668"/>
      <c r="BC33" s="668"/>
      <c r="BD33" s="668" t="s">
        <v>2800</v>
      </c>
      <c r="BE33" s="668" t="s">
        <v>2800</v>
      </c>
      <c r="BF33" s="668" t="s">
        <v>2798</v>
      </c>
      <c r="BG33" s="668"/>
      <c r="BH33" s="668"/>
      <c r="BI33" s="668"/>
      <c r="BJ33" s="668" t="s">
        <v>2796</v>
      </c>
      <c r="BK33" s="668"/>
      <c r="BL33" s="668" t="s">
        <v>2797</v>
      </c>
      <c r="BM33" s="668" t="s">
        <v>2797</v>
      </c>
      <c r="BN33" s="668" t="s">
        <v>2799</v>
      </c>
      <c r="BO33" s="672"/>
      <c r="BP33" s="668"/>
      <c r="BQ33" s="672"/>
      <c r="BR33" s="668"/>
      <c r="BS33" s="668"/>
      <c r="BT33" s="672"/>
      <c r="BU33" s="673"/>
      <c r="BV33" s="673"/>
      <c r="BW33" s="673"/>
      <c r="BX33" s="673"/>
      <c r="BY33" s="673"/>
      <c r="BZ33" s="673"/>
      <c r="CA33" s="673"/>
      <c r="CB33" s="673"/>
      <c r="CC33" s="673"/>
      <c r="CD33" s="673"/>
    </row>
    <row r="34" spans="1:82" s="661" customFormat="1" ht="15" customHeight="1">
      <c r="A34" s="688">
        <v>42841</v>
      </c>
      <c r="B34" s="689"/>
      <c r="C34" s="689"/>
      <c r="D34" s="689"/>
      <c r="E34" s="689"/>
      <c r="F34" s="689"/>
      <c r="G34" s="689"/>
      <c r="H34" s="690" t="s">
        <v>266</v>
      </c>
      <c r="I34" s="689" t="s">
        <v>3</v>
      </c>
      <c r="J34" s="689" t="s">
        <v>285</v>
      </c>
      <c r="K34" s="689">
        <v>4</v>
      </c>
      <c r="L34" s="689">
        <v>1</v>
      </c>
      <c r="M34" s="562" t="str">
        <f t="shared" si="6"/>
        <v>W</v>
      </c>
      <c r="N34" s="562">
        <f t="shared" si="7"/>
        <v>5</v>
      </c>
      <c r="O34" s="598">
        <f t="shared" si="8"/>
        <v>3</v>
      </c>
      <c r="P34" s="562" t="str">
        <f t="shared" si="2"/>
        <v>O</v>
      </c>
      <c r="Q34" s="586">
        <f t="shared" si="9"/>
        <v>-0.75</v>
      </c>
      <c r="R34" s="635">
        <f t="shared" si="3"/>
        <v>1</v>
      </c>
      <c r="S34" s="600">
        <v>0.83</v>
      </c>
      <c r="T34" s="595">
        <f t="shared" si="4"/>
        <v>2.17</v>
      </c>
      <c r="U34" s="601">
        <v>2.58</v>
      </c>
      <c r="V34" s="595">
        <f t="shared" si="5"/>
        <v>2.42</v>
      </c>
      <c r="W34" s="586">
        <f t="shared" si="10"/>
        <v>1.7050000000000001</v>
      </c>
      <c r="X34" s="586">
        <f t="shared" si="11"/>
        <v>0.875</v>
      </c>
      <c r="Y34" s="599">
        <v>19</v>
      </c>
      <c r="Z34" s="599">
        <v>17</v>
      </c>
      <c r="AA34" s="599">
        <v>8</v>
      </c>
      <c r="AB34" s="599">
        <v>3</v>
      </c>
      <c r="AC34" s="599">
        <v>50</v>
      </c>
      <c r="AD34" s="599">
        <v>50</v>
      </c>
      <c r="AE34" s="599">
        <v>442</v>
      </c>
      <c r="AF34" s="562"/>
      <c r="AG34" s="562"/>
      <c r="AH34" s="562"/>
      <c r="AJ34" s="758" t="str">
        <f t="array" ref="AJ34">IF($K34="","",IF(SUM(IF(ISNUMBER(VALUE(RIGHT($AM34:$CL34,1))),VALUE(RIGHT($AM34:$CL34,1)),0))=$K34,"T","F"))</f>
        <v>T</v>
      </c>
      <c r="AK34" s="583">
        <f t="array" ref="AK34">IF($K34="","",SUM(IF(LEFT($AM34:$CL34,1)="s",1,0))-SUM(IF(RIGHT(LEFT($AM34:$CL34,2))="-",1,0)))</f>
        <v>0</v>
      </c>
      <c r="AL34" s="562">
        <f t="array" ref="AL34">IF($K34="","",SUM(IF(LEFT($AM34:$CL34,1)="X",1,0)))</f>
        <v>11</v>
      </c>
      <c r="AM34" s="668" t="s">
        <v>2961</v>
      </c>
      <c r="AN34" s="668" t="s">
        <v>2961</v>
      </c>
      <c r="AO34" s="668" t="s">
        <v>2962</v>
      </c>
      <c r="AP34" s="669" t="s">
        <v>2961</v>
      </c>
      <c r="AQ34" s="671" t="s">
        <v>2967</v>
      </c>
      <c r="AR34" s="668" t="s">
        <v>2965</v>
      </c>
      <c r="AS34" s="671" t="s">
        <v>2971</v>
      </c>
      <c r="AT34" s="669" t="s">
        <v>2963</v>
      </c>
      <c r="AU34" s="668" t="s">
        <v>2961</v>
      </c>
      <c r="AV34" s="668"/>
      <c r="AW34" s="671" t="s">
        <v>2970</v>
      </c>
      <c r="AX34" s="671" t="s">
        <v>2968</v>
      </c>
      <c r="AY34" s="668"/>
      <c r="AZ34" s="668" t="s">
        <v>2964</v>
      </c>
      <c r="BA34" s="668"/>
      <c r="BB34" s="668"/>
      <c r="BC34" s="668" t="s">
        <v>2965</v>
      </c>
      <c r="BD34" s="668"/>
      <c r="BE34" s="668" t="s">
        <v>2965</v>
      </c>
      <c r="BF34" s="668" t="s">
        <v>2961</v>
      </c>
      <c r="BG34" s="668"/>
      <c r="BH34" s="668"/>
      <c r="BI34" s="668"/>
      <c r="BJ34" s="671" t="s">
        <v>2966</v>
      </c>
      <c r="BK34" s="671" t="s">
        <v>2969</v>
      </c>
      <c r="BL34" s="668"/>
      <c r="BM34" s="668"/>
      <c r="BN34" s="668" t="s">
        <v>2965</v>
      </c>
      <c r="BO34" s="672"/>
      <c r="BP34" s="668"/>
      <c r="BQ34" s="672"/>
      <c r="BR34" s="668"/>
      <c r="BS34" s="668"/>
      <c r="BT34" s="672"/>
      <c r="BU34" s="673"/>
      <c r="BV34" s="673"/>
      <c r="BW34" s="673"/>
      <c r="BX34" s="673"/>
      <c r="BY34" s="673"/>
      <c r="BZ34" s="673"/>
      <c r="CA34" s="673"/>
      <c r="CB34" s="673"/>
      <c r="CC34" s="673"/>
      <c r="CD34" s="673"/>
    </row>
    <row r="35" spans="1:82" s="661" customFormat="1" ht="15" customHeight="1">
      <c r="A35" s="688">
        <v>42847</v>
      </c>
      <c r="B35" s="689"/>
      <c r="C35" s="689"/>
      <c r="D35" s="689"/>
      <c r="E35" s="689"/>
      <c r="F35" s="689"/>
      <c r="G35" s="689"/>
      <c r="H35" s="690" t="s">
        <v>254</v>
      </c>
      <c r="I35" s="689" t="s">
        <v>2</v>
      </c>
      <c r="J35" s="689" t="s">
        <v>285</v>
      </c>
      <c r="K35" s="689">
        <v>0</v>
      </c>
      <c r="L35" s="689">
        <v>3</v>
      </c>
      <c r="M35" s="562" t="str">
        <f t="shared" si="6"/>
        <v>L</v>
      </c>
      <c r="N35" s="562">
        <f t="shared" si="7"/>
        <v>3</v>
      </c>
      <c r="O35" s="598">
        <f t="shared" si="8"/>
        <v>-3</v>
      </c>
      <c r="P35" s="562" t="str">
        <f t="shared" si="2"/>
        <v>O</v>
      </c>
      <c r="Q35" s="586">
        <f t="shared" si="9"/>
        <v>-1</v>
      </c>
      <c r="R35" s="635">
        <f t="shared" si="3"/>
        <v>-1</v>
      </c>
      <c r="S35" s="600">
        <v>1.19</v>
      </c>
      <c r="T35" s="595">
        <f t="shared" si="4"/>
        <v>-4.1899999999999995</v>
      </c>
      <c r="U35" s="601">
        <v>2.79</v>
      </c>
      <c r="V35" s="595">
        <f t="shared" si="5"/>
        <v>0.20999999999999996</v>
      </c>
      <c r="W35" s="586">
        <f t="shared" si="10"/>
        <v>1.99</v>
      </c>
      <c r="X35" s="586">
        <f t="shared" si="11"/>
        <v>0.8</v>
      </c>
      <c r="Y35" s="599">
        <v>31</v>
      </c>
      <c r="Z35" s="599">
        <v>12</v>
      </c>
      <c r="AA35" s="599">
        <v>5</v>
      </c>
      <c r="AB35" s="599">
        <v>3</v>
      </c>
      <c r="AC35" s="599">
        <v>65</v>
      </c>
      <c r="AD35" s="599">
        <v>35</v>
      </c>
      <c r="AE35" s="599">
        <v>442</v>
      </c>
      <c r="AF35" s="562"/>
      <c r="AG35" s="562"/>
      <c r="AH35" s="562"/>
      <c r="AJ35" s="758" t="str">
        <f t="array" ref="AJ35">IF($K35="","",IF(SUM(IF(ISNUMBER(VALUE(RIGHT($AM35:$CL35,1))),VALUE(RIGHT($AM35:$CL35,1)),0))=$K35,"T","F"))</f>
        <v>T</v>
      </c>
      <c r="AK35" s="583">
        <f t="array" ref="AK35">IF($K35="","",SUM(IF(LEFT($AM35:$CL35,1)="s",1,0))-SUM(IF(RIGHT(LEFT($AM35:$CL35,2))="-",1,0)))</f>
        <v>0</v>
      </c>
      <c r="AL35" s="562">
        <f t="array" ref="AL35">IF($K35="","",SUM(IF(LEFT($AM35:$CL35,1)="X",1,0)))</f>
        <v>11</v>
      </c>
      <c r="AM35" s="668" t="s">
        <v>3023</v>
      </c>
      <c r="AN35" s="668" t="s">
        <v>3023</v>
      </c>
      <c r="AO35" s="669" t="s">
        <v>3023</v>
      </c>
      <c r="AP35" s="668" t="s">
        <v>3023</v>
      </c>
      <c r="AQ35" s="668" t="s">
        <v>3023</v>
      </c>
      <c r="AR35" s="668" t="s">
        <v>3025</v>
      </c>
      <c r="AS35" s="668"/>
      <c r="AT35" s="668" t="s">
        <v>3024</v>
      </c>
      <c r="AU35" s="668"/>
      <c r="AV35" s="668"/>
      <c r="AW35" s="668" t="s">
        <v>3023</v>
      </c>
      <c r="AX35" s="669" t="s">
        <v>3023</v>
      </c>
      <c r="AY35" s="668"/>
      <c r="AZ35" s="668" t="s">
        <v>3026</v>
      </c>
      <c r="BA35" s="668"/>
      <c r="BB35" s="668"/>
      <c r="BC35" s="668" t="s">
        <v>3026</v>
      </c>
      <c r="BD35" s="668"/>
      <c r="BE35" s="668" t="s">
        <v>3026</v>
      </c>
      <c r="BF35" s="668" t="s">
        <v>3023</v>
      </c>
      <c r="BG35" s="668"/>
      <c r="BH35" s="668"/>
      <c r="BI35" s="668"/>
      <c r="BJ35" s="668" t="s">
        <v>3024</v>
      </c>
      <c r="BK35" s="668" t="s">
        <v>3025</v>
      </c>
      <c r="BL35" s="668" t="s">
        <v>3026</v>
      </c>
      <c r="BM35" s="668" t="s">
        <v>2022</v>
      </c>
      <c r="BN35" s="668" t="s">
        <v>3024</v>
      </c>
      <c r="BO35" s="672"/>
      <c r="BP35" s="668"/>
      <c r="BQ35" s="672"/>
      <c r="BR35" s="668"/>
      <c r="BS35" s="668"/>
      <c r="BT35" s="672"/>
      <c r="BU35" s="673"/>
      <c r="BV35" s="673"/>
      <c r="BW35" s="673"/>
      <c r="BX35" s="673"/>
      <c r="BY35" s="673"/>
      <c r="BZ35" s="673"/>
      <c r="CA35" s="673"/>
      <c r="CB35" s="673"/>
      <c r="CC35" s="673"/>
      <c r="CD35" s="673"/>
    </row>
    <row r="36" spans="1:82" s="661" customFormat="1" ht="15" customHeight="1">
      <c r="A36" s="685">
        <v>42851</v>
      </c>
      <c r="B36" s="686"/>
      <c r="C36" s="686"/>
      <c r="D36" s="686"/>
      <c r="E36" s="686"/>
      <c r="F36" s="686"/>
      <c r="G36" s="686"/>
      <c r="H36" s="687" t="s">
        <v>2008</v>
      </c>
      <c r="I36" s="686" t="s">
        <v>3</v>
      </c>
      <c r="J36" s="686" t="s">
        <v>1436</v>
      </c>
      <c r="K36" s="686">
        <v>4</v>
      </c>
      <c r="L36" s="686">
        <v>0</v>
      </c>
      <c r="M36" s="562" t="str">
        <f t="shared" si="6"/>
        <v>W</v>
      </c>
      <c r="N36" s="562">
        <f t="shared" si="7"/>
        <v>4</v>
      </c>
      <c r="O36" s="598">
        <f t="shared" si="8"/>
        <v>4</v>
      </c>
      <c r="P36" s="562" t="str">
        <f t="shared" si="2"/>
        <v>O</v>
      </c>
      <c r="Q36" s="586" t="str">
        <f t="shared" si="9"/>
        <v/>
      </c>
      <c r="R36" s="635" t="str">
        <f t="shared" si="3"/>
        <v/>
      </c>
      <c r="S36" s="600"/>
      <c r="T36" s="595" t="str">
        <f t="shared" si="4"/>
        <v/>
      </c>
      <c r="U36" s="601"/>
      <c r="V36" s="595" t="str">
        <f t="shared" si="5"/>
        <v/>
      </c>
      <c r="W36" s="586" t="str">
        <f t="shared" si="10"/>
        <v/>
      </c>
      <c r="X36" s="586" t="str">
        <f t="shared" si="11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IF($K36="","",IF(SUM(IF(ISNUMBER(VALUE(RIGHT($AM36:$CL36,1))),VALUE(RIGHT($AM36:$CL36,1)),0))=$K36,"T","F"))</f>
        <v>T</v>
      </c>
      <c r="AK36" s="583">
        <f t="array" ref="AK36">IF($K36="","",SUM(IF(LEFT($AM36:$CL36,1)="s",1,0))-SUM(IF(RIGHT(LEFT($AM36:$CL36,2))="-",1,0)))</f>
        <v>0</v>
      </c>
      <c r="AL36" s="562">
        <f t="array" ref="AL36">IF($K36="","",SUM(IF(LEFT($AM36:$CL36,1)="X",1,0)))</f>
        <v>11</v>
      </c>
      <c r="AM36" s="668" t="s">
        <v>3099</v>
      </c>
      <c r="AN36" s="668" t="s">
        <v>3091</v>
      </c>
      <c r="AO36" s="668" t="s">
        <v>3093</v>
      </c>
      <c r="AP36" s="668" t="s">
        <v>3092</v>
      </c>
      <c r="AQ36" s="668" t="s">
        <v>3091</v>
      </c>
      <c r="AR36" s="668" t="s">
        <v>3096</v>
      </c>
      <c r="AS36" s="668" t="s">
        <v>3099</v>
      </c>
      <c r="AT36" s="668" t="s">
        <v>3099</v>
      </c>
      <c r="AU36" s="668"/>
      <c r="AV36" s="668" t="s">
        <v>3098</v>
      </c>
      <c r="AW36" s="668" t="s">
        <v>3091</v>
      </c>
      <c r="AX36" s="668" t="s">
        <v>3095</v>
      </c>
      <c r="AY36" s="668"/>
      <c r="AZ36" s="668" t="s">
        <v>3091</v>
      </c>
      <c r="BA36" s="668"/>
      <c r="BB36" s="668"/>
      <c r="BC36" s="668"/>
      <c r="BD36" s="668"/>
      <c r="BE36" s="668" t="s">
        <v>3100</v>
      </c>
      <c r="BF36" s="668" t="s">
        <v>3091</v>
      </c>
      <c r="BG36" s="668"/>
      <c r="BH36" s="668"/>
      <c r="BI36" s="668"/>
      <c r="BJ36" s="668" t="s">
        <v>3094</v>
      </c>
      <c r="BK36" s="668" t="s">
        <v>3097</v>
      </c>
      <c r="BL36" s="668" t="s">
        <v>3098</v>
      </c>
      <c r="BM36" s="668" t="s">
        <v>3098</v>
      </c>
      <c r="BN36" s="668"/>
      <c r="BO36" s="672"/>
      <c r="BP36" s="668"/>
      <c r="BQ36" s="672"/>
      <c r="BR36" s="668"/>
      <c r="BS36" s="668"/>
      <c r="BT36" s="672"/>
      <c r="BU36" s="673"/>
      <c r="BV36" s="673"/>
      <c r="BW36" s="673"/>
      <c r="BX36" s="673"/>
      <c r="BY36" s="673"/>
      <c r="BZ36" s="673"/>
      <c r="CA36" s="673"/>
      <c r="CB36" s="673"/>
      <c r="CC36" s="673"/>
      <c r="CD36" s="673"/>
    </row>
    <row r="37" spans="1:82" s="661" customFormat="1" ht="15" customHeight="1">
      <c r="A37" s="688">
        <v>42855</v>
      </c>
      <c r="B37" s="689"/>
      <c r="C37" s="689"/>
      <c r="D37" s="689"/>
      <c r="E37" s="689"/>
      <c r="F37" s="689"/>
      <c r="G37" s="689"/>
      <c r="H37" s="690" t="s">
        <v>259</v>
      </c>
      <c r="I37" s="689" t="s">
        <v>2</v>
      </c>
      <c r="J37" s="689" t="s">
        <v>285</v>
      </c>
      <c r="K37" s="689">
        <v>2</v>
      </c>
      <c r="L37" s="689">
        <v>1</v>
      </c>
      <c r="M37" s="562" t="str">
        <f t="shared" si="6"/>
        <v>W</v>
      </c>
      <c r="N37" s="562">
        <f t="shared" si="7"/>
        <v>3</v>
      </c>
      <c r="O37" s="598">
        <f t="shared" si="8"/>
        <v>1</v>
      </c>
      <c r="P37" s="562" t="str">
        <f t="shared" si="2"/>
        <v>O</v>
      </c>
      <c r="Q37" s="586">
        <f t="shared" si="9"/>
        <v>-1</v>
      </c>
      <c r="R37" s="635">
        <f t="shared" si="3"/>
        <v>0</v>
      </c>
      <c r="S37" s="600">
        <v>1.04</v>
      </c>
      <c r="T37" s="595">
        <f t="shared" si="4"/>
        <v>-4.0000000000000036E-2</v>
      </c>
      <c r="U37" s="601">
        <v>2.56</v>
      </c>
      <c r="V37" s="595">
        <f t="shared" si="5"/>
        <v>0.43999999999999995</v>
      </c>
      <c r="W37" s="586">
        <f t="shared" si="10"/>
        <v>1.8</v>
      </c>
      <c r="X37" s="586">
        <f t="shared" si="11"/>
        <v>0.76</v>
      </c>
      <c r="Y37" s="599">
        <v>14</v>
      </c>
      <c r="Z37" s="599">
        <v>7</v>
      </c>
      <c r="AA37" s="599">
        <v>3</v>
      </c>
      <c r="AB37" s="599">
        <v>2</v>
      </c>
      <c r="AC37" s="599">
        <v>55</v>
      </c>
      <c r="AD37" s="599">
        <v>45</v>
      </c>
      <c r="AE37" s="599">
        <v>442</v>
      </c>
      <c r="AF37" s="562"/>
      <c r="AG37" s="562"/>
      <c r="AH37" s="562"/>
      <c r="AJ37" s="758" t="str">
        <f t="array" ref="AJ37">IF($K37="","",IF(SUM(IF(ISNUMBER(VALUE(RIGHT($AM37:$CL37,1))),VALUE(RIGHT($AM37:$CL37,1)),0))=$K37,"T","F"))</f>
        <v>T</v>
      </c>
      <c r="AK37" s="583">
        <f t="array" ref="AK37">IF($K37="","",SUM(IF(LEFT($AM37:$CL37,1)="s",1,0))-SUM(IF(RIGHT(LEFT($AM37:$CL37,2))="-",1,0)))</f>
        <v>0</v>
      </c>
      <c r="AL37" s="562">
        <f t="array" ref="AL37">IF($K37="","",SUM(IF(LEFT($AM37:$CL37,1)="X",1,0)))</f>
        <v>11</v>
      </c>
      <c r="AM37" s="668" t="s">
        <v>3195</v>
      </c>
      <c r="AN37" s="671" t="s">
        <v>3197</v>
      </c>
      <c r="AO37" s="668" t="s">
        <v>3192</v>
      </c>
      <c r="AP37" s="668" t="s">
        <v>3192</v>
      </c>
      <c r="AQ37" s="668" t="s">
        <v>3192</v>
      </c>
      <c r="AR37" s="668" t="s">
        <v>3192</v>
      </c>
      <c r="AS37" s="668" t="s">
        <v>3194</v>
      </c>
      <c r="AT37" s="668" t="s">
        <v>3195</v>
      </c>
      <c r="AU37" s="668"/>
      <c r="AV37" s="669" t="s">
        <v>3194</v>
      </c>
      <c r="AW37" s="668" t="s">
        <v>3193</v>
      </c>
      <c r="AX37" s="671" t="s">
        <v>3196</v>
      </c>
      <c r="AY37" s="668"/>
      <c r="AZ37" s="668" t="s">
        <v>3192</v>
      </c>
      <c r="BA37" s="668"/>
      <c r="BB37" s="668"/>
      <c r="BC37" s="668"/>
      <c r="BD37" s="668"/>
      <c r="BE37" s="668" t="s">
        <v>3195</v>
      </c>
      <c r="BF37" s="668" t="s">
        <v>3192</v>
      </c>
      <c r="BG37" s="668"/>
      <c r="BH37" s="668"/>
      <c r="BI37" s="668"/>
      <c r="BJ37" s="671" t="s">
        <v>3198</v>
      </c>
      <c r="BK37" s="668" t="s">
        <v>3192</v>
      </c>
      <c r="BL37" s="668" t="s">
        <v>3195</v>
      </c>
      <c r="BM37" s="668" t="s">
        <v>3194</v>
      </c>
      <c r="BN37" s="668"/>
      <c r="BO37" s="672"/>
      <c r="BP37" s="668"/>
      <c r="BQ37" s="672"/>
      <c r="BR37" s="668"/>
      <c r="BS37" s="668"/>
      <c r="BT37" s="672"/>
      <c r="BU37" s="673"/>
      <c r="BV37" s="673"/>
      <c r="BW37" s="673"/>
      <c r="BX37" s="673"/>
      <c r="BY37" s="673"/>
      <c r="BZ37" s="673"/>
      <c r="CA37" s="673"/>
      <c r="CB37" s="673"/>
      <c r="CC37" s="673"/>
      <c r="CD37" s="673"/>
    </row>
    <row r="38" spans="1:82" s="661" customFormat="1" ht="15" customHeight="1">
      <c r="A38" s="688">
        <v>42859</v>
      </c>
      <c r="B38" s="689"/>
      <c r="C38" s="689"/>
      <c r="D38" s="689"/>
      <c r="E38" s="689"/>
      <c r="F38" s="689"/>
      <c r="G38" s="689"/>
      <c r="H38" s="690" t="s">
        <v>265</v>
      </c>
      <c r="I38" s="689" t="s">
        <v>3</v>
      </c>
      <c r="J38" s="689" t="s">
        <v>285</v>
      </c>
      <c r="K38" s="689">
        <v>1</v>
      </c>
      <c r="L38" s="689">
        <v>0</v>
      </c>
      <c r="M38" s="562" t="str">
        <f t="shared" si="6"/>
        <v>W</v>
      </c>
      <c r="N38" s="562">
        <f t="shared" si="7"/>
        <v>1</v>
      </c>
      <c r="O38" s="598">
        <f t="shared" si="8"/>
        <v>1</v>
      </c>
      <c r="P38" s="562" t="str">
        <f t="shared" si="2"/>
        <v>U</v>
      </c>
      <c r="Q38" s="586">
        <f t="shared" si="9"/>
        <v>0.5</v>
      </c>
      <c r="R38" s="635">
        <f t="shared" si="3"/>
        <v>1</v>
      </c>
      <c r="S38" s="600">
        <v>-0.49</v>
      </c>
      <c r="T38" s="595">
        <f t="shared" si="4"/>
        <v>1.49</v>
      </c>
      <c r="U38" s="601">
        <v>2.86</v>
      </c>
      <c r="V38" s="595">
        <f t="shared" si="5"/>
        <v>-1.8599999999999999</v>
      </c>
      <c r="W38" s="586">
        <f t="shared" si="10"/>
        <v>1.1850000000000001</v>
      </c>
      <c r="X38" s="586">
        <f t="shared" si="11"/>
        <v>1.6749999999999998</v>
      </c>
      <c r="Y38" s="599">
        <v>11</v>
      </c>
      <c r="Z38" s="599">
        <v>13</v>
      </c>
      <c r="AA38" s="599">
        <v>3</v>
      </c>
      <c r="AB38" s="599">
        <v>2</v>
      </c>
      <c r="AC38" s="599">
        <v>36</v>
      </c>
      <c r="AD38" s="599">
        <v>64</v>
      </c>
      <c r="AE38" s="599">
        <v>442</v>
      </c>
      <c r="AF38" s="562"/>
      <c r="AG38" s="562"/>
      <c r="AH38" s="562"/>
      <c r="AJ38" s="758" t="str">
        <f t="array" ref="AJ38">IF($K38="","",IF(SUM(IF(ISNUMBER(VALUE(RIGHT($AM38:$CL38,1))),VALUE(RIGHT($AM38:$CL38,1)),0))=$K38,"T","F"))</f>
        <v>T</v>
      </c>
      <c r="AK38" s="583">
        <f t="array" ref="AK38">IF($K38="","",SUM(IF(LEFT($AM38:$CL38,1)="s",1,0))-SUM(IF(RIGHT(LEFT($AM38:$CL38,2))="-",1,0)))</f>
        <v>0</v>
      </c>
      <c r="AL38" s="562">
        <f t="array" ref="AL38">IF($K38="","",SUM(IF(LEFT($AM38:$CL38,1)="X",1,0)))</f>
        <v>11</v>
      </c>
      <c r="AM38" s="668" t="s">
        <v>3329</v>
      </c>
      <c r="AN38" s="668" t="s">
        <v>3279</v>
      </c>
      <c r="AO38" s="668" t="s">
        <v>3278</v>
      </c>
      <c r="AP38" s="668" t="s">
        <v>2340</v>
      </c>
      <c r="AQ38" s="668" t="s">
        <v>3276</v>
      </c>
      <c r="AR38" s="668" t="s">
        <v>3276</v>
      </c>
      <c r="AS38" s="668" t="s">
        <v>3328</v>
      </c>
      <c r="AT38" s="669" t="s">
        <v>3327</v>
      </c>
      <c r="AU38" s="668"/>
      <c r="AV38" s="668" t="s">
        <v>3329</v>
      </c>
      <c r="AW38" s="668" t="s">
        <v>3276</v>
      </c>
      <c r="AX38" s="671" t="s">
        <v>3330</v>
      </c>
      <c r="AY38" s="668"/>
      <c r="AZ38" s="668" t="s">
        <v>3276</v>
      </c>
      <c r="BA38" s="668"/>
      <c r="BB38" s="668" t="s">
        <v>3329</v>
      </c>
      <c r="BC38" s="668"/>
      <c r="BD38" s="668"/>
      <c r="BE38" s="668" t="s">
        <v>3277</v>
      </c>
      <c r="BF38" s="668" t="s">
        <v>3328</v>
      </c>
      <c r="BG38" s="668"/>
      <c r="BH38" s="668"/>
      <c r="BI38" s="668"/>
      <c r="BJ38" s="668" t="s">
        <v>2020</v>
      </c>
      <c r="BK38" s="668" t="s">
        <v>2020</v>
      </c>
      <c r="BL38" s="668" t="s">
        <v>3329</v>
      </c>
      <c r="BM38" s="668" t="s">
        <v>3328</v>
      </c>
      <c r="BN38" s="668"/>
      <c r="BO38" s="672"/>
      <c r="BP38" s="668"/>
      <c r="BQ38" s="672"/>
      <c r="BR38" s="668"/>
      <c r="BS38" s="668"/>
      <c r="BT38" s="672"/>
      <c r="BU38" s="673"/>
      <c r="BV38" s="673"/>
      <c r="BW38" s="673"/>
      <c r="BX38" s="673"/>
      <c r="BY38" s="673"/>
      <c r="BZ38" s="673"/>
      <c r="CA38" s="673"/>
      <c r="CB38" s="673"/>
      <c r="CC38" s="673"/>
      <c r="CD38" s="673"/>
    </row>
    <row r="39" spans="1:82" s="661" customFormat="1" ht="15" customHeight="1">
      <c r="A39" s="685">
        <v>42865</v>
      </c>
      <c r="B39" s="686"/>
      <c r="C39" s="686"/>
      <c r="D39" s="686"/>
      <c r="E39" s="686"/>
      <c r="F39" s="686"/>
      <c r="G39" s="686"/>
      <c r="H39" s="687" t="s">
        <v>1437</v>
      </c>
      <c r="I39" s="686" t="s">
        <v>2</v>
      </c>
      <c r="J39" s="686" t="s">
        <v>1436</v>
      </c>
      <c r="K39" s="686">
        <v>2</v>
      </c>
      <c r="L39" s="686">
        <v>1</v>
      </c>
      <c r="M39" s="562" t="str">
        <f t="shared" si="6"/>
        <v>W</v>
      </c>
      <c r="N39" s="562">
        <f t="shared" si="7"/>
        <v>3</v>
      </c>
      <c r="O39" s="598">
        <f t="shared" si="8"/>
        <v>1</v>
      </c>
      <c r="P39" s="562" t="str">
        <f t="shared" si="2"/>
        <v>O</v>
      </c>
      <c r="Q39" s="586" t="str">
        <f t="shared" si="9"/>
        <v/>
      </c>
      <c r="R39" s="635" t="str">
        <f t="shared" si="3"/>
        <v/>
      </c>
      <c r="S39" s="600"/>
      <c r="T39" s="595" t="str">
        <f t="shared" si="4"/>
        <v/>
      </c>
      <c r="U39" s="601"/>
      <c r="V39" s="595" t="str">
        <f t="shared" si="5"/>
        <v/>
      </c>
      <c r="W39" s="586" t="str">
        <f t="shared" si="10"/>
        <v/>
      </c>
      <c r="X39" s="586" t="str">
        <f t="shared" si="11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IF($K39="","",IF(SUM(IF(ISNUMBER(VALUE(RIGHT($AM39:$CL39,1))),VALUE(RIGHT($AM39:$CL39,1)),0))=$K39,"T","F"))</f>
        <v>T</v>
      </c>
      <c r="AK39" s="583">
        <f t="array" ref="AK39">IF($K39="","",SUM(IF(LEFT($AM39:$CL39,1)="s",1,0))-SUM(IF(RIGHT(LEFT($AM39:$CL39,2))="-",1,0)))</f>
        <v>0</v>
      </c>
      <c r="AL39" s="562">
        <f t="array" ref="AL39">IF($K39="","",SUM(IF(LEFT($AM39:$CL39,1)="X",1,0)))</f>
        <v>11</v>
      </c>
      <c r="AM39" s="668" t="s">
        <v>2472</v>
      </c>
      <c r="AN39" s="668" t="s">
        <v>2474</v>
      </c>
      <c r="AO39" s="668" t="s">
        <v>2474</v>
      </c>
      <c r="AP39" s="668" t="s">
        <v>2340</v>
      </c>
      <c r="AQ39" s="668" t="s">
        <v>2474</v>
      </c>
      <c r="AR39" s="668" t="s">
        <v>2474</v>
      </c>
      <c r="AS39" s="668" t="s">
        <v>3417</v>
      </c>
      <c r="AT39" s="668" t="s">
        <v>2472</v>
      </c>
      <c r="AU39" s="668" t="s">
        <v>126</v>
      </c>
      <c r="AV39" s="668" t="s">
        <v>2472</v>
      </c>
      <c r="AW39" s="668" t="s">
        <v>2474</v>
      </c>
      <c r="AX39" s="668" t="s">
        <v>2340</v>
      </c>
      <c r="AY39" s="668" t="s">
        <v>126</v>
      </c>
      <c r="AZ39" s="669" t="s">
        <v>2474</v>
      </c>
      <c r="BA39" s="668" t="s">
        <v>126</v>
      </c>
      <c r="BB39" s="668" t="s">
        <v>2474</v>
      </c>
      <c r="BC39" s="668" t="s">
        <v>126</v>
      </c>
      <c r="BD39" s="668" t="s">
        <v>126</v>
      </c>
      <c r="BE39" s="668" t="s">
        <v>2472</v>
      </c>
      <c r="BF39" s="668" t="s">
        <v>2474</v>
      </c>
      <c r="BG39" s="668" t="s">
        <v>126</v>
      </c>
      <c r="BH39" s="668" t="s">
        <v>126</v>
      </c>
      <c r="BI39" s="668" t="s">
        <v>2472</v>
      </c>
      <c r="BJ39" s="668" t="s">
        <v>3416</v>
      </c>
      <c r="BK39" s="668" t="s">
        <v>2474</v>
      </c>
      <c r="BL39" s="668" t="s">
        <v>2472</v>
      </c>
      <c r="BM39" s="668" t="s">
        <v>3418</v>
      </c>
      <c r="BN39" s="668"/>
      <c r="BO39" s="672"/>
      <c r="BP39" s="668"/>
      <c r="BQ39" s="672"/>
      <c r="BR39" s="668" t="s">
        <v>126</v>
      </c>
      <c r="BS39" s="668"/>
      <c r="BT39" s="672"/>
      <c r="BU39" s="673"/>
      <c r="BV39" s="673"/>
      <c r="BW39" s="673"/>
      <c r="BX39" s="673"/>
      <c r="BY39" s="673"/>
      <c r="BZ39" s="673"/>
      <c r="CA39" s="673"/>
      <c r="CB39" s="673"/>
      <c r="CC39" s="673"/>
      <c r="CD39" s="673"/>
    </row>
    <row r="40" spans="1:82" s="661" customFormat="1" ht="15" customHeight="1">
      <c r="A40" s="688">
        <v>42869</v>
      </c>
      <c r="B40" s="689"/>
      <c r="C40" s="689"/>
      <c r="D40" s="689"/>
      <c r="E40" s="689"/>
      <c r="F40" s="689"/>
      <c r="G40" s="689"/>
      <c r="H40" s="690" t="s">
        <v>1200</v>
      </c>
      <c r="I40" s="689" t="s">
        <v>2</v>
      </c>
      <c r="J40" s="689" t="s">
        <v>285</v>
      </c>
      <c r="K40" s="689">
        <v>1</v>
      </c>
      <c r="L40" s="689">
        <v>2</v>
      </c>
      <c r="M40" s="562" t="str">
        <f t="shared" si="6"/>
        <v>L</v>
      </c>
      <c r="N40" s="562">
        <f t="shared" si="7"/>
        <v>3</v>
      </c>
      <c r="O40" s="598">
        <f t="shared" si="8"/>
        <v>-1</v>
      </c>
      <c r="P40" s="562" t="str">
        <f t="shared" si="2"/>
        <v>O</v>
      </c>
      <c r="Q40" s="586">
        <f t="shared" si="9"/>
        <v>-0.5</v>
      </c>
      <c r="R40" s="635">
        <f t="shared" si="3"/>
        <v>-1</v>
      </c>
      <c r="S40" s="600">
        <v>0.69</v>
      </c>
      <c r="T40" s="595">
        <f t="shared" si="4"/>
        <v>-1.69</v>
      </c>
      <c r="U40" s="601">
        <v>2.79</v>
      </c>
      <c r="V40" s="595">
        <f t="shared" si="5"/>
        <v>0.20999999999999996</v>
      </c>
      <c r="W40" s="586">
        <f t="shared" si="10"/>
        <v>1.74</v>
      </c>
      <c r="X40" s="586">
        <f t="shared" si="11"/>
        <v>1.05</v>
      </c>
      <c r="Y40" s="599">
        <v>21</v>
      </c>
      <c r="Z40" s="599">
        <v>11</v>
      </c>
      <c r="AA40" s="599">
        <v>6</v>
      </c>
      <c r="AB40" s="599">
        <v>3</v>
      </c>
      <c r="AC40" s="599">
        <v>58</v>
      </c>
      <c r="AD40" s="599">
        <v>42</v>
      </c>
      <c r="AE40" s="599">
        <v>442</v>
      </c>
      <c r="AF40" s="562"/>
      <c r="AG40" s="562"/>
      <c r="AH40" s="562"/>
      <c r="AJ40" s="758" t="str">
        <f t="array" ref="AJ40">IF($K40="","",IF(SUM(IF(ISNUMBER(VALUE(RIGHT($AM40:$CL40,1))),VALUE(RIGHT($AM40:$CL40,1)),0))=$K40,"T","F"))</f>
        <v>T</v>
      </c>
      <c r="AK40" s="583">
        <f t="array" ref="AK40">IF($K40="","",SUM(IF(LEFT($AM40:$CL40,1)="s",1,0))-SUM(IF(RIGHT(LEFT($AM40:$CL40,2))="-",1,0)))</f>
        <v>0</v>
      </c>
      <c r="AL40" s="562">
        <f t="array" ref="AL40">IF($K40="","",SUM(IF(LEFT($AM40:$CL40,1)="X",1,0)))</f>
        <v>11</v>
      </c>
      <c r="AM40" s="668" t="s">
        <v>3493</v>
      </c>
      <c r="AN40" s="669" t="s">
        <v>3490</v>
      </c>
      <c r="AO40" s="668" t="s">
        <v>2340</v>
      </c>
      <c r="AP40" s="668" t="s">
        <v>2021</v>
      </c>
      <c r="AQ40" s="671" t="s">
        <v>3497</v>
      </c>
      <c r="AR40" s="668" t="s">
        <v>3489</v>
      </c>
      <c r="AS40" s="668"/>
      <c r="AT40" s="668" t="s">
        <v>3490</v>
      </c>
      <c r="AU40" s="668"/>
      <c r="AV40" s="671" t="s">
        <v>3496</v>
      </c>
      <c r="AW40" s="668" t="s">
        <v>3490</v>
      </c>
      <c r="AX40" s="681" t="s">
        <v>2431</v>
      </c>
      <c r="AY40" s="668"/>
      <c r="AZ40" s="668" t="s">
        <v>3490</v>
      </c>
      <c r="BA40" s="668"/>
      <c r="BB40" s="668" t="s">
        <v>3490</v>
      </c>
      <c r="BC40" s="668"/>
      <c r="BD40" s="668" t="s">
        <v>3490</v>
      </c>
      <c r="BE40" s="668" t="s">
        <v>3494</v>
      </c>
      <c r="BF40" s="668" t="s">
        <v>3492</v>
      </c>
      <c r="BG40" s="668"/>
      <c r="BH40" s="668"/>
      <c r="BI40" s="668"/>
      <c r="BJ40" s="668" t="s">
        <v>2020</v>
      </c>
      <c r="BK40" s="668" t="s">
        <v>3491</v>
      </c>
      <c r="BL40" s="668" t="s">
        <v>3495</v>
      </c>
      <c r="BM40" s="668" t="s">
        <v>3490</v>
      </c>
      <c r="BN40" s="668"/>
      <c r="BO40" s="672"/>
      <c r="BP40" s="668"/>
      <c r="BQ40" s="672"/>
      <c r="BR40" s="668"/>
      <c r="BS40" s="668"/>
      <c r="BT40" s="672"/>
      <c r="BU40" s="673"/>
      <c r="BV40" s="673"/>
      <c r="BW40" s="673"/>
      <c r="BX40" s="673"/>
      <c r="BY40" s="673"/>
      <c r="BZ40" s="673"/>
      <c r="CA40" s="673"/>
      <c r="CB40" s="673"/>
      <c r="CC40" s="673"/>
      <c r="CD40" s="673"/>
    </row>
    <row r="41" spans="1:82" s="661" customFormat="1" ht="15" customHeight="1">
      <c r="A41" s="688">
        <v>42874</v>
      </c>
      <c r="B41" s="689"/>
      <c r="C41" s="689"/>
      <c r="D41" s="689"/>
      <c r="E41" s="689"/>
      <c r="F41" s="689"/>
      <c r="G41" s="689"/>
      <c r="H41" s="690" t="s">
        <v>257</v>
      </c>
      <c r="I41" s="689" t="s">
        <v>2</v>
      </c>
      <c r="J41" s="689" t="s">
        <v>285</v>
      </c>
      <c r="K41" s="689">
        <v>0</v>
      </c>
      <c r="L41" s="689">
        <v>3</v>
      </c>
      <c r="M41" s="562" t="str">
        <f t="shared" si="6"/>
        <v>L</v>
      </c>
      <c r="N41" s="562">
        <f t="shared" si="7"/>
        <v>3</v>
      </c>
      <c r="O41" s="598">
        <f t="shared" si="8"/>
        <v>-3</v>
      </c>
      <c r="P41" s="562" t="str">
        <f t="shared" si="2"/>
        <v>O</v>
      </c>
      <c r="Q41" s="586">
        <f>IF(S41="","",IF(SIGN(S41)&lt;&gt;1,VLOOKUP(ABS(S41),SUP_HDC,3,TRUE),-VLOOKUP(ABS(S41),SUP_HDC,3,TRUE)))</f>
        <v>-0.25</v>
      </c>
      <c r="R41" s="635">
        <f>IF(Q41="","",IF((K41-L41+Q41)&gt;=0.5,1,IF((K41-L41+Q41)=0.25,0.5,IF((K41-L41+Q41)&lt;=-0.5,-1,IF((K41-L41+Q41)=-0.25,-0.5,0)))))</f>
        <v>-1</v>
      </c>
      <c r="S41" s="600">
        <v>0.25</v>
      </c>
      <c r="T41" s="595">
        <f t="shared" si="4"/>
        <v>-3.25</v>
      </c>
      <c r="U41" s="601">
        <v>2.66</v>
      </c>
      <c r="V41" s="595">
        <f t="shared" si="5"/>
        <v>0.33999999999999986</v>
      </c>
      <c r="W41" s="586">
        <f t="shared" si="10"/>
        <v>1.4550000000000001</v>
      </c>
      <c r="X41" s="586">
        <f t="shared" si="11"/>
        <v>1.2050000000000001</v>
      </c>
      <c r="Y41" s="599">
        <v>25</v>
      </c>
      <c r="Z41" s="599">
        <v>10</v>
      </c>
      <c r="AA41" s="599">
        <v>6</v>
      </c>
      <c r="AB41" s="599">
        <v>5</v>
      </c>
      <c r="AC41" s="599">
        <v>50</v>
      </c>
      <c r="AD41" s="599">
        <v>50</v>
      </c>
      <c r="AE41" s="599">
        <v>442</v>
      </c>
      <c r="AF41" s="562"/>
      <c r="AG41" s="562"/>
      <c r="AH41" s="562"/>
      <c r="AJ41" s="758" t="str">
        <f t="array" ref="AJ41">IF($K41="","",IF(SUM(IF(ISNUMBER(VALUE(RIGHT($AM41:$CL41,1))),VALUE(RIGHT($AM41:$CL41,1)),0))=$K41,"T","F"))</f>
        <v>T</v>
      </c>
      <c r="AK41" s="583">
        <f t="array" ref="AK41">IF($K41="","",SUM(IF(LEFT($AM41:$CL41,1)="s",1,0))-SUM(IF(RIGHT(LEFT($AM41:$CL41,2))="-",1,0)))</f>
        <v>0</v>
      </c>
      <c r="AL41" s="562">
        <f t="array" ref="AL41">IF($K41="","",SUM(IF(LEFT($AM41:$CL41,1)="X",1,0)))</f>
        <v>11</v>
      </c>
      <c r="AM41" s="668" t="s">
        <v>3601</v>
      </c>
      <c r="AN41" s="668" t="s">
        <v>3597</v>
      </c>
      <c r="AO41" s="668" t="s">
        <v>2340</v>
      </c>
      <c r="AP41" s="668" t="s">
        <v>3599</v>
      </c>
      <c r="AQ41" s="668" t="s">
        <v>3598</v>
      </c>
      <c r="AR41" s="668" t="s">
        <v>2340</v>
      </c>
      <c r="AS41" s="668" t="s">
        <v>3601</v>
      </c>
      <c r="AT41" s="668" t="s">
        <v>3597</v>
      </c>
      <c r="AU41" s="668" t="s">
        <v>2020</v>
      </c>
      <c r="AV41" s="668" t="s">
        <v>3597</v>
      </c>
      <c r="AW41" s="668" t="s">
        <v>2022</v>
      </c>
      <c r="AX41" s="668" t="s">
        <v>2022</v>
      </c>
      <c r="AY41" s="668"/>
      <c r="AZ41" s="668" t="s">
        <v>3597</v>
      </c>
      <c r="BA41" s="668"/>
      <c r="BB41" s="668"/>
      <c r="BC41" s="707" t="s">
        <v>2431</v>
      </c>
      <c r="BD41" s="668" t="s">
        <v>2020</v>
      </c>
      <c r="BE41" s="668" t="s">
        <v>3602</v>
      </c>
      <c r="BF41" s="668" t="s">
        <v>3597</v>
      </c>
      <c r="BG41" s="668"/>
      <c r="BH41" s="668"/>
      <c r="BI41" s="668"/>
      <c r="BJ41" s="668" t="s">
        <v>2340</v>
      </c>
      <c r="BK41" s="668" t="s">
        <v>3603</v>
      </c>
      <c r="BL41" s="668" t="s">
        <v>2020</v>
      </c>
      <c r="BM41" s="668" t="s">
        <v>3600</v>
      </c>
      <c r="BN41" s="668"/>
      <c r="BO41" s="672"/>
      <c r="BP41" s="668"/>
      <c r="BQ41" s="672"/>
      <c r="BR41" s="668"/>
      <c r="BS41" s="668"/>
      <c r="BT41" s="672"/>
      <c r="BU41" s="673"/>
      <c r="BV41" s="673"/>
      <c r="BW41" s="673"/>
      <c r="BX41" s="673"/>
      <c r="BY41" s="673"/>
      <c r="BZ41" s="673"/>
      <c r="CA41" s="673"/>
      <c r="CB41" s="673"/>
      <c r="CC41" s="673"/>
      <c r="CD41" s="673"/>
    </row>
    <row r="42" spans="1:82" s="661" customFormat="1" ht="15" customHeight="1">
      <c r="A42" s="685">
        <v>42878</v>
      </c>
      <c r="B42" s="686"/>
      <c r="C42" s="686"/>
      <c r="D42" s="686"/>
      <c r="E42" s="686"/>
      <c r="F42" s="686"/>
      <c r="G42" s="686"/>
      <c r="H42" s="687" t="s">
        <v>3579</v>
      </c>
      <c r="I42" s="686" t="s">
        <v>3580</v>
      </c>
      <c r="J42" s="686" t="s">
        <v>1436</v>
      </c>
      <c r="K42" s="686">
        <v>0</v>
      </c>
      <c r="L42" s="686">
        <v>1</v>
      </c>
      <c r="M42" s="562" t="str">
        <f t="shared" si="6"/>
        <v>L</v>
      </c>
      <c r="N42" s="562">
        <f t="shared" si="7"/>
        <v>1</v>
      </c>
      <c r="O42" s="598">
        <f t="shared" si="8"/>
        <v>-1</v>
      </c>
      <c r="P42" s="562" t="str">
        <f t="shared" si="2"/>
        <v>U</v>
      </c>
      <c r="Q42" s="586"/>
      <c r="R42" s="635"/>
      <c r="S42" s="600"/>
      <c r="T42" s="595"/>
      <c r="U42" s="601"/>
      <c r="V42" s="595"/>
      <c r="W42" s="586"/>
      <c r="X42" s="586"/>
      <c r="Y42" s="599"/>
      <c r="Z42" s="599"/>
      <c r="AA42" s="599"/>
      <c r="AB42" s="599"/>
      <c r="AC42" s="599"/>
      <c r="AD42" s="599"/>
      <c r="AE42" s="599"/>
      <c r="AF42" s="562"/>
      <c r="AG42" s="562"/>
      <c r="AH42" s="562"/>
      <c r="AJ42" s="758" t="str">
        <f t="array" ref="AJ42">IF($K42="","",IF(SUM(IF(ISNUMBER(VALUE(RIGHT($AM42:$CL42,1))),VALUE(RIGHT($AM42:$CL42,1)),0))=$K42,"T","F"))</f>
        <v>T</v>
      </c>
      <c r="AK42" s="583">
        <f t="array" ref="AK42">IF($K42="","",SUM(IF(LEFT($AM42:$CL42,1)="s",1,0))-SUM(IF(RIGHT(LEFT($AM42:$CL42,2))="-",1,0)))</f>
        <v>0</v>
      </c>
      <c r="AL42" s="562">
        <f t="array" ref="AL42">IF($K42="","",SUM(IF(LEFT($AM42:$CL42,1)="X",1,0)))</f>
        <v>11</v>
      </c>
      <c r="AM42" s="668" t="s">
        <v>3818</v>
      </c>
      <c r="AN42" s="668" t="s">
        <v>3810</v>
      </c>
      <c r="AO42" s="668"/>
      <c r="AP42" s="668" t="s">
        <v>3810</v>
      </c>
      <c r="AQ42" s="668"/>
      <c r="AR42" s="668" t="s">
        <v>2340</v>
      </c>
      <c r="AS42" s="668" t="s">
        <v>3815</v>
      </c>
      <c r="AT42" s="668" t="s">
        <v>3812</v>
      </c>
      <c r="AU42" s="668" t="s">
        <v>3819</v>
      </c>
      <c r="AV42" s="668" t="s">
        <v>3813</v>
      </c>
      <c r="AW42" s="668" t="s">
        <v>3814</v>
      </c>
      <c r="AX42" s="669" t="s">
        <v>3812</v>
      </c>
      <c r="AY42" s="668"/>
      <c r="AZ42" s="668" t="s">
        <v>3810</v>
      </c>
      <c r="BA42" s="668"/>
      <c r="BB42" s="668" t="s">
        <v>3819</v>
      </c>
      <c r="BC42" s="668"/>
      <c r="BD42" s="668" t="s">
        <v>2340</v>
      </c>
      <c r="BE42" s="668" t="s">
        <v>3811</v>
      </c>
      <c r="BF42" s="668" t="s">
        <v>3810</v>
      </c>
      <c r="BG42" s="668" t="s">
        <v>3818</v>
      </c>
      <c r="BH42" s="668" t="s">
        <v>3816</v>
      </c>
      <c r="BI42" s="668"/>
      <c r="BJ42" s="668" t="s">
        <v>2340</v>
      </c>
      <c r="BK42" s="668" t="s">
        <v>3816</v>
      </c>
      <c r="BL42" s="668" t="s">
        <v>2020</v>
      </c>
      <c r="BM42" s="668" t="s">
        <v>3817</v>
      </c>
      <c r="BN42" s="668"/>
      <c r="BO42" s="672"/>
      <c r="BP42" s="668"/>
      <c r="BQ42" s="672"/>
      <c r="BR42" s="668"/>
      <c r="BS42" s="668"/>
      <c r="BT42" s="672"/>
      <c r="BU42" s="673"/>
      <c r="BV42" s="673"/>
      <c r="BW42" s="673"/>
      <c r="BX42" s="673"/>
      <c r="BY42" s="673"/>
      <c r="BZ42" s="673"/>
      <c r="CA42" s="673"/>
      <c r="CB42" s="673"/>
      <c r="CC42" s="673"/>
      <c r="CD42" s="673"/>
    </row>
    <row r="43" spans="1:82" s="661" customFormat="1" ht="15" customHeight="1">
      <c r="A43" s="685">
        <v>42885</v>
      </c>
      <c r="B43" s="686"/>
      <c r="C43" s="686"/>
      <c r="D43" s="686"/>
      <c r="E43" s="686"/>
      <c r="F43" s="686"/>
      <c r="G43" s="686"/>
      <c r="H43" s="687" t="s">
        <v>3579</v>
      </c>
      <c r="I43" s="686" t="s">
        <v>3581</v>
      </c>
      <c r="J43" s="686" t="s">
        <v>1436</v>
      </c>
      <c r="K43" s="686">
        <v>2</v>
      </c>
      <c r="L43" s="686">
        <v>1</v>
      </c>
      <c r="M43" s="562" t="str">
        <f t="shared" si="6"/>
        <v>W</v>
      </c>
      <c r="N43" s="562">
        <f t="shared" si="7"/>
        <v>3</v>
      </c>
      <c r="O43" s="598">
        <f t="shared" si="8"/>
        <v>1</v>
      </c>
      <c r="P43" s="562" t="str">
        <f t="shared" si="2"/>
        <v>O</v>
      </c>
      <c r="Q43" s="586"/>
      <c r="R43" s="635"/>
      <c r="S43" s="600"/>
      <c r="T43" s="595"/>
      <c r="U43" s="601"/>
      <c r="V43" s="595"/>
      <c r="W43" s="586"/>
      <c r="X43" s="586"/>
      <c r="Y43" s="599"/>
      <c r="Z43" s="599"/>
      <c r="AA43" s="599"/>
      <c r="AB43" s="599"/>
      <c r="AC43" s="599"/>
      <c r="AD43" s="599"/>
      <c r="AE43" s="599"/>
      <c r="AF43" s="562"/>
      <c r="AG43" s="562"/>
      <c r="AH43" s="562"/>
      <c r="AJ43" s="758" t="str">
        <f t="array" ref="AJ43">IF($K43="","",IF(SUM(IF(ISNUMBER(VALUE(RIGHT($AM43:$CL43,1))),VALUE(RIGHT($AM43:$CL43,1)),0))=$K43,"T","F"))</f>
        <v>T</v>
      </c>
      <c r="AK43" s="583">
        <f t="array" ref="AK43">IF($K43="","",SUM(IF(LEFT($AM43:$CL43,1)="s",1,0))-SUM(IF(RIGHT(LEFT($AM43:$CL43,2))="-",1,0)))</f>
        <v>0</v>
      </c>
      <c r="AL43" s="562">
        <f t="array" ref="AL43">IF($K43="","",SUM(IF(LEFT($AM43:$CL43,1)="X",1,0)))</f>
        <v>11</v>
      </c>
      <c r="AM43" s="668" t="s">
        <v>3793</v>
      </c>
      <c r="AN43" s="668" t="s">
        <v>3791</v>
      </c>
      <c r="AO43" s="668" t="s">
        <v>3790</v>
      </c>
      <c r="AP43" s="669" t="s">
        <v>3792</v>
      </c>
      <c r="AQ43" s="668" t="s">
        <v>3792</v>
      </c>
      <c r="AR43" s="668" t="s">
        <v>2340</v>
      </c>
      <c r="AS43" s="668" t="s">
        <v>2022</v>
      </c>
      <c r="AT43" s="668" t="s">
        <v>2020</v>
      </c>
      <c r="AU43" s="668" t="s">
        <v>2021</v>
      </c>
      <c r="AV43" s="668" t="s">
        <v>2020</v>
      </c>
      <c r="AW43" s="668" t="s">
        <v>3792</v>
      </c>
      <c r="AX43" s="668" t="s">
        <v>2024</v>
      </c>
      <c r="AY43" s="668"/>
      <c r="AZ43" s="668" t="s">
        <v>3790</v>
      </c>
      <c r="BA43" s="668"/>
      <c r="BB43" s="668"/>
      <c r="BC43" s="668"/>
      <c r="BD43" s="668" t="s">
        <v>2340</v>
      </c>
      <c r="BE43" s="668" t="s">
        <v>3793</v>
      </c>
      <c r="BF43" s="668" t="s">
        <v>3790</v>
      </c>
      <c r="BG43" s="668"/>
      <c r="BH43" s="668" t="s">
        <v>3793</v>
      </c>
      <c r="BI43" s="668"/>
      <c r="BJ43" s="668" t="s">
        <v>2340</v>
      </c>
      <c r="BK43" s="669" t="s">
        <v>2492</v>
      </c>
      <c r="BL43" s="668" t="s">
        <v>2022</v>
      </c>
      <c r="BM43" s="668" t="s">
        <v>3792</v>
      </c>
      <c r="BN43" s="668"/>
      <c r="BO43" s="672"/>
      <c r="BP43" s="668"/>
      <c r="BQ43" s="672"/>
      <c r="BR43" s="705"/>
      <c r="BS43" s="668"/>
      <c r="BT43" s="672"/>
      <c r="BU43" s="673"/>
      <c r="BV43" s="673"/>
      <c r="BW43" s="673"/>
      <c r="BX43" s="673"/>
      <c r="BY43" s="673"/>
      <c r="BZ43" s="673"/>
      <c r="CA43" s="673"/>
      <c r="CB43" s="673"/>
      <c r="CC43" s="673"/>
      <c r="CD43" s="673"/>
    </row>
    <row r="44" spans="1:82" s="661" customFormat="1" ht="15" customHeight="1">
      <c r="A44" s="688">
        <v>42890</v>
      </c>
      <c r="B44" s="689"/>
      <c r="C44" s="689"/>
      <c r="D44" s="689"/>
      <c r="E44" s="689"/>
      <c r="F44" s="689"/>
      <c r="G44" s="689"/>
      <c r="H44" s="690" t="s">
        <v>304</v>
      </c>
      <c r="I44" s="689" t="s">
        <v>3</v>
      </c>
      <c r="J44" s="689" t="s">
        <v>285</v>
      </c>
      <c r="K44" s="689">
        <v>3</v>
      </c>
      <c r="L44" s="689">
        <v>1</v>
      </c>
      <c r="M44" s="562" t="str">
        <f t="shared" si="6"/>
        <v>W</v>
      </c>
      <c r="N44" s="562">
        <f t="shared" si="7"/>
        <v>4</v>
      </c>
      <c r="O44" s="598">
        <f t="shared" si="8"/>
        <v>2</v>
      </c>
      <c r="P44" s="562" t="str">
        <f t="shared" si="2"/>
        <v>O</v>
      </c>
      <c r="Q44" s="586">
        <f>IF(S44="","",IF(SIGN(S44)&lt;&gt;1,VLOOKUP(ABS(S44),SUP_HDC,3,TRUE),-VLOOKUP(ABS(S44),SUP_HDC,3,TRUE)))</f>
        <v>0</v>
      </c>
      <c r="R44" s="635">
        <f t="shared" si="3"/>
        <v>1</v>
      </c>
      <c r="S44" s="600">
        <v>0.13</v>
      </c>
      <c r="T44" s="595">
        <f t="shared" si="4"/>
        <v>1.87</v>
      </c>
      <c r="U44" s="601">
        <v>2.65</v>
      </c>
      <c r="V44" s="595">
        <f t="shared" si="5"/>
        <v>1.35</v>
      </c>
      <c r="W44" s="586">
        <f t="shared" si="10"/>
        <v>1.39</v>
      </c>
      <c r="X44" s="586">
        <f t="shared" si="11"/>
        <v>1.26</v>
      </c>
      <c r="Y44" s="599">
        <v>19</v>
      </c>
      <c r="Z44" s="599">
        <v>15</v>
      </c>
      <c r="AA44" s="599">
        <v>3</v>
      </c>
      <c r="AB44" s="599">
        <v>5</v>
      </c>
      <c r="AC44" s="599">
        <v>42</v>
      </c>
      <c r="AD44" s="599">
        <v>58</v>
      </c>
      <c r="AE44" s="599">
        <v>442</v>
      </c>
      <c r="AF44" s="562"/>
      <c r="AG44" s="562"/>
      <c r="AH44" s="562"/>
      <c r="AJ44" s="758" t="str">
        <f t="array" ref="AJ44">IF($K44="","",IF(SUM(IF(ISNUMBER(VALUE(RIGHT($AM44:$CL44,1))),VALUE(RIGHT($AM44:$CL44,1)),0))=$K44,"T","F"))</f>
        <v>T</v>
      </c>
      <c r="AK44" s="583">
        <f t="array" ref="AK44">IF($K44="","",SUM(IF(LEFT($AM44:$CL44,1)="s",1,0))-SUM(IF(RIGHT(LEFT($AM44:$CL44,2))="-",1,0)))</f>
        <v>0</v>
      </c>
      <c r="AL44" s="562">
        <f t="array" ref="AL44">IF($K44="","",SUM(IF(LEFT($AM44:$CL44,1)="X",1,0)))</f>
        <v>11</v>
      </c>
      <c r="AM44" s="668" t="s">
        <v>3924</v>
      </c>
      <c r="AN44" s="668" t="s">
        <v>3893</v>
      </c>
      <c r="AO44" s="668" t="s">
        <v>3892</v>
      </c>
      <c r="AP44" s="668" t="s">
        <v>3892</v>
      </c>
      <c r="AQ44" s="668" t="s">
        <v>3923</v>
      </c>
      <c r="AR44" s="668" t="s">
        <v>2340</v>
      </c>
      <c r="AS44" s="668" t="s">
        <v>3892</v>
      </c>
      <c r="AT44" s="668" t="s">
        <v>3923</v>
      </c>
      <c r="AU44" s="671" t="s">
        <v>2492</v>
      </c>
      <c r="AV44" s="671" t="s">
        <v>3095</v>
      </c>
      <c r="AW44" s="671" t="s">
        <v>2334</v>
      </c>
      <c r="AX44" s="668"/>
      <c r="AY44" s="668"/>
      <c r="AZ44" s="668" t="s">
        <v>3892</v>
      </c>
      <c r="BA44" s="668"/>
      <c r="BB44" s="668"/>
      <c r="BC44" s="668" t="s">
        <v>3924</v>
      </c>
      <c r="BD44" s="668" t="s">
        <v>2340</v>
      </c>
      <c r="BE44" s="668" t="s">
        <v>3892</v>
      </c>
      <c r="BF44" s="671" t="s">
        <v>2334</v>
      </c>
      <c r="BG44" s="668" t="s">
        <v>3925</v>
      </c>
      <c r="BH44" s="668" t="s">
        <v>3924</v>
      </c>
      <c r="BI44" s="668"/>
      <c r="BJ44" s="668" t="s">
        <v>2340</v>
      </c>
      <c r="BK44" s="668"/>
      <c r="BL44" s="668" t="s">
        <v>3923</v>
      </c>
      <c r="BM44" s="668" t="s">
        <v>3922</v>
      </c>
      <c r="BN44" s="668"/>
      <c r="BO44" s="672" t="s">
        <v>126</v>
      </c>
      <c r="BP44" s="668"/>
      <c r="BQ44" s="672" t="s">
        <v>126</v>
      </c>
      <c r="BR44" s="668"/>
      <c r="BS44" s="668"/>
      <c r="BT44" s="672"/>
      <c r="BU44" s="673"/>
      <c r="BV44" s="673"/>
      <c r="BW44" s="673"/>
      <c r="BX44" s="673"/>
      <c r="BY44" s="673"/>
      <c r="BZ44" s="673"/>
      <c r="CA44" s="673"/>
      <c r="CB44" s="673"/>
      <c r="CC44" s="673"/>
      <c r="CD44" s="673"/>
    </row>
    <row r="45" spans="1:82" s="661" customFormat="1" ht="15" customHeight="1">
      <c r="A45" s="688">
        <v>42903</v>
      </c>
      <c r="B45" s="689"/>
      <c r="C45" s="689"/>
      <c r="D45" s="689"/>
      <c r="E45" s="689"/>
      <c r="F45" s="689"/>
      <c r="G45" s="689"/>
      <c r="H45" s="690" t="s">
        <v>1435</v>
      </c>
      <c r="I45" s="689" t="s">
        <v>2</v>
      </c>
      <c r="J45" s="689" t="s">
        <v>285</v>
      </c>
      <c r="K45" s="689">
        <v>3</v>
      </c>
      <c r="L45" s="689">
        <v>0</v>
      </c>
      <c r="M45" s="562" t="str">
        <f t="shared" si="6"/>
        <v>W</v>
      </c>
      <c r="N45" s="562">
        <f t="shared" si="7"/>
        <v>3</v>
      </c>
      <c r="O45" s="598">
        <f t="shared" si="8"/>
        <v>3</v>
      </c>
      <c r="P45" s="562" t="str">
        <f t="shared" si="2"/>
        <v>O</v>
      </c>
      <c r="Q45" s="586">
        <f>IF(S45="","",IF(SIGN(S45)&lt;&gt;1,VLOOKUP(ABS(S45),SUP_HDC,3,TRUE),-VLOOKUP(ABS(S45),SUP_HDC,3,TRUE)))</f>
        <v>-1.25</v>
      </c>
      <c r="R45" s="635">
        <f t="shared" si="3"/>
        <v>1</v>
      </c>
      <c r="S45" s="600">
        <v>1.28</v>
      </c>
      <c r="T45" s="595">
        <f t="shared" si="4"/>
        <v>1.72</v>
      </c>
      <c r="U45" s="601">
        <v>2.94</v>
      </c>
      <c r="V45" s="595">
        <f t="shared" si="5"/>
        <v>6.0000000000000053E-2</v>
      </c>
      <c r="W45" s="586">
        <f t="shared" si="10"/>
        <v>2.11</v>
      </c>
      <c r="X45" s="586">
        <f t="shared" si="11"/>
        <v>0.83000000000000007</v>
      </c>
      <c r="Y45" s="599">
        <v>7</v>
      </c>
      <c r="Z45" s="599">
        <v>14</v>
      </c>
      <c r="AA45" s="599">
        <v>3</v>
      </c>
      <c r="AB45" s="599">
        <v>2</v>
      </c>
      <c r="AC45" s="599">
        <v>53</v>
      </c>
      <c r="AD45" s="599">
        <v>47</v>
      </c>
      <c r="AE45" s="599">
        <v>442</v>
      </c>
      <c r="AF45" s="562"/>
      <c r="AG45" s="562"/>
      <c r="AH45" s="562"/>
      <c r="AJ45" s="758" t="str">
        <f t="array" ref="AJ45">IF($K45="","",IF(SUM(IF(ISNUMBER(VALUE(RIGHT($AM45:$CL45,1))),VALUE(RIGHT($AM45:$CL45,1)),0))=$K45,"T","F"))</f>
        <v>T</v>
      </c>
      <c r="AK45" s="583">
        <f t="array" ref="AK45">IF($K45="","",SUM(IF(LEFT($AM45:$CL45,1)="s",1,0))-SUM(IF(RIGHT(LEFT($AM45:$CL45,2))="-",1,0)))</f>
        <v>0</v>
      </c>
      <c r="AL45" s="562">
        <f t="array" ref="AL45">IF($K45="","",SUM(IF(LEFT($AM45:$CL45,1)="X",1,0)))</f>
        <v>11</v>
      </c>
      <c r="AM45" s="668" t="s">
        <v>4118</v>
      </c>
      <c r="AN45" s="668" t="s">
        <v>4013</v>
      </c>
      <c r="AO45" s="668" t="s">
        <v>4012</v>
      </c>
      <c r="AP45" s="671" t="s">
        <v>4019</v>
      </c>
      <c r="AQ45" s="668" t="s">
        <v>4012</v>
      </c>
      <c r="AR45" s="668" t="s">
        <v>2340</v>
      </c>
      <c r="AS45" s="668" t="s">
        <v>4014</v>
      </c>
      <c r="AT45" s="668" t="s">
        <v>4014</v>
      </c>
      <c r="AU45" s="671" t="s">
        <v>2274</v>
      </c>
      <c r="AV45" s="671" t="s">
        <v>2274</v>
      </c>
      <c r="AW45" s="668" t="s">
        <v>4015</v>
      </c>
      <c r="AX45" s="668" t="s">
        <v>2022</v>
      </c>
      <c r="AY45" s="668"/>
      <c r="AZ45" s="668"/>
      <c r="BA45" s="668" t="s">
        <v>4017</v>
      </c>
      <c r="BB45" s="668"/>
      <c r="BC45" s="668" t="s">
        <v>4017</v>
      </c>
      <c r="BD45" s="668" t="s">
        <v>2340</v>
      </c>
      <c r="BE45" s="668" t="s">
        <v>4017</v>
      </c>
      <c r="BF45" s="668" t="s">
        <v>4018</v>
      </c>
      <c r="BG45" s="668"/>
      <c r="BH45" s="668"/>
      <c r="BI45" s="668"/>
      <c r="BJ45" s="668" t="s">
        <v>4016</v>
      </c>
      <c r="BK45" s="671" t="s">
        <v>4020</v>
      </c>
      <c r="BL45" s="668"/>
      <c r="BM45" s="668" t="s">
        <v>4017</v>
      </c>
      <c r="BN45" s="668"/>
      <c r="BO45" s="672"/>
      <c r="BP45" s="668"/>
      <c r="BQ45" s="672"/>
      <c r="BR45" s="668"/>
      <c r="BS45" s="668"/>
      <c r="BT45" s="672"/>
      <c r="BU45" s="673"/>
      <c r="BV45" s="673"/>
      <c r="BW45" s="673"/>
      <c r="BX45" s="673"/>
      <c r="BY45" s="673"/>
      <c r="BZ45" s="673"/>
      <c r="CA45" s="673"/>
      <c r="CB45" s="673"/>
      <c r="CC45" s="673"/>
      <c r="CD45" s="673"/>
    </row>
    <row r="46" spans="1:82" s="661" customFormat="1" ht="15" customHeight="1">
      <c r="A46" s="685">
        <v>42907</v>
      </c>
      <c r="B46" s="686"/>
      <c r="C46" s="686"/>
      <c r="D46" s="686"/>
      <c r="E46" s="686"/>
      <c r="F46" s="686"/>
      <c r="G46" s="686"/>
      <c r="H46" s="687" t="s">
        <v>3983</v>
      </c>
      <c r="I46" s="686" t="s">
        <v>3984</v>
      </c>
      <c r="J46" s="686" t="s">
        <v>3985</v>
      </c>
      <c r="K46" s="686">
        <v>5</v>
      </c>
      <c r="L46" s="686">
        <v>0</v>
      </c>
      <c r="M46" s="562" t="str">
        <f t="shared" si="6"/>
        <v>W</v>
      </c>
      <c r="N46" s="562">
        <f t="shared" si="7"/>
        <v>5</v>
      </c>
      <c r="O46" s="598">
        <f t="shared" si="8"/>
        <v>5</v>
      </c>
      <c r="P46" s="562" t="str">
        <f t="shared" si="2"/>
        <v>O</v>
      </c>
      <c r="Q46" s="586"/>
      <c r="R46" s="635"/>
      <c r="S46" s="600"/>
      <c r="T46" s="595"/>
      <c r="U46" s="601"/>
      <c r="V46" s="595"/>
      <c r="W46" s="586"/>
      <c r="X46" s="586"/>
      <c r="Y46" s="599"/>
      <c r="Z46" s="599"/>
      <c r="AA46" s="599"/>
      <c r="AB46" s="599"/>
      <c r="AC46" s="599"/>
      <c r="AD46" s="599"/>
      <c r="AE46" s="599"/>
      <c r="AF46" s="562"/>
      <c r="AG46" s="562"/>
      <c r="AH46" s="562"/>
      <c r="AJ46" s="758" t="str">
        <f t="array" ref="AJ46">IF($K46="","",IF(SUM(IF(ISNUMBER(VALUE(RIGHT($AM46:$CL46,1))),VALUE(RIGHT($AM46:$CL46,1)),0))=$K46,"T","F"))</f>
        <v>T</v>
      </c>
      <c r="AK46" s="583">
        <f t="array" ref="AK46">IF($K46="","",SUM(IF(LEFT($AM46:$CL46,1)="s",1,0))-SUM(IF(RIGHT(LEFT($AM46:$CL46,2))="-",1,0)))</f>
        <v>0</v>
      </c>
      <c r="AL46" s="562">
        <f t="array" ref="AL46">IF($K46="","",SUM(IF(LEFT($AM46:$CL46,1)="X",1,0)))</f>
        <v>11</v>
      </c>
      <c r="AM46" s="668" t="s">
        <v>2474</v>
      </c>
      <c r="AN46" s="668"/>
      <c r="AO46" s="668" t="s">
        <v>2474</v>
      </c>
      <c r="AP46" s="668" t="s">
        <v>126</v>
      </c>
      <c r="AQ46" s="668" t="s">
        <v>126</v>
      </c>
      <c r="AR46" s="668" t="s">
        <v>2340</v>
      </c>
      <c r="AS46" s="668" t="s">
        <v>2472</v>
      </c>
      <c r="AT46" s="668" t="s">
        <v>126</v>
      </c>
      <c r="AU46" s="668" t="s">
        <v>2472</v>
      </c>
      <c r="AV46" s="668" t="s">
        <v>126</v>
      </c>
      <c r="AW46" s="668" t="s">
        <v>2472</v>
      </c>
      <c r="AX46" s="668" t="s">
        <v>126</v>
      </c>
      <c r="AY46" s="668" t="s">
        <v>126</v>
      </c>
      <c r="AZ46" s="668"/>
      <c r="BA46" s="668" t="s">
        <v>2472</v>
      </c>
      <c r="BB46" s="668" t="s">
        <v>2473</v>
      </c>
      <c r="BC46" s="668" t="s">
        <v>2474</v>
      </c>
      <c r="BD46" s="668" t="s">
        <v>2340</v>
      </c>
      <c r="BE46" s="668" t="s">
        <v>2474</v>
      </c>
      <c r="BF46" s="668" t="s">
        <v>2474</v>
      </c>
      <c r="BG46" s="668" t="s">
        <v>2474</v>
      </c>
      <c r="BH46" s="668" t="s">
        <v>2471</v>
      </c>
      <c r="BI46" s="668" t="s">
        <v>4201</v>
      </c>
      <c r="BJ46" s="668" t="s">
        <v>2473</v>
      </c>
      <c r="BK46" s="668" t="s">
        <v>126</v>
      </c>
      <c r="BL46" s="668" t="s">
        <v>4203</v>
      </c>
      <c r="BM46" s="668" t="s">
        <v>4200</v>
      </c>
      <c r="BN46" s="668" t="s">
        <v>4202</v>
      </c>
      <c r="BO46" s="672" t="s">
        <v>126</v>
      </c>
      <c r="BP46" s="668" t="s">
        <v>2471</v>
      </c>
      <c r="BQ46" s="672"/>
      <c r="BR46" s="668"/>
      <c r="BS46" s="668"/>
      <c r="BT46" s="672"/>
      <c r="BU46" s="673"/>
      <c r="BV46" s="673"/>
      <c r="BW46" s="673"/>
      <c r="BX46" s="673"/>
      <c r="BY46" s="673"/>
      <c r="BZ46" s="673"/>
      <c r="CA46" s="673"/>
      <c r="CB46" s="673"/>
      <c r="CC46" s="673"/>
      <c r="CD46" s="673"/>
    </row>
    <row r="47" spans="1:82" s="661" customFormat="1" ht="15" customHeight="1">
      <c r="A47" s="688">
        <v>42911</v>
      </c>
      <c r="B47" s="689"/>
      <c r="C47" s="689"/>
      <c r="D47" s="689"/>
      <c r="E47" s="689"/>
      <c r="F47" s="689"/>
      <c r="G47" s="689"/>
      <c r="H47" s="690" t="s">
        <v>234</v>
      </c>
      <c r="I47" s="689" t="s">
        <v>2</v>
      </c>
      <c r="J47" s="689" t="s">
        <v>285</v>
      </c>
      <c r="K47" s="689">
        <v>2</v>
      </c>
      <c r="L47" s="689">
        <v>0</v>
      </c>
      <c r="M47" s="562" t="str">
        <f t="shared" si="6"/>
        <v>W</v>
      </c>
      <c r="N47" s="562">
        <f t="shared" si="7"/>
        <v>2</v>
      </c>
      <c r="O47" s="598">
        <f t="shared" si="8"/>
        <v>2</v>
      </c>
      <c r="P47" s="562" t="str">
        <f t="shared" si="2"/>
        <v>U</v>
      </c>
      <c r="Q47" s="586">
        <f>IF(S47="","",IF(SIGN(S47)&lt;&gt;1,VLOOKUP(ABS(S47),SUP_HDC,3,TRUE),-VLOOKUP(ABS(S47),SUP_HDC,3,TRUE)))</f>
        <v>-1</v>
      </c>
      <c r="R47" s="635">
        <f t="shared" si="3"/>
        <v>1</v>
      </c>
      <c r="S47" s="600">
        <v>1.1599999999999999</v>
      </c>
      <c r="T47" s="595">
        <f t="shared" si="4"/>
        <v>0.84000000000000008</v>
      </c>
      <c r="U47" s="601">
        <v>3.01</v>
      </c>
      <c r="V47" s="595">
        <f t="shared" si="5"/>
        <v>-1.0099999999999998</v>
      </c>
      <c r="W47" s="586">
        <f t="shared" si="10"/>
        <v>2.085</v>
      </c>
      <c r="X47" s="586">
        <f t="shared" si="11"/>
        <v>0.92499999999999982</v>
      </c>
      <c r="Y47" s="721">
        <v>11</v>
      </c>
      <c r="Z47" s="721">
        <v>13</v>
      </c>
      <c r="AA47" s="721">
        <v>4</v>
      </c>
      <c r="AB47" s="721">
        <v>4</v>
      </c>
      <c r="AC47" s="721">
        <v>58</v>
      </c>
      <c r="AD47" s="721">
        <v>42</v>
      </c>
      <c r="AE47" s="721">
        <v>442</v>
      </c>
      <c r="AF47" s="562"/>
      <c r="AG47" s="562"/>
      <c r="AH47" s="562"/>
      <c r="AJ47" s="758" t="str">
        <f t="array" ref="AJ47">IF($K47="","",IF(SUM(IF(ISNUMBER(VALUE(RIGHT($AM47:$CL47,1))),VALUE(RIGHT($AM47:$CL47,1)),0))=$K47,"T","F"))</f>
        <v>T</v>
      </c>
      <c r="AK47" s="583">
        <f t="array" ref="AK47">IF($K47="","",SUM(IF(LEFT($AM47:$CL47,1)="s",1,0))-SUM(IF(RIGHT(LEFT($AM47:$CL47,2))="-",1,0)))</f>
        <v>0</v>
      </c>
      <c r="AL47" s="562">
        <f t="array" ref="AL47">IF($K47="","",SUM(IF(LEFT($AM47:$CL47,1)="X",1,0)))</f>
        <v>11</v>
      </c>
      <c r="AM47" s="668" t="s">
        <v>4271</v>
      </c>
      <c r="AN47" s="668" t="s">
        <v>4248</v>
      </c>
      <c r="AO47" s="668" t="s">
        <v>4247</v>
      </c>
      <c r="AP47" s="668" t="s">
        <v>4247</v>
      </c>
      <c r="AQ47" s="669" t="s">
        <v>4247</v>
      </c>
      <c r="AR47" s="668" t="s">
        <v>2022</v>
      </c>
      <c r="AS47" s="669" t="s">
        <v>4247</v>
      </c>
      <c r="AT47" s="668" t="s">
        <v>2020</v>
      </c>
      <c r="AU47" s="668" t="s">
        <v>4247</v>
      </c>
      <c r="AV47" s="671" t="s">
        <v>2645</v>
      </c>
      <c r="AW47" s="668" t="s">
        <v>4275</v>
      </c>
      <c r="AX47" s="668" t="s">
        <v>4276</v>
      </c>
      <c r="AY47" s="668"/>
      <c r="AZ47" s="668" t="s">
        <v>2019</v>
      </c>
      <c r="BA47" s="668"/>
      <c r="BB47" s="668"/>
      <c r="BC47" s="668"/>
      <c r="BD47" s="668" t="s">
        <v>2340</v>
      </c>
      <c r="BE47" s="668" t="s">
        <v>4272</v>
      </c>
      <c r="BF47" s="668" t="s">
        <v>4343</v>
      </c>
      <c r="BG47" s="668"/>
      <c r="BH47" s="668"/>
      <c r="BI47" s="668"/>
      <c r="BJ47" s="668" t="s">
        <v>4278</v>
      </c>
      <c r="BK47" s="671" t="s">
        <v>4277</v>
      </c>
      <c r="BL47" s="668" t="s">
        <v>4273</v>
      </c>
      <c r="BM47" s="668" t="s">
        <v>4343</v>
      </c>
      <c r="BN47" s="668" t="s">
        <v>4274</v>
      </c>
      <c r="BO47" s="672"/>
      <c r="BP47" s="668"/>
      <c r="BQ47" s="672"/>
      <c r="BR47" s="668"/>
      <c r="BS47" s="668"/>
      <c r="BT47" s="672"/>
      <c r="BU47" s="673"/>
      <c r="BV47" s="673"/>
      <c r="BW47" s="673"/>
      <c r="BX47" s="673"/>
      <c r="BY47" s="673"/>
      <c r="BZ47" s="673"/>
      <c r="CA47" s="673"/>
      <c r="CB47" s="673"/>
      <c r="CC47" s="673"/>
      <c r="CD47" s="673"/>
    </row>
    <row r="48" spans="1:82" s="661" customFormat="1" ht="15" customHeight="1">
      <c r="A48" s="688">
        <v>42918</v>
      </c>
      <c r="B48" s="689"/>
      <c r="C48" s="689"/>
      <c r="D48" s="689"/>
      <c r="E48" s="689"/>
      <c r="F48" s="689"/>
      <c r="G48" s="689"/>
      <c r="H48" s="690" t="s">
        <v>256</v>
      </c>
      <c r="I48" s="689" t="s">
        <v>3</v>
      </c>
      <c r="J48" s="689" t="s">
        <v>285</v>
      </c>
      <c r="K48" s="689">
        <v>3</v>
      </c>
      <c r="L48" s="689">
        <v>2</v>
      </c>
      <c r="M48" s="562" t="str">
        <f t="shared" si="6"/>
        <v>W</v>
      </c>
      <c r="N48" s="562">
        <f t="shared" si="7"/>
        <v>5</v>
      </c>
      <c r="O48" s="598">
        <f t="shared" si="8"/>
        <v>1</v>
      </c>
      <c r="P48" s="562" t="str">
        <f t="shared" si="2"/>
        <v>O</v>
      </c>
      <c r="Q48" s="586">
        <f>IF(S48="","",IF(SIGN(S48)&lt;&gt;1,VLOOKUP(ABS(S48),SUP_HDC,3,TRUE),-VLOOKUP(ABS(S48),SUP_HDC,3,TRUE)))</f>
        <v>-0.25</v>
      </c>
      <c r="R48" s="635">
        <f t="shared" si="3"/>
        <v>1</v>
      </c>
      <c r="S48" s="600">
        <v>0.15</v>
      </c>
      <c r="T48" s="595">
        <f t="shared" si="4"/>
        <v>0.85</v>
      </c>
      <c r="U48" s="601">
        <v>2.69</v>
      </c>
      <c r="V48" s="595">
        <f t="shared" si="5"/>
        <v>2.31</v>
      </c>
      <c r="W48" s="586">
        <f t="shared" si="10"/>
        <v>1.42</v>
      </c>
      <c r="X48" s="586">
        <f t="shared" si="11"/>
        <v>1.27</v>
      </c>
      <c r="Y48" s="599">
        <v>10</v>
      </c>
      <c r="Z48" s="599">
        <v>15</v>
      </c>
      <c r="AA48" s="599">
        <v>3</v>
      </c>
      <c r="AB48" s="599">
        <v>5</v>
      </c>
      <c r="AC48" s="599">
        <v>51</v>
      </c>
      <c r="AD48" s="599">
        <v>49</v>
      </c>
      <c r="AE48" s="599">
        <v>442</v>
      </c>
      <c r="AF48" s="562"/>
      <c r="AG48" s="562"/>
      <c r="AH48" s="562"/>
      <c r="AJ48" s="758" t="str">
        <f t="array" ref="AJ48">IF($K48="","",IF(SUM(IF(ISNUMBER(VALUE(RIGHT($AM48:$CL48,1))),VALUE(RIGHT($AM48:$CL48,1)),0))=$K48,"T","F"))</f>
        <v>T</v>
      </c>
      <c r="AK48" s="583">
        <f t="array" ref="AK48">IF($K48="","",SUM(IF(LEFT($AM48:$CL48,1)="s",1,0))-SUM(IF(RIGHT(LEFT($AM48:$CL48,2))="-",1,0)))</f>
        <v>0</v>
      </c>
      <c r="AL48" s="562">
        <f t="array" ref="AL48">IF($K48="","",SUM(IF(LEFT($AM48:$CL48,1)="X",1,0)))</f>
        <v>11</v>
      </c>
      <c r="AM48" s="668" t="s">
        <v>4432</v>
      </c>
      <c r="AN48" s="668" t="s">
        <v>2019</v>
      </c>
      <c r="AO48" s="668" t="s">
        <v>2340</v>
      </c>
      <c r="AP48" s="671" t="s">
        <v>2334</v>
      </c>
      <c r="AQ48" s="668" t="s">
        <v>2019</v>
      </c>
      <c r="AR48" s="668" t="s">
        <v>2019</v>
      </c>
      <c r="AS48" s="668" t="s">
        <v>4383</v>
      </c>
      <c r="AT48" s="668" t="s">
        <v>4384</v>
      </c>
      <c r="AU48" s="668" t="s">
        <v>2020</v>
      </c>
      <c r="AV48" s="668" t="s">
        <v>2020</v>
      </c>
      <c r="AW48" s="669" t="s">
        <v>4432</v>
      </c>
      <c r="AX48" s="671" t="s">
        <v>2026</v>
      </c>
      <c r="AY48" s="668"/>
      <c r="AZ48" s="668" t="s">
        <v>2020</v>
      </c>
      <c r="BA48" s="668"/>
      <c r="BB48" s="668"/>
      <c r="BC48" s="668"/>
      <c r="BD48" s="668" t="s">
        <v>2340</v>
      </c>
      <c r="BE48" s="669" t="s">
        <v>4432</v>
      </c>
      <c r="BF48" s="671" t="s">
        <v>2026</v>
      </c>
      <c r="BG48" s="668"/>
      <c r="BH48" s="668"/>
      <c r="BI48" s="668"/>
      <c r="BJ48" s="668" t="s">
        <v>4385</v>
      </c>
      <c r="BK48" s="671" t="s">
        <v>2026</v>
      </c>
      <c r="BL48" s="668" t="s">
        <v>4433</v>
      </c>
      <c r="BM48" s="668" t="s">
        <v>2021</v>
      </c>
      <c r="BN48" s="668"/>
      <c r="BO48" s="672"/>
      <c r="BP48" s="668"/>
      <c r="BQ48" s="672"/>
      <c r="BR48" s="668"/>
      <c r="BS48" s="668"/>
      <c r="BT48" s="672"/>
      <c r="BU48" s="673"/>
      <c r="BV48" s="673"/>
      <c r="BW48" s="673"/>
      <c r="BX48" s="673"/>
      <c r="BY48" s="673"/>
      <c r="BZ48" s="673"/>
      <c r="CA48" s="673"/>
      <c r="CB48" s="673"/>
      <c r="CC48" s="673"/>
      <c r="CD48" s="673"/>
    </row>
    <row r="49" spans="1:82" s="661" customFormat="1" ht="15" customHeight="1">
      <c r="A49" s="688">
        <v>42921</v>
      </c>
      <c r="B49" s="689"/>
      <c r="C49" s="689"/>
      <c r="D49" s="689"/>
      <c r="E49" s="689"/>
      <c r="F49" s="689"/>
      <c r="G49" s="689"/>
      <c r="H49" s="690" t="s">
        <v>1202</v>
      </c>
      <c r="I49" s="689" t="s">
        <v>3820</v>
      </c>
      <c r="J49" s="689" t="s">
        <v>285</v>
      </c>
      <c r="K49" s="689">
        <v>1</v>
      </c>
      <c r="L49" s="689">
        <v>0</v>
      </c>
      <c r="M49" s="562" t="str">
        <f t="shared" si="6"/>
        <v>W</v>
      </c>
      <c r="N49" s="562">
        <f t="shared" si="7"/>
        <v>1</v>
      </c>
      <c r="O49" s="598">
        <f t="shared" si="8"/>
        <v>1</v>
      </c>
      <c r="P49" s="562" t="str">
        <f t="shared" si="2"/>
        <v>U</v>
      </c>
      <c r="Q49" s="586">
        <f t="shared" ref="Q49:Q64" si="12">IF(S49="","",IF(SIGN(S49)&lt;&gt;1,VLOOKUP(ABS(S49),SUP_HDC,3,TRUE),-VLOOKUP(ABS(S49),SUP_HDC,3,TRUE)))</f>
        <v>-0.25</v>
      </c>
      <c r="R49" s="635">
        <f t="shared" ref="R49:R64" si="13">IF(Q49="","",IF((K49-L49+Q49)&gt;=0.5,1,IF((K49-L49+Q49)=0.25,0.5,IF((K49-L49+Q49)&lt;=-0.5,-1,IF((K49-L49+Q49)=-0.25,-0.5,0)))))</f>
        <v>1</v>
      </c>
      <c r="S49" s="600">
        <v>0.15</v>
      </c>
      <c r="T49" s="595">
        <f t="shared" si="4"/>
        <v>0.85</v>
      </c>
      <c r="U49" s="601">
        <v>2.8</v>
      </c>
      <c r="V49" s="595">
        <f t="shared" si="5"/>
        <v>-1.7999999999999998</v>
      </c>
      <c r="W49" s="586">
        <f t="shared" si="10"/>
        <v>1.4749999999999999</v>
      </c>
      <c r="X49" s="586">
        <f t="shared" si="11"/>
        <v>1.325</v>
      </c>
      <c r="Y49" s="732">
        <v>7</v>
      </c>
      <c r="Z49" s="732">
        <v>16</v>
      </c>
      <c r="AA49" s="732">
        <v>2</v>
      </c>
      <c r="AB49" s="732">
        <v>3</v>
      </c>
      <c r="AC49" s="732">
        <v>46</v>
      </c>
      <c r="AD49" s="732">
        <v>54</v>
      </c>
      <c r="AE49" s="599">
        <v>442</v>
      </c>
      <c r="AF49" s="562"/>
      <c r="AG49" s="562"/>
      <c r="AH49" s="562"/>
      <c r="AJ49" s="758" t="str">
        <f t="array" ref="AJ49">IF($K49="","",IF(SUM(IF(ISNUMBER(VALUE(RIGHT($AM49:$CL49,1))),VALUE(RIGHT($AM49:$CL49,1)),0))=$K49,"T","F"))</f>
        <v>T</v>
      </c>
      <c r="AK49" s="583">
        <f t="array" ref="AK49">IF($K49="","",SUM(IF(LEFT($AM49:$CL49,1)="s",1,0))-SUM(IF(RIGHT(LEFT($AM49:$CL49,2))="-",1,0)))</f>
        <v>0</v>
      </c>
      <c r="AL49" s="562">
        <f t="array" ref="AL49">IF($K49="","",SUM(IF(LEFT($AM49:$CL49,1)="X",1,0)))</f>
        <v>11</v>
      </c>
      <c r="AM49" s="669" t="s">
        <v>2474</v>
      </c>
      <c r="AN49" s="668" t="s">
        <v>2474</v>
      </c>
      <c r="AO49" s="668" t="s">
        <v>2340</v>
      </c>
      <c r="AP49" s="668" t="s">
        <v>2474</v>
      </c>
      <c r="AQ49" s="668" t="s">
        <v>2474</v>
      </c>
      <c r="AR49" s="668" t="s">
        <v>2474</v>
      </c>
      <c r="AS49" s="668" t="s">
        <v>2474</v>
      </c>
      <c r="AT49" s="668" t="s">
        <v>2474</v>
      </c>
      <c r="AU49" s="668" t="s">
        <v>2473</v>
      </c>
      <c r="AV49" s="668" t="s">
        <v>4468</v>
      </c>
      <c r="AW49" s="668" t="s">
        <v>2471</v>
      </c>
      <c r="AX49" s="668" t="s">
        <v>2474</v>
      </c>
      <c r="AY49" s="668" t="s">
        <v>126</v>
      </c>
      <c r="AZ49" s="668" t="s">
        <v>4451</v>
      </c>
      <c r="BA49" s="668" t="s">
        <v>2472</v>
      </c>
      <c r="BB49" s="668" t="s">
        <v>126</v>
      </c>
      <c r="BC49" s="668" t="s">
        <v>2472</v>
      </c>
      <c r="BD49" s="668" t="s">
        <v>2340</v>
      </c>
      <c r="BE49" s="668" t="s">
        <v>2471</v>
      </c>
      <c r="BF49" s="668" t="s">
        <v>2471</v>
      </c>
      <c r="BG49" s="668" t="s">
        <v>126</v>
      </c>
      <c r="BH49" s="668" t="s">
        <v>126</v>
      </c>
      <c r="BI49" s="668" t="s">
        <v>126</v>
      </c>
      <c r="BJ49" s="671" t="s">
        <v>4459</v>
      </c>
      <c r="BK49" s="669" t="s">
        <v>2473</v>
      </c>
      <c r="BL49" s="668" t="s">
        <v>2472</v>
      </c>
      <c r="BM49" s="668" t="s">
        <v>2472</v>
      </c>
      <c r="BN49" s="668"/>
      <c r="BO49" s="672"/>
      <c r="BP49" s="668"/>
      <c r="BQ49" s="672"/>
      <c r="BR49" s="668"/>
      <c r="BS49" s="668"/>
      <c r="BT49" s="672"/>
      <c r="BU49" s="673"/>
      <c r="BV49" s="673"/>
      <c r="BW49" s="673"/>
      <c r="BX49" s="673"/>
      <c r="BY49" s="673"/>
      <c r="BZ49" s="673"/>
      <c r="CA49" s="673"/>
      <c r="CB49" s="673"/>
      <c r="CC49" s="673"/>
      <c r="CD49" s="673"/>
    </row>
    <row r="50" spans="1:82" s="661" customFormat="1" ht="15" customHeight="1">
      <c r="A50" s="688">
        <v>42924</v>
      </c>
      <c r="B50" s="689"/>
      <c r="C50" s="689"/>
      <c r="D50" s="689"/>
      <c r="E50" s="689"/>
      <c r="F50" s="689"/>
      <c r="G50" s="689"/>
      <c r="H50" s="690" t="s">
        <v>264</v>
      </c>
      <c r="I50" s="689" t="s">
        <v>3</v>
      </c>
      <c r="J50" s="689" t="s">
        <v>285</v>
      </c>
      <c r="K50" s="689">
        <v>2</v>
      </c>
      <c r="L50" s="689">
        <v>2</v>
      </c>
      <c r="M50" s="562" t="str">
        <f t="shared" si="6"/>
        <v>D</v>
      </c>
      <c r="N50" s="562">
        <f t="shared" si="7"/>
        <v>4</v>
      </c>
      <c r="O50" s="598">
        <f t="shared" si="8"/>
        <v>0</v>
      </c>
      <c r="P50" s="562" t="str">
        <f t="shared" si="2"/>
        <v>O</v>
      </c>
      <c r="Q50" s="586">
        <f t="shared" si="12"/>
        <v>-0.25</v>
      </c>
      <c r="R50" s="635">
        <f t="shared" si="13"/>
        <v>-0.5</v>
      </c>
      <c r="S50" s="600">
        <v>0.17</v>
      </c>
      <c r="T50" s="595">
        <f t="shared" si="4"/>
        <v>-0.17</v>
      </c>
      <c r="U50" s="601">
        <v>2.72</v>
      </c>
      <c r="V50" s="595">
        <f t="shared" si="5"/>
        <v>1.2799999999999998</v>
      </c>
      <c r="W50" s="586">
        <f t="shared" si="10"/>
        <v>1.4450000000000001</v>
      </c>
      <c r="X50" s="586">
        <f t="shared" si="11"/>
        <v>1.2750000000000001</v>
      </c>
      <c r="Y50" s="732">
        <v>15</v>
      </c>
      <c r="Z50" s="732">
        <v>11</v>
      </c>
      <c r="AA50" s="732">
        <v>5</v>
      </c>
      <c r="AB50" s="732">
        <v>3</v>
      </c>
      <c r="AC50" s="732">
        <v>59</v>
      </c>
      <c r="AD50" s="732">
        <v>41</v>
      </c>
      <c r="AE50" s="599">
        <v>442</v>
      </c>
      <c r="AF50" s="562"/>
      <c r="AG50" s="562"/>
      <c r="AH50" s="562"/>
      <c r="AJ50" s="758" t="str">
        <f t="array" ref="AJ50">IF($K50="","",IF(SUM(IF(ISNUMBER(VALUE(RIGHT($AM50:$CL50,1))),VALUE(RIGHT($AM50:$CL50,1)),0))=$K50,"T","F"))</f>
        <v>T</v>
      </c>
      <c r="AK50" s="583">
        <f t="array" ref="AK50">IF($K50="","",SUM(IF(LEFT($AM50:$CL50,1)="s",1,0))-SUM(IF(RIGHT(LEFT($AM50:$CL50,2))="-",1,0)))</f>
        <v>0</v>
      </c>
      <c r="AL50" s="562">
        <f t="array" ref="AL50">IF($K50="","",SUM(IF(LEFT($AM50:$CL50,1)="X",1,0)))</f>
        <v>11</v>
      </c>
      <c r="AM50" s="668" t="s">
        <v>2474</v>
      </c>
      <c r="AN50" s="668" t="s">
        <v>2474</v>
      </c>
      <c r="AO50" s="668" t="s">
        <v>2340</v>
      </c>
      <c r="AP50" s="668" t="s">
        <v>2474</v>
      </c>
      <c r="AQ50" s="668" t="s">
        <v>2474</v>
      </c>
      <c r="AR50" s="671" t="s">
        <v>4504</v>
      </c>
      <c r="AS50" s="668" t="s">
        <v>2474</v>
      </c>
      <c r="AT50" s="668" t="s">
        <v>4509</v>
      </c>
      <c r="AU50" s="668" t="s">
        <v>4509</v>
      </c>
      <c r="AV50" s="668" t="s">
        <v>2474</v>
      </c>
      <c r="AW50" s="668" t="s">
        <v>4507</v>
      </c>
      <c r="AX50" s="669" t="s">
        <v>4506</v>
      </c>
      <c r="AY50" s="668"/>
      <c r="AZ50" s="668" t="s">
        <v>4451</v>
      </c>
      <c r="BA50" s="668" t="s">
        <v>4509</v>
      </c>
      <c r="BB50" s="668"/>
      <c r="BC50" s="668"/>
      <c r="BD50" s="668" t="s">
        <v>2340</v>
      </c>
      <c r="BE50" s="668" t="s">
        <v>4508</v>
      </c>
      <c r="BF50" s="668" t="s">
        <v>4506</v>
      </c>
      <c r="BG50" s="668"/>
      <c r="BH50" s="668"/>
      <c r="BI50" s="668"/>
      <c r="BJ50" s="668" t="s">
        <v>4505</v>
      </c>
      <c r="BK50" s="671" t="s">
        <v>4503</v>
      </c>
      <c r="BL50" s="668" t="s">
        <v>4509</v>
      </c>
      <c r="BM50" s="668" t="s">
        <v>4508</v>
      </c>
      <c r="BN50" s="668"/>
      <c r="BO50" s="672"/>
      <c r="BP50" s="668"/>
      <c r="BQ50" s="672"/>
      <c r="BR50" s="668"/>
      <c r="BS50" s="668"/>
      <c r="BT50" s="672"/>
      <c r="BU50" s="673"/>
      <c r="BV50" s="673"/>
      <c r="BW50" s="673"/>
      <c r="BX50" s="673"/>
      <c r="BY50" s="673"/>
      <c r="BZ50" s="673"/>
      <c r="CA50" s="673"/>
      <c r="CB50" s="673"/>
      <c r="CC50" s="673"/>
      <c r="CD50" s="673"/>
    </row>
    <row r="51" spans="1:82" s="661" customFormat="1" ht="15" customHeight="1">
      <c r="A51" s="685">
        <v>42928</v>
      </c>
      <c r="B51" s="689"/>
      <c r="C51" s="689"/>
      <c r="D51" s="689"/>
      <c r="E51" s="689"/>
      <c r="F51" s="689"/>
      <c r="G51" s="689"/>
      <c r="H51" s="687" t="s">
        <v>4300</v>
      </c>
      <c r="I51" s="686" t="s">
        <v>130</v>
      </c>
      <c r="J51" s="686" t="s">
        <v>3985</v>
      </c>
      <c r="K51" s="686">
        <v>5</v>
      </c>
      <c r="L51" s="686">
        <v>0</v>
      </c>
      <c r="M51" s="562" t="str">
        <f t="shared" si="6"/>
        <v>W</v>
      </c>
      <c r="N51" s="562">
        <f t="shared" si="7"/>
        <v>5</v>
      </c>
      <c r="O51" s="598">
        <f t="shared" si="8"/>
        <v>5</v>
      </c>
      <c r="P51" s="562" t="str">
        <f t="shared" si="2"/>
        <v>O</v>
      </c>
      <c r="Q51" s="586" t="str">
        <f t="shared" si="12"/>
        <v/>
      </c>
      <c r="R51" s="635" t="str">
        <f t="shared" si="13"/>
        <v/>
      </c>
      <c r="S51" s="600"/>
      <c r="T51" s="595"/>
      <c r="U51" s="601"/>
      <c r="V51" s="595"/>
      <c r="W51" s="586"/>
      <c r="X51" s="586"/>
      <c r="Y51" s="599"/>
      <c r="Z51" s="599"/>
      <c r="AA51" s="599"/>
      <c r="AB51" s="599"/>
      <c r="AC51" s="599"/>
      <c r="AD51" s="599"/>
      <c r="AE51" s="599"/>
      <c r="AF51" s="562"/>
      <c r="AG51" s="562"/>
      <c r="AH51" s="562"/>
      <c r="AJ51" s="758" t="str">
        <f t="array" ref="AJ51">IF($K51="","",IF(SUM(IF(ISNUMBER(VALUE(RIGHT($AM51:$CL51,1))),VALUE(RIGHT($AM51:$CL51,1)),0))=$K51,"T","F"))</f>
        <v>T</v>
      </c>
      <c r="AK51" s="583">
        <f t="array" ref="AK51">IF($K51="","",SUM(IF(LEFT($AM51:$CL51,1)="s",1,0))-SUM(IF(RIGHT(LEFT($AM51:$CL51,2))="-",1,0)))</f>
        <v>0</v>
      </c>
      <c r="AL51" s="562">
        <f t="array" ref="AL51">IF($K51="","",SUM(IF(LEFT($AM51:$CL51,1)="X",1,0)))</f>
        <v>11</v>
      </c>
      <c r="AM51" s="668" t="s">
        <v>4557</v>
      </c>
      <c r="AN51" s="668" t="s">
        <v>4557</v>
      </c>
      <c r="AO51" s="668"/>
      <c r="AP51" s="668"/>
      <c r="AQ51" s="668" t="s">
        <v>4566</v>
      </c>
      <c r="AR51" s="668"/>
      <c r="AS51" s="668" t="s">
        <v>4570</v>
      </c>
      <c r="AT51" s="668" t="s">
        <v>4557</v>
      </c>
      <c r="AU51" s="668" t="s">
        <v>4571</v>
      </c>
      <c r="AV51" s="669" t="s">
        <v>4568</v>
      </c>
      <c r="AW51" s="668" t="s">
        <v>4557</v>
      </c>
      <c r="AX51" s="668"/>
      <c r="AY51" s="668">
        <v>1</v>
      </c>
      <c r="AZ51" s="668" t="s">
        <v>4451</v>
      </c>
      <c r="BA51" s="668"/>
      <c r="BB51" s="668"/>
      <c r="BC51" s="668" t="s">
        <v>4557</v>
      </c>
      <c r="BD51" s="668" t="s">
        <v>2340</v>
      </c>
      <c r="BE51" s="668" t="s">
        <v>4556</v>
      </c>
      <c r="BF51" s="668" t="s">
        <v>4557</v>
      </c>
      <c r="BG51" s="668"/>
      <c r="BH51" s="668"/>
      <c r="BI51" s="668"/>
      <c r="BJ51" s="668"/>
      <c r="BK51" s="668"/>
      <c r="BL51" s="668" t="s">
        <v>4570</v>
      </c>
      <c r="BM51" s="668" t="s">
        <v>2492</v>
      </c>
      <c r="BN51" s="668"/>
      <c r="BO51" s="672"/>
      <c r="BP51" s="668" t="s">
        <v>4570</v>
      </c>
      <c r="BQ51" s="672"/>
      <c r="BR51" s="668"/>
      <c r="BS51" s="668"/>
      <c r="BT51" s="672"/>
      <c r="BU51" s="673"/>
      <c r="BV51" s="673"/>
      <c r="BW51" s="673"/>
      <c r="BX51" s="673"/>
      <c r="BY51" s="673"/>
      <c r="BZ51" s="673"/>
      <c r="CA51" s="673"/>
      <c r="CB51" s="673"/>
      <c r="CC51" s="673"/>
      <c r="CD51" s="673"/>
    </row>
    <row r="52" spans="1:82" s="661" customFormat="1" ht="15" customHeight="1">
      <c r="A52" s="685">
        <v>42938</v>
      </c>
      <c r="B52" s="689"/>
      <c r="C52" s="689"/>
      <c r="D52" s="689"/>
      <c r="E52" s="689"/>
      <c r="F52" s="689"/>
      <c r="G52" s="689"/>
      <c r="H52" s="687" t="s">
        <v>5037</v>
      </c>
      <c r="I52" s="686" t="s">
        <v>5036</v>
      </c>
      <c r="J52" s="686" t="s">
        <v>5035</v>
      </c>
      <c r="K52" s="686">
        <v>2</v>
      </c>
      <c r="L52" s="686">
        <v>0</v>
      </c>
      <c r="M52" s="562" t="str">
        <f t="shared" si="6"/>
        <v>W</v>
      </c>
      <c r="N52" s="562">
        <f t="shared" si="7"/>
        <v>2</v>
      </c>
      <c r="O52" s="598">
        <f t="shared" si="8"/>
        <v>2</v>
      </c>
      <c r="P52" s="562" t="str">
        <f t="shared" si="2"/>
        <v>U</v>
      </c>
      <c r="Q52" s="586"/>
      <c r="R52" s="635"/>
      <c r="S52" s="600"/>
      <c r="T52" s="595"/>
      <c r="U52" s="601"/>
      <c r="V52" s="595"/>
      <c r="W52" s="586"/>
      <c r="X52" s="586"/>
      <c r="Y52" s="755"/>
      <c r="Z52" s="755"/>
      <c r="AA52" s="755"/>
      <c r="AB52" s="755"/>
      <c r="AC52" s="755"/>
      <c r="AD52" s="755"/>
      <c r="AE52" s="755"/>
      <c r="AF52" s="562"/>
      <c r="AG52" s="562"/>
      <c r="AH52" s="562"/>
      <c r="AJ52" s="758" t="str">
        <f t="array" ref="AJ52">IF($K52="","",IF(SUM(IF(ISNUMBER(VALUE(RIGHT($AM52:$CL52,1))),VALUE(RIGHT($AM52:$CL52,1)),0))=$K52,"T","F"))</f>
        <v>T</v>
      </c>
      <c r="AK52" s="583">
        <f t="array" ref="AK52">IF($K52="","",SUM(IF(LEFT($AM52:$CL52,1)="s",1,0))-SUM(IF(RIGHT(LEFT($AM52:$CL52,2))="-",1,0)))</f>
        <v>0</v>
      </c>
      <c r="AL52" s="562">
        <f t="array" ref="AL52">IF($K52="","",SUM(IF(LEFT($AM52:$CL52,1)="X",1,0)))</f>
        <v>11</v>
      </c>
      <c r="AM52" s="668" t="s">
        <v>5038</v>
      </c>
      <c r="AN52" s="668" t="s">
        <v>2020</v>
      </c>
      <c r="AO52" s="668" t="s">
        <v>5038</v>
      </c>
      <c r="AP52" s="668" t="s">
        <v>5040</v>
      </c>
      <c r="AQ52" s="668" t="s">
        <v>2020</v>
      </c>
      <c r="AR52" s="668" t="s">
        <v>5039</v>
      </c>
      <c r="AS52" s="668" t="s">
        <v>5038</v>
      </c>
      <c r="AT52" s="668" t="s">
        <v>5041</v>
      </c>
      <c r="AU52" s="668" t="s">
        <v>5039</v>
      </c>
      <c r="AV52" s="668" t="s">
        <v>5039</v>
      </c>
      <c r="AW52" s="668" t="s">
        <v>5045</v>
      </c>
      <c r="AX52" s="668" t="s">
        <v>5039</v>
      </c>
      <c r="AY52" s="668"/>
      <c r="AZ52" s="668" t="s">
        <v>2340</v>
      </c>
      <c r="BA52" s="668" t="s">
        <v>5043</v>
      </c>
      <c r="BB52" s="668" t="s">
        <v>5043</v>
      </c>
      <c r="BC52" s="668" t="s">
        <v>5040</v>
      </c>
      <c r="BD52" s="668" t="s">
        <v>2340</v>
      </c>
      <c r="BE52" s="668" t="s">
        <v>5038</v>
      </c>
      <c r="BF52" s="668"/>
      <c r="BG52" s="668" t="s">
        <v>5044</v>
      </c>
      <c r="BH52" s="668" t="s">
        <v>5042</v>
      </c>
      <c r="BI52" s="668" t="s">
        <v>5043</v>
      </c>
      <c r="BJ52" s="668" t="s">
        <v>5040</v>
      </c>
      <c r="BK52" s="668" t="s">
        <v>5039</v>
      </c>
      <c r="BL52" s="668" t="s">
        <v>5040</v>
      </c>
      <c r="BM52" s="668" t="s">
        <v>5046</v>
      </c>
      <c r="BN52" s="668" t="s">
        <v>5040</v>
      </c>
      <c r="BO52" s="672"/>
      <c r="BP52" s="668" t="s">
        <v>5044</v>
      </c>
      <c r="BQ52" s="672"/>
      <c r="BR52" s="668"/>
      <c r="BS52" s="668"/>
      <c r="BT52" s="672"/>
      <c r="BU52" s="673"/>
      <c r="BV52" s="673"/>
      <c r="BW52" s="673"/>
      <c r="BX52" s="673"/>
      <c r="BY52" s="673"/>
      <c r="BZ52" s="673"/>
      <c r="CA52" s="673"/>
      <c r="CB52" s="673"/>
      <c r="CC52" s="673"/>
      <c r="CD52" s="673"/>
    </row>
    <row r="53" spans="1:82" s="661" customFormat="1" ht="15" customHeight="1">
      <c r="A53" s="688">
        <v>42945</v>
      </c>
      <c r="B53" s="689"/>
      <c r="C53" s="689"/>
      <c r="D53" s="689"/>
      <c r="E53" s="689"/>
      <c r="F53" s="689"/>
      <c r="G53" s="689"/>
      <c r="H53" s="690" t="s">
        <v>267</v>
      </c>
      <c r="I53" s="689" t="s">
        <v>2</v>
      </c>
      <c r="J53" s="689" t="s">
        <v>285</v>
      </c>
      <c r="K53" s="689">
        <v>3</v>
      </c>
      <c r="L53" s="689">
        <v>0</v>
      </c>
      <c r="M53" s="562" t="str">
        <f t="shared" si="6"/>
        <v>W</v>
      </c>
      <c r="N53" s="562">
        <f t="shared" si="7"/>
        <v>3</v>
      </c>
      <c r="O53" s="598">
        <f t="shared" si="8"/>
        <v>3</v>
      </c>
      <c r="P53" s="562" t="str">
        <f t="shared" si="2"/>
        <v>O</v>
      </c>
      <c r="Q53" s="586">
        <f t="shared" si="12"/>
        <v>-1</v>
      </c>
      <c r="R53" s="635">
        <f t="shared" si="13"/>
        <v>1</v>
      </c>
      <c r="S53" s="600">
        <v>1.19</v>
      </c>
      <c r="T53" s="595">
        <f t="shared" si="4"/>
        <v>1.81</v>
      </c>
      <c r="U53" s="601">
        <v>2.46</v>
      </c>
      <c r="V53" s="595">
        <f t="shared" si="5"/>
        <v>0.54</v>
      </c>
      <c r="W53" s="586">
        <f t="shared" si="10"/>
        <v>1.825</v>
      </c>
      <c r="X53" s="586">
        <f t="shared" si="11"/>
        <v>0.63500000000000001</v>
      </c>
      <c r="Y53" s="744">
        <v>13</v>
      </c>
      <c r="Z53" s="744">
        <v>10</v>
      </c>
      <c r="AA53" s="744">
        <v>4</v>
      </c>
      <c r="AB53" s="744">
        <v>3</v>
      </c>
      <c r="AC53" s="744">
        <v>62</v>
      </c>
      <c r="AD53" s="744">
        <v>38</v>
      </c>
      <c r="AE53" s="744">
        <v>442</v>
      </c>
      <c r="AF53" s="562"/>
      <c r="AG53" s="562"/>
      <c r="AH53" s="562"/>
      <c r="AJ53" s="758" t="str">
        <f t="array" ref="AJ53">IF($K53="","",IF(SUM(IF(ISNUMBER(VALUE(RIGHT($AM53:$CL53,1))),VALUE(RIGHT($AM53:$CL53,1)),0))=$K53,"T","F"))</f>
        <v>T</v>
      </c>
      <c r="AK53" s="583">
        <f t="array" ref="AK53">IF($K53="","",SUM(IF(LEFT($AM53:$CL53,1)="s",1,0))-SUM(IF(RIGHT(LEFT($AM53:$CL53,2))="-",1,0)))</f>
        <v>0</v>
      </c>
      <c r="AL53" s="562">
        <f t="array" ref="AL53">IF($K53="","",SUM(IF(LEFT($AM53:$CL53,1)="X",1,0)))</f>
        <v>11</v>
      </c>
      <c r="AM53" s="668" t="s">
        <v>4701</v>
      </c>
      <c r="AN53" s="668" t="s">
        <v>4701</v>
      </c>
      <c r="AO53" s="668" t="s">
        <v>4701</v>
      </c>
      <c r="AP53" s="668" t="s">
        <v>2474</v>
      </c>
      <c r="AQ53" s="669" t="s">
        <v>2474</v>
      </c>
      <c r="AR53" s="668" t="s">
        <v>4701</v>
      </c>
      <c r="AS53" s="668" t="s">
        <v>4701</v>
      </c>
      <c r="AT53" s="668" t="s">
        <v>4704</v>
      </c>
      <c r="AU53" s="668" t="s">
        <v>4702</v>
      </c>
      <c r="AV53" s="671" t="s">
        <v>2334</v>
      </c>
      <c r="AW53" s="668" t="s">
        <v>4703</v>
      </c>
      <c r="AX53" s="671" t="s">
        <v>4706</v>
      </c>
      <c r="AY53" s="668"/>
      <c r="AZ53" s="668" t="s">
        <v>4451</v>
      </c>
      <c r="BA53" s="668" t="s">
        <v>4704</v>
      </c>
      <c r="BB53" s="668"/>
      <c r="BC53" s="668"/>
      <c r="BD53" s="668" t="s">
        <v>2340</v>
      </c>
      <c r="BE53" s="668" t="s">
        <v>4705</v>
      </c>
      <c r="BF53" s="668" t="s">
        <v>2340</v>
      </c>
      <c r="BG53" s="668"/>
      <c r="BH53" s="668"/>
      <c r="BI53" s="668"/>
      <c r="BJ53" s="668" t="s">
        <v>4704</v>
      </c>
      <c r="BK53" s="668" t="s">
        <v>4814</v>
      </c>
      <c r="BL53" s="668" t="s">
        <v>4704</v>
      </c>
      <c r="BM53" s="671" t="s">
        <v>4707</v>
      </c>
      <c r="BN53" s="671" t="s">
        <v>4708</v>
      </c>
      <c r="BO53" s="672"/>
      <c r="BP53" s="668"/>
      <c r="BQ53" s="672"/>
      <c r="BR53" s="668"/>
      <c r="BS53" s="668"/>
      <c r="BT53" s="672"/>
      <c r="BU53" s="673"/>
      <c r="BV53" s="673"/>
      <c r="BW53" s="673"/>
      <c r="BX53" s="673"/>
      <c r="BY53" s="673"/>
      <c r="BZ53" s="673"/>
      <c r="CA53" s="673"/>
      <c r="CB53" s="673"/>
      <c r="CC53" s="673"/>
      <c r="CD53" s="673"/>
    </row>
    <row r="54" spans="1:82" s="661" customFormat="1" ht="15" customHeight="1">
      <c r="A54" s="688">
        <v>42952</v>
      </c>
      <c r="B54" s="689"/>
      <c r="C54" s="689"/>
      <c r="D54" s="689"/>
      <c r="E54" s="689"/>
      <c r="F54" s="689"/>
      <c r="G54" s="689"/>
      <c r="H54" s="690" t="s">
        <v>266</v>
      </c>
      <c r="I54" s="689" t="s">
        <v>2</v>
      </c>
      <c r="J54" s="689" t="s">
        <v>285</v>
      </c>
      <c r="K54" s="689">
        <v>2</v>
      </c>
      <c r="L54" s="689">
        <v>0</v>
      </c>
      <c r="M54" s="562" t="str">
        <f t="shared" si="6"/>
        <v>W</v>
      </c>
      <c r="N54" s="562">
        <f t="shared" si="7"/>
        <v>2</v>
      </c>
      <c r="O54" s="598">
        <f t="shared" si="8"/>
        <v>2</v>
      </c>
      <c r="P54" s="562" t="str">
        <f t="shared" si="2"/>
        <v>U</v>
      </c>
      <c r="Q54" s="586">
        <f t="shared" si="12"/>
        <v>-0.75</v>
      </c>
      <c r="R54" s="635">
        <f t="shared" si="13"/>
        <v>1</v>
      </c>
      <c r="S54" s="600">
        <v>0.91</v>
      </c>
      <c r="T54" s="595">
        <f t="shared" si="4"/>
        <v>1.0899999999999999</v>
      </c>
      <c r="U54" s="601">
        <v>2.98</v>
      </c>
      <c r="V54" s="595">
        <f t="shared" si="5"/>
        <v>-0.98</v>
      </c>
      <c r="W54" s="586">
        <f t="shared" si="10"/>
        <v>1.9450000000000001</v>
      </c>
      <c r="X54" s="586">
        <f t="shared" si="11"/>
        <v>1.0349999999999999</v>
      </c>
      <c r="Y54" s="599">
        <v>14</v>
      </c>
      <c r="Z54" s="599">
        <v>1</v>
      </c>
      <c r="AA54" s="599">
        <v>7</v>
      </c>
      <c r="AB54" s="599">
        <v>1</v>
      </c>
      <c r="AC54" s="599">
        <v>59</v>
      </c>
      <c r="AD54" s="599">
        <v>41</v>
      </c>
      <c r="AE54" s="599">
        <v>442</v>
      </c>
      <c r="AF54" s="562"/>
      <c r="AG54" s="562"/>
      <c r="AH54" s="562"/>
      <c r="AJ54" s="758" t="str">
        <f t="array" ref="AJ54">IF($K54="","",IF(SUM(IF(ISNUMBER(VALUE(RIGHT($AM54:$CL54,1))),VALUE(RIGHT($AM54:$CL54,1)),0))=$K54,"T","F"))</f>
        <v>T</v>
      </c>
      <c r="AK54" s="583">
        <f t="array" ref="AK54">IF($K54="","",SUM(IF(LEFT($AM54:$CL54,1)="s",1,0))-SUM(IF(RIGHT(LEFT($AM54:$CL54,2))="-",1,0)))</f>
        <v>0</v>
      </c>
      <c r="AL54" s="562">
        <f t="array" ref="AL54">IF($K54="","",SUM(IF(LEFT($AM54:$CL54,1)="X",1,0)))</f>
        <v>11</v>
      </c>
      <c r="AM54" s="668" t="s">
        <v>2474</v>
      </c>
      <c r="AN54" s="668" t="s">
        <v>2474</v>
      </c>
      <c r="AO54" s="668" t="s">
        <v>2474</v>
      </c>
      <c r="AP54" s="668" t="s">
        <v>2471</v>
      </c>
      <c r="AQ54" s="668" t="s">
        <v>2474</v>
      </c>
      <c r="AR54" s="668" t="s">
        <v>2472</v>
      </c>
      <c r="AS54" s="668" t="s">
        <v>2474</v>
      </c>
      <c r="AT54" s="669" t="s">
        <v>2474</v>
      </c>
      <c r="AU54" s="671" t="s">
        <v>4922</v>
      </c>
      <c r="AV54" s="668" t="s">
        <v>2472</v>
      </c>
      <c r="AW54" s="671" t="s">
        <v>4829</v>
      </c>
      <c r="AX54" s="671" t="s">
        <v>4923</v>
      </c>
      <c r="AY54" s="668" t="s">
        <v>126</v>
      </c>
      <c r="AZ54" s="668" t="s">
        <v>2340</v>
      </c>
      <c r="BA54" s="668" t="s">
        <v>2472</v>
      </c>
      <c r="BB54" s="668" t="s">
        <v>126</v>
      </c>
      <c r="BC54" s="668" t="s">
        <v>2472</v>
      </c>
      <c r="BD54" s="668" t="s">
        <v>2340</v>
      </c>
      <c r="BE54" s="668" t="s">
        <v>2474</v>
      </c>
      <c r="BF54" s="668" t="s">
        <v>2340</v>
      </c>
      <c r="BG54" s="668" t="s">
        <v>126</v>
      </c>
      <c r="BH54" s="668" t="s">
        <v>126</v>
      </c>
      <c r="BI54" s="668" t="s">
        <v>126</v>
      </c>
      <c r="BJ54" s="668" t="s">
        <v>2473</v>
      </c>
      <c r="BK54" s="668" t="s">
        <v>2340</v>
      </c>
      <c r="BL54" s="668" t="s">
        <v>126</v>
      </c>
      <c r="BM54" s="671" t="s">
        <v>4830</v>
      </c>
      <c r="BN54" s="668" t="s">
        <v>2471</v>
      </c>
      <c r="BO54" s="672" t="s">
        <v>126</v>
      </c>
      <c r="BP54" s="668" t="s">
        <v>126</v>
      </c>
      <c r="BQ54" s="672" t="s">
        <v>126</v>
      </c>
      <c r="BR54" s="668"/>
      <c r="BS54" s="668"/>
      <c r="BT54" s="672"/>
      <c r="BU54" s="673"/>
      <c r="BV54" s="673"/>
      <c r="BW54" s="673"/>
      <c r="BX54" s="673"/>
      <c r="BY54" s="673"/>
      <c r="BZ54" s="673"/>
      <c r="CA54" s="673"/>
      <c r="CB54" s="673"/>
      <c r="CC54" s="673"/>
      <c r="CD54" s="673"/>
    </row>
    <row r="55" spans="1:82" s="661" customFormat="1" ht="15" customHeight="1">
      <c r="A55" s="688">
        <v>42956</v>
      </c>
      <c r="B55" s="689"/>
      <c r="C55" s="689"/>
      <c r="D55" s="689"/>
      <c r="E55" s="689"/>
      <c r="F55" s="689"/>
      <c r="G55" s="689"/>
      <c r="H55" s="690" t="s">
        <v>1200</v>
      </c>
      <c r="I55" s="689" t="s">
        <v>3</v>
      </c>
      <c r="J55" s="689" t="s">
        <v>285</v>
      </c>
      <c r="K55" s="689">
        <v>2</v>
      </c>
      <c r="L55" s="689">
        <v>1</v>
      </c>
      <c r="M55" s="562" t="str">
        <f t="shared" si="6"/>
        <v>W</v>
      </c>
      <c r="N55" s="562">
        <f t="shared" si="7"/>
        <v>3</v>
      </c>
      <c r="O55" s="598">
        <f t="shared" si="8"/>
        <v>1</v>
      </c>
      <c r="P55" s="562" t="str">
        <f t="shared" si="2"/>
        <v>O</v>
      </c>
      <c r="Q55" s="586">
        <f t="shared" si="12"/>
        <v>-0.5</v>
      </c>
      <c r="R55" s="635">
        <f t="shared" si="13"/>
        <v>1</v>
      </c>
      <c r="S55" s="600">
        <v>0.43</v>
      </c>
      <c r="T55" s="595">
        <f t="shared" si="4"/>
        <v>0.57000000000000006</v>
      </c>
      <c r="U55" s="601">
        <v>2.87</v>
      </c>
      <c r="V55" s="595">
        <f t="shared" si="5"/>
        <v>0.12999999999999989</v>
      </c>
      <c r="W55" s="586">
        <f t="shared" si="10"/>
        <v>1.6500000000000001</v>
      </c>
      <c r="X55" s="586">
        <f t="shared" si="11"/>
        <v>1.22</v>
      </c>
      <c r="Y55" s="599">
        <v>15</v>
      </c>
      <c r="Z55" s="599">
        <v>14</v>
      </c>
      <c r="AA55" s="599">
        <v>5</v>
      </c>
      <c r="AB55" s="599">
        <v>5</v>
      </c>
      <c r="AC55" s="599">
        <v>52</v>
      </c>
      <c r="AD55" s="599">
        <v>48</v>
      </c>
      <c r="AE55" s="599">
        <v>442</v>
      </c>
      <c r="AF55" s="562"/>
      <c r="AG55" s="562"/>
      <c r="AH55" s="562"/>
      <c r="AJ55" s="758" t="str">
        <f t="array" ref="AJ55">IF($K55="","",IF(SUM(IF(ISNUMBER(VALUE(RIGHT($AM55:$CL55,1))),VALUE(RIGHT($AM55:$CL55,1)),0))=$K55,"T","F"))</f>
        <v>T</v>
      </c>
      <c r="AK55" s="583">
        <f t="array" ref="AK55">IF($K55="","",SUM(IF(LEFT($AM55:$CL55,1)="s",1,0))-SUM(IF(RIGHT(LEFT($AM55:$CL55,2))="-",1,0)))</f>
        <v>0</v>
      </c>
      <c r="AL55" s="562">
        <f t="array" ref="AL55">IF($K55="","",SUM(IF(LEFT($AM55:$CL55,1)="X",1,0)))</f>
        <v>11</v>
      </c>
      <c r="AM55" s="668" t="s">
        <v>2474</v>
      </c>
      <c r="AN55" s="668" t="s">
        <v>2474</v>
      </c>
      <c r="AO55" s="668" t="s">
        <v>2474</v>
      </c>
      <c r="AP55" s="668" t="s">
        <v>2474</v>
      </c>
      <c r="AQ55" s="668" t="s">
        <v>2474</v>
      </c>
      <c r="AR55" s="668" t="s">
        <v>2474</v>
      </c>
      <c r="AS55" s="668" t="s">
        <v>2474</v>
      </c>
      <c r="AT55" s="668" t="s">
        <v>4860</v>
      </c>
      <c r="AU55" s="671" t="s">
        <v>4939</v>
      </c>
      <c r="AV55" s="682" t="s">
        <v>4940</v>
      </c>
      <c r="AW55" s="668" t="s">
        <v>4901</v>
      </c>
      <c r="AX55" s="671" t="s">
        <v>4904</v>
      </c>
      <c r="AY55" s="668" t="s">
        <v>126</v>
      </c>
      <c r="AZ55" s="668" t="s">
        <v>2340</v>
      </c>
      <c r="BA55" s="668" t="s">
        <v>2472</v>
      </c>
      <c r="BB55" s="668" t="s">
        <v>126</v>
      </c>
      <c r="BC55" s="668" t="s">
        <v>4902</v>
      </c>
      <c r="BD55" s="668" t="s">
        <v>4861</v>
      </c>
      <c r="BE55" s="668" t="s">
        <v>2472</v>
      </c>
      <c r="BF55" s="668" t="s">
        <v>2340</v>
      </c>
      <c r="BG55" s="668" t="s">
        <v>126</v>
      </c>
      <c r="BH55" s="668" t="s">
        <v>126</v>
      </c>
      <c r="BI55" s="668" t="s">
        <v>126</v>
      </c>
      <c r="BJ55" s="668" t="s">
        <v>2472</v>
      </c>
      <c r="BK55" s="668" t="s">
        <v>2340</v>
      </c>
      <c r="BL55" s="668" t="s">
        <v>2472</v>
      </c>
      <c r="BM55" s="668" t="s">
        <v>4903</v>
      </c>
      <c r="BN55" s="668" t="s">
        <v>4903</v>
      </c>
      <c r="BO55" s="672"/>
      <c r="BP55" s="668"/>
      <c r="BQ55" s="672"/>
      <c r="BR55" s="668"/>
      <c r="BS55" s="668"/>
      <c r="BT55" s="672"/>
      <c r="BU55" s="673"/>
      <c r="BV55" s="673"/>
      <c r="BW55" s="673"/>
      <c r="BX55" s="673"/>
      <c r="BY55" s="673"/>
      <c r="BZ55" s="673"/>
      <c r="CA55" s="673"/>
      <c r="CB55" s="673"/>
      <c r="CC55" s="673"/>
      <c r="CD55" s="673"/>
    </row>
    <row r="56" spans="1:82" s="661" customFormat="1" ht="15" customHeight="1">
      <c r="A56" s="688">
        <v>42960</v>
      </c>
      <c r="B56" s="689"/>
      <c r="C56" s="689"/>
      <c r="D56" s="689"/>
      <c r="E56" s="689"/>
      <c r="F56" s="689"/>
      <c r="G56" s="689"/>
      <c r="H56" s="690" t="s">
        <v>257</v>
      </c>
      <c r="I56" s="689" t="s">
        <v>3</v>
      </c>
      <c r="J56" s="689" t="s">
        <v>285</v>
      </c>
      <c r="K56" s="689">
        <v>1</v>
      </c>
      <c r="L56" s="689">
        <v>3</v>
      </c>
      <c r="M56" s="562" t="str">
        <f t="shared" si="6"/>
        <v>L</v>
      </c>
      <c r="N56" s="562">
        <f t="shared" si="7"/>
        <v>4</v>
      </c>
      <c r="O56" s="598">
        <f t="shared" si="8"/>
        <v>-2</v>
      </c>
      <c r="P56" s="562" t="str">
        <f t="shared" si="2"/>
        <v>O</v>
      </c>
      <c r="Q56" s="586">
        <f t="shared" si="12"/>
        <v>0</v>
      </c>
      <c r="R56" s="635">
        <f t="shared" si="13"/>
        <v>-1</v>
      </c>
      <c r="S56" s="600">
        <v>0.1</v>
      </c>
      <c r="T56" s="595">
        <f t="shared" si="4"/>
        <v>-2.1</v>
      </c>
      <c r="U56" s="601">
        <v>3.01</v>
      </c>
      <c r="V56" s="595">
        <f t="shared" si="5"/>
        <v>0.99000000000000021</v>
      </c>
      <c r="W56" s="586">
        <f t="shared" si="10"/>
        <v>1.5549999999999999</v>
      </c>
      <c r="X56" s="586">
        <f t="shared" si="11"/>
        <v>1.4549999999999998</v>
      </c>
      <c r="Y56" s="755">
        <v>13</v>
      </c>
      <c r="Z56" s="755">
        <v>18</v>
      </c>
      <c r="AA56" s="755">
        <v>4</v>
      </c>
      <c r="AB56" s="755">
        <v>7</v>
      </c>
      <c r="AC56" s="755">
        <v>48</v>
      </c>
      <c r="AD56" s="755">
        <v>52</v>
      </c>
      <c r="AE56" s="599">
        <v>442</v>
      </c>
      <c r="AF56" s="562"/>
      <c r="AG56" s="562"/>
      <c r="AH56" s="562"/>
      <c r="AJ56" s="758" t="str">
        <f t="array" ref="AJ56">IF($K56="","",IF(SUM(IF(ISNUMBER(VALUE(RIGHT($AM56:$CL56,1))),VALUE(RIGHT($AM56:$CL56,1)),0))=$K56,"T","F"))</f>
        <v>T</v>
      </c>
      <c r="AK56" s="583">
        <f t="array" ref="AK56">IF($K56="","",SUM(IF(LEFT($AM56:$CL56,1)="s",1,0))-SUM(IF(RIGHT(LEFT($AM56:$CL56,2))="-",1,0)))</f>
        <v>0</v>
      </c>
      <c r="AL56" s="562">
        <f t="array" ref="AL56">IF($K56="","",SUM(IF(LEFT($AM56:$CL56,1)="X",1,0)))</f>
        <v>11</v>
      </c>
      <c r="AM56" s="668" t="s">
        <v>4999</v>
      </c>
      <c r="AN56" s="668" t="s">
        <v>4999</v>
      </c>
      <c r="AO56" s="668" t="s">
        <v>4999</v>
      </c>
      <c r="AP56" s="668" t="s">
        <v>4999</v>
      </c>
      <c r="AQ56" s="668" t="s">
        <v>5000</v>
      </c>
      <c r="AR56" s="668" t="s">
        <v>5000</v>
      </c>
      <c r="AS56" s="671" t="s">
        <v>5003</v>
      </c>
      <c r="AT56" s="668" t="s">
        <v>5006</v>
      </c>
      <c r="AU56" s="668" t="s">
        <v>5002</v>
      </c>
      <c r="AV56" s="668" t="s">
        <v>5002</v>
      </c>
      <c r="AW56" s="668" t="s">
        <v>5006</v>
      </c>
      <c r="AX56" s="668" t="s">
        <v>5000</v>
      </c>
      <c r="AY56" s="668"/>
      <c r="AZ56" s="668" t="s">
        <v>2340</v>
      </c>
      <c r="BA56" s="668" t="s">
        <v>5006</v>
      </c>
      <c r="BB56" s="668"/>
      <c r="BC56" s="668" t="s">
        <v>5006</v>
      </c>
      <c r="BD56" s="668" t="s">
        <v>2340</v>
      </c>
      <c r="BE56" s="668" t="s">
        <v>5005</v>
      </c>
      <c r="BF56" s="668" t="s">
        <v>2340</v>
      </c>
      <c r="BG56" s="668"/>
      <c r="BH56" s="668"/>
      <c r="BI56" s="668"/>
      <c r="BJ56" s="668" t="s">
        <v>5001</v>
      </c>
      <c r="BK56" s="668" t="s">
        <v>2340</v>
      </c>
      <c r="BL56" s="668"/>
      <c r="BM56" s="671" t="s">
        <v>5004</v>
      </c>
      <c r="BN56" s="668" t="s">
        <v>5005</v>
      </c>
      <c r="BO56" s="672"/>
      <c r="BP56" s="668"/>
      <c r="BQ56" s="672"/>
      <c r="BR56" s="668"/>
      <c r="BS56" s="668"/>
      <c r="BT56" s="672"/>
      <c r="BU56" s="673"/>
      <c r="BV56" s="673"/>
      <c r="BW56" s="673"/>
      <c r="BX56" s="673"/>
      <c r="BY56" s="673"/>
      <c r="BZ56" s="673"/>
      <c r="CA56" s="673"/>
      <c r="CB56" s="673"/>
      <c r="CC56" s="673"/>
      <c r="CD56" s="673"/>
    </row>
    <row r="57" spans="1:82" s="661" customFormat="1" ht="15" customHeight="1">
      <c r="A57" s="688">
        <v>42966</v>
      </c>
      <c r="B57" s="689"/>
      <c r="C57" s="689"/>
      <c r="D57" s="689"/>
      <c r="E57" s="689"/>
      <c r="F57" s="689"/>
      <c r="G57" s="689"/>
      <c r="H57" s="690" t="s">
        <v>262</v>
      </c>
      <c r="I57" s="689" t="s">
        <v>2</v>
      </c>
      <c r="J57" s="689" t="s">
        <v>285</v>
      </c>
      <c r="K57" s="689">
        <v>2</v>
      </c>
      <c r="L57" s="689">
        <v>0</v>
      </c>
      <c r="M57" s="562" t="str">
        <f t="shared" si="6"/>
        <v>W</v>
      </c>
      <c r="N57" s="562">
        <f t="shared" si="7"/>
        <v>2</v>
      </c>
      <c r="O57" s="598">
        <f t="shared" si="8"/>
        <v>2</v>
      </c>
      <c r="P57" s="562" t="str">
        <f t="shared" si="2"/>
        <v>U</v>
      </c>
      <c r="Q57" s="586">
        <f t="shared" si="12"/>
        <v>-1</v>
      </c>
      <c r="R57" s="635">
        <f t="shared" si="13"/>
        <v>1</v>
      </c>
      <c r="S57" s="600">
        <v>1.05</v>
      </c>
      <c r="T57" s="595">
        <f t="shared" si="4"/>
        <v>0.95</v>
      </c>
      <c r="U57" s="601">
        <v>2.99</v>
      </c>
      <c r="V57" s="595">
        <f t="shared" si="5"/>
        <v>-0.99000000000000021</v>
      </c>
      <c r="W57" s="586">
        <f t="shared" si="10"/>
        <v>2.02</v>
      </c>
      <c r="X57" s="586">
        <f t="shared" si="11"/>
        <v>0.9700000000000002</v>
      </c>
      <c r="Y57" s="599">
        <v>11</v>
      </c>
      <c r="Z57" s="599">
        <v>4</v>
      </c>
      <c r="AA57" s="599">
        <v>3</v>
      </c>
      <c r="AB57" s="599">
        <v>1</v>
      </c>
      <c r="AC57" s="599">
        <v>68</v>
      </c>
      <c r="AD57" s="599">
        <v>32</v>
      </c>
      <c r="AE57" s="599">
        <v>442</v>
      </c>
      <c r="AF57" s="562"/>
      <c r="AG57" s="562"/>
      <c r="AH57" s="562"/>
      <c r="AJ57" s="758" t="str">
        <f t="array" ref="AJ57">IF($K57="","",IF(SUM(IF(ISNUMBER(VALUE(RIGHT($AM57:$CL57,1))),VALUE(RIGHT($AM57:$CL57,1)),0))=$K57,"T","F"))</f>
        <v>T</v>
      </c>
      <c r="AK57" s="583">
        <f t="array" ref="AK57">IF($K57="","",SUM(IF(LEFT($AM57:$CL57,1)="s",1,0))-SUM(IF(RIGHT(LEFT($AM57:$CL57,2))="-",1,0)))</f>
        <v>0</v>
      </c>
      <c r="AL57" s="562">
        <f t="array" ref="AL57">IF($K57="","",SUM(IF(LEFT($AM57:$CL57,1)="X",1,0)))</f>
        <v>11</v>
      </c>
      <c r="AM57" s="668" t="s">
        <v>4999</v>
      </c>
      <c r="AN57" s="668" t="s">
        <v>4999</v>
      </c>
      <c r="AO57" s="668" t="s">
        <v>4999</v>
      </c>
      <c r="AP57" s="668" t="s">
        <v>4999</v>
      </c>
      <c r="AQ57" s="668" t="s">
        <v>4999</v>
      </c>
      <c r="AR57" s="668" t="s">
        <v>5089</v>
      </c>
      <c r="AS57" s="668" t="s">
        <v>4999</v>
      </c>
      <c r="AT57" s="668" t="s">
        <v>4999</v>
      </c>
      <c r="AU57" s="668" t="s">
        <v>5086</v>
      </c>
      <c r="AV57" s="671" t="s">
        <v>5084</v>
      </c>
      <c r="AW57" s="668" t="s">
        <v>5085</v>
      </c>
      <c r="AX57" s="671" t="s">
        <v>2026</v>
      </c>
      <c r="AY57" s="668"/>
      <c r="AZ57" s="668" t="s">
        <v>2340</v>
      </c>
      <c r="BA57" s="668" t="s">
        <v>5090</v>
      </c>
      <c r="BB57" s="668"/>
      <c r="BC57" s="668" t="s">
        <v>5090</v>
      </c>
      <c r="BD57" s="668" t="s">
        <v>2340</v>
      </c>
      <c r="BE57" s="668" t="s">
        <v>5088</v>
      </c>
      <c r="BF57" s="668" t="s">
        <v>2340</v>
      </c>
      <c r="BG57" s="668"/>
      <c r="BH57" s="668"/>
      <c r="BI57" s="668"/>
      <c r="BJ57" s="668" t="s">
        <v>5091</v>
      </c>
      <c r="BK57" s="668" t="s">
        <v>2340</v>
      </c>
      <c r="BL57" s="668"/>
      <c r="BM57" s="668" t="s">
        <v>5087</v>
      </c>
      <c r="BN57" s="668" t="s">
        <v>5088</v>
      </c>
      <c r="BO57" s="672"/>
      <c r="BP57" s="668"/>
      <c r="BQ57" s="672"/>
      <c r="BR57" s="668"/>
      <c r="BS57" s="668"/>
      <c r="BT57" s="672"/>
      <c r="BU57" s="673"/>
      <c r="BV57" s="673"/>
      <c r="BW57" s="673"/>
      <c r="BX57" s="673"/>
      <c r="BY57" s="673"/>
      <c r="BZ57" s="673"/>
      <c r="CA57" s="673"/>
      <c r="CB57" s="673"/>
      <c r="CC57" s="673"/>
      <c r="CD57" s="673"/>
    </row>
    <row r="58" spans="1:82" s="661" customFormat="1" ht="15" customHeight="1">
      <c r="A58" s="688">
        <v>42973</v>
      </c>
      <c r="B58" s="689"/>
      <c r="C58" s="689"/>
      <c r="D58" s="689"/>
      <c r="E58" s="689"/>
      <c r="F58" s="689"/>
      <c r="G58" s="689"/>
      <c r="H58" s="690" t="s">
        <v>253</v>
      </c>
      <c r="I58" s="689" t="s">
        <v>3</v>
      </c>
      <c r="J58" s="689" t="s">
        <v>285</v>
      </c>
      <c r="K58" s="689">
        <v>1</v>
      </c>
      <c r="L58" s="689">
        <v>0</v>
      </c>
      <c r="M58" s="562" t="str">
        <f t="shared" si="6"/>
        <v>W</v>
      </c>
      <c r="N58" s="562">
        <f t="shared" si="7"/>
        <v>1</v>
      </c>
      <c r="O58" s="598">
        <f t="shared" si="8"/>
        <v>1</v>
      </c>
      <c r="P58" s="562" t="str">
        <f t="shared" si="2"/>
        <v>U</v>
      </c>
      <c r="Q58" s="586">
        <f t="shared" si="12"/>
        <v>0</v>
      </c>
      <c r="R58" s="635">
        <f t="shared" si="13"/>
        <v>1</v>
      </c>
      <c r="S58" s="600">
        <v>0.11</v>
      </c>
      <c r="T58" s="595">
        <f t="shared" si="4"/>
        <v>0.89</v>
      </c>
      <c r="U58" s="601">
        <v>2.81</v>
      </c>
      <c r="V58" s="595">
        <f t="shared" si="5"/>
        <v>-1.81</v>
      </c>
      <c r="W58" s="586">
        <f t="shared" si="10"/>
        <v>1.46</v>
      </c>
      <c r="X58" s="586">
        <f t="shared" si="11"/>
        <v>1.35</v>
      </c>
      <c r="Y58" s="755">
        <v>10</v>
      </c>
      <c r="Z58" s="755">
        <v>17</v>
      </c>
      <c r="AA58" s="755">
        <v>2</v>
      </c>
      <c r="AB58" s="755">
        <v>5</v>
      </c>
      <c r="AC58" s="755">
        <v>52</v>
      </c>
      <c r="AD58" s="755">
        <v>48</v>
      </c>
      <c r="AE58" s="755">
        <v>442</v>
      </c>
      <c r="AF58" s="562"/>
      <c r="AG58" s="562"/>
      <c r="AH58" s="562"/>
      <c r="AJ58" s="758" t="str">
        <f t="array" ref="AJ58">IF($K58="","",IF(SUM(IF(ISNUMBER(VALUE(RIGHT($AM58:$CL58,1))),VALUE(RIGHT($AM58:$CL58,1)),0))=$K58,"T","F"))</f>
        <v>T</v>
      </c>
      <c r="AK58" s="583">
        <f t="array" ref="AK58">IF($K58="","",SUM(IF(LEFT($AM58:$CL58,1)="s",1,0))-SUM(IF(RIGHT(LEFT($AM58:$CL58,2))="-",1,0)))</f>
        <v>0</v>
      </c>
      <c r="AL58" s="562">
        <f t="array" ref="AL58">IF($K58="","",SUM(IF(LEFT($AM58:$CL58,1)="X",1,0)))</f>
        <v>11</v>
      </c>
      <c r="AM58" s="668" t="s">
        <v>5166</v>
      </c>
      <c r="AN58" s="668" t="s">
        <v>5166</v>
      </c>
      <c r="AO58" s="668" t="s">
        <v>5166</v>
      </c>
      <c r="AP58" s="668" t="s">
        <v>5168</v>
      </c>
      <c r="AQ58" s="668" t="s">
        <v>5167</v>
      </c>
      <c r="AR58" s="668" t="s">
        <v>2021</v>
      </c>
      <c r="AS58" s="669" t="s">
        <v>5169</v>
      </c>
      <c r="AT58" s="668" t="s">
        <v>5169</v>
      </c>
      <c r="AU58" s="668" t="s">
        <v>5224</v>
      </c>
      <c r="AV58" s="682" t="s">
        <v>5222</v>
      </c>
      <c r="AW58" s="668" t="s">
        <v>5225</v>
      </c>
      <c r="AX58" s="671" t="s">
        <v>5223</v>
      </c>
      <c r="AY58" s="668"/>
      <c r="AZ58" s="668" t="s">
        <v>2021</v>
      </c>
      <c r="BA58" s="668"/>
      <c r="BB58" s="668"/>
      <c r="BC58" s="668" t="s">
        <v>5170</v>
      </c>
      <c r="BD58" s="668" t="s">
        <v>2340</v>
      </c>
      <c r="BE58" s="668" t="s">
        <v>2022</v>
      </c>
      <c r="BF58" s="668" t="s">
        <v>2340</v>
      </c>
      <c r="BG58" s="668"/>
      <c r="BH58" s="668"/>
      <c r="BI58" s="668"/>
      <c r="BJ58" s="668" t="s">
        <v>5170</v>
      </c>
      <c r="BK58" s="668" t="s">
        <v>2340</v>
      </c>
      <c r="BL58" s="668" t="s">
        <v>5226</v>
      </c>
      <c r="BM58" s="668" t="s">
        <v>2022</v>
      </c>
      <c r="BN58" s="668"/>
      <c r="BO58" s="672"/>
      <c r="BP58" s="668"/>
      <c r="BQ58" s="672"/>
      <c r="BR58" s="668"/>
      <c r="BS58" s="668"/>
      <c r="BT58" s="672"/>
      <c r="BU58" s="673"/>
      <c r="BV58" s="673"/>
      <c r="BW58" s="673"/>
      <c r="BX58" s="673"/>
      <c r="BY58" s="673"/>
      <c r="BZ58" s="673"/>
      <c r="CA58" s="673"/>
      <c r="CB58" s="673"/>
      <c r="CC58" s="673"/>
      <c r="CD58" s="673"/>
    </row>
    <row r="59" spans="1:82" s="661" customFormat="1" ht="15" customHeight="1">
      <c r="A59" s="626">
        <v>42977</v>
      </c>
      <c r="B59" s="689"/>
      <c r="C59" s="689"/>
      <c r="D59" s="689"/>
      <c r="E59" s="689"/>
      <c r="F59" s="689"/>
      <c r="G59" s="689"/>
      <c r="H59" s="687" t="s">
        <v>266</v>
      </c>
      <c r="I59" s="686" t="s">
        <v>5016</v>
      </c>
      <c r="J59" s="596" t="s">
        <v>1199</v>
      </c>
      <c r="K59" s="710">
        <v>1</v>
      </c>
      <c r="L59" s="686">
        <v>3</v>
      </c>
      <c r="M59" s="562" t="str">
        <f t="shared" si="6"/>
        <v>L</v>
      </c>
      <c r="N59" s="562">
        <f t="shared" si="7"/>
        <v>4</v>
      </c>
      <c r="O59" s="598">
        <f t="shared" si="8"/>
        <v>-2</v>
      </c>
      <c r="P59" s="562" t="str">
        <f t="shared" si="2"/>
        <v>O</v>
      </c>
      <c r="Q59" s="586"/>
      <c r="R59" s="635"/>
      <c r="S59" s="600"/>
      <c r="T59" s="595"/>
      <c r="U59" s="601"/>
      <c r="V59" s="595"/>
      <c r="W59" s="586"/>
      <c r="X59" s="586"/>
      <c r="Y59" s="755"/>
      <c r="Z59" s="755"/>
      <c r="AA59" s="755"/>
      <c r="AB59" s="755"/>
      <c r="AC59" s="755"/>
      <c r="AD59" s="755"/>
      <c r="AE59" s="755"/>
      <c r="AF59" s="562"/>
      <c r="AG59" s="562"/>
      <c r="AH59" s="562"/>
      <c r="AJ59" s="758" t="str">
        <f t="array" ref="AJ59">IF($K59="","",IF(SUM(IF(ISNUMBER(VALUE(RIGHT($AM59:$CL59,1))),VALUE(RIGHT($AM59:$CL59,1)),0))=$K59,"T","F"))</f>
        <v>T</v>
      </c>
      <c r="AK59" s="583">
        <f t="array" ref="AK59">IF($K59="","",SUM(IF(LEFT($AM59:$CL59,1)="s",1,0))-SUM(IF(RIGHT(LEFT($AM59:$CL59,2))="-",1,0)))</f>
        <v>0</v>
      </c>
      <c r="AL59" s="562">
        <f t="array" ref="AL59">IF($K59="","",SUM(IF(LEFT($AM59:$CL59,1)="X",1,0)))</f>
        <v>11</v>
      </c>
      <c r="AM59" s="668" t="s">
        <v>5280</v>
      </c>
      <c r="AN59" s="668" t="s">
        <v>5244</v>
      </c>
      <c r="AO59" s="668" t="s">
        <v>5244</v>
      </c>
      <c r="AP59" s="668" t="s">
        <v>5268</v>
      </c>
      <c r="AQ59" s="669" t="s">
        <v>5277</v>
      </c>
      <c r="AR59" s="669" t="s">
        <v>5269</v>
      </c>
      <c r="AS59" s="668" t="s">
        <v>5269</v>
      </c>
      <c r="AT59" s="668" t="s">
        <v>2020</v>
      </c>
      <c r="AU59" s="668" t="s">
        <v>5279</v>
      </c>
      <c r="AV59" s="670" t="s">
        <v>5269</v>
      </c>
      <c r="AW59" s="668" t="s">
        <v>2026</v>
      </c>
      <c r="AX59" s="668" t="s">
        <v>5278</v>
      </c>
      <c r="AY59" s="668"/>
      <c r="AZ59" s="668" t="s">
        <v>5268</v>
      </c>
      <c r="BA59" s="668"/>
      <c r="BB59" s="668" t="s">
        <v>5281</v>
      </c>
      <c r="BC59" s="670" t="s">
        <v>5268</v>
      </c>
      <c r="BD59" s="668" t="s">
        <v>2340</v>
      </c>
      <c r="BE59" s="668" t="s">
        <v>5278</v>
      </c>
      <c r="BF59" s="668" t="s">
        <v>2340</v>
      </c>
      <c r="BG59" s="668"/>
      <c r="BH59" s="668" t="s">
        <v>5282</v>
      </c>
      <c r="BI59" s="668"/>
      <c r="BJ59" s="669" t="s">
        <v>5269</v>
      </c>
      <c r="BK59" s="668" t="s">
        <v>2340</v>
      </c>
      <c r="BL59" s="668" t="s">
        <v>5281</v>
      </c>
      <c r="BM59" s="668" t="s">
        <v>2020</v>
      </c>
      <c r="BN59" s="668"/>
      <c r="BO59" s="672"/>
      <c r="BP59" s="668"/>
      <c r="BQ59" s="672"/>
      <c r="BR59" s="668"/>
      <c r="BS59" s="668"/>
      <c r="BT59" s="672"/>
      <c r="BU59" s="673"/>
      <c r="BV59" s="673"/>
      <c r="BW59" s="673"/>
      <c r="BX59" s="673"/>
      <c r="BY59" s="673"/>
      <c r="BZ59" s="673"/>
      <c r="CA59" s="673"/>
      <c r="CB59" s="673"/>
      <c r="CC59" s="673"/>
      <c r="CD59" s="673"/>
    </row>
    <row r="60" spans="1:82" s="661" customFormat="1" ht="15" customHeight="1">
      <c r="A60" s="626">
        <v>42981</v>
      </c>
      <c r="B60" s="689"/>
      <c r="C60" s="689"/>
      <c r="D60" s="689"/>
      <c r="E60" s="689"/>
      <c r="F60" s="689"/>
      <c r="G60" s="689"/>
      <c r="H60" s="687" t="s">
        <v>266</v>
      </c>
      <c r="I60" s="686" t="s">
        <v>2</v>
      </c>
      <c r="J60" s="596" t="s">
        <v>1199</v>
      </c>
      <c r="K60" s="686">
        <v>3</v>
      </c>
      <c r="L60" s="686">
        <v>2</v>
      </c>
      <c r="M60" s="562" t="str">
        <f t="shared" si="6"/>
        <v>W</v>
      </c>
      <c r="N60" s="562">
        <f t="shared" si="7"/>
        <v>5</v>
      </c>
      <c r="O60" s="598">
        <f t="shared" si="8"/>
        <v>1</v>
      </c>
      <c r="P60" s="562" t="str">
        <f t="shared" si="2"/>
        <v>O</v>
      </c>
      <c r="Q60" s="586"/>
      <c r="R60" s="635"/>
      <c r="S60" s="600"/>
      <c r="T60" s="595"/>
      <c r="U60" s="601"/>
      <c r="V60" s="595"/>
      <c r="W60" s="586"/>
      <c r="X60" s="586"/>
      <c r="Y60" s="755"/>
      <c r="Z60" s="755"/>
      <c r="AA60" s="755"/>
      <c r="AB60" s="755"/>
      <c r="AC60" s="755"/>
      <c r="AD60" s="755"/>
      <c r="AE60" s="755"/>
      <c r="AF60" s="562"/>
      <c r="AG60" s="562"/>
      <c r="AH60" s="562"/>
      <c r="AJ60" s="758" t="str">
        <f t="array" ref="AJ60">IF($K60="","",IF(SUM(IF(ISNUMBER(VALUE(RIGHT($AM60:$CL60,1))),VALUE(RIGHT($AM60:$CL60,1)),0))=$K60,"T","F"))</f>
        <v>T</v>
      </c>
      <c r="AK60" s="583">
        <f t="array" ref="AK60">IF($K60="","",SUM(IF(LEFT($AM60:$CL60,1)="s",1,0))-SUM(IF(RIGHT(LEFT($AM60:$CL60,2))="-",1,0)))</f>
        <v>0</v>
      </c>
      <c r="AL60" s="562">
        <f t="array" ref="AL60">IF($K60="","",SUM(IF(LEFT($AM60:$CL60,1)="X",1,0)))</f>
        <v>11</v>
      </c>
      <c r="AM60" s="668" t="s">
        <v>5318</v>
      </c>
      <c r="AN60" s="668" t="s">
        <v>5244</v>
      </c>
      <c r="AO60" s="668" t="s">
        <v>5244</v>
      </c>
      <c r="AP60" s="668" t="s">
        <v>5320</v>
      </c>
      <c r="AQ60" s="668" t="s">
        <v>2340</v>
      </c>
      <c r="AR60" s="668" t="s">
        <v>5319</v>
      </c>
      <c r="AS60" s="669" t="s">
        <v>5319</v>
      </c>
      <c r="AT60" s="668" t="s">
        <v>5325</v>
      </c>
      <c r="AU60" s="668" t="s">
        <v>2020</v>
      </c>
      <c r="AV60" s="668" t="s">
        <v>5305</v>
      </c>
      <c r="AW60" s="668" t="s">
        <v>5320</v>
      </c>
      <c r="AX60" s="668" t="s">
        <v>5320</v>
      </c>
      <c r="AY60" s="668"/>
      <c r="AZ60" s="668" t="s">
        <v>5329</v>
      </c>
      <c r="BA60" s="668"/>
      <c r="BB60" s="668" t="s">
        <v>5325</v>
      </c>
      <c r="BC60" s="668" t="s">
        <v>5306</v>
      </c>
      <c r="BD60" s="668" t="s">
        <v>2340</v>
      </c>
      <c r="BE60" s="668" t="s">
        <v>5318</v>
      </c>
      <c r="BF60" s="668" t="s">
        <v>5328</v>
      </c>
      <c r="BG60" s="668" t="s">
        <v>5330</v>
      </c>
      <c r="BH60" s="668" t="s">
        <v>5329</v>
      </c>
      <c r="BI60" s="668"/>
      <c r="BJ60" s="668" t="s">
        <v>5318</v>
      </c>
      <c r="BK60" s="668" t="s">
        <v>2340</v>
      </c>
      <c r="BL60" s="668" t="s">
        <v>5330</v>
      </c>
      <c r="BM60" s="669" t="s">
        <v>5326</v>
      </c>
      <c r="BN60" s="668" t="s">
        <v>5327</v>
      </c>
      <c r="BO60" s="672"/>
      <c r="BP60" s="668"/>
      <c r="BQ60" s="672"/>
      <c r="BR60" s="668"/>
      <c r="BS60" s="668"/>
      <c r="BT60" s="672"/>
      <c r="BU60" s="673"/>
      <c r="BV60" s="673"/>
      <c r="BW60" s="673"/>
      <c r="BX60" s="673"/>
      <c r="BY60" s="673"/>
      <c r="BZ60" s="673"/>
      <c r="CA60" s="673"/>
      <c r="CB60" s="673"/>
      <c r="CC60" s="673"/>
      <c r="CD60" s="673"/>
    </row>
    <row r="61" spans="1:82" s="661" customFormat="1" ht="15" customHeight="1">
      <c r="A61" s="688">
        <v>42987</v>
      </c>
      <c r="B61" s="689"/>
      <c r="C61" s="689"/>
      <c r="D61" s="689"/>
      <c r="E61" s="689"/>
      <c r="F61" s="689"/>
      <c r="G61" s="689"/>
      <c r="H61" s="690" t="s">
        <v>1204</v>
      </c>
      <c r="I61" s="689" t="s">
        <v>2</v>
      </c>
      <c r="J61" s="689" t="s">
        <v>285</v>
      </c>
      <c r="K61" s="689">
        <v>1</v>
      </c>
      <c r="L61" s="689">
        <v>0</v>
      </c>
      <c r="M61" s="562" t="str">
        <f t="shared" si="6"/>
        <v>W</v>
      </c>
      <c r="N61" s="562">
        <f t="shared" si="7"/>
        <v>1</v>
      </c>
      <c r="O61" s="598">
        <f t="shared" si="8"/>
        <v>1</v>
      </c>
      <c r="P61" s="562" t="str">
        <f t="shared" si="2"/>
        <v>U</v>
      </c>
      <c r="Q61" s="586">
        <f t="shared" si="12"/>
        <v>-1</v>
      </c>
      <c r="R61" s="635">
        <f t="shared" si="13"/>
        <v>0</v>
      </c>
      <c r="S61" s="600">
        <v>1.03</v>
      </c>
      <c r="T61" s="595">
        <f t="shared" si="4"/>
        <v>-3.0000000000000027E-2</v>
      </c>
      <c r="U61" s="601">
        <v>2.9</v>
      </c>
      <c r="V61" s="595">
        <f t="shared" si="5"/>
        <v>-1.9</v>
      </c>
      <c r="W61" s="586">
        <f t="shared" si="10"/>
        <v>1.9649999999999999</v>
      </c>
      <c r="X61" s="586">
        <f t="shared" si="11"/>
        <v>0.93500000000000005</v>
      </c>
      <c r="Y61" s="599">
        <v>15</v>
      </c>
      <c r="Z61" s="599">
        <v>9</v>
      </c>
      <c r="AA61" s="599">
        <v>9</v>
      </c>
      <c r="AB61" s="599">
        <v>3</v>
      </c>
      <c r="AC61" s="599">
        <v>44</v>
      </c>
      <c r="AD61" s="599">
        <v>56</v>
      </c>
      <c r="AE61" s="599">
        <v>442</v>
      </c>
      <c r="AF61" s="562"/>
      <c r="AG61" s="562"/>
      <c r="AH61" s="562"/>
      <c r="AJ61" s="758" t="str">
        <f t="array" ref="AJ61">IF($K61="","",IF(SUM(IF(ISNUMBER(VALUE(RIGHT($AM61:$CL61,1))),VALUE(RIGHT($AM61:$CL61,1)),0))=$K61,"T","F"))</f>
        <v>T</v>
      </c>
      <c r="AK61" s="583">
        <f t="array" ref="AK61">IF($K61="","",SUM(IF(LEFT($AM61:$CL61,1)="s",1,0))-SUM(IF(RIGHT(LEFT($AM61:$CL61,2))="-",1,0)))</f>
        <v>0</v>
      </c>
      <c r="AL61" s="562">
        <f t="array" ref="AL61">IF($K61="","",SUM(IF(LEFT($AM61:$CL61,1)="X",1,0)))</f>
        <v>11</v>
      </c>
      <c r="AM61" s="668" t="s">
        <v>5268</v>
      </c>
      <c r="AN61" s="668" t="s">
        <v>5268</v>
      </c>
      <c r="AO61" s="668" t="s">
        <v>5268</v>
      </c>
      <c r="AP61" s="668" t="s">
        <v>5268</v>
      </c>
      <c r="AQ61" s="668" t="s">
        <v>2340</v>
      </c>
      <c r="AR61" s="668" t="s">
        <v>5268</v>
      </c>
      <c r="AS61" s="669" t="s">
        <v>5268</v>
      </c>
      <c r="AT61" s="668" t="s">
        <v>5411</v>
      </c>
      <c r="AU61" s="668" t="s">
        <v>5411</v>
      </c>
      <c r="AV61" s="668" t="s">
        <v>5385</v>
      </c>
      <c r="AW61" s="668" t="s">
        <v>2020</v>
      </c>
      <c r="AX61" s="671" t="s">
        <v>5409</v>
      </c>
      <c r="AY61" s="668"/>
      <c r="AZ61" s="668" t="s">
        <v>5411</v>
      </c>
      <c r="BA61" s="668"/>
      <c r="BB61" s="668"/>
      <c r="BC61" s="668" t="s">
        <v>5411</v>
      </c>
      <c r="BD61" s="668" t="s">
        <v>2340</v>
      </c>
      <c r="BE61" s="668" t="s">
        <v>5268</v>
      </c>
      <c r="BF61" s="668" t="s">
        <v>5410</v>
      </c>
      <c r="BG61" s="668"/>
      <c r="BH61" s="668"/>
      <c r="BI61" s="668"/>
      <c r="BJ61" s="668" t="s">
        <v>5407</v>
      </c>
      <c r="BK61" s="668" t="s">
        <v>2340</v>
      </c>
      <c r="BL61" s="668" t="s">
        <v>5408</v>
      </c>
      <c r="BM61" s="668" t="s">
        <v>5410</v>
      </c>
      <c r="BN61" s="668" t="s">
        <v>5410</v>
      </c>
      <c r="BO61" s="672"/>
      <c r="BP61" s="668"/>
      <c r="BQ61" s="672"/>
      <c r="BR61" s="668"/>
      <c r="BS61" s="668"/>
      <c r="BT61" s="672"/>
      <c r="BU61" s="673"/>
      <c r="BV61" s="673"/>
      <c r="BW61" s="673"/>
      <c r="BX61" s="673"/>
      <c r="BY61" s="673"/>
      <c r="BZ61" s="673"/>
      <c r="CA61" s="673"/>
      <c r="CB61" s="673"/>
      <c r="CC61" s="673"/>
      <c r="CD61" s="673"/>
    </row>
    <row r="62" spans="1:82" s="661" customFormat="1" ht="15" customHeight="1">
      <c r="A62" s="688">
        <v>42994</v>
      </c>
      <c r="B62" s="689"/>
      <c r="C62" s="689"/>
      <c r="D62" s="689"/>
      <c r="E62" s="689"/>
      <c r="F62" s="689"/>
      <c r="G62" s="689"/>
      <c r="H62" s="690" t="s">
        <v>234</v>
      </c>
      <c r="I62" s="689" t="s">
        <v>3</v>
      </c>
      <c r="J62" s="689" t="s">
        <v>285</v>
      </c>
      <c r="K62" s="689">
        <v>4</v>
      </c>
      <c r="L62" s="689">
        <v>2</v>
      </c>
      <c r="M62" s="562" t="str">
        <f t="shared" si="6"/>
        <v>W</v>
      </c>
      <c r="N62" s="562">
        <f t="shared" si="7"/>
        <v>6</v>
      </c>
      <c r="O62" s="598">
        <f t="shared" si="8"/>
        <v>2</v>
      </c>
      <c r="P62" s="562" t="str">
        <f t="shared" si="2"/>
        <v>O</v>
      </c>
      <c r="Q62" s="586">
        <f t="shared" si="12"/>
        <v>-0.5</v>
      </c>
      <c r="R62" s="635">
        <f t="shared" si="13"/>
        <v>1</v>
      </c>
      <c r="S62" s="600">
        <v>0.7</v>
      </c>
      <c r="T62" s="595">
        <f t="shared" si="4"/>
        <v>1.3</v>
      </c>
      <c r="U62" s="601">
        <v>2.75</v>
      </c>
      <c r="V62" s="595">
        <f t="shared" si="5"/>
        <v>3.25</v>
      </c>
      <c r="W62" s="586">
        <f t="shared" si="10"/>
        <v>1.7250000000000001</v>
      </c>
      <c r="X62" s="586">
        <f t="shared" si="11"/>
        <v>1.0249999999999999</v>
      </c>
      <c r="Y62" s="599">
        <v>20</v>
      </c>
      <c r="Z62" s="599">
        <v>9</v>
      </c>
      <c r="AA62" s="599">
        <v>9</v>
      </c>
      <c r="AB62" s="599">
        <v>3</v>
      </c>
      <c r="AC62" s="599">
        <v>61</v>
      </c>
      <c r="AD62" s="599">
        <v>39</v>
      </c>
      <c r="AE62" s="599">
        <v>442</v>
      </c>
      <c r="AF62" s="562"/>
      <c r="AG62" s="562"/>
      <c r="AH62" s="562"/>
      <c r="AJ62" s="758" t="str">
        <f t="array" ref="AJ62">IF($K62="","",IF(SUM(IF(ISNUMBER(VALUE(RIGHT($AM62:$CL62,1))),VALUE(RIGHT($AM62:$CL62,1)),0))=$K62,"T","F"))</f>
        <v>T</v>
      </c>
      <c r="AK62" s="583">
        <f t="array" ref="AK62">IF($K62="","",SUM(IF(LEFT($AM62:$CL62,1)="s",1,0))-SUM(IF(RIGHT(LEFT($AM62:$CL62,2))="-",1,0)))</f>
        <v>0</v>
      </c>
      <c r="AL62" s="562">
        <f t="array" ref="AL62">IF($K62="","",SUM(IF(LEFT($AM62:$CL62,1)="X",1,0)))</f>
        <v>11</v>
      </c>
      <c r="AM62" s="668" t="s">
        <v>2474</v>
      </c>
      <c r="AN62" s="668" t="s">
        <v>2474</v>
      </c>
      <c r="AO62" s="668" t="s">
        <v>2474</v>
      </c>
      <c r="AP62" s="668" t="s">
        <v>2471</v>
      </c>
      <c r="AQ62" s="671" t="s">
        <v>5524</v>
      </c>
      <c r="AR62" s="668" t="s">
        <v>2474</v>
      </c>
      <c r="AS62" s="682" t="s">
        <v>5524</v>
      </c>
      <c r="AT62" s="668" t="s">
        <v>2472</v>
      </c>
      <c r="AU62" s="668" t="s">
        <v>2472</v>
      </c>
      <c r="AV62" s="671" t="s">
        <v>5508</v>
      </c>
      <c r="AW62" s="668" t="s">
        <v>2473</v>
      </c>
      <c r="AX62" s="671" t="s">
        <v>2026</v>
      </c>
      <c r="AY62" s="668" t="s">
        <v>126</v>
      </c>
      <c r="AZ62" s="668" t="s">
        <v>2472</v>
      </c>
      <c r="BA62" s="668" t="s">
        <v>126</v>
      </c>
      <c r="BB62" s="668" t="s">
        <v>126</v>
      </c>
      <c r="BC62" s="668" t="s">
        <v>2472</v>
      </c>
      <c r="BD62" s="668" t="s">
        <v>2340</v>
      </c>
      <c r="BE62" s="668" t="s">
        <v>2474</v>
      </c>
      <c r="BF62" s="668" t="s">
        <v>2471</v>
      </c>
      <c r="BG62" s="668" t="s">
        <v>126</v>
      </c>
      <c r="BH62" s="668" t="s">
        <v>126</v>
      </c>
      <c r="BI62" s="668" t="s">
        <v>126</v>
      </c>
      <c r="BJ62" s="668" t="s">
        <v>2340</v>
      </c>
      <c r="BK62" s="668" t="s">
        <v>2340</v>
      </c>
      <c r="BL62" s="668" t="s">
        <v>2473</v>
      </c>
      <c r="BM62" s="668" t="s">
        <v>5737</v>
      </c>
      <c r="BN62" s="668" t="s">
        <v>2471</v>
      </c>
      <c r="BO62" s="672"/>
      <c r="BP62" s="668"/>
      <c r="BQ62" s="672"/>
      <c r="BR62" s="668"/>
      <c r="BS62" s="668"/>
      <c r="BT62" s="672"/>
      <c r="BU62" s="673"/>
      <c r="BV62" s="673"/>
      <c r="BW62" s="673"/>
      <c r="BX62" s="673"/>
      <c r="BY62" s="673"/>
      <c r="BZ62" s="673"/>
      <c r="CA62" s="673"/>
      <c r="CB62" s="673"/>
      <c r="CC62" s="673"/>
      <c r="CD62" s="673"/>
    </row>
    <row r="63" spans="1:82" s="661" customFormat="1" ht="15" customHeight="1">
      <c r="A63" s="685">
        <v>42998</v>
      </c>
      <c r="B63" s="686"/>
      <c r="C63" s="686"/>
      <c r="D63" s="686"/>
      <c r="E63" s="686"/>
      <c r="F63" s="686"/>
      <c r="G63" s="686"/>
      <c r="H63" s="687" t="s">
        <v>265</v>
      </c>
      <c r="I63" s="686" t="s">
        <v>3</v>
      </c>
      <c r="J63" s="686" t="s">
        <v>3985</v>
      </c>
      <c r="K63" s="686">
        <v>4</v>
      </c>
      <c r="L63" s="686">
        <v>2</v>
      </c>
      <c r="M63" s="562" t="str">
        <f t="shared" si="6"/>
        <v>W</v>
      </c>
      <c r="N63" s="562">
        <f t="shared" si="7"/>
        <v>6</v>
      </c>
      <c r="O63" s="598">
        <f t="shared" si="8"/>
        <v>2</v>
      </c>
      <c r="P63" s="562" t="str">
        <f t="shared" si="2"/>
        <v>O</v>
      </c>
      <c r="Q63" s="586"/>
      <c r="R63" s="635"/>
      <c r="S63" s="600"/>
      <c r="T63" s="595"/>
      <c r="U63" s="601"/>
      <c r="V63" s="595"/>
      <c r="W63" s="586"/>
      <c r="X63" s="586"/>
      <c r="Y63" s="755"/>
      <c r="Z63" s="755"/>
      <c r="AA63" s="755"/>
      <c r="AB63" s="755"/>
      <c r="AC63" s="755"/>
      <c r="AD63" s="755"/>
      <c r="AE63" s="755"/>
      <c r="AF63" s="562"/>
      <c r="AG63" s="562"/>
      <c r="AH63" s="562"/>
      <c r="AJ63" s="758" t="str">
        <f t="array" ref="AJ63">IF($K63="","",IF(SUM(IF(ISNUMBER(VALUE(RIGHT($AM63:$CL63,1))),VALUE(RIGHT($AM63:$CL63,1)),0))=$K63,"T","F"))</f>
        <v>T</v>
      </c>
      <c r="AK63" s="583">
        <f t="array" ref="AK63">IF($K63="","",SUM(IF(LEFT($AM63:$CL63,1)="s",1,0))-SUM(IF(RIGHT(LEFT($AM63:$CL63,2))="-",1,0)))</f>
        <v>0</v>
      </c>
      <c r="AL63" s="562">
        <f t="array" ref="AL63">IF($K63="","",SUM(IF(LEFT($AM63:$CL63,1)="X",1,0)))</f>
        <v>11</v>
      </c>
      <c r="AM63" s="668" t="s">
        <v>5550</v>
      </c>
      <c r="AN63" s="668" t="s">
        <v>5551</v>
      </c>
      <c r="AO63" s="668" t="s">
        <v>5550</v>
      </c>
      <c r="AP63" s="668" t="s">
        <v>5550</v>
      </c>
      <c r="AQ63" s="668"/>
      <c r="AR63" s="668" t="s">
        <v>5550</v>
      </c>
      <c r="AS63" s="668" t="s">
        <v>5555</v>
      </c>
      <c r="AT63" s="668" t="s">
        <v>5553</v>
      </c>
      <c r="AU63" s="668" t="s">
        <v>2492</v>
      </c>
      <c r="AV63" s="669" t="s">
        <v>5550</v>
      </c>
      <c r="AW63" s="668" t="s">
        <v>2026</v>
      </c>
      <c r="AX63" s="668" t="s">
        <v>3095</v>
      </c>
      <c r="AY63" s="668"/>
      <c r="AZ63" s="668" t="s">
        <v>5554</v>
      </c>
      <c r="BA63" s="668"/>
      <c r="BB63" s="668"/>
      <c r="BC63" s="668" t="s">
        <v>5554</v>
      </c>
      <c r="BD63" s="668" t="s">
        <v>2340</v>
      </c>
      <c r="BE63" s="668" t="s">
        <v>5552</v>
      </c>
      <c r="BF63" s="668" t="s">
        <v>5557</v>
      </c>
      <c r="BG63" s="668"/>
      <c r="BH63" s="668"/>
      <c r="BI63" s="668"/>
      <c r="BJ63" s="668" t="s">
        <v>2340</v>
      </c>
      <c r="BK63" s="668" t="s">
        <v>2340</v>
      </c>
      <c r="BL63" s="668" t="s">
        <v>5554</v>
      </c>
      <c r="BM63" s="669" t="s">
        <v>5556</v>
      </c>
      <c r="BN63" s="668" t="s">
        <v>5556</v>
      </c>
      <c r="BO63" s="672"/>
      <c r="BP63" s="668"/>
      <c r="BQ63" s="672"/>
      <c r="BR63" s="668"/>
      <c r="BS63" s="668"/>
      <c r="BT63" s="672"/>
      <c r="BU63" s="673"/>
      <c r="BV63" s="673"/>
      <c r="BW63" s="673"/>
      <c r="BX63" s="673"/>
      <c r="BY63" s="673"/>
      <c r="BZ63" s="673"/>
      <c r="CA63" s="673"/>
      <c r="CB63" s="673"/>
      <c r="CC63" s="673"/>
      <c r="CD63" s="673"/>
    </row>
    <row r="64" spans="1:82" s="661" customFormat="1" ht="15" customHeight="1">
      <c r="A64" s="688">
        <v>43001</v>
      </c>
      <c r="B64" s="689"/>
      <c r="C64" s="689"/>
      <c r="D64" s="689"/>
      <c r="E64" s="689"/>
      <c r="F64" s="689"/>
      <c r="G64" s="689"/>
      <c r="H64" s="690" t="s">
        <v>1202</v>
      </c>
      <c r="I64" s="689" t="s">
        <v>2</v>
      </c>
      <c r="J64" s="689" t="s">
        <v>285</v>
      </c>
      <c r="K64" s="689">
        <v>2</v>
      </c>
      <c r="L64" s="689">
        <v>1</v>
      </c>
      <c r="M64" s="562" t="str">
        <f t="shared" si="6"/>
        <v>W</v>
      </c>
      <c r="N64" s="562">
        <f t="shared" si="7"/>
        <v>3</v>
      </c>
      <c r="O64" s="598">
        <f t="shared" si="8"/>
        <v>1</v>
      </c>
      <c r="P64" s="562" t="str">
        <f t="shared" si="2"/>
        <v>O</v>
      </c>
      <c r="Q64" s="586">
        <f t="shared" si="12"/>
        <v>-0.75</v>
      </c>
      <c r="R64" s="635">
        <f t="shared" si="13"/>
        <v>0.5</v>
      </c>
      <c r="S64" s="600">
        <v>0.8</v>
      </c>
      <c r="T64" s="595">
        <f t="shared" si="4"/>
        <v>0.19999999999999996</v>
      </c>
      <c r="U64" s="601">
        <v>2.9</v>
      </c>
      <c r="V64" s="595">
        <f t="shared" si="5"/>
        <v>0.10000000000000009</v>
      </c>
      <c r="W64" s="586">
        <f t="shared" si="10"/>
        <v>1.85</v>
      </c>
      <c r="X64" s="586">
        <f t="shared" si="11"/>
        <v>1.0499999999999998</v>
      </c>
      <c r="Y64" s="599">
        <v>31</v>
      </c>
      <c r="Z64" s="599">
        <v>11</v>
      </c>
      <c r="AA64" s="599">
        <v>11</v>
      </c>
      <c r="AB64" s="599">
        <v>3</v>
      </c>
      <c r="AC64" s="599">
        <v>58</v>
      </c>
      <c r="AD64" s="599">
        <v>42</v>
      </c>
      <c r="AE64" s="599">
        <v>442</v>
      </c>
      <c r="AF64" s="562"/>
      <c r="AG64" s="562"/>
      <c r="AH64" s="562"/>
      <c r="AJ64" s="758" t="str">
        <f t="array" ref="AJ64">IF($K64="","",IF(SUM(IF(ISNUMBER(VALUE(RIGHT($AM64:$CL64,1))),VALUE(RIGHT($AM64:$CL64,1)),0))=$K64,"T","F"))</f>
        <v>T</v>
      </c>
      <c r="AK64" s="583">
        <f t="array" ref="AK64">IF($K64="","",SUM(IF(LEFT($AM64:$CL64,1)="s",1,0))-SUM(IF(RIGHT(LEFT($AM64:$CL64,2))="-",1,0)))</f>
        <v>0</v>
      </c>
      <c r="AL64" s="562">
        <f t="array" ref="AL64">IF($K64="","",SUM(IF(LEFT($AM64:$CL64,1)="X",1,0)))</f>
        <v>11</v>
      </c>
      <c r="AM64" s="668" t="s">
        <v>5686</v>
      </c>
      <c r="AN64" s="668" t="s">
        <v>5687</v>
      </c>
      <c r="AO64" s="671" t="s">
        <v>5688</v>
      </c>
      <c r="AP64" s="668" t="s">
        <v>5686</v>
      </c>
      <c r="AQ64" s="668" t="s">
        <v>5686</v>
      </c>
      <c r="AR64" s="669" t="s">
        <v>5689</v>
      </c>
      <c r="AS64" s="668" t="s">
        <v>5594</v>
      </c>
      <c r="AT64" s="668" t="s">
        <v>5733</v>
      </c>
      <c r="AU64" s="668" t="s">
        <v>5690</v>
      </c>
      <c r="AV64" s="671" t="s">
        <v>5688</v>
      </c>
      <c r="AW64" s="668" t="s">
        <v>5691</v>
      </c>
      <c r="AX64" s="671" t="s">
        <v>5701</v>
      </c>
      <c r="AY64" s="668"/>
      <c r="AZ64" s="668" t="s">
        <v>5732</v>
      </c>
      <c r="BA64" s="668"/>
      <c r="BB64" s="668"/>
      <c r="BC64" s="668" t="s">
        <v>5732</v>
      </c>
      <c r="BD64" s="668" t="s">
        <v>2340</v>
      </c>
      <c r="BE64" s="668" t="s">
        <v>5692</v>
      </c>
      <c r="BF64" s="671" t="s">
        <v>5701</v>
      </c>
      <c r="BG64" s="668"/>
      <c r="BH64" s="668"/>
      <c r="BI64" s="668"/>
      <c r="BJ64" s="668" t="s">
        <v>2340</v>
      </c>
      <c r="BK64" s="668" t="s">
        <v>2340</v>
      </c>
      <c r="BL64" s="668" t="s">
        <v>5732</v>
      </c>
      <c r="BM64" s="668" t="s">
        <v>5693</v>
      </c>
      <c r="BN64" s="668" t="s">
        <v>5693</v>
      </c>
      <c r="BO64" s="672"/>
      <c r="BP64" s="668"/>
      <c r="BQ64" s="672"/>
      <c r="BR64" s="668"/>
      <c r="BS64" s="668"/>
      <c r="BT64" s="672"/>
      <c r="BU64" s="673"/>
      <c r="BV64" s="673"/>
      <c r="BW64" s="673"/>
      <c r="BX64" s="673"/>
      <c r="BY64" s="673"/>
      <c r="BZ64" s="673"/>
      <c r="CA64" s="673"/>
      <c r="CB64" s="673"/>
      <c r="CC64" s="673"/>
      <c r="CD64" s="673"/>
    </row>
    <row r="65" spans="1:82" s="661" customFormat="1" ht="15" customHeight="1">
      <c r="A65" s="688">
        <v>43008</v>
      </c>
      <c r="B65" s="689"/>
      <c r="C65" s="689"/>
      <c r="D65" s="689"/>
      <c r="E65" s="689"/>
      <c r="F65" s="689"/>
      <c r="G65" s="689"/>
      <c r="H65" s="690" t="s">
        <v>259</v>
      </c>
      <c r="I65" s="689" t="s">
        <v>3</v>
      </c>
      <c r="J65" s="689" t="s">
        <v>285</v>
      </c>
      <c r="K65" s="689">
        <v>0</v>
      </c>
      <c r="L65" s="689">
        <v>1</v>
      </c>
      <c r="M65" s="562" t="str">
        <f t="shared" si="6"/>
        <v>L</v>
      </c>
      <c r="N65" s="562">
        <f t="shared" si="7"/>
        <v>1</v>
      </c>
      <c r="O65" s="598">
        <f t="shared" si="8"/>
        <v>-1</v>
      </c>
      <c r="P65" s="562" t="str">
        <f t="shared" si="2"/>
        <v>U</v>
      </c>
      <c r="Q65" s="586">
        <f t="shared" ref="Q65:Q73" si="14">IF(S65="","",IF(SIGN(S65)&lt;&gt;1,VLOOKUP(ABS(S65),SUP_HDC,3,TRUE),-VLOOKUP(ABS(S65),SUP_HDC,3,TRUE)))</f>
        <v>-0.5</v>
      </c>
      <c r="R65" s="635">
        <f t="shared" ref="R65:R73" si="15">IF(Q65="","",IF((K65-L65+Q65)&gt;=0.5,1,IF((K65-L65+Q65)=0.25,0.5,IF((K65-L65+Q65)&lt;=-0.5,-1,IF((K65-L65+Q65)=-0.25,-0.5,0)))))</f>
        <v>-1</v>
      </c>
      <c r="S65" s="600">
        <v>0.7</v>
      </c>
      <c r="T65" s="595">
        <f t="shared" si="4"/>
        <v>-1.7</v>
      </c>
      <c r="U65" s="601">
        <v>2.9</v>
      </c>
      <c r="V65" s="595">
        <f t="shared" ref="V65:V83" si="16">IF(ISBLANK(U65),"",K65+L65-U65)</f>
        <v>-1.9</v>
      </c>
      <c r="W65" s="586">
        <f t="shared" ref="W65:W83" si="17">IF(S65="","",(S65+U65)/2)</f>
        <v>1.7999999999999998</v>
      </c>
      <c r="X65" s="586">
        <f t="shared" ref="X65:X83" si="18">IF(W65="","",U65-W65)</f>
        <v>1.1000000000000001</v>
      </c>
      <c r="Y65" s="599">
        <v>11</v>
      </c>
      <c r="Z65" s="599">
        <v>10</v>
      </c>
      <c r="AA65" s="599">
        <v>1</v>
      </c>
      <c r="AB65" s="599">
        <v>2</v>
      </c>
      <c r="AC65" s="599">
        <v>49</v>
      </c>
      <c r="AD65" s="599">
        <v>51</v>
      </c>
      <c r="AE65" s="599">
        <v>442</v>
      </c>
      <c r="AF65" s="562"/>
      <c r="AG65" s="562"/>
      <c r="AH65" s="562"/>
      <c r="AJ65" s="758" t="str">
        <f t="array" ref="AJ65">IF($K65="","",IF(SUM(IF(ISNUMBER(VALUE(RIGHT($AM65:$CL65,1))),VALUE(RIGHT($AM65:$CL65,1)),0))=$K65,"T","F"))</f>
        <v>T</v>
      </c>
      <c r="AK65" s="583">
        <f t="array" ref="AK65">IF($K65="","",SUM(IF(LEFT($AM65:$CL65,1)="s",1,0))-SUM(IF(RIGHT(LEFT($AM65:$CL65,2))="-",1,0)))</f>
        <v>0</v>
      </c>
      <c r="AL65" s="562">
        <f t="array" ref="AL65">IF($K65="","",SUM(IF(LEFT($AM65:$CL65,1)="X",1,0)))</f>
        <v>11</v>
      </c>
      <c r="AM65" s="668" t="s">
        <v>5757</v>
      </c>
      <c r="AN65" s="668" t="s">
        <v>5757</v>
      </c>
      <c r="AO65" s="668" t="s">
        <v>5757</v>
      </c>
      <c r="AP65" s="668" t="s">
        <v>5757</v>
      </c>
      <c r="AQ65" s="668" t="s">
        <v>5757</v>
      </c>
      <c r="AR65" s="668" t="s">
        <v>5787</v>
      </c>
      <c r="AS65" s="668" t="s">
        <v>5757</v>
      </c>
      <c r="AT65" s="668" t="s">
        <v>5790</v>
      </c>
      <c r="AU65" s="668" t="s">
        <v>2020</v>
      </c>
      <c r="AV65" s="668" t="s">
        <v>5757</v>
      </c>
      <c r="AW65" s="668" t="s">
        <v>2020</v>
      </c>
      <c r="AX65" s="669" t="s">
        <v>5757</v>
      </c>
      <c r="AY65" s="668"/>
      <c r="AZ65" s="668" t="s">
        <v>5791</v>
      </c>
      <c r="BA65" s="668"/>
      <c r="BB65" s="668"/>
      <c r="BC65" s="668"/>
      <c r="BD65" s="668" t="s">
        <v>2340</v>
      </c>
      <c r="BE65" s="668" t="s">
        <v>5789</v>
      </c>
      <c r="BF65" s="668" t="s">
        <v>5790</v>
      </c>
      <c r="BG65" s="668"/>
      <c r="BH65" s="668"/>
      <c r="BI65" s="668"/>
      <c r="BJ65" s="668" t="s">
        <v>2340</v>
      </c>
      <c r="BK65" s="669" t="s">
        <v>2022</v>
      </c>
      <c r="BL65" s="668"/>
      <c r="BM65" s="668" t="s">
        <v>5792</v>
      </c>
      <c r="BN65" s="668" t="s">
        <v>5788</v>
      </c>
      <c r="BO65" s="672"/>
      <c r="BP65" s="668"/>
      <c r="BQ65" s="672"/>
      <c r="BR65" s="668"/>
      <c r="BS65" s="668"/>
      <c r="BT65" s="672"/>
      <c r="BU65" s="673"/>
      <c r="BV65" s="673"/>
      <c r="BW65" s="673"/>
      <c r="BX65" s="673"/>
      <c r="BY65" s="673"/>
      <c r="BZ65" s="673"/>
      <c r="CA65" s="673"/>
      <c r="CB65" s="673"/>
      <c r="CC65" s="673"/>
      <c r="CD65" s="673"/>
    </row>
    <row r="66" spans="1:82" s="661" customFormat="1" ht="15" customHeight="1">
      <c r="A66" s="688">
        <v>43022</v>
      </c>
      <c r="B66" s="689"/>
      <c r="C66" s="689"/>
      <c r="D66" s="689"/>
      <c r="E66" s="689"/>
      <c r="F66" s="689"/>
      <c r="G66" s="689"/>
      <c r="H66" s="690" t="s">
        <v>304</v>
      </c>
      <c r="I66" s="689" t="s">
        <v>2</v>
      </c>
      <c r="J66" s="689" t="s">
        <v>285</v>
      </c>
      <c r="K66" s="689">
        <v>2</v>
      </c>
      <c r="L66" s="689">
        <v>0</v>
      </c>
      <c r="M66" s="562" t="str">
        <f t="shared" si="6"/>
        <v>W</v>
      </c>
      <c r="N66" s="562">
        <f t="shared" si="7"/>
        <v>2</v>
      </c>
      <c r="O66" s="598">
        <f t="shared" si="8"/>
        <v>2</v>
      </c>
      <c r="P66" s="562" t="str">
        <f t="shared" si="2"/>
        <v>U</v>
      </c>
      <c r="Q66" s="586">
        <f t="shared" si="14"/>
        <v>-0.75</v>
      </c>
      <c r="R66" s="635">
        <f t="shared" si="15"/>
        <v>1</v>
      </c>
      <c r="S66" s="600">
        <v>0.85</v>
      </c>
      <c r="T66" s="595">
        <f t="shared" si="4"/>
        <v>1.1499999999999999</v>
      </c>
      <c r="U66" s="601">
        <v>2.95</v>
      </c>
      <c r="V66" s="595">
        <f t="shared" si="16"/>
        <v>-0.95000000000000018</v>
      </c>
      <c r="W66" s="586">
        <f t="shared" si="17"/>
        <v>1.9000000000000001</v>
      </c>
      <c r="X66" s="586">
        <f t="shared" si="18"/>
        <v>1.05</v>
      </c>
      <c r="Y66" s="599">
        <v>16</v>
      </c>
      <c r="Z66" s="599">
        <v>16</v>
      </c>
      <c r="AA66" s="599">
        <v>5</v>
      </c>
      <c r="AB66" s="599">
        <v>2</v>
      </c>
      <c r="AC66" s="599">
        <v>50</v>
      </c>
      <c r="AD66" s="599">
        <v>50</v>
      </c>
      <c r="AE66" s="599">
        <v>442</v>
      </c>
      <c r="AF66" s="562"/>
      <c r="AG66" s="562"/>
      <c r="AH66" s="562"/>
      <c r="AJ66" s="758" t="str">
        <f t="array" ref="AJ66">IF($K66="","",IF(SUM(IF(ISNUMBER(VALUE(RIGHT($AM66:$CL66,1))),VALUE(RIGHT($AM66:$CL66,1)),0))=$K66,"T","F"))</f>
        <v>T</v>
      </c>
      <c r="AK66" s="583">
        <f t="array" ref="AK66">IF($K66="","",SUM(IF(LEFT($AM66:$CL66,1)="s",1,0))-SUM(IF(RIGHT(LEFT($AM66:$CL66,2))="-",1,0)))</f>
        <v>0</v>
      </c>
      <c r="AL66" s="562">
        <f t="array" ref="AL66">IF($K66="","",SUM(IF(LEFT($AM66:$CL66,1)="X",1,0)))</f>
        <v>11</v>
      </c>
      <c r="AM66" s="668" t="s">
        <v>2474</v>
      </c>
      <c r="AN66" s="668" t="s">
        <v>2474</v>
      </c>
      <c r="AO66" s="669" t="s">
        <v>2474</v>
      </c>
      <c r="AP66" s="669" t="s">
        <v>2474</v>
      </c>
      <c r="AQ66" s="668" t="s">
        <v>2474</v>
      </c>
      <c r="AR66" s="668" t="s">
        <v>2474</v>
      </c>
      <c r="AS66" s="671" t="s">
        <v>5970</v>
      </c>
      <c r="AT66" s="668" t="s">
        <v>2472</v>
      </c>
      <c r="AU66" s="668" t="s">
        <v>5972</v>
      </c>
      <c r="AV66" s="669" t="s">
        <v>5972</v>
      </c>
      <c r="AW66" s="671" t="s">
        <v>5971</v>
      </c>
      <c r="AX66" s="668" t="s">
        <v>5927</v>
      </c>
      <c r="AY66" s="668" t="s">
        <v>126</v>
      </c>
      <c r="AZ66" s="668" t="s">
        <v>2472</v>
      </c>
      <c r="BA66" s="668" t="s">
        <v>126</v>
      </c>
      <c r="BB66" s="668" t="s">
        <v>126</v>
      </c>
      <c r="BC66" s="668" t="s">
        <v>126</v>
      </c>
      <c r="BD66" s="668" t="s">
        <v>2340</v>
      </c>
      <c r="BE66" s="668" t="s">
        <v>5976</v>
      </c>
      <c r="BF66" s="668" t="s">
        <v>2472</v>
      </c>
      <c r="BG66" s="668" t="s">
        <v>126</v>
      </c>
      <c r="BH66" s="668" t="s">
        <v>126</v>
      </c>
      <c r="BI66" s="668" t="s">
        <v>126</v>
      </c>
      <c r="BJ66" s="668" t="s">
        <v>2340</v>
      </c>
      <c r="BK66" s="668" t="s">
        <v>5974</v>
      </c>
      <c r="BL66" s="668" t="s">
        <v>2472</v>
      </c>
      <c r="BM66" s="671" t="s">
        <v>5973</v>
      </c>
      <c r="BN66" s="668" t="s">
        <v>5975</v>
      </c>
      <c r="BO66" s="672"/>
      <c r="BP66" s="668"/>
      <c r="BQ66" s="672"/>
      <c r="BR66" s="668"/>
      <c r="BS66" s="668"/>
      <c r="BT66" s="672"/>
      <c r="BU66" s="673"/>
      <c r="BV66" s="673"/>
      <c r="BW66" s="673"/>
      <c r="BX66" s="673"/>
      <c r="BY66" s="673"/>
      <c r="BZ66" s="673"/>
      <c r="CA66" s="673"/>
      <c r="CB66" s="673"/>
      <c r="CC66" s="673"/>
      <c r="CD66" s="673"/>
    </row>
    <row r="67" spans="1:82" s="661" customFormat="1" ht="15" customHeight="1">
      <c r="A67" s="688">
        <v>43029</v>
      </c>
      <c r="B67" s="689"/>
      <c r="C67" s="689"/>
      <c r="D67" s="689"/>
      <c r="E67" s="689"/>
      <c r="F67" s="689"/>
      <c r="G67" s="689"/>
      <c r="H67" s="690" t="s">
        <v>645</v>
      </c>
      <c r="I67" s="689" t="s">
        <v>3</v>
      </c>
      <c r="J67" s="689" t="s">
        <v>285</v>
      </c>
      <c r="K67" s="689">
        <v>2</v>
      </c>
      <c r="L67" s="689">
        <v>3</v>
      </c>
      <c r="M67" s="562" t="str">
        <f t="shared" si="6"/>
        <v>L</v>
      </c>
      <c r="N67" s="562">
        <f t="shared" si="7"/>
        <v>5</v>
      </c>
      <c r="O67" s="598">
        <f t="shared" si="8"/>
        <v>-1</v>
      </c>
      <c r="P67" s="562" t="str">
        <f t="shared" si="2"/>
        <v>O</v>
      </c>
      <c r="Q67" s="586">
        <f t="shared" si="14"/>
        <v>-0.25</v>
      </c>
      <c r="R67" s="635">
        <f t="shared" si="15"/>
        <v>-1</v>
      </c>
      <c r="S67" s="600">
        <v>0.36</v>
      </c>
      <c r="T67" s="595">
        <f t="shared" si="4"/>
        <v>-1.3599999999999999</v>
      </c>
      <c r="U67" s="601">
        <v>2.74</v>
      </c>
      <c r="V67" s="595">
        <f t="shared" si="16"/>
        <v>2.2599999999999998</v>
      </c>
      <c r="W67" s="586">
        <f t="shared" si="17"/>
        <v>1.55</v>
      </c>
      <c r="X67" s="586">
        <f t="shared" si="18"/>
        <v>1.1900000000000002</v>
      </c>
      <c r="Y67" s="599">
        <v>25</v>
      </c>
      <c r="Z67" s="599">
        <v>11</v>
      </c>
      <c r="AA67" s="599">
        <v>8</v>
      </c>
      <c r="AB67" s="599">
        <v>4</v>
      </c>
      <c r="AC67" s="599">
        <v>56</v>
      </c>
      <c r="AD67" s="599">
        <v>44</v>
      </c>
      <c r="AE67" s="599">
        <v>442</v>
      </c>
      <c r="AF67" s="562"/>
      <c r="AG67" s="562"/>
      <c r="AH67" s="562"/>
      <c r="AJ67" s="758" t="str">
        <f t="array" ref="AJ67">IF($K67="","",IF(SUM(IF(ISNUMBER(VALUE(RIGHT($AM67:$CL67,1))),VALUE(RIGHT($AM67:$CL67,1)),0))=$K67,"T","F"))</f>
        <v>T</v>
      </c>
      <c r="AK67" s="583">
        <f t="array" ref="AK67">IF($K67="","",SUM(IF(LEFT($AM67:$CL67,1)="s",1,0))-SUM(IF(RIGHT(LEFT($AM67:$CL67,2))="-",1,0)))</f>
        <v>0</v>
      </c>
      <c r="AL67" s="562">
        <f t="array" ref="AL67">IF($K67="","",SUM(IF(LEFT($AM67:$CL67,1)="X",1,0)))</f>
        <v>11</v>
      </c>
      <c r="AM67" s="668" t="s">
        <v>2019</v>
      </c>
      <c r="AN67" s="668" t="s">
        <v>2019</v>
      </c>
      <c r="AO67" s="671" t="s">
        <v>2026</v>
      </c>
      <c r="AP67" s="671" t="s">
        <v>6141</v>
      </c>
      <c r="AQ67" s="669" t="s">
        <v>6145</v>
      </c>
      <c r="AR67" s="671" t="s">
        <v>6143</v>
      </c>
      <c r="AS67" s="669" t="s">
        <v>2019</v>
      </c>
      <c r="AT67" s="668" t="s">
        <v>6135</v>
      </c>
      <c r="AU67" s="668" t="s">
        <v>6142</v>
      </c>
      <c r="AV67" s="669" t="s">
        <v>2019</v>
      </c>
      <c r="AW67" s="668" t="s">
        <v>2022</v>
      </c>
      <c r="AX67" s="668" t="s">
        <v>6134</v>
      </c>
      <c r="AY67" s="668"/>
      <c r="AZ67" s="668" t="s">
        <v>6136</v>
      </c>
      <c r="BA67" s="668"/>
      <c r="BB67" s="668"/>
      <c r="BC67" s="668"/>
      <c r="BD67" s="668" t="s">
        <v>2340</v>
      </c>
      <c r="BE67" s="668" t="s">
        <v>6144</v>
      </c>
      <c r="BF67" s="668" t="s">
        <v>6135</v>
      </c>
      <c r="BG67" s="668"/>
      <c r="BH67" s="668"/>
      <c r="BI67" s="668"/>
      <c r="BJ67" s="668" t="s">
        <v>6135</v>
      </c>
      <c r="BK67" s="668" t="s">
        <v>6142</v>
      </c>
      <c r="BL67" s="668"/>
      <c r="BM67" s="668" t="s">
        <v>2022</v>
      </c>
      <c r="BN67" s="668"/>
      <c r="BO67" s="672" t="s">
        <v>126</v>
      </c>
      <c r="BP67" s="668"/>
      <c r="BQ67" s="672" t="s">
        <v>126</v>
      </c>
      <c r="BR67" s="668"/>
      <c r="BS67" s="668"/>
      <c r="BT67" s="672" t="s">
        <v>126</v>
      </c>
      <c r="BU67" s="673" t="s">
        <v>126</v>
      </c>
      <c r="BV67" s="673" t="s">
        <v>126</v>
      </c>
      <c r="BW67" s="673" t="s">
        <v>126</v>
      </c>
      <c r="BX67" s="673"/>
      <c r="BY67" s="673"/>
      <c r="BZ67" s="673"/>
      <c r="CA67" s="673"/>
      <c r="CB67" s="673"/>
      <c r="CC67" s="673"/>
      <c r="CD67" s="673"/>
    </row>
    <row r="68" spans="1:82" s="661" customFormat="1" ht="15" customHeight="1">
      <c r="A68" s="626">
        <v>43033</v>
      </c>
      <c r="B68" s="596"/>
      <c r="C68" s="596"/>
      <c r="D68" s="596"/>
      <c r="E68" s="596"/>
      <c r="F68" s="596"/>
      <c r="G68" s="591"/>
      <c r="H68" s="623" t="s">
        <v>5662</v>
      </c>
      <c r="I68" s="596" t="s">
        <v>5663</v>
      </c>
      <c r="J68" s="596" t="s">
        <v>3988</v>
      </c>
      <c r="K68" s="686">
        <v>1</v>
      </c>
      <c r="L68" s="596">
        <v>1</v>
      </c>
      <c r="M68" s="562" t="str">
        <f t="shared" ref="M68" si="19">IF(K68="","",IF(K68&gt;L68,"W",IF(K68=L68,"D",IF(K68&lt;L68,"L"))))</f>
        <v>D</v>
      </c>
      <c r="N68" s="562">
        <f t="shared" ref="N68" si="20">IF(K68="","",K68+L68)</f>
        <v>2</v>
      </c>
      <c r="O68" s="598">
        <f t="shared" ref="O68" si="21">IF(K68="","",K68-L68)</f>
        <v>0</v>
      </c>
      <c r="P68" s="562" t="str">
        <f t="shared" si="2"/>
        <v>U</v>
      </c>
      <c r="Q68" s="586" t="str">
        <f t="shared" ref="Q68" si="22">IF(S68="","",IF(SIGN(S68)&lt;&gt;1,VLOOKUP(ABS(S68),SUP_HDC,3,TRUE),-VLOOKUP(ABS(S68),SUP_HDC,3,TRUE)))</f>
        <v/>
      </c>
      <c r="R68" s="635" t="str">
        <f t="shared" ref="R68" si="23">IF(Q68="","",IF((K68-L68+Q68)&gt;=0.5,1,IF((K68-L68+Q68)=0.25,0.5,IF((K68-L68+Q68)&lt;=-0.5,-1,IF((K68-L68+Q68)=-0.25,-0.5,0)))))</f>
        <v/>
      </c>
      <c r="S68" s="600"/>
      <c r="T68" s="595" t="str">
        <f t="shared" ref="T68" si="24">IF(ISBLANK(S68),"",K68-L68-S68)</f>
        <v/>
      </c>
      <c r="U68" s="601"/>
      <c r="V68" s="595" t="str">
        <f t="shared" ref="V68" si="25">IF(ISBLANK(U68),"",K68+L68-U68)</f>
        <v/>
      </c>
      <c r="W68" s="586" t="str">
        <f t="shared" ref="W68" si="26">IF(S68="","",(S68+U68)/2)</f>
        <v/>
      </c>
      <c r="X68" s="586" t="str">
        <f t="shared" ref="X68" si="27">IF(W68="","",U68-W68)</f>
        <v/>
      </c>
      <c r="Y68" s="755"/>
      <c r="Z68" s="755"/>
      <c r="AA68" s="755"/>
      <c r="AB68" s="755"/>
      <c r="AC68" s="755"/>
      <c r="AD68" s="755"/>
      <c r="AE68" s="755"/>
      <c r="AF68" s="562"/>
      <c r="AG68" s="562"/>
      <c r="AH68" s="562"/>
      <c r="AJ68" s="758" t="str">
        <f t="array" ref="AJ68">IF($K68="","",IF(SUM(IF(ISNUMBER(VALUE(RIGHT($AM68:$CL68,1))),VALUE(RIGHT($AM68:$CL68,1)),0))=$K68,"T","F"))</f>
        <v>T</v>
      </c>
      <c r="AK68" s="583">
        <f t="array" ref="AK68">IF($K68="","",SUM(IF(LEFT($AM68:$CL68,1)="s",1,0))-SUM(IF(RIGHT(LEFT($AM68:$CL68,2))="-",1,0)))</f>
        <v>0</v>
      </c>
      <c r="AL68" s="562">
        <f t="array" ref="AL68">IF($K68="","",SUM(IF(LEFT($AM68:$CL68,1)="X",1,0)))</f>
        <v>11</v>
      </c>
      <c r="AM68" s="668" t="s">
        <v>6187</v>
      </c>
      <c r="AN68" s="668" t="s">
        <v>6192</v>
      </c>
      <c r="AO68" s="668"/>
      <c r="AP68" s="669" t="s">
        <v>6169</v>
      </c>
      <c r="AQ68" s="668" t="s">
        <v>6188</v>
      </c>
      <c r="AR68" s="668" t="s">
        <v>6191</v>
      </c>
      <c r="AS68" s="668" t="s">
        <v>6190</v>
      </c>
      <c r="AT68" s="668" t="s">
        <v>6169</v>
      </c>
      <c r="AU68" s="668" t="s">
        <v>6189</v>
      </c>
      <c r="AV68" s="668"/>
      <c r="AW68" s="668" t="s">
        <v>2020</v>
      </c>
      <c r="AX68" s="668"/>
      <c r="AY68" s="668"/>
      <c r="AZ68" s="668" t="s">
        <v>6169</v>
      </c>
      <c r="BA68" s="668"/>
      <c r="BB68" s="668"/>
      <c r="BC68" s="668" t="s">
        <v>6169</v>
      </c>
      <c r="BD68" s="668" t="s">
        <v>2340</v>
      </c>
      <c r="BE68" s="668" t="s">
        <v>6169</v>
      </c>
      <c r="BF68" s="668" t="s">
        <v>6170</v>
      </c>
      <c r="BG68" s="668"/>
      <c r="BH68" s="668" t="s">
        <v>6191</v>
      </c>
      <c r="BI68" s="668"/>
      <c r="BJ68" s="668" t="s">
        <v>2020</v>
      </c>
      <c r="BK68" s="668" t="s">
        <v>2020</v>
      </c>
      <c r="BL68" s="668" t="s">
        <v>6191</v>
      </c>
      <c r="BM68" s="668" t="s">
        <v>6169</v>
      </c>
      <c r="BN68" s="668"/>
      <c r="BO68" s="672"/>
      <c r="BP68" s="668"/>
      <c r="BQ68" s="672"/>
      <c r="BR68" s="668"/>
      <c r="BS68" s="668"/>
      <c r="BT68" s="672"/>
      <c r="BU68" s="673"/>
      <c r="BV68" s="673"/>
      <c r="BW68" s="673"/>
      <c r="BX68" s="673"/>
      <c r="BY68" s="673"/>
      <c r="BZ68" s="673"/>
      <c r="CA68" s="673"/>
      <c r="CB68" s="673"/>
      <c r="CC68" s="673"/>
      <c r="CD68" s="673"/>
    </row>
    <row r="69" spans="1:82" s="661" customFormat="1" ht="15" customHeight="1">
      <c r="A69" s="688">
        <v>43037</v>
      </c>
      <c r="B69" s="689"/>
      <c r="C69" s="689"/>
      <c r="D69" s="689"/>
      <c r="E69" s="689"/>
      <c r="F69" s="689"/>
      <c r="G69" s="689"/>
      <c r="H69" s="690" t="s">
        <v>1435</v>
      </c>
      <c r="I69" s="689" t="s">
        <v>3</v>
      </c>
      <c r="J69" s="689" t="s">
        <v>285</v>
      </c>
      <c r="K69" s="689">
        <v>2</v>
      </c>
      <c r="L69" s="689">
        <v>1</v>
      </c>
      <c r="M69" s="562" t="str">
        <f t="shared" si="6"/>
        <v>W</v>
      </c>
      <c r="N69" s="562">
        <f t="shared" si="7"/>
        <v>3</v>
      </c>
      <c r="O69" s="598">
        <f t="shared" si="8"/>
        <v>1</v>
      </c>
      <c r="P69" s="562" t="str">
        <f t="shared" si="2"/>
        <v>O</v>
      </c>
      <c r="Q69" s="586">
        <f t="shared" si="14"/>
        <v>-0.75</v>
      </c>
      <c r="R69" s="635">
        <f t="shared" si="15"/>
        <v>0.5</v>
      </c>
      <c r="S69" s="600">
        <v>0.77</v>
      </c>
      <c r="T69" s="595">
        <f t="shared" si="4"/>
        <v>0.22999999999999998</v>
      </c>
      <c r="U69" s="601">
        <v>2.82</v>
      </c>
      <c r="V69" s="595">
        <f t="shared" si="16"/>
        <v>0.18000000000000016</v>
      </c>
      <c r="W69" s="586">
        <f t="shared" si="17"/>
        <v>1.7949999999999999</v>
      </c>
      <c r="X69" s="586">
        <f t="shared" si="18"/>
        <v>1.0249999999999999</v>
      </c>
      <c r="Y69" s="599">
        <v>12</v>
      </c>
      <c r="Z69" s="599">
        <v>6</v>
      </c>
      <c r="AA69" s="599">
        <v>8</v>
      </c>
      <c r="AB69" s="599">
        <v>1</v>
      </c>
      <c r="AC69" s="599">
        <v>58</v>
      </c>
      <c r="AD69" s="599">
        <v>42</v>
      </c>
      <c r="AE69" s="599">
        <v>442</v>
      </c>
      <c r="AF69" s="562"/>
      <c r="AG69" s="562"/>
      <c r="AH69" s="562"/>
      <c r="AJ69" s="758" t="str">
        <f t="array" ref="AJ69">IF($K69="","",IF(SUM(IF(ISNUMBER(VALUE(RIGHT($AM69:$CL69,1))),VALUE(RIGHT($AM69:$CL69,1)),0))=$K69,"T","F"))</f>
        <v>T</v>
      </c>
      <c r="AK69" s="583">
        <f t="array" ref="AK69">IF($K69="","",SUM(IF(LEFT($AM69:$CL69,1)="s",1,0))-SUM(IF(RIGHT(LEFT($AM69:$CL69,2))="-",1,0)))</f>
        <v>0</v>
      </c>
      <c r="AL69" s="562">
        <f t="array" ref="AL69">IF($K69="","",SUM(IF(LEFT($AM69:$CL69,1)="X",1,0)))</f>
        <v>11</v>
      </c>
      <c r="AM69" s="668" t="s">
        <v>6304</v>
      </c>
      <c r="AN69" s="668" t="s">
        <v>6306</v>
      </c>
      <c r="AO69" s="668" t="s">
        <v>6305</v>
      </c>
      <c r="AP69" s="671" t="s">
        <v>6307</v>
      </c>
      <c r="AQ69" s="668" t="s">
        <v>6305</v>
      </c>
      <c r="AR69" s="668" t="s">
        <v>6305</v>
      </c>
      <c r="AS69" s="671" t="s">
        <v>6309</v>
      </c>
      <c r="AT69" s="668" t="s">
        <v>6314</v>
      </c>
      <c r="AU69" s="668" t="s">
        <v>6315</v>
      </c>
      <c r="AV69" s="668" t="s">
        <v>6305</v>
      </c>
      <c r="AW69" s="668" t="s">
        <v>6310</v>
      </c>
      <c r="AX69" s="671" t="s">
        <v>6311</v>
      </c>
      <c r="AY69" s="668"/>
      <c r="AZ69" s="668" t="s">
        <v>6314</v>
      </c>
      <c r="BA69" s="668"/>
      <c r="BB69" s="668"/>
      <c r="BC69" s="668" t="s">
        <v>6314</v>
      </c>
      <c r="BD69" s="668" t="s">
        <v>2340</v>
      </c>
      <c r="BE69" s="668" t="s">
        <v>6312</v>
      </c>
      <c r="BF69" s="668"/>
      <c r="BG69" s="668"/>
      <c r="BH69" s="668"/>
      <c r="BI69" s="668"/>
      <c r="BJ69" s="668" t="s">
        <v>6308</v>
      </c>
      <c r="BK69" s="668"/>
      <c r="BL69" s="668"/>
      <c r="BM69" s="668" t="s">
        <v>6313</v>
      </c>
      <c r="BN69" s="668" t="s">
        <v>6312</v>
      </c>
      <c r="BO69" s="672"/>
      <c r="BP69" s="668"/>
      <c r="BQ69" s="672"/>
      <c r="BR69" s="668"/>
      <c r="BS69" s="668"/>
      <c r="BT69" s="672"/>
      <c r="BU69" s="673"/>
      <c r="BV69" s="673"/>
      <c r="BW69" s="673"/>
      <c r="BX69" s="673"/>
      <c r="BY69" s="673"/>
      <c r="BZ69" s="673"/>
      <c r="CA69" s="673"/>
      <c r="CB69" s="673"/>
      <c r="CC69" s="673"/>
      <c r="CD69" s="673"/>
    </row>
    <row r="70" spans="1:82" s="661" customFormat="1" ht="15" customHeight="1">
      <c r="A70" s="688">
        <v>43044</v>
      </c>
      <c r="B70" s="689"/>
      <c r="C70" s="689"/>
      <c r="D70" s="689"/>
      <c r="E70" s="689"/>
      <c r="F70" s="689"/>
      <c r="G70" s="689"/>
      <c r="H70" s="690" t="s">
        <v>265</v>
      </c>
      <c r="I70" s="689" t="s">
        <v>2</v>
      </c>
      <c r="J70" s="689" t="s">
        <v>285</v>
      </c>
      <c r="K70" s="689">
        <v>1</v>
      </c>
      <c r="L70" s="689">
        <v>0</v>
      </c>
      <c r="M70" s="562" t="str">
        <f t="shared" si="6"/>
        <v>W</v>
      </c>
      <c r="N70" s="562">
        <f t="shared" si="7"/>
        <v>1</v>
      </c>
      <c r="O70" s="598">
        <f t="shared" si="8"/>
        <v>1</v>
      </c>
      <c r="P70" s="562" t="str">
        <f t="shared" si="2"/>
        <v>U</v>
      </c>
      <c r="Q70" s="586">
        <f t="shared" si="14"/>
        <v>-0.5</v>
      </c>
      <c r="R70" s="635">
        <f t="shared" si="15"/>
        <v>1</v>
      </c>
      <c r="S70" s="600">
        <v>0.48</v>
      </c>
      <c r="T70" s="595">
        <f t="shared" si="4"/>
        <v>0.52</v>
      </c>
      <c r="U70" s="601">
        <v>2.95</v>
      </c>
      <c r="V70" s="595">
        <f t="shared" si="16"/>
        <v>-1.9500000000000002</v>
      </c>
      <c r="W70" s="586">
        <f t="shared" si="17"/>
        <v>1.7150000000000001</v>
      </c>
      <c r="X70" s="586">
        <f t="shared" si="18"/>
        <v>1.2350000000000001</v>
      </c>
      <c r="Y70" s="599">
        <v>11</v>
      </c>
      <c r="Z70" s="599">
        <v>4</v>
      </c>
      <c r="AA70" s="599">
        <v>2</v>
      </c>
      <c r="AB70" s="599">
        <v>1</v>
      </c>
      <c r="AC70" s="599">
        <v>44</v>
      </c>
      <c r="AD70" s="599">
        <v>56</v>
      </c>
      <c r="AE70" s="599">
        <v>442</v>
      </c>
      <c r="AF70" s="562"/>
      <c r="AG70" s="562"/>
      <c r="AH70" s="562"/>
      <c r="AJ70" s="758" t="str">
        <f t="array" ref="AJ70">IF($K70="","",IF(SUM(IF(ISNUMBER(VALUE(RIGHT($AM70:$CL70,1))),VALUE(RIGHT($AM70:$CL70,1)),0))=$K70,"T","F"))</f>
        <v>T</v>
      </c>
      <c r="AK70" s="583">
        <f t="array" ref="AK70">IF($K70="","",SUM(IF(LEFT($AM70:$CL70,1)="s",1,0))-SUM(IF(RIGHT(LEFT($AM70:$CL70,2))="-",1,0)))</f>
        <v>0</v>
      </c>
      <c r="AL70" s="562">
        <f t="array" ref="AL70">IF($K70="","",SUM(IF(LEFT($AM70:$CL70,1)="X",1,0)))</f>
        <v>11</v>
      </c>
      <c r="AM70" s="669" t="s">
        <v>6355</v>
      </c>
      <c r="AN70" s="668" t="s">
        <v>6356</v>
      </c>
      <c r="AO70" s="668" t="s">
        <v>6355</v>
      </c>
      <c r="AP70" s="668" t="s">
        <v>6355</v>
      </c>
      <c r="AQ70" s="668" t="s">
        <v>6356</v>
      </c>
      <c r="AR70" s="669" t="s">
        <v>6355</v>
      </c>
      <c r="AS70" s="668" t="s">
        <v>6355</v>
      </c>
      <c r="AT70" s="668" t="s">
        <v>6361</v>
      </c>
      <c r="AU70" s="668" t="s">
        <v>6361</v>
      </c>
      <c r="AV70" s="682" t="s">
        <v>6357</v>
      </c>
      <c r="AW70" s="668" t="s">
        <v>6358</v>
      </c>
      <c r="AX70" s="668" t="s">
        <v>6359</v>
      </c>
      <c r="AY70" s="668"/>
      <c r="AZ70" s="668" t="s">
        <v>6361</v>
      </c>
      <c r="BA70" s="668"/>
      <c r="BB70" s="668"/>
      <c r="BC70" s="668" t="s">
        <v>6361</v>
      </c>
      <c r="BD70" s="668" t="s">
        <v>2340</v>
      </c>
      <c r="BE70" s="668" t="s">
        <v>6360</v>
      </c>
      <c r="BF70" s="669" t="s">
        <v>6360</v>
      </c>
      <c r="BG70" s="668"/>
      <c r="BH70" s="668"/>
      <c r="BI70" s="668"/>
      <c r="BJ70" s="668" t="s">
        <v>6358</v>
      </c>
      <c r="BK70" s="668"/>
      <c r="BL70" s="668"/>
      <c r="BM70" s="668" t="s">
        <v>6360</v>
      </c>
      <c r="BN70" s="668"/>
      <c r="BO70" s="672"/>
      <c r="BP70" s="668"/>
      <c r="BQ70" s="672"/>
      <c r="BR70" s="668"/>
      <c r="BS70" s="668"/>
      <c r="BT70" s="672"/>
      <c r="BU70" s="673"/>
      <c r="BV70" s="673"/>
      <c r="BW70" s="673"/>
      <c r="BX70" s="673"/>
      <c r="BY70" s="673"/>
      <c r="BZ70" s="673"/>
      <c r="CA70" s="673"/>
      <c r="CB70" s="673"/>
      <c r="CC70" s="673"/>
      <c r="CD70" s="673"/>
    </row>
    <row r="71" spans="1:82" s="661" customFormat="1" ht="15" customHeight="1">
      <c r="A71" s="688">
        <v>43058</v>
      </c>
      <c r="B71" s="689"/>
      <c r="C71" s="689"/>
      <c r="D71" s="689"/>
      <c r="E71" s="689"/>
      <c r="F71" s="689"/>
      <c r="G71" s="689"/>
      <c r="H71" s="690" t="s">
        <v>256</v>
      </c>
      <c r="I71" s="689" t="s">
        <v>2</v>
      </c>
      <c r="J71" s="689" t="s">
        <v>285</v>
      </c>
      <c r="K71" s="689">
        <v>0</v>
      </c>
      <c r="L71" s="689">
        <v>0</v>
      </c>
      <c r="M71" s="562" t="str">
        <f t="shared" si="6"/>
        <v>D</v>
      </c>
      <c r="N71" s="562">
        <f t="shared" si="7"/>
        <v>0</v>
      </c>
      <c r="O71" s="598">
        <f t="shared" si="8"/>
        <v>0</v>
      </c>
      <c r="P71" s="562" t="str">
        <f t="shared" si="2"/>
        <v>U</v>
      </c>
      <c r="Q71" s="586">
        <f t="shared" si="14"/>
        <v>-0.5</v>
      </c>
      <c r="R71" s="635">
        <f t="shared" si="15"/>
        <v>-1</v>
      </c>
      <c r="S71" s="600">
        <v>0.55000000000000004</v>
      </c>
      <c r="T71" s="595">
        <f t="shared" si="4"/>
        <v>-0.55000000000000004</v>
      </c>
      <c r="U71" s="601">
        <v>2.83</v>
      </c>
      <c r="V71" s="595">
        <f t="shared" si="16"/>
        <v>-2.83</v>
      </c>
      <c r="W71" s="586">
        <f t="shared" si="17"/>
        <v>1.69</v>
      </c>
      <c r="X71" s="586">
        <f t="shared" si="18"/>
        <v>1.1400000000000001</v>
      </c>
      <c r="Y71" s="599">
        <v>25</v>
      </c>
      <c r="Z71" s="599">
        <v>7</v>
      </c>
      <c r="AA71" s="599">
        <v>7</v>
      </c>
      <c r="AB71" s="599">
        <v>1</v>
      </c>
      <c r="AC71" s="599">
        <v>47</v>
      </c>
      <c r="AD71" s="599">
        <v>53</v>
      </c>
      <c r="AE71" s="599">
        <v>442</v>
      </c>
      <c r="AF71" s="562"/>
      <c r="AG71" s="562"/>
      <c r="AH71" s="562"/>
      <c r="AJ71" s="758" t="str">
        <f t="array" ref="AJ71">IF($K71="","",IF(SUM(IF(ISNUMBER(VALUE(RIGHT($AM71:$CL71,1))),VALUE(RIGHT($AM71:$CL71,1)),0))=$K71,"T","F"))</f>
        <v>T</v>
      </c>
      <c r="AK71" s="583">
        <f t="array" ref="AK71">IF($K71="","",SUM(IF(LEFT($AM71:$CL71,1)="s",1,0))-SUM(IF(RIGHT(LEFT($AM71:$CL71,2))="-",1,0)))</f>
        <v>0</v>
      </c>
      <c r="AL71" s="562">
        <f t="array" ref="AL71">IF($K71="","",SUM(IF(LEFT($AM71:$CL71,1)="X",1,0)))</f>
        <v>11</v>
      </c>
      <c r="AM71" s="668" t="s">
        <v>2019</v>
      </c>
      <c r="AN71" s="669" t="s">
        <v>2019</v>
      </c>
      <c r="AO71" s="668" t="s">
        <v>2019</v>
      </c>
      <c r="AP71" s="668" t="s">
        <v>2019</v>
      </c>
      <c r="AQ71" s="668" t="s">
        <v>2019</v>
      </c>
      <c r="AR71" s="668" t="s">
        <v>2019</v>
      </c>
      <c r="AS71" s="669" t="s">
        <v>2019</v>
      </c>
      <c r="AT71" s="668" t="s">
        <v>6538</v>
      </c>
      <c r="AU71" s="668" t="s">
        <v>6537</v>
      </c>
      <c r="AV71" s="668" t="s">
        <v>2019</v>
      </c>
      <c r="AW71" s="668" t="s">
        <v>6535</v>
      </c>
      <c r="AX71" s="668" t="s">
        <v>2019</v>
      </c>
      <c r="AY71" s="668"/>
      <c r="AZ71" s="668" t="s">
        <v>6537</v>
      </c>
      <c r="BA71" s="668"/>
      <c r="BB71" s="668"/>
      <c r="BC71" s="668"/>
      <c r="BD71" s="668" t="s">
        <v>2340</v>
      </c>
      <c r="BE71" s="668" t="s">
        <v>6536</v>
      </c>
      <c r="BF71" s="668" t="s">
        <v>6537</v>
      </c>
      <c r="BG71" s="668"/>
      <c r="BH71" s="668"/>
      <c r="BI71" s="668"/>
      <c r="BJ71" s="668" t="s">
        <v>2020</v>
      </c>
      <c r="BK71" s="668" t="s">
        <v>2022</v>
      </c>
      <c r="BL71" s="668"/>
      <c r="BM71" s="668" t="s">
        <v>6537</v>
      </c>
      <c r="BN71" s="668"/>
      <c r="BO71" s="672"/>
      <c r="BP71" s="668"/>
      <c r="BQ71" s="672"/>
      <c r="BR71" s="668"/>
      <c r="BS71" s="668"/>
      <c r="BT71" s="672"/>
      <c r="BU71" s="673"/>
      <c r="BV71" s="673"/>
      <c r="BW71" s="673"/>
      <c r="BX71" s="673"/>
      <c r="BY71" s="673"/>
      <c r="BZ71" s="673"/>
      <c r="CA71" s="673"/>
      <c r="CB71" s="673"/>
      <c r="CC71" s="673"/>
      <c r="CD71" s="673"/>
    </row>
    <row r="72" spans="1:82" s="661" customFormat="1" ht="15" customHeight="1">
      <c r="A72" s="688">
        <v>43059</v>
      </c>
      <c r="B72" s="689"/>
      <c r="C72" s="689"/>
      <c r="D72" s="689"/>
      <c r="E72" s="689"/>
      <c r="F72" s="689"/>
      <c r="G72" s="689"/>
      <c r="H72" s="690" t="s">
        <v>254</v>
      </c>
      <c r="I72" s="689" t="s">
        <v>3</v>
      </c>
      <c r="J72" s="689" t="s">
        <v>285</v>
      </c>
      <c r="K72" s="686">
        <v>0</v>
      </c>
      <c r="L72" s="686">
        <v>0</v>
      </c>
      <c r="M72" s="562" t="str">
        <f t="shared" si="6"/>
        <v>D</v>
      </c>
      <c r="N72" s="562">
        <f t="shared" si="7"/>
        <v>0</v>
      </c>
      <c r="O72" s="598">
        <f t="shared" si="8"/>
        <v>0</v>
      </c>
      <c r="P72" s="562" t="str">
        <f t="shared" si="2"/>
        <v>U</v>
      </c>
      <c r="Q72" s="586">
        <f t="shared" si="14"/>
        <v>-0.75</v>
      </c>
      <c r="R72" s="635">
        <f t="shared" si="15"/>
        <v>-1</v>
      </c>
      <c r="S72" s="600">
        <v>0.9</v>
      </c>
      <c r="T72" s="595">
        <f t="shared" si="4"/>
        <v>-0.9</v>
      </c>
      <c r="U72" s="601">
        <v>2.9</v>
      </c>
      <c r="V72" s="595">
        <f t="shared" si="16"/>
        <v>-2.9</v>
      </c>
      <c r="W72" s="586">
        <f t="shared" si="17"/>
        <v>1.9</v>
      </c>
      <c r="X72" s="586">
        <f t="shared" si="18"/>
        <v>1</v>
      </c>
      <c r="Y72" s="599">
        <v>14</v>
      </c>
      <c r="Z72" s="599">
        <v>13</v>
      </c>
      <c r="AA72" s="599">
        <v>4</v>
      </c>
      <c r="AB72" s="599">
        <v>3</v>
      </c>
      <c r="AC72" s="599">
        <v>55</v>
      </c>
      <c r="AD72" s="599">
        <v>45</v>
      </c>
      <c r="AE72" s="599">
        <v>442</v>
      </c>
      <c r="AF72" s="562"/>
      <c r="AG72" s="562"/>
      <c r="AH72" s="562"/>
      <c r="AJ72" s="582" t="str">
        <f t="array" ref="AJ72">IF($K72="","",IF(SUM(IF(ISNUMBER(VALUE(RIGHT($AM72:$CL72,1))),VALUE(RIGHT($AM72:$CL72,1)),0))=$K72,"T","F"))</f>
        <v>T</v>
      </c>
      <c r="AK72" s="583">
        <f t="array" ref="AK72">IF($K72="","",SUM(IF(LEFT($AM72:$CL72,1)="s",1,0))-SUM(IF(RIGHT(LEFT($AM72:$CL72,2))="-",1,0)))</f>
        <v>0</v>
      </c>
      <c r="AL72" s="562">
        <f t="array" ref="AL72">IF($K72="","",SUM(IF(LEFT($AM72:$CL72,1)="X",1,0)))</f>
        <v>11</v>
      </c>
      <c r="AM72" s="668" t="s">
        <v>2474</v>
      </c>
      <c r="AN72" s="668" t="s">
        <v>2474</v>
      </c>
      <c r="AO72" s="668" t="s">
        <v>2474</v>
      </c>
      <c r="AP72" s="669" t="s">
        <v>2474</v>
      </c>
      <c r="AQ72" s="668" t="s">
        <v>6635</v>
      </c>
      <c r="AR72" s="668" t="s">
        <v>2474</v>
      </c>
      <c r="AS72" s="668" t="s">
        <v>2474</v>
      </c>
      <c r="AT72" s="668" t="s">
        <v>2472</v>
      </c>
      <c r="AU72" s="668" t="s">
        <v>126</v>
      </c>
      <c r="AV72" s="668" t="s">
        <v>2474</v>
      </c>
      <c r="AW72" s="668" t="s">
        <v>6635</v>
      </c>
      <c r="AX72" s="668" t="s">
        <v>2474</v>
      </c>
      <c r="AY72" s="668" t="s">
        <v>126</v>
      </c>
      <c r="AZ72" s="668" t="s">
        <v>2472</v>
      </c>
      <c r="BA72" s="668" t="s">
        <v>126</v>
      </c>
      <c r="BB72" s="668" t="s">
        <v>126</v>
      </c>
      <c r="BC72" s="668" t="s">
        <v>126</v>
      </c>
      <c r="BD72" s="668" t="s">
        <v>126</v>
      </c>
      <c r="BE72" s="681" t="s">
        <v>6636</v>
      </c>
      <c r="BF72" s="668" t="s">
        <v>2472</v>
      </c>
      <c r="BG72" s="668" t="s">
        <v>126</v>
      </c>
      <c r="BH72" s="668" t="s">
        <v>126</v>
      </c>
      <c r="BI72" s="668" t="s">
        <v>126</v>
      </c>
      <c r="BJ72" s="668" t="s">
        <v>6637</v>
      </c>
      <c r="BK72" s="668" t="s">
        <v>6638</v>
      </c>
      <c r="BL72" s="668" t="s">
        <v>126</v>
      </c>
      <c r="BM72" s="668" t="s">
        <v>6639</v>
      </c>
      <c r="BN72" s="668" t="s">
        <v>2472</v>
      </c>
      <c r="BO72" s="672"/>
      <c r="BP72" s="668"/>
      <c r="BQ72" s="672"/>
      <c r="BR72" s="668"/>
      <c r="BS72" s="668"/>
      <c r="BT72" s="672"/>
      <c r="BU72" s="673"/>
      <c r="BV72" s="673"/>
      <c r="BW72" s="673"/>
      <c r="BX72" s="673"/>
      <c r="BY72" s="673"/>
      <c r="BZ72" s="673"/>
      <c r="CA72" s="673"/>
      <c r="CB72" s="673"/>
      <c r="CC72" s="673"/>
      <c r="CD72" s="673"/>
    </row>
    <row r="73" spans="1:82" s="661" customFormat="1" ht="15" customHeight="1">
      <c r="A73" s="686"/>
      <c r="B73" s="686"/>
      <c r="C73" s="686"/>
      <c r="D73" s="686"/>
      <c r="E73" s="686"/>
      <c r="F73" s="686"/>
      <c r="G73" s="686" t="str">
        <f>HYPERLINK("#"&amp;"'"&amp;IFERROR(VLOOKUP(H73,helper!$CL$29:$CM$46,2,0),"")&amp;"'!H23",IFERROR(VLOOKUP(H73,helper!$CL$29:$CM$46,2,0),""))</f>
        <v/>
      </c>
      <c r="H73" s="687"/>
      <c r="I73" s="686"/>
      <c r="J73" s="686"/>
      <c r="K73" s="686"/>
      <c r="L73" s="686"/>
      <c r="M73" s="562" t="str">
        <f t="shared" si="6"/>
        <v/>
      </c>
      <c r="N73" s="562" t="str">
        <f t="shared" si="7"/>
        <v/>
      </c>
      <c r="O73" s="598" t="str">
        <f t="shared" si="8"/>
        <v/>
      </c>
      <c r="P73" s="562" t="str">
        <f t="shared" si="2"/>
        <v/>
      </c>
      <c r="Q73" s="586" t="str">
        <f t="shared" si="14"/>
        <v/>
      </c>
      <c r="R73" s="635" t="str">
        <f t="shared" si="15"/>
        <v/>
      </c>
      <c r="S73" s="587"/>
      <c r="T73" s="595" t="str">
        <f t="shared" si="4"/>
        <v/>
      </c>
      <c r="U73" s="595"/>
      <c r="V73" s="595" t="str">
        <f t="shared" si="16"/>
        <v/>
      </c>
      <c r="W73" s="586" t="str">
        <f t="shared" si="17"/>
        <v/>
      </c>
      <c r="X73" s="586" t="str">
        <f t="shared" si="18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IF($K73="","",IF(SUM(IF(ISNUMBER(VALUE(RIGHT($AM73:$CL73,1))),VALUE(RIGHT($AM73:$CL73,1)),0))=$K73,"T","F"))</f>
        <v/>
      </c>
      <c r="AK73" s="583" t="str">
        <f t="array" ref="AK73">IF($K73="","",SUM(IF(LEFT($AM73:$CL73,1)="s",1,0))-SUM(IF(RIGHT(LEFT($AM73:$CL73,2))="-",1,0)))</f>
        <v/>
      </c>
      <c r="AL73" s="562" t="str">
        <f t="array" ref="AL73">IF($K73="","",SUM(IF(LEFT($AM73:$CL73,1)="X",1,0)))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72"/>
      <c r="BP73" s="668"/>
      <c r="BQ73" s="672"/>
      <c r="BR73" s="668"/>
      <c r="BS73" s="668"/>
      <c r="BT73" s="672"/>
      <c r="BU73" s="673"/>
      <c r="BV73" s="673"/>
      <c r="BW73" s="673"/>
      <c r="BX73" s="673"/>
      <c r="BY73" s="673"/>
      <c r="BZ73" s="673"/>
      <c r="CA73" s="673"/>
      <c r="CB73" s="673"/>
      <c r="CC73" s="673"/>
      <c r="CD73" s="673"/>
    </row>
    <row r="74" spans="1:82" s="661" customFormat="1" ht="15" customHeight="1">
      <c r="A74" s="686"/>
      <c r="B74" s="686"/>
      <c r="C74" s="686"/>
      <c r="D74" s="686"/>
      <c r="E74" s="686"/>
      <c r="F74" s="686"/>
      <c r="G74" s="686" t="str">
        <f>HYPERLINK("#"&amp;"'"&amp;IFERROR(VLOOKUP(H74,helper!$CL$29:$CM$46,2,0),"")&amp;"'!H23",IFERROR(VLOOKUP(H74,helper!$CL$29:$CM$46,2,0),""))</f>
        <v/>
      </c>
      <c r="H74" s="687"/>
      <c r="I74" s="686"/>
      <c r="J74" s="686"/>
      <c r="K74" s="686"/>
      <c r="L74" s="686"/>
      <c r="M74" s="562" t="str">
        <f t="shared" ref="M74:M80" si="28">IF(K74="","",IF(K74&gt;L74,"W",IF(K74=L74,"D",IF(K74&lt;L74,"L"))))</f>
        <v/>
      </c>
      <c r="N74" s="562" t="str">
        <f t="shared" ref="N74:N80" si="29">IF(K74="","",K74+L74)</f>
        <v/>
      </c>
      <c r="O74" s="598" t="str">
        <f t="shared" ref="O74:O80" si="30">IF(K74="","",K74-L74)</f>
        <v/>
      </c>
      <c r="P74" s="562" t="str">
        <f t="shared" si="2"/>
        <v/>
      </c>
      <c r="Q74" s="586" t="str">
        <f>IF(S74="","",IF(SIGN(S74)&lt;&gt;1,VLOOKUP(ABS(S74),SUP_HDC,3,TRUE),-VLOOKUP(ABS(S74),SUP_HDC,3,TRUE)))</f>
        <v/>
      </c>
      <c r="R74" s="635" t="str">
        <f>IF(Q74="","",IF((K74-L74+Q74)&gt;=0.5,1,IF((K74-L74+Q74)=0.25,0.5,IF((K74-L74+Q74)&lt;=-0.5,-1,IF((K74-L74+Q74)=-0.25,-0.5,0)))))</f>
        <v/>
      </c>
      <c r="S74" s="587"/>
      <c r="T74" s="595" t="str">
        <f t="shared" si="4"/>
        <v/>
      </c>
      <c r="U74" s="595"/>
      <c r="V74" s="595" t="str">
        <f t="shared" si="16"/>
        <v/>
      </c>
      <c r="W74" s="586" t="str">
        <f t="shared" si="17"/>
        <v/>
      </c>
      <c r="X74" s="586" t="str">
        <f t="shared" si="18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IF($K74="","",IF(SUM(IF(ISNUMBER(VALUE(RIGHT($AM74:$CL74,1))),VALUE(RIGHT($AM74:$CL74,1)),0))=$K74,"T","F"))</f>
        <v/>
      </c>
      <c r="AK74" s="583" t="str">
        <f t="array" ref="AK74">IF($K74="","",SUM(IF(LEFT($AM74:$CL74,1)="s",1,0))-SUM(IF(RIGHT(LEFT($AM74:$CL74,2))="-",1,0)))</f>
        <v/>
      </c>
      <c r="AL74" s="562" t="str">
        <f t="array" ref="AL74">IF($K74="","",SUM(IF(LEFT($AM74:$CL74,1)="X",1,0)))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72"/>
      <c r="BP74" s="668"/>
      <c r="BQ74" s="672"/>
      <c r="BR74" s="668"/>
      <c r="BS74" s="668"/>
      <c r="BT74" s="672"/>
      <c r="BU74" s="673"/>
      <c r="BV74" s="673"/>
      <c r="BW74" s="673"/>
      <c r="BX74" s="673"/>
      <c r="BY74" s="673"/>
      <c r="BZ74" s="673"/>
      <c r="CA74" s="673"/>
      <c r="CB74" s="673"/>
      <c r="CC74" s="673"/>
      <c r="CD74" s="673"/>
    </row>
    <row r="75" spans="1:82" s="661" customFormat="1" ht="15" customHeight="1">
      <c r="A75" s="686"/>
      <c r="B75" s="686"/>
      <c r="C75" s="686"/>
      <c r="D75" s="686"/>
      <c r="E75" s="686"/>
      <c r="F75" s="686"/>
      <c r="G75" s="686" t="str">
        <f>HYPERLINK("#"&amp;"'"&amp;IFERROR(VLOOKUP(H75,helper!$CL$29:$CM$46,2,0),"")&amp;"'!H23",IFERROR(VLOOKUP(H75,helper!$CL$29:$CM$46,2,0),""))</f>
        <v/>
      </c>
      <c r="H75" s="687"/>
      <c r="I75" s="686"/>
      <c r="J75" s="686"/>
      <c r="K75" s="686"/>
      <c r="L75" s="686"/>
      <c r="M75" s="562" t="str">
        <f t="shared" si="28"/>
        <v/>
      </c>
      <c r="N75" s="562" t="str">
        <f t="shared" si="29"/>
        <v/>
      </c>
      <c r="O75" s="598" t="str">
        <f t="shared" si="30"/>
        <v/>
      </c>
      <c r="P75" s="562" t="str">
        <f t="shared" si="2"/>
        <v/>
      </c>
      <c r="Q75" s="586" t="str">
        <f>IF(S75="","",IF(SIGN(S75)&lt;&gt;1,VLOOKUP(ABS(S75),SUP_HDC,3,TRUE),-VLOOKUP(ABS(S75),SUP_HDC,3,TRUE)))</f>
        <v/>
      </c>
      <c r="R75" s="635" t="str">
        <f>IF(Q75="","",IF((K75-L75+Q75)&gt;=0.5,1,IF((K75-L75+Q75)=0.25,0.5,IF((K75-L75+Q75)&lt;=-0.5,-1,IF((K75-L75+Q75)=-0.25,-0.5,0)))))</f>
        <v/>
      </c>
      <c r="S75" s="587"/>
      <c r="T75" s="595" t="str">
        <f t="shared" si="4"/>
        <v/>
      </c>
      <c r="U75" s="595"/>
      <c r="V75" s="595" t="str">
        <f t="shared" si="16"/>
        <v/>
      </c>
      <c r="W75" s="586" t="str">
        <f t="shared" si="17"/>
        <v/>
      </c>
      <c r="X75" s="586" t="str">
        <f t="shared" si="18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IF($K75="","",IF(SUM(IF(ISNUMBER(VALUE(RIGHT($AM75:$CL75,1))),VALUE(RIGHT($AM75:$CL75,1)),0))=$K75,"T","F"))</f>
        <v/>
      </c>
      <c r="AK75" s="583" t="str">
        <f t="array" ref="AK75">IF($K75="","",SUM(IF(LEFT($AM75:$CL75,1)="s",1,0))-SUM(IF(RIGHT(LEFT($AM75:$CL75,2))="-",1,0)))</f>
        <v/>
      </c>
      <c r="AL75" s="562" t="str">
        <f t="array" ref="AL75">IF($K75="","",SUM(IF(LEFT($AM75:$CL75,1)="X",1,0)))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72"/>
      <c r="BP75" s="668"/>
      <c r="BQ75" s="672"/>
      <c r="BR75" s="668"/>
      <c r="BS75" s="668"/>
      <c r="BT75" s="672"/>
      <c r="BU75" s="673"/>
      <c r="BV75" s="673"/>
      <c r="BW75" s="673"/>
      <c r="BX75" s="673"/>
      <c r="BY75" s="673"/>
      <c r="BZ75" s="673"/>
      <c r="CA75" s="673"/>
      <c r="CB75" s="673"/>
      <c r="CC75" s="673"/>
      <c r="CD75" s="673"/>
    </row>
    <row r="76" spans="1:82" s="661" customFormat="1" ht="15" customHeight="1">
      <c r="A76" s="686"/>
      <c r="B76" s="686"/>
      <c r="C76" s="686"/>
      <c r="D76" s="686"/>
      <c r="E76" s="686"/>
      <c r="F76" s="686"/>
      <c r="G76" s="686" t="str">
        <f>HYPERLINK("#"&amp;"'"&amp;IFERROR(VLOOKUP(H76,helper!$CL$29:$CM$46,2,0),"")&amp;"'!H23",IFERROR(VLOOKUP(H76,helper!$CL$29:$CM$46,2,0),""))</f>
        <v/>
      </c>
      <c r="H76" s="687"/>
      <c r="I76" s="686"/>
      <c r="J76" s="686"/>
      <c r="K76" s="686"/>
      <c r="L76" s="686"/>
      <c r="M76" s="562" t="str">
        <f t="shared" si="28"/>
        <v/>
      </c>
      <c r="N76" s="562" t="str">
        <f t="shared" si="29"/>
        <v/>
      </c>
      <c r="O76" s="598" t="str">
        <f t="shared" si="30"/>
        <v/>
      </c>
      <c r="P76" s="562" t="str">
        <f t="shared" si="2"/>
        <v/>
      </c>
      <c r="Q76" s="586" t="str">
        <f>IF(S76="","",IF(SIGN(S76)&lt;&gt;1,VLOOKUP(ABS(S76),SUP_HDC,3,TRUE),-VLOOKUP(ABS(S76),SUP_HDC,3,TRUE)))</f>
        <v/>
      </c>
      <c r="R76" s="635" t="str">
        <f>IF(Q76="","",IF((K76-L76+Q76)&gt;=0.5,1,IF((K76-L76+Q76)=0.25,0.5,IF((K76-L76+Q76)&lt;=-0.5,-1,IF((K76-L76+Q76)=-0.25,-0.5,0)))))</f>
        <v/>
      </c>
      <c r="S76" s="587"/>
      <c r="T76" s="595" t="str">
        <f t="shared" si="4"/>
        <v/>
      </c>
      <c r="U76" s="595"/>
      <c r="V76" s="595" t="str">
        <f t="shared" si="16"/>
        <v/>
      </c>
      <c r="W76" s="586" t="str">
        <f t="shared" si="17"/>
        <v/>
      </c>
      <c r="X76" s="586" t="str">
        <f t="shared" si="18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IF($K76="","",IF(SUM(IF(ISNUMBER(VALUE(RIGHT($AM76:$CL76,1))),VALUE(RIGHT($AM76:$CL76,1)),0))=$K76,"T","F"))</f>
        <v/>
      </c>
      <c r="AK76" s="583" t="str">
        <f t="array" ref="AK76">IF($K76="","",SUM(IF(LEFT($AM76:$CL76,1)="s",1,0))-SUM(IF(RIGHT(LEFT($AM76:$CL76,2))="-",1,0)))</f>
        <v/>
      </c>
      <c r="AL76" s="562" t="str">
        <f t="array" ref="AL76">IF($K76="","",SUM(IF(LEFT($AM76:$CL76,1)="X",1,0)))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72"/>
      <c r="BP76" s="668"/>
      <c r="BQ76" s="672"/>
      <c r="BR76" s="668"/>
      <c r="BS76" s="668"/>
      <c r="BT76" s="672"/>
      <c r="BU76" s="673"/>
      <c r="BV76" s="673"/>
      <c r="BW76" s="673"/>
      <c r="BX76" s="673"/>
      <c r="BY76" s="673"/>
      <c r="BZ76" s="673"/>
      <c r="CA76" s="673"/>
      <c r="CB76" s="673"/>
      <c r="CC76" s="673"/>
      <c r="CD76" s="673"/>
    </row>
    <row r="77" spans="1:82" s="661" customFormat="1" ht="15" customHeight="1">
      <c r="A77" s="686"/>
      <c r="B77" s="686"/>
      <c r="C77" s="686"/>
      <c r="D77" s="686"/>
      <c r="E77" s="686"/>
      <c r="F77" s="686"/>
      <c r="G77" s="686" t="str">
        <f>HYPERLINK("#"&amp;"'"&amp;IFERROR(VLOOKUP(H77,helper!$CL$29:$CM$46,2,0),"")&amp;"'!H23",IFERROR(VLOOKUP(H77,helper!$CL$29:$CM$46,2,0),""))</f>
        <v/>
      </c>
      <c r="H77" s="687"/>
      <c r="I77" s="686"/>
      <c r="J77" s="686"/>
      <c r="K77" s="686"/>
      <c r="L77" s="686"/>
      <c r="M77" s="562" t="str">
        <f t="shared" si="28"/>
        <v/>
      </c>
      <c r="N77" s="562" t="str">
        <f t="shared" si="29"/>
        <v/>
      </c>
      <c r="O77" s="598" t="str">
        <f t="shared" si="30"/>
        <v/>
      </c>
      <c r="P77" s="562" t="str">
        <f t="shared" si="2"/>
        <v/>
      </c>
      <c r="Q77" s="586" t="str">
        <f>IF(S77="","",IF(SIGN(S77)&lt;&gt;1,VLOOKUP(ABS(S77),SUP_HDC,3,TRUE),-VLOOKUP(ABS(S77),SUP_HDC,3,TRUE)))</f>
        <v/>
      </c>
      <c r="R77" s="635" t="str">
        <f>IF(Q77="","",IF((K77-L77+Q77)&gt;=0.5,1,IF((K77-L77+Q77)=0.25,0.5,IF((K77-L77+Q77)&lt;=-0.5,-1,IF((K77-L77+Q77)=-0.25,-0.5,0)))))</f>
        <v/>
      </c>
      <c r="S77" s="587"/>
      <c r="T77" s="595" t="str">
        <f t="shared" si="4"/>
        <v/>
      </c>
      <c r="U77" s="595"/>
      <c r="V77" s="595" t="str">
        <f t="shared" si="16"/>
        <v/>
      </c>
      <c r="W77" s="586" t="str">
        <f t="shared" si="17"/>
        <v/>
      </c>
      <c r="X77" s="586" t="str">
        <f t="shared" si="18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IF($K77="","",IF(SUM(IF(ISNUMBER(VALUE(RIGHT($AM77:$CL77,1))),VALUE(RIGHT($AM77:$CL77,1)),0))=$K77,"T","F"))</f>
        <v/>
      </c>
      <c r="AK77" s="583" t="str">
        <f t="array" ref="AK77">IF($K77="","",SUM(IF(LEFT($AM77:$CL77,1)="s",1,0))-SUM(IF(RIGHT(LEFT($AM77:$CL77,2))="-",1,0)))</f>
        <v/>
      </c>
      <c r="AL77" s="562" t="str">
        <f t="array" ref="AL77">IF($K77="","",SUM(IF(LEFT($AM77:$CL77,1)="X",1,0)))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72"/>
      <c r="BP77" s="668"/>
      <c r="BQ77" s="672"/>
      <c r="BR77" s="668"/>
      <c r="BS77" s="668"/>
      <c r="BT77" s="672"/>
      <c r="BU77" s="673"/>
      <c r="BV77" s="673"/>
      <c r="BW77" s="673"/>
      <c r="BX77" s="673"/>
      <c r="BY77" s="673"/>
      <c r="BZ77" s="673"/>
      <c r="CA77" s="673"/>
      <c r="CB77" s="673"/>
      <c r="CC77" s="673"/>
      <c r="CD77" s="673"/>
    </row>
    <row r="78" spans="1:82" s="661" customFormat="1" ht="15" customHeight="1">
      <c r="A78" s="686"/>
      <c r="B78" s="686"/>
      <c r="C78" s="686"/>
      <c r="D78" s="686"/>
      <c r="E78" s="686"/>
      <c r="F78" s="686"/>
      <c r="G78" s="686" t="str">
        <f>HYPERLINK("#"&amp;"'"&amp;IFERROR(VLOOKUP(H78,helper!$CL$29:$CM$46,2,0),"")&amp;"'!H23",IFERROR(VLOOKUP(H78,helper!$CL$29:$CM$46,2,0),""))</f>
        <v/>
      </c>
      <c r="H78" s="687"/>
      <c r="I78" s="686"/>
      <c r="J78" s="686"/>
      <c r="K78" s="686"/>
      <c r="L78" s="686"/>
      <c r="M78" s="562" t="str">
        <f t="shared" si="28"/>
        <v/>
      </c>
      <c r="N78" s="562" t="str">
        <f t="shared" si="29"/>
        <v/>
      </c>
      <c r="O78" s="598" t="str">
        <f t="shared" si="30"/>
        <v/>
      </c>
      <c r="P78" s="562" t="str">
        <f t="shared" si="2"/>
        <v/>
      </c>
      <c r="Q78" s="586"/>
      <c r="R78" s="588"/>
      <c r="S78" s="587"/>
      <c r="T78" s="595" t="str">
        <f t="shared" si="4"/>
        <v/>
      </c>
      <c r="U78" s="595"/>
      <c r="V78" s="595" t="str">
        <f t="shared" si="16"/>
        <v/>
      </c>
      <c r="W78" s="586" t="str">
        <f t="shared" si="17"/>
        <v/>
      </c>
      <c r="X78" s="586" t="str">
        <f t="shared" si="18"/>
        <v/>
      </c>
      <c r="Y78" s="551"/>
      <c r="Z78" s="551"/>
      <c r="AA78" s="551"/>
      <c r="AB78" s="551"/>
      <c r="AC78" s="551"/>
      <c r="AD78" s="551"/>
      <c r="AE78" s="551"/>
      <c r="AF78" s="588"/>
      <c r="AG78" s="588"/>
      <c r="AH78" s="588"/>
      <c r="AI78" s="588"/>
      <c r="AJ78" s="582" t="str">
        <f t="array" ref="AJ78">IF($K78="","",IF(SUM(IF(ISNUMBER(VALUE(RIGHT($AM78:$CL78,1))),VALUE(RIGHT($AM78:$CL78,1)),0))=$K78,"T","F"))</f>
        <v/>
      </c>
      <c r="AK78" s="583" t="str">
        <f t="array" ref="AK78">IF($K78="","",SUM(IF(LEFT($AM78:$CL78,1)="s",1,0))-SUM(IF(RIGHT(LEFT($AM78:$CL78,2))="-",1,0)))</f>
        <v/>
      </c>
      <c r="AL78" s="562" t="str">
        <f t="array" ref="AL78">IF($K78="","",SUM(IF(LEFT($AM78:$CL78,1)="X",1,0)))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72"/>
      <c r="BP78" s="668"/>
      <c r="BQ78" s="672"/>
      <c r="BR78" s="668"/>
      <c r="BS78" s="668"/>
      <c r="BT78" s="672"/>
      <c r="BU78" s="673"/>
      <c r="BV78" s="673"/>
      <c r="BW78" s="673"/>
      <c r="BX78" s="673"/>
      <c r="BY78" s="673"/>
      <c r="BZ78" s="673"/>
      <c r="CA78" s="673"/>
      <c r="CB78" s="673"/>
      <c r="CC78" s="673"/>
      <c r="CD78" s="673"/>
    </row>
    <row r="79" spans="1:82" s="661" customFormat="1" ht="15" customHeight="1">
      <c r="A79" s="686"/>
      <c r="B79" s="686"/>
      <c r="C79" s="686"/>
      <c r="D79" s="686"/>
      <c r="E79" s="686"/>
      <c r="F79" s="686"/>
      <c r="G79" s="686"/>
      <c r="H79" s="687"/>
      <c r="I79" s="686"/>
      <c r="J79" s="686"/>
      <c r="K79" s="596"/>
      <c r="L79" s="596"/>
      <c r="M79" s="562" t="str">
        <f t="shared" si="28"/>
        <v/>
      </c>
      <c r="N79" s="562" t="str">
        <f t="shared" si="29"/>
        <v/>
      </c>
      <c r="O79" s="598" t="str">
        <f t="shared" si="30"/>
        <v/>
      </c>
      <c r="P79" s="562" t="str">
        <f t="shared" si="2"/>
        <v/>
      </c>
      <c r="Q79" s="586"/>
      <c r="R79" s="588"/>
      <c r="S79" s="587"/>
      <c r="T79" s="595" t="str">
        <f t="shared" si="4"/>
        <v/>
      </c>
      <c r="U79" s="595"/>
      <c r="V79" s="595" t="str">
        <f t="shared" si="16"/>
        <v/>
      </c>
      <c r="W79" s="586" t="str">
        <f t="shared" si="17"/>
        <v/>
      </c>
      <c r="X79" s="586" t="str">
        <f t="shared" si="18"/>
        <v/>
      </c>
      <c r="Y79" s="551"/>
      <c r="Z79" s="551"/>
      <c r="AA79" s="551"/>
      <c r="AB79" s="551"/>
      <c r="AC79" s="551"/>
      <c r="AD79" s="551"/>
      <c r="AE79" s="551"/>
      <c r="AF79" s="588"/>
      <c r="AG79" s="588"/>
      <c r="AH79" s="588"/>
      <c r="AI79" s="588"/>
      <c r="AJ79" s="582" t="str">
        <f t="array" ref="AJ79">IF($K79="","",IF(SUM(IF(ISNUMBER(VALUE(RIGHT($AM79:$CL79,1))),VALUE(RIGHT($AM79:$CL79,1)),0))=$K79,"T","F"))</f>
        <v/>
      </c>
      <c r="AK79" s="583" t="str">
        <f t="array" ref="AK79">IF($K79="","",SUM(IF(LEFT($AM79:$CL79,1)="s",1,0))-SUM(IF(RIGHT(LEFT($AM79:$CL79,2))="-",1,0)))</f>
        <v/>
      </c>
      <c r="AL79" s="562" t="str">
        <f t="array" ref="AL79">IF($K79="","",SUM(IF(LEFT($AM79:$CL79,1)="X",1,0)))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72"/>
      <c r="BR79" s="668"/>
      <c r="BS79" s="668"/>
      <c r="BT79" s="672"/>
      <c r="BU79" s="673"/>
      <c r="BV79" s="673"/>
      <c r="BW79" s="673"/>
      <c r="BX79" s="673"/>
      <c r="BY79" s="673"/>
      <c r="BZ79" s="673"/>
      <c r="CA79" s="673"/>
      <c r="CB79" s="673"/>
      <c r="CC79" s="673"/>
      <c r="CD79" s="673"/>
    </row>
    <row r="80" spans="1:82" s="661" customFormat="1" ht="15" customHeight="1">
      <c r="A80" s="626"/>
      <c r="B80" s="596"/>
      <c r="C80" s="596"/>
      <c r="D80" s="596"/>
      <c r="E80" s="596"/>
      <c r="F80" s="596"/>
      <c r="G80" s="585"/>
      <c r="H80" s="623"/>
      <c r="I80" s="596"/>
      <c r="J80" s="596"/>
      <c r="K80" s="596"/>
      <c r="L80" s="596"/>
      <c r="M80" s="562" t="str">
        <f t="shared" si="28"/>
        <v/>
      </c>
      <c r="N80" s="562" t="str">
        <f t="shared" si="29"/>
        <v/>
      </c>
      <c r="O80" s="598" t="str">
        <f t="shared" si="30"/>
        <v/>
      </c>
      <c r="P80" s="562" t="str">
        <f t="shared" si="2"/>
        <v/>
      </c>
      <c r="Q80" s="586"/>
      <c r="R80" s="588"/>
      <c r="S80" s="587"/>
      <c r="T80" s="595" t="str">
        <f t="shared" si="4"/>
        <v/>
      </c>
      <c r="U80" s="595"/>
      <c r="V80" s="595" t="str">
        <f t="shared" si="16"/>
        <v/>
      </c>
      <c r="W80" s="586" t="str">
        <f t="shared" si="17"/>
        <v/>
      </c>
      <c r="X80" s="586" t="str">
        <f t="shared" si="18"/>
        <v/>
      </c>
      <c r="Y80" s="551"/>
      <c r="Z80" s="551"/>
      <c r="AA80" s="551"/>
      <c r="AB80" s="551"/>
      <c r="AC80" s="551"/>
      <c r="AD80" s="551"/>
      <c r="AE80" s="551"/>
      <c r="AF80" s="588"/>
      <c r="AG80" s="588"/>
      <c r="AH80" s="588"/>
      <c r="AI80" s="588"/>
      <c r="AJ80" s="582" t="str">
        <f t="array" ref="AJ80">IF($K80="","",IF(SUM(IF(ISNUMBER(VALUE(RIGHT($AM80:$CL80,1))),VALUE(RIGHT($AM80:$CL80,1)),0))=$K80,"T","F"))</f>
        <v/>
      </c>
      <c r="AK80" s="583" t="str">
        <f t="array" ref="AK80">IF($K80="","",SUM(IF(LEFT($AM80:$CL80,1)="s",1,0))-SUM(IF(RIGHT(LEFT($AM80:$CL80,2))="-",1,0)))</f>
        <v/>
      </c>
      <c r="AL80" s="562" t="str">
        <f t="array" ref="AL80">IF($K80="","",SUM(IF(LEFT($AM80:$CL80,1)="X",1,0)))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72"/>
      <c r="BP80" s="668"/>
      <c r="BQ80" s="672"/>
      <c r="BR80" s="668"/>
      <c r="BS80" s="668"/>
      <c r="BT80" s="672"/>
      <c r="BU80" s="673"/>
      <c r="BV80" s="673"/>
      <c r="BW80" s="673"/>
      <c r="BX80" s="673"/>
      <c r="BY80" s="673"/>
      <c r="BZ80" s="673"/>
      <c r="CA80" s="673"/>
      <c r="CB80" s="673"/>
      <c r="CC80" s="673"/>
      <c r="CD80" s="673"/>
    </row>
    <row r="81" spans="1:82" s="661" customFormat="1" ht="15" customHeight="1">
      <c r="A81" s="626"/>
      <c r="B81" s="596"/>
      <c r="C81" s="596"/>
      <c r="D81" s="596"/>
      <c r="E81" s="596"/>
      <c r="F81" s="596"/>
      <c r="G81" s="585"/>
      <c r="H81" s="623"/>
      <c r="I81" s="596"/>
      <c r="J81" s="596"/>
      <c r="K81" s="596"/>
      <c r="L81" s="596"/>
      <c r="M81" s="562" t="str">
        <f t="shared" si="6"/>
        <v/>
      </c>
      <c r="N81" s="562" t="str">
        <f t="shared" si="7"/>
        <v/>
      </c>
      <c r="O81" s="598" t="str">
        <f t="shared" si="8"/>
        <v/>
      </c>
      <c r="P81" s="562" t="str">
        <f t="shared" si="2"/>
        <v/>
      </c>
      <c r="Q81" s="586" t="str">
        <f>IF(S81="","",IF(SIGN(S81)&lt;&gt;1,VLOOKUP(ABS(S81),SUP_HDC,3,TRUE),-VLOOKUP(ABS(S81),SUP_HDC,3,TRUE)))</f>
        <v/>
      </c>
      <c r="R81" s="635" t="str">
        <f>IF(Q81="","",IF((K81-L81+Q81)&gt;=0.5,1,IF((K81-L81+Q81)=0.25,0.5,IF((K81-L81+Q81)&lt;=-0.5,-1,IF((K81-L81+Q81)=-0.25,-0.5,0)))))</f>
        <v/>
      </c>
      <c r="S81" s="587"/>
      <c r="T81" s="595" t="str">
        <f t="shared" si="4"/>
        <v/>
      </c>
      <c r="U81" s="595"/>
      <c r="V81" s="595" t="str">
        <f t="shared" si="16"/>
        <v/>
      </c>
      <c r="W81" s="586" t="str">
        <f t="shared" si="17"/>
        <v/>
      </c>
      <c r="X81" s="586" t="str">
        <f t="shared" si="18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IF($K81="","",IF(SUM(IF(ISNUMBER(VALUE(RIGHT($AM81:$CL81,1))),VALUE(RIGHT($AM81:$CL81,1)),0))=$K81,"T","F"))</f>
        <v/>
      </c>
      <c r="AK81" s="583" t="str">
        <f t="array" ref="AK81">IF($K81="","",SUM(IF(LEFT($AM81:$CL81,1)="s",1,0))-SUM(IF(RIGHT(LEFT($AM81:$CL81,2))="-",1,0)))</f>
        <v/>
      </c>
      <c r="AL81" s="562" t="str">
        <f t="array" ref="AL81">IF($K81="","",SUM(IF(LEFT($AM81:$CL81,1)="X",1,0)))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72"/>
      <c r="BP81" s="668"/>
      <c r="BQ81" s="672"/>
      <c r="BR81" s="668"/>
      <c r="BS81" s="668"/>
      <c r="BT81" s="672"/>
      <c r="BU81" s="673"/>
      <c r="BV81" s="673"/>
      <c r="BW81" s="673"/>
      <c r="BX81" s="673"/>
      <c r="BY81" s="673"/>
      <c r="BZ81" s="673"/>
      <c r="CA81" s="673"/>
      <c r="CB81" s="673"/>
      <c r="CC81" s="673"/>
      <c r="CD81" s="673"/>
    </row>
    <row r="82" spans="1:82" s="661" customFormat="1" ht="15" customHeight="1">
      <c r="A82" s="626"/>
      <c r="B82" s="596"/>
      <c r="C82" s="596" t="s">
        <v>258</v>
      </c>
      <c r="D82" s="596" t="s">
        <v>3</v>
      </c>
      <c r="E82" s="596" t="s">
        <v>285</v>
      </c>
      <c r="F82" s="596"/>
      <c r="G82" s="591" t="str">
        <f>HYPERLINK("#"&amp;"'"&amp;IFERROR(VLOOKUP(H82,helper!$CL$29:$CM$46,2,0),"")&amp;"'!H23",IFERROR(VLOOKUP(H82,helper!$CL$29:$CM$46,2,0),""))</f>
        <v/>
      </c>
      <c r="H82" s="623"/>
      <c r="I82" s="596"/>
      <c r="J82" s="596"/>
      <c r="K82" s="596"/>
      <c r="L82" s="596"/>
      <c r="M82" s="562" t="str">
        <f t="shared" si="6"/>
        <v/>
      </c>
      <c r="N82" s="562" t="str">
        <f t="shared" si="7"/>
        <v/>
      </c>
      <c r="O82" s="598" t="str">
        <f t="shared" si="8"/>
        <v/>
      </c>
      <c r="P82" s="562" t="str">
        <f t="shared" si="2"/>
        <v/>
      </c>
      <c r="Q82" s="586" t="str">
        <f t="shared" ref="Q82:Q91" si="31">IF(S82="","",IF(SIGN(S82)&lt;&gt;1,VLOOKUP(ABS(S82),SUP_HDC,3,TRUE),-VLOOKUP(ABS(S82),SUP_HDC,3,TRUE)))</f>
        <v/>
      </c>
      <c r="R82" s="635" t="str">
        <f t="shared" ref="R82:R103" si="32">IF(Q82="","",IF((K82-L82+Q82)&gt;=0.5,1,IF((K82-L82+Q82)=0.25,0.5,IF((K82-L82+Q82)&lt;=-0.5,-1,IF((K82-L82+Q82)=-0.25,-0.5,0)))))</f>
        <v/>
      </c>
      <c r="S82" s="587"/>
      <c r="T82" s="595" t="str">
        <f t="shared" si="4"/>
        <v/>
      </c>
      <c r="U82" s="595"/>
      <c r="V82" s="595" t="str">
        <f t="shared" si="16"/>
        <v/>
      </c>
      <c r="W82" s="586" t="str">
        <f t="shared" si="17"/>
        <v/>
      </c>
      <c r="X82" s="586" t="str">
        <f t="shared" si="18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IF($K82="","",IF(SUM(IF(ISNUMBER(VALUE(RIGHT($AM82:$CL82,1))),VALUE(RIGHT($AM82:$CL82,1)),0))=$K82,"T","F"))</f>
        <v/>
      </c>
      <c r="AK82" s="583" t="str">
        <f t="array" ref="AK82">IF($K82="","",SUM(IF(LEFT($AM82:$CL82,1)="s",1,0))-SUM(IF(RIGHT(LEFT($AM82:$CL82,2))="-",1,0)))</f>
        <v/>
      </c>
      <c r="AL82" s="562" t="str">
        <f t="array" ref="AL82">IF($K82="","",SUM(IF(LEFT($AM82:$CL82,1)="X",1,0)))</f>
        <v/>
      </c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72"/>
      <c r="BP82" s="668"/>
      <c r="BQ82" s="672"/>
      <c r="BR82" s="668"/>
      <c r="BS82" s="668"/>
      <c r="BT82" s="672"/>
      <c r="BU82" s="673"/>
      <c r="BV82" s="673"/>
      <c r="BW82" s="673"/>
      <c r="BX82" s="673"/>
      <c r="BY82" s="673"/>
      <c r="BZ82" s="673"/>
      <c r="CA82" s="673"/>
      <c r="CB82" s="673"/>
      <c r="CC82" s="673"/>
      <c r="CD82" s="673"/>
    </row>
    <row r="83" spans="1:82" s="661" customFormat="1" ht="15" customHeight="1">
      <c r="A83" s="626"/>
      <c r="B83" s="603"/>
      <c r="C83" s="603" t="s">
        <v>263</v>
      </c>
      <c r="D83" s="603" t="s">
        <v>2</v>
      </c>
      <c r="E83" s="603" t="s">
        <v>285</v>
      </c>
      <c r="F83" s="603"/>
      <c r="G83" s="591" t="str">
        <f>HYPERLINK("#"&amp;"'"&amp;IFERROR(VLOOKUP(H83,helper!$CL$29:$CM$46,2,0),"")&amp;"'!H23",IFERROR(VLOOKUP(H83,helper!$CL$29:$CM$46,2,0),""))</f>
        <v/>
      </c>
      <c r="H83" s="623"/>
      <c r="I83" s="596"/>
      <c r="J83" s="596"/>
      <c r="K83" s="596"/>
      <c r="L83" s="596"/>
      <c r="M83" s="562" t="str">
        <f>IF(K83="","",IF(K83&gt;L83,"W",IF(K83=L83,"D",IF(K83&lt;L83,"L"))))</f>
        <v/>
      </c>
      <c r="N83" s="562" t="str">
        <f>IF(K83="","",K83+L83)</f>
        <v/>
      </c>
      <c r="O83" s="598" t="str">
        <f>IF(K83="","",K83-L83)</f>
        <v/>
      </c>
      <c r="P83" s="562" t="str">
        <f t="shared" si="2"/>
        <v/>
      </c>
      <c r="Q83" s="586" t="str">
        <f>IF(S83="","",IF(SIGN(S83)&lt;&gt;1,VLOOKUP(ABS(S83),SUP_HDC,3,TRUE),-VLOOKUP(ABS(S83),SUP_HDC,3,TRUE)))</f>
        <v/>
      </c>
      <c r="R83" s="635" t="str">
        <f>IF(Q83="","",IF((K83-L83+Q83)&gt;=0.5,1,IF((K83-L83+Q83)=0.25,0.5,IF((K83-L83+Q83)&lt;=-0.5,-1,IF((K83-L83+Q83)=-0.25,-0.5,0)))))</f>
        <v/>
      </c>
      <c r="S83" s="587"/>
      <c r="T83" s="595" t="str">
        <f t="shared" si="4"/>
        <v/>
      </c>
      <c r="U83" s="595"/>
      <c r="V83" s="595" t="str">
        <f t="shared" si="16"/>
        <v/>
      </c>
      <c r="W83" s="586" t="str">
        <f t="shared" si="17"/>
        <v/>
      </c>
      <c r="X83" s="586" t="str">
        <f t="shared" si="18"/>
        <v/>
      </c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 t="str">
        <f t="array" ref="AJ83">IF($K83="","",IF(SUM(IF(ISNUMBER(VALUE(RIGHT($AM83:$CL83,1))),VALUE(RIGHT($AM83:$CL83,1)),0))=$K83,"T","F"))</f>
        <v/>
      </c>
      <c r="AK83" s="583" t="str">
        <f t="array" ref="AK83">IF($K83="","",SUM(IF(LEFT($AM83:$CL83,1)="s",1,0))-SUM(IF(RIGHT(LEFT($AM83:$CL83,2))="-",1,0)))</f>
        <v/>
      </c>
      <c r="AL83" s="562" t="str">
        <f t="array" ref="AL83">IF($K83="","",SUM(IF(LEFT($AM83:$CL83,1)="X",1,0)))</f>
        <v/>
      </c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72"/>
      <c r="BP83" s="668"/>
      <c r="BQ83" s="672"/>
      <c r="BR83" s="668"/>
      <c r="BS83" s="668"/>
      <c r="BT83" s="672"/>
      <c r="BU83" s="673"/>
      <c r="BV83" s="673"/>
      <c r="BW83" s="673"/>
      <c r="BX83" s="673"/>
      <c r="BY83" s="673"/>
      <c r="BZ83" s="673"/>
      <c r="CA83" s="673"/>
      <c r="CB83" s="673"/>
      <c r="CC83" s="673"/>
      <c r="CD83" s="673"/>
    </row>
    <row r="84" spans="1:82" s="661" customFormat="1" ht="15" customHeight="1">
      <c r="A84" s="626"/>
      <c r="B84" s="603"/>
      <c r="C84" s="603" t="s">
        <v>263</v>
      </c>
      <c r="D84" s="603" t="s">
        <v>2</v>
      </c>
      <c r="E84" s="603" t="s">
        <v>1432</v>
      </c>
      <c r="F84" s="603"/>
      <c r="G84" s="591" t="str">
        <f>HYPERLINK("#"&amp;"'"&amp;IFERROR(VLOOKUP(H84,helper!$CL$29:$CM$46,2,0),"")&amp;"'!H23",IFERROR(VLOOKUP(H84,helper!$CL$29:$CM$46,2,0),""))</f>
        <v/>
      </c>
      <c r="H84" s="623"/>
      <c r="I84" s="596"/>
      <c r="J84" s="596"/>
      <c r="K84" s="603"/>
      <c r="L84" s="603"/>
      <c r="M84" s="562" t="str">
        <f t="shared" si="6"/>
        <v/>
      </c>
      <c r="N84" s="562" t="str">
        <f t="shared" si="7"/>
        <v/>
      </c>
      <c r="O84" s="598" t="str">
        <f t="shared" si="8"/>
        <v/>
      </c>
      <c r="P84" s="562" t="str">
        <f t="shared" si="2"/>
        <v/>
      </c>
      <c r="Q84" s="586" t="str">
        <f t="shared" si="31"/>
        <v/>
      </c>
      <c r="R84" s="635" t="str">
        <f t="shared" si="32"/>
        <v/>
      </c>
      <c r="S84" s="587"/>
      <c r="T84" s="595" t="str">
        <f>IF(ISBLANK(S84),"",K84-L84-S84)</f>
        <v/>
      </c>
      <c r="U84" s="595"/>
      <c r="V84" s="595" t="str">
        <f>IF(ISBLANK(U84),"",K84+L84-U84)</f>
        <v/>
      </c>
      <c r="W84" s="586" t="str">
        <f>IF(S84="","",(S84+U84)/2)</f>
        <v/>
      </c>
      <c r="X84" s="586" t="str">
        <f>IF(W84="","",U84-W84)</f>
        <v/>
      </c>
      <c r="Y84" s="551"/>
      <c r="Z84" s="551"/>
      <c r="AA84" s="551"/>
      <c r="AB84" s="551"/>
      <c r="AC84" s="551"/>
      <c r="AD84" s="551"/>
      <c r="AE84" s="551"/>
      <c r="AF84" s="562"/>
      <c r="AG84" s="562"/>
      <c r="AH84" s="562"/>
      <c r="AJ84" s="582" t="str">
        <f t="array" ref="AJ84">IF($K84="","",IF(SUM(IF(ISNUMBER(VALUE(RIGHT($AM84:$CL84,1))),VALUE(RIGHT($AM84:$CL84,1)),0))=$K84,"T","F"))</f>
        <v/>
      </c>
      <c r="AK84" s="583" t="str">
        <f t="array" ref="AK84">IF($K84="","",SUM(IF(LEFT($AM84:$CL84,1)="s",1,0))-SUM(IF(RIGHT(LEFT($AM84:$CL84,2))="-",1,0)))</f>
        <v/>
      </c>
      <c r="AL84" s="562" t="str">
        <f t="array" ref="AL84">IF($K84="","",SUM(IF(LEFT($AM84:$CL84,1)="X",1,0)))</f>
        <v/>
      </c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51"/>
      <c r="BL84" s="651"/>
      <c r="BM84" s="651"/>
      <c r="BN84" s="651"/>
      <c r="BO84" s="672"/>
      <c r="BP84" s="668"/>
      <c r="BQ84" s="672"/>
      <c r="BR84" s="668"/>
      <c r="BS84" s="651"/>
      <c r="BT84" s="672"/>
      <c r="BU84" s="673"/>
      <c r="BV84" s="673"/>
      <c r="BW84" s="673"/>
      <c r="BX84" s="673"/>
      <c r="BY84" s="673"/>
      <c r="BZ84" s="673"/>
      <c r="CA84" s="673"/>
      <c r="CB84" s="673"/>
      <c r="CC84" s="673"/>
      <c r="CD84" s="673"/>
    </row>
    <row r="85" spans="1:82" s="661" customFormat="1" ht="15" customHeight="1">
      <c r="A85" s="626"/>
      <c r="B85" s="603"/>
      <c r="C85" s="603" t="s">
        <v>256</v>
      </c>
      <c r="D85" s="603" t="s">
        <v>3</v>
      </c>
      <c r="E85" s="603" t="s">
        <v>285</v>
      </c>
      <c r="F85" s="603"/>
      <c r="G85" s="585" t="str">
        <f>HYPERLINK("#"&amp;"'"&amp;IFERROR(VLOOKUP(H85,helper!$CL$29:$CM$46,2,0),"")&amp;"'!H23",IFERROR(VLOOKUP(H85,helper!$CL$29:$CM$46,2,0),""))</f>
        <v/>
      </c>
      <c r="H85" s="624"/>
      <c r="I85" s="603"/>
      <c r="J85" s="603"/>
      <c r="K85" s="603"/>
      <c r="L85" s="603"/>
      <c r="M85" s="562" t="str">
        <f t="shared" ref="M85:M90" si="33">IF(K85="","",IF(K85&gt;L85,"W",IF(K85=L85,"D",IF(K85&lt;L85,"L"))))</f>
        <v/>
      </c>
      <c r="N85" s="562" t="str">
        <f t="shared" ref="N85:N90" si="34">IF(K85="","",K85+L85)</f>
        <v/>
      </c>
      <c r="O85" s="598" t="str">
        <f t="shared" si="8"/>
        <v/>
      </c>
      <c r="P85" s="562" t="str">
        <f t="shared" ref="P85:P90" si="35">IF($K85="","",IF($N85&gt;P$19,"O",IF($N85&lt;P$19,"U",IF($N85=P$19,"-"))))</f>
        <v/>
      </c>
      <c r="Q85" s="586" t="str">
        <f t="shared" si="31"/>
        <v/>
      </c>
      <c r="R85" s="635" t="str">
        <f t="shared" si="32"/>
        <v/>
      </c>
      <c r="S85" s="587"/>
      <c r="T85" s="595" t="str">
        <f t="shared" ref="T85:T90" si="36">IF(ISBLANK(S85),"",K85-L85-S85)</f>
        <v/>
      </c>
      <c r="U85" s="595"/>
      <c r="V85" s="595" t="str">
        <f t="shared" ref="V85:V90" si="37">IF(ISBLANK(U85),"",K85+L85-U85)</f>
        <v/>
      </c>
      <c r="W85" s="586" t="str">
        <f t="shared" ref="W85:W91" si="38">IF(S85="","",(S85+U85)/2)</f>
        <v/>
      </c>
      <c r="X85" s="586" t="str">
        <f t="shared" ref="X85:X91" si="39">IF(W85="","",U85-W85)</f>
        <v/>
      </c>
      <c r="Y85" s="551"/>
      <c r="Z85" s="551"/>
      <c r="AA85" s="551"/>
      <c r="AB85" s="551"/>
      <c r="AC85" s="551"/>
      <c r="AD85" s="551"/>
      <c r="AE85" s="551"/>
      <c r="AF85" s="562"/>
      <c r="AG85" s="562"/>
      <c r="AH85" s="562"/>
      <c r="AJ85" s="582" t="str">
        <f t="array" ref="AJ85">IF($K85="","",IF(SUM(IF(ISNUMBER(VALUE(RIGHT($AM85:$CL85,1))),VALUE(RIGHT($AM85:$CL85,1)),0))=$K85,"T","F"))</f>
        <v/>
      </c>
      <c r="AK85" s="583" t="str">
        <f t="array" ref="AK85">IF($K85="","",SUM(IF(LEFT($AM85:$CL85,1)="s",1,0))-SUM(IF(RIGHT(LEFT($AM85:$CL85,2))="-",1,0)))</f>
        <v/>
      </c>
      <c r="AL85" s="562" t="str">
        <f t="array" ref="AL85">IF($K85="","",SUM(IF(LEFT($AM85:$CL85,1)="X",1,0)))</f>
        <v/>
      </c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54"/>
      <c r="BL85" s="654"/>
      <c r="BM85" s="654"/>
      <c r="BN85" s="654"/>
      <c r="BO85" s="672"/>
      <c r="BP85" s="668"/>
      <c r="BQ85" s="672"/>
      <c r="BR85" s="668"/>
      <c r="BS85" s="654"/>
      <c r="BT85" s="672"/>
      <c r="BU85" s="673"/>
      <c r="BV85" s="673"/>
      <c r="BW85" s="673"/>
      <c r="BX85" s="673"/>
      <c r="BY85" s="673"/>
      <c r="BZ85" s="673"/>
      <c r="CA85" s="673"/>
      <c r="CB85" s="673"/>
      <c r="CC85" s="673"/>
      <c r="CD85" s="673"/>
    </row>
    <row r="86" spans="1:82" s="661" customFormat="1" ht="15" customHeight="1">
      <c r="A86" s="625"/>
      <c r="B86" s="603"/>
      <c r="C86" s="603"/>
      <c r="D86" s="603"/>
      <c r="E86" s="603"/>
      <c r="F86" s="603"/>
      <c r="G86" s="591"/>
      <c r="H86" s="593"/>
      <c r="I86" s="603"/>
      <c r="J86" s="603"/>
      <c r="K86" s="603"/>
      <c r="L86" s="603"/>
      <c r="M86" s="562" t="str">
        <f t="shared" si="33"/>
        <v/>
      </c>
      <c r="N86" s="562" t="str">
        <f t="shared" si="34"/>
        <v/>
      </c>
      <c r="O86" s="598" t="str">
        <f t="shared" si="8"/>
        <v/>
      </c>
      <c r="P86" s="562" t="str">
        <f t="shared" si="35"/>
        <v/>
      </c>
      <c r="Q86" s="586" t="str">
        <f t="shared" si="31"/>
        <v/>
      </c>
      <c r="R86" s="635" t="str">
        <f t="shared" si="32"/>
        <v/>
      </c>
      <c r="S86" s="587"/>
      <c r="T86" s="595" t="str">
        <f t="shared" si="36"/>
        <v/>
      </c>
      <c r="U86" s="595"/>
      <c r="V86" s="595" t="str">
        <f t="shared" si="37"/>
        <v/>
      </c>
      <c r="W86" s="586" t="str">
        <f t="shared" si="38"/>
        <v/>
      </c>
      <c r="X86" s="586" t="str">
        <f t="shared" si="39"/>
        <v/>
      </c>
      <c r="Y86" s="551"/>
      <c r="Z86" s="551"/>
      <c r="AA86" s="551"/>
      <c r="AB86" s="551"/>
      <c r="AC86" s="551"/>
      <c r="AD86" s="551"/>
      <c r="AE86" s="551"/>
      <c r="AF86" s="562"/>
      <c r="AG86" s="562"/>
      <c r="AH86" s="562"/>
      <c r="AJ86" s="582" t="str">
        <f t="array" ref="AJ86">IF($K86="","",IF(SUM(IF(ISNUMBER(VALUE(RIGHT($AM86:$CL86,1))),VALUE(RIGHT($AM86:$CL86,1)),0))=$K86,"T","F"))</f>
        <v/>
      </c>
      <c r="AK86" s="583" t="str">
        <f t="array" ref="AK86">IF($K86="","",SUM(IF(LEFT($AM86:$CL86,1)="s",1,0))-SUM(IF(RIGHT(LEFT($AM86:$CL86,2))="-",1,0)))</f>
        <v/>
      </c>
      <c r="AL86" s="562" t="str">
        <f t="array" ref="AL86">IF($K86="","",SUM(IF(LEFT($AM86:$CL86,1)="X",1,0)))</f>
        <v/>
      </c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54"/>
      <c r="BL86" s="654"/>
      <c r="BM86" s="654"/>
      <c r="BN86" s="654"/>
      <c r="BO86" s="672"/>
      <c r="BP86" s="668"/>
      <c r="BQ86" s="672"/>
      <c r="BR86" s="668"/>
      <c r="BS86" s="654"/>
      <c r="BT86" s="672"/>
      <c r="BU86" s="673"/>
      <c r="BV86" s="673"/>
      <c r="BW86" s="673"/>
      <c r="BX86" s="673"/>
      <c r="BY86" s="673"/>
      <c r="BZ86" s="673"/>
      <c r="CA86" s="673"/>
      <c r="CB86" s="673"/>
      <c r="CC86" s="673"/>
      <c r="CD86" s="673"/>
    </row>
    <row r="87" spans="1:82" s="661" customFormat="1" ht="15" customHeight="1">
      <c r="A87" s="625"/>
      <c r="B87" s="603"/>
      <c r="C87" s="603"/>
      <c r="D87" s="603"/>
      <c r="E87" s="603"/>
      <c r="F87" s="603"/>
      <c r="G87" s="591"/>
      <c r="H87" s="624"/>
      <c r="I87" s="603"/>
      <c r="J87" s="603"/>
      <c r="K87" s="596"/>
      <c r="L87" s="596"/>
      <c r="M87" s="562" t="str">
        <f t="shared" si="33"/>
        <v/>
      </c>
      <c r="N87" s="562" t="str">
        <f t="shared" si="34"/>
        <v/>
      </c>
      <c r="O87" s="598" t="str">
        <f t="shared" si="8"/>
        <v/>
      </c>
      <c r="P87" s="562" t="str">
        <f t="shared" si="35"/>
        <v/>
      </c>
      <c r="Q87" s="586" t="str">
        <f t="shared" si="31"/>
        <v/>
      </c>
      <c r="R87" s="635" t="str">
        <f t="shared" si="32"/>
        <v/>
      </c>
      <c r="S87" s="587"/>
      <c r="T87" s="595" t="str">
        <f t="shared" si="36"/>
        <v/>
      </c>
      <c r="U87" s="595"/>
      <c r="V87" s="595" t="str">
        <f t="shared" si="37"/>
        <v/>
      </c>
      <c r="W87" s="586" t="str">
        <f t="shared" si="38"/>
        <v/>
      </c>
      <c r="X87" s="586" t="str">
        <f t="shared" si="39"/>
        <v/>
      </c>
      <c r="Y87" s="551"/>
      <c r="Z87" s="551"/>
      <c r="AA87" s="551"/>
      <c r="AB87" s="551"/>
      <c r="AC87" s="551"/>
      <c r="AD87" s="551"/>
      <c r="AE87" s="551"/>
      <c r="AF87" s="562"/>
      <c r="AG87" s="562"/>
      <c r="AH87" s="562"/>
      <c r="AJ87" s="582" t="str">
        <f t="array" ref="AJ87">IF($K87="","",IF(SUM(IF(ISNUMBER(VALUE(RIGHT($AM87:$CL87,1))),VALUE(RIGHT($AM87:$CL87,1)),0))=$K87,"T","F"))</f>
        <v/>
      </c>
      <c r="AK87" s="583" t="str">
        <f t="array" ref="AK87">IF($K87="","",SUM(IF(LEFT($AM87:$CL87,1)="s",1,0))-SUM(IF(RIGHT(LEFT($AM87:$CL87,2))="-",1,0)))</f>
        <v/>
      </c>
      <c r="AL87" s="562" t="str">
        <f t="array" ref="AL87">IF($K87="","",SUM(IF(LEFT($AM87:$CL87,1)="X",1,0)))</f>
        <v/>
      </c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54"/>
      <c r="BL87" s="654"/>
      <c r="BM87" s="654"/>
      <c r="BN87" s="654"/>
      <c r="BO87" s="672"/>
      <c r="BP87" s="668"/>
      <c r="BQ87" s="672"/>
      <c r="BR87" s="668"/>
      <c r="BS87" s="654"/>
      <c r="BT87" s="672"/>
      <c r="BU87" s="673"/>
      <c r="BV87" s="673"/>
      <c r="BW87" s="673"/>
      <c r="BX87" s="673"/>
      <c r="BY87" s="673"/>
      <c r="BZ87" s="673"/>
      <c r="CA87" s="673"/>
      <c r="CB87" s="673"/>
      <c r="CC87" s="673"/>
      <c r="CD87" s="673"/>
    </row>
    <row r="88" spans="1:82" s="661" customFormat="1" ht="15" customHeight="1">
      <c r="A88" s="626"/>
      <c r="B88" s="596"/>
      <c r="C88" s="596"/>
      <c r="D88" s="596"/>
      <c r="E88" s="596"/>
      <c r="F88" s="596"/>
      <c r="G88" s="591"/>
      <c r="H88" s="623"/>
      <c r="I88" s="596"/>
      <c r="J88" s="596"/>
      <c r="K88" s="603"/>
      <c r="L88" s="603"/>
      <c r="M88" s="562" t="str">
        <f t="shared" si="33"/>
        <v/>
      </c>
      <c r="N88" s="562" t="str">
        <f t="shared" si="34"/>
        <v/>
      </c>
      <c r="O88" s="598" t="str">
        <f t="shared" si="8"/>
        <v/>
      </c>
      <c r="P88" s="562" t="str">
        <f t="shared" si="35"/>
        <v/>
      </c>
      <c r="Q88" s="586" t="str">
        <f t="shared" si="31"/>
        <v/>
      </c>
      <c r="R88" s="635" t="str">
        <f t="shared" si="32"/>
        <v/>
      </c>
      <c r="S88" s="587"/>
      <c r="T88" s="595" t="str">
        <f t="shared" si="36"/>
        <v/>
      </c>
      <c r="U88" s="595"/>
      <c r="V88" s="595" t="str">
        <f t="shared" si="37"/>
        <v/>
      </c>
      <c r="W88" s="586" t="str">
        <f t="shared" si="38"/>
        <v/>
      </c>
      <c r="X88" s="586" t="str">
        <f t="shared" si="39"/>
        <v/>
      </c>
      <c r="Y88" s="551"/>
      <c r="Z88" s="551"/>
      <c r="AA88" s="551"/>
      <c r="AB88" s="551"/>
      <c r="AC88" s="551"/>
      <c r="AD88" s="551"/>
      <c r="AE88" s="551"/>
      <c r="AF88" s="562"/>
      <c r="AG88" s="562"/>
      <c r="AH88" s="562"/>
      <c r="AJ88" s="582" t="str">
        <f t="array" ref="AJ88">IF($K88="","",IF(SUM(IF(ISNUMBER(VALUE(RIGHT($AM88:$CL88,1))),VALUE(RIGHT($AM88:$CL88,1)),0))=$K88,"T","F"))</f>
        <v/>
      </c>
      <c r="AK88" s="583" t="str">
        <f t="array" ref="AK88">IF($K88="","",SUM(IF(LEFT($AM88:$CL88,1)="s",1,0))-SUM(IF(RIGHT(LEFT($AM88:$CL88,2))="-",1,0)))</f>
        <v/>
      </c>
      <c r="AL88" s="562" t="str">
        <f t="array" ref="AL88">IF($K88="","",SUM(IF(LEFT($AM88:$CL88,1)="X",1,0)))</f>
        <v/>
      </c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54"/>
      <c r="BL88" s="654"/>
      <c r="BM88" s="654"/>
      <c r="BN88" s="654"/>
      <c r="BO88" s="672"/>
      <c r="BP88" s="668"/>
      <c r="BQ88" s="672"/>
      <c r="BR88" s="668"/>
      <c r="BS88" s="654"/>
      <c r="BT88" s="672"/>
      <c r="BU88" s="673"/>
      <c r="BV88" s="673"/>
      <c r="BW88" s="673"/>
      <c r="BX88" s="673"/>
      <c r="BY88" s="673"/>
      <c r="BZ88" s="673"/>
      <c r="CA88" s="673"/>
      <c r="CB88" s="673"/>
      <c r="CC88" s="673"/>
      <c r="CD88" s="673"/>
    </row>
    <row r="89" spans="1:82" s="661" customFormat="1" ht="15" customHeight="1">
      <c r="A89" s="625"/>
      <c r="B89" s="603"/>
      <c r="C89" s="603"/>
      <c r="D89" s="603"/>
      <c r="E89" s="603"/>
      <c r="F89" s="603"/>
      <c r="G89" s="591"/>
      <c r="H89" s="624"/>
      <c r="I89" s="603"/>
      <c r="J89" s="603"/>
      <c r="K89" s="576"/>
      <c r="L89" s="576"/>
      <c r="M89" s="562" t="str">
        <f t="shared" si="33"/>
        <v/>
      </c>
      <c r="N89" s="562" t="str">
        <f t="shared" si="34"/>
        <v/>
      </c>
      <c r="O89" s="598" t="str">
        <f t="shared" si="8"/>
        <v/>
      </c>
      <c r="P89" s="562" t="str">
        <f t="shared" si="35"/>
        <v/>
      </c>
      <c r="Q89" s="586" t="str">
        <f t="shared" si="31"/>
        <v/>
      </c>
      <c r="R89" s="635" t="str">
        <f t="shared" si="32"/>
        <v/>
      </c>
      <c r="S89" s="587"/>
      <c r="T89" s="595" t="str">
        <f t="shared" si="36"/>
        <v/>
      </c>
      <c r="U89" s="595"/>
      <c r="V89" s="595" t="str">
        <f t="shared" si="37"/>
        <v/>
      </c>
      <c r="W89" s="586" t="str">
        <f t="shared" si="38"/>
        <v/>
      </c>
      <c r="X89" s="586" t="str">
        <f t="shared" si="39"/>
        <v/>
      </c>
      <c r="Y89" s="551"/>
      <c r="Z89" s="551"/>
      <c r="AA89" s="551"/>
      <c r="AB89" s="551"/>
      <c r="AC89" s="551"/>
      <c r="AD89" s="551"/>
      <c r="AE89" s="551"/>
      <c r="AF89" s="562"/>
      <c r="AG89" s="562"/>
      <c r="AH89" s="562"/>
      <c r="AJ89" s="582" t="str">
        <f t="array" ref="AJ89">IF($K89="","",IF(SUM(IF(ISNUMBER(VALUE(RIGHT($AM89:$CL89,1))),VALUE(RIGHT($AM89:$CL89,1)),0))=$K89,"T","F"))</f>
        <v/>
      </c>
      <c r="AK89" s="583" t="str">
        <f t="array" ref="AK89">IF($K89="","",SUM(IF(LEFT($AM89:$CL89,1)="s",1,0))-SUM(IF(RIGHT(LEFT($AM89:$CL89,2))="-",1,0)))</f>
        <v/>
      </c>
      <c r="AL89" s="562" t="str">
        <f t="array" ref="AL89">IF($K89="","",SUM(IF(LEFT($AM89:$CL89,1)="X",1,0)))</f>
        <v/>
      </c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54"/>
      <c r="BL89" s="655"/>
      <c r="BM89" s="655"/>
      <c r="BN89" s="655"/>
      <c r="BO89" s="673"/>
      <c r="BP89" s="668"/>
      <c r="BQ89" s="673"/>
      <c r="BR89" s="668"/>
      <c r="BS89" s="655"/>
      <c r="BT89" s="673"/>
      <c r="BU89" s="673"/>
      <c r="BV89" s="673"/>
      <c r="BW89" s="673"/>
      <c r="BX89" s="673"/>
      <c r="BY89" s="673"/>
      <c r="BZ89" s="673"/>
      <c r="CA89" s="673"/>
      <c r="CB89" s="673"/>
      <c r="CC89" s="673"/>
      <c r="CD89" s="673"/>
    </row>
    <row r="90" spans="1:82" s="661" customFormat="1" ht="15" customHeight="1">
      <c r="A90" s="594"/>
      <c r="B90" s="576"/>
      <c r="C90" s="576"/>
      <c r="D90" s="576"/>
      <c r="E90" s="576"/>
      <c r="F90" s="576"/>
      <c r="G90" s="591"/>
      <c r="H90" s="590"/>
      <c r="I90" s="576"/>
      <c r="J90" s="576"/>
      <c r="K90" s="576"/>
      <c r="L90" s="576"/>
      <c r="M90" s="562" t="str">
        <f t="shared" si="33"/>
        <v/>
      </c>
      <c r="N90" s="562" t="str">
        <f t="shared" si="34"/>
        <v/>
      </c>
      <c r="O90" s="598" t="str">
        <f t="shared" si="8"/>
        <v/>
      </c>
      <c r="P90" s="562" t="str">
        <f t="shared" si="35"/>
        <v/>
      </c>
      <c r="Q90" s="586" t="str">
        <f t="shared" si="31"/>
        <v/>
      </c>
      <c r="R90" s="635" t="str">
        <f t="shared" si="32"/>
        <v/>
      </c>
      <c r="S90" s="587"/>
      <c r="T90" s="595" t="str">
        <f t="shared" si="36"/>
        <v/>
      </c>
      <c r="U90" s="595"/>
      <c r="V90" s="595" t="str">
        <f t="shared" si="37"/>
        <v/>
      </c>
      <c r="W90" s="586" t="str">
        <f t="shared" si="38"/>
        <v/>
      </c>
      <c r="X90" s="586" t="str">
        <f t="shared" si="39"/>
        <v/>
      </c>
      <c r="Y90" s="551"/>
      <c r="Z90" s="551"/>
      <c r="AA90" s="551"/>
      <c r="AB90" s="551"/>
      <c r="AC90" s="551"/>
      <c r="AD90" s="551"/>
      <c r="AE90" s="551"/>
      <c r="AF90" s="562"/>
      <c r="AG90" s="562"/>
      <c r="AH90" s="562"/>
      <c r="AJ90" s="582" t="str">
        <f t="array" ref="AJ90">IF($K90="","",IF(SUM(IF(ISNUMBER(VALUE(RIGHT($AM90:$CL90,1))),VALUE(RIGHT($AM90:$CL90,1)),0))=$K90,"T","F"))</f>
        <v/>
      </c>
      <c r="AK90" s="583" t="str">
        <f t="array" ref="AK90">IF($K90="","",SUM(IF(LEFT($AM90:$CL90,1)="s",1,0))-SUM(IF(RIGHT(LEFT($AM90:$CL90,2))="-",1,0)))</f>
        <v/>
      </c>
      <c r="AL90" s="562" t="str">
        <f t="array" ref="AL90">IF($K90="","",SUM(IF(LEFT($AM90:$CL90,1)="X",1,0)))</f>
        <v/>
      </c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54"/>
      <c r="BL90" s="655"/>
      <c r="BM90" s="655"/>
      <c r="BN90" s="655"/>
      <c r="BO90" s="673"/>
      <c r="BP90" s="668"/>
      <c r="BQ90" s="673"/>
      <c r="BR90" s="668"/>
      <c r="BS90" s="655"/>
      <c r="BT90" s="673"/>
      <c r="BU90" s="673"/>
      <c r="BV90" s="673"/>
      <c r="BW90" s="673"/>
      <c r="BX90" s="673"/>
      <c r="BY90" s="673"/>
      <c r="BZ90" s="673"/>
      <c r="CA90" s="673"/>
      <c r="CB90" s="673"/>
      <c r="CC90" s="673"/>
      <c r="CD90" s="673"/>
    </row>
    <row r="91" spans="1:82" s="661" customFormat="1" ht="14.25">
      <c r="A91" s="594"/>
      <c r="B91" s="576"/>
      <c r="C91" s="576"/>
      <c r="D91" s="576"/>
      <c r="E91" s="576"/>
      <c r="F91" s="576"/>
      <c r="G91" s="576"/>
      <c r="H91" s="590"/>
      <c r="I91" s="576"/>
      <c r="J91" s="576"/>
      <c r="K91" s="576"/>
      <c r="L91" s="576"/>
      <c r="M91" s="562"/>
      <c r="N91" s="562"/>
      <c r="O91" s="598"/>
      <c r="P91" s="562"/>
      <c r="Q91" s="586" t="str">
        <f t="shared" si="31"/>
        <v/>
      </c>
      <c r="R91" s="635" t="str">
        <f t="shared" si="32"/>
        <v/>
      </c>
      <c r="S91" s="587"/>
      <c r="T91" s="588"/>
      <c r="U91" s="588"/>
      <c r="V91" s="588"/>
      <c r="W91" s="586" t="str">
        <f t="shared" si="38"/>
        <v/>
      </c>
      <c r="X91" s="586" t="str">
        <f t="shared" si="39"/>
        <v/>
      </c>
      <c r="Y91" s="551"/>
      <c r="Z91" s="551"/>
      <c r="AA91" s="551"/>
      <c r="AB91" s="551"/>
      <c r="AC91" s="551"/>
      <c r="AD91" s="551"/>
      <c r="AE91" s="551"/>
      <c r="AF91" s="562"/>
      <c r="AG91" s="562"/>
      <c r="AH91" s="562"/>
      <c r="AJ91" s="582" t="str">
        <f t="array" ref="AJ91">IF($K91="","",IF(SUM(IF(ISNUMBER(VALUE(RIGHT($AM91:$CL91,1))),VALUE(RIGHT($AM91:$CL91,1)),0))=$K91,"T","F"))</f>
        <v/>
      </c>
      <c r="AK91" s="583" t="str">
        <f t="array" ref="AK91">IF($K91="","",SUM(IF(LEFT($AM91:$CL91,1)="s",1,0))-SUM(IF(RIGHT(LEFT($AM91:$CL91,2))="-",1,0)))</f>
        <v/>
      </c>
      <c r="AL91" s="562" t="str">
        <f t="array" ref="AL91">IF($K91="","",SUM(IF(LEFT($AM91:$CL91,1)="X",1,0)))</f>
        <v/>
      </c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73"/>
      <c r="BL91" s="655"/>
      <c r="BM91" s="655"/>
      <c r="BN91" s="655"/>
      <c r="BO91" s="673"/>
      <c r="BP91" s="668"/>
      <c r="BQ91" s="673"/>
      <c r="BR91" s="668"/>
      <c r="BS91" s="655"/>
      <c r="BT91" s="673"/>
      <c r="BU91" s="673"/>
      <c r="BV91" s="673"/>
      <c r="BW91" s="673"/>
      <c r="BX91" s="673"/>
      <c r="BY91" s="673"/>
      <c r="BZ91" s="673"/>
      <c r="CA91" s="673"/>
      <c r="CB91" s="673"/>
      <c r="CC91" s="673"/>
      <c r="CD91" s="673"/>
    </row>
    <row r="92" spans="1:82" s="661" customFormat="1" ht="14.25">
      <c r="A92" s="676"/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 t="str">
        <f t="shared" si="32"/>
        <v/>
      </c>
      <c r="S92" s="587"/>
      <c r="T92" s="588"/>
      <c r="U92" s="588"/>
      <c r="V92" s="588"/>
      <c r="W92" s="619"/>
      <c r="X92" s="619"/>
      <c r="Y92" s="551"/>
      <c r="Z92" s="551"/>
      <c r="AA92" s="551"/>
      <c r="AB92" s="551"/>
      <c r="AC92" s="551"/>
      <c r="AD92" s="551"/>
      <c r="AE92" s="551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73"/>
      <c r="BL92" s="655"/>
      <c r="BM92" s="655"/>
      <c r="BN92" s="655"/>
      <c r="BO92" s="673"/>
      <c r="BP92" s="668"/>
      <c r="BQ92" s="673"/>
      <c r="BR92" s="668"/>
      <c r="BS92" s="655"/>
      <c r="BT92" s="673"/>
      <c r="BU92" s="673"/>
      <c r="BV92" s="673"/>
      <c r="BW92" s="673"/>
      <c r="BX92" s="673"/>
      <c r="BY92" s="673"/>
      <c r="BZ92" s="673"/>
      <c r="CA92" s="673"/>
      <c r="CB92" s="673"/>
      <c r="CC92" s="673"/>
      <c r="CD92" s="673"/>
    </row>
    <row r="93" spans="1:82" s="661" customFormat="1" ht="14.25">
      <c r="A93" s="676"/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 t="str">
        <f t="shared" si="32"/>
        <v/>
      </c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73"/>
      <c r="BL93" s="655"/>
      <c r="BM93" s="655"/>
      <c r="BN93" s="655"/>
      <c r="BO93" s="673"/>
      <c r="BP93" s="668"/>
      <c r="BQ93" s="673"/>
      <c r="BR93" s="668"/>
      <c r="BS93" s="655"/>
      <c r="BT93" s="673"/>
      <c r="BU93" s="673"/>
      <c r="BV93" s="673"/>
      <c r="BW93" s="673"/>
      <c r="BX93" s="673"/>
      <c r="BY93" s="673"/>
      <c r="BZ93" s="673"/>
      <c r="CA93" s="673"/>
      <c r="CB93" s="673"/>
      <c r="CC93" s="673"/>
      <c r="CD93" s="673"/>
    </row>
    <row r="94" spans="1:82" s="661" customFormat="1" ht="14.25">
      <c r="A94" s="676"/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 t="str">
        <f t="shared" si="32"/>
        <v/>
      </c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73"/>
      <c r="BL94" s="655"/>
      <c r="BM94" s="655"/>
      <c r="BN94" s="655"/>
      <c r="BO94" s="673"/>
      <c r="BP94" s="668"/>
      <c r="BQ94" s="673"/>
      <c r="BR94" s="668"/>
      <c r="BS94" s="655"/>
      <c r="BT94" s="673"/>
      <c r="BU94" s="673"/>
      <c r="BV94" s="673"/>
      <c r="BW94" s="673"/>
      <c r="BX94" s="673"/>
      <c r="BY94" s="673"/>
      <c r="BZ94" s="673"/>
      <c r="CA94" s="673"/>
      <c r="CB94" s="673"/>
      <c r="CC94" s="673"/>
      <c r="CD94" s="673"/>
    </row>
    <row r="95" spans="1:82" s="661" customFormat="1" ht="14.25">
      <c r="A95" s="676"/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 t="str">
        <f t="shared" si="32"/>
        <v/>
      </c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73"/>
      <c r="BL95" s="655"/>
      <c r="BM95" s="655"/>
      <c r="BN95" s="655"/>
      <c r="BO95" s="673"/>
      <c r="BP95" s="668"/>
      <c r="BQ95" s="673"/>
      <c r="BR95" s="668"/>
      <c r="BS95" s="655"/>
      <c r="BT95" s="673"/>
      <c r="BU95" s="673"/>
      <c r="BV95" s="673"/>
      <c r="BW95" s="673"/>
      <c r="BX95" s="673"/>
      <c r="BY95" s="673"/>
      <c r="BZ95" s="673"/>
      <c r="CA95" s="673"/>
      <c r="CB95" s="673"/>
      <c r="CC95" s="673"/>
      <c r="CD95" s="673"/>
    </row>
    <row r="96" spans="1:82" s="661" customFormat="1" ht="14.25">
      <c r="A96" s="676"/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 t="str">
        <f t="shared" si="32"/>
        <v/>
      </c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73"/>
      <c r="BL96" s="655"/>
      <c r="BM96" s="655"/>
      <c r="BN96" s="655"/>
      <c r="BO96" s="673"/>
      <c r="BP96" s="668"/>
      <c r="BQ96" s="673"/>
      <c r="BR96" s="668"/>
      <c r="BS96" s="655"/>
      <c r="BT96" s="673"/>
      <c r="BU96" s="673"/>
      <c r="BV96" s="673"/>
      <c r="BW96" s="673"/>
      <c r="BX96" s="673"/>
      <c r="BY96" s="673"/>
      <c r="BZ96" s="673"/>
      <c r="CA96" s="673"/>
      <c r="CB96" s="673"/>
      <c r="CC96" s="673"/>
      <c r="CD96" s="673"/>
    </row>
    <row r="97" spans="5:82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 t="str">
        <f t="shared" si="32"/>
        <v/>
      </c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73"/>
      <c r="BL97" s="655"/>
      <c r="BM97" s="655"/>
      <c r="BN97" s="655"/>
      <c r="BO97" s="673"/>
      <c r="BP97" s="668"/>
      <c r="BQ97" s="673"/>
      <c r="BR97" s="668"/>
      <c r="BS97" s="655"/>
      <c r="BT97" s="673"/>
      <c r="BU97" s="673"/>
      <c r="BV97" s="673"/>
      <c r="BW97" s="673"/>
      <c r="BX97" s="673"/>
      <c r="BY97" s="673"/>
      <c r="BZ97" s="673"/>
      <c r="CA97" s="673"/>
      <c r="CB97" s="673"/>
      <c r="CC97" s="673"/>
      <c r="CD97" s="673"/>
    </row>
    <row r="98" spans="5:82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 t="str">
        <f t="shared" si="32"/>
        <v/>
      </c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73"/>
      <c r="BL98" s="655"/>
      <c r="BM98" s="655"/>
      <c r="BN98" s="655"/>
      <c r="BO98" s="673"/>
      <c r="BP98" s="668"/>
      <c r="BQ98" s="673"/>
      <c r="BR98" s="668"/>
      <c r="BS98" s="655"/>
      <c r="BT98" s="673"/>
      <c r="BU98" s="673"/>
      <c r="BV98" s="673"/>
      <c r="BW98" s="673"/>
      <c r="BX98" s="673"/>
      <c r="BY98" s="673"/>
      <c r="BZ98" s="673"/>
      <c r="CA98" s="673"/>
      <c r="CB98" s="673"/>
      <c r="CC98" s="673"/>
      <c r="CD98" s="673"/>
    </row>
    <row r="99" spans="5:82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 t="str">
        <f t="shared" si="32"/>
        <v/>
      </c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73"/>
      <c r="BL99" s="655"/>
      <c r="BM99" s="655"/>
      <c r="BN99" s="655"/>
      <c r="BO99" s="673"/>
      <c r="BP99" s="668"/>
      <c r="BQ99" s="673"/>
      <c r="BR99" s="668"/>
      <c r="BS99" s="655"/>
      <c r="BT99" s="673"/>
      <c r="BU99" s="673"/>
      <c r="BV99" s="673"/>
      <c r="BW99" s="673"/>
      <c r="BX99" s="673"/>
      <c r="BY99" s="673"/>
      <c r="BZ99" s="673"/>
      <c r="CA99" s="673"/>
      <c r="CB99" s="673"/>
      <c r="CC99" s="673"/>
      <c r="CD99" s="673"/>
    </row>
    <row r="100" spans="5:82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 t="str">
        <f t="shared" si="32"/>
        <v/>
      </c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73"/>
      <c r="BL100" s="655"/>
      <c r="BM100" s="655"/>
      <c r="BN100" s="655"/>
      <c r="BO100" s="673"/>
      <c r="BP100" s="668"/>
      <c r="BQ100" s="673"/>
      <c r="BR100" s="668"/>
      <c r="BS100" s="655"/>
      <c r="BT100" s="673"/>
      <c r="BU100" s="673"/>
      <c r="BV100" s="673"/>
      <c r="BW100" s="673"/>
      <c r="BX100" s="673"/>
      <c r="BY100" s="673"/>
      <c r="BZ100" s="673"/>
      <c r="CA100" s="673"/>
      <c r="CB100" s="673"/>
      <c r="CC100" s="673"/>
      <c r="CD100" s="673"/>
    </row>
    <row r="101" spans="5:82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 t="str">
        <f t="shared" si="32"/>
        <v/>
      </c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73"/>
      <c r="BL101" s="668"/>
      <c r="BM101" s="668"/>
      <c r="BN101" s="668"/>
      <c r="BO101" s="673"/>
      <c r="BP101" s="668"/>
      <c r="BQ101" s="673"/>
      <c r="BR101" s="668"/>
      <c r="BS101" s="668"/>
      <c r="BT101" s="673"/>
      <c r="BU101" s="673"/>
      <c r="BV101" s="673"/>
      <c r="BW101" s="673"/>
      <c r="BX101" s="673"/>
      <c r="BY101" s="673"/>
      <c r="BZ101" s="673"/>
      <c r="CA101" s="673"/>
      <c r="CB101" s="673"/>
      <c r="CC101" s="673"/>
      <c r="CD101" s="673"/>
    </row>
    <row r="102" spans="5:82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 t="str">
        <f t="shared" si="32"/>
        <v/>
      </c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73"/>
      <c r="BL102" s="668"/>
      <c r="BM102" s="668"/>
      <c r="BN102" s="668"/>
      <c r="BO102" s="673"/>
      <c r="BP102" s="668"/>
      <c r="BQ102" s="673"/>
      <c r="BR102" s="668"/>
      <c r="BS102" s="668"/>
      <c r="BT102" s="673"/>
      <c r="BU102" s="673"/>
      <c r="BV102" s="673"/>
      <c r="BW102" s="673"/>
      <c r="BX102" s="673"/>
      <c r="BY102" s="673"/>
      <c r="BZ102" s="673"/>
      <c r="CA102" s="673"/>
      <c r="CB102" s="673"/>
      <c r="CC102" s="673"/>
      <c r="CD102" s="673"/>
    </row>
    <row r="103" spans="5:82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 t="str">
        <f t="shared" si="32"/>
        <v/>
      </c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73"/>
      <c r="BL103" s="668"/>
      <c r="BM103" s="668"/>
      <c r="BN103" s="668"/>
      <c r="BO103" s="673"/>
      <c r="BP103" s="668"/>
      <c r="BQ103" s="673"/>
      <c r="BR103" s="668"/>
      <c r="BS103" s="668"/>
      <c r="BT103" s="673"/>
      <c r="BU103" s="673"/>
      <c r="BV103" s="673"/>
      <c r="BW103" s="673"/>
      <c r="BX103" s="673"/>
      <c r="BY103" s="673"/>
      <c r="BZ103" s="673"/>
      <c r="CA103" s="673"/>
      <c r="CB103" s="673"/>
      <c r="CC103" s="673"/>
      <c r="CD103" s="673"/>
    </row>
    <row r="104" spans="5:82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 t="str">
        <f t="shared" ref="R104:R117" si="40">IF(Q104="","",IF((K104-L104+Q104)&gt;=0.5,1,IF((K104-L104+Q104)=0.25,0.5,IF((K104-L104+Q104)&lt;=-0.5,-1,IF((K104-L104+Q104)=-0.25,-0.5,0)))))</f>
        <v/>
      </c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73"/>
      <c r="BL104" s="668"/>
      <c r="BM104" s="668"/>
      <c r="BN104" s="668"/>
      <c r="BO104" s="673"/>
      <c r="BP104" s="668"/>
      <c r="BQ104" s="673"/>
      <c r="BR104" s="668"/>
      <c r="BS104" s="668"/>
      <c r="BT104" s="673"/>
      <c r="BU104" s="673"/>
      <c r="BV104" s="673"/>
      <c r="BW104" s="673"/>
      <c r="BX104" s="673"/>
      <c r="BY104" s="673"/>
      <c r="BZ104" s="673"/>
      <c r="CA104" s="673"/>
      <c r="CB104" s="673"/>
      <c r="CC104" s="673"/>
      <c r="CD104" s="673"/>
    </row>
    <row r="105" spans="5:82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 t="str">
        <f t="shared" si="40"/>
        <v/>
      </c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73"/>
      <c r="BL105" s="668"/>
      <c r="BM105" s="668"/>
      <c r="BN105" s="668"/>
      <c r="BO105" s="673"/>
      <c r="BP105" s="668"/>
      <c r="BQ105" s="673"/>
      <c r="BR105" s="668"/>
      <c r="BS105" s="668"/>
      <c r="BT105" s="673"/>
      <c r="BU105" s="673"/>
      <c r="BV105" s="673"/>
      <c r="BW105" s="673"/>
      <c r="BX105" s="673"/>
      <c r="BY105" s="673"/>
      <c r="BZ105" s="673"/>
      <c r="CA105" s="673"/>
      <c r="CB105" s="673"/>
      <c r="CC105" s="673"/>
      <c r="CD105" s="673"/>
    </row>
    <row r="106" spans="5:82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 t="str">
        <f t="shared" si="40"/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73"/>
      <c r="BL106" s="668"/>
      <c r="BM106" s="668"/>
      <c r="BN106" s="668"/>
      <c r="BO106" s="673"/>
      <c r="BP106" s="668"/>
      <c r="BQ106" s="673"/>
      <c r="BR106" s="668"/>
      <c r="BS106" s="668"/>
      <c r="BT106" s="673"/>
      <c r="BU106" s="673"/>
      <c r="BV106" s="673"/>
      <c r="BW106" s="673"/>
      <c r="BX106" s="673"/>
      <c r="BY106" s="673"/>
      <c r="BZ106" s="673"/>
      <c r="CA106" s="673"/>
      <c r="CB106" s="673"/>
      <c r="CC106" s="673"/>
      <c r="CD106" s="673"/>
    </row>
    <row r="107" spans="5:82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635" t="str">
        <f t="shared" si="40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73"/>
      <c r="BL107" s="668"/>
      <c r="BM107" s="668"/>
      <c r="BN107" s="668"/>
      <c r="BO107" s="673"/>
      <c r="BP107" s="668"/>
      <c r="BQ107" s="673"/>
      <c r="BR107" s="668"/>
      <c r="BS107" s="668"/>
      <c r="BT107" s="673"/>
      <c r="BU107" s="673"/>
      <c r="BV107" s="673"/>
      <c r="BW107" s="673"/>
      <c r="BX107" s="673"/>
      <c r="BY107" s="673"/>
      <c r="BZ107" s="673"/>
      <c r="CA107" s="673"/>
      <c r="CB107" s="673"/>
      <c r="CC107" s="673"/>
      <c r="CD107" s="673"/>
    </row>
    <row r="108" spans="5:82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/>
      <c r="N108" s="562"/>
      <c r="O108" s="598"/>
      <c r="P108" s="562"/>
      <c r="Q108" s="586"/>
      <c r="R108" s="635" t="str">
        <f t="shared" si="40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73"/>
      <c r="BL108" s="668"/>
      <c r="BM108" s="668"/>
      <c r="BN108" s="668"/>
      <c r="BO108" s="673"/>
      <c r="BP108" s="668"/>
      <c r="BQ108" s="673"/>
      <c r="BR108" s="668"/>
      <c r="BS108" s="668"/>
      <c r="BT108" s="673"/>
      <c r="BU108" s="673"/>
      <c r="BV108" s="673"/>
      <c r="BW108" s="673"/>
      <c r="BX108" s="673"/>
      <c r="BY108" s="673"/>
      <c r="BZ108" s="673"/>
      <c r="CA108" s="673"/>
      <c r="CB108" s="673"/>
      <c r="CC108" s="673"/>
      <c r="CD108" s="673"/>
    </row>
    <row r="109" spans="5:82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/>
      <c r="N109" s="562"/>
      <c r="O109" s="598"/>
      <c r="P109" s="562"/>
      <c r="Q109" s="586"/>
      <c r="R109" s="635" t="str">
        <f t="shared" si="40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/>
      <c r="AL109" s="562"/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73"/>
      <c r="BL109" s="668"/>
      <c r="BM109" s="668"/>
      <c r="BN109" s="668"/>
      <c r="BO109" s="673"/>
      <c r="BP109" s="668"/>
      <c r="BQ109" s="673"/>
      <c r="BR109" s="668"/>
      <c r="BS109" s="668"/>
      <c r="BT109" s="673"/>
      <c r="BU109" s="673"/>
      <c r="BV109" s="673"/>
      <c r="BW109" s="673"/>
      <c r="BX109" s="673"/>
      <c r="BY109" s="673"/>
      <c r="BZ109" s="673"/>
      <c r="CA109" s="673"/>
      <c r="CB109" s="673"/>
      <c r="CC109" s="673"/>
      <c r="CD109" s="673"/>
    </row>
    <row r="110" spans="5:82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/>
      <c r="N110" s="562"/>
      <c r="O110" s="598"/>
      <c r="P110" s="562"/>
      <c r="Q110" s="586"/>
      <c r="R110" s="635" t="str">
        <f t="shared" si="40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/>
      <c r="AL110" s="562"/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73"/>
      <c r="BL110" s="668"/>
      <c r="BM110" s="668"/>
      <c r="BN110" s="668"/>
      <c r="BO110" s="673"/>
      <c r="BP110" s="668"/>
      <c r="BQ110" s="673"/>
      <c r="BR110" s="668"/>
      <c r="BS110" s="668"/>
      <c r="BT110" s="673"/>
      <c r="BU110" s="673"/>
      <c r="BV110" s="673"/>
      <c r="BW110" s="673"/>
      <c r="BX110" s="673"/>
      <c r="BY110" s="673"/>
      <c r="BZ110" s="673"/>
      <c r="CA110" s="673"/>
      <c r="CB110" s="673"/>
      <c r="CC110" s="673"/>
      <c r="CD110" s="673"/>
    </row>
    <row r="111" spans="5:82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/>
      <c r="N111" s="562"/>
      <c r="O111" s="598"/>
      <c r="P111" s="562"/>
      <c r="Q111" s="586"/>
      <c r="R111" s="635" t="str">
        <f t="shared" si="40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/>
      <c r="AL111" s="562"/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73"/>
      <c r="BL111" s="668"/>
      <c r="BM111" s="668"/>
      <c r="BN111" s="668"/>
      <c r="BO111" s="673"/>
      <c r="BP111" s="668"/>
      <c r="BQ111" s="673"/>
      <c r="BR111" s="668"/>
      <c r="BS111" s="668"/>
      <c r="BT111" s="673"/>
      <c r="BU111" s="673"/>
      <c r="BV111" s="673"/>
      <c r="BW111" s="673"/>
      <c r="BX111" s="673"/>
      <c r="BY111" s="673"/>
      <c r="BZ111" s="673"/>
      <c r="CA111" s="673"/>
      <c r="CB111" s="673"/>
      <c r="CC111" s="673"/>
      <c r="CD111" s="673"/>
    </row>
    <row r="112" spans="5:82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/>
      <c r="N112" s="562"/>
      <c r="O112" s="598"/>
      <c r="P112" s="562"/>
      <c r="Q112" s="586"/>
      <c r="R112" s="635" t="str">
        <f t="shared" si="40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/>
      <c r="AL112" s="562"/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73"/>
      <c r="BL112" s="668"/>
      <c r="BM112" s="668"/>
      <c r="BN112" s="668"/>
      <c r="BO112" s="673"/>
      <c r="BP112" s="668"/>
      <c r="BQ112" s="673"/>
      <c r="BR112" s="668"/>
      <c r="BS112" s="668"/>
      <c r="BT112" s="673"/>
      <c r="BU112" s="673"/>
      <c r="BV112" s="673"/>
      <c r="BW112" s="673"/>
      <c r="BX112" s="673"/>
      <c r="BY112" s="673"/>
      <c r="BZ112" s="673"/>
      <c r="CA112" s="673"/>
      <c r="CB112" s="673"/>
      <c r="CC112" s="673"/>
      <c r="CD112" s="673"/>
    </row>
    <row r="113" spans="5:82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/>
      <c r="N113" s="562"/>
      <c r="O113" s="598"/>
      <c r="P113" s="562"/>
      <c r="Q113" s="586"/>
      <c r="R113" s="635" t="str">
        <f t="shared" si="40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/>
      <c r="AL113" s="562"/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73"/>
      <c r="BL113" s="668"/>
      <c r="BM113" s="668"/>
      <c r="BN113" s="668"/>
      <c r="BO113" s="673"/>
      <c r="BP113" s="668"/>
      <c r="BQ113" s="673"/>
      <c r="BR113" s="668"/>
      <c r="BS113" s="668"/>
      <c r="BT113" s="673"/>
      <c r="BU113" s="673"/>
      <c r="BV113" s="673"/>
      <c r="BW113" s="673"/>
      <c r="BX113" s="673"/>
      <c r="BY113" s="673"/>
      <c r="BZ113" s="673"/>
      <c r="CA113" s="673"/>
      <c r="CB113" s="673"/>
      <c r="CC113" s="673"/>
      <c r="CD113" s="673"/>
    </row>
    <row r="114" spans="5:82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/>
      <c r="N114" s="562"/>
      <c r="O114" s="598"/>
      <c r="P114" s="562"/>
      <c r="Q114" s="586"/>
      <c r="R114" s="635" t="str">
        <f t="shared" si="40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/>
      <c r="AL114" s="562"/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73"/>
      <c r="BL114" s="668"/>
      <c r="BM114" s="668"/>
      <c r="BN114" s="668"/>
      <c r="BO114" s="673"/>
      <c r="BP114" s="668"/>
      <c r="BQ114" s="673"/>
      <c r="BR114" s="668"/>
      <c r="BS114" s="668"/>
      <c r="BT114" s="673"/>
      <c r="BU114" s="673"/>
      <c r="BV114" s="673"/>
      <c r="BW114" s="673"/>
      <c r="BX114" s="673"/>
      <c r="BY114" s="673"/>
      <c r="BZ114" s="673"/>
      <c r="CA114" s="673"/>
      <c r="CB114" s="673"/>
      <c r="CC114" s="673"/>
      <c r="CD114" s="673"/>
    </row>
    <row r="115" spans="5:82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/>
      <c r="N115" s="562"/>
      <c r="O115" s="598"/>
      <c r="P115" s="562"/>
      <c r="Q115" s="586"/>
      <c r="R115" s="635" t="str">
        <f t="shared" si="40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/>
      <c r="AL115" s="562"/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73"/>
      <c r="BL115" s="668"/>
      <c r="BM115" s="668"/>
      <c r="BN115" s="668"/>
      <c r="BO115" s="673"/>
      <c r="BP115" s="668"/>
      <c r="BQ115" s="673"/>
      <c r="BR115" s="668"/>
      <c r="BS115" s="668"/>
      <c r="BT115" s="673"/>
      <c r="BU115" s="673"/>
      <c r="BV115" s="673"/>
      <c r="BW115" s="673"/>
      <c r="BX115" s="673"/>
      <c r="BY115" s="673"/>
      <c r="BZ115" s="673"/>
      <c r="CA115" s="673"/>
      <c r="CB115" s="673"/>
      <c r="CC115" s="673"/>
      <c r="CD115" s="673"/>
    </row>
    <row r="116" spans="5:82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/>
      <c r="N116" s="562"/>
      <c r="O116" s="598"/>
      <c r="P116" s="562"/>
      <c r="Q116" s="586"/>
      <c r="R116" s="635" t="str">
        <f t="shared" si="40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/>
      <c r="AL116" s="562"/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73"/>
      <c r="BL116" s="668"/>
      <c r="BM116" s="668"/>
      <c r="BN116" s="668"/>
      <c r="BO116" s="673"/>
      <c r="BP116" s="668"/>
      <c r="BQ116" s="673"/>
      <c r="BR116" s="668"/>
      <c r="BS116" s="668"/>
      <c r="BT116" s="673"/>
      <c r="BU116" s="673"/>
      <c r="BV116" s="673"/>
      <c r="BW116" s="673"/>
      <c r="BX116" s="673"/>
      <c r="BY116" s="673"/>
      <c r="BZ116" s="673"/>
      <c r="CA116" s="673"/>
      <c r="CB116" s="673"/>
      <c r="CC116" s="673"/>
      <c r="CD116" s="673"/>
    </row>
    <row r="117" spans="5:82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/>
      <c r="N117" s="562"/>
      <c r="O117" s="598"/>
      <c r="P117" s="562"/>
      <c r="Q117" s="586"/>
      <c r="R117" s="635" t="str">
        <f t="shared" si="40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/>
      <c r="AL117" s="562"/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73"/>
      <c r="BL117" s="668"/>
      <c r="BM117" s="668"/>
      <c r="BN117" s="668"/>
      <c r="BO117" s="673"/>
      <c r="BP117" s="668"/>
      <c r="BQ117" s="673"/>
      <c r="BR117" s="668"/>
      <c r="BS117" s="668"/>
      <c r="BT117" s="673"/>
      <c r="BU117" s="673"/>
      <c r="BV117" s="673"/>
      <c r="BW117" s="673"/>
      <c r="BX117" s="673"/>
      <c r="BY117" s="673"/>
      <c r="BZ117" s="673"/>
      <c r="CA117" s="673"/>
      <c r="CB117" s="673"/>
      <c r="CC117" s="673"/>
      <c r="CD117" s="673"/>
    </row>
    <row r="118" spans="5:82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>IF(K89="","",IF(K89&gt;L89,"W",IF(K89=L89,"D",IF(K89&lt;L89,"L"))))</f>
        <v/>
      </c>
      <c r="N118" s="562" t="str">
        <f>IF(K89="","",K89+L89)</f>
        <v/>
      </c>
      <c r="O118" s="598"/>
      <c r="P118" s="562" t="str">
        <f>IF($K89="","",IF($N118&gt;P$19,"O",IF($N118&lt;P$19,"U",IF($N118=P$19,"-"))))</f>
        <v/>
      </c>
      <c r="Q118" s="586" t="str">
        <f t="shared" ref="Q118:Q181" si="41">IF(S118="","",IF(SIGN(S118)&lt;&gt;1,VLOOKUP(ABS(S118),SUP_HDC,3,TRUE),-VLOOKUP(ABS(S118),SUP_HDC,3,TRUE)))</f>
        <v/>
      </c>
      <c r="R118" s="587" t="str">
        <f t="shared" ref="R118:R149" si="42">IF(Q118="","",IF((K89-L89+Q118)&gt;=0.5,1,IF((K89-L89+Q118)=0.25,0.5,IF((K89-L89+Q118)&lt;=-0.5,-1,IF((K89-L89+Q118)=-0.25,-0.5,0)))))</f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IF($K118="","",SUM(IF(LEFT($AM118:$BN118,1)="s",1,0))-SUM(IF(RIGHT(LEFT($AM118:$BN118,2))="-",1,0)))</f>
        <v/>
      </c>
      <c r="AL118" s="562" t="str">
        <f t="array" ref="AL118">IF($K89="","",SUM(IF(LEFT($AM118:$BN118,1)="X",1,0)))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73"/>
      <c r="BL118" s="668"/>
      <c r="BM118" s="668"/>
      <c r="BN118" s="668"/>
      <c r="BO118" s="673"/>
      <c r="BP118" s="668"/>
      <c r="BQ118" s="673"/>
      <c r="BR118" s="668"/>
      <c r="BS118" s="668"/>
      <c r="BT118" s="673"/>
      <c r="BU118" s="673"/>
      <c r="BV118" s="673"/>
      <c r="BW118" s="673"/>
      <c r="BX118" s="673"/>
      <c r="BY118" s="673"/>
      <c r="BZ118" s="673"/>
      <c r="CA118" s="673"/>
      <c r="CB118" s="673"/>
      <c r="CC118" s="673"/>
      <c r="CD118" s="673"/>
    </row>
    <row r="119" spans="5:82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ref="M119:M182" si="43">IF(K90="","",IF(K90&gt;L90,"W",IF(K90=L90,"D",IF(K90&lt;L90,"L"))))</f>
        <v/>
      </c>
      <c r="N119" s="562" t="str">
        <f t="shared" ref="N119:N182" si="44">IF(K90="","",K90+L90)</f>
        <v/>
      </c>
      <c r="O119" s="598"/>
      <c r="P119" s="562" t="str">
        <f t="shared" ref="P119:P182" si="45">IF($K90="","",IF($N119&gt;P$19,"O",IF($N119&lt;P$19,"U",IF($N119=P$19,"-"))))</f>
        <v/>
      </c>
      <c r="Q119" s="586" t="str">
        <f t="shared" si="41"/>
        <v/>
      </c>
      <c r="R119" s="587" t="str">
        <f t="shared" si="42"/>
        <v/>
      </c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IF($K119="","",SUM(IF(LEFT($AM119:$BN119,1)="s",1,0))-SUM(IF(RIGHT(LEFT($AM119:$BN119,2))="-",1,0)))</f>
        <v/>
      </c>
      <c r="AL119" s="562" t="str">
        <f t="array" ref="AL119">IF($K90="","",SUM(IF(LEFT($AM119:$BN119,1)="X",1,0)))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73"/>
      <c r="BL119" s="668"/>
      <c r="BM119" s="668"/>
      <c r="BN119" s="668"/>
      <c r="BO119" s="673"/>
      <c r="BP119" s="668"/>
      <c r="BQ119" s="673"/>
      <c r="BR119" s="668"/>
      <c r="BS119" s="668"/>
      <c r="BT119" s="673"/>
      <c r="BU119" s="673"/>
      <c r="BV119" s="673"/>
      <c r="BW119" s="673"/>
      <c r="BX119" s="673"/>
      <c r="BY119" s="673"/>
      <c r="BZ119" s="673"/>
      <c r="CA119" s="673"/>
      <c r="CB119" s="673"/>
      <c r="CC119" s="673"/>
      <c r="CD119" s="673"/>
    </row>
    <row r="120" spans="5:82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43"/>
        <v/>
      </c>
      <c r="N120" s="562" t="str">
        <f t="shared" si="44"/>
        <v/>
      </c>
      <c r="O120" s="598"/>
      <c r="P120" s="562" t="str">
        <f t="shared" si="45"/>
        <v/>
      </c>
      <c r="Q120" s="586" t="str">
        <f t="shared" si="41"/>
        <v/>
      </c>
      <c r="R120" s="587" t="str">
        <f t="shared" si="42"/>
        <v/>
      </c>
      <c r="S120" s="586"/>
      <c r="T120" s="588"/>
      <c r="U120" s="588"/>
      <c r="V120" s="588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IF($K120="","",SUM(IF(LEFT($AM120:$BN120,1)="s",1,0))-SUM(IF(RIGHT(LEFT($AM120:$BN120,2))="-",1,0)))</f>
        <v/>
      </c>
      <c r="AL120" s="562" t="str">
        <f t="array" ref="AL120">IF($K91="","",SUM(IF(LEFT($AM120:$BN120,1)="X",1,0)))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73"/>
      <c r="BL120" s="668"/>
      <c r="BM120" s="668"/>
      <c r="BN120" s="668"/>
      <c r="BO120" s="673"/>
      <c r="BP120" s="668"/>
      <c r="BQ120" s="673"/>
      <c r="BR120" s="668"/>
      <c r="BS120" s="668"/>
      <c r="BT120" s="673"/>
      <c r="BU120" s="673"/>
      <c r="BV120" s="673"/>
      <c r="BW120" s="673"/>
      <c r="BX120" s="673"/>
      <c r="BY120" s="673"/>
      <c r="BZ120" s="673"/>
      <c r="CA120" s="673"/>
      <c r="CB120" s="673"/>
      <c r="CC120" s="673"/>
      <c r="CD120" s="673"/>
    </row>
    <row r="121" spans="5:82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43"/>
        <v/>
      </c>
      <c r="N121" s="562" t="str">
        <f t="shared" si="44"/>
        <v/>
      </c>
      <c r="O121" s="598"/>
      <c r="P121" s="562" t="str">
        <f t="shared" si="45"/>
        <v/>
      </c>
      <c r="Q121" s="586" t="str">
        <f t="shared" si="41"/>
        <v/>
      </c>
      <c r="R121" s="587" t="str">
        <f t="shared" si="42"/>
        <v/>
      </c>
      <c r="S121" s="586"/>
      <c r="T121" s="588"/>
      <c r="U121" s="588"/>
      <c r="V121" s="588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IF($K121="","",SUM(IF(LEFT($AM121:$BN121,1)="s",1,0))-SUM(IF(RIGHT(LEFT($AM121:$BN121,2))="-",1,0)))</f>
        <v/>
      </c>
      <c r="AL121" s="562" t="str">
        <f t="array" ref="AL121">IF($K92="","",SUM(IF(LEFT($AM121:$BN121,1)="X",1,0)))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73"/>
      <c r="BL121" s="668"/>
      <c r="BM121" s="668"/>
      <c r="BN121" s="668"/>
      <c r="BO121" s="673"/>
      <c r="BP121" s="668"/>
      <c r="BQ121" s="673"/>
      <c r="BR121" s="668"/>
      <c r="BS121" s="668"/>
      <c r="BT121" s="673"/>
      <c r="BU121" s="673"/>
      <c r="BV121" s="673"/>
      <c r="BW121" s="673"/>
      <c r="BX121" s="673"/>
      <c r="BY121" s="673"/>
      <c r="BZ121" s="673"/>
      <c r="CA121" s="673"/>
      <c r="CB121" s="673"/>
      <c r="CC121" s="673"/>
      <c r="CD121" s="673"/>
    </row>
    <row r="122" spans="5:82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43"/>
        <v/>
      </c>
      <c r="N122" s="562" t="str">
        <f t="shared" si="44"/>
        <v/>
      </c>
      <c r="O122" s="598"/>
      <c r="P122" s="562" t="str">
        <f t="shared" si="45"/>
        <v/>
      </c>
      <c r="Q122" s="586" t="str">
        <f t="shared" si="41"/>
        <v/>
      </c>
      <c r="R122" s="587" t="str">
        <f t="shared" si="42"/>
        <v/>
      </c>
      <c r="S122" s="586"/>
      <c r="T122" s="588"/>
      <c r="U122" s="588"/>
      <c r="V122" s="588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IF($K122="","",SUM(IF(LEFT($AM122:$BN122,1)="s",1,0))-SUM(IF(RIGHT(LEFT($AM122:$BN122,2))="-",1,0)))</f>
        <v/>
      </c>
      <c r="AL122" s="562" t="str">
        <f t="array" ref="AL122">IF($K93="","",SUM(IF(LEFT($AM122:$BN122,1)="X",1,0)))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73"/>
      <c r="BL122" s="668"/>
      <c r="BM122" s="668"/>
      <c r="BN122" s="668"/>
      <c r="BO122" s="673"/>
      <c r="BP122" s="668"/>
      <c r="BQ122" s="673"/>
      <c r="BR122" s="668"/>
      <c r="BS122" s="668"/>
      <c r="BT122" s="673"/>
      <c r="BU122" s="673"/>
      <c r="BV122" s="673"/>
      <c r="BW122" s="673"/>
      <c r="BX122" s="673"/>
      <c r="BY122" s="673"/>
      <c r="BZ122" s="673"/>
      <c r="CA122" s="673"/>
      <c r="CB122" s="673"/>
      <c r="CC122" s="673"/>
      <c r="CD122" s="673"/>
    </row>
    <row r="123" spans="5:82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43"/>
        <v/>
      </c>
      <c r="N123" s="562" t="str">
        <f t="shared" si="44"/>
        <v/>
      </c>
      <c r="O123" s="598"/>
      <c r="P123" s="562" t="str">
        <f t="shared" si="45"/>
        <v/>
      </c>
      <c r="Q123" s="586" t="str">
        <f t="shared" si="41"/>
        <v/>
      </c>
      <c r="R123" s="587" t="str">
        <f t="shared" si="42"/>
        <v/>
      </c>
      <c r="S123" s="586"/>
      <c r="T123" s="588"/>
      <c r="U123" s="588"/>
      <c r="V123" s="588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IF($K123="","",SUM(IF(LEFT($AM123:$BN123,1)="s",1,0))-SUM(IF(RIGHT(LEFT($AM123:$BN123,2))="-",1,0)))</f>
        <v/>
      </c>
      <c r="AL123" s="562" t="str">
        <f t="array" ref="AL123">IF($K94="","",SUM(IF(LEFT($AM123:$BN123,1)="X",1,0)))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73"/>
      <c r="BL123" s="668"/>
      <c r="BM123" s="668"/>
      <c r="BN123" s="668"/>
      <c r="BO123" s="673"/>
      <c r="BP123" s="668"/>
      <c r="BQ123" s="673"/>
      <c r="BR123" s="668"/>
      <c r="BS123" s="668"/>
      <c r="BT123" s="673"/>
      <c r="BU123" s="673"/>
      <c r="BV123" s="673"/>
      <c r="BW123" s="673"/>
      <c r="BX123" s="673"/>
      <c r="BY123" s="673"/>
      <c r="BZ123" s="673"/>
      <c r="CA123" s="673"/>
      <c r="CB123" s="673"/>
      <c r="CC123" s="673"/>
      <c r="CD123" s="673"/>
    </row>
    <row r="124" spans="5:82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43"/>
        <v/>
      </c>
      <c r="N124" s="562" t="str">
        <f t="shared" si="44"/>
        <v/>
      </c>
      <c r="O124" s="598"/>
      <c r="P124" s="562" t="str">
        <f t="shared" si="45"/>
        <v/>
      </c>
      <c r="Q124" s="586" t="str">
        <f t="shared" si="41"/>
        <v/>
      </c>
      <c r="R124" s="587" t="str">
        <f t="shared" si="42"/>
        <v/>
      </c>
      <c r="S124" s="586"/>
      <c r="T124" s="588"/>
      <c r="U124" s="588"/>
      <c r="V124" s="588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IF($K124="","",SUM(IF(LEFT($AM124:$BN124,1)="s",1,0))-SUM(IF(RIGHT(LEFT($AM124:$BN124,2))="-",1,0)))</f>
        <v/>
      </c>
      <c r="AL124" s="562" t="str">
        <f t="array" ref="AL124">IF($K95="","",SUM(IF(LEFT($AM124:$BN124,1)="X",1,0)))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73"/>
      <c r="BL124" s="668"/>
      <c r="BM124" s="668"/>
      <c r="BN124" s="668"/>
      <c r="BO124" s="673"/>
      <c r="BP124" s="668"/>
      <c r="BQ124" s="673"/>
      <c r="BR124" s="668"/>
      <c r="BS124" s="668"/>
      <c r="BT124" s="673"/>
      <c r="BU124" s="673"/>
      <c r="BV124" s="673"/>
      <c r="BW124" s="673"/>
      <c r="BX124" s="673"/>
      <c r="BY124" s="673"/>
      <c r="BZ124" s="673"/>
      <c r="CA124" s="673"/>
      <c r="CB124" s="673"/>
      <c r="CC124" s="673"/>
      <c r="CD124" s="673"/>
    </row>
    <row r="125" spans="5:82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43"/>
        <v/>
      </c>
      <c r="N125" s="562" t="str">
        <f t="shared" si="44"/>
        <v/>
      </c>
      <c r="O125" s="598"/>
      <c r="P125" s="562" t="str">
        <f t="shared" si="45"/>
        <v/>
      </c>
      <c r="Q125" s="586" t="str">
        <f t="shared" si="41"/>
        <v/>
      </c>
      <c r="R125" s="587" t="str">
        <f t="shared" si="42"/>
        <v/>
      </c>
      <c r="S125" s="586"/>
      <c r="T125" s="588"/>
      <c r="U125" s="588"/>
      <c r="V125" s="588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IF($K125="","",SUM(IF(LEFT($AM125:$BN125,1)="s",1,0))-SUM(IF(RIGHT(LEFT($AM125:$BN125,2))="-",1,0)))</f>
        <v/>
      </c>
      <c r="AL125" s="562" t="str">
        <f t="array" ref="AL125">IF($K96="","",SUM(IF(LEFT($AM125:$BN125,1)="X",1,0)))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73"/>
      <c r="BL125" s="668"/>
      <c r="BM125" s="668"/>
      <c r="BN125" s="668"/>
      <c r="BO125" s="673"/>
      <c r="BP125" s="668"/>
      <c r="BQ125" s="673"/>
      <c r="BR125" s="668"/>
      <c r="BS125" s="668"/>
      <c r="BT125" s="673"/>
      <c r="BU125" s="673"/>
      <c r="BV125" s="673"/>
      <c r="BW125" s="673"/>
      <c r="BX125" s="673"/>
      <c r="BY125" s="673"/>
      <c r="BZ125" s="673"/>
      <c r="CA125" s="673"/>
      <c r="CB125" s="673"/>
      <c r="CC125" s="673"/>
      <c r="CD125" s="673"/>
    </row>
    <row r="126" spans="5:82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43"/>
        <v/>
      </c>
      <c r="N126" s="562" t="str">
        <f t="shared" si="44"/>
        <v/>
      </c>
      <c r="O126" s="598"/>
      <c r="P126" s="562" t="str">
        <f t="shared" si="45"/>
        <v/>
      </c>
      <c r="Q126" s="586" t="str">
        <f t="shared" si="41"/>
        <v/>
      </c>
      <c r="R126" s="587" t="str">
        <f t="shared" si="42"/>
        <v/>
      </c>
      <c r="S126" s="586"/>
      <c r="T126" s="588"/>
      <c r="U126" s="588"/>
      <c r="V126" s="588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IF($K126="","",SUM(IF(LEFT($AM126:$BN126,1)="s",1,0))-SUM(IF(RIGHT(LEFT($AM126:$BN126,2))="-",1,0)))</f>
        <v/>
      </c>
      <c r="AL126" s="562" t="str">
        <f t="array" ref="AL126">IF($K97="","",SUM(IF(LEFT($AM126:$BN126,1)="X",1,0)))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73"/>
      <c r="BL126" s="668"/>
      <c r="BM126" s="668"/>
      <c r="BN126" s="668"/>
      <c r="BO126" s="673"/>
      <c r="BP126" s="668"/>
      <c r="BQ126" s="673"/>
      <c r="BR126" s="668"/>
      <c r="BS126" s="668"/>
      <c r="BT126" s="673"/>
      <c r="BU126" s="673"/>
      <c r="BV126" s="673"/>
      <c r="BW126" s="673"/>
      <c r="BX126" s="673"/>
      <c r="BY126" s="673"/>
      <c r="BZ126" s="673"/>
      <c r="CA126" s="673"/>
      <c r="CB126" s="673"/>
      <c r="CC126" s="673"/>
      <c r="CD126" s="673"/>
    </row>
    <row r="127" spans="5:82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43"/>
        <v/>
      </c>
      <c r="N127" s="562" t="str">
        <f t="shared" si="44"/>
        <v/>
      </c>
      <c r="O127" s="598"/>
      <c r="P127" s="562" t="str">
        <f t="shared" si="45"/>
        <v/>
      </c>
      <c r="Q127" s="586" t="str">
        <f t="shared" si="41"/>
        <v/>
      </c>
      <c r="R127" s="587" t="str">
        <f t="shared" si="42"/>
        <v/>
      </c>
      <c r="S127" s="586"/>
      <c r="T127" s="588"/>
      <c r="U127" s="588"/>
      <c r="V127" s="588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IF($K127="","",SUM(IF(LEFT($AM127:$BN127,1)="s",1,0))-SUM(IF(RIGHT(LEFT($AM127:$BN127,2))="-",1,0)))</f>
        <v/>
      </c>
      <c r="AL127" s="562" t="str">
        <f t="array" ref="AL127">IF($K98="","",SUM(IF(LEFT($AM127:$BN127,1)="X",1,0)))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73"/>
      <c r="BL127" s="668"/>
      <c r="BM127" s="668"/>
      <c r="BN127" s="668"/>
      <c r="BO127" s="673"/>
      <c r="BP127" s="668"/>
      <c r="BQ127" s="673"/>
      <c r="BR127" s="668"/>
      <c r="BS127" s="668"/>
      <c r="BT127" s="673"/>
      <c r="BU127" s="673"/>
      <c r="BV127" s="673"/>
      <c r="BW127" s="673"/>
      <c r="BX127" s="673"/>
      <c r="BY127" s="673"/>
      <c r="BZ127" s="673"/>
      <c r="CA127" s="673"/>
      <c r="CB127" s="673"/>
      <c r="CC127" s="673"/>
      <c r="CD127" s="673"/>
    </row>
    <row r="128" spans="5:82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43"/>
        <v/>
      </c>
      <c r="N128" s="562" t="str">
        <f t="shared" si="44"/>
        <v/>
      </c>
      <c r="O128" s="562"/>
      <c r="P128" s="562" t="str">
        <f t="shared" si="45"/>
        <v/>
      </c>
      <c r="Q128" s="586" t="str">
        <f t="shared" si="41"/>
        <v/>
      </c>
      <c r="R128" s="587" t="str">
        <f t="shared" si="42"/>
        <v/>
      </c>
      <c r="S128" s="586"/>
      <c r="T128" s="588"/>
      <c r="U128" s="588"/>
      <c r="V128" s="588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IF($K128="","",SUM(IF(LEFT($AM128:$BN128,1)="s",1,0))-SUM(IF(RIGHT(LEFT($AM128:$BN128,2))="-",1,0)))</f>
        <v/>
      </c>
      <c r="AL128" s="562" t="str">
        <f t="array" ref="AL128">IF($K99="","",SUM(IF(LEFT($AM128:$BN128,1)="X",1,0)))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73"/>
      <c r="BL128" s="668"/>
      <c r="BM128" s="668"/>
      <c r="BN128" s="668"/>
      <c r="BO128" s="673"/>
      <c r="BP128" s="668"/>
      <c r="BQ128" s="673"/>
      <c r="BR128" s="668"/>
      <c r="BS128" s="668"/>
      <c r="BT128" s="673"/>
      <c r="BU128" s="673"/>
      <c r="BV128" s="673"/>
      <c r="BW128" s="673"/>
      <c r="BX128" s="673"/>
      <c r="BY128" s="673"/>
      <c r="BZ128" s="673"/>
      <c r="CA128" s="673"/>
      <c r="CB128" s="673"/>
      <c r="CC128" s="673"/>
      <c r="CD128" s="673"/>
    </row>
    <row r="129" spans="5:82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43"/>
        <v/>
      </c>
      <c r="N129" s="562" t="str">
        <f t="shared" si="44"/>
        <v/>
      </c>
      <c r="O129" s="562"/>
      <c r="P129" s="562" t="str">
        <f t="shared" si="45"/>
        <v/>
      </c>
      <c r="Q129" s="586" t="str">
        <f t="shared" si="41"/>
        <v/>
      </c>
      <c r="R129" s="587" t="str">
        <f t="shared" si="42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IF($K129="","",SUM(IF(LEFT($AM129:$BN129,1)="s",1,0))-SUM(IF(RIGHT(LEFT($AM129:$BN129,2))="-",1,0)))</f>
        <v/>
      </c>
      <c r="AL129" s="562" t="str">
        <f t="array" ref="AL129">IF($K100="","",SUM(IF(LEFT($AM129:$BN129,1)="X",1,0)))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73"/>
      <c r="BL129" s="668"/>
      <c r="BM129" s="668"/>
      <c r="BN129" s="668"/>
      <c r="BO129" s="673"/>
      <c r="BP129" s="668"/>
      <c r="BQ129" s="673"/>
      <c r="BR129" s="668"/>
      <c r="BS129" s="668"/>
      <c r="BT129" s="673"/>
      <c r="BU129" s="673"/>
      <c r="BV129" s="673"/>
      <c r="BW129" s="673"/>
      <c r="BX129" s="673"/>
      <c r="BY129" s="673"/>
      <c r="BZ129" s="673"/>
      <c r="CA129" s="673"/>
      <c r="CB129" s="673"/>
      <c r="CC129" s="673"/>
      <c r="CD129" s="673"/>
    </row>
    <row r="130" spans="5:82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43"/>
        <v/>
      </c>
      <c r="N130" s="562" t="str">
        <f t="shared" si="44"/>
        <v/>
      </c>
      <c r="O130" s="562"/>
      <c r="P130" s="562" t="str">
        <f t="shared" si="45"/>
        <v/>
      </c>
      <c r="Q130" s="586" t="str">
        <f t="shared" si="41"/>
        <v/>
      </c>
      <c r="R130" s="587" t="str">
        <f t="shared" si="42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IF($K130="","",SUM(IF(LEFT($AM130:$BN130,1)="s",1,0))-SUM(IF(RIGHT(LEFT($AM130:$BN130,2))="-",1,0)))</f>
        <v/>
      </c>
      <c r="AL130" s="562" t="str">
        <f t="array" ref="AL130">IF($K101="","",SUM(IF(LEFT($AM130:$BN130,1)="X",1,0)))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73"/>
      <c r="BL130" s="668"/>
      <c r="BM130" s="668"/>
      <c r="BN130" s="668"/>
      <c r="BO130" s="673"/>
      <c r="BP130" s="668"/>
      <c r="BQ130" s="673"/>
      <c r="BR130" s="668"/>
      <c r="BS130" s="668"/>
      <c r="BT130" s="673"/>
      <c r="BU130" s="673"/>
      <c r="BV130" s="673"/>
      <c r="BW130" s="673"/>
      <c r="BX130" s="673"/>
      <c r="BY130" s="673"/>
      <c r="BZ130" s="673"/>
      <c r="CA130" s="673"/>
      <c r="CB130" s="673"/>
      <c r="CC130" s="673"/>
      <c r="CD130" s="673"/>
    </row>
    <row r="131" spans="5:82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43"/>
        <v/>
      </c>
      <c r="N131" s="562" t="str">
        <f t="shared" si="44"/>
        <v/>
      </c>
      <c r="O131" s="562"/>
      <c r="P131" s="562" t="str">
        <f t="shared" si="45"/>
        <v/>
      </c>
      <c r="Q131" s="586" t="str">
        <f t="shared" si="41"/>
        <v/>
      </c>
      <c r="R131" s="587" t="str">
        <f t="shared" si="42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IF($K131="","",SUM(IF(LEFT($AM131:$BN131,1)="s",1,0))-SUM(IF(RIGHT(LEFT($AM131:$BN131,2))="-",1,0)))</f>
        <v/>
      </c>
      <c r="AL131" s="562" t="str">
        <f t="array" ref="AL131">IF($K102="","",SUM(IF(LEFT($AM131:$BN131,1)="X",1,0)))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73"/>
      <c r="BL131" s="668"/>
      <c r="BM131" s="668"/>
      <c r="BN131" s="668"/>
      <c r="BO131" s="673"/>
      <c r="BP131" s="668"/>
      <c r="BQ131" s="673"/>
      <c r="BR131" s="668"/>
      <c r="BS131" s="668"/>
      <c r="BT131" s="673"/>
      <c r="BU131" s="673"/>
      <c r="BV131" s="673"/>
      <c r="BW131" s="673"/>
      <c r="BX131" s="673"/>
      <c r="BY131" s="673"/>
      <c r="BZ131" s="673"/>
      <c r="CA131" s="673"/>
      <c r="CB131" s="673"/>
      <c r="CC131" s="673"/>
      <c r="CD131" s="673"/>
    </row>
    <row r="132" spans="5:82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43"/>
        <v/>
      </c>
      <c r="N132" s="562" t="str">
        <f t="shared" si="44"/>
        <v/>
      </c>
      <c r="O132" s="562"/>
      <c r="P132" s="562" t="str">
        <f t="shared" si="45"/>
        <v/>
      </c>
      <c r="Q132" s="586" t="str">
        <f t="shared" si="41"/>
        <v/>
      </c>
      <c r="R132" s="587" t="str">
        <f t="shared" si="42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IF($K132="","",SUM(IF(LEFT($AM132:$BN132,1)="s",1,0))-SUM(IF(RIGHT(LEFT($AM132:$BN132,2))="-",1,0)))</f>
        <v/>
      </c>
      <c r="AL132" s="562" t="str">
        <f t="array" ref="AL132">IF($K103="","",SUM(IF(LEFT($AM132:$BN132,1)="X",1,0)))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73"/>
      <c r="BL132" s="668"/>
      <c r="BM132" s="668"/>
      <c r="BN132" s="668"/>
      <c r="BO132" s="673"/>
      <c r="BP132" s="668"/>
      <c r="BQ132" s="673"/>
      <c r="BR132" s="668"/>
      <c r="BS132" s="668"/>
      <c r="BT132" s="673"/>
      <c r="BU132" s="673"/>
      <c r="BV132" s="673"/>
      <c r="BW132" s="673"/>
      <c r="BX132" s="673"/>
      <c r="BY132" s="673"/>
      <c r="BZ132" s="673"/>
      <c r="CA132" s="673"/>
      <c r="CB132" s="673"/>
      <c r="CC132" s="673"/>
      <c r="CD132" s="673"/>
    </row>
    <row r="133" spans="5:82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43"/>
        <v/>
      </c>
      <c r="N133" s="562" t="str">
        <f t="shared" si="44"/>
        <v/>
      </c>
      <c r="O133" s="562"/>
      <c r="P133" s="562" t="str">
        <f t="shared" si="45"/>
        <v/>
      </c>
      <c r="Q133" s="586" t="str">
        <f t="shared" si="41"/>
        <v/>
      </c>
      <c r="R133" s="587" t="str">
        <f t="shared" si="42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IF($K133="","",SUM(IF(LEFT($AM133:$BN133,1)="s",1,0))-SUM(IF(RIGHT(LEFT($AM133:$BN133,2))="-",1,0)))</f>
        <v/>
      </c>
      <c r="AL133" s="562" t="str">
        <f t="array" ref="AL133">IF($K104="","",SUM(IF(LEFT($AM133:$BN133,1)="X",1,0)))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73"/>
      <c r="BL133" s="668"/>
      <c r="BM133" s="668"/>
      <c r="BN133" s="668"/>
      <c r="BO133" s="673"/>
      <c r="BP133" s="668"/>
      <c r="BQ133" s="673"/>
      <c r="BR133" s="668"/>
      <c r="BS133" s="668"/>
      <c r="BT133" s="673"/>
      <c r="BU133" s="673"/>
      <c r="BV133" s="673"/>
      <c r="BW133" s="673"/>
      <c r="BX133" s="673"/>
      <c r="BY133" s="673"/>
      <c r="BZ133" s="673"/>
      <c r="CA133" s="673"/>
      <c r="CB133" s="673"/>
      <c r="CC133" s="673"/>
      <c r="CD133" s="673"/>
    </row>
    <row r="134" spans="5:82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43"/>
        <v/>
      </c>
      <c r="N134" s="562" t="str">
        <f t="shared" si="44"/>
        <v/>
      </c>
      <c r="O134" s="562"/>
      <c r="P134" s="562" t="str">
        <f t="shared" si="45"/>
        <v/>
      </c>
      <c r="Q134" s="586" t="str">
        <f t="shared" si="41"/>
        <v/>
      </c>
      <c r="R134" s="587" t="str">
        <f t="shared" si="42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IF($K134="","",SUM(IF(LEFT($AM134:$BN134,1)="s",1,0))-SUM(IF(RIGHT(LEFT($AM134:$BN134,2))="-",1,0)))</f>
        <v/>
      </c>
      <c r="AL134" s="562" t="str">
        <f t="array" ref="AL134">IF($K105="","",SUM(IF(LEFT($AM134:$BN134,1)="X",1,0)))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73"/>
      <c r="BL134" s="668"/>
      <c r="BM134" s="668"/>
      <c r="BN134" s="668"/>
      <c r="BO134" s="673"/>
      <c r="BP134" s="668"/>
      <c r="BQ134" s="673"/>
      <c r="BR134" s="668"/>
      <c r="BS134" s="668"/>
      <c r="BT134" s="673"/>
      <c r="BU134" s="673"/>
      <c r="BV134" s="673"/>
      <c r="BW134" s="673"/>
      <c r="BX134" s="673"/>
      <c r="BY134" s="673"/>
      <c r="BZ134" s="673"/>
      <c r="CA134" s="673"/>
      <c r="CB134" s="673"/>
      <c r="CC134" s="673"/>
      <c r="CD134" s="673"/>
    </row>
    <row r="135" spans="5:82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43"/>
        <v/>
      </c>
      <c r="N135" s="562" t="str">
        <f t="shared" si="44"/>
        <v/>
      </c>
      <c r="O135" s="562"/>
      <c r="P135" s="562" t="str">
        <f t="shared" si="45"/>
        <v/>
      </c>
      <c r="Q135" s="586" t="str">
        <f t="shared" si="41"/>
        <v/>
      </c>
      <c r="R135" s="587" t="str">
        <f t="shared" si="42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IF($K135="","",SUM(IF(LEFT($AM135:$BN135,1)="s",1,0))-SUM(IF(RIGHT(LEFT($AM135:$BN135,2))="-",1,0)))</f>
        <v/>
      </c>
      <c r="AL135" s="562" t="str">
        <f t="array" ref="AL135">IF($K106="","",SUM(IF(LEFT($AM135:$BN135,1)="X",1,0)))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73"/>
      <c r="BL135" s="668"/>
      <c r="BM135" s="668"/>
      <c r="BN135" s="668"/>
      <c r="BO135" s="673"/>
      <c r="BP135" s="668"/>
      <c r="BQ135" s="673"/>
      <c r="BR135" s="668"/>
      <c r="BS135" s="668"/>
      <c r="BT135" s="673"/>
      <c r="BU135" s="673"/>
      <c r="BV135" s="673"/>
      <c r="BW135" s="673"/>
      <c r="BX135" s="673"/>
      <c r="BY135" s="673"/>
      <c r="BZ135" s="673"/>
      <c r="CA135" s="673"/>
      <c r="CB135" s="673"/>
      <c r="CC135" s="673"/>
      <c r="CD135" s="673"/>
    </row>
    <row r="136" spans="5:82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43"/>
        <v/>
      </c>
      <c r="N136" s="562" t="str">
        <f t="shared" si="44"/>
        <v/>
      </c>
      <c r="O136" s="562"/>
      <c r="P136" s="562" t="str">
        <f t="shared" si="45"/>
        <v/>
      </c>
      <c r="Q136" s="586" t="str">
        <f t="shared" si="41"/>
        <v/>
      </c>
      <c r="R136" s="587" t="str">
        <f t="shared" si="42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IF($K136="","",SUM(IF(LEFT($AM136:$BN136,1)="s",1,0))-SUM(IF(RIGHT(LEFT($AM136:$BN136,2))="-",1,0)))</f>
        <v/>
      </c>
      <c r="AL136" s="562" t="str">
        <f t="array" ref="AL136">IF($K107="","",SUM(IF(LEFT($AM136:$BN136,1)="X",1,0)))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73"/>
      <c r="BL136" s="668"/>
      <c r="BM136" s="668"/>
      <c r="BN136" s="668"/>
      <c r="BO136" s="673"/>
      <c r="BP136" s="668"/>
      <c r="BQ136" s="673"/>
      <c r="BR136" s="668"/>
      <c r="BS136" s="668"/>
      <c r="BT136" s="673"/>
      <c r="BU136" s="673"/>
      <c r="BV136" s="673"/>
      <c r="BW136" s="673"/>
      <c r="BX136" s="673"/>
      <c r="BY136" s="673"/>
      <c r="BZ136" s="673"/>
      <c r="CA136" s="673"/>
      <c r="CB136" s="673"/>
      <c r="CC136" s="673"/>
      <c r="CD136" s="673"/>
    </row>
    <row r="137" spans="5:82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43"/>
        <v/>
      </c>
      <c r="N137" s="562" t="str">
        <f t="shared" si="44"/>
        <v/>
      </c>
      <c r="O137" s="562"/>
      <c r="P137" s="562" t="str">
        <f t="shared" si="45"/>
        <v/>
      </c>
      <c r="Q137" s="586" t="str">
        <f t="shared" si="41"/>
        <v/>
      </c>
      <c r="R137" s="587" t="str">
        <f t="shared" si="42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IF($K137="","",SUM(IF(LEFT($AM137:$BN137,1)="s",1,0))-SUM(IF(RIGHT(LEFT($AM137:$BN137,2))="-",1,0)))</f>
        <v/>
      </c>
      <c r="AL137" s="562" t="str">
        <f t="array" ref="AL137">IF($K108="","",SUM(IF(LEFT($AM137:$BN137,1)="X",1,0)))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73"/>
      <c r="BL137" s="668"/>
      <c r="BM137" s="668"/>
      <c r="BN137" s="668"/>
      <c r="BO137" s="673"/>
      <c r="BP137" s="668"/>
      <c r="BQ137" s="673"/>
      <c r="BR137" s="668"/>
      <c r="BS137" s="668"/>
      <c r="BT137" s="673"/>
      <c r="BU137" s="673"/>
      <c r="BV137" s="673"/>
      <c r="BW137" s="673"/>
      <c r="BX137" s="673"/>
      <c r="BY137" s="673"/>
      <c r="BZ137" s="673"/>
      <c r="CA137" s="673"/>
      <c r="CB137" s="673"/>
      <c r="CC137" s="673"/>
      <c r="CD137" s="673"/>
    </row>
    <row r="138" spans="5:82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43"/>
        <v/>
      </c>
      <c r="N138" s="562" t="str">
        <f t="shared" si="44"/>
        <v/>
      </c>
      <c r="O138" s="562"/>
      <c r="P138" s="562" t="str">
        <f t="shared" si="45"/>
        <v/>
      </c>
      <c r="Q138" s="586" t="str">
        <f t="shared" si="41"/>
        <v/>
      </c>
      <c r="R138" s="587" t="str">
        <f t="shared" si="42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IF($K138="","",SUM(IF(LEFT($AM138:$BN138,1)="s",1,0))-SUM(IF(RIGHT(LEFT($AM138:$BN138,2))="-",1,0)))</f>
        <v/>
      </c>
      <c r="AL138" s="562" t="str">
        <f t="array" ref="AL138">IF($K109="","",SUM(IF(LEFT($AM138:$BN138,1)="X",1,0)))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73"/>
      <c r="BL138" s="668"/>
      <c r="BM138" s="668"/>
      <c r="BN138" s="668"/>
      <c r="BO138" s="673"/>
      <c r="BP138" s="668"/>
      <c r="BQ138" s="673"/>
      <c r="BR138" s="668"/>
      <c r="BS138" s="668"/>
      <c r="BT138" s="673"/>
      <c r="BU138" s="673"/>
      <c r="BV138" s="673"/>
      <c r="BW138" s="673"/>
      <c r="BX138" s="673"/>
      <c r="BY138" s="673"/>
      <c r="BZ138" s="673"/>
      <c r="CA138" s="673"/>
      <c r="CB138" s="673"/>
      <c r="CC138" s="673"/>
      <c r="CD138" s="673"/>
    </row>
    <row r="139" spans="5:82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43"/>
        <v/>
      </c>
      <c r="N139" s="562" t="str">
        <f t="shared" si="44"/>
        <v/>
      </c>
      <c r="O139" s="562"/>
      <c r="P139" s="562" t="str">
        <f t="shared" si="45"/>
        <v/>
      </c>
      <c r="Q139" s="586" t="str">
        <f t="shared" si="41"/>
        <v/>
      </c>
      <c r="R139" s="587" t="str">
        <f t="shared" si="42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IF($K139="","",SUM(IF(LEFT($AM139:$BN139,1)="s",1,0))-SUM(IF(RIGHT(LEFT($AM139:$BN139,2))="-",1,0)))</f>
        <v/>
      </c>
      <c r="AL139" s="562" t="str">
        <f t="array" ref="AL139">IF($K110="","",SUM(IF(LEFT($AM139:$BN139,1)="X",1,0)))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73"/>
      <c r="BL139" s="668"/>
      <c r="BM139" s="668"/>
      <c r="BN139" s="668"/>
      <c r="BO139" s="673"/>
      <c r="BP139" s="668"/>
      <c r="BQ139" s="673"/>
      <c r="BR139" s="668"/>
      <c r="BS139" s="668"/>
      <c r="BT139" s="673"/>
      <c r="BU139" s="673"/>
      <c r="BV139" s="673"/>
      <c r="BW139" s="673"/>
      <c r="BX139" s="673"/>
      <c r="BY139" s="673"/>
      <c r="BZ139" s="673"/>
      <c r="CA139" s="673"/>
      <c r="CB139" s="673"/>
      <c r="CC139" s="673"/>
      <c r="CD139" s="673"/>
    </row>
    <row r="140" spans="5:82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43"/>
        <v/>
      </c>
      <c r="N140" s="562" t="str">
        <f t="shared" si="44"/>
        <v/>
      </c>
      <c r="O140" s="562"/>
      <c r="P140" s="562" t="str">
        <f t="shared" si="45"/>
        <v/>
      </c>
      <c r="Q140" s="586" t="str">
        <f t="shared" si="41"/>
        <v/>
      </c>
      <c r="R140" s="587" t="str">
        <f t="shared" si="42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IF($K140="","",SUM(IF(LEFT($AM140:$BN140,1)="s",1,0))-SUM(IF(RIGHT(LEFT($AM140:$BN140,2))="-",1,0)))</f>
        <v/>
      </c>
      <c r="AL140" s="562" t="str">
        <f t="array" ref="AL140">IF($K111="","",SUM(IF(LEFT($AM140:$BN140,1)="X",1,0)))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73"/>
      <c r="BL140" s="668"/>
      <c r="BM140" s="668"/>
      <c r="BN140" s="668"/>
      <c r="BO140" s="673"/>
      <c r="BP140" s="668"/>
      <c r="BQ140" s="673"/>
      <c r="BR140" s="668"/>
      <c r="BS140" s="668"/>
      <c r="BT140" s="673"/>
      <c r="BU140" s="673"/>
      <c r="BV140" s="673"/>
      <c r="BW140" s="673"/>
      <c r="BX140" s="673"/>
      <c r="BY140" s="673"/>
      <c r="BZ140" s="673"/>
      <c r="CA140" s="673"/>
      <c r="CB140" s="673"/>
      <c r="CC140" s="673"/>
      <c r="CD140" s="673"/>
    </row>
    <row r="141" spans="5:82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43"/>
        <v/>
      </c>
      <c r="N141" s="562" t="str">
        <f t="shared" si="44"/>
        <v/>
      </c>
      <c r="O141" s="562"/>
      <c r="P141" s="562" t="str">
        <f t="shared" si="45"/>
        <v/>
      </c>
      <c r="Q141" s="586" t="str">
        <f t="shared" si="41"/>
        <v/>
      </c>
      <c r="R141" s="587" t="str">
        <f t="shared" si="42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IF($K141="","",SUM(IF(LEFT($AM141:$BN141,1)="s",1,0))-SUM(IF(RIGHT(LEFT($AM141:$BN141,2))="-",1,0)))</f>
        <v/>
      </c>
      <c r="AL141" s="562" t="str">
        <f t="array" ref="AL141">IF($K112="","",SUM(IF(LEFT($AM141:$BN141,1)="X",1,0)))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73"/>
      <c r="BL141" s="668"/>
      <c r="BM141" s="668"/>
      <c r="BN141" s="668"/>
      <c r="BO141" s="673"/>
      <c r="BP141" s="668"/>
      <c r="BQ141" s="673"/>
      <c r="BR141" s="668"/>
      <c r="BS141" s="668"/>
      <c r="BT141" s="673"/>
      <c r="BU141" s="673"/>
      <c r="BV141" s="673"/>
      <c r="BW141" s="673"/>
      <c r="BX141" s="673"/>
      <c r="BY141" s="673"/>
      <c r="BZ141" s="673"/>
      <c r="CA141" s="673"/>
      <c r="CB141" s="673"/>
      <c r="CC141" s="673"/>
      <c r="CD141" s="673"/>
    </row>
    <row r="142" spans="5:82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43"/>
        <v/>
      </c>
      <c r="N142" s="562" t="str">
        <f t="shared" si="44"/>
        <v/>
      </c>
      <c r="O142" s="562"/>
      <c r="P142" s="562" t="str">
        <f t="shared" si="45"/>
        <v/>
      </c>
      <c r="Q142" s="586" t="str">
        <f t="shared" si="41"/>
        <v/>
      </c>
      <c r="R142" s="587" t="str">
        <f t="shared" si="42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IF($K142="","",SUM(IF(LEFT($AM142:$BN142,1)="s",1,0))-SUM(IF(RIGHT(LEFT($AM142:$BN142,2))="-",1,0)))</f>
        <v/>
      </c>
      <c r="AL142" s="562" t="str">
        <f t="array" ref="AL142">IF($K113="","",SUM(IF(LEFT($AM142:$BN142,1)="X",1,0)))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73"/>
      <c r="BL142" s="668"/>
      <c r="BM142" s="668"/>
      <c r="BN142" s="668"/>
      <c r="BO142" s="673"/>
      <c r="BP142" s="668"/>
      <c r="BQ142" s="673"/>
      <c r="BR142" s="668"/>
      <c r="BS142" s="668"/>
      <c r="BT142" s="673"/>
      <c r="BU142" s="673"/>
      <c r="BV142" s="673"/>
      <c r="BW142" s="673"/>
      <c r="BX142" s="673"/>
      <c r="BY142" s="673"/>
      <c r="BZ142" s="673"/>
      <c r="CA142" s="673"/>
      <c r="CB142" s="673"/>
      <c r="CC142" s="673"/>
      <c r="CD142" s="673"/>
    </row>
    <row r="143" spans="5:82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43"/>
        <v/>
      </c>
      <c r="N143" s="562" t="str">
        <f t="shared" si="44"/>
        <v/>
      </c>
      <c r="O143" s="562"/>
      <c r="P143" s="562" t="str">
        <f t="shared" si="45"/>
        <v/>
      </c>
      <c r="Q143" s="586" t="str">
        <f t="shared" si="41"/>
        <v/>
      </c>
      <c r="R143" s="587" t="str">
        <f t="shared" si="42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IF($K143="","",SUM(IF(LEFT($AM143:$BN143,1)="s",1,0))-SUM(IF(RIGHT(LEFT($AM143:$BN143,2))="-",1,0)))</f>
        <v/>
      </c>
      <c r="AL143" s="562" t="str">
        <f t="array" ref="AL143">IF($K114="","",SUM(IF(LEFT($AM143:$BN143,1)="X",1,0)))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73"/>
      <c r="BL143" s="668"/>
      <c r="BM143" s="668"/>
      <c r="BN143" s="668"/>
      <c r="BO143" s="673"/>
      <c r="BP143" s="668"/>
      <c r="BQ143" s="673"/>
      <c r="BR143" s="668"/>
      <c r="BS143" s="668"/>
      <c r="BT143" s="673"/>
      <c r="BU143" s="673"/>
      <c r="BV143" s="673"/>
      <c r="BW143" s="673"/>
      <c r="BX143" s="673"/>
      <c r="BY143" s="673"/>
      <c r="BZ143" s="673"/>
      <c r="CA143" s="673"/>
      <c r="CB143" s="673"/>
      <c r="CC143" s="673"/>
      <c r="CD143" s="673"/>
    </row>
    <row r="144" spans="5:82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43"/>
        <v/>
      </c>
      <c r="N144" s="562" t="str">
        <f t="shared" si="44"/>
        <v/>
      </c>
      <c r="O144" s="562"/>
      <c r="P144" s="562" t="str">
        <f t="shared" si="45"/>
        <v/>
      </c>
      <c r="Q144" s="586" t="str">
        <f t="shared" si="41"/>
        <v/>
      </c>
      <c r="R144" s="587" t="str">
        <f t="shared" si="42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IF($K144="","",SUM(IF(LEFT($AM144:$BN144,1)="s",1,0))-SUM(IF(RIGHT(LEFT($AM144:$BN144,2))="-",1,0)))</f>
        <v/>
      </c>
      <c r="AL144" s="562" t="str">
        <f t="array" ref="AL144">IF($K115="","",SUM(IF(LEFT($AM144:$BN144,1)="X",1,0)))</f>
        <v/>
      </c>
      <c r="AM144" s="668"/>
      <c r="AN144" s="668"/>
      <c r="AO144" s="668"/>
      <c r="AP144" s="668"/>
      <c r="AQ144" s="668"/>
      <c r="AR144" s="668"/>
      <c r="AS144" s="668"/>
      <c r="AT144" s="668"/>
      <c r="AU144" s="668"/>
      <c r="AV144" s="668"/>
      <c r="AW144" s="668"/>
      <c r="AX144" s="668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68"/>
      <c r="BI144" s="668"/>
      <c r="BJ144" s="668"/>
      <c r="BK144" s="673"/>
      <c r="BL144" s="668"/>
      <c r="BM144" s="668"/>
      <c r="BN144" s="668"/>
      <c r="BO144" s="673"/>
      <c r="BP144" s="668"/>
      <c r="BQ144" s="673"/>
      <c r="BR144" s="668"/>
      <c r="BS144" s="668"/>
      <c r="BT144" s="673"/>
      <c r="BU144" s="673"/>
      <c r="BV144" s="673"/>
      <c r="BW144" s="673"/>
      <c r="BX144" s="673"/>
      <c r="BY144" s="673"/>
      <c r="BZ144" s="673"/>
      <c r="CA144" s="673"/>
      <c r="CB144" s="673"/>
      <c r="CC144" s="673"/>
      <c r="CD144" s="673"/>
    </row>
    <row r="145" spans="1:82" s="661" customFormat="1" ht="14.25"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43"/>
        <v/>
      </c>
      <c r="N145" s="562" t="str">
        <f t="shared" si="44"/>
        <v/>
      </c>
      <c r="O145" s="562"/>
      <c r="P145" s="562" t="str">
        <f t="shared" si="45"/>
        <v/>
      </c>
      <c r="Q145" s="586" t="str">
        <f t="shared" si="41"/>
        <v/>
      </c>
      <c r="R145" s="587" t="str">
        <f t="shared" si="42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IF($K145="","",SUM(IF(LEFT($AM145:$BN145,1)="s",1,0))-SUM(IF(RIGHT(LEFT($AM145:$BN145,2))="-",1,0)))</f>
        <v/>
      </c>
      <c r="AL145" s="562" t="str">
        <f t="array" ref="AL145">IF($K116="","",SUM(IF(LEFT($AM145:$BN145,1)="X",1,0)))</f>
        <v/>
      </c>
      <c r="AM145" s="668"/>
      <c r="AN145" s="668"/>
      <c r="AO145" s="668"/>
      <c r="AP145" s="668"/>
      <c r="AQ145" s="668"/>
      <c r="AR145" s="668"/>
      <c r="AS145" s="668"/>
      <c r="AT145" s="668"/>
      <c r="AU145" s="668"/>
      <c r="AV145" s="668"/>
      <c r="AW145" s="668"/>
      <c r="AX145" s="668"/>
      <c r="AY145" s="668"/>
      <c r="AZ145" s="668"/>
      <c r="BA145" s="668"/>
      <c r="BB145" s="668"/>
      <c r="BC145" s="668"/>
      <c r="BD145" s="668"/>
      <c r="BE145" s="668"/>
      <c r="BF145" s="668"/>
      <c r="BG145" s="668"/>
      <c r="BH145" s="668"/>
      <c r="BI145" s="668"/>
      <c r="BJ145" s="668"/>
      <c r="BK145" s="673"/>
      <c r="BL145" s="668"/>
      <c r="BM145" s="668"/>
      <c r="BN145" s="668"/>
      <c r="BO145" s="673"/>
      <c r="BP145" s="668"/>
      <c r="BQ145" s="673"/>
      <c r="BR145" s="668"/>
      <c r="BS145" s="668"/>
      <c r="BT145" s="673"/>
      <c r="BU145" s="673"/>
      <c r="BV145" s="673"/>
      <c r="BW145" s="673"/>
      <c r="BX145" s="673"/>
      <c r="BY145" s="673"/>
      <c r="BZ145" s="673"/>
      <c r="CA145" s="673"/>
      <c r="CB145" s="673"/>
      <c r="CC145" s="673"/>
      <c r="CD145" s="673"/>
    </row>
    <row r="146" spans="1:82" s="661" customFormat="1" ht="14.25"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43"/>
        <v/>
      </c>
      <c r="N146" s="562" t="str">
        <f t="shared" si="44"/>
        <v/>
      </c>
      <c r="O146" s="562"/>
      <c r="P146" s="562" t="str">
        <f t="shared" si="45"/>
        <v/>
      </c>
      <c r="Q146" s="586" t="str">
        <f t="shared" si="41"/>
        <v/>
      </c>
      <c r="R146" s="587" t="str">
        <f t="shared" si="42"/>
        <v/>
      </c>
      <c r="S146" s="587"/>
      <c r="T146" s="587"/>
      <c r="U146" s="587"/>
      <c r="V146" s="587"/>
      <c r="W146" s="574"/>
      <c r="X146" s="574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J146" s="582"/>
      <c r="AK146" s="583" t="str">
        <f t="array" ref="AK146">IF($K146="","",SUM(IF(LEFT($AM146:$BN146,1)="s",1,0))-SUM(IF(RIGHT(LEFT($AM146:$BN146,2))="-",1,0)))</f>
        <v/>
      </c>
      <c r="AL146" s="562" t="str">
        <f t="array" ref="AL146">IF($K117="","",SUM(IF(LEFT($AM146:$BN146,1)="X",1,0)))</f>
        <v/>
      </c>
      <c r="AM146" s="668"/>
      <c r="AN146" s="668"/>
      <c r="AO146" s="668"/>
      <c r="AP146" s="668"/>
      <c r="AQ146" s="668"/>
      <c r="AR146" s="668"/>
      <c r="AS146" s="668"/>
      <c r="AT146" s="668"/>
      <c r="AU146" s="668"/>
      <c r="AV146" s="668"/>
      <c r="AW146" s="668"/>
      <c r="AX146" s="668"/>
      <c r="AY146" s="668"/>
      <c r="AZ146" s="668"/>
      <c r="BA146" s="668"/>
      <c r="BB146" s="668"/>
      <c r="BC146" s="668"/>
      <c r="BD146" s="668"/>
      <c r="BE146" s="668"/>
      <c r="BF146" s="668"/>
      <c r="BG146" s="668"/>
      <c r="BH146" s="668"/>
      <c r="BI146" s="668"/>
      <c r="BJ146" s="668"/>
      <c r="BK146" s="673"/>
      <c r="BL146" s="668"/>
      <c r="BM146" s="668"/>
      <c r="BN146" s="668"/>
      <c r="BO146" s="673"/>
      <c r="BP146" s="668"/>
      <c r="BQ146" s="673"/>
      <c r="BR146" s="668"/>
      <c r="BS146" s="668"/>
      <c r="BT146" s="673"/>
      <c r="BU146" s="673"/>
      <c r="BV146" s="673"/>
      <c r="BW146" s="673"/>
      <c r="BX146" s="673"/>
      <c r="BY146" s="673"/>
      <c r="BZ146" s="673"/>
      <c r="CA146" s="673"/>
      <c r="CB146" s="673"/>
      <c r="CC146" s="673"/>
      <c r="CD146" s="673"/>
    </row>
    <row r="147" spans="1:82" s="661" customFormat="1" ht="14.25"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43"/>
        <v/>
      </c>
      <c r="N147" s="562" t="str">
        <f t="shared" si="44"/>
        <v/>
      </c>
      <c r="O147" s="562"/>
      <c r="P147" s="562" t="str">
        <f t="shared" si="45"/>
        <v/>
      </c>
      <c r="Q147" s="586" t="str">
        <f t="shared" si="41"/>
        <v/>
      </c>
      <c r="R147" s="587" t="str">
        <f t="shared" si="42"/>
        <v/>
      </c>
      <c r="S147" s="587"/>
      <c r="T147" s="587"/>
      <c r="U147" s="587"/>
      <c r="V147" s="587"/>
      <c r="W147" s="574"/>
      <c r="X147" s="574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J147" s="582"/>
      <c r="AK147" s="583" t="str">
        <f t="array" ref="AK147">IF($K147="","",SUM(IF(LEFT($AM147:$BN147,1)="s",1,0))-SUM(IF(RIGHT(LEFT($AM147:$BN147,2))="-",1,0)))</f>
        <v/>
      </c>
      <c r="AL147" s="562" t="str">
        <f t="array" ref="AL147">IF($K118="","",SUM(IF(LEFT($AM147:$BN147,1)="X",1,0)))</f>
        <v/>
      </c>
      <c r="AM147" s="668"/>
      <c r="AN147" s="668"/>
      <c r="AO147" s="668"/>
      <c r="AP147" s="668"/>
      <c r="AQ147" s="668"/>
      <c r="AR147" s="668"/>
      <c r="AS147" s="668"/>
      <c r="AT147" s="668"/>
      <c r="AU147" s="668"/>
      <c r="AV147" s="668"/>
      <c r="AW147" s="668"/>
      <c r="AX147" s="668"/>
      <c r="AY147" s="668"/>
      <c r="AZ147" s="668"/>
      <c r="BA147" s="668"/>
      <c r="BB147" s="668"/>
      <c r="BC147" s="668"/>
      <c r="BD147" s="668"/>
      <c r="BE147" s="668"/>
      <c r="BF147" s="668"/>
      <c r="BG147" s="668"/>
      <c r="BH147" s="668"/>
      <c r="BI147" s="668"/>
      <c r="BJ147" s="668"/>
      <c r="BK147" s="673"/>
      <c r="BL147" s="668"/>
      <c r="BM147" s="668"/>
      <c r="BN147" s="668"/>
      <c r="BO147" s="673"/>
      <c r="BP147" s="668"/>
      <c r="BQ147" s="673"/>
      <c r="BR147" s="668"/>
      <c r="BS147" s="668"/>
      <c r="BT147" s="673"/>
      <c r="BU147" s="673"/>
      <c r="BV147" s="673"/>
      <c r="BW147" s="673"/>
      <c r="BX147" s="673"/>
      <c r="BY147" s="673"/>
      <c r="BZ147" s="673"/>
      <c r="CA147" s="673"/>
      <c r="CB147" s="673"/>
      <c r="CC147" s="673"/>
      <c r="CD147" s="673"/>
    </row>
    <row r="148" spans="1:82" s="661" customFormat="1" ht="14.25"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43"/>
        <v/>
      </c>
      <c r="N148" s="562" t="str">
        <f t="shared" si="44"/>
        <v/>
      </c>
      <c r="O148" s="562"/>
      <c r="P148" s="562" t="str">
        <f t="shared" si="45"/>
        <v/>
      </c>
      <c r="Q148" s="586" t="str">
        <f t="shared" si="41"/>
        <v/>
      </c>
      <c r="R148" s="587" t="str">
        <f t="shared" si="42"/>
        <v/>
      </c>
      <c r="S148" s="587"/>
      <c r="T148" s="587"/>
      <c r="U148" s="587"/>
      <c r="V148" s="587"/>
      <c r="W148" s="574"/>
      <c r="X148" s="574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J148" s="582"/>
      <c r="AK148" s="583" t="str">
        <f t="array" ref="AK148">IF($K148="","",SUM(IF(LEFT($AM148:$BN148,1)="s",1,0))-SUM(IF(RIGHT(LEFT($AM148:$BN148,2))="-",1,0)))</f>
        <v/>
      </c>
      <c r="AL148" s="562" t="str">
        <f t="array" ref="AL148">IF($K119="","",SUM(IF(LEFT($AM148:$BN148,1)="X",1,0)))</f>
        <v/>
      </c>
      <c r="AM148" s="668"/>
      <c r="AN148" s="668"/>
      <c r="AO148" s="668"/>
      <c r="AP148" s="668"/>
      <c r="AQ148" s="668"/>
      <c r="AR148" s="668"/>
      <c r="AS148" s="668"/>
      <c r="AT148" s="668"/>
      <c r="AU148" s="668"/>
      <c r="AV148" s="668"/>
      <c r="AW148" s="668"/>
      <c r="AX148" s="668"/>
      <c r="AY148" s="668"/>
      <c r="AZ148" s="668"/>
      <c r="BA148" s="668"/>
      <c r="BB148" s="668"/>
      <c r="BC148" s="668"/>
      <c r="BD148" s="668"/>
      <c r="BE148" s="668"/>
      <c r="BF148" s="668"/>
      <c r="BG148" s="668"/>
      <c r="BH148" s="668"/>
      <c r="BI148" s="668"/>
      <c r="BJ148" s="668"/>
      <c r="BK148" s="673"/>
      <c r="BL148" s="668"/>
      <c r="BM148" s="668"/>
      <c r="BN148" s="668"/>
      <c r="BO148" s="673"/>
      <c r="BP148" s="668"/>
      <c r="BQ148" s="673"/>
      <c r="BR148" s="668"/>
      <c r="BS148" s="668"/>
      <c r="BT148" s="673"/>
      <c r="BU148" s="673"/>
      <c r="BV148" s="673"/>
      <c r="BW148" s="673"/>
      <c r="BX148" s="673"/>
      <c r="BY148" s="673"/>
      <c r="BZ148" s="673"/>
      <c r="CA148" s="673"/>
      <c r="CB148" s="673"/>
      <c r="CC148" s="673"/>
      <c r="CD148" s="673"/>
    </row>
    <row r="149" spans="1:82" s="661" customFormat="1" ht="14.25"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43"/>
        <v/>
      </c>
      <c r="N149" s="562" t="str">
        <f t="shared" si="44"/>
        <v/>
      </c>
      <c r="O149" s="562"/>
      <c r="P149" s="562" t="str">
        <f t="shared" si="45"/>
        <v/>
      </c>
      <c r="Q149" s="586" t="str">
        <f t="shared" si="41"/>
        <v/>
      </c>
      <c r="R149" s="587" t="str">
        <f t="shared" si="42"/>
        <v/>
      </c>
      <c r="S149" s="587"/>
      <c r="T149" s="587"/>
      <c r="U149" s="587"/>
      <c r="V149" s="587"/>
      <c r="W149" s="574"/>
      <c r="X149" s="574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J149" s="582"/>
      <c r="AK149" s="583" t="str">
        <f t="array" ref="AK149">IF($K149="","",SUM(IF(LEFT($AM149:$BN149,1)="s",1,0))-SUM(IF(RIGHT(LEFT($AM149:$BN149,2))="-",1,0)))</f>
        <v/>
      </c>
      <c r="AL149" s="562" t="str">
        <f t="array" ref="AL149">IF($K120="","",SUM(IF(LEFT($AM149:$BN149,1)="X",1,0)))</f>
        <v/>
      </c>
      <c r="AM149" s="668"/>
      <c r="AN149" s="668"/>
      <c r="AO149" s="668"/>
      <c r="AP149" s="668"/>
      <c r="AQ149" s="668"/>
      <c r="AR149" s="668"/>
      <c r="AS149" s="668"/>
      <c r="AT149" s="668"/>
      <c r="AU149" s="668"/>
      <c r="AV149" s="668"/>
      <c r="AW149" s="668"/>
      <c r="AX149" s="668"/>
      <c r="AY149" s="668"/>
      <c r="AZ149" s="668"/>
      <c r="BA149" s="668"/>
      <c r="BB149" s="668"/>
      <c r="BC149" s="668"/>
      <c r="BD149" s="668"/>
      <c r="BE149" s="668"/>
      <c r="BF149" s="668"/>
      <c r="BG149" s="668"/>
      <c r="BH149" s="668"/>
      <c r="BI149" s="668"/>
      <c r="BJ149" s="668"/>
      <c r="BK149" s="673"/>
      <c r="BL149" s="668"/>
      <c r="BM149" s="668"/>
      <c r="BN149" s="668"/>
      <c r="BO149" s="673"/>
      <c r="BP149" s="668"/>
      <c r="BQ149" s="673"/>
      <c r="BR149" s="668"/>
      <c r="BS149" s="668"/>
      <c r="BT149" s="673"/>
      <c r="BU149" s="673"/>
      <c r="BV149" s="673"/>
      <c r="BW149" s="673"/>
      <c r="BX149" s="673"/>
      <c r="BY149" s="673"/>
      <c r="BZ149" s="673"/>
      <c r="CA149" s="673"/>
      <c r="CB149" s="673"/>
      <c r="CC149" s="673"/>
      <c r="CD149" s="673"/>
    </row>
    <row r="150" spans="1:82" ht="14.25">
      <c r="A150" s="661"/>
      <c r="B150" s="661"/>
      <c r="C150" s="661"/>
      <c r="D150" s="6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43"/>
        <v/>
      </c>
      <c r="N150" s="562" t="str">
        <f t="shared" si="44"/>
        <v/>
      </c>
      <c r="O150" s="562"/>
      <c r="P150" s="562" t="str">
        <f t="shared" si="45"/>
        <v/>
      </c>
      <c r="Q150" s="586" t="str">
        <f t="shared" si="41"/>
        <v/>
      </c>
      <c r="R150" s="587" t="str">
        <f t="shared" ref="R150:R181" si="46">IF(Q150="","",IF((K121-L121+Q150)&gt;=0.5,1,IF((K121-L121+Q150)=0.25,0.5,IF((K121-L121+Q150)&lt;=-0.5,-1,IF((K121-L121+Q150)=-0.25,-0.5,0)))))</f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IF($K150="","",SUM(IF(LEFT($AM150:$BN150,1)="s",1,0))-SUM(IF(RIGHT(LEFT($AM150:$BN150,2))="-",1,0)))</f>
        <v/>
      </c>
      <c r="AL150" s="562" t="str">
        <f t="array" ref="AL150">IF($K121="","",SUM(IF(LEFT($AM150:$BN150,1)="X",1,0)))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9"/>
      <c r="BL150" s="647"/>
      <c r="BM150" s="647"/>
      <c r="BN150" s="647"/>
      <c r="BO150" s="649"/>
      <c r="BP150" s="647"/>
      <c r="BQ150" s="649"/>
      <c r="BR150" s="647"/>
      <c r="BS150" s="647"/>
      <c r="BT150" s="649"/>
      <c r="BU150" s="649"/>
      <c r="BV150" s="649"/>
      <c r="BW150" s="649"/>
      <c r="BX150" s="649"/>
      <c r="BY150" s="649"/>
      <c r="BZ150" s="649"/>
      <c r="CA150" s="649"/>
      <c r="CB150" s="649"/>
      <c r="CC150" s="649"/>
      <c r="CD150" s="649"/>
    </row>
    <row r="151" spans="1:82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43"/>
        <v/>
      </c>
      <c r="N151" s="562" t="str">
        <f t="shared" si="44"/>
        <v/>
      </c>
      <c r="O151" s="562"/>
      <c r="P151" s="562" t="str">
        <f t="shared" si="45"/>
        <v/>
      </c>
      <c r="Q151" s="586" t="str">
        <f t="shared" si="41"/>
        <v/>
      </c>
      <c r="R151" s="587" t="str">
        <f t="shared" si="46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IF($K151="","",SUM(IF(LEFT($AM151:$BN151,1)="s",1,0))-SUM(IF(RIGHT(LEFT($AM151:$BN151,2))="-",1,0)))</f>
        <v/>
      </c>
      <c r="AL151" s="562" t="str">
        <f t="array" ref="AL151">IF($K122="","",SUM(IF(LEFT($AM151:$BN151,1)="X",1,0)))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9"/>
      <c r="BL151" s="647"/>
      <c r="BM151" s="647"/>
      <c r="BN151" s="647"/>
      <c r="BO151" s="649"/>
      <c r="BP151" s="647"/>
      <c r="BQ151" s="649"/>
      <c r="BR151" s="647"/>
      <c r="BS151" s="647"/>
      <c r="BT151" s="649"/>
      <c r="BU151" s="649"/>
      <c r="BV151" s="649"/>
      <c r="BW151" s="649"/>
      <c r="BX151" s="649"/>
      <c r="BY151" s="649"/>
      <c r="BZ151" s="649"/>
      <c r="CA151" s="649"/>
      <c r="CB151" s="649"/>
      <c r="CC151" s="649"/>
      <c r="CD151" s="649"/>
    </row>
    <row r="152" spans="1:82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43"/>
        <v/>
      </c>
      <c r="N152" s="562" t="str">
        <f t="shared" si="44"/>
        <v/>
      </c>
      <c r="O152" s="562"/>
      <c r="P152" s="562" t="str">
        <f t="shared" si="45"/>
        <v/>
      </c>
      <c r="Q152" s="586" t="str">
        <f t="shared" si="41"/>
        <v/>
      </c>
      <c r="R152" s="587" t="str">
        <f t="shared" si="46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IF($K152="","",SUM(IF(LEFT($AM152:$BN152,1)="s",1,0))-SUM(IF(RIGHT(LEFT($AM152:$BN152,2))="-",1,0)))</f>
        <v/>
      </c>
      <c r="AL152" s="562" t="str">
        <f t="array" ref="AL152">IF($K123="","",SUM(IF(LEFT($AM152:$BN152,1)="X",1,0)))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9"/>
      <c r="BL152" s="647"/>
      <c r="BM152" s="647"/>
      <c r="BN152" s="647"/>
      <c r="BO152" s="649"/>
      <c r="BP152" s="647"/>
      <c r="BQ152" s="649"/>
      <c r="BR152" s="647"/>
      <c r="BS152" s="647"/>
      <c r="BT152" s="649"/>
      <c r="BU152" s="649"/>
      <c r="BV152" s="649"/>
      <c r="BW152" s="649"/>
      <c r="BX152" s="649"/>
      <c r="BY152" s="649"/>
      <c r="BZ152" s="649"/>
      <c r="CA152" s="649"/>
      <c r="CB152" s="649"/>
      <c r="CC152" s="649"/>
      <c r="CD152" s="649"/>
    </row>
    <row r="153" spans="1:82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43"/>
        <v/>
      </c>
      <c r="N153" s="562" t="str">
        <f t="shared" si="44"/>
        <v/>
      </c>
      <c r="O153" s="562"/>
      <c r="P153" s="562" t="str">
        <f t="shared" si="45"/>
        <v/>
      </c>
      <c r="Q153" s="586" t="str">
        <f t="shared" si="41"/>
        <v/>
      </c>
      <c r="R153" s="587" t="str">
        <f t="shared" si="46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IF($K153="","",SUM(IF(LEFT($AM153:$BN153,1)="s",1,0))-SUM(IF(RIGHT(LEFT($AM153:$BN153,2))="-",1,0)))</f>
        <v/>
      </c>
      <c r="AL153" s="562" t="str">
        <f t="array" ref="AL153">IF($K124="","",SUM(IF(LEFT($AM153:$BN153,1)="X",1,0)))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9"/>
      <c r="BL153" s="647"/>
      <c r="BM153" s="647"/>
      <c r="BN153" s="647"/>
      <c r="BO153" s="649"/>
      <c r="BP153" s="647"/>
      <c r="BQ153" s="649"/>
      <c r="BR153" s="647"/>
      <c r="BS153" s="647"/>
      <c r="BT153" s="649"/>
      <c r="BU153" s="649"/>
      <c r="BV153" s="649"/>
      <c r="BW153" s="649"/>
      <c r="BX153" s="649"/>
      <c r="BY153" s="649"/>
      <c r="BZ153" s="649"/>
      <c r="CA153" s="649"/>
      <c r="CB153" s="649"/>
      <c r="CC153" s="649"/>
      <c r="CD153" s="649"/>
    </row>
    <row r="154" spans="1:82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43"/>
        <v/>
      </c>
      <c r="N154" s="562" t="str">
        <f t="shared" si="44"/>
        <v/>
      </c>
      <c r="O154" s="562"/>
      <c r="P154" s="562" t="str">
        <f t="shared" si="45"/>
        <v/>
      </c>
      <c r="Q154" s="586" t="str">
        <f t="shared" si="41"/>
        <v/>
      </c>
      <c r="R154" s="587" t="str">
        <f t="shared" si="46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IF($K154="","",SUM(IF(LEFT($AM154:$BN154,1)="s",1,0))-SUM(IF(RIGHT(LEFT($AM154:$BN154,2))="-",1,0)))</f>
        <v/>
      </c>
      <c r="AL154" s="562" t="str">
        <f t="array" ref="AL154">IF($K125="","",SUM(IF(LEFT($AM154:$BN154,1)="X",1,0)))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9"/>
      <c r="BL154" s="647"/>
      <c r="BM154" s="647"/>
      <c r="BN154" s="647"/>
      <c r="BO154" s="649"/>
      <c r="BP154" s="647"/>
      <c r="BQ154" s="649"/>
      <c r="BR154" s="647"/>
      <c r="BS154" s="647"/>
      <c r="BT154" s="649"/>
      <c r="BU154" s="649"/>
      <c r="BV154" s="649"/>
      <c r="BW154" s="649"/>
      <c r="BX154" s="649"/>
      <c r="BY154" s="649"/>
      <c r="BZ154" s="649"/>
      <c r="CA154" s="649"/>
      <c r="CB154" s="649"/>
      <c r="CC154" s="649"/>
      <c r="CD154" s="649"/>
    </row>
    <row r="155" spans="1:82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43"/>
        <v/>
      </c>
      <c r="N155" s="562" t="str">
        <f t="shared" si="44"/>
        <v/>
      </c>
      <c r="O155" s="562"/>
      <c r="P155" s="562" t="str">
        <f t="shared" si="45"/>
        <v/>
      </c>
      <c r="Q155" s="586" t="str">
        <f t="shared" si="41"/>
        <v/>
      </c>
      <c r="R155" s="587" t="str">
        <f t="shared" si="46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IF($K155="","",SUM(IF(LEFT($AM155:$BN155,1)="s",1,0))-SUM(IF(RIGHT(LEFT($AM155:$BN155,2))="-",1,0)))</f>
        <v/>
      </c>
      <c r="AL155" s="562" t="str">
        <f t="array" ref="AL155">IF($K126="","",SUM(IF(LEFT($AM155:$BN155,1)="X",1,0)))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9"/>
      <c r="BL155" s="647"/>
      <c r="BM155" s="647"/>
      <c r="BN155" s="647"/>
      <c r="BO155" s="649"/>
      <c r="BP155" s="647"/>
      <c r="BQ155" s="649"/>
      <c r="BR155" s="647"/>
      <c r="BS155" s="647"/>
      <c r="BT155" s="649"/>
      <c r="BU155" s="649"/>
      <c r="BV155" s="649"/>
      <c r="BW155" s="649"/>
      <c r="BX155" s="649"/>
      <c r="BY155" s="649"/>
      <c r="BZ155" s="649"/>
      <c r="CA155" s="649"/>
      <c r="CB155" s="649"/>
      <c r="CC155" s="649"/>
      <c r="CD155" s="649"/>
    </row>
    <row r="156" spans="1:82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43"/>
        <v/>
      </c>
      <c r="N156" s="562" t="str">
        <f t="shared" si="44"/>
        <v/>
      </c>
      <c r="O156" s="562"/>
      <c r="P156" s="562" t="str">
        <f t="shared" si="45"/>
        <v/>
      </c>
      <c r="Q156" s="586" t="str">
        <f t="shared" si="41"/>
        <v/>
      </c>
      <c r="R156" s="587" t="str">
        <f t="shared" si="46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IF($K156="","",SUM(IF(LEFT($AM156:$BN156,1)="s",1,0))-SUM(IF(RIGHT(LEFT($AM156:$BN156,2))="-",1,0)))</f>
        <v/>
      </c>
      <c r="AL156" s="562" t="str">
        <f t="array" ref="AL156">IF($K127="","",SUM(IF(LEFT($AM156:$BN156,1)="X",1,0)))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9"/>
      <c r="BL156" s="647"/>
      <c r="BM156" s="647"/>
      <c r="BN156" s="647"/>
      <c r="BO156" s="649"/>
      <c r="BP156" s="647"/>
      <c r="BQ156" s="649"/>
      <c r="BR156" s="647"/>
      <c r="BS156" s="647"/>
      <c r="BT156" s="649"/>
      <c r="BU156" s="649"/>
      <c r="BV156" s="649"/>
      <c r="BW156" s="649"/>
      <c r="BX156" s="649"/>
      <c r="BY156" s="649"/>
      <c r="BZ156" s="649"/>
      <c r="CA156" s="649"/>
      <c r="CB156" s="649"/>
      <c r="CC156" s="649"/>
      <c r="CD156" s="649"/>
    </row>
    <row r="157" spans="1:82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43"/>
        <v/>
      </c>
      <c r="N157" s="562" t="str">
        <f t="shared" si="44"/>
        <v/>
      </c>
      <c r="O157" s="562"/>
      <c r="P157" s="562" t="str">
        <f t="shared" si="45"/>
        <v/>
      </c>
      <c r="Q157" s="586" t="str">
        <f t="shared" si="41"/>
        <v/>
      </c>
      <c r="R157" s="587" t="str">
        <f t="shared" si="46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IF($K157="","",SUM(IF(LEFT($AM157:$BN157,1)="s",1,0))-SUM(IF(RIGHT(LEFT($AM157:$BN157,2))="-",1,0)))</f>
        <v/>
      </c>
      <c r="AL157" s="562" t="str">
        <f t="array" ref="AL157">IF($K128="","",SUM(IF(LEFT($AM157:$BN157,1)="X",1,0)))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9"/>
      <c r="BL157" s="647"/>
      <c r="BM157" s="647"/>
      <c r="BN157" s="647"/>
      <c r="BO157" s="649"/>
      <c r="BP157" s="647"/>
      <c r="BQ157" s="649"/>
      <c r="BR157" s="647"/>
      <c r="BS157" s="647"/>
      <c r="BT157" s="649"/>
      <c r="BU157" s="649"/>
      <c r="BV157" s="649"/>
      <c r="BW157" s="649"/>
      <c r="BX157" s="649"/>
      <c r="BY157" s="649"/>
      <c r="BZ157" s="649"/>
      <c r="CA157" s="649"/>
      <c r="CB157" s="649"/>
      <c r="CC157" s="649"/>
      <c r="CD157" s="649"/>
    </row>
    <row r="158" spans="1:82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43"/>
        <v/>
      </c>
      <c r="N158" s="562" t="str">
        <f t="shared" si="44"/>
        <v/>
      </c>
      <c r="O158" s="562"/>
      <c r="P158" s="562" t="str">
        <f t="shared" si="45"/>
        <v/>
      </c>
      <c r="Q158" s="586" t="str">
        <f t="shared" si="41"/>
        <v/>
      </c>
      <c r="R158" s="587" t="str">
        <f t="shared" si="46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IF($K158="","",SUM(IF(LEFT($AM158:$BN158,1)="s",1,0))-SUM(IF(RIGHT(LEFT($AM158:$BN158,2))="-",1,0)))</f>
        <v/>
      </c>
      <c r="AL158" s="562" t="str">
        <f t="array" ref="AL158">IF($K129="","",SUM(IF(LEFT($AM158:$BN158,1)="X",1,0)))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9"/>
      <c r="BL158" s="647"/>
      <c r="BM158" s="647"/>
      <c r="BN158" s="647"/>
      <c r="BO158" s="649"/>
      <c r="BP158" s="647"/>
      <c r="BQ158" s="649"/>
      <c r="BR158" s="647"/>
      <c r="BS158" s="647"/>
      <c r="BT158" s="649"/>
      <c r="BU158" s="649"/>
      <c r="BV158" s="649"/>
      <c r="BW158" s="649"/>
      <c r="BX158" s="649"/>
      <c r="BY158" s="649"/>
      <c r="BZ158" s="649"/>
      <c r="CA158" s="649"/>
      <c r="CB158" s="649"/>
      <c r="CC158" s="649"/>
      <c r="CD158" s="649"/>
    </row>
    <row r="159" spans="1:82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43"/>
        <v/>
      </c>
      <c r="N159" s="562" t="str">
        <f t="shared" si="44"/>
        <v/>
      </c>
      <c r="O159" s="562"/>
      <c r="P159" s="562" t="str">
        <f t="shared" si="45"/>
        <v/>
      </c>
      <c r="Q159" s="586" t="str">
        <f t="shared" si="41"/>
        <v/>
      </c>
      <c r="R159" s="587" t="str">
        <f t="shared" si="46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IF($K159="","",SUM(IF(LEFT($AM159:$BN159,1)="s",1,0))-SUM(IF(RIGHT(LEFT($AM159:$BN159,2))="-",1,0)))</f>
        <v/>
      </c>
      <c r="AL159" s="562" t="str">
        <f t="array" ref="AL159">IF($K130="","",SUM(IF(LEFT($AM159:$BN159,1)="X",1,0)))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9"/>
      <c r="BL159" s="647"/>
      <c r="BM159" s="647"/>
      <c r="BN159" s="647"/>
      <c r="BO159" s="649"/>
      <c r="BP159" s="647"/>
      <c r="BQ159" s="649"/>
      <c r="BR159" s="647"/>
      <c r="BS159" s="647"/>
      <c r="BT159" s="649"/>
      <c r="BU159" s="649"/>
      <c r="BV159" s="649"/>
      <c r="BW159" s="649"/>
      <c r="BX159" s="649"/>
      <c r="BY159" s="649"/>
      <c r="BZ159" s="649"/>
      <c r="CA159" s="649"/>
      <c r="CB159" s="649"/>
      <c r="CC159" s="649"/>
      <c r="CD159" s="649"/>
    </row>
    <row r="160" spans="1:82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43"/>
        <v/>
      </c>
      <c r="N160" s="562" t="str">
        <f t="shared" si="44"/>
        <v/>
      </c>
      <c r="O160" s="562"/>
      <c r="P160" s="562" t="str">
        <f t="shared" si="45"/>
        <v/>
      </c>
      <c r="Q160" s="586" t="str">
        <f t="shared" si="41"/>
        <v/>
      </c>
      <c r="R160" s="587" t="str">
        <f t="shared" si="46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IF($K160="","",SUM(IF(LEFT($AM160:$BN160,1)="s",1,0))-SUM(IF(RIGHT(LEFT($AM160:$BN160,2))="-",1,0)))</f>
        <v/>
      </c>
      <c r="AL160" s="562" t="str">
        <f t="array" ref="AL160">IF($K131="","",SUM(IF(LEFT($AM160:$BN160,1)="X",1,0)))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9"/>
      <c r="BL160" s="647"/>
      <c r="BM160" s="647"/>
      <c r="BN160" s="647"/>
      <c r="BO160" s="649"/>
      <c r="BP160" s="647"/>
      <c r="BQ160" s="649"/>
      <c r="BR160" s="647"/>
      <c r="BS160" s="647"/>
      <c r="BT160" s="649"/>
      <c r="BU160" s="649"/>
      <c r="BV160" s="649"/>
      <c r="BW160" s="649"/>
      <c r="BX160" s="649"/>
      <c r="BY160" s="649"/>
      <c r="BZ160" s="649"/>
      <c r="CA160" s="649"/>
      <c r="CB160" s="649"/>
      <c r="CC160" s="649"/>
      <c r="CD160" s="649"/>
    </row>
    <row r="161" spans="1:82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43"/>
        <v/>
      </c>
      <c r="N161" s="562" t="str">
        <f t="shared" si="44"/>
        <v/>
      </c>
      <c r="O161" s="562"/>
      <c r="P161" s="562" t="str">
        <f t="shared" si="45"/>
        <v/>
      </c>
      <c r="Q161" s="586" t="str">
        <f t="shared" si="41"/>
        <v/>
      </c>
      <c r="R161" s="587" t="str">
        <f t="shared" si="46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IF($K161="","",SUM(IF(LEFT($AM161:$BN161,1)="s",1,0))-SUM(IF(RIGHT(LEFT($AM161:$BN161,2))="-",1,0)))</f>
        <v/>
      </c>
      <c r="AL161" s="562" t="str">
        <f t="array" ref="AL161">IF($K132="","",SUM(IF(LEFT($AM161:$BN161,1)="X",1,0)))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9"/>
      <c r="BL161" s="647"/>
      <c r="BM161" s="647"/>
      <c r="BN161" s="647"/>
      <c r="BO161" s="649"/>
      <c r="BP161" s="647"/>
      <c r="BQ161" s="649"/>
      <c r="BR161" s="647"/>
      <c r="BS161" s="647"/>
      <c r="BT161" s="649"/>
      <c r="BU161" s="649"/>
      <c r="BV161" s="649"/>
      <c r="BW161" s="649"/>
      <c r="BX161" s="649"/>
      <c r="BY161" s="649"/>
      <c r="BZ161" s="649"/>
      <c r="CA161" s="649"/>
      <c r="CB161" s="649"/>
      <c r="CC161" s="649"/>
      <c r="CD161" s="649"/>
    </row>
    <row r="162" spans="1:82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K162" s="576"/>
      <c r="L162" s="576"/>
      <c r="M162" s="562" t="str">
        <f t="shared" si="43"/>
        <v/>
      </c>
      <c r="N162" s="562" t="str">
        <f t="shared" si="44"/>
        <v/>
      </c>
      <c r="O162" s="562"/>
      <c r="P162" s="562" t="str">
        <f t="shared" si="45"/>
        <v/>
      </c>
      <c r="Q162" s="586" t="str">
        <f t="shared" si="41"/>
        <v/>
      </c>
      <c r="R162" s="587" t="str">
        <f t="shared" si="46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IF($K162="","",SUM(IF(LEFT($AM162:$BN162,1)="s",1,0))-SUM(IF(RIGHT(LEFT($AM162:$BN162,2))="-",1,0)))</f>
        <v/>
      </c>
      <c r="AL162" s="562" t="str">
        <f t="array" ref="AL162">IF($K133="","",SUM(IF(LEFT($AM162:$BN162,1)="X",1,0)))</f>
        <v/>
      </c>
      <c r="AM162" s="647"/>
      <c r="AN162" s="647"/>
      <c r="AO162" s="647"/>
      <c r="AP162" s="647"/>
      <c r="AQ162" s="647"/>
      <c r="AR162" s="647"/>
      <c r="AS162" s="647"/>
      <c r="AT162" s="647"/>
      <c r="AU162" s="647"/>
      <c r="AV162" s="647"/>
      <c r="AW162" s="647"/>
      <c r="AX162" s="647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7"/>
      <c r="BI162" s="647"/>
      <c r="BJ162" s="647"/>
      <c r="BK162" s="649"/>
      <c r="BL162" s="647"/>
      <c r="BM162" s="647"/>
      <c r="BN162" s="647"/>
      <c r="BO162" s="649"/>
      <c r="BP162" s="647"/>
      <c r="BQ162" s="649"/>
      <c r="BR162" s="647"/>
      <c r="BS162" s="647"/>
      <c r="BT162" s="649"/>
      <c r="BU162" s="649"/>
      <c r="BV162" s="649"/>
      <c r="BW162" s="649"/>
      <c r="BX162" s="649"/>
      <c r="BY162" s="649"/>
      <c r="BZ162" s="649"/>
      <c r="CA162" s="649"/>
      <c r="CB162" s="649"/>
      <c r="CC162" s="649"/>
      <c r="CD162" s="649"/>
    </row>
    <row r="163" spans="1:82" ht="14.2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K163" s="576"/>
      <c r="L163" s="576"/>
      <c r="M163" s="562" t="str">
        <f t="shared" si="43"/>
        <v/>
      </c>
      <c r="N163" s="562" t="str">
        <f t="shared" si="44"/>
        <v/>
      </c>
      <c r="O163" s="562"/>
      <c r="P163" s="562" t="str">
        <f t="shared" si="45"/>
        <v/>
      </c>
      <c r="Q163" s="586" t="str">
        <f t="shared" si="41"/>
        <v/>
      </c>
      <c r="R163" s="587" t="str">
        <f t="shared" si="46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IF($K163="","",SUM(IF(LEFT($AM163:$BN163,1)="s",1,0))-SUM(IF(RIGHT(LEFT($AM163:$BN163,2))="-",1,0)))</f>
        <v/>
      </c>
      <c r="AL163" s="562" t="str">
        <f t="array" ref="AL163">IF($K134="","",SUM(IF(LEFT($AM163:$BN163,1)="X",1,0)))</f>
        <v/>
      </c>
      <c r="AM163" s="647"/>
      <c r="AN163" s="647"/>
      <c r="AO163" s="647"/>
      <c r="AP163" s="647"/>
      <c r="AQ163" s="647"/>
      <c r="AR163" s="647"/>
      <c r="AS163" s="647"/>
      <c r="AT163" s="647"/>
      <c r="AU163" s="647"/>
      <c r="AV163" s="647"/>
      <c r="AW163" s="647"/>
      <c r="AX163" s="647"/>
      <c r="AY163" s="647"/>
      <c r="AZ163" s="647"/>
      <c r="BA163" s="647"/>
      <c r="BB163" s="647"/>
      <c r="BC163" s="647"/>
      <c r="BD163" s="647"/>
      <c r="BE163" s="647"/>
      <c r="BF163" s="647"/>
      <c r="BG163" s="647"/>
      <c r="BH163" s="647"/>
      <c r="BI163" s="647"/>
      <c r="BJ163" s="647"/>
      <c r="BK163" s="649"/>
      <c r="BL163" s="647"/>
      <c r="BM163" s="647"/>
      <c r="BN163" s="647"/>
      <c r="BO163" s="649"/>
      <c r="BP163" s="647"/>
      <c r="BQ163" s="649"/>
      <c r="BR163" s="647"/>
      <c r="BS163" s="647"/>
      <c r="BT163" s="649"/>
      <c r="BU163" s="649"/>
      <c r="BV163" s="649"/>
      <c r="BW163" s="649"/>
      <c r="BX163" s="649"/>
      <c r="BY163" s="649"/>
      <c r="BZ163" s="649"/>
      <c r="CA163" s="649"/>
      <c r="CB163" s="649"/>
      <c r="CC163" s="649"/>
      <c r="CD163" s="649"/>
    </row>
    <row r="164" spans="1:82" ht="14.2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K164" s="576"/>
      <c r="L164" s="576"/>
      <c r="M164" s="562" t="str">
        <f t="shared" si="43"/>
        <v/>
      </c>
      <c r="N164" s="562" t="str">
        <f t="shared" si="44"/>
        <v/>
      </c>
      <c r="O164" s="562"/>
      <c r="P164" s="562" t="str">
        <f t="shared" si="45"/>
        <v/>
      </c>
      <c r="Q164" s="586" t="str">
        <f t="shared" si="41"/>
        <v/>
      </c>
      <c r="R164" s="587" t="str">
        <f t="shared" si="46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IF($K164="","",SUM(IF(LEFT($AM164:$BN164,1)="s",1,0))-SUM(IF(RIGHT(LEFT($AM164:$BN164,2))="-",1,0)))</f>
        <v/>
      </c>
      <c r="AL164" s="562" t="str">
        <f t="array" ref="AL164">IF($K135="","",SUM(IF(LEFT($AM164:$BN164,1)="X",1,0)))</f>
        <v/>
      </c>
      <c r="AM164" s="647"/>
      <c r="AN164" s="647"/>
      <c r="AO164" s="647"/>
      <c r="AP164" s="647"/>
      <c r="AQ164" s="647"/>
      <c r="AR164" s="647"/>
      <c r="AS164" s="647"/>
      <c r="AT164" s="647"/>
      <c r="AU164" s="647"/>
      <c r="AV164" s="647"/>
      <c r="AW164" s="647"/>
      <c r="AX164" s="647"/>
      <c r="AY164" s="647"/>
      <c r="AZ164" s="647"/>
      <c r="BA164" s="647"/>
      <c r="BB164" s="647"/>
      <c r="BC164" s="647"/>
      <c r="BD164" s="647"/>
      <c r="BE164" s="647"/>
      <c r="BF164" s="647"/>
      <c r="BG164" s="647"/>
      <c r="BH164" s="647"/>
      <c r="BI164" s="647"/>
      <c r="BJ164" s="647"/>
      <c r="BK164" s="649"/>
      <c r="BL164" s="647"/>
      <c r="BM164" s="647"/>
      <c r="BN164" s="647"/>
      <c r="BO164" s="649"/>
      <c r="BP164" s="647"/>
      <c r="BQ164" s="649"/>
      <c r="BR164" s="647"/>
      <c r="BS164" s="647"/>
      <c r="BT164" s="649"/>
      <c r="BU164" s="649"/>
      <c r="BV164" s="649"/>
      <c r="BW164" s="649"/>
      <c r="BX164" s="649"/>
      <c r="BY164" s="649"/>
      <c r="BZ164" s="649"/>
      <c r="CA164" s="649"/>
      <c r="CB164" s="649"/>
      <c r="CC164" s="649"/>
      <c r="CD164" s="649"/>
    </row>
    <row r="165" spans="1:82" ht="14.2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K165" s="576"/>
      <c r="L165" s="576"/>
      <c r="M165" s="562" t="str">
        <f t="shared" si="43"/>
        <v/>
      </c>
      <c r="N165" s="562" t="str">
        <f t="shared" si="44"/>
        <v/>
      </c>
      <c r="O165" s="562"/>
      <c r="P165" s="562" t="str">
        <f t="shared" si="45"/>
        <v/>
      </c>
      <c r="Q165" s="586" t="str">
        <f t="shared" si="41"/>
        <v/>
      </c>
      <c r="R165" s="587" t="str">
        <f t="shared" si="46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IF($K165="","",SUM(IF(LEFT($AM165:$BN165,1)="s",1,0))-SUM(IF(RIGHT(LEFT($AM165:$BN165,2))="-",1,0)))</f>
        <v/>
      </c>
      <c r="AL165" s="562" t="str">
        <f t="array" ref="AL165">IF($K136="","",SUM(IF(LEFT($AM165:$BN165,1)="X",1,0)))</f>
        <v/>
      </c>
      <c r="AM165" s="647"/>
      <c r="AN165" s="647"/>
      <c r="AO165" s="647"/>
      <c r="AP165" s="647"/>
      <c r="AQ165" s="647"/>
      <c r="AR165" s="647"/>
      <c r="AS165" s="647"/>
      <c r="AT165" s="647"/>
      <c r="AU165" s="647"/>
      <c r="AV165" s="647"/>
      <c r="AW165" s="647"/>
      <c r="AX165" s="647"/>
      <c r="AY165" s="647"/>
      <c r="AZ165" s="647"/>
      <c r="BA165" s="647"/>
      <c r="BB165" s="647"/>
      <c r="BC165" s="647"/>
      <c r="BD165" s="647"/>
      <c r="BE165" s="647"/>
      <c r="BF165" s="647"/>
      <c r="BG165" s="647"/>
      <c r="BH165" s="647"/>
      <c r="BI165" s="647"/>
      <c r="BJ165" s="647"/>
      <c r="BK165" s="649"/>
      <c r="BL165" s="647"/>
      <c r="BM165" s="647"/>
      <c r="BN165" s="647"/>
      <c r="BO165" s="649"/>
      <c r="BP165" s="647"/>
      <c r="BQ165" s="649"/>
      <c r="BR165" s="647"/>
      <c r="BS165" s="647"/>
      <c r="BT165" s="649"/>
      <c r="BU165" s="649"/>
      <c r="BV165" s="649"/>
      <c r="BW165" s="649"/>
      <c r="BX165" s="649"/>
      <c r="BY165" s="649"/>
      <c r="BZ165" s="649"/>
      <c r="CA165" s="649"/>
      <c r="CB165" s="649"/>
      <c r="CC165" s="649"/>
      <c r="CD165" s="649"/>
    </row>
    <row r="166" spans="1:82" ht="14.2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K166" s="576"/>
      <c r="L166" s="576"/>
      <c r="M166" s="562" t="str">
        <f t="shared" si="43"/>
        <v/>
      </c>
      <c r="N166" s="562" t="str">
        <f t="shared" si="44"/>
        <v/>
      </c>
      <c r="O166" s="562"/>
      <c r="P166" s="562" t="str">
        <f t="shared" si="45"/>
        <v/>
      </c>
      <c r="Q166" s="586" t="str">
        <f t="shared" si="41"/>
        <v/>
      </c>
      <c r="R166" s="587" t="str">
        <f t="shared" si="46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IF($K166="","",SUM(IF(LEFT($AM166:$BN166,1)="s",1,0))-SUM(IF(RIGHT(LEFT($AM166:$BN166,2))="-",1,0)))</f>
        <v/>
      </c>
      <c r="AL166" s="562" t="str">
        <f t="array" ref="AL166">IF($K137="","",SUM(IF(LEFT($AM166:$BN166,1)="X",1,0)))</f>
        <v/>
      </c>
      <c r="AM166" s="647"/>
      <c r="AN166" s="647"/>
      <c r="AO166" s="647"/>
      <c r="AP166" s="647"/>
      <c r="AQ166" s="647"/>
      <c r="AR166" s="647"/>
      <c r="AS166" s="647"/>
      <c r="AT166" s="647"/>
      <c r="AU166" s="647"/>
      <c r="AV166" s="647"/>
      <c r="AW166" s="647"/>
      <c r="AX166" s="647"/>
      <c r="AY166" s="647"/>
      <c r="AZ166" s="647"/>
      <c r="BA166" s="647"/>
      <c r="BB166" s="647"/>
      <c r="BC166" s="647"/>
      <c r="BD166" s="647"/>
      <c r="BE166" s="647"/>
      <c r="BF166" s="647"/>
      <c r="BG166" s="647"/>
      <c r="BH166" s="647"/>
      <c r="BI166" s="647"/>
      <c r="BJ166" s="647"/>
      <c r="BK166" s="649"/>
      <c r="BL166" s="647"/>
      <c r="BM166" s="647"/>
      <c r="BN166" s="647"/>
      <c r="BO166" s="649"/>
      <c r="BP166" s="647"/>
      <c r="BQ166" s="649"/>
      <c r="BR166" s="647"/>
      <c r="BS166" s="647"/>
      <c r="BT166" s="649"/>
      <c r="BU166" s="649"/>
      <c r="BV166" s="649"/>
      <c r="BW166" s="649"/>
      <c r="BX166" s="649"/>
      <c r="BY166" s="649"/>
      <c r="BZ166" s="649"/>
      <c r="CA166" s="649"/>
      <c r="CB166" s="649"/>
      <c r="CC166" s="649"/>
      <c r="CD166" s="649"/>
    </row>
    <row r="167" spans="1:82" ht="14.2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K167" s="576"/>
      <c r="L167" s="576"/>
      <c r="M167" s="562" t="str">
        <f t="shared" si="43"/>
        <v/>
      </c>
      <c r="N167" s="562" t="str">
        <f t="shared" si="44"/>
        <v/>
      </c>
      <c r="O167" s="562"/>
      <c r="P167" s="562" t="str">
        <f t="shared" si="45"/>
        <v/>
      </c>
      <c r="Q167" s="586" t="str">
        <f t="shared" si="41"/>
        <v/>
      </c>
      <c r="R167" s="587" t="str">
        <f t="shared" si="46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IF($K167="","",SUM(IF(LEFT($AM167:$BN167,1)="s",1,0))-SUM(IF(RIGHT(LEFT($AM167:$BN167,2))="-",1,0)))</f>
        <v/>
      </c>
      <c r="AL167" s="562" t="str">
        <f t="array" ref="AL167">IF($K138="","",SUM(IF(LEFT($AM167:$BN167,1)="X",1,0)))</f>
        <v/>
      </c>
      <c r="AM167" s="647"/>
      <c r="AN167" s="647"/>
      <c r="AO167" s="647"/>
      <c r="AP167" s="647"/>
      <c r="AQ167" s="647"/>
      <c r="AR167" s="647"/>
      <c r="AS167" s="647"/>
      <c r="AT167" s="647"/>
      <c r="AU167" s="647"/>
      <c r="AV167" s="647"/>
      <c r="AW167" s="647"/>
      <c r="AX167" s="647"/>
      <c r="AY167" s="647"/>
      <c r="AZ167" s="647"/>
      <c r="BA167" s="647"/>
      <c r="BB167" s="647"/>
      <c r="BC167" s="647"/>
      <c r="BD167" s="647"/>
      <c r="BE167" s="647"/>
      <c r="BF167" s="647"/>
      <c r="BG167" s="647"/>
      <c r="BH167" s="647"/>
      <c r="BI167" s="647"/>
      <c r="BJ167" s="647"/>
      <c r="BK167" s="649"/>
      <c r="BL167" s="647"/>
      <c r="BM167" s="647"/>
      <c r="BN167" s="647"/>
      <c r="BO167" s="649"/>
      <c r="BP167" s="647"/>
      <c r="BQ167" s="649"/>
      <c r="BR167" s="647"/>
      <c r="BS167" s="647"/>
      <c r="BT167" s="649"/>
      <c r="BU167" s="649"/>
      <c r="BV167" s="649"/>
      <c r="BW167" s="649"/>
      <c r="BX167" s="649"/>
      <c r="BY167" s="649"/>
      <c r="BZ167" s="649"/>
      <c r="CA167" s="649"/>
      <c r="CB167" s="649"/>
      <c r="CC167" s="649"/>
      <c r="CD167" s="649"/>
    </row>
    <row r="168" spans="1:82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K168" s="576"/>
      <c r="L168" s="576"/>
      <c r="M168" s="562" t="str">
        <f t="shared" si="43"/>
        <v/>
      </c>
      <c r="N168" s="562" t="str">
        <f t="shared" si="44"/>
        <v/>
      </c>
      <c r="O168" s="562"/>
      <c r="P168" s="562" t="str">
        <f t="shared" si="45"/>
        <v/>
      </c>
      <c r="Q168" s="586" t="str">
        <f t="shared" si="41"/>
        <v/>
      </c>
      <c r="R168" s="587" t="str">
        <f t="shared" si="46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IF($K168="","",SUM(IF(LEFT($AM168:$BN168,1)="s",1,0))-SUM(IF(RIGHT(LEFT($AM168:$BN168,2))="-",1,0)))</f>
        <v/>
      </c>
      <c r="AL168" s="562" t="str">
        <f t="array" ref="AL168">IF($K139="","",SUM(IF(LEFT($AM168:$BN168,1)="X",1,0)))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L168" s="589"/>
      <c r="BM168" s="589"/>
      <c r="BN168" s="589"/>
      <c r="BP168" s="589"/>
      <c r="BR168" s="589"/>
      <c r="BS168" s="589"/>
    </row>
    <row r="169" spans="1:82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K169" s="576"/>
      <c r="L169" s="576"/>
      <c r="M169" s="562" t="str">
        <f t="shared" si="43"/>
        <v/>
      </c>
      <c r="N169" s="562" t="str">
        <f t="shared" si="44"/>
        <v/>
      </c>
      <c r="O169" s="562"/>
      <c r="P169" s="562" t="str">
        <f t="shared" si="45"/>
        <v/>
      </c>
      <c r="Q169" s="586" t="str">
        <f t="shared" si="41"/>
        <v/>
      </c>
      <c r="R169" s="587" t="str">
        <f t="shared" si="46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IF($K169="","",SUM(IF(LEFT($AM169:$BN169,1)="s",1,0))-SUM(IF(RIGHT(LEFT($AM169:$BN169,2))="-",1,0)))</f>
        <v/>
      </c>
      <c r="AL169" s="562" t="str">
        <f t="array" ref="AL169">IF($K140="","",SUM(IF(LEFT($AM169:$BN169,1)="X",1,0)))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L169" s="589"/>
      <c r="BM169" s="589"/>
      <c r="BN169" s="589"/>
      <c r="BP169" s="589"/>
      <c r="BR169" s="589"/>
      <c r="BS169" s="589"/>
    </row>
    <row r="170" spans="1:82" ht="1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K170" s="576"/>
      <c r="L170" s="576"/>
      <c r="M170" s="562" t="str">
        <f t="shared" si="43"/>
        <v/>
      </c>
      <c r="N170" s="562" t="str">
        <f t="shared" si="44"/>
        <v/>
      </c>
      <c r="O170" s="562"/>
      <c r="P170" s="562" t="str">
        <f t="shared" si="45"/>
        <v/>
      </c>
      <c r="Q170" s="586" t="str">
        <f t="shared" si="41"/>
        <v/>
      </c>
      <c r="R170" s="587" t="str">
        <f t="shared" si="46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IF($K170="","",SUM(IF(LEFT($AM170:$BN170,1)="s",1,0))-SUM(IF(RIGHT(LEFT($AM170:$BN170,2))="-",1,0)))</f>
        <v/>
      </c>
      <c r="AL170" s="562" t="str">
        <f t="array" ref="AL170">IF($K141="","",SUM(IF(LEFT($AM170:$BN170,1)="X",1,0)))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L170" s="589"/>
      <c r="BM170" s="589"/>
      <c r="BN170" s="589"/>
      <c r="BP170" s="589"/>
      <c r="BR170" s="589"/>
      <c r="BS170" s="589"/>
    </row>
    <row r="171" spans="1:82" ht="15">
      <c r="A171" s="561"/>
      <c r="E171" s="584" t="str">
        <f>IF(J171=Table!$C$1,VLOOKUP(H171,Table!$B$38:$AO$61,Table!$AO$35-1,FALSE),"")</f>
        <v/>
      </c>
      <c r="F171" s="555"/>
      <c r="G171" s="574"/>
      <c r="H171" s="590"/>
      <c r="I171" s="576"/>
      <c r="J171" s="576"/>
      <c r="K171" s="576"/>
      <c r="L171" s="576"/>
      <c r="M171" s="562" t="str">
        <f t="shared" si="43"/>
        <v/>
      </c>
      <c r="N171" s="562" t="str">
        <f t="shared" si="44"/>
        <v/>
      </c>
      <c r="O171" s="562"/>
      <c r="P171" s="562" t="str">
        <f t="shared" si="45"/>
        <v/>
      </c>
      <c r="Q171" s="586" t="str">
        <f t="shared" si="41"/>
        <v/>
      </c>
      <c r="R171" s="587" t="str">
        <f t="shared" si="46"/>
        <v/>
      </c>
      <c r="S171" s="587"/>
      <c r="T171" s="587"/>
      <c r="U171" s="587"/>
      <c r="V171" s="587"/>
      <c r="W171" s="574"/>
      <c r="X171" s="574"/>
      <c r="AJ171" s="582"/>
      <c r="AK171" s="583" t="str">
        <f t="array" ref="AK171">IF($K171="","",SUM(IF(LEFT($AM171:$BN171,1)="s",1,0))-SUM(IF(RIGHT(LEFT($AM171:$BN171,2))="-",1,0)))</f>
        <v/>
      </c>
      <c r="AL171" s="562" t="str">
        <f t="array" ref="AL171">IF($K142="","",SUM(IF(LEFT($AM171:$BN171,1)="X",1,0)))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L171" s="589"/>
      <c r="BM171" s="589"/>
      <c r="BN171" s="589"/>
      <c r="BP171" s="589"/>
      <c r="BR171" s="589"/>
      <c r="BS171" s="589"/>
    </row>
    <row r="172" spans="1:82" ht="15">
      <c r="A172" s="561"/>
      <c r="E172" s="584" t="str">
        <f>IF(J172=Table!$C$1,VLOOKUP(H172,Table!$B$38:$AO$61,Table!$AO$35-1,FALSE),"")</f>
        <v/>
      </c>
      <c r="F172" s="555"/>
      <c r="G172" s="574"/>
      <c r="H172" s="590"/>
      <c r="I172" s="576"/>
      <c r="J172" s="576"/>
      <c r="M172" s="562" t="str">
        <f t="shared" si="43"/>
        <v/>
      </c>
      <c r="N172" s="562" t="str">
        <f t="shared" si="44"/>
        <v/>
      </c>
      <c r="O172" s="562"/>
      <c r="P172" s="562" t="str">
        <f t="shared" si="45"/>
        <v/>
      </c>
      <c r="Q172" s="586" t="str">
        <f t="shared" si="41"/>
        <v/>
      </c>
      <c r="R172" s="587" t="str">
        <f t="shared" si="46"/>
        <v/>
      </c>
      <c r="S172" s="587"/>
      <c r="T172" s="587"/>
      <c r="U172" s="587"/>
      <c r="V172" s="587"/>
      <c r="W172" s="574"/>
      <c r="X172" s="574"/>
      <c r="AJ172" s="582"/>
      <c r="AK172" s="583" t="str">
        <f t="array" ref="AK172">IF($K172="","",SUM(IF(LEFT($AM172:$BN172,1)="s",1,0))-SUM(IF(RIGHT(LEFT($AM172:$BN172,2))="-",1,0)))</f>
        <v/>
      </c>
      <c r="AL172" s="562" t="str">
        <f t="array" ref="AL172">IF($K143="","",SUM(IF(LEFT($AM172:$BN172,1)="X",1,0)))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L172" s="589"/>
      <c r="BM172" s="589"/>
      <c r="BN172" s="589"/>
      <c r="BP172" s="589"/>
      <c r="BR172" s="589"/>
      <c r="BS172" s="589"/>
    </row>
    <row r="173" spans="1:82" ht="15">
      <c r="A173" s="561"/>
      <c r="E173" s="584" t="str">
        <f>IF(J173=Table!$C$1,VLOOKUP(H173,Table!$B$38:$AO$61,Table!$AO$35-1,FALSE),"")</f>
        <v/>
      </c>
      <c r="F173" s="555"/>
      <c r="G173" s="574"/>
      <c r="H173" s="590"/>
      <c r="I173" s="576"/>
      <c r="J173" s="576"/>
      <c r="M173" s="562" t="str">
        <f t="shared" si="43"/>
        <v/>
      </c>
      <c r="N173" s="562" t="str">
        <f t="shared" si="44"/>
        <v/>
      </c>
      <c r="O173" s="562"/>
      <c r="P173" s="562" t="str">
        <f t="shared" si="45"/>
        <v/>
      </c>
      <c r="Q173" s="586" t="str">
        <f t="shared" si="41"/>
        <v/>
      </c>
      <c r="R173" s="587" t="str">
        <f t="shared" si="46"/>
        <v/>
      </c>
      <c r="S173" s="587"/>
      <c r="T173" s="587"/>
      <c r="U173" s="587"/>
      <c r="V173" s="587"/>
      <c r="W173" s="574"/>
      <c r="X173" s="574"/>
      <c r="AJ173" s="582"/>
      <c r="AK173" s="583" t="str">
        <f t="array" ref="AK173">IF($K173="","",SUM(IF(LEFT($AM173:$BN173,1)="s",1,0))-SUM(IF(RIGHT(LEFT($AM173:$BN173,2))="-",1,0)))</f>
        <v/>
      </c>
      <c r="AL173" s="562" t="str">
        <f t="array" ref="AL173">IF($K144="","",SUM(IF(LEFT($AM173:$BN173,1)="X",1,0)))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L173" s="589"/>
      <c r="BM173" s="589"/>
      <c r="BN173" s="589"/>
      <c r="BP173" s="589"/>
      <c r="BR173" s="589"/>
      <c r="BS173" s="589"/>
    </row>
    <row r="174" spans="1:82" ht="15">
      <c r="A174" s="561"/>
      <c r="E174" s="584" t="str">
        <f>IF(J174=Table!$C$1,VLOOKUP(H174,Table!$B$38:$AO$61,Table!$AO$35-1,FALSE),"")</f>
        <v/>
      </c>
      <c r="F174" s="555"/>
      <c r="G174" s="574"/>
      <c r="H174" s="590"/>
      <c r="I174" s="576"/>
      <c r="J174" s="576"/>
      <c r="M174" s="562" t="str">
        <f t="shared" si="43"/>
        <v/>
      </c>
      <c r="N174" s="562" t="str">
        <f t="shared" si="44"/>
        <v/>
      </c>
      <c r="O174" s="562"/>
      <c r="P174" s="562" t="str">
        <f t="shared" si="45"/>
        <v/>
      </c>
      <c r="Q174" s="586" t="str">
        <f t="shared" si="41"/>
        <v/>
      </c>
      <c r="R174" s="587" t="str">
        <f t="shared" si="46"/>
        <v/>
      </c>
      <c r="S174" s="587"/>
      <c r="T174" s="587"/>
      <c r="U174" s="587"/>
      <c r="V174" s="587"/>
      <c r="W174" s="574"/>
      <c r="X174" s="574"/>
      <c r="AJ174" s="582"/>
      <c r="AK174" s="583" t="str">
        <f t="array" ref="AK174">IF($K174="","",SUM(IF(LEFT($AM174:$BN174,1)="s",1,0))-SUM(IF(RIGHT(LEFT($AM174:$BN174,2))="-",1,0)))</f>
        <v/>
      </c>
      <c r="AL174" s="562" t="str">
        <f t="array" ref="AL174">IF($K145="","",SUM(IF(LEFT($AM174:$BN174,1)="X",1,0)))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L174" s="589"/>
      <c r="BM174" s="589"/>
      <c r="BN174" s="589"/>
      <c r="BP174" s="589"/>
      <c r="BR174" s="589"/>
      <c r="BS174" s="589"/>
    </row>
    <row r="175" spans="1:82" ht="15">
      <c r="A175" s="561"/>
      <c r="E175" s="584" t="str">
        <f>IF(J175=Table!$C$1,VLOOKUP(H175,Table!$B$38:$AO$61,Table!$AO$35-1,FALSE),"")</f>
        <v/>
      </c>
      <c r="F175" s="555"/>
      <c r="G175" s="574"/>
      <c r="H175" s="590"/>
      <c r="I175" s="576"/>
      <c r="J175" s="576"/>
      <c r="M175" s="562" t="str">
        <f t="shared" si="43"/>
        <v/>
      </c>
      <c r="N175" s="562" t="str">
        <f t="shared" si="44"/>
        <v/>
      </c>
      <c r="O175" s="562"/>
      <c r="P175" s="562" t="str">
        <f t="shared" si="45"/>
        <v/>
      </c>
      <c r="Q175" s="586" t="str">
        <f t="shared" si="41"/>
        <v/>
      </c>
      <c r="R175" s="587" t="str">
        <f t="shared" si="46"/>
        <v/>
      </c>
      <c r="S175" s="587"/>
      <c r="T175" s="587"/>
      <c r="U175" s="587"/>
      <c r="V175" s="587"/>
      <c r="W175" s="574"/>
      <c r="X175" s="574"/>
      <c r="AJ175" s="582"/>
      <c r="AK175" s="583" t="str">
        <f t="array" ref="AK175">IF($K175="","",SUM(IF(LEFT($AM175:$BN175,1)="s",1,0))-SUM(IF(RIGHT(LEFT($AM175:$BN175,2))="-",1,0)))</f>
        <v/>
      </c>
      <c r="AL175" s="562" t="str">
        <f t="array" ref="AL175">IF($K146="","",SUM(IF(LEFT($AM175:$BN175,1)="X",1,0)))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L175" s="589"/>
      <c r="BM175" s="589"/>
      <c r="BN175" s="589"/>
      <c r="BP175" s="589"/>
      <c r="BR175" s="589"/>
      <c r="BS175" s="589"/>
    </row>
    <row r="176" spans="1:82" ht="15">
      <c r="A176" s="561"/>
      <c r="E176" s="584" t="str">
        <f>IF(J176=Table!$C$1,VLOOKUP(H176,Table!$B$38:$AO$61,Table!$AO$35-1,FALSE),"")</f>
        <v/>
      </c>
      <c r="F176" s="555"/>
      <c r="G176" s="574"/>
      <c r="H176" s="590"/>
      <c r="I176" s="576"/>
      <c r="J176" s="576"/>
      <c r="M176" s="562" t="str">
        <f t="shared" si="43"/>
        <v/>
      </c>
      <c r="N176" s="562" t="str">
        <f t="shared" si="44"/>
        <v/>
      </c>
      <c r="O176" s="562"/>
      <c r="P176" s="562" t="str">
        <f t="shared" si="45"/>
        <v/>
      </c>
      <c r="Q176" s="586" t="str">
        <f t="shared" si="41"/>
        <v/>
      </c>
      <c r="R176" s="587" t="str">
        <f t="shared" si="46"/>
        <v/>
      </c>
      <c r="S176" s="587"/>
      <c r="T176" s="587"/>
      <c r="U176" s="587"/>
      <c r="V176" s="587"/>
      <c r="W176" s="574"/>
      <c r="X176" s="574"/>
      <c r="AJ176" s="582"/>
      <c r="AK176" s="583" t="str">
        <f t="array" ref="AK176">IF($K176="","",SUM(IF(LEFT($AM176:$BN176,1)="s",1,0))-SUM(IF(RIGHT(LEFT($AM176:$BN176,2))="-",1,0)))</f>
        <v/>
      </c>
      <c r="AL176" s="562" t="str">
        <f t="array" ref="AL176">IF($K147="","",SUM(IF(LEFT($AM176:$BN176,1)="X",1,0)))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L176" s="589"/>
      <c r="BM176" s="589"/>
      <c r="BN176" s="589"/>
      <c r="BP176" s="589"/>
      <c r="BR176" s="589"/>
      <c r="BS176" s="589"/>
    </row>
    <row r="177" spans="1:71" ht="15">
      <c r="A177" s="561"/>
      <c r="E177" s="584" t="str">
        <f>IF(J177=Table!$C$1,VLOOKUP(H177,Table!$B$38:$AO$61,Table!$AO$35-1,FALSE),"")</f>
        <v/>
      </c>
      <c r="F177" s="555"/>
      <c r="G177" s="574"/>
      <c r="H177" s="590"/>
      <c r="I177" s="576"/>
      <c r="J177" s="576"/>
      <c r="M177" s="562" t="str">
        <f t="shared" si="43"/>
        <v/>
      </c>
      <c r="N177" s="562" t="str">
        <f t="shared" si="44"/>
        <v/>
      </c>
      <c r="O177" s="562"/>
      <c r="P177" s="562" t="str">
        <f t="shared" si="45"/>
        <v/>
      </c>
      <c r="Q177" s="586" t="str">
        <f t="shared" si="41"/>
        <v/>
      </c>
      <c r="R177" s="587" t="str">
        <f t="shared" si="46"/>
        <v/>
      </c>
      <c r="S177" s="587"/>
      <c r="T177" s="587"/>
      <c r="U177" s="587"/>
      <c r="V177" s="587"/>
      <c r="W177" s="574"/>
      <c r="X177" s="574"/>
      <c r="AJ177" s="582"/>
      <c r="AK177" s="583" t="str">
        <f t="array" ref="AK177">IF($K177="","",SUM(IF(LEFT($AM177:$BN177,1)="s",1,0))-SUM(IF(RIGHT(LEFT($AM177:$BN177,2))="-",1,0)))</f>
        <v/>
      </c>
      <c r="AL177" s="562" t="str">
        <f t="array" ref="AL177">IF($K148="","",SUM(IF(LEFT($AM177:$BN177,1)="X",1,0)))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L177" s="589"/>
      <c r="BM177" s="589"/>
      <c r="BN177" s="589"/>
      <c r="BP177" s="589"/>
      <c r="BR177" s="589"/>
      <c r="BS177" s="589"/>
    </row>
    <row r="178" spans="1:71" ht="15">
      <c r="A178" s="561"/>
      <c r="E178" s="584" t="str">
        <f>IF(J178=Table!$C$1,VLOOKUP(H178,Table!$B$38:$AO$61,Table!$AO$35-1,FALSE),"")</f>
        <v/>
      </c>
      <c r="F178" s="555"/>
      <c r="G178" s="574"/>
      <c r="H178" s="590"/>
      <c r="I178" s="576"/>
      <c r="J178" s="576"/>
      <c r="M178" s="562" t="str">
        <f t="shared" si="43"/>
        <v/>
      </c>
      <c r="N178" s="562" t="str">
        <f t="shared" si="44"/>
        <v/>
      </c>
      <c r="O178" s="562"/>
      <c r="P178" s="562" t="str">
        <f t="shared" si="45"/>
        <v/>
      </c>
      <c r="Q178" s="586" t="str">
        <f t="shared" si="41"/>
        <v/>
      </c>
      <c r="R178" s="587" t="str">
        <f t="shared" si="46"/>
        <v/>
      </c>
      <c r="S178" s="587"/>
      <c r="T178" s="587"/>
      <c r="U178" s="587"/>
      <c r="V178" s="587"/>
      <c r="W178" s="574"/>
      <c r="X178" s="574"/>
      <c r="AJ178" s="582"/>
      <c r="AK178" s="583" t="str">
        <f t="array" ref="AK178">IF($K178="","",SUM(IF(LEFT($AM178:$BN178,1)="s",1,0))-SUM(IF(RIGHT(LEFT($AM178:$BN178,2))="-",1,0)))</f>
        <v/>
      </c>
      <c r="AL178" s="562" t="str">
        <f t="array" ref="AL178">IF($K149="","",SUM(IF(LEFT($AM178:$BN178,1)="X",1,0)))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L178" s="589"/>
      <c r="BM178" s="589"/>
      <c r="BN178" s="589"/>
      <c r="BP178" s="589"/>
      <c r="BR178" s="589"/>
      <c r="BS178" s="589"/>
    </row>
    <row r="179" spans="1:71" ht="15">
      <c r="A179" s="561"/>
      <c r="E179" s="584" t="str">
        <f>IF(J179=Table!$C$1,VLOOKUP(H179,Table!$B$38:$AO$61,Table!$AO$35-1,FALSE),"")</f>
        <v/>
      </c>
      <c r="F179" s="555"/>
      <c r="G179" s="574"/>
      <c r="H179" s="590"/>
      <c r="I179" s="576"/>
      <c r="J179" s="576"/>
      <c r="M179" s="562" t="str">
        <f t="shared" si="43"/>
        <v/>
      </c>
      <c r="N179" s="562" t="str">
        <f t="shared" si="44"/>
        <v/>
      </c>
      <c r="O179" s="562"/>
      <c r="P179" s="562" t="str">
        <f t="shared" si="45"/>
        <v/>
      </c>
      <c r="Q179" s="586" t="str">
        <f t="shared" si="41"/>
        <v/>
      </c>
      <c r="R179" s="587" t="str">
        <f t="shared" si="46"/>
        <v/>
      </c>
      <c r="S179" s="587"/>
      <c r="T179" s="587"/>
      <c r="U179" s="587"/>
      <c r="V179" s="587"/>
      <c r="W179" s="574"/>
      <c r="X179" s="574"/>
      <c r="AJ179" s="582"/>
      <c r="AK179" s="583" t="str">
        <f t="array" ref="AK179">IF($K179="","",SUM(IF(LEFT($AM179:$BN179,1)="s",1,0))-SUM(IF(RIGHT(LEFT($AM179:$BN179,2))="-",1,0)))</f>
        <v/>
      </c>
      <c r="AL179" s="562" t="str">
        <f t="array" ref="AL179">IF($K150="","",SUM(IF(LEFT($AM179:$BN179,1)="X",1,0)))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L179" s="589"/>
      <c r="BM179" s="589"/>
      <c r="BN179" s="589"/>
      <c r="BP179" s="589"/>
      <c r="BR179" s="589"/>
      <c r="BS179" s="589"/>
    </row>
    <row r="180" spans="1:71" ht="15">
      <c r="A180" s="561"/>
      <c r="E180" s="584" t="str">
        <f>IF(J180=Table!$C$1,VLOOKUP(H180,Table!$B$38:$AO$61,Table!$AO$35-1,FALSE),"")</f>
        <v/>
      </c>
      <c r="F180" s="555"/>
      <c r="G180" s="574"/>
      <c r="H180" s="590"/>
      <c r="I180" s="576"/>
      <c r="J180" s="576"/>
      <c r="M180" s="562" t="str">
        <f t="shared" si="43"/>
        <v/>
      </c>
      <c r="N180" s="562" t="str">
        <f t="shared" si="44"/>
        <v/>
      </c>
      <c r="O180" s="562"/>
      <c r="P180" s="562" t="str">
        <f t="shared" si="45"/>
        <v/>
      </c>
      <c r="Q180" s="586" t="str">
        <f t="shared" si="41"/>
        <v/>
      </c>
      <c r="R180" s="587" t="str">
        <f t="shared" si="46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IF($K151="","",SUM(IF(LEFT($AM180:$BN180,1)="X",1,0)))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L180" s="589"/>
      <c r="BM180" s="589"/>
      <c r="BN180" s="589"/>
      <c r="BP180" s="589"/>
      <c r="BR180" s="589"/>
      <c r="BS180" s="589"/>
    </row>
    <row r="181" spans="1:71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43"/>
        <v/>
      </c>
      <c r="N181" s="562" t="str">
        <f t="shared" si="44"/>
        <v/>
      </c>
      <c r="O181" s="562"/>
      <c r="P181" s="562" t="str">
        <f t="shared" si="45"/>
        <v/>
      </c>
      <c r="Q181" s="586" t="str">
        <f t="shared" si="41"/>
        <v/>
      </c>
      <c r="R181" s="587" t="str">
        <f t="shared" si="46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IF($K152="","",SUM(IF(LEFT($AM181:$BN181,1)="X",1,0)))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L181" s="589"/>
      <c r="BM181" s="589"/>
      <c r="BN181" s="589"/>
      <c r="BP181" s="589"/>
      <c r="BR181" s="589"/>
      <c r="BS181" s="589"/>
    </row>
    <row r="182" spans="1:71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43"/>
        <v/>
      </c>
      <c r="N182" s="562" t="str">
        <f t="shared" si="44"/>
        <v/>
      </c>
      <c r="O182" s="562"/>
      <c r="P182" s="562" t="str">
        <f t="shared" si="45"/>
        <v/>
      </c>
      <c r="Q182" s="586" t="str">
        <f t="shared" ref="Q182:Q200" si="47">IF(S182="","",IF(SIGN(S182)&lt;&gt;1,VLOOKUP(ABS(S182),SUP_HDC,3,TRUE),-VLOOKUP(ABS(S182),SUP_HDC,3,TRUE)))</f>
        <v/>
      </c>
      <c r="R182" s="587" t="str">
        <f t="shared" ref="R182:R200" si="48">IF(Q182="","",IF((K153-L153+Q182)&gt;=0.5,1,IF((K153-L153+Q182)=0.25,0.5,IF((K153-L153+Q182)&lt;=-0.5,-1,IF((K153-L153+Q182)=-0.25,-0.5,0)))))</f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IF($K153="","",SUM(IF(LEFT($AM182:$BN182,1)="X",1,0)))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L182" s="589"/>
      <c r="BM182" s="589"/>
      <c r="BN182" s="589"/>
      <c r="BP182" s="589"/>
      <c r="BR182" s="589"/>
      <c r="BS182" s="589"/>
    </row>
    <row r="183" spans="1:71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ref="M183:M200" si="49">IF(K154="","",IF(K154&gt;L154,"W",IF(K154=L154,"D",IF(K154&lt;L154,"L"))))</f>
        <v/>
      </c>
      <c r="N183" s="562" t="str">
        <f t="shared" ref="N183:N200" si="50">IF(K154="","",K154+L154)</f>
        <v/>
      </c>
      <c r="O183" s="562"/>
      <c r="P183" s="562" t="str">
        <f t="shared" ref="P183:P199" si="51">IF($K154="","",IF($N183&gt;P$19,"O",IF($N183&lt;P$19,"U",IF($N183=P$19,"-"))))</f>
        <v/>
      </c>
      <c r="Q183" s="586" t="str">
        <f t="shared" si="47"/>
        <v/>
      </c>
      <c r="R183" s="587" t="str">
        <f t="shared" si="48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IF($K154="","",SUM(IF(LEFT($AM183:$BN183,1)="X",1,0)))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L183" s="589"/>
      <c r="BM183" s="589"/>
      <c r="BN183" s="589"/>
      <c r="BP183" s="589"/>
      <c r="BR183" s="589"/>
      <c r="BS183" s="589"/>
    </row>
    <row r="184" spans="1:71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49"/>
        <v/>
      </c>
      <c r="N184" s="562" t="str">
        <f t="shared" si="50"/>
        <v/>
      </c>
      <c r="O184" s="562"/>
      <c r="P184" s="562" t="str">
        <f t="shared" si="51"/>
        <v/>
      </c>
      <c r="Q184" s="586" t="str">
        <f t="shared" si="47"/>
        <v/>
      </c>
      <c r="R184" s="587" t="str">
        <f t="shared" si="48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IF($K155="","",SUM(IF(LEFT($AM184:$BN184,1)="X",1,0)))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L184" s="589"/>
      <c r="BM184" s="589"/>
      <c r="BN184" s="589"/>
      <c r="BP184" s="589"/>
      <c r="BR184" s="589"/>
      <c r="BS184" s="589"/>
    </row>
    <row r="185" spans="1:71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49"/>
        <v/>
      </c>
      <c r="N185" s="562" t="str">
        <f t="shared" si="50"/>
        <v/>
      </c>
      <c r="O185" s="562"/>
      <c r="P185" s="562" t="str">
        <f t="shared" si="51"/>
        <v/>
      </c>
      <c r="Q185" s="586" t="str">
        <f t="shared" si="47"/>
        <v/>
      </c>
      <c r="R185" s="587" t="str">
        <f t="shared" si="48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IF($K156="","",SUM(IF(LEFT($AM185:$BN185,1)="X",1,0)))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L185" s="589"/>
      <c r="BM185" s="589"/>
      <c r="BN185" s="589"/>
      <c r="BP185" s="589"/>
      <c r="BR185" s="589"/>
      <c r="BS185" s="589"/>
    </row>
    <row r="186" spans="1:71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49"/>
        <v/>
      </c>
      <c r="N186" s="562" t="str">
        <f t="shared" si="50"/>
        <v/>
      </c>
      <c r="O186" s="562"/>
      <c r="P186" s="562" t="str">
        <f t="shared" si="51"/>
        <v/>
      </c>
      <c r="Q186" s="586" t="str">
        <f t="shared" si="47"/>
        <v/>
      </c>
      <c r="R186" s="587" t="str">
        <f t="shared" si="48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IF($K157="","",SUM(IF(LEFT($AM186:$BN186,1)="X",1,0)))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L186" s="589"/>
      <c r="BM186" s="589"/>
      <c r="BN186" s="589"/>
      <c r="BP186" s="589"/>
      <c r="BR186" s="589"/>
      <c r="BS186" s="589"/>
    </row>
    <row r="187" spans="1:71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49"/>
        <v/>
      </c>
      <c r="N187" s="562" t="str">
        <f t="shared" si="50"/>
        <v/>
      </c>
      <c r="O187" s="562"/>
      <c r="P187" s="562" t="str">
        <f t="shared" si="51"/>
        <v/>
      </c>
      <c r="Q187" s="586" t="str">
        <f t="shared" si="47"/>
        <v/>
      </c>
      <c r="R187" s="587" t="str">
        <f t="shared" si="48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IF($K158="","",SUM(IF(LEFT($AM187:$BN187,1)="X",1,0)))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L187" s="589"/>
      <c r="BM187" s="589"/>
      <c r="BN187" s="589"/>
      <c r="BP187" s="589"/>
      <c r="BR187" s="589"/>
      <c r="BS187" s="589"/>
    </row>
    <row r="188" spans="1:71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49"/>
        <v/>
      </c>
      <c r="N188" s="562" t="str">
        <f t="shared" si="50"/>
        <v/>
      </c>
      <c r="O188" s="562"/>
      <c r="P188" s="562" t="str">
        <f t="shared" si="51"/>
        <v/>
      </c>
      <c r="Q188" s="586" t="str">
        <f t="shared" si="47"/>
        <v/>
      </c>
      <c r="R188" s="587" t="str">
        <f t="shared" si="48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IF($K159="","",SUM(IF(LEFT($AM188:$BN188,1)="X",1,0)))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L188" s="589"/>
      <c r="BM188" s="589"/>
      <c r="BN188" s="589"/>
      <c r="BP188" s="589"/>
      <c r="BR188" s="589"/>
      <c r="BS188" s="589"/>
    </row>
    <row r="189" spans="1:71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49"/>
        <v/>
      </c>
      <c r="N189" s="562" t="str">
        <f t="shared" si="50"/>
        <v/>
      </c>
      <c r="O189" s="562"/>
      <c r="P189" s="562" t="str">
        <f t="shared" si="51"/>
        <v/>
      </c>
      <c r="Q189" s="586" t="str">
        <f t="shared" si="47"/>
        <v/>
      </c>
      <c r="R189" s="587" t="str">
        <f t="shared" si="48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IF($K160="","",SUM(IF(LEFT($AM189:$BN189,1)="X",1,0)))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L189" s="589"/>
      <c r="BM189" s="589"/>
      <c r="BN189" s="589"/>
      <c r="BP189" s="589"/>
      <c r="BR189" s="589"/>
      <c r="BS189" s="589"/>
    </row>
    <row r="190" spans="1:71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49"/>
        <v/>
      </c>
      <c r="N190" s="562" t="str">
        <f t="shared" si="50"/>
        <v/>
      </c>
      <c r="O190" s="562"/>
      <c r="P190" s="562" t="str">
        <f t="shared" si="51"/>
        <v/>
      </c>
      <c r="Q190" s="586" t="str">
        <f t="shared" si="47"/>
        <v/>
      </c>
      <c r="R190" s="587" t="str">
        <f t="shared" si="48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IF($K161="","",SUM(IF(LEFT($AM190:$BN190,1)="X",1,0)))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L190" s="589"/>
      <c r="BM190" s="589"/>
      <c r="BN190" s="589"/>
      <c r="BP190" s="589"/>
      <c r="BR190" s="589"/>
      <c r="BS190" s="589"/>
    </row>
    <row r="191" spans="1:71" ht="15">
      <c r="A191" s="561"/>
      <c r="E191" s="584" t="str">
        <f>IF(J191=Table!$C$1,VLOOKUP(H191,Table!$B$38:$AO$61,Table!$AO$35-1,FALSE),"")</f>
        <v/>
      </c>
      <c r="F191" s="555"/>
      <c r="H191" s="590"/>
      <c r="I191" s="576"/>
      <c r="J191" s="576"/>
      <c r="M191" s="562" t="str">
        <f t="shared" si="49"/>
        <v/>
      </c>
      <c r="N191" s="562" t="str">
        <f t="shared" si="50"/>
        <v/>
      </c>
      <c r="O191" s="562"/>
      <c r="P191" s="562" t="str">
        <f t="shared" si="51"/>
        <v/>
      </c>
      <c r="Q191" s="586" t="str">
        <f t="shared" si="47"/>
        <v/>
      </c>
      <c r="R191" s="587" t="str">
        <f t="shared" si="48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IF($K162="","",SUM(IF(LEFT($AM191:$BN191,1)="X",1,0)))</f>
        <v/>
      </c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L191" s="589"/>
      <c r="BM191" s="589"/>
      <c r="BN191" s="589"/>
      <c r="BP191" s="589"/>
      <c r="BR191" s="589"/>
      <c r="BS191" s="589"/>
    </row>
    <row r="192" spans="1:71" ht="15">
      <c r="A192" s="561"/>
      <c r="E192" s="584" t="str">
        <f>IF(J192=Table!$C$1,VLOOKUP(H192,Table!$B$38:$AO$61,Table!$AO$35-1,FALSE),"")</f>
        <v/>
      </c>
      <c r="F192" s="555"/>
      <c r="H192" s="590"/>
      <c r="I192" s="576"/>
      <c r="J192" s="576"/>
      <c r="M192" s="562" t="str">
        <f t="shared" si="49"/>
        <v/>
      </c>
      <c r="N192" s="562" t="str">
        <f t="shared" si="50"/>
        <v/>
      </c>
      <c r="O192" s="562"/>
      <c r="P192" s="562" t="str">
        <f t="shared" si="51"/>
        <v/>
      </c>
      <c r="Q192" s="586" t="str">
        <f t="shared" si="47"/>
        <v/>
      </c>
      <c r="R192" s="587" t="str">
        <f t="shared" si="48"/>
        <v/>
      </c>
      <c r="S192" s="587"/>
      <c r="T192" s="587"/>
      <c r="U192" s="587"/>
      <c r="V192" s="587"/>
      <c r="W192" s="574"/>
      <c r="X192" s="574"/>
      <c r="AJ192" s="582"/>
      <c r="AL192" s="562" t="str">
        <f t="array" ref="AL192">IF($K163="","",SUM(IF(LEFT($AM192:$BN192,1)="X",1,0)))</f>
        <v/>
      </c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L192" s="589"/>
      <c r="BM192" s="589"/>
      <c r="BN192" s="589"/>
      <c r="BP192" s="589"/>
      <c r="BR192" s="589"/>
      <c r="BS192" s="589"/>
    </row>
    <row r="193" spans="1:71" ht="15">
      <c r="A193" s="561"/>
      <c r="E193" s="584" t="str">
        <f>IF(J193=Table!$C$1,VLOOKUP(H193,Table!$B$38:$AO$61,Table!$AO$35-1,FALSE),"")</f>
        <v/>
      </c>
      <c r="F193" s="555"/>
      <c r="H193" s="590"/>
      <c r="I193" s="576"/>
      <c r="J193" s="576"/>
      <c r="M193" s="562" t="str">
        <f t="shared" si="49"/>
        <v/>
      </c>
      <c r="N193" s="562" t="str">
        <f t="shared" si="50"/>
        <v/>
      </c>
      <c r="O193" s="562"/>
      <c r="P193" s="562" t="str">
        <f t="shared" si="51"/>
        <v/>
      </c>
      <c r="Q193" s="586" t="str">
        <f t="shared" si="47"/>
        <v/>
      </c>
      <c r="R193" s="587" t="str">
        <f t="shared" si="48"/>
        <v/>
      </c>
      <c r="S193" s="587"/>
      <c r="T193" s="587"/>
      <c r="U193" s="587"/>
      <c r="V193" s="587"/>
      <c r="W193" s="574"/>
      <c r="X193" s="574"/>
      <c r="AJ193" s="582"/>
      <c r="AL193" s="562" t="str">
        <f t="array" ref="AL193">IF($K164="","",SUM(IF(LEFT($AM193:$BN193,1)="X",1,0)))</f>
        <v/>
      </c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L193" s="589"/>
      <c r="BM193" s="589"/>
      <c r="BN193" s="589"/>
      <c r="BP193" s="589"/>
      <c r="BR193" s="589"/>
      <c r="BS193" s="589"/>
    </row>
    <row r="194" spans="1:71" ht="15">
      <c r="A194" s="561"/>
      <c r="E194" s="584" t="str">
        <f>IF(J194=Table!$C$1,VLOOKUP(H194,Table!$B$38:$AO$61,Table!$AO$35-1,FALSE),"")</f>
        <v/>
      </c>
      <c r="F194" s="555"/>
      <c r="H194" s="590"/>
      <c r="I194" s="576"/>
      <c r="J194" s="576"/>
      <c r="M194" s="562" t="str">
        <f t="shared" si="49"/>
        <v/>
      </c>
      <c r="N194" s="562" t="str">
        <f t="shared" si="50"/>
        <v/>
      </c>
      <c r="O194" s="562"/>
      <c r="P194" s="562" t="str">
        <f t="shared" si="51"/>
        <v/>
      </c>
      <c r="Q194" s="586" t="str">
        <f t="shared" si="47"/>
        <v/>
      </c>
      <c r="R194" s="587" t="str">
        <f t="shared" si="48"/>
        <v/>
      </c>
      <c r="S194" s="587"/>
      <c r="T194" s="587"/>
      <c r="U194" s="587"/>
      <c r="V194" s="587"/>
      <c r="W194" s="574"/>
      <c r="X194" s="574"/>
      <c r="AJ194" s="582"/>
      <c r="AL194" s="562" t="str">
        <f t="array" ref="AL194">IF($K165="","",SUM(IF(LEFT($AM194:$BN194,1)="X",1,0)))</f>
        <v/>
      </c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L194" s="589"/>
      <c r="BM194" s="589"/>
      <c r="BN194" s="589"/>
      <c r="BP194" s="589"/>
      <c r="BR194" s="589"/>
      <c r="BS194" s="589"/>
    </row>
    <row r="195" spans="1:71" ht="15">
      <c r="A195" s="561"/>
      <c r="E195" s="584" t="str">
        <f>IF(J195=Table!$C$1,VLOOKUP(H195,Table!$B$38:$AO$61,Table!$AO$35-1,FALSE),"")</f>
        <v/>
      </c>
      <c r="F195" s="555"/>
      <c r="H195" s="590"/>
      <c r="I195" s="576"/>
      <c r="J195" s="576"/>
      <c r="M195" s="562" t="str">
        <f t="shared" si="49"/>
        <v/>
      </c>
      <c r="N195" s="562" t="str">
        <f t="shared" si="50"/>
        <v/>
      </c>
      <c r="O195" s="562"/>
      <c r="P195" s="562" t="str">
        <f t="shared" si="51"/>
        <v/>
      </c>
      <c r="Q195" s="586" t="str">
        <f t="shared" si="47"/>
        <v/>
      </c>
      <c r="R195" s="587" t="str">
        <f t="shared" si="48"/>
        <v/>
      </c>
      <c r="S195" s="587"/>
      <c r="T195" s="587"/>
      <c r="U195" s="587"/>
      <c r="V195" s="587"/>
      <c r="W195" s="574"/>
      <c r="X195" s="574"/>
      <c r="AJ195" s="582"/>
      <c r="AL195" s="562" t="str">
        <f t="array" ref="AL195">IF($K166="","",SUM(IF(LEFT($AM195:$BN195,1)="X",1,0)))</f>
        <v/>
      </c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L195" s="589"/>
      <c r="BM195" s="589"/>
      <c r="BN195" s="589"/>
      <c r="BP195" s="589"/>
      <c r="BR195" s="589"/>
      <c r="BS195" s="589"/>
    </row>
    <row r="196" spans="1:71" ht="15">
      <c r="A196" s="561"/>
      <c r="E196" s="584" t="str">
        <f>IF(J196=Table!$C$1,VLOOKUP(H196,Table!$B$38:$AO$61,Table!$AO$35-1,FALSE),"")</f>
        <v/>
      </c>
      <c r="F196" s="555"/>
      <c r="H196" s="590"/>
      <c r="I196" s="576"/>
      <c r="J196" s="576"/>
      <c r="M196" s="562" t="str">
        <f t="shared" si="49"/>
        <v/>
      </c>
      <c r="N196" s="562" t="str">
        <f t="shared" si="50"/>
        <v/>
      </c>
      <c r="O196" s="562"/>
      <c r="P196" s="562" t="str">
        <f t="shared" si="51"/>
        <v/>
      </c>
      <c r="Q196" s="586" t="str">
        <f t="shared" si="47"/>
        <v/>
      </c>
      <c r="R196" s="587" t="str">
        <f t="shared" si="48"/>
        <v/>
      </c>
      <c r="S196" s="587"/>
      <c r="T196" s="587"/>
      <c r="U196" s="587"/>
      <c r="V196" s="587"/>
      <c r="W196" s="574"/>
      <c r="X196" s="574"/>
      <c r="AJ196" s="582"/>
      <c r="AL196" s="562" t="str">
        <f t="array" ref="AL196">IF($K167="","",SUM(IF(LEFT($AM196:$BN196,1)="X",1,0)))</f>
        <v/>
      </c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L196" s="589"/>
      <c r="BM196" s="589"/>
      <c r="BN196" s="589"/>
      <c r="BP196" s="589"/>
      <c r="BR196" s="589"/>
      <c r="BS196" s="589"/>
    </row>
    <row r="197" spans="1:71" ht="15">
      <c r="A197" s="561"/>
      <c r="E197" s="584" t="str">
        <f>IF(J197=Table!$C$1,VLOOKUP(H197,Table!$B$38:$AO$61,Table!$AO$35-1,FALSE),"")</f>
        <v/>
      </c>
      <c r="F197" s="555"/>
      <c r="H197" s="590"/>
      <c r="I197" s="576"/>
      <c r="J197" s="576"/>
      <c r="M197" s="562" t="str">
        <f t="shared" si="49"/>
        <v/>
      </c>
      <c r="N197" s="562" t="str">
        <f t="shared" si="50"/>
        <v/>
      </c>
      <c r="O197" s="562"/>
      <c r="P197" s="562" t="str">
        <f t="shared" si="51"/>
        <v/>
      </c>
      <c r="Q197" s="586" t="str">
        <f t="shared" si="47"/>
        <v/>
      </c>
      <c r="R197" s="587" t="str">
        <f t="shared" si="48"/>
        <v/>
      </c>
      <c r="S197" s="587"/>
      <c r="T197" s="587"/>
      <c r="U197" s="587"/>
      <c r="V197" s="587"/>
      <c r="W197" s="574"/>
      <c r="X197" s="574"/>
      <c r="AJ197" s="582"/>
      <c r="AL197" s="562" t="str">
        <f t="array" ref="AL197">IF($K168="","",SUM(IF(LEFT($AM197:$BN197,1)="X",1,0)))</f>
        <v/>
      </c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L197" s="589"/>
      <c r="BM197" s="589"/>
      <c r="BN197" s="589"/>
      <c r="BP197" s="589"/>
      <c r="BR197" s="589"/>
      <c r="BS197" s="589"/>
    </row>
    <row r="198" spans="1:71" ht="15">
      <c r="A198" s="561"/>
      <c r="E198" s="584" t="str">
        <f>IF(J198=Table!$C$1,VLOOKUP(H198,Table!$B$38:$AO$61,Table!$AO$35-1,FALSE),"")</f>
        <v/>
      </c>
      <c r="F198" s="555"/>
      <c r="H198" s="590"/>
      <c r="I198" s="576"/>
      <c r="J198" s="576"/>
      <c r="M198" s="562" t="str">
        <f t="shared" si="49"/>
        <v/>
      </c>
      <c r="N198" s="562" t="str">
        <f t="shared" si="50"/>
        <v/>
      </c>
      <c r="O198" s="562"/>
      <c r="P198" s="562" t="str">
        <f t="shared" si="51"/>
        <v/>
      </c>
      <c r="Q198" s="586" t="str">
        <f t="shared" si="47"/>
        <v/>
      </c>
      <c r="R198" s="587" t="str">
        <f t="shared" si="48"/>
        <v/>
      </c>
      <c r="S198" s="587"/>
      <c r="T198" s="587"/>
      <c r="U198" s="587"/>
      <c r="V198" s="587"/>
      <c r="W198" s="574"/>
      <c r="X198" s="574"/>
      <c r="AJ198" s="582"/>
      <c r="AL198" s="562" t="str">
        <f t="array" ref="AL198">IF($K169="","",SUM(IF(LEFT($AM198:$BN198,1)="X",1,0)))</f>
        <v/>
      </c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L198" s="589"/>
      <c r="BM198" s="589"/>
      <c r="BN198" s="589"/>
      <c r="BP198" s="589"/>
      <c r="BR198" s="589"/>
      <c r="BS198" s="589"/>
    </row>
    <row r="199" spans="1:71" ht="15">
      <c r="A199" s="561"/>
      <c r="E199" s="584" t="str">
        <f>IF(J199=Table!$C$1,VLOOKUP(H199,Table!$B$38:$AO$61,Table!$AO$35-1,FALSE),"")</f>
        <v/>
      </c>
      <c r="F199" s="555"/>
      <c r="H199" s="590"/>
      <c r="I199" s="576"/>
      <c r="J199" s="576"/>
      <c r="M199" s="562" t="str">
        <f t="shared" si="49"/>
        <v/>
      </c>
      <c r="N199" s="562" t="str">
        <f t="shared" si="50"/>
        <v/>
      </c>
      <c r="O199" s="562"/>
      <c r="P199" s="562" t="str">
        <f t="shared" si="51"/>
        <v/>
      </c>
      <c r="Q199" s="586" t="str">
        <f t="shared" si="47"/>
        <v/>
      </c>
      <c r="R199" s="587" t="str">
        <f t="shared" si="48"/>
        <v/>
      </c>
      <c r="S199" s="587"/>
      <c r="T199" s="587"/>
      <c r="U199" s="587"/>
      <c r="V199" s="587"/>
      <c r="W199" s="574"/>
      <c r="X199" s="574"/>
      <c r="AJ199" s="582"/>
      <c r="AL199" s="562" t="str">
        <f t="array" ref="AL199">IF($K170="","",SUM(IF(LEFT($AM199:$BN199,1)="X",1,0)))</f>
        <v/>
      </c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L199" s="589"/>
      <c r="BM199" s="589"/>
      <c r="BN199" s="589"/>
      <c r="BP199" s="589"/>
      <c r="BR199" s="589"/>
      <c r="BS199" s="589"/>
    </row>
    <row r="200" spans="1:71" ht="15">
      <c r="A200" s="561"/>
      <c r="E200" s="584" t="str">
        <f>IF(J200=Table!$C$1,VLOOKUP(H200,Table!$B$38:$AO$61,Table!$AO$35-1,FALSE),"")</f>
        <v/>
      </c>
      <c r="F200" s="555"/>
      <c r="H200" s="590"/>
      <c r="I200" s="576"/>
      <c r="J200" s="576"/>
      <c r="M200" s="562" t="str">
        <f t="shared" si="49"/>
        <v/>
      </c>
      <c r="N200" s="562" t="str">
        <f t="shared" si="50"/>
        <v/>
      </c>
      <c r="O200" s="562"/>
      <c r="P200" s="562" t="str">
        <f t="shared" ref="P200:P207" si="52">IF(K171="","",IF(N200&gt;P$19,"O",IF(N200&lt;P$19,"U")))</f>
        <v/>
      </c>
      <c r="Q200" s="586" t="str">
        <f t="shared" si="47"/>
        <v/>
      </c>
      <c r="R200" s="587" t="str">
        <f t="shared" si="48"/>
        <v/>
      </c>
      <c r="S200" s="587"/>
      <c r="T200" s="587"/>
      <c r="U200" s="587"/>
      <c r="V200" s="587"/>
      <c r="W200" s="574"/>
      <c r="X200" s="574"/>
      <c r="AJ200" s="582"/>
      <c r="AL200" s="562" t="str">
        <f t="array" ref="AL200">IF($K171="","",SUM(IF(LEFT($AM200:$BN200,1)="X",1,0)))</f>
        <v/>
      </c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L200" s="589"/>
      <c r="BM200" s="589"/>
      <c r="BN200" s="589"/>
      <c r="BP200" s="589"/>
      <c r="BR200" s="589"/>
      <c r="BS200" s="589"/>
    </row>
    <row r="201" spans="1:71" ht="15">
      <c r="A201" s="561"/>
      <c r="E201" s="584" t="str">
        <f>IF(J201=Table!$C$1,VLOOKUP(H201,Table!$B$38:$AO$61,Table!$AO$35-1,FALSE),"")</f>
        <v/>
      </c>
      <c r="F201" s="555"/>
      <c r="H201" s="590"/>
      <c r="I201" s="576"/>
      <c r="J201" s="576"/>
      <c r="P201" s="562" t="str">
        <f t="shared" si="52"/>
        <v/>
      </c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L201" s="589"/>
      <c r="BM201" s="589"/>
      <c r="BN201" s="589"/>
      <c r="BP201" s="589"/>
      <c r="BR201" s="589"/>
      <c r="BS201" s="589"/>
    </row>
    <row r="202" spans="1:71" ht="15">
      <c r="A202" s="561"/>
      <c r="E202" s="584" t="str">
        <f>IF(J202=Table!$C$1,VLOOKUP(H202,Table!$B$38:$AO$61,Table!$AO$35-1,FALSE),"")</f>
        <v/>
      </c>
      <c r="P202" s="562" t="str">
        <f t="shared" si="52"/>
        <v/>
      </c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L202" s="589"/>
      <c r="BM202" s="589"/>
      <c r="BN202" s="589"/>
      <c r="BP202" s="589"/>
      <c r="BR202" s="589"/>
      <c r="BS202" s="589"/>
    </row>
    <row r="203" spans="1:71" ht="15">
      <c r="A203" s="561"/>
      <c r="P203" s="562" t="str">
        <f t="shared" si="52"/>
        <v/>
      </c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L203" s="589"/>
      <c r="BM203" s="589"/>
      <c r="BN203" s="589"/>
      <c r="BP203" s="589"/>
      <c r="BR203" s="589"/>
      <c r="BS203" s="589"/>
    </row>
    <row r="204" spans="1:71" ht="15">
      <c r="A204" s="561"/>
      <c r="P204" s="562" t="str">
        <f t="shared" si="52"/>
        <v/>
      </c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L204" s="589"/>
      <c r="BM204" s="589"/>
      <c r="BN204" s="589"/>
      <c r="BP204" s="589"/>
      <c r="BR204" s="589"/>
      <c r="BS204" s="589"/>
    </row>
    <row r="205" spans="1:71" ht="15">
      <c r="A205" s="561"/>
      <c r="P205" s="562" t="str">
        <f t="shared" si="52"/>
        <v/>
      </c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L205" s="589"/>
      <c r="BM205" s="589"/>
      <c r="BN205" s="589"/>
      <c r="BP205" s="589"/>
      <c r="BR205" s="589"/>
      <c r="BS205" s="589"/>
    </row>
    <row r="206" spans="1:71" ht="15">
      <c r="A206" s="561"/>
      <c r="P206" s="562" t="str">
        <f t="shared" si="52"/>
        <v/>
      </c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L206" s="589"/>
      <c r="BM206" s="589"/>
      <c r="BN206" s="589"/>
      <c r="BP206" s="589"/>
      <c r="BR206" s="589"/>
      <c r="BS206" s="589"/>
    </row>
    <row r="207" spans="1:71" ht="15">
      <c r="A207" s="561"/>
      <c r="P207" s="562" t="str">
        <f t="shared" si="52"/>
        <v/>
      </c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L207" s="589"/>
      <c r="BM207" s="589"/>
      <c r="BN207" s="589"/>
      <c r="BP207" s="589"/>
      <c r="BR207" s="589"/>
      <c r="BS207" s="589"/>
    </row>
    <row r="208" spans="1:71" ht="15">
      <c r="A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L208" s="589"/>
      <c r="BM208" s="589"/>
      <c r="BN208" s="589"/>
      <c r="BP208" s="589"/>
      <c r="BR208" s="589"/>
      <c r="BS208" s="589"/>
    </row>
    <row r="209" spans="1:71" ht="15">
      <c r="A209" s="561"/>
      <c r="E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L209" s="589"/>
      <c r="BM209" s="589"/>
      <c r="BN209" s="589"/>
      <c r="BP209" s="589"/>
      <c r="BR209" s="589"/>
      <c r="BS209" s="589"/>
    </row>
    <row r="210" spans="1:71" ht="15">
      <c r="A210" s="561"/>
      <c r="E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L210" s="589"/>
      <c r="BM210" s="589"/>
      <c r="BN210" s="589"/>
      <c r="BP210" s="589"/>
      <c r="BR210" s="589"/>
      <c r="BS210" s="589"/>
    </row>
    <row r="211" spans="1:71" ht="15">
      <c r="A211" s="561"/>
      <c r="E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L211" s="589"/>
      <c r="BM211" s="589"/>
      <c r="BN211" s="589"/>
      <c r="BP211" s="589"/>
      <c r="BR211" s="589"/>
      <c r="BS211" s="589"/>
    </row>
    <row r="212" spans="1:71" ht="15">
      <c r="A212" s="561"/>
      <c r="E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L212" s="589"/>
      <c r="BM212" s="589"/>
      <c r="BN212" s="589"/>
      <c r="BP212" s="589"/>
      <c r="BR212" s="589"/>
      <c r="BS212" s="589"/>
    </row>
    <row r="213" spans="1:71" ht="15">
      <c r="A213" s="561"/>
      <c r="E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L213" s="589"/>
      <c r="BM213" s="589"/>
      <c r="BN213" s="589"/>
      <c r="BP213" s="589"/>
      <c r="BR213" s="589"/>
      <c r="BS213" s="589"/>
    </row>
    <row r="214" spans="1:71" ht="15">
      <c r="A214" s="561"/>
      <c r="E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L214" s="589"/>
      <c r="BM214" s="589"/>
      <c r="BN214" s="589"/>
      <c r="BP214" s="589"/>
      <c r="BR214" s="589"/>
      <c r="BS214" s="589"/>
    </row>
    <row r="215" spans="1:71" ht="15">
      <c r="A215" s="561"/>
      <c r="E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L215" s="589"/>
      <c r="BM215" s="589"/>
      <c r="BN215" s="589"/>
      <c r="BP215" s="589"/>
      <c r="BR215" s="589"/>
      <c r="BS215" s="589"/>
    </row>
    <row r="216" spans="1:71" ht="15">
      <c r="A216" s="561"/>
      <c r="E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L216" s="589"/>
      <c r="BM216" s="589"/>
      <c r="BN216" s="589"/>
      <c r="BP216" s="589"/>
      <c r="BR216" s="589"/>
      <c r="BS216" s="589"/>
    </row>
    <row r="217" spans="1:71" ht="15">
      <c r="A217" s="561"/>
      <c r="E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L217" s="589"/>
      <c r="BM217" s="589"/>
      <c r="BN217" s="589"/>
      <c r="BP217" s="589"/>
      <c r="BR217" s="589"/>
      <c r="BS217" s="589"/>
    </row>
    <row r="218" spans="1:71" ht="15">
      <c r="A218" s="561"/>
      <c r="E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V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L218" s="589"/>
      <c r="BM218" s="589"/>
      <c r="BN218" s="589"/>
      <c r="BP218" s="589"/>
      <c r="BR218" s="589"/>
      <c r="BS218" s="589"/>
    </row>
    <row r="219" spans="1:71" ht="15">
      <c r="A219" s="561"/>
      <c r="E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U219" s="589"/>
      <c r="AV219" s="589"/>
      <c r="AW219" s="589"/>
      <c r="AX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L219" s="589"/>
      <c r="BM219" s="589"/>
      <c r="BN219" s="589"/>
      <c r="BP219" s="589"/>
      <c r="BR219" s="589"/>
      <c r="BS219" s="589"/>
    </row>
    <row r="220" spans="1:71" ht="15">
      <c r="A220" s="561"/>
      <c r="E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T220" s="589"/>
      <c r="AU220" s="589"/>
      <c r="AV220" s="589"/>
      <c r="AW220" s="589"/>
      <c r="AX220" s="589"/>
      <c r="AY220" s="589"/>
      <c r="AZ220" s="589"/>
      <c r="BA220" s="589"/>
      <c r="BB220" s="589"/>
      <c r="BC220" s="589"/>
      <c r="BD220" s="589"/>
      <c r="BE220" s="589"/>
      <c r="BF220" s="589"/>
      <c r="BG220" s="589"/>
      <c r="BH220" s="589"/>
      <c r="BI220" s="589"/>
      <c r="BJ220" s="589"/>
      <c r="BL220" s="589"/>
      <c r="BM220" s="589"/>
      <c r="BN220" s="589"/>
      <c r="BP220" s="589"/>
      <c r="BR220" s="589"/>
      <c r="BS220" s="589"/>
    </row>
    <row r="221" spans="1:71" ht="15">
      <c r="A221" s="561"/>
      <c r="E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M221" s="589"/>
      <c r="AN221" s="589"/>
      <c r="AO221" s="589"/>
      <c r="AP221" s="589"/>
      <c r="AQ221" s="589"/>
      <c r="AR221" s="589"/>
      <c r="AS221" s="589"/>
      <c r="AT221" s="589"/>
      <c r="AU221" s="589"/>
      <c r="AV221" s="589"/>
      <c r="AW221" s="589"/>
      <c r="AX221" s="589"/>
      <c r="AY221" s="589"/>
      <c r="AZ221" s="589"/>
      <c r="BA221" s="589"/>
      <c r="BB221" s="589"/>
      <c r="BC221" s="589"/>
      <c r="BD221" s="589"/>
      <c r="BE221" s="589"/>
      <c r="BF221" s="589"/>
      <c r="BG221" s="589"/>
      <c r="BH221" s="589"/>
      <c r="BI221" s="589"/>
      <c r="BJ221" s="589"/>
      <c r="BL221" s="589"/>
      <c r="BM221" s="589"/>
      <c r="BN221" s="589"/>
      <c r="BP221" s="589"/>
      <c r="BR221" s="589"/>
      <c r="BS221" s="589"/>
    </row>
    <row r="222" spans="1:71" ht="15">
      <c r="A222" s="561"/>
      <c r="E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M222" s="589"/>
      <c r="AN222" s="589"/>
      <c r="AO222" s="589"/>
      <c r="AP222" s="589"/>
      <c r="AQ222" s="589"/>
      <c r="AR222" s="589"/>
      <c r="AS222" s="589"/>
      <c r="AT222" s="589"/>
      <c r="AU222" s="589"/>
      <c r="AV222" s="589"/>
      <c r="AW222" s="589"/>
      <c r="AX222" s="589"/>
      <c r="AY222" s="589"/>
      <c r="AZ222" s="589"/>
      <c r="BA222" s="589"/>
      <c r="BB222" s="589"/>
      <c r="BC222" s="589"/>
      <c r="BD222" s="589"/>
      <c r="BE222" s="589"/>
      <c r="BF222" s="589"/>
      <c r="BG222" s="589"/>
      <c r="BH222" s="589"/>
      <c r="BI222" s="589"/>
      <c r="BJ222" s="589"/>
      <c r="BL222" s="589"/>
      <c r="BM222" s="589"/>
      <c r="BN222" s="589"/>
      <c r="BP222" s="589"/>
      <c r="BR222" s="589"/>
      <c r="BS222" s="589"/>
    </row>
    <row r="223" spans="1:71" ht="15">
      <c r="A223" s="561"/>
      <c r="E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  <c r="AM223" s="589"/>
      <c r="AN223" s="589"/>
      <c r="AO223" s="589"/>
      <c r="AP223" s="589"/>
      <c r="AQ223" s="589"/>
      <c r="AR223" s="589"/>
      <c r="AS223" s="589"/>
      <c r="AT223" s="589"/>
      <c r="AU223" s="589"/>
      <c r="AV223" s="589"/>
      <c r="AW223" s="589"/>
      <c r="AX223" s="589"/>
      <c r="AY223" s="589"/>
      <c r="AZ223" s="589"/>
      <c r="BA223" s="589"/>
      <c r="BB223" s="589"/>
      <c r="BC223" s="589"/>
      <c r="BD223" s="589"/>
      <c r="BE223" s="589"/>
      <c r="BF223" s="589"/>
      <c r="BG223" s="589"/>
      <c r="BH223" s="589"/>
      <c r="BI223" s="589"/>
      <c r="BJ223" s="589"/>
      <c r="BL223" s="589"/>
      <c r="BM223" s="589"/>
      <c r="BN223" s="589"/>
      <c r="BP223" s="589"/>
      <c r="BR223" s="589"/>
      <c r="BS223" s="589"/>
    </row>
    <row r="224" spans="1:71" ht="15">
      <c r="A224" s="561"/>
      <c r="E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  <c r="AM224" s="589"/>
      <c r="AN224" s="589"/>
      <c r="AO224" s="589"/>
      <c r="AP224" s="589"/>
      <c r="AQ224" s="589"/>
      <c r="AR224" s="589"/>
      <c r="AS224" s="589"/>
      <c r="AT224" s="589"/>
      <c r="AU224" s="589"/>
      <c r="AV224" s="589"/>
      <c r="AW224" s="589"/>
      <c r="AX224" s="589"/>
      <c r="AY224" s="589"/>
      <c r="AZ224" s="589"/>
      <c r="BA224" s="589"/>
      <c r="BB224" s="589"/>
      <c r="BC224" s="589"/>
      <c r="BD224" s="589"/>
      <c r="BE224" s="589"/>
      <c r="BF224" s="589"/>
      <c r="BG224" s="589"/>
      <c r="BH224" s="589"/>
      <c r="BI224" s="589"/>
      <c r="BJ224" s="589"/>
      <c r="BL224" s="589"/>
      <c r="BM224" s="589"/>
      <c r="BN224" s="589"/>
      <c r="BP224" s="589"/>
      <c r="BR224" s="589"/>
      <c r="BS224" s="589"/>
    </row>
    <row r="225" spans="1:71" ht="15">
      <c r="A225" s="561"/>
      <c r="E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  <c r="AM225" s="589"/>
      <c r="AN225" s="589"/>
      <c r="AO225" s="589"/>
      <c r="AP225" s="589"/>
      <c r="AQ225" s="589"/>
      <c r="AR225" s="589"/>
      <c r="AS225" s="589"/>
      <c r="AT225" s="589"/>
      <c r="AU225" s="589"/>
      <c r="AV225" s="589"/>
      <c r="AW225" s="589"/>
      <c r="AX225" s="589"/>
      <c r="AY225" s="589"/>
      <c r="AZ225" s="589"/>
      <c r="BA225" s="589"/>
      <c r="BB225" s="589"/>
      <c r="BC225" s="589"/>
      <c r="BD225" s="589"/>
      <c r="BE225" s="589"/>
      <c r="BF225" s="589"/>
      <c r="BG225" s="589"/>
      <c r="BH225" s="589"/>
      <c r="BI225" s="589"/>
      <c r="BJ225" s="589"/>
      <c r="BL225" s="589"/>
      <c r="BM225" s="589"/>
      <c r="BN225" s="589"/>
      <c r="BP225" s="589"/>
      <c r="BR225" s="589"/>
      <c r="BS225" s="589"/>
    </row>
    <row r="226" spans="1:71" ht="15">
      <c r="A226" s="561"/>
      <c r="E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  <c r="AM226" s="589"/>
      <c r="AN226" s="589"/>
      <c r="AO226" s="589"/>
      <c r="AP226" s="589"/>
      <c r="AQ226" s="589"/>
      <c r="AR226" s="589"/>
      <c r="AS226" s="589"/>
      <c r="AT226" s="589"/>
      <c r="AU226" s="589"/>
      <c r="AV226" s="589"/>
      <c r="AW226" s="589"/>
      <c r="AX226" s="589"/>
      <c r="AY226" s="589"/>
      <c r="AZ226" s="589"/>
      <c r="BA226" s="589"/>
      <c r="BB226" s="589"/>
      <c r="BC226" s="589"/>
      <c r="BD226" s="589"/>
      <c r="BE226" s="589"/>
      <c r="BF226" s="589"/>
      <c r="BG226" s="589"/>
      <c r="BH226" s="589"/>
      <c r="BI226" s="589"/>
      <c r="BJ226" s="589"/>
      <c r="BL226" s="589"/>
      <c r="BM226" s="589"/>
      <c r="BN226" s="589"/>
      <c r="BP226" s="589"/>
      <c r="BR226" s="589"/>
      <c r="BS226" s="589"/>
    </row>
    <row r="227" spans="1:71" ht="15">
      <c r="A227" s="561"/>
      <c r="E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  <c r="AM227" s="589"/>
      <c r="AN227" s="589"/>
      <c r="AO227" s="589"/>
      <c r="AP227" s="589"/>
      <c r="AQ227" s="589"/>
      <c r="AR227" s="589"/>
      <c r="AS227" s="589"/>
      <c r="AT227" s="589"/>
      <c r="AU227" s="589"/>
      <c r="AV227" s="589"/>
      <c r="AW227" s="589"/>
      <c r="AX227" s="589"/>
      <c r="AY227" s="589"/>
      <c r="AZ227" s="589"/>
      <c r="BA227" s="589"/>
      <c r="BB227" s="589"/>
      <c r="BC227" s="589"/>
      <c r="BD227" s="589"/>
      <c r="BE227" s="589"/>
      <c r="BF227" s="589"/>
      <c r="BG227" s="589"/>
      <c r="BH227" s="589"/>
      <c r="BI227" s="589"/>
      <c r="BJ227" s="589"/>
      <c r="BL227" s="589"/>
      <c r="BM227" s="589"/>
      <c r="BN227" s="589"/>
      <c r="BP227" s="589"/>
      <c r="BR227" s="589"/>
      <c r="BS227" s="589"/>
    </row>
    <row r="228" spans="1:71" ht="15">
      <c r="A228" s="561"/>
      <c r="E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M228" s="589"/>
      <c r="AN228" s="589"/>
      <c r="AO228" s="589"/>
      <c r="AP228" s="589"/>
      <c r="AQ228" s="589"/>
      <c r="AR228" s="589"/>
      <c r="AS228" s="589"/>
      <c r="AT228" s="589"/>
      <c r="AU228" s="589"/>
      <c r="AV228" s="589"/>
      <c r="AW228" s="589"/>
      <c r="AX228" s="589"/>
      <c r="AY228" s="589"/>
      <c r="AZ228" s="589"/>
      <c r="BA228" s="589"/>
      <c r="BB228" s="589"/>
      <c r="BC228" s="589"/>
      <c r="BD228" s="589"/>
      <c r="BE228" s="589"/>
      <c r="BF228" s="589"/>
      <c r="BG228" s="589"/>
      <c r="BH228" s="589"/>
      <c r="BI228" s="589"/>
      <c r="BJ228" s="589"/>
      <c r="BL228" s="589"/>
      <c r="BM228" s="589"/>
      <c r="BN228" s="589"/>
      <c r="BP228" s="589"/>
      <c r="BR228" s="589"/>
      <c r="BS228" s="589"/>
    </row>
    <row r="229" spans="1:71" ht="15">
      <c r="A229" s="561"/>
      <c r="E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M229" s="589"/>
      <c r="AN229" s="589"/>
      <c r="AO229" s="589"/>
      <c r="AP229" s="589"/>
      <c r="AQ229" s="589"/>
      <c r="AR229" s="589"/>
      <c r="AS229" s="589"/>
      <c r="AT229" s="589"/>
      <c r="AU229" s="589"/>
      <c r="AV229" s="589"/>
      <c r="AW229" s="589"/>
      <c r="AX229" s="589"/>
      <c r="AY229" s="589"/>
      <c r="AZ229" s="589"/>
      <c r="BA229" s="589"/>
      <c r="BB229" s="589"/>
      <c r="BC229" s="589"/>
      <c r="BD229" s="589"/>
      <c r="BE229" s="589"/>
      <c r="BF229" s="589"/>
      <c r="BG229" s="589"/>
      <c r="BH229" s="589"/>
      <c r="BI229" s="589"/>
      <c r="BJ229" s="589"/>
      <c r="BL229" s="589"/>
      <c r="BM229" s="589"/>
      <c r="BN229" s="589"/>
      <c r="BP229" s="589"/>
      <c r="BR229" s="589"/>
      <c r="BS229" s="589"/>
    </row>
    <row r="230" spans="1:71">
      <c r="A230" s="561"/>
      <c r="E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</row>
    <row r="231" spans="1:71">
      <c r="A231" s="561"/>
      <c r="E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</row>
    <row r="232" spans="1:71">
      <c r="A232" s="561"/>
      <c r="E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</row>
    <row r="233" spans="1:71">
      <c r="A233" s="561"/>
      <c r="E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</row>
    <row r="234" spans="1:71">
      <c r="A234" s="561"/>
      <c r="E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</row>
    <row r="235" spans="1:71">
      <c r="A235" s="561"/>
      <c r="E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</row>
    <row r="236" spans="1:71">
      <c r="A236" s="561"/>
      <c r="E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</row>
    <row r="237" spans="1:71">
      <c r="A237" s="561"/>
      <c r="E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</row>
    <row r="238" spans="1:71">
      <c r="A238" s="561"/>
      <c r="E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</row>
    <row r="239" spans="1:71">
      <c r="A239" s="561"/>
      <c r="E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</row>
    <row r="240" spans="1:71">
      <c r="A240" s="561"/>
      <c r="E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L240" s="561"/>
      <c r="BM240" s="561"/>
      <c r="BN240" s="561"/>
      <c r="BP240" s="561"/>
      <c r="BR240" s="561"/>
      <c r="BS240" s="561"/>
    </row>
    <row r="241" spans="1:71">
      <c r="A241" s="561"/>
      <c r="E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L241" s="561"/>
      <c r="BM241" s="561"/>
      <c r="BN241" s="561"/>
      <c r="BP241" s="561"/>
      <c r="BR241" s="561"/>
      <c r="BS241" s="561"/>
    </row>
    <row r="242" spans="1:71">
      <c r="A242" s="561"/>
      <c r="E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L242" s="561"/>
      <c r="BM242" s="561"/>
      <c r="BN242" s="561"/>
      <c r="BP242" s="561"/>
      <c r="BR242" s="561"/>
      <c r="BS242" s="561"/>
    </row>
    <row r="243" spans="1:71">
      <c r="A243" s="561"/>
      <c r="E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L243" s="561"/>
      <c r="BM243" s="561"/>
      <c r="BN243" s="561"/>
      <c r="BP243" s="561"/>
      <c r="BR243" s="561"/>
      <c r="BS243" s="561"/>
    </row>
    <row r="244" spans="1:71">
      <c r="A244" s="561"/>
      <c r="E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L244" s="561"/>
      <c r="BM244" s="561"/>
      <c r="BN244" s="561"/>
      <c r="BP244" s="561"/>
      <c r="BR244" s="561"/>
      <c r="BS244" s="561"/>
    </row>
    <row r="245" spans="1:71">
      <c r="A245" s="561"/>
      <c r="E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L245" s="561"/>
      <c r="BM245" s="561"/>
      <c r="BN245" s="561"/>
      <c r="BP245" s="561"/>
      <c r="BR245" s="561"/>
      <c r="BS245" s="561"/>
    </row>
    <row r="246" spans="1:71">
      <c r="A246" s="561"/>
      <c r="E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L246" s="561"/>
      <c r="BM246" s="561"/>
      <c r="BN246" s="561"/>
      <c r="BP246" s="561"/>
      <c r="BR246" s="561"/>
      <c r="BS246" s="561"/>
    </row>
    <row r="247" spans="1:71">
      <c r="A247" s="561"/>
      <c r="E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L247" s="561"/>
      <c r="BM247" s="561"/>
      <c r="BN247" s="561"/>
      <c r="BP247" s="561"/>
      <c r="BR247" s="561"/>
      <c r="BS247" s="561"/>
    </row>
    <row r="248" spans="1:71">
      <c r="A248" s="561"/>
      <c r="E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L248" s="561"/>
      <c r="BM248" s="561"/>
      <c r="BN248" s="561"/>
      <c r="BP248" s="561"/>
      <c r="BR248" s="561"/>
      <c r="BS248" s="561"/>
    </row>
    <row r="249" spans="1:71">
      <c r="A249" s="561"/>
      <c r="E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J249" s="582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L249" s="561"/>
      <c r="BM249" s="561"/>
      <c r="BN249" s="561"/>
      <c r="BP249" s="561"/>
      <c r="BR249" s="561"/>
      <c r="BS249" s="561"/>
    </row>
    <row r="250" spans="1:71">
      <c r="A250" s="561"/>
      <c r="E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J250" s="582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L250" s="561"/>
      <c r="BM250" s="561"/>
      <c r="BN250" s="561"/>
      <c r="BP250" s="561"/>
      <c r="BR250" s="561"/>
      <c r="BS250" s="561"/>
    </row>
    <row r="251" spans="1:71">
      <c r="A251" s="561"/>
      <c r="E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J251" s="582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L251" s="561"/>
      <c r="BM251" s="561"/>
      <c r="BN251" s="561"/>
      <c r="BP251" s="561"/>
      <c r="BR251" s="561"/>
      <c r="BS251" s="561"/>
    </row>
    <row r="252" spans="1:71">
      <c r="A252" s="561"/>
      <c r="E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J252" s="582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L252" s="561"/>
      <c r="BM252" s="561"/>
      <c r="BN252" s="561"/>
      <c r="BP252" s="561"/>
      <c r="BR252" s="561"/>
      <c r="BS252" s="561"/>
    </row>
    <row r="253" spans="1:71">
      <c r="A253" s="561"/>
      <c r="E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J253" s="582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L253" s="561"/>
      <c r="BM253" s="561"/>
      <c r="BN253" s="561"/>
      <c r="BP253" s="561"/>
      <c r="BR253" s="561"/>
      <c r="BS253" s="561"/>
    </row>
    <row r="254" spans="1:71">
      <c r="A254" s="561"/>
      <c r="E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J254" s="582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L254" s="561"/>
      <c r="BM254" s="561"/>
      <c r="BN254" s="561"/>
      <c r="BP254" s="561"/>
      <c r="BR254" s="561"/>
      <c r="BS254" s="561"/>
    </row>
    <row r="255" spans="1:71">
      <c r="A255" s="561"/>
      <c r="E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J255" s="582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L255" s="561"/>
      <c r="BM255" s="561"/>
      <c r="BN255" s="561"/>
      <c r="BP255" s="561"/>
      <c r="BR255" s="561"/>
      <c r="BS255" s="561"/>
    </row>
    <row r="256" spans="1:71">
      <c r="A256" s="561"/>
      <c r="E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J256" s="582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L256" s="561"/>
      <c r="BM256" s="561"/>
      <c r="BN256" s="561"/>
      <c r="BP256" s="561"/>
      <c r="BR256" s="561"/>
      <c r="BS256" s="561"/>
    </row>
    <row r="257" spans="1:71">
      <c r="A257" s="561"/>
      <c r="E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J257" s="582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L257" s="561"/>
      <c r="BM257" s="561"/>
      <c r="BN257" s="561"/>
      <c r="BP257" s="561"/>
      <c r="BR257" s="561"/>
      <c r="BS257" s="561"/>
    </row>
    <row r="258" spans="1:71">
      <c r="A258" s="561"/>
      <c r="E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L258" s="561"/>
      <c r="BM258" s="561"/>
      <c r="BN258" s="561"/>
      <c r="BP258" s="561"/>
      <c r="BR258" s="561"/>
      <c r="BS258" s="561"/>
    </row>
    <row r="259" spans="1:71">
      <c r="A259" s="561"/>
      <c r="E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L259" s="561"/>
      <c r="BM259" s="561"/>
      <c r="BN259" s="561"/>
      <c r="BP259" s="561"/>
      <c r="BR259" s="561"/>
      <c r="BS259" s="561"/>
    </row>
    <row r="260" spans="1:71">
      <c r="A260" s="561"/>
      <c r="E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L260" s="561"/>
      <c r="BM260" s="561"/>
      <c r="BN260" s="561"/>
      <c r="BP260" s="561"/>
      <c r="BR260" s="561"/>
      <c r="BS260" s="561"/>
    </row>
    <row r="261" spans="1:71">
      <c r="A261" s="561"/>
      <c r="E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K261" s="561"/>
      <c r="AM261" s="561"/>
      <c r="AN261" s="561"/>
      <c r="AO261" s="561"/>
      <c r="AP261" s="561"/>
      <c r="AQ261" s="561"/>
      <c r="AR261" s="561"/>
      <c r="AS261" s="561"/>
      <c r="AT261" s="561"/>
      <c r="AU261" s="561"/>
      <c r="AV261" s="561"/>
      <c r="AW261" s="561"/>
      <c r="AX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H261" s="561"/>
      <c r="BI261" s="561"/>
      <c r="BJ261" s="561"/>
      <c r="BL261" s="561"/>
      <c r="BM261" s="561"/>
      <c r="BN261" s="561"/>
      <c r="BP261" s="561"/>
      <c r="BR261" s="561"/>
      <c r="BS261" s="561"/>
    </row>
    <row r="262" spans="1:71">
      <c r="A262" s="561"/>
      <c r="E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K262" s="561"/>
      <c r="AM262" s="561"/>
      <c r="AN262" s="561"/>
      <c r="AO262" s="561"/>
      <c r="AP262" s="561"/>
      <c r="AQ262" s="561"/>
      <c r="AR262" s="561"/>
      <c r="AS262" s="561"/>
      <c r="AT262" s="561"/>
      <c r="AU262" s="561"/>
      <c r="AV262" s="561"/>
      <c r="AW262" s="561"/>
      <c r="AX262" s="561"/>
      <c r="AY262" s="561"/>
      <c r="AZ262" s="561"/>
      <c r="BA262" s="561"/>
      <c r="BB262" s="561"/>
      <c r="BC262" s="561"/>
      <c r="BD262" s="561"/>
      <c r="BE262" s="561"/>
      <c r="BF262" s="561"/>
      <c r="BG262" s="561"/>
      <c r="BH262" s="561"/>
      <c r="BI262" s="561"/>
      <c r="BJ262" s="561"/>
      <c r="BL262" s="561"/>
      <c r="BM262" s="561"/>
      <c r="BN262" s="561"/>
      <c r="BP262" s="561"/>
      <c r="BR262" s="561"/>
      <c r="BS262" s="561"/>
    </row>
    <row r="263" spans="1:71">
      <c r="A263" s="561"/>
      <c r="E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K263" s="561"/>
      <c r="AM263" s="561"/>
      <c r="AN263" s="561"/>
      <c r="AO263" s="561"/>
      <c r="AP263" s="561"/>
      <c r="AQ263" s="561"/>
      <c r="AR263" s="561"/>
      <c r="AS263" s="561"/>
      <c r="AT263" s="561"/>
      <c r="AU263" s="561"/>
      <c r="AV263" s="561"/>
      <c r="AW263" s="561"/>
      <c r="AX263" s="561"/>
      <c r="AY263" s="561"/>
      <c r="AZ263" s="561"/>
      <c r="BA263" s="561"/>
      <c r="BB263" s="561"/>
      <c r="BC263" s="561"/>
      <c r="BD263" s="561"/>
      <c r="BE263" s="561"/>
      <c r="BF263" s="561"/>
      <c r="BG263" s="561"/>
      <c r="BH263" s="561"/>
      <c r="BI263" s="561"/>
      <c r="BJ263" s="561"/>
      <c r="BL263" s="561"/>
      <c r="BM263" s="561"/>
      <c r="BN263" s="561"/>
      <c r="BP263" s="561"/>
      <c r="BR263" s="561"/>
      <c r="BS263" s="561"/>
    </row>
    <row r="264" spans="1:71">
      <c r="A264" s="561"/>
      <c r="E264" s="561"/>
      <c r="Q264" s="561"/>
      <c r="R264" s="561"/>
      <c r="S264" s="561"/>
      <c r="T264" s="561"/>
      <c r="U264" s="561"/>
      <c r="V264" s="561"/>
      <c r="Y264" s="561"/>
      <c r="Z264" s="561"/>
      <c r="AA264" s="561"/>
      <c r="AB264" s="561"/>
      <c r="AC264" s="561"/>
      <c r="AD264" s="561"/>
      <c r="AE264" s="561"/>
      <c r="AF264" s="561"/>
      <c r="AG264" s="561"/>
      <c r="AH264" s="561"/>
      <c r="AK264" s="561"/>
      <c r="AM264" s="561"/>
      <c r="AN264" s="561"/>
      <c r="AO264" s="561"/>
      <c r="AP264" s="561"/>
      <c r="AQ264" s="561"/>
      <c r="AR264" s="561"/>
      <c r="AS264" s="561"/>
      <c r="AT264" s="561"/>
      <c r="AU264" s="561"/>
      <c r="AV264" s="561"/>
      <c r="AW264" s="561"/>
      <c r="AX264" s="561"/>
      <c r="AY264" s="561"/>
      <c r="AZ264" s="561"/>
      <c r="BA264" s="561"/>
      <c r="BB264" s="561"/>
      <c r="BC264" s="561"/>
      <c r="BD264" s="561"/>
      <c r="BE264" s="561"/>
      <c r="BF264" s="561"/>
      <c r="BG264" s="561"/>
      <c r="BH264" s="561"/>
      <c r="BI264" s="561"/>
      <c r="BJ264" s="561"/>
      <c r="BL264" s="561"/>
      <c r="BM264" s="561"/>
      <c r="BN264" s="561"/>
      <c r="BP264" s="561"/>
      <c r="BR264" s="561"/>
      <c r="BS264" s="561"/>
    </row>
    <row r="265" spans="1:71">
      <c r="A265" s="561"/>
      <c r="E265" s="561"/>
      <c r="Q265" s="561"/>
      <c r="R265" s="561"/>
      <c r="S265" s="561"/>
      <c r="T265" s="561"/>
      <c r="U265" s="561"/>
      <c r="V265" s="561"/>
      <c r="Y265" s="561"/>
      <c r="Z265" s="561"/>
      <c r="AA265" s="561"/>
      <c r="AB265" s="561"/>
      <c r="AC265" s="561"/>
      <c r="AD265" s="561"/>
      <c r="AE265" s="561"/>
      <c r="AF265" s="561"/>
      <c r="AG265" s="561"/>
      <c r="AH265" s="561"/>
      <c r="AK265" s="561"/>
      <c r="AM265" s="561"/>
      <c r="AN265" s="561"/>
      <c r="AO265" s="561"/>
      <c r="AP265" s="561"/>
      <c r="AQ265" s="561"/>
      <c r="AR265" s="561"/>
      <c r="AS265" s="561"/>
      <c r="AT265" s="561"/>
      <c r="AU265" s="561"/>
      <c r="AV265" s="561"/>
      <c r="AW265" s="561"/>
      <c r="AX265" s="561"/>
      <c r="AY265" s="561"/>
      <c r="AZ265" s="561"/>
      <c r="BA265" s="561"/>
      <c r="BB265" s="561"/>
      <c r="BC265" s="561"/>
      <c r="BD265" s="561"/>
      <c r="BE265" s="561"/>
      <c r="BF265" s="561"/>
      <c r="BG265" s="561"/>
      <c r="BH265" s="561"/>
      <c r="BI265" s="561"/>
      <c r="BJ265" s="561"/>
      <c r="BL265" s="561"/>
      <c r="BM265" s="561"/>
      <c r="BN265" s="561"/>
      <c r="BP265" s="561"/>
      <c r="BR265" s="561"/>
      <c r="BS265" s="561"/>
    </row>
    <row r="266" spans="1:71">
      <c r="A266" s="561"/>
      <c r="E266" s="561"/>
      <c r="Q266" s="561"/>
      <c r="R266" s="561"/>
      <c r="S266" s="561"/>
      <c r="T266" s="561"/>
      <c r="U266" s="561"/>
      <c r="V266" s="561"/>
      <c r="Y266" s="561"/>
      <c r="Z266" s="561"/>
      <c r="AA266" s="561"/>
      <c r="AB266" s="561"/>
      <c r="AC266" s="561"/>
      <c r="AD266" s="561"/>
      <c r="AE266" s="561"/>
      <c r="AF266" s="561"/>
      <c r="AG266" s="561"/>
      <c r="AH266" s="561"/>
      <c r="AK266" s="561"/>
      <c r="AM266" s="561"/>
      <c r="AN266" s="561"/>
      <c r="AO266" s="561"/>
      <c r="AP266" s="561"/>
      <c r="AQ266" s="561"/>
      <c r="AR266" s="561"/>
      <c r="AS266" s="561"/>
      <c r="AT266" s="561"/>
      <c r="AU266" s="561"/>
      <c r="AV266" s="561"/>
      <c r="AW266" s="561"/>
      <c r="AX266" s="561"/>
      <c r="AY266" s="561"/>
      <c r="AZ266" s="561"/>
      <c r="BA266" s="561"/>
      <c r="BB266" s="561"/>
      <c r="BC266" s="561"/>
      <c r="BD266" s="561"/>
      <c r="BE266" s="561"/>
      <c r="BF266" s="561"/>
      <c r="BG266" s="561"/>
      <c r="BH266" s="561"/>
      <c r="BI266" s="561"/>
      <c r="BJ266" s="561"/>
      <c r="BL266" s="561"/>
      <c r="BM266" s="561"/>
      <c r="BN266" s="561"/>
      <c r="BP266" s="561"/>
      <c r="BR266" s="561"/>
      <c r="BS266" s="561"/>
    </row>
    <row r="267" spans="1:71">
      <c r="A267" s="561"/>
      <c r="E267" s="561"/>
      <c r="Q267" s="561"/>
      <c r="R267" s="561"/>
      <c r="S267" s="561"/>
      <c r="T267" s="561"/>
      <c r="U267" s="561"/>
      <c r="V267" s="561"/>
      <c r="Y267" s="561"/>
      <c r="Z267" s="561"/>
      <c r="AA267" s="561"/>
      <c r="AB267" s="561"/>
      <c r="AC267" s="561"/>
      <c r="AD267" s="561"/>
      <c r="AE267" s="561"/>
      <c r="AF267" s="561"/>
      <c r="AG267" s="561"/>
      <c r="AH267" s="561"/>
      <c r="AK267" s="561"/>
      <c r="AM267" s="561"/>
      <c r="AN267" s="561"/>
      <c r="AO267" s="561"/>
      <c r="AP267" s="561"/>
      <c r="AQ267" s="561"/>
      <c r="AR267" s="561"/>
      <c r="AS267" s="561"/>
      <c r="AT267" s="561"/>
      <c r="AU267" s="561"/>
      <c r="AV267" s="561"/>
      <c r="AW267" s="561"/>
      <c r="AX267" s="561"/>
      <c r="AY267" s="561"/>
      <c r="AZ267" s="561"/>
      <c r="BA267" s="561"/>
      <c r="BB267" s="561"/>
      <c r="BC267" s="561"/>
      <c r="BD267" s="561"/>
      <c r="BE267" s="561"/>
      <c r="BF267" s="561"/>
      <c r="BG267" s="561"/>
      <c r="BH267" s="561"/>
      <c r="BI267" s="561"/>
      <c r="BJ267" s="561"/>
      <c r="BL267" s="561"/>
      <c r="BM267" s="561"/>
      <c r="BN267" s="561"/>
      <c r="BP267" s="561"/>
      <c r="BR267" s="561"/>
      <c r="BS267" s="561"/>
    </row>
    <row r="268" spans="1:71">
      <c r="A268" s="561"/>
      <c r="E268" s="561"/>
      <c r="Q268" s="561"/>
      <c r="R268" s="561"/>
      <c r="S268" s="561"/>
      <c r="T268" s="561"/>
      <c r="U268" s="561"/>
      <c r="V268" s="561"/>
      <c r="Y268" s="561"/>
      <c r="Z268" s="561"/>
      <c r="AA268" s="561"/>
      <c r="AB268" s="561"/>
      <c r="AC268" s="561"/>
      <c r="AD268" s="561"/>
      <c r="AE268" s="561"/>
      <c r="AF268" s="561"/>
      <c r="AG268" s="561"/>
      <c r="AH268" s="561"/>
      <c r="AK268" s="561"/>
      <c r="AM268" s="561"/>
      <c r="AN268" s="561"/>
      <c r="AO268" s="561"/>
      <c r="AP268" s="561"/>
      <c r="AQ268" s="561"/>
      <c r="AR268" s="561"/>
      <c r="AS268" s="561"/>
      <c r="AT268" s="561"/>
      <c r="AU268" s="561"/>
      <c r="AV268" s="561"/>
      <c r="AW268" s="561"/>
      <c r="AX268" s="561"/>
      <c r="AY268" s="561"/>
      <c r="AZ268" s="561"/>
      <c r="BA268" s="561"/>
      <c r="BB268" s="561"/>
      <c r="BC268" s="561"/>
      <c r="BD268" s="561"/>
      <c r="BE268" s="561"/>
      <c r="BF268" s="561"/>
      <c r="BG268" s="561"/>
      <c r="BH268" s="561"/>
      <c r="BI268" s="561"/>
      <c r="BJ268" s="561"/>
      <c r="BL268" s="561"/>
      <c r="BM268" s="561"/>
      <c r="BN268" s="561"/>
      <c r="BP268" s="561"/>
      <c r="BR268" s="561"/>
      <c r="BS268" s="561"/>
    </row>
    <row r="269" spans="1:71">
      <c r="A269" s="561"/>
      <c r="E269" s="561"/>
      <c r="Q269" s="561"/>
      <c r="R269" s="561"/>
      <c r="S269" s="561"/>
      <c r="T269" s="561"/>
      <c r="U269" s="561"/>
      <c r="V269" s="561"/>
      <c r="Y269" s="561"/>
      <c r="Z269" s="561"/>
      <c r="AA269" s="561"/>
      <c r="AB269" s="561"/>
      <c r="AC269" s="561"/>
      <c r="AD269" s="561"/>
      <c r="AE269" s="561"/>
      <c r="AF269" s="561"/>
      <c r="AG269" s="561"/>
      <c r="AH269" s="561"/>
      <c r="AK269" s="561"/>
      <c r="AM269" s="561"/>
      <c r="AN269" s="561"/>
      <c r="AO269" s="561"/>
      <c r="AP269" s="561"/>
      <c r="AQ269" s="561"/>
      <c r="AR269" s="561"/>
      <c r="AS269" s="561"/>
      <c r="AT269" s="561"/>
      <c r="AU269" s="561"/>
      <c r="AV269" s="561"/>
      <c r="AW269" s="561"/>
      <c r="AX269" s="561"/>
      <c r="AY269" s="561"/>
      <c r="AZ269" s="561"/>
      <c r="BA269" s="561"/>
      <c r="BB269" s="561"/>
      <c r="BC269" s="561"/>
      <c r="BD269" s="561"/>
      <c r="BE269" s="561"/>
      <c r="BF269" s="561"/>
      <c r="BG269" s="561"/>
      <c r="BH269" s="561"/>
      <c r="BI269" s="561"/>
      <c r="BJ269" s="561"/>
      <c r="BL269" s="561"/>
      <c r="BM269" s="561"/>
      <c r="BN269" s="561"/>
      <c r="BP269" s="561"/>
      <c r="BR269" s="561"/>
      <c r="BS269" s="561"/>
    </row>
    <row r="270" spans="1:71">
      <c r="A270" s="561"/>
      <c r="E270" s="561"/>
      <c r="Q270" s="561"/>
      <c r="R270" s="561"/>
      <c r="S270" s="561"/>
      <c r="T270" s="561"/>
      <c r="U270" s="561"/>
      <c r="V270" s="561"/>
      <c r="Y270" s="561"/>
      <c r="Z270" s="561"/>
      <c r="AA270" s="561"/>
      <c r="AB270" s="561"/>
      <c r="AC270" s="561"/>
      <c r="AD270" s="561"/>
      <c r="AE270" s="561"/>
      <c r="AF270" s="561"/>
      <c r="AG270" s="561"/>
      <c r="AH270" s="561"/>
      <c r="AK270" s="561"/>
      <c r="AM270" s="561"/>
      <c r="AN270" s="561"/>
      <c r="AO270" s="561"/>
      <c r="AP270" s="561"/>
      <c r="AQ270" s="561"/>
      <c r="AR270" s="561"/>
      <c r="AS270" s="561"/>
      <c r="AT270" s="561"/>
      <c r="AU270" s="561"/>
      <c r="AV270" s="561"/>
      <c r="AW270" s="561"/>
      <c r="AX270" s="561"/>
      <c r="AY270" s="561"/>
      <c r="AZ270" s="561"/>
      <c r="BA270" s="561"/>
      <c r="BB270" s="561"/>
      <c r="BC270" s="561"/>
      <c r="BD270" s="561"/>
      <c r="BE270" s="561"/>
      <c r="BF270" s="561"/>
      <c r="BG270" s="561"/>
      <c r="BH270" s="561"/>
      <c r="BI270" s="561"/>
      <c r="BJ270" s="561"/>
      <c r="BL270" s="561"/>
      <c r="BM270" s="561"/>
      <c r="BN270" s="561"/>
      <c r="BP270" s="561"/>
      <c r="BR270" s="561"/>
      <c r="BS270" s="561"/>
    </row>
    <row r="271" spans="1:71">
      <c r="A271" s="561"/>
      <c r="E271" s="561"/>
      <c r="Q271" s="561"/>
      <c r="R271" s="561"/>
      <c r="S271" s="561"/>
      <c r="T271" s="561"/>
      <c r="U271" s="561"/>
      <c r="V271" s="561"/>
      <c r="Y271" s="561"/>
      <c r="Z271" s="561"/>
      <c r="AA271" s="561"/>
      <c r="AB271" s="561"/>
      <c r="AC271" s="561"/>
      <c r="AD271" s="561"/>
      <c r="AE271" s="561"/>
      <c r="AF271" s="561"/>
      <c r="AG271" s="561"/>
      <c r="AH271" s="561"/>
      <c r="AK271" s="561"/>
      <c r="AM271" s="561"/>
      <c r="AN271" s="561"/>
      <c r="AO271" s="561"/>
      <c r="AP271" s="561"/>
      <c r="AQ271" s="561"/>
      <c r="AR271" s="561"/>
      <c r="AS271" s="561"/>
      <c r="AT271" s="561"/>
      <c r="AU271" s="561"/>
      <c r="AV271" s="561"/>
      <c r="AW271" s="561"/>
      <c r="AX271" s="561"/>
      <c r="AY271" s="561"/>
      <c r="AZ271" s="561"/>
      <c r="BA271" s="561"/>
      <c r="BB271" s="561"/>
      <c r="BC271" s="561"/>
      <c r="BD271" s="561"/>
      <c r="BE271" s="561"/>
      <c r="BF271" s="561"/>
      <c r="BG271" s="561"/>
      <c r="BH271" s="561"/>
      <c r="BI271" s="561"/>
      <c r="BJ271" s="561"/>
      <c r="BL271" s="561"/>
      <c r="BM271" s="561"/>
      <c r="BN271" s="561"/>
      <c r="BP271" s="561"/>
      <c r="BR271" s="561"/>
      <c r="BS271" s="561"/>
    </row>
    <row r="272" spans="1:71">
      <c r="A272" s="561"/>
      <c r="E272" s="561"/>
      <c r="Q272" s="561"/>
      <c r="R272" s="561"/>
      <c r="S272" s="561"/>
      <c r="T272" s="561"/>
      <c r="U272" s="561"/>
      <c r="V272" s="561"/>
      <c r="Y272" s="561"/>
      <c r="Z272" s="561"/>
      <c r="AA272" s="561"/>
      <c r="AB272" s="561"/>
      <c r="AC272" s="561"/>
      <c r="AD272" s="561"/>
      <c r="AE272" s="561"/>
      <c r="AF272" s="561"/>
      <c r="AG272" s="561"/>
      <c r="AH272" s="561"/>
      <c r="AJ272" s="561"/>
      <c r="AK272" s="561"/>
      <c r="AM272" s="561"/>
      <c r="AN272" s="561"/>
      <c r="AO272" s="561"/>
      <c r="AP272" s="561"/>
      <c r="AQ272" s="561"/>
      <c r="AR272" s="561"/>
      <c r="AS272" s="561"/>
      <c r="AT272" s="561"/>
      <c r="AU272" s="561"/>
      <c r="AV272" s="561"/>
      <c r="AW272" s="561"/>
      <c r="AX272" s="561"/>
      <c r="AY272" s="561"/>
      <c r="AZ272" s="561"/>
      <c r="BA272" s="561"/>
      <c r="BB272" s="561"/>
      <c r="BC272" s="561"/>
      <c r="BD272" s="561"/>
      <c r="BE272" s="561"/>
      <c r="BF272" s="561"/>
      <c r="BG272" s="561"/>
      <c r="BH272" s="561"/>
      <c r="BI272" s="561"/>
      <c r="BJ272" s="561"/>
      <c r="BL272" s="561"/>
      <c r="BM272" s="561"/>
      <c r="BN272" s="561"/>
      <c r="BP272" s="561"/>
      <c r="BR272" s="561"/>
      <c r="BS272" s="561"/>
    </row>
    <row r="273" spans="1:5">
      <c r="A273" s="561"/>
      <c r="E273" s="561"/>
    </row>
  </sheetData>
  <autoFilter ref="A22:BU85"/>
  <customSheetViews>
    <customSheetView guid="{A9A59A81-8ED1-4D77-9D9E-FD20100ED198}" scale="90" showAutoFilter="1" hiddenRows="1" hiddenColumns="1" topLeftCell="A14">
      <pane xSplit="35" ySplit="22" topLeftCell="AJ36" activePane="bottomRight" state="frozen"/>
      <selection pane="bottomRight" activeCell="AH33" sqref="AH33"/>
      <pageMargins left="0.75" right="0.75" top="1" bottom="1" header="0.5" footer="0.5"/>
      <pageSetup paperSize="9" orientation="portrait" r:id="rId1"/>
      <headerFooter alignWithMargins="0"/>
      <autoFilter ref="B1:BP1"/>
    </customSheetView>
  </customSheetViews>
  <phoneticPr fontId="13" type="noConversion"/>
  <conditionalFormatting sqref="I1:J13 N20:P21 L1:L13 K91:L219 I14:L14 I92:J249 I18:L21 P84:P255 N84:O248 N23:P83">
    <cfRule type="cellIs" dxfId="1399" priority="190" stopIfTrue="1" operator="equal">
      <formula>"U"</formula>
    </cfRule>
    <cfRule type="cellIs" dxfId="1398" priority="191" stopIfTrue="1" operator="equal">
      <formula>"O"</formula>
    </cfRule>
  </conditionalFormatting>
  <conditionalFormatting sqref="M23:M248">
    <cfRule type="cellIs" dxfId="1397" priority="192" stopIfTrue="1" operator="equal">
      <formula>"W"</formula>
    </cfRule>
    <cfRule type="cellIs" dxfId="1396" priority="193" stopIfTrue="1" operator="equal">
      <formula>"D"</formula>
    </cfRule>
  </conditionalFormatting>
  <conditionalFormatting sqref="AL23:AL248">
    <cfRule type="cellIs" dxfId="1395" priority="194" stopIfTrue="1" operator="notEqual">
      <formula>11</formula>
    </cfRule>
    <cfRule type="cellIs" dxfId="1394" priority="195" stopIfTrue="1" operator="between">
      <formula>0</formula>
      <formula>20</formula>
    </cfRule>
  </conditionalFormatting>
  <conditionalFormatting sqref="AK22:AK179">
    <cfRule type="cellIs" dxfId="1393" priority="184" stopIfTrue="1" operator="notEqual">
      <formula>0</formula>
    </cfRule>
    <cfRule type="cellIs" dxfId="1392" priority="185" stopIfTrue="1" operator="between">
      <formula>0</formula>
      <formula>20</formula>
    </cfRule>
  </conditionalFormatting>
  <conditionalFormatting sqref="AJ22:AJ103">
    <cfRule type="cellIs" dxfId="1391" priority="183" operator="equal">
      <formula>"T"</formula>
    </cfRule>
  </conditionalFormatting>
  <conditionalFormatting sqref="T91">
    <cfRule type="cellIs" dxfId="1390" priority="182" operator="lessThan">
      <formula>0</formula>
    </cfRule>
  </conditionalFormatting>
  <conditionalFormatting sqref="K87:L87">
    <cfRule type="cellIs" dxfId="1389" priority="180" stopIfTrue="1" operator="equal">
      <formula>"U"</formula>
    </cfRule>
    <cfRule type="cellIs" dxfId="1388" priority="181" stopIfTrue="1" operator="equal">
      <formula>"O"</formula>
    </cfRule>
  </conditionalFormatting>
  <conditionalFormatting sqref="A87:J129 A86:G86 I86:J86 A80:J82 A85:J85 J83 A83:H84">
    <cfRule type="expression" dxfId="1387" priority="169">
      <formula>"J24=""J1L"""</formula>
    </cfRule>
  </conditionalFormatting>
  <conditionalFormatting sqref="L84">
    <cfRule type="cellIs" dxfId="1386" priority="146" stopIfTrue="1" operator="equal">
      <formula>"U"</formula>
    </cfRule>
    <cfRule type="cellIs" dxfId="1385" priority="147" stopIfTrue="1" operator="equal">
      <formula>"O"</formula>
    </cfRule>
  </conditionalFormatting>
  <conditionalFormatting sqref="AZ84:AZ116 BO80:BO83 AZ25 BN84:BO116 AQ23:AQ42 BF23:BF42 AR23:AR26 BE23:BE26 AN28:AP42 BN23:BS67 AT28:AT42 AT23:AT26 BL23:BM60 AW28:AW42 AW44:AW51 AU23:AV51 BJ23:BK26 AW23:AX26 B59:I60 K59:L60 A25:L58 BJ28:BK60 AX28:AX60 AU52:AW60 BE28:BE60 AS23:AS60 AR28:AR60 AN44:AQ59 AT44:AT67 AS63:AS67 AU61:AV61 AU62 AP62 BM61:BM62 A61:L67 BP69:BS116 BN69:BN83 BO69:BO78 K69:L78 BL63:BM64 BK61 AN60:AP60 AN23:AP26 AY23:AY62 AM23:AM60 AU63:AY67 BA23:BD62 BA63:BE116 BK65:BM66 A69:J79 K68 BG23:BI66 BG67:BM67 BG68:BS68 BF44:BF116 AM63:AR116 AS68:AY116 BG69:BM116">
    <cfRule type="expression" dxfId="1384" priority="112">
      <formula>OR(A23="b",A23="inj",A23="??",A23="ban",A23="INT")</formula>
    </cfRule>
  </conditionalFormatting>
  <conditionalFormatting sqref="BO79">
    <cfRule type="expression" dxfId="1383" priority="77">
      <formula>OR(BO79="b",BO79="inj",BO79="??",BO79="ban",BO79="INT")</formula>
    </cfRule>
  </conditionalFormatting>
  <conditionalFormatting sqref="I83">
    <cfRule type="expression" dxfId="1382" priority="64">
      <formula>"J24=""J1L"""</formula>
    </cfRule>
  </conditionalFormatting>
  <conditionalFormatting sqref="J84">
    <cfRule type="expression" dxfId="1381" priority="63">
      <formula>"J24=""J1L"""</formula>
    </cfRule>
  </conditionalFormatting>
  <conditionalFormatting sqref="I84">
    <cfRule type="expression" dxfId="1380" priority="62">
      <formula>"J24=""J1L"""</formula>
    </cfRule>
  </conditionalFormatting>
  <conditionalFormatting sqref="A23:L23 A24:G24 I24:L24">
    <cfRule type="expression" dxfId="1379" priority="61">
      <formula>OR(A23="b",A23="inj",A23="??",A23="ban",A23="INT")</formula>
    </cfRule>
  </conditionalFormatting>
  <conditionalFormatting sqref="AZ23:AZ24 AZ26:AZ42 AZ44:AZ54 AZ58:AZ83">
    <cfRule type="expression" dxfId="1378" priority="60">
      <formula>OR(AZ23="b",AZ23="inj",AZ23="??",AZ23="ban",AZ23="INT")</formula>
    </cfRule>
  </conditionalFormatting>
  <conditionalFormatting sqref="H24">
    <cfRule type="expression" dxfId="1377" priority="59">
      <formula>OR(H24="b",H24="inj",H24="??",H24="ban",H24="INT")</formula>
    </cfRule>
  </conditionalFormatting>
  <conditionalFormatting sqref="BP19 BR19:BS19 AM19:BN19">
    <cfRule type="expression" dxfId="1376" priority="55">
      <formula>OR(AM19="A",AM19="CF",AM19="SS",AM19="ST",AM19="AF",AM19="RW",AM19="LW")</formula>
    </cfRule>
    <cfRule type="expression" dxfId="1375" priority="56">
      <formula>OR(AM19="M",AM19="CM",AM19="LM",AM19="RM",AM19="DM",AM19="AM")</formula>
    </cfRule>
    <cfRule type="expression" dxfId="1374" priority="57">
      <formula>OR(AM19="D",AM19="CB",AM19="LB",AM19="RB")</formula>
    </cfRule>
    <cfRule type="expression" dxfId="1373" priority="58">
      <formula>OR(AM19="G",AM19="GK")</formula>
    </cfRule>
  </conditionalFormatting>
  <conditionalFormatting sqref="BP19 BR19:BS19 AM19:BN19">
    <cfRule type="expression" dxfId="1372" priority="51">
      <formula>OR(AM19="A",AM19="CF",AM19="SS",AM19="ST",AM19="RW",AM19="LW")</formula>
    </cfRule>
    <cfRule type="expression" dxfId="1371" priority="52">
      <formula>OR(AM19="M",AM19="CM",AM19="LM",AM19="RM",AM19="DM",AM19="AM")</formula>
    </cfRule>
    <cfRule type="expression" dxfId="1370" priority="53">
      <formula>OR(AM19="D",AM19="CB",AM19="LB",AM19="RB")</formula>
    </cfRule>
    <cfRule type="expression" dxfId="1369" priority="54">
      <formula>OR(AM19="G",AM19="GK")</formula>
    </cfRule>
  </conditionalFormatting>
  <conditionalFormatting sqref="AN27">
    <cfRule type="expression" dxfId="1368" priority="49">
      <formula>OR(AN27="b",AN27="inj",AN27="??",AN27="ban",AN27="INT")</formula>
    </cfRule>
  </conditionalFormatting>
  <conditionalFormatting sqref="AP27">
    <cfRule type="expression" dxfId="1367" priority="47">
      <formula>OR(AP27="b",AP27="inj",AP27="??",AP27="ban",AP27="INT")</formula>
    </cfRule>
  </conditionalFormatting>
  <conditionalFormatting sqref="AT27">
    <cfRule type="expression" dxfId="1366" priority="45">
      <formula>OR(AT27="b",AT27="inj",AT27="??",AT27="ban",AT27="INT")</formula>
    </cfRule>
  </conditionalFormatting>
  <conditionalFormatting sqref="AX27">
    <cfRule type="expression" dxfId="1365" priority="42">
      <formula>OR(AX27="b",AX27="inj",AX27="??",AX27="ban",AX27="INT")</formula>
    </cfRule>
  </conditionalFormatting>
  <conditionalFormatting sqref="BE27">
    <cfRule type="expression" dxfId="1364" priority="40">
      <formula>OR(BE27="b",BE27="inj",BE27="??",BE27="ban",BE27="INT")</formula>
    </cfRule>
  </conditionalFormatting>
  <conditionalFormatting sqref="BK27">
    <cfRule type="expression" dxfId="1363" priority="39">
      <formula>OR(BK27="b",BK27="inj",BK27="??",BK27="ban",BK27="INT")</formula>
    </cfRule>
  </conditionalFormatting>
  <conditionalFormatting sqref="BJ27">
    <cfRule type="expression" dxfId="1362" priority="38">
      <formula>OR(BJ27="b",BJ27="inj",BJ27="??",BJ27="ban",BJ27="INT")</formula>
    </cfRule>
  </conditionalFormatting>
  <conditionalFormatting sqref="AW27">
    <cfRule type="expression" dxfId="1361" priority="37">
      <formula>OR(AW27="b",AW27="inj",AW27="??",AW27="ban",AW27="INT")</formula>
    </cfRule>
  </conditionalFormatting>
  <conditionalFormatting sqref="AR27">
    <cfRule type="expression" dxfId="1360" priority="36">
      <formula>OR(AR27="b",AR27="inj",AR27="??",AR27="ban",AR27="INT")</formula>
    </cfRule>
  </conditionalFormatting>
  <conditionalFormatting sqref="AO27">
    <cfRule type="expression" dxfId="1359" priority="35">
      <formula>OR(AO27="b",AO27="inj",AO27="??",AO27="ban",AO27="INT")</formula>
    </cfRule>
  </conditionalFormatting>
  <conditionalFormatting sqref="BR16:BS16 AM16:BP16">
    <cfRule type="top10" dxfId="1358" priority="619" stopIfTrue="1" rank="5"/>
  </conditionalFormatting>
  <conditionalFormatting sqref="BR15:BS15 AM15:BP15">
    <cfRule type="top10" dxfId="1357" priority="621" rank="11"/>
  </conditionalFormatting>
  <conditionalFormatting sqref="BR17:BS17 AM17:BP17">
    <cfRule type="top10" dxfId="1356" priority="623" stopIfTrue="1" rank="5"/>
  </conditionalFormatting>
  <conditionalFormatting sqref="BR14:BS14 AM14:BP14">
    <cfRule type="top10" dxfId="1355" priority="625" rank="11"/>
  </conditionalFormatting>
  <conditionalFormatting sqref="AN43:AQ43">
    <cfRule type="expression" dxfId="1354" priority="34">
      <formula>OR(AN43="b",AN43="inj",AN43="??",AN43="ban",AN43="INT")</formula>
    </cfRule>
  </conditionalFormatting>
  <conditionalFormatting sqref="AZ43">
    <cfRule type="expression" dxfId="1353" priority="33">
      <formula>OR(AZ43="b",AZ43="inj",AZ43="??",AZ43="ban",AZ43="INT")</formula>
    </cfRule>
  </conditionalFormatting>
  <conditionalFormatting sqref="BF43 AW43 AT43">
    <cfRule type="expression" dxfId="1352" priority="32">
      <formula>OR(AT43="b",AT43="inj",AT43="??",AT43="ban",AT43="INT")</formula>
    </cfRule>
  </conditionalFormatting>
  <conditionalFormatting sqref="AZ55:AZ57">
    <cfRule type="expression" dxfId="1351" priority="31">
      <formula>OR(AZ55="b",AZ55="inj",AZ55="??",AZ55="ban",AZ55="INT")</formula>
    </cfRule>
  </conditionalFormatting>
  <conditionalFormatting sqref="A59:A60">
    <cfRule type="expression" dxfId="1350" priority="30">
      <formula>"J24=""J1L"""</formula>
    </cfRule>
  </conditionalFormatting>
  <conditionalFormatting sqref="J59:J60">
    <cfRule type="expression" dxfId="1349" priority="29">
      <formula>"J24=""J1L"""</formula>
    </cfRule>
  </conditionalFormatting>
  <conditionalFormatting sqref="AM61">
    <cfRule type="expression" dxfId="1348" priority="28">
      <formula>OR(AM61="b",AM61="inj",AM61="??",AM61="ban",AM61="INT")</formula>
    </cfRule>
  </conditionalFormatting>
  <conditionalFormatting sqref="BE61">
    <cfRule type="expression" dxfId="1347" priority="27">
      <formula>OR(BE61="b",BE61="inj",BE61="??",BE61="ban",BE61="INT")</formula>
    </cfRule>
  </conditionalFormatting>
  <conditionalFormatting sqref="AN61">
    <cfRule type="expression" dxfId="1346" priority="26">
      <formula>OR(AN61="b",AN61="inj",AN61="??",AN61="ban",AN61="INT")</formula>
    </cfRule>
  </conditionalFormatting>
  <conditionalFormatting sqref="AO61">
    <cfRule type="expression" dxfId="1345" priority="25">
      <formula>OR(AO61="b",AO61="inj",AO61="??",AO61="ban",AO61="INT")</formula>
    </cfRule>
  </conditionalFormatting>
  <conditionalFormatting sqref="AS61">
    <cfRule type="expression" dxfId="1344" priority="24">
      <formula>OR(AS61="b",AS61="inj",AS61="??",AS61="ban",AS61="INT")</formula>
    </cfRule>
  </conditionalFormatting>
  <conditionalFormatting sqref="AP61">
    <cfRule type="expression" dxfId="1343" priority="23">
      <formula>OR(AP61="b",AP61="inj",AP61="??",AP61="ban",AP61="INT")</formula>
    </cfRule>
  </conditionalFormatting>
  <conditionalFormatting sqref="AR61">
    <cfRule type="expression" dxfId="1342" priority="22">
      <formula>OR(AR61="b",AR61="inj",AR61="??",AR61="ban",AR61="INT")</formula>
    </cfRule>
  </conditionalFormatting>
  <conditionalFormatting sqref="BJ61">
    <cfRule type="expression" dxfId="1341" priority="21">
      <formula>OR(BJ61="b",BJ61="inj",BJ61="??",BJ61="ban",BJ61="INT")</formula>
    </cfRule>
  </conditionalFormatting>
  <conditionalFormatting sqref="AW61">
    <cfRule type="expression" dxfId="1340" priority="20">
      <formula>OR(AW61="b",AW61="inj",AW61="??",AW61="ban",AW61="INT")</formula>
    </cfRule>
  </conditionalFormatting>
  <conditionalFormatting sqref="AX61">
    <cfRule type="expression" dxfId="1339" priority="19">
      <formula>OR(AX61="b",AX61="inj",AX61="??",AX61="ban",AX61="INT")</formula>
    </cfRule>
  </conditionalFormatting>
  <conditionalFormatting sqref="BL61">
    <cfRule type="expression" dxfId="1338" priority="18">
      <formula>OR(BL61="b",BL61="inj",BL61="??",BL61="ban",BL61="INT")</formula>
    </cfRule>
  </conditionalFormatting>
  <conditionalFormatting sqref="AM62">
    <cfRule type="expression" dxfId="1337" priority="17">
      <formula>OR(AM62="b",AM62="inj",AM62="??",AM62="ban",AM62="INT")</formula>
    </cfRule>
  </conditionalFormatting>
  <conditionalFormatting sqref="BE62">
    <cfRule type="expression" dxfId="1336" priority="16">
      <formula>OR(BE62="b",BE62="inj",BE62="??",BE62="ban",BE62="INT")</formula>
    </cfRule>
  </conditionalFormatting>
  <conditionalFormatting sqref="AN62">
    <cfRule type="expression" dxfId="1335" priority="15">
      <formula>OR(AN62="b",AN62="inj",AN62="??",AN62="ban",AN62="INT")</formula>
    </cfRule>
  </conditionalFormatting>
  <conditionalFormatting sqref="AO62">
    <cfRule type="expression" dxfId="1334" priority="14">
      <formula>OR(AO62="b",AO62="inj",AO62="??",AO62="ban",AO62="INT")</formula>
    </cfRule>
  </conditionalFormatting>
  <conditionalFormatting sqref="AQ62">
    <cfRule type="expression" dxfId="1333" priority="13">
      <formula>OR(AQ62="b",AQ62="inj",AQ62="??",AQ62="ban",AQ62="INT")</formula>
    </cfRule>
  </conditionalFormatting>
  <conditionalFormatting sqref="AS62">
    <cfRule type="expression" dxfId="1332" priority="12">
      <formula>OR(AS62="b",AS62="inj",AS62="??",AS62="ban",AS62="INT")</formula>
    </cfRule>
  </conditionalFormatting>
  <conditionalFormatting sqref="AV62">
    <cfRule type="expression" dxfId="1331" priority="11">
      <formula>OR(AV62="b",AV62="inj",AV62="??",AV62="ban",AV62="INT")</formula>
    </cfRule>
  </conditionalFormatting>
  <conditionalFormatting sqref="AR62">
    <cfRule type="expression" dxfId="1330" priority="10">
      <formula>OR(AR62="b",AR62="inj",AR62="??",AR62="ban",AR62="INT")</formula>
    </cfRule>
  </conditionalFormatting>
  <conditionalFormatting sqref="AW62">
    <cfRule type="expression" dxfId="1329" priority="8">
      <formula>OR(AW62="b",AW62="inj",AW62="??",AW62="ban",AW62="INT")</formula>
    </cfRule>
  </conditionalFormatting>
  <conditionalFormatting sqref="BL62">
    <cfRule type="expression" dxfId="1328" priority="7">
      <formula>OR(BL62="b",BL62="inj",BL62="??",BL62="ban",BL62="INT")</formula>
    </cfRule>
  </conditionalFormatting>
  <conditionalFormatting sqref="AX62">
    <cfRule type="expression" dxfId="1327" priority="6">
      <formula>OR(AX62="b",AX62="inj",AX62="??",AX62="ban",AX62="INT")</formula>
    </cfRule>
  </conditionalFormatting>
  <conditionalFormatting sqref="A68:I68">
    <cfRule type="expression" dxfId="1326" priority="5">
      <formula>"J24=""J1L"""</formula>
    </cfRule>
  </conditionalFormatting>
  <conditionalFormatting sqref="J68">
    <cfRule type="expression" dxfId="1325" priority="4">
      <formula>"J24=""J1L"""</formula>
    </cfRule>
  </conditionalFormatting>
  <conditionalFormatting sqref="BJ62:BJ66">
    <cfRule type="expression" dxfId="1324" priority="3">
      <formula>OR(BJ62="b",BJ62="inj",BJ62="??",BJ62="ban",BJ62="INT")</formula>
    </cfRule>
  </conditionalFormatting>
  <conditionalFormatting sqref="BK62:BK64">
    <cfRule type="expression" dxfId="1323" priority="2">
      <formula>OR(BK62="b",BK62="inj",BK62="??",BK62="ban",BK62="INT")</formula>
    </cfRule>
  </conditionalFormatting>
  <conditionalFormatting sqref="AQ60:AQ61">
    <cfRule type="expression" dxfId="1322" priority="1">
      <formula>OR(AQ60="b",AQ60="inj",AQ60="??",AQ60="ban",AQ60="INT")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$J23:$J203</formula1>
    </dataValidation>
  </dataValidations>
  <hyperlinks>
    <hyperlink ref="H24" r:id="rId2" tooltip="Ulsan" display="http://int.soccerway.com/teams/korea-republic/ulsan-horang-i/1374/"/>
  </hyperlinks>
  <pageMargins left="0.75" right="0.75" top="1" bottom="1" header="0.5" footer="0.5"/>
  <pageSetup paperSize="9" orientation="portrait" r:id="rId3"/>
  <headerFooter alignWithMargins="0"/>
  <drawing r:id="rId4"/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CG261"/>
  <sheetViews>
    <sheetView zoomScale="80" zoomScaleNormal="80" workbookViewId="0">
      <pane xSplit="38" ySplit="22" topLeftCell="AM50" activePane="bottomRight" state="frozen"/>
      <selection activeCell="BC70" sqref="BC70"/>
      <selection pane="topRight" activeCell="BC70" sqref="BC70"/>
      <selection pane="bottomLeft" activeCell="BC70" sqref="BC70"/>
      <selection pane="bottomRight" activeCell="BI70" sqref="BI70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67" width="3.85546875" style="562" customWidth="1"/>
    <col min="68" max="68" width="3.85546875" style="634" customWidth="1"/>
    <col min="69" max="69" width="3.85546875" style="562" customWidth="1"/>
    <col min="70" max="70" width="3.85546875" style="561" customWidth="1"/>
    <col min="71" max="71" width="3.85546875" style="562" customWidth="1"/>
    <col min="72" max="72" width="3.85546875" style="561" customWidth="1"/>
    <col min="73" max="73" width="3.85546875" style="562" customWidth="1"/>
    <col min="74" max="105" width="3.85546875" style="561" customWidth="1"/>
    <col min="106" max="16384" width="9.140625" style="561"/>
  </cols>
  <sheetData>
    <row r="1" spans="1:73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中村　航輔</v>
      </c>
      <c r="AN1" s="558" t="str">
        <f>AN21</f>
        <v>中谷　進之介</v>
      </c>
      <c r="AO1" s="558"/>
      <c r="AP1" s="558" t="str">
        <f>AP21</f>
        <v>ユン　ソギョン</v>
      </c>
      <c r="AQ1" s="558"/>
      <c r="AR1" s="558"/>
      <c r="AS1" s="558" t="str">
        <f>AS21</f>
        <v>小林　祐介</v>
      </c>
      <c r="AT1" s="558"/>
      <c r="AU1" s="558" t="str">
        <f>AU21</f>
        <v>伊東　純也</v>
      </c>
      <c r="AV1" s="558"/>
      <c r="AW1" s="558" t="str">
        <f>AW21</f>
        <v>クリスティアーノ</v>
      </c>
      <c r="AX1" s="558"/>
      <c r="AY1" s="558"/>
      <c r="AZ1" s="558" t="str">
        <f t="shared" ref="AZ1:BG1" si="0">AZ21</f>
        <v>桐畑　和繁</v>
      </c>
      <c r="BA1" s="558" t="str">
        <f t="shared" si="0"/>
        <v>滝本　晴彦</v>
      </c>
      <c r="BB1" s="558" t="str">
        <f t="shared" si="0"/>
        <v>猿田　遥己</v>
      </c>
      <c r="BC1" s="558" t="str">
        <f t="shared" si="0"/>
        <v>鎌田　次郎</v>
      </c>
      <c r="BD1" s="558" t="str">
        <f>BD21</f>
        <v>輪湖　直樹</v>
      </c>
      <c r="BE1" s="558" t="str">
        <f t="shared" si="0"/>
        <v>今井　智基</v>
      </c>
      <c r="BF1" s="558" t="str">
        <f t="shared" si="0"/>
        <v>橋口　拓哉</v>
      </c>
      <c r="BG1" s="558" t="str">
        <f t="shared" si="0"/>
        <v>中川　創</v>
      </c>
      <c r="BH1" s="558"/>
      <c r="BI1" s="558"/>
      <c r="BJ1" s="558" t="str">
        <f>BJ21</f>
        <v>安西　海斗</v>
      </c>
      <c r="BK1" s="558" t="str">
        <f>BK21</f>
        <v>古賀　太陽</v>
      </c>
      <c r="BL1" s="558"/>
      <c r="BM1" s="558" t="str">
        <f>BM21</f>
        <v>武富　孝介</v>
      </c>
      <c r="BN1" s="558" t="str">
        <f>BN21</f>
        <v>中川　寛斗</v>
      </c>
      <c r="BO1" s="558"/>
      <c r="BP1" s="631"/>
      <c r="BQ1" s="558"/>
      <c r="BS1" s="558"/>
      <c r="BU1" s="558"/>
    </row>
    <row r="2" spans="1:73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SUM(IF(M$23:M$190="",0,1)*IF(ISBLANK($R$1),1,IF($J$23:$J$191=$R$1,1,0)))</f>
        <v>45</v>
      </c>
      <c r="AM2" s="555">
        <f t="array" ref="AM2">SUM(IF(ISBLANK(AM$69:AM$190),0,IF(AM$69:AM$190="susp",0,1))*IF(ISBLANK($R$1),1,IF($J$23:$J$191=$R$1,1,0)))</f>
        <v>0</v>
      </c>
      <c r="AN2" s="555">
        <f t="array" ref="AN2">SUM(IF(ISBLANK(AN$69:AN$190),0,IF(AN$69:AN$190="susp",0,1))*IF(ISBLANK($R$1),1,IF($J$23:$J$191=$R$1,1,0)))</f>
        <v>0</v>
      </c>
      <c r="AO2" s="555"/>
      <c r="AP2" s="555">
        <f t="array" ref="AP2">SUM(IF(ISBLANK(AP$69:AP$190),0,IF(AP$69:AP$190="susp",0,1))*IF(ISBLANK($R$1),1,IF($J$23:$J$191=$R$1,1,0)))</f>
        <v>0</v>
      </c>
      <c r="AQ2" s="555"/>
      <c r="AR2" s="555"/>
      <c r="AS2" s="555">
        <f t="array" ref="AS2">SUM(IF(ISBLANK(AS$69:AS$190),0,IF(AS$69:AS$190="susp",0,1))*IF(ISBLANK($R$1),1,IF($J$23:$J$191=$R$1,1,0)))</f>
        <v>0</v>
      </c>
      <c r="AT2" s="555"/>
      <c r="AU2" s="555">
        <f t="array" ref="AU2">SUM(IF(ISBLANK(AU$69:AU$190),0,IF(AU$69:AU$190="susp",0,1))*IF(ISBLANK($R$1),1,IF($J$23:$J$191=$R$1,1,0)))</f>
        <v>0</v>
      </c>
      <c r="AV2" s="555"/>
      <c r="AW2" s="555">
        <f t="array" ref="AW2">SUM(IF(ISBLANK(AW$69:AW$190),0,IF(AW$69:AW$190="susp",0,1))*IF(ISBLANK($R$1),1,IF($J$23:$J$191=$R$1,1,0)))</f>
        <v>0</v>
      </c>
      <c r="AX2" s="555"/>
      <c r="AY2" s="555"/>
      <c r="AZ2" s="555">
        <f t="array" ref="AZ2">SUM(IF(ISBLANK(AZ$69:AZ$190),0,IF(AZ$69:AZ$190="susp",0,1))*IF(ISBLANK($R$1),1,IF($J$23:$J$191=$R$1,1,0)))</f>
        <v>0</v>
      </c>
      <c r="BA2" s="555">
        <f t="array" ref="BA2">SUM(IF(ISBLANK(BA$69:BA$190),0,IF(BA$69:BA$190="susp",0,1))*IF(ISBLANK($R$1),1,IF($J$23:$J$191=$R$1,1,0)))</f>
        <v>0</v>
      </c>
      <c r="BB2" s="555">
        <f t="array" ref="BB2">SUM(IF(ISBLANK(BB$69:BB$190),0,IF(BB$69:BB$190="susp",0,1))*IF(ISBLANK($R$1),1,IF($J$23:$J$191=$R$1,1,0)))</f>
        <v>0</v>
      </c>
      <c r="BC2" s="555">
        <f t="array" ref="BC2">SUM(IF(ISBLANK(BC$69:BC$190),0,IF(BC$69:BC$190="susp",0,1))*IF(ISBLANK($R$1),1,IF($J$23:$J$191=$R$1,1,0)))</f>
        <v>0</v>
      </c>
      <c r="BD2" s="555">
        <f t="array" ref="BD2">SUM(IF(ISBLANK(BD$69:BD$190),0,IF(BD$69:BD$190="susp",0,1))*IF(ISBLANK($R$1),1,IF($J$23:$J$191=$R$1,1,0)))</f>
        <v>0</v>
      </c>
      <c r="BE2" s="555">
        <f t="array" ref="BE2">SUM(IF(ISBLANK(BE$69:BE$190),0,IF(BE$69:BE$190="susp",0,1))*IF(ISBLANK($R$1),1,IF($J$23:$J$191=$R$1,1,0)))</f>
        <v>0</v>
      </c>
      <c r="BF2" s="555">
        <f t="array" ref="BF2">SUM(IF(ISBLANK(BF$69:BF$190),0,IF(BF$69:BF$190="susp",0,1))*IF(ISBLANK($R$1),1,IF($J$23:$J$191=$R$1,1,0)))</f>
        <v>0</v>
      </c>
      <c r="BG2" s="555">
        <f t="array" ref="BG2">SUM(IF(ISBLANK(BG$69:BG$190),0,IF(BG$69:BG$190="susp",0,1))*IF(ISBLANK($R$1),1,IF($J$23:$J$191=$R$1,1,0)))</f>
        <v>0</v>
      </c>
      <c r="BH2" s="555"/>
      <c r="BI2" s="555"/>
      <c r="BJ2" s="555">
        <f t="array" ref="BJ2">SUM(IF(ISBLANK(BJ$69:BJ$190),0,IF(BJ$69:BJ$190="susp",0,1))*IF(ISBLANK($R$1),1,IF($J$23:$J$191=$R$1,1,0)))</f>
        <v>0</v>
      </c>
      <c r="BK2" s="555">
        <f t="array" ref="BK2">SUM(IF(ISBLANK(BK$69:BK$190),0,IF(BK$69:BK$190="susp",0,1))*IF(ISBLANK($R$1),1,IF($J$23:$J$191=$R$1,1,0)))</f>
        <v>0</v>
      </c>
      <c r="BL2" s="555"/>
      <c r="BM2" s="555">
        <f t="array" ref="BM2">SUM(IF(ISBLANK(BM$69:BM$190),0,IF(BM$69:BM$190="susp",0,1))*IF(ISBLANK($R$1),1,IF($J$23:$J$191=$R$1,1,0)))</f>
        <v>0</v>
      </c>
      <c r="BN2" s="555">
        <f t="array" ref="BN2">SUM(IF(ISBLANK(BN$69:BN$190),0,IF(BN$69:BN$190="susp",0,1))*IF(ISBLANK($R$1),1,IF($J$23:$J$191=$R$1,1,0)))</f>
        <v>0</v>
      </c>
      <c r="BO2" s="555"/>
      <c r="BP2" s="631"/>
      <c r="BQ2" s="555"/>
      <c r="BS2" s="555"/>
      <c r="BU2" s="555"/>
    </row>
    <row r="3" spans="1:73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SUM(IF(M$23:M$190="W",1,0)*IF(ISBLANK($R$1),1,IF($J$23:$J$191=$R$1,1,0)))</f>
        <v>23</v>
      </c>
      <c r="AM3" s="555" t="e">
        <f t="array" ref="AM3">SUM(IF(ISTEXT(AM$69:AM$190),1,0)*IF(($M$23:$M$190)="W",1,0)*IF(ISBLANK($R$1),1,IF($J$23:$J$191=$R$1,1,0)))</f>
        <v>#N/A</v>
      </c>
      <c r="AN3" s="555" t="e">
        <f t="array" ref="AN3">SUM(IF(ISTEXT(AN$69:AN$190),1,0)*IF(($M$23:$M$190)="W",1,0)*IF(ISBLANK($R$1),1,IF($J$23:$J$191=$R$1,1,0)))</f>
        <v>#N/A</v>
      </c>
      <c r="AO3" s="555"/>
      <c r="AP3" s="555" t="e">
        <f t="array" ref="AP3">SUM(IF(ISTEXT(AP$69:AP$190),1,0)*IF(($M$23:$M$190)="W",1,0)*IF(ISBLANK($R$1),1,IF($J$23:$J$191=$R$1,1,0)))</f>
        <v>#N/A</v>
      </c>
      <c r="AQ3" s="555"/>
      <c r="AR3" s="555"/>
      <c r="AS3" s="555" t="e">
        <f t="array" ref="AS3">SUM(IF(ISTEXT(AS$69:AS$190),1,0)*IF(($M$23:$M$190)="W",1,0)*IF(ISBLANK($R$1),1,IF($J$23:$J$191=$R$1,1,0)))</f>
        <v>#N/A</v>
      </c>
      <c r="AT3" s="555"/>
      <c r="AU3" s="555" t="e">
        <f t="array" ref="AU3">SUM(IF(ISTEXT(AU$69:AU$190),1,0)*IF(($M$23:$M$190)="W",1,0)*IF(ISBLANK($R$1),1,IF($J$23:$J$191=$R$1,1,0)))</f>
        <v>#N/A</v>
      </c>
      <c r="AV3" s="555"/>
      <c r="AW3" s="555" t="e">
        <f t="array" ref="AW3">SUM(IF(ISTEXT(AW$69:AW$190),1,0)*IF(($M$23:$M$190)="W",1,0)*IF(ISBLANK($R$1),1,IF($J$23:$J$191=$R$1,1,0)))</f>
        <v>#N/A</v>
      </c>
      <c r="AX3" s="555"/>
      <c r="AY3" s="555"/>
      <c r="AZ3" s="555" t="e">
        <f t="array" ref="AZ3">SUM(IF(ISTEXT(AZ$69:AZ$190),1,0)*IF(($M$23:$M$190)="W",1,0)*IF(ISBLANK($R$1),1,IF($J$23:$J$191=$R$1,1,0)))</f>
        <v>#N/A</v>
      </c>
      <c r="BA3" s="555" t="e">
        <f t="array" ref="BA3">SUM(IF(ISTEXT(BA$69:BA$190),1,0)*IF(($M$23:$M$190)="W",1,0)*IF(ISBLANK($R$1),1,IF($J$23:$J$191=$R$1,1,0)))</f>
        <v>#N/A</v>
      </c>
      <c r="BB3" s="555" t="e">
        <f t="array" ref="BB3">SUM(IF(ISTEXT(BB$69:BB$190),1,0)*IF(($M$23:$M$190)="W",1,0)*IF(ISBLANK($R$1),1,IF($J$23:$J$191=$R$1,1,0)))</f>
        <v>#N/A</v>
      </c>
      <c r="BC3" s="555" t="e">
        <f t="array" ref="BC3">SUM(IF(ISTEXT(BC$69:BC$190),1,0)*IF(($M$23:$M$190)="W",1,0)*IF(ISBLANK($R$1),1,IF($J$23:$J$191=$R$1,1,0)))</f>
        <v>#N/A</v>
      </c>
      <c r="BD3" s="555" t="e">
        <f t="array" ref="BD3">SUM(IF(ISTEXT(BD$69:BD$190),1,0)*IF(($M$23:$M$190)="W",1,0)*IF(ISBLANK($R$1),1,IF($J$23:$J$191=$R$1,1,0)))</f>
        <v>#N/A</v>
      </c>
      <c r="BE3" s="555" t="e">
        <f t="array" ref="BE3">SUM(IF(ISTEXT(BE$69:BE$190),1,0)*IF(($M$23:$M$190)="W",1,0)*IF(ISBLANK($R$1),1,IF($J$23:$J$191=$R$1,1,0)))</f>
        <v>#N/A</v>
      </c>
      <c r="BF3" s="555" t="e">
        <f t="array" ref="BF3">SUM(IF(ISTEXT(BF$69:BF$190),1,0)*IF(($M$23:$M$190)="W",1,0)*IF(ISBLANK($R$1),1,IF($J$23:$J$191=$R$1,1,0)))</f>
        <v>#N/A</v>
      </c>
      <c r="BG3" s="555" t="e">
        <f t="array" ref="BG3">SUM(IF(ISTEXT(BG$69:BG$190),1,0)*IF(($M$23:$M$190)="W",1,0)*IF(ISBLANK($R$1),1,IF($J$23:$J$191=$R$1,1,0)))</f>
        <v>#N/A</v>
      </c>
      <c r="BH3" s="555"/>
      <c r="BI3" s="555"/>
      <c r="BJ3" s="555" t="e">
        <f t="array" ref="BJ3">SUM(IF(ISTEXT(BJ$69:BJ$190),1,0)*IF(($M$23:$M$190)="W",1,0)*IF(ISBLANK($R$1),1,IF($J$23:$J$191=$R$1,1,0)))</f>
        <v>#N/A</v>
      </c>
      <c r="BK3" s="555" t="e">
        <f t="array" ref="BK3">SUM(IF(ISTEXT(BK$69:BK$190),1,0)*IF(($M$23:$M$190)="W",1,0)*IF(ISBLANK($R$1),1,IF($J$23:$J$191=$R$1,1,0)))</f>
        <v>#N/A</v>
      </c>
      <c r="BL3" s="555"/>
      <c r="BM3" s="555" t="e">
        <f t="array" ref="BM3">SUM(IF(ISTEXT(BM$69:BM$190),1,0)*IF(($M$23:$M$190)="W",1,0)*IF(ISBLANK($R$1),1,IF($J$23:$J$191=$R$1,1,0)))</f>
        <v>#N/A</v>
      </c>
      <c r="BN3" s="555" t="e">
        <f t="array" ref="BN3">SUM(IF(ISTEXT(BN$69:BN$190),1,0)*IF(($M$23:$M$190)="W",1,0)*IF(ISBLANK($R$1),1,IF($J$23:$J$191=$R$1,1,0)))</f>
        <v>#N/A</v>
      </c>
      <c r="BO3" s="555"/>
      <c r="BP3" s="631"/>
      <c r="BQ3" s="555"/>
      <c r="BS3" s="555"/>
      <c r="BU3" s="555"/>
    </row>
    <row r="4" spans="1:73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SUM(IF(M$23:M$190="D",1,0)*IF(ISBLANK($R$1),1,IF($J$23:$J$191=$R$1,1,0)))</f>
        <v>11</v>
      </c>
      <c r="AM4" s="555" t="e">
        <f t="array" ref="AM4">SUM(IF(ISTEXT(AM$69:AM$190),1,0)*IF(($M$23:$M$190)="D",1,0)*IF(ISBLANK($R$1),1,IF($J$23:$J$191=$R$1,1,0)))</f>
        <v>#N/A</v>
      </c>
      <c r="AN4" s="555" t="e">
        <f t="array" ref="AN4">SUM(IF(ISTEXT(AN$69:AN$190),1,0)*IF(($M$23:$M$190)="D",1,0)*IF(ISBLANK($R$1),1,IF($J$23:$J$191=$R$1,1,0)))</f>
        <v>#N/A</v>
      </c>
      <c r="AO4" s="555"/>
      <c r="AP4" s="555" t="e">
        <f t="array" ref="AP4">SUM(IF(ISTEXT(AP$69:AP$190),1,0)*IF(($M$23:$M$190)="D",1,0)*IF(ISBLANK($R$1),1,IF($J$23:$J$191=$R$1,1,0)))</f>
        <v>#N/A</v>
      </c>
      <c r="AQ4" s="555"/>
      <c r="AR4" s="555"/>
      <c r="AS4" s="555" t="e">
        <f t="array" ref="AS4">SUM(IF(ISTEXT(AS$69:AS$190),1,0)*IF(($M$23:$M$190)="D",1,0)*IF(ISBLANK($R$1),1,IF($J$23:$J$191=$R$1,1,0)))</f>
        <v>#N/A</v>
      </c>
      <c r="AT4" s="555"/>
      <c r="AU4" s="555" t="e">
        <f t="array" ref="AU4">SUM(IF(ISTEXT(AU$69:AU$190),1,0)*IF(($M$23:$M$190)="D",1,0)*IF(ISBLANK($R$1),1,IF($J$23:$J$191=$R$1,1,0)))</f>
        <v>#N/A</v>
      </c>
      <c r="AV4" s="555"/>
      <c r="AW4" s="555" t="e">
        <f t="array" ref="AW4">SUM(IF(ISTEXT(AW$69:AW$190),1,0)*IF(($M$23:$M$190)="D",1,0)*IF(ISBLANK($R$1),1,IF($J$23:$J$191=$R$1,1,0)))</f>
        <v>#N/A</v>
      </c>
      <c r="AX4" s="555"/>
      <c r="AY4" s="555"/>
      <c r="AZ4" s="555" t="e">
        <f t="array" ref="AZ4">SUM(IF(ISTEXT(AZ$69:AZ$190),1,0)*IF(($M$23:$M$190)="D",1,0)*IF(ISBLANK($R$1),1,IF($J$23:$J$191=$R$1,1,0)))</f>
        <v>#N/A</v>
      </c>
      <c r="BA4" s="555" t="e">
        <f t="array" ref="BA4">SUM(IF(ISTEXT(BA$69:BA$190),1,0)*IF(($M$23:$M$190)="D",1,0)*IF(ISBLANK($R$1),1,IF($J$23:$J$191=$R$1,1,0)))</f>
        <v>#N/A</v>
      </c>
      <c r="BB4" s="555" t="e">
        <f t="array" ref="BB4">SUM(IF(ISTEXT(BB$69:BB$190),1,0)*IF(($M$23:$M$190)="D",1,0)*IF(ISBLANK($R$1),1,IF($J$23:$J$191=$R$1,1,0)))</f>
        <v>#N/A</v>
      </c>
      <c r="BC4" s="555" t="e">
        <f t="array" ref="BC4">SUM(IF(ISTEXT(BC$69:BC$190),1,0)*IF(($M$23:$M$190)="D",1,0)*IF(ISBLANK($R$1),1,IF($J$23:$J$191=$R$1,1,0)))</f>
        <v>#N/A</v>
      </c>
      <c r="BD4" s="555" t="e">
        <f t="array" ref="BD4">SUM(IF(ISTEXT(BD$69:BD$190),1,0)*IF(($M$23:$M$190)="D",1,0)*IF(ISBLANK($R$1),1,IF($J$23:$J$191=$R$1,1,0)))</f>
        <v>#N/A</v>
      </c>
      <c r="BE4" s="555" t="e">
        <f t="array" ref="BE4">SUM(IF(ISTEXT(BE$69:BE$190),1,0)*IF(($M$23:$M$190)="D",1,0)*IF(ISBLANK($R$1),1,IF($J$23:$J$191=$R$1,1,0)))</f>
        <v>#N/A</v>
      </c>
      <c r="BF4" s="555" t="e">
        <f t="array" ref="BF4">SUM(IF(ISTEXT(BF$69:BF$190),1,0)*IF(($M$23:$M$190)="D",1,0)*IF(ISBLANK($R$1),1,IF($J$23:$J$191=$R$1,1,0)))</f>
        <v>#N/A</v>
      </c>
      <c r="BG4" s="555" t="e">
        <f t="array" ref="BG4">SUM(IF(ISTEXT(BG$69:BG$190),1,0)*IF(($M$23:$M$190)="D",1,0)*IF(ISBLANK($R$1),1,IF($J$23:$J$191=$R$1,1,0)))</f>
        <v>#N/A</v>
      </c>
      <c r="BH4" s="555"/>
      <c r="BI4" s="555"/>
      <c r="BJ4" s="555" t="e">
        <f t="array" ref="BJ4">SUM(IF(ISTEXT(BJ$69:BJ$190),1,0)*IF(($M$23:$M$190)="D",1,0)*IF(ISBLANK($R$1),1,IF($J$23:$J$191=$R$1,1,0)))</f>
        <v>#N/A</v>
      </c>
      <c r="BK4" s="555" t="e">
        <f t="array" ref="BK4">SUM(IF(ISTEXT(BK$69:BK$190),1,0)*IF(($M$23:$M$190)="D",1,0)*IF(ISBLANK($R$1),1,IF($J$23:$J$191=$R$1,1,0)))</f>
        <v>#N/A</v>
      </c>
      <c r="BL4" s="555"/>
      <c r="BM4" s="555" t="e">
        <f t="array" ref="BM4">SUM(IF(ISTEXT(BM$69:BM$190),1,0)*IF(($M$23:$M$190)="D",1,0)*IF(ISBLANK($R$1),1,IF($J$23:$J$191=$R$1,1,0)))</f>
        <v>#N/A</v>
      </c>
      <c r="BN4" s="555" t="e">
        <f t="array" ref="BN4">SUM(IF(ISTEXT(BN$69:BN$190),1,0)*IF(($M$23:$M$190)="D",1,0)*IF(ISBLANK($R$1),1,IF($J$23:$J$191=$R$1,1,0)))</f>
        <v>#N/A</v>
      </c>
      <c r="BO4" s="555"/>
      <c r="BP4" s="631"/>
      <c r="BQ4" s="555"/>
      <c r="BS4" s="555"/>
      <c r="BU4" s="555"/>
    </row>
    <row r="5" spans="1:73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SUM(IF(M$23:M$190="L",1,0)*IF(ISBLANK($R$1),1,IF($J$23:$J$191=$R$1,1,0)))</f>
        <v>11</v>
      </c>
      <c r="AM5" s="555" t="e">
        <f t="array" ref="AM5">SUM(IF(ISTEXT(AM$69:AM$190),1,0)*IF(($M$23:$M$190)="L",1,0)*IF(ISBLANK($R$1),1,IF($J$23:$J$191=$R$1,1,0)))</f>
        <v>#N/A</v>
      </c>
      <c r="AN5" s="555" t="e">
        <f t="array" ref="AN5">SUM(IF(ISTEXT(AN$69:AN$190),1,0)*IF(($M$23:$M$190)="L",1,0)*IF(ISBLANK($R$1),1,IF($J$23:$J$191=$R$1,1,0)))</f>
        <v>#N/A</v>
      </c>
      <c r="AO5" s="555"/>
      <c r="AP5" s="555" t="e">
        <f t="array" ref="AP5">SUM(IF(ISTEXT(AP$69:AP$190),1,0)*IF(($M$23:$M$190)="L",1,0)*IF(ISBLANK($R$1),1,IF($J$23:$J$191=$R$1,1,0)))</f>
        <v>#N/A</v>
      </c>
      <c r="AQ5" s="555"/>
      <c r="AR5" s="555"/>
      <c r="AS5" s="555" t="e">
        <f t="array" ref="AS5">SUM(IF(ISTEXT(AS$69:AS$190),1,0)*IF(($M$23:$M$190)="L",1,0)*IF(ISBLANK($R$1),1,IF($J$23:$J$191=$R$1,1,0)))</f>
        <v>#N/A</v>
      </c>
      <c r="AT5" s="555"/>
      <c r="AU5" s="555" t="e">
        <f t="array" ref="AU5">SUM(IF(ISTEXT(AU$69:AU$190),1,0)*IF(($M$23:$M$190)="L",1,0)*IF(ISBLANK($R$1),1,IF($J$23:$J$191=$R$1,1,0)))</f>
        <v>#N/A</v>
      </c>
      <c r="AV5" s="555"/>
      <c r="AW5" s="555" t="e">
        <f t="array" ref="AW5">SUM(IF(ISTEXT(AW$69:AW$190),1,0)*IF(($M$23:$M$190)="L",1,0)*IF(ISBLANK($R$1),1,IF($J$23:$J$191=$R$1,1,0)))</f>
        <v>#N/A</v>
      </c>
      <c r="AX5" s="555"/>
      <c r="AY5" s="555"/>
      <c r="AZ5" s="555" t="e">
        <f t="array" ref="AZ5">SUM(IF(ISTEXT(AZ$69:AZ$190),1,0)*IF(($M$23:$M$190)="L",1,0)*IF(ISBLANK($R$1),1,IF($J$23:$J$191=$R$1,1,0)))</f>
        <v>#N/A</v>
      </c>
      <c r="BA5" s="555" t="e">
        <f t="array" ref="BA5">SUM(IF(ISTEXT(BA$69:BA$190),1,0)*IF(($M$23:$M$190)="L",1,0)*IF(ISBLANK($R$1),1,IF($J$23:$J$191=$R$1,1,0)))</f>
        <v>#N/A</v>
      </c>
      <c r="BB5" s="555" t="e">
        <f t="array" ref="BB5">SUM(IF(ISTEXT(BB$69:BB$190),1,0)*IF(($M$23:$M$190)="L",1,0)*IF(ISBLANK($R$1),1,IF($J$23:$J$191=$R$1,1,0)))</f>
        <v>#N/A</v>
      </c>
      <c r="BC5" s="555" t="e">
        <f t="array" ref="BC5">SUM(IF(ISTEXT(BC$69:BC$190),1,0)*IF(($M$23:$M$190)="L",1,0)*IF(ISBLANK($R$1),1,IF($J$23:$J$191=$R$1,1,0)))</f>
        <v>#N/A</v>
      </c>
      <c r="BD5" s="555" t="e">
        <f t="array" ref="BD5">SUM(IF(ISTEXT(BD$69:BD$190),1,0)*IF(($M$23:$M$190)="L",1,0)*IF(ISBLANK($R$1),1,IF($J$23:$J$191=$R$1,1,0)))</f>
        <v>#N/A</v>
      </c>
      <c r="BE5" s="555" t="e">
        <f t="array" ref="BE5">SUM(IF(ISTEXT(BE$69:BE$190),1,0)*IF(($M$23:$M$190)="L",1,0)*IF(ISBLANK($R$1),1,IF($J$23:$J$191=$R$1,1,0)))</f>
        <v>#N/A</v>
      </c>
      <c r="BF5" s="555" t="e">
        <f t="array" ref="BF5">SUM(IF(ISTEXT(BF$69:BF$190),1,0)*IF(($M$23:$M$190)="L",1,0)*IF(ISBLANK($R$1),1,IF($J$23:$J$191=$R$1,1,0)))</f>
        <v>#N/A</v>
      </c>
      <c r="BG5" s="555" t="e">
        <f t="array" ref="BG5">SUM(IF(ISTEXT(BG$69:BG$190),1,0)*IF(($M$23:$M$190)="L",1,0)*IF(ISBLANK($R$1),1,IF($J$23:$J$191=$R$1,1,0)))</f>
        <v>#N/A</v>
      </c>
      <c r="BH5" s="555"/>
      <c r="BI5" s="555"/>
      <c r="BJ5" s="555" t="e">
        <f t="array" ref="BJ5">SUM(IF(ISTEXT(BJ$69:BJ$190),1,0)*IF(($M$23:$M$190)="L",1,0)*IF(ISBLANK($R$1),1,IF($J$23:$J$191=$R$1,1,0)))</f>
        <v>#N/A</v>
      </c>
      <c r="BK5" s="555" t="e">
        <f t="array" ref="BK5">SUM(IF(ISTEXT(BK$69:BK$190),1,0)*IF(($M$23:$M$190)="L",1,0)*IF(ISBLANK($R$1),1,IF($J$23:$J$191=$R$1,1,0)))</f>
        <v>#N/A</v>
      </c>
      <c r="BL5" s="555"/>
      <c r="BM5" s="555" t="e">
        <f t="array" ref="BM5">SUM(IF(ISTEXT(BM$69:BM$190),1,0)*IF(($M$23:$M$190)="L",1,0)*IF(ISBLANK($R$1),1,IF($J$23:$J$191=$R$1,1,0)))</f>
        <v>#N/A</v>
      </c>
      <c r="BN5" s="555" t="e">
        <f t="array" ref="BN5">SUM(IF(ISTEXT(BN$69:BN$190),1,0)*IF(($M$23:$M$190)="L",1,0)*IF(ISBLANK($R$1),1,IF($J$23:$J$191=$R$1,1,0)))</f>
        <v>#N/A</v>
      </c>
      <c r="BO5" s="555"/>
      <c r="BP5" s="631"/>
      <c r="BQ5" s="555"/>
      <c r="BS5" s="555"/>
      <c r="BU5" s="555"/>
    </row>
    <row r="6" spans="1:73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80</v>
      </c>
      <c r="AM6" s="555" t="e">
        <f>AM$3*3+AM$4</f>
        <v>#N/A</v>
      </c>
      <c r="AN6" s="555" t="e">
        <f>AN$3*3+AN$4</f>
        <v>#N/A</v>
      </c>
      <c r="AO6" s="555"/>
      <c r="AP6" s="555" t="e">
        <f>AP$3*3+AP$4</f>
        <v>#N/A</v>
      </c>
      <c r="AQ6" s="555"/>
      <c r="AR6" s="555"/>
      <c r="AS6" s="555" t="e">
        <f>AS$3*3+AS$4</f>
        <v>#N/A</v>
      </c>
      <c r="AT6" s="555"/>
      <c r="AU6" s="555" t="e">
        <f>AU$3*3+AU$4</f>
        <v>#N/A</v>
      </c>
      <c r="AV6" s="555"/>
      <c r="AW6" s="555" t="e">
        <f>AW$3*3+AW$4</f>
        <v>#N/A</v>
      </c>
      <c r="AX6" s="555"/>
      <c r="AY6" s="555"/>
      <c r="AZ6" s="555" t="e">
        <f t="shared" ref="AZ6:BG6" si="1">AZ$3*3+AZ$4</f>
        <v>#N/A</v>
      </c>
      <c r="BA6" s="555" t="e">
        <f t="shared" si="1"/>
        <v>#N/A</v>
      </c>
      <c r="BB6" s="555" t="e">
        <f t="shared" si="1"/>
        <v>#N/A</v>
      </c>
      <c r="BC6" s="555" t="e">
        <f t="shared" si="1"/>
        <v>#N/A</v>
      </c>
      <c r="BD6" s="555" t="e">
        <f>BD$3*3+BD$4</f>
        <v>#N/A</v>
      </c>
      <c r="BE6" s="555" t="e">
        <f t="shared" si="1"/>
        <v>#N/A</v>
      </c>
      <c r="BF6" s="555" t="e">
        <f t="shared" si="1"/>
        <v>#N/A</v>
      </c>
      <c r="BG6" s="555" t="e">
        <f t="shared" si="1"/>
        <v>#N/A</v>
      </c>
      <c r="BH6" s="555"/>
      <c r="BI6" s="555"/>
      <c r="BJ6" s="555" t="e">
        <f>BJ$3*3+BJ$4</f>
        <v>#N/A</v>
      </c>
      <c r="BK6" s="555" t="e">
        <f>BK$3*3+BK$4</f>
        <v>#N/A</v>
      </c>
      <c r="BL6" s="555"/>
      <c r="BM6" s="555" t="e">
        <f>BM$3*3+BM$4</f>
        <v>#N/A</v>
      </c>
      <c r="BN6" s="555" t="e">
        <f>BN$3*3+BN$4</f>
        <v>#N/A</v>
      </c>
      <c r="BO6" s="555"/>
      <c r="BP6" s="631"/>
      <c r="BQ6" s="555"/>
      <c r="BS6" s="555"/>
      <c r="BU6" s="555"/>
    </row>
    <row r="7" spans="1:73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1.7777777777777777</v>
      </c>
      <c r="AM7" s="555" t="e">
        <f>AM6/AM2</f>
        <v>#N/A</v>
      </c>
      <c r="AN7" s="555" t="e">
        <f>AN6/AN2</f>
        <v>#N/A</v>
      </c>
      <c r="AO7" s="555"/>
      <c r="AP7" s="555" t="e">
        <f>AP6/AP2</f>
        <v>#N/A</v>
      </c>
      <c r="AQ7" s="555"/>
      <c r="AR7" s="555"/>
      <c r="AS7" s="555" t="e">
        <f>AS6/AS2</f>
        <v>#N/A</v>
      </c>
      <c r="AT7" s="555"/>
      <c r="AU7" s="555" t="e">
        <f>AU6/AU2</f>
        <v>#N/A</v>
      </c>
      <c r="AV7" s="555"/>
      <c r="AW7" s="555" t="e">
        <f>AW6/AW2</f>
        <v>#N/A</v>
      </c>
      <c r="AX7" s="555"/>
      <c r="AY7" s="555"/>
      <c r="AZ7" s="555" t="e">
        <f t="shared" ref="AZ7:BG7" si="2">AZ6/AZ2</f>
        <v>#N/A</v>
      </c>
      <c r="BA7" s="555" t="e">
        <f t="shared" si="2"/>
        <v>#N/A</v>
      </c>
      <c r="BB7" s="555" t="e">
        <f t="shared" si="2"/>
        <v>#N/A</v>
      </c>
      <c r="BC7" s="555" t="e">
        <f t="shared" si="2"/>
        <v>#N/A</v>
      </c>
      <c r="BD7" s="555" t="e">
        <f>BD6/BD2</f>
        <v>#N/A</v>
      </c>
      <c r="BE7" s="555" t="e">
        <f t="shared" si="2"/>
        <v>#N/A</v>
      </c>
      <c r="BF7" s="555" t="e">
        <f t="shared" si="2"/>
        <v>#N/A</v>
      </c>
      <c r="BG7" s="555" t="e">
        <f t="shared" si="2"/>
        <v>#N/A</v>
      </c>
      <c r="BH7" s="555"/>
      <c r="BI7" s="555"/>
      <c r="BJ7" s="555" t="e">
        <f>BJ6/BJ2</f>
        <v>#N/A</v>
      </c>
      <c r="BK7" s="555" t="e">
        <f>BK6/BK2</f>
        <v>#N/A</v>
      </c>
      <c r="BL7" s="555"/>
      <c r="BM7" s="555" t="e">
        <f>BM6/BM2</f>
        <v>#N/A</v>
      </c>
      <c r="BN7" s="555" t="e">
        <f>BN6/BN2</f>
        <v>#N/A</v>
      </c>
      <c r="BO7" s="555"/>
      <c r="BP7" s="631"/>
      <c r="BQ7" s="555"/>
      <c r="BS7" s="555"/>
      <c r="BU7" s="555"/>
    </row>
    <row r="8" spans="1:73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SUM(IF(($R$23:$R$190)="",0,$R$23:$R$190)*IF(ISBLANK($R$1),1,IF($J$23:$J$191=$R$1,1,0)))</f>
        <v>4</v>
      </c>
      <c r="AM8" s="555" t="e">
        <f t="array" ref="AM8">SUM(IF(ISTEXT(AM$69:AM$190),1,0)*IF(($R$23:$R$190)="",0,$R$23:$R$190)*IF(ISBLANK($R$1),1,IF($J$23:$J$191=$R$1,1,0)))</f>
        <v>#N/A</v>
      </c>
      <c r="AN8" s="555" t="e">
        <f t="array" ref="AN8">SUM(IF(ISTEXT(AN$69:AN$190),1,0)*IF(($R$23:$R$190)="",0,$R$23:$R$190)*IF(ISBLANK($R$1),1,IF($J$23:$J$191=$R$1,1,0)))</f>
        <v>#N/A</v>
      </c>
      <c r="AO8" s="555"/>
      <c r="AP8" s="555" t="e">
        <f t="array" ref="AP8">SUM(IF(ISTEXT(AP$69:AP$190),1,0)*IF(($R$23:$R$190)="",0,$R$23:$R$190)*IF(ISBLANK($R$1),1,IF($J$23:$J$191=$R$1,1,0)))</f>
        <v>#N/A</v>
      </c>
      <c r="AQ8" s="555"/>
      <c r="AR8" s="555"/>
      <c r="AS8" s="555" t="e">
        <f t="array" ref="AS8">SUM(IF(ISTEXT(AS$69:AS$190),1,0)*IF(($R$23:$R$190)="",0,$R$23:$R$190)*IF(ISBLANK($R$1),1,IF($J$23:$J$191=$R$1,1,0)))</f>
        <v>#N/A</v>
      </c>
      <c r="AT8" s="555"/>
      <c r="AU8" s="555" t="e">
        <f t="array" ref="AU8">SUM(IF(ISTEXT(AU$69:AU$190),1,0)*IF(($R$23:$R$190)="",0,$R$23:$R$190)*IF(ISBLANK($R$1),1,IF($J$23:$J$191=$R$1,1,0)))</f>
        <v>#N/A</v>
      </c>
      <c r="AV8" s="555"/>
      <c r="AW8" s="555" t="e">
        <f t="array" ref="AW8">SUM(IF(ISTEXT(AW$69:AW$190),1,0)*IF(($R$23:$R$190)="",0,$R$23:$R$190)*IF(ISBLANK($R$1),1,IF($J$23:$J$191=$R$1,1,0)))</f>
        <v>#N/A</v>
      </c>
      <c r="AX8" s="555"/>
      <c r="AY8" s="555"/>
      <c r="AZ8" s="555" t="e">
        <f t="array" ref="AZ8">SUM(IF(ISTEXT(AZ$69:AZ$190),1,0)*IF(($R$23:$R$190)="",0,$R$23:$R$190)*IF(ISBLANK($R$1),1,IF($J$23:$J$191=$R$1,1,0)))</f>
        <v>#N/A</v>
      </c>
      <c r="BA8" s="555" t="e">
        <f t="array" ref="BA8">SUM(IF(ISTEXT(BA$69:BA$190),1,0)*IF(($R$23:$R$190)="",0,$R$23:$R$190)*IF(ISBLANK($R$1),1,IF($J$23:$J$191=$R$1,1,0)))</f>
        <v>#N/A</v>
      </c>
      <c r="BB8" s="555" t="e">
        <f t="array" ref="BB8">SUM(IF(ISTEXT(BB$69:BB$190),1,0)*IF(($R$23:$R$190)="",0,$R$23:$R$190)*IF(ISBLANK($R$1),1,IF($J$23:$J$191=$R$1,1,0)))</f>
        <v>#N/A</v>
      </c>
      <c r="BC8" s="555" t="e">
        <f t="array" ref="BC8">SUM(IF(ISTEXT(BC$69:BC$190),1,0)*IF(($R$23:$R$190)="",0,$R$23:$R$190)*IF(ISBLANK($R$1),1,IF($J$23:$J$191=$R$1,1,0)))</f>
        <v>#N/A</v>
      </c>
      <c r="BD8" s="555" t="e">
        <f t="array" ref="BD8">SUM(IF(ISTEXT(BD$69:BD$190),1,0)*IF(($R$23:$R$190)="",0,$R$23:$R$190)*IF(ISBLANK($R$1),1,IF($J$23:$J$191=$R$1,1,0)))</f>
        <v>#N/A</v>
      </c>
      <c r="BE8" s="555" t="e">
        <f t="array" ref="BE8">SUM(IF(ISTEXT(BE$69:BE$190),1,0)*IF(($R$23:$R$190)="",0,$R$23:$R$190)*IF(ISBLANK($R$1),1,IF($J$23:$J$191=$R$1,1,0)))</f>
        <v>#N/A</v>
      </c>
      <c r="BF8" s="555" t="e">
        <f t="array" ref="BF8">SUM(IF(ISTEXT(BF$69:BF$190),1,0)*IF(($R$23:$R$190)="",0,$R$23:$R$190)*IF(ISBLANK($R$1),1,IF($J$23:$J$191=$R$1,1,0)))</f>
        <v>#N/A</v>
      </c>
      <c r="BG8" s="555" t="e">
        <f t="array" ref="BG8">SUM(IF(ISTEXT(BG$69:BG$190),1,0)*IF(($R$23:$R$190)="",0,$R$23:$R$190)*IF(ISBLANK($R$1),1,IF($J$23:$J$191=$R$1,1,0)))</f>
        <v>#N/A</v>
      </c>
      <c r="BH8" s="555"/>
      <c r="BI8" s="555"/>
      <c r="BJ8" s="555" t="e">
        <f t="array" ref="BJ8">SUM(IF(ISTEXT(BJ$69:BJ$190),1,0)*IF(($R$23:$R$190)="",0,$R$23:$R$190)*IF(ISBLANK($R$1),1,IF($J$23:$J$191=$R$1,1,0)))</f>
        <v>#N/A</v>
      </c>
      <c r="BK8" s="555" t="e">
        <f t="array" ref="BK8">SUM(IF(ISTEXT(BK$69:BK$190),1,0)*IF(($R$23:$R$190)="",0,$R$23:$R$190)*IF(ISBLANK($R$1),1,IF($J$23:$J$191=$R$1,1,0)))</f>
        <v>#N/A</v>
      </c>
      <c r="BL8" s="555"/>
      <c r="BM8" s="555" t="e">
        <f t="array" ref="BM8">SUM(IF(ISTEXT(BM$69:BM$190),1,0)*IF(($R$23:$R$190)="",0,$R$23:$R$190)*IF(ISBLANK($R$1),1,IF($J$23:$J$191=$R$1,1,0)))</f>
        <v>#N/A</v>
      </c>
      <c r="BN8" s="555" t="e">
        <f t="array" ref="BN8">SUM(IF(ISTEXT(BN$69:BN$190),1,0)*IF(($R$23:$R$190)="",0,$R$23:$R$190)*IF(ISBLANK($R$1),1,IF($J$23:$J$191=$R$1,1,0)))</f>
        <v>#N/A</v>
      </c>
      <c r="BO8" s="555"/>
      <c r="BP8" s="631"/>
      <c r="BQ8" s="555"/>
      <c r="BS8" s="555"/>
      <c r="BU8" s="555"/>
    </row>
    <row r="9" spans="1:73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8.8888888888888892E-2</v>
      </c>
      <c r="AM9" s="555" t="e">
        <f>AM8/AM2</f>
        <v>#N/A</v>
      </c>
      <c r="AN9" s="555" t="e">
        <f>AN8/AN2</f>
        <v>#N/A</v>
      </c>
      <c r="AO9" s="555"/>
      <c r="AP9" s="555" t="e">
        <f>AP8/AP2</f>
        <v>#N/A</v>
      </c>
      <c r="AQ9" s="555"/>
      <c r="AR9" s="555"/>
      <c r="AS9" s="555" t="e">
        <f>AS8/AS2</f>
        <v>#N/A</v>
      </c>
      <c r="AT9" s="555"/>
      <c r="AU9" s="555" t="e">
        <f>AU8/AU2</f>
        <v>#N/A</v>
      </c>
      <c r="AV9" s="555"/>
      <c r="AW9" s="555" t="e">
        <f>AW8/AW2</f>
        <v>#N/A</v>
      </c>
      <c r="AX9" s="555"/>
      <c r="AY9" s="555"/>
      <c r="AZ9" s="555" t="e">
        <f t="shared" ref="AZ9:BG9" si="3">AZ8/AZ2</f>
        <v>#N/A</v>
      </c>
      <c r="BA9" s="555" t="e">
        <f t="shared" si="3"/>
        <v>#N/A</v>
      </c>
      <c r="BB9" s="555" t="e">
        <f t="shared" si="3"/>
        <v>#N/A</v>
      </c>
      <c r="BC9" s="555" t="e">
        <f t="shared" si="3"/>
        <v>#N/A</v>
      </c>
      <c r="BD9" s="555" t="e">
        <f>BD8/BD2</f>
        <v>#N/A</v>
      </c>
      <c r="BE9" s="555" t="e">
        <f t="shared" si="3"/>
        <v>#N/A</v>
      </c>
      <c r="BF9" s="555" t="e">
        <f t="shared" si="3"/>
        <v>#N/A</v>
      </c>
      <c r="BG9" s="555" t="e">
        <f t="shared" si="3"/>
        <v>#N/A</v>
      </c>
      <c r="BH9" s="555"/>
      <c r="BI9" s="555"/>
      <c r="BJ9" s="555" t="e">
        <f>BJ8/BJ2</f>
        <v>#N/A</v>
      </c>
      <c r="BK9" s="555" t="e">
        <f>BK8/BK2</f>
        <v>#N/A</v>
      </c>
      <c r="BL9" s="555"/>
      <c r="BM9" s="555" t="e">
        <f>BM8/BM2</f>
        <v>#N/A</v>
      </c>
      <c r="BN9" s="555" t="e">
        <f>BN8/BN2</f>
        <v>#N/A</v>
      </c>
      <c r="BO9" s="555"/>
      <c r="BP9" s="631"/>
      <c r="BQ9" s="555"/>
      <c r="BS9" s="555"/>
      <c r="BU9" s="555"/>
    </row>
    <row r="10" spans="1:73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SUM(IF(ISBLANK($R$1),$K$23:$K$161,IF($J$23:$J$191=$R$1,$K$23:$K$161,0)))</f>
        <v>61</v>
      </c>
      <c r="AM10" s="555">
        <f t="array" ref="AM10">SUM(IF(ISBLANK(AM$69:AM$190),0,IF(ISNUMBER(VALUE(RIGHT(AM$69:AM$190,1))),RIGHT(AM$69:AM$190,1),0)*IF(ISBLANK($R$1),1,IF($J$23:$J$191=$R$1,1,0))))</f>
        <v>0</v>
      </c>
      <c r="AN10" s="555">
        <f t="array" ref="AN10">SUM(IF(ISBLANK(AN$69:AN$190),0,IF(ISNUMBER(VALUE(RIGHT(AN$69:AN$190,1))),RIGHT(AN$69:AN$190,1),0)*IF(ISBLANK($R$1),1,IF($J$23:$J$191=$R$1,1,0))))</f>
        <v>0</v>
      </c>
      <c r="AO10" s="555"/>
      <c r="AP10" s="555">
        <f t="array" ref="AP10">SUM(IF(ISBLANK(AP$69:AP$190),0,IF(ISNUMBER(VALUE(RIGHT(AP$69:AP$190,1))),RIGHT(AP$69:AP$190,1),0)*IF(ISBLANK($R$1),1,IF($J$23:$J$191=$R$1,1,0))))</f>
        <v>0</v>
      </c>
      <c r="AQ10" s="555"/>
      <c r="AR10" s="555"/>
      <c r="AS10" s="555">
        <f t="array" ref="AS10">SUM(IF(ISBLANK(AS$69:AS$190),0,IF(ISNUMBER(VALUE(RIGHT(AS$69:AS$190,1))),RIGHT(AS$69:AS$190,1),0)*IF(ISBLANK($R$1),1,IF($J$23:$J$191=$R$1,1,0))))</f>
        <v>0</v>
      </c>
      <c r="AT10" s="555"/>
      <c r="AU10" s="555">
        <f t="array" ref="AU10">SUM(IF(ISBLANK(AU$69:AU$190),0,IF(ISNUMBER(VALUE(RIGHT(AU$69:AU$190,1))),RIGHT(AU$69:AU$190,1),0)*IF(ISBLANK($R$1),1,IF($J$23:$J$191=$R$1,1,0))))</f>
        <v>0</v>
      </c>
      <c r="AV10" s="555"/>
      <c r="AW10" s="555">
        <f t="array" ref="AW10">SUM(IF(ISBLANK(AW$69:AW$190),0,IF(ISNUMBER(VALUE(RIGHT(AW$69:AW$190,1))),RIGHT(AW$69:AW$190,1),0)*IF(ISBLANK($R$1),1,IF($J$23:$J$191=$R$1,1,0))))</f>
        <v>0</v>
      </c>
      <c r="AX10" s="555"/>
      <c r="AY10" s="555"/>
      <c r="AZ10" s="555">
        <f t="array" ref="AZ10">SUM(IF(ISBLANK(AZ$69:AZ$190),0,IF(ISNUMBER(VALUE(RIGHT(AZ$69:AZ$190,1))),RIGHT(AZ$69:AZ$190,1),0)*IF(ISBLANK($R$1),1,IF($J$23:$J$191=$R$1,1,0))))</f>
        <v>0</v>
      </c>
      <c r="BA10" s="555">
        <f t="array" ref="BA10">SUM(IF(ISBLANK(BA$69:BA$190),0,IF(ISNUMBER(VALUE(RIGHT(BA$69:BA$190,1))),RIGHT(BA$69:BA$190,1),0)*IF(ISBLANK($R$1),1,IF($J$23:$J$191=$R$1,1,0))))</f>
        <v>0</v>
      </c>
      <c r="BB10" s="555">
        <f t="array" ref="BB10">SUM(IF(ISBLANK(BB$69:BB$190),0,IF(ISNUMBER(VALUE(RIGHT(BB$69:BB$190,1))),RIGHT(BB$69:BB$190,1),0)*IF(ISBLANK($R$1),1,IF($J$23:$J$191=$R$1,1,0))))</f>
        <v>0</v>
      </c>
      <c r="BC10" s="555">
        <f t="array" ref="BC10">SUM(IF(ISBLANK(BC$69:BC$190),0,IF(ISNUMBER(VALUE(RIGHT(BC$69:BC$190,1))),RIGHT(BC$69:BC$190,1),0)*IF(ISBLANK($R$1),1,IF($J$23:$J$191=$R$1,1,0))))</f>
        <v>0</v>
      </c>
      <c r="BD10" s="555">
        <f t="array" ref="BD10">SUM(IF(ISBLANK(BD$69:BD$190),0,IF(ISNUMBER(VALUE(RIGHT(BD$69:BD$190,1))),RIGHT(BD$69:BD$190,1),0)*IF(ISBLANK($R$1),1,IF($J$23:$J$191=$R$1,1,0))))</f>
        <v>0</v>
      </c>
      <c r="BE10" s="555">
        <f t="array" ref="BE10">SUM(IF(ISBLANK(BE$69:BE$190),0,IF(ISNUMBER(VALUE(RIGHT(BE$69:BE$190,1))),RIGHT(BE$69:BE$190,1),0)*IF(ISBLANK($R$1),1,IF($J$23:$J$191=$R$1,1,0))))</f>
        <v>0</v>
      </c>
      <c r="BF10" s="555">
        <f t="array" ref="BF10">SUM(IF(ISBLANK(BF$69:BF$190),0,IF(ISNUMBER(VALUE(RIGHT(BF$69:BF$190,1))),RIGHT(BF$69:BF$190,1),0)*IF(ISBLANK($R$1),1,IF($J$23:$J$191=$R$1,1,0))))</f>
        <v>0</v>
      </c>
      <c r="BG10" s="555">
        <f t="array" ref="BG10">SUM(IF(ISBLANK(BG$69:BG$190),0,IF(ISNUMBER(VALUE(RIGHT(BG$69:BG$190,1))),RIGHT(BG$69:BG$190,1),0)*IF(ISBLANK($R$1),1,IF($J$23:$J$191=$R$1,1,0))))</f>
        <v>0</v>
      </c>
      <c r="BH10" s="555"/>
      <c r="BI10" s="555"/>
      <c r="BJ10" s="555">
        <f t="array" ref="BJ10">SUM(IF(ISBLANK(BJ$69:BJ$190),0,IF(ISNUMBER(VALUE(RIGHT(BJ$69:BJ$190,1))),RIGHT(BJ$69:BJ$190,1),0)*IF(ISBLANK($R$1),1,IF($J$23:$J$191=$R$1,1,0))))</f>
        <v>0</v>
      </c>
      <c r="BK10" s="555">
        <f t="array" ref="BK10">SUM(IF(ISBLANK(BK$69:BK$190),0,IF(ISNUMBER(VALUE(RIGHT(BK$69:BK$190,1))),RIGHT(BK$69:BK$190,1),0)*IF(ISBLANK($R$1),1,IF($J$23:$J$191=$R$1,1,0))))</f>
        <v>0</v>
      </c>
      <c r="BL10" s="555"/>
      <c r="BM10" s="555">
        <f t="array" ref="BM10">SUM(IF(ISBLANK(BM$69:BM$190),0,IF(ISNUMBER(VALUE(RIGHT(BM$69:BM$190,1))),RIGHT(BM$69:BM$190,1),0)*IF(ISBLANK($R$1),1,IF($J$23:$J$191=$R$1,1,0))))</f>
        <v>0</v>
      </c>
      <c r="BN10" s="555">
        <f t="array" ref="BN10">SUM(IF(ISBLANK(BN$69:BN$190),0,IF(ISNUMBER(VALUE(RIGHT(BN$69:BN$190,1))),RIGHT(BN$69:BN$190,1),0)*IF(ISBLANK($R$1),1,IF($J$23:$J$191=$R$1,1,0))))</f>
        <v>0</v>
      </c>
      <c r="BO10" s="555"/>
      <c r="BP10" s="631"/>
      <c r="BQ10" s="555"/>
      <c r="BS10" s="555"/>
      <c r="BU10" s="555"/>
    </row>
    <row r="11" spans="1:73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1.3555555555555556</v>
      </c>
      <c r="AM11" s="555" t="e">
        <f>AM10/AM2</f>
        <v>#DIV/0!</v>
      </c>
      <c r="AN11" s="555" t="e">
        <f>AN10/AN2</f>
        <v>#DIV/0!</v>
      </c>
      <c r="AO11" s="555"/>
      <c r="AP11" s="555" t="e">
        <f>AP10/AP2</f>
        <v>#DIV/0!</v>
      </c>
      <c r="AQ11" s="555"/>
      <c r="AR11" s="555"/>
      <c r="AS11" s="555" t="e">
        <f>AS10/AS2</f>
        <v>#DIV/0!</v>
      </c>
      <c r="AT11" s="555"/>
      <c r="AU11" s="555" t="e">
        <f>AU10/AU2</f>
        <v>#DIV/0!</v>
      </c>
      <c r="AV11" s="555"/>
      <c r="AW11" s="555" t="e">
        <f>AW10/AW2</f>
        <v>#DIV/0!</v>
      </c>
      <c r="AX11" s="555"/>
      <c r="AY11" s="555"/>
      <c r="AZ11" s="555" t="e">
        <f t="shared" ref="AZ11:BG11" si="4">AZ10/AZ2</f>
        <v>#DIV/0!</v>
      </c>
      <c r="BA11" s="555" t="e">
        <f t="shared" si="4"/>
        <v>#DIV/0!</v>
      </c>
      <c r="BB11" s="555" t="e">
        <f t="shared" si="4"/>
        <v>#DIV/0!</v>
      </c>
      <c r="BC11" s="555" t="e">
        <f t="shared" si="4"/>
        <v>#DIV/0!</v>
      </c>
      <c r="BD11" s="555" t="e">
        <f>BD10/BD2</f>
        <v>#DIV/0!</v>
      </c>
      <c r="BE11" s="555" t="e">
        <f t="shared" si="4"/>
        <v>#DIV/0!</v>
      </c>
      <c r="BF11" s="555" t="e">
        <f t="shared" si="4"/>
        <v>#DIV/0!</v>
      </c>
      <c r="BG11" s="555" t="e">
        <f t="shared" si="4"/>
        <v>#DIV/0!</v>
      </c>
      <c r="BH11" s="555"/>
      <c r="BI11" s="555"/>
      <c r="BJ11" s="555" t="e">
        <f>BJ10/BJ2</f>
        <v>#DIV/0!</v>
      </c>
      <c r="BK11" s="555" t="e">
        <f>BK10/BK2</f>
        <v>#DIV/0!</v>
      </c>
      <c r="BL11" s="555"/>
      <c r="BM11" s="555" t="e">
        <f>BM10/BM2</f>
        <v>#DIV/0!</v>
      </c>
      <c r="BN11" s="555" t="e">
        <f>BN10/BN2</f>
        <v>#DIV/0!</v>
      </c>
      <c r="BO11" s="555"/>
      <c r="BP11" s="631"/>
      <c r="BQ11" s="555"/>
      <c r="BS11" s="555"/>
      <c r="BU11" s="555"/>
    </row>
    <row r="12" spans="1:73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SUM(IF(ISBLANK($R$1),$L$23:$L$161,IF($J$23:$J$191=$R$1,$L$23:$L$161,0)))</f>
        <v>42</v>
      </c>
      <c r="AM12" s="555" t="e">
        <f t="array" ref="AM12">SUM(IF(ISBLANK(AM$69:AM$190),0,$L23:$L161)*IF(ISBLANK($R$1),1,IF($J$23:$J$191=$R$1,1,0)))</f>
        <v>#N/A</v>
      </c>
      <c r="AN12" s="555" t="e">
        <f t="array" ref="AN12">SUM(IF(ISBLANK(AN$69:AN$190),0,$L23:$L161)*IF(ISBLANK($R$1),1,IF($J$23:$J$191=$R$1,1,0)))</f>
        <v>#N/A</v>
      </c>
      <c r="AO12" s="555"/>
      <c r="AP12" s="555" t="e">
        <f t="array" ref="AP12">SUM(IF(ISBLANK(AP$69:AP$190),0,$L23:$L161)*IF(ISBLANK($R$1),1,IF($J$23:$J$191=$R$1,1,0)))</f>
        <v>#N/A</v>
      </c>
      <c r="AQ12" s="555"/>
      <c r="AR12" s="555"/>
      <c r="AS12" s="555" t="e">
        <f t="array" ref="AS12">SUM(IF(ISBLANK(AS$69:AS$190),0,$L23:$L161)*IF(ISBLANK($R$1),1,IF($J$23:$J$191=$R$1,1,0)))</f>
        <v>#N/A</v>
      </c>
      <c r="AT12" s="555"/>
      <c r="AU12" s="555" t="e">
        <f t="array" ref="AU12">SUM(IF(ISBLANK(AU$69:AU$190),0,$L23:$L161)*IF(ISBLANK($R$1),1,IF($J$23:$J$191=$R$1,1,0)))</f>
        <v>#N/A</v>
      </c>
      <c r="AV12" s="555"/>
      <c r="AW12" s="555" t="e">
        <f t="array" ref="AW12">SUM(IF(ISBLANK(AW$69:AW$190),0,$L23:$L161)*IF(ISBLANK($R$1),1,IF($J$23:$J$191=$R$1,1,0)))</f>
        <v>#N/A</v>
      </c>
      <c r="AX12" s="555"/>
      <c r="AY12" s="555"/>
      <c r="AZ12" s="555" t="e">
        <f t="array" ref="AZ12">SUM(IF(ISBLANK(AZ$69:AZ$190),0,$L23:$L161)*IF(ISBLANK($R$1),1,IF($J$23:$J$191=$R$1,1,0)))</f>
        <v>#N/A</v>
      </c>
      <c r="BA12" s="555" t="e">
        <f t="array" ref="BA12">SUM(IF(ISBLANK(BA$69:BA$190),0,$L23:$L161)*IF(ISBLANK($R$1),1,IF($J$23:$J$191=$R$1,1,0)))</f>
        <v>#N/A</v>
      </c>
      <c r="BB12" s="555" t="e">
        <f t="array" ref="BB12">SUM(IF(ISBLANK(BB$69:BB$190),0,$L23:$L161)*IF(ISBLANK($R$1),1,IF($J$23:$J$191=$R$1,1,0)))</f>
        <v>#N/A</v>
      </c>
      <c r="BC12" s="555" t="e">
        <f t="array" ref="BC12">SUM(IF(ISBLANK(BC$69:BC$190),0,$L23:$L161)*IF(ISBLANK($R$1),1,IF($J$23:$J$191=$R$1,1,0)))</f>
        <v>#N/A</v>
      </c>
      <c r="BD12" s="555" t="e">
        <f t="array" ref="BD12">SUM(IF(ISBLANK(BD$69:BD$190),0,$L23:$L161)*IF(ISBLANK($R$1),1,IF($J$23:$J$191=$R$1,1,0)))</f>
        <v>#N/A</v>
      </c>
      <c r="BE12" s="555" t="e">
        <f t="array" ref="BE12">SUM(IF(ISBLANK(BE$69:BE$190),0,$L23:$L161)*IF(ISBLANK($R$1),1,IF($J$23:$J$191=$R$1,1,0)))</f>
        <v>#N/A</v>
      </c>
      <c r="BF12" s="555" t="e">
        <f t="array" ref="BF12">SUM(IF(ISBLANK(BF$69:BF$190),0,$L23:$L161)*IF(ISBLANK($R$1),1,IF($J$23:$J$191=$R$1,1,0)))</f>
        <v>#N/A</v>
      </c>
      <c r="BG12" s="555" t="e">
        <f t="array" ref="BG12">SUM(IF(ISBLANK(BG$69:BG$190),0,$L23:$L161)*IF(ISBLANK($R$1),1,IF($J$23:$J$191=$R$1,1,0)))</f>
        <v>#N/A</v>
      </c>
      <c r="BH12" s="555"/>
      <c r="BI12" s="555"/>
      <c r="BJ12" s="555" t="e">
        <f t="array" ref="BJ12">SUM(IF(ISBLANK(BJ$69:BJ$190),0,$L23:$L161)*IF(ISBLANK($R$1),1,IF($J$23:$J$191=$R$1,1,0)))</f>
        <v>#N/A</v>
      </c>
      <c r="BK12" s="555" t="e">
        <f t="array" ref="BK12">SUM(IF(ISBLANK(BK$69:BK$190),0,$L23:$L161)*IF(ISBLANK($R$1),1,IF($J$23:$J$191=$R$1,1,0)))</f>
        <v>#N/A</v>
      </c>
      <c r="BL12" s="555"/>
      <c r="BM12" s="555" t="e">
        <f t="array" ref="BM12">SUM(IF(ISBLANK(BM$69:BM$190),0,$L23:$L161)*IF(ISBLANK($R$1),1,IF($J$23:$J$191=$R$1,1,0)))</f>
        <v>#N/A</v>
      </c>
      <c r="BN12" s="555" t="e">
        <f t="array" ref="BN12">SUM(IF(ISBLANK(BN$69:BN$190),0,$L23:$L161)*IF(ISBLANK($R$1),1,IF($J$23:$J$191=$R$1,1,0)))</f>
        <v>#N/A</v>
      </c>
      <c r="BO12" s="555"/>
      <c r="BP12" s="631"/>
      <c r="BQ12" s="555"/>
      <c r="BS12" s="555"/>
      <c r="BU12" s="555"/>
    </row>
    <row r="13" spans="1:73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0.93333333333333335</v>
      </c>
      <c r="AM13" s="555" t="e">
        <f>AM12/AM2</f>
        <v>#N/A</v>
      </c>
      <c r="AN13" s="555" t="e">
        <f>AN12/AN2</f>
        <v>#N/A</v>
      </c>
      <c r="AO13" s="555"/>
      <c r="AP13" s="555" t="e">
        <f>AP12/AP2</f>
        <v>#N/A</v>
      </c>
      <c r="AQ13" s="555"/>
      <c r="AR13" s="555"/>
      <c r="AS13" s="555" t="e">
        <f>AS12/AS2</f>
        <v>#N/A</v>
      </c>
      <c r="AT13" s="555"/>
      <c r="AU13" s="555" t="e">
        <f>AU12/AU2</f>
        <v>#N/A</v>
      </c>
      <c r="AV13" s="555"/>
      <c r="AW13" s="555" t="e">
        <f>AW12/AW2</f>
        <v>#N/A</v>
      </c>
      <c r="AX13" s="555"/>
      <c r="AY13" s="555"/>
      <c r="AZ13" s="555" t="e">
        <f t="shared" ref="AZ13:BG13" si="5">AZ12/AZ2</f>
        <v>#N/A</v>
      </c>
      <c r="BA13" s="555" t="e">
        <f t="shared" si="5"/>
        <v>#N/A</v>
      </c>
      <c r="BB13" s="555" t="e">
        <f t="shared" si="5"/>
        <v>#N/A</v>
      </c>
      <c r="BC13" s="555" t="e">
        <f t="shared" si="5"/>
        <v>#N/A</v>
      </c>
      <c r="BD13" s="555" t="e">
        <f>BD12/BD2</f>
        <v>#N/A</v>
      </c>
      <c r="BE13" s="555" t="e">
        <f t="shared" si="5"/>
        <v>#N/A</v>
      </c>
      <c r="BF13" s="555" t="e">
        <f t="shared" si="5"/>
        <v>#N/A</v>
      </c>
      <c r="BG13" s="555" t="e">
        <f t="shared" si="5"/>
        <v>#N/A</v>
      </c>
      <c r="BH13" s="555"/>
      <c r="BI13" s="555"/>
      <c r="BJ13" s="555" t="e">
        <f>BJ12/BJ2</f>
        <v>#N/A</v>
      </c>
      <c r="BK13" s="555" t="e">
        <f>BK12/BK2</f>
        <v>#N/A</v>
      </c>
      <c r="BL13" s="555"/>
      <c r="BM13" s="555" t="e">
        <f>BM12/BM2</f>
        <v>#N/A</v>
      </c>
      <c r="BN13" s="555" t="e">
        <f>BN12/BN2</f>
        <v>#N/A</v>
      </c>
      <c r="BO13" s="555"/>
      <c r="BP13" s="631"/>
      <c r="BQ13" s="555"/>
      <c r="BS13" s="555"/>
      <c r="BU13" s="555"/>
    </row>
    <row r="14" spans="1:73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" si="6">AM15+AM16</f>
        <v>38</v>
      </c>
      <c r="AN14" s="606">
        <f t="shared" ref="AN14:BQ14" si="7">AN15+AN16</f>
        <v>35</v>
      </c>
      <c r="AO14" s="606">
        <f t="shared" si="7"/>
        <v>38</v>
      </c>
      <c r="AP14" s="606">
        <f>AP15+AP16</f>
        <v>12</v>
      </c>
      <c r="AQ14" s="606">
        <f t="shared" si="7"/>
        <v>38</v>
      </c>
      <c r="AR14" s="606">
        <f t="shared" si="7"/>
        <v>35</v>
      </c>
      <c r="AS14" s="606">
        <f>AS15+AS16</f>
        <v>20</v>
      </c>
      <c r="AT14" s="606">
        <f t="shared" si="7"/>
        <v>26</v>
      </c>
      <c r="AU14" s="606">
        <f t="shared" si="7"/>
        <v>42</v>
      </c>
      <c r="AV14" s="606">
        <f>AV15+AV16</f>
        <v>15</v>
      </c>
      <c r="AW14" s="606">
        <f t="shared" si="7"/>
        <v>39</v>
      </c>
      <c r="AX14" s="606">
        <f t="shared" ref="AX14" si="8">AX15+AX16</f>
        <v>0</v>
      </c>
      <c r="AY14" s="606">
        <f t="shared" si="7"/>
        <v>0</v>
      </c>
      <c r="AZ14" s="606">
        <f t="shared" si="7"/>
        <v>7</v>
      </c>
      <c r="BA14" s="606">
        <f t="shared" si="7"/>
        <v>0</v>
      </c>
      <c r="BB14" s="606">
        <f t="shared" si="7"/>
        <v>0</v>
      </c>
      <c r="BC14" s="606">
        <f t="shared" si="7"/>
        <v>22</v>
      </c>
      <c r="BD14" s="606">
        <f>BD15+BD16</f>
        <v>33</v>
      </c>
      <c r="BE14" s="606">
        <f t="shared" si="7"/>
        <v>7</v>
      </c>
      <c r="BF14" s="606">
        <f t="shared" si="7"/>
        <v>1</v>
      </c>
      <c r="BG14" s="606">
        <f t="shared" si="7"/>
        <v>0</v>
      </c>
      <c r="BH14" s="606">
        <f t="shared" si="7"/>
        <v>22</v>
      </c>
      <c r="BI14" s="606">
        <f>BI15+BI16</f>
        <v>18</v>
      </c>
      <c r="BJ14" s="606">
        <f t="shared" si="7"/>
        <v>3</v>
      </c>
      <c r="BK14" s="606">
        <f>BK15+BK16</f>
        <v>16</v>
      </c>
      <c r="BL14" s="606">
        <f t="shared" si="7"/>
        <v>15</v>
      </c>
      <c r="BM14" s="606">
        <f t="shared" si="7"/>
        <v>32</v>
      </c>
      <c r="BN14" s="606">
        <f>BN15+BN16</f>
        <v>28</v>
      </c>
      <c r="BO14" s="606">
        <f t="shared" si="7"/>
        <v>23</v>
      </c>
      <c r="BP14" s="606">
        <f t="shared" si="7"/>
        <v>5</v>
      </c>
      <c r="BQ14" s="606">
        <f t="shared" si="7"/>
        <v>35</v>
      </c>
      <c r="BS14" s="606">
        <f>BS15+BS16</f>
        <v>1</v>
      </c>
      <c r="BU14" s="606">
        <f>BU15+BU16</f>
        <v>7</v>
      </c>
    </row>
    <row r="15" spans="1:73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SUM(IF(LEFT(AM22:AM163,1)="X",1,0))</f>
        <v>38</v>
      </c>
      <c r="AN15" s="607">
        <f t="array" ref="AN15">SUM(IF(LEFT(AN22:AN163,1)="X",1,0))</f>
        <v>35</v>
      </c>
      <c r="AO15" s="607">
        <f t="array" ref="AO15">SUM(IF(LEFT(AO22:AO163,1)="X",1,0))</f>
        <v>38</v>
      </c>
      <c r="AP15" s="607">
        <f t="array" ref="AP15">SUM(IF(LEFT(AP22:AP163,1)="X",1,0))</f>
        <v>10</v>
      </c>
      <c r="AQ15" s="607">
        <f t="array" ref="AQ15">SUM(IF(LEFT(AQ22:AQ163,1)="X",1,0))</f>
        <v>35</v>
      </c>
      <c r="AR15" s="607">
        <f t="array" ref="AR15">SUM(IF(LEFT(AR22:AR163,1)="X",1,0))</f>
        <v>34</v>
      </c>
      <c r="AS15" s="607">
        <f t="array" ref="AS15">SUM(IF(LEFT(AS22:AS163,1)="X",1,0))</f>
        <v>16</v>
      </c>
      <c r="AT15" s="607">
        <f t="array" ref="AT15">SUM(IF(LEFT(AT22:AT163,1)="X",1,0))</f>
        <v>20</v>
      </c>
      <c r="AU15" s="607">
        <f t="array" ref="AU15">SUM(IF(LEFT(AU22:AU163,1)="X",1,0))</f>
        <v>36</v>
      </c>
      <c r="AV15" s="607">
        <f t="array" ref="AV15">SUM(IF(LEFT(AV22:AV163,1)="X",1,0))</f>
        <v>13</v>
      </c>
      <c r="AW15" s="607">
        <f t="array" ref="AW15">SUM(IF(LEFT(AW22:AW163,1)="X",1,0))</f>
        <v>36</v>
      </c>
      <c r="AX15" s="607">
        <f t="array" ref="AX15">SUM(IF(LEFT(AX22:AX163,1)="X",1,0))</f>
        <v>0</v>
      </c>
      <c r="AY15" s="607">
        <f t="array" ref="AY15">SUM(IF(LEFT(AY22:AY163,1)="X",1,0))</f>
        <v>0</v>
      </c>
      <c r="AZ15" s="607">
        <f t="array" ref="AZ15">SUM(IF(LEFT(AZ22:AZ163,1)="X",1,0))</f>
        <v>7</v>
      </c>
      <c r="BA15" s="607">
        <f t="array" ref="BA15">SUM(IF(LEFT(BA22:BA163,1)="X",1,0))</f>
        <v>0</v>
      </c>
      <c r="BB15" s="607">
        <f t="array" ref="BB15">SUM(IF(LEFT(BB22:BB163,1)="X",1,0))</f>
        <v>0</v>
      </c>
      <c r="BC15" s="607">
        <f t="array" ref="BC15">SUM(IF(LEFT(BC22:BC163,1)="X",1,0))</f>
        <v>17</v>
      </c>
      <c r="BD15" s="607">
        <f t="array" ref="BD15">SUM(IF(LEFT(BD22:BD163,1)="X",1,0))</f>
        <v>29</v>
      </c>
      <c r="BE15" s="607">
        <f t="array" ref="BE15">SUM(IF(LEFT(BE22:BE163,1)="X",1,0))</f>
        <v>6</v>
      </c>
      <c r="BF15" s="607">
        <f t="array" ref="BF15">SUM(IF(LEFT(BF22:BF163,1)="X",1,0))</f>
        <v>1</v>
      </c>
      <c r="BG15" s="607">
        <f t="array" ref="BG15">SUM(IF(LEFT(BG22:BG163,1)="X",1,0))</f>
        <v>0</v>
      </c>
      <c r="BH15" s="607">
        <f t="array" ref="BH15">SUM(IF(LEFT(BH22:BH163,1)="X",1,0))</f>
        <v>7</v>
      </c>
      <c r="BI15" s="607">
        <f t="array" ref="BI15">SUM(IF(LEFT(BI22:BI163,1)="X",1,0))</f>
        <v>17</v>
      </c>
      <c r="BJ15" s="607">
        <f t="array" ref="BJ15">SUM(IF(LEFT(BJ22:BJ163,1)="X",1,0))</f>
        <v>1</v>
      </c>
      <c r="BK15" s="607">
        <f t="array" ref="BK15">SUM(IF(LEFT(BK22:BK163,1)="X",1,0))</f>
        <v>11</v>
      </c>
      <c r="BL15" s="607">
        <f t="array" ref="BL15">SUM(IF(LEFT(BL22:BL163,1)="X",1,0))</f>
        <v>9</v>
      </c>
      <c r="BM15" s="607">
        <f t="array" ref="BM15">SUM(IF(LEFT(BM22:BM163,1)="X",1,0))</f>
        <v>18</v>
      </c>
      <c r="BN15" s="607">
        <f t="array" ref="BN15">SUM(IF(LEFT(BN22:BN163,1)="X",1,0))</f>
        <v>23</v>
      </c>
      <c r="BO15" s="607">
        <f t="array" ref="BO15">SUM(IF(LEFT(BO22:BO163,1)="X",1,0))</f>
        <v>9</v>
      </c>
      <c r="BP15" s="607">
        <f t="array" ref="BP15">SUM(IF(LEFT(BP22:BP163,1)="X",1,0))</f>
        <v>4</v>
      </c>
      <c r="BQ15" s="607">
        <f t="array" ref="BQ15">SUM(IF(LEFT(BQ22:BQ163,1)="X",1,0))</f>
        <v>19</v>
      </c>
      <c r="BS15" s="607">
        <f t="array" ref="BS15">SUM(IF(LEFT(BS22:BS163,1)="X",1,0))</f>
        <v>1</v>
      </c>
      <c r="BU15" s="607">
        <f t="array" ref="BU15">SUM(IF(LEFT(BU22:BU163,1)="X",1,0))</f>
        <v>5</v>
      </c>
    </row>
    <row r="16" spans="1:73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1.4705882352941178</v>
      </c>
      <c r="K16" s="616">
        <f>AVERAGEIFS($L$23:$L$98,$I$23:$I$98,$H16,$J$23:$J$98,Table!$C$1)</f>
        <v>1.0588235294117647</v>
      </c>
      <c r="L16" s="614">
        <f>J16-K16</f>
        <v>0.41176470588235303</v>
      </c>
      <c r="M16" s="613">
        <f>COUNTIFS($M$23:$M$98,"=W",$I$23:$I$98,"=H",$J$23:$J$98,Table!$C$1)</f>
        <v>9</v>
      </c>
      <c r="N16" s="613">
        <f>COUNTIFS($M$23:$M$98,"=D",$I$23:$I$98,"=H",$J$23:$J$98,Table!$C$1)</f>
        <v>3</v>
      </c>
      <c r="O16" s="613">
        <f>COUNTIFS($M$23:$M$98,"=L",$I$23:$I$98,"=H",$J$23:$J$98,Table!$C$1)</f>
        <v>5</v>
      </c>
      <c r="P16" s="614">
        <f>SUM(J16:K16)</f>
        <v>2.5294117647058822</v>
      </c>
      <c r="Q16" s="612" t="s">
        <v>199</v>
      </c>
      <c r="R16" s="614">
        <f>AVERAGEIFS($S$23:$S$210,$I$23:$I$210,"H",$J$23:$J$210,Table!$C$1)</f>
        <v>0.53147058823529414</v>
      </c>
      <c r="S16" s="614">
        <f>AVERAGEIFS($S$23:$S$210,$I$23:$I$210,"A",$J$23:$J$210,Table!$C$1)</f>
        <v>0.12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SUM(IF(LEFT(AM22:AM164,1)="s",1,0))</f>
        <v>0</v>
      </c>
      <c r="AN16" s="607">
        <f t="array" ref="AN16">SUM(IF(LEFT(AN22:AN164,1)="s",1,0))</f>
        <v>0</v>
      </c>
      <c r="AO16" s="607">
        <f t="array" ref="AO16">SUM(IF(LEFT(AO22:AO164,1)="s",1,0))</f>
        <v>0</v>
      </c>
      <c r="AP16" s="607">
        <f t="array" ref="AP16">SUM(IF(LEFT(AP22:AP164,1)="s",1,0))</f>
        <v>2</v>
      </c>
      <c r="AQ16" s="607">
        <f t="array" ref="AQ16">SUM(IF(LEFT(AQ22:AQ164,1)="s",1,0))</f>
        <v>3</v>
      </c>
      <c r="AR16" s="607">
        <f t="array" ref="AR16">SUM(IF(LEFT(AR22:AR164,1)="s",1,0))</f>
        <v>1</v>
      </c>
      <c r="AS16" s="607">
        <f t="array" ref="AS16">SUM(IF(LEFT(AS22:AS164,1)="s",1,0))</f>
        <v>4</v>
      </c>
      <c r="AT16" s="607">
        <f t="array" ref="AT16">SUM(IF(LEFT(AT22:AT164,1)="s",1,0))</f>
        <v>6</v>
      </c>
      <c r="AU16" s="607">
        <f t="array" ref="AU16">SUM(IF(LEFT(AU22:AU164,1)="s",1,0))</f>
        <v>6</v>
      </c>
      <c r="AV16" s="607">
        <f t="array" ref="AV16">SUM(IF(LEFT(AV22:AV164,1)="s",1,0))</f>
        <v>2</v>
      </c>
      <c r="AW16" s="607">
        <f t="array" ref="AW16">SUM(IF(LEFT(AW22:AW164,1)="s",1,0))</f>
        <v>3</v>
      </c>
      <c r="AX16" s="607">
        <f t="array" ref="AX16">SUM(IF(LEFT(AX22:AX164,1)="s",1,0))</f>
        <v>0</v>
      </c>
      <c r="AY16" s="607">
        <f t="array" ref="AY16">SUM(IF(LEFT(AY22:AY164,1)="s",1,0))</f>
        <v>0</v>
      </c>
      <c r="AZ16" s="607">
        <f t="array" ref="AZ16">SUM(IF(LEFT(AZ22:AZ164,1)="s",1,0))</f>
        <v>0</v>
      </c>
      <c r="BA16" s="607">
        <f t="array" ref="BA16">SUM(IF(LEFT(BA22:BA164,1)="s",1,0))</f>
        <v>0</v>
      </c>
      <c r="BB16" s="607">
        <f t="array" ref="BB16">SUM(IF(LEFT(BB22:BB164,1)="s",1,0))</f>
        <v>0</v>
      </c>
      <c r="BC16" s="607">
        <f t="array" ref="BC16">SUM(IF(LEFT(BC22:BC164,1)="s",1,0))</f>
        <v>5</v>
      </c>
      <c r="BD16" s="607">
        <f t="array" ref="BD16">SUM(IF(LEFT(BD22:BD164,1)="s",1,0))</f>
        <v>4</v>
      </c>
      <c r="BE16" s="607">
        <f t="array" ref="BE16">SUM(IF(LEFT(BE22:BE164,1)="s",1,0))</f>
        <v>1</v>
      </c>
      <c r="BF16" s="607">
        <f t="array" ref="BF16">SUM(IF(LEFT(BF22:BF164,1)="s",1,0))</f>
        <v>0</v>
      </c>
      <c r="BG16" s="607">
        <f t="array" ref="BG16">SUM(IF(LEFT(BG22:BG164,1)="s",1,0))</f>
        <v>0</v>
      </c>
      <c r="BH16" s="607">
        <f t="array" ref="BH16">SUM(IF(LEFT(BH22:BH164,1)="s",1,0))</f>
        <v>15</v>
      </c>
      <c r="BI16" s="607">
        <f t="array" ref="BI16">SUM(IF(LEFT(BI22:BI164,1)="s",1,0))</f>
        <v>1</v>
      </c>
      <c r="BJ16" s="607">
        <f t="array" ref="BJ16">SUM(IF(LEFT(BJ22:BJ164,1)="s",1,0))</f>
        <v>2</v>
      </c>
      <c r="BK16" s="607">
        <f t="array" ref="BK16">SUM(IF(LEFT(BK22:BK164,1)="s",1,0))</f>
        <v>5</v>
      </c>
      <c r="BL16" s="607">
        <f t="array" ref="BL16">SUM(IF(LEFT(BL22:BL164,1)="s",1,0))</f>
        <v>6</v>
      </c>
      <c r="BM16" s="607">
        <f t="array" ref="BM16">SUM(IF(LEFT(BM22:BM164,1)="s",1,0))</f>
        <v>14</v>
      </c>
      <c r="BN16" s="607">
        <f t="array" ref="BN16">SUM(IF(LEFT(BN22:BN164,1)="s",1,0))</f>
        <v>5</v>
      </c>
      <c r="BO16" s="607">
        <f t="array" ref="BO16">SUM(IF(LEFT(BO22:BO164,1)="s",1,0))</f>
        <v>14</v>
      </c>
      <c r="BP16" s="607">
        <f t="array" ref="BP16">SUM(IF(LEFT(BP22:BP164,1)="s",1,0))</f>
        <v>1</v>
      </c>
      <c r="BQ16" s="607">
        <f t="array" ref="BQ16">SUM(IF(LEFT(BQ22:BQ164,1)="s",1,0))</f>
        <v>16</v>
      </c>
      <c r="BS16" s="607">
        <f t="array" ref="BS16">SUM(IF(LEFT(BS22:BS164,1)="s",1,0))</f>
        <v>0</v>
      </c>
      <c r="BU16" s="607">
        <f t="array" ref="BU16">SUM(IF(LEFT(BU22:BU164,1)="s",1,0))</f>
        <v>2</v>
      </c>
    </row>
    <row r="17" spans="1:85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1.411764705882353</v>
      </c>
      <c r="K17" s="616">
        <f>AVERAGEIFS($L$23:$L$98,$I$23:$I$98,$H17,$J$23:$J$98,Table!$C$1)</f>
        <v>0.88235294117647056</v>
      </c>
      <c r="L17" s="614">
        <f>J17-K17</f>
        <v>0.52941176470588247</v>
      </c>
      <c r="M17" s="613">
        <f>COUNTIFS($M$23:$M$98,"=W",$I$23:$I$98,"=A",$J$23:$J$98,Table!$C$1)</f>
        <v>9</v>
      </c>
      <c r="N17" s="613">
        <f>COUNTIFS($M$23:$M$98,"=D",$I$23:$I$98,"=A",$J$23:$J$98,Table!$C$1)</f>
        <v>5</v>
      </c>
      <c r="O17" s="613">
        <f>COUNTIFS($M$23:$M$98,"=L",$I$23:$I$98,"=A",$J$23:$J$98,Table!$C$1)</f>
        <v>3</v>
      </c>
      <c r="P17" s="614">
        <f>SUM(J17:K17)</f>
        <v>2.2941176470588234</v>
      </c>
      <c r="Q17" s="617" t="s">
        <v>198</v>
      </c>
      <c r="R17" s="614">
        <f>AVERAGEIFS($U$23:$U$208,$I$23:$I$208,"H",$J$23:$J$208,Table!$C$1)</f>
        <v>2.7588235294117647</v>
      </c>
      <c r="S17" s="614">
        <f>AVERAGEIFS($U$23:$U$208,$I$23:$I$208,"A",$J$23:$J$208,Table!$C$1)</f>
        <v>2.6723529411764706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SUM(IF(ISNUMBER(VALUE(RIGHT(AM22:AM172,1))),VALUE(RIGHT(AM22:AM172,1)),0))</f>
        <v>0</v>
      </c>
      <c r="AN17" s="607">
        <f t="array" ref="AN17">SUM(IF(ISNUMBER(VALUE(RIGHT(AN22:AN172,1))),VALUE(RIGHT(AN22:AN172,1)),0))</f>
        <v>0</v>
      </c>
      <c r="AO17" s="607">
        <f t="array" ref="AO17">SUM(IF(ISNUMBER(VALUE(RIGHT(AO22:AO172,1))),VALUE(RIGHT(AO22:AO172,1)),0))</f>
        <v>1</v>
      </c>
      <c r="AP17" s="607">
        <f t="array" ref="AP17">SUM(IF(ISNUMBER(VALUE(RIGHT(AP22:AP172,1))),VALUE(RIGHT(AP22:AP172,1)),0))</f>
        <v>0</v>
      </c>
      <c r="AQ17" s="607">
        <f t="array" ref="AQ17">SUM(IF(ISNUMBER(VALUE(RIGHT(AQ22:AQ172,1))),VALUE(RIGHT(AQ22:AQ172,1)),0))</f>
        <v>0</v>
      </c>
      <c r="AR17" s="607">
        <f t="array" ref="AR17">SUM(IF(ISNUMBER(VALUE(RIGHT(AR22:AR172,1))),VALUE(RIGHT(AR22:AR172,1)),0))</f>
        <v>5</v>
      </c>
      <c r="AS17" s="607">
        <f t="array" ref="AS17">SUM(IF(ISNUMBER(VALUE(RIGHT(AS22:AS172,1))),VALUE(RIGHT(AS22:AS172,1)),0))</f>
        <v>1</v>
      </c>
      <c r="AT17" s="607">
        <f t="array" ref="AT17">SUM(IF(ISNUMBER(VALUE(RIGHT(AT22:AT172,1))),VALUE(RIGHT(AT22:AT172,1)),0))</f>
        <v>5</v>
      </c>
      <c r="AU17" s="607">
        <f t="array" ref="AU17">SUM(IF(ISNUMBER(VALUE(RIGHT(AU22:AU172,1))),VALUE(RIGHT(AU22:AU172,1)),0))</f>
        <v>6</v>
      </c>
      <c r="AV17" s="607">
        <f t="array" ref="AV17">SUM(IF(ISNUMBER(VALUE(RIGHT(AV22:AV172,1))),VALUE(RIGHT(AV22:AV172,1)),0))</f>
        <v>0</v>
      </c>
      <c r="AW17" s="607">
        <f t="array" ref="AW17">SUM(IF(ISNUMBER(VALUE(RIGHT(AW22:AW172,1))),VALUE(RIGHT(AW22:AW172,1)),0))</f>
        <v>16</v>
      </c>
      <c r="AX17" s="607">
        <f t="array" ref="AX17">SUM(IF(ISNUMBER(VALUE(RIGHT(AX22:AX172,1))),VALUE(RIGHT(AX22:AX172,1)),0))</f>
        <v>1</v>
      </c>
      <c r="AY17" s="607">
        <f t="array" ref="AY17">SUM(IF(ISNUMBER(VALUE(RIGHT(AY22:AY172,1))),VALUE(RIGHT(AY22:AY172,1)),0))</f>
        <v>0</v>
      </c>
      <c r="AZ17" s="607">
        <f t="array" ref="AZ17">SUM(IF(ISNUMBER(VALUE(RIGHT(AZ22:AZ172,1))),VALUE(RIGHT(AZ22:AZ172,1)),0))</f>
        <v>0</v>
      </c>
      <c r="BA17" s="607">
        <f t="array" ref="BA17">SUM(IF(ISNUMBER(VALUE(RIGHT(BA22:BA172,1))),VALUE(RIGHT(BA22:BA172,1)),0))</f>
        <v>0</v>
      </c>
      <c r="BB17" s="607">
        <f t="array" ref="BB17">SUM(IF(ISNUMBER(VALUE(RIGHT(BB22:BB172,1))),VALUE(RIGHT(BB22:BB172,1)),0))</f>
        <v>0</v>
      </c>
      <c r="BC17" s="607">
        <f t="array" ref="BC17">SUM(IF(ISNUMBER(VALUE(RIGHT(BC22:BC172,1))),VALUE(RIGHT(BC22:BC172,1)),0))</f>
        <v>0</v>
      </c>
      <c r="BD17" s="607">
        <f t="array" ref="BD17">SUM(IF(ISNUMBER(VALUE(RIGHT(BD22:BD172,1))),VALUE(RIGHT(BD22:BD172,1)),0))</f>
        <v>0</v>
      </c>
      <c r="BE17" s="607">
        <f t="array" ref="BE17">SUM(IF(ISNUMBER(VALUE(RIGHT(BE22:BE172,1))),VALUE(RIGHT(BE22:BE172,1)),0))</f>
        <v>0</v>
      </c>
      <c r="BF17" s="607">
        <f t="array" ref="BF17">SUM(IF(ISNUMBER(VALUE(RIGHT(BF22:BF172,1))),VALUE(RIGHT(BF22:BF172,1)),0))</f>
        <v>0</v>
      </c>
      <c r="BG17" s="607">
        <f t="array" ref="BG17">SUM(IF(ISNUMBER(VALUE(RIGHT(BG22:BG172,1))),VALUE(RIGHT(BG22:BG172,1)),0))</f>
        <v>0</v>
      </c>
      <c r="BH17" s="607">
        <f t="array" ref="BH17">SUM(IF(ISNUMBER(VALUE(RIGHT(BH22:BH172,1))),VALUE(RIGHT(BH22:BH172,1)),0))</f>
        <v>0</v>
      </c>
      <c r="BI17" s="607">
        <f t="array" ref="BI17">SUM(IF(ISNUMBER(VALUE(RIGHT(BI22:BI172,1))),VALUE(RIGHT(BI22:BI172,1)),0))</f>
        <v>3</v>
      </c>
      <c r="BJ17" s="607">
        <f t="array" ref="BJ17">SUM(IF(ISNUMBER(VALUE(RIGHT(BJ22:BJ172,1))),VALUE(RIGHT(BJ22:BJ172,1)),0))</f>
        <v>0</v>
      </c>
      <c r="BK17" s="607">
        <f t="array" ref="BK17">SUM(IF(ISNUMBER(VALUE(RIGHT(BK22:BK172,1))),VALUE(RIGHT(BK22:BK172,1)),0))</f>
        <v>1</v>
      </c>
      <c r="BL17" s="607">
        <f t="array" ref="BL17">SUM(IF(ISNUMBER(VALUE(RIGHT(BL22:BL172,1))),VALUE(RIGHT(BL22:BL172,1)),0))</f>
        <v>0</v>
      </c>
      <c r="BM17" s="607">
        <f t="array" ref="BM17">SUM(IF(ISNUMBER(VALUE(RIGHT(BM22:BM172,1))),VALUE(RIGHT(BM22:BM172,1)),0))</f>
        <v>9</v>
      </c>
      <c r="BN17" s="607">
        <f t="array" ref="BN17">SUM(IF(ISNUMBER(VALUE(RIGHT(BN22:BN172,1))),VALUE(RIGHT(BN22:BN172,1)),0))</f>
        <v>3</v>
      </c>
      <c r="BO17" s="607">
        <f t="array" ref="BO17">SUM(IF(ISNUMBER(VALUE(RIGHT(BO22:BO172,1))),VALUE(RIGHT(BO22:BO172,1)),0))</f>
        <v>1</v>
      </c>
      <c r="BP17" s="607">
        <f t="array" ref="BP17">SUM(IF(ISNUMBER(VALUE(RIGHT(BP22:BP172,1))),VALUE(RIGHT(BP22:BP172,1)),0))</f>
        <v>0</v>
      </c>
      <c r="BQ17" s="607">
        <f t="array" ref="BQ17">SUM(IF(ISNUMBER(VALUE(RIGHT(BQ22:BQ172,1))),VALUE(RIGHT(BQ22:BQ172,1)),0))</f>
        <v>7</v>
      </c>
      <c r="BS17" s="607">
        <f t="array" ref="BS17">SUM(IF(ISNUMBER(VALUE(RIGHT(BS22:BS172,1))),VALUE(RIGHT(BS22:BS172,1)),0))</f>
        <v>1</v>
      </c>
      <c r="BU17" s="607">
        <f t="array" ref="BU17">SUM(IF(ISNUMBER(VALUE(RIGHT(BU22:BU172,1))),VALUE(RIGHT(BU22:BU172,1)),0))</f>
        <v>1</v>
      </c>
    </row>
    <row r="18" spans="1:85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15.352941176470589</v>
      </c>
      <c r="S18" s="702">
        <f>AVERAGEIFS($Y$23:$Y$210,$I$23:$I$210,"A",$J$23:$J$210,Table!$C$1)</f>
        <v>13.529411764705882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23</v>
      </c>
      <c r="AN18" s="648">
        <v>4</v>
      </c>
      <c r="AO18" s="648">
        <v>5</v>
      </c>
      <c r="AP18" s="648">
        <v>3</v>
      </c>
      <c r="AQ18" s="648">
        <v>13</v>
      </c>
      <c r="AR18" s="648">
        <v>7</v>
      </c>
      <c r="AS18" s="648">
        <v>6</v>
      </c>
      <c r="AT18" s="648">
        <v>20</v>
      </c>
      <c r="AU18" s="648">
        <v>14</v>
      </c>
      <c r="AV18" s="648">
        <v>15</v>
      </c>
      <c r="AW18" s="648">
        <v>9</v>
      </c>
      <c r="AX18" s="648"/>
      <c r="AY18" s="648"/>
      <c r="AZ18" s="648">
        <v>1</v>
      </c>
      <c r="BA18" s="648">
        <v>16</v>
      </c>
      <c r="BB18" s="648">
        <v>30</v>
      </c>
      <c r="BC18" s="648">
        <v>2</v>
      </c>
      <c r="BD18" s="648">
        <v>22</v>
      </c>
      <c r="BE18" s="648">
        <v>27</v>
      </c>
      <c r="BF18" s="648">
        <v>21</v>
      </c>
      <c r="BG18" s="648">
        <v>29</v>
      </c>
      <c r="BH18" s="648">
        <v>37</v>
      </c>
      <c r="BI18" s="648">
        <v>17</v>
      </c>
      <c r="BJ18" s="648">
        <v>25</v>
      </c>
      <c r="BK18" s="648">
        <v>26</v>
      </c>
      <c r="BL18" s="648">
        <v>28</v>
      </c>
      <c r="BM18" s="648">
        <v>8</v>
      </c>
      <c r="BN18" s="648">
        <v>19</v>
      </c>
      <c r="BO18" s="648">
        <v>10</v>
      </c>
      <c r="BP18" s="648">
        <v>24</v>
      </c>
      <c r="BQ18" s="648">
        <v>11</v>
      </c>
      <c r="BS18" s="648">
        <v>31</v>
      </c>
      <c r="BU18" s="648">
        <v>18</v>
      </c>
    </row>
    <row r="19" spans="1:85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11.647058823529411</v>
      </c>
      <c r="S19" s="702">
        <f>AVERAGEIFS($Z$23:$Z$208,$I$23:$I$208,"A",$J$23:$J$208,Table!$C$1)</f>
        <v>12.470588235294118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2158</v>
      </c>
      <c r="AN19" s="646" t="s">
        <v>2090</v>
      </c>
      <c r="AO19" s="646" t="s">
        <v>2090</v>
      </c>
      <c r="AP19" s="646" t="s">
        <v>2091</v>
      </c>
      <c r="AQ19" s="646" t="s">
        <v>2093</v>
      </c>
      <c r="AR19" s="646" t="s">
        <v>2094</v>
      </c>
      <c r="AS19" s="646" t="s">
        <v>2095</v>
      </c>
      <c r="AT19" s="646" t="s">
        <v>5309</v>
      </c>
      <c r="AU19" s="646" t="s">
        <v>2099</v>
      </c>
      <c r="AV19" s="646" t="s">
        <v>4225</v>
      </c>
      <c r="AW19" s="646" t="s">
        <v>5731</v>
      </c>
      <c r="AX19" s="646"/>
      <c r="AY19" s="646"/>
      <c r="AZ19" s="646" t="s">
        <v>2158</v>
      </c>
      <c r="BA19" s="646" t="s">
        <v>2158</v>
      </c>
      <c r="BB19" s="646" t="s">
        <v>2158</v>
      </c>
      <c r="BC19" s="646" t="s">
        <v>2090</v>
      </c>
      <c r="BD19" s="646" t="s">
        <v>2091</v>
      </c>
      <c r="BE19" s="646" t="s">
        <v>2089</v>
      </c>
      <c r="BF19" s="646" t="s">
        <v>2092</v>
      </c>
      <c r="BG19" s="646" t="s">
        <v>2092</v>
      </c>
      <c r="BH19" s="646" t="s">
        <v>2628</v>
      </c>
      <c r="BI19" s="646" t="s">
        <v>2095</v>
      </c>
      <c r="BJ19" s="646" t="s">
        <v>2095</v>
      </c>
      <c r="BK19" s="646" t="s">
        <v>2095</v>
      </c>
      <c r="BL19" s="646" t="s">
        <v>2095</v>
      </c>
      <c r="BM19" s="646" t="s">
        <v>2096</v>
      </c>
      <c r="BN19" s="646" t="s">
        <v>2098</v>
      </c>
      <c r="BO19" s="646" t="s">
        <v>2191</v>
      </c>
      <c r="BP19" s="646" t="s">
        <v>2099</v>
      </c>
      <c r="BQ19" s="646" t="s">
        <v>2192</v>
      </c>
      <c r="BR19" s="555"/>
      <c r="BS19" s="646" t="s">
        <v>271</v>
      </c>
      <c r="BT19" s="555"/>
      <c r="BU19" s="646" t="s">
        <v>2240</v>
      </c>
      <c r="BV19" s="555"/>
    </row>
    <row r="20" spans="1:85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4</v>
      </c>
      <c r="H20" s="666" t="s">
        <v>301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1627</v>
      </c>
      <c r="AN20" s="580" t="s">
        <v>5381</v>
      </c>
      <c r="AO20" s="580" t="s">
        <v>3664</v>
      </c>
      <c r="AP20" s="580" t="s">
        <v>5916</v>
      </c>
      <c r="AQ20" s="580" t="s">
        <v>1630</v>
      </c>
      <c r="AR20" s="580" t="s">
        <v>1636</v>
      </c>
      <c r="AS20" s="580" t="s">
        <v>1635</v>
      </c>
      <c r="AT20" s="580" t="s">
        <v>1645</v>
      </c>
      <c r="AU20" s="580" t="s">
        <v>1643</v>
      </c>
      <c r="AV20" s="580" t="s">
        <v>6497</v>
      </c>
      <c r="AW20" s="580" t="s">
        <v>6043</v>
      </c>
      <c r="AX20" s="580"/>
      <c r="AY20" s="580"/>
      <c r="AZ20" s="580" t="s">
        <v>1625</v>
      </c>
      <c r="BA20" s="580" t="s">
        <v>1626</v>
      </c>
      <c r="BB20" s="580" t="s">
        <v>1628</v>
      </c>
      <c r="BC20" s="580" t="s">
        <v>1629</v>
      </c>
      <c r="BD20" s="580" t="s">
        <v>5052</v>
      </c>
      <c r="BE20" s="580" t="s">
        <v>1633</v>
      </c>
      <c r="BF20" s="580" t="s">
        <v>1631</v>
      </c>
      <c r="BG20" s="580" t="s">
        <v>1634</v>
      </c>
      <c r="BH20" s="580" t="s">
        <v>6212</v>
      </c>
      <c r="BI20" s="580" t="s">
        <v>5051</v>
      </c>
      <c r="BJ20" s="580" t="s">
        <v>1639</v>
      </c>
      <c r="BK20" s="580" t="s">
        <v>1632</v>
      </c>
      <c r="BL20" s="580" t="s">
        <v>1640</v>
      </c>
      <c r="BM20" s="580" t="s">
        <v>1637</v>
      </c>
      <c r="BN20" s="580" t="s">
        <v>1638</v>
      </c>
      <c r="BO20" s="580" t="s">
        <v>1641</v>
      </c>
      <c r="BP20" s="580" t="s">
        <v>1646</v>
      </c>
      <c r="BQ20" s="580" t="s">
        <v>1642</v>
      </c>
      <c r="BS20" s="580"/>
      <c r="BU20" s="704" t="s">
        <v>1644</v>
      </c>
    </row>
    <row r="21" spans="1:85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1236</v>
      </c>
      <c r="AN21" s="620" t="s">
        <v>1239</v>
      </c>
      <c r="AO21" s="620" t="s">
        <v>1243</v>
      </c>
      <c r="AP21" s="620" t="s">
        <v>4226</v>
      </c>
      <c r="AQ21" s="620" t="s">
        <v>1619</v>
      </c>
      <c r="AR21" s="620" t="s">
        <v>1244</v>
      </c>
      <c r="AS21" s="620" t="s">
        <v>1246</v>
      </c>
      <c r="AT21" s="620" t="s">
        <v>1216</v>
      </c>
      <c r="AU21" s="620" t="s">
        <v>1252</v>
      </c>
      <c r="AV21" s="620" t="s">
        <v>4227</v>
      </c>
      <c r="AW21" s="620" t="s">
        <v>1355</v>
      </c>
      <c r="AX21" s="620" t="s">
        <v>6396</v>
      </c>
      <c r="AY21" s="620"/>
      <c r="AZ21" s="620" t="s">
        <v>1235</v>
      </c>
      <c r="BA21" s="620" t="s">
        <v>1237</v>
      </c>
      <c r="BB21" s="620" t="s">
        <v>1618</v>
      </c>
      <c r="BC21" s="620" t="s">
        <v>1238</v>
      </c>
      <c r="BD21" s="620" t="s">
        <v>1241</v>
      </c>
      <c r="BE21" s="620" t="s">
        <v>1242</v>
      </c>
      <c r="BF21" s="620" t="s">
        <v>1620</v>
      </c>
      <c r="BG21" s="620" t="s">
        <v>1622</v>
      </c>
      <c r="BH21" s="620" t="s">
        <v>2627</v>
      </c>
      <c r="BI21" s="620" t="s">
        <v>1249</v>
      </c>
      <c r="BJ21" s="620" t="s">
        <v>1250</v>
      </c>
      <c r="BK21" s="620" t="s">
        <v>1621</v>
      </c>
      <c r="BL21" s="620" t="s">
        <v>1248</v>
      </c>
      <c r="BM21" s="620" t="s">
        <v>1623</v>
      </c>
      <c r="BN21" s="620" t="s">
        <v>1245</v>
      </c>
      <c r="BO21" s="620" t="s">
        <v>1251</v>
      </c>
      <c r="BP21" s="620" t="s">
        <v>1253</v>
      </c>
      <c r="BQ21" s="620" t="s">
        <v>4709</v>
      </c>
      <c r="BR21" s="620"/>
      <c r="BS21" s="620" t="s">
        <v>3853</v>
      </c>
      <c r="BT21" s="620"/>
      <c r="BU21" s="620" t="s">
        <v>1624</v>
      </c>
      <c r="BV21" s="620"/>
      <c r="BW21" s="620"/>
    </row>
    <row r="22" spans="1:85">
      <c r="AJ22" s="582" t="str">
        <f t="array" ref="AJ22">IF($J22="","",IF(SUM(IF(ISNUMBER(VALUE(RIGHT($V22:$BM22,1))),VALUE(RIGHT($V22:$BM22,1)),0))=$J22,"T","F"))</f>
        <v/>
      </c>
      <c r="AK22" s="583" t="str">
        <f t="array" ref="AK22">IF($J22="","",SUM(IF(LEFT($V22:$BS22,1)="s",1,0))-SUM(IF(RIGHT(LEFT($V22:$BS22,2))="-",1,0)))</f>
        <v/>
      </c>
    </row>
    <row r="23" spans="1:85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259</v>
      </c>
      <c r="I23" s="603" t="s">
        <v>3</v>
      </c>
      <c r="J23" s="603" t="s">
        <v>285</v>
      </c>
      <c r="K23" s="603">
        <v>3</v>
      </c>
      <c r="L23" s="603">
        <v>1</v>
      </c>
      <c r="M23" s="562" t="str">
        <f t="shared" ref="M23:M72" si="9">IF(K23="","",IF(K23&gt;L23,"W",IF(K23=L23,"D",IF(K23&lt;L23,"L"))))</f>
        <v>W</v>
      </c>
      <c r="N23" s="562">
        <f t="shared" ref="N23:N72" si="10">IF(K23="","",K23+L23)</f>
        <v>4</v>
      </c>
      <c r="O23" s="598">
        <f>IF(K23="","",K23-L23)</f>
        <v>2</v>
      </c>
      <c r="P23" s="562" t="str">
        <f t="shared" ref="P23:P72" si="11">IF($K23="","",IF($N23&gt;P$19,"O",IF($N23&lt;P$19,"U",IF($N23=P$19,"-"))))</f>
        <v>O</v>
      </c>
      <c r="Q23" s="586">
        <f t="shared" ref="Q23:Q40" si="12">IF(S23="","",IF(SIGN(S23)&lt;&gt;1,VLOOKUP(ABS(S23),SUP_HDC,3,TRUE),-VLOOKUP(ABS(S23),SUP_HDC,3,TRUE)))</f>
        <v>0</v>
      </c>
      <c r="R23" s="635">
        <f t="shared" ref="R23:R40" si="13">IF(Q23="","",IF((K23-L23+Q23)&gt;=0.5,1,IF((K23-L23+Q23)=0.25,0.5,IF((K23-L23+Q23)&lt;=-0.5,-1,IF((K23-L23+Q23)=-0.25,-0.5,0)))))</f>
        <v>1</v>
      </c>
      <c r="S23" s="600">
        <v>0.01</v>
      </c>
      <c r="T23" s="595">
        <f t="shared" ref="T23:T72" si="14">IF(ISBLANK(S23),"",K23-L23-S23)</f>
        <v>1.99</v>
      </c>
      <c r="U23" s="601">
        <v>2.2400000000000002</v>
      </c>
      <c r="V23" s="595">
        <f t="shared" ref="V23:V56" si="15">IF(ISBLANK(U23),"",K23+L23-U23)</f>
        <v>1.7599999999999998</v>
      </c>
      <c r="W23" s="586">
        <f>IF(S23="","",(S23+U23)/2)</f>
        <v>1.125</v>
      </c>
      <c r="X23" s="586">
        <f>IF(W23="","",U23-W23)</f>
        <v>1.1150000000000002</v>
      </c>
      <c r="Y23" s="599">
        <v>13</v>
      </c>
      <c r="Z23" s="599">
        <v>7</v>
      </c>
      <c r="AA23" s="599">
        <v>6</v>
      </c>
      <c r="AB23" s="599">
        <v>4</v>
      </c>
      <c r="AC23" s="599">
        <v>52</v>
      </c>
      <c r="AD23" s="599">
        <v>48</v>
      </c>
      <c r="AE23" s="599">
        <v>442</v>
      </c>
      <c r="AF23" s="562"/>
      <c r="AG23" s="562"/>
      <c r="AH23" s="562"/>
      <c r="AJ23" s="758" t="str">
        <f t="array" ref="AJ23">IF($K23="","",IF(SUM(IF(ISNUMBER(VALUE(RIGHT($AM23:$CN23,1))),VALUE(RIGHT($AM23:$CN23,1)),0))=$K23,"T","F"))</f>
        <v>T</v>
      </c>
      <c r="AK23" s="583">
        <f t="array" ref="AK23">IF($K23="","",SUM(IF(LEFT($AM23:$CN23,1)="s",1,0))-SUM(IF(RIGHT(LEFT($AM23:$CN23,2))="-",1,0)))</f>
        <v>0</v>
      </c>
      <c r="AL23" s="562">
        <f t="array" ref="AL23">IF($K23="","",SUM(IF(LEFT($AM23:$CN23,1)="X",1,0)))</f>
        <v>11</v>
      </c>
      <c r="AM23" s="668" t="s">
        <v>2102</v>
      </c>
      <c r="AN23" s="668" t="s">
        <v>2102</v>
      </c>
      <c r="AO23" s="668" t="s">
        <v>2102</v>
      </c>
      <c r="AP23" s="668" t="s">
        <v>2246</v>
      </c>
      <c r="AQ23" s="668" t="s">
        <v>2132</v>
      </c>
      <c r="AR23" s="668" t="s">
        <v>2102</v>
      </c>
      <c r="AS23" s="668" t="s">
        <v>2102</v>
      </c>
      <c r="AT23" s="668" t="s">
        <v>2013</v>
      </c>
      <c r="AU23" s="668" t="s">
        <v>2102</v>
      </c>
      <c r="AV23" s="671"/>
      <c r="AW23" s="671" t="s">
        <v>2017</v>
      </c>
      <c r="AX23" s="671"/>
      <c r="AY23" s="668"/>
      <c r="AZ23" s="668" t="s">
        <v>2131</v>
      </c>
      <c r="BA23" s="668"/>
      <c r="BB23" s="668"/>
      <c r="BC23" s="668" t="s">
        <v>2013</v>
      </c>
      <c r="BD23" s="668" t="s">
        <v>2102</v>
      </c>
      <c r="BE23" s="668" t="s">
        <v>2244</v>
      </c>
      <c r="BF23" s="668"/>
      <c r="BG23" s="671"/>
      <c r="BH23" s="668"/>
      <c r="BI23" s="668" t="s">
        <v>2131</v>
      </c>
      <c r="BJ23" s="668"/>
      <c r="BK23" s="668"/>
      <c r="BL23" s="668" t="s">
        <v>2131</v>
      </c>
      <c r="BM23" s="671" t="s">
        <v>2134</v>
      </c>
      <c r="BN23" s="668" t="s">
        <v>2131</v>
      </c>
      <c r="BO23" s="668" t="s">
        <v>2131</v>
      </c>
      <c r="BP23" s="668"/>
      <c r="BQ23" s="671" t="s">
        <v>2017</v>
      </c>
      <c r="BR23" s="680"/>
      <c r="BS23" s="668"/>
      <c r="BT23" s="672"/>
      <c r="BU23" s="668"/>
      <c r="BV23" s="672"/>
      <c r="BW23" s="672"/>
      <c r="BX23" s="673"/>
      <c r="BY23" s="673"/>
      <c r="BZ23" s="673"/>
      <c r="CA23" s="673"/>
      <c r="CB23" s="673"/>
      <c r="CC23" s="673"/>
      <c r="CD23" s="673"/>
      <c r="CE23" s="673"/>
      <c r="CF23" s="673"/>
      <c r="CG23" s="673"/>
    </row>
    <row r="24" spans="1:85" s="661" customFormat="1" ht="15" customHeight="1">
      <c r="A24" s="625">
        <v>42799</v>
      </c>
      <c r="B24" s="603"/>
      <c r="C24" s="603"/>
      <c r="D24" s="603"/>
      <c r="E24" s="603"/>
      <c r="F24" s="603"/>
      <c r="G24" s="585"/>
      <c r="H24" s="624" t="s">
        <v>1202</v>
      </c>
      <c r="I24" s="603" t="s">
        <v>2</v>
      </c>
      <c r="J24" s="603" t="s">
        <v>285</v>
      </c>
      <c r="K24" s="603">
        <v>1</v>
      </c>
      <c r="L24" s="603">
        <v>3</v>
      </c>
      <c r="M24" s="562" t="str">
        <f t="shared" si="9"/>
        <v>L</v>
      </c>
      <c r="N24" s="562">
        <f t="shared" si="10"/>
        <v>4</v>
      </c>
      <c r="O24" s="598">
        <f t="shared" ref="O24:O78" si="16">IF(K24="","",K24-L24)</f>
        <v>-2</v>
      </c>
      <c r="P24" s="562" t="str">
        <f t="shared" si="11"/>
        <v>O</v>
      </c>
      <c r="Q24" s="586">
        <f t="shared" si="12"/>
        <v>-0.25</v>
      </c>
      <c r="R24" s="635">
        <f t="shared" si="13"/>
        <v>-1</v>
      </c>
      <c r="S24" s="600">
        <v>0.35</v>
      </c>
      <c r="T24" s="595">
        <f t="shared" si="14"/>
        <v>-2.35</v>
      </c>
      <c r="U24" s="601">
        <v>2.84</v>
      </c>
      <c r="V24" s="595">
        <f t="shared" si="15"/>
        <v>1.1600000000000001</v>
      </c>
      <c r="W24" s="586">
        <f t="shared" ref="W24:W56" si="17">IF(S24="","",(S24+U24)/2)</f>
        <v>1.595</v>
      </c>
      <c r="X24" s="586">
        <f t="shared" ref="X24:X56" si="18">IF(W24="","",U24-W24)</f>
        <v>1.2449999999999999</v>
      </c>
      <c r="Y24" s="599">
        <v>11</v>
      </c>
      <c r="Z24" s="599">
        <v>15</v>
      </c>
      <c r="AA24" s="599">
        <v>4</v>
      </c>
      <c r="AB24" s="599">
        <v>9</v>
      </c>
      <c r="AC24" s="599">
        <v>54</v>
      </c>
      <c r="AD24" s="599">
        <v>46</v>
      </c>
      <c r="AE24" s="599">
        <v>442</v>
      </c>
      <c r="AF24" s="562"/>
      <c r="AG24" s="562"/>
      <c r="AH24" s="562"/>
      <c r="AJ24" s="758" t="str">
        <f t="array" ref="AJ24">IF($K24="","",IF(SUM(IF(ISNUMBER(VALUE(RIGHT($AM24:$CN24,1))),VALUE(RIGHT($AM24:$CN24,1)),0))=$K24,"T","F"))</f>
        <v>T</v>
      </c>
      <c r="AK24" s="583">
        <f t="array" ref="AK24">IF($K24="","",SUM(IF(LEFT($AM24:$CN24,1)="s",1,0))-SUM(IF(RIGHT(LEFT($AM24:$CN24,2))="-",1,0)))</f>
        <v>0</v>
      </c>
      <c r="AL24" s="562">
        <f t="array" ref="AL24">IF($K24="","",SUM(IF(LEFT($AM24:$CN24,1)="X",1,0)))</f>
        <v>11</v>
      </c>
      <c r="AM24" s="668" t="s">
        <v>2299</v>
      </c>
      <c r="AN24" s="668" t="s">
        <v>2300</v>
      </c>
      <c r="AO24" s="668" t="s">
        <v>2299</v>
      </c>
      <c r="AP24" s="668" t="s">
        <v>2246</v>
      </c>
      <c r="AQ24" s="651"/>
      <c r="AR24" s="668" t="s">
        <v>2301</v>
      </c>
      <c r="AS24" s="671" t="s">
        <v>2309</v>
      </c>
      <c r="AT24" s="668" t="s">
        <v>2244</v>
      </c>
      <c r="AU24" s="668" t="s">
        <v>2299</v>
      </c>
      <c r="AV24" s="668"/>
      <c r="AW24" s="668" t="s">
        <v>2306</v>
      </c>
      <c r="AX24" s="668"/>
      <c r="AY24" s="668"/>
      <c r="AZ24" s="668" t="s">
        <v>2308</v>
      </c>
      <c r="BA24" s="668"/>
      <c r="BB24" s="668"/>
      <c r="BC24" s="669" t="s">
        <v>2013</v>
      </c>
      <c r="BD24" s="668" t="s">
        <v>2012</v>
      </c>
      <c r="BE24" s="668" t="s">
        <v>2244</v>
      </c>
      <c r="BF24" s="668"/>
      <c r="BG24" s="668"/>
      <c r="BH24" s="668"/>
      <c r="BI24" s="668"/>
      <c r="BJ24" s="668" t="s">
        <v>2308</v>
      </c>
      <c r="BK24" s="668" t="s">
        <v>2307</v>
      </c>
      <c r="BL24" s="668" t="s">
        <v>2014</v>
      </c>
      <c r="BM24" s="668" t="s">
        <v>2325</v>
      </c>
      <c r="BN24" s="668" t="s">
        <v>2307</v>
      </c>
      <c r="BO24" s="668" t="s">
        <v>2307</v>
      </c>
      <c r="BP24" s="668"/>
      <c r="BQ24" s="668" t="s">
        <v>2302</v>
      </c>
      <c r="BR24" s="680"/>
      <c r="BS24" s="668"/>
      <c r="BT24" s="672"/>
      <c r="BU24" s="668" t="s">
        <v>2308</v>
      </c>
      <c r="BV24" s="672"/>
      <c r="BW24" s="672"/>
      <c r="BX24" s="673"/>
      <c r="BY24" s="673"/>
      <c r="BZ24" s="673"/>
      <c r="CA24" s="673"/>
      <c r="CB24" s="673"/>
      <c r="CC24" s="673"/>
      <c r="CD24" s="673"/>
      <c r="CE24" s="673"/>
      <c r="CF24" s="673"/>
      <c r="CG24" s="673"/>
    </row>
    <row r="25" spans="1:85" s="661" customFormat="1" ht="15" customHeight="1">
      <c r="A25" s="625">
        <v>42804</v>
      </c>
      <c r="B25" s="603"/>
      <c r="C25" s="603"/>
      <c r="D25" s="603"/>
      <c r="E25" s="603"/>
      <c r="F25" s="603"/>
      <c r="G25" s="585"/>
      <c r="H25" s="624" t="s">
        <v>257</v>
      </c>
      <c r="I25" s="603" t="s">
        <v>3</v>
      </c>
      <c r="J25" s="603" t="s">
        <v>285</v>
      </c>
      <c r="K25" s="603">
        <v>1</v>
      </c>
      <c r="L25" s="603">
        <v>2</v>
      </c>
      <c r="M25" s="562" t="str">
        <f t="shared" si="9"/>
        <v>L</v>
      </c>
      <c r="N25" s="562">
        <f t="shared" si="10"/>
        <v>3</v>
      </c>
      <c r="O25" s="598">
        <f t="shared" si="16"/>
        <v>-1</v>
      </c>
      <c r="P25" s="562" t="str">
        <f t="shared" si="11"/>
        <v>O</v>
      </c>
      <c r="Q25" s="586">
        <f t="shared" si="12"/>
        <v>0.25</v>
      </c>
      <c r="R25" s="635">
        <f t="shared" si="13"/>
        <v>-1</v>
      </c>
      <c r="S25" s="600">
        <v>-0.17</v>
      </c>
      <c r="T25" s="595">
        <f t="shared" si="14"/>
        <v>-0.83</v>
      </c>
      <c r="U25" s="601">
        <v>2.98</v>
      </c>
      <c r="V25" s="595">
        <f t="shared" si="15"/>
        <v>2.0000000000000018E-2</v>
      </c>
      <c r="W25" s="586">
        <f t="shared" si="17"/>
        <v>1.405</v>
      </c>
      <c r="X25" s="586">
        <f t="shared" si="18"/>
        <v>1.575</v>
      </c>
      <c r="Y25" s="599">
        <v>12</v>
      </c>
      <c r="Z25" s="599">
        <v>15</v>
      </c>
      <c r="AA25" s="599">
        <v>8</v>
      </c>
      <c r="AB25" s="599">
        <v>6</v>
      </c>
      <c r="AC25" s="599">
        <v>42</v>
      </c>
      <c r="AD25" s="599">
        <v>58</v>
      </c>
      <c r="AE25" s="599">
        <v>442</v>
      </c>
      <c r="AF25" s="562"/>
      <c r="AG25" s="562"/>
      <c r="AH25" s="562"/>
      <c r="AJ25" s="758" t="str">
        <f t="array" ref="AJ25">IF($K25="","",IF(SUM(IF(ISNUMBER(VALUE(RIGHT($AM25:$CN25,1))),VALUE(RIGHT($AM25:$CN25,1)),0))=$K25,"T","F"))</f>
        <v>T</v>
      </c>
      <c r="AK25" s="583">
        <f t="array" ref="AK25">IF($K25="","",SUM(IF(LEFT($AM25:$CN25,1)="s",1,0))-SUM(IF(RIGHT(LEFT($AM25:$CN25,2))="-",1,0)))</f>
        <v>0</v>
      </c>
      <c r="AL25" s="562">
        <f t="array" ref="AL25">IF($K25="","",SUM(IF(LEFT($AM25:$CN25,1)="X",1,0)))</f>
        <v>11</v>
      </c>
      <c r="AM25" s="668" t="s">
        <v>2348</v>
      </c>
      <c r="AN25" s="669" t="s">
        <v>2356</v>
      </c>
      <c r="AO25" s="670" t="s">
        <v>2348</v>
      </c>
      <c r="AP25" s="668" t="s">
        <v>2244</v>
      </c>
      <c r="AQ25" s="668" t="s">
        <v>2354</v>
      </c>
      <c r="AR25" s="668" t="s">
        <v>2348</v>
      </c>
      <c r="AS25" s="669" t="s">
        <v>2358</v>
      </c>
      <c r="AT25" s="668" t="s">
        <v>2328</v>
      </c>
      <c r="AU25" s="668" t="s">
        <v>2348</v>
      </c>
      <c r="AV25" s="668"/>
      <c r="AW25" s="671" t="s">
        <v>2359</v>
      </c>
      <c r="AX25" s="671"/>
      <c r="AY25" s="668"/>
      <c r="AZ25" s="668" t="s">
        <v>2354</v>
      </c>
      <c r="BA25" s="668"/>
      <c r="BB25" s="668"/>
      <c r="BC25" s="668" t="s">
        <v>2354</v>
      </c>
      <c r="BD25" s="668" t="s">
        <v>2348</v>
      </c>
      <c r="BE25" s="668" t="s">
        <v>2244</v>
      </c>
      <c r="BF25" s="668"/>
      <c r="BG25" s="668"/>
      <c r="BH25" s="668"/>
      <c r="BI25" s="668"/>
      <c r="BJ25" s="668"/>
      <c r="BK25" s="668" t="s">
        <v>2348</v>
      </c>
      <c r="BL25" s="668" t="s">
        <v>2353</v>
      </c>
      <c r="BM25" s="671" t="s">
        <v>2357</v>
      </c>
      <c r="BN25" s="668" t="s">
        <v>2354</v>
      </c>
      <c r="BO25" s="668" t="s">
        <v>2354</v>
      </c>
      <c r="BP25" s="671"/>
      <c r="BQ25" s="668" t="s">
        <v>2348</v>
      </c>
      <c r="BR25" s="680"/>
      <c r="BS25" s="668"/>
      <c r="BT25" s="672"/>
      <c r="BU25" s="668" t="s">
        <v>2354</v>
      </c>
      <c r="BV25" s="672"/>
      <c r="BW25" s="672"/>
      <c r="BX25" s="673"/>
      <c r="BY25" s="673"/>
      <c r="BZ25" s="673"/>
      <c r="CA25" s="673"/>
      <c r="CB25" s="673"/>
      <c r="CC25" s="673"/>
      <c r="CD25" s="673"/>
      <c r="CE25" s="673"/>
      <c r="CF25" s="673"/>
      <c r="CG25" s="673"/>
    </row>
    <row r="26" spans="1:85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262</v>
      </c>
      <c r="I26" s="596" t="s">
        <v>2</v>
      </c>
      <c r="J26" s="596" t="s">
        <v>1199</v>
      </c>
      <c r="K26" s="596">
        <v>1</v>
      </c>
      <c r="L26" s="596">
        <v>0</v>
      </c>
      <c r="M26" s="562" t="str">
        <f t="shared" si="9"/>
        <v>W</v>
      </c>
      <c r="N26" s="562">
        <f t="shared" si="10"/>
        <v>1</v>
      </c>
      <c r="O26" s="598">
        <f t="shared" si="16"/>
        <v>1</v>
      </c>
      <c r="P26" s="562" t="str">
        <f t="shared" si="11"/>
        <v>U</v>
      </c>
      <c r="Q26" s="586" t="str">
        <f t="shared" si="12"/>
        <v/>
      </c>
      <c r="R26" s="635" t="str">
        <f t="shared" si="13"/>
        <v/>
      </c>
      <c r="S26" s="600"/>
      <c r="T26" s="595" t="str">
        <f t="shared" si="14"/>
        <v/>
      </c>
      <c r="U26" s="601"/>
      <c r="V26" s="595" t="str">
        <f t="shared" si="15"/>
        <v/>
      </c>
      <c r="W26" s="586" t="str">
        <f t="shared" si="17"/>
        <v/>
      </c>
      <c r="X26" s="586" t="str">
        <f t="shared" si="18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IF($K26="","",IF(SUM(IF(ISNUMBER(VALUE(RIGHT($AM26:$CN26,1))),VALUE(RIGHT($AM26:$CN26,1)),0))=$K26,"T","F"))</f>
        <v>T</v>
      </c>
      <c r="AK26" s="583">
        <f t="array" ref="AK26">IF($K26="","",SUM(IF(LEFT($AM26:$CN26,1)="s",1,0))-SUM(IF(RIGHT(LEFT($AM26:$CN26,2))="-",1,0)))</f>
        <v>0</v>
      </c>
      <c r="AL26" s="562">
        <f t="array" ref="AL26">IF($K26="","",SUM(IF(LEFT($AM26:$CN26,1)="X",1,0)))</f>
        <v>11</v>
      </c>
      <c r="AM26" s="668" t="s">
        <v>2472</v>
      </c>
      <c r="AN26" s="668" t="s">
        <v>2474</v>
      </c>
      <c r="AO26" s="668" t="s">
        <v>2474</v>
      </c>
      <c r="AP26" s="668" t="s">
        <v>2244</v>
      </c>
      <c r="AQ26" s="668" t="s">
        <v>2474</v>
      </c>
      <c r="AR26" s="668" t="s">
        <v>126</v>
      </c>
      <c r="AS26" s="668" t="s">
        <v>126</v>
      </c>
      <c r="AT26" s="668" t="s">
        <v>2244</v>
      </c>
      <c r="AU26" s="668" t="s">
        <v>2471</v>
      </c>
      <c r="AV26" s="668"/>
      <c r="AW26" s="668" t="s">
        <v>126</v>
      </c>
      <c r="AX26" s="668" t="s">
        <v>126</v>
      </c>
      <c r="AY26" s="668" t="s">
        <v>126</v>
      </c>
      <c r="AZ26" s="668" t="s">
        <v>2474</v>
      </c>
      <c r="BA26" s="668" t="s">
        <v>126</v>
      </c>
      <c r="BB26" s="668" t="s">
        <v>126</v>
      </c>
      <c r="BC26" s="668" t="s">
        <v>2472</v>
      </c>
      <c r="BD26" s="668" t="s">
        <v>2472</v>
      </c>
      <c r="BE26" s="668" t="s">
        <v>2244</v>
      </c>
      <c r="BF26" s="668" t="s">
        <v>126</v>
      </c>
      <c r="BG26" s="668" t="s">
        <v>126</v>
      </c>
      <c r="BH26" s="668"/>
      <c r="BI26" s="668" t="s">
        <v>2482</v>
      </c>
      <c r="BJ26" s="668" t="s">
        <v>2472</v>
      </c>
      <c r="BK26" s="668" t="s">
        <v>2474</v>
      </c>
      <c r="BL26" s="668" t="s">
        <v>2474</v>
      </c>
      <c r="BM26" s="668" t="s">
        <v>2471</v>
      </c>
      <c r="BN26" s="668" t="s">
        <v>2473</v>
      </c>
      <c r="BO26" s="668" t="s">
        <v>2474</v>
      </c>
      <c r="BP26" s="668" t="s">
        <v>2473</v>
      </c>
      <c r="BQ26" s="668" t="s">
        <v>2471</v>
      </c>
      <c r="BR26" s="680"/>
      <c r="BS26" s="668"/>
      <c r="BT26" s="672" t="s">
        <v>126</v>
      </c>
      <c r="BU26" s="668" t="s">
        <v>2473</v>
      </c>
      <c r="BV26" s="672"/>
      <c r="BW26" s="672"/>
      <c r="BX26" s="673"/>
      <c r="BY26" s="673"/>
      <c r="BZ26" s="673"/>
      <c r="CA26" s="673"/>
      <c r="CB26" s="673"/>
      <c r="CC26" s="673"/>
      <c r="CD26" s="673"/>
      <c r="CE26" s="673"/>
      <c r="CF26" s="673"/>
      <c r="CG26" s="673"/>
    </row>
    <row r="27" spans="1:85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266</v>
      </c>
      <c r="I27" s="603" t="s">
        <v>2</v>
      </c>
      <c r="J27" s="603" t="s">
        <v>285</v>
      </c>
      <c r="K27" s="603">
        <v>0</v>
      </c>
      <c r="L27" s="603">
        <v>1</v>
      </c>
      <c r="M27" s="562" t="str">
        <f t="shared" si="9"/>
        <v>L</v>
      </c>
      <c r="N27" s="562">
        <f t="shared" si="10"/>
        <v>1</v>
      </c>
      <c r="O27" s="598">
        <f t="shared" si="16"/>
        <v>-1</v>
      </c>
      <c r="P27" s="562" t="str">
        <f t="shared" si="11"/>
        <v>U</v>
      </c>
      <c r="Q27" s="586">
        <f t="shared" si="12"/>
        <v>-0.75</v>
      </c>
      <c r="R27" s="635">
        <f t="shared" si="13"/>
        <v>-1</v>
      </c>
      <c r="S27" s="600">
        <v>0.72</v>
      </c>
      <c r="T27" s="595">
        <f t="shared" si="14"/>
        <v>-1.72</v>
      </c>
      <c r="U27" s="601">
        <v>2.61</v>
      </c>
      <c r="V27" s="595">
        <f t="shared" si="15"/>
        <v>-1.6099999999999999</v>
      </c>
      <c r="W27" s="586">
        <f t="shared" si="17"/>
        <v>1.665</v>
      </c>
      <c r="X27" s="586">
        <f t="shared" si="18"/>
        <v>0.94499999999999984</v>
      </c>
      <c r="Y27" s="599">
        <v>20</v>
      </c>
      <c r="Z27" s="599">
        <v>8</v>
      </c>
      <c r="AA27" s="599">
        <v>3</v>
      </c>
      <c r="AB27" s="599">
        <v>4</v>
      </c>
      <c r="AC27" s="599">
        <v>57</v>
      </c>
      <c r="AD27" s="599">
        <v>43</v>
      </c>
      <c r="AE27" s="599">
        <v>442</v>
      </c>
      <c r="AF27" s="562"/>
      <c r="AG27" s="562"/>
      <c r="AH27" s="562"/>
      <c r="AJ27" s="758" t="str">
        <f t="array" ref="AJ27">IF($K27="","",IF(SUM(IF(ISNUMBER(VALUE(RIGHT($AM27:$CN27,1))),VALUE(RIGHT($AM27:$CN27,1)),0))=$K27,"T","F"))</f>
        <v>T</v>
      </c>
      <c r="AK27" s="583">
        <f t="array" ref="AK27">IF($K27="","",SUM(IF(LEFT($AM27:$CN27,1)="s",1,0))-SUM(IF(RIGHT(LEFT($AM27:$CN27,2))="-",1,0)))</f>
        <v>0</v>
      </c>
      <c r="AL27" s="562">
        <f t="array" ref="AL27">IF($K27="","",SUM(IF(LEFT($AM27:$CN27,1)="X",1,0)))</f>
        <v>11</v>
      </c>
      <c r="AM27" s="668" t="s">
        <v>2510</v>
      </c>
      <c r="AN27" s="668" t="s">
        <v>2510</v>
      </c>
      <c r="AO27" s="668" t="s">
        <v>2495</v>
      </c>
      <c r="AP27" s="668" t="s">
        <v>2244</v>
      </c>
      <c r="AQ27" s="651" t="s">
        <v>2510</v>
      </c>
      <c r="AR27" s="668" t="s">
        <v>2510</v>
      </c>
      <c r="AS27" s="668" t="s">
        <v>2013</v>
      </c>
      <c r="AT27" s="668" t="s">
        <v>2244</v>
      </c>
      <c r="AU27" s="668" t="s">
        <v>2013</v>
      </c>
      <c r="AV27" s="668"/>
      <c r="AW27" s="668" t="s">
        <v>2511</v>
      </c>
      <c r="AX27" s="668"/>
      <c r="AY27" s="668"/>
      <c r="AZ27" s="668" t="s">
        <v>2578</v>
      </c>
      <c r="BA27" s="668"/>
      <c r="BB27" s="668"/>
      <c r="BC27" s="668" t="s">
        <v>2576</v>
      </c>
      <c r="BD27" s="668" t="s">
        <v>2510</v>
      </c>
      <c r="BE27" s="668" t="s">
        <v>2244</v>
      </c>
      <c r="BF27" s="668"/>
      <c r="BG27" s="668"/>
      <c r="BH27" s="705"/>
      <c r="BI27" s="668" t="s">
        <v>2578</v>
      </c>
      <c r="BJ27" s="668"/>
      <c r="BK27" s="668" t="s">
        <v>2578</v>
      </c>
      <c r="BL27" s="668" t="s">
        <v>2580</v>
      </c>
      <c r="BM27" s="668" t="s">
        <v>2579</v>
      </c>
      <c r="BN27" s="668" t="s">
        <v>2577</v>
      </c>
      <c r="BO27" s="668" t="s">
        <v>2579</v>
      </c>
      <c r="BP27" s="668"/>
      <c r="BQ27" s="668" t="s">
        <v>2510</v>
      </c>
      <c r="BR27" s="680"/>
      <c r="BS27" s="668"/>
      <c r="BT27" s="672"/>
      <c r="BU27" s="668" t="s">
        <v>2578</v>
      </c>
      <c r="BV27" s="672"/>
      <c r="BW27" s="672"/>
      <c r="BX27" s="673"/>
      <c r="BY27" s="673"/>
      <c r="BZ27" s="673"/>
      <c r="CA27" s="673"/>
      <c r="CB27" s="673"/>
      <c r="CC27" s="673"/>
      <c r="CD27" s="673"/>
      <c r="CE27" s="673"/>
      <c r="CF27" s="673"/>
      <c r="CG27" s="673"/>
    </row>
    <row r="28" spans="1:85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304</v>
      </c>
      <c r="I28" s="603" t="s">
        <v>3</v>
      </c>
      <c r="J28" s="603" t="s">
        <v>285</v>
      </c>
      <c r="K28" s="603">
        <v>2</v>
      </c>
      <c r="L28" s="603">
        <v>0</v>
      </c>
      <c r="M28" s="562" t="str">
        <f t="shared" si="9"/>
        <v>W</v>
      </c>
      <c r="N28" s="562">
        <f t="shared" si="10"/>
        <v>2</v>
      </c>
      <c r="O28" s="598">
        <f t="shared" si="16"/>
        <v>2</v>
      </c>
      <c r="P28" s="562" t="str">
        <f t="shared" si="11"/>
        <v>U</v>
      </c>
      <c r="Q28" s="586">
        <f t="shared" si="12"/>
        <v>0.25</v>
      </c>
      <c r="R28" s="635">
        <f t="shared" si="13"/>
        <v>1</v>
      </c>
      <c r="S28" s="600">
        <v>-0.26</v>
      </c>
      <c r="T28" s="595">
        <f t="shared" si="14"/>
        <v>2.2599999999999998</v>
      </c>
      <c r="U28" s="601">
        <v>2.86</v>
      </c>
      <c r="V28" s="595">
        <f t="shared" si="15"/>
        <v>-0.85999999999999988</v>
      </c>
      <c r="W28" s="586">
        <f t="shared" si="17"/>
        <v>1.2999999999999998</v>
      </c>
      <c r="X28" s="586">
        <f t="shared" si="18"/>
        <v>1.56</v>
      </c>
      <c r="Y28" s="599">
        <v>12</v>
      </c>
      <c r="Z28" s="599">
        <v>12</v>
      </c>
      <c r="AA28" s="599">
        <v>6</v>
      </c>
      <c r="AB28" s="599">
        <v>4</v>
      </c>
      <c r="AC28" s="599">
        <v>52</v>
      </c>
      <c r="AD28" s="599">
        <v>48</v>
      </c>
      <c r="AE28" s="599">
        <v>442</v>
      </c>
      <c r="AF28" s="562"/>
      <c r="AG28" s="562"/>
      <c r="AH28" s="562"/>
      <c r="AJ28" s="758" t="str">
        <f t="array" ref="AJ28">IF($K28="","",IF(SUM(IF(ISNUMBER(VALUE(RIGHT($AM28:$CN28,1))),VALUE(RIGHT($AM28:$CN28,1)),0))=$K28,"T","F"))</f>
        <v>T</v>
      </c>
      <c r="AK28" s="583">
        <f t="array" ref="AK28">IF($K28="","",SUM(IF(LEFT($AM28:$CN28,1)="s",1,0))-SUM(IF(RIGHT(LEFT($AM28:$CN28,2))="-",1,0)))</f>
        <v>0</v>
      </c>
      <c r="AL28" s="562">
        <f t="array" ref="AL28">IF($K28="","",SUM(IF(LEFT($AM28:$CN28,1)="X",1,0)))</f>
        <v>11</v>
      </c>
      <c r="AM28" s="668" t="s">
        <v>2474</v>
      </c>
      <c r="AN28" s="668" t="s">
        <v>2474</v>
      </c>
      <c r="AO28" s="668" t="s">
        <v>2474</v>
      </c>
      <c r="AP28" s="668" t="s">
        <v>2244</v>
      </c>
      <c r="AQ28" s="668" t="s">
        <v>2474</v>
      </c>
      <c r="AR28" s="682" t="s">
        <v>2642</v>
      </c>
      <c r="AS28" s="668" t="s">
        <v>126</v>
      </c>
      <c r="AT28" s="668" t="s">
        <v>2244</v>
      </c>
      <c r="AU28" s="668" t="s">
        <v>2471</v>
      </c>
      <c r="AV28" s="668"/>
      <c r="AW28" s="668" t="s">
        <v>2471</v>
      </c>
      <c r="AX28" s="668" t="s">
        <v>126</v>
      </c>
      <c r="AY28" s="668" t="s">
        <v>126</v>
      </c>
      <c r="AZ28" s="668" t="s">
        <v>2472</v>
      </c>
      <c r="BA28" s="668" t="s">
        <v>126</v>
      </c>
      <c r="BB28" s="668" t="s">
        <v>126</v>
      </c>
      <c r="BC28" s="668" t="s">
        <v>2472</v>
      </c>
      <c r="BD28" s="668" t="s">
        <v>2474</v>
      </c>
      <c r="BE28" s="668" t="s">
        <v>2472</v>
      </c>
      <c r="BF28" s="668" t="s">
        <v>126</v>
      </c>
      <c r="BG28" s="668" t="s">
        <v>126</v>
      </c>
      <c r="BH28" s="668" t="s">
        <v>2471</v>
      </c>
      <c r="BI28" s="668" t="s">
        <v>2474</v>
      </c>
      <c r="BJ28" s="668" t="s">
        <v>126</v>
      </c>
      <c r="BK28" s="668" t="s">
        <v>126</v>
      </c>
      <c r="BL28" s="668" t="s">
        <v>2472</v>
      </c>
      <c r="BM28" s="668" t="s">
        <v>2473</v>
      </c>
      <c r="BN28" s="668" t="s">
        <v>2473</v>
      </c>
      <c r="BO28" s="668" t="s">
        <v>2473</v>
      </c>
      <c r="BP28" s="668"/>
      <c r="BQ28" s="671" t="s">
        <v>2642</v>
      </c>
      <c r="BR28" s="680"/>
      <c r="BS28" s="671"/>
      <c r="BT28" s="672"/>
      <c r="BU28" s="671"/>
      <c r="BV28" s="672"/>
      <c r="BW28" s="672"/>
      <c r="BX28" s="673"/>
      <c r="BY28" s="673"/>
      <c r="BZ28" s="673"/>
      <c r="CA28" s="673"/>
      <c r="CB28" s="673"/>
      <c r="CC28" s="673"/>
      <c r="CD28" s="673"/>
      <c r="CE28" s="673"/>
      <c r="CF28" s="673"/>
      <c r="CG28" s="673"/>
    </row>
    <row r="29" spans="1:85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262</v>
      </c>
      <c r="I29" s="603" t="s">
        <v>2</v>
      </c>
      <c r="J29" s="603" t="s">
        <v>285</v>
      </c>
      <c r="K29" s="603">
        <v>0</v>
      </c>
      <c r="L29" s="603">
        <v>2</v>
      </c>
      <c r="M29" s="562" t="str">
        <f t="shared" si="9"/>
        <v>L</v>
      </c>
      <c r="N29" s="562">
        <f t="shared" si="10"/>
        <v>2</v>
      </c>
      <c r="O29" s="598">
        <f t="shared" si="16"/>
        <v>-2</v>
      </c>
      <c r="P29" s="562" t="str">
        <f t="shared" si="11"/>
        <v>U</v>
      </c>
      <c r="Q29" s="586">
        <f t="shared" si="12"/>
        <v>-0.5</v>
      </c>
      <c r="R29" s="635">
        <f t="shared" si="13"/>
        <v>-1</v>
      </c>
      <c r="S29" s="600">
        <v>0.6</v>
      </c>
      <c r="T29" s="595">
        <f t="shared" si="14"/>
        <v>-2.6</v>
      </c>
      <c r="U29" s="601">
        <v>2.75</v>
      </c>
      <c r="V29" s="595">
        <f t="shared" si="15"/>
        <v>-0.75</v>
      </c>
      <c r="W29" s="586">
        <f t="shared" si="17"/>
        <v>1.675</v>
      </c>
      <c r="X29" s="586">
        <f t="shared" si="18"/>
        <v>1.075</v>
      </c>
      <c r="Y29" s="599">
        <v>20</v>
      </c>
      <c r="Z29" s="599">
        <v>9</v>
      </c>
      <c r="AA29" s="599">
        <v>4</v>
      </c>
      <c r="AB29" s="599">
        <v>2</v>
      </c>
      <c r="AC29" s="599">
        <v>63</v>
      </c>
      <c r="AD29" s="599">
        <v>37</v>
      </c>
      <c r="AE29" s="599">
        <v>442</v>
      </c>
      <c r="AF29" s="562"/>
      <c r="AG29" s="562"/>
      <c r="AH29" s="562"/>
      <c r="AJ29" s="758" t="str">
        <f t="array" ref="AJ29">IF($K29="","",IF(SUM(IF(ISNUMBER(VALUE(RIGHT($AM29:$CN29,1))),VALUE(RIGHT($AM29:$CN29,1)),0))=$K29,"T","F"))</f>
        <v>T</v>
      </c>
      <c r="AK29" s="583">
        <f t="array" ref="AK29">IF($K29="","",SUM(IF(LEFT($AM29:$CN29,1)="s",1,0))-SUM(IF(RIGHT(LEFT($AM29:$CN29,2))="-",1,0)))</f>
        <v>0</v>
      </c>
      <c r="AL29" s="562">
        <f t="array" ref="AL29">IF($K29="","",SUM(IF(LEFT($AM29:$CN29,1)="X",1,0)))</f>
        <v>11</v>
      </c>
      <c r="AM29" s="668" t="s">
        <v>2710</v>
      </c>
      <c r="AN29" s="668" t="s">
        <v>2710</v>
      </c>
      <c r="AO29" s="668" t="s">
        <v>2711</v>
      </c>
      <c r="AP29" s="668" t="s">
        <v>2244</v>
      </c>
      <c r="AQ29" s="668" t="s">
        <v>2710</v>
      </c>
      <c r="AR29" s="668" t="s">
        <v>2710</v>
      </c>
      <c r="AS29" s="668" t="s">
        <v>2015</v>
      </c>
      <c r="AT29" s="668" t="s">
        <v>2244</v>
      </c>
      <c r="AU29" s="668" t="s">
        <v>2727</v>
      </c>
      <c r="AV29" s="668"/>
      <c r="AW29" s="668" t="s">
        <v>2710</v>
      </c>
      <c r="AX29" s="668"/>
      <c r="AY29" s="668"/>
      <c r="AZ29" s="668" t="s">
        <v>2728</v>
      </c>
      <c r="BA29" s="668"/>
      <c r="BB29" s="668"/>
      <c r="BC29" s="668" t="s">
        <v>2728</v>
      </c>
      <c r="BD29" s="668" t="s">
        <v>2712</v>
      </c>
      <c r="BE29" s="668"/>
      <c r="BF29" s="668"/>
      <c r="BG29" s="668"/>
      <c r="BH29" s="668" t="s">
        <v>2733</v>
      </c>
      <c r="BI29" s="669" t="s">
        <v>2730</v>
      </c>
      <c r="BJ29" s="668"/>
      <c r="BK29" s="668" t="s">
        <v>2752</v>
      </c>
      <c r="BL29" s="668" t="s">
        <v>2732</v>
      </c>
      <c r="BM29" s="668" t="s">
        <v>2758</v>
      </c>
      <c r="BN29" s="668" t="s">
        <v>2731</v>
      </c>
      <c r="BO29" s="668" t="s">
        <v>2013</v>
      </c>
      <c r="BP29" s="651"/>
      <c r="BQ29" s="668" t="s">
        <v>2710</v>
      </c>
      <c r="BR29" s="680"/>
      <c r="BS29" s="668"/>
      <c r="BT29" s="672"/>
      <c r="BU29" s="668" t="s">
        <v>2727</v>
      </c>
      <c r="BV29" s="672"/>
      <c r="BW29" s="672"/>
      <c r="BX29" s="673"/>
      <c r="BY29" s="673"/>
      <c r="BZ29" s="673"/>
      <c r="CA29" s="673"/>
      <c r="CB29" s="673"/>
      <c r="CC29" s="673"/>
      <c r="CD29" s="673"/>
      <c r="CE29" s="673"/>
      <c r="CF29" s="673"/>
      <c r="CG29" s="673"/>
    </row>
    <row r="30" spans="1:85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1204</v>
      </c>
      <c r="I30" s="596" t="s">
        <v>3</v>
      </c>
      <c r="J30" s="596" t="s">
        <v>1199</v>
      </c>
      <c r="K30" s="596">
        <v>0</v>
      </c>
      <c r="L30" s="596">
        <v>0</v>
      </c>
      <c r="M30" s="562" t="str">
        <f t="shared" si="9"/>
        <v>D</v>
      </c>
      <c r="N30" s="562">
        <f t="shared" si="10"/>
        <v>0</v>
      </c>
      <c r="O30" s="598">
        <f t="shared" si="16"/>
        <v>0</v>
      </c>
      <c r="P30" s="562" t="str">
        <f t="shared" si="11"/>
        <v>U</v>
      </c>
      <c r="Q30" s="586" t="str">
        <f t="shared" si="12"/>
        <v/>
      </c>
      <c r="R30" s="635" t="str">
        <f t="shared" si="13"/>
        <v/>
      </c>
      <c r="S30" s="600"/>
      <c r="T30" s="595" t="str">
        <f t="shared" si="14"/>
        <v/>
      </c>
      <c r="U30" s="601"/>
      <c r="V30" s="595" t="str">
        <f t="shared" si="15"/>
        <v/>
      </c>
      <c r="W30" s="586" t="str">
        <f t="shared" si="17"/>
        <v/>
      </c>
      <c r="X30" s="586" t="str">
        <f t="shared" si="18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IF($K30="","",IF(SUM(IF(ISNUMBER(VALUE(RIGHT($AM30:$CN30,1))),VALUE(RIGHT($AM30:$CN30,1)),0))=$K30,"T","F"))</f>
        <v>T</v>
      </c>
      <c r="AK30" s="583">
        <f t="array" ref="AK30">IF($K30="","",SUM(IF(LEFT($AM30:$CN30,1)="s",1,0))-SUM(IF(RIGHT(LEFT($AM30:$CN30,2))="-",1,0)))</f>
        <v>0</v>
      </c>
      <c r="AL30" s="562">
        <f t="array" ref="AL30">IF($K30="","",SUM(IF(LEFT($AM30:$CN30,1)="X",1,0)))</f>
        <v>11</v>
      </c>
      <c r="AM30" s="668"/>
      <c r="AN30" s="668" t="s">
        <v>2795</v>
      </c>
      <c r="AO30" s="668" t="s">
        <v>2779</v>
      </c>
      <c r="AP30" s="668" t="s">
        <v>2244</v>
      </c>
      <c r="AQ30" s="668" t="s">
        <v>2795</v>
      </c>
      <c r="AR30" s="668"/>
      <c r="AS30" s="668" t="s">
        <v>2013</v>
      </c>
      <c r="AT30" s="668" t="s">
        <v>2244</v>
      </c>
      <c r="AU30" s="668" t="s">
        <v>2779</v>
      </c>
      <c r="AV30" s="668"/>
      <c r="AW30" s="668" t="s">
        <v>2807</v>
      </c>
      <c r="AX30" s="668"/>
      <c r="AY30" s="668"/>
      <c r="AZ30" s="668" t="s">
        <v>2779</v>
      </c>
      <c r="BA30" s="668" t="s">
        <v>2795</v>
      </c>
      <c r="BB30" s="668"/>
      <c r="BC30" s="668" t="s">
        <v>2779</v>
      </c>
      <c r="BD30" s="668" t="s">
        <v>2779</v>
      </c>
      <c r="BE30" s="668" t="s">
        <v>2779</v>
      </c>
      <c r="BF30" s="668"/>
      <c r="BG30" s="668"/>
      <c r="BH30" s="668" t="s">
        <v>2779</v>
      </c>
      <c r="BI30" s="668" t="s">
        <v>2795</v>
      </c>
      <c r="BJ30" s="668"/>
      <c r="BK30" s="668" t="s">
        <v>2752</v>
      </c>
      <c r="BL30" s="668" t="s">
        <v>2779</v>
      </c>
      <c r="BM30" s="668" t="s">
        <v>2244</v>
      </c>
      <c r="BN30" s="668"/>
      <c r="BO30" s="668" t="s">
        <v>2794</v>
      </c>
      <c r="BP30" s="651" t="s">
        <v>2806</v>
      </c>
      <c r="BQ30" s="668" t="s">
        <v>2794</v>
      </c>
      <c r="BR30" s="680"/>
      <c r="BS30" s="668"/>
      <c r="BT30" s="672"/>
      <c r="BU30" s="668" t="s">
        <v>2013</v>
      </c>
      <c r="BV30" s="672"/>
      <c r="BW30" s="672"/>
      <c r="BX30" s="673"/>
      <c r="BY30" s="673"/>
      <c r="BZ30" s="673"/>
      <c r="CA30" s="673"/>
      <c r="CB30" s="673"/>
      <c r="CC30" s="673"/>
      <c r="CD30" s="673"/>
      <c r="CE30" s="673"/>
      <c r="CF30" s="673"/>
      <c r="CG30" s="673"/>
    </row>
    <row r="31" spans="1:85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1200</v>
      </c>
      <c r="I31" s="603" t="s">
        <v>3</v>
      </c>
      <c r="J31" s="603" t="s">
        <v>285</v>
      </c>
      <c r="K31" s="603">
        <v>2</v>
      </c>
      <c r="L31" s="708">
        <v>1</v>
      </c>
      <c r="M31" s="562" t="str">
        <f t="shared" si="9"/>
        <v>W</v>
      </c>
      <c r="N31" s="562">
        <f t="shared" si="10"/>
        <v>3</v>
      </c>
      <c r="O31" s="598">
        <f t="shared" si="16"/>
        <v>1</v>
      </c>
      <c r="P31" s="562" t="str">
        <f t="shared" si="11"/>
        <v>O</v>
      </c>
      <c r="Q31" s="586">
        <f t="shared" si="12"/>
        <v>0.25</v>
      </c>
      <c r="R31" s="635">
        <f t="shared" si="13"/>
        <v>1</v>
      </c>
      <c r="S31" s="600">
        <v>-0.23</v>
      </c>
      <c r="T31" s="595">
        <f t="shared" si="14"/>
        <v>1.23</v>
      </c>
      <c r="U31" s="601">
        <v>2.73</v>
      </c>
      <c r="V31" s="595">
        <f t="shared" si="15"/>
        <v>0.27</v>
      </c>
      <c r="W31" s="586">
        <f t="shared" si="17"/>
        <v>1.25</v>
      </c>
      <c r="X31" s="586">
        <f t="shared" si="18"/>
        <v>1.48</v>
      </c>
      <c r="Y31" s="599">
        <v>13</v>
      </c>
      <c r="Z31" s="599">
        <v>11</v>
      </c>
      <c r="AA31" s="599">
        <v>5</v>
      </c>
      <c r="AB31" s="599">
        <v>5</v>
      </c>
      <c r="AC31" s="599">
        <v>51</v>
      </c>
      <c r="AD31" s="599">
        <v>49</v>
      </c>
      <c r="AE31" s="599">
        <v>442</v>
      </c>
      <c r="AF31" s="562"/>
      <c r="AG31" s="562"/>
      <c r="AH31" s="562"/>
      <c r="AJ31" s="758" t="str">
        <f t="array" ref="AJ31">IF($K31="","",IF(SUM(IF(ISNUMBER(VALUE(RIGHT($AM31:$CN31,1))),VALUE(RIGHT($AM31:$CN31,1)),0))=$K31,"T","F"))</f>
        <v>T</v>
      </c>
      <c r="AK31" s="583">
        <f t="array" ref="AK31">IF($K31="","",SUM(IF(LEFT($AM31:$CN31,1)="s",1,0))-SUM(IF(RIGHT(LEFT($AM31:$CN31,2))="-",1,0)))</f>
        <v>0</v>
      </c>
      <c r="AL31" s="562">
        <f t="array" ref="AL31">IF($K31="","",SUM(IF(LEFT($AM31:$CN31,1)="X",1,0)))</f>
        <v>11</v>
      </c>
      <c r="AM31" s="668" t="s">
        <v>2897</v>
      </c>
      <c r="AN31" s="668" t="s">
        <v>2897</v>
      </c>
      <c r="AO31" s="668" t="s">
        <v>2897</v>
      </c>
      <c r="AP31" s="668" t="s">
        <v>2244</v>
      </c>
      <c r="AQ31" s="671" t="s">
        <v>2951</v>
      </c>
      <c r="AR31" s="682" t="s">
        <v>2950</v>
      </c>
      <c r="AS31" s="668" t="s">
        <v>2015</v>
      </c>
      <c r="AT31" s="668" t="s">
        <v>2244</v>
      </c>
      <c r="AU31" s="668" t="s">
        <v>2949</v>
      </c>
      <c r="AV31" s="668"/>
      <c r="AW31" s="669" t="s">
        <v>2897</v>
      </c>
      <c r="AX31" s="668"/>
      <c r="AY31" s="668"/>
      <c r="AZ31" s="668"/>
      <c r="BA31" s="668" t="s">
        <v>2898</v>
      </c>
      <c r="BB31" s="668"/>
      <c r="BC31" s="668" t="s">
        <v>2899</v>
      </c>
      <c r="BD31" s="669" t="s">
        <v>2897</v>
      </c>
      <c r="BE31" s="668" t="s">
        <v>2899</v>
      </c>
      <c r="BF31" s="668"/>
      <c r="BG31" s="668"/>
      <c r="BH31" s="668" t="s">
        <v>2015</v>
      </c>
      <c r="BI31" s="668" t="s">
        <v>2013</v>
      </c>
      <c r="BJ31" s="668"/>
      <c r="BK31" s="668" t="s">
        <v>2752</v>
      </c>
      <c r="BL31" s="668" t="s">
        <v>2900</v>
      </c>
      <c r="BM31" s="668" t="s">
        <v>2244</v>
      </c>
      <c r="BN31" s="668" t="s">
        <v>2897</v>
      </c>
      <c r="BO31" s="671" t="s">
        <v>2927</v>
      </c>
      <c r="BP31" s="652"/>
      <c r="BQ31" s="668"/>
      <c r="BR31" s="680"/>
      <c r="BS31" s="668"/>
      <c r="BT31" s="672"/>
      <c r="BU31" s="668" t="s">
        <v>2015</v>
      </c>
      <c r="BV31" s="672"/>
      <c r="BW31" s="672"/>
      <c r="BX31" s="673"/>
      <c r="BY31" s="673"/>
      <c r="BZ31" s="673"/>
      <c r="CA31" s="673"/>
      <c r="CB31" s="673"/>
      <c r="CC31" s="673"/>
      <c r="CD31" s="673"/>
      <c r="CE31" s="673"/>
      <c r="CF31" s="673"/>
      <c r="CG31" s="673"/>
    </row>
    <row r="32" spans="1:85" s="661" customFormat="1" ht="15" customHeight="1">
      <c r="A32" s="625">
        <v>42847</v>
      </c>
      <c r="B32" s="603"/>
      <c r="C32" s="603"/>
      <c r="D32" s="603"/>
      <c r="E32" s="603"/>
      <c r="F32" s="603"/>
      <c r="G32" s="585"/>
      <c r="H32" s="624" t="s">
        <v>645</v>
      </c>
      <c r="I32" s="603" t="s">
        <v>2</v>
      </c>
      <c r="J32" s="603" t="s">
        <v>285</v>
      </c>
      <c r="K32" s="603">
        <v>2</v>
      </c>
      <c r="L32" s="603">
        <v>0</v>
      </c>
      <c r="M32" s="562" t="str">
        <f t="shared" si="9"/>
        <v>W</v>
      </c>
      <c r="N32" s="562">
        <f t="shared" si="10"/>
        <v>2</v>
      </c>
      <c r="O32" s="598">
        <f t="shared" si="16"/>
        <v>2</v>
      </c>
      <c r="P32" s="562" t="str">
        <f t="shared" si="11"/>
        <v>U</v>
      </c>
      <c r="Q32" s="586">
        <f t="shared" si="12"/>
        <v>-0.25</v>
      </c>
      <c r="R32" s="635">
        <f t="shared" si="13"/>
        <v>1</v>
      </c>
      <c r="S32" s="600">
        <v>0.24</v>
      </c>
      <c r="T32" s="595">
        <f t="shared" si="14"/>
        <v>1.76</v>
      </c>
      <c r="U32" s="601">
        <v>2.54</v>
      </c>
      <c r="V32" s="595">
        <f t="shared" si="15"/>
        <v>-0.54</v>
      </c>
      <c r="W32" s="586">
        <f t="shared" si="17"/>
        <v>1.3900000000000001</v>
      </c>
      <c r="X32" s="586">
        <f t="shared" si="18"/>
        <v>1.1499999999999999</v>
      </c>
      <c r="Y32" s="599">
        <v>11</v>
      </c>
      <c r="Z32" s="599">
        <v>6</v>
      </c>
      <c r="AA32" s="599">
        <v>7</v>
      </c>
      <c r="AB32" s="599">
        <v>2</v>
      </c>
      <c r="AC32" s="599">
        <v>49</v>
      </c>
      <c r="AD32" s="599">
        <v>51</v>
      </c>
      <c r="AE32" s="599">
        <v>442</v>
      </c>
      <c r="AF32" s="562"/>
      <c r="AG32" s="562"/>
      <c r="AH32" s="562"/>
      <c r="AJ32" s="758" t="str">
        <f t="array" ref="AJ32">IF($K32="","",IF(SUM(IF(ISNUMBER(VALUE(RIGHT($AM32:$CN32,1))),VALUE(RIGHT($AM32:$CN32,1)),0))=$K32,"T","F"))</f>
        <v>T</v>
      </c>
      <c r="AK32" s="583">
        <f t="array" ref="AK32">IF($K32="","",SUM(IF(LEFT($AM32:$CN32,1)="s",1,0))-SUM(IF(RIGHT(LEFT($AM32:$CN32,2))="-",1,0)))</f>
        <v>0</v>
      </c>
      <c r="AL32" s="562">
        <f t="array" ref="AL32">IF($K32="","",SUM(IF(LEFT($AM32:$CN32,1)="X",1,0)))</f>
        <v>11</v>
      </c>
      <c r="AM32" s="668" t="s">
        <v>3031</v>
      </c>
      <c r="AN32" s="668" t="s">
        <v>3031</v>
      </c>
      <c r="AO32" s="669" t="s">
        <v>3031</v>
      </c>
      <c r="AP32" s="668" t="s">
        <v>2244</v>
      </c>
      <c r="AQ32" s="668" t="s">
        <v>3031</v>
      </c>
      <c r="AR32" s="671" t="s">
        <v>3037</v>
      </c>
      <c r="AS32" s="668" t="s">
        <v>3034</v>
      </c>
      <c r="AT32" s="668" t="s">
        <v>3033</v>
      </c>
      <c r="AU32" s="668" t="s">
        <v>3031</v>
      </c>
      <c r="AV32" s="668"/>
      <c r="AW32" s="671" t="s">
        <v>3035</v>
      </c>
      <c r="AX32" s="668"/>
      <c r="AY32" s="668"/>
      <c r="AZ32" s="668"/>
      <c r="BA32" s="668" t="s">
        <v>3034</v>
      </c>
      <c r="BB32" s="668"/>
      <c r="BC32" s="668" t="s">
        <v>3034</v>
      </c>
      <c r="BD32" s="668" t="s">
        <v>3031</v>
      </c>
      <c r="BE32" s="668" t="s">
        <v>3034</v>
      </c>
      <c r="BF32" s="668"/>
      <c r="BG32" s="668"/>
      <c r="BH32" s="668" t="s">
        <v>3033</v>
      </c>
      <c r="BI32" s="669" t="s">
        <v>3032</v>
      </c>
      <c r="BJ32" s="668"/>
      <c r="BK32" s="668" t="s">
        <v>2752</v>
      </c>
      <c r="BL32" s="668"/>
      <c r="BM32" s="668" t="s">
        <v>2244</v>
      </c>
      <c r="BN32" s="671" t="s">
        <v>3036</v>
      </c>
      <c r="BO32" s="668" t="s">
        <v>3032</v>
      </c>
      <c r="BP32" s="651"/>
      <c r="BQ32" s="668" t="s">
        <v>2015</v>
      </c>
      <c r="BR32" s="680"/>
      <c r="BS32" s="671"/>
      <c r="BT32" s="672"/>
      <c r="BU32" s="671"/>
      <c r="BV32" s="672"/>
      <c r="BW32" s="672"/>
      <c r="BX32" s="673"/>
      <c r="BY32" s="673"/>
      <c r="BZ32" s="673"/>
      <c r="CA32" s="673"/>
      <c r="CB32" s="673"/>
      <c r="CC32" s="673"/>
      <c r="CD32" s="673"/>
      <c r="CE32" s="673"/>
      <c r="CF32" s="673"/>
      <c r="CG32" s="673"/>
    </row>
    <row r="33" spans="1:85" s="661" customFormat="1" ht="15" customHeight="1">
      <c r="A33" s="625">
        <v>42855</v>
      </c>
      <c r="B33" s="603"/>
      <c r="C33" s="603"/>
      <c r="D33" s="603"/>
      <c r="E33" s="603"/>
      <c r="F33" s="603"/>
      <c r="G33" s="585"/>
      <c r="H33" s="624" t="s">
        <v>234</v>
      </c>
      <c r="I33" s="603" t="s">
        <v>3</v>
      </c>
      <c r="J33" s="603" t="s">
        <v>285</v>
      </c>
      <c r="K33" s="603">
        <v>1</v>
      </c>
      <c r="L33" s="603">
        <v>0</v>
      </c>
      <c r="M33" s="562" t="str">
        <f t="shared" si="9"/>
        <v>W</v>
      </c>
      <c r="N33" s="562">
        <f t="shared" si="10"/>
        <v>1</v>
      </c>
      <c r="O33" s="598">
        <f t="shared" si="16"/>
        <v>1</v>
      </c>
      <c r="P33" s="562" t="str">
        <f t="shared" si="11"/>
        <v>U</v>
      </c>
      <c r="Q33" s="586">
        <f t="shared" si="12"/>
        <v>-0.25</v>
      </c>
      <c r="R33" s="635">
        <f t="shared" si="13"/>
        <v>1</v>
      </c>
      <c r="S33" s="600">
        <v>0.27</v>
      </c>
      <c r="T33" s="595">
        <f t="shared" si="14"/>
        <v>0.73</v>
      </c>
      <c r="U33" s="601">
        <v>2.42</v>
      </c>
      <c r="V33" s="595">
        <f t="shared" si="15"/>
        <v>-1.42</v>
      </c>
      <c r="W33" s="586">
        <f t="shared" si="17"/>
        <v>1.345</v>
      </c>
      <c r="X33" s="586">
        <f t="shared" si="18"/>
        <v>1.075</v>
      </c>
      <c r="Y33" s="599">
        <v>14</v>
      </c>
      <c r="Z33" s="599">
        <v>16</v>
      </c>
      <c r="AA33" s="599">
        <v>4</v>
      </c>
      <c r="AB33" s="599">
        <v>8</v>
      </c>
      <c r="AC33" s="599">
        <v>53</v>
      </c>
      <c r="AD33" s="599">
        <v>47</v>
      </c>
      <c r="AE33" s="599">
        <v>442</v>
      </c>
      <c r="AF33" s="562"/>
      <c r="AG33" s="562"/>
      <c r="AH33" s="562"/>
      <c r="AJ33" s="758" t="str">
        <f t="array" ref="AJ33">IF($K33="","",IF(SUM(IF(ISNUMBER(VALUE(RIGHT($AM33:$CN33,1))),VALUE(RIGHT($AM33:$CN33,1)),0))=$K33,"T","F"))</f>
        <v>T</v>
      </c>
      <c r="AK33" s="583">
        <f t="array" ref="AK33">IF($K33="","",SUM(IF(LEFT($AM33:$CN33,1)="s",1,0))-SUM(IF(RIGHT(LEFT($AM33:$CN33,2))="-",1,0)))</f>
        <v>0</v>
      </c>
      <c r="AL33" s="562">
        <f t="array" ref="AL33">IF($K33="","",SUM(IF(LEFT($AM33:$CN33,1)="X",1,0)))</f>
        <v>11</v>
      </c>
      <c r="AM33" s="668" t="s">
        <v>2012</v>
      </c>
      <c r="AN33" s="668" t="s">
        <v>2012</v>
      </c>
      <c r="AO33" s="668" t="s">
        <v>2012</v>
      </c>
      <c r="AP33" s="668" t="s">
        <v>2244</v>
      </c>
      <c r="AQ33" s="668" t="s">
        <v>2012</v>
      </c>
      <c r="AR33" s="668" t="s">
        <v>2012</v>
      </c>
      <c r="AS33" s="668"/>
      <c r="AT33" s="668" t="s">
        <v>3167</v>
      </c>
      <c r="AU33" s="668" t="s">
        <v>2012</v>
      </c>
      <c r="AV33" s="668"/>
      <c r="AW33" s="668" t="s">
        <v>2012</v>
      </c>
      <c r="AX33" s="668"/>
      <c r="AY33" s="668"/>
      <c r="AZ33" s="668" t="s">
        <v>2014</v>
      </c>
      <c r="BA33" s="668"/>
      <c r="BB33" s="668"/>
      <c r="BC33" s="668" t="s">
        <v>3168</v>
      </c>
      <c r="BD33" s="669" t="s">
        <v>2012</v>
      </c>
      <c r="BE33" s="668" t="s">
        <v>2014</v>
      </c>
      <c r="BF33" s="668"/>
      <c r="BG33" s="668"/>
      <c r="BH33" s="668" t="s">
        <v>3169</v>
      </c>
      <c r="BI33" s="671" t="s">
        <v>2027</v>
      </c>
      <c r="BJ33" s="668"/>
      <c r="BK33" s="668"/>
      <c r="BL33" s="668" t="s">
        <v>2014</v>
      </c>
      <c r="BM33" s="668" t="s">
        <v>2244</v>
      </c>
      <c r="BN33" s="668" t="s">
        <v>3165</v>
      </c>
      <c r="BO33" s="668" t="s">
        <v>3166</v>
      </c>
      <c r="BP33" s="651"/>
      <c r="BQ33" s="668" t="s">
        <v>2014</v>
      </c>
      <c r="BR33" s="680"/>
      <c r="BS33" s="668"/>
      <c r="BT33" s="672"/>
      <c r="BU33" s="668"/>
      <c r="BV33" s="672"/>
      <c r="BW33" s="672"/>
      <c r="BX33" s="673"/>
      <c r="BY33" s="673"/>
      <c r="BZ33" s="673"/>
      <c r="CA33" s="673"/>
      <c r="CB33" s="673"/>
      <c r="CC33" s="673"/>
      <c r="CD33" s="673"/>
      <c r="CE33" s="673"/>
      <c r="CF33" s="673"/>
      <c r="CG33" s="673"/>
    </row>
    <row r="34" spans="1:85" s="661" customFormat="1" ht="15" customHeight="1">
      <c r="A34" s="626">
        <v>42858</v>
      </c>
      <c r="B34" s="596"/>
      <c r="C34" s="596"/>
      <c r="D34" s="596"/>
      <c r="E34" s="596"/>
      <c r="F34" s="596"/>
      <c r="G34" s="591"/>
      <c r="H34" s="623" t="s">
        <v>254</v>
      </c>
      <c r="I34" s="596" t="s">
        <v>2</v>
      </c>
      <c r="J34" s="596" t="s">
        <v>1199</v>
      </c>
      <c r="K34" s="596">
        <v>1</v>
      </c>
      <c r="L34" s="596">
        <v>2</v>
      </c>
      <c r="M34" s="562" t="str">
        <f t="shared" si="9"/>
        <v>L</v>
      </c>
      <c r="N34" s="562">
        <f t="shared" si="10"/>
        <v>3</v>
      </c>
      <c r="O34" s="598">
        <f t="shared" si="16"/>
        <v>-1</v>
      </c>
      <c r="P34" s="562" t="str">
        <f t="shared" si="11"/>
        <v>O</v>
      </c>
      <c r="Q34" s="586" t="str">
        <f t="shared" si="12"/>
        <v/>
      </c>
      <c r="R34" s="635" t="str">
        <f t="shared" si="13"/>
        <v/>
      </c>
      <c r="S34" s="600"/>
      <c r="T34" s="595" t="str">
        <f t="shared" si="14"/>
        <v/>
      </c>
      <c r="U34" s="601"/>
      <c r="V34" s="595" t="str">
        <f t="shared" si="15"/>
        <v/>
      </c>
      <c r="W34" s="586" t="str">
        <f t="shared" si="17"/>
        <v/>
      </c>
      <c r="X34" s="586" t="str">
        <f t="shared" si="18"/>
        <v/>
      </c>
      <c r="Y34" s="599"/>
      <c r="Z34" s="599"/>
      <c r="AA34" s="599"/>
      <c r="AB34" s="599"/>
      <c r="AC34" s="599"/>
      <c r="AD34" s="599"/>
      <c r="AE34" s="599"/>
      <c r="AF34" s="562"/>
      <c r="AG34" s="562"/>
      <c r="AH34" s="562"/>
      <c r="AJ34" s="758" t="str">
        <f t="array" ref="AJ34">IF($K34="","",IF(SUM(IF(ISNUMBER(VALUE(RIGHT($AM34:$CN34,1))),VALUE(RIGHT($AM34:$CN34,1)),0))=$K34,"T","F"))</f>
        <v>T</v>
      </c>
      <c r="AK34" s="583">
        <f t="array" ref="AK34">IF($K34="","",SUM(IF(LEFT($AM34:$CN34,1)="s",1,0))-SUM(IF(RIGHT(LEFT($AM34:$CN34,2))="-",1,0)))</f>
        <v>0</v>
      </c>
      <c r="AL34" s="562">
        <f t="array" ref="AL34">IF($K34="","",SUM(IF(LEFT($AM34:$CN34,1)="X",1,0)))</f>
        <v>11</v>
      </c>
      <c r="AM34" s="668"/>
      <c r="AN34" s="668" t="s">
        <v>3310</v>
      </c>
      <c r="AO34" s="668" t="s">
        <v>3302</v>
      </c>
      <c r="AP34" s="668" t="s">
        <v>3409</v>
      </c>
      <c r="AQ34" s="668" t="s">
        <v>3308</v>
      </c>
      <c r="AR34" s="668" t="s">
        <v>3310</v>
      </c>
      <c r="AS34" s="668"/>
      <c r="AT34" s="668" t="s">
        <v>3308</v>
      </c>
      <c r="AU34" s="668" t="s">
        <v>3308</v>
      </c>
      <c r="AV34" s="668"/>
      <c r="AW34" s="671"/>
      <c r="AX34" s="668"/>
      <c r="AY34" s="668"/>
      <c r="AZ34" s="668" t="s">
        <v>3302</v>
      </c>
      <c r="BA34" s="668" t="s">
        <v>3309</v>
      </c>
      <c r="BB34" s="668"/>
      <c r="BC34" s="668" t="s">
        <v>3302</v>
      </c>
      <c r="BD34" s="671"/>
      <c r="BE34" s="668" t="s">
        <v>3304</v>
      </c>
      <c r="BF34" s="668"/>
      <c r="BG34" s="668"/>
      <c r="BH34" s="668" t="s">
        <v>3302</v>
      </c>
      <c r="BI34" s="668" t="s">
        <v>3310</v>
      </c>
      <c r="BJ34" s="669" t="s">
        <v>3303</v>
      </c>
      <c r="BK34" s="668" t="s">
        <v>3302</v>
      </c>
      <c r="BL34" s="668" t="s">
        <v>3305</v>
      </c>
      <c r="BM34" s="668"/>
      <c r="BN34" s="668"/>
      <c r="BO34" s="668" t="s">
        <v>3409</v>
      </c>
      <c r="BP34" s="651" t="s">
        <v>3306</v>
      </c>
      <c r="BQ34" s="668" t="s">
        <v>3311</v>
      </c>
      <c r="BR34" s="680"/>
      <c r="BS34" s="668"/>
      <c r="BT34" s="672"/>
      <c r="BU34" s="668" t="s">
        <v>3307</v>
      </c>
      <c r="BV34" s="672"/>
      <c r="BW34" s="672"/>
      <c r="BX34" s="673"/>
      <c r="BY34" s="673"/>
      <c r="BZ34" s="673"/>
      <c r="CA34" s="673"/>
      <c r="CB34" s="673"/>
      <c r="CC34" s="673"/>
      <c r="CD34" s="673"/>
      <c r="CE34" s="673"/>
      <c r="CF34" s="673"/>
      <c r="CG34" s="673"/>
    </row>
    <row r="35" spans="1:85" s="661" customFormat="1" ht="15" customHeight="1">
      <c r="A35" s="625">
        <v>42861</v>
      </c>
      <c r="B35" s="603"/>
      <c r="C35" s="603"/>
      <c r="D35" s="603"/>
      <c r="E35" s="603"/>
      <c r="F35" s="603"/>
      <c r="G35" s="585"/>
      <c r="H35" s="624" t="s">
        <v>253</v>
      </c>
      <c r="I35" s="603" t="s">
        <v>2</v>
      </c>
      <c r="J35" s="603" t="s">
        <v>285</v>
      </c>
      <c r="K35" s="603">
        <v>1</v>
      </c>
      <c r="L35" s="603">
        <v>0</v>
      </c>
      <c r="M35" s="562" t="str">
        <f t="shared" si="9"/>
        <v>W</v>
      </c>
      <c r="N35" s="562">
        <f t="shared" si="10"/>
        <v>1</v>
      </c>
      <c r="O35" s="598">
        <f t="shared" si="16"/>
        <v>1</v>
      </c>
      <c r="P35" s="562" t="str">
        <f t="shared" si="11"/>
        <v>U</v>
      </c>
      <c r="Q35" s="586">
        <f t="shared" si="12"/>
        <v>0</v>
      </c>
      <c r="R35" s="635">
        <f t="shared" si="13"/>
        <v>1</v>
      </c>
      <c r="S35" s="600">
        <v>7.4999999999999997E-2</v>
      </c>
      <c r="T35" s="595">
        <f t="shared" si="14"/>
        <v>0.92500000000000004</v>
      </c>
      <c r="U35" s="601">
        <v>2.4500000000000002</v>
      </c>
      <c r="V35" s="595">
        <f t="shared" si="15"/>
        <v>-1.4500000000000002</v>
      </c>
      <c r="W35" s="586">
        <f t="shared" si="17"/>
        <v>1.2625000000000002</v>
      </c>
      <c r="X35" s="586">
        <f t="shared" si="18"/>
        <v>1.1875</v>
      </c>
      <c r="Y35" s="599">
        <v>9</v>
      </c>
      <c r="Z35" s="599">
        <v>9</v>
      </c>
      <c r="AA35" s="599">
        <v>4</v>
      </c>
      <c r="AB35" s="599">
        <v>3</v>
      </c>
      <c r="AC35" s="599">
        <v>50</v>
      </c>
      <c r="AD35" s="599">
        <v>50</v>
      </c>
      <c r="AE35" s="599">
        <v>442</v>
      </c>
      <c r="AF35" s="562"/>
      <c r="AG35" s="562"/>
      <c r="AH35" s="562"/>
      <c r="AJ35" s="758" t="str">
        <f t="array" ref="AJ35">IF($K35="","",IF(SUM(IF(ISNUMBER(VALUE(RIGHT($AM35:$CN35,1))),VALUE(RIGHT($AM35:$CN35,1)),0))=$K35,"T","F"))</f>
        <v>T</v>
      </c>
      <c r="AK35" s="583">
        <f t="array" ref="AK35">IF($K35="","",SUM(IF(LEFT($AM35:$CN35,1)="s",1,0))-SUM(IF(RIGHT(LEFT($AM35:$CN35,2))="-",1,0)))</f>
        <v>0</v>
      </c>
      <c r="AL35" s="562">
        <f t="array" ref="AL35">IF($K35="","",SUM(IF(LEFT($AM35:$CN35,1)="X",1,0)))</f>
        <v>11</v>
      </c>
      <c r="AM35" s="668" t="s">
        <v>3336</v>
      </c>
      <c r="AN35" s="668" t="s">
        <v>3336</v>
      </c>
      <c r="AO35" s="668" t="s">
        <v>3337</v>
      </c>
      <c r="AP35" s="668" t="s">
        <v>3409</v>
      </c>
      <c r="AQ35" s="668" t="s">
        <v>3337</v>
      </c>
      <c r="AR35" s="668" t="s">
        <v>3338</v>
      </c>
      <c r="AS35" s="668"/>
      <c r="AT35" s="668" t="s">
        <v>3359</v>
      </c>
      <c r="AU35" s="668" t="s">
        <v>2013</v>
      </c>
      <c r="AV35" s="668"/>
      <c r="AW35" s="671" t="s">
        <v>2017</v>
      </c>
      <c r="AX35" s="668"/>
      <c r="AY35" s="668"/>
      <c r="AZ35" s="668" t="s">
        <v>3359</v>
      </c>
      <c r="BA35" s="668"/>
      <c r="BB35" s="668"/>
      <c r="BC35" s="668" t="s">
        <v>3358</v>
      </c>
      <c r="BD35" s="668" t="s">
        <v>3337</v>
      </c>
      <c r="BE35" s="668"/>
      <c r="BF35" s="668"/>
      <c r="BG35" s="668"/>
      <c r="BH35" s="668" t="s">
        <v>3358</v>
      </c>
      <c r="BI35" s="668" t="s">
        <v>2013</v>
      </c>
      <c r="BJ35" s="668"/>
      <c r="BK35" s="668" t="s">
        <v>3359</v>
      </c>
      <c r="BL35" s="668" t="s">
        <v>3359</v>
      </c>
      <c r="BM35" s="668" t="s">
        <v>2013</v>
      </c>
      <c r="BN35" s="668" t="s">
        <v>3337</v>
      </c>
      <c r="BO35" s="668" t="s">
        <v>3409</v>
      </c>
      <c r="BP35" s="651"/>
      <c r="BQ35" s="668" t="s">
        <v>3358</v>
      </c>
      <c r="BR35" s="680"/>
      <c r="BS35" s="671"/>
      <c r="BT35" s="672"/>
      <c r="BU35" s="671"/>
      <c r="BV35" s="672"/>
      <c r="BW35" s="672"/>
      <c r="BX35" s="673"/>
      <c r="BY35" s="673"/>
      <c r="BZ35" s="673"/>
      <c r="CA35" s="673"/>
      <c r="CB35" s="673"/>
      <c r="CC35" s="673"/>
      <c r="CD35" s="673"/>
      <c r="CE35" s="673"/>
      <c r="CF35" s="673"/>
      <c r="CG35" s="673"/>
    </row>
    <row r="36" spans="1:85" s="661" customFormat="1" ht="1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266</v>
      </c>
      <c r="I36" s="596" t="s">
        <v>3</v>
      </c>
      <c r="J36" s="596" t="s">
        <v>1199</v>
      </c>
      <c r="K36" s="596">
        <v>1</v>
      </c>
      <c r="L36" s="596">
        <v>1</v>
      </c>
      <c r="M36" s="562" t="str">
        <f t="shared" si="9"/>
        <v>D</v>
      </c>
      <c r="N36" s="562">
        <f t="shared" si="10"/>
        <v>2</v>
      </c>
      <c r="O36" s="598">
        <f t="shared" si="16"/>
        <v>0</v>
      </c>
      <c r="P36" s="562" t="str">
        <f t="shared" si="11"/>
        <v>U</v>
      </c>
      <c r="Q36" s="586" t="str">
        <f t="shared" si="12"/>
        <v/>
      </c>
      <c r="R36" s="635" t="str">
        <f t="shared" si="13"/>
        <v/>
      </c>
      <c r="S36" s="600"/>
      <c r="T36" s="595" t="str">
        <f t="shared" si="14"/>
        <v/>
      </c>
      <c r="U36" s="601"/>
      <c r="V36" s="595" t="str">
        <f t="shared" si="15"/>
        <v/>
      </c>
      <c r="W36" s="586" t="str">
        <f t="shared" si="17"/>
        <v/>
      </c>
      <c r="X36" s="586" t="str">
        <f t="shared" si="18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IF($K36="","",IF(SUM(IF(ISNUMBER(VALUE(RIGHT($AM36:$CN36,1))),VALUE(RIGHT($AM36:$CN36,1)),0))=$K36,"T","F"))</f>
        <v>T</v>
      </c>
      <c r="AK36" s="583">
        <f t="array" ref="AK36">IF($K36="","",SUM(IF(LEFT($AM36:$CN36,1)="s",1,0))-SUM(IF(RIGHT(LEFT($AM36:$CN36,2))="-",1,0)))</f>
        <v>0</v>
      </c>
      <c r="AL36" s="562">
        <f t="array" ref="AL36">IF($K36="","",SUM(IF(LEFT($AM36:$CN36,1)="X",1,0)))</f>
        <v>11</v>
      </c>
      <c r="AM36" s="668"/>
      <c r="AN36" s="668"/>
      <c r="AO36" s="668" t="s">
        <v>2474</v>
      </c>
      <c r="AP36" s="668" t="s">
        <v>3409</v>
      </c>
      <c r="AQ36" s="668" t="s">
        <v>126</v>
      </c>
      <c r="AR36" s="668" t="s">
        <v>126</v>
      </c>
      <c r="AS36" s="668" t="s">
        <v>126</v>
      </c>
      <c r="AT36" s="668" t="s">
        <v>3424</v>
      </c>
      <c r="AU36" s="668" t="s">
        <v>3425</v>
      </c>
      <c r="AV36" s="668"/>
      <c r="AW36" s="668" t="s">
        <v>126</v>
      </c>
      <c r="AX36" s="668" t="s">
        <v>126</v>
      </c>
      <c r="AY36" s="668" t="s">
        <v>126</v>
      </c>
      <c r="AZ36" s="668" t="s">
        <v>2474</v>
      </c>
      <c r="BA36" s="668" t="s">
        <v>2472</v>
      </c>
      <c r="BB36" s="668" t="s">
        <v>126</v>
      </c>
      <c r="BC36" s="668" t="s">
        <v>2474</v>
      </c>
      <c r="BD36" s="668" t="s">
        <v>3425</v>
      </c>
      <c r="BE36" s="668" t="s">
        <v>2474</v>
      </c>
      <c r="BF36" s="668" t="s">
        <v>2472</v>
      </c>
      <c r="BG36" s="668" t="s">
        <v>126</v>
      </c>
      <c r="BH36" s="668" t="s">
        <v>2474</v>
      </c>
      <c r="BI36" s="668" t="s">
        <v>2472</v>
      </c>
      <c r="BJ36" s="668" t="s">
        <v>2472</v>
      </c>
      <c r="BK36" s="668" t="s">
        <v>2474</v>
      </c>
      <c r="BL36" s="668" t="s">
        <v>2474</v>
      </c>
      <c r="BM36" s="668" t="s">
        <v>3425</v>
      </c>
      <c r="BN36" s="668" t="s">
        <v>126</v>
      </c>
      <c r="BO36" s="668" t="s">
        <v>3409</v>
      </c>
      <c r="BP36" s="651" t="s">
        <v>3424</v>
      </c>
      <c r="BQ36" s="668" t="s">
        <v>2474</v>
      </c>
      <c r="BR36" s="680"/>
      <c r="BS36" s="668"/>
      <c r="BT36" s="672"/>
      <c r="BU36" s="668" t="s">
        <v>3426</v>
      </c>
      <c r="BV36" s="672"/>
      <c r="BW36" s="672"/>
      <c r="BX36" s="673"/>
      <c r="BY36" s="673"/>
      <c r="BZ36" s="673"/>
      <c r="CA36" s="673"/>
      <c r="CB36" s="673"/>
      <c r="CC36" s="673"/>
      <c r="CD36" s="673"/>
      <c r="CE36" s="673"/>
      <c r="CF36" s="673"/>
      <c r="CG36" s="673"/>
    </row>
    <row r="37" spans="1:85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264</v>
      </c>
      <c r="I37" s="603" t="s">
        <v>3</v>
      </c>
      <c r="J37" s="603" t="s">
        <v>285</v>
      </c>
      <c r="K37" s="603">
        <v>2</v>
      </c>
      <c r="L37" s="603">
        <v>1</v>
      </c>
      <c r="M37" s="562" t="str">
        <f t="shared" si="9"/>
        <v>W</v>
      </c>
      <c r="N37" s="562">
        <f t="shared" si="10"/>
        <v>3</v>
      </c>
      <c r="O37" s="598">
        <f t="shared" si="16"/>
        <v>1</v>
      </c>
      <c r="P37" s="562" t="str">
        <f t="shared" si="11"/>
        <v>O</v>
      </c>
      <c r="Q37" s="586">
        <f t="shared" si="12"/>
        <v>0.25</v>
      </c>
      <c r="R37" s="635">
        <f t="shared" si="13"/>
        <v>1</v>
      </c>
      <c r="S37" s="600">
        <v>-0.37</v>
      </c>
      <c r="T37" s="595">
        <f t="shared" si="14"/>
        <v>1.37</v>
      </c>
      <c r="U37" s="601">
        <v>2.62</v>
      </c>
      <c r="V37" s="595">
        <f t="shared" si="15"/>
        <v>0.37999999999999989</v>
      </c>
      <c r="W37" s="586">
        <f t="shared" si="17"/>
        <v>1.125</v>
      </c>
      <c r="X37" s="586">
        <f t="shared" si="18"/>
        <v>1.4950000000000001</v>
      </c>
      <c r="Y37" s="599">
        <v>22</v>
      </c>
      <c r="Z37" s="599">
        <v>11</v>
      </c>
      <c r="AA37" s="599">
        <v>10</v>
      </c>
      <c r="AB37" s="599">
        <v>5</v>
      </c>
      <c r="AC37" s="599">
        <v>51</v>
      </c>
      <c r="AD37" s="599">
        <v>49</v>
      </c>
      <c r="AE37" s="599">
        <v>442</v>
      </c>
      <c r="AF37" s="562"/>
      <c r="AG37" s="562"/>
      <c r="AH37" s="562"/>
      <c r="AJ37" s="758" t="str">
        <f t="array" ref="AJ37">IF($K37="","",IF(SUM(IF(ISNUMBER(VALUE(RIGHT($AM37:$CN37,1))),VALUE(RIGHT($AM37:$CN37,1)),0))=$K37,"T","F"))</f>
        <v>T</v>
      </c>
      <c r="AK37" s="583">
        <f t="array" ref="AK37">IF($K37="","",SUM(IF(LEFT($AM37:$CN37,1)="s",1,0))-SUM(IF(RIGHT(LEFT($AM37:$CN37,2))="-",1,0)))</f>
        <v>0</v>
      </c>
      <c r="AL37" s="562">
        <f t="array" ref="AL37">IF($K37="","",SUM(IF(LEFT($AM37:$CN37,1)="X",1,0)))</f>
        <v>11</v>
      </c>
      <c r="AM37" s="668" t="s">
        <v>2474</v>
      </c>
      <c r="AN37" s="668" t="s">
        <v>2474</v>
      </c>
      <c r="AO37" s="668" t="s">
        <v>3473</v>
      </c>
      <c r="AP37" s="668" t="s">
        <v>2244</v>
      </c>
      <c r="AQ37" s="668" t="s">
        <v>2474</v>
      </c>
      <c r="AR37" s="668" t="s">
        <v>2474</v>
      </c>
      <c r="AS37" s="668" t="s">
        <v>126</v>
      </c>
      <c r="AT37" s="668" t="s">
        <v>2472</v>
      </c>
      <c r="AU37" s="671" t="s">
        <v>3538</v>
      </c>
      <c r="AV37" s="668"/>
      <c r="AW37" s="671" t="s">
        <v>3540</v>
      </c>
      <c r="AX37" s="668" t="s">
        <v>126</v>
      </c>
      <c r="AY37" s="668" t="s">
        <v>126</v>
      </c>
      <c r="AZ37" s="668" t="s">
        <v>2472</v>
      </c>
      <c r="BA37" s="668" t="s">
        <v>126</v>
      </c>
      <c r="BB37" s="668" t="s">
        <v>126</v>
      </c>
      <c r="BC37" s="671" t="s">
        <v>3539</v>
      </c>
      <c r="BD37" s="668" t="s">
        <v>2474</v>
      </c>
      <c r="BE37" s="668" t="s">
        <v>2472</v>
      </c>
      <c r="BF37" s="668" t="s">
        <v>126</v>
      </c>
      <c r="BG37" s="668" t="s">
        <v>126</v>
      </c>
      <c r="BH37" s="668" t="s">
        <v>3537</v>
      </c>
      <c r="BI37" s="671" t="s">
        <v>3538</v>
      </c>
      <c r="BJ37" s="668" t="s">
        <v>126</v>
      </c>
      <c r="BK37" s="668" t="s">
        <v>2472</v>
      </c>
      <c r="BL37" s="668" t="s">
        <v>3536</v>
      </c>
      <c r="BM37" s="668" t="s">
        <v>3535</v>
      </c>
      <c r="BN37" s="669" t="s">
        <v>3535</v>
      </c>
      <c r="BO37" s="668" t="s">
        <v>2244</v>
      </c>
      <c r="BP37" s="651" t="s">
        <v>126</v>
      </c>
      <c r="BQ37" s="668" t="s">
        <v>3536</v>
      </c>
      <c r="BR37" s="680"/>
      <c r="BS37" s="668"/>
      <c r="BT37" s="672"/>
      <c r="BU37" s="668" t="s">
        <v>3585</v>
      </c>
      <c r="BV37" s="672"/>
      <c r="BW37" s="672"/>
      <c r="BX37" s="673"/>
      <c r="BY37" s="673"/>
      <c r="BZ37" s="673"/>
      <c r="CA37" s="673"/>
      <c r="CB37" s="673"/>
      <c r="CC37" s="673"/>
      <c r="CD37" s="673"/>
      <c r="CE37" s="673"/>
      <c r="CF37" s="673"/>
      <c r="CG37" s="673"/>
    </row>
    <row r="38" spans="1:85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254</v>
      </c>
      <c r="I38" s="603" t="s">
        <v>3</v>
      </c>
      <c r="J38" s="603" t="s">
        <v>285</v>
      </c>
      <c r="K38" s="603">
        <v>2</v>
      </c>
      <c r="L38" s="603">
        <v>0</v>
      </c>
      <c r="M38" s="562" t="str">
        <f t="shared" si="9"/>
        <v>W</v>
      </c>
      <c r="N38" s="562">
        <f t="shared" si="10"/>
        <v>2</v>
      </c>
      <c r="O38" s="598">
        <f t="shared" si="16"/>
        <v>2</v>
      </c>
      <c r="P38" s="562" t="str">
        <f t="shared" si="11"/>
        <v>U</v>
      </c>
      <c r="Q38" s="586">
        <f t="shared" si="12"/>
        <v>-0.5</v>
      </c>
      <c r="R38" s="635">
        <f t="shared" si="13"/>
        <v>1</v>
      </c>
      <c r="S38" s="600">
        <v>0.48</v>
      </c>
      <c r="T38" s="595">
        <f t="shared" si="14"/>
        <v>1.52</v>
      </c>
      <c r="U38" s="601">
        <v>2.61</v>
      </c>
      <c r="V38" s="595">
        <f t="shared" si="15"/>
        <v>-0.60999999999999988</v>
      </c>
      <c r="W38" s="586">
        <f t="shared" si="17"/>
        <v>1.5449999999999999</v>
      </c>
      <c r="X38" s="586">
        <f t="shared" si="18"/>
        <v>1.0649999999999999</v>
      </c>
      <c r="Y38" s="599">
        <v>12</v>
      </c>
      <c r="Z38" s="599">
        <v>15</v>
      </c>
      <c r="AA38" s="599">
        <v>4</v>
      </c>
      <c r="AB38" s="599">
        <v>5</v>
      </c>
      <c r="AC38" s="599">
        <v>54</v>
      </c>
      <c r="AD38" s="599">
        <v>46</v>
      </c>
      <c r="AE38" s="599">
        <v>442</v>
      </c>
      <c r="AF38" s="562"/>
      <c r="AG38" s="562"/>
      <c r="AH38" s="562"/>
      <c r="AJ38" s="758" t="str">
        <f t="array" ref="AJ38">IF($K38="","",IF(SUM(IF(ISNUMBER(VALUE(RIGHT($AM38:$CN38,1))),VALUE(RIGHT($AM38:$CN38,1)),0))=$K38,"T","F"))</f>
        <v>T</v>
      </c>
      <c r="AK38" s="583">
        <f t="array" ref="AK38">IF($K38="","",SUM(IF(LEFT($AM38:$CN38,1)="s",1,0))-SUM(IF(RIGHT(LEFT($AM38:$CN38,2))="-",1,0)))</f>
        <v>0</v>
      </c>
      <c r="AL38" s="562">
        <f t="array" ref="AL38">IF($K38="","",SUM(IF(LEFT($AM38:$CN38,1)="X",1,0)))</f>
        <v>11</v>
      </c>
      <c r="AM38" s="668" t="s">
        <v>2474</v>
      </c>
      <c r="AN38" s="669" t="s">
        <v>2474</v>
      </c>
      <c r="AO38" s="668" t="s">
        <v>3471</v>
      </c>
      <c r="AP38" s="668" t="s">
        <v>2244</v>
      </c>
      <c r="AQ38" s="668" t="s">
        <v>2474</v>
      </c>
      <c r="AR38" s="668" t="s">
        <v>2474</v>
      </c>
      <c r="AS38" s="668" t="s">
        <v>126</v>
      </c>
      <c r="AT38" s="668" t="s">
        <v>2472</v>
      </c>
      <c r="AU38" s="669" t="s">
        <v>3643</v>
      </c>
      <c r="AV38" s="668"/>
      <c r="AW38" s="671" t="s">
        <v>3645</v>
      </c>
      <c r="AX38" s="668" t="s">
        <v>126</v>
      </c>
      <c r="AY38" s="668" t="s">
        <v>126</v>
      </c>
      <c r="AZ38" s="668" t="s">
        <v>2472</v>
      </c>
      <c r="BA38" s="668" t="s">
        <v>126</v>
      </c>
      <c r="BB38" s="668" t="s">
        <v>126</v>
      </c>
      <c r="BC38" s="668" t="s">
        <v>3643</v>
      </c>
      <c r="BD38" s="668" t="s">
        <v>2474</v>
      </c>
      <c r="BE38" s="668" t="s">
        <v>2472</v>
      </c>
      <c r="BF38" s="668" t="s">
        <v>126</v>
      </c>
      <c r="BG38" s="668" t="s">
        <v>126</v>
      </c>
      <c r="BH38" s="668" t="s">
        <v>3644</v>
      </c>
      <c r="BI38" s="668" t="s">
        <v>3643</v>
      </c>
      <c r="BJ38" s="668" t="s">
        <v>126</v>
      </c>
      <c r="BK38" s="668" t="s">
        <v>3644</v>
      </c>
      <c r="BL38" s="668" t="s">
        <v>2472</v>
      </c>
      <c r="BM38" s="668" t="s">
        <v>2474</v>
      </c>
      <c r="BN38" s="671" t="s">
        <v>3645</v>
      </c>
      <c r="BO38" s="668" t="s">
        <v>3474</v>
      </c>
      <c r="BP38" s="651" t="s">
        <v>126</v>
      </c>
      <c r="BQ38" s="668" t="s">
        <v>3644</v>
      </c>
      <c r="BR38" s="680"/>
      <c r="BS38" s="668"/>
      <c r="BT38" s="672"/>
      <c r="BU38" s="668" t="s">
        <v>3585</v>
      </c>
      <c r="BV38" s="672"/>
      <c r="BW38" s="672"/>
      <c r="BX38" s="673"/>
      <c r="BY38" s="673"/>
      <c r="BZ38" s="673"/>
      <c r="CA38" s="673"/>
      <c r="CB38" s="673"/>
      <c r="CC38" s="673"/>
      <c r="CD38" s="673"/>
      <c r="CE38" s="673"/>
      <c r="CF38" s="673"/>
      <c r="CG38" s="673"/>
    </row>
    <row r="39" spans="1:85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264</v>
      </c>
      <c r="I39" s="596" t="s">
        <v>2</v>
      </c>
      <c r="J39" s="596" t="s">
        <v>1199</v>
      </c>
      <c r="K39" s="596">
        <v>0</v>
      </c>
      <c r="L39" s="596">
        <v>1</v>
      </c>
      <c r="M39" s="562" t="str">
        <f t="shared" si="9"/>
        <v>L</v>
      </c>
      <c r="N39" s="562">
        <f t="shared" si="10"/>
        <v>1</v>
      </c>
      <c r="O39" s="598">
        <f t="shared" si="16"/>
        <v>-1</v>
      </c>
      <c r="P39" s="562" t="str">
        <f t="shared" si="11"/>
        <v>U</v>
      </c>
      <c r="Q39" s="586" t="str">
        <f t="shared" si="12"/>
        <v/>
      </c>
      <c r="R39" s="635" t="str">
        <f t="shared" si="13"/>
        <v/>
      </c>
      <c r="S39" s="600"/>
      <c r="T39" s="595" t="str">
        <f t="shared" si="14"/>
        <v/>
      </c>
      <c r="U39" s="601"/>
      <c r="V39" s="595" t="str">
        <f t="shared" si="15"/>
        <v/>
      </c>
      <c r="W39" s="586" t="str">
        <f t="shared" si="17"/>
        <v/>
      </c>
      <c r="X39" s="586" t="str">
        <f t="shared" si="18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IF($K39="","",IF(SUM(IF(ISNUMBER(VALUE(RIGHT($AM39:$CN39,1))),VALUE(RIGHT($AM39:$CN39,1)),0))=$K39,"T","F"))</f>
        <v>T</v>
      </c>
      <c r="AK39" s="583">
        <f t="array" ref="AK39">IF($K39="","",SUM(IF(LEFT($AM39:$CN39,1)="s",1,0))-SUM(IF(RIGHT(LEFT($AM39:$CN39,2))="-",1,0)))</f>
        <v>0</v>
      </c>
      <c r="AL39" s="562">
        <f t="array" ref="AL39">IF($K39="","",SUM(IF(LEFT($AM39:$CN39,1)="X",1,0)))</f>
        <v>11</v>
      </c>
      <c r="AM39" s="668"/>
      <c r="AN39" s="668" t="s">
        <v>3681</v>
      </c>
      <c r="AO39" s="668" t="s">
        <v>3473</v>
      </c>
      <c r="AP39" s="668" t="s">
        <v>3663</v>
      </c>
      <c r="AQ39" s="668" t="s">
        <v>2015</v>
      </c>
      <c r="AR39" s="668" t="s">
        <v>3684</v>
      </c>
      <c r="AS39" s="668" t="s">
        <v>3720</v>
      </c>
      <c r="AT39" s="668" t="s">
        <v>3682</v>
      </c>
      <c r="AU39" s="671"/>
      <c r="AV39" s="668"/>
      <c r="AW39" s="668"/>
      <c r="AX39" s="668"/>
      <c r="AY39" s="668"/>
      <c r="AZ39" s="668" t="s">
        <v>3681</v>
      </c>
      <c r="BA39" s="668" t="s">
        <v>3684</v>
      </c>
      <c r="BB39" s="668"/>
      <c r="BC39" s="668" t="s">
        <v>3685</v>
      </c>
      <c r="BD39" s="668" t="s">
        <v>3681</v>
      </c>
      <c r="BE39" s="668" t="s">
        <v>3719</v>
      </c>
      <c r="BF39" s="668"/>
      <c r="BG39" s="668"/>
      <c r="BH39" s="669" t="s">
        <v>3719</v>
      </c>
      <c r="BI39" s="668" t="s">
        <v>2015</v>
      </c>
      <c r="BJ39" s="668"/>
      <c r="BK39" s="668" t="s">
        <v>3683</v>
      </c>
      <c r="BL39" s="668" t="s">
        <v>3681</v>
      </c>
      <c r="BM39" s="668" t="s">
        <v>2015</v>
      </c>
      <c r="BN39" s="668" t="s">
        <v>3684</v>
      </c>
      <c r="BO39" s="668" t="s">
        <v>3409</v>
      </c>
      <c r="BP39" s="651"/>
      <c r="BQ39" s="668" t="s">
        <v>3681</v>
      </c>
      <c r="BR39" s="680"/>
      <c r="BS39" s="668"/>
      <c r="BT39" s="672"/>
      <c r="BU39" s="668" t="s">
        <v>2012</v>
      </c>
      <c r="BV39" s="672"/>
      <c r="BW39" s="672"/>
      <c r="BX39" s="673"/>
      <c r="BY39" s="673"/>
      <c r="BZ39" s="673"/>
      <c r="CA39" s="673"/>
      <c r="CB39" s="673"/>
      <c r="CC39" s="673"/>
      <c r="CD39" s="673"/>
      <c r="CE39" s="673"/>
      <c r="CF39" s="673"/>
      <c r="CG39" s="673"/>
    </row>
    <row r="40" spans="1:85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1204</v>
      </c>
      <c r="I40" s="603" t="s">
        <v>2</v>
      </c>
      <c r="J40" s="603" t="s">
        <v>285</v>
      </c>
      <c r="K40" s="603">
        <v>4</v>
      </c>
      <c r="L40" s="603">
        <v>2</v>
      </c>
      <c r="M40" s="562" t="str">
        <f t="shared" si="9"/>
        <v>W</v>
      </c>
      <c r="N40" s="562">
        <f t="shared" si="10"/>
        <v>6</v>
      </c>
      <c r="O40" s="598">
        <f t="shared" si="16"/>
        <v>2</v>
      </c>
      <c r="P40" s="562" t="str">
        <f t="shared" si="11"/>
        <v>O</v>
      </c>
      <c r="Q40" s="586">
        <f t="shared" si="12"/>
        <v>-0.75</v>
      </c>
      <c r="R40" s="635">
        <f t="shared" si="13"/>
        <v>1</v>
      </c>
      <c r="S40" s="600">
        <v>0.93</v>
      </c>
      <c r="T40" s="595">
        <f t="shared" si="14"/>
        <v>1.0699999999999998</v>
      </c>
      <c r="U40" s="601">
        <v>2.66</v>
      </c>
      <c r="V40" s="595">
        <f t="shared" si="15"/>
        <v>3.34</v>
      </c>
      <c r="W40" s="586">
        <f t="shared" si="17"/>
        <v>1.7950000000000002</v>
      </c>
      <c r="X40" s="586">
        <f t="shared" si="18"/>
        <v>0.86499999999999999</v>
      </c>
      <c r="Y40" s="599">
        <v>27</v>
      </c>
      <c r="Z40" s="599">
        <v>9</v>
      </c>
      <c r="AA40" s="599">
        <v>10</v>
      </c>
      <c r="AB40" s="599">
        <v>3</v>
      </c>
      <c r="AC40" s="599">
        <v>57</v>
      </c>
      <c r="AD40" s="599">
        <v>43</v>
      </c>
      <c r="AE40" s="599">
        <v>442</v>
      </c>
      <c r="AF40" s="562"/>
      <c r="AG40" s="562"/>
      <c r="AH40" s="562"/>
      <c r="AJ40" s="758" t="str">
        <f t="array" ref="AJ40">IF($K40="","",IF(SUM(IF(ISNUMBER(VALUE(RIGHT($AM40:$CN40,1))),VALUE(RIGHT($AM40:$CN40,1)),0))=$K40,"T","F"))</f>
        <v>T</v>
      </c>
      <c r="AK40" s="583">
        <f t="array" ref="AK40">IF($K40="","",SUM(IF(LEFT($AM40:$CN40,1)="s",1,0))-SUM(IF(RIGHT(LEFT($AM40:$CN40,2))="-",1,0)))</f>
        <v>0</v>
      </c>
      <c r="AL40" s="562">
        <f t="array" ref="AL40">IF($K40="","",SUM(IF(LEFT($AM40:$CN40,1)="X",1,0)))</f>
        <v>11</v>
      </c>
      <c r="AM40" s="668" t="s">
        <v>3745</v>
      </c>
      <c r="AN40" s="668" t="s">
        <v>3745</v>
      </c>
      <c r="AO40" s="668" t="s">
        <v>3473</v>
      </c>
      <c r="AP40" s="668" t="s">
        <v>2244</v>
      </c>
      <c r="AQ40" s="668" t="s">
        <v>3743</v>
      </c>
      <c r="AR40" s="668" t="s">
        <v>3745</v>
      </c>
      <c r="AS40" s="668"/>
      <c r="AT40" s="668" t="s">
        <v>3750</v>
      </c>
      <c r="AU40" s="671" t="s">
        <v>3751</v>
      </c>
      <c r="AV40" s="668"/>
      <c r="AW40" s="671" t="s">
        <v>3753</v>
      </c>
      <c r="AX40" s="668"/>
      <c r="AY40" s="668"/>
      <c r="AZ40" s="668" t="s">
        <v>3749</v>
      </c>
      <c r="BA40" s="668"/>
      <c r="BB40" s="668"/>
      <c r="BC40" s="669" t="s">
        <v>3746</v>
      </c>
      <c r="BD40" s="668" t="s">
        <v>3745</v>
      </c>
      <c r="BE40" s="668" t="s">
        <v>3747</v>
      </c>
      <c r="BF40" s="668"/>
      <c r="BG40" s="668" t="s">
        <v>3662</v>
      </c>
      <c r="BH40" s="668" t="s">
        <v>3748</v>
      </c>
      <c r="BI40" s="668" t="s">
        <v>3744</v>
      </c>
      <c r="BJ40" s="668"/>
      <c r="BK40" s="668" t="s">
        <v>3749</v>
      </c>
      <c r="BL40" s="668" t="s">
        <v>3749</v>
      </c>
      <c r="BM40" s="671" t="s">
        <v>3752</v>
      </c>
      <c r="BN40" s="668" t="s">
        <v>3745</v>
      </c>
      <c r="BO40" s="668" t="s">
        <v>2244</v>
      </c>
      <c r="BP40" s="651"/>
      <c r="BQ40" s="668" t="s">
        <v>3748</v>
      </c>
      <c r="BR40" s="680"/>
      <c r="BS40" s="668"/>
      <c r="BT40" s="672"/>
      <c r="BU40" s="668" t="s">
        <v>2244</v>
      </c>
      <c r="BV40" s="672"/>
      <c r="BW40" s="672"/>
      <c r="BX40" s="673"/>
      <c r="BY40" s="673"/>
      <c r="BZ40" s="673"/>
      <c r="CA40" s="673"/>
      <c r="CB40" s="673"/>
      <c r="CC40" s="673"/>
      <c r="CD40" s="673"/>
      <c r="CE40" s="673"/>
      <c r="CF40" s="673"/>
      <c r="CG40" s="673"/>
    </row>
    <row r="41" spans="1:85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1435</v>
      </c>
      <c r="I41" s="596" t="s">
        <v>3</v>
      </c>
      <c r="J41" s="596" t="s">
        <v>1199</v>
      </c>
      <c r="K41" s="596">
        <v>1</v>
      </c>
      <c r="L41" s="596">
        <v>2</v>
      </c>
      <c r="M41" s="562" t="str">
        <f t="shared" si="9"/>
        <v>L</v>
      </c>
      <c r="N41" s="562">
        <f t="shared" si="10"/>
        <v>3</v>
      </c>
      <c r="O41" s="598">
        <f t="shared" si="16"/>
        <v>-1</v>
      </c>
      <c r="P41" s="562" t="str">
        <f t="shared" si="11"/>
        <v>O</v>
      </c>
      <c r="Q41" s="586"/>
      <c r="R41" s="635"/>
      <c r="S41" s="600"/>
      <c r="T41" s="595" t="str">
        <f t="shared" si="14"/>
        <v/>
      </c>
      <c r="U41" s="601"/>
      <c r="V41" s="595" t="str">
        <f t="shared" si="15"/>
        <v/>
      </c>
      <c r="W41" s="586" t="str">
        <f t="shared" si="17"/>
        <v/>
      </c>
      <c r="X41" s="586" t="str">
        <f t="shared" si="18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IF($K41="","",IF(SUM(IF(ISNUMBER(VALUE(RIGHT($AM41:$CN41,1))),VALUE(RIGHT($AM41:$CN41,1)),0))=$K41,"T","F"))</f>
        <v>T</v>
      </c>
      <c r="AK41" s="583">
        <f t="array" ref="AK41">IF($K41="","",SUM(IF(LEFT($AM41:$CN41,1)="s",1,0))-SUM(IF(RIGHT(LEFT($AM41:$CN41,2))="-",1,0)))</f>
        <v>0</v>
      </c>
      <c r="AL41" s="562">
        <f t="array" ref="AL41">IF($K41="","",SUM(IF(LEFT($AM41:$CN41,1)="X",1,0)))</f>
        <v>11</v>
      </c>
      <c r="AM41" s="668"/>
      <c r="AN41" s="668"/>
      <c r="AO41" s="668" t="s">
        <v>3456</v>
      </c>
      <c r="AP41" s="668" t="s">
        <v>2244</v>
      </c>
      <c r="AQ41" s="668"/>
      <c r="AR41" s="668" t="s">
        <v>2472</v>
      </c>
      <c r="AS41" s="668" t="s">
        <v>3854</v>
      </c>
      <c r="AT41" s="668" t="s">
        <v>2474</v>
      </c>
      <c r="AU41" s="668" t="s">
        <v>126</v>
      </c>
      <c r="AV41" s="668"/>
      <c r="AW41" s="668" t="s">
        <v>3858</v>
      </c>
      <c r="AX41" s="668" t="s">
        <v>126</v>
      </c>
      <c r="AY41" s="668" t="s">
        <v>126</v>
      </c>
      <c r="AZ41" s="668" t="s">
        <v>2474</v>
      </c>
      <c r="BA41" s="668" t="s">
        <v>2472</v>
      </c>
      <c r="BB41" s="668" t="s">
        <v>126</v>
      </c>
      <c r="BC41" s="684" t="s">
        <v>2472</v>
      </c>
      <c r="BD41" s="668"/>
      <c r="BE41" s="668" t="s">
        <v>2474</v>
      </c>
      <c r="BF41" s="668" t="s">
        <v>2474</v>
      </c>
      <c r="BG41" s="668" t="s">
        <v>3456</v>
      </c>
      <c r="BH41" s="668" t="s">
        <v>3854</v>
      </c>
      <c r="BI41" s="668" t="s">
        <v>2472</v>
      </c>
      <c r="BJ41" s="668" t="s">
        <v>3856</v>
      </c>
      <c r="BK41" s="668" t="s">
        <v>2474</v>
      </c>
      <c r="BL41" s="668" t="s">
        <v>2474</v>
      </c>
      <c r="BM41" s="668" t="s">
        <v>126</v>
      </c>
      <c r="BN41" s="668" t="s">
        <v>3857</v>
      </c>
      <c r="BO41" s="668" t="s">
        <v>3855</v>
      </c>
      <c r="BP41" s="651" t="s">
        <v>126</v>
      </c>
      <c r="BQ41" s="668" t="s">
        <v>2474</v>
      </c>
      <c r="BR41" s="680"/>
      <c r="BS41" s="668" t="s">
        <v>2017</v>
      </c>
      <c r="BT41" s="672"/>
      <c r="BU41" s="668" t="s">
        <v>2244</v>
      </c>
      <c r="BV41" s="672"/>
      <c r="BW41" s="672"/>
      <c r="BX41" s="673"/>
      <c r="BY41" s="673"/>
      <c r="BZ41" s="673"/>
      <c r="CA41" s="673"/>
      <c r="CB41" s="673"/>
      <c r="CC41" s="673"/>
      <c r="CD41" s="673"/>
      <c r="CE41" s="673"/>
      <c r="CF41" s="673"/>
      <c r="CG41" s="673"/>
    </row>
    <row r="42" spans="1:85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265</v>
      </c>
      <c r="I42" s="603" t="s">
        <v>2</v>
      </c>
      <c r="J42" s="603" t="s">
        <v>285</v>
      </c>
      <c r="K42" s="603">
        <v>1</v>
      </c>
      <c r="L42" s="603">
        <v>0</v>
      </c>
      <c r="M42" s="562" t="str">
        <f t="shared" si="9"/>
        <v>W</v>
      </c>
      <c r="N42" s="562">
        <f t="shared" si="10"/>
        <v>1</v>
      </c>
      <c r="O42" s="598">
        <f t="shared" si="16"/>
        <v>1</v>
      </c>
      <c r="P42" s="562" t="str">
        <f t="shared" si="11"/>
        <v>U</v>
      </c>
      <c r="Q42" s="586">
        <f t="shared" ref="Q42:Q55" si="19">IF(S42="","",IF(SIGN(S42)&lt;&gt;1,VLOOKUP(ABS(S42),SUP_HDC,3,TRUE),-VLOOKUP(ABS(S42),SUP_HDC,3,TRUE)))</f>
        <v>0.5</v>
      </c>
      <c r="R42" s="635">
        <f t="shared" ref="R42:R55" si="20">IF(Q42="","",IF((K42-L42+Q42)&gt;=0.5,1,IF((K42-L42+Q42)=0.25,0.5,IF((K42-L42+Q42)&lt;=-0.5,-1,IF((K42-L42+Q42)=-0.25,-0.5,0)))))</f>
        <v>1</v>
      </c>
      <c r="S42" s="600">
        <v>-0.56999999999999995</v>
      </c>
      <c r="T42" s="595">
        <f t="shared" si="14"/>
        <v>1.5699999999999998</v>
      </c>
      <c r="U42" s="601">
        <v>3.02</v>
      </c>
      <c r="V42" s="595">
        <f t="shared" si="15"/>
        <v>-2.02</v>
      </c>
      <c r="W42" s="586">
        <f t="shared" si="17"/>
        <v>1.2250000000000001</v>
      </c>
      <c r="X42" s="586">
        <f t="shared" si="18"/>
        <v>1.7949999999999999</v>
      </c>
      <c r="Y42" s="599">
        <v>10</v>
      </c>
      <c r="Z42" s="599">
        <v>15</v>
      </c>
      <c r="AA42" s="599">
        <v>4</v>
      </c>
      <c r="AB42" s="599">
        <v>3</v>
      </c>
      <c r="AC42" s="599">
        <v>49</v>
      </c>
      <c r="AD42" s="599">
        <v>51</v>
      </c>
      <c r="AE42" s="599">
        <v>442</v>
      </c>
      <c r="AF42" s="562"/>
      <c r="AG42" s="562"/>
      <c r="AH42" s="562"/>
      <c r="AJ42" s="758" t="str">
        <f t="array" ref="AJ42">IF($K42="","",IF(SUM(IF(ISNUMBER(VALUE(RIGHT($AM42:$CN42,1))),VALUE(RIGHT($AM42:$CN42,1)),0))=$K42,"T","F"))</f>
        <v>T</v>
      </c>
      <c r="AK42" s="583">
        <f t="array" ref="AK42">IF($K42="","",SUM(IF(LEFT($AM42:$CN42,1)="s",1,0))-SUM(IF(RIGHT(LEFT($AM42:$CN42,2))="-",1,0)))</f>
        <v>0</v>
      </c>
      <c r="AL42" s="562">
        <f t="array" ref="AL42">IF($K42="","",SUM(IF(LEFT($AM42:$CN42,1)="X",1,0)))</f>
        <v>11</v>
      </c>
      <c r="AM42" s="668" t="s">
        <v>3947</v>
      </c>
      <c r="AN42" s="668" t="s">
        <v>3948</v>
      </c>
      <c r="AO42" s="668" t="s">
        <v>3948</v>
      </c>
      <c r="AP42" s="668" t="s">
        <v>2244</v>
      </c>
      <c r="AQ42" s="668" t="s">
        <v>3948</v>
      </c>
      <c r="AR42" s="669" t="s">
        <v>3948</v>
      </c>
      <c r="AS42" s="668"/>
      <c r="AT42" s="668"/>
      <c r="AU42" s="668" t="s">
        <v>2013</v>
      </c>
      <c r="AV42" s="668"/>
      <c r="AW42" s="669" t="s">
        <v>3948</v>
      </c>
      <c r="AX42" s="668"/>
      <c r="AY42" s="668"/>
      <c r="AZ42" s="668" t="s">
        <v>3938</v>
      </c>
      <c r="BA42" s="668"/>
      <c r="BB42" s="668"/>
      <c r="BC42" s="668" t="s">
        <v>3951</v>
      </c>
      <c r="BD42" s="668" t="s">
        <v>3948</v>
      </c>
      <c r="BE42" s="668"/>
      <c r="BF42" s="668"/>
      <c r="BG42" s="668" t="s">
        <v>3456</v>
      </c>
      <c r="BH42" s="668" t="s">
        <v>3937</v>
      </c>
      <c r="BI42" s="668" t="s">
        <v>2013</v>
      </c>
      <c r="BJ42" s="668"/>
      <c r="BK42" s="668" t="s">
        <v>3951</v>
      </c>
      <c r="BL42" s="668" t="s">
        <v>3938</v>
      </c>
      <c r="BM42" s="671" t="s">
        <v>3950</v>
      </c>
      <c r="BN42" s="711" t="s">
        <v>3949</v>
      </c>
      <c r="BO42" s="668" t="s">
        <v>3937</v>
      </c>
      <c r="BP42" s="651"/>
      <c r="BQ42" s="668" t="s">
        <v>3937</v>
      </c>
      <c r="BR42" s="680"/>
      <c r="BS42" s="668"/>
      <c r="BT42" s="672" t="s">
        <v>126</v>
      </c>
      <c r="BU42" s="668" t="s">
        <v>2244</v>
      </c>
      <c r="BV42" s="672"/>
      <c r="BW42" s="672"/>
      <c r="BX42" s="673"/>
      <c r="BY42" s="673"/>
      <c r="BZ42" s="673"/>
      <c r="CA42" s="673"/>
      <c r="CB42" s="673"/>
      <c r="CC42" s="673"/>
      <c r="CD42" s="673"/>
      <c r="CE42" s="673"/>
      <c r="CF42" s="673"/>
      <c r="CG42" s="673"/>
    </row>
    <row r="43" spans="1:85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267</v>
      </c>
      <c r="I43" s="603" t="s">
        <v>3</v>
      </c>
      <c r="J43" s="603" t="s">
        <v>285</v>
      </c>
      <c r="K43" s="603">
        <v>0</v>
      </c>
      <c r="L43" s="603">
        <v>0</v>
      </c>
      <c r="M43" s="562" t="str">
        <f t="shared" si="9"/>
        <v>D</v>
      </c>
      <c r="N43" s="562">
        <f t="shared" si="10"/>
        <v>0</v>
      </c>
      <c r="O43" s="598">
        <f t="shared" si="16"/>
        <v>0</v>
      </c>
      <c r="P43" s="562" t="str">
        <f t="shared" si="11"/>
        <v>U</v>
      </c>
      <c r="Q43" s="586">
        <f t="shared" si="19"/>
        <v>-0.75</v>
      </c>
      <c r="R43" s="635">
        <f t="shared" si="20"/>
        <v>-1</v>
      </c>
      <c r="S43" s="600">
        <v>0.95</v>
      </c>
      <c r="T43" s="595">
        <f t="shared" si="14"/>
        <v>-0.95</v>
      </c>
      <c r="U43" s="601">
        <v>2.46</v>
      </c>
      <c r="V43" s="595">
        <f t="shared" si="15"/>
        <v>-2.46</v>
      </c>
      <c r="W43" s="586">
        <f t="shared" si="17"/>
        <v>1.7050000000000001</v>
      </c>
      <c r="X43" s="586">
        <f t="shared" si="18"/>
        <v>0.75499999999999989</v>
      </c>
      <c r="Y43" s="599">
        <v>14</v>
      </c>
      <c r="Z43" s="599">
        <v>7</v>
      </c>
      <c r="AA43" s="599">
        <v>4</v>
      </c>
      <c r="AB43" s="599">
        <v>3</v>
      </c>
      <c r="AC43" s="599">
        <v>62</v>
      </c>
      <c r="AD43" s="599">
        <v>38</v>
      </c>
      <c r="AE43" s="599">
        <v>442</v>
      </c>
      <c r="AF43" s="562"/>
      <c r="AG43" s="562"/>
      <c r="AH43" s="562"/>
      <c r="AJ43" s="758" t="str">
        <f t="array" ref="AJ43">IF($K43="","",IF(SUM(IF(ISNUMBER(VALUE(RIGHT($AM43:$CN43,1))),VALUE(RIGHT($AM43:$CN43,1)),0))=$K43,"T","F"))</f>
        <v>T</v>
      </c>
      <c r="AK43" s="583">
        <f t="array" ref="AK43">IF($K43="","",SUM(IF(LEFT($AM43:$CN43,1)="s",1,0))-SUM(IF(RIGHT(LEFT($AM43:$CN43,2))="-",1,0)))</f>
        <v>0</v>
      </c>
      <c r="AL43" s="562">
        <f t="array" ref="AL43">IF($K43="","",SUM(IF(LEFT($AM43:$CN43,1)="X",1,0)))</f>
        <v>11</v>
      </c>
      <c r="AM43" s="668" t="s">
        <v>4028</v>
      </c>
      <c r="AN43" s="668" t="s">
        <v>4028</v>
      </c>
      <c r="AO43" s="668" t="s">
        <v>4028</v>
      </c>
      <c r="AP43" s="668" t="s">
        <v>2015</v>
      </c>
      <c r="AQ43" s="668" t="s">
        <v>4028</v>
      </c>
      <c r="AR43" s="668" t="s">
        <v>4028</v>
      </c>
      <c r="AS43" s="668"/>
      <c r="AT43" s="668"/>
      <c r="AU43" s="668" t="s">
        <v>4028</v>
      </c>
      <c r="AV43" s="668"/>
      <c r="AW43" s="669" t="s">
        <v>4050</v>
      </c>
      <c r="AX43" s="668"/>
      <c r="AY43" s="668"/>
      <c r="AZ43" s="668" t="s">
        <v>4032</v>
      </c>
      <c r="BA43" s="668"/>
      <c r="BB43" s="668"/>
      <c r="BC43" s="668" t="s">
        <v>4032</v>
      </c>
      <c r="BD43" s="669" t="s">
        <v>4029</v>
      </c>
      <c r="BE43" s="668"/>
      <c r="BF43" s="668"/>
      <c r="BG43" s="668"/>
      <c r="BH43" s="668" t="s">
        <v>4032</v>
      </c>
      <c r="BI43" s="668" t="s">
        <v>4028</v>
      </c>
      <c r="BJ43" s="668"/>
      <c r="BK43" s="668"/>
      <c r="BL43" s="668" t="s">
        <v>4032</v>
      </c>
      <c r="BM43" s="668" t="s">
        <v>4029</v>
      </c>
      <c r="BN43" s="668" t="s">
        <v>4049</v>
      </c>
      <c r="BO43" s="668" t="s">
        <v>4051</v>
      </c>
      <c r="BP43" s="651"/>
      <c r="BQ43" s="668" t="s">
        <v>4030</v>
      </c>
      <c r="BR43" s="680"/>
      <c r="BS43" s="668"/>
      <c r="BT43" s="672"/>
      <c r="BU43" s="668" t="s">
        <v>2244</v>
      </c>
      <c r="BV43" s="672"/>
      <c r="BW43" s="672"/>
      <c r="BX43" s="673"/>
      <c r="BY43" s="673"/>
      <c r="BZ43" s="673"/>
      <c r="CA43" s="673"/>
      <c r="CB43" s="673"/>
      <c r="CC43" s="673"/>
      <c r="CD43" s="673"/>
      <c r="CE43" s="673"/>
      <c r="CF43" s="673"/>
      <c r="CG43" s="673"/>
    </row>
    <row r="44" spans="1:85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3992</v>
      </c>
      <c r="I44" s="596" t="s">
        <v>3993</v>
      </c>
      <c r="J44" s="596" t="s">
        <v>3994</v>
      </c>
      <c r="K44" s="596">
        <v>1</v>
      </c>
      <c r="L44" s="596">
        <v>0</v>
      </c>
      <c r="M44" s="562" t="str">
        <f t="shared" si="9"/>
        <v>W</v>
      </c>
      <c r="N44" s="562">
        <f t="shared" si="10"/>
        <v>1</v>
      </c>
      <c r="O44" s="598">
        <f t="shared" si="16"/>
        <v>1</v>
      </c>
      <c r="P44" s="562" t="str">
        <f t="shared" si="11"/>
        <v>U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 t="str">
        <f t="array" ref="AJ44">IF($K44="","",IF(SUM(IF(ISNUMBER(VALUE(RIGHT($AM44:$CN44,1))),VALUE(RIGHT($AM44:$CN44,1)),0))=$K44,"T","F"))</f>
        <v>T</v>
      </c>
      <c r="AK44" s="583">
        <f t="array" ref="AK44">IF($K44="","",SUM(IF(LEFT($AM44:$CN44,1)="s",1,0))-SUM(IF(RIGHT(LEFT($AM44:$CN44,2))="-",1,0)))</f>
        <v>0</v>
      </c>
      <c r="AL44" s="562">
        <f t="array" ref="AL44">IF($K44="","",SUM(IF(LEFT($AM44:$CN44,1)="X",1,0)))</f>
        <v>11</v>
      </c>
      <c r="AM44" s="668"/>
      <c r="AN44" s="668"/>
      <c r="AO44" s="668"/>
      <c r="AP44" s="668" t="s">
        <v>4170</v>
      </c>
      <c r="AQ44" s="668"/>
      <c r="AR44" s="671"/>
      <c r="AS44" s="668" t="s">
        <v>4160</v>
      </c>
      <c r="AT44" s="668" t="s">
        <v>4190</v>
      </c>
      <c r="AU44" s="668" t="s">
        <v>4165</v>
      </c>
      <c r="AV44" s="668"/>
      <c r="AW44" s="668" t="s">
        <v>4183</v>
      </c>
      <c r="AX44" s="668"/>
      <c r="AY44" s="668"/>
      <c r="AZ44" s="668" t="s">
        <v>4160</v>
      </c>
      <c r="BA44" s="668" t="s">
        <v>4165</v>
      </c>
      <c r="BB44" s="668"/>
      <c r="BC44" s="668" t="s">
        <v>4160</v>
      </c>
      <c r="BD44" s="668"/>
      <c r="BE44" s="668" t="s">
        <v>4170</v>
      </c>
      <c r="BF44" s="668" t="s">
        <v>4183</v>
      </c>
      <c r="BG44" s="668"/>
      <c r="BH44" s="668" t="s">
        <v>2013</v>
      </c>
      <c r="BI44" s="668" t="s">
        <v>4165</v>
      </c>
      <c r="BJ44" s="668" t="s">
        <v>4221</v>
      </c>
      <c r="BK44" s="668" t="s">
        <v>4170</v>
      </c>
      <c r="BL44" s="668" t="s">
        <v>4170</v>
      </c>
      <c r="BM44" s="668"/>
      <c r="BN44" s="668"/>
      <c r="BO44" s="668" t="s">
        <v>4170</v>
      </c>
      <c r="BP44" s="651" t="s">
        <v>4220</v>
      </c>
      <c r="BQ44" s="668" t="s">
        <v>4219</v>
      </c>
      <c r="BR44" s="680"/>
      <c r="BS44" s="668"/>
      <c r="BT44" s="672"/>
      <c r="BU44" s="668" t="s">
        <v>2244</v>
      </c>
      <c r="BV44" s="672"/>
      <c r="BW44" s="672"/>
      <c r="BX44" s="673"/>
      <c r="BY44" s="673"/>
      <c r="BZ44" s="673"/>
      <c r="CA44" s="673"/>
      <c r="CB44" s="673"/>
      <c r="CC44" s="673"/>
      <c r="CD44" s="673"/>
      <c r="CE44" s="673"/>
      <c r="CF44" s="673"/>
      <c r="CG44" s="673"/>
    </row>
    <row r="45" spans="1:85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1435</v>
      </c>
      <c r="I45" s="603" t="s">
        <v>2</v>
      </c>
      <c r="J45" s="603" t="s">
        <v>285</v>
      </c>
      <c r="K45" s="603">
        <v>2</v>
      </c>
      <c r="L45" s="603">
        <v>1</v>
      </c>
      <c r="M45" s="562" t="str">
        <f t="shared" si="9"/>
        <v>W</v>
      </c>
      <c r="N45" s="562">
        <f t="shared" si="10"/>
        <v>3</v>
      </c>
      <c r="O45" s="598">
        <f t="shared" si="16"/>
        <v>1</v>
      </c>
      <c r="P45" s="562" t="str">
        <f t="shared" si="11"/>
        <v>O</v>
      </c>
      <c r="Q45" s="586">
        <f t="shared" si="19"/>
        <v>-1</v>
      </c>
      <c r="R45" s="635">
        <f t="shared" si="20"/>
        <v>0</v>
      </c>
      <c r="S45" s="600">
        <v>1.18</v>
      </c>
      <c r="T45" s="595">
        <f t="shared" si="14"/>
        <v>-0.17999999999999994</v>
      </c>
      <c r="U45" s="601">
        <v>2.91</v>
      </c>
      <c r="V45" s="595">
        <f t="shared" si="15"/>
        <v>8.9999999999999858E-2</v>
      </c>
      <c r="W45" s="586">
        <f t="shared" si="17"/>
        <v>2.0449999999999999</v>
      </c>
      <c r="X45" s="586">
        <f t="shared" si="18"/>
        <v>0.86500000000000021</v>
      </c>
      <c r="Y45" s="722">
        <v>15</v>
      </c>
      <c r="Z45" s="722">
        <v>12</v>
      </c>
      <c r="AA45" s="722">
        <v>3</v>
      </c>
      <c r="AB45" s="722">
        <v>4</v>
      </c>
      <c r="AC45" s="722">
        <v>62</v>
      </c>
      <c r="AD45" s="722">
        <v>38</v>
      </c>
      <c r="AE45" s="722">
        <v>442</v>
      </c>
      <c r="AF45" s="562"/>
      <c r="AG45" s="562"/>
      <c r="AH45" s="562"/>
      <c r="AJ45" s="758" t="str">
        <f t="array" ref="AJ45">IF($K45="","",IF(SUM(IF(ISNUMBER(VALUE(RIGHT($AM45:$CN45,1))),VALUE(RIGHT($AM45:$CN45,1)),0))=$K45,"T","F"))</f>
        <v>T</v>
      </c>
      <c r="AK45" s="583">
        <f t="array" ref="AK45">IF($K45="","",SUM(IF(LEFT($AM45:$CN45,1)="s",1,0))-SUM(IF(RIGHT(LEFT($AM45:$CN45,2))="-",1,0)))</f>
        <v>0</v>
      </c>
      <c r="AL45" s="562">
        <f t="array" ref="AL45">IF($K45="","",SUM(IF(LEFT($AM45:$CN45,1)="X",1,0)))</f>
        <v>11</v>
      </c>
      <c r="AM45" s="668" t="s">
        <v>2474</v>
      </c>
      <c r="AN45" s="668" t="s">
        <v>2474</v>
      </c>
      <c r="AO45" s="668" t="s">
        <v>2474</v>
      </c>
      <c r="AP45" s="668" t="s">
        <v>2471</v>
      </c>
      <c r="AQ45" s="668" t="s">
        <v>2474</v>
      </c>
      <c r="AR45" s="668" t="s">
        <v>2474</v>
      </c>
      <c r="AS45" s="668" t="s">
        <v>2472</v>
      </c>
      <c r="AT45" s="668"/>
      <c r="AU45" s="671" t="s">
        <v>4319</v>
      </c>
      <c r="AV45" s="668" t="s">
        <v>126</v>
      </c>
      <c r="AW45" s="671" t="s">
        <v>4281</v>
      </c>
      <c r="AX45" s="668" t="s">
        <v>126</v>
      </c>
      <c r="AY45" s="668" t="s">
        <v>126</v>
      </c>
      <c r="AZ45" s="668" t="s">
        <v>2472</v>
      </c>
      <c r="BA45" s="668" t="s">
        <v>126</v>
      </c>
      <c r="BB45" s="668" t="s">
        <v>126</v>
      </c>
      <c r="BC45" s="668" t="s">
        <v>2472</v>
      </c>
      <c r="BD45" s="668" t="s">
        <v>2473</v>
      </c>
      <c r="BE45" s="668" t="s">
        <v>126</v>
      </c>
      <c r="BF45" s="668" t="s">
        <v>126</v>
      </c>
      <c r="BG45" s="668" t="s">
        <v>126</v>
      </c>
      <c r="BH45" s="668" t="s">
        <v>2472</v>
      </c>
      <c r="BI45" s="669" t="s">
        <v>2474</v>
      </c>
      <c r="BJ45" s="668" t="s">
        <v>126</v>
      </c>
      <c r="BK45" s="671" t="s">
        <v>126</v>
      </c>
      <c r="BL45" s="668" t="s">
        <v>126</v>
      </c>
      <c r="BM45" s="668" t="s">
        <v>2473</v>
      </c>
      <c r="BN45" s="668" t="s">
        <v>2473</v>
      </c>
      <c r="BO45" s="668" t="s">
        <v>2471</v>
      </c>
      <c r="BP45" s="651" t="s">
        <v>126</v>
      </c>
      <c r="BQ45" s="671" t="s">
        <v>4282</v>
      </c>
      <c r="BR45" s="680"/>
      <c r="BS45" s="668"/>
      <c r="BT45" s="672"/>
      <c r="BU45" s="733"/>
      <c r="BV45" s="672"/>
      <c r="BW45" s="672"/>
      <c r="BX45" s="673"/>
      <c r="BY45" s="673"/>
      <c r="BZ45" s="673"/>
      <c r="CA45" s="673"/>
      <c r="CB45" s="673"/>
      <c r="CC45" s="673"/>
      <c r="CD45" s="673"/>
      <c r="CE45" s="673"/>
      <c r="CF45" s="673"/>
      <c r="CG45" s="673"/>
    </row>
    <row r="46" spans="1:85" s="661" customFormat="1" ht="15" customHeight="1">
      <c r="A46" s="625">
        <v>42918</v>
      </c>
      <c r="B46" s="603"/>
      <c r="C46" s="603"/>
      <c r="D46" s="603"/>
      <c r="E46" s="603"/>
      <c r="F46" s="603"/>
      <c r="G46" s="585"/>
      <c r="H46" s="624" t="s">
        <v>255</v>
      </c>
      <c r="I46" s="603" t="s">
        <v>2</v>
      </c>
      <c r="J46" s="603" t="s">
        <v>285</v>
      </c>
      <c r="K46" s="603">
        <v>2</v>
      </c>
      <c r="L46" s="603">
        <v>3</v>
      </c>
      <c r="M46" s="562" t="str">
        <f t="shared" si="9"/>
        <v>L</v>
      </c>
      <c r="N46" s="562">
        <f t="shared" si="10"/>
        <v>5</v>
      </c>
      <c r="O46" s="598">
        <f t="shared" si="16"/>
        <v>-1</v>
      </c>
      <c r="P46" s="562" t="str">
        <f t="shared" si="11"/>
        <v>O</v>
      </c>
      <c r="Q46" s="586">
        <f t="shared" si="19"/>
        <v>0.25</v>
      </c>
      <c r="R46" s="635">
        <f t="shared" si="20"/>
        <v>-1</v>
      </c>
      <c r="S46" s="600">
        <v>-0.15</v>
      </c>
      <c r="T46" s="595">
        <f t="shared" si="14"/>
        <v>-0.85</v>
      </c>
      <c r="U46" s="601">
        <v>2.69</v>
      </c>
      <c r="V46" s="595">
        <f t="shared" si="15"/>
        <v>2.31</v>
      </c>
      <c r="W46" s="586">
        <f t="shared" si="17"/>
        <v>1.27</v>
      </c>
      <c r="X46" s="586">
        <f t="shared" si="18"/>
        <v>1.42</v>
      </c>
      <c r="Y46" s="599">
        <v>15</v>
      </c>
      <c r="Z46" s="599">
        <v>10</v>
      </c>
      <c r="AA46" s="599">
        <v>5</v>
      </c>
      <c r="AB46" s="599">
        <v>3</v>
      </c>
      <c r="AC46" s="599">
        <v>49</v>
      </c>
      <c r="AD46" s="599">
        <v>51</v>
      </c>
      <c r="AE46" s="599">
        <v>442</v>
      </c>
      <c r="AF46" s="562"/>
      <c r="AG46" s="562"/>
      <c r="AH46" s="562"/>
      <c r="AJ46" s="758" t="str">
        <f t="array" ref="AJ46">IF($K46="","",IF(SUM(IF(ISNUMBER(VALUE(RIGHT($AM46:$CN46,1))),VALUE(RIGHT($AM46:$CN46,1)),0))=$K46,"T","F"))</f>
        <v>T</v>
      </c>
      <c r="AK46" s="583">
        <f t="array" ref="AK46">IF($K46="","",SUM(IF(LEFT($AM46:$CN46,1)="s",1,0))-SUM(IF(RIGHT(LEFT($AM46:$CN46,2))="-",1,0)))</f>
        <v>0</v>
      </c>
      <c r="AL46" s="562">
        <f t="array" ref="AL46">IF($K46="","",SUM(IF(LEFT($AM46:$CN46,1)="X",1,0)))</f>
        <v>11</v>
      </c>
      <c r="AM46" s="668" t="s">
        <v>2012</v>
      </c>
      <c r="AN46" s="668" t="s">
        <v>2012</v>
      </c>
      <c r="AO46" s="668" t="s">
        <v>2012</v>
      </c>
      <c r="AP46" s="668" t="s">
        <v>4431</v>
      </c>
      <c r="AQ46" s="671" t="s">
        <v>2273</v>
      </c>
      <c r="AR46" s="671" t="s">
        <v>2017</v>
      </c>
      <c r="AS46" s="668" t="s">
        <v>4430</v>
      </c>
      <c r="AT46" s="668"/>
      <c r="AU46" s="669" t="s">
        <v>4382</v>
      </c>
      <c r="AV46" s="668"/>
      <c r="AW46" s="671" t="s">
        <v>2017</v>
      </c>
      <c r="AX46" s="668"/>
      <c r="AY46" s="668"/>
      <c r="AZ46" s="668" t="s">
        <v>4418</v>
      </c>
      <c r="BA46" s="668"/>
      <c r="BB46" s="668"/>
      <c r="BC46" s="668" t="s">
        <v>4418</v>
      </c>
      <c r="BD46" s="668" t="s">
        <v>2012</v>
      </c>
      <c r="BE46" s="668"/>
      <c r="BF46" s="668"/>
      <c r="BG46" s="668"/>
      <c r="BH46" s="668" t="s">
        <v>4431</v>
      </c>
      <c r="BI46" s="668" t="s">
        <v>4429</v>
      </c>
      <c r="BJ46" s="668"/>
      <c r="BK46" s="668"/>
      <c r="BL46" s="668"/>
      <c r="BM46" s="668" t="s">
        <v>2013</v>
      </c>
      <c r="BN46" s="668" t="s">
        <v>4429</v>
      </c>
      <c r="BO46" s="668" t="s">
        <v>4416</v>
      </c>
      <c r="BP46" s="651"/>
      <c r="BQ46" s="668" t="s">
        <v>4416</v>
      </c>
      <c r="BR46" s="680"/>
      <c r="BS46" s="668"/>
      <c r="BT46" s="672"/>
      <c r="BU46" s="668"/>
      <c r="BV46" s="672"/>
      <c r="BW46" s="672"/>
      <c r="BX46" s="673"/>
      <c r="BY46" s="673"/>
      <c r="BZ46" s="673"/>
      <c r="CA46" s="673"/>
      <c r="CB46" s="673"/>
      <c r="CC46" s="673"/>
      <c r="CD46" s="673"/>
      <c r="CE46" s="673"/>
      <c r="CF46" s="673"/>
      <c r="CG46" s="673"/>
    </row>
    <row r="47" spans="1:85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253</v>
      </c>
      <c r="I47" s="603" t="s">
        <v>3</v>
      </c>
      <c r="J47" s="603" t="s">
        <v>285</v>
      </c>
      <c r="K47" s="603">
        <v>1</v>
      </c>
      <c r="L47" s="603">
        <v>2</v>
      </c>
      <c r="M47" s="562" t="str">
        <f t="shared" si="9"/>
        <v>L</v>
      </c>
      <c r="N47" s="562">
        <f t="shared" si="10"/>
        <v>3</v>
      </c>
      <c r="O47" s="598">
        <f t="shared" si="16"/>
        <v>-1</v>
      </c>
      <c r="P47" s="562" t="str">
        <f t="shared" si="11"/>
        <v>O</v>
      </c>
      <c r="Q47" s="586">
        <f t="shared" si="19"/>
        <v>0</v>
      </c>
      <c r="R47" s="635">
        <f t="shared" si="20"/>
        <v>-1</v>
      </c>
      <c r="S47" s="600">
        <v>-0.12</v>
      </c>
      <c r="T47" s="595">
        <f t="shared" si="14"/>
        <v>-0.88</v>
      </c>
      <c r="U47" s="601">
        <v>2.67</v>
      </c>
      <c r="V47" s="595">
        <f t="shared" si="15"/>
        <v>0.33000000000000007</v>
      </c>
      <c r="W47" s="586">
        <f t="shared" si="17"/>
        <v>1.2749999999999999</v>
      </c>
      <c r="X47" s="586">
        <f t="shared" si="18"/>
        <v>1.395</v>
      </c>
      <c r="Y47" s="599">
        <v>16</v>
      </c>
      <c r="Z47" s="599">
        <v>12</v>
      </c>
      <c r="AA47" s="599">
        <v>4</v>
      </c>
      <c r="AB47" s="599">
        <v>6</v>
      </c>
      <c r="AC47" s="599">
        <v>61</v>
      </c>
      <c r="AD47" s="599">
        <v>39</v>
      </c>
      <c r="AE47" s="599">
        <v>442</v>
      </c>
      <c r="AF47" s="562"/>
      <c r="AG47" s="562"/>
      <c r="AH47" s="562"/>
      <c r="AJ47" s="758" t="str">
        <f t="array" ref="AJ47">IF($K47="","",IF(SUM(IF(ISNUMBER(VALUE(RIGHT($AM47:$CN47,1))),VALUE(RIGHT($AM47:$CN47,1)),0))=$K47,"T","F"))</f>
        <v>T</v>
      </c>
      <c r="AK47" s="583">
        <f t="array" ref="AK47">IF($K47="","",SUM(IF(LEFT($AM47:$CN47,1)="s",1,0))-SUM(IF(RIGHT(LEFT($AM47:$CN47,2))="-",1,0)))</f>
        <v>0</v>
      </c>
      <c r="AL47" s="562">
        <f t="array" ref="AL47">IF($K47="","",SUM(IF(LEFT($AM47:$CN47,1)="X",1,0)))</f>
        <v>11</v>
      </c>
      <c r="AM47" s="668" t="s">
        <v>2012</v>
      </c>
      <c r="AN47" s="668" t="s">
        <v>2012</v>
      </c>
      <c r="AO47" s="669" t="s">
        <v>2012</v>
      </c>
      <c r="AP47" s="668" t="s">
        <v>4523</v>
      </c>
      <c r="AQ47" s="668" t="s">
        <v>2013</v>
      </c>
      <c r="AR47" s="668" t="s">
        <v>2012</v>
      </c>
      <c r="AS47" s="668"/>
      <c r="AT47" s="669" t="s">
        <v>4524</v>
      </c>
      <c r="AU47" s="668" t="s">
        <v>2012</v>
      </c>
      <c r="AV47" s="668"/>
      <c r="AW47" s="671" t="s">
        <v>2273</v>
      </c>
      <c r="AX47" s="668"/>
      <c r="AY47" s="668"/>
      <c r="AZ47" s="668" t="s">
        <v>4526</v>
      </c>
      <c r="BA47" s="668"/>
      <c r="BB47" s="668"/>
      <c r="BC47" s="668" t="s">
        <v>4526</v>
      </c>
      <c r="BD47" s="668" t="s">
        <v>4524</v>
      </c>
      <c r="BE47" s="668"/>
      <c r="BF47" s="668"/>
      <c r="BG47" s="668"/>
      <c r="BH47" s="668" t="s">
        <v>4527</v>
      </c>
      <c r="BI47" s="668" t="s">
        <v>2012</v>
      </c>
      <c r="BJ47" s="668"/>
      <c r="BK47" s="668"/>
      <c r="BL47" s="668"/>
      <c r="BM47" s="682" t="s">
        <v>4522</v>
      </c>
      <c r="BN47" s="668" t="s">
        <v>4526</v>
      </c>
      <c r="BO47" s="668" t="s">
        <v>2013</v>
      </c>
      <c r="BP47" s="651"/>
      <c r="BQ47" s="668" t="s">
        <v>4525</v>
      </c>
      <c r="BR47" s="680"/>
      <c r="BS47" s="668"/>
      <c r="BT47" s="672"/>
      <c r="BU47" s="668"/>
      <c r="BV47" s="672"/>
      <c r="BW47" s="672"/>
      <c r="BX47" s="673"/>
      <c r="BY47" s="673"/>
      <c r="BZ47" s="673"/>
      <c r="CA47" s="673"/>
      <c r="CB47" s="673"/>
      <c r="CC47" s="673"/>
      <c r="CD47" s="673"/>
      <c r="CE47" s="673"/>
      <c r="CF47" s="673"/>
      <c r="CG47" s="673"/>
    </row>
    <row r="48" spans="1:85" s="661" customFormat="1" ht="15" customHeight="1">
      <c r="A48" s="626">
        <v>42928</v>
      </c>
      <c r="B48" s="596"/>
      <c r="C48" s="596"/>
      <c r="D48" s="596"/>
      <c r="E48" s="596"/>
      <c r="F48" s="596"/>
      <c r="G48" s="591"/>
      <c r="H48" s="623" t="s">
        <v>4303</v>
      </c>
      <c r="I48" s="596" t="s">
        <v>1428</v>
      </c>
      <c r="J48" s="596" t="s">
        <v>3994</v>
      </c>
      <c r="K48" s="596">
        <v>2</v>
      </c>
      <c r="L48" s="703">
        <v>0</v>
      </c>
      <c r="M48" s="562" t="str">
        <f t="shared" si="9"/>
        <v>W</v>
      </c>
      <c r="N48" s="562">
        <f t="shared" si="10"/>
        <v>2</v>
      </c>
      <c r="O48" s="598">
        <f t="shared" si="16"/>
        <v>2</v>
      </c>
      <c r="P48" s="562" t="str">
        <f t="shared" si="11"/>
        <v>U</v>
      </c>
      <c r="Q48" s="586"/>
      <c r="R48" s="63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758" t="str">
        <f t="array" ref="AJ48">IF($K48="","",IF(SUM(IF(ISNUMBER(VALUE(RIGHT($AM48:$CN48,1))),VALUE(RIGHT($AM48:$CN48,1)),0))=$K48,"T","F"))</f>
        <v>T</v>
      </c>
      <c r="AK48" s="583">
        <f t="array" ref="AK48">IF($K48="","",SUM(IF(LEFT($AM48:$CN48,1)="s",1,0))-SUM(IF(RIGHT(LEFT($AM48:$CN48,2))="-",1,0)))</f>
        <v>0</v>
      </c>
      <c r="AL48" s="562">
        <f t="array" ref="AL48">IF($K48="","",SUM(IF(LEFT($AM48:$CN48,1)="X",1,0)))</f>
        <v>11</v>
      </c>
      <c r="AM48" s="668" t="s">
        <v>4559</v>
      </c>
      <c r="AN48" s="668" t="s">
        <v>4560</v>
      </c>
      <c r="AO48" s="668" t="s">
        <v>4589</v>
      </c>
      <c r="AP48" s="668" t="s">
        <v>4592</v>
      </c>
      <c r="AQ48" s="668" t="s">
        <v>4561</v>
      </c>
      <c r="AR48" s="668" t="s">
        <v>4559</v>
      </c>
      <c r="AS48" s="668"/>
      <c r="AT48" s="668" t="s">
        <v>4593</v>
      </c>
      <c r="AU48" s="668" t="s">
        <v>4590</v>
      </c>
      <c r="AV48" s="705"/>
      <c r="AW48" s="668" t="s">
        <v>4587</v>
      </c>
      <c r="AX48" s="668"/>
      <c r="AY48" s="668"/>
      <c r="AZ48" s="668" t="s">
        <v>4591</v>
      </c>
      <c r="BA48" s="668"/>
      <c r="BB48" s="668"/>
      <c r="BC48" s="668" t="s">
        <v>4590</v>
      </c>
      <c r="BD48" s="668" t="s">
        <v>4559</v>
      </c>
      <c r="BE48" s="668"/>
      <c r="BF48" s="668"/>
      <c r="BG48" s="668"/>
      <c r="BH48" s="668" t="s">
        <v>4559</v>
      </c>
      <c r="BI48" s="668" t="s">
        <v>4592</v>
      </c>
      <c r="BJ48" s="668"/>
      <c r="BK48" s="668"/>
      <c r="BL48" s="668"/>
      <c r="BM48" s="668" t="s">
        <v>4559</v>
      </c>
      <c r="BN48" s="668" t="s">
        <v>2013</v>
      </c>
      <c r="BO48" s="668" t="s">
        <v>4590</v>
      </c>
      <c r="BP48" s="651"/>
      <c r="BQ48" s="668" t="s">
        <v>4588</v>
      </c>
      <c r="BR48" s="680"/>
      <c r="BS48" s="668"/>
      <c r="BT48" s="672"/>
      <c r="BU48" s="668"/>
      <c r="BV48" s="672"/>
      <c r="BW48" s="672"/>
      <c r="BX48" s="673"/>
      <c r="BY48" s="673"/>
      <c r="BZ48" s="673"/>
      <c r="CA48" s="673"/>
      <c r="CB48" s="673"/>
      <c r="CC48" s="673"/>
      <c r="CD48" s="673"/>
      <c r="CE48" s="673"/>
      <c r="CF48" s="673"/>
      <c r="CG48" s="673"/>
    </row>
    <row r="49" spans="1:85" s="661" customFormat="1" ht="15" customHeight="1">
      <c r="A49" s="625">
        <v>42946</v>
      </c>
      <c r="B49" s="603"/>
      <c r="C49" s="603"/>
      <c r="D49" s="603"/>
      <c r="E49" s="603"/>
      <c r="F49" s="603"/>
      <c r="G49" s="585"/>
      <c r="H49" s="624" t="s">
        <v>266</v>
      </c>
      <c r="I49" s="603" t="s">
        <v>3</v>
      </c>
      <c r="J49" s="603" t="s">
        <v>285</v>
      </c>
      <c r="K49" s="603">
        <v>1</v>
      </c>
      <c r="L49" s="603">
        <v>1</v>
      </c>
      <c r="M49" s="562" t="str">
        <f t="shared" si="9"/>
        <v>D</v>
      </c>
      <c r="N49" s="562">
        <f t="shared" si="10"/>
        <v>2</v>
      </c>
      <c r="O49" s="598">
        <f t="shared" si="16"/>
        <v>0</v>
      </c>
      <c r="P49" s="562" t="str">
        <f t="shared" si="11"/>
        <v>U</v>
      </c>
      <c r="Q49" s="586">
        <f t="shared" si="19"/>
        <v>-0.5</v>
      </c>
      <c r="R49" s="635">
        <f t="shared" si="20"/>
        <v>-1</v>
      </c>
      <c r="S49" s="600">
        <v>0.53</v>
      </c>
      <c r="T49" s="595">
        <f t="shared" si="14"/>
        <v>-0.53</v>
      </c>
      <c r="U49" s="601">
        <v>2.91</v>
      </c>
      <c r="V49" s="595">
        <f t="shared" si="15"/>
        <v>-0.91000000000000014</v>
      </c>
      <c r="W49" s="586">
        <f t="shared" si="17"/>
        <v>1.7200000000000002</v>
      </c>
      <c r="X49" s="586">
        <f t="shared" si="18"/>
        <v>1.19</v>
      </c>
      <c r="Y49" s="745">
        <v>13</v>
      </c>
      <c r="Z49" s="745">
        <v>11</v>
      </c>
      <c r="AA49" s="745">
        <v>5</v>
      </c>
      <c r="AB49" s="745">
        <v>5</v>
      </c>
      <c r="AC49" s="745">
        <v>55</v>
      </c>
      <c r="AD49" s="745">
        <v>45</v>
      </c>
      <c r="AE49" s="745">
        <v>442</v>
      </c>
      <c r="AF49" s="562"/>
      <c r="AG49" s="562"/>
      <c r="AH49" s="562"/>
      <c r="AJ49" s="758" t="str">
        <f t="array" ref="AJ49">IF($K49="","",IF(SUM(IF(ISNUMBER(VALUE(RIGHT($AM49:$CN49,1))),VALUE(RIGHT($AM49:$CN49,1)),0))=$K49,"T","F"))</f>
        <v>T</v>
      </c>
      <c r="AK49" s="583">
        <f t="array" ref="AK49">IF($K49="","",SUM(IF(LEFT($AM49:$CN49,1)="s",1,0))-SUM(IF(RIGHT(LEFT($AM49:$CN49,2))="-",1,0)))</f>
        <v>0</v>
      </c>
      <c r="AL49" s="562">
        <f t="array" ref="AL49">IF($K49="","",SUM(IF(LEFT($AM49:$CN49,1)="X",1,0)))</f>
        <v>11</v>
      </c>
      <c r="AM49" s="668" t="s">
        <v>2474</v>
      </c>
      <c r="AN49" s="668" t="s">
        <v>2474</v>
      </c>
      <c r="AO49" s="668" t="s">
        <v>2474</v>
      </c>
      <c r="AP49" s="668" t="s">
        <v>126</v>
      </c>
      <c r="AQ49" s="668" t="s">
        <v>2474</v>
      </c>
      <c r="AR49" s="668" t="s">
        <v>2474</v>
      </c>
      <c r="AS49" s="668" t="s">
        <v>126</v>
      </c>
      <c r="AT49" s="671" t="s">
        <v>2472</v>
      </c>
      <c r="AU49" s="671" t="s">
        <v>4773</v>
      </c>
      <c r="AV49" s="668" t="s">
        <v>4775</v>
      </c>
      <c r="AW49" s="671" t="s">
        <v>2272</v>
      </c>
      <c r="AX49" s="671" t="s">
        <v>126</v>
      </c>
      <c r="AY49" s="671" t="s">
        <v>126</v>
      </c>
      <c r="AZ49" s="668" t="s">
        <v>126</v>
      </c>
      <c r="BA49" s="668" t="s">
        <v>2472</v>
      </c>
      <c r="BB49" s="668" t="s">
        <v>126</v>
      </c>
      <c r="BC49" s="668" t="s">
        <v>2472</v>
      </c>
      <c r="BD49" s="668" t="s">
        <v>2474</v>
      </c>
      <c r="BE49" s="671" t="s">
        <v>126</v>
      </c>
      <c r="BF49" s="668" t="s">
        <v>126</v>
      </c>
      <c r="BG49" s="668" t="s">
        <v>126</v>
      </c>
      <c r="BH49" s="668" t="s">
        <v>4774</v>
      </c>
      <c r="BI49" s="668" t="s">
        <v>4772</v>
      </c>
      <c r="BJ49" s="668" t="s">
        <v>126</v>
      </c>
      <c r="BK49" s="668" t="s">
        <v>126</v>
      </c>
      <c r="BL49" s="668" t="s">
        <v>126</v>
      </c>
      <c r="BM49" s="668" t="s">
        <v>2474</v>
      </c>
      <c r="BN49" s="668" t="s">
        <v>4771</v>
      </c>
      <c r="BO49" s="668" t="s">
        <v>2472</v>
      </c>
      <c r="BP49" s="651" t="s">
        <v>126</v>
      </c>
      <c r="BQ49" s="668" t="s">
        <v>4774</v>
      </c>
      <c r="BR49" s="680"/>
      <c r="BS49" s="668"/>
      <c r="BT49" s="672"/>
      <c r="BU49" s="668"/>
      <c r="BV49" s="672"/>
      <c r="BW49" s="672"/>
      <c r="BX49" s="673"/>
      <c r="BY49" s="673"/>
      <c r="BZ49" s="673"/>
      <c r="CA49" s="673"/>
      <c r="CB49" s="673"/>
      <c r="CC49" s="673"/>
      <c r="CD49" s="673"/>
      <c r="CE49" s="673"/>
      <c r="CF49" s="673"/>
      <c r="CG49" s="673"/>
    </row>
    <row r="50" spans="1:85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1200</v>
      </c>
      <c r="I50" s="603" t="s">
        <v>2</v>
      </c>
      <c r="J50" s="603" t="s">
        <v>285</v>
      </c>
      <c r="K50" s="603">
        <v>3</v>
      </c>
      <c r="L50" s="708">
        <v>1</v>
      </c>
      <c r="M50" s="562" t="str">
        <f t="shared" si="9"/>
        <v>W</v>
      </c>
      <c r="N50" s="562">
        <f t="shared" si="10"/>
        <v>4</v>
      </c>
      <c r="O50" s="598">
        <f t="shared" si="16"/>
        <v>2</v>
      </c>
      <c r="P50" s="562" t="str">
        <f t="shared" si="11"/>
        <v>O</v>
      </c>
      <c r="Q50" s="586">
        <f t="shared" si="19"/>
        <v>-0.5</v>
      </c>
      <c r="R50" s="635">
        <f t="shared" si="20"/>
        <v>1</v>
      </c>
      <c r="S50" s="600">
        <v>0.51</v>
      </c>
      <c r="T50" s="595">
        <f t="shared" si="14"/>
        <v>1.49</v>
      </c>
      <c r="U50" s="601">
        <v>2.94</v>
      </c>
      <c r="V50" s="595">
        <f t="shared" si="15"/>
        <v>1.06</v>
      </c>
      <c r="W50" s="586">
        <f t="shared" si="17"/>
        <v>1.7250000000000001</v>
      </c>
      <c r="X50" s="586">
        <f t="shared" si="18"/>
        <v>1.2149999999999999</v>
      </c>
      <c r="Y50" s="599">
        <v>11</v>
      </c>
      <c r="Z50" s="599">
        <v>8</v>
      </c>
      <c r="AA50" s="599">
        <v>7</v>
      </c>
      <c r="AB50" s="599">
        <v>2</v>
      </c>
      <c r="AC50" s="599">
        <v>54</v>
      </c>
      <c r="AD50" s="599">
        <v>46</v>
      </c>
      <c r="AE50" s="599">
        <v>442</v>
      </c>
      <c r="AF50" s="562"/>
      <c r="AG50" s="562"/>
      <c r="AH50" s="562"/>
      <c r="AJ50" s="758" t="str">
        <f t="array" ref="AJ50">IF($K50="","",IF(SUM(IF(ISNUMBER(VALUE(RIGHT($AM50:$CN50,1))),VALUE(RIGHT($AM50:$CN50,1)),0))=$K50,"T","F"))</f>
        <v>T</v>
      </c>
      <c r="AK50" s="583">
        <f t="array" ref="AK50">IF($K50="","",SUM(IF(LEFT($AM50:$CN50,1)="s",1,0))-SUM(IF(RIGHT(LEFT($AM50:$CN50,2))="-",1,0)))</f>
        <v>0</v>
      </c>
      <c r="AL50" s="562">
        <f t="array" ref="AL50">IF($K50="","",SUM(IF(LEFT($AM50:$CN50,1)="X",1,0)))</f>
        <v>11</v>
      </c>
      <c r="AM50" s="668" t="s">
        <v>2474</v>
      </c>
      <c r="AN50" s="669" t="s">
        <v>2474</v>
      </c>
      <c r="AO50" s="671" t="s">
        <v>4833</v>
      </c>
      <c r="AP50" s="668" t="s">
        <v>126</v>
      </c>
      <c r="AQ50" s="668" t="s">
        <v>2474</v>
      </c>
      <c r="AR50" s="668" t="s">
        <v>2474</v>
      </c>
      <c r="AS50" s="668" t="s">
        <v>2471</v>
      </c>
      <c r="AT50" s="668" t="s">
        <v>2471</v>
      </c>
      <c r="AU50" s="671" t="s">
        <v>4925</v>
      </c>
      <c r="AV50" s="669" t="s">
        <v>2473</v>
      </c>
      <c r="AW50" s="671" t="s">
        <v>4924</v>
      </c>
      <c r="AX50" s="668" t="s">
        <v>126</v>
      </c>
      <c r="AY50" s="668" t="s">
        <v>126</v>
      </c>
      <c r="AZ50" s="668" t="s">
        <v>2472</v>
      </c>
      <c r="BA50" s="668" t="s">
        <v>126</v>
      </c>
      <c r="BB50" s="668" t="s">
        <v>126</v>
      </c>
      <c r="BC50" s="668" t="s">
        <v>2472</v>
      </c>
      <c r="BD50" s="671" t="s">
        <v>4925</v>
      </c>
      <c r="BE50" s="668" t="s">
        <v>126</v>
      </c>
      <c r="BF50" s="668" t="s">
        <v>126</v>
      </c>
      <c r="BG50" s="668" t="s">
        <v>126</v>
      </c>
      <c r="BH50" s="668" t="s">
        <v>2472</v>
      </c>
      <c r="BI50" s="669" t="s">
        <v>2473</v>
      </c>
      <c r="BJ50" s="668" t="s">
        <v>126</v>
      </c>
      <c r="BK50" s="668" t="s">
        <v>126</v>
      </c>
      <c r="BL50" s="668" t="s">
        <v>126</v>
      </c>
      <c r="BM50" s="668" t="s">
        <v>2471</v>
      </c>
      <c r="BN50" s="668" t="s">
        <v>4849</v>
      </c>
      <c r="BO50" s="668" t="s">
        <v>2472</v>
      </c>
      <c r="BP50" s="651" t="s">
        <v>126</v>
      </c>
      <c r="BQ50" s="682" t="s">
        <v>4834</v>
      </c>
      <c r="BR50" s="680" t="s">
        <v>126</v>
      </c>
      <c r="BS50" s="668"/>
      <c r="BT50" s="672"/>
      <c r="BU50" s="668"/>
      <c r="BV50" s="672"/>
      <c r="BW50" s="672"/>
      <c r="BX50" s="673"/>
      <c r="BY50" s="673"/>
      <c r="BZ50" s="673"/>
      <c r="CA50" s="673"/>
      <c r="CB50" s="673"/>
      <c r="CC50" s="673"/>
      <c r="CD50" s="673"/>
      <c r="CE50" s="673"/>
      <c r="CF50" s="673"/>
      <c r="CG50" s="673"/>
    </row>
    <row r="51" spans="1:85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259</v>
      </c>
      <c r="I51" s="603" t="s">
        <v>2</v>
      </c>
      <c r="J51" s="603" t="s">
        <v>285</v>
      </c>
      <c r="K51" s="708">
        <v>0</v>
      </c>
      <c r="L51" s="603">
        <v>0</v>
      </c>
      <c r="M51" s="562" t="str">
        <f t="shared" si="9"/>
        <v>D</v>
      </c>
      <c r="N51" s="562">
        <f t="shared" si="10"/>
        <v>0</v>
      </c>
      <c r="O51" s="598">
        <f t="shared" si="16"/>
        <v>0</v>
      </c>
      <c r="P51" s="562" t="str">
        <f t="shared" si="11"/>
        <v>U</v>
      </c>
      <c r="Q51" s="586">
        <f t="shared" si="19"/>
        <v>-1</v>
      </c>
      <c r="R51" s="635">
        <f t="shared" si="20"/>
        <v>-1</v>
      </c>
      <c r="S51" s="600">
        <v>0.97</v>
      </c>
      <c r="T51" s="595">
        <f t="shared" si="14"/>
        <v>-0.97</v>
      </c>
      <c r="U51" s="601">
        <v>2.68</v>
      </c>
      <c r="V51" s="595">
        <f t="shared" si="15"/>
        <v>-2.68</v>
      </c>
      <c r="W51" s="586">
        <f t="shared" si="17"/>
        <v>1.8250000000000002</v>
      </c>
      <c r="X51" s="586">
        <f t="shared" si="18"/>
        <v>0.85499999999999998</v>
      </c>
      <c r="Y51" s="599">
        <v>26</v>
      </c>
      <c r="Z51" s="599">
        <v>8</v>
      </c>
      <c r="AA51" s="599">
        <v>5</v>
      </c>
      <c r="AB51" s="599">
        <v>2</v>
      </c>
      <c r="AC51" s="599">
        <v>57</v>
      </c>
      <c r="AD51" s="599">
        <v>43</v>
      </c>
      <c r="AE51" s="599">
        <v>442</v>
      </c>
      <c r="AF51" s="562"/>
      <c r="AG51" s="562"/>
      <c r="AH51" s="562"/>
      <c r="AJ51" s="758" t="str">
        <f t="array" ref="AJ51">IF($K51="","",IF(SUM(IF(ISNUMBER(VALUE(RIGHT($AM51:$CN51,1))),VALUE(RIGHT($AM51:$CN51,1)),0))=$K51,"T","F"))</f>
        <v>T</v>
      </c>
      <c r="AK51" s="583">
        <f t="array" ref="AK51">IF($K51="","",SUM(IF(LEFT($AM51:$CN51,1)="s",1,0))-SUM(IF(RIGHT(LEFT($AM51:$CN51,2))="-",1,0)))</f>
        <v>0</v>
      </c>
      <c r="AL51" s="562">
        <f t="array" ref="AL51">IF($K51="","",SUM(IF(LEFT($AM51:$CN51,1)="X",1,0)))</f>
        <v>11</v>
      </c>
      <c r="AM51" s="668" t="s">
        <v>2474</v>
      </c>
      <c r="AN51" s="668" t="s">
        <v>2474</v>
      </c>
      <c r="AO51" s="668" t="s">
        <v>2474</v>
      </c>
      <c r="AP51" s="668" t="s">
        <v>126</v>
      </c>
      <c r="AQ51" s="668" t="s">
        <v>2474</v>
      </c>
      <c r="AR51" s="668" t="s">
        <v>4876</v>
      </c>
      <c r="AS51" s="668" t="s">
        <v>4876</v>
      </c>
      <c r="AT51" s="668" t="s">
        <v>4879</v>
      </c>
      <c r="AU51" s="668" t="s">
        <v>2474</v>
      </c>
      <c r="AV51" s="670" t="s">
        <v>2474</v>
      </c>
      <c r="AW51" s="668" t="s">
        <v>2474</v>
      </c>
      <c r="AX51" s="671" t="s">
        <v>126</v>
      </c>
      <c r="AY51" s="671" t="s">
        <v>126</v>
      </c>
      <c r="AZ51" s="668" t="s">
        <v>2472</v>
      </c>
      <c r="BA51" s="668" t="s">
        <v>126</v>
      </c>
      <c r="BB51" s="668" t="s">
        <v>126</v>
      </c>
      <c r="BC51" s="668" t="s">
        <v>2472</v>
      </c>
      <c r="BD51" s="668" t="s">
        <v>4876</v>
      </c>
      <c r="BE51" s="668" t="s">
        <v>126</v>
      </c>
      <c r="BF51" s="668" t="s">
        <v>126</v>
      </c>
      <c r="BG51" s="668" t="s">
        <v>126</v>
      </c>
      <c r="BH51" s="668" t="s">
        <v>4878</v>
      </c>
      <c r="BI51" s="668" t="s">
        <v>4858</v>
      </c>
      <c r="BJ51" s="668" t="s">
        <v>126</v>
      </c>
      <c r="BK51" s="668" t="s">
        <v>4877</v>
      </c>
      <c r="BL51" s="668" t="s">
        <v>126</v>
      </c>
      <c r="BM51" s="668" t="s">
        <v>2472</v>
      </c>
      <c r="BN51" s="668" t="s">
        <v>2244</v>
      </c>
      <c r="BO51" s="668" t="s">
        <v>2472</v>
      </c>
      <c r="BP51" s="651" t="s">
        <v>126</v>
      </c>
      <c r="BQ51" s="670" t="s">
        <v>2474</v>
      </c>
      <c r="BR51" s="680"/>
      <c r="BS51" s="668"/>
      <c r="BT51" s="672"/>
      <c r="BU51" s="668"/>
      <c r="BV51" s="672"/>
      <c r="BW51" s="672"/>
      <c r="BX51" s="673"/>
      <c r="BY51" s="673"/>
      <c r="BZ51" s="673"/>
      <c r="CA51" s="673"/>
      <c r="CB51" s="673"/>
      <c r="CC51" s="673"/>
      <c r="CD51" s="673"/>
      <c r="CE51" s="673"/>
      <c r="CF51" s="673"/>
      <c r="CG51" s="673"/>
    </row>
    <row r="52" spans="1:85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262</v>
      </c>
      <c r="I52" s="603" t="s">
        <v>3</v>
      </c>
      <c r="J52" s="603" t="s">
        <v>285</v>
      </c>
      <c r="K52" s="603">
        <v>4</v>
      </c>
      <c r="L52" s="603">
        <v>1</v>
      </c>
      <c r="M52" s="562" t="str">
        <f t="shared" si="9"/>
        <v>W</v>
      </c>
      <c r="N52" s="562">
        <f t="shared" si="10"/>
        <v>5</v>
      </c>
      <c r="O52" s="598">
        <f t="shared" si="16"/>
        <v>3</v>
      </c>
      <c r="P52" s="562" t="str">
        <f t="shared" si="11"/>
        <v>O</v>
      </c>
      <c r="Q52" s="586">
        <f t="shared" si="19"/>
        <v>-0.5</v>
      </c>
      <c r="R52" s="635">
        <f t="shared" si="20"/>
        <v>1</v>
      </c>
      <c r="S52" s="600">
        <v>0.46</v>
      </c>
      <c r="T52" s="595">
        <f t="shared" si="14"/>
        <v>2.54</v>
      </c>
      <c r="U52" s="601">
        <v>2.58</v>
      </c>
      <c r="V52" s="595">
        <f t="shared" si="15"/>
        <v>2.42</v>
      </c>
      <c r="W52" s="586">
        <f t="shared" si="17"/>
        <v>1.52</v>
      </c>
      <c r="X52" s="586">
        <f t="shared" si="18"/>
        <v>1.06</v>
      </c>
      <c r="Y52" s="755">
        <v>17</v>
      </c>
      <c r="Z52" s="755">
        <v>14</v>
      </c>
      <c r="AA52" s="755">
        <v>6</v>
      </c>
      <c r="AB52" s="755">
        <v>7</v>
      </c>
      <c r="AC52" s="755">
        <v>54</v>
      </c>
      <c r="AD52" s="755">
        <v>46</v>
      </c>
      <c r="AE52" s="599">
        <v>442</v>
      </c>
      <c r="AF52" s="562"/>
      <c r="AG52" s="562"/>
      <c r="AH52" s="562"/>
      <c r="AJ52" s="758" t="str">
        <f t="array" ref="AJ52">IF($K52="","",IF(SUM(IF(ISNUMBER(VALUE(RIGHT($AM52:$CN52,1))),VALUE(RIGHT($AM52:$CN52,1)),0))=$K52,"T","F"))</f>
        <v>T</v>
      </c>
      <c r="AK52" s="583">
        <f t="array" ref="AK52">IF($K52="","",SUM(IF(LEFT($AM52:$CN52,1)="s",1,0))-SUM(IF(RIGHT(LEFT($AM52:$CN52,2))="-",1,0)))</f>
        <v>0</v>
      </c>
      <c r="AL52" s="562">
        <f t="array" ref="AL52">IF($K52="","",SUM(IF(LEFT($AM52:$CN52,1)="X",1,0)))</f>
        <v>11</v>
      </c>
      <c r="AM52" s="668" t="s">
        <v>2474</v>
      </c>
      <c r="AN52" s="668" t="s">
        <v>2474</v>
      </c>
      <c r="AO52" s="668" t="s">
        <v>2474</v>
      </c>
      <c r="AP52" s="671" t="s">
        <v>4961</v>
      </c>
      <c r="AQ52" s="671" t="s">
        <v>4961</v>
      </c>
      <c r="AR52" s="668" t="s">
        <v>2474</v>
      </c>
      <c r="AS52" s="668" t="s">
        <v>4964</v>
      </c>
      <c r="AT52" s="671" t="s">
        <v>4962</v>
      </c>
      <c r="AU52" s="671" t="s">
        <v>4963</v>
      </c>
      <c r="AV52" s="668" t="s">
        <v>2216</v>
      </c>
      <c r="AW52" s="671" t="s">
        <v>4965</v>
      </c>
      <c r="AX52" s="668"/>
      <c r="AY52" s="668"/>
      <c r="AZ52" s="668" t="s">
        <v>4966</v>
      </c>
      <c r="BA52" s="668"/>
      <c r="BB52" s="668"/>
      <c r="BC52" s="668" t="s">
        <v>4967</v>
      </c>
      <c r="BD52" s="668" t="s">
        <v>5057</v>
      </c>
      <c r="BE52" s="668"/>
      <c r="BF52" s="668"/>
      <c r="BG52" s="668"/>
      <c r="BH52" s="668" t="s">
        <v>4960</v>
      </c>
      <c r="BI52" s="668" t="s">
        <v>4852</v>
      </c>
      <c r="BJ52" s="668"/>
      <c r="BK52" s="668" t="s">
        <v>4967</v>
      </c>
      <c r="BL52" s="668" t="s">
        <v>4966</v>
      </c>
      <c r="BM52" s="671" t="s">
        <v>4963</v>
      </c>
      <c r="BN52" s="668" t="s">
        <v>2015</v>
      </c>
      <c r="BO52" s="668" t="s">
        <v>4959</v>
      </c>
      <c r="BP52" s="651"/>
      <c r="BQ52" s="668" t="s">
        <v>2216</v>
      </c>
      <c r="BR52" s="680"/>
      <c r="BS52" s="668"/>
      <c r="BT52" s="672"/>
      <c r="BU52" s="668"/>
      <c r="BV52" s="672"/>
      <c r="BW52" s="672"/>
      <c r="BX52" s="673"/>
      <c r="BY52" s="673"/>
      <c r="BZ52" s="673"/>
      <c r="CA52" s="673"/>
      <c r="CB52" s="673"/>
      <c r="CC52" s="673"/>
      <c r="CD52" s="673"/>
      <c r="CE52" s="673"/>
      <c r="CF52" s="673"/>
      <c r="CG52" s="673"/>
    </row>
    <row r="53" spans="1:85" s="661" customFormat="1" ht="15" customHeight="1">
      <c r="A53" s="625">
        <v>42966</v>
      </c>
      <c r="B53" s="603"/>
      <c r="C53" s="603"/>
      <c r="D53" s="603"/>
      <c r="E53" s="603"/>
      <c r="F53" s="603"/>
      <c r="G53" s="585"/>
      <c r="H53" s="624" t="s">
        <v>1202</v>
      </c>
      <c r="I53" s="603" t="s">
        <v>3</v>
      </c>
      <c r="J53" s="603" t="s">
        <v>285</v>
      </c>
      <c r="K53" s="603">
        <v>1</v>
      </c>
      <c r="L53" s="603">
        <v>0</v>
      </c>
      <c r="M53" s="562" t="str">
        <f t="shared" si="9"/>
        <v>W</v>
      </c>
      <c r="N53" s="562">
        <f t="shared" si="10"/>
        <v>1</v>
      </c>
      <c r="O53" s="598">
        <f t="shared" si="16"/>
        <v>1</v>
      </c>
      <c r="P53" s="562" t="str">
        <f t="shared" si="11"/>
        <v>U</v>
      </c>
      <c r="Q53" s="586">
        <f t="shared" si="19"/>
        <v>0</v>
      </c>
      <c r="R53" s="635">
        <f t="shared" si="20"/>
        <v>1</v>
      </c>
      <c r="S53" s="600">
        <v>0.05</v>
      </c>
      <c r="T53" s="595">
        <f t="shared" si="14"/>
        <v>0.95</v>
      </c>
      <c r="U53" s="601">
        <v>2.81</v>
      </c>
      <c r="V53" s="595">
        <f t="shared" si="15"/>
        <v>-1.81</v>
      </c>
      <c r="W53" s="586">
        <f t="shared" si="17"/>
        <v>1.43</v>
      </c>
      <c r="X53" s="586">
        <f t="shared" si="18"/>
        <v>1.3800000000000001</v>
      </c>
      <c r="Y53" s="599">
        <v>19</v>
      </c>
      <c r="Z53" s="599">
        <v>7</v>
      </c>
      <c r="AA53" s="599">
        <v>4</v>
      </c>
      <c r="AB53" s="599">
        <v>1</v>
      </c>
      <c r="AC53" s="599">
        <v>48</v>
      </c>
      <c r="AD53" s="599">
        <v>52</v>
      </c>
      <c r="AE53" s="599">
        <v>442</v>
      </c>
      <c r="AF53" s="562"/>
      <c r="AG53" s="562"/>
      <c r="AH53" s="562"/>
      <c r="AJ53" s="758" t="str">
        <f t="array" ref="AJ53">IF($K53="","",IF(SUM(IF(ISNUMBER(VALUE(RIGHT($AM53:$CN53,1))),VALUE(RIGHT($AM53:$CN53,1)),0))=$K53,"T","F"))</f>
        <v>T</v>
      </c>
      <c r="AK53" s="583">
        <f t="array" ref="AK53">IF($K53="","",SUM(IF(LEFT($AM53:$CN53,1)="s",1,0))-SUM(IF(RIGHT(LEFT($AM53:$CN53,2))="-",1,0)))</f>
        <v>0</v>
      </c>
      <c r="AL53" s="562">
        <f t="array" ref="AL53">IF($K53="","",SUM(IF(LEFT($AM53:$CN53,1)="X",1,0)))</f>
        <v>11</v>
      </c>
      <c r="AM53" s="668" t="s">
        <v>5067</v>
      </c>
      <c r="AN53" s="668" t="s">
        <v>5067</v>
      </c>
      <c r="AO53" s="668" t="s">
        <v>5067</v>
      </c>
      <c r="AP53" s="668" t="s">
        <v>5067</v>
      </c>
      <c r="AQ53" s="668" t="s">
        <v>5067</v>
      </c>
      <c r="AR53" s="671" t="s">
        <v>2273</v>
      </c>
      <c r="AS53" s="668" t="s">
        <v>5067</v>
      </c>
      <c r="AT53" s="668" t="s">
        <v>5067</v>
      </c>
      <c r="AU53" s="671" t="s">
        <v>2017</v>
      </c>
      <c r="AV53" s="668" t="s">
        <v>5123</v>
      </c>
      <c r="AW53" s="668" t="s">
        <v>5067</v>
      </c>
      <c r="AX53" s="668"/>
      <c r="AY53" s="668"/>
      <c r="AZ53" s="668" t="s">
        <v>5125</v>
      </c>
      <c r="BA53" s="668"/>
      <c r="BB53" s="668"/>
      <c r="BC53" s="668" t="s">
        <v>5125</v>
      </c>
      <c r="BD53" s="668" t="s">
        <v>2244</v>
      </c>
      <c r="BE53" s="671"/>
      <c r="BF53" s="668"/>
      <c r="BG53" s="668"/>
      <c r="BH53" s="668" t="s">
        <v>5105</v>
      </c>
      <c r="BI53" s="668" t="s">
        <v>4852</v>
      </c>
      <c r="BJ53" s="668"/>
      <c r="BK53" s="668" t="s">
        <v>5105</v>
      </c>
      <c r="BL53" s="668" t="s">
        <v>5126</v>
      </c>
      <c r="BM53" s="668" t="s">
        <v>5124</v>
      </c>
      <c r="BN53" s="668"/>
      <c r="BO53" s="668" t="s">
        <v>5105</v>
      </c>
      <c r="BP53" s="651"/>
      <c r="BQ53" s="668" t="s">
        <v>2327</v>
      </c>
      <c r="BR53" s="680"/>
      <c r="BS53" s="668"/>
      <c r="BT53" s="672"/>
      <c r="BU53" s="668"/>
      <c r="BV53" s="672"/>
      <c r="BW53" s="672"/>
      <c r="BX53" s="673"/>
      <c r="BY53" s="673"/>
      <c r="BZ53" s="673"/>
      <c r="CA53" s="673"/>
      <c r="CB53" s="673"/>
      <c r="CC53" s="673"/>
      <c r="CD53" s="673"/>
      <c r="CE53" s="673"/>
      <c r="CF53" s="673"/>
      <c r="CG53" s="673"/>
    </row>
    <row r="54" spans="1:85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234</v>
      </c>
      <c r="I54" s="603" t="s">
        <v>2</v>
      </c>
      <c r="J54" s="603" t="s">
        <v>285</v>
      </c>
      <c r="K54" s="708">
        <v>1</v>
      </c>
      <c r="L54" s="603">
        <v>1</v>
      </c>
      <c r="M54" s="562" t="str">
        <f t="shared" si="9"/>
        <v>D</v>
      </c>
      <c r="N54" s="562">
        <f t="shared" si="10"/>
        <v>2</v>
      </c>
      <c r="O54" s="598">
        <f t="shared" si="16"/>
        <v>0</v>
      </c>
      <c r="P54" s="562" t="str">
        <f t="shared" si="11"/>
        <v>U</v>
      </c>
      <c r="Q54" s="586">
        <f t="shared" si="19"/>
        <v>-1</v>
      </c>
      <c r="R54" s="635">
        <f t="shared" si="20"/>
        <v>-1</v>
      </c>
      <c r="S54" s="600">
        <v>1.1000000000000001</v>
      </c>
      <c r="T54" s="595">
        <f t="shared" si="14"/>
        <v>-1.1000000000000001</v>
      </c>
      <c r="U54" s="601">
        <v>2.91</v>
      </c>
      <c r="V54" s="595">
        <f t="shared" si="15"/>
        <v>-0.91000000000000014</v>
      </c>
      <c r="W54" s="586">
        <f t="shared" si="17"/>
        <v>2.0049999999999999</v>
      </c>
      <c r="X54" s="586">
        <f t="shared" si="18"/>
        <v>0.90500000000000025</v>
      </c>
      <c r="Y54" s="755">
        <v>10</v>
      </c>
      <c r="Z54" s="755">
        <v>18</v>
      </c>
      <c r="AA54" s="755">
        <v>2</v>
      </c>
      <c r="AB54" s="755">
        <v>4</v>
      </c>
      <c r="AC54" s="755">
        <v>43</v>
      </c>
      <c r="AD54" s="755">
        <v>57</v>
      </c>
      <c r="AE54" s="755">
        <v>4231</v>
      </c>
      <c r="AF54" s="562"/>
      <c r="AG54" s="562"/>
      <c r="AH54" s="562"/>
      <c r="AJ54" s="758" t="str">
        <f t="array" ref="AJ54">IF($K54="","",IF(SUM(IF(ISNUMBER(VALUE(RIGHT($AM54:$CN54,1))),VALUE(RIGHT($AM54:$CN54,1)),0))=$K54,"T","F"))</f>
        <v>T</v>
      </c>
      <c r="AK54" s="583">
        <f t="array" ref="AK54">IF($K54="","",SUM(IF(LEFT($AM54:$CN54,1)="s",1,0))-SUM(IF(RIGHT(LEFT($AM54:$CN54,2))="-",1,0)))</f>
        <v>0</v>
      </c>
      <c r="AL54" s="562">
        <f t="array" ref="AL54">IF($K54="","",SUM(IF(LEFT($AM54:$CN54,1)="X",1,0)))</f>
        <v>11</v>
      </c>
      <c r="AM54" s="668" t="s">
        <v>5171</v>
      </c>
      <c r="AN54" s="670" t="s">
        <v>5171</v>
      </c>
      <c r="AO54" s="668" t="s">
        <v>5172</v>
      </c>
      <c r="AP54" s="668" t="s">
        <v>5172</v>
      </c>
      <c r="AQ54" s="668" t="s">
        <v>5171</v>
      </c>
      <c r="AR54" s="671" t="s">
        <v>2017</v>
      </c>
      <c r="AS54" s="681" t="s">
        <v>5174</v>
      </c>
      <c r="AT54" s="668" t="s">
        <v>5171</v>
      </c>
      <c r="AU54" s="668" t="s">
        <v>2013</v>
      </c>
      <c r="AV54" s="668" t="s">
        <v>5172</v>
      </c>
      <c r="AW54" s="668" t="s">
        <v>5171</v>
      </c>
      <c r="AX54" s="671"/>
      <c r="AY54" s="671"/>
      <c r="AZ54" s="668" t="s">
        <v>5175</v>
      </c>
      <c r="BA54" s="668"/>
      <c r="BB54" s="668"/>
      <c r="BC54" s="669" t="s">
        <v>2015</v>
      </c>
      <c r="BD54" s="668" t="s">
        <v>2244</v>
      </c>
      <c r="BE54" s="668"/>
      <c r="BF54" s="668"/>
      <c r="BG54" s="668"/>
      <c r="BH54" s="681" t="s">
        <v>5174</v>
      </c>
      <c r="BI54" s="668" t="s">
        <v>4852</v>
      </c>
      <c r="BJ54" s="668"/>
      <c r="BK54" s="668" t="s">
        <v>2013</v>
      </c>
      <c r="BL54" s="668" t="s">
        <v>5176</v>
      </c>
      <c r="BM54" s="668" t="s">
        <v>5176</v>
      </c>
      <c r="BN54" s="668"/>
      <c r="BO54" s="668" t="s">
        <v>5207</v>
      </c>
      <c r="BP54" s="651"/>
      <c r="BQ54" s="668" t="s">
        <v>2213</v>
      </c>
      <c r="BR54" s="680"/>
      <c r="BS54" s="668"/>
      <c r="BT54" s="672"/>
      <c r="BU54" s="668"/>
      <c r="BV54" s="672"/>
      <c r="BW54" s="672"/>
      <c r="BX54" s="673"/>
      <c r="BY54" s="673"/>
      <c r="BZ54" s="673"/>
      <c r="CA54" s="673"/>
      <c r="CB54" s="673"/>
      <c r="CC54" s="673"/>
      <c r="CD54" s="673"/>
      <c r="CE54" s="673"/>
      <c r="CF54" s="673"/>
      <c r="CG54" s="673"/>
    </row>
    <row r="55" spans="1:85" s="661" customFormat="1" ht="15" customHeight="1">
      <c r="A55" s="625">
        <v>42987</v>
      </c>
      <c r="B55" s="603"/>
      <c r="C55" s="603"/>
      <c r="D55" s="603"/>
      <c r="E55" s="603"/>
      <c r="F55" s="603"/>
      <c r="G55" s="585"/>
      <c r="H55" s="624" t="s">
        <v>265</v>
      </c>
      <c r="I55" s="603" t="s">
        <v>3</v>
      </c>
      <c r="J55" s="603" t="s">
        <v>285</v>
      </c>
      <c r="K55" s="603">
        <v>2</v>
      </c>
      <c r="L55" s="603">
        <v>1</v>
      </c>
      <c r="M55" s="562" t="str">
        <f t="shared" si="9"/>
        <v>W</v>
      </c>
      <c r="N55" s="562">
        <f t="shared" si="10"/>
        <v>3</v>
      </c>
      <c r="O55" s="598">
        <f t="shared" si="16"/>
        <v>1</v>
      </c>
      <c r="P55" s="562" t="str">
        <f t="shared" si="11"/>
        <v>O</v>
      </c>
      <c r="Q55" s="586">
        <f t="shared" si="19"/>
        <v>0.25</v>
      </c>
      <c r="R55" s="635">
        <f t="shared" si="20"/>
        <v>1</v>
      </c>
      <c r="S55" s="600">
        <v>-0.4</v>
      </c>
      <c r="T55" s="595">
        <f t="shared" si="14"/>
        <v>1.4</v>
      </c>
      <c r="U55" s="601">
        <v>2.82</v>
      </c>
      <c r="V55" s="595">
        <f t="shared" si="15"/>
        <v>0.18000000000000016</v>
      </c>
      <c r="W55" s="586">
        <f t="shared" si="17"/>
        <v>1.21</v>
      </c>
      <c r="X55" s="586">
        <f t="shared" si="18"/>
        <v>1.6099999999999999</v>
      </c>
      <c r="Y55" s="599">
        <v>8</v>
      </c>
      <c r="Z55" s="599">
        <v>19</v>
      </c>
      <c r="AA55" s="599">
        <v>3</v>
      </c>
      <c r="AB55" s="599">
        <v>5</v>
      </c>
      <c r="AC55" s="599">
        <v>37</v>
      </c>
      <c r="AD55" s="599">
        <v>63</v>
      </c>
      <c r="AE55" s="599">
        <v>442</v>
      </c>
      <c r="AF55" s="562"/>
      <c r="AG55" s="562"/>
      <c r="AH55" s="562"/>
      <c r="AJ55" s="758" t="str">
        <f t="array" ref="AJ55">IF($K55="","",IF(SUM(IF(ISNUMBER(VALUE(RIGHT($AM55:$CN55,1))),VALUE(RIGHT($AM55:$CN55,1)),0))=$K55,"T","F"))</f>
        <v>T</v>
      </c>
      <c r="AK55" s="583">
        <f t="array" ref="AK55">IF($K55="","",SUM(IF(LEFT($AM55:$CN55,1)="s",1,0))-SUM(IF(RIGHT(LEFT($AM55:$CN55,2))="-",1,0)))</f>
        <v>0</v>
      </c>
      <c r="AL55" s="562">
        <f t="array" ref="AL55">IF($K55="","",SUM(IF(LEFT($AM55:$CN55,1)="X",1,0)))</f>
        <v>11</v>
      </c>
      <c r="AM55" s="668" t="s">
        <v>5428</v>
      </c>
      <c r="AN55" s="668" t="s">
        <v>5258</v>
      </c>
      <c r="AO55" s="668" t="s">
        <v>5429</v>
      </c>
      <c r="AP55" s="668" t="s">
        <v>5428</v>
      </c>
      <c r="AQ55" s="668" t="s">
        <v>5428</v>
      </c>
      <c r="AR55" s="668" t="s">
        <v>5430</v>
      </c>
      <c r="AS55" s="669" t="s">
        <v>5428</v>
      </c>
      <c r="AT55" s="671" t="s">
        <v>5431</v>
      </c>
      <c r="AU55" s="668" t="s">
        <v>5429</v>
      </c>
      <c r="AV55" s="668"/>
      <c r="AW55" s="668" t="s">
        <v>5429</v>
      </c>
      <c r="AX55" s="671"/>
      <c r="AY55" s="671"/>
      <c r="AZ55" s="668" t="s">
        <v>5435</v>
      </c>
      <c r="BA55" s="668"/>
      <c r="BB55" s="668"/>
      <c r="BC55" s="669" t="s">
        <v>5428</v>
      </c>
      <c r="BD55" s="668" t="s">
        <v>2014</v>
      </c>
      <c r="BE55" s="668"/>
      <c r="BF55" s="668"/>
      <c r="BG55" s="668"/>
      <c r="BH55" s="668"/>
      <c r="BI55" s="668" t="s">
        <v>2244</v>
      </c>
      <c r="BJ55" s="668"/>
      <c r="BK55" s="668" t="s">
        <v>5435</v>
      </c>
      <c r="BL55" s="668" t="s">
        <v>5434</v>
      </c>
      <c r="BM55" s="671" t="s">
        <v>5433</v>
      </c>
      <c r="BN55" s="668" t="s">
        <v>5435</v>
      </c>
      <c r="BO55" s="671" t="s">
        <v>5435</v>
      </c>
      <c r="BP55" s="651"/>
      <c r="BQ55" s="668" t="s">
        <v>5432</v>
      </c>
      <c r="BR55" s="680"/>
      <c r="BS55" s="668"/>
      <c r="BT55" s="672"/>
      <c r="BU55" s="668"/>
      <c r="BV55" s="672"/>
      <c r="BW55" s="672"/>
      <c r="BX55" s="673"/>
      <c r="BY55" s="673"/>
      <c r="BZ55" s="673"/>
      <c r="CA55" s="673"/>
      <c r="CB55" s="673"/>
      <c r="CC55" s="673"/>
      <c r="CD55" s="673"/>
      <c r="CE55" s="673"/>
      <c r="CF55" s="673"/>
      <c r="CG55" s="673"/>
    </row>
    <row r="56" spans="1:85" s="661" customFormat="1" ht="15" customHeight="1">
      <c r="A56" s="625">
        <v>42994</v>
      </c>
      <c r="B56" s="603"/>
      <c r="C56" s="603"/>
      <c r="D56" s="603"/>
      <c r="E56" s="603"/>
      <c r="F56" s="603"/>
      <c r="G56" s="585"/>
      <c r="H56" s="624" t="s">
        <v>6224</v>
      </c>
      <c r="I56" s="603" t="s">
        <v>3</v>
      </c>
      <c r="J56" s="603" t="s">
        <v>285</v>
      </c>
      <c r="K56" s="603">
        <v>1</v>
      </c>
      <c r="L56" s="603">
        <v>1</v>
      </c>
      <c r="M56" s="562" t="str">
        <f t="shared" si="9"/>
        <v>D</v>
      </c>
      <c r="N56" s="562">
        <f t="shared" si="10"/>
        <v>2</v>
      </c>
      <c r="O56" s="598">
        <f t="shared" si="16"/>
        <v>0</v>
      </c>
      <c r="P56" s="562" t="str">
        <f t="shared" si="11"/>
        <v>U</v>
      </c>
      <c r="Q56" s="586">
        <f>IF(S56="","",IF(SIGN(S56)&lt;&gt;1,VLOOKUP(ABS(S56),SUP_HDC,3,TRUE),-VLOOKUP(ABS(S56),SUP_HDC,3,TRUE)))</f>
        <v>-0.25</v>
      </c>
      <c r="R56" s="635">
        <f>IF(Q56="","",IF((K56-L56+Q56)&gt;=0.5,1,IF((K56-L56+Q56)=0.25,0.5,IF((K56-L56+Q56)&lt;=-0.5,-1,IF((K56-L56+Q56)=-0.25,-0.5,0)))))</f>
        <v>-0.5</v>
      </c>
      <c r="S56" s="600">
        <v>0.17</v>
      </c>
      <c r="T56" s="595">
        <f t="shared" si="14"/>
        <v>-0.17</v>
      </c>
      <c r="U56" s="601">
        <v>2.48</v>
      </c>
      <c r="V56" s="595">
        <f t="shared" si="15"/>
        <v>-0.48</v>
      </c>
      <c r="W56" s="586">
        <f t="shared" si="17"/>
        <v>1.325</v>
      </c>
      <c r="X56" s="586">
        <f t="shared" si="18"/>
        <v>1.155</v>
      </c>
      <c r="Y56" s="599">
        <v>11</v>
      </c>
      <c r="Z56" s="599">
        <v>9</v>
      </c>
      <c r="AA56" s="599">
        <v>4</v>
      </c>
      <c r="AB56" s="599">
        <v>2</v>
      </c>
      <c r="AC56" s="599">
        <v>54</v>
      </c>
      <c r="AD56" s="599">
        <v>46</v>
      </c>
      <c r="AE56" s="599">
        <v>442</v>
      </c>
      <c r="AF56" s="562"/>
      <c r="AG56" s="562"/>
      <c r="AH56" s="562"/>
      <c r="AJ56" s="758" t="str">
        <f t="array" ref="AJ56">IF($K56="","",IF(SUM(IF(ISNUMBER(VALUE(RIGHT($AM56:$CN56,1))),VALUE(RIGHT($AM56:$CN56,1)),0))=$K56,"T","F"))</f>
        <v>T</v>
      </c>
      <c r="AK56" s="583">
        <f t="array" ref="AK56">IF($K56="","",SUM(IF(LEFT($AM56:$CN56,1)="s",1,0))-SUM(IF(RIGHT(LEFT($AM56:$CN56,2))="-",1,0)))</f>
        <v>0</v>
      </c>
      <c r="AL56" s="562">
        <f t="array" ref="AL56">IF($K56="","",SUM(IF(LEFT($AM56:$CN56,1)="X",1,0)))</f>
        <v>11</v>
      </c>
      <c r="AM56" s="668" t="s">
        <v>2474</v>
      </c>
      <c r="AN56" s="668" t="s">
        <v>2474</v>
      </c>
      <c r="AO56" s="668" t="s">
        <v>2474</v>
      </c>
      <c r="AP56" s="668" t="s">
        <v>2474</v>
      </c>
      <c r="AQ56" s="668" t="s">
        <v>2473</v>
      </c>
      <c r="AR56" s="668" t="s">
        <v>2474</v>
      </c>
      <c r="AS56" s="668" t="s">
        <v>2473</v>
      </c>
      <c r="AT56" s="668" t="s">
        <v>2474</v>
      </c>
      <c r="AU56" s="668" t="s">
        <v>2474</v>
      </c>
      <c r="AV56" s="668" t="s">
        <v>2474</v>
      </c>
      <c r="AW56" s="671" t="s">
        <v>5510</v>
      </c>
      <c r="AX56" s="668" t="s">
        <v>126</v>
      </c>
      <c r="AY56" s="668" t="s">
        <v>126</v>
      </c>
      <c r="AZ56" s="668" t="s">
        <v>2472</v>
      </c>
      <c r="BA56" s="668" t="s">
        <v>126</v>
      </c>
      <c r="BB56" s="668" t="s">
        <v>126</v>
      </c>
      <c r="BC56" s="668" t="s">
        <v>5515</v>
      </c>
      <c r="BD56" s="668" t="s">
        <v>2472</v>
      </c>
      <c r="BE56" s="668" t="s">
        <v>126</v>
      </c>
      <c r="BF56" s="668" t="s">
        <v>126</v>
      </c>
      <c r="BG56" s="668" t="s">
        <v>126</v>
      </c>
      <c r="BH56" s="668" t="s">
        <v>126</v>
      </c>
      <c r="BI56" s="668" t="s">
        <v>2244</v>
      </c>
      <c r="BJ56" s="671" t="s">
        <v>126</v>
      </c>
      <c r="BK56" s="668" t="s">
        <v>2472</v>
      </c>
      <c r="BL56" s="668" t="s">
        <v>2472</v>
      </c>
      <c r="BM56" s="668" t="s">
        <v>2471</v>
      </c>
      <c r="BN56" s="668" t="s">
        <v>2472</v>
      </c>
      <c r="BO56" s="668" t="s">
        <v>2471</v>
      </c>
      <c r="BP56" s="651"/>
      <c r="BQ56" s="668" t="s">
        <v>2213</v>
      </c>
      <c r="BR56" s="680"/>
      <c r="BS56" s="668"/>
      <c r="BT56" s="672"/>
      <c r="BU56" s="668"/>
      <c r="BV56" s="672"/>
      <c r="BW56" s="672"/>
      <c r="BX56" s="673"/>
      <c r="BY56" s="673"/>
      <c r="BZ56" s="673"/>
      <c r="CA56" s="673"/>
      <c r="CB56" s="673"/>
      <c r="CC56" s="673"/>
      <c r="CD56" s="673"/>
      <c r="CE56" s="673"/>
      <c r="CF56" s="673"/>
      <c r="CG56" s="673"/>
    </row>
    <row r="57" spans="1:85" s="661" customFormat="1" ht="15" customHeight="1">
      <c r="A57" s="626">
        <v>42998</v>
      </c>
      <c r="B57" s="596"/>
      <c r="C57" s="596"/>
      <c r="D57" s="596"/>
      <c r="E57" s="596"/>
      <c r="F57" s="596"/>
      <c r="G57" s="591"/>
      <c r="H57" s="623" t="s">
        <v>1202</v>
      </c>
      <c r="I57" s="596" t="s">
        <v>5017</v>
      </c>
      <c r="J57" s="596" t="s">
        <v>3994</v>
      </c>
      <c r="K57" s="596">
        <v>3</v>
      </c>
      <c r="L57" s="596">
        <v>2</v>
      </c>
      <c r="M57" s="562" t="str">
        <f t="shared" si="9"/>
        <v>W</v>
      </c>
      <c r="N57" s="562">
        <f t="shared" si="10"/>
        <v>5</v>
      </c>
      <c r="O57" s="598">
        <f t="shared" si="16"/>
        <v>1</v>
      </c>
      <c r="P57" s="562" t="str">
        <f t="shared" si="11"/>
        <v>O</v>
      </c>
      <c r="Q57" s="586"/>
      <c r="R57" s="635"/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758" t="str">
        <f t="array" ref="AJ57">IF($K57="","",IF(SUM(IF(ISNUMBER(VALUE(RIGHT($AM57:$CN57,1))),VALUE(RIGHT($AM57:$CN57,1)),0))=$K57,"T","F"))</f>
        <v>T</v>
      </c>
      <c r="AK57" s="583">
        <f t="array" ref="AK57">IF($K57="","",SUM(IF(LEFT($AM57:$CN57,1)="s",1,0))-SUM(IF(RIGHT(LEFT($AM57:$CN57,2))="-",1,0)))</f>
        <v>0</v>
      </c>
      <c r="AL57" s="562">
        <f t="array" ref="AL57">IF($K57="","",SUM(IF(LEFT($AM57:$CN57,1)="X",1,0)))</f>
        <v>11</v>
      </c>
      <c r="AM57" s="668" t="s">
        <v>5535</v>
      </c>
      <c r="AN57" s="668" t="s">
        <v>5535</v>
      </c>
      <c r="AO57" s="668" t="s">
        <v>5535</v>
      </c>
      <c r="AP57" s="668" t="s">
        <v>5535</v>
      </c>
      <c r="AQ57" s="668" t="s">
        <v>5578</v>
      </c>
      <c r="AR57" s="668" t="s">
        <v>5575</v>
      </c>
      <c r="AS57" s="668" t="s">
        <v>5543</v>
      </c>
      <c r="AT57" s="668" t="s">
        <v>5574</v>
      </c>
      <c r="AU57" s="668" t="s">
        <v>5535</v>
      </c>
      <c r="AV57" s="668"/>
      <c r="AW57" s="668" t="s">
        <v>5580</v>
      </c>
      <c r="AX57" s="668"/>
      <c r="AY57" s="668"/>
      <c r="AZ57" s="668" t="s">
        <v>5577</v>
      </c>
      <c r="BA57" s="668"/>
      <c r="BB57" s="668"/>
      <c r="BC57" s="669" t="s">
        <v>5535</v>
      </c>
      <c r="BD57" s="668" t="s">
        <v>5579</v>
      </c>
      <c r="BE57" s="668"/>
      <c r="BF57" s="668"/>
      <c r="BG57" s="668"/>
      <c r="BH57" s="668"/>
      <c r="BI57" s="668" t="s">
        <v>2244</v>
      </c>
      <c r="BJ57" s="668"/>
      <c r="BK57" s="668" t="s">
        <v>5581</v>
      </c>
      <c r="BL57" s="668" t="s">
        <v>5578</v>
      </c>
      <c r="BM57" s="668" t="s">
        <v>5576</v>
      </c>
      <c r="BN57" s="668" t="s">
        <v>2013</v>
      </c>
      <c r="BO57" s="668" t="s">
        <v>5568</v>
      </c>
      <c r="BP57" s="651"/>
      <c r="BQ57" s="668" t="s">
        <v>2213</v>
      </c>
      <c r="BR57" s="680"/>
      <c r="BS57" s="668"/>
      <c r="BT57" s="672"/>
      <c r="BU57" s="668"/>
      <c r="BV57" s="672"/>
      <c r="BW57" s="672"/>
      <c r="BX57" s="673"/>
      <c r="BY57" s="673"/>
      <c r="BZ57" s="673"/>
      <c r="CA57" s="673"/>
      <c r="CB57" s="673"/>
      <c r="CC57" s="673"/>
      <c r="CD57" s="673"/>
      <c r="CE57" s="673"/>
      <c r="CF57" s="673"/>
      <c r="CG57" s="673"/>
    </row>
    <row r="58" spans="1:85" s="661" customFormat="1" ht="15" customHeight="1">
      <c r="A58" s="625">
        <v>43001</v>
      </c>
      <c r="B58" s="603"/>
      <c r="C58" s="603"/>
      <c r="D58" s="603"/>
      <c r="E58" s="603"/>
      <c r="F58" s="603"/>
      <c r="G58" s="585"/>
      <c r="H58" s="624" t="s">
        <v>264</v>
      </c>
      <c r="I58" s="603" t="s">
        <v>2</v>
      </c>
      <c r="J58" s="603" t="s">
        <v>285</v>
      </c>
      <c r="K58" s="603">
        <v>4</v>
      </c>
      <c r="L58" s="603">
        <v>1</v>
      </c>
      <c r="M58" s="562" t="str">
        <f t="shared" si="9"/>
        <v>W</v>
      </c>
      <c r="N58" s="562">
        <f t="shared" si="10"/>
        <v>5</v>
      </c>
      <c r="O58" s="598">
        <f t="shared" si="16"/>
        <v>3</v>
      </c>
      <c r="P58" s="562" t="str">
        <f t="shared" si="11"/>
        <v>O</v>
      </c>
      <c r="Q58" s="586">
        <f t="shared" ref="Q58:Q66" si="21">IF(S58="","",IF(SIGN(S58)&lt;&gt;1,VLOOKUP(ABS(S58),SUP_HDC,3,TRUE),-VLOOKUP(ABS(S58),SUP_HDC,3,TRUE)))</f>
        <v>-0.5</v>
      </c>
      <c r="R58" s="635">
        <f t="shared" ref="R58:R66" si="22">IF(Q58="","",IF((K58-L58+Q58)&gt;=0.5,1,IF((K58-L58+Q58)=0.25,0.5,IF((K58-L58+Q58)&lt;=-0.5,-1,IF((K58-L58+Q58)=-0.25,-0.5,0)))))</f>
        <v>1</v>
      </c>
      <c r="S58" s="600">
        <v>0.7</v>
      </c>
      <c r="T58" s="595">
        <f t="shared" si="14"/>
        <v>2.2999999999999998</v>
      </c>
      <c r="U58" s="601">
        <v>2.6</v>
      </c>
      <c r="V58" s="595">
        <f t="shared" ref="V58:V67" si="23">IF(ISBLANK(U58),"",K58+L58-U58)</f>
        <v>2.4</v>
      </c>
      <c r="W58" s="586">
        <f t="shared" ref="W58:W66" si="24">IF(S58="","",(S58+U58)/2)</f>
        <v>1.65</v>
      </c>
      <c r="X58" s="586">
        <f t="shared" ref="X58:X66" si="25">IF(W58="","",U58-W58)</f>
        <v>0.95000000000000018</v>
      </c>
      <c r="Y58" s="599">
        <v>19</v>
      </c>
      <c r="Z58" s="599">
        <v>12</v>
      </c>
      <c r="AA58" s="599">
        <v>4</v>
      </c>
      <c r="AB58" s="599">
        <v>2</v>
      </c>
      <c r="AC58" s="599">
        <v>53</v>
      </c>
      <c r="AD58" s="599">
        <v>47</v>
      </c>
      <c r="AE58" s="599">
        <v>442</v>
      </c>
      <c r="AF58" s="562"/>
      <c r="AG58" s="562"/>
      <c r="AH58" s="562"/>
      <c r="AJ58" s="758" t="str">
        <f t="array" ref="AJ58">IF($K58="","",IF(SUM(IF(ISNUMBER(VALUE(RIGHT($AM58:$CN58,1))),VALUE(RIGHT($AM58:$CN58,1)),0))=$K58,"T","F"))</f>
        <v>T</v>
      </c>
      <c r="AK58" s="583">
        <f t="array" ref="AK58">IF($K58="","",SUM(IF(LEFT($AM58:$CN58,1)="s",1,0))-SUM(IF(RIGHT(LEFT($AM58:$CN58,2))="-",1,0)))</f>
        <v>0</v>
      </c>
      <c r="AL58" s="562">
        <f t="array" ref="AL58">IF($K58="","",SUM(IF(LEFT($AM58:$CN58,1)="X",1,0)))</f>
        <v>11</v>
      </c>
      <c r="AM58" s="668" t="s">
        <v>2474</v>
      </c>
      <c r="AN58" s="668" t="s">
        <v>2474</v>
      </c>
      <c r="AO58" s="668" t="s">
        <v>2474</v>
      </c>
      <c r="AP58" s="669" t="s">
        <v>5648</v>
      </c>
      <c r="AQ58" s="668" t="s">
        <v>5648</v>
      </c>
      <c r="AR58" s="668" t="s">
        <v>2474</v>
      </c>
      <c r="AS58" s="668" t="s">
        <v>2472</v>
      </c>
      <c r="AT58" s="668" t="s">
        <v>2474</v>
      </c>
      <c r="AU58" s="671" t="s">
        <v>5650</v>
      </c>
      <c r="AV58" s="682" t="s">
        <v>5652</v>
      </c>
      <c r="AW58" s="671" t="s">
        <v>5651</v>
      </c>
      <c r="AX58" s="668" t="s">
        <v>126</v>
      </c>
      <c r="AY58" s="668" t="s">
        <v>126</v>
      </c>
      <c r="AZ58" s="668" t="s">
        <v>2472</v>
      </c>
      <c r="BA58" s="668" t="s">
        <v>126</v>
      </c>
      <c r="BB58" s="668" t="s">
        <v>126</v>
      </c>
      <c r="BC58" s="668" t="s">
        <v>2472</v>
      </c>
      <c r="BD58" s="668" t="s">
        <v>5653</v>
      </c>
      <c r="BE58" s="668" t="s">
        <v>126</v>
      </c>
      <c r="BF58" s="668" t="s">
        <v>126</v>
      </c>
      <c r="BG58" s="668" t="s">
        <v>126</v>
      </c>
      <c r="BH58" s="668" t="s">
        <v>126</v>
      </c>
      <c r="BI58" s="668" t="s">
        <v>2244</v>
      </c>
      <c r="BJ58" s="668" t="s">
        <v>126</v>
      </c>
      <c r="BK58" s="668" t="s">
        <v>5644</v>
      </c>
      <c r="BL58" s="668" t="s">
        <v>2472</v>
      </c>
      <c r="BM58" s="671" t="s">
        <v>5649</v>
      </c>
      <c r="BN58" s="668" t="s">
        <v>5645</v>
      </c>
      <c r="BO58" s="668" t="s">
        <v>2213</v>
      </c>
      <c r="BP58" s="651"/>
      <c r="BQ58" s="668" t="s">
        <v>2213</v>
      </c>
      <c r="BR58" s="680"/>
      <c r="BS58" s="668"/>
      <c r="BT58" s="672"/>
      <c r="BU58" s="668"/>
      <c r="BV58" s="672"/>
      <c r="BW58" s="672"/>
      <c r="BX58" s="673"/>
      <c r="BY58" s="673"/>
      <c r="BZ58" s="673"/>
      <c r="CA58" s="673"/>
      <c r="CB58" s="673"/>
      <c r="CC58" s="673"/>
      <c r="CD58" s="673"/>
      <c r="CE58" s="673"/>
      <c r="CF58" s="673"/>
      <c r="CG58" s="673"/>
    </row>
    <row r="59" spans="1:85" s="661" customFormat="1" ht="15" customHeight="1">
      <c r="A59" s="625">
        <v>43008</v>
      </c>
      <c r="B59" s="603"/>
      <c r="C59" s="603"/>
      <c r="D59" s="603"/>
      <c r="E59" s="603"/>
      <c r="F59" s="603"/>
      <c r="G59" s="585"/>
      <c r="H59" s="624" t="s">
        <v>267</v>
      </c>
      <c r="I59" s="603" t="s">
        <v>2</v>
      </c>
      <c r="J59" s="603" t="s">
        <v>285</v>
      </c>
      <c r="K59" s="603">
        <v>0</v>
      </c>
      <c r="L59" s="603">
        <v>1</v>
      </c>
      <c r="M59" s="562" t="str">
        <f t="shared" si="9"/>
        <v>L</v>
      </c>
      <c r="N59" s="562">
        <f t="shared" si="10"/>
        <v>1</v>
      </c>
      <c r="O59" s="598">
        <f t="shared" si="16"/>
        <v>-1</v>
      </c>
      <c r="P59" s="562" t="str">
        <f t="shared" si="11"/>
        <v>U</v>
      </c>
      <c r="Q59" s="586">
        <f t="shared" si="21"/>
        <v>-1</v>
      </c>
      <c r="R59" s="635">
        <f t="shared" si="22"/>
        <v>-1</v>
      </c>
      <c r="S59" s="600">
        <v>1.05</v>
      </c>
      <c r="T59" s="595">
        <f t="shared" si="14"/>
        <v>-2.0499999999999998</v>
      </c>
      <c r="U59" s="601">
        <v>2.58</v>
      </c>
      <c r="V59" s="595">
        <f t="shared" si="23"/>
        <v>-1.58</v>
      </c>
      <c r="W59" s="586">
        <f t="shared" si="24"/>
        <v>1.8149999999999999</v>
      </c>
      <c r="X59" s="586">
        <f t="shared" si="25"/>
        <v>0.76500000000000012</v>
      </c>
      <c r="Y59" s="599">
        <v>20</v>
      </c>
      <c r="Z59" s="599">
        <v>15</v>
      </c>
      <c r="AA59" s="599">
        <v>4</v>
      </c>
      <c r="AB59" s="599">
        <v>4</v>
      </c>
      <c r="AC59" s="599">
        <v>62</v>
      </c>
      <c r="AD59" s="599">
        <v>38</v>
      </c>
      <c r="AE59" s="599">
        <v>442</v>
      </c>
      <c r="AF59" s="562"/>
      <c r="AG59" s="562"/>
      <c r="AH59" s="562"/>
      <c r="AJ59" s="758" t="str">
        <f t="array" ref="AJ59">IF($K59="","",IF(SUM(IF(ISNUMBER(VALUE(RIGHT($AM59:$CN59,1))),VALUE(RIGHT($AM59:$CN59,1)),0))=$K59,"T","F"))</f>
        <v>T</v>
      </c>
      <c r="AK59" s="583">
        <f t="array" ref="AK59">IF($K59="","",SUM(IF(LEFT($AM59:$CN59,1)="s",1,0))-SUM(IF(RIGHT(LEFT($AM59:$CN59,2))="-",1,0)))</f>
        <v>0</v>
      </c>
      <c r="AL59" s="562">
        <f t="array" ref="AL59">IF($K59="","",SUM(IF(LEFT($AM59:$CN59,1)="X",1,0)))</f>
        <v>11</v>
      </c>
      <c r="AM59" s="668" t="s">
        <v>5766</v>
      </c>
      <c r="AN59" s="668" t="s">
        <v>5767</v>
      </c>
      <c r="AO59" s="668" t="s">
        <v>5766</v>
      </c>
      <c r="AP59" s="668" t="s">
        <v>2244</v>
      </c>
      <c r="AQ59" s="669" t="s">
        <v>5766</v>
      </c>
      <c r="AR59" s="668" t="s">
        <v>5767</v>
      </c>
      <c r="AS59" s="668" t="s">
        <v>5784</v>
      </c>
      <c r="AT59" s="669" t="s">
        <v>5768</v>
      </c>
      <c r="AU59" s="668" t="s">
        <v>5767</v>
      </c>
      <c r="AV59" s="668" t="s">
        <v>5766</v>
      </c>
      <c r="AW59" s="668" t="s">
        <v>5767</v>
      </c>
      <c r="AX59" s="671"/>
      <c r="AY59" s="671"/>
      <c r="AZ59" s="668" t="s">
        <v>5784</v>
      </c>
      <c r="BA59" s="668"/>
      <c r="BB59" s="668"/>
      <c r="BC59" s="668" t="s">
        <v>5784</v>
      </c>
      <c r="BD59" s="668" t="s">
        <v>5784</v>
      </c>
      <c r="BE59" s="668"/>
      <c r="BF59" s="668"/>
      <c r="BG59" s="668"/>
      <c r="BH59" s="668"/>
      <c r="BI59" s="668" t="s">
        <v>2244</v>
      </c>
      <c r="BJ59" s="668"/>
      <c r="BK59" s="668" t="s">
        <v>5766</v>
      </c>
      <c r="BL59" s="668" t="s">
        <v>5784</v>
      </c>
      <c r="BM59" s="668" t="s">
        <v>2013</v>
      </c>
      <c r="BN59" s="668" t="s">
        <v>5784</v>
      </c>
      <c r="BO59" s="668" t="s">
        <v>2213</v>
      </c>
      <c r="BP59" s="651"/>
      <c r="BQ59" s="668" t="s">
        <v>2015</v>
      </c>
      <c r="BR59" s="680"/>
      <c r="BS59" s="668"/>
      <c r="BT59" s="672"/>
      <c r="BU59" s="668"/>
      <c r="BV59" s="672"/>
      <c r="BW59" s="672"/>
      <c r="BX59" s="673"/>
      <c r="BY59" s="673"/>
      <c r="BZ59" s="673"/>
      <c r="CA59" s="673"/>
      <c r="CB59" s="673"/>
      <c r="CC59" s="673"/>
      <c r="CD59" s="673"/>
      <c r="CE59" s="673"/>
      <c r="CF59" s="673"/>
      <c r="CG59" s="673"/>
    </row>
    <row r="60" spans="1:85" s="661" customFormat="1" ht="15" customHeight="1">
      <c r="A60" s="625">
        <v>43022</v>
      </c>
      <c r="B60" s="603"/>
      <c r="C60" s="603"/>
      <c r="D60" s="603"/>
      <c r="E60" s="603"/>
      <c r="F60" s="603"/>
      <c r="G60" s="585"/>
      <c r="H60" s="624" t="s">
        <v>1435</v>
      </c>
      <c r="I60" s="603" t="s">
        <v>3</v>
      </c>
      <c r="J60" s="603" t="s">
        <v>285</v>
      </c>
      <c r="K60" s="603">
        <v>0</v>
      </c>
      <c r="L60" s="603">
        <v>3</v>
      </c>
      <c r="M60" s="562" t="str">
        <f t="shared" si="9"/>
        <v>L</v>
      </c>
      <c r="N60" s="562">
        <f t="shared" si="10"/>
        <v>3</v>
      </c>
      <c r="O60" s="598">
        <f t="shared" si="16"/>
        <v>-3</v>
      </c>
      <c r="P60" s="562" t="str">
        <f t="shared" si="11"/>
        <v>O</v>
      </c>
      <c r="Q60" s="586">
        <f t="shared" si="21"/>
        <v>-0.5</v>
      </c>
      <c r="R60" s="635">
        <f t="shared" si="22"/>
        <v>-1</v>
      </c>
      <c r="S60" s="600">
        <v>0.62</v>
      </c>
      <c r="T60" s="595">
        <f t="shared" si="14"/>
        <v>-3.62</v>
      </c>
      <c r="U60" s="601">
        <v>2.7</v>
      </c>
      <c r="V60" s="595">
        <f t="shared" si="23"/>
        <v>0.29999999999999982</v>
      </c>
      <c r="W60" s="586">
        <f t="shared" si="24"/>
        <v>1.6600000000000001</v>
      </c>
      <c r="X60" s="586">
        <f t="shared" si="25"/>
        <v>1.04</v>
      </c>
      <c r="Y60" s="599">
        <v>14</v>
      </c>
      <c r="Z60" s="599">
        <v>6</v>
      </c>
      <c r="AA60" s="599">
        <v>4</v>
      </c>
      <c r="AB60" s="599">
        <v>3</v>
      </c>
      <c r="AC60" s="599">
        <v>58</v>
      </c>
      <c r="AD60" s="599">
        <v>42</v>
      </c>
      <c r="AE60" s="599">
        <v>442</v>
      </c>
      <c r="AF60" s="562"/>
      <c r="AG60" s="562"/>
      <c r="AH60" s="562"/>
      <c r="AJ60" s="758" t="str">
        <f t="array" ref="AJ60">IF($K60="","",IF(SUM(IF(ISNUMBER(VALUE(RIGHT($AM60:$CN60,1))),VALUE(RIGHT($AM60:$CN60,1)),0))=$K60,"T","F"))</f>
        <v>T</v>
      </c>
      <c r="AK60" s="583">
        <f t="array" ref="AK60">IF($K60="","",SUM(IF(LEFT($AM60:$CN60,1)="s",1,0))-SUM(IF(RIGHT(LEFT($AM60:$CN60,2))="-",1,0)))</f>
        <v>0</v>
      </c>
      <c r="AL60" s="562">
        <f t="array" ref="AL60">IF($K60="","",SUM(IF(LEFT($AM60:$CN60,1)="X",1,0)))</f>
        <v>11</v>
      </c>
      <c r="AM60" s="668" t="s">
        <v>5935</v>
      </c>
      <c r="AN60" s="668" t="s">
        <v>5935</v>
      </c>
      <c r="AO60" s="668" t="s">
        <v>5935</v>
      </c>
      <c r="AP60" s="668" t="s">
        <v>2244</v>
      </c>
      <c r="AQ60" s="668" t="s">
        <v>5936</v>
      </c>
      <c r="AR60" s="668" t="s">
        <v>5936</v>
      </c>
      <c r="AS60" s="668" t="s">
        <v>5938</v>
      </c>
      <c r="AT60" s="668" t="s">
        <v>5935</v>
      </c>
      <c r="AU60" s="668" t="s">
        <v>5935</v>
      </c>
      <c r="AV60" s="668" t="s">
        <v>5937</v>
      </c>
      <c r="AW60" s="669" t="s">
        <v>5935</v>
      </c>
      <c r="AX60" s="668"/>
      <c r="AY60" s="668"/>
      <c r="AZ60" s="668" t="s">
        <v>5938</v>
      </c>
      <c r="BA60" s="668"/>
      <c r="BB60" s="668"/>
      <c r="BC60" s="668" t="s">
        <v>5935</v>
      </c>
      <c r="BD60" s="668" t="s">
        <v>5937</v>
      </c>
      <c r="BE60" s="668"/>
      <c r="BF60" s="668" t="s">
        <v>5939</v>
      </c>
      <c r="BG60" s="668"/>
      <c r="BH60" s="668"/>
      <c r="BI60" s="668" t="s">
        <v>2244</v>
      </c>
      <c r="BJ60" s="668"/>
      <c r="BK60" s="668" t="s">
        <v>5936</v>
      </c>
      <c r="BL60" s="668"/>
      <c r="BM60" s="668" t="s">
        <v>5937</v>
      </c>
      <c r="BN60" s="668"/>
      <c r="BO60" s="668" t="s">
        <v>2139</v>
      </c>
      <c r="BP60" s="651"/>
      <c r="BQ60" s="668" t="s">
        <v>5935</v>
      </c>
      <c r="BR60" s="680"/>
      <c r="BS60" s="668"/>
      <c r="BT60" s="672"/>
      <c r="BU60" s="668"/>
      <c r="BV60" s="672"/>
      <c r="BW60" s="672"/>
      <c r="BX60" s="673"/>
      <c r="BY60" s="673"/>
      <c r="BZ60" s="673"/>
      <c r="CA60" s="673"/>
      <c r="CB60" s="673"/>
      <c r="CC60" s="673"/>
      <c r="CD60" s="673"/>
      <c r="CE60" s="673"/>
      <c r="CF60" s="673"/>
      <c r="CG60" s="673"/>
    </row>
    <row r="61" spans="1:85" s="661" customFormat="1" ht="15" customHeight="1">
      <c r="A61" s="625">
        <v>43029</v>
      </c>
      <c r="B61" s="603"/>
      <c r="C61" s="603"/>
      <c r="D61" s="603"/>
      <c r="E61" s="603"/>
      <c r="F61" s="603"/>
      <c r="G61" s="585"/>
      <c r="H61" s="624" t="s">
        <v>1204</v>
      </c>
      <c r="I61" s="603" t="s">
        <v>3</v>
      </c>
      <c r="J61" s="603" t="s">
        <v>285</v>
      </c>
      <c r="K61" s="603">
        <v>1</v>
      </c>
      <c r="L61" s="603">
        <v>1</v>
      </c>
      <c r="M61" s="562" t="str">
        <f t="shared" si="9"/>
        <v>D</v>
      </c>
      <c r="N61" s="562">
        <f t="shared" si="10"/>
        <v>2</v>
      </c>
      <c r="O61" s="598">
        <f t="shared" si="16"/>
        <v>0</v>
      </c>
      <c r="P61" s="562" t="str">
        <f t="shared" si="11"/>
        <v>U</v>
      </c>
      <c r="Q61" s="586">
        <f t="shared" ref="Q61:Q62" si="26">IF(S61="","",IF(SIGN(S61)&lt;&gt;1,VLOOKUP(ABS(S61),SUP_HDC,3,TRUE),-VLOOKUP(ABS(S61),SUP_HDC,3,TRUE)))</f>
        <v>-0.5</v>
      </c>
      <c r="R61" s="635">
        <f t="shared" ref="R61:R62" si="27">IF(Q61="","",IF((K61-L61+Q61)&gt;=0.5,1,IF((K61-L61+Q61)=0.25,0.5,IF((K61-L61+Q61)&lt;=-0.5,-1,IF((K61-L61+Q61)=-0.25,-0.5,0)))))</f>
        <v>-1</v>
      </c>
      <c r="S61" s="600">
        <v>0.6</v>
      </c>
      <c r="T61" s="595">
        <f t="shared" si="14"/>
        <v>-0.6</v>
      </c>
      <c r="U61" s="601">
        <v>2.71</v>
      </c>
      <c r="V61" s="595">
        <f t="shared" si="23"/>
        <v>-0.71</v>
      </c>
      <c r="W61" s="586">
        <f t="shared" si="24"/>
        <v>1.655</v>
      </c>
      <c r="X61" s="586">
        <f t="shared" si="25"/>
        <v>1.0549999999999999</v>
      </c>
      <c r="Y61" s="599">
        <v>13</v>
      </c>
      <c r="Z61" s="599">
        <v>15</v>
      </c>
      <c r="AA61" s="599">
        <v>6</v>
      </c>
      <c r="AB61" s="599">
        <v>8</v>
      </c>
      <c r="AC61" s="599">
        <v>56</v>
      </c>
      <c r="AD61" s="599">
        <v>44</v>
      </c>
      <c r="AE61" s="599">
        <v>442</v>
      </c>
      <c r="AF61" s="562"/>
      <c r="AG61" s="562"/>
      <c r="AH61" s="562"/>
      <c r="AJ61" s="758" t="str">
        <f t="array" ref="AJ61">IF($K61="","",IF(SUM(IF(ISNUMBER(VALUE(RIGHT($AM61:$CN61,1))),VALUE(RIGHT($AM61:$CN61,1)),0))=$K61,"T","F"))</f>
        <v>T</v>
      </c>
      <c r="AK61" s="583">
        <f t="array" ref="AK61">IF($K61="","",SUM(IF(LEFT($AM61:$CN61,1)="s",1,0))-SUM(IF(RIGHT(LEFT($AM61:$CN61,2))="-",1,0)))</f>
        <v>0</v>
      </c>
      <c r="AL61" s="562">
        <f t="array" ref="AL61">IF($K61="","",SUM(IF(LEFT($AM61:$CN61,1)="X",1,0)))</f>
        <v>11</v>
      </c>
      <c r="AM61" s="668" t="s">
        <v>6089</v>
      </c>
      <c r="AN61" s="668" t="s">
        <v>6089</v>
      </c>
      <c r="AO61" s="668" t="s">
        <v>6089</v>
      </c>
      <c r="AP61" s="668" t="s">
        <v>6089</v>
      </c>
      <c r="AQ61" s="668" t="s">
        <v>6090</v>
      </c>
      <c r="AR61" s="668" t="s">
        <v>2244</v>
      </c>
      <c r="AS61" s="668" t="s">
        <v>6089</v>
      </c>
      <c r="AT61" s="671" t="s">
        <v>6092</v>
      </c>
      <c r="AU61" s="668" t="s">
        <v>6089</v>
      </c>
      <c r="AV61" s="682" t="s">
        <v>6091</v>
      </c>
      <c r="AW61" s="668" t="s">
        <v>6031</v>
      </c>
      <c r="AX61" s="668"/>
      <c r="AY61" s="668"/>
      <c r="AZ61" s="668" t="s">
        <v>6097</v>
      </c>
      <c r="BA61" s="668"/>
      <c r="BB61" s="668"/>
      <c r="BC61" s="668" t="s">
        <v>6096</v>
      </c>
      <c r="BD61" s="668" t="s">
        <v>6097</v>
      </c>
      <c r="BE61" s="668"/>
      <c r="BF61" s="668"/>
      <c r="BG61" s="668"/>
      <c r="BH61" s="668"/>
      <c r="BI61" s="668" t="s">
        <v>2244</v>
      </c>
      <c r="BJ61" s="668"/>
      <c r="BK61" s="668" t="s">
        <v>6097</v>
      </c>
      <c r="BL61" s="668" t="s">
        <v>6097</v>
      </c>
      <c r="BM61" s="681" t="s">
        <v>6095</v>
      </c>
      <c r="BN61" s="668" t="s">
        <v>6093</v>
      </c>
      <c r="BO61" s="668" t="s">
        <v>6096</v>
      </c>
      <c r="BP61" s="651"/>
      <c r="BQ61" s="668" t="s">
        <v>6094</v>
      </c>
      <c r="BR61" s="680"/>
      <c r="BS61" s="668"/>
      <c r="BT61" s="672"/>
      <c r="BU61" s="668"/>
      <c r="BV61" s="672"/>
      <c r="BW61" s="672"/>
      <c r="BX61" s="673"/>
      <c r="BY61" s="673"/>
      <c r="BZ61" s="673"/>
      <c r="CA61" s="673"/>
      <c r="CB61" s="673"/>
      <c r="CC61" s="673"/>
      <c r="CD61" s="673"/>
      <c r="CE61" s="673"/>
      <c r="CF61" s="673"/>
      <c r="CG61" s="673"/>
    </row>
    <row r="62" spans="1:85" s="661" customFormat="1" ht="15" customHeight="1">
      <c r="A62" s="626">
        <v>43033</v>
      </c>
      <c r="B62" s="596"/>
      <c r="C62" s="596"/>
      <c r="D62" s="596"/>
      <c r="E62" s="596"/>
      <c r="F62" s="596"/>
      <c r="G62" s="591"/>
      <c r="H62" s="623" t="s">
        <v>5674</v>
      </c>
      <c r="I62" s="596" t="s">
        <v>5672</v>
      </c>
      <c r="J62" s="596" t="s">
        <v>3988</v>
      </c>
      <c r="K62" s="596">
        <v>1</v>
      </c>
      <c r="L62" s="596">
        <v>0</v>
      </c>
      <c r="M62" s="562" t="str">
        <f t="shared" si="9"/>
        <v>W</v>
      </c>
      <c r="N62" s="562">
        <f t="shared" si="10"/>
        <v>1</v>
      </c>
      <c r="O62" s="598">
        <f t="shared" si="16"/>
        <v>1</v>
      </c>
      <c r="P62" s="562" t="str">
        <f t="shared" si="11"/>
        <v>U</v>
      </c>
      <c r="Q62" s="586" t="str">
        <f t="shared" si="26"/>
        <v/>
      </c>
      <c r="R62" s="635" t="str">
        <f t="shared" si="27"/>
        <v/>
      </c>
      <c r="S62" s="600"/>
      <c r="T62" s="595" t="str">
        <f t="shared" si="14"/>
        <v/>
      </c>
      <c r="U62" s="601"/>
      <c r="V62" s="595" t="str">
        <f t="shared" si="23"/>
        <v/>
      </c>
      <c r="W62" s="586" t="str">
        <f t="shared" si="24"/>
        <v/>
      </c>
      <c r="X62" s="586" t="str">
        <f t="shared" si="25"/>
        <v/>
      </c>
      <c r="Y62" s="755"/>
      <c r="Z62" s="755"/>
      <c r="AA62" s="755"/>
      <c r="AB62" s="755"/>
      <c r="AC62" s="755"/>
      <c r="AD62" s="755"/>
      <c r="AE62" s="755"/>
      <c r="AF62" s="562"/>
      <c r="AG62" s="562"/>
      <c r="AH62" s="562"/>
      <c r="AJ62" s="758" t="str">
        <f t="array" ref="AJ62">IF($K62="","",IF(SUM(IF(ISNUMBER(VALUE(RIGHT($AM62:$CN62,1))),VALUE(RIGHT($AM62:$CN62,1)),0))=$K62,"T","F"))</f>
        <v>T</v>
      </c>
      <c r="AK62" s="583">
        <f t="array" ref="AK62">IF($K62="","",SUM(IF(LEFT($AM62:$CN62,1)="s",1,0))-SUM(IF(RIGHT(LEFT($AM62:$CN62,2))="-",1,0)))</f>
        <v>0</v>
      </c>
      <c r="AL62" s="562">
        <f t="array" ref="AL62">IF($K62="","",SUM(IF(LEFT($AM62:$CN62,1)="X",1,0)))</f>
        <v>11</v>
      </c>
      <c r="AM62" s="668" t="s">
        <v>6160</v>
      </c>
      <c r="AN62" s="668" t="s">
        <v>6162</v>
      </c>
      <c r="AO62" s="668" t="s">
        <v>6160</v>
      </c>
      <c r="AP62" s="668" t="s">
        <v>6216</v>
      </c>
      <c r="AQ62" s="668" t="s">
        <v>2013</v>
      </c>
      <c r="AR62" s="668" t="s">
        <v>6199</v>
      </c>
      <c r="AS62" s="668" t="s">
        <v>2013</v>
      </c>
      <c r="AT62" s="668" t="s">
        <v>6160</v>
      </c>
      <c r="AU62" s="668" t="s">
        <v>6160</v>
      </c>
      <c r="AV62" s="668" t="s">
        <v>6163</v>
      </c>
      <c r="AW62" s="668" t="s">
        <v>2017</v>
      </c>
      <c r="AX62" s="668"/>
      <c r="AY62" s="668"/>
      <c r="AZ62" s="668" t="s">
        <v>6197</v>
      </c>
      <c r="BA62" s="668"/>
      <c r="BB62" s="668"/>
      <c r="BC62" s="668" t="s">
        <v>6195</v>
      </c>
      <c r="BD62" s="668" t="s">
        <v>6160</v>
      </c>
      <c r="BE62" s="668"/>
      <c r="BF62" s="668"/>
      <c r="BG62" s="668"/>
      <c r="BH62" s="668" t="s">
        <v>6194</v>
      </c>
      <c r="BI62" s="668" t="s">
        <v>2244</v>
      </c>
      <c r="BJ62" s="668"/>
      <c r="BK62" s="668" t="s">
        <v>6195</v>
      </c>
      <c r="BL62" s="668" t="s">
        <v>6194</v>
      </c>
      <c r="BM62" s="668" t="s">
        <v>6199</v>
      </c>
      <c r="BN62" s="668" t="s">
        <v>6163</v>
      </c>
      <c r="BO62" s="668" t="s">
        <v>6198</v>
      </c>
      <c r="BP62" s="651"/>
      <c r="BQ62" s="668" t="s">
        <v>6195</v>
      </c>
      <c r="BR62" s="680"/>
      <c r="BS62" s="668"/>
      <c r="BT62" s="672" t="s">
        <v>126</v>
      </c>
      <c r="BU62" s="668"/>
      <c r="BV62" s="672" t="s">
        <v>126</v>
      </c>
      <c r="BW62" s="672" t="s">
        <v>126</v>
      </c>
      <c r="BX62" s="673" t="s">
        <v>126</v>
      </c>
      <c r="BY62" s="673" t="s">
        <v>126</v>
      </c>
      <c r="BZ62" s="673"/>
      <c r="CA62" s="673"/>
      <c r="CB62" s="673"/>
      <c r="CC62" s="673"/>
      <c r="CD62" s="673"/>
      <c r="CE62" s="673"/>
      <c r="CF62" s="673"/>
      <c r="CG62" s="673"/>
    </row>
    <row r="63" spans="1:85" s="661" customFormat="1" ht="15" customHeight="1">
      <c r="A63" s="625">
        <v>43037</v>
      </c>
      <c r="B63" s="603"/>
      <c r="C63" s="603"/>
      <c r="D63" s="603"/>
      <c r="E63" s="603"/>
      <c r="F63" s="603"/>
      <c r="G63" s="585"/>
      <c r="H63" s="624" t="s">
        <v>5673</v>
      </c>
      <c r="I63" s="603" t="s">
        <v>2</v>
      </c>
      <c r="J63" s="603" t="s">
        <v>285</v>
      </c>
      <c r="K63" s="603">
        <v>2</v>
      </c>
      <c r="L63" s="603">
        <v>2</v>
      </c>
      <c r="M63" s="562" t="str">
        <f t="shared" si="9"/>
        <v>D</v>
      </c>
      <c r="N63" s="562">
        <f t="shared" si="10"/>
        <v>4</v>
      </c>
      <c r="O63" s="598">
        <f t="shared" si="16"/>
        <v>0</v>
      </c>
      <c r="P63" s="562" t="str">
        <f t="shared" si="11"/>
        <v>O</v>
      </c>
      <c r="Q63" s="586">
        <f t="shared" si="21"/>
        <v>0</v>
      </c>
      <c r="R63" s="635">
        <f t="shared" si="22"/>
        <v>0</v>
      </c>
      <c r="S63" s="600">
        <v>0</v>
      </c>
      <c r="T63" s="595">
        <f t="shared" si="14"/>
        <v>0</v>
      </c>
      <c r="U63" s="601">
        <v>3.12</v>
      </c>
      <c r="V63" s="595">
        <f t="shared" si="23"/>
        <v>0.87999999999999989</v>
      </c>
      <c r="W63" s="586">
        <f t="shared" si="24"/>
        <v>1.56</v>
      </c>
      <c r="X63" s="586">
        <f t="shared" si="25"/>
        <v>1.56</v>
      </c>
      <c r="Y63" s="599">
        <v>11</v>
      </c>
      <c r="Z63" s="599">
        <v>16</v>
      </c>
      <c r="AA63" s="599">
        <v>5</v>
      </c>
      <c r="AB63" s="599">
        <v>7</v>
      </c>
      <c r="AC63" s="599">
        <v>48</v>
      </c>
      <c r="AD63" s="599">
        <v>52</v>
      </c>
      <c r="AE63" s="599">
        <v>442</v>
      </c>
      <c r="AF63" s="562"/>
      <c r="AG63" s="562"/>
      <c r="AH63" s="562"/>
      <c r="AJ63" s="758" t="str">
        <f t="array" ref="AJ63">IF($K63="","",IF(SUM(IF(ISNUMBER(VALUE(RIGHT($AM63:$CN63,1))),VALUE(RIGHT($AM63:$CN63,1)),0))=$K63,"T","F"))</f>
        <v>T</v>
      </c>
      <c r="AK63" s="583">
        <f t="array" ref="AK63">IF($K63="","",SUM(IF(LEFT($AM63:$CN63,1)="s",1,0))-SUM(IF(RIGHT(LEFT($AM63:$CN63,2))="-",1,0)))</f>
        <v>0</v>
      </c>
      <c r="AL63" s="562">
        <f t="array" ref="AL63">IF($K63="","",SUM(IF(LEFT($AM63:$CN63,1)="X",1,0)))</f>
        <v>11</v>
      </c>
      <c r="AM63" s="668" t="s">
        <v>6316</v>
      </c>
      <c r="AN63" s="668" t="s">
        <v>6316</v>
      </c>
      <c r="AO63" s="668" t="s">
        <v>6316</v>
      </c>
      <c r="AP63" s="668" t="s">
        <v>6216</v>
      </c>
      <c r="AQ63" s="668" t="s">
        <v>6317</v>
      </c>
      <c r="AR63" s="668" t="s">
        <v>2014</v>
      </c>
      <c r="AS63" s="668" t="s">
        <v>6352</v>
      </c>
      <c r="AT63" s="671" t="s">
        <v>6318</v>
      </c>
      <c r="AU63" s="668" t="s">
        <v>6317</v>
      </c>
      <c r="AV63" s="668" t="s">
        <v>6316</v>
      </c>
      <c r="AW63" s="671" t="s">
        <v>6320</v>
      </c>
      <c r="AX63" s="671"/>
      <c r="AY63" s="668"/>
      <c r="AZ63" s="668" t="s">
        <v>6323</v>
      </c>
      <c r="BA63" s="668"/>
      <c r="BB63" s="668"/>
      <c r="BC63" s="668" t="s">
        <v>6322</v>
      </c>
      <c r="BD63" s="668" t="s">
        <v>6316</v>
      </c>
      <c r="BE63" s="668"/>
      <c r="BF63" s="668"/>
      <c r="BG63" s="668"/>
      <c r="BH63" s="668" t="s">
        <v>6244</v>
      </c>
      <c r="BI63" s="668" t="s">
        <v>2244</v>
      </c>
      <c r="BJ63" s="668"/>
      <c r="BK63" s="668" t="s">
        <v>6323</v>
      </c>
      <c r="BL63" s="668" t="s">
        <v>6319</v>
      </c>
      <c r="BM63" s="668" t="s">
        <v>6199</v>
      </c>
      <c r="BN63" s="668" t="s">
        <v>6322</v>
      </c>
      <c r="BO63" s="668" t="s">
        <v>6323</v>
      </c>
      <c r="BP63" s="651"/>
      <c r="BQ63" s="671" t="s">
        <v>6321</v>
      </c>
      <c r="BR63" s="680"/>
      <c r="BS63" s="668"/>
      <c r="BT63" s="672"/>
      <c r="BU63" s="668"/>
      <c r="BV63" s="672"/>
      <c r="BW63" s="672"/>
      <c r="BX63" s="673"/>
      <c r="BY63" s="673"/>
      <c r="BZ63" s="673"/>
      <c r="CA63" s="673"/>
      <c r="CB63" s="673"/>
      <c r="CC63" s="673"/>
      <c r="CD63" s="673"/>
      <c r="CE63" s="673"/>
      <c r="CF63" s="673"/>
      <c r="CG63" s="673"/>
    </row>
    <row r="64" spans="1:85" s="661" customFormat="1" ht="15" customHeight="1">
      <c r="A64" s="625">
        <v>43057</v>
      </c>
      <c r="B64" s="625"/>
      <c r="C64" s="625"/>
      <c r="D64" s="625"/>
      <c r="E64" s="625"/>
      <c r="F64" s="625"/>
      <c r="G64" s="585"/>
      <c r="H64" s="627" t="s">
        <v>254</v>
      </c>
      <c r="I64" s="625" t="s">
        <v>2</v>
      </c>
      <c r="J64" s="625" t="s">
        <v>285</v>
      </c>
      <c r="K64" s="603">
        <v>1</v>
      </c>
      <c r="L64" s="603">
        <v>0</v>
      </c>
      <c r="M64" s="562" t="str">
        <f t="shared" si="9"/>
        <v>W</v>
      </c>
      <c r="N64" s="562">
        <f t="shared" si="10"/>
        <v>1</v>
      </c>
      <c r="O64" s="598">
        <f t="shared" si="16"/>
        <v>1</v>
      </c>
      <c r="P64" s="562" t="str">
        <f t="shared" si="11"/>
        <v>U</v>
      </c>
      <c r="Q64" s="586">
        <f t="shared" si="21"/>
        <v>-0.5</v>
      </c>
      <c r="R64" s="635">
        <f t="shared" si="22"/>
        <v>1</v>
      </c>
      <c r="S64" s="600">
        <v>0.48</v>
      </c>
      <c r="T64" s="595">
        <f t="shared" si="14"/>
        <v>0.52</v>
      </c>
      <c r="U64" s="601">
        <v>2.7</v>
      </c>
      <c r="V64" s="595">
        <f t="shared" si="23"/>
        <v>-1.7000000000000002</v>
      </c>
      <c r="W64" s="586">
        <f t="shared" si="24"/>
        <v>1.59</v>
      </c>
      <c r="X64" s="586">
        <f t="shared" si="25"/>
        <v>1.1100000000000001</v>
      </c>
      <c r="Y64" s="599">
        <v>8</v>
      </c>
      <c r="Z64" s="599">
        <v>14</v>
      </c>
      <c r="AA64" s="599">
        <v>2</v>
      </c>
      <c r="AB64" s="599">
        <v>3</v>
      </c>
      <c r="AC64" s="599">
        <v>57</v>
      </c>
      <c r="AD64" s="599">
        <v>43</v>
      </c>
      <c r="AE64" s="599">
        <v>442</v>
      </c>
      <c r="AF64" s="562"/>
      <c r="AG64" s="562"/>
      <c r="AH64" s="562"/>
      <c r="AJ64" s="758" t="str">
        <f t="array" ref="AJ64">IF($K64="","",IF(SUM(IF(ISNUMBER(VALUE(RIGHT($AM64:$CN64,1))),VALUE(RIGHT($AM64:$CN64,1)),0))=$K64,"T","F"))</f>
        <v>T</v>
      </c>
      <c r="AK64" s="583">
        <f t="array" ref="AK64">IF($K64="","",SUM(IF(LEFT($AM64:$CN64,1)="s",1,0))-SUM(IF(RIGHT(LEFT($AM64:$CN64,2))="-",1,0)))</f>
        <v>0</v>
      </c>
      <c r="AL64" s="562">
        <f t="array" ref="AL64">IF($K64="","",SUM(IF(LEFT($AM64:$CN64,1)="X",1,0)))</f>
        <v>11</v>
      </c>
      <c r="AM64" s="669" t="s">
        <v>6397</v>
      </c>
      <c r="AN64" s="668" t="s">
        <v>2244</v>
      </c>
      <c r="AO64" s="668" t="s">
        <v>6397</v>
      </c>
      <c r="AP64" s="668" t="s">
        <v>6216</v>
      </c>
      <c r="AQ64" s="668" t="s">
        <v>6399</v>
      </c>
      <c r="AR64" s="668" t="s">
        <v>6400</v>
      </c>
      <c r="AS64" s="668" t="s">
        <v>6352</v>
      </c>
      <c r="AT64" s="668" t="s">
        <v>6397</v>
      </c>
      <c r="AU64" s="668" t="s">
        <v>6399</v>
      </c>
      <c r="AV64" s="669" t="s">
        <v>6397</v>
      </c>
      <c r="AW64" s="668" t="s">
        <v>6397</v>
      </c>
      <c r="AX64" s="671">
        <v>1</v>
      </c>
      <c r="AY64" s="671"/>
      <c r="AZ64" s="668" t="s">
        <v>6405</v>
      </c>
      <c r="BA64" s="668"/>
      <c r="BB64" s="668"/>
      <c r="BC64" s="668" t="s">
        <v>6397</v>
      </c>
      <c r="BD64" s="668" t="s">
        <v>6398</v>
      </c>
      <c r="BE64" s="668"/>
      <c r="BF64" s="668"/>
      <c r="BG64" s="668"/>
      <c r="BH64" s="668" t="s">
        <v>6404</v>
      </c>
      <c r="BI64" s="668" t="s">
        <v>2244</v>
      </c>
      <c r="BJ64" s="668"/>
      <c r="BK64" s="668" t="s">
        <v>6402</v>
      </c>
      <c r="BL64" s="668" t="s">
        <v>6402</v>
      </c>
      <c r="BM64" s="668" t="s">
        <v>6199</v>
      </c>
      <c r="BN64" s="668" t="s">
        <v>6401</v>
      </c>
      <c r="BO64" s="668" t="s">
        <v>6403</v>
      </c>
      <c r="BP64" s="651" t="s">
        <v>6404</v>
      </c>
      <c r="BQ64" s="668" t="s">
        <v>6402</v>
      </c>
      <c r="BR64" s="680"/>
      <c r="BS64" s="668"/>
      <c r="BT64" s="672"/>
      <c r="BU64" s="668"/>
      <c r="BV64" s="672"/>
      <c r="BW64" s="672"/>
      <c r="BX64" s="673"/>
      <c r="BY64" s="673"/>
      <c r="BZ64" s="673"/>
      <c r="CA64" s="673"/>
      <c r="CB64" s="673"/>
      <c r="CC64" s="673"/>
      <c r="CD64" s="673"/>
      <c r="CE64" s="673"/>
      <c r="CF64" s="673"/>
      <c r="CG64" s="673"/>
    </row>
    <row r="65" spans="1:85" s="661" customFormat="1" ht="15" customHeight="1">
      <c r="A65" s="625">
        <v>43065</v>
      </c>
      <c r="B65" s="603"/>
      <c r="C65" s="603"/>
      <c r="D65" s="603"/>
      <c r="E65" s="603"/>
      <c r="F65" s="603"/>
      <c r="G65" s="585"/>
      <c r="H65" s="624" t="s">
        <v>255</v>
      </c>
      <c r="I65" s="603" t="s">
        <v>3</v>
      </c>
      <c r="J65" s="603" t="s">
        <v>285</v>
      </c>
      <c r="K65" s="603">
        <v>0</v>
      </c>
      <c r="L65" s="603">
        <v>0</v>
      </c>
      <c r="M65" s="562" t="str">
        <f t="shared" si="9"/>
        <v>D</v>
      </c>
      <c r="N65" s="562">
        <f t="shared" si="10"/>
        <v>0</v>
      </c>
      <c r="O65" s="598">
        <f t="shared" si="16"/>
        <v>0</v>
      </c>
      <c r="P65" s="562" t="str">
        <f t="shared" si="11"/>
        <v>U</v>
      </c>
      <c r="Q65" s="586">
        <f t="shared" si="21"/>
        <v>0.5</v>
      </c>
      <c r="R65" s="635">
        <f t="shared" si="22"/>
        <v>1</v>
      </c>
      <c r="S65" s="600">
        <v>-0.55000000000000004</v>
      </c>
      <c r="T65" s="595">
        <f t="shared" si="14"/>
        <v>0.55000000000000004</v>
      </c>
      <c r="U65" s="601">
        <v>2.83</v>
      </c>
      <c r="V65" s="595">
        <f t="shared" si="23"/>
        <v>-2.83</v>
      </c>
      <c r="W65" s="586">
        <f t="shared" si="24"/>
        <v>1.1400000000000001</v>
      </c>
      <c r="X65" s="586">
        <f t="shared" si="25"/>
        <v>1.69</v>
      </c>
      <c r="Y65" s="599">
        <v>7</v>
      </c>
      <c r="Z65" s="599">
        <v>25</v>
      </c>
      <c r="AA65" s="599">
        <v>1</v>
      </c>
      <c r="AB65" s="599">
        <v>7</v>
      </c>
      <c r="AC65" s="599">
        <v>53</v>
      </c>
      <c r="AD65" s="599">
        <v>47</v>
      </c>
      <c r="AE65" s="599">
        <v>442</v>
      </c>
      <c r="AF65" s="562"/>
      <c r="AG65" s="562"/>
      <c r="AH65" s="562"/>
      <c r="AJ65" s="758" t="str">
        <f t="array" ref="AJ65">IF($K65="","",IF(SUM(IF(ISNUMBER(VALUE(RIGHT($AM65:$CN65,1))),VALUE(RIGHT($AM65:$CN65,1)),0))=$K65,"T","F"))</f>
        <v>T</v>
      </c>
      <c r="AK65" s="583">
        <f t="array" ref="AK65">IF($K65="","",SUM(IF(LEFT($AM65:$CN65,1)="s",1,0))-SUM(IF(RIGHT(LEFT($AM65:$CN65,2))="-",1,0)))</f>
        <v>0</v>
      </c>
      <c r="AL65" s="562">
        <f t="array" ref="AL65">IF($K65="","",SUM(IF(LEFT($AM65:$CN65,1)="X",1,0)))</f>
        <v>11</v>
      </c>
      <c r="AM65" s="668" t="s">
        <v>2012</v>
      </c>
      <c r="AN65" s="668" t="s">
        <v>6541</v>
      </c>
      <c r="AO65" s="668" t="s">
        <v>2012</v>
      </c>
      <c r="AP65" s="668" t="s">
        <v>6216</v>
      </c>
      <c r="AQ65" s="668" t="s">
        <v>2012</v>
      </c>
      <c r="AR65" s="668" t="s">
        <v>2012</v>
      </c>
      <c r="AS65" s="668" t="s">
        <v>6352</v>
      </c>
      <c r="AT65" s="668" t="s">
        <v>6541</v>
      </c>
      <c r="AU65" s="668" t="s">
        <v>2012</v>
      </c>
      <c r="AV65" s="668" t="s">
        <v>6494</v>
      </c>
      <c r="AW65" s="668" t="s">
        <v>2012</v>
      </c>
      <c r="AX65" s="668"/>
      <c r="AY65" s="668"/>
      <c r="AZ65" s="668" t="s">
        <v>6541</v>
      </c>
      <c r="BA65" s="668"/>
      <c r="BB65" s="668"/>
      <c r="BC65" s="668" t="s">
        <v>2012</v>
      </c>
      <c r="BD65" s="668" t="s">
        <v>2012</v>
      </c>
      <c r="BE65" s="668"/>
      <c r="BF65" s="668"/>
      <c r="BG65" s="668"/>
      <c r="BH65" s="668" t="s">
        <v>6540</v>
      </c>
      <c r="BI65" s="668" t="s">
        <v>2244</v>
      </c>
      <c r="BJ65" s="668"/>
      <c r="BK65" s="668" t="s">
        <v>6541</v>
      </c>
      <c r="BL65" s="668" t="s">
        <v>6539</v>
      </c>
      <c r="BM65" s="668" t="s">
        <v>2015</v>
      </c>
      <c r="BN65" s="668" t="s">
        <v>2013</v>
      </c>
      <c r="BO65" s="668" t="s">
        <v>6541</v>
      </c>
      <c r="BP65" s="651"/>
      <c r="BQ65" s="669" t="s">
        <v>2012</v>
      </c>
      <c r="BR65" s="680"/>
      <c r="BS65" s="668"/>
      <c r="BT65" s="672"/>
      <c r="BU65" s="668"/>
      <c r="BV65" s="672"/>
      <c r="BW65" s="672"/>
      <c r="BX65" s="673"/>
      <c r="BY65" s="673"/>
      <c r="BZ65" s="673"/>
      <c r="CA65" s="673"/>
      <c r="CB65" s="673"/>
      <c r="CC65" s="673"/>
      <c r="CD65" s="673"/>
      <c r="CE65" s="673"/>
      <c r="CF65" s="673"/>
      <c r="CG65" s="673"/>
    </row>
    <row r="66" spans="1:85" s="661" customFormat="1" ht="15" customHeight="1">
      <c r="A66" s="625">
        <v>43071</v>
      </c>
      <c r="B66" s="603"/>
      <c r="C66" s="603"/>
      <c r="D66" s="603"/>
      <c r="E66" s="603"/>
      <c r="F66" s="603"/>
      <c r="G66" s="585"/>
      <c r="H66" s="624" t="s">
        <v>304</v>
      </c>
      <c r="I66" s="603" t="s">
        <v>2</v>
      </c>
      <c r="J66" s="603" t="s">
        <v>285</v>
      </c>
      <c r="K66" s="603">
        <v>1</v>
      </c>
      <c r="L66" s="603">
        <v>0</v>
      </c>
      <c r="M66" s="562" t="str">
        <f t="shared" si="9"/>
        <v>W</v>
      </c>
      <c r="N66" s="562">
        <f t="shared" si="10"/>
        <v>1</v>
      </c>
      <c r="O66" s="598">
        <f t="shared" si="16"/>
        <v>1</v>
      </c>
      <c r="P66" s="562" t="str">
        <f t="shared" si="11"/>
        <v>U</v>
      </c>
      <c r="Q66" s="586">
        <f t="shared" si="21"/>
        <v>-0.75</v>
      </c>
      <c r="R66" s="635">
        <f t="shared" si="22"/>
        <v>0.5</v>
      </c>
      <c r="S66" s="600">
        <v>0.85</v>
      </c>
      <c r="T66" s="595">
        <f t="shared" si="14"/>
        <v>0.15000000000000002</v>
      </c>
      <c r="U66" s="601">
        <v>2.9</v>
      </c>
      <c r="V66" s="595">
        <f t="shared" si="23"/>
        <v>-1.9</v>
      </c>
      <c r="W66" s="586">
        <f t="shared" si="24"/>
        <v>1.875</v>
      </c>
      <c r="X66" s="586">
        <f t="shared" si="25"/>
        <v>1.0249999999999999</v>
      </c>
      <c r="Y66" s="599">
        <v>18</v>
      </c>
      <c r="Z66" s="599">
        <v>14</v>
      </c>
      <c r="AA66" s="599">
        <v>6</v>
      </c>
      <c r="AB66" s="599">
        <v>3</v>
      </c>
      <c r="AC66" s="599">
        <v>56</v>
      </c>
      <c r="AD66" s="599">
        <v>44</v>
      </c>
      <c r="AE66" s="599">
        <v>442</v>
      </c>
      <c r="AF66" s="562"/>
      <c r="AG66" s="562"/>
      <c r="AH66" s="562"/>
      <c r="AJ66" s="582" t="str">
        <f t="array" ref="AJ66">IF($K66="","",IF(SUM(IF(ISNUMBER(VALUE(RIGHT($AM66:$CN66,1))),VALUE(RIGHT($AM66:$CN66,1)),0))=$K66,"T","F"))</f>
        <v>T</v>
      </c>
      <c r="AK66" s="583">
        <f t="array" ref="AK66">IF($K66="","",SUM(IF(LEFT($AM66:$CN66,1)="s",1,0))-SUM(IF(RIGHT(LEFT($AM66:$CN66,2))="-",1,0)))</f>
        <v>0</v>
      </c>
      <c r="AL66" s="562">
        <f t="array" ref="AL66">IF($K66="","",SUM(IF(LEFT($AM66:$CN66,1)="X",1,0)))</f>
        <v>11</v>
      </c>
      <c r="AM66" s="668" t="s">
        <v>2474</v>
      </c>
      <c r="AN66" s="668" t="s">
        <v>2472</v>
      </c>
      <c r="AO66" s="668" t="s">
        <v>2012</v>
      </c>
      <c r="AP66" s="668" t="s">
        <v>2244</v>
      </c>
      <c r="AQ66" s="668" t="s">
        <v>2474</v>
      </c>
      <c r="AR66" s="671" t="s">
        <v>6587</v>
      </c>
      <c r="AS66" s="668" t="s">
        <v>2244</v>
      </c>
      <c r="AT66" s="668" t="s">
        <v>6590</v>
      </c>
      <c r="AU66" s="668" t="s">
        <v>2474</v>
      </c>
      <c r="AV66" s="668" t="s">
        <v>2474</v>
      </c>
      <c r="AW66" s="668" t="s">
        <v>2474</v>
      </c>
      <c r="AX66" s="668" t="s">
        <v>126</v>
      </c>
      <c r="AY66" s="671" t="s">
        <v>126</v>
      </c>
      <c r="AZ66" s="668" t="s">
        <v>2472</v>
      </c>
      <c r="BA66" s="668" t="s">
        <v>126</v>
      </c>
      <c r="BB66" s="668" t="s">
        <v>126</v>
      </c>
      <c r="BC66" s="668" t="s">
        <v>2474</v>
      </c>
      <c r="BD66" s="668" t="s">
        <v>2474</v>
      </c>
      <c r="BE66" s="668" t="s">
        <v>126</v>
      </c>
      <c r="BF66" s="668" t="s">
        <v>126</v>
      </c>
      <c r="BG66" s="668" t="s">
        <v>126</v>
      </c>
      <c r="BH66" s="668" t="s">
        <v>2472</v>
      </c>
      <c r="BI66" s="668" t="s">
        <v>2244</v>
      </c>
      <c r="BJ66" s="668" t="s">
        <v>126</v>
      </c>
      <c r="BK66" s="668" t="s">
        <v>2472</v>
      </c>
      <c r="BL66" s="668" t="s">
        <v>126</v>
      </c>
      <c r="BM66" s="668" t="s">
        <v>6590</v>
      </c>
      <c r="BN66" s="668" t="s">
        <v>6592</v>
      </c>
      <c r="BO66" s="668" t="s">
        <v>2472</v>
      </c>
      <c r="BP66" s="652" t="s">
        <v>126</v>
      </c>
      <c r="BQ66" s="668" t="s">
        <v>6601</v>
      </c>
      <c r="BR66" s="680"/>
      <c r="BS66" s="668"/>
      <c r="BT66" s="672"/>
      <c r="BU66" s="668"/>
      <c r="BV66" s="672"/>
      <c r="BW66" s="672"/>
      <c r="BX66" s="673"/>
      <c r="BY66" s="673"/>
      <c r="BZ66" s="673"/>
      <c r="CA66" s="673"/>
      <c r="CB66" s="673"/>
      <c r="CC66" s="673"/>
      <c r="CD66" s="673"/>
      <c r="CE66" s="673"/>
      <c r="CF66" s="673"/>
      <c r="CG66" s="673"/>
    </row>
    <row r="67" spans="1:85" s="661" customFormat="1" ht="15" customHeight="1">
      <c r="A67" s="626">
        <v>43092</v>
      </c>
      <c r="B67" s="596"/>
      <c r="C67" s="596"/>
      <c r="D67" s="596"/>
      <c r="E67" s="596"/>
      <c r="F67" s="596"/>
      <c r="G67" s="591"/>
      <c r="H67" s="623" t="s">
        <v>5668</v>
      </c>
      <c r="I67" s="596" t="s">
        <v>6220</v>
      </c>
      <c r="J67" s="596" t="s">
        <v>3988</v>
      </c>
      <c r="K67" s="596">
        <v>1</v>
      </c>
      <c r="L67" s="596">
        <v>1</v>
      </c>
      <c r="M67" s="562" t="str">
        <f t="shared" si="9"/>
        <v>D</v>
      </c>
      <c r="N67" s="562">
        <f t="shared" si="10"/>
        <v>2</v>
      </c>
      <c r="O67" s="598">
        <f t="shared" si="16"/>
        <v>0</v>
      </c>
      <c r="P67" s="562" t="str">
        <f t="shared" si="11"/>
        <v>U</v>
      </c>
      <c r="Q67" s="586"/>
      <c r="R67" s="635"/>
      <c r="S67" s="600"/>
      <c r="T67" s="595" t="str">
        <f t="shared" si="14"/>
        <v/>
      </c>
      <c r="U67" s="601"/>
      <c r="V67" s="595" t="str">
        <f t="shared" si="23"/>
        <v/>
      </c>
      <c r="W67" s="586"/>
      <c r="X67" s="586"/>
      <c r="Y67" s="599"/>
      <c r="Z67" s="599"/>
      <c r="AA67" s="599"/>
      <c r="AB67" s="599"/>
      <c r="AC67" s="599"/>
      <c r="AD67" s="599"/>
      <c r="AE67" s="599"/>
      <c r="AF67" s="562"/>
      <c r="AG67" s="562"/>
      <c r="AH67" s="562"/>
      <c r="AJ67" s="582" t="str">
        <f t="array" ref="AJ67">IF($K67="","",IF(SUM(IF(ISNUMBER(VALUE(RIGHT($AM67:$CN67,1))),VALUE(RIGHT($AM67:$CN67,1)),0))=$K67,"T","F"))</f>
        <v>T</v>
      </c>
      <c r="AK67" s="583">
        <f t="array" ref="AK67">IF($K67="","",SUM(IF(LEFT($AM67:$CN67,1)="s",1,0))-SUM(IF(RIGHT(LEFT($AM67:$CN67,2))="-",1,0)))</f>
        <v>0</v>
      </c>
      <c r="AL67" s="562">
        <f t="array" ref="AL67">IF($K67="","",SUM(IF(LEFT($AM67:$CN67,1)="X",1,0)))</f>
        <v>11</v>
      </c>
      <c r="AM67" s="651" t="s">
        <v>6670</v>
      </c>
      <c r="AN67" s="668" t="s">
        <v>2472</v>
      </c>
      <c r="AO67" s="651" t="s">
        <v>6671</v>
      </c>
      <c r="AP67" s="668" t="s">
        <v>6677</v>
      </c>
      <c r="AQ67" s="651" t="s">
        <v>6671</v>
      </c>
      <c r="AR67" s="651" t="s">
        <v>6670</v>
      </c>
      <c r="AS67" s="668" t="s">
        <v>2244</v>
      </c>
      <c r="AT67" s="651" t="s">
        <v>6669</v>
      </c>
      <c r="AU67" s="651" t="s">
        <v>6674</v>
      </c>
      <c r="AV67" s="651" t="s">
        <v>6672</v>
      </c>
      <c r="AW67" s="694" t="s">
        <v>6671</v>
      </c>
      <c r="AX67" s="651"/>
      <c r="AY67" s="651"/>
      <c r="AZ67" s="668" t="s">
        <v>6676</v>
      </c>
      <c r="BA67" s="651"/>
      <c r="BB67" s="651"/>
      <c r="BC67" s="668" t="s">
        <v>6670</v>
      </c>
      <c r="BD67" s="651" t="s">
        <v>6671</v>
      </c>
      <c r="BE67" s="668" t="s">
        <v>6676</v>
      </c>
      <c r="BF67" s="651"/>
      <c r="BG67" s="651"/>
      <c r="BH67" s="668" t="s">
        <v>6676</v>
      </c>
      <c r="BI67" s="668" t="s">
        <v>2244</v>
      </c>
      <c r="BJ67" s="651"/>
      <c r="BK67" s="652"/>
      <c r="BL67" s="651"/>
      <c r="BM67" s="668" t="s">
        <v>6675</v>
      </c>
      <c r="BN67" s="651" t="s">
        <v>6673</v>
      </c>
      <c r="BO67" s="651" t="s">
        <v>6675</v>
      </c>
      <c r="BP67" s="680"/>
      <c r="BQ67" s="651"/>
      <c r="BR67" s="680"/>
      <c r="BS67" s="668"/>
      <c r="BT67" s="672"/>
      <c r="BU67" s="668"/>
      <c r="BV67" s="672"/>
      <c r="BW67" s="672"/>
      <c r="BX67" s="673"/>
      <c r="BY67" s="673"/>
      <c r="BZ67" s="673"/>
      <c r="CA67" s="673"/>
      <c r="CB67" s="673"/>
      <c r="CC67" s="673"/>
      <c r="CD67" s="673"/>
      <c r="CE67" s="673"/>
      <c r="CF67" s="673"/>
      <c r="CG67" s="673"/>
    </row>
    <row r="68" spans="1:85" s="661" customFormat="1" ht="15" customHeight="1">
      <c r="A68" s="626"/>
      <c r="B68" s="596"/>
      <c r="C68" s="596"/>
      <c r="D68" s="596"/>
      <c r="E68" s="596"/>
      <c r="F68" s="596"/>
      <c r="G68" s="591" t="str">
        <f>HYPERLINK("#"&amp;"'"&amp;IFERROR(VLOOKUP(H68,helper!$CL$29:$CM$46,2,0),"")&amp;"'!H23",IFERROR(VLOOKUP(H68,helper!$CL$29:$CM$46,2,0),""))</f>
        <v/>
      </c>
      <c r="H68" s="640"/>
      <c r="I68" s="596"/>
      <c r="J68" s="596"/>
      <c r="K68" s="596"/>
      <c r="L68" s="596"/>
      <c r="M68" s="562" t="str">
        <f t="shared" si="9"/>
        <v/>
      </c>
      <c r="N68" s="562" t="str">
        <f t="shared" si="10"/>
        <v/>
      </c>
      <c r="O68" s="598" t="str">
        <f t="shared" si="16"/>
        <v/>
      </c>
      <c r="P68" s="562" t="str">
        <f t="shared" si="11"/>
        <v/>
      </c>
      <c r="Q68" s="586"/>
      <c r="R68" s="635"/>
      <c r="S68" s="587"/>
      <c r="T68" s="595" t="str">
        <f t="shared" si="14"/>
        <v/>
      </c>
      <c r="U68" s="595"/>
      <c r="V68" s="595"/>
      <c r="W68" s="586"/>
      <c r="X68" s="586"/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IF($K68="","",IF(SUM(IF(ISNUMBER(VALUE(RIGHT($AM68:$CN68,1))),VALUE(RIGHT($AM68:$CN68,1)),0))=$K68,"T","F"))</f>
        <v/>
      </c>
      <c r="AK68" s="583" t="str">
        <f t="array" ref="AK68">IF($K68="","",SUM(IF(LEFT($AM68:$CN68,1)="s",1,0))-SUM(IF(RIGHT(LEFT($AM68:$CN68,2))="-",1,0)))</f>
        <v/>
      </c>
      <c r="AL68" s="562" t="str">
        <f t="array" ref="AL68">IF($K68="","",SUM(IF(LEFT($AM68:$CN68,1)="X",1,0)))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68"/>
      <c r="AV68" s="668"/>
      <c r="AW68" s="668"/>
      <c r="AX68" s="668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51"/>
      <c r="BQ68" s="668"/>
      <c r="BR68" s="680"/>
      <c r="BS68" s="668"/>
      <c r="BT68" s="672"/>
      <c r="BU68" s="668"/>
      <c r="BV68" s="672"/>
      <c r="BW68" s="672"/>
      <c r="BX68" s="673"/>
      <c r="BY68" s="673"/>
      <c r="BZ68" s="673"/>
      <c r="CA68" s="673"/>
      <c r="CB68" s="673"/>
      <c r="CC68" s="673"/>
      <c r="CD68" s="673"/>
      <c r="CE68" s="673"/>
      <c r="CF68" s="673"/>
      <c r="CG68" s="673"/>
    </row>
    <row r="69" spans="1:85" s="661" customFormat="1" ht="15" customHeight="1">
      <c r="A69" s="626"/>
      <c r="B69" s="596"/>
      <c r="C69" s="596"/>
      <c r="D69" s="596"/>
      <c r="E69" s="596"/>
      <c r="F69" s="596"/>
      <c r="G69" s="591"/>
      <c r="H69" s="623"/>
      <c r="I69" s="596"/>
      <c r="J69" s="596"/>
      <c r="K69" s="603"/>
      <c r="L69" s="603"/>
      <c r="M69" s="562" t="str">
        <f t="shared" si="9"/>
        <v/>
      </c>
      <c r="N69" s="562" t="str">
        <f t="shared" si="10"/>
        <v/>
      </c>
      <c r="O69" s="598" t="str">
        <f t="shared" si="16"/>
        <v/>
      </c>
      <c r="P69" s="562" t="str">
        <f t="shared" si="11"/>
        <v/>
      </c>
      <c r="Q69" s="586" t="str">
        <f t="shared" ref="Q69:Q79" si="28">IF(S69="","",IF(SIGN(S69)&lt;&gt;1,VLOOKUP(ABS(S69),SUP_HDC,3,TRUE),-VLOOKUP(ABS(S69),SUP_HDC,3,TRUE)))</f>
        <v/>
      </c>
      <c r="R69" s="635" t="str">
        <f t="shared" ref="R69:R78" si="29">IF(Q69="","",IF((K69-L69+Q69)&gt;=0.5,1,IF((K69-L69+Q69)=0.25,0.5,IF((K69-L69+Q69)&lt;=-0.5,-1,IF((K69-L69+Q69)=-0.25,-0.5,0)))))</f>
        <v/>
      </c>
      <c r="S69" s="587"/>
      <c r="T69" s="595" t="str">
        <f t="shared" si="14"/>
        <v/>
      </c>
      <c r="U69" s="595"/>
      <c r="V69" s="595" t="str">
        <f t="shared" ref="V69:V78" si="30">IF(ISBLANK(U69),"",K69+L69-U69)</f>
        <v/>
      </c>
      <c r="W69" s="586" t="str">
        <f t="shared" ref="W69:W79" si="31">IF(S69="","",(S69+U69)/2)</f>
        <v/>
      </c>
      <c r="X69" s="586" t="str">
        <f t="shared" ref="X69:X79" si="32">IF(W69="","",U69-W69)</f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IF($K69="","",IF(SUM(IF(ISNUMBER(VALUE(RIGHT($AM69:$CN69,1))),VALUE(RIGHT($AM69:$CN69,1)),0))=$K69,"T","F"))</f>
        <v/>
      </c>
      <c r="AK69" s="583" t="str">
        <f t="array" ref="AK69">IF($K69="","",SUM(IF(LEFT($AM69:$CN69,1)="s",1,0))-SUM(IF(RIGHT(LEFT($AM69:$CN69,2))="-",1,0)))</f>
        <v/>
      </c>
      <c r="AL69" s="562" t="str">
        <f t="array" ref="AL69">IF($K69="","",SUM(IF(LEFT($AM69:$CN69,1)="X",1,0)))</f>
        <v/>
      </c>
      <c r="AM69" s="668"/>
      <c r="AN69" s="668"/>
      <c r="AO69" s="668"/>
      <c r="AP69" s="671"/>
      <c r="AQ69" s="668"/>
      <c r="AR69" s="668"/>
      <c r="AS69" s="668"/>
      <c r="AT69" s="668"/>
      <c r="AU69" s="668"/>
      <c r="AV69" s="668"/>
      <c r="AW69" s="668"/>
      <c r="AX69" s="668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68"/>
      <c r="BK69" s="668"/>
      <c r="BL69" s="668"/>
      <c r="BM69" s="668"/>
      <c r="BN69" s="668"/>
      <c r="BO69" s="668"/>
      <c r="BP69" s="652"/>
      <c r="BQ69" s="668"/>
      <c r="BR69" s="680"/>
      <c r="BS69" s="668"/>
      <c r="BT69" s="672"/>
      <c r="BU69" s="668"/>
      <c r="BV69" s="672"/>
      <c r="BW69" s="672"/>
      <c r="BX69" s="673"/>
      <c r="BY69" s="673"/>
      <c r="BZ69" s="673"/>
      <c r="CA69" s="673"/>
      <c r="CB69" s="673"/>
      <c r="CC69" s="673"/>
      <c r="CD69" s="673"/>
      <c r="CE69" s="673"/>
      <c r="CF69" s="673"/>
      <c r="CG69" s="673"/>
    </row>
    <row r="70" spans="1:85" s="661" customFormat="1" ht="15" customHeight="1">
      <c r="A70" s="625"/>
      <c r="B70" s="603"/>
      <c r="C70" s="603" t="s">
        <v>1201</v>
      </c>
      <c r="D70" s="603" t="s">
        <v>2</v>
      </c>
      <c r="E70" s="603" t="s">
        <v>285</v>
      </c>
      <c r="F70" s="603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9"/>
        <v/>
      </c>
      <c r="N70" s="562" t="str">
        <f t="shared" si="10"/>
        <v/>
      </c>
      <c r="O70" s="598" t="str">
        <f t="shared" si="16"/>
        <v/>
      </c>
      <c r="P70" s="562" t="str">
        <f t="shared" si="11"/>
        <v/>
      </c>
      <c r="Q70" s="586" t="str">
        <f t="shared" si="28"/>
        <v/>
      </c>
      <c r="R70" s="635" t="str">
        <f t="shared" si="29"/>
        <v/>
      </c>
      <c r="S70" s="587"/>
      <c r="T70" s="595" t="str">
        <f t="shared" si="14"/>
        <v/>
      </c>
      <c r="U70" s="595"/>
      <c r="V70" s="595" t="str">
        <f t="shared" si="30"/>
        <v/>
      </c>
      <c r="W70" s="586" t="str">
        <f t="shared" si="31"/>
        <v/>
      </c>
      <c r="X70" s="586" t="str">
        <f t="shared" si="32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IF($K70="","",IF(SUM(IF(ISNUMBER(VALUE(RIGHT($AM70:$CN70,1))),VALUE(RIGHT($AM70:$CN70,1)),0))=$K70,"T","F"))</f>
        <v/>
      </c>
      <c r="AK70" s="583" t="str">
        <f t="array" ref="AK70">IF($K70="","",SUM(IF(LEFT($AM70:$CN70,1)="s",1,0))-SUM(IF(RIGHT(LEFT($AM70:$CN70,2))="-",1,0)))</f>
        <v/>
      </c>
      <c r="AL70" s="562" t="str">
        <f t="array" ref="AL70">IF($K70="","",SUM(IF(LEFT($AM70:$CN70,1)="X",1,0)))</f>
        <v/>
      </c>
      <c r="AM70" s="668"/>
      <c r="AN70" s="668"/>
      <c r="AO70" s="671"/>
      <c r="AP70" s="668"/>
      <c r="AQ70" s="668"/>
      <c r="AR70" s="668"/>
      <c r="AS70" s="668"/>
      <c r="AT70" s="668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79"/>
      <c r="BO70" s="668"/>
      <c r="BP70" s="651"/>
      <c r="BQ70" s="668"/>
      <c r="BR70" s="672"/>
      <c r="BS70" s="668"/>
      <c r="BT70" s="672"/>
      <c r="BU70" s="668"/>
      <c r="BV70" s="672"/>
      <c r="BW70" s="672"/>
      <c r="BX70" s="673"/>
      <c r="BY70" s="673"/>
      <c r="BZ70" s="673"/>
      <c r="CA70" s="673"/>
      <c r="CB70" s="673"/>
      <c r="CC70" s="673"/>
      <c r="CD70" s="673"/>
      <c r="CE70" s="673"/>
      <c r="CF70" s="673"/>
      <c r="CG70" s="673"/>
    </row>
    <row r="71" spans="1:85" s="661" customFormat="1" ht="15" customHeight="1">
      <c r="A71" s="625"/>
      <c r="B71" s="603"/>
      <c r="C71" s="603" t="s">
        <v>258</v>
      </c>
      <c r="D71" s="603" t="s">
        <v>3</v>
      </c>
      <c r="E71" s="603" t="s">
        <v>285</v>
      </c>
      <c r="F71" s="603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9"/>
        <v/>
      </c>
      <c r="N71" s="562" t="str">
        <f t="shared" si="10"/>
        <v/>
      </c>
      <c r="O71" s="598" t="str">
        <f t="shared" si="16"/>
        <v/>
      </c>
      <c r="P71" s="562" t="str">
        <f t="shared" si="11"/>
        <v/>
      </c>
      <c r="Q71" s="586" t="str">
        <f t="shared" si="28"/>
        <v/>
      </c>
      <c r="R71" s="635" t="str">
        <f t="shared" si="29"/>
        <v/>
      </c>
      <c r="S71" s="587"/>
      <c r="T71" s="595" t="str">
        <f t="shared" si="14"/>
        <v/>
      </c>
      <c r="U71" s="595"/>
      <c r="V71" s="595" t="str">
        <f t="shared" si="30"/>
        <v/>
      </c>
      <c r="W71" s="586" t="str">
        <f t="shared" si="31"/>
        <v/>
      </c>
      <c r="X71" s="586" t="str">
        <f t="shared" si="32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IF($K71="","",IF(SUM(IF(ISNUMBER(VALUE(RIGHT($AM71:$CN71,1))),VALUE(RIGHT($AM71:$CN71,1)),0))=$K71,"T","F"))</f>
        <v/>
      </c>
      <c r="AK71" s="583" t="str">
        <f t="array" ref="AK71">IF($K71="","",SUM(IF(LEFT($AM71:$CN71,1)="s",1,0))-SUM(IF(RIGHT(LEFT($AM71:$CN71,2))="-",1,0)))</f>
        <v/>
      </c>
      <c r="AL71" s="562" t="str">
        <f t="array" ref="AL71">IF($K71="","",SUM(IF(LEFT($AM71:$CN71,1)="X",1,0)))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51"/>
      <c r="BQ71" s="668"/>
      <c r="BR71" s="672"/>
      <c r="BS71" s="668"/>
      <c r="BT71" s="672"/>
      <c r="BU71" s="668"/>
      <c r="BV71" s="672"/>
      <c r="BW71" s="672"/>
      <c r="BX71" s="673"/>
      <c r="BY71" s="673"/>
      <c r="BZ71" s="673"/>
      <c r="CA71" s="673"/>
      <c r="CB71" s="673"/>
      <c r="CC71" s="673"/>
      <c r="CD71" s="673"/>
      <c r="CE71" s="673"/>
      <c r="CF71" s="673"/>
      <c r="CG71" s="673"/>
    </row>
    <row r="72" spans="1:85" s="661" customFormat="1" ht="15" customHeight="1">
      <c r="A72" s="625"/>
      <c r="B72" s="603"/>
      <c r="C72" s="603" t="s">
        <v>263</v>
      </c>
      <c r="D72" s="603" t="s">
        <v>2</v>
      </c>
      <c r="E72" s="603" t="s">
        <v>285</v>
      </c>
      <c r="F72" s="603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62" t="str">
        <f t="shared" si="9"/>
        <v/>
      </c>
      <c r="N72" s="562" t="str">
        <f t="shared" si="10"/>
        <v/>
      </c>
      <c r="O72" s="598" t="str">
        <f t="shared" si="16"/>
        <v/>
      </c>
      <c r="P72" s="562" t="str">
        <f t="shared" si="11"/>
        <v/>
      </c>
      <c r="Q72" s="586" t="str">
        <f t="shared" si="28"/>
        <v/>
      </c>
      <c r="R72" s="635" t="str">
        <f t="shared" si="29"/>
        <v/>
      </c>
      <c r="S72" s="587"/>
      <c r="T72" s="595" t="str">
        <f t="shared" si="14"/>
        <v/>
      </c>
      <c r="U72" s="595"/>
      <c r="V72" s="595" t="str">
        <f t="shared" si="30"/>
        <v/>
      </c>
      <c r="W72" s="586" t="str">
        <f t="shared" si="31"/>
        <v/>
      </c>
      <c r="X72" s="586" t="str">
        <f t="shared" si="32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IF($K72="","",IF(SUM(IF(ISNUMBER(VALUE(RIGHT($AM72:$CN72,1))),VALUE(RIGHT($AM72:$CN72,1)),0))=$K72,"T","F"))</f>
        <v/>
      </c>
      <c r="AK72" s="583" t="str">
        <f t="array" ref="AK72">IF($K72="","",SUM(IF(LEFT($AM72:$CN72,1)="s",1,0))-SUM(IF(RIGHT(LEFT($AM72:$CN72,2))="-",1,0)))</f>
        <v/>
      </c>
      <c r="AL72" s="562" t="str">
        <f t="array" ref="AL72">IF($K72="","",SUM(IF(LEFT($AM72:$CN72,1)="X",1,0)))</f>
        <v/>
      </c>
      <c r="AM72" s="668"/>
      <c r="AN72" s="668"/>
      <c r="AO72" s="671"/>
      <c r="AP72" s="668"/>
      <c r="AQ72" s="668"/>
      <c r="AR72" s="668"/>
      <c r="AS72" s="668"/>
      <c r="AT72" s="668"/>
      <c r="AU72" s="668"/>
      <c r="AV72" s="668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51"/>
      <c r="BQ72" s="668"/>
      <c r="BR72" s="672"/>
      <c r="BS72" s="668"/>
      <c r="BT72" s="672"/>
      <c r="BU72" s="668"/>
      <c r="BV72" s="672"/>
      <c r="BW72" s="672"/>
      <c r="BX72" s="673"/>
      <c r="BY72" s="673"/>
      <c r="BZ72" s="673"/>
      <c r="CA72" s="673"/>
      <c r="CB72" s="673"/>
      <c r="CC72" s="673"/>
      <c r="CD72" s="673"/>
      <c r="CE72" s="673"/>
      <c r="CF72" s="673"/>
      <c r="CG72" s="673"/>
    </row>
    <row r="73" spans="1:85" s="661" customFormat="1" ht="15" customHeight="1">
      <c r="A73" s="625"/>
      <c r="B73" s="603"/>
      <c r="C73" s="603" t="s">
        <v>256</v>
      </c>
      <c r="D73" s="603" t="s">
        <v>3</v>
      </c>
      <c r="E73" s="603" t="s">
        <v>285</v>
      </c>
      <c r="F73" s="603"/>
      <c r="G73" s="585" t="str">
        <f>HYPERLINK("#"&amp;"'"&amp;IFERROR(VLOOKUP(H73,helper!$CL$29:$CM$46,2,0),"")&amp;"'!H23",IFERROR(VLOOKUP(H73,helper!$CL$29:$CM$46,2,0),""))</f>
        <v/>
      </c>
      <c r="H73" s="624"/>
      <c r="I73" s="603"/>
      <c r="J73" s="603"/>
      <c r="K73" s="603"/>
      <c r="L73" s="603"/>
      <c r="M73" s="562" t="str">
        <f t="shared" ref="M73:M78" si="33">IF(K73="","",IF(K73&gt;L73,"W",IF(K73=L73,"D",IF(K73&lt;L73,"L"))))</f>
        <v/>
      </c>
      <c r="N73" s="562" t="str">
        <f t="shared" ref="N73:N78" si="34">IF(K73="","",K73+L73)</f>
        <v/>
      </c>
      <c r="O73" s="598" t="str">
        <f t="shared" si="16"/>
        <v/>
      </c>
      <c r="P73" s="562" t="str">
        <f t="shared" ref="P73:P78" si="35">IF($K73="","",IF($N73&gt;P$19,"O",IF($N73&lt;P$19,"U",IF($N73=P$19,"-"))))</f>
        <v/>
      </c>
      <c r="Q73" s="586" t="str">
        <f t="shared" si="28"/>
        <v/>
      </c>
      <c r="R73" s="635" t="str">
        <f t="shared" si="29"/>
        <v/>
      </c>
      <c r="S73" s="587"/>
      <c r="T73" s="595" t="str">
        <f t="shared" ref="T73:T78" si="36">IF(ISBLANK(S73),"",K73-L73-S73)</f>
        <v/>
      </c>
      <c r="U73" s="595"/>
      <c r="V73" s="595" t="str">
        <f t="shared" si="30"/>
        <v/>
      </c>
      <c r="W73" s="586" t="str">
        <f t="shared" si="31"/>
        <v/>
      </c>
      <c r="X73" s="586" t="str">
        <f t="shared" si="32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IF($K73="","",IF(SUM(IF(ISNUMBER(VALUE(RIGHT($AM73:$CN73,1))),VALUE(RIGHT($AM73:$CN73,1)),0))=$K73,"T","F"))</f>
        <v/>
      </c>
      <c r="AK73" s="583" t="str">
        <f t="array" ref="AK73">IF($K73="","",SUM(IF(LEFT($AM73:$CN73,1)="s",1,0))-SUM(IF(RIGHT(LEFT($AM73:$CN73,2))="-",1,0)))</f>
        <v/>
      </c>
      <c r="AL73" s="562" t="str">
        <f t="array" ref="AL73">IF($K73="","",SUM(IF(LEFT($AM73:$CN73,1)="X",1,0)))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54"/>
      <c r="BQ73" s="668"/>
      <c r="BR73" s="672"/>
      <c r="BS73" s="668"/>
      <c r="BT73" s="672"/>
      <c r="BU73" s="668"/>
      <c r="BV73" s="672"/>
      <c r="BW73" s="672"/>
      <c r="BX73" s="673"/>
      <c r="BY73" s="673"/>
      <c r="BZ73" s="673"/>
      <c r="CA73" s="673"/>
      <c r="CB73" s="673"/>
      <c r="CC73" s="673"/>
      <c r="CD73" s="673"/>
      <c r="CE73" s="673"/>
      <c r="CF73" s="673"/>
      <c r="CG73" s="673"/>
    </row>
    <row r="74" spans="1:85" s="661" customFormat="1" ht="15" customHeight="1">
      <c r="A74" s="625"/>
      <c r="B74" s="603"/>
      <c r="C74" s="603"/>
      <c r="D74" s="603"/>
      <c r="E74" s="603"/>
      <c r="F74" s="603"/>
      <c r="G74" s="591"/>
      <c r="H74" s="624"/>
      <c r="I74" s="603"/>
      <c r="J74" s="603"/>
      <c r="K74" s="603"/>
      <c r="L74" s="603"/>
      <c r="M74" s="562" t="str">
        <f t="shared" si="33"/>
        <v/>
      </c>
      <c r="N74" s="562" t="str">
        <f t="shared" si="34"/>
        <v/>
      </c>
      <c r="O74" s="598" t="str">
        <f t="shared" si="16"/>
        <v/>
      </c>
      <c r="P74" s="562" t="str">
        <f t="shared" si="35"/>
        <v/>
      </c>
      <c r="Q74" s="586" t="str">
        <f t="shared" si="28"/>
        <v/>
      </c>
      <c r="R74" s="635" t="str">
        <f t="shared" si="29"/>
        <v/>
      </c>
      <c r="S74" s="587"/>
      <c r="T74" s="595" t="str">
        <f t="shared" si="36"/>
        <v/>
      </c>
      <c r="U74" s="595"/>
      <c r="V74" s="595" t="str">
        <f t="shared" si="30"/>
        <v/>
      </c>
      <c r="W74" s="586" t="str">
        <f t="shared" si="31"/>
        <v/>
      </c>
      <c r="X74" s="586" t="str">
        <f t="shared" si="32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IF($K74="","",IF(SUM(IF(ISNUMBER(VALUE(RIGHT($AM74:$CN74,1))),VALUE(RIGHT($AM74:$CN74,1)),0))=$K74,"T","F"))</f>
        <v/>
      </c>
      <c r="AK74" s="583" t="str">
        <f t="array" ref="AK74">IF($K74="","",SUM(IF(LEFT($AM74:$CN74,1)="s",1,0))-SUM(IF(RIGHT(LEFT($AM74:$CN74,2))="-",1,0)))</f>
        <v/>
      </c>
      <c r="AL74" s="562" t="str">
        <f t="array" ref="AL74">IF($K74="","",SUM(IF(LEFT($AM74:$CN74,1)="X",1,0)))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54"/>
      <c r="BQ74" s="668"/>
      <c r="BR74" s="672"/>
      <c r="BS74" s="668"/>
      <c r="BT74" s="672"/>
      <c r="BU74" s="668"/>
      <c r="BV74" s="672"/>
      <c r="BW74" s="672"/>
      <c r="BX74" s="673"/>
      <c r="BY74" s="673"/>
      <c r="BZ74" s="673"/>
      <c r="CA74" s="673"/>
      <c r="CB74" s="673"/>
      <c r="CC74" s="673"/>
      <c r="CD74" s="673"/>
      <c r="CE74" s="673"/>
      <c r="CF74" s="673"/>
      <c r="CG74" s="673"/>
    </row>
    <row r="75" spans="1:85" s="661" customFormat="1" ht="15" customHeight="1">
      <c r="A75" s="625"/>
      <c r="B75" s="603"/>
      <c r="C75" s="603"/>
      <c r="D75" s="603"/>
      <c r="E75" s="603"/>
      <c r="F75" s="603"/>
      <c r="G75" s="591"/>
      <c r="H75" s="624"/>
      <c r="I75" s="603"/>
      <c r="J75" s="603"/>
      <c r="K75" s="596"/>
      <c r="L75" s="596"/>
      <c r="M75" s="562" t="str">
        <f t="shared" si="33"/>
        <v/>
      </c>
      <c r="N75" s="562" t="str">
        <f t="shared" si="34"/>
        <v/>
      </c>
      <c r="O75" s="598" t="str">
        <f t="shared" si="16"/>
        <v/>
      </c>
      <c r="P75" s="562" t="str">
        <f t="shared" si="35"/>
        <v/>
      </c>
      <c r="Q75" s="586" t="str">
        <f t="shared" si="28"/>
        <v/>
      </c>
      <c r="R75" s="635" t="str">
        <f t="shared" si="29"/>
        <v/>
      </c>
      <c r="S75" s="587"/>
      <c r="T75" s="595" t="str">
        <f t="shared" si="36"/>
        <v/>
      </c>
      <c r="U75" s="595"/>
      <c r="V75" s="595" t="str">
        <f t="shared" si="30"/>
        <v/>
      </c>
      <c r="W75" s="586" t="str">
        <f t="shared" si="31"/>
        <v/>
      </c>
      <c r="X75" s="586" t="str">
        <f t="shared" si="32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IF($K75="","",IF(SUM(IF(ISNUMBER(VALUE(RIGHT($AM75:$CN75,1))),VALUE(RIGHT($AM75:$CN75,1)),0))=$K75,"T","F"))</f>
        <v/>
      </c>
      <c r="AK75" s="583" t="str">
        <f t="array" ref="AK75">IF($K75="","",SUM(IF(LEFT($AM75:$CN75,1)="s",1,0))-SUM(IF(RIGHT(LEFT($AM75:$CN75,2))="-",1,0)))</f>
        <v/>
      </c>
      <c r="AL75" s="562" t="str">
        <f t="array" ref="AL75">IF($K75="","",SUM(IF(LEFT($AM75:$CN75,1)="X",1,0)))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54"/>
      <c r="BQ75" s="668"/>
      <c r="BR75" s="672"/>
      <c r="BS75" s="668"/>
      <c r="BT75" s="672"/>
      <c r="BU75" s="668"/>
      <c r="BV75" s="672"/>
      <c r="BW75" s="672"/>
      <c r="BX75" s="673"/>
      <c r="BY75" s="673"/>
      <c r="BZ75" s="673"/>
      <c r="CA75" s="673"/>
      <c r="CB75" s="673"/>
      <c r="CC75" s="673"/>
      <c r="CD75" s="673"/>
      <c r="CE75" s="673"/>
      <c r="CF75" s="673"/>
      <c r="CG75" s="673"/>
    </row>
    <row r="76" spans="1:85" s="661" customFormat="1" ht="15" customHeight="1">
      <c r="A76" s="626"/>
      <c r="B76" s="596"/>
      <c r="C76" s="596"/>
      <c r="D76" s="596"/>
      <c r="E76" s="596"/>
      <c r="F76" s="596"/>
      <c r="G76" s="591"/>
      <c r="H76" s="623"/>
      <c r="I76" s="596"/>
      <c r="J76" s="596"/>
      <c r="K76" s="603"/>
      <c r="L76" s="603"/>
      <c r="M76" s="562" t="str">
        <f t="shared" si="33"/>
        <v/>
      </c>
      <c r="N76" s="562" t="str">
        <f t="shared" si="34"/>
        <v/>
      </c>
      <c r="O76" s="598" t="str">
        <f t="shared" si="16"/>
        <v/>
      </c>
      <c r="P76" s="562" t="str">
        <f t="shared" si="35"/>
        <v/>
      </c>
      <c r="Q76" s="586" t="str">
        <f t="shared" si="28"/>
        <v/>
      </c>
      <c r="R76" s="635" t="str">
        <f t="shared" si="29"/>
        <v/>
      </c>
      <c r="S76" s="587"/>
      <c r="T76" s="595" t="str">
        <f t="shared" si="36"/>
        <v/>
      </c>
      <c r="U76" s="595"/>
      <c r="V76" s="595" t="str">
        <f t="shared" si="30"/>
        <v/>
      </c>
      <c r="W76" s="586" t="str">
        <f t="shared" si="31"/>
        <v/>
      </c>
      <c r="X76" s="586" t="str">
        <f t="shared" si="32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IF($K76="","",IF(SUM(IF(ISNUMBER(VALUE(RIGHT($AM76:$CN76,1))),VALUE(RIGHT($AM76:$CN76,1)),0))=$K76,"T","F"))</f>
        <v/>
      </c>
      <c r="AK76" s="583" t="str">
        <f t="array" ref="AK76">IF($K76="","",SUM(IF(LEFT($AM76:$CN76,1)="s",1,0))-SUM(IF(RIGHT(LEFT($AM76:$CN76,2))="-",1,0)))</f>
        <v/>
      </c>
      <c r="AL76" s="562" t="str">
        <f t="array" ref="AL76">IF($K76="","",SUM(IF(LEFT($AM76:$CN76,1)="X",1,0)))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54"/>
      <c r="BQ76" s="668"/>
      <c r="BR76" s="672"/>
      <c r="BS76" s="668"/>
      <c r="BT76" s="672"/>
      <c r="BU76" s="668"/>
      <c r="BV76" s="672"/>
      <c r="BW76" s="672"/>
      <c r="BX76" s="673"/>
      <c r="BY76" s="673"/>
      <c r="BZ76" s="673"/>
      <c r="CA76" s="673"/>
      <c r="CB76" s="673"/>
      <c r="CC76" s="673"/>
      <c r="CD76" s="673"/>
      <c r="CE76" s="673"/>
      <c r="CF76" s="673"/>
      <c r="CG76" s="673"/>
    </row>
    <row r="77" spans="1:85" s="661" customFormat="1" ht="15" customHeight="1">
      <c r="A77" s="625"/>
      <c r="B77" s="603"/>
      <c r="C77" s="603"/>
      <c r="D77" s="603"/>
      <c r="E77" s="603"/>
      <c r="F77" s="603"/>
      <c r="G77" s="591"/>
      <c r="H77" s="624"/>
      <c r="I77" s="603"/>
      <c r="J77" s="603"/>
      <c r="K77" s="603"/>
      <c r="L77" s="603"/>
      <c r="M77" s="562" t="str">
        <f t="shared" si="33"/>
        <v/>
      </c>
      <c r="N77" s="562" t="str">
        <f t="shared" si="34"/>
        <v/>
      </c>
      <c r="O77" s="598" t="str">
        <f t="shared" si="16"/>
        <v/>
      </c>
      <c r="P77" s="562" t="str">
        <f t="shared" si="35"/>
        <v/>
      </c>
      <c r="Q77" s="586" t="str">
        <f t="shared" si="28"/>
        <v/>
      </c>
      <c r="R77" s="635" t="str">
        <f t="shared" si="29"/>
        <v/>
      </c>
      <c r="S77" s="587"/>
      <c r="T77" s="595" t="str">
        <f t="shared" si="36"/>
        <v/>
      </c>
      <c r="U77" s="595"/>
      <c r="V77" s="595" t="str">
        <f t="shared" si="30"/>
        <v/>
      </c>
      <c r="W77" s="586" t="str">
        <f t="shared" si="31"/>
        <v/>
      </c>
      <c r="X77" s="586" t="str">
        <f t="shared" si="32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IF($K77="","",IF(SUM(IF(ISNUMBER(VALUE(RIGHT($AM77:$CN77,1))),VALUE(RIGHT($AM77:$CN77,1)),0))=$K77,"T","F"))</f>
        <v/>
      </c>
      <c r="AK77" s="583" t="str">
        <f t="array" ref="AK77">IF($K77="","",SUM(IF(LEFT($AM77:$CN77,1)="s",1,0))-SUM(IF(RIGHT(LEFT($AM77:$CN77,2))="-",1,0)))</f>
        <v/>
      </c>
      <c r="AL77" s="562" t="str">
        <f t="array" ref="AL77">IF($K77="","",SUM(IF(LEFT($AM77:$CN77,1)="X",1,0)))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54"/>
      <c r="BQ77" s="668"/>
      <c r="BR77" s="672"/>
      <c r="BS77" s="668"/>
      <c r="BT77" s="672"/>
      <c r="BU77" s="668"/>
      <c r="BV77" s="672"/>
      <c r="BW77" s="672"/>
      <c r="BX77" s="673"/>
      <c r="BY77" s="673"/>
      <c r="BZ77" s="673"/>
      <c r="CA77" s="673"/>
      <c r="CB77" s="673"/>
      <c r="CC77" s="673"/>
      <c r="CD77" s="673"/>
      <c r="CE77" s="673"/>
      <c r="CF77" s="673"/>
      <c r="CG77" s="673"/>
    </row>
    <row r="78" spans="1:85" s="661" customFormat="1" ht="15" customHeight="1">
      <c r="A78" s="625"/>
      <c r="B78" s="603"/>
      <c r="C78" s="603"/>
      <c r="D78" s="603"/>
      <c r="E78" s="603"/>
      <c r="F78" s="603"/>
      <c r="G78" s="591"/>
      <c r="H78" s="624"/>
      <c r="I78" s="603"/>
      <c r="J78" s="603"/>
      <c r="K78" s="603"/>
      <c r="L78" s="603"/>
      <c r="M78" s="562" t="str">
        <f t="shared" si="33"/>
        <v/>
      </c>
      <c r="N78" s="562" t="str">
        <f t="shared" si="34"/>
        <v/>
      </c>
      <c r="O78" s="598" t="str">
        <f t="shared" si="16"/>
        <v/>
      </c>
      <c r="P78" s="562" t="str">
        <f t="shared" si="35"/>
        <v/>
      </c>
      <c r="Q78" s="586" t="str">
        <f t="shared" si="28"/>
        <v/>
      </c>
      <c r="R78" s="635" t="str">
        <f t="shared" si="29"/>
        <v/>
      </c>
      <c r="S78" s="587"/>
      <c r="T78" s="595" t="str">
        <f t="shared" si="36"/>
        <v/>
      </c>
      <c r="U78" s="595"/>
      <c r="V78" s="595" t="str">
        <f t="shared" si="30"/>
        <v/>
      </c>
      <c r="W78" s="586" t="str">
        <f t="shared" si="31"/>
        <v/>
      </c>
      <c r="X78" s="586" t="str">
        <f t="shared" si="32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IF($K78="","",IF(SUM(IF(ISNUMBER(VALUE(RIGHT($AM78:$CN78,1))),VALUE(RIGHT($AM78:$CN78,1)),0))=$K78,"T","F"))</f>
        <v/>
      </c>
      <c r="AK78" s="583" t="str">
        <f t="array" ref="AK78">IF($K78="","",SUM(IF(LEFT($AM78:$CN78,1)="s",1,0))-SUM(IF(RIGHT(LEFT($AM78:$CN78,2))="-",1,0)))</f>
        <v/>
      </c>
      <c r="AL78" s="562" t="str">
        <f t="array" ref="AL78">IF($K78="","",SUM(IF(LEFT($AM78:$CN78,1)="X",1,0)))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54"/>
      <c r="BQ78" s="668"/>
      <c r="BR78" s="672"/>
      <c r="BS78" s="668"/>
      <c r="BT78" s="672"/>
      <c r="BU78" s="668"/>
      <c r="BV78" s="672"/>
      <c r="BW78" s="672"/>
      <c r="BX78" s="673"/>
      <c r="BY78" s="673"/>
      <c r="BZ78" s="673"/>
      <c r="CA78" s="673"/>
      <c r="CB78" s="673"/>
      <c r="CC78" s="673"/>
      <c r="CD78" s="673"/>
      <c r="CE78" s="673"/>
      <c r="CF78" s="673"/>
      <c r="CG78" s="673"/>
    </row>
    <row r="79" spans="1:85" s="661" customFormat="1" ht="15">
      <c r="A79" s="625"/>
      <c r="B79" s="603"/>
      <c r="C79" s="603"/>
      <c r="D79" s="603"/>
      <c r="E79" s="603"/>
      <c r="F79" s="603"/>
      <c r="G79" s="603"/>
      <c r="H79" s="624"/>
      <c r="I79" s="603"/>
      <c r="J79" s="603"/>
      <c r="K79" s="603"/>
      <c r="L79" s="603"/>
      <c r="M79" s="562"/>
      <c r="N79" s="562"/>
      <c r="O79" s="598"/>
      <c r="P79" s="562"/>
      <c r="Q79" s="586" t="str">
        <f t="shared" si="28"/>
        <v/>
      </c>
      <c r="R79" s="635" t="str">
        <f>IF(Q79="","",IF((K34-L34+Q79)&gt;=0.5,1,IF((K34-L34+Q79)=0.25,0.5,IF((K34-L34+Q79)&lt;=-0.5,-1,IF((K34-L34+Q79)=-0.25,-0.5,0)))))</f>
        <v/>
      </c>
      <c r="S79" s="587"/>
      <c r="T79" s="588"/>
      <c r="U79" s="588"/>
      <c r="V79" s="588"/>
      <c r="W79" s="587" t="str">
        <f t="shared" si="31"/>
        <v/>
      </c>
      <c r="X79" s="619" t="str">
        <f t="shared" si="32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IF($K79="","",IF(SUM(IF(ISNUMBER(VALUE(RIGHT($AM79:$CN79,1))),VALUE(RIGHT($AM79:$CN79,1)),0))=$K79,"T","F"))</f>
        <v/>
      </c>
      <c r="AK79" s="583" t="str">
        <f t="array" ref="AK79">IF($K79="","",SUM(IF(LEFT($AM79:$CN79,1)="s",1,0))-SUM(IF(RIGHT(LEFT($AM79:$CN79,2))="-",1,0)))</f>
        <v/>
      </c>
      <c r="AL79" s="562" t="str">
        <f t="array" ref="AL79">IF($K79="","",SUM(IF(LEFT($AM79:$CN79,1)="X",1,0)))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72"/>
      <c r="BQ79" s="668"/>
      <c r="BR79" s="672"/>
      <c r="BS79" s="668"/>
      <c r="BT79" s="672"/>
      <c r="BU79" s="668"/>
      <c r="BV79" s="672"/>
      <c r="BW79" s="672"/>
      <c r="BX79" s="673"/>
      <c r="BY79" s="673"/>
      <c r="BZ79" s="673"/>
      <c r="CA79" s="673"/>
      <c r="CB79" s="673"/>
      <c r="CC79" s="673"/>
      <c r="CD79" s="673"/>
      <c r="CE79" s="673"/>
      <c r="CF79" s="673"/>
      <c r="CG79" s="673"/>
    </row>
    <row r="80" spans="1:85" s="661" customFormat="1" ht="15">
      <c r="A80" s="674"/>
      <c r="B80" s="675"/>
      <c r="C80" s="675"/>
      <c r="D80" s="675"/>
      <c r="E80" s="628" t="str">
        <f>IF(J80=Table!$C$1,VLOOKUP(H80,Table!$B$38:$AO$61,Table!$AO$35-1,FALSE),"")</f>
        <v/>
      </c>
      <c r="F80" s="622"/>
      <c r="G80" s="629"/>
      <c r="H80" s="624"/>
      <c r="I80" s="603"/>
      <c r="J80" s="603"/>
      <c r="K80" s="576"/>
      <c r="L80" s="576"/>
      <c r="M80" s="562"/>
      <c r="N80" s="562"/>
      <c r="O80" s="598"/>
      <c r="P80" s="562"/>
      <c r="Q80" s="586"/>
      <c r="R80" s="635"/>
      <c r="S80" s="587"/>
      <c r="T80" s="588"/>
      <c r="U80" s="588"/>
      <c r="V80" s="588"/>
      <c r="W80" s="619"/>
      <c r="X80" s="619"/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/>
      <c r="AK80" s="583"/>
      <c r="AL80" s="562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73"/>
      <c r="BQ80" s="668"/>
      <c r="BR80" s="673"/>
      <c r="BS80" s="668"/>
      <c r="BT80" s="673"/>
      <c r="BU80" s="668"/>
      <c r="BV80" s="673"/>
      <c r="BW80" s="673"/>
      <c r="BX80" s="673"/>
      <c r="BY80" s="673"/>
      <c r="BZ80" s="673"/>
      <c r="CA80" s="673"/>
      <c r="CB80" s="673"/>
      <c r="CC80" s="673"/>
      <c r="CD80" s="673"/>
      <c r="CE80" s="673"/>
      <c r="CF80" s="673"/>
      <c r="CG80" s="673"/>
    </row>
    <row r="81" spans="1:85" s="661" customFormat="1" ht="14.25">
      <c r="A81" s="676"/>
      <c r="E81" s="584" t="str">
        <f>IF(J81=Table!$C$1,VLOOKUP(H81,Table!$B$38:$AO$61,Table!$AO$35-1,FALSE),"")</f>
        <v/>
      </c>
      <c r="F81" s="555"/>
      <c r="G81" s="574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635"/>
      <c r="S81" s="586"/>
      <c r="T81" s="588"/>
      <c r="U81" s="588"/>
      <c r="V81" s="588"/>
      <c r="W81" s="574"/>
      <c r="X81" s="574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73"/>
      <c r="BQ81" s="668"/>
      <c r="BR81" s="673"/>
      <c r="BS81" s="668"/>
      <c r="BT81" s="673"/>
      <c r="BU81" s="668"/>
      <c r="BV81" s="673"/>
      <c r="BW81" s="673"/>
      <c r="BX81" s="673"/>
      <c r="BY81" s="673"/>
      <c r="BZ81" s="673"/>
      <c r="CA81" s="673"/>
      <c r="CB81" s="673"/>
      <c r="CC81" s="673"/>
      <c r="CD81" s="673"/>
      <c r="CE81" s="673"/>
      <c r="CF81" s="673"/>
      <c r="CG81" s="673"/>
    </row>
    <row r="82" spans="1:85" s="661" customFormat="1" ht="14.25">
      <c r="A82" s="676"/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73"/>
      <c r="BQ82" s="668"/>
      <c r="BR82" s="673"/>
      <c r="BS82" s="668"/>
      <c r="BT82" s="673"/>
      <c r="BU82" s="668"/>
      <c r="BV82" s="673"/>
      <c r="BW82" s="673"/>
      <c r="BX82" s="673"/>
      <c r="BY82" s="673"/>
      <c r="BZ82" s="673"/>
      <c r="CA82" s="673"/>
      <c r="CB82" s="673"/>
      <c r="CC82" s="673"/>
      <c r="CD82" s="673"/>
      <c r="CE82" s="673"/>
      <c r="CF82" s="673"/>
      <c r="CG82" s="673"/>
    </row>
    <row r="83" spans="1:85" s="661" customFormat="1" ht="14.25">
      <c r="A83" s="676"/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73"/>
      <c r="BQ83" s="668"/>
      <c r="BR83" s="673"/>
      <c r="BS83" s="668"/>
      <c r="BT83" s="673"/>
      <c r="BU83" s="668"/>
      <c r="BV83" s="673"/>
      <c r="BW83" s="673"/>
      <c r="BX83" s="673"/>
      <c r="BY83" s="673"/>
      <c r="BZ83" s="673"/>
      <c r="CA83" s="673"/>
      <c r="CB83" s="673"/>
      <c r="CC83" s="673"/>
      <c r="CD83" s="673"/>
      <c r="CE83" s="673"/>
      <c r="CF83" s="673"/>
      <c r="CG83" s="673"/>
    </row>
    <row r="84" spans="1:85" s="661" customFormat="1" ht="14.25">
      <c r="A84" s="676"/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73"/>
      <c r="BQ84" s="668"/>
      <c r="BR84" s="673"/>
      <c r="BS84" s="668"/>
      <c r="BT84" s="673"/>
      <c r="BU84" s="668"/>
      <c r="BV84" s="673"/>
      <c r="BW84" s="673"/>
      <c r="BX84" s="673"/>
      <c r="BY84" s="673"/>
      <c r="BZ84" s="673"/>
      <c r="CA84" s="673"/>
      <c r="CB84" s="673"/>
      <c r="CC84" s="673"/>
      <c r="CD84" s="673"/>
      <c r="CE84" s="673"/>
      <c r="CF84" s="673"/>
      <c r="CG84" s="673"/>
    </row>
    <row r="85" spans="1:85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73"/>
      <c r="BQ85" s="668"/>
      <c r="BR85" s="673"/>
      <c r="BS85" s="668"/>
      <c r="BT85" s="673"/>
      <c r="BU85" s="668"/>
      <c r="BV85" s="673"/>
      <c r="BW85" s="673"/>
      <c r="BX85" s="673"/>
      <c r="BY85" s="673"/>
      <c r="BZ85" s="673"/>
      <c r="CA85" s="673"/>
      <c r="CB85" s="673"/>
      <c r="CC85" s="673"/>
      <c r="CD85" s="673"/>
      <c r="CE85" s="673"/>
      <c r="CF85" s="673"/>
      <c r="CG85" s="673"/>
    </row>
    <row r="86" spans="1:85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73"/>
      <c r="BQ86" s="668"/>
      <c r="BR86" s="673"/>
      <c r="BS86" s="668"/>
      <c r="BT86" s="673"/>
      <c r="BU86" s="668"/>
      <c r="BV86" s="673"/>
      <c r="BW86" s="673"/>
      <c r="BX86" s="673"/>
      <c r="BY86" s="673"/>
      <c r="BZ86" s="673"/>
      <c r="CA86" s="673"/>
      <c r="CB86" s="673"/>
      <c r="CC86" s="673"/>
      <c r="CD86" s="673"/>
      <c r="CE86" s="673"/>
      <c r="CF86" s="673"/>
      <c r="CG86" s="673"/>
    </row>
    <row r="87" spans="1:85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73"/>
      <c r="BQ87" s="668"/>
      <c r="BR87" s="673"/>
      <c r="BS87" s="668"/>
      <c r="BT87" s="673"/>
      <c r="BU87" s="668"/>
      <c r="BV87" s="673"/>
      <c r="BW87" s="673"/>
      <c r="BX87" s="673"/>
      <c r="BY87" s="673"/>
      <c r="BZ87" s="673"/>
      <c r="CA87" s="673"/>
      <c r="CB87" s="673"/>
      <c r="CC87" s="673"/>
      <c r="CD87" s="673"/>
      <c r="CE87" s="673"/>
      <c r="CF87" s="673"/>
      <c r="CG87" s="673"/>
    </row>
    <row r="88" spans="1:85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73"/>
      <c r="BQ88" s="668"/>
      <c r="BR88" s="673"/>
      <c r="BS88" s="668"/>
      <c r="BT88" s="673"/>
      <c r="BU88" s="668"/>
      <c r="BV88" s="673"/>
      <c r="BW88" s="673"/>
      <c r="BX88" s="673"/>
      <c r="BY88" s="673"/>
      <c r="BZ88" s="673"/>
      <c r="CA88" s="673"/>
      <c r="CB88" s="673"/>
      <c r="CC88" s="673"/>
      <c r="CD88" s="673"/>
      <c r="CE88" s="673"/>
      <c r="CF88" s="673"/>
      <c r="CG88" s="673"/>
    </row>
    <row r="89" spans="1:85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73"/>
      <c r="BQ89" s="668"/>
      <c r="BR89" s="673"/>
      <c r="BS89" s="668"/>
      <c r="BT89" s="673"/>
      <c r="BU89" s="668"/>
      <c r="BV89" s="673"/>
      <c r="BW89" s="673"/>
      <c r="BX89" s="673"/>
      <c r="BY89" s="673"/>
      <c r="BZ89" s="673"/>
      <c r="CA89" s="673"/>
      <c r="CB89" s="673"/>
      <c r="CC89" s="673"/>
      <c r="CD89" s="673"/>
      <c r="CE89" s="673"/>
      <c r="CF89" s="673"/>
      <c r="CG89" s="673"/>
    </row>
    <row r="90" spans="1:85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73"/>
      <c r="BQ90" s="668"/>
      <c r="BR90" s="673"/>
      <c r="BS90" s="668"/>
      <c r="BT90" s="673"/>
      <c r="BU90" s="668"/>
      <c r="BV90" s="673"/>
      <c r="BW90" s="673"/>
      <c r="BX90" s="673"/>
      <c r="BY90" s="673"/>
      <c r="BZ90" s="673"/>
      <c r="CA90" s="673"/>
      <c r="CB90" s="673"/>
      <c r="CC90" s="673"/>
      <c r="CD90" s="673"/>
      <c r="CE90" s="673"/>
      <c r="CF90" s="673"/>
      <c r="CG90" s="673"/>
    </row>
    <row r="91" spans="1:85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73"/>
      <c r="BQ91" s="668"/>
      <c r="BR91" s="673"/>
      <c r="BS91" s="668"/>
      <c r="BT91" s="673"/>
      <c r="BU91" s="668"/>
      <c r="BV91" s="673"/>
      <c r="BW91" s="673"/>
      <c r="BX91" s="673"/>
      <c r="BY91" s="673"/>
      <c r="BZ91" s="673"/>
      <c r="CA91" s="673"/>
      <c r="CB91" s="673"/>
      <c r="CC91" s="673"/>
      <c r="CD91" s="673"/>
      <c r="CE91" s="673"/>
      <c r="CF91" s="673"/>
      <c r="CG91" s="673"/>
    </row>
    <row r="92" spans="1:85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73"/>
      <c r="BQ92" s="668"/>
      <c r="BR92" s="673"/>
      <c r="BS92" s="668"/>
      <c r="BT92" s="673"/>
      <c r="BU92" s="668"/>
      <c r="BV92" s="673"/>
      <c r="BW92" s="673"/>
      <c r="BX92" s="673"/>
      <c r="BY92" s="673"/>
      <c r="BZ92" s="673"/>
      <c r="CA92" s="673"/>
      <c r="CB92" s="673"/>
      <c r="CC92" s="673"/>
      <c r="CD92" s="673"/>
      <c r="CE92" s="673"/>
      <c r="CF92" s="673"/>
      <c r="CG92" s="673"/>
    </row>
    <row r="93" spans="1:85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73"/>
      <c r="BQ93" s="668"/>
      <c r="BR93" s="673"/>
      <c r="BS93" s="668"/>
      <c r="BT93" s="673"/>
      <c r="BU93" s="668"/>
      <c r="BV93" s="673"/>
      <c r="BW93" s="673"/>
      <c r="BX93" s="673"/>
      <c r="BY93" s="673"/>
      <c r="BZ93" s="673"/>
      <c r="CA93" s="673"/>
      <c r="CB93" s="673"/>
      <c r="CC93" s="673"/>
      <c r="CD93" s="673"/>
      <c r="CE93" s="673"/>
      <c r="CF93" s="673"/>
      <c r="CG93" s="673"/>
    </row>
    <row r="94" spans="1:85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73"/>
      <c r="BQ94" s="668"/>
      <c r="BR94" s="673"/>
      <c r="BS94" s="668"/>
      <c r="BT94" s="673"/>
      <c r="BU94" s="668"/>
      <c r="BV94" s="673"/>
      <c r="BW94" s="673"/>
      <c r="BX94" s="673"/>
      <c r="BY94" s="673"/>
      <c r="BZ94" s="673"/>
      <c r="CA94" s="673"/>
      <c r="CB94" s="673"/>
      <c r="CC94" s="673"/>
      <c r="CD94" s="673"/>
      <c r="CE94" s="673"/>
      <c r="CF94" s="673"/>
      <c r="CG94" s="673"/>
    </row>
    <row r="95" spans="1:85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73"/>
      <c r="BQ95" s="668"/>
      <c r="BR95" s="673"/>
      <c r="BS95" s="668"/>
      <c r="BT95" s="673"/>
      <c r="BU95" s="668"/>
      <c r="BV95" s="673"/>
      <c r="BW95" s="673"/>
      <c r="BX95" s="673"/>
      <c r="BY95" s="673"/>
      <c r="BZ95" s="673"/>
      <c r="CA95" s="673"/>
      <c r="CB95" s="673"/>
      <c r="CC95" s="673"/>
      <c r="CD95" s="673"/>
      <c r="CE95" s="673"/>
      <c r="CF95" s="673"/>
      <c r="CG95" s="673"/>
    </row>
    <row r="96" spans="1:85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73"/>
      <c r="BQ96" s="668"/>
      <c r="BR96" s="673"/>
      <c r="BS96" s="668"/>
      <c r="BT96" s="673"/>
      <c r="BU96" s="668"/>
      <c r="BV96" s="673"/>
      <c r="BW96" s="673"/>
      <c r="BX96" s="673"/>
      <c r="BY96" s="673"/>
      <c r="BZ96" s="673"/>
      <c r="CA96" s="673"/>
      <c r="CB96" s="673"/>
      <c r="CC96" s="673"/>
      <c r="CD96" s="673"/>
      <c r="CE96" s="673"/>
      <c r="CF96" s="673"/>
      <c r="CG96" s="673"/>
    </row>
    <row r="97" spans="5:85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73"/>
      <c r="BQ97" s="668"/>
      <c r="BR97" s="673"/>
      <c r="BS97" s="668"/>
      <c r="BT97" s="673"/>
      <c r="BU97" s="668"/>
      <c r="BV97" s="673"/>
      <c r="BW97" s="673"/>
      <c r="BX97" s="673"/>
      <c r="BY97" s="673"/>
      <c r="BZ97" s="673"/>
      <c r="CA97" s="673"/>
      <c r="CB97" s="673"/>
      <c r="CC97" s="673"/>
      <c r="CD97" s="673"/>
      <c r="CE97" s="673"/>
      <c r="CF97" s="673"/>
      <c r="CG97" s="673"/>
    </row>
    <row r="98" spans="5:85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73"/>
      <c r="BQ98" s="668"/>
      <c r="BR98" s="673"/>
      <c r="BS98" s="668"/>
      <c r="BT98" s="673"/>
      <c r="BU98" s="668"/>
      <c r="BV98" s="673"/>
      <c r="BW98" s="673"/>
      <c r="BX98" s="673"/>
      <c r="BY98" s="673"/>
      <c r="BZ98" s="673"/>
      <c r="CA98" s="673"/>
      <c r="CB98" s="673"/>
      <c r="CC98" s="673"/>
      <c r="CD98" s="673"/>
      <c r="CE98" s="673"/>
      <c r="CF98" s="673"/>
      <c r="CG98" s="673"/>
    </row>
    <row r="99" spans="5:85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73"/>
      <c r="BQ99" s="668"/>
      <c r="BR99" s="673"/>
      <c r="BS99" s="668"/>
      <c r="BT99" s="673"/>
      <c r="BU99" s="668"/>
      <c r="BV99" s="673"/>
      <c r="BW99" s="673"/>
      <c r="BX99" s="673"/>
      <c r="BY99" s="673"/>
      <c r="BZ99" s="673"/>
      <c r="CA99" s="673"/>
      <c r="CB99" s="673"/>
      <c r="CC99" s="673"/>
      <c r="CD99" s="673"/>
      <c r="CE99" s="673"/>
      <c r="CF99" s="673"/>
      <c r="CG99" s="673"/>
    </row>
    <row r="100" spans="5:85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73"/>
      <c r="BQ100" s="668"/>
      <c r="BR100" s="673"/>
      <c r="BS100" s="668"/>
      <c r="BT100" s="673"/>
      <c r="BU100" s="668"/>
      <c r="BV100" s="673"/>
      <c r="BW100" s="673"/>
      <c r="BX100" s="673"/>
      <c r="BY100" s="673"/>
      <c r="BZ100" s="673"/>
      <c r="CA100" s="673"/>
      <c r="CB100" s="673"/>
      <c r="CC100" s="673"/>
      <c r="CD100" s="673"/>
      <c r="CE100" s="673"/>
      <c r="CF100" s="673"/>
      <c r="CG100" s="673"/>
    </row>
    <row r="101" spans="5:85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73"/>
      <c r="BQ101" s="668"/>
      <c r="BR101" s="673"/>
      <c r="BS101" s="668"/>
      <c r="BT101" s="673"/>
      <c r="BU101" s="668"/>
      <c r="BV101" s="673"/>
      <c r="BW101" s="673"/>
      <c r="BX101" s="673"/>
      <c r="BY101" s="673"/>
      <c r="BZ101" s="673"/>
      <c r="CA101" s="673"/>
      <c r="CB101" s="673"/>
      <c r="CC101" s="673"/>
      <c r="CD101" s="673"/>
      <c r="CE101" s="673"/>
      <c r="CF101" s="673"/>
      <c r="CG101" s="673"/>
    </row>
    <row r="102" spans="5:85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73"/>
      <c r="BQ102" s="668"/>
      <c r="BR102" s="673"/>
      <c r="BS102" s="668"/>
      <c r="BT102" s="673"/>
      <c r="BU102" s="668"/>
      <c r="BV102" s="673"/>
      <c r="BW102" s="673"/>
      <c r="BX102" s="673"/>
      <c r="BY102" s="673"/>
      <c r="BZ102" s="673"/>
      <c r="CA102" s="673"/>
      <c r="CB102" s="673"/>
      <c r="CC102" s="673"/>
      <c r="CD102" s="673"/>
      <c r="CE102" s="673"/>
      <c r="CF102" s="673"/>
      <c r="CG102" s="673"/>
    </row>
    <row r="103" spans="5:85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73"/>
      <c r="BQ103" s="668"/>
      <c r="BR103" s="673"/>
      <c r="BS103" s="668"/>
      <c r="BT103" s="673"/>
      <c r="BU103" s="668"/>
      <c r="BV103" s="673"/>
      <c r="BW103" s="673"/>
      <c r="BX103" s="673"/>
      <c r="BY103" s="673"/>
      <c r="BZ103" s="673"/>
      <c r="CA103" s="673"/>
      <c r="CB103" s="673"/>
      <c r="CC103" s="673"/>
      <c r="CD103" s="673"/>
      <c r="CE103" s="673"/>
      <c r="CF103" s="673"/>
      <c r="CG103" s="673"/>
    </row>
    <row r="104" spans="5:85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73"/>
      <c r="BQ104" s="668"/>
      <c r="BR104" s="673"/>
      <c r="BS104" s="668"/>
      <c r="BT104" s="673"/>
      <c r="BU104" s="668"/>
      <c r="BV104" s="673"/>
      <c r="BW104" s="673"/>
      <c r="BX104" s="673"/>
      <c r="BY104" s="673"/>
      <c r="BZ104" s="673"/>
      <c r="CA104" s="673"/>
      <c r="CB104" s="673"/>
      <c r="CC104" s="673"/>
      <c r="CD104" s="673"/>
      <c r="CE104" s="673"/>
      <c r="CF104" s="673"/>
      <c r="CG104" s="673"/>
    </row>
    <row r="105" spans="5:85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587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73"/>
      <c r="BQ105" s="668"/>
      <c r="BR105" s="673"/>
      <c r="BS105" s="668"/>
      <c r="BT105" s="673"/>
      <c r="BU105" s="668"/>
      <c r="BV105" s="673"/>
      <c r="BW105" s="673"/>
      <c r="BX105" s="673"/>
      <c r="BY105" s="673"/>
      <c r="BZ105" s="673"/>
      <c r="CA105" s="673"/>
      <c r="CB105" s="673"/>
      <c r="CC105" s="673"/>
      <c r="CD105" s="673"/>
      <c r="CE105" s="673"/>
      <c r="CF105" s="673"/>
      <c r="CG105" s="673"/>
    </row>
    <row r="106" spans="5:85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 t="str">
        <f>IF(K77="","",IF(K77&gt;L77,"W",IF(K77=L77,"D",IF(K77&lt;L77,"L"))))</f>
        <v/>
      </c>
      <c r="N106" s="562" t="str">
        <f>IF(K77="","",K77+L77)</f>
        <v/>
      </c>
      <c r="O106" s="598"/>
      <c r="P106" s="562" t="str">
        <f>IF($K77="","",IF($N106&gt;P$19,"O",IF($N106&lt;P$19,"U",IF($N106=P$19,"-"))))</f>
        <v/>
      </c>
      <c r="Q106" s="586" t="str">
        <f t="shared" ref="Q106:Q169" si="37">IF(S106="","",IF(SIGN(S106)&lt;&gt;1,VLOOKUP(ABS(S106),SUP_HDC,3,TRUE),-VLOOKUP(ABS(S106),SUP_HDC,3,TRUE)))</f>
        <v/>
      </c>
      <c r="R106" s="587" t="str">
        <f t="shared" ref="R106:R137" si="38">IF(Q106="","",IF((K77-L77+Q106)&gt;=0.5,1,IF((K77-L77+Q106)=0.25,0.5,IF((K77-L77+Q106)&lt;=-0.5,-1,IF((K77-L77+Q106)=-0.25,-0.5,0)))))</f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 t="str">
        <f t="array" ref="AK106">IF($K106="","",SUM(IF(LEFT($AM106:$BS106,1)="s",1,0))-SUM(IF(RIGHT(LEFT($AM106:$BS106,2))="-",1,0)))</f>
        <v/>
      </c>
      <c r="AL106" s="562" t="str">
        <f t="array" ref="AL106">IF($K77="","",SUM(IF(LEFT($AM106:$BS106,1)="X",1,0)))</f>
        <v/>
      </c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73"/>
      <c r="BQ106" s="668"/>
      <c r="BR106" s="673"/>
      <c r="BS106" s="668"/>
      <c r="BT106" s="673"/>
      <c r="BU106" s="668"/>
      <c r="BV106" s="673"/>
      <c r="BW106" s="673"/>
      <c r="BX106" s="673"/>
      <c r="BY106" s="673"/>
      <c r="BZ106" s="673"/>
      <c r="CA106" s="673"/>
      <c r="CB106" s="673"/>
      <c r="CC106" s="673"/>
      <c r="CD106" s="673"/>
      <c r="CE106" s="673"/>
      <c r="CF106" s="673"/>
      <c r="CG106" s="673"/>
    </row>
    <row r="107" spans="5:85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 t="shared" ref="M107:M170" si="39">IF(K78="","",IF(K78&gt;L78,"W",IF(K78=L78,"D",IF(K78&lt;L78,"L"))))</f>
        <v/>
      </c>
      <c r="N107" s="562" t="str">
        <f t="shared" ref="N107:N170" si="40">IF(K78="","",K78+L78)</f>
        <v/>
      </c>
      <c r="O107" s="598"/>
      <c r="P107" s="562" t="str">
        <f t="shared" ref="P107:P170" si="41">IF($K78="","",IF($N107&gt;P$19,"O",IF($N107&lt;P$19,"U",IF($N107=P$19,"-"))))</f>
        <v/>
      </c>
      <c r="Q107" s="586" t="str">
        <f t="shared" si="37"/>
        <v/>
      </c>
      <c r="R107" s="587" t="str">
        <f t="shared" si="38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IF($K107="","",SUM(IF(LEFT($AM107:$BS107,1)="s",1,0))-SUM(IF(RIGHT(LEFT($AM107:$BS107,2))="-",1,0)))</f>
        <v/>
      </c>
      <c r="AL107" s="562" t="str">
        <f t="array" ref="AL107">IF($K78="","",SUM(IF(LEFT($AM107:$BS107,1)="X",1,0)))</f>
        <v/>
      </c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73"/>
      <c r="BQ107" s="668"/>
      <c r="BR107" s="673"/>
      <c r="BS107" s="668"/>
      <c r="BT107" s="673"/>
      <c r="BU107" s="668"/>
      <c r="BV107" s="673"/>
      <c r="BW107" s="673"/>
      <c r="BX107" s="673"/>
      <c r="BY107" s="673"/>
      <c r="BZ107" s="673"/>
      <c r="CA107" s="673"/>
      <c r="CB107" s="673"/>
      <c r="CC107" s="673"/>
      <c r="CD107" s="673"/>
      <c r="CE107" s="673"/>
      <c r="CF107" s="673"/>
      <c r="CG107" s="673"/>
    </row>
    <row r="108" spans="5:85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si="39"/>
        <v/>
      </c>
      <c r="N108" s="562" t="str">
        <f t="shared" si="40"/>
        <v/>
      </c>
      <c r="O108" s="598"/>
      <c r="P108" s="562" t="str">
        <f t="shared" si="41"/>
        <v/>
      </c>
      <c r="Q108" s="586" t="str">
        <f t="shared" si="37"/>
        <v/>
      </c>
      <c r="R108" s="587" t="str">
        <f t="shared" si="38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IF($K108="","",SUM(IF(LEFT($AM108:$BS108,1)="s",1,0))-SUM(IF(RIGHT(LEFT($AM108:$BS108,2))="-",1,0)))</f>
        <v/>
      </c>
      <c r="AL108" s="562" t="str">
        <f t="array" ref="AL108">IF($K79="","",SUM(IF(LEFT($AM108:$BS108,1)="X",1,0)))</f>
        <v/>
      </c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73"/>
      <c r="BQ108" s="668"/>
      <c r="BR108" s="673"/>
      <c r="BS108" s="668"/>
      <c r="BT108" s="673"/>
      <c r="BU108" s="668"/>
      <c r="BV108" s="673"/>
      <c r="BW108" s="673"/>
      <c r="BX108" s="673"/>
      <c r="BY108" s="673"/>
      <c r="BZ108" s="673"/>
      <c r="CA108" s="673"/>
      <c r="CB108" s="673"/>
      <c r="CC108" s="673"/>
      <c r="CD108" s="673"/>
      <c r="CE108" s="673"/>
      <c r="CF108" s="673"/>
      <c r="CG108" s="673"/>
    </row>
    <row r="109" spans="5:85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39"/>
        <v/>
      </c>
      <c r="N109" s="562" t="str">
        <f t="shared" si="40"/>
        <v/>
      </c>
      <c r="O109" s="598"/>
      <c r="P109" s="562" t="str">
        <f t="shared" si="41"/>
        <v/>
      </c>
      <c r="Q109" s="586" t="str">
        <f t="shared" si="37"/>
        <v/>
      </c>
      <c r="R109" s="587" t="str">
        <f t="shared" si="38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IF($K109="","",SUM(IF(LEFT($AM109:$BS109,1)="s",1,0))-SUM(IF(RIGHT(LEFT($AM109:$BS109,2))="-",1,0)))</f>
        <v/>
      </c>
      <c r="AL109" s="562" t="str">
        <f t="array" ref="AL109">IF($K80="","",SUM(IF(LEFT($AM109:$BS109,1)="X",1,0)))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73"/>
      <c r="BQ109" s="668"/>
      <c r="BR109" s="673"/>
      <c r="BS109" s="668"/>
      <c r="BT109" s="673"/>
      <c r="BU109" s="668"/>
      <c r="BV109" s="673"/>
      <c r="BW109" s="673"/>
      <c r="BX109" s="673"/>
      <c r="BY109" s="673"/>
      <c r="BZ109" s="673"/>
      <c r="CA109" s="673"/>
      <c r="CB109" s="673"/>
      <c r="CC109" s="673"/>
      <c r="CD109" s="673"/>
      <c r="CE109" s="673"/>
      <c r="CF109" s="673"/>
      <c r="CG109" s="673"/>
    </row>
    <row r="110" spans="5:85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39"/>
        <v/>
      </c>
      <c r="N110" s="562" t="str">
        <f t="shared" si="40"/>
        <v/>
      </c>
      <c r="O110" s="598"/>
      <c r="P110" s="562" t="str">
        <f t="shared" si="41"/>
        <v/>
      </c>
      <c r="Q110" s="586" t="str">
        <f t="shared" si="37"/>
        <v/>
      </c>
      <c r="R110" s="587" t="str">
        <f t="shared" si="38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IF($K110="","",SUM(IF(LEFT($AM110:$BS110,1)="s",1,0))-SUM(IF(RIGHT(LEFT($AM110:$BS110,2))="-",1,0)))</f>
        <v/>
      </c>
      <c r="AL110" s="562" t="str">
        <f t="array" ref="AL110">IF($K81="","",SUM(IF(LEFT($AM110:$BS110,1)="X",1,0)))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73"/>
      <c r="BQ110" s="668"/>
      <c r="BR110" s="673"/>
      <c r="BS110" s="668"/>
      <c r="BT110" s="673"/>
      <c r="BU110" s="668"/>
      <c r="BV110" s="673"/>
      <c r="BW110" s="673"/>
      <c r="BX110" s="673"/>
      <c r="BY110" s="673"/>
      <c r="BZ110" s="673"/>
      <c r="CA110" s="673"/>
      <c r="CB110" s="673"/>
      <c r="CC110" s="673"/>
      <c r="CD110" s="673"/>
      <c r="CE110" s="673"/>
      <c r="CF110" s="673"/>
      <c r="CG110" s="673"/>
    </row>
    <row r="111" spans="5:85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39"/>
        <v/>
      </c>
      <c r="N111" s="562" t="str">
        <f t="shared" si="40"/>
        <v/>
      </c>
      <c r="O111" s="598"/>
      <c r="P111" s="562" t="str">
        <f t="shared" si="41"/>
        <v/>
      </c>
      <c r="Q111" s="586" t="str">
        <f t="shared" si="37"/>
        <v/>
      </c>
      <c r="R111" s="587" t="str">
        <f t="shared" si="38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IF($K111="","",SUM(IF(LEFT($AM111:$BS111,1)="s",1,0))-SUM(IF(RIGHT(LEFT($AM111:$BS111,2))="-",1,0)))</f>
        <v/>
      </c>
      <c r="AL111" s="562" t="str">
        <f t="array" ref="AL111">IF($K82="","",SUM(IF(LEFT($AM111:$BS111,1)="X",1,0)))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73"/>
      <c r="BQ111" s="668"/>
      <c r="BR111" s="673"/>
      <c r="BS111" s="668"/>
      <c r="BT111" s="673"/>
      <c r="BU111" s="668"/>
      <c r="BV111" s="673"/>
      <c r="BW111" s="673"/>
      <c r="BX111" s="673"/>
      <c r="BY111" s="673"/>
      <c r="BZ111" s="673"/>
      <c r="CA111" s="673"/>
      <c r="CB111" s="673"/>
      <c r="CC111" s="673"/>
      <c r="CD111" s="673"/>
      <c r="CE111" s="673"/>
      <c r="CF111" s="673"/>
      <c r="CG111" s="673"/>
    </row>
    <row r="112" spans="5:85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39"/>
        <v/>
      </c>
      <c r="N112" s="562" t="str">
        <f t="shared" si="40"/>
        <v/>
      </c>
      <c r="O112" s="598"/>
      <c r="P112" s="562" t="str">
        <f t="shared" si="41"/>
        <v/>
      </c>
      <c r="Q112" s="586" t="str">
        <f t="shared" si="37"/>
        <v/>
      </c>
      <c r="R112" s="587" t="str">
        <f t="shared" si="38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IF($K112="","",SUM(IF(LEFT($AM112:$BS112,1)="s",1,0))-SUM(IF(RIGHT(LEFT($AM112:$BS112,2))="-",1,0)))</f>
        <v/>
      </c>
      <c r="AL112" s="562" t="str">
        <f t="array" ref="AL112">IF($K83="","",SUM(IF(LEFT($AM112:$BS112,1)="X",1,0)))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73"/>
      <c r="BQ112" s="668"/>
      <c r="BR112" s="673"/>
      <c r="BS112" s="668"/>
      <c r="BT112" s="673"/>
      <c r="BU112" s="668"/>
      <c r="BV112" s="673"/>
      <c r="BW112" s="673"/>
      <c r="BX112" s="673"/>
      <c r="BY112" s="673"/>
      <c r="BZ112" s="673"/>
      <c r="CA112" s="673"/>
      <c r="CB112" s="673"/>
      <c r="CC112" s="673"/>
      <c r="CD112" s="673"/>
      <c r="CE112" s="673"/>
      <c r="CF112" s="673"/>
      <c r="CG112" s="673"/>
    </row>
    <row r="113" spans="5:85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39"/>
        <v/>
      </c>
      <c r="N113" s="562" t="str">
        <f t="shared" si="40"/>
        <v/>
      </c>
      <c r="O113" s="598"/>
      <c r="P113" s="562" t="str">
        <f t="shared" si="41"/>
        <v/>
      </c>
      <c r="Q113" s="586" t="str">
        <f t="shared" si="37"/>
        <v/>
      </c>
      <c r="R113" s="587" t="str">
        <f t="shared" si="38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IF($K113="","",SUM(IF(LEFT($AM113:$BS113,1)="s",1,0))-SUM(IF(RIGHT(LEFT($AM113:$BS113,2))="-",1,0)))</f>
        <v/>
      </c>
      <c r="AL113" s="562" t="str">
        <f t="array" ref="AL113">IF($K84="","",SUM(IF(LEFT($AM113:$BS113,1)="X",1,0)))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73"/>
      <c r="BQ113" s="668"/>
      <c r="BR113" s="673"/>
      <c r="BS113" s="668"/>
      <c r="BT113" s="673"/>
      <c r="BU113" s="668"/>
      <c r="BV113" s="673"/>
      <c r="BW113" s="673"/>
      <c r="BX113" s="673"/>
      <c r="BY113" s="673"/>
      <c r="BZ113" s="673"/>
      <c r="CA113" s="673"/>
      <c r="CB113" s="673"/>
      <c r="CC113" s="673"/>
      <c r="CD113" s="673"/>
      <c r="CE113" s="673"/>
      <c r="CF113" s="673"/>
      <c r="CG113" s="673"/>
    </row>
    <row r="114" spans="5:85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39"/>
        <v/>
      </c>
      <c r="N114" s="562" t="str">
        <f t="shared" si="40"/>
        <v/>
      </c>
      <c r="O114" s="598"/>
      <c r="P114" s="562" t="str">
        <f t="shared" si="41"/>
        <v/>
      </c>
      <c r="Q114" s="586" t="str">
        <f t="shared" si="37"/>
        <v/>
      </c>
      <c r="R114" s="587" t="str">
        <f t="shared" si="38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IF($K114="","",SUM(IF(LEFT($AM114:$BS114,1)="s",1,0))-SUM(IF(RIGHT(LEFT($AM114:$BS114,2))="-",1,0)))</f>
        <v/>
      </c>
      <c r="AL114" s="562" t="str">
        <f t="array" ref="AL114">IF($K85="","",SUM(IF(LEFT($AM114:$BS114,1)="X",1,0)))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73"/>
      <c r="BQ114" s="668"/>
      <c r="BR114" s="673"/>
      <c r="BS114" s="668"/>
      <c r="BT114" s="673"/>
      <c r="BU114" s="668"/>
      <c r="BV114" s="673"/>
      <c r="BW114" s="673"/>
      <c r="BX114" s="673"/>
      <c r="BY114" s="673"/>
      <c r="BZ114" s="673"/>
      <c r="CA114" s="673"/>
      <c r="CB114" s="673"/>
      <c r="CC114" s="673"/>
      <c r="CD114" s="673"/>
      <c r="CE114" s="673"/>
      <c r="CF114" s="673"/>
      <c r="CG114" s="673"/>
    </row>
    <row r="115" spans="5:85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39"/>
        <v/>
      </c>
      <c r="N115" s="562" t="str">
        <f t="shared" si="40"/>
        <v/>
      </c>
      <c r="O115" s="598"/>
      <c r="P115" s="562" t="str">
        <f t="shared" si="41"/>
        <v/>
      </c>
      <c r="Q115" s="586" t="str">
        <f t="shared" si="37"/>
        <v/>
      </c>
      <c r="R115" s="587" t="str">
        <f t="shared" si="38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IF($K115="","",SUM(IF(LEFT($AM115:$BS115,1)="s",1,0))-SUM(IF(RIGHT(LEFT($AM115:$BS115,2))="-",1,0)))</f>
        <v/>
      </c>
      <c r="AL115" s="562" t="str">
        <f t="array" ref="AL115">IF($K86="","",SUM(IF(LEFT($AM115:$BS115,1)="X",1,0)))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73"/>
      <c r="BQ115" s="668"/>
      <c r="BR115" s="673"/>
      <c r="BS115" s="668"/>
      <c r="BT115" s="673"/>
      <c r="BU115" s="668"/>
      <c r="BV115" s="673"/>
      <c r="BW115" s="673"/>
      <c r="BX115" s="673"/>
      <c r="BY115" s="673"/>
      <c r="BZ115" s="673"/>
      <c r="CA115" s="673"/>
      <c r="CB115" s="673"/>
      <c r="CC115" s="673"/>
      <c r="CD115" s="673"/>
      <c r="CE115" s="673"/>
      <c r="CF115" s="673"/>
      <c r="CG115" s="673"/>
    </row>
    <row r="116" spans="5:85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39"/>
        <v/>
      </c>
      <c r="N116" s="562" t="str">
        <f t="shared" si="40"/>
        <v/>
      </c>
      <c r="O116" s="562"/>
      <c r="P116" s="562" t="str">
        <f t="shared" si="41"/>
        <v/>
      </c>
      <c r="Q116" s="586" t="str">
        <f t="shared" si="37"/>
        <v/>
      </c>
      <c r="R116" s="587" t="str">
        <f t="shared" si="38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IF($K116="","",SUM(IF(LEFT($AM116:$BS116,1)="s",1,0))-SUM(IF(RIGHT(LEFT($AM116:$BS116,2))="-",1,0)))</f>
        <v/>
      </c>
      <c r="AL116" s="562" t="str">
        <f t="array" ref="AL116">IF($K87="","",SUM(IF(LEFT($AM116:$BS116,1)="X",1,0)))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73"/>
      <c r="BQ116" s="668"/>
      <c r="BR116" s="673"/>
      <c r="BS116" s="668"/>
      <c r="BT116" s="673"/>
      <c r="BU116" s="668"/>
      <c r="BV116" s="673"/>
      <c r="BW116" s="673"/>
      <c r="BX116" s="673"/>
      <c r="BY116" s="673"/>
      <c r="BZ116" s="673"/>
      <c r="CA116" s="673"/>
      <c r="CB116" s="673"/>
      <c r="CC116" s="673"/>
      <c r="CD116" s="673"/>
      <c r="CE116" s="673"/>
      <c r="CF116" s="673"/>
      <c r="CG116" s="673"/>
    </row>
    <row r="117" spans="5:85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39"/>
        <v/>
      </c>
      <c r="N117" s="562" t="str">
        <f t="shared" si="40"/>
        <v/>
      </c>
      <c r="O117" s="562"/>
      <c r="P117" s="562" t="str">
        <f t="shared" si="41"/>
        <v/>
      </c>
      <c r="Q117" s="586" t="str">
        <f t="shared" si="37"/>
        <v/>
      </c>
      <c r="R117" s="587" t="str">
        <f t="shared" si="38"/>
        <v/>
      </c>
      <c r="S117" s="587"/>
      <c r="T117" s="587"/>
      <c r="U117" s="587"/>
      <c r="V117" s="587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IF($K117="","",SUM(IF(LEFT($AM117:$BS117,1)="s",1,0))-SUM(IF(RIGHT(LEFT($AM117:$BS117,2))="-",1,0)))</f>
        <v/>
      </c>
      <c r="AL117" s="562" t="str">
        <f t="array" ref="AL117">IF($K88="","",SUM(IF(LEFT($AM117:$BS117,1)="X",1,0)))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73"/>
      <c r="BQ117" s="668"/>
      <c r="BR117" s="673"/>
      <c r="BS117" s="668"/>
      <c r="BT117" s="673"/>
      <c r="BU117" s="668"/>
      <c r="BV117" s="673"/>
      <c r="BW117" s="673"/>
      <c r="BX117" s="673"/>
      <c r="BY117" s="673"/>
      <c r="BZ117" s="673"/>
      <c r="CA117" s="673"/>
      <c r="CB117" s="673"/>
      <c r="CC117" s="673"/>
      <c r="CD117" s="673"/>
      <c r="CE117" s="673"/>
      <c r="CF117" s="673"/>
      <c r="CG117" s="673"/>
    </row>
    <row r="118" spans="5:85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39"/>
        <v/>
      </c>
      <c r="N118" s="562" t="str">
        <f t="shared" si="40"/>
        <v/>
      </c>
      <c r="O118" s="562"/>
      <c r="P118" s="562" t="str">
        <f t="shared" si="41"/>
        <v/>
      </c>
      <c r="Q118" s="586" t="str">
        <f t="shared" si="37"/>
        <v/>
      </c>
      <c r="R118" s="587" t="str">
        <f t="shared" si="38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IF($K118="","",SUM(IF(LEFT($AM118:$BS118,1)="s",1,0))-SUM(IF(RIGHT(LEFT($AM118:$BS118,2))="-",1,0)))</f>
        <v/>
      </c>
      <c r="AL118" s="562" t="str">
        <f t="array" ref="AL118">IF($K89="","",SUM(IF(LEFT($AM118:$BS118,1)="X",1,0)))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73"/>
      <c r="BQ118" s="668"/>
      <c r="BR118" s="673"/>
      <c r="BS118" s="668"/>
      <c r="BT118" s="673"/>
      <c r="BU118" s="668"/>
      <c r="BV118" s="673"/>
      <c r="BW118" s="673"/>
      <c r="BX118" s="673"/>
      <c r="BY118" s="673"/>
      <c r="BZ118" s="673"/>
      <c r="CA118" s="673"/>
      <c r="CB118" s="673"/>
      <c r="CC118" s="673"/>
      <c r="CD118" s="673"/>
      <c r="CE118" s="673"/>
      <c r="CF118" s="673"/>
      <c r="CG118" s="673"/>
    </row>
    <row r="119" spans="5:85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39"/>
        <v/>
      </c>
      <c r="N119" s="562" t="str">
        <f t="shared" si="40"/>
        <v/>
      </c>
      <c r="O119" s="562"/>
      <c r="P119" s="562" t="str">
        <f t="shared" si="41"/>
        <v/>
      </c>
      <c r="Q119" s="586" t="str">
        <f t="shared" si="37"/>
        <v/>
      </c>
      <c r="R119" s="587" t="str">
        <f t="shared" si="38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IF($K119="","",SUM(IF(LEFT($AM119:$BS119,1)="s",1,0))-SUM(IF(RIGHT(LEFT($AM119:$BS119,2))="-",1,0)))</f>
        <v/>
      </c>
      <c r="AL119" s="562" t="str">
        <f t="array" ref="AL119">IF($K90="","",SUM(IF(LEFT($AM119:$BS119,1)="X",1,0)))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73"/>
      <c r="BQ119" s="668"/>
      <c r="BR119" s="673"/>
      <c r="BS119" s="668"/>
      <c r="BT119" s="673"/>
      <c r="BU119" s="668"/>
      <c r="BV119" s="673"/>
      <c r="BW119" s="673"/>
      <c r="BX119" s="673"/>
      <c r="BY119" s="673"/>
      <c r="BZ119" s="673"/>
      <c r="CA119" s="673"/>
      <c r="CB119" s="673"/>
      <c r="CC119" s="673"/>
      <c r="CD119" s="673"/>
      <c r="CE119" s="673"/>
      <c r="CF119" s="673"/>
      <c r="CG119" s="673"/>
    </row>
    <row r="120" spans="5:85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39"/>
        <v/>
      </c>
      <c r="N120" s="562" t="str">
        <f t="shared" si="40"/>
        <v/>
      </c>
      <c r="O120" s="562"/>
      <c r="P120" s="562" t="str">
        <f t="shared" si="41"/>
        <v/>
      </c>
      <c r="Q120" s="586" t="str">
        <f t="shared" si="37"/>
        <v/>
      </c>
      <c r="R120" s="587" t="str">
        <f t="shared" si="38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IF($K120="","",SUM(IF(LEFT($AM120:$BS120,1)="s",1,0))-SUM(IF(RIGHT(LEFT($AM120:$BS120,2))="-",1,0)))</f>
        <v/>
      </c>
      <c r="AL120" s="562" t="str">
        <f t="array" ref="AL120">IF($K91="","",SUM(IF(LEFT($AM120:$BS120,1)="X",1,0)))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73"/>
      <c r="BQ120" s="668"/>
      <c r="BR120" s="673"/>
      <c r="BS120" s="668"/>
      <c r="BT120" s="673"/>
      <c r="BU120" s="668"/>
      <c r="BV120" s="673"/>
      <c r="BW120" s="673"/>
      <c r="BX120" s="673"/>
      <c r="BY120" s="673"/>
      <c r="BZ120" s="673"/>
      <c r="CA120" s="673"/>
      <c r="CB120" s="673"/>
      <c r="CC120" s="673"/>
      <c r="CD120" s="673"/>
      <c r="CE120" s="673"/>
      <c r="CF120" s="673"/>
      <c r="CG120" s="673"/>
    </row>
    <row r="121" spans="5:85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39"/>
        <v/>
      </c>
      <c r="N121" s="562" t="str">
        <f t="shared" si="40"/>
        <v/>
      </c>
      <c r="O121" s="562"/>
      <c r="P121" s="562" t="str">
        <f t="shared" si="41"/>
        <v/>
      </c>
      <c r="Q121" s="586" t="str">
        <f t="shared" si="37"/>
        <v/>
      </c>
      <c r="R121" s="587" t="str">
        <f t="shared" si="38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IF($K121="","",SUM(IF(LEFT($AM121:$BS121,1)="s",1,0))-SUM(IF(RIGHT(LEFT($AM121:$BS121,2))="-",1,0)))</f>
        <v/>
      </c>
      <c r="AL121" s="562" t="str">
        <f t="array" ref="AL121">IF($K92="","",SUM(IF(LEFT($AM121:$BS121,1)="X",1,0)))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73"/>
      <c r="BQ121" s="668"/>
      <c r="BR121" s="673"/>
      <c r="BS121" s="668"/>
      <c r="BT121" s="673"/>
      <c r="BU121" s="668"/>
      <c r="BV121" s="673"/>
      <c r="BW121" s="673"/>
      <c r="BX121" s="673"/>
      <c r="BY121" s="673"/>
      <c r="BZ121" s="673"/>
      <c r="CA121" s="673"/>
      <c r="CB121" s="673"/>
      <c r="CC121" s="673"/>
      <c r="CD121" s="673"/>
      <c r="CE121" s="673"/>
      <c r="CF121" s="673"/>
      <c r="CG121" s="673"/>
    </row>
    <row r="122" spans="5:85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39"/>
        <v/>
      </c>
      <c r="N122" s="562" t="str">
        <f t="shared" si="40"/>
        <v/>
      </c>
      <c r="O122" s="562"/>
      <c r="P122" s="562" t="str">
        <f t="shared" si="41"/>
        <v/>
      </c>
      <c r="Q122" s="586" t="str">
        <f t="shared" si="37"/>
        <v/>
      </c>
      <c r="R122" s="587" t="str">
        <f t="shared" si="38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IF($K122="","",SUM(IF(LEFT($AM122:$BS122,1)="s",1,0))-SUM(IF(RIGHT(LEFT($AM122:$BS122,2))="-",1,0)))</f>
        <v/>
      </c>
      <c r="AL122" s="562" t="str">
        <f t="array" ref="AL122">IF($K93="","",SUM(IF(LEFT($AM122:$BS122,1)="X",1,0)))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73"/>
      <c r="BQ122" s="668"/>
      <c r="BR122" s="673"/>
      <c r="BS122" s="668"/>
      <c r="BT122" s="673"/>
      <c r="BU122" s="668"/>
      <c r="BV122" s="673"/>
      <c r="BW122" s="673"/>
      <c r="BX122" s="673"/>
      <c r="BY122" s="673"/>
      <c r="BZ122" s="673"/>
      <c r="CA122" s="673"/>
      <c r="CB122" s="673"/>
      <c r="CC122" s="673"/>
      <c r="CD122" s="673"/>
      <c r="CE122" s="673"/>
      <c r="CF122" s="673"/>
      <c r="CG122" s="673"/>
    </row>
    <row r="123" spans="5:85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39"/>
        <v/>
      </c>
      <c r="N123" s="562" t="str">
        <f t="shared" si="40"/>
        <v/>
      </c>
      <c r="O123" s="562"/>
      <c r="P123" s="562" t="str">
        <f t="shared" si="41"/>
        <v/>
      </c>
      <c r="Q123" s="586" t="str">
        <f t="shared" si="37"/>
        <v/>
      </c>
      <c r="R123" s="587" t="str">
        <f t="shared" si="38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IF($K123="","",SUM(IF(LEFT($AM123:$BS123,1)="s",1,0))-SUM(IF(RIGHT(LEFT($AM123:$BS123,2))="-",1,0)))</f>
        <v/>
      </c>
      <c r="AL123" s="562" t="str">
        <f t="array" ref="AL123">IF($K94="","",SUM(IF(LEFT($AM123:$BS123,1)="X",1,0)))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73"/>
      <c r="BQ123" s="668"/>
      <c r="BR123" s="673"/>
      <c r="BS123" s="668"/>
      <c r="BT123" s="673"/>
      <c r="BU123" s="668"/>
      <c r="BV123" s="673"/>
      <c r="BW123" s="673"/>
      <c r="BX123" s="673"/>
      <c r="BY123" s="673"/>
      <c r="BZ123" s="673"/>
      <c r="CA123" s="673"/>
      <c r="CB123" s="673"/>
      <c r="CC123" s="673"/>
      <c r="CD123" s="673"/>
      <c r="CE123" s="673"/>
      <c r="CF123" s="673"/>
      <c r="CG123" s="673"/>
    </row>
    <row r="124" spans="5:85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39"/>
        <v/>
      </c>
      <c r="N124" s="562" t="str">
        <f t="shared" si="40"/>
        <v/>
      </c>
      <c r="O124" s="562"/>
      <c r="P124" s="562" t="str">
        <f t="shared" si="41"/>
        <v/>
      </c>
      <c r="Q124" s="586" t="str">
        <f t="shared" si="37"/>
        <v/>
      </c>
      <c r="R124" s="587" t="str">
        <f t="shared" si="38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IF($K124="","",SUM(IF(LEFT($AM124:$BS124,1)="s",1,0))-SUM(IF(RIGHT(LEFT($AM124:$BS124,2))="-",1,0)))</f>
        <v/>
      </c>
      <c r="AL124" s="562" t="str">
        <f t="array" ref="AL124">IF($K95="","",SUM(IF(LEFT($AM124:$BS124,1)="X",1,0)))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73"/>
      <c r="BQ124" s="668"/>
      <c r="BR124" s="673"/>
      <c r="BS124" s="668"/>
      <c r="BT124" s="673"/>
      <c r="BU124" s="668"/>
      <c r="BV124" s="673"/>
      <c r="BW124" s="673"/>
      <c r="BX124" s="673"/>
      <c r="BY124" s="673"/>
      <c r="BZ124" s="673"/>
      <c r="CA124" s="673"/>
      <c r="CB124" s="673"/>
      <c r="CC124" s="673"/>
      <c r="CD124" s="673"/>
      <c r="CE124" s="673"/>
      <c r="CF124" s="673"/>
      <c r="CG124" s="673"/>
    </row>
    <row r="125" spans="5:85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39"/>
        <v/>
      </c>
      <c r="N125" s="562" t="str">
        <f t="shared" si="40"/>
        <v/>
      </c>
      <c r="O125" s="562"/>
      <c r="P125" s="562" t="str">
        <f t="shared" si="41"/>
        <v/>
      </c>
      <c r="Q125" s="586" t="str">
        <f t="shared" si="37"/>
        <v/>
      </c>
      <c r="R125" s="587" t="str">
        <f t="shared" si="38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IF($K125="","",SUM(IF(LEFT($AM125:$BS125,1)="s",1,0))-SUM(IF(RIGHT(LEFT($AM125:$BS125,2))="-",1,0)))</f>
        <v/>
      </c>
      <c r="AL125" s="562" t="str">
        <f t="array" ref="AL125">IF($K96="","",SUM(IF(LEFT($AM125:$BS125,1)="X",1,0)))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73"/>
      <c r="BQ125" s="668"/>
      <c r="BR125" s="673"/>
      <c r="BS125" s="668"/>
      <c r="BT125" s="673"/>
      <c r="BU125" s="668"/>
      <c r="BV125" s="673"/>
      <c r="BW125" s="673"/>
      <c r="BX125" s="673"/>
      <c r="BY125" s="673"/>
      <c r="BZ125" s="673"/>
      <c r="CA125" s="673"/>
      <c r="CB125" s="673"/>
      <c r="CC125" s="673"/>
      <c r="CD125" s="673"/>
      <c r="CE125" s="673"/>
      <c r="CF125" s="673"/>
      <c r="CG125" s="673"/>
    </row>
    <row r="126" spans="5:85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39"/>
        <v/>
      </c>
      <c r="N126" s="562" t="str">
        <f t="shared" si="40"/>
        <v/>
      </c>
      <c r="O126" s="562"/>
      <c r="P126" s="562" t="str">
        <f t="shared" si="41"/>
        <v/>
      </c>
      <c r="Q126" s="586" t="str">
        <f t="shared" si="37"/>
        <v/>
      </c>
      <c r="R126" s="587" t="str">
        <f t="shared" si="38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IF($K126="","",SUM(IF(LEFT($AM126:$BS126,1)="s",1,0))-SUM(IF(RIGHT(LEFT($AM126:$BS126,2))="-",1,0)))</f>
        <v/>
      </c>
      <c r="AL126" s="562" t="str">
        <f t="array" ref="AL126">IF($K97="","",SUM(IF(LEFT($AM126:$BS126,1)="X",1,0)))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73"/>
      <c r="BQ126" s="668"/>
      <c r="BR126" s="673"/>
      <c r="BS126" s="668"/>
      <c r="BT126" s="673"/>
      <c r="BU126" s="668"/>
      <c r="BV126" s="673"/>
      <c r="BW126" s="673"/>
      <c r="BX126" s="673"/>
      <c r="BY126" s="673"/>
      <c r="BZ126" s="673"/>
      <c r="CA126" s="673"/>
      <c r="CB126" s="673"/>
      <c r="CC126" s="673"/>
      <c r="CD126" s="673"/>
      <c r="CE126" s="673"/>
      <c r="CF126" s="673"/>
      <c r="CG126" s="673"/>
    </row>
    <row r="127" spans="5:85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39"/>
        <v/>
      </c>
      <c r="N127" s="562" t="str">
        <f t="shared" si="40"/>
        <v/>
      </c>
      <c r="O127" s="562"/>
      <c r="P127" s="562" t="str">
        <f t="shared" si="41"/>
        <v/>
      </c>
      <c r="Q127" s="586" t="str">
        <f t="shared" si="37"/>
        <v/>
      </c>
      <c r="R127" s="587" t="str">
        <f t="shared" si="38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IF($K127="","",SUM(IF(LEFT($AM127:$BS127,1)="s",1,0))-SUM(IF(RIGHT(LEFT($AM127:$BS127,2))="-",1,0)))</f>
        <v/>
      </c>
      <c r="AL127" s="562" t="str">
        <f t="array" ref="AL127">IF($K98="","",SUM(IF(LEFT($AM127:$BS127,1)="X",1,0)))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73"/>
      <c r="BQ127" s="668"/>
      <c r="BR127" s="673"/>
      <c r="BS127" s="668"/>
      <c r="BT127" s="673"/>
      <c r="BU127" s="668"/>
      <c r="BV127" s="673"/>
      <c r="BW127" s="673"/>
      <c r="BX127" s="673"/>
      <c r="BY127" s="673"/>
      <c r="BZ127" s="673"/>
      <c r="CA127" s="673"/>
      <c r="CB127" s="673"/>
      <c r="CC127" s="673"/>
      <c r="CD127" s="673"/>
      <c r="CE127" s="673"/>
      <c r="CF127" s="673"/>
      <c r="CG127" s="673"/>
    </row>
    <row r="128" spans="5:85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39"/>
        <v/>
      </c>
      <c r="N128" s="562" t="str">
        <f t="shared" si="40"/>
        <v/>
      </c>
      <c r="O128" s="562"/>
      <c r="P128" s="562" t="str">
        <f t="shared" si="41"/>
        <v/>
      </c>
      <c r="Q128" s="586" t="str">
        <f t="shared" si="37"/>
        <v/>
      </c>
      <c r="R128" s="587" t="str">
        <f t="shared" si="38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IF($K128="","",SUM(IF(LEFT($AM128:$BS128,1)="s",1,0))-SUM(IF(RIGHT(LEFT($AM128:$BS128,2))="-",1,0)))</f>
        <v/>
      </c>
      <c r="AL128" s="562" t="str">
        <f t="array" ref="AL128">IF($K99="","",SUM(IF(LEFT($AM128:$BS128,1)="X",1,0)))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73"/>
      <c r="BQ128" s="668"/>
      <c r="BR128" s="673"/>
      <c r="BS128" s="668"/>
      <c r="BT128" s="673"/>
      <c r="BU128" s="668"/>
      <c r="BV128" s="673"/>
      <c r="BW128" s="673"/>
      <c r="BX128" s="673"/>
      <c r="BY128" s="673"/>
      <c r="BZ128" s="673"/>
      <c r="CA128" s="673"/>
      <c r="CB128" s="673"/>
      <c r="CC128" s="673"/>
      <c r="CD128" s="673"/>
      <c r="CE128" s="673"/>
      <c r="CF128" s="673"/>
      <c r="CG128" s="673"/>
    </row>
    <row r="129" spans="1:85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39"/>
        <v/>
      </c>
      <c r="N129" s="562" t="str">
        <f t="shared" si="40"/>
        <v/>
      </c>
      <c r="O129" s="562"/>
      <c r="P129" s="562" t="str">
        <f t="shared" si="41"/>
        <v/>
      </c>
      <c r="Q129" s="586" t="str">
        <f t="shared" si="37"/>
        <v/>
      </c>
      <c r="R129" s="587" t="str">
        <f t="shared" si="38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IF($K129="","",SUM(IF(LEFT($AM129:$BS129,1)="s",1,0))-SUM(IF(RIGHT(LEFT($AM129:$BS129,2))="-",1,0)))</f>
        <v/>
      </c>
      <c r="AL129" s="562" t="str">
        <f t="array" ref="AL129">IF($K100="","",SUM(IF(LEFT($AM129:$BS129,1)="X",1,0)))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73"/>
      <c r="BQ129" s="668"/>
      <c r="BR129" s="673"/>
      <c r="BS129" s="668"/>
      <c r="BT129" s="673"/>
      <c r="BU129" s="668"/>
      <c r="BV129" s="673"/>
      <c r="BW129" s="673"/>
      <c r="BX129" s="673"/>
      <c r="BY129" s="673"/>
      <c r="BZ129" s="673"/>
      <c r="CA129" s="673"/>
      <c r="CB129" s="673"/>
      <c r="CC129" s="673"/>
      <c r="CD129" s="673"/>
      <c r="CE129" s="673"/>
      <c r="CF129" s="673"/>
      <c r="CG129" s="673"/>
    </row>
    <row r="130" spans="1:85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39"/>
        <v/>
      </c>
      <c r="N130" s="562" t="str">
        <f t="shared" si="40"/>
        <v/>
      </c>
      <c r="O130" s="562"/>
      <c r="P130" s="562" t="str">
        <f t="shared" si="41"/>
        <v/>
      </c>
      <c r="Q130" s="586" t="str">
        <f t="shared" si="37"/>
        <v/>
      </c>
      <c r="R130" s="587" t="str">
        <f t="shared" si="38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IF($K130="","",SUM(IF(LEFT($AM130:$BS130,1)="s",1,0))-SUM(IF(RIGHT(LEFT($AM130:$BS130,2))="-",1,0)))</f>
        <v/>
      </c>
      <c r="AL130" s="562" t="str">
        <f t="array" ref="AL130">IF($K101="","",SUM(IF(LEFT($AM130:$BS130,1)="X",1,0)))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73"/>
      <c r="BQ130" s="668"/>
      <c r="BR130" s="673"/>
      <c r="BS130" s="668"/>
      <c r="BT130" s="673"/>
      <c r="BU130" s="668"/>
      <c r="BV130" s="673"/>
      <c r="BW130" s="673"/>
      <c r="BX130" s="673"/>
      <c r="BY130" s="673"/>
      <c r="BZ130" s="673"/>
      <c r="CA130" s="673"/>
      <c r="CB130" s="673"/>
      <c r="CC130" s="673"/>
      <c r="CD130" s="673"/>
      <c r="CE130" s="673"/>
      <c r="CF130" s="673"/>
      <c r="CG130" s="673"/>
    </row>
    <row r="131" spans="1:85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39"/>
        <v/>
      </c>
      <c r="N131" s="562" t="str">
        <f t="shared" si="40"/>
        <v/>
      </c>
      <c r="O131" s="562"/>
      <c r="P131" s="562" t="str">
        <f t="shared" si="41"/>
        <v/>
      </c>
      <c r="Q131" s="586" t="str">
        <f t="shared" si="37"/>
        <v/>
      </c>
      <c r="R131" s="587" t="str">
        <f t="shared" si="38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IF($K131="","",SUM(IF(LEFT($AM131:$BS131,1)="s",1,0))-SUM(IF(RIGHT(LEFT($AM131:$BS131,2))="-",1,0)))</f>
        <v/>
      </c>
      <c r="AL131" s="562" t="str">
        <f t="array" ref="AL131">IF($K102="","",SUM(IF(LEFT($AM131:$BS131,1)="X",1,0)))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73"/>
      <c r="BQ131" s="668"/>
      <c r="BR131" s="673"/>
      <c r="BS131" s="668"/>
      <c r="BT131" s="673"/>
      <c r="BU131" s="668"/>
      <c r="BV131" s="673"/>
      <c r="BW131" s="673"/>
      <c r="BX131" s="673"/>
      <c r="BY131" s="673"/>
      <c r="BZ131" s="673"/>
      <c r="CA131" s="673"/>
      <c r="CB131" s="673"/>
      <c r="CC131" s="673"/>
      <c r="CD131" s="673"/>
      <c r="CE131" s="673"/>
      <c r="CF131" s="673"/>
      <c r="CG131" s="673"/>
    </row>
    <row r="132" spans="1:85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39"/>
        <v/>
      </c>
      <c r="N132" s="562" t="str">
        <f t="shared" si="40"/>
        <v/>
      </c>
      <c r="O132" s="562"/>
      <c r="P132" s="562" t="str">
        <f t="shared" si="41"/>
        <v/>
      </c>
      <c r="Q132" s="586" t="str">
        <f t="shared" si="37"/>
        <v/>
      </c>
      <c r="R132" s="587" t="str">
        <f t="shared" si="38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IF($K132="","",SUM(IF(LEFT($AM132:$BS132,1)="s",1,0))-SUM(IF(RIGHT(LEFT($AM132:$BS132,2))="-",1,0)))</f>
        <v/>
      </c>
      <c r="AL132" s="562" t="str">
        <f t="array" ref="AL132">IF($K103="","",SUM(IF(LEFT($AM132:$BS132,1)="X",1,0)))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73"/>
      <c r="BQ132" s="668"/>
      <c r="BR132" s="673"/>
      <c r="BS132" s="668"/>
      <c r="BT132" s="673"/>
      <c r="BU132" s="668"/>
      <c r="BV132" s="673"/>
      <c r="BW132" s="673"/>
      <c r="BX132" s="673"/>
      <c r="BY132" s="673"/>
      <c r="BZ132" s="673"/>
      <c r="CA132" s="673"/>
      <c r="CB132" s="673"/>
      <c r="CC132" s="673"/>
      <c r="CD132" s="673"/>
      <c r="CE132" s="673"/>
      <c r="CF132" s="673"/>
      <c r="CG132" s="673"/>
    </row>
    <row r="133" spans="1:85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39"/>
        <v/>
      </c>
      <c r="N133" s="562" t="str">
        <f t="shared" si="40"/>
        <v/>
      </c>
      <c r="O133" s="562"/>
      <c r="P133" s="562" t="str">
        <f t="shared" si="41"/>
        <v/>
      </c>
      <c r="Q133" s="586" t="str">
        <f t="shared" si="37"/>
        <v/>
      </c>
      <c r="R133" s="587" t="str">
        <f t="shared" si="38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IF($K133="","",SUM(IF(LEFT($AM133:$BS133,1)="s",1,0))-SUM(IF(RIGHT(LEFT($AM133:$BS133,2))="-",1,0)))</f>
        <v/>
      </c>
      <c r="AL133" s="562" t="str">
        <f t="array" ref="AL133">IF($K104="","",SUM(IF(LEFT($AM133:$BS133,1)="X",1,0)))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73"/>
      <c r="BQ133" s="668"/>
      <c r="BR133" s="673"/>
      <c r="BS133" s="668"/>
      <c r="BT133" s="673"/>
      <c r="BU133" s="668"/>
      <c r="BV133" s="673"/>
      <c r="BW133" s="673"/>
      <c r="BX133" s="673"/>
      <c r="BY133" s="673"/>
      <c r="BZ133" s="673"/>
      <c r="CA133" s="673"/>
      <c r="CB133" s="673"/>
      <c r="CC133" s="673"/>
      <c r="CD133" s="673"/>
      <c r="CE133" s="673"/>
      <c r="CF133" s="673"/>
      <c r="CG133" s="673"/>
    </row>
    <row r="134" spans="1:85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39"/>
        <v/>
      </c>
      <c r="N134" s="562" t="str">
        <f t="shared" si="40"/>
        <v/>
      </c>
      <c r="O134" s="562"/>
      <c r="P134" s="562" t="str">
        <f t="shared" si="41"/>
        <v/>
      </c>
      <c r="Q134" s="586" t="str">
        <f t="shared" si="37"/>
        <v/>
      </c>
      <c r="R134" s="587" t="str">
        <f t="shared" si="38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IF($K134="","",SUM(IF(LEFT($AM134:$BS134,1)="s",1,0))-SUM(IF(RIGHT(LEFT($AM134:$BS134,2))="-",1,0)))</f>
        <v/>
      </c>
      <c r="AL134" s="562" t="str">
        <f t="array" ref="AL134">IF($K105="","",SUM(IF(LEFT($AM134:$BS134,1)="X",1,0)))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73"/>
      <c r="BQ134" s="668"/>
      <c r="BR134" s="673"/>
      <c r="BS134" s="668"/>
      <c r="BT134" s="673"/>
      <c r="BU134" s="668"/>
      <c r="BV134" s="673"/>
      <c r="BW134" s="673"/>
      <c r="BX134" s="673"/>
      <c r="BY134" s="673"/>
      <c r="BZ134" s="673"/>
      <c r="CA134" s="673"/>
      <c r="CB134" s="673"/>
      <c r="CC134" s="673"/>
      <c r="CD134" s="673"/>
      <c r="CE134" s="673"/>
      <c r="CF134" s="673"/>
      <c r="CG134" s="673"/>
    </row>
    <row r="135" spans="1:85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39"/>
        <v/>
      </c>
      <c r="N135" s="562" t="str">
        <f t="shared" si="40"/>
        <v/>
      </c>
      <c r="O135" s="562"/>
      <c r="P135" s="562" t="str">
        <f t="shared" si="41"/>
        <v/>
      </c>
      <c r="Q135" s="586" t="str">
        <f t="shared" si="37"/>
        <v/>
      </c>
      <c r="R135" s="587" t="str">
        <f t="shared" si="38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IF($K135="","",SUM(IF(LEFT($AM135:$BS135,1)="s",1,0))-SUM(IF(RIGHT(LEFT($AM135:$BS135,2))="-",1,0)))</f>
        <v/>
      </c>
      <c r="AL135" s="562" t="str">
        <f t="array" ref="AL135">IF($K106="","",SUM(IF(LEFT($AM135:$BS135,1)="X",1,0)))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73"/>
      <c r="BQ135" s="668"/>
      <c r="BR135" s="673"/>
      <c r="BS135" s="668"/>
      <c r="BT135" s="673"/>
      <c r="BU135" s="668"/>
      <c r="BV135" s="673"/>
      <c r="BW135" s="673"/>
      <c r="BX135" s="673"/>
      <c r="BY135" s="673"/>
      <c r="BZ135" s="673"/>
      <c r="CA135" s="673"/>
      <c r="CB135" s="673"/>
      <c r="CC135" s="673"/>
      <c r="CD135" s="673"/>
      <c r="CE135" s="673"/>
      <c r="CF135" s="673"/>
      <c r="CG135" s="673"/>
    </row>
    <row r="136" spans="1:85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39"/>
        <v/>
      </c>
      <c r="N136" s="562" t="str">
        <f t="shared" si="40"/>
        <v/>
      </c>
      <c r="O136" s="562"/>
      <c r="P136" s="562" t="str">
        <f t="shared" si="41"/>
        <v/>
      </c>
      <c r="Q136" s="586" t="str">
        <f t="shared" si="37"/>
        <v/>
      </c>
      <c r="R136" s="587" t="str">
        <f t="shared" si="38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IF($K136="","",SUM(IF(LEFT($AM136:$BS136,1)="s",1,0))-SUM(IF(RIGHT(LEFT($AM136:$BS136,2))="-",1,0)))</f>
        <v/>
      </c>
      <c r="AL136" s="562" t="str">
        <f t="array" ref="AL136">IF($K107="","",SUM(IF(LEFT($AM136:$BS136,1)="X",1,0)))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73"/>
      <c r="BQ136" s="668"/>
      <c r="BR136" s="673"/>
      <c r="BS136" s="668"/>
      <c r="BT136" s="673"/>
      <c r="BU136" s="668"/>
      <c r="BV136" s="673"/>
      <c r="BW136" s="673"/>
      <c r="BX136" s="673"/>
      <c r="BY136" s="673"/>
      <c r="BZ136" s="673"/>
      <c r="CA136" s="673"/>
      <c r="CB136" s="673"/>
      <c r="CC136" s="673"/>
      <c r="CD136" s="673"/>
      <c r="CE136" s="673"/>
      <c r="CF136" s="673"/>
      <c r="CG136" s="673"/>
    </row>
    <row r="137" spans="1:85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39"/>
        <v/>
      </c>
      <c r="N137" s="562" t="str">
        <f t="shared" si="40"/>
        <v/>
      </c>
      <c r="O137" s="562"/>
      <c r="P137" s="562" t="str">
        <f t="shared" si="41"/>
        <v/>
      </c>
      <c r="Q137" s="586" t="str">
        <f t="shared" si="37"/>
        <v/>
      </c>
      <c r="R137" s="587" t="str">
        <f t="shared" si="38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IF($K137="","",SUM(IF(LEFT($AM137:$BS137,1)="s",1,0))-SUM(IF(RIGHT(LEFT($AM137:$BS137,2))="-",1,0)))</f>
        <v/>
      </c>
      <c r="AL137" s="562" t="str">
        <f t="array" ref="AL137">IF($K108="","",SUM(IF(LEFT($AM137:$BS137,1)="X",1,0)))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73"/>
      <c r="BQ137" s="668"/>
      <c r="BR137" s="673"/>
      <c r="BS137" s="668"/>
      <c r="BT137" s="673"/>
      <c r="BU137" s="668"/>
      <c r="BV137" s="673"/>
      <c r="BW137" s="673"/>
      <c r="BX137" s="673"/>
      <c r="BY137" s="673"/>
      <c r="BZ137" s="673"/>
      <c r="CA137" s="673"/>
      <c r="CB137" s="673"/>
      <c r="CC137" s="673"/>
      <c r="CD137" s="673"/>
      <c r="CE137" s="673"/>
      <c r="CF137" s="673"/>
      <c r="CG137" s="673"/>
    </row>
    <row r="138" spans="1:85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39"/>
        <v/>
      </c>
      <c r="N138" s="562" t="str">
        <f t="shared" si="40"/>
        <v/>
      </c>
      <c r="O138" s="562"/>
      <c r="P138" s="562" t="str">
        <f t="shared" si="41"/>
        <v/>
      </c>
      <c r="Q138" s="586" t="str">
        <f t="shared" si="37"/>
        <v/>
      </c>
      <c r="R138" s="587" t="str">
        <f t="shared" ref="R138:R169" si="42">IF(Q138="","",IF((K109-L109+Q138)&gt;=0.5,1,IF((K109-L109+Q138)=0.25,0.5,IF((K109-L109+Q138)&lt;=-0.5,-1,IF((K109-L109+Q138)=-0.25,-0.5,0)))))</f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IF($K138="","",SUM(IF(LEFT($AM138:$BS138,1)="s",1,0))-SUM(IF(RIGHT(LEFT($AM138:$BS138,2))="-",1,0)))</f>
        <v/>
      </c>
      <c r="AL138" s="562" t="str">
        <f t="array" ref="AL138">IF($K109="","",SUM(IF(LEFT($AM138:$BS138,1)="X",1,0)))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73"/>
      <c r="BQ138" s="668"/>
      <c r="BR138" s="673"/>
      <c r="BS138" s="668"/>
      <c r="BT138" s="673"/>
      <c r="BU138" s="668"/>
      <c r="BV138" s="673"/>
      <c r="BW138" s="673"/>
      <c r="BX138" s="673"/>
      <c r="BY138" s="673"/>
      <c r="BZ138" s="673"/>
      <c r="CA138" s="673"/>
      <c r="CB138" s="673"/>
      <c r="CC138" s="673"/>
      <c r="CD138" s="673"/>
      <c r="CE138" s="673"/>
      <c r="CF138" s="673"/>
      <c r="CG138" s="673"/>
    </row>
    <row r="139" spans="1:85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39"/>
        <v/>
      </c>
      <c r="N139" s="562" t="str">
        <f t="shared" si="40"/>
        <v/>
      </c>
      <c r="O139" s="562"/>
      <c r="P139" s="562" t="str">
        <f t="shared" si="41"/>
        <v/>
      </c>
      <c r="Q139" s="586" t="str">
        <f t="shared" si="37"/>
        <v/>
      </c>
      <c r="R139" s="587" t="str">
        <f t="shared" si="42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IF($K139="","",SUM(IF(LEFT($AM139:$BS139,1)="s",1,0))-SUM(IF(RIGHT(LEFT($AM139:$BS139,2))="-",1,0)))</f>
        <v/>
      </c>
      <c r="AL139" s="562" t="str">
        <f t="array" ref="AL139">IF($K110="","",SUM(IF(LEFT($AM139:$BS139,1)="X",1,0)))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73"/>
      <c r="BQ139" s="668"/>
      <c r="BR139" s="673"/>
      <c r="BS139" s="668"/>
      <c r="BT139" s="673"/>
      <c r="BU139" s="668"/>
      <c r="BV139" s="673"/>
      <c r="BW139" s="673"/>
      <c r="BX139" s="673"/>
      <c r="BY139" s="673"/>
      <c r="BZ139" s="673"/>
      <c r="CA139" s="673"/>
      <c r="CB139" s="673"/>
      <c r="CC139" s="673"/>
      <c r="CD139" s="673"/>
      <c r="CE139" s="673"/>
      <c r="CF139" s="673"/>
      <c r="CG139" s="673"/>
    </row>
    <row r="140" spans="1:85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39"/>
        <v/>
      </c>
      <c r="N140" s="562" t="str">
        <f t="shared" si="40"/>
        <v/>
      </c>
      <c r="O140" s="562"/>
      <c r="P140" s="562" t="str">
        <f t="shared" si="41"/>
        <v/>
      </c>
      <c r="Q140" s="586" t="str">
        <f t="shared" si="37"/>
        <v/>
      </c>
      <c r="R140" s="587" t="str">
        <f t="shared" si="42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IF($K140="","",SUM(IF(LEFT($AM140:$BS140,1)="s",1,0))-SUM(IF(RIGHT(LEFT($AM140:$BS140,2))="-",1,0)))</f>
        <v/>
      </c>
      <c r="AL140" s="562" t="str">
        <f t="array" ref="AL140">IF($K111="","",SUM(IF(LEFT($AM140:$BS140,1)="X",1,0)))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73"/>
      <c r="BQ140" s="668"/>
      <c r="BR140" s="673"/>
      <c r="BS140" s="668"/>
      <c r="BT140" s="673"/>
      <c r="BU140" s="668"/>
      <c r="BV140" s="673"/>
      <c r="BW140" s="673"/>
      <c r="BX140" s="673"/>
      <c r="BY140" s="673"/>
      <c r="BZ140" s="673"/>
      <c r="CA140" s="673"/>
      <c r="CB140" s="673"/>
      <c r="CC140" s="673"/>
      <c r="CD140" s="673"/>
      <c r="CE140" s="673"/>
      <c r="CF140" s="673"/>
      <c r="CG140" s="673"/>
    </row>
    <row r="141" spans="1:85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39"/>
        <v/>
      </c>
      <c r="N141" s="562" t="str">
        <f t="shared" si="40"/>
        <v/>
      </c>
      <c r="O141" s="562"/>
      <c r="P141" s="562" t="str">
        <f t="shared" si="41"/>
        <v/>
      </c>
      <c r="Q141" s="586" t="str">
        <f t="shared" si="37"/>
        <v/>
      </c>
      <c r="R141" s="587" t="str">
        <f t="shared" si="42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IF($K141="","",SUM(IF(LEFT($AM141:$BS141,1)="s",1,0))-SUM(IF(RIGHT(LEFT($AM141:$BS141,2))="-",1,0)))</f>
        <v/>
      </c>
      <c r="AL141" s="562" t="str">
        <f t="array" ref="AL141">IF($K112="","",SUM(IF(LEFT($AM141:$BS141,1)="X",1,0)))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73"/>
      <c r="BQ141" s="668"/>
      <c r="BR141" s="673"/>
      <c r="BS141" s="668"/>
      <c r="BT141" s="673"/>
      <c r="BU141" s="668"/>
      <c r="BV141" s="673"/>
      <c r="BW141" s="673"/>
      <c r="BX141" s="673"/>
      <c r="BY141" s="673"/>
      <c r="BZ141" s="673"/>
      <c r="CA141" s="673"/>
      <c r="CB141" s="673"/>
      <c r="CC141" s="673"/>
      <c r="CD141" s="673"/>
      <c r="CE141" s="673"/>
      <c r="CF141" s="673"/>
      <c r="CG141" s="673"/>
    </row>
    <row r="142" spans="1:85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39"/>
        <v/>
      </c>
      <c r="N142" s="562" t="str">
        <f t="shared" si="40"/>
        <v/>
      </c>
      <c r="O142" s="562"/>
      <c r="P142" s="562" t="str">
        <f t="shared" si="41"/>
        <v/>
      </c>
      <c r="Q142" s="586" t="str">
        <f t="shared" si="37"/>
        <v/>
      </c>
      <c r="R142" s="587" t="str">
        <f t="shared" si="42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IF($K142="","",SUM(IF(LEFT($AM142:$BS142,1)="s",1,0))-SUM(IF(RIGHT(LEFT($AM142:$BS142,2))="-",1,0)))</f>
        <v/>
      </c>
      <c r="AL142" s="562" t="str">
        <f t="array" ref="AL142">IF($K113="","",SUM(IF(LEFT($AM142:$BS142,1)="X",1,0)))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73"/>
      <c r="BQ142" s="668"/>
      <c r="BR142" s="673"/>
      <c r="BS142" s="668"/>
      <c r="BT142" s="673"/>
      <c r="BU142" s="668"/>
      <c r="BV142" s="673"/>
      <c r="BW142" s="673"/>
      <c r="BX142" s="673"/>
      <c r="BY142" s="673"/>
      <c r="BZ142" s="673"/>
      <c r="CA142" s="673"/>
      <c r="CB142" s="673"/>
      <c r="CC142" s="673"/>
      <c r="CD142" s="673"/>
      <c r="CE142" s="673"/>
      <c r="CF142" s="673"/>
      <c r="CG142" s="673"/>
    </row>
    <row r="143" spans="1:85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39"/>
        <v/>
      </c>
      <c r="N143" s="562" t="str">
        <f t="shared" si="40"/>
        <v/>
      </c>
      <c r="O143" s="562"/>
      <c r="P143" s="562" t="str">
        <f t="shared" si="41"/>
        <v/>
      </c>
      <c r="Q143" s="586" t="str">
        <f t="shared" si="37"/>
        <v/>
      </c>
      <c r="R143" s="587" t="str">
        <f t="shared" si="42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IF($K143="","",SUM(IF(LEFT($AM143:$BS143,1)="s",1,0))-SUM(IF(RIGHT(LEFT($AM143:$BS143,2))="-",1,0)))</f>
        <v/>
      </c>
      <c r="AL143" s="562" t="str">
        <f t="array" ref="AL143">IF($K114="","",SUM(IF(LEFT($AM143:$BS143,1)="X",1,0)))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73"/>
      <c r="BQ143" s="668"/>
      <c r="BR143" s="673"/>
      <c r="BS143" s="668"/>
      <c r="BT143" s="673"/>
      <c r="BU143" s="668"/>
      <c r="BV143" s="673"/>
      <c r="BW143" s="673"/>
      <c r="BX143" s="673"/>
      <c r="BY143" s="673"/>
      <c r="BZ143" s="673"/>
      <c r="CA143" s="673"/>
      <c r="CB143" s="673"/>
      <c r="CC143" s="673"/>
      <c r="CD143" s="673"/>
      <c r="CE143" s="673"/>
      <c r="CF143" s="673"/>
      <c r="CG143" s="673"/>
    </row>
    <row r="144" spans="1:85" ht="14.25">
      <c r="A144" s="661"/>
      <c r="B144" s="661"/>
      <c r="C144" s="661"/>
      <c r="D144" s="6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39"/>
        <v/>
      </c>
      <c r="N144" s="562" t="str">
        <f t="shared" si="40"/>
        <v/>
      </c>
      <c r="O144" s="562"/>
      <c r="P144" s="562" t="str">
        <f t="shared" si="41"/>
        <v/>
      </c>
      <c r="Q144" s="586" t="str">
        <f t="shared" si="37"/>
        <v/>
      </c>
      <c r="R144" s="587" t="str">
        <f t="shared" si="42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IF($K144="","",SUM(IF(LEFT($AM144:$BS144,1)="s",1,0))-SUM(IF(RIGHT(LEFT($AM144:$BS144,2))="-",1,0)))</f>
        <v/>
      </c>
      <c r="AL144" s="562" t="str">
        <f t="array" ref="AL144">IF($K115="","",SUM(IF(LEFT($AM144:$BS144,1)="X",1,0)))</f>
        <v/>
      </c>
      <c r="AM144" s="647"/>
      <c r="AN144" s="647"/>
      <c r="AO144" s="647"/>
      <c r="AP144" s="647"/>
      <c r="AQ144" s="647"/>
      <c r="AR144" s="647"/>
      <c r="AS144" s="647"/>
      <c r="AT144" s="647"/>
      <c r="AU144" s="647"/>
      <c r="AV144" s="647"/>
      <c r="AW144" s="647"/>
      <c r="AX144" s="647"/>
      <c r="AY144" s="647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7"/>
      <c r="BN144" s="647"/>
      <c r="BO144" s="647"/>
      <c r="BP144" s="656"/>
      <c r="BQ144" s="647"/>
      <c r="BR144" s="649"/>
      <c r="BS144" s="647"/>
      <c r="BT144" s="649"/>
      <c r="BU144" s="647"/>
      <c r="BV144" s="649"/>
      <c r="BW144" s="649"/>
      <c r="BX144" s="649"/>
      <c r="BY144" s="649"/>
      <c r="BZ144" s="649"/>
      <c r="CA144" s="649"/>
      <c r="CB144" s="649"/>
      <c r="CC144" s="649"/>
      <c r="CD144" s="649"/>
      <c r="CE144" s="649"/>
      <c r="CF144" s="649"/>
      <c r="CG144" s="649"/>
    </row>
    <row r="145" spans="1:85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39"/>
        <v/>
      </c>
      <c r="N145" s="562" t="str">
        <f t="shared" si="40"/>
        <v/>
      </c>
      <c r="O145" s="562"/>
      <c r="P145" s="562" t="str">
        <f t="shared" si="41"/>
        <v/>
      </c>
      <c r="Q145" s="586" t="str">
        <f t="shared" si="37"/>
        <v/>
      </c>
      <c r="R145" s="587" t="str">
        <f t="shared" si="42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IF($K145="","",SUM(IF(LEFT($AM145:$BS145,1)="s",1,0))-SUM(IF(RIGHT(LEFT($AM145:$BS145,2))="-",1,0)))</f>
        <v/>
      </c>
      <c r="AL145" s="562" t="str">
        <f t="array" ref="AL145">IF($K116="","",SUM(IF(LEFT($AM145:$BS145,1)="X",1,0)))</f>
        <v/>
      </c>
      <c r="AM145" s="647"/>
      <c r="AN145" s="647"/>
      <c r="AO145" s="647"/>
      <c r="AP145" s="647"/>
      <c r="AQ145" s="647"/>
      <c r="AR145" s="647"/>
      <c r="AS145" s="647"/>
      <c r="AT145" s="647"/>
      <c r="AU145" s="647"/>
      <c r="AV145" s="647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47"/>
      <c r="BO145" s="647"/>
      <c r="BP145" s="656"/>
      <c r="BQ145" s="647"/>
      <c r="BR145" s="649"/>
      <c r="BS145" s="647"/>
      <c r="BT145" s="649"/>
      <c r="BU145" s="647"/>
      <c r="BV145" s="649"/>
      <c r="BW145" s="649"/>
      <c r="BX145" s="649"/>
      <c r="BY145" s="649"/>
      <c r="BZ145" s="649"/>
      <c r="CA145" s="649"/>
      <c r="CB145" s="649"/>
      <c r="CC145" s="649"/>
      <c r="CD145" s="649"/>
      <c r="CE145" s="649"/>
      <c r="CF145" s="649"/>
      <c r="CG145" s="649"/>
    </row>
    <row r="146" spans="1:85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39"/>
        <v/>
      </c>
      <c r="N146" s="562" t="str">
        <f t="shared" si="40"/>
        <v/>
      </c>
      <c r="O146" s="562"/>
      <c r="P146" s="562" t="str">
        <f t="shared" si="41"/>
        <v/>
      </c>
      <c r="Q146" s="586" t="str">
        <f t="shared" si="37"/>
        <v/>
      </c>
      <c r="R146" s="587" t="str">
        <f t="shared" si="42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IF($K146="","",SUM(IF(LEFT($AM146:$BS146,1)="s",1,0))-SUM(IF(RIGHT(LEFT($AM146:$BS146,2))="-",1,0)))</f>
        <v/>
      </c>
      <c r="AL146" s="562" t="str">
        <f t="array" ref="AL146">IF($K117="","",SUM(IF(LEFT($AM146:$BS146,1)="X",1,0)))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7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56"/>
      <c r="BQ146" s="647"/>
      <c r="BR146" s="649"/>
      <c r="BS146" s="647"/>
      <c r="BT146" s="649"/>
      <c r="BU146" s="647"/>
      <c r="BV146" s="649"/>
      <c r="BW146" s="649"/>
      <c r="BX146" s="649"/>
      <c r="BY146" s="649"/>
      <c r="BZ146" s="649"/>
      <c r="CA146" s="649"/>
      <c r="CB146" s="649"/>
      <c r="CC146" s="649"/>
      <c r="CD146" s="649"/>
      <c r="CE146" s="649"/>
      <c r="CF146" s="649"/>
      <c r="CG146" s="649"/>
    </row>
    <row r="147" spans="1:85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39"/>
        <v/>
      </c>
      <c r="N147" s="562" t="str">
        <f t="shared" si="40"/>
        <v/>
      </c>
      <c r="O147" s="562"/>
      <c r="P147" s="562" t="str">
        <f t="shared" si="41"/>
        <v/>
      </c>
      <c r="Q147" s="586" t="str">
        <f t="shared" si="37"/>
        <v/>
      </c>
      <c r="R147" s="587" t="str">
        <f t="shared" si="42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IF($K147="","",SUM(IF(LEFT($AM147:$BS147,1)="s",1,0))-SUM(IF(RIGHT(LEFT($AM147:$BS147,2))="-",1,0)))</f>
        <v/>
      </c>
      <c r="AL147" s="562" t="str">
        <f t="array" ref="AL147">IF($K118="","",SUM(IF(LEFT($AM147:$BS147,1)="X",1,0)))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7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56"/>
      <c r="BQ147" s="647"/>
      <c r="BR147" s="649"/>
      <c r="BS147" s="647"/>
      <c r="BT147" s="649"/>
      <c r="BU147" s="647"/>
      <c r="BV147" s="649"/>
      <c r="BW147" s="649"/>
      <c r="BX147" s="649"/>
      <c r="BY147" s="649"/>
      <c r="BZ147" s="649"/>
      <c r="CA147" s="649"/>
      <c r="CB147" s="649"/>
      <c r="CC147" s="649"/>
      <c r="CD147" s="649"/>
      <c r="CE147" s="649"/>
      <c r="CF147" s="649"/>
      <c r="CG147" s="649"/>
    </row>
    <row r="148" spans="1:85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39"/>
        <v/>
      </c>
      <c r="N148" s="562" t="str">
        <f t="shared" si="40"/>
        <v/>
      </c>
      <c r="O148" s="562"/>
      <c r="P148" s="562" t="str">
        <f t="shared" si="41"/>
        <v/>
      </c>
      <c r="Q148" s="586" t="str">
        <f t="shared" si="37"/>
        <v/>
      </c>
      <c r="R148" s="587" t="str">
        <f t="shared" si="42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IF($K148="","",SUM(IF(LEFT($AM148:$BS148,1)="s",1,0))-SUM(IF(RIGHT(LEFT($AM148:$BS148,2))="-",1,0)))</f>
        <v/>
      </c>
      <c r="AL148" s="562" t="str">
        <f t="array" ref="AL148">IF($K119="","",SUM(IF(LEFT($AM148:$BS148,1)="X",1,0)))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7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56"/>
      <c r="BQ148" s="647"/>
      <c r="BR148" s="649"/>
      <c r="BS148" s="647"/>
      <c r="BT148" s="649"/>
      <c r="BU148" s="647"/>
      <c r="BV148" s="649"/>
      <c r="BW148" s="649"/>
      <c r="BX148" s="649"/>
      <c r="BY148" s="649"/>
      <c r="BZ148" s="649"/>
      <c r="CA148" s="649"/>
      <c r="CB148" s="649"/>
      <c r="CC148" s="649"/>
      <c r="CD148" s="649"/>
      <c r="CE148" s="649"/>
      <c r="CF148" s="649"/>
      <c r="CG148" s="649"/>
    </row>
    <row r="149" spans="1:85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39"/>
        <v/>
      </c>
      <c r="N149" s="562" t="str">
        <f t="shared" si="40"/>
        <v/>
      </c>
      <c r="O149" s="562"/>
      <c r="P149" s="562" t="str">
        <f t="shared" si="41"/>
        <v/>
      </c>
      <c r="Q149" s="586" t="str">
        <f t="shared" si="37"/>
        <v/>
      </c>
      <c r="R149" s="587" t="str">
        <f t="shared" si="42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IF($K149="","",SUM(IF(LEFT($AM149:$BS149,1)="s",1,0))-SUM(IF(RIGHT(LEFT($AM149:$BS149,2))="-",1,0)))</f>
        <v/>
      </c>
      <c r="AL149" s="562" t="str">
        <f t="array" ref="AL149">IF($K120="","",SUM(IF(LEFT($AM149:$BS149,1)="X",1,0)))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7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56"/>
      <c r="BQ149" s="647"/>
      <c r="BR149" s="649"/>
      <c r="BS149" s="647"/>
      <c r="BT149" s="649"/>
      <c r="BU149" s="647"/>
      <c r="BV149" s="649"/>
      <c r="BW149" s="649"/>
      <c r="BX149" s="649"/>
      <c r="BY149" s="649"/>
      <c r="BZ149" s="649"/>
      <c r="CA149" s="649"/>
      <c r="CB149" s="649"/>
      <c r="CC149" s="649"/>
      <c r="CD149" s="649"/>
      <c r="CE149" s="649"/>
      <c r="CF149" s="649"/>
      <c r="CG149" s="649"/>
    </row>
    <row r="150" spans="1:85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39"/>
        <v/>
      </c>
      <c r="N150" s="562" t="str">
        <f t="shared" si="40"/>
        <v/>
      </c>
      <c r="O150" s="562"/>
      <c r="P150" s="562" t="str">
        <f t="shared" si="41"/>
        <v/>
      </c>
      <c r="Q150" s="586" t="str">
        <f t="shared" si="37"/>
        <v/>
      </c>
      <c r="R150" s="587" t="str">
        <f t="shared" si="42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IF($K150="","",SUM(IF(LEFT($AM150:$BS150,1)="s",1,0))-SUM(IF(RIGHT(LEFT($AM150:$BS150,2))="-",1,0)))</f>
        <v/>
      </c>
      <c r="AL150" s="562" t="str">
        <f t="array" ref="AL150">IF($K121="","",SUM(IF(LEFT($AM150:$BS150,1)="X",1,0)))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56"/>
      <c r="BQ150" s="647"/>
      <c r="BR150" s="649"/>
      <c r="BS150" s="647"/>
      <c r="BT150" s="649"/>
      <c r="BU150" s="647"/>
      <c r="BV150" s="649"/>
      <c r="BW150" s="649"/>
      <c r="BX150" s="649"/>
      <c r="BY150" s="649"/>
      <c r="BZ150" s="649"/>
      <c r="CA150" s="649"/>
      <c r="CB150" s="649"/>
      <c r="CC150" s="649"/>
      <c r="CD150" s="649"/>
      <c r="CE150" s="649"/>
      <c r="CF150" s="649"/>
      <c r="CG150" s="649"/>
    </row>
    <row r="151" spans="1:85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39"/>
        <v/>
      </c>
      <c r="N151" s="562" t="str">
        <f t="shared" si="40"/>
        <v/>
      </c>
      <c r="O151" s="562"/>
      <c r="P151" s="562" t="str">
        <f t="shared" si="41"/>
        <v/>
      </c>
      <c r="Q151" s="586" t="str">
        <f t="shared" si="37"/>
        <v/>
      </c>
      <c r="R151" s="587" t="str">
        <f t="shared" si="42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IF($K151="","",SUM(IF(LEFT($AM151:$BS151,1)="s",1,0))-SUM(IF(RIGHT(LEFT($AM151:$BS151,2))="-",1,0)))</f>
        <v/>
      </c>
      <c r="AL151" s="562" t="str">
        <f t="array" ref="AL151">IF($K122="","",SUM(IF(LEFT($AM151:$BS151,1)="X",1,0)))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56"/>
      <c r="BQ151" s="647"/>
      <c r="BR151" s="649"/>
      <c r="BS151" s="647"/>
      <c r="BT151" s="649"/>
      <c r="BU151" s="647"/>
      <c r="BV151" s="649"/>
      <c r="BW151" s="649"/>
      <c r="BX151" s="649"/>
      <c r="BY151" s="649"/>
      <c r="BZ151" s="649"/>
      <c r="CA151" s="649"/>
      <c r="CB151" s="649"/>
      <c r="CC151" s="649"/>
      <c r="CD151" s="649"/>
      <c r="CE151" s="649"/>
      <c r="CF151" s="649"/>
      <c r="CG151" s="649"/>
    </row>
    <row r="152" spans="1:85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39"/>
        <v/>
      </c>
      <c r="N152" s="562" t="str">
        <f t="shared" si="40"/>
        <v/>
      </c>
      <c r="O152" s="562"/>
      <c r="P152" s="562" t="str">
        <f t="shared" si="41"/>
        <v/>
      </c>
      <c r="Q152" s="586" t="str">
        <f t="shared" si="37"/>
        <v/>
      </c>
      <c r="R152" s="587" t="str">
        <f t="shared" si="42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IF($K152="","",SUM(IF(LEFT($AM152:$BS152,1)="s",1,0))-SUM(IF(RIGHT(LEFT($AM152:$BS152,2))="-",1,0)))</f>
        <v/>
      </c>
      <c r="AL152" s="562" t="str">
        <f t="array" ref="AL152">IF($K123="","",SUM(IF(LEFT($AM152:$BS152,1)="X",1,0)))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56"/>
      <c r="BQ152" s="647"/>
      <c r="BR152" s="649"/>
      <c r="BS152" s="647"/>
      <c r="BT152" s="649"/>
      <c r="BU152" s="647"/>
      <c r="BV152" s="649"/>
      <c r="BW152" s="649"/>
      <c r="BX152" s="649"/>
      <c r="BY152" s="649"/>
      <c r="BZ152" s="649"/>
      <c r="CA152" s="649"/>
      <c r="CB152" s="649"/>
      <c r="CC152" s="649"/>
      <c r="CD152" s="649"/>
      <c r="CE152" s="649"/>
      <c r="CF152" s="649"/>
      <c r="CG152" s="649"/>
    </row>
    <row r="153" spans="1:85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39"/>
        <v/>
      </c>
      <c r="N153" s="562" t="str">
        <f t="shared" si="40"/>
        <v/>
      </c>
      <c r="O153" s="562"/>
      <c r="P153" s="562" t="str">
        <f t="shared" si="41"/>
        <v/>
      </c>
      <c r="Q153" s="586" t="str">
        <f t="shared" si="37"/>
        <v/>
      </c>
      <c r="R153" s="587" t="str">
        <f t="shared" si="42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IF($K153="","",SUM(IF(LEFT($AM153:$BS153,1)="s",1,0))-SUM(IF(RIGHT(LEFT($AM153:$BS153,2))="-",1,0)))</f>
        <v/>
      </c>
      <c r="AL153" s="562" t="str">
        <f t="array" ref="AL153">IF($K124="","",SUM(IF(LEFT($AM153:$BS153,1)="X",1,0)))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56"/>
      <c r="BQ153" s="647"/>
      <c r="BR153" s="649"/>
      <c r="BS153" s="647"/>
      <c r="BT153" s="649"/>
      <c r="BU153" s="647"/>
      <c r="BV153" s="649"/>
      <c r="BW153" s="649"/>
      <c r="BX153" s="649"/>
      <c r="BY153" s="649"/>
      <c r="BZ153" s="649"/>
      <c r="CA153" s="649"/>
      <c r="CB153" s="649"/>
      <c r="CC153" s="649"/>
      <c r="CD153" s="649"/>
      <c r="CE153" s="649"/>
      <c r="CF153" s="649"/>
      <c r="CG153" s="649"/>
    </row>
    <row r="154" spans="1:85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39"/>
        <v/>
      </c>
      <c r="N154" s="562" t="str">
        <f t="shared" si="40"/>
        <v/>
      </c>
      <c r="O154" s="562"/>
      <c r="P154" s="562" t="str">
        <f t="shared" si="41"/>
        <v/>
      </c>
      <c r="Q154" s="586" t="str">
        <f t="shared" si="37"/>
        <v/>
      </c>
      <c r="R154" s="587" t="str">
        <f t="shared" si="42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IF($K154="","",SUM(IF(LEFT($AM154:$BS154,1)="s",1,0))-SUM(IF(RIGHT(LEFT($AM154:$BS154,2))="-",1,0)))</f>
        <v/>
      </c>
      <c r="AL154" s="562" t="str">
        <f t="array" ref="AL154">IF($K125="","",SUM(IF(LEFT($AM154:$BS154,1)="X",1,0)))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56"/>
      <c r="BQ154" s="647"/>
      <c r="BR154" s="649"/>
      <c r="BS154" s="647"/>
      <c r="BT154" s="649"/>
      <c r="BU154" s="647"/>
      <c r="BV154" s="649"/>
      <c r="BW154" s="649"/>
      <c r="BX154" s="649"/>
      <c r="BY154" s="649"/>
      <c r="BZ154" s="649"/>
      <c r="CA154" s="649"/>
      <c r="CB154" s="649"/>
      <c r="CC154" s="649"/>
      <c r="CD154" s="649"/>
      <c r="CE154" s="649"/>
      <c r="CF154" s="649"/>
      <c r="CG154" s="649"/>
    </row>
    <row r="155" spans="1:85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39"/>
        <v/>
      </c>
      <c r="N155" s="562" t="str">
        <f t="shared" si="40"/>
        <v/>
      </c>
      <c r="O155" s="562"/>
      <c r="P155" s="562" t="str">
        <f t="shared" si="41"/>
        <v/>
      </c>
      <c r="Q155" s="586" t="str">
        <f t="shared" si="37"/>
        <v/>
      </c>
      <c r="R155" s="587" t="str">
        <f t="shared" si="42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IF($K155="","",SUM(IF(LEFT($AM155:$BS155,1)="s",1,0))-SUM(IF(RIGHT(LEFT($AM155:$BS155,2))="-",1,0)))</f>
        <v/>
      </c>
      <c r="AL155" s="562" t="str">
        <f t="array" ref="AL155">IF($K126="","",SUM(IF(LEFT($AM155:$BS155,1)="X",1,0)))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56"/>
      <c r="BQ155" s="647"/>
      <c r="BR155" s="649"/>
      <c r="BS155" s="647"/>
      <c r="BT155" s="649"/>
      <c r="BU155" s="647"/>
      <c r="BV155" s="649"/>
      <c r="BW155" s="649"/>
      <c r="BX155" s="649"/>
      <c r="BY155" s="649"/>
      <c r="BZ155" s="649"/>
      <c r="CA155" s="649"/>
      <c r="CB155" s="649"/>
      <c r="CC155" s="649"/>
      <c r="CD155" s="649"/>
      <c r="CE155" s="649"/>
      <c r="CF155" s="649"/>
      <c r="CG155" s="649"/>
    </row>
    <row r="156" spans="1:85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39"/>
        <v/>
      </c>
      <c r="N156" s="562" t="str">
        <f t="shared" si="40"/>
        <v/>
      </c>
      <c r="O156" s="562"/>
      <c r="P156" s="562" t="str">
        <f t="shared" si="41"/>
        <v/>
      </c>
      <c r="Q156" s="586" t="str">
        <f t="shared" si="37"/>
        <v/>
      </c>
      <c r="R156" s="587" t="str">
        <f t="shared" si="42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IF($K156="","",SUM(IF(LEFT($AM156:$BS156,1)="s",1,0))-SUM(IF(RIGHT(LEFT($AM156:$BS156,2))="-",1,0)))</f>
        <v/>
      </c>
      <c r="AL156" s="562" t="str">
        <f t="array" ref="AL156">IF($K127="","",SUM(IF(LEFT($AM156:$BS156,1)="X",1,0)))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56"/>
      <c r="BQ156" s="647"/>
      <c r="BR156" s="649"/>
      <c r="BS156" s="647"/>
      <c r="BT156" s="649"/>
      <c r="BU156" s="647"/>
      <c r="BV156" s="649"/>
      <c r="BW156" s="649"/>
      <c r="BX156" s="649"/>
      <c r="BY156" s="649"/>
      <c r="BZ156" s="649"/>
      <c r="CA156" s="649"/>
      <c r="CB156" s="649"/>
      <c r="CC156" s="649"/>
      <c r="CD156" s="649"/>
      <c r="CE156" s="649"/>
      <c r="CF156" s="649"/>
      <c r="CG156" s="649"/>
    </row>
    <row r="157" spans="1:85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39"/>
        <v/>
      </c>
      <c r="N157" s="562" t="str">
        <f t="shared" si="40"/>
        <v/>
      </c>
      <c r="O157" s="562"/>
      <c r="P157" s="562" t="str">
        <f t="shared" si="41"/>
        <v/>
      </c>
      <c r="Q157" s="586" t="str">
        <f t="shared" si="37"/>
        <v/>
      </c>
      <c r="R157" s="587" t="str">
        <f t="shared" si="42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IF($K157="","",SUM(IF(LEFT($AM157:$BS157,1)="s",1,0))-SUM(IF(RIGHT(LEFT($AM157:$BS157,2))="-",1,0)))</f>
        <v/>
      </c>
      <c r="AL157" s="562" t="str">
        <f t="array" ref="AL157">IF($K128="","",SUM(IF(LEFT($AM157:$BS157,1)="X",1,0)))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56"/>
      <c r="BQ157" s="647"/>
      <c r="BR157" s="649"/>
      <c r="BS157" s="647"/>
      <c r="BT157" s="649"/>
      <c r="BU157" s="647"/>
      <c r="BV157" s="649"/>
      <c r="BW157" s="649"/>
      <c r="BX157" s="649"/>
      <c r="BY157" s="649"/>
      <c r="BZ157" s="649"/>
      <c r="CA157" s="649"/>
      <c r="CB157" s="649"/>
      <c r="CC157" s="649"/>
      <c r="CD157" s="649"/>
      <c r="CE157" s="649"/>
      <c r="CF157" s="649"/>
      <c r="CG157" s="649"/>
    </row>
    <row r="158" spans="1:85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39"/>
        <v/>
      </c>
      <c r="N158" s="562" t="str">
        <f t="shared" si="40"/>
        <v/>
      </c>
      <c r="O158" s="562"/>
      <c r="P158" s="562" t="str">
        <f t="shared" si="41"/>
        <v/>
      </c>
      <c r="Q158" s="586" t="str">
        <f t="shared" si="37"/>
        <v/>
      </c>
      <c r="R158" s="587" t="str">
        <f t="shared" si="42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IF($K158="","",SUM(IF(LEFT($AM158:$BS158,1)="s",1,0))-SUM(IF(RIGHT(LEFT($AM158:$BS158,2))="-",1,0)))</f>
        <v/>
      </c>
      <c r="AL158" s="562" t="str">
        <f t="array" ref="AL158">IF($K129="","",SUM(IF(LEFT($AM158:$BS158,1)="X",1,0)))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56"/>
      <c r="BQ158" s="647"/>
      <c r="BR158" s="649"/>
      <c r="BS158" s="647"/>
      <c r="BT158" s="649"/>
      <c r="BU158" s="647"/>
      <c r="BV158" s="649"/>
      <c r="BW158" s="649"/>
      <c r="BX158" s="649"/>
      <c r="BY158" s="649"/>
      <c r="BZ158" s="649"/>
      <c r="CA158" s="649"/>
      <c r="CB158" s="649"/>
      <c r="CC158" s="649"/>
      <c r="CD158" s="649"/>
      <c r="CE158" s="649"/>
      <c r="CF158" s="649"/>
      <c r="CG158" s="649"/>
    </row>
    <row r="159" spans="1:85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39"/>
        <v/>
      </c>
      <c r="N159" s="562" t="str">
        <f t="shared" si="40"/>
        <v/>
      </c>
      <c r="O159" s="562"/>
      <c r="P159" s="562" t="str">
        <f t="shared" si="41"/>
        <v/>
      </c>
      <c r="Q159" s="586" t="str">
        <f t="shared" si="37"/>
        <v/>
      </c>
      <c r="R159" s="587" t="str">
        <f t="shared" si="42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IF($K159="","",SUM(IF(LEFT($AM159:$BS159,1)="s",1,0))-SUM(IF(RIGHT(LEFT($AM159:$BS159,2))="-",1,0)))</f>
        <v/>
      </c>
      <c r="AL159" s="562" t="str">
        <f t="array" ref="AL159">IF($K130="","",SUM(IF(LEFT($AM159:$BS159,1)="X",1,0)))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56"/>
      <c r="BQ159" s="647"/>
      <c r="BR159" s="649"/>
      <c r="BS159" s="647"/>
      <c r="BT159" s="649"/>
      <c r="BU159" s="647"/>
      <c r="BV159" s="649"/>
      <c r="BW159" s="649"/>
      <c r="BX159" s="649"/>
      <c r="BY159" s="649"/>
      <c r="BZ159" s="649"/>
      <c r="CA159" s="649"/>
      <c r="CB159" s="649"/>
      <c r="CC159" s="649"/>
      <c r="CD159" s="649"/>
      <c r="CE159" s="649"/>
      <c r="CF159" s="649"/>
      <c r="CG159" s="649"/>
    </row>
    <row r="160" spans="1:85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M160" s="562" t="str">
        <f t="shared" si="39"/>
        <v/>
      </c>
      <c r="N160" s="562" t="str">
        <f t="shared" si="40"/>
        <v/>
      </c>
      <c r="O160" s="562"/>
      <c r="P160" s="562" t="str">
        <f t="shared" si="41"/>
        <v/>
      </c>
      <c r="Q160" s="586" t="str">
        <f t="shared" si="37"/>
        <v/>
      </c>
      <c r="R160" s="587" t="str">
        <f t="shared" si="42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IF($K160="","",SUM(IF(LEFT($AM160:$BS160,1)="s",1,0))-SUM(IF(RIGHT(LEFT($AM160:$BS160,2))="-",1,0)))</f>
        <v/>
      </c>
      <c r="AL160" s="562" t="str">
        <f t="array" ref="AL160">IF($K131="","",SUM(IF(LEFT($AM160:$BS160,1)="X",1,0)))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56"/>
      <c r="BQ160" s="647"/>
      <c r="BR160" s="649"/>
      <c r="BS160" s="647"/>
      <c r="BT160" s="649"/>
      <c r="BU160" s="647"/>
      <c r="BV160" s="649"/>
      <c r="BW160" s="649"/>
      <c r="BX160" s="649"/>
      <c r="BY160" s="649"/>
      <c r="BZ160" s="649"/>
      <c r="CA160" s="649"/>
      <c r="CB160" s="649"/>
      <c r="CC160" s="649"/>
      <c r="CD160" s="649"/>
      <c r="CE160" s="649"/>
      <c r="CF160" s="649"/>
      <c r="CG160" s="649"/>
    </row>
    <row r="161" spans="1:85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39"/>
        <v/>
      </c>
      <c r="N161" s="562" t="str">
        <f t="shared" si="40"/>
        <v/>
      </c>
      <c r="O161" s="562"/>
      <c r="P161" s="562" t="str">
        <f t="shared" si="41"/>
        <v/>
      </c>
      <c r="Q161" s="586" t="str">
        <f t="shared" si="37"/>
        <v/>
      </c>
      <c r="R161" s="587" t="str">
        <f t="shared" si="42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IF($K161="","",SUM(IF(LEFT($AM161:$BS161,1)="s",1,0))-SUM(IF(RIGHT(LEFT($AM161:$BS161,2))="-",1,0)))</f>
        <v/>
      </c>
      <c r="AL161" s="562" t="str">
        <f t="array" ref="AL161">IF($K132="","",SUM(IF(LEFT($AM161:$BS161,1)="X",1,0)))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56"/>
      <c r="BQ161" s="647"/>
      <c r="BR161" s="649"/>
      <c r="BS161" s="647"/>
      <c r="BT161" s="649"/>
      <c r="BU161" s="647"/>
      <c r="BV161" s="649"/>
      <c r="BW161" s="649"/>
      <c r="BX161" s="649"/>
      <c r="BY161" s="649"/>
      <c r="BZ161" s="649"/>
      <c r="CA161" s="649"/>
      <c r="CB161" s="649"/>
      <c r="CC161" s="649"/>
      <c r="CD161" s="649"/>
      <c r="CE161" s="649"/>
      <c r="CF161" s="649"/>
      <c r="CG161" s="649"/>
    </row>
    <row r="162" spans="1:85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39"/>
        <v/>
      </c>
      <c r="N162" s="562" t="str">
        <f t="shared" si="40"/>
        <v/>
      </c>
      <c r="O162" s="562"/>
      <c r="P162" s="562" t="str">
        <f t="shared" si="41"/>
        <v/>
      </c>
      <c r="Q162" s="586" t="str">
        <f t="shared" si="37"/>
        <v/>
      </c>
      <c r="R162" s="587" t="str">
        <f t="shared" si="42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IF($K162="","",SUM(IF(LEFT($AM162:$BS162,1)="s",1,0))-SUM(IF(RIGHT(LEFT($AM162:$BS162,2))="-",1,0)))</f>
        <v/>
      </c>
      <c r="AL162" s="562" t="str">
        <f t="array" ref="AL162">IF($K133="","",SUM(IF(LEFT($AM162:$BS162,1)="X",1,0)))</f>
        <v/>
      </c>
      <c r="AM162" s="589"/>
      <c r="AN162" s="589"/>
      <c r="AO162" s="589"/>
      <c r="AP162" s="589"/>
      <c r="AQ162" s="589"/>
      <c r="AR162" s="589"/>
      <c r="AS162" s="589"/>
      <c r="AT162" s="589"/>
      <c r="AU162" s="589"/>
      <c r="AV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M162" s="589"/>
      <c r="BN162" s="589"/>
      <c r="BO162" s="589"/>
      <c r="BQ162" s="589"/>
      <c r="BS162" s="589"/>
      <c r="BU162" s="589"/>
    </row>
    <row r="163" spans="1:85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39"/>
        <v/>
      </c>
      <c r="N163" s="562" t="str">
        <f t="shared" si="40"/>
        <v/>
      </c>
      <c r="O163" s="562"/>
      <c r="P163" s="562" t="str">
        <f t="shared" si="41"/>
        <v/>
      </c>
      <c r="Q163" s="586" t="str">
        <f t="shared" si="37"/>
        <v/>
      </c>
      <c r="R163" s="587" t="str">
        <f t="shared" si="42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IF($K163="","",SUM(IF(LEFT($AM163:$BS163,1)="s",1,0))-SUM(IF(RIGHT(LEFT($AM163:$BS163,2))="-",1,0)))</f>
        <v/>
      </c>
      <c r="AL163" s="562" t="str">
        <f t="array" ref="AL163">IF($K134="","",SUM(IF(LEFT($AM163:$BS163,1)="X",1,0)))</f>
        <v/>
      </c>
      <c r="AM163" s="589"/>
      <c r="AN163" s="589"/>
      <c r="AO163" s="589"/>
      <c r="AP163" s="589"/>
      <c r="AQ163" s="589"/>
      <c r="AR163" s="589"/>
      <c r="AS163" s="589"/>
      <c r="AT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Q163" s="589"/>
      <c r="BS163" s="589"/>
      <c r="BU163" s="589"/>
    </row>
    <row r="164" spans="1:85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39"/>
        <v/>
      </c>
      <c r="N164" s="562" t="str">
        <f t="shared" si="40"/>
        <v/>
      </c>
      <c r="O164" s="562"/>
      <c r="P164" s="562" t="str">
        <f t="shared" si="41"/>
        <v/>
      </c>
      <c r="Q164" s="586" t="str">
        <f t="shared" si="37"/>
        <v/>
      </c>
      <c r="R164" s="587" t="str">
        <f t="shared" si="42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IF($K164="","",SUM(IF(LEFT($AM164:$BS164,1)="s",1,0))-SUM(IF(RIGHT(LEFT($AM164:$BS164,2))="-",1,0)))</f>
        <v/>
      </c>
      <c r="AL164" s="562" t="str">
        <f t="array" ref="AL164">IF($K135="","",SUM(IF(LEFT($AM164:$BS164,1)="X",1,0)))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Q164" s="589"/>
      <c r="BS164" s="589"/>
      <c r="BU164" s="589"/>
    </row>
    <row r="165" spans="1:85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39"/>
        <v/>
      </c>
      <c r="N165" s="562" t="str">
        <f t="shared" si="40"/>
        <v/>
      </c>
      <c r="O165" s="562"/>
      <c r="P165" s="562" t="str">
        <f t="shared" si="41"/>
        <v/>
      </c>
      <c r="Q165" s="586" t="str">
        <f t="shared" si="37"/>
        <v/>
      </c>
      <c r="R165" s="587" t="str">
        <f t="shared" si="42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IF($K165="","",SUM(IF(LEFT($AM165:$BS165,1)="s",1,0))-SUM(IF(RIGHT(LEFT($AM165:$BS165,2))="-",1,0)))</f>
        <v/>
      </c>
      <c r="AL165" s="562" t="str">
        <f t="array" ref="AL165">IF($K136="","",SUM(IF(LEFT($AM165:$BS165,1)="X",1,0)))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Q165" s="589"/>
      <c r="BS165" s="589"/>
      <c r="BU165" s="589"/>
    </row>
    <row r="166" spans="1:85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39"/>
        <v/>
      </c>
      <c r="N166" s="562" t="str">
        <f t="shared" si="40"/>
        <v/>
      </c>
      <c r="O166" s="562"/>
      <c r="P166" s="562" t="str">
        <f t="shared" si="41"/>
        <v/>
      </c>
      <c r="Q166" s="586" t="str">
        <f t="shared" si="37"/>
        <v/>
      </c>
      <c r="R166" s="587" t="str">
        <f t="shared" si="42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IF($K166="","",SUM(IF(LEFT($AM166:$BS166,1)="s",1,0))-SUM(IF(RIGHT(LEFT($AM166:$BS166,2))="-",1,0)))</f>
        <v/>
      </c>
      <c r="AL166" s="562" t="str">
        <f t="array" ref="AL166">IF($K137="","",SUM(IF(LEFT($AM166:$BS166,1)="X",1,0)))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Q166" s="589"/>
      <c r="BS166" s="589"/>
      <c r="BU166" s="589"/>
    </row>
    <row r="167" spans="1:85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39"/>
        <v/>
      </c>
      <c r="N167" s="562" t="str">
        <f t="shared" si="40"/>
        <v/>
      </c>
      <c r="O167" s="562"/>
      <c r="P167" s="562" t="str">
        <f t="shared" si="41"/>
        <v/>
      </c>
      <c r="Q167" s="586" t="str">
        <f t="shared" si="37"/>
        <v/>
      </c>
      <c r="R167" s="587" t="str">
        <f t="shared" si="42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IF($K167="","",SUM(IF(LEFT($AM167:$BS167,1)="s",1,0))-SUM(IF(RIGHT(LEFT($AM167:$BS167,2))="-",1,0)))</f>
        <v/>
      </c>
      <c r="AL167" s="562" t="str">
        <f t="array" ref="AL167">IF($K138="","",SUM(IF(LEFT($AM167:$BS167,1)="X",1,0)))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Q167" s="589"/>
      <c r="BS167" s="589"/>
      <c r="BU167" s="589"/>
    </row>
    <row r="168" spans="1:85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39"/>
        <v/>
      </c>
      <c r="N168" s="562" t="str">
        <f t="shared" si="40"/>
        <v/>
      </c>
      <c r="O168" s="562"/>
      <c r="P168" s="562" t="str">
        <f t="shared" si="41"/>
        <v/>
      </c>
      <c r="Q168" s="586" t="str">
        <f t="shared" si="37"/>
        <v/>
      </c>
      <c r="R168" s="587" t="str">
        <f t="shared" si="42"/>
        <v/>
      </c>
      <c r="S168" s="587"/>
      <c r="T168" s="587"/>
      <c r="U168" s="587"/>
      <c r="V168" s="587"/>
      <c r="W168" s="574"/>
      <c r="X168" s="574"/>
      <c r="AJ168" s="582"/>
      <c r="AL168" s="562" t="str">
        <f t="array" ref="AL168">IF($K139="","",SUM(IF(LEFT($AM168:$BS168,1)="X",1,0)))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Q168" s="589"/>
      <c r="BS168" s="589"/>
      <c r="BU168" s="589"/>
    </row>
    <row r="169" spans="1:85" ht="15">
      <c r="A169" s="561"/>
      <c r="E169" s="584" t="str">
        <f>IF(J169=Table!$C$1,VLOOKUP(H169,Table!$B$38:$AO$61,Table!$AO$35-1,FALSE),"")</f>
        <v/>
      </c>
      <c r="F169" s="555"/>
      <c r="H169" s="590"/>
      <c r="I169" s="576"/>
      <c r="J169" s="576"/>
      <c r="M169" s="562" t="str">
        <f t="shared" si="39"/>
        <v/>
      </c>
      <c r="N169" s="562" t="str">
        <f t="shared" si="40"/>
        <v/>
      </c>
      <c r="O169" s="562"/>
      <c r="P169" s="562" t="str">
        <f t="shared" si="41"/>
        <v/>
      </c>
      <c r="Q169" s="586" t="str">
        <f t="shared" si="37"/>
        <v/>
      </c>
      <c r="R169" s="587" t="str">
        <f t="shared" si="42"/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IF($K140="","",SUM(IF(LEFT($AM169:$BS169,1)="X",1,0)))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Q169" s="589"/>
      <c r="BS169" s="589"/>
      <c r="BU169" s="589"/>
    </row>
    <row r="170" spans="1:85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si="39"/>
        <v/>
      </c>
      <c r="N170" s="562" t="str">
        <f t="shared" si="40"/>
        <v/>
      </c>
      <c r="O170" s="562"/>
      <c r="P170" s="562" t="str">
        <f t="shared" si="41"/>
        <v/>
      </c>
      <c r="Q170" s="586" t="str">
        <f t="shared" ref="Q170:Q188" si="43">IF(S170="","",IF(SIGN(S170)&lt;&gt;1,VLOOKUP(ABS(S170),SUP_HDC,3,TRUE),-VLOOKUP(ABS(S170),SUP_HDC,3,TRUE)))</f>
        <v/>
      </c>
      <c r="R170" s="587" t="str">
        <f t="shared" ref="R170:R188" si="44">IF(Q170="","",IF((K141-L141+Q170)&gt;=0.5,1,IF((K141-L141+Q170)=0.25,0.5,IF((K141-L141+Q170)&lt;=-0.5,-1,IF((K141-L141+Q170)=-0.25,-0.5,0)))))</f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IF($K141="","",SUM(IF(LEFT($AM170:$BS170,1)="X",1,0)))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Q170" s="589"/>
      <c r="BS170" s="589"/>
      <c r="BU170" s="589"/>
    </row>
    <row r="171" spans="1:85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ref="M171:M188" si="45">IF(K142="","",IF(K142&gt;L142,"W",IF(K142=L142,"D",IF(K142&lt;L142,"L"))))</f>
        <v/>
      </c>
      <c r="N171" s="562" t="str">
        <f t="shared" ref="N171:N188" si="46">IF(K142="","",K142+L142)</f>
        <v/>
      </c>
      <c r="O171" s="562"/>
      <c r="P171" s="562" t="str">
        <f t="shared" ref="P171:P187" si="47">IF($K142="","",IF($N171&gt;P$19,"O",IF($N171&lt;P$19,"U",IF($N171=P$19,"-"))))</f>
        <v/>
      </c>
      <c r="Q171" s="586" t="str">
        <f t="shared" si="43"/>
        <v/>
      </c>
      <c r="R171" s="587" t="str">
        <f t="shared" si="44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IF($K142="","",SUM(IF(LEFT($AM171:$BS171,1)="X",1,0)))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Q171" s="589"/>
      <c r="BS171" s="589"/>
      <c r="BU171" s="589"/>
    </row>
    <row r="172" spans="1:85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45"/>
        <v/>
      </c>
      <c r="N172" s="562" t="str">
        <f t="shared" si="46"/>
        <v/>
      </c>
      <c r="O172" s="562"/>
      <c r="P172" s="562" t="str">
        <f t="shared" si="47"/>
        <v/>
      </c>
      <c r="Q172" s="586" t="str">
        <f t="shared" si="43"/>
        <v/>
      </c>
      <c r="R172" s="587" t="str">
        <f t="shared" si="44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IF($K143="","",SUM(IF(LEFT($AM172:$BS172,1)="X",1,0)))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Q172" s="589"/>
      <c r="BS172" s="589"/>
      <c r="BU172" s="589"/>
    </row>
    <row r="173" spans="1:85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45"/>
        <v/>
      </c>
      <c r="N173" s="562" t="str">
        <f t="shared" si="46"/>
        <v/>
      </c>
      <c r="O173" s="562"/>
      <c r="P173" s="562" t="str">
        <f t="shared" si="47"/>
        <v/>
      </c>
      <c r="Q173" s="586" t="str">
        <f t="shared" si="43"/>
        <v/>
      </c>
      <c r="R173" s="587" t="str">
        <f t="shared" si="44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IF($K144="","",SUM(IF(LEFT($AM173:$BS173,1)="X",1,0)))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Q173" s="589"/>
      <c r="BS173" s="589"/>
      <c r="BU173" s="589"/>
    </row>
    <row r="174" spans="1:85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45"/>
        <v/>
      </c>
      <c r="N174" s="562" t="str">
        <f t="shared" si="46"/>
        <v/>
      </c>
      <c r="O174" s="562"/>
      <c r="P174" s="562" t="str">
        <f t="shared" si="47"/>
        <v/>
      </c>
      <c r="Q174" s="586" t="str">
        <f t="shared" si="43"/>
        <v/>
      </c>
      <c r="R174" s="587" t="str">
        <f t="shared" si="44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IF($K145="","",SUM(IF(LEFT($AM174:$BS174,1)="X",1,0)))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Q174" s="589"/>
      <c r="BS174" s="589"/>
      <c r="BU174" s="589"/>
    </row>
    <row r="175" spans="1:85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45"/>
        <v/>
      </c>
      <c r="N175" s="562" t="str">
        <f t="shared" si="46"/>
        <v/>
      </c>
      <c r="O175" s="562"/>
      <c r="P175" s="562" t="str">
        <f t="shared" si="47"/>
        <v/>
      </c>
      <c r="Q175" s="586" t="str">
        <f t="shared" si="43"/>
        <v/>
      </c>
      <c r="R175" s="587" t="str">
        <f t="shared" si="44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IF($K146="","",SUM(IF(LEFT($AM175:$BS175,1)="X",1,0)))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Q175" s="589"/>
      <c r="BS175" s="589"/>
      <c r="BU175" s="589"/>
    </row>
    <row r="176" spans="1:85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45"/>
        <v/>
      </c>
      <c r="N176" s="562" t="str">
        <f t="shared" si="46"/>
        <v/>
      </c>
      <c r="O176" s="562"/>
      <c r="P176" s="562" t="str">
        <f t="shared" si="47"/>
        <v/>
      </c>
      <c r="Q176" s="586" t="str">
        <f t="shared" si="43"/>
        <v/>
      </c>
      <c r="R176" s="587" t="str">
        <f t="shared" si="44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IF($K147="","",SUM(IF(LEFT($AM176:$BS176,1)="X",1,0)))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Q176" s="589"/>
      <c r="BS176" s="589"/>
      <c r="BU176" s="589"/>
    </row>
    <row r="177" spans="1:73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45"/>
        <v/>
      </c>
      <c r="N177" s="562" t="str">
        <f t="shared" si="46"/>
        <v/>
      </c>
      <c r="O177" s="562"/>
      <c r="P177" s="562" t="str">
        <f t="shared" si="47"/>
        <v/>
      </c>
      <c r="Q177" s="586" t="str">
        <f t="shared" si="43"/>
        <v/>
      </c>
      <c r="R177" s="587" t="str">
        <f t="shared" si="44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IF($K148="","",SUM(IF(LEFT($AM177:$BS177,1)="X",1,0)))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Q177" s="589"/>
      <c r="BS177" s="589"/>
      <c r="BU177" s="589"/>
    </row>
    <row r="178" spans="1:73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45"/>
        <v/>
      </c>
      <c r="N178" s="562" t="str">
        <f t="shared" si="46"/>
        <v/>
      </c>
      <c r="O178" s="562"/>
      <c r="P178" s="562" t="str">
        <f t="shared" si="47"/>
        <v/>
      </c>
      <c r="Q178" s="586" t="str">
        <f t="shared" si="43"/>
        <v/>
      </c>
      <c r="R178" s="587" t="str">
        <f t="shared" si="44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IF($K149="","",SUM(IF(LEFT($AM178:$BS178,1)="X",1,0)))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Q178" s="589"/>
      <c r="BS178" s="589"/>
      <c r="BU178" s="589"/>
    </row>
    <row r="179" spans="1:73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45"/>
        <v/>
      </c>
      <c r="N179" s="562" t="str">
        <f t="shared" si="46"/>
        <v/>
      </c>
      <c r="O179" s="562"/>
      <c r="P179" s="562" t="str">
        <f t="shared" si="47"/>
        <v/>
      </c>
      <c r="Q179" s="586" t="str">
        <f t="shared" si="43"/>
        <v/>
      </c>
      <c r="R179" s="587" t="str">
        <f t="shared" si="44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IF($K150="","",SUM(IF(LEFT($AM179:$BS179,1)="X",1,0)))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Q179" s="589"/>
      <c r="BS179" s="589"/>
      <c r="BU179" s="589"/>
    </row>
    <row r="180" spans="1:73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45"/>
        <v/>
      </c>
      <c r="N180" s="562" t="str">
        <f t="shared" si="46"/>
        <v/>
      </c>
      <c r="O180" s="562"/>
      <c r="P180" s="562" t="str">
        <f t="shared" si="47"/>
        <v/>
      </c>
      <c r="Q180" s="586" t="str">
        <f t="shared" si="43"/>
        <v/>
      </c>
      <c r="R180" s="587" t="str">
        <f t="shared" si="44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IF($K151="","",SUM(IF(LEFT($AM180:$BS180,1)="X",1,0)))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Q180" s="589"/>
      <c r="BS180" s="589"/>
      <c r="BU180" s="589"/>
    </row>
    <row r="181" spans="1:73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45"/>
        <v/>
      </c>
      <c r="N181" s="562" t="str">
        <f t="shared" si="46"/>
        <v/>
      </c>
      <c r="O181" s="562"/>
      <c r="P181" s="562" t="str">
        <f t="shared" si="47"/>
        <v/>
      </c>
      <c r="Q181" s="586" t="str">
        <f t="shared" si="43"/>
        <v/>
      </c>
      <c r="R181" s="587" t="str">
        <f t="shared" si="44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IF($K152="","",SUM(IF(LEFT($AM181:$BS181,1)="X",1,0)))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Q181" s="589"/>
      <c r="BS181" s="589"/>
      <c r="BU181" s="589"/>
    </row>
    <row r="182" spans="1:73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45"/>
        <v/>
      </c>
      <c r="N182" s="562" t="str">
        <f t="shared" si="46"/>
        <v/>
      </c>
      <c r="O182" s="562"/>
      <c r="P182" s="562" t="str">
        <f t="shared" si="47"/>
        <v/>
      </c>
      <c r="Q182" s="586" t="str">
        <f t="shared" si="43"/>
        <v/>
      </c>
      <c r="R182" s="587" t="str">
        <f t="shared" si="44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IF($K153="","",SUM(IF(LEFT($AM182:$BS182,1)="X",1,0)))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Q182" s="589"/>
      <c r="BS182" s="589"/>
      <c r="BU182" s="589"/>
    </row>
    <row r="183" spans="1:73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45"/>
        <v/>
      </c>
      <c r="N183" s="562" t="str">
        <f t="shared" si="46"/>
        <v/>
      </c>
      <c r="O183" s="562"/>
      <c r="P183" s="562" t="str">
        <f t="shared" si="47"/>
        <v/>
      </c>
      <c r="Q183" s="586" t="str">
        <f t="shared" si="43"/>
        <v/>
      </c>
      <c r="R183" s="587" t="str">
        <f t="shared" si="44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IF($K154="","",SUM(IF(LEFT($AM183:$BS183,1)="X",1,0)))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Q183" s="589"/>
      <c r="BS183" s="589"/>
      <c r="BU183" s="589"/>
    </row>
    <row r="184" spans="1:73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45"/>
        <v/>
      </c>
      <c r="N184" s="562" t="str">
        <f t="shared" si="46"/>
        <v/>
      </c>
      <c r="O184" s="562"/>
      <c r="P184" s="562" t="str">
        <f t="shared" si="47"/>
        <v/>
      </c>
      <c r="Q184" s="586" t="str">
        <f t="shared" si="43"/>
        <v/>
      </c>
      <c r="R184" s="587" t="str">
        <f t="shared" si="44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IF($K155="","",SUM(IF(LEFT($AM184:$BS184,1)="X",1,0)))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Q184" s="589"/>
      <c r="BS184" s="589"/>
      <c r="BU184" s="589"/>
    </row>
    <row r="185" spans="1:73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45"/>
        <v/>
      </c>
      <c r="N185" s="562" t="str">
        <f t="shared" si="46"/>
        <v/>
      </c>
      <c r="O185" s="562"/>
      <c r="P185" s="562" t="str">
        <f t="shared" si="47"/>
        <v/>
      </c>
      <c r="Q185" s="586" t="str">
        <f t="shared" si="43"/>
        <v/>
      </c>
      <c r="R185" s="587" t="str">
        <f t="shared" si="44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IF($K156="","",SUM(IF(LEFT($AM185:$BS185,1)="X",1,0)))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Q185" s="589"/>
      <c r="BS185" s="589"/>
      <c r="BU185" s="589"/>
    </row>
    <row r="186" spans="1:73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45"/>
        <v/>
      </c>
      <c r="N186" s="562" t="str">
        <f t="shared" si="46"/>
        <v/>
      </c>
      <c r="O186" s="562"/>
      <c r="P186" s="562" t="str">
        <f t="shared" si="47"/>
        <v/>
      </c>
      <c r="Q186" s="586" t="str">
        <f t="shared" si="43"/>
        <v/>
      </c>
      <c r="R186" s="587" t="str">
        <f t="shared" si="44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IF($K157="","",SUM(IF(LEFT($AM186:$BS186,1)="X",1,0)))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Q186" s="589"/>
      <c r="BS186" s="589"/>
      <c r="BU186" s="589"/>
    </row>
    <row r="187" spans="1:73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45"/>
        <v/>
      </c>
      <c r="N187" s="562" t="str">
        <f t="shared" si="46"/>
        <v/>
      </c>
      <c r="O187" s="562"/>
      <c r="P187" s="562" t="str">
        <f t="shared" si="47"/>
        <v/>
      </c>
      <c r="Q187" s="586" t="str">
        <f t="shared" si="43"/>
        <v/>
      </c>
      <c r="R187" s="587" t="str">
        <f t="shared" si="44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IF($K158="","",SUM(IF(LEFT($AM187:$BS187,1)="X",1,0)))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Q187" s="589"/>
      <c r="BS187" s="589"/>
      <c r="BU187" s="589"/>
    </row>
    <row r="188" spans="1:73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45"/>
        <v/>
      </c>
      <c r="N188" s="562" t="str">
        <f t="shared" si="46"/>
        <v/>
      </c>
      <c r="O188" s="562"/>
      <c r="P188" s="562" t="str">
        <f t="shared" ref="P188:P195" si="48">IF(K159="","",IF(N188&gt;P$19,"O",IF(N188&lt;P$19,"U")))</f>
        <v/>
      </c>
      <c r="Q188" s="586" t="str">
        <f t="shared" si="43"/>
        <v/>
      </c>
      <c r="R188" s="587" t="str">
        <f t="shared" si="44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IF($K159="","",SUM(IF(LEFT($AM188:$BS188,1)="X",1,0)))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Q188" s="589"/>
      <c r="BS188" s="589"/>
      <c r="BU188" s="589"/>
    </row>
    <row r="189" spans="1:73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P189" s="562" t="str">
        <f t="shared" si="48"/>
        <v/>
      </c>
      <c r="AJ189" s="582"/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Q189" s="589"/>
      <c r="BS189" s="589"/>
      <c r="BU189" s="589"/>
    </row>
    <row r="190" spans="1:73" ht="15">
      <c r="A190" s="561"/>
      <c r="E190" s="584" t="str">
        <f>IF(J190=Table!$C$1,VLOOKUP(H190,Table!$B$38:$AO$61,Table!$AO$35-1,FALSE),"")</f>
        <v/>
      </c>
      <c r="P190" s="562" t="str">
        <f t="shared" si="48"/>
        <v/>
      </c>
      <c r="AJ190" s="582"/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Q190" s="589"/>
      <c r="BS190" s="589"/>
      <c r="BU190" s="589"/>
    </row>
    <row r="191" spans="1:73" ht="15">
      <c r="A191" s="561"/>
      <c r="P191" s="562" t="str">
        <f t="shared" si="48"/>
        <v/>
      </c>
      <c r="AJ191" s="582"/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Q191" s="589"/>
      <c r="BS191" s="589"/>
      <c r="BU191" s="589"/>
    </row>
    <row r="192" spans="1:73" ht="15">
      <c r="A192" s="561"/>
      <c r="P192" s="562" t="str">
        <f t="shared" si="48"/>
        <v/>
      </c>
      <c r="AJ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Q192" s="589"/>
      <c r="BS192" s="589"/>
      <c r="BU192" s="589"/>
    </row>
    <row r="193" spans="1:73" ht="15">
      <c r="A193" s="561"/>
      <c r="P193" s="562" t="str">
        <f t="shared" si="48"/>
        <v/>
      </c>
      <c r="AJ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Q193" s="589"/>
      <c r="BS193" s="589"/>
      <c r="BU193" s="589"/>
    </row>
    <row r="194" spans="1:73" ht="15">
      <c r="A194" s="561"/>
      <c r="P194" s="562" t="str">
        <f t="shared" si="48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Q194" s="589"/>
      <c r="BS194" s="589"/>
      <c r="BU194" s="589"/>
    </row>
    <row r="195" spans="1:73" ht="15">
      <c r="A195" s="561"/>
      <c r="P195" s="562" t="str">
        <f t="shared" si="48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Q195" s="589"/>
      <c r="BS195" s="589"/>
      <c r="BU195" s="589"/>
    </row>
    <row r="196" spans="1:73" ht="15">
      <c r="A196" s="561"/>
      <c r="Q196" s="561"/>
      <c r="R196" s="561"/>
      <c r="S196" s="561"/>
      <c r="T196" s="561"/>
      <c r="U196" s="561"/>
      <c r="V196" s="561"/>
      <c r="Y196" s="561"/>
      <c r="Z196" s="561"/>
      <c r="AA196" s="561"/>
      <c r="AB196" s="561"/>
      <c r="AC196" s="561"/>
      <c r="AD196" s="561"/>
      <c r="AE196" s="561"/>
      <c r="AF196" s="561"/>
      <c r="AG196" s="561"/>
      <c r="AH196" s="561"/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Q196" s="589"/>
      <c r="BS196" s="589"/>
      <c r="BU196" s="589"/>
    </row>
    <row r="197" spans="1:73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Q197" s="589"/>
      <c r="BS197" s="589"/>
      <c r="BU197" s="589"/>
    </row>
    <row r="198" spans="1:73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Q198" s="589"/>
      <c r="BS198" s="589"/>
      <c r="BU198" s="589"/>
    </row>
    <row r="199" spans="1:73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Q199" s="589"/>
      <c r="BS199" s="589"/>
      <c r="BU199" s="589"/>
    </row>
    <row r="200" spans="1:73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Q200" s="589"/>
      <c r="BS200" s="589"/>
      <c r="BU200" s="589"/>
    </row>
    <row r="201" spans="1:73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Q201" s="589"/>
      <c r="BS201" s="589"/>
      <c r="BU201" s="589"/>
    </row>
    <row r="202" spans="1:73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Q202" s="589"/>
      <c r="BS202" s="589"/>
      <c r="BU202" s="589"/>
    </row>
    <row r="203" spans="1:73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Q203" s="589"/>
      <c r="BS203" s="589"/>
      <c r="BU203" s="589"/>
    </row>
    <row r="204" spans="1:73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Q204" s="589"/>
      <c r="BS204" s="589"/>
      <c r="BU204" s="589"/>
    </row>
    <row r="205" spans="1:73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Q205" s="589"/>
      <c r="BS205" s="589"/>
      <c r="BU205" s="589"/>
    </row>
    <row r="206" spans="1:73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Q206" s="589"/>
      <c r="BS206" s="589"/>
      <c r="BU206" s="589"/>
    </row>
    <row r="207" spans="1:73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Q207" s="589"/>
      <c r="BS207" s="589"/>
      <c r="BU207" s="589"/>
    </row>
    <row r="208" spans="1:73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Q208" s="589"/>
      <c r="BS208" s="589"/>
      <c r="BU208" s="589"/>
    </row>
    <row r="209" spans="1:73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Q209" s="589"/>
      <c r="BS209" s="589"/>
      <c r="BU209" s="589"/>
    </row>
    <row r="210" spans="1:73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Q210" s="589"/>
      <c r="BS210" s="589"/>
      <c r="BU210" s="589"/>
    </row>
    <row r="211" spans="1:73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Q211" s="589"/>
      <c r="BS211" s="589"/>
      <c r="BU211" s="589"/>
    </row>
    <row r="212" spans="1:73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Q212" s="589"/>
      <c r="BS212" s="589"/>
      <c r="BU212" s="589"/>
    </row>
    <row r="213" spans="1:73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Q213" s="589"/>
      <c r="BS213" s="589"/>
      <c r="BU213" s="589"/>
    </row>
    <row r="214" spans="1:73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Q214" s="589"/>
      <c r="BS214" s="589"/>
      <c r="BU214" s="589"/>
    </row>
    <row r="215" spans="1:73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Q215" s="589"/>
      <c r="BS215" s="589"/>
      <c r="BU215" s="589"/>
    </row>
    <row r="216" spans="1:73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Q216" s="589"/>
      <c r="BS216" s="589"/>
      <c r="BU216" s="589"/>
    </row>
    <row r="217" spans="1:73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Q217" s="589"/>
      <c r="BS217" s="589"/>
      <c r="BU217" s="589"/>
    </row>
    <row r="218" spans="1:73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</row>
    <row r="219" spans="1:73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73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73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3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3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3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3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3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3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3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K228" s="561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M228" s="561"/>
      <c r="BN228" s="561"/>
      <c r="BO228" s="561"/>
      <c r="BQ228" s="561"/>
      <c r="BS228" s="561"/>
      <c r="BU228" s="561"/>
    </row>
    <row r="229" spans="1:73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N229" s="561"/>
      <c r="BO229" s="561"/>
      <c r="BQ229" s="561"/>
      <c r="BS229" s="561"/>
      <c r="BU229" s="561"/>
    </row>
    <row r="230" spans="1:73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Q230" s="561"/>
      <c r="BS230" s="561"/>
      <c r="BU230" s="561"/>
    </row>
    <row r="231" spans="1:73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Q231" s="561"/>
      <c r="BS231" s="561"/>
      <c r="BU231" s="561"/>
    </row>
    <row r="232" spans="1:73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Q232" s="561"/>
      <c r="BS232" s="561"/>
      <c r="BU232" s="561"/>
    </row>
    <row r="233" spans="1:73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Q233" s="561"/>
      <c r="BS233" s="561"/>
      <c r="BU233" s="561"/>
    </row>
    <row r="234" spans="1:73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Q234" s="561"/>
      <c r="BS234" s="561"/>
      <c r="BU234" s="561"/>
    </row>
    <row r="235" spans="1:73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Q235" s="561"/>
      <c r="BS235" s="561"/>
      <c r="BU235" s="561"/>
    </row>
    <row r="236" spans="1:73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Q236" s="561"/>
      <c r="BS236" s="561"/>
      <c r="BU236" s="561"/>
    </row>
    <row r="237" spans="1:73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Q237" s="561"/>
      <c r="BS237" s="561"/>
      <c r="BU237" s="561"/>
    </row>
    <row r="238" spans="1:73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Q238" s="561"/>
      <c r="BS238" s="561"/>
      <c r="BU238" s="561"/>
    </row>
    <row r="239" spans="1:73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Q239" s="561"/>
      <c r="BS239" s="561"/>
      <c r="BU239" s="561"/>
    </row>
    <row r="240" spans="1:73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Q240" s="561"/>
      <c r="BS240" s="561"/>
      <c r="BU240" s="561"/>
    </row>
    <row r="241" spans="1:73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Q241" s="561"/>
      <c r="BS241" s="561"/>
      <c r="BU241" s="561"/>
    </row>
    <row r="242" spans="1:73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Q242" s="561"/>
      <c r="BS242" s="561"/>
      <c r="BU242" s="561"/>
    </row>
    <row r="243" spans="1:73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Q243" s="561"/>
      <c r="BS243" s="561"/>
      <c r="BU243" s="561"/>
    </row>
    <row r="244" spans="1:73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Q244" s="561"/>
      <c r="BS244" s="561"/>
      <c r="BU244" s="561"/>
    </row>
    <row r="245" spans="1:73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Q245" s="561"/>
      <c r="BS245" s="561"/>
      <c r="BU245" s="561"/>
    </row>
    <row r="246" spans="1:73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Q246" s="561"/>
      <c r="BS246" s="561"/>
      <c r="BU246" s="561"/>
    </row>
    <row r="247" spans="1:73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Q247" s="561"/>
      <c r="BS247" s="561"/>
      <c r="BU247" s="561"/>
    </row>
    <row r="248" spans="1:73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Q248" s="561"/>
      <c r="BS248" s="561"/>
      <c r="BU248" s="561"/>
    </row>
    <row r="249" spans="1:73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Q249" s="561"/>
      <c r="BS249" s="561"/>
      <c r="BU249" s="561"/>
    </row>
    <row r="250" spans="1:73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Q250" s="561"/>
      <c r="BS250" s="561"/>
      <c r="BU250" s="561"/>
    </row>
    <row r="251" spans="1:73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Q251" s="561"/>
      <c r="BS251" s="561"/>
      <c r="BU251" s="561"/>
    </row>
    <row r="252" spans="1:73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Q252" s="561"/>
      <c r="BS252" s="561"/>
      <c r="BU252" s="561"/>
    </row>
    <row r="253" spans="1:73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Q253" s="561"/>
      <c r="BS253" s="561"/>
      <c r="BU253" s="561"/>
    </row>
    <row r="254" spans="1:73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Q254" s="561"/>
      <c r="BS254" s="561"/>
      <c r="BU254" s="561"/>
    </row>
    <row r="255" spans="1:73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Q255" s="561"/>
      <c r="BS255" s="561"/>
      <c r="BU255" s="561"/>
    </row>
    <row r="256" spans="1:73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Q256" s="561"/>
      <c r="BS256" s="561"/>
      <c r="BU256" s="561"/>
    </row>
    <row r="257" spans="1:73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Q257" s="561"/>
      <c r="BS257" s="561"/>
      <c r="BU257" s="561"/>
    </row>
    <row r="258" spans="1:73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Q258" s="561"/>
      <c r="BS258" s="561"/>
      <c r="BU258" s="561"/>
    </row>
    <row r="259" spans="1:73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Q259" s="561"/>
      <c r="BS259" s="561"/>
      <c r="BU259" s="561"/>
    </row>
    <row r="260" spans="1:73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J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M260" s="561"/>
      <c r="BN260" s="561"/>
      <c r="BO260" s="561"/>
      <c r="BQ260" s="561"/>
      <c r="BS260" s="561"/>
      <c r="BU260" s="561"/>
    </row>
    <row r="261" spans="1:73">
      <c r="A261" s="561"/>
      <c r="E261" s="561"/>
      <c r="H261" s="561"/>
    </row>
  </sheetData>
  <autoFilter ref="A22:BQ73"/>
  <phoneticPr fontId="52" type="noConversion"/>
  <conditionalFormatting sqref="I1:J13 N20:P21 L1:L13 K79:L207 I14:L14 I80:J237 P69:P243 N69:O236 I18:L21 N23:P68">
    <cfRule type="cellIs" dxfId="1321" priority="139" stopIfTrue="1" operator="equal">
      <formula>"U"</formula>
    </cfRule>
    <cfRule type="cellIs" dxfId="1320" priority="140" stopIfTrue="1" operator="equal">
      <formula>"O"</formula>
    </cfRule>
  </conditionalFormatting>
  <conditionalFormatting sqref="M23:M236">
    <cfRule type="cellIs" dxfId="1319" priority="141" stopIfTrue="1" operator="equal">
      <formula>"W"</formula>
    </cfRule>
    <cfRule type="cellIs" dxfId="1318" priority="142" stopIfTrue="1" operator="equal">
      <formula>"D"</formula>
    </cfRule>
  </conditionalFormatting>
  <conditionalFormatting sqref="AL23:AL236">
    <cfRule type="cellIs" dxfId="1317" priority="143" stopIfTrue="1" operator="notEqual">
      <formula>11</formula>
    </cfRule>
    <cfRule type="cellIs" dxfId="1316" priority="144" stopIfTrue="1" operator="between">
      <formula>0</formula>
      <formula>20</formula>
    </cfRule>
  </conditionalFormatting>
  <conditionalFormatting sqref="AK22:AK167">
    <cfRule type="cellIs" dxfId="1315" priority="133" stopIfTrue="1" operator="notEqual">
      <formula>0</formula>
    </cfRule>
    <cfRule type="cellIs" dxfId="1314" priority="134" stopIfTrue="1" operator="between">
      <formula>0</formula>
      <formula>20</formula>
    </cfRule>
  </conditionalFormatting>
  <conditionalFormatting sqref="AJ22:AJ91">
    <cfRule type="cellIs" dxfId="1313" priority="132" operator="equal">
      <formula>"T"</formula>
    </cfRule>
  </conditionalFormatting>
  <conditionalFormatting sqref="T79">
    <cfRule type="cellIs" dxfId="1312" priority="131" operator="lessThan">
      <formula>0</formula>
    </cfRule>
  </conditionalFormatting>
  <conditionalFormatting sqref="K75:L75">
    <cfRule type="cellIs" dxfId="1311" priority="129" stopIfTrue="1" operator="equal">
      <formula>"U"</formula>
    </cfRule>
    <cfRule type="cellIs" dxfId="1310" priority="130" stopIfTrue="1" operator="equal">
      <formula>"O"</formula>
    </cfRule>
  </conditionalFormatting>
  <conditionalFormatting sqref="K28">
    <cfRule type="cellIs" dxfId="1309" priority="127" stopIfTrue="1" operator="equal">
      <formula>"U"</formula>
    </cfRule>
    <cfRule type="cellIs" dxfId="1308" priority="128" stopIfTrue="1" operator="equal">
      <formula>"O"</formula>
    </cfRule>
  </conditionalFormatting>
  <conditionalFormatting sqref="L38">
    <cfRule type="cellIs" dxfId="1307" priority="125" stopIfTrue="1" operator="equal">
      <formula>"U"</formula>
    </cfRule>
    <cfRule type="cellIs" dxfId="1306" priority="126" stopIfTrue="1" operator="equal">
      <formula>"O"</formula>
    </cfRule>
  </conditionalFormatting>
  <conditionalFormatting sqref="K42">
    <cfRule type="cellIs" dxfId="1305" priority="123" stopIfTrue="1" operator="equal">
      <formula>"U"</formula>
    </cfRule>
    <cfRule type="cellIs" dxfId="1304" priority="124" stopIfTrue="1" operator="equal">
      <formula>"O"</formula>
    </cfRule>
  </conditionalFormatting>
  <conditionalFormatting sqref="K50">
    <cfRule type="cellIs" dxfId="1303" priority="121" stopIfTrue="1" operator="equal">
      <formula>"U"</formula>
    </cfRule>
    <cfRule type="cellIs" dxfId="1302" priority="122" stopIfTrue="1" operator="equal">
      <formula>"O"</formula>
    </cfRule>
  </conditionalFormatting>
  <conditionalFormatting sqref="L50">
    <cfRule type="cellIs" dxfId="1301" priority="119" stopIfTrue="1" operator="equal">
      <formula>"U"</formula>
    </cfRule>
    <cfRule type="cellIs" dxfId="1300" priority="120" stopIfTrue="1" operator="equal">
      <formula>"O"</formula>
    </cfRule>
  </conditionalFormatting>
  <conditionalFormatting sqref="B46:J46 A58:G58 I58:J58 A59:J60 A61:G61 I61:J61 A23:J45 A47:J57 A63:J66 A68:J117">
    <cfRule type="expression" dxfId="1299" priority="118">
      <formula>"J24=""J1L"""</formula>
    </cfRule>
  </conditionalFormatting>
  <conditionalFormatting sqref="K38">
    <cfRule type="cellIs" dxfId="1298" priority="112" stopIfTrue="1" operator="equal">
      <formula>"U"</formula>
    </cfRule>
    <cfRule type="cellIs" dxfId="1297" priority="113" stopIfTrue="1" operator="equal">
      <formula>"O"</formula>
    </cfRule>
  </conditionalFormatting>
  <conditionalFormatting sqref="L72">
    <cfRule type="cellIs" dxfId="1296" priority="95" stopIfTrue="1" operator="equal">
      <formula>"U"</formula>
    </cfRule>
    <cfRule type="cellIs" dxfId="1295" priority="96" stopIfTrue="1" operator="equal">
      <formula>"O"</formula>
    </cfRule>
  </conditionalFormatting>
  <conditionalFormatting sqref="BE67 BJ39 BJ41:BJ66 AY23 AT23 AY25 AT25 AY30:AY66 AM23:AM37 AZ23:BC54 BJ23:BJ37 BR23:BV44 BR46:BV104 BR45:BT45 BV45 BH23:BH104 AM42:AM53 AT32:AT54 AP23:AP52 BK23:BK66 AN23:AO54 AN55 AZ55:BB55 BL23:BL44 BO23:BQ53 AU23:AX25 BM23:BN62 AQ23:AS54 BI68:BQ104 BO54:BP57 BP58 BP59:BQ60 BM63:BM67 AT57:AW61 AU26:AW54 AX30:AX61 AZ56:BC66 BL62:BL66 BN63:BN66 AT62:AX66 BO61:BQ66 BD23:BG66 AM57:AS66 AM68:BG104 BI23:BI67 AS67 AN67">
    <cfRule type="expression" dxfId="1294" priority="86">
      <formula>OR(AM23="b",AM23="inj",AM23="??",AM23="ban",AM23="INT")</formula>
    </cfRule>
  </conditionalFormatting>
  <conditionalFormatting sqref="BJ38">
    <cfRule type="expression" dxfId="1293" priority="76">
      <formula>OR(BJ38="b",BJ38="inj",BJ38="??",BJ38="ban",BJ38="INT")</formula>
    </cfRule>
  </conditionalFormatting>
  <conditionalFormatting sqref="AM38">
    <cfRule type="expression" dxfId="1292" priority="75">
      <formula>OR(AM38="b",AM38="inj",AM38="??",AM38="ban",AM38="INT")</formula>
    </cfRule>
  </conditionalFormatting>
  <conditionalFormatting sqref="AM41">
    <cfRule type="expression" dxfId="1291" priority="74">
      <formula>OR(AM41="b",AM41="inj",AM41="??",AM41="ban",AM41="INT")</formula>
    </cfRule>
  </conditionalFormatting>
  <conditionalFormatting sqref="AM39:AM40">
    <cfRule type="expression" dxfId="1290" priority="71">
      <formula>OR(AM39="b",AM39="inj",AM39="??",AM39="ban",AM39="INT")</formula>
    </cfRule>
  </conditionalFormatting>
  <conditionalFormatting sqref="BJ40">
    <cfRule type="expression" dxfId="1289" priority="69">
      <formula>OR(BJ40="b",BJ40="inj",BJ40="??",BJ40="ban",BJ40="INT")</formula>
    </cfRule>
  </conditionalFormatting>
  <conditionalFormatting sqref="AY24 AX26:AY29">
    <cfRule type="expression" dxfId="1288" priority="60">
      <formula>OR(AX24="b",AX24="inj",AX24="??",AX24="ban",AX24="INT")</formula>
    </cfRule>
  </conditionalFormatting>
  <conditionalFormatting sqref="BL45:BL61">
    <cfRule type="expression" dxfId="1287" priority="59">
      <formula>OR(BL45="b",BL45="inj",BL45="??",BL45="ban",BL45="INT")</formula>
    </cfRule>
  </conditionalFormatting>
  <conditionalFormatting sqref="AP53:AP54">
    <cfRule type="expression" dxfId="1286" priority="54">
      <formula>OR(AP53="b",AP53="inj",AP53="??",AP53="ban",AP53="INT")</formula>
    </cfRule>
  </conditionalFormatting>
  <conditionalFormatting sqref="AM54">
    <cfRule type="expression" dxfId="1285" priority="53">
      <formula>OR(AM54="b",AM54="inj",AM54="??",AM54="ban",AM54="INT")</formula>
    </cfRule>
  </conditionalFormatting>
  <conditionalFormatting sqref="H58">
    <cfRule type="expression" dxfId="1284" priority="52">
      <formula>"J24=""J1L"""</formula>
    </cfRule>
  </conditionalFormatting>
  <conditionalFormatting sqref="H61">
    <cfRule type="expression" dxfId="1283" priority="51">
      <formula>"J24=""J1L"""</formula>
    </cfRule>
  </conditionalFormatting>
  <conditionalFormatting sqref="AP67">
    <cfRule type="expression" dxfId="1282" priority="50">
      <formula>OR(AP67="b",AP67="inj",AP67="??",AP67="ban",AP67="INT")</formula>
    </cfRule>
  </conditionalFormatting>
  <conditionalFormatting sqref="AZ67">
    <cfRule type="expression" dxfId="1281" priority="49">
      <formula>OR(AZ67="b",AZ67="inj",AZ67="??",AZ67="ban",AZ67="INT")</formula>
    </cfRule>
  </conditionalFormatting>
  <conditionalFormatting sqref="BC67">
    <cfRule type="expression" dxfId="1280" priority="48">
      <formula>OR(BC67="b",BC67="inj",BC67="??",BC67="ban",BC67="INT")</formula>
    </cfRule>
  </conditionalFormatting>
  <conditionalFormatting sqref="A46">
    <cfRule type="expression" dxfId="1279" priority="44">
      <formula>"J24=""J1L"""</formula>
    </cfRule>
  </conditionalFormatting>
  <conditionalFormatting sqref="BS19 BU19 AM19:BQ19">
    <cfRule type="expression" dxfId="1278" priority="39">
      <formula>OR(AM19="A",AM19="CF",AM19="SS",AM19="ST",AM19="AF",AM19="RW",AM19="LW")</formula>
    </cfRule>
    <cfRule type="expression" dxfId="1277" priority="40">
      <formula>OR(AM19="M",AM19="CM",AM19="LM",AM19="RM",AM19="DM",AM19="AM")</formula>
    </cfRule>
    <cfRule type="expression" dxfId="1276" priority="41">
      <formula>OR(AM19="D",AM19="CB",AM19="LB",AM19="RB")</formula>
    </cfRule>
    <cfRule type="expression" dxfId="1275" priority="42">
      <formula>OR(AM19="G",AM19="GK")</formula>
    </cfRule>
  </conditionalFormatting>
  <conditionalFormatting sqref="BS19 BU19 AM19:BQ19">
    <cfRule type="expression" dxfId="1274" priority="35">
      <formula>OR(AM19="A",AM19="CF",AM19="SS",AM19="ST",AM19="RW",AM19="LW")</formula>
    </cfRule>
    <cfRule type="expression" dxfId="1273" priority="36">
      <formula>OR(AM19="M",AM19="CM",AM19="LM",AM19="RM",AM19="DM",AM19="AM")</formula>
    </cfRule>
    <cfRule type="expression" dxfId="1272" priority="37">
      <formula>OR(AM19="D",AM19="CB",AM19="LB",AM19="RB")</formula>
    </cfRule>
    <cfRule type="expression" dxfId="1271" priority="38">
      <formula>OR(AM19="G",AM19="GK")</formula>
    </cfRule>
  </conditionalFormatting>
  <conditionalFormatting sqref="AT24">
    <cfRule type="expression" dxfId="1270" priority="34">
      <formula>OR(AT24="b",AT24="inj",AT24="??",AT24="ban",AT24="INT")</formula>
    </cfRule>
  </conditionalFormatting>
  <conditionalFormatting sqref="AT26:AT31">
    <cfRule type="expression" dxfId="1269" priority="33">
      <formula>OR(AT26="b",AT26="inj",AT26="??",AT26="ban",AT26="INT")</formula>
    </cfRule>
  </conditionalFormatting>
  <conditionalFormatting sqref="BS16 BU16 AM16:BQ16">
    <cfRule type="top10" dxfId="1268" priority="755" stopIfTrue="1" rank="5"/>
  </conditionalFormatting>
  <conditionalFormatting sqref="BS15 BU15 AM15:BQ15">
    <cfRule type="top10" dxfId="1267" priority="758" rank="11"/>
  </conditionalFormatting>
  <conditionalFormatting sqref="BS17 BU17 AM17:BQ17">
    <cfRule type="top10" dxfId="1266" priority="761" stopIfTrue="1" rank="5"/>
  </conditionalFormatting>
  <conditionalFormatting sqref="BS14 BU14 AM14:BQ14">
    <cfRule type="top10" dxfId="1265" priority="764" rank="11"/>
  </conditionalFormatting>
  <conditionalFormatting sqref="BU45">
    <cfRule type="expression" dxfId="1264" priority="32">
      <formula>OR(BU45="b",BU45="inj",BU45="??",BU45="ban",BU45="INT")</formula>
    </cfRule>
  </conditionalFormatting>
  <conditionalFormatting sqref="AM55">
    <cfRule type="expression" dxfId="1263" priority="31">
      <formula>OR(AM55="b",AM55="inj",AM55="??",AM55="ban",AM55="INT")</formula>
    </cfRule>
  </conditionalFormatting>
  <conditionalFormatting sqref="AO55">
    <cfRule type="expression" dxfId="1262" priority="30">
      <formula>OR(AO55="b",AO55="inj",AO55="??",AO55="ban",AO55="INT")</formula>
    </cfRule>
  </conditionalFormatting>
  <conditionalFormatting sqref="AQ55">
    <cfRule type="expression" dxfId="1261" priority="29">
      <formula>OR(AQ55="b",AQ55="inj",AQ55="??",AQ55="ban",AQ55="INT")</formula>
    </cfRule>
  </conditionalFormatting>
  <conditionalFormatting sqref="BC55">
    <cfRule type="expression" dxfId="1260" priority="28">
      <formula>OR(BC55="b",BC55="inj",BC55="??",BC55="ban",BC55="INT")</formula>
    </cfRule>
  </conditionalFormatting>
  <conditionalFormatting sqref="AR55">
    <cfRule type="expression" dxfId="1259" priority="27">
      <formula>OR(AR55="b",AR55="inj",AR55="??",AR55="ban",AR55="INT")</formula>
    </cfRule>
  </conditionalFormatting>
  <conditionalFormatting sqref="AS55">
    <cfRule type="expression" dxfId="1258" priority="26">
      <formula>OR(AS55="b",AS55="inj",AS55="??",AS55="ban",AS55="INT")</formula>
    </cfRule>
  </conditionalFormatting>
  <conditionalFormatting sqref="AU55">
    <cfRule type="expression" dxfId="1257" priority="25">
      <formula>OR(AU55="b",AU55="inj",AU55="??",AU55="ban",AU55="INT")</formula>
    </cfRule>
  </conditionalFormatting>
  <conditionalFormatting sqref="AV55">
    <cfRule type="expression" dxfId="1256" priority="24">
      <formula>OR(AV55="b",AV55="inj",AV55="??",AV55="ban",AV55="INT")</formula>
    </cfRule>
  </conditionalFormatting>
  <conditionalFormatting sqref="AW55">
    <cfRule type="expression" dxfId="1255" priority="23">
      <formula>OR(AW55="b",AW55="inj",AW55="??",AW55="ban",AW55="INT")</formula>
    </cfRule>
  </conditionalFormatting>
  <conditionalFormatting sqref="AT55">
    <cfRule type="expression" dxfId="1254" priority="22">
      <formula>OR(AT55="b",AT55="inj",AT55="??",AT55="ban",AT55="INT")</formula>
    </cfRule>
  </conditionalFormatting>
  <conditionalFormatting sqref="BQ55">
    <cfRule type="expression" dxfId="1253" priority="21">
      <formula>OR(BQ55="b",BQ55="inj",BQ55="??",BQ55="ban",BQ55="INT")</formula>
    </cfRule>
  </conditionalFormatting>
  <conditionalFormatting sqref="AP55">
    <cfRule type="expression" dxfId="1252" priority="20">
      <formula>OR(AP55="b",AP55="inj",AP55="??",AP55="ban",AP55="INT")</formula>
    </cfRule>
  </conditionalFormatting>
  <conditionalFormatting sqref="AM56">
    <cfRule type="expression" dxfId="1251" priority="19">
      <formula>OR(AM56="b",AM56="inj",AM56="??",AM56="ban",AM56="INT")</formula>
    </cfRule>
  </conditionalFormatting>
  <conditionalFormatting sqref="AN56">
    <cfRule type="expression" dxfId="1250" priority="18">
      <formula>OR(AN56="b",AN56="inj",AN56="??",AN56="ban",AN56="INT")</formula>
    </cfRule>
  </conditionalFormatting>
  <conditionalFormatting sqref="AO56">
    <cfRule type="expression" dxfId="1249" priority="17">
      <formula>OR(AO56="b",AO56="inj",AO56="??",AO56="ban",AO56="INT")</formula>
    </cfRule>
  </conditionalFormatting>
  <conditionalFormatting sqref="AQ56">
    <cfRule type="expression" dxfId="1248" priority="16">
      <formula>OR(AQ56="b",AQ56="inj",AQ56="??",AQ56="ban",AQ56="INT")</formula>
    </cfRule>
  </conditionalFormatting>
  <conditionalFormatting sqref="AP56">
    <cfRule type="expression" dxfId="1247" priority="15">
      <formula>OR(AP56="b",AP56="inj",AP56="??",AP56="ban",AP56="INT")</formula>
    </cfRule>
  </conditionalFormatting>
  <conditionalFormatting sqref="AR56">
    <cfRule type="expression" dxfId="1246" priority="14">
      <formula>OR(AR56="b",AR56="inj",AR56="??",AR56="ban",AR56="INT")</formula>
    </cfRule>
  </conditionalFormatting>
  <conditionalFormatting sqref="AS56">
    <cfRule type="expression" dxfId="1245" priority="13">
      <formula>OR(AS56="b",AS56="inj",AS56="??",AS56="ban",AS56="INT")</formula>
    </cfRule>
  </conditionalFormatting>
  <conditionalFormatting sqref="AT56">
    <cfRule type="expression" dxfId="1244" priority="12">
      <formula>OR(AT56="b",AT56="inj",AT56="??",AT56="ban",AT56="INT")</formula>
    </cfRule>
  </conditionalFormatting>
  <conditionalFormatting sqref="AU56">
    <cfRule type="expression" dxfId="1243" priority="11">
      <formula>OR(AU56="b",AU56="inj",AU56="??",AU56="ban",AU56="INT")</formula>
    </cfRule>
  </conditionalFormatting>
  <conditionalFormatting sqref="AW56">
    <cfRule type="expression" dxfId="1242" priority="10">
      <formula>OR(AW56="b",AW56="inj",AW56="??",AW56="ban",AW56="INT")</formula>
    </cfRule>
  </conditionalFormatting>
  <conditionalFormatting sqref="AV56">
    <cfRule type="expression" dxfId="1241" priority="9">
      <formula>OR(AV56="b",AV56="inj",AV56="??",AV56="ban",AV56="INT")</formula>
    </cfRule>
  </conditionalFormatting>
  <conditionalFormatting sqref="A62:I62">
    <cfRule type="expression" dxfId="1240" priority="8">
      <formula>"J24=""J1L"""</formula>
    </cfRule>
  </conditionalFormatting>
  <conditionalFormatting sqref="J62">
    <cfRule type="expression" dxfId="1239" priority="7">
      <formula>"J24=""J1L"""</formula>
    </cfRule>
  </conditionalFormatting>
  <conditionalFormatting sqref="BQ54">
    <cfRule type="expression" dxfId="1238" priority="6">
      <formula>OR(BQ54="b",BQ54="inj",BQ54="??",BQ54="ban",BQ54="INT")</formula>
    </cfRule>
  </conditionalFormatting>
  <conditionalFormatting sqref="BQ56:BQ58">
    <cfRule type="expression" dxfId="1237" priority="5">
      <formula>OR(BQ56="b",BQ56="inj",BQ56="??",BQ56="ban",BQ56="INT")</formula>
    </cfRule>
  </conditionalFormatting>
  <conditionalFormatting sqref="BO58:BO60">
    <cfRule type="expression" dxfId="1236" priority="4">
      <formula>OR(BO58="b",BO58="inj",BO58="??",BO58="ban",BO58="INT")</formula>
    </cfRule>
  </conditionalFormatting>
  <conditionalFormatting sqref="A67:I67">
    <cfRule type="expression" dxfId="1235" priority="3">
      <formula>"J24=""J1L"""</formula>
    </cfRule>
  </conditionalFormatting>
  <conditionalFormatting sqref="J67">
    <cfRule type="expression" dxfId="1234" priority="2">
      <formula>"J24=""J1L"""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CD272"/>
  <sheetViews>
    <sheetView zoomScale="80" zoomScaleNormal="80" workbookViewId="0">
      <pane xSplit="38" ySplit="22" topLeftCell="AM53" activePane="bottomRight" state="frozen"/>
      <selection activeCell="BC70" sqref="BC70"/>
      <selection pane="topRight" activeCell="BC70" sqref="BC70"/>
      <selection pane="bottomLeft" activeCell="BC70" sqref="BC70"/>
      <selection pane="bottomRight" activeCell="BD76" sqref="BD76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661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8" width="3.85546875" style="562" customWidth="1"/>
    <col min="49" max="49" width="3.85546875" style="561" customWidth="1"/>
    <col min="50" max="71" width="3.85546875" style="562" customWidth="1"/>
    <col min="72" max="72" width="3.85546875" style="561" customWidth="1"/>
    <col min="73" max="74" width="3.85546875" style="562" customWidth="1"/>
    <col min="75" max="104" width="3.85546875" style="561" customWidth="1"/>
    <col min="105" max="16384" width="9.140625" style="561"/>
  </cols>
  <sheetData>
    <row r="1" spans="1:74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658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チョン　ソンリョン</v>
      </c>
      <c r="AN1" s="558" t="str">
        <f t="shared" ref="AN1:AR1" si="0">AN21</f>
        <v>谷口　彰悟</v>
      </c>
      <c r="AO1" s="558" t="str">
        <f>AO21</f>
        <v>奈良　竜樹</v>
      </c>
      <c r="AP1" s="558" t="str">
        <f t="shared" si="0"/>
        <v>車屋　紳太郎</v>
      </c>
      <c r="AQ1" s="558" t="str">
        <f>AQ21</f>
        <v>エウシーニョ</v>
      </c>
      <c r="AR1" s="558" t="str">
        <f t="shared" si="0"/>
        <v>エドゥアルド　ネット</v>
      </c>
      <c r="AS1" s="558"/>
      <c r="AT1" s="558"/>
      <c r="AU1" s="558" t="str">
        <f>AU21</f>
        <v>阿部　浩之</v>
      </c>
      <c r="AV1" s="558"/>
      <c r="AX1" s="558"/>
      <c r="AY1" s="558" t="str">
        <f>AY21</f>
        <v>安藤　駿介</v>
      </c>
      <c r="AZ1" s="558" t="str">
        <f>AZ21</f>
        <v>新井　章太</v>
      </c>
      <c r="BA1" s="558" t="str">
        <f>BA21</f>
        <v>ポープ　ウィリアム</v>
      </c>
      <c r="BB1" s="558"/>
      <c r="BC1" s="558" t="str">
        <f t="shared" ref="BC1:BH1" si="1">BC21</f>
        <v>エドゥアルド</v>
      </c>
      <c r="BD1" s="558" t="str">
        <f t="shared" si="1"/>
        <v>板倉　滉</v>
      </c>
      <c r="BE1" s="558" t="str">
        <f t="shared" si="1"/>
        <v>舞行龍ジェームズ</v>
      </c>
      <c r="BF1" s="558" t="str">
        <f>BF21</f>
        <v>登里　享平</v>
      </c>
      <c r="BG1" s="558" t="str">
        <f>BG21</f>
        <v>タビナス　ジェファーソン</v>
      </c>
      <c r="BH1" s="558" t="str">
        <f t="shared" si="1"/>
        <v>武岡　優斗</v>
      </c>
      <c r="BI1" s="558"/>
      <c r="BJ1" s="558"/>
      <c r="BK1" s="558" t="str">
        <f>BK21</f>
        <v>田坂　祐介</v>
      </c>
      <c r="BL1" s="558" t="str">
        <f>BL21</f>
        <v>三好　康児</v>
      </c>
      <c r="BM1" s="558"/>
      <c r="BN1" s="558"/>
      <c r="BO1" s="558"/>
      <c r="BP1" s="558" t="str">
        <f>BP21</f>
        <v>森本　貴幸</v>
      </c>
      <c r="BQ1" s="558"/>
      <c r="BR1" s="558"/>
      <c r="BS1" s="558"/>
      <c r="BU1" s="558">
        <f>BU20</f>
        <v>0</v>
      </c>
      <c r="BV1" s="558"/>
    </row>
    <row r="2" spans="1:74" s="565" customFormat="1" hidden="1" outlineLevel="1">
      <c r="A2" s="552"/>
      <c r="B2" s="553"/>
      <c r="C2" s="554"/>
      <c r="D2" s="554"/>
      <c r="E2" s="554"/>
      <c r="F2" s="554"/>
      <c r="G2" s="555"/>
      <c r="H2" s="658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SUM(IF(M$23:M$200="",0,1)*IF(ISBLANK($R$1),1,IF($J$23:$J$202=$R$1,1,0)))</f>
        <v>53</v>
      </c>
      <c r="AM2" s="555">
        <f t="array" ref="AM2">SUM(IF(ISBLANK(AM$78:AM$200),0,IF(AM$78:AM$200="susp",0,1))*IF(ISBLANK($R$1),1,IF($J$23:$J$202=$R$1,1,0)))</f>
        <v>0</v>
      </c>
      <c r="AN2" s="555">
        <f t="array" ref="AN2">SUM(IF(ISBLANK(AN$78:AN$200),0,IF(AN$78:AN$200="susp",0,1))*IF(ISBLANK($R$1),1,IF($J$23:$J$202=$R$1,1,0)))</f>
        <v>0</v>
      </c>
      <c r="AO2" s="555">
        <f t="array" ref="AO2">SUM(IF(ISBLANK(AO$78:AO$200),0,IF(AO$78:AO$200="susp",0,1))*IF(ISBLANK($R$1),1,IF($J$23:$J$202=$R$1,1,0)))</f>
        <v>0</v>
      </c>
      <c r="AP2" s="555">
        <f t="array" ref="AP2">SUM(IF(ISBLANK(AP$78:AP$200),0,IF(AP$78:AP$200="susp",0,1))*IF(ISBLANK($R$1),1,IF($J$23:$J$202=$R$1,1,0)))</f>
        <v>0</v>
      </c>
      <c r="AQ2" s="555">
        <f t="array" ref="AQ2">SUM(IF(ISBLANK(AQ$78:AQ$200),0,IF(AQ$78:AQ$200="susp",0,1))*IF(ISBLANK($R$1),1,IF($J$23:$J$202=$R$1,1,0)))</f>
        <v>0</v>
      </c>
      <c r="AR2" s="555">
        <f t="array" ref="AR2">SUM(IF(ISBLANK(AR$78:AR$200),0,IF(AR$78:AR$200="susp",0,1))*IF(ISBLANK($R$1),1,IF($J$23:$J$202=$R$1,1,0)))</f>
        <v>0</v>
      </c>
      <c r="AS2" s="555"/>
      <c r="AT2" s="555"/>
      <c r="AU2" s="555">
        <f t="array" ref="AU2">SUM(IF(ISBLANK(AU$78:AU$200),0,IF(AU$78:AU$200="susp",0,1))*IF(ISBLANK($R$1),1,IF($J$23:$J$202=$R$1,1,0)))</f>
        <v>0</v>
      </c>
      <c r="AV2" s="555"/>
      <c r="AX2" s="555"/>
      <c r="AY2" s="555">
        <f t="array" ref="AY2">SUM(IF(ISBLANK(AY$78:AY$200),0,IF(AY$78:AY$200="susp",0,1))*IF(ISBLANK($R$1),1,IF($J$23:$J$202=$R$1,1,0)))</f>
        <v>0</v>
      </c>
      <c r="AZ2" s="555">
        <f t="array" ref="AZ2">SUM(IF(ISBLANK(AZ$78:AZ$200),0,IF(AZ$78:AZ$200="susp",0,1))*IF(ISBLANK($R$1),1,IF($J$23:$J$202=$R$1,1,0)))</f>
        <v>0</v>
      </c>
      <c r="BA2" s="555">
        <f t="array" ref="BA2">SUM(IF(ISBLANK(BA$78:BA$200),0,IF(BA$78:BA$200="susp",0,1))*IF(ISBLANK($R$1),1,IF($J$23:$J$202=$R$1,1,0)))</f>
        <v>0</v>
      </c>
      <c r="BB2" s="555"/>
      <c r="BC2" s="555">
        <f t="array" ref="BC2">SUM(IF(ISBLANK(BC$78:BC$200),0,IF(BC$78:BC$200="susp",0,1))*IF(ISBLANK($R$1),1,IF($J$23:$J$202=$R$1,1,0)))</f>
        <v>0</v>
      </c>
      <c r="BD2" s="555">
        <f t="array" ref="BD2">SUM(IF(ISBLANK(BD$78:BD$200),0,IF(BD$78:BD$200="susp",0,1))*IF(ISBLANK($R$1),1,IF($J$23:$J$202=$R$1,1,0)))</f>
        <v>0</v>
      </c>
      <c r="BE2" s="555">
        <f t="array" ref="BE2">SUM(IF(ISBLANK(BE$78:BE$200),0,IF(BE$78:BE$200="susp",0,1))*IF(ISBLANK($R$1),1,IF($J$23:$J$202=$R$1,1,0)))</f>
        <v>0</v>
      </c>
      <c r="BF2" s="555">
        <f t="array" ref="BF2">SUM(IF(ISBLANK(BF$78:BF$200),0,IF(BF$78:BF$200="susp",0,1))*IF(ISBLANK($R$1),1,IF($J$23:$J$202=$R$1,1,0)))</f>
        <v>0</v>
      </c>
      <c r="BG2" s="555">
        <f t="array" ref="BG2">SUM(IF(ISBLANK(BG$78:BG$200),0,IF(BG$78:BG$200="susp",0,1))*IF(ISBLANK($R$1),1,IF($J$23:$J$202=$R$1,1,0)))</f>
        <v>0</v>
      </c>
      <c r="BH2" s="555">
        <f t="array" ref="BH2">SUM(IF(ISBLANK(BH$78:BH$200),0,IF(BH$78:BH$200="susp",0,1))*IF(ISBLANK($R$1),1,IF($J$23:$J$202=$R$1,1,0)))</f>
        <v>0</v>
      </c>
      <c r="BI2" s="555"/>
      <c r="BJ2" s="555"/>
      <c r="BK2" s="555">
        <f t="array" ref="BK2">SUM(IF(ISBLANK(BK$78:BK$200),0,IF(BK$78:BK$200="susp",0,1))*IF(ISBLANK($R$1),1,IF($J$23:$J$202=$R$1,1,0)))</f>
        <v>0</v>
      </c>
      <c r="BL2" s="555">
        <f t="array" ref="BL2">SUM(IF(ISBLANK(BL$78:BL$200),0,IF(BL$78:BL$200="susp",0,1))*IF(ISBLANK($R$1),1,IF($J$23:$J$202=$R$1,1,0)))</f>
        <v>0</v>
      </c>
      <c r="BM2" s="555"/>
      <c r="BN2" s="555"/>
      <c r="BO2" s="555"/>
      <c r="BP2" s="555">
        <f t="array" ref="BP2">SUM(IF(ISBLANK(BP$78:BP$200),0,IF(BP$78:BP$200="susp",0,1))*IF(ISBLANK($R$1),1,IF($J$23:$J$202=$R$1,1,0)))</f>
        <v>0</v>
      </c>
      <c r="BQ2" s="555"/>
      <c r="BR2" s="555"/>
      <c r="BS2" s="555"/>
      <c r="BU2" s="555">
        <f t="array" ref="BU2">SUM(IF(ISBLANK(BU$78:BU$200),0,IF(BU$78:BU$200="susp",0,1))*IF(ISBLANK($R$1),1,IF($J$23:$J$202=$R$1,1,0)))</f>
        <v>0</v>
      </c>
      <c r="BV2" s="555"/>
    </row>
    <row r="3" spans="1:74" s="565" customFormat="1" hidden="1" outlineLevel="1">
      <c r="A3" s="552"/>
      <c r="B3" s="553"/>
      <c r="C3" s="554"/>
      <c r="D3" s="554"/>
      <c r="E3" s="554"/>
      <c r="F3" s="554"/>
      <c r="G3" s="555"/>
      <c r="H3" s="658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SUM(IF(M$23:M$200="W",1,0)*IF(ISBLANK($R$1),1,IF($J$23:$J$202=$R$1,1,0)))</f>
        <v>32</v>
      </c>
      <c r="AM3" s="555" t="e">
        <f t="array" ref="AM3">SUM(IF(ISTEXT(AM$78:AM$200),1,0)*IF(($M$23:$M$200)="W",1,0)*IF(ISBLANK($R$1),1,IF($J$23:$J$202=$R$1,1,0)))</f>
        <v>#N/A</v>
      </c>
      <c r="AN3" s="555" t="e">
        <f t="array" ref="AN3">SUM(IF(ISTEXT(AN$78:AN$200),1,0)*IF(($M$23:$M$200)="W",1,0)*IF(ISBLANK($R$1),1,IF($J$23:$J$202=$R$1,1,0)))</f>
        <v>#N/A</v>
      </c>
      <c r="AO3" s="555" t="e">
        <f t="array" ref="AO3">SUM(IF(ISTEXT(AO$78:AO$200),1,0)*IF(($M$23:$M$200)="W",1,0)*IF(ISBLANK($R$1),1,IF($J$23:$J$202=$R$1,1,0)))</f>
        <v>#N/A</v>
      </c>
      <c r="AP3" s="555" t="e">
        <f t="array" ref="AP3">SUM(IF(ISTEXT(AP$78:AP$200),1,0)*IF(($M$23:$M$200)="W",1,0)*IF(ISBLANK($R$1),1,IF($J$23:$J$202=$R$1,1,0)))</f>
        <v>#N/A</v>
      </c>
      <c r="AQ3" s="555" t="e">
        <f t="array" ref="AQ3">SUM(IF(ISTEXT(AQ$78:AQ$200),1,0)*IF(($M$23:$M$200)="W",1,0)*IF(ISBLANK($R$1),1,IF($J$23:$J$202=$R$1,1,0)))</f>
        <v>#N/A</v>
      </c>
      <c r="AR3" s="555" t="e">
        <f t="array" ref="AR3">SUM(IF(ISTEXT(AR$78:AR$200),1,0)*IF(($M$23:$M$200)="W",1,0)*IF(ISBLANK($R$1),1,IF($J$23:$J$202=$R$1,1,0)))</f>
        <v>#N/A</v>
      </c>
      <c r="AS3" s="555"/>
      <c r="AT3" s="555"/>
      <c r="AU3" s="555" t="e">
        <f t="array" ref="AU3">SUM(IF(ISTEXT(AU$78:AU$200),1,0)*IF(($M$23:$M$200)="W",1,0)*IF(ISBLANK($R$1),1,IF($J$23:$J$202=$R$1,1,0)))</f>
        <v>#N/A</v>
      </c>
      <c r="AV3" s="555"/>
      <c r="AX3" s="555"/>
      <c r="AY3" s="555" t="e">
        <f t="array" ref="AY3">SUM(IF(ISTEXT(AY$78:AY$200),1,0)*IF(($M$23:$M$200)="W",1,0)*IF(ISBLANK($R$1),1,IF($J$23:$J$202=$R$1,1,0)))</f>
        <v>#N/A</v>
      </c>
      <c r="AZ3" s="555" t="e">
        <f t="array" ref="AZ3">SUM(IF(ISTEXT(AZ$78:AZ$200),1,0)*IF(($M$23:$M$200)="W",1,0)*IF(ISBLANK($R$1),1,IF($J$23:$J$202=$R$1,1,0)))</f>
        <v>#N/A</v>
      </c>
      <c r="BA3" s="555" t="e">
        <f t="array" ref="BA3">SUM(IF(ISTEXT(BA$78:BA$200),1,0)*IF(($M$23:$M$200)="W",1,0)*IF(ISBLANK($R$1),1,IF($J$23:$J$202=$R$1,1,0)))</f>
        <v>#N/A</v>
      </c>
      <c r="BB3" s="555"/>
      <c r="BC3" s="555" t="e">
        <f t="array" ref="BC3">SUM(IF(ISTEXT(BC$78:BC$200),1,0)*IF(($M$23:$M$200)="W",1,0)*IF(ISBLANK($R$1),1,IF($J$23:$J$202=$R$1,1,0)))</f>
        <v>#N/A</v>
      </c>
      <c r="BD3" s="555" t="e">
        <f t="array" ref="BD3">SUM(IF(ISTEXT(BD$78:BD$200),1,0)*IF(($M$23:$M$200)="W",1,0)*IF(ISBLANK($R$1),1,IF($J$23:$J$202=$R$1,1,0)))</f>
        <v>#N/A</v>
      </c>
      <c r="BE3" s="555" t="e">
        <f t="array" ref="BE3">SUM(IF(ISTEXT(BE$78:BE$200),1,0)*IF(($M$23:$M$200)="W",1,0)*IF(ISBLANK($R$1),1,IF($J$23:$J$202=$R$1,1,0)))</f>
        <v>#N/A</v>
      </c>
      <c r="BF3" s="555" t="e">
        <f t="array" ref="BF3">SUM(IF(ISTEXT(BF$78:BF$200),1,0)*IF(($M$23:$M$200)="W",1,0)*IF(ISBLANK($R$1),1,IF($J$23:$J$202=$R$1,1,0)))</f>
        <v>#N/A</v>
      </c>
      <c r="BG3" s="555" t="e">
        <f t="array" ref="BG3">SUM(IF(ISTEXT(BG$78:BG$200),1,0)*IF(($M$23:$M$200)="W",1,0)*IF(ISBLANK($R$1),1,IF($J$23:$J$202=$R$1,1,0)))</f>
        <v>#N/A</v>
      </c>
      <c r="BH3" s="555" t="e">
        <f t="array" ref="BH3">SUM(IF(ISTEXT(BH$78:BH$200),1,0)*IF(($M$23:$M$200)="W",1,0)*IF(ISBLANK($R$1),1,IF($J$23:$J$202=$R$1,1,0)))</f>
        <v>#N/A</v>
      </c>
      <c r="BI3" s="555"/>
      <c r="BJ3" s="555"/>
      <c r="BK3" s="555" t="e">
        <f t="array" ref="BK3">SUM(IF(ISTEXT(BK$78:BK$200),1,0)*IF(($M$23:$M$200)="W",1,0)*IF(ISBLANK($R$1),1,IF($J$23:$J$202=$R$1,1,0)))</f>
        <v>#N/A</v>
      </c>
      <c r="BL3" s="555" t="e">
        <f t="array" ref="BL3">SUM(IF(ISTEXT(BL$78:BL$200),1,0)*IF(($M$23:$M$200)="W",1,0)*IF(ISBLANK($R$1),1,IF($J$23:$J$202=$R$1,1,0)))</f>
        <v>#N/A</v>
      </c>
      <c r="BM3" s="555"/>
      <c r="BN3" s="555"/>
      <c r="BO3" s="555"/>
      <c r="BP3" s="555" t="e">
        <f t="array" ref="BP3">SUM(IF(ISTEXT(BP$78:BP$200),1,0)*IF(($M$23:$M$200)="W",1,0)*IF(ISBLANK($R$1),1,IF($J$23:$J$202=$R$1,1,0)))</f>
        <v>#N/A</v>
      </c>
      <c r="BQ3" s="555"/>
      <c r="BR3" s="555"/>
      <c r="BS3" s="555"/>
      <c r="BU3" s="555" t="e">
        <f t="array" ref="BU3">SUM(IF(ISTEXT(BU$78:BU$200),1,0)*IF(($M$23:$M$200)="W",1,0)*IF(ISBLANK($R$1),1,IF($J$23:$J$202=$R$1,1,0)))</f>
        <v>#N/A</v>
      </c>
      <c r="BV3" s="555"/>
    </row>
    <row r="4" spans="1:74" s="565" customFormat="1" hidden="1" outlineLevel="1">
      <c r="A4" s="552"/>
      <c r="B4" s="553"/>
      <c r="C4" s="554"/>
      <c r="D4" s="554"/>
      <c r="E4" s="554"/>
      <c r="F4" s="554"/>
      <c r="G4" s="555"/>
      <c r="H4" s="658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SUM(IF(M$23:M$200="D",1,0)*IF(ISBLANK($R$1),1,IF($J$23:$J$202=$R$1,1,0)))</f>
        <v>13</v>
      </c>
      <c r="AM4" s="555" t="e">
        <f t="array" ref="AM4">SUM(IF(ISTEXT(AM$78:AM$200),1,0)*IF(($M$23:$M$200)="D",1,0)*IF(ISBLANK($R$1),1,IF($J$23:$J$202=$R$1,1,0)))</f>
        <v>#N/A</v>
      </c>
      <c r="AN4" s="555" t="e">
        <f t="array" ref="AN4">SUM(IF(ISTEXT(AN$78:AN$200),1,0)*IF(($M$23:$M$200)="D",1,0)*IF(ISBLANK($R$1),1,IF($J$23:$J$202=$R$1,1,0)))</f>
        <v>#N/A</v>
      </c>
      <c r="AO4" s="555" t="e">
        <f t="array" ref="AO4">SUM(IF(ISTEXT(AO$78:AO$200),1,0)*IF(($M$23:$M$200)="D",1,0)*IF(ISBLANK($R$1),1,IF($J$23:$J$202=$R$1,1,0)))</f>
        <v>#N/A</v>
      </c>
      <c r="AP4" s="555" t="e">
        <f t="array" ref="AP4">SUM(IF(ISTEXT(AP$78:AP$200),1,0)*IF(($M$23:$M$200)="D",1,0)*IF(ISBLANK($R$1),1,IF($J$23:$J$202=$R$1,1,0)))</f>
        <v>#N/A</v>
      </c>
      <c r="AQ4" s="555" t="e">
        <f t="array" ref="AQ4">SUM(IF(ISTEXT(AQ$78:AQ$200),1,0)*IF(($M$23:$M$200)="D",1,0)*IF(ISBLANK($R$1),1,IF($J$23:$J$202=$R$1,1,0)))</f>
        <v>#N/A</v>
      </c>
      <c r="AR4" s="555" t="e">
        <f t="array" ref="AR4">SUM(IF(ISTEXT(AR$78:AR$200),1,0)*IF(($M$23:$M$200)="D",1,0)*IF(ISBLANK($R$1),1,IF($J$23:$J$202=$R$1,1,0)))</f>
        <v>#N/A</v>
      </c>
      <c r="AS4" s="555"/>
      <c r="AT4" s="555"/>
      <c r="AU4" s="555" t="e">
        <f t="array" ref="AU4">SUM(IF(ISTEXT(AU$78:AU$200),1,0)*IF(($M$23:$M$200)="D",1,0)*IF(ISBLANK($R$1),1,IF($J$23:$J$202=$R$1,1,0)))</f>
        <v>#N/A</v>
      </c>
      <c r="AV4" s="555"/>
      <c r="AX4" s="555"/>
      <c r="AY4" s="555" t="e">
        <f t="array" ref="AY4">SUM(IF(ISTEXT(AY$78:AY$200),1,0)*IF(($M$23:$M$200)="D",1,0)*IF(ISBLANK($R$1),1,IF($J$23:$J$202=$R$1,1,0)))</f>
        <v>#N/A</v>
      </c>
      <c r="AZ4" s="555" t="e">
        <f t="array" ref="AZ4">SUM(IF(ISTEXT(AZ$78:AZ$200),1,0)*IF(($M$23:$M$200)="D",1,0)*IF(ISBLANK($R$1),1,IF($J$23:$J$202=$R$1,1,0)))</f>
        <v>#N/A</v>
      </c>
      <c r="BA4" s="555" t="e">
        <f t="array" ref="BA4">SUM(IF(ISTEXT(BA$78:BA$200),1,0)*IF(($M$23:$M$200)="D",1,0)*IF(ISBLANK($R$1),1,IF($J$23:$J$202=$R$1,1,0)))</f>
        <v>#N/A</v>
      </c>
      <c r="BB4" s="555"/>
      <c r="BC4" s="555" t="e">
        <f t="array" ref="BC4">SUM(IF(ISTEXT(BC$78:BC$200),1,0)*IF(($M$23:$M$200)="D",1,0)*IF(ISBLANK($R$1),1,IF($J$23:$J$202=$R$1,1,0)))</f>
        <v>#N/A</v>
      </c>
      <c r="BD4" s="555" t="e">
        <f t="array" ref="BD4">SUM(IF(ISTEXT(BD$78:BD$200),1,0)*IF(($M$23:$M$200)="D",1,0)*IF(ISBLANK($R$1),1,IF($J$23:$J$202=$R$1,1,0)))</f>
        <v>#N/A</v>
      </c>
      <c r="BE4" s="555" t="e">
        <f t="array" ref="BE4">SUM(IF(ISTEXT(BE$78:BE$200),1,0)*IF(($M$23:$M$200)="D",1,0)*IF(ISBLANK($R$1),1,IF($J$23:$J$202=$R$1,1,0)))</f>
        <v>#N/A</v>
      </c>
      <c r="BF4" s="555" t="e">
        <f t="array" ref="BF4">SUM(IF(ISTEXT(BF$78:BF$200),1,0)*IF(($M$23:$M$200)="D",1,0)*IF(ISBLANK($R$1),1,IF($J$23:$J$202=$R$1,1,0)))</f>
        <v>#N/A</v>
      </c>
      <c r="BG4" s="555" t="e">
        <f t="array" ref="BG4">SUM(IF(ISTEXT(BG$78:BG$200),1,0)*IF(($M$23:$M$200)="D",1,0)*IF(ISBLANK($R$1),1,IF($J$23:$J$202=$R$1,1,0)))</f>
        <v>#N/A</v>
      </c>
      <c r="BH4" s="555" t="e">
        <f t="array" ref="BH4">SUM(IF(ISTEXT(BH$78:BH$200),1,0)*IF(($M$23:$M$200)="D",1,0)*IF(ISBLANK($R$1),1,IF($J$23:$J$202=$R$1,1,0)))</f>
        <v>#N/A</v>
      </c>
      <c r="BI4" s="555"/>
      <c r="BJ4" s="555"/>
      <c r="BK4" s="555" t="e">
        <f t="array" ref="BK4">SUM(IF(ISTEXT(BK$78:BK$200),1,0)*IF(($M$23:$M$200)="D",1,0)*IF(ISBLANK($R$1),1,IF($J$23:$J$202=$R$1,1,0)))</f>
        <v>#N/A</v>
      </c>
      <c r="BL4" s="555" t="e">
        <f t="array" ref="BL4">SUM(IF(ISTEXT(BL$78:BL$200),1,0)*IF(($M$23:$M$200)="D",1,0)*IF(ISBLANK($R$1),1,IF($J$23:$J$202=$R$1,1,0)))</f>
        <v>#N/A</v>
      </c>
      <c r="BM4" s="555"/>
      <c r="BN4" s="555"/>
      <c r="BO4" s="555"/>
      <c r="BP4" s="555" t="e">
        <f t="array" ref="BP4">SUM(IF(ISTEXT(BP$78:BP$200),1,0)*IF(($M$23:$M$200)="D",1,0)*IF(ISBLANK($R$1),1,IF($J$23:$J$202=$R$1,1,0)))</f>
        <v>#N/A</v>
      </c>
      <c r="BQ4" s="555"/>
      <c r="BR4" s="555"/>
      <c r="BS4" s="555"/>
      <c r="BU4" s="555" t="e">
        <f t="array" ref="BU4">SUM(IF(ISTEXT(BU$78:BU$200),1,0)*IF(($M$23:$M$200)="D",1,0)*IF(ISBLANK($R$1),1,IF($J$23:$J$202=$R$1,1,0)))</f>
        <v>#N/A</v>
      </c>
      <c r="BV4" s="555"/>
    </row>
    <row r="5" spans="1:74" s="565" customFormat="1" hidden="1" outlineLevel="1">
      <c r="A5" s="552"/>
      <c r="B5" s="553"/>
      <c r="C5" s="554"/>
      <c r="D5" s="554"/>
      <c r="E5" s="554"/>
      <c r="F5" s="554"/>
      <c r="G5" s="555"/>
      <c r="H5" s="658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SUM(IF(M$23:M$200="L",1,0)*IF(ISBLANK($R$1),1,IF($J$23:$J$202=$R$1,1,0)))</f>
        <v>8</v>
      </c>
      <c r="AM5" s="555" t="e">
        <f t="array" ref="AM5">SUM(IF(ISTEXT(AM$78:AM$200),1,0)*IF(($M$23:$M$200)="L",1,0)*IF(ISBLANK($R$1),1,IF($J$23:$J$202=$R$1,1,0)))</f>
        <v>#N/A</v>
      </c>
      <c r="AN5" s="555" t="e">
        <f t="array" ref="AN5">SUM(IF(ISTEXT(AN$78:AN$200),1,0)*IF(($M$23:$M$200)="L",1,0)*IF(ISBLANK($R$1),1,IF($J$23:$J$202=$R$1,1,0)))</f>
        <v>#N/A</v>
      </c>
      <c r="AO5" s="555" t="e">
        <f t="array" ref="AO5">SUM(IF(ISTEXT(AO$78:AO$200),1,0)*IF(($M$23:$M$200)="L",1,0)*IF(ISBLANK($R$1),1,IF($J$23:$J$202=$R$1,1,0)))</f>
        <v>#N/A</v>
      </c>
      <c r="AP5" s="555" t="e">
        <f t="array" ref="AP5">SUM(IF(ISTEXT(AP$78:AP$200),1,0)*IF(($M$23:$M$200)="L",1,0)*IF(ISBLANK($R$1),1,IF($J$23:$J$202=$R$1,1,0)))</f>
        <v>#N/A</v>
      </c>
      <c r="AQ5" s="555" t="e">
        <f t="array" ref="AQ5">SUM(IF(ISTEXT(AQ$78:AQ$200),1,0)*IF(($M$23:$M$200)="L",1,0)*IF(ISBLANK($R$1),1,IF($J$23:$J$202=$R$1,1,0)))</f>
        <v>#N/A</v>
      </c>
      <c r="AR5" s="555" t="e">
        <f t="array" ref="AR5">SUM(IF(ISTEXT(AR$78:AR$200),1,0)*IF(($M$23:$M$200)="L",1,0)*IF(ISBLANK($R$1),1,IF($J$23:$J$202=$R$1,1,0)))</f>
        <v>#N/A</v>
      </c>
      <c r="AS5" s="555"/>
      <c r="AT5" s="555"/>
      <c r="AU5" s="555" t="e">
        <f t="array" ref="AU5">SUM(IF(ISTEXT(AU$78:AU$200),1,0)*IF(($M$23:$M$200)="L",1,0)*IF(ISBLANK($R$1),1,IF($J$23:$J$202=$R$1,1,0)))</f>
        <v>#N/A</v>
      </c>
      <c r="AV5" s="555"/>
      <c r="AX5" s="555"/>
      <c r="AY5" s="555" t="e">
        <f t="array" ref="AY5">SUM(IF(ISTEXT(AY$78:AY$200),1,0)*IF(($M$23:$M$200)="L",1,0)*IF(ISBLANK($R$1),1,IF($J$23:$J$202=$R$1,1,0)))</f>
        <v>#N/A</v>
      </c>
      <c r="AZ5" s="555" t="e">
        <f t="array" ref="AZ5">SUM(IF(ISTEXT(AZ$78:AZ$200),1,0)*IF(($M$23:$M$200)="L",1,0)*IF(ISBLANK($R$1),1,IF($J$23:$J$202=$R$1,1,0)))</f>
        <v>#N/A</v>
      </c>
      <c r="BA5" s="555" t="e">
        <f t="array" ref="BA5">SUM(IF(ISTEXT(BA$78:BA$200),1,0)*IF(($M$23:$M$200)="L",1,0)*IF(ISBLANK($R$1),1,IF($J$23:$J$202=$R$1,1,0)))</f>
        <v>#N/A</v>
      </c>
      <c r="BB5" s="555"/>
      <c r="BC5" s="555" t="e">
        <f t="array" ref="BC5">SUM(IF(ISTEXT(BC$78:BC$200),1,0)*IF(($M$23:$M$200)="L",1,0)*IF(ISBLANK($R$1),1,IF($J$23:$J$202=$R$1,1,0)))</f>
        <v>#N/A</v>
      </c>
      <c r="BD5" s="555" t="e">
        <f t="array" ref="BD5">SUM(IF(ISTEXT(BD$78:BD$200),1,0)*IF(($M$23:$M$200)="L",1,0)*IF(ISBLANK($R$1),1,IF($J$23:$J$202=$R$1,1,0)))</f>
        <v>#N/A</v>
      </c>
      <c r="BE5" s="555" t="e">
        <f t="array" ref="BE5">SUM(IF(ISTEXT(BE$78:BE$200),1,0)*IF(($M$23:$M$200)="L",1,0)*IF(ISBLANK($R$1),1,IF($J$23:$J$202=$R$1,1,0)))</f>
        <v>#N/A</v>
      </c>
      <c r="BF5" s="555" t="e">
        <f t="array" ref="BF5">SUM(IF(ISTEXT(BF$78:BF$200),1,0)*IF(($M$23:$M$200)="L",1,0)*IF(ISBLANK($R$1),1,IF($J$23:$J$202=$R$1,1,0)))</f>
        <v>#N/A</v>
      </c>
      <c r="BG5" s="555" t="e">
        <f t="array" ref="BG5">SUM(IF(ISTEXT(BG$78:BG$200),1,0)*IF(($M$23:$M$200)="L",1,0)*IF(ISBLANK($R$1),1,IF($J$23:$J$202=$R$1,1,0)))</f>
        <v>#N/A</v>
      </c>
      <c r="BH5" s="555" t="e">
        <f t="array" ref="BH5">SUM(IF(ISTEXT(BH$78:BH$200),1,0)*IF(($M$23:$M$200)="L",1,0)*IF(ISBLANK($R$1),1,IF($J$23:$J$202=$R$1,1,0)))</f>
        <v>#N/A</v>
      </c>
      <c r="BI5" s="555"/>
      <c r="BJ5" s="555"/>
      <c r="BK5" s="555" t="e">
        <f t="array" ref="BK5">SUM(IF(ISTEXT(BK$78:BK$200),1,0)*IF(($M$23:$M$200)="L",1,0)*IF(ISBLANK($R$1),1,IF($J$23:$J$202=$R$1,1,0)))</f>
        <v>#N/A</v>
      </c>
      <c r="BL5" s="555" t="e">
        <f t="array" ref="BL5">SUM(IF(ISTEXT(BL$78:BL$200),1,0)*IF(($M$23:$M$200)="L",1,0)*IF(ISBLANK($R$1),1,IF($J$23:$J$202=$R$1,1,0)))</f>
        <v>#N/A</v>
      </c>
      <c r="BM5" s="555"/>
      <c r="BN5" s="555"/>
      <c r="BO5" s="555"/>
      <c r="BP5" s="555" t="e">
        <f t="array" ref="BP5">SUM(IF(ISTEXT(BP$78:BP$200),1,0)*IF(($M$23:$M$200)="L",1,0)*IF(ISBLANK($R$1),1,IF($J$23:$J$202=$R$1,1,0)))</f>
        <v>#N/A</v>
      </c>
      <c r="BQ5" s="555"/>
      <c r="BR5" s="555"/>
      <c r="BS5" s="555"/>
      <c r="BU5" s="555" t="e">
        <f t="array" ref="BU5">SUM(IF(ISTEXT(BU$78:BU$200),1,0)*IF(($M$23:$M$200)="L",1,0)*IF(ISBLANK($R$1),1,IF($J$23:$J$202=$R$1,1,0)))</f>
        <v>#N/A</v>
      </c>
      <c r="BV5" s="555"/>
    </row>
    <row r="6" spans="1:74" s="565" customFormat="1" hidden="1" outlineLevel="1">
      <c r="A6" s="552"/>
      <c r="B6" s="553"/>
      <c r="C6" s="554"/>
      <c r="D6" s="554"/>
      <c r="E6" s="554"/>
      <c r="F6" s="554"/>
      <c r="G6" s="555"/>
      <c r="H6" s="658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109</v>
      </c>
      <c r="AM6" s="555" t="e">
        <f>AM$3*3+AM$4</f>
        <v>#N/A</v>
      </c>
      <c r="AN6" s="555" t="e">
        <f t="shared" ref="AN6:AR6" si="2">AN$3*3+AN$4</f>
        <v>#N/A</v>
      </c>
      <c r="AO6" s="555" t="e">
        <f>AO$3*3+AO$4</f>
        <v>#N/A</v>
      </c>
      <c r="AP6" s="555" t="e">
        <f t="shared" si="2"/>
        <v>#N/A</v>
      </c>
      <c r="AQ6" s="555" t="e">
        <f>AQ$3*3+AQ$4</f>
        <v>#N/A</v>
      </c>
      <c r="AR6" s="555" t="e">
        <f t="shared" si="2"/>
        <v>#N/A</v>
      </c>
      <c r="AS6" s="555"/>
      <c r="AT6" s="555"/>
      <c r="AU6" s="555" t="e">
        <f>AU$3*3+AU$4</f>
        <v>#N/A</v>
      </c>
      <c r="AV6" s="555"/>
      <c r="AX6" s="555"/>
      <c r="AY6" s="555" t="e">
        <f>AY$3*3+AY$4</f>
        <v>#N/A</v>
      </c>
      <c r="AZ6" s="555" t="e">
        <f>AZ$3*3+AZ$4</f>
        <v>#N/A</v>
      </c>
      <c r="BA6" s="555" t="e">
        <f>BA$3*3+BA$4</f>
        <v>#N/A</v>
      </c>
      <c r="BB6" s="555"/>
      <c r="BC6" s="555" t="e">
        <f t="shared" ref="BC6:BH6" si="3">BC$3*3+BC$4</f>
        <v>#N/A</v>
      </c>
      <c r="BD6" s="555" t="e">
        <f t="shared" si="3"/>
        <v>#N/A</v>
      </c>
      <c r="BE6" s="555" t="e">
        <f t="shared" si="3"/>
        <v>#N/A</v>
      </c>
      <c r="BF6" s="555" t="e">
        <f>BF$3*3+BF$4</f>
        <v>#N/A</v>
      </c>
      <c r="BG6" s="555" t="e">
        <f>BG$3*3+BG$4</f>
        <v>#N/A</v>
      </c>
      <c r="BH6" s="555" t="e">
        <f t="shared" si="3"/>
        <v>#N/A</v>
      </c>
      <c r="BI6" s="555"/>
      <c r="BJ6" s="555"/>
      <c r="BK6" s="555" t="e">
        <f>BK$3*3+BK$4</f>
        <v>#N/A</v>
      </c>
      <c r="BL6" s="555" t="e">
        <f>BL$3*3+BL$4</f>
        <v>#N/A</v>
      </c>
      <c r="BM6" s="555"/>
      <c r="BN6" s="555"/>
      <c r="BO6" s="555"/>
      <c r="BP6" s="555" t="e">
        <f>BP$3*3+BP$4</f>
        <v>#N/A</v>
      </c>
      <c r="BQ6" s="555"/>
      <c r="BR6" s="555"/>
      <c r="BS6" s="555"/>
      <c r="BU6" s="555" t="e">
        <f>BU$3*3+BU$4</f>
        <v>#N/A</v>
      </c>
      <c r="BV6" s="555"/>
    </row>
    <row r="7" spans="1:74" s="565" customFormat="1" hidden="1" outlineLevel="1">
      <c r="A7" s="552"/>
      <c r="B7" s="553"/>
      <c r="C7" s="554"/>
      <c r="D7" s="554"/>
      <c r="E7" s="554"/>
      <c r="F7" s="554"/>
      <c r="G7" s="555"/>
      <c r="H7" s="658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2.0566037735849059</v>
      </c>
      <c r="AM7" s="555" t="e">
        <f>AM6/AM2</f>
        <v>#N/A</v>
      </c>
      <c r="AN7" s="555" t="e">
        <f t="shared" ref="AN7:AR7" si="4">AN6/AN2</f>
        <v>#N/A</v>
      </c>
      <c r="AO7" s="555" t="e">
        <f>AO6/AO2</f>
        <v>#N/A</v>
      </c>
      <c r="AP7" s="555" t="e">
        <f t="shared" si="4"/>
        <v>#N/A</v>
      </c>
      <c r="AQ7" s="555" t="e">
        <f>AQ6/AQ2</f>
        <v>#N/A</v>
      </c>
      <c r="AR7" s="555" t="e">
        <f t="shared" si="4"/>
        <v>#N/A</v>
      </c>
      <c r="AS7" s="555"/>
      <c r="AT7" s="555"/>
      <c r="AU7" s="555" t="e">
        <f>AU6/AU2</f>
        <v>#N/A</v>
      </c>
      <c r="AV7" s="555"/>
      <c r="AX7" s="555"/>
      <c r="AY7" s="555" t="e">
        <f>AY6/AY2</f>
        <v>#N/A</v>
      </c>
      <c r="AZ7" s="555" t="e">
        <f>AZ6/AZ2</f>
        <v>#N/A</v>
      </c>
      <c r="BA7" s="555" t="e">
        <f>BA6/BA2</f>
        <v>#N/A</v>
      </c>
      <c r="BB7" s="555"/>
      <c r="BC7" s="555" t="e">
        <f t="shared" ref="BC7:BH7" si="5">BC6/BC2</f>
        <v>#N/A</v>
      </c>
      <c r="BD7" s="555" t="e">
        <f t="shared" si="5"/>
        <v>#N/A</v>
      </c>
      <c r="BE7" s="555" t="e">
        <f t="shared" si="5"/>
        <v>#N/A</v>
      </c>
      <c r="BF7" s="555" t="e">
        <f>BF6/BF2</f>
        <v>#N/A</v>
      </c>
      <c r="BG7" s="555" t="e">
        <f>BG6/BG2</f>
        <v>#N/A</v>
      </c>
      <c r="BH7" s="555" t="e">
        <f t="shared" si="5"/>
        <v>#N/A</v>
      </c>
      <c r="BI7" s="555"/>
      <c r="BJ7" s="555"/>
      <c r="BK7" s="555" t="e">
        <f>BK6/BK2</f>
        <v>#N/A</v>
      </c>
      <c r="BL7" s="555" t="e">
        <f>BL6/BL2</f>
        <v>#N/A</v>
      </c>
      <c r="BM7" s="555"/>
      <c r="BN7" s="555"/>
      <c r="BO7" s="555"/>
      <c r="BP7" s="555" t="e">
        <f>BP6/BP2</f>
        <v>#N/A</v>
      </c>
      <c r="BQ7" s="555"/>
      <c r="BR7" s="555"/>
      <c r="BS7" s="555"/>
      <c r="BU7" s="555" t="e">
        <f>BU6/BU2</f>
        <v>#N/A</v>
      </c>
      <c r="BV7" s="555"/>
    </row>
    <row r="8" spans="1:74" s="565" customFormat="1" hidden="1" outlineLevel="1">
      <c r="A8" s="552"/>
      <c r="B8" s="553"/>
      <c r="C8" s="554"/>
      <c r="D8" s="554"/>
      <c r="E8" s="554"/>
      <c r="F8" s="554"/>
      <c r="G8" s="555"/>
      <c r="H8" s="658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SUM(IF(($R$23:$R$200)="",0,$R$23:$R$200)*IF(ISBLANK($R$1),1,IF($J$23:$J$202=$R$1,1,0)))</f>
        <v>6</v>
      </c>
      <c r="AM8" s="555" t="e">
        <f t="array" ref="AM8">SUM(IF(ISTEXT(AM$78:AM$200),1,0)*IF(($R$23:$R$200)="",0,$R$23:$R$200)*IF(ISBLANK($R$1),1,IF($J$23:$J$202=$R$1,1,0)))</f>
        <v>#N/A</v>
      </c>
      <c r="AN8" s="555" t="e">
        <f t="array" ref="AN8">SUM(IF(ISTEXT(AN$78:AN$200),1,0)*IF(($R$23:$R$200)="",0,$R$23:$R$200)*IF(ISBLANK($R$1),1,IF($J$23:$J$202=$R$1,1,0)))</f>
        <v>#N/A</v>
      </c>
      <c r="AO8" s="555" t="e">
        <f t="array" ref="AO8">SUM(IF(ISTEXT(AO$78:AO$200),1,0)*IF(($R$23:$R$200)="",0,$R$23:$R$200)*IF(ISBLANK($R$1),1,IF($J$23:$J$202=$R$1,1,0)))</f>
        <v>#N/A</v>
      </c>
      <c r="AP8" s="555" t="e">
        <f t="array" ref="AP8">SUM(IF(ISTEXT(AP$78:AP$200),1,0)*IF(($R$23:$R$200)="",0,$R$23:$R$200)*IF(ISBLANK($R$1),1,IF($J$23:$J$202=$R$1,1,0)))</f>
        <v>#N/A</v>
      </c>
      <c r="AQ8" s="555" t="e">
        <f t="array" ref="AQ8">SUM(IF(ISTEXT(AQ$78:AQ$200),1,0)*IF(($R$23:$R$200)="",0,$R$23:$R$200)*IF(ISBLANK($R$1),1,IF($J$23:$J$202=$R$1,1,0)))</f>
        <v>#N/A</v>
      </c>
      <c r="AR8" s="555" t="e">
        <f t="array" ref="AR8">SUM(IF(ISTEXT(AR$78:AR$200),1,0)*IF(($R$23:$R$200)="",0,$R$23:$R$200)*IF(ISBLANK($R$1),1,IF($J$23:$J$202=$R$1,1,0)))</f>
        <v>#N/A</v>
      </c>
      <c r="AS8" s="555"/>
      <c r="AT8" s="555"/>
      <c r="AU8" s="555" t="e">
        <f t="array" ref="AU8">SUM(IF(ISTEXT(AU$78:AU$200),1,0)*IF(($R$23:$R$200)="",0,$R$23:$R$200)*IF(ISBLANK($R$1),1,IF($J$23:$J$202=$R$1,1,0)))</f>
        <v>#N/A</v>
      </c>
      <c r="AV8" s="555"/>
      <c r="AX8" s="555"/>
      <c r="AY8" s="555" t="e">
        <f t="array" ref="AY8">SUM(IF(ISTEXT(AY$78:AY$200),1,0)*IF(($R$23:$R$200)="",0,$R$23:$R$200)*IF(ISBLANK($R$1),1,IF($J$23:$J$202=$R$1,1,0)))</f>
        <v>#N/A</v>
      </c>
      <c r="AZ8" s="555" t="e">
        <f t="array" ref="AZ8">SUM(IF(ISTEXT(AZ$78:AZ$200),1,0)*IF(($R$23:$R$200)="",0,$R$23:$R$200)*IF(ISBLANK($R$1),1,IF($J$23:$J$202=$R$1,1,0)))</f>
        <v>#N/A</v>
      </c>
      <c r="BA8" s="555" t="e">
        <f t="array" ref="BA8">SUM(IF(ISTEXT(BA$78:BA$200),1,0)*IF(($R$23:$R$200)="",0,$R$23:$R$200)*IF(ISBLANK($R$1),1,IF($J$23:$J$202=$R$1,1,0)))</f>
        <v>#N/A</v>
      </c>
      <c r="BB8" s="555"/>
      <c r="BC8" s="555" t="e">
        <f t="array" ref="BC8">SUM(IF(ISTEXT(BC$78:BC$200),1,0)*IF(($R$23:$R$200)="",0,$R$23:$R$200)*IF(ISBLANK($R$1),1,IF($J$23:$J$202=$R$1,1,0)))</f>
        <v>#N/A</v>
      </c>
      <c r="BD8" s="555" t="e">
        <f t="array" ref="BD8">SUM(IF(ISTEXT(BD$78:BD$200),1,0)*IF(($R$23:$R$200)="",0,$R$23:$R$200)*IF(ISBLANK($R$1),1,IF($J$23:$J$202=$R$1,1,0)))</f>
        <v>#N/A</v>
      </c>
      <c r="BE8" s="555" t="e">
        <f t="array" ref="BE8">SUM(IF(ISTEXT(BE$78:BE$200),1,0)*IF(($R$23:$R$200)="",0,$R$23:$R$200)*IF(ISBLANK($R$1),1,IF($J$23:$J$202=$R$1,1,0)))</f>
        <v>#N/A</v>
      </c>
      <c r="BF8" s="555" t="e">
        <f t="array" ref="BF8">SUM(IF(ISTEXT(BF$78:BF$200),1,0)*IF(($R$23:$R$200)="",0,$R$23:$R$200)*IF(ISBLANK($R$1),1,IF($J$23:$J$202=$R$1,1,0)))</f>
        <v>#N/A</v>
      </c>
      <c r="BG8" s="555" t="e">
        <f t="array" ref="BG8">SUM(IF(ISTEXT(BG$78:BG$200),1,0)*IF(($R$23:$R$200)="",0,$R$23:$R$200)*IF(ISBLANK($R$1),1,IF($J$23:$J$202=$R$1,1,0)))</f>
        <v>#N/A</v>
      </c>
      <c r="BH8" s="555" t="e">
        <f t="array" ref="BH8">SUM(IF(ISTEXT(BH$78:BH$200),1,0)*IF(($R$23:$R$200)="",0,$R$23:$R$200)*IF(ISBLANK($R$1),1,IF($J$23:$J$202=$R$1,1,0)))</f>
        <v>#N/A</v>
      </c>
      <c r="BI8" s="555"/>
      <c r="BJ8" s="555"/>
      <c r="BK8" s="555" t="e">
        <f t="array" ref="BK8">SUM(IF(ISTEXT(BK$78:BK$200),1,0)*IF(($R$23:$R$200)="",0,$R$23:$R$200)*IF(ISBLANK($R$1),1,IF($J$23:$J$202=$R$1,1,0)))</f>
        <v>#N/A</v>
      </c>
      <c r="BL8" s="555" t="e">
        <f t="array" ref="BL8">SUM(IF(ISTEXT(BL$78:BL$200),1,0)*IF(($R$23:$R$200)="",0,$R$23:$R$200)*IF(ISBLANK($R$1),1,IF($J$23:$J$202=$R$1,1,0)))</f>
        <v>#N/A</v>
      </c>
      <c r="BM8" s="555"/>
      <c r="BN8" s="555"/>
      <c r="BO8" s="555"/>
      <c r="BP8" s="555" t="e">
        <f t="array" ref="BP8">SUM(IF(ISTEXT(BP$78:BP$200),1,0)*IF(($R$23:$R$200)="",0,$R$23:$R$200)*IF(ISBLANK($R$1),1,IF($J$23:$J$202=$R$1,1,0)))</f>
        <v>#N/A</v>
      </c>
      <c r="BQ8" s="555"/>
      <c r="BR8" s="555"/>
      <c r="BS8" s="555"/>
      <c r="BU8" s="555" t="e">
        <f t="array" ref="BU8">SUM(IF(ISTEXT(BU$78:BU$200),1,0)*IF(($R$23:$R$200)="",0,$R$23:$R$200)*IF(ISBLANK($R$1),1,IF($J$23:$J$202=$R$1,1,0)))</f>
        <v>#N/A</v>
      </c>
      <c r="BV8" s="555"/>
    </row>
    <row r="9" spans="1:74" s="565" customFormat="1" hidden="1" outlineLevel="1">
      <c r="A9" s="552"/>
      <c r="B9" s="553"/>
      <c r="C9" s="554"/>
      <c r="D9" s="554"/>
      <c r="E9" s="554"/>
      <c r="F9" s="554"/>
      <c r="G9" s="555"/>
      <c r="H9" s="658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0.11320754716981132</v>
      </c>
      <c r="AM9" s="555" t="e">
        <f>AM8/AM2</f>
        <v>#N/A</v>
      </c>
      <c r="AN9" s="555" t="e">
        <f t="shared" ref="AN9:AR9" si="6">AN8/AN2</f>
        <v>#N/A</v>
      </c>
      <c r="AO9" s="555" t="e">
        <f>AO8/AO2</f>
        <v>#N/A</v>
      </c>
      <c r="AP9" s="555" t="e">
        <f t="shared" si="6"/>
        <v>#N/A</v>
      </c>
      <c r="AQ9" s="555" t="e">
        <f>AQ8/AQ2</f>
        <v>#N/A</v>
      </c>
      <c r="AR9" s="555" t="e">
        <f t="shared" si="6"/>
        <v>#N/A</v>
      </c>
      <c r="AS9" s="555"/>
      <c r="AT9" s="555"/>
      <c r="AU9" s="555" t="e">
        <f>AU8/AU2</f>
        <v>#N/A</v>
      </c>
      <c r="AV9" s="555"/>
      <c r="AX9" s="555"/>
      <c r="AY9" s="555" t="e">
        <f>AY8/AY2</f>
        <v>#N/A</v>
      </c>
      <c r="AZ9" s="555" t="e">
        <f>AZ8/AZ2</f>
        <v>#N/A</v>
      </c>
      <c r="BA9" s="555" t="e">
        <f>BA8/BA2</f>
        <v>#N/A</v>
      </c>
      <c r="BB9" s="555"/>
      <c r="BC9" s="555" t="e">
        <f t="shared" ref="BC9:BH9" si="7">BC8/BC2</f>
        <v>#N/A</v>
      </c>
      <c r="BD9" s="555" t="e">
        <f t="shared" si="7"/>
        <v>#N/A</v>
      </c>
      <c r="BE9" s="555" t="e">
        <f t="shared" si="7"/>
        <v>#N/A</v>
      </c>
      <c r="BF9" s="555" t="e">
        <f>BF8/BF2</f>
        <v>#N/A</v>
      </c>
      <c r="BG9" s="555" t="e">
        <f>BG8/BG2</f>
        <v>#N/A</v>
      </c>
      <c r="BH9" s="555" t="e">
        <f t="shared" si="7"/>
        <v>#N/A</v>
      </c>
      <c r="BI9" s="555"/>
      <c r="BJ9" s="555"/>
      <c r="BK9" s="555" t="e">
        <f>BK8/BK2</f>
        <v>#N/A</v>
      </c>
      <c r="BL9" s="555" t="e">
        <f>BL8/BL2</f>
        <v>#N/A</v>
      </c>
      <c r="BM9" s="555"/>
      <c r="BN9" s="555"/>
      <c r="BO9" s="555"/>
      <c r="BP9" s="555" t="e">
        <f>BP8/BP2</f>
        <v>#N/A</v>
      </c>
      <c r="BQ9" s="555"/>
      <c r="BR9" s="555"/>
      <c r="BS9" s="555"/>
      <c r="BU9" s="555" t="e">
        <f>BU8/BU2</f>
        <v>#N/A</v>
      </c>
      <c r="BV9" s="555"/>
    </row>
    <row r="10" spans="1:74" s="565" customFormat="1" hidden="1" outlineLevel="1">
      <c r="A10" s="552"/>
      <c r="B10" s="553"/>
      <c r="C10" s="554"/>
      <c r="D10" s="554"/>
      <c r="E10" s="554"/>
      <c r="F10" s="554"/>
      <c r="G10" s="555"/>
      <c r="H10" s="658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SUM(IF(ISBLANK($R$1),$K$23:$K$171,IF($J$23:$J$202=$R$1,$K$23:$K$171,0)))</f>
        <v>112</v>
      </c>
      <c r="AM10" s="555">
        <f t="array" ref="AM10">SUM(IF(ISBLANK(AM$78:AM$200),0,IF(ISNUMBER(VALUE(RIGHT(AM$78:AM$200,1))),RIGHT(AM$78:AM$200,1),0)*IF(ISBLANK($R$1),1,IF($J$23:$J$202=$R$1,1,0))))</f>
        <v>0</v>
      </c>
      <c r="AN10" s="555">
        <f t="array" ref="AN10">SUM(IF(ISBLANK(AN$78:AN$200),0,IF(ISNUMBER(VALUE(RIGHT(AN$78:AN$200,1))),RIGHT(AN$78:AN$200,1),0)*IF(ISBLANK($R$1),1,IF($J$23:$J$202=$R$1,1,0))))</f>
        <v>0</v>
      </c>
      <c r="AO10" s="555">
        <f t="array" ref="AO10">SUM(IF(ISBLANK(AO$78:AO$200),0,IF(ISNUMBER(VALUE(RIGHT(AO$78:AO$200,1))),RIGHT(AO$78:AO$200,1),0)*IF(ISBLANK($R$1),1,IF($J$23:$J$202=$R$1,1,0))))</f>
        <v>0</v>
      </c>
      <c r="AP10" s="555">
        <f t="array" ref="AP10">SUM(IF(ISBLANK(AP$78:AP$200),0,IF(ISNUMBER(VALUE(RIGHT(AP$78:AP$200,1))),RIGHT(AP$78:AP$200,1),0)*IF(ISBLANK($R$1),1,IF($J$23:$J$202=$R$1,1,0))))</f>
        <v>0</v>
      </c>
      <c r="AQ10" s="555">
        <f t="array" ref="AQ10">SUM(IF(ISBLANK(AQ$78:AQ$200),0,IF(ISNUMBER(VALUE(RIGHT(AQ$78:AQ$200,1))),RIGHT(AQ$78:AQ$200,1),0)*IF(ISBLANK($R$1),1,IF($J$23:$J$202=$R$1,1,0))))</f>
        <v>0</v>
      </c>
      <c r="AR10" s="555">
        <f t="array" ref="AR10">SUM(IF(ISBLANK(AR$78:AR$200),0,IF(ISNUMBER(VALUE(RIGHT(AR$78:AR$200,1))),RIGHT(AR$78:AR$200,1),0)*IF(ISBLANK($R$1),1,IF($J$23:$J$202=$R$1,1,0))))</f>
        <v>0</v>
      </c>
      <c r="AS10" s="555"/>
      <c r="AT10" s="555"/>
      <c r="AU10" s="555">
        <f t="array" ref="AU10">SUM(IF(ISBLANK(AU$78:AU$200),0,IF(ISNUMBER(VALUE(RIGHT(AU$78:AU$200,1))),RIGHT(AU$78:AU$200,1),0)*IF(ISBLANK($R$1),1,IF($J$23:$J$202=$R$1,1,0))))</f>
        <v>0</v>
      </c>
      <c r="AV10" s="555"/>
      <c r="AX10" s="555"/>
      <c r="AY10" s="555">
        <f t="array" ref="AY10">SUM(IF(ISBLANK(AY$78:AY$200),0,IF(ISNUMBER(VALUE(RIGHT(AY$78:AY$200,1))),RIGHT(AY$78:AY$200,1),0)*IF(ISBLANK($R$1),1,IF($J$23:$J$202=$R$1,1,0))))</f>
        <v>0</v>
      </c>
      <c r="AZ10" s="555">
        <f t="array" ref="AZ10">SUM(IF(ISBLANK(AZ$78:AZ$200),0,IF(ISNUMBER(VALUE(RIGHT(AZ$78:AZ$200,1))),RIGHT(AZ$78:AZ$200,1),0)*IF(ISBLANK($R$1),1,IF($J$23:$J$202=$R$1,1,0))))</f>
        <v>0</v>
      </c>
      <c r="BA10" s="555">
        <f t="array" ref="BA10">SUM(IF(ISBLANK(BA$78:BA$200),0,IF(ISNUMBER(VALUE(RIGHT(BA$78:BA$200,1))),RIGHT(BA$78:BA$200,1),0)*IF(ISBLANK($R$1),1,IF($J$23:$J$202=$R$1,1,0))))</f>
        <v>0</v>
      </c>
      <c r="BB10" s="555"/>
      <c r="BC10" s="555">
        <f t="array" ref="BC10">SUM(IF(ISBLANK(BC$78:BC$200),0,IF(ISNUMBER(VALUE(RIGHT(BC$78:BC$200,1))),RIGHT(BC$78:BC$200,1),0)*IF(ISBLANK($R$1),1,IF($J$23:$J$202=$R$1,1,0))))</f>
        <v>0</v>
      </c>
      <c r="BD10" s="555">
        <f t="array" ref="BD10">SUM(IF(ISBLANK(BD$78:BD$200),0,IF(ISNUMBER(VALUE(RIGHT(BD$78:BD$200,1))),RIGHT(BD$78:BD$200,1),0)*IF(ISBLANK($R$1),1,IF($J$23:$J$202=$R$1,1,0))))</f>
        <v>0</v>
      </c>
      <c r="BE10" s="555">
        <f t="array" ref="BE10">SUM(IF(ISBLANK(BE$78:BE$200),0,IF(ISNUMBER(VALUE(RIGHT(BE$78:BE$200,1))),RIGHT(BE$78:BE$200,1),0)*IF(ISBLANK($R$1),1,IF($J$23:$J$202=$R$1,1,0))))</f>
        <v>0</v>
      </c>
      <c r="BF10" s="555">
        <f t="array" ref="BF10">SUM(IF(ISBLANK(BF$78:BF$200),0,IF(ISNUMBER(VALUE(RIGHT(BF$78:BF$200,1))),RIGHT(BF$78:BF$200,1),0)*IF(ISBLANK($R$1),1,IF($J$23:$J$202=$R$1,1,0))))</f>
        <v>0</v>
      </c>
      <c r="BG10" s="555">
        <f t="array" ref="BG10">SUM(IF(ISBLANK(BG$78:BG$200),0,IF(ISNUMBER(VALUE(RIGHT(BG$78:BG$200,1))),RIGHT(BG$78:BG$200,1),0)*IF(ISBLANK($R$1),1,IF($J$23:$J$202=$R$1,1,0))))</f>
        <v>0</v>
      </c>
      <c r="BH10" s="555">
        <f t="array" ref="BH10">SUM(IF(ISBLANK(BH$78:BH$200),0,IF(ISNUMBER(VALUE(RIGHT(BH$78:BH$200,1))),RIGHT(BH$78:BH$200,1),0)*IF(ISBLANK($R$1),1,IF($J$23:$J$202=$R$1,1,0))))</f>
        <v>0</v>
      </c>
      <c r="BI10" s="555"/>
      <c r="BJ10" s="555"/>
      <c r="BK10" s="555">
        <f t="array" ref="BK10">SUM(IF(ISBLANK(BK$78:BK$200),0,IF(ISNUMBER(VALUE(RIGHT(BK$78:BK$200,1))),RIGHT(BK$78:BK$200,1),0)*IF(ISBLANK($R$1),1,IF($J$23:$J$202=$R$1,1,0))))</f>
        <v>0</v>
      </c>
      <c r="BL10" s="555">
        <f t="array" ref="BL10">SUM(IF(ISBLANK(BL$78:BL$200),0,IF(ISNUMBER(VALUE(RIGHT(BL$78:BL$200,1))),RIGHT(BL$78:BL$200,1),0)*IF(ISBLANK($R$1),1,IF($J$23:$J$202=$R$1,1,0))))</f>
        <v>0</v>
      </c>
      <c r="BM10" s="555"/>
      <c r="BN10" s="555"/>
      <c r="BO10" s="555"/>
      <c r="BP10" s="555">
        <f t="array" ref="BP10">SUM(IF(ISBLANK(BP$78:BP$200),0,IF(ISNUMBER(VALUE(RIGHT(BP$78:BP$200,1))),RIGHT(BP$78:BP$200,1),0)*IF(ISBLANK($R$1),1,IF($J$23:$J$202=$R$1,1,0))))</f>
        <v>0</v>
      </c>
      <c r="BQ10" s="555"/>
      <c r="BR10" s="555"/>
      <c r="BS10" s="555"/>
      <c r="BU10" s="555">
        <f t="array" ref="BU10">SUM(IF(ISBLANK(BU$78:BU$200),0,IF(ISNUMBER(VALUE(RIGHT(BU$78:BU$200,1))),RIGHT(BU$78:BU$200,1),0)*IF(ISBLANK($R$1),1,IF($J$23:$J$202=$R$1,1,0))))</f>
        <v>0</v>
      </c>
      <c r="BV10" s="555"/>
    </row>
    <row r="11" spans="1:74" s="565" customFormat="1" hidden="1" outlineLevel="1">
      <c r="A11" s="552"/>
      <c r="B11" s="553"/>
      <c r="C11" s="554"/>
      <c r="D11" s="554"/>
      <c r="E11" s="554"/>
      <c r="F11" s="554"/>
      <c r="G11" s="555"/>
      <c r="H11" s="658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2.1132075471698113</v>
      </c>
      <c r="AM11" s="555" t="e">
        <f>AM10/AM2</f>
        <v>#DIV/0!</v>
      </c>
      <c r="AN11" s="555" t="e">
        <f t="shared" ref="AN11:AR11" si="8">AN10/AN2</f>
        <v>#DIV/0!</v>
      </c>
      <c r="AO11" s="555" t="e">
        <f>AO10/AO2</f>
        <v>#DIV/0!</v>
      </c>
      <c r="AP11" s="555" t="e">
        <f t="shared" si="8"/>
        <v>#DIV/0!</v>
      </c>
      <c r="AQ11" s="555" t="e">
        <f>AQ10/AQ2</f>
        <v>#DIV/0!</v>
      </c>
      <c r="AR11" s="555" t="e">
        <f t="shared" si="8"/>
        <v>#DIV/0!</v>
      </c>
      <c r="AS11" s="555"/>
      <c r="AT11" s="555"/>
      <c r="AU11" s="555" t="e">
        <f>AU10/AU2</f>
        <v>#DIV/0!</v>
      </c>
      <c r="AV11" s="555"/>
      <c r="AX11" s="555"/>
      <c r="AY11" s="555" t="e">
        <f>AY10/AY2</f>
        <v>#DIV/0!</v>
      </c>
      <c r="AZ11" s="555" t="e">
        <f>AZ10/AZ2</f>
        <v>#DIV/0!</v>
      </c>
      <c r="BA11" s="555" t="e">
        <f>BA10/BA2</f>
        <v>#DIV/0!</v>
      </c>
      <c r="BB11" s="555"/>
      <c r="BC11" s="555" t="e">
        <f t="shared" ref="BC11:BH11" si="9">BC10/BC2</f>
        <v>#DIV/0!</v>
      </c>
      <c r="BD11" s="555" t="e">
        <f t="shared" si="9"/>
        <v>#DIV/0!</v>
      </c>
      <c r="BE11" s="555" t="e">
        <f t="shared" si="9"/>
        <v>#DIV/0!</v>
      </c>
      <c r="BF11" s="555" t="e">
        <f>BF10/BF2</f>
        <v>#DIV/0!</v>
      </c>
      <c r="BG11" s="555" t="e">
        <f>BG10/BG2</f>
        <v>#DIV/0!</v>
      </c>
      <c r="BH11" s="555" t="e">
        <f t="shared" si="9"/>
        <v>#DIV/0!</v>
      </c>
      <c r="BI11" s="555"/>
      <c r="BJ11" s="555"/>
      <c r="BK11" s="555" t="e">
        <f>BK10/BK2</f>
        <v>#DIV/0!</v>
      </c>
      <c r="BL11" s="555" t="e">
        <f>BL10/BL2</f>
        <v>#DIV/0!</v>
      </c>
      <c r="BM11" s="555"/>
      <c r="BN11" s="555"/>
      <c r="BO11" s="555"/>
      <c r="BP11" s="555" t="e">
        <f>BP10/BP2</f>
        <v>#DIV/0!</v>
      </c>
      <c r="BQ11" s="555"/>
      <c r="BR11" s="555"/>
      <c r="BS11" s="555"/>
      <c r="BU11" s="555" t="e">
        <f>BU10/BU2</f>
        <v>#DIV/0!</v>
      </c>
      <c r="BV11" s="555"/>
    </row>
    <row r="12" spans="1:74" s="565" customFormat="1" hidden="1" outlineLevel="1">
      <c r="A12" s="552"/>
      <c r="B12" s="553"/>
      <c r="C12" s="554"/>
      <c r="D12" s="554"/>
      <c r="E12" s="554"/>
      <c r="F12" s="554"/>
      <c r="G12" s="555"/>
      <c r="H12" s="658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SUM(IF(ISBLANK($R$1),$L$23:$L$171,IF($J$23:$J$202=$R$1,$L$23:$L$171,0)))</f>
        <v>51</v>
      </c>
      <c r="AM12" s="555" t="e">
        <f t="array" ref="AM12">SUM(IF(ISBLANK(AM$78:AM$200),0,$L23:$L171)*IF(ISBLANK($R$1),1,IF($J$23:$J$202=$R$1,1,0)))</f>
        <v>#N/A</v>
      </c>
      <c r="AN12" s="555" t="e">
        <f t="array" ref="AN12">SUM(IF(ISBLANK(AN$78:AN$200),0,$L23:$L171)*IF(ISBLANK($R$1),1,IF($J$23:$J$202=$R$1,1,0)))</f>
        <v>#N/A</v>
      </c>
      <c r="AO12" s="555" t="e">
        <f t="array" ref="AO12">SUM(IF(ISBLANK(AO$78:AO$200),0,$L23:$L171)*IF(ISBLANK($R$1),1,IF($J$23:$J$202=$R$1,1,0)))</f>
        <v>#N/A</v>
      </c>
      <c r="AP12" s="555" t="e">
        <f t="array" ref="AP12">SUM(IF(ISBLANK(AP$78:AP$200),0,$L23:$L171)*IF(ISBLANK($R$1),1,IF($J$23:$J$202=$R$1,1,0)))</f>
        <v>#N/A</v>
      </c>
      <c r="AQ12" s="555" t="e">
        <f t="array" ref="AQ12">SUM(IF(ISBLANK(AQ$78:AQ$200),0,$L23:$L171)*IF(ISBLANK($R$1),1,IF($J$23:$J$202=$R$1,1,0)))</f>
        <v>#N/A</v>
      </c>
      <c r="AR12" s="555" t="e">
        <f t="array" ref="AR12">SUM(IF(ISBLANK(AR$78:AR$200),0,$L23:$L171)*IF(ISBLANK($R$1),1,IF($J$23:$J$202=$R$1,1,0)))</f>
        <v>#N/A</v>
      </c>
      <c r="AS12" s="555"/>
      <c r="AT12" s="555"/>
      <c r="AU12" s="555" t="e">
        <f t="array" ref="AU12">SUM(IF(ISBLANK(AU$78:AU$200),0,$L23:$L171)*IF(ISBLANK($R$1),1,IF($J$23:$J$202=$R$1,1,0)))</f>
        <v>#N/A</v>
      </c>
      <c r="AV12" s="555"/>
      <c r="AX12" s="555"/>
      <c r="AY12" s="555" t="e">
        <f t="array" ref="AY12">SUM(IF(ISBLANK(AY$78:AY$200),0,$L23:$L171)*IF(ISBLANK($R$1),1,IF($J$23:$J$202=$R$1,1,0)))</f>
        <v>#N/A</v>
      </c>
      <c r="AZ12" s="555" t="e">
        <f t="array" ref="AZ12">SUM(IF(ISBLANK(AZ$78:AZ$200),0,$L23:$L171)*IF(ISBLANK($R$1),1,IF($J$23:$J$202=$R$1,1,0)))</f>
        <v>#N/A</v>
      </c>
      <c r="BA12" s="555" t="e">
        <f t="array" ref="BA12">SUM(IF(ISBLANK(BA$78:BA$200),0,$L23:$L171)*IF(ISBLANK($R$1),1,IF($J$23:$J$202=$R$1,1,0)))</f>
        <v>#N/A</v>
      </c>
      <c r="BB12" s="555"/>
      <c r="BC12" s="555" t="e">
        <f t="array" ref="BC12">SUM(IF(ISBLANK(BC$78:BC$200),0,$L23:$L171)*IF(ISBLANK($R$1),1,IF($J$23:$J$202=$R$1,1,0)))</f>
        <v>#N/A</v>
      </c>
      <c r="BD12" s="555" t="e">
        <f t="array" ref="BD12">SUM(IF(ISBLANK(BD$78:BD$200),0,$L23:$L171)*IF(ISBLANK($R$1),1,IF($J$23:$J$202=$R$1,1,0)))</f>
        <v>#N/A</v>
      </c>
      <c r="BE12" s="555" t="e">
        <f t="array" ref="BE12">SUM(IF(ISBLANK(BE$78:BE$200),0,$L23:$L171)*IF(ISBLANK($R$1),1,IF($J$23:$J$202=$R$1,1,0)))</f>
        <v>#N/A</v>
      </c>
      <c r="BF12" s="555" t="e">
        <f t="array" ref="BF12">SUM(IF(ISBLANK(BF$78:BF$200),0,$L23:$L171)*IF(ISBLANK($R$1),1,IF($J$23:$J$202=$R$1,1,0)))</f>
        <v>#N/A</v>
      </c>
      <c r="BG12" s="555" t="e">
        <f t="array" ref="BG12">SUM(IF(ISBLANK(BG$78:BG$200),0,$L23:$L171)*IF(ISBLANK($R$1),1,IF($J$23:$J$202=$R$1,1,0)))</f>
        <v>#N/A</v>
      </c>
      <c r="BH12" s="555" t="e">
        <f t="array" ref="BH12">SUM(IF(ISBLANK(BH$78:BH$200),0,$L23:$L171)*IF(ISBLANK($R$1),1,IF($J$23:$J$202=$R$1,1,0)))</f>
        <v>#N/A</v>
      </c>
      <c r="BI12" s="555"/>
      <c r="BJ12" s="555"/>
      <c r="BK12" s="555" t="e">
        <f t="array" ref="BK12">SUM(IF(ISBLANK(BK$78:BK$200),0,$L23:$L171)*IF(ISBLANK($R$1),1,IF($J$23:$J$202=$R$1,1,0)))</f>
        <v>#N/A</v>
      </c>
      <c r="BL12" s="555" t="e">
        <f t="array" ref="BL12">SUM(IF(ISBLANK(BL$78:BL$200),0,$L23:$L171)*IF(ISBLANK($R$1),1,IF($J$23:$J$202=$R$1,1,0)))</f>
        <v>#N/A</v>
      </c>
      <c r="BM12" s="555"/>
      <c r="BN12" s="555"/>
      <c r="BO12" s="555"/>
      <c r="BP12" s="555" t="e">
        <f t="array" ref="BP12">SUM(IF(ISBLANK(BP$78:BP$200),0,$L23:$L171)*IF(ISBLANK($R$1),1,IF($J$23:$J$202=$R$1,1,0)))</f>
        <v>#N/A</v>
      </c>
      <c r="BQ12" s="555"/>
      <c r="BR12" s="555"/>
      <c r="BS12" s="555"/>
      <c r="BU12" s="555" t="e">
        <f t="array" ref="BU12">SUM(IF(ISBLANK(BU$78:BU$200),0,$L23:$L171)*IF(ISBLANK($R$1),1,IF($J$23:$J$202=$R$1,1,0)))</f>
        <v>#N/A</v>
      </c>
      <c r="BV12" s="555"/>
    </row>
    <row r="13" spans="1:74" s="565" customFormat="1" hidden="1" outlineLevel="1">
      <c r="A13" s="552"/>
      <c r="B13" s="553"/>
      <c r="C13" s="554"/>
      <c r="D13" s="554"/>
      <c r="E13" s="554"/>
      <c r="F13" s="554"/>
      <c r="G13" s="555"/>
      <c r="H13" s="658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0.96226415094339623</v>
      </c>
      <c r="AM13" s="555" t="e">
        <f>AM12/AM2</f>
        <v>#N/A</v>
      </c>
      <c r="AN13" s="555" t="e">
        <f t="shared" ref="AN13:AR13" si="10">AN12/AN2</f>
        <v>#N/A</v>
      </c>
      <c r="AO13" s="555" t="e">
        <f>AO12/AO2</f>
        <v>#N/A</v>
      </c>
      <c r="AP13" s="555" t="e">
        <f t="shared" si="10"/>
        <v>#N/A</v>
      </c>
      <c r="AQ13" s="555" t="e">
        <f>AQ12/AQ2</f>
        <v>#N/A</v>
      </c>
      <c r="AR13" s="555" t="e">
        <f t="shared" si="10"/>
        <v>#N/A</v>
      </c>
      <c r="AS13" s="555"/>
      <c r="AT13" s="555"/>
      <c r="AU13" s="555" t="e">
        <f>AU12/AU2</f>
        <v>#N/A</v>
      </c>
      <c r="AV13" s="555"/>
      <c r="AX13" s="555"/>
      <c r="AY13" s="555" t="e">
        <f>AY12/AY2</f>
        <v>#N/A</v>
      </c>
      <c r="AZ13" s="555" t="e">
        <f>AZ12/AZ2</f>
        <v>#N/A</v>
      </c>
      <c r="BA13" s="555" t="e">
        <f>BA12/BA2</f>
        <v>#N/A</v>
      </c>
      <c r="BB13" s="555"/>
      <c r="BC13" s="555" t="e">
        <f t="shared" ref="BC13:BH13" si="11">BC12/BC2</f>
        <v>#N/A</v>
      </c>
      <c r="BD13" s="555" t="e">
        <f t="shared" si="11"/>
        <v>#N/A</v>
      </c>
      <c r="BE13" s="555" t="e">
        <f t="shared" si="11"/>
        <v>#N/A</v>
      </c>
      <c r="BF13" s="555" t="e">
        <f>BF12/BF2</f>
        <v>#N/A</v>
      </c>
      <c r="BG13" s="555" t="e">
        <f>BG12/BG2</f>
        <v>#N/A</v>
      </c>
      <c r="BH13" s="555" t="e">
        <f t="shared" si="11"/>
        <v>#N/A</v>
      </c>
      <c r="BI13" s="555"/>
      <c r="BJ13" s="555"/>
      <c r="BK13" s="555" t="e">
        <f>BK12/BK2</f>
        <v>#N/A</v>
      </c>
      <c r="BL13" s="555" t="e">
        <f>BL12/BL2</f>
        <v>#N/A</v>
      </c>
      <c r="BM13" s="555"/>
      <c r="BN13" s="555"/>
      <c r="BO13" s="555"/>
      <c r="BP13" s="555" t="e">
        <f>BP12/BP2</f>
        <v>#N/A</v>
      </c>
      <c r="BQ13" s="555"/>
      <c r="BR13" s="555"/>
      <c r="BS13" s="555"/>
      <c r="BU13" s="555" t="e">
        <f>BU12/BU2</f>
        <v>#N/A</v>
      </c>
      <c r="BV13" s="555"/>
    </row>
    <row r="14" spans="1:74" s="565" customFormat="1" ht="15" collapsed="1">
      <c r="A14" s="552"/>
      <c r="B14" s="553"/>
      <c r="C14" s="554"/>
      <c r="D14" s="554"/>
      <c r="E14" s="554"/>
      <c r="F14" s="554"/>
      <c r="G14" s="555"/>
      <c r="H14" s="658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:BQ14" si="12">AM15+AM16</f>
        <v>46</v>
      </c>
      <c r="AN14" s="606">
        <f t="shared" si="12"/>
        <v>47</v>
      </c>
      <c r="AO14" s="606">
        <f t="shared" si="12"/>
        <v>44</v>
      </c>
      <c r="AP14" s="606">
        <f t="shared" si="12"/>
        <v>50</v>
      </c>
      <c r="AQ14" s="606">
        <f t="shared" si="12"/>
        <v>28</v>
      </c>
      <c r="AR14" s="606">
        <f t="shared" si="12"/>
        <v>48</v>
      </c>
      <c r="AS14" s="606">
        <f t="shared" si="12"/>
        <v>34</v>
      </c>
      <c r="AT14" s="606">
        <f t="shared" si="12"/>
        <v>35</v>
      </c>
      <c r="AU14" s="606">
        <f>AU15+AU16</f>
        <v>40</v>
      </c>
      <c r="AV14" s="606">
        <f t="shared" si="12"/>
        <v>47</v>
      </c>
      <c r="AW14" s="606">
        <f t="shared" si="12"/>
        <v>51</v>
      </c>
      <c r="AX14" s="606">
        <f t="shared" si="12"/>
        <v>0</v>
      </c>
      <c r="AY14" s="606">
        <f t="shared" si="12"/>
        <v>0</v>
      </c>
      <c r="AZ14" s="606">
        <f t="shared" si="12"/>
        <v>9</v>
      </c>
      <c r="BA14" s="606">
        <f t="shared" si="12"/>
        <v>0</v>
      </c>
      <c r="BB14" s="606">
        <f t="shared" si="12"/>
        <v>2</v>
      </c>
      <c r="BC14" s="606">
        <f t="shared" si="12"/>
        <v>20</v>
      </c>
      <c r="BD14" s="606">
        <f t="shared" si="12"/>
        <v>15</v>
      </c>
      <c r="BE14" s="606">
        <f t="shared" si="12"/>
        <v>2</v>
      </c>
      <c r="BF14" s="606">
        <f>BF15+BF16</f>
        <v>31</v>
      </c>
      <c r="BG14" s="606">
        <f>BG15+BG16</f>
        <v>0</v>
      </c>
      <c r="BH14" s="606">
        <f t="shared" si="12"/>
        <v>4</v>
      </c>
      <c r="BI14" s="606">
        <f t="shared" si="12"/>
        <v>8</v>
      </c>
      <c r="BJ14" s="606">
        <f t="shared" si="12"/>
        <v>29</v>
      </c>
      <c r="BK14" s="606">
        <f t="shared" si="12"/>
        <v>33</v>
      </c>
      <c r="BL14" s="606">
        <f t="shared" si="12"/>
        <v>20</v>
      </c>
      <c r="BM14" s="606">
        <f t="shared" si="12"/>
        <v>35</v>
      </c>
      <c r="BN14" s="606">
        <f t="shared" si="12"/>
        <v>0</v>
      </c>
      <c r="BO14" s="606">
        <f t="shared" si="12"/>
        <v>26</v>
      </c>
      <c r="BP14" s="606">
        <f t="shared" si="12"/>
        <v>22</v>
      </c>
      <c r="BQ14" s="606">
        <f t="shared" si="12"/>
        <v>5</v>
      </c>
      <c r="BR14" s="606">
        <f>BR15+BR16</f>
        <v>9</v>
      </c>
    </row>
    <row r="15" spans="1:74" s="565" customFormat="1" ht="15">
      <c r="A15" s="552"/>
      <c r="B15" s="553"/>
      <c r="C15" s="554"/>
      <c r="D15" s="554"/>
      <c r="E15" s="554"/>
      <c r="F15" s="554"/>
      <c r="G15" s="555"/>
      <c r="H15" s="659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SUM(IF(LEFT(AM22:AM173,1)="X",1,0))</f>
        <v>46</v>
      </c>
      <c r="AN15" s="607">
        <f t="array" ref="AN15">SUM(IF(LEFT(AN22:AN173,1)="X",1,0))</f>
        <v>46</v>
      </c>
      <c r="AO15" s="607">
        <f t="array" ref="AO15">SUM(IF(LEFT(AO22:AO173,1)="X",1,0))</f>
        <v>38</v>
      </c>
      <c r="AP15" s="607">
        <f t="array" ref="AP15">SUM(IF(LEFT(AP22:AP173,1)="X",1,0))</f>
        <v>47</v>
      </c>
      <c r="AQ15" s="607">
        <f t="array" ref="AQ15">SUM(IF(LEFT(AQ22:AQ173,1)="X",1,0))</f>
        <v>27</v>
      </c>
      <c r="AR15" s="607">
        <f t="array" ref="AR15">SUM(IF(LEFT(AR22:AR173,1)="X",1,0))</f>
        <v>45</v>
      </c>
      <c r="AS15" s="607">
        <f t="array" ref="AS15">SUM(IF(LEFT(AS22:AS173,1)="X",1,0))</f>
        <v>32</v>
      </c>
      <c r="AT15" s="607">
        <f t="array" ref="AT15">SUM(IF(LEFT(AT22:AT173,1)="X",1,0))</f>
        <v>28</v>
      </c>
      <c r="AU15" s="607">
        <f t="array" ref="AU15">SUM(IF(LEFT(AU22:AU173,1)="X",1,0))</f>
        <v>36</v>
      </c>
      <c r="AV15" s="607">
        <f t="array" ref="AV15">SUM(IF(LEFT(AV22:AV173,1)="X",1,0))</f>
        <v>44</v>
      </c>
      <c r="AW15" s="607">
        <f t="array" ref="AW15">SUM(IF(LEFT(AW22:AW173,1)="X",1,0))</f>
        <v>45</v>
      </c>
      <c r="AX15" s="607">
        <f t="array" ref="AX15">SUM(IF(LEFT(AX22:AX173,1)="X",1,0))</f>
        <v>0</v>
      </c>
      <c r="AY15" s="607">
        <f t="array" ref="AY15">SUM(IF(LEFT(AY22:AY173,1)="X",1,0))</f>
        <v>0</v>
      </c>
      <c r="AZ15" s="607">
        <f t="array" ref="AZ15">SUM(IF(LEFT(AZ22:AZ173,1)="X",1,0))</f>
        <v>7</v>
      </c>
      <c r="BA15" s="607">
        <f t="array" ref="BA15">SUM(IF(LEFT(BA22:BA173,1)="X",1,0))</f>
        <v>0</v>
      </c>
      <c r="BB15" s="607">
        <f t="array" ref="BB15">SUM(IF(LEFT(BB22:BB173,1)="X",1,0))</f>
        <v>2</v>
      </c>
      <c r="BC15" s="607">
        <f t="array" ref="BC15">SUM(IF(LEFT(BC22:BC173,1)="X",1,0))</f>
        <v>17</v>
      </c>
      <c r="BD15" s="607">
        <f t="array" ref="BD15">SUM(IF(LEFT(BD22:BD173,1)="X",1,0))</f>
        <v>8</v>
      </c>
      <c r="BE15" s="607">
        <f t="array" ref="BE15">SUM(IF(LEFT(BE22:BE173,1)="X",1,0))</f>
        <v>2</v>
      </c>
      <c r="BF15" s="607">
        <f t="array" ref="BF15">SUM(IF(LEFT(BF22:BF173,1)="X",1,0))</f>
        <v>20</v>
      </c>
      <c r="BG15" s="607">
        <f t="array" ref="BG15">SUM(IF(LEFT(BG22:BG173,1)="X",1,0))</f>
        <v>0</v>
      </c>
      <c r="BH15" s="607">
        <f t="array" ref="BH15">SUM(IF(LEFT(BH22:BH173,1)="X",1,0))</f>
        <v>2</v>
      </c>
      <c r="BI15" s="607">
        <f t="array" ref="BI15">SUM(IF(LEFT(BI22:BI173,1)="X",1,0))</f>
        <v>3</v>
      </c>
      <c r="BJ15" s="607">
        <f t="array" ref="BJ15">SUM(IF(LEFT(BJ22:BJ173,1)="X",1,0))</f>
        <v>16</v>
      </c>
      <c r="BK15" s="607">
        <f t="array" ref="BK15">SUM(IF(LEFT(BK22:BK173,1)="X",1,0))</f>
        <v>19</v>
      </c>
      <c r="BL15" s="607">
        <f t="array" ref="BL15">SUM(IF(LEFT(BL22:BL173,1)="X",1,0))</f>
        <v>11</v>
      </c>
      <c r="BM15" s="607">
        <f t="array" ref="BM15">SUM(IF(LEFT(BM22:BM173,1)="X",1,0))</f>
        <v>16</v>
      </c>
      <c r="BN15" s="607">
        <f t="array" ref="BN15">SUM(IF(LEFT(BN22:BN173,1)="X",1,0))</f>
        <v>0</v>
      </c>
      <c r="BO15" s="607">
        <f t="array" ref="BO15">SUM(IF(LEFT(BO22:BO173,1)="X",1,0))</f>
        <v>13</v>
      </c>
      <c r="BP15" s="607">
        <f t="array" ref="BP15">SUM(IF(LEFT(BP22:BP173,1)="X",1,0))</f>
        <v>7</v>
      </c>
      <c r="BQ15" s="607">
        <f t="array" ref="BQ15">SUM(IF(LEFT(BQ22:BQ173,1)="X",1,0))</f>
        <v>5</v>
      </c>
      <c r="BR15" s="607">
        <f t="array" ref="BR15">SUM(IF(LEFT(BR22:BR173,1)="X",1,0))</f>
        <v>1</v>
      </c>
    </row>
    <row r="16" spans="1:74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2.5882352941176472</v>
      </c>
      <c r="K16" s="616">
        <f>AVERAGEIFS($L$23:$L$98,$I$23:$I$98,$H16,$J$23:$J$98,Table!$C$1)</f>
        <v>1</v>
      </c>
      <c r="L16" s="614">
        <f>J16-K16</f>
        <v>1.5882352941176472</v>
      </c>
      <c r="M16" s="613">
        <f>COUNTIFS($M$23:$M$98,"=W",$I$23:$I$98,"=H",$J$23:$J$98,Table!$C$1)</f>
        <v>12</v>
      </c>
      <c r="N16" s="613">
        <f>COUNTIFS($M$23:$M$98,"=D",$I$23:$I$98,"=H",$J$23:$J$98,Table!$C$1)</f>
        <v>4</v>
      </c>
      <c r="O16" s="613">
        <f>COUNTIFS($M$23:$M$98,"=L",$I$23:$I$98,"=H",$J$23:$J$98,Table!$C$1)</f>
        <v>1</v>
      </c>
      <c r="P16" s="614">
        <f>SUM(J16:K16)</f>
        <v>3.5882352941176472</v>
      </c>
      <c r="Q16" s="612" t="s">
        <v>199</v>
      </c>
      <c r="R16" s="614">
        <f>AVERAGEIFS($S$23:$S$210,$I$23:$I$210,"H",$J$23:$J$210,Table!$C$1)</f>
        <v>0.73117647058823532</v>
      </c>
      <c r="S16" s="614">
        <f>AVERAGEIFS($S$23:$S$210,$I$23:$I$210,"A",$J$23:$J$210,Table!$C$1)</f>
        <v>0.39117647058823524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SUM(IF(LEFT(AM22:AM174,1)="s",1,0))</f>
        <v>0</v>
      </c>
      <c r="AN16" s="607">
        <f t="array" ref="AN16">SUM(IF(LEFT(AN22:AN174,1)="s",1,0))</f>
        <v>1</v>
      </c>
      <c r="AO16" s="607">
        <f t="array" ref="AO16">SUM(IF(LEFT(AO22:AO174,1)="s",1,0))</f>
        <v>6</v>
      </c>
      <c r="AP16" s="607">
        <f t="array" ref="AP16">SUM(IF(LEFT(AP22:AP174,1)="s",1,0))</f>
        <v>3</v>
      </c>
      <c r="AQ16" s="607">
        <f t="array" ref="AQ16">SUM(IF(LEFT(AQ22:AQ174,1)="s",1,0))</f>
        <v>1</v>
      </c>
      <c r="AR16" s="607">
        <f t="array" ref="AR16">SUM(IF(LEFT(AR22:AR174,1)="s",1,0))</f>
        <v>3</v>
      </c>
      <c r="AS16" s="607">
        <f t="array" ref="AS16">SUM(IF(LEFT(AS22:AS174,1)="s",1,0))</f>
        <v>2</v>
      </c>
      <c r="AT16" s="607">
        <f t="array" ref="AT16">SUM(IF(LEFT(AT22:AT174,1)="s",1,0))</f>
        <v>7</v>
      </c>
      <c r="AU16" s="607">
        <f t="array" ref="AU16">SUM(IF(LEFT(AU22:AU174,1)="s",1,0))</f>
        <v>4</v>
      </c>
      <c r="AV16" s="607">
        <f t="array" ref="AV16">SUM(IF(LEFT(AV22:AV174,1)="s",1,0))</f>
        <v>3</v>
      </c>
      <c r="AW16" s="607">
        <f t="array" ref="AW16">SUM(IF(LEFT(AW22:AW174,1)="s",1,0))</f>
        <v>6</v>
      </c>
      <c r="AX16" s="607">
        <f t="array" ref="AX16">SUM(IF(LEFT(AX22:AX174,1)="s",1,0))</f>
        <v>0</v>
      </c>
      <c r="AY16" s="607">
        <f t="array" ref="AY16">SUM(IF(LEFT(AY22:AY174,1)="s",1,0))</f>
        <v>0</v>
      </c>
      <c r="AZ16" s="607">
        <f t="array" ref="AZ16">SUM(IF(LEFT(AZ22:AZ174,1)="s",1,0))</f>
        <v>2</v>
      </c>
      <c r="BA16" s="607">
        <f t="array" ref="BA16">SUM(IF(LEFT(BA22:BA174,1)="s",1,0))</f>
        <v>0</v>
      </c>
      <c r="BB16" s="607">
        <f t="array" ref="BB16">SUM(IF(LEFT(BB22:BB174,1)="s",1,0))</f>
        <v>0</v>
      </c>
      <c r="BC16" s="607">
        <f t="array" ref="BC16">SUM(IF(LEFT(BC22:BC174,1)="s",1,0))</f>
        <v>3</v>
      </c>
      <c r="BD16" s="607">
        <f t="array" ref="BD16">SUM(IF(LEFT(BD22:BD174,1)="s",1,0))</f>
        <v>7</v>
      </c>
      <c r="BE16" s="607">
        <f t="array" ref="BE16">SUM(IF(LEFT(BE22:BE174,1)="s",1,0))</f>
        <v>0</v>
      </c>
      <c r="BF16" s="607">
        <f t="array" ref="BF16">SUM(IF(LEFT(BF22:BF174,1)="s",1,0))</f>
        <v>11</v>
      </c>
      <c r="BG16" s="607">
        <f t="array" ref="BG16">SUM(IF(LEFT(BG22:BG174,1)="s",1,0))</f>
        <v>0</v>
      </c>
      <c r="BH16" s="607">
        <f t="array" ref="BH16">SUM(IF(LEFT(BH22:BH174,1)="s",1,0))</f>
        <v>2</v>
      </c>
      <c r="BI16" s="607">
        <f t="array" ref="BI16">SUM(IF(LEFT(BI22:BI174,1)="s",1,0))</f>
        <v>5</v>
      </c>
      <c r="BJ16" s="607">
        <f t="array" ref="BJ16">SUM(IF(LEFT(BJ22:BJ174,1)="s",1,0))</f>
        <v>13</v>
      </c>
      <c r="BK16" s="607">
        <f t="array" ref="BK16">SUM(IF(LEFT(BK22:BK174,1)="s",1,0))</f>
        <v>14</v>
      </c>
      <c r="BL16" s="607">
        <f t="array" ref="BL16">SUM(IF(LEFT(BL22:BL174,1)="s",1,0))</f>
        <v>9</v>
      </c>
      <c r="BM16" s="607">
        <f t="array" ref="BM16">SUM(IF(LEFT(BM22:BM174,1)="s",1,0))</f>
        <v>19</v>
      </c>
      <c r="BN16" s="607">
        <f t="array" ref="BN16">SUM(IF(LEFT(BN22:BN174,1)="s",1,0))</f>
        <v>0</v>
      </c>
      <c r="BO16" s="607">
        <f t="array" ref="BO16">SUM(IF(LEFT(BO22:BO174,1)="s",1,0))</f>
        <v>13</v>
      </c>
      <c r="BP16" s="607">
        <f t="array" ref="BP16">SUM(IF(LEFT(BP22:BP174,1)="s",1,0))</f>
        <v>15</v>
      </c>
      <c r="BQ16" s="607">
        <f t="array" ref="BQ16">SUM(IF(LEFT(BQ22:BQ174,1)="s",1,0))</f>
        <v>0</v>
      </c>
      <c r="BR16" s="607">
        <f t="array" ref="BR16">SUM(IF(LEFT(BR22:BR174,1)="s",1,0))</f>
        <v>8</v>
      </c>
    </row>
    <row r="17" spans="1:82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1.588235294117647</v>
      </c>
      <c r="K17" s="616">
        <f>AVERAGEIFS($L$23:$L$98,$I$23:$I$98,$H17,$J$23:$J$98,Table!$C$1)</f>
        <v>0.88235294117647056</v>
      </c>
      <c r="L17" s="614">
        <f>J17-K17</f>
        <v>0.70588235294117641</v>
      </c>
      <c r="M17" s="613">
        <f>COUNTIFS($M$23:$M$98,"=W",$I$23:$I$98,"=A",$J$23:$J$98,Table!$C$1)</f>
        <v>9</v>
      </c>
      <c r="N17" s="613">
        <f>COUNTIFS($M$23:$M$98,"=D",$I$23:$I$98,"=A",$J$23:$J$98,Table!$C$1)</f>
        <v>5</v>
      </c>
      <c r="O17" s="613">
        <f>COUNTIFS($M$23:$M$98,"=L",$I$23:$I$98,"=A",$J$23:$J$98,Table!$C$1)</f>
        <v>3</v>
      </c>
      <c r="P17" s="614">
        <f>SUM(J17:K17)</f>
        <v>2.4705882352941178</v>
      </c>
      <c r="Q17" s="617" t="s">
        <v>198</v>
      </c>
      <c r="R17" s="614">
        <f>AVERAGEIFS($U$23:$U$208,$I$23:$I$208,"H",$J$23:$J$208,Table!$C$1)</f>
        <v>3.0005882352941176</v>
      </c>
      <c r="S17" s="614">
        <f>AVERAGEIFS($U$23:$U$208,$I$23:$I$208,"A",$J$23:$J$208,Table!$C$1)</f>
        <v>2.8135294117647058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SUM(IF(ISNUMBER(VALUE(RIGHT(AM22:AM182,1))),VALUE(RIGHT(AM22:AM182,1)),0))</f>
        <v>0</v>
      </c>
      <c r="AN17" s="607">
        <f t="array" ref="AN17">SUM(IF(ISNUMBER(VALUE(RIGHT(AN22:AN182,1))),VALUE(RIGHT(AN22:AN182,1)),0))</f>
        <v>8</v>
      </c>
      <c r="AO17" s="607">
        <f t="array" ref="AO17">SUM(IF(ISNUMBER(VALUE(RIGHT(AO22:AO182,1))),VALUE(RIGHT(AO22:AO182,1)),0))</f>
        <v>4</v>
      </c>
      <c r="AP17" s="607">
        <f t="array" ref="AP17">SUM(IF(ISNUMBER(VALUE(RIGHT(AP22:AP182,1))),VALUE(RIGHT(AP22:AP182,1)),0))</f>
        <v>0</v>
      </c>
      <c r="AQ17" s="607">
        <f t="array" ref="AQ17">SUM(IF(ISNUMBER(VALUE(RIGHT(AQ22:AQ182,1))),VALUE(RIGHT(AQ22:AQ182,1)),0))</f>
        <v>9</v>
      </c>
      <c r="AR17" s="607">
        <f t="array" ref="AR17">SUM(IF(ISNUMBER(VALUE(RIGHT(AR22:AR182,1))),VALUE(RIGHT(AR22:AR182,1)),0))</f>
        <v>3</v>
      </c>
      <c r="AS17" s="607">
        <f t="array" ref="AS17">SUM(IF(ISNUMBER(VALUE(RIGHT(AS22:AS182,1))),VALUE(RIGHT(AS22:AS182,1)),0))</f>
        <v>1</v>
      </c>
      <c r="AT17" s="607">
        <f t="array" ref="AT17">SUM(IF(ISNUMBER(VALUE(RIGHT(AT22:AT182,1))),VALUE(RIGHT(AT22:AT182,1)),0))</f>
        <v>5</v>
      </c>
      <c r="AU17" s="607">
        <f t="array" ref="AU17">SUM(IF(ISNUMBER(VALUE(RIGHT(AU22:AU182,1))),VALUE(RIGHT(AU22:AU182,1)),0))</f>
        <v>14</v>
      </c>
      <c r="AV17" s="607">
        <f t="array" ref="AV17">SUM(IF(ISNUMBER(VALUE(RIGHT(AV22:AV182,1))),VALUE(RIGHT(AV22:AV182,1)),0))</f>
        <v>7</v>
      </c>
      <c r="AW17" s="607">
        <f t="array" ref="AW17">SUM(IF(ISNUMBER(VALUE(RIGHT(AW22:AW182,1))),VALUE(RIGHT(AW22:AW182,1)),0))</f>
        <v>29</v>
      </c>
      <c r="AX17" s="607">
        <f t="array" ref="AX17">SUM(IF(ISNUMBER(VALUE(RIGHT(AX22:AX182,1))),VALUE(RIGHT(AX22:AX182,1)),0))</f>
        <v>1</v>
      </c>
      <c r="AY17" s="607">
        <f t="array" ref="AY17">SUM(IF(ISNUMBER(VALUE(RIGHT(AY22:AY182,1))),VALUE(RIGHT(AY22:AY182,1)),0))</f>
        <v>0</v>
      </c>
      <c r="AZ17" s="607">
        <f t="array" ref="AZ17">SUM(IF(ISNUMBER(VALUE(RIGHT(AZ22:AZ182,1))),VALUE(RIGHT(AZ22:AZ182,1)),0))</f>
        <v>0</v>
      </c>
      <c r="BA17" s="607">
        <f t="array" ref="BA17">SUM(IF(ISNUMBER(VALUE(RIGHT(BA22:BA182,1))),VALUE(RIGHT(BA22:BA182,1)),0))</f>
        <v>0</v>
      </c>
      <c r="BB17" s="607">
        <f t="array" ref="BB17">SUM(IF(ISNUMBER(VALUE(RIGHT(BB22:BB182,1))),VALUE(RIGHT(BB22:BB182,1)),0))</f>
        <v>0</v>
      </c>
      <c r="BC17" s="607">
        <f t="array" ref="BC17">SUM(IF(ISNUMBER(VALUE(RIGHT(BC22:BC182,1))),VALUE(RIGHT(BC22:BC182,1)),0))</f>
        <v>0</v>
      </c>
      <c r="BD17" s="607">
        <f t="array" ref="BD17">SUM(IF(ISNUMBER(VALUE(RIGHT(BD22:BD182,1))),VALUE(RIGHT(BD22:BD182,1)),0))</f>
        <v>1</v>
      </c>
      <c r="BE17" s="607">
        <f t="array" ref="BE17">SUM(IF(ISNUMBER(VALUE(RIGHT(BE22:BE182,1))),VALUE(RIGHT(BE22:BE182,1)),0))</f>
        <v>0</v>
      </c>
      <c r="BF17" s="607">
        <f t="array" ref="BF17">SUM(IF(ISNUMBER(VALUE(RIGHT(BF22:BF182,1))),VALUE(RIGHT(BF22:BF182,1)),0))</f>
        <v>1</v>
      </c>
      <c r="BG17" s="607">
        <f t="array" ref="BG17">SUM(IF(ISNUMBER(VALUE(RIGHT(BG22:BG182,1))),VALUE(RIGHT(BG22:BG182,1)),0))</f>
        <v>0</v>
      </c>
      <c r="BH17" s="607">
        <f t="array" ref="BH17">SUM(IF(ISNUMBER(VALUE(RIGHT(BH22:BH182,1))),VALUE(RIGHT(BH22:BH182,1)),0))</f>
        <v>0</v>
      </c>
      <c r="BI17" s="607">
        <f t="array" ref="BI17">SUM(IF(ISNUMBER(VALUE(RIGHT(BI22:BI182,1))),VALUE(RIGHT(BI22:BI182,1)),0))</f>
        <v>0</v>
      </c>
      <c r="BJ17" s="607">
        <f t="array" ref="BJ17">SUM(IF(ISNUMBER(VALUE(RIGHT(BJ22:BJ182,1))),VALUE(RIGHT(BJ22:BJ182,1)),0))</f>
        <v>3</v>
      </c>
      <c r="BK17" s="607">
        <f t="array" ref="BK17">SUM(IF(ISNUMBER(VALUE(RIGHT(BK22:BK182,1))),VALUE(RIGHT(BK22:BK182,1)),0))</f>
        <v>2</v>
      </c>
      <c r="BL17" s="607">
        <f t="array" ref="BL17">SUM(IF(ISNUMBER(VALUE(RIGHT(BL22:BL182,1))),VALUE(RIGHT(BL22:BL182,1)),0))</f>
        <v>3</v>
      </c>
      <c r="BM17" s="607">
        <f t="array" ref="BM17">SUM(IF(ISNUMBER(VALUE(RIGHT(BM22:BM182,1))),VALUE(RIGHT(BM22:BM182,1)),0))</f>
        <v>9</v>
      </c>
      <c r="BN17" s="607">
        <f t="array" ref="BN17">SUM(IF(ISNUMBER(VALUE(RIGHT(BN22:BN182,1))),VALUE(RIGHT(BN22:BN182,1)),0))</f>
        <v>0</v>
      </c>
      <c r="BO17" s="607">
        <f t="array" ref="BO17">SUM(IF(ISNUMBER(VALUE(RIGHT(BO22:BO182,1))),VALUE(RIGHT(BO22:BO182,1)),0))</f>
        <v>3</v>
      </c>
      <c r="BP17" s="607">
        <f t="array" ref="BP17">SUM(IF(ISNUMBER(VALUE(RIGHT(BP22:BP182,1))),VALUE(RIGHT(BP22:BP182,1)),0))</f>
        <v>7</v>
      </c>
      <c r="BQ17" s="607">
        <f t="array" ref="BQ17">SUM(IF(ISNUMBER(VALUE(RIGHT(BQ22:BQ182,1))),VALUE(RIGHT(BQ22:BQ182,1)),0))</f>
        <v>0</v>
      </c>
      <c r="BR17" s="607">
        <f t="array" ref="BR17">SUM(IF(ISNUMBER(VALUE(RIGHT(BR22:BR182,1))),VALUE(RIGHT(BR22:BR182,1)),0))</f>
        <v>2</v>
      </c>
    </row>
    <row r="18" spans="1:82" s="565" customFormat="1" ht="15">
      <c r="A18" s="552"/>
      <c r="B18" s="553"/>
      <c r="C18" s="554"/>
      <c r="D18" s="554"/>
      <c r="E18" s="554"/>
      <c r="F18" s="554"/>
      <c r="G18" s="555"/>
      <c r="H18" s="658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16.411764705882351</v>
      </c>
      <c r="S18" s="702">
        <f>AVERAGEIFS($Y$23:$Y$210,$I$23:$I$210,"A",$J$23:$J$210,Table!$C$1)</f>
        <v>13.058823529411764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</v>
      </c>
      <c r="AN18" s="648">
        <v>5</v>
      </c>
      <c r="AO18" s="648">
        <v>3</v>
      </c>
      <c r="AP18" s="648">
        <v>7</v>
      </c>
      <c r="AQ18" s="648">
        <v>18</v>
      </c>
      <c r="AR18" s="648">
        <v>21</v>
      </c>
      <c r="AS18" s="648">
        <v>10</v>
      </c>
      <c r="AT18" s="648">
        <v>41</v>
      </c>
      <c r="AU18" s="648">
        <v>8</v>
      </c>
      <c r="AV18" s="648">
        <v>14</v>
      </c>
      <c r="AW18" s="648">
        <v>11</v>
      </c>
      <c r="AY18" s="648">
        <v>24</v>
      </c>
      <c r="AZ18" s="648">
        <v>30</v>
      </c>
      <c r="BA18" s="648">
        <v>31</v>
      </c>
      <c r="BB18" s="648">
        <v>4</v>
      </c>
      <c r="BC18" s="648">
        <v>23</v>
      </c>
      <c r="BD18" s="648">
        <v>28</v>
      </c>
      <c r="BE18" s="648">
        <v>29</v>
      </c>
      <c r="BF18" s="648">
        <v>2</v>
      </c>
      <c r="BG18" s="648">
        <v>26</v>
      </c>
      <c r="BH18" s="648">
        <v>17</v>
      </c>
      <c r="BI18" s="648">
        <v>25</v>
      </c>
      <c r="BJ18" s="648">
        <v>19</v>
      </c>
      <c r="BK18" s="648">
        <v>6</v>
      </c>
      <c r="BL18" s="648">
        <v>13</v>
      </c>
      <c r="BM18" s="648">
        <v>16</v>
      </c>
      <c r="BN18" s="648">
        <v>32</v>
      </c>
      <c r="BO18" s="648">
        <v>22</v>
      </c>
      <c r="BP18" s="648">
        <v>9</v>
      </c>
      <c r="BQ18" s="648">
        <v>27</v>
      </c>
      <c r="BR18" s="648">
        <v>20</v>
      </c>
    </row>
    <row r="19" spans="1:82" s="565" customFormat="1" ht="15">
      <c r="A19" s="552"/>
      <c r="B19" s="553"/>
      <c r="C19" s="554"/>
      <c r="D19" s="554"/>
      <c r="E19" s="554"/>
      <c r="F19" s="554"/>
      <c r="G19" s="555"/>
      <c r="H19" s="658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10.117647058823529</v>
      </c>
      <c r="S19" s="702">
        <f>AVERAGEIFS($Z$23:$Z$208,$I$23:$I$208,"A",$J$23:$J$208,Table!$C$1)</f>
        <v>13.882352941176471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2171</v>
      </c>
      <c r="AN19" s="646" t="s">
        <v>5312</v>
      </c>
      <c r="AO19" s="646" t="s">
        <v>2178</v>
      </c>
      <c r="AP19" s="646" t="s">
        <v>2172</v>
      </c>
      <c r="AQ19" s="646" t="s">
        <v>5311</v>
      </c>
      <c r="AR19" s="646" t="s">
        <v>2174</v>
      </c>
      <c r="AS19" s="646" t="s">
        <v>2176</v>
      </c>
      <c r="AT19" s="646" t="s">
        <v>2177</v>
      </c>
      <c r="AU19" s="646" t="s">
        <v>6202</v>
      </c>
      <c r="AV19" s="646" t="s">
        <v>2176</v>
      </c>
      <c r="AW19" s="646" t="s">
        <v>6201</v>
      </c>
      <c r="AX19" s="555"/>
      <c r="AY19" s="646" t="s">
        <v>2171</v>
      </c>
      <c r="AZ19" s="646" t="s">
        <v>2171</v>
      </c>
      <c r="BA19" s="646" t="s">
        <v>2171</v>
      </c>
      <c r="BB19" s="646" t="s">
        <v>2178</v>
      </c>
      <c r="BC19" s="646" t="s">
        <v>2178</v>
      </c>
      <c r="BD19" s="646" t="s">
        <v>2178</v>
      </c>
      <c r="BE19" s="646" t="s">
        <v>2178</v>
      </c>
      <c r="BF19" s="646" t="s">
        <v>6203</v>
      </c>
      <c r="BG19" s="646" t="s">
        <v>6486</v>
      </c>
      <c r="BH19" s="646" t="s">
        <v>2173</v>
      </c>
      <c r="BI19" s="646" t="s">
        <v>2253</v>
      </c>
      <c r="BJ19" s="646" t="s">
        <v>2237</v>
      </c>
      <c r="BK19" s="646" t="s">
        <v>2230</v>
      </c>
      <c r="BL19" s="646" t="s">
        <v>2177</v>
      </c>
      <c r="BM19" s="646" t="s">
        <v>2177</v>
      </c>
      <c r="BN19" s="646" t="s">
        <v>2179</v>
      </c>
      <c r="BO19" s="646" t="s">
        <v>2175</v>
      </c>
      <c r="BP19" s="646" t="s">
        <v>2180</v>
      </c>
      <c r="BQ19" s="646" t="s">
        <v>2180</v>
      </c>
      <c r="BR19" s="646" t="s">
        <v>2240</v>
      </c>
      <c r="BS19" s="555"/>
      <c r="BT19" s="555"/>
      <c r="BU19" s="555"/>
      <c r="BV19" s="555"/>
      <c r="BW19" s="555"/>
      <c r="BX19" s="555"/>
    </row>
    <row r="20" spans="1:82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</v>
      </c>
      <c r="H20" s="666" t="s">
        <v>302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6207</v>
      </c>
      <c r="AN20" s="580" t="s">
        <v>1577</v>
      </c>
      <c r="AO20" s="580" t="s">
        <v>1570</v>
      </c>
      <c r="AP20" s="580" t="s">
        <v>1572</v>
      </c>
      <c r="AQ20" s="580" t="s">
        <v>4251</v>
      </c>
      <c r="AR20" s="580" t="s">
        <v>6206</v>
      </c>
      <c r="AS20" s="580" t="s">
        <v>3967</v>
      </c>
      <c r="AT20" s="580" t="s">
        <v>6041</v>
      </c>
      <c r="AU20" s="580" t="s">
        <v>2678</v>
      </c>
      <c r="AV20" s="580" t="s">
        <v>3267</v>
      </c>
      <c r="AW20" s="580" t="s">
        <v>1584</v>
      </c>
      <c r="AX20" s="579"/>
      <c r="AY20" s="580" t="s">
        <v>1566</v>
      </c>
      <c r="AZ20" s="580" t="s">
        <v>1567</v>
      </c>
      <c r="BA20" s="580" t="s">
        <v>1568</v>
      </c>
      <c r="BB20" s="580" t="s">
        <v>1571</v>
      </c>
      <c r="BC20" s="580" t="s">
        <v>5048</v>
      </c>
      <c r="BD20" s="580" t="s">
        <v>1575</v>
      </c>
      <c r="BE20" s="580" t="s">
        <v>1576</v>
      </c>
      <c r="BF20" s="580" t="s">
        <v>1569</v>
      </c>
      <c r="BG20" s="580" t="s">
        <v>1574</v>
      </c>
      <c r="BH20" s="580" t="s">
        <v>1573</v>
      </c>
      <c r="BI20" s="580" t="s">
        <v>1581</v>
      </c>
      <c r="BJ20" s="580" t="s">
        <v>1580</v>
      </c>
      <c r="BK20" s="580" t="s">
        <v>2677</v>
      </c>
      <c r="BL20" s="580" t="s">
        <v>1578</v>
      </c>
      <c r="BM20" s="580" t="s">
        <v>1579</v>
      </c>
      <c r="BN20" s="580" t="s">
        <v>1582</v>
      </c>
      <c r="BO20" s="580" t="s">
        <v>1586</v>
      </c>
      <c r="BP20" s="580" t="s">
        <v>1583</v>
      </c>
      <c r="BQ20" s="580" t="s">
        <v>1587</v>
      </c>
      <c r="BR20" s="580" t="s">
        <v>1585</v>
      </c>
      <c r="BS20" s="579"/>
      <c r="BU20" s="580"/>
      <c r="BV20" s="580"/>
    </row>
    <row r="21" spans="1:82" ht="81" customHeight="1">
      <c r="B21" s="571"/>
      <c r="C21" s="571"/>
      <c r="D21" s="571"/>
      <c r="E21" s="572"/>
      <c r="F21" s="573"/>
      <c r="G21" s="574"/>
      <c r="H21" s="660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1254</v>
      </c>
      <c r="AN21" s="620" t="s">
        <v>1264</v>
      </c>
      <c r="AO21" s="620" t="s">
        <v>1258</v>
      </c>
      <c r="AP21" s="620" t="s">
        <v>1262</v>
      </c>
      <c r="AQ21" s="620" t="s">
        <v>1261</v>
      </c>
      <c r="AR21" s="620" t="s">
        <v>1267</v>
      </c>
      <c r="AS21" s="620" t="s">
        <v>3968</v>
      </c>
      <c r="AT21" s="620" t="s">
        <v>1310</v>
      </c>
      <c r="AU21" s="620" t="s">
        <v>1562</v>
      </c>
      <c r="AV21" s="620" t="s">
        <v>3253</v>
      </c>
      <c r="AW21" s="620" t="s">
        <v>1271</v>
      </c>
      <c r="AX21" s="759" t="s">
        <v>4992</v>
      </c>
      <c r="AY21" s="620" t="s">
        <v>1255</v>
      </c>
      <c r="AZ21" s="620" t="s">
        <v>1256</v>
      </c>
      <c r="BA21" s="620" t="s">
        <v>1559</v>
      </c>
      <c r="BB21" s="620" t="s">
        <v>1259</v>
      </c>
      <c r="BC21" s="620" t="s">
        <v>1240</v>
      </c>
      <c r="BD21" s="620" t="s">
        <v>1263</v>
      </c>
      <c r="BE21" s="620" t="s">
        <v>1561</v>
      </c>
      <c r="BF21" s="620" t="s">
        <v>1257</v>
      </c>
      <c r="BG21" s="620" t="s">
        <v>1560</v>
      </c>
      <c r="BH21" s="620" t="s">
        <v>1260</v>
      </c>
      <c r="BI21" s="620" t="s">
        <v>1268</v>
      </c>
      <c r="BJ21" s="620" t="s">
        <v>1266</v>
      </c>
      <c r="BK21" s="620" t="s">
        <v>1265</v>
      </c>
      <c r="BL21" s="620" t="s">
        <v>1269</v>
      </c>
      <c r="BM21" s="620" t="s">
        <v>6038</v>
      </c>
      <c r="BN21" s="620" t="s">
        <v>1563</v>
      </c>
      <c r="BO21" s="620" t="s">
        <v>1565</v>
      </c>
      <c r="BP21" s="620" t="s">
        <v>1270</v>
      </c>
      <c r="BQ21" s="620" t="s">
        <v>1272</v>
      </c>
      <c r="BR21" s="620" t="s">
        <v>1564</v>
      </c>
      <c r="BS21" s="759" t="s">
        <v>4992</v>
      </c>
      <c r="BT21" s="620"/>
      <c r="BU21" s="620"/>
      <c r="BV21" s="620"/>
      <c r="BW21" s="620"/>
      <c r="BX21" s="620"/>
      <c r="BY21" s="620"/>
      <c r="BZ21" s="620"/>
    </row>
    <row r="22" spans="1:82">
      <c r="AJ22" s="582" t="str">
        <f t="array" ref="AJ22">IF($J22="","",IF(SUM(IF(ISNUMBER(VALUE(RIGHT($V22:$BP22,1))),VALUE(RIGHT($V22:$BP22,1)),0))=$J22,"T","F"))</f>
        <v/>
      </c>
      <c r="AK22" s="583" t="str">
        <f t="array" ref="AK22">IF($J22="","",SUM(IF(LEFT($V22:$BV22,1)="s",1,0))-SUM(IF(RIGHT(LEFT($V22:$BV22,2))="-",1,0)))</f>
        <v/>
      </c>
    </row>
    <row r="23" spans="1:82" s="661" customFormat="1" ht="15" customHeight="1">
      <c r="A23" s="685">
        <v>42788</v>
      </c>
      <c r="B23" s="686"/>
      <c r="C23" s="686"/>
      <c r="D23" s="686"/>
      <c r="E23" s="686"/>
      <c r="F23" s="686"/>
      <c r="G23" s="686"/>
      <c r="H23" s="691" t="s">
        <v>1438</v>
      </c>
      <c r="I23" s="686" t="s">
        <v>2</v>
      </c>
      <c r="J23" s="686" t="s">
        <v>1436</v>
      </c>
      <c r="K23" s="686">
        <v>1</v>
      </c>
      <c r="L23" s="686">
        <v>1</v>
      </c>
      <c r="M23" s="562" t="str">
        <f t="shared" ref="M23:M82" si="13">IF(K23="","",IF(K23&gt;L23,"W",IF(K23=L23,"D",IF(K23&lt;L23,"L"))))</f>
        <v>D</v>
      </c>
      <c r="N23" s="686">
        <f t="shared" ref="N23:N82" si="14">IF(K23="","",K23+L23)</f>
        <v>2</v>
      </c>
      <c r="O23" s="598">
        <f>IF(K23="","",K23-L23)</f>
        <v>0</v>
      </c>
      <c r="P23" s="562" t="str">
        <f t="shared" ref="P23:P82" si="15">IF($K23="","",IF($N23&gt;P$19,"O",IF($N23&lt;P$19,"U",IF($N23=P$19,"-"))))</f>
        <v>U</v>
      </c>
      <c r="Q23" s="586" t="str">
        <f t="shared" ref="Q23:Q40" si="16">IF(S23="","",IF(SIGN(S23)&lt;&gt;1,VLOOKUP(ABS(S23),SUP_HDC,3,TRUE),-VLOOKUP(ABS(S23),SUP_HDC,3,TRUE)))</f>
        <v/>
      </c>
      <c r="R23" s="635" t="str">
        <f t="shared" ref="R23:R40" si="17">IF(Q23="","",IF((K23-L23+Q23)&gt;=0.5,1,IF((K23-L23+Q23)=0.25,0.5,IF((K23-L23+Q23)&lt;=-0.5,-1,IF((K23-L23+Q23)=-0.25,-0.5,0)))))</f>
        <v/>
      </c>
      <c r="S23" s="600"/>
      <c r="T23" s="595" t="str">
        <f t="shared" ref="T23:T82" si="18">IF(ISBLANK(S23),"",K23-L23-S23)</f>
        <v/>
      </c>
      <c r="U23" s="601"/>
      <c r="V23" s="595" t="str">
        <f t="shared" ref="V23:V64" si="19">IF(ISBLANK(U23),"",K23+L23-U23)</f>
        <v/>
      </c>
      <c r="W23" s="586" t="str">
        <f>IF(S23="","",(S23+U23)/2)</f>
        <v/>
      </c>
      <c r="X23" s="586" t="str">
        <f>IF(W23="","",U23-W23)</f>
        <v/>
      </c>
      <c r="Y23" s="599"/>
      <c r="Z23" s="599"/>
      <c r="AA23" s="599"/>
      <c r="AB23" s="599"/>
      <c r="AC23" s="599"/>
      <c r="AD23" s="599"/>
      <c r="AE23" s="599"/>
      <c r="AF23" s="562"/>
      <c r="AG23" s="562"/>
      <c r="AH23" s="562"/>
      <c r="AJ23" s="758" t="str">
        <f t="array" ref="AJ23">IF($K23="","",IF(SUM(IF(ISNUMBER(VALUE(RIGHT($AM23:$CQ23,1))),VALUE(RIGHT($AM23:$CQ23,1)),0))=$K23,"T","F"))</f>
        <v>T</v>
      </c>
      <c r="AK23" s="583">
        <f t="array" ref="AK23">IF($K23="","",SUM(IF(LEFT($AM23:$CQ23,1)="s",1,0))-SUM(IF(RIGHT(LEFT($AM23:$CQ23,2))="-",1,0)))</f>
        <v>0</v>
      </c>
      <c r="AL23" s="562">
        <f t="array" ref="AL23">IF($K23="","",SUM(IF(LEFT($AM23:$CQ23,1)="X",1,0)))</f>
        <v>11</v>
      </c>
      <c r="AM23" s="668" t="s">
        <v>2012</v>
      </c>
      <c r="AN23" s="668" t="s">
        <v>2012</v>
      </c>
      <c r="AO23" s="668" t="s">
        <v>2015</v>
      </c>
      <c r="AP23" s="668" t="s">
        <v>2012</v>
      </c>
      <c r="AQ23" s="668" t="s">
        <v>2245</v>
      </c>
      <c r="AR23" s="668" t="s">
        <v>2012</v>
      </c>
      <c r="AS23" s="668" t="s">
        <v>2013</v>
      </c>
      <c r="AT23" s="668" t="s">
        <v>2013</v>
      </c>
      <c r="AU23" s="668" t="s">
        <v>2013</v>
      </c>
      <c r="AV23" s="668" t="s">
        <v>2012</v>
      </c>
      <c r="AW23" s="668" t="s">
        <v>2017</v>
      </c>
      <c r="AX23" s="668"/>
      <c r="AY23" s="668"/>
      <c r="AZ23" s="668" t="s">
        <v>2014</v>
      </c>
      <c r="BA23" s="668"/>
      <c r="BB23" s="668"/>
      <c r="BC23" s="668" t="s">
        <v>2245</v>
      </c>
      <c r="BD23" s="668" t="s">
        <v>2014</v>
      </c>
      <c r="BE23" s="668" t="s">
        <v>2012</v>
      </c>
      <c r="BF23" s="668" t="s">
        <v>2014</v>
      </c>
      <c r="BG23" s="668"/>
      <c r="BH23" s="668" t="s">
        <v>2244</v>
      </c>
      <c r="BI23" s="668"/>
      <c r="BJ23" s="668"/>
      <c r="BK23" s="668" t="s">
        <v>2012</v>
      </c>
      <c r="BL23" s="668" t="s">
        <v>2015</v>
      </c>
      <c r="BM23" s="668"/>
      <c r="BN23" s="668"/>
      <c r="BO23" s="668" t="s">
        <v>2015</v>
      </c>
      <c r="BP23" s="668" t="s">
        <v>2014</v>
      </c>
      <c r="BQ23" s="668"/>
      <c r="BR23" s="668"/>
      <c r="BS23" s="668"/>
      <c r="BT23" s="668"/>
      <c r="BU23" s="668"/>
      <c r="BV23" s="668"/>
      <c r="BW23" s="672"/>
      <c r="BX23" s="672"/>
      <c r="BY23" s="672"/>
      <c r="BZ23" s="673"/>
      <c r="CA23" s="673"/>
      <c r="CB23" s="673"/>
      <c r="CC23" s="673"/>
      <c r="CD23" s="673"/>
    </row>
    <row r="24" spans="1:82" s="661" customFormat="1" ht="15" customHeight="1">
      <c r="A24" s="688">
        <v>42791</v>
      </c>
      <c r="B24" s="689"/>
      <c r="C24" s="689"/>
      <c r="D24" s="689"/>
      <c r="E24" s="689"/>
      <c r="F24" s="689"/>
      <c r="G24" s="689"/>
      <c r="H24" s="692" t="s">
        <v>1204</v>
      </c>
      <c r="I24" s="689" t="s">
        <v>3</v>
      </c>
      <c r="J24" s="689" t="s">
        <v>285</v>
      </c>
      <c r="K24" s="689">
        <v>2</v>
      </c>
      <c r="L24" s="689">
        <v>0</v>
      </c>
      <c r="M24" s="562" t="str">
        <f t="shared" si="13"/>
        <v>W</v>
      </c>
      <c r="N24" s="686">
        <f t="shared" si="14"/>
        <v>2</v>
      </c>
      <c r="O24" s="598">
        <f t="shared" ref="O24:O88" si="20">IF(K24="","",K24-L24)</f>
        <v>2</v>
      </c>
      <c r="P24" s="562" t="str">
        <f t="shared" si="15"/>
        <v>U</v>
      </c>
      <c r="Q24" s="586">
        <f t="shared" si="16"/>
        <v>-0.25</v>
      </c>
      <c r="R24" s="635">
        <f t="shared" si="17"/>
        <v>1</v>
      </c>
      <c r="S24" s="600">
        <v>0.4</v>
      </c>
      <c r="T24" s="595">
        <f t="shared" si="18"/>
        <v>1.6</v>
      </c>
      <c r="U24" s="601">
        <v>2.7</v>
      </c>
      <c r="V24" s="595">
        <f t="shared" si="19"/>
        <v>-0.70000000000000018</v>
      </c>
      <c r="W24" s="586">
        <f t="shared" ref="W24:W64" si="21">IF(S24="","",(S24+U24)/2)</f>
        <v>1.55</v>
      </c>
      <c r="X24" s="586">
        <f t="shared" ref="X24:X64" si="22">IF(W24="","",U24-W24)</f>
        <v>1.1500000000000001</v>
      </c>
      <c r="Y24" s="599">
        <v>9</v>
      </c>
      <c r="Z24" s="599">
        <v>10</v>
      </c>
      <c r="AA24" s="599">
        <v>3</v>
      </c>
      <c r="AB24" s="599">
        <v>2</v>
      </c>
      <c r="AC24" s="599">
        <v>58</v>
      </c>
      <c r="AD24" s="599">
        <v>42</v>
      </c>
      <c r="AE24" s="599">
        <v>442</v>
      </c>
      <c r="AF24" s="562"/>
      <c r="AG24" s="562"/>
      <c r="AH24" s="562"/>
      <c r="AJ24" s="758" t="str">
        <f t="array" ref="AJ24">IF($K24="","",IF(SUM(IF(ISNUMBER(VALUE(RIGHT($AM24:$CQ24,1))),VALUE(RIGHT($AM24:$CQ24,1)),0))=$K24,"T","F"))</f>
        <v>T</v>
      </c>
      <c r="AK24" s="583">
        <f t="array" ref="AK24">IF($K24="","",SUM(IF(LEFT($AM24:$CQ24,1)="s",1,0))-SUM(IF(RIGHT(LEFT($AM24:$CQ24,2))="-",1,0)))</f>
        <v>0</v>
      </c>
      <c r="AL24" s="562">
        <f t="array" ref="AL24">IF($K24="","",SUM(IF(LEFT($AM24:$CQ24,1)="X",1,0)))</f>
        <v>11</v>
      </c>
      <c r="AM24" s="668" t="s">
        <v>2108</v>
      </c>
      <c r="AN24" s="669" t="s">
        <v>2108</v>
      </c>
      <c r="AO24" s="668" t="s">
        <v>2132</v>
      </c>
      <c r="AP24" s="668" t="s">
        <v>2108</v>
      </c>
      <c r="AQ24" s="668" t="s">
        <v>2245</v>
      </c>
      <c r="AR24" s="668" t="s">
        <v>2108</v>
      </c>
      <c r="AS24" s="668" t="s">
        <v>2108</v>
      </c>
      <c r="AT24" s="668" t="s">
        <v>2013</v>
      </c>
      <c r="AU24" s="668" t="s">
        <v>2013</v>
      </c>
      <c r="AV24" s="671" t="s">
        <v>2142</v>
      </c>
      <c r="AW24" s="671" t="s">
        <v>2141</v>
      </c>
      <c r="AX24" s="668"/>
      <c r="AY24" s="668"/>
      <c r="AZ24" s="668" t="s">
        <v>2131</v>
      </c>
      <c r="BA24" s="668"/>
      <c r="BB24" s="668"/>
      <c r="BC24" s="668" t="s">
        <v>2245</v>
      </c>
      <c r="BD24" s="668"/>
      <c r="BE24" s="668"/>
      <c r="BF24" s="668" t="s">
        <v>2140</v>
      </c>
      <c r="BG24" s="668"/>
      <c r="BH24" s="668" t="s">
        <v>2244</v>
      </c>
      <c r="BI24" s="668" t="s">
        <v>2132</v>
      </c>
      <c r="BJ24" s="668"/>
      <c r="BK24" s="668" t="s">
        <v>2108</v>
      </c>
      <c r="BL24" s="668" t="s">
        <v>2131</v>
      </c>
      <c r="BM24" s="668" t="s">
        <v>2131</v>
      </c>
      <c r="BN24" s="668"/>
      <c r="BO24" s="668" t="s">
        <v>2131</v>
      </c>
      <c r="BP24" s="668" t="s">
        <v>2132</v>
      </c>
      <c r="BQ24" s="668"/>
      <c r="BR24" s="668"/>
      <c r="BS24" s="668"/>
      <c r="BT24" s="668"/>
      <c r="BU24" s="651"/>
      <c r="BV24" s="668"/>
      <c r="BW24" s="672"/>
      <c r="BX24" s="672"/>
      <c r="BY24" s="672"/>
      <c r="BZ24" s="673"/>
      <c r="CA24" s="673"/>
      <c r="CB24" s="673"/>
      <c r="CC24" s="673"/>
      <c r="CD24" s="673"/>
    </row>
    <row r="25" spans="1:82" s="661" customFormat="1" ht="15" customHeight="1">
      <c r="A25" s="685">
        <v>42795</v>
      </c>
      <c r="B25" s="686"/>
      <c r="C25" s="686"/>
      <c r="D25" s="686"/>
      <c r="E25" s="686"/>
      <c r="F25" s="686"/>
      <c r="G25" s="686"/>
      <c r="H25" s="691" t="s">
        <v>1439</v>
      </c>
      <c r="I25" s="686" t="s">
        <v>3</v>
      </c>
      <c r="J25" s="686" t="s">
        <v>1436</v>
      </c>
      <c r="K25" s="686">
        <v>1</v>
      </c>
      <c r="L25" s="686">
        <v>1</v>
      </c>
      <c r="M25" s="562" t="str">
        <f t="shared" si="13"/>
        <v>D</v>
      </c>
      <c r="N25" s="686">
        <f t="shared" si="14"/>
        <v>2</v>
      </c>
      <c r="O25" s="598">
        <f t="shared" si="20"/>
        <v>0</v>
      </c>
      <c r="P25" s="562" t="str">
        <f t="shared" si="15"/>
        <v>U</v>
      </c>
      <c r="Q25" s="586" t="str">
        <f t="shared" si="16"/>
        <v/>
      </c>
      <c r="R25" s="635" t="str">
        <f t="shared" si="17"/>
        <v/>
      </c>
      <c r="S25" s="600"/>
      <c r="T25" s="595" t="str">
        <f t="shared" si="18"/>
        <v/>
      </c>
      <c r="U25" s="601"/>
      <c r="V25" s="595" t="str">
        <f t="shared" si="19"/>
        <v/>
      </c>
      <c r="W25" s="586" t="str">
        <f t="shared" si="21"/>
        <v/>
      </c>
      <c r="X25" s="586" t="str">
        <f t="shared" si="22"/>
        <v/>
      </c>
      <c r="Y25" s="599"/>
      <c r="Z25" s="599"/>
      <c r="AA25" s="599"/>
      <c r="AB25" s="599"/>
      <c r="AC25" s="599"/>
      <c r="AD25" s="599"/>
      <c r="AE25" s="599"/>
      <c r="AF25" s="562"/>
      <c r="AG25" s="562"/>
      <c r="AH25" s="562"/>
      <c r="AJ25" s="758" t="str">
        <f t="array" ref="AJ25">IF($K25="","",IF(SUM(IF(ISNUMBER(VALUE(RIGHT($AM25:$CQ25,1))),VALUE(RIGHT($AM25:$CQ25,1)),0))=$K25,"T","F"))</f>
        <v>T</v>
      </c>
      <c r="AK25" s="583">
        <f t="array" ref="AK25">IF($K25="","",SUM(IF(LEFT($AM25:$CQ25,1)="s",1,0))-SUM(IF(RIGHT(LEFT($AM25:$CQ25,2))="-",1,0)))</f>
        <v>0</v>
      </c>
      <c r="AL25" s="562">
        <f t="array" ref="AL25">IF($K25="","",SUM(IF(LEFT($AM25:$CQ25,1)="X",1,0)))</f>
        <v>11</v>
      </c>
      <c r="AM25" s="668"/>
      <c r="AN25" s="668"/>
      <c r="AO25" s="670" t="s">
        <v>2258</v>
      </c>
      <c r="AP25" s="668" t="s">
        <v>2258</v>
      </c>
      <c r="AQ25" s="668" t="s">
        <v>2245</v>
      </c>
      <c r="AR25" s="668" t="s">
        <v>2261</v>
      </c>
      <c r="AS25" s="668"/>
      <c r="AT25" s="668" t="s">
        <v>2244</v>
      </c>
      <c r="AU25" s="668" t="s">
        <v>2262</v>
      </c>
      <c r="AV25" s="668"/>
      <c r="AW25" s="668" t="s">
        <v>2261</v>
      </c>
      <c r="AX25" s="668"/>
      <c r="AY25" s="668" t="s">
        <v>2262</v>
      </c>
      <c r="AZ25" s="668" t="s">
        <v>2258</v>
      </c>
      <c r="BA25" s="668"/>
      <c r="BB25" s="668" t="s">
        <v>2258</v>
      </c>
      <c r="BC25" s="668" t="s">
        <v>2245</v>
      </c>
      <c r="BD25" s="668" t="s">
        <v>2259</v>
      </c>
      <c r="BE25" s="668" t="s">
        <v>2258</v>
      </c>
      <c r="BF25" s="668" t="s">
        <v>2262</v>
      </c>
      <c r="BG25" s="668"/>
      <c r="BH25" s="668" t="s">
        <v>2244</v>
      </c>
      <c r="BI25" s="668" t="s">
        <v>2260</v>
      </c>
      <c r="BJ25" s="668" t="s">
        <v>2258</v>
      </c>
      <c r="BK25" s="668" t="s">
        <v>2261</v>
      </c>
      <c r="BL25" s="668" t="s">
        <v>2260</v>
      </c>
      <c r="BM25" s="668" t="s">
        <v>2262</v>
      </c>
      <c r="BN25" s="668"/>
      <c r="BO25" s="670" t="s">
        <v>2258</v>
      </c>
      <c r="BP25" s="668" t="s">
        <v>2258</v>
      </c>
      <c r="BQ25" s="668"/>
      <c r="BR25" s="668"/>
      <c r="BS25" s="668"/>
      <c r="BT25" s="668"/>
      <c r="BU25" s="668"/>
      <c r="BV25" s="668"/>
      <c r="BW25" s="672"/>
      <c r="BX25" s="672"/>
      <c r="BY25" s="672"/>
      <c r="BZ25" s="673"/>
      <c r="CA25" s="673"/>
      <c r="CB25" s="673"/>
      <c r="CC25" s="673"/>
      <c r="CD25" s="673"/>
    </row>
    <row r="26" spans="1:82" s="661" customFormat="1" ht="15" customHeight="1">
      <c r="A26" s="688">
        <v>42799</v>
      </c>
      <c r="B26" s="689"/>
      <c r="C26" s="689"/>
      <c r="D26" s="689"/>
      <c r="E26" s="689"/>
      <c r="F26" s="689"/>
      <c r="G26" s="689"/>
      <c r="H26" s="692" t="s">
        <v>259</v>
      </c>
      <c r="I26" s="689" t="s">
        <v>2</v>
      </c>
      <c r="J26" s="689" t="s">
        <v>285</v>
      </c>
      <c r="K26" s="689">
        <v>1</v>
      </c>
      <c r="L26" s="689">
        <v>1</v>
      </c>
      <c r="M26" s="562" t="str">
        <f t="shared" si="13"/>
        <v>D</v>
      </c>
      <c r="N26" s="686">
        <f t="shared" si="14"/>
        <v>2</v>
      </c>
      <c r="O26" s="598">
        <f t="shared" si="20"/>
        <v>0</v>
      </c>
      <c r="P26" s="562" t="str">
        <f t="shared" si="15"/>
        <v>U</v>
      </c>
      <c r="Q26" s="586">
        <f t="shared" si="16"/>
        <v>-0.5</v>
      </c>
      <c r="R26" s="635">
        <f t="shared" si="17"/>
        <v>-1</v>
      </c>
      <c r="S26" s="600">
        <v>0.46</v>
      </c>
      <c r="T26" s="595">
        <f t="shared" si="18"/>
        <v>-0.46</v>
      </c>
      <c r="U26" s="601">
        <v>2.64</v>
      </c>
      <c r="V26" s="595">
        <f t="shared" si="19"/>
        <v>-0.64000000000000012</v>
      </c>
      <c r="W26" s="586">
        <f t="shared" si="21"/>
        <v>1.55</v>
      </c>
      <c r="X26" s="586">
        <f t="shared" si="22"/>
        <v>1.0900000000000001</v>
      </c>
      <c r="Y26" s="599">
        <v>15</v>
      </c>
      <c r="Z26" s="599">
        <v>8</v>
      </c>
      <c r="AA26" s="599">
        <v>3</v>
      </c>
      <c r="AB26" s="599">
        <v>3</v>
      </c>
      <c r="AC26" s="599">
        <v>60</v>
      </c>
      <c r="AD26" s="599">
        <v>40</v>
      </c>
      <c r="AE26" s="599">
        <v>4231</v>
      </c>
      <c r="AF26" s="562"/>
      <c r="AG26" s="562"/>
      <c r="AH26" s="562"/>
      <c r="AJ26" s="758" t="str">
        <f t="array" ref="AJ26">IF($K26="","",IF(SUM(IF(ISNUMBER(VALUE(RIGHT($AM26:$CQ26,1))),VALUE(RIGHT($AM26:$CQ26,1)),0))=$K26,"T","F"))</f>
        <v>T</v>
      </c>
      <c r="AK26" s="583">
        <f t="array" ref="AK26">IF($K26="","",SUM(IF(LEFT($AM26:$CQ26,1)="s",1,0))-SUM(IF(RIGHT(LEFT($AM26:$CQ26,2))="-",1,0)))</f>
        <v>0</v>
      </c>
      <c r="AL26" s="562">
        <f t="array" ref="AL26">IF($K26="","",SUM(IF(LEFT($AM26:$CQ26,1)="X",1,0)))</f>
        <v>11</v>
      </c>
      <c r="AM26" s="668" t="s">
        <v>2303</v>
      </c>
      <c r="AN26" s="668" t="s">
        <v>2303</v>
      </c>
      <c r="AO26" s="668" t="s">
        <v>2307</v>
      </c>
      <c r="AP26" s="668" t="s">
        <v>2303</v>
      </c>
      <c r="AQ26" s="668" t="s">
        <v>2245</v>
      </c>
      <c r="AR26" s="669" t="s">
        <v>2303</v>
      </c>
      <c r="AS26" s="668" t="s">
        <v>2303</v>
      </c>
      <c r="AT26" s="668" t="s">
        <v>2244</v>
      </c>
      <c r="AU26" s="668" t="s">
        <v>2013</v>
      </c>
      <c r="AV26" s="668" t="s">
        <v>2303</v>
      </c>
      <c r="AW26" s="671" t="s">
        <v>2017</v>
      </c>
      <c r="AX26" s="668"/>
      <c r="AY26" s="668"/>
      <c r="AZ26" s="668" t="s">
        <v>2308</v>
      </c>
      <c r="BA26" s="668"/>
      <c r="BB26" s="668"/>
      <c r="BC26" s="668" t="s">
        <v>2245</v>
      </c>
      <c r="BD26" s="668" t="s">
        <v>2308</v>
      </c>
      <c r="BE26" s="668"/>
      <c r="BF26" s="668" t="s">
        <v>2013</v>
      </c>
      <c r="BG26" s="668"/>
      <c r="BH26" s="668" t="s">
        <v>2244</v>
      </c>
      <c r="BI26" s="668"/>
      <c r="BJ26" s="668" t="s">
        <v>2308</v>
      </c>
      <c r="BK26" s="668" t="s">
        <v>2303</v>
      </c>
      <c r="BL26" s="668" t="s">
        <v>2307</v>
      </c>
      <c r="BM26" s="668"/>
      <c r="BN26" s="668" t="s">
        <v>2244</v>
      </c>
      <c r="BO26" s="669" t="s">
        <v>2307</v>
      </c>
      <c r="BP26" s="668" t="s">
        <v>2308</v>
      </c>
      <c r="BQ26" s="668" t="s">
        <v>2013</v>
      </c>
      <c r="BR26" s="668"/>
      <c r="BS26" s="668"/>
      <c r="BT26" s="668"/>
      <c r="BU26" s="668"/>
      <c r="BV26" s="668"/>
      <c r="BW26" s="672" t="s">
        <v>126</v>
      </c>
      <c r="BX26" s="672" t="s">
        <v>126</v>
      </c>
      <c r="BY26" s="672"/>
      <c r="BZ26" s="673"/>
      <c r="CA26" s="673"/>
      <c r="CB26" s="673"/>
      <c r="CC26" s="673"/>
      <c r="CD26" s="673"/>
    </row>
    <row r="27" spans="1:82" s="661" customFormat="1" ht="15" customHeight="1">
      <c r="A27" s="688">
        <v>42804</v>
      </c>
      <c r="B27" s="689"/>
      <c r="C27" s="689"/>
      <c r="D27" s="689"/>
      <c r="E27" s="689"/>
      <c r="F27" s="689"/>
      <c r="G27" s="689"/>
      <c r="H27" s="692" t="s">
        <v>256</v>
      </c>
      <c r="I27" s="689" t="s">
        <v>2</v>
      </c>
      <c r="J27" s="689" t="s">
        <v>285</v>
      </c>
      <c r="K27" s="689">
        <v>2</v>
      </c>
      <c r="L27" s="603">
        <v>1</v>
      </c>
      <c r="M27" s="562" t="str">
        <f t="shared" si="13"/>
        <v>W</v>
      </c>
      <c r="N27" s="686">
        <f t="shared" si="14"/>
        <v>3</v>
      </c>
      <c r="O27" s="598">
        <f t="shared" si="20"/>
        <v>1</v>
      </c>
      <c r="P27" s="562" t="str">
        <f t="shared" si="15"/>
        <v>O</v>
      </c>
      <c r="Q27" s="586">
        <f t="shared" si="16"/>
        <v>-0.25</v>
      </c>
      <c r="R27" s="635">
        <f t="shared" si="17"/>
        <v>1</v>
      </c>
      <c r="S27" s="600">
        <v>0.17</v>
      </c>
      <c r="T27" s="595">
        <f t="shared" si="18"/>
        <v>0.83</v>
      </c>
      <c r="U27" s="601">
        <v>2.98</v>
      </c>
      <c r="V27" s="595">
        <f t="shared" si="19"/>
        <v>2.0000000000000018E-2</v>
      </c>
      <c r="W27" s="586">
        <f t="shared" si="21"/>
        <v>1.575</v>
      </c>
      <c r="X27" s="586">
        <f t="shared" si="22"/>
        <v>1.405</v>
      </c>
      <c r="Y27" s="599">
        <v>15</v>
      </c>
      <c r="Z27" s="599">
        <v>12</v>
      </c>
      <c r="AA27" s="599">
        <v>6</v>
      </c>
      <c r="AB27" s="599">
        <v>8</v>
      </c>
      <c r="AC27" s="599">
        <v>58</v>
      </c>
      <c r="AD27" s="599">
        <v>42</v>
      </c>
      <c r="AE27" s="599">
        <v>4231</v>
      </c>
      <c r="AF27" s="562"/>
      <c r="AG27" s="562"/>
      <c r="AH27" s="562"/>
      <c r="AJ27" s="758" t="str">
        <f t="array" ref="AJ27">IF($K27="","",IF(SUM(IF(ISNUMBER(VALUE(RIGHT($AM27:$CQ27,1))),VALUE(RIGHT($AM27:$CQ27,1)),0))=$K27,"T","F"))</f>
        <v>T</v>
      </c>
      <c r="AK27" s="583">
        <f t="array" ref="AK27">IF($K27="","",SUM(IF(LEFT($AM27:$CQ27,1)="s",1,0))-SUM(IF(RIGHT(LEFT($AM27:$CQ27,2))="-",1,0)))</f>
        <v>0</v>
      </c>
      <c r="AL27" s="562">
        <f t="array" ref="AL27">IF($K27="","",SUM(IF(LEFT($AM27:$CQ27,1)="X",1,0)))</f>
        <v>11</v>
      </c>
      <c r="AM27" s="668" t="s">
        <v>2348</v>
      </c>
      <c r="AN27" s="671" t="s">
        <v>2351</v>
      </c>
      <c r="AO27" s="669" t="s">
        <v>2348</v>
      </c>
      <c r="AP27" s="668" t="s">
        <v>2348</v>
      </c>
      <c r="AQ27" s="668" t="s">
        <v>2245</v>
      </c>
      <c r="AR27" s="668" t="s">
        <v>2349</v>
      </c>
      <c r="AS27" s="668" t="s">
        <v>2348</v>
      </c>
      <c r="AT27" s="668" t="s">
        <v>2244</v>
      </c>
      <c r="AU27" s="671" t="s">
        <v>2355</v>
      </c>
      <c r="AV27" s="671" t="s">
        <v>2350</v>
      </c>
      <c r="AW27" s="668" t="s">
        <v>2352</v>
      </c>
      <c r="AX27" s="668"/>
      <c r="AY27" s="668"/>
      <c r="AZ27" s="668"/>
      <c r="BA27" s="668"/>
      <c r="BB27" s="668"/>
      <c r="BC27" s="668" t="s">
        <v>2245</v>
      </c>
      <c r="BD27" s="668" t="s">
        <v>2353</v>
      </c>
      <c r="BE27" s="668" t="s">
        <v>2327</v>
      </c>
      <c r="BF27" s="668" t="s">
        <v>2349</v>
      </c>
      <c r="BG27" s="668"/>
      <c r="BH27" s="668" t="s">
        <v>2244</v>
      </c>
      <c r="BI27" s="668" t="s">
        <v>2354</v>
      </c>
      <c r="BJ27" s="668" t="s">
        <v>2354</v>
      </c>
      <c r="BK27" s="669" t="s">
        <v>2348</v>
      </c>
      <c r="BL27" s="668" t="s">
        <v>2354</v>
      </c>
      <c r="BM27" s="668"/>
      <c r="BN27" s="668" t="s">
        <v>2244</v>
      </c>
      <c r="BO27" s="668" t="s">
        <v>2353</v>
      </c>
      <c r="BP27" s="668" t="s">
        <v>2353</v>
      </c>
      <c r="BQ27" s="668"/>
      <c r="BR27" s="668" t="s">
        <v>2354</v>
      </c>
      <c r="BS27" s="668"/>
      <c r="BT27" s="668"/>
      <c r="BU27" s="651"/>
      <c r="BV27" s="668"/>
      <c r="BW27" s="672"/>
      <c r="BX27" s="672"/>
      <c r="BY27" s="672"/>
      <c r="BZ27" s="673"/>
      <c r="CA27" s="673"/>
      <c r="CB27" s="673"/>
      <c r="CC27" s="673"/>
      <c r="CD27" s="673"/>
    </row>
    <row r="28" spans="1:82" s="661" customFormat="1" ht="15" customHeight="1">
      <c r="A28" s="685">
        <v>42808</v>
      </c>
      <c r="B28" s="686"/>
      <c r="C28" s="686"/>
      <c r="D28" s="686"/>
      <c r="E28" s="686"/>
      <c r="F28" s="686"/>
      <c r="G28" s="686"/>
      <c r="H28" s="691" t="s">
        <v>1440</v>
      </c>
      <c r="I28" s="686" t="s">
        <v>3</v>
      </c>
      <c r="J28" s="686" t="s">
        <v>1436</v>
      </c>
      <c r="K28" s="686">
        <v>1</v>
      </c>
      <c r="L28" s="686">
        <v>1</v>
      </c>
      <c r="M28" s="562" t="str">
        <f t="shared" si="13"/>
        <v>D</v>
      </c>
      <c r="N28" s="686">
        <f t="shared" si="14"/>
        <v>2</v>
      </c>
      <c r="O28" s="598">
        <f t="shared" si="20"/>
        <v>0</v>
      </c>
      <c r="P28" s="562" t="str">
        <f t="shared" si="15"/>
        <v>U</v>
      </c>
      <c r="Q28" s="586" t="str">
        <f t="shared" si="16"/>
        <v/>
      </c>
      <c r="R28" s="635" t="str">
        <f t="shared" si="17"/>
        <v/>
      </c>
      <c r="S28" s="600"/>
      <c r="T28" s="595" t="str">
        <f t="shared" si="18"/>
        <v/>
      </c>
      <c r="U28" s="601"/>
      <c r="V28" s="595" t="str">
        <f t="shared" si="19"/>
        <v/>
      </c>
      <c r="W28" s="586" t="str">
        <f t="shared" si="21"/>
        <v/>
      </c>
      <c r="X28" s="586" t="str">
        <f t="shared" si="22"/>
        <v/>
      </c>
      <c r="Y28" s="599"/>
      <c r="Z28" s="599"/>
      <c r="AA28" s="599"/>
      <c r="AB28" s="599"/>
      <c r="AC28" s="599"/>
      <c r="AD28" s="599"/>
      <c r="AE28" s="599"/>
      <c r="AF28" s="562"/>
      <c r="AG28" s="562"/>
      <c r="AH28" s="562"/>
      <c r="AJ28" s="758" t="str">
        <f t="array" ref="AJ28">IF($K28="","",IF(SUM(IF(ISNUMBER(VALUE(RIGHT($AM28:$CQ28,1))),VALUE(RIGHT($AM28:$CQ28,1)),0))=$K28,"T","F"))</f>
        <v>T</v>
      </c>
      <c r="AK28" s="583">
        <f t="array" ref="AK28">IF($K28="","",SUM(IF(LEFT($AM28:$CQ28,1)="s",1,0))-SUM(IF(RIGHT(LEFT($AM28:$CQ28,2))="-",1,0)))</f>
        <v>0</v>
      </c>
      <c r="AL28" s="562">
        <f t="array" ref="AL28">IF($K28="","",SUM(IF(LEFT($AM28:$CQ28,1)="X",1,0)))</f>
        <v>11</v>
      </c>
      <c r="AM28" s="668" t="s">
        <v>2474</v>
      </c>
      <c r="AN28" s="669" t="s">
        <v>2474</v>
      </c>
      <c r="AO28" s="668" t="s">
        <v>126</v>
      </c>
      <c r="AP28" s="668" t="s">
        <v>2474</v>
      </c>
      <c r="AQ28" s="668" t="s">
        <v>2244</v>
      </c>
      <c r="AR28" s="668" t="s">
        <v>2474</v>
      </c>
      <c r="AS28" s="668" t="s">
        <v>2474</v>
      </c>
      <c r="AT28" s="668" t="s">
        <v>2244</v>
      </c>
      <c r="AU28" s="668" t="s">
        <v>2474</v>
      </c>
      <c r="AV28" s="668" t="s">
        <v>2474</v>
      </c>
      <c r="AW28" s="668" t="s">
        <v>2493</v>
      </c>
      <c r="AX28" s="668"/>
      <c r="AY28" s="668" t="s">
        <v>126</v>
      </c>
      <c r="AZ28" s="668" t="s">
        <v>2472</v>
      </c>
      <c r="BA28" s="668" t="s">
        <v>126</v>
      </c>
      <c r="BB28" s="668" t="s">
        <v>2473</v>
      </c>
      <c r="BC28" s="668" t="s">
        <v>2244</v>
      </c>
      <c r="BD28" s="668" t="s">
        <v>2473</v>
      </c>
      <c r="BE28" s="668" t="s">
        <v>2327</v>
      </c>
      <c r="BF28" s="668" t="s">
        <v>2474</v>
      </c>
      <c r="BG28" s="668" t="s">
        <v>126</v>
      </c>
      <c r="BH28" s="668" t="s">
        <v>2244</v>
      </c>
      <c r="BI28" s="668" t="s">
        <v>2472</v>
      </c>
      <c r="BJ28" s="668" t="s">
        <v>2472</v>
      </c>
      <c r="BK28" s="668" t="s">
        <v>126</v>
      </c>
      <c r="BL28" s="668" t="s">
        <v>2471</v>
      </c>
      <c r="BM28" s="668" t="s">
        <v>2471</v>
      </c>
      <c r="BN28" s="668" t="s">
        <v>2244</v>
      </c>
      <c r="BO28" s="668" t="s">
        <v>3057</v>
      </c>
      <c r="BP28" s="681" t="s">
        <v>2494</v>
      </c>
      <c r="BQ28" s="668" t="s">
        <v>126</v>
      </c>
      <c r="BR28" s="668" t="s">
        <v>2472</v>
      </c>
      <c r="BS28" s="668"/>
      <c r="BT28" s="668"/>
      <c r="BU28" s="668"/>
      <c r="BV28" s="668"/>
      <c r="BW28" s="672"/>
      <c r="BX28" s="672"/>
      <c r="BY28" s="672"/>
      <c r="BZ28" s="673"/>
      <c r="CA28" s="673"/>
      <c r="CB28" s="673"/>
      <c r="CC28" s="673"/>
      <c r="CD28" s="673"/>
    </row>
    <row r="29" spans="1:82" s="661" customFormat="1" ht="15" customHeight="1">
      <c r="A29" s="688">
        <v>42812</v>
      </c>
      <c r="B29" s="689"/>
      <c r="C29" s="689"/>
      <c r="D29" s="689"/>
      <c r="E29" s="689"/>
      <c r="F29" s="689"/>
      <c r="G29" s="689"/>
      <c r="H29" s="692" t="s">
        <v>264</v>
      </c>
      <c r="I29" s="689" t="s">
        <v>3</v>
      </c>
      <c r="J29" s="689" t="s">
        <v>285</v>
      </c>
      <c r="K29" s="689">
        <v>0</v>
      </c>
      <c r="L29" s="689">
        <v>3</v>
      </c>
      <c r="M29" s="562" t="str">
        <f t="shared" si="13"/>
        <v>L</v>
      </c>
      <c r="N29" s="686">
        <f t="shared" si="14"/>
        <v>3</v>
      </c>
      <c r="O29" s="598">
        <f t="shared" si="20"/>
        <v>-3</v>
      </c>
      <c r="P29" s="562" t="str">
        <f t="shared" si="15"/>
        <v>O</v>
      </c>
      <c r="Q29" s="586">
        <f t="shared" si="16"/>
        <v>0.25</v>
      </c>
      <c r="R29" s="635">
        <f t="shared" si="17"/>
        <v>-1</v>
      </c>
      <c r="S29" s="600">
        <v>-0.18</v>
      </c>
      <c r="T29" s="595">
        <f t="shared" si="18"/>
        <v>-2.82</v>
      </c>
      <c r="U29" s="601">
        <v>2.71</v>
      </c>
      <c r="V29" s="595">
        <f t="shared" si="19"/>
        <v>0.29000000000000004</v>
      </c>
      <c r="W29" s="586">
        <f t="shared" si="21"/>
        <v>1.2649999999999999</v>
      </c>
      <c r="X29" s="586">
        <f t="shared" si="22"/>
        <v>1.4450000000000001</v>
      </c>
      <c r="Y29" s="599">
        <v>11</v>
      </c>
      <c r="Z29" s="599">
        <v>10</v>
      </c>
      <c r="AA29" s="599">
        <v>4</v>
      </c>
      <c r="AB29" s="599">
        <v>4</v>
      </c>
      <c r="AC29" s="599">
        <v>57</v>
      </c>
      <c r="AD29" s="599">
        <v>43</v>
      </c>
      <c r="AE29" s="599">
        <v>4231</v>
      </c>
      <c r="AF29" s="562"/>
      <c r="AG29" s="562"/>
      <c r="AH29" s="562"/>
      <c r="AJ29" s="758" t="str">
        <f t="array" ref="AJ29">IF($K29="","",IF(SUM(IF(ISNUMBER(VALUE(RIGHT($AM29:$CQ29,1))),VALUE(RIGHT($AM29:$CQ29,1)),0))=$K29,"T","F"))</f>
        <v>T</v>
      </c>
      <c r="AK29" s="583">
        <f t="array" ref="AK29">IF($K29="","",SUM(IF(LEFT($AM29:$CQ29,1)="s",1,0))-SUM(IF(RIGHT(LEFT($AM29:$CQ29,2))="-",1,0)))</f>
        <v>0</v>
      </c>
      <c r="AL29" s="562">
        <f t="array" ref="AL29">IF($K29="","",SUM(IF(LEFT($AM29:$CQ29,1)="X",1,0)))</f>
        <v>11</v>
      </c>
      <c r="AM29" s="668" t="s">
        <v>2527</v>
      </c>
      <c r="AN29" s="668" t="s">
        <v>2528</v>
      </c>
      <c r="AO29" s="668" t="s">
        <v>2528</v>
      </c>
      <c r="AP29" s="668" t="s">
        <v>2527</v>
      </c>
      <c r="AQ29" s="668" t="s">
        <v>2245</v>
      </c>
      <c r="AR29" s="668" t="s">
        <v>2013</v>
      </c>
      <c r="AS29" s="668" t="s">
        <v>2529</v>
      </c>
      <c r="AT29" s="668" t="s">
        <v>2244</v>
      </c>
      <c r="AU29" s="668" t="s">
        <v>2013</v>
      </c>
      <c r="AV29" s="668" t="s">
        <v>2529</v>
      </c>
      <c r="AW29" s="668" t="s">
        <v>2527</v>
      </c>
      <c r="AX29" s="668"/>
      <c r="AY29" s="668"/>
      <c r="AZ29" s="668" t="s">
        <v>2609</v>
      </c>
      <c r="BA29" s="668"/>
      <c r="BB29" s="668" t="s">
        <v>2245</v>
      </c>
      <c r="BC29" s="668" t="s">
        <v>2245</v>
      </c>
      <c r="BD29" s="668" t="s">
        <v>2014</v>
      </c>
      <c r="BE29" s="668" t="s">
        <v>2327</v>
      </c>
      <c r="BF29" s="668" t="s">
        <v>2607</v>
      </c>
      <c r="BG29" s="668"/>
      <c r="BH29" s="668" t="s">
        <v>2244</v>
      </c>
      <c r="BI29" s="668"/>
      <c r="BJ29" s="668" t="s">
        <v>2609</v>
      </c>
      <c r="BK29" s="668" t="s">
        <v>2527</v>
      </c>
      <c r="BL29" s="668" t="s">
        <v>2608</v>
      </c>
      <c r="BM29" s="668" t="s">
        <v>2608</v>
      </c>
      <c r="BN29" s="668" t="s">
        <v>2244</v>
      </c>
      <c r="BO29" s="668" t="s">
        <v>2608</v>
      </c>
      <c r="BP29" s="668" t="s">
        <v>2014</v>
      </c>
      <c r="BQ29" s="668"/>
      <c r="BR29" s="668"/>
      <c r="BS29" s="668"/>
      <c r="BT29" s="668"/>
      <c r="BU29" s="668"/>
      <c r="BV29" s="668"/>
      <c r="BW29" s="672"/>
      <c r="BX29" s="672"/>
      <c r="BY29" s="672"/>
      <c r="BZ29" s="673"/>
      <c r="CA29" s="673"/>
      <c r="CB29" s="673"/>
      <c r="CC29" s="673"/>
      <c r="CD29" s="673"/>
    </row>
    <row r="30" spans="1:82" s="661" customFormat="1" ht="15" customHeight="1">
      <c r="A30" s="688">
        <v>42826</v>
      </c>
      <c r="B30" s="689"/>
      <c r="C30" s="689"/>
      <c r="D30" s="689"/>
      <c r="E30" s="689"/>
      <c r="F30" s="689"/>
      <c r="G30" s="689"/>
      <c r="H30" s="692" t="s">
        <v>266</v>
      </c>
      <c r="I30" s="689" t="s">
        <v>3</v>
      </c>
      <c r="J30" s="689" t="s">
        <v>285</v>
      </c>
      <c r="K30" s="689">
        <v>2</v>
      </c>
      <c r="L30" s="689">
        <v>0</v>
      </c>
      <c r="M30" s="562" t="str">
        <f t="shared" si="13"/>
        <v>W</v>
      </c>
      <c r="N30" s="686">
        <f t="shared" si="14"/>
        <v>2</v>
      </c>
      <c r="O30" s="598">
        <f t="shared" si="20"/>
        <v>2</v>
      </c>
      <c r="P30" s="562" t="str">
        <f t="shared" si="15"/>
        <v>U</v>
      </c>
      <c r="Q30" s="586">
        <f t="shared" si="16"/>
        <v>-0.5</v>
      </c>
      <c r="R30" s="635">
        <f t="shared" si="17"/>
        <v>1</v>
      </c>
      <c r="S30" s="600">
        <v>0.44</v>
      </c>
      <c r="T30" s="595">
        <f t="shared" si="18"/>
        <v>1.56</v>
      </c>
      <c r="U30" s="601">
        <v>2.67</v>
      </c>
      <c r="V30" s="595">
        <f t="shared" si="19"/>
        <v>-0.66999999999999993</v>
      </c>
      <c r="W30" s="586">
        <f t="shared" si="21"/>
        <v>1.5549999999999999</v>
      </c>
      <c r="X30" s="586">
        <f t="shared" si="22"/>
        <v>1.115</v>
      </c>
      <c r="Y30" s="599">
        <v>20</v>
      </c>
      <c r="Z30" s="599">
        <v>7</v>
      </c>
      <c r="AA30" s="599">
        <v>6</v>
      </c>
      <c r="AB30" s="599">
        <v>1</v>
      </c>
      <c r="AC30" s="599">
        <v>46</v>
      </c>
      <c r="AD30" s="599">
        <v>54</v>
      </c>
      <c r="AE30" s="599">
        <v>3412</v>
      </c>
      <c r="AF30" s="562"/>
      <c r="AG30" s="562"/>
      <c r="AH30" s="562"/>
      <c r="AJ30" s="758" t="str">
        <f t="array" ref="AJ30">IF($K30="","",IF(SUM(IF(ISNUMBER(VALUE(RIGHT($AM30:$CQ30,1))),VALUE(RIGHT($AM30:$CQ30,1)),0))=$K30,"T","F"))</f>
        <v>T</v>
      </c>
      <c r="AK30" s="583">
        <f t="array" ref="AK30">IF($K30="","",SUM(IF(LEFT($AM30:$CQ30,1)="s",1,0))-SUM(IF(RIGHT(LEFT($AM30:$CQ30,2))="-",1,0)))</f>
        <v>0</v>
      </c>
      <c r="AL30" s="562">
        <f t="array" ref="AL30">IF($K30="","",SUM(IF(LEFT($AM30:$CQ30,1)="X",1,0)))</f>
        <v>11</v>
      </c>
      <c r="AM30" s="668" t="s">
        <v>2474</v>
      </c>
      <c r="AN30" s="669" t="s">
        <v>2474</v>
      </c>
      <c r="AO30" s="668" t="s">
        <v>2474</v>
      </c>
      <c r="AP30" s="668" t="s">
        <v>2474</v>
      </c>
      <c r="AQ30" s="668" t="s">
        <v>2245</v>
      </c>
      <c r="AR30" s="668" t="s">
        <v>2473</v>
      </c>
      <c r="AS30" s="668" t="s">
        <v>2473</v>
      </c>
      <c r="AT30" s="668" t="s">
        <v>2244</v>
      </c>
      <c r="AU30" s="668" t="s">
        <v>2634</v>
      </c>
      <c r="AV30" s="668" t="s">
        <v>2473</v>
      </c>
      <c r="AW30" s="671" t="s">
        <v>2644</v>
      </c>
      <c r="AX30" s="668"/>
      <c r="AY30" s="668"/>
      <c r="AZ30" s="668" t="s">
        <v>2472</v>
      </c>
      <c r="BA30" s="668" t="s">
        <v>2213</v>
      </c>
      <c r="BB30" s="668" t="s">
        <v>2244</v>
      </c>
      <c r="BC30" s="668" t="s">
        <v>2244</v>
      </c>
      <c r="BD30" s="668" t="s">
        <v>2471</v>
      </c>
      <c r="BE30" s="668" t="s">
        <v>2327</v>
      </c>
      <c r="BF30" s="668" t="s">
        <v>2474</v>
      </c>
      <c r="BG30" s="668"/>
      <c r="BH30" s="668" t="s">
        <v>2244</v>
      </c>
      <c r="BI30" s="668" t="s">
        <v>2472</v>
      </c>
      <c r="BJ30" s="671" t="s">
        <v>2643</v>
      </c>
      <c r="BK30" s="668" t="s">
        <v>2634</v>
      </c>
      <c r="BL30" s="668" t="s">
        <v>2472</v>
      </c>
      <c r="BM30" s="671" t="s">
        <v>2642</v>
      </c>
      <c r="BN30" s="668" t="s">
        <v>2244</v>
      </c>
      <c r="BO30" s="669" t="s">
        <v>2474</v>
      </c>
      <c r="BP30" s="668" t="s">
        <v>2634</v>
      </c>
      <c r="BQ30" s="668" t="s">
        <v>2472</v>
      </c>
      <c r="BR30" s="668" t="s">
        <v>2471</v>
      </c>
      <c r="BS30" s="668"/>
      <c r="BT30" s="668"/>
      <c r="BU30" s="668"/>
      <c r="BV30" s="668"/>
      <c r="BW30" s="672"/>
      <c r="BX30" s="672"/>
      <c r="BY30" s="672"/>
      <c r="BZ30" s="673"/>
      <c r="CA30" s="673"/>
      <c r="CB30" s="673"/>
      <c r="CC30" s="673"/>
      <c r="CD30" s="673"/>
    </row>
    <row r="31" spans="1:82" s="661" customFormat="1" ht="15" customHeight="1">
      <c r="A31" s="688">
        <v>42833</v>
      </c>
      <c r="B31" s="689"/>
      <c r="C31" s="689"/>
      <c r="D31" s="689"/>
      <c r="E31" s="689"/>
      <c r="F31" s="689"/>
      <c r="G31" s="689"/>
      <c r="H31" s="692" t="s">
        <v>267</v>
      </c>
      <c r="I31" s="689" t="s">
        <v>2</v>
      </c>
      <c r="J31" s="689" t="s">
        <v>285</v>
      </c>
      <c r="K31" s="689">
        <v>1</v>
      </c>
      <c r="L31" s="689">
        <v>1</v>
      </c>
      <c r="M31" s="562" t="str">
        <f t="shared" si="13"/>
        <v>D</v>
      </c>
      <c r="N31" s="686">
        <f t="shared" si="14"/>
        <v>2</v>
      </c>
      <c r="O31" s="598">
        <f t="shared" si="20"/>
        <v>0</v>
      </c>
      <c r="P31" s="562" t="str">
        <f t="shared" si="15"/>
        <v>U</v>
      </c>
      <c r="Q31" s="586">
        <f t="shared" si="16"/>
        <v>-1</v>
      </c>
      <c r="R31" s="635">
        <f t="shared" si="17"/>
        <v>-1</v>
      </c>
      <c r="S31" s="600">
        <v>0.96</v>
      </c>
      <c r="T31" s="595">
        <f t="shared" si="18"/>
        <v>-0.96</v>
      </c>
      <c r="U31" s="601">
        <v>2.56</v>
      </c>
      <c r="V31" s="595">
        <f t="shared" si="19"/>
        <v>-0.56000000000000005</v>
      </c>
      <c r="W31" s="586">
        <f t="shared" si="21"/>
        <v>1.76</v>
      </c>
      <c r="X31" s="586">
        <f t="shared" si="22"/>
        <v>0.8</v>
      </c>
      <c r="Y31" s="599">
        <v>18</v>
      </c>
      <c r="Z31" s="599">
        <v>8</v>
      </c>
      <c r="AA31" s="599">
        <v>8</v>
      </c>
      <c r="AB31" s="599">
        <v>3</v>
      </c>
      <c r="AC31" s="599">
        <v>63</v>
      </c>
      <c r="AD31" s="599">
        <v>37</v>
      </c>
      <c r="AE31" s="599">
        <v>3412</v>
      </c>
      <c r="AF31" s="562"/>
      <c r="AG31" s="562"/>
      <c r="AH31" s="562"/>
      <c r="AJ31" s="758" t="str">
        <f t="array" ref="AJ31">IF($K31="","",IF(SUM(IF(ISNUMBER(VALUE(RIGHT($AM31:$CQ31,1))),VALUE(RIGHT($AM31:$CQ31,1)),0))=$K31,"T","F"))</f>
        <v>T</v>
      </c>
      <c r="AK31" s="583">
        <f t="array" ref="AK31">IF($K31="","",SUM(IF(LEFT($AM31:$CQ31,1)="s",1,0))-SUM(IF(RIGHT(LEFT($AM31:$CQ31,2))="-",1,0)))</f>
        <v>0</v>
      </c>
      <c r="AL31" s="562">
        <f t="array" ref="AL31">IF($K31="","",SUM(IF(LEFT($AM31:$CQ31,1)="X",1,0)))</f>
        <v>11</v>
      </c>
      <c r="AM31" s="668" t="s">
        <v>2734</v>
      </c>
      <c r="AN31" s="668" t="s">
        <v>2699</v>
      </c>
      <c r="AO31" s="671" t="s">
        <v>2017</v>
      </c>
      <c r="AP31" s="668" t="s">
        <v>2699</v>
      </c>
      <c r="AQ31" s="668" t="s">
        <v>2245</v>
      </c>
      <c r="AR31" s="669" t="s">
        <v>2698</v>
      </c>
      <c r="AS31" s="668" t="s">
        <v>2213</v>
      </c>
      <c r="AT31" s="668" t="s">
        <v>2244</v>
      </c>
      <c r="AU31" s="668" t="s">
        <v>2244</v>
      </c>
      <c r="AV31" s="671" t="s">
        <v>2748</v>
      </c>
      <c r="AW31" s="668" t="s">
        <v>2698</v>
      </c>
      <c r="AX31" s="668"/>
      <c r="AY31" s="668"/>
      <c r="AZ31" s="668" t="s">
        <v>2747</v>
      </c>
      <c r="BA31" s="668" t="s">
        <v>2213</v>
      </c>
      <c r="BB31" s="668" t="s">
        <v>2244</v>
      </c>
      <c r="BC31" s="668" t="s">
        <v>2244</v>
      </c>
      <c r="BD31" s="668"/>
      <c r="BE31" s="668" t="s">
        <v>2327</v>
      </c>
      <c r="BF31" s="668" t="s">
        <v>2698</v>
      </c>
      <c r="BG31" s="668"/>
      <c r="BH31" s="668" t="s">
        <v>2244</v>
      </c>
      <c r="BI31" s="668"/>
      <c r="BJ31" s="668" t="s">
        <v>2013</v>
      </c>
      <c r="BK31" s="668" t="s">
        <v>2244</v>
      </c>
      <c r="BL31" s="668" t="s">
        <v>2727</v>
      </c>
      <c r="BM31" s="668" t="s">
        <v>2746</v>
      </c>
      <c r="BN31" s="668" t="s">
        <v>2244</v>
      </c>
      <c r="BO31" s="669" t="s">
        <v>2698</v>
      </c>
      <c r="BP31" s="668" t="s">
        <v>2244</v>
      </c>
      <c r="BQ31" s="668"/>
      <c r="BR31" s="668" t="s">
        <v>2727</v>
      </c>
      <c r="BS31" s="668"/>
      <c r="BT31" s="668"/>
      <c r="BU31" s="668"/>
      <c r="BV31" s="668"/>
      <c r="BW31" s="672"/>
      <c r="BX31" s="672"/>
      <c r="BY31" s="672"/>
      <c r="BZ31" s="673"/>
      <c r="CA31" s="673"/>
      <c r="CB31" s="673"/>
      <c r="CC31" s="673"/>
      <c r="CD31" s="673"/>
    </row>
    <row r="32" spans="1:82" s="661" customFormat="1" ht="15" customHeight="1">
      <c r="A32" s="685">
        <v>42837</v>
      </c>
      <c r="B32" s="686"/>
      <c r="C32" s="686"/>
      <c r="D32" s="686"/>
      <c r="E32" s="686"/>
      <c r="F32" s="686"/>
      <c r="G32" s="686"/>
      <c r="H32" s="691" t="s">
        <v>1440</v>
      </c>
      <c r="I32" s="686" t="s">
        <v>2</v>
      </c>
      <c r="J32" s="686" t="s">
        <v>1436</v>
      </c>
      <c r="K32" s="686">
        <v>0</v>
      </c>
      <c r="L32" s="686">
        <v>0</v>
      </c>
      <c r="M32" s="562" t="str">
        <f t="shared" si="13"/>
        <v>D</v>
      </c>
      <c r="N32" s="686">
        <f t="shared" si="14"/>
        <v>0</v>
      </c>
      <c r="O32" s="598">
        <f t="shared" si="20"/>
        <v>0</v>
      </c>
      <c r="P32" s="562" t="str">
        <f t="shared" si="15"/>
        <v>U</v>
      </c>
      <c r="Q32" s="586" t="str">
        <f t="shared" si="16"/>
        <v/>
      </c>
      <c r="R32" s="635" t="str">
        <f t="shared" si="17"/>
        <v/>
      </c>
      <c r="S32" s="600"/>
      <c r="T32" s="595" t="str">
        <f t="shared" si="18"/>
        <v/>
      </c>
      <c r="U32" s="601"/>
      <c r="V32" s="595" t="str">
        <f t="shared" si="19"/>
        <v/>
      </c>
      <c r="W32" s="586" t="str">
        <f t="shared" si="21"/>
        <v/>
      </c>
      <c r="X32" s="586" t="str">
        <f t="shared" si="22"/>
        <v/>
      </c>
      <c r="Y32" s="599"/>
      <c r="Z32" s="599"/>
      <c r="AA32" s="599"/>
      <c r="AB32" s="599"/>
      <c r="AC32" s="599"/>
      <c r="AD32" s="599"/>
      <c r="AE32" s="599"/>
      <c r="AF32" s="562"/>
      <c r="AG32" s="562"/>
      <c r="AH32" s="562"/>
      <c r="AJ32" s="758" t="str">
        <f t="array" ref="AJ32">IF($K32="","",IF(SUM(IF(ISNUMBER(VALUE(RIGHT($AM32:$CQ32,1))),VALUE(RIGHT($AM32:$CQ32,1)),0))=$K32,"T","F"))</f>
        <v>T</v>
      </c>
      <c r="AK32" s="583">
        <f t="array" ref="AK32">IF($K32="","",SUM(IF(LEFT($AM32:$CQ32,1)="s",1,0))-SUM(IF(RIGHT(LEFT($AM32:$CQ32,2))="-",1,0)))</f>
        <v>0</v>
      </c>
      <c r="AL32" s="562">
        <f t="array" ref="AL32">IF($K32="","",SUM(IF(LEFT($AM32:$CQ32,1)="X",1,0)))</f>
        <v>11</v>
      </c>
      <c r="AM32" s="668" t="s">
        <v>2012</v>
      </c>
      <c r="AN32" s="668" t="s">
        <v>2792</v>
      </c>
      <c r="AO32" s="668" t="s">
        <v>2792</v>
      </c>
      <c r="AP32" s="668" t="s">
        <v>2792</v>
      </c>
      <c r="AQ32" s="668" t="s">
        <v>2245</v>
      </c>
      <c r="AR32" s="668" t="s">
        <v>2791</v>
      </c>
      <c r="AS32" s="668" t="s">
        <v>2213</v>
      </c>
      <c r="AT32" s="668" t="s">
        <v>2244</v>
      </c>
      <c r="AU32" s="668" t="s">
        <v>2244</v>
      </c>
      <c r="AV32" s="668" t="s">
        <v>2794</v>
      </c>
      <c r="AW32" s="668" t="s">
        <v>2792</v>
      </c>
      <c r="AX32" s="668"/>
      <c r="AY32" s="668"/>
      <c r="AZ32" s="668" t="s">
        <v>2795</v>
      </c>
      <c r="BA32" s="668" t="s">
        <v>2213</v>
      </c>
      <c r="BB32" s="668" t="s">
        <v>2244</v>
      </c>
      <c r="BC32" s="668" t="s">
        <v>2244</v>
      </c>
      <c r="BD32" s="668" t="s">
        <v>2793</v>
      </c>
      <c r="BE32" s="668" t="s">
        <v>2327</v>
      </c>
      <c r="BF32" s="668" t="s">
        <v>2794</v>
      </c>
      <c r="BG32" s="668"/>
      <c r="BH32" s="668" t="s">
        <v>2244</v>
      </c>
      <c r="BI32" s="668" t="s">
        <v>2795</v>
      </c>
      <c r="BJ32" s="668" t="s">
        <v>2015</v>
      </c>
      <c r="BK32" s="668" t="s">
        <v>2012</v>
      </c>
      <c r="BL32" s="668" t="s">
        <v>2795</v>
      </c>
      <c r="BM32" s="668" t="s">
        <v>2793</v>
      </c>
      <c r="BN32" s="668" t="s">
        <v>2244</v>
      </c>
      <c r="BO32" s="668" t="s">
        <v>2792</v>
      </c>
      <c r="BP32" s="668" t="s">
        <v>2793</v>
      </c>
      <c r="BQ32" s="668" t="s">
        <v>2795</v>
      </c>
      <c r="BR32" s="668"/>
      <c r="BS32" s="668"/>
      <c r="BT32" s="668"/>
      <c r="BU32" s="668"/>
      <c r="BV32" s="668"/>
      <c r="BW32" s="672"/>
      <c r="BX32" s="672"/>
      <c r="BY32" s="672"/>
      <c r="BZ32" s="673"/>
      <c r="CA32" s="673"/>
      <c r="CB32" s="673"/>
      <c r="CC32" s="673"/>
      <c r="CD32" s="673"/>
    </row>
    <row r="33" spans="1:82" s="661" customFormat="1" ht="15" customHeight="1">
      <c r="A33" s="688">
        <v>42841</v>
      </c>
      <c r="B33" s="689"/>
      <c r="C33" s="689"/>
      <c r="D33" s="689"/>
      <c r="E33" s="689"/>
      <c r="F33" s="689"/>
      <c r="G33" s="689"/>
      <c r="H33" s="692" t="s">
        <v>1435</v>
      </c>
      <c r="I33" s="689" t="s">
        <v>3</v>
      </c>
      <c r="J33" s="689" t="s">
        <v>285</v>
      </c>
      <c r="K33" s="689">
        <v>1</v>
      </c>
      <c r="L33" s="689">
        <v>1</v>
      </c>
      <c r="M33" s="562" t="str">
        <f t="shared" si="13"/>
        <v>D</v>
      </c>
      <c r="N33" s="686">
        <f t="shared" si="14"/>
        <v>2</v>
      </c>
      <c r="O33" s="598">
        <f t="shared" si="20"/>
        <v>0</v>
      </c>
      <c r="P33" s="562" t="str">
        <f t="shared" si="15"/>
        <v>U</v>
      </c>
      <c r="Q33" s="586">
        <f t="shared" si="16"/>
        <v>-0.5</v>
      </c>
      <c r="R33" s="635">
        <f t="shared" si="17"/>
        <v>-1</v>
      </c>
      <c r="S33" s="600">
        <v>0.53</v>
      </c>
      <c r="T33" s="595">
        <f t="shared" si="18"/>
        <v>-0.53</v>
      </c>
      <c r="U33" s="601">
        <v>2.72</v>
      </c>
      <c r="V33" s="595">
        <f t="shared" si="19"/>
        <v>-0.7200000000000002</v>
      </c>
      <c r="W33" s="586">
        <f t="shared" si="21"/>
        <v>1.625</v>
      </c>
      <c r="X33" s="586">
        <f t="shared" si="22"/>
        <v>1.0950000000000002</v>
      </c>
      <c r="Y33" s="599">
        <v>11</v>
      </c>
      <c r="Z33" s="599">
        <v>13</v>
      </c>
      <c r="AA33" s="599">
        <v>5</v>
      </c>
      <c r="AB33" s="599">
        <v>3</v>
      </c>
      <c r="AC33" s="599">
        <v>59</v>
      </c>
      <c r="AD33" s="599">
        <v>41</v>
      </c>
      <c r="AE33" s="599">
        <v>4231</v>
      </c>
      <c r="AF33" s="562"/>
      <c r="AG33" s="562"/>
      <c r="AH33" s="562"/>
      <c r="AJ33" s="758" t="str">
        <f t="array" ref="AJ33">IF($K33="","",IF(SUM(IF(ISNUMBER(VALUE(RIGHT($AM33:$CQ33,1))),VALUE(RIGHT($AM33:$CQ33,1)),0))=$K33,"T","F"))</f>
        <v>T</v>
      </c>
      <c r="AK33" s="583">
        <f t="array" ref="AK33">IF($K33="","",SUM(IF(LEFT($AM33:$CQ33,1)="s",1,0))-SUM(IF(RIGHT(LEFT($AM33:$CQ33,2))="-",1,0)))</f>
        <v>0</v>
      </c>
      <c r="AL33" s="562">
        <f t="array" ref="AL33">IF($K33="","",SUM(IF(LEFT($AM33:$CQ33,1)="X",1,0)))</f>
        <v>11</v>
      </c>
      <c r="AM33" s="668" t="s">
        <v>2874</v>
      </c>
      <c r="AN33" s="668" t="s">
        <v>2874</v>
      </c>
      <c r="AO33" s="668" t="s">
        <v>2874</v>
      </c>
      <c r="AP33" s="668" t="s">
        <v>2874</v>
      </c>
      <c r="AQ33" s="668" t="s">
        <v>2245</v>
      </c>
      <c r="AR33" s="668" t="s">
        <v>2874</v>
      </c>
      <c r="AS33" s="668" t="s">
        <v>2213</v>
      </c>
      <c r="AT33" s="668" t="s">
        <v>2244</v>
      </c>
      <c r="AU33" s="668" t="s">
        <v>2015</v>
      </c>
      <c r="AV33" s="668" t="s">
        <v>2874</v>
      </c>
      <c r="AW33" s="671" t="s">
        <v>2927</v>
      </c>
      <c r="AX33" s="668"/>
      <c r="AY33" s="668"/>
      <c r="AZ33" s="668" t="s">
        <v>2875</v>
      </c>
      <c r="BA33" s="668" t="s">
        <v>2213</v>
      </c>
      <c r="BB33" s="668" t="s">
        <v>2244</v>
      </c>
      <c r="BC33" s="668" t="s">
        <v>2244</v>
      </c>
      <c r="BD33" s="668" t="s">
        <v>2875</v>
      </c>
      <c r="BE33" s="668" t="s">
        <v>2327</v>
      </c>
      <c r="BF33" s="668" t="s">
        <v>2013</v>
      </c>
      <c r="BG33" s="668"/>
      <c r="BH33" s="668" t="s">
        <v>2244</v>
      </c>
      <c r="BI33" s="668"/>
      <c r="BJ33" s="668" t="s">
        <v>2015</v>
      </c>
      <c r="BK33" s="668" t="s">
        <v>2874</v>
      </c>
      <c r="BL33" s="668" t="s">
        <v>2015</v>
      </c>
      <c r="BM33" s="668" t="s">
        <v>2926</v>
      </c>
      <c r="BN33" s="668" t="s">
        <v>2244</v>
      </c>
      <c r="BO33" s="669" t="s">
        <v>2013</v>
      </c>
      <c r="BP33" s="668" t="s">
        <v>2875</v>
      </c>
      <c r="BQ33" s="668" t="s">
        <v>2875</v>
      </c>
      <c r="BR33" s="668"/>
      <c r="BS33" s="668"/>
      <c r="BT33" s="668"/>
      <c r="BU33" s="668"/>
      <c r="BV33" s="668"/>
      <c r="BW33" s="668" t="s">
        <v>126</v>
      </c>
      <c r="BX33" s="672"/>
      <c r="BY33" s="672"/>
      <c r="BZ33" s="673"/>
      <c r="CA33" s="673"/>
      <c r="CB33" s="673"/>
      <c r="CC33" s="673"/>
      <c r="CD33" s="673"/>
    </row>
    <row r="34" spans="1:82" s="661" customFormat="1" ht="15" customHeight="1">
      <c r="A34" s="688">
        <v>42846</v>
      </c>
      <c r="B34" s="689"/>
      <c r="C34" s="689"/>
      <c r="D34" s="689"/>
      <c r="E34" s="689"/>
      <c r="F34" s="689"/>
      <c r="G34" s="689"/>
      <c r="H34" s="692" t="s">
        <v>262</v>
      </c>
      <c r="I34" s="689" t="s">
        <v>2</v>
      </c>
      <c r="J34" s="689" t="s">
        <v>285</v>
      </c>
      <c r="K34" s="689">
        <v>2</v>
      </c>
      <c r="L34" s="689">
        <v>2</v>
      </c>
      <c r="M34" s="562" t="str">
        <f t="shared" si="13"/>
        <v>D</v>
      </c>
      <c r="N34" s="686">
        <f t="shared" si="14"/>
        <v>4</v>
      </c>
      <c r="O34" s="598">
        <f t="shared" si="20"/>
        <v>0</v>
      </c>
      <c r="P34" s="562" t="str">
        <f t="shared" si="15"/>
        <v>O</v>
      </c>
      <c r="Q34" s="586">
        <f t="shared" si="16"/>
        <v>-0.25</v>
      </c>
      <c r="R34" s="635">
        <f t="shared" si="17"/>
        <v>-0.5</v>
      </c>
      <c r="S34" s="600">
        <v>0.37</v>
      </c>
      <c r="T34" s="595">
        <f t="shared" si="18"/>
        <v>-0.37</v>
      </c>
      <c r="U34" s="601">
        <v>2.72</v>
      </c>
      <c r="V34" s="595">
        <f t="shared" si="19"/>
        <v>1.2799999999999998</v>
      </c>
      <c r="W34" s="586">
        <f t="shared" si="21"/>
        <v>1.5450000000000002</v>
      </c>
      <c r="X34" s="586">
        <f t="shared" si="22"/>
        <v>1.175</v>
      </c>
      <c r="Y34" s="599">
        <v>16</v>
      </c>
      <c r="Z34" s="599">
        <v>12</v>
      </c>
      <c r="AA34" s="599">
        <v>2</v>
      </c>
      <c r="AB34" s="599">
        <v>4</v>
      </c>
      <c r="AC34" s="599">
        <v>68</v>
      </c>
      <c r="AD34" s="599">
        <v>32</v>
      </c>
      <c r="AE34" s="599">
        <v>4231</v>
      </c>
      <c r="AF34" s="562"/>
      <c r="AG34" s="562"/>
      <c r="AH34" s="562"/>
      <c r="AJ34" s="758" t="str">
        <f t="array" ref="AJ34">IF($K34="","",IF(SUM(IF(ISNUMBER(VALUE(RIGHT($AM34:$CQ34,1))),VALUE(RIGHT($AM34:$CQ34,1)),0))=$K34,"T","F"))</f>
        <v>T</v>
      </c>
      <c r="AK34" s="583">
        <f t="array" ref="AK34">IF($K34="","",SUM(IF(LEFT($AM34:$CQ34,1)="s",1,0))-SUM(IF(RIGHT(LEFT($AM34:$CQ34,2))="-",1,0)))</f>
        <v>0</v>
      </c>
      <c r="AL34" s="562">
        <f t="array" ref="AL34">IF($K34="","",SUM(IF(LEFT($AM34:$CQ34,1)="X",1,0)))</f>
        <v>11</v>
      </c>
      <c r="AM34" s="668" t="s">
        <v>2978</v>
      </c>
      <c r="AN34" s="668" t="s">
        <v>2978</v>
      </c>
      <c r="AO34" s="668" t="s">
        <v>2978</v>
      </c>
      <c r="AP34" s="668" t="s">
        <v>2978</v>
      </c>
      <c r="AQ34" s="668" t="s">
        <v>2245</v>
      </c>
      <c r="AR34" s="669" t="s">
        <v>2013</v>
      </c>
      <c r="AS34" s="668" t="s">
        <v>2213</v>
      </c>
      <c r="AT34" s="668" t="s">
        <v>2244</v>
      </c>
      <c r="AU34" s="671" t="s">
        <v>2983</v>
      </c>
      <c r="AV34" s="671" t="s">
        <v>2017</v>
      </c>
      <c r="AW34" s="671" t="s">
        <v>2985</v>
      </c>
      <c r="AX34" s="668"/>
      <c r="AY34" s="668"/>
      <c r="AZ34" s="668" t="s">
        <v>2014</v>
      </c>
      <c r="BA34" s="668" t="s">
        <v>2213</v>
      </c>
      <c r="BB34" s="668" t="s">
        <v>2244</v>
      </c>
      <c r="BC34" s="668" t="s">
        <v>2014</v>
      </c>
      <c r="BD34" s="668"/>
      <c r="BE34" s="668" t="s">
        <v>2327</v>
      </c>
      <c r="BF34" s="668" t="s">
        <v>2978</v>
      </c>
      <c r="BG34" s="668"/>
      <c r="BH34" s="668" t="s">
        <v>2244</v>
      </c>
      <c r="BI34" s="668" t="s">
        <v>2014</v>
      </c>
      <c r="BJ34" s="668" t="s">
        <v>2982</v>
      </c>
      <c r="BK34" s="668" t="s">
        <v>2981</v>
      </c>
      <c r="BL34" s="671" t="s">
        <v>2984</v>
      </c>
      <c r="BM34" s="668" t="s">
        <v>2981</v>
      </c>
      <c r="BN34" s="668" t="s">
        <v>2244</v>
      </c>
      <c r="BO34" s="668" t="s">
        <v>2974</v>
      </c>
      <c r="BP34" s="668" t="s">
        <v>2014</v>
      </c>
      <c r="BQ34" s="668" t="s">
        <v>2013</v>
      </c>
      <c r="BR34" s="668"/>
      <c r="BS34" s="668"/>
      <c r="BT34" s="668"/>
      <c r="BU34" s="668"/>
      <c r="BV34" s="668"/>
      <c r="BW34" s="672"/>
      <c r="BX34" s="672"/>
      <c r="BY34" s="672"/>
      <c r="BZ34" s="673"/>
      <c r="CA34" s="673"/>
      <c r="CB34" s="673"/>
      <c r="CC34" s="673"/>
      <c r="CD34" s="673"/>
    </row>
    <row r="35" spans="1:82" s="661" customFormat="1" ht="15" customHeight="1">
      <c r="A35" s="685">
        <v>42850</v>
      </c>
      <c r="B35" s="686"/>
      <c r="C35" s="686"/>
      <c r="D35" s="686"/>
      <c r="E35" s="686"/>
      <c r="F35" s="686"/>
      <c r="G35" s="686"/>
      <c r="H35" s="691" t="s">
        <v>1438</v>
      </c>
      <c r="I35" s="686" t="s">
        <v>3</v>
      </c>
      <c r="J35" s="686" t="s">
        <v>1436</v>
      </c>
      <c r="K35" s="686">
        <v>1</v>
      </c>
      <c r="L35" s="686">
        <v>0</v>
      </c>
      <c r="M35" s="562" t="str">
        <f t="shared" si="13"/>
        <v>W</v>
      </c>
      <c r="N35" s="686">
        <f t="shared" si="14"/>
        <v>1</v>
      </c>
      <c r="O35" s="598">
        <f t="shared" si="20"/>
        <v>1</v>
      </c>
      <c r="P35" s="562" t="str">
        <f t="shared" si="15"/>
        <v>U</v>
      </c>
      <c r="Q35" s="586" t="str">
        <f t="shared" si="16"/>
        <v/>
      </c>
      <c r="R35" s="635" t="str">
        <f t="shared" si="17"/>
        <v/>
      </c>
      <c r="S35" s="600"/>
      <c r="T35" s="595" t="str">
        <f t="shared" si="18"/>
        <v/>
      </c>
      <c r="U35" s="601"/>
      <c r="V35" s="595" t="str">
        <f t="shared" si="19"/>
        <v/>
      </c>
      <c r="W35" s="586" t="str">
        <f t="shared" si="21"/>
        <v/>
      </c>
      <c r="X35" s="586" t="str">
        <f t="shared" si="22"/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758" t="str">
        <f t="array" ref="AJ35">IF($K35="","",IF(SUM(IF(ISNUMBER(VALUE(RIGHT($AM35:$CQ35,1))),VALUE(RIGHT($AM35:$CQ35,1)),0))=$K35,"T","F"))</f>
        <v>T</v>
      </c>
      <c r="AK35" s="583">
        <f t="array" ref="AK35">IF($K35="","",SUM(IF(LEFT($AM35:$CQ35,1)="s",1,0))-SUM(IF(RIGHT(LEFT($AM35:$CQ35,2))="-",1,0)))</f>
        <v>0</v>
      </c>
      <c r="AL35" s="562">
        <f t="array" ref="AL35">IF($K35="","",SUM(IF(LEFT($AM35:$CQ35,1)="X",1,0)))</f>
        <v>11</v>
      </c>
      <c r="AM35" s="668" t="s">
        <v>3060</v>
      </c>
      <c r="AN35" s="668" t="s">
        <v>3060</v>
      </c>
      <c r="AO35" s="668" t="s">
        <v>3061</v>
      </c>
      <c r="AP35" s="668" t="s">
        <v>3060</v>
      </c>
      <c r="AQ35" s="668" t="s">
        <v>2245</v>
      </c>
      <c r="AR35" s="668" t="s">
        <v>3064</v>
      </c>
      <c r="AS35" s="668" t="s">
        <v>2213</v>
      </c>
      <c r="AT35" s="668" t="s">
        <v>2213</v>
      </c>
      <c r="AU35" s="668" t="s">
        <v>3060</v>
      </c>
      <c r="AV35" s="668" t="s">
        <v>3060</v>
      </c>
      <c r="AW35" s="668" t="s">
        <v>3060</v>
      </c>
      <c r="AX35" s="668"/>
      <c r="AY35" s="668"/>
      <c r="AZ35" s="668" t="s">
        <v>3068</v>
      </c>
      <c r="BA35" s="668" t="s">
        <v>2213</v>
      </c>
      <c r="BB35" s="668" t="s">
        <v>2244</v>
      </c>
      <c r="BC35" s="678" t="s">
        <v>3788</v>
      </c>
      <c r="BD35" s="668" t="s">
        <v>3067</v>
      </c>
      <c r="BE35" s="668" t="s">
        <v>2327</v>
      </c>
      <c r="BF35" s="668"/>
      <c r="BG35" s="668"/>
      <c r="BH35" s="668" t="s">
        <v>2086</v>
      </c>
      <c r="BI35" s="668"/>
      <c r="BJ35" s="668" t="s">
        <v>3063</v>
      </c>
      <c r="BK35" s="668" t="s">
        <v>3062</v>
      </c>
      <c r="BL35" s="668" t="s">
        <v>3060</v>
      </c>
      <c r="BM35" s="668" t="s">
        <v>3066</v>
      </c>
      <c r="BN35" s="668" t="s">
        <v>2244</v>
      </c>
      <c r="BO35" s="668" t="s">
        <v>3064</v>
      </c>
      <c r="BP35" s="668" t="s">
        <v>3065</v>
      </c>
      <c r="BQ35" s="668" t="s">
        <v>2121</v>
      </c>
      <c r="BR35" s="668"/>
      <c r="BS35" s="668"/>
      <c r="BT35" s="668"/>
      <c r="BU35" s="668"/>
      <c r="BV35" s="668"/>
      <c r="BW35" s="672"/>
      <c r="BX35" s="672"/>
      <c r="BY35" s="672"/>
      <c r="BZ35" s="673"/>
      <c r="CA35" s="673"/>
      <c r="CB35" s="673"/>
      <c r="CC35" s="673"/>
      <c r="CD35" s="673"/>
    </row>
    <row r="36" spans="1:82" s="661" customFormat="1" ht="15" customHeight="1">
      <c r="A36" s="688">
        <v>42855</v>
      </c>
      <c r="B36" s="689"/>
      <c r="C36" s="689"/>
      <c r="D36" s="689"/>
      <c r="E36" s="689"/>
      <c r="F36" s="689"/>
      <c r="G36" s="689"/>
      <c r="H36" s="692" t="s">
        <v>253</v>
      </c>
      <c r="I36" s="689" t="s">
        <v>3</v>
      </c>
      <c r="J36" s="689" t="s">
        <v>285</v>
      </c>
      <c r="K36" s="689">
        <v>0</v>
      </c>
      <c r="L36" s="689">
        <v>2</v>
      </c>
      <c r="M36" s="562" t="str">
        <f t="shared" si="13"/>
        <v>L</v>
      </c>
      <c r="N36" s="686">
        <f t="shared" si="14"/>
        <v>2</v>
      </c>
      <c r="O36" s="598">
        <f t="shared" si="20"/>
        <v>-2</v>
      </c>
      <c r="P36" s="562" t="str">
        <f t="shared" si="15"/>
        <v>U</v>
      </c>
      <c r="Q36" s="586">
        <f t="shared" si="16"/>
        <v>0.25</v>
      </c>
      <c r="R36" s="635">
        <f t="shared" si="17"/>
        <v>-1</v>
      </c>
      <c r="S36" s="600">
        <v>-0.22</v>
      </c>
      <c r="T36" s="595">
        <f t="shared" si="18"/>
        <v>-1.78</v>
      </c>
      <c r="U36" s="601">
        <v>2.62</v>
      </c>
      <c r="V36" s="595">
        <f t="shared" si="19"/>
        <v>-0.62000000000000011</v>
      </c>
      <c r="W36" s="586">
        <f t="shared" si="21"/>
        <v>1.2</v>
      </c>
      <c r="X36" s="586">
        <f t="shared" si="22"/>
        <v>1.4200000000000002</v>
      </c>
      <c r="Y36" s="599">
        <v>10</v>
      </c>
      <c r="Z36" s="599">
        <v>21</v>
      </c>
      <c r="AA36" s="599">
        <v>3</v>
      </c>
      <c r="AB36" s="599">
        <v>9</v>
      </c>
      <c r="AC36" s="599">
        <v>53</v>
      </c>
      <c r="AD36" s="599">
        <v>47</v>
      </c>
      <c r="AE36" s="599">
        <v>4231</v>
      </c>
      <c r="AF36" s="562"/>
      <c r="AG36" s="562"/>
      <c r="AH36" s="562"/>
      <c r="AJ36" s="758" t="str">
        <f t="array" ref="AJ36">IF($K36="","",IF(SUM(IF(ISNUMBER(VALUE(RIGHT($AM36:$CQ36,1))),VALUE(RIGHT($AM36:$CQ36,1)),0))=$K36,"T","F"))</f>
        <v>T</v>
      </c>
      <c r="AK36" s="583">
        <f t="array" ref="AK36">IF($K36="","",SUM(IF(LEFT($AM36:$CQ36,1)="s",1,0))-SUM(IF(RIGHT(LEFT($AM36:$CQ36,2))="-",1,0)))</f>
        <v>0</v>
      </c>
      <c r="AL36" s="562">
        <f t="array" ref="AL36">IF($K36="","",SUM(IF(LEFT($AM36:$CQ36,1)="X",1,0)))</f>
        <v>11</v>
      </c>
      <c r="AM36" s="668" t="s">
        <v>2012</v>
      </c>
      <c r="AN36" s="668" t="s">
        <v>2012</v>
      </c>
      <c r="AO36" s="668" t="s">
        <v>2012</v>
      </c>
      <c r="AP36" s="668" t="s">
        <v>2012</v>
      </c>
      <c r="AQ36" s="668" t="s">
        <v>2245</v>
      </c>
      <c r="AR36" s="668" t="s">
        <v>3057</v>
      </c>
      <c r="AS36" s="668" t="s">
        <v>2213</v>
      </c>
      <c r="AT36" s="668" t="s">
        <v>2213</v>
      </c>
      <c r="AU36" s="668" t="s">
        <v>2012</v>
      </c>
      <c r="AV36" s="668" t="s">
        <v>3257</v>
      </c>
      <c r="AW36" s="668" t="s">
        <v>2012</v>
      </c>
      <c r="AX36" s="668"/>
      <c r="AY36" s="668"/>
      <c r="AZ36" s="668" t="s">
        <v>3241</v>
      </c>
      <c r="BA36" s="668" t="s">
        <v>2213</v>
      </c>
      <c r="BB36" s="668" t="s">
        <v>2244</v>
      </c>
      <c r="BC36" s="668" t="s">
        <v>3241</v>
      </c>
      <c r="BD36" s="668" t="s">
        <v>3239</v>
      </c>
      <c r="BE36" s="668" t="s">
        <v>2327</v>
      </c>
      <c r="BF36" s="668" t="s">
        <v>2012</v>
      </c>
      <c r="BG36" s="668"/>
      <c r="BH36" s="668"/>
      <c r="BI36" s="668" t="s">
        <v>3241</v>
      </c>
      <c r="BJ36" s="668" t="s">
        <v>3237</v>
      </c>
      <c r="BK36" s="668" t="s">
        <v>2012</v>
      </c>
      <c r="BL36" s="668" t="s">
        <v>2013</v>
      </c>
      <c r="BM36" s="668" t="s">
        <v>3240</v>
      </c>
      <c r="BN36" s="668" t="s">
        <v>2244</v>
      </c>
      <c r="BO36" s="668" t="s">
        <v>2015</v>
      </c>
      <c r="BP36" s="668" t="s">
        <v>3241</v>
      </c>
      <c r="BQ36" s="668" t="s">
        <v>3238</v>
      </c>
      <c r="BR36" s="668"/>
      <c r="BS36" s="668"/>
      <c r="BT36" s="668"/>
      <c r="BU36" s="668"/>
      <c r="BV36" s="668"/>
      <c r="BW36" s="672"/>
      <c r="BX36" s="672"/>
      <c r="BY36" s="672"/>
      <c r="BZ36" s="673"/>
      <c r="CA36" s="673"/>
      <c r="CB36" s="673"/>
      <c r="CC36" s="673"/>
      <c r="CD36" s="673"/>
    </row>
    <row r="37" spans="1:82" s="661" customFormat="1" ht="15" customHeight="1">
      <c r="A37" s="688">
        <v>42860</v>
      </c>
      <c r="B37" s="689"/>
      <c r="C37" s="689"/>
      <c r="D37" s="689"/>
      <c r="E37" s="689"/>
      <c r="F37" s="689"/>
      <c r="G37" s="689"/>
      <c r="H37" s="692" t="s">
        <v>234</v>
      </c>
      <c r="I37" s="689" t="s">
        <v>2</v>
      </c>
      <c r="J37" s="689" t="s">
        <v>285</v>
      </c>
      <c r="K37" s="689">
        <v>3</v>
      </c>
      <c r="L37" s="689">
        <v>0</v>
      </c>
      <c r="M37" s="562" t="str">
        <f t="shared" si="13"/>
        <v>W</v>
      </c>
      <c r="N37" s="686">
        <f t="shared" si="14"/>
        <v>3</v>
      </c>
      <c r="O37" s="598">
        <f t="shared" si="20"/>
        <v>3</v>
      </c>
      <c r="P37" s="562" t="str">
        <f t="shared" si="15"/>
        <v>O</v>
      </c>
      <c r="Q37" s="586">
        <f t="shared" si="16"/>
        <v>-0.75</v>
      </c>
      <c r="R37" s="635">
        <f t="shared" si="17"/>
        <v>1</v>
      </c>
      <c r="S37" s="600">
        <v>0.78</v>
      </c>
      <c r="T37" s="595">
        <f t="shared" si="18"/>
        <v>2.2199999999999998</v>
      </c>
      <c r="U37" s="601">
        <v>2.8</v>
      </c>
      <c r="V37" s="595">
        <f t="shared" si="19"/>
        <v>0.20000000000000018</v>
      </c>
      <c r="W37" s="586">
        <f t="shared" si="21"/>
        <v>1.79</v>
      </c>
      <c r="X37" s="586">
        <f t="shared" si="22"/>
        <v>1.0099999999999998</v>
      </c>
      <c r="Y37" s="599">
        <v>8</v>
      </c>
      <c r="Z37" s="599">
        <v>12</v>
      </c>
      <c r="AA37" s="599">
        <v>4</v>
      </c>
      <c r="AB37" s="599">
        <v>3</v>
      </c>
      <c r="AC37" s="599">
        <v>56</v>
      </c>
      <c r="AD37" s="599">
        <v>44</v>
      </c>
      <c r="AE37" s="599">
        <v>4231</v>
      </c>
      <c r="AF37" s="562"/>
      <c r="AG37" s="562"/>
      <c r="AH37" s="562"/>
      <c r="AJ37" s="758" t="str">
        <f t="array" ref="AJ37">IF($K37="","",IF(SUM(IF(ISNUMBER(VALUE(RIGHT($AM37:$CQ37,1))),VALUE(RIGHT($AM37:$CQ37,1)),0))=$K37,"T","F"))</f>
        <v>T</v>
      </c>
      <c r="AK37" s="583">
        <f t="array" ref="AK37">IF($K37="","",SUM(IF(LEFT($AM37:$CQ37,1)="s",1,0))-SUM(IF(RIGHT(LEFT($AM37:$CQ37,2))="-",1,0)))</f>
        <v>0</v>
      </c>
      <c r="AL37" s="562">
        <f t="array" ref="AL37">IF($K37="","",SUM(IF(LEFT($AM37:$CQ37,1)="X",1,0)))</f>
        <v>11</v>
      </c>
      <c r="AM37" s="668" t="s">
        <v>3333</v>
      </c>
      <c r="AN37" s="668" t="s">
        <v>3333</v>
      </c>
      <c r="AO37" s="668" t="s">
        <v>3359</v>
      </c>
      <c r="AP37" s="668" t="s">
        <v>3333</v>
      </c>
      <c r="AQ37" s="668" t="s">
        <v>2245</v>
      </c>
      <c r="AR37" s="668" t="s">
        <v>3333</v>
      </c>
      <c r="AS37" s="668" t="s">
        <v>2013</v>
      </c>
      <c r="AT37" s="668" t="s">
        <v>2213</v>
      </c>
      <c r="AU37" s="671" t="s">
        <v>2017</v>
      </c>
      <c r="AV37" s="668" t="s">
        <v>3257</v>
      </c>
      <c r="AW37" s="671" t="s">
        <v>2017</v>
      </c>
      <c r="AX37" s="668"/>
      <c r="AY37" s="668"/>
      <c r="AZ37" s="668" t="s">
        <v>3359</v>
      </c>
      <c r="BA37" s="668"/>
      <c r="BB37" s="668" t="s">
        <v>2244</v>
      </c>
      <c r="BC37" s="668" t="s">
        <v>3334</v>
      </c>
      <c r="BD37" s="668"/>
      <c r="BE37" s="668" t="s">
        <v>2327</v>
      </c>
      <c r="BF37" s="668"/>
      <c r="BG37" s="668"/>
      <c r="BH37" s="668" t="s">
        <v>3358</v>
      </c>
      <c r="BI37" s="668"/>
      <c r="BJ37" s="668" t="s">
        <v>3358</v>
      </c>
      <c r="BK37" s="668" t="s">
        <v>3333</v>
      </c>
      <c r="BL37" s="668" t="s">
        <v>3358</v>
      </c>
      <c r="BM37" s="668" t="s">
        <v>2013</v>
      </c>
      <c r="BN37" s="668" t="s">
        <v>2244</v>
      </c>
      <c r="BO37" s="671" t="s">
        <v>2027</v>
      </c>
      <c r="BP37" s="668" t="s">
        <v>3359</v>
      </c>
      <c r="BQ37" s="668" t="s">
        <v>3359</v>
      </c>
      <c r="BR37" s="668"/>
      <c r="BS37" s="668"/>
      <c r="BT37" s="668"/>
      <c r="BU37" s="668"/>
      <c r="BV37" s="668"/>
      <c r="BW37" s="672"/>
      <c r="BX37" s="672"/>
      <c r="BY37" s="672"/>
      <c r="BZ37" s="673"/>
      <c r="CA37" s="673"/>
      <c r="CB37" s="673"/>
      <c r="CC37" s="673"/>
      <c r="CD37" s="673"/>
    </row>
    <row r="38" spans="1:82" s="661" customFormat="1" ht="15" customHeight="1">
      <c r="A38" s="685">
        <v>42864</v>
      </c>
      <c r="B38" s="686"/>
      <c r="C38" s="686"/>
      <c r="D38" s="686"/>
      <c r="E38" s="686"/>
      <c r="F38" s="686"/>
      <c r="G38" s="686"/>
      <c r="H38" s="691" t="s">
        <v>1439</v>
      </c>
      <c r="I38" s="686" t="s">
        <v>2</v>
      </c>
      <c r="J38" s="686" t="s">
        <v>1436</v>
      </c>
      <c r="K38" s="686">
        <v>4</v>
      </c>
      <c r="L38" s="686">
        <v>0</v>
      </c>
      <c r="M38" s="562" t="str">
        <f t="shared" si="13"/>
        <v>W</v>
      </c>
      <c r="N38" s="686">
        <f t="shared" si="14"/>
        <v>4</v>
      </c>
      <c r="O38" s="598">
        <f t="shared" si="20"/>
        <v>4</v>
      </c>
      <c r="P38" s="562" t="str">
        <f t="shared" si="15"/>
        <v>O</v>
      </c>
      <c r="Q38" s="586" t="str">
        <f t="shared" si="16"/>
        <v/>
      </c>
      <c r="R38" s="635" t="str">
        <f t="shared" si="17"/>
        <v/>
      </c>
      <c r="S38" s="600"/>
      <c r="T38" s="595" t="str">
        <f t="shared" si="18"/>
        <v/>
      </c>
      <c r="U38" s="601"/>
      <c r="V38" s="595" t="str">
        <f t="shared" si="19"/>
        <v/>
      </c>
      <c r="W38" s="586" t="str">
        <f t="shared" si="21"/>
        <v/>
      </c>
      <c r="X38" s="586" t="str">
        <f t="shared" si="22"/>
        <v/>
      </c>
      <c r="Y38" s="599"/>
      <c r="Z38" s="599"/>
      <c r="AA38" s="599"/>
      <c r="AB38" s="599"/>
      <c r="AC38" s="599"/>
      <c r="AD38" s="599"/>
      <c r="AE38" s="599"/>
      <c r="AF38" s="562"/>
      <c r="AG38" s="562"/>
      <c r="AH38" s="562"/>
      <c r="AJ38" s="758" t="str">
        <f t="array" ref="AJ38">IF($K38="","",IF(SUM(IF(ISNUMBER(VALUE(RIGHT($AM38:$CQ38,1))),VALUE(RIGHT($AM38:$CQ38,1)),0))=$K38,"T","F"))</f>
        <v>T</v>
      </c>
      <c r="AK38" s="583">
        <f t="array" ref="AK38">IF($K38="","",SUM(IF(LEFT($AM38:$CQ38,1)="s",1,0))-SUM(IF(RIGHT(LEFT($AM38:$CQ38,2))="-",1,0)))</f>
        <v>0</v>
      </c>
      <c r="AL38" s="562">
        <f t="array" ref="AL38">IF($K38="","",SUM(IF(LEFT($AM38:$CQ38,1)="X",1,0)))</f>
        <v>11</v>
      </c>
      <c r="AM38" s="668" t="s">
        <v>3398</v>
      </c>
      <c r="AN38" s="668" t="s">
        <v>3402</v>
      </c>
      <c r="AO38" s="668" t="s">
        <v>3400</v>
      </c>
      <c r="AP38" s="668" t="s">
        <v>3398</v>
      </c>
      <c r="AQ38" s="668" t="s">
        <v>2245</v>
      </c>
      <c r="AR38" s="668" t="s">
        <v>3399</v>
      </c>
      <c r="AS38" s="668" t="s">
        <v>3398</v>
      </c>
      <c r="AT38" s="668" t="s">
        <v>3404</v>
      </c>
      <c r="AU38" s="668" t="s">
        <v>3401</v>
      </c>
      <c r="AV38" s="668" t="s">
        <v>3401</v>
      </c>
      <c r="AW38" s="668" t="s">
        <v>3401</v>
      </c>
      <c r="AX38" s="668"/>
      <c r="AY38" s="668"/>
      <c r="AZ38" s="668" t="s">
        <v>3407</v>
      </c>
      <c r="BA38" s="668"/>
      <c r="BB38" s="668" t="s">
        <v>2244</v>
      </c>
      <c r="BC38" s="678" t="s">
        <v>3788</v>
      </c>
      <c r="BD38" s="668"/>
      <c r="BE38" s="668" t="s">
        <v>2327</v>
      </c>
      <c r="BF38" s="668"/>
      <c r="BG38" s="668"/>
      <c r="BH38" s="668" t="s">
        <v>3405</v>
      </c>
      <c r="BI38" s="668"/>
      <c r="BJ38" s="668" t="s">
        <v>3406</v>
      </c>
      <c r="BK38" s="668" t="s">
        <v>3399</v>
      </c>
      <c r="BL38" s="668"/>
      <c r="BM38" s="681" t="s">
        <v>3403</v>
      </c>
      <c r="BN38" s="668" t="s">
        <v>2244</v>
      </c>
      <c r="BO38" s="668" t="s">
        <v>3400</v>
      </c>
      <c r="BP38" s="668" t="s">
        <v>3406</v>
      </c>
      <c r="BQ38" s="668"/>
      <c r="BR38" s="668"/>
      <c r="BS38" s="668"/>
      <c r="BT38" s="668"/>
      <c r="BU38" s="668"/>
      <c r="BV38" s="668"/>
      <c r="BW38" s="672"/>
      <c r="BX38" s="672"/>
      <c r="BY38" s="672"/>
      <c r="BZ38" s="673"/>
      <c r="CA38" s="673"/>
      <c r="CB38" s="673"/>
      <c r="CC38" s="673"/>
      <c r="CD38" s="673"/>
    </row>
    <row r="39" spans="1:82" s="661" customFormat="1" ht="15" customHeight="1">
      <c r="A39" s="688">
        <v>42869</v>
      </c>
      <c r="B39" s="689"/>
      <c r="C39" s="689"/>
      <c r="D39" s="689"/>
      <c r="E39" s="689"/>
      <c r="F39" s="689"/>
      <c r="G39" s="689"/>
      <c r="H39" s="692" t="s">
        <v>254</v>
      </c>
      <c r="I39" s="689" t="s">
        <v>3</v>
      </c>
      <c r="J39" s="689" t="s">
        <v>285</v>
      </c>
      <c r="K39" s="689">
        <v>2</v>
      </c>
      <c r="L39" s="689">
        <v>0</v>
      </c>
      <c r="M39" s="562" t="str">
        <f t="shared" si="13"/>
        <v>W</v>
      </c>
      <c r="N39" s="686">
        <f t="shared" si="14"/>
        <v>2</v>
      </c>
      <c r="O39" s="598">
        <f t="shared" si="20"/>
        <v>2</v>
      </c>
      <c r="P39" s="562" t="str">
        <f t="shared" si="15"/>
        <v>U</v>
      </c>
      <c r="Q39" s="586">
        <f t="shared" si="16"/>
        <v>-0.75</v>
      </c>
      <c r="R39" s="635">
        <f t="shared" si="17"/>
        <v>1</v>
      </c>
      <c r="S39" s="600">
        <v>0.75</v>
      </c>
      <c r="T39" s="595">
        <f t="shared" si="18"/>
        <v>1.25</v>
      </c>
      <c r="U39" s="601">
        <v>2.76</v>
      </c>
      <c r="V39" s="595">
        <f t="shared" si="19"/>
        <v>-0.75999999999999979</v>
      </c>
      <c r="W39" s="586">
        <f t="shared" si="21"/>
        <v>1.7549999999999999</v>
      </c>
      <c r="X39" s="586">
        <f t="shared" si="22"/>
        <v>1.0049999999999999</v>
      </c>
      <c r="Y39" s="599">
        <v>11</v>
      </c>
      <c r="Z39" s="599">
        <v>14</v>
      </c>
      <c r="AA39" s="599">
        <v>3</v>
      </c>
      <c r="AB39" s="599">
        <v>5</v>
      </c>
      <c r="AC39" s="599">
        <v>53</v>
      </c>
      <c r="AD39" s="599">
        <v>47</v>
      </c>
      <c r="AE39" s="599">
        <v>3412</v>
      </c>
      <c r="AF39" s="562"/>
      <c r="AG39" s="562"/>
      <c r="AH39" s="562"/>
      <c r="AJ39" s="758" t="str">
        <f t="array" ref="AJ39">IF($K39="","",IF(SUM(IF(ISNUMBER(VALUE(RIGHT($AM39:$CQ39,1))),VALUE(RIGHT($AM39:$CQ39,1)),0))=$K39,"T","F"))</f>
        <v>T</v>
      </c>
      <c r="AK39" s="583">
        <f t="array" ref="AK39">IF($K39="","",SUM(IF(LEFT($AM39:$CQ39,1)="s",1,0))-SUM(IF(RIGHT(LEFT($AM39:$CQ39,2))="-",1,0)))</f>
        <v>0</v>
      </c>
      <c r="AL39" s="562">
        <f t="array" ref="AL39">IF($K39="","",SUM(IF(LEFT($AM39:$CQ39,1)="X",1,0)))</f>
        <v>11</v>
      </c>
      <c r="AM39" s="671" t="s">
        <v>3546</v>
      </c>
      <c r="AN39" s="668" t="s">
        <v>2474</v>
      </c>
      <c r="AO39" s="668" t="s">
        <v>3542</v>
      </c>
      <c r="AP39" s="668" t="s">
        <v>2474</v>
      </c>
      <c r="AQ39" s="668" t="s">
        <v>3474</v>
      </c>
      <c r="AR39" s="668" t="s">
        <v>2474</v>
      </c>
      <c r="AS39" s="668" t="s">
        <v>2474</v>
      </c>
      <c r="AT39" s="668" t="s">
        <v>3474</v>
      </c>
      <c r="AU39" s="671" t="s">
        <v>3543</v>
      </c>
      <c r="AV39" s="668" t="s">
        <v>3535</v>
      </c>
      <c r="AW39" s="671" t="s">
        <v>3545</v>
      </c>
      <c r="AX39" s="668"/>
      <c r="AY39" s="668" t="s">
        <v>126</v>
      </c>
      <c r="AZ39" s="668" t="s">
        <v>2472</v>
      </c>
      <c r="BA39" s="668" t="s">
        <v>126</v>
      </c>
      <c r="BB39" s="668" t="s">
        <v>3474</v>
      </c>
      <c r="BC39" s="668" t="s">
        <v>2474</v>
      </c>
      <c r="BD39" s="668" t="s">
        <v>3471</v>
      </c>
      <c r="BE39" s="668" t="s">
        <v>3474</v>
      </c>
      <c r="BF39" s="668" t="s">
        <v>2472</v>
      </c>
      <c r="BG39" s="668" t="s">
        <v>126</v>
      </c>
      <c r="BH39" s="668" t="s">
        <v>2474</v>
      </c>
      <c r="BI39" s="668" t="s">
        <v>126</v>
      </c>
      <c r="BJ39" s="668" t="s">
        <v>2472</v>
      </c>
      <c r="BK39" s="668" t="s">
        <v>2472</v>
      </c>
      <c r="BL39" s="668" t="s">
        <v>3471</v>
      </c>
      <c r="BM39" s="671" t="s">
        <v>3544</v>
      </c>
      <c r="BN39" s="668" t="s">
        <v>3474</v>
      </c>
      <c r="BO39" s="669" t="s">
        <v>3541</v>
      </c>
      <c r="BP39" s="669" t="s">
        <v>3542</v>
      </c>
      <c r="BQ39" s="668" t="s">
        <v>126</v>
      </c>
      <c r="BR39" s="668"/>
      <c r="BS39" s="668"/>
      <c r="BT39" s="668"/>
      <c r="BU39" s="668"/>
      <c r="BV39" s="668"/>
      <c r="BW39" s="672"/>
      <c r="BX39" s="672"/>
      <c r="BY39" s="672"/>
      <c r="BZ39" s="673"/>
      <c r="CA39" s="673"/>
      <c r="CB39" s="673"/>
      <c r="CC39" s="673"/>
      <c r="CD39" s="673"/>
    </row>
    <row r="40" spans="1:82" s="661" customFormat="1" ht="15" customHeight="1">
      <c r="A40" s="688">
        <v>42874</v>
      </c>
      <c r="B40" s="689"/>
      <c r="C40" s="689"/>
      <c r="D40" s="689"/>
      <c r="E40" s="689"/>
      <c r="F40" s="689"/>
      <c r="G40" s="689"/>
      <c r="H40" s="692" t="s">
        <v>255</v>
      </c>
      <c r="I40" s="689" t="s">
        <v>3</v>
      </c>
      <c r="J40" s="689" t="s">
        <v>285</v>
      </c>
      <c r="K40" s="689">
        <v>3</v>
      </c>
      <c r="L40" s="689">
        <v>0</v>
      </c>
      <c r="M40" s="562" t="str">
        <f t="shared" si="13"/>
        <v>W</v>
      </c>
      <c r="N40" s="686">
        <f t="shared" si="14"/>
        <v>3</v>
      </c>
      <c r="O40" s="598">
        <f t="shared" si="20"/>
        <v>3</v>
      </c>
      <c r="P40" s="562" t="str">
        <f t="shared" si="15"/>
        <v>O</v>
      </c>
      <c r="Q40" s="586">
        <f t="shared" si="16"/>
        <v>0.25</v>
      </c>
      <c r="R40" s="635">
        <f t="shared" si="17"/>
        <v>1</v>
      </c>
      <c r="S40" s="600">
        <v>-0.25</v>
      </c>
      <c r="T40" s="595">
        <f t="shared" si="18"/>
        <v>3.25</v>
      </c>
      <c r="U40" s="601">
        <v>2.66</v>
      </c>
      <c r="V40" s="595">
        <f t="shared" si="19"/>
        <v>0.33999999999999986</v>
      </c>
      <c r="W40" s="586">
        <f t="shared" si="21"/>
        <v>1.2050000000000001</v>
      </c>
      <c r="X40" s="586">
        <f t="shared" si="22"/>
        <v>1.4550000000000001</v>
      </c>
      <c r="Y40" s="599">
        <v>10</v>
      </c>
      <c r="Z40" s="599">
        <v>25</v>
      </c>
      <c r="AA40" s="599">
        <v>5</v>
      </c>
      <c r="AB40" s="599">
        <v>6</v>
      </c>
      <c r="AC40" s="599">
        <v>50</v>
      </c>
      <c r="AD40" s="599">
        <v>50</v>
      </c>
      <c r="AE40" s="599">
        <v>4231</v>
      </c>
      <c r="AF40" s="562"/>
      <c r="AG40" s="562"/>
      <c r="AH40" s="562"/>
      <c r="AJ40" s="758" t="str">
        <f t="array" ref="AJ40">IF($K40="","",IF(SUM(IF(ISNUMBER(VALUE(RIGHT($AM40:$CQ40,1))),VALUE(RIGHT($AM40:$CQ40,1)),0))=$K40,"T","F"))</f>
        <v>T</v>
      </c>
      <c r="AK40" s="583">
        <f t="array" ref="AK40">IF($K40="","",SUM(IF(LEFT($AM40:$CQ40,1)="s",1,0))-SUM(IF(RIGHT(LEFT($AM40:$CQ40,2))="-",1,0)))</f>
        <v>0</v>
      </c>
      <c r="AL40" s="562">
        <f t="array" ref="AL40">IF($K40="","",SUM(IF(LEFT($AM40:$CQ40,1)="X",1,0)))</f>
        <v>11</v>
      </c>
      <c r="AM40" s="668" t="s">
        <v>3604</v>
      </c>
      <c r="AN40" s="668" t="s">
        <v>3604</v>
      </c>
      <c r="AO40" s="668" t="s">
        <v>3608</v>
      </c>
      <c r="AP40" s="671" t="s">
        <v>3622</v>
      </c>
      <c r="AQ40" s="668" t="s">
        <v>3474</v>
      </c>
      <c r="AR40" s="668" t="s">
        <v>3605</v>
      </c>
      <c r="AS40" s="668" t="s">
        <v>3617</v>
      </c>
      <c r="AT40" s="668" t="s">
        <v>3618</v>
      </c>
      <c r="AU40" s="671" t="s">
        <v>3619</v>
      </c>
      <c r="AV40" s="668" t="s">
        <v>3606</v>
      </c>
      <c r="AW40" s="668" t="s">
        <v>2013</v>
      </c>
      <c r="AX40" s="668"/>
      <c r="AY40" s="668"/>
      <c r="AZ40" s="668" t="s">
        <v>3607</v>
      </c>
      <c r="BA40" s="668"/>
      <c r="BB40" s="668" t="s">
        <v>2244</v>
      </c>
      <c r="BC40" s="668" t="s">
        <v>3604</v>
      </c>
      <c r="BD40" s="668" t="s">
        <v>3471</v>
      </c>
      <c r="BE40" s="668" t="s">
        <v>2327</v>
      </c>
      <c r="BF40" s="671" t="s">
        <v>3621</v>
      </c>
      <c r="BG40" s="668"/>
      <c r="BH40" s="668" t="s">
        <v>3604</v>
      </c>
      <c r="BI40" s="668"/>
      <c r="BJ40" s="668"/>
      <c r="BK40" s="668" t="s">
        <v>3607</v>
      </c>
      <c r="BL40" s="668" t="s">
        <v>3471</v>
      </c>
      <c r="BM40" s="671" t="s">
        <v>3620</v>
      </c>
      <c r="BN40" s="668" t="s">
        <v>2244</v>
      </c>
      <c r="BO40" s="668" t="s">
        <v>2015</v>
      </c>
      <c r="BP40" s="668" t="s">
        <v>3608</v>
      </c>
      <c r="BQ40" s="668"/>
      <c r="BR40" s="668"/>
      <c r="BS40" s="668"/>
      <c r="BT40" s="668"/>
      <c r="BU40" s="668"/>
      <c r="BV40" s="668"/>
      <c r="BW40" s="672"/>
      <c r="BX40" s="672"/>
      <c r="BY40" s="672"/>
      <c r="BZ40" s="673"/>
      <c r="CA40" s="673"/>
      <c r="CB40" s="673"/>
      <c r="CC40" s="673"/>
      <c r="CD40" s="673"/>
    </row>
    <row r="41" spans="1:82" s="661" customFormat="1" ht="15" customHeight="1">
      <c r="A41" s="685">
        <v>42878</v>
      </c>
      <c r="B41" s="689"/>
      <c r="C41" s="689"/>
      <c r="D41" s="689"/>
      <c r="E41" s="689"/>
      <c r="F41" s="689"/>
      <c r="G41" s="689"/>
      <c r="H41" s="691" t="s">
        <v>1437</v>
      </c>
      <c r="I41" s="686" t="s">
        <v>3576</v>
      </c>
      <c r="J41" s="686" t="s">
        <v>1436</v>
      </c>
      <c r="K41" s="686">
        <v>3</v>
      </c>
      <c r="L41" s="686">
        <v>1</v>
      </c>
      <c r="M41" s="562" t="str">
        <f t="shared" si="13"/>
        <v>W</v>
      </c>
      <c r="N41" s="686">
        <f t="shared" si="14"/>
        <v>4</v>
      </c>
      <c r="O41" s="598">
        <f t="shared" si="20"/>
        <v>2</v>
      </c>
      <c r="P41" s="562" t="str">
        <f t="shared" si="15"/>
        <v>O</v>
      </c>
      <c r="Q41" s="586"/>
      <c r="R41" s="635"/>
      <c r="S41" s="600"/>
      <c r="T41" s="595"/>
      <c r="U41" s="601"/>
      <c r="V41" s="595"/>
      <c r="W41" s="586"/>
      <c r="X41" s="586"/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IF($K41="","",IF(SUM(IF(ISNUMBER(VALUE(RIGHT($AM41:$CQ41,1))),VALUE(RIGHT($AM41:$CQ41,1)),0))=$K41,"T","F"))</f>
        <v>T</v>
      </c>
      <c r="AK41" s="583">
        <f t="array" ref="AK41">IF($K41="","",SUM(IF(LEFT($AM41:$CQ41,1)="s",1,0))-SUM(IF(RIGHT(LEFT($AM41:$CQ41,2))="-",1,0)))</f>
        <v>0</v>
      </c>
      <c r="AL41" s="562">
        <f t="array" ref="AL41">IF($K41="","",SUM(IF(LEFT($AM41:$CQ41,1)="X",1,0)))</f>
        <v>11</v>
      </c>
      <c r="AM41" s="668" t="s">
        <v>3827</v>
      </c>
      <c r="AN41" s="668" t="s">
        <v>3827</v>
      </c>
      <c r="AO41" s="668" t="s">
        <v>3827</v>
      </c>
      <c r="AP41" s="668" t="s">
        <v>3827</v>
      </c>
      <c r="AQ41" s="668" t="s">
        <v>3474</v>
      </c>
      <c r="AR41" s="668" t="s">
        <v>3827</v>
      </c>
      <c r="AS41" s="681" t="s">
        <v>3970</v>
      </c>
      <c r="AT41" s="668" t="s">
        <v>3827</v>
      </c>
      <c r="AU41" s="668" t="s">
        <v>3828</v>
      </c>
      <c r="AV41" s="668" t="s">
        <v>3828</v>
      </c>
      <c r="AW41" s="668" t="s">
        <v>4193</v>
      </c>
      <c r="AX41" s="668"/>
      <c r="AY41" s="668"/>
      <c r="AZ41" s="668" t="s">
        <v>3833</v>
      </c>
      <c r="BA41" s="668"/>
      <c r="BB41" s="668" t="s">
        <v>2244</v>
      </c>
      <c r="BC41" s="678" t="s">
        <v>3788</v>
      </c>
      <c r="BD41" s="668" t="s">
        <v>3471</v>
      </c>
      <c r="BE41" s="668" t="s">
        <v>2244</v>
      </c>
      <c r="BF41" s="668"/>
      <c r="BG41" s="668"/>
      <c r="BH41" s="668" t="s">
        <v>3832</v>
      </c>
      <c r="BI41" s="668" t="s">
        <v>3833</v>
      </c>
      <c r="BJ41" s="669" t="s">
        <v>3831</v>
      </c>
      <c r="BK41" s="668" t="s">
        <v>3827</v>
      </c>
      <c r="BL41" s="668" t="s">
        <v>3471</v>
      </c>
      <c r="BM41" s="668" t="s">
        <v>3833</v>
      </c>
      <c r="BN41" s="668" t="s">
        <v>2244</v>
      </c>
      <c r="BO41" s="668" t="s">
        <v>3830</v>
      </c>
      <c r="BP41" s="668" t="s">
        <v>3829</v>
      </c>
      <c r="BQ41" s="668"/>
      <c r="BR41" s="668"/>
      <c r="BS41" s="668"/>
      <c r="BT41" s="668"/>
      <c r="BU41" s="668"/>
      <c r="BV41" s="668"/>
      <c r="BW41" s="672"/>
      <c r="BX41" s="672"/>
      <c r="BY41" s="672"/>
      <c r="BZ41" s="673"/>
      <c r="CA41" s="673"/>
      <c r="CB41" s="673"/>
      <c r="CC41" s="673"/>
      <c r="CD41" s="673"/>
    </row>
    <row r="42" spans="1:82" s="661" customFormat="1" ht="15" customHeight="1">
      <c r="A42" s="685">
        <v>42885</v>
      </c>
      <c r="B42" s="686"/>
      <c r="C42" s="686"/>
      <c r="D42" s="686"/>
      <c r="E42" s="686"/>
      <c r="F42" s="686"/>
      <c r="G42" s="686"/>
      <c r="H42" s="691" t="s">
        <v>1437</v>
      </c>
      <c r="I42" s="686" t="s">
        <v>3575</v>
      </c>
      <c r="J42" s="686" t="s">
        <v>1436</v>
      </c>
      <c r="K42" s="686">
        <v>4</v>
      </c>
      <c r="L42" s="686">
        <v>1</v>
      </c>
      <c r="M42" s="562" t="str">
        <f t="shared" si="13"/>
        <v>W</v>
      </c>
      <c r="N42" s="686">
        <f t="shared" si="14"/>
        <v>5</v>
      </c>
      <c r="O42" s="598">
        <f t="shared" si="20"/>
        <v>3</v>
      </c>
      <c r="P42" s="562" t="str">
        <f t="shared" si="15"/>
        <v>O</v>
      </c>
      <c r="Q42" s="586"/>
      <c r="R42" s="635"/>
      <c r="S42" s="600"/>
      <c r="T42" s="595"/>
      <c r="U42" s="601"/>
      <c r="V42" s="595"/>
      <c r="W42" s="586"/>
      <c r="X42" s="586"/>
      <c r="Y42" s="599"/>
      <c r="Z42" s="599"/>
      <c r="AA42" s="599"/>
      <c r="AB42" s="599"/>
      <c r="AC42" s="599"/>
      <c r="AD42" s="599"/>
      <c r="AE42" s="599"/>
      <c r="AF42" s="562"/>
      <c r="AG42" s="562"/>
      <c r="AH42" s="562"/>
      <c r="AJ42" s="758" t="str">
        <f t="array" ref="AJ42">IF($K42="","",IF(SUM(IF(ISNUMBER(VALUE(RIGHT($AM42:$CQ42,1))),VALUE(RIGHT($AM42:$CQ42,1)),0))=$K42,"T","F"))</f>
        <v>T</v>
      </c>
      <c r="AK42" s="583">
        <f t="array" ref="AK42">IF($K42="","",SUM(IF(LEFT($AM42:$CQ42,1)="s",1,0))-SUM(IF(RIGHT(LEFT($AM42:$CQ42,2))="-",1,0)))</f>
        <v>0</v>
      </c>
      <c r="AL42" s="562">
        <f t="array" ref="AL42">IF($K42="","",SUM(IF(LEFT($AM42:$CQ42,1)="X",1,0)))</f>
        <v>11</v>
      </c>
      <c r="AM42" s="668" t="s">
        <v>3785</v>
      </c>
      <c r="AN42" s="668" t="s">
        <v>3805</v>
      </c>
      <c r="AO42" s="668" t="s">
        <v>3786</v>
      </c>
      <c r="AP42" s="669" t="s">
        <v>3786</v>
      </c>
      <c r="AQ42" s="668" t="s">
        <v>3474</v>
      </c>
      <c r="AR42" s="668" t="s">
        <v>3835</v>
      </c>
      <c r="AS42" s="668" t="s">
        <v>3789</v>
      </c>
      <c r="AT42" s="668" t="s">
        <v>3787</v>
      </c>
      <c r="AU42" s="669" t="s">
        <v>2013</v>
      </c>
      <c r="AV42" s="668" t="s">
        <v>3836</v>
      </c>
      <c r="AW42" s="668" t="s">
        <v>3837</v>
      </c>
      <c r="AX42" s="668"/>
      <c r="AY42" s="668"/>
      <c r="AZ42" s="668" t="s">
        <v>3806</v>
      </c>
      <c r="BA42" s="668"/>
      <c r="BB42" s="668" t="s">
        <v>2244</v>
      </c>
      <c r="BC42" s="678" t="s">
        <v>3788</v>
      </c>
      <c r="BD42" s="668"/>
      <c r="BE42" s="668" t="s">
        <v>2244</v>
      </c>
      <c r="BF42" s="668" t="s">
        <v>3836</v>
      </c>
      <c r="BG42" s="668"/>
      <c r="BH42" s="668"/>
      <c r="BI42" s="668" t="s">
        <v>3808</v>
      </c>
      <c r="BJ42" s="668" t="s">
        <v>3805</v>
      </c>
      <c r="BK42" s="668" t="s">
        <v>3786</v>
      </c>
      <c r="BL42" s="668"/>
      <c r="BM42" s="668" t="s">
        <v>3837</v>
      </c>
      <c r="BN42" s="668" t="s">
        <v>2244</v>
      </c>
      <c r="BO42" s="668" t="s">
        <v>3838</v>
      </c>
      <c r="BP42" s="668" t="s">
        <v>3807</v>
      </c>
      <c r="BQ42" s="668" t="s">
        <v>3805</v>
      </c>
      <c r="BR42" s="668"/>
      <c r="BS42" s="668"/>
      <c r="BT42" s="668"/>
      <c r="BU42" s="668"/>
      <c r="BV42" s="668"/>
      <c r="BW42" s="672"/>
      <c r="BX42" s="672"/>
      <c r="BY42" s="672"/>
      <c r="BZ42" s="673"/>
      <c r="CA42" s="673"/>
      <c r="CB42" s="673"/>
      <c r="CC42" s="673"/>
      <c r="CD42" s="673"/>
    </row>
    <row r="43" spans="1:82" s="661" customFormat="1" ht="15" customHeight="1">
      <c r="A43" s="688">
        <v>42890</v>
      </c>
      <c r="B43" s="689"/>
      <c r="C43" s="689"/>
      <c r="D43" s="689"/>
      <c r="E43" s="689"/>
      <c r="F43" s="689"/>
      <c r="G43" s="689"/>
      <c r="H43" s="692" t="s">
        <v>645</v>
      </c>
      <c r="I43" s="689" t="s">
        <v>3</v>
      </c>
      <c r="J43" s="689" t="s">
        <v>285</v>
      </c>
      <c r="K43" s="689">
        <v>0</v>
      </c>
      <c r="L43" s="689">
        <v>2</v>
      </c>
      <c r="M43" s="562" t="str">
        <f t="shared" si="13"/>
        <v>L</v>
      </c>
      <c r="N43" s="686">
        <f t="shared" si="14"/>
        <v>2</v>
      </c>
      <c r="O43" s="598">
        <f t="shared" si="20"/>
        <v>-2</v>
      </c>
      <c r="P43" s="562" t="str">
        <f t="shared" si="15"/>
        <v>U</v>
      </c>
      <c r="Q43" s="586">
        <f>IF(S43="","",IF(SIGN(S43)&lt;&gt;1,VLOOKUP(ABS(S43),SUP_HDC,3,TRUE),-VLOOKUP(ABS(S43),SUP_HDC,3,TRUE)))</f>
        <v>-0.25</v>
      </c>
      <c r="R43" s="635">
        <f>IF(Q43="","",IF((K43-L43+Q43)&gt;=0.5,1,IF((K43-L43+Q43)=0.25,0.5,IF((K43-L43+Q43)&lt;=-0.5,-1,IF((K43-L43+Q43)=-0.25,-0.5,0)))))</f>
        <v>-1</v>
      </c>
      <c r="S43" s="600">
        <v>0.28000000000000003</v>
      </c>
      <c r="T43" s="595">
        <f t="shared" si="18"/>
        <v>-2.2800000000000002</v>
      </c>
      <c r="U43" s="601">
        <v>2.69</v>
      </c>
      <c r="V43" s="595">
        <f t="shared" si="19"/>
        <v>-0.69</v>
      </c>
      <c r="W43" s="586">
        <f t="shared" si="21"/>
        <v>1.4849999999999999</v>
      </c>
      <c r="X43" s="586">
        <f t="shared" si="22"/>
        <v>1.2050000000000001</v>
      </c>
      <c r="Y43" s="599">
        <v>15</v>
      </c>
      <c r="Z43" s="599">
        <v>13</v>
      </c>
      <c r="AA43" s="599">
        <v>6</v>
      </c>
      <c r="AB43" s="599">
        <v>5</v>
      </c>
      <c r="AC43" s="599">
        <v>60</v>
      </c>
      <c r="AD43" s="599">
        <v>40</v>
      </c>
      <c r="AE43" s="599">
        <v>4231</v>
      </c>
      <c r="AF43" s="562"/>
      <c r="AG43" s="562"/>
      <c r="AH43" s="562"/>
      <c r="AJ43" s="758" t="str">
        <f t="array" ref="AJ43">IF($K43="","",IF(SUM(IF(ISNUMBER(VALUE(RIGHT($AM43:$CQ43,1))),VALUE(RIGHT($AM43:$CQ43,1)),0))=$K43,"T","F"))</f>
        <v>T</v>
      </c>
      <c r="AK43" s="583">
        <f t="array" ref="AK43">IF($K43="","",SUM(IF(LEFT($AM43:$CQ43,1)="s",1,0))-SUM(IF(RIGHT(LEFT($AM43:$CQ43,2))="-",1,0)))</f>
        <v>0</v>
      </c>
      <c r="AL43" s="562">
        <f t="array" ref="AL43">IF($K43="","",SUM(IF(LEFT($AM43:$CQ43,1)="X",1,0)))</f>
        <v>11</v>
      </c>
      <c r="AM43" s="668" t="s">
        <v>3899</v>
      </c>
      <c r="AN43" s="668" t="s">
        <v>3899</v>
      </c>
      <c r="AO43" s="668" t="s">
        <v>3899</v>
      </c>
      <c r="AP43" s="669" t="s">
        <v>3899</v>
      </c>
      <c r="AQ43" s="668" t="s">
        <v>3474</v>
      </c>
      <c r="AR43" s="668" t="s">
        <v>3899</v>
      </c>
      <c r="AS43" s="668" t="s">
        <v>2244</v>
      </c>
      <c r="AT43" s="668" t="s">
        <v>3899</v>
      </c>
      <c r="AU43" s="668" t="s">
        <v>2013</v>
      </c>
      <c r="AV43" s="669" t="s">
        <v>3899</v>
      </c>
      <c r="AW43" s="669" t="s">
        <v>3899</v>
      </c>
      <c r="AX43" s="668"/>
      <c r="AY43" s="668"/>
      <c r="AZ43" s="668" t="s">
        <v>3938</v>
      </c>
      <c r="BA43" s="668"/>
      <c r="BB43" s="668" t="s">
        <v>2244</v>
      </c>
      <c r="BC43" s="668" t="s">
        <v>3938</v>
      </c>
      <c r="BD43" s="668"/>
      <c r="BE43" s="668" t="s">
        <v>2244</v>
      </c>
      <c r="BF43" s="668" t="s">
        <v>3937</v>
      </c>
      <c r="BG43" s="668"/>
      <c r="BH43" s="668"/>
      <c r="BI43" s="668" t="s">
        <v>3945</v>
      </c>
      <c r="BJ43" s="668" t="s">
        <v>3938</v>
      </c>
      <c r="BK43" s="668" t="s">
        <v>2013</v>
      </c>
      <c r="BL43" s="668"/>
      <c r="BM43" s="668" t="s">
        <v>3936</v>
      </c>
      <c r="BN43" s="668" t="s">
        <v>2244</v>
      </c>
      <c r="BO43" s="668" t="s">
        <v>3937</v>
      </c>
      <c r="BP43" s="668"/>
      <c r="BQ43" s="668" t="s">
        <v>3946</v>
      </c>
      <c r="BR43" s="668"/>
      <c r="BS43" s="668"/>
      <c r="BT43" s="668"/>
      <c r="BU43" s="668"/>
      <c r="BV43" s="668"/>
      <c r="BW43" s="672"/>
      <c r="BX43" s="672"/>
      <c r="BY43" s="672"/>
      <c r="BZ43" s="673"/>
      <c r="CA43" s="673"/>
      <c r="CB43" s="673"/>
      <c r="CC43" s="673"/>
      <c r="CD43" s="673"/>
    </row>
    <row r="44" spans="1:82" s="661" customFormat="1" ht="15" customHeight="1">
      <c r="A44" s="688">
        <v>42903</v>
      </c>
      <c r="B44" s="689"/>
      <c r="C44" s="689"/>
      <c r="D44" s="689"/>
      <c r="E44" s="689"/>
      <c r="F44" s="689"/>
      <c r="G44" s="689"/>
      <c r="H44" s="692" t="s">
        <v>304</v>
      </c>
      <c r="I44" s="689" t="s">
        <v>2</v>
      </c>
      <c r="J44" s="689" t="s">
        <v>285</v>
      </c>
      <c r="K44" s="689">
        <v>1</v>
      </c>
      <c r="L44" s="689">
        <v>0</v>
      </c>
      <c r="M44" s="562" t="str">
        <f t="shared" si="13"/>
        <v>W</v>
      </c>
      <c r="N44" s="686">
        <f t="shared" si="14"/>
        <v>1</v>
      </c>
      <c r="O44" s="598">
        <f t="shared" si="20"/>
        <v>1</v>
      </c>
      <c r="P44" s="562" t="str">
        <f t="shared" si="15"/>
        <v>U</v>
      </c>
      <c r="Q44" s="586">
        <f>IF(S44="","",IF(SIGN(S44)&lt;&gt;1,VLOOKUP(ABS(S44),SUP_HDC,3,TRUE),-VLOOKUP(ABS(S44),SUP_HDC,3,TRUE)))</f>
        <v>-0.5</v>
      </c>
      <c r="R44" s="635">
        <f>IF(Q44="","",IF((K44-L44+Q44)&gt;=0.5,1,IF((K44-L44+Q44)=0.25,0.5,IF((K44-L44+Q44)&lt;=-0.5,-1,IF((K44-L44+Q44)=-0.25,-0.5,0)))))</f>
        <v>1</v>
      </c>
      <c r="S44" s="600">
        <v>0.69</v>
      </c>
      <c r="T44" s="595">
        <f t="shared" si="18"/>
        <v>0.31000000000000005</v>
      </c>
      <c r="U44" s="601">
        <v>2.98</v>
      </c>
      <c r="V44" s="595">
        <f t="shared" si="19"/>
        <v>-1.98</v>
      </c>
      <c r="W44" s="586">
        <f t="shared" si="21"/>
        <v>1.835</v>
      </c>
      <c r="X44" s="586">
        <f t="shared" si="22"/>
        <v>1.145</v>
      </c>
      <c r="Y44" s="599">
        <v>6</v>
      </c>
      <c r="Z44" s="599">
        <v>13</v>
      </c>
      <c r="AA44" s="599">
        <v>3</v>
      </c>
      <c r="AB44" s="599">
        <v>2</v>
      </c>
      <c r="AC44" s="599">
        <v>52</v>
      </c>
      <c r="AD44" s="599">
        <v>48</v>
      </c>
      <c r="AE44" s="599">
        <v>4231</v>
      </c>
      <c r="AF44" s="562"/>
      <c r="AG44" s="562"/>
      <c r="AH44" s="562"/>
      <c r="AJ44" s="758" t="str">
        <f t="array" ref="AJ44">IF($K44="","",IF(SUM(IF(ISNUMBER(VALUE(RIGHT($AM44:$CQ44,1))),VALUE(RIGHT($AM44:$CQ44,1)),0))=$K44,"T","F"))</f>
        <v>T</v>
      </c>
      <c r="AK44" s="583">
        <f t="array" ref="AK44">IF($K44="","",SUM(IF(LEFT($AM44:$CQ44,1)="s",1,0))-SUM(IF(RIGHT(LEFT($AM44:$CQ44,2))="-",1,0)))</f>
        <v>0</v>
      </c>
      <c r="AL44" s="562">
        <f t="array" ref="AL44">IF($K44="","",SUM(IF(LEFT($AM44:$CQ44,1)="X",1,0)))</f>
        <v>11</v>
      </c>
      <c r="AM44" s="668" t="s">
        <v>4028</v>
      </c>
      <c r="AN44" s="668" t="s">
        <v>4028</v>
      </c>
      <c r="AO44" s="668" t="s">
        <v>4030</v>
      </c>
      <c r="AP44" s="668" t="s">
        <v>4028</v>
      </c>
      <c r="AQ44" s="671" t="s">
        <v>2272</v>
      </c>
      <c r="AR44" s="668" t="s">
        <v>4028</v>
      </c>
      <c r="AS44" s="668" t="s">
        <v>2025</v>
      </c>
      <c r="AT44" s="668" t="s">
        <v>4030</v>
      </c>
      <c r="AU44" s="671" t="s">
        <v>4033</v>
      </c>
      <c r="AV44" s="668" t="s">
        <v>4029</v>
      </c>
      <c r="AW44" s="668" t="s">
        <v>4028</v>
      </c>
      <c r="AX44" s="668"/>
      <c r="AY44" s="668"/>
      <c r="AZ44" s="668" t="s">
        <v>4031</v>
      </c>
      <c r="BA44" s="668"/>
      <c r="BB44" s="668" t="s">
        <v>2244</v>
      </c>
      <c r="BC44" s="669" t="s">
        <v>4028</v>
      </c>
      <c r="BD44" s="668"/>
      <c r="BE44" s="668" t="s">
        <v>2244</v>
      </c>
      <c r="BF44" s="668" t="s">
        <v>4028</v>
      </c>
      <c r="BG44" s="668"/>
      <c r="BH44" s="668" t="s">
        <v>2244</v>
      </c>
      <c r="BI44" s="668"/>
      <c r="BJ44" s="668" t="s">
        <v>4032</v>
      </c>
      <c r="BK44" s="668" t="s">
        <v>4032</v>
      </c>
      <c r="BL44" s="668" t="s">
        <v>4032</v>
      </c>
      <c r="BM44" s="668" t="s">
        <v>4032</v>
      </c>
      <c r="BN44" s="668" t="s">
        <v>2244</v>
      </c>
      <c r="BO44" s="668"/>
      <c r="BP44" s="668"/>
      <c r="BQ44" s="668"/>
      <c r="BR44" s="668"/>
      <c r="BS44" s="668"/>
      <c r="BT44" s="668"/>
      <c r="BU44" s="668"/>
      <c r="BV44" s="668"/>
      <c r="BW44" s="672" t="s">
        <v>126</v>
      </c>
      <c r="BX44" s="672" t="s">
        <v>126</v>
      </c>
      <c r="BY44" s="672"/>
      <c r="BZ44" s="673"/>
      <c r="CA44" s="673"/>
      <c r="CB44" s="673"/>
      <c r="CC44" s="673"/>
      <c r="CD44" s="673"/>
    </row>
    <row r="45" spans="1:82" s="661" customFormat="1" ht="15" customHeight="1">
      <c r="A45" s="685">
        <v>42907</v>
      </c>
      <c r="B45" s="686"/>
      <c r="C45" s="686"/>
      <c r="D45" s="686"/>
      <c r="E45" s="686"/>
      <c r="F45" s="686"/>
      <c r="G45" s="686"/>
      <c r="H45" s="691" t="s">
        <v>4005</v>
      </c>
      <c r="I45" s="686" t="s">
        <v>3993</v>
      </c>
      <c r="J45" s="686" t="s">
        <v>3994</v>
      </c>
      <c r="K45" s="686">
        <v>2</v>
      </c>
      <c r="L45" s="686">
        <v>0</v>
      </c>
      <c r="M45" s="562" t="str">
        <f t="shared" si="13"/>
        <v>W</v>
      </c>
      <c r="N45" s="686">
        <f t="shared" si="14"/>
        <v>2</v>
      </c>
      <c r="O45" s="598">
        <f t="shared" si="20"/>
        <v>2</v>
      </c>
      <c r="P45" s="562" t="str">
        <f t="shared" si="15"/>
        <v>U</v>
      </c>
      <c r="Q45" s="586"/>
      <c r="R45" s="635"/>
      <c r="S45" s="600"/>
      <c r="T45" s="595"/>
      <c r="U45" s="601"/>
      <c r="V45" s="595"/>
      <c r="W45" s="586"/>
      <c r="X45" s="586"/>
      <c r="Y45" s="599"/>
      <c r="Z45" s="599"/>
      <c r="AA45" s="599"/>
      <c r="AB45" s="599"/>
      <c r="AC45" s="599"/>
      <c r="AD45" s="599"/>
      <c r="AE45" s="599"/>
      <c r="AF45" s="562"/>
      <c r="AG45" s="562"/>
      <c r="AH45" s="562"/>
      <c r="AJ45" s="758" t="str">
        <f t="array" ref="AJ45">IF($K45="","",IF(SUM(IF(ISNUMBER(VALUE(RIGHT($AM45:$CQ45,1))),VALUE(RIGHT($AM45:$CQ45,1)),0))=$K45,"T","F"))</f>
        <v>T</v>
      </c>
      <c r="AK45" s="583">
        <f t="array" ref="AK45">IF($K45="","",SUM(IF(LEFT($AM45:$CQ45,1)="s",1,0))-SUM(IF(RIGHT(LEFT($AM45:$CQ45,2))="-",1,0)))</f>
        <v>0</v>
      </c>
      <c r="AL45" s="562">
        <f t="array" ref="AL45">IF($K45="","",SUM(IF(LEFT($AM45:$CQ45,1)="X",1,0)))</f>
        <v>11</v>
      </c>
      <c r="AM45" s="668"/>
      <c r="AN45" s="668" t="s">
        <v>2472</v>
      </c>
      <c r="AO45" s="668" t="s">
        <v>2474</v>
      </c>
      <c r="AP45" s="668" t="s">
        <v>2471</v>
      </c>
      <c r="AQ45" s="668" t="s">
        <v>2471</v>
      </c>
      <c r="AR45" s="668" t="s">
        <v>126</v>
      </c>
      <c r="AS45" s="668" t="s">
        <v>126</v>
      </c>
      <c r="AT45" s="668" t="s">
        <v>2474</v>
      </c>
      <c r="AU45" s="668" t="s">
        <v>126</v>
      </c>
      <c r="AV45" s="668" t="s">
        <v>126</v>
      </c>
      <c r="AW45" s="668" t="s">
        <v>2472</v>
      </c>
      <c r="AX45" s="668"/>
      <c r="AY45" s="668" t="s">
        <v>2472</v>
      </c>
      <c r="AZ45" s="668" t="s">
        <v>2474</v>
      </c>
      <c r="BA45" s="668" t="s">
        <v>126</v>
      </c>
      <c r="BB45" s="668" t="s">
        <v>2244</v>
      </c>
      <c r="BC45" s="668" t="s">
        <v>126</v>
      </c>
      <c r="BD45" s="668" t="s">
        <v>2474</v>
      </c>
      <c r="BE45" s="668" t="s">
        <v>2244</v>
      </c>
      <c r="BF45" s="668" t="s">
        <v>126</v>
      </c>
      <c r="BG45" s="668" t="s">
        <v>2472</v>
      </c>
      <c r="BH45" s="668" t="s">
        <v>2244</v>
      </c>
      <c r="BI45" s="668" t="s">
        <v>2473</v>
      </c>
      <c r="BJ45" s="668" t="s">
        <v>2474</v>
      </c>
      <c r="BK45" s="668" t="s">
        <v>4192</v>
      </c>
      <c r="BL45" s="668" t="s">
        <v>2473</v>
      </c>
      <c r="BM45" s="668" t="s">
        <v>4192</v>
      </c>
      <c r="BN45" s="668" t="s">
        <v>2244</v>
      </c>
      <c r="BO45" s="668" t="s">
        <v>2473</v>
      </c>
      <c r="BP45" s="668" t="s">
        <v>126</v>
      </c>
      <c r="BQ45" s="668" t="s">
        <v>2474</v>
      </c>
      <c r="BR45" s="668" t="s">
        <v>2471</v>
      </c>
      <c r="BS45" s="668"/>
      <c r="BT45" s="668"/>
      <c r="BU45" s="668"/>
      <c r="BV45" s="668"/>
      <c r="BW45" s="672"/>
      <c r="BX45" s="672"/>
      <c r="BY45" s="672"/>
      <c r="BZ45" s="673"/>
      <c r="CA45" s="673"/>
      <c r="CB45" s="673"/>
      <c r="CC45" s="673"/>
      <c r="CD45" s="673"/>
    </row>
    <row r="46" spans="1:82" s="661" customFormat="1" ht="15" customHeight="1">
      <c r="A46" s="688">
        <v>42911</v>
      </c>
      <c r="B46" s="689"/>
      <c r="C46" s="689"/>
      <c r="D46" s="689"/>
      <c r="E46" s="689"/>
      <c r="F46" s="689"/>
      <c r="G46" s="689"/>
      <c r="H46" s="692" t="s">
        <v>1202</v>
      </c>
      <c r="I46" s="689" t="s">
        <v>3</v>
      </c>
      <c r="J46" s="689" t="s">
        <v>285</v>
      </c>
      <c r="K46" s="689">
        <v>1</v>
      </c>
      <c r="L46" s="689">
        <v>1</v>
      </c>
      <c r="M46" s="562" t="str">
        <f t="shared" si="13"/>
        <v>D</v>
      </c>
      <c r="N46" s="686">
        <f t="shared" si="14"/>
        <v>2</v>
      </c>
      <c r="O46" s="598">
        <f t="shared" si="20"/>
        <v>0</v>
      </c>
      <c r="P46" s="562" t="str">
        <f t="shared" si="15"/>
        <v>U</v>
      </c>
      <c r="Q46" s="586">
        <f>IF(S46="","",IF(SIGN(S46)&lt;&gt;1,VLOOKUP(ABS(S46),SUP_HDC,3,TRUE),-VLOOKUP(ABS(S46),SUP_HDC,3,TRUE)))</f>
        <v>0</v>
      </c>
      <c r="R46" s="635">
        <f>IF(Q46="","",IF((K46-L46+Q46)&gt;=0.5,1,IF((K46-L46+Q46)=0.25,0.5,IF((K46-L46+Q46)&lt;=-0.5,-1,IF((K46-L46+Q46)=-0.25,-0.5,0)))))</f>
        <v>0</v>
      </c>
      <c r="S46" s="600">
        <v>0</v>
      </c>
      <c r="T46" s="595">
        <f t="shared" si="18"/>
        <v>0</v>
      </c>
      <c r="U46" s="601">
        <v>2.91</v>
      </c>
      <c r="V46" s="595">
        <f t="shared" si="19"/>
        <v>-0.91000000000000014</v>
      </c>
      <c r="W46" s="586">
        <f t="shared" si="21"/>
        <v>1.4550000000000001</v>
      </c>
      <c r="X46" s="586">
        <f t="shared" si="22"/>
        <v>1.4550000000000001</v>
      </c>
      <c r="Y46" s="720">
        <v>25</v>
      </c>
      <c r="Z46" s="720">
        <v>20</v>
      </c>
      <c r="AA46" s="720">
        <v>5</v>
      </c>
      <c r="AB46" s="720">
        <v>3</v>
      </c>
      <c r="AC46" s="720">
        <v>53</v>
      </c>
      <c r="AD46" s="720">
        <v>47</v>
      </c>
      <c r="AE46" s="720">
        <v>4231</v>
      </c>
      <c r="AF46" s="562"/>
      <c r="AG46" s="562"/>
      <c r="AH46" s="562"/>
      <c r="AJ46" s="758" t="str">
        <f t="array" ref="AJ46">IF($K46="","",IF(SUM(IF(ISNUMBER(VALUE(RIGHT($AM46:$CQ46,1))),VALUE(RIGHT($AM46:$CQ46,1)),0))=$K46,"T","F"))</f>
        <v>T</v>
      </c>
      <c r="AK46" s="583">
        <f t="array" ref="AK46">IF($K46="","",SUM(IF(LEFT($AM46:$CQ46,1)="s",1,0))-SUM(IF(RIGHT(LEFT($AM46:$CQ46,2))="-",1,0)))</f>
        <v>0</v>
      </c>
      <c r="AL46" s="562">
        <f t="array" ref="AL46">IF($K46="","",SUM(IF(LEFT($AM46:$CQ46,1)="X",1,0)))</f>
        <v>11</v>
      </c>
      <c r="AM46" s="668" t="s">
        <v>4249</v>
      </c>
      <c r="AN46" s="668" t="s">
        <v>4249</v>
      </c>
      <c r="AO46" s="668" t="s">
        <v>4288</v>
      </c>
      <c r="AP46" s="668" t="s">
        <v>4249</v>
      </c>
      <c r="AQ46" s="668" t="s">
        <v>2012</v>
      </c>
      <c r="AR46" s="668" t="s">
        <v>4249</v>
      </c>
      <c r="AS46" s="668" t="s">
        <v>4249</v>
      </c>
      <c r="AT46" s="668" t="s">
        <v>4287</v>
      </c>
      <c r="AU46" s="668" t="s">
        <v>2121</v>
      </c>
      <c r="AV46" s="671" t="s">
        <v>4285</v>
      </c>
      <c r="AW46" s="668" t="s">
        <v>4249</v>
      </c>
      <c r="AX46" s="668"/>
      <c r="AY46" s="668"/>
      <c r="AZ46" s="668" t="s">
        <v>4288</v>
      </c>
      <c r="BA46" s="668"/>
      <c r="BB46" s="668" t="s">
        <v>2244</v>
      </c>
      <c r="BC46" s="668" t="s">
        <v>4250</v>
      </c>
      <c r="BD46" s="668"/>
      <c r="BE46" s="668" t="s">
        <v>2244</v>
      </c>
      <c r="BF46" s="668" t="s">
        <v>4286</v>
      </c>
      <c r="BG46" s="668"/>
      <c r="BH46" s="668" t="s">
        <v>2244</v>
      </c>
      <c r="BI46" s="668"/>
      <c r="BJ46" s="668" t="s">
        <v>4289</v>
      </c>
      <c r="BK46" s="668" t="s">
        <v>4290</v>
      </c>
      <c r="BL46" s="668" t="s">
        <v>4287</v>
      </c>
      <c r="BM46" s="668" t="s">
        <v>4287</v>
      </c>
      <c r="BN46" s="668" t="s">
        <v>2244</v>
      </c>
      <c r="BO46" s="668" t="s">
        <v>2244</v>
      </c>
      <c r="BP46" s="668"/>
      <c r="BQ46" s="668"/>
      <c r="BR46" s="668"/>
      <c r="BS46" s="668"/>
      <c r="BT46" s="668"/>
      <c r="BU46" s="668"/>
      <c r="BV46" s="668"/>
      <c r="BW46" s="672"/>
      <c r="BX46" s="672"/>
      <c r="BY46" s="672"/>
      <c r="BZ46" s="673"/>
      <c r="CA46" s="673"/>
      <c r="CB46" s="673"/>
      <c r="CC46" s="673"/>
      <c r="CD46" s="673"/>
    </row>
    <row r="47" spans="1:82" s="661" customFormat="1" ht="15" customHeight="1">
      <c r="A47" s="688">
        <v>42917</v>
      </c>
      <c r="B47" s="689"/>
      <c r="C47" s="689"/>
      <c r="D47" s="689"/>
      <c r="E47" s="689"/>
      <c r="F47" s="689"/>
      <c r="G47" s="689"/>
      <c r="H47" s="692" t="s">
        <v>1200</v>
      </c>
      <c r="I47" s="689" t="s">
        <v>2</v>
      </c>
      <c r="J47" s="689" t="s">
        <v>285</v>
      </c>
      <c r="K47" s="689">
        <v>5</v>
      </c>
      <c r="L47" s="689">
        <v>0</v>
      </c>
      <c r="M47" s="562" t="str">
        <f>IF(K47="","",IF(K47&gt;L47,"W",IF(K47=L47,"D",IF(K47&lt;L47,"L"))))</f>
        <v>W</v>
      </c>
      <c r="N47" s="686">
        <f>IF(K47="","",K47+L47)</f>
        <v>5</v>
      </c>
      <c r="O47" s="598">
        <f>IF(K47="","",K47-L47)</f>
        <v>5</v>
      </c>
      <c r="P47" s="562" t="str">
        <f t="shared" si="15"/>
        <v>O</v>
      </c>
      <c r="Q47" s="586">
        <f t="shared" ref="Q47:Q57" si="23">IF(S47="","",IF(SIGN(S47)&lt;&gt;1,VLOOKUP(ABS(S47),SUP_HDC,3,TRUE),-VLOOKUP(ABS(S47),SUP_HDC,3,TRUE)))</f>
        <v>-0.5</v>
      </c>
      <c r="R47" s="635">
        <f t="shared" ref="R47:R57" si="24">IF(Q47="","",IF((K47-L47+Q47)&gt;=0.5,1,IF((K47-L47+Q47)=0.25,0.5,IF((K47-L47+Q47)&lt;=-0.5,-1,IF((K47-L47+Q47)=-0.25,-0.5,0)))))</f>
        <v>1</v>
      </c>
      <c r="S47" s="600">
        <v>0.67</v>
      </c>
      <c r="T47" s="595">
        <f t="shared" si="18"/>
        <v>4.33</v>
      </c>
      <c r="U47" s="601">
        <v>2.94</v>
      </c>
      <c r="V47" s="595">
        <f t="shared" ref="V47:V57" si="25">IF(ISBLANK(U47),"",K47+L47-U47)</f>
        <v>2.06</v>
      </c>
      <c r="W47" s="586">
        <f t="shared" ref="W47:W57" si="26">IF(S47="","",(S47+U47)/2)</f>
        <v>1.8049999999999999</v>
      </c>
      <c r="X47" s="586">
        <f t="shared" ref="X47:X57" si="27">IF(W47="","",U47-W47)</f>
        <v>1.135</v>
      </c>
      <c r="Y47" s="599">
        <v>17</v>
      </c>
      <c r="Z47" s="599">
        <v>9</v>
      </c>
      <c r="AA47" s="599">
        <v>8</v>
      </c>
      <c r="AB47" s="599">
        <v>2</v>
      </c>
      <c r="AC47" s="599">
        <v>57</v>
      </c>
      <c r="AD47" s="599">
        <v>43</v>
      </c>
      <c r="AE47" s="599">
        <v>4231</v>
      </c>
      <c r="AF47" s="562"/>
      <c r="AG47" s="562"/>
      <c r="AH47" s="562"/>
      <c r="AJ47" s="758" t="str">
        <f t="array" ref="AJ47">IF($K47="","",IF(SUM(IF(ISNUMBER(VALUE(RIGHT($AM47:$CQ47,1))),VALUE(RIGHT($AM47:$CQ47,1)),0))=$K47,"T","F"))</f>
        <v>T</v>
      </c>
      <c r="AK47" s="583">
        <f t="array" ref="AK47">IF($K47="","",SUM(IF(LEFT($AM47:$CQ47,1)="s",1,0))-SUM(IF(RIGHT(LEFT($AM47:$CQ47,2))="-",1,0)))</f>
        <v>0</v>
      </c>
      <c r="AL47" s="562">
        <f t="array" ref="AL47">IF($K47="","",SUM(IF(LEFT($AM47:$CQ47,1)="X",1,0)))</f>
        <v>11</v>
      </c>
      <c r="AM47" s="668" t="s">
        <v>4410</v>
      </c>
      <c r="AN47" s="671" t="s">
        <v>4414</v>
      </c>
      <c r="AO47" s="668" t="s">
        <v>4418</v>
      </c>
      <c r="AP47" s="668" t="s">
        <v>4410</v>
      </c>
      <c r="AQ47" s="668" t="s">
        <v>2013</v>
      </c>
      <c r="AR47" s="668" t="s">
        <v>4411</v>
      </c>
      <c r="AS47" s="668" t="s">
        <v>4410</v>
      </c>
      <c r="AT47" s="668" t="s">
        <v>4416</v>
      </c>
      <c r="AU47" s="671" t="s">
        <v>4413</v>
      </c>
      <c r="AV47" s="671" t="s">
        <v>4415</v>
      </c>
      <c r="AW47" s="671" t="s">
        <v>4413</v>
      </c>
      <c r="AX47" s="668"/>
      <c r="AY47" s="668"/>
      <c r="AZ47" s="668" t="s">
        <v>4419</v>
      </c>
      <c r="BA47" s="668"/>
      <c r="BB47" s="668" t="s">
        <v>2244</v>
      </c>
      <c r="BC47" s="668" t="s">
        <v>4410</v>
      </c>
      <c r="BD47" s="668"/>
      <c r="BE47" s="668" t="s">
        <v>2244</v>
      </c>
      <c r="BF47" s="668" t="s">
        <v>4412</v>
      </c>
      <c r="BG47" s="668"/>
      <c r="BH47" s="668" t="s">
        <v>2244</v>
      </c>
      <c r="BI47" s="668"/>
      <c r="BJ47" s="668" t="s">
        <v>4418</v>
      </c>
      <c r="BK47" s="668" t="s">
        <v>4416</v>
      </c>
      <c r="BL47" s="668"/>
      <c r="BM47" s="668" t="s">
        <v>4417</v>
      </c>
      <c r="BN47" s="668" t="s">
        <v>2244</v>
      </c>
      <c r="BO47" s="668" t="s">
        <v>2244</v>
      </c>
      <c r="BP47" s="668" t="s">
        <v>4418</v>
      </c>
      <c r="BQ47" s="668"/>
      <c r="BR47" s="668"/>
      <c r="BS47" s="668"/>
      <c r="BT47" s="668"/>
      <c r="BU47" s="668"/>
      <c r="BV47" s="668"/>
      <c r="BW47" s="672"/>
      <c r="BX47" s="672"/>
      <c r="BY47" s="672"/>
      <c r="BZ47" s="673"/>
      <c r="CA47" s="673"/>
      <c r="CB47" s="673"/>
      <c r="CC47" s="673"/>
      <c r="CD47" s="673"/>
    </row>
    <row r="48" spans="1:82" s="661" customFormat="1" ht="15" customHeight="1">
      <c r="A48" s="688">
        <v>42921</v>
      </c>
      <c r="B48" s="689"/>
      <c r="C48" s="689"/>
      <c r="D48" s="689"/>
      <c r="E48" s="689"/>
      <c r="F48" s="689"/>
      <c r="G48" s="689"/>
      <c r="H48" s="692" t="s">
        <v>5062</v>
      </c>
      <c r="I48" s="689" t="s">
        <v>3834</v>
      </c>
      <c r="J48" s="689" t="s">
        <v>285</v>
      </c>
      <c r="K48" s="689">
        <v>4</v>
      </c>
      <c r="L48" s="713">
        <v>1</v>
      </c>
      <c r="M48" s="562" t="str">
        <f t="shared" ref="M48:M73" si="28">IF(K48="","",IF(K48&gt;L48,"W",IF(K48=L48,"D",IF(K48&lt;L48,"L"))))</f>
        <v>W</v>
      </c>
      <c r="N48" s="686">
        <f t="shared" ref="N48:N73" si="29">IF(K48="","",K48+L48)</f>
        <v>5</v>
      </c>
      <c r="O48" s="598">
        <f t="shared" ref="O48:O73" si="30">IF(K48="","",K48-L48)</f>
        <v>3</v>
      </c>
      <c r="P48" s="562" t="str">
        <f t="shared" si="15"/>
        <v>O</v>
      </c>
      <c r="Q48" s="586">
        <f t="shared" si="23"/>
        <v>0.25</v>
      </c>
      <c r="R48" s="635">
        <f t="shared" si="24"/>
        <v>1</v>
      </c>
      <c r="S48" s="600">
        <v>-0.23</v>
      </c>
      <c r="T48" s="595">
        <f t="shared" si="18"/>
        <v>3.23</v>
      </c>
      <c r="U48" s="601">
        <v>3.13</v>
      </c>
      <c r="V48" s="595">
        <f t="shared" si="25"/>
        <v>1.87</v>
      </c>
      <c r="W48" s="586">
        <f t="shared" si="26"/>
        <v>1.45</v>
      </c>
      <c r="X48" s="586">
        <f t="shared" si="27"/>
        <v>1.68</v>
      </c>
      <c r="Y48" s="599">
        <v>12</v>
      </c>
      <c r="Z48" s="599">
        <v>14</v>
      </c>
      <c r="AA48" s="599">
        <v>6</v>
      </c>
      <c r="AB48" s="599">
        <v>7</v>
      </c>
      <c r="AC48" s="599">
        <v>49</v>
      </c>
      <c r="AD48" s="599">
        <v>51</v>
      </c>
      <c r="AE48" s="599">
        <v>4231</v>
      </c>
      <c r="AF48" s="562"/>
      <c r="AG48" s="562"/>
      <c r="AH48" s="562"/>
      <c r="AJ48" s="758" t="str">
        <f t="array" ref="AJ48">IF($K48="","",IF(SUM(IF(ISNUMBER(VALUE(RIGHT($AM48:$CQ48,1))),VALUE(RIGHT($AM48:$CQ48,1)),0))=$K48,"T","F"))</f>
        <v>T</v>
      </c>
      <c r="AK48" s="583">
        <f t="array" ref="AK48">IF($K48="","",SUM(IF(LEFT($AM48:$CQ48,1)="s",1,0))-SUM(IF(RIGHT(LEFT($AM48:$CQ48,2))="-",1,0)))</f>
        <v>0</v>
      </c>
      <c r="AL48" s="562">
        <f t="array" ref="AL48">IF($K48="","",SUM(IF(LEFT($AM48:$CQ48,1)="X",1,0)))</f>
        <v>11</v>
      </c>
      <c r="AM48" s="668" t="s">
        <v>2474</v>
      </c>
      <c r="AN48" s="668" t="s">
        <v>2474</v>
      </c>
      <c r="AO48" s="668" t="s">
        <v>2244</v>
      </c>
      <c r="AP48" s="668" t="s">
        <v>2473</v>
      </c>
      <c r="AQ48" s="668" t="s">
        <v>2474</v>
      </c>
      <c r="AR48" s="669" t="s">
        <v>2474</v>
      </c>
      <c r="AS48" s="668" t="s">
        <v>2474</v>
      </c>
      <c r="AT48" s="668" t="s">
        <v>2471</v>
      </c>
      <c r="AU48" s="671" t="s">
        <v>4453</v>
      </c>
      <c r="AV48" s="668" t="s">
        <v>2473</v>
      </c>
      <c r="AW48" s="671" t="s">
        <v>4454</v>
      </c>
      <c r="AX48" s="668"/>
      <c r="AY48" s="668" t="s">
        <v>126</v>
      </c>
      <c r="AZ48" s="668" t="s">
        <v>2472</v>
      </c>
      <c r="BA48" s="668" t="s">
        <v>126</v>
      </c>
      <c r="BB48" s="668" t="s">
        <v>2244</v>
      </c>
      <c r="BC48" s="668" t="s">
        <v>2474</v>
      </c>
      <c r="BD48" s="668" t="s">
        <v>2472</v>
      </c>
      <c r="BE48" s="668" t="s">
        <v>2244</v>
      </c>
      <c r="BF48" s="668" t="s">
        <v>2473</v>
      </c>
      <c r="BG48" s="668" t="s">
        <v>126</v>
      </c>
      <c r="BH48" s="668" t="s">
        <v>2244</v>
      </c>
      <c r="BI48" s="668" t="s">
        <v>126</v>
      </c>
      <c r="BJ48" s="668" t="s">
        <v>2472</v>
      </c>
      <c r="BK48" s="668" t="s">
        <v>2471</v>
      </c>
      <c r="BL48" s="668" t="s">
        <v>126</v>
      </c>
      <c r="BM48" s="671" t="s">
        <v>4455</v>
      </c>
      <c r="BN48" s="668" t="s">
        <v>2244</v>
      </c>
      <c r="BO48" s="668" t="s">
        <v>2244</v>
      </c>
      <c r="BP48" s="668" t="s">
        <v>2472</v>
      </c>
      <c r="BQ48" s="668"/>
      <c r="BR48" s="668"/>
      <c r="BS48" s="668"/>
      <c r="BT48" s="668"/>
      <c r="BU48" s="668"/>
      <c r="BV48" s="668"/>
      <c r="BW48" s="672"/>
      <c r="BX48" s="672"/>
      <c r="BY48" s="672"/>
      <c r="BZ48" s="673"/>
      <c r="CA48" s="673"/>
      <c r="CB48" s="673"/>
      <c r="CC48" s="673"/>
      <c r="CD48" s="673"/>
    </row>
    <row r="49" spans="1:82" s="661" customFormat="1" ht="15" customHeight="1">
      <c r="A49" s="688">
        <v>42924</v>
      </c>
      <c r="B49" s="689"/>
      <c r="C49" s="689"/>
      <c r="D49" s="689"/>
      <c r="E49" s="689"/>
      <c r="F49" s="689"/>
      <c r="G49" s="689"/>
      <c r="H49" s="692" t="s">
        <v>259</v>
      </c>
      <c r="I49" s="689" t="s">
        <v>3</v>
      </c>
      <c r="J49" s="689" t="s">
        <v>285</v>
      </c>
      <c r="K49" s="689">
        <v>3</v>
      </c>
      <c r="L49" s="689">
        <v>2</v>
      </c>
      <c r="M49" s="562" t="str">
        <f t="shared" si="28"/>
        <v>W</v>
      </c>
      <c r="N49" s="686">
        <f t="shared" si="29"/>
        <v>5</v>
      </c>
      <c r="O49" s="598">
        <f t="shared" si="30"/>
        <v>1</v>
      </c>
      <c r="P49" s="562" t="str">
        <f t="shared" si="15"/>
        <v>O</v>
      </c>
      <c r="Q49" s="586">
        <f t="shared" si="23"/>
        <v>-0.5</v>
      </c>
      <c r="R49" s="635">
        <f t="shared" si="24"/>
        <v>1</v>
      </c>
      <c r="S49" s="600">
        <v>0.44</v>
      </c>
      <c r="T49" s="595">
        <f t="shared" si="18"/>
        <v>0.56000000000000005</v>
      </c>
      <c r="U49" s="601">
        <v>2.58</v>
      </c>
      <c r="V49" s="595">
        <f t="shared" si="25"/>
        <v>2.42</v>
      </c>
      <c r="W49" s="586">
        <f t="shared" si="26"/>
        <v>1.51</v>
      </c>
      <c r="X49" s="586">
        <f t="shared" si="27"/>
        <v>1.07</v>
      </c>
      <c r="Y49" s="732">
        <v>13</v>
      </c>
      <c r="Z49" s="732">
        <v>12</v>
      </c>
      <c r="AA49" s="732">
        <v>5</v>
      </c>
      <c r="AB49" s="732">
        <v>6</v>
      </c>
      <c r="AC49" s="732">
        <v>61</v>
      </c>
      <c r="AD49" s="732">
        <v>39</v>
      </c>
      <c r="AE49" s="599">
        <v>442</v>
      </c>
      <c r="AF49" s="562"/>
      <c r="AG49" s="562"/>
      <c r="AH49" s="562"/>
      <c r="AJ49" s="758" t="str">
        <f t="array" ref="AJ49">IF($K49="","",IF(SUM(IF(ISNUMBER(VALUE(RIGHT($AM49:$CQ49,1))),VALUE(RIGHT($AM49:$CQ49,1)),0))=$K49,"T","F"))</f>
        <v>T</v>
      </c>
      <c r="AK49" s="583">
        <f t="array" ref="AK49">IF($K49="","",SUM(IF(LEFT($AM49:$CQ49,1)="s",1,0))-SUM(IF(RIGHT(LEFT($AM49:$CQ49,2))="-",1,0)))</f>
        <v>0</v>
      </c>
      <c r="AL49" s="562">
        <f t="array" ref="AL49">IF($K49="","",SUM(IF(LEFT($AM49:$CQ49,1)="X",1,0)))</f>
        <v>11</v>
      </c>
      <c r="AM49" s="668" t="s">
        <v>4535</v>
      </c>
      <c r="AN49" s="671" t="s">
        <v>4543</v>
      </c>
      <c r="AO49" s="668" t="s">
        <v>2015</v>
      </c>
      <c r="AP49" s="671" t="s">
        <v>4544</v>
      </c>
      <c r="AQ49" s="682" t="s">
        <v>4542</v>
      </c>
      <c r="AR49" s="668" t="s">
        <v>4535</v>
      </c>
      <c r="AS49" s="668" t="s">
        <v>4535</v>
      </c>
      <c r="AT49" s="668" t="s">
        <v>4539</v>
      </c>
      <c r="AU49" s="668" t="s">
        <v>4537</v>
      </c>
      <c r="AV49" s="668" t="s">
        <v>4524</v>
      </c>
      <c r="AW49" s="671" t="s">
        <v>4542</v>
      </c>
      <c r="AX49" s="668"/>
      <c r="AY49" s="668"/>
      <c r="AZ49" s="668" t="s">
        <v>4526</v>
      </c>
      <c r="BA49" s="668"/>
      <c r="BB49" s="668" t="s">
        <v>2244</v>
      </c>
      <c r="BC49" s="669" t="s">
        <v>4535</v>
      </c>
      <c r="BD49" s="668"/>
      <c r="BE49" s="668" t="s">
        <v>2327</v>
      </c>
      <c r="BF49" s="668" t="s">
        <v>4524</v>
      </c>
      <c r="BG49" s="668"/>
      <c r="BH49" s="668" t="s">
        <v>2244</v>
      </c>
      <c r="BI49" s="668"/>
      <c r="BJ49" s="668" t="s">
        <v>4526</v>
      </c>
      <c r="BK49" s="668" t="s">
        <v>4526</v>
      </c>
      <c r="BL49" s="668" t="s">
        <v>4539</v>
      </c>
      <c r="BM49" s="678" t="s">
        <v>4651</v>
      </c>
      <c r="BN49" s="668" t="s">
        <v>2244</v>
      </c>
      <c r="BO49" s="668"/>
      <c r="BP49" s="668" t="s">
        <v>4526</v>
      </c>
      <c r="BQ49" s="668"/>
      <c r="BR49" s="668"/>
      <c r="BS49" s="668"/>
      <c r="BT49" s="668"/>
      <c r="BU49" s="668"/>
      <c r="BV49" s="668"/>
      <c r="BW49" s="672"/>
      <c r="BX49" s="672"/>
      <c r="BY49" s="672"/>
      <c r="BZ49" s="673"/>
      <c r="CA49" s="673"/>
      <c r="CB49" s="673"/>
      <c r="CC49" s="673"/>
      <c r="CD49" s="673"/>
    </row>
    <row r="50" spans="1:82" s="661" customFormat="1" ht="15" customHeight="1">
      <c r="A50" s="685">
        <v>42928</v>
      </c>
      <c r="B50" s="686"/>
      <c r="C50" s="686"/>
      <c r="D50" s="686"/>
      <c r="E50" s="686"/>
      <c r="F50" s="686"/>
      <c r="G50" s="686"/>
      <c r="H50" s="691" t="s">
        <v>4304</v>
      </c>
      <c r="I50" s="686" t="s">
        <v>1428</v>
      </c>
      <c r="J50" s="686" t="s">
        <v>3994</v>
      </c>
      <c r="K50" s="686">
        <v>4</v>
      </c>
      <c r="L50" s="686">
        <v>0</v>
      </c>
      <c r="M50" s="562" t="str">
        <f t="shared" si="28"/>
        <v>W</v>
      </c>
      <c r="N50" s="686">
        <f t="shared" si="29"/>
        <v>4</v>
      </c>
      <c r="O50" s="598">
        <f t="shared" si="30"/>
        <v>4</v>
      </c>
      <c r="P50" s="562" t="str">
        <f t="shared" si="15"/>
        <v>O</v>
      </c>
      <c r="Q50" s="586" t="str">
        <f t="shared" si="23"/>
        <v/>
      </c>
      <c r="R50" s="635" t="str">
        <f t="shared" si="24"/>
        <v/>
      </c>
      <c r="S50" s="600"/>
      <c r="T50" s="595" t="str">
        <f t="shared" si="18"/>
        <v/>
      </c>
      <c r="U50" s="601"/>
      <c r="V50" s="595" t="str">
        <f t="shared" si="25"/>
        <v/>
      </c>
      <c r="W50" s="586" t="str">
        <f t="shared" si="26"/>
        <v/>
      </c>
      <c r="X50" s="586" t="str">
        <f t="shared" si="27"/>
        <v/>
      </c>
      <c r="Y50" s="599"/>
      <c r="Z50" s="599"/>
      <c r="AA50" s="599"/>
      <c r="AB50" s="599"/>
      <c r="AC50" s="599"/>
      <c r="AD50" s="599"/>
      <c r="AE50" s="599"/>
      <c r="AF50" s="562"/>
      <c r="AG50" s="562"/>
      <c r="AH50" s="562"/>
      <c r="AJ50" s="758" t="str">
        <f t="array" ref="AJ50">IF($K50="","",IF(SUM(IF(ISNUMBER(VALUE(RIGHT($AM50:$CQ50,1))),VALUE(RIGHT($AM50:$CQ50,1)),0))=$K50,"T","F"))</f>
        <v>T</v>
      </c>
      <c r="AK50" s="583">
        <f t="array" ref="AK50">IF($K50="","",SUM(IF(LEFT($AM50:$CQ50,1)="s",1,0))-SUM(IF(RIGHT(LEFT($AM50:$CQ50,2))="-",1,0)))</f>
        <v>0</v>
      </c>
      <c r="AL50" s="562">
        <f t="array" ref="AL50">IF($K50="","",SUM(IF(LEFT($AM50:$CQ50,1)="X",1,0)))</f>
        <v>11</v>
      </c>
      <c r="AM50" s="668"/>
      <c r="AN50" s="668" t="s">
        <v>4595</v>
      </c>
      <c r="AO50" s="668" t="s">
        <v>4594</v>
      </c>
      <c r="AP50" s="668"/>
      <c r="AQ50" s="668" t="s">
        <v>4600</v>
      </c>
      <c r="AR50" s="668" t="s">
        <v>4597</v>
      </c>
      <c r="AS50" s="668" t="s">
        <v>4592</v>
      </c>
      <c r="AT50" s="668" t="s">
        <v>4604</v>
      </c>
      <c r="AU50" s="668" t="s">
        <v>4592</v>
      </c>
      <c r="AV50" s="668" t="s">
        <v>4596</v>
      </c>
      <c r="AW50" s="668" t="s">
        <v>4590</v>
      </c>
      <c r="AX50" s="668"/>
      <c r="AY50" s="668" t="s">
        <v>4592</v>
      </c>
      <c r="AZ50" s="668" t="s">
        <v>4594</v>
      </c>
      <c r="BA50" s="668"/>
      <c r="BB50" s="668"/>
      <c r="BC50" s="668"/>
      <c r="BD50" s="668" t="s">
        <v>4599</v>
      </c>
      <c r="BE50" s="668" t="s">
        <v>2244</v>
      </c>
      <c r="BF50" s="668" t="s">
        <v>4595</v>
      </c>
      <c r="BG50" s="668"/>
      <c r="BH50" s="668" t="s">
        <v>2244</v>
      </c>
      <c r="BI50" s="668"/>
      <c r="BJ50" s="668" t="s">
        <v>4603</v>
      </c>
      <c r="BK50" s="668" t="s">
        <v>4602</v>
      </c>
      <c r="BL50" s="668"/>
      <c r="BM50" s="668" t="s">
        <v>4598</v>
      </c>
      <c r="BN50" s="668" t="s">
        <v>2244</v>
      </c>
      <c r="BO50" s="669" t="s">
        <v>4595</v>
      </c>
      <c r="BP50" s="668" t="s">
        <v>4601</v>
      </c>
      <c r="BQ50" s="668"/>
      <c r="BR50" s="668"/>
      <c r="BS50" s="668"/>
      <c r="BT50" s="668"/>
      <c r="BU50" s="668"/>
      <c r="BV50" s="668"/>
      <c r="BW50" s="672"/>
      <c r="BX50" s="672"/>
      <c r="BY50" s="672"/>
      <c r="BZ50" s="673"/>
      <c r="CA50" s="673"/>
      <c r="CB50" s="673"/>
      <c r="CC50" s="673"/>
      <c r="CD50" s="673"/>
    </row>
    <row r="51" spans="1:82" s="661" customFormat="1" ht="15" customHeight="1">
      <c r="A51" s="688">
        <v>42945</v>
      </c>
      <c r="B51" s="689"/>
      <c r="C51" s="689"/>
      <c r="D51" s="689"/>
      <c r="E51" s="689"/>
      <c r="F51" s="689"/>
      <c r="G51" s="689"/>
      <c r="H51" s="692" t="s">
        <v>254</v>
      </c>
      <c r="I51" s="689" t="s">
        <v>2</v>
      </c>
      <c r="J51" s="689" t="s">
        <v>285</v>
      </c>
      <c r="K51" s="689">
        <v>2</v>
      </c>
      <c r="L51" s="713">
        <v>5</v>
      </c>
      <c r="M51" s="562" t="str">
        <f t="shared" si="28"/>
        <v>L</v>
      </c>
      <c r="N51" s="686">
        <f t="shared" si="29"/>
        <v>7</v>
      </c>
      <c r="O51" s="598">
        <f t="shared" si="30"/>
        <v>-3</v>
      </c>
      <c r="P51" s="562" t="str">
        <f t="shared" si="15"/>
        <v>O</v>
      </c>
      <c r="Q51" s="586">
        <f t="shared" si="23"/>
        <v>-0.75</v>
      </c>
      <c r="R51" s="635">
        <f t="shared" si="24"/>
        <v>-1</v>
      </c>
      <c r="S51" s="600">
        <v>0.9</v>
      </c>
      <c r="T51" s="595">
        <f t="shared" si="18"/>
        <v>-3.9</v>
      </c>
      <c r="U51" s="601">
        <v>2.88</v>
      </c>
      <c r="V51" s="595">
        <f t="shared" si="25"/>
        <v>4.12</v>
      </c>
      <c r="W51" s="586">
        <f t="shared" si="26"/>
        <v>1.89</v>
      </c>
      <c r="X51" s="586">
        <f t="shared" si="27"/>
        <v>0.99</v>
      </c>
      <c r="Y51" s="743">
        <v>29</v>
      </c>
      <c r="Z51" s="743">
        <v>11</v>
      </c>
      <c r="AA51" s="743">
        <v>9</v>
      </c>
      <c r="AB51" s="743">
        <v>6</v>
      </c>
      <c r="AC51" s="743">
        <v>70</v>
      </c>
      <c r="AD51" s="743">
        <v>30</v>
      </c>
      <c r="AE51" s="743">
        <v>4231</v>
      </c>
      <c r="AF51" s="562"/>
      <c r="AG51" s="562"/>
      <c r="AH51" s="562"/>
      <c r="AJ51" s="758" t="str">
        <f t="array" ref="AJ51">IF($K51="","",IF(SUM(IF(ISNUMBER(VALUE(RIGHT($AM51:$CQ51,1))),VALUE(RIGHT($AM51:$CQ51,1)),0))=$K51,"T","F"))</f>
        <v>T</v>
      </c>
      <c r="AK51" s="583">
        <f t="array" ref="AK51">IF($K51="","",SUM(IF(LEFT($AM51:$CQ51,1)="s",1,0))-SUM(IF(RIGHT(LEFT($AM51:$CQ51,2))="-",1,0)))</f>
        <v>0</v>
      </c>
      <c r="AL51" s="562">
        <f t="array" ref="AL51">IF($K51="","",SUM(IF(LEFT($AM51:$CQ51,1)="X",1,0)))</f>
        <v>11</v>
      </c>
      <c r="AM51" s="668" t="s">
        <v>4719</v>
      </c>
      <c r="AN51" s="668" t="s">
        <v>4719</v>
      </c>
      <c r="AO51" s="668" t="s">
        <v>4724</v>
      </c>
      <c r="AP51" s="668" t="s">
        <v>4719</v>
      </c>
      <c r="AQ51" s="669" t="s">
        <v>4719</v>
      </c>
      <c r="AR51" s="671" t="s">
        <v>4720</v>
      </c>
      <c r="AS51" s="668" t="s">
        <v>4721</v>
      </c>
      <c r="AT51" s="668" t="s">
        <v>4725</v>
      </c>
      <c r="AU51" s="669" t="s">
        <v>4722</v>
      </c>
      <c r="AV51" s="668" t="s">
        <v>4719</v>
      </c>
      <c r="AW51" s="668" t="s">
        <v>4722</v>
      </c>
      <c r="AX51" s="668"/>
      <c r="AY51" s="668"/>
      <c r="AZ51" s="668" t="s">
        <v>4723</v>
      </c>
      <c r="BA51" s="668"/>
      <c r="BB51" s="668"/>
      <c r="BC51" s="668" t="s">
        <v>4719</v>
      </c>
      <c r="BD51" s="668"/>
      <c r="BE51" s="668" t="s">
        <v>2327</v>
      </c>
      <c r="BF51" s="668" t="s">
        <v>4721</v>
      </c>
      <c r="BG51" s="668"/>
      <c r="BH51" s="668" t="s">
        <v>2244</v>
      </c>
      <c r="BI51" s="668"/>
      <c r="BJ51" s="668" t="s">
        <v>4726</v>
      </c>
      <c r="BK51" s="668" t="s">
        <v>4724</v>
      </c>
      <c r="BL51" s="668"/>
      <c r="BM51" s="668" t="s">
        <v>4724</v>
      </c>
      <c r="BN51" s="668"/>
      <c r="BO51" s="668"/>
      <c r="BP51" s="671" t="s">
        <v>4718</v>
      </c>
      <c r="BQ51" s="668"/>
      <c r="BR51" s="668"/>
      <c r="BS51" s="668"/>
      <c r="BT51" s="668"/>
      <c r="BU51" s="668"/>
      <c r="BV51" s="668"/>
      <c r="BW51" s="672"/>
      <c r="BX51" s="672"/>
      <c r="BY51" s="672"/>
      <c r="BZ51" s="673"/>
      <c r="CA51" s="673"/>
      <c r="CB51" s="673"/>
      <c r="CC51" s="673"/>
      <c r="CD51" s="673"/>
    </row>
    <row r="52" spans="1:82" s="661" customFormat="1" ht="15" customHeight="1">
      <c r="A52" s="688">
        <v>42952</v>
      </c>
      <c r="B52" s="689"/>
      <c r="C52" s="689"/>
      <c r="D52" s="689"/>
      <c r="E52" s="689"/>
      <c r="F52" s="689"/>
      <c r="G52" s="689"/>
      <c r="H52" s="692" t="s">
        <v>264</v>
      </c>
      <c r="I52" s="689" t="s">
        <v>2</v>
      </c>
      <c r="J52" s="689" t="s">
        <v>285</v>
      </c>
      <c r="K52" s="689">
        <v>1</v>
      </c>
      <c r="L52" s="689">
        <v>1</v>
      </c>
      <c r="M52" s="562" t="str">
        <f t="shared" si="28"/>
        <v>D</v>
      </c>
      <c r="N52" s="686">
        <f t="shared" si="29"/>
        <v>2</v>
      </c>
      <c r="O52" s="598">
        <f t="shared" si="30"/>
        <v>0</v>
      </c>
      <c r="P52" s="562" t="str">
        <f t="shared" si="15"/>
        <v>U</v>
      </c>
      <c r="Q52" s="586">
        <f t="shared" si="23"/>
        <v>-0.5</v>
      </c>
      <c r="R52" s="635">
        <f t="shared" si="24"/>
        <v>-1</v>
      </c>
      <c r="S52" s="600">
        <v>0.6</v>
      </c>
      <c r="T52" s="595">
        <f t="shared" si="18"/>
        <v>-0.6</v>
      </c>
      <c r="U52" s="601">
        <v>2.91</v>
      </c>
      <c r="V52" s="595">
        <f t="shared" si="25"/>
        <v>-0.91000000000000014</v>
      </c>
      <c r="W52" s="586">
        <f t="shared" si="26"/>
        <v>1.7550000000000001</v>
      </c>
      <c r="X52" s="586">
        <f t="shared" si="27"/>
        <v>1.155</v>
      </c>
      <c r="Y52" s="599">
        <v>24</v>
      </c>
      <c r="Z52" s="599">
        <v>11</v>
      </c>
      <c r="AA52" s="599">
        <v>4</v>
      </c>
      <c r="AB52" s="599">
        <v>4</v>
      </c>
      <c r="AC52" s="599">
        <v>66</v>
      </c>
      <c r="AD52" s="599">
        <v>34</v>
      </c>
      <c r="AE52" s="599">
        <v>4231</v>
      </c>
      <c r="AF52" s="562"/>
      <c r="AG52" s="562"/>
      <c r="AH52" s="562"/>
      <c r="AJ52" s="758" t="str">
        <f t="array" ref="AJ52">IF($K52="","",IF(SUM(IF(ISNUMBER(VALUE(RIGHT($AM52:$CQ52,1))),VALUE(RIGHT($AM52:$CQ52,1)),0))=$K52,"T","F"))</f>
        <v>T</v>
      </c>
      <c r="AK52" s="583">
        <f t="array" ref="AK52">IF($K52="","",SUM(IF(LEFT($AM52:$CQ52,1)="s",1,0))-SUM(IF(RIGHT(LEFT($AM52:$CQ52,2))="-",1,0)))</f>
        <v>0</v>
      </c>
      <c r="AL52" s="562">
        <f t="array" ref="AL52">IF($K52="","",SUM(IF(LEFT($AM52:$CQ52,1)="X",1,0)))</f>
        <v>11</v>
      </c>
      <c r="AM52" s="668" t="s">
        <v>2474</v>
      </c>
      <c r="AN52" s="671" t="s">
        <v>4833</v>
      </c>
      <c r="AO52" s="668" t="s">
        <v>2472</v>
      </c>
      <c r="AP52" s="668" t="s">
        <v>2474</v>
      </c>
      <c r="AQ52" s="668" t="s">
        <v>2474</v>
      </c>
      <c r="AR52" s="669" t="s">
        <v>2474</v>
      </c>
      <c r="AS52" s="668" t="s">
        <v>2474</v>
      </c>
      <c r="AT52" s="668" t="s">
        <v>2472</v>
      </c>
      <c r="AU52" s="668" t="s">
        <v>2473</v>
      </c>
      <c r="AV52" s="668" t="s">
        <v>2473</v>
      </c>
      <c r="AW52" s="668" t="s">
        <v>2474</v>
      </c>
      <c r="AX52" s="668"/>
      <c r="AY52" s="668" t="s">
        <v>126</v>
      </c>
      <c r="AZ52" s="668" t="s">
        <v>2472</v>
      </c>
      <c r="BA52" s="668" t="s">
        <v>126</v>
      </c>
      <c r="BB52" s="668" t="s">
        <v>126</v>
      </c>
      <c r="BC52" s="668" t="s">
        <v>2474</v>
      </c>
      <c r="BD52" s="668" t="s">
        <v>126</v>
      </c>
      <c r="BE52" s="668" t="s">
        <v>2244</v>
      </c>
      <c r="BF52" s="668" t="s">
        <v>2473</v>
      </c>
      <c r="BG52" s="668" t="s">
        <v>126</v>
      </c>
      <c r="BH52" s="668" t="s">
        <v>2244</v>
      </c>
      <c r="BI52" s="668" t="s">
        <v>126</v>
      </c>
      <c r="BJ52" s="668" t="s">
        <v>2471</v>
      </c>
      <c r="BK52" s="668" t="s">
        <v>2472</v>
      </c>
      <c r="BL52" s="668" t="s">
        <v>126</v>
      </c>
      <c r="BM52" s="668" t="s">
        <v>2471</v>
      </c>
      <c r="BN52" s="668" t="s">
        <v>126</v>
      </c>
      <c r="BO52" s="668" t="s">
        <v>126</v>
      </c>
      <c r="BP52" s="668" t="s">
        <v>2471</v>
      </c>
      <c r="BQ52" s="668"/>
      <c r="BR52" s="668"/>
      <c r="BS52" s="668"/>
      <c r="BT52" s="668"/>
      <c r="BU52" s="668"/>
      <c r="BV52" s="668"/>
      <c r="BW52" s="672"/>
      <c r="BX52" s="672"/>
      <c r="BY52" s="672"/>
      <c r="BZ52" s="673"/>
      <c r="CA52" s="673"/>
      <c r="CB52" s="673"/>
      <c r="CC52" s="673"/>
      <c r="CD52" s="673"/>
    </row>
    <row r="53" spans="1:82" s="661" customFormat="1" ht="15" customHeight="1">
      <c r="A53" s="688">
        <v>42956</v>
      </c>
      <c r="B53" s="689"/>
      <c r="C53" s="689"/>
      <c r="D53" s="689"/>
      <c r="E53" s="689"/>
      <c r="F53" s="689"/>
      <c r="G53" s="689"/>
      <c r="H53" s="692" t="s">
        <v>234</v>
      </c>
      <c r="I53" s="689" t="s">
        <v>3</v>
      </c>
      <c r="J53" s="689" t="s">
        <v>285</v>
      </c>
      <c r="K53" s="689">
        <v>2</v>
      </c>
      <c r="L53" s="689">
        <v>0</v>
      </c>
      <c r="M53" s="562" t="str">
        <f t="shared" si="28"/>
        <v>W</v>
      </c>
      <c r="N53" s="686">
        <f t="shared" si="29"/>
        <v>2</v>
      </c>
      <c r="O53" s="598">
        <f t="shared" si="30"/>
        <v>2</v>
      </c>
      <c r="P53" s="562" t="str">
        <f t="shared" si="15"/>
        <v>U</v>
      </c>
      <c r="Q53" s="586">
        <f t="shared" si="23"/>
        <v>-0.75</v>
      </c>
      <c r="R53" s="635">
        <f t="shared" si="24"/>
        <v>1</v>
      </c>
      <c r="S53" s="600">
        <v>0.79</v>
      </c>
      <c r="T53" s="595">
        <f t="shared" si="18"/>
        <v>1.21</v>
      </c>
      <c r="U53" s="601">
        <v>3.01</v>
      </c>
      <c r="V53" s="595">
        <f t="shared" si="25"/>
        <v>-1.0099999999999998</v>
      </c>
      <c r="W53" s="586">
        <f t="shared" si="26"/>
        <v>1.9</v>
      </c>
      <c r="X53" s="586">
        <f t="shared" si="27"/>
        <v>1.1099999999999999</v>
      </c>
      <c r="Y53" s="599">
        <v>11</v>
      </c>
      <c r="Z53" s="599">
        <v>19</v>
      </c>
      <c r="AA53" s="599">
        <v>3</v>
      </c>
      <c r="AB53" s="599">
        <v>6</v>
      </c>
      <c r="AC53" s="599">
        <v>59</v>
      </c>
      <c r="AD53" s="599">
        <v>41</v>
      </c>
      <c r="AE53" s="599">
        <v>4231</v>
      </c>
      <c r="AF53" s="562"/>
      <c r="AG53" s="562"/>
      <c r="AH53" s="562"/>
      <c r="AJ53" s="758" t="str">
        <f t="array" ref="AJ53">IF($K53="","",IF(SUM(IF(ISNUMBER(VALUE(RIGHT($AM53:$CQ53,1))),VALUE(RIGHT($AM53:$CQ53,1)),0))=$K53,"T","F"))</f>
        <v>T</v>
      </c>
      <c r="AK53" s="583">
        <f t="array" ref="AK53">IF($K53="","",SUM(IF(LEFT($AM53:$CQ53,1)="s",1,0))-SUM(IF(RIGHT(LEFT($AM53:$CQ53,2))="-",1,0)))</f>
        <v>0</v>
      </c>
      <c r="AL53" s="562">
        <f t="array" ref="AL53">IF($K53="","",SUM(IF(LEFT($AM53:$CQ53,1)="X",1,0)))</f>
        <v>11</v>
      </c>
      <c r="AM53" s="668" t="s">
        <v>2474</v>
      </c>
      <c r="AN53" s="668" t="s">
        <v>2474</v>
      </c>
      <c r="AO53" s="668" t="s">
        <v>2474</v>
      </c>
      <c r="AP53" s="671" t="s">
        <v>4934</v>
      </c>
      <c r="AQ53" s="668" t="s">
        <v>2474</v>
      </c>
      <c r="AR53" s="668" t="s">
        <v>2474</v>
      </c>
      <c r="AS53" s="668" t="s">
        <v>2474</v>
      </c>
      <c r="AT53" s="668" t="s">
        <v>2472</v>
      </c>
      <c r="AU53" s="668" t="s">
        <v>4876</v>
      </c>
      <c r="AV53" s="671" t="s">
        <v>4888</v>
      </c>
      <c r="AW53" s="671" t="s">
        <v>4887</v>
      </c>
      <c r="AX53" s="668"/>
      <c r="AY53" s="668" t="s">
        <v>126</v>
      </c>
      <c r="AZ53" s="668" t="s">
        <v>2472</v>
      </c>
      <c r="BA53" s="668" t="s">
        <v>126</v>
      </c>
      <c r="BB53" s="668" t="s">
        <v>126</v>
      </c>
      <c r="BC53" s="668" t="s">
        <v>4877</v>
      </c>
      <c r="BD53" s="668" t="s">
        <v>126</v>
      </c>
      <c r="BE53" s="668" t="s">
        <v>2244</v>
      </c>
      <c r="BF53" s="671" t="s">
        <v>4935</v>
      </c>
      <c r="BG53" s="668" t="s">
        <v>126</v>
      </c>
      <c r="BH53" s="668" t="s">
        <v>2244</v>
      </c>
      <c r="BI53" s="668" t="s">
        <v>126</v>
      </c>
      <c r="BJ53" s="671" t="s">
        <v>4926</v>
      </c>
      <c r="BK53" s="668" t="s">
        <v>2472</v>
      </c>
      <c r="BL53" s="668" t="s">
        <v>126</v>
      </c>
      <c r="BM53" s="668" t="s">
        <v>4876</v>
      </c>
      <c r="BN53" s="668" t="s">
        <v>126</v>
      </c>
      <c r="BO53" s="668" t="s">
        <v>126</v>
      </c>
      <c r="BP53" s="668" t="s">
        <v>2472</v>
      </c>
      <c r="BQ53" s="668"/>
      <c r="BS53" s="668"/>
      <c r="BT53" s="668"/>
      <c r="BU53" s="668"/>
      <c r="BV53" s="671"/>
      <c r="BW53" s="672"/>
      <c r="BX53" s="672"/>
      <c r="BY53" s="672"/>
      <c r="BZ53" s="673"/>
      <c r="CA53" s="673"/>
      <c r="CB53" s="673"/>
      <c r="CC53" s="673"/>
      <c r="CD53" s="673"/>
    </row>
    <row r="54" spans="1:82" s="661" customFormat="1" ht="15" customHeight="1">
      <c r="A54" s="688">
        <v>42960</v>
      </c>
      <c r="B54" s="689"/>
      <c r="C54" s="689"/>
      <c r="D54" s="689"/>
      <c r="E54" s="689"/>
      <c r="F54" s="689"/>
      <c r="G54" s="689"/>
      <c r="H54" s="692" t="s">
        <v>255</v>
      </c>
      <c r="I54" s="689" t="s">
        <v>2</v>
      </c>
      <c r="J54" s="689" t="s">
        <v>285</v>
      </c>
      <c r="K54" s="689">
        <v>3</v>
      </c>
      <c r="L54" s="689">
        <v>1</v>
      </c>
      <c r="M54" s="562" t="str">
        <f t="shared" si="28"/>
        <v>W</v>
      </c>
      <c r="N54" s="686">
        <f t="shared" si="29"/>
        <v>4</v>
      </c>
      <c r="O54" s="598">
        <f t="shared" si="30"/>
        <v>2</v>
      </c>
      <c r="P54" s="562" t="str">
        <f t="shared" si="15"/>
        <v>O</v>
      </c>
      <c r="Q54" s="586">
        <f t="shared" si="23"/>
        <v>0</v>
      </c>
      <c r="R54" s="635">
        <f t="shared" si="24"/>
        <v>1</v>
      </c>
      <c r="S54" s="600">
        <v>-0.1</v>
      </c>
      <c r="T54" s="595">
        <f t="shared" si="18"/>
        <v>2.1</v>
      </c>
      <c r="U54" s="601">
        <v>3.01</v>
      </c>
      <c r="V54" s="595">
        <f t="shared" si="25"/>
        <v>0.99000000000000021</v>
      </c>
      <c r="W54" s="586">
        <f t="shared" si="26"/>
        <v>1.4549999999999998</v>
      </c>
      <c r="X54" s="586">
        <f t="shared" si="27"/>
        <v>1.5549999999999999</v>
      </c>
      <c r="Y54" s="599">
        <v>18</v>
      </c>
      <c r="Z54" s="599">
        <v>13</v>
      </c>
      <c r="AA54" s="599">
        <v>7</v>
      </c>
      <c r="AB54" s="599">
        <v>4</v>
      </c>
      <c r="AC54" s="599">
        <v>52</v>
      </c>
      <c r="AD54" s="599">
        <v>48</v>
      </c>
      <c r="AE54" s="599">
        <v>4231</v>
      </c>
      <c r="AF54" s="562"/>
      <c r="AG54" s="562"/>
      <c r="AH54" s="562"/>
      <c r="AJ54" s="758" t="str">
        <f t="array" ref="AJ54">IF($K54="","",IF(SUM(IF(ISNUMBER(VALUE(RIGHT($AM54:$CQ54,1))),VALUE(RIGHT($AM54:$CQ54,1)),0))=$K54,"T","F"))</f>
        <v>T</v>
      </c>
      <c r="AK54" s="583">
        <f t="array" ref="AK54">IF($K54="","",SUM(IF(LEFT($AM54:$CQ54,1)="s",1,0))-SUM(IF(RIGHT(LEFT($AM54:$CQ54,2))="-",1,0)))</f>
        <v>0</v>
      </c>
      <c r="AL54" s="562">
        <f t="array" ref="AL54">IF($K54="","",SUM(IF(LEFT($AM54:$CQ54,1)="X",1,0)))</f>
        <v>11</v>
      </c>
      <c r="AM54" s="668" t="s">
        <v>4995</v>
      </c>
      <c r="AN54" s="668" t="s">
        <v>4995</v>
      </c>
      <c r="AO54" s="668" t="s">
        <v>4995</v>
      </c>
      <c r="AP54" s="668" t="s">
        <v>4995</v>
      </c>
      <c r="AQ54" s="668" t="s">
        <v>4995</v>
      </c>
      <c r="AR54" s="668" t="s">
        <v>4995</v>
      </c>
      <c r="AS54" s="668" t="s">
        <v>4995</v>
      </c>
      <c r="AT54" s="671" t="s">
        <v>4997</v>
      </c>
      <c r="AU54" s="671" t="s">
        <v>4998</v>
      </c>
      <c r="AV54" s="668" t="s">
        <v>4996</v>
      </c>
      <c r="AW54" s="671" t="s">
        <v>4994</v>
      </c>
      <c r="AX54" s="671">
        <v>1</v>
      </c>
      <c r="AY54" s="668"/>
      <c r="AZ54" s="668" t="s">
        <v>4967</v>
      </c>
      <c r="BA54" s="668"/>
      <c r="BB54" s="668"/>
      <c r="BC54" s="668" t="s">
        <v>5057</v>
      </c>
      <c r="BD54" s="668" t="s">
        <v>4967</v>
      </c>
      <c r="BE54" s="668" t="s">
        <v>2244</v>
      </c>
      <c r="BF54" s="671" t="s">
        <v>4993</v>
      </c>
      <c r="BG54" s="668"/>
      <c r="BH54" s="668" t="s">
        <v>2244</v>
      </c>
      <c r="BI54" s="668"/>
      <c r="BJ54" s="668"/>
      <c r="BK54" s="668" t="s">
        <v>4959</v>
      </c>
      <c r="BL54" s="668"/>
      <c r="BM54" s="668" t="s">
        <v>4967</v>
      </c>
      <c r="BN54" s="668"/>
      <c r="BO54" s="669" t="s">
        <v>4959</v>
      </c>
      <c r="BP54" s="668" t="s">
        <v>4967</v>
      </c>
      <c r="BQ54" s="668"/>
      <c r="BR54" s="668"/>
      <c r="BS54" s="668"/>
      <c r="BT54" s="668"/>
      <c r="BU54" s="668"/>
      <c r="BV54" s="668"/>
      <c r="BW54" s="672"/>
      <c r="BX54" s="672"/>
      <c r="BY54" s="672"/>
      <c r="BZ54" s="673"/>
      <c r="CA54" s="673"/>
      <c r="CB54" s="673"/>
      <c r="CC54" s="673"/>
      <c r="CD54" s="673"/>
    </row>
    <row r="55" spans="1:82" s="661" customFormat="1" ht="15" customHeight="1">
      <c r="A55" s="688">
        <v>42966</v>
      </c>
      <c r="B55" s="689"/>
      <c r="C55" s="689"/>
      <c r="D55" s="689"/>
      <c r="E55" s="689"/>
      <c r="F55" s="689"/>
      <c r="G55" s="689"/>
      <c r="H55" s="692" t="s">
        <v>1435</v>
      </c>
      <c r="I55" s="689" t="s">
        <v>2</v>
      </c>
      <c r="J55" s="689" t="s">
        <v>285</v>
      </c>
      <c r="K55" s="689">
        <v>2</v>
      </c>
      <c r="L55" s="689">
        <v>1</v>
      </c>
      <c r="M55" s="562" t="str">
        <f t="shared" si="28"/>
        <v>W</v>
      </c>
      <c r="N55" s="686">
        <f t="shared" si="29"/>
        <v>3</v>
      </c>
      <c r="O55" s="598">
        <f t="shared" si="30"/>
        <v>1</v>
      </c>
      <c r="P55" s="562" t="str">
        <f t="shared" si="15"/>
        <v>O</v>
      </c>
      <c r="Q55" s="586">
        <f t="shared" si="23"/>
        <v>-1.25</v>
      </c>
      <c r="R55" s="635">
        <f t="shared" si="24"/>
        <v>-0.5</v>
      </c>
      <c r="S55" s="600">
        <v>1.32</v>
      </c>
      <c r="T55" s="595">
        <f t="shared" si="18"/>
        <v>-0.32000000000000006</v>
      </c>
      <c r="U55" s="601">
        <v>3.21</v>
      </c>
      <c r="V55" s="595">
        <f t="shared" si="25"/>
        <v>-0.20999999999999996</v>
      </c>
      <c r="W55" s="586">
        <f t="shared" si="26"/>
        <v>2.2650000000000001</v>
      </c>
      <c r="X55" s="586">
        <f t="shared" si="27"/>
        <v>0.94499999999999984</v>
      </c>
      <c r="Y55" s="599">
        <v>16</v>
      </c>
      <c r="Z55" s="599">
        <v>8</v>
      </c>
      <c r="AA55" s="599">
        <v>7</v>
      </c>
      <c r="AB55" s="599">
        <v>3</v>
      </c>
      <c r="AC55" s="599">
        <v>61</v>
      </c>
      <c r="AD55" s="599">
        <v>39</v>
      </c>
      <c r="AE55" s="599">
        <v>4231</v>
      </c>
      <c r="AF55" s="562"/>
      <c r="AG55" s="562"/>
      <c r="AH55" s="562"/>
      <c r="AJ55" s="758" t="str">
        <f t="array" ref="AJ55">IF($K55="","",IF(SUM(IF(ISNUMBER(VALUE(RIGHT($AM55:$CQ55,1))),VALUE(RIGHT($AM55:$CQ55,1)),0))=$K55,"T","F"))</f>
        <v>T</v>
      </c>
      <c r="AK55" s="583">
        <f t="array" ref="AK55">IF($K55="","",SUM(IF(LEFT($AM55:$CQ55,1)="s",1,0))-SUM(IF(RIGHT(LEFT($AM55:$CQ55,2))="-",1,0)))</f>
        <v>0</v>
      </c>
      <c r="AL55" s="562">
        <f t="array" ref="AL55">IF($K55="","",SUM(IF(LEFT($AM55:$CQ55,1)="X",1,0)))</f>
        <v>11</v>
      </c>
      <c r="AM55" s="668" t="s">
        <v>5067</v>
      </c>
      <c r="AN55" s="668" t="s">
        <v>5067</v>
      </c>
      <c r="AO55" s="669" t="s">
        <v>5067</v>
      </c>
      <c r="AP55" s="668" t="s">
        <v>5067</v>
      </c>
      <c r="AQ55" s="669" t="s">
        <v>5067</v>
      </c>
      <c r="AR55" s="669" t="s">
        <v>5067</v>
      </c>
      <c r="AS55" s="668" t="s">
        <v>5067</v>
      </c>
      <c r="AT55" s="669" t="s">
        <v>5067</v>
      </c>
      <c r="AU55" s="668" t="s">
        <v>2013</v>
      </c>
      <c r="AV55" s="671" t="s">
        <v>5093</v>
      </c>
      <c r="AW55" s="671" t="s">
        <v>5110</v>
      </c>
      <c r="AX55" s="668"/>
      <c r="AY55" s="668"/>
      <c r="AZ55" s="668" t="s">
        <v>5105</v>
      </c>
      <c r="BA55" s="668"/>
      <c r="BB55" s="668"/>
      <c r="BC55" s="668" t="s">
        <v>2014</v>
      </c>
      <c r="BD55" s="668"/>
      <c r="BE55" s="668" t="s">
        <v>2244</v>
      </c>
      <c r="BF55" s="671" t="s">
        <v>5109</v>
      </c>
      <c r="BG55" s="668"/>
      <c r="BH55" s="668" t="s">
        <v>2244</v>
      </c>
      <c r="BI55" s="668"/>
      <c r="BJ55" s="668" t="s">
        <v>5105</v>
      </c>
      <c r="BK55" s="668" t="s">
        <v>5104</v>
      </c>
      <c r="BL55" s="668"/>
      <c r="BM55" s="668" t="s">
        <v>5105</v>
      </c>
      <c r="BN55" s="668"/>
      <c r="BO55" s="668"/>
      <c r="BP55" s="668" t="s">
        <v>5111</v>
      </c>
      <c r="BQ55" s="668"/>
      <c r="BR55" s="668"/>
      <c r="BS55" s="668"/>
      <c r="BT55" s="668"/>
      <c r="BU55" s="668"/>
      <c r="BV55" s="668"/>
      <c r="BW55" s="672"/>
      <c r="BX55" s="672"/>
      <c r="BY55" s="672"/>
      <c r="BZ55" s="673"/>
      <c r="CA55" s="673"/>
      <c r="CB55" s="673"/>
      <c r="CC55" s="673"/>
      <c r="CD55" s="673"/>
    </row>
    <row r="56" spans="1:82" s="661" customFormat="1" ht="15" customHeight="1">
      <c r="A56" s="685">
        <v>42970</v>
      </c>
      <c r="B56" s="686"/>
      <c r="C56" s="686"/>
      <c r="D56" s="686"/>
      <c r="E56" s="686"/>
      <c r="F56" s="686"/>
      <c r="G56" s="686"/>
      <c r="H56" s="691" t="s">
        <v>5063</v>
      </c>
      <c r="I56" s="686" t="s">
        <v>2</v>
      </c>
      <c r="J56" s="686" t="s">
        <v>5061</v>
      </c>
      <c r="K56" s="686">
        <v>3</v>
      </c>
      <c r="L56" s="686">
        <v>1</v>
      </c>
      <c r="M56" s="562" t="str">
        <f t="shared" si="28"/>
        <v>W</v>
      </c>
      <c r="N56" s="686">
        <f t="shared" si="29"/>
        <v>4</v>
      </c>
      <c r="O56" s="598">
        <f t="shared" si="30"/>
        <v>2</v>
      </c>
      <c r="P56" s="562" t="str">
        <f t="shared" si="15"/>
        <v>O</v>
      </c>
      <c r="Q56" s="586" t="str">
        <f>IF(S56="","",IF(SIGN(S56)&lt;&gt;1,VLOOKUP(ABS(S56),SUP_HDC,3,TRUE),-VLOOKUP(ABS(S56),SUP_HDC,3,TRUE)))</f>
        <v/>
      </c>
      <c r="R56" s="635" t="str">
        <f>IF(Q56="","",IF((K56-L56+Q56)&gt;=0.5,1,IF((K56-L56+Q56)=0.25,0.5,IF((K56-L56+Q56)&lt;=-0.5,-1,IF((K56-L56+Q56)=-0.25,-0.5,0)))))</f>
        <v/>
      </c>
      <c r="S56" s="600"/>
      <c r="T56" s="595" t="str">
        <f>IF(ISBLANK(S56),"",K56-L56-S56)</f>
        <v/>
      </c>
      <c r="U56" s="601"/>
      <c r="V56" s="595" t="str">
        <f>IF(ISBLANK(U56),"",K56+L56-U56)</f>
        <v/>
      </c>
      <c r="W56" s="586" t="str">
        <f>IF(S56="","",(S56+U56)/2)</f>
        <v/>
      </c>
      <c r="X56" s="586" t="str">
        <f>IF(W56="","",U56-W56)</f>
        <v/>
      </c>
      <c r="Y56" s="755"/>
      <c r="Z56" s="755"/>
      <c r="AA56" s="755"/>
      <c r="AB56" s="755"/>
      <c r="AC56" s="755"/>
      <c r="AD56" s="755"/>
      <c r="AE56" s="755"/>
      <c r="AF56" s="562"/>
      <c r="AG56" s="562"/>
      <c r="AH56" s="562"/>
      <c r="AJ56" s="758" t="str">
        <f t="array" ref="AJ56">IF($K56="","",IF(SUM(IF(ISNUMBER(VALUE(RIGHT($AM56:$CQ56,1))),VALUE(RIGHT($AM56:$CQ56,1)),0))=$K56,"T","F"))</f>
        <v>T</v>
      </c>
      <c r="AK56" s="583">
        <f t="array" ref="AK56">IF($K56="","",SUM(IF(LEFT($AM56:$CQ56,1)="s",1,0))-SUM(IF(RIGHT(LEFT($AM56:$CQ56,2))="-",1,0)))</f>
        <v>0</v>
      </c>
      <c r="AL56" s="562">
        <f t="array" ref="AL56">IF($K56="","",SUM(IF(LEFT($AM56:$CQ56,1)="X",1,0)))</f>
        <v>11</v>
      </c>
      <c r="AM56" s="668" t="s">
        <v>5142</v>
      </c>
      <c r="AN56" s="668" t="s">
        <v>5143</v>
      </c>
      <c r="AO56" s="668" t="s">
        <v>2102</v>
      </c>
      <c r="AP56" s="668" t="s">
        <v>5143</v>
      </c>
      <c r="AQ56" s="669" t="s">
        <v>2141</v>
      </c>
      <c r="AR56" s="668" t="s">
        <v>2102</v>
      </c>
      <c r="AS56" s="668" t="s">
        <v>2102</v>
      </c>
      <c r="AT56" s="668" t="s">
        <v>2102</v>
      </c>
      <c r="AU56" s="668" t="s">
        <v>2102</v>
      </c>
      <c r="AV56" s="668" t="s">
        <v>2130</v>
      </c>
      <c r="AW56" s="668" t="s">
        <v>5140</v>
      </c>
      <c r="AX56" s="668"/>
      <c r="AY56" s="668"/>
      <c r="AZ56" s="668" t="s">
        <v>2131</v>
      </c>
      <c r="BA56" s="668"/>
      <c r="BB56" s="668"/>
      <c r="BC56" s="668" t="s">
        <v>5145</v>
      </c>
      <c r="BD56" s="668"/>
      <c r="BE56" s="668" t="s">
        <v>2244</v>
      </c>
      <c r="BF56" s="681" t="s">
        <v>5144</v>
      </c>
      <c r="BG56" s="668"/>
      <c r="BH56" s="668" t="s">
        <v>2244</v>
      </c>
      <c r="BI56" s="668"/>
      <c r="BJ56" s="668" t="s">
        <v>2131</v>
      </c>
      <c r="BK56" s="668" t="s">
        <v>2110</v>
      </c>
      <c r="BL56" s="668"/>
      <c r="BM56" s="668" t="s">
        <v>2131</v>
      </c>
      <c r="BN56" s="668"/>
      <c r="BO56" s="668"/>
      <c r="BP56" s="668" t="s">
        <v>2110</v>
      </c>
      <c r="BQ56" s="668"/>
      <c r="BR56" s="668"/>
      <c r="BS56" s="668"/>
      <c r="BT56" s="668"/>
      <c r="BU56" s="668"/>
      <c r="BV56" s="668"/>
      <c r="BW56" s="672"/>
      <c r="BX56" s="672"/>
      <c r="BY56" s="672"/>
      <c r="BZ56" s="673"/>
      <c r="CA56" s="673"/>
      <c r="CB56" s="673"/>
      <c r="CC56" s="673"/>
      <c r="CD56" s="673"/>
    </row>
    <row r="57" spans="1:82" s="661" customFormat="1" ht="15" customHeight="1">
      <c r="A57" s="688">
        <v>42973</v>
      </c>
      <c r="B57" s="689"/>
      <c r="C57" s="689"/>
      <c r="D57" s="689"/>
      <c r="E57" s="689"/>
      <c r="F57" s="689"/>
      <c r="G57" s="689"/>
      <c r="H57" s="692" t="s">
        <v>267</v>
      </c>
      <c r="I57" s="689" t="s">
        <v>3</v>
      </c>
      <c r="J57" s="689" t="s">
        <v>285</v>
      </c>
      <c r="K57" s="689">
        <v>2</v>
      </c>
      <c r="L57" s="689">
        <v>2</v>
      </c>
      <c r="M57" s="562" t="str">
        <f t="shared" si="28"/>
        <v>D</v>
      </c>
      <c r="N57" s="686">
        <f t="shared" si="29"/>
        <v>4</v>
      </c>
      <c r="O57" s="598">
        <f t="shared" si="30"/>
        <v>0</v>
      </c>
      <c r="P57" s="562" t="str">
        <f t="shared" si="15"/>
        <v>O</v>
      </c>
      <c r="Q57" s="586">
        <f t="shared" si="23"/>
        <v>-0.75</v>
      </c>
      <c r="R57" s="635">
        <f t="shared" si="24"/>
        <v>-1</v>
      </c>
      <c r="S57" s="600">
        <v>0.95</v>
      </c>
      <c r="T57" s="595">
        <f t="shared" si="18"/>
        <v>-0.95</v>
      </c>
      <c r="U57" s="601">
        <v>2.4900000000000002</v>
      </c>
      <c r="V57" s="595">
        <f t="shared" si="25"/>
        <v>1.5099999999999998</v>
      </c>
      <c r="W57" s="586">
        <f t="shared" si="26"/>
        <v>1.7200000000000002</v>
      </c>
      <c r="X57" s="586">
        <f t="shared" si="27"/>
        <v>0.77</v>
      </c>
      <c r="Y57" s="755">
        <v>9</v>
      </c>
      <c r="Z57" s="755">
        <v>17</v>
      </c>
      <c r="AA57" s="755">
        <v>6</v>
      </c>
      <c r="AB57" s="755">
        <v>5</v>
      </c>
      <c r="AC57" s="755">
        <v>61</v>
      </c>
      <c r="AD57" s="755">
        <v>39</v>
      </c>
      <c r="AE57" s="755">
        <v>4231</v>
      </c>
      <c r="AF57" s="562"/>
      <c r="AG57" s="562"/>
      <c r="AH57" s="562"/>
      <c r="AJ57" s="758" t="str">
        <f t="array" ref="AJ57">IF($K57="","",IF(SUM(IF(ISNUMBER(VALUE(RIGHT($AM57:$CQ57,1))),VALUE(RIGHT($AM57:$CQ57,1)),0))=$K57,"T","F"))</f>
        <v>T</v>
      </c>
      <c r="AK57" s="583">
        <f t="array" ref="AK57">IF($K57="","",SUM(IF(LEFT($AM57:$CQ57,1)="s",1,0))-SUM(IF(RIGHT(LEFT($AM57:$CQ57,2))="-",1,0)))</f>
        <v>0</v>
      </c>
      <c r="AL57" s="562">
        <f t="array" ref="AL57">IF($K57="","",SUM(IF(LEFT($AM57:$CQ57,1)="X",1,0)))</f>
        <v>11</v>
      </c>
      <c r="AM57" s="668" t="s">
        <v>5234</v>
      </c>
      <c r="AN57" s="668" t="s">
        <v>5234</v>
      </c>
      <c r="AO57" s="668" t="s">
        <v>5234</v>
      </c>
      <c r="AP57" s="668" t="s">
        <v>5239</v>
      </c>
      <c r="AQ57" s="668" t="s">
        <v>5234</v>
      </c>
      <c r="AR57" s="668" t="s">
        <v>5234</v>
      </c>
      <c r="AS57" s="668" t="s">
        <v>5234</v>
      </c>
      <c r="AT57" s="669" t="s">
        <v>5239</v>
      </c>
      <c r="AU57" s="668" t="s">
        <v>5234</v>
      </c>
      <c r="AV57" s="668" t="s">
        <v>5239</v>
      </c>
      <c r="AW57" s="671" t="s">
        <v>2017</v>
      </c>
      <c r="AX57" s="668"/>
      <c r="AY57" s="668"/>
      <c r="AZ57" s="668" t="s">
        <v>5235</v>
      </c>
      <c r="BA57" s="668"/>
      <c r="BB57" s="668"/>
      <c r="BC57" s="668"/>
      <c r="BD57" s="668" t="s">
        <v>5235</v>
      </c>
      <c r="BE57" s="668" t="s">
        <v>2244</v>
      </c>
      <c r="BF57" s="668" t="s">
        <v>5259</v>
      </c>
      <c r="BG57" s="668"/>
      <c r="BH57" s="668" t="s">
        <v>2244</v>
      </c>
      <c r="BI57" s="668"/>
      <c r="BJ57" s="668" t="s">
        <v>5235</v>
      </c>
      <c r="BK57" s="668" t="s">
        <v>5235</v>
      </c>
      <c r="BL57" s="668"/>
      <c r="BM57" s="668" t="s">
        <v>2015</v>
      </c>
      <c r="BN57" s="668"/>
      <c r="BO57" s="668" t="s">
        <v>2015</v>
      </c>
      <c r="BP57" s="671" t="s">
        <v>5240</v>
      </c>
      <c r="BQ57" s="668"/>
      <c r="BR57" s="668"/>
      <c r="BS57" s="668"/>
      <c r="BT57" s="668"/>
      <c r="BU57" s="668"/>
      <c r="BV57" s="668"/>
      <c r="BW57" s="672"/>
      <c r="BX57" s="672"/>
      <c r="BY57" s="672"/>
      <c r="BZ57" s="673"/>
      <c r="CA57" s="673"/>
      <c r="CB57" s="673"/>
      <c r="CC57" s="673"/>
      <c r="CD57" s="673"/>
    </row>
    <row r="58" spans="1:82" s="661" customFormat="1" ht="15" customHeight="1">
      <c r="A58" s="626">
        <v>42977</v>
      </c>
      <c r="B58" s="689"/>
      <c r="C58" s="689"/>
      <c r="D58" s="689"/>
      <c r="E58" s="689"/>
      <c r="F58" s="689"/>
      <c r="G58" s="689"/>
      <c r="H58" s="691" t="s">
        <v>264</v>
      </c>
      <c r="I58" s="686" t="s">
        <v>5015</v>
      </c>
      <c r="J58" s="596" t="s">
        <v>1199</v>
      </c>
      <c r="K58" s="686">
        <v>2</v>
      </c>
      <c r="L58" s="686">
        <v>0</v>
      </c>
      <c r="M58" s="562" t="str">
        <f t="shared" si="28"/>
        <v>W</v>
      </c>
      <c r="N58" s="686">
        <f t="shared" si="29"/>
        <v>2</v>
      </c>
      <c r="O58" s="598">
        <f t="shared" si="30"/>
        <v>2</v>
      </c>
      <c r="P58" s="562" t="str">
        <f t="shared" si="15"/>
        <v>U</v>
      </c>
      <c r="Q58" s="586"/>
      <c r="R58" s="635"/>
      <c r="S58" s="600"/>
      <c r="T58" s="595"/>
      <c r="U58" s="601"/>
      <c r="V58" s="595"/>
      <c r="W58" s="586"/>
      <c r="X58" s="586"/>
      <c r="Y58" s="755"/>
      <c r="Z58" s="755"/>
      <c r="AA58" s="755"/>
      <c r="AB58" s="755"/>
      <c r="AC58" s="755"/>
      <c r="AD58" s="755"/>
      <c r="AE58" s="755"/>
      <c r="AF58" s="562"/>
      <c r="AG58" s="562"/>
      <c r="AH58" s="562"/>
      <c r="AJ58" s="758" t="str">
        <f t="array" ref="AJ58">IF($K58="","",IF(SUM(IF(ISNUMBER(VALUE(RIGHT($AM58:$CQ58,1))),VALUE(RIGHT($AM58:$CQ58,1)),0))=$K58,"T","F"))</f>
        <v>T</v>
      </c>
      <c r="AK58" s="583">
        <f t="array" ref="AK58">IF($K58="","",SUM(IF(LEFT($AM58:$CQ58,1)="s",1,0))-SUM(IF(RIGHT(LEFT($AM58:$CQ58,2))="-",1,0)))</f>
        <v>0</v>
      </c>
      <c r="AL58" s="562">
        <f t="array" ref="AL58">IF($K58="","",SUM(IF(LEFT($AM58:$CQ58,1)="X",1,0)))</f>
        <v>11</v>
      </c>
      <c r="AM58" s="668" t="s">
        <v>5295</v>
      </c>
      <c r="AN58" s="668"/>
      <c r="AO58" s="668" t="s">
        <v>5270</v>
      </c>
      <c r="AP58" s="668" t="s">
        <v>5287</v>
      </c>
      <c r="AQ58" s="668"/>
      <c r="AR58" s="668" t="s">
        <v>5270</v>
      </c>
      <c r="AS58" s="668" t="s">
        <v>5296</v>
      </c>
      <c r="AT58" s="668" t="s">
        <v>5284</v>
      </c>
      <c r="AU58" s="668" t="s">
        <v>5286</v>
      </c>
      <c r="AV58" s="668" t="s">
        <v>5297</v>
      </c>
      <c r="AW58" s="668" t="s">
        <v>5286</v>
      </c>
      <c r="AX58" s="668"/>
      <c r="AY58" s="668"/>
      <c r="AZ58" s="668" t="s">
        <v>5270</v>
      </c>
      <c r="BA58" s="668"/>
      <c r="BB58" s="668"/>
      <c r="BC58" s="668" t="s">
        <v>5270</v>
      </c>
      <c r="BD58" s="668" t="s">
        <v>5270</v>
      </c>
      <c r="BE58" s="668" t="s">
        <v>2244</v>
      </c>
      <c r="BF58" s="668" t="s">
        <v>2244</v>
      </c>
      <c r="BG58" s="668"/>
      <c r="BH58" s="668" t="s">
        <v>2244</v>
      </c>
      <c r="BI58" s="668" t="s">
        <v>5295</v>
      </c>
      <c r="BJ58" s="669" t="s">
        <v>5270</v>
      </c>
      <c r="BK58" s="668" t="s">
        <v>5270</v>
      </c>
      <c r="BL58" s="668"/>
      <c r="BM58" s="668" t="s">
        <v>2013</v>
      </c>
      <c r="BN58" s="668"/>
      <c r="BO58" s="669" t="s">
        <v>5285</v>
      </c>
      <c r="BP58" s="668" t="s">
        <v>2013</v>
      </c>
      <c r="BQ58" s="668"/>
      <c r="BR58" s="668"/>
      <c r="BS58" s="668"/>
      <c r="BT58" s="668"/>
      <c r="BU58" s="668"/>
      <c r="BV58" s="668"/>
      <c r="BW58" s="672"/>
      <c r="BX58" s="672"/>
      <c r="BY58" s="672"/>
      <c r="BZ58" s="673"/>
      <c r="CA58" s="673"/>
      <c r="CB58" s="673"/>
      <c r="CC58" s="673"/>
      <c r="CD58" s="673"/>
    </row>
    <row r="59" spans="1:82" s="661" customFormat="1" ht="15" customHeight="1">
      <c r="A59" s="626">
        <v>42981</v>
      </c>
      <c r="B59" s="689"/>
      <c r="C59" s="689"/>
      <c r="D59" s="689"/>
      <c r="E59" s="689"/>
      <c r="F59" s="689"/>
      <c r="G59" s="689"/>
      <c r="H59" s="691" t="s">
        <v>264</v>
      </c>
      <c r="I59" s="686" t="s">
        <v>3</v>
      </c>
      <c r="J59" s="596" t="s">
        <v>1199</v>
      </c>
      <c r="K59" s="686">
        <v>5</v>
      </c>
      <c r="L59" s="686">
        <v>1</v>
      </c>
      <c r="M59" s="562" t="str">
        <f t="shared" si="28"/>
        <v>W</v>
      </c>
      <c r="N59" s="686">
        <f t="shared" si="29"/>
        <v>6</v>
      </c>
      <c r="O59" s="598">
        <f t="shared" si="30"/>
        <v>4</v>
      </c>
      <c r="P59" s="562" t="str">
        <f t="shared" si="15"/>
        <v>O</v>
      </c>
      <c r="Q59" s="586"/>
      <c r="R59" s="635"/>
      <c r="S59" s="600"/>
      <c r="T59" s="595"/>
      <c r="U59" s="601"/>
      <c r="V59" s="595"/>
      <c r="W59" s="586"/>
      <c r="X59" s="586"/>
      <c r="Y59" s="755"/>
      <c r="Z59" s="755"/>
      <c r="AA59" s="755"/>
      <c r="AB59" s="755"/>
      <c r="AC59" s="755"/>
      <c r="AD59" s="755"/>
      <c r="AE59" s="755"/>
      <c r="AF59" s="562"/>
      <c r="AG59" s="562"/>
      <c r="AH59" s="562"/>
      <c r="AJ59" s="758" t="str">
        <f t="array" ref="AJ59">IF($K59="","",IF(SUM(IF(ISNUMBER(VALUE(RIGHT($AM59:$CQ59,1))),VALUE(RIGHT($AM59:$CQ59,1)),0))=$K59,"T","F"))</f>
        <v>T</v>
      </c>
      <c r="AK59" s="583">
        <f t="array" ref="AK59">IF($K59="","",SUM(IF(LEFT($AM59:$CQ59,1)="s",1,0))-SUM(IF(RIGHT(LEFT($AM59:$CQ59,2))="-",1,0)))</f>
        <v>0</v>
      </c>
      <c r="AL59" s="562">
        <f t="array" ref="AL59">IF($K59="","",SUM(IF(LEFT($AM59:$CQ59,1)="X",1,0)))</f>
        <v>11</v>
      </c>
      <c r="AM59" s="668" t="s">
        <v>5350</v>
      </c>
      <c r="AN59" s="668" t="s">
        <v>5357</v>
      </c>
      <c r="AO59" s="669" t="s">
        <v>5352</v>
      </c>
      <c r="AP59" s="668" t="s">
        <v>5350</v>
      </c>
      <c r="AQ59" s="668" t="s">
        <v>5351</v>
      </c>
      <c r="AR59" s="668" t="s">
        <v>5360</v>
      </c>
      <c r="AS59" s="668" t="s">
        <v>5355</v>
      </c>
      <c r="AT59" s="668" t="s">
        <v>5353</v>
      </c>
      <c r="AU59" s="668" t="s">
        <v>5356</v>
      </c>
      <c r="AV59" s="668" t="s">
        <v>5354</v>
      </c>
      <c r="AW59" s="668" t="s">
        <v>5350</v>
      </c>
      <c r="AX59" s="668"/>
      <c r="AY59" s="668"/>
      <c r="AZ59" s="668" t="s">
        <v>5361</v>
      </c>
      <c r="BA59" s="668"/>
      <c r="BB59" s="668"/>
      <c r="BC59" s="668" t="s">
        <v>5350</v>
      </c>
      <c r="BD59" s="668" t="s">
        <v>5353</v>
      </c>
      <c r="BE59" s="668" t="s">
        <v>2244</v>
      </c>
      <c r="BF59" s="668" t="s">
        <v>5259</v>
      </c>
      <c r="BG59" s="668"/>
      <c r="BH59" s="668" t="s">
        <v>2244</v>
      </c>
      <c r="BI59" s="668" t="s">
        <v>5358</v>
      </c>
      <c r="BJ59" s="668" t="s">
        <v>5359</v>
      </c>
      <c r="BK59" s="668" t="s">
        <v>5358</v>
      </c>
      <c r="BL59" s="668"/>
      <c r="BM59" s="668"/>
      <c r="BN59" s="668"/>
      <c r="BO59" s="668"/>
      <c r="BP59" s="668" t="s">
        <v>5359</v>
      </c>
      <c r="BQ59" s="668"/>
      <c r="BR59" s="668"/>
      <c r="BS59" s="668"/>
      <c r="BT59" s="668"/>
      <c r="BU59" s="668"/>
      <c r="BV59" s="668"/>
      <c r="BW59" s="672"/>
      <c r="BX59" s="672"/>
      <c r="BY59" s="672"/>
      <c r="BZ59" s="673"/>
      <c r="CA59" s="673"/>
      <c r="CB59" s="673"/>
      <c r="CC59" s="673"/>
      <c r="CD59" s="673"/>
    </row>
    <row r="60" spans="1:82" s="661" customFormat="1" ht="15" customHeight="1">
      <c r="A60" s="688">
        <v>42987</v>
      </c>
      <c r="B60" s="689"/>
      <c r="C60" s="689"/>
      <c r="D60" s="689"/>
      <c r="E60" s="689"/>
      <c r="F60" s="689"/>
      <c r="G60" s="689"/>
      <c r="H60" s="692" t="s">
        <v>645</v>
      </c>
      <c r="I60" s="689" t="s">
        <v>2</v>
      </c>
      <c r="J60" s="689" t="s">
        <v>285</v>
      </c>
      <c r="K60" s="689">
        <v>3</v>
      </c>
      <c r="L60" s="689">
        <v>0</v>
      </c>
      <c r="M60" s="562" t="str">
        <f t="shared" si="28"/>
        <v>W</v>
      </c>
      <c r="N60" s="686">
        <f t="shared" si="29"/>
        <v>3</v>
      </c>
      <c r="O60" s="598">
        <f t="shared" si="30"/>
        <v>3</v>
      </c>
      <c r="P60" s="562" t="str">
        <f t="shared" si="15"/>
        <v>O</v>
      </c>
      <c r="Q60" s="586">
        <f>IF(S60="","",IF(SIGN(S60)&lt;&gt;1,VLOOKUP(ABS(S60),SUP_HDC,3,TRUE),-VLOOKUP(ABS(S60),SUP_HDC,3,TRUE)))</f>
        <v>-0.5</v>
      </c>
      <c r="R60" s="635">
        <f>IF(Q60="","",IF((K60-L60+Q60)&gt;=0.5,1,IF((K60-L60+Q60)=0.25,0.5,IF((K60-L60+Q60)&lt;=-0.5,-1,IF((K60-L60+Q60)=-0.25,-0.5,0)))))</f>
        <v>1</v>
      </c>
      <c r="S60" s="600">
        <v>0.7</v>
      </c>
      <c r="T60" s="595">
        <f t="shared" si="18"/>
        <v>2.2999999999999998</v>
      </c>
      <c r="U60" s="601">
        <v>2.87</v>
      </c>
      <c r="V60" s="595">
        <f t="shared" si="19"/>
        <v>0.12999999999999989</v>
      </c>
      <c r="W60" s="586">
        <f t="shared" si="21"/>
        <v>1.7850000000000001</v>
      </c>
      <c r="X60" s="586">
        <f t="shared" si="22"/>
        <v>1.085</v>
      </c>
      <c r="Y60" s="599">
        <v>12</v>
      </c>
      <c r="Z60" s="599">
        <v>7</v>
      </c>
      <c r="AA60" s="599">
        <v>6</v>
      </c>
      <c r="AB60" s="599">
        <v>1</v>
      </c>
      <c r="AC60" s="599">
        <v>52</v>
      </c>
      <c r="AD60" s="599">
        <v>48</v>
      </c>
      <c r="AE60" s="599">
        <v>4231</v>
      </c>
      <c r="AF60" s="562"/>
      <c r="AG60" s="562"/>
      <c r="AH60" s="562"/>
      <c r="AJ60" s="758" t="str">
        <f t="array" ref="AJ60">IF($K60="","",IF(SUM(IF(ISNUMBER(VALUE(RIGHT($AM60:$CQ60,1))),VALUE(RIGHT($AM60:$CQ60,1)),0))=$K60,"T","F"))</f>
        <v>T</v>
      </c>
      <c r="AK60" s="583">
        <f t="array" ref="AK60">IF($K60="","",SUM(IF(LEFT($AM60:$CQ60,1)="s",1,0))-SUM(IF(RIGHT(LEFT($AM60:$CQ60,2))="-",1,0)))</f>
        <v>0</v>
      </c>
      <c r="AL60" s="562">
        <f t="array" ref="AL60">IF($K60="","",SUM(IF(LEFT($AM60:$CQ60,1)="X",1,0)))</f>
        <v>11</v>
      </c>
      <c r="AM60" s="668" t="s">
        <v>5428</v>
      </c>
      <c r="AN60" s="668" t="s">
        <v>5428</v>
      </c>
      <c r="AO60" s="668" t="s">
        <v>5428</v>
      </c>
      <c r="AP60" s="668" t="s">
        <v>5428</v>
      </c>
      <c r="AQ60" s="668" t="s">
        <v>5437</v>
      </c>
      <c r="AR60" s="668" t="s">
        <v>5436</v>
      </c>
      <c r="AS60" s="671" t="s">
        <v>5440</v>
      </c>
      <c r="AT60" s="671" t="s">
        <v>5439</v>
      </c>
      <c r="AU60" s="668" t="s">
        <v>5437</v>
      </c>
      <c r="AV60" s="668" t="s">
        <v>5438</v>
      </c>
      <c r="AW60" s="671" t="s">
        <v>5441</v>
      </c>
      <c r="AX60" s="668"/>
      <c r="AY60" s="668"/>
      <c r="AZ60" s="668" t="s">
        <v>5435</v>
      </c>
      <c r="BA60" s="668"/>
      <c r="BB60" s="668"/>
      <c r="BC60" s="668" t="s">
        <v>5442</v>
      </c>
      <c r="BD60" s="668"/>
      <c r="BE60" s="668" t="s">
        <v>2244</v>
      </c>
      <c r="BF60" s="668" t="s">
        <v>5259</v>
      </c>
      <c r="BG60" s="668"/>
      <c r="BH60" s="668" t="s">
        <v>2244</v>
      </c>
      <c r="BI60" s="668" t="s">
        <v>5435</v>
      </c>
      <c r="BJ60" s="668" t="s">
        <v>5434</v>
      </c>
      <c r="BK60" s="668" t="s">
        <v>5435</v>
      </c>
      <c r="BL60" s="668"/>
      <c r="BM60" s="668" t="s">
        <v>5434</v>
      </c>
      <c r="BN60" s="668"/>
      <c r="BO60" s="668"/>
      <c r="BP60" s="668" t="s">
        <v>5435</v>
      </c>
      <c r="BQ60" s="668"/>
      <c r="BR60" s="668"/>
      <c r="BS60" s="668"/>
      <c r="BT60" s="668"/>
      <c r="BU60" s="668"/>
      <c r="BV60" s="668"/>
      <c r="BW60" s="672"/>
      <c r="BX60" s="672"/>
      <c r="BY60" s="672"/>
      <c r="BZ60" s="673"/>
      <c r="CA60" s="673"/>
      <c r="CB60" s="673"/>
      <c r="CC60" s="673"/>
      <c r="CD60" s="673"/>
    </row>
    <row r="61" spans="1:82" s="661" customFormat="1" ht="15" customHeight="1">
      <c r="A61" s="685">
        <v>42991</v>
      </c>
      <c r="B61" s="686"/>
      <c r="C61" s="686"/>
      <c r="D61" s="686"/>
      <c r="E61" s="686"/>
      <c r="F61" s="686"/>
      <c r="G61" s="686"/>
      <c r="H61" s="691" t="s">
        <v>5062</v>
      </c>
      <c r="I61" s="686" t="s">
        <v>5148</v>
      </c>
      <c r="J61" s="686" t="s">
        <v>2114</v>
      </c>
      <c r="K61" s="596">
        <v>1</v>
      </c>
      <c r="L61" s="596">
        <v>4</v>
      </c>
      <c r="M61" s="562" t="str">
        <f>IF(K61="","",IF(K61&gt;L61,"W",IF(K61=L61,"D",IF(K61&lt;L61,"L"))))</f>
        <v>L</v>
      </c>
      <c r="N61" s="686">
        <f>IF(K61="","",K61+L61)</f>
        <v>5</v>
      </c>
      <c r="O61" s="598">
        <f>IF(K61="","",K61-L61)</f>
        <v>-3</v>
      </c>
      <c r="P61" s="562" t="str">
        <f t="shared" si="15"/>
        <v>O</v>
      </c>
      <c r="Q61" s="586"/>
      <c r="R61" s="635"/>
      <c r="S61" s="600"/>
      <c r="T61" s="595"/>
      <c r="U61" s="601"/>
      <c r="V61" s="595"/>
      <c r="W61" s="586"/>
      <c r="X61" s="586"/>
      <c r="Y61" s="755"/>
      <c r="Z61" s="755"/>
      <c r="AA61" s="755"/>
      <c r="AB61" s="755"/>
      <c r="AC61" s="755"/>
      <c r="AD61" s="755"/>
      <c r="AE61" s="755"/>
      <c r="AF61" s="562"/>
      <c r="AG61" s="562"/>
      <c r="AH61" s="562"/>
      <c r="AJ61" s="758" t="str">
        <f t="array" ref="AJ61">IF($K61="","",IF(SUM(IF(ISNUMBER(VALUE(RIGHT($AM61:$CQ61,1))),VALUE(RIGHT($AM61:$CQ61,1)),0))=$K61,"T","F"))</f>
        <v>T</v>
      </c>
      <c r="AK61" s="583">
        <f t="array" ref="AK61">IF($K61="","",SUM(IF(LEFT($AM61:$CQ61,1)="s",1,0))-SUM(IF(RIGHT(LEFT($AM61:$CQ61,2))="-",1,0)))</f>
        <v>0</v>
      </c>
      <c r="AL61" s="562">
        <f t="array" ref="AL61">IF($K61="","",SUM(IF(LEFT($AM61:$CQ61,1)="X",1,0)))</f>
        <v>11</v>
      </c>
      <c r="AM61" s="668" t="s">
        <v>5493</v>
      </c>
      <c r="AN61" s="668" t="s">
        <v>5493</v>
      </c>
      <c r="AO61" s="669" t="s">
        <v>5493</v>
      </c>
      <c r="AP61" s="670" t="s">
        <v>5493</v>
      </c>
      <c r="AQ61" s="671" t="s">
        <v>5494</v>
      </c>
      <c r="AR61" s="668" t="s">
        <v>5493</v>
      </c>
      <c r="AS61" s="668" t="s">
        <v>5496</v>
      </c>
      <c r="AT61" s="668" t="s">
        <v>5493</v>
      </c>
      <c r="AU61" s="668" t="s">
        <v>5493</v>
      </c>
      <c r="AV61" s="668" t="s">
        <v>5495</v>
      </c>
      <c r="AW61" s="668" t="s">
        <v>5497</v>
      </c>
      <c r="AX61" s="668"/>
      <c r="AY61" s="668"/>
      <c r="AZ61" s="668" t="s">
        <v>5500</v>
      </c>
      <c r="BA61" s="668"/>
      <c r="BB61" s="668"/>
      <c r="BC61" s="669" t="s">
        <v>5499</v>
      </c>
      <c r="BD61" s="668" t="s">
        <v>5500</v>
      </c>
      <c r="BE61" s="668" t="s">
        <v>2244</v>
      </c>
      <c r="BF61" s="668" t="s">
        <v>5259</v>
      </c>
      <c r="BG61" s="668"/>
      <c r="BH61" s="668" t="s">
        <v>2244</v>
      </c>
      <c r="BI61" s="668"/>
      <c r="BJ61" s="668" t="s">
        <v>5500</v>
      </c>
      <c r="BK61" s="681" t="s">
        <v>5498</v>
      </c>
      <c r="BL61" s="668"/>
      <c r="BM61" s="668" t="s">
        <v>5500</v>
      </c>
      <c r="BN61" s="668"/>
      <c r="BO61" s="668"/>
      <c r="BP61" s="668" t="s">
        <v>5499</v>
      </c>
      <c r="BQ61" s="668"/>
      <c r="BR61" s="668"/>
      <c r="BS61" s="668"/>
      <c r="BT61" s="668"/>
      <c r="BU61" s="668"/>
      <c r="BV61" s="668"/>
      <c r="BW61" s="672"/>
      <c r="BX61" s="672"/>
      <c r="BY61" s="672"/>
      <c r="BZ61" s="673"/>
      <c r="CA61" s="673"/>
      <c r="CB61" s="673"/>
      <c r="CC61" s="673"/>
      <c r="CD61" s="673"/>
    </row>
    <row r="62" spans="1:82" s="661" customFormat="1" ht="15" customHeight="1">
      <c r="A62" s="688">
        <v>42994</v>
      </c>
      <c r="B62" s="689"/>
      <c r="C62" s="689"/>
      <c r="D62" s="689"/>
      <c r="E62" s="689"/>
      <c r="F62" s="689"/>
      <c r="G62" s="689"/>
      <c r="H62" s="692" t="s">
        <v>262</v>
      </c>
      <c r="I62" s="689" t="s">
        <v>3</v>
      </c>
      <c r="J62" s="689" t="s">
        <v>285</v>
      </c>
      <c r="K62" s="689">
        <v>3</v>
      </c>
      <c r="L62" s="689">
        <v>0</v>
      </c>
      <c r="M62" s="562" t="str">
        <f t="shared" si="28"/>
        <v>W</v>
      </c>
      <c r="N62" s="686">
        <f t="shared" si="29"/>
        <v>3</v>
      </c>
      <c r="O62" s="598">
        <f t="shared" si="30"/>
        <v>3</v>
      </c>
      <c r="P62" s="562" t="str">
        <f t="shared" si="15"/>
        <v>O</v>
      </c>
      <c r="Q62" s="586">
        <f>IF(S62="","",IF(SIGN(S62)&lt;&gt;1,VLOOKUP(ABS(S62),SUP_HDC,3,TRUE),-VLOOKUP(ABS(S62),SUP_HDC,3,TRUE)))</f>
        <v>-0.75</v>
      </c>
      <c r="R62" s="635">
        <f>IF(Q62="","",IF((K62-L62+Q62)&gt;=0.5,1,IF((K62-L62+Q62)=0.25,0.5,IF((K62-L62+Q62)&lt;=-0.5,-1,IF((K62-L62+Q62)=-0.25,-0.5,0)))))</f>
        <v>1</v>
      </c>
      <c r="S62" s="600">
        <v>0.8</v>
      </c>
      <c r="T62" s="595">
        <f t="shared" si="18"/>
        <v>2.2000000000000002</v>
      </c>
      <c r="U62" s="601">
        <v>2.97</v>
      </c>
      <c r="V62" s="595">
        <f t="shared" si="19"/>
        <v>2.9999999999999805E-2</v>
      </c>
      <c r="W62" s="586">
        <f t="shared" si="21"/>
        <v>1.8850000000000002</v>
      </c>
      <c r="X62" s="586">
        <f t="shared" si="22"/>
        <v>1.085</v>
      </c>
      <c r="Y62" s="599">
        <v>17</v>
      </c>
      <c r="Z62" s="599">
        <v>10</v>
      </c>
      <c r="AA62" s="599">
        <v>7</v>
      </c>
      <c r="AB62" s="599">
        <v>2</v>
      </c>
      <c r="AC62" s="599">
        <v>62</v>
      </c>
      <c r="AD62" s="599">
        <v>38</v>
      </c>
      <c r="AE62" s="599">
        <v>4231</v>
      </c>
      <c r="AF62" s="562"/>
      <c r="AG62" s="562"/>
      <c r="AH62" s="562"/>
      <c r="AJ62" s="758" t="str">
        <f t="array" ref="AJ62">IF($K62="","",IF(SUM(IF(ISNUMBER(VALUE(RIGHT($AM62:$CQ62,1))),VALUE(RIGHT($AM62:$CQ62,1)),0))=$K62,"T","F"))</f>
        <v>T</v>
      </c>
      <c r="AK62" s="583">
        <f t="array" ref="AK62">IF($K62="","",SUM(IF(LEFT($AM62:$CQ62,1)="s",1,0))-SUM(IF(RIGHT(LEFT($AM62:$CQ62,2))="-",1,0)))</f>
        <v>0</v>
      </c>
      <c r="AL62" s="562">
        <f t="array" ref="AL62">IF($K62="","",SUM(IF(LEFT($AM62:$CQ62,1)="X",1,0)))</f>
        <v>11</v>
      </c>
      <c r="AM62" s="668" t="s">
        <v>2474</v>
      </c>
      <c r="AN62" s="671" t="s">
        <v>5526</v>
      </c>
      <c r="AO62" s="668" t="s">
        <v>2474</v>
      </c>
      <c r="AP62" s="671" t="s">
        <v>5525</v>
      </c>
      <c r="AQ62" s="668" t="s">
        <v>2474</v>
      </c>
      <c r="AR62" s="668" t="s">
        <v>2471</v>
      </c>
      <c r="AS62" s="668" t="s">
        <v>2474</v>
      </c>
      <c r="AT62" s="668" t="s">
        <v>2473</v>
      </c>
      <c r="AU62" s="668" t="s">
        <v>2471</v>
      </c>
      <c r="AV62" s="671" t="s">
        <v>5525</v>
      </c>
      <c r="AW62" s="671" t="s">
        <v>2027</v>
      </c>
      <c r="AX62" s="668" t="s">
        <v>126</v>
      </c>
      <c r="AY62" s="668" t="s">
        <v>126</v>
      </c>
      <c r="AZ62" s="668" t="s">
        <v>2472</v>
      </c>
      <c r="BA62" s="668" t="s">
        <v>126</v>
      </c>
      <c r="BB62" s="668" t="s">
        <v>126</v>
      </c>
      <c r="BC62" s="668" t="s">
        <v>126</v>
      </c>
      <c r="BD62" s="668" t="s">
        <v>2472</v>
      </c>
      <c r="BE62" s="668" t="s">
        <v>2244</v>
      </c>
      <c r="BF62" s="668" t="s">
        <v>2244</v>
      </c>
      <c r="BG62" s="668" t="s">
        <v>126</v>
      </c>
      <c r="BH62" s="668" t="s">
        <v>2244</v>
      </c>
      <c r="BI62" s="668" t="s">
        <v>126</v>
      </c>
      <c r="BJ62" s="668" t="s">
        <v>2474</v>
      </c>
      <c r="BK62" s="668" t="s">
        <v>2472</v>
      </c>
      <c r="BL62" s="668" t="s">
        <v>126</v>
      </c>
      <c r="BM62" s="668" t="s">
        <v>2473</v>
      </c>
      <c r="BN62" s="668" t="s">
        <v>126</v>
      </c>
      <c r="BO62" s="668" t="s">
        <v>2472</v>
      </c>
      <c r="BP62" s="671" t="s">
        <v>5511</v>
      </c>
      <c r="BQ62" s="668"/>
      <c r="BR62" s="668"/>
      <c r="BS62" s="668"/>
      <c r="BT62" s="668"/>
      <c r="BU62" s="668"/>
      <c r="BV62" s="668"/>
      <c r="BW62" s="672"/>
      <c r="BX62" s="672"/>
      <c r="BY62" s="672"/>
      <c r="BZ62" s="673"/>
      <c r="CA62" s="673"/>
      <c r="CB62" s="673"/>
      <c r="CC62" s="673"/>
      <c r="CD62" s="673"/>
    </row>
    <row r="63" spans="1:82" s="661" customFormat="1" ht="15" customHeight="1">
      <c r="A63" s="685">
        <v>42998</v>
      </c>
      <c r="B63" s="686"/>
      <c r="C63" s="686"/>
      <c r="D63" s="686"/>
      <c r="E63" s="686"/>
      <c r="F63" s="686"/>
      <c r="G63" s="686"/>
      <c r="H63" s="691" t="s">
        <v>262</v>
      </c>
      <c r="I63" s="686" t="s">
        <v>2</v>
      </c>
      <c r="J63" s="686" t="s">
        <v>3994</v>
      </c>
      <c r="K63" s="686">
        <v>4</v>
      </c>
      <c r="L63" s="686">
        <v>1</v>
      </c>
      <c r="M63" s="562" t="str">
        <f t="shared" si="28"/>
        <v>W</v>
      </c>
      <c r="N63" s="686">
        <f t="shared" si="29"/>
        <v>5</v>
      </c>
      <c r="O63" s="598">
        <f t="shared" si="30"/>
        <v>3</v>
      </c>
      <c r="P63" s="562" t="str">
        <f t="shared" si="15"/>
        <v>O</v>
      </c>
      <c r="Q63" s="586"/>
      <c r="R63" s="635"/>
      <c r="S63" s="600"/>
      <c r="T63" s="595"/>
      <c r="U63" s="601"/>
      <c r="V63" s="595"/>
      <c r="W63" s="586"/>
      <c r="X63" s="586"/>
      <c r="Y63" s="755"/>
      <c r="Z63" s="755"/>
      <c r="AA63" s="755"/>
      <c r="AB63" s="755"/>
      <c r="AC63" s="755"/>
      <c r="AD63" s="755"/>
      <c r="AE63" s="755"/>
      <c r="AF63" s="562"/>
      <c r="AG63" s="562"/>
      <c r="AH63" s="562"/>
      <c r="AJ63" s="758" t="str">
        <f t="array" ref="AJ63">IF($K63="","",IF(SUM(IF(ISNUMBER(VALUE(RIGHT($AM63:$CQ63,1))),VALUE(RIGHT($AM63:$CQ63,1)),0))=$K63,"T","F"))</f>
        <v>T</v>
      </c>
      <c r="AK63" s="583">
        <f t="array" ref="AK63">IF($K63="","",SUM(IF(LEFT($AM63:$CQ63,1)="s",1,0))-SUM(IF(RIGHT(LEFT($AM63:$CQ63,2))="-",1,0)))</f>
        <v>0</v>
      </c>
      <c r="AL63" s="562">
        <f t="array" ref="AL63">IF($K63="","",SUM(IF(LEFT($AM63:$CQ63,1)="X",1,0)))</f>
        <v>11</v>
      </c>
      <c r="AM63" s="668"/>
      <c r="AN63" s="668" t="s">
        <v>5571</v>
      </c>
      <c r="AO63" s="668" t="s">
        <v>5535</v>
      </c>
      <c r="AP63" s="668" t="s">
        <v>5568</v>
      </c>
      <c r="AQ63" s="668"/>
      <c r="AR63" s="668" t="s">
        <v>2027</v>
      </c>
      <c r="AS63" s="668" t="s">
        <v>5569</v>
      </c>
      <c r="AT63" s="668" t="s">
        <v>5571</v>
      </c>
      <c r="AU63" s="668" t="s">
        <v>5567</v>
      </c>
      <c r="AV63" s="668"/>
      <c r="AW63" s="668" t="s">
        <v>5571</v>
      </c>
      <c r="AX63" s="668"/>
      <c r="AY63" s="668" t="s">
        <v>5570</v>
      </c>
      <c r="AZ63" s="668" t="s">
        <v>5535</v>
      </c>
      <c r="BA63" s="668"/>
      <c r="BB63" s="668"/>
      <c r="BC63" s="668" t="s">
        <v>5535</v>
      </c>
      <c r="BD63" s="668" t="s">
        <v>5535</v>
      </c>
      <c r="BE63" s="668" t="s">
        <v>2244</v>
      </c>
      <c r="BF63" s="668" t="s">
        <v>2244</v>
      </c>
      <c r="BG63" s="668"/>
      <c r="BH63" s="668" t="s">
        <v>2244</v>
      </c>
      <c r="BI63" s="668" t="s">
        <v>5540</v>
      </c>
      <c r="BJ63" s="668" t="s">
        <v>5535</v>
      </c>
      <c r="BK63" s="668" t="s">
        <v>5535</v>
      </c>
      <c r="BL63" s="668"/>
      <c r="BM63" s="668" t="s">
        <v>2013</v>
      </c>
      <c r="BN63" s="668"/>
      <c r="BO63" s="668"/>
      <c r="BP63" s="668" t="s">
        <v>5572</v>
      </c>
      <c r="BQ63" s="668"/>
      <c r="BR63" s="668" t="s">
        <v>5568</v>
      </c>
      <c r="BS63" s="668"/>
      <c r="BT63" s="668"/>
      <c r="BU63" s="668"/>
      <c r="BV63" s="668"/>
      <c r="BW63" s="672"/>
      <c r="BX63" s="672"/>
      <c r="BY63" s="672"/>
      <c r="BZ63" s="673"/>
      <c r="CA63" s="673"/>
      <c r="CB63" s="673"/>
      <c r="CC63" s="673"/>
      <c r="CD63" s="673"/>
    </row>
    <row r="64" spans="1:82" s="661" customFormat="1" ht="15" customHeight="1">
      <c r="A64" s="688">
        <v>43001</v>
      </c>
      <c r="B64" s="689"/>
      <c r="C64" s="689"/>
      <c r="D64" s="689"/>
      <c r="E64" s="689"/>
      <c r="F64" s="689"/>
      <c r="G64" s="689"/>
      <c r="H64" s="692" t="s">
        <v>1200</v>
      </c>
      <c r="I64" s="689" t="s">
        <v>3</v>
      </c>
      <c r="J64" s="689" t="s">
        <v>285</v>
      </c>
      <c r="K64" s="689">
        <v>0</v>
      </c>
      <c r="L64" s="689">
        <v>0</v>
      </c>
      <c r="M64" s="562" t="str">
        <f t="shared" si="28"/>
        <v>D</v>
      </c>
      <c r="N64" s="686">
        <f t="shared" si="29"/>
        <v>0</v>
      </c>
      <c r="O64" s="598">
        <f t="shared" si="30"/>
        <v>0</v>
      </c>
      <c r="P64" s="562" t="str">
        <f t="shared" si="15"/>
        <v>U</v>
      </c>
      <c r="Q64" s="586">
        <f t="shared" ref="Q64:Q73" si="31">IF(S64="","",IF(SIGN(S64)&lt;&gt;1,VLOOKUP(ABS(S64),SUP_HDC,3,TRUE),-VLOOKUP(ABS(S64),SUP_HDC,3,TRUE)))</f>
        <v>-0.75</v>
      </c>
      <c r="R64" s="635">
        <f t="shared" ref="R64:R73" si="32">IF(Q64="","",IF((K64-L64+Q64)&gt;=0.5,1,IF((K64-L64+Q64)=0.25,0.5,IF((K64-L64+Q64)&lt;=-0.5,-1,IF((K64-L64+Q64)=-0.25,-0.5,0)))))</f>
        <v>-1</v>
      </c>
      <c r="S64" s="600">
        <v>0.77</v>
      </c>
      <c r="T64" s="595">
        <f t="shared" si="18"/>
        <v>-0.77</v>
      </c>
      <c r="U64" s="601">
        <v>3.05</v>
      </c>
      <c r="V64" s="595">
        <f t="shared" si="19"/>
        <v>-3.05</v>
      </c>
      <c r="W64" s="586">
        <f t="shared" si="21"/>
        <v>1.91</v>
      </c>
      <c r="X64" s="586">
        <f t="shared" si="22"/>
        <v>1.1399999999999999</v>
      </c>
      <c r="Y64" s="599">
        <v>9</v>
      </c>
      <c r="Z64" s="599">
        <v>11</v>
      </c>
      <c r="AA64" s="599">
        <v>3</v>
      </c>
      <c r="AB64" s="599">
        <v>6</v>
      </c>
      <c r="AC64" s="599">
        <v>56</v>
      </c>
      <c r="AD64" s="599">
        <v>44</v>
      </c>
      <c r="AE64" s="599">
        <v>4231</v>
      </c>
      <c r="AF64" s="562"/>
      <c r="AG64" s="562"/>
      <c r="AH64" s="562"/>
      <c r="AJ64" s="758" t="str">
        <f t="array" ref="AJ64">IF($K64="","",IF(SUM(IF(ISNUMBER(VALUE(RIGHT($AM64:$CQ64,1))),VALUE(RIGHT($AM64:$CQ64,1)),0))=$K64,"T","F"))</f>
        <v>T</v>
      </c>
      <c r="AK64" s="583">
        <f t="array" ref="AK64">IF($K64="","",SUM(IF(LEFT($AM64:$CQ64,1)="s",1,0))-SUM(IF(RIGHT(LEFT($AM64:$CQ64,2))="-",1,0)))</f>
        <v>0</v>
      </c>
      <c r="AL64" s="562">
        <f t="array" ref="AL64">IF($K64="","",SUM(IF(LEFT($AM64:$CQ64,1)="X",1,0)))</f>
        <v>11</v>
      </c>
      <c r="AM64" s="668" t="s">
        <v>5722</v>
      </c>
      <c r="AN64" s="668" t="s">
        <v>5722</v>
      </c>
      <c r="AO64" s="668" t="s">
        <v>5722</v>
      </c>
      <c r="AP64" s="668" t="s">
        <v>5722</v>
      </c>
      <c r="AQ64" s="668" t="s">
        <v>5722</v>
      </c>
      <c r="AR64" s="668" t="s">
        <v>5722</v>
      </c>
      <c r="AS64" s="668" t="s">
        <v>5723</v>
      </c>
      <c r="AT64" s="669" t="s">
        <v>5722</v>
      </c>
      <c r="AU64" s="668" t="s">
        <v>5723</v>
      </c>
      <c r="AV64" s="669" t="s">
        <v>5723</v>
      </c>
      <c r="AW64" s="668" t="s">
        <v>5722</v>
      </c>
      <c r="AX64" s="668"/>
      <c r="AY64" s="668"/>
      <c r="AZ64" s="668" t="s">
        <v>5728</v>
      </c>
      <c r="BA64" s="668"/>
      <c r="BB64" s="668"/>
      <c r="BC64" s="668" t="s">
        <v>5726</v>
      </c>
      <c r="BD64" s="668" t="s">
        <v>5726</v>
      </c>
      <c r="BE64" s="668" t="s">
        <v>2244</v>
      </c>
      <c r="BF64" s="668" t="s">
        <v>2244</v>
      </c>
      <c r="BG64" s="668"/>
      <c r="BH64" s="668" t="s">
        <v>2244</v>
      </c>
      <c r="BI64" s="668"/>
      <c r="BJ64" s="668" t="s">
        <v>5724</v>
      </c>
      <c r="BK64" s="668" t="s">
        <v>5727</v>
      </c>
      <c r="BL64" s="668"/>
      <c r="BM64" s="668" t="s">
        <v>5725</v>
      </c>
      <c r="BN64" s="668"/>
      <c r="BO64" s="668"/>
      <c r="BP64" s="668" t="s">
        <v>5725</v>
      </c>
      <c r="BQ64" s="668"/>
      <c r="BR64" s="668"/>
      <c r="BS64" s="668"/>
      <c r="BT64" s="668"/>
      <c r="BU64" s="668"/>
      <c r="BV64" s="668"/>
      <c r="BW64" s="672"/>
      <c r="BX64" s="672"/>
      <c r="BY64" s="672"/>
      <c r="BZ64" s="673"/>
      <c r="CA64" s="673"/>
      <c r="CB64" s="673"/>
      <c r="CC64" s="673"/>
      <c r="CD64" s="673"/>
    </row>
    <row r="65" spans="1:82" s="661" customFormat="1" ht="15" customHeight="1">
      <c r="A65" s="688">
        <v>43008</v>
      </c>
      <c r="B65" s="689"/>
      <c r="C65" s="689"/>
      <c r="D65" s="689"/>
      <c r="E65" s="689"/>
      <c r="F65" s="689"/>
      <c r="G65" s="689"/>
      <c r="H65" s="692" t="s">
        <v>5925</v>
      </c>
      <c r="I65" s="689" t="s">
        <v>2</v>
      </c>
      <c r="J65" s="689" t="s">
        <v>285</v>
      </c>
      <c r="K65" s="689">
        <v>5</v>
      </c>
      <c r="L65" s="689">
        <v>1</v>
      </c>
      <c r="M65" s="562" t="str">
        <f t="shared" si="28"/>
        <v>W</v>
      </c>
      <c r="N65" s="686">
        <f t="shared" si="29"/>
        <v>6</v>
      </c>
      <c r="O65" s="598">
        <f t="shared" si="30"/>
        <v>4</v>
      </c>
      <c r="P65" s="562" t="str">
        <f t="shared" si="15"/>
        <v>O</v>
      </c>
      <c r="Q65" s="586">
        <f t="shared" ref="Q65" si="33">IF(S65="","",IF(SIGN(S65)&lt;&gt;1,VLOOKUP(ABS(S65),SUP_HDC,3,TRUE),-VLOOKUP(ABS(S65),SUP_HDC,3,TRUE)))</f>
        <v>-0.5</v>
      </c>
      <c r="R65" s="635">
        <f t="shared" ref="R65" si="34">IF(Q65="","",IF((K65-L65+Q65)&gt;=0.5,1,IF((K65-L65+Q65)=0.25,0.5,IF((K65-L65+Q65)&lt;=-0.5,-1,IF((K65-L65+Q65)=-0.25,-0.5,0)))))</f>
        <v>1</v>
      </c>
      <c r="S65" s="600">
        <v>0.57999999999999996</v>
      </c>
      <c r="T65" s="595">
        <f t="shared" si="18"/>
        <v>3.42</v>
      </c>
      <c r="U65" s="601">
        <v>2.92</v>
      </c>
      <c r="V65" s="595">
        <f t="shared" ref="V65:V73" si="35">IF(ISBLANK(U65),"",K65+L65-U65)</f>
        <v>3.08</v>
      </c>
      <c r="W65" s="586">
        <f t="shared" ref="W65:W73" si="36">IF(S65="","",(S65+U65)/2)</f>
        <v>1.75</v>
      </c>
      <c r="X65" s="586">
        <f t="shared" ref="X65:X73" si="37">IF(W65="","",U65-W65)</f>
        <v>1.17</v>
      </c>
      <c r="Y65" s="599">
        <v>14</v>
      </c>
      <c r="Z65" s="599">
        <v>7</v>
      </c>
      <c r="AA65" s="599">
        <v>8</v>
      </c>
      <c r="AB65" s="599">
        <v>2</v>
      </c>
      <c r="AC65" s="599">
        <v>62</v>
      </c>
      <c r="AD65" s="599">
        <v>38</v>
      </c>
      <c r="AE65" s="599">
        <v>4231</v>
      </c>
      <c r="AF65" s="562"/>
      <c r="AG65" s="562"/>
      <c r="AH65" s="562"/>
      <c r="AJ65" s="758" t="str">
        <f t="array" ref="AJ65">IF($K65="","",IF(SUM(IF(ISNUMBER(VALUE(RIGHT($AM65:$CQ65,1))),VALUE(RIGHT($AM65:$CQ65,1)),0))=$K65,"T","F"))</f>
        <v>T</v>
      </c>
      <c r="AK65" s="583">
        <f t="array" ref="AK65">IF($K65="","",SUM(IF(LEFT($AM65:$CQ65,1)="s",1,0))-SUM(IF(RIGHT(LEFT($AM65:$CQ65,2))="-",1,0)))</f>
        <v>0</v>
      </c>
      <c r="AL65" s="562">
        <f t="array" ref="AL65">IF($K65="","",SUM(IF(LEFT($AM65:$CQ65,1)="X",1,0)))</f>
        <v>11</v>
      </c>
      <c r="AM65" s="668" t="s">
        <v>5770</v>
      </c>
      <c r="AN65" s="671" t="s">
        <v>5826</v>
      </c>
      <c r="AO65" s="668" t="s">
        <v>5770</v>
      </c>
      <c r="AP65" s="668" t="s">
        <v>5770</v>
      </c>
      <c r="AQ65" s="671" t="s">
        <v>5823</v>
      </c>
      <c r="AR65" s="671" t="s">
        <v>5822</v>
      </c>
      <c r="AS65" s="668" t="s">
        <v>5748</v>
      </c>
      <c r="AT65" s="671" t="s">
        <v>5825</v>
      </c>
      <c r="AU65" s="668" t="s">
        <v>2244</v>
      </c>
      <c r="AV65" s="671" t="s">
        <v>5824</v>
      </c>
      <c r="AW65" s="671" t="s">
        <v>5827</v>
      </c>
      <c r="AX65" s="668"/>
      <c r="AY65" s="668"/>
      <c r="AZ65" s="668" t="s">
        <v>5832</v>
      </c>
      <c r="BA65" s="668"/>
      <c r="BB65" s="668"/>
      <c r="BC65" s="668"/>
      <c r="BD65" s="668" t="s">
        <v>5829</v>
      </c>
      <c r="BE65" s="668" t="s">
        <v>2244</v>
      </c>
      <c r="BF65" s="668" t="s">
        <v>2244</v>
      </c>
      <c r="BG65" s="668"/>
      <c r="BH65" s="668" t="s">
        <v>2244</v>
      </c>
      <c r="BI65" s="668" t="s">
        <v>5831</v>
      </c>
      <c r="BJ65" s="671" t="s">
        <v>5826</v>
      </c>
      <c r="BK65" s="668" t="s">
        <v>5830</v>
      </c>
      <c r="BL65" s="668" t="s">
        <v>5830</v>
      </c>
      <c r="BM65" s="668" t="s">
        <v>5828</v>
      </c>
      <c r="BN65" s="668"/>
      <c r="BO65" s="668" t="s">
        <v>5831</v>
      </c>
      <c r="BP65" s="668"/>
      <c r="BQ65" s="668"/>
      <c r="BR65" s="668" t="s">
        <v>5831</v>
      </c>
      <c r="BS65" s="668"/>
      <c r="BT65" s="668"/>
      <c r="BU65" s="668"/>
      <c r="BV65" s="668"/>
      <c r="BW65" s="672"/>
      <c r="BX65" s="672"/>
      <c r="BY65" s="672"/>
      <c r="BZ65" s="673"/>
      <c r="CA65" s="673"/>
      <c r="CB65" s="673"/>
      <c r="CC65" s="673"/>
      <c r="CD65" s="673"/>
    </row>
    <row r="66" spans="1:82" s="661" customFormat="1" ht="15" customHeight="1">
      <c r="A66" s="626">
        <v>43012</v>
      </c>
      <c r="B66" s="596"/>
      <c r="C66" s="596"/>
      <c r="D66" s="596"/>
      <c r="E66" s="596"/>
      <c r="F66" s="596"/>
      <c r="G66" s="591"/>
      <c r="H66" s="623" t="s">
        <v>5373</v>
      </c>
      <c r="I66" s="596" t="s">
        <v>2240</v>
      </c>
      <c r="J66" s="596" t="s">
        <v>1199</v>
      </c>
      <c r="K66" s="686">
        <v>2</v>
      </c>
      <c r="L66" s="686">
        <v>3</v>
      </c>
      <c r="M66" s="562" t="str">
        <f t="shared" ref="M66" si="38">IF(K66="","",IF(K66&gt;L66,"W",IF(K66=L66,"D",IF(K66&lt;L66,"L"))))</f>
        <v>L</v>
      </c>
      <c r="N66" s="686">
        <f t="shared" ref="N66" si="39">IF(K66="","",K66+L66)</f>
        <v>5</v>
      </c>
      <c r="O66" s="598">
        <f t="shared" ref="O66" si="40">IF(K66="","",K66-L66)</f>
        <v>-1</v>
      </c>
      <c r="P66" s="562" t="str">
        <f t="shared" si="15"/>
        <v>O</v>
      </c>
      <c r="Q66" s="586"/>
      <c r="R66" s="635"/>
      <c r="S66" s="600"/>
      <c r="T66" s="595" t="str">
        <f t="shared" ref="T66" si="41">IF(ISBLANK(S66),"",K66-L66-S66)</f>
        <v/>
      </c>
      <c r="U66" s="601"/>
      <c r="V66" s="595" t="str">
        <f t="shared" ref="V66" si="42">IF(ISBLANK(U66),"",K66+L66-U66)</f>
        <v/>
      </c>
      <c r="W66" s="586" t="str">
        <f t="shared" ref="W66" si="43">IF(S66="","",(S66+U66)/2)</f>
        <v/>
      </c>
      <c r="X66" s="586" t="str">
        <f t="shared" ref="X66" si="44">IF(W66="","",U66-W66)</f>
        <v/>
      </c>
      <c r="Y66" s="755"/>
      <c r="Z66" s="755"/>
      <c r="AA66" s="755"/>
      <c r="AB66" s="755"/>
      <c r="AC66" s="755"/>
      <c r="AD66" s="755"/>
      <c r="AE66" s="755"/>
      <c r="AF66" s="562"/>
      <c r="AG66" s="562"/>
      <c r="AH66" s="562"/>
      <c r="AJ66" s="758" t="str">
        <f t="array" ref="AJ66">IF($K66="","",IF(SUM(IF(ISNUMBER(VALUE(RIGHT($AM66:$CQ66,1))),VALUE(RIGHT($AM66:$CQ66,1)),0))=$K66,"T","F"))</f>
        <v>T</v>
      </c>
      <c r="AK66" s="583">
        <f t="array" ref="AK66">IF($K66="","",SUM(IF(LEFT($AM66:$CQ66,1)="s",1,0))-SUM(IF(RIGHT(LEFT($AM66:$CQ66,2))="-",1,0)))</f>
        <v>0</v>
      </c>
      <c r="AL66" s="562">
        <f t="array" ref="AL66">IF($K66="","",SUM(IF(LEFT($AM66:$CQ66,1)="X",1,0)))</f>
        <v>11</v>
      </c>
      <c r="AM66" s="669" t="s">
        <v>5863</v>
      </c>
      <c r="AN66" s="668" t="s">
        <v>5863</v>
      </c>
      <c r="AO66" s="668" t="s">
        <v>2017</v>
      </c>
      <c r="AP66" s="668" t="s">
        <v>5860</v>
      </c>
      <c r="AQ66" s="668" t="s">
        <v>5865</v>
      </c>
      <c r="AR66" s="668" t="s">
        <v>5864</v>
      </c>
      <c r="AS66" s="668" t="s">
        <v>2244</v>
      </c>
      <c r="AT66" s="668" t="s">
        <v>5863</v>
      </c>
      <c r="AU66" s="668" t="s">
        <v>2244</v>
      </c>
      <c r="AV66" s="668" t="s">
        <v>5866</v>
      </c>
      <c r="AW66" s="668" t="s">
        <v>5863</v>
      </c>
      <c r="AX66" s="668"/>
      <c r="AY66" s="668"/>
      <c r="AZ66" s="668" t="s">
        <v>5905</v>
      </c>
      <c r="BA66" s="668"/>
      <c r="BB66" s="668"/>
      <c r="BC66" s="668"/>
      <c r="BD66" s="668" t="s">
        <v>2013</v>
      </c>
      <c r="BE66" s="668" t="s">
        <v>2244</v>
      </c>
      <c r="BF66" s="668" t="s">
        <v>5903</v>
      </c>
      <c r="BG66" s="668"/>
      <c r="BH66" s="668" t="s">
        <v>2244</v>
      </c>
      <c r="BI66" s="668" t="s">
        <v>5903</v>
      </c>
      <c r="BJ66" s="668" t="s">
        <v>2013</v>
      </c>
      <c r="BK66" s="669" t="s">
        <v>5905</v>
      </c>
      <c r="BL66" s="668" t="s">
        <v>5905</v>
      </c>
      <c r="BM66" s="668" t="s">
        <v>2013</v>
      </c>
      <c r="BN66" s="668"/>
      <c r="BO66" s="668" t="s">
        <v>5905</v>
      </c>
      <c r="BP66" s="668"/>
      <c r="BQ66" s="668"/>
      <c r="BR66" s="668" t="s">
        <v>5904</v>
      </c>
      <c r="BS66" s="668"/>
      <c r="BT66" s="668"/>
      <c r="BU66" s="668"/>
      <c r="BV66" s="668"/>
      <c r="BW66" s="672"/>
      <c r="BX66" s="672"/>
      <c r="BY66" s="672"/>
      <c r="BZ66" s="673"/>
      <c r="CA66" s="673"/>
      <c r="CB66" s="673"/>
      <c r="CC66" s="673"/>
      <c r="CD66" s="673"/>
    </row>
    <row r="67" spans="1:82" s="661" customFormat="1" ht="15" customHeight="1">
      <c r="A67" s="626">
        <v>43016</v>
      </c>
      <c r="B67" s="596"/>
      <c r="C67" s="596"/>
      <c r="D67" s="596"/>
      <c r="E67" s="596"/>
      <c r="F67" s="596"/>
      <c r="G67" s="591"/>
      <c r="H67" s="623" t="s">
        <v>5373</v>
      </c>
      <c r="I67" s="596" t="s">
        <v>3578</v>
      </c>
      <c r="J67" s="596" t="s">
        <v>1199</v>
      </c>
      <c r="K67" s="686">
        <v>3</v>
      </c>
      <c r="L67" s="686">
        <v>1</v>
      </c>
      <c r="M67" s="562" t="str">
        <f t="shared" ref="M67" si="45">IF(K67="","",IF(K67&gt;L67,"W",IF(K67=L67,"D",IF(K67&lt;L67,"L"))))</f>
        <v>W</v>
      </c>
      <c r="N67" s="686">
        <f t="shared" ref="N67" si="46">IF(K67="","",K67+L67)</f>
        <v>4</v>
      </c>
      <c r="O67" s="598">
        <f t="shared" ref="O67" si="47">IF(K67="","",K67-L67)</f>
        <v>2</v>
      </c>
      <c r="P67" s="562" t="str">
        <f t="shared" si="15"/>
        <v>O</v>
      </c>
      <c r="Q67" s="586"/>
      <c r="R67" s="635"/>
      <c r="S67" s="600"/>
      <c r="T67" s="595" t="str">
        <f t="shared" ref="T67" si="48">IF(ISBLANK(S67),"",K67-L67-S67)</f>
        <v/>
      </c>
      <c r="U67" s="601"/>
      <c r="V67" s="595" t="str">
        <f t="shared" ref="V67" si="49">IF(ISBLANK(U67),"",K67+L67-U67)</f>
        <v/>
      </c>
      <c r="W67" s="586" t="str">
        <f t="shared" ref="W67" si="50">IF(S67="","",(S67+U67)/2)</f>
        <v/>
      </c>
      <c r="X67" s="586" t="str">
        <f t="shared" ref="X67" si="51">IF(W67="","",U67-W67)</f>
        <v/>
      </c>
      <c r="Y67" s="755"/>
      <c r="Z67" s="755"/>
      <c r="AA67" s="755"/>
      <c r="AB67" s="755"/>
      <c r="AC67" s="755"/>
      <c r="AD67" s="755"/>
      <c r="AE67" s="755"/>
      <c r="AF67" s="562"/>
      <c r="AG67" s="562"/>
      <c r="AH67" s="562"/>
      <c r="AJ67" s="758" t="str">
        <f t="array" ref="AJ67">IF($K67="","",IF(SUM(IF(ISNUMBER(VALUE(RIGHT($AM67:$CQ67,1))),VALUE(RIGHT($AM67:$CQ67,1)),0))=$K67,"T","F"))</f>
        <v>T</v>
      </c>
      <c r="AK67" s="583">
        <f t="array" ref="AK67">IF($K67="","",SUM(IF(LEFT($AM67:$CQ67,1)="s",1,0))-SUM(IF(RIGHT(LEFT($AM67:$CQ67,2))="-",1,0)))</f>
        <v>0</v>
      </c>
      <c r="AL67" s="562">
        <f t="array" ref="AL67">IF($K67="","",SUM(IF(LEFT($AM67:$CQ67,1)="X",1,0)))</f>
        <v>11</v>
      </c>
      <c r="AM67" s="668" t="s">
        <v>5894</v>
      </c>
      <c r="AN67" s="668" t="s">
        <v>5894</v>
      </c>
      <c r="AO67" s="670" t="s">
        <v>5894</v>
      </c>
      <c r="AP67" s="668" t="s">
        <v>3456</v>
      </c>
      <c r="AQ67" s="668" t="s">
        <v>5895</v>
      </c>
      <c r="AR67" s="668" t="s">
        <v>5894</v>
      </c>
      <c r="AS67" s="668" t="s">
        <v>2244</v>
      </c>
      <c r="AT67" s="668" t="s">
        <v>5894</v>
      </c>
      <c r="AU67" s="668" t="s">
        <v>2244</v>
      </c>
      <c r="AV67" s="668" t="s">
        <v>5895</v>
      </c>
      <c r="AW67" s="668" t="s">
        <v>2013</v>
      </c>
      <c r="AX67" s="668"/>
      <c r="AY67" s="668"/>
      <c r="AZ67" s="668" t="s">
        <v>5896</v>
      </c>
      <c r="BA67" s="668"/>
      <c r="BB67" s="668"/>
      <c r="BC67" s="668"/>
      <c r="BD67" s="668" t="s">
        <v>2015</v>
      </c>
      <c r="BE67" s="668" t="s">
        <v>2244</v>
      </c>
      <c r="BF67" s="668" t="s">
        <v>5894</v>
      </c>
      <c r="BG67" s="668"/>
      <c r="BH67" s="668" t="s">
        <v>2244</v>
      </c>
      <c r="BI67" s="668"/>
      <c r="BJ67" s="668" t="s">
        <v>5912</v>
      </c>
      <c r="BK67" s="668" t="s">
        <v>5896</v>
      </c>
      <c r="BL67" s="669" t="s">
        <v>5140</v>
      </c>
      <c r="BM67" s="668" t="s">
        <v>5913</v>
      </c>
      <c r="BN67" s="668"/>
      <c r="BO67" s="668" t="s">
        <v>2015</v>
      </c>
      <c r="BP67" s="668" t="s">
        <v>5896</v>
      </c>
      <c r="BQ67" s="668"/>
      <c r="BR67" s="668" t="s">
        <v>5896</v>
      </c>
      <c r="BS67" s="668"/>
      <c r="BT67" s="668"/>
      <c r="BU67" s="668"/>
      <c r="BV67" s="668"/>
      <c r="BW67" s="672"/>
      <c r="BX67" s="672"/>
      <c r="BY67" s="672"/>
      <c r="BZ67" s="673"/>
      <c r="CA67" s="673"/>
      <c r="CB67" s="673"/>
      <c r="CC67" s="673"/>
      <c r="CD67" s="673"/>
    </row>
    <row r="68" spans="1:82" s="661" customFormat="1" ht="15" customHeight="1">
      <c r="A68" s="688">
        <v>43022</v>
      </c>
      <c r="B68" s="689"/>
      <c r="C68" s="689"/>
      <c r="D68" s="689"/>
      <c r="E68" s="689"/>
      <c r="F68" s="689"/>
      <c r="G68" s="689"/>
      <c r="H68" s="692" t="s">
        <v>5372</v>
      </c>
      <c r="I68" s="689" t="s">
        <v>2</v>
      </c>
      <c r="J68" s="689" t="s">
        <v>285</v>
      </c>
      <c r="K68" s="713">
        <v>3</v>
      </c>
      <c r="L68" s="689">
        <v>2</v>
      </c>
      <c r="M68" s="562" t="str">
        <f t="shared" si="28"/>
        <v>W</v>
      </c>
      <c r="N68" s="686">
        <f t="shared" si="29"/>
        <v>5</v>
      </c>
      <c r="O68" s="598">
        <f t="shared" si="30"/>
        <v>1</v>
      </c>
      <c r="P68" s="562" t="str">
        <f t="shared" si="15"/>
        <v>O</v>
      </c>
      <c r="Q68" s="586">
        <f t="shared" si="31"/>
        <v>-1</v>
      </c>
      <c r="R68" s="635">
        <f t="shared" si="32"/>
        <v>0</v>
      </c>
      <c r="S68" s="600">
        <v>1.1299999999999999</v>
      </c>
      <c r="T68" s="595">
        <f t="shared" si="18"/>
        <v>-0.12999999999999989</v>
      </c>
      <c r="U68" s="601">
        <v>3.27</v>
      </c>
      <c r="V68" s="595">
        <f t="shared" si="35"/>
        <v>1.73</v>
      </c>
      <c r="W68" s="586">
        <f t="shared" si="36"/>
        <v>2.2000000000000002</v>
      </c>
      <c r="X68" s="586">
        <f t="shared" si="37"/>
        <v>1.0699999999999998</v>
      </c>
      <c r="Y68" s="599">
        <v>15</v>
      </c>
      <c r="Z68" s="599">
        <v>11</v>
      </c>
      <c r="AA68" s="599">
        <v>6</v>
      </c>
      <c r="AB68" s="599">
        <v>5</v>
      </c>
      <c r="AC68" s="599">
        <v>45</v>
      </c>
      <c r="AD68" s="599">
        <v>55</v>
      </c>
      <c r="AE68" s="599">
        <v>4231</v>
      </c>
      <c r="AF68" s="562"/>
      <c r="AG68" s="562"/>
      <c r="AH68" s="562"/>
      <c r="AJ68" s="758" t="str">
        <f t="array" ref="AJ68">IF($K68="","",IF(SUM(IF(ISNUMBER(VALUE(RIGHT($AM68:$CQ68,1))),VALUE(RIGHT($AM68:$CQ68,1)),0))=$K68,"T","F"))</f>
        <v>T</v>
      </c>
      <c r="AK68" s="583">
        <f t="array" ref="AK68">IF($K68="","",SUM(IF(LEFT($AM68:$CQ68,1)="s",1,0))-SUM(IF(RIGHT(LEFT($AM68:$CQ68,2))="-",1,0)))</f>
        <v>0</v>
      </c>
      <c r="AL68" s="562">
        <f t="array" ref="AL68">IF($K68="","",SUM(IF(LEFT($AM68:$CQ68,1)="X",1,0)))</f>
        <v>11</v>
      </c>
      <c r="AM68" s="669" t="s">
        <v>2474</v>
      </c>
      <c r="AN68" s="668" t="s">
        <v>2474</v>
      </c>
      <c r="AO68" s="668" t="s">
        <v>2474</v>
      </c>
      <c r="AP68" s="671" t="s">
        <v>5984</v>
      </c>
      <c r="AQ68" s="671" t="s">
        <v>5983</v>
      </c>
      <c r="AR68" s="668" t="s">
        <v>5986</v>
      </c>
      <c r="AS68" s="668" t="s">
        <v>2234</v>
      </c>
      <c r="AT68" s="670" t="s">
        <v>2474</v>
      </c>
      <c r="AU68" s="668" t="s">
        <v>2244</v>
      </c>
      <c r="AV68" s="668" t="s">
        <v>2474</v>
      </c>
      <c r="AW68" s="671" t="s">
        <v>5982</v>
      </c>
      <c r="AX68" s="668" t="s">
        <v>126</v>
      </c>
      <c r="AY68" s="668" t="s">
        <v>126</v>
      </c>
      <c r="AZ68" s="668" t="s">
        <v>2472</v>
      </c>
      <c r="BA68" s="668" t="s">
        <v>126</v>
      </c>
      <c r="BB68" s="668" t="s">
        <v>126</v>
      </c>
      <c r="BC68" s="668" t="s">
        <v>126</v>
      </c>
      <c r="BD68" s="668" t="s">
        <v>2472</v>
      </c>
      <c r="BE68" s="668" t="s">
        <v>2244</v>
      </c>
      <c r="BF68" s="668" t="s">
        <v>2213</v>
      </c>
      <c r="BG68" s="668" t="s">
        <v>126</v>
      </c>
      <c r="BH68" s="668" t="s">
        <v>126</v>
      </c>
      <c r="BI68" s="668" t="s">
        <v>126</v>
      </c>
      <c r="BJ68" s="668" t="s">
        <v>5985</v>
      </c>
      <c r="BK68" s="668" t="s">
        <v>2472</v>
      </c>
      <c r="BL68" s="668" t="s">
        <v>5985</v>
      </c>
      <c r="BM68" s="671" t="s">
        <v>5987</v>
      </c>
      <c r="BN68" s="668" t="s">
        <v>126</v>
      </c>
      <c r="BO68" s="668" t="s">
        <v>5988</v>
      </c>
      <c r="BP68" s="668" t="s">
        <v>2472</v>
      </c>
      <c r="BQ68" s="668" t="s">
        <v>126</v>
      </c>
      <c r="BR68" s="668" t="s">
        <v>5989</v>
      </c>
      <c r="BS68" s="668"/>
      <c r="BT68" s="668"/>
      <c r="BU68" s="668"/>
      <c r="BV68" s="668"/>
      <c r="BW68" s="672"/>
      <c r="BX68" s="672"/>
      <c r="BY68" s="672"/>
      <c r="BZ68" s="673"/>
      <c r="CA68" s="673"/>
      <c r="CB68" s="673"/>
      <c r="CC68" s="673"/>
      <c r="CD68" s="673"/>
    </row>
    <row r="69" spans="1:82" s="661" customFormat="1" ht="15" customHeight="1">
      <c r="A69" s="688">
        <v>43029</v>
      </c>
      <c r="B69" s="689"/>
      <c r="C69" s="689"/>
      <c r="D69" s="689"/>
      <c r="E69" s="689"/>
      <c r="F69" s="689"/>
      <c r="G69" s="689"/>
      <c r="H69" s="692" t="s">
        <v>304</v>
      </c>
      <c r="I69" s="689" t="s">
        <v>3</v>
      </c>
      <c r="J69" s="689" t="s">
        <v>285</v>
      </c>
      <c r="K69" s="689">
        <v>3</v>
      </c>
      <c r="L69" s="689">
        <v>0</v>
      </c>
      <c r="M69" s="562" t="str">
        <f t="shared" si="28"/>
        <v>W</v>
      </c>
      <c r="N69" s="686">
        <f t="shared" si="29"/>
        <v>3</v>
      </c>
      <c r="O69" s="598">
        <f t="shared" si="30"/>
        <v>3</v>
      </c>
      <c r="P69" s="562" t="str">
        <f t="shared" si="15"/>
        <v>O</v>
      </c>
      <c r="Q69" s="586">
        <f t="shared" si="31"/>
        <v>-0.25</v>
      </c>
      <c r="R69" s="635">
        <f t="shared" si="32"/>
        <v>1</v>
      </c>
      <c r="S69" s="600">
        <v>0.3</v>
      </c>
      <c r="T69" s="595">
        <f t="shared" si="18"/>
        <v>2.7</v>
      </c>
      <c r="U69" s="601">
        <v>3.04</v>
      </c>
      <c r="V69" s="595">
        <f t="shared" si="35"/>
        <v>-4.0000000000000036E-2</v>
      </c>
      <c r="W69" s="586">
        <f t="shared" si="36"/>
        <v>1.67</v>
      </c>
      <c r="X69" s="586">
        <f t="shared" si="37"/>
        <v>1.37</v>
      </c>
      <c r="Y69" s="599">
        <v>18</v>
      </c>
      <c r="Z69" s="599">
        <v>11</v>
      </c>
      <c r="AA69" s="599">
        <v>10</v>
      </c>
      <c r="AB69" s="599">
        <v>1</v>
      </c>
      <c r="AC69" s="599">
        <v>44</v>
      </c>
      <c r="AD69" s="599">
        <v>56</v>
      </c>
      <c r="AE69" s="599">
        <v>4231</v>
      </c>
      <c r="AF69" s="562"/>
      <c r="AG69" s="562"/>
      <c r="AH69" s="562"/>
      <c r="AJ69" s="758" t="str">
        <f t="array" ref="AJ69">IF($K69="","",IF(SUM(IF(ISNUMBER(VALUE(RIGHT($AM69:$CQ69,1))),VALUE(RIGHT($AM69:$CQ69,1)),0))=$K69,"T","F"))</f>
        <v>T</v>
      </c>
      <c r="AK69" s="583">
        <f t="array" ref="AK69">IF($K69="","",SUM(IF(LEFT($AM69:$CQ69,1)="s",1,0))-SUM(IF(RIGHT(LEFT($AM69:$CQ69,2))="-",1,0)))</f>
        <v>0</v>
      </c>
      <c r="AL69" s="562">
        <f t="array" ref="AL69">IF($K69="","",SUM(IF(LEFT($AM69:$CQ69,1)="X",1,0)))</f>
        <v>11</v>
      </c>
      <c r="AM69" s="668" t="s">
        <v>6094</v>
      </c>
      <c r="AN69" s="671" t="s">
        <v>6109</v>
      </c>
      <c r="AO69" s="668" t="s">
        <v>6089</v>
      </c>
      <c r="AP69" s="668" t="s">
        <v>6089</v>
      </c>
      <c r="AQ69" s="668" t="s">
        <v>6089</v>
      </c>
      <c r="AR69" s="668" t="s">
        <v>6032</v>
      </c>
      <c r="AS69" s="668" t="s">
        <v>2244</v>
      </c>
      <c r="AT69" s="668" t="s">
        <v>6031</v>
      </c>
      <c r="AU69" s="668" t="s">
        <v>2244</v>
      </c>
      <c r="AV69" s="671" t="s">
        <v>6091</v>
      </c>
      <c r="AW69" s="671" t="s">
        <v>6109</v>
      </c>
      <c r="AX69" s="668"/>
      <c r="AY69" s="668"/>
      <c r="AZ69" s="679" t="s">
        <v>6122</v>
      </c>
      <c r="BA69" s="668"/>
      <c r="BB69" s="668"/>
      <c r="BC69" s="668" t="s">
        <v>6089</v>
      </c>
      <c r="BD69" s="668" t="s">
        <v>6097</v>
      </c>
      <c r="BE69" s="668" t="s">
        <v>2244</v>
      </c>
      <c r="BF69" s="668" t="s">
        <v>2015</v>
      </c>
      <c r="BG69" s="668"/>
      <c r="BH69" s="668"/>
      <c r="BI69" s="668"/>
      <c r="BJ69" s="669" t="s">
        <v>6089</v>
      </c>
      <c r="BK69" s="668" t="s">
        <v>6096</v>
      </c>
      <c r="BL69" s="671" t="s">
        <v>6121</v>
      </c>
      <c r="BM69" s="669" t="s">
        <v>6110</v>
      </c>
      <c r="BN69" s="668"/>
      <c r="BO69" s="668" t="s">
        <v>6097</v>
      </c>
      <c r="BP69" s="668" t="s">
        <v>6097</v>
      </c>
      <c r="BQ69" s="668"/>
      <c r="BR69" s="668" t="s">
        <v>6097</v>
      </c>
      <c r="BS69" s="668"/>
      <c r="BT69" s="668"/>
      <c r="BU69" s="668"/>
      <c r="BV69" s="668"/>
      <c r="BW69" s="672"/>
      <c r="BX69" s="672"/>
      <c r="BY69" s="672"/>
      <c r="BZ69" s="673"/>
      <c r="CA69" s="673"/>
      <c r="CB69" s="673"/>
      <c r="CC69" s="673"/>
      <c r="CD69" s="673"/>
    </row>
    <row r="70" spans="1:82" s="661" customFormat="1" ht="15" customHeight="1">
      <c r="A70" s="626">
        <v>43033</v>
      </c>
      <c r="B70" s="596"/>
      <c r="C70" s="596"/>
      <c r="D70" s="596"/>
      <c r="E70" s="596"/>
      <c r="F70" s="596"/>
      <c r="G70" s="591"/>
      <c r="H70" s="623" t="s">
        <v>5670</v>
      </c>
      <c r="I70" s="596" t="s">
        <v>5665</v>
      </c>
      <c r="J70" s="596" t="s">
        <v>3988</v>
      </c>
      <c r="K70" s="686">
        <v>0</v>
      </c>
      <c r="L70" s="686">
        <v>1</v>
      </c>
      <c r="M70" s="562" t="str">
        <f t="shared" si="28"/>
        <v>L</v>
      </c>
      <c r="N70" s="686">
        <f t="shared" si="29"/>
        <v>1</v>
      </c>
      <c r="O70" s="598">
        <f t="shared" si="30"/>
        <v>-1</v>
      </c>
      <c r="P70" s="562" t="str">
        <f t="shared" si="15"/>
        <v>U</v>
      </c>
      <c r="Q70" s="586"/>
      <c r="R70" s="635"/>
      <c r="S70" s="600"/>
      <c r="T70" s="595" t="str">
        <f t="shared" si="18"/>
        <v/>
      </c>
      <c r="U70" s="601"/>
      <c r="V70" s="595" t="str">
        <f t="shared" si="35"/>
        <v/>
      </c>
      <c r="W70" s="586"/>
      <c r="X70" s="586"/>
      <c r="Y70" s="599"/>
      <c r="Z70" s="599"/>
      <c r="AA70" s="599"/>
      <c r="AB70" s="599"/>
      <c r="AC70" s="599"/>
      <c r="AD70" s="599"/>
      <c r="AE70" s="599"/>
      <c r="AF70" s="562"/>
      <c r="AG70" s="562"/>
      <c r="AH70" s="562"/>
      <c r="AJ70" s="758" t="str">
        <f t="array" ref="AJ70">IF($K70="","",IF(SUM(IF(ISNUMBER(VALUE(RIGHT($AM70:$CQ70,1))),VALUE(RIGHT($AM70:$CQ70,1)),0))=$K70,"T","F"))</f>
        <v>T</v>
      </c>
      <c r="AK70" s="583">
        <f t="array" ref="AK70">IF($K70="","",SUM(IF(LEFT($AM70:$CQ70,1)="s",1,0))-SUM(IF(RIGHT(LEFT($AM70:$CQ70,2))="-",1,0)))</f>
        <v>0</v>
      </c>
      <c r="AL70" s="562">
        <f t="array" ref="AL70">IF($K70="","",SUM(IF(LEFT($AM70:$CQ70,1)="X",1,0)))</f>
        <v>11</v>
      </c>
      <c r="AM70" s="668" t="s">
        <v>6199</v>
      </c>
      <c r="AN70" s="668" t="s">
        <v>6195</v>
      </c>
      <c r="AO70" s="668" t="s">
        <v>6160</v>
      </c>
      <c r="AP70" s="668" t="s">
        <v>6160</v>
      </c>
      <c r="AQ70" s="668"/>
      <c r="AR70" s="668" t="s">
        <v>2012</v>
      </c>
      <c r="AS70" s="668" t="s">
        <v>2244</v>
      </c>
      <c r="AT70" s="669" t="s">
        <v>6160</v>
      </c>
      <c r="AU70" s="668" t="s">
        <v>2244</v>
      </c>
      <c r="AV70" s="668" t="s">
        <v>6194</v>
      </c>
      <c r="AW70" s="668" t="s">
        <v>6196</v>
      </c>
      <c r="AX70" s="668"/>
      <c r="AY70" s="668" t="s">
        <v>6193</v>
      </c>
      <c r="AZ70" s="668" t="s">
        <v>6160</v>
      </c>
      <c r="BA70" s="668"/>
      <c r="BB70" s="668"/>
      <c r="BC70" s="668" t="s">
        <v>6160</v>
      </c>
      <c r="BD70" s="668"/>
      <c r="BE70" s="668" t="s">
        <v>2244</v>
      </c>
      <c r="BF70" s="668" t="s">
        <v>6194</v>
      </c>
      <c r="BG70" s="668"/>
      <c r="BH70" s="668"/>
      <c r="BI70" s="668"/>
      <c r="BJ70" s="668" t="s">
        <v>6160</v>
      </c>
      <c r="BK70" s="668" t="s">
        <v>6161</v>
      </c>
      <c r="BL70" s="668" t="s">
        <v>6195</v>
      </c>
      <c r="BM70" s="668" t="s">
        <v>6195</v>
      </c>
      <c r="BN70" s="668"/>
      <c r="BO70" s="668" t="s">
        <v>2013</v>
      </c>
      <c r="BP70" s="668" t="s">
        <v>2013</v>
      </c>
      <c r="BQ70" s="668"/>
      <c r="BR70" s="668" t="s">
        <v>2013</v>
      </c>
      <c r="BS70" s="668"/>
      <c r="BT70" s="668"/>
      <c r="BU70" s="668"/>
      <c r="BV70" s="668"/>
      <c r="BW70" s="672"/>
      <c r="BX70" s="672"/>
      <c r="BY70" s="672"/>
      <c r="BZ70" s="673"/>
      <c r="CA70" s="673"/>
      <c r="CB70" s="673"/>
      <c r="CC70" s="673"/>
      <c r="CD70" s="673"/>
    </row>
    <row r="71" spans="1:82" s="661" customFormat="1" ht="15" customHeight="1">
      <c r="A71" s="688">
        <v>43037</v>
      </c>
      <c r="B71" s="689"/>
      <c r="C71" s="689"/>
      <c r="D71" s="689"/>
      <c r="E71" s="689"/>
      <c r="F71" s="689"/>
      <c r="G71" s="689"/>
      <c r="H71" s="692" t="s">
        <v>256</v>
      </c>
      <c r="I71" s="689" t="s">
        <v>3</v>
      </c>
      <c r="J71" s="689" t="s">
        <v>285</v>
      </c>
      <c r="K71" s="689">
        <v>2</v>
      </c>
      <c r="L71" s="689">
        <v>2</v>
      </c>
      <c r="M71" s="562" t="str">
        <f t="shared" si="28"/>
        <v>D</v>
      </c>
      <c r="N71" s="686">
        <f t="shared" si="29"/>
        <v>4</v>
      </c>
      <c r="O71" s="598">
        <f t="shared" si="30"/>
        <v>0</v>
      </c>
      <c r="P71" s="562" t="str">
        <f t="shared" si="15"/>
        <v>O</v>
      </c>
      <c r="Q71" s="586">
        <f t="shared" si="31"/>
        <v>0</v>
      </c>
      <c r="R71" s="635">
        <f t="shared" si="32"/>
        <v>0</v>
      </c>
      <c r="S71" s="600">
        <v>0</v>
      </c>
      <c r="T71" s="595">
        <f t="shared" si="18"/>
        <v>0</v>
      </c>
      <c r="U71" s="601">
        <v>3.12</v>
      </c>
      <c r="V71" s="595">
        <f t="shared" si="35"/>
        <v>0.87999999999999989</v>
      </c>
      <c r="W71" s="586">
        <f t="shared" si="36"/>
        <v>1.56</v>
      </c>
      <c r="X71" s="586">
        <f t="shared" si="37"/>
        <v>1.56</v>
      </c>
      <c r="Y71" s="599">
        <v>16</v>
      </c>
      <c r="Z71" s="599">
        <v>11</v>
      </c>
      <c r="AA71" s="599">
        <v>7</v>
      </c>
      <c r="AB71" s="599">
        <v>5</v>
      </c>
      <c r="AC71" s="599">
        <v>52</v>
      </c>
      <c r="AD71" s="599">
        <v>48</v>
      </c>
      <c r="AE71" s="599">
        <v>4231</v>
      </c>
      <c r="AF71" s="562"/>
      <c r="AG71" s="562"/>
      <c r="AH71" s="562"/>
      <c r="AJ71" s="758" t="str">
        <f t="array" ref="AJ71">IF($K71="","",IF(SUM(IF(ISNUMBER(VALUE(RIGHT($AM71:$CQ71,1))),VALUE(RIGHT($AM71:$CQ71,1)),0))=$K71,"T","F"))</f>
        <v>T</v>
      </c>
      <c r="AK71" s="583">
        <f t="array" ref="AK71">IF($K71="","",SUM(IF(LEFT($AM71:$CQ71,1)="s",1,0))-SUM(IF(RIGHT(LEFT($AM71:$CQ71,2))="-",1,0)))</f>
        <v>0</v>
      </c>
      <c r="AL71" s="562">
        <f t="array" ref="AL71">IF($K71="","",SUM(IF(LEFT($AM71:$CQ71,1)="X",1,0)))</f>
        <v>11</v>
      </c>
      <c r="AM71" s="668" t="s">
        <v>2328</v>
      </c>
      <c r="AN71" s="669" t="s">
        <v>6325</v>
      </c>
      <c r="AO71" s="669" t="s">
        <v>6316</v>
      </c>
      <c r="AP71" s="671" t="s">
        <v>6320</v>
      </c>
      <c r="AQ71" s="668" t="s">
        <v>6316</v>
      </c>
      <c r="AR71" s="668" t="s">
        <v>6205</v>
      </c>
      <c r="AS71" s="668" t="s">
        <v>2244</v>
      </c>
      <c r="AT71" s="668" t="s">
        <v>6324</v>
      </c>
      <c r="AU71" s="668" t="s">
        <v>2244</v>
      </c>
      <c r="AV71" s="668" t="s">
        <v>6316</v>
      </c>
      <c r="AW71" s="671" t="s">
        <v>6327</v>
      </c>
      <c r="AX71" s="668"/>
      <c r="AY71" s="668" t="s">
        <v>6329</v>
      </c>
      <c r="AZ71" s="668" t="s">
        <v>6316</v>
      </c>
      <c r="BA71" s="668"/>
      <c r="BB71" s="668"/>
      <c r="BC71" s="668" t="s">
        <v>6316</v>
      </c>
      <c r="BD71" s="668" t="s">
        <v>6244</v>
      </c>
      <c r="BE71" s="668" t="s">
        <v>2244</v>
      </c>
      <c r="BF71" s="668" t="s">
        <v>6329</v>
      </c>
      <c r="BG71" s="668"/>
      <c r="BH71" s="668"/>
      <c r="BI71" s="668"/>
      <c r="BJ71" s="668" t="s">
        <v>6324</v>
      </c>
      <c r="BK71" s="668"/>
      <c r="BL71" s="668" t="s">
        <v>6326</v>
      </c>
      <c r="BM71" s="668" t="s">
        <v>6322</v>
      </c>
      <c r="BN71" s="668"/>
      <c r="BO71" s="668" t="s">
        <v>6322</v>
      </c>
      <c r="BP71" s="668" t="s">
        <v>6244</v>
      </c>
      <c r="BQ71" s="668"/>
      <c r="BR71" s="671" t="s">
        <v>6328</v>
      </c>
      <c r="BS71" s="668"/>
      <c r="BT71" s="668"/>
      <c r="BU71" s="668"/>
      <c r="BV71" s="668"/>
      <c r="BW71" s="672" t="s">
        <v>126</v>
      </c>
      <c r="BX71" s="672" t="s">
        <v>126</v>
      </c>
      <c r="BY71" s="672" t="s">
        <v>126</v>
      </c>
      <c r="BZ71" s="673" t="s">
        <v>126</v>
      </c>
      <c r="CA71" s="673" t="s">
        <v>126</v>
      </c>
      <c r="CB71" s="673" t="s">
        <v>126</v>
      </c>
      <c r="CC71" s="673"/>
      <c r="CD71" s="673"/>
    </row>
    <row r="72" spans="1:82" s="661" customFormat="1" ht="15" customHeight="1">
      <c r="A72" s="626">
        <v>43043</v>
      </c>
      <c r="B72" s="603"/>
      <c r="C72" s="603"/>
      <c r="D72" s="603"/>
      <c r="E72" s="603"/>
      <c r="F72" s="603"/>
      <c r="G72" s="585"/>
      <c r="H72" s="623" t="s">
        <v>5926</v>
      </c>
      <c r="I72" s="596" t="s">
        <v>2240</v>
      </c>
      <c r="J72" s="596" t="s">
        <v>1199</v>
      </c>
      <c r="K72" s="686">
        <v>0</v>
      </c>
      <c r="L72" s="686">
        <v>2</v>
      </c>
      <c r="M72" s="562" t="str">
        <f t="shared" ref="M72" si="52">IF(K72="","",IF(K72&gt;L72,"W",IF(K72=L72,"D",IF(K72&lt;L72,"L"))))</f>
        <v>L</v>
      </c>
      <c r="N72" s="686">
        <f t="shared" ref="N72" si="53">IF(K72="","",K72+L72)</f>
        <v>2</v>
      </c>
      <c r="O72" s="598">
        <f t="shared" ref="O72" si="54">IF(K72="","",K72-L72)</f>
        <v>-2</v>
      </c>
      <c r="P72" s="562" t="str">
        <f t="shared" si="15"/>
        <v>U</v>
      </c>
      <c r="Q72" s="586" t="str">
        <f t="shared" ref="Q72" si="55">IF(S72="","",IF(SIGN(S72)&lt;&gt;1,VLOOKUP(ABS(S72),SUP_HDC,3,TRUE),-VLOOKUP(ABS(S72),SUP_HDC,3,TRUE)))</f>
        <v/>
      </c>
      <c r="R72" s="635" t="str">
        <f t="shared" ref="R72" si="56">IF(Q72="","",IF((K72-L72+Q72)&gt;=0.5,1,IF((K72-L72+Q72)=0.25,0.5,IF((K72-L72+Q72)&lt;=-0.5,-1,IF((K72-L72+Q72)=-0.25,-0.5,0)))))</f>
        <v/>
      </c>
      <c r="S72" s="600"/>
      <c r="T72" s="595" t="str">
        <f t="shared" ref="T72" si="57">IF(ISBLANK(S72),"",K72-L72-S72)</f>
        <v/>
      </c>
      <c r="U72" s="601"/>
      <c r="V72" s="595" t="str">
        <f t="shared" ref="V72" si="58">IF(ISBLANK(U72),"",K72+L72-U72)</f>
        <v/>
      </c>
      <c r="W72" s="586" t="str">
        <f t="shared" ref="W72" si="59">IF(S72="","",(S72+U72)/2)</f>
        <v/>
      </c>
      <c r="X72" s="586" t="str">
        <f t="shared" ref="X72" si="60">IF(W72="","",U72-W72)</f>
        <v/>
      </c>
      <c r="Y72" s="755"/>
      <c r="Z72" s="755"/>
      <c r="AA72" s="755"/>
      <c r="AB72" s="755"/>
      <c r="AC72" s="755"/>
      <c r="AD72" s="755"/>
      <c r="AE72" s="755"/>
      <c r="AF72" s="562"/>
      <c r="AG72" s="562"/>
      <c r="AH72" s="562"/>
      <c r="AJ72" s="758" t="str">
        <f t="array" ref="AJ72">IF($K72="","",IF(SUM(IF(ISNUMBER(VALUE(RIGHT($AM72:$CQ72,1))),VALUE(RIGHT($AM72:$CQ72,1)),0))=$K72,"T","F"))</f>
        <v>T</v>
      </c>
      <c r="AK72" s="583">
        <f t="array" ref="AK72">IF($K72="","",SUM(IF(LEFT($AM72:$CQ72,1)="s",1,0))-SUM(IF(RIGHT(LEFT($AM72:$CQ72,2))="-",1,0)))</f>
        <v>0</v>
      </c>
      <c r="AL72" s="562">
        <f t="array" ref="AL72">IF($K72="","",SUM(IF(LEFT($AM72:$CQ72,1)="X",1,0)))</f>
        <v>11</v>
      </c>
      <c r="AM72" s="668" t="s">
        <v>2012</v>
      </c>
      <c r="AN72" s="668" t="s">
        <v>6344</v>
      </c>
      <c r="AO72" s="668" t="s">
        <v>6354</v>
      </c>
      <c r="AP72" s="668" t="s">
        <v>6342</v>
      </c>
      <c r="AQ72" s="668" t="s">
        <v>6343</v>
      </c>
      <c r="AR72" s="669" t="s">
        <v>6343</v>
      </c>
      <c r="AS72" s="668" t="s">
        <v>6346</v>
      </c>
      <c r="AT72" s="668" t="s">
        <v>6342</v>
      </c>
      <c r="AU72" s="668" t="s">
        <v>6347</v>
      </c>
      <c r="AV72" s="668" t="s">
        <v>6344</v>
      </c>
      <c r="AW72" s="668" t="s">
        <v>6342</v>
      </c>
      <c r="AX72" s="668"/>
      <c r="AY72" s="668"/>
      <c r="AZ72" s="668" t="s">
        <v>6348</v>
      </c>
      <c r="BA72" s="668"/>
      <c r="BB72" s="668"/>
      <c r="BC72" s="668" t="s">
        <v>6345</v>
      </c>
      <c r="BD72" s="668" t="s">
        <v>6349</v>
      </c>
      <c r="BE72" s="668" t="s">
        <v>2244</v>
      </c>
      <c r="BF72" s="668" t="s">
        <v>6350</v>
      </c>
      <c r="BG72" s="668"/>
      <c r="BH72" s="668"/>
      <c r="BI72" s="668"/>
      <c r="BJ72" s="668" t="s">
        <v>6348</v>
      </c>
      <c r="BK72" s="668"/>
      <c r="BL72" s="668" t="s">
        <v>6343</v>
      </c>
      <c r="BM72" s="668" t="s">
        <v>6347</v>
      </c>
      <c r="BN72" s="668"/>
      <c r="BO72" s="668"/>
      <c r="BP72" s="668"/>
      <c r="BQ72" s="668"/>
      <c r="BR72" s="668" t="s">
        <v>6347</v>
      </c>
      <c r="BS72" s="668"/>
      <c r="BT72" s="668"/>
      <c r="BU72" s="668"/>
      <c r="BV72" s="668"/>
      <c r="BW72" s="672"/>
      <c r="BX72" s="672"/>
      <c r="BY72" s="672"/>
      <c r="BZ72" s="673"/>
      <c r="CA72" s="673"/>
      <c r="CB72" s="673"/>
      <c r="CC72" s="673"/>
      <c r="CD72" s="673"/>
    </row>
    <row r="73" spans="1:82" s="661" customFormat="1" ht="15" customHeight="1">
      <c r="A73" s="688">
        <v>43057</v>
      </c>
      <c r="B73" s="689"/>
      <c r="C73" s="689"/>
      <c r="D73" s="689"/>
      <c r="E73" s="689"/>
      <c r="F73" s="689"/>
      <c r="G73" s="689"/>
      <c r="H73" s="692" t="s">
        <v>1202</v>
      </c>
      <c r="I73" s="689" t="s">
        <v>2</v>
      </c>
      <c r="J73" s="689" t="s">
        <v>285</v>
      </c>
      <c r="K73" s="689">
        <v>1</v>
      </c>
      <c r="L73" s="689">
        <v>0</v>
      </c>
      <c r="M73" s="562" t="str">
        <f t="shared" si="28"/>
        <v>W</v>
      </c>
      <c r="N73" s="686">
        <f t="shared" si="29"/>
        <v>1</v>
      </c>
      <c r="O73" s="598">
        <f t="shared" si="30"/>
        <v>1</v>
      </c>
      <c r="P73" s="562" t="str">
        <f t="shared" si="15"/>
        <v>U</v>
      </c>
      <c r="Q73" s="586">
        <f t="shared" si="31"/>
        <v>-1.25</v>
      </c>
      <c r="R73" s="635">
        <f t="shared" si="32"/>
        <v>-0.5</v>
      </c>
      <c r="S73" s="600">
        <v>1.33</v>
      </c>
      <c r="T73" s="595">
        <f t="shared" si="18"/>
        <v>-0.33000000000000007</v>
      </c>
      <c r="U73" s="601">
        <v>3.62</v>
      </c>
      <c r="V73" s="595">
        <f t="shared" si="35"/>
        <v>-2.62</v>
      </c>
      <c r="W73" s="586">
        <f t="shared" si="36"/>
        <v>2.4750000000000001</v>
      </c>
      <c r="X73" s="586">
        <f t="shared" si="37"/>
        <v>1.145</v>
      </c>
      <c r="Y73" s="599">
        <v>29</v>
      </c>
      <c r="Z73" s="599">
        <v>2</v>
      </c>
      <c r="AA73" s="599">
        <v>8</v>
      </c>
      <c r="AB73" s="599">
        <v>0</v>
      </c>
      <c r="AC73" s="599">
        <v>62</v>
      </c>
      <c r="AD73" s="599">
        <v>38</v>
      </c>
      <c r="AE73" s="599">
        <v>4231</v>
      </c>
      <c r="AF73" s="562"/>
      <c r="AG73" s="562"/>
      <c r="AH73" s="562"/>
      <c r="AJ73" s="758" t="str">
        <f t="array" ref="AJ73">IF($K73="","",IF(SUM(IF(ISNUMBER(VALUE(RIGHT($AM73:$CQ73,1))),VALUE(RIGHT($AM73:$CQ73,1)),0))=$K73,"T","F"))</f>
        <v>T</v>
      </c>
      <c r="AK73" s="583">
        <f t="array" ref="AK73">IF($K73="","",SUM(IF(LEFT($AM73:$CQ73,1)="s",1,0))-SUM(IF(RIGHT(LEFT($AM73:$CQ73,2))="-",1,0)))</f>
        <v>0</v>
      </c>
      <c r="AL73" s="562">
        <f t="array" ref="AL73">IF($K73="","",SUM(IF(LEFT($AM73:$CQ73,1)="X",1,0)))</f>
        <v>11</v>
      </c>
      <c r="AM73" s="668" t="s">
        <v>6397</v>
      </c>
      <c r="AN73" s="668" t="s">
        <v>6397</v>
      </c>
      <c r="AO73" s="668" t="s">
        <v>6397</v>
      </c>
      <c r="AP73" s="668" t="s">
        <v>6397</v>
      </c>
      <c r="AQ73" s="671" t="s">
        <v>6447</v>
      </c>
      <c r="AR73" s="668" t="s">
        <v>6397</v>
      </c>
      <c r="AS73" s="668" t="s">
        <v>6458</v>
      </c>
      <c r="AT73" s="671" t="s">
        <v>6459</v>
      </c>
      <c r="AU73" s="668" t="s">
        <v>6401</v>
      </c>
      <c r="AV73" s="668" t="s">
        <v>6397</v>
      </c>
      <c r="AW73" s="668" t="s">
        <v>6397</v>
      </c>
      <c r="AX73" s="668"/>
      <c r="AY73" s="668"/>
      <c r="AZ73" s="668" t="s">
        <v>6405</v>
      </c>
      <c r="BA73" s="668"/>
      <c r="BB73" s="668"/>
      <c r="BC73" s="668"/>
      <c r="BD73" s="668"/>
      <c r="BE73" s="668" t="s">
        <v>2244</v>
      </c>
      <c r="BF73" s="668"/>
      <c r="BG73" s="668"/>
      <c r="BH73" s="668" t="s">
        <v>6460</v>
      </c>
      <c r="BI73" s="668"/>
      <c r="BJ73" s="668" t="s">
        <v>6402</v>
      </c>
      <c r="BK73" s="668" t="s">
        <v>6402</v>
      </c>
      <c r="BL73" s="668" t="s">
        <v>6405</v>
      </c>
      <c r="BM73" s="668" t="s">
        <v>6402</v>
      </c>
      <c r="BN73" s="668"/>
      <c r="BO73" s="668"/>
      <c r="BP73" s="668" t="s">
        <v>6405</v>
      </c>
      <c r="BQ73" s="668"/>
      <c r="BR73" s="668"/>
      <c r="BS73" s="668"/>
      <c r="BT73" s="668"/>
      <c r="BU73" s="668"/>
      <c r="BV73" s="668"/>
      <c r="BW73" s="672"/>
      <c r="BX73" s="672"/>
      <c r="BY73" s="672"/>
      <c r="BZ73" s="673"/>
      <c r="CA73" s="673"/>
      <c r="CB73" s="673"/>
      <c r="CC73" s="673"/>
      <c r="CD73" s="673"/>
    </row>
    <row r="74" spans="1:82" s="661" customFormat="1" ht="15" customHeight="1">
      <c r="A74" s="688">
        <v>43068</v>
      </c>
      <c r="B74" s="689"/>
      <c r="C74" s="689"/>
      <c r="D74" s="689"/>
      <c r="E74" s="689"/>
      <c r="F74" s="689"/>
      <c r="G74" s="689"/>
      <c r="H74" s="692" t="s">
        <v>265</v>
      </c>
      <c r="I74" s="689" t="s">
        <v>3</v>
      </c>
      <c r="J74" s="689" t="s">
        <v>285</v>
      </c>
      <c r="K74" s="689">
        <v>1</v>
      </c>
      <c r="L74" s="689">
        <v>0</v>
      </c>
      <c r="M74" s="562" t="str">
        <f t="shared" si="13"/>
        <v>W</v>
      </c>
      <c r="N74" s="686">
        <f t="shared" si="14"/>
        <v>1</v>
      </c>
      <c r="O74" s="598">
        <f t="shared" si="20"/>
        <v>1</v>
      </c>
      <c r="P74" s="562" t="str">
        <f t="shared" si="15"/>
        <v>U</v>
      </c>
      <c r="Q74" s="586">
        <f t="shared" ref="Q74:Q82" si="61">IF(S74="","",IF(SIGN(S74)&lt;&gt;1,VLOOKUP(ABS(S74),SUP_HDC,3,TRUE),-VLOOKUP(ABS(S74),SUP_HDC,3,TRUE)))</f>
        <v>-0.75</v>
      </c>
      <c r="R74" s="635">
        <f t="shared" ref="R74:R82" si="62">IF(Q74="","",IF((K74-L74+Q74)&gt;=0.5,1,IF((K74-L74+Q74)=0.25,0.5,IF((K74-L74+Q74)&lt;=-0.5,-1,IF((K74-L74+Q74)=-0.25,-0.5,0)))))</f>
        <v>0.5</v>
      </c>
      <c r="S74" s="600">
        <v>0.85</v>
      </c>
      <c r="T74" s="595">
        <f t="shared" si="18"/>
        <v>0.15000000000000002</v>
      </c>
      <c r="U74" s="601">
        <v>3.13</v>
      </c>
      <c r="V74" s="595">
        <f t="shared" ref="V74:V82" si="63">IF(ISBLANK(U74),"",K74+L74-U74)</f>
        <v>-2.13</v>
      </c>
      <c r="W74" s="586">
        <f t="shared" ref="W74:W82" si="64">IF(S74="","",(S74+U74)/2)</f>
        <v>1.99</v>
      </c>
      <c r="X74" s="586">
        <f t="shared" ref="X74:X82" si="65">IF(W74="","",U74-W74)</f>
        <v>1.1399999999999999</v>
      </c>
      <c r="Y74" s="599">
        <v>7</v>
      </c>
      <c r="Z74" s="599">
        <v>12</v>
      </c>
      <c r="AA74" s="599">
        <v>2</v>
      </c>
      <c r="AB74" s="599">
        <v>4</v>
      </c>
      <c r="AC74" s="599">
        <v>45</v>
      </c>
      <c r="AD74" s="599">
        <v>55</v>
      </c>
      <c r="AE74" s="599">
        <v>4231</v>
      </c>
      <c r="AF74" s="562"/>
      <c r="AG74" s="562"/>
      <c r="AH74" s="562"/>
      <c r="AJ74" s="758" t="str">
        <f t="array" ref="AJ74">IF($K74="","",IF(SUM(IF(ISNUMBER(VALUE(RIGHT($AM74:$CQ74,1))),VALUE(RIGHT($AM74:$CQ74,1)),0))=$K74,"T","F"))</f>
        <v>T</v>
      </c>
      <c r="AK74" s="583">
        <f t="array" ref="AK74">IF($K74="","",SUM(IF(LEFT($AM74:$CQ74,1)="s",1,0))-SUM(IF(RIGHT(LEFT($AM74:$CQ74,2))="-",1,0)))</f>
        <v>0</v>
      </c>
      <c r="AL74" s="562">
        <f t="array" ref="AL74">IF($K74="","",SUM(IF(LEFT($AM74:$CQ74,1)="X",1,0)))</f>
        <v>11</v>
      </c>
      <c r="AM74" s="668" t="s">
        <v>6557</v>
      </c>
      <c r="AN74" s="668" t="s">
        <v>6559</v>
      </c>
      <c r="AO74" s="668" t="s">
        <v>6558</v>
      </c>
      <c r="AP74" s="668" t="s">
        <v>6558</v>
      </c>
      <c r="AQ74" s="668" t="s">
        <v>6558</v>
      </c>
      <c r="AR74" s="669" t="s">
        <v>6558</v>
      </c>
      <c r="AS74" s="669" t="s">
        <v>6558</v>
      </c>
      <c r="AT74" s="668" t="s">
        <v>6558</v>
      </c>
      <c r="AU74" s="668" t="s">
        <v>2013</v>
      </c>
      <c r="AV74" s="668" t="s">
        <v>2013</v>
      </c>
      <c r="AW74" s="671" t="s">
        <v>2027</v>
      </c>
      <c r="AX74" s="668"/>
      <c r="AY74" s="668"/>
      <c r="AZ74" s="668" t="s">
        <v>6565</v>
      </c>
      <c r="BA74" s="668"/>
      <c r="BB74" s="668"/>
      <c r="BC74" s="668"/>
      <c r="BD74" s="668"/>
      <c r="BE74" s="668"/>
      <c r="BF74" s="668" t="s">
        <v>6564</v>
      </c>
      <c r="BG74" s="668"/>
      <c r="BH74" s="668"/>
      <c r="BI74" s="668"/>
      <c r="BJ74" s="668" t="s">
        <v>6567</v>
      </c>
      <c r="BK74" s="668" t="s">
        <v>6564</v>
      </c>
      <c r="BL74" s="668" t="s">
        <v>6566</v>
      </c>
      <c r="BM74" s="668" t="s">
        <v>6566</v>
      </c>
      <c r="BN74" s="668"/>
      <c r="BO74" s="668"/>
      <c r="BP74" s="668" t="s">
        <v>6564</v>
      </c>
      <c r="BQ74" s="668"/>
      <c r="BR74" s="668"/>
      <c r="BS74" s="668"/>
      <c r="BT74" s="668"/>
      <c r="BU74" s="668"/>
      <c r="BV74" s="668"/>
      <c r="BW74" s="672"/>
      <c r="BX74" s="672"/>
      <c r="BY74" s="672"/>
      <c r="BZ74" s="673"/>
      <c r="CA74" s="673"/>
      <c r="CB74" s="673"/>
      <c r="CC74" s="673"/>
      <c r="CD74" s="673"/>
    </row>
    <row r="75" spans="1:82" s="661" customFormat="1" ht="15" customHeight="1">
      <c r="A75" s="688">
        <v>43071</v>
      </c>
      <c r="B75" s="689"/>
      <c r="C75" s="689"/>
      <c r="D75" s="689"/>
      <c r="E75" s="689"/>
      <c r="F75" s="689"/>
      <c r="G75" s="689"/>
      <c r="H75" s="692" t="s">
        <v>1204</v>
      </c>
      <c r="I75" s="689" t="s">
        <v>2</v>
      </c>
      <c r="J75" s="689" t="s">
        <v>285</v>
      </c>
      <c r="K75" s="603">
        <v>5</v>
      </c>
      <c r="L75" s="708">
        <v>0</v>
      </c>
      <c r="M75" s="562" t="str">
        <f t="shared" si="13"/>
        <v>W</v>
      </c>
      <c r="N75" s="562">
        <f t="shared" si="14"/>
        <v>5</v>
      </c>
      <c r="O75" s="598">
        <f t="shared" si="20"/>
        <v>5</v>
      </c>
      <c r="P75" s="562" t="str">
        <f t="shared" si="15"/>
        <v>O</v>
      </c>
      <c r="Q75" s="586">
        <f t="shared" si="61"/>
        <v>-2</v>
      </c>
      <c r="R75" s="635">
        <f t="shared" si="62"/>
        <v>1</v>
      </c>
      <c r="S75" s="600">
        <v>2.1</v>
      </c>
      <c r="T75" s="595">
        <f t="shared" si="18"/>
        <v>2.9</v>
      </c>
      <c r="U75" s="601">
        <v>3.57</v>
      </c>
      <c r="V75" s="595">
        <f t="shared" si="63"/>
        <v>1.4300000000000002</v>
      </c>
      <c r="W75" s="586">
        <f t="shared" si="64"/>
        <v>2.835</v>
      </c>
      <c r="X75" s="586">
        <f t="shared" si="65"/>
        <v>0.73499999999999988</v>
      </c>
      <c r="Y75" s="599">
        <v>15</v>
      </c>
      <c r="Z75" s="599">
        <v>14</v>
      </c>
      <c r="AA75" s="599">
        <v>7</v>
      </c>
      <c r="AB75" s="599">
        <v>5</v>
      </c>
      <c r="AC75" s="599">
        <v>53</v>
      </c>
      <c r="AD75" s="599">
        <v>47</v>
      </c>
      <c r="AE75" s="599">
        <v>4231</v>
      </c>
      <c r="AF75" s="562"/>
      <c r="AG75" s="562"/>
      <c r="AH75" s="562"/>
      <c r="AJ75" s="582" t="str">
        <f t="array" ref="AJ75">IF($K75="","",IF(SUM(IF(ISNUMBER(VALUE(RIGHT($AM75:$CQ75,1))),VALUE(RIGHT($AM75:$CQ75,1)),0))=$K75,"T","F"))</f>
        <v>T</v>
      </c>
      <c r="AK75" s="583">
        <f t="array" ref="AK75">IF($K75="","",SUM(IF(LEFT($AM75:$CQ75,1)="s",1,0))-SUM(IF(RIGHT(LEFT($AM75:$CQ75,2))="-",1,0)))</f>
        <v>0</v>
      </c>
      <c r="AL75" s="562">
        <f t="array" ref="AL75">IF($K75="","",SUM(IF(LEFT($AM75:$CQ75,1)="X",1,0)))</f>
        <v>11</v>
      </c>
      <c r="AM75" s="668" t="s">
        <v>2474</v>
      </c>
      <c r="AN75" s="668" t="s">
        <v>2474</v>
      </c>
      <c r="AO75" s="668" t="s">
        <v>2474</v>
      </c>
      <c r="AP75" s="668" t="s">
        <v>2474</v>
      </c>
      <c r="AQ75" s="671" t="s">
        <v>6611</v>
      </c>
      <c r="AR75" s="668" t="s">
        <v>6590</v>
      </c>
      <c r="AS75" s="668" t="s">
        <v>2474</v>
      </c>
      <c r="AT75" s="671" t="s">
        <v>6610</v>
      </c>
      <c r="AU75" s="671" t="s">
        <v>6608</v>
      </c>
      <c r="AV75" s="668" t="s">
        <v>2474</v>
      </c>
      <c r="AW75" s="671" t="s">
        <v>6612</v>
      </c>
      <c r="AX75" s="671" t="s">
        <v>126</v>
      </c>
      <c r="AY75" s="668" t="s">
        <v>126</v>
      </c>
      <c r="AZ75" s="668" t="s">
        <v>2472</v>
      </c>
      <c r="BA75" s="668" t="s">
        <v>126</v>
      </c>
      <c r="BB75" s="668" t="s">
        <v>126</v>
      </c>
      <c r="BC75" s="668" t="s">
        <v>126</v>
      </c>
      <c r="BD75" s="668" t="s">
        <v>126</v>
      </c>
      <c r="BE75" s="668" t="s">
        <v>126</v>
      </c>
      <c r="BF75" s="668" t="s">
        <v>2472</v>
      </c>
      <c r="BG75" s="668" t="s">
        <v>126</v>
      </c>
      <c r="BH75" s="668" t="s">
        <v>126</v>
      </c>
      <c r="BI75" s="668" t="s">
        <v>126</v>
      </c>
      <c r="BJ75" s="668" t="s">
        <v>6592</v>
      </c>
      <c r="BK75" s="668" t="s">
        <v>6592</v>
      </c>
      <c r="BL75" s="668" t="s">
        <v>2472</v>
      </c>
      <c r="BM75" s="671" t="s">
        <v>6609</v>
      </c>
      <c r="BN75" s="668" t="s">
        <v>126</v>
      </c>
      <c r="BO75" s="668" t="s">
        <v>126</v>
      </c>
      <c r="BP75" s="668" t="s">
        <v>2472</v>
      </c>
      <c r="BQ75" s="668"/>
      <c r="BR75" s="668"/>
      <c r="BS75" s="668"/>
      <c r="BT75" s="668"/>
      <c r="BU75" s="668"/>
      <c r="BV75" s="668"/>
      <c r="BW75" s="672"/>
      <c r="BX75" s="672"/>
      <c r="BY75" s="672"/>
      <c r="BZ75" s="673"/>
      <c r="CA75" s="673"/>
      <c r="CB75" s="673"/>
      <c r="CC75" s="673"/>
      <c r="CD75" s="673"/>
    </row>
    <row r="76" spans="1:82" s="661" customFormat="1" ht="15" customHeight="1">
      <c r="A76" s="686"/>
      <c r="B76" s="686"/>
      <c r="C76" s="686" t="s">
        <v>267</v>
      </c>
      <c r="D76" s="686" t="s">
        <v>3</v>
      </c>
      <c r="E76" s="686" t="s">
        <v>285</v>
      </c>
      <c r="F76" s="686"/>
      <c r="G76" s="686" t="str">
        <f>HYPERLINK("#"&amp;"'"&amp;IFERROR(VLOOKUP(H76,helper!$CL$29:$CM$46,2,0),"")&amp;"'!H23",IFERROR(VLOOKUP(H76,helper!$CL$29:$CM$46,2,0),""))</f>
        <v/>
      </c>
      <c r="H76" s="691"/>
      <c r="I76" s="686"/>
      <c r="J76" s="686"/>
      <c r="K76" s="596"/>
      <c r="L76" s="596"/>
      <c r="M76" s="562" t="str">
        <f t="shared" si="13"/>
        <v/>
      </c>
      <c r="N76" s="562" t="str">
        <f t="shared" si="14"/>
        <v/>
      </c>
      <c r="O76" s="598" t="str">
        <f t="shared" si="20"/>
        <v/>
      </c>
      <c r="P76" s="562" t="str">
        <f t="shared" si="15"/>
        <v/>
      </c>
      <c r="Q76" s="586" t="str">
        <f t="shared" si="61"/>
        <v/>
      </c>
      <c r="R76" s="635" t="str">
        <f t="shared" si="62"/>
        <v/>
      </c>
      <c r="S76" s="587"/>
      <c r="T76" s="595" t="str">
        <f t="shared" ref="T76:T80" si="66">IF(ISBLANK(S76),"",K76-L76-S76)</f>
        <v/>
      </c>
      <c r="U76" s="595"/>
      <c r="V76" s="595" t="str">
        <f t="shared" ref="V76:V80" si="67">IF(ISBLANK(U76),"",K76+L76-U76)</f>
        <v/>
      </c>
      <c r="W76" s="586" t="str">
        <f t="shared" ref="W76:W80" si="68">IF(S76="","",(S76+U76)/2)</f>
        <v/>
      </c>
      <c r="X76" s="586" t="str">
        <f t="shared" ref="X76:X80" si="69">IF(W76="","",U76-W76)</f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IF($K76="","",IF(SUM(IF(ISNUMBER(VALUE(RIGHT($AM76:$CQ76,1))),VALUE(RIGHT($AM76:$CQ76,1)),0))=$K76,"T","F"))</f>
        <v/>
      </c>
      <c r="AK76" s="583" t="str">
        <f t="array" ref="AK76">IF($K76="","",SUM(IF(LEFT($AM76:$CQ76,1)="s",1,0))-SUM(IF(RIGHT(LEFT($AM76:$CQ76,2))="-",1,0)))</f>
        <v/>
      </c>
      <c r="AL76" s="562" t="str">
        <f t="array" ref="AL76">IF($K76="","",SUM(IF(LEFT($AM76:$CQ76,1)="X",1,0)))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68"/>
      <c r="BT76" s="668"/>
      <c r="BU76" s="668"/>
      <c r="BV76" s="668"/>
      <c r="BW76" s="672"/>
      <c r="BX76" s="672"/>
      <c r="BY76" s="672"/>
      <c r="BZ76" s="673"/>
      <c r="CA76" s="673"/>
      <c r="CB76" s="673"/>
      <c r="CC76" s="673"/>
      <c r="CD76" s="673"/>
    </row>
    <row r="77" spans="1:82" s="661" customFormat="1" ht="15" customHeight="1">
      <c r="A77" s="625"/>
      <c r="B77" s="596"/>
      <c r="C77" s="596"/>
      <c r="D77" s="596"/>
      <c r="E77" s="596"/>
      <c r="F77" s="596"/>
      <c r="G77" s="585" t="str">
        <f>HYPERLINK("#"&amp;"'"&amp;IFERROR(VLOOKUP(H77,helper!$CL$29:$CM$46,2,0),"")&amp;"'!H23",IFERROR(VLOOKUP(H77,helper!$CL$29:$CM$46,2,0),""))</f>
        <v/>
      </c>
      <c r="H77" s="662"/>
      <c r="I77" s="603"/>
      <c r="J77" s="603"/>
      <c r="K77" s="603"/>
      <c r="L77" s="603"/>
      <c r="M77" s="562" t="str">
        <f t="shared" si="13"/>
        <v/>
      </c>
      <c r="N77" s="562" t="str">
        <f t="shared" si="14"/>
        <v/>
      </c>
      <c r="O77" s="598" t="str">
        <f t="shared" si="20"/>
        <v/>
      </c>
      <c r="P77" s="562" t="str">
        <f t="shared" si="15"/>
        <v/>
      </c>
      <c r="Q77" s="586" t="str">
        <f t="shared" si="61"/>
        <v/>
      </c>
      <c r="R77" s="635" t="str">
        <f t="shared" si="62"/>
        <v/>
      </c>
      <c r="S77" s="587"/>
      <c r="T77" s="595" t="str">
        <f t="shared" si="66"/>
        <v/>
      </c>
      <c r="U77" s="595"/>
      <c r="V77" s="595" t="str">
        <f t="shared" si="67"/>
        <v/>
      </c>
      <c r="W77" s="586" t="str">
        <f t="shared" si="68"/>
        <v/>
      </c>
      <c r="X77" s="586" t="str">
        <f t="shared" si="69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IF($K77="","",IF(SUM(IF(ISNUMBER(VALUE(RIGHT($AM77:$CQ77,1))),VALUE(RIGHT($AM77:$CQ77,1)),0))=$K77,"T","F"))</f>
        <v/>
      </c>
      <c r="AK77" s="583" t="str">
        <f t="array" ref="AK77">IF($K77="","",SUM(IF(LEFT($AM77:$CQ77,1)="s",1,0))-SUM(IF(RIGHT(LEFT($AM77:$CQ77,2))="-",1,0)))</f>
        <v/>
      </c>
      <c r="AL77" s="562" t="str">
        <f t="array" ref="AL77">IF($K77="","",SUM(IF(LEFT($AM77:$CQ77,1)="X",1,0)))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68"/>
      <c r="BT77" s="668"/>
      <c r="BU77" s="668"/>
      <c r="BV77" s="668"/>
      <c r="BW77" s="672"/>
      <c r="BX77" s="672"/>
      <c r="BY77" s="672"/>
      <c r="BZ77" s="673"/>
      <c r="CA77" s="673"/>
      <c r="CB77" s="673"/>
      <c r="CC77" s="673"/>
      <c r="CD77" s="673"/>
    </row>
    <row r="78" spans="1:82" s="661" customFormat="1" ht="15" customHeight="1">
      <c r="A78" s="626"/>
      <c r="B78" s="596"/>
      <c r="C78" s="596"/>
      <c r="D78" s="596"/>
      <c r="E78" s="596"/>
      <c r="F78" s="596"/>
      <c r="G78" s="591" t="str">
        <f>HYPERLINK("#"&amp;"'"&amp;IFERROR(VLOOKUP(H78,helper!$CL$29:$CM$46,2,0),"")&amp;"'!H23",IFERROR(VLOOKUP(H78,helper!$CL$29:$CM$46,2,0),""))</f>
        <v/>
      </c>
      <c r="H78" s="663"/>
      <c r="I78" s="596"/>
      <c r="J78" s="596"/>
      <c r="K78" s="596"/>
      <c r="L78" s="596"/>
      <c r="M78" s="562" t="str">
        <f t="shared" si="13"/>
        <v/>
      </c>
      <c r="N78" s="562" t="str">
        <f t="shared" si="14"/>
        <v/>
      </c>
      <c r="O78" s="598" t="str">
        <f t="shared" si="20"/>
        <v/>
      </c>
      <c r="P78" s="562" t="str">
        <f t="shared" si="15"/>
        <v/>
      </c>
      <c r="Q78" s="586" t="str">
        <f t="shared" si="61"/>
        <v/>
      </c>
      <c r="R78" s="635" t="str">
        <f t="shared" si="62"/>
        <v/>
      </c>
      <c r="S78" s="587"/>
      <c r="T78" s="595" t="str">
        <f t="shared" si="66"/>
        <v/>
      </c>
      <c r="U78" s="595"/>
      <c r="V78" s="595" t="str">
        <f t="shared" si="67"/>
        <v/>
      </c>
      <c r="W78" s="586" t="str">
        <f t="shared" si="68"/>
        <v/>
      </c>
      <c r="X78" s="586" t="str">
        <f t="shared" si="69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IF($K78="","",IF(SUM(IF(ISNUMBER(VALUE(RIGHT($AM78:$CQ78,1))),VALUE(RIGHT($AM78:$CQ78,1)),0))=$K78,"T","F"))</f>
        <v/>
      </c>
      <c r="AK78" s="583" t="str">
        <f t="array" ref="AK78">IF($K78="","",SUM(IF(LEFT($AM78:$CQ78,1)="s",1,0))-SUM(IF(RIGHT(LEFT($AM78:$CQ78,2))="-",1,0)))</f>
        <v/>
      </c>
      <c r="AL78" s="562" t="str">
        <f t="array" ref="AL78">IF($K78="","",SUM(IF(LEFT($AM78:$CQ78,1)="X",1,0)))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72"/>
      <c r="BX78" s="672"/>
      <c r="BY78" s="672"/>
      <c r="BZ78" s="673"/>
      <c r="CA78" s="673"/>
      <c r="CB78" s="673"/>
      <c r="CC78" s="673"/>
      <c r="CD78" s="673"/>
    </row>
    <row r="79" spans="1:82" s="661" customFormat="1" ht="15" customHeight="1">
      <c r="A79" s="625"/>
      <c r="B79" s="596"/>
      <c r="C79" s="596"/>
      <c r="D79" s="596"/>
      <c r="E79" s="596"/>
      <c r="F79" s="596"/>
      <c r="G79" s="585" t="str">
        <f>HYPERLINK("#"&amp;"'"&amp;IFERROR(VLOOKUP(H79,helper!$CL$29:$CM$46,2,0),"")&amp;"'!H23",IFERROR(VLOOKUP(H79,helper!$CL$29:$CM$46,2,0),""))</f>
        <v/>
      </c>
      <c r="H79" s="662"/>
      <c r="I79" s="603"/>
      <c r="J79" s="603"/>
      <c r="K79" s="596"/>
      <c r="L79" s="596"/>
      <c r="M79" s="562" t="str">
        <f t="shared" si="13"/>
        <v/>
      </c>
      <c r="N79" s="562" t="str">
        <f t="shared" si="14"/>
        <v/>
      </c>
      <c r="O79" s="598" t="str">
        <f t="shared" si="20"/>
        <v/>
      </c>
      <c r="P79" s="562" t="str">
        <f t="shared" si="15"/>
        <v/>
      </c>
      <c r="Q79" s="586" t="str">
        <f>IF(S79="","",IF(SIGN(S79)&lt;&gt;1,VLOOKUP(ABS(S79),SUP_HDC,3,TRUE),-VLOOKUP(ABS(S79),SUP_HDC,3,TRUE)))</f>
        <v/>
      </c>
      <c r="R79" s="635" t="str">
        <f>IF(Q79="","",IF((K79-L79+Q79)&gt;=0.5,1,IF((K79-L79+Q79)=0.25,0.5,IF((K79-L79+Q79)&lt;=-0.5,-1,IF((K79-L79+Q79)=-0.25,-0.5,0)))))</f>
        <v/>
      </c>
      <c r="S79" s="587"/>
      <c r="T79" s="595" t="str">
        <f t="shared" si="66"/>
        <v/>
      </c>
      <c r="U79" s="595"/>
      <c r="V79" s="595" t="str">
        <f t="shared" si="67"/>
        <v/>
      </c>
      <c r="W79" s="586" t="str">
        <f t="shared" si="68"/>
        <v/>
      </c>
      <c r="X79" s="586" t="str">
        <f t="shared" si="69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IF($K79="","",IF(SUM(IF(ISNUMBER(VALUE(RIGHT($AM79:$CQ79,1))),VALUE(RIGHT($AM79:$CQ79,1)),0))=$K79,"T","F"))</f>
        <v/>
      </c>
      <c r="AK79" s="583" t="str">
        <f t="array" ref="AK79">IF($K79="","",SUM(IF(LEFT($AM79:$CQ79,1)="s",1,0))-SUM(IF(RIGHT(LEFT($AM79:$CQ79,2))="-",1,0)))</f>
        <v/>
      </c>
      <c r="AL79" s="562" t="str">
        <f t="array" ref="AL79">IF($K79="","",SUM(IF(LEFT($AM79:$CQ79,1)="X",1,0)))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72"/>
      <c r="BX79" s="672"/>
      <c r="BY79" s="672"/>
      <c r="BZ79" s="673"/>
      <c r="CA79" s="673"/>
      <c r="CB79" s="673"/>
      <c r="CC79" s="673"/>
      <c r="CD79" s="673"/>
    </row>
    <row r="80" spans="1:82" s="661" customFormat="1" ht="15" customHeight="1">
      <c r="A80" s="626"/>
      <c r="B80" s="596"/>
      <c r="C80" s="596" t="s">
        <v>1201</v>
      </c>
      <c r="D80" s="596" t="s">
        <v>2</v>
      </c>
      <c r="E80" s="596" t="s">
        <v>285</v>
      </c>
      <c r="F80" s="596"/>
      <c r="G80" s="591" t="str">
        <f>HYPERLINK("#"&amp;"'"&amp;IFERROR(VLOOKUP(H80,helper!$CL$29:$CM$46,2,0),"")&amp;"'!H23",IFERROR(VLOOKUP(H80,helper!$CL$29:$CM$46,2,0),""))</f>
        <v/>
      </c>
      <c r="H80" s="663"/>
      <c r="I80" s="596"/>
      <c r="J80" s="596"/>
      <c r="K80" s="596"/>
      <c r="L80" s="596"/>
      <c r="M80" s="562" t="str">
        <f t="shared" si="13"/>
        <v/>
      </c>
      <c r="N80" s="562" t="str">
        <f t="shared" si="14"/>
        <v/>
      </c>
      <c r="O80" s="598" t="str">
        <f t="shared" si="20"/>
        <v/>
      </c>
      <c r="P80" s="562" t="str">
        <f t="shared" si="15"/>
        <v/>
      </c>
      <c r="Q80" s="586"/>
      <c r="R80" s="635"/>
      <c r="S80" s="587"/>
      <c r="T80" s="595" t="str">
        <f t="shared" si="66"/>
        <v/>
      </c>
      <c r="U80" s="595"/>
      <c r="V80" s="595" t="str">
        <f t="shared" si="67"/>
        <v/>
      </c>
      <c r="W80" s="586" t="str">
        <f t="shared" si="68"/>
        <v/>
      </c>
      <c r="X80" s="586" t="str">
        <f t="shared" si="69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/>
      <c r="AK80" s="583" t="str">
        <f t="array" ref="AK80">IF($K80="","",SUM(IF(LEFT($AM80:$CQ80,1)="s",1,0))-SUM(IF(RIGHT(LEFT($AM80:$CQ80,2))="-",1,0)))</f>
        <v/>
      </c>
      <c r="AL80" s="562" t="str">
        <f t="array" ref="AL80">IF($K80="","",SUM(IF(LEFT($AM80:$CQ80,1)="X",1,0)))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72"/>
      <c r="BX80" s="672"/>
      <c r="BY80" s="672"/>
      <c r="BZ80" s="673"/>
      <c r="CA80" s="673"/>
      <c r="CB80" s="673"/>
      <c r="CC80" s="673"/>
      <c r="CD80" s="673"/>
    </row>
    <row r="81" spans="1:82" s="661" customFormat="1" ht="15" customHeight="1">
      <c r="A81" s="626"/>
      <c r="B81" s="603"/>
      <c r="C81" s="603" t="s">
        <v>258</v>
      </c>
      <c r="D81" s="603" t="s">
        <v>3</v>
      </c>
      <c r="E81" s="603" t="s">
        <v>285</v>
      </c>
      <c r="F81" s="603"/>
      <c r="G81" s="591" t="str">
        <f>HYPERLINK("#"&amp;"'"&amp;IFERROR(VLOOKUP(H81,helper!$CL$29:$CM$46,2,0),"")&amp;"'!H23",IFERROR(VLOOKUP(H81,helper!$CL$29:$CM$46,2,0),""))</f>
        <v/>
      </c>
      <c r="H81" s="663"/>
      <c r="I81" s="596"/>
      <c r="J81" s="596"/>
      <c r="K81" s="603"/>
      <c r="L81" s="603"/>
      <c r="M81" s="562" t="str">
        <f t="shared" si="13"/>
        <v/>
      </c>
      <c r="N81" s="562" t="str">
        <f t="shared" si="14"/>
        <v/>
      </c>
      <c r="O81" s="598" t="str">
        <f t="shared" si="20"/>
        <v/>
      </c>
      <c r="P81" s="562" t="str">
        <f t="shared" si="15"/>
        <v/>
      </c>
      <c r="Q81" s="586" t="str">
        <f t="shared" si="61"/>
        <v/>
      </c>
      <c r="R81" s="635" t="str">
        <f t="shared" si="62"/>
        <v/>
      </c>
      <c r="S81" s="587"/>
      <c r="T81" s="595" t="str">
        <f t="shared" si="18"/>
        <v/>
      </c>
      <c r="U81" s="595"/>
      <c r="V81" s="595" t="str">
        <f t="shared" si="63"/>
        <v/>
      </c>
      <c r="W81" s="586" t="str">
        <f t="shared" si="64"/>
        <v/>
      </c>
      <c r="X81" s="586" t="str">
        <f t="shared" si="65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IF($K81="","",IF(SUM(IF(ISNUMBER(VALUE(RIGHT($AM81:$CQ81,1))),VALUE(RIGHT($AM81:$CQ81,1)),0))=$K81,"T","F"))</f>
        <v/>
      </c>
      <c r="AK81" s="583" t="str">
        <f t="array" ref="AK81">IF($K81="","",SUM(IF(LEFT($AM81:$CQ81,1)="s",1,0))-SUM(IF(RIGHT(LEFT($AM81:$CQ81,2))="-",1,0)))</f>
        <v/>
      </c>
      <c r="AL81" s="562" t="str">
        <f t="array" ref="AL81">IF($K81="","",SUM(IF(LEFT($AM81:$CQ81,1)="X",1,0)))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51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51"/>
      <c r="BR81" s="668"/>
      <c r="BS81" s="668"/>
      <c r="BT81" s="680"/>
      <c r="BU81" s="668"/>
      <c r="BV81" s="668"/>
      <c r="BW81" s="672"/>
      <c r="BX81" s="672"/>
      <c r="BY81" s="672"/>
      <c r="BZ81" s="673"/>
      <c r="CA81" s="673"/>
      <c r="CB81" s="673"/>
      <c r="CC81" s="673"/>
      <c r="CD81" s="673"/>
    </row>
    <row r="82" spans="1:82" s="661" customFormat="1" ht="15" customHeight="1">
      <c r="A82" s="626"/>
      <c r="B82" s="603"/>
      <c r="C82" s="603"/>
      <c r="D82" s="603"/>
      <c r="E82" s="603"/>
      <c r="F82" s="603"/>
      <c r="G82" s="591" t="str">
        <f>HYPERLINK("#"&amp;"'"&amp;IFERROR(VLOOKUP(H82,helper!$CL$29:$CM$46,2,0),"")&amp;"'!H23",IFERROR(VLOOKUP(H82,helper!$CL$29:$CM$46,2,0),""))</f>
        <v/>
      </c>
      <c r="H82" s="663"/>
      <c r="I82" s="596"/>
      <c r="J82" s="596"/>
      <c r="K82" s="603"/>
      <c r="L82" s="603"/>
      <c r="M82" s="562" t="str">
        <f t="shared" si="13"/>
        <v/>
      </c>
      <c r="N82" s="562" t="str">
        <f t="shared" si="14"/>
        <v/>
      </c>
      <c r="O82" s="598" t="str">
        <f t="shared" si="20"/>
        <v/>
      </c>
      <c r="P82" s="562" t="str">
        <f t="shared" si="15"/>
        <v/>
      </c>
      <c r="Q82" s="586" t="str">
        <f t="shared" si="61"/>
        <v/>
      </c>
      <c r="R82" s="635" t="str">
        <f t="shared" si="62"/>
        <v/>
      </c>
      <c r="S82" s="587"/>
      <c r="T82" s="595" t="str">
        <f t="shared" si="18"/>
        <v/>
      </c>
      <c r="U82" s="595"/>
      <c r="V82" s="595" t="str">
        <f t="shared" si="63"/>
        <v/>
      </c>
      <c r="W82" s="586" t="str">
        <f t="shared" si="64"/>
        <v/>
      </c>
      <c r="X82" s="586" t="str">
        <f t="shared" si="65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IF($K82="","",IF(SUM(IF(ISNUMBER(VALUE(RIGHT($AM82:$CQ82,1))),VALUE(RIGHT($AM82:$CQ82,1)),0))=$K82,"T","F"))</f>
        <v/>
      </c>
      <c r="AK82" s="583" t="str">
        <f t="array" ref="AK82">IF($K82="","",SUM(IF(LEFT($AM82:$CQ82,1)="s",1,0))-SUM(IF(RIGHT(LEFT($AM82:$CQ82,2))="-",1,0)))</f>
        <v/>
      </c>
      <c r="AL82" s="562" t="str">
        <f t="array" ref="AL82">IF($K82="","",SUM(IF(LEFT($AM82:$CQ82,1)="X",1,0)))</f>
        <v/>
      </c>
      <c r="AM82" s="668"/>
      <c r="AN82" s="668"/>
      <c r="AO82" s="668"/>
      <c r="AP82" s="668"/>
      <c r="AQ82" s="668"/>
      <c r="AR82" s="668"/>
      <c r="AS82" s="668"/>
      <c r="AT82" s="671"/>
      <c r="AU82" s="668"/>
      <c r="AV82" s="668"/>
      <c r="AW82" s="651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71"/>
      <c r="BP82" s="668"/>
      <c r="BQ82" s="651"/>
      <c r="BR82" s="668"/>
      <c r="BS82" s="668"/>
      <c r="BT82" s="680"/>
      <c r="BU82" s="668"/>
      <c r="BV82" s="668"/>
      <c r="BW82" s="672"/>
      <c r="BX82" s="672"/>
      <c r="BY82" s="672"/>
      <c r="BZ82" s="673"/>
      <c r="CA82" s="673"/>
      <c r="CB82" s="673"/>
      <c r="CC82" s="673"/>
      <c r="CD82" s="673"/>
    </row>
    <row r="83" spans="1:82" s="661" customFormat="1" ht="15" customHeight="1">
      <c r="A83" s="625"/>
      <c r="B83" s="603"/>
      <c r="C83" s="603" t="s">
        <v>263</v>
      </c>
      <c r="D83" s="603" t="s">
        <v>2</v>
      </c>
      <c r="E83" s="603" t="s">
        <v>285</v>
      </c>
      <c r="F83" s="603"/>
      <c r="G83" s="585" t="str">
        <f>HYPERLINK("#"&amp;"'"&amp;IFERROR(VLOOKUP(H83,helper!$CL$29:$CM$46,2,0),"")&amp;"'!H23",IFERROR(VLOOKUP(H83,helper!$CL$29:$CM$46,2,0),""))</f>
        <v/>
      </c>
      <c r="H83" s="662"/>
      <c r="I83" s="603"/>
      <c r="J83" s="603"/>
      <c r="K83" s="603"/>
      <c r="L83" s="603"/>
      <c r="M83" s="562" t="str">
        <f t="shared" ref="M83:M88" si="70">IF(K83="","",IF(K83&gt;L83,"W",IF(K83=L83,"D",IF(K83&lt;L83,"L"))))</f>
        <v/>
      </c>
      <c r="N83" s="562" t="str">
        <f t="shared" ref="N83:N88" si="71">IF(K83="","",K83+L83)</f>
        <v/>
      </c>
      <c r="O83" s="598" t="str">
        <f t="shared" si="20"/>
        <v/>
      </c>
      <c r="P83" s="562" t="str">
        <f t="shared" ref="P83:P88" si="72">IF($K83="","",IF($N83&gt;P$19,"O",IF($N83&lt;P$19,"U",IF($N83=P$19,"-"))))</f>
        <v/>
      </c>
      <c r="Q83" s="586" t="str">
        <f t="shared" ref="Q83:Q89" si="73">IF(S83="","",IF(SIGN(S83)&lt;&gt;1,VLOOKUP(ABS(S83),SUP_HDC,3,TRUE),-VLOOKUP(ABS(S83),SUP_HDC,3,TRUE)))</f>
        <v/>
      </c>
      <c r="R83" s="635" t="str">
        <f t="shared" ref="R83:R88" si="74">IF(Q83="","",IF((K83-L83+Q83)&gt;=0.5,1,IF((K83-L83+Q83)=0.25,0.5,IF((K83-L83+Q83)&lt;=-0.5,-1,IF((K83-L83+Q83)=-0.25,-0.5,0)))))</f>
        <v/>
      </c>
      <c r="S83" s="587"/>
      <c r="T83" s="595" t="str">
        <f t="shared" ref="T83:T88" si="75">IF(ISBLANK(S83),"",K83-L83-S83)</f>
        <v/>
      </c>
      <c r="U83" s="595"/>
      <c r="V83" s="595" t="str">
        <f t="shared" ref="V83:V88" si="76">IF(ISBLANK(U83),"",K83+L83-U83)</f>
        <v/>
      </c>
      <c r="W83" s="586" t="str">
        <f t="shared" ref="W83:W89" si="77">IF(S83="","",(S83+U83)/2)</f>
        <v/>
      </c>
      <c r="X83" s="586" t="str">
        <f t="shared" ref="X83:X89" si="78">IF(W83="","",U83-W83)</f>
        <v/>
      </c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 t="str">
        <f t="array" ref="AJ83">IF($K83="","",IF(SUM(IF(ISNUMBER(VALUE(RIGHT($AM83:$CQ83,1))),VALUE(RIGHT($AM83:$CQ83,1)),0))=$K83,"T","F"))</f>
        <v/>
      </c>
      <c r="AK83" s="583" t="str">
        <f t="array" ref="AK83">IF($K83="","",SUM(IF(LEFT($AM83:$CQ83,1)="s",1,0))-SUM(IF(RIGHT(LEFT($AM83:$CQ83,2))="-",1,0)))</f>
        <v/>
      </c>
      <c r="AL83" s="562" t="str">
        <f t="array" ref="AL83">IF($K83="","",SUM(IF(LEFT($AM83:$CQ83,1)="X",1,0)))</f>
        <v/>
      </c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54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54"/>
      <c r="BR83" s="668"/>
      <c r="BS83" s="668"/>
      <c r="BT83" s="672"/>
      <c r="BU83" s="668"/>
      <c r="BV83" s="668"/>
      <c r="BW83" s="672"/>
      <c r="BX83" s="672"/>
      <c r="BY83" s="672"/>
      <c r="BZ83" s="673"/>
      <c r="CA83" s="673"/>
      <c r="CB83" s="673"/>
      <c r="CC83" s="673"/>
      <c r="CD83" s="673"/>
    </row>
    <row r="84" spans="1:82" s="661" customFormat="1" ht="15" customHeight="1">
      <c r="A84" s="625"/>
      <c r="B84" s="603"/>
      <c r="C84" s="603" t="s">
        <v>256</v>
      </c>
      <c r="D84" s="603" t="s">
        <v>3</v>
      </c>
      <c r="E84" s="603" t="s">
        <v>285</v>
      </c>
      <c r="F84" s="603"/>
      <c r="G84" s="585" t="str">
        <f>HYPERLINK("#"&amp;"'"&amp;IFERROR(VLOOKUP(H84,helper!$CL$29:$CM$46,2,0),"")&amp;"'!H23",IFERROR(VLOOKUP(H84,helper!$CL$29:$CM$46,2,0),""))</f>
        <v/>
      </c>
      <c r="H84" s="662"/>
      <c r="I84" s="603"/>
      <c r="J84" s="603"/>
      <c r="K84" s="603"/>
      <c r="L84" s="603"/>
      <c r="M84" s="562" t="str">
        <f t="shared" si="70"/>
        <v/>
      </c>
      <c r="N84" s="562" t="str">
        <f t="shared" si="71"/>
        <v/>
      </c>
      <c r="O84" s="598" t="str">
        <f t="shared" si="20"/>
        <v/>
      </c>
      <c r="P84" s="562" t="str">
        <f t="shared" si="72"/>
        <v/>
      </c>
      <c r="Q84" s="586" t="str">
        <f t="shared" si="73"/>
        <v/>
      </c>
      <c r="R84" s="635" t="str">
        <f t="shared" si="74"/>
        <v/>
      </c>
      <c r="S84" s="587"/>
      <c r="T84" s="595" t="str">
        <f t="shared" si="75"/>
        <v/>
      </c>
      <c r="U84" s="595"/>
      <c r="V84" s="595" t="str">
        <f t="shared" si="76"/>
        <v/>
      </c>
      <c r="W84" s="586" t="str">
        <f t="shared" si="77"/>
        <v/>
      </c>
      <c r="X84" s="586" t="str">
        <f t="shared" si="78"/>
        <v/>
      </c>
      <c r="Y84" s="551"/>
      <c r="Z84" s="551"/>
      <c r="AA84" s="551"/>
      <c r="AB84" s="551"/>
      <c r="AC84" s="551"/>
      <c r="AD84" s="551"/>
      <c r="AE84" s="551"/>
      <c r="AF84" s="562"/>
      <c r="AG84" s="562"/>
      <c r="AH84" s="562"/>
      <c r="AJ84" s="582" t="str">
        <f t="array" ref="AJ84">IF($K84="","",IF(SUM(IF(ISNUMBER(VALUE(RIGHT($AM84:$CQ84,1))),VALUE(RIGHT($AM84:$CQ84,1)),0))=$K84,"T","F"))</f>
        <v/>
      </c>
      <c r="AK84" s="583" t="str">
        <f t="array" ref="AK84">IF($K84="","",SUM(IF(LEFT($AM84:$CQ84,1)="s",1,0))-SUM(IF(RIGHT(LEFT($AM84:$CQ84,2))="-",1,0)))</f>
        <v/>
      </c>
      <c r="AL84" s="562" t="str">
        <f t="array" ref="AL84">IF($K84="","",SUM(IF(LEFT($AM84:$CQ84,1)="X",1,0)))</f>
        <v/>
      </c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54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54"/>
      <c r="BR84" s="668"/>
      <c r="BS84" s="668"/>
      <c r="BT84" s="672"/>
      <c r="BU84" s="668"/>
      <c r="BV84" s="668"/>
      <c r="BW84" s="672"/>
      <c r="BX84" s="672"/>
      <c r="BY84" s="672"/>
      <c r="BZ84" s="673"/>
      <c r="CA84" s="673"/>
      <c r="CB84" s="673"/>
      <c r="CC84" s="673"/>
      <c r="CD84" s="673"/>
    </row>
    <row r="85" spans="1:82" s="661" customFormat="1" ht="15" customHeight="1">
      <c r="A85" s="625"/>
      <c r="B85" s="603"/>
      <c r="C85" s="603"/>
      <c r="D85" s="603"/>
      <c r="E85" s="603"/>
      <c r="F85" s="603"/>
      <c r="G85" s="591"/>
      <c r="H85" s="662"/>
      <c r="I85" s="603"/>
      <c r="J85" s="603"/>
      <c r="K85" s="596"/>
      <c r="L85" s="596"/>
      <c r="M85" s="562" t="str">
        <f t="shared" si="70"/>
        <v/>
      </c>
      <c r="N85" s="562" t="str">
        <f t="shared" si="71"/>
        <v/>
      </c>
      <c r="O85" s="598" t="str">
        <f t="shared" si="20"/>
        <v/>
      </c>
      <c r="P85" s="562" t="str">
        <f t="shared" si="72"/>
        <v/>
      </c>
      <c r="Q85" s="586" t="str">
        <f t="shared" si="73"/>
        <v/>
      </c>
      <c r="R85" s="635" t="str">
        <f t="shared" si="74"/>
        <v/>
      </c>
      <c r="S85" s="587"/>
      <c r="T85" s="595" t="str">
        <f t="shared" si="75"/>
        <v/>
      </c>
      <c r="U85" s="595"/>
      <c r="V85" s="595" t="str">
        <f t="shared" si="76"/>
        <v/>
      </c>
      <c r="W85" s="586" t="str">
        <f t="shared" si="77"/>
        <v/>
      </c>
      <c r="X85" s="586" t="str">
        <f t="shared" si="78"/>
        <v/>
      </c>
      <c r="Y85" s="551"/>
      <c r="Z85" s="551"/>
      <c r="AA85" s="551"/>
      <c r="AB85" s="551"/>
      <c r="AC85" s="551"/>
      <c r="AD85" s="551"/>
      <c r="AE85" s="551"/>
      <c r="AF85" s="562"/>
      <c r="AG85" s="562"/>
      <c r="AH85" s="562"/>
      <c r="AJ85" s="582" t="str">
        <f t="array" ref="AJ85">IF($K85="","",IF(SUM(IF(ISNUMBER(VALUE(RIGHT($AM85:$CQ85,1))),VALUE(RIGHT($AM85:$CQ85,1)),0))=$K85,"T","F"))</f>
        <v/>
      </c>
      <c r="AK85" s="583" t="str">
        <f t="array" ref="AK85">IF($K85="","",SUM(IF(LEFT($AM85:$CQ85,1)="s",1,0))-SUM(IF(RIGHT(LEFT($AM85:$CQ85,2))="-",1,0)))</f>
        <v/>
      </c>
      <c r="AL85" s="562" t="str">
        <f t="array" ref="AL85">IF($K85="","",SUM(IF(LEFT($AM85:$CQ85,1)="X",1,0)))</f>
        <v/>
      </c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54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54"/>
      <c r="BR85" s="668"/>
      <c r="BS85" s="668"/>
      <c r="BT85" s="672"/>
      <c r="BU85" s="668"/>
      <c r="BV85" s="668"/>
      <c r="BW85" s="672"/>
      <c r="BX85" s="672"/>
      <c r="BY85" s="672"/>
      <c r="BZ85" s="673"/>
      <c r="CA85" s="673"/>
      <c r="CB85" s="673"/>
      <c r="CC85" s="673"/>
      <c r="CD85" s="673"/>
    </row>
    <row r="86" spans="1:82" s="661" customFormat="1" ht="15" customHeight="1">
      <c r="A86" s="625"/>
      <c r="B86" s="603"/>
      <c r="C86" s="603"/>
      <c r="D86" s="603"/>
      <c r="E86" s="603"/>
      <c r="F86" s="603"/>
      <c r="G86" s="591"/>
      <c r="H86" s="662"/>
      <c r="I86" s="603"/>
      <c r="J86" s="603"/>
      <c r="K86" s="603"/>
      <c r="L86" s="603"/>
      <c r="M86" s="562" t="str">
        <f t="shared" si="70"/>
        <v/>
      </c>
      <c r="N86" s="562" t="str">
        <f t="shared" si="71"/>
        <v/>
      </c>
      <c r="O86" s="598" t="str">
        <f t="shared" si="20"/>
        <v/>
      </c>
      <c r="P86" s="562" t="str">
        <f t="shared" si="72"/>
        <v/>
      </c>
      <c r="Q86" s="586" t="str">
        <f t="shared" si="73"/>
        <v/>
      </c>
      <c r="R86" s="635" t="str">
        <f t="shared" si="74"/>
        <v/>
      </c>
      <c r="S86" s="587"/>
      <c r="T86" s="595" t="str">
        <f t="shared" si="75"/>
        <v/>
      </c>
      <c r="U86" s="595"/>
      <c r="V86" s="595" t="str">
        <f t="shared" si="76"/>
        <v/>
      </c>
      <c r="W86" s="586" t="str">
        <f t="shared" si="77"/>
        <v/>
      </c>
      <c r="X86" s="586" t="str">
        <f t="shared" si="78"/>
        <v/>
      </c>
      <c r="Y86" s="551"/>
      <c r="Z86" s="551"/>
      <c r="AA86" s="551"/>
      <c r="AB86" s="551"/>
      <c r="AC86" s="551"/>
      <c r="AD86" s="551"/>
      <c r="AE86" s="551"/>
      <c r="AF86" s="562"/>
      <c r="AG86" s="562"/>
      <c r="AH86" s="562"/>
      <c r="AJ86" s="582" t="str">
        <f t="array" ref="AJ86">IF($K86="","",IF(SUM(IF(ISNUMBER(VALUE(RIGHT($AM86:$CQ86,1))),VALUE(RIGHT($AM86:$CQ86,1)),0))=$K86,"T","F"))</f>
        <v/>
      </c>
      <c r="AK86" s="583" t="str">
        <f t="array" ref="AK86">IF($K86="","",SUM(IF(LEFT($AM86:$CQ86,1)="s",1,0))-SUM(IF(RIGHT(LEFT($AM86:$CQ86,2))="-",1,0)))</f>
        <v/>
      </c>
      <c r="AL86" s="562" t="str">
        <f t="array" ref="AL86">IF($K86="","",SUM(IF(LEFT($AM86:$CQ86,1)="X",1,0)))</f>
        <v/>
      </c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54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54"/>
      <c r="BR86" s="668"/>
      <c r="BS86" s="668"/>
      <c r="BT86" s="672"/>
      <c r="BU86" s="668"/>
      <c r="BV86" s="668"/>
      <c r="BW86" s="672"/>
      <c r="BX86" s="672"/>
      <c r="BY86" s="672"/>
      <c r="BZ86" s="673"/>
      <c r="CA86" s="673"/>
      <c r="CB86" s="673"/>
      <c r="CC86" s="673"/>
      <c r="CD86" s="673"/>
    </row>
    <row r="87" spans="1:82" s="661" customFormat="1" ht="15" customHeight="1">
      <c r="A87" s="626"/>
      <c r="B87" s="596"/>
      <c r="C87" s="596"/>
      <c r="D87" s="596"/>
      <c r="E87" s="596"/>
      <c r="F87" s="596"/>
      <c r="G87" s="591"/>
      <c r="H87" s="663"/>
      <c r="I87" s="596"/>
      <c r="J87" s="596"/>
      <c r="K87" s="603"/>
      <c r="L87" s="603"/>
      <c r="M87" s="562" t="str">
        <f t="shared" si="70"/>
        <v/>
      </c>
      <c r="N87" s="562" t="str">
        <f t="shared" si="71"/>
        <v/>
      </c>
      <c r="O87" s="598" t="str">
        <f t="shared" si="20"/>
        <v/>
      </c>
      <c r="P87" s="562" t="str">
        <f t="shared" si="72"/>
        <v/>
      </c>
      <c r="Q87" s="586" t="str">
        <f t="shared" si="73"/>
        <v/>
      </c>
      <c r="R87" s="635" t="str">
        <f t="shared" si="74"/>
        <v/>
      </c>
      <c r="S87" s="587"/>
      <c r="T87" s="595" t="str">
        <f t="shared" si="75"/>
        <v/>
      </c>
      <c r="U87" s="595"/>
      <c r="V87" s="595" t="str">
        <f t="shared" si="76"/>
        <v/>
      </c>
      <c r="W87" s="586" t="str">
        <f t="shared" si="77"/>
        <v/>
      </c>
      <c r="X87" s="586" t="str">
        <f t="shared" si="78"/>
        <v/>
      </c>
      <c r="Y87" s="551"/>
      <c r="Z87" s="551"/>
      <c r="AA87" s="551"/>
      <c r="AB87" s="551"/>
      <c r="AC87" s="551"/>
      <c r="AD87" s="551"/>
      <c r="AE87" s="551"/>
      <c r="AF87" s="562"/>
      <c r="AG87" s="562"/>
      <c r="AH87" s="562"/>
      <c r="AJ87" s="582" t="str">
        <f t="array" ref="AJ87">IF($K87="","",IF(SUM(IF(ISNUMBER(VALUE(RIGHT($AM87:$CQ87,1))),VALUE(RIGHT($AM87:$CQ87,1)),0))=$K87,"T","F"))</f>
        <v/>
      </c>
      <c r="AK87" s="583" t="str">
        <f t="array" ref="AK87">IF($K87="","",SUM(IF(LEFT($AM87:$CQ87,1)="s",1,0))-SUM(IF(RIGHT(LEFT($AM87:$CQ87,2))="-",1,0)))</f>
        <v/>
      </c>
      <c r="AL87" s="562" t="str">
        <f t="array" ref="AL87">IF($K87="","",SUM(IF(LEFT($AM87:$CQ87,1)="X",1,0)))</f>
        <v/>
      </c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54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54"/>
      <c r="BR87" s="668"/>
      <c r="BS87" s="668"/>
      <c r="BT87" s="672"/>
      <c r="BU87" s="668"/>
      <c r="BV87" s="668"/>
      <c r="BW87" s="672"/>
      <c r="BX87" s="672"/>
      <c r="BY87" s="672"/>
      <c r="BZ87" s="673"/>
      <c r="CA87" s="673"/>
      <c r="CB87" s="673"/>
      <c r="CC87" s="673"/>
      <c r="CD87" s="673"/>
    </row>
    <row r="88" spans="1:82" s="661" customFormat="1" ht="15" customHeight="1">
      <c r="A88" s="625"/>
      <c r="B88" s="603"/>
      <c r="C88" s="603"/>
      <c r="D88" s="603"/>
      <c r="E88" s="603"/>
      <c r="F88" s="603"/>
      <c r="G88" s="591"/>
      <c r="H88" s="662"/>
      <c r="I88" s="603"/>
      <c r="J88" s="603"/>
      <c r="K88" s="603"/>
      <c r="L88" s="603"/>
      <c r="M88" s="562" t="str">
        <f t="shared" si="70"/>
        <v/>
      </c>
      <c r="N88" s="562" t="str">
        <f t="shared" si="71"/>
        <v/>
      </c>
      <c r="O88" s="598" t="str">
        <f t="shared" si="20"/>
        <v/>
      </c>
      <c r="P88" s="562" t="str">
        <f t="shared" si="72"/>
        <v/>
      </c>
      <c r="Q88" s="586" t="str">
        <f t="shared" si="73"/>
        <v/>
      </c>
      <c r="R88" s="635" t="str">
        <f t="shared" si="74"/>
        <v/>
      </c>
      <c r="S88" s="587"/>
      <c r="T88" s="595" t="str">
        <f t="shared" si="75"/>
        <v/>
      </c>
      <c r="U88" s="595"/>
      <c r="V88" s="595" t="str">
        <f t="shared" si="76"/>
        <v/>
      </c>
      <c r="W88" s="586" t="str">
        <f t="shared" si="77"/>
        <v/>
      </c>
      <c r="X88" s="586" t="str">
        <f t="shared" si="78"/>
        <v/>
      </c>
      <c r="Y88" s="551"/>
      <c r="Z88" s="551"/>
      <c r="AA88" s="551"/>
      <c r="AB88" s="551"/>
      <c r="AC88" s="551"/>
      <c r="AD88" s="551"/>
      <c r="AE88" s="551"/>
      <c r="AF88" s="562"/>
      <c r="AG88" s="562"/>
      <c r="AH88" s="562"/>
      <c r="AJ88" s="582" t="str">
        <f t="array" ref="AJ88">IF($K88="","",IF(SUM(IF(ISNUMBER(VALUE(RIGHT($AM88:$CQ88,1))),VALUE(RIGHT($AM88:$CQ88,1)),0))=$K88,"T","F"))</f>
        <v/>
      </c>
      <c r="AK88" s="583" t="str">
        <f t="array" ref="AK88">IF($K88="","",SUM(IF(LEFT($AM88:$CQ88,1)="s",1,0))-SUM(IF(RIGHT(LEFT($AM88:$CQ88,2))="-",1,0)))</f>
        <v/>
      </c>
      <c r="AL88" s="562" t="str">
        <f t="array" ref="AL88">IF($K88="","",SUM(IF(LEFT($AM88:$CQ88,1)="X",1,0)))</f>
        <v/>
      </c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54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54"/>
      <c r="BR88" s="668"/>
      <c r="BS88" s="668"/>
      <c r="BT88" s="672"/>
      <c r="BU88" s="668"/>
      <c r="BV88" s="668"/>
      <c r="BW88" s="672"/>
      <c r="BX88" s="672"/>
      <c r="BY88" s="672"/>
      <c r="BZ88" s="673"/>
      <c r="CA88" s="673"/>
      <c r="CB88" s="673"/>
      <c r="CC88" s="673"/>
      <c r="CD88" s="673"/>
    </row>
    <row r="89" spans="1:82" s="661" customFormat="1" ht="15">
      <c r="A89" s="625"/>
      <c r="B89" s="603"/>
      <c r="C89" s="603"/>
      <c r="D89" s="603"/>
      <c r="E89" s="603"/>
      <c r="F89" s="603"/>
      <c r="G89" s="591"/>
      <c r="H89" s="662"/>
      <c r="I89" s="603"/>
      <c r="J89" s="603"/>
      <c r="K89" s="603"/>
      <c r="L89" s="603"/>
      <c r="M89" s="562"/>
      <c r="N89" s="562"/>
      <c r="O89" s="598"/>
      <c r="P89" s="562"/>
      <c r="Q89" s="586" t="str">
        <f t="shared" si="73"/>
        <v/>
      </c>
      <c r="R89" s="635" t="str">
        <f>IF(Q89="","",IF((K35-L35+Q89)&gt;=0.5,1,IF((K35-L35+Q89)=0.25,0.5,IF((K35-L35+Q89)&lt;=-0.5,-1,IF((K35-L35+Q89)=-0.25,-0.5,0)))))</f>
        <v/>
      </c>
      <c r="S89" s="587"/>
      <c r="T89" s="588"/>
      <c r="U89" s="588"/>
      <c r="V89" s="588"/>
      <c r="W89" s="587" t="str">
        <f t="shared" si="77"/>
        <v/>
      </c>
      <c r="X89" s="619" t="str">
        <f t="shared" si="78"/>
        <v/>
      </c>
      <c r="Y89" s="551"/>
      <c r="Z89" s="551"/>
      <c r="AA89" s="551"/>
      <c r="AB89" s="551"/>
      <c r="AC89" s="551"/>
      <c r="AD89" s="551"/>
      <c r="AE89" s="551"/>
      <c r="AF89" s="562"/>
      <c r="AG89" s="562"/>
      <c r="AH89" s="562"/>
      <c r="AJ89" s="582" t="str">
        <f t="array" ref="AJ89">IF($K89="","",IF(SUM(IF(ISNUMBER(VALUE(RIGHT($AM89:$CQ89,1))),VALUE(RIGHT($AM89:$CQ89,1)),0))=$K89,"T","F"))</f>
        <v/>
      </c>
      <c r="AK89" s="583" t="str">
        <f t="array" ref="AK89">IF($K89="","",SUM(IF(LEFT($AM89:$CQ89,1)="s",1,0))-SUM(IF(RIGHT(LEFT($AM89:$CQ89,2))="-",1,0)))</f>
        <v/>
      </c>
      <c r="AL89" s="562" t="str">
        <f t="array" ref="AL89">IF($K89="","",SUM(IF(LEFT($AM89:$CQ89,1)="X",1,0)))</f>
        <v/>
      </c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72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54"/>
      <c r="BR89" s="668"/>
      <c r="BS89" s="668"/>
      <c r="BT89" s="672"/>
      <c r="BU89" s="668"/>
      <c r="BV89" s="668"/>
      <c r="BW89" s="672"/>
      <c r="BX89" s="672"/>
      <c r="BY89" s="672"/>
      <c r="BZ89" s="673"/>
      <c r="CA89" s="673"/>
      <c r="CB89" s="673"/>
      <c r="CC89" s="673"/>
      <c r="CD89" s="673"/>
    </row>
    <row r="90" spans="1:82" s="661" customFormat="1" ht="15">
      <c r="A90" s="625"/>
      <c r="B90" s="603"/>
      <c r="C90" s="603"/>
      <c r="D90" s="603"/>
      <c r="E90" s="603"/>
      <c r="F90" s="603"/>
      <c r="G90" s="603"/>
      <c r="H90" s="662"/>
      <c r="I90" s="603"/>
      <c r="J90" s="603"/>
      <c r="K90" s="576"/>
      <c r="L90" s="576"/>
      <c r="M90" s="562"/>
      <c r="N90" s="562"/>
      <c r="O90" s="598"/>
      <c r="P90" s="562"/>
      <c r="Q90" s="586"/>
      <c r="R90" s="635"/>
      <c r="S90" s="587"/>
      <c r="T90" s="588"/>
      <c r="U90" s="588"/>
      <c r="V90" s="588"/>
      <c r="W90" s="619"/>
      <c r="X90" s="619"/>
      <c r="Y90" s="551"/>
      <c r="Z90" s="551"/>
      <c r="AA90" s="551"/>
      <c r="AB90" s="551"/>
      <c r="AC90" s="551"/>
      <c r="AD90" s="551"/>
      <c r="AE90" s="551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73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55"/>
      <c r="BR90" s="668"/>
      <c r="BS90" s="668"/>
      <c r="BT90" s="673"/>
      <c r="BU90" s="668"/>
      <c r="BV90" s="668"/>
      <c r="BW90" s="673"/>
      <c r="BX90" s="673"/>
      <c r="BY90" s="673"/>
      <c r="BZ90" s="673"/>
      <c r="CA90" s="673"/>
      <c r="CB90" s="673"/>
      <c r="CC90" s="673"/>
      <c r="CD90" s="673"/>
    </row>
    <row r="91" spans="1:82" s="661" customFormat="1" ht="15">
      <c r="A91" s="674"/>
      <c r="B91" s="675"/>
      <c r="C91" s="675"/>
      <c r="D91" s="675"/>
      <c r="E91" s="628" t="str">
        <f>IF(J91=Table!$C$1,VLOOKUP(H91,Table!$B$38:$AO$61,Table!$AO$35-1,FALSE),"")</f>
        <v/>
      </c>
      <c r="F91" s="622"/>
      <c r="G91" s="629"/>
      <c r="H91" s="662"/>
      <c r="I91" s="603"/>
      <c r="J91" s="603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73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55"/>
      <c r="BR91" s="668"/>
      <c r="BS91" s="668"/>
      <c r="BT91" s="673"/>
      <c r="BU91" s="668"/>
      <c r="BV91" s="668"/>
      <c r="BW91" s="673"/>
      <c r="BX91" s="673"/>
      <c r="BY91" s="673"/>
      <c r="BZ91" s="673"/>
      <c r="CA91" s="673"/>
      <c r="CB91" s="673"/>
      <c r="CC91" s="673"/>
      <c r="CD91" s="673"/>
    </row>
    <row r="92" spans="1:82" s="661" customFormat="1" ht="14.25">
      <c r="A92" s="676"/>
      <c r="E92" s="584" t="str">
        <f>IF(J92=Table!$C$1,VLOOKUP(H92,Table!$B$38:$AO$61,Table!$AO$35-1,FALSE),"")</f>
        <v/>
      </c>
      <c r="F92" s="555"/>
      <c r="G92" s="574"/>
      <c r="H92" s="664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73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55"/>
      <c r="BR92" s="668"/>
      <c r="BS92" s="668"/>
      <c r="BT92" s="673"/>
      <c r="BU92" s="668"/>
      <c r="BV92" s="668"/>
      <c r="BW92" s="673"/>
      <c r="BX92" s="673"/>
      <c r="BY92" s="673"/>
      <c r="BZ92" s="673"/>
      <c r="CA92" s="673"/>
      <c r="CB92" s="673"/>
      <c r="CC92" s="673"/>
      <c r="CD92" s="673"/>
    </row>
    <row r="93" spans="1:82" s="661" customFormat="1" ht="14.25">
      <c r="A93" s="676"/>
      <c r="E93" s="584" t="str">
        <f>IF(J93=Table!$C$1,VLOOKUP(H93,Table!$B$38:$AO$61,Table!$AO$35-1,FALSE),"")</f>
        <v/>
      </c>
      <c r="F93" s="555"/>
      <c r="G93" s="574"/>
      <c r="H93" s="664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73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55"/>
      <c r="BR93" s="668"/>
      <c r="BS93" s="668"/>
      <c r="BT93" s="673"/>
      <c r="BU93" s="668"/>
      <c r="BV93" s="668"/>
      <c r="BW93" s="673"/>
      <c r="BX93" s="673"/>
      <c r="BY93" s="673"/>
      <c r="BZ93" s="673"/>
      <c r="CA93" s="673"/>
      <c r="CB93" s="673"/>
      <c r="CC93" s="673"/>
      <c r="CD93" s="673"/>
    </row>
    <row r="94" spans="1:82" s="661" customFormat="1" ht="14.25">
      <c r="A94" s="676"/>
      <c r="E94" s="584" t="str">
        <f>IF(J94=Table!$C$1,VLOOKUP(H94,Table!$B$38:$AO$61,Table!$AO$35-1,FALSE),"")</f>
        <v/>
      </c>
      <c r="F94" s="555"/>
      <c r="G94" s="574"/>
      <c r="H94" s="664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73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55"/>
      <c r="BR94" s="668"/>
      <c r="BS94" s="668"/>
      <c r="BT94" s="673"/>
      <c r="BU94" s="668"/>
      <c r="BV94" s="668"/>
      <c r="BW94" s="673"/>
      <c r="BX94" s="673"/>
      <c r="BY94" s="673"/>
      <c r="BZ94" s="673"/>
      <c r="CA94" s="673"/>
      <c r="CB94" s="673"/>
      <c r="CC94" s="673"/>
      <c r="CD94" s="673"/>
    </row>
    <row r="95" spans="1:82" s="661" customFormat="1" ht="14.25">
      <c r="A95" s="676"/>
      <c r="E95" s="584" t="str">
        <f>IF(J95=Table!$C$1,VLOOKUP(H95,Table!$B$38:$AO$61,Table!$AO$35-1,FALSE),"")</f>
        <v/>
      </c>
      <c r="F95" s="555"/>
      <c r="G95" s="574"/>
      <c r="H95" s="664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73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55"/>
      <c r="BR95" s="668"/>
      <c r="BS95" s="668"/>
      <c r="BT95" s="673"/>
      <c r="BU95" s="668"/>
      <c r="BV95" s="668"/>
      <c r="BW95" s="673"/>
      <c r="BX95" s="673"/>
      <c r="BY95" s="673"/>
      <c r="BZ95" s="673"/>
      <c r="CA95" s="673"/>
      <c r="CB95" s="673"/>
      <c r="CC95" s="673"/>
      <c r="CD95" s="673"/>
    </row>
    <row r="96" spans="1:82" s="661" customFormat="1" ht="14.25">
      <c r="E96" s="584" t="str">
        <f>IF(J96=Table!$C$1,VLOOKUP(H96,Table!$B$38:$AO$61,Table!$AO$35-1,FALSE),"")</f>
        <v/>
      </c>
      <c r="F96" s="555"/>
      <c r="G96" s="574"/>
      <c r="H96" s="664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73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55"/>
      <c r="BR96" s="668"/>
      <c r="BS96" s="668"/>
      <c r="BT96" s="673"/>
      <c r="BU96" s="668"/>
      <c r="BV96" s="668"/>
      <c r="BW96" s="673"/>
      <c r="BX96" s="673"/>
      <c r="BY96" s="673"/>
      <c r="BZ96" s="673"/>
      <c r="CA96" s="673"/>
      <c r="CB96" s="673"/>
      <c r="CC96" s="673"/>
      <c r="CD96" s="673"/>
    </row>
    <row r="97" spans="5:82" s="661" customFormat="1" ht="14.25">
      <c r="E97" s="584" t="str">
        <f>IF(J97=Table!$C$1,VLOOKUP(H97,Table!$B$38:$AO$61,Table!$AO$35-1,FALSE),"")</f>
        <v/>
      </c>
      <c r="F97" s="555"/>
      <c r="G97" s="574"/>
      <c r="H97" s="664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73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55"/>
      <c r="BR97" s="668"/>
      <c r="BS97" s="668"/>
      <c r="BT97" s="673"/>
      <c r="BU97" s="668"/>
      <c r="BV97" s="668"/>
      <c r="BW97" s="673"/>
      <c r="BX97" s="673"/>
      <c r="BY97" s="673"/>
      <c r="BZ97" s="673"/>
      <c r="CA97" s="673"/>
      <c r="CB97" s="673"/>
      <c r="CC97" s="673"/>
      <c r="CD97" s="673"/>
    </row>
    <row r="98" spans="5:82" s="661" customFormat="1" ht="14.25">
      <c r="E98" s="584" t="str">
        <f>IF(J98=Table!$C$1,VLOOKUP(H98,Table!$B$38:$AO$61,Table!$AO$35-1,FALSE),"")</f>
        <v/>
      </c>
      <c r="F98" s="555"/>
      <c r="G98" s="574"/>
      <c r="H98" s="664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73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55"/>
      <c r="BR98" s="668"/>
      <c r="BS98" s="668"/>
      <c r="BT98" s="673"/>
      <c r="BU98" s="668"/>
      <c r="BV98" s="668"/>
      <c r="BW98" s="673"/>
      <c r="BX98" s="673"/>
      <c r="BY98" s="673"/>
      <c r="BZ98" s="673"/>
      <c r="CA98" s="673"/>
      <c r="CB98" s="673"/>
      <c r="CC98" s="673"/>
      <c r="CD98" s="673"/>
    </row>
    <row r="99" spans="5:82" s="661" customFormat="1" ht="14.25">
      <c r="E99" s="584" t="str">
        <f>IF(J99=Table!$C$1,VLOOKUP(H99,Table!$B$38:$AO$61,Table!$AO$35-1,FALSE),"")</f>
        <v/>
      </c>
      <c r="F99" s="555"/>
      <c r="G99" s="574"/>
      <c r="H99" s="664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73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68"/>
      <c r="BT99" s="673"/>
      <c r="BU99" s="668"/>
      <c r="BV99" s="668"/>
      <c r="BW99" s="673"/>
      <c r="BX99" s="673"/>
      <c r="BY99" s="673"/>
      <c r="BZ99" s="673"/>
      <c r="CA99" s="673"/>
      <c r="CB99" s="673"/>
      <c r="CC99" s="673"/>
      <c r="CD99" s="673"/>
    </row>
    <row r="100" spans="5:82" s="661" customFormat="1" ht="14.25">
      <c r="E100" s="584" t="str">
        <f>IF(J100=Table!$C$1,VLOOKUP(H100,Table!$B$38:$AO$61,Table!$AO$35-1,FALSE),"")</f>
        <v/>
      </c>
      <c r="F100" s="555"/>
      <c r="G100" s="574"/>
      <c r="H100" s="664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73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68"/>
      <c r="BT100" s="673"/>
      <c r="BU100" s="668"/>
      <c r="BV100" s="668"/>
      <c r="BW100" s="673"/>
      <c r="BX100" s="673"/>
      <c r="BY100" s="673"/>
      <c r="BZ100" s="673"/>
      <c r="CA100" s="673"/>
      <c r="CB100" s="673"/>
      <c r="CC100" s="673"/>
      <c r="CD100" s="673"/>
    </row>
    <row r="101" spans="5:82" s="661" customFormat="1" ht="14.25">
      <c r="E101" s="584" t="str">
        <f>IF(J101=Table!$C$1,VLOOKUP(H101,Table!$B$38:$AO$61,Table!$AO$35-1,FALSE),"")</f>
        <v/>
      </c>
      <c r="F101" s="555"/>
      <c r="G101" s="574"/>
      <c r="H101" s="664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73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68"/>
      <c r="BT101" s="673"/>
      <c r="BU101" s="668"/>
      <c r="BV101" s="668"/>
      <c r="BW101" s="673"/>
      <c r="BX101" s="673"/>
      <c r="BY101" s="673"/>
      <c r="BZ101" s="673"/>
      <c r="CA101" s="673"/>
      <c r="CB101" s="673"/>
      <c r="CC101" s="673"/>
      <c r="CD101" s="673"/>
    </row>
    <row r="102" spans="5:82" s="661" customFormat="1" ht="14.25">
      <c r="E102" s="584" t="str">
        <f>IF(J102=Table!$C$1,VLOOKUP(H102,Table!$B$38:$AO$61,Table!$AO$35-1,FALSE),"")</f>
        <v/>
      </c>
      <c r="F102" s="555"/>
      <c r="G102" s="574"/>
      <c r="H102" s="664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73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68"/>
      <c r="BT102" s="673"/>
      <c r="BU102" s="668"/>
      <c r="BV102" s="668"/>
      <c r="BW102" s="673"/>
      <c r="BX102" s="673"/>
      <c r="BY102" s="673"/>
      <c r="BZ102" s="673"/>
      <c r="CA102" s="673"/>
      <c r="CB102" s="673"/>
      <c r="CC102" s="673"/>
      <c r="CD102" s="673"/>
    </row>
    <row r="103" spans="5:82" s="661" customFormat="1" ht="14.25">
      <c r="E103" s="584" t="str">
        <f>IF(J103=Table!$C$1,VLOOKUP(H103,Table!$B$38:$AO$61,Table!$AO$35-1,FALSE),"")</f>
        <v/>
      </c>
      <c r="F103" s="555"/>
      <c r="G103" s="574"/>
      <c r="H103" s="664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73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68"/>
      <c r="BT103" s="673"/>
      <c r="BU103" s="668"/>
      <c r="BV103" s="668"/>
      <c r="BW103" s="673"/>
      <c r="BX103" s="673"/>
      <c r="BY103" s="673"/>
      <c r="BZ103" s="673"/>
      <c r="CA103" s="673"/>
      <c r="CB103" s="673"/>
      <c r="CC103" s="673"/>
      <c r="CD103" s="673"/>
    </row>
    <row r="104" spans="5:82" s="661" customFormat="1" ht="14.25">
      <c r="E104" s="584" t="str">
        <f>IF(J104=Table!$C$1,VLOOKUP(H104,Table!$B$38:$AO$61,Table!$AO$35-1,FALSE),"")</f>
        <v/>
      </c>
      <c r="F104" s="555"/>
      <c r="G104" s="574"/>
      <c r="H104" s="664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73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68"/>
      <c r="BT104" s="673"/>
      <c r="BU104" s="668"/>
      <c r="BV104" s="668"/>
      <c r="BW104" s="673"/>
      <c r="BX104" s="673"/>
      <c r="BY104" s="673"/>
      <c r="BZ104" s="673"/>
      <c r="CA104" s="673"/>
      <c r="CB104" s="673"/>
      <c r="CC104" s="673"/>
      <c r="CD104" s="673"/>
    </row>
    <row r="105" spans="5:82" s="661" customFormat="1" ht="14.25">
      <c r="E105" s="584" t="str">
        <f>IF(J105=Table!$C$1,VLOOKUP(H105,Table!$B$38:$AO$61,Table!$AO$35-1,FALSE),"")</f>
        <v/>
      </c>
      <c r="F105" s="555"/>
      <c r="G105" s="574"/>
      <c r="H105" s="664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73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68"/>
      <c r="BT105" s="673"/>
      <c r="BU105" s="668"/>
      <c r="BV105" s="668"/>
      <c r="BW105" s="673"/>
      <c r="BX105" s="673"/>
      <c r="BY105" s="673"/>
      <c r="BZ105" s="673"/>
      <c r="CA105" s="673"/>
      <c r="CB105" s="673"/>
      <c r="CC105" s="673"/>
      <c r="CD105" s="673"/>
    </row>
    <row r="106" spans="5:82" s="661" customFormat="1" ht="14.25">
      <c r="E106" s="584" t="str">
        <f>IF(J106=Table!$C$1,VLOOKUP(H106,Table!$B$38:$AO$61,Table!$AO$35-1,FALSE),"")</f>
        <v/>
      </c>
      <c r="F106" s="555"/>
      <c r="G106" s="574"/>
      <c r="H106" s="664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73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68"/>
      <c r="BT106" s="673"/>
      <c r="BU106" s="668"/>
      <c r="BV106" s="668"/>
      <c r="BW106" s="673"/>
      <c r="BX106" s="673"/>
      <c r="BY106" s="673"/>
      <c r="BZ106" s="673"/>
      <c r="CA106" s="673"/>
      <c r="CB106" s="673"/>
      <c r="CC106" s="673"/>
      <c r="CD106" s="673"/>
    </row>
    <row r="107" spans="5:82" s="661" customFormat="1" ht="14.25">
      <c r="E107" s="584" t="str">
        <f>IF(J107=Table!$C$1,VLOOKUP(H107,Table!$B$38:$AO$61,Table!$AO$35-1,FALSE),"")</f>
        <v/>
      </c>
      <c r="F107" s="555"/>
      <c r="G107" s="574"/>
      <c r="H107" s="664"/>
      <c r="I107" s="576"/>
      <c r="J107" s="576"/>
      <c r="K107" s="576"/>
      <c r="L107" s="576"/>
      <c r="M107" s="562"/>
      <c r="N107" s="562"/>
      <c r="O107" s="598"/>
      <c r="P107" s="562"/>
      <c r="Q107" s="586"/>
      <c r="R107" s="635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73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68"/>
      <c r="BT107" s="673"/>
      <c r="BU107" s="668"/>
      <c r="BV107" s="668"/>
      <c r="BW107" s="673"/>
      <c r="BX107" s="673"/>
      <c r="BY107" s="673"/>
      <c r="BZ107" s="673"/>
      <c r="CA107" s="673"/>
      <c r="CB107" s="673"/>
      <c r="CC107" s="673"/>
      <c r="CD107" s="673"/>
    </row>
    <row r="108" spans="5:82" s="661" customFormat="1" ht="14.25">
      <c r="E108" s="584" t="str">
        <f>IF(J108=Table!$C$1,VLOOKUP(H108,Table!$B$38:$AO$61,Table!$AO$35-1,FALSE),"")</f>
        <v/>
      </c>
      <c r="F108" s="555"/>
      <c r="G108" s="574"/>
      <c r="H108" s="664"/>
      <c r="I108" s="576"/>
      <c r="J108" s="576"/>
      <c r="K108" s="576"/>
      <c r="L108" s="576"/>
      <c r="M108" s="562"/>
      <c r="N108" s="562"/>
      <c r="O108" s="598"/>
      <c r="P108" s="562"/>
      <c r="Q108" s="586"/>
      <c r="R108" s="635"/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73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68"/>
      <c r="BT108" s="673"/>
      <c r="BU108" s="668"/>
      <c r="BV108" s="668"/>
      <c r="BW108" s="673"/>
      <c r="BX108" s="673"/>
      <c r="BY108" s="673"/>
      <c r="BZ108" s="673"/>
      <c r="CA108" s="673"/>
      <c r="CB108" s="673"/>
      <c r="CC108" s="673"/>
      <c r="CD108" s="673"/>
    </row>
    <row r="109" spans="5:82" s="661" customFormat="1" ht="14.25">
      <c r="E109" s="584" t="str">
        <f>IF(J109=Table!$C$1,VLOOKUP(H109,Table!$B$38:$AO$61,Table!$AO$35-1,FALSE),"")</f>
        <v/>
      </c>
      <c r="F109" s="555"/>
      <c r="G109" s="574"/>
      <c r="H109" s="664"/>
      <c r="I109" s="576"/>
      <c r="J109" s="576"/>
      <c r="K109" s="576"/>
      <c r="L109" s="576"/>
      <c r="M109" s="562"/>
      <c r="N109" s="562"/>
      <c r="O109" s="598"/>
      <c r="P109" s="562"/>
      <c r="Q109" s="586"/>
      <c r="R109" s="635"/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/>
      <c r="AL109" s="562"/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73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68"/>
      <c r="BT109" s="673"/>
      <c r="BU109" s="668"/>
      <c r="BV109" s="668"/>
      <c r="BW109" s="673"/>
      <c r="BX109" s="673"/>
      <c r="BY109" s="673"/>
      <c r="BZ109" s="673"/>
      <c r="CA109" s="673"/>
      <c r="CB109" s="673"/>
      <c r="CC109" s="673"/>
      <c r="CD109" s="673"/>
    </row>
    <row r="110" spans="5:82" s="661" customFormat="1" ht="14.25">
      <c r="E110" s="584" t="str">
        <f>IF(J110=Table!$C$1,VLOOKUP(H110,Table!$B$38:$AO$61,Table!$AO$35-1,FALSE),"")</f>
        <v/>
      </c>
      <c r="F110" s="555"/>
      <c r="G110" s="574"/>
      <c r="H110" s="664"/>
      <c r="I110" s="576"/>
      <c r="J110" s="576"/>
      <c r="K110" s="576"/>
      <c r="L110" s="576"/>
      <c r="M110" s="562"/>
      <c r="N110" s="562"/>
      <c r="O110" s="598"/>
      <c r="P110" s="562"/>
      <c r="Q110" s="586"/>
      <c r="R110" s="635"/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/>
      <c r="AL110" s="562"/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73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68"/>
      <c r="BT110" s="673"/>
      <c r="BU110" s="668"/>
      <c r="BV110" s="668"/>
      <c r="BW110" s="673"/>
      <c r="BX110" s="673"/>
      <c r="BY110" s="673"/>
      <c r="BZ110" s="673"/>
      <c r="CA110" s="673"/>
      <c r="CB110" s="673"/>
      <c r="CC110" s="673"/>
      <c r="CD110" s="673"/>
    </row>
    <row r="111" spans="5:82" s="661" customFormat="1" ht="14.25">
      <c r="E111" s="584" t="str">
        <f>IF(J111=Table!$C$1,VLOOKUP(H111,Table!$B$38:$AO$61,Table!$AO$35-1,FALSE),"")</f>
        <v/>
      </c>
      <c r="F111" s="555"/>
      <c r="G111" s="574"/>
      <c r="H111" s="664"/>
      <c r="I111" s="576"/>
      <c r="J111" s="576"/>
      <c r="K111" s="576"/>
      <c r="L111" s="576"/>
      <c r="M111" s="562"/>
      <c r="N111" s="562"/>
      <c r="O111" s="598"/>
      <c r="P111" s="562"/>
      <c r="Q111" s="586"/>
      <c r="R111" s="635"/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/>
      <c r="AL111" s="562"/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73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68"/>
      <c r="BT111" s="673"/>
      <c r="BU111" s="668"/>
      <c r="BV111" s="668"/>
      <c r="BW111" s="673"/>
      <c r="BX111" s="673"/>
      <c r="BY111" s="673"/>
      <c r="BZ111" s="673"/>
      <c r="CA111" s="673"/>
      <c r="CB111" s="673"/>
      <c r="CC111" s="673"/>
      <c r="CD111" s="673"/>
    </row>
    <row r="112" spans="5:82" s="661" customFormat="1" ht="14.25">
      <c r="E112" s="584" t="str">
        <f>IF(J112=Table!$C$1,VLOOKUP(H112,Table!$B$38:$AO$61,Table!$AO$35-1,FALSE),"")</f>
        <v/>
      </c>
      <c r="F112" s="555"/>
      <c r="G112" s="574"/>
      <c r="H112" s="664"/>
      <c r="I112" s="576"/>
      <c r="J112" s="576"/>
      <c r="K112" s="576"/>
      <c r="L112" s="576"/>
      <c r="M112" s="562"/>
      <c r="N112" s="562"/>
      <c r="O112" s="598"/>
      <c r="P112" s="562"/>
      <c r="Q112" s="586"/>
      <c r="R112" s="635"/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/>
      <c r="AL112" s="562"/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73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68"/>
      <c r="BT112" s="673"/>
      <c r="BU112" s="668"/>
      <c r="BV112" s="668"/>
      <c r="BW112" s="673"/>
      <c r="BX112" s="673"/>
      <c r="BY112" s="673"/>
      <c r="BZ112" s="673"/>
      <c r="CA112" s="673"/>
      <c r="CB112" s="673"/>
      <c r="CC112" s="673"/>
      <c r="CD112" s="673"/>
    </row>
    <row r="113" spans="5:82" s="661" customFormat="1" ht="14.25">
      <c r="E113" s="584" t="str">
        <f>IF(J113=Table!$C$1,VLOOKUP(H113,Table!$B$38:$AO$61,Table!$AO$35-1,FALSE),"")</f>
        <v/>
      </c>
      <c r="F113" s="555"/>
      <c r="G113" s="574"/>
      <c r="H113" s="664"/>
      <c r="I113" s="576"/>
      <c r="J113" s="576"/>
      <c r="K113" s="576"/>
      <c r="L113" s="576"/>
      <c r="M113" s="562"/>
      <c r="N113" s="562"/>
      <c r="O113" s="598"/>
      <c r="P113" s="562"/>
      <c r="Q113" s="586"/>
      <c r="R113" s="635"/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/>
      <c r="AL113" s="562"/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73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68"/>
      <c r="BT113" s="673"/>
      <c r="BU113" s="668"/>
      <c r="BV113" s="668"/>
      <c r="BW113" s="673"/>
      <c r="BX113" s="673"/>
      <c r="BY113" s="673"/>
      <c r="BZ113" s="673"/>
      <c r="CA113" s="673"/>
      <c r="CB113" s="673"/>
      <c r="CC113" s="673"/>
      <c r="CD113" s="673"/>
    </row>
    <row r="114" spans="5:82" s="661" customFormat="1" ht="14.25">
      <c r="E114" s="584" t="str">
        <f>IF(J114=Table!$C$1,VLOOKUP(H114,Table!$B$38:$AO$61,Table!$AO$35-1,FALSE),"")</f>
        <v/>
      </c>
      <c r="F114" s="555"/>
      <c r="G114" s="574"/>
      <c r="H114" s="664"/>
      <c r="I114" s="576"/>
      <c r="J114" s="576"/>
      <c r="K114" s="576"/>
      <c r="L114" s="576"/>
      <c r="M114" s="562"/>
      <c r="N114" s="562"/>
      <c r="O114" s="598"/>
      <c r="P114" s="562"/>
      <c r="Q114" s="586"/>
      <c r="R114" s="635"/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/>
      <c r="AL114" s="562"/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73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68"/>
      <c r="BT114" s="673"/>
      <c r="BU114" s="668"/>
      <c r="BV114" s="668"/>
      <c r="BW114" s="673"/>
      <c r="BX114" s="673"/>
      <c r="BY114" s="673"/>
      <c r="BZ114" s="673"/>
      <c r="CA114" s="673"/>
      <c r="CB114" s="673"/>
      <c r="CC114" s="673"/>
      <c r="CD114" s="673"/>
    </row>
    <row r="115" spans="5:82" s="661" customFormat="1" ht="14.25">
      <c r="E115" s="584" t="str">
        <f>IF(J115=Table!$C$1,VLOOKUP(H115,Table!$B$38:$AO$61,Table!$AO$35-1,FALSE),"")</f>
        <v/>
      </c>
      <c r="F115" s="555"/>
      <c r="G115" s="574"/>
      <c r="H115" s="664"/>
      <c r="I115" s="576"/>
      <c r="J115" s="576"/>
      <c r="K115" s="576"/>
      <c r="L115" s="576"/>
      <c r="M115" s="562"/>
      <c r="N115" s="562"/>
      <c r="O115" s="598"/>
      <c r="P115" s="562"/>
      <c r="Q115" s="586"/>
      <c r="R115" s="587"/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/>
      <c r="AL115" s="562"/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73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68"/>
      <c r="BT115" s="673"/>
      <c r="BU115" s="668"/>
      <c r="BV115" s="668"/>
      <c r="BW115" s="673"/>
      <c r="BX115" s="673"/>
      <c r="BY115" s="673"/>
      <c r="BZ115" s="673"/>
      <c r="CA115" s="673"/>
      <c r="CB115" s="673"/>
      <c r="CC115" s="673"/>
      <c r="CD115" s="673"/>
    </row>
    <row r="116" spans="5:82" s="661" customFormat="1" ht="14.25">
      <c r="E116" s="584" t="str">
        <f>IF(J116=Table!$C$1,VLOOKUP(H116,Table!$B$38:$AO$61,Table!$AO$35-1,FALSE),"")</f>
        <v/>
      </c>
      <c r="F116" s="555"/>
      <c r="G116" s="574"/>
      <c r="H116" s="664"/>
      <c r="I116" s="576"/>
      <c r="J116" s="576"/>
      <c r="K116" s="576"/>
      <c r="L116" s="576"/>
      <c r="M116" s="562" t="str">
        <f>IF(K87="","",IF(K87&gt;L87,"W",IF(K87=L87,"D",IF(K87&lt;L87,"L"))))</f>
        <v/>
      </c>
      <c r="N116" s="562" t="str">
        <f>IF(K87="","",K87+L87)</f>
        <v/>
      </c>
      <c r="O116" s="598"/>
      <c r="P116" s="562" t="str">
        <f>IF($K87="","",IF($N116&gt;P$19,"O",IF($N116&lt;P$19,"U",IF($N116=P$19,"-"))))</f>
        <v/>
      </c>
      <c r="Q116" s="586" t="str">
        <f t="shared" ref="Q116:Q179" si="79">IF(S116="","",IF(SIGN(S116)&lt;&gt;1,VLOOKUP(ABS(S116),SUP_HDC,3,TRUE),-VLOOKUP(ABS(S116),SUP_HDC,3,TRUE)))</f>
        <v/>
      </c>
      <c r="R116" s="587" t="str">
        <f t="shared" ref="R116:R147" si="80">IF(Q116="","",IF((K87-L87+Q116)&gt;=0.5,1,IF((K87-L87+Q116)=0.25,0.5,IF((K87-L87+Q116)&lt;=-0.5,-1,IF((K87-L87+Q116)=-0.25,-0.5,0)))))</f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IF($K116="","",SUM(IF(LEFT($AM116:$BV116,1)="s",1,0))-SUM(IF(RIGHT(LEFT($AM116:$BV116,2))="-",1,0)))</f>
        <v/>
      </c>
      <c r="AL116" s="562" t="str">
        <f t="array" ref="AL116">IF($K87="","",SUM(IF(LEFT($AM116:$BV116,1)="X",1,0)))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73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68"/>
      <c r="BT116" s="673"/>
      <c r="BU116" s="668"/>
      <c r="BV116" s="668"/>
      <c r="BW116" s="673"/>
      <c r="BX116" s="673"/>
      <c r="BY116" s="673"/>
      <c r="BZ116" s="673"/>
      <c r="CA116" s="673"/>
      <c r="CB116" s="673"/>
      <c r="CC116" s="673"/>
      <c r="CD116" s="673"/>
    </row>
    <row r="117" spans="5:82" s="661" customFormat="1" ht="14.25">
      <c r="E117" s="584" t="str">
        <f>IF(J117=Table!$C$1,VLOOKUP(H117,Table!$B$38:$AO$61,Table!$AO$35-1,FALSE),"")</f>
        <v/>
      </c>
      <c r="F117" s="555"/>
      <c r="G117" s="574"/>
      <c r="H117" s="664"/>
      <c r="I117" s="576"/>
      <c r="J117" s="576"/>
      <c r="K117" s="576"/>
      <c r="L117" s="576"/>
      <c r="M117" s="562" t="str">
        <f t="shared" ref="M117:M180" si="81">IF(K88="","",IF(K88&gt;L88,"W",IF(K88=L88,"D",IF(K88&lt;L88,"L"))))</f>
        <v/>
      </c>
      <c r="N117" s="562" t="str">
        <f t="shared" ref="N117:N180" si="82">IF(K88="","",K88+L88)</f>
        <v/>
      </c>
      <c r="O117" s="598"/>
      <c r="P117" s="562" t="str">
        <f t="shared" ref="P117:P180" si="83">IF($K88="","",IF($N117&gt;P$19,"O",IF($N117&lt;P$19,"U",IF($N117=P$19,"-"))))</f>
        <v/>
      </c>
      <c r="Q117" s="586" t="str">
        <f t="shared" si="79"/>
        <v/>
      </c>
      <c r="R117" s="587" t="str">
        <f t="shared" si="80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IF($K117="","",SUM(IF(LEFT($AM117:$BV117,1)="s",1,0))-SUM(IF(RIGHT(LEFT($AM117:$BV117,2))="-",1,0)))</f>
        <v/>
      </c>
      <c r="AL117" s="562" t="str">
        <f t="array" ref="AL117">IF($K88="","",SUM(IF(LEFT($AM117:$BV117,1)="X",1,0)))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73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68"/>
      <c r="BT117" s="673"/>
      <c r="BU117" s="668"/>
      <c r="BV117" s="668"/>
      <c r="BW117" s="673"/>
      <c r="BX117" s="673"/>
      <c r="BY117" s="673"/>
      <c r="BZ117" s="673"/>
      <c r="CA117" s="673"/>
      <c r="CB117" s="673"/>
      <c r="CC117" s="673"/>
      <c r="CD117" s="673"/>
    </row>
    <row r="118" spans="5:82" s="661" customFormat="1" ht="14.25">
      <c r="E118" s="584" t="str">
        <f>IF(J118=Table!$C$1,VLOOKUP(H118,Table!$B$38:$AO$61,Table!$AO$35-1,FALSE),"")</f>
        <v/>
      </c>
      <c r="F118" s="555"/>
      <c r="G118" s="574"/>
      <c r="H118" s="664"/>
      <c r="I118" s="576"/>
      <c r="J118" s="576"/>
      <c r="K118" s="576"/>
      <c r="L118" s="576"/>
      <c r="M118" s="562" t="str">
        <f t="shared" si="81"/>
        <v/>
      </c>
      <c r="N118" s="562" t="str">
        <f t="shared" si="82"/>
        <v/>
      </c>
      <c r="O118" s="598"/>
      <c r="P118" s="562" t="str">
        <f t="shared" si="83"/>
        <v/>
      </c>
      <c r="Q118" s="586" t="str">
        <f t="shared" si="79"/>
        <v/>
      </c>
      <c r="R118" s="587" t="str">
        <f t="shared" si="80"/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IF($K118="","",SUM(IF(LEFT($AM118:$BV118,1)="s",1,0))-SUM(IF(RIGHT(LEFT($AM118:$BV118,2))="-",1,0)))</f>
        <v/>
      </c>
      <c r="AL118" s="562" t="str">
        <f t="array" ref="AL118">IF($K89="","",SUM(IF(LEFT($AM118:$BV118,1)="X",1,0)))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73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68"/>
      <c r="BT118" s="673"/>
      <c r="BU118" s="668"/>
      <c r="BV118" s="668"/>
      <c r="BW118" s="673"/>
      <c r="BX118" s="673"/>
      <c r="BY118" s="673"/>
      <c r="BZ118" s="673"/>
      <c r="CA118" s="673"/>
      <c r="CB118" s="673"/>
      <c r="CC118" s="673"/>
      <c r="CD118" s="673"/>
    </row>
    <row r="119" spans="5:82" s="661" customFormat="1" ht="14.25">
      <c r="E119" s="584" t="str">
        <f>IF(J119=Table!$C$1,VLOOKUP(H119,Table!$B$38:$AO$61,Table!$AO$35-1,FALSE),"")</f>
        <v/>
      </c>
      <c r="F119" s="555"/>
      <c r="G119" s="574"/>
      <c r="H119" s="664"/>
      <c r="I119" s="576"/>
      <c r="J119" s="576"/>
      <c r="K119" s="576"/>
      <c r="L119" s="576"/>
      <c r="M119" s="562" t="str">
        <f t="shared" si="81"/>
        <v/>
      </c>
      <c r="N119" s="562" t="str">
        <f t="shared" si="82"/>
        <v/>
      </c>
      <c r="O119" s="598"/>
      <c r="P119" s="562" t="str">
        <f t="shared" si="83"/>
        <v/>
      </c>
      <c r="Q119" s="586" t="str">
        <f t="shared" si="79"/>
        <v/>
      </c>
      <c r="R119" s="587" t="str">
        <f t="shared" si="80"/>
        <v/>
      </c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IF($K119="","",SUM(IF(LEFT($AM119:$BV119,1)="s",1,0))-SUM(IF(RIGHT(LEFT($AM119:$BV119,2))="-",1,0)))</f>
        <v/>
      </c>
      <c r="AL119" s="562" t="str">
        <f t="array" ref="AL119">IF($K90="","",SUM(IF(LEFT($AM119:$BV119,1)="X",1,0)))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73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68"/>
      <c r="BT119" s="673"/>
      <c r="BU119" s="668"/>
      <c r="BV119" s="668"/>
      <c r="BW119" s="673"/>
      <c r="BX119" s="673"/>
      <c r="BY119" s="673"/>
      <c r="BZ119" s="673"/>
      <c r="CA119" s="673"/>
      <c r="CB119" s="673"/>
      <c r="CC119" s="673"/>
      <c r="CD119" s="673"/>
    </row>
    <row r="120" spans="5:82" s="661" customFormat="1" ht="14.25">
      <c r="E120" s="584" t="str">
        <f>IF(J120=Table!$C$1,VLOOKUP(H120,Table!$B$38:$AO$61,Table!$AO$35-1,FALSE),"")</f>
        <v/>
      </c>
      <c r="F120" s="555"/>
      <c r="G120" s="574"/>
      <c r="H120" s="664"/>
      <c r="I120" s="576"/>
      <c r="J120" s="576"/>
      <c r="K120" s="576"/>
      <c r="L120" s="576"/>
      <c r="M120" s="562" t="str">
        <f t="shared" si="81"/>
        <v/>
      </c>
      <c r="N120" s="562" t="str">
        <f t="shared" si="82"/>
        <v/>
      </c>
      <c r="O120" s="598"/>
      <c r="P120" s="562" t="str">
        <f t="shared" si="83"/>
        <v/>
      </c>
      <c r="Q120" s="586" t="str">
        <f t="shared" si="79"/>
        <v/>
      </c>
      <c r="R120" s="587" t="str">
        <f t="shared" si="80"/>
        <v/>
      </c>
      <c r="S120" s="586"/>
      <c r="T120" s="588"/>
      <c r="U120" s="588"/>
      <c r="V120" s="588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IF($K120="","",SUM(IF(LEFT($AM120:$BV120,1)="s",1,0))-SUM(IF(RIGHT(LEFT($AM120:$BV120,2))="-",1,0)))</f>
        <v/>
      </c>
      <c r="AL120" s="562" t="str">
        <f t="array" ref="AL120">IF($K91="","",SUM(IF(LEFT($AM120:$BV120,1)="X",1,0)))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73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68"/>
      <c r="BT120" s="673"/>
      <c r="BU120" s="668"/>
      <c r="BV120" s="668"/>
      <c r="BW120" s="673"/>
      <c r="BX120" s="673"/>
      <c r="BY120" s="673"/>
      <c r="BZ120" s="673"/>
      <c r="CA120" s="673"/>
      <c r="CB120" s="673"/>
      <c r="CC120" s="673"/>
      <c r="CD120" s="673"/>
    </row>
    <row r="121" spans="5:82" s="661" customFormat="1" ht="14.25">
      <c r="E121" s="584" t="str">
        <f>IF(J121=Table!$C$1,VLOOKUP(H121,Table!$B$38:$AO$61,Table!$AO$35-1,FALSE),"")</f>
        <v/>
      </c>
      <c r="F121" s="555"/>
      <c r="G121" s="574"/>
      <c r="H121" s="664"/>
      <c r="I121" s="576"/>
      <c r="J121" s="576"/>
      <c r="K121" s="576"/>
      <c r="L121" s="576"/>
      <c r="M121" s="562" t="str">
        <f t="shared" si="81"/>
        <v/>
      </c>
      <c r="N121" s="562" t="str">
        <f t="shared" si="82"/>
        <v/>
      </c>
      <c r="O121" s="598"/>
      <c r="P121" s="562" t="str">
        <f t="shared" si="83"/>
        <v/>
      </c>
      <c r="Q121" s="586" t="str">
        <f t="shared" si="79"/>
        <v/>
      </c>
      <c r="R121" s="587" t="str">
        <f t="shared" si="80"/>
        <v/>
      </c>
      <c r="S121" s="586"/>
      <c r="T121" s="588"/>
      <c r="U121" s="588"/>
      <c r="V121" s="588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IF($K121="","",SUM(IF(LEFT($AM121:$BV121,1)="s",1,0))-SUM(IF(RIGHT(LEFT($AM121:$BV121,2))="-",1,0)))</f>
        <v/>
      </c>
      <c r="AL121" s="562" t="str">
        <f t="array" ref="AL121">IF($K92="","",SUM(IF(LEFT($AM121:$BV121,1)="X",1,0)))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73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68"/>
      <c r="BT121" s="673"/>
      <c r="BU121" s="668"/>
      <c r="BV121" s="668"/>
      <c r="BW121" s="673"/>
      <c r="BX121" s="673"/>
      <c r="BY121" s="673"/>
      <c r="BZ121" s="673"/>
      <c r="CA121" s="673"/>
      <c r="CB121" s="673"/>
      <c r="CC121" s="673"/>
      <c r="CD121" s="673"/>
    </row>
    <row r="122" spans="5:82" s="661" customFormat="1" ht="14.25">
      <c r="E122" s="584" t="str">
        <f>IF(J122=Table!$C$1,VLOOKUP(H122,Table!$B$38:$AO$61,Table!$AO$35-1,FALSE),"")</f>
        <v/>
      </c>
      <c r="F122" s="555"/>
      <c r="G122" s="574"/>
      <c r="H122" s="664"/>
      <c r="I122" s="576"/>
      <c r="J122" s="576"/>
      <c r="K122" s="576"/>
      <c r="L122" s="576"/>
      <c r="M122" s="562" t="str">
        <f t="shared" si="81"/>
        <v/>
      </c>
      <c r="N122" s="562" t="str">
        <f t="shared" si="82"/>
        <v/>
      </c>
      <c r="O122" s="598"/>
      <c r="P122" s="562" t="str">
        <f t="shared" si="83"/>
        <v/>
      </c>
      <c r="Q122" s="586" t="str">
        <f t="shared" si="79"/>
        <v/>
      </c>
      <c r="R122" s="587" t="str">
        <f t="shared" si="80"/>
        <v/>
      </c>
      <c r="S122" s="586"/>
      <c r="T122" s="588"/>
      <c r="U122" s="588"/>
      <c r="V122" s="588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IF($K122="","",SUM(IF(LEFT($AM122:$BV122,1)="s",1,0))-SUM(IF(RIGHT(LEFT($AM122:$BV122,2))="-",1,0)))</f>
        <v/>
      </c>
      <c r="AL122" s="562" t="str">
        <f t="array" ref="AL122">IF($K93="","",SUM(IF(LEFT($AM122:$BV122,1)="X",1,0)))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73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68"/>
      <c r="BT122" s="673"/>
      <c r="BU122" s="668"/>
      <c r="BV122" s="668"/>
      <c r="BW122" s="673"/>
      <c r="BX122" s="673"/>
      <c r="BY122" s="673"/>
      <c r="BZ122" s="673"/>
      <c r="CA122" s="673"/>
      <c r="CB122" s="673"/>
      <c r="CC122" s="673"/>
      <c r="CD122" s="673"/>
    </row>
    <row r="123" spans="5:82" s="661" customFormat="1" ht="14.25">
      <c r="E123" s="584" t="str">
        <f>IF(J123=Table!$C$1,VLOOKUP(H123,Table!$B$38:$AO$61,Table!$AO$35-1,FALSE),"")</f>
        <v/>
      </c>
      <c r="F123" s="555"/>
      <c r="G123" s="574"/>
      <c r="H123" s="664"/>
      <c r="I123" s="576"/>
      <c r="J123" s="576"/>
      <c r="K123" s="576"/>
      <c r="L123" s="576"/>
      <c r="M123" s="562" t="str">
        <f t="shared" si="81"/>
        <v/>
      </c>
      <c r="N123" s="562" t="str">
        <f t="shared" si="82"/>
        <v/>
      </c>
      <c r="O123" s="598"/>
      <c r="P123" s="562" t="str">
        <f t="shared" si="83"/>
        <v/>
      </c>
      <c r="Q123" s="586" t="str">
        <f t="shared" si="79"/>
        <v/>
      </c>
      <c r="R123" s="587" t="str">
        <f t="shared" si="80"/>
        <v/>
      </c>
      <c r="S123" s="586"/>
      <c r="T123" s="588"/>
      <c r="U123" s="588"/>
      <c r="V123" s="588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IF($K123="","",SUM(IF(LEFT($AM123:$BV123,1)="s",1,0))-SUM(IF(RIGHT(LEFT($AM123:$BV123,2))="-",1,0)))</f>
        <v/>
      </c>
      <c r="AL123" s="562" t="str">
        <f t="array" ref="AL123">IF($K94="","",SUM(IF(LEFT($AM123:$BV123,1)="X",1,0)))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73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68"/>
      <c r="BT123" s="673"/>
      <c r="BU123" s="668"/>
      <c r="BV123" s="668"/>
      <c r="BW123" s="673"/>
      <c r="BX123" s="673"/>
      <c r="BY123" s="673"/>
      <c r="BZ123" s="673"/>
      <c r="CA123" s="673"/>
      <c r="CB123" s="673"/>
      <c r="CC123" s="673"/>
      <c r="CD123" s="673"/>
    </row>
    <row r="124" spans="5:82" s="661" customFormat="1" ht="14.25">
      <c r="E124" s="584" t="str">
        <f>IF(J124=Table!$C$1,VLOOKUP(H124,Table!$B$38:$AO$61,Table!$AO$35-1,FALSE),"")</f>
        <v/>
      </c>
      <c r="F124" s="555"/>
      <c r="G124" s="574"/>
      <c r="H124" s="664"/>
      <c r="I124" s="576"/>
      <c r="J124" s="576"/>
      <c r="K124" s="576"/>
      <c r="L124" s="576"/>
      <c r="M124" s="562" t="str">
        <f t="shared" si="81"/>
        <v/>
      </c>
      <c r="N124" s="562" t="str">
        <f t="shared" si="82"/>
        <v/>
      </c>
      <c r="O124" s="598"/>
      <c r="P124" s="562" t="str">
        <f t="shared" si="83"/>
        <v/>
      </c>
      <c r="Q124" s="586" t="str">
        <f t="shared" si="79"/>
        <v/>
      </c>
      <c r="R124" s="587" t="str">
        <f t="shared" si="80"/>
        <v/>
      </c>
      <c r="S124" s="586"/>
      <c r="T124" s="588"/>
      <c r="U124" s="588"/>
      <c r="V124" s="588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IF($K124="","",SUM(IF(LEFT($AM124:$BV124,1)="s",1,0))-SUM(IF(RIGHT(LEFT($AM124:$BV124,2))="-",1,0)))</f>
        <v/>
      </c>
      <c r="AL124" s="562" t="str">
        <f t="array" ref="AL124">IF($K95="","",SUM(IF(LEFT($AM124:$BV124,1)="X",1,0)))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73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68"/>
      <c r="BT124" s="673"/>
      <c r="BU124" s="668"/>
      <c r="BV124" s="668"/>
      <c r="BW124" s="673"/>
      <c r="BX124" s="673"/>
      <c r="BY124" s="673"/>
      <c r="BZ124" s="673"/>
      <c r="CA124" s="673"/>
      <c r="CB124" s="673"/>
      <c r="CC124" s="673"/>
      <c r="CD124" s="673"/>
    </row>
    <row r="125" spans="5:82" s="661" customFormat="1" ht="14.25">
      <c r="E125" s="584" t="str">
        <f>IF(J125=Table!$C$1,VLOOKUP(H125,Table!$B$38:$AO$61,Table!$AO$35-1,FALSE),"")</f>
        <v/>
      </c>
      <c r="F125" s="555"/>
      <c r="G125" s="574"/>
      <c r="H125" s="664"/>
      <c r="I125" s="576"/>
      <c r="J125" s="576"/>
      <c r="K125" s="576"/>
      <c r="L125" s="576"/>
      <c r="M125" s="562" t="str">
        <f t="shared" si="81"/>
        <v/>
      </c>
      <c r="N125" s="562" t="str">
        <f t="shared" si="82"/>
        <v/>
      </c>
      <c r="O125" s="598"/>
      <c r="P125" s="562" t="str">
        <f t="shared" si="83"/>
        <v/>
      </c>
      <c r="Q125" s="586" t="str">
        <f t="shared" si="79"/>
        <v/>
      </c>
      <c r="R125" s="587" t="str">
        <f t="shared" si="80"/>
        <v/>
      </c>
      <c r="S125" s="586"/>
      <c r="T125" s="588"/>
      <c r="U125" s="588"/>
      <c r="V125" s="588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IF($K125="","",SUM(IF(LEFT($AM125:$BV125,1)="s",1,0))-SUM(IF(RIGHT(LEFT($AM125:$BV125,2))="-",1,0)))</f>
        <v/>
      </c>
      <c r="AL125" s="562" t="str">
        <f t="array" ref="AL125">IF($K96="","",SUM(IF(LEFT($AM125:$BV125,1)="X",1,0)))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73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68"/>
      <c r="BT125" s="673"/>
      <c r="BU125" s="668"/>
      <c r="BV125" s="668"/>
      <c r="BW125" s="673"/>
      <c r="BX125" s="673"/>
      <c r="BY125" s="673"/>
      <c r="BZ125" s="673"/>
      <c r="CA125" s="673"/>
      <c r="CB125" s="673"/>
      <c r="CC125" s="673"/>
      <c r="CD125" s="673"/>
    </row>
    <row r="126" spans="5:82" s="661" customFormat="1" ht="14.25">
      <c r="E126" s="584" t="str">
        <f>IF(J126=Table!$C$1,VLOOKUP(H126,Table!$B$38:$AO$61,Table!$AO$35-1,FALSE),"")</f>
        <v/>
      </c>
      <c r="F126" s="555"/>
      <c r="G126" s="574"/>
      <c r="H126" s="664"/>
      <c r="I126" s="576"/>
      <c r="J126" s="576"/>
      <c r="K126" s="576"/>
      <c r="L126" s="576"/>
      <c r="M126" s="562" t="str">
        <f t="shared" si="81"/>
        <v/>
      </c>
      <c r="N126" s="562" t="str">
        <f t="shared" si="82"/>
        <v/>
      </c>
      <c r="O126" s="562"/>
      <c r="P126" s="562" t="str">
        <f t="shared" si="83"/>
        <v/>
      </c>
      <c r="Q126" s="586" t="str">
        <f t="shared" si="79"/>
        <v/>
      </c>
      <c r="R126" s="587" t="str">
        <f t="shared" si="80"/>
        <v/>
      </c>
      <c r="S126" s="586"/>
      <c r="T126" s="588"/>
      <c r="U126" s="588"/>
      <c r="V126" s="588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IF($K126="","",SUM(IF(LEFT($AM126:$BV126,1)="s",1,0))-SUM(IF(RIGHT(LEFT($AM126:$BV126,2))="-",1,0)))</f>
        <v/>
      </c>
      <c r="AL126" s="562" t="str">
        <f t="array" ref="AL126">IF($K97="","",SUM(IF(LEFT($AM126:$BV126,1)="X",1,0)))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73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73"/>
      <c r="BU126" s="668"/>
      <c r="BV126" s="668"/>
      <c r="BW126" s="673"/>
      <c r="BX126" s="673"/>
      <c r="BY126" s="673"/>
      <c r="BZ126" s="673"/>
      <c r="CA126" s="673"/>
      <c r="CB126" s="673"/>
      <c r="CC126" s="673"/>
      <c r="CD126" s="673"/>
    </row>
    <row r="127" spans="5:82" s="661" customFormat="1" ht="14.25">
      <c r="E127" s="584" t="str">
        <f>IF(J127=Table!$C$1,VLOOKUP(H127,Table!$B$38:$AO$61,Table!$AO$35-1,FALSE),"")</f>
        <v/>
      </c>
      <c r="F127" s="555"/>
      <c r="G127" s="574"/>
      <c r="H127" s="664"/>
      <c r="I127" s="576"/>
      <c r="J127" s="576"/>
      <c r="K127" s="576"/>
      <c r="L127" s="576"/>
      <c r="M127" s="562" t="str">
        <f t="shared" si="81"/>
        <v/>
      </c>
      <c r="N127" s="562" t="str">
        <f t="shared" si="82"/>
        <v/>
      </c>
      <c r="O127" s="562"/>
      <c r="P127" s="562" t="str">
        <f t="shared" si="83"/>
        <v/>
      </c>
      <c r="Q127" s="586" t="str">
        <f t="shared" si="79"/>
        <v/>
      </c>
      <c r="R127" s="587" t="str">
        <f t="shared" si="80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IF($K127="","",SUM(IF(LEFT($AM127:$BV127,1)="s",1,0))-SUM(IF(RIGHT(LEFT($AM127:$BV127,2))="-",1,0)))</f>
        <v/>
      </c>
      <c r="AL127" s="562" t="str">
        <f t="array" ref="AL127">IF($K98="","",SUM(IF(LEFT($AM127:$BV127,1)="X",1,0)))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73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73"/>
      <c r="BU127" s="668"/>
      <c r="BV127" s="668"/>
      <c r="BW127" s="673"/>
      <c r="BX127" s="673"/>
      <c r="BY127" s="673"/>
      <c r="BZ127" s="673"/>
      <c r="CA127" s="673"/>
      <c r="CB127" s="673"/>
      <c r="CC127" s="673"/>
      <c r="CD127" s="673"/>
    </row>
    <row r="128" spans="5:82" s="661" customFormat="1" ht="14.25">
      <c r="E128" s="584" t="str">
        <f>IF(J128=Table!$C$1,VLOOKUP(H128,Table!$B$38:$AO$61,Table!$AO$35-1,FALSE),"")</f>
        <v/>
      </c>
      <c r="F128" s="555"/>
      <c r="G128" s="574"/>
      <c r="H128" s="664"/>
      <c r="I128" s="576"/>
      <c r="J128" s="576"/>
      <c r="K128" s="576"/>
      <c r="L128" s="576"/>
      <c r="M128" s="562" t="str">
        <f t="shared" si="81"/>
        <v/>
      </c>
      <c r="N128" s="562" t="str">
        <f t="shared" si="82"/>
        <v/>
      </c>
      <c r="O128" s="562"/>
      <c r="P128" s="562" t="str">
        <f t="shared" si="83"/>
        <v/>
      </c>
      <c r="Q128" s="586" t="str">
        <f t="shared" si="79"/>
        <v/>
      </c>
      <c r="R128" s="587" t="str">
        <f t="shared" si="80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IF($K128="","",SUM(IF(LEFT($AM128:$BV128,1)="s",1,0))-SUM(IF(RIGHT(LEFT($AM128:$BV128,2))="-",1,0)))</f>
        <v/>
      </c>
      <c r="AL128" s="562" t="str">
        <f t="array" ref="AL128">IF($K99="","",SUM(IF(LEFT($AM128:$BV128,1)="X",1,0)))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73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73"/>
      <c r="BU128" s="668"/>
      <c r="BV128" s="668"/>
      <c r="BW128" s="673"/>
      <c r="BX128" s="673"/>
      <c r="BY128" s="673"/>
      <c r="BZ128" s="673"/>
      <c r="CA128" s="673"/>
      <c r="CB128" s="673"/>
      <c r="CC128" s="673"/>
      <c r="CD128" s="673"/>
    </row>
    <row r="129" spans="5:82" s="661" customFormat="1" ht="14.25">
      <c r="E129" s="584" t="str">
        <f>IF(J129=Table!$C$1,VLOOKUP(H129,Table!$B$38:$AO$61,Table!$AO$35-1,FALSE),"")</f>
        <v/>
      </c>
      <c r="F129" s="555"/>
      <c r="G129" s="574"/>
      <c r="H129" s="664"/>
      <c r="I129" s="576"/>
      <c r="J129" s="576"/>
      <c r="K129" s="576"/>
      <c r="L129" s="576"/>
      <c r="M129" s="562" t="str">
        <f t="shared" si="81"/>
        <v/>
      </c>
      <c r="N129" s="562" t="str">
        <f t="shared" si="82"/>
        <v/>
      </c>
      <c r="O129" s="562"/>
      <c r="P129" s="562" t="str">
        <f t="shared" si="83"/>
        <v/>
      </c>
      <c r="Q129" s="586" t="str">
        <f t="shared" si="79"/>
        <v/>
      </c>
      <c r="R129" s="587" t="str">
        <f t="shared" si="80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IF($K129="","",SUM(IF(LEFT($AM129:$BV129,1)="s",1,0))-SUM(IF(RIGHT(LEFT($AM129:$BV129,2))="-",1,0)))</f>
        <v/>
      </c>
      <c r="AL129" s="562" t="str">
        <f t="array" ref="AL129">IF($K100="","",SUM(IF(LEFT($AM129:$BV129,1)="X",1,0)))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73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68"/>
      <c r="BT129" s="673"/>
      <c r="BU129" s="668"/>
      <c r="BV129" s="668"/>
      <c r="BW129" s="673"/>
      <c r="BX129" s="673"/>
      <c r="BY129" s="673"/>
      <c r="BZ129" s="673"/>
      <c r="CA129" s="673"/>
      <c r="CB129" s="673"/>
      <c r="CC129" s="673"/>
      <c r="CD129" s="673"/>
    </row>
    <row r="130" spans="5:82" s="661" customFormat="1" ht="14.25">
      <c r="E130" s="584" t="str">
        <f>IF(J130=Table!$C$1,VLOOKUP(H130,Table!$B$38:$AO$61,Table!$AO$35-1,FALSE),"")</f>
        <v/>
      </c>
      <c r="F130" s="555"/>
      <c r="G130" s="574"/>
      <c r="H130" s="664"/>
      <c r="I130" s="576"/>
      <c r="J130" s="576"/>
      <c r="K130" s="576"/>
      <c r="L130" s="576"/>
      <c r="M130" s="562" t="str">
        <f t="shared" si="81"/>
        <v/>
      </c>
      <c r="N130" s="562" t="str">
        <f t="shared" si="82"/>
        <v/>
      </c>
      <c r="O130" s="562"/>
      <c r="P130" s="562" t="str">
        <f t="shared" si="83"/>
        <v/>
      </c>
      <c r="Q130" s="586" t="str">
        <f t="shared" si="79"/>
        <v/>
      </c>
      <c r="R130" s="587" t="str">
        <f t="shared" si="80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IF($K130="","",SUM(IF(LEFT($AM130:$BV130,1)="s",1,0))-SUM(IF(RIGHT(LEFT($AM130:$BV130,2))="-",1,0)))</f>
        <v/>
      </c>
      <c r="AL130" s="562" t="str">
        <f t="array" ref="AL130">IF($K101="","",SUM(IF(LEFT($AM130:$BV130,1)="X",1,0)))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73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68"/>
      <c r="BT130" s="673"/>
      <c r="BU130" s="668"/>
      <c r="BV130" s="668"/>
      <c r="BW130" s="673"/>
      <c r="BX130" s="673"/>
      <c r="BY130" s="673"/>
      <c r="BZ130" s="673"/>
      <c r="CA130" s="673"/>
      <c r="CB130" s="673"/>
      <c r="CC130" s="673"/>
      <c r="CD130" s="673"/>
    </row>
    <row r="131" spans="5:82" s="661" customFormat="1" ht="14.25">
      <c r="E131" s="584" t="str">
        <f>IF(J131=Table!$C$1,VLOOKUP(H131,Table!$B$38:$AO$61,Table!$AO$35-1,FALSE),"")</f>
        <v/>
      </c>
      <c r="F131" s="555"/>
      <c r="G131" s="574"/>
      <c r="H131" s="664"/>
      <c r="I131" s="576"/>
      <c r="J131" s="576"/>
      <c r="K131" s="576"/>
      <c r="L131" s="576"/>
      <c r="M131" s="562" t="str">
        <f t="shared" si="81"/>
        <v/>
      </c>
      <c r="N131" s="562" t="str">
        <f t="shared" si="82"/>
        <v/>
      </c>
      <c r="O131" s="562"/>
      <c r="P131" s="562" t="str">
        <f t="shared" si="83"/>
        <v/>
      </c>
      <c r="Q131" s="586" t="str">
        <f t="shared" si="79"/>
        <v/>
      </c>
      <c r="R131" s="587" t="str">
        <f t="shared" si="80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IF($K131="","",SUM(IF(LEFT($AM131:$BV131,1)="s",1,0))-SUM(IF(RIGHT(LEFT($AM131:$BV131,2))="-",1,0)))</f>
        <v/>
      </c>
      <c r="AL131" s="562" t="str">
        <f t="array" ref="AL131">IF($K102="","",SUM(IF(LEFT($AM131:$BV131,1)="X",1,0)))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73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73"/>
      <c r="BU131" s="668"/>
      <c r="BV131" s="668"/>
      <c r="BW131" s="673"/>
      <c r="BX131" s="673"/>
      <c r="BY131" s="673"/>
      <c r="BZ131" s="673"/>
      <c r="CA131" s="673"/>
      <c r="CB131" s="673"/>
      <c r="CC131" s="673"/>
      <c r="CD131" s="673"/>
    </row>
    <row r="132" spans="5:82" s="661" customFormat="1" ht="14.25">
      <c r="E132" s="584" t="str">
        <f>IF(J132=Table!$C$1,VLOOKUP(H132,Table!$B$38:$AO$61,Table!$AO$35-1,FALSE),"")</f>
        <v/>
      </c>
      <c r="F132" s="555"/>
      <c r="G132" s="574"/>
      <c r="H132" s="664"/>
      <c r="I132" s="576"/>
      <c r="J132" s="576"/>
      <c r="K132" s="576"/>
      <c r="L132" s="576"/>
      <c r="M132" s="562" t="str">
        <f t="shared" si="81"/>
        <v/>
      </c>
      <c r="N132" s="562" t="str">
        <f t="shared" si="82"/>
        <v/>
      </c>
      <c r="O132" s="562"/>
      <c r="P132" s="562" t="str">
        <f t="shared" si="83"/>
        <v/>
      </c>
      <c r="Q132" s="586" t="str">
        <f t="shared" si="79"/>
        <v/>
      </c>
      <c r="R132" s="587" t="str">
        <f t="shared" si="80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IF($K132="","",SUM(IF(LEFT($AM132:$BV132,1)="s",1,0))-SUM(IF(RIGHT(LEFT($AM132:$BV132,2))="-",1,0)))</f>
        <v/>
      </c>
      <c r="AL132" s="562" t="str">
        <f t="array" ref="AL132">IF($K103="","",SUM(IF(LEFT($AM132:$BV132,1)="X",1,0)))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73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68"/>
      <c r="BT132" s="673"/>
      <c r="BU132" s="668"/>
      <c r="BV132" s="668"/>
      <c r="BW132" s="673"/>
      <c r="BX132" s="673"/>
      <c r="BY132" s="673"/>
      <c r="BZ132" s="673"/>
      <c r="CA132" s="673"/>
      <c r="CB132" s="673"/>
      <c r="CC132" s="673"/>
      <c r="CD132" s="673"/>
    </row>
    <row r="133" spans="5:82" s="661" customFormat="1" ht="14.25">
      <c r="E133" s="584" t="str">
        <f>IF(J133=Table!$C$1,VLOOKUP(H133,Table!$B$38:$AO$61,Table!$AO$35-1,FALSE),"")</f>
        <v/>
      </c>
      <c r="F133" s="555"/>
      <c r="G133" s="574"/>
      <c r="H133" s="664"/>
      <c r="I133" s="576"/>
      <c r="J133" s="576"/>
      <c r="K133" s="576"/>
      <c r="L133" s="576"/>
      <c r="M133" s="562" t="str">
        <f t="shared" si="81"/>
        <v/>
      </c>
      <c r="N133" s="562" t="str">
        <f t="shared" si="82"/>
        <v/>
      </c>
      <c r="O133" s="562"/>
      <c r="P133" s="562" t="str">
        <f t="shared" si="83"/>
        <v/>
      </c>
      <c r="Q133" s="586" t="str">
        <f t="shared" si="79"/>
        <v/>
      </c>
      <c r="R133" s="587" t="str">
        <f t="shared" si="80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IF($K133="","",SUM(IF(LEFT($AM133:$BV133,1)="s",1,0))-SUM(IF(RIGHT(LEFT($AM133:$BV133,2))="-",1,0)))</f>
        <v/>
      </c>
      <c r="AL133" s="562" t="str">
        <f t="array" ref="AL133">IF($K104="","",SUM(IF(LEFT($AM133:$BV133,1)="X",1,0)))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73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68"/>
      <c r="BT133" s="673"/>
      <c r="BU133" s="668"/>
      <c r="BV133" s="668"/>
      <c r="BW133" s="673"/>
      <c r="BX133" s="673"/>
      <c r="BY133" s="673"/>
      <c r="BZ133" s="673"/>
      <c r="CA133" s="673"/>
      <c r="CB133" s="673"/>
      <c r="CC133" s="673"/>
      <c r="CD133" s="673"/>
    </row>
    <row r="134" spans="5:82" s="661" customFormat="1" ht="14.25">
      <c r="E134" s="584" t="str">
        <f>IF(J134=Table!$C$1,VLOOKUP(H134,Table!$B$38:$AO$61,Table!$AO$35-1,FALSE),"")</f>
        <v/>
      </c>
      <c r="F134" s="555"/>
      <c r="G134" s="574"/>
      <c r="H134" s="664"/>
      <c r="I134" s="576"/>
      <c r="J134" s="576"/>
      <c r="K134" s="576"/>
      <c r="L134" s="576"/>
      <c r="M134" s="562" t="str">
        <f t="shared" si="81"/>
        <v/>
      </c>
      <c r="N134" s="562" t="str">
        <f t="shared" si="82"/>
        <v/>
      </c>
      <c r="O134" s="562"/>
      <c r="P134" s="562" t="str">
        <f t="shared" si="83"/>
        <v/>
      </c>
      <c r="Q134" s="586" t="str">
        <f t="shared" si="79"/>
        <v/>
      </c>
      <c r="R134" s="587" t="str">
        <f t="shared" si="80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IF($K134="","",SUM(IF(LEFT($AM134:$BV134,1)="s",1,0))-SUM(IF(RIGHT(LEFT($AM134:$BV134,2))="-",1,0)))</f>
        <v/>
      </c>
      <c r="AL134" s="562" t="str">
        <f t="array" ref="AL134">IF($K105="","",SUM(IF(LEFT($AM134:$BV134,1)="X",1,0)))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73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73"/>
      <c r="BU134" s="668"/>
      <c r="BV134" s="668"/>
      <c r="BW134" s="673"/>
      <c r="BX134" s="673"/>
      <c r="BY134" s="673"/>
      <c r="BZ134" s="673"/>
      <c r="CA134" s="673"/>
      <c r="CB134" s="673"/>
      <c r="CC134" s="673"/>
      <c r="CD134" s="673"/>
    </row>
    <row r="135" spans="5:82" s="661" customFormat="1" ht="14.25">
      <c r="E135" s="584" t="str">
        <f>IF(J135=Table!$C$1,VLOOKUP(H135,Table!$B$38:$AO$61,Table!$AO$35-1,FALSE),"")</f>
        <v/>
      </c>
      <c r="F135" s="555"/>
      <c r="G135" s="574"/>
      <c r="H135" s="664"/>
      <c r="I135" s="576"/>
      <c r="J135" s="576"/>
      <c r="K135" s="576"/>
      <c r="L135" s="576"/>
      <c r="M135" s="562" t="str">
        <f t="shared" si="81"/>
        <v/>
      </c>
      <c r="N135" s="562" t="str">
        <f t="shared" si="82"/>
        <v/>
      </c>
      <c r="O135" s="562"/>
      <c r="P135" s="562" t="str">
        <f t="shared" si="83"/>
        <v/>
      </c>
      <c r="Q135" s="586" t="str">
        <f t="shared" si="79"/>
        <v/>
      </c>
      <c r="R135" s="587" t="str">
        <f t="shared" si="80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IF($K135="","",SUM(IF(LEFT($AM135:$BV135,1)="s",1,0))-SUM(IF(RIGHT(LEFT($AM135:$BV135,2))="-",1,0)))</f>
        <v/>
      </c>
      <c r="AL135" s="562" t="str">
        <f t="array" ref="AL135">IF($K106="","",SUM(IF(LEFT($AM135:$BV135,1)="X",1,0)))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73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68"/>
      <c r="BT135" s="673"/>
      <c r="BU135" s="668"/>
      <c r="BV135" s="668"/>
      <c r="BW135" s="673"/>
      <c r="BX135" s="673"/>
      <c r="BY135" s="673"/>
      <c r="BZ135" s="673"/>
      <c r="CA135" s="673"/>
      <c r="CB135" s="673"/>
      <c r="CC135" s="673"/>
      <c r="CD135" s="673"/>
    </row>
    <row r="136" spans="5:82" s="661" customFormat="1" ht="14.25">
      <c r="E136" s="584" t="str">
        <f>IF(J136=Table!$C$1,VLOOKUP(H136,Table!$B$38:$AO$61,Table!$AO$35-1,FALSE),"")</f>
        <v/>
      </c>
      <c r="F136" s="555"/>
      <c r="G136" s="574"/>
      <c r="H136" s="664"/>
      <c r="I136" s="576"/>
      <c r="J136" s="576"/>
      <c r="K136" s="576"/>
      <c r="L136" s="576"/>
      <c r="M136" s="562" t="str">
        <f t="shared" si="81"/>
        <v/>
      </c>
      <c r="N136" s="562" t="str">
        <f t="shared" si="82"/>
        <v/>
      </c>
      <c r="O136" s="562"/>
      <c r="P136" s="562" t="str">
        <f t="shared" si="83"/>
        <v/>
      </c>
      <c r="Q136" s="586" t="str">
        <f t="shared" si="79"/>
        <v/>
      </c>
      <c r="R136" s="587" t="str">
        <f t="shared" si="80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IF($K136="","",SUM(IF(LEFT($AM136:$BV136,1)="s",1,0))-SUM(IF(RIGHT(LEFT($AM136:$BV136,2))="-",1,0)))</f>
        <v/>
      </c>
      <c r="AL136" s="562" t="str">
        <f t="array" ref="AL136">IF($K107="","",SUM(IF(LEFT($AM136:$BV136,1)="X",1,0)))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73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68"/>
      <c r="BT136" s="673"/>
      <c r="BU136" s="668"/>
      <c r="BV136" s="668"/>
      <c r="BW136" s="673"/>
      <c r="BX136" s="673"/>
      <c r="BY136" s="673"/>
      <c r="BZ136" s="673"/>
      <c r="CA136" s="673"/>
      <c r="CB136" s="673"/>
      <c r="CC136" s="673"/>
      <c r="CD136" s="673"/>
    </row>
    <row r="137" spans="5:82" s="661" customFormat="1" ht="14.25">
      <c r="E137" s="584" t="str">
        <f>IF(J137=Table!$C$1,VLOOKUP(H137,Table!$B$38:$AO$61,Table!$AO$35-1,FALSE),"")</f>
        <v/>
      </c>
      <c r="F137" s="555"/>
      <c r="G137" s="574"/>
      <c r="H137" s="664"/>
      <c r="I137" s="576"/>
      <c r="J137" s="576"/>
      <c r="K137" s="576"/>
      <c r="L137" s="576"/>
      <c r="M137" s="562" t="str">
        <f t="shared" si="81"/>
        <v/>
      </c>
      <c r="N137" s="562" t="str">
        <f t="shared" si="82"/>
        <v/>
      </c>
      <c r="O137" s="562"/>
      <c r="P137" s="562" t="str">
        <f t="shared" si="83"/>
        <v/>
      </c>
      <c r="Q137" s="586" t="str">
        <f t="shared" si="79"/>
        <v/>
      </c>
      <c r="R137" s="587" t="str">
        <f t="shared" si="80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IF($K137="","",SUM(IF(LEFT($AM137:$BV137,1)="s",1,0))-SUM(IF(RIGHT(LEFT($AM137:$BV137,2))="-",1,0)))</f>
        <v/>
      </c>
      <c r="AL137" s="562" t="str">
        <f t="array" ref="AL137">IF($K108="","",SUM(IF(LEFT($AM137:$BV137,1)="X",1,0)))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73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68"/>
      <c r="BT137" s="673"/>
      <c r="BU137" s="668"/>
      <c r="BV137" s="668"/>
      <c r="BW137" s="673"/>
      <c r="BX137" s="673"/>
      <c r="BY137" s="673"/>
      <c r="BZ137" s="673"/>
      <c r="CA137" s="673"/>
      <c r="CB137" s="673"/>
      <c r="CC137" s="673"/>
      <c r="CD137" s="673"/>
    </row>
    <row r="138" spans="5:82" s="661" customFormat="1" ht="14.25">
      <c r="E138" s="584" t="str">
        <f>IF(J138=Table!$C$1,VLOOKUP(H138,Table!$B$38:$AO$61,Table!$AO$35-1,FALSE),"")</f>
        <v/>
      </c>
      <c r="F138" s="555"/>
      <c r="G138" s="574"/>
      <c r="H138" s="664"/>
      <c r="I138" s="576"/>
      <c r="J138" s="576"/>
      <c r="K138" s="576"/>
      <c r="L138" s="576"/>
      <c r="M138" s="562" t="str">
        <f t="shared" si="81"/>
        <v/>
      </c>
      <c r="N138" s="562" t="str">
        <f t="shared" si="82"/>
        <v/>
      </c>
      <c r="O138" s="562"/>
      <c r="P138" s="562" t="str">
        <f t="shared" si="83"/>
        <v/>
      </c>
      <c r="Q138" s="586" t="str">
        <f t="shared" si="79"/>
        <v/>
      </c>
      <c r="R138" s="587" t="str">
        <f t="shared" si="80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IF($K138="","",SUM(IF(LEFT($AM138:$BV138,1)="s",1,0))-SUM(IF(RIGHT(LEFT($AM138:$BV138,2))="-",1,0)))</f>
        <v/>
      </c>
      <c r="AL138" s="562" t="str">
        <f t="array" ref="AL138">IF($K109="","",SUM(IF(LEFT($AM138:$BV138,1)="X",1,0)))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73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68"/>
      <c r="BT138" s="673"/>
      <c r="BU138" s="668"/>
      <c r="BV138" s="668"/>
      <c r="BW138" s="673"/>
      <c r="BX138" s="673"/>
      <c r="BY138" s="673"/>
      <c r="BZ138" s="673"/>
      <c r="CA138" s="673"/>
      <c r="CB138" s="673"/>
      <c r="CC138" s="673"/>
      <c r="CD138" s="673"/>
    </row>
    <row r="139" spans="5:82" s="661" customFormat="1" ht="14.25">
      <c r="E139" s="584" t="str">
        <f>IF(J139=Table!$C$1,VLOOKUP(H139,Table!$B$38:$AO$61,Table!$AO$35-1,FALSE),"")</f>
        <v/>
      </c>
      <c r="F139" s="555"/>
      <c r="G139" s="574"/>
      <c r="H139" s="664"/>
      <c r="I139" s="576"/>
      <c r="J139" s="576"/>
      <c r="K139" s="576"/>
      <c r="L139" s="576"/>
      <c r="M139" s="562" t="str">
        <f t="shared" si="81"/>
        <v/>
      </c>
      <c r="N139" s="562" t="str">
        <f t="shared" si="82"/>
        <v/>
      </c>
      <c r="O139" s="562"/>
      <c r="P139" s="562" t="str">
        <f t="shared" si="83"/>
        <v/>
      </c>
      <c r="Q139" s="586" t="str">
        <f t="shared" si="79"/>
        <v/>
      </c>
      <c r="R139" s="587" t="str">
        <f t="shared" si="80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IF($K139="","",SUM(IF(LEFT($AM139:$BV139,1)="s",1,0))-SUM(IF(RIGHT(LEFT($AM139:$BV139,2))="-",1,0)))</f>
        <v/>
      </c>
      <c r="AL139" s="562" t="str">
        <f t="array" ref="AL139">IF($K110="","",SUM(IF(LEFT($AM139:$BV139,1)="X",1,0)))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73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68"/>
      <c r="BT139" s="673"/>
      <c r="BU139" s="668"/>
      <c r="BV139" s="668"/>
      <c r="BW139" s="673"/>
      <c r="BX139" s="673"/>
      <c r="BY139" s="673"/>
      <c r="BZ139" s="673"/>
      <c r="CA139" s="673"/>
      <c r="CB139" s="673"/>
      <c r="CC139" s="673"/>
      <c r="CD139" s="673"/>
    </row>
    <row r="140" spans="5:82" s="661" customFormat="1" ht="14.25">
      <c r="E140" s="584" t="str">
        <f>IF(J140=Table!$C$1,VLOOKUP(H140,Table!$B$38:$AO$61,Table!$AO$35-1,FALSE),"")</f>
        <v/>
      </c>
      <c r="F140" s="555"/>
      <c r="G140" s="574"/>
      <c r="H140" s="664"/>
      <c r="I140" s="576"/>
      <c r="J140" s="576"/>
      <c r="K140" s="576"/>
      <c r="L140" s="576"/>
      <c r="M140" s="562" t="str">
        <f t="shared" si="81"/>
        <v/>
      </c>
      <c r="N140" s="562" t="str">
        <f t="shared" si="82"/>
        <v/>
      </c>
      <c r="O140" s="562"/>
      <c r="P140" s="562" t="str">
        <f t="shared" si="83"/>
        <v/>
      </c>
      <c r="Q140" s="586" t="str">
        <f t="shared" si="79"/>
        <v/>
      </c>
      <c r="R140" s="587" t="str">
        <f t="shared" si="80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IF($K140="","",SUM(IF(LEFT($AM140:$BV140,1)="s",1,0))-SUM(IF(RIGHT(LEFT($AM140:$BV140,2))="-",1,0)))</f>
        <v/>
      </c>
      <c r="AL140" s="562" t="str">
        <f t="array" ref="AL140">IF($K111="","",SUM(IF(LEFT($AM140:$BV140,1)="X",1,0)))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73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68"/>
      <c r="BT140" s="673"/>
      <c r="BU140" s="668"/>
      <c r="BV140" s="668"/>
      <c r="BW140" s="673"/>
      <c r="BX140" s="673"/>
      <c r="BY140" s="673"/>
      <c r="BZ140" s="673"/>
      <c r="CA140" s="673"/>
      <c r="CB140" s="673"/>
      <c r="CC140" s="673"/>
      <c r="CD140" s="673"/>
    </row>
    <row r="141" spans="5:82" s="661" customFormat="1" ht="14.25">
      <c r="E141" s="584" t="str">
        <f>IF(J141=Table!$C$1,VLOOKUP(H141,Table!$B$38:$AO$61,Table!$AO$35-1,FALSE),"")</f>
        <v/>
      </c>
      <c r="F141" s="555"/>
      <c r="G141" s="574"/>
      <c r="H141" s="664"/>
      <c r="I141" s="576"/>
      <c r="J141" s="576"/>
      <c r="K141" s="576"/>
      <c r="L141" s="576"/>
      <c r="M141" s="562" t="str">
        <f t="shared" si="81"/>
        <v/>
      </c>
      <c r="N141" s="562" t="str">
        <f t="shared" si="82"/>
        <v/>
      </c>
      <c r="O141" s="562"/>
      <c r="P141" s="562" t="str">
        <f t="shared" si="83"/>
        <v/>
      </c>
      <c r="Q141" s="586" t="str">
        <f t="shared" si="79"/>
        <v/>
      </c>
      <c r="R141" s="587" t="str">
        <f t="shared" si="80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IF($K141="","",SUM(IF(LEFT($AM141:$BV141,1)="s",1,0))-SUM(IF(RIGHT(LEFT($AM141:$BV141,2))="-",1,0)))</f>
        <v/>
      </c>
      <c r="AL141" s="562" t="str">
        <f t="array" ref="AL141">IF($K112="","",SUM(IF(LEFT($AM141:$BV141,1)="X",1,0)))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73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68"/>
      <c r="BT141" s="673"/>
      <c r="BU141" s="668"/>
      <c r="BV141" s="668"/>
      <c r="BW141" s="673"/>
      <c r="BX141" s="673"/>
      <c r="BY141" s="673"/>
      <c r="BZ141" s="673"/>
      <c r="CA141" s="673"/>
      <c r="CB141" s="673"/>
      <c r="CC141" s="673"/>
      <c r="CD141" s="673"/>
    </row>
    <row r="142" spans="5:82" s="661" customFormat="1" ht="14.25">
      <c r="E142" s="584" t="str">
        <f>IF(J142=Table!$C$1,VLOOKUP(H142,Table!$B$38:$AO$61,Table!$AO$35-1,FALSE),"")</f>
        <v/>
      </c>
      <c r="F142" s="555"/>
      <c r="G142" s="574"/>
      <c r="H142" s="664"/>
      <c r="I142" s="576"/>
      <c r="J142" s="576"/>
      <c r="K142" s="576"/>
      <c r="L142" s="576"/>
      <c r="M142" s="562" t="str">
        <f t="shared" si="81"/>
        <v/>
      </c>
      <c r="N142" s="562" t="str">
        <f t="shared" si="82"/>
        <v/>
      </c>
      <c r="O142" s="562"/>
      <c r="P142" s="562" t="str">
        <f t="shared" si="83"/>
        <v/>
      </c>
      <c r="Q142" s="586" t="str">
        <f t="shared" si="79"/>
        <v/>
      </c>
      <c r="R142" s="587" t="str">
        <f t="shared" si="80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IF($K142="","",SUM(IF(LEFT($AM142:$BV142,1)="s",1,0))-SUM(IF(RIGHT(LEFT($AM142:$BV142,2))="-",1,0)))</f>
        <v/>
      </c>
      <c r="AL142" s="562" t="str">
        <f t="array" ref="AL142">IF($K113="","",SUM(IF(LEFT($AM142:$BV142,1)="X",1,0)))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73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68"/>
      <c r="BT142" s="673"/>
      <c r="BU142" s="668"/>
      <c r="BV142" s="668"/>
      <c r="BW142" s="673"/>
      <c r="BX142" s="673"/>
      <c r="BY142" s="673"/>
      <c r="BZ142" s="673"/>
      <c r="CA142" s="673"/>
      <c r="CB142" s="673"/>
      <c r="CC142" s="673"/>
      <c r="CD142" s="673"/>
    </row>
    <row r="143" spans="5:82" s="661" customFormat="1" ht="14.25">
      <c r="E143" s="584" t="str">
        <f>IF(J143=Table!$C$1,VLOOKUP(H143,Table!$B$38:$AO$61,Table!$AO$35-1,FALSE),"")</f>
        <v/>
      </c>
      <c r="F143" s="555"/>
      <c r="G143" s="574"/>
      <c r="H143" s="664"/>
      <c r="I143" s="576"/>
      <c r="J143" s="576"/>
      <c r="K143" s="576"/>
      <c r="L143" s="576"/>
      <c r="M143" s="562" t="str">
        <f t="shared" si="81"/>
        <v/>
      </c>
      <c r="N143" s="562" t="str">
        <f t="shared" si="82"/>
        <v/>
      </c>
      <c r="O143" s="562"/>
      <c r="P143" s="562" t="str">
        <f t="shared" si="83"/>
        <v/>
      </c>
      <c r="Q143" s="586" t="str">
        <f t="shared" si="79"/>
        <v/>
      </c>
      <c r="R143" s="587" t="str">
        <f t="shared" si="80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IF($K143="","",SUM(IF(LEFT($AM143:$BV143,1)="s",1,0))-SUM(IF(RIGHT(LEFT($AM143:$BV143,2))="-",1,0)))</f>
        <v/>
      </c>
      <c r="AL143" s="562" t="str">
        <f t="array" ref="AL143">IF($K114="","",SUM(IF(LEFT($AM143:$BV143,1)="X",1,0)))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73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68"/>
      <c r="BS143" s="668"/>
      <c r="BT143" s="673"/>
      <c r="BU143" s="668"/>
      <c r="BV143" s="668"/>
      <c r="BW143" s="673"/>
      <c r="BX143" s="673"/>
      <c r="BY143" s="673"/>
      <c r="BZ143" s="673"/>
      <c r="CA143" s="673"/>
      <c r="CB143" s="673"/>
      <c r="CC143" s="673"/>
      <c r="CD143" s="673"/>
    </row>
    <row r="144" spans="5:82" s="661" customFormat="1" ht="14.25">
      <c r="E144" s="584" t="str">
        <f>IF(J144=Table!$C$1,VLOOKUP(H144,Table!$B$38:$AO$61,Table!$AO$35-1,FALSE),"")</f>
        <v/>
      </c>
      <c r="F144" s="555"/>
      <c r="G144" s="574"/>
      <c r="H144" s="664"/>
      <c r="I144" s="576"/>
      <c r="J144" s="576"/>
      <c r="K144" s="576"/>
      <c r="L144" s="576"/>
      <c r="M144" s="562" t="str">
        <f t="shared" si="81"/>
        <v/>
      </c>
      <c r="N144" s="562" t="str">
        <f t="shared" si="82"/>
        <v/>
      </c>
      <c r="O144" s="562"/>
      <c r="P144" s="562" t="str">
        <f t="shared" si="83"/>
        <v/>
      </c>
      <c r="Q144" s="586" t="str">
        <f t="shared" si="79"/>
        <v/>
      </c>
      <c r="R144" s="587" t="str">
        <f t="shared" si="80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IF($K144="","",SUM(IF(LEFT($AM144:$BV144,1)="s",1,0))-SUM(IF(RIGHT(LEFT($AM144:$BV144,2))="-",1,0)))</f>
        <v/>
      </c>
      <c r="AL144" s="562" t="str">
        <f t="array" ref="AL144">IF($K115="","",SUM(IF(LEFT($AM144:$BV144,1)="X",1,0)))</f>
        <v/>
      </c>
      <c r="AM144" s="668"/>
      <c r="AN144" s="668"/>
      <c r="AO144" s="668"/>
      <c r="AP144" s="668"/>
      <c r="AQ144" s="668"/>
      <c r="AR144" s="668"/>
      <c r="AS144" s="668"/>
      <c r="AT144" s="668"/>
      <c r="AU144" s="668"/>
      <c r="AV144" s="668"/>
      <c r="AW144" s="673"/>
      <c r="AX144" s="668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68"/>
      <c r="BI144" s="668"/>
      <c r="BJ144" s="668"/>
      <c r="BK144" s="668"/>
      <c r="BL144" s="668"/>
      <c r="BM144" s="668"/>
      <c r="BN144" s="668"/>
      <c r="BO144" s="668"/>
      <c r="BP144" s="668"/>
      <c r="BQ144" s="668"/>
      <c r="BR144" s="668"/>
      <c r="BS144" s="668"/>
      <c r="BT144" s="673"/>
      <c r="BU144" s="668"/>
      <c r="BV144" s="668"/>
      <c r="BW144" s="673"/>
      <c r="BX144" s="673"/>
      <c r="BY144" s="673"/>
      <c r="BZ144" s="673"/>
      <c r="CA144" s="673"/>
      <c r="CB144" s="673"/>
      <c r="CC144" s="673"/>
      <c r="CD144" s="673"/>
    </row>
    <row r="145" spans="1:82" s="661" customFormat="1" ht="14.25">
      <c r="E145" s="584" t="str">
        <f>IF(J145=Table!$C$1,VLOOKUP(H145,Table!$B$38:$AO$61,Table!$AO$35-1,FALSE),"")</f>
        <v/>
      </c>
      <c r="F145" s="555"/>
      <c r="G145" s="574"/>
      <c r="H145" s="664"/>
      <c r="I145" s="576"/>
      <c r="J145" s="576"/>
      <c r="K145" s="576"/>
      <c r="L145" s="576"/>
      <c r="M145" s="562" t="str">
        <f t="shared" si="81"/>
        <v/>
      </c>
      <c r="N145" s="562" t="str">
        <f t="shared" si="82"/>
        <v/>
      </c>
      <c r="O145" s="562"/>
      <c r="P145" s="562" t="str">
        <f t="shared" si="83"/>
        <v/>
      </c>
      <c r="Q145" s="586" t="str">
        <f t="shared" si="79"/>
        <v/>
      </c>
      <c r="R145" s="587" t="str">
        <f t="shared" si="80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IF($K145="","",SUM(IF(LEFT($AM145:$BV145,1)="s",1,0))-SUM(IF(RIGHT(LEFT($AM145:$BV145,2))="-",1,0)))</f>
        <v/>
      </c>
      <c r="AL145" s="562" t="str">
        <f t="array" ref="AL145">IF($K116="","",SUM(IF(LEFT($AM145:$BV145,1)="X",1,0)))</f>
        <v/>
      </c>
      <c r="AM145" s="668"/>
      <c r="AN145" s="668"/>
      <c r="AO145" s="668"/>
      <c r="AP145" s="668"/>
      <c r="AQ145" s="668"/>
      <c r="AR145" s="668"/>
      <c r="AS145" s="668"/>
      <c r="AT145" s="668"/>
      <c r="AU145" s="668"/>
      <c r="AV145" s="668"/>
      <c r="AW145" s="673"/>
      <c r="AX145" s="668"/>
      <c r="AY145" s="668"/>
      <c r="AZ145" s="668"/>
      <c r="BA145" s="668"/>
      <c r="BB145" s="668"/>
      <c r="BC145" s="668"/>
      <c r="BD145" s="668"/>
      <c r="BE145" s="668"/>
      <c r="BF145" s="668"/>
      <c r="BG145" s="668"/>
      <c r="BH145" s="668"/>
      <c r="BI145" s="668"/>
      <c r="BJ145" s="668"/>
      <c r="BK145" s="668"/>
      <c r="BL145" s="668"/>
      <c r="BM145" s="668"/>
      <c r="BN145" s="668"/>
      <c r="BO145" s="668"/>
      <c r="BP145" s="668"/>
      <c r="BQ145" s="668"/>
      <c r="BR145" s="668"/>
      <c r="BS145" s="668"/>
      <c r="BT145" s="673"/>
      <c r="BU145" s="668"/>
      <c r="BV145" s="668"/>
      <c r="BW145" s="673"/>
      <c r="BX145" s="673"/>
      <c r="BY145" s="673"/>
      <c r="BZ145" s="673"/>
      <c r="CA145" s="673"/>
      <c r="CB145" s="673"/>
      <c r="CC145" s="673"/>
      <c r="CD145" s="673"/>
    </row>
    <row r="146" spans="1:82" s="661" customFormat="1" ht="14.25">
      <c r="E146" s="584" t="str">
        <f>IF(J146=Table!$C$1,VLOOKUP(H146,Table!$B$38:$AO$61,Table!$AO$35-1,FALSE),"")</f>
        <v/>
      </c>
      <c r="F146" s="555"/>
      <c r="G146" s="574"/>
      <c r="H146" s="664"/>
      <c r="I146" s="576"/>
      <c r="J146" s="576"/>
      <c r="K146" s="576"/>
      <c r="L146" s="576"/>
      <c r="M146" s="562" t="str">
        <f t="shared" si="81"/>
        <v/>
      </c>
      <c r="N146" s="562" t="str">
        <f t="shared" si="82"/>
        <v/>
      </c>
      <c r="O146" s="562"/>
      <c r="P146" s="562" t="str">
        <f t="shared" si="83"/>
        <v/>
      </c>
      <c r="Q146" s="586" t="str">
        <f t="shared" si="79"/>
        <v/>
      </c>
      <c r="R146" s="587" t="str">
        <f t="shared" si="80"/>
        <v/>
      </c>
      <c r="S146" s="587"/>
      <c r="T146" s="587"/>
      <c r="U146" s="587"/>
      <c r="V146" s="587"/>
      <c r="W146" s="574"/>
      <c r="X146" s="574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J146" s="582"/>
      <c r="AK146" s="583" t="str">
        <f t="array" ref="AK146">IF($K146="","",SUM(IF(LEFT($AM146:$BV146,1)="s",1,0))-SUM(IF(RIGHT(LEFT($AM146:$BV146,2))="-",1,0)))</f>
        <v/>
      </c>
      <c r="AL146" s="562" t="str">
        <f t="array" ref="AL146">IF($K117="","",SUM(IF(LEFT($AM146:$BV146,1)="X",1,0)))</f>
        <v/>
      </c>
      <c r="AM146" s="668"/>
      <c r="AN146" s="668"/>
      <c r="AO146" s="668"/>
      <c r="AP146" s="668"/>
      <c r="AQ146" s="668"/>
      <c r="AR146" s="668"/>
      <c r="AS146" s="668"/>
      <c r="AT146" s="668"/>
      <c r="AU146" s="668"/>
      <c r="AV146" s="668"/>
      <c r="AW146" s="673"/>
      <c r="AX146" s="668"/>
      <c r="AY146" s="668"/>
      <c r="AZ146" s="668"/>
      <c r="BA146" s="668"/>
      <c r="BB146" s="668"/>
      <c r="BC146" s="668"/>
      <c r="BD146" s="668"/>
      <c r="BE146" s="668"/>
      <c r="BF146" s="668"/>
      <c r="BG146" s="668"/>
      <c r="BH146" s="668"/>
      <c r="BI146" s="668"/>
      <c r="BJ146" s="668"/>
      <c r="BK146" s="668"/>
      <c r="BL146" s="668"/>
      <c r="BM146" s="668"/>
      <c r="BN146" s="668"/>
      <c r="BO146" s="668"/>
      <c r="BP146" s="668"/>
      <c r="BQ146" s="668"/>
      <c r="BR146" s="668"/>
      <c r="BS146" s="668"/>
      <c r="BT146" s="673"/>
      <c r="BU146" s="668"/>
      <c r="BV146" s="668"/>
      <c r="BW146" s="673"/>
      <c r="BX146" s="673"/>
      <c r="BY146" s="673"/>
      <c r="BZ146" s="673"/>
      <c r="CA146" s="673"/>
      <c r="CB146" s="673"/>
      <c r="CC146" s="673"/>
      <c r="CD146" s="673"/>
    </row>
    <row r="147" spans="1:82" s="661" customFormat="1" ht="14.25">
      <c r="E147" s="584" t="str">
        <f>IF(J147=Table!$C$1,VLOOKUP(H147,Table!$B$38:$AO$61,Table!$AO$35-1,FALSE),"")</f>
        <v/>
      </c>
      <c r="F147" s="555"/>
      <c r="G147" s="574"/>
      <c r="H147" s="664"/>
      <c r="I147" s="576"/>
      <c r="J147" s="576"/>
      <c r="K147" s="576"/>
      <c r="L147" s="576"/>
      <c r="M147" s="562" t="str">
        <f t="shared" si="81"/>
        <v/>
      </c>
      <c r="N147" s="562" t="str">
        <f t="shared" si="82"/>
        <v/>
      </c>
      <c r="O147" s="562"/>
      <c r="P147" s="562" t="str">
        <f t="shared" si="83"/>
        <v/>
      </c>
      <c r="Q147" s="586" t="str">
        <f t="shared" si="79"/>
        <v/>
      </c>
      <c r="R147" s="587" t="str">
        <f t="shared" si="80"/>
        <v/>
      </c>
      <c r="S147" s="587"/>
      <c r="T147" s="587"/>
      <c r="U147" s="587"/>
      <c r="V147" s="587"/>
      <c r="W147" s="574"/>
      <c r="X147" s="574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J147" s="582"/>
      <c r="AK147" s="583" t="str">
        <f t="array" ref="AK147">IF($K147="","",SUM(IF(LEFT($AM147:$BV147,1)="s",1,0))-SUM(IF(RIGHT(LEFT($AM147:$BV147,2))="-",1,0)))</f>
        <v/>
      </c>
      <c r="AL147" s="562" t="str">
        <f t="array" ref="AL147">IF($K118="","",SUM(IF(LEFT($AM147:$BV147,1)="X",1,0)))</f>
        <v/>
      </c>
      <c r="AM147" s="668"/>
      <c r="AN147" s="668"/>
      <c r="AO147" s="668"/>
      <c r="AP147" s="668"/>
      <c r="AQ147" s="668"/>
      <c r="AR147" s="668"/>
      <c r="AS147" s="668"/>
      <c r="AT147" s="668"/>
      <c r="AU147" s="668"/>
      <c r="AV147" s="668"/>
      <c r="AW147" s="673"/>
      <c r="AX147" s="668"/>
      <c r="AY147" s="668"/>
      <c r="AZ147" s="668"/>
      <c r="BA147" s="668"/>
      <c r="BB147" s="668"/>
      <c r="BC147" s="668"/>
      <c r="BD147" s="668"/>
      <c r="BE147" s="668"/>
      <c r="BF147" s="668"/>
      <c r="BG147" s="668"/>
      <c r="BH147" s="668"/>
      <c r="BI147" s="668"/>
      <c r="BJ147" s="668"/>
      <c r="BK147" s="668"/>
      <c r="BL147" s="668"/>
      <c r="BM147" s="668"/>
      <c r="BN147" s="668"/>
      <c r="BO147" s="668"/>
      <c r="BP147" s="668"/>
      <c r="BQ147" s="668"/>
      <c r="BR147" s="668"/>
      <c r="BS147" s="668"/>
      <c r="BT147" s="673"/>
      <c r="BU147" s="668"/>
      <c r="BV147" s="668"/>
      <c r="BW147" s="673"/>
      <c r="BX147" s="673"/>
      <c r="BY147" s="673"/>
      <c r="BZ147" s="673"/>
      <c r="CA147" s="673"/>
      <c r="CB147" s="673"/>
      <c r="CC147" s="673"/>
      <c r="CD147" s="673"/>
    </row>
    <row r="148" spans="1:82" s="661" customFormat="1" ht="14.25">
      <c r="E148" s="584" t="str">
        <f>IF(J148=Table!$C$1,VLOOKUP(H148,Table!$B$38:$AO$61,Table!$AO$35-1,FALSE),"")</f>
        <v/>
      </c>
      <c r="F148" s="555"/>
      <c r="G148" s="574"/>
      <c r="H148" s="664"/>
      <c r="I148" s="576"/>
      <c r="J148" s="576"/>
      <c r="K148" s="576"/>
      <c r="L148" s="576"/>
      <c r="M148" s="562" t="str">
        <f t="shared" si="81"/>
        <v/>
      </c>
      <c r="N148" s="562" t="str">
        <f t="shared" si="82"/>
        <v/>
      </c>
      <c r="O148" s="562"/>
      <c r="P148" s="562" t="str">
        <f t="shared" si="83"/>
        <v/>
      </c>
      <c r="Q148" s="586" t="str">
        <f t="shared" si="79"/>
        <v/>
      </c>
      <c r="R148" s="587" t="str">
        <f t="shared" ref="R148:R179" si="84">IF(Q148="","",IF((K119-L119+Q148)&gt;=0.5,1,IF((K119-L119+Q148)=0.25,0.5,IF((K119-L119+Q148)&lt;=-0.5,-1,IF((K119-L119+Q148)=-0.25,-0.5,0)))))</f>
        <v/>
      </c>
      <c r="S148" s="587"/>
      <c r="T148" s="587"/>
      <c r="U148" s="587"/>
      <c r="V148" s="587"/>
      <c r="W148" s="574"/>
      <c r="X148" s="574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J148" s="582"/>
      <c r="AK148" s="583" t="str">
        <f t="array" ref="AK148">IF($K148="","",SUM(IF(LEFT($AM148:$BV148,1)="s",1,0))-SUM(IF(RIGHT(LEFT($AM148:$BV148,2))="-",1,0)))</f>
        <v/>
      </c>
      <c r="AL148" s="562" t="str">
        <f t="array" ref="AL148">IF($K119="","",SUM(IF(LEFT($AM148:$BV148,1)="X",1,0)))</f>
        <v/>
      </c>
      <c r="AM148" s="668"/>
      <c r="AN148" s="668"/>
      <c r="AO148" s="668"/>
      <c r="AP148" s="668"/>
      <c r="AQ148" s="668"/>
      <c r="AR148" s="668"/>
      <c r="AS148" s="668"/>
      <c r="AT148" s="668"/>
      <c r="AU148" s="668"/>
      <c r="AV148" s="668"/>
      <c r="AW148" s="673"/>
      <c r="AX148" s="668"/>
      <c r="AY148" s="668"/>
      <c r="AZ148" s="668"/>
      <c r="BA148" s="668"/>
      <c r="BB148" s="668"/>
      <c r="BC148" s="668"/>
      <c r="BD148" s="668"/>
      <c r="BE148" s="668"/>
      <c r="BF148" s="668"/>
      <c r="BG148" s="668"/>
      <c r="BH148" s="668"/>
      <c r="BI148" s="668"/>
      <c r="BJ148" s="668"/>
      <c r="BK148" s="668"/>
      <c r="BL148" s="668"/>
      <c r="BM148" s="668"/>
      <c r="BN148" s="668"/>
      <c r="BO148" s="668"/>
      <c r="BP148" s="668"/>
      <c r="BQ148" s="668"/>
      <c r="BR148" s="668"/>
      <c r="BS148" s="668"/>
      <c r="BT148" s="673"/>
      <c r="BU148" s="668"/>
      <c r="BV148" s="668"/>
      <c r="BW148" s="673"/>
      <c r="BX148" s="673"/>
      <c r="BY148" s="673"/>
      <c r="BZ148" s="673"/>
      <c r="CA148" s="673"/>
      <c r="CB148" s="673"/>
      <c r="CC148" s="673"/>
      <c r="CD148" s="673"/>
    </row>
    <row r="149" spans="1:82" s="661" customFormat="1" ht="14.25">
      <c r="E149" s="584" t="str">
        <f>IF(J149=Table!$C$1,VLOOKUP(H149,Table!$B$38:$AO$61,Table!$AO$35-1,FALSE),"")</f>
        <v/>
      </c>
      <c r="F149" s="555"/>
      <c r="G149" s="574"/>
      <c r="H149" s="664"/>
      <c r="I149" s="576"/>
      <c r="J149" s="576"/>
      <c r="K149" s="576"/>
      <c r="L149" s="576"/>
      <c r="M149" s="562" t="str">
        <f t="shared" si="81"/>
        <v/>
      </c>
      <c r="N149" s="562" t="str">
        <f t="shared" si="82"/>
        <v/>
      </c>
      <c r="O149" s="562"/>
      <c r="P149" s="562" t="str">
        <f t="shared" si="83"/>
        <v/>
      </c>
      <c r="Q149" s="586" t="str">
        <f t="shared" si="79"/>
        <v/>
      </c>
      <c r="R149" s="587" t="str">
        <f t="shared" si="84"/>
        <v/>
      </c>
      <c r="S149" s="587"/>
      <c r="T149" s="587"/>
      <c r="U149" s="587"/>
      <c r="V149" s="587"/>
      <c r="W149" s="574"/>
      <c r="X149" s="574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J149" s="582"/>
      <c r="AK149" s="583" t="str">
        <f t="array" ref="AK149">IF($K149="","",SUM(IF(LEFT($AM149:$BV149,1)="s",1,0))-SUM(IF(RIGHT(LEFT($AM149:$BV149,2))="-",1,0)))</f>
        <v/>
      </c>
      <c r="AL149" s="562" t="str">
        <f t="array" ref="AL149">IF($K120="","",SUM(IF(LEFT($AM149:$BV149,1)="X",1,0)))</f>
        <v/>
      </c>
      <c r="AM149" s="668"/>
      <c r="AN149" s="668"/>
      <c r="AO149" s="668"/>
      <c r="AP149" s="668"/>
      <c r="AQ149" s="668"/>
      <c r="AR149" s="668"/>
      <c r="AS149" s="668"/>
      <c r="AT149" s="668"/>
      <c r="AU149" s="668"/>
      <c r="AV149" s="668"/>
      <c r="AW149" s="673"/>
      <c r="AX149" s="668"/>
      <c r="AY149" s="668"/>
      <c r="AZ149" s="668"/>
      <c r="BA149" s="668"/>
      <c r="BB149" s="668"/>
      <c r="BC149" s="668"/>
      <c r="BD149" s="668"/>
      <c r="BE149" s="668"/>
      <c r="BF149" s="668"/>
      <c r="BG149" s="668"/>
      <c r="BH149" s="668"/>
      <c r="BI149" s="668"/>
      <c r="BJ149" s="668"/>
      <c r="BK149" s="668"/>
      <c r="BL149" s="668"/>
      <c r="BM149" s="668"/>
      <c r="BN149" s="668"/>
      <c r="BO149" s="668"/>
      <c r="BP149" s="668"/>
      <c r="BQ149" s="668"/>
      <c r="BR149" s="668"/>
      <c r="BS149" s="668"/>
      <c r="BT149" s="673"/>
      <c r="BU149" s="668"/>
      <c r="BV149" s="668"/>
      <c r="BW149" s="673"/>
      <c r="BX149" s="673"/>
      <c r="BY149" s="673"/>
      <c r="BZ149" s="673"/>
      <c r="CA149" s="673"/>
      <c r="CB149" s="673"/>
      <c r="CC149" s="673"/>
      <c r="CD149" s="673"/>
    </row>
    <row r="150" spans="1:82" s="661" customFormat="1" ht="14.25">
      <c r="E150" s="584" t="str">
        <f>IF(J150=Table!$C$1,VLOOKUP(H150,Table!$B$38:$AO$61,Table!$AO$35-1,FALSE),"")</f>
        <v/>
      </c>
      <c r="F150" s="555"/>
      <c r="G150" s="574"/>
      <c r="H150" s="664"/>
      <c r="I150" s="576"/>
      <c r="J150" s="576"/>
      <c r="K150" s="576"/>
      <c r="L150" s="576"/>
      <c r="M150" s="562" t="str">
        <f t="shared" si="81"/>
        <v/>
      </c>
      <c r="N150" s="562" t="str">
        <f t="shared" si="82"/>
        <v/>
      </c>
      <c r="O150" s="562"/>
      <c r="P150" s="562" t="str">
        <f t="shared" si="83"/>
        <v/>
      </c>
      <c r="Q150" s="586" t="str">
        <f t="shared" si="79"/>
        <v/>
      </c>
      <c r="R150" s="587" t="str">
        <f t="shared" si="84"/>
        <v/>
      </c>
      <c r="S150" s="587"/>
      <c r="T150" s="587"/>
      <c r="U150" s="587"/>
      <c r="V150" s="587"/>
      <c r="W150" s="574"/>
      <c r="X150" s="574"/>
      <c r="Y150" s="562"/>
      <c r="Z150" s="562"/>
      <c r="AA150" s="562"/>
      <c r="AB150" s="562"/>
      <c r="AC150" s="562"/>
      <c r="AD150" s="562"/>
      <c r="AE150" s="562"/>
      <c r="AF150" s="562"/>
      <c r="AG150" s="562"/>
      <c r="AH150" s="562"/>
      <c r="AJ150" s="582"/>
      <c r="AK150" s="583" t="str">
        <f t="array" ref="AK150">IF($K150="","",SUM(IF(LEFT($AM150:$BV150,1)="s",1,0))-SUM(IF(RIGHT(LEFT($AM150:$BV150,2))="-",1,0)))</f>
        <v/>
      </c>
      <c r="AL150" s="562" t="str">
        <f t="array" ref="AL150">IF($K121="","",SUM(IF(LEFT($AM150:$BV150,1)="X",1,0)))</f>
        <v/>
      </c>
      <c r="AM150" s="668"/>
      <c r="AN150" s="668"/>
      <c r="AO150" s="668"/>
      <c r="AP150" s="668"/>
      <c r="AQ150" s="668"/>
      <c r="AR150" s="668"/>
      <c r="AS150" s="668"/>
      <c r="AT150" s="668"/>
      <c r="AU150" s="668"/>
      <c r="AV150" s="668"/>
      <c r="AW150" s="673"/>
      <c r="AX150" s="668"/>
      <c r="AY150" s="668"/>
      <c r="AZ150" s="668"/>
      <c r="BA150" s="668"/>
      <c r="BB150" s="668"/>
      <c r="BC150" s="668"/>
      <c r="BD150" s="668"/>
      <c r="BE150" s="668"/>
      <c r="BF150" s="668"/>
      <c r="BG150" s="668"/>
      <c r="BH150" s="668"/>
      <c r="BI150" s="668"/>
      <c r="BJ150" s="668"/>
      <c r="BK150" s="668"/>
      <c r="BL150" s="668"/>
      <c r="BM150" s="668"/>
      <c r="BN150" s="668"/>
      <c r="BO150" s="668"/>
      <c r="BP150" s="668"/>
      <c r="BQ150" s="668"/>
      <c r="BR150" s="668"/>
      <c r="BS150" s="668"/>
      <c r="BT150" s="673"/>
      <c r="BU150" s="668"/>
      <c r="BV150" s="668"/>
      <c r="BW150" s="673"/>
      <c r="BX150" s="673"/>
      <c r="BY150" s="673"/>
      <c r="BZ150" s="673"/>
      <c r="CA150" s="673"/>
      <c r="CB150" s="673"/>
      <c r="CC150" s="673"/>
      <c r="CD150" s="673"/>
    </row>
    <row r="151" spans="1:82" s="661" customFormat="1" ht="14.25">
      <c r="E151" s="584" t="str">
        <f>IF(J151=Table!$C$1,VLOOKUP(H151,Table!$B$38:$AO$61,Table!$AO$35-1,FALSE),"")</f>
        <v/>
      </c>
      <c r="F151" s="555"/>
      <c r="G151" s="574"/>
      <c r="H151" s="664"/>
      <c r="I151" s="576"/>
      <c r="J151" s="576"/>
      <c r="K151" s="576"/>
      <c r="L151" s="576"/>
      <c r="M151" s="562" t="str">
        <f t="shared" si="81"/>
        <v/>
      </c>
      <c r="N151" s="562" t="str">
        <f t="shared" si="82"/>
        <v/>
      </c>
      <c r="O151" s="562"/>
      <c r="P151" s="562" t="str">
        <f t="shared" si="83"/>
        <v/>
      </c>
      <c r="Q151" s="586" t="str">
        <f t="shared" si="79"/>
        <v/>
      </c>
      <c r="R151" s="587" t="str">
        <f t="shared" si="84"/>
        <v/>
      </c>
      <c r="S151" s="587"/>
      <c r="T151" s="587"/>
      <c r="U151" s="587"/>
      <c r="V151" s="587"/>
      <c r="W151" s="574"/>
      <c r="X151" s="574"/>
      <c r="Y151" s="562"/>
      <c r="Z151" s="562"/>
      <c r="AA151" s="562"/>
      <c r="AB151" s="562"/>
      <c r="AC151" s="562"/>
      <c r="AD151" s="562"/>
      <c r="AE151" s="562"/>
      <c r="AF151" s="562"/>
      <c r="AG151" s="562"/>
      <c r="AH151" s="562"/>
      <c r="AJ151" s="582"/>
      <c r="AK151" s="583" t="str">
        <f t="array" ref="AK151">IF($K151="","",SUM(IF(LEFT($AM151:$BV151,1)="s",1,0))-SUM(IF(RIGHT(LEFT($AM151:$BV151,2))="-",1,0)))</f>
        <v/>
      </c>
      <c r="AL151" s="562" t="str">
        <f t="array" ref="AL151">IF($K122="","",SUM(IF(LEFT($AM151:$BV151,1)="X",1,0)))</f>
        <v/>
      </c>
      <c r="AM151" s="668"/>
      <c r="AN151" s="668"/>
      <c r="AO151" s="668"/>
      <c r="AP151" s="668"/>
      <c r="AQ151" s="668"/>
      <c r="AR151" s="668"/>
      <c r="AS151" s="668"/>
      <c r="AT151" s="668"/>
      <c r="AU151" s="668"/>
      <c r="AV151" s="668"/>
      <c r="AW151" s="673"/>
      <c r="AX151" s="668"/>
      <c r="AY151" s="668"/>
      <c r="AZ151" s="668"/>
      <c r="BA151" s="668"/>
      <c r="BB151" s="668"/>
      <c r="BC151" s="668"/>
      <c r="BD151" s="668"/>
      <c r="BE151" s="668"/>
      <c r="BF151" s="668"/>
      <c r="BG151" s="668"/>
      <c r="BH151" s="668"/>
      <c r="BI151" s="668"/>
      <c r="BJ151" s="668"/>
      <c r="BK151" s="668"/>
      <c r="BL151" s="668"/>
      <c r="BM151" s="668"/>
      <c r="BN151" s="668"/>
      <c r="BO151" s="668"/>
      <c r="BP151" s="668"/>
      <c r="BQ151" s="668"/>
      <c r="BR151" s="668"/>
      <c r="BS151" s="668"/>
      <c r="BT151" s="673"/>
      <c r="BU151" s="668"/>
      <c r="BV151" s="668"/>
      <c r="BW151" s="673"/>
      <c r="BX151" s="673"/>
      <c r="BY151" s="673"/>
      <c r="BZ151" s="673"/>
      <c r="CA151" s="673"/>
      <c r="CB151" s="673"/>
      <c r="CC151" s="673"/>
      <c r="CD151" s="673"/>
    </row>
    <row r="152" spans="1:82" s="661" customFormat="1" ht="14.25">
      <c r="E152" s="584" t="str">
        <f>IF(J152=Table!$C$1,VLOOKUP(H152,Table!$B$38:$AO$61,Table!$AO$35-1,FALSE),"")</f>
        <v/>
      </c>
      <c r="F152" s="555"/>
      <c r="G152" s="574"/>
      <c r="H152" s="664"/>
      <c r="I152" s="576"/>
      <c r="J152" s="576"/>
      <c r="K152" s="576"/>
      <c r="L152" s="576"/>
      <c r="M152" s="562" t="str">
        <f t="shared" si="81"/>
        <v/>
      </c>
      <c r="N152" s="562" t="str">
        <f t="shared" si="82"/>
        <v/>
      </c>
      <c r="O152" s="562"/>
      <c r="P152" s="562" t="str">
        <f t="shared" si="83"/>
        <v/>
      </c>
      <c r="Q152" s="586" t="str">
        <f t="shared" si="79"/>
        <v/>
      </c>
      <c r="R152" s="587" t="str">
        <f t="shared" si="84"/>
        <v/>
      </c>
      <c r="S152" s="587"/>
      <c r="T152" s="587"/>
      <c r="U152" s="587"/>
      <c r="V152" s="587"/>
      <c r="W152" s="574"/>
      <c r="X152" s="574"/>
      <c r="Y152" s="562"/>
      <c r="Z152" s="562"/>
      <c r="AA152" s="562"/>
      <c r="AB152" s="562"/>
      <c r="AC152" s="562"/>
      <c r="AD152" s="562"/>
      <c r="AE152" s="562"/>
      <c r="AF152" s="562"/>
      <c r="AG152" s="562"/>
      <c r="AH152" s="562"/>
      <c r="AJ152" s="582"/>
      <c r="AK152" s="583" t="str">
        <f t="array" ref="AK152">IF($K152="","",SUM(IF(LEFT($AM152:$BV152,1)="s",1,0))-SUM(IF(RIGHT(LEFT($AM152:$BV152,2))="-",1,0)))</f>
        <v/>
      </c>
      <c r="AL152" s="562" t="str">
        <f t="array" ref="AL152">IF($K123="","",SUM(IF(LEFT($AM152:$BV152,1)="X",1,0)))</f>
        <v/>
      </c>
      <c r="AM152" s="668"/>
      <c r="AN152" s="668"/>
      <c r="AO152" s="668"/>
      <c r="AP152" s="668"/>
      <c r="AQ152" s="668"/>
      <c r="AR152" s="668"/>
      <c r="AS152" s="668"/>
      <c r="AT152" s="668"/>
      <c r="AU152" s="668"/>
      <c r="AV152" s="668"/>
      <c r="AW152" s="673"/>
      <c r="AX152" s="668"/>
      <c r="AY152" s="668"/>
      <c r="AZ152" s="668"/>
      <c r="BA152" s="668"/>
      <c r="BB152" s="668"/>
      <c r="BC152" s="668"/>
      <c r="BD152" s="668"/>
      <c r="BE152" s="668"/>
      <c r="BF152" s="668"/>
      <c r="BG152" s="668"/>
      <c r="BH152" s="668"/>
      <c r="BI152" s="668"/>
      <c r="BJ152" s="668"/>
      <c r="BK152" s="668"/>
      <c r="BL152" s="668"/>
      <c r="BM152" s="668"/>
      <c r="BN152" s="668"/>
      <c r="BO152" s="668"/>
      <c r="BP152" s="668"/>
      <c r="BQ152" s="668"/>
      <c r="BR152" s="668"/>
      <c r="BS152" s="668"/>
      <c r="BT152" s="673"/>
      <c r="BU152" s="668"/>
      <c r="BV152" s="668"/>
      <c r="BW152" s="673"/>
      <c r="BX152" s="673"/>
      <c r="BY152" s="673"/>
      <c r="BZ152" s="673"/>
      <c r="CA152" s="673"/>
      <c r="CB152" s="673"/>
      <c r="CC152" s="673"/>
      <c r="CD152" s="673"/>
    </row>
    <row r="153" spans="1:82" ht="14.25">
      <c r="A153" s="661"/>
      <c r="B153" s="661"/>
      <c r="C153" s="661"/>
      <c r="D153" s="661"/>
      <c r="E153" s="584" t="str">
        <f>IF(J153=Table!$C$1,VLOOKUP(H153,Table!$B$38:$AO$61,Table!$AO$35-1,FALSE),"")</f>
        <v/>
      </c>
      <c r="F153" s="555"/>
      <c r="G153" s="574"/>
      <c r="H153" s="664"/>
      <c r="I153" s="576"/>
      <c r="J153" s="576"/>
      <c r="K153" s="576"/>
      <c r="L153" s="576"/>
      <c r="M153" s="562" t="str">
        <f t="shared" si="81"/>
        <v/>
      </c>
      <c r="N153" s="562" t="str">
        <f t="shared" si="82"/>
        <v/>
      </c>
      <c r="O153" s="562"/>
      <c r="P153" s="562" t="str">
        <f t="shared" si="83"/>
        <v/>
      </c>
      <c r="Q153" s="586" t="str">
        <f t="shared" si="79"/>
        <v/>
      </c>
      <c r="R153" s="587" t="str">
        <f t="shared" si="84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IF($K153="","",SUM(IF(LEFT($AM153:$BV153,1)="s",1,0))-SUM(IF(RIGHT(LEFT($AM153:$BV153,2))="-",1,0)))</f>
        <v/>
      </c>
      <c r="AL153" s="562" t="str">
        <f t="array" ref="AL153">IF($K124="","",SUM(IF(LEFT($AM153:$BV153,1)="X",1,0)))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9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7"/>
      <c r="BT153" s="649"/>
      <c r="BU153" s="647"/>
      <c r="BV153" s="647"/>
      <c r="BW153" s="649"/>
      <c r="BX153" s="649"/>
      <c r="BY153" s="649"/>
      <c r="BZ153" s="649"/>
      <c r="CA153" s="649"/>
      <c r="CB153" s="649"/>
      <c r="CC153" s="649"/>
      <c r="CD153" s="649"/>
    </row>
    <row r="154" spans="1:82" ht="14.25">
      <c r="A154" s="661"/>
      <c r="B154" s="661"/>
      <c r="C154" s="661"/>
      <c r="D154" s="661"/>
      <c r="E154" s="584" t="str">
        <f>IF(J154=Table!$C$1,VLOOKUP(H154,Table!$B$38:$AO$61,Table!$AO$35-1,FALSE),"")</f>
        <v/>
      </c>
      <c r="F154" s="555"/>
      <c r="G154" s="574"/>
      <c r="H154" s="664"/>
      <c r="I154" s="576"/>
      <c r="J154" s="576"/>
      <c r="K154" s="576"/>
      <c r="L154" s="576"/>
      <c r="M154" s="562" t="str">
        <f t="shared" si="81"/>
        <v/>
      </c>
      <c r="N154" s="562" t="str">
        <f t="shared" si="82"/>
        <v/>
      </c>
      <c r="O154" s="562"/>
      <c r="P154" s="562" t="str">
        <f t="shared" si="83"/>
        <v/>
      </c>
      <c r="Q154" s="586" t="str">
        <f t="shared" si="79"/>
        <v/>
      </c>
      <c r="R154" s="587" t="str">
        <f t="shared" si="84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IF($K154="","",SUM(IF(LEFT($AM154:$BV154,1)="s",1,0))-SUM(IF(RIGHT(LEFT($AM154:$BV154,2))="-",1,0)))</f>
        <v/>
      </c>
      <c r="AL154" s="562" t="str">
        <f t="array" ref="AL154">IF($K125="","",SUM(IF(LEFT($AM154:$BV154,1)="X",1,0)))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9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7"/>
      <c r="BT154" s="649"/>
      <c r="BU154" s="647"/>
      <c r="BV154" s="647"/>
      <c r="BW154" s="649"/>
      <c r="BX154" s="649"/>
      <c r="BY154" s="649"/>
      <c r="BZ154" s="649"/>
      <c r="CA154" s="649"/>
      <c r="CB154" s="649"/>
      <c r="CC154" s="649"/>
      <c r="CD154" s="649"/>
    </row>
    <row r="155" spans="1:82" ht="14.25">
      <c r="A155" s="561"/>
      <c r="E155" s="584" t="str">
        <f>IF(J155=Table!$C$1,VLOOKUP(H155,Table!$B$38:$AO$61,Table!$AO$35-1,FALSE),"")</f>
        <v/>
      </c>
      <c r="F155" s="555"/>
      <c r="G155" s="574"/>
      <c r="H155" s="664"/>
      <c r="I155" s="576"/>
      <c r="J155" s="576"/>
      <c r="K155" s="576"/>
      <c r="L155" s="576"/>
      <c r="M155" s="562" t="str">
        <f t="shared" si="81"/>
        <v/>
      </c>
      <c r="N155" s="562" t="str">
        <f t="shared" si="82"/>
        <v/>
      </c>
      <c r="O155" s="562"/>
      <c r="P155" s="562" t="str">
        <f t="shared" si="83"/>
        <v/>
      </c>
      <c r="Q155" s="586" t="str">
        <f t="shared" si="79"/>
        <v/>
      </c>
      <c r="R155" s="587" t="str">
        <f t="shared" si="84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IF($K155="","",SUM(IF(LEFT($AM155:$BV155,1)="s",1,0))-SUM(IF(RIGHT(LEFT($AM155:$BV155,2))="-",1,0)))</f>
        <v/>
      </c>
      <c r="AL155" s="562" t="str">
        <f t="array" ref="AL155">IF($K126="","",SUM(IF(LEFT($AM155:$BV155,1)="X",1,0)))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9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7"/>
      <c r="BT155" s="649"/>
      <c r="BU155" s="647"/>
      <c r="BV155" s="647"/>
      <c r="BW155" s="649"/>
      <c r="BX155" s="649"/>
      <c r="BY155" s="649"/>
      <c r="BZ155" s="649"/>
      <c r="CA155" s="649"/>
      <c r="CB155" s="649"/>
      <c r="CC155" s="649"/>
      <c r="CD155" s="649"/>
    </row>
    <row r="156" spans="1:82" ht="14.25">
      <c r="A156" s="561"/>
      <c r="E156" s="584" t="str">
        <f>IF(J156=Table!$C$1,VLOOKUP(H156,Table!$B$38:$AO$61,Table!$AO$35-1,FALSE),"")</f>
        <v/>
      </c>
      <c r="F156" s="555"/>
      <c r="G156" s="574"/>
      <c r="H156" s="664"/>
      <c r="I156" s="576"/>
      <c r="J156" s="576"/>
      <c r="K156" s="576"/>
      <c r="L156" s="576"/>
      <c r="M156" s="562" t="str">
        <f t="shared" si="81"/>
        <v/>
      </c>
      <c r="N156" s="562" t="str">
        <f t="shared" si="82"/>
        <v/>
      </c>
      <c r="O156" s="562"/>
      <c r="P156" s="562" t="str">
        <f t="shared" si="83"/>
        <v/>
      </c>
      <c r="Q156" s="586" t="str">
        <f t="shared" si="79"/>
        <v/>
      </c>
      <c r="R156" s="587" t="str">
        <f t="shared" si="84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IF($K156="","",SUM(IF(LEFT($AM156:$BV156,1)="s",1,0))-SUM(IF(RIGHT(LEFT($AM156:$BV156,2))="-",1,0)))</f>
        <v/>
      </c>
      <c r="AL156" s="562" t="str">
        <f t="array" ref="AL156">IF($K127="","",SUM(IF(LEFT($AM156:$BV156,1)="X",1,0)))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9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7"/>
      <c r="BT156" s="649"/>
      <c r="BU156" s="647"/>
      <c r="BV156" s="647"/>
      <c r="BW156" s="649"/>
      <c r="BX156" s="649"/>
      <c r="BY156" s="649"/>
      <c r="BZ156" s="649"/>
      <c r="CA156" s="649"/>
      <c r="CB156" s="649"/>
      <c r="CC156" s="649"/>
      <c r="CD156" s="649"/>
    </row>
    <row r="157" spans="1:82" ht="14.25">
      <c r="A157" s="561"/>
      <c r="E157" s="584" t="str">
        <f>IF(J157=Table!$C$1,VLOOKUP(H157,Table!$B$38:$AO$61,Table!$AO$35-1,FALSE),"")</f>
        <v/>
      </c>
      <c r="F157" s="555"/>
      <c r="G157" s="574"/>
      <c r="H157" s="664"/>
      <c r="I157" s="576"/>
      <c r="J157" s="576"/>
      <c r="K157" s="576"/>
      <c r="L157" s="576"/>
      <c r="M157" s="562" t="str">
        <f t="shared" si="81"/>
        <v/>
      </c>
      <c r="N157" s="562" t="str">
        <f t="shared" si="82"/>
        <v/>
      </c>
      <c r="O157" s="562"/>
      <c r="P157" s="562" t="str">
        <f t="shared" si="83"/>
        <v/>
      </c>
      <c r="Q157" s="586" t="str">
        <f t="shared" si="79"/>
        <v/>
      </c>
      <c r="R157" s="587" t="str">
        <f t="shared" si="84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IF($K157="","",SUM(IF(LEFT($AM157:$BV157,1)="s",1,0))-SUM(IF(RIGHT(LEFT($AM157:$BV157,2))="-",1,0)))</f>
        <v/>
      </c>
      <c r="AL157" s="562" t="str">
        <f t="array" ref="AL157">IF($K128="","",SUM(IF(LEFT($AM157:$BV157,1)="X",1,0)))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9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7"/>
      <c r="BT157" s="649"/>
      <c r="BU157" s="647"/>
      <c r="BV157" s="647"/>
      <c r="BW157" s="649"/>
      <c r="BX157" s="649"/>
      <c r="BY157" s="649"/>
      <c r="BZ157" s="649"/>
      <c r="CA157" s="649"/>
      <c r="CB157" s="649"/>
      <c r="CC157" s="649"/>
      <c r="CD157" s="649"/>
    </row>
    <row r="158" spans="1:82" ht="14.25">
      <c r="A158" s="561"/>
      <c r="E158" s="584" t="str">
        <f>IF(J158=Table!$C$1,VLOOKUP(H158,Table!$B$38:$AO$61,Table!$AO$35-1,FALSE),"")</f>
        <v/>
      </c>
      <c r="F158" s="555"/>
      <c r="G158" s="574"/>
      <c r="H158" s="664"/>
      <c r="I158" s="576"/>
      <c r="J158" s="576"/>
      <c r="K158" s="576"/>
      <c r="L158" s="576"/>
      <c r="M158" s="562" t="str">
        <f t="shared" si="81"/>
        <v/>
      </c>
      <c r="N158" s="562" t="str">
        <f t="shared" si="82"/>
        <v/>
      </c>
      <c r="O158" s="562"/>
      <c r="P158" s="562" t="str">
        <f t="shared" si="83"/>
        <v/>
      </c>
      <c r="Q158" s="586" t="str">
        <f t="shared" si="79"/>
        <v/>
      </c>
      <c r="R158" s="587" t="str">
        <f t="shared" si="84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IF($K158="","",SUM(IF(LEFT($AM158:$BV158,1)="s",1,0))-SUM(IF(RIGHT(LEFT($AM158:$BV158,2))="-",1,0)))</f>
        <v/>
      </c>
      <c r="AL158" s="562" t="str">
        <f t="array" ref="AL158">IF($K129="","",SUM(IF(LEFT($AM158:$BV158,1)="X",1,0)))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9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7"/>
      <c r="BT158" s="649"/>
      <c r="BU158" s="647"/>
      <c r="BV158" s="647"/>
      <c r="BW158" s="649"/>
      <c r="BX158" s="649"/>
      <c r="BY158" s="649"/>
      <c r="BZ158" s="649"/>
      <c r="CA158" s="649"/>
      <c r="CB158" s="649"/>
      <c r="CC158" s="649"/>
      <c r="CD158" s="649"/>
    </row>
    <row r="159" spans="1:82" ht="14.25">
      <c r="A159" s="561"/>
      <c r="E159" s="584" t="str">
        <f>IF(J159=Table!$C$1,VLOOKUP(H159,Table!$B$38:$AO$61,Table!$AO$35-1,FALSE),"")</f>
        <v/>
      </c>
      <c r="F159" s="555"/>
      <c r="G159" s="574"/>
      <c r="H159" s="664"/>
      <c r="I159" s="576"/>
      <c r="J159" s="576"/>
      <c r="K159" s="576"/>
      <c r="L159" s="576"/>
      <c r="M159" s="562" t="str">
        <f t="shared" si="81"/>
        <v/>
      </c>
      <c r="N159" s="562" t="str">
        <f t="shared" si="82"/>
        <v/>
      </c>
      <c r="O159" s="562"/>
      <c r="P159" s="562" t="str">
        <f t="shared" si="83"/>
        <v/>
      </c>
      <c r="Q159" s="586" t="str">
        <f t="shared" si="79"/>
        <v/>
      </c>
      <c r="R159" s="587" t="str">
        <f t="shared" si="84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IF($K159="","",SUM(IF(LEFT($AM159:$BV159,1)="s",1,0))-SUM(IF(RIGHT(LEFT($AM159:$BV159,2))="-",1,0)))</f>
        <v/>
      </c>
      <c r="AL159" s="562" t="str">
        <f t="array" ref="AL159">IF($K130="","",SUM(IF(LEFT($AM159:$BV159,1)="X",1,0)))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9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7"/>
      <c r="BT159" s="649"/>
      <c r="BU159" s="647"/>
      <c r="BV159" s="647"/>
      <c r="BW159" s="649"/>
      <c r="BX159" s="649"/>
      <c r="BY159" s="649"/>
      <c r="BZ159" s="649"/>
      <c r="CA159" s="649"/>
      <c r="CB159" s="649"/>
      <c r="CC159" s="649"/>
      <c r="CD159" s="649"/>
    </row>
    <row r="160" spans="1:82" ht="14.25">
      <c r="A160" s="561"/>
      <c r="E160" s="584" t="str">
        <f>IF(J160=Table!$C$1,VLOOKUP(H160,Table!$B$38:$AO$61,Table!$AO$35-1,FALSE),"")</f>
        <v/>
      </c>
      <c r="F160" s="555"/>
      <c r="G160" s="574"/>
      <c r="H160" s="664"/>
      <c r="I160" s="576"/>
      <c r="J160" s="576"/>
      <c r="K160" s="576"/>
      <c r="L160" s="576"/>
      <c r="M160" s="562" t="str">
        <f t="shared" si="81"/>
        <v/>
      </c>
      <c r="N160" s="562" t="str">
        <f t="shared" si="82"/>
        <v/>
      </c>
      <c r="O160" s="562"/>
      <c r="P160" s="562" t="str">
        <f t="shared" si="83"/>
        <v/>
      </c>
      <c r="Q160" s="586" t="str">
        <f t="shared" si="79"/>
        <v/>
      </c>
      <c r="R160" s="587" t="str">
        <f t="shared" si="84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IF($K160="","",SUM(IF(LEFT($AM160:$BV160,1)="s",1,0))-SUM(IF(RIGHT(LEFT($AM160:$BV160,2))="-",1,0)))</f>
        <v/>
      </c>
      <c r="AL160" s="562" t="str">
        <f t="array" ref="AL160">IF($K131="","",SUM(IF(LEFT($AM160:$BV160,1)="X",1,0)))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9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7"/>
      <c r="BT160" s="649"/>
      <c r="BU160" s="647"/>
      <c r="BV160" s="647"/>
      <c r="BW160" s="649"/>
      <c r="BX160" s="649"/>
      <c r="BY160" s="649"/>
      <c r="BZ160" s="649"/>
      <c r="CA160" s="649"/>
      <c r="CB160" s="649"/>
      <c r="CC160" s="649"/>
      <c r="CD160" s="649"/>
    </row>
    <row r="161" spans="1:82" ht="14.25">
      <c r="A161" s="561"/>
      <c r="E161" s="584" t="str">
        <f>IF(J161=Table!$C$1,VLOOKUP(H161,Table!$B$38:$AO$61,Table!$AO$35-1,FALSE),"")</f>
        <v/>
      </c>
      <c r="F161" s="555"/>
      <c r="G161" s="574"/>
      <c r="H161" s="664"/>
      <c r="I161" s="576"/>
      <c r="J161" s="576"/>
      <c r="K161" s="576"/>
      <c r="L161" s="576"/>
      <c r="M161" s="562" t="str">
        <f t="shared" si="81"/>
        <v/>
      </c>
      <c r="N161" s="562" t="str">
        <f t="shared" si="82"/>
        <v/>
      </c>
      <c r="O161" s="562"/>
      <c r="P161" s="562" t="str">
        <f t="shared" si="83"/>
        <v/>
      </c>
      <c r="Q161" s="586" t="str">
        <f t="shared" si="79"/>
        <v/>
      </c>
      <c r="R161" s="587" t="str">
        <f t="shared" si="84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IF($K161="","",SUM(IF(LEFT($AM161:$BV161,1)="s",1,0))-SUM(IF(RIGHT(LEFT($AM161:$BV161,2))="-",1,0)))</f>
        <v/>
      </c>
      <c r="AL161" s="562" t="str">
        <f t="array" ref="AL161">IF($K132="","",SUM(IF(LEFT($AM161:$BV161,1)="X",1,0)))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9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7"/>
      <c r="BS161" s="647"/>
      <c r="BT161" s="649"/>
      <c r="BU161" s="647"/>
      <c r="BV161" s="647"/>
      <c r="BW161" s="649"/>
      <c r="BX161" s="649"/>
      <c r="BY161" s="649"/>
      <c r="BZ161" s="649"/>
      <c r="CA161" s="649"/>
      <c r="CB161" s="649"/>
      <c r="CC161" s="649"/>
      <c r="CD161" s="649"/>
    </row>
    <row r="162" spans="1:82" ht="14.25">
      <c r="A162" s="561"/>
      <c r="E162" s="584" t="str">
        <f>IF(J162=Table!$C$1,VLOOKUP(H162,Table!$B$38:$AO$61,Table!$AO$35-1,FALSE),"")</f>
        <v/>
      </c>
      <c r="F162" s="555"/>
      <c r="G162" s="574"/>
      <c r="H162" s="664"/>
      <c r="I162" s="576"/>
      <c r="J162" s="576"/>
      <c r="K162" s="576"/>
      <c r="L162" s="576"/>
      <c r="M162" s="562" t="str">
        <f t="shared" si="81"/>
        <v/>
      </c>
      <c r="N162" s="562" t="str">
        <f t="shared" si="82"/>
        <v/>
      </c>
      <c r="O162" s="562"/>
      <c r="P162" s="562" t="str">
        <f t="shared" si="83"/>
        <v/>
      </c>
      <c r="Q162" s="586" t="str">
        <f t="shared" si="79"/>
        <v/>
      </c>
      <c r="R162" s="587" t="str">
        <f t="shared" si="84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IF($K162="","",SUM(IF(LEFT($AM162:$BV162,1)="s",1,0))-SUM(IF(RIGHT(LEFT($AM162:$BV162,2))="-",1,0)))</f>
        <v/>
      </c>
      <c r="AL162" s="562" t="str">
        <f t="array" ref="AL162">IF($K133="","",SUM(IF(LEFT($AM162:$BV162,1)="X",1,0)))</f>
        <v/>
      </c>
      <c r="AM162" s="647"/>
      <c r="AN162" s="647"/>
      <c r="AO162" s="647"/>
      <c r="AP162" s="647"/>
      <c r="AQ162" s="647"/>
      <c r="AR162" s="647"/>
      <c r="AS162" s="647"/>
      <c r="AT162" s="647"/>
      <c r="AU162" s="647"/>
      <c r="AV162" s="647"/>
      <c r="AW162" s="649"/>
      <c r="AX162" s="647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7"/>
      <c r="BI162" s="647"/>
      <c r="BJ162" s="647"/>
      <c r="BK162" s="647"/>
      <c r="BL162" s="647"/>
      <c r="BM162" s="647"/>
      <c r="BN162" s="647"/>
      <c r="BO162" s="647"/>
      <c r="BP162" s="647"/>
      <c r="BQ162" s="647"/>
      <c r="BR162" s="647"/>
      <c r="BS162" s="647"/>
      <c r="BT162" s="649"/>
      <c r="BU162" s="647"/>
      <c r="BV162" s="647"/>
      <c r="BW162" s="649"/>
      <c r="BX162" s="649"/>
      <c r="BY162" s="649"/>
      <c r="BZ162" s="649"/>
      <c r="CA162" s="649"/>
      <c r="CB162" s="649"/>
      <c r="CC162" s="649"/>
      <c r="CD162" s="649"/>
    </row>
    <row r="163" spans="1:82" ht="14.25">
      <c r="A163" s="561"/>
      <c r="E163" s="584" t="str">
        <f>IF(J163=Table!$C$1,VLOOKUP(H163,Table!$B$38:$AO$61,Table!$AO$35-1,FALSE),"")</f>
        <v/>
      </c>
      <c r="F163" s="555"/>
      <c r="G163" s="574"/>
      <c r="H163" s="664"/>
      <c r="I163" s="576"/>
      <c r="J163" s="576"/>
      <c r="K163" s="576"/>
      <c r="L163" s="576"/>
      <c r="M163" s="562" t="str">
        <f t="shared" si="81"/>
        <v/>
      </c>
      <c r="N163" s="562" t="str">
        <f t="shared" si="82"/>
        <v/>
      </c>
      <c r="O163" s="562"/>
      <c r="P163" s="562" t="str">
        <f t="shared" si="83"/>
        <v/>
      </c>
      <c r="Q163" s="586" t="str">
        <f t="shared" si="79"/>
        <v/>
      </c>
      <c r="R163" s="587" t="str">
        <f t="shared" si="84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IF($K163="","",SUM(IF(LEFT($AM163:$BV163,1)="s",1,0))-SUM(IF(RIGHT(LEFT($AM163:$BV163,2))="-",1,0)))</f>
        <v/>
      </c>
      <c r="AL163" s="562" t="str">
        <f t="array" ref="AL163">IF($K134="","",SUM(IF(LEFT($AM163:$BV163,1)="X",1,0)))</f>
        <v/>
      </c>
      <c r="AM163" s="647"/>
      <c r="AN163" s="647"/>
      <c r="AO163" s="647"/>
      <c r="AP163" s="647"/>
      <c r="AQ163" s="647"/>
      <c r="AR163" s="647"/>
      <c r="AS163" s="647"/>
      <c r="AT163" s="647"/>
      <c r="AU163" s="647"/>
      <c r="AV163" s="647"/>
      <c r="AW163" s="649"/>
      <c r="AX163" s="647"/>
      <c r="AY163" s="647"/>
      <c r="AZ163" s="647"/>
      <c r="BA163" s="647"/>
      <c r="BB163" s="647"/>
      <c r="BC163" s="647"/>
      <c r="BD163" s="647"/>
      <c r="BE163" s="647"/>
      <c r="BF163" s="647"/>
      <c r="BG163" s="647"/>
      <c r="BH163" s="647"/>
      <c r="BI163" s="647"/>
      <c r="BJ163" s="647"/>
      <c r="BK163" s="647"/>
      <c r="BL163" s="647"/>
      <c r="BM163" s="647"/>
      <c r="BN163" s="647"/>
      <c r="BO163" s="647"/>
      <c r="BP163" s="647"/>
      <c r="BQ163" s="647"/>
      <c r="BR163" s="647"/>
      <c r="BS163" s="647"/>
      <c r="BT163" s="649"/>
      <c r="BU163" s="647"/>
      <c r="BV163" s="647"/>
      <c r="BW163" s="649"/>
      <c r="BX163" s="649"/>
      <c r="BY163" s="649"/>
      <c r="BZ163" s="649"/>
      <c r="CA163" s="649"/>
      <c r="CB163" s="649"/>
      <c r="CC163" s="649"/>
      <c r="CD163" s="649"/>
    </row>
    <row r="164" spans="1:82" ht="14.25">
      <c r="A164" s="561"/>
      <c r="E164" s="584" t="str">
        <f>IF(J164=Table!$C$1,VLOOKUP(H164,Table!$B$38:$AO$61,Table!$AO$35-1,FALSE),"")</f>
        <v/>
      </c>
      <c r="F164" s="555"/>
      <c r="G164" s="574"/>
      <c r="H164" s="664"/>
      <c r="I164" s="576"/>
      <c r="J164" s="576"/>
      <c r="K164" s="576"/>
      <c r="L164" s="576"/>
      <c r="M164" s="562" t="str">
        <f t="shared" si="81"/>
        <v/>
      </c>
      <c r="N164" s="562" t="str">
        <f t="shared" si="82"/>
        <v/>
      </c>
      <c r="O164" s="562"/>
      <c r="P164" s="562" t="str">
        <f t="shared" si="83"/>
        <v/>
      </c>
      <c r="Q164" s="586" t="str">
        <f t="shared" si="79"/>
        <v/>
      </c>
      <c r="R164" s="587" t="str">
        <f t="shared" si="84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IF($K164="","",SUM(IF(LEFT($AM164:$BV164,1)="s",1,0))-SUM(IF(RIGHT(LEFT($AM164:$BV164,2))="-",1,0)))</f>
        <v/>
      </c>
      <c r="AL164" s="562" t="str">
        <f t="array" ref="AL164">IF($K135="","",SUM(IF(LEFT($AM164:$BV164,1)="X",1,0)))</f>
        <v/>
      </c>
      <c r="AM164" s="647"/>
      <c r="AN164" s="647"/>
      <c r="AO164" s="647"/>
      <c r="AP164" s="647"/>
      <c r="AQ164" s="647"/>
      <c r="AR164" s="647"/>
      <c r="AS164" s="647"/>
      <c r="AT164" s="647"/>
      <c r="AU164" s="647"/>
      <c r="AV164" s="647"/>
      <c r="AW164" s="649"/>
      <c r="AX164" s="647"/>
      <c r="AY164" s="647"/>
      <c r="AZ164" s="647"/>
      <c r="BA164" s="647"/>
      <c r="BB164" s="647"/>
      <c r="BC164" s="647"/>
      <c r="BD164" s="647"/>
      <c r="BE164" s="647"/>
      <c r="BF164" s="647"/>
      <c r="BG164" s="647"/>
      <c r="BH164" s="647"/>
      <c r="BI164" s="647"/>
      <c r="BJ164" s="647"/>
      <c r="BK164" s="647"/>
      <c r="BL164" s="647"/>
      <c r="BM164" s="647"/>
      <c r="BN164" s="647"/>
      <c r="BO164" s="647"/>
      <c r="BP164" s="647"/>
      <c r="BQ164" s="647"/>
      <c r="BR164" s="647"/>
      <c r="BS164" s="647"/>
      <c r="BT164" s="649"/>
      <c r="BU164" s="647"/>
      <c r="BV164" s="647"/>
      <c r="BW164" s="649"/>
      <c r="BX164" s="649"/>
      <c r="BY164" s="649"/>
      <c r="BZ164" s="649"/>
      <c r="CA164" s="649"/>
      <c r="CB164" s="649"/>
      <c r="CC164" s="649"/>
      <c r="CD164" s="649"/>
    </row>
    <row r="165" spans="1:82" ht="14.25">
      <c r="A165" s="561"/>
      <c r="E165" s="584" t="str">
        <f>IF(J165=Table!$C$1,VLOOKUP(H165,Table!$B$38:$AO$61,Table!$AO$35-1,FALSE),"")</f>
        <v/>
      </c>
      <c r="F165" s="555"/>
      <c r="G165" s="574"/>
      <c r="H165" s="664"/>
      <c r="I165" s="576"/>
      <c r="J165" s="576"/>
      <c r="K165" s="576"/>
      <c r="L165" s="576"/>
      <c r="M165" s="562" t="str">
        <f t="shared" si="81"/>
        <v/>
      </c>
      <c r="N165" s="562" t="str">
        <f t="shared" si="82"/>
        <v/>
      </c>
      <c r="O165" s="562"/>
      <c r="P165" s="562" t="str">
        <f t="shared" si="83"/>
        <v/>
      </c>
      <c r="Q165" s="586" t="str">
        <f t="shared" si="79"/>
        <v/>
      </c>
      <c r="R165" s="587" t="str">
        <f t="shared" si="84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IF($K165="","",SUM(IF(LEFT($AM165:$BV165,1)="s",1,0))-SUM(IF(RIGHT(LEFT($AM165:$BV165,2))="-",1,0)))</f>
        <v/>
      </c>
      <c r="AL165" s="562" t="str">
        <f t="array" ref="AL165">IF($K136="","",SUM(IF(LEFT($AM165:$BV165,1)="X",1,0)))</f>
        <v/>
      </c>
      <c r="AM165" s="647"/>
      <c r="AN165" s="647"/>
      <c r="AO165" s="647"/>
      <c r="AP165" s="647"/>
      <c r="AQ165" s="647"/>
      <c r="AR165" s="647"/>
      <c r="AS165" s="647"/>
      <c r="AT165" s="647"/>
      <c r="AU165" s="647"/>
      <c r="AV165" s="647"/>
      <c r="AW165" s="649"/>
      <c r="AX165" s="647"/>
      <c r="AY165" s="647"/>
      <c r="AZ165" s="647"/>
      <c r="BA165" s="647"/>
      <c r="BB165" s="647"/>
      <c r="BC165" s="647"/>
      <c r="BD165" s="647"/>
      <c r="BE165" s="647"/>
      <c r="BF165" s="647"/>
      <c r="BG165" s="647"/>
      <c r="BH165" s="647"/>
      <c r="BI165" s="647"/>
      <c r="BJ165" s="647"/>
      <c r="BK165" s="647"/>
      <c r="BL165" s="647"/>
      <c r="BM165" s="647"/>
      <c r="BN165" s="647"/>
      <c r="BO165" s="647"/>
      <c r="BP165" s="647"/>
      <c r="BQ165" s="647"/>
      <c r="BR165" s="647"/>
      <c r="BS165" s="647"/>
      <c r="BT165" s="649"/>
      <c r="BU165" s="647"/>
      <c r="BV165" s="647"/>
      <c r="BW165" s="649"/>
      <c r="BX165" s="649"/>
      <c r="BY165" s="649"/>
      <c r="BZ165" s="649"/>
      <c r="CA165" s="649"/>
      <c r="CB165" s="649"/>
      <c r="CC165" s="649"/>
      <c r="CD165" s="649"/>
    </row>
    <row r="166" spans="1:82" ht="14.25">
      <c r="A166" s="561"/>
      <c r="E166" s="584" t="str">
        <f>IF(J166=Table!$C$1,VLOOKUP(H166,Table!$B$38:$AO$61,Table!$AO$35-1,FALSE),"")</f>
        <v/>
      </c>
      <c r="F166" s="555"/>
      <c r="G166" s="574"/>
      <c r="H166" s="664"/>
      <c r="I166" s="576"/>
      <c r="J166" s="576"/>
      <c r="K166" s="576"/>
      <c r="L166" s="576"/>
      <c r="M166" s="562" t="str">
        <f t="shared" si="81"/>
        <v/>
      </c>
      <c r="N166" s="562" t="str">
        <f t="shared" si="82"/>
        <v/>
      </c>
      <c r="O166" s="562"/>
      <c r="P166" s="562" t="str">
        <f t="shared" si="83"/>
        <v/>
      </c>
      <c r="Q166" s="586" t="str">
        <f t="shared" si="79"/>
        <v/>
      </c>
      <c r="R166" s="587" t="str">
        <f t="shared" si="84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IF($K166="","",SUM(IF(LEFT($AM166:$BV166,1)="s",1,0))-SUM(IF(RIGHT(LEFT($AM166:$BV166,2))="-",1,0)))</f>
        <v/>
      </c>
      <c r="AL166" s="562" t="str">
        <f t="array" ref="AL166">IF($K137="","",SUM(IF(LEFT($AM166:$BV166,1)="X",1,0)))</f>
        <v/>
      </c>
      <c r="AM166" s="647"/>
      <c r="AN166" s="647"/>
      <c r="AO166" s="647"/>
      <c r="AP166" s="647"/>
      <c r="AQ166" s="647"/>
      <c r="AR166" s="647"/>
      <c r="AS166" s="647"/>
      <c r="AT166" s="647"/>
      <c r="AU166" s="647"/>
      <c r="AV166" s="647"/>
      <c r="AW166" s="649"/>
      <c r="AX166" s="647"/>
      <c r="AY166" s="647"/>
      <c r="AZ166" s="647"/>
      <c r="BA166" s="647"/>
      <c r="BB166" s="647"/>
      <c r="BC166" s="647"/>
      <c r="BD166" s="647"/>
      <c r="BE166" s="647"/>
      <c r="BF166" s="647"/>
      <c r="BG166" s="647"/>
      <c r="BH166" s="647"/>
      <c r="BI166" s="647"/>
      <c r="BJ166" s="647"/>
      <c r="BK166" s="647"/>
      <c r="BL166" s="647"/>
      <c r="BM166" s="647"/>
      <c r="BN166" s="647"/>
      <c r="BO166" s="647"/>
      <c r="BP166" s="647"/>
      <c r="BQ166" s="647"/>
      <c r="BR166" s="647"/>
      <c r="BS166" s="647"/>
      <c r="BT166" s="649"/>
      <c r="BU166" s="647"/>
      <c r="BV166" s="647"/>
      <c r="BW166" s="649"/>
      <c r="BX166" s="649"/>
      <c r="BY166" s="649"/>
      <c r="BZ166" s="649"/>
      <c r="CA166" s="649"/>
      <c r="CB166" s="649"/>
      <c r="CC166" s="649"/>
      <c r="CD166" s="649"/>
    </row>
    <row r="167" spans="1:82" ht="14.25">
      <c r="A167" s="561"/>
      <c r="E167" s="584" t="str">
        <f>IF(J167=Table!$C$1,VLOOKUP(H167,Table!$B$38:$AO$61,Table!$AO$35-1,FALSE),"")</f>
        <v/>
      </c>
      <c r="F167" s="555"/>
      <c r="G167" s="574"/>
      <c r="H167" s="664"/>
      <c r="I167" s="576"/>
      <c r="J167" s="576"/>
      <c r="K167" s="576"/>
      <c r="L167" s="576"/>
      <c r="M167" s="562" t="str">
        <f t="shared" si="81"/>
        <v/>
      </c>
      <c r="N167" s="562" t="str">
        <f t="shared" si="82"/>
        <v/>
      </c>
      <c r="O167" s="562"/>
      <c r="P167" s="562" t="str">
        <f t="shared" si="83"/>
        <v/>
      </c>
      <c r="Q167" s="586" t="str">
        <f t="shared" si="79"/>
        <v/>
      </c>
      <c r="R167" s="587" t="str">
        <f t="shared" si="84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IF($K167="","",SUM(IF(LEFT($AM167:$BV167,1)="s",1,0))-SUM(IF(RIGHT(LEFT($AM167:$BV167,2))="-",1,0)))</f>
        <v/>
      </c>
      <c r="AL167" s="562" t="str">
        <f t="array" ref="AL167">IF($K138="","",SUM(IF(LEFT($AM167:$BV167,1)="X",1,0)))</f>
        <v/>
      </c>
      <c r="AM167" s="647"/>
      <c r="AN167" s="647"/>
      <c r="AO167" s="647"/>
      <c r="AP167" s="647"/>
      <c r="AQ167" s="647"/>
      <c r="AR167" s="647"/>
      <c r="AS167" s="647"/>
      <c r="AT167" s="647"/>
      <c r="AU167" s="647"/>
      <c r="AV167" s="647"/>
      <c r="AW167" s="649"/>
      <c r="AX167" s="647"/>
      <c r="AY167" s="647"/>
      <c r="AZ167" s="647"/>
      <c r="BA167" s="647"/>
      <c r="BB167" s="647"/>
      <c r="BC167" s="647"/>
      <c r="BD167" s="647"/>
      <c r="BE167" s="647"/>
      <c r="BF167" s="647"/>
      <c r="BG167" s="647"/>
      <c r="BH167" s="647"/>
      <c r="BI167" s="647"/>
      <c r="BJ167" s="647"/>
      <c r="BK167" s="647"/>
      <c r="BL167" s="647"/>
      <c r="BM167" s="647"/>
      <c r="BN167" s="647"/>
      <c r="BO167" s="647"/>
      <c r="BP167" s="647"/>
      <c r="BQ167" s="647"/>
      <c r="BR167" s="647"/>
      <c r="BS167" s="647"/>
      <c r="BT167" s="649"/>
      <c r="BU167" s="647"/>
      <c r="BV167" s="647"/>
      <c r="BW167" s="649"/>
      <c r="BX167" s="649"/>
      <c r="BY167" s="649"/>
      <c r="BZ167" s="649"/>
      <c r="CA167" s="649"/>
      <c r="CB167" s="649"/>
      <c r="CC167" s="649"/>
      <c r="CD167" s="649"/>
    </row>
    <row r="168" spans="1:82" ht="14.25">
      <c r="A168" s="561"/>
      <c r="E168" s="584" t="str">
        <f>IF(J168=Table!$C$1,VLOOKUP(H168,Table!$B$38:$AO$61,Table!$AO$35-1,FALSE),"")</f>
        <v/>
      </c>
      <c r="F168" s="555"/>
      <c r="G168" s="574"/>
      <c r="H168" s="664"/>
      <c r="I168" s="576"/>
      <c r="J168" s="576"/>
      <c r="K168" s="576"/>
      <c r="L168" s="576"/>
      <c r="M168" s="562" t="str">
        <f t="shared" si="81"/>
        <v/>
      </c>
      <c r="N168" s="562" t="str">
        <f t="shared" si="82"/>
        <v/>
      </c>
      <c r="O168" s="562"/>
      <c r="P168" s="562" t="str">
        <f t="shared" si="83"/>
        <v/>
      </c>
      <c r="Q168" s="586" t="str">
        <f t="shared" si="79"/>
        <v/>
      </c>
      <c r="R168" s="587" t="str">
        <f t="shared" si="84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IF($K168="","",SUM(IF(LEFT($AM168:$BV168,1)="s",1,0))-SUM(IF(RIGHT(LEFT($AM168:$BV168,2))="-",1,0)))</f>
        <v/>
      </c>
      <c r="AL168" s="562" t="str">
        <f t="array" ref="AL168">IF($K139="","",SUM(IF(LEFT($AM168:$BV168,1)="X",1,0)))</f>
        <v/>
      </c>
      <c r="AM168" s="647"/>
      <c r="AN168" s="647"/>
      <c r="AO168" s="647"/>
      <c r="AP168" s="647"/>
      <c r="AQ168" s="647"/>
      <c r="AR168" s="647"/>
      <c r="AS168" s="647"/>
      <c r="AT168" s="647"/>
      <c r="AU168" s="647"/>
      <c r="AV168" s="647"/>
      <c r="AW168" s="649"/>
      <c r="AX168" s="647"/>
      <c r="AY168" s="647"/>
      <c r="AZ168" s="647"/>
      <c r="BA168" s="647"/>
      <c r="BB168" s="647"/>
      <c r="BC168" s="647"/>
      <c r="BD168" s="647"/>
      <c r="BE168" s="647"/>
      <c r="BF168" s="647"/>
      <c r="BG168" s="647"/>
      <c r="BH168" s="647"/>
      <c r="BI168" s="647"/>
      <c r="BJ168" s="647"/>
      <c r="BK168" s="647"/>
      <c r="BL168" s="647"/>
      <c r="BM168" s="647"/>
      <c r="BN168" s="647"/>
      <c r="BO168" s="647"/>
      <c r="BP168" s="647"/>
      <c r="BQ168" s="647"/>
      <c r="BR168" s="647"/>
      <c r="BS168" s="647"/>
      <c r="BT168" s="649"/>
      <c r="BU168" s="647"/>
      <c r="BV168" s="647"/>
      <c r="BW168" s="649"/>
      <c r="BX168" s="649"/>
      <c r="BY168" s="649"/>
      <c r="BZ168" s="649"/>
      <c r="CA168" s="649"/>
      <c r="CB168" s="649"/>
      <c r="CC168" s="649"/>
      <c r="CD168" s="649"/>
    </row>
    <row r="169" spans="1:82" ht="14.25">
      <c r="A169" s="561"/>
      <c r="E169" s="584" t="str">
        <f>IF(J169=Table!$C$1,VLOOKUP(H169,Table!$B$38:$AO$61,Table!$AO$35-1,FALSE),"")</f>
        <v/>
      </c>
      <c r="F169" s="555"/>
      <c r="G169" s="574"/>
      <c r="H169" s="664"/>
      <c r="I169" s="576"/>
      <c r="J169" s="576"/>
      <c r="K169" s="576"/>
      <c r="L169" s="576"/>
      <c r="M169" s="562" t="str">
        <f t="shared" si="81"/>
        <v/>
      </c>
      <c r="N169" s="562" t="str">
        <f t="shared" si="82"/>
        <v/>
      </c>
      <c r="O169" s="562"/>
      <c r="P169" s="562" t="str">
        <f t="shared" si="83"/>
        <v/>
      </c>
      <c r="Q169" s="586" t="str">
        <f t="shared" si="79"/>
        <v/>
      </c>
      <c r="R169" s="587" t="str">
        <f t="shared" si="84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IF($K169="","",SUM(IF(LEFT($AM169:$BV169,1)="s",1,0))-SUM(IF(RIGHT(LEFT($AM169:$BV169,2))="-",1,0)))</f>
        <v/>
      </c>
      <c r="AL169" s="562" t="str">
        <f t="array" ref="AL169">IF($K140="","",SUM(IF(LEFT($AM169:$BV169,1)="X",1,0)))</f>
        <v/>
      </c>
      <c r="AM169" s="647"/>
      <c r="AN169" s="647"/>
      <c r="AO169" s="647"/>
      <c r="AP169" s="647"/>
      <c r="AQ169" s="647"/>
      <c r="AR169" s="647"/>
      <c r="AS169" s="647"/>
      <c r="AT169" s="647"/>
      <c r="AU169" s="647"/>
      <c r="AV169" s="647"/>
      <c r="AW169" s="649"/>
      <c r="AX169" s="647"/>
      <c r="AY169" s="647"/>
      <c r="AZ169" s="647"/>
      <c r="BA169" s="647"/>
      <c r="BB169" s="647"/>
      <c r="BC169" s="647"/>
      <c r="BD169" s="647"/>
      <c r="BE169" s="647"/>
      <c r="BF169" s="647"/>
      <c r="BG169" s="647"/>
      <c r="BH169" s="647"/>
      <c r="BI169" s="647"/>
      <c r="BJ169" s="647"/>
      <c r="BK169" s="647"/>
      <c r="BL169" s="647"/>
      <c r="BM169" s="647"/>
      <c r="BN169" s="647"/>
      <c r="BO169" s="647"/>
      <c r="BP169" s="647"/>
      <c r="BQ169" s="647"/>
      <c r="BR169" s="647"/>
      <c r="BS169" s="647"/>
      <c r="BT169" s="649"/>
      <c r="BU169" s="647"/>
      <c r="BV169" s="647"/>
      <c r="BW169" s="649"/>
      <c r="BX169" s="649"/>
      <c r="BY169" s="649"/>
      <c r="BZ169" s="649"/>
      <c r="CA169" s="649"/>
      <c r="CB169" s="649"/>
      <c r="CC169" s="649"/>
      <c r="CD169" s="649"/>
    </row>
    <row r="170" spans="1:82" ht="14.25">
      <c r="A170" s="561"/>
      <c r="E170" s="584" t="str">
        <f>IF(J170=Table!$C$1,VLOOKUP(H170,Table!$B$38:$AO$61,Table!$AO$35-1,FALSE),"")</f>
        <v/>
      </c>
      <c r="F170" s="555"/>
      <c r="G170" s="574"/>
      <c r="H170" s="664"/>
      <c r="I170" s="576"/>
      <c r="J170" s="576"/>
      <c r="M170" s="562" t="str">
        <f t="shared" si="81"/>
        <v/>
      </c>
      <c r="N170" s="562" t="str">
        <f t="shared" si="82"/>
        <v/>
      </c>
      <c r="O170" s="562"/>
      <c r="P170" s="562" t="str">
        <f t="shared" si="83"/>
        <v/>
      </c>
      <c r="Q170" s="586" t="str">
        <f t="shared" si="79"/>
        <v/>
      </c>
      <c r="R170" s="587" t="str">
        <f t="shared" si="84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IF($K170="","",SUM(IF(LEFT($AM170:$BV170,1)="s",1,0))-SUM(IF(RIGHT(LEFT($AM170:$BV170,2))="-",1,0)))</f>
        <v/>
      </c>
      <c r="AL170" s="562" t="str">
        <f t="array" ref="AL170">IF($K141="","",SUM(IF(LEFT($AM170:$BV170,1)="X",1,0)))</f>
        <v/>
      </c>
      <c r="AM170" s="647"/>
      <c r="AN170" s="647"/>
      <c r="AO170" s="647"/>
      <c r="AP170" s="647"/>
      <c r="AQ170" s="647"/>
      <c r="AR170" s="647"/>
      <c r="AS170" s="647"/>
      <c r="AT170" s="647"/>
      <c r="AU170" s="647"/>
      <c r="AV170" s="647"/>
      <c r="AW170" s="649"/>
      <c r="AX170" s="647"/>
      <c r="AY170" s="647"/>
      <c r="AZ170" s="647"/>
      <c r="BA170" s="647"/>
      <c r="BB170" s="647"/>
      <c r="BC170" s="647"/>
      <c r="BD170" s="647"/>
      <c r="BE170" s="647"/>
      <c r="BF170" s="647"/>
      <c r="BG170" s="647"/>
      <c r="BH170" s="647"/>
      <c r="BI170" s="647"/>
      <c r="BJ170" s="647"/>
      <c r="BK170" s="647"/>
      <c r="BL170" s="647"/>
      <c r="BM170" s="647"/>
      <c r="BN170" s="647"/>
      <c r="BO170" s="647"/>
      <c r="BP170" s="647"/>
      <c r="BQ170" s="647"/>
      <c r="BR170" s="647"/>
      <c r="BS170" s="647"/>
      <c r="BT170" s="649"/>
      <c r="BU170" s="647"/>
      <c r="BV170" s="647"/>
      <c r="BW170" s="649"/>
      <c r="BX170" s="649"/>
      <c r="BY170" s="649"/>
      <c r="BZ170" s="649"/>
      <c r="CA170" s="649"/>
      <c r="CB170" s="649"/>
      <c r="CC170" s="649"/>
      <c r="CD170" s="649"/>
    </row>
    <row r="171" spans="1:82" ht="15">
      <c r="A171" s="561"/>
      <c r="E171" s="584" t="str">
        <f>IF(J171=Table!$C$1,VLOOKUP(H171,Table!$B$38:$AO$61,Table!$AO$35-1,FALSE),"")</f>
        <v/>
      </c>
      <c r="F171" s="555"/>
      <c r="G171" s="574"/>
      <c r="H171" s="664"/>
      <c r="I171" s="576"/>
      <c r="J171" s="576"/>
      <c r="M171" s="562" t="str">
        <f t="shared" si="81"/>
        <v/>
      </c>
      <c r="N171" s="562" t="str">
        <f t="shared" si="82"/>
        <v/>
      </c>
      <c r="O171" s="562"/>
      <c r="P171" s="562" t="str">
        <f t="shared" si="83"/>
        <v/>
      </c>
      <c r="Q171" s="586" t="str">
        <f t="shared" si="79"/>
        <v/>
      </c>
      <c r="R171" s="587" t="str">
        <f t="shared" si="84"/>
        <v/>
      </c>
      <c r="S171" s="587"/>
      <c r="T171" s="587"/>
      <c r="U171" s="587"/>
      <c r="V171" s="587"/>
      <c r="W171" s="574"/>
      <c r="X171" s="574"/>
      <c r="AJ171" s="582"/>
      <c r="AK171" s="583" t="str">
        <f t="array" ref="AK171">IF($K171="","",SUM(IF(LEFT($AM171:$BV171,1)="s",1,0))-SUM(IF(RIGHT(LEFT($AM171:$BV171,2))="-",1,0)))</f>
        <v/>
      </c>
      <c r="AL171" s="562" t="str">
        <f t="array" ref="AL171">IF($K142="","",SUM(IF(LEFT($AM171:$BV171,1)="X",1,0)))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S171" s="589"/>
      <c r="BU171" s="589"/>
      <c r="BV171" s="589"/>
    </row>
    <row r="172" spans="1:82" ht="15">
      <c r="A172" s="561"/>
      <c r="E172" s="584" t="str">
        <f>IF(J172=Table!$C$1,VLOOKUP(H172,Table!$B$38:$AO$61,Table!$AO$35-1,FALSE),"")</f>
        <v/>
      </c>
      <c r="F172" s="555"/>
      <c r="G172" s="574"/>
      <c r="H172" s="664"/>
      <c r="I172" s="576"/>
      <c r="J172" s="576"/>
      <c r="M172" s="562" t="str">
        <f t="shared" si="81"/>
        <v/>
      </c>
      <c r="N172" s="562" t="str">
        <f t="shared" si="82"/>
        <v/>
      </c>
      <c r="O172" s="562"/>
      <c r="P172" s="562" t="str">
        <f t="shared" si="83"/>
        <v/>
      </c>
      <c r="Q172" s="586" t="str">
        <f t="shared" si="79"/>
        <v/>
      </c>
      <c r="R172" s="587" t="str">
        <f t="shared" si="84"/>
        <v/>
      </c>
      <c r="S172" s="587"/>
      <c r="T172" s="587"/>
      <c r="U172" s="587"/>
      <c r="V172" s="587"/>
      <c r="W172" s="574"/>
      <c r="X172" s="574"/>
      <c r="AJ172" s="582"/>
      <c r="AK172" s="583" t="str">
        <f t="array" ref="AK172">IF($K172="","",SUM(IF(LEFT($AM172:$BV172,1)="s",1,0))-SUM(IF(RIGHT(LEFT($AM172:$BV172,2))="-",1,0)))</f>
        <v/>
      </c>
      <c r="AL172" s="562" t="str">
        <f t="array" ref="AL172">IF($K143="","",SUM(IF(LEFT($AM172:$BV172,1)="X",1,0)))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S172" s="589"/>
      <c r="BU172" s="589"/>
      <c r="BV172" s="589"/>
    </row>
    <row r="173" spans="1:82" ht="15">
      <c r="A173" s="561"/>
      <c r="E173" s="584" t="str">
        <f>IF(J173=Table!$C$1,VLOOKUP(H173,Table!$B$38:$AO$61,Table!$AO$35-1,FALSE),"")</f>
        <v/>
      </c>
      <c r="F173" s="555"/>
      <c r="G173" s="574"/>
      <c r="H173" s="664"/>
      <c r="I173" s="576"/>
      <c r="J173" s="576"/>
      <c r="M173" s="562" t="str">
        <f t="shared" si="81"/>
        <v/>
      </c>
      <c r="N173" s="562" t="str">
        <f t="shared" si="82"/>
        <v/>
      </c>
      <c r="O173" s="562"/>
      <c r="P173" s="562" t="str">
        <f t="shared" si="83"/>
        <v/>
      </c>
      <c r="Q173" s="586" t="str">
        <f t="shared" si="79"/>
        <v/>
      </c>
      <c r="R173" s="587" t="str">
        <f t="shared" si="84"/>
        <v/>
      </c>
      <c r="S173" s="587"/>
      <c r="T173" s="587"/>
      <c r="U173" s="587"/>
      <c r="V173" s="587"/>
      <c r="W173" s="574"/>
      <c r="X173" s="574"/>
      <c r="AJ173" s="582"/>
      <c r="AK173" s="583" t="str">
        <f t="array" ref="AK173">IF($K173="","",SUM(IF(LEFT($AM173:$BV173,1)="s",1,0))-SUM(IF(RIGHT(LEFT($AM173:$BV173,2))="-",1,0)))</f>
        <v/>
      </c>
      <c r="AL173" s="562" t="str">
        <f t="array" ref="AL173">IF($K144="","",SUM(IF(LEFT($AM173:$BV173,1)="X",1,0)))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S173" s="589"/>
      <c r="BU173" s="589"/>
      <c r="BV173" s="589"/>
    </row>
    <row r="174" spans="1:82" ht="15">
      <c r="A174" s="561"/>
      <c r="E174" s="584" t="str">
        <f>IF(J174=Table!$C$1,VLOOKUP(H174,Table!$B$38:$AO$61,Table!$AO$35-1,FALSE),"")</f>
        <v/>
      </c>
      <c r="F174" s="555"/>
      <c r="G174" s="574"/>
      <c r="H174" s="664"/>
      <c r="I174" s="576"/>
      <c r="J174" s="576"/>
      <c r="M174" s="562" t="str">
        <f t="shared" si="81"/>
        <v/>
      </c>
      <c r="N174" s="562" t="str">
        <f t="shared" si="82"/>
        <v/>
      </c>
      <c r="O174" s="562"/>
      <c r="P174" s="562" t="str">
        <f t="shared" si="83"/>
        <v/>
      </c>
      <c r="Q174" s="586" t="str">
        <f t="shared" si="79"/>
        <v/>
      </c>
      <c r="R174" s="587" t="str">
        <f t="shared" si="84"/>
        <v/>
      </c>
      <c r="S174" s="587"/>
      <c r="T174" s="587"/>
      <c r="U174" s="587"/>
      <c r="V174" s="587"/>
      <c r="W174" s="574"/>
      <c r="X174" s="574"/>
      <c r="AJ174" s="582"/>
      <c r="AK174" s="583" t="str">
        <f t="array" ref="AK174">IF($K174="","",SUM(IF(LEFT($AM174:$BV174,1)="s",1,0))-SUM(IF(RIGHT(LEFT($AM174:$BV174,2))="-",1,0)))</f>
        <v/>
      </c>
      <c r="AL174" s="562" t="str">
        <f t="array" ref="AL174">IF($K145="","",SUM(IF(LEFT($AM174:$BV174,1)="X",1,0)))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S174" s="589"/>
      <c r="BU174" s="589"/>
      <c r="BV174" s="589"/>
    </row>
    <row r="175" spans="1:82" ht="15">
      <c r="A175" s="561"/>
      <c r="E175" s="584" t="str">
        <f>IF(J175=Table!$C$1,VLOOKUP(H175,Table!$B$38:$AO$61,Table!$AO$35-1,FALSE),"")</f>
        <v/>
      </c>
      <c r="F175" s="555"/>
      <c r="G175" s="574"/>
      <c r="H175" s="664"/>
      <c r="I175" s="576"/>
      <c r="J175" s="576"/>
      <c r="M175" s="562" t="str">
        <f t="shared" si="81"/>
        <v/>
      </c>
      <c r="N175" s="562" t="str">
        <f t="shared" si="82"/>
        <v/>
      </c>
      <c r="O175" s="562"/>
      <c r="P175" s="562" t="str">
        <f t="shared" si="83"/>
        <v/>
      </c>
      <c r="Q175" s="586" t="str">
        <f t="shared" si="79"/>
        <v/>
      </c>
      <c r="R175" s="587" t="str">
        <f t="shared" si="84"/>
        <v/>
      </c>
      <c r="S175" s="587"/>
      <c r="T175" s="587"/>
      <c r="U175" s="587"/>
      <c r="V175" s="587"/>
      <c r="W175" s="574"/>
      <c r="X175" s="574"/>
      <c r="AJ175" s="582"/>
      <c r="AK175" s="583" t="str">
        <f t="array" ref="AK175">IF($K175="","",SUM(IF(LEFT($AM175:$BV175,1)="s",1,0))-SUM(IF(RIGHT(LEFT($AM175:$BV175,2))="-",1,0)))</f>
        <v/>
      </c>
      <c r="AL175" s="562" t="str">
        <f t="array" ref="AL175">IF($K146="","",SUM(IF(LEFT($AM175:$BV175,1)="X",1,0)))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S175" s="589"/>
      <c r="BU175" s="589"/>
      <c r="BV175" s="589"/>
    </row>
    <row r="176" spans="1:82" ht="15">
      <c r="A176" s="561"/>
      <c r="E176" s="584" t="str">
        <f>IF(J176=Table!$C$1,VLOOKUP(H176,Table!$B$38:$AO$61,Table!$AO$35-1,FALSE),"")</f>
        <v/>
      </c>
      <c r="F176" s="555"/>
      <c r="G176" s="574"/>
      <c r="H176" s="664"/>
      <c r="I176" s="576"/>
      <c r="J176" s="576"/>
      <c r="M176" s="562" t="str">
        <f t="shared" si="81"/>
        <v/>
      </c>
      <c r="N176" s="562" t="str">
        <f t="shared" si="82"/>
        <v/>
      </c>
      <c r="O176" s="562"/>
      <c r="P176" s="562" t="str">
        <f t="shared" si="83"/>
        <v/>
      </c>
      <c r="Q176" s="586" t="str">
        <f t="shared" si="79"/>
        <v/>
      </c>
      <c r="R176" s="587" t="str">
        <f t="shared" si="84"/>
        <v/>
      </c>
      <c r="S176" s="587"/>
      <c r="T176" s="587"/>
      <c r="U176" s="587"/>
      <c r="V176" s="587"/>
      <c r="W176" s="574"/>
      <c r="X176" s="574"/>
      <c r="AJ176" s="582"/>
      <c r="AK176" s="583" t="str">
        <f t="array" ref="AK176">IF($K176="","",SUM(IF(LEFT($AM176:$BV176,1)="s",1,0))-SUM(IF(RIGHT(LEFT($AM176:$BV176,2))="-",1,0)))</f>
        <v/>
      </c>
      <c r="AL176" s="562" t="str">
        <f t="array" ref="AL176">IF($K147="","",SUM(IF(LEFT($AM176:$BV176,1)="X",1,0)))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S176" s="589"/>
      <c r="BU176" s="589"/>
      <c r="BV176" s="589"/>
    </row>
    <row r="177" spans="1:74" ht="15">
      <c r="A177" s="561"/>
      <c r="E177" s="584" t="str">
        <f>IF(J177=Table!$C$1,VLOOKUP(H177,Table!$B$38:$AO$61,Table!$AO$35-1,FALSE),"")</f>
        <v/>
      </c>
      <c r="F177" s="555"/>
      <c r="G177" s="574"/>
      <c r="H177" s="664"/>
      <c r="I177" s="576"/>
      <c r="J177" s="576"/>
      <c r="M177" s="562" t="str">
        <f t="shared" si="81"/>
        <v/>
      </c>
      <c r="N177" s="562" t="str">
        <f t="shared" si="82"/>
        <v/>
      </c>
      <c r="O177" s="562"/>
      <c r="P177" s="562" t="str">
        <f t="shared" si="83"/>
        <v/>
      </c>
      <c r="Q177" s="586" t="str">
        <f t="shared" si="79"/>
        <v/>
      </c>
      <c r="R177" s="587" t="str">
        <f t="shared" si="84"/>
        <v/>
      </c>
      <c r="S177" s="587"/>
      <c r="T177" s="587"/>
      <c r="U177" s="587"/>
      <c r="V177" s="587"/>
      <c r="W177" s="574"/>
      <c r="X177" s="574"/>
      <c r="AJ177" s="582"/>
      <c r="AK177" s="583" t="str">
        <f t="array" ref="AK177">IF($K177="","",SUM(IF(LEFT($AM177:$BV177,1)="s",1,0))-SUM(IF(RIGHT(LEFT($AM177:$BV177,2))="-",1,0)))</f>
        <v/>
      </c>
      <c r="AL177" s="562" t="str">
        <f t="array" ref="AL177">IF($K148="","",SUM(IF(LEFT($AM177:$BV177,1)="X",1,0)))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S177" s="589"/>
      <c r="BU177" s="589"/>
      <c r="BV177" s="589"/>
    </row>
    <row r="178" spans="1:74" ht="15">
      <c r="A178" s="561"/>
      <c r="E178" s="584" t="str">
        <f>IF(J178=Table!$C$1,VLOOKUP(H178,Table!$B$38:$AO$61,Table!$AO$35-1,FALSE),"")</f>
        <v/>
      </c>
      <c r="F178" s="555"/>
      <c r="G178" s="574"/>
      <c r="H178" s="664"/>
      <c r="I178" s="576"/>
      <c r="J178" s="576"/>
      <c r="M178" s="562" t="str">
        <f t="shared" si="81"/>
        <v/>
      </c>
      <c r="N178" s="562" t="str">
        <f t="shared" si="82"/>
        <v/>
      </c>
      <c r="O178" s="562"/>
      <c r="P178" s="562" t="str">
        <f t="shared" si="83"/>
        <v/>
      </c>
      <c r="Q178" s="586" t="str">
        <f t="shared" si="79"/>
        <v/>
      </c>
      <c r="R178" s="587" t="str">
        <f t="shared" si="84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IF($K149="","",SUM(IF(LEFT($AM178:$BV178,1)="X",1,0)))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S178" s="589"/>
      <c r="BU178" s="589"/>
      <c r="BV178" s="589"/>
    </row>
    <row r="179" spans="1:74" ht="15">
      <c r="A179" s="561"/>
      <c r="E179" s="584" t="str">
        <f>IF(J179=Table!$C$1,VLOOKUP(H179,Table!$B$38:$AO$61,Table!$AO$35-1,FALSE),"")</f>
        <v/>
      </c>
      <c r="F179" s="555"/>
      <c r="G179" s="574"/>
      <c r="H179" s="664"/>
      <c r="I179" s="576"/>
      <c r="J179" s="576"/>
      <c r="M179" s="562" t="str">
        <f t="shared" si="81"/>
        <v/>
      </c>
      <c r="N179" s="562" t="str">
        <f t="shared" si="82"/>
        <v/>
      </c>
      <c r="O179" s="562"/>
      <c r="P179" s="562" t="str">
        <f t="shared" si="83"/>
        <v/>
      </c>
      <c r="Q179" s="586" t="str">
        <f t="shared" si="79"/>
        <v/>
      </c>
      <c r="R179" s="587" t="str">
        <f t="shared" si="84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IF($K150="","",SUM(IF(LEFT($AM179:$BV179,1)="X",1,0)))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S179" s="589"/>
      <c r="BU179" s="589"/>
      <c r="BV179" s="589"/>
    </row>
    <row r="180" spans="1:74" ht="15">
      <c r="A180" s="561"/>
      <c r="E180" s="584" t="str">
        <f>IF(J180=Table!$C$1,VLOOKUP(H180,Table!$B$38:$AO$61,Table!$AO$35-1,FALSE),"")</f>
        <v/>
      </c>
      <c r="F180" s="555"/>
      <c r="H180" s="664"/>
      <c r="I180" s="576"/>
      <c r="J180" s="576"/>
      <c r="M180" s="562" t="str">
        <f t="shared" si="81"/>
        <v/>
      </c>
      <c r="N180" s="562" t="str">
        <f t="shared" si="82"/>
        <v/>
      </c>
      <c r="O180" s="562"/>
      <c r="P180" s="562" t="str">
        <f t="shared" si="83"/>
        <v/>
      </c>
      <c r="Q180" s="586" t="str">
        <f t="shared" ref="Q180:Q198" si="85">IF(S180="","",IF(SIGN(S180)&lt;&gt;1,VLOOKUP(ABS(S180),SUP_HDC,3,TRUE),-VLOOKUP(ABS(S180),SUP_HDC,3,TRUE)))</f>
        <v/>
      </c>
      <c r="R180" s="587" t="str">
        <f t="shared" ref="R180:R198" si="86">IF(Q180="","",IF((K151-L151+Q180)&gt;=0.5,1,IF((K151-L151+Q180)=0.25,0.5,IF((K151-L151+Q180)&lt;=-0.5,-1,IF((K151-L151+Q180)=-0.25,-0.5,0)))))</f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IF($K151="","",SUM(IF(LEFT($AM180:$BV180,1)="X",1,0)))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S180" s="589"/>
      <c r="BU180" s="589"/>
      <c r="BV180" s="589"/>
    </row>
    <row r="181" spans="1:74" ht="15">
      <c r="A181" s="561"/>
      <c r="E181" s="584" t="str">
        <f>IF(J181=Table!$C$1,VLOOKUP(H181,Table!$B$38:$AO$61,Table!$AO$35-1,FALSE),"")</f>
        <v/>
      </c>
      <c r="F181" s="555"/>
      <c r="H181" s="664"/>
      <c r="I181" s="576"/>
      <c r="J181" s="576"/>
      <c r="M181" s="562" t="str">
        <f t="shared" ref="M181:M198" si="87">IF(K152="","",IF(K152&gt;L152,"W",IF(K152=L152,"D",IF(K152&lt;L152,"L"))))</f>
        <v/>
      </c>
      <c r="N181" s="562" t="str">
        <f t="shared" ref="N181:N198" si="88">IF(K152="","",K152+L152)</f>
        <v/>
      </c>
      <c r="O181" s="562"/>
      <c r="P181" s="562" t="str">
        <f t="shared" ref="P181:P197" si="89">IF($K152="","",IF($N181&gt;P$19,"O",IF($N181&lt;P$19,"U",IF($N181=P$19,"-"))))</f>
        <v/>
      </c>
      <c r="Q181" s="586" t="str">
        <f t="shared" si="85"/>
        <v/>
      </c>
      <c r="R181" s="587" t="str">
        <f t="shared" si="86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IF($K152="","",SUM(IF(LEFT($AM181:$BV181,1)="X",1,0)))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S181" s="589"/>
      <c r="BU181" s="589"/>
      <c r="BV181" s="589"/>
    </row>
    <row r="182" spans="1:74" ht="15">
      <c r="A182" s="561"/>
      <c r="E182" s="584" t="str">
        <f>IF(J182=Table!$C$1,VLOOKUP(H182,Table!$B$38:$AO$61,Table!$AO$35-1,FALSE),"")</f>
        <v/>
      </c>
      <c r="F182" s="555"/>
      <c r="H182" s="664"/>
      <c r="I182" s="576"/>
      <c r="J182" s="576"/>
      <c r="M182" s="562" t="str">
        <f t="shared" si="87"/>
        <v/>
      </c>
      <c r="N182" s="562" t="str">
        <f t="shared" si="88"/>
        <v/>
      </c>
      <c r="O182" s="562"/>
      <c r="P182" s="562" t="str">
        <f t="shared" si="89"/>
        <v/>
      </c>
      <c r="Q182" s="586" t="str">
        <f t="shared" si="85"/>
        <v/>
      </c>
      <c r="R182" s="587" t="str">
        <f t="shared" si="86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IF($K153="","",SUM(IF(LEFT($AM182:$BV182,1)="X",1,0)))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S182" s="589"/>
      <c r="BU182" s="589"/>
      <c r="BV182" s="589"/>
    </row>
    <row r="183" spans="1:74" ht="15">
      <c r="A183" s="561"/>
      <c r="E183" s="584" t="str">
        <f>IF(J183=Table!$C$1,VLOOKUP(H183,Table!$B$38:$AO$61,Table!$AO$35-1,FALSE),"")</f>
        <v/>
      </c>
      <c r="F183" s="555"/>
      <c r="H183" s="664"/>
      <c r="I183" s="576"/>
      <c r="J183" s="576"/>
      <c r="M183" s="562" t="str">
        <f t="shared" si="87"/>
        <v/>
      </c>
      <c r="N183" s="562" t="str">
        <f t="shared" si="88"/>
        <v/>
      </c>
      <c r="O183" s="562"/>
      <c r="P183" s="562" t="str">
        <f t="shared" si="89"/>
        <v/>
      </c>
      <c r="Q183" s="586" t="str">
        <f t="shared" si="85"/>
        <v/>
      </c>
      <c r="R183" s="587" t="str">
        <f t="shared" si="86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IF($K154="","",SUM(IF(LEFT($AM183:$BV183,1)="X",1,0)))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S183" s="589"/>
      <c r="BU183" s="589"/>
      <c r="BV183" s="589"/>
    </row>
    <row r="184" spans="1:74" ht="15">
      <c r="A184" s="561"/>
      <c r="E184" s="584" t="str">
        <f>IF(J184=Table!$C$1,VLOOKUP(H184,Table!$B$38:$AO$61,Table!$AO$35-1,FALSE),"")</f>
        <v/>
      </c>
      <c r="F184" s="555"/>
      <c r="H184" s="664"/>
      <c r="I184" s="576"/>
      <c r="J184" s="576"/>
      <c r="M184" s="562" t="str">
        <f t="shared" si="87"/>
        <v/>
      </c>
      <c r="N184" s="562" t="str">
        <f t="shared" si="88"/>
        <v/>
      </c>
      <c r="O184" s="562"/>
      <c r="P184" s="562" t="str">
        <f t="shared" si="89"/>
        <v/>
      </c>
      <c r="Q184" s="586" t="str">
        <f t="shared" si="85"/>
        <v/>
      </c>
      <c r="R184" s="587" t="str">
        <f t="shared" si="86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IF($K155="","",SUM(IF(LEFT($AM184:$BV184,1)="X",1,0)))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S184" s="589"/>
      <c r="BU184" s="589"/>
      <c r="BV184" s="589"/>
    </row>
    <row r="185" spans="1:74" ht="15">
      <c r="A185" s="561"/>
      <c r="E185" s="584" t="str">
        <f>IF(J185=Table!$C$1,VLOOKUP(H185,Table!$B$38:$AO$61,Table!$AO$35-1,FALSE),"")</f>
        <v/>
      </c>
      <c r="F185" s="555"/>
      <c r="H185" s="664"/>
      <c r="I185" s="576"/>
      <c r="J185" s="576"/>
      <c r="M185" s="562" t="str">
        <f t="shared" si="87"/>
        <v/>
      </c>
      <c r="N185" s="562" t="str">
        <f t="shared" si="88"/>
        <v/>
      </c>
      <c r="O185" s="562"/>
      <c r="P185" s="562" t="str">
        <f t="shared" si="89"/>
        <v/>
      </c>
      <c r="Q185" s="586" t="str">
        <f t="shared" si="85"/>
        <v/>
      </c>
      <c r="R185" s="587" t="str">
        <f t="shared" si="86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IF($K156="","",SUM(IF(LEFT($AM185:$BV185,1)="X",1,0)))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S185" s="589"/>
      <c r="BU185" s="589"/>
      <c r="BV185" s="589"/>
    </row>
    <row r="186" spans="1:74" ht="15">
      <c r="A186" s="561"/>
      <c r="E186" s="584" t="str">
        <f>IF(J186=Table!$C$1,VLOOKUP(H186,Table!$B$38:$AO$61,Table!$AO$35-1,FALSE),"")</f>
        <v/>
      </c>
      <c r="F186" s="555"/>
      <c r="H186" s="664"/>
      <c r="I186" s="576"/>
      <c r="J186" s="576"/>
      <c r="M186" s="562" t="str">
        <f t="shared" si="87"/>
        <v/>
      </c>
      <c r="N186" s="562" t="str">
        <f t="shared" si="88"/>
        <v/>
      </c>
      <c r="O186" s="562"/>
      <c r="P186" s="562" t="str">
        <f t="shared" si="89"/>
        <v/>
      </c>
      <c r="Q186" s="586" t="str">
        <f t="shared" si="85"/>
        <v/>
      </c>
      <c r="R186" s="587" t="str">
        <f t="shared" si="86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IF($K157="","",SUM(IF(LEFT($AM186:$BV186,1)="X",1,0)))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S186" s="589"/>
      <c r="BU186" s="589"/>
      <c r="BV186" s="589"/>
    </row>
    <row r="187" spans="1:74" ht="15">
      <c r="A187" s="561"/>
      <c r="E187" s="584" t="str">
        <f>IF(J187=Table!$C$1,VLOOKUP(H187,Table!$B$38:$AO$61,Table!$AO$35-1,FALSE),"")</f>
        <v/>
      </c>
      <c r="F187" s="555"/>
      <c r="H187" s="664"/>
      <c r="I187" s="576"/>
      <c r="J187" s="576"/>
      <c r="M187" s="562" t="str">
        <f t="shared" si="87"/>
        <v/>
      </c>
      <c r="N187" s="562" t="str">
        <f t="shared" si="88"/>
        <v/>
      </c>
      <c r="O187" s="562"/>
      <c r="P187" s="562" t="str">
        <f t="shared" si="89"/>
        <v/>
      </c>
      <c r="Q187" s="586" t="str">
        <f t="shared" si="85"/>
        <v/>
      </c>
      <c r="R187" s="587" t="str">
        <f t="shared" si="86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IF($K158="","",SUM(IF(LEFT($AM187:$BV187,1)="X",1,0)))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S187" s="589"/>
      <c r="BU187" s="589"/>
      <c r="BV187" s="589"/>
    </row>
    <row r="188" spans="1:74" ht="15">
      <c r="A188" s="561"/>
      <c r="E188" s="584" t="str">
        <f>IF(J188=Table!$C$1,VLOOKUP(H188,Table!$B$38:$AO$61,Table!$AO$35-1,FALSE),"")</f>
        <v/>
      </c>
      <c r="F188" s="555"/>
      <c r="H188" s="664"/>
      <c r="I188" s="576"/>
      <c r="J188" s="576"/>
      <c r="M188" s="562" t="str">
        <f t="shared" si="87"/>
        <v/>
      </c>
      <c r="N188" s="562" t="str">
        <f t="shared" si="88"/>
        <v/>
      </c>
      <c r="O188" s="562"/>
      <c r="P188" s="562" t="str">
        <f t="shared" si="89"/>
        <v/>
      </c>
      <c r="Q188" s="586" t="str">
        <f t="shared" si="85"/>
        <v/>
      </c>
      <c r="R188" s="587" t="str">
        <f t="shared" si="86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IF($K159="","",SUM(IF(LEFT($AM188:$BV188,1)="X",1,0)))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S188" s="589"/>
      <c r="BU188" s="589"/>
      <c r="BV188" s="589"/>
    </row>
    <row r="189" spans="1:74" ht="15">
      <c r="A189" s="561"/>
      <c r="E189" s="584" t="str">
        <f>IF(J189=Table!$C$1,VLOOKUP(H189,Table!$B$38:$AO$61,Table!$AO$35-1,FALSE),"")</f>
        <v/>
      </c>
      <c r="F189" s="555"/>
      <c r="H189" s="664"/>
      <c r="I189" s="576"/>
      <c r="J189" s="576"/>
      <c r="M189" s="562" t="str">
        <f t="shared" si="87"/>
        <v/>
      </c>
      <c r="N189" s="562" t="str">
        <f t="shared" si="88"/>
        <v/>
      </c>
      <c r="O189" s="562"/>
      <c r="P189" s="562" t="str">
        <f t="shared" si="89"/>
        <v/>
      </c>
      <c r="Q189" s="586" t="str">
        <f t="shared" si="85"/>
        <v/>
      </c>
      <c r="R189" s="587" t="str">
        <f t="shared" si="86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IF($K160="","",SUM(IF(LEFT($AM189:$BV189,1)="X",1,0)))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S189" s="589"/>
      <c r="BU189" s="589"/>
      <c r="BV189" s="589"/>
    </row>
    <row r="190" spans="1:74" ht="15">
      <c r="A190" s="561"/>
      <c r="E190" s="584" t="str">
        <f>IF(J190=Table!$C$1,VLOOKUP(H190,Table!$B$38:$AO$61,Table!$AO$35-1,FALSE),"")</f>
        <v/>
      </c>
      <c r="F190" s="555"/>
      <c r="H190" s="664"/>
      <c r="I190" s="576"/>
      <c r="J190" s="576"/>
      <c r="M190" s="562" t="str">
        <f t="shared" si="87"/>
        <v/>
      </c>
      <c r="N190" s="562" t="str">
        <f t="shared" si="88"/>
        <v/>
      </c>
      <c r="O190" s="562"/>
      <c r="P190" s="562" t="str">
        <f t="shared" si="89"/>
        <v/>
      </c>
      <c r="Q190" s="586" t="str">
        <f t="shared" si="85"/>
        <v/>
      </c>
      <c r="R190" s="587" t="str">
        <f t="shared" si="86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IF($K161="","",SUM(IF(LEFT($AM190:$BV190,1)="X",1,0)))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S190" s="589"/>
      <c r="BU190" s="589"/>
      <c r="BV190" s="589"/>
    </row>
    <row r="191" spans="1:74" ht="15">
      <c r="A191" s="561"/>
      <c r="E191" s="584" t="str">
        <f>IF(J191=Table!$C$1,VLOOKUP(H191,Table!$B$38:$AO$61,Table!$AO$35-1,FALSE),"")</f>
        <v/>
      </c>
      <c r="F191" s="555"/>
      <c r="H191" s="664"/>
      <c r="I191" s="576"/>
      <c r="J191" s="576"/>
      <c r="M191" s="562" t="str">
        <f t="shared" si="87"/>
        <v/>
      </c>
      <c r="N191" s="562" t="str">
        <f t="shared" si="88"/>
        <v/>
      </c>
      <c r="O191" s="562"/>
      <c r="P191" s="562" t="str">
        <f t="shared" si="89"/>
        <v/>
      </c>
      <c r="Q191" s="586" t="str">
        <f t="shared" si="85"/>
        <v/>
      </c>
      <c r="R191" s="587" t="str">
        <f t="shared" si="86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IF($K162="","",SUM(IF(LEFT($AM191:$BV191,1)="X",1,0)))</f>
        <v/>
      </c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S191" s="589"/>
      <c r="BU191" s="589"/>
      <c r="BV191" s="589"/>
    </row>
    <row r="192" spans="1:74" ht="15">
      <c r="A192" s="561"/>
      <c r="E192" s="584" t="str">
        <f>IF(J192=Table!$C$1,VLOOKUP(H192,Table!$B$38:$AO$61,Table!$AO$35-1,FALSE),"")</f>
        <v/>
      </c>
      <c r="F192" s="555"/>
      <c r="H192" s="664"/>
      <c r="I192" s="576"/>
      <c r="J192" s="576"/>
      <c r="M192" s="562" t="str">
        <f t="shared" si="87"/>
        <v/>
      </c>
      <c r="N192" s="562" t="str">
        <f t="shared" si="88"/>
        <v/>
      </c>
      <c r="O192" s="562"/>
      <c r="P192" s="562" t="str">
        <f t="shared" si="89"/>
        <v/>
      </c>
      <c r="Q192" s="586" t="str">
        <f t="shared" si="85"/>
        <v/>
      </c>
      <c r="R192" s="587" t="str">
        <f t="shared" si="86"/>
        <v/>
      </c>
      <c r="S192" s="587"/>
      <c r="T192" s="587"/>
      <c r="U192" s="587"/>
      <c r="V192" s="587"/>
      <c r="W192" s="574"/>
      <c r="X192" s="574"/>
      <c r="AJ192" s="582"/>
      <c r="AL192" s="562" t="str">
        <f t="array" ref="AL192">IF($K163="","",SUM(IF(LEFT($AM192:$BV192,1)="X",1,0)))</f>
        <v/>
      </c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S192" s="589"/>
      <c r="BU192" s="589"/>
      <c r="BV192" s="589"/>
    </row>
    <row r="193" spans="1:74" ht="15">
      <c r="A193" s="561"/>
      <c r="E193" s="584" t="str">
        <f>IF(J193=Table!$C$1,VLOOKUP(H193,Table!$B$38:$AO$61,Table!$AO$35-1,FALSE),"")</f>
        <v/>
      </c>
      <c r="F193" s="555"/>
      <c r="H193" s="664"/>
      <c r="I193" s="576"/>
      <c r="J193" s="576"/>
      <c r="M193" s="562" t="str">
        <f t="shared" si="87"/>
        <v/>
      </c>
      <c r="N193" s="562" t="str">
        <f t="shared" si="88"/>
        <v/>
      </c>
      <c r="O193" s="562"/>
      <c r="P193" s="562" t="str">
        <f t="shared" si="89"/>
        <v/>
      </c>
      <c r="Q193" s="586" t="str">
        <f t="shared" si="85"/>
        <v/>
      </c>
      <c r="R193" s="587" t="str">
        <f t="shared" si="86"/>
        <v/>
      </c>
      <c r="S193" s="587"/>
      <c r="T193" s="587"/>
      <c r="U193" s="587"/>
      <c r="V193" s="587"/>
      <c r="W193" s="574"/>
      <c r="X193" s="574"/>
      <c r="AJ193" s="582"/>
      <c r="AL193" s="562" t="str">
        <f t="array" ref="AL193">IF($K164="","",SUM(IF(LEFT($AM193:$BV193,1)="X",1,0)))</f>
        <v/>
      </c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S193" s="589"/>
      <c r="BU193" s="589"/>
      <c r="BV193" s="589"/>
    </row>
    <row r="194" spans="1:74" ht="15">
      <c r="A194" s="561"/>
      <c r="E194" s="584" t="str">
        <f>IF(J194=Table!$C$1,VLOOKUP(H194,Table!$B$38:$AO$61,Table!$AO$35-1,FALSE),"")</f>
        <v/>
      </c>
      <c r="F194" s="555"/>
      <c r="H194" s="664"/>
      <c r="I194" s="576"/>
      <c r="J194" s="576"/>
      <c r="M194" s="562" t="str">
        <f t="shared" si="87"/>
        <v/>
      </c>
      <c r="N194" s="562" t="str">
        <f t="shared" si="88"/>
        <v/>
      </c>
      <c r="O194" s="562"/>
      <c r="P194" s="562" t="str">
        <f t="shared" si="89"/>
        <v/>
      </c>
      <c r="Q194" s="586" t="str">
        <f t="shared" si="85"/>
        <v/>
      </c>
      <c r="R194" s="587" t="str">
        <f t="shared" si="86"/>
        <v/>
      </c>
      <c r="S194" s="587"/>
      <c r="T194" s="587"/>
      <c r="U194" s="587"/>
      <c r="V194" s="587"/>
      <c r="W194" s="574"/>
      <c r="X194" s="574"/>
      <c r="AJ194" s="582"/>
      <c r="AL194" s="562" t="str">
        <f t="array" ref="AL194">IF($K165="","",SUM(IF(LEFT($AM194:$BV194,1)="X",1,0)))</f>
        <v/>
      </c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S194" s="589"/>
      <c r="BU194" s="589"/>
      <c r="BV194" s="589"/>
    </row>
    <row r="195" spans="1:74" ht="15">
      <c r="A195" s="561"/>
      <c r="E195" s="584" t="str">
        <f>IF(J195=Table!$C$1,VLOOKUP(H195,Table!$B$38:$AO$61,Table!$AO$35-1,FALSE),"")</f>
        <v/>
      </c>
      <c r="F195" s="555"/>
      <c r="H195" s="664"/>
      <c r="I195" s="576"/>
      <c r="J195" s="576"/>
      <c r="M195" s="562" t="str">
        <f t="shared" si="87"/>
        <v/>
      </c>
      <c r="N195" s="562" t="str">
        <f t="shared" si="88"/>
        <v/>
      </c>
      <c r="O195" s="562"/>
      <c r="P195" s="562" t="str">
        <f t="shared" si="89"/>
        <v/>
      </c>
      <c r="Q195" s="586" t="str">
        <f t="shared" si="85"/>
        <v/>
      </c>
      <c r="R195" s="587" t="str">
        <f t="shared" si="86"/>
        <v/>
      </c>
      <c r="S195" s="587"/>
      <c r="T195" s="587"/>
      <c r="U195" s="587"/>
      <c r="V195" s="587"/>
      <c r="W195" s="574"/>
      <c r="X195" s="574"/>
      <c r="AJ195" s="582"/>
      <c r="AL195" s="562" t="str">
        <f t="array" ref="AL195">IF($K166="","",SUM(IF(LEFT($AM195:$BV195,1)="X",1,0)))</f>
        <v/>
      </c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S195" s="589"/>
      <c r="BU195" s="589"/>
      <c r="BV195" s="589"/>
    </row>
    <row r="196" spans="1:74" ht="15">
      <c r="A196" s="561"/>
      <c r="E196" s="584" t="str">
        <f>IF(J196=Table!$C$1,VLOOKUP(H196,Table!$B$38:$AO$61,Table!$AO$35-1,FALSE),"")</f>
        <v/>
      </c>
      <c r="F196" s="555"/>
      <c r="H196" s="664"/>
      <c r="I196" s="576"/>
      <c r="J196" s="576"/>
      <c r="M196" s="562" t="str">
        <f t="shared" si="87"/>
        <v/>
      </c>
      <c r="N196" s="562" t="str">
        <f t="shared" si="88"/>
        <v/>
      </c>
      <c r="O196" s="562"/>
      <c r="P196" s="562" t="str">
        <f t="shared" si="89"/>
        <v/>
      </c>
      <c r="Q196" s="586" t="str">
        <f t="shared" si="85"/>
        <v/>
      </c>
      <c r="R196" s="587" t="str">
        <f t="shared" si="86"/>
        <v/>
      </c>
      <c r="S196" s="587"/>
      <c r="T196" s="587"/>
      <c r="U196" s="587"/>
      <c r="V196" s="587"/>
      <c r="W196" s="574"/>
      <c r="X196" s="574"/>
      <c r="AJ196" s="582"/>
      <c r="AL196" s="562" t="str">
        <f t="array" ref="AL196">IF($K167="","",SUM(IF(LEFT($AM196:$BV196,1)="X",1,0)))</f>
        <v/>
      </c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S196" s="589"/>
      <c r="BU196" s="589"/>
      <c r="BV196" s="589"/>
    </row>
    <row r="197" spans="1:74" ht="15">
      <c r="A197" s="561"/>
      <c r="E197" s="584" t="str">
        <f>IF(J197=Table!$C$1,VLOOKUP(H197,Table!$B$38:$AO$61,Table!$AO$35-1,FALSE),"")</f>
        <v/>
      </c>
      <c r="F197" s="555"/>
      <c r="H197" s="664"/>
      <c r="I197" s="576"/>
      <c r="J197" s="576"/>
      <c r="M197" s="562" t="str">
        <f t="shared" si="87"/>
        <v/>
      </c>
      <c r="N197" s="562" t="str">
        <f t="shared" si="88"/>
        <v/>
      </c>
      <c r="O197" s="562"/>
      <c r="P197" s="562" t="str">
        <f t="shared" si="89"/>
        <v/>
      </c>
      <c r="Q197" s="586" t="str">
        <f t="shared" si="85"/>
        <v/>
      </c>
      <c r="R197" s="587" t="str">
        <f t="shared" si="86"/>
        <v/>
      </c>
      <c r="S197" s="587"/>
      <c r="T197" s="587"/>
      <c r="U197" s="587"/>
      <c r="V197" s="587"/>
      <c r="W197" s="574"/>
      <c r="X197" s="574"/>
      <c r="AJ197" s="582"/>
      <c r="AL197" s="562" t="str">
        <f t="array" ref="AL197">IF($K168="","",SUM(IF(LEFT($AM197:$BV197,1)="X",1,0)))</f>
        <v/>
      </c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S197" s="589"/>
      <c r="BU197" s="589"/>
      <c r="BV197" s="589"/>
    </row>
    <row r="198" spans="1:74" ht="15">
      <c r="A198" s="561"/>
      <c r="E198" s="584" t="str">
        <f>IF(J198=Table!$C$1,VLOOKUP(H198,Table!$B$38:$AO$61,Table!$AO$35-1,FALSE),"")</f>
        <v/>
      </c>
      <c r="F198" s="555"/>
      <c r="H198" s="664"/>
      <c r="I198" s="576"/>
      <c r="J198" s="576"/>
      <c r="M198" s="562" t="str">
        <f t="shared" si="87"/>
        <v/>
      </c>
      <c r="N198" s="562" t="str">
        <f t="shared" si="88"/>
        <v/>
      </c>
      <c r="O198" s="562"/>
      <c r="P198" s="562" t="str">
        <f t="shared" ref="P198:P205" si="90">IF(K169="","",IF(N198&gt;P$19,"O",IF(N198&lt;P$19,"U")))</f>
        <v/>
      </c>
      <c r="Q198" s="586" t="str">
        <f t="shared" si="85"/>
        <v/>
      </c>
      <c r="R198" s="587" t="str">
        <f t="shared" si="86"/>
        <v/>
      </c>
      <c r="S198" s="587"/>
      <c r="T198" s="587"/>
      <c r="U198" s="587"/>
      <c r="V198" s="587"/>
      <c r="W198" s="574"/>
      <c r="X198" s="574"/>
      <c r="AJ198" s="582"/>
      <c r="AL198" s="562" t="str">
        <f t="array" ref="AL198">IF($K169="","",SUM(IF(LEFT($AM198:$BV198,1)="X",1,0)))</f>
        <v/>
      </c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S198" s="589"/>
      <c r="BU198" s="589"/>
      <c r="BV198" s="589"/>
    </row>
    <row r="199" spans="1:74" ht="15">
      <c r="A199" s="561"/>
      <c r="E199" s="584" t="str">
        <f>IF(J199=Table!$C$1,VLOOKUP(H199,Table!$B$38:$AO$61,Table!$AO$35-1,FALSE),"")</f>
        <v/>
      </c>
      <c r="F199" s="555"/>
      <c r="H199" s="664"/>
      <c r="I199" s="576"/>
      <c r="J199" s="576"/>
      <c r="P199" s="562" t="str">
        <f t="shared" si="90"/>
        <v/>
      </c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S199" s="589"/>
      <c r="BU199" s="589"/>
      <c r="BV199" s="589"/>
    </row>
    <row r="200" spans="1:74" ht="15">
      <c r="A200" s="561"/>
      <c r="E200" s="584" t="str">
        <f>IF(J200=Table!$C$1,VLOOKUP(H200,Table!$B$38:$AO$61,Table!$AO$35-1,FALSE),"")</f>
        <v/>
      </c>
      <c r="F200" s="555"/>
      <c r="H200" s="664"/>
      <c r="I200" s="576"/>
      <c r="J200" s="576"/>
      <c r="P200" s="562" t="str">
        <f t="shared" si="90"/>
        <v/>
      </c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S200" s="589"/>
      <c r="BU200" s="589"/>
      <c r="BV200" s="589"/>
    </row>
    <row r="201" spans="1:74" ht="15">
      <c r="A201" s="561"/>
      <c r="E201" s="584" t="str">
        <f>IF(J201=Table!$C$1,VLOOKUP(H201,Table!$B$38:$AO$61,Table!$AO$35-1,FALSE),"")</f>
        <v/>
      </c>
      <c r="P201" s="562" t="str">
        <f t="shared" si="90"/>
        <v/>
      </c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S201" s="589"/>
      <c r="BU201" s="589"/>
      <c r="BV201" s="589"/>
    </row>
    <row r="202" spans="1:74" ht="15">
      <c r="A202" s="561"/>
      <c r="P202" s="562" t="str">
        <f t="shared" si="90"/>
        <v/>
      </c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S202" s="589"/>
      <c r="BU202" s="589"/>
      <c r="BV202" s="589"/>
    </row>
    <row r="203" spans="1:74" ht="15">
      <c r="A203" s="561"/>
      <c r="P203" s="562" t="str">
        <f t="shared" si="90"/>
        <v/>
      </c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S203" s="589"/>
      <c r="BU203" s="589"/>
      <c r="BV203" s="589"/>
    </row>
    <row r="204" spans="1:74" ht="15">
      <c r="A204" s="561"/>
      <c r="P204" s="562" t="str">
        <f t="shared" si="90"/>
        <v/>
      </c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S204" s="589"/>
      <c r="BU204" s="589"/>
      <c r="BV204" s="589"/>
    </row>
    <row r="205" spans="1:74" ht="15">
      <c r="A205" s="561"/>
      <c r="P205" s="562" t="str">
        <f t="shared" si="90"/>
        <v/>
      </c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S205" s="589"/>
      <c r="BU205" s="589"/>
      <c r="BV205" s="589"/>
    </row>
    <row r="206" spans="1:74" ht="15">
      <c r="A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S206" s="589"/>
      <c r="BU206" s="589"/>
      <c r="BV206" s="589"/>
    </row>
    <row r="207" spans="1:74" ht="15">
      <c r="A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S207" s="589"/>
      <c r="BU207" s="589"/>
      <c r="BV207" s="589"/>
    </row>
    <row r="208" spans="1:74" ht="15">
      <c r="A208" s="561"/>
      <c r="E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S208" s="589"/>
      <c r="BU208" s="589"/>
      <c r="BV208" s="589"/>
    </row>
    <row r="209" spans="1:74" ht="15">
      <c r="A209" s="561"/>
      <c r="E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S209" s="589"/>
      <c r="BU209" s="589"/>
      <c r="BV209" s="589"/>
    </row>
    <row r="210" spans="1:74" ht="15">
      <c r="A210" s="561"/>
      <c r="E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S210" s="589"/>
      <c r="BU210" s="589"/>
      <c r="BV210" s="589"/>
    </row>
    <row r="211" spans="1:74" ht="15">
      <c r="A211" s="561"/>
      <c r="E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S211" s="589"/>
      <c r="BU211" s="589"/>
      <c r="BV211" s="589"/>
    </row>
    <row r="212" spans="1:74" ht="15">
      <c r="A212" s="561"/>
      <c r="E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S212" s="589"/>
      <c r="BU212" s="589"/>
      <c r="BV212" s="589"/>
    </row>
    <row r="213" spans="1:74" ht="15">
      <c r="A213" s="561"/>
      <c r="E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S213" s="589"/>
      <c r="BU213" s="589"/>
      <c r="BV213" s="589"/>
    </row>
    <row r="214" spans="1:74" ht="15">
      <c r="A214" s="561"/>
      <c r="E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S214" s="589"/>
      <c r="BU214" s="589"/>
      <c r="BV214" s="589"/>
    </row>
    <row r="215" spans="1:74" ht="15">
      <c r="A215" s="561"/>
      <c r="E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S215" s="589"/>
      <c r="BU215" s="589"/>
      <c r="BV215" s="589"/>
    </row>
    <row r="216" spans="1:74" ht="15">
      <c r="A216" s="561"/>
      <c r="E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S216" s="589"/>
      <c r="BU216" s="589"/>
      <c r="BV216" s="589"/>
    </row>
    <row r="217" spans="1:74" ht="15">
      <c r="A217" s="561"/>
      <c r="E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R217" s="589"/>
      <c r="BS217" s="589"/>
      <c r="BU217" s="589"/>
      <c r="BV217" s="589"/>
    </row>
    <row r="218" spans="1:74" ht="15">
      <c r="A218" s="561"/>
      <c r="E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V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N218" s="589"/>
      <c r="BO218" s="589"/>
      <c r="BP218" s="589"/>
      <c r="BQ218" s="589"/>
      <c r="BR218" s="589"/>
      <c r="BS218" s="589"/>
      <c r="BU218" s="589"/>
      <c r="BV218" s="589"/>
    </row>
    <row r="219" spans="1:74" ht="15">
      <c r="A219" s="561"/>
      <c r="E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U219" s="589"/>
      <c r="AV219" s="589"/>
      <c r="AX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K219" s="589"/>
      <c r="BL219" s="589"/>
      <c r="BM219" s="589"/>
      <c r="BN219" s="589"/>
      <c r="BO219" s="589"/>
      <c r="BP219" s="589"/>
      <c r="BQ219" s="589"/>
      <c r="BR219" s="589"/>
      <c r="BS219" s="589"/>
      <c r="BU219" s="589"/>
      <c r="BV219" s="589"/>
    </row>
    <row r="220" spans="1:74" ht="15">
      <c r="A220" s="561"/>
      <c r="E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T220" s="589"/>
      <c r="AU220" s="589"/>
      <c r="AV220" s="589"/>
      <c r="AX220" s="589"/>
      <c r="AY220" s="589"/>
      <c r="AZ220" s="589"/>
      <c r="BA220" s="589"/>
      <c r="BB220" s="589"/>
      <c r="BC220" s="589"/>
      <c r="BD220" s="589"/>
      <c r="BE220" s="589"/>
      <c r="BF220" s="589"/>
      <c r="BG220" s="589"/>
      <c r="BH220" s="589"/>
      <c r="BI220" s="589"/>
      <c r="BJ220" s="589"/>
      <c r="BK220" s="589"/>
      <c r="BL220" s="589"/>
      <c r="BM220" s="589"/>
      <c r="BN220" s="589"/>
      <c r="BO220" s="589"/>
      <c r="BP220" s="589"/>
      <c r="BQ220" s="589"/>
      <c r="BR220" s="589"/>
      <c r="BS220" s="589"/>
      <c r="BU220" s="589"/>
      <c r="BV220" s="589"/>
    </row>
    <row r="221" spans="1:74" ht="15">
      <c r="A221" s="561"/>
      <c r="E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M221" s="589"/>
      <c r="AN221" s="589"/>
      <c r="AO221" s="589"/>
      <c r="AP221" s="589"/>
      <c r="AQ221" s="589"/>
      <c r="AR221" s="589"/>
      <c r="AS221" s="589"/>
      <c r="AT221" s="589"/>
      <c r="AU221" s="589"/>
      <c r="AV221" s="589"/>
      <c r="AX221" s="589"/>
      <c r="AY221" s="589"/>
      <c r="AZ221" s="589"/>
      <c r="BA221" s="589"/>
      <c r="BB221" s="589"/>
      <c r="BC221" s="589"/>
      <c r="BD221" s="589"/>
      <c r="BE221" s="589"/>
      <c r="BF221" s="589"/>
      <c r="BG221" s="589"/>
      <c r="BH221" s="589"/>
      <c r="BI221" s="589"/>
      <c r="BJ221" s="589"/>
      <c r="BK221" s="589"/>
      <c r="BL221" s="589"/>
      <c r="BM221" s="589"/>
      <c r="BN221" s="589"/>
      <c r="BO221" s="589"/>
      <c r="BP221" s="589"/>
      <c r="BQ221" s="589"/>
      <c r="BR221" s="589"/>
      <c r="BS221" s="589"/>
      <c r="BU221" s="589"/>
      <c r="BV221" s="589"/>
    </row>
    <row r="222" spans="1:74" ht="15">
      <c r="A222" s="561"/>
      <c r="E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M222" s="589"/>
      <c r="AN222" s="589"/>
      <c r="AO222" s="589"/>
      <c r="AP222" s="589"/>
      <c r="AQ222" s="589"/>
      <c r="AR222" s="589"/>
      <c r="AS222" s="589"/>
      <c r="AT222" s="589"/>
      <c r="AU222" s="589"/>
      <c r="AV222" s="589"/>
      <c r="AX222" s="589"/>
      <c r="AY222" s="589"/>
      <c r="AZ222" s="589"/>
      <c r="BA222" s="589"/>
      <c r="BB222" s="589"/>
      <c r="BC222" s="589"/>
      <c r="BD222" s="589"/>
      <c r="BE222" s="589"/>
      <c r="BF222" s="589"/>
      <c r="BG222" s="589"/>
      <c r="BH222" s="589"/>
      <c r="BI222" s="589"/>
      <c r="BJ222" s="589"/>
      <c r="BK222" s="589"/>
      <c r="BL222" s="589"/>
      <c r="BM222" s="589"/>
      <c r="BN222" s="589"/>
      <c r="BO222" s="589"/>
      <c r="BP222" s="589"/>
      <c r="BQ222" s="589"/>
      <c r="BR222" s="589"/>
      <c r="BS222" s="589"/>
      <c r="BU222" s="589"/>
      <c r="BV222" s="589"/>
    </row>
    <row r="223" spans="1:74" ht="15">
      <c r="A223" s="561"/>
      <c r="E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  <c r="AM223" s="589"/>
      <c r="AN223" s="589"/>
      <c r="AO223" s="589"/>
      <c r="AP223" s="589"/>
      <c r="AQ223" s="589"/>
      <c r="AR223" s="589"/>
      <c r="AS223" s="589"/>
      <c r="AT223" s="589"/>
      <c r="AU223" s="589"/>
      <c r="AV223" s="589"/>
      <c r="AX223" s="589"/>
      <c r="AY223" s="589"/>
      <c r="AZ223" s="589"/>
      <c r="BA223" s="589"/>
      <c r="BB223" s="589"/>
      <c r="BC223" s="589"/>
      <c r="BD223" s="589"/>
      <c r="BE223" s="589"/>
      <c r="BF223" s="589"/>
      <c r="BG223" s="589"/>
      <c r="BH223" s="589"/>
      <c r="BI223" s="589"/>
      <c r="BJ223" s="589"/>
      <c r="BK223" s="589"/>
      <c r="BL223" s="589"/>
      <c r="BM223" s="589"/>
      <c r="BN223" s="589"/>
      <c r="BO223" s="589"/>
      <c r="BP223" s="589"/>
      <c r="BQ223" s="589"/>
      <c r="BR223" s="589"/>
      <c r="BS223" s="589"/>
      <c r="BU223" s="589"/>
      <c r="BV223" s="589"/>
    </row>
    <row r="224" spans="1:74" ht="15">
      <c r="A224" s="561"/>
      <c r="E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  <c r="AM224" s="589"/>
      <c r="AN224" s="589"/>
      <c r="AO224" s="589"/>
      <c r="AP224" s="589"/>
      <c r="AQ224" s="589"/>
      <c r="AR224" s="589"/>
      <c r="AS224" s="589"/>
      <c r="AT224" s="589"/>
      <c r="AU224" s="589"/>
      <c r="AV224" s="589"/>
      <c r="AX224" s="589"/>
      <c r="AY224" s="589"/>
      <c r="AZ224" s="589"/>
      <c r="BA224" s="589"/>
      <c r="BB224" s="589"/>
      <c r="BC224" s="589"/>
      <c r="BD224" s="589"/>
      <c r="BE224" s="589"/>
      <c r="BF224" s="589"/>
      <c r="BG224" s="589"/>
      <c r="BH224" s="589"/>
      <c r="BI224" s="589"/>
      <c r="BJ224" s="589"/>
      <c r="BK224" s="589"/>
      <c r="BL224" s="589"/>
      <c r="BM224" s="589"/>
      <c r="BN224" s="589"/>
      <c r="BO224" s="589"/>
      <c r="BP224" s="589"/>
      <c r="BQ224" s="589"/>
      <c r="BR224" s="589"/>
      <c r="BS224" s="589"/>
      <c r="BU224" s="589"/>
      <c r="BV224" s="589"/>
    </row>
    <row r="225" spans="1:74" ht="15">
      <c r="A225" s="561"/>
      <c r="E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  <c r="AM225" s="589"/>
      <c r="AN225" s="589"/>
      <c r="AO225" s="589"/>
      <c r="AP225" s="589"/>
      <c r="AQ225" s="589"/>
      <c r="AR225" s="589"/>
      <c r="AS225" s="589"/>
      <c r="AT225" s="589"/>
      <c r="AU225" s="589"/>
      <c r="AV225" s="589"/>
      <c r="AX225" s="589"/>
      <c r="AY225" s="589"/>
      <c r="AZ225" s="589"/>
      <c r="BA225" s="589"/>
      <c r="BB225" s="589"/>
      <c r="BC225" s="589"/>
      <c r="BD225" s="589"/>
      <c r="BE225" s="589"/>
      <c r="BF225" s="589"/>
      <c r="BG225" s="589"/>
      <c r="BH225" s="589"/>
      <c r="BI225" s="589"/>
      <c r="BJ225" s="589"/>
      <c r="BK225" s="589"/>
      <c r="BL225" s="589"/>
      <c r="BM225" s="589"/>
      <c r="BN225" s="589"/>
      <c r="BO225" s="589"/>
      <c r="BP225" s="589"/>
      <c r="BQ225" s="589"/>
      <c r="BR225" s="589"/>
      <c r="BS225" s="589"/>
      <c r="BU225" s="589"/>
      <c r="BV225" s="589"/>
    </row>
    <row r="226" spans="1:74" ht="15">
      <c r="A226" s="561"/>
      <c r="E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  <c r="AM226" s="589"/>
      <c r="AN226" s="589"/>
      <c r="AO226" s="589"/>
      <c r="AP226" s="589"/>
      <c r="AQ226" s="589"/>
      <c r="AR226" s="589"/>
      <c r="AS226" s="589"/>
      <c r="AT226" s="589"/>
      <c r="AU226" s="589"/>
      <c r="AV226" s="589"/>
      <c r="AX226" s="589"/>
      <c r="AY226" s="589"/>
      <c r="AZ226" s="589"/>
      <c r="BA226" s="589"/>
      <c r="BB226" s="589"/>
      <c r="BC226" s="589"/>
      <c r="BD226" s="589"/>
      <c r="BE226" s="589"/>
      <c r="BF226" s="589"/>
      <c r="BG226" s="589"/>
      <c r="BH226" s="589"/>
      <c r="BI226" s="589"/>
      <c r="BJ226" s="589"/>
      <c r="BK226" s="589"/>
      <c r="BL226" s="589"/>
      <c r="BM226" s="589"/>
      <c r="BN226" s="589"/>
      <c r="BO226" s="589"/>
      <c r="BP226" s="589"/>
      <c r="BQ226" s="589"/>
      <c r="BR226" s="589"/>
      <c r="BS226" s="589"/>
      <c r="BU226" s="589"/>
      <c r="BV226" s="589"/>
    </row>
    <row r="227" spans="1:74" ht="15">
      <c r="A227" s="561"/>
      <c r="E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  <c r="AM227" s="589"/>
      <c r="AN227" s="589"/>
      <c r="AO227" s="589"/>
      <c r="AP227" s="589"/>
      <c r="AQ227" s="589"/>
      <c r="AR227" s="589"/>
      <c r="AS227" s="589"/>
      <c r="AT227" s="589"/>
      <c r="AU227" s="589"/>
      <c r="AV227" s="589"/>
      <c r="AX227" s="589"/>
      <c r="AY227" s="589"/>
      <c r="AZ227" s="589"/>
      <c r="BA227" s="589"/>
      <c r="BB227" s="589"/>
      <c r="BC227" s="589"/>
      <c r="BD227" s="589"/>
      <c r="BE227" s="589"/>
      <c r="BF227" s="589"/>
      <c r="BG227" s="589"/>
      <c r="BH227" s="589"/>
      <c r="BI227" s="589"/>
      <c r="BJ227" s="589"/>
      <c r="BK227" s="589"/>
      <c r="BL227" s="589"/>
      <c r="BM227" s="589"/>
      <c r="BN227" s="589"/>
      <c r="BO227" s="589"/>
      <c r="BP227" s="589"/>
      <c r="BQ227" s="589"/>
      <c r="BR227" s="589"/>
      <c r="BS227" s="589"/>
      <c r="BU227" s="589"/>
      <c r="BV227" s="589"/>
    </row>
    <row r="228" spans="1:74">
      <c r="A228" s="561"/>
      <c r="E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74">
      <c r="A229" s="561"/>
      <c r="E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</row>
    <row r="230" spans="1:74">
      <c r="A230" s="561"/>
      <c r="E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</row>
    <row r="231" spans="1:74">
      <c r="A231" s="561"/>
      <c r="E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</row>
    <row r="232" spans="1:74">
      <c r="A232" s="561"/>
      <c r="E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</row>
    <row r="233" spans="1:74">
      <c r="A233" s="561"/>
      <c r="E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</row>
    <row r="234" spans="1:74">
      <c r="A234" s="561"/>
      <c r="E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</row>
    <row r="235" spans="1:74">
      <c r="A235" s="561"/>
      <c r="E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</row>
    <row r="236" spans="1:74">
      <c r="A236" s="561"/>
      <c r="E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</row>
    <row r="237" spans="1:74">
      <c r="A237" s="561"/>
      <c r="E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</row>
    <row r="238" spans="1:74">
      <c r="A238" s="561"/>
      <c r="E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S238" s="561"/>
      <c r="BU238" s="561"/>
      <c r="BV238" s="561"/>
    </row>
    <row r="239" spans="1:74">
      <c r="A239" s="561"/>
      <c r="E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S239" s="561"/>
      <c r="BU239" s="561"/>
      <c r="BV239" s="561"/>
    </row>
    <row r="240" spans="1:74">
      <c r="A240" s="561"/>
      <c r="E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S240" s="561"/>
      <c r="BU240" s="561"/>
      <c r="BV240" s="561"/>
    </row>
    <row r="241" spans="1:74">
      <c r="A241" s="561"/>
      <c r="E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S241" s="561"/>
      <c r="BU241" s="561"/>
      <c r="BV241" s="561"/>
    </row>
    <row r="242" spans="1:74">
      <c r="A242" s="561"/>
      <c r="E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S242" s="561"/>
      <c r="BU242" s="561"/>
      <c r="BV242" s="561"/>
    </row>
    <row r="243" spans="1:74">
      <c r="A243" s="561"/>
      <c r="E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S243" s="561"/>
      <c r="BU243" s="561"/>
      <c r="BV243" s="561"/>
    </row>
    <row r="244" spans="1:74">
      <c r="A244" s="561"/>
      <c r="E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S244" s="561"/>
      <c r="BU244" s="561"/>
      <c r="BV244" s="561"/>
    </row>
    <row r="245" spans="1:74">
      <c r="A245" s="561"/>
      <c r="E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S245" s="561"/>
      <c r="BU245" s="561"/>
      <c r="BV245" s="561"/>
    </row>
    <row r="246" spans="1:74">
      <c r="A246" s="561"/>
      <c r="E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S246" s="561"/>
      <c r="BU246" s="561"/>
      <c r="BV246" s="561"/>
    </row>
    <row r="247" spans="1:74">
      <c r="A247" s="561"/>
      <c r="E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S247" s="561"/>
      <c r="BU247" s="561"/>
      <c r="BV247" s="561"/>
    </row>
    <row r="248" spans="1:74">
      <c r="A248" s="561"/>
      <c r="E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S248" s="561"/>
      <c r="BU248" s="561"/>
      <c r="BV248" s="561"/>
    </row>
    <row r="249" spans="1:74">
      <c r="A249" s="561"/>
      <c r="E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J249" s="582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S249" s="561"/>
      <c r="BU249" s="561"/>
      <c r="BV249" s="561"/>
    </row>
    <row r="250" spans="1:74">
      <c r="A250" s="561"/>
      <c r="E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J250" s="582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S250" s="561"/>
      <c r="BU250" s="561"/>
      <c r="BV250" s="561"/>
    </row>
    <row r="251" spans="1:74">
      <c r="A251" s="561"/>
      <c r="E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J251" s="582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S251" s="561"/>
      <c r="BU251" s="561"/>
      <c r="BV251" s="561"/>
    </row>
    <row r="252" spans="1:74">
      <c r="A252" s="561"/>
      <c r="E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J252" s="582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S252" s="561"/>
      <c r="BU252" s="561"/>
      <c r="BV252" s="561"/>
    </row>
    <row r="253" spans="1:74">
      <c r="A253" s="561"/>
      <c r="E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J253" s="582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S253" s="561"/>
      <c r="BU253" s="561"/>
      <c r="BV253" s="561"/>
    </row>
    <row r="254" spans="1:74">
      <c r="A254" s="561"/>
      <c r="E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J254" s="582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S254" s="561"/>
      <c r="BU254" s="561"/>
      <c r="BV254" s="561"/>
    </row>
    <row r="255" spans="1:74">
      <c r="A255" s="561"/>
      <c r="E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J255" s="582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S255" s="561"/>
      <c r="BU255" s="561"/>
      <c r="BV255" s="561"/>
    </row>
    <row r="256" spans="1:74">
      <c r="A256" s="561"/>
      <c r="E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S256" s="561"/>
      <c r="BU256" s="561"/>
      <c r="BV256" s="561"/>
    </row>
    <row r="257" spans="1:74">
      <c r="A257" s="561"/>
      <c r="E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S257" s="561"/>
      <c r="BU257" s="561"/>
      <c r="BV257" s="561"/>
    </row>
    <row r="258" spans="1:74">
      <c r="A258" s="561"/>
      <c r="E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P258" s="561"/>
      <c r="BQ258" s="561"/>
      <c r="BR258" s="561"/>
      <c r="BS258" s="561"/>
      <c r="BU258" s="561"/>
      <c r="BV258" s="561"/>
    </row>
    <row r="259" spans="1:74">
      <c r="A259" s="561"/>
      <c r="E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P259" s="561"/>
      <c r="BQ259" s="561"/>
      <c r="BR259" s="561"/>
      <c r="BS259" s="561"/>
      <c r="BU259" s="561"/>
      <c r="BV259" s="561"/>
    </row>
    <row r="260" spans="1:74">
      <c r="A260" s="561"/>
      <c r="E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V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M260" s="561"/>
      <c r="BN260" s="561"/>
      <c r="BO260" s="561"/>
      <c r="BP260" s="561"/>
      <c r="BQ260" s="561"/>
      <c r="BR260" s="561"/>
      <c r="BS260" s="561"/>
      <c r="BU260" s="561"/>
      <c r="BV260" s="561"/>
    </row>
    <row r="261" spans="1:74">
      <c r="A261" s="561"/>
      <c r="E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K261" s="561"/>
      <c r="AM261" s="561"/>
      <c r="AN261" s="561"/>
      <c r="AO261" s="561"/>
      <c r="AP261" s="561"/>
      <c r="AQ261" s="561"/>
      <c r="AR261" s="561"/>
      <c r="AS261" s="561"/>
      <c r="AT261" s="561"/>
      <c r="AU261" s="561"/>
      <c r="AV261" s="561"/>
      <c r="AX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H261" s="561"/>
      <c r="BI261" s="561"/>
      <c r="BJ261" s="561"/>
      <c r="BK261" s="561"/>
      <c r="BL261" s="561"/>
      <c r="BM261" s="561"/>
      <c r="BN261" s="561"/>
      <c r="BO261" s="561"/>
      <c r="BP261" s="561"/>
      <c r="BQ261" s="561"/>
      <c r="BR261" s="561"/>
      <c r="BS261" s="561"/>
      <c r="BU261" s="561"/>
      <c r="BV261" s="561"/>
    </row>
    <row r="262" spans="1:74">
      <c r="A262" s="561"/>
      <c r="E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K262" s="561"/>
      <c r="AM262" s="561"/>
      <c r="AN262" s="561"/>
      <c r="AO262" s="561"/>
      <c r="AP262" s="561"/>
      <c r="AQ262" s="561"/>
      <c r="AR262" s="561"/>
      <c r="AS262" s="561"/>
      <c r="AT262" s="561"/>
      <c r="AU262" s="561"/>
      <c r="AV262" s="561"/>
      <c r="AX262" s="561"/>
      <c r="AY262" s="561"/>
      <c r="AZ262" s="561"/>
      <c r="BA262" s="561"/>
      <c r="BB262" s="561"/>
      <c r="BC262" s="561"/>
      <c r="BD262" s="561"/>
      <c r="BE262" s="561"/>
      <c r="BF262" s="561"/>
      <c r="BG262" s="561"/>
      <c r="BH262" s="561"/>
      <c r="BI262" s="561"/>
      <c r="BJ262" s="561"/>
      <c r="BK262" s="561"/>
      <c r="BL262" s="561"/>
      <c r="BM262" s="561"/>
      <c r="BN262" s="561"/>
      <c r="BO262" s="561"/>
      <c r="BP262" s="561"/>
      <c r="BQ262" s="561"/>
      <c r="BR262" s="561"/>
      <c r="BS262" s="561"/>
      <c r="BU262" s="561"/>
      <c r="BV262" s="561"/>
    </row>
    <row r="263" spans="1:74">
      <c r="A263" s="561"/>
      <c r="E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K263" s="561"/>
      <c r="AM263" s="561"/>
      <c r="AN263" s="561"/>
      <c r="AO263" s="561"/>
      <c r="AP263" s="561"/>
      <c r="AQ263" s="561"/>
      <c r="AR263" s="561"/>
      <c r="AS263" s="561"/>
      <c r="AT263" s="561"/>
      <c r="AU263" s="561"/>
      <c r="AV263" s="561"/>
      <c r="AX263" s="561"/>
      <c r="AY263" s="561"/>
      <c r="AZ263" s="561"/>
      <c r="BA263" s="561"/>
      <c r="BB263" s="561"/>
      <c r="BC263" s="561"/>
      <c r="BD263" s="561"/>
      <c r="BE263" s="561"/>
      <c r="BF263" s="561"/>
      <c r="BG263" s="561"/>
      <c r="BH263" s="561"/>
      <c r="BI263" s="561"/>
      <c r="BJ263" s="561"/>
      <c r="BK263" s="561"/>
      <c r="BL263" s="561"/>
      <c r="BM263" s="561"/>
      <c r="BN263" s="561"/>
      <c r="BO263" s="561"/>
      <c r="BP263" s="561"/>
      <c r="BQ263" s="561"/>
      <c r="BR263" s="561"/>
      <c r="BS263" s="561"/>
      <c r="BU263" s="561"/>
      <c r="BV263" s="561"/>
    </row>
    <row r="264" spans="1:74">
      <c r="A264" s="561"/>
      <c r="E264" s="561"/>
      <c r="Q264" s="561"/>
      <c r="R264" s="561"/>
      <c r="S264" s="561"/>
      <c r="T264" s="561"/>
      <c r="U264" s="561"/>
      <c r="V264" s="561"/>
      <c r="Y264" s="561"/>
      <c r="Z264" s="561"/>
      <c r="AA264" s="561"/>
      <c r="AB264" s="561"/>
      <c r="AC264" s="561"/>
      <c r="AD264" s="561"/>
      <c r="AE264" s="561"/>
      <c r="AF264" s="561"/>
      <c r="AG264" s="561"/>
      <c r="AH264" s="561"/>
      <c r="AK264" s="561"/>
      <c r="AM264" s="561"/>
      <c r="AN264" s="561"/>
      <c r="AO264" s="561"/>
      <c r="AP264" s="561"/>
      <c r="AQ264" s="561"/>
      <c r="AR264" s="561"/>
      <c r="AS264" s="561"/>
      <c r="AT264" s="561"/>
      <c r="AU264" s="561"/>
      <c r="AV264" s="561"/>
      <c r="AX264" s="561"/>
      <c r="AY264" s="561"/>
      <c r="AZ264" s="561"/>
      <c r="BA264" s="561"/>
      <c r="BB264" s="561"/>
      <c r="BC264" s="561"/>
      <c r="BD264" s="561"/>
      <c r="BE264" s="561"/>
      <c r="BF264" s="561"/>
      <c r="BG264" s="561"/>
      <c r="BH264" s="561"/>
      <c r="BI264" s="561"/>
      <c r="BJ264" s="561"/>
      <c r="BK264" s="561"/>
      <c r="BL264" s="561"/>
      <c r="BM264" s="561"/>
      <c r="BN264" s="561"/>
      <c r="BO264" s="561"/>
      <c r="BP264" s="561"/>
      <c r="BQ264" s="561"/>
      <c r="BR264" s="561"/>
      <c r="BS264" s="561"/>
      <c r="BU264" s="561"/>
      <c r="BV264" s="561"/>
    </row>
    <row r="265" spans="1:74">
      <c r="A265" s="561"/>
      <c r="E265" s="561"/>
      <c r="Q265" s="561"/>
      <c r="R265" s="561"/>
      <c r="S265" s="561"/>
      <c r="T265" s="561"/>
      <c r="U265" s="561"/>
      <c r="V265" s="561"/>
      <c r="Y265" s="561"/>
      <c r="Z265" s="561"/>
      <c r="AA265" s="561"/>
      <c r="AB265" s="561"/>
      <c r="AC265" s="561"/>
      <c r="AD265" s="561"/>
      <c r="AE265" s="561"/>
      <c r="AF265" s="561"/>
      <c r="AG265" s="561"/>
      <c r="AH265" s="561"/>
      <c r="AK265" s="561"/>
      <c r="AM265" s="561"/>
      <c r="AN265" s="561"/>
      <c r="AO265" s="561"/>
      <c r="AP265" s="561"/>
      <c r="AQ265" s="561"/>
      <c r="AR265" s="561"/>
      <c r="AS265" s="561"/>
      <c r="AT265" s="561"/>
      <c r="AU265" s="561"/>
      <c r="AV265" s="561"/>
      <c r="AX265" s="561"/>
      <c r="AY265" s="561"/>
      <c r="AZ265" s="561"/>
      <c r="BA265" s="561"/>
      <c r="BB265" s="561"/>
      <c r="BC265" s="561"/>
      <c r="BD265" s="561"/>
      <c r="BE265" s="561"/>
      <c r="BF265" s="561"/>
      <c r="BG265" s="561"/>
      <c r="BH265" s="561"/>
      <c r="BI265" s="561"/>
      <c r="BJ265" s="561"/>
      <c r="BK265" s="561"/>
      <c r="BL265" s="561"/>
      <c r="BM265" s="561"/>
      <c r="BN265" s="561"/>
      <c r="BO265" s="561"/>
      <c r="BP265" s="561"/>
      <c r="BQ265" s="561"/>
      <c r="BR265" s="561"/>
      <c r="BS265" s="561"/>
      <c r="BU265" s="561"/>
      <c r="BV265" s="561"/>
    </row>
    <row r="266" spans="1:74">
      <c r="A266" s="561"/>
      <c r="E266" s="561"/>
      <c r="Q266" s="561"/>
      <c r="R266" s="561"/>
      <c r="S266" s="561"/>
      <c r="T266" s="561"/>
      <c r="U266" s="561"/>
      <c r="V266" s="561"/>
      <c r="Y266" s="561"/>
      <c r="Z266" s="561"/>
      <c r="AA266" s="561"/>
      <c r="AB266" s="561"/>
      <c r="AC266" s="561"/>
      <c r="AD266" s="561"/>
      <c r="AE266" s="561"/>
      <c r="AF266" s="561"/>
      <c r="AG266" s="561"/>
      <c r="AH266" s="561"/>
      <c r="AK266" s="561"/>
      <c r="AM266" s="561"/>
      <c r="AN266" s="561"/>
      <c r="AO266" s="561"/>
      <c r="AP266" s="561"/>
      <c r="AQ266" s="561"/>
      <c r="AR266" s="561"/>
      <c r="AS266" s="561"/>
      <c r="AT266" s="561"/>
      <c r="AU266" s="561"/>
      <c r="AV266" s="561"/>
      <c r="AX266" s="561"/>
      <c r="AY266" s="561"/>
      <c r="AZ266" s="561"/>
      <c r="BA266" s="561"/>
      <c r="BB266" s="561"/>
      <c r="BC266" s="561"/>
      <c r="BD266" s="561"/>
      <c r="BE266" s="561"/>
      <c r="BF266" s="561"/>
      <c r="BG266" s="561"/>
      <c r="BH266" s="561"/>
      <c r="BI266" s="561"/>
      <c r="BJ266" s="561"/>
      <c r="BK266" s="561"/>
      <c r="BL266" s="561"/>
      <c r="BM266" s="561"/>
      <c r="BN266" s="561"/>
      <c r="BO266" s="561"/>
      <c r="BP266" s="561"/>
      <c r="BQ266" s="561"/>
      <c r="BR266" s="561"/>
      <c r="BS266" s="561"/>
      <c r="BU266" s="561"/>
      <c r="BV266" s="561"/>
    </row>
    <row r="267" spans="1:74">
      <c r="A267" s="561"/>
      <c r="E267" s="561"/>
      <c r="Q267" s="561"/>
      <c r="R267" s="561"/>
      <c r="S267" s="561"/>
      <c r="T267" s="561"/>
      <c r="U267" s="561"/>
      <c r="V267" s="561"/>
      <c r="Y267" s="561"/>
      <c r="Z267" s="561"/>
      <c r="AA267" s="561"/>
      <c r="AB267" s="561"/>
      <c r="AC267" s="561"/>
      <c r="AD267" s="561"/>
      <c r="AE267" s="561"/>
      <c r="AF267" s="561"/>
      <c r="AG267" s="561"/>
      <c r="AH267" s="561"/>
      <c r="AK267" s="561"/>
      <c r="AM267" s="561"/>
      <c r="AN267" s="561"/>
      <c r="AO267" s="561"/>
      <c r="AP267" s="561"/>
      <c r="AQ267" s="561"/>
      <c r="AR267" s="561"/>
      <c r="AS267" s="561"/>
      <c r="AT267" s="561"/>
      <c r="AU267" s="561"/>
      <c r="AV267" s="561"/>
      <c r="AX267" s="561"/>
      <c r="AY267" s="561"/>
      <c r="AZ267" s="561"/>
      <c r="BA267" s="561"/>
      <c r="BB267" s="561"/>
      <c r="BC267" s="561"/>
      <c r="BD267" s="561"/>
      <c r="BE267" s="561"/>
      <c r="BF267" s="561"/>
      <c r="BG267" s="561"/>
      <c r="BH267" s="561"/>
      <c r="BI267" s="561"/>
      <c r="BJ267" s="561"/>
      <c r="BK267" s="561"/>
      <c r="BL267" s="561"/>
      <c r="BM267" s="561"/>
      <c r="BN267" s="561"/>
      <c r="BO267" s="561"/>
      <c r="BP267" s="561"/>
      <c r="BQ267" s="561"/>
      <c r="BR267" s="561"/>
      <c r="BS267" s="561"/>
      <c r="BU267" s="561"/>
      <c r="BV267" s="561"/>
    </row>
    <row r="268" spans="1:74">
      <c r="A268" s="561"/>
      <c r="E268" s="561"/>
      <c r="Q268" s="561"/>
      <c r="R268" s="561"/>
      <c r="S268" s="561"/>
      <c r="T268" s="561"/>
      <c r="U268" s="561"/>
      <c r="V268" s="561"/>
      <c r="Y268" s="561"/>
      <c r="Z268" s="561"/>
      <c r="AA268" s="561"/>
      <c r="AB268" s="561"/>
      <c r="AC268" s="561"/>
      <c r="AD268" s="561"/>
      <c r="AE268" s="561"/>
      <c r="AF268" s="561"/>
      <c r="AG268" s="561"/>
      <c r="AH268" s="561"/>
      <c r="AK268" s="561"/>
      <c r="AM268" s="561"/>
      <c r="AN268" s="561"/>
      <c r="AO268" s="561"/>
      <c r="AP268" s="561"/>
      <c r="AQ268" s="561"/>
      <c r="AR268" s="561"/>
      <c r="AS268" s="561"/>
      <c r="AT268" s="561"/>
      <c r="AU268" s="561"/>
      <c r="AV268" s="561"/>
      <c r="AX268" s="561"/>
      <c r="AY268" s="561"/>
      <c r="AZ268" s="561"/>
      <c r="BA268" s="561"/>
      <c r="BB268" s="561"/>
      <c r="BC268" s="561"/>
      <c r="BD268" s="561"/>
      <c r="BE268" s="561"/>
      <c r="BF268" s="561"/>
      <c r="BG268" s="561"/>
      <c r="BH268" s="561"/>
      <c r="BI268" s="561"/>
      <c r="BJ268" s="561"/>
      <c r="BK268" s="561"/>
      <c r="BL268" s="561"/>
      <c r="BM268" s="561"/>
      <c r="BN268" s="561"/>
      <c r="BO268" s="561"/>
      <c r="BP268" s="561"/>
      <c r="BQ268" s="561"/>
      <c r="BR268" s="561"/>
      <c r="BS268" s="561"/>
      <c r="BU268" s="561"/>
      <c r="BV268" s="561"/>
    </row>
    <row r="269" spans="1:74">
      <c r="A269" s="561"/>
      <c r="E269" s="561"/>
      <c r="Q269" s="561"/>
      <c r="R269" s="561"/>
      <c r="S269" s="561"/>
      <c r="T269" s="561"/>
      <c r="U269" s="561"/>
      <c r="V269" s="561"/>
      <c r="Y269" s="561"/>
      <c r="Z269" s="561"/>
      <c r="AA269" s="561"/>
      <c r="AB269" s="561"/>
      <c r="AC269" s="561"/>
      <c r="AD269" s="561"/>
      <c r="AE269" s="561"/>
      <c r="AF269" s="561"/>
      <c r="AG269" s="561"/>
      <c r="AH269" s="561"/>
      <c r="AK269" s="561"/>
      <c r="AM269" s="561"/>
      <c r="AN269" s="561"/>
      <c r="AO269" s="561"/>
      <c r="AP269" s="561"/>
      <c r="AQ269" s="561"/>
      <c r="AR269" s="561"/>
      <c r="AS269" s="561"/>
      <c r="AT269" s="561"/>
      <c r="AU269" s="561"/>
      <c r="AV269" s="561"/>
      <c r="AX269" s="561"/>
      <c r="AY269" s="561"/>
      <c r="AZ269" s="561"/>
      <c r="BA269" s="561"/>
      <c r="BB269" s="561"/>
      <c r="BC269" s="561"/>
      <c r="BD269" s="561"/>
      <c r="BE269" s="561"/>
      <c r="BF269" s="561"/>
      <c r="BG269" s="561"/>
      <c r="BH269" s="561"/>
      <c r="BI269" s="561"/>
      <c r="BJ269" s="561"/>
      <c r="BK269" s="561"/>
      <c r="BL269" s="561"/>
      <c r="BM269" s="561"/>
      <c r="BN269" s="561"/>
      <c r="BO269" s="561"/>
      <c r="BP269" s="561"/>
      <c r="BQ269" s="561"/>
      <c r="BR269" s="561"/>
      <c r="BS269" s="561"/>
      <c r="BU269" s="561"/>
      <c r="BV269" s="561"/>
    </row>
    <row r="270" spans="1:74">
      <c r="A270" s="561"/>
      <c r="E270" s="561"/>
      <c r="Q270" s="561"/>
      <c r="R270" s="561"/>
      <c r="S270" s="561"/>
      <c r="T270" s="561"/>
      <c r="U270" s="561"/>
      <c r="V270" s="561"/>
      <c r="Y270" s="561"/>
      <c r="Z270" s="561"/>
      <c r="AA270" s="561"/>
      <c r="AB270" s="561"/>
      <c r="AC270" s="561"/>
      <c r="AD270" s="561"/>
      <c r="AE270" s="561"/>
      <c r="AF270" s="561"/>
      <c r="AG270" s="561"/>
      <c r="AH270" s="561"/>
      <c r="AJ270" s="561"/>
      <c r="AK270" s="561"/>
      <c r="AM270" s="561"/>
      <c r="AN270" s="561"/>
      <c r="AO270" s="561"/>
      <c r="AP270" s="561"/>
      <c r="AQ270" s="561"/>
      <c r="AR270" s="561"/>
      <c r="AS270" s="561"/>
      <c r="AT270" s="561"/>
      <c r="AU270" s="561"/>
      <c r="AV270" s="561"/>
      <c r="AX270" s="561"/>
      <c r="AY270" s="561"/>
      <c r="AZ270" s="561"/>
      <c r="BA270" s="561"/>
      <c r="BB270" s="561"/>
      <c r="BC270" s="561"/>
      <c r="BD270" s="561"/>
      <c r="BE270" s="561"/>
      <c r="BF270" s="561"/>
      <c r="BG270" s="561"/>
      <c r="BH270" s="561"/>
      <c r="BI270" s="561"/>
      <c r="BJ270" s="561"/>
      <c r="BK270" s="561"/>
      <c r="BL270" s="561"/>
      <c r="BM270" s="561"/>
      <c r="BN270" s="561"/>
      <c r="BO270" s="561"/>
      <c r="BP270" s="561"/>
      <c r="BQ270" s="561"/>
      <c r="BR270" s="561"/>
      <c r="BS270" s="561"/>
      <c r="BU270" s="561"/>
      <c r="BV270" s="561"/>
    </row>
    <row r="271" spans="1:74">
      <c r="A271" s="561"/>
      <c r="E271" s="561"/>
    </row>
    <row r="272" spans="1:74">
      <c r="A272" s="561"/>
      <c r="E272" s="561"/>
    </row>
  </sheetData>
  <autoFilter ref="A22:BV78"/>
  <phoneticPr fontId="52" type="noConversion"/>
  <conditionalFormatting sqref="I1:J13 N20:P21 L1:L13 K89:L217 I14:L14 I91:J248 P78:P253 N78:O246 N75:P77 I18:L21 O23:P74">
    <cfRule type="cellIs" dxfId="1233" priority="160" stopIfTrue="1" operator="equal">
      <formula>"U"</formula>
    </cfRule>
    <cfRule type="cellIs" dxfId="1232" priority="161" stopIfTrue="1" operator="equal">
      <formula>"O"</formula>
    </cfRule>
  </conditionalFormatting>
  <conditionalFormatting sqref="M23:M246">
    <cfRule type="cellIs" dxfId="1231" priority="162" stopIfTrue="1" operator="equal">
      <formula>"W"</formula>
    </cfRule>
    <cfRule type="cellIs" dxfId="1230" priority="163" stopIfTrue="1" operator="equal">
      <formula>"D"</formula>
    </cfRule>
  </conditionalFormatting>
  <conditionalFormatting sqref="AL23:AL246">
    <cfRule type="cellIs" dxfId="1229" priority="164" stopIfTrue="1" operator="notEqual">
      <formula>11</formula>
    </cfRule>
    <cfRule type="cellIs" dxfId="1228" priority="165" stopIfTrue="1" operator="between">
      <formula>0</formula>
      <formula>20</formula>
    </cfRule>
  </conditionalFormatting>
  <conditionalFormatting sqref="AK22:AK177">
    <cfRule type="cellIs" dxfId="1227" priority="154" stopIfTrue="1" operator="notEqual">
      <formula>0</formula>
    </cfRule>
    <cfRule type="cellIs" dxfId="1226" priority="155" stopIfTrue="1" operator="between">
      <formula>0</formula>
      <formula>20</formula>
    </cfRule>
  </conditionalFormatting>
  <conditionalFormatting sqref="AJ22:AJ101">
    <cfRule type="cellIs" dxfId="1225" priority="153" operator="equal">
      <formula>"T"</formula>
    </cfRule>
  </conditionalFormatting>
  <conditionalFormatting sqref="T89">
    <cfRule type="cellIs" dxfId="1224" priority="152" operator="lessThan">
      <formula>0</formula>
    </cfRule>
  </conditionalFormatting>
  <conditionalFormatting sqref="K85:L85">
    <cfRule type="cellIs" dxfId="1223" priority="150" stopIfTrue="1" operator="equal">
      <formula>"U"</formula>
    </cfRule>
    <cfRule type="cellIs" dxfId="1222" priority="151" stopIfTrue="1" operator="equal">
      <formula>"O"</formula>
    </cfRule>
  </conditionalFormatting>
  <conditionalFormatting sqref="A77:J79 A83:J128 B80:J80 J81 B81:H82">
    <cfRule type="expression" dxfId="1221" priority="139">
      <formula>"J24=""J1L"""</formula>
    </cfRule>
  </conditionalFormatting>
  <conditionalFormatting sqref="AM16:BR16">
    <cfRule type="top10" dxfId="1220" priority="166" stopIfTrue="1" rank="5"/>
  </conditionalFormatting>
  <conditionalFormatting sqref="AM15:BR15">
    <cfRule type="top10" dxfId="1219" priority="167" rank="11"/>
  </conditionalFormatting>
  <conditionalFormatting sqref="AM17:BR17">
    <cfRule type="top10" dxfId="1218" priority="168" stopIfTrue="1" rank="5"/>
  </conditionalFormatting>
  <conditionalFormatting sqref="AM14:BR14">
    <cfRule type="top10" dxfId="1217" priority="169" rank="11"/>
  </conditionalFormatting>
  <conditionalFormatting sqref="L82">
    <cfRule type="cellIs" dxfId="1216" priority="116" stopIfTrue="1" operator="equal">
      <formula>"U"</formula>
    </cfRule>
    <cfRule type="cellIs" dxfId="1215" priority="117" stopIfTrue="1" operator="equal">
      <formula>"O"</formula>
    </cfRule>
  </conditionalFormatting>
  <conditionalFormatting sqref="AQ23 AT23:AT24 AT27:AT34 BS53:BX53 AS23:AS30 BA23:BA29 BC29 BA35:BA52 BC38:BC52 AS38:AS52 BH35:BH43 AQ29:AQ43 BP23:BX52 BD48:BD52 AR23:AR52 AM24:AM52 AN23:AN52 BE49:BE52 B58:I59 K58:L59 A28:L57 BB49:BB52 BB23:BB47 AO23:AO47 A60:L60 BN23:BO47 BN49:BO52 BD23:BE47 AP23:AP53 AO49:AO53 AY23:AZ52 AQ53:AS53 K66:L67 A62:L65 A61:J61 AM54:AP65 AQ57:AQ65 AR54:AS65 A68:L69 A71:J71 A73:J76 K70:L74 N23:N74 AT38:AT114 BF23:BF114 AM66:AS114 AY53:BE114 BI23:BM52 BH53:BQ53 BG23:BG67 BI54:BX114 BG68:BH114 AU23:AW114">
    <cfRule type="expression" dxfId="1214" priority="107">
      <formula>OR(A23="b",A23="inj",A23="??",A23="ban",A23="INT")</formula>
    </cfRule>
  </conditionalFormatting>
  <conditionalFormatting sqref="A80">
    <cfRule type="expression" dxfId="1213" priority="59">
      <formula>"J24=""J1L"""</formula>
    </cfRule>
  </conditionalFormatting>
  <conditionalFormatting sqref="A81:A82">
    <cfRule type="expression" dxfId="1212" priority="55">
      <formula>"J24=""J1L"""</formula>
    </cfRule>
  </conditionalFormatting>
  <conditionalFormatting sqref="I81">
    <cfRule type="expression" dxfId="1211" priority="54">
      <formula>"J24=""J1L"""</formula>
    </cfRule>
  </conditionalFormatting>
  <conditionalFormatting sqref="J82">
    <cfRule type="expression" dxfId="1210" priority="53">
      <formula>"J24=""J1L"""</formula>
    </cfRule>
  </conditionalFormatting>
  <conditionalFormatting sqref="I82">
    <cfRule type="expression" dxfId="1209" priority="52">
      <formula>"J24=""J1L"""</formula>
    </cfRule>
  </conditionalFormatting>
  <conditionalFormatting sqref="A23:L26 A27:K27">
    <cfRule type="expression" dxfId="1208" priority="49">
      <formula>OR(A23="b",A23="inj",A23="??",A23="ban",A23="INT")</formula>
    </cfRule>
  </conditionalFormatting>
  <conditionalFormatting sqref="AM19:AW19 AY19:BR19">
    <cfRule type="expression" dxfId="1207" priority="40">
      <formula>OR(AM19="A",AM19="CF",AM19="SS",AM19="ST",AM19="AF",AM19="RW",AM19="LW")</formula>
    </cfRule>
    <cfRule type="expression" dxfId="1206" priority="41">
      <formula>OR(AM19="M",AM19="CM",AM19="LM",AM19="RM",AM19="DM",AM19="AM")</formula>
    </cfRule>
    <cfRule type="expression" dxfId="1205" priority="42">
      <formula>OR(AM19="D",AM19="CB",AM19="LB",AM19="RB")</formula>
    </cfRule>
    <cfRule type="expression" dxfId="1204" priority="43">
      <formula>OR(AM19="G",AM19="GK")</formula>
    </cfRule>
  </conditionalFormatting>
  <conditionalFormatting sqref="AM19:AW19 AY19:BR19">
    <cfRule type="expression" dxfId="1203" priority="36">
      <formula>OR(AM19="A",AM19="CF",AM19="SS",AM19="ST",AM19="RW",AM19="LW")</formula>
    </cfRule>
    <cfRule type="expression" dxfId="1202" priority="37">
      <formula>OR(AM19="M",AM19="CM",AM19="LM",AM19="RM",AM19="DM",AM19="AM")</formula>
    </cfRule>
    <cfRule type="expression" dxfId="1201" priority="38">
      <formula>OR(AM19="D",AM19="CB",AM19="LB",AM19="RB")</formula>
    </cfRule>
    <cfRule type="expression" dxfId="1200" priority="39">
      <formula>OR(AM19="G",AM19="GK")</formula>
    </cfRule>
  </conditionalFormatting>
  <conditionalFormatting sqref="AM23 AQ24:AQ27">
    <cfRule type="expression" dxfId="1199" priority="33">
      <formula>OR(AM23="b",AM23="inj",AM23="??",AM23="ban",AM23="INT")</formula>
    </cfRule>
  </conditionalFormatting>
  <conditionalFormatting sqref="BC23:BC27">
    <cfRule type="expression" dxfId="1198" priority="32">
      <formula>OR(BC23="b",BC23="inj",BC23="??",BC23="ban",BC23="INT")</formula>
    </cfRule>
  </conditionalFormatting>
  <conditionalFormatting sqref="AT25:AT26">
    <cfRule type="expression" dxfId="1197" priority="31">
      <formula>OR(AT25="b",AT25="inj",AT25="??",AT25="ban",AT25="INT")</formula>
    </cfRule>
  </conditionalFormatting>
  <conditionalFormatting sqref="BH23:BH34">
    <cfRule type="expression" dxfId="1196" priority="30">
      <formula>OR(BH23="b",BH23="inj",BH23="??",BH23="ban",BH23="INT")</formula>
    </cfRule>
  </conditionalFormatting>
  <conditionalFormatting sqref="BC30:BC33 BC36:BC37">
    <cfRule type="expression" dxfId="1195" priority="29">
      <formula>OR(BC30="b",BC30="inj",BC30="??",BC30="ban",BC30="INT")</formula>
    </cfRule>
  </conditionalFormatting>
  <conditionalFormatting sqref="BC28">
    <cfRule type="expression" dxfId="1194" priority="28">
      <formula>OR(BC28="b",BC28="inj",BC28="??",BC28="ban",BC28="INT")</formula>
    </cfRule>
  </conditionalFormatting>
  <conditionalFormatting sqref="AQ28">
    <cfRule type="expression" dxfId="1193" priority="27">
      <formula>OR(AQ28="b",AQ28="inj",AQ28="??",AQ28="ban",AQ28="INT")</formula>
    </cfRule>
  </conditionalFormatting>
  <conditionalFormatting sqref="BA30:BA33">
    <cfRule type="expression" dxfId="1192" priority="26">
      <formula>OR(BA30="b",BA30="inj",BA30="??",BA30="ban",BA30="INT")</formula>
    </cfRule>
  </conditionalFormatting>
  <conditionalFormatting sqref="AS31:AS36">
    <cfRule type="expression" dxfId="1191" priority="25">
      <formula>OR(AS31="b",AS31="inj",AS31="??",AS31="ban",AS31="INT")</formula>
    </cfRule>
  </conditionalFormatting>
  <conditionalFormatting sqref="BC34">
    <cfRule type="expression" dxfId="1190" priority="24">
      <formula>OR(BC34="b",BC34="inj",BC34="??",BC34="ban",BC34="INT")</formula>
    </cfRule>
  </conditionalFormatting>
  <conditionalFormatting sqref="BA34:BA36">
    <cfRule type="expression" dxfId="1189" priority="23">
      <formula>OR(BA34="b",BA34="inj",BA34="??",BA34="ban",BA34="INT")</formula>
    </cfRule>
  </conditionalFormatting>
  <conditionalFormatting sqref="AS37">
    <cfRule type="expression" dxfId="1188" priority="22">
      <formula>OR(AS37="b",AS37="inj",AS37="??",AS37="ban",AS37="INT")</formula>
    </cfRule>
  </conditionalFormatting>
  <conditionalFormatting sqref="AT35:AT37">
    <cfRule type="expression" dxfId="1187" priority="21">
      <formula>OR(AT35="b",AT35="inj",AT35="??",AT35="ban",AT35="INT")</formula>
    </cfRule>
  </conditionalFormatting>
  <conditionalFormatting sqref="BC35">
    <cfRule type="expression" dxfId="1186" priority="20">
      <formula>OR(BC35="b",BC35="inj",BC35="??",BC35="ban",BC35="INT")</formula>
    </cfRule>
  </conditionalFormatting>
  <conditionalFormatting sqref="AQ44:AQ52 AQ54:AQ56">
    <cfRule type="expression" dxfId="1185" priority="18">
      <formula>OR(AQ44="b",AQ44="inj",AQ44="??",AQ44="ban",AQ44="INT")</formula>
    </cfRule>
  </conditionalFormatting>
  <conditionalFormatting sqref="BH44 BH46:BH47 BH49:BH52 BH54:BH67">
    <cfRule type="expression" dxfId="1184" priority="17">
      <formula>OR(BH44="b",BH44="inj",BH44="??",BH44="ban",BH44="INT")</formula>
    </cfRule>
  </conditionalFormatting>
  <conditionalFormatting sqref="BH45">
    <cfRule type="expression" dxfId="1183" priority="16">
      <formula>OR(BH45="b",BH45="inj",BH45="??",BH45="ban",BH45="INT")</formula>
    </cfRule>
  </conditionalFormatting>
  <conditionalFormatting sqref="BN48:BO48">
    <cfRule type="expression" dxfId="1182" priority="15">
      <formula>OR(BN48="b",BN48="inj",BN48="??",BN48="ban",BN48="INT")</formula>
    </cfRule>
  </conditionalFormatting>
  <conditionalFormatting sqref="BH48">
    <cfRule type="expression" dxfId="1181" priority="14">
      <formula>OR(BH48="b",BH48="inj",BH48="??",BH48="ban",BH48="INT")</formula>
    </cfRule>
  </conditionalFormatting>
  <conditionalFormatting sqref="BE48">
    <cfRule type="expression" dxfId="1180" priority="13">
      <formula>OR(BE48="b",BE48="inj",BE48="??",BE48="ban",BE48="INT")</formula>
    </cfRule>
  </conditionalFormatting>
  <conditionalFormatting sqref="BB48">
    <cfRule type="expression" dxfId="1179" priority="12">
      <formula>OR(BB48="b",BB48="inj",BB48="??",BB48="ban",BB48="INT")</formula>
    </cfRule>
  </conditionalFormatting>
  <conditionalFormatting sqref="AO48">
    <cfRule type="expression" dxfId="1178" priority="11">
      <formula>OR(AO48="b",AO48="inj",AO48="??",AO48="ban",AO48="INT")</formula>
    </cfRule>
  </conditionalFormatting>
  <conditionalFormatting sqref="AM53:AN53">
    <cfRule type="expression" dxfId="1177" priority="10">
      <formula>OR(AM53="b",AM53="inj",AM53="??",AM53="ban",AM53="INT")</formula>
    </cfRule>
  </conditionalFormatting>
  <conditionalFormatting sqref="A58:A59">
    <cfRule type="expression" dxfId="1176" priority="9">
      <formula>"J24=""J1L"""</formula>
    </cfRule>
  </conditionalFormatting>
  <conditionalFormatting sqref="J58:J59">
    <cfRule type="expression" dxfId="1175" priority="8">
      <formula>"J24=""J1L"""</formula>
    </cfRule>
  </conditionalFormatting>
  <conditionalFormatting sqref="AX23:AX114">
    <cfRule type="expression" dxfId="1174" priority="7">
      <formula>OR(AX23="b",AX23="inj",AX23="??",AX23="ban",AX23="INT")</formula>
    </cfRule>
  </conditionalFormatting>
  <conditionalFormatting sqref="B66:J67">
    <cfRule type="expression" dxfId="1173" priority="6">
      <formula>"J24=""J1L"""</formula>
    </cfRule>
  </conditionalFormatting>
  <conditionalFormatting sqref="A66:A67">
    <cfRule type="expression" dxfId="1172" priority="5">
      <formula>"J24=""J1L"""</formula>
    </cfRule>
  </conditionalFormatting>
  <conditionalFormatting sqref="A70:I70">
    <cfRule type="expression" dxfId="1171" priority="4">
      <formula>"J24=""J1L"""</formula>
    </cfRule>
  </conditionalFormatting>
  <conditionalFormatting sqref="J70">
    <cfRule type="expression" dxfId="1170" priority="3">
      <formula>"J24=""J1L"""</formula>
    </cfRule>
  </conditionalFormatting>
  <conditionalFormatting sqref="B72:J72">
    <cfRule type="expression" dxfId="1169" priority="2">
      <formula>"J24=""J1L"""</formula>
    </cfRule>
  </conditionalFormatting>
  <conditionalFormatting sqref="A72">
    <cfRule type="expression" dxfId="1168" priority="1">
      <formula>"J24=""J1L"""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$J23:$J202</formula1>
    </dataValidation>
  </dataValidations>
  <pageMargins left="0.75" right="0.75" top="1" bottom="1" header="0.5" footer="0.5"/>
  <pageSetup paperSize="9" orientation="portrait" r:id="rId1"/>
  <headerFooter alignWithMargins="0"/>
  <colBreaks count="2" manualBreakCount="2">
    <brk id="18" max="204" man="1"/>
    <brk id="40" max="204" man="1"/>
  </col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CG262"/>
  <sheetViews>
    <sheetView zoomScale="80" zoomScaleNormal="80" workbookViewId="0">
      <pane xSplit="38" ySplit="22" topLeftCell="AM41" activePane="bottomRight" state="frozen"/>
      <selection activeCell="BC70" sqref="BC70"/>
      <selection pane="topRight" activeCell="BC70" sqref="BC70"/>
      <selection pane="bottomLeft" activeCell="BC70" sqref="BC70"/>
      <selection pane="bottomRight" activeCell="AX58" sqref="AX58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3" width="3.85546875" style="562" customWidth="1"/>
    <col min="44" max="44" width="3.85546875" style="634" customWidth="1"/>
    <col min="45" max="65" width="3.85546875" style="562" customWidth="1"/>
    <col min="66" max="66" width="3.85546875" style="634" customWidth="1"/>
    <col min="67" max="75" width="3.85546875" style="562" customWidth="1"/>
    <col min="76" max="105" width="3.85546875" style="561" customWidth="1"/>
    <col min="106" max="16384" width="9.140625" style="561"/>
  </cols>
  <sheetData>
    <row r="1" spans="1:75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 t="shared" ref="AM1:AQ1" si="0">AM21</f>
        <v>加藤　順大</v>
      </c>
      <c r="AN1" s="558" t="str">
        <f t="shared" si="0"/>
        <v>菊地　光将</v>
      </c>
      <c r="AO1" s="558" t="str">
        <f t="shared" si="0"/>
        <v>河本　裕之</v>
      </c>
      <c r="AP1" s="558" t="str">
        <f t="shared" si="0"/>
        <v>和田　拓也</v>
      </c>
      <c r="AQ1" s="558" t="str">
        <f t="shared" si="0"/>
        <v>奥井　諒</v>
      </c>
      <c r="AR1" s="631"/>
      <c r="AS1" s="558" t="str">
        <f>AS21</f>
        <v>茨田　陽生</v>
      </c>
      <c r="AT1" s="558"/>
      <c r="AU1" s="558"/>
      <c r="AV1" s="558"/>
      <c r="AW1" s="558"/>
      <c r="AX1" s="558"/>
      <c r="AY1" s="558" t="str">
        <f t="shared" ref="AY1:BE1" si="1">AY21</f>
        <v>塩田　仁史</v>
      </c>
      <c r="AZ1" s="558" t="str">
        <f t="shared" si="1"/>
        <v>加藤　有輝</v>
      </c>
      <c r="BA1" s="558" t="str">
        <f t="shared" si="1"/>
        <v>松井　謙弥</v>
      </c>
      <c r="BB1" s="558" t="str">
        <f t="shared" si="1"/>
        <v>山越　康平</v>
      </c>
      <c r="BC1" s="558"/>
      <c r="BD1" s="558" t="str">
        <f t="shared" si="1"/>
        <v>高山　和真</v>
      </c>
      <c r="BE1" s="558" t="str">
        <f t="shared" si="1"/>
        <v>渡部　大輔</v>
      </c>
      <c r="BF1" s="558"/>
      <c r="BG1" s="558" t="str">
        <f>BG21</f>
        <v>大屋　翼</v>
      </c>
      <c r="BH1" s="558" t="str">
        <f>BH21</f>
        <v>金澤　慎</v>
      </c>
      <c r="BI1" s="558" t="str">
        <f>BI21</f>
        <v>大山　啓輔</v>
      </c>
      <c r="BJ1" s="558" t="str">
        <f>BJ21</f>
        <v>長谷川　アーリアジャスール</v>
      </c>
      <c r="BK1" s="558"/>
      <c r="BL1" s="558"/>
      <c r="BM1" s="558" t="str">
        <f>BM21</f>
        <v>黒川　淳史</v>
      </c>
      <c r="BN1" s="631"/>
      <c r="BO1" s="558"/>
      <c r="BP1" s="558"/>
      <c r="BQ1" s="558"/>
      <c r="BR1" s="558" t="str">
        <f>BR20</f>
        <v>Takumu FUJINUMA</v>
      </c>
      <c r="BS1" s="558"/>
      <c r="BT1" s="558" t="str">
        <f>BT21</f>
        <v>沼田　圭悟</v>
      </c>
      <c r="BU1" s="558"/>
      <c r="BV1" s="558"/>
      <c r="BW1" s="558">
        <f>BW21</f>
        <v>0</v>
      </c>
    </row>
    <row r="2" spans="1:75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SUM(IF(M$23:M$191="",0,1)*IF(ISBLANK($R$1),1,IF($J$23:$J$192=$R$1,1,0)))</f>
        <v>44</v>
      </c>
      <c r="AM2" s="555">
        <f t="array" ref="AM2">SUM(IF(ISBLANK(AM$70:AM$191),0,IF(AM$70:AM$191="susp",0,1))*IF(ISBLANK($R$1),1,IF($J$23:$J$192=$R$1,1,0)))</f>
        <v>0</v>
      </c>
      <c r="AN2" s="555">
        <f t="array" ref="AN2">SUM(IF(ISBLANK(AN$67:AN$191),0,IF(AN$67:AN$191="susp",0,1))*IF(ISBLANK($R$1),1,IF($J$23:$J$192=$R$1,1,0)))</f>
        <v>0</v>
      </c>
      <c r="AO2" s="555">
        <f t="array" ref="AO2">SUM(IF(ISBLANK(AO$67:AO$191),0,IF(AO$67:AO$191="susp",0,1))*IF(ISBLANK($R$1),1,IF($J$23:$J$192=$R$1,1,0)))</f>
        <v>0</v>
      </c>
      <c r="AP2" s="555">
        <f t="array" ref="AP2">SUM(IF(ISBLANK(AP$67:AP$191),0,IF(AP$67:AP$191="susp",0,1))*IF(ISBLANK($R$1),1,IF($J$23:$J$192=$R$1,1,0)))</f>
        <v>0</v>
      </c>
      <c r="AQ2" s="555">
        <f t="array" ref="AQ2">SUM(IF(ISBLANK(AQ$70:AQ$191),0,IF(AQ$70:AQ$191="susp",0,1))*IF(ISBLANK($R$1),1,IF($J$23:$J$192=$R$1,1,0)))</f>
        <v>0</v>
      </c>
      <c r="AR2" s="631"/>
      <c r="AS2" s="555">
        <f t="array" ref="AS2">SUM(IF(ISBLANK(AS$67:AS$191),0,IF(AS$67:AS$191="susp",0,1))*IF(ISBLANK($R$1),1,IF($J$23:$J$192=$R$1,1,0)))</f>
        <v>0</v>
      </c>
      <c r="AT2" s="555"/>
      <c r="AU2" s="555"/>
      <c r="AV2" s="555"/>
      <c r="AW2" s="555"/>
      <c r="AX2" s="555"/>
      <c r="AY2" s="555">
        <f t="array" ref="AY2">SUM(IF(ISBLANK(AY$67:AY$191),0,IF(AY$67:AY$191="susp",0,1))*IF(ISBLANK($R$1),1,IF($J$23:$J$192=$R$1,1,0)))</f>
        <v>0</v>
      </c>
      <c r="AZ2" s="555">
        <f t="array" ref="AZ2">SUM(IF(ISBLANK(AZ$67:AZ$191),0,IF(AZ$67:AZ$191="susp",0,1))*IF(ISBLANK($R$1),1,IF($J$23:$J$192=$R$1,1,0)))</f>
        <v>0</v>
      </c>
      <c r="BA2" s="555">
        <f t="array" ref="BA2">SUM(IF(ISBLANK(BA$67:BA$191),0,IF(BA$67:BA$191="susp",0,1))*IF(ISBLANK($R$1),1,IF($J$23:$J$192=$R$1,1,0)))</f>
        <v>0</v>
      </c>
      <c r="BB2" s="555">
        <f t="array" ref="BB2">SUM(IF(ISBLANK(BB$67:BB$191),0,IF(BB$67:BB$191="susp",0,1))*IF(ISBLANK($R$1),1,IF($J$23:$J$192=$R$1,1,0)))</f>
        <v>0</v>
      </c>
      <c r="BC2" s="555"/>
      <c r="BD2" s="555">
        <f t="array" ref="BD2">SUM(IF(ISBLANK(BD$67:BD$191),0,IF(BD$67:BD$191="susp",0,1))*IF(ISBLANK($R$1),1,IF($J$23:$J$192=$R$1,1,0)))</f>
        <v>0</v>
      </c>
      <c r="BE2" s="555">
        <f t="array" ref="BE2">SUM(IF(ISBLANK(BE$70:BE$191),0,IF(BE$70:BE$191="susp",0,1))*IF(ISBLANK($R$1),1,IF($J$23:$J$192=$R$1,1,0)))</f>
        <v>0</v>
      </c>
      <c r="BF2" s="555"/>
      <c r="BG2" s="555">
        <f t="array" ref="BG2">SUM(IF(ISBLANK(BG$70:BG$191),0,IF(BG$70:BG$191="susp",0,1))*IF(ISBLANK($R$1),1,IF($J$23:$J$192=$R$1,1,0)))</f>
        <v>0</v>
      </c>
      <c r="BH2" s="555">
        <f t="array" ref="BH2">SUM(IF(ISBLANK(BH$67:BH$191),0,IF(BH$67:BH$191="susp",0,1))*IF(ISBLANK($R$1),1,IF($J$23:$J$192=$R$1,1,0)))</f>
        <v>0</v>
      </c>
      <c r="BI2" s="555">
        <f t="array" ref="BI2">SUM(IF(ISBLANK(BI$67:BI$191),0,IF(BI$67:BI$191="susp",0,1))*IF(ISBLANK($R$1),1,IF($J$23:$J$192=$R$1,1,0)))</f>
        <v>0</v>
      </c>
      <c r="BJ2" s="555">
        <f t="array" ref="BJ2">SUM(IF(ISBLANK(BJ$67:BJ$191),0,IF(BJ$67:BJ$191="susp",0,1))*IF(ISBLANK($R$1),1,IF($J$23:$J$192=$R$1,1,0)))</f>
        <v>0</v>
      </c>
      <c r="BK2" s="555"/>
      <c r="BL2" s="555"/>
      <c r="BM2" s="555">
        <f t="array" ref="BM2">SUM(IF(ISBLANK(BM$67:BM$191),0,IF(BM$67:BM$191="susp",0,1))*IF(ISBLANK($R$1),1,IF($J$23:$J$192=$R$1,1,0)))</f>
        <v>0</v>
      </c>
      <c r="BN2" s="631"/>
      <c r="BO2" s="555"/>
      <c r="BP2" s="555"/>
      <c r="BQ2" s="555"/>
      <c r="BR2" s="555">
        <f t="array" ref="BR2">SUM(IF(ISBLANK(BR$70:BR$191),0,IF(BR$70:BR$191="susp",0,1))*IF(ISBLANK($R$1),1,IF($J$23:$J$192=$R$1,1,0)))</f>
        <v>0</v>
      </c>
      <c r="BS2" s="555"/>
      <c r="BT2" s="555">
        <f t="array" ref="BT2">SUM(IF(ISBLANK(BT$67:BT$191),0,IF(BT$67:BT$191="susp",0,1))*IF(ISBLANK($R$1),1,IF($J$23:$J$192=$R$1,1,0)))</f>
        <v>0</v>
      </c>
      <c r="BU2" s="555"/>
      <c r="BV2" s="555"/>
      <c r="BW2" s="555">
        <f t="array" ref="BW2">SUM(IF(ISBLANK(BW$70:BW$191),0,IF(BW$70:BW$191="susp",0,1))*IF(ISBLANK($R$1),1,IF($J$23:$J$192=$R$1,1,0)))</f>
        <v>0</v>
      </c>
    </row>
    <row r="3" spans="1:75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SUM(IF(M$23:M$191="W",1,0)*IF(ISBLANK($R$1),1,IF($J$23:$J$192=$R$1,1,0)))</f>
        <v>9</v>
      </c>
      <c r="AM3" s="555" t="e">
        <f t="array" ref="AM3">SUM(IF(ISTEXT(AM$70:AM$191),1,0)*IF(($M$23:$M$191)="W",1,0)*IF(ISBLANK($R$1),1,IF($J$23:$J$192=$R$1,1,0)))</f>
        <v>#N/A</v>
      </c>
      <c r="AN3" s="555" t="e">
        <f t="array" ref="AN3">SUM(IF(ISTEXT(AN$67:AN$191),1,0)*IF(($M$23:$M$191)="W",1,0)*IF(ISBLANK($R$1),1,IF($J$23:$J$192=$R$1,1,0)))</f>
        <v>#N/A</v>
      </c>
      <c r="AO3" s="555" t="e">
        <f t="array" ref="AO3">SUM(IF(ISTEXT(AO$67:AO$191),1,0)*IF(($M$23:$M$191)="W",1,0)*IF(ISBLANK($R$1),1,IF($J$23:$J$192=$R$1,1,0)))</f>
        <v>#N/A</v>
      </c>
      <c r="AP3" s="555" t="e">
        <f t="array" ref="AP3">SUM(IF(ISTEXT(AP$67:AP$191),1,0)*IF(($M$23:$M$191)="W",1,0)*IF(ISBLANK($R$1),1,IF($J$23:$J$192=$R$1,1,0)))</f>
        <v>#N/A</v>
      </c>
      <c r="AQ3" s="555" t="e">
        <f t="array" ref="AQ3">SUM(IF(ISTEXT(AQ$70:AQ$191),1,0)*IF(($M$23:$M$191)="W",1,0)*IF(ISBLANK($R$1),1,IF($J$23:$J$192=$R$1,1,0)))</f>
        <v>#N/A</v>
      </c>
      <c r="AR3" s="631"/>
      <c r="AS3" s="555" t="e">
        <f t="array" ref="AS3">SUM(IF(ISTEXT(AS$67:AS$191),1,0)*IF(($M$23:$M$191)="W",1,0)*IF(ISBLANK($R$1),1,IF($J$23:$J$192=$R$1,1,0)))</f>
        <v>#N/A</v>
      </c>
      <c r="AT3" s="555"/>
      <c r="AU3" s="555"/>
      <c r="AV3" s="555"/>
      <c r="AW3" s="555"/>
      <c r="AX3" s="555"/>
      <c r="AY3" s="555" t="e">
        <f t="array" ref="AY3">SUM(IF(ISTEXT(AY$67:AY$191),1,0)*IF(($M$23:$M$191)="W",1,0)*IF(ISBLANK($R$1),1,IF($J$23:$J$192=$R$1,1,0)))</f>
        <v>#N/A</v>
      </c>
      <c r="AZ3" s="555" t="e">
        <f t="array" ref="AZ3">SUM(IF(ISTEXT(AZ$67:AZ$191),1,0)*IF(($M$23:$M$191)="W",1,0)*IF(ISBLANK($R$1),1,IF($J$23:$J$192=$R$1,1,0)))</f>
        <v>#N/A</v>
      </c>
      <c r="BA3" s="555" t="e">
        <f t="array" ref="BA3">SUM(IF(ISTEXT(BA$67:BA$191),1,0)*IF(($M$23:$M$191)="W",1,0)*IF(ISBLANK($R$1),1,IF($J$23:$J$192=$R$1,1,0)))</f>
        <v>#N/A</v>
      </c>
      <c r="BB3" s="555" t="e">
        <f t="array" ref="BB3">SUM(IF(ISTEXT(BB$67:BB$191),1,0)*IF(($M$23:$M$191)="W",1,0)*IF(ISBLANK($R$1),1,IF($J$23:$J$192=$R$1,1,0)))</f>
        <v>#N/A</v>
      </c>
      <c r="BC3" s="555"/>
      <c r="BD3" s="555" t="e">
        <f t="array" ref="BD3">SUM(IF(ISTEXT(BD$67:BD$191),1,0)*IF(($M$23:$M$191)="W",1,0)*IF(ISBLANK($R$1),1,IF($J$23:$J$192=$R$1,1,0)))</f>
        <v>#N/A</v>
      </c>
      <c r="BE3" s="555" t="e">
        <f t="array" ref="BE3">SUM(IF(ISTEXT(BE$70:BE$191),1,0)*IF(($M$23:$M$191)="W",1,0)*IF(ISBLANK($R$1),1,IF($J$23:$J$192=$R$1,1,0)))</f>
        <v>#N/A</v>
      </c>
      <c r="BF3" s="555"/>
      <c r="BG3" s="555" t="e">
        <f t="array" ref="BG3">SUM(IF(ISTEXT(BG$70:BG$191),1,0)*IF(($M$23:$M$191)="W",1,0)*IF(ISBLANK($R$1),1,IF($J$23:$J$192=$R$1,1,0)))</f>
        <v>#N/A</v>
      </c>
      <c r="BH3" s="555" t="e">
        <f t="array" ref="BH3">SUM(IF(ISTEXT(BH$67:BH$191),1,0)*IF(($M$23:$M$191)="W",1,0)*IF(ISBLANK($R$1),1,IF($J$23:$J$192=$R$1,1,0)))</f>
        <v>#N/A</v>
      </c>
      <c r="BI3" s="555" t="e">
        <f t="array" ref="BI3">SUM(IF(ISTEXT(BI$67:BI$191),1,0)*IF(($M$23:$M$191)="W",1,0)*IF(ISBLANK($R$1),1,IF($J$23:$J$192=$R$1,1,0)))</f>
        <v>#N/A</v>
      </c>
      <c r="BJ3" s="555" t="e">
        <f t="array" ref="BJ3">SUM(IF(ISTEXT(BJ$67:BJ$191),1,0)*IF(($M$23:$M$191)="W",1,0)*IF(ISBLANK($R$1),1,IF($J$23:$J$192=$R$1,1,0)))</f>
        <v>#N/A</v>
      </c>
      <c r="BK3" s="555"/>
      <c r="BL3" s="555"/>
      <c r="BM3" s="555" t="e">
        <f t="array" ref="BM3">SUM(IF(ISTEXT(BM$67:BM$191),1,0)*IF(($M$23:$M$191)="W",1,0)*IF(ISBLANK($R$1),1,IF($J$23:$J$192=$R$1,1,0)))</f>
        <v>#N/A</v>
      </c>
      <c r="BN3" s="631"/>
      <c r="BO3" s="555"/>
      <c r="BP3" s="555"/>
      <c r="BQ3" s="555"/>
      <c r="BR3" s="555" t="e">
        <f t="array" ref="BR3">SUM(IF(ISTEXT(BR$70:BR$191),1,0)*IF(($M$23:$M$191)="W",1,0)*IF(ISBLANK($R$1),1,IF($J$23:$J$192=$R$1,1,0)))</f>
        <v>#N/A</v>
      </c>
      <c r="BS3" s="555"/>
      <c r="BT3" s="555" t="e">
        <f t="array" ref="BT3">SUM(IF(ISTEXT(BT$67:BT$191),1,0)*IF(($M$23:$M$191)="W",1,0)*IF(ISBLANK($R$1),1,IF($J$23:$J$192=$R$1,1,0)))</f>
        <v>#N/A</v>
      </c>
      <c r="BU3" s="555"/>
      <c r="BV3" s="555"/>
      <c r="BW3" s="555" t="e">
        <f t="array" ref="BW3">SUM(IF(ISTEXT(BW$70:BW$191),1,0)*IF(($M$23:$M$191)="W",1,0)*IF(ISBLANK($R$1),1,IF($J$23:$J$192=$R$1,1,0)))</f>
        <v>#N/A</v>
      </c>
    </row>
    <row r="4" spans="1:75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SUM(IF(M$23:M$191="D",1,0)*IF(ISBLANK($R$1),1,IF($J$23:$J$192=$R$1,1,0)))</f>
        <v>13</v>
      </c>
      <c r="AM4" s="555" t="e">
        <f t="array" ref="AM4">SUM(IF(ISTEXT(AM$70:AM$191),1,0)*IF(($M$23:$M$191)="D",1,0)*IF(ISBLANK($R$1),1,IF($J$23:$J$192=$R$1,1,0)))</f>
        <v>#N/A</v>
      </c>
      <c r="AN4" s="555" t="e">
        <f t="array" ref="AN4">SUM(IF(ISTEXT(AN$67:AN$191),1,0)*IF(($M$23:$M$191)="D",1,0)*IF(ISBLANK($R$1),1,IF($J$23:$J$192=$R$1,1,0)))</f>
        <v>#N/A</v>
      </c>
      <c r="AO4" s="555" t="e">
        <f t="array" ref="AO4">SUM(IF(ISTEXT(AO$67:AO$191),1,0)*IF(($M$23:$M$191)="D",1,0)*IF(ISBLANK($R$1),1,IF($J$23:$J$192=$R$1,1,0)))</f>
        <v>#N/A</v>
      </c>
      <c r="AP4" s="555" t="e">
        <f t="array" ref="AP4">SUM(IF(ISTEXT(AP$67:AP$191),1,0)*IF(($M$23:$M$191)="D",1,0)*IF(ISBLANK($R$1),1,IF($J$23:$J$192=$R$1,1,0)))</f>
        <v>#N/A</v>
      </c>
      <c r="AQ4" s="555" t="e">
        <f t="array" ref="AQ4">SUM(IF(ISTEXT(AQ$70:AQ$191),1,0)*IF(($M$23:$M$191)="D",1,0)*IF(ISBLANK($R$1),1,IF($J$23:$J$192=$R$1,1,0)))</f>
        <v>#N/A</v>
      </c>
      <c r="AR4" s="631"/>
      <c r="AS4" s="555" t="e">
        <f t="array" ref="AS4">SUM(IF(ISTEXT(AS$67:AS$191),1,0)*IF(($M$23:$M$191)="D",1,0)*IF(ISBLANK($R$1),1,IF($J$23:$J$192=$R$1,1,0)))</f>
        <v>#N/A</v>
      </c>
      <c r="AT4" s="555"/>
      <c r="AU4" s="555"/>
      <c r="AV4" s="555"/>
      <c r="AW4" s="555"/>
      <c r="AX4" s="555"/>
      <c r="AY4" s="555" t="e">
        <f t="array" ref="AY4">SUM(IF(ISTEXT(AY$67:AY$191),1,0)*IF(($M$23:$M$191)="D",1,0)*IF(ISBLANK($R$1),1,IF($J$23:$J$192=$R$1,1,0)))</f>
        <v>#N/A</v>
      </c>
      <c r="AZ4" s="555" t="e">
        <f t="array" ref="AZ4">SUM(IF(ISTEXT(AZ$67:AZ$191),1,0)*IF(($M$23:$M$191)="D",1,0)*IF(ISBLANK($R$1),1,IF($J$23:$J$192=$R$1,1,0)))</f>
        <v>#N/A</v>
      </c>
      <c r="BA4" s="555" t="e">
        <f t="array" ref="BA4">SUM(IF(ISTEXT(BA$67:BA$191),1,0)*IF(($M$23:$M$191)="D",1,0)*IF(ISBLANK($R$1),1,IF($J$23:$J$192=$R$1,1,0)))</f>
        <v>#N/A</v>
      </c>
      <c r="BB4" s="555" t="e">
        <f t="array" ref="BB4">SUM(IF(ISTEXT(BB$67:BB$191),1,0)*IF(($M$23:$M$191)="D",1,0)*IF(ISBLANK($R$1),1,IF($J$23:$J$192=$R$1,1,0)))</f>
        <v>#N/A</v>
      </c>
      <c r="BC4" s="555"/>
      <c r="BD4" s="555" t="e">
        <f t="array" ref="BD4">SUM(IF(ISTEXT(BD$67:BD$191),1,0)*IF(($M$23:$M$191)="D",1,0)*IF(ISBLANK($R$1),1,IF($J$23:$J$192=$R$1,1,0)))</f>
        <v>#N/A</v>
      </c>
      <c r="BE4" s="555" t="e">
        <f t="array" ref="BE4">SUM(IF(ISTEXT(BE$70:BE$191),1,0)*IF(($M$23:$M$191)="D",1,0)*IF(ISBLANK($R$1),1,IF($J$23:$J$192=$R$1,1,0)))</f>
        <v>#N/A</v>
      </c>
      <c r="BF4" s="555"/>
      <c r="BG4" s="555" t="e">
        <f t="array" ref="BG4">SUM(IF(ISTEXT(BG$70:BG$191),1,0)*IF(($M$23:$M$191)="D",1,0)*IF(ISBLANK($R$1),1,IF($J$23:$J$192=$R$1,1,0)))</f>
        <v>#N/A</v>
      </c>
      <c r="BH4" s="555" t="e">
        <f t="array" ref="BH4">SUM(IF(ISTEXT(BH$67:BH$191),1,0)*IF(($M$23:$M$191)="D",1,0)*IF(ISBLANK($R$1),1,IF($J$23:$J$192=$R$1,1,0)))</f>
        <v>#N/A</v>
      </c>
      <c r="BI4" s="555" t="e">
        <f t="array" ref="BI4">SUM(IF(ISTEXT(BI$67:BI$191),1,0)*IF(($M$23:$M$191)="D",1,0)*IF(ISBLANK($R$1),1,IF($J$23:$J$192=$R$1,1,0)))</f>
        <v>#N/A</v>
      </c>
      <c r="BJ4" s="555" t="e">
        <f t="array" ref="BJ4">SUM(IF(ISTEXT(BJ$67:BJ$191),1,0)*IF(($M$23:$M$191)="D",1,0)*IF(ISBLANK($R$1),1,IF($J$23:$J$192=$R$1,1,0)))</f>
        <v>#N/A</v>
      </c>
      <c r="BK4" s="555"/>
      <c r="BL4" s="555"/>
      <c r="BM4" s="555" t="e">
        <f t="array" ref="BM4">SUM(IF(ISTEXT(BM$67:BM$191),1,0)*IF(($M$23:$M$191)="D",1,0)*IF(ISBLANK($R$1),1,IF($J$23:$J$192=$R$1,1,0)))</f>
        <v>#N/A</v>
      </c>
      <c r="BN4" s="631"/>
      <c r="BO4" s="555"/>
      <c r="BP4" s="555"/>
      <c r="BQ4" s="555"/>
      <c r="BR4" s="555" t="e">
        <f t="array" ref="BR4">SUM(IF(ISTEXT(BR$70:BR$191),1,0)*IF(($M$23:$M$191)="D",1,0)*IF(ISBLANK($R$1),1,IF($J$23:$J$192=$R$1,1,0)))</f>
        <v>#N/A</v>
      </c>
      <c r="BS4" s="555"/>
      <c r="BT4" s="555" t="e">
        <f t="array" ref="BT4">SUM(IF(ISTEXT(BT$67:BT$191),1,0)*IF(($M$23:$M$191)="D",1,0)*IF(ISBLANK($R$1),1,IF($J$23:$J$192=$R$1,1,0)))</f>
        <v>#N/A</v>
      </c>
      <c r="BU4" s="555"/>
      <c r="BV4" s="555"/>
      <c r="BW4" s="555" t="e">
        <f t="array" ref="BW4">SUM(IF(ISTEXT(BW$70:BW$191),1,0)*IF(($M$23:$M$191)="D",1,0)*IF(ISBLANK($R$1),1,IF($J$23:$J$192=$R$1,1,0)))</f>
        <v>#N/A</v>
      </c>
    </row>
    <row r="5" spans="1:75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SUM(IF(M$23:M$191="L",1,0)*IF(ISBLANK($R$1),1,IF($J$23:$J$192=$R$1,1,0)))</f>
        <v>22</v>
      </c>
      <c r="AM5" s="555" t="e">
        <f t="array" ref="AM5">SUM(IF(ISTEXT(AM$70:AM$191),1,0)*IF(($M$23:$M$191)="L",1,0)*IF(ISBLANK($R$1),1,IF($J$23:$J$192=$R$1,1,0)))</f>
        <v>#N/A</v>
      </c>
      <c r="AN5" s="555" t="e">
        <f t="array" ref="AN5">SUM(IF(ISTEXT(AN$67:AN$191),1,0)*IF(($M$23:$M$191)="L",1,0)*IF(ISBLANK($R$1),1,IF($J$23:$J$192=$R$1,1,0)))</f>
        <v>#N/A</v>
      </c>
      <c r="AO5" s="555" t="e">
        <f t="array" ref="AO5">SUM(IF(ISTEXT(AO$67:AO$191),1,0)*IF(($M$23:$M$191)="L",1,0)*IF(ISBLANK($R$1),1,IF($J$23:$J$192=$R$1,1,0)))</f>
        <v>#N/A</v>
      </c>
      <c r="AP5" s="555" t="e">
        <f t="array" ref="AP5">SUM(IF(ISTEXT(AP$67:AP$191),1,0)*IF(($M$23:$M$191)="L",1,0)*IF(ISBLANK($R$1),1,IF($J$23:$J$192=$R$1,1,0)))</f>
        <v>#N/A</v>
      </c>
      <c r="AQ5" s="555" t="e">
        <f t="array" ref="AQ5">SUM(IF(ISTEXT(AQ$70:AQ$191),1,0)*IF(($M$23:$M$191)="L",1,0)*IF(ISBLANK($R$1),1,IF($J$23:$J$192=$R$1,1,0)))</f>
        <v>#N/A</v>
      </c>
      <c r="AR5" s="631"/>
      <c r="AS5" s="555" t="e">
        <f t="array" ref="AS5">SUM(IF(ISTEXT(AS$67:AS$191),1,0)*IF(($M$23:$M$191)="L",1,0)*IF(ISBLANK($R$1),1,IF($J$23:$J$192=$R$1,1,0)))</f>
        <v>#N/A</v>
      </c>
      <c r="AT5" s="555"/>
      <c r="AU5" s="555"/>
      <c r="AV5" s="555"/>
      <c r="AW5" s="555"/>
      <c r="AX5" s="555"/>
      <c r="AY5" s="555" t="e">
        <f t="array" ref="AY5">SUM(IF(ISTEXT(AY$67:AY$191),1,0)*IF(($M$23:$M$191)="L",1,0)*IF(ISBLANK($R$1),1,IF($J$23:$J$192=$R$1,1,0)))</f>
        <v>#N/A</v>
      </c>
      <c r="AZ5" s="555" t="e">
        <f t="array" ref="AZ5">SUM(IF(ISTEXT(AZ$67:AZ$191),1,0)*IF(($M$23:$M$191)="L",1,0)*IF(ISBLANK($R$1),1,IF($J$23:$J$192=$R$1,1,0)))</f>
        <v>#N/A</v>
      </c>
      <c r="BA5" s="555" t="e">
        <f t="array" ref="BA5">SUM(IF(ISTEXT(BA$67:BA$191),1,0)*IF(($M$23:$M$191)="L",1,0)*IF(ISBLANK($R$1),1,IF($J$23:$J$192=$R$1,1,0)))</f>
        <v>#N/A</v>
      </c>
      <c r="BB5" s="555" t="e">
        <f t="array" ref="BB5">SUM(IF(ISTEXT(BB$67:BB$191),1,0)*IF(($M$23:$M$191)="L",1,0)*IF(ISBLANK($R$1),1,IF($J$23:$J$192=$R$1,1,0)))</f>
        <v>#N/A</v>
      </c>
      <c r="BC5" s="555"/>
      <c r="BD5" s="555" t="e">
        <f t="array" ref="BD5">SUM(IF(ISTEXT(BD$67:BD$191),1,0)*IF(($M$23:$M$191)="L",1,0)*IF(ISBLANK($R$1),1,IF($J$23:$J$192=$R$1,1,0)))</f>
        <v>#N/A</v>
      </c>
      <c r="BE5" s="555" t="e">
        <f t="array" ref="BE5">SUM(IF(ISTEXT(BE$70:BE$191),1,0)*IF(($M$23:$M$191)="L",1,0)*IF(ISBLANK($R$1),1,IF($J$23:$J$192=$R$1,1,0)))</f>
        <v>#N/A</v>
      </c>
      <c r="BF5" s="555"/>
      <c r="BG5" s="555" t="e">
        <f t="array" ref="BG5">SUM(IF(ISTEXT(BG$70:BG$191),1,0)*IF(($M$23:$M$191)="L",1,0)*IF(ISBLANK($R$1),1,IF($J$23:$J$192=$R$1,1,0)))</f>
        <v>#N/A</v>
      </c>
      <c r="BH5" s="555" t="e">
        <f t="array" ref="BH5">SUM(IF(ISTEXT(BH$67:BH$191),1,0)*IF(($M$23:$M$191)="L",1,0)*IF(ISBLANK($R$1),1,IF($J$23:$J$192=$R$1,1,0)))</f>
        <v>#N/A</v>
      </c>
      <c r="BI5" s="555" t="e">
        <f t="array" ref="BI5">SUM(IF(ISTEXT(BI$67:BI$191),1,0)*IF(($M$23:$M$191)="L",1,0)*IF(ISBLANK($R$1),1,IF($J$23:$J$192=$R$1,1,0)))</f>
        <v>#N/A</v>
      </c>
      <c r="BJ5" s="555" t="e">
        <f t="array" ref="BJ5">SUM(IF(ISTEXT(BJ$67:BJ$191),1,0)*IF(($M$23:$M$191)="L",1,0)*IF(ISBLANK($R$1),1,IF($J$23:$J$192=$R$1,1,0)))</f>
        <v>#N/A</v>
      </c>
      <c r="BK5" s="555"/>
      <c r="BL5" s="555"/>
      <c r="BM5" s="555" t="e">
        <f t="array" ref="BM5">SUM(IF(ISTEXT(BM$67:BM$191),1,0)*IF(($M$23:$M$191)="L",1,0)*IF(ISBLANK($R$1),1,IF($J$23:$J$192=$R$1,1,0)))</f>
        <v>#N/A</v>
      </c>
      <c r="BN5" s="631"/>
      <c r="BO5" s="555"/>
      <c r="BP5" s="555"/>
      <c r="BQ5" s="555"/>
      <c r="BR5" s="555" t="e">
        <f t="array" ref="BR5">SUM(IF(ISTEXT(BR$70:BR$191),1,0)*IF(($M$23:$M$191)="L",1,0)*IF(ISBLANK($R$1),1,IF($J$23:$J$192=$R$1,1,0)))</f>
        <v>#N/A</v>
      </c>
      <c r="BS5" s="555"/>
      <c r="BT5" s="555" t="e">
        <f t="array" ref="BT5">SUM(IF(ISTEXT(BT$67:BT$191),1,0)*IF(($M$23:$M$191)="L",1,0)*IF(ISBLANK($R$1),1,IF($J$23:$J$192=$R$1,1,0)))</f>
        <v>#N/A</v>
      </c>
      <c r="BU5" s="555"/>
      <c r="BV5" s="555"/>
      <c r="BW5" s="555" t="e">
        <f t="array" ref="BW5">SUM(IF(ISTEXT(BW$70:BW$191),1,0)*IF(($M$23:$M$191)="L",1,0)*IF(ISBLANK($R$1),1,IF($J$23:$J$192=$R$1,1,0)))</f>
        <v>#N/A</v>
      </c>
    </row>
    <row r="6" spans="1:75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 t="shared" ref="AL6:AQ6" si="2">AL$3*3+AL$4</f>
        <v>40</v>
      </c>
      <c r="AM6" s="555" t="e">
        <f t="shared" si="2"/>
        <v>#N/A</v>
      </c>
      <c r="AN6" s="555" t="e">
        <f t="shared" si="2"/>
        <v>#N/A</v>
      </c>
      <c r="AO6" s="555" t="e">
        <f t="shared" si="2"/>
        <v>#N/A</v>
      </c>
      <c r="AP6" s="555" t="e">
        <f t="shared" si="2"/>
        <v>#N/A</v>
      </c>
      <c r="AQ6" s="555" t="e">
        <f t="shared" si="2"/>
        <v>#N/A</v>
      </c>
      <c r="AR6" s="631"/>
      <c r="AS6" s="555" t="e">
        <f>AS$3*3+AS$4</f>
        <v>#N/A</v>
      </c>
      <c r="AT6" s="555"/>
      <c r="AU6" s="555"/>
      <c r="AV6" s="555"/>
      <c r="AW6" s="555"/>
      <c r="AX6" s="555"/>
      <c r="AY6" s="555" t="e">
        <f t="shared" ref="AY6:BE6" si="3">AY$3*3+AY$4</f>
        <v>#N/A</v>
      </c>
      <c r="AZ6" s="555" t="e">
        <f t="shared" si="3"/>
        <v>#N/A</v>
      </c>
      <c r="BA6" s="555" t="e">
        <f t="shared" si="3"/>
        <v>#N/A</v>
      </c>
      <c r="BB6" s="555" t="e">
        <f t="shared" si="3"/>
        <v>#N/A</v>
      </c>
      <c r="BC6" s="555"/>
      <c r="BD6" s="555" t="e">
        <f t="shared" si="3"/>
        <v>#N/A</v>
      </c>
      <c r="BE6" s="555" t="e">
        <f t="shared" si="3"/>
        <v>#N/A</v>
      </c>
      <c r="BF6" s="555"/>
      <c r="BG6" s="555" t="e">
        <f>BG$3*3+BG$4</f>
        <v>#N/A</v>
      </c>
      <c r="BH6" s="555" t="e">
        <f>BH$3*3+BH$4</f>
        <v>#N/A</v>
      </c>
      <c r="BI6" s="555" t="e">
        <f>BI$3*3+BI$4</f>
        <v>#N/A</v>
      </c>
      <c r="BJ6" s="555" t="e">
        <f>BJ$3*3+BJ$4</f>
        <v>#N/A</v>
      </c>
      <c r="BK6" s="555"/>
      <c r="BL6" s="555"/>
      <c r="BM6" s="555" t="e">
        <f>BM$3*3+BM$4</f>
        <v>#N/A</v>
      </c>
      <c r="BN6" s="631"/>
      <c r="BO6" s="555"/>
      <c r="BP6" s="555"/>
      <c r="BQ6" s="555"/>
      <c r="BR6" s="555" t="e">
        <f>BR$3*3+BR$4</f>
        <v>#N/A</v>
      </c>
      <c r="BS6" s="555"/>
      <c r="BT6" s="555" t="e">
        <f>BT$3*3+BT$4</f>
        <v>#N/A</v>
      </c>
      <c r="BU6" s="555"/>
      <c r="BV6" s="555"/>
      <c r="BW6" s="555" t="e">
        <f>BW$3*3+BW$4</f>
        <v>#N/A</v>
      </c>
    </row>
    <row r="7" spans="1:75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 t="shared" ref="AL7:AQ7" si="4">AL6/AL2</f>
        <v>0.90909090909090906</v>
      </c>
      <c r="AM7" s="555" t="e">
        <f t="shared" si="4"/>
        <v>#N/A</v>
      </c>
      <c r="AN7" s="555" t="e">
        <f t="shared" si="4"/>
        <v>#N/A</v>
      </c>
      <c r="AO7" s="555" t="e">
        <f t="shared" si="4"/>
        <v>#N/A</v>
      </c>
      <c r="AP7" s="555" t="e">
        <f t="shared" si="4"/>
        <v>#N/A</v>
      </c>
      <c r="AQ7" s="555" t="e">
        <f t="shared" si="4"/>
        <v>#N/A</v>
      </c>
      <c r="AR7" s="631"/>
      <c r="AS7" s="555" t="e">
        <f>AS6/AS2</f>
        <v>#N/A</v>
      </c>
      <c r="AT7" s="555"/>
      <c r="AU7" s="555"/>
      <c r="AV7" s="555"/>
      <c r="AW7" s="555"/>
      <c r="AX7" s="555"/>
      <c r="AY7" s="555" t="e">
        <f t="shared" ref="AY7:BE7" si="5">AY6/AY2</f>
        <v>#N/A</v>
      </c>
      <c r="AZ7" s="555" t="e">
        <f t="shared" si="5"/>
        <v>#N/A</v>
      </c>
      <c r="BA7" s="555" t="e">
        <f t="shared" si="5"/>
        <v>#N/A</v>
      </c>
      <c r="BB7" s="555" t="e">
        <f t="shared" si="5"/>
        <v>#N/A</v>
      </c>
      <c r="BC7" s="555"/>
      <c r="BD7" s="555" t="e">
        <f t="shared" si="5"/>
        <v>#N/A</v>
      </c>
      <c r="BE7" s="555" t="e">
        <f t="shared" si="5"/>
        <v>#N/A</v>
      </c>
      <c r="BF7" s="555"/>
      <c r="BG7" s="555" t="e">
        <f>BG6/BG2</f>
        <v>#N/A</v>
      </c>
      <c r="BH7" s="555" t="e">
        <f>BH6/BH2</f>
        <v>#N/A</v>
      </c>
      <c r="BI7" s="555" t="e">
        <f>BI6/BI2</f>
        <v>#N/A</v>
      </c>
      <c r="BJ7" s="555" t="e">
        <f>BJ6/BJ2</f>
        <v>#N/A</v>
      </c>
      <c r="BK7" s="555"/>
      <c r="BL7" s="555"/>
      <c r="BM7" s="555" t="e">
        <f>BM6/BM2</f>
        <v>#N/A</v>
      </c>
      <c r="BN7" s="631"/>
      <c r="BO7" s="555"/>
      <c r="BP7" s="555"/>
      <c r="BQ7" s="555"/>
      <c r="BR7" s="555" t="e">
        <f>BR6/BR2</f>
        <v>#N/A</v>
      </c>
      <c r="BS7" s="555"/>
      <c r="BT7" s="555" t="e">
        <f>BT6/BT2</f>
        <v>#N/A</v>
      </c>
      <c r="BU7" s="555"/>
      <c r="BV7" s="555"/>
      <c r="BW7" s="555" t="e">
        <f>BW6/BW2</f>
        <v>#N/A</v>
      </c>
    </row>
    <row r="8" spans="1:75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SUM(IF(($R$23:$R$191)="",0,$R$23:$R$191)*IF(ISBLANK($R$1),1,IF($J$23:$J$192=$R$1,1,0)))</f>
        <v>-8</v>
      </c>
      <c r="AM8" s="555" t="e">
        <f t="array" ref="AM8">SUM(IF(ISTEXT(AM$70:AM$191),1,0)*IF(($R$23:$R$191)="",0,$R$23:$R$191)*IF(ISBLANK($R$1),1,IF($J$23:$J$192=$R$1,1,0)))</f>
        <v>#N/A</v>
      </c>
      <c r="AN8" s="555" t="e">
        <f t="array" ref="AN8">SUM(IF(ISTEXT(AN$67:AN$191),1,0)*IF(($R$23:$R$191)="",0,$R$23:$R$191)*IF(ISBLANK($R$1),1,IF($J$23:$J$192=$R$1,1,0)))</f>
        <v>#N/A</v>
      </c>
      <c r="AO8" s="555" t="e">
        <f t="array" ref="AO8">SUM(IF(ISTEXT(AO$67:AO$191),1,0)*IF(($R$23:$R$191)="",0,$R$23:$R$191)*IF(ISBLANK($R$1),1,IF($J$23:$J$192=$R$1,1,0)))</f>
        <v>#N/A</v>
      </c>
      <c r="AP8" s="555" t="e">
        <f t="array" ref="AP8">SUM(IF(ISTEXT(AP$67:AP$191),1,0)*IF(($R$23:$R$191)="",0,$R$23:$R$191)*IF(ISBLANK($R$1),1,IF($J$23:$J$192=$R$1,1,0)))</f>
        <v>#N/A</v>
      </c>
      <c r="AQ8" s="555" t="e">
        <f t="array" ref="AQ8">SUM(IF(ISTEXT(AQ$70:AQ$191),1,0)*IF(($R$23:$R$191)="",0,$R$23:$R$191)*IF(ISBLANK($R$1),1,IF($J$23:$J$192=$R$1,1,0)))</f>
        <v>#N/A</v>
      </c>
      <c r="AR8" s="631"/>
      <c r="AS8" s="555" t="e">
        <f t="array" ref="AS8">SUM(IF(ISTEXT(AS$67:AS$191),1,0)*IF(($R$23:$R$191)="",0,$R$23:$R$191)*IF(ISBLANK($R$1),1,IF($J$23:$J$192=$R$1,1,0)))</f>
        <v>#N/A</v>
      </c>
      <c r="AT8" s="555"/>
      <c r="AU8" s="555"/>
      <c r="AV8" s="555"/>
      <c r="AW8" s="555"/>
      <c r="AX8" s="555"/>
      <c r="AY8" s="555" t="e">
        <f t="array" ref="AY8">SUM(IF(ISTEXT(AY$67:AY$191),1,0)*IF(($R$23:$R$191)="",0,$R$23:$R$191)*IF(ISBLANK($R$1),1,IF($J$23:$J$192=$R$1,1,0)))</f>
        <v>#N/A</v>
      </c>
      <c r="AZ8" s="555" t="e">
        <f t="array" ref="AZ8">SUM(IF(ISTEXT(AZ$67:AZ$191),1,0)*IF(($R$23:$R$191)="",0,$R$23:$R$191)*IF(ISBLANK($R$1),1,IF($J$23:$J$192=$R$1,1,0)))</f>
        <v>#N/A</v>
      </c>
      <c r="BA8" s="555" t="e">
        <f t="array" ref="BA8">SUM(IF(ISTEXT(BA$67:BA$191),1,0)*IF(($R$23:$R$191)="",0,$R$23:$R$191)*IF(ISBLANK($R$1),1,IF($J$23:$J$192=$R$1,1,0)))</f>
        <v>#N/A</v>
      </c>
      <c r="BB8" s="555" t="e">
        <f t="array" ref="BB8">SUM(IF(ISTEXT(BB$67:BB$191),1,0)*IF(($R$23:$R$191)="",0,$R$23:$R$191)*IF(ISBLANK($R$1),1,IF($J$23:$J$192=$R$1,1,0)))</f>
        <v>#N/A</v>
      </c>
      <c r="BC8" s="555"/>
      <c r="BD8" s="555" t="e">
        <f t="array" ref="BD8">SUM(IF(ISTEXT(BD$67:BD$191),1,0)*IF(($R$23:$R$191)="",0,$R$23:$R$191)*IF(ISBLANK($R$1),1,IF($J$23:$J$192=$R$1,1,0)))</f>
        <v>#N/A</v>
      </c>
      <c r="BE8" s="555" t="e">
        <f t="array" ref="BE8">SUM(IF(ISTEXT(BE$70:BE$191),1,0)*IF(($R$23:$R$191)="",0,$R$23:$R$191)*IF(ISBLANK($R$1),1,IF($J$23:$J$192=$R$1,1,0)))</f>
        <v>#N/A</v>
      </c>
      <c r="BF8" s="555"/>
      <c r="BG8" s="555" t="e">
        <f t="array" ref="BG8">SUM(IF(ISTEXT(BG$70:BG$191),1,0)*IF(($R$23:$R$191)="",0,$R$23:$R$191)*IF(ISBLANK($R$1),1,IF($J$23:$J$192=$R$1,1,0)))</f>
        <v>#N/A</v>
      </c>
      <c r="BH8" s="555" t="e">
        <f t="array" ref="BH8">SUM(IF(ISTEXT(BH$67:BH$191),1,0)*IF(($R$23:$R$191)="",0,$R$23:$R$191)*IF(ISBLANK($R$1),1,IF($J$23:$J$192=$R$1,1,0)))</f>
        <v>#N/A</v>
      </c>
      <c r="BI8" s="555" t="e">
        <f t="array" ref="BI8">SUM(IF(ISTEXT(BI$67:BI$191),1,0)*IF(($R$23:$R$191)="",0,$R$23:$R$191)*IF(ISBLANK($R$1),1,IF($J$23:$J$192=$R$1,1,0)))</f>
        <v>#N/A</v>
      </c>
      <c r="BJ8" s="555" t="e">
        <f t="array" ref="BJ8">SUM(IF(ISTEXT(BJ$67:BJ$191),1,0)*IF(($R$23:$R$191)="",0,$R$23:$R$191)*IF(ISBLANK($R$1),1,IF($J$23:$J$192=$R$1,1,0)))</f>
        <v>#N/A</v>
      </c>
      <c r="BK8" s="555"/>
      <c r="BL8" s="555"/>
      <c r="BM8" s="555" t="e">
        <f t="array" ref="BM8">SUM(IF(ISTEXT(BM$67:BM$191),1,0)*IF(($R$23:$R$191)="",0,$R$23:$R$191)*IF(ISBLANK($R$1),1,IF($J$23:$J$192=$R$1,1,0)))</f>
        <v>#N/A</v>
      </c>
      <c r="BN8" s="631"/>
      <c r="BO8" s="555"/>
      <c r="BP8" s="555"/>
      <c r="BQ8" s="555"/>
      <c r="BR8" s="555" t="e">
        <f t="array" ref="BR8">SUM(IF(ISTEXT(BR$70:BR$191),1,0)*IF(($R$23:$R$191)="",0,$R$23:$R$191)*IF(ISBLANK($R$1),1,IF($J$23:$J$192=$R$1,1,0)))</f>
        <v>#N/A</v>
      </c>
      <c r="BS8" s="555"/>
      <c r="BT8" s="555" t="e">
        <f t="array" ref="BT8">SUM(IF(ISTEXT(BT$67:BT$191),1,0)*IF(($R$23:$R$191)="",0,$R$23:$R$191)*IF(ISBLANK($R$1),1,IF($J$23:$J$192=$R$1,1,0)))</f>
        <v>#N/A</v>
      </c>
      <c r="BU8" s="555"/>
      <c r="BV8" s="555"/>
      <c r="BW8" s="555" t="e">
        <f t="array" ref="BW8">SUM(IF(ISTEXT(BW$70:BW$191),1,0)*IF(($R$23:$R$191)="",0,$R$23:$R$191)*IF(ISBLANK($R$1),1,IF($J$23:$J$192=$R$1,1,0)))</f>
        <v>#N/A</v>
      </c>
    </row>
    <row r="9" spans="1:75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 t="shared" ref="AL9:AQ9" si="6">AL8/AL2</f>
        <v>-0.18181818181818182</v>
      </c>
      <c r="AM9" s="555" t="e">
        <f t="shared" si="6"/>
        <v>#N/A</v>
      </c>
      <c r="AN9" s="555" t="e">
        <f t="shared" si="6"/>
        <v>#N/A</v>
      </c>
      <c r="AO9" s="555" t="e">
        <f t="shared" si="6"/>
        <v>#N/A</v>
      </c>
      <c r="AP9" s="555" t="e">
        <f t="shared" si="6"/>
        <v>#N/A</v>
      </c>
      <c r="AQ9" s="555" t="e">
        <f t="shared" si="6"/>
        <v>#N/A</v>
      </c>
      <c r="AR9" s="631"/>
      <c r="AS9" s="555" t="e">
        <f>AS8/AS2</f>
        <v>#N/A</v>
      </c>
      <c r="AT9" s="555"/>
      <c r="AU9" s="555"/>
      <c r="AV9" s="555"/>
      <c r="AW9" s="555"/>
      <c r="AX9" s="555"/>
      <c r="AY9" s="555" t="e">
        <f t="shared" ref="AY9:BE9" si="7">AY8/AY2</f>
        <v>#N/A</v>
      </c>
      <c r="AZ9" s="555" t="e">
        <f t="shared" si="7"/>
        <v>#N/A</v>
      </c>
      <c r="BA9" s="555" t="e">
        <f t="shared" si="7"/>
        <v>#N/A</v>
      </c>
      <c r="BB9" s="555" t="e">
        <f t="shared" si="7"/>
        <v>#N/A</v>
      </c>
      <c r="BC9" s="555"/>
      <c r="BD9" s="555" t="e">
        <f t="shared" si="7"/>
        <v>#N/A</v>
      </c>
      <c r="BE9" s="555" t="e">
        <f t="shared" si="7"/>
        <v>#N/A</v>
      </c>
      <c r="BF9" s="555"/>
      <c r="BG9" s="555" t="e">
        <f>BG8/BG2</f>
        <v>#N/A</v>
      </c>
      <c r="BH9" s="555" t="e">
        <f>BH8/BH2</f>
        <v>#N/A</v>
      </c>
      <c r="BI9" s="555" t="e">
        <f>BI8/BI2</f>
        <v>#N/A</v>
      </c>
      <c r="BJ9" s="555" t="e">
        <f>BJ8/BJ2</f>
        <v>#N/A</v>
      </c>
      <c r="BK9" s="555"/>
      <c r="BL9" s="555"/>
      <c r="BM9" s="555" t="e">
        <f>BM8/BM2</f>
        <v>#N/A</v>
      </c>
      <c r="BN9" s="631"/>
      <c r="BO9" s="555"/>
      <c r="BP9" s="555"/>
      <c r="BQ9" s="555"/>
      <c r="BR9" s="555" t="e">
        <f>BR8/BR2</f>
        <v>#N/A</v>
      </c>
      <c r="BS9" s="555"/>
      <c r="BT9" s="555" t="e">
        <f>BT8/BT2</f>
        <v>#N/A</v>
      </c>
      <c r="BU9" s="555"/>
      <c r="BV9" s="555"/>
      <c r="BW9" s="555" t="e">
        <f>BW8/BW2</f>
        <v>#N/A</v>
      </c>
    </row>
    <row r="10" spans="1:75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SUM(IF(ISBLANK($R$1),$K$23:$K$162,IF($J$23:$J$192=$R$1,$K$23:$K$162,0)))</f>
        <v>45</v>
      </c>
      <c r="AM10" s="555">
        <f t="array" ref="AM10">SUM(IF(ISBLANK(AM$70:AM$191),0,IF(ISNUMBER(VALUE(RIGHT(AM$70:AM$191,1))),RIGHT(AM$70:AM$191,1),0)*IF(ISBLANK($R$1),1,IF($J$23:$J$192=$R$1,1,0))))</f>
        <v>0</v>
      </c>
      <c r="AN10" s="555">
        <f t="array" ref="AN10">SUM(IF(ISBLANK(AN$67:AN$191),0,IF(ISNUMBER(VALUE(RIGHT(AN$67:AN$191,1))),RIGHT(AN$67:AN$191,1),0)*IF(ISBLANK($R$1),1,IF($J$23:$J$192=$R$1,1,0))))</f>
        <v>0</v>
      </c>
      <c r="AO10" s="555">
        <f t="array" ref="AO10">SUM(IF(ISBLANK(AO$67:AO$191),0,IF(ISNUMBER(VALUE(RIGHT(AO$67:AO$191,1))),RIGHT(AO$67:AO$191,1),0)*IF(ISBLANK($R$1),1,IF($J$23:$J$192=$R$1,1,0))))</f>
        <v>0</v>
      </c>
      <c r="AP10" s="555">
        <f t="array" ref="AP10">SUM(IF(ISBLANK(AP$67:AP$191),0,IF(ISNUMBER(VALUE(RIGHT(AP$67:AP$191,1))),RIGHT(AP$67:AP$191,1),0)*IF(ISBLANK($R$1),1,IF($J$23:$J$192=$R$1,1,0))))</f>
        <v>0</v>
      </c>
      <c r="AQ10" s="555">
        <f t="array" ref="AQ10">SUM(IF(ISBLANK(AQ$70:AQ$191),0,IF(ISNUMBER(VALUE(RIGHT(AQ$70:AQ$191,1))),RIGHT(AQ$70:AQ$191,1),0)*IF(ISBLANK($R$1),1,IF($J$23:$J$192=$R$1,1,0))))</f>
        <v>0</v>
      </c>
      <c r="AR10" s="631"/>
      <c r="AS10" s="555">
        <f t="array" ref="AS10">SUM(IF(ISBLANK(AS$67:AS$191),0,IF(ISNUMBER(VALUE(RIGHT(AS$67:AS$191,1))),RIGHT(AS$67:AS$191,1),0)*IF(ISBLANK($R$1),1,IF($J$23:$J$192=$R$1,1,0))))</f>
        <v>0</v>
      </c>
      <c r="AT10" s="555"/>
      <c r="AU10" s="555"/>
      <c r="AV10" s="555"/>
      <c r="AW10" s="555"/>
      <c r="AX10" s="555"/>
      <c r="AY10" s="555">
        <f t="array" ref="AY10">SUM(IF(ISBLANK(AY$67:AY$191),0,IF(ISNUMBER(VALUE(RIGHT(AY$67:AY$191,1))),RIGHT(AY$67:AY$191,1),0)*IF(ISBLANK($R$1),1,IF($J$23:$J$192=$R$1,1,0))))</f>
        <v>0</v>
      </c>
      <c r="AZ10" s="555">
        <f t="array" ref="AZ10">SUM(IF(ISBLANK(AZ$67:AZ$191),0,IF(ISNUMBER(VALUE(RIGHT(AZ$67:AZ$191,1))),RIGHT(AZ$67:AZ$191,1),0)*IF(ISBLANK($R$1),1,IF($J$23:$J$192=$R$1,1,0))))</f>
        <v>0</v>
      </c>
      <c r="BA10" s="555">
        <f t="array" ref="BA10">SUM(IF(ISBLANK(BA$67:BA$191),0,IF(ISNUMBER(VALUE(RIGHT(BA$67:BA$191,1))),RIGHT(BA$67:BA$191,1),0)*IF(ISBLANK($R$1),1,IF($J$23:$J$192=$R$1,1,0))))</f>
        <v>0</v>
      </c>
      <c r="BB10" s="555">
        <f t="array" ref="BB10">SUM(IF(ISBLANK(BB$67:BB$191),0,IF(ISNUMBER(VALUE(RIGHT(BB$67:BB$191,1))),RIGHT(BB$67:BB$191,1),0)*IF(ISBLANK($R$1),1,IF($J$23:$J$192=$R$1,1,0))))</f>
        <v>0</v>
      </c>
      <c r="BC10" s="555"/>
      <c r="BD10" s="555">
        <f t="array" ref="BD10">SUM(IF(ISBLANK(BD$67:BD$191),0,IF(ISNUMBER(VALUE(RIGHT(BD$67:BD$191,1))),RIGHT(BD$67:BD$191,1),0)*IF(ISBLANK($R$1),1,IF($J$23:$J$192=$R$1,1,0))))</f>
        <v>0</v>
      </c>
      <c r="BE10" s="555">
        <f t="array" ref="BE10">SUM(IF(ISBLANK(BE$70:BE$191),0,IF(ISNUMBER(VALUE(RIGHT(BE$70:BE$191,1))),RIGHT(BE$70:BE$191,1),0)*IF(ISBLANK($R$1),1,IF($J$23:$J$192=$R$1,1,0))))</f>
        <v>0</v>
      </c>
      <c r="BF10" s="555"/>
      <c r="BG10" s="555">
        <f t="array" ref="BG10">SUM(IF(ISBLANK(BG$70:BG$191),0,IF(ISNUMBER(VALUE(RIGHT(BG$70:BG$191,1))),RIGHT(BG$70:BG$191,1),0)*IF(ISBLANK($R$1),1,IF($J$23:$J$192=$R$1,1,0))))</f>
        <v>0</v>
      </c>
      <c r="BH10" s="555">
        <f t="array" ref="BH10">SUM(IF(ISBLANK(BH$67:BH$191),0,IF(ISNUMBER(VALUE(RIGHT(BH$67:BH$191,1))),RIGHT(BH$67:BH$191,1),0)*IF(ISBLANK($R$1),1,IF($J$23:$J$192=$R$1,1,0))))</f>
        <v>0</v>
      </c>
      <c r="BI10" s="555">
        <f t="array" ref="BI10">SUM(IF(ISBLANK(BI$67:BI$191),0,IF(ISNUMBER(VALUE(RIGHT(BI$67:BI$191,1))),RIGHT(BI$67:BI$191,1),0)*IF(ISBLANK($R$1),1,IF($J$23:$J$192=$R$1,1,0))))</f>
        <v>0</v>
      </c>
      <c r="BJ10" s="555">
        <f t="array" ref="BJ10">SUM(IF(ISBLANK(BJ$67:BJ$191),0,IF(ISNUMBER(VALUE(RIGHT(BJ$67:BJ$191,1))),RIGHT(BJ$67:BJ$191,1),0)*IF(ISBLANK($R$1),1,IF($J$23:$J$192=$R$1,1,0))))</f>
        <v>0</v>
      </c>
      <c r="BK10" s="555"/>
      <c r="BL10" s="555"/>
      <c r="BM10" s="555">
        <f t="array" ref="BM10">SUM(IF(ISBLANK(BM$67:BM$191),0,IF(ISNUMBER(VALUE(RIGHT(BM$67:BM$191,1))),RIGHT(BM$67:BM$191,1),0)*IF(ISBLANK($R$1),1,IF($J$23:$J$192=$R$1,1,0))))</f>
        <v>0</v>
      </c>
      <c r="BN10" s="631"/>
      <c r="BO10" s="555"/>
      <c r="BP10" s="555"/>
      <c r="BQ10" s="555"/>
      <c r="BR10" s="555">
        <f t="array" ref="BR10">SUM(IF(ISBLANK(BR$70:BR$191),0,IF(ISNUMBER(VALUE(RIGHT(BR$70:BR$191,1))),RIGHT(BR$70:BR$191,1),0)*IF(ISBLANK($R$1),1,IF($J$23:$J$192=$R$1,1,0))))</f>
        <v>0</v>
      </c>
      <c r="BS10" s="555"/>
      <c r="BT10" s="555">
        <f t="array" ref="BT10">SUM(IF(ISBLANK(BT$67:BT$191),0,IF(ISNUMBER(VALUE(RIGHT(BT$67:BT$191,1))),RIGHT(BT$67:BT$191,1),0)*IF(ISBLANK($R$1),1,IF($J$23:$J$192=$R$1,1,0))))</f>
        <v>0</v>
      </c>
      <c r="BU10" s="555"/>
      <c r="BV10" s="555"/>
      <c r="BW10" s="555">
        <f t="array" ref="BW10">SUM(IF(ISBLANK(BW$70:BW$191),0,IF(ISNUMBER(VALUE(RIGHT(BW$70:BW$191,1))),RIGHT(BW$70:BW$191,1),0)*IF(ISBLANK($R$1),1,IF($J$23:$J$192=$R$1,1,0))))</f>
        <v>0</v>
      </c>
    </row>
    <row r="11" spans="1:75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 t="shared" ref="AL11:AQ11" si="8">AL10/AL2</f>
        <v>1.0227272727272727</v>
      </c>
      <c r="AM11" s="555" t="e">
        <f t="shared" si="8"/>
        <v>#DIV/0!</v>
      </c>
      <c r="AN11" s="555" t="e">
        <f t="shared" si="8"/>
        <v>#DIV/0!</v>
      </c>
      <c r="AO11" s="555" t="e">
        <f t="shared" si="8"/>
        <v>#DIV/0!</v>
      </c>
      <c r="AP11" s="555" t="e">
        <f t="shared" si="8"/>
        <v>#DIV/0!</v>
      </c>
      <c r="AQ11" s="555" t="e">
        <f t="shared" si="8"/>
        <v>#DIV/0!</v>
      </c>
      <c r="AR11" s="631"/>
      <c r="AS11" s="555" t="e">
        <f>AS10/AS2</f>
        <v>#DIV/0!</v>
      </c>
      <c r="AT11" s="555"/>
      <c r="AU11" s="555"/>
      <c r="AV11" s="555"/>
      <c r="AW11" s="555"/>
      <c r="AX11" s="555"/>
      <c r="AY11" s="555" t="e">
        <f t="shared" ref="AY11:BE11" si="9">AY10/AY2</f>
        <v>#DIV/0!</v>
      </c>
      <c r="AZ11" s="555" t="e">
        <f t="shared" si="9"/>
        <v>#DIV/0!</v>
      </c>
      <c r="BA11" s="555" t="e">
        <f t="shared" si="9"/>
        <v>#DIV/0!</v>
      </c>
      <c r="BB11" s="555" t="e">
        <f t="shared" si="9"/>
        <v>#DIV/0!</v>
      </c>
      <c r="BC11" s="555"/>
      <c r="BD11" s="555" t="e">
        <f t="shared" si="9"/>
        <v>#DIV/0!</v>
      </c>
      <c r="BE11" s="555" t="e">
        <f t="shared" si="9"/>
        <v>#DIV/0!</v>
      </c>
      <c r="BF11" s="555"/>
      <c r="BG11" s="555" t="e">
        <f>BG10/BG2</f>
        <v>#DIV/0!</v>
      </c>
      <c r="BH11" s="555" t="e">
        <f>BH10/BH2</f>
        <v>#DIV/0!</v>
      </c>
      <c r="BI11" s="555" t="e">
        <f>BI10/BI2</f>
        <v>#DIV/0!</v>
      </c>
      <c r="BJ11" s="555" t="e">
        <f>BJ10/BJ2</f>
        <v>#DIV/0!</v>
      </c>
      <c r="BK11" s="555"/>
      <c r="BL11" s="555"/>
      <c r="BM11" s="555" t="e">
        <f>BM10/BM2</f>
        <v>#DIV/0!</v>
      </c>
      <c r="BN11" s="631"/>
      <c r="BO11" s="555"/>
      <c r="BP11" s="555"/>
      <c r="BQ11" s="555"/>
      <c r="BR11" s="555" t="e">
        <f>BR10/BR2</f>
        <v>#DIV/0!</v>
      </c>
      <c r="BS11" s="555"/>
      <c r="BT11" s="555" t="e">
        <f>BT10/BT2</f>
        <v>#DIV/0!</v>
      </c>
      <c r="BU11" s="555"/>
      <c r="BV11" s="555"/>
      <c r="BW11" s="555" t="e">
        <f>BW10/BW2</f>
        <v>#DIV/0!</v>
      </c>
    </row>
    <row r="12" spans="1:75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SUM(IF(ISBLANK($R$1),$L$23:$L$162,IF($J$23:$J$192=$R$1,$L$23:$L$162,0)))</f>
        <v>71</v>
      </c>
      <c r="AM12" s="555" t="e">
        <f t="array" ref="AM12">SUM(IF(ISBLANK(AM$70:AM$191),0,$L23:$L162)*IF(ISBLANK($R$1),1,IF($J$23:$J$192=$R$1,1,0)))</f>
        <v>#N/A</v>
      </c>
      <c r="AN12" s="555" t="e">
        <f t="array" ref="AN12">SUM(IF(ISBLANK(AN$67:AN$191),0,$L23:$L162)*IF(ISBLANK($R$1),1,IF($J$23:$J$192=$R$1,1,0)))</f>
        <v>#N/A</v>
      </c>
      <c r="AO12" s="555" t="e">
        <f t="array" ref="AO12">SUM(IF(ISBLANK(AO$67:AO$191),0,$L23:$L162)*IF(ISBLANK($R$1),1,IF($J$23:$J$192=$R$1,1,0)))</f>
        <v>#N/A</v>
      </c>
      <c r="AP12" s="555" t="e">
        <f t="array" ref="AP12">SUM(IF(ISBLANK(AP$67:AP$191),0,$L23:$L162)*IF(ISBLANK($R$1),1,IF($J$23:$J$192=$R$1,1,0)))</f>
        <v>#N/A</v>
      </c>
      <c r="AQ12" s="555" t="e">
        <f t="array" ref="AQ12">SUM(IF(ISBLANK(AQ$70:AQ$191),0,$L23:$L162)*IF(ISBLANK($R$1),1,IF($J$23:$J$192=$R$1,1,0)))</f>
        <v>#N/A</v>
      </c>
      <c r="AR12" s="631"/>
      <c r="AS12" s="555" t="e">
        <f t="array" ref="AS12">SUM(IF(ISBLANK(AS$67:AS$191),0,$L23:$L162)*IF(ISBLANK($R$1),1,IF($J$23:$J$192=$R$1,1,0)))</f>
        <v>#N/A</v>
      </c>
      <c r="AT12" s="555"/>
      <c r="AU12" s="555"/>
      <c r="AV12" s="555"/>
      <c r="AW12" s="555"/>
      <c r="AX12" s="555"/>
      <c r="AY12" s="555" t="e">
        <f t="array" ref="AY12">SUM(IF(ISBLANK(AY$67:AY$191),0,$L23:$L162)*IF(ISBLANK($R$1),1,IF($J$23:$J$192=$R$1,1,0)))</f>
        <v>#N/A</v>
      </c>
      <c r="AZ12" s="555" t="e">
        <f t="array" ref="AZ12">SUM(IF(ISBLANK(AZ$67:AZ$191),0,$L23:$L162)*IF(ISBLANK($R$1),1,IF($J$23:$J$192=$R$1,1,0)))</f>
        <v>#N/A</v>
      </c>
      <c r="BA12" s="555" t="e">
        <f t="array" ref="BA12">SUM(IF(ISBLANK(BA$67:BA$191),0,$L23:$L162)*IF(ISBLANK($R$1),1,IF($J$23:$J$192=$R$1,1,0)))</f>
        <v>#N/A</v>
      </c>
      <c r="BB12" s="555" t="e">
        <f t="array" ref="BB12">SUM(IF(ISBLANK(BB$67:BB$191),0,$L23:$L162)*IF(ISBLANK($R$1),1,IF($J$23:$J$192=$R$1,1,0)))</f>
        <v>#N/A</v>
      </c>
      <c r="BC12" s="555"/>
      <c r="BD12" s="555" t="e">
        <f t="array" ref="BD12">SUM(IF(ISBLANK(BD$67:BD$191),0,$L23:$L162)*IF(ISBLANK($R$1),1,IF($J$23:$J$192=$R$1,1,0)))</f>
        <v>#N/A</v>
      </c>
      <c r="BE12" s="555" t="e">
        <f t="array" ref="BE12">SUM(IF(ISBLANK(BE$70:BE$191),0,$L23:$L162)*IF(ISBLANK($R$1),1,IF($J$23:$J$192=$R$1,1,0)))</f>
        <v>#N/A</v>
      </c>
      <c r="BF12" s="555"/>
      <c r="BG12" s="555" t="e">
        <f t="array" ref="BG12">SUM(IF(ISBLANK(BG$70:BG$191),0,$L23:$L162)*IF(ISBLANK($R$1),1,IF($J$23:$J$192=$R$1,1,0)))</f>
        <v>#N/A</v>
      </c>
      <c r="BH12" s="555" t="e">
        <f t="array" ref="BH12">SUM(IF(ISBLANK(BH$67:BH$191),0,$L23:$L162)*IF(ISBLANK($R$1),1,IF($J$23:$J$192=$R$1,1,0)))</f>
        <v>#N/A</v>
      </c>
      <c r="BI12" s="555" t="e">
        <f t="array" ref="BI12">SUM(IF(ISBLANK(BI$67:BI$191),0,$L23:$L162)*IF(ISBLANK($R$1),1,IF($J$23:$J$192=$R$1,1,0)))</f>
        <v>#N/A</v>
      </c>
      <c r="BJ12" s="555" t="e">
        <f t="array" ref="BJ12">SUM(IF(ISBLANK(BJ$67:BJ$191),0,$L23:$L162)*IF(ISBLANK($R$1),1,IF($J$23:$J$192=$R$1,1,0)))</f>
        <v>#N/A</v>
      </c>
      <c r="BK12" s="555"/>
      <c r="BL12" s="555"/>
      <c r="BM12" s="555" t="e">
        <f t="array" ref="BM12">SUM(IF(ISBLANK(BM$67:BM$191),0,$L23:$L162)*IF(ISBLANK($R$1),1,IF($J$23:$J$192=$R$1,1,0)))</f>
        <v>#N/A</v>
      </c>
      <c r="BN12" s="631"/>
      <c r="BO12" s="555"/>
      <c r="BP12" s="555"/>
      <c r="BQ12" s="555"/>
      <c r="BR12" s="555" t="e">
        <f t="array" ref="BR12">SUM(IF(ISBLANK(BR$70:BR$191),0,$L23:$L162)*IF(ISBLANK($R$1),1,IF($J$23:$J$192=$R$1,1,0)))</f>
        <v>#N/A</v>
      </c>
      <c r="BS12" s="555"/>
      <c r="BT12" s="555" t="e">
        <f t="array" ref="BT12">SUM(IF(ISBLANK(BT$67:BT$191),0,$L23:$L162)*IF(ISBLANK($R$1),1,IF($J$23:$J$192=$R$1,1,0)))</f>
        <v>#N/A</v>
      </c>
      <c r="BU12" s="555"/>
      <c r="BV12" s="555"/>
      <c r="BW12" s="555" t="e">
        <f t="array" ref="BW12">SUM(IF(ISBLANK(BW$70:BW$191),0,$L23:$L162)*IF(ISBLANK($R$1),1,IF($J$23:$J$192=$R$1,1,0)))</f>
        <v>#N/A</v>
      </c>
    </row>
    <row r="13" spans="1:75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 t="shared" ref="AL13:AQ13" si="10">AL12/AL2</f>
        <v>1.6136363636363635</v>
      </c>
      <c r="AM13" s="555" t="e">
        <f t="shared" si="10"/>
        <v>#N/A</v>
      </c>
      <c r="AN13" s="555" t="e">
        <f t="shared" si="10"/>
        <v>#N/A</v>
      </c>
      <c r="AO13" s="555" t="e">
        <f t="shared" si="10"/>
        <v>#N/A</v>
      </c>
      <c r="AP13" s="555" t="e">
        <f t="shared" si="10"/>
        <v>#N/A</v>
      </c>
      <c r="AQ13" s="555" t="e">
        <f t="shared" si="10"/>
        <v>#N/A</v>
      </c>
      <c r="AR13" s="631"/>
      <c r="AS13" s="555" t="e">
        <f>AS12/AS2</f>
        <v>#N/A</v>
      </c>
      <c r="AT13" s="555"/>
      <c r="AU13" s="555"/>
      <c r="AV13" s="555"/>
      <c r="AW13" s="555"/>
      <c r="AX13" s="555"/>
      <c r="AY13" s="555" t="e">
        <f t="shared" ref="AY13:BE13" si="11">AY12/AY2</f>
        <v>#N/A</v>
      </c>
      <c r="AZ13" s="555" t="e">
        <f t="shared" si="11"/>
        <v>#N/A</v>
      </c>
      <c r="BA13" s="555" t="e">
        <f t="shared" si="11"/>
        <v>#N/A</v>
      </c>
      <c r="BB13" s="555" t="e">
        <f t="shared" si="11"/>
        <v>#N/A</v>
      </c>
      <c r="BC13" s="555"/>
      <c r="BD13" s="555" t="e">
        <f t="shared" si="11"/>
        <v>#N/A</v>
      </c>
      <c r="BE13" s="555" t="e">
        <f t="shared" si="11"/>
        <v>#N/A</v>
      </c>
      <c r="BF13" s="555"/>
      <c r="BG13" s="555" t="e">
        <f>BG12/BG2</f>
        <v>#N/A</v>
      </c>
      <c r="BH13" s="555" t="e">
        <f>BH12/BH2</f>
        <v>#N/A</v>
      </c>
      <c r="BI13" s="555" t="e">
        <f>BI12/BI2</f>
        <v>#N/A</v>
      </c>
      <c r="BJ13" s="555" t="e">
        <f>BJ12/BJ2</f>
        <v>#N/A</v>
      </c>
      <c r="BK13" s="555"/>
      <c r="BL13" s="555"/>
      <c r="BM13" s="555" t="e">
        <f>BM12/BM2</f>
        <v>#N/A</v>
      </c>
      <c r="BN13" s="631"/>
      <c r="BO13" s="555"/>
      <c r="BP13" s="555"/>
      <c r="BQ13" s="555"/>
      <c r="BR13" s="555" t="e">
        <f>BR12/BR2</f>
        <v>#N/A</v>
      </c>
      <c r="BS13" s="555"/>
      <c r="BT13" s="555" t="e">
        <f>BT12/BT2</f>
        <v>#N/A</v>
      </c>
      <c r="BU13" s="555"/>
      <c r="BV13" s="555"/>
      <c r="BW13" s="555" t="e">
        <f>BW12/BW2</f>
        <v>#N/A</v>
      </c>
    </row>
    <row r="14" spans="1:75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:BR14" si="12">AM15+AM16</f>
        <v>26</v>
      </c>
      <c r="AN14" s="606">
        <f t="shared" si="12"/>
        <v>24</v>
      </c>
      <c r="AO14" s="606">
        <f t="shared" si="12"/>
        <v>28</v>
      </c>
      <c r="AP14" s="606">
        <f t="shared" si="12"/>
        <v>25</v>
      </c>
      <c r="AQ14" s="606">
        <f t="shared" si="12"/>
        <v>29</v>
      </c>
      <c r="AR14" s="606">
        <f>AR15+AR16</f>
        <v>14</v>
      </c>
      <c r="AS14" s="606">
        <f t="shared" si="12"/>
        <v>33</v>
      </c>
      <c r="AT14" s="606">
        <f>AT15+AT16</f>
        <v>28</v>
      </c>
      <c r="AU14" s="606">
        <f>AU15+AU16</f>
        <v>28</v>
      </c>
      <c r="AV14" s="606">
        <f t="shared" si="12"/>
        <v>16</v>
      </c>
      <c r="AW14" s="606">
        <f t="shared" si="12"/>
        <v>38</v>
      </c>
      <c r="AX14" s="606">
        <f t="shared" si="12"/>
        <v>0</v>
      </c>
      <c r="AY14" s="606">
        <f t="shared" si="12"/>
        <v>12</v>
      </c>
      <c r="AZ14" s="606">
        <f t="shared" si="12"/>
        <v>0</v>
      </c>
      <c r="BA14" s="606">
        <f t="shared" si="12"/>
        <v>7</v>
      </c>
      <c r="BB14" s="606">
        <f t="shared" si="12"/>
        <v>30</v>
      </c>
      <c r="BC14" s="606">
        <f t="shared" ref="BC14" si="13">BC15+BC16</f>
        <v>0</v>
      </c>
      <c r="BD14" s="606">
        <f t="shared" si="12"/>
        <v>19</v>
      </c>
      <c r="BE14" s="606">
        <f t="shared" si="12"/>
        <v>17</v>
      </c>
      <c r="BF14" s="606">
        <f t="shared" si="12"/>
        <v>9</v>
      </c>
      <c r="BG14" s="606">
        <f t="shared" si="12"/>
        <v>15</v>
      </c>
      <c r="BH14" s="606">
        <f t="shared" si="12"/>
        <v>14</v>
      </c>
      <c r="BI14" s="606">
        <f>BI15+BI16</f>
        <v>31</v>
      </c>
      <c r="BJ14" s="606">
        <f t="shared" si="12"/>
        <v>22</v>
      </c>
      <c r="BK14" s="606">
        <f t="shared" si="12"/>
        <v>19</v>
      </c>
      <c r="BL14" s="606">
        <f>BL15+BL16</f>
        <v>32</v>
      </c>
      <c r="BM14" s="606">
        <f t="shared" si="12"/>
        <v>11</v>
      </c>
      <c r="BN14" s="606">
        <f t="shared" si="12"/>
        <v>2</v>
      </c>
      <c r="BO14" s="606">
        <f t="shared" si="12"/>
        <v>29</v>
      </c>
      <c r="BP14" s="606">
        <f t="shared" si="12"/>
        <v>3</v>
      </c>
      <c r="BQ14" s="606">
        <f t="shared" si="12"/>
        <v>23</v>
      </c>
      <c r="BR14" s="606">
        <f t="shared" si="12"/>
        <v>3</v>
      </c>
      <c r="BT14" s="606">
        <f>BT15+BT16</f>
        <v>4</v>
      </c>
      <c r="BU14" s="606">
        <f>BU15+BU16</f>
        <v>12</v>
      </c>
      <c r="BV14" s="606">
        <f>BV15+BV16</f>
        <v>11</v>
      </c>
    </row>
    <row r="15" spans="1:75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SUM(IF(LEFT(AM22:AM164,1)="X",1,0))</f>
        <v>26</v>
      </c>
      <c r="AN15" s="607">
        <f t="array" ref="AN15">SUM(IF(LEFT(AN22:AN164,1)="X",1,0))</f>
        <v>21</v>
      </c>
      <c r="AO15" s="607">
        <f t="array" ref="AO15">SUM(IF(LEFT(AO22:AO164,1)="X",1,0))</f>
        <v>26</v>
      </c>
      <c r="AP15" s="607">
        <f t="array" ref="AP15">SUM(IF(LEFT(AP22:AP164,1)="X",1,0))</f>
        <v>25</v>
      </c>
      <c r="AQ15" s="607">
        <f t="array" ref="AQ15">SUM(IF(LEFT(AQ22:AQ164,1)="X",1,0))</f>
        <v>28</v>
      </c>
      <c r="AR15" s="607">
        <f t="array" ref="AR15">SUM(IF(LEFT(AR22:AR164,1)="X",1,0))</f>
        <v>11</v>
      </c>
      <c r="AS15" s="607">
        <f t="array" ref="AS15">SUM(IF(LEFT(AS22:AS164,1)="X",1,0))</f>
        <v>32</v>
      </c>
      <c r="AT15" s="607">
        <f t="array" ref="AT15">SUM(IF(LEFT(AT22:AT164,1)="X",1,0))</f>
        <v>17</v>
      </c>
      <c r="AU15" s="607">
        <f t="array" ref="AU15">SUM(IF(LEFT(AU22:AU164,1)="X",1,0))</f>
        <v>23</v>
      </c>
      <c r="AV15" s="607">
        <f t="array" ref="AV15">SUM(IF(LEFT(AV22:AV164,1)="X",1,0))</f>
        <v>12</v>
      </c>
      <c r="AW15" s="607">
        <f t="array" ref="AW15">SUM(IF(LEFT(AW22:AW164,1)="X",1,0))</f>
        <v>36</v>
      </c>
      <c r="AX15" s="607">
        <f t="array" ref="AX15">SUM(IF(LEFT(AX22:AX164,1)="X",1,0))</f>
        <v>0</v>
      </c>
      <c r="AY15" s="607">
        <f t="array" ref="AY15">SUM(IF(LEFT(AY22:AY164,1)="X",1,0))</f>
        <v>11</v>
      </c>
      <c r="AZ15" s="607">
        <f t="array" ref="AZ15">SUM(IF(LEFT(AZ22:AZ164,1)="X",1,0))</f>
        <v>0</v>
      </c>
      <c r="BA15" s="607">
        <f t="array" ref="BA15">SUM(IF(LEFT(BA22:BA164,1)="X",1,0))</f>
        <v>7</v>
      </c>
      <c r="BB15" s="607">
        <f t="array" ref="BB15">SUM(IF(LEFT(BB22:BB164,1)="X",1,0))</f>
        <v>23</v>
      </c>
      <c r="BC15" s="607">
        <f t="array" ref="BC15">SUM(IF(LEFT(BC22:BC164,1)="X",1,0))</f>
        <v>0</v>
      </c>
      <c r="BD15" s="607">
        <f t="array" ref="BD15">SUM(IF(LEFT(BD22:BD164,1)="X",1,0))</f>
        <v>18</v>
      </c>
      <c r="BE15" s="607">
        <f t="array" ref="BE15">SUM(IF(LEFT(BE22:BE164,1)="X",1,0))</f>
        <v>14</v>
      </c>
      <c r="BF15" s="607">
        <f t="array" ref="BF15">SUM(IF(LEFT(BF22:BF164,1)="X",1,0))</f>
        <v>6</v>
      </c>
      <c r="BG15" s="607">
        <f t="array" ref="BG15">SUM(IF(LEFT(BG22:BG164,1)="X",1,0))</f>
        <v>13</v>
      </c>
      <c r="BH15" s="607">
        <f t="array" ref="BH15">SUM(IF(LEFT(BH22:BH164,1)="X",1,0))</f>
        <v>12</v>
      </c>
      <c r="BI15" s="607">
        <f t="array" ref="BI15">SUM(IF(LEFT(BI22:BI164,1)="X",1,0))</f>
        <v>23</v>
      </c>
      <c r="BJ15" s="607">
        <f t="array" ref="BJ15">SUM(IF(LEFT(BJ22:BJ164,1)="X",1,0))</f>
        <v>18</v>
      </c>
      <c r="BK15" s="607">
        <f t="array" ref="BK15">SUM(IF(LEFT(BK22:BK164,1)="X",1,0))</f>
        <v>9</v>
      </c>
      <c r="BL15" s="607">
        <f t="array" ref="BL15">SUM(IF(LEFT(BL22:BL164,1)="X",1,0))</f>
        <v>18</v>
      </c>
      <c r="BM15" s="607">
        <f t="array" ref="BM15">SUM(IF(LEFT(BM22:BM164,1)="X",1,0))</f>
        <v>8</v>
      </c>
      <c r="BN15" s="607">
        <f t="array" ref="BN15">SUM(IF(LEFT(BN22:BN164,1)="X",1,0))</f>
        <v>0</v>
      </c>
      <c r="BO15" s="607">
        <f t="array" ref="BO15">SUM(IF(LEFT(BO22:BO164,1)="X",1,0))</f>
        <v>20</v>
      </c>
      <c r="BP15" s="607">
        <f t="array" ref="BP15">SUM(IF(LEFT(BP22:BP164,1)="X",1,0))</f>
        <v>1</v>
      </c>
      <c r="BQ15" s="607">
        <f t="array" ref="BQ15">SUM(IF(LEFT(BQ22:BQ164,1)="X",1,0))</f>
        <v>10</v>
      </c>
      <c r="BR15" s="607">
        <f t="array" ref="BR15">SUM(IF(LEFT(BR22:BR164,1)="X",1,0))</f>
        <v>1</v>
      </c>
      <c r="BT15" s="607">
        <f t="array" ref="BT15">SUM(IF(LEFT(BT22:BT164,1)="X",1,0))</f>
        <v>2</v>
      </c>
      <c r="BU15" s="607">
        <f t="array" ref="BU15">SUM(IF(LEFT(BU22:BU164,1)="X",1,0))</f>
        <v>7</v>
      </c>
      <c r="BV15" s="607">
        <f t="array" ref="BV15">SUM(IF(LEFT(BV22:BV164,1)="X",1,0))</f>
        <v>6</v>
      </c>
    </row>
    <row r="16" spans="1:75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0.82352941176470584</v>
      </c>
      <c r="K16" s="616">
        <f>AVERAGEIFS($L$23:$L$98,$I$23:$I$98,$H16,$J$23:$J$98,Table!$C$1)</f>
        <v>1.2941176470588236</v>
      </c>
      <c r="L16" s="614">
        <f>J16-K16</f>
        <v>-0.47058823529411775</v>
      </c>
      <c r="M16" s="613">
        <f>COUNTIFS($M$23:$M$98,"=W",$I$23:$I$98,"=H",$J$23:$J$98,Table!$C$1)</f>
        <v>3</v>
      </c>
      <c r="N16" s="613">
        <f>COUNTIFS($M$23:$M$98,"=D",$I$23:$I$98,"=H",$J$23:$J$98,Table!$C$1)</f>
        <v>7</v>
      </c>
      <c r="O16" s="613">
        <f>COUNTIFS($M$23:$M$98,"=L",$I$23:$I$98,"=H",$J$23:$J$98,Table!$C$1)</f>
        <v>7</v>
      </c>
      <c r="P16" s="614">
        <f>SUM(J16:K16)</f>
        <v>2.1176470588235294</v>
      </c>
      <c r="Q16" s="612" t="s">
        <v>199</v>
      </c>
      <c r="R16" s="614">
        <f>AVERAGEIFS($S$23:$S$210,$I$23:$I$210,"H",$J$23:$J$210,Table!$C$1)</f>
        <v>-0.27029411764705874</v>
      </c>
      <c r="S16" s="614">
        <f>AVERAGEIFS($S$23:$S$210,$I$23:$I$210,"A",$J$23:$J$210,Table!$C$1)</f>
        <v>-0.64411764705882357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SUM(IF(LEFT(AM22:AM165,1)="s",1,0))</f>
        <v>0</v>
      </c>
      <c r="AN16" s="607">
        <f t="array" ref="AN16">SUM(IF(LEFT(AN22:AN165,1)="s",1,0))</f>
        <v>3</v>
      </c>
      <c r="AO16" s="607">
        <f t="array" ref="AO16">SUM(IF(LEFT(AO22:AO165,1)="s",1,0))</f>
        <v>2</v>
      </c>
      <c r="AP16" s="607">
        <f t="array" ref="AP16">SUM(IF(LEFT(AP22:AP165,1)="s",1,0))</f>
        <v>0</v>
      </c>
      <c r="AQ16" s="607">
        <f t="array" ref="AQ16">SUM(IF(LEFT(AQ22:AQ165,1)="s",1,0))</f>
        <v>1</v>
      </c>
      <c r="AR16" s="607">
        <f t="array" ref="AR16">SUM(IF(LEFT(AR22:AR165,1)="s",1,0))</f>
        <v>3</v>
      </c>
      <c r="AS16" s="607">
        <f t="array" ref="AS16">SUM(IF(LEFT(AS22:AS165,1)="s",1,0))</f>
        <v>1</v>
      </c>
      <c r="AT16" s="607">
        <f t="array" ref="AT16">SUM(IF(LEFT(AT22:AT165,1)="s",1,0))</f>
        <v>11</v>
      </c>
      <c r="AU16" s="607">
        <f t="array" ref="AU16">SUM(IF(LEFT(AU22:AU165,1)="s",1,0))</f>
        <v>5</v>
      </c>
      <c r="AV16" s="607">
        <f t="array" ref="AV16">SUM(IF(LEFT(AV22:AV165,1)="s",1,0))</f>
        <v>4</v>
      </c>
      <c r="AW16" s="607">
        <f t="array" ref="AW16">SUM(IF(LEFT(AW22:AW165,1)="s",1,0))</f>
        <v>2</v>
      </c>
      <c r="AX16" s="607">
        <f t="array" ref="AX16">SUM(IF(LEFT(AX22:AX165,1)="s",1,0))</f>
        <v>0</v>
      </c>
      <c r="AY16" s="607">
        <f t="array" ref="AY16">SUM(IF(LEFT(AY22:AY165,1)="s",1,0))</f>
        <v>1</v>
      </c>
      <c r="AZ16" s="607">
        <f t="array" ref="AZ16">SUM(IF(LEFT(AZ22:AZ165,1)="s",1,0))</f>
        <v>0</v>
      </c>
      <c r="BA16" s="607">
        <f t="array" ref="BA16">SUM(IF(LEFT(BA22:BA165,1)="s",1,0))</f>
        <v>0</v>
      </c>
      <c r="BB16" s="607">
        <f t="array" ref="BB16">SUM(IF(LEFT(BB22:BB165,1)="s",1,0))</f>
        <v>7</v>
      </c>
      <c r="BC16" s="607">
        <f t="array" ref="BC16">SUM(IF(LEFT(BC22:BC165,1)="s",1,0))</f>
        <v>0</v>
      </c>
      <c r="BD16" s="607">
        <f t="array" ref="BD16">SUM(IF(LEFT(BD22:BD165,1)="s",1,0))</f>
        <v>1</v>
      </c>
      <c r="BE16" s="607">
        <f t="array" ref="BE16">SUM(IF(LEFT(BE22:BE165,1)="s",1,0))</f>
        <v>3</v>
      </c>
      <c r="BF16" s="607">
        <f t="array" ref="BF16">SUM(IF(LEFT(BF22:BF165,1)="s",1,0))</f>
        <v>3</v>
      </c>
      <c r="BG16" s="607">
        <f t="array" ref="BG16">SUM(IF(LEFT(BG22:BG165,1)="s",1,0))</f>
        <v>2</v>
      </c>
      <c r="BH16" s="607">
        <f t="array" ref="BH16">SUM(IF(LEFT(BH22:BH165,1)="s",1,0))</f>
        <v>2</v>
      </c>
      <c r="BI16" s="607">
        <f t="array" ref="BI16">SUM(IF(LEFT(BI22:BI165,1)="s",1,0))</f>
        <v>8</v>
      </c>
      <c r="BJ16" s="607">
        <f t="array" ref="BJ16">SUM(IF(LEFT(BJ22:BJ165,1)="s",1,0))</f>
        <v>4</v>
      </c>
      <c r="BK16" s="607">
        <f t="array" ref="BK16">SUM(IF(LEFT(BK22:BK165,1)="s",1,0))</f>
        <v>10</v>
      </c>
      <c r="BL16" s="607">
        <f t="array" ref="BL16">SUM(IF(LEFT(BL22:BL165,1)="s",1,0))</f>
        <v>14</v>
      </c>
      <c r="BM16" s="607">
        <f t="array" ref="BM16">SUM(IF(LEFT(BM22:BM165,1)="s",1,0))</f>
        <v>3</v>
      </c>
      <c r="BN16" s="607">
        <f t="array" ref="BN16">SUM(IF(LEFT(BN22:BN165,1)="s",1,0))</f>
        <v>2</v>
      </c>
      <c r="BO16" s="607">
        <f t="array" ref="BO16">SUM(IF(LEFT(BO22:BO165,1)="s",1,0))</f>
        <v>9</v>
      </c>
      <c r="BP16" s="607">
        <f t="array" ref="BP16">SUM(IF(LEFT(BP22:BP165,1)="s",1,0))</f>
        <v>2</v>
      </c>
      <c r="BQ16" s="607">
        <f t="array" ref="BQ16">SUM(IF(LEFT(BQ22:BQ165,1)="s",1,0))</f>
        <v>13</v>
      </c>
      <c r="BR16" s="607">
        <f t="array" ref="BR16">SUM(IF(LEFT(BR22:BR165,1)="s",1,0))</f>
        <v>2</v>
      </c>
      <c r="BT16" s="607">
        <f t="array" ref="BT16">SUM(IF(LEFT(BT22:BT165,1)="s",1,0))</f>
        <v>2</v>
      </c>
      <c r="BU16" s="607">
        <f t="array" ref="BU16">SUM(IF(LEFT(BU22:BU165,1)="s",1,0))</f>
        <v>5</v>
      </c>
      <c r="BV16" s="607">
        <f t="array" ref="BV16">SUM(IF(LEFT(BV22:BV165,1)="s",1,0))</f>
        <v>5</v>
      </c>
    </row>
    <row r="17" spans="1:85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0.82352941176470584</v>
      </c>
      <c r="K17" s="616">
        <f>AVERAGEIFS($L$23:$L$98,$I$23:$I$98,$H17,$J$23:$J$98,Table!$C$1)</f>
        <v>2.2352941176470589</v>
      </c>
      <c r="L17" s="614">
        <f>J17-K17</f>
        <v>-1.411764705882353</v>
      </c>
      <c r="M17" s="613">
        <f>COUNTIFS($M$23:$M$98,"=W",$I$23:$I$98,"=A",$J$23:$J$98,Table!$C$1)</f>
        <v>2</v>
      </c>
      <c r="N17" s="613">
        <f>COUNTIFS($M$23:$M$98,"=D",$I$23:$I$98,"=A",$J$23:$J$98,Table!$C$1)</f>
        <v>3</v>
      </c>
      <c r="O17" s="613">
        <f>COUNTIFS($M$23:$M$98,"=L",$I$23:$I$98,"=A",$J$23:$J$98,Table!$C$1)</f>
        <v>12</v>
      </c>
      <c r="P17" s="614">
        <f>SUM(J17:K17)</f>
        <v>3.0588235294117645</v>
      </c>
      <c r="Q17" s="617" t="s">
        <v>198</v>
      </c>
      <c r="R17" s="614">
        <f>AVERAGEIFS($U$23:$U$208,$I$23:$I$208,"H",$J$23:$J$208,Table!$C$1)</f>
        <v>2.572352941176471</v>
      </c>
      <c r="S17" s="614">
        <f>AVERAGEIFS($U$23:$U$208,$I$23:$I$208,"A",$J$23:$J$208,Table!$C$1)</f>
        <v>2.6952941176470584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SUM(IF(ISNUMBER(VALUE(RIGHT(AM22:AM173,1))),VALUE(RIGHT(AM22:AM173,1)),0))</f>
        <v>0</v>
      </c>
      <c r="AN17" s="607">
        <f t="array" ref="AN17">SUM(IF(ISNUMBER(VALUE(RIGHT(AN22:AN173,1))),VALUE(RIGHT(AN22:AN173,1)),0))</f>
        <v>2</v>
      </c>
      <c r="AO17" s="607">
        <f t="array" ref="AO17">SUM(IF(ISNUMBER(VALUE(RIGHT(AO22:AO173,1))),VALUE(RIGHT(AO22:AO173,1)),0))</f>
        <v>1</v>
      </c>
      <c r="AP17" s="607">
        <f t="array" ref="AP17">SUM(IF(ISNUMBER(VALUE(RIGHT(AP22:AP173,1))),VALUE(RIGHT(AP22:AP173,1)),0))</f>
        <v>0</v>
      </c>
      <c r="AQ17" s="607">
        <f t="array" ref="AQ17">SUM(IF(ISNUMBER(VALUE(RIGHT(AQ22:AQ173,1))),VALUE(RIGHT(AQ22:AQ173,1)),0))</f>
        <v>2</v>
      </c>
      <c r="AR17" s="607">
        <f t="array" ref="AR17">SUM(IF(ISNUMBER(VALUE(RIGHT(AR22:AR173,1))),VALUE(RIGHT(AR22:AR173,1)),0))</f>
        <v>1</v>
      </c>
      <c r="AS17" s="607">
        <f t="array" ref="AS17">SUM(IF(ISNUMBER(VALUE(RIGHT(AS22:AS173,1))),VALUE(RIGHT(AS22:AS173,1)),0))</f>
        <v>1</v>
      </c>
      <c r="AT17" s="607">
        <f t="array" ref="AT17">SUM(IF(ISNUMBER(VALUE(RIGHT(AT22:AT173,1))),VALUE(RIGHT(AT22:AT173,1)),0))</f>
        <v>6</v>
      </c>
      <c r="AU17" s="607">
        <f t="array" ref="AU17">SUM(IF(ISNUMBER(VALUE(RIGHT(AU22:AU173,1))),VALUE(RIGHT(AU22:AU173,1)),0))</f>
        <v>1</v>
      </c>
      <c r="AV17" s="607">
        <f t="array" ref="AV17">SUM(IF(ISNUMBER(VALUE(RIGHT(AV22:AV173,1))),VALUE(RIGHT(AV22:AV173,1)),0))</f>
        <v>1</v>
      </c>
      <c r="AW17" s="607">
        <f t="array" ref="AW17">SUM(IF(ISNUMBER(VALUE(RIGHT(AW22:AW173,1))),VALUE(RIGHT(AW22:AW173,1)),0))</f>
        <v>8</v>
      </c>
      <c r="AX17" s="607">
        <f t="array" ref="AX17">SUM(IF(ISNUMBER(VALUE(RIGHT(AX22:AX173,1))),VALUE(RIGHT(AX22:AX173,1)),0))</f>
        <v>2</v>
      </c>
      <c r="AY17" s="607">
        <f t="array" ref="AY17">SUM(IF(ISNUMBER(VALUE(RIGHT(AY22:AY173,1))),VALUE(RIGHT(AY22:AY173,1)),0))</f>
        <v>0</v>
      </c>
      <c r="AZ17" s="607">
        <f t="array" ref="AZ17">SUM(IF(ISNUMBER(VALUE(RIGHT(AZ22:AZ173,1))),VALUE(RIGHT(AZ22:AZ173,1)),0))</f>
        <v>0</v>
      </c>
      <c r="BA17" s="607">
        <f t="array" ref="BA17">SUM(IF(ISNUMBER(VALUE(RIGHT(BA22:BA173,1))),VALUE(RIGHT(BA22:BA173,1)),0))</f>
        <v>0</v>
      </c>
      <c r="BB17" s="607">
        <f t="array" ref="BB17">SUM(IF(ISNUMBER(VALUE(RIGHT(BB22:BB173,1))),VALUE(RIGHT(BB22:BB173,1)),0))</f>
        <v>1</v>
      </c>
      <c r="BC17" s="607">
        <f t="array" ref="BC17">SUM(IF(ISNUMBER(VALUE(RIGHT(BC22:BC173,1))),VALUE(RIGHT(BC22:BC173,1)),0))</f>
        <v>0</v>
      </c>
      <c r="BD17" s="607">
        <f t="array" ref="BD17">SUM(IF(ISNUMBER(VALUE(RIGHT(BD22:BD173,1))),VALUE(RIGHT(BD22:BD173,1)),0))</f>
        <v>1</v>
      </c>
      <c r="BE17" s="607">
        <f t="array" ref="BE17">SUM(IF(ISNUMBER(VALUE(RIGHT(BE22:BE173,1))),VALUE(RIGHT(BE22:BE173,1)),0))</f>
        <v>1</v>
      </c>
      <c r="BF17" s="607">
        <f t="array" ref="BF17">SUM(IF(ISNUMBER(VALUE(RIGHT(BF22:BF173,1))),VALUE(RIGHT(BF22:BF173,1)),0))</f>
        <v>0</v>
      </c>
      <c r="BG17" s="607">
        <f t="array" ref="BG17">SUM(IF(ISNUMBER(VALUE(RIGHT(BG22:BG173,1))),VALUE(RIGHT(BG22:BG173,1)),0))</f>
        <v>0</v>
      </c>
      <c r="BH17" s="607">
        <f t="array" ref="BH17">SUM(IF(ISNUMBER(VALUE(RIGHT(BH22:BH173,1))),VALUE(RIGHT(BH22:BH173,1)),0))</f>
        <v>0</v>
      </c>
      <c r="BI17" s="607">
        <f t="array" ref="BI17">SUM(IF(ISNUMBER(VALUE(RIGHT(BI22:BI173,1))),VALUE(RIGHT(BI22:BI173,1)),0))</f>
        <v>0</v>
      </c>
      <c r="BJ17" s="607">
        <f t="array" ref="BJ17">SUM(IF(ISNUMBER(VALUE(RIGHT(BJ22:BJ173,1))),VALUE(RIGHT(BJ22:BJ173,1)),0))</f>
        <v>0</v>
      </c>
      <c r="BK17" s="607">
        <f t="array" ref="BK17">SUM(IF(ISNUMBER(VALUE(RIGHT(BK22:BK173,1))),VALUE(RIGHT(BK22:BK173,1)),0))</f>
        <v>3</v>
      </c>
      <c r="BL17" s="607">
        <f t="array" ref="BL17">SUM(IF(ISNUMBER(VALUE(RIGHT(BL22:BL173,1))),VALUE(RIGHT(BL22:BL173,1)),0))</f>
        <v>2</v>
      </c>
      <c r="BM17" s="607">
        <f t="array" ref="BM17">SUM(IF(ISNUMBER(VALUE(RIGHT(BM22:BM173,1))),VALUE(RIGHT(BM22:BM173,1)),0))</f>
        <v>2</v>
      </c>
      <c r="BN17" s="607">
        <f t="array" ref="BN17">SUM(IF(ISNUMBER(VALUE(RIGHT(BN22:BN173,1))),VALUE(RIGHT(BN22:BN173,1)),0))</f>
        <v>0</v>
      </c>
      <c r="BO17" s="607">
        <f t="array" ref="BO17">SUM(IF(ISNUMBER(VALUE(RIGHT(BO22:BO173,1))),VALUE(RIGHT(BO22:BO173,1)),0))</f>
        <v>2</v>
      </c>
      <c r="BP17" s="607">
        <f t="array" ref="BP17">SUM(IF(ISNUMBER(VALUE(RIGHT(BP22:BP173,1))),VALUE(RIGHT(BP22:BP173,1)),0))</f>
        <v>1</v>
      </c>
      <c r="BQ17" s="607">
        <f t="array" ref="BQ17">SUM(IF(ISNUMBER(VALUE(RIGHT(BQ22:BQ173,1))),VALUE(RIGHT(BQ22:BQ173,1)),0))</f>
        <v>4</v>
      </c>
      <c r="BR17" s="607">
        <f t="array" ref="BR17">SUM(IF(ISNUMBER(VALUE(RIGHT(BR22:BR173,1))),VALUE(RIGHT(BR22:BR173,1)),0))</f>
        <v>0</v>
      </c>
      <c r="BT17" s="607">
        <f t="array" ref="BT17">SUM(IF(ISNUMBER(VALUE(RIGHT(BT22:BT173,1))),VALUE(RIGHT(BT22:BT173,1)),0))</f>
        <v>0</v>
      </c>
      <c r="BU17" s="607">
        <f t="array" ref="BU17">SUM(IF(ISNUMBER(VALUE(RIGHT(BU22:BU173,1))),VALUE(RIGHT(BU22:BU173,1)),0))</f>
        <v>1</v>
      </c>
      <c r="BV17" s="607">
        <f t="array" ref="BV17">SUM(IF(ISNUMBER(VALUE(RIGHT(BV22:BV173,1))),VALUE(RIGHT(BV22:BV173,1)),0))</f>
        <v>2</v>
      </c>
    </row>
    <row r="18" spans="1:85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11.235294117647058</v>
      </c>
      <c r="S18" s="702">
        <f>AVERAGEIFS($Y$23:$Y$210,$I$23:$I$210,"A",$J$23:$J$210,Table!$C$1)</f>
        <v>9.764705882352942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</v>
      </c>
      <c r="AN18" s="648">
        <v>2</v>
      </c>
      <c r="AO18" s="648">
        <v>3</v>
      </c>
      <c r="AP18" s="648">
        <v>22</v>
      </c>
      <c r="AQ18" s="648">
        <v>19</v>
      </c>
      <c r="AR18" s="648">
        <v>37</v>
      </c>
      <c r="AS18" s="648">
        <v>40</v>
      </c>
      <c r="AT18" s="648">
        <v>16</v>
      </c>
      <c r="AU18" s="648">
        <v>17</v>
      </c>
      <c r="AV18" s="648">
        <v>33</v>
      </c>
      <c r="AW18" s="648">
        <v>7</v>
      </c>
      <c r="AX18" s="648"/>
      <c r="AY18" s="648">
        <v>21</v>
      </c>
      <c r="AZ18" s="648">
        <v>32</v>
      </c>
      <c r="BA18" s="648">
        <v>50</v>
      </c>
      <c r="BB18" s="648">
        <v>4</v>
      </c>
      <c r="BC18" s="648">
        <v>35</v>
      </c>
      <c r="BD18" s="648">
        <v>25</v>
      </c>
      <c r="BE18" s="648">
        <v>13</v>
      </c>
      <c r="BF18" s="648">
        <v>6</v>
      </c>
      <c r="BG18" s="648">
        <v>20</v>
      </c>
      <c r="BH18" s="648">
        <v>23</v>
      </c>
      <c r="BI18" s="648">
        <v>15</v>
      </c>
      <c r="BJ18" s="648">
        <v>28</v>
      </c>
      <c r="BK18" s="648">
        <v>44</v>
      </c>
      <c r="BL18" s="648">
        <v>47</v>
      </c>
      <c r="BM18" s="648">
        <v>27</v>
      </c>
      <c r="BN18" s="648">
        <v>38</v>
      </c>
      <c r="BO18" s="648">
        <v>10</v>
      </c>
      <c r="BP18" s="648">
        <v>11</v>
      </c>
      <c r="BQ18" s="648">
        <v>14</v>
      </c>
      <c r="BR18" s="648">
        <v>30</v>
      </c>
      <c r="BT18" s="648">
        <v>5</v>
      </c>
      <c r="BU18" s="648">
        <v>9</v>
      </c>
      <c r="BV18" s="648">
        <v>8</v>
      </c>
    </row>
    <row r="19" spans="1:85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13.411764705882353</v>
      </c>
      <c r="S19" s="702">
        <f>AVERAGEIFS($Z$23:$Z$208,$I$23:$I$208,"A",$J$23:$J$208,Table!$C$1)</f>
        <v>16.941176470588236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2151</v>
      </c>
      <c r="AN19" s="646" t="s">
        <v>2144</v>
      </c>
      <c r="AO19" s="646" t="s">
        <v>2144</v>
      </c>
      <c r="AP19" s="646" t="s">
        <v>2152</v>
      </c>
      <c r="AQ19" s="646" t="s">
        <v>2145</v>
      </c>
      <c r="AR19" s="646" t="s">
        <v>4807</v>
      </c>
      <c r="AS19" s="646" t="s">
        <v>2148</v>
      </c>
      <c r="AT19" s="646" t="s">
        <v>2146</v>
      </c>
      <c r="AU19" s="646" t="s">
        <v>2148</v>
      </c>
      <c r="AV19" s="646" t="s">
        <v>4808</v>
      </c>
      <c r="AW19" s="646" t="s">
        <v>4802</v>
      </c>
      <c r="AX19" s="646"/>
      <c r="AY19" s="646" t="s">
        <v>2151</v>
      </c>
      <c r="AZ19" s="646" t="s">
        <v>2151</v>
      </c>
      <c r="BA19" s="646" t="s">
        <v>2151</v>
      </c>
      <c r="BB19" s="646" t="s">
        <v>2144</v>
      </c>
      <c r="BC19" s="646" t="s">
        <v>6487</v>
      </c>
      <c r="BD19" s="646" t="s">
        <v>2152</v>
      </c>
      <c r="BE19" s="646" t="s">
        <v>2145</v>
      </c>
      <c r="BF19" s="646" t="s">
        <v>2153</v>
      </c>
      <c r="BG19" s="646" t="s">
        <v>2235</v>
      </c>
      <c r="BH19" s="646" t="s">
        <v>2147</v>
      </c>
      <c r="BI19" s="646" t="s">
        <v>2148</v>
      </c>
      <c r="BJ19" s="646" t="s">
        <v>2148</v>
      </c>
      <c r="BK19" s="646" t="s">
        <v>2159</v>
      </c>
      <c r="BL19" s="646" t="s">
        <v>2149</v>
      </c>
      <c r="BM19" s="646" t="s">
        <v>2156</v>
      </c>
      <c r="BN19" s="646" t="s">
        <v>2156</v>
      </c>
      <c r="BO19" s="646" t="s">
        <v>2254</v>
      </c>
      <c r="BP19" s="646" t="s">
        <v>2150</v>
      </c>
      <c r="BQ19" s="646" t="s">
        <v>2150</v>
      </c>
      <c r="BR19" s="646" t="s">
        <v>2240</v>
      </c>
      <c r="BS19" s="555"/>
      <c r="BT19" s="646" t="s">
        <v>2152</v>
      </c>
      <c r="BU19" s="646" t="s">
        <v>2150</v>
      </c>
      <c r="BV19" s="646" t="s">
        <v>2150</v>
      </c>
      <c r="BW19" s="555"/>
      <c r="BX19" s="555"/>
      <c r="BY19" s="555"/>
      <c r="BZ19" s="555"/>
    </row>
    <row r="20" spans="1:85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18</v>
      </c>
      <c r="H20" s="666" t="s">
        <v>1208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2680</v>
      </c>
      <c r="AN20" s="580" t="s">
        <v>6501</v>
      </c>
      <c r="AO20" s="580" t="s">
        <v>6502</v>
      </c>
      <c r="AP20" s="580" t="s">
        <v>1742</v>
      </c>
      <c r="AQ20" s="580" t="s">
        <v>6499</v>
      </c>
      <c r="AR20" s="580" t="s">
        <v>4806</v>
      </c>
      <c r="AS20" s="580" t="s">
        <v>6503</v>
      </c>
      <c r="AT20" s="580" t="s">
        <v>6374</v>
      </c>
      <c r="AU20" s="580" t="s">
        <v>1745</v>
      </c>
      <c r="AV20" s="580" t="s">
        <v>6042</v>
      </c>
      <c r="AW20" s="580" t="s">
        <v>1744</v>
      </c>
      <c r="AX20" s="580" t="s">
        <v>5501</v>
      </c>
      <c r="AY20" s="580" t="s">
        <v>1735</v>
      </c>
      <c r="AZ20" s="580" t="s">
        <v>1736</v>
      </c>
      <c r="BA20" s="580" t="s">
        <v>1737</v>
      </c>
      <c r="BB20" s="580" t="s">
        <v>1738</v>
      </c>
      <c r="BC20" s="580" t="s">
        <v>6394</v>
      </c>
      <c r="BD20" s="580" t="s">
        <v>1743</v>
      </c>
      <c r="BE20" s="580" t="s">
        <v>1741</v>
      </c>
      <c r="BF20" s="580" t="s">
        <v>1740</v>
      </c>
      <c r="BG20" s="580" t="s">
        <v>2688</v>
      </c>
      <c r="BH20" s="580" t="s">
        <v>1746</v>
      </c>
      <c r="BI20" s="580" t="s">
        <v>6500</v>
      </c>
      <c r="BJ20" s="580" t="s">
        <v>1748</v>
      </c>
      <c r="BK20" s="580" t="s">
        <v>2689</v>
      </c>
      <c r="BL20" s="580" t="s">
        <v>1750</v>
      </c>
      <c r="BM20" s="580" t="s">
        <v>1747</v>
      </c>
      <c r="BN20" s="580" t="s">
        <v>1749</v>
      </c>
      <c r="BO20" s="580" t="s">
        <v>2498</v>
      </c>
      <c r="BP20" s="580" t="s">
        <v>1753</v>
      </c>
      <c r="BQ20" s="580" t="s">
        <v>1754</v>
      </c>
      <c r="BR20" s="579" t="s">
        <v>1755</v>
      </c>
      <c r="BS20" s="579"/>
      <c r="BT20" s="704" t="s">
        <v>1739</v>
      </c>
      <c r="BU20" s="704" t="s">
        <v>1752</v>
      </c>
      <c r="BV20" s="704" t="s">
        <v>1751</v>
      </c>
      <c r="BW20" s="580"/>
      <c r="BX20" s="579"/>
    </row>
    <row r="21" spans="1:85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6714</v>
      </c>
      <c r="AN21" s="620" t="s">
        <v>6715</v>
      </c>
      <c r="AO21" s="620" t="s">
        <v>6716</v>
      </c>
      <c r="AP21" s="620" t="s">
        <v>6719</v>
      </c>
      <c r="AQ21" s="620" t="s">
        <v>6720</v>
      </c>
      <c r="AR21" s="620" t="s">
        <v>5504</v>
      </c>
      <c r="AS21" s="620" t="s">
        <v>6722</v>
      </c>
      <c r="AT21" s="620" t="s">
        <v>1305</v>
      </c>
      <c r="AU21" s="620" t="s">
        <v>6723</v>
      </c>
      <c r="AV21" s="620" t="s">
        <v>4231</v>
      </c>
      <c r="AW21" s="620" t="s">
        <v>6717</v>
      </c>
      <c r="AX21" s="620"/>
      <c r="AY21" s="620" t="s">
        <v>1298</v>
      </c>
      <c r="AZ21" s="620" t="s">
        <v>1299</v>
      </c>
      <c r="BA21" s="620" t="s">
        <v>1300</v>
      </c>
      <c r="BB21" s="620" t="s">
        <v>6718</v>
      </c>
      <c r="BC21" s="620" t="s">
        <v>6395</v>
      </c>
      <c r="BD21" s="620" t="s">
        <v>1303</v>
      </c>
      <c r="BE21" s="620" t="s">
        <v>6721</v>
      </c>
      <c r="BF21" s="620" t="s">
        <v>1756</v>
      </c>
      <c r="BG21" s="620" t="s">
        <v>1302</v>
      </c>
      <c r="BH21" s="620" t="s">
        <v>1307</v>
      </c>
      <c r="BI21" s="620" t="s">
        <v>6712</v>
      </c>
      <c r="BJ21" s="620" t="s">
        <v>6713</v>
      </c>
      <c r="BK21" s="620" t="s">
        <v>1758</v>
      </c>
      <c r="BL21" s="620" t="s">
        <v>6724</v>
      </c>
      <c r="BM21" s="620" t="s">
        <v>1308</v>
      </c>
      <c r="BN21" s="620" t="s">
        <v>1757</v>
      </c>
      <c r="BO21" s="620" t="s">
        <v>6710</v>
      </c>
      <c r="BP21" s="620" t="s">
        <v>1312</v>
      </c>
      <c r="BQ21" s="620" t="s">
        <v>6711</v>
      </c>
      <c r="BR21" s="620" t="s">
        <v>4230</v>
      </c>
      <c r="BS21" s="620"/>
      <c r="BT21" s="620" t="s">
        <v>1301</v>
      </c>
      <c r="BU21" s="620" t="s">
        <v>1304</v>
      </c>
      <c r="BV21" s="620" t="s">
        <v>1311</v>
      </c>
      <c r="BW21" s="620"/>
      <c r="BX21" s="620"/>
      <c r="BY21" s="620"/>
      <c r="BZ21" s="620"/>
      <c r="CA21" s="620"/>
    </row>
    <row r="22" spans="1:85">
      <c r="AJ22" s="582" t="str">
        <f t="array" ref="AJ22">IF($J22="","",IF(SUM(IF(ISNUMBER(VALUE(RIGHT($V22:$AS22,1))),VALUE(RIGHT($V22:$AS22,1)),0))=$J22,"T","F"))</f>
        <v/>
      </c>
      <c r="AK22" s="583" t="str">
        <f t="array" ref="AK22">IF($J22="","",SUM(IF(LEFT($V22:$BS22,1)="s",1,0))-SUM(IF(RIGHT(LEFT($V22:$BS22,2))="-",1,0)))</f>
        <v/>
      </c>
    </row>
    <row r="23" spans="1:85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257</v>
      </c>
      <c r="I23" s="603" t="s">
        <v>2</v>
      </c>
      <c r="J23" s="603" t="s">
        <v>285</v>
      </c>
      <c r="K23" s="603">
        <v>0</v>
      </c>
      <c r="L23" s="603">
        <v>2</v>
      </c>
      <c r="M23" s="562" t="str">
        <f t="shared" ref="M23:M73" si="14">IF(K23="","",IF(K23&gt;L23,"W",IF(K23=L23,"D",IF(K23&lt;L23,"L"))))</f>
        <v>L</v>
      </c>
      <c r="N23" s="562">
        <f t="shared" ref="N23:N73" si="15">IF(K23="","",K23+L23)</f>
        <v>2</v>
      </c>
      <c r="O23" s="598">
        <f>IF(K23="","",K23-L23)</f>
        <v>-2</v>
      </c>
      <c r="P23" s="562" t="str">
        <f t="shared" ref="P23:P73" si="16">IF($K23="","",IF($N23&gt;P$19,"O",IF($N23&lt;P$19,"U",IF($N23=P$19,"-"))))</f>
        <v>U</v>
      </c>
      <c r="Q23" s="586">
        <f t="shared" ref="Q23:Q39" si="17">IF(S23="","",IF(SIGN(S23)&lt;&gt;1,VLOOKUP(ABS(S23),SUP_HDC,3,TRUE),-VLOOKUP(ABS(S23),SUP_HDC,3,TRUE)))</f>
        <v>0.25</v>
      </c>
      <c r="R23" s="635">
        <f t="shared" ref="R23:R39" si="18">IF(Q23="","",IF((K23-L23+Q23)&gt;=0.5,1,IF((K23-L23+Q23)=0.25,0.5,IF((K23-L23+Q23)&lt;=-0.5,-1,IF((K23-L23+Q23)=-0.25,-0.5,0)))))</f>
        <v>-1</v>
      </c>
      <c r="S23" s="600">
        <v>-0.38</v>
      </c>
      <c r="T23" s="595">
        <f t="shared" ref="T23:T73" si="19">IF(ISBLANK(S23),"",K23-L23-S23)</f>
        <v>-1.62</v>
      </c>
      <c r="U23" s="601">
        <v>2.68</v>
      </c>
      <c r="V23" s="595">
        <f t="shared" ref="V23:V56" si="20">IF(ISBLANK(U23),"",K23+L23-U23)</f>
        <v>-0.68000000000000016</v>
      </c>
      <c r="W23" s="586">
        <f>IF(S23="","",(S23+U23)/2)</f>
        <v>1.1500000000000001</v>
      </c>
      <c r="X23" s="586">
        <f>IF(W23="","",U23-W23)</f>
        <v>1.53</v>
      </c>
      <c r="Y23" s="599">
        <v>10</v>
      </c>
      <c r="Z23" s="599">
        <v>9</v>
      </c>
      <c r="AA23" s="599">
        <v>2</v>
      </c>
      <c r="AB23" s="599">
        <v>3</v>
      </c>
      <c r="AC23" s="599">
        <v>42</v>
      </c>
      <c r="AD23" s="599">
        <v>58</v>
      </c>
      <c r="AE23" s="599">
        <v>442</v>
      </c>
      <c r="AF23" s="562"/>
      <c r="AG23" s="562"/>
      <c r="AH23" s="562"/>
      <c r="AJ23" s="758" t="str">
        <f t="array" ref="AJ23">IF($K23="","",IF(SUM(IF(ISNUMBER(VALUE(RIGHT($AM23:$CR23,1))),VALUE(RIGHT($AM23:$CR23,1)),0))=$K23,"T","F"))</f>
        <v>T</v>
      </c>
      <c r="AK23" s="583">
        <f t="array" ref="AK23">IF($K23="","",SUM(IF(LEFT($AM23:$CR23,1)="s",1,0))-SUM(IF(RIGHT(LEFT($AM23:$CR23,2))="-",1,0)))</f>
        <v>0</v>
      </c>
      <c r="AL23" s="562">
        <f t="array" ref="AL23">IF($K23="","",SUM(IF(LEFT($AM23:$CR23,1)="X",1,0)))</f>
        <v>11</v>
      </c>
      <c r="AM23" s="668" t="s">
        <v>2139</v>
      </c>
      <c r="AN23" s="668" t="s">
        <v>2107</v>
      </c>
      <c r="AO23" s="668" t="s">
        <v>2107</v>
      </c>
      <c r="AP23" s="668"/>
      <c r="AQ23" s="668" t="s">
        <v>2107</v>
      </c>
      <c r="AR23" s="668"/>
      <c r="AS23" s="668" t="s">
        <v>2107</v>
      </c>
      <c r="AT23" s="668" t="s">
        <v>2232</v>
      </c>
      <c r="AU23" s="668" t="s">
        <v>2232</v>
      </c>
      <c r="AV23" s="668"/>
      <c r="AW23" s="668" t="s">
        <v>2137</v>
      </c>
      <c r="AX23" s="668"/>
      <c r="AY23" s="668" t="s">
        <v>2107</v>
      </c>
      <c r="AZ23" s="668"/>
      <c r="BA23" s="668"/>
      <c r="BB23" s="668" t="s">
        <v>2139</v>
      </c>
      <c r="BC23" s="668"/>
      <c r="BD23" s="668"/>
      <c r="BE23" s="668" t="s">
        <v>2139</v>
      </c>
      <c r="BF23" s="668"/>
      <c r="BG23" s="668" t="s">
        <v>2107</v>
      </c>
      <c r="BH23" s="668" t="s">
        <v>2139</v>
      </c>
      <c r="BI23" s="668" t="s">
        <v>2107</v>
      </c>
      <c r="BJ23" s="668" t="s">
        <v>2137</v>
      </c>
      <c r="BK23" s="668" t="s">
        <v>2137</v>
      </c>
      <c r="BL23" s="668" t="s">
        <v>2138</v>
      </c>
      <c r="BM23" s="668"/>
      <c r="BN23" s="668"/>
      <c r="BO23" s="668" t="s">
        <v>2107</v>
      </c>
      <c r="BP23" s="668"/>
      <c r="BQ23" s="668" t="s">
        <v>2138</v>
      </c>
      <c r="BR23" s="668"/>
      <c r="BS23" s="668"/>
      <c r="BT23" s="668"/>
      <c r="BU23" s="668" t="s">
        <v>2138</v>
      </c>
      <c r="BV23" s="668" t="s">
        <v>2232</v>
      </c>
      <c r="BW23" s="668"/>
      <c r="BX23" s="672"/>
      <c r="BY23" s="672"/>
      <c r="BZ23" s="672"/>
      <c r="CA23" s="672"/>
      <c r="CB23" s="673"/>
      <c r="CC23" s="673"/>
      <c r="CD23" s="673"/>
      <c r="CE23" s="673"/>
      <c r="CF23" s="673"/>
      <c r="CG23" s="673"/>
    </row>
    <row r="24" spans="1:85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264</v>
      </c>
      <c r="I24" s="603" t="s">
        <v>3</v>
      </c>
      <c r="J24" s="603" t="s">
        <v>285</v>
      </c>
      <c r="K24" s="603">
        <v>0</v>
      </c>
      <c r="L24" s="603">
        <v>2</v>
      </c>
      <c r="M24" s="562" t="str">
        <f t="shared" si="14"/>
        <v>L</v>
      </c>
      <c r="N24" s="562">
        <f t="shared" si="15"/>
        <v>2</v>
      </c>
      <c r="O24" s="598">
        <f t="shared" ref="O24:O79" si="21">IF(K24="","",K24-L24)</f>
        <v>-2</v>
      </c>
      <c r="P24" s="562" t="str">
        <f t="shared" si="16"/>
        <v>U</v>
      </c>
      <c r="Q24" s="586">
        <f t="shared" si="17"/>
        <v>0.5</v>
      </c>
      <c r="R24" s="635">
        <f t="shared" si="18"/>
        <v>-1</v>
      </c>
      <c r="S24" s="600">
        <v>-0.66</v>
      </c>
      <c r="T24" s="595">
        <f t="shared" si="19"/>
        <v>-1.3399999999999999</v>
      </c>
      <c r="U24" s="601">
        <v>2.44</v>
      </c>
      <c r="V24" s="595">
        <f t="shared" si="20"/>
        <v>-0.43999999999999995</v>
      </c>
      <c r="W24" s="586">
        <f t="shared" ref="W24:W56" si="22">IF(S24="","",(S24+U24)/2)</f>
        <v>0.8899999999999999</v>
      </c>
      <c r="X24" s="586">
        <f t="shared" ref="X24:X56" si="23">IF(W24="","",U24-W24)</f>
        <v>1.55</v>
      </c>
      <c r="Y24" s="599">
        <v>13</v>
      </c>
      <c r="Z24" s="599">
        <v>6</v>
      </c>
      <c r="AA24" s="599">
        <v>3</v>
      </c>
      <c r="AB24" s="599">
        <v>3</v>
      </c>
      <c r="AC24" s="599">
        <v>54</v>
      </c>
      <c r="AD24" s="599">
        <v>46</v>
      </c>
      <c r="AE24" s="599">
        <v>442</v>
      </c>
      <c r="AF24" s="562"/>
      <c r="AG24" s="562"/>
      <c r="AH24" s="562"/>
      <c r="AJ24" s="758" t="str">
        <f t="array" ref="AJ24">IF($K24="","",IF(SUM(IF(ISNUMBER(VALUE(RIGHT($AM24:$CR24,1))),VALUE(RIGHT($AM24:$CR24,1)),0))=$K24,"T","F"))</f>
        <v>T</v>
      </c>
      <c r="AK24" s="583">
        <f t="array" ref="AK24">IF($K24="","",SUM(IF(LEFT($AM24:$CR24,1)="s",1,0))-SUM(IF(RIGHT(LEFT($AM24:$CR24,2))="-",1,0)))</f>
        <v>0</v>
      </c>
      <c r="AL24" s="562">
        <f t="array" ref="AL24">IF($K24="","",SUM(IF(LEFT($AM24:$CR24,1)="X",1,0)))</f>
        <v>11</v>
      </c>
      <c r="AM24" s="668" t="s">
        <v>2139</v>
      </c>
      <c r="AN24" s="668" t="s">
        <v>1431</v>
      </c>
      <c r="AO24" s="668" t="s">
        <v>1431</v>
      </c>
      <c r="AP24" s="668"/>
      <c r="AQ24" s="668" t="s">
        <v>1431</v>
      </c>
      <c r="AR24" s="668"/>
      <c r="AS24" s="668" t="s">
        <v>1431</v>
      </c>
      <c r="AT24" s="668" t="s">
        <v>2138</v>
      </c>
      <c r="AU24" s="668" t="s">
        <v>2138</v>
      </c>
      <c r="AV24" s="651"/>
      <c r="AW24" s="668" t="s">
        <v>1431</v>
      </c>
      <c r="AX24" s="668"/>
      <c r="AY24" s="668" t="s">
        <v>1431</v>
      </c>
      <c r="AZ24" s="668"/>
      <c r="BA24" s="668"/>
      <c r="BB24" s="668" t="s">
        <v>2139</v>
      </c>
      <c r="BC24" s="651"/>
      <c r="BD24" s="668"/>
      <c r="BE24" s="668" t="s">
        <v>2139</v>
      </c>
      <c r="BF24" s="651"/>
      <c r="BG24" s="668" t="s">
        <v>1431</v>
      </c>
      <c r="BH24" s="668"/>
      <c r="BI24" s="668" t="s">
        <v>2137</v>
      </c>
      <c r="BJ24" s="668" t="s">
        <v>2137</v>
      </c>
      <c r="BK24" s="668" t="s">
        <v>2137</v>
      </c>
      <c r="BL24" s="668" t="s">
        <v>2139</v>
      </c>
      <c r="BM24" s="668"/>
      <c r="BN24" s="668"/>
      <c r="BO24" s="668" t="s">
        <v>2321</v>
      </c>
      <c r="BP24" s="668"/>
      <c r="BQ24" s="668"/>
      <c r="BR24" s="651"/>
      <c r="BS24" s="668"/>
      <c r="BT24" s="668"/>
      <c r="BU24" s="668" t="s">
        <v>1431</v>
      </c>
      <c r="BV24" s="668" t="s">
        <v>2138</v>
      </c>
      <c r="BW24" s="668"/>
      <c r="BX24" s="672"/>
      <c r="BY24" s="672"/>
      <c r="BZ24" s="672"/>
      <c r="CA24" s="672"/>
      <c r="CB24" s="673"/>
      <c r="CC24" s="673"/>
      <c r="CD24" s="673"/>
      <c r="CE24" s="673"/>
      <c r="CF24" s="673"/>
      <c r="CG24" s="673"/>
    </row>
    <row r="25" spans="1:85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254</v>
      </c>
      <c r="I25" s="603" t="s">
        <v>2</v>
      </c>
      <c r="J25" s="603" t="s">
        <v>285</v>
      </c>
      <c r="K25" s="603">
        <v>1</v>
      </c>
      <c r="L25" s="603">
        <v>2</v>
      </c>
      <c r="M25" s="562" t="str">
        <f t="shared" si="14"/>
        <v>L</v>
      </c>
      <c r="N25" s="562">
        <f t="shared" si="15"/>
        <v>3</v>
      </c>
      <c r="O25" s="598">
        <f t="shared" si="21"/>
        <v>-1</v>
      </c>
      <c r="P25" s="562" t="str">
        <f t="shared" si="16"/>
        <v>O</v>
      </c>
      <c r="Q25" s="586">
        <f t="shared" si="17"/>
        <v>-0.5</v>
      </c>
      <c r="R25" s="635">
        <f t="shared" si="18"/>
        <v>-1</v>
      </c>
      <c r="S25" s="600">
        <v>0.46</v>
      </c>
      <c r="T25" s="595">
        <f t="shared" si="19"/>
        <v>-1.46</v>
      </c>
      <c r="U25" s="601">
        <v>2.36</v>
      </c>
      <c r="V25" s="595">
        <f t="shared" si="20"/>
        <v>0.64000000000000012</v>
      </c>
      <c r="W25" s="586">
        <f t="shared" si="22"/>
        <v>1.41</v>
      </c>
      <c r="X25" s="586">
        <f t="shared" si="23"/>
        <v>0.95</v>
      </c>
      <c r="Y25" s="599">
        <v>10</v>
      </c>
      <c r="Z25" s="599">
        <v>14</v>
      </c>
      <c r="AA25" s="599">
        <v>4</v>
      </c>
      <c r="AB25" s="599">
        <v>6</v>
      </c>
      <c r="AC25" s="599">
        <v>62</v>
      </c>
      <c r="AD25" s="599">
        <v>38</v>
      </c>
      <c r="AE25" s="599">
        <v>442</v>
      </c>
      <c r="AF25" s="562"/>
      <c r="AG25" s="562"/>
      <c r="AH25" s="562"/>
      <c r="AJ25" s="758" t="str">
        <f t="array" ref="AJ25">IF($K25="","",IF(SUM(IF(ISNUMBER(VALUE(RIGHT($AM25:$CR25,1))),VALUE(RIGHT($AM25:$CR25,1)),0))=$K25,"T","F"))</f>
        <v>T</v>
      </c>
      <c r="AK25" s="583">
        <f t="array" ref="AK25">IF($K25="","",SUM(IF(LEFT($AM25:$CR25,1)="s",1,0))-SUM(IF(RIGHT(LEFT($AM25:$CR25,2))="-",1,0)))</f>
        <v>0</v>
      </c>
      <c r="AL25" s="562">
        <f t="array" ref="AL25">IF($K25="","",SUM(IF(LEFT($AM25:$CR25,1)="X",1,0)))</f>
        <v>11</v>
      </c>
      <c r="AM25" s="668" t="s">
        <v>2368</v>
      </c>
      <c r="AN25" s="668" t="s">
        <v>2368</v>
      </c>
      <c r="AO25" s="668" t="s">
        <v>2368</v>
      </c>
      <c r="AP25" s="668"/>
      <c r="AQ25" s="668" t="s">
        <v>2368</v>
      </c>
      <c r="AR25" s="668"/>
      <c r="AS25" s="668" t="s">
        <v>2137</v>
      </c>
      <c r="AT25" s="668" t="s">
        <v>2137</v>
      </c>
      <c r="AU25" s="671" t="s">
        <v>2271</v>
      </c>
      <c r="AV25" s="668"/>
      <c r="AW25" s="668" t="s">
        <v>2368</v>
      </c>
      <c r="AX25" s="668"/>
      <c r="AY25" s="668" t="s">
        <v>2394</v>
      </c>
      <c r="AZ25" s="668"/>
      <c r="BA25" s="668"/>
      <c r="BB25" s="668" t="s">
        <v>2394</v>
      </c>
      <c r="BC25" s="668"/>
      <c r="BD25" s="668"/>
      <c r="BE25" s="668" t="s">
        <v>2394</v>
      </c>
      <c r="BF25" s="668"/>
      <c r="BG25" s="668" t="s">
        <v>2368</v>
      </c>
      <c r="BH25" s="668"/>
      <c r="BI25" s="668" t="s">
        <v>2137</v>
      </c>
      <c r="BJ25" s="668" t="s">
        <v>2394</v>
      </c>
      <c r="BK25" s="668" t="s">
        <v>2213</v>
      </c>
      <c r="BL25" s="668" t="s">
        <v>2393</v>
      </c>
      <c r="BM25" s="668"/>
      <c r="BN25" s="668"/>
      <c r="BO25" s="668" t="s">
        <v>2213</v>
      </c>
      <c r="BP25" s="668"/>
      <c r="BQ25" s="671" t="s">
        <v>2395</v>
      </c>
      <c r="BR25" s="668"/>
      <c r="BS25" s="668"/>
      <c r="BT25" s="668"/>
      <c r="BU25" s="669" t="s">
        <v>2368</v>
      </c>
      <c r="BV25" s="668" t="s">
        <v>2393</v>
      </c>
      <c r="BW25" s="668"/>
      <c r="BX25" s="672"/>
      <c r="BY25" s="672"/>
      <c r="BZ25" s="672"/>
      <c r="CA25" s="672"/>
      <c r="CB25" s="673"/>
      <c r="CC25" s="673"/>
      <c r="CD25" s="673"/>
      <c r="CE25" s="673"/>
      <c r="CF25" s="673"/>
      <c r="CG25" s="673"/>
    </row>
    <row r="26" spans="1:85" s="661" customFormat="1" ht="15" customHeight="1">
      <c r="A26" s="625">
        <v>42812</v>
      </c>
      <c r="B26" s="603"/>
      <c r="C26" s="603"/>
      <c r="D26" s="603"/>
      <c r="E26" s="603"/>
      <c r="F26" s="603"/>
      <c r="G26" s="585"/>
      <c r="H26" s="624" t="s">
        <v>267</v>
      </c>
      <c r="I26" s="603" t="s">
        <v>3</v>
      </c>
      <c r="J26" s="603" t="s">
        <v>285</v>
      </c>
      <c r="K26" s="603">
        <v>0</v>
      </c>
      <c r="L26" s="603">
        <v>1</v>
      </c>
      <c r="M26" s="562" t="str">
        <f t="shared" si="14"/>
        <v>L</v>
      </c>
      <c r="N26" s="562">
        <f t="shared" si="15"/>
        <v>1</v>
      </c>
      <c r="O26" s="598">
        <f t="shared" si="21"/>
        <v>-1</v>
      </c>
      <c r="P26" s="562" t="str">
        <f t="shared" si="16"/>
        <v>U</v>
      </c>
      <c r="Q26" s="586">
        <f t="shared" si="17"/>
        <v>-0.25</v>
      </c>
      <c r="R26" s="635">
        <f t="shared" si="18"/>
        <v>-1</v>
      </c>
      <c r="S26" s="600">
        <v>0.26</v>
      </c>
      <c r="T26" s="595">
        <f t="shared" si="19"/>
        <v>-1.26</v>
      </c>
      <c r="U26" s="601">
        <v>2.14</v>
      </c>
      <c r="V26" s="595">
        <f t="shared" si="20"/>
        <v>-1.1400000000000001</v>
      </c>
      <c r="W26" s="586">
        <f t="shared" si="22"/>
        <v>1.2000000000000002</v>
      </c>
      <c r="X26" s="586">
        <f t="shared" si="23"/>
        <v>0.94</v>
      </c>
      <c r="Y26" s="599">
        <v>10</v>
      </c>
      <c r="Z26" s="599">
        <v>9</v>
      </c>
      <c r="AA26" s="599">
        <v>1</v>
      </c>
      <c r="AB26" s="599">
        <v>4</v>
      </c>
      <c r="AC26" s="599">
        <v>52</v>
      </c>
      <c r="AD26" s="599">
        <v>48</v>
      </c>
      <c r="AE26" s="599">
        <v>442</v>
      </c>
      <c r="AF26" s="562"/>
      <c r="AG26" s="562"/>
      <c r="AH26" s="562"/>
      <c r="AJ26" s="758" t="str">
        <f t="array" ref="AJ26">IF($K26="","",IF(SUM(IF(ISNUMBER(VALUE(RIGHT($AM26:$CR26,1))),VALUE(RIGHT($AM26:$CR26,1)),0))=$K26,"T","F"))</f>
        <v>T</v>
      </c>
      <c r="AK26" s="583">
        <f t="array" ref="AK26">IF($K26="","",SUM(IF(LEFT($AM26:$CR26,1)="s",1,0))-SUM(IF(RIGHT(LEFT($AM26:$CR26,2))="-",1,0)))</f>
        <v>0</v>
      </c>
      <c r="AL26" s="562">
        <f t="array" ref="AL26">IF($K26="","",SUM(IF(LEFT($AM26:$CR26,1)="X",1,0)))</f>
        <v>11</v>
      </c>
      <c r="AM26" s="668" t="s">
        <v>2501</v>
      </c>
      <c r="AN26" s="668" t="s">
        <v>2213</v>
      </c>
      <c r="AO26" s="668" t="s">
        <v>2501</v>
      </c>
      <c r="AP26" s="668"/>
      <c r="AQ26" s="668" t="s">
        <v>2501</v>
      </c>
      <c r="AR26" s="668"/>
      <c r="AS26" s="669" t="s">
        <v>2501</v>
      </c>
      <c r="AT26" s="668"/>
      <c r="AU26" s="669" t="s">
        <v>2501</v>
      </c>
      <c r="AV26" s="651"/>
      <c r="AW26" s="668" t="s">
        <v>2501</v>
      </c>
      <c r="AX26" s="668"/>
      <c r="AY26" s="668" t="s">
        <v>2544</v>
      </c>
      <c r="AZ26" s="668"/>
      <c r="BA26" s="668"/>
      <c r="BB26" s="668" t="s">
        <v>2501</v>
      </c>
      <c r="BC26" s="651"/>
      <c r="BD26" s="668" t="s">
        <v>2535</v>
      </c>
      <c r="BE26" s="668" t="s">
        <v>2535</v>
      </c>
      <c r="BF26" s="651"/>
      <c r="BG26" s="668" t="s">
        <v>2501</v>
      </c>
      <c r="BH26" s="668"/>
      <c r="BI26" s="668" t="s">
        <v>2137</v>
      </c>
      <c r="BJ26" s="668" t="s">
        <v>2535</v>
      </c>
      <c r="BK26" s="668" t="s">
        <v>2213</v>
      </c>
      <c r="BL26" s="668" t="s">
        <v>2538</v>
      </c>
      <c r="BM26" s="668"/>
      <c r="BN26" s="668"/>
      <c r="BO26" s="668" t="s">
        <v>2558</v>
      </c>
      <c r="BP26" s="668"/>
      <c r="BQ26" s="668" t="s">
        <v>2538</v>
      </c>
      <c r="BR26" s="651"/>
      <c r="BS26" s="668"/>
      <c r="BT26" s="668"/>
      <c r="BU26" s="668" t="s">
        <v>2538</v>
      </c>
      <c r="BV26" s="669" t="s">
        <v>2137</v>
      </c>
      <c r="BW26" s="668"/>
      <c r="BX26" s="672"/>
      <c r="BY26" s="672"/>
      <c r="BZ26" s="672"/>
      <c r="CA26" s="672"/>
      <c r="CB26" s="673"/>
      <c r="CC26" s="673"/>
      <c r="CD26" s="673"/>
      <c r="CE26" s="673"/>
      <c r="CF26" s="673"/>
      <c r="CG26" s="673"/>
    </row>
    <row r="27" spans="1:85" s="661" customFormat="1" ht="15" customHeight="1">
      <c r="A27" s="625">
        <v>42826</v>
      </c>
      <c r="B27" s="603"/>
      <c r="C27" s="603"/>
      <c r="D27" s="603"/>
      <c r="E27" s="603"/>
      <c r="F27" s="603"/>
      <c r="G27" s="585"/>
      <c r="H27" s="624" t="s">
        <v>255</v>
      </c>
      <c r="I27" s="603" t="s">
        <v>2</v>
      </c>
      <c r="J27" s="603" t="s">
        <v>285</v>
      </c>
      <c r="K27" s="603">
        <v>0</v>
      </c>
      <c r="L27" s="603">
        <v>1</v>
      </c>
      <c r="M27" s="562" t="str">
        <f t="shared" si="14"/>
        <v>L</v>
      </c>
      <c r="N27" s="562">
        <f t="shared" si="15"/>
        <v>1</v>
      </c>
      <c r="O27" s="598">
        <f t="shared" si="21"/>
        <v>-1</v>
      </c>
      <c r="P27" s="562" t="str">
        <f t="shared" si="16"/>
        <v>U</v>
      </c>
      <c r="Q27" s="586">
        <f t="shared" si="17"/>
        <v>0.75</v>
      </c>
      <c r="R27" s="635">
        <f t="shared" si="18"/>
        <v>-0.5</v>
      </c>
      <c r="S27" s="600">
        <v>-0.73</v>
      </c>
      <c r="T27" s="595">
        <f t="shared" si="19"/>
        <v>-0.27</v>
      </c>
      <c r="U27" s="601">
        <v>2.5</v>
      </c>
      <c r="V27" s="595">
        <f t="shared" si="20"/>
        <v>-1.5</v>
      </c>
      <c r="W27" s="586">
        <f t="shared" si="22"/>
        <v>0.88500000000000001</v>
      </c>
      <c r="X27" s="586">
        <f t="shared" si="23"/>
        <v>1.615</v>
      </c>
      <c r="Y27" s="599">
        <v>4</v>
      </c>
      <c r="Z27" s="599">
        <v>17</v>
      </c>
      <c r="AA27" s="599">
        <v>1</v>
      </c>
      <c r="AB27" s="599">
        <v>6</v>
      </c>
      <c r="AC27" s="599">
        <v>46</v>
      </c>
      <c r="AD27" s="599">
        <v>54</v>
      </c>
      <c r="AE27" s="599">
        <v>442</v>
      </c>
      <c r="AF27" s="562"/>
      <c r="AG27" s="562"/>
      <c r="AH27" s="562"/>
      <c r="AJ27" s="758" t="str">
        <f t="array" ref="AJ27">IF($K27="","",IF(SUM(IF(ISNUMBER(VALUE(RIGHT($AM27:$CR27,1))),VALUE(RIGHT($AM27:$CR27,1)),0))=$K27,"T","F"))</f>
        <v>T</v>
      </c>
      <c r="AK27" s="583">
        <f t="array" ref="AK27">IF($K27="","",SUM(IF(LEFT($AM27:$CR27,1)="s",1,0))-SUM(IF(RIGHT(LEFT($AM27:$CR27,2))="-",1,0)))</f>
        <v>0</v>
      </c>
      <c r="AL27" s="562">
        <f t="array" ref="AL27">IF($K27="","",SUM(IF(LEFT($AM27:$CR27,1)="X",1,0)))</f>
        <v>11</v>
      </c>
      <c r="AM27" s="668" t="s">
        <v>2636</v>
      </c>
      <c r="AN27" s="669" t="s">
        <v>2637</v>
      </c>
      <c r="AO27" s="668" t="s">
        <v>2637</v>
      </c>
      <c r="AP27" s="668" t="s">
        <v>2639</v>
      </c>
      <c r="AQ27" s="668" t="s">
        <v>2639</v>
      </c>
      <c r="AR27" s="668"/>
      <c r="AS27" s="668" t="s">
        <v>2472</v>
      </c>
      <c r="AT27" s="668"/>
      <c r="AU27" s="668" t="s">
        <v>2639</v>
      </c>
      <c r="AV27" s="668"/>
      <c r="AW27" s="668" t="s">
        <v>1431</v>
      </c>
      <c r="AX27" s="668" t="s">
        <v>126</v>
      </c>
      <c r="AY27" s="668" t="s">
        <v>2471</v>
      </c>
      <c r="AZ27" s="668" t="s">
        <v>126</v>
      </c>
      <c r="BA27" s="668" t="s">
        <v>126</v>
      </c>
      <c r="BB27" s="668" t="s">
        <v>2472</v>
      </c>
      <c r="BC27" s="668"/>
      <c r="BD27" s="668"/>
      <c r="BE27" s="668" t="s">
        <v>2472</v>
      </c>
      <c r="BF27" s="668"/>
      <c r="BG27" s="668"/>
      <c r="BH27" s="668" t="s">
        <v>2640</v>
      </c>
      <c r="BI27" s="668"/>
      <c r="BJ27" s="668" t="s">
        <v>2638</v>
      </c>
      <c r="BK27" s="668" t="s">
        <v>2213</v>
      </c>
      <c r="BL27" s="668" t="s">
        <v>2471</v>
      </c>
      <c r="BM27" s="668"/>
      <c r="BN27" s="668"/>
      <c r="BO27" s="668" t="s">
        <v>2474</v>
      </c>
      <c r="BP27" s="668"/>
      <c r="BQ27" s="668" t="s">
        <v>2471</v>
      </c>
      <c r="BR27" s="668"/>
      <c r="BS27" s="668"/>
      <c r="BT27" s="668"/>
      <c r="BU27" s="668" t="s">
        <v>2472</v>
      </c>
      <c r="BV27" s="669" t="s">
        <v>2641</v>
      </c>
      <c r="BW27" s="668"/>
      <c r="BX27" s="672"/>
      <c r="BY27" s="672"/>
      <c r="BZ27" s="672"/>
      <c r="CA27" s="672"/>
      <c r="CB27" s="673"/>
      <c r="CC27" s="673"/>
      <c r="CD27" s="673"/>
      <c r="CE27" s="673"/>
      <c r="CF27" s="673"/>
      <c r="CG27" s="673"/>
    </row>
    <row r="28" spans="1:85" s="661" customFormat="1" ht="15" customHeight="1">
      <c r="A28" s="625">
        <v>42833</v>
      </c>
      <c r="B28" s="603"/>
      <c r="C28" s="603"/>
      <c r="D28" s="603"/>
      <c r="E28" s="603"/>
      <c r="F28" s="603"/>
      <c r="G28" s="585"/>
      <c r="H28" s="624" t="s">
        <v>1200</v>
      </c>
      <c r="I28" s="603" t="s">
        <v>2</v>
      </c>
      <c r="J28" s="603" t="s">
        <v>285</v>
      </c>
      <c r="K28" s="603">
        <v>0</v>
      </c>
      <c r="L28" s="603">
        <v>2</v>
      </c>
      <c r="M28" s="562" t="str">
        <f t="shared" si="14"/>
        <v>L</v>
      </c>
      <c r="N28" s="562">
        <f t="shared" si="15"/>
        <v>2</v>
      </c>
      <c r="O28" s="598">
        <f t="shared" si="21"/>
        <v>-2</v>
      </c>
      <c r="P28" s="562" t="str">
        <f t="shared" si="16"/>
        <v>U</v>
      </c>
      <c r="Q28" s="586">
        <f t="shared" si="17"/>
        <v>0</v>
      </c>
      <c r="R28" s="635">
        <f t="shared" si="18"/>
        <v>-1</v>
      </c>
      <c r="S28" s="600">
        <v>-0.08</v>
      </c>
      <c r="T28" s="595">
        <f t="shared" si="19"/>
        <v>-1.92</v>
      </c>
      <c r="U28" s="601">
        <v>2.52</v>
      </c>
      <c r="V28" s="595">
        <f t="shared" si="20"/>
        <v>-0.52</v>
      </c>
      <c r="W28" s="586">
        <f t="shared" si="22"/>
        <v>1.22</v>
      </c>
      <c r="X28" s="586">
        <f t="shared" si="23"/>
        <v>1.3</v>
      </c>
      <c r="Y28" s="599">
        <v>6</v>
      </c>
      <c r="Z28" s="599">
        <v>21</v>
      </c>
      <c r="AA28" s="599">
        <v>2</v>
      </c>
      <c r="AB28" s="599">
        <v>5</v>
      </c>
      <c r="AC28" s="599">
        <v>51</v>
      </c>
      <c r="AD28" s="599">
        <v>49</v>
      </c>
      <c r="AE28" s="599">
        <v>442</v>
      </c>
      <c r="AF28" s="562"/>
      <c r="AG28" s="562"/>
      <c r="AH28" s="562"/>
      <c r="AJ28" s="758" t="str">
        <f t="array" ref="AJ28">IF($K28="","",IF(SUM(IF(ISNUMBER(VALUE(RIGHT($AM28:$CR28,1))),VALUE(RIGHT($AM28:$CR28,1)),0))=$K28,"T","F"))</f>
        <v>T</v>
      </c>
      <c r="AK28" s="583">
        <f t="array" ref="AK28">IF($K28="","",SUM(IF(LEFT($AM28:$CR28,1)="s",1,0))-SUM(IF(RIGHT(LEFT($AM28:$CR28,2))="-",1,0)))</f>
        <v>0</v>
      </c>
      <c r="AL28" s="562">
        <f t="array" ref="AL28">IF($K28="","",SUM(IF(LEFT($AM28:$CR28,1)="X",1,0)))</f>
        <v>11</v>
      </c>
      <c r="AM28" s="668" t="s">
        <v>1431</v>
      </c>
      <c r="AN28" s="668" t="s">
        <v>2760</v>
      </c>
      <c r="AO28" s="668" t="s">
        <v>2707</v>
      </c>
      <c r="AP28" s="668" t="s">
        <v>2707</v>
      </c>
      <c r="AQ28" s="668" t="s">
        <v>2707</v>
      </c>
      <c r="AR28" s="651"/>
      <c r="AS28" s="668" t="s">
        <v>2472</v>
      </c>
      <c r="AT28" s="668"/>
      <c r="AU28" s="668" t="s">
        <v>2708</v>
      </c>
      <c r="AV28" s="668"/>
      <c r="AW28" s="668" t="s">
        <v>2707</v>
      </c>
      <c r="AY28" s="668" t="s">
        <v>2139</v>
      </c>
      <c r="BB28" s="668" t="s">
        <v>2502</v>
      </c>
      <c r="BC28" s="681"/>
      <c r="BD28" s="668"/>
      <c r="BF28" s="681"/>
      <c r="BG28" s="668" t="s">
        <v>2139</v>
      </c>
      <c r="BH28" s="668" t="s">
        <v>2738</v>
      </c>
      <c r="BI28" s="668" t="s">
        <v>2213</v>
      </c>
      <c r="BJ28" s="669" t="s">
        <v>2737</v>
      </c>
      <c r="BK28" s="668" t="s">
        <v>2213</v>
      </c>
      <c r="BL28" s="668" t="s">
        <v>2722</v>
      </c>
      <c r="BM28" s="668" t="s">
        <v>2722</v>
      </c>
      <c r="BN28" s="651"/>
      <c r="BO28" s="668" t="s">
        <v>2736</v>
      </c>
      <c r="BP28" s="668"/>
      <c r="BQ28" s="668" t="s">
        <v>2709</v>
      </c>
      <c r="BR28" s="668"/>
      <c r="BS28" s="668"/>
      <c r="BT28" s="668"/>
      <c r="BU28" s="668" t="s">
        <v>2139</v>
      </c>
      <c r="BV28" s="668" t="s">
        <v>2722</v>
      </c>
      <c r="BW28" s="668"/>
      <c r="BX28" s="672"/>
      <c r="BY28" s="672"/>
      <c r="BZ28" s="672"/>
      <c r="CA28" s="672"/>
      <c r="CB28" s="673"/>
      <c r="CC28" s="673"/>
      <c r="CD28" s="673"/>
      <c r="CE28" s="673"/>
      <c r="CF28" s="673"/>
      <c r="CG28" s="673"/>
    </row>
    <row r="29" spans="1:85" s="661" customFormat="1" ht="15" customHeight="1">
      <c r="A29" s="626">
        <v>42837</v>
      </c>
      <c r="B29" s="596"/>
      <c r="C29" s="596"/>
      <c r="D29" s="596"/>
      <c r="E29" s="596"/>
      <c r="F29" s="596"/>
      <c r="G29" s="591"/>
      <c r="H29" s="623" t="s">
        <v>256</v>
      </c>
      <c r="I29" s="596" t="s">
        <v>2</v>
      </c>
      <c r="J29" s="596" t="s">
        <v>1199</v>
      </c>
      <c r="K29" s="703">
        <v>0</v>
      </c>
      <c r="L29" s="596">
        <v>0</v>
      </c>
      <c r="M29" s="562" t="str">
        <f t="shared" si="14"/>
        <v>D</v>
      </c>
      <c r="N29" s="562">
        <f t="shared" si="15"/>
        <v>0</v>
      </c>
      <c r="O29" s="598">
        <f t="shared" si="21"/>
        <v>0</v>
      </c>
      <c r="P29" s="562" t="str">
        <f t="shared" si="16"/>
        <v>U</v>
      </c>
      <c r="Q29" s="586" t="str">
        <f t="shared" si="17"/>
        <v/>
      </c>
      <c r="R29" s="635" t="str">
        <f t="shared" si="18"/>
        <v/>
      </c>
      <c r="S29" s="600"/>
      <c r="T29" s="595" t="str">
        <f t="shared" si="19"/>
        <v/>
      </c>
      <c r="U29" s="601"/>
      <c r="V29" s="595" t="str">
        <f t="shared" si="20"/>
        <v/>
      </c>
      <c r="W29" s="586" t="str">
        <f t="shared" si="22"/>
        <v/>
      </c>
      <c r="X29" s="586" t="str">
        <f t="shared" si="23"/>
        <v/>
      </c>
      <c r="Y29" s="599"/>
      <c r="Z29" s="599"/>
      <c r="AA29" s="599"/>
      <c r="AB29" s="599"/>
      <c r="AC29" s="599"/>
      <c r="AD29" s="599"/>
      <c r="AE29" s="599"/>
      <c r="AF29" s="562"/>
      <c r="AG29" s="562"/>
      <c r="AH29" s="562"/>
      <c r="AJ29" s="758" t="str">
        <f t="array" ref="AJ29">IF($K29="","",IF(SUM(IF(ISNUMBER(VALUE(RIGHT($AM29:$CR29,1))),VALUE(RIGHT($AM29:$CR29,1)),0))=$K29,"T","F"))</f>
        <v>T</v>
      </c>
      <c r="AK29" s="583">
        <f t="array" ref="AK29">IF($K29="","",SUM(IF(LEFT($AM29:$CR29,1)="s",1,0))-SUM(IF(RIGHT(LEFT($AM29:$CR29,2))="-",1,0)))</f>
        <v>0</v>
      </c>
      <c r="AL29" s="562">
        <f t="array" ref="AL29">IF($K29="","",SUM(IF(LEFT($AM29:$CR29,1)="X",1,0)))</f>
        <v>11</v>
      </c>
      <c r="AM29" s="668"/>
      <c r="AN29" s="668" t="s">
        <v>2213</v>
      </c>
      <c r="AO29" s="668" t="s">
        <v>2803</v>
      </c>
      <c r="AP29" s="668"/>
      <c r="AQ29" s="668"/>
      <c r="AR29" s="651"/>
      <c r="AS29" s="668" t="s">
        <v>2778</v>
      </c>
      <c r="AT29" s="668"/>
      <c r="AU29" s="668"/>
      <c r="AV29" s="668"/>
      <c r="AW29" s="668"/>
      <c r="AX29" s="668"/>
      <c r="AY29" s="668" t="s">
        <v>2778</v>
      </c>
      <c r="AZ29" s="668"/>
      <c r="BA29" s="668" t="s">
        <v>2803</v>
      </c>
      <c r="BB29" s="668" t="s">
        <v>2778</v>
      </c>
      <c r="BC29" s="668"/>
      <c r="BD29" s="668" t="s">
        <v>2778</v>
      </c>
      <c r="BE29" s="668" t="s">
        <v>2778</v>
      </c>
      <c r="BF29" s="668" t="s">
        <v>2802</v>
      </c>
      <c r="BG29" s="670" t="s">
        <v>2778</v>
      </c>
      <c r="BH29" s="668"/>
      <c r="BI29" s="668" t="s">
        <v>1431</v>
      </c>
      <c r="BJ29" s="668"/>
      <c r="BK29" s="668" t="s">
        <v>2213</v>
      </c>
      <c r="BL29" s="668" t="s">
        <v>2137</v>
      </c>
      <c r="BM29" s="668" t="s">
        <v>2801</v>
      </c>
      <c r="BN29" s="651" t="s">
        <v>2803</v>
      </c>
      <c r="BO29" s="668"/>
      <c r="BP29" s="668" t="s">
        <v>2803</v>
      </c>
      <c r="BQ29" s="668" t="s">
        <v>2778</v>
      </c>
      <c r="BR29" s="668" t="s">
        <v>2802</v>
      </c>
      <c r="BS29" s="668"/>
      <c r="BT29" s="668"/>
      <c r="BU29" s="668" t="s">
        <v>2137</v>
      </c>
      <c r="BV29" s="668" t="s">
        <v>2802</v>
      </c>
      <c r="BW29" s="668"/>
      <c r="BX29" s="672"/>
      <c r="BY29" s="672"/>
      <c r="BZ29" s="672"/>
      <c r="CA29" s="672"/>
      <c r="CB29" s="673"/>
      <c r="CC29" s="673"/>
      <c r="CD29" s="673"/>
      <c r="CE29" s="673"/>
      <c r="CF29" s="673"/>
      <c r="CG29" s="673"/>
    </row>
    <row r="30" spans="1:85" s="661" customFormat="1" ht="15" customHeight="1">
      <c r="A30" s="625">
        <v>42841</v>
      </c>
      <c r="B30" s="603"/>
      <c r="C30" s="603"/>
      <c r="D30" s="603"/>
      <c r="E30" s="603"/>
      <c r="F30" s="603"/>
      <c r="G30" s="585"/>
      <c r="H30" s="624" t="s">
        <v>262</v>
      </c>
      <c r="I30" s="603" t="s">
        <v>3</v>
      </c>
      <c r="J30" s="603" t="s">
        <v>285</v>
      </c>
      <c r="K30" s="603">
        <v>1</v>
      </c>
      <c r="L30" s="603">
        <v>1</v>
      </c>
      <c r="M30" s="562" t="str">
        <f t="shared" si="14"/>
        <v>D</v>
      </c>
      <c r="N30" s="562">
        <f t="shared" si="15"/>
        <v>2</v>
      </c>
      <c r="O30" s="598">
        <f t="shared" si="21"/>
        <v>0</v>
      </c>
      <c r="P30" s="562" t="str">
        <f t="shared" si="16"/>
        <v>U</v>
      </c>
      <c r="Q30" s="586">
        <f t="shared" si="17"/>
        <v>0.25</v>
      </c>
      <c r="R30" s="635">
        <f t="shared" si="18"/>
        <v>0.5</v>
      </c>
      <c r="S30" s="600">
        <v>-0.41</v>
      </c>
      <c r="T30" s="595">
        <f t="shared" si="19"/>
        <v>0.41</v>
      </c>
      <c r="U30" s="601">
        <v>2.42</v>
      </c>
      <c r="V30" s="595">
        <f t="shared" si="20"/>
        <v>-0.41999999999999993</v>
      </c>
      <c r="W30" s="586">
        <f t="shared" si="22"/>
        <v>1.0049999999999999</v>
      </c>
      <c r="X30" s="586">
        <f t="shared" si="23"/>
        <v>1.415</v>
      </c>
      <c r="Y30" s="599">
        <v>14</v>
      </c>
      <c r="Z30" s="599">
        <v>17</v>
      </c>
      <c r="AA30" s="599">
        <v>3</v>
      </c>
      <c r="AB30" s="599">
        <v>6</v>
      </c>
      <c r="AC30" s="599">
        <v>43</v>
      </c>
      <c r="AD30" s="599">
        <v>57</v>
      </c>
      <c r="AE30" s="599">
        <v>442</v>
      </c>
      <c r="AF30" s="562"/>
      <c r="AG30" s="562"/>
      <c r="AH30" s="562"/>
      <c r="AJ30" s="758" t="str">
        <f t="array" ref="AJ30">IF($K30="","",IF(SUM(IF(ISNUMBER(VALUE(RIGHT($AM30:$CR30,1))),VALUE(RIGHT($AM30:$CR30,1)),0))=$K30,"T","F"))</f>
        <v>T</v>
      </c>
      <c r="AK30" s="583">
        <f t="array" ref="AK30">IF($K30="","",SUM(IF(LEFT($AM30:$CR30,1)="s",1,0))-SUM(IF(RIGHT(LEFT($AM30:$CR30,2))="-",1,0)))</f>
        <v>0</v>
      </c>
      <c r="AL30" s="562">
        <f t="array" ref="AL30">IF($K30="","",SUM(IF(LEFT($AM30:$CR30,1)="X",1,0)))</f>
        <v>11</v>
      </c>
      <c r="AM30" s="668" t="s">
        <v>2474</v>
      </c>
      <c r="AN30" s="668" t="s">
        <v>2213</v>
      </c>
      <c r="AO30" s="668" t="s">
        <v>2474</v>
      </c>
      <c r="AP30" s="668" t="s">
        <v>2920</v>
      </c>
      <c r="AQ30" s="668" t="s">
        <v>2472</v>
      </c>
      <c r="AR30" s="652"/>
      <c r="AS30" s="668" t="s">
        <v>2474</v>
      </c>
      <c r="AT30" s="668" t="s">
        <v>126</v>
      </c>
      <c r="AU30" s="668" t="s">
        <v>2474</v>
      </c>
      <c r="AV30" s="668"/>
      <c r="AW30" s="671" t="s">
        <v>2922</v>
      </c>
      <c r="AX30" s="668" t="s">
        <v>126</v>
      </c>
      <c r="AY30" s="668" t="s">
        <v>2472</v>
      </c>
      <c r="AZ30" s="668" t="s">
        <v>126</v>
      </c>
      <c r="BA30" s="668" t="s">
        <v>126</v>
      </c>
      <c r="BB30" s="668" t="s">
        <v>2474</v>
      </c>
      <c r="BC30" s="668"/>
      <c r="BD30" s="668" t="s">
        <v>126</v>
      </c>
      <c r="BE30" s="671" t="s">
        <v>2923</v>
      </c>
      <c r="BF30" s="668" t="s">
        <v>126</v>
      </c>
      <c r="BG30" s="668" t="s">
        <v>2911</v>
      </c>
      <c r="BH30" s="668" t="s">
        <v>126</v>
      </c>
      <c r="BI30" s="668" t="s">
        <v>2911</v>
      </c>
      <c r="BJ30" s="668" t="s">
        <v>2911</v>
      </c>
      <c r="BK30" s="668" t="s">
        <v>2213</v>
      </c>
      <c r="BL30" s="668" t="s">
        <v>2472</v>
      </c>
      <c r="BM30" s="668" t="s">
        <v>2472</v>
      </c>
      <c r="BN30" s="652" t="s">
        <v>126</v>
      </c>
      <c r="BO30" s="668" t="s">
        <v>2921</v>
      </c>
      <c r="BP30" s="668" t="s">
        <v>126</v>
      </c>
      <c r="BQ30" s="668" t="s">
        <v>2474</v>
      </c>
      <c r="BR30" s="668"/>
      <c r="BS30" s="668"/>
      <c r="BT30" s="668" t="s">
        <v>126</v>
      </c>
      <c r="BU30" s="668" t="s">
        <v>2213</v>
      </c>
      <c r="BV30" s="668" t="s">
        <v>2920</v>
      </c>
      <c r="BW30" s="668"/>
      <c r="BX30" s="672"/>
      <c r="BY30" s="672"/>
      <c r="BZ30" s="672"/>
      <c r="CA30" s="672"/>
      <c r="CB30" s="673"/>
      <c r="CC30" s="673"/>
      <c r="CD30" s="673"/>
      <c r="CE30" s="673"/>
      <c r="CF30" s="673"/>
      <c r="CG30" s="673"/>
    </row>
    <row r="31" spans="1:85" s="661" customFormat="1" ht="15" customHeight="1">
      <c r="A31" s="625">
        <v>42846</v>
      </c>
      <c r="B31" s="603"/>
      <c r="C31" s="603"/>
      <c r="D31" s="603"/>
      <c r="E31" s="603"/>
      <c r="F31" s="603"/>
      <c r="G31" s="585"/>
      <c r="H31" s="624" t="s">
        <v>1202</v>
      </c>
      <c r="I31" s="603" t="s">
        <v>3</v>
      </c>
      <c r="J31" s="603" t="s">
        <v>285</v>
      </c>
      <c r="K31" s="603">
        <v>0</v>
      </c>
      <c r="L31" s="603">
        <v>6</v>
      </c>
      <c r="M31" s="562" t="str">
        <f t="shared" si="14"/>
        <v>L</v>
      </c>
      <c r="N31" s="562">
        <f t="shared" si="15"/>
        <v>6</v>
      </c>
      <c r="O31" s="598">
        <f t="shared" si="21"/>
        <v>-6</v>
      </c>
      <c r="P31" s="562" t="str">
        <f t="shared" si="16"/>
        <v>O</v>
      </c>
      <c r="Q31" s="586">
        <f t="shared" si="17"/>
        <v>0.5</v>
      </c>
      <c r="R31" s="635">
        <f t="shared" si="18"/>
        <v>-1</v>
      </c>
      <c r="S31" s="600">
        <v>-0.64</v>
      </c>
      <c r="T31" s="595">
        <f t="shared" si="19"/>
        <v>-5.36</v>
      </c>
      <c r="U31" s="601">
        <v>2.52</v>
      </c>
      <c r="V31" s="595">
        <f t="shared" si="20"/>
        <v>3.48</v>
      </c>
      <c r="W31" s="586">
        <f t="shared" si="22"/>
        <v>0.94</v>
      </c>
      <c r="X31" s="586">
        <f t="shared" si="23"/>
        <v>1.58</v>
      </c>
      <c r="Y31" s="599">
        <v>7</v>
      </c>
      <c r="Z31" s="599">
        <v>19</v>
      </c>
      <c r="AA31" s="599">
        <v>3</v>
      </c>
      <c r="AB31" s="599">
        <v>9</v>
      </c>
      <c r="AC31" s="599">
        <v>50</v>
      </c>
      <c r="AD31" s="599">
        <v>50</v>
      </c>
      <c r="AE31" s="599">
        <v>4312</v>
      </c>
      <c r="AF31" s="562"/>
      <c r="AG31" s="562"/>
      <c r="AH31" s="562"/>
      <c r="AJ31" s="758" t="str">
        <f t="array" ref="AJ31">IF($K31="","",IF(SUM(IF(ISNUMBER(VALUE(RIGHT($AM31:$CR31,1))),VALUE(RIGHT($AM31:$CR31,1)),0))=$K31,"T","F"))</f>
        <v>T</v>
      </c>
      <c r="AK31" s="583">
        <f t="array" ref="AK31">IF($K31="","",SUM(IF(LEFT($AM31:$CR31,1)="s",1,0))-SUM(IF(RIGHT(LEFT($AM31:$CR31,2))="-",1,0)))</f>
        <v>0</v>
      </c>
      <c r="AL31" s="562">
        <f t="array" ref="AL31">IF($K31="","",SUM(IF(LEFT($AM31:$CR31,1)="X",1,0)))</f>
        <v>11</v>
      </c>
      <c r="AM31" s="668" t="s">
        <v>2213</v>
      </c>
      <c r="AN31" s="668" t="s">
        <v>2213</v>
      </c>
      <c r="AO31" s="668" t="s">
        <v>2986</v>
      </c>
      <c r="AP31" s="668" t="s">
        <v>2986</v>
      </c>
      <c r="AQ31" s="668" t="s">
        <v>3001</v>
      </c>
      <c r="AR31" s="651"/>
      <c r="AS31" s="668" t="s">
        <v>2987</v>
      </c>
      <c r="AT31" s="668"/>
      <c r="AU31" s="668" t="s">
        <v>2989</v>
      </c>
      <c r="AV31" s="668"/>
      <c r="AW31" s="668" t="s">
        <v>2986</v>
      </c>
      <c r="AX31" s="668"/>
      <c r="AY31" s="668" t="s">
        <v>2986</v>
      </c>
      <c r="AZ31" s="668"/>
      <c r="BA31" s="668" t="s">
        <v>3001</v>
      </c>
      <c r="BB31" s="668" t="s">
        <v>2986</v>
      </c>
      <c r="BC31" s="668"/>
      <c r="BD31" s="668" t="s">
        <v>3001</v>
      </c>
      <c r="BE31" s="668" t="s">
        <v>2986</v>
      </c>
      <c r="BF31" s="668"/>
      <c r="BG31" s="668" t="s">
        <v>3001</v>
      </c>
      <c r="BH31" s="668"/>
      <c r="BI31" s="668" t="s">
        <v>2989</v>
      </c>
      <c r="BJ31" s="668" t="s">
        <v>3000</v>
      </c>
      <c r="BK31" s="668" t="s">
        <v>2213</v>
      </c>
      <c r="BL31" s="668" t="s">
        <v>2998</v>
      </c>
      <c r="BM31" s="668" t="s">
        <v>2999</v>
      </c>
      <c r="BN31" s="651"/>
      <c r="BO31" s="668" t="s">
        <v>2987</v>
      </c>
      <c r="BP31" s="668"/>
      <c r="BQ31" s="668" t="s">
        <v>2986</v>
      </c>
      <c r="BR31" s="668"/>
      <c r="BS31" s="668"/>
      <c r="BT31" s="668"/>
      <c r="BU31" s="668" t="s">
        <v>2213</v>
      </c>
      <c r="BV31" s="668" t="s">
        <v>2213</v>
      </c>
      <c r="BW31" s="668"/>
      <c r="BX31" s="672"/>
      <c r="BY31" s="672"/>
      <c r="BZ31" s="672"/>
      <c r="CA31" s="672"/>
      <c r="CB31" s="673"/>
      <c r="CC31" s="673"/>
      <c r="CD31" s="673"/>
      <c r="CE31" s="673"/>
      <c r="CF31" s="673"/>
      <c r="CG31" s="673"/>
    </row>
    <row r="32" spans="1:85" s="661" customFormat="1" ht="15" customHeight="1">
      <c r="A32" s="626">
        <v>42851</v>
      </c>
      <c r="B32" s="596"/>
      <c r="C32" s="596"/>
      <c r="D32" s="596"/>
      <c r="E32" s="596"/>
      <c r="F32" s="596"/>
      <c r="G32" s="591"/>
      <c r="H32" s="623" t="s">
        <v>1435</v>
      </c>
      <c r="I32" s="596" t="s">
        <v>3</v>
      </c>
      <c r="J32" s="596" t="s">
        <v>1199</v>
      </c>
      <c r="K32" s="596">
        <v>1</v>
      </c>
      <c r="L32" s="596">
        <v>1</v>
      </c>
      <c r="M32" s="562" t="str">
        <f t="shared" si="14"/>
        <v>D</v>
      </c>
      <c r="N32" s="562">
        <f t="shared" si="15"/>
        <v>2</v>
      </c>
      <c r="O32" s="598">
        <f t="shared" si="21"/>
        <v>0</v>
      </c>
      <c r="P32" s="562" t="str">
        <f t="shared" si="16"/>
        <v>U</v>
      </c>
      <c r="Q32" s="586" t="str">
        <f t="shared" si="17"/>
        <v/>
      </c>
      <c r="R32" s="635" t="str">
        <f t="shared" si="18"/>
        <v/>
      </c>
      <c r="S32" s="600"/>
      <c r="T32" s="595" t="str">
        <f t="shared" si="19"/>
        <v/>
      </c>
      <c r="U32" s="601"/>
      <c r="V32" s="595" t="str">
        <f t="shared" si="20"/>
        <v/>
      </c>
      <c r="W32" s="586" t="str">
        <f t="shared" si="22"/>
        <v/>
      </c>
      <c r="X32" s="586" t="str">
        <f t="shared" si="23"/>
        <v/>
      </c>
      <c r="Y32" s="599"/>
      <c r="Z32" s="599"/>
      <c r="AA32" s="599"/>
      <c r="AB32" s="599"/>
      <c r="AC32" s="599"/>
      <c r="AD32" s="599"/>
      <c r="AE32" s="599"/>
      <c r="AF32" s="562"/>
      <c r="AG32" s="562"/>
      <c r="AH32" s="562"/>
      <c r="AJ32" s="758" t="str">
        <f t="array" ref="AJ32">IF($K32="","",IF(SUM(IF(ISNUMBER(VALUE(RIGHT($AM32:$CR32,1))),VALUE(RIGHT($AM32:$CR32,1)),0))=$K32,"T","F"))</f>
        <v>T</v>
      </c>
      <c r="AK32" s="583">
        <f t="array" ref="AK32">IF($K32="","",SUM(IF(LEFT($AM32:$CR32,1)="s",1,0))-SUM(IF(RIGHT(LEFT($AM32:$CR32,2))="-",1,0)))</f>
        <v>0</v>
      </c>
      <c r="AL32" s="562">
        <f t="array" ref="AL32">IF($K32="","",SUM(IF(LEFT($AM32:$CR32,1)="X",1,0)))</f>
        <v>11</v>
      </c>
      <c r="AM32" s="668" t="s">
        <v>2213</v>
      </c>
      <c r="AN32" s="668" t="s">
        <v>2213</v>
      </c>
      <c r="AO32" s="668"/>
      <c r="AP32" s="668"/>
      <c r="AQ32" s="668" t="s">
        <v>3133</v>
      </c>
      <c r="AR32" s="668"/>
      <c r="AS32" s="668"/>
      <c r="AT32" s="668"/>
      <c r="AU32" s="668" t="s">
        <v>3133</v>
      </c>
      <c r="AV32" s="668"/>
      <c r="AW32" s="668" t="s">
        <v>3133</v>
      </c>
      <c r="AX32" s="668"/>
      <c r="AY32" s="668"/>
      <c r="AZ32" s="668"/>
      <c r="BA32" s="668" t="s">
        <v>3133</v>
      </c>
      <c r="BB32" s="668" t="s">
        <v>3133</v>
      </c>
      <c r="BC32" s="668"/>
      <c r="BD32" s="668" t="s">
        <v>3133</v>
      </c>
      <c r="BE32" s="668" t="s">
        <v>3135</v>
      </c>
      <c r="BF32" s="668" t="s">
        <v>3134</v>
      </c>
      <c r="BG32" s="668" t="s">
        <v>2975</v>
      </c>
      <c r="BH32" s="668" t="s">
        <v>2137</v>
      </c>
      <c r="BI32" s="669" t="s">
        <v>3133</v>
      </c>
      <c r="BJ32" s="668" t="s">
        <v>3133</v>
      </c>
      <c r="BK32" s="668" t="s">
        <v>2280</v>
      </c>
      <c r="BL32" s="668"/>
      <c r="BM32" s="668" t="s">
        <v>2137</v>
      </c>
      <c r="BN32" s="668"/>
      <c r="BO32" s="668"/>
      <c r="BP32" s="668" t="s">
        <v>3135</v>
      </c>
      <c r="BQ32" s="668"/>
      <c r="BR32" s="668"/>
      <c r="BS32" s="668"/>
      <c r="BT32" s="668"/>
      <c r="BU32" s="668" t="s">
        <v>2213</v>
      </c>
      <c r="BV32" s="668" t="s">
        <v>2213</v>
      </c>
      <c r="BW32" s="668"/>
      <c r="BX32" s="668" t="s">
        <v>126</v>
      </c>
      <c r="BY32" s="672"/>
      <c r="BZ32" s="672"/>
      <c r="CA32" s="672"/>
      <c r="CB32" s="673"/>
      <c r="CC32" s="673"/>
      <c r="CD32" s="673"/>
      <c r="CE32" s="673"/>
      <c r="CF32" s="673"/>
      <c r="CG32" s="673"/>
    </row>
    <row r="33" spans="1:85" s="661" customFormat="1" ht="15" customHeight="1">
      <c r="A33" s="625">
        <v>42855</v>
      </c>
      <c r="B33" s="603"/>
      <c r="C33" s="603"/>
      <c r="D33" s="603"/>
      <c r="E33" s="603"/>
      <c r="F33" s="603"/>
      <c r="G33" s="585"/>
      <c r="H33" s="624" t="s">
        <v>265</v>
      </c>
      <c r="I33" s="603" t="s">
        <v>2</v>
      </c>
      <c r="J33" s="603" t="s">
        <v>285</v>
      </c>
      <c r="K33" s="603">
        <v>1</v>
      </c>
      <c r="L33" s="603">
        <v>0</v>
      </c>
      <c r="M33" s="562" t="str">
        <f t="shared" si="14"/>
        <v>W</v>
      </c>
      <c r="N33" s="562">
        <f t="shared" si="15"/>
        <v>1</v>
      </c>
      <c r="O33" s="598">
        <f t="shared" si="21"/>
        <v>1</v>
      </c>
      <c r="P33" s="562" t="str">
        <f t="shared" si="16"/>
        <v>U</v>
      </c>
      <c r="Q33" s="586">
        <f t="shared" si="17"/>
        <v>1.5</v>
      </c>
      <c r="R33" s="635">
        <f t="shared" si="18"/>
        <v>1</v>
      </c>
      <c r="S33" s="600">
        <v>-1.66</v>
      </c>
      <c r="T33" s="595">
        <f t="shared" si="19"/>
        <v>2.66</v>
      </c>
      <c r="U33" s="601">
        <v>3.02</v>
      </c>
      <c r="V33" s="595">
        <f t="shared" si="20"/>
        <v>-2.02</v>
      </c>
      <c r="W33" s="586">
        <f t="shared" si="22"/>
        <v>0.68</v>
      </c>
      <c r="X33" s="586">
        <f t="shared" si="23"/>
        <v>2.34</v>
      </c>
      <c r="Y33" s="599">
        <v>9</v>
      </c>
      <c r="Z33" s="599">
        <v>22</v>
      </c>
      <c r="AA33" s="599">
        <v>2</v>
      </c>
      <c r="AB33" s="599">
        <v>3</v>
      </c>
      <c r="AC33" s="599">
        <v>34</v>
      </c>
      <c r="AD33" s="599">
        <v>66</v>
      </c>
      <c r="AE33" s="599">
        <v>442</v>
      </c>
      <c r="AF33" s="562"/>
      <c r="AG33" s="562"/>
      <c r="AH33" s="562"/>
      <c r="AJ33" s="758" t="str">
        <f t="array" ref="AJ33">IF($K33="","",IF(SUM(IF(ISNUMBER(VALUE(RIGHT($AM33:$CR33,1))),VALUE(RIGHT($AM33:$CR33,1)),0))=$K33,"T","F"))</f>
        <v>T</v>
      </c>
      <c r="AK33" s="583">
        <f t="array" ref="AK33">IF($K33="","",SUM(IF(LEFT($AM33:$CR33,1)="s",1,0))-SUM(IF(RIGHT(LEFT($AM33:$CR33,2))="-",1,0)))</f>
        <v>0</v>
      </c>
      <c r="AL33" s="562">
        <f t="array" ref="AL33">IF($K33="","",SUM(IF(LEFT($AM33:$CR33,1)="X",1,0)))</f>
        <v>11</v>
      </c>
      <c r="AM33" s="668" t="s">
        <v>2213</v>
      </c>
      <c r="AN33" s="668" t="s">
        <v>2213</v>
      </c>
      <c r="AO33" s="668" t="s">
        <v>3171</v>
      </c>
      <c r="AP33" s="668" t="s">
        <v>3170</v>
      </c>
      <c r="AQ33" s="668"/>
      <c r="AR33" s="651"/>
      <c r="AS33" s="671" t="s">
        <v>3176</v>
      </c>
      <c r="AT33" s="668"/>
      <c r="AU33" s="668" t="s">
        <v>2139</v>
      </c>
      <c r="AV33" s="668"/>
      <c r="AW33" s="671" t="s">
        <v>3177</v>
      </c>
      <c r="AX33" s="668"/>
      <c r="AY33" s="668" t="s">
        <v>3170</v>
      </c>
      <c r="AZ33" s="668"/>
      <c r="BA33" s="668" t="s">
        <v>2139</v>
      </c>
      <c r="BB33" s="668" t="s">
        <v>3171</v>
      </c>
      <c r="BC33" s="668"/>
      <c r="BD33" s="668" t="s">
        <v>3159</v>
      </c>
      <c r="BE33" s="669" t="s">
        <v>3171</v>
      </c>
      <c r="BF33" s="668"/>
      <c r="BG33" s="668" t="s">
        <v>2139</v>
      </c>
      <c r="BH33" s="668" t="s">
        <v>3170</v>
      </c>
      <c r="BI33" s="668" t="s">
        <v>3174</v>
      </c>
      <c r="BJ33" s="668" t="s">
        <v>3172</v>
      </c>
      <c r="BK33" s="668" t="s">
        <v>3173</v>
      </c>
      <c r="BL33" s="668" t="s">
        <v>3171</v>
      </c>
      <c r="BM33" s="668"/>
      <c r="BN33" s="651"/>
      <c r="BO33" s="668" t="s">
        <v>2139</v>
      </c>
      <c r="BP33" s="668"/>
      <c r="BQ33" s="668" t="s">
        <v>3175</v>
      </c>
      <c r="BR33" s="668"/>
      <c r="BS33" s="668"/>
      <c r="BT33" s="668"/>
      <c r="BU33" s="668" t="s">
        <v>2213</v>
      </c>
      <c r="BV33" s="668" t="s">
        <v>2213</v>
      </c>
      <c r="BW33" s="668"/>
      <c r="BX33" s="672"/>
      <c r="BY33" s="672"/>
      <c r="BZ33" s="672"/>
      <c r="CA33" s="672"/>
      <c r="CB33" s="673"/>
      <c r="CC33" s="673"/>
      <c r="CD33" s="673"/>
      <c r="CE33" s="673"/>
      <c r="CF33" s="673"/>
      <c r="CG33" s="673"/>
    </row>
    <row r="34" spans="1:85" s="661" customFormat="1" ht="15" customHeight="1">
      <c r="A34" s="626">
        <v>42858</v>
      </c>
      <c r="B34" s="596"/>
      <c r="C34" s="596"/>
      <c r="D34" s="596"/>
      <c r="E34" s="596"/>
      <c r="F34" s="596"/>
      <c r="G34" s="591"/>
      <c r="H34" s="623" t="s">
        <v>266</v>
      </c>
      <c r="I34" s="596" t="s">
        <v>2</v>
      </c>
      <c r="J34" s="596" t="s">
        <v>1199</v>
      </c>
      <c r="K34" s="596">
        <v>1</v>
      </c>
      <c r="L34" s="596">
        <v>2</v>
      </c>
      <c r="M34" s="562" t="str">
        <f t="shared" si="14"/>
        <v>L</v>
      </c>
      <c r="N34" s="562">
        <f t="shared" si="15"/>
        <v>3</v>
      </c>
      <c r="O34" s="598">
        <f t="shared" si="21"/>
        <v>-1</v>
      </c>
      <c r="P34" s="562" t="str">
        <f t="shared" si="16"/>
        <v>O</v>
      </c>
      <c r="Q34" s="586" t="str">
        <f t="shared" si="17"/>
        <v/>
      </c>
      <c r="R34" s="635" t="str">
        <f t="shared" si="18"/>
        <v/>
      </c>
      <c r="S34" s="600"/>
      <c r="T34" s="595" t="str">
        <f t="shared" si="19"/>
        <v/>
      </c>
      <c r="U34" s="601"/>
      <c r="V34" s="595" t="str">
        <f t="shared" si="20"/>
        <v/>
      </c>
      <c r="W34" s="586" t="str">
        <f t="shared" si="22"/>
        <v/>
      </c>
      <c r="X34" s="586" t="str">
        <f t="shared" si="23"/>
        <v/>
      </c>
      <c r="Y34" s="599"/>
      <c r="Z34" s="599"/>
      <c r="AA34" s="599"/>
      <c r="AB34" s="599"/>
      <c r="AC34" s="599"/>
      <c r="AD34" s="599"/>
      <c r="AE34" s="599"/>
      <c r="AF34" s="562"/>
      <c r="AG34" s="562"/>
      <c r="AH34" s="562"/>
      <c r="AJ34" s="758" t="str">
        <f t="array" ref="AJ34">IF($K34="","",IF(SUM(IF(ISNUMBER(VALUE(RIGHT($AM34:$CR34,1))),VALUE(RIGHT($AM34:$CR34,1)),0))=$K34,"T","F"))</f>
        <v>T</v>
      </c>
      <c r="AK34" s="583">
        <f t="array" ref="AK34">IF($K34="","",SUM(IF(LEFT($AM34:$CR34,1)="s",1,0))-SUM(IF(RIGHT(LEFT($AM34:$CR34,2))="-",1,0)))</f>
        <v>0</v>
      </c>
      <c r="AL34" s="562">
        <f t="array" ref="AL34">IF($K34="","",SUM(IF(LEFT($AM34:$CR34,1)="X",1,0)))</f>
        <v>11</v>
      </c>
      <c r="AM34" s="668" t="s">
        <v>1431</v>
      </c>
      <c r="AN34" s="668" t="s">
        <v>2213</v>
      </c>
      <c r="AO34" s="668"/>
      <c r="AP34" s="668" t="s">
        <v>3283</v>
      </c>
      <c r="AQ34" s="668" t="s">
        <v>1431</v>
      </c>
      <c r="AR34" s="651"/>
      <c r="AS34" s="668"/>
      <c r="AT34" s="668"/>
      <c r="AU34" s="651" t="s">
        <v>3294</v>
      </c>
      <c r="AV34" s="668"/>
      <c r="AW34" s="668"/>
      <c r="AX34" s="668"/>
      <c r="AY34" s="668"/>
      <c r="AZ34" s="668"/>
      <c r="BA34" s="668" t="s">
        <v>3283</v>
      </c>
      <c r="BB34" s="668" t="s">
        <v>3283</v>
      </c>
      <c r="BC34" s="669"/>
      <c r="BD34" s="668" t="s">
        <v>3294</v>
      </c>
      <c r="BE34" s="668"/>
      <c r="BF34" s="669" t="s">
        <v>3294</v>
      </c>
      <c r="BG34" s="668" t="s">
        <v>3294</v>
      </c>
      <c r="BH34" s="668"/>
      <c r="BI34" s="668" t="s">
        <v>3294</v>
      </c>
      <c r="BJ34" s="669" t="s">
        <v>3296</v>
      </c>
      <c r="BK34" s="668"/>
      <c r="BL34" s="668" t="s">
        <v>3281</v>
      </c>
      <c r="BM34" s="668" t="s">
        <v>3281</v>
      </c>
      <c r="BN34" s="651"/>
      <c r="BO34" s="668" t="s">
        <v>3299</v>
      </c>
      <c r="BP34" s="668" t="s">
        <v>3300</v>
      </c>
      <c r="BQ34" s="668" t="s">
        <v>3295</v>
      </c>
      <c r="BR34" s="668"/>
      <c r="BS34" s="668"/>
      <c r="BT34" s="668"/>
      <c r="BU34" s="668" t="s">
        <v>3301</v>
      </c>
      <c r="BV34" s="668" t="s">
        <v>3299</v>
      </c>
      <c r="BW34" s="668"/>
      <c r="BX34" s="672"/>
      <c r="BY34" s="672"/>
      <c r="BZ34" s="672"/>
      <c r="CA34" s="672"/>
      <c r="CB34" s="673"/>
      <c r="CC34" s="673"/>
      <c r="CD34" s="673"/>
      <c r="CE34" s="673"/>
      <c r="CF34" s="673"/>
      <c r="CG34" s="673"/>
    </row>
    <row r="35" spans="1:85" s="661" customFormat="1" ht="15" customHeight="1">
      <c r="A35" s="625">
        <v>42861</v>
      </c>
      <c r="B35" s="603"/>
      <c r="C35" s="603"/>
      <c r="D35" s="603"/>
      <c r="E35" s="603"/>
      <c r="F35" s="603"/>
      <c r="G35" s="585"/>
      <c r="H35" s="624" t="s">
        <v>1435</v>
      </c>
      <c r="I35" s="603" t="s">
        <v>3</v>
      </c>
      <c r="J35" s="603" t="s">
        <v>285</v>
      </c>
      <c r="K35" s="603">
        <v>0</v>
      </c>
      <c r="L35" s="603">
        <v>1</v>
      </c>
      <c r="M35" s="562" t="str">
        <f t="shared" si="14"/>
        <v>L</v>
      </c>
      <c r="N35" s="562">
        <f t="shared" si="15"/>
        <v>1</v>
      </c>
      <c r="O35" s="598">
        <f t="shared" si="21"/>
        <v>-1</v>
      </c>
      <c r="P35" s="562" t="str">
        <f t="shared" si="16"/>
        <v>U</v>
      </c>
      <c r="Q35" s="586">
        <f t="shared" si="17"/>
        <v>0.25</v>
      </c>
      <c r="R35" s="635">
        <f t="shared" si="18"/>
        <v>-1</v>
      </c>
      <c r="S35" s="600">
        <v>-0.15</v>
      </c>
      <c r="T35" s="595">
        <f t="shared" si="19"/>
        <v>-0.85</v>
      </c>
      <c r="U35" s="601">
        <v>2.48</v>
      </c>
      <c r="V35" s="595">
        <f t="shared" si="20"/>
        <v>-1.48</v>
      </c>
      <c r="W35" s="586">
        <f t="shared" si="22"/>
        <v>1.165</v>
      </c>
      <c r="X35" s="586">
        <f t="shared" si="23"/>
        <v>1.3149999999999999</v>
      </c>
      <c r="Y35" s="599">
        <v>8</v>
      </c>
      <c r="Z35" s="599">
        <v>15</v>
      </c>
      <c r="AA35" s="599">
        <v>2</v>
      </c>
      <c r="AB35" s="599">
        <v>2</v>
      </c>
      <c r="AC35" s="599">
        <v>54</v>
      </c>
      <c r="AD35" s="599">
        <v>46</v>
      </c>
      <c r="AE35" s="599">
        <v>442</v>
      </c>
      <c r="AF35" s="562"/>
      <c r="AG35" s="562"/>
      <c r="AH35" s="562"/>
      <c r="AJ35" s="758" t="str">
        <f t="array" ref="AJ35">IF($K35="","",IF(SUM(IF(ISNUMBER(VALUE(RIGHT($AM35:$CR35,1))),VALUE(RIGHT($AM35:$CR35,1)),0))=$K35,"T","F"))</f>
        <v>T</v>
      </c>
      <c r="AK35" s="583">
        <f t="array" ref="AK35">IF($K35="","",SUM(IF(LEFT($AM35:$CR35,1)="s",1,0))-SUM(IF(RIGHT(LEFT($AM35:$CR35,2))="-",1,0)))</f>
        <v>0</v>
      </c>
      <c r="AL35" s="562">
        <f t="array" ref="AL35">IF($K35="","",SUM(IF(LEFT($AM35:$CR35,1)="X",1,0)))</f>
        <v>11</v>
      </c>
      <c r="AM35" s="668" t="s">
        <v>2139</v>
      </c>
      <c r="AN35" s="668" t="s">
        <v>2213</v>
      </c>
      <c r="AO35" s="668" t="s">
        <v>2213</v>
      </c>
      <c r="AP35" s="668" t="s">
        <v>3361</v>
      </c>
      <c r="AQ35" s="668" t="s">
        <v>2213</v>
      </c>
      <c r="AR35" s="651"/>
      <c r="AS35" s="668" t="s">
        <v>3362</v>
      </c>
      <c r="AT35" s="668" t="s">
        <v>3350</v>
      </c>
      <c r="AU35" s="651" t="s">
        <v>3350</v>
      </c>
      <c r="AV35" s="668"/>
      <c r="AW35" s="668" t="s">
        <v>3361</v>
      </c>
      <c r="AX35" s="668"/>
      <c r="AY35" s="668" t="s">
        <v>3361</v>
      </c>
      <c r="AZ35" s="668"/>
      <c r="BA35" s="668"/>
      <c r="BB35" s="668" t="s">
        <v>3361</v>
      </c>
      <c r="BC35" s="668"/>
      <c r="BD35" s="668" t="s">
        <v>3361</v>
      </c>
      <c r="BE35" s="668" t="s">
        <v>3361</v>
      </c>
      <c r="BF35" s="668"/>
      <c r="BG35" s="668" t="s">
        <v>3351</v>
      </c>
      <c r="BH35" s="669" t="s">
        <v>3361</v>
      </c>
      <c r="BI35" s="668" t="s">
        <v>3351</v>
      </c>
      <c r="BJ35" s="668" t="s">
        <v>3369</v>
      </c>
      <c r="BK35" s="668" t="s">
        <v>3372</v>
      </c>
      <c r="BL35" s="668" t="s">
        <v>3370</v>
      </c>
      <c r="BM35" s="668"/>
      <c r="BN35" s="651"/>
      <c r="BO35" s="668"/>
      <c r="BP35" s="668"/>
      <c r="BQ35" s="668"/>
      <c r="BR35" s="668"/>
      <c r="BS35" s="668"/>
      <c r="BT35" s="668"/>
      <c r="BU35" s="668" t="s">
        <v>2138</v>
      </c>
      <c r="BV35" s="668" t="s">
        <v>3371</v>
      </c>
      <c r="BW35" s="668"/>
      <c r="BX35" s="672"/>
      <c r="BY35" s="672"/>
      <c r="BZ35" s="672"/>
      <c r="CA35" s="672"/>
      <c r="CB35" s="673"/>
      <c r="CC35" s="673"/>
      <c r="CD35" s="673"/>
      <c r="CE35" s="673"/>
      <c r="CF35" s="673"/>
      <c r="CG35" s="673"/>
    </row>
    <row r="36" spans="1:85" s="661" customFormat="1" ht="1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264</v>
      </c>
      <c r="I36" s="596" t="s">
        <v>3</v>
      </c>
      <c r="J36" s="596" t="s">
        <v>1199</v>
      </c>
      <c r="K36" s="596">
        <v>3</v>
      </c>
      <c r="L36" s="596">
        <v>4</v>
      </c>
      <c r="M36" s="562" t="str">
        <f t="shared" si="14"/>
        <v>L</v>
      </c>
      <c r="N36" s="562">
        <f t="shared" si="15"/>
        <v>7</v>
      </c>
      <c r="O36" s="598">
        <f t="shared" si="21"/>
        <v>-1</v>
      </c>
      <c r="P36" s="562" t="str">
        <f t="shared" si="16"/>
        <v>O</v>
      </c>
      <c r="Q36" s="586" t="str">
        <f t="shared" si="17"/>
        <v/>
      </c>
      <c r="R36" s="635" t="str">
        <f t="shared" si="18"/>
        <v/>
      </c>
      <c r="S36" s="600"/>
      <c r="T36" s="595" t="str">
        <f t="shared" si="19"/>
        <v/>
      </c>
      <c r="U36" s="601"/>
      <c r="V36" s="595" t="str">
        <f t="shared" si="20"/>
        <v/>
      </c>
      <c r="W36" s="586" t="str">
        <f t="shared" si="22"/>
        <v/>
      </c>
      <c r="X36" s="586" t="str">
        <f t="shared" si="23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IF($K36="","",IF(SUM(IF(ISNUMBER(VALUE(RIGHT($AM36:$CR36,1))),VALUE(RIGHT($AM36:$CR36,1)),0))=$K36,"T","F"))</f>
        <v>T</v>
      </c>
      <c r="AK36" s="583">
        <f t="array" ref="AK36">IF($K36="","",SUM(IF(LEFT($AM36:$CR36,1)="s",1,0))-SUM(IF(RIGHT(LEFT($AM36:$CR36,2))="-",1,0)))</f>
        <v>0</v>
      </c>
      <c r="AL36" s="562">
        <f t="array" ref="AL36">IF($K36="","",SUM(IF(LEFT($AM36:$CR36,1)="X",1,0)))</f>
        <v>11</v>
      </c>
      <c r="AM36" s="668" t="s">
        <v>2474</v>
      </c>
      <c r="AN36" s="668" t="s">
        <v>2213</v>
      </c>
      <c r="AO36" s="668" t="s">
        <v>2213</v>
      </c>
      <c r="AP36" s="668" t="s">
        <v>2472</v>
      </c>
      <c r="AQ36" s="668" t="s">
        <v>2474</v>
      </c>
      <c r="AR36" s="651"/>
      <c r="AS36" s="668" t="s">
        <v>2472</v>
      </c>
      <c r="AT36" s="668" t="s">
        <v>3434</v>
      </c>
      <c r="AU36" s="669" t="s">
        <v>2474</v>
      </c>
      <c r="AV36" s="668"/>
      <c r="AW36" s="668" t="s">
        <v>126</v>
      </c>
      <c r="AX36" s="668" t="s">
        <v>126</v>
      </c>
      <c r="AY36" s="668" t="s">
        <v>126</v>
      </c>
      <c r="AZ36" s="668" t="s">
        <v>126</v>
      </c>
      <c r="BA36" s="668" t="s">
        <v>2472</v>
      </c>
      <c r="BB36" s="668" t="s">
        <v>2474</v>
      </c>
      <c r="BC36" s="668"/>
      <c r="BD36" s="668" t="s">
        <v>2474</v>
      </c>
      <c r="BE36" s="668" t="s">
        <v>126</v>
      </c>
      <c r="BF36" s="668" t="s">
        <v>3421</v>
      </c>
      <c r="BG36" s="668" t="s">
        <v>3432</v>
      </c>
      <c r="BH36" s="668" t="s">
        <v>126</v>
      </c>
      <c r="BI36" s="668" t="s">
        <v>2474</v>
      </c>
      <c r="BJ36" s="668" t="s">
        <v>126</v>
      </c>
      <c r="BK36" s="668" t="s">
        <v>2472</v>
      </c>
      <c r="BL36" s="668" t="s">
        <v>126</v>
      </c>
      <c r="BM36" s="668" t="s">
        <v>126</v>
      </c>
      <c r="BN36" s="651" t="s">
        <v>126</v>
      </c>
      <c r="BO36" s="668" t="s">
        <v>2474</v>
      </c>
      <c r="BP36" s="668" t="s">
        <v>3435</v>
      </c>
      <c r="BQ36" s="668" t="s">
        <v>3421</v>
      </c>
      <c r="BR36" s="668"/>
      <c r="BS36" s="668"/>
      <c r="BT36" s="668" t="s">
        <v>126</v>
      </c>
      <c r="BU36" s="668" t="s">
        <v>3420</v>
      </c>
      <c r="BV36" s="669" t="s">
        <v>3433</v>
      </c>
      <c r="BW36" s="668"/>
      <c r="BX36" s="672"/>
      <c r="BY36" s="672"/>
      <c r="BZ36" s="672"/>
      <c r="CA36" s="672"/>
      <c r="CB36" s="673"/>
      <c r="CC36" s="673"/>
      <c r="CD36" s="673"/>
      <c r="CE36" s="673"/>
      <c r="CF36" s="673"/>
      <c r="CG36" s="673"/>
    </row>
    <row r="37" spans="1:85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266</v>
      </c>
      <c r="I37" s="603" t="s">
        <v>2</v>
      </c>
      <c r="J37" s="603" t="s">
        <v>285</v>
      </c>
      <c r="K37" s="603">
        <v>2</v>
      </c>
      <c r="L37" s="603">
        <v>1</v>
      </c>
      <c r="M37" s="562" t="str">
        <f t="shared" si="14"/>
        <v>W</v>
      </c>
      <c r="N37" s="562">
        <f t="shared" si="15"/>
        <v>3</v>
      </c>
      <c r="O37" s="598">
        <f t="shared" si="21"/>
        <v>1</v>
      </c>
      <c r="P37" s="562" t="str">
        <f t="shared" si="16"/>
        <v>O</v>
      </c>
      <c r="Q37" s="586">
        <f t="shared" si="17"/>
        <v>0</v>
      </c>
      <c r="R37" s="635">
        <f t="shared" si="18"/>
        <v>1</v>
      </c>
      <c r="S37" s="600">
        <v>0.03</v>
      </c>
      <c r="T37" s="595">
        <f t="shared" si="19"/>
        <v>0.97</v>
      </c>
      <c r="U37" s="601">
        <v>2.4500000000000002</v>
      </c>
      <c r="V37" s="595">
        <f t="shared" si="20"/>
        <v>0.54999999999999982</v>
      </c>
      <c r="W37" s="586">
        <f t="shared" si="22"/>
        <v>1.24</v>
      </c>
      <c r="X37" s="586">
        <f t="shared" si="23"/>
        <v>1.2100000000000002</v>
      </c>
      <c r="Y37" s="599">
        <v>12</v>
      </c>
      <c r="Z37" s="599">
        <v>11</v>
      </c>
      <c r="AA37" s="599">
        <v>5</v>
      </c>
      <c r="AB37" s="599">
        <v>3</v>
      </c>
      <c r="AC37" s="599">
        <v>47</v>
      </c>
      <c r="AD37" s="599">
        <v>53</v>
      </c>
      <c r="AE37" s="599">
        <v>442</v>
      </c>
      <c r="AF37" s="562"/>
      <c r="AG37" s="562"/>
      <c r="AH37" s="562"/>
      <c r="AJ37" s="758" t="str">
        <f t="array" ref="AJ37">IF($K37="","",IF(SUM(IF(ISNUMBER(VALUE(RIGHT($AM37:$CR37,1))),VALUE(RIGHT($AM37:$CR37,1)),0))=$K37,"T","F"))</f>
        <v>T</v>
      </c>
      <c r="AK37" s="583">
        <f t="array" ref="AK37">IF($K37="","",SUM(IF(LEFT($AM37:$CR37,1)="s",1,0))-SUM(IF(RIGHT(LEFT($AM37:$CR37,2))="-",1,0)))</f>
        <v>0</v>
      </c>
      <c r="AL37" s="562">
        <f t="array" ref="AL37">IF($K37="","",SUM(IF(LEFT($AM37:$CR37,1)="X",1,0)))</f>
        <v>11</v>
      </c>
      <c r="AM37" s="668" t="s">
        <v>3532</v>
      </c>
      <c r="AN37" s="668" t="s">
        <v>1431</v>
      </c>
      <c r="AO37" s="668" t="s">
        <v>2213</v>
      </c>
      <c r="AP37" s="668" t="s">
        <v>3561</v>
      </c>
      <c r="AQ37" s="668"/>
      <c r="AR37" s="651"/>
      <c r="AS37" s="668" t="s">
        <v>3561</v>
      </c>
      <c r="AT37" s="668" t="s">
        <v>3528</v>
      </c>
      <c r="AU37" s="668" t="s">
        <v>3532</v>
      </c>
      <c r="AV37" s="668"/>
      <c r="AW37" s="668" t="s">
        <v>3561</v>
      </c>
      <c r="AX37" s="668"/>
      <c r="AY37" s="668" t="s">
        <v>3561</v>
      </c>
      <c r="AZ37" s="668"/>
      <c r="BA37" s="668"/>
      <c r="BB37" s="671" t="s">
        <v>3562</v>
      </c>
      <c r="BC37" s="668"/>
      <c r="BD37" s="668" t="s">
        <v>3532</v>
      </c>
      <c r="BE37" s="668" t="s">
        <v>3561</v>
      </c>
      <c r="BF37" s="668"/>
      <c r="BG37" s="668"/>
      <c r="BH37" s="668" t="s">
        <v>3528</v>
      </c>
      <c r="BI37" s="668" t="s">
        <v>3530</v>
      </c>
      <c r="BJ37" s="668" t="s">
        <v>3532</v>
      </c>
      <c r="BK37" s="669" t="s">
        <v>3561</v>
      </c>
      <c r="BL37" s="668" t="s">
        <v>3530</v>
      </c>
      <c r="BM37" s="668"/>
      <c r="BN37" s="651"/>
      <c r="BO37" s="671" t="s">
        <v>3563</v>
      </c>
      <c r="BP37" s="668"/>
      <c r="BQ37" s="668"/>
      <c r="BR37" s="668"/>
      <c r="BS37" s="668"/>
      <c r="BT37" s="668"/>
      <c r="BU37" s="668"/>
      <c r="BV37" s="668" t="s">
        <v>3528</v>
      </c>
      <c r="BW37" s="668"/>
      <c r="BX37" s="672"/>
      <c r="BY37" s="672"/>
      <c r="BZ37" s="672"/>
      <c r="CA37" s="672"/>
      <c r="CB37" s="673"/>
      <c r="CC37" s="673"/>
      <c r="CD37" s="673"/>
      <c r="CE37" s="673"/>
      <c r="CF37" s="673"/>
      <c r="CG37" s="673"/>
    </row>
    <row r="38" spans="1:85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253</v>
      </c>
      <c r="I38" s="603" t="s">
        <v>2</v>
      </c>
      <c r="J38" s="603" t="s">
        <v>285</v>
      </c>
      <c r="K38" s="603">
        <v>0</v>
      </c>
      <c r="L38" s="603">
        <v>3</v>
      </c>
      <c r="M38" s="562" t="str">
        <f t="shared" si="14"/>
        <v>L</v>
      </c>
      <c r="N38" s="562">
        <f t="shared" si="15"/>
        <v>3</v>
      </c>
      <c r="O38" s="598">
        <f t="shared" si="21"/>
        <v>-3</v>
      </c>
      <c r="P38" s="562" t="str">
        <f t="shared" si="16"/>
        <v>O</v>
      </c>
      <c r="Q38" s="586">
        <f t="shared" si="17"/>
        <v>0.5</v>
      </c>
      <c r="R38" s="635">
        <f t="shared" si="18"/>
        <v>-1</v>
      </c>
      <c r="S38" s="600">
        <v>-0.505</v>
      </c>
      <c r="T38" s="595">
        <f t="shared" si="19"/>
        <v>-2.4950000000000001</v>
      </c>
      <c r="U38" s="601">
        <v>2.4</v>
      </c>
      <c r="V38" s="595">
        <f t="shared" si="20"/>
        <v>0.60000000000000009</v>
      </c>
      <c r="W38" s="586">
        <f t="shared" si="22"/>
        <v>0.94750000000000001</v>
      </c>
      <c r="X38" s="586">
        <f t="shared" si="23"/>
        <v>1.4524999999999999</v>
      </c>
      <c r="Y38" s="599">
        <v>9</v>
      </c>
      <c r="Z38" s="599">
        <v>18</v>
      </c>
      <c r="AA38" s="599">
        <v>1</v>
      </c>
      <c r="AB38" s="599">
        <v>7</v>
      </c>
      <c r="AC38" s="599">
        <v>45</v>
      </c>
      <c r="AD38" s="599">
        <v>55</v>
      </c>
      <c r="AE38" s="599">
        <v>442</v>
      </c>
      <c r="AF38" s="562"/>
      <c r="AG38" s="562"/>
      <c r="AH38" s="562"/>
      <c r="AJ38" s="758" t="str">
        <f t="array" ref="AJ38">IF($K38="","",IF(SUM(IF(ISNUMBER(VALUE(RIGHT($AM38:$CR38,1))),VALUE(RIGHT($AM38:$CR38,1)),0))=$K38,"T","F"))</f>
        <v>T</v>
      </c>
      <c r="AK38" s="583">
        <f t="array" ref="AK38">IF($K38="","",SUM(IF(LEFT($AM38:$CR38,1)="s",1,0))-SUM(IF(RIGHT(LEFT($AM38:$CR38,2))="-",1,0)))</f>
        <v>0</v>
      </c>
      <c r="AL38" s="562">
        <f t="array" ref="AL38">IF($K38="","",SUM(IF(LEFT($AM38:$CR38,1)="X",1,0)))</f>
        <v>11</v>
      </c>
      <c r="AM38" s="668" t="s">
        <v>3647</v>
      </c>
      <c r="AN38" s="668" t="s">
        <v>3623</v>
      </c>
      <c r="AO38" s="668" t="s">
        <v>2138</v>
      </c>
      <c r="AP38" s="668" t="s">
        <v>3646</v>
      </c>
      <c r="AQ38" s="668" t="s">
        <v>3647</v>
      </c>
      <c r="AR38" s="651"/>
      <c r="AS38" s="668" t="s">
        <v>3646</v>
      </c>
      <c r="AT38" s="668" t="s">
        <v>3623</v>
      </c>
      <c r="AU38" s="668" t="s">
        <v>3647</v>
      </c>
      <c r="AV38" s="668"/>
      <c r="AW38" s="668" t="s">
        <v>3646</v>
      </c>
      <c r="AX38" s="671"/>
      <c r="AY38" s="668" t="s">
        <v>3646</v>
      </c>
      <c r="AZ38" s="668"/>
      <c r="BA38" s="668"/>
      <c r="BB38" s="668" t="s">
        <v>3646</v>
      </c>
      <c r="BC38" s="668"/>
      <c r="BD38" s="668"/>
      <c r="BE38" s="668" t="s">
        <v>3646</v>
      </c>
      <c r="BF38" s="668"/>
      <c r="BG38" s="668"/>
      <c r="BH38" s="669" t="s">
        <v>3646</v>
      </c>
      <c r="BI38" s="668" t="s">
        <v>3624</v>
      </c>
      <c r="BJ38" s="668" t="s">
        <v>3624</v>
      </c>
      <c r="BK38" s="668" t="s">
        <v>3646</v>
      </c>
      <c r="BL38" s="668" t="s">
        <v>3647</v>
      </c>
      <c r="BM38" s="668"/>
      <c r="BN38" s="651"/>
      <c r="BO38" s="668" t="s">
        <v>3623</v>
      </c>
      <c r="BP38" s="668"/>
      <c r="BQ38" s="668"/>
      <c r="BR38" s="668"/>
      <c r="BS38" s="668"/>
      <c r="BT38" s="668"/>
      <c r="BU38" s="668"/>
      <c r="BV38" s="668" t="s">
        <v>2213</v>
      </c>
      <c r="BW38" s="668"/>
      <c r="BX38" s="672"/>
      <c r="BY38" s="672"/>
      <c r="BZ38" s="672"/>
      <c r="CA38" s="672"/>
      <c r="CB38" s="673"/>
      <c r="CC38" s="673"/>
      <c r="CD38" s="673"/>
      <c r="CE38" s="673"/>
      <c r="CF38" s="673"/>
      <c r="CG38" s="673"/>
    </row>
    <row r="39" spans="1:85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262</v>
      </c>
      <c r="I39" s="596" t="s">
        <v>2</v>
      </c>
      <c r="J39" s="596" t="s">
        <v>1199</v>
      </c>
      <c r="K39" s="596">
        <v>4</v>
      </c>
      <c r="L39" s="596">
        <v>0</v>
      </c>
      <c r="M39" s="562" t="str">
        <f t="shared" si="14"/>
        <v>W</v>
      </c>
      <c r="N39" s="562">
        <f t="shared" si="15"/>
        <v>4</v>
      </c>
      <c r="O39" s="598">
        <f t="shared" si="21"/>
        <v>4</v>
      </c>
      <c r="P39" s="562" t="str">
        <f t="shared" si="16"/>
        <v>O</v>
      </c>
      <c r="Q39" s="586" t="str">
        <f t="shared" si="17"/>
        <v/>
      </c>
      <c r="R39" s="635" t="str">
        <f t="shared" si="18"/>
        <v/>
      </c>
      <c r="S39" s="600"/>
      <c r="T39" s="595" t="str">
        <f t="shared" si="19"/>
        <v/>
      </c>
      <c r="U39" s="601"/>
      <c r="V39" s="595" t="str">
        <f t="shared" si="20"/>
        <v/>
      </c>
      <c r="W39" s="586" t="str">
        <f t="shared" si="22"/>
        <v/>
      </c>
      <c r="X39" s="586" t="str">
        <f t="shared" si="23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IF($K39="","",IF(SUM(IF(ISNUMBER(VALUE(RIGHT($AM39:$CR39,1))),VALUE(RIGHT($AM39:$CR39,1)),0))=$K39,"T","F"))</f>
        <v>T</v>
      </c>
      <c r="AK39" s="583">
        <f t="array" ref="AK39">IF($K39="","",SUM(IF(LEFT($AM39:$CR39,1)="s",1,0))-SUM(IF(RIGHT(LEFT($AM39:$CR39,2))="-",1,0)))</f>
        <v>0</v>
      </c>
      <c r="AL39" s="562">
        <f t="array" ref="AL39">IF($K39="","",SUM(IF(LEFT($AM39:$CR39,1)="X",1,0)))</f>
        <v>11</v>
      </c>
      <c r="AM39" s="668" t="s">
        <v>3672</v>
      </c>
      <c r="AN39" s="668" t="s">
        <v>2213</v>
      </c>
      <c r="AO39" s="668"/>
      <c r="AP39" s="668"/>
      <c r="AQ39" s="668" t="s">
        <v>2207</v>
      </c>
      <c r="AR39" s="651"/>
      <c r="AS39" s="668"/>
      <c r="AT39" s="668"/>
      <c r="AU39" s="668" t="s">
        <v>3672</v>
      </c>
      <c r="AV39" s="668"/>
      <c r="AW39" s="668"/>
      <c r="AX39" s="668"/>
      <c r="AY39" s="668"/>
      <c r="AZ39" s="668"/>
      <c r="BA39" s="668" t="s">
        <v>3674</v>
      </c>
      <c r="BB39" s="668" t="s">
        <v>3671</v>
      </c>
      <c r="BC39" s="668"/>
      <c r="BD39" s="668" t="s">
        <v>3716</v>
      </c>
      <c r="BE39" s="668"/>
      <c r="BF39" s="668" t="s">
        <v>3672</v>
      </c>
      <c r="BG39" s="668" t="s">
        <v>3673</v>
      </c>
      <c r="BH39" s="671"/>
      <c r="BI39" s="669" t="s">
        <v>3715</v>
      </c>
      <c r="BJ39" s="668" t="s">
        <v>3671</v>
      </c>
      <c r="BK39" s="668"/>
      <c r="BL39" s="668" t="s">
        <v>2207</v>
      </c>
      <c r="BM39" s="668" t="s">
        <v>3717</v>
      </c>
      <c r="BN39" s="651" t="s">
        <v>3671</v>
      </c>
      <c r="BO39" s="668"/>
      <c r="BP39" s="668" t="s">
        <v>3710</v>
      </c>
      <c r="BQ39" s="668" t="s">
        <v>2138</v>
      </c>
      <c r="BR39" s="668" t="s">
        <v>2138</v>
      </c>
      <c r="BS39" s="668"/>
      <c r="BT39" s="668" t="s">
        <v>2138</v>
      </c>
      <c r="BU39" s="668" t="s">
        <v>3710</v>
      </c>
      <c r="BV39" s="668" t="s">
        <v>2213</v>
      </c>
      <c r="BW39" s="668"/>
      <c r="BX39" s="672"/>
      <c r="BY39" s="672"/>
      <c r="BZ39" s="672"/>
      <c r="CA39" s="672"/>
      <c r="CB39" s="673"/>
      <c r="CC39" s="673"/>
      <c r="CD39" s="673"/>
      <c r="CE39" s="673"/>
      <c r="CF39" s="673"/>
      <c r="CG39" s="673"/>
    </row>
    <row r="40" spans="1:85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256</v>
      </c>
      <c r="I40" s="603" t="s">
        <v>3</v>
      </c>
      <c r="J40" s="603" t="s">
        <v>285</v>
      </c>
      <c r="K40" s="603">
        <v>2</v>
      </c>
      <c r="L40" s="603">
        <v>4</v>
      </c>
      <c r="M40" s="562" t="str">
        <f t="shared" si="14"/>
        <v>L</v>
      </c>
      <c r="N40" s="562">
        <f t="shared" si="15"/>
        <v>6</v>
      </c>
      <c r="O40" s="598">
        <f t="shared" si="21"/>
        <v>-2</v>
      </c>
      <c r="P40" s="562" t="str">
        <f t="shared" si="16"/>
        <v>O</v>
      </c>
      <c r="Q40" s="586">
        <f>IF(S40="","",IF(SIGN(S40)&lt;&gt;1,VLOOKUP(ABS(S40),SUP_HDC,3,TRUE),-VLOOKUP(ABS(S40),SUP_HDC,3,TRUE)))</f>
        <v>0.75</v>
      </c>
      <c r="R40" s="635">
        <f>IF(Q40="","",IF((K40-L40+Q40)&gt;=0.5,1,IF((K40-L40+Q40)=0.25,0.5,IF((K40-L40+Q40)&lt;=-0.5,-1,IF((K40-L40+Q40)=-0.25,-0.5,0)))))</f>
        <v>-1</v>
      </c>
      <c r="S40" s="600">
        <v>-0.93</v>
      </c>
      <c r="T40" s="595">
        <f t="shared" si="19"/>
        <v>-1.0699999999999998</v>
      </c>
      <c r="U40" s="601">
        <v>2.66</v>
      </c>
      <c r="V40" s="595">
        <f t="shared" si="20"/>
        <v>3.34</v>
      </c>
      <c r="W40" s="586">
        <f t="shared" si="22"/>
        <v>0.86499999999999999</v>
      </c>
      <c r="X40" s="586">
        <f t="shared" si="23"/>
        <v>1.7950000000000002</v>
      </c>
      <c r="Y40" s="599">
        <v>9</v>
      </c>
      <c r="Z40" s="599">
        <v>27</v>
      </c>
      <c r="AA40" s="599">
        <v>3</v>
      </c>
      <c r="AB40" s="599">
        <v>10</v>
      </c>
      <c r="AC40" s="599">
        <v>43</v>
      </c>
      <c r="AD40" s="599">
        <v>57</v>
      </c>
      <c r="AE40" s="599">
        <v>442</v>
      </c>
      <c r="AF40" s="562"/>
      <c r="AG40" s="562"/>
      <c r="AH40" s="562"/>
      <c r="AJ40" s="758" t="str">
        <f t="array" ref="AJ40">IF($K40="","",IF(SUM(IF(ISNUMBER(VALUE(RIGHT($AM40:$CR40,1))),VALUE(RIGHT($AM40:$CR40,1)),0))=$K40,"T","F"))</f>
        <v>T</v>
      </c>
      <c r="AK40" s="583">
        <f t="array" ref="AK40">IF($K40="","",SUM(IF(LEFT($AM40:$CR40,1)="s",1,0))-SUM(IF(RIGHT(LEFT($AM40:$CR40,2))="-",1,0)))</f>
        <v>0</v>
      </c>
      <c r="AL40" s="562">
        <f t="array" ref="AL40">IF($K40="","",SUM(IF(LEFT($AM40:$CR40,1)="X",1,0)))</f>
        <v>11</v>
      </c>
      <c r="AM40" s="668" t="s">
        <v>3758</v>
      </c>
      <c r="AN40" s="668" t="s">
        <v>2213</v>
      </c>
      <c r="AO40" s="671" t="s">
        <v>3760</v>
      </c>
      <c r="AP40" s="668" t="s">
        <v>3754</v>
      </c>
      <c r="AQ40" s="668" t="s">
        <v>3759</v>
      </c>
      <c r="AR40" s="651"/>
      <c r="AS40" s="668" t="s">
        <v>3754</v>
      </c>
      <c r="AT40" s="669" t="s">
        <v>3740</v>
      </c>
      <c r="AU40" s="668" t="s">
        <v>3758</v>
      </c>
      <c r="AV40" s="668"/>
      <c r="AW40" s="668" t="s">
        <v>3754</v>
      </c>
      <c r="AX40" s="668"/>
      <c r="AY40" s="668" t="s">
        <v>3754</v>
      </c>
      <c r="AZ40" s="668"/>
      <c r="BA40" s="668"/>
      <c r="BB40" s="668" t="s">
        <v>3755</v>
      </c>
      <c r="BC40" s="671"/>
      <c r="BD40" s="668" t="s">
        <v>3759</v>
      </c>
      <c r="BE40" s="668" t="s">
        <v>3755</v>
      </c>
      <c r="BF40" s="671"/>
      <c r="BG40" s="668"/>
      <c r="BH40" s="669" t="s">
        <v>3756</v>
      </c>
      <c r="BI40" s="668" t="s">
        <v>3742</v>
      </c>
      <c r="BJ40" s="668"/>
      <c r="BK40" s="671" t="s">
        <v>3761</v>
      </c>
      <c r="BL40" s="668" t="s">
        <v>3757</v>
      </c>
      <c r="BM40" s="668" t="s">
        <v>3659</v>
      </c>
      <c r="BN40" s="651"/>
      <c r="BO40" s="671" t="s">
        <v>3762</v>
      </c>
      <c r="BP40" s="668"/>
      <c r="BQ40" s="668"/>
      <c r="BR40" s="668"/>
      <c r="BS40" s="668"/>
      <c r="BT40" s="668"/>
      <c r="BU40" s="669" t="s">
        <v>3740</v>
      </c>
      <c r="BV40" s="668" t="s">
        <v>2213</v>
      </c>
      <c r="BW40" s="668"/>
      <c r="BX40" s="672"/>
      <c r="BY40" s="672"/>
      <c r="BZ40" s="672"/>
      <c r="CA40" s="672"/>
      <c r="CB40" s="673"/>
      <c r="CC40" s="673"/>
      <c r="CD40" s="673"/>
      <c r="CE40" s="673"/>
      <c r="CF40" s="673"/>
      <c r="CG40" s="673"/>
    </row>
    <row r="41" spans="1:85" s="661" customFormat="1" ht="15" customHeight="1">
      <c r="A41" s="736">
        <v>42886</v>
      </c>
      <c r="B41" s="596"/>
      <c r="C41" s="596"/>
      <c r="D41" s="596"/>
      <c r="E41" s="596"/>
      <c r="F41" s="596"/>
      <c r="G41" s="591"/>
      <c r="H41" s="623" t="s">
        <v>254</v>
      </c>
      <c r="I41" s="596" t="s">
        <v>3</v>
      </c>
      <c r="J41" s="596" t="s">
        <v>1199</v>
      </c>
      <c r="K41" s="703">
        <v>2</v>
      </c>
      <c r="L41" s="596">
        <v>1</v>
      </c>
      <c r="M41" s="562" t="str">
        <f t="shared" si="14"/>
        <v>W</v>
      </c>
      <c r="N41" s="562">
        <f t="shared" si="15"/>
        <v>3</v>
      </c>
      <c r="O41" s="598">
        <f t="shared" si="21"/>
        <v>1</v>
      </c>
      <c r="P41" s="562" t="str">
        <f t="shared" si="16"/>
        <v>O</v>
      </c>
      <c r="Q41" s="586" t="str">
        <f t="shared" ref="Q41:Q54" si="24">IF(S41="","",IF(SIGN(S41)&lt;&gt;1,VLOOKUP(ABS(S41),SUP_HDC,3,TRUE),-VLOOKUP(ABS(S41),SUP_HDC,3,TRUE)))</f>
        <v/>
      </c>
      <c r="R41" s="635" t="str">
        <f t="shared" ref="R41:R54" si="25">IF(Q41="","",IF((K41-L41+Q41)&gt;=0.5,1,IF((K41-L41+Q41)=0.25,0.5,IF((K41-L41+Q41)&lt;=-0.5,-1,IF((K41-L41+Q41)=-0.25,-0.5,0)))))</f>
        <v/>
      </c>
      <c r="S41" s="600"/>
      <c r="T41" s="595" t="str">
        <f t="shared" si="19"/>
        <v/>
      </c>
      <c r="U41" s="601"/>
      <c r="V41" s="595" t="str">
        <f t="shared" si="20"/>
        <v/>
      </c>
      <c r="W41" s="586" t="str">
        <f t="shared" si="22"/>
        <v/>
      </c>
      <c r="X41" s="586" t="str">
        <f t="shared" si="23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IF($K41="","",IF(SUM(IF(ISNUMBER(VALUE(RIGHT($AM41:$CR41,1))),VALUE(RIGHT($AM41:$CR41,1)),0))=$K41,"T","F"))</f>
        <v>T</v>
      </c>
      <c r="AK41" s="583">
        <f t="array" ref="AK41">IF($K41="","",SUM(IF(LEFT($AM41:$CR41,1)="s",1,0))-SUM(IF(RIGHT(LEFT($AM41:$CR41,2))="-",1,0)))</f>
        <v>0</v>
      </c>
      <c r="AL41" s="562">
        <f t="array" ref="AL41">IF($K41="","",SUM(IF(LEFT($AM41:$CR41,1)="X",1,0)))</f>
        <v>11</v>
      </c>
      <c r="AM41" s="668" t="s">
        <v>126</v>
      </c>
      <c r="AN41" s="668" t="s">
        <v>2213</v>
      </c>
      <c r="AO41" s="668" t="s">
        <v>2474</v>
      </c>
      <c r="AP41" s="668" t="s">
        <v>126</v>
      </c>
      <c r="AQ41" s="668" t="s">
        <v>2474</v>
      </c>
      <c r="AR41" s="651"/>
      <c r="AS41" s="668" t="s">
        <v>3865</v>
      </c>
      <c r="AT41" s="668" t="s">
        <v>2472</v>
      </c>
      <c r="AU41" s="668" t="s">
        <v>3865</v>
      </c>
      <c r="AV41" s="668"/>
      <c r="AW41" s="668" t="s">
        <v>3867</v>
      </c>
      <c r="AX41" s="668" t="s">
        <v>126</v>
      </c>
      <c r="AY41" s="668"/>
      <c r="AZ41" s="668" t="s">
        <v>2472</v>
      </c>
      <c r="BA41" s="668" t="s">
        <v>2474</v>
      </c>
      <c r="BB41" s="668" t="s">
        <v>126</v>
      </c>
      <c r="BC41" s="668"/>
      <c r="BD41" s="668" t="s">
        <v>2474</v>
      </c>
      <c r="BE41" s="668" t="s">
        <v>126</v>
      </c>
      <c r="BF41" s="668" t="s">
        <v>2474</v>
      </c>
      <c r="BG41" s="668" t="s">
        <v>3862</v>
      </c>
      <c r="BH41" s="668" t="s">
        <v>126</v>
      </c>
      <c r="BI41" s="668" t="s">
        <v>3843</v>
      </c>
      <c r="BJ41" s="668" t="s">
        <v>3868</v>
      </c>
      <c r="BK41" s="668" t="s">
        <v>126</v>
      </c>
      <c r="BL41" s="669" t="s">
        <v>3864</v>
      </c>
      <c r="BM41" s="668" t="s">
        <v>3455</v>
      </c>
      <c r="BN41" s="651" t="s">
        <v>3869</v>
      </c>
      <c r="BO41" s="670" t="s">
        <v>2474</v>
      </c>
      <c r="BP41" s="668"/>
      <c r="BQ41" s="668" t="s">
        <v>3869</v>
      </c>
      <c r="BR41" s="668" t="s">
        <v>2472</v>
      </c>
      <c r="BS41" s="668"/>
      <c r="BT41" s="668" t="s">
        <v>2472</v>
      </c>
      <c r="BU41" s="668" t="s">
        <v>126</v>
      </c>
      <c r="BV41" s="668" t="s">
        <v>2213</v>
      </c>
      <c r="BW41" s="668"/>
      <c r="BX41" s="672" t="s">
        <v>126</v>
      </c>
      <c r="BY41" s="672" t="s">
        <v>126</v>
      </c>
      <c r="BZ41" s="672"/>
      <c r="CA41" s="672"/>
      <c r="CB41" s="673"/>
      <c r="CC41" s="673"/>
      <c r="CD41" s="673"/>
      <c r="CE41" s="673"/>
      <c r="CF41" s="673"/>
      <c r="CG41" s="673"/>
    </row>
    <row r="42" spans="1:85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259</v>
      </c>
      <c r="I42" s="603" t="s">
        <v>2</v>
      </c>
      <c r="J42" s="603" t="s">
        <v>285</v>
      </c>
      <c r="K42" s="603">
        <v>1</v>
      </c>
      <c r="L42" s="603">
        <v>1</v>
      </c>
      <c r="M42" s="562" t="str">
        <f t="shared" si="14"/>
        <v>D</v>
      </c>
      <c r="N42" s="562">
        <f t="shared" si="15"/>
        <v>2</v>
      </c>
      <c r="O42" s="598">
        <f t="shared" si="21"/>
        <v>0</v>
      </c>
      <c r="P42" s="562" t="str">
        <f t="shared" si="16"/>
        <v>U</v>
      </c>
      <c r="Q42" s="586">
        <f t="shared" si="24"/>
        <v>0.25</v>
      </c>
      <c r="R42" s="635">
        <f t="shared" si="25"/>
        <v>0.5</v>
      </c>
      <c r="S42" s="600">
        <v>-0.28000000000000003</v>
      </c>
      <c r="T42" s="595">
        <f t="shared" si="19"/>
        <v>0.28000000000000003</v>
      </c>
      <c r="U42" s="601">
        <v>2.3199999999999998</v>
      </c>
      <c r="V42" s="595">
        <f t="shared" si="20"/>
        <v>-0.31999999999999984</v>
      </c>
      <c r="W42" s="586">
        <f t="shared" si="22"/>
        <v>1.02</v>
      </c>
      <c r="X42" s="586">
        <f t="shared" si="23"/>
        <v>1.2999999999999998</v>
      </c>
      <c r="Y42" s="599">
        <v>17</v>
      </c>
      <c r="Z42" s="599">
        <v>12</v>
      </c>
      <c r="AA42" s="599">
        <v>8</v>
      </c>
      <c r="AB42" s="599">
        <v>1</v>
      </c>
      <c r="AC42" s="599">
        <v>55</v>
      </c>
      <c r="AD42" s="599">
        <v>45</v>
      </c>
      <c r="AE42" s="599">
        <v>4141</v>
      </c>
      <c r="AF42" s="562"/>
      <c r="AG42" s="562"/>
      <c r="AH42" s="562"/>
      <c r="AJ42" s="758" t="str">
        <f t="array" ref="AJ42">IF($K42="","",IF(SUM(IF(ISNUMBER(VALUE(RIGHT($AM42:$CR42,1))),VALUE(RIGHT($AM42:$CR42,1)),0))=$K42,"T","F"))</f>
        <v>T</v>
      </c>
      <c r="AK42" s="583">
        <f t="array" ref="AK42">IF($K42="","",SUM(IF(LEFT($AM42:$CR42,1)="s",1,0))-SUM(IF(RIGHT(LEFT($AM42:$CR42,2))="-",1,0)))</f>
        <v>0</v>
      </c>
      <c r="AL42" s="562">
        <f t="array" ref="AL42">IF($K42="","",SUM(IF(LEFT($AM42:$CR42,1)="X",1,0)))</f>
        <v>11</v>
      </c>
      <c r="AM42" s="668" t="s">
        <v>3939</v>
      </c>
      <c r="AN42" s="668" t="s">
        <v>2213</v>
      </c>
      <c r="AO42" s="668" t="s">
        <v>3898</v>
      </c>
      <c r="AP42" s="668" t="s">
        <v>3890</v>
      </c>
      <c r="AQ42" s="668" t="s">
        <v>3909</v>
      </c>
      <c r="AR42" s="651"/>
      <c r="AS42" s="668" t="s">
        <v>3890</v>
      </c>
      <c r="AT42" s="668" t="s">
        <v>3910</v>
      </c>
      <c r="AU42" s="668" t="s">
        <v>3890</v>
      </c>
      <c r="AV42" s="668"/>
      <c r="AW42" s="671" t="s">
        <v>2207</v>
      </c>
      <c r="AX42" s="668"/>
      <c r="AY42" s="668"/>
      <c r="AZ42" s="668"/>
      <c r="BA42" s="668" t="s">
        <v>3890</v>
      </c>
      <c r="BB42" s="668" t="s">
        <v>3912</v>
      </c>
      <c r="BC42" s="668"/>
      <c r="BD42" s="668" t="s">
        <v>3890</v>
      </c>
      <c r="BE42" s="668"/>
      <c r="BF42" s="668" t="s">
        <v>3912</v>
      </c>
      <c r="BG42" s="668" t="s">
        <v>3940</v>
      </c>
      <c r="BH42" s="668" t="s">
        <v>2213</v>
      </c>
      <c r="BI42" s="668" t="s">
        <v>3910</v>
      </c>
      <c r="BJ42" s="668" t="s">
        <v>3909</v>
      </c>
      <c r="BK42" s="668" t="s">
        <v>3910</v>
      </c>
      <c r="BL42" s="668" t="s">
        <v>3890</v>
      </c>
      <c r="BM42" s="668" t="s">
        <v>3455</v>
      </c>
      <c r="BN42" s="651"/>
      <c r="BO42" s="668" t="s">
        <v>3957</v>
      </c>
      <c r="BP42" s="668"/>
      <c r="BQ42" s="671" t="s">
        <v>2313</v>
      </c>
      <c r="BR42" s="668"/>
      <c r="BS42" s="668"/>
      <c r="BT42" s="668"/>
      <c r="BU42" s="668"/>
      <c r="BV42" s="668" t="s">
        <v>2213</v>
      </c>
      <c r="BW42" s="668"/>
      <c r="BX42" s="672"/>
      <c r="BY42" s="672"/>
      <c r="BZ42" s="672"/>
      <c r="CA42" s="672"/>
      <c r="CB42" s="673"/>
      <c r="CC42" s="673"/>
      <c r="CD42" s="673"/>
      <c r="CE42" s="673"/>
      <c r="CF42" s="673"/>
      <c r="CG42" s="673"/>
    </row>
    <row r="43" spans="1:85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234</v>
      </c>
      <c r="I43" s="603" t="s">
        <v>3</v>
      </c>
      <c r="J43" s="603" t="s">
        <v>285</v>
      </c>
      <c r="K43" s="603">
        <v>2</v>
      </c>
      <c r="L43" s="603">
        <v>1</v>
      </c>
      <c r="M43" s="562" t="str">
        <f t="shared" si="14"/>
        <v>W</v>
      </c>
      <c r="N43" s="562">
        <f t="shared" si="15"/>
        <v>3</v>
      </c>
      <c r="O43" s="598">
        <f t="shared" si="21"/>
        <v>1</v>
      </c>
      <c r="P43" s="562" t="str">
        <f t="shared" si="16"/>
        <v>O</v>
      </c>
      <c r="Q43" s="586">
        <f t="shared" si="24"/>
        <v>0.25</v>
      </c>
      <c r="R43" s="635">
        <f t="shared" si="25"/>
        <v>1</v>
      </c>
      <c r="S43" s="600">
        <v>-0.17</v>
      </c>
      <c r="T43" s="595">
        <f t="shared" si="19"/>
        <v>1.17</v>
      </c>
      <c r="U43" s="601">
        <v>2.42</v>
      </c>
      <c r="V43" s="595">
        <f t="shared" si="20"/>
        <v>0.58000000000000007</v>
      </c>
      <c r="W43" s="586">
        <f t="shared" si="22"/>
        <v>1.125</v>
      </c>
      <c r="X43" s="586">
        <f t="shared" si="23"/>
        <v>1.2949999999999999</v>
      </c>
      <c r="Y43" s="599">
        <v>5</v>
      </c>
      <c r="Z43" s="599">
        <v>16</v>
      </c>
      <c r="AA43" s="599">
        <v>2</v>
      </c>
      <c r="AB43" s="599">
        <v>6</v>
      </c>
      <c r="AC43" s="599">
        <v>56</v>
      </c>
      <c r="AD43" s="599">
        <v>44</v>
      </c>
      <c r="AE43" s="599">
        <v>4141</v>
      </c>
      <c r="AF43" s="562"/>
      <c r="AG43" s="562"/>
      <c r="AH43" s="562"/>
      <c r="AJ43" s="758" t="str">
        <f t="array" ref="AJ43">IF($K43="","",IF(SUM(IF(ISNUMBER(VALUE(RIGHT($AM43:$CR43,1))),VALUE(RIGHT($AM43:$CR43,1)),0))=$K43,"T","F"))</f>
        <v>T</v>
      </c>
      <c r="AK43" s="583">
        <f t="array" ref="AK43">IF($K43="","",SUM(IF(LEFT($AM43:$CR43,1)="s",1,0))-SUM(IF(RIGHT(LEFT($AM43:$CR43,2))="-",1,0)))</f>
        <v>0</v>
      </c>
      <c r="AL43" s="562">
        <f t="array" ref="AL43">IF($K43="","",SUM(IF(LEFT($AM43:$CR43,1)="X",1,0)))</f>
        <v>11</v>
      </c>
      <c r="AM43" s="668" t="s">
        <v>4063</v>
      </c>
      <c r="AN43" s="668" t="s">
        <v>2213</v>
      </c>
      <c r="AO43" s="668" t="s">
        <v>4058</v>
      </c>
      <c r="AP43" s="668" t="s">
        <v>4034</v>
      </c>
      <c r="AQ43" s="668" t="s">
        <v>4047</v>
      </c>
      <c r="AR43" s="651"/>
      <c r="AS43" s="668" t="s">
        <v>4059</v>
      </c>
      <c r="AT43" s="668" t="s">
        <v>4042</v>
      </c>
      <c r="AU43" s="668" t="s">
        <v>4045</v>
      </c>
      <c r="AV43" s="668"/>
      <c r="AW43" s="671" t="s">
        <v>4065</v>
      </c>
      <c r="AX43" s="668"/>
      <c r="AY43" s="668"/>
      <c r="AZ43" s="668"/>
      <c r="BA43" s="668" t="s">
        <v>4034</v>
      </c>
      <c r="BB43" s="668" t="s">
        <v>4042</v>
      </c>
      <c r="BC43" s="668"/>
      <c r="BD43" s="668" t="s">
        <v>4034</v>
      </c>
      <c r="BE43" s="668" t="s">
        <v>4034</v>
      </c>
      <c r="BF43" s="668"/>
      <c r="BG43" s="668" t="s">
        <v>4064</v>
      </c>
      <c r="BH43" s="668" t="s">
        <v>2213</v>
      </c>
      <c r="BI43" s="671" t="s">
        <v>2271</v>
      </c>
      <c r="BJ43" s="668"/>
      <c r="BK43" s="668" t="s">
        <v>4047</v>
      </c>
      <c r="BL43" s="668" t="s">
        <v>4060</v>
      </c>
      <c r="BM43" s="668"/>
      <c r="BN43" s="651"/>
      <c r="BO43" s="669" t="s">
        <v>4061</v>
      </c>
      <c r="BP43" s="668"/>
      <c r="BQ43" s="668" t="s">
        <v>4062</v>
      </c>
      <c r="BR43" s="668"/>
      <c r="BS43" s="668"/>
      <c r="BT43" s="668"/>
      <c r="BU43" s="671"/>
      <c r="BV43" s="668" t="s">
        <v>2213</v>
      </c>
      <c r="BW43" s="668"/>
      <c r="BX43" s="672"/>
      <c r="BY43" s="672"/>
      <c r="BZ43" s="672"/>
      <c r="CA43" s="672"/>
      <c r="CB43" s="673"/>
      <c r="CC43" s="673"/>
      <c r="CD43" s="673"/>
      <c r="CE43" s="673"/>
      <c r="CF43" s="673"/>
      <c r="CG43" s="673"/>
    </row>
    <row r="44" spans="1:85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3998</v>
      </c>
      <c r="I44" s="596" t="s">
        <v>3990</v>
      </c>
      <c r="J44" s="596" t="s">
        <v>3991</v>
      </c>
      <c r="K44" s="596">
        <v>3</v>
      </c>
      <c r="L44" s="596">
        <v>0</v>
      </c>
      <c r="M44" s="562" t="str">
        <f t="shared" si="14"/>
        <v>W</v>
      </c>
      <c r="N44" s="562">
        <f t="shared" si="15"/>
        <v>3</v>
      </c>
      <c r="O44" s="598">
        <f t="shared" si="21"/>
        <v>3</v>
      </c>
      <c r="P44" s="562" t="str">
        <f t="shared" si="16"/>
        <v>O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 t="str">
        <f t="array" ref="AJ44">IF($K44="","",IF(SUM(IF(ISNUMBER(VALUE(RIGHT($AM44:$CR44,1))),VALUE(RIGHT($AM44:$CR44,1)),0))=$K44,"T","F"))</f>
        <v>T</v>
      </c>
      <c r="AK44" s="583">
        <f t="array" ref="AK44">IF($K44="","",SUM(IF(LEFT($AM44:$CR44,1)="s",1,0))-SUM(IF(RIGHT(LEFT($AM44:$CR44,2))="-",1,0)))</f>
        <v>0</v>
      </c>
      <c r="AL44" s="562">
        <f t="array" ref="AL44">IF($K44="","",SUM(IF(LEFT($AM44:$CR44,1)="X",1,0)))</f>
        <v>11</v>
      </c>
      <c r="AM44" s="668" t="s">
        <v>4123</v>
      </c>
      <c r="AN44" s="668" t="s">
        <v>4143</v>
      </c>
      <c r="AO44" s="668"/>
      <c r="AP44" s="668"/>
      <c r="AQ44" s="668" t="s">
        <v>2207</v>
      </c>
      <c r="AR44" s="651"/>
      <c r="AS44" s="671"/>
      <c r="AT44" s="668" t="s">
        <v>2137</v>
      </c>
      <c r="AU44" s="668"/>
      <c r="AV44" s="668"/>
      <c r="AW44" s="668"/>
      <c r="AX44" s="668"/>
      <c r="AY44" s="668" t="s">
        <v>4124</v>
      </c>
      <c r="AZ44" s="668"/>
      <c r="BA44" s="668"/>
      <c r="BB44" s="668" t="s">
        <v>4144</v>
      </c>
      <c r="BC44" s="668"/>
      <c r="BD44" s="668" t="s">
        <v>4145</v>
      </c>
      <c r="BE44" s="668" t="s">
        <v>4124</v>
      </c>
      <c r="BF44" s="668" t="s">
        <v>4145</v>
      </c>
      <c r="BG44" s="668" t="s">
        <v>4144</v>
      </c>
      <c r="BH44" s="668" t="s">
        <v>2213</v>
      </c>
      <c r="BI44" s="668"/>
      <c r="BJ44" s="668" t="s">
        <v>4123</v>
      </c>
      <c r="BK44" s="668" t="s">
        <v>4123</v>
      </c>
      <c r="BL44" s="668"/>
      <c r="BM44" s="668" t="s">
        <v>2207</v>
      </c>
      <c r="BN44" s="651"/>
      <c r="BO44" s="668"/>
      <c r="BP44" s="668"/>
      <c r="BQ44" s="668" t="s">
        <v>4124</v>
      </c>
      <c r="BR44" s="668" t="s">
        <v>2137</v>
      </c>
      <c r="BS44" s="668"/>
      <c r="BT44" s="668" t="s">
        <v>4123</v>
      </c>
      <c r="BU44" s="668" t="s">
        <v>2138</v>
      </c>
      <c r="BV44" s="668" t="s">
        <v>2280</v>
      </c>
      <c r="BW44" s="668"/>
      <c r="BX44" s="672"/>
      <c r="BY44" s="672"/>
      <c r="BZ44" s="672"/>
      <c r="CA44" s="672"/>
      <c r="CB44" s="673"/>
      <c r="CC44" s="673"/>
      <c r="CD44" s="673"/>
      <c r="CE44" s="673"/>
      <c r="CF44" s="673"/>
      <c r="CG44" s="673"/>
    </row>
    <row r="45" spans="1:85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304</v>
      </c>
      <c r="I45" s="603" t="s">
        <v>3</v>
      </c>
      <c r="J45" s="603" t="s">
        <v>285</v>
      </c>
      <c r="K45" s="603">
        <v>3</v>
      </c>
      <c r="L45" s="603">
        <v>0</v>
      </c>
      <c r="M45" s="562" t="str">
        <f t="shared" si="14"/>
        <v>W</v>
      </c>
      <c r="N45" s="562">
        <f t="shared" si="15"/>
        <v>3</v>
      </c>
      <c r="O45" s="598">
        <f t="shared" si="21"/>
        <v>3</v>
      </c>
      <c r="P45" s="562" t="str">
        <f t="shared" si="16"/>
        <v>O</v>
      </c>
      <c r="Q45" s="586">
        <f t="shared" si="24"/>
        <v>0.75</v>
      </c>
      <c r="R45" s="635">
        <f t="shared" si="25"/>
        <v>1</v>
      </c>
      <c r="S45" s="600">
        <v>-0.71</v>
      </c>
      <c r="T45" s="595">
        <f t="shared" si="19"/>
        <v>3.71</v>
      </c>
      <c r="U45" s="601">
        <v>2.78</v>
      </c>
      <c r="V45" s="595">
        <f t="shared" si="20"/>
        <v>0.2200000000000002</v>
      </c>
      <c r="W45" s="586">
        <f t="shared" si="22"/>
        <v>1.0349999999999999</v>
      </c>
      <c r="X45" s="586">
        <f t="shared" si="23"/>
        <v>1.7449999999999999</v>
      </c>
      <c r="Y45" s="723">
        <v>12</v>
      </c>
      <c r="Z45" s="723">
        <v>21</v>
      </c>
      <c r="AA45" s="723">
        <v>4</v>
      </c>
      <c r="AB45" s="723">
        <v>2</v>
      </c>
      <c r="AC45" s="723">
        <v>42</v>
      </c>
      <c r="AD45" s="723">
        <v>58</v>
      </c>
      <c r="AE45" s="723">
        <v>4141</v>
      </c>
      <c r="AF45" s="562"/>
      <c r="AG45" s="562"/>
      <c r="AH45" s="562"/>
      <c r="AJ45" s="758" t="str">
        <f t="array" ref="AJ45">IF($K45="","",IF(SUM(IF(ISNUMBER(VALUE(RIGHT($AM45:$CR45,1))),VALUE(RIGHT($AM45:$CR45,1)),0))=$K45,"T","F"))</f>
        <v>T</v>
      </c>
      <c r="AK45" s="583">
        <f t="array" ref="AK45">IF($K45="","",SUM(IF(LEFT($AM45:$CR45,1)="s",1,0))-SUM(IF(RIGHT(LEFT($AM45:$CR45,2))="-",1,0)))</f>
        <v>0</v>
      </c>
      <c r="AL45" s="562">
        <f t="array" ref="AL45">IF($K45="","",SUM(IF(LEFT($AM45:$CR45,1)="X",1,0)))</f>
        <v>11</v>
      </c>
      <c r="AM45" s="668" t="s">
        <v>2472</v>
      </c>
      <c r="AN45" s="668" t="s">
        <v>2471</v>
      </c>
      <c r="AO45" s="668" t="s">
        <v>2474</v>
      </c>
      <c r="AP45" s="668" t="s">
        <v>2474</v>
      </c>
      <c r="AQ45" s="668" t="s">
        <v>2472</v>
      </c>
      <c r="AR45" s="668"/>
      <c r="AS45" s="671" t="s">
        <v>4318</v>
      </c>
      <c r="AT45" s="671" t="s">
        <v>4280</v>
      </c>
      <c r="AU45" s="668" t="s">
        <v>2473</v>
      </c>
      <c r="AV45" s="668"/>
      <c r="AW45" s="671" t="s">
        <v>4279</v>
      </c>
      <c r="AX45" s="668" t="s">
        <v>126</v>
      </c>
      <c r="AY45" s="668" t="s">
        <v>126</v>
      </c>
      <c r="AZ45" s="668" t="s">
        <v>126</v>
      </c>
      <c r="BA45" s="668" t="s">
        <v>2474</v>
      </c>
      <c r="BB45" s="668" t="s">
        <v>126</v>
      </c>
      <c r="BC45" s="668"/>
      <c r="BD45" s="668" t="s">
        <v>2474</v>
      </c>
      <c r="BE45" s="671" t="s">
        <v>4266</v>
      </c>
      <c r="BF45" s="668" t="s">
        <v>126</v>
      </c>
      <c r="BG45" s="671" t="s">
        <v>2472</v>
      </c>
      <c r="BH45" s="668" t="s">
        <v>2213</v>
      </c>
      <c r="BI45" s="668" t="s">
        <v>2473</v>
      </c>
      <c r="BJ45" s="668" t="s">
        <v>2472</v>
      </c>
      <c r="BK45" s="668" t="s">
        <v>2471</v>
      </c>
      <c r="BL45" s="668" t="s">
        <v>2474</v>
      </c>
      <c r="BM45" s="668" t="s">
        <v>126</v>
      </c>
      <c r="BN45" s="668" t="s">
        <v>126</v>
      </c>
      <c r="BO45" s="668" t="s">
        <v>2473</v>
      </c>
      <c r="BP45" s="668"/>
      <c r="BQ45" s="668"/>
      <c r="BR45" s="668"/>
      <c r="BS45" s="668"/>
      <c r="BT45" s="668" t="s">
        <v>126</v>
      </c>
      <c r="BU45" s="671"/>
      <c r="BV45" s="705"/>
      <c r="BW45" s="668"/>
      <c r="BX45" s="672"/>
      <c r="BY45" s="672"/>
      <c r="BZ45" s="672"/>
      <c r="CA45" s="672"/>
      <c r="CB45" s="673"/>
      <c r="CC45" s="673"/>
      <c r="CD45" s="673"/>
      <c r="CE45" s="673"/>
      <c r="CF45" s="673"/>
      <c r="CG45" s="673"/>
    </row>
    <row r="46" spans="1:85" s="661" customFormat="1" ht="15" customHeight="1">
      <c r="A46" s="625">
        <v>42917</v>
      </c>
      <c r="B46" s="603"/>
      <c r="C46" s="603"/>
      <c r="D46" s="603"/>
      <c r="E46" s="603"/>
      <c r="F46" s="603"/>
      <c r="G46" s="585"/>
      <c r="H46" s="624" t="s">
        <v>645</v>
      </c>
      <c r="I46" s="603" t="s">
        <v>2</v>
      </c>
      <c r="J46" s="603" t="s">
        <v>285</v>
      </c>
      <c r="K46" s="603">
        <v>1</v>
      </c>
      <c r="L46" s="603">
        <v>2</v>
      </c>
      <c r="M46" s="562" t="str">
        <f t="shared" si="14"/>
        <v>L</v>
      </c>
      <c r="N46" s="562">
        <f t="shared" si="15"/>
        <v>3</v>
      </c>
      <c r="O46" s="598">
        <f t="shared" si="21"/>
        <v>-1</v>
      </c>
      <c r="P46" s="562" t="str">
        <f t="shared" si="16"/>
        <v>O</v>
      </c>
      <c r="Q46" s="586">
        <f t="shared" si="24"/>
        <v>0.5</v>
      </c>
      <c r="R46" s="635">
        <f t="shared" si="25"/>
        <v>-1</v>
      </c>
      <c r="S46" s="600">
        <v>-0.435</v>
      </c>
      <c r="T46" s="595">
        <f t="shared" si="19"/>
        <v>-0.56499999999999995</v>
      </c>
      <c r="U46" s="601">
        <v>2.5299999999999998</v>
      </c>
      <c r="V46" s="595">
        <f t="shared" si="20"/>
        <v>0.4700000000000002</v>
      </c>
      <c r="W46" s="586">
        <f t="shared" si="22"/>
        <v>1.0474999999999999</v>
      </c>
      <c r="X46" s="586">
        <f t="shared" si="23"/>
        <v>1.4824999999999999</v>
      </c>
      <c r="Y46" s="599">
        <v>11</v>
      </c>
      <c r="Z46" s="599">
        <v>10</v>
      </c>
      <c r="AA46" s="599">
        <v>1</v>
      </c>
      <c r="AB46" s="599">
        <v>2</v>
      </c>
      <c r="AC46" s="599">
        <v>53</v>
      </c>
      <c r="AD46" s="599">
        <v>47</v>
      </c>
      <c r="AE46" s="599">
        <v>4141</v>
      </c>
      <c r="AF46" s="562"/>
      <c r="AG46" s="562"/>
      <c r="AH46" s="562"/>
      <c r="AJ46" s="758" t="str">
        <f t="array" ref="AJ46">IF($K46="","",IF(SUM(IF(ISNUMBER(VALUE(RIGHT($AM46:$CR46,1))),VALUE(RIGHT($AM46:$CR46,1)),0))=$K46,"T","F"))</f>
        <v>T</v>
      </c>
      <c r="AK46" s="583">
        <f t="array" ref="AK46">IF($K46="","",SUM(IF(LEFT($AM46:$CR46,1)="s",1,0))-SUM(IF(RIGHT(LEFT($AM46:$CR46,2))="-",1,0)))</f>
        <v>0</v>
      </c>
      <c r="AL46" s="562">
        <f t="array" ref="AL46">IF($K46="","",SUM(IF(LEFT($AM46:$CR46,1)="X",1,0)))</f>
        <v>11</v>
      </c>
      <c r="AM46" s="668" t="s">
        <v>4396</v>
      </c>
      <c r="AN46" s="671" t="s">
        <v>4407</v>
      </c>
      <c r="AO46" s="668" t="s">
        <v>1431</v>
      </c>
      <c r="AP46" s="668" t="s">
        <v>1431</v>
      </c>
      <c r="AQ46" s="668" t="s">
        <v>1431</v>
      </c>
      <c r="AR46" s="651"/>
      <c r="AS46" s="668" t="s">
        <v>2137</v>
      </c>
      <c r="AT46" s="668" t="s">
        <v>4391</v>
      </c>
      <c r="AU46" s="668" t="s">
        <v>2137</v>
      </c>
      <c r="AV46" s="668"/>
      <c r="AW46" s="668" t="s">
        <v>4377</v>
      </c>
      <c r="AX46" s="668"/>
      <c r="AY46" s="668"/>
      <c r="AZ46" s="668" t="s">
        <v>4313</v>
      </c>
      <c r="BA46" s="668" t="s">
        <v>1431</v>
      </c>
      <c r="BB46" s="668"/>
      <c r="BC46" s="668"/>
      <c r="BD46" s="669" t="s">
        <v>4369</v>
      </c>
      <c r="BE46" s="668" t="s">
        <v>4396</v>
      </c>
      <c r="BF46" s="668"/>
      <c r="BG46" s="668" t="s">
        <v>4396</v>
      </c>
      <c r="BH46" s="668" t="s">
        <v>2213</v>
      </c>
      <c r="BI46" s="671" t="s">
        <v>2271</v>
      </c>
      <c r="BJ46" s="668" t="s">
        <v>4396</v>
      </c>
      <c r="BK46" s="668" t="s">
        <v>2213</v>
      </c>
      <c r="BL46" s="668" t="s">
        <v>1431</v>
      </c>
      <c r="BM46" s="668" t="s">
        <v>4391</v>
      </c>
      <c r="BN46" s="651"/>
      <c r="BO46" s="668" t="s">
        <v>2137</v>
      </c>
      <c r="BP46" s="668"/>
      <c r="BQ46" s="668"/>
      <c r="BR46" s="668"/>
      <c r="BS46" s="668"/>
      <c r="BT46" s="668"/>
      <c r="BU46" s="668"/>
      <c r="BV46" s="668"/>
      <c r="BW46" s="668"/>
      <c r="BX46" s="672"/>
      <c r="BY46" s="672"/>
      <c r="BZ46" s="672"/>
      <c r="CA46" s="672"/>
      <c r="CB46" s="673"/>
      <c r="CC46" s="673"/>
      <c r="CD46" s="673"/>
      <c r="CE46" s="673"/>
      <c r="CF46" s="673"/>
      <c r="CG46" s="673"/>
    </row>
    <row r="47" spans="1:85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1435</v>
      </c>
      <c r="I47" s="603" t="s">
        <v>2</v>
      </c>
      <c r="J47" s="603" t="s">
        <v>285</v>
      </c>
      <c r="K47" s="603">
        <v>2</v>
      </c>
      <c r="L47" s="603">
        <v>2</v>
      </c>
      <c r="M47" s="562" t="str">
        <f t="shared" si="14"/>
        <v>D</v>
      </c>
      <c r="N47" s="562">
        <f t="shared" si="15"/>
        <v>4</v>
      </c>
      <c r="O47" s="598">
        <f t="shared" si="21"/>
        <v>0</v>
      </c>
      <c r="P47" s="562" t="str">
        <f t="shared" si="16"/>
        <v>O</v>
      </c>
      <c r="Q47" s="586">
        <f t="shared" si="24"/>
        <v>-0.25</v>
      </c>
      <c r="R47" s="635">
        <f t="shared" si="25"/>
        <v>-0.5</v>
      </c>
      <c r="S47" s="600">
        <v>0.26500000000000001</v>
      </c>
      <c r="T47" s="595">
        <f t="shared" si="19"/>
        <v>-0.26500000000000001</v>
      </c>
      <c r="U47" s="601">
        <v>2.46</v>
      </c>
      <c r="V47" s="595">
        <f t="shared" si="20"/>
        <v>1.54</v>
      </c>
      <c r="W47" s="586">
        <f t="shared" si="22"/>
        <v>1.3625</v>
      </c>
      <c r="X47" s="586">
        <f t="shared" si="23"/>
        <v>1.0974999999999999</v>
      </c>
      <c r="Y47" s="599">
        <v>14</v>
      </c>
      <c r="Z47" s="599">
        <v>14</v>
      </c>
      <c r="AA47" s="599">
        <v>6</v>
      </c>
      <c r="AB47" s="599">
        <v>4</v>
      </c>
      <c r="AC47" s="599">
        <v>54</v>
      </c>
      <c r="AD47" s="599">
        <v>46</v>
      </c>
      <c r="AE47" s="599">
        <v>4141</v>
      </c>
      <c r="AF47" s="562"/>
      <c r="AG47" s="562"/>
      <c r="AH47" s="562"/>
      <c r="AJ47" s="758" t="str">
        <f t="array" ref="AJ47">IF($K47="","",IF(SUM(IF(ISNUMBER(VALUE(RIGHT($AM47:$CR47,1))),VALUE(RIGHT($AM47:$CR47,1)),0))=$K47,"T","F"))</f>
        <v>T</v>
      </c>
      <c r="AK47" s="583">
        <f t="array" ref="AK47">IF($K47="","",SUM(IF(LEFT($AM47:$CR47,1)="s",1,0))-SUM(IF(RIGHT(LEFT($AM47:$CR47,2))="-",1,0)))</f>
        <v>0</v>
      </c>
      <c r="AL47" s="562">
        <f t="array" ref="AL47">IF($K47="","",SUM(IF(LEFT($AM47:$CR47,1)="X",1,0)))</f>
        <v>11</v>
      </c>
      <c r="AM47" s="668" t="s">
        <v>4494</v>
      </c>
      <c r="AN47" s="668" t="s">
        <v>1431</v>
      </c>
      <c r="AO47" s="668" t="s">
        <v>1431</v>
      </c>
      <c r="AP47" s="668" t="s">
        <v>1431</v>
      </c>
      <c r="AQ47" s="668" t="s">
        <v>4494</v>
      </c>
      <c r="AR47" s="651"/>
      <c r="AS47" s="668" t="s">
        <v>1431</v>
      </c>
      <c r="AT47" s="669" t="s">
        <v>4483</v>
      </c>
      <c r="AU47" s="669" t="s">
        <v>2137</v>
      </c>
      <c r="AV47" s="705"/>
      <c r="AW47" s="682" t="s">
        <v>2207</v>
      </c>
      <c r="AX47" s="668"/>
      <c r="AY47" s="668"/>
      <c r="AZ47" s="668" t="s">
        <v>4313</v>
      </c>
      <c r="BA47" s="668" t="s">
        <v>1431</v>
      </c>
      <c r="BB47" s="668" t="s">
        <v>4494</v>
      </c>
      <c r="BC47" s="668"/>
      <c r="BD47" s="668"/>
      <c r="BE47" s="668" t="s">
        <v>1431</v>
      </c>
      <c r="BF47" s="668"/>
      <c r="BG47" s="671"/>
      <c r="BH47" s="668" t="s">
        <v>2138</v>
      </c>
      <c r="BI47" s="669" t="s">
        <v>1431</v>
      </c>
      <c r="BJ47" s="668"/>
      <c r="BK47" s="668" t="s">
        <v>4452</v>
      </c>
      <c r="BL47" s="668" t="s">
        <v>2137</v>
      </c>
      <c r="BM47" s="668"/>
      <c r="BN47" s="651"/>
      <c r="BO47" s="671" t="s">
        <v>2226</v>
      </c>
      <c r="BP47" s="668"/>
      <c r="BQ47" s="668" t="s">
        <v>4494</v>
      </c>
      <c r="BR47" s="668"/>
      <c r="BS47" s="668"/>
      <c r="BT47" s="668" t="s">
        <v>4483</v>
      </c>
      <c r="BU47" s="668"/>
      <c r="BV47" s="668"/>
      <c r="BW47" s="668"/>
      <c r="BX47" s="672"/>
      <c r="BY47" s="672"/>
      <c r="BZ47" s="672"/>
      <c r="CA47" s="672"/>
      <c r="CB47" s="673"/>
      <c r="CC47" s="673"/>
      <c r="CD47" s="673"/>
      <c r="CE47" s="673"/>
      <c r="CF47" s="673"/>
      <c r="CG47" s="673"/>
    </row>
    <row r="48" spans="1:85" s="661" customFormat="1" ht="15" customHeight="1">
      <c r="A48" s="626">
        <v>42928</v>
      </c>
      <c r="B48" s="596"/>
      <c r="C48" s="596"/>
      <c r="D48" s="596"/>
      <c r="E48" s="596"/>
      <c r="F48" s="596"/>
      <c r="G48" s="591"/>
      <c r="H48" s="623" t="s">
        <v>4302</v>
      </c>
      <c r="I48" s="596" t="s">
        <v>3578</v>
      </c>
      <c r="J48" s="596" t="s">
        <v>3988</v>
      </c>
      <c r="K48" s="596">
        <v>1</v>
      </c>
      <c r="L48" s="596">
        <v>1</v>
      </c>
      <c r="M48" s="562" t="str">
        <f t="shared" si="14"/>
        <v>D</v>
      </c>
      <c r="N48" s="562">
        <f t="shared" si="15"/>
        <v>2</v>
      </c>
      <c r="O48" s="598">
        <f t="shared" si="21"/>
        <v>0</v>
      </c>
      <c r="P48" s="562" t="str">
        <f t="shared" si="16"/>
        <v>U</v>
      </c>
      <c r="Q48" s="586"/>
      <c r="R48" s="63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758" t="str">
        <f t="array" ref="AJ48">IF($K48="","",IF(SUM(IF(ISNUMBER(VALUE(RIGHT($AM48:$CR48,1))),VALUE(RIGHT($AM48:$CR48,1)),0))=$K48,"T","F"))</f>
        <v>T</v>
      </c>
      <c r="AK48" s="583">
        <f t="array" ref="AK48">IF($K48="","",SUM(IF(LEFT($AM48:$CR48,1)="s",1,0))-SUM(IF(RIGHT(LEFT($AM48:$CR48,2))="-",1,0)))</f>
        <v>0</v>
      </c>
      <c r="AL48" s="562">
        <f t="array" ref="AL48">IF($K48="","",SUM(IF(LEFT($AM48:$CR48,1)="X",1,0)))</f>
        <v>11</v>
      </c>
      <c r="AM48" s="669" t="s">
        <v>4558</v>
      </c>
      <c r="AN48" s="669" t="s">
        <v>4576</v>
      </c>
      <c r="AO48" s="668"/>
      <c r="AP48" s="668"/>
      <c r="AQ48" s="668" t="s">
        <v>4558</v>
      </c>
      <c r="AR48" s="705"/>
      <c r="AS48" s="668" t="s">
        <v>4582</v>
      </c>
      <c r="AT48" s="668" t="s">
        <v>4577</v>
      </c>
      <c r="AU48" s="671"/>
      <c r="AV48" s="668"/>
      <c r="AW48" s="668" t="s">
        <v>4583</v>
      </c>
      <c r="AX48" s="668"/>
      <c r="AY48" s="668" t="s">
        <v>4584</v>
      </c>
      <c r="AZ48" s="668" t="s">
        <v>4313</v>
      </c>
      <c r="BA48" s="668"/>
      <c r="BB48" s="668" t="s">
        <v>4565</v>
      </c>
      <c r="BC48" s="668"/>
      <c r="BD48" s="668" t="s">
        <v>4558</v>
      </c>
      <c r="BE48" s="668"/>
      <c r="BF48" s="668" t="s">
        <v>4585</v>
      </c>
      <c r="BG48" s="668" t="s">
        <v>4579</v>
      </c>
      <c r="BH48" s="668" t="s">
        <v>4558</v>
      </c>
      <c r="BI48" s="668"/>
      <c r="BJ48" s="669" t="s">
        <v>4558</v>
      </c>
      <c r="BK48" s="668" t="s">
        <v>4452</v>
      </c>
      <c r="BL48" s="668"/>
      <c r="BM48" s="668" t="s">
        <v>4580</v>
      </c>
      <c r="BN48" s="651"/>
      <c r="BO48" s="668" t="s">
        <v>4577</v>
      </c>
      <c r="BP48" s="668"/>
      <c r="BQ48" s="668" t="s">
        <v>4586</v>
      </c>
      <c r="BR48" s="668"/>
      <c r="BS48" s="668"/>
      <c r="BT48" s="668" t="s">
        <v>4558</v>
      </c>
      <c r="BU48" s="668" t="s">
        <v>4581</v>
      </c>
      <c r="BV48" s="668"/>
      <c r="BW48" s="668"/>
      <c r="BX48" s="672"/>
      <c r="BY48" s="672"/>
      <c r="BZ48" s="672"/>
      <c r="CA48" s="672"/>
      <c r="CB48" s="673"/>
      <c r="CC48" s="673"/>
      <c r="CD48" s="673"/>
      <c r="CE48" s="673"/>
      <c r="CF48" s="673"/>
      <c r="CG48" s="673"/>
    </row>
    <row r="49" spans="1:85" s="661" customFormat="1" ht="15" customHeight="1">
      <c r="A49" s="625">
        <v>42945</v>
      </c>
      <c r="B49" s="603"/>
      <c r="C49" s="603"/>
      <c r="D49" s="603"/>
      <c r="E49" s="603"/>
      <c r="F49" s="603"/>
      <c r="G49" s="585"/>
      <c r="H49" s="624" t="s">
        <v>1200</v>
      </c>
      <c r="I49" s="603" t="s">
        <v>3</v>
      </c>
      <c r="J49" s="603" t="s">
        <v>285</v>
      </c>
      <c r="K49" s="603">
        <v>1</v>
      </c>
      <c r="L49" s="603">
        <v>3</v>
      </c>
      <c r="M49" s="562" t="str">
        <f t="shared" si="14"/>
        <v>L</v>
      </c>
      <c r="N49" s="562">
        <f t="shared" si="15"/>
        <v>4</v>
      </c>
      <c r="O49" s="598">
        <f t="shared" si="21"/>
        <v>-2</v>
      </c>
      <c r="P49" s="562" t="str">
        <f t="shared" si="16"/>
        <v>O</v>
      </c>
      <c r="Q49" s="586">
        <f t="shared" si="24"/>
        <v>0.5</v>
      </c>
      <c r="R49" s="635">
        <f t="shared" si="25"/>
        <v>-1</v>
      </c>
      <c r="S49" s="600">
        <v>-0.61</v>
      </c>
      <c r="T49" s="595">
        <f t="shared" si="19"/>
        <v>-1.3900000000000001</v>
      </c>
      <c r="U49" s="601">
        <v>2.83</v>
      </c>
      <c r="V49" s="595">
        <f t="shared" si="20"/>
        <v>1.17</v>
      </c>
      <c r="W49" s="586">
        <f t="shared" si="22"/>
        <v>1.1100000000000001</v>
      </c>
      <c r="X49" s="586">
        <f t="shared" si="23"/>
        <v>1.72</v>
      </c>
      <c r="Y49" s="746">
        <v>11</v>
      </c>
      <c r="Z49" s="746">
        <v>13</v>
      </c>
      <c r="AA49" s="746">
        <v>2</v>
      </c>
      <c r="AB49" s="746">
        <v>3</v>
      </c>
      <c r="AC49" s="746">
        <v>51</v>
      </c>
      <c r="AD49" s="746">
        <v>49</v>
      </c>
      <c r="AE49" s="746">
        <v>4141</v>
      </c>
      <c r="AF49" s="562"/>
      <c r="AG49" s="562"/>
      <c r="AH49" s="562"/>
      <c r="AJ49" s="758" t="str">
        <f t="array" ref="AJ49">IF($K49="","",IF(SUM(IF(ISNUMBER(VALUE(RIGHT($AM49:$CR49,1))),VALUE(RIGHT($AM49:$CR49,1)),0))=$K49,"T","F"))</f>
        <v>T</v>
      </c>
      <c r="AK49" s="583">
        <f t="array" ref="AK49">IF($K49="","",SUM(IF(LEFT($AM49:$CR49,1)="s",1,0))-SUM(IF(RIGHT(LEFT($AM49:$CR49,2))="-",1,0)))</f>
        <v>0</v>
      </c>
      <c r="AL49" s="562">
        <f t="array" ref="AL49">IF($K49="","",SUM(IF(LEFT($AM49:$CR49,1)="X",1,0)))</f>
        <v>11</v>
      </c>
      <c r="AM49" s="668" t="s">
        <v>4727</v>
      </c>
      <c r="AN49" s="668" t="s">
        <v>4730</v>
      </c>
      <c r="AO49" s="668" t="s">
        <v>4777</v>
      </c>
      <c r="AP49" s="668" t="s">
        <v>4777</v>
      </c>
      <c r="AQ49" s="668" t="s">
        <v>4770</v>
      </c>
      <c r="AR49" s="651" t="s">
        <v>4741</v>
      </c>
      <c r="AS49" s="668" t="s">
        <v>4763</v>
      </c>
      <c r="AT49" s="671" t="s">
        <v>2365</v>
      </c>
      <c r="AU49" s="668" t="s">
        <v>4741</v>
      </c>
      <c r="AV49" s="671" t="s">
        <v>4766</v>
      </c>
      <c r="AW49" s="668" t="s">
        <v>4730</v>
      </c>
      <c r="AX49" s="668"/>
      <c r="AY49" s="668" t="s">
        <v>4778</v>
      </c>
      <c r="AZ49" s="668" t="s">
        <v>4313</v>
      </c>
      <c r="BA49" s="668"/>
      <c r="BB49" s="668" t="s">
        <v>4778</v>
      </c>
      <c r="BC49" s="668"/>
      <c r="BD49" s="668"/>
      <c r="BE49" s="668"/>
      <c r="BF49" s="668" t="s">
        <v>4770</v>
      </c>
      <c r="BG49" s="668"/>
      <c r="BH49" s="668"/>
      <c r="BI49" s="669" t="s">
        <v>4727</v>
      </c>
      <c r="BJ49" s="668" t="s">
        <v>4763</v>
      </c>
      <c r="BK49" s="668" t="s">
        <v>4452</v>
      </c>
      <c r="BL49" s="668" t="s">
        <v>4727</v>
      </c>
      <c r="BM49" s="668"/>
      <c r="BN49" s="651"/>
      <c r="BO49" s="668" t="s">
        <v>4776</v>
      </c>
      <c r="BP49" s="671"/>
      <c r="BQ49" s="671"/>
      <c r="BR49" s="668"/>
      <c r="BS49" s="671"/>
      <c r="BT49" s="668"/>
      <c r="BU49" s="706"/>
      <c r="BV49" s="668"/>
      <c r="BW49" s="668"/>
      <c r="BX49" s="672"/>
      <c r="BY49" s="672"/>
      <c r="BZ49" s="672"/>
      <c r="CA49" s="672"/>
      <c r="CB49" s="673"/>
      <c r="CC49" s="673"/>
      <c r="CD49" s="673"/>
      <c r="CE49" s="673"/>
      <c r="CF49" s="673"/>
      <c r="CG49" s="673"/>
    </row>
    <row r="50" spans="1:85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265</v>
      </c>
      <c r="I50" s="603" t="s">
        <v>3</v>
      </c>
      <c r="J50" s="603" t="s">
        <v>285</v>
      </c>
      <c r="K50" s="603">
        <v>2</v>
      </c>
      <c r="L50" s="603">
        <v>2</v>
      </c>
      <c r="M50" s="562" t="str">
        <f t="shared" si="14"/>
        <v>D</v>
      </c>
      <c r="N50" s="562">
        <f t="shared" si="15"/>
        <v>4</v>
      </c>
      <c r="O50" s="598">
        <f t="shared" si="21"/>
        <v>0</v>
      </c>
      <c r="P50" s="562" t="str">
        <f t="shared" si="16"/>
        <v>O</v>
      </c>
      <c r="Q50" s="586">
        <f t="shared" si="24"/>
        <v>1.25</v>
      </c>
      <c r="R50" s="635">
        <f t="shared" si="25"/>
        <v>1</v>
      </c>
      <c r="S50" s="600">
        <v>-1.3</v>
      </c>
      <c r="T50" s="595">
        <f t="shared" si="19"/>
        <v>1.3</v>
      </c>
      <c r="U50" s="601">
        <v>3.4</v>
      </c>
      <c r="V50" s="595">
        <f t="shared" si="20"/>
        <v>0.60000000000000009</v>
      </c>
      <c r="W50" s="586">
        <f t="shared" si="22"/>
        <v>1.0499999999999998</v>
      </c>
      <c r="X50" s="586">
        <f t="shared" si="23"/>
        <v>2.35</v>
      </c>
      <c r="Y50" s="599">
        <v>8</v>
      </c>
      <c r="Z50" s="599">
        <v>18</v>
      </c>
      <c r="AA50" s="599">
        <v>2</v>
      </c>
      <c r="AB50" s="599">
        <v>5</v>
      </c>
      <c r="AC50" s="599">
        <v>46</v>
      </c>
      <c r="AD50" s="599">
        <v>54</v>
      </c>
      <c r="AE50" s="599">
        <v>3322</v>
      </c>
      <c r="AF50" s="562"/>
      <c r="AG50" s="562"/>
      <c r="AH50" s="562"/>
      <c r="AJ50" s="758" t="str">
        <f t="array" ref="AJ50">IF($K50="","",IF(SUM(IF(ISNUMBER(VALUE(RIGHT($AM50:$CR50,1))),VALUE(RIGHT($AM50:$CR50,1)),0))=$K50,"T","F"))</f>
        <v>T</v>
      </c>
      <c r="AK50" s="583">
        <f t="array" ref="AK50">IF($K50="","",SUM(IF(LEFT($AM50:$CR50,1)="s",1,0))-SUM(IF(RIGHT(LEFT($AM50:$CR50,2))="-",1,0)))</f>
        <v>0</v>
      </c>
      <c r="AL50" s="562">
        <f t="array" ref="AL50">IF($K50="","",SUM(IF(LEFT($AM50:$CR50,1)="X",1,0)))</f>
        <v>11</v>
      </c>
      <c r="AM50" s="668" t="s">
        <v>2474</v>
      </c>
      <c r="AN50" s="668" t="s">
        <v>2474</v>
      </c>
      <c r="AO50" s="668" t="s">
        <v>2474</v>
      </c>
      <c r="AP50" s="668" t="s">
        <v>2474</v>
      </c>
      <c r="AQ50" s="668" t="s">
        <v>2473</v>
      </c>
      <c r="AR50" s="651" t="s">
        <v>4826</v>
      </c>
      <c r="AS50" s="668" t="s">
        <v>2474</v>
      </c>
      <c r="AT50" s="682" t="s">
        <v>4832</v>
      </c>
      <c r="AU50" s="668" t="s">
        <v>2471</v>
      </c>
      <c r="AV50" s="671" t="s">
        <v>4921</v>
      </c>
      <c r="AW50" s="668" t="s">
        <v>2474</v>
      </c>
      <c r="AX50" s="668" t="s">
        <v>126</v>
      </c>
      <c r="AY50" s="668" t="s">
        <v>2472</v>
      </c>
      <c r="AZ50" s="668" t="s">
        <v>2213</v>
      </c>
      <c r="BA50" s="668" t="s">
        <v>126</v>
      </c>
      <c r="BB50" s="668" t="s">
        <v>2472</v>
      </c>
      <c r="BC50" s="668"/>
      <c r="BD50" s="668" t="s">
        <v>126</v>
      </c>
      <c r="BE50" s="668"/>
      <c r="BF50" s="668" t="s">
        <v>126</v>
      </c>
      <c r="BG50" s="668" t="s">
        <v>126</v>
      </c>
      <c r="BH50" s="671" t="s">
        <v>126</v>
      </c>
      <c r="BI50" s="668" t="s">
        <v>2473</v>
      </c>
      <c r="BJ50" s="668" t="s">
        <v>2472</v>
      </c>
      <c r="BK50" s="671" t="s">
        <v>4832</v>
      </c>
      <c r="BL50" s="671" t="s">
        <v>4921</v>
      </c>
      <c r="BM50" s="671" t="s">
        <v>126</v>
      </c>
      <c r="BN50" s="651" t="s">
        <v>126</v>
      </c>
      <c r="BO50" s="668" t="s">
        <v>2472</v>
      </c>
      <c r="BP50" s="668" t="s">
        <v>126</v>
      </c>
      <c r="BQ50" s="668" t="s">
        <v>126</v>
      </c>
      <c r="BR50" s="668" t="s">
        <v>126</v>
      </c>
      <c r="BS50" s="668" t="s">
        <v>126</v>
      </c>
      <c r="BT50" s="681" t="s">
        <v>126</v>
      </c>
      <c r="BU50" s="671" t="s">
        <v>126</v>
      </c>
      <c r="BV50" s="668" t="s">
        <v>126</v>
      </c>
      <c r="BW50" s="668" t="s">
        <v>126</v>
      </c>
      <c r="BX50" s="672" t="s">
        <v>126</v>
      </c>
      <c r="BY50" s="672"/>
      <c r="BZ50" s="672"/>
      <c r="CA50" s="672"/>
      <c r="CB50" s="673"/>
      <c r="CC50" s="673"/>
      <c r="CD50" s="673"/>
      <c r="CE50" s="673"/>
      <c r="CF50" s="673"/>
      <c r="CG50" s="673"/>
    </row>
    <row r="51" spans="1:85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264</v>
      </c>
      <c r="I51" s="603" t="s">
        <v>2</v>
      </c>
      <c r="J51" s="603" t="s">
        <v>285</v>
      </c>
      <c r="K51" s="603">
        <v>1</v>
      </c>
      <c r="L51" s="603">
        <v>2</v>
      </c>
      <c r="M51" s="562" t="str">
        <f t="shared" si="14"/>
        <v>L</v>
      </c>
      <c r="N51" s="562">
        <f t="shared" si="15"/>
        <v>3</v>
      </c>
      <c r="O51" s="598">
        <f t="shared" si="21"/>
        <v>-1</v>
      </c>
      <c r="P51" s="562" t="str">
        <f t="shared" si="16"/>
        <v>O</v>
      </c>
      <c r="Q51" s="586">
        <f t="shared" si="24"/>
        <v>0.5</v>
      </c>
      <c r="R51" s="635">
        <f t="shared" si="25"/>
        <v>-1</v>
      </c>
      <c r="S51" s="600">
        <v>-0.43</v>
      </c>
      <c r="T51" s="595">
        <f t="shared" si="19"/>
        <v>-0.57000000000000006</v>
      </c>
      <c r="U51" s="601">
        <v>2.66</v>
      </c>
      <c r="V51" s="595">
        <f t="shared" si="20"/>
        <v>0.33999999999999986</v>
      </c>
      <c r="W51" s="586">
        <f t="shared" si="22"/>
        <v>1.115</v>
      </c>
      <c r="X51" s="586">
        <f t="shared" si="23"/>
        <v>1.5450000000000002</v>
      </c>
      <c r="Y51" s="599">
        <v>16</v>
      </c>
      <c r="Z51" s="599">
        <v>9</v>
      </c>
      <c r="AA51" s="599">
        <v>3</v>
      </c>
      <c r="AB51" s="599">
        <v>4</v>
      </c>
      <c r="AC51" s="599">
        <v>57</v>
      </c>
      <c r="AD51" s="599">
        <v>43</v>
      </c>
      <c r="AE51" s="599">
        <v>442</v>
      </c>
      <c r="AF51" s="562"/>
      <c r="AG51" s="562"/>
      <c r="AH51" s="562"/>
      <c r="AJ51" s="758" t="str">
        <f t="array" ref="AJ51">IF($K51="","",IF(SUM(IF(ISNUMBER(VALUE(RIGHT($AM51:$CR51,1))),VALUE(RIGHT($AM51:$CR51,1)),0))=$K51,"T","F"))</f>
        <v>T</v>
      </c>
      <c r="AK51" s="583">
        <f t="array" ref="AK51">IF($K51="","",SUM(IF(LEFT($AM51:$CR51,1)="s",1,0))-SUM(IF(RIGHT(LEFT($AM51:$CR51,2))="-",1,0)))</f>
        <v>0</v>
      </c>
      <c r="AL51" s="562">
        <f t="array" ref="AL51">IF($K51="","",SUM(IF(LEFT($AM51:$CR51,1)="X",1,0)))</f>
        <v>11</v>
      </c>
      <c r="AM51" s="668" t="s">
        <v>2474</v>
      </c>
      <c r="AN51" s="668" t="s">
        <v>2474</v>
      </c>
      <c r="AO51" s="668" t="s">
        <v>2474</v>
      </c>
      <c r="AP51" s="668" t="s">
        <v>2474</v>
      </c>
      <c r="AQ51" s="669" t="s">
        <v>4868</v>
      </c>
      <c r="AR51" s="756" t="s">
        <v>4870</v>
      </c>
      <c r="AS51" s="669" t="s">
        <v>4872</v>
      </c>
      <c r="AT51" s="668" t="s">
        <v>2474</v>
      </c>
      <c r="AU51" s="668" t="s">
        <v>4868</v>
      </c>
      <c r="AV51" s="668" t="s">
        <v>2474</v>
      </c>
      <c r="AW51" s="668" t="s">
        <v>2474</v>
      </c>
      <c r="AX51" s="651" t="s">
        <v>126</v>
      </c>
      <c r="AY51" s="668" t="s">
        <v>2472</v>
      </c>
      <c r="AZ51" s="668" t="s">
        <v>2213</v>
      </c>
      <c r="BA51" s="668" t="s">
        <v>126</v>
      </c>
      <c r="BB51" s="668" t="s">
        <v>2472</v>
      </c>
      <c r="BC51" s="668"/>
      <c r="BD51" s="668" t="s">
        <v>126</v>
      </c>
      <c r="BE51" s="668" t="s">
        <v>126</v>
      </c>
      <c r="BF51" s="668" t="s">
        <v>126</v>
      </c>
      <c r="BG51" s="668" t="s">
        <v>126</v>
      </c>
      <c r="BH51" s="671" t="s">
        <v>126</v>
      </c>
      <c r="BI51" s="668" t="s">
        <v>4873</v>
      </c>
      <c r="BJ51" s="668" t="s">
        <v>2472</v>
      </c>
      <c r="BK51" s="668" t="s">
        <v>4866</v>
      </c>
      <c r="BL51" s="668" t="s">
        <v>4866</v>
      </c>
      <c r="BM51" s="668"/>
      <c r="BN51" s="651"/>
      <c r="BO51" s="651" t="s">
        <v>2472</v>
      </c>
      <c r="BP51" s="668"/>
      <c r="BQ51" s="668"/>
      <c r="BR51" s="668"/>
      <c r="BS51" s="668"/>
      <c r="BT51" s="668" t="s">
        <v>126</v>
      </c>
      <c r="BU51" s="668"/>
      <c r="BV51" s="668"/>
      <c r="BW51" s="668"/>
      <c r="BX51" s="672"/>
      <c r="BY51" s="672"/>
      <c r="BZ51" s="672"/>
      <c r="CA51" s="672"/>
      <c r="CB51" s="673"/>
      <c r="CC51" s="673"/>
      <c r="CD51" s="673"/>
      <c r="CE51" s="673"/>
      <c r="CF51" s="673"/>
      <c r="CG51" s="673"/>
    </row>
    <row r="52" spans="1:85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234</v>
      </c>
      <c r="I52" s="603" t="s">
        <v>2</v>
      </c>
      <c r="J52" s="603" t="s">
        <v>285</v>
      </c>
      <c r="K52" s="603">
        <v>1</v>
      </c>
      <c r="L52" s="603">
        <v>0</v>
      </c>
      <c r="M52" s="562" t="str">
        <f t="shared" si="14"/>
        <v>W</v>
      </c>
      <c r="N52" s="562">
        <f t="shared" si="15"/>
        <v>1</v>
      </c>
      <c r="O52" s="598">
        <f t="shared" si="21"/>
        <v>1</v>
      </c>
      <c r="P52" s="562" t="str">
        <f t="shared" si="16"/>
        <v>U</v>
      </c>
      <c r="Q52" s="586">
        <f t="shared" si="24"/>
        <v>-0.25</v>
      </c>
      <c r="R52" s="635">
        <f t="shared" si="25"/>
        <v>1</v>
      </c>
      <c r="S52" s="600">
        <v>0.28000000000000003</v>
      </c>
      <c r="T52" s="595">
        <f t="shared" si="19"/>
        <v>0.72</v>
      </c>
      <c r="U52" s="601">
        <v>2.54</v>
      </c>
      <c r="V52" s="595">
        <f t="shared" si="20"/>
        <v>-1.54</v>
      </c>
      <c r="W52" s="586">
        <f t="shared" si="22"/>
        <v>1.4100000000000001</v>
      </c>
      <c r="X52" s="586">
        <f t="shared" si="23"/>
        <v>1.1299999999999999</v>
      </c>
      <c r="Y52" s="599">
        <v>9</v>
      </c>
      <c r="Z52" s="599">
        <v>15</v>
      </c>
      <c r="AA52" s="599">
        <v>2</v>
      </c>
      <c r="AB52" s="599">
        <v>2</v>
      </c>
      <c r="AC52" s="599">
        <v>58</v>
      </c>
      <c r="AD52" s="599">
        <v>42</v>
      </c>
      <c r="AE52" s="599">
        <v>4141</v>
      </c>
      <c r="AF52" s="562"/>
      <c r="AG52" s="562"/>
      <c r="AH52" s="562"/>
      <c r="AJ52" s="758" t="str">
        <f t="array" ref="AJ52">IF($K52="","",IF(SUM(IF(ISNUMBER(VALUE(RIGHT($AM52:$CR52,1))),VALUE(RIGHT($AM52:$CR52,1)),0))=$K52,"T","F"))</f>
        <v>T</v>
      </c>
      <c r="AK52" s="583">
        <f t="array" ref="AK52">IF($K52="","",SUM(IF(LEFT($AM52:$CR52,1)="s",1,0))-SUM(IF(RIGHT(LEFT($AM52:$CR52,2))="-",1,0)))</f>
        <v>0</v>
      </c>
      <c r="AL52" s="562">
        <f t="array" ref="AL52">IF($K52="","",SUM(IF(LEFT($AM52:$CR52,1)="X",1,0)))</f>
        <v>11</v>
      </c>
      <c r="AM52" s="668" t="s">
        <v>2474</v>
      </c>
      <c r="AN52" s="669" t="s">
        <v>2474</v>
      </c>
      <c r="AO52" s="671" t="s">
        <v>4948</v>
      </c>
      <c r="AP52" s="668" t="s">
        <v>2474</v>
      </c>
      <c r="AQ52" s="668" t="s">
        <v>4977</v>
      </c>
      <c r="AR52" s="668" t="s">
        <v>2474</v>
      </c>
      <c r="AS52" s="668" t="s">
        <v>4972</v>
      </c>
      <c r="AT52" s="668" t="s">
        <v>4947</v>
      </c>
      <c r="AU52" s="668" t="s">
        <v>4978</v>
      </c>
      <c r="AV52" s="668" t="s">
        <v>2474</v>
      </c>
      <c r="AW52" s="671" t="s">
        <v>4976</v>
      </c>
      <c r="AX52" s="651"/>
      <c r="AY52" s="668" t="s">
        <v>4952</v>
      </c>
      <c r="AZ52" s="668" t="s">
        <v>4313</v>
      </c>
      <c r="BA52" s="668"/>
      <c r="BB52" s="668" t="s">
        <v>4949</v>
      </c>
      <c r="BC52" s="668"/>
      <c r="BD52" s="668"/>
      <c r="BE52" s="668"/>
      <c r="BF52" s="668"/>
      <c r="BG52" s="668" t="s">
        <v>4952</v>
      </c>
      <c r="BH52" s="668"/>
      <c r="BI52" s="668" t="s">
        <v>2474</v>
      </c>
      <c r="BJ52" s="668" t="s">
        <v>4952</v>
      </c>
      <c r="BK52" s="668" t="s">
        <v>2213</v>
      </c>
      <c r="BL52" s="668" t="s">
        <v>4949</v>
      </c>
      <c r="BM52" s="668"/>
      <c r="BN52" s="651"/>
      <c r="BO52" s="651" t="s">
        <v>4949</v>
      </c>
      <c r="BP52" s="668"/>
      <c r="BQ52" s="668"/>
      <c r="BR52" s="668"/>
      <c r="BS52" s="668"/>
      <c r="BT52" s="668"/>
      <c r="BU52" s="668"/>
      <c r="BV52" s="668"/>
      <c r="BW52" s="668"/>
      <c r="BX52" s="672"/>
      <c r="BY52" s="672"/>
      <c r="BZ52" s="672"/>
      <c r="CA52" s="672"/>
      <c r="CB52" s="673"/>
      <c r="CC52" s="673"/>
      <c r="CD52" s="673"/>
      <c r="CE52" s="673"/>
      <c r="CF52" s="673"/>
      <c r="CG52" s="673"/>
    </row>
    <row r="53" spans="1:85" s="661" customFormat="1" ht="15" customHeight="1">
      <c r="A53" s="625">
        <v>42966</v>
      </c>
      <c r="B53" s="603"/>
      <c r="C53" s="603"/>
      <c r="D53" s="603"/>
      <c r="E53" s="603"/>
      <c r="F53" s="603"/>
      <c r="G53" s="585"/>
      <c r="H53" s="624" t="s">
        <v>259</v>
      </c>
      <c r="I53" s="603" t="s">
        <v>3</v>
      </c>
      <c r="J53" s="603" t="s">
        <v>285</v>
      </c>
      <c r="K53" s="603">
        <v>0</v>
      </c>
      <c r="L53" s="603">
        <v>3</v>
      </c>
      <c r="M53" s="562" t="str">
        <f t="shared" si="14"/>
        <v>L</v>
      </c>
      <c r="N53" s="562">
        <f t="shared" si="15"/>
        <v>3</v>
      </c>
      <c r="O53" s="598">
        <f t="shared" si="21"/>
        <v>-3</v>
      </c>
      <c r="P53" s="562" t="str">
        <f t="shared" si="16"/>
        <v>O</v>
      </c>
      <c r="Q53" s="586">
        <f t="shared" si="24"/>
        <v>0.25</v>
      </c>
      <c r="R53" s="635">
        <f t="shared" si="25"/>
        <v>-1</v>
      </c>
      <c r="S53" s="600">
        <v>-0.24</v>
      </c>
      <c r="T53" s="595">
        <f t="shared" si="19"/>
        <v>-2.76</v>
      </c>
      <c r="U53" s="601">
        <v>2.44</v>
      </c>
      <c r="V53" s="595">
        <f t="shared" si="20"/>
        <v>0.56000000000000005</v>
      </c>
      <c r="W53" s="586">
        <f t="shared" si="22"/>
        <v>1.1000000000000001</v>
      </c>
      <c r="X53" s="586">
        <f t="shared" si="23"/>
        <v>1.3399999999999999</v>
      </c>
      <c r="Y53" s="599">
        <v>5</v>
      </c>
      <c r="Z53" s="599">
        <v>10</v>
      </c>
      <c r="AA53" s="599">
        <v>3</v>
      </c>
      <c r="AB53" s="599">
        <v>5</v>
      </c>
      <c r="AC53" s="599">
        <v>54</v>
      </c>
      <c r="AD53" s="599">
        <v>46</v>
      </c>
      <c r="AE53" s="599">
        <v>4141</v>
      </c>
      <c r="AF53" s="562"/>
      <c r="AG53" s="562"/>
      <c r="AH53" s="562"/>
      <c r="AJ53" s="758" t="str">
        <f t="array" ref="AJ53">IF($K53="","",IF(SUM(IF(ISNUMBER(VALUE(RIGHT($AM53:$CR53,1))),VALUE(RIGHT($AM53:$CR53,1)),0))=$K53,"T","F"))</f>
        <v>T</v>
      </c>
      <c r="AK53" s="583">
        <f t="array" ref="AK53">IF($K53="","",SUM(IF(LEFT($AM53:$CR53,1)="s",1,0))-SUM(IF(RIGHT(LEFT($AM53:$CR53,2))="-",1,0)))</f>
        <v>0</v>
      </c>
      <c r="AL53" s="562">
        <f t="array" ref="AL53">IF($K53="","",SUM(IF(LEFT($AM53:$CR53,1)="X",1,0)))</f>
        <v>11</v>
      </c>
      <c r="AM53" s="668" t="s">
        <v>5065</v>
      </c>
      <c r="AN53" s="668" t="s">
        <v>5065</v>
      </c>
      <c r="AO53" s="668" t="s">
        <v>5065</v>
      </c>
      <c r="AP53" s="668" t="s">
        <v>5065</v>
      </c>
      <c r="AQ53" s="668" t="s">
        <v>5141</v>
      </c>
      <c r="AR53" s="651" t="s">
        <v>2137</v>
      </c>
      <c r="AS53" s="668" t="s">
        <v>5108</v>
      </c>
      <c r="AT53" s="669" t="s">
        <v>5074</v>
      </c>
      <c r="AU53" s="668" t="s">
        <v>2137</v>
      </c>
      <c r="AV53" s="668" t="s">
        <v>5107</v>
      </c>
      <c r="AW53" s="668" t="s">
        <v>5065</v>
      </c>
      <c r="AX53" s="651"/>
      <c r="AY53" s="668" t="s">
        <v>5075</v>
      </c>
      <c r="AZ53" s="668" t="s">
        <v>4313</v>
      </c>
      <c r="BA53" s="668"/>
      <c r="BB53" s="668" t="s">
        <v>5065</v>
      </c>
      <c r="BC53" s="668"/>
      <c r="BD53" s="668" t="s">
        <v>5108</v>
      </c>
      <c r="BE53" s="668"/>
      <c r="BF53" s="668"/>
      <c r="BG53" s="668"/>
      <c r="BH53" s="669" t="s">
        <v>5074</v>
      </c>
      <c r="BI53" s="668" t="s">
        <v>5065</v>
      </c>
      <c r="BJ53" s="668" t="s">
        <v>2213</v>
      </c>
      <c r="BK53" s="668" t="s">
        <v>2213</v>
      </c>
      <c r="BL53" s="668" t="s">
        <v>5065</v>
      </c>
      <c r="BM53" s="668"/>
      <c r="BN53" s="651"/>
      <c r="BO53" s="651" t="s">
        <v>5075</v>
      </c>
      <c r="BP53" s="668"/>
      <c r="BQ53" s="668" t="s">
        <v>5074</v>
      </c>
      <c r="BR53" s="668"/>
      <c r="BS53" s="668"/>
      <c r="BT53" s="705"/>
      <c r="BU53" s="668"/>
      <c r="BV53" s="668"/>
      <c r="BW53" s="668"/>
      <c r="BX53" s="672"/>
      <c r="BY53" s="672"/>
      <c r="BZ53" s="672"/>
      <c r="CA53" s="672"/>
      <c r="CB53" s="673"/>
      <c r="CC53" s="673"/>
      <c r="CD53" s="673"/>
      <c r="CE53" s="673"/>
      <c r="CF53" s="673"/>
      <c r="CG53" s="673"/>
    </row>
    <row r="54" spans="1:85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304</v>
      </c>
      <c r="I54" s="603" t="s">
        <v>2</v>
      </c>
      <c r="J54" s="603" t="s">
        <v>285</v>
      </c>
      <c r="K54" s="603">
        <v>1</v>
      </c>
      <c r="L54" s="603">
        <v>1</v>
      </c>
      <c r="M54" s="562" t="str">
        <f t="shared" si="14"/>
        <v>D</v>
      </c>
      <c r="N54" s="562">
        <f t="shared" si="15"/>
        <v>2</v>
      </c>
      <c r="O54" s="598">
        <f t="shared" si="21"/>
        <v>0</v>
      </c>
      <c r="P54" s="562" t="str">
        <f t="shared" si="16"/>
        <v>U</v>
      </c>
      <c r="Q54" s="586">
        <f t="shared" si="24"/>
        <v>0</v>
      </c>
      <c r="R54" s="635">
        <f t="shared" si="25"/>
        <v>0</v>
      </c>
      <c r="S54" s="600">
        <v>-0.09</v>
      </c>
      <c r="T54" s="595">
        <f t="shared" si="19"/>
        <v>0.09</v>
      </c>
      <c r="U54" s="601">
        <v>2.62</v>
      </c>
      <c r="V54" s="595">
        <f t="shared" si="20"/>
        <v>-0.62000000000000011</v>
      </c>
      <c r="W54" s="586">
        <f t="shared" si="22"/>
        <v>1.2650000000000001</v>
      </c>
      <c r="X54" s="586">
        <f t="shared" si="23"/>
        <v>1.355</v>
      </c>
      <c r="Y54" s="755">
        <v>17</v>
      </c>
      <c r="Z54" s="755">
        <v>9</v>
      </c>
      <c r="AA54" s="755">
        <v>6</v>
      </c>
      <c r="AB54" s="755">
        <v>5</v>
      </c>
      <c r="AC54" s="755">
        <v>51</v>
      </c>
      <c r="AD54" s="755">
        <v>49</v>
      </c>
      <c r="AE54" s="755">
        <v>4141</v>
      </c>
      <c r="AF54" s="562"/>
      <c r="AG54" s="562"/>
      <c r="AH54" s="562"/>
      <c r="AJ54" s="758" t="str">
        <f t="array" ref="AJ54">IF($K54="","",IF(SUM(IF(ISNUMBER(VALUE(RIGHT($AM54:$CR54,1))),VALUE(RIGHT($AM54:$CR54,1)),0))=$K54,"T","F"))</f>
        <v>T</v>
      </c>
      <c r="AK54" s="583">
        <f t="array" ref="AK54">IF($K54="","",SUM(IF(LEFT($AM54:$CR54,1)="s",1,0))-SUM(IF(RIGHT(LEFT($AM54:$CR54,2))="-",1,0)))</f>
        <v>0</v>
      </c>
      <c r="AL54" s="562">
        <f t="array" ref="AL54">IF($K54="","",SUM(IF(LEFT($AM54:$CR54,1)="X",1,0)))</f>
        <v>11</v>
      </c>
      <c r="AM54" s="668" t="s">
        <v>5193</v>
      </c>
      <c r="AN54" s="671" t="s">
        <v>5195</v>
      </c>
      <c r="AO54" s="669" t="s">
        <v>5194</v>
      </c>
      <c r="AP54" s="668" t="s">
        <v>5196</v>
      </c>
      <c r="AQ54" s="668" t="s">
        <v>1431</v>
      </c>
      <c r="AR54" s="651" t="s">
        <v>5193</v>
      </c>
      <c r="AS54" s="668" t="s">
        <v>5193</v>
      </c>
      <c r="AT54" s="668" t="s">
        <v>5193</v>
      </c>
      <c r="AU54" s="668" t="s">
        <v>5200</v>
      </c>
      <c r="AV54" s="668" t="s">
        <v>5193</v>
      </c>
      <c r="AW54" s="668" t="s">
        <v>5198</v>
      </c>
      <c r="AX54" s="651"/>
      <c r="AY54" s="668" t="s">
        <v>5200</v>
      </c>
      <c r="AZ54" s="668" t="s">
        <v>4313</v>
      </c>
      <c r="BA54" s="668"/>
      <c r="BB54" s="668" t="s">
        <v>5199</v>
      </c>
      <c r="BC54" s="668"/>
      <c r="BD54" s="668"/>
      <c r="BE54" s="668"/>
      <c r="BF54" s="668"/>
      <c r="BG54" s="668"/>
      <c r="BH54" s="668" t="s">
        <v>2975</v>
      </c>
      <c r="BI54" s="682" t="s">
        <v>5197</v>
      </c>
      <c r="BJ54" s="668" t="s">
        <v>2139</v>
      </c>
      <c r="BK54" s="668" t="s">
        <v>2213</v>
      </c>
      <c r="BL54" s="668" t="s">
        <v>5199</v>
      </c>
      <c r="BM54" s="668"/>
      <c r="BN54" s="652"/>
      <c r="BO54" s="651" t="s">
        <v>5199</v>
      </c>
      <c r="BP54" s="668"/>
      <c r="BQ54" s="668" t="s">
        <v>5200</v>
      </c>
      <c r="BR54" s="668"/>
      <c r="BS54" s="668"/>
      <c r="BT54" s="668"/>
      <c r="BU54" s="668"/>
      <c r="BV54" s="668"/>
      <c r="BW54" s="668"/>
      <c r="BX54" s="672"/>
      <c r="BY54" s="672"/>
      <c r="BZ54" s="672"/>
      <c r="CA54" s="672"/>
      <c r="CB54" s="673"/>
      <c r="CC54" s="673"/>
      <c r="CD54" s="673"/>
      <c r="CE54" s="673"/>
      <c r="CF54" s="673"/>
      <c r="CG54" s="673"/>
    </row>
    <row r="55" spans="1:85" s="661" customFormat="1" ht="15" customHeight="1">
      <c r="A55" s="625">
        <v>42987</v>
      </c>
      <c r="B55" s="603"/>
      <c r="C55" s="603"/>
      <c r="D55" s="603"/>
      <c r="E55" s="603"/>
      <c r="F55" s="603"/>
      <c r="G55" s="585"/>
      <c r="H55" s="624" t="s">
        <v>255</v>
      </c>
      <c r="I55" s="603" t="s">
        <v>3</v>
      </c>
      <c r="J55" s="603" t="s">
        <v>285</v>
      </c>
      <c r="K55" s="603">
        <v>0</v>
      </c>
      <c r="L55" s="603">
        <v>1</v>
      </c>
      <c r="M55" s="562" t="str">
        <f t="shared" si="14"/>
        <v>L</v>
      </c>
      <c r="N55" s="562">
        <f t="shared" si="15"/>
        <v>1</v>
      </c>
      <c r="O55" s="598">
        <f t="shared" si="21"/>
        <v>-1</v>
      </c>
      <c r="P55" s="562" t="str">
        <f t="shared" si="16"/>
        <v>U</v>
      </c>
      <c r="Q55" s="586">
        <f t="shared" ref="Q55:Q68" si="26">IF(S55="","",IF(SIGN(S55)&lt;&gt;1,VLOOKUP(ABS(S55),SUP_HDC,3,TRUE),-VLOOKUP(ABS(S55),SUP_HDC,3,TRUE)))</f>
        <v>1</v>
      </c>
      <c r="R55" s="635">
        <f t="shared" ref="R55:R61" si="27">IF(Q55="","",IF((K55-L55+Q55)&gt;=0.5,1,IF((K55-L55+Q55)=0.25,0.5,IF((K55-L55+Q55)&lt;=-0.5,-1,IF((K55-L55+Q55)=-0.25,-0.5,0)))))</f>
        <v>0</v>
      </c>
      <c r="S55" s="600">
        <v>-1.03</v>
      </c>
      <c r="T55" s="595">
        <f t="shared" si="19"/>
        <v>3.0000000000000027E-2</v>
      </c>
      <c r="U55" s="601">
        <v>2.9</v>
      </c>
      <c r="V55" s="595">
        <f t="shared" si="20"/>
        <v>-1.9</v>
      </c>
      <c r="W55" s="586">
        <f t="shared" si="22"/>
        <v>0.93499999999999994</v>
      </c>
      <c r="X55" s="586">
        <f t="shared" si="23"/>
        <v>1.9649999999999999</v>
      </c>
      <c r="Y55" s="599">
        <v>9</v>
      </c>
      <c r="Z55" s="599">
        <v>15</v>
      </c>
      <c r="AA55" s="599">
        <v>3</v>
      </c>
      <c r="AB55" s="599">
        <v>9</v>
      </c>
      <c r="AC55" s="599">
        <v>56</v>
      </c>
      <c r="AD55" s="599">
        <v>44</v>
      </c>
      <c r="AE55" s="599">
        <v>4141</v>
      </c>
      <c r="AF55" s="562"/>
      <c r="AG55" s="562"/>
      <c r="AH55" s="562"/>
      <c r="AJ55" s="758" t="str">
        <f t="array" ref="AJ55">IF($K55="","",IF(SUM(IF(ISNUMBER(VALUE(RIGHT($AM55:$CR55,1))),VALUE(RIGHT($AM55:$CR55,1)),0))=$K55,"T","F"))</f>
        <v>T</v>
      </c>
      <c r="AK55" s="583">
        <f t="array" ref="AK55">IF($K55="","",SUM(IF(LEFT($AM55:$CR55,1)="s",1,0))-SUM(IF(RIGHT(LEFT($AM55:$CR55,2))="-",1,0)))</f>
        <v>0</v>
      </c>
      <c r="AL55" s="562">
        <f t="array" ref="AL55">IF($K55="","",SUM(IF(LEFT($AM55:$CR55,1)="X",1,0)))</f>
        <v>11</v>
      </c>
      <c r="AM55" s="668" t="s">
        <v>5400</v>
      </c>
      <c r="AN55" s="669" t="s">
        <v>5400</v>
      </c>
      <c r="AO55" s="668" t="s">
        <v>5736</v>
      </c>
      <c r="AP55" s="668" t="s">
        <v>5400</v>
      </c>
      <c r="AQ55" s="668" t="s">
        <v>5400</v>
      </c>
      <c r="AR55" s="668" t="s">
        <v>5403</v>
      </c>
      <c r="AS55" s="668" t="s">
        <v>5400</v>
      </c>
      <c r="AT55" s="668" t="s">
        <v>5400</v>
      </c>
      <c r="AU55" s="668" t="s">
        <v>5388</v>
      </c>
      <c r="AV55" s="668" t="s">
        <v>5403</v>
      </c>
      <c r="AW55" s="668" t="s">
        <v>5412</v>
      </c>
      <c r="AX55" s="651"/>
      <c r="AY55" s="668" t="s">
        <v>5388</v>
      </c>
      <c r="AZ55" s="668" t="s">
        <v>4313</v>
      </c>
      <c r="BA55" s="668"/>
      <c r="BB55" s="668" t="s">
        <v>5400</v>
      </c>
      <c r="BC55" s="668"/>
      <c r="BD55" s="668"/>
      <c r="BE55" s="668"/>
      <c r="BF55" s="668"/>
      <c r="BG55" s="668"/>
      <c r="BH55" s="671" t="s">
        <v>5388</v>
      </c>
      <c r="BI55" s="668" t="s">
        <v>5403</v>
      </c>
      <c r="BJ55" s="668" t="s">
        <v>5388</v>
      </c>
      <c r="BK55" s="668" t="s">
        <v>2213</v>
      </c>
      <c r="BL55" s="668" t="s">
        <v>5413</v>
      </c>
      <c r="BM55" s="668"/>
      <c r="BN55" s="651"/>
      <c r="BO55" s="651" t="s">
        <v>5387</v>
      </c>
      <c r="BP55" s="668"/>
      <c r="BQ55" s="668" t="s">
        <v>5387</v>
      </c>
      <c r="BR55" s="668"/>
      <c r="BS55" s="668"/>
      <c r="BT55" s="668"/>
      <c r="BU55" s="668"/>
      <c r="BV55" s="668"/>
      <c r="BW55" s="668"/>
      <c r="BX55" s="672"/>
      <c r="BY55" s="672"/>
      <c r="BZ55" s="672"/>
      <c r="CA55" s="672"/>
      <c r="CB55" s="673"/>
      <c r="CC55" s="673"/>
      <c r="CD55" s="673"/>
      <c r="CE55" s="673"/>
      <c r="CF55" s="673"/>
      <c r="CG55" s="673"/>
    </row>
    <row r="56" spans="1:85" s="661" customFormat="1" ht="15" customHeight="1">
      <c r="A56" s="625">
        <v>42994</v>
      </c>
      <c r="B56" s="603"/>
      <c r="C56" s="603"/>
      <c r="D56" s="603"/>
      <c r="E56" s="603"/>
      <c r="F56" s="603"/>
      <c r="G56" s="585"/>
      <c r="H56" s="624" t="s">
        <v>1202</v>
      </c>
      <c r="I56" s="603" t="s">
        <v>2</v>
      </c>
      <c r="J56" s="603" t="s">
        <v>285</v>
      </c>
      <c r="K56" s="603">
        <v>2</v>
      </c>
      <c r="L56" s="603">
        <v>2</v>
      </c>
      <c r="M56" s="562" t="str">
        <f t="shared" si="14"/>
        <v>D</v>
      </c>
      <c r="N56" s="562">
        <f t="shared" si="15"/>
        <v>4</v>
      </c>
      <c r="O56" s="598">
        <f t="shared" si="21"/>
        <v>0</v>
      </c>
      <c r="P56" s="562" t="str">
        <f t="shared" si="16"/>
        <v>O</v>
      </c>
      <c r="Q56" s="586">
        <f t="shared" si="26"/>
        <v>0.25</v>
      </c>
      <c r="R56" s="635">
        <f t="shared" si="27"/>
        <v>0.5</v>
      </c>
      <c r="S56" s="600">
        <v>-0.42</v>
      </c>
      <c r="T56" s="595">
        <f t="shared" si="19"/>
        <v>0.42</v>
      </c>
      <c r="U56" s="601">
        <v>2.7</v>
      </c>
      <c r="V56" s="595">
        <f t="shared" si="20"/>
        <v>1.2999999999999998</v>
      </c>
      <c r="W56" s="586">
        <f t="shared" si="22"/>
        <v>1.1400000000000001</v>
      </c>
      <c r="X56" s="586">
        <f t="shared" si="23"/>
        <v>1.56</v>
      </c>
      <c r="Y56" s="599">
        <v>11</v>
      </c>
      <c r="Z56" s="599">
        <v>15</v>
      </c>
      <c r="AA56" s="599">
        <v>3</v>
      </c>
      <c r="AB56" s="599">
        <v>5</v>
      </c>
      <c r="AC56" s="599">
        <v>46</v>
      </c>
      <c r="AD56" s="599">
        <v>54</v>
      </c>
      <c r="AE56" s="599">
        <v>4141</v>
      </c>
      <c r="AF56" s="562"/>
      <c r="AG56" s="562"/>
      <c r="AH56" s="562"/>
      <c r="AJ56" s="758" t="str">
        <f t="array" ref="AJ56">IF($K56="","",IF(SUM(IF(ISNUMBER(VALUE(RIGHT($AM56:$CR56,1))),VALUE(RIGHT($AM56:$CR56,1)),0))=$K56,"T","F"))</f>
        <v>T</v>
      </c>
      <c r="AK56" s="583">
        <f t="array" ref="AK56">IF($K56="","",SUM(IF(LEFT($AM56:$CR56,1)="s",1,0))-SUM(IF(RIGHT(LEFT($AM56:$CR56,2))="-",1,0)))</f>
        <v>0</v>
      </c>
      <c r="AL56" s="562">
        <f t="array" ref="AL56">IF($K56="","",SUM(IF(LEFT($AM56:$CR56,1)="X",1,0)))</f>
        <v>11</v>
      </c>
      <c r="AM56" s="668" t="s">
        <v>2474</v>
      </c>
      <c r="AN56" s="668" t="s">
        <v>2474</v>
      </c>
      <c r="AO56" s="668" t="s">
        <v>2471</v>
      </c>
      <c r="AP56" s="668" t="s">
        <v>2473</v>
      </c>
      <c r="AQ56" s="668" t="s">
        <v>2474</v>
      </c>
      <c r="AR56" s="651" t="s">
        <v>5503</v>
      </c>
      <c r="AS56" s="668" t="s">
        <v>2474</v>
      </c>
      <c r="AT56" s="671" t="s">
        <v>5502</v>
      </c>
      <c r="AU56" s="671" t="s">
        <v>5521</v>
      </c>
      <c r="AV56" s="668" t="s">
        <v>2471</v>
      </c>
      <c r="AW56" s="668" t="s">
        <v>2474</v>
      </c>
      <c r="AX56" s="652">
        <v>1</v>
      </c>
      <c r="AY56" s="668" t="s">
        <v>2472</v>
      </c>
      <c r="AZ56" s="668" t="s">
        <v>2213</v>
      </c>
      <c r="BA56" s="668" t="s">
        <v>126</v>
      </c>
      <c r="BB56" s="668" t="s">
        <v>2473</v>
      </c>
      <c r="BC56" s="668"/>
      <c r="BD56" s="668" t="s">
        <v>126</v>
      </c>
      <c r="BE56" s="668" t="s">
        <v>126</v>
      </c>
      <c r="BF56" s="668" t="s">
        <v>126</v>
      </c>
      <c r="BG56" s="668" t="s">
        <v>126</v>
      </c>
      <c r="BH56" s="668" t="s">
        <v>126</v>
      </c>
      <c r="BI56" s="668" t="s">
        <v>2474</v>
      </c>
      <c r="BJ56" s="668" t="s">
        <v>2472</v>
      </c>
      <c r="BK56" s="668" t="s">
        <v>2213</v>
      </c>
      <c r="BL56" s="668" t="s">
        <v>2472</v>
      </c>
      <c r="BM56" s="671" t="s">
        <v>126</v>
      </c>
      <c r="BN56" s="651" t="s">
        <v>126</v>
      </c>
      <c r="BO56" s="668" t="s">
        <v>2474</v>
      </c>
      <c r="BP56" s="668" t="s">
        <v>126</v>
      </c>
      <c r="BQ56" s="668" t="s">
        <v>2472</v>
      </c>
      <c r="BR56" s="668"/>
      <c r="BS56" s="668"/>
      <c r="BT56" s="668"/>
      <c r="BU56" s="668"/>
      <c r="BV56" s="671"/>
      <c r="BW56" s="668"/>
      <c r="BX56" s="672"/>
      <c r="BY56" s="672"/>
      <c r="BZ56" s="672"/>
      <c r="CA56" s="672"/>
      <c r="CB56" s="673"/>
      <c r="CC56" s="673"/>
      <c r="CD56" s="673"/>
      <c r="CE56" s="673"/>
      <c r="CF56" s="673"/>
      <c r="CG56" s="673"/>
    </row>
    <row r="57" spans="1:85" s="661" customFormat="1" ht="15" customHeight="1">
      <c r="A57" s="626">
        <v>42998</v>
      </c>
      <c r="B57" s="596"/>
      <c r="C57" s="596"/>
      <c r="D57" s="596"/>
      <c r="E57" s="596"/>
      <c r="F57" s="596"/>
      <c r="G57" s="591"/>
      <c r="H57" s="623" t="s">
        <v>4009</v>
      </c>
      <c r="I57" s="596" t="s">
        <v>5011</v>
      </c>
      <c r="J57" s="596" t="s">
        <v>3988</v>
      </c>
      <c r="K57" s="596">
        <v>2</v>
      </c>
      <c r="L57" s="596">
        <v>0</v>
      </c>
      <c r="M57" s="562" t="str">
        <f t="shared" si="14"/>
        <v>W</v>
      </c>
      <c r="N57" s="562">
        <f t="shared" si="15"/>
        <v>2</v>
      </c>
      <c r="O57" s="598">
        <f t="shared" si="21"/>
        <v>2</v>
      </c>
      <c r="P57" s="562" t="str">
        <f t="shared" si="16"/>
        <v>U</v>
      </c>
      <c r="Q57" s="586"/>
      <c r="R57" s="635"/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758"/>
      <c r="AK57" s="583"/>
      <c r="AL57" s="562"/>
      <c r="AM57" s="668"/>
      <c r="AN57" s="668" t="s">
        <v>5560</v>
      </c>
      <c r="AO57" s="668"/>
      <c r="AP57" s="668" t="s">
        <v>2213</v>
      </c>
      <c r="AQ57" s="669" t="s">
        <v>5548</v>
      </c>
      <c r="AR57" s="651"/>
      <c r="AS57" s="668"/>
      <c r="AT57" s="668" t="s">
        <v>5548</v>
      </c>
      <c r="AU57" s="668"/>
      <c r="AV57" s="668"/>
      <c r="AW57" s="668" t="s">
        <v>5548</v>
      </c>
      <c r="AX57" s="651"/>
      <c r="AY57" s="668" t="s">
        <v>5545</v>
      </c>
      <c r="AZ57" s="668" t="s">
        <v>2213</v>
      </c>
      <c r="BA57" s="668" t="s">
        <v>5547</v>
      </c>
      <c r="BB57" s="669" t="s">
        <v>5545</v>
      </c>
      <c r="BC57" s="668"/>
      <c r="BD57" s="668" t="s">
        <v>5545</v>
      </c>
      <c r="BE57" s="668" t="s">
        <v>5545</v>
      </c>
      <c r="BF57" s="668" t="s">
        <v>5545</v>
      </c>
      <c r="BG57" s="669" t="s">
        <v>5545</v>
      </c>
      <c r="BH57" s="668" t="s">
        <v>5546</v>
      </c>
      <c r="BI57" s="668" t="s">
        <v>5547</v>
      </c>
      <c r="BJ57" s="668" t="s">
        <v>5546</v>
      </c>
      <c r="BK57" s="668" t="s">
        <v>2213</v>
      </c>
      <c r="BL57" s="668" t="s">
        <v>5545</v>
      </c>
      <c r="BM57" s="668" t="s">
        <v>5546</v>
      </c>
      <c r="BN57" s="651"/>
      <c r="BO57" s="651" t="s">
        <v>5547</v>
      </c>
      <c r="BP57" s="668"/>
      <c r="BQ57" s="668" t="s">
        <v>5561</v>
      </c>
      <c r="BR57" s="668"/>
      <c r="BS57" s="668"/>
      <c r="BT57" s="668"/>
      <c r="BU57" s="668"/>
      <c r="BV57" s="668"/>
      <c r="BW57" s="668"/>
      <c r="BX57" s="672"/>
      <c r="BY57" s="672"/>
      <c r="BZ57" s="672"/>
      <c r="CA57" s="672"/>
      <c r="CB57" s="673"/>
      <c r="CC57" s="673"/>
      <c r="CD57" s="673"/>
      <c r="CE57" s="673"/>
      <c r="CF57" s="673"/>
      <c r="CG57" s="673"/>
    </row>
    <row r="58" spans="1:85" s="661" customFormat="1" ht="15" customHeight="1">
      <c r="A58" s="625">
        <v>43001</v>
      </c>
      <c r="B58" s="603"/>
      <c r="C58" s="603"/>
      <c r="D58" s="603"/>
      <c r="E58" s="603"/>
      <c r="F58" s="603"/>
      <c r="G58" s="585"/>
      <c r="H58" s="624" t="s">
        <v>254</v>
      </c>
      <c r="I58" s="603" t="s">
        <v>3</v>
      </c>
      <c r="J58" s="603" t="s">
        <v>285</v>
      </c>
      <c r="K58" s="603">
        <v>1</v>
      </c>
      <c r="L58" s="603">
        <v>2</v>
      </c>
      <c r="M58" s="562" t="str">
        <f t="shared" si="14"/>
        <v>L</v>
      </c>
      <c r="N58" s="562">
        <f t="shared" si="15"/>
        <v>3</v>
      </c>
      <c r="O58" s="598">
        <f t="shared" si="21"/>
        <v>-1</v>
      </c>
      <c r="P58" s="562" t="str">
        <f t="shared" si="16"/>
        <v>O</v>
      </c>
      <c r="Q58" s="586">
        <f t="shared" si="26"/>
        <v>0.5</v>
      </c>
      <c r="R58" s="635">
        <f t="shared" si="27"/>
        <v>-1</v>
      </c>
      <c r="S58" s="600">
        <v>-0.5</v>
      </c>
      <c r="T58" s="595">
        <f t="shared" si="19"/>
        <v>-0.5</v>
      </c>
      <c r="U58" s="601">
        <v>2.67</v>
      </c>
      <c r="V58" s="595">
        <f t="shared" ref="V58:V68" si="28">IF(ISBLANK(U58),"",K58+L58-U58)</f>
        <v>0.33000000000000007</v>
      </c>
      <c r="W58" s="586">
        <f t="shared" ref="W58:W61" si="29">IF(S58="","",(S58+U58)/2)</f>
        <v>1.085</v>
      </c>
      <c r="X58" s="586">
        <f t="shared" ref="X58:X61" si="30">IF(W58="","",U58-W58)</f>
        <v>1.585</v>
      </c>
      <c r="Y58" s="599">
        <v>7</v>
      </c>
      <c r="Z58" s="599">
        <v>14</v>
      </c>
      <c r="AA58" s="599">
        <v>2</v>
      </c>
      <c r="AB58" s="599">
        <v>7</v>
      </c>
      <c r="AC58" s="599">
        <v>54</v>
      </c>
      <c r="AD58" s="599">
        <v>46</v>
      </c>
      <c r="AE58" s="599">
        <v>4141</v>
      </c>
      <c r="AF58" s="562"/>
      <c r="AG58" s="562"/>
      <c r="AH58" s="562"/>
      <c r="AJ58" s="758" t="str">
        <f t="array" ref="AJ58">IF($K58="","",IF(SUM(IF(ISNUMBER(VALUE(RIGHT($AM58:$CR58,1))),VALUE(RIGHT($AM58:$CR58,1)),0))=$K58,"T","F"))</f>
        <v>T</v>
      </c>
      <c r="AK58" s="583">
        <f t="array" ref="AK58">IF($K58="","",SUM(IF(LEFT($AM58:$CR58,1)="s",1,0))-SUM(IF(RIGHT(LEFT($AM58:$CR58,2))="-",1,0)))</f>
        <v>0</v>
      </c>
      <c r="AL58" s="562">
        <f t="array" ref="AL58">IF($K58="","",SUM(IF(LEFT($AM58:$CR58,1)="X",1,0)))</f>
        <v>11</v>
      </c>
      <c r="AM58" s="668" t="s">
        <v>2474</v>
      </c>
      <c r="AN58" s="668" t="s">
        <v>2474</v>
      </c>
      <c r="AO58" s="668" t="s">
        <v>2474</v>
      </c>
      <c r="AP58" s="668" t="s">
        <v>2213</v>
      </c>
      <c r="AQ58" s="668" t="s">
        <v>2474</v>
      </c>
      <c r="AR58" s="651" t="s">
        <v>2472</v>
      </c>
      <c r="AS58" s="668" t="s">
        <v>5632</v>
      </c>
      <c r="AT58" s="682" t="s">
        <v>5633</v>
      </c>
      <c r="AU58" s="668" t="s">
        <v>2472</v>
      </c>
      <c r="AV58" s="668" t="s">
        <v>5625</v>
      </c>
      <c r="AW58" s="668" t="s">
        <v>2474</v>
      </c>
      <c r="AX58" s="651" t="s">
        <v>126</v>
      </c>
      <c r="AY58" s="668" t="s">
        <v>2472</v>
      </c>
      <c r="AZ58" s="668" t="s">
        <v>2213</v>
      </c>
      <c r="BA58" s="668" t="s">
        <v>126</v>
      </c>
      <c r="BB58" s="668" t="s">
        <v>5635</v>
      </c>
      <c r="BC58" s="668"/>
      <c r="BD58" s="668" t="s">
        <v>126</v>
      </c>
      <c r="BE58" s="668" t="s">
        <v>2472</v>
      </c>
      <c r="BF58" s="668" t="s">
        <v>126</v>
      </c>
      <c r="BG58" s="669" t="s">
        <v>2474</v>
      </c>
      <c r="BH58" s="668" t="s">
        <v>126</v>
      </c>
      <c r="BI58" s="668" t="s">
        <v>5659</v>
      </c>
      <c r="BJ58" s="668" t="s">
        <v>126</v>
      </c>
      <c r="BK58" s="668" t="s">
        <v>2213</v>
      </c>
      <c r="BL58" s="668" t="s">
        <v>2474</v>
      </c>
      <c r="BM58" s="668" t="s">
        <v>126</v>
      </c>
      <c r="BN58" s="651" t="s">
        <v>126</v>
      </c>
      <c r="BO58" s="651" t="s">
        <v>5660</v>
      </c>
      <c r="BP58" s="668" t="s">
        <v>126</v>
      </c>
      <c r="BQ58" s="668" t="s">
        <v>5625</v>
      </c>
      <c r="BR58" s="668"/>
      <c r="BS58" s="668"/>
      <c r="BT58" s="668"/>
      <c r="BU58" s="668"/>
      <c r="BV58" s="668"/>
      <c r="BW58" s="668"/>
      <c r="BX58" s="672"/>
      <c r="BY58" s="672"/>
      <c r="BZ58" s="672"/>
      <c r="CA58" s="672"/>
      <c r="CB58" s="673"/>
      <c r="CC58" s="673"/>
      <c r="CD58" s="673"/>
      <c r="CE58" s="673"/>
      <c r="CF58" s="673"/>
      <c r="CG58" s="673"/>
    </row>
    <row r="59" spans="1:85" s="661" customFormat="1" ht="15" customHeight="1">
      <c r="A59" s="625">
        <v>43008</v>
      </c>
      <c r="B59" s="603"/>
      <c r="C59" s="603"/>
      <c r="D59" s="603"/>
      <c r="E59" s="603"/>
      <c r="F59" s="603"/>
      <c r="G59" s="585"/>
      <c r="H59" s="624" t="s">
        <v>262</v>
      </c>
      <c r="I59" s="603" t="s">
        <v>2</v>
      </c>
      <c r="J59" s="603" t="s">
        <v>285</v>
      </c>
      <c r="K59" s="603">
        <v>0</v>
      </c>
      <c r="L59" s="603">
        <v>0</v>
      </c>
      <c r="M59" s="562" t="str">
        <f t="shared" si="14"/>
        <v>D</v>
      </c>
      <c r="N59" s="562">
        <f t="shared" si="15"/>
        <v>0</v>
      </c>
      <c r="O59" s="598">
        <f t="shared" si="21"/>
        <v>0</v>
      </c>
      <c r="P59" s="562" t="str">
        <f t="shared" si="16"/>
        <v>U</v>
      </c>
      <c r="Q59" s="586">
        <f t="shared" si="26"/>
        <v>0</v>
      </c>
      <c r="R59" s="635">
        <f t="shared" si="27"/>
        <v>0</v>
      </c>
      <c r="S59" s="600">
        <v>0.08</v>
      </c>
      <c r="T59" s="595">
        <f t="shared" si="19"/>
        <v>-0.08</v>
      </c>
      <c r="U59" s="601">
        <v>2.58</v>
      </c>
      <c r="V59" s="595">
        <f t="shared" si="28"/>
        <v>-2.58</v>
      </c>
      <c r="W59" s="586">
        <f t="shared" si="29"/>
        <v>1.33</v>
      </c>
      <c r="X59" s="586">
        <f t="shared" si="30"/>
        <v>1.25</v>
      </c>
      <c r="Y59" s="599">
        <v>12</v>
      </c>
      <c r="Z59" s="599">
        <v>7</v>
      </c>
      <c r="AA59" s="599">
        <v>0</v>
      </c>
      <c r="AB59" s="599">
        <v>0</v>
      </c>
      <c r="AC59" s="599">
        <v>66</v>
      </c>
      <c r="AD59" s="599">
        <v>34</v>
      </c>
      <c r="AE59" s="599">
        <v>442</v>
      </c>
      <c r="AF59" s="562"/>
      <c r="AG59" s="562"/>
      <c r="AH59" s="562"/>
      <c r="AJ59" s="758" t="str">
        <f t="array" ref="AJ59">IF($K59="","",IF(SUM(IF(ISNUMBER(VALUE(RIGHT($AM59:$CR59,1))),VALUE(RIGHT($AM59:$CR59,1)),0))=$K59,"T","F"))</f>
        <v>T</v>
      </c>
      <c r="AK59" s="583">
        <f t="array" ref="AK59">IF($K59="","",SUM(IF(LEFT($AM59:$CR59,1)="s",1,0))-SUM(IF(RIGHT(LEFT($AM59:$CR59,2))="-",1,0)))</f>
        <v>0</v>
      </c>
      <c r="AL59" s="562">
        <f t="array" ref="AL59">IF($K59="","",SUM(IF(LEFT($AM59:$CR59,1)="X",1,0)))</f>
        <v>11</v>
      </c>
      <c r="AM59" s="668" t="s">
        <v>5773</v>
      </c>
      <c r="AN59" s="668" t="s">
        <v>5774</v>
      </c>
      <c r="AO59" s="668" t="s">
        <v>5775</v>
      </c>
      <c r="AP59" s="668" t="s">
        <v>2213</v>
      </c>
      <c r="AQ59" s="668" t="s">
        <v>5773</v>
      </c>
      <c r="AR59" s="694" t="s">
        <v>5815</v>
      </c>
      <c r="AS59" s="668" t="s">
        <v>5773</v>
      </c>
      <c r="AT59" s="668" t="s">
        <v>5743</v>
      </c>
      <c r="AU59" s="668" t="s">
        <v>5815</v>
      </c>
      <c r="AV59" s="668" t="s">
        <v>5773</v>
      </c>
      <c r="AW59" s="668" t="s">
        <v>5776</v>
      </c>
      <c r="AX59" s="651"/>
      <c r="AY59" s="668" t="s">
        <v>5840</v>
      </c>
      <c r="AZ59" s="668"/>
      <c r="BA59" s="668"/>
      <c r="BB59" s="668" t="s">
        <v>5818</v>
      </c>
      <c r="BC59" s="668"/>
      <c r="BD59" s="681"/>
      <c r="BE59" s="668" t="s">
        <v>5775</v>
      </c>
      <c r="BF59" s="668"/>
      <c r="BG59" s="668" t="s">
        <v>2213</v>
      </c>
      <c r="BH59" s="668" t="s">
        <v>5840</v>
      </c>
      <c r="BI59" s="668" t="s">
        <v>5840</v>
      </c>
      <c r="BJ59" s="668" t="s">
        <v>5840</v>
      </c>
      <c r="BK59" s="668" t="s">
        <v>2213</v>
      </c>
      <c r="BL59" s="668" t="s">
        <v>5817</v>
      </c>
      <c r="BM59" s="668"/>
      <c r="BN59" s="651"/>
      <c r="BO59" s="651" t="s">
        <v>5816</v>
      </c>
      <c r="BP59" s="668"/>
      <c r="BQ59" s="668" t="s">
        <v>5817</v>
      </c>
      <c r="BR59" s="668"/>
      <c r="BS59" s="668"/>
      <c r="BT59" s="668"/>
      <c r="BU59" s="668"/>
      <c r="BV59" s="668"/>
      <c r="BW59" s="668"/>
      <c r="BX59" s="672"/>
      <c r="BY59" s="672"/>
      <c r="BZ59" s="672"/>
      <c r="CA59" s="672"/>
      <c r="CB59" s="673"/>
      <c r="CC59" s="673"/>
      <c r="CD59" s="673"/>
      <c r="CE59" s="673"/>
      <c r="CF59" s="673"/>
      <c r="CG59" s="673"/>
    </row>
    <row r="60" spans="1:85" s="661" customFormat="1" ht="15" customHeight="1">
      <c r="A60" s="625">
        <v>43022</v>
      </c>
      <c r="B60" s="603"/>
      <c r="C60" s="603"/>
      <c r="D60" s="603"/>
      <c r="E60" s="603"/>
      <c r="F60" s="603"/>
      <c r="G60" s="585"/>
      <c r="H60" s="624" t="s">
        <v>645</v>
      </c>
      <c r="I60" s="603" t="s">
        <v>3</v>
      </c>
      <c r="J60" s="603" t="s">
        <v>285</v>
      </c>
      <c r="K60" s="708">
        <v>1</v>
      </c>
      <c r="L60" s="603">
        <v>1</v>
      </c>
      <c r="M60" s="562" t="str">
        <f>IF(K60="","",IF(K60&gt;L60,"W",IF(K60=L60,"D",IF(K60&lt;L60,"L"))))</f>
        <v>D</v>
      </c>
      <c r="N60" s="562">
        <f>IF(K60="","",K60+L60)</f>
        <v>2</v>
      </c>
      <c r="O60" s="598">
        <f>IF(K60="","",K60-L60)</f>
        <v>0</v>
      </c>
      <c r="P60" s="562" t="str">
        <f t="shared" si="16"/>
        <v>U</v>
      </c>
      <c r="Q60" s="586">
        <f t="shared" ref="Q60" si="31">IF(S60="","",IF(SIGN(S60)&lt;&gt;1,VLOOKUP(ABS(S60),SUP_HDC,3,TRUE),-VLOOKUP(ABS(S60),SUP_HDC,3,TRUE)))</f>
        <v>0.25</v>
      </c>
      <c r="R60" s="635">
        <f t="shared" ref="R60" si="32">IF(Q60="","",IF((K60-L60+Q60)&gt;=0.5,1,IF((K60-L60+Q60)=0.25,0.5,IF((K60-L60+Q60)&lt;=-0.5,-1,IF((K60-L60+Q60)=-0.25,-0.5,0)))))</f>
        <v>0.5</v>
      </c>
      <c r="S60" s="600">
        <v>-0.38</v>
      </c>
      <c r="T60" s="595">
        <f t="shared" si="19"/>
        <v>0.38</v>
      </c>
      <c r="U60" s="601">
        <v>2.48</v>
      </c>
      <c r="V60" s="595">
        <f t="shared" si="28"/>
        <v>-0.48</v>
      </c>
      <c r="W60" s="586">
        <f t="shared" si="29"/>
        <v>1.05</v>
      </c>
      <c r="X60" s="586">
        <f t="shared" si="30"/>
        <v>1.43</v>
      </c>
      <c r="Y60" s="599">
        <v>14</v>
      </c>
      <c r="Z60" s="599">
        <v>28</v>
      </c>
      <c r="AA60" s="599">
        <v>2</v>
      </c>
      <c r="AB60" s="599">
        <v>6</v>
      </c>
      <c r="AC60" s="599">
        <v>38</v>
      </c>
      <c r="AD60" s="599">
        <v>62</v>
      </c>
      <c r="AE60" s="599">
        <v>442</v>
      </c>
      <c r="AF60" s="562"/>
      <c r="AG60" s="562"/>
      <c r="AH60" s="562"/>
      <c r="AJ60" s="758" t="str">
        <f t="array" ref="AJ60">IF($K60="","",IF(SUM(IF(ISNUMBER(VALUE(RIGHT($AM60:$CR60,1))),VALUE(RIGHT($AM60:$CR60,1)),0))=$K60,"T","F"))</f>
        <v>T</v>
      </c>
      <c r="AK60" s="583">
        <f t="array" ref="AK60">IF($K60="","",SUM(IF(LEFT($AM60:$CR60,1)="s",1,0))-SUM(IF(RIGHT(LEFT($AM60:$CR60,2))="-",1,0)))</f>
        <v>0</v>
      </c>
      <c r="AL60" s="562">
        <f t="array" ref="AL60">IF($K60="","",SUM(IF(LEFT($AM60:$CR60,1)="X",1,0)))</f>
        <v>11</v>
      </c>
      <c r="AM60" s="668" t="s">
        <v>5940</v>
      </c>
      <c r="AN60" s="668" t="s">
        <v>5945</v>
      </c>
      <c r="AO60" s="669" t="s">
        <v>5944</v>
      </c>
      <c r="AP60" s="668" t="s">
        <v>2213</v>
      </c>
      <c r="AQ60" s="669" t="s">
        <v>5946</v>
      </c>
      <c r="AR60" s="651" t="s">
        <v>5944</v>
      </c>
      <c r="AS60" s="668" t="s">
        <v>5940</v>
      </c>
      <c r="AT60" s="668" t="s">
        <v>5940</v>
      </c>
      <c r="AU60" s="671" t="s">
        <v>5963</v>
      </c>
      <c r="AV60" s="670" t="s">
        <v>5940</v>
      </c>
      <c r="AW60" s="668" t="s">
        <v>2137</v>
      </c>
      <c r="AX60" s="651"/>
      <c r="AY60" s="668" t="s">
        <v>5942</v>
      </c>
      <c r="AZ60" s="668"/>
      <c r="BA60" s="668"/>
      <c r="BB60" s="668" t="s">
        <v>5962</v>
      </c>
      <c r="BC60" s="668"/>
      <c r="BD60" s="668"/>
      <c r="BE60" s="668" t="s">
        <v>2137</v>
      </c>
      <c r="BF60" s="668"/>
      <c r="BG60" s="668" t="s">
        <v>2213</v>
      </c>
      <c r="BH60" s="668" t="s">
        <v>5942</v>
      </c>
      <c r="BI60" s="668" t="s">
        <v>5947</v>
      </c>
      <c r="BJ60" s="668" t="s">
        <v>5942</v>
      </c>
      <c r="BK60" s="668" t="s">
        <v>2213</v>
      </c>
      <c r="BL60" s="671" t="s">
        <v>5964</v>
      </c>
      <c r="BM60" s="668"/>
      <c r="BN60" s="651"/>
      <c r="BO60" s="651" t="s">
        <v>5961</v>
      </c>
      <c r="BP60" s="668"/>
      <c r="BQ60" s="668"/>
      <c r="BR60" s="668"/>
      <c r="BS60" s="668"/>
      <c r="BT60" s="668"/>
      <c r="BU60" s="668"/>
      <c r="BV60" s="668"/>
      <c r="BW60" s="668"/>
      <c r="BX60" s="672"/>
      <c r="BY60" s="672"/>
      <c r="BZ60" s="672"/>
      <c r="CA60" s="672"/>
      <c r="CB60" s="673"/>
      <c r="CC60" s="673"/>
      <c r="CD60" s="673"/>
      <c r="CE60" s="673"/>
      <c r="CF60" s="673"/>
      <c r="CG60" s="673"/>
    </row>
    <row r="61" spans="1:85" s="661" customFormat="1" ht="15" customHeight="1">
      <c r="A61" s="625">
        <v>43029</v>
      </c>
      <c r="B61" s="603"/>
      <c r="C61" s="603"/>
      <c r="D61" s="603"/>
      <c r="E61" s="603"/>
      <c r="F61" s="603"/>
      <c r="G61" s="585"/>
      <c r="H61" s="624" t="s">
        <v>256</v>
      </c>
      <c r="I61" s="603" t="s">
        <v>2</v>
      </c>
      <c r="J61" s="603" t="s">
        <v>285</v>
      </c>
      <c r="K61" s="603">
        <v>1</v>
      </c>
      <c r="L61" s="603">
        <v>1</v>
      </c>
      <c r="M61" s="562" t="str">
        <f t="shared" si="14"/>
        <v>D</v>
      </c>
      <c r="N61" s="562">
        <f t="shared" si="15"/>
        <v>2</v>
      </c>
      <c r="O61" s="598">
        <f t="shared" si="21"/>
        <v>0</v>
      </c>
      <c r="P61" s="562" t="str">
        <f t="shared" si="16"/>
        <v>U</v>
      </c>
      <c r="Q61" s="586">
        <f t="shared" si="26"/>
        <v>0.5</v>
      </c>
      <c r="R61" s="635">
        <f t="shared" si="27"/>
        <v>1</v>
      </c>
      <c r="S61" s="600">
        <v>-0.6</v>
      </c>
      <c r="T61" s="595">
        <f t="shared" si="19"/>
        <v>0.6</v>
      </c>
      <c r="U61" s="601">
        <v>2.71</v>
      </c>
      <c r="V61" s="595">
        <f t="shared" si="28"/>
        <v>-0.71</v>
      </c>
      <c r="W61" s="586">
        <f t="shared" si="29"/>
        <v>1.0549999999999999</v>
      </c>
      <c r="X61" s="586">
        <f t="shared" si="30"/>
        <v>1.655</v>
      </c>
      <c r="Y61" s="599">
        <v>15</v>
      </c>
      <c r="Z61" s="599">
        <v>13</v>
      </c>
      <c r="AA61" s="599">
        <v>8</v>
      </c>
      <c r="AB61" s="599">
        <v>6</v>
      </c>
      <c r="AC61" s="599">
        <v>44</v>
      </c>
      <c r="AD61" s="599">
        <v>56</v>
      </c>
      <c r="AE61" s="599">
        <v>442</v>
      </c>
      <c r="AF61" s="562"/>
      <c r="AG61" s="562"/>
      <c r="AH61" s="562"/>
      <c r="AJ61" s="758" t="str">
        <f t="array" ref="AJ61">IF($K61="","",IF(SUM(IF(ISNUMBER(VALUE(RIGHT($AM61:$CR61,1))),VALUE(RIGHT($AM61:$CR61,1)),0))=$K61,"T","F"))</f>
        <v>T</v>
      </c>
      <c r="AK61" s="583">
        <f t="array" ref="AK61">IF($K61="","",SUM(IF(LEFT($AM61:$CR61,1)="s",1,0))-SUM(IF(RIGHT(LEFT($AM61:$CR61,2))="-",1,0)))</f>
        <v>0</v>
      </c>
      <c r="AL61" s="562">
        <f t="array" ref="AL61">IF($K61="","",SUM(IF(LEFT($AM61:$CR61,1)="X",1,0)))</f>
        <v>11</v>
      </c>
      <c r="AM61" s="668" t="s">
        <v>6073</v>
      </c>
      <c r="AN61" s="668" t="s">
        <v>6083</v>
      </c>
      <c r="AO61" s="669" t="s">
        <v>6084</v>
      </c>
      <c r="AP61" s="668" t="s">
        <v>2213</v>
      </c>
      <c r="AQ61" s="669" t="s">
        <v>6084</v>
      </c>
      <c r="AR61" s="651" t="s">
        <v>6085</v>
      </c>
      <c r="AS61" s="669" t="s">
        <v>6073</v>
      </c>
      <c r="AT61" s="671" t="s">
        <v>6086</v>
      </c>
      <c r="AU61" s="668" t="s">
        <v>6087</v>
      </c>
      <c r="AV61" s="668" t="s">
        <v>6030</v>
      </c>
      <c r="AW61" s="668" t="s">
        <v>6084</v>
      </c>
      <c r="AX61" s="651"/>
      <c r="AY61" s="668" t="s">
        <v>6077</v>
      </c>
      <c r="AZ61" s="668"/>
      <c r="BA61" s="668"/>
      <c r="BB61" s="668" t="s">
        <v>6075</v>
      </c>
      <c r="BC61" s="668"/>
      <c r="BD61" s="668" t="s">
        <v>6073</v>
      </c>
      <c r="BE61" s="668" t="s">
        <v>6036</v>
      </c>
      <c r="BF61" s="668"/>
      <c r="BG61" s="668"/>
      <c r="BH61" s="681" t="s">
        <v>6088</v>
      </c>
      <c r="BI61" s="668" t="s">
        <v>6077</v>
      </c>
      <c r="BJ61" s="668" t="s">
        <v>6085</v>
      </c>
      <c r="BK61" s="668" t="s">
        <v>6075</v>
      </c>
      <c r="BL61" s="668" t="s">
        <v>6077</v>
      </c>
      <c r="BM61" s="668"/>
      <c r="BN61" s="651"/>
      <c r="BO61" s="651" t="s">
        <v>6075</v>
      </c>
      <c r="BP61" s="668"/>
      <c r="BQ61" s="668"/>
      <c r="BR61" s="668"/>
      <c r="BS61" s="668"/>
      <c r="BT61" s="668"/>
      <c r="BU61" s="668"/>
      <c r="BV61" s="668"/>
      <c r="BW61" s="668"/>
      <c r="BX61" s="672"/>
      <c r="BY61" s="672"/>
      <c r="BZ61" s="672"/>
      <c r="CA61" s="672"/>
      <c r="CB61" s="673"/>
      <c r="CC61" s="673"/>
      <c r="CD61" s="673"/>
      <c r="CE61" s="673"/>
      <c r="CF61" s="673"/>
      <c r="CG61" s="673"/>
    </row>
    <row r="62" spans="1:85" s="661" customFormat="1" ht="15" customHeight="1">
      <c r="A62" s="626">
        <v>43033</v>
      </c>
      <c r="B62" s="596"/>
      <c r="C62" s="596"/>
      <c r="D62" s="596"/>
      <c r="E62" s="596"/>
      <c r="F62" s="596"/>
      <c r="G62" s="591"/>
      <c r="H62" s="623" t="s">
        <v>5666</v>
      </c>
      <c r="I62" s="596" t="s">
        <v>5665</v>
      </c>
      <c r="J62" s="596" t="s">
        <v>3988</v>
      </c>
      <c r="K62" s="596">
        <v>0</v>
      </c>
      <c r="L62" s="596">
        <v>2</v>
      </c>
      <c r="M62" s="562" t="str">
        <f t="shared" si="14"/>
        <v>L</v>
      </c>
      <c r="N62" s="562">
        <f t="shared" si="15"/>
        <v>2</v>
      </c>
      <c r="O62" s="598">
        <f t="shared" si="21"/>
        <v>-2</v>
      </c>
      <c r="P62" s="562" t="str">
        <f t="shared" si="16"/>
        <v>U</v>
      </c>
      <c r="Q62" s="586" t="str">
        <f t="shared" ref="Q62:Q67" si="33">IF(S62="","",IF(SIGN(S62)&lt;&gt;1,VLOOKUP(ABS(S62),SUP_HDC,3,TRUE),-VLOOKUP(ABS(S62),SUP_HDC,3,TRUE)))</f>
        <v/>
      </c>
      <c r="R62" s="635" t="str">
        <f t="shared" ref="R62:R71" si="34">IF(Q62="","",IF((K62-L62+Q62)&gt;=0.5,1,IF((K62-L62+Q62)=0.25,0.5,IF((K62-L62+Q62)&lt;=-0.5,-1,IF((K62-L62+Q62)=-0.25,-0.5,0)))))</f>
        <v/>
      </c>
      <c r="S62" s="600"/>
      <c r="T62" s="595" t="str">
        <f t="shared" si="19"/>
        <v/>
      </c>
      <c r="U62" s="601"/>
      <c r="V62" s="595" t="str">
        <f t="shared" si="28"/>
        <v/>
      </c>
      <c r="W62" s="586" t="str">
        <f t="shared" ref="W62:W73" si="35">IF(S62="","",(S62+U62)/2)</f>
        <v/>
      </c>
      <c r="X62" s="586" t="str">
        <f t="shared" ref="X62:X73" si="36">IF(W62="","",U62-W62)</f>
        <v/>
      </c>
      <c r="Y62" s="755"/>
      <c r="Z62" s="755"/>
      <c r="AA62" s="755"/>
      <c r="AB62" s="755"/>
      <c r="AC62" s="755"/>
      <c r="AD62" s="755"/>
      <c r="AE62" s="755"/>
      <c r="AF62" s="562"/>
      <c r="AG62" s="562"/>
      <c r="AH62" s="562"/>
      <c r="AJ62" s="758" t="str">
        <f t="array" ref="AJ62">IF($K62="","",IF(SUM(IF(ISNUMBER(VALUE(RIGHT($AM62:$CR62,1))),VALUE(RIGHT($AM62:$CR62,1)),0))=$K62,"T","F"))</f>
        <v>T</v>
      </c>
      <c r="AK62" s="583">
        <f t="array" ref="AK62">IF($K62="","",SUM(IF(LEFT($AM62:$CR62,1)="s",1,0))-SUM(IF(RIGHT(LEFT($AM62:$CR62,2))="-",1,0)))</f>
        <v>0</v>
      </c>
      <c r="AL62" s="562">
        <f t="array" ref="AL62">IF($K62="","",SUM(IF(LEFT($AM62:$CR62,1)="X",1,0)))</f>
        <v>11</v>
      </c>
      <c r="AM62" s="668"/>
      <c r="AN62" s="668"/>
      <c r="AO62" s="668"/>
      <c r="AP62" s="668" t="s">
        <v>2213</v>
      </c>
      <c r="AQ62" s="668"/>
      <c r="AR62" s="651" t="s">
        <v>6179</v>
      </c>
      <c r="AS62" s="668"/>
      <c r="AT62" s="668" t="s">
        <v>6174</v>
      </c>
      <c r="AU62" s="668"/>
      <c r="AV62" s="668" t="s">
        <v>6178</v>
      </c>
      <c r="AW62" s="668" t="s">
        <v>6174</v>
      </c>
      <c r="AX62" s="651"/>
      <c r="AY62" s="668" t="s">
        <v>6167</v>
      </c>
      <c r="AZ62" s="668"/>
      <c r="BA62" s="668" t="s">
        <v>6174</v>
      </c>
      <c r="BB62" s="668" t="s">
        <v>6167</v>
      </c>
      <c r="BC62" s="668"/>
      <c r="BD62" s="668"/>
      <c r="BE62" s="668" t="s">
        <v>6036</v>
      </c>
      <c r="BF62" s="668" t="s">
        <v>6167</v>
      </c>
      <c r="BG62" s="668" t="s">
        <v>6167</v>
      </c>
      <c r="BH62" s="668" t="s">
        <v>6167</v>
      </c>
      <c r="BI62" s="668" t="s">
        <v>6167</v>
      </c>
      <c r="BJ62" s="668"/>
      <c r="BK62" s="668" t="s">
        <v>6181</v>
      </c>
      <c r="BL62" s="668" t="s">
        <v>6167</v>
      </c>
      <c r="BM62" s="668" t="s">
        <v>2137</v>
      </c>
      <c r="BN62" s="651" t="s">
        <v>6180</v>
      </c>
      <c r="BO62" s="668" t="s">
        <v>6167</v>
      </c>
      <c r="BP62" s="668"/>
      <c r="BQ62" s="668" t="s">
        <v>6167</v>
      </c>
      <c r="BR62" s="668"/>
      <c r="BS62" s="668"/>
      <c r="BT62" s="668"/>
      <c r="BU62" s="668"/>
      <c r="BV62" s="668"/>
      <c r="BW62" s="668"/>
      <c r="BX62" s="672" t="s">
        <v>126</v>
      </c>
      <c r="BY62" s="672" t="s">
        <v>126</v>
      </c>
      <c r="BZ62" s="672" t="s">
        <v>126</v>
      </c>
      <c r="CA62" s="672" t="s">
        <v>126</v>
      </c>
      <c r="CB62" s="673" t="s">
        <v>126</v>
      </c>
      <c r="CC62" s="673" t="s">
        <v>126</v>
      </c>
      <c r="CD62" s="673"/>
      <c r="CE62" s="673"/>
      <c r="CF62" s="673"/>
      <c r="CG62" s="673"/>
    </row>
    <row r="63" spans="1:85" s="661" customFormat="1" ht="15" customHeight="1">
      <c r="A63" s="625">
        <v>43037</v>
      </c>
      <c r="B63" s="603"/>
      <c r="C63" s="603"/>
      <c r="D63" s="603"/>
      <c r="E63" s="603"/>
      <c r="F63" s="603"/>
      <c r="G63" s="585"/>
      <c r="H63" s="624" t="s">
        <v>253</v>
      </c>
      <c r="I63" s="603" t="s">
        <v>3</v>
      </c>
      <c r="J63" s="603" t="s">
        <v>285</v>
      </c>
      <c r="K63" s="708">
        <v>1</v>
      </c>
      <c r="L63" s="576">
        <v>2</v>
      </c>
      <c r="M63" s="562" t="str">
        <f t="shared" si="14"/>
        <v>L</v>
      </c>
      <c r="N63" s="562">
        <f t="shared" si="15"/>
        <v>3</v>
      </c>
      <c r="O63" s="598">
        <f t="shared" si="21"/>
        <v>-1</v>
      </c>
      <c r="P63" s="562" t="str">
        <f t="shared" si="16"/>
        <v>O</v>
      </c>
      <c r="Q63" s="586">
        <f t="shared" si="33"/>
        <v>1</v>
      </c>
      <c r="R63" s="635">
        <f t="shared" si="34"/>
        <v>0</v>
      </c>
      <c r="S63" s="600">
        <v>-1.1299999999999999</v>
      </c>
      <c r="T63" s="595">
        <f t="shared" si="19"/>
        <v>0.12999999999999989</v>
      </c>
      <c r="U63" s="601">
        <v>2.9</v>
      </c>
      <c r="V63" s="595">
        <f t="shared" si="28"/>
        <v>0.10000000000000009</v>
      </c>
      <c r="W63" s="586">
        <f t="shared" si="35"/>
        <v>0.88500000000000001</v>
      </c>
      <c r="X63" s="586">
        <f t="shared" si="36"/>
        <v>2.0149999999999997</v>
      </c>
      <c r="Y63" s="599">
        <v>8</v>
      </c>
      <c r="Z63" s="599">
        <v>24</v>
      </c>
      <c r="AA63" s="599">
        <v>3</v>
      </c>
      <c r="AB63" s="599">
        <v>9</v>
      </c>
      <c r="AC63" s="599">
        <v>39</v>
      </c>
      <c r="AD63" s="599">
        <v>61</v>
      </c>
      <c r="AE63" s="599">
        <v>442</v>
      </c>
      <c r="AF63" s="562"/>
      <c r="AG63" s="562"/>
      <c r="AH63" s="562"/>
      <c r="AJ63" s="758" t="str">
        <f t="array" ref="AJ63">IF($K63="","",IF(SUM(IF(ISNUMBER(VALUE(RIGHT($AM63:$CR63,1))),VALUE(RIGHT($AM63:$CR63,1)),0))=$K63,"T","F"))</f>
        <v>T</v>
      </c>
      <c r="AK63" s="583">
        <f t="array" ref="AK63">IF($K63="","",SUM(IF(LEFT($AM63:$CR63,1)="s",1,0))-SUM(IF(RIGHT(LEFT($AM63:$CR63,2))="-",1,0)))</f>
        <v>0</v>
      </c>
      <c r="AL63" s="562">
        <f t="array" ref="AL63">IF($K63="","",SUM(IF(LEFT($AM63:$CR63,1)="X",1,0)))</f>
        <v>11</v>
      </c>
      <c r="AM63" s="668" t="s">
        <v>6245</v>
      </c>
      <c r="AN63" s="668" t="s">
        <v>6245</v>
      </c>
      <c r="AO63" s="668"/>
      <c r="AP63" s="668" t="s">
        <v>2213</v>
      </c>
      <c r="AQ63" s="668" t="s">
        <v>6245</v>
      </c>
      <c r="AR63" s="651" t="s">
        <v>6246</v>
      </c>
      <c r="AS63" s="668" t="s">
        <v>6245</v>
      </c>
      <c r="AT63" s="670" t="s">
        <v>6245</v>
      </c>
      <c r="AU63" s="668" t="s">
        <v>6248</v>
      </c>
      <c r="AV63" s="668" t="s">
        <v>6284</v>
      </c>
      <c r="AW63" s="668" t="s">
        <v>6245</v>
      </c>
      <c r="AX63" s="652">
        <v>1</v>
      </c>
      <c r="AY63" s="668" t="s">
        <v>6253</v>
      </c>
      <c r="AZ63" s="668"/>
      <c r="BA63" s="668"/>
      <c r="BB63" s="668" t="s">
        <v>6283</v>
      </c>
      <c r="BC63" s="668"/>
      <c r="BD63" s="668" t="s">
        <v>6248</v>
      </c>
      <c r="BE63" s="668" t="s">
        <v>6036</v>
      </c>
      <c r="BF63" s="668" t="s">
        <v>6252</v>
      </c>
      <c r="BG63" s="668"/>
      <c r="BH63" s="668" t="s">
        <v>6253</v>
      </c>
      <c r="BI63" s="668" t="s">
        <v>6256</v>
      </c>
      <c r="BJ63" s="668" t="s">
        <v>6248</v>
      </c>
      <c r="BK63" s="668" t="s">
        <v>6252</v>
      </c>
      <c r="BL63" s="668" t="s">
        <v>6285</v>
      </c>
      <c r="BM63" s="668"/>
      <c r="BN63" s="651"/>
      <c r="BO63" s="651"/>
      <c r="BP63" s="668"/>
      <c r="BQ63" s="668"/>
      <c r="BR63" s="668"/>
      <c r="BS63" s="668"/>
      <c r="BT63" s="668"/>
      <c r="BU63" s="668"/>
      <c r="BV63" s="668"/>
      <c r="BW63" s="668"/>
      <c r="BX63" s="672"/>
      <c r="BY63" s="672"/>
      <c r="BZ63" s="672"/>
      <c r="CA63" s="672"/>
      <c r="CB63" s="673"/>
      <c r="CC63" s="673"/>
      <c r="CD63" s="673"/>
      <c r="CE63" s="673"/>
      <c r="CF63" s="673"/>
      <c r="CG63" s="673"/>
    </row>
    <row r="64" spans="1:85" s="661" customFormat="1" ht="15" customHeight="1">
      <c r="A64" s="625">
        <v>43057</v>
      </c>
      <c r="B64" s="603"/>
      <c r="C64" s="603"/>
      <c r="D64" s="603"/>
      <c r="E64" s="603"/>
      <c r="F64" s="603"/>
      <c r="G64" s="585"/>
      <c r="H64" s="624" t="s">
        <v>266</v>
      </c>
      <c r="I64" s="603" t="s">
        <v>3</v>
      </c>
      <c r="J64" s="603" t="s">
        <v>285</v>
      </c>
      <c r="K64" s="708">
        <v>0</v>
      </c>
      <c r="L64" s="603">
        <v>3</v>
      </c>
      <c r="M64" s="562" t="str">
        <f t="shared" si="14"/>
        <v>L</v>
      </c>
      <c r="N64" s="562">
        <f t="shared" si="15"/>
        <v>3</v>
      </c>
      <c r="O64" s="598">
        <f t="shared" si="21"/>
        <v>-3</v>
      </c>
      <c r="P64" s="562" t="str">
        <f t="shared" si="16"/>
        <v>O</v>
      </c>
      <c r="Q64" s="586">
        <f t="shared" si="33"/>
        <v>0.25</v>
      </c>
      <c r="R64" s="635">
        <f t="shared" si="34"/>
        <v>-1</v>
      </c>
      <c r="S64" s="600">
        <v>-0.25</v>
      </c>
      <c r="T64" s="595">
        <f t="shared" si="19"/>
        <v>-2.75</v>
      </c>
      <c r="U64" s="601">
        <v>2.77</v>
      </c>
      <c r="V64" s="595">
        <f t="shared" si="28"/>
        <v>0.22999999999999998</v>
      </c>
      <c r="W64" s="586">
        <f t="shared" si="35"/>
        <v>1.26</v>
      </c>
      <c r="X64" s="586">
        <f t="shared" si="36"/>
        <v>1.51</v>
      </c>
      <c r="Y64" s="599">
        <v>12</v>
      </c>
      <c r="Z64" s="599">
        <v>21</v>
      </c>
      <c r="AA64" s="599">
        <v>3</v>
      </c>
      <c r="AB64" s="599">
        <v>7</v>
      </c>
      <c r="AC64" s="599">
        <v>50</v>
      </c>
      <c r="AD64" s="599">
        <v>50</v>
      </c>
      <c r="AE64" s="599">
        <v>442</v>
      </c>
      <c r="AF64" s="562"/>
      <c r="AG64" s="562"/>
      <c r="AH64" s="562"/>
      <c r="AJ64" s="758" t="str">
        <f t="array" ref="AJ64">IF($K64="","",IF(SUM(IF(ISNUMBER(VALUE(RIGHT($AM64:$CR64,1))),VALUE(RIGHT($AM64:$CR64,1)),0))=$K64,"T","F"))</f>
        <v>T</v>
      </c>
      <c r="AK64" s="583">
        <f t="array" ref="AK64">IF($K64="","",SUM(IF(LEFT($AM64:$CR64,1)="s",1,0))-SUM(IF(RIGHT(LEFT($AM64:$CR64,2))="-",1,0)))</f>
        <v>0</v>
      </c>
      <c r="AL64" s="562">
        <f t="array" ref="AL64">IF($K64="","",SUM(IF(LEFT($AM64:$CR64,1)="X",1,0)))</f>
        <v>11</v>
      </c>
      <c r="AM64" s="668" t="s">
        <v>6378</v>
      </c>
      <c r="AN64" s="668" t="s">
        <v>2213</v>
      </c>
      <c r="AO64" s="668"/>
      <c r="AP64" s="668" t="s">
        <v>6387</v>
      </c>
      <c r="AQ64" s="669" t="s">
        <v>6389</v>
      </c>
      <c r="AR64" s="651" t="s">
        <v>6386</v>
      </c>
      <c r="AS64" s="671"/>
      <c r="AT64" s="668" t="s">
        <v>6353</v>
      </c>
      <c r="AU64" s="668" t="s">
        <v>6382</v>
      </c>
      <c r="AV64" s="668" t="s">
        <v>6383</v>
      </c>
      <c r="AW64" s="668" t="s">
        <v>6378</v>
      </c>
      <c r="AX64" s="651"/>
      <c r="AY64" s="668" t="s">
        <v>6393</v>
      </c>
      <c r="AZ64" s="668"/>
      <c r="BA64" s="668"/>
      <c r="BB64" s="668" t="s">
        <v>6378</v>
      </c>
      <c r="BC64" s="668" t="s">
        <v>6386</v>
      </c>
      <c r="BD64" s="668" t="s">
        <v>6388</v>
      </c>
      <c r="BE64" s="668" t="s">
        <v>6036</v>
      </c>
      <c r="BF64" s="668"/>
      <c r="BG64" s="668"/>
      <c r="BH64" s="668" t="s">
        <v>6390</v>
      </c>
      <c r="BI64" s="670" t="s">
        <v>6378</v>
      </c>
      <c r="BJ64" s="668" t="s">
        <v>6392</v>
      </c>
      <c r="BK64" s="668" t="s">
        <v>6383</v>
      </c>
      <c r="BL64" s="668" t="s">
        <v>6393</v>
      </c>
      <c r="BM64" s="668"/>
      <c r="BN64" s="651"/>
      <c r="BO64" s="651" t="s">
        <v>6391</v>
      </c>
      <c r="BP64" s="668"/>
      <c r="BQ64" s="668" t="s">
        <v>6378</v>
      </c>
      <c r="BR64" s="668"/>
      <c r="BS64" s="668"/>
      <c r="BT64" s="668"/>
      <c r="BU64" s="671"/>
      <c r="BV64" s="668"/>
      <c r="BW64" s="668"/>
      <c r="BX64" s="672"/>
      <c r="BY64" s="672"/>
      <c r="BZ64" s="672"/>
      <c r="CA64" s="672"/>
      <c r="CB64" s="673"/>
      <c r="CC64" s="673"/>
      <c r="CD64" s="673"/>
      <c r="CE64" s="673"/>
      <c r="CF64" s="673"/>
      <c r="CG64" s="673"/>
    </row>
    <row r="65" spans="1:85" s="661" customFormat="1" ht="15" customHeight="1">
      <c r="A65" s="625">
        <v>43065</v>
      </c>
      <c r="B65" s="625"/>
      <c r="C65" s="625"/>
      <c r="D65" s="625"/>
      <c r="E65" s="625"/>
      <c r="F65" s="625"/>
      <c r="G65" s="585"/>
      <c r="H65" s="627" t="s">
        <v>267</v>
      </c>
      <c r="I65" s="625" t="s">
        <v>2</v>
      </c>
      <c r="J65" s="625" t="s">
        <v>285</v>
      </c>
      <c r="K65" s="603">
        <v>0</v>
      </c>
      <c r="L65" s="603">
        <v>0</v>
      </c>
      <c r="M65" s="562" t="str">
        <f t="shared" si="14"/>
        <v>D</v>
      </c>
      <c r="N65" s="562">
        <f t="shared" si="15"/>
        <v>0</v>
      </c>
      <c r="O65" s="598">
        <f t="shared" si="21"/>
        <v>0</v>
      </c>
      <c r="P65" s="562" t="str">
        <f t="shared" si="16"/>
        <v>U</v>
      </c>
      <c r="Q65" s="586">
        <f t="shared" si="33"/>
        <v>0</v>
      </c>
      <c r="R65" s="635">
        <f t="shared" si="34"/>
        <v>0</v>
      </c>
      <c r="S65" s="600">
        <v>-0.1</v>
      </c>
      <c r="T65" s="595">
        <f t="shared" si="19"/>
        <v>0.1</v>
      </c>
      <c r="U65" s="601">
        <v>2.68</v>
      </c>
      <c r="V65" s="595">
        <f t="shared" si="28"/>
        <v>-2.68</v>
      </c>
      <c r="W65" s="586">
        <f t="shared" si="35"/>
        <v>1.29</v>
      </c>
      <c r="X65" s="586">
        <f t="shared" si="36"/>
        <v>1.3900000000000001</v>
      </c>
      <c r="Y65" s="599">
        <v>9</v>
      </c>
      <c r="Z65" s="599">
        <v>12</v>
      </c>
      <c r="AA65" s="599">
        <v>1</v>
      </c>
      <c r="AB65" s="599">
        <v>2</v>
      </c>
      <c r="AC65" s="599">
        <v>55</v>
      </c>
      <c r="AD65" s="599">
        <v>45</v>
      </c>
      <c r="AE65" s="599">
        <v>442</v>
      </c>
      <c r="AF65" s="562"/>
      <c r="AG65" s="562"/>
      <c r="AH65" s="562"/>
      <c r="AJ65" s="758" t="str">
        <f t="array" ref="AJ65">IF($K65="","",IF(SUM(IF(ISNUMBER(VALUE(RIGHT($AM65:$CR65,1))),VALUE(RIGHT($AM65:$CR65,1)),0))=$K65,"T","F"))</f>
        <v>T</v>
      </c>
      <c r="AK65" s="583">
        <f t="array" ref="AK65">IF($K65="","",SUM(IF(LEFT($AM65:$CR65,1)="s",1,0))-SUM(IF(RIGHT(LEFT($AM65:$CR65,2))="-",1,0)))</f>
        <v>0</v>
      </c>
      <c r="AL65" s="562">
        <f t="array" ref="AL65">IF($K65="","",SUM(IF(LEFT($AM65:$CR65,1)="X",1,0)))</f>
        <v>11</v>
      </c>
      <c r="AM65" s="668" t="s">
        <v>1431</v>
      </c>
      <c r="AN65" s="668" t="s">
        <v>6491</v>
      </c>
      <c r="AO65" s="668" t="s">
        <v>6491</v>
      </c>
      <c r="AP65" s="668" t="s">
        <v>1431</v>
      </c>
      <c r="AQ65" s="668" t="s">
        <v>2485</v>
      </c>
      <c r="AR65" s="669" t="s">
        <v>1431</v>
      </c>
      <c r="AS65" s="668" t="s">
        <v>6530</v>
      </c>
      <c r="AT65" s="668" t="s">
        <v>1431</v>
      </c>
      <c r="AU65" s="668" t="s">
        <v>6525</v>
      </c>
      <c r="AV65" s="668" t="s">
        <v>2137</v>
      </c>
      <c r="AW65" s="668" t="s">
        <v>6530</v>
      </c>
      <c r="AX65" s="651"/>
      <c r="AY65" s="668" t="s">
        <v>6525</v>
      </c>
      <c r="AZ65" s="668"/>
      <c r="BA65" s="668"/>
      <c r="BB65" s="668" t="s">
        <v>1431</v>
      </c>
      <c r="BC65" s="671" t="s">
        <v>6533</v>
      </c>
      <c r="BD65" s="668" t="s">
        <v>1431</v>
      </c>
      <c r="BE65" s="668" t="s">
        <v>6542</v>
      </c>
      <c r="BF65" s="671"/>
      <c r="BG65" s="668"/>
      <c r="BH65" s="668" t="s">
        <v>6533</v>
      </c>
      <c r="BI65" s="668" t="s">
        <v>2485</v>
      </c>
      <c r="BJ65" s="669" t="s">
        <v>1431</v>
      </c>
      <c r="BK65" s="668" t="s">
        <v>6523</v>
      </c>
      <c r="BL65" s="669" t="s">
        <v>1431</v>
      </c>
      <c r="BM65" s="668"/>
      <c r="BN65" s="651"/>
      <c r="BO65" s="651" t="s">
        <v>6543</v>
      </c>
      <c r="BP65" s="668"/>
      <c r="BQ65" s="668"/>
      <c r="BR65" s="668"/>
      <c r="BS65" s="668"/>
      <c r="BT65" s="668"/>
      <c r="BU65" s="668"/>
      <c r="BV65" s="668"/>
      <c r="BW65" s="668"/>
      <c r="BX65" s="672"/>
      <c r="BY65" s="672"/>
      <c r="BZ65" s="672"/>
      <c r="CA65" s="672"/>
      <c r="CB65" s="673"/>
      <c r="CC65" s="673"/>
      <c r="CD65" s="673"/>
      <c r="CE65" s="673"/>
      <c r="CF65" s="673"/>
      <c r="CG65" s="673"/>
    </row>
    <row r="66" spans="1:85" s="661" customFormat="1" ht="15" customHeight="1">
      <c r="A66" s="625">
        <v>43071</v>
      </c>
      <c r="B66" s="603"/>
      <c r="C66" s="603"/>
      <c r="D66" s="603"/>
      <c r="E66" s="603"/>
      <c r="F66" s="603"/>
      <c r="G66" s="585"/>
      <c r="H66" s="624" t="s">
        <v>257</v>
      </c>
      <c r="I66" s="603" t="s">
        <v>3</v>
      </c>
      <c r="J66" s="603" t="s">
        <v>285</v>
      </c>
      <c r="K66" s="708">
        <v>0</v>
      </c>
      <c r="L66" s="603">
        <v>5</v>
      </c>
      <c r="M66" s="562" t="str">
        <f t="shared" si="14"/>
        <v>L</v>
      </c>
      <c r="N66" s="562">
        <f t="shared" si="15"/>
        <v>5</v>
      </c>
      <c r="O66" s="598">
        <f t="shared" si="21"/>
        <v>-5</v>
      </c>
      <c r="P66" s="562" t="str">
        <f t="shared" si="16"/>
        <v>O</v>
      </c>
      <c r="Q66" s="586">
        <f t="shared" si="33"/>
        <v>2</v>
      </c>
      <c r="R66" s="635">
        <f t="shared" si="34"/>
        <v>-1</v>
      </c>
      <c r="S66" s="600">
        <v>-2.1</v>
      </c>
      <c r="T66" s="595">
        <f t="shared" si="19"/>
        <v>-2.9</v>
      </c>
      <c r="U66" s="601">
        <v>3.57</v>
      </c>
      <c r="V66" s="595">
        <f t="shared" si="28"/>
        <v>1.4300000000000002</v>
      </c>
      <c r="W66" s="586">
        <f t="shared" si="35"/>
        <v>0.73499999999999988</v>
      </c>
      <c r="X66" s="586">
        <f t="shared" si="36"/>
        <v>2.835</v>
      </c>
      <c r="Y66" s="599">
        <v>14</v>
      </c>
      <c r="Z66" s="599">
        <v>15</v>
      </c>
      <c r="AA66" s="599">
        <v>5</v>
      </c>
      <c r="AB66" s="599">
        <v>7</v>
      </c>
      <c r="AC66" s="599">
        <v>47</v>
      </c>
      <c r="AD66" s="599">
        <v>53</v>
      </c>
      <c r="AE66" s="599">
        <v>442</v>
      </c>
      <c r="AF66" s="562"/>
      <c r="AG66" s="562"/>
      <c r="AH66" s="562"/>
      <c r="AJ66" s="758" t="str">
        <f t="array" ref="AJ66">IF($K66="","",IF(SUM(IF(ISNUMBER(VALUE(RIGHT($AM66:$CR66,1))),VALUE(RIGHT($AM66:$CR66,1)),0))=$K66,"T","F"))</f>
        <v>T</v>
      </c>
      <c r="AK66" s="583">
        <f t="array" ref="AK66">IF($K66="","",SUM(IF(LEFT($AM66:$CR66,1)="s",1,0))-SUM(IF(RIGHT(LEFT($AM66:$CR66,2))="-",1,0)))</f>
        <v>0</v>
      </c>
      <c r="AL66" s="562">
        <f t="array" ref="AL66">IF($K66="","",SUM(IF(LEFT($AM66:$CR66,1)="X",1,0)))</f>
        <v>11</v>
      </c>
      <c r="AM66" s="668" t="s">
        <v>2474</v>
      </c>
      <c r="AN66" s="668" t="s">
        <v>126</v>
      </c>
      <c r="AO66" s="668" t="s">
        <v>126</v>
      </c>
      <c r="AP66" s="668" t="s">
        <v>6594</v>
      </c>
      <c r="AQ66" s="668" t="s">
        <v>2474</v>
      </c>
      <c r="AR66" s="761" t="s">
        <v>6597</v>
      </c>
      <c r="AS66" s="668" t="s">
        <v>6614</v>
      </c>
      <c r="AT66" s="668" t="s">
        <v>2474</v>
      </c>
      <c r="AU66" s="668" t="s">
        <v>2472</v>
      </c>
      <c r="AV66" s="668" t="s">
        <v>2474</v>
      </c>
      <c r="AW66" s="668" t="s">
        <v>6615</v>
      </c>
      <c r="AX66" s="651" t="s">
        <v>126</v>
      </c>
      <c r="AY66" s="668" t="s">
        <v>2472</v>
      </c>
      <c r="AZ66" s="668" t="s">
        <v>126</v>
      </c>
      <c r="BA66" s="668" t="s">
        <v>126</v>
      </c>
      <c r="BB66" s="668" t="s">
        <v>2474</v>
      </c>
      <c r="BC66" s="668" t="s">
        <v>2472</v>
      </c>
      <c r="BD66" s="668" t="s">
        <v>2474</v>
      </c>
      <c r="BE66" s="668" t="s">
        <v>6613</v>
      </c>
      <c r="BF66" s="668" t="s">
        <v>126</v>
      </c>
      <c r="BG66" s="668" t="s">
        <v>126</v>
      </c>
      <c r="BH66" s="668" t="s">
        <v>126</v>
      </c>
      <c r="BI66" s="668" t="s">
        <v>2472</v>
      </c>
      <c r="BJ66" s="669" t="s">
        <v>2474</v>
      </c>
      <c r="BK66" s="668" t="s">
        <v>2474</v>
      </c>
      <c r="BL66" s="668" t="s">
        <v>126</v>
      </c>
      <c r="BM66" s="668" t="s">
        <v>126</v>
      </c>
      <c r="BN66" s="652" t="s">
        <v>126</v>
      </c>
      <c r="BO66" s="651" t="s">
        <v>6597</v>
      </c>
      <c r="BP66" s="668"/>
      <c r="BQ66" s="668"/>
      <c r="BR66" s="668"/>
      <c r="BS66" s="668"/>
      <c r="BT66" s="681"/>
      <c r="BU66" s="668"/>
      <c r="BV66" s="671"/>
      <c r="BW66" s="668"/>
      <c r="BX66" s="672"/>
      <c r="BY66" s="672"/>
      <c r="BZ66" s="672"/>
      <c r="CA66" s="672"/>
      <c r="CB66" s="673"/>
      <c r="CC66" s="673"/>
      <c r="CD66" s="673"/>
      <c r="CE66" s="673"/>
      <c r="CF66" s="673"/>
      <c r="CG66" s="673"/>
    </row>
    <row r="67" spans="1:85" s="661" customFormat="1" ht="15" customHeight="1">
      <c r="A67" s="625"/>
      <c r="B67" s="596"/>
      <c r="C67" s="596" t="s">
        <v>267</v>
      </c>
      <c r="D67" s="596" t="s">
        <v>3</v>
      </c>
      <c r="E67" s="596" t="s">
        <v>285</v>
      </c>
      <c r="F67" s="596"/>
      <c r="G67" s="585" t="str">
        <f>HYPERLINK("#"&amp;"'"&amp;IFERROR(VLOOKUP(H67,helper!$CL$29:$CM$46,2,0),"")&amp;"'!H23",IFERROR(VLOOKUP(H67,helper!$CL$29:$CM$46,2,0),""))</f>
        <v/>
      </c>
      <c r="H67" s="624"/>
      <c r="I67" s="603"/>
      <c r="J67" s="603"/>
      <c r="K67" s="603"/>
      <c r="L67" s="603"/>
      <c r="M67" s="562" t="str">
        <f t="shared" si="14"/>
        <v/>
      </c>
      <c r="N67" s="562" t="str">
        <f t="shared" si="15"/>
        <v/>
      </c>
      <c r="O67" s="598" t="str">
        <f t="shared" si="21"/>
        <v/>
      </c>
      <c r="P67" s="562" t="str">
        <f t="shared" si="16"/>
        <v/>
      </c>
      <c r="Q67" s="586" t="str">
        <f t="shared" si="33"/>
        <v/>
      </c>
      <c r="R67" s="635" t="str">
        <f t="shared" si="34"/>
        <v/>
      </c>
      <c r="S67" s="587"/>
      <c r="T67" s="595" t="str">
        <f t="shared" ref="T67:T71" si="37">IF(ISBLANK(S67),"",K67-L67-S67)</f>
        <v/>
      </c>
      <c r="U67" s="595"/>
      <c r="V67" s="595" t="str">
        <f t="shared" si="28"/>
        <v/>
      </c>
      <c r="W67" s="586" t="str">
        <f t="shared" si="35"/>
        <v/>
      </c>
      <c r="X67" s="586" t="str">
        <f t="shared" si="36"/>
        <v/>
      </c>
      <c r="Y67" s="551"/>
      <c r="Z67" s="551"/>
      <c r="AA67" s="551"/>
      <c r="AB67" s="551"/>
      <c r="AC67" s="551"/>
      <c r="AD67" s="551"/>
      <c r="AE67" s="551"/>
      <c r="AF67" s="562"/>
      <c r="AG67" s="562"/>
      <c r="AH67" s="562"/>
      <c r="AJ67" s="758" t="str">
        <f t="array" ref="AJ67">IF($K67="","",IF(SUM(IF(ISNUMBER(VALUE(RIGHT($AM67:$CR67,1))),VALUE(RIGHT($AM67:$CR67,1)),0))=$K67,"T","F"))</f>
        <v/>
      </c>
      <c r="AK67" s="583" t="str">
        <f t="array" ref="AK67">IF($K67="","",SUM(IF(LEFT($AM67:$CR67,1)="s",1,0))-SUM(IF(RIGHT(LEFT($AM67:$CR67,2))="-",1,0)))</f>
        <v/>
      </c>
      <c r="AL67" s="562" t="str">
        <f t="array" ref="AL67">IF($K67="","",SUM(IF(LEFT($AM67:$CR67,1)="X",1,0)))</f>
        <v/>
      </c>
      <c r="AM67" s="668"/>
      <c r="AN67" s="668"/>
      <c r="AO67" s="668"/>
      <c r="AP67" s="668"/>
      <c r="AQ67" s="668"/>
      <c r="AR67" s="651"/>
      <c r="AS67" s="671"/>
      <c r="AT67" s="668"/>
      <c r="AU67" s="668"/>
      <c r="AV67" s="668"/>
      <c r="AW67" s="668"/>
      <c r="AX67" s="651"/>
      <c r="AY67" s="668"/>
      <c r="AZ67" s="668"/>
      <c r="BA67" s="668"/>
      <c r="BB67" s="668"/>
      <c r="BC67" s="668"/>
      <c r="BD67" s="668"/>
      <c r="BE67" s="668"/>
      <c r="BF67" s="668"/>
      <c r="BG67" s="668"/>
      <c r="BH67" s="671"/>
      <c r="BI67" s="668"/>
      <c r="BJ67" s="668"/>
      <c r="BK67" s="668"/>
      <c r="BL67" s="668"/>
      <c r="BM67" s="668"/>
      <c r="BN67" s="651"/>
      <c r="BO67" s="651"/>
      <c r="BP67" s="668"/>
      <c r="BQ67" s="668"/>
      <c r="BR67" s="668"/>
      <c r="BS67" s="668"/>
      <c r="BT67" s="668"/>
      <c r="BU67" s="668"/>
      <c r="BV67" s="668"/>
      <c r="BW67" s="668"/>
      <c r="BX67" s="672"/>
      <c r="BY67" s="672"/>
      <c r="BZ67" s="672"/>
      <c r="CA67" s="672"/>
      <c r="CB67" s="673"/>
      <c r="CC67" s="673"/>
      <c r="CD67" s="673"/>
      <c r="CE67" s="673"/>
      <c r="CF67" s="673"/>
      <c r="CG67" s="673"/>
    </row>
    <row r="68" spans="1:85" s="661" customFormat="1" ht="15" customHeight="1">
      <c r="A68" s="625"/>
      <c r="B68" s="596"/>
      <c r="C68" s="596"/>
      <c r="D68" s="596"/>
      <c r="E68" s="596"/>
      <c r="F68" s="596"/>
      <c r="G68" s="585" t="str">
        <f>HYPERLINK("#"&amp;"'"&amp;IFERROR(VLOOKUP(H68,helper!$CL$29:$CM$46,2,0),"")&amp;"'!H23",IFERROR(VLOOKUP(H68,helper!$CL$29:$CM$46,2,0),""))</f>
        <v/>
      </c>
      <c r="H68" s="624"/>
      <c r="I68" s="603"/>
      <c r="J68" s="603"/>
      <c r="K68" s="603"/>
      <c r="L68" s="603"/>
      <c r="M68" s="562" t="str">
        <f t="shared" si="14"/>
        <v/>
      </c>
      <c r="N68" s="562" t="str">
        <f t="shared" si="15"/>
        <v/>
      </c>
      <c r="O68" s="598" t="str">
        <f t="shared" si="21"/>
        <v/>
      </c>
      <c r="P68" s="562" t="str">
        <f t="shared" si="16"/>
        <v/>
      </c>
      <c r="Q68" s="586" t="str">
        <f t="shared" si="26"/>
        <v/>
      </c>
      <c r="R68" s="635" t="str">
        <f t="shared" si="34"/>
        <v/>
      </c>
      <c r="S68" s="587"/>
      <c r="T68" s="595" t="str">
        <f t="shared" si="37"/>
        <v/>
      </c>
      <c r="U68" s="595"/>
      <c r="V68" s="595" t="str">
        <f t="shared" si="28"/>
        <v/>
      </c>
      <c r="W68" s="586" t="str">
        <f t="shared" si="35"/>
        <v/>
      </c>
      <c r="X68" s="586" t="str">
        <f t="shared" si="36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758" t="str">
        <f t="array" ref="AJ68">IF($K68="","",IF(SUM(IF(ISNUMBER(VALUE(RIGHT($AM68:$CR68,1))),VALUE(RIGHT($AM68:$CR68,1)),0))=$K68,"T","F"))</f>
        <v/>
      </c>
      <c r="AK68" s="583" t="str">
        <f t="array" ref="AK68">IF($K68="","",SUM(IF(LEFT($AM68:$CR68,1)="s",1,0))-SUM(IF(RIGHT(LEFT($AM68:$CR68,2))="-",1,0)))</f>
        <v/>
      </c>
      <c r="AL68" s="562" t="str">
        <f t="array" ref="AL68">IF($K68="","",SUM(IF(LEFT($AM68:$CR68,1)="X",1,0)))</f>
        <v/>
      </c>
      <c r="AM68" s="668"/>
      <c r="AN68" s="668"/>
      <c r="AO68" s="668"/>
      <c r="AP68" s="668"/>
      <c r="AQ68" s="668"/>
      <c r="AR68" s="651"/>
      <c r="AS68" s="668"/>
      <c r="AT68" s="668"/>
      <c r="AU68" s="668"/>
      <c r="AV68" s="668"/>
      <c r="AW68" s="668"/>
      <c r="AX68" s="651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51"/>
      <c r="BO68" s="651"/>
      <c r="BP68" s="668"/>
      <c r="BQ68" s="668"/>
      <c r="BR68" s="668"/>
      <c r="BS68" s="668"/>
      <c r="BT68" s="668"/>
      <c r="BU68" s="668"/>
      <c r="BV68" s="668"/>
      <c r="BW68" s="668"/>
      <c r="BX68" s="672"/>
      <c r="BY68" s="672"/>
      <c r="BZ68" s="672"/>
      <c r="CA68" s="672"/>
      <c r="CB68" s="673"/>
      <c r="CC68" s="673"/>
      <c r="CD68" s="673"/>
      <c r="CE68" s="673"/>
      <c r="CF68" s="673"/>
      <c r="CG68" s="673"/>
    </row>
    <row r="69" spans="1:85" s="661" customFormat="1" ht="15" customHeight="1">
      <c r="A69" s="625"/>
      <c r="B69" s="596"/>
      <c r="C69" s="596"/>
      <c r="D69" s="596"/>
      <c r="E69" s="596"/>
      <c r="F69" s="596"/>
      <c r="G69" s="585" t="str">
        <f>HYPERLINK("#"&amp;"'"&amp;IFERROR(VLOOKUP(H69,helper!$CL$29:$CM$46,2,0),"")&amp;"'!H23",IFERROR(VLOOKUP(H69,helper!$CL$29:$CM$46,2,0),""))</f>
        <v/>
      </c>
      <c r="H69" s="624"/>
      <c r="I69" s="603"/>
      <c r="J69" s="603"/>
      <c r="K69" s="596"/>
      <c r="L69" s="596"/>
      <c r="M69" s="562" t="str">
        <f t="shared" si="14"/>
        <v/>
      </c>
      <c r="N69" s="562" t="str">
        <f t="shared" si="15"/>
        <v/>
      </c>
      <c r="O69" s="598" t="str">
        <f t="shared" si="21"/>
        <v/>
      </c>
      <c r="P69" s="562" t="str">
        <f t="shared" si="16"/>
        <v/>
      </c>
      <c r="Q69" s="586" t="str">
        <f>IF(S69="","",IF(SIGN(S69)&lt;&gt;1,VLOOKUP(ABS(S69),SUP_HDC,3,TRUE),-VLOOKUP(ABS(S69),SUP_HDC,3,TRUE)))</f>
        <v/>
      </c>
      <c r="R69" s="635" t="str">
        <f t="shared" si="34"/>
        <v/>
      </c>
      <c r="S69" s="587"/>
      <c r="T69" s="595" t="str">
        <f t="shared" si="37"/>
        <v/>
      </c>
      <c r="U69" s="595"/>
      <c r="V69" s="595" t="str">
        <f>IF(ISBLANK(U69),"",K69+L69-U69)</f>
        <v/>
      </c>
      <c r="W69" s="586" t="str">
        <f t="shared" si="35"/>
        <v/>
      </c>
      <c r="X69" s="586" t="str">
        <f t="shared" si="36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IF($K69="","",IF(SUM(IF(ISNUMBER(VALUE(RIGHT($AM69:$CR69,1))),VALUE(RIGHT($AM69:$CR69,1)),0))=$K69,"T","F"))</f>
        <v/>
      </c>
      <c r="AK69" s="583" t="str">
        <f t="array" ref="AK69">IF($K69="","",SUM(IF(LEFT($AM69:$CR69,1)="s",1,0))-SUM(IF(RIGHT(LEFT($AM69:$CR69,2))="-",1,0)))</f>
        <v/>
      </c>
      <c r="AL69" s="562" t="str">
        <f t="array" ref="AL69">IF($K69="","",SUM(IF(LEFT($AM69:$CR69,1)="X",1,0)))</f>
        <v/>
      </c>
      <c r="AM69" s="668"/>
      <c r="AN69" s="668"/>
      <c r="AO69" s="668"/>
      <c r="AP69" s="668"/>
      <c r="AQ69" s="668"/>
      <c r="AR69" s="651"/>
      <c r="AS69" s="671"/>
      <c r="AT69" s="668"/>
      <c r="AU69" s="668"/>
      <c r="AV69" s="668"/>
      <c r="AW69" s="668"/>
      <c r="AX69" s="668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68"/>
      <c r="BK69" s="668"/>
      <c r="BL69" s="668"/>
      <c r="BM69" s="668"/>
      <c r="BN69" s="651"/>
      <c r="BO69" s="668"/>
      <c r="BP69" s="668"/>
      <c r="BQ69" s="668"/>
      <c r="BR69" s="668"/>
      <c r="BS69" s="668"/>
      <c r="BT69" s="668"/>
      <c r="BU69" s="668"/>
      <c r="BV69" s="668"/>
      <c r="BW69" s="668"/>
      <c r="BX69" s="672"/>
      <c r="BY69" s="672"/>
      <c r="BZ69" s="672"/>
      <c r="CA69" s="672"/>
      <c r="CB69" s="673"/>
      <c r="CC69" s="673"/>
      <c r="CD69" s="673"/>
      <c r="CE69" s="673"/>
      <c r="CF69" s="673"/>
      <c r="CG69" s="673"/>
    </row>
    <row r="70" spans="1:85" s="661" customFormat="1" ht="15" customHeight="1">
      <c r="A70" s="626"/>
      <c r="B70" s="596"/>
      <c r="C70" s="596"/>
      <c r="D70" s="596"/>
      <c r="E70" s="596"/>
      <c r="F70" s="596"/>
      <c r="G70" s="591"/>
      <c r="H70" s="623"/>
      <c r="I70" s="596"/>
      <c r="J70" s="596"/>
      <c r="K70" s="596"/>
      <c r="L70" s="596"/>
      <c r="M70" s="562" t="str">
        <f t="shared" si="14"/>
        <v/>
      </c>
      <c r="N70" s="562" t="str">
        <f t="shared" si="15"/>
        <v/>
      </c>
      <c r="O70" s="598" t="str">
        <f t="shared" si="21"/>
        <v/>
      </c>
      <c r="P70" s="562" t="str">
        <f>IF($K70="","",IF($N70&gt;P$19,"O",IF($N70&lt;P$19,"U",IF($N70=P$19,"-"))))</f>
        <v/>
      </c>
      <c r="Q70" s="586" t="str">
        <f>IF(S70="","",IF(SIGN(S70)&lt;&gt;1,VLOOKUP(ABS(S70),SUP_HDC,3,TRUE),-VLOOKUP(ABS(S70),SUP_HDC,3,TRUE)))</f>
        <v/>
      </c>
      <c r="R70" s="635" t="str">
        <f t="shared" si="34"/>
        <v/>
      </c>
      <c r="S70" s="587"/>
      <c r="T70" s="595" t="str">
        <f t="shared" si="37"/>
        <v/>
      </c>
      <c r="U70" s="595"/>
      <c r="V70" s="595" t="str">
        <f>IF(ISBLANK(U70),"",K70+L70-U70)</f>
        <v/>
      </c>
      <c r="W70" s="586" t="str">
        <f t="shared" si="35"/>
        <v/>
      </c>
      <c r="X70" s="586" t="str">
        <f t="shared" si="36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IF($K70="","",IF(SUM(IF(ISNUMBER(VALUE(RIGHT($AM70:$CR70,1))),VALUE(RIGHT($AM70:$CR70,1)),0))=$K70,"T","F"))</f>
        <v/>
      </c>
      <c r="AK70" s="583" t="str">
        <f t="array" ref="AK70">IF($K70="","",SUM(IF(LEFT($AM70:$CR70,1)="s",1,0))-SUM(IF(RIGHT(LEFT($AM70:$CR70,2))="-",1,0)))</f>
        <v/>
      </c>
      <c r="AL70" s="562" t="str">
        <f t="array" ref="AL70">IF($K70="","",SUM(IF(LEFT($AM70:$CR70,1)="X",1,0)))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68"/>
      <c r="BR70" s="668"/>
      <c r="BS70" s="668"/>
      <c r="BT70" s="668"/>
      <c r="BU70" s="668"/>
      <c r="BV70" s="668"/>
      <c r="BW70" s="668"/>
      <c r="BX70" s="672"/>
      <c r="BY70" s="672"/>
      <c r="BZ70" s="672"/>
      <c r="CA70" s="672"/>
      <c r="CB70" s="673"/>
      <c r="CC70" s="673"/>
      <c r="CD70" s="673"/>
      <c r="CE70" s="673"/>
      <c r="CF70" s="673"/>
      <c r="CG70" s="673"/>
    </row>
    <row r="71" spans="1:85" s="661" customFormat="1" ht="15" customHeight="1">
      <c r="A71" s="626"/>
      <c r="B71" s="596"/>
      <c r="C71" s="596" t="s">
        <v>1201</v>
      </c>
      <c r="D71" s="596" t="s">
        <v>2</v>
      </c>
      <c r="E71" s="596" t="s">
        <v>285</v>
      </c>
      <c r="F71" s="596"/>
      <c r="G71" s="591" t="str">
        <f>HYPERLINK("#"&amp;"'"&amp;IFERROR(VLOOKUP(H71,helper!$CL$29:$CM$46,2,0),"")&amp;"'!H23",IFERROR(VLOOKUP(H71,helper!$CL$29:$CM$46,2,0),""))</f>
        <v/>
      </c>
      <c r="H71" s="623"/>
      <c r="I71" s="596"/>
      <c r="J71" s="596"/>
      <c r="K71" s="596"/>
      <c r="L71" s="596"/>
      <c r="M71" s="562" t="str">
        <f t="shared" si="14"/>
        <v/>
      </c>
      <c r="N71" s="562" t="str">
        <f t="shared" si="15"/>
        <v/>
      </c>
      <c r="O71" s="598" t="str">
        <f t="shared" si="21"/>
        <v/>
      </c>
      <c r="P71" s="562" t="str">
        <f t="shared" si="16"/>
        <v/>
      </c>
      <c r="Q71" s="586" t="str">
        <f t="shared" ref="Q71:Q80" si="38">IF(S71="","",IF(SIGN(S71)&lt;&gt;1,VLOOKUP(ABS(S71),SUP_HDC,3,TRUE),-VLOOKUP(ABS(S71),SUP_HDC,3,TRUE)))</f>
        <v/>
      </c>
      <c r="R71" s="635" t="str">
        <f t="shared" si="34"/>
        <v/>
      </c>
      <c r="S71" s="587"/>
      <c r="T71" s="595" t="str">
        <f t="shared" si="37"/>
        <v/>
      </c>
      <c r="U71" s="595"/>
      <c r="V71" s="595" t="str">
        <f>IF(ISBLANK(U71),"",K71+L71-U71)</f>
        <v/>
      </c>
      <c r="W71" s="586" t="str">
        <f t="shared" si="35"/>
        <v/>
      </c>
      <c r="X71" s="586" t="str">
        <f t="shared" si="36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IF($K71="","",IF(SUM(IF(ISNUMBER(VALUE(RIGHT($AM71:$CR71,1))),VALUE(RIGHT($AM71:$CR71,1)),0))=$K71,"T","F"))</f>
        <v/>
      </c>
      <c r="AK71" s="583" t="str">
        <f t="array" ref="AK71">IF($K71="","",SUM(IF(LEFT($AM71:$CR71,1)="s",1,0))-SUM(IF(RIGHT(LEFT($AM71:$CR71,2))="-",1,0)))</f>
        <v/>
      </c>
      <c r="AL71" s="562" t="str">
        <f t="array" ref="AL71">IF($K71="","",SUM(IF(LEFT($AM71:$CR71,1)="X",1,0)))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68"/>
      <c r="BQ71" s="668"/>
      <c r="BR71" s="668"/>
      <c r="BS71" s="668"/>
      <c r="BT71" s="668"/>
      <c r="BU71" s="668"/>
      <c r="BV71" s="668"/>
      <c r="BW71" s="668"/>
      <c r="BX71" s="672"/>
      <c r="BY71" s="672"/>
      <c r="BZ71" s="672"/>
      <c r="CA71" s="672"/>
      <c r="CB71" s="673"/>
      <c r="CC71" s="673"/>
      <c r="CD71" s="673"/>
      <c r="CE71" s="673"/>
      <c r="CF71" s="673"/>
      <c r="CG71" s="673"/>
    </row>
    <row r="72" spans="1:85" s="661" customFormat="1" ht="15" customHeight="1">
      <c r="A72" s="626"/>
      <c r="B72" s="603"/>
      <c r="C72" s="603" t="s">
        <v>258</v>
      </c>
      <c r="D72" s="603" t="s">
        <v>3</v>
      </c>
      <c r="E72" s="603" t="s">
        <v>285</v>
      </c>
      <c r="F72" s="603"/>
      <c r="G72" s="591" t="str">
        <f>HYPERLINK("#"&amp;"'"&amp;IFERROR(VLOOKUP(H72,helper!$CL$29:$CM$46,2,0),"")&amp;"'!H23",IFERROR(VLOOKUP(H72,helper!$CL$29:$CM$46,2,0),""))</f>
        <v/>
      </c>
      <c r="H72" s="623"/>
      <c r="I72" s="596"/>
      <c r="J72" s="596"/>
      <c r="K72" s="603"/>
      <c r="L72" s="603"/>
      <c r="M72" s="562" t="str">
        <f t="shared" si="14"/>
        <v/>
      </c>
      <c r="N72" s="562" t="str">
        <f t="shared" si="15"/>
        <v/>
      </c>
      <c r="O72" s="598" t="str">
        <f t="shared" si="21"/>
        <v/>
      </c>
      <c r="P72" s="562" t="str">
        <f t="shared" si="16"/>
        <v/>
      </c>
      <c r="Q72" s="586" t="str">
        <f t="shared" si="38"/>
        <v/>
      </c>
      <c r="R72" s="635" t="str">
        <f t="shared" ref="R72:R79" si="39">IF(Q72="","",IF((K72-L72+Q72)&gt;=0.5,1,IF((K72-L72+Q72)=0.25,0.5,IF((K72-L72+Q72)&lt;=-0.5,-1,IF((K72-L72+Q72)=-0.25,-0.5,0)))))</f>
        <v/>
      </c>
      <c r="S72" s="587"/>
      <c r="T72" s="595" t="str">
        <f t="shared" si="19"/>
        <v/>
      </c>
      <c r="U72" s="595"/>
      <c r="V72" s="595" t="str">
        <f t="shared" ref="V72:V79" si="40">IF(ISBLANK(U72),"",K72+L72-U72)</f>
        <v/>
      </c>
      <c r="W72" s="586" t="str">
        <f t="shared" si="35"/>
        <v/>
      </c>
      <c r="X72" s="586" t="str">
        <f t="shared" si="36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IF($K72="","",IF(SUM(IF(ISNUMBER(VALUE(RIGHT($AM72:$CR72,1))),VALUE(RIGHT($AM72:$CR72,1)),0))=$K72,"T","F"))</f>
        <v/>
      </c>
      <c r="AK72" s="583" t="str">
        <f t="array" ref="AK72">IF($K72="","",SUM(IF(LEFT($AM72:$CR72,1)="s",1,0))-SUM(IF(RIGHT(LEFT($AM72:$CR72,2))="-",1,0)))</f>
        <v/>
      </c>
      <c r="AL72" s="562" t="str">
        <f t="array" ref="AL72">IF($K72="","",SUM(IF(LEFT($AM72:$CR72,1)="X",1,0)))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68"/>
      <c r="AV72" s="668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68"/>
      <c r="BQ72" s="668"/>
      <c r="BR72" s="668"/>
      <c r="BS72" s="668"/>
      <c r="BT72" s="668"/>
      <c r="BU72" s="668"/>
      <c r="BV72" s="668"/>
      <c r="BW72" s="668"/>
      <c r="BX72" s="672"/>
      <c r="BY72" s="672"/>
      <c r="BZ72" s="672"/>
      <c r="CA72" s="672"/>
      <c r="CB72" s="673"/>
      <c r="CC72" s="673"/>
      <c r="CD72" s="673"/>
      <c r="CE72" s="673"/>
      <c r="CF72" s="673"/>
      <c r="CG72" s="673"/>
    </row>
    <row r="73" spans="1:85" s="661" customFormat="1" ht="15" customHeight="1">
      <c r="A73" s="625"/>
      <c r="B73" s="603"/>
      <c r="C73" s="603" t="s">
        <v>263</v>
      </c>
      <c r="D73" s="603" t="s">
        <v>2</v>
      </c>
      <c r="E73" s="603" t="s">
        <v>285</v>
      </c>
      <c r="F73" s="603"/>
      <c r="G73" s="585" t="str">
        <f>HYPERLINK("#"&amp;"'"&amp;IFERROR(VLOOKUP(H73,helper!$CL$29:$CM$46,2,0),"")&amp;"'!H23",IFERROR(VLOOKUP(H73,helper!$CL$29:$CM$46,2,0),""))</f>
        <v/>
      </c>
      <c r="H73" s="624"/>
      <c r="I73" s="603"/>
      <c r="J73" s="603"/>
      <c r="K73" s="603"/>
      <c r="L73" s="603"/>
      <c r="M73" s="562" t="str">
        <f t="shared" si="14"/>
        <v/>
      </c>
      <c r="N73" s="562" t="str">
        <f t="shared" si="15"/>
        <v/>
      </c>
      <c r="O73" s="598" t="str">
        <f t="shared" si="21"/>
        <v/>
      </c>
      <c r="P73" s="562" t="str">
        <f t="shared" si="16"/>
        <v/>
      </c>
      <c r="Q73" s="586" t="str">
        <f t="shared" si="38"/>
        <v/>
      </c>
      <c r="R73" s="635" t="str">
        <f t="shared" si="39"/>
        <v/>
      </c>
      <c r="S73" s="587"/>
      <c r="T73" s="595" t="str">
        <f t="shared" si="19"/>
        <v/>
      </c>
      <c r="U73" s="595"/>
      <c r="V73" s="595" t="str">
        <f t="shared" si="40"/>
        <v/>
      </c>
      <c r="W73" s="586" t="str">
        <f t="shared" si="35"/>
        <v/>
      </c>
      <c r="X73" s="586" t="str">
        <f t="shared" si="36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IF($K73="","",IF(SUM(IF(ISNUMBER(VALUE(RIGHT($AM73:$CR73,1))),VALUE(RIGHT($AM73:$CR73,1)),0))=$K73,"T","F"))</f>
        <v/>
      </c>
      <c r="AK73" s="583" t="str">
        <f t="array" ref="AK73">IF($K73="","",SUM(IF(LEFT($AM73:$CR73,1)="s",1,0))-SUM(IF(RIGHT(LEFT($AM73:$CR73,2))="-",1,0)))</f>
        <v/>
      </c>
      <c r="AL73" s="562" t="str">
        <f t="array" ref="AL73">IF($K73="","",SUM(IF(LEFT($AM73:$CR73,1)="X",1,0)))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68"/>
      <c r="BQ73" s="668"/>
      <c r="BR73" s="668"/>
      <c r="BS73" s="668"/>
      <c r="BT73" s="668"/>
      <c r="BU73" s="668"/>
      <c r="BV73" s="668"/>
      <c r="BW73" s="668"/>
      <c r="BX73" s="672"/>
      <c r="BY73" s="672"/>
      <c r="BZ73" s="672"/>
      <c r="CA73" s="672"/>
      <c r="CB73" s="673"/>
      <c r="CC73" s="673"/>
      <c r="CD73" s="673"/>
      <c r="CE73" s="673"/>
      <c r="CF73" s="673"/>
      <c r="CG73" s="673"/>
    </row>
    <row r="74" spans="1:85" s="661" customFormat="1" ht="15" customHeight="1">
      <c r="A74" s="625"/>
      <c r="B74" s="603"/>
      <c r="C74" s="603" t="s">
        <v>256</v>
      </c>
      <c r="D74" s="603" t="s">
        <v>3</v>
      </c>
      <c r="E74" s="603" t="s">
        <v>285</v>
      </c>
      <c r="F74" s="603"/>
      <c r="G74" s="585" t="str">
        <f>HYPERLINK("#"&amp;"'"&amp;IFERROR(VLOOKUP(H74,helper!$CL$29:$CM$46,2,0),"")&amp;"'!H23",IFERROR(VLOOKUP(H74,helper!$CL$29:$CM$46,2,0),""))</f>
        <v/>
      </c>
      <c r="H74" s="624"/>
      <c r="I74" s="603"/>
      <c r="J74" s="603"/>
      <c r="K74" s="603"/>
      <c r="L74" s="603"/>
      <c r="M74" s="562" t="str">
        <f t="shared" ref="M74:M79" si="41">IF(K74="","",IF(K74&gt;L74,"W",IF(K74=L74,"D",IF(K74&lt;L74,"L"))))</f>
        <v/>
      </c>
      <c r="N74" s="562" t="str">
        <f t="shared" ref="N74:N79" si="42">IF(K74="","",K74+L74)</f>
        <v/>
      </c>
      <c r="O74" s="598" t="str">
        <f t="shared" si="21"/>
        <v/>
      </c>
      <c r="P74" s="562" t="str">
        <f t="shared" ref="P74:P79" si="43">IF($K74="","",IF($N74&gt;P$19,"O",IF($N74&lt;P$19,"U",IF($N74=P$19,"-"))))</f>
        <v/>
      </c>
      <c r="Q74" s="586" t="str">
        <f t="shared" si="38"/>
        <v/>
      </c>
      <c r="R74" s="635" t="str">
        <f t="shared" si="39"/>
        <v/>
      </c>
      <c r="S74" s="587"/>
      <c r="T74" s="595" t="str">
        <f t="shared" ref="T74:T79" si="44">IF(ISBLANK(S74),"",K74-L74-S74)</f>
        <v/>
      </c>
      <c r="U74" s="595"/>
      <c r="V74" s="595" t="str">
        <f t="shared" si="40"/>
        <v/>
      </c>
      <c r="W74" s="586" t="str">
        <f t="shared" ref="W74:W80" si="45">IF(S74="","",(S74+U74)/2)</f>
        <v/>
      </c>
      <c r="X74" s="586" t="str">
        <f t="shared" ref="X74:X80" si="46">IF(W74="","",U74-W74)</f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IF($K74="","",IF(SUM(IF(ISNUMBER(VALUE(RIGHT($AM74:$CR74,1))),VALUE(RIGHT($AM74:$CR74,1)),0))=$K74,"T","F"))</f>
        <v/>
      </c>
      <c r="AK74" s="583" t="str">
        <f t="array" ref="AK74">IF($K74="","",SUM(IF(LEFT($AM74:$CR74,1)="s",1,0))-SUM(IF(RIGHT(LEFT($AM74:$CR74,2))="-",1,0)))</f>
        <v/>
      </c>
      <c r="AL74" s="562" t="str">
        <f t="array" ref="AL74">IF($K74="","",SUM(IF(LEFT($AM74:$CR74,1)="X",1,0)))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68"/>
      <c r="BQ74" s="668"/>
      <c r="BR74" s="668"/>
      <c r="BS74" s="668"/>
      <c r="BT74" s="668"/>
      <c r="BU74" s="668"/>
      <c r="BV74" s="668"/>
      <c r="BW74" s="668"/>
      <c r="BX74" s="672"/>
      <c r="BY74" s="672"/>
      <c r="BZ74" s="672"/>
      <c r="CA74" s="672"/>
      <c r="CB74" s="673"/>
      <c r="CC74" s="673"/>
      <c r="CD74" s="673"/>
      <c r="CE74" s="673"/>
      <c r="CF74" s="673"/>
      <c r="CG74" s="673"/>
    </row>
    <row r="75" spans="1:85" s="661" customFormat="1" ht="15" customHeight="1">
      <c r="A75" s="625"/>
      <c r="B75" s="603"/>
      <c r="C75" s="603"/>
      <c r="D75" s="603"/>
      <c r="E75" s="603"/>
      <c r="F75" s="603"/>
      <c r="G75" s="591"/>
      <c r="H75" s="624"/>
      <c r="I75" s="603"/>
      <c r="J75" s="603"/>
      <c r="K75" s="603"/>
      <c r="L75" s="603"/>
      <c r="M75" s="562" t="str">
        <f t="shared" si="41"/>
        <v/>
      </c>
      <c r="N75" s="562" t="str">
        <f t="shared" si="42"/>
        <v/>
      </c>
      <c r="O75" s="598" t="str">
        <f t="shared" si="21"/>
        <v/>
      </c>
      <c r="P75" s="562" t="str">
        <f t="shared" si="43"/>
        <v/>
      </c>
      <c r="Q75" s="586" t="str">
        <f t="shared" si="38"/>
        <v/>
      </c>
      <c r="R75" s="635" t="str">
        <f t="shared" si="39"/>
        <v/>
      </c>
      <c r="S75" s="587"/>
      <c r="T75" s="595" t="str">
        <f t="shared" si="44"/>
        <v/>
      </c>
      <c r="U75" s="595"/>
      <c r="V75" s="595" t="str">
        <f t="shared" si="40"/>
        <v/>
      </c>
      <c r="W75" s="586" t="str">
        <f t="shared" si="45"/>
        <v/>
      </c>
      <c r="X75" s="586" t="str">
        <f t="shared" si="46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IF($K75="","",IF(SUM(IF(ISNUMBER(VALUE(RIGHT($AM75:$CR75,1))),VALUE(RIGHT($AM75:$CR75,1)),0))=$K75,"T","F"))</f>
        <v/>
      </c>
      <c r="AK75" s="583" t="str">
        <f t="array" ref="AK75">IF($K75="","",SUM(IF(LEFT($AM75:$CR75,1)="s",1,0))-SUM(IF(RIGHT(LEFT($AM75:$CR75,2))="-",1,0)))</f>
        <v/>
      </c>
      <c r="AL75" s="562" t="str">
        <f t="array" ref="AL75">IF($K75="","",SUM(IF(LEFT($AM75:$CR75,1)="X",1,0)))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68"/>
      <c r="BR75" s="668"/>
      <c r="BS75" s="668"/>
      <c r="BT75" s="668"/>
      <c r="BU75" s="668"/>
      <c r="BV75" s="668"/>
      <c r="BW75" s="668"/>
      <c r="BX75" s="672"/>
      <c r="BY75" s="672"/>
      <c r="BZ75" s="672"/>
      <c r="CA75" s="672"/>
      <c r="CB75" s="673"/>
      <c r="CC75" s="673"/>
      <c r="CD75" s="673"/>
      <c r="CE75" s="673"/>
      <c r="CF75" s="673"/>
      <c r="CG75" s="673"/>
    </row>
    <row r="76" spans="1:85" s="661" customFormat="1" ht="15" customHeight="1">
      <c r="A76" s="625"/>
      <c r="B76" s="603"/>
      <c r="C76" s="603"/>
      <c r="D76" s="603"/>
      <c r="E76" s="603"/>
      <c r="F76" s="603"/>
      <c r="G76" s="591"/>
      <c r="H76" s="624"/>
      <c r="I76" s="603"/>
      <c r="J76" s="603"/>
      <c r="K76" s="596"/>
      <c r="L76" s="596"/>
      <c r="M76" s="562" t="str">
        <f t="shared" si="41"/>
        <v/>
      </c>
      <c r="N76" s="562" t="str">
        <f t="shared" si="42"/>
        <v/>
      </c>
      <c r="O76" s="598" t="str">
        <f t="shared" si="21"/>
        <v/>
      </c>
      <c r="P76" s="562" t="str">
        <f t="shared" si="43"/>
        <v/>
      </c>
      <c r="Q76" s="586" t="str">
        <f t="shared" si="38"/>
        <v/>
      </c>
      <c r="R76" s="635" t="str">
        <f t="shared" si="39"/>
        <v/>
      </c>
      <c r="S76" s="587"/>
      <c r="T76" s="595" t="str">
        <f t="shared" si="44"/>
        <v/>
      </c>
      <c r="U76" s="595"/>
      <c r="V76" s="595" t="str">
        <f t="shared" si="40"/>
        <v/>
      </c>
      <c r="W76" s="586" t="str">
        <f t="shared" si="45"/>
        <v/>
      </c>
      <c r="X76" s="586" t="str">
        <f t="shared" si="46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IF($K76="","",IF(SUM(IF(ISNUMBER(VALUE(RIGHT($AM76:$CR76,1))),VALUE(RIGHT($AM76:$CR76,1)),0))=$K76,"T","F"))</f>
        <v/>
      </c>
      <c r="AK76" s="583" t="str">
        <f t="array" ref="AK76">IF($K76="","",SUM(IF(LEFT($AM76:$CR76,1)="s",1,0))-SUM(IF(RIGHT(LEFT($AM76:$CR76,2))="-",1,0)))</f>
        <v/>
      </c>
      <c r="AL76" s="562" t="str">
        <f t="array" ref="AL76">IF($K76="","",SUM(IF(LEFT($AM76:$CR76,1)="X",1,0)))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68"/>
      <c r="BT76" s="668"/>
      <c r="BU76" s="668"/>
      <c r="BV76" s="668"/>
      <c r="BW76" s="668"/>
      <c r="BX76" s="672"/>
      <c r="BY76" s="672"/>
      <c r="BZ76" s="672"/>
      <c r="CA76" s="672"/>
      <c r="CB76" s="673"/>
      <c r="CC76" s="673"/>
      <c r="CD76" s="673"/>
      <c r="CE76" s="673"/>
      <c r="CF76" s="673"/>
      <c r="CG76" s="673"/>
    </row>
    <row r="77" spans="1:85" s="661" customFormat="1" ht="15" customHeight="1">
      <c r="A77" s="626"/>
      <c r="B77" s="596"/>
      <c r="C77" s="596"/>
      <c r="D77" s="596"/>
      <c r="E77" s="596"/>
      <c r="F77" s="596"/>
      <c r="G77" s="591"/>
      <c r="H77" s="623"/>
      <c r="I77" s="596"/>
      <c r="J77" s="596"/>
      <c r="K77" s="603"/>
      <c r="L77" s="603"/>
      <c r="M77" s="562" t="str">
        <f t="shared" si="41"/>
        <v/>
      </c>
      <c r="N77" s="562" t="str">
        <f t="shared" si="42"/>
        <v/>
      </c>
      <c r="O77" s="598" t="str">
        <f t="shared" si="21"/>
        <v/>
      </c>
      <c r="P77" s="562" t="str">
        <f t="shared" si="43"/>
        <v/>
      </c>
      <c r="Q77" s="586" t="str">
        <f t="shared" si="38"/>
        <v/>
      </c>
      <c r="R77" s="635" t="str">
        <f t="shared" si="39"/>
        <v/>
      </c>
      <c r="S77" s="587"/>
      <c r="T77" s="595" t="str">
        <f t="shared" si="44"/>
        <v/>
      </c>
      <c r="U77" s="595"/>
      <c r="V77" s="595" t="str">
        <f t="shared" si="40"/>
        <v/>
      </c>
      <c r="W77" s="586" t="str">
        <f t="shared" si="45"/>
        <v/>
      </c>
      <c r="X77" s="586" t="str">
        <f t="shared" si="46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IF($K77="","",IF(SUM(IF(ISNUMBER(VALUE(RIGHT($AM77:$CR77,1))),VALUE(RIGHT($AM77:$CR77,1)),0))=$K77,"T","F"))</f>
        <v/>
      </c>
      <c r="AK77" s="583" t="str">
        <f t="array" ref="AK77">IF($K77="","",SUM(IF(LEFT($AM77:$CR77,1)="s",1,0))-SUM(IF(RIGHT(LEFT($AM77:$CR77,2))="-",1,0)))</f>
        <v/>
      </c>
      <c r="AL77" s="562" t="str">
        <f t="array" ref="AL77">IF($K77="","",SUM(IF(LEFT($AM77:$CR77,1)="X",1,0)))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68"/>
      <c r="BT77" s="668"/>
      <c r="BU77" s="668"/>
      <c r="BV77" s="668"/>
      <c r="BW77" s="668"/>
      <c r="BX77" s="672"/>
      <c r="BY77" s="672"/>
      <c r="BZ77" s="672"/>
      <c r="CA77" s="672"/>
      <c r="CB77" s="673"/>
      <c r="CC77" s="673"/>
      <c r="CD77" s="673"/>
      <c r="CE77" s="673"/>
      <c r="CF77" s="673"/>
      <c r="CG77" s="673"/>
    </row>
    <row r="78" spans="1:85" s="661" customFormat="1" ht="15" customHeight="1">
      <c r="A78" s="625"/>
      <c r="B78" s="603"/>
      <c r="C78" s="603"/>
      <c r="D78" s="603"/>
      <c r="E78" s="603"/>
      <c r="F78" s="603"/>
      <c r="G78" s="591"/>
      <c r="H78" s="624"/>
      <c r="I78" s="603"/>
      <c r="J78" s="603"/>
      <c r="K78" s="603"/>
      <c r="L78" s="603"/>
      <c r="M78" s="562" t="str">
        <f t="shared" si="41"/>
        <v/>
      </c>
      <c r="N78" s="562" t="str">
        <f t="shared" si="42"/>
        <v/>
      </c>
      <c r="O78" s="598" t="str">
        <f t="shared" si="21"/>
        <v/>
      </c>
      <c r="P78" s="562" t="str">
        <f t="shared" si="43"/>
        <v/>
      </c>
      <c r="Q78" s="586" t="str">
        <f t="shared" si="38"/>
        <v/>
      </c>
      <c r="R78" s="635" t="str">
        <f t="shared" si="39"/>
        <v/>
      </c>
      <c r="S78" s="587"/>
      <c r="T78" s="595" t="str">
        <f t="shared" si="44"/>
        <v/>
      </c>
      <c r="U78" s="595"/>
      <c r="V78" s="595" t="str">
        <f t="shared" si="40"/>
        <v/>
      </c>
      <c r="W78" s="586" t="str">
        <f t="shared" si="45"/>
        <v/>
      </c>
      <c r="X78" s="586" t="str">
        <f t="shared" si="46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IF($K78="","",IF(SUM(IF(ISNUMBER(VALUE(RIGHT($AM78:$CR78,1))),VALUE(RIGHT($AM78:$CR78,1)),0))=$K78,"T","F"))</f>
        <v/>
      </c>
      <c r="AK78" s="583" t="str">
        <f t="array" ref="AK78">IF($K78="","",SUM(IF(LEFT($AM78:$CR78,1)="s",1,0))-SUM(IF(RIGHT(LEFT($AM78:$CR78,2))="-",1,0)))</f>
        <v/>
      </c>
      <c r="AL78" s="562" t="str">
        <f t="array" ref="AL78">IF($K78="","",SUM(IF(LEFT($AM78:$CR78,1)="X",1,0)))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72"/>
      <c r="BY78" s="672"/>
      <c r="BZ78" s="672"/>
      <c r="CA78" s="672"/>
      <c r="CB78" s="673"/>
      <c r="CC78" s="673"/>
      <c r="CD78" s="673"/>
      <c r="CE78" s="673"/>
      <c r="CF78" s="673"/>
      <c r="CG78" s="673"/>
    </row>
    <row r="79" spans="1:85" s="661" customFormat="1" ht="15" customHeight="1">
      <c r="A79" s="625"/>
      <c r="B79" s="603"/>
      <c r="C79" s="603"/>
      <c r="D79" s="603"/>
      <c r="E79" s="603"/>
      <c r="F79" s="603"/>
      <c r="G79" s="591"/>
      <c r="H79" s="624"/>
      <c r="I79" s="603"/>
      <c r="J79" s="603"/>
      <c r="K79" s="603"/>
      <c r="L79" s="603"/>
      <c r="M79" s="562" t="str">
        <f t="shared" si="41"/>
        <v/>
      </c>
      <c r="N79" s="562" t="str">
        <f t="shared" si="42"/>
        <v/>
      </c>
      <c r="O79" s="598" t="str">
        <f t="shared" si="21"/>
        <v/>
      </c>
      <c r="P79" s="562" t="str">
        <f t="shared" si="43"/>
        <v/>
      </c>
      <c r="Q79" s="586" t="str">
        <f t="shared" si="38"/>
        <v/>
      </c>
      <c r="R79" s="635" t="str">
        <f t="shared" si="39"/>
        <v/>
      </c>
      <c r="S79" s="587"/>
      <c r="T79" s="595" t="str">
        <f t="shared" si="44"/>
        <v/>
      </c>
      <c r="U79" s="595"/>
      <c r="V79" s="595" t="str">
        <f t="shared" si="40"/>
        <v/>
      </c>
      <c r="W79" s="586" t="str">
        <f t="shared" si="45"/>
        <v/>
      </c>
      <c r="X79" s="586" t="str">
        <f t="shared" si="46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IF($K79="","",IF(SUM(IF(ISNUMBER(VALUE(RIGHT($AM79:$CR79,1))),VALUE(RIGHT($AM79:$CR79,1)),0))=$K79,"T","F"))</f>
        <v/>
      </c>
      <c r="AK79" s="583" t="str">
        <f t="array" ref="AK79">IF($K79="","",SUM(IF(LEFT($AM79:$CR79,1)="s",1,0))-SUM(IF(RIGHT(LEFT($AM79:$CR79,2))="-",1,0)))</f>
        <v/>
      </c>
      <c r="AL79" s="562" t="str">
        <f t="array" ref="AL79">IF($K79="","",SUM(IF(LEFT($AM79:$CR79,1)="X",1,0)))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72"/>
      <c r="BY79" s="672"/>
      <c r="BZ79" s="672"/>
      <c r="CA79" s="672"/>
      <c r="CB79" s="673"/>
      <c r="CC79" s="673"/>
      <c r="CD79" s="673"/>
      <c r="CE79" s="673"/>
      <c r="CF79" s="673"/>
      <c r="CG79" s="673"/>
    </row>
    <row r="80" spans="1:85" s="661" customFormat="1" ht="15">
      <c r="A80" s="625"/>
      <c r="B80" s="603"/>
      <c r="C80" s="603"/>
      <c r="D80" s="603"/>
      <c r="E80" s="603"/>
      <c r="F80" s="603"/>
      <c r="G80" s="603"/>
      <c r="H80" s="624"/>
      <c r="I80" s="603"/>
      <c r="J80" s="603"/>
      <c r="K80" s="603"/>
      <c r="L80" s="603"/>
      <c r="M80" s="562"/>
      <c r="N80" s="562"/>
      <c r="O80" s="598"/>
      <c r="P80" s="562"/>
      <c r="Q80" s="586" t="str">
        <f t="shared" si="38"/>
        <v/>
      </c>
      <c r="R80" s="635" t="str">
        <f>IF(Q80="","",IF((K34-L34+Q80)&gt;=0.5,1,IF((K34-L34+Q80)=0.25,0.5,IF((K34-L34+Q80)&lt;=-0.5,-1,IF((K34-L34+Q80)=-0.25,-0.5,0)))))</f>
        <v/>
      </c>
      <c r="S80" s="587"/>
      <c r="T80" s="588"/>
      <c r="U80" s="588"/>
      <c r="V80" s="588"/>
      <c r="W80" s="586" t="str">
        <f t="shared" si="45"/>
        <v/>
      </c>
      <c r="X80" s="586" t="str">
        <f t="shared" si="46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IF($K80="","",IF(SUM(IF(ISNUMBER(VALUE(RIGHT($AM80:$CR80,1))),VALUE(RIGHT($AM80:$CR80,1)),0))=$K80,"T","F"))</f>
        <v/>
      </c>
      <c r="AK80" s="583" t="str">
        <f t="array" ref="AK80">IF($K80="","",SUM(IF(LEFT($AM80:$CR80,1)="s",1,0))-SUM(IF(RIGHT(LEFT($AM80:$CR80,2))="-",1,0)))</f>
        <v/>
      </c>
      <c r="AL80" s="562" t="str">
        <f t="array" ref="AL80">IF($K80="","",SUM(IF(LEFT($AM80:$CR80,1)="X",1,0)))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72"/>
      <c r="BY80" s="672"/>
      <c r="BZ80" s="672"/>
      <c r="CA80" s="672"/>
      <c r="CB80" s="673"/>
      <c r="CC80" s="673"/>
      <c r="CD80" s="673"/>
      <c r="CE80" s="673"/>
      <c r="CF80" s="673"/>
      <c r="CG80" s="673"/>
    </row>
    <row r="81" spans="1:85" s="661" customFormat="1" ht="15">
      <c r="A81" s="674"/>
      <c r="B81" s="675"/>
      <c r="C81" s="675"/>
      <c r="D81" s="675"/>
      <c r="E81" s="628" t="str">
        <f>IF(J81=Table!$C$1,VLOOKUP(H81,Table!$B$38:$AO$61,Table!$AO$35-1,FALSE),"")</f>
        <v/>
      </c>
      <c r="F81" s="622"/>
      <c r="G81" s="629"/>
      <c r="H81" s="624"/>
      <c r="I81" s="603"/>
      <c r="J81" s="603"/>
      <c r="K81" s="576"/>
      <c r="L81" s="576"/>
      <c r="M81" s="562"/>
      <c r="N81" s="562"/>
      <c r="O81" s="598"/>
      <c r="P81" s="562"/>
      <c r="Q81" s="586"/>
      <c r="R81" s="635"/>
      <c r="S81" s="587"/>
      <c r="T81" s="588"/>
      <c r="U81" s="588"/>
      <c r="V81" s="588"/>
      <c r="W81" s="619"/>
      <c r="X81" s="619"/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68"/>
      <c r="BR81" s="668"/>
      <c r="BS81" s="668"/>
      <c r="BT81" s="668"/>
      <c r="BU81" s="668"/>
      <c r="BV81" s="668"/>
      <c r="BW81" s="668"/>
      <c r="BX81" s="673"/>
      <c r="BY81" s="673"/>
      <c r="BZ81" s="673"/>
      <c r="CA81" s="673"/>
      <c r="CB81" s="673"/>
      <c r="CC81" s="673"/>
      <c r="CD81" s="673"/>
      <c r="CE81" s="673"/>
      <c r="CF81" s="673"/>
      <c r="CG81" s="673"/>
    </row>
    <row r="82" spans="1:85" s="661" customFormat="1" ht="14.25">
      <c r="A82" s="676"/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68"/>
      <c r="BR82" s="668"/>
      <c r="BS82" s="668"/>
      <c r="BT82" s="668"/>
      <c r="BU82" s="668"/>
      <c r="BV82" s="668"/>
      <c r="BW82" s="668"/>
      <c r="BX82" s="673"/>
      <c r="BY82" s="673"/>
      <c r="BZ82" s="673"/>
      <c r="CA82" s="673"/>
      <c r="CB82" s="673"/>
      <c r="CC82" s="673"/>
      <c r="CD82" s="673"/>
      <c r="CE82" s="673"/>
      <c r="CF82" s="673"/>
      <c r="CG82" s="673"/>
    </row>
    <row r="83" spans="1:85" s="661" customFormat="1" ht="14.25">
      <c r="A83" s="676"/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68"/>
      <c r="BR83" s="668"/>
      <c r="BS83" s="668"/>
      <c r="BT83" s="668"/>
      <c r="BU83" s="668"/>
      <c r="BV83" s="668"/>
      <c r="BW83" s="668"/>
      <c r="BX83" s="673"/>
      <c r="BY83" s="673"/>
      <c r="BZ83" s="673"/>
      <c r="CA83" s="673"/>
      <c r="CB83" s="673"/>
      <c r="CC83" s="673"/>
      <c r="CD83" s="673"/>
      <c r="CE83" s="673"/>
      <c r="CF83" s="673"/>
      <c r="CG83" s="673"/>
    </row>
    <row r="84" spans="1:85" s="661" customFormat="1" ht="14.25">
      <c r="A84" s="676"/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73"/>
      <c r="AS84" s="668"/>
      <c r="AT84" s="668"/>
      <c r="AU84" s="668"/>
      <c r="AV84" s="668"/>
      <c r="AW84" s="668"/>
      <c r="AX84" s="655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73"/>
      <c r="BO84" s="655"/>
      <c r="BP84" s="668"/>
      <c r="BQ84" s="668"/>
      <c r="BR84" s="668"/>
      <c r="BS84" s="668"/>
      <c r="BT84" s="668"/>
      <c r="BU84" s="668"/>
      <c r="BV84" s="668"/>
      <c r="BW84" s="668"/>
      <c r="BX84" s="673"/>
      <c r="BY84" s="673"/>
      <c r="BZ84" s="673"/>
      <c r="CA84" s="673"/>
      <c r="CB84" s="673"/>
      <c r="CC84" s="673"/>
      <c r="CD84" s="673"/>
      <c r="CE84" s="673"/>
      <c r="CF84" s="673"/>
      <c r="CG84" s="673"/>
    </row>
    <row r="85" spans="1:85" s="661" customFormat="1" ht="14.25">
      <c r="A85" s="676"/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73"/>
      <c r="AS85" s="668"/>
      <c r="AT85" s="668"/>
      <c r="AU85" s="668"/>
      <c r="AV85" s="668"/>
      <c r="AW85" s="668"/>
      <c r="AX85" s="655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73"/>
      <c r="BO85" s="655"/>
      <c r="BP85" s="668"/>
      <c r="BQ85" s="668"/>
      <c r="BR85" s="668"/>
      <c r="BS85" s="668"/>
      <c r="BT85" s="668"/>
      <c r="BU85" s="668"/>
      <c r="BV85" s="668"/>
      <c r="BW85" s="668"/>
      <c r="BX85" s="673"/>
      <c r="BY85" s="673"/>
      <c r="BZ85" s="673"/>
      <c r="CA85" s="673"/>
      <c r="CB85" s="673"/>
      <c r="CC85" s="673"/>
      <c r="CD85" s="673"/>
      <c r="CE85" s="673"/>
      <c r="CF85" s="673"/>
      <c r="CG85" s="673"/>
    </row>
    <row r="86" spans="1:85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73"/>
      <c r="AS86" s="668"/>
      <c r="AT86" s="668"/>
      <c r="AU86" s="668"/>
      <c r="AV86" s="668"/>
      <c r="AW86" s="668"/>
      <c r="AX86" s="655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73"/>
      <c r="BO86" s="655"/>
      <c r="BP86" s="668"/>
      <c r="BQ86" s="668"/>
      <c r="BR86" s="668"/>
      <c r="BS86" s="668"/>
      <c r="BT86" s="668"/>
      <c r="BU86" s="668"/>
      <c r="BV86" s="668"/>
      <c r="BW86" s="668"/>
      <c r="BX86" s="673"/>
      <c r="BY86" s="673"/>
      <c r="BZ86" s="673"/>
      <c r="CA86" s="673"/>
      <c r="CB86" s="673"/>
      <c r="CC86" s="673"/>
      <c r="CD86" s="673"/>
      <c r="CE86" s="673"/>
      <c r="CF86" s="673"/>
      <c r="CG86" s="673"/>
    </row>
    <row r="87" spans="1:85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73"/>
      <c r="AS87" s="668"/>
      <c r="AT87" s="668"/>
      <c r="AU87" s="668"/>
      <c r="AV87" s="668"/>
      <c r="AW87" s="668"/>
      <c r="AX87" s="655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73"/>
      <c r="BO87" s="655"/>
      <c r="BP87" s="668"/>
      <c r="BQ87" s="668"/>
      <c r="BR87" s="668"/>
      <c r="BS87" s="668"/>
      <c r="BT87" s="668"/>
      <c r="BU87" s="668"/>
      <c r="BV87" s="668"/>
      <c r="BW87" s="668"/>
      <c r="BX87" s="673"/>
      <c r="BY87" s="673"/>
      <c r="BZ87" s="673"/>
      <c r="CA87" s="673"/>
      <c r="CB87" s="673"/>
      <c r="CC87" s="673"/>
      <c r="CD87" s="673"/>
      <c r="CE87" s="673"/>
      <c r="CF87" s="673"/>
      <c r="CG87" s="673"/>
    </row>
    <row r="88" spans="1:85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73"/>
      <c r="AS88" s="668"/>
      <c r="AT88" s="668"/>
      <c r="AU88" s="668"/>
      <c r="AV88" s="668"/>
      <c r="AW88" s="668"/>
      <c r="AX88" s="655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73"/>
      <c r="BO88" s="655"/>
      <c r="BP88" s="668"/>
      <c r="BQ88" s="668"/>
      <c r="BR88" s="668"/>
      <c r="BS88" s="668"/>
      <c r="BT88" s="668"/>
      <c r="BU88" s="668"/>
      <c r="BV88" s="668"/>
      <c r="BW88" s="668"/>
      <c r="BX88" s="673"/>
      <c r="BY88" s="673"/>
      <c r="BZ88" s="673"/>
      <c r="CA88" s="673"/>
      <c r="CB88" s="673"/>
      <c r="CC88" s="673"/>
      <c r="CD88" s="673"/>
      <c r="CE88" s="673"/>
      <c r="CF88" s="673"/>
      <c r="CG88" s="673"/>
    </row>
    <row r="89" spans="1:85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73"/>
      <c r="AS89" s="668"/>
      <c r="AT89" s="668"/>
      <c r="AU89" s="668"/>
      <c r="AV89" s="668"/>
      <c r="AW89" s="668"/>
      <c r="AX89" s="655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73"/>
      <c r="BO89" s="655"/>
      <c r="BP89" s="668"/>
      <c r="BQ89" s="668"/>
      <c r="BR89" s="668"/>
      <c r="BS89" s="668"/>
      <c r="BT89" s="668"/>
      <c r="BU89" s="668"/>
      <c r="BV89" s="668"/>
      <c r="BW89" s="668"/>
      <c r="BX89" s="673"/>
      <c r="BY89" s="673"/>
      <c r="BZ89" s="673"/>
      <c r="CA89" s="673"/>
      <c r="CB89" s="673"/>
      <c r="CC89" s="673"/>
      <c r="CD89" s="673"/>
      <c r="CE89" s="673"/>
      <c r="CF89" s="673"/>
      <c r="CG89" s="673"/>
    </row>
    <row r="90" spans="1:85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73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73"/>
      <c r="BO90" s="668"/>
      <c r="BP90" s="668"/>
      <c r="BQ90" s="668"/>
      <c r="BR90" s="668"/>
      <c r="BS90" s="668"/>
      <c r="BT90" s="668"/>
      <c r="BU90" s="668"/>
      <c r="BV90" s="668"/>
      <c r="BW90" s="668"/>
      <c r="BX90" s="673"/>
      <c r="BY90" s="673"/>
      <c r="BZ90" s="673"/>
      <c r="CA90" s="673"/>
      <c r="CB90" s="673"/>
      <c r="CC90" s="673"/>
      <c r="CD90" s="673"/>
      <c r="CE90" s="673"/>
      <c r="CF90" s="673"/>
      <c r="CG90" s="673"/>
    </row>
    <row r="91" spans="1:85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73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73"/>
      <c r="BO91" s="668"/>
      <c r="BP91" s="668"/>
      <c r="BQ91" s="668"/>
      <c r="BR91" s="668"/>
      <c r="BS91" s="668"/>
      <c r="BT91" s="668"/>
      <c r="BU91" s="668"/>
      <c r="BV91" s="668"/>
      <c r="BW91" s="668"/>
      <c r="BX91" s="673"/>
      <c r="BY91" s="673"/>
      <c r="BZ91" s="673"/>
      <c r="CA91" s="673"/>
      <c r="CB91" s="673"/>
      <c r="CC91" s="673"/>
      <c r="CD91" s="673"/>
      <c r="CE91" s="673"/>
      <c r="CF91" s="673"/>
      <c r="CG91" s="673"/>
    </row>
    <row r="92" spans="1:85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73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73"/>
      <c r="BO92" s="668"/>
      <c r="BP92" s="668"/>
      <c r="BQ92" s="668"/>
      <c r="BR92" s="668"/>
      <c r="BS92" s="668"/>
      <c r="BT92" s="668"/>
      <c r="BU92" s="668"/>
      <c r="BV92" s="668"/>
      <c r="BW92" s="668"/>
      <c r="BX92" s="673"/>
      <c r="BY92" s="673"/>
      <c r="BZ92" s="673"/>
      <c r="CA92" s="673"/>
      <c r="CB92" s="673"/>
      <c r="CC92" s="673"/>
      <c r="CD92" s="673"/>
      <c r="CE92" s="673"/>
      <c r="CF92" s="673"/>
      <c r="CG92" s="673"/>
    </row>
    <row r="93" spans="1:85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73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73"/>
      <c r="BO93" s="668"/>
      <c r="BP93" s="668"/>
      <c r="BQ93" s="668"/>
      <c r="BR93" s="668"/>
      <c r="BS93" s="668"/>
      <c r="BT93" s="668"/>
      <c r="BU93" s="668"/>
      <c r="BV93" s="668"/>
      <c r="BW93" s="668"/>
      <c r="BX93" s="673"/>
      <c r="BY93" s="673"/>
      <c r="BZ93" s="673"/>
      <c r="CA93" s="673"/>
      <c r="CB93" s="673"/>
      <c r="CC93" s="673"/>
      <c r="CD93" s="673"/>
      <c r="CE93" s="673"/>
      <c r="CF93" s="673"/>
      <c r="CG93" s="673"/>
    </row>
    <row r="94" spans="1:85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73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73"/>
      <c r="BO94" s="668"/>
      <c r="BP94" s="668"/>
      <c r="BQ94" s="668"/>
      <c r="BR94" s="668"/>
      <c r="BS94" s="668"/>
      <c r="BT94" s="668"/>
      <c r="BU94" s="668"/>
      <c r="BV94" s="668"/>
      <c r="BW94" s="668"/>
      <c r="BX94" s="673"/>
      <c r="BY94" s="673"/>
      <c r="BZ94" s="673"/>
      <c r="CA94" s="673"/>
      <c r="CB94" s="673"/>
      <c r="CC94" s="673"/>
      <c r="CD94" s="673"/>
      <c r="CE94" s="673"/>
      <c r="CF94" s="673"/>
      <c r="CG94" s="673"/>
    </row>
    <row r="95" spans="1:85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73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73"/>
      <c r="BO95" s="668"/>
      <c r="BP95" s="668"/>
      <c r="BQ95" s="668"/>
      <c r="BR95" s="668"/>
      <c r="BS95" s="668"/>
      <c r="BT95" s="668"/>
      <c r="BU95" s="668"/>
      <c r="BV95" s="668"/>
      <c r="BW95" s="668"/>
      <c r="BX95" s="673"/>
      <c r="BY95" s="673"/>
      <c r="BZ95" s="673"/>
      <c r="CA95" s="673"/>
      <c r="CB95" s="673"/>
      <c r="CC95" s="673"/>
      <c r="CD95" s="673"/>
      <c r="CE95" s="673"/>
      <c r="CF95" s="673"/>
      <c r="CG95" s="673"/>
    </row>
    <row r="96" spans="1:85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73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73"/>
      <c r="BO96" s="668"/>
      <c r="BP96" s="668"/>
      <c r="BQ96" s="668"/>
      <c r="BR96" s="668"/>
      <c r="BS96" s="668"/>
      <c r="BT96" s="668"/>
      <c r="BU96" s="668"/>
      <c r="BV96" s="668"/>
      <c r="BW96" s="668"/>
      <c r="BX96" s="673"/>
      <c r="BY96" s="673"/>
      <c r="BZ96" s="673"/>
      <c r="CA96" s="673"/>
      <c r="CB96" s="673"/>
      <c r="CC96" s="673"/>
      <c r="CD96" s="673"/>
      <c r="CE96" s="673"/>
      <c r="CF96" s="673"/>
      <c r="CG96" s="673"/>
    </row>
    <row r="97" spans="5:85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73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73"/>
      <c r="BO97" s="668"/>
      <c r="BP97" s="668"/>
      <c r="BQ97" s="668"/>
      <c r="BR97" s="668"/>
      <c r="BS97" s="668"/>
      <c r="BT97" s="668"/>
      <c r="BU97" s="668"/>
      <c r="BV97" s="668"/>
      <c r="BW97" s="668"/>
      <c r="BX97" s="673"/>
      <c r="BY97" s="673"/>
      <c r="BZ97" s="673"/>
      <c r="CA97" s="673"/>
      <c r="CB97" s="673"/>
      <c r="CC97" s="673"/>
      <c r="CD97" s="673"/>
      <c r="CE97" s="673"/>
      <c r="CF97" s="673"/>
      <c r="CG97" s="673"/>
    </row>
    <row r="98" spans="5:85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73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73"/>
      <c r="BO98" s="668"/>
      <c r="BP98" s="668"/>
      <c r="BQ98" s="668"/>
      <c r="BR98" s="668"/>
      <c r="BS98" s="668"/>
      <c r="BT98" s="668"/>
      <c r="BU98" s="668"/>
      <c r="BV98" s="668"/>
      <c r="BW98" s="668"/>
      <c r="BX98" s="673"/>
      <c r="BY98" s="673"/>
      <c r="BZ98" s="673"/>
      <c r="CA98" s="673"/>
      <c r="CB98" s="673"/>
      <c r="CC98" s="673"/>
      <c r="CD98" s="673"/>
      <c r="CE98" s="673"/>
      <c r="CF98" s="673"/>
      <c r="CG98" s="673"/>
    </row>
    <row r="99" spans="5:85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73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73"/>
      <c r="BO99" s="668"/>
      <c r="BP99" s="668"/>
      <c r="BQ99" s="668"/>
      <c r="BR99" s="668"/>
      <c r="BS99" s="668"/>
      <c r="BT99" s="668"/>
      <c r="BU99" s="668"/>
      <c r="BV99" s="668"/>
      <c r="BW99" s="668"/>
      <c r="BX99" s="673"/>
      <c r="BY99" s="673"/>
      <c r="BZ99" s="673"/>
      <c r="CA99" s="673"/>
      <c r="CB99" s="673"/>
      <c r="CC99" s="673"/>
      <c r="CD99" s="673"/>
      <c r="CE99" s="673"/>
      <c r="CF99" s="673"/>
      <c r="CG99" s="673"/>
    </row>
    <row r="100" spans="5:85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73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73"/>
      <c r="BO100" s="668"/>
      <c r="BP100" s="668"/>
      <c r="BQ100" s="668"/>
      <c r="BR100" s="668"/>
      <c r="BS100" s="668"/>
      <c r="BT100" s="668"/>
      <c r="BU100" s="668"/>
      <c r="BV100" s="668"/>
      <c r="BW100" s="668"/>
      <c r="BX100" s="673"/>
      <c r="BY100" s="673"/>
      <c r="BZ100" s="673"/>
      <c r="CA100" s="673"/>
      <c r="CB100" s="673"/>
      <c r="CC100" s="673"/>
      <c r="CD100" s="673"/>
      <c r="CE100" s="673"/>
      <c r="CF100" s="673"/>
      <c r="CG100" s="673"/>
    </row>
    <row r="101" spans="5:85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73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73"/>
      <c r="BO101" s="668"/>
      <c r="BP101" s="668"/>
      <c r="BQ101" s="668"/>
      <c r="BR101" s="668"/>
      <c r="BS101" s="668"/>
      <c r="BT101" s="668"/>
      <c r="BU101" s="668"/>
      <c r="BV101" s="668"/>
      <c r="BW101" s="668"/>
      <c r="BX101" s="673"/>
      <c r="BY101" s="673"/>
      <c r="BZ101" s="673"/>
      <c r="CA101" s="673"/>
      <c r="CB101" s="673"/>
      <c r="CC101" s="673"/>
      <c r="CD101" s="673"/>
      <c r="CE101" s="673"/>
      <c r="CF101" s="673"/>
      <c r="CG101" s="673"/>
    </row>
    <row r="102" spans="5:85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73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73"/>
      <c r="BO102" s="668"/>
      <c r="BP102" s="668"/>
      <c r="BQ102" s="668"/>
      <c r="BR102" s="668"/>
      <c r="BS102" s="668"/>
      <c r="BT102" s="668"/>
      <c r="BU102" s="668"/>
      <c r="BV102" s="668"/>
      <c r="BW102" s="668"/>
      <c r="BX102" s="673"/>
      <c r="BY102" s="673"/>
      <c r="BZ102" s="673"/>
      <c r="CA102" s="673"/>
      <c r="CB102" s="673"/>
      <c r="CC102" s="673"/>
      <c r="CD102" s="673"/>
      <c r="CE102" s="673"/>
      <c r="CF102" s="673"/>
      <c r="CG102" s="673"/>
    </row>
    <row r="103" spans="5:85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73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73"/>
      <c r="BO103" s="668"/>
      <c r="BP103" s="668"/>
      <c r="BQ103" s="668"/>
      <c r="BR103" s="668"/>
      <c r="BS103" s="668"/>
      <c r="BT103" s="668"/>
      <c r="BU103" s="668"/>
      <c r="BV103" s="668"/>
      <c r="BW103" s="668"/>
      <c r="BX103" s="673"/>
      <c r="BY103" s="673"/>
      <c r="BZ103" s="673"/>
      <c r="CA103" s="673"/>
      <c r="CB103" s="673"/>
      <c r="CC103" s="673"/>
      <c r="CD103" s="673"/>
      <c r="CE103" s="673"/>
      <c r="CF103" s="673"/>
      <c r="CG103" s="673"/>
    </row>
    <row r="104" spans="5:85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73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73"/>
      <c r="BO104" s="668"/>
      <c r="BP104" s="668"/>
      <c r="BQ104" s="668"/>
      <c r="BR104" s="668"/>
      <c r="BS104" s="668"/>
      <c r="BT104" s="668"/>
      <c r="BU104" s="668"/>
      <c r="BV104" s="668"/>
      <c r="BW104" s="668"/>
      <c r="BX104" s="673"/>
      <c r="BY104" s="673"/>
      <c r="BZ104" s="673"/>
      <c r="CA104" s="673"/>
      <c r="CB104" s="673"/>
      <c r="CC104" s="673"/>
      <c r="CD104" s="673"/>
      <c r="CE104" s="673"/>
      <c r="CF104" s="673"/>
      <c r="CG104" s="673"/>
    </row>
    <row r="105" spans="5:85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73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73"/>
      <c r="BO105" s="668"/>
      <c r="BP105" s="668"/>
      <c r="BQ105" s="668"/>
      <c r="BR105" s="668"/>
      <c r="BS105" s="668"/>
      <c r="BT105" s="668"/>
      <c r="BU105" s="668"/>
      <c r="BV105" s="668"/>
      <c r="BW105" s="668"/>
      <c r="BX105" s="673"/>
      <c r="BY105" s="673"/>
      <c r="BZ105" s="673"/>
      <c r="CA105" s="673"/>
      <c r="CB105" s="673"/>
      <c r="CC105" s="673"/>
      <c r="CD105" s="673"/>
      <c r="CE105" s="673"/>
      <c r="CF105" s="673"/>
      <c r="CG105" s="673"/>
    </row>
    <row r="106" spans="5:85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73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73"/>
      <c r="BO106" s="668"/>
      <c r="BP106" s="668"/>
      <c r="BQ106" s="668"/>
      <c r="BR106" s="668"/>
      <c r="BS106" s="668"/>
      <c r="BT106" s="668"/>
      <c r="BU106" s="668"/>
      <c r="BV106" s="668"/>
      <c r="BW106" s="668"/>
      <c r="BX106" s="673"/>
      <c r="BY106" s="673"/>
      <c r="BZ106" s="673"/>
      <c r="CA106" s="673"/>
      <c r="CB106" s="673"/>
      <c r="CC106" s="673"/>
      <c r="CD106" s="673"/>
      <c r="CE106" s="673"/>
      <c r="CF106" s="673"/>
      <c r="CG106" s="673"/>
    </row>
    <row r="107" spans="5:85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>IF(K78="","",IF(K78&gt;L78,"W",IF(K78=L78,"D",IF(K78&lt;L78,"L"))))</f>
        <v/>
      </c>
      <c r="N107" s="562" t="str">
        <f>IF(K78="","",K78+L78)</f>
        <v/>
      </c>
      <c r="O107" s="598"/>
      <c r="P107" s="562" t="str">
        <f>IF($K78="","",IF($N107&gt;P$19,"O",IF($N107&lt;P$19,"U",IF($N107=P$19,"-"))))</f>
        <v/>
      </c>
      <c r="Q107" s="586" t="str">
        <f t="shared" ref="Q107:Q170" si="47">IF(S107="","",IF(SIGN(S107)&lt;&gt;1,VLOOKUP(ABS(S107),SUP_HDC,3,TRUE),-VLOOKUP(ABS(S107),SUP_HDC,3,TRUE)))</f>
        <v/>
      </c>
      <c r="R107" s="587" t="str">
        <f t="shared" ref="R107:R138" si="48">IF(Q107="","",IF((K78-L78+Q107)&gt;=0.5,1,IF((K78-L78+Q107)=0.25,0.5,IF((K78-L78+Q107)&lt;=-0.5,-1,IF((K78-L78+Q107)=-0.25,-0.5,0)))))</f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IF($K107="","",SUM(IF(LEFT($AM107:$BS107,1)="s",1,0))-SUM(IF(RIGHT(LEFT($AM107:$BS107,2))="-",1,0)))</f>
        <v/>
      </c>
      <c r="AL107" s="562" t="str">
        <f t="array" ref="AL107">IF($K78="","",SUM(IF(LEFT($AM107:$BS107,1)="X",1,0)))</f>
        <v/>
      </c>
      <c r="AM107" s="668"/>
      <c r="AN107" s="668"/>
      <c r="AO107" s="668"/>
      <c r="AP107" s="668"/>
      <c r="AQ107" s="668"/>
      <c r="AR107" s="673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73"/>
      <c r="BO107" s="668"/>
      <c r="BP107" s="668"/>
      <c r="BQ107" s="668"/>
      <c r="BR107" s="668"/>
      <c r="BS107" s="668"/>
      <c r="BT107" s="668"/>
      <c r="BU107" s="668"/>
      <c r="BV107" s="668"/>
      <c r="BW107" s="668"/>
      <c r="BX107" s="673"/>
      <c r="BY107" s="673"/>
      <c r="BZ107" s="673"/>
      <c r="CA107" s="673"/>
      <c r="CB107" s="673"/>
      <c r="CC107" s="673"/>
      <c r="CD107" s="673"/>
      <c r="CE107" s="673"/>
      <c r="CF107" s="673"/>
      <c r="CG107" s="673"/>
    </row>
    <row r="108" spans="5:85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ref="M108:M171" si="49">IF(K79="","",IF(K79&gt;L79,"W",IF(K79=L79,"D",IF(K79&lt;L79,"L"))))</f>
        <v/>
      </c>
      <c r="N108" s="562" t="str">
        <f t="shared" ref="N108:N171" si="50">IF(K79="","",K79+L79)</f>
        <v/>
      </c>
      <c r="O108" s="598"/>
      <c r="P108" s="562" t="str">
        <f t="shared" ref="P108:P171" si="51">IF($K79="","",IF($N108&gt;P$19,"O",IF($N108&lt;P$19,"U",IF($N108=P$19,"-"))))</f>
        <v/>
      </c>
      <c r="Q108" s="586" t="str">
        <f t="shared" si="47"/>
        <v/>
      </c>
      <c r="R108" s="587" t="str">
        <f t="shared" si="48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IF($K108="","",SUM(IF(LEFT($AM108:$BS108,1)="s",1,0))-SUM(IF(RIGHT(LEFT($AM108:$BS108,2))="-",1,0)))</f>
        <v/>
      </c>
      <c r="AL108" s="562" t="str">
        <f t="array" ref="AL108">IF($K79="","",SUM(IF(LEFT($AM108:$BS108,1)="X",1,0)))</f>
        <v/>
      </c>
      <c r="AM108" s="668"/>
      <c r="AN108" s="668"/>
      <c r="AO108" s="668"/>
      <c r="AP108" s="668"/>
      <c r="AQ108" s="668"/>
      <c r="AR108" s="673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73"/>
      <c r="BO108" s="668"/>
      <c r="BP108" s="668"/>
      <c r="BQ108" s="668"/>
      <c r="BR108" s="668"/>
      <c r="BS108" s="668"/>
      <c r="BT108" s="668"/>
      <c r="BU108" s="668"/>
      <c r="BV108" s="668"/>
      <c r="BW108" s="668"/>
      <c r="BX108" s="673"/>
      <c r="BY108" s="673"/>
      <c r="BZ108" s="673"/>
      <c r="CA108" s="673"/>
      <c r="CB108" s="673"/>
      <c r="CC108" s="673"/>
      <c r="CD108" s="673"/>
      <c r="CE108" s="673"/>
      <c r="CF108" s="673"/>
      <c r="CG108" s="673"/>
    </row>
    <row r="109" spans="5:85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49"/>
        <v/>
      </c>
      <c r="N109" s="562" t="str">
        <f t="shared" si="50"/>
        <v/>
      </c>
      <c r="O109" s="598"/>
      <c r="P109" s="562" t="str">
        <f t="shared" si="51"/>
        <v/>
      </c>
      <c r="Q109" s="586" t="str">
        <f t="shared" si="47"/>
        <v/>
      </c>
      <c r="R109" s="587" t="str">
        <f t="shared" si="48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IF($K109="","",SUM(IF(LEFT($AM109:$BS109,1)="s",1,0))-SUM(IF(RIGHT(LEFT($AM109:$BS109,2))="-",1,0)))</f>
        <v/>
      </c>
      <c r="AL109" s="562" t="str">
        <f t="array" ref="AL109">IF($K80="","",SUM(IF(LEFT($AM109:$BS109,1)="X",1,0)))</f>
        <v/>
      </c>
      <c r="AM109" s="668"/>
      <c r="AN109" s="668"/>
      <c r="AO109" s="668"/>
      <c r="AP109" s="668"/>
      <c r="AQ109" s="668"/>
      <c r="AR109" s="673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73"/>
      <c r="BO109" s="668"/>
      <c r="BP109" s="668"/>
      <c r="BQ109" s="668"/>
      <c r="BR109" s="668"/>
      <c r="BS109" s="668"/>
      <c r="BT109" s="668"/>
      <c r="BU109" s="668"/>
      <c r="BV109" s="668"/>
      <c r="BW109" s="668"/>
      <c r="BX109" s="673"/>
      <c r="BY109" s="673"/>
      <c r="BZ109" s="673"/>
      <c r="CA109" s="673"/>
      <c r="CB109" s="673"/>
      <c r="CC109" s="673"/>
      <c r="CD109" s="673"/>
      <c r="CE109" s="673"/>
      <c r="CF109" s="673"/>
      <c r="CG109" s="673"/>
    </row>
    <row r="110" spans="5:85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49"/>
        <v/>
      </c>
      <c r="N110" s="562" t="str">
        <f t="shared" si="50"/>
        <v/>
      </c>
      <c r="O110" s="598"/>
      <c r="P110" s="562" t="str">
        <f t="shared" si="51"/>
        <v/>
      </c>
      <c r="Q110" s="586" t="str">
        <f t="shared" si="47"/>
        <v/>
      </c>
      <c r="R110" s="587" t="str">
        <f t="shared" si="48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IF($K110="","",SUM(IF(LEFT($AM110:$BS110,1)="s",1,0))-SUM(IF(RIGHT(LEFT($AM110:$BS110,2))="-",1,0)))</f>
        <v/>
      </c>
      <c r="AL110" s="562" t="str">
        <f t="array" ref="AL110">IF($K81="","",SUM(IF(LEFT($AM110:$BS110,1)="X",1,0)))</f>
        <v/>
      </c>
      <c r="AM110" s="668"/>
      <c r="AN110" s="668"/>
      <c r="AO110" s="668"/>
      <c r="AP110" s="668"/>
      <c r="AQ110" s="668"/>
      <c r="AR110" s="673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73"/>
      <c r="BO110" s="668"/>
      <c r="BP110" s="668"/>
      <c r="BQ110" s="668"/>
      <c r="BR110" s="668"/>
      <c r="BS110" s="668"/>
      <c r="BT110" s="668"/>
      <c r="BU110" s="668"/>
      <c r="BV110" s="668"/>
      <c r="BW110" s="668"/>
      <c r="BX110" s="673"/>
      <c r="BY110" s="673"/>
      <c r="BZ110" s="673"/>
      <c r="CA110" s="673"/>
      <c r="CB110" s="673"/>
      <c r="CC110" s="673"/>
      <c r="CD110" s="673"/>
      <c r="CE110" s="673"/>
      <c r="CF110" s="673"/>
      <c r="CG110" s="673"/>
    </row>
    <row r="111" spans="5:85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49"/>
        <v/>
      </c>
      <c r="N111" s="562" t="str">
        <f t="shared" si="50"/>
        <v/>
      </c>
      <c r="O111" s="598"/>
      <c r="P111" s="562" t="str">
        <f t="shared" si="51"/>
        <v/>
      </c>
      <c r="Q111" s="586" t="str">
        <f t="shared" si="47"/>
        <v/>
      </c>
      <c r="R111" s="587" t="str">
        <f t="shared" si="48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IF($K111="","",SUM(IF(LEFT($AM111:$BS111,1)="s",1,0))-SUM(IF(RIGHT(LEFT($AM111:$BS111,2))="-",1,0)))</f>
        <v/>
      </c>
      <c r="AL111" s="562" t="str">
        <f t="array" ref="AL111">IF($K82="","",SUM(IF(LEFT($AM111:$BS111,1)="X",1,0)))</f>
        <v/>
      </c>
      <c r="AM111" s="668"/>
      <c r="AN111" s="668"/>
      <c r="AO111" s="668"/>
      <c r="AP111" s="668"/>
      <c r="AQ111" s="668"/>
      <c r="AR111" s="673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73"/>
      <c r="BO111" s="668"/>
      <c r="BP111" s="668"/>
      <c r="BQ111" s="668"/>
      <c r="BR111" s="668"/>
      <c r="BS111" s="668"/>
      <c r="BT111" s="668"/>
      <c r="BU111" s="668"/>
      <c r="BV111" s="668"/>
      <c r="BW111" s="668"/>
      <c r="BX111" s="673"/>
      <c r="BY111" s="673"/>
      <c r="BZ111" s="673"/>
      <c r="CA111" s="673"/>
      <c r="CB111" s="673"/>
      <c r="CC111" s="673"/>
      <c r="CD111" s="673"/>
      <c r="CE111" s="673"/>
      <c r="CF111" s="673"/>
      <c r="CG111" s="673"/>
    </row>
    <row r="112" spans="5:85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49"/>
        <v/>
      </c>
      <c r="N112" s="562" t="str">
        <f t="shared" si="50"/>
        <v/>
      </c>
      <c r="O112" s="598"/>
      <c r="P112" s="562" t="str">
        <f t="shared" si="51"/>
        <v/>
      </c>
      <c r="Q112" s="586" t="str">
        <f t="shared" si="47"/>
        <v/>
      </c>
      <c r="R112" s="587" t="str">
        <f t="shared" si="48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IF($K112="","",SUM(IF(LEFT($AM112:$BS112,1)="s",1,0))-SUM(IF(RIGHT(LEFT($AM112:$BS112,2))="-",1,0)))</f>
        <v/>
      </c>
      <c r="AL112" s="562" t="str">
        <f t="array" ref="AL112">IF($K83="","",SUM(IF(LEFT($AM112:$BS112,1)="X",1,0)))</f>
        <v/>
      </c>
      <c r="AM112" s="668"/>
      <c r="AN112" s="668"/>
      <c r="AO112" s="668"/>
      <c r="AP112" s="668"/>
      <c r="AQ112" s="668"/>
      <c r="AR112" s="673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73"/>
      <c r="BO112" s="668"/>
      <c r="BP112" s="668"/>
      <c r="BQ112" s="668"/>
      <c r="BR112" s="668"/>
      <c r="BS112" s="668"/>
      <c r="BT112" s="668"/>
      <c r="BU112" s="668"/>
      <c r="BV112" s="668"/>
      <c r="BW112" s="668"/>
      <c r="BX112" s="673"/>
      <c r="BY112" s="673"/>
      <c r="BZ112" s="673"/>
      <c r="CA112" s="673"/>
      <c r="CB112" s="673"/>
      <c r="CC112" s="673"/>
      <c r="CD112" s="673"/>
      <c r="CE112" s="673"/>
      <c r="CF112" s="673"/>
      <c r="CG112" s="673"/>
    </row>
    <row r="113" spans="5:85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49"/>
        <v/>
      </c>
      <c r="N113" s="562" t="str">
        <f t="shared" si="50"/>
        <v/>
      </c>
      <c r="O113" s="598"/>
      <c r="P113" s="562" t="str">
        <f t="shared" si="51"/>
        <v/>
      </c>
      <c r="Q113" s="586" t="str">
        <f t="shared" si="47"/>
        <v/>
      </c>
      <c r="R113" s="587" t="str">
        <f t="shared" si="48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IF($K113="","",SUM(IF(LEFT($AM113:$BS113,1)="s",1,0))-SUM(IF(RIGHT(LEFT($AM113:$BS113,2))="-",1,0)))</f>
        <v/>
      </c>
      <c r="AL113" s="562" t="str">
        <f t="array" ref="AL113">IF($K84="","",SUM(IF(LEFT($AM113:$BS113,1)="X",1,0)))</f>
        <v/>
      </c>
      <c r="AM113" s="668"/>
      <c r="AN113" s="668"/>
      <c r="AO113" s="668"/>
      <c r="AP113" s="668"/>
      <c r="AQ113" s="668"/>
      <c r="AR113" s="673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73"/>
      <c r="BO113" s="668"/>
      <c r="BP113" s="668"/>
      <c r="BQ113" s="668"/>
      <c r="BR113" s="668"/>
      <c r="BS113" s="668"/>
      <c r="BT113" s="668"/>
      <c r="BU113" s="668"/>
      <c r="BV113" s="668"/>
      <c r="BW113" s="668"/>
      <c r="BX113" s="673"/>
      <c r="BY113" s="673"/>
      <c r="BZ113" s="673"/>
      <c r="CA113" s="673"/>
      <c r="CB113" s="673"/>
      <c r="CC113" s="673"/>
      <c r="CD113" s="673"/>
      <c r="CE113" s="673"/>
      <c r="CF113" s="673"/>
      <c r="CG113" s="673"/>
    </row>
    <row r="114" spans="5:85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49"/>
        <v/>
      </c>
      <c r="N114" s="562" t="str">
        <f t="shared" si="50"/>
        <v/>
      </c>
      <c r="O114" s="598"/>
      <c r="P114" s="562" t="str">
        <f t="shared" si="51"/>
        <v/>
      </c>
      <c r="Q114" s="586" t="str">
        <f t="shared" si="47"/>
        <v/>
      </c>
      <c r="R114" s="587" t="str">
        <f t="shared" si="48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IF($K114="","",SUM(IF(LEFT($AM114:$BS114,1)="s",1,0))-SUM(IF(RIGHT(LEFT($AM114:$BS114,2))="-",1,0)))</f>
        <v/>
      </c>
      <c r="AL114" s="562" t="str">
        <f t="array" ref="AL114">IF($K85="","",SUM(IF(LEFT($AM114:$BS114,1)="X",1,0)))</f>
        <v/>
      </c>
      <c r="AM114" s="668"/>
      <c r="AN114" s="668"/>
      <c r="AO114" s="668"/>
      <c r="AP114" s="668"/>
      <c r="AQ114" s="668"/>
      <c r="AR114" s="673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73"/>
      <c r="BO114" s="668"/>
      <c r="BP114" s="668"/>
      <c r="BQ114" s="668"/>
      <c r="BR114" s="668"/>
      <c r="BS114" s="668"/>
      <c r="BT114" s="668"/>
      <c r="BU114" s="668"/>
      <c r="BV114" s="668"/>
      <c r="BW114" s="668"/>
      <c r="BX114" s="673"/>
      <c r="BY114" s="673"/>
      <c r="BZ114" s="673"/>
      <c r="CA114" s="673"/>
      <c r="CB114" s="673"/>
      <c r="CC114" s="673"/>
      <c r="CD114" s="673"/>
      <c r="CE114" s="673"/>
      <c r="CF114" s="673"/>
      <c r="CG114" s="673"/>
    </row>
    <row r="115" spans="5:85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49"/>
        <v/>
      </c>
      <c r="N115" s="562" t="str">
        <f t="shared" si="50"/>
        <v/>
      </c>
      <c r="O115" s="598"/>
      <c r="P115" s="562" t="str">
        <f t="shared" si="51"/>
        <v/>
      </c>
      <c r="Q115" s="586" t="str">
        <f t="shared" si="47"/>
        <v/>
      </c>
      <c r="R115" s="587" t="str">
        <f t="shared" si="48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IF($K115="","",SUM(IF(LEFT($AM115:$BS115,1)="s",1,0))-SUM(IF(RIGHT(LEFT($AM115:$BS115,2))="-",1,0)))</f>
        <v/>
      </c>
      <c r="AL115" s="562" t="str">
        <f t="array" ref="AL115">IF($K86="","",SUM(IF(LEFT($AM115:$BS115,1)="X",1,0)))</f>
        <v/>
      </c>
      <c r="AM115" s="668"/>
      <c r="AN115" s="668"/>
      <c r="AO115" s="668"/>
      <c r="AP115" s="668"/>
      <c r="AQ115" s="668"/>
      <c r="AR115" s="673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73"/>
      <c r="BO115" s="668"/>
      <c r="BP115" s="668"/>
      <c r="BQ115" s="668"/>
      <c r="BR115" s="668"/>
      <c r="BS115" s="668"/>
      <c r="BT115" s="668"/>
      <c r="BU115" s="668"/>
      <c r="BV115" s="668"/>
      <c r="BW115" s="668"/>
      <c r="BX115" s="673"/>
      <c r="BY115" s="673"/>
      <c r="BZ115" s="673"/>
      <c r="CA115" s="673"/>
      <c r="CB115" s="673"/>
      <c r="CC115" s="673"/>
      <c r="CD115" s="673"/>
      <c r="CE115" s="673"/>
      <c r="CF115" s="673"/>
      <c r="CG115" s="673"/>
    </row>
    <row r="116" spans="5:85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49"/>
        <v/>
      </c>
      <c r="N116" s="562" t="str">
        <f t="shared" si="50"/>
        <v/>
      </c>
      <c r="O116" s="598"/>
      <c r="P116" s="562" t="str">
        <f t="shared" si="51"/>
        <v/>
      </c>
      <c r="Q116" s="586" t="str">
        <f t="shared" si="47"/>
        <v/>
      </c>
      <c r="R116" s="587" t="str">
        <f t="shared" si="48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IF($K116="","",SUM(IF(LEFT($AM116:$BS116,1)="s",1,0))-SUM(IF(RIGHT(LEFT($AM116:$BS116,2))="-",1,0)))</f>
        <v/>
      </c>
      <c r="AL116" s="562" t="str">
        <f t="array" ref="AL116">IF($K87="","",SUM(IF(LEFT($AM116:$BS116,1)="X",1,0)))</f>
        <v/>
      </c>
      <c r="AM116" s="668"/>
      <c r="AN116" s="668"/>
      <c r="AO116" s="668"/>
      <c r="AP116" s="668"/>
      <c r="AQ116" s="668"/>
      <c r="AR116" s="673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73"/>
      <c r="BO116" s="668"/>
      <c r="BP116" s="668"/>
      <c r="BQ116" s="668"/>
      <c r="BR116" s="668"/>
      <c r="BS116" s="668"/>
      <c r="BT116" s="668"/>
      <c r="BU116" s="668"/>
      <c r="BV116" s="668"/>
      <c r="BW116" s="668"/>
      <c r="BX116" s="673"/>
      <c r="BY116" s="673"/>
      <c r="BZ116" s="673"/>
      <c r="CA116" s="673"/>
      <c r="CB116" s="673"/>
      <c r="CC116" s="673"/>
      <c r="CD116" s="673"/>
      <c r="CE116" s="673"/>
      <c r="CF116" s="673"/>
      <c r="CG116" s="673"/>
    </row>
    <row r="117" spans="5:85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49"/>
        <v/>
      </c>
      <c r="N117" s="562" t="str">
        <f t="shared" si="50"/>
        <v/>
      </c>
      <c r="O117" s="562"/>
      <c r="P117" s="562" t="str">
        <f t="shared" si="51"/>
        <v/>
      </c>
      <c r="Q117" s="586" t="str">
        <f t="shared" si="47"/>
        <v/>
      </c>
      <c r="R117" s="587" t="str">
        <f t="shared" si="48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IF($K117="","",SUM(IF(LEFT($AM117:$BS117,1)="s",1,0))-SUM(IF(RIGHT(LEFT($AM117:$BS117,2))="-",1,0)))</f>
        <v/>
      </c>
      <c r="AL117" s="562" t="str">
        <f t="array" ref="AL117">IF($K88="","",SUM(IF(LEFT($AM117:$BS117,1)="X",1,0)))</f>
        <v/>
      </c>
      <c r="AM117" s="668"/>
      <c r="AN117" s="668"/>
      <c r="AO117" s="668"/>
      <c r="AP117" s="668"/>
      <c r="AQ117" s="668"/>
      <c r="AR117" s="673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73"/>
      <c r="BO117" s="668"/>
      <c r="BP117" s="668"/>
      <c r="BQ117" s="668"/>
      <c r="BR117" s="668"/>
      <c r="BS117" s="668"/>
      <c r="BT117" s="668"/>
      <c r="BU117" s="668"/>
      <c r="BV117" s="668"/>
      <c r="BW117" s="668"/>
      <c r="BX117" s="673"/>
      <c r="BY117" s="673"/>
      <c r="BZ117" s="673"/>
      <c r="CA117" s="673"/>
      <c r="CB117" s="673"/>
      <c r="CC117" s="673"/>
      <c r="CD117" s="673"/>
      <c r="CE117" s="673"/>
      <c r="CF117" s="673"/>
      <c r="CG117" s="673"/>
    </row>
    <row r="118" spans="5:85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49"/>
        <v/>
      </c>
      <c r="N118" s="562" t="str">
        <f t="shared" si="50"/>
        <v/>
      </c>
      <c r="O118" s="562"/>
      <c r="P118" s="562" t="str">
        <f t="shared" si="51"/>
        <v/>
      </c>
      <c r="Q118" s="586" t="str">
        <f t="shared" si="47"/>
        <v/>
      </c>
      <c r="R118" s="587" t="str">
        <f t="shared" si="48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IF($K118="","",SUM(IF(LEFT($AM118:$BS118,1)="s",1,0))-SUM(IF(RIGHT(LEFT($AM118:$BS118,2))="-",1,0)))</f>
        <v/>
      </c>
      <c r="AL118" s="562" t="str">
        <f t="array" ref="AL118">IF($K89="","",SUM(IF(LEFT($AM118:$BS118,1)="X",1,0)))</f>
        <v/>
      </c>
      <c r="AM118" s="668"/>
      <c r="AN118" s="668"/>
      <c r="AO118" s="668"/>
      <c r="AP118" s="668"/>
      <c r="AQ118" s="668"/>
      <c r="AR118" s="673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73"/>
      <c r="BO118" s="668"/>
      <c r="BP118" s="668"/>
      <c r="BQ118" s="668"/>
      <c r="BR118" s="668"/>
      <c r="BS118" s="668"/>
      <c r="BT118" s="668"/>
      <c r="BU118" s="668"/>
      <c r="BV118" s="668"/>
      <c r="BW118" s="668"/>
      <c r="BX118" s="673"/>
      <c r="BY118" s="673"/>
      <c r="BZ118" s="673"/>
      <c r="CA118" s="673"/>
      <c r="CB118" s="673"/>
      <c r="CC118" s="673"/>
      <c r="CD118" s="673"/>
      <c r="CE118" s="673"/>
      <c r="CF118" s="673"/>
      <c r="CG118" s="673"/>
    </row>
    <row r="119" spans="5:85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49"/>
        <v/>
      </c>
      <c r="N119" s="562" t="str">
        <f t="shared" si="50"/>
        <v/>
      </c>
      <c r="O119" s="562"/>
      <c r="P119" s="562" t="str">
        <f t="shared" si="51"/>
        <v/>
      </c>
      <c r="Q119" s="586" t="str">
        <f t="shared" si="47"/>
        <v/>
      </c>
      <c r="R119" s="587" t="str">
        <f t="shared" si="48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IF($K119="","",SUM(IF(LEFT($AM119:$BS119,1)="s",1,0))-SUM(IF(RIGHT(LEFT($AM119:$BS119,2))="-",1,0)))</f>
        <v/>
      </c>
      <c r="AL119" s="562" t="str">
        <f t="array" ref="AL119">IF($K90="","",SUM(IF(LEFT($AM119:$BS119,1)="X",1,0)))</f>
        <v/>
      </c>
      <c r="AM119" s="668"/>
      <c r="AN119" s="668"/>
      <c r="AO119" s="668"/>
      <c r="AP119" s="668"/>
      <c r="AQ119" s="668"/>
      <c r="AR119" s="673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73"/>
      <c r="BO119" s="668"/>
      <c r="BP119" s="668"/>
      <c r="BQ119" s="668"/>
      <c r="BR119" s="668"/>
      <c r="BS119" s="668"/>
      <c r="BT119" s="668"/>
      <c r="BU119" s="668"/>
      <c r="BV119" s="668"/>
      <c r="BW119" s="668"/>
      <c r="BX119" s="673"/>
      <c r="BY119" s="673"/>
      <c r="BZ119" s="673"/>
      <c r="CA119" s="673"/>
      <c r="CB119" s="673"/>
      <c r="CC119" s="673"/>
      <c r="CD119" s="673"/>
      <c r="CE119" s="673"/>
      <c r="CF119" s="673"/>
      <c r="CG119" s="673"/>
    </row>
    <row r="120" spans="5:85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49"/>
        <v/>
      </c>
      <c r="N120" s="562" t="str">
        <f t="shared" si="50"/>
        <v/>
      </c>
      <c r="O120" s="562"/>
      <c r="P120" s="562" t="str">
        <f t="shared" si="51"/>
        <v/>
      </c>
      <c r="Q120" s="586" t="str">
        <f t="shared" si="47"/>
        <v/>
      </c>
      <c r="R120" s="587" t="str">
        <f t="shared" si="48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IF($K120="","",SUM(IF(LEFT($AM120:$BS120,1)="s",1,0))-SUM(IF(RIGHT(LEFT($AM120:$BS120,2))="-",1,0)))</f>
        <v/>
      </c>
      <c r="AL120" s="562" t="str">
        <f t="array" ref="AL120">IF($K91="","",SUM(IF(LEFT($AM120:$BS120,1)="X",1,0)))</f>
        <v/>
      </c>
      <c r="AM120" s="668"/>
      <c r="AN120" s="668"/>
      <c r="AO120" s="668"/>
      <c r="AP120" s="668"/>
      <c r="AQ120" s="668"/>
      <c r="AR120" s="673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73"/>
      <c r="BO120" s="668"/>
      <c r="BP120" s="668"/>
      <c r="BQ120" s="668"/>
      <c r="BR120" s="668"/>
      <c r="BS120" s="668"/>
      <c r="BT120" s="668"/>
      <c r="BU120" s="668"/>
      <c r="BV120" s="668"/>
      <c r="BW120" s="668"/>
      <c r="BX120" s="673"/>
      <c r="BY120" s="673"/>
      <c r="BZ120" s="673"/>
      <c r="CA120" s="673"/>
      <c r="CB120" s="673"/>
      <c r="CC120" s="673"/>
      <c r="CD120" s="673"/>
      <c r="CE120" s="673"/>
      <c r="CF120" s="673"/>
      <c r="CG120" s="673"/>
    </row>
    <row r="121" spans="5:85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49"/>
        <v/>
      </c>
      <c r="N121" s="562" t="str">
        <f t="shared" si="50"/>
        <v/>
      </c>
      <c r="O121" s="562"/>
      <c r="P121" s="562" t="str">
        <f t="shared" si="51"/>
        <v/>
      </c>
      <c r="Q121" s="586" t="str">
        <f t="shared" si="47"/>
        <v/>
      </c>
      <c r="R121" s="587" t="str">
        <f t="shared" si="48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IF($K121="","",SUM(IF(LEFT($AM121:$BS121,1)="s",1,0))-SUM(IF(RIGHT(LEFT($AM121:$BS121,2))="-",1,0)))</f>
        <v/>
      </c>
      <c r="AL121" s="562" t="str">
        <f t="array" ref="AL121">IF($K92="","",SUM(IF(LEFT($AM121:$BS121,1)="X",1,0)))</f>
        <v/>
      </c>
      <c r="AM121" s="668"/>
      <c r="AN121" s="668"/>
      <c r="AO121" s="668"/>
      <c r="AP121" s="668"/>
      <c r="AQ121" s="668"/>
      <c r="AR121" s="673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73"/>
      <c r="BO121" s="668"/>
      <c r="BP121" s="668"/>
      <c r="BQ121" s="668"/>
      <c r="BR121" s="668"/>
      <c r="BS121" s="668"/>
      <c r="BT121" s="668"/>
      <c r="BU121" s="668"/>
      <c r="BV121" s="668"/>
      <c r="BW121" s="668"/>
      <c r="BX121" s="673"/>
      <c r="BY121" s="673"/>
      <c r="BZ121" s="673"/>
      <c r="CA121" s="673"/>
      <c r="CB121" s="673"/>
      <c r="CC121" s="673"/>
      <c r="CD121" s="673"/>
      <c r="CE121" s="673"/>
      <c r="CF121" s="673"/>
      <c r="CG121" s="673"/>
    </row>
    <row r="122" spans="5:85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49"/>
        <v/>
      </c>
      <c r="N122" s="562" t="str">
        <f t="shared" si="50"/>
        <v/>
      </c>
      <c r="O122" s="562"/>
      <c r="P122" s="562" t="str">
        <f t="shared" si="51"/>
        <v/>
      </c>
      <c r="Q122" s="586" t="str">
        <f t="shared" si="47"/>
        <v/>
      </c>
      <c r="R122" s="587" t="str">
        <f t="shared" si="48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IF($K122="","",SUM(IF(LEFT($AM122:$BS122,1)="s",1,0))-SUM(IF(RIGHT(LEFT($AM122:$BS122,2))="-",1,0)))</f>
        <v/>
      </c>
      <c r="AL122" s="562" t="str">
        <f t="array" ref="AL122">IF($K93="","",SUM(IF(LEFT($AM122:$BS122,1)="X",1,0)))</f>
        <v/>
      </c>
      <c r="AM122" s="668"/>
      <c r="AN122" s="668"/>
      <c r="AO122" s="668"/>
      <c r="AP122" s="668"/>
      <c r="AQ122" s="668"/>
      <c r="AR122" s="673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73"/>
      <c r="BO122" s="668"/>
      <c r="BP122" s="668"/>
      <c r="BQ122" s="668"/>
      <c r="BR122" s="668"/>
      <c r="BS122" s="668"/>
      <c r="BT122" s="668"/>
      <c r="BU122" s="668"/>
      <c r="BV122" s="668"/>
      <c r="BW122" s="668"/>
      <c r="BX122" s="673"/>
      <c r="BY122" s="673"/>
      <c r="BZ122" s="673"/>
      <c r="CA122" s="673"/>
      <c r="CB122" s="673"/>
      <c r="CC122" s="673"/>
      <c r="CD122" s="673"/>
      <c r="CE122" s="673"/>
      <c r="CF122" s="673"/>
      <c r="CG122" s="673"/>
    </row>
    <row r="123" spans="5:85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49"/>
        <v/>
      </c>
      <c r="N123" s="562" t="str">
        <f t="shared" si="50"/>
        <v/>
      </c>
      <c r="O123" s="562"/>
      <c r="P123" s="562" t="str">
        <f t="shared" si="51"/>
        <v/>
      </c>
      <c r="Q123" s="586" t="str">
        <f t="shared" si="47"/>
        <v/>
      </c>
      <c r="R123" s="587" t="str">
        <f t="shared" si="48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IF($K123="","",SUM(IF(LEFT($AM123:$BS123,1)="s",1,0))-SUM(IF(RIGHT(LEFT($AM123:$BS123,2))="-",1,0)))</f>
        <v/>
      </c>
      <c r="AL123" s="562" t="str">
        <f t="array" ref="AL123">IF($K94="","",SUM(IF(LEFT($AM123:$BS123,1)="X",1,0)))</f>
        <v/>
      </c>
      <c r="AM123" s="668"/>
      <c r="AN123" s="668"/>
      <c r="AO123" s="668"/>
      <c r="AP123" s="668"/>
      <c r="AQ123" s="668"/>
      <c r="AR123" s="673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73"/>
      <c r="BO123" s="668"/>
      <c r="BP123" s="668"/>
      <c r="BQ123" s="668"/>
      <c r="BR123" s="668"/>
      <c r="BS123" s="668"/>
      <c r="BT123" s="668"/>
      <c r="BU123" s="668"/>
      <c r="BV123" s="668"/>
      <c r="BW123" s="668"/>
      <c r="BX123" s="673"/>
      <c r="BY123" s="673"/>
      <c r="BZ123" s="673"/>
      <c r="CA123" s="673"/>
      <c r="CB123" s="673"/>
      <c r="CC123" s="673"/>
      <c r="CD123" s="673"/>
      <c r="CE123" s="673"/>
      <c r="CF123" s="673"/>
      <c r="CG123" s="673"/>
    </row>
    <row r="124" spans="5:85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49"/>
        <v/>
      </c>
      <c r="N124" s="562" t="str">
        <f t="shared" si="50"/>
        <v/>
      </c>
      <c r="O124" s="562"/>
      <c r="P124" s="562" t="str">
        <f t="shared" si="51"/>
        <v/>
      </c>
      <c r="Q124" s="586" t="str">
        <f t="shared" si="47"/>
        <v/>
      </c>
      <c r="R124" s="587" t="str">
        <f t="shared" si="48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IF($K124="","",SUM(IF(LEFT($AM124:$BS124,1)="s",1,0))-SUM(IF(RIGHT(LEFT($AM124:$BS124,2))="-",1,0)))</f>
        <v/>
      </c>
      <c r="AL124" s="562" t="str">
        <f t="array" ref="AL124">IF($K95="","",SUM(IF(LEFT($AM124:$BS124,1)="X",1,0)))</f>
        <v/>
      </c>
      <c r="AM124" s="668"/>
      <c r="AN124" s="668"/>
      <c r="AO124" s="668"/>
      <c r="AP124" s="668"/>
      <c r="AQ124" s="668"/>
      <c r="AR124" s="673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73"/>
      <c r="BO124" s="668"/>
      <c r="BP124" s="668"/>
      <c r="BQ124" s="668"/>
      <c r="BR124" s="668"/>
      <c r="BS124" s="668"/>
      <c r="BT124" s="668"/>
      <c r="BU124" s="668"/>
      <c r="BV124" s="668"/>
      <c r="BW124" s="668"/>
      <c r="BX124" s="673"/>
      <c r="BY124" s="673"/>
      <c r="BZ124" s="673"/>
      <c r="CA124" s="673"/>
      <c r="CB124" s="673"/>
      <c r="CC124" s="673"/>
      <c r="CD124" s="673"/>
      <c r="CE124" s="673"/>
      <c r="CF124" s="673"/>
      <c r="CG124" s="673"/>
    </row>
    <row r="125" spans="5:85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49"/>
        <v/>
      </c>
      <c r="N125" s="562" t="str">
        <f t="shared" si="50"/>
        <v/>
      </c>
      <c r="O125" s="562"/>
      <c r="P125" s="562" t="str">
        <f t="shared" si="51"/>
        <v/>
      </c>
      <c r="Q125" s="586" t="str">
        <f t="shared" si="47"/>
        <v/>
      </c>
      <c r="R125" s="587" t="str">
        <f t="shared" si="48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IF($K125="","",SUM(IF(LEFT($AM125:$BS125,1)="s",1,0))-SUM(IF(RIGHT(LEFT($AM125:$BS125,2))="-",1,0)))</f>
        <v/>
      </c>
      <c r="AL125" s="562" t="str">
        <f t="array" ref="AL125">IF($K96="","",SUM(IF(LEFT($AM125:$BS125,1)="X",1,0)))</f>
        <v/>
      </c>
      <c r="AM125" s="668"/>
      <c r="AN125" s="668"/>
      <c r="AO125" s="668"/>
      <c r="AP125" s="668"/>
      <c r="AQ125" s="668"/>
      <c r="AR125" s="673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73"/>
      <c r="BO125" s="668"/>
      <c r="BP125" s="668"/>
      <c r="BQ125" s="668"/>
      <c r="BR125" s="668"/>
      <c r="BS125" s="668"/>
      <c r="BT125" s="668"/>
      <c r="BU125" s="668"/>
      <c r="BV125" s="668"/>
      <c r="BW125" s="668"/>
      <c r="BX125" s="673"/>
      <c r="BY125" s="673"/>
      <c r="BZ125" s="673"/>
      <c r="CA125" s="673"/>
      <c r="CB125" s="673"/>
      <c r="CC125" s="673"/>
      <c r="CD125" s="673"/>
      <c r="CE125" s="673"/>
      <c r="CF125" s="673"/>
      <c r="CG125" s="673"/>
    </row>
    <row r="126" spans="5:85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49"/>
        <v/>
      </c>
      <c r="N126" s="562" t="str">
        <f t="shared" si="50"/>
        <v/>
      </c>
      <c r="O126" s="562"/>
      <c r="P126" s="562" t="str">
        <f t="shared" si="51"/>
        <v/>
      </c>
      <c r="Q126" s="586" t="str">
        <f t="shared" si="47"/>
        <v/>
      </c>
      <c r="R126" s="587" t="str">
        <f t="shared" si="48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IF($K126="","",SUM(IF(LEFT($AM126:$BS126,1)="s",1,0))-SUM(IF(RIGHT(LEFT($AM126:$BS126,2))="-",1,0)))</f>
        <v/>
      </c>
      <c r="AL126" s="562" t="str">
        <f t="array" ref="AL126">IF($K97="","",SUM(IF(LEFT($AM126:$BS126,1)="X",1,0)))</f>
        <v/>
      </c>
      <c r="AM126" s="668"/>
      <c r="AN126" s="668"/>
      <c r="AO126" s="668"/>
      <c r="AP126" s="668"/>
      <c r="AQ126" s="668"/>
      <c r="AR126" s="673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73"/>
      <c r="BO126" s="668"/>
      <c r="BP126" s="668"/>
      <c r="BQ126" s="668"/>
      <c r="BR126" s="668"/>
      <c r="BS126" s="668"/>
      <c r="BT126" s="668"/>
      <c r="BU126" s="668"/>
      <c r="BV126" s="668"/>
      <c r="BW126" s="668"/>
      <c r="BX126" s="673"/>
      <c r="BY126" s="673"/>
      <c r="BZ126" s="673"/>
      <c r="CA126" s="673"/>
      <c r="CB126" s="673"/>
      <c r="CC126" s="673"/>
      <c r="CD126" s="673"/>
      <c r="CE126" s="673"/>
      <c r="CF126" s="673"/>
      <c r="CG126" s="673"/>
    </row>
    <row r="127" spans="5:85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49"/>
        <v/>
      </c>
      <c r="N127" s="562" t="str">
        <f t="shared" si="50"/>
        <v/>
      </c>
      <c r="O127" s="562"/>
      <c r="P127" s="562" t="str">
        <f t="shared" si="51"/>
        <v/>
      </c>
      <c r="Q127" s="586" t="str">
        <f t="shared" si="47"/>
        <v/>
      </c>
      <c r="R127" s="587" t="str">
        <f t="shared" si="48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IF($K127="","",SUM(IF(LEFT($AM127:$BS127,1)="s",1,0))-SUM(IF(RIGHT(LEFT($AM127:$BS127,2))="-",1,0)))</f>
        <v/>
      </c>
      <c r="AL127" s="562" t="str">
        <f t="array" ref="AL127">IF($K98="","",SUM(IF(LEFT($AM127:$BS127,1)="X",1,0)))</f>
        <v/>
      </c>
      <c r="AM127" s="668"/>
      <c r="AN127" s="668"/>
      <c r="AO127" s="668"/>
      <c r="AP127" s="668"/>
      <c r="AQ127" s="668"/>
      <c r="AR127" s="673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73"/>
      <c r="BO127" s="668"/>
      <c r="BP127" s="668"/>
      <c r="BQ127" s="668"/>
      <c r="BR127" s="668"/>
      <c r="BS127" s="668"/>
      <c r="BT127" s="668"/>
      <c r="BU127" s="668"/>
      <c r="BV127" s="668"/>
      <c r="BW127" s="668"/>
      <c r="BX127" s="673"/>
      <c r="BY127" s="673"/>
      <c r="BZ127" s="673"/>
      <c r="CA127" s="673"/>
      <c r="CB127" s="673"/>
      <c r="CC127" s="673"/>
      <c r="CD127" s="673"/>
      <c r="CE127" s="673"/>
      <c r="CF127" s="673"/>
      <c r="CG127" s="673"/>
    </row>
    <row r="128" spans="5:85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49"/>
        <v/>
      </c>
      <c r="N128" s="562" t="str">
        <f t="shared" si="50"/>
        <v/>
      </c>
      <c r="O128" s="562"/>
      <c r="P128" s="562" t="str">
        <f t="shared" si="51"/>
        <v/>
      </c>
      <c r="Q128" s="586" t="str">
        <f t="shared" si="47"/>
        <v/>
      </c>
      <c r="R128" s="587" t="str">
        <f t="shared" si="48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IF($K128="","",SUM(IF(LEFT($AM128:$BS128,1)="s",1,0))-SUM(IF(RIGHT(LEFT($AM128:$BS128,2))="-",1,0)))</f>
        <v/>
      </c>
      <c r="AL128" s="562" t="str">
        <f t="array" ref="AL128">IF($K99="","",SUM(IF(LEFT($AM128:$BS128,1)="X",1,0)))</f>
        <v/>
      </c>
      <c r="AM128" s="668"/>
      <c r="AN128" s="668"/>
      <c r="AO128" s="668"/>
      <c r="AP128" s="668"/>
      <c r="AQ128" s="668"/>
      <c r="AR128" s="673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73"/>
      <c r="BO128" s="668"/>
      <c r="BP128" s="668"/>
      <c r="BQ128" s="668"/>
      <c r="BR128" s="668"/>
      <c r="BS128" s="668"/>
      <c r="BT128" s="668"/>
      <c r="BU128" s="668"/>
      <c r="BV128" s="668"/>
      <c r="BW128" s="668"/>
      <c r="BX128" s="673"/>
      <c r="BY128" s="673"/>
      <c r="BZ128" s="673"/>
      <c r="CA128" s="673"/>
      <c r="CB128" s="673"/>
      <c r="CC128" s="673"/>
      <c r="CD128" s="673"/>
      <c r="CE128" s="673"/>
      <c r="CF128" s="673"/>
      <c r="CG128" s="673"/>
    </row>
    <row r="129" spans="1:85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49"/>
        <v/>
      </c>
      <c r="N129" s="562" t="str">
        <f t="shared" si="50"/>
        <v/>
      </c>
      <c r="O129" s="562"/>
      <c r="P129" s="562" t="str">
        <f t="shared" si="51"/>
        <v/>
      </c>
      <c r="Q129" s="586" t="str">
        <f t="shared" si="47"/>
        <v/>
      </c>
      <c r="R129" s="587" t="str">
        <f t="shared" si="48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IF($K129="","",SUM(IF(LEFT($AM129:$BS129,1)="s",1,0))-SUM(IF(RIGHT(LEFT($AM129:$BS129,2))="-",1,0)))</f>
        <v/>
      </c>
      <c r="AL129" s="562" t="str">
        <f t="array" ref="AL129">IF($K100="","",SUM(IF(LEFT($AM129:$BS129,1)="X",1,0)))</f>
        <v/>
      </c>
      <c r="AM129" s="668"/>
      <c r="AN129" s="668"/>
      <c r="AO129" s="668"/>
      <c r="AP129" s="668"/>
      <c r="AQ129" s="668"/>
      <c r="AR129" s="673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73"/>
      <c r="BO129" s="668"/>
      <c r="BP129" s="668"/>
      <c r="BQ129" s="668"/>
      <c r="BR129" s="668"/>
      <c r="BS129" s="668"/>
      <c r="BT129" s="668"/>
      <c r="BU129" s="668"/>
      <c r="BV129" s="668"/>
      <c r="BW129" s="668"/>
      <c r="BX129" s="673"/>
      <c r="BY129" s="673"/>
      <c r="BZ129" s="673"/>
      <c r="CA129" s="673"/>
      <c r="CB129" s="673"/>
      <c r="CC129" s="673"/>
      <c r="CD129" s="673"/>
      <c r="CE129" s="673"/>
      <c r="CF129" s="673"/>
      <c r="CG129" s="673"/>
    </row>
    <row r="130" spans="1:85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49"/>
        <v/>
      </c>
      <c r="N130" s="562" t="str">
        <f t="shared" si="50"/>
        <v/>
      </c>
      <c r="O130" s="562"/>
      <c r="P130" s="562" t="str">
        <f t="shared" si="51"/>
        <v/>
      </c>
      <c r="Q130" s="586" t="str">
        <f t="shared" si="47"/>
        <v/>
      </c>
      <c r="R130" s="587" t="str">
        <f t="shared" si="48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IF($K130="","",SUM(IF(LEFT($AM130:$BS130,1)="s",1,0))-SUM(IF(RIGHT(LEFT($AM130:$BS130,2))="-",1,0)))</f>
        <v/>
      </c>
      <c r="AL130" s="562" t="str">
        <f t="array" ref="AL130">IF($K101="","",SUM(IF(LEFT($AM130:$BS130,1)="X",1,0)))</f>
        <v/>
      </c>
      <c r="AM130" s="668"/>
      <c r="AN130" s="668"/>
      <c r="AO130" s="668"/>
      <c r="AP130" s="668"/>
      <c r="AQ130" s="668"/>
      <c r="AR130" s="673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73"/>
      <c r="BO130" s="668"/>
      <c r="BP130" s="668"/>
      <c r="BQ130" s="668"/>
      <c r="BR130" s="668"/>
      <c r="BS130" s="668"/>
      <c r="BT130" s="668"/>
      <c r="BU130" s="668"/>
      <c r="BV130" s="668"/>
      <c r="BW130" s="668"/>
      <c r="BX130" s="673"/>
      <c r="BY130" s="673"/>
      <c r="BZ130" s="673"/>
      <c r="CA130" s="673"/>
      <c r="CB130" s="673"/>
      <c r="CC130" s="673"/>
      <c r="CD130" s="673"/>
      <c r="CE130" s="673"/>
      <c r="CF130" s="673"/>
      <c r="CG130" s="673"/>
    </row>
    <row r="131" spans="1:85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49"/>
        <v/>
      </c>
      <c r="N131" s="562" t="str">
        <f t="shared" si="50"/>
        <v/>
      </c>
      <c r="O131" s="562"/>
      <c r="P131" s="562" t="str">
        <f t="shared" si="51"/>
        <v/>
      </c>
      <c r="Q131" s="586" t="str">
        <f t="shared" si="47"/>
        <v/>
      </c>
      <c r="R131" s="587" t="str">
        <f t="shared" si="48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IF($K131="","",SUM(IF(LEFT($AM131:$BS131,1)="s",1,0))-SUM(IF(RIGHT(LEFT($AM131:$BS131,2))="-",1,0)))</f>
        <v/>
      </c>
      <c r="AL131" s="562" t="str">
        <f t="array" ref="AL131">IF($K102="","",SUM(IF(LEFT($AM131:$BS131,1)="X",1,0)))</f>
        <v/>
      </c>
      <c r="AM131" s="668"/>
      <c r="AN131" s="668"/>
      <c r="AO131" s="668"/>
      <c r="AP131" s="668"/>
      <c r="AQ131" s="668"/>
      <c r="AR131" s="673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73"/>
      <c r="BO131" s="668"/>
      <c r="BP131" s="668"/>
      <c r="BQ131" s="668"/>
      <c r="BR131" s="668"/>
      <c r="BS131" s="668"/>
      <c r="BT131" s="668"/>
      <c r="BU131" s="668"/>
      <c r="BV131" s="668"/>
      <c r="BW131" s="668"/>
      <c r="BX131" s="673"/>
      <c r="BY131" s="673"/>
      <c r="BZ131" s="673"/>
      <c r="CA131" s="673"/>
      <c r="CB131" s="673"/>
      <c r="CC131" s="673"/>
      <c r="CD131" s="673"/>
      <c r="CE131" s="673"/>
      <c r="CF131" s="673"/>
      <c r="CG131" s="673"/>
    </row>
    <row r="132" spans="1:85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49"/>
        <v/>
      </c>
      <c r="N132" s="562" t="str">
        <f t="shared" si="50"/>
        <v/>
      </c>
      <c r="O132" s="562"/>
      <c r="P132" s="562" t="str">
        <f t="shared" si="51"/>
        <v/>
      </c>
      <c r="Q132" s="586" t="str">
        <f t="shared" si="47"/>
        <v/>
      </c>
      <c r="R132" s="587" t="str">
        <f t="shared" si="48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IF($K132="","",SUM(IF(LEFT($AM132:$BS132,1)="s",1,0))-SUM(IF(RIGHT(LEFT($AM132:$BS132,2))="-",1,0)))</f>
        <v/>
      </c>
      <c r="AL132" s="562" t="str">
        <f t="array" ref="AL132">IF($K103="","",SUM(IF(LEFT($AM132:$BS132,1)="X",1,0)))</f>
        <v/>
      </c>
      <c r="AM132" s="668"/>
      <c r="AN132" s="668"/>
      <c r="AO132" s="668"/>
      <c r="AP132" s="668"/>
      <c r="AQ132" s="668"/>
      <c r="AR132" s="673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73"/>
      <c r="BO132" s="668"/>
      <c r="BP132" s="668"/>
      <c r="BQ132" s="668"/>
      <c r="BR132" s="668"/>
      <c r="BS132" s="668"/>
      <c r="BT132" s="668"/>
      <c r="BU132" s="668"/>
      <c r="BV132" s="668"/>
      <c r="BW132" s="668"/>
      <c r="BX132" s="673"/>
      <c r="BY132" s="673"/>
      <c r="BZ132" s="673"/>
      <c r="CA132" s="673"/>
      <c r="CB132" s="673"/>
      <c r="CC132" s="673"/>
      <c r="CD132" s="673"/>
      <c r="CE132" s="673"/>
      <c r="CF132" s="673"/>
      <c r="CG132" s="673"/>
    </row>
    <row r="133" spans="1:85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49"/>
        <v/>
      </c>
      <c r="N133" s="562" t="str">
        <f t="shared" si="50"/>
        <v/>
      </c>
      <c r="O133" s="562"/>
      <c r="P133" s="562" t="str">
        <f t="shared" si="51"/>
        <v/>
      </c>
      <c r="Q133" s="586" t="str">
        <f t="shared" si="47"/>
        <v/>
      </c>
      <c r="R133" s="587" t="str">
        <f t="shared" si="48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IF($K133="","",SUM(IF(LEFT($AM133:$BS133,1)="s",1,0))-SUM(IF(RIGHT(LEFT($AM133:$BS133,2))="-",1,0)))</f>
        <v/>
      </c>
      <c r="AL133" s="562" t="str">
        <f t="array" ref="AL133">IF($K104="","",SUM(IF(LEFT($AM133:$BS133,1)="X",1,0)))</f>
        <v/>
      </c>
      <c r="AM133" s="668"/>
      <c r="AN133" s="668"/>
      <c r="AO133" s="668"/>
      <c r="AP133" s="668"/>
      <c r="AQ133" s="668"/>
      <c r="AR133" s="673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73"/>
      <c r="BO133" s="668"/>
      <c r="BP133" s="668"/>
      <c r="BQ133" s="668"/>
      <c r="BR133" s="668"/>
      <c r="BS133" s="668"/>
      <c r="BT133" s="668"/>
      <c r="BU133" s="668"/>
      <c r="BV133" s="668"/>
      <c r="BW133" s="668"/>
      <c r="BX133" s="673"/>
      <c r="BY133" s="673"/>
      <c r="BZ133" s="673"/>
      <c r="CA133" s="673"/>
      <c r="CB133" s="673"/>
      <c r="CC133" s="673"/>
      <c r="CD133" s="673"/>
      <c r="CE133" s="673"/>
      <c r="CF133" s="673"/>
      <c r="CG133" s="673"/>
    </row>
    <row r="134" spans="1:85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49"/>
        <v/>
      </c>
      <c r="N134" s="562" t="str">
        <f t="shared" si="50"/>
        <v/>
      </c>
      <c r="O134" s="562"/>
      <c r="P134" s="562" t="str">
        <f t="shared" si="51"/>
        <v/>
      </c>
      <c r="Q134" s="586" t="str">
        <f t="shared" si="47"/>
        <v/>
      </c>
      <c r="R134" s="587" t="str">
        <f t="shared" si="48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IF($K134="","",SUM(IF(LEFT($AM134:$BS134,1)="s",1,0))-SUM(IF(RIGHT(LEFT($AM134:$BS134,2))="-",1,0)))</f>
        <v/>
      </c>
      <c r="AL134" s="562" t="str">
        <f t="array" ref="AL134">IF($K105="","",SUM(IF(LEFT($AM134:$BS134,1)="X",1,0)))</f>
        <v/>
      </c>
      <c r="AM134" s="668"/>
      <c r="AN134" s="668"/>
      <c r="AO134" s="668"/>
      <c r="AP134" s="668"/>
      <c r="AQ134" s="668"/>
      <c r="AR134" s="673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73"/>
      <c r="BO134" s="668"/>
      <c r="BP134" s="668"/>
      <c r="BQ134" s="668"/>
      <c r="BR134" s="668"/>
      <c r="BS134" s="668"/>
      <c r="BT134" s="668"/>
      <c r="BU134" s="668"/>
      <c r="BV134" s="668"/>
      <c r="BW134" s="668"/>
      <c r="BX134" s="673"/>
      <c r="BY134" s="673"/>
      <c r="BZ134" s="673"/>
      <c r="CA134" s="673"/>
      <c r="CB134" s="673"/>
      <c r="CC134" s="673"/>
      <c r="CD134" s="673"/>
      <c r="CE134" s="673"/>
      <c r="CF134" s="673"/>
      <c r="CG134" s="673"/>
    </row>
    <row r="135" spans="1:85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49"/>
        <v/>
      </c>
      <c r="N135" s="562" t="str">
        <f t="shared" si="50"/>
        <v/>
      </c>
      <c r="O135" s="562"/>
      <c r="P135" s="562" t="str">
        <f t="shared" si="51"/>
        <v/>
      </c>
      <c r="Q135" s="586" t="str">
        <f t="shared" si="47"/>
        <v/>
      </c>
      <c r="R135" s="587" t="str">
        <f t="shared" si="48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IF($K135="","",SUM(IF(LEFT($AM135:$BS135,1)="s",1,0))-SUM(IF(RIGHT(LEFT($AM135:$BS135,2))="-",1,0)))</f>
        <v/>
      </c>
      <c r="AL135" s="562" t="str">
        <f t="array" ref="AL135">IF($K106="","",SUM(IF(LEFT($AM135:$BS135,1)="X",1,0)))</f>
        <v/>
      </c>
      <c r="AM135" s="668"/>
      <c r="AN135" s="668"/>
      <c r="AO135" s="668"/>
      <c r="AP135" s="668"/>
      <c r="AQ135" s="668"/>
      <c r="AR135" s="673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73"/>
      <c r="BO135" s="668"/>
      <c r="BP135" s="668"/>
      <c r="BQ135" s="668"/>
      <c r="BR135" s="668"/>
      <c r="BS135" s="668"/>
      <c r="BT135" s="668"/>
      <c r="BU135" s="668"/>
      <c r="BV135" s="668"/>
      <c r="BW135" s="668"/>
      <c r="BX135" s="673"/>
      <c r="BY135" s="673"/>
      <c r="BZ135" s="673"/>
      <c r="CA135" s="673"/>
      <c r="CB135" s="673"/>
      <c r="CC135" s="673"/>
      <c r="CD135" s="673"/>
      <c r="CE135" s="673"/>
      <c r="CF135" s="673"/>
      <c r="CG135" s="673"/>
    </row>
    <row r="136" spans="1:85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49"/>
        <v/>
      </c>
      <c r="N136" s="562" t="str">
        <f t="shared" si="50"/>
        <v/>
      </c>
      <c r="O136" s="562"/>
      <c r="P136" s="562" t="str">
        <f t="shared" si="51"/>
        <v/>
      </c>
      <c r="Q136" s="586" t="str">
        <f t="shared" si="47"/>
        <v/>
      </c>
      <c r="R136" s="587" t="str">
        <f t="shared" si="48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IF($K136="","",SUM(IF(LEFT($AM136:$BS136,1)="s",1,0))-SUM(IF(RIGHT(LEFT($AM136:$BS136,2))="-",1,0)))</f>
        <v/>
      </c>
      <c r="AL136" s="562" t="str">
        <f t="array" ref="AL136">IF($K107="","",SUM(IF(LEFT($AM136:$BS136,1)="X",1,0)))</f>
        <v/>
      </c>
      <c r="AM136" s="668"/>
      <c r="AN136" s="668"/>
      <c r="AO136" s="668"/>
      <c r="AP136" s="668"/>
      <c r="AQ136" s="668"/>
      <c r="AR136" s="673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73"/>
      <c r="BO136" s="668"/>
      <c r="BP136" s="668"/>
      <c r="BQ136" s="668"/>
      <c r="BR136" s="668"/>
      <c r="BS136" s="668"/>
      <c r="BT136" s="668"/>
      <c r="BU136" s="668"/>
      <c r="BV136" s="668"/>
      <c r="BW136" s="668"/>
      <c r="BX136" s="673"/>
      <c r="BY136" s="673"/>
      <c r="BZ136" s="673"/>
      <c r="CA136" s="673"/>
      <c r="CB136" s="673"/>
      <c r="CC136" s="673"/>
      <c r="CD136" s="673"/>
      <c r="CE136" s="673"/>
      <c r="CF136" s="673"/>
      <c r="CG136" s="673"/>
    </row>
    <row r="137" spans="1:85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49"/>
        <v/>
      </c>
      <c r="N137" s="562" t="str">
        <f t="shared" si="50"/>
        <v/>
      </c>
      <c r="O137" s="562"/>
      <c r="P137" s="562" t="str">
        <f t="shared" si="51"/>
        <v/>
      </c>
      <c r="Q137" s="586" t="str">
        <f t="shared" si="47"/>
        <v/>
      </c>
      <c r="R137" s="587" t="str">
        <f t="shared" si="48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IF($K137="","",SUM(IF(LEFT($AM137:$BS137,1)="s",1,0))-SUM(IF(RIGHT(LEFT($AM137:$BS137,2))="-",1,0)))</f>
        <v/>
      </c>
      <c r="AL137" s="562" t="str">
        <f t="array" ref="AL137">IF($K108="","",SUM(IF(LEFT($AM137:$BS137,1)="X",1,0)))</f>
        <v/>
      </c>
      <c r="AM137" s="668"/>
      <c r="AN137" s="668"/>
      <c r="AO137" s="668"/>
      <c r="AP137" s="668"/>
      <c r="AQ137" s="668"/>
      <c r="AR137" s="673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73"/>
      <c r="BO137" s="668"/>
      <c r="BP137" s="668"/>
      <c r="BQ137" s="668"/>
      <c r="BR137" s="668"/>
      <c r="BS137" s="668"/>
      <c r="BT137" s="668"/>
      <c r="BU137" s="668"/>
      <c r="BV137" s="668"/>
      <c r="BW137" s="668"/>
      <c r="BX137" s="673"/>
      <c r="BY137" s="673"/>
      <c r="BZ137" s="673"/>
      <c r="CA137" s="673"/>
      <c r="CB137" s="673"/>
      <c r="CC137" s="673"/>
      <c r="CD137" s="673"/>
      <c r="CE137" s="673"/>
      <c r="CF137" s="673"/>
      <c r="CG137" s="673"/>
    </row>
    <row r="138" spans="1:85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49"/>
        <v/>
      </c>
      <c r="N138" s="562" t="str">
        <f t="shared" si="50"/>
        <v/>
      </c>
      <c r="O138" s="562"/>
      <c r="P138" s="562" t="str">
        <f t="shared" si="51"/>
        <v/>
      </c>
      <c r="Q138" s="586" t="str">
        <f t="shared" si="47"/>
        <v/>
      </c>
      <c r="R138" s="587" t="str">
        <f t="shared" si="48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IF($K138="","",SUM(IF(LEFT($AM138:$BS138,1)="s",1,0))-SUM(IF(RIGHT(LEFT($AM138:$BS138,2))="-",1,0)))</f>
        <v/>
      </c>
      <c r="AL138" s="562" t="str">
        <f t="array" ref="AL138">IF($K109="","",SUM(IF(LEFT($AM138:$BS138,1)="X",1,0)))</f>
        <v/>
      </c>
      <c r="AM138" s="668"/>
      <c r="AN138" s="668"/>
      <c r="AO138" s="668"/>
      <c r="AP138" s="668"/>
      <c r="AQ138" s="668"/>
      <c r="AR138" s="673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73"/>
      <c r="BO138" s="668"/>
      <c r="BP138" s="668"/>
      <c r="BQ138" s="668"/>
      <c r="BR138" s="668"/>
      <c r="BS138" s="668"/>
      <c r="BT138" s="668"/>
      <c r="BU138" s="668"/>
      <c r="BV138" s="668"/>
      <c r="BW138" s="668"/>
      <c r="BX138" s="673"/>
      <c r="BY138" s="673"/>
      <c r="BZ138" s="673"/>
      <c r="CA138" s="673"/>
      <c r="CB138" s="673"/>
      <c r="CC138" s="673"/>
      <c r="CD138" s="673"/>
      <c r="CE138" s="673"/>
      <c r="CF138" s="673"/>
      <c r="CG138" s="673"/>
    </row>
    <row r="139" spans="1:85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49"/>
        <v/>
      </c>
      <c r="N139" s="562" t="str">
        <f t="shared" si="50"/>
        <v/>
      </c>
      <c r="O139" s="562"/>
      <c r="P139" s="562" t="str">
        <f t="shared" si="51"/>
        <v/>
      </c>
      <c r="Q139" s="586" t="str">
        <f t="shared" si="47"/>
        <v/>
      </c>
      <c r="R139" s="587" t="str">
        <f t="shared" ref="R139:R170" si="52">IF(Q139="","",IF((K110-L110+Q139)&gt;=0.5,1,IF((K110-L110+Q139)=0.25,0.5,IF((K110-L110+Q139)&lt;=-0.5,-1,IF((K110-L110+Q139)=-0.25,-0.5,0)))))</f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IF($K139="","",SUM(IF(LEFT($AM139:$BS139,1)="s",1,0))-SUM(IF(RIGHT(LEFT($AM139:$BS139,2))="-",1,0)))</f>
        <v/>
      </c>
      <c r="AL139" s="562" t="str">
        <f t="array" ref="AL139">IF($K110="","",SUM(IF(LEFT($AM139:$BS139,1)="X",1,0)))</f>
        <v/>
      </c>
      <c r="AM139" s="668"/>
      <c r="AN139" s="668"/>
      <c r="AO139" s="668"/>
      <c r="AP139" s="668"/>
      <c r="AQ139" s="668"/>
      <c r="AR139" s="673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73"/>
      <c r="BO139" s="668"/>
      <c r="BP139" s="668"/>
      <c r="BQ139" s="668"/>
      <c r="BR139" s="668"/>
      <c r="BS139" s="668"/>
      <c r="BT139" s="668"/>
      <c r="BU139" s="668"/>
      <c r="BV139" s="668"/>
      <c r="BW139" s="668"/>
      <c r="BX139" s="673"/>
      <c r="BY139" s="673"/>
      <c r="BZ139" s="673"/>
      <c r="CA139" s="673"/>
      <c r="CB139" s="673"/>
      <c r="CC139" s="673"/>
      <c r="CD139" s="673"/>
      <c r="CE139" s="673"/>
      <c r="CF139" s="673"/>
      <c r="CG139" s="673"/>
    </row>
    <row r="140" spans="1:85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49"/>
        <v/>
      </c>
      <c r="N140" s="562" t="str">
        <f t="shared" si="50"/>
        <v/>
      </c>
      <c r="O140" s="562"/>
      <c r="P140" s="562" t="str">
        <f t="shared" si="51"/>
        <v/>
      </c>
      <c r="Q140" s="586" t="str">
        <f t="shared" si="47"/>
        <v/>
      </c>
      <c r="R140" s="587" t="str">
        <f t="shared" si="52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IF($K140="","",SUM(IF(LEFT($AM140:$BS140,1)="s",1,0))-SUM(IF(RIGHT(LEFT($AM140:$BS140,2))="-",1,0)))</f>
        <v/>
      </c>
      <c r="AL140" s="562" t="str">
        <f t="array" ref="AL140">IF($K111="","",SUM(IF(LEFT($AM140:$BS140,1)="X",1,0)))</f>
        <v/>
      </c>
      <c r="AM140" s="668"/>
      <c r="AN140" s="668"/>
      <c r="AO140" s="668"/>
      <c r="AP140" s="668"/>
      <c r="AQ140" s="668"/>
      <c r="AR140" s="673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73"/>
      <c r="BO140" s="668"/>
      <c r="BP140" s="668"/>
      <c r="BQ140" s="668"/>
      <c r="BR140" s="668"/>
      <c r="BS140" s="668"/>
      <c r="BT140" s="668"/>
      <c r="BU140" s="668"/>
      <c r="BV140" s="668"/>
      <c r="BW140" s="668"/>
      <c r="BX140" s="673"/>
      <c r="BY140" s="673"/>
      <c r="BZ140" s="673"/>
      <c r="CA140" s="673"/>
      <c r="CB140" s="673"/>
      <c r="CC140" s="673"/>
      <c r="CD140" s="673"/>
      <c r="CE140" s="673"/>
      <c r="CF140" s="673"/>
      <c r="CG140" s="673"/>
    </row>
    <row r="141" spans="1:85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49"/>
        <v/>
      </c>
      <c r="N141" s="562" t="str">
        <f t="shared" si="50"/>
        <v/>
      </c>
      <c r="O141" s="562"/>
      <c r="P141" s="562" t="str">
        <f t="shared" si="51"/>
        <v/>
      </c>
      <c r="Q141" s="586" t="str">
        <f t="shared" si="47"/>
        <v/>
      </c>
      <c r="R141" s="587" t="str">
        <f t="shared" si="52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IF($K141="","",SUM(IF(LEFT($AM141:$BS141,1)="s",1,0))-SUM(IF(RIGHT(LEFT($AM141:$BS141,2))="-",1,0)))</f>
        <v/>
      </c>
      <c r="AL141" s="562" t="str">
        <f t="array" ref="AL141">IF($K112="","",SUM(IF(LEFT($AM141:$BS141,1)="X",1,0)))</f>
        <v/>
      </c>
      <c r="AM141" s="668"/>
      <c r="AN141" s="668"/>
      <c r="AO141" s="668"/>
      <c r="AP141" s="668"/>
      <c r="AQ141" s="668"/>
      <c r="AR141" s="673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73"/>
      <c r="BO141" s="668"/>
      <c r="BP141" s="668"/>
      <c r="BQ141" s="668"/>
      <c r="BR141" s="668"/>
      <c r="BS141" s="668"/>
      <c r="BT141" s="668"/>
      <c r="BU141" s="668"/>
      <c r="BV141" s="668"/>
      <c r="BW141" s="668"/>
      <c r="BX141" s="673"/>
      <c r="BY141" s="673"/>
      <c r="BZ141" s="673"/>
      <c r="CA141" s="673"/>
      <c r="CB141" s="673"/>
      <c r="CC141" s="673"/>
      <c r="CD141" s="673"/>
      <c r="CE141" s="673"/>
      <c r="CF141" s="673"/>
      <c r="CG141" s="673"/>
    </row>
    <row r="142" spans="1:85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49"/>
        <v/>
      </c>
      <c r="N142" s="562" t="str">
        <f t="shared" si="50"/>
        <v/>
      </c>
      <c r="O142" s="562"/>
      <c r="P142" s="562" t="str">
        <f t="shared" si="51"/>
        <v/>
      </c>
      <c r="Q142" s="586" t="str">
        <f t="shared" si="47"/>
        <v/>
      </c>
      <c r="R142" s="587" t="str">
        <f t="shared" si="52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IF($K142="","",SUM(IF(LEFT($AM142:$BS142,1)="s",1,0))-SUM(IF(RIGHT(LEFT($AM142:$BS142,2))="-",1,0)))</f>
        <v/>
      </c>
      <c r="AL142" s="562" t="str">
        <f t="array" ref="AL142">IF($K113="","",SUM(IF(LEFT($AM142:$BS142,1)="X",1,0)))</f>
        <v/>
      </c>
      <c r="AM142" s="668"/>
      <c r="AN142" s="668"/>
      <c r="AO142" s="668"/>
      <c r="AP142" s="668"/>
      <c r="AQ142" s="668"/>
      <c r="AR142" s="673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73"/>
      <c r="BO142" s="668"/>
      <c r="BP142" s="668"/>
      <c r="BQ142" s="668"/>
      <c r="BR142" s="668"/>
      <c r="BS142" s="668"/>
      <c r="BT142" s="668"/>
      <c r="BU142" s="668"/>
      <c r="BV142" s="668"/>
      <c r="BW142" s="668"/>
      <c r="BX142" s="673"/>
      <c r="BY142" s="673"/>
      <c r="BZ142" s="673"/>
      <c r="CA142" s="673"/>
      <c r="CB142" s="673"/>
      <c r="CC142" s="673"/>
      <c r="CD142" s="673"/>
      <c r="CE142" s="673"/>
      <c r="CF142" s="673"/>
      <c r="CG142" s="673"/>
    </row>
    <row r="143" spans="1:85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49"/>
        <v/>
      </c>
      <c r="N143" s="562" t="str">
        <f t="shared" si="50"/>
        <v/>
      </c>
      <c r="O143" s="562"/>
      <c r="P143" s="562" t="str">
        <f t="shared" si="51"/>
        <v/>
      </c>
      <c r="Q143" s="586" t="str">
        <f t="shared" si="47"/>
        <v/>
      </c>
      <c r="R143" s="587" t="str">
        <f t="shared" si="52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IF($K143="","",SUM(IF(LEFT($AM143:$BS143,1)="s",1,0))-SUM(IF(RIGHT(LEFT($AM143:$BS143,2))="-",1,0)))</f>
        <v/>
      </c>
      <c r="AL143" s="562" t="str">
        <f t="array" ref="AL143">IF($K114="","",SUM(IF(LEFT($AM143:$BS143,1)="X",1,0)))</f>
        <v/>
      </c>
      <c r="AM143" s="668"/>
      <c r="AN143" s="668"/>
      <c r="AO143" s="668"/>
      <c r="AP143" s="668"/>
      <c r="AQ143" s="668"/>
      <c r="AR143" s="673"/>
      <c r="AS143" s="668"/>
      <c r="AT143" s="668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73"/>
      <c r="BO143" s="668"/>
      <c r="BP143" s="668"/>
      <c r="BQ143" s="668"/>
      <c r="BR143" s="668"/>
      <c r="BS143" s="668"/>
      <c r="BT143" s="668"/>
      <c r="BU143" s="668"/>
      <c r="BV143" s="668"/>
      <c r="BW143" s="668"/>
      <c r="BX143" s="673"/>
      <c r="BY143" s="673"/>
      <c r="BZ143" s="673"/>
      <c r="CA143" s="673"/>
      <c r="CB143" s="673"/>
      <c r="CC143" s="673"/>
      <c r="CD143" s="673"/>
      <c r="CE143" s="673"/>
      <c r="CF143" s="673"/>
      <c r="CG143" s="673"/>
    </row>
    <row r="144" spans="1:85" ht="14.25">
      <c r="A144" s="661"/>
      <c r="B144" s="661"/>
      <c r="C144" s="661"/>
      <c r="D144" s="6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49"/>
        <v/>
      </c>
      <c r="N144" s="562" t="str">
        <f t="shared" si="50"/>
        <v/>
      </c>
      <c r="O144" s="562"/>
      <c r="P144" s="562" t="str">
        <f t="shared" si="51"/>
        <v/>
      </c>
      <c r="Q144" s="586" t="str">
        <f t="shared" si="47"/>
        <v/>
      </c>
      <c r="R144" s="587" t="str">
        <f t="shared" si="52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IF($K144="","",SUM(IF(LEFT($AM144:$BS144,1)="s",1,0))-SUM(IF(RIGHT(LEFT($AM144:$BS144,2))="-",1,0)))</f>
        <v/>
      </c>
      <c r="AL144" s="562" t="str">
        <f t="array" ref="AL144">IF($K115="","",SUM(IF(LEFT($AM144:$BS144,1)="X",1,0)))</f>
        <v/>
      </c>
      <c r="AM144" s="647"/>
      <c r="AN144" s="647"/>
      <c r="AO144" s="647"/>
      <c r="AP144" s="647"/>
      <c r="AQ144" s="647"/>
      <c r="AR144" s="656"/>
      <c r="AS144" s="647"/>
      <c r="AT144" s="647"/>
      <c r="AU144" s="647"/>
      <c r="AV144" s="647"/>
      <c r="AW144" s="647"/>
      <c r="AX144" s="647"/>
      <c r="AY144" s="647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7"/>
      <c r="BN144" s="656"/>
      <c r="BO144" s="647"/>
      <c r="BP144" s="647"/>
      <c r="BQ144" s="647"/>
      <c r="BR144" s="647"/>
      <c r="BS144" s="647"/>
      <c r="BT144" s="647"/>
      <c r="BU144" s="647"/>
      <c r="BV144" s="647"/>
      <c r="BW144" s="647"/>
      <c r="BX144" s="649"/>
      <c r="BY144" s="649"/>
      <c r="BZ144" s="649"/>
      <c r="CA144" s="649"/>
      <c r="CB144" s="649"/>
      <c r="CC144" s="649"/>
      <c r="CD144" s="649"/>
      <c r="CE144" s="649"/>
      <c r="CF144" s="649"/>
      <c r="CG144" s="649"/>
    </row>
    <row r="145" spans="1:85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49"/>
        <v/>
      </c>
      <c r="N145" s="562" t="str">
        <f t="shared" si="50"/>
        <v/>
      </c>
      <c r="O145" s="562"/>
      <c r="P145" s="562" t="str">
        <f t="shared" si="51"/>
        <v/>
      </c>
      <c r="Q145" s="586" t="str">
        <f t="shared" si="47"/>
        <v/>
      </c>
      <c r="R145" s="587" t="str">
        <f t="shared" si="52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IF($K145="","",SUM(IF(LEFT($AM145:$BS145,1)="s",1,0))-SUM(IF(RIGHT(LEFT($AM145:$BS145,2))="-",1,0)))</f>
        <v/>
      </c>
      <c r="AL145" s="562" t="str">
        <f t="array" ref="AL145">IF($K116="","",SUM(IF(LEFT($AM145:$BS145,1)="X",1,0)))</f>
        <v/>
      </c>
      <c r="AM145" s="647"/>
      <c r="AN145" s="647"/>
      <c r="AO145" s="647"/>
      <c r="AP145" s="647"/>
      <c r="AQ145" s="647"/>
      <c r="AR145" s="656"/>
      <c r="AS145" s="647"/>
      <c r="AT145" s="647"/>
      <c r="AU145" s="647"/>
      <c r="AV145" s="647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56"/>
      <c r="BO145" s="647"/>
      <c r="BP145" s="647"/>
      <c r="BQ145" s="647"/>
      <c r="BR145" s="647"/>
      <c r="BS145" s="647"/>
      <c r="BT145" s="647"/>
      <c r="BU145" s="647"/>
      <c r="BV145" s="647"/>
      <c r="BW145" s="647"/>
      <c r="BX145" s="649"/>
      <c r="BY145" s="649"/>
      <c r="BZ145" s="649"/>
      <c r="CA145" s="649"/>
      <c r="CB145" s="649"/>
      <c r="CC145" s="649"/>
      <c r="CD145" s="649"/>
      <c r="CE145" s="649"/>
      <c r="CF145" s="649"/>
      <c r="CG145" s="649"/>
    </row>
    <row r="146" spans="1:85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49"/>
        <v/>
      </c>
      <c r="N146" s="562" t="str">
        <f t="shared" si="50"/>
        <v/>
      </c>
      <c r="O146" s="562"/>
      <c r="P146" s="562" t="str">
        <f t="shared" si="51"/>
        <v/>
      </c>
      <c r="Q146" s="586" t="str">
        <f t="shared" si="47"/>
        <v/>
      </c>
      <c r="R146" s="587" t="str">
        <f t="shared" si="52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IF($K146="","",SUM(IF(LEFT($AM146:$BS146,1)="s",1,0))-SUM(IF(RIGHT(LEFT($AM146:$BS146,2))="-",1,0)))</f>
        <v/>
      </c>
      <c r="AL146" s="562" t="str">
        <f t="array" ref="AL146">IF($K117="","",SUM(IF(LEFT($AM146:$BS146,1)="X",1,0)))</f>
        <v/>
      </c>
      <c r="AM146" s="647"/>
      <c r="AN146" s="647"/>
      <c r="AO146" s="647"/>
      <c r="AP146" s="647"/>
      <c r="AQ146" s="647"/>
      <c r="AR146" s="656"/>
      <c r="AS146" s="647"/>
      <c r="AT146" s="647"/>
      <c r="AU146" s="647"/>
      <c r="AV146" s="647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56"/>
      <c r="BO146" s="647"/>
      <c r="BP146" s="647"/>
      <c r="BQ146" s="647"/>
      <c r="BR146" s="647"/>
      <c r="BS146" s="647"/>
      <c r="BT146" s="647"/>
      <c r="BU146" s="647"/>
      <c r="BV146" s="647"/>
      <c r="BW146" s="647"/>
      <c r="BX146" s="649"/>
      <c r="BY146" s="649"/>
      <c r="BZ146" s="649"/>
      <c r="CA146" s="649"/>
      <c r="CB146" s="649"/>
      <c r="CC146" s="649"/>
      <c r="CD146" s="649"/>
      <c r="CE146" s="649"/>
      <c r="CF146" s="649"/>
      <c r="CG146" s="649"/>
    </row>
    <row r="147" spans="1:85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49"/>
        <v/>
      </c>
      <c r="N147" s="562" t="str">
        <f t="shared" si="50"/>
        <v/>
      </c>
      <c r="O147" s="562"/>
      <c r="P147" s="562" t="str">
        <f t="shared" si="51"/>
        <v/>
      </c>
      <c r="Q147" s="586" t="str">
        <f t="shared" si="47"/>
        <v/>
      </c>
      <c r="R147" s="587" t="str">
        <f t="shared" si="52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IF($K147="","",SUM(IF(LEFT($AM147:$BS147,1)="s",1,0))-SUM(IF(RIGHT(LEFT($AM147:$BS147,2))="-",1,0)))</f>
        <v/>
      </c>
      <c r="AL147" s="562" t="str">
        <f t="array" ref="AL147">IF($K118="","",SUM(IF(LEFT($AM147:$BS147,1)="X",1,0)))</f>
        <v/>
      </c>
      <c r="AM147" s="647"/>
      <c r="AN147" s="647"/>
      <c r="AO147" s="647"/>
      <c r="AP147" s="647"/>
      <c r="AQ147" s="647"/>
      <c r="AR147" s="656"/>
      <c r="AS147" s="647"/>
      <c r="AT147" s="647"/>
      <c r="AU147" s="647"/>
      <c r="AV147" s="647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56"/>
      <c r="BO147" s="647"/>
      <c r="BP147" s="647"/>
      <c r="BQ147" s="647"/>
      <c r="BR147" s="647"/>
      <c r="BS147" s="647"/>
      <c r="BT147" s="647"/>
      <c r="BU147" s="647"/>
      <c r="BV147" s="647"/>
      <c r="BW147" s="647"/>
      <c r="BX147" s="649"/>
      <c r="BY147" s="649"/>
      <c r="BZ147" s="649"/>
      <c r="CA147" s="649"/>
      <c r="CB147" s="649"/>
      <c r="CC147" s="649"/>
      <c r="CD147" s="649"/>
      <c r="CE147" s="649"/>
      <c r="CF147" s="649"/>
      <c r="CG147" s="649"/>
    </row>
    <row r="148" spans="1:85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49"/>
        <v/>
      </c>
      <c r="N148" s="562" t="str">
        <f t="shared" si="50"/>
        <v/>
      </c>
      <c r="O148" s="562"/>
      <c r="P148" s="562" t="str">
        <f t="shared" si="51"/>
        <v/>
      </c>
      <c r="Q148" s="586" t="str">
        <f t="shared" si="47"/>
        <v/>
      </c>
      <c r="R148" s="587" t="str">
        <f t="shared" si="52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IF($K148="","",SUM(IF(LEFT($AM148:$BS148,1)="s",1,0))-SUM(IF(RIGHT(LEFT($AM148:$BS148,2))="-",1,0)))</f>
        <v/>
      </c>
      <c r="AL148" s="562" t="str">
        <f t="array" ref="AL148">IF($K119="","",SUM(IF(LEFT($AM148:$BS148,1)="X",1,0)))</f>
        <v/>
      </c>
      <c r="AM148" s="647"/>
      <c r="AN148" s="647"/>
      <c r="AO148" s="647"/>
      <c r="AP148" s="647"/>
      <c r="AQ148" s="647"/>
      <c r="AR148" s="656"/>
      <c r="AS148" s="647"/>
      <c r="AT148" s="647"/>
      <c r="AU148" s="647"/>
      <c r="AV148" s="647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56"/>
      <c r="BO148" s="647"/>
      <c r="BP148" s="647"/>
      <c r="BQ148" s="647"/>
      <c r="BR148" s="647"/>
      <c r="BS148" s="647"/>
      <c r="BT148" s="647"/>
      <c r="BU148" s="647"/>
      <c r="BV148" s="647"/>
      <c r="BW148" s="647"/>
      <c r="BX148" s="649"/>
      <c r="BY148" s="649"/>
      <c r="BZ148" s="649"/>
      <c r="CA148" s="649"/>
      <c r="CB148" s="649"/>
      <c r="CC148" s="649"/>
      <c r="CD148" s="649"/>
      <c r="CE148" s="649"/>
      <c r="CF148" s="649"/>
      <c r="CG148" s="649"/>
    </row>
    <row r="149" spans="1:85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49"/>
        <v/>
      </c>
      <c r="N149" s="562" t="str">
        <f t="shared" si="50"/>
        <v/>
      </c>
      <c r="O149" s="562"/>
      <c r="P149" s="562" t="str">
        <f t="shared" si="51"/>
        <v/>
      </c>
      <c r="Q149" s="586" t="str">
        <f t="shared" si="47"/>
        <v/>
      </c>
      <c r="R149" s="587" t="str">
        <f t="shared" si="52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IF($K149="","",SUM(IF(LEFT($AM149:$BS149,1)="s",1,0))-SUM(IF(RIGHT(LEFT($AM149:$BS149,2))="-",1,0)))</f>
        <v/>
      </c>
      <c r="AL149" s="562" t="str">
        <f t="array" ref="AL149">IF($K120="","",SUM(IF(LEFT($AM149:$BS149,1)="X",1,0)))</f>
        <v/>
      </c>
      <c r="AM149" s="647"/>
      <c r="AN149" s="647"/>
      <c r="AO149" s="647"/>
      <c r="AP149" s="647"/>
      <c r="AQ149" s="647"/>
      <c r="AR149" s="656"/>
      <c r="AS149" s="647"/>
      <c r="AT149" s="647"/>
      <c r="AU149" s="647"/>
      <c r="AV149" s="647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56"/>
      <c r="BO149" s="647"/>
      <c r="BP149" s="647"/>
      <c r="BQ149" s="647"/>
      <c r="BR149" s="647"/>
      <c r="BS149" s="647"/>
      <c r="BT149" s="647"/>
      <c r="BU149" s="647"/>
      <c r="BV149" s="647"/>
      <c r="BW149" s="647"/>
      <c r="BX149" s="649"/>
      <c r="BY149" s="649"/>
      <c r="BZ149" s="649"/>
      <c r="CA149" s="649"/>
      <c r="CB149" s="649"/>
      <c r="CC149" s="649"/>
      <c r="CD149" s="649"/>
      <c r="CE149" s="649"/>
      <c r="CF149" s="649"/>
      <c r="CG149" s="649"/>
    </row>
    <row r="150" spans="1:85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49"/>
        <v/>
      </c>
      <c r="N150" s="562" t="str">
        <f t="shared" si="50"/>
        <v/>
      </c>
      <c r="O150" s="562"/>
      <c r="P150" s="562" t="str">
        <f t="shared" si="51"/>
        <v/>
      </c>
      <c r="Q150" s="586" t="str">
        <f t="shared" si="47"/>
        <v/>
      </c>
      <c r="R150" s="587" t="str">
        <f t="shared" si="52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IF($K150="","",SUM(IF(LEFT($AM150:$BS150,1)="s",1,0))-SUM(IF(RIGHT(LEFT($AM150:$BS150,2))="-",1,0)))</f>
        <v/>
      </c>
      <c r="AL150" s="562" t="str">
        <f t="array" ref="AL150">IF($K121="","",SUM(IF(LEFT($AM150:$BS150,1)="X",1,0)))</f>
        <v/>
      </c>
      <c r="AM150" s="647"/>
      <c r="AN150" s="647"/>
      <c r="AO150" s="647"/>
      <c r="AP150" s="647"/>
      <c r="AQ150" s="647"/>
      <c r="AR150" s="656"/>
      <c r="AS150" s="647"/>
      <c r="AT150" s="647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56"/>
      <c r="BO150" s="647"/>
      <c r="BP150" s="647"/>
      <c r="BQ150" s="647"/>
      <c r="BR150" s="647"/>
      <c r="BS150" s="647"/>
      <c r="BT150" s="647"/>
      <c r="BU150" s="647"/>
      <c r="BV150" s="647"/>
      <c r="BW150" s="647"/>
      <c r="BX150" s="649"/>
      <c r="BY150" s="649"/>
      <c r="BZ150" s="649"/>
      <c r="CA150" s="649"/>
      <c r="CB150" s="649"/>
      <c r="CC150" s="649"/>
      <c r="CD150" s="649"/>
      <c r="CE150" s="649"/>
      <c r="CF150" s="649"/>
      <c r="CG150" s="649"/>
    </row>
    <row r="151" spans="1:85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49"/>
        <v/>
      </c>
      <c r="N151" s="562" t="str">
        <f t="shared" si="50"/>
        <v/>
      </c>
      <c r="O151" s="562"/>
      <c r="P151" s="562" t="str">
        <f t="shared" si="51"/>
        <v/>
      </c>
      <c r="Q151" s="586" t="str">
        <f t="shared" si="47"/>
        <v/>
      </c>
      <c r="R151" s="587" t="str">
        <f t="shared" si="52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IF($K151="","",SUM(IF(LEFT($AM151:$BS151,1)="s",1,0))-SUM(IF(RIGHT(LEFT($AM151:$BS151,2))="-",1,0)))</f>
        <v/>
      </c>
      <c r="AL151" s="562" t="str">
        <f t="array" ref="AL151">IF($K122="","",SUM(IF(LEFT($AM151:$BS151,1)="X",1,0)))</f>
        <v/>
      </c>
      <c r="AM151" s="647"/>
      <c r="AN151" s="647"/>
      <c r="AO151" s="647"/>
      <c r="AP151" s="647"/>
      <c r="AQ151" s="647"/>
      <c r="AR151" s="656"/>
      <c r="AS151" s="647"/>
      <c r="AT151" s="647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56"/>
      <c r="BO151" s="647"/>
      <c r="BP151" s="647"/>
      <c r="BQ151" s="647"/>
      <c r="BR151" s="647"/>
      <c r="BS151" s="647"/>
      <c r="BT151" s="647"/>
      <c r="BU151" s="647"/>
      <c r="BV151" s="647"/>
      <c r="BW151" s="647"/>
      <c r="BX151" s="649"/>
      <c r="BY151" s="649"/>
      <c r="BZ151" s="649"/>
      <c r="CA151" s="649"/>
      <c r="CB151" s="649"/>
      <c r="CC151" s="649"/>
      <c r="CD151" s="649"/>
      <c r="CE151" s="649"/>
      <c r="CF151" s="649"/>
      <c r="CG151" s="649"/>
    </row>
    <row r="152" spans="1:85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49"/>
        <v/>
      </c>
      <c r="N152" s="562" t="str">
        <f t="shared" si="50"/>
        <v/>
      </c>
      <c r="O152" s="562"/>
      <c r="P152" s="562" t="str">
        <f t="shared" si="51"/>
        <v/>
      </c>
      <c r="Q152" s="586" t="str">
        <f t="shared" si="47"/>
        <v/>
      </c>
      <c r="R152" s="587" t="str">
        <f t="shared" si="52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IF($K152="","",SUM(IF(LEFT($AM152:$BS152,1)="s",1,0))-SUM(IF(RIGHT(LEFT($AM152:$BS152,2))="-",1,0)))</f>
        <v/>
      </c>
      <c r="AL152" s="562" t="str">
        <f t="array" ref="AL152">IF($K123="","",SUM(IF(LEFT($AM152:$BS152,1)="X",1,0)))</f>
        <v/>
      </c>
      <c r="AM152" s="647"/>
      <c r="AN152" s="647"/>
      <c r="AO152" s="647"/>
      <c r="AP152" s="647"/>
      <c r="AQ152" s="647"/>
      <c r="AR152" s="656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56"/>
      <c r="BO152" s="647"/>
      <c r="BP152" s="647"/>
      <c r="BQ152" s="647"/>
      <c r="BR152" s="647"/>
      <c r="BS152" s="647"/>
      <c r="BT152" s="647"/>
      <c r="BU152" s="647"/>
      <c r="BV152" s="647"/>
      <c r="BW152" s="647"/>
      <c r="BX152" s="649"/>
      <c r="BY152" s="649"/>
      <c r="BZ152" s="649"/>
      <c r="CA152" s="649"/>
      <c r="CB152" s="649"/>
      <c r="CC152" s="649"/>
      <c r="CD152" s="649"/>
      <c r="CE152" s="649"/>
      <c r="CF152" s="649"/>
      <c r="CG152" s="649"/>
    </row>
    <row r="153" spans="1:85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49"/>
        <v/>
      </c>
      <c r="N153" s="562" t="str">
        <f t="shared" si="50"/>
        <v/>
      </c>
      <c r="O153" s="562"/>
      <c r="P153" s="562" t="str">
        <f t="shared" si="51"/>
        <v/>
      </c>
      <c r="Q153" s="586" t="str">
        <f t="shared" si="47"/>
        <v/>
      </c>
      <c r="R153" s="587" t="str">
        <f t="shared" si="52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IF($K153="","",SUM(IF(LEFT($AM153:$BS153,1)="s",1,0))-SUM(IF(RIGHT(LEFT($AM153:$BS153,2))="-",1,0)))</f>
        <v/>
      </c>
      <c r="AL153" s="562" t="str">
        <f t="array" ref="AL153">IF($K124="","",SUM(IF(LEFT($AM153:$BS153,1)="X",1,0)))</f>
        <v/>
      </c>
      <c r="AM153" s="647"/>
      <c r="AN153" s="647"/>
      <c r="AO153" s="647"/>
      <c r="AP153" s="647"/>
      <c r="AQ153" s="647"/>
      <c r="AR153" s="656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56"/>
      <c r="BO153" s="647"/>
      <c r="BP153" s="647"/>
      <c r="BQ153" s="647"/>
      <c r="BR153" s="647"/>
      <c r="BS153" s="647"/>
      <c r="BT153" s="647"/>
      <c r="BU153" s="647"/>
      <c r="BV153" s="647"/>
      <c r="BW153" s="647"/>
      <c r="BX153" s="649"/>
      <c r="BY153" s="649"/>
      <c r="BZ153" s="649"/>
      <c r="CA153" s="649"/>
      <c r="CB153" s="649"/>
      <c r="CC153" s="649"/>
      <c r="CD153" s="649"/>
      <c r="CE153" s="649"/>
      <c r="CF153" s="649"/>
      <c r="CG153" s="649"/>
    </row>
    <row r="154" spans="1:85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49"/>
        <v/>
      </c>
      <c r="N154" s="562" t="str">
        <f t="shared" si="50"/>
        <v/>
      </c>
      <c r="O154" s="562"/>
      <c r="P154" s="562" t="str">
        <f t="shared" si="51"/>
        <v/>
      </c>
      <c r="Q154" s="586" t="str">
        <f t="shared" si="47"/>
        <v/>
      </c>
      <c r="R154" s="587" t="str">
        <f t="shared" si="52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IF($K154="","",SUM(IF(LEFT($AM154:$BS154,1)="s",1,0))-SUM(IF(RIGHT(LEFT($AM154:$BS154,2))="-",1,0)))</f>
        <v/>
      </c>
      <c r="AL154" s="562" t="str">
        <f t="array" ref="AL154">IF($K125="","",SUM(IF(LEFT($AM154:$BS154,1)="X",1,0)))</f>
        <v/>
      </c>
      <c r="AM154" s="647"/>
      <c r="AN154" s="647"/>
      <c r="AO154" s="647"/>
      <c r="AP154" s="647"/>
      <c r="AQ154" s="647"/>
      <c r="AR154" s="656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56"/>
      <c r="BO154" s="647"/>
      <c r="BP154" s="647"/>
      <c r="BQ154" s="647"/>
      <c r="BR154" s="647"/>
      <c r="BS154" s="647"/>
      <c r="BT154" s="647"/>
      <c r="BU154" s="647"/>
      <c r="BV154" s="647"/>
      <c r="BW154" s="647"/>
      <c r="BX154" s="649"/>
      <c r="BY154" s="649"/>
      <c r="BZ154" s="649"/>
      <c r="CA154" s="649"/>
      <c r="CB154" s="649"/>
      <c r="CC154" s="649"/>
      <c r="CD154" s="649"/>
      <c r="CE154" s="649"/>
      <c r="CF154" s="649"/>
      <c r="CG154" s="649"/>
    </row>
    <row r="155" spans="1:85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49"/>
        <v/>
      </c>
      <c r="N155" s="562" t="str">
        <f t="shared" si="50"/>
        <v/>
      </c>
      <c r="O155" s="562"/>
      <c r="P155" s="562" t="str">
        <f t="shared" si="51"/>
        <v/>
      </c>
      <c r="Q155" s="586" t="str">
        <f t="shared" si="47"/>
        <v/>
      </c>
      <c r="R155" s="587" t="str">
        <f t="shared" si="52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IF($K155="","",SUM(IF(LEFT($AM155:$BS155,1)="s",1,0))-SUM(IF(RIGHT(LEFT($AM155:$BS155,2))="-",1,0)))</f>
        <v/>
      </c>
      <c r="AL155" s="562" t="str">
        <f t="array" ref="AL155">IF($K126="","",SUM(IF(LEFT($AM155:$BS155,1)="X",1,0)))</f>
        <v/>
      </c>
      <c r="AM155" s="647"/>
      <c r="AN155" s="647"/>
      <c r="AO155" s="647"/>
      <c r="AP155" s="647"/>
      <c r="AQ155" s="647"/>
      <c r="AR155" s="656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56"/>
      <c r="BO155" s="647"/>
      <c r="BP155" s="647"/>
      <c r="BQ155" s="647"/>
      <c r="BR155" s="647"/>
      <c r="BS155" s="647"/>
      <c r="BT155" s="647"/>
      <c r="BU155" s="647"/>
      <c r="BV155" s="647"/>
      <c r="BW155" s="647"/>
      <c r="BX155" s="649"/>
      <c r="BY155" s="649"/>
      <c r="BZ155" s="649"/>
      <c r="CA155" s="649"/>
      <c r="CB155" s="649"/>
      <c r="CC155" s="649"/>
      <c r="CD155" s="649"/>
      <c r="CE155" s="649"/>
      <c r="CF155" s="649"/>
      <c r="CG155" s="649"/>
    </row>
    <row r="156" spans="1:85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49"/>
        <v/>
      </c>
      <c r="N156" s="562" t="str">
        <f t="shared" si="50"/>
        <v/>
      </c>
      <c r="O156" s="562"/>
      <c r="P156" s="562" t="str">
        <f t="shared" si="51"/>
        <v/>
      </c>
      <c r="Q156" s="586" t="str">
        <f t="shared" si="47"/>
        <v/>
      </c>
      <c r="R156" s="587" t="str">
        <f t="shared" si="52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IF($K156="","",SUM(IF(LEFT($AM156:$BS156,1)="s",1,0))-SUM(IF(RIGHT(LEFT($AM156:$BS156,2))="-",1,0)))</f>
        <v/>
      </c>
      <c r="AL156" s="562" t="str">
        <f t="array" ref="AL156">IF($K127="","",SUM(IF(LEFT($AM156:$BS156,1)="X",1,0)))</f>
        <v/>
      </c>
      <c r="AM156" s="647"/>
      <c r="AN156" s="647"/>
      <c r="AO156" s="647"/>
      <c r="AP156" s="647"/>
      <c r="AQ156" s="647"/>
      <c r="AR156" s="656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56"/>
      <c r="BO156" s="647"/>
      <c r="BP156" s="647"/>
      <c r="BQ156" s="647"/>
      <c r="BR156" s="647"/>
      <c r="BS156" s="647"/>
      <c r="BT156" s="647"/>
      <c r="BU156" s="647"/>
      <c r="BV156" s="647"/>
      <c r="BW156" s="647"/>
      <c r="BX156" s="649"/>
      <c r="BY156" s="649"/>
      <c r="BZ156" s="649"/>
      <c r="CA156" s="649"/>
      <c r="CB156" s="649"/>
      <c r="CC156" s="649"/>
      <c r="CD156" s="649"/>
      <c r="CE156" s="649"/>
      <c r="CF156" s="649"/>
      <c r="CG156" s="649"/>
    </row>
    <row r="157" spans="1:85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49"/>
        <v/>
      </c>
      <c r="N157" s="562" t="str">
        <f t="shared" si="50"/>
        <v/>
      </c>
      <c r="O157" s="562"/>
      <c r="P157" s="562" t="str">
        <f t="shared" si="51"/>
        <v/>
      </c>
      <c r="Q157" s="586" t="str">
        <f t="shared" si="47"/>
        <v/>
      </c>
      <c r="R157" s="587" t="str">
        <f t="shared" si="52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IF($K157="","",SUM(IF(LEFT($AM157:$BS157,1)="s",1,0))-SUM(IF(RIGHT(LEFT($AM157:$BS157,2))="-",1,0)))</f>
        <v/>
      </c>
      <c r="AL157" s="562" t="str">
        <f t="array" ref="AL157">IF($K128="","",SUM(IF(LEFT($AM157:$BS157,1)="X",1,0)))</f>
        <v/>
      </c>
      <c r="AM157" s="647"/>
      <c r="AN157" s="647"/>
      <c r="AO157" s="647"/>
      <c r="AP157" s="647"/>
      <c r="AQ157" s="647"/>
      <c r="AR157" s="656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56"/>
      <c r="BO157" s="647"/>
      <c r="BP157" s="647"/>
      <c r="BQ157" s="647"/>
      <c r="BR157" s="647"/>
      <c r="BS157" s="647"/>
      <c r="BT157" s="647"/>
      <c r="BU157" s="647"/>
      <c r="BV157" s="647"/>
      <c r="BW157" s="647"/>
      <c r="BX157" s="649"/>
      <c r="BY157" s="649"/>
      <c r="BZ157" s="649"/>
      <c r="CA157" s="649"/>
      <c r="CB157" s="649"/>
      <c r="CC157" s="649"/>
      <c r="CD157" s="649"/>
      <c r="CE157" s="649"/>
      <c r="CF157" s="649"/>
      <c r="CG157" s="649"/>
    </row>
    <row r="158" spans="1:85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49"/>
        <v/>
      </c>
      <c r="N158" s="562" t="str">
        <f t="shared" si="50"/>
        <v/>
      </c>
      <c r="O158" s="562"/>
      <c r="P158" s="562" t="str">
        <f t="shared" si="51"/>
        <v/>
      </c>
      <c r="Q158" s="586" t="str">
        <f t="shared" si="47"/>
        <v/>
      </c>
      <c r="R158" s="587" t="str">
        <f t="shared" si="52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IF($K158="","",SUM(IF(LEFT($AM158:$BS158,1)="s",1,0))-SUM(IF(RIGHT(LEFT($AM158:$BS158,2))="-",1,0)))</f>
        <v/>
      </c>
      <c r="AL158" s="562" t="str">
        <f t="array" ref="AL158">IF($K129="","",SUM(IF(LEFT($AM158:$BS158,1)="X",1,0)))</f>
        <v/>
      </c>
      <c r="AM158" s="647"/>
      <c r="AN158" s="647"/>
      <c r="AO158" s="647"/>
      <c r="AP158" s="647"/>
      <c r="AQ158" s="647"/>
      <c r="AR158" s="656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56"/>
      <c r="BO158" s="647"/>
      <c r="BP158" s="647"/>
      <c r="BQ158" s="647"/>
      <c r="BR158" s="647"/>
      <c r="BS158" s="647"/>
      <c r="BT158" s="647"/>
      <c r="BU158" s="647"/>
      <c r="BV158" s="647"/>
      <c r="BW158" s="647"/>
      <c r="BX158" s="649"/>
      <c r="BY158" s="649"/>
      <c r="BZ158" s="649"/>
      <c r="CA158" s="649"/>
      <c r="CB158" s="649"/>
      <c r="CC158" s="649"/>
      <c r="CD158" s="649"/>
      <c r="CE158" s="649"/>
      <c r="CF158" s="649"/>
      <c r="CG158" s="649"/>
    </row>
    <row r="159" spans="1:85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49"/>
        <v/>
      </c>
      <c r="N159" s="562" t="str">
        <f t="shared" si="50"/>
        <v/>
      </c>
      <c r="O159" s="562"/>
      <c r="P159" s="562" t="str">
        <f t="shared" si="51"/>
        <v/>
      </c>
      <c r="Q159" s="586" t="str">
        <f t="shared" si="47"/>
        <v/>
      </c>
      <c r="R159" s="587" t="str">
        <f t="shared" si="52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IF($K159="","",SUM(IF(LEFT($AM159:$BS159,1)="s",1,0))-SUM(IF(RIGHT(LEFT($AM159:$BS159,2))="-",1,0)))</f>
        <v/>
      </c>
      <c r="AL159" s="562" t="str">
        <f t="array" ref="AL159">IF($K130="","",SUM(IF(LEFT($AM159:$BS159,1)="X",1,0)))</f>
        <v/>
      </c>
      <c r="AM159" s="647"/>
      <c r="AN159" s="647"/>
      <c r="AO159" s="647"/>
      <c r="AP159" s="647"/>
      <c r="AQ159" s="647"/>
      <c r="AR159" s="656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56"/>
      <c r="BO159" s="647"/>
      <c r="BP159" s="647"/>
      <c r="BQ159" s="647"/>
      <c r="BR159" s="647"/>
      <c r="BS159" s="647"/>
      <c r="BT159" s="647"/>
      <c r="BU159" s="647"/>
      <c r="BV159" s="647"/>
      <c r="BW159" s="647"/>
      <c r="BX159" s="649"/>
      <c r="BY159" s="649"/>
      <c r="BZ159" s="649"/>
      <c r="CA159" s="649"/>
      <c r="CB159" s="649"/>
      <c r="CC159" s="649"/>
      <c r="CD159" s="649"/>
      <c r="CE159" s="649"/>
      <c r="CF159" s="649"/>
      <c r="CG159" s="649"/>
    </row>
    <row r="160" spans="1:85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49"/>
        <v/>
      </c>
      <c r="N160" s="562" t="str">
        <f t="shared" si="50"/>
        <v/>
      </c>
      <c r="O160" s="562"/>
      <c r="P160" s="562" t="str">
        <f t="shared" si="51"/>
        <v/>
      </c>
      <c r="Q160" s="586" t="str">
        <f t="shared" si="47"/>
        <v/>
      </c>
      <c r="R160" s="587" t="str">
        <f t="shared" si="52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IF($K160="","",SUM(IF(LEFT($AM160:$BS160,1)="s",1,0))-SUM(IF(RIGHT(LEFT($AM160:$BS160,2))="-",1,0)))</f>
        <v/>
      </c>
      <c r="AL160" s="562" t="str">
        <f t="array" ref="AL160">IF($K131="","",SUM(IF(LEFT($AM160:$BS160,1)="X",1,0)))</f>
        <v/>
      </c>
      <c r="AM160" s="647"/>
      <c r="AN160" s="647"/>
      <c r="AO160" s="647"/>
      <c r="AP160" s="647"/>
      <c r="AQ160" s="647"/>
      <c r="AR160" s="656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56"/>
      <c r="BO160" s="647"/>
      <c r="BP160" s="647"/>
      <c r="BQ160" s="647"/>
      <c r="BR160" s="647"/>
      <c r="BS160" s="647"/>
      <c r="BT160" s="647"/>
      <c r="BU160" s="647"/>
      <c r="BV160" s="647"/>
      <c r="BW160" s="647"/>
      <c r="BX160" s="649"/>
      <c r="BY160" s="649"/>
      <c r="BZ160" s="649"/>
      <c r="CA160" s="649"/>
      <c r="CB160" s="649"/>
      <c r="CC160" s="649"/>
      <c r="CD160" s="649"/>
      <c r="CE160" s="649"/>
      <c r="CF160" s="649"/>
      <c r="CG160" s="649"/>
    </row>
    <row r="161" spans="1:85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49"/>
        <v/>
      </c>
      <c r="N161" s="562" t="str">
        <f t="shared" si="50"/>
        <v/>
      </c>
      <c r="O161" s="562"/>
      <c r="P161" s="562" t="str">
        <f t="shared" si="51"/>
        <v/>
      </c>
      <c r="Q161" s="586" t="str">
        <f t="shared" si="47"/>
        <v/>
      </c>
      <c r="R161" s="587" t="str">
        <f t="shared" si="52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IF($K161="","",SUM(IF(LEFT($AM161:$BS161,1)="s",1,0))-SUM(IF(RIGHT(LEFT($AM161:$BS161,2))="-",1,0)))</f>
        <v/>
      </c>
      <c r="AL161" s="562" t="str">
        <f t="array" ref="AL161">IF($K132="","",SUM(IF(LEFT($AM161:$BS161,1)="X",1,0)))</f>
        <v/>
      </c>
      <c r="AM161" s="647"/>
      <c r="AN161" s="647"/>
      <c r="AO161" s="647"/>
      <c r="AP161" s="647"/>
      <c r="AQ161" s="647"/>
      <c r="AR161" s="656"/>
      <c r="AS161" s="647"/>
      <c r="AT161" s="647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56"/>
      <c r="BO161" s="647"/>
      <c r="BP161" s="647"/>
      <c r="BQ161" s="647"/>
      <c r="BR161" s="647"/>
      <c r="BS161" s="647"/>
      <c r="BT161" s="647"/>
      <c r="BU161" s="647"/>
      <c r="BV161" s="647"/>
      <c r="BW161" s="647"/>
      <c r="BX161" s="649"/>
      <c r="BY161" s="649"/>
      <c r="BZ161" s="649"/>
      <c r="CA161" s="649"/>
      <c r="CB161" s="649"/>
      <c r="CC161" s="649"/>
      <c r="CD161" s="649"/>
      <c r="CE161" s="649"/>
      <c r="CF161" s="649"/>
      <c r="CG161" s="649"/>
    </row>
    <row r="162" spans="1:85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49"/>
        <v/>
      </c>
      <c r="N162" s="562" t="str">
        <f t="shared" si="50"/>
        <v/>
      </c>
      <c r="O162" s="562"/>
      <c r="P162" s="562" t="str">
        <f t="shared" si="51"/>
        <v/>
      </c>
      <c r="Q162" s="586" t="str">
        <f t="shared" si="47"/>
        <v/>
      </c>
      <c r="R162" s="587" t="str">
        <f t="shared" si="52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IF($K162="","",SUM(IF(LEFT($AM162:$BS162,1)="s",1,0))-SUM(IF(RIGHT(LEFT($AM162:$BS162,2))="-",1,0)))</f>
        <v/>
      </c>
      <c r="AL162" s="562" t="str">
        <f t="array" ref="AL162">IF($K133="","",SUM(IF(LEFT($AM162:$BS162,1)="X",1,0)))</f>
        <v/>
      </c>
      <c r="AM162" s="589"/>
      <c r="AN162" s="589"/>
      <c r="AO162" s="589"/>
      <c r="AP162" s="589"/>
      <c r="AQ162" s="589"/>
      <c r="AS162" s="589"/>
      <c r="AT162" s="589"/>
      <c r="AU162" s="589"/>
      <c r="AV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M162" s="589"/>
      <c r="BO162" s="589"/>
      <c r="BP162" s="589"/>
      <c r="BQ162" s="589"/>
      <c r="BR162" s="589"/>
      <c r="BS162" s="589"/>
      <c r="BT162" s="589"/>
      <c r="BU162" s="589"/>
      <c r="BV162" s="589"/>
      <c r="BW162" s="589"/>
    </row>
    <row r="163" spans="1:85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49"/>
        <v/>
      </c>
      <c r="N163" s="562" t="str">
        <f t="shared" si="50"/>
        <v/>
      </c>
      <c r="O163" s="562"/>
      <c r="P163" s="562" t="str">
        <f t="shared" si="51"/>
        <v/>
      </c>
      <c r="Q163" s="586" t="str">
        <f t="shared" si="47"/>
        <v/>
      </c>
      <c r="R163" s="587" t="str">
        <f t="shared" si="52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IF($K163="","",SUM(IF(LEFT($AM163:$BS163,1)="s",1,0))-SUM(IF(RIGHT(LEFT($AM163:$BS163,2))="-",1,0)))</f>
        <v/>
      </c>
      <c r="AL163" s="562" t="str">
        <f t="array" ref="AL163">IF($K134="","",SUM(IF(LEFT($AM163:$BS163,1)="X",1,0)))</f>
        <v/>
      </c>
      <c r="AM163" s="589"/>
      <c r="AN163" s="589"/>
      <c r="AO163" s="589"/>
      <c r="AP163" s="589"/>
      <c r="AQ163" s="589"/>
      <c r="AS163" s="589"/>
      <c r="AT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O163" s="589"/>
      <c r="BP163" s="589"/>
      <c r="BQ163" s="589"/>
      <c r="BR163" s="589"/>
      <c r="BS163" s="589"/>
      <c r="BT163" s="589"/>
      <c r="BU163" s="589"/>
      <c r="BV163" s="589"/>
      <c r="BW163" s="589"/>
    </row>
    <row r="164" spans="1:85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49"/>
        <v/>
      </c>
      <c r="N164" s="562" t="str">
        <f t="shared" si="50"/>
        <v/>
      </c>
      <c r="O164" s="562"/>
      <c r="P164" s="562" t="str">
        <f t="shared" si="51"/>
        <v/>
      </c>
      <c r="Q164" s="586" t="str">
        <f t="shared" si="47"/>
        <v/>
      </c>
      <c r="R164" s="587" t="str">
        <f t="shared" si="52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IF($K164="","",SUM(IF(LEFT($AM164:$BS164,1)="s",1,0))-SUM(IF(RIGHT(LEFT($AM164:$BS164,2))="-",1,0)))</f>
        <v/>
      </c>
      <c r="AL164" s="562" t="str">
        <f t="array" ref="AL164">IF($K135="","",SUM(IF(LEFT($AM164:$BS164,1)="X",1,0)))</f>
        <v/>
      </c>
      <c r="AM164" s="589"/>
      <c r="AN164" s="589"/>
      <c r="AO164" s="589"/>
      <c r="AP164" s="589"/>
      <c r="AQ164" s="589"/>
      <c r="AS164" s="589"/>
      <c r="AT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O164" s="589"/>
      <c r="BP164" s="589"/>
      <c r="BQ164" s="589"/>
      <c r="BR164" s="589"/>
      <c r="BS164" s="589"/>
      <c r="BT164" s="589"/>
      <c r="BU164" s="589"/>
      <c r="BV164" s="589"/>
      <c r="BW164" s="589"/>
    </row>
    <row r="165" spans="1:85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49"/>
        <v/>
      </c>
      <c r="N165" s="562" t="str">
        <f t="shared" si="50"/>
        <v/>
      </c>
      <c r="O165" s="562"/>
      <c r="P165" s="562" t="str">
        <f t="shared" si="51"/>
        <v/>
      </c>
      <c r="Q165" s="586" t="str">
        <f t="shared" si="47"/>
        <v/>
      </c>
      <c r="R165" s="587" t="str">
        <f t="shared" si="52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IF($K165="","",SUM(IF(LEFT($AM165:$BS165,1)="s",1,0))-SUM(IF(RIGHT(LEFT($AM165:$BS165,2))="-",1,0)))</f>
        <v/>
      </c>
      <c r="AL165" s="562" t="str">
        <f t="array" ref="AL165">IF($K136="","",SUM(IF(LEFT($AM165:$BS165,1)="X",1,0)))</f>
        <v/>
      </c>
      <c r="AM165" s="589"/>
      <c r="AN165" s="589"/>
      <c r="AO165" s="589"/>
      <c r="AP165" s="589"/>
      <c r="AQ165" s="589"/>
      <c r="AS165" s="589"/>
      <c r="AT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O165" s="589"/>
      <c r="BP165" s="589"/>
      <c r="BQ165" s="589"/>
      <c r="BR165" s="589"/>
      <c r="BS165" s="589"/>
      <c r="BT165" s="589"/>
      <c r="BU165" s="589"/>
      <c r="BV165" s="589"/>
      <c r="BW165" s="589"/>
    </row>
    <row r="166" spans="1:85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49"/>
        <v/>
      </c>
      <c r="N166" s="562" t="str">
        <f t="shared" si="50"/>
        <v/>
      </c>
      <c r="O166" s="562"/>
      <c r="P166" s="562" t="str">
        <f t="shared" si="51"/>
        <v/>
      </c>
      <c r="Q166" s="586" t="str">
        <f t="shared" si="47"/>
        <v/>
      </c>
      <c r="R166" s="587" t="str">
        <f t="shared" si="52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IF($K166="","",SUM(IF(LEFT($AM166:$BS166,1)="s",1,0))-SUM(IF(RIGHT(LEFT($AM166:$BS166,2))="-",1,0)))</f>
        <v/>
      </c>
      <c r="AL166" s="562" t="str">
        <f t="array" ref="AL166">IF($K137="","",SUM(IF(LEFT($AM166:$BS166,1)="X",1,0)))</f>
        <v/>
      </c>
      <c r="AM166" s="589"/>
      <c r="AN166" s="589"/>
      <c r="AO166" s="589"/>
      <c r="AP166" s="589"/>
      <c r="AQ166" s="589"/>
      <c r="AS166" s="589"/>
      <c r="AT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O166" s="589"/>
      <c r="BP166" s="589"/>
      <c r="BQ166" s="589"/>
      <c r="BR166" s="589"/>
      <c r="BS166" s="589"/>
      <c r="BT166" s="589"/>
      <c r="BU166" s="589"/>
      <c r="BV166" s="589"/>
      <c r="BW166" s="589"/>
    </row>
    <row r="167" spans="1:85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49"/>
        <v/>
      </c>
      <c r="N167" s="562" t="str">
        <f t="shared" si="50"/>
        <v/>
      </c>
      <c r="O167" s="562"/>
      <c r="P167" s="562" t="str">
        <f t="shared" si="51"/>
        <v/>
      </c>
      <c r="Q167" s="586" t="str">
        <f t="shared" si="47"/>
        <v/>
      </c>
      <c r="R167" s="587" t="str">
        <f t="shared" si="52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IF($K167="","",SUM(IF(LEFT($AM167:$BS167,1)="s",1,0))-SUM(IF(RIGHT(LEFT($AM167:$BS167,2))="-",1,0)))</f>
        <v/>
      </c>
      <c r="AL167" s="562" t="str">
        <f t="array" ref="AL167">IF($K138="","",SUM(IF(LEFT($AM167:$BS167,1)="X",1,0)))</f>
        <v/>
      </c>
      <c r="AM167" s="589"/>
      <c r="AN167" s="589"/>
      <c r="AO167" s="589"/>
      <c r="AP167" s="589"/>
      <c r="AQ167" s="589"/>
      <c r="AS167" s="589"/>
      <c r="AT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O167" s="589"/>
      <c r="BP167" s="589"/>
      <c r="BQ167" s="589"/>
      <c r="BR167" s="589"/>
      <c r="BS167" s="589"/>
      <c r="BT167" s="589"/>
      <c r="BU167" s="589"/>
      <c r="BV167" s="589"/>
      <c r="BW167" s="589"/>
    </row>
    <row r="168" spans="1:85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49"/>
        <v/>
      </c>
      <c r="N168" s="562" t="str">
        <f t="shared" si="50"/>
        <v/>
      </c>
      <c r="O168" s="562"/>
      <c r="P168" s="562" t="str">
        <f t="shared" si="51"/>
        <v/>
      </c>
      <c r="Q168" s="586" t="str">
        <f t="shared" si="47"/>
        <v/>
      </c>
      <c r="R168" s="587" t="str">
        <f t="shared" si="52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IF($K168="","",SUM(IF(LEFT($AM168:$BS168,1)="s",1,0))-SUM(IF(RIGHT(LEFT($AM168:$BS168,2))="-",1,0)))</f>
        <v/>
      </c>
      <c r="AL168" s="562" t="str">
        <f t="array" ref="AL168">IF($K139="","",SUM(IF(LEFT($AM168:$BS168,1)="X",1,0)))</f>
        <v/>
      </c>
      <c r="AM168" s="589"/>
      <c r="AN168" s="589"/>
      <c r="AO168" s="589"/>
      <c r="AP168" s="589"/>
      <c r="AQ168" s="589"/>
      <c r="AS168" s="589"/>
      <c r="AT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O168" s="589"/>
      <c r="BP168" s="589"/>
      <c r="BQ168" s="589"/>
      <c r="BR168" s="589"/>
      <c r="BS168" s="589"/>
      <c r="BT168" s="589"/>
      <c r="BU168" s="589"/>
      <c r="BV168" s="589"/>
      <c r="BW168" s="589"/>
    </row>
    <row r="169" spans="1:85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49"/>
        <v/>
      </c>
      <c r="N169" s="562" t="str">
        <f t="shared" si="50"/>
        <v/>
      </c>
      <c r="O169" s="562"/>
      <c r="P169" s="562" t="str">
        <f t="shared" si="51"/>
        <v/>
      </c>
      <c r="Q169" s="586" t="str">
        <f t="shared" si="47"/>
        <v/>
      </c>
      <c r="R169" s="587" t="str">
        <f t="shared" si="52"/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IF($K140="","",SUM(IF(LEFT($AM169:$BS169,1)="X",1,0)))</f>
        <v/>
      </c>
      <c r="AM169" s="589"/>
      <c r="AN169" s="589"/>
      <c r="AO169" s="589"/>
      <c r="AP169" s="589"/>
      <c r="AQ169" s="589"/>
      <c r="AS169" s="589"/>
      <c r="AT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O169" s="589"/>
      <c r="BP169" s="589"/>
      <c r="BQ169" s="589"/>
      <c r="BR169" s="589"/>
      <c r="BS169" s="589"/>
      <c r="BT169" s="589"/>
      <c r="BU169" s="589"/>
      <c r="BV169" s="589"/>
      <c r="BW169" s="589"/>
    </row>
    <row r="170" spans="1:85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si="49"/>
        <v/>
      </c>
      <c r="N170" s="562" t="str">
        <f t="shared" si="50"/>
        <v/>
      </c>
      <c r="O170" s="562"/>
      <c r="P170" s="562" t="str">
        <f t="shared" si="51"/>
        <v/>
      </c>
      <c r="Q170" s="586" t="str">
        <f t="shared" si="47"/>
        <v/>
      </c>
      <c r="R170" s="587" t="str">
        <f t="shared" si="52"/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IF($K141="","",SUM(IF(LEFT($AM170:$BS170,1)="X",1,0)))</f>
        <v/>
      </c>
      <c r="AM170" s="589"/>
      <c r="AN170" s="589"/>
      <c r="AO170" s="589"/>
      <c r="AP170" s="589"/>
      <c r="AQ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O170" s="589"/>
      <c r="BP170" s="589"/>
      <c r="BQ170" s="589"/>
      <c r="BR170" s="589"/>
      <c r="BS170" s="589"/>
      <c r="BT170" s="589"/>
      <c r="BU170" s="589"/>
      <c r="BV170" s="589"/>
      <c r="BW170" s="589"/>
    </row>
    <row r="171" spans="1:85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si="49"/>
        <v/>
      </c>
      <c r="N171" s="562" t="str">
        <f t="shared" si="50"/>
        <v/>
      </c>
      <c r="O171" s="562"/>
      <c r="P171" s="562" t="str">
        <f t="shared" si="51"/>
        <v/>
      </c>
      <c r="Q171" s="586" t="str">
        <f t="shared" ref="Q171:Q189" si="53">IF(S171="","",IF(SIGN(S171)&lt;&gt;1,VLOOKUP(ABS(S171),SUP_HDC,3,TRUE),-VLOOKUP(ABS(S171),SUP_HDC,3,TRUE)))</f>
        <v/>
      </c>
      <c r="R171" s="587" t="str">
        <f t="shared" ref="R171:R189" si="54">IF(Q171="","",IF((K142-L142+Q171)&gt;=0.5,1,IF((K142-L142+Q171)=0.25,0.5,IF((K142-L142+Q171)&lt;=-0.5,-1,IF((K142-L142+Q171)=-0.25,-0.5,0)))))</f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IF($K142="","",SUM(IF(LEFT($AM171:$BS171,1)="X",1,0)))</f>
        <v/>
      </c>
      <c r="AM171" s="589"/>
      <c r="AN171" s="589"/>
      <c r="AO171" s="589"/>
      <c r="AP171" s="589"/>
      <c r="AQ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O171" s="589"/>
      <c r="BP171" s="589"/>
      <c r="BQ171" s="589"/>
      <c r="BR171" s="589"/>
      <c r="BS171" s="589"/>
      <c r="BT171" s="589"/>
      <c r="BU171" s="589"/>
      <c r="BV171" s="589"/>
      <c r="BW171" s="589"/>
    </row>
    <row r="172" spans="1:85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ref="M172:M189" si="55">IF(K143="","",IF(K143&gt;L143,"W",IF(K143=L143,"D",IF(K143&lt;L143,"L"))))</f>
        <v/>
      </c>
      <c r="N172" s="562" t="str">
        <f t="shared" ref="N172:N189" si="56">IF(K143="","",K143+L143)</f>
        <v/>
      </c>
      <c r="O172" s="562"/>
      <c r="P172" s="562" t="str">
        <f t="shared" ref="P172:P188" si="57">IF($K143="","",IF($N172&gt;P$19,"O",IF($N172&lt;P$19,"U",IF($N172=P$19,"-"))))</f>
        <v/>
      </c>
      <c r="Q172" s="586" t="str">
        <f t="shared" si="53"/>
        <v/>
      </c>
      <c r="R172" s="587" t="str">
        <f t="shared" si="54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IF($K143="","",SUM(IF(LEFT($AM172:$BS172,1)="X",1,0)))</f>
        <v/>
      </c>
      <c r="AM172" s="589"/>
      <c r="AN172" s="589"/>
      <c r="AO172" s="589"/>
      <c r="AP172" s="589"/>
      <c r="AQ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O172" s="589"/>
      <c r="BP172" s="589"/>
      <c r="BQ172" s="589"/>
      <c r="BR172" s="589"/>
      <c r="BS172" s="589"/>
      <c r="BT172" s="589"/>
      <c r="BU172" s="589"/>
      <c r="BV172" s="589"/>
      <c r="BW172" s="589"/>
    </row>
    <row r="173" spans="1:85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55"/>
        <v/>
      </c>
      <c r="N173" s="562" t="str">
        <f t="shared" si="56"/>
        <v/>
      </c>
      <c r="O173" s="562"/>
      <c r="P173" s="562" t="str">
        <f t="shared" si="57"/>
        <v/>
      </c>
      <c r="Q173" s="586" t="str">
        <f t="shared" si="53"/>
        <v/>
      </c>
      <c r="R173" s="587" t="str">
        <f t="shared" si="54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IF($K144="","",SUM(IF(LEFT($AM173:$BS173,1)="X",1,0)))</f>
        <v/>
      </c>
      <c r="AM173" s="589"/>
      <c r="AN173" s="589"/>
      <c r="AO173" s="589"/>
      <c r="AP173" s="589"/>
      <c r="AQ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O173" s="589"/>
      <c r="BP173" s="589"/>
      <c r="BQ173" s="589"/>
      <c r="BR173" s="589"/>
      <c r="BS173" s="589"/>
      <c r="BT173" s="589"/>
      <c r="BU173" s="589"/>
      <c r="BV173" s="589"/>
      <c r="BW173" s="589"/>
    </row>
    <row r="174" spans="1:85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55"/>
        <v/>
      </c>
      <c r="N174" s="562" t="str">
        <f t="shared" si="56"/>
        <v/>
      </c>
      <c r="O174" s="562"/>
      <c r="P174" s="562" t="str">
        <f t="shared" si="57"/>
        <v/>
      </c>
      <c r="Q174" s="586" t="str">
        <f t="shared" si="53"/>
        <v/>
      </c>
      <c r="R174" s="587" t="str">
        <f t="shared" si="54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IF($K145="","",SUM(IF(LEFT($AM174:$BS174,1)="X",1,0)))</f>
        <v/>
      </c>
      <c r="AM174" s="589"/>
      <c r="AN174" s="589"/>
      <c r="AO174" s="589"/>
      <c r="AP174" s="589"/>
      <c r="AQ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O174" s="589"/>
      <c r="BP174" s="589"/>
      <c r="BQ174" s="589"/>
      <c r="BR174" s="589"/>
      <c r="BS174" s="589"/>
      <c r="BT174" s="589"/>
      <c r="BU174" s="589"/>
      <c r="BV174" s="589"/>
      <c r="BW174" s="589"/>
    </row>
    <row r="175" spans="1:85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55"/>
        <v/>
      </c>
      <c r="N175" s="562" t="str">
        <f t="shared" si="56"/>
        <v/>
      </c>
      <c r="O175" s="562"/>
      <c r="P175" s="562" t="str">
        <f t="shared" si="57"/>
        <v/>
      </c>
      <c r="Q175" s="586" t="str">
        <f t="shared" si="53"/>
        <v/>
      </c>
      <c r="R175" s="587" t="str">
        <f t="shared" si="54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IF($K146="","",SUM(IF(LEFT($AM175:$BS175,1)="X",1,0)))</f>
        <v/>
      </c>
      <c r="AM175" s="589"/>
      <c r="AN175" s="589"/>
      <c r="AO175" s="589"/>
      <c r="AP175" s="589"/>
      <c r="AQ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O175" s="589"/>
      <c r="BP175" s="589"/>
      <c r="BQ175" s="589"/>
      <c r="BR175" s="589"/>
      <c r="BS175" s="589"/>
      <c r="BT175" s="589"/>
      <c r="BU175" s="589"/>
      <c r="BV175" s="589"/>
      <c r="BW175" s="589"/>
    </row>
    <row r="176" spans="1:85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55"/>
        <v/>
      </c>
      <c r="N176" s="562" t="str">
        <f t="shared" si="56"/>
        <v/>
      </c>
      <c r="O176" s="562"/>
      <c r="P176" s="562" t="str">
        <f t="shared" si="57"/>
        <v/>
      </c>
      <c r="Q176" s="586" t="str">
        <f t="shared" si="53"/>
        <v/>
      </c>
      <c r="R176" s="587" t="str">
        <f t="shared" si="54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IF($K147="","",SUM(IF(LEFT($AM176:$BS176,1)="X",1,0)))</f>
        <v/>
      </c>
      <c r="AM176" s="589"/>
      <c r="AN176" s="589"/>
      <c r="AO176" s="589"/>
      <c r="AP176" s="589"/>
      <c r="AQ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O176" s="589"/>
      <c r="BP176" s="589"/>
      <c r="BQ176" s="589"/>
      <c r="BR176" s="589"/>
      <c r="BS176" s="589"/>
      <c r="BT176" s="589"/>
      <c r="BU176" s="589"/>
      <c r="BV176" s="589"/>
      <c r="BW176" s="589"/>
    </row>
    <row r="177" spans="1:75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55"/>
        <v/>
      </c>
      <c r="N177" s="562" t="str">
        <f t="shared" si="56"/>
        <v/>
      </c>
      <c r="O177" s="562"/>
      <c r="P177" s="562" t="str">
        <f t="shared" si="57"/>
        <v/>
      </c>
      <c r="Q177" s="586" t="str">
        <f t="shared" si="53"/>
        <v/>
      </c>
      <c r="R177" s="587" t="str">
        <f t="shared" si="54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IF($K148="","",SUM(IF(LEFT($AM177:$BS177,1)="X",1,0)))</f>
        <v/>
      </c>
      <c r="AM177" s="589"/>
      <c r="AN177" s="589"/>
      <c r="AO177" s="589"/>
      <c r="AP177" s="589"/>
      <c r="AQ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O177" s="589"/>
      <c r="BP177" s="589"/>
      <c r="BQ177" s="589"/>
      <c r="BR177" s="589"/>
      <c r="BS177" s="589"/>
      <c r="BT177" s="589"/>
      <c r="BU177" s="589"/>
      <c r="BV177" s="589"/>
      <c r="BW177" s="589"/>
    </row>
    <row r="178" spans="1:75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55"/>
        <v/>
      </c>
      <c r="N178" s="562" t="str">
        <f t="shared" si="56"/>
        <v/>
      </c>
      <c r="O178" s="562"/>
      <c r="P178" s="562" t="str">
        <f t="shared" si="57"/>
        <v/>
      </c>
      <c r="Q178" s="586" t="str">
        <f t="shared" si="53"/>
        <v/>
      </c>
      <c r="R178" s="587" t="str">
        <f t="shared" si="54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IF($K149="","",SUM(IF(LEFT($AM178:$BS178,1)="X",1,0)))</f>
        <v/>
      </c>
      <c r="AM178" s="589"/>
      <c r="AN178" s="589"/>
      <c r="AO178" s="589"/>
      <c r="AP178" s="589"/>
      <c r="AQ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O178" s="589"/>
      <c r="BP178" s="589"/>
      <c r="BQ178" s="589"/>
      <c r="BR178" s="589"/>
      <c r="BS178" s="589"/>
      <c r="BT178" s="589"/>
      <c r="BU178" s="589"/>
      <c r="BV178" s="589"/>
      <c r="BW178" s="589"/>
    </row>
    <row r="179" spans="1:75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55"/>
        <v/>
      </c>
      <c r="N179" s="562" t="str">
        <f t="shared" si="56"/>
        <v/>
      </c>
      <c r="O179" s="562"/>
      <c r="P179" s="562" t="str">
        <f t="shared" si="57"/>
        <v/>
      </c>
      <c r="Q179" s="586" t="str">
        <f t="shared" si="53"/>
        <v/>
      </c>
      <c r="R179" s="587" t="str">
        <f t="shared" si="54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IF($K150="","",SUM(IF(LEFT($AM179:$BS179,1)="X",1,0)))</f>
        <v/>
      </c>
      <c r="AM179" s="589"/>
      <c r="AN179" s="589"/>
      <c r="AO179" s="589"/>
      <c r="AP179" s="589"/>
      <c r="AQ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O179" s="589"/>
      <c r="BP179" s="589"/>
      <c r="BQ179" s="589"/>
      <c r="BR179" s="589"/>
      <c r="BS179" s="589"/>
      <c r="BT179" s="589"/>
      <c r="BU179" s="589"/>
      <c r="BV179" s="589"/>
      <c r="BW179" s="589"/>
    </row>
    <row r="180" spans="1:75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55"/>
        <v/>
      </c>
      <c r="N180" s="562" t="str">
        <f t="shared" si="56"/>
        <v/>
      </c>
      <c r="O180" s="562"/>
      <c r="P180" s="562" t="str">
        <f t="shared" si="57"/>
        <v/>
      </c>
      <c r="Q180" s="586" t="str">
        <f t="shared" si="53"/>
        <v/>
      </c>
      <c r="R180" s="587" t="str">
        <f t="shared" si="54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IF($K151="","",SUM(IF(LEFT($AM180:$BS180,1)="X",1,0)))</f>
        <v/>
      </c>
      <c r="AM180" s="589"/>
      <c r="AN180" s="589"/>
      <c r="AO180" s="589"/>
      <c r="AP180" s="589"/>
      <c r="AQ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O180" s="589"/>
      <c r="BP180" s="589"/>
      <c r="BQ180" s="589"/>
      <c r="BR180" s="589"/>
      <c r="BS180" s="589"/>
      <c r="BT180" s="589"/>
      <c r="BU180" s="589"/>
      <c r="BV180" s="589"/>
      <c r="BW180" s="589"/>
    </row>
    <row r="181" spans="1:75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55"/>
        <v/>
      </c>
      <c r="N181" s="562" t="str">
        <f t="shared" si="56"/>
        <v/>
      </c>
      <c r="O181" s="562"/>
      <c r="P181" s="562" t="str">
        <f t="shared" si="57"/>
        <v/>
      </c>
      <c r="Q181" s="586" t="str">
        <f t="shared" si="53"/>
        <v/>
      </c>
      <c r="R181" s="587" t="str">
        <f t="shared" si="54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IF($K152="","",SUM(IF(LEFT($AM181:$BS181,1)="X",1,0)))</f>
        <v/>
      </c>
      <c r="AM181" s="589"/>
      <c r="AN181" s="589"/>
      <c r="AO181" s="589"/>
      <c r="AP181" s="589"/>
      <c r="AQ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O181" s="589"/>
      <c r="BP181" s="589"/>
      <c r="BQ181" s="589"/>
      <c r="BR181" s="589"/>
      <c r="BS181" s="589"/>
      <c r="BT181" s="589"/>
      <c r="BU181" s="589"/>
      <c r="BV181" s="589"/>
      <c r="BW181" s="589"/>
    </row>
    <row r="182" spans="1:75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55"/>
        <v/>
      </c>
      <c r="N182" s="562" t="str">
        <f t="shared" si="56"/>
        <v/>
      </c>
      <c r="O182" s="562"/>
      <c r="P182" s="562" t="str">
        <f t="shared" si="57"/>
        <v/>
      </c>
      <c r="Q182" s="586" t="str">
        <f t="shared" si="53"/>
        <v/>
      </c>
      <c r="R182" s="587" t="str">
        <f t="shared" si="54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IF($K153="","",SUM(IF(LEFT($AM182:$BS182,1)="X",1,0)))</f>
        <v/>
      </c>
      <c r="AM182" s="589"/>
      <c r="AN182" s="589"/>
      <c r="AO182" s="589"/>
      <c r="AP182" s="589"/>
      <c r="AQ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O182" s="589"/>
      <c r="BP182" s="589"/>
      <c r="BQ182" s="589"/>
      <c r="BR182" s="589"/>
      <c r="BS182" s="589"/>
      <c r="BT182" s="589"/>
      <c r="BU182" s="589"/>
      <c r="BV182" s="589"/>
      <c r="BW182" s="589"/>
    </row>
    <row r="183" spans="1:75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55"/>
        <v/>
      </c>
      <c r="N183" s="562" t="str">
        <f t="shared" si="56"/>
        <v/>
      </c>
      <c r="O183" s="562"/>
      <c r="P183" s="562" t="str">
        <f t="shared" si="57"/>
        <v/>
      </c>
      <c r="Q183" s="586" t="str">
        <f t="shared" si="53"/>
        <v/>
      </c>
      <c r="R183" s="587" t="str">
        <f t="shared" si="54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IF($K154="","",SUM(IF(LEFT($AM183:$BS183,1)="X",1,0)))</f>
        <v/>
      </c>
      <c r="AM183" s="589"/>
      <c r="AN183" s="589"/>
      <c r="AO183" s="589"/>
      <c r="AP183" s="589"/>
      <c r="AQ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O183" s="589"/>
      <c r="BP183" s="589"/>
      <c r="BQ183" s="589"/>
      <c r="BR183" s="589"/>
      <c r="BS183" s="589"/>
      <c r="BT183" s="589"/>
      <c r="BU183" s="589"/>
      <c r="BV183" s="589"/>
      <c r="BW183" s="589"/>
    </row>
    <row r="184" spans="1:75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55"/>
        <v/>
      </c>
      <c r="N184" s="562" t="str">
        <f t="shared" si="56"/>
        <v/>
      </c>
      <c r="O184" s="562"/>
      <c r="P184" s="562" t="str">
        <f t="shared" si="57"/>
        <v/>
      </c>
      <c r="Q184" s="586" t="str">
        <f t="shared" si="53"/>
        <v/>
      </c>
      <c r="R184" s="587" t="str">
        <f t="shared" si="54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IF($K155="","",SUM(IF(LEFT($AM184:$BS184,1)="X",1,0)))</f>
        <v/>
      </c>
      <c r="AM184" s="589"/>
      <c r="AN184" s="589"/>
      <c r="AO184" s="589"/>
      <c r="AP184" s="589"/>
      <c r="AQ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O184" s="589"/>
      <c r="BP184" s="589"/>
      <c r="BQ184" s="589"/>
      <c r="BR184" s="589"/>
      <c r="BS184" s="589"/>
      <c r="BT184" s="589"/>
      <c r="BU184" s="589"/>
      <c r="BV184" s="589"/>
      <c r="BW184" s="589"/>
    </row>
    <row r="185" spans="1:75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55"/>
        <v/>
      </c>
      <c r="N185" s="562" t="str">
        <f t="shared" si="56"/>
        <v/>
      </c>
      <c r="O185" s="562"/>
      <c r="P185" s="562" t="str">
        <f t="shared" si="57"/>
        <v/>
      </c>
      <c r="Q185" s="586" t="str">
        <f t="shared" si="53"/>
        <v/>
      </c>
      <c r="R185" s="587" t="str">
        <f t="shared" si="54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IF($K156="","",SUM(IF(LEFT($AM185:$BS185,1)="X",1,0)))</f>
        <v/>
      </c>
      <c r="AM185" s="589"/>
      <c r="AN185" s="589"/>
      <c r="AO185" s="589"/>
      <c r="AP185" s="589"/>
      <c r="AQ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O185" s="589"/>
      <c r="BP185" s="589"/>
      <c r="BQ185" s="589"/>
      <c r="BR185" s="589"/>
      <c r="BS185" s="589"/>
      <c r="BT185" s="589"/>
      <c r="BU185" s="589"/>
      <c r="BV185" s="589"/>
      <c r="BW185" s="589"/>
    </row>
    <row r="186" spans="1:75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5"/>
        <v/>
      </c>
      <c r="N186" s="562" t="str">
        <f t="shared" si="56"/>
        <v/>
      </c>
      <c r="O186" s="562"/>
      <c r="P186" s="562" t="str">
        <f t="shared" si="57"/>
        <v/>
      </c>
      <c r="Q186" s="586" t="str">
        <f t="shared" si="53"/>
        <v/>
      </c>
      <c r="R186" s="587" t="str">
        <f t="shared" si="54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IF($K157="","",SUM(IF(LEFT($AM186:$BS186,1)="X",1,0)))</f>
        <v/>
      </c>
      <c r="AM186" s="589"/>
      <c r="AN186" s="589"/>
      <c r="AO186" s="589"/>
      <c r="AP186" s="589"/>
      <c r="AQ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O186" s="589"/>
      <c r="BP186" s="589"/>
      <c r="BQ186" s="589"/>
      <c r="BR186" s="589"/>
      <c r="BS186" s="589"/>
      <c r="BT186" s="589"/>
      <c r="BU186" s="589"/>
      <c r="BV186" s="589"/>
      <c r="BW186" s="589"/>
    </row>
    <row r="187" spans="1:75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5"/>
        <v/>
      </c>
      <c r="N187" s="562" t="str">
        <f t="shared" si="56"/>
        <v/>
      </c>
      <c r="O187" s="562"/>
      <c r="P187" s="562" t="str">
        <f t="shared" si="57"/>
        <v/>
      </c>
      <c r="Q187" s="586" t="str">
        <f t="shared" si="53"/>
        <v/>
      </c>
      <c r="R187" s="587" t="str">
        <f t="shared" si="54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IF($K158="","",SUM(IF(LEFT($AM187:$BS187,1)="X",1,0)))</f>
        <v/>
      </c>
      <c r="AM187" s="589"/>
      <c r="AN187" s="589"/>
      <c r="AO187" s="589"/>
      <c r="AP187" s="589"/>
      <c r="AQ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O187" s="589"/>
      <c r="BP187" s="589"/>
      <c r="BQ187" s="589"/>
      <c r="BR187" s="589"/>
      <c r="BS187" s="589"/>
      <c r="BT187" s="589"/>
      <c r="BU187" s="589"/>
      <c r="BV187" s="589"/>
      <c r="BW187" s="589"/>
    </row>
    <row r="188" spans="1:75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55"/>
        <v/>
      </c>
      <c r="N188" s="562" t="str">
        <f t="shared" si="56"/>
        <v/>
      </c>
      <c r="O188" s="562"/>
      <c r="P188" s="562" t="str">
        <f t="shared" si="57"/>
        <v/>
      </c>
      <c r="Q188" s="586" t="str">
        <f t="shared" si="53"/>
        <v/>
      </c>
      <c r="R188" s="587" t="str">
        <f t="shared" si="54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IF($K159="","",SUM(IF(LEFT($AM188:$BS188,1)="X",1,0)))</f>
        <v/>
      </c>
      <c r="AM188" s="589"/>
      <c r="AN188" s="589"/>
      <c r="AO188" s="589"/>
      <c r="AP188" s="589"/>
      <c r="AQ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O188" s="589"/>
      <c r="BP188" s="589"/>
      <c r="BQ188" s="589"/>
      <c r="BR188" s="589"/>
      <c r="BS188" s="589"/>
      <c r="BT188" s="589"/>
      <c r="BU188" s="589"/>
      <c r="BV188" s="589"/>
      <c r="BW188" s="589"/>
    </row>
    <row r="189" spans="1:75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55"/>
        <v/>
      </c>
      <c r="N189" s="562" t="str">
        <f t="shared" si="56"/>
        <v/>
      </c>
      <c r="O189" s="562"/>
      <c r="P189" s="562" t="str">
        <f t="shared" ref="P189:P196" si="58">IF(K160="","",IF(N189&gt;P$19,"O",IF(N189&lt;P$19,"U")))</f>
        <v/>
      </c>
      <c r="Q189" s="586" t="str">
        <f t="shared" si="53"/>
        <v/>
      </c>
      <c r="R189" s="587" t="str">
        <f t="shared" si="54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IF($K160="","",SUM(IF(LEFT($AM189:$BS189,1)="X",1,0)))</f>
        <v/>
      </c>
      <c r="AM189" s="589"/>
      <c r="AN189" s="589"/>
      <c r="AO189" s="589"/>
      <c r="AP189" s="589"/>
      <c r="AQ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O189" s="589"/>
      <c r="BP189" s="589"/>
      <c r="BQ189" s="589"/>
      <c r="BR189" s="589"/>
      <c r="BS189" s="589"/>
      <c r="BT189" s="589"/>
      <c r="BU189" s="589"/>
      <c r="BV189" s="589"/>
      <c r="BW189" s="589"/>
    </row>
    <row r="190" spans="1:75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P190" s="562" t="str">
        <f t="shared" si="58"/>
        <v/>
      </c>
      <c r="AJ190" s="582"/>
      <c r="AM190" s="589"/>
      <c r="AN190" s="589"/>
      <c r="AO190" s="589"/>
      <c r="AP190" s="589"/>
      <c r="AQ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O190" s="589"/>
      <c r="BP190" s="589"/>
      <c r="BQ190" s="589"/>
      <c r="BR190" s="589"/>
      <c r="BS190" s="589"/>
      <c r="BT190" s="589"/>
      <c r="BU190" s="589"/>
      <c r="BV190" s="589"/>
      <c r="BW190" s="589"/>
    </row>
    <row r="191" spans="1:75" ht="15">
      <c r="A191" s="561"/>
      <c r="E191" s="584" t="str">
        <f>IF(J191=Table!$C$1,VLOOKUP(H191,Table!$B$38:$AO$61,Table!$AO$35-1,FALSE),"")</f>
        <v/>
      </c>
      <c r="P191" s="562" t="str">
        <f t="shared" si="58"/>
        <v/>
      </c>
      <c r="AJ191" s="582"/>
      <c r="AM191" s="589"/>
      <c r="AN191" s="589"/>
      <c r="AO191" s="589"/>
      <c r="AP191" s="589"/>
      <c r="AQ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O191" s="589"/>
      <c r="BP191" s="589"/>
      <c r="BQ191" s="589"/>
      <c r="BR191" s="589"/>
      <c r="BS191" s="589"/>
      <c r="BT191" s="589"/>
      <c r="BU191" s="589"/>
      <c r="BV191" s="589"/>
      <c r="BW191" s="589"/>
    </row>
    <row r="192" spans="1:75" ht="15">
      <c r="A192" s="561"/>
      <c r="P192" s="562" t="str">
        <f t="shared" si="58"/>
        <v/>
      </c>
      <c r="AJ192" s="582"/>
      <c r="AM192" s="589"/>
      <c r="AN192" s="589"/>
      <c r="AO192" s="589"/>
      <c r="AP192" s="589"/>
      <c r="AQ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O192" s="589"/>
      <c r="BP192" s="589"/>
      <c r="BQ192" s="589"/>
      <c r="BR192" s="589"/>
      <c r="BS192" s="589"/>
      <c r="BT192" s="589"/>
      <c r="BU192" s="589"/>
      <c r="BV192" s="589"/>
      <c r="BW192" s="589"/>
    </row>
    <row r="193" spans="1:75" ht="15">
      <c r="A193" s="561"/>
      <c r="P193" s="562" t="str">
        <f t="shared" si="58"/>
        <v/>
      </c>
      <c r="AJ193" s="582"/>
      <c r="AM193" s="589"/>
      <c r="AN193" s="589"/>
      <c r="AO193" s="589"/>
      <c r="AP193" s="589"/>
      <c r="AQ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O193" s="589"/>
      <c r="BP193" s="589"/>
      <c r="BQ193" s="589"/>
      <c r="BR193" s="589"/>
      <c r="BS193" s="589"/>
      <c r="BT193" s="589"/>
      <c r="BU193" s="589"/>
      <c r="BV193" s="589"/>
      <c r="BW193" s="589"/>
    </row>
    <row r="194" spans="1:75" ht="15">
      <c r="A194" s="561"/>
      <c r="P194" s="562" t="str">
        <f t="shared" si="58"/>
        <v/>
      </c>
      <c r="AJ194" s="582"/>
      <c r="AM194" s="589"/>
      <c r="AN194" s="589"/>
      <c r="AO194" s="589"/>
      <c r="AP194" s="589"/>
      <c r="AQ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O194" s="589"/>
      <c r="BP194" s="589"/>
      <c r="BQ194" s="589"/>
      <c r="BR194" s="589"/>
      <c r="BS194" s="589"/>
      <c r="BT194" s="589"/>
      <c r="BU194" s="589"/>
      <c r="BV194" s="589"/>
      <c r="BW194" s="589"/>
    </row>
    <row r="195" spans="1:75" ht="15">
      <c r="A195" s="561"/>
      <c r="P195" s="562" t="str">
        <f t="shared" si="58"/>
        <v/>
      </c>
      <c r="AJ195" s="582"/>
      <c r="AM195" s="589"/>
      <c r="AN195" s="589"/>
      <c r="AO195" s="589"/>
      <c r="AP195" s="589"/>
      <c r="AQ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O195" s="589"/>
      <c r="BP195" s="589"/>
      <c r="BQ195" s="589"/>
      <c r="BR195" s="589"/>
      <c r="BS195" s="589"/>
      <c r="BT195" s="589"/>
      <c r="BU195" s="589"/>
      <c r="BV195" s="589"/>
      <c r="BW195" s="589"/>
    </row>
    <row r="196" spans="1:75" ht="15">
      <c r="A196" s="561"/>
      <c r="P196" s="562" t="str">
        <f t="shared" si="58"/>
        <v/>
      </c>
      <c r="AJ196" s="582"/>
      <c r="AM196" s="589"/>
      <c r="AN196" s="589"/>
      <c r="AO196" s="589"/>
      <c r="AP196" s="589"/>
      <c r="AQ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O196" s="589"/>
      <c r="BP196" s="589"/>
      <c r="BQ196" s="589"/>
      <c r="BR196" s="589"/>
      <c r="BS196" s="589"/>
      <c r="BT196" s="589"/>
      <c r="BU196" s="589"/>
      <c r="BV196" s="589"/>
      <c r="BW196" s="589"/>
    </row>
    <row r="197" spans="1:75" ht="15">
      <c r="A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O197" s="589"/>
      <c r="BP197" s="589"/>
      <c r="BQ197" s="589"/>
      <c r="BR197" s="589"/>
      <c r="BS197" s="589"/>
      <c r="BT197" s="589"/>
      <c r="BU197" s="589"/>
      <c r="BV197" s="589"/>
      <c r="BW197" s="589"/>
    </row>
    <row r="198" spans="1:75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O198" s="589"/>
      <c r="BP198" s="589"/>
      <c r="BQ198" s="589"/>
      <c r="BR198" s="589"/>
      <c r="BS198" s="589"/>
      <c r="BT198" s="589"/>
      <c r="BU198" s="589"/>
      <c r="BV198" s="589"/>
      <c r="BW198" s="589"/>
    </row>
    <row r="199" spans="1:75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O199" s="589"/>
      <c r="BP199" s="589"/>
      <c r="BQ199" s="589"/>
      <c r="BR199" s="589"/>
      <c r="BS199" s="589"/>
      <c r="BT199" s="589"/>
      <c r="BU199" s="589"/>
      <c r="BV199" s="589"/>
      <c r="BW199" s="589"/>
    </row>
    <row r="200" spans="1:75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O200" s="589"/>
      <c r="BP200" s="589"/>
      <c r="BQ200" s="589"/>
      <c r="BR200" s="589"/>
      <c r="BS200" s="589"/>
      <c r="BT200" s="589"/>
      <c r="BU200" s="589"/>
      <c r="BV200" s="589"/>
      <c r="BW200" s="589"/>
    </row>
    <row r="201" spans="1:75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O201" s="589"/>
      <c r="BP201" s="589"/>
      <c r="BQ201" s="589"/>
      <c r="BR201" s="589"/>
      <c r="BS201" s="589"/>
      <c r="BT201" s="589"/>
      <c r="BU201" s="589"/>
      <c r="BV201" s="589"/>
      <c r="BW201" s="589"/>
    </row>
    <row r="202" spans="1:75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O202" s="589"/>
      <c r="BP202" s="589"/>
      <c r="BQ202" s="589"/>
      <c r="BR202" s="589"/>
      <c r="BS202" s="589"/>
      <c r="BT202" s="589"/>
      <c r="BU202" s="589"/>
      <c r="BV202" s="589"/>
      <c r="BW202" s="589"/>
    </row>
    <row r="203" spans="1:75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O203" s="589"/>
      <c r="BP203" s="589"/>
      <c r="BQ203" s="589"/>
      <c r="BR203" s="589"/>
      <c r="BS203" s="589"/>
      <c r="BT203" s="589"/>
      <c r="BU203" s="589"/>
      <c r="BV203" s="589"/>
      <c r="BW203" s="589"/>
    </row>
    <row r="204" spans="1:75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O204" s="589"/>
      <c r="BP204" s="589"/>
      <c r="BQ204" s="589"/>
      <c r="BR204" s="589"/>
      <c r="BS204" s="589"/>
      <c r="BT204" s="589"/>
      <c r="BU204" s="589"/>
      <c r="BV204" s="589"/>
      <c r="BW204" s="589"/>
    </row>
    <row r="205" spans="1:75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O205" s="589"/>
      <c r="BP205" s="589"/>
      <c r="BQ205" s="589"/>
      <c r="BR205" s="589"/>
      <c r="BS205" s="589"/>
      <c r="BT205" s="589"/>
      <c r="BU205" s="589"/>
      <c r="BV205" s="589"/>
      <c r="BW205" s="589"/>
    </row>
    <row r="206" spans="1:75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O206" s="589"/>
      <c r="BP206" s="589"/>
      <c r="BQ206" s="589"/>
      <c r="BR206" s="589"/>
      <c r="BS206" s="589"/>
      <c r="BT206" s="589"/>
      <c r="BU206" s="589"/>
      <c r="BV206" s="589"/>
      <c r="BW206" s="589"/>
    </row>
    <row r="207" spans="1:75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O207" s="589"/>
      <c r="BP207" s="589"/>
      <c r="BQ207" s="589"/>
      <c r="BR207" s="589"/>
      <c r="BS207" s="589"/>
      <c r="BT207" s="589"/>
      <c r="BU207" s="589"/>
      <c r="BV207" s="589"/>
      <c r="BW207" s="589"/>
    </row>
    <row r="208" spans="1:75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O208" s="589"/>
      <c r="BP208" s="589"/>
      <c r="BQ208" s="589"/>
      <c r="BR208" s="589"/>
      <c r="BS208" s="589"/>
      <c r="BT208" s="589"/>
      <c r="BU208" s="589"/>
      <c r="BV208" s="589"/>
      <c r="BW208" s="589"/>
    </row>
    <row r="209" spans="1:75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O209" s="589"/>
      <c r="BP209" s="589"/>
      <c r="BQ209" s="589"/>
      <c r="BR209" s="589"/>
      <c r="BS209" s="589"/>
      <c r="BT209" s="589"/>
      <c r="BU209" s="589"/>
      <c r="BV209" s="589"/>
      <c r="BW209" s="589"/>
    </row>
    <row r="210" spans="1:75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O210" s="589"/>
      <c r="BP210" s="589"/>
      <c r="BQ210" s="589"/>
      <c r="BR210" s="589"/>
      <c r="BS210" s="589"/>
      <c r="BT210" s="589"/>
      <c r="BU210" s="589"/>
      <c r="BV210" s="589"/>
      <c r="BW210" s="589"/>
    </row>
    <row r="211" spans="1:75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O211" s="589"/>
      <c r="BP211" s="589"/>
      <c r="BQ211" s="589"/>
      <c r="BR211" s="589"/>
      <c r="BS211" s="589"/>
      <c r="BT211" s="589"/>
      <c r="BU211" s="589"/>
      <c r="BV211" s="589"/>
      <c r="BW211" s="589"/>
    </row>
    <row r="212" spans="1:75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O212" s="589"/>
      <c r="BP212" s="589"/>
      <c r="BQ212" s="589"/>
      <c r="BR212" s="589"/>
      <c r="BS212" s="589"/>
      <c r="BT212" s="589"/>
      <c r="BU212" s="589"/>
      <c r="BV212" s="589"/>
      <c r="BW212" s="589"/>
    </row>
    <row r="213" spans="1:75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O213" s="589"/>
      <c r="BP213" s="589"/>
      <c r="BQ213" s="589"/>
      <c r="BR213" s="589"/>
      <c r="BS213" s="589"/>
      <c r="BT213" s="589"/>
      <c r="BU213" s="589"/>
      <c r="BV213" s="589"/>
      <c r="BW213" s="589"/>
    </row>
    <row r="214" spans="1:75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O214" s="589"/>
      <c r="BP214" s="589"/>
      <c r="BQ214" s="589"/>
      <c r="BR214" s="589"/>
      <c r="BS214" s="589"/>
      <c r="BT214" s="589"/>
      <c r="BU214" s="589"/>
      <c r="BV214" s="589"/>
      <c r="BW214" s="589"/>
    </row>
    <row r="215" spans="1:75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S215" s="589"/>
      <c r="AT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O215" s="589"/>
      <c r="BP215" s="589"/>
      <c r="BQ215" s="589"/>
      <c r="BR215" s="589"/>
      <c r="BS215" s="589"/>
      <c r="BT215" s="589"/>
      <c r="BU215" s="589"/>
      <c r="BV215" s="589"/>
      <c r="BW215" s="589"/>
    </row>
    <row r="216" spans="1:75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S216" s="589"/>
      <c r="AT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O216" s="589"/>
      <c r="BP216" s="589"/>
      <c r="BQ216" s="589"/>
      <c r="BR216" s="589"/>
      <c r="BS216" s="589"/>
      <c r="BT216" s="589"/>
      <c r="BU216" s="589"/>
      <c r="BV216" s="589"/>
      <c r="BW216" s="589"/>
    </row>
    <row r="217" spans="1:75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S217" s="589"/>
      <c r="AT217" s="589"/>
      <c r="AU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O217" s="589"/>
      <c r="BP217" s="589"/>
      <c r="BQ217" s="589"/>
      <c r="BR217" s="589"/>
      <c r="BS217" s="589"/>
      <c r="BT217" s="589"/>
      <c r="BU217" s="589"/>
      <c r="BV217" s="589"/>
      <c r="BW217" s="589"/>
    </row>
    <row r="218" spans="1:75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S218" s="589"/>
      <c r="AT218" s="589"/>
      <c r="AU218" s="589"/>
      <c r="AV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O218" s="589"/>
      <c r="BP218" s="589"/>
      <c r="BQ218" s="589"/>
      <c r="BR218" s="589"/>
      <c r="BS218" s="589"/>
      <c r="BT218" s="589"/>
      <c r="BU218" s="589"/>
      <c r="BV218" s="589"/>
      <c r="BW218" s="589"/>
    </row>
    <row r="219" spans="1:7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7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75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5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5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5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5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5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5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5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75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  <c r="AM229" s="561"/>
      <c r="AN229" s="561"/>
      <c r="AO229" s="561"/>
      <c r="AP229" s="561"/>
      <c r="AQ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O229" s="561"/>
      <c r="BP229" s="561"/>
      <c r="BQ229" s="561"/>
      <c r="BR229" s="561"/>
      <c r="BS229" s="561"/>
      <c r="BT229" s="561"/>
      <c r="BU229" s="561"/>
      <c r="BV229" s="561"/>
      <c r="BW229" s="561"/>
    </row>
    <row r="230" spans="1:75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O230" s="561"/>
      <c r="BP230" s="561"/>
      <c r="BQ230" s="561"/>
      <c r="BR230" s="561"/>
      <c r="BS230" s="561"/>
      <c r="BT230" s="561"/>
      <c r="BU230" s="561"/>
      <c r="BV230" s="561"/>
      <c r="BW230" s="561"/>
    </row>
    <row r="231" spans="1:75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O231" s="561"/>
      <c r="BP231" s="561"/>
      <c r="BQ231" s="561"/>
      <c r="BR231" s="561"/>
      <c r="BS231" s="561"/>
      <c r="BT231" s="561"/>
      <c r="BU231" s="561"/>
      <c r="BV231" s="561"/>
      <c r="BW231" s="561"/>
    </row>
    <row r="232" spans="1:75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O232" s="561"/>
      <c r="BP232" s="561"/>
      <c r="BQ232" s="561"/>
      <c r="BR232" s="561"/>
      <c r="BS232" s="561"/>
      <c r="BT232" s="561"/>
      <c r="BU232" s="561"/>
      <c r="BV232" s="561"/>
      <c r="BW232" s="561"/>
    </row>
    <row r="233" spans="1:75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O233" s="561"/>
      <c r="BP233" s="561"/>
      <c r="BQ233" s="561"/>
      <c r="BR233" s="561"/>
      <c r="BS233" s="561"/>
      <c r="BT233" s="561"/>
      <c r="BU233" s="561"/>
      <c r="BV233" s="561"/>
      <c r="BW233" s="561"/>
    </row>
    <row r="234" spans="1:75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O234" s="561"/>
      <c r="BP234" s="561"/>
      <c r="BQ234" s="561"/>
      <c r="BR234" s="561"/>
      <c r="BS234" s="561"/>
      <c r="BT234" s="561"/>
      <c r="BU234" s="561"/>
      <c r="BV234" s="561"/>
      <c r="BW234" s="561"/>
    </row>
    <row r="235" spans="1:75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O235" s="561"/>
      <c r="BP235" s="561"/>
      <c r="BQ235" s="561"/>
      <c r="BR235" s="561"/>
      <c r="BS235" s="561"/>
      <c r="BT235" s="561"/>
      <c r="BU235" s="561"/>
      <c r="BV235" s="561"/>
      <c r="BW235" s="561"/>
    </row>
    <row r="236" spans="1:75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S236" s="561"/>
      <c r="AT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O236" s="561"/>
      <c r="BP236" s="561"/>
      <c r="BQ236" s="561"/>
      <c r="BR236" s="561"/>
      <c r="BS236" s="561"/>
      <c r="BT236" s="561"/>
      <c r="BU236" s="561"/>
      <c r="BV236" s="561"/>
      <c r="BW236" s="561"/>
    </row>
    <row r="237" spans="1:75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S237" s="561"/>
      <c r="AT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O237" s="561"/>
      <c r="BP237" s="561"/>
      <c r="BQ237" s="561"/>
      <c r="BR237" s="561"/>
      <c r="BS237" s="561"/>
      <c r="BT237" s="561"/>
      <c r="BU237" s="561"/>
      <c r="BV237" s="561"/>
      <c r="BW237" s="561"/>
    </row>
    <row r="238" spans="1:75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S238" s="561"/>
      <c r="AT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O238" s="561"/>
      <c r="BP238" s="561"/>
      <c r="BQ238" s="561"/>
      <c r="BR238" s="561"/>
      <c r="BS238" s="561"/>
      <c r="BT238" s="561"/>
      <c r="BU238" s="561"/>
      <c r="BV238" s="561"/>
      <c r="BW238" s="561"/>
    </row>
    <row r="239" spans="1:75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S239" s="561"/>
      <c r="AT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O239" s="561"/>
      <c r="BP239" s="561"/>
      <c r="BQ239" s="561"/>
      <c r="BR239" s="561"/>
      <c r="BS239" s="561"/>
      <c r="BT239" s="561"/>
      <c r="BU239" s="561"/>
      <c r="BV239" s="561"/>
      <c r="BW239" s="561"/>
    </row>
    <row r="240" spans="1:75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O240" s="561"/>
      <c r="BP240" s="561"/>
      <c r="BQ240" s="561"/>
      <c r="BR240" s="561"/>
      <c r="BS240" s="561"/>
      <c r="BT240" s="561"/>
      <c r="BU240" s="561"/>
      <c r="BV240" s="561"/>
      <c r="BW240" s="561"/>
    </row>
    <row r="241" spans="1:75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O241" s="561"/>
      <c r="BP241" s="561"/>
      <c r="BQ241" s="561"/>
      <c r="BR241" s="561"/>
      <c r="BS241" s="561"/>
      <c r="BT241" s="561"/>
      <c r="BU241" s="561"/>
      <c r="BV241" s="561"/>
      <c r="BW241" s="561"/>
    </row>
    <row r="242" spans="1:75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O242" s="561"/>
      <c r="BP242" s="561"/>
      <c r="BQ242" s="561"/>
      <c r="BR242" s="561"/>
      <c r="BS242" s="561"/>
      <c r="BT242" s="561"/>
      <c r="BU242" s="561"/>
      <c r="BV242" s="561"/>
      <c r="BW242" s="561"/>
    </row>
    <row r="243" spans="1:75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O243" s="561"/>
      <c r="BP243" s="561"/>
      <c r="BQ243" s="561"/>
      <c r="BR243" s="561"/>
      <c r="BS243" s="561"/>
      <c r="BT243" s="561"/>
      <c r="BU243" s="561"/>
      <c r="BV243" s="561"/>
      <c r="BW243" s="561"/>
    </row>
    <row r="244" spans="1:75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O244" s="561"/>
      <c r="BP244" s="561"/>
      <c r="BQ244" s="561"/>
      <c r="BR244" s="561"/>
      <c r="BS244" s="561"/>
      <c r="BT244" s="561"/>
      <c r="BU244" s="561"/>
      <c r="BV244" s="561"/>
      <c r="BW244" s="561"/>
    </row>
    <row r="245" spans="1:75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O245" s="561"/>
      <c r="BP245" s="561"/>
      <c r="BQ245" s="561"/>
      <c r="BR245" s="561"/>
      <c r="BS245" s="561"/>
      <c r="BT245" s="561"/>
      <c r="BU245" s="561"/>
      <c r="BV245" s="561"/>
      <c r="BW245" s="561"/>
    </row>
    <row r="246" spans="1:75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O246" s="561"/>
      <c r="BP246" s="561"/>
      <c r="BQ246" s="561"/>
      <c r="BR246" s="561"/>
      <c r="BS246" s="561"/>
      <c r="BT246" s="561"/>
      <c r="BU246" s="561"/>
      <c r="BV246" s="561"/>
      <c r="BW246" s="561"/>
    </row>
    <row r="247" spans="1:75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  <c r="AM247" s="561"/>
      <c r="AN247" s="561"/>
      <c r="AO247" s="561"/>
      <c r="AP247" s="561"/>
      <c r="AQ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O247" s="561"/>
      <c r="BP247" s="561"/>
      <c r="BQ247" s="561"/>
      <c r="BR247" s="561"/>
      <c r="BS247" s="561"/>
      <c r="BT247" s="561"/>
      <c r="BU247" s="561"/>
      <c r="BV247" s="561"/>
      <c r="BW247" s="561"/>
    </row>
    <row r="248" spans="1:75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  <c r="AM248" s="561"/>
      <c r="AN248" s="561"/>
      <c r="AO248" s="561"/>
      <c r="AP248" s="561"/>
      <c r="AQ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O248" s="561"/>
      <c r="BP248" s="561"/>
      <c r="BQ248" s="561"/>
      <c r="BR248" s="561"/>
      <c r="BS248" s="561"/>
      <c r="BT248" s="561"/>
      <c r="BU248" s="561"/>
      <c r="BV248" s="561"/>
      <c r="BW248" s="561"/>
    </row>
    <row r="249" spans="1:75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O249" s="561"/>
      <c r="BP249" s="561"/>
      <c r="BQ249" s="561"/>
      <c r="BR249" s="561"/>
      <c r="BS249" s="561"/>
      <c r="BT249" s="561"/>
      <c r="BU249" s="561"/>
      <c r="BV249" s="561"/>
      <c r="BW249" s="561"/>
    </row>
    <row r="250" spans="1:75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O250" s="561"/>
      <c r="BP250" s="561"/>
      <c r="BQ250" s="561"/>
      <c r="BR250" s="561"/>
      <c r="BS250" s="561"/>
      <c r="BT250" s="561"/>
      <c r="BU250" s="561"/>
      <c r="BV250" s="561"/>
      <c r="BW250" s="561"/>
    </row>
    <row r="251" spans="1:75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O251" s="561"/>
      <c r="BP251" s="561"/>
      <c r="BQ251" s="561"/>
      <c r="BR251" s="561"/>
      <c r="BS251" s="561"/>
      <c r="BT251" s="561"/>
      <c r="BU251" s="561"/>
      <c r="BV251" s="561"/>
      <c r="BW251" s="561"/>
    </row>
    <row r="252" spans="1:75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O252" s="561"/>
      <c r="BP252" s="561"/>
      <c r="BQ252" s="561"/>
      <c r="BR252" s="561"/>
      <c r="BS252" s="561"/>
      <c r="BT252" s="561"/>
      <c r="BU252" s="561"/>
      <c r="BV252" s="561"/>
      <c r="BW252" s="561"/>
    </row>
    <row r="253" spans="1:75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O253" s="561"/>
      <c r="BP253" s="561"/>
      <c r="BQ253" s="561"/>
      <c r="BR253" s="561"/>
      <c r="BS253" s="561"/>
      <c r="BT253" s="561"/>
      <c r="BU253" s="561"/>
      <c r="BV253" s="561"/>
      <c r="BW253" s="561"/>
    </row>
    <row r="254" spans="1:75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O254" s="561"/>
      <c r="BP254" s="561"/>
      <c r="BQ254" s="561"/>
      <c r="BR254" s="561"/>
      <c r="BS254" s="561"/>
      <c r="BT254" s="561"/>
      <c r="BU254" s="561"/>
      <c r="BV254" s="561"/>
      <c r="BW254" s="561"/>
    </row>
    <row r="255" spans="1:75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O255" s="561"/>
      <c r="BP255" s="561"/>
      <c r="BQ255" s="561"/>
      <c r="BR255" s="561"/>
      <c r="BS255" s="561"/>
      <c r="BT255" s="561"/>
      <c r="BU255" s="561"/>
      <c r="BV255" s="561"/>
      <c r="BW255" s="561"/>
    </row>
    <row r="256" spans="1:75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O256" s="561"/>
      <c r="BP256" s="561"/>
      <c r="BQ256" s="561"/>
      <c r="BR256" s="561"/>
      <c r="BS256" s="561"/>
      <c r="BT256" s="561"/>
      <c r="BU256" s="561"/>
      <c r="BV256" s="561"/>
      <c r="BW256" s="561"/>
    </row>
    <row r="257" spans="1:75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O257" s="561"/>
      <c r="BP257" s="561"/>
      <c r="BQ257" s="561"/>
      <c r="BR257" s="561"/>
      <c r="BS257" s="561"/>
      <c r="BT257" s="561"/>
      <c r="BU257" s="561"/>
      <c r="BV257" s="561"/>
      <c r="BW257" s="561"/>
    </row>
    <row r="258" spans="1:75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S258" s="561"/>
      <c r="AT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O258" s="561"/>
      <c r="BP258" s="561"/>
      <c r="BQ258" s="561"/>
      <c r="BR258" s="561"/>
      <c r="BS258" s="561"/>
      <c r="BT258" s="561"/>
      <c r="BU258" s="561"/>
      <c r="BV258" s="561"/>
      <c r="BW258" s="561"/>
    </row>
    <row r="259" spans="1:75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S259" s="561"/>
      <c r="AT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O259" s="561"/>
      <c r="BP259" s="561"/>
      <c r="BQ259" s="561"/>
      <c r="BR259" s="561"/>
      <c r="BS259" s="561"/>
      <c r="BT259" s="561"/>
      <c r="BU259" s="561"/>
      <c r="BV259" s="561"/>
      <c r="BW259" s="561"/>
    </row>
    <row r="260" spans="1:75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S260" s="561"/>
      <c r="AT260" s="561"/>
      <c r="AU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M260" s="561"/>
      <c r="BO260" s="561"/>
      <c r="BP260" s="561"/>
      <c r="BQ260" s="561"/>
      <c r="BR260" s="561"/>
      <c r="BS260" s="561"/>
      <c r="BT260" s="561"/>
      <c r="BU260" s="561"/>
      <c r="BV260" s="561"/>
      <c r="BW260" s="561"/>
    </row>
    <row r="261" spans="1:75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J261" s="561"/>
      <c r="AK261" s="561"/>
      <c r="AM261" s="561"/>
      <c r="AN261" s="561"/>
      <c r="AO261" s="561"/>
      <c r="AP261" s="561"/>
      <c r="AQ261" s="561"/>
      <c r="AS261" s="561"/>
      <c r="AT261" s="561"/>
      <c r="AU261" s="561"/>
      <c r="AV261" s="561"/>
      <c r="AW261" s="561"/>
      <c r="AX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H261" s="561"/>
      <c r="BI261" s="561"/>
      <c r="BJ261" s="561"/>
      <c r="BK261" s="561"/>
      <c r="BL261" s="561"/>
      <c r="BM261" s="561"/>
      <c r="BO261" s="561"/>
      <c r="BP261" s="561"/>
      <c r="BQ261" s="561"/>
      <c r="BR261" s="561"/>
      <c r="BS261" s="561"/>
      <c r="BT261" s="561"/>
      <c r="BU261" s="561"/>
      <c r="BV261" s="561"/>
      <c r="BW261" s="561"/>
    </row>
    <row r="262" spans="1:75">
      <c r="A262" s="561"/>
      <c r="E262" s="561"/>
      <c r="H262" s="561"/>
    </row>
  </sheetData>
  <autoFilter ref="A22:CF68"/>
  <phoneticPr fontId="55" type="noConversion"/>
  <conditionalFormatting sqref="I1:J13 N20:P21 L1:L13 K80:L208 I14:L14 I81:J238 P70:P244 N70:O237 I18:L21 N23:P69">
    <cfRule type="cellIs" dxfId="1167" priority="92" stopIfTrue="1" operator="equal">
      <formula>"U"</formula>
    </cfRule>
    <cfRule type="cellIs" dxfId="1166" priority="93" stopIfTrue="1" operator="equal">
      <formula>"O"</formula>
    </cfRule>
  </conditionalFormatting>
  <conditionalFormatting sqref="M23:M237">
    <cfRule type="cellIs" dxfId="1165" priority="94" stopIfTrue="1" operator="equal">
      <formula>"W"</formula>
    </cfRule>
    <cfRule type="cellIs" dxfId="1164" priority="95" stopIfTrue="1" operator="equal">
      <formula>"D"</formula>
    </cfRule>
  </conditionalFormatting>
  <conditionalFormatting sqref="AL23:AL237">
    <cfRule type="cellIs" dxfId="1163" priority="96" stopIfTrue="1" operator="notEqual">
      <formula>11</formula>
    </cfRule>
    <cfRule type="cellIs" dxfId="1162" priority="97" stopIfTrue="1" operator="between">
      <formula>0</formula>
      <formula>20</formula>
    </cfRule>
  </conditionalFormatting>
  <conditionalFormatting sqref="AK22:AK168">
    <cfRule type="cellIs" dxfId="1161" priority="86" stopIfTrue="1" operator="notEqual">
      <formula>0</formula>
    </cfRule>
    <cfRule type="cellIs" dxfId="1160" priority="87" stopIfTrue="1" operator="between">
      <formula>0</formula>
      <formula>20</formula>
    </cfRule>
  </conditionalFormatting>
  <conditionalFormatting sqref="AJ22:AJ92">
    <cfRule type="cellIs" dxfId="1159" priority="85" operator="equal">
      <formula>"T"</formula>
    </cfRule>
  </conditionalFormatting>
  <conditionalFormatting sqref="T80">
    <cfRule type="cellIs" dxfId="1158" priority="84" operator="lessThan">
      <formula>0</formula>
    </cfRule>
  </conditionalFormatting>
  <conditionalFormatting sqref="K76:L76">
    <cfRule type="cellIs" dxfId="1157" priority="82" stopIfTrue="1" operator="equal">
      <formula>"U"</formula>
    </cfRule>
    <cfRule type="cellIs" dxfId="1156" priority="83" stopIfTrue="1" operator="equal">
      <formula>"O"</formula>
    </cfRule>
  </conditionalFormatting>
  <conditionalFormatting sqref="L38">
    <cfRule type="cellIs" dxfId="1155" priority="78" stopIfTrue="1" operator="equal">
      <formula>"U"</formula>
    </cfRule>
    <cfRule type="cellIs" dxfId="1154" priority="79" stopIfTrue="1" operator="equal">
      <formula>"O"</formula>
    </cfRule>
  </conditionalFormatting>
  <conditionalFormatting sqref="K41">
    <cfRule type="cellIs" dxfId="1153" priority="76" stopIfTrue="1" operator="equal">
      <formula>"U"</formula>
    </cfRule>
    <cfRule type="cellIs" dxfId="1152" priority="77" stopIfTrue="1" operator="equal">
      <formula>"O"</formula>
    </cfRule>
  </conditionalFormatting>
  <conditionalFormatting sqref="K49">
    <cfRule type="cellIs" dxfId="1151" priority="74" stopIfTrue="1" operator="equal">
      <formula>"U"</formula>
    </cfRule>
    <cfRule type="cellIs" dxfId="1150" priority="75" stopIfTrue="1" operator="equal">
      <formula>"O"</formula>
    </cfRule>
  </conditionalFormatting>
  <conditionalFormatting sqref="L49">
    <cfRule type="cellIs" dxfId="1149" priority="72" stopIfTrue="1" operator="equal">
      <formula>"U"</formula>
    </cfRule>
    <cfRule type="cellIs" dxfId="1148" priority="73" stopIfTrue="1" operator="equal">
      <formula>"O"</formula>
    </cfRule>
  </conditionalFormatting>
  <conditionalFormatting sqref="B45:J46 A60:I60 A64:I64 A65:J118 A23:J44 A47:J59 A61:J61 A63:J63">
    <cfRule type="expression" dxfId="1147" priority="71">
      <formula>"J24=""J1L"""</formula>
    </cfRule>
  </conditionalFormatting>
  <conditionalFormatting sqref="BT16:BV16 AM16:BR16">
    <cfRule type="top10" dxfId="1146" priority="98" stopIfTrue="1" rank="5"/>
  </conditionalFormatting>
  <conditionalFormatting sqref="BT15:BV15 AM15:BR15">
    <cfRule type="top10" dxfId="1145" priority="99" rank="11"/>
  </conditionalFormatting>
  <conditionalFormatting sqref="BT17:BV17 AM17:BR17">
    <cfRule type="top10" dxfId="1144" priority="100" stopIfTrue="1" rank="5"/>
  </conditionalFormatting>
  <conditionalFormatting sqref="BT14:BV14 AM14:BR14">
    <cfRule type="top10" dxfId="1143" priority="101" rank="11"/>
  </conditionalFormatting>
  <conditionalFormatting sqref="K38">
    <cfRule type="cellIs" dxfId="1142" priority="65" stopIfTrue="1" operator="equal">
      <formula>"U"</formula>
    </cfRule>
    <cfRule type="cellIs" dxfId="1141" priority="66" stopIfTrue="1" operator="equal">
      <formula>"O"</formula>
    </cfRule>
  </conditionalFormatting>
  <conditionalFormatting sqref="L73">
    <cfRule type="cellIs" dxfId="1140" priority="48" stopIfTrue="1" operator="equal">
      <formula>"U"</formula>
    </cfRule>
    <cfRule type="cellIs" dxfId="1139" priority="49" stopIfTrue="1" operator="equal">
      <formula>"O"</formula>
    </cfRule>
  </conditionalFormatting>
  <conditionalFormatting sqref="BP28 BE23:BE27 AM23:AM34 BL23:BL27 AO23:AQ34 BU29:BU105 BP23:BQ27 BU23:BU27 AX23:BB27 BV23:BZ105 BR23:BT105 AN23:AN63 BH59:BH60 BE29:BE105 BP29:BQ105 BM23:BO105 BJ59 BJ23:BK58 BG23:BH58 BF23:BF105 BG61:BH105 AQ36:AQ105 BI23:BI105 AO38:AO105 AN65:AN105 AM36:AM105 BL29:BL105 AP35:AP105 AX29:BB105 BC23:BD105 BJ60:BK105 AR23:AW105">
    <cfRule type="expression" dxfId="1138" priority="31">
      <formula>OR(AM23="b",AM23="inj",AM23="??",AM23="ban",AM23="INT")</formula>
    </cfRule>
  </conditionalFormatting>
  <conditionalFormatting sqref="A46">
    <cfRule type="expression" dxfId="1137" priority="28">
      <formula>"J24=""J1L"""</formula>
    </cfRule>
  </conditionalFormatting>
  <conditionalFormatting sqref="J60">
    <cfRule type="expression" dxfId="1136" priority="27">
      <formula>"J24=""J1L"""</formula>
    </cfRule>
  </conditionalFormatting>
  <conditionalFormatting sqref="J64">
    <cfRule type="expression" dxfId="1135" priority="26">
      <formula>"J24=""J1L"""</formula>
    </cfRule>
  </conditionalFormatting>
  <conditionalFormatting sqref="L63">
    <cfRule type="cellIs" dxfId="1134" priority="24" stopIfTrue="1" operator="equal">
      <formula>"U"</formula>
    </cfRule>
    <cfRule type="cellIs" dxfId="1133" priority="25" stopIfTrue="1" operator="equal">
      <formula>"O"</formula>
    </cfRule>
  </conditionalFormatting>
  <conditionalFormatting sqref="BT19:BV19 AM19:BR19">
    <cfRule type="expression" dxfId="1132" priority="18">
      <formula>OR(AM19="A",AM19="CF",AM19="SS",AM19="ST",AM19="AF",AM19="RW",AM19="LW")</formula>
    </cfRule>
    <cfRule type="expression" dxfId="1131" priority="19">
      <formula>OR(AM19="M",AM19="CM",AM19="LM",AM19="RM",AM19="DM",AM19="AM")</formula>
    </cfRule>
    <cfRule type="expression" dxfId="1130" priority="20">
      <formula>OR(AM19="D",AM19="CB",AM19="LB",AM19="RB")</formula>
    </cfRule>
    <cfRule type="expression" dxfId="1129" priority="21">
      <formula>OR(AM19="G",AM19="GK")</formula>
    </cfRule>
  </conditionalFormatting>
  <conditionalFormatting sqref="BT19:BV19 AM19:BR19">
    <cfRule type="expression" dxfId="1128" priority="14">
      <formula>OR(AM19="A",AM19="CF",AM19="SS",AM19="ST",AM19="RW",AM19="LW")</formula>
    </cfRule>
    <cfRule type="expression" dxfId="1127" priority="15">
      <formula>OR(AM19="M",AM19="CM",AM19="LM",AM19="RM",AM19="DM",AM19="AM")</formula>
    </cfRule>
    <cfRule type="expression" dxfId="1126" priority="16">
      <formula>OR(AM19="D",AM19="CB",AM19="LB",AM19="RB")</formula>
    </cfRule>
    <cfRule type="expression" dxfId="1125" priority="17">
      <formula>OR(AM19="G",AM19="GK")</formula>
    </cfRule>
  </conditionalFormatting>
  <conditionalFormatting sqref="BB28">
    <cfRule type="expression" dxfId="1124" priority="13">
      <formula>OR(BB28="b",BB28="inj",BB28="??",BB28="ban",BB28="INT")</formula>
    </cfRule>
  </conditionalFormatting>
  <conditionalFormatting sqref="BQ28">
    <cfRule type="expression" dxfId="1123" priority="12">
      <formula>OR(BQ28="b",BQ28="inj",BQ28="??",BQ28="ban",BQ28="INT")</formula>
    </cfRule>
  </conditionalFormatting>
  <conditionalFormatting sqref="BL28">
    <cfRule type="expression" dxfId="1122" priority="11">
      <formula>OR(BL28="b",BL28="inj",BL28="??",BL28="ban",BL28="INT")</formula>
    </cfRule>
  </conditionalFormatting>
  <conditionalFormatting sqref="AY28">
    <cfRule type="expression" dxfId="1121" priority="10">
      <formula>OR(AY28="b",AY28="inj",AY28="??",AY28="ban",AY28="INT")</formula>
    </cfRule>
  </conditionalFormatting>
  <conditionalFormatting sqref="BU28">
    <cfRule type="expression" dxfId="1120" priority="9">
      <formula>OR(BU28="b",BU28="inj",BU28="??",BU28="ban",BU28="INT")</formula>
    </cfRule>
  </conditionalFormatting>
  <conditionalFormatting sqref="AM35">
    <cfRule type="expression" dxfId="1119" priority="8">
      <formula>OR(AM35="b",AM35="inj",AM35="??",AM35="ban",AM35="INT")</formula>
    </cfRule>
  </conditionalFormatting>
  <conditionalFormatting sqref="AO35:AO37">
    <cfRule type="expression" dxfId="1118" priority="7">
      <formula>OR(AO35="b",AO35="inj",AO35="??",AO35="ban",AO35="INT")</formula>
    </cfRule>
  </conditionalFormatting>
  <conditionalFormatting sqref="AQ35">
    <cfRule type="expression" dxfId="1117" priority="6">
      <formula>OR(AQ35="b",AQ35="inj",AQ35="??",AQ35="ban",AQ35="INT")</formula>
    </cfRule>
  </conditionalFormatting>
  <conditionalFormatting sqref="A62:I62">
    <cfRule type="expression" dxfId="1116" priority="5">
      <formula>"J24=""J1L"""</formula>
    </cfRule>
  </conditionalFormatting>
  <conditionalFormatting sqref="J62">
    <cfRule type="expression" dxfId="1115" priority="4">
      <formula>"J24=""J1L"""</formula>
    </cfRule>
  </conditionalFormatting>
  <conditionalFormatting sqref="BK59">
    <cfRule type="expression" dxfId="1114" priority="3">
      <formula>OR(BK59="b",BK59="inj",BK59="??",BK59="ban",BK59="INT")</formula>
    </cfRule>
  </conditionalFormatting>
  <conditionalFormatting sqref="BG59:BG60">
    <cfRule type="expression" dxfId="1113" priority="2">
      <formula>OR(BG59="b",BG59="inj",BG59="??",BG59="ban",BG59="INT")</formula>
    </cfRule>
  </conditionalFormatting>
  <conditionalFormatting sqref="AN64">
    <cfRule type="expression" dxfId="1112" priority="1">
      <formula>OR(AN64="b",AN64="inj",AN64="??",AN64="ban",AN64="INT")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H260"/>
  <sheetViews>
    <sheetView zoomScale="80" zoomScaleNormal="80" workbookViewId="0">
      <pane xSplit="38" ySplit="22" topLeftCell="AM38" activePane="bottomRight" state="frozen"/>
      <selection activeCell="BC70" sqref="BC70"/>
      <selection pane="topRight" activeCell="BC70" sqref="BC70"/>
      <selection pane="bottomLeft" activeCell="BC70" sqref="BC70"/>
      <selection pane="bottomRight" activeCell="AW65" sqref="AW65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63" width="3.85546875" style="562" customWidth="1"/>
    <col min="64" max="64" width="3.85546875" style="561" customWidth="1"/>
    <col min="65" max="66" width="3.85546875" style="562" customWidth="1"/>
    <col min="67" max="67" width="3.85546875" style="561" customWidth="1"/>
    <col min="68" max="72" width="3.85546875" style="562" customWidth="1"/>
    <col min="73" max="104" width="3.85546875" style="561" customWidth="1"/>
    <col min="105" max="16384" width="9.140625" style="561"/>
  </cols>
  <sheetData>
    <row r="1" spans="1:72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/>
      <c r="AN1" s="558" t="str">
        <f>AN21</f>
        <v>キム　ミンヒョク</v>
      </c>
      <c r="AO1" s="558"/>
      <c r="AP1" s="558"/>
      <c r="AQ1" s="558" t="str">
        <f>AQ21</f>
        <v>小林　祐三</v>
      </c>
      <c r="AR1" s="558" t="str">
        <f t="shared" ref="AR1:AX1" si="0">AR21</f>
        <v>高橋　義希</v>
      </c>
      <c r="AS1" s="558" t="str">
        <f t="shared" si="0"/>
        <v>福田　晃斗</v>
      </c>
      <c r="AT1" s="558" t="str">
        <f t="shared" si="0"/>
        <v>原川　力</v>
      </c>
      <c r="AU1" s="558"/>
      <c r="AV1" s="558" t="str">
        <f>AV21</f>
        <v>小野　裕二</v>
      </c>
      <c r="AW1" s="558"/>
      <c r="AX1" s="558" t="str">
        <f t="shared" si="0"/>
        <v>豊田　陽平</v>
      </c>
      <c r="AY1" s="558">
        <f>AY20</f>
        <v>0</v>
      </c>
      <c r="AZ1" s="558" t="str">
        <f>AZ21</f>
        <v>赤星　拓</v>
      </c>
      <c r="BA1" s="558" t="str">
        <f>BA21</f>
        <v>辻　周吾</v>
      </c>
      <c r="BB1" s="558" t="str">
        <f>BB21</f>
        <v>青木　剛</v>
      </c>
      <c r="BC1" s="558" t="str">
        <f>BC21</f>
        <v>三丸　拡</v>
      </c>
      <c r="BD1" s="558" t="str">
        <f>BD21</f>
        <v>藤田　優人</v>
      </c>
      <c r="BE1" s="558"/>
      <c r="BF1" s="558"/>
      <c r="BG1" s="558" t="str">
        <f>BG21</f>
        <v>水野　晃樹</v>
      </c>
      <c r="BH1" s="558"/>
      <c r="BI1" s="558"/>
      <c r="BJ1" s="558"/>
      <c r="BK1" s="558"/>
      <c r="BM1" s="558"/>
      <c r="BN1" s="558"/>
      <c r="BP1" s="558"/>
      <c r="BQ1" s="558"/>
      <c r="BR1" s="558"/>
      <c r="BS1" s="558"/>
      <c r="BT1" s="558" t="str">
        <f>BT21</f>
        <v>鎌田　大地</v>
      </c>
    </row>
    <row r="2" spans="1:72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SUM(IF(M$23:M$190="",0,1)*IF(ISBLANK($R$1),1,IF($J$23:$J$190=$R$1,1,0)))</f>
        <v>42</v>
      </c>
      <c r="AM2" s="555"/>
      <c r="AN2" s="555">
        <f t="array" ref="AN2">SUM(IF(ISBLANK(AN$69:AN$190),0,IF(AN$69:AN$190="susp",0,1))*IF(ISBLANK($R$1),1,IF($J$23:$J$190=$R$1,1,0)))</f>
        <v>0</v>
      </c>
      <c r="AO2" s="555"/>
      <c r="AP2" s="555"/>
      <c r="AQ2" s="555">
        <f t="array" ref="AQ2">SUM(IF(ISBLANK(AQ$69:AQ$190),0,IF(AQ$69:AQ$190="susp",0,1))*IF(ISBLANK($R$1),1,IF($J$23:$J$190=$R$1,1,0)))</f>
        <v>0</v>
      </c>
      <c r="AR2" s="555">
        <f t="array" ref="AR2">SUM(IF(ISBLANK(AR$69:AR$190),0,IF(AR$69:AR$190="susp",0,1))*IF(ISBLANK($R$1),1,IF($J$23:$J$190=$R$1,1,0)))</f>
        <v>0</v>
      </c>
      <c r="AS2" s="555">
        <f t="array" ref="AS2">SUM(IF(ISBLANK(AS$69:AS$190),0,IF(AS$69:AS$190="susp",0,1))*IF(ISBLANK($R$1),1,IF($J$23:$J$190=$R$1,1,0)))</f>
        <v>0</v>
      </c>
      <c r="AT2" s="555">
        <f t="array" ref="AT2">SUM(IF(ISBLANK(AT$69:AT$190),0,IF(AT$69:AT$190="susp",0,1))*IF(ISBLANK($R$1),1,IF($J$23:$J$190=$R$1,1,0)))</f>
        <v>0</v>
      </c>
      <c r="AU2" s="555"/>
      <c r="AV2" s="555">
        <f t="array" ref="AV2">SUM(IF(ISBLANK(AV$69:AV$190),0,IF(AV$69:AV$190="susp",0,1))*IF(ISBLANK($R$1),1,IF($J$23:$J$190=$R$1,1,0)))</f>
        <v>0</v>
      </c>
      <c r="AW2" s="555"/>
      <c r="AX2" s="555">
        <f t="array" ref="AX2">SUM(IF(ISBLANK(AX$69:AX$190),0,IF(AX$69:AX$190="susp",0,1))*IF(ISBLANK($R$1),1,IF($J$23:$J$190=$R$1,1,0)))</f>
        <v>0</v>
      </c>
      <c r="AY2" s="555">
        <f t="array" ref="AY2">SUM(IF(ISBLANK(AY$69:AY$190),0,IF(AY$69:AY$190="susp",0,1))*IF(ISBLANK($R$1),1,IF($J$23:$J$190=$R$1,1,0)))</f>
        <v>0</v>
      </c>
      <c r="AZ2" s="555">
        <f t="array" ref="AZ2">SUM(IF(ISBLANK(AZ$69:AZ$190),0,IF(AZ$69:AZ$190="susp",0,1))*IF(ISBLANK($R$1),1,IF($J$23:$J$190=$R$1,1,0)))</f>
        <v>0</v>
      </c>
      <c r="BA2" s="555">
        <f t="array" ref="BA2">SUM(IF(ISBLANK(BA$69:BA$190),0,IF(BA$69:BA$190="susp",0,1))*IF(ISBLANK($R$1),1,IF($J$23:$J$190=$R$1,1,0)))</f>
        <v>0</v>
      </c>
      <c r="BB2" s="555">
        <f t="array" ref="BB2">SUM(IF(ISBLANK(BB$69:BB$190),0,IF(BB$69:BB$190="susp",0,1))*IF(ISBLANK($R$1),1,IF($J$23:$J$190=$R$1,1,0)))</f>
        <v>0</v>
      </c>
      <c r="BC2" s="555">
        <f t="array" ref="BC2">SUM(IF(ISBLANK(BC$69:BC$190),0,IF(BC$69:BC$190="susp",0,1))*IF(ISBLANK($R$1),1,IF($J$23:$J$190=$R$1,1,0)))</f>
        <v>0</v>
      </c>
      <c r="BD2" s="555">
        <f t="array" ref="BD2">SUM(IF(ISBLANK(BD$69:BD$190),0,IF(BD$69:BD$190="susp",0,1))*IF(ISBLANK($R$1),1,IF($J$23:$J$190=$R$1,1,0)))</f>
        <v>0</v>
      </c>
      <c r="BE2" s="555"/>
      <c r="BF2" s="555"/>
      <c r="BG2" s="555">
        <f t="array" ref="BG2">SUM(IF(ISBLANK(BG$69:BG$190),0,IF(BG$69:BG$190="susp",0,1))*IF(ISBLANK($R$1),1,IF($J$23:$J$190=$R$1,1,0)))</f>
        <v>0</v>
      </c>
      <c r="BH2" s="555"/>
      <c r="BI2" s="555"/>
      <c r="BJ2" s="555"/>
      <c r="BK2" s="555"/>
      <c r="BM2" s="555"/>
      <c r="BN2" s="555"/>
      <c r="BP2" s="555"/>
      <c r="BQ2" s="555"/>
      <c r="BR2" s="555"/>
      <c r="BS2" s="555"/>
      <c r="BT2" s="555">
        <f t="array" ref="BT2">SUM(IF(ISBLANK(BT$69:BT$190),0,IF(BT$69:BT$190="susp",0,1))*IF(ISBLANK($R$1),1,IF($J$23:$J$190=$R$1,1,0)))</f>
        <v>0</v>
      </c>
    </row>
    <row r="3" spans="1:72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SUM(IF(M$23:M$190="W",1,0)*IF(ISBLANK($R$1),1,IF($J$23:$J$190=$R$1,1,0)))</f>
        <v>15</v>
      </c>
      <c r="AM3" s="555"/>
      <c r="AN3" s="555" t="e">
        <f t="array" ref="AN3">SUM(IF(ISTEXT(AN$69:AN$190),1,0)*IF(($M$23:$M$190)="W",1,0)*IF(ISBLANK($R$1),1,IF($J$23:$J$190=$R$1,1,0)))</f>
        <v>#N/A</v>
      </c>
      <c r="AO3" s="555"/>
      <c r="AP3" s="555"/>
      <c r="AQ3" s="555" t="e">
        <f t="array" ref="AQ3">SUM(IF(ISTEXT(AQ$69:AQ$190),1,0)*IF(($M$23:$M$190)="W",1,0)*IF(ISBLANK($R$1),1,IF($J$23:$J$190=$R$1,1,0)))</f>
        <v>#N/A</v>
      </c>
      <c r="AR3" s="555" t="e">
        <f t="array" ref="AR3">SUM(IF(ISTEXT(AR$69:AR$190),1,0)*IF(($M$23:$M$190)="W",1,0)*IF(ISBLANK($R$1),1,IF($J$23:$J$190=$R$1,1,0)))</f>
        <v>#N/A</v>
      </c>
      <c r="AS3" s="555" t="e">
        <f t="array" ref="AS3">SUM(IF(ISTEXT(AS$69:AS$190),1,0)*IF(($M$23:$M$190)="W",1,0)*IF(ISBLANK($R$1),1,IF($J$23:$J$190=$R$1,1,0)))</f>
        <v>#N/A</v>
      </c>
      <c r="AT3" s="555" t="e">
        <f t="array" ref="AT3">SUM(IF(ISTEXT(AT$69:AT$190),1,0)*IF(($M$23:$M$190)="W",1,0)*IF(ISBLANK($R$1),1,IF($J$23:$J$190=$R$1,1,0)))</f>
        <v>#N/A</v>
      </c>
      <c r="AU3" s="555"/>
      <c r="AV3" s="555" t="e">
        <f t="array" ref="AV3">SUM(IF(ISTEXT(AV$69:AV$190),1,0)*IF(($M$23:$M$190)="W",1,0)*IF(ISBLANK($R$1),1,IF($J$23:$J$190=$R$1,1,0)))</f>
        <v>#N/A</v>
      </c>
      <c r="AW3" s="555"/>
      <c r="AX3" s="555" t="e">
        <f t="array" ref="AX3">SUM(IF(ISTEXT(AX$69:AX$190),1,0)*IF(($M$23:$M$190)="W",1,0)*IF(ISBLANK($R$1),1,IF($J$23:$J$190=$R$1,1,0)))</f>
        <v>#N/A</v>
      </c>
      <c r="AY3" s="555" t="e">
        <f t="array" ref="AY3">SUM(IF(ISTEXT(AY$69:AY$190),1,0)*IF(($M$23:$M$190)="W",1,0)*IF(ISBLANK($R$1),1,IF($J$23:$J$190=$R$1,1,0)))</f>
        <v>#N/A</v>
      </c>
      <c r="AZ3" s="555" t="e">
        <f t="array" ref="AZ3">SUM(IF(ISTEXT(AZ$69:AZ$190),1,0)*IF(($M$23:$M$190)="W",1,0)*IF(ISBLANK($R$1),1,IF($J$23:$J$190=$R$1,1,0)))</f>
        <v>#N/A</v>
      </c>
      <c r="BA3" s="555" t="e">
        <f t="array" ref="BA3">SUM(IF(ISTEXT(BA$69:BA$190),1,0)*IF(($M$23:$M$190)="W",1,0)*IF(ISBLANK($R$1),1,IF($J$23:$J$190=$R$1,1,0)))</f>
        <v>#N/A</v>
      </c>
      <c r="BB3" s="555" t="e">
        <f t="array" ref="BB3">SUM(IF(ISTEXT(BB$69:BB$190),1,0)*IF(($M$23:$M$190)="W",1,0)*IF(ISBLANK($R$1),1,IF($J$23:$J$190=$R$1,1,0)))</f>
        <v>#N/A</v>
      </c>
      <c r="BC3" s="555" t="e">
        <f t="array" ref="BC3">SUM(IF(ISTEXT(BC$69:BC$190),1,0)*IF(($M$23:$M$190)="W",1,0)*IF(ISBLANK($R$1),1,IF($J$23:$J$190=$R$1,1,0)))</f>
        <v>#N/A</v>
      </c>
      <c r="BD3" s="555" t="e">
        <f t="array" ref="BD3">SUM(IF(ISTEXT(BD$69:BD$190),1,0)*IF(($M$23:$M$190)="W",1,0)*IF(ISBLANK($R$1),1,IF($J$23:$J$190=$R$1,1,0)))</f>
        <v>#N/A</v>
      </c>
      <c r="BE3" s="555"/>
      <c r="BF3" s="555"/>
      <c r="BG3" s="555" t="e">
        <f t="array" ref="BG3">SUM(IF(ISTEXT(BG$69:BG$190),1,0)*IF(($M$23:$M$190)="W",1,0)*IF(ISBLANK($R$1),1,IF($J$23:$J$190=$R$1,1,0)))</f>
        <v>#N/A</v>
      </c>
      <c r="BH3" s="555"/>
      <c r="BI3" s="555"/>
      <c r="BJ3" s="555"/>
      <c r="BK3" s="555"/>
      <c r="BM3" s="555"/>
      <c r="BN3" s="555"/>
      <c r="BP3" s="555"/>
      <c r="BQ3" s="555"/>
      <c r="BR3" s="555"/>
      <c r="BS3" s="555"/>
      <c r="BT3" s="555" t="e">
        <f t="array" ref="BT3">SUM(IF(ISTEXT(BT$69:BT$190),1,0)*IF(($M$23:$M$190)="W",1,0)*IF(ISBLANK($R$1),1,IF($J$23:$J$190=$R$1,1,0)))</f>
        <v>#N/A</v>
      </c>
    </row>
    <row r="4" spans="1:72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SUM(IF(M$23:M$190="D",1,0)*IF(ISBLANK($R$1),1,IF($J$23:$J$190=$R$1,1,0)))</f>
        <v>10</v>
      </c>
      <c r="AM4" s="555"/>
      <c r="AN4" s="555" t="e">
        <f t="array" ref="AN4">SUM(IF(ISTEXT(AN$69:AN$190),1,0)*IF(($M$23:$M$190)="D",1,0)*IF(ISBLANK($R$1),1,IF($J$23:$J$190=$R$1,1,0)))</f>
        <v>#N/A</v>
      </c>
      <c r="AO4" s="555"/>
      <c r="AP4" s="555"/>
      <c r="AQ4" s="555" t="e">
        <f t="array" ref="AQ4">SUM(IF(ISTEXT(AQ$69:AQ$190),1,0)*IF(($M$23:$M$190)="D",1,0)*IF(ISBLANK($R$1),1,IF($J$23:$J$190=$R$1,1,0)))</f>
        <v>#N/A</v>
      </c>
      <c r="AR4" s="555" t="e">
        <f t="array" ref="AR4">SUM(IF(ISTEXT(AR$69:AR$190),1,0)*IF(($M$23:$M$190)="D",1,0)*IF(ISBLANK($R$1),1,IF($J$23:$J$190=$R$1,1,0)))</f>
        <v>#N/A</v>
      </c>
      <c r="AS4" s="555" t="e">
        <f t="array" ref="AS4">SUM(IF(ISTEXT(AS$69:AS$190),1,0)*IF(($M$23:$M$190)="D",1,0)*IF(ISBLANK($R$1),1,IF($J$23:$J$190=$R$1,1,0)))</f>
        <v>#N/A</v>
      </c>
      <c r="AT4" s="555" t="e">
        <f t="array" ref="AT4">SUM(IF(ISTEXT(AT$69:AT$190),1,0)*IF(($M$23:$M$190)="D",1,0)*IF(ISBLANK($R$1),1,IF($J$23:$J$190=$R$1,1,0)))</f>
        <v>#N/A</v>
      </c>
      <c r="AU4" s="555"/>
      <c r="AV4" s="555" t="e">
        <f t="array" ref="AV4">SUM(IF(ISTEXT(AV$69:AV$190),1,0)*IF(($M$23:$M$190)="D",1,0)*IF(ISBLANK($R$1),1,IF($J$23:$J$190=$R$1,1,0)))</f>
        <v>#N/A</v>
      </c>
      <c r="AW4" s="555"/>
      <c r="AX4" s="555" t="e">
        <f t="array" ref="AX4">SUM(IF(ISTEXT(AX$69:AX$190),1,0)*IF(($M$23:$M$190)="D",1,0)*IF(ISBLANK($R$1),1,IF($J$23:$J$190=$R$1,1,0)))</f>
        <v>#N/A</v>
      </c>
      <c r="AY4" s="555" t="e">
        <f t="array" ref="AY4">SUM(IF(ISTEXT(AY$69:AY$190),1,0)*IF(($M$23:$M$190)="D",1,0)*IF(ISBLANK($R$1),1,IF($J$23:$J$190=$R$1,1,0)))</f>
        <v>#N/A</v>
      </c>
      <c r="AZ4" s="555" t="e">
        <f t="array" ref="AZ4">SUM(IF(ISTEXT(AZ$69:AZ$190),1,0)*IF(($M$23:$M$190)="D",1,0)*IF(ISBLANK($R$1),1,IF($J$23:$J$190=$R$1,1,0)))</f>
        <v>#N/A</v>
      </c>
      <c r="BA4" s="555" t="e">
        <f t="array" ref="BA4">SUM(IF(ISTEXT(BA$69:BA$190),1,0)*IF(($M$23:$M$190)="D",1,0)*IF(ISBLANK($R$1),1,IF($J$23:$J$190=$R$1,1,0)))</f>
        <v>#N/A</v>
      </c>
      <c r="BB4" s="555" t="e">
        <f t="array" ref="BB4">SUM(IF(ISTEXT(BB$69:BB$190),1,0)*IF(($M$23:$M$190)="D",1,0)*IF(ISBLANK($R$1),1,IF($J$23:$J$190=$R$1,1,0)))</f>
        <v>#N/A</v>
      </c>
      <c r="BC4" s="555" t="e">
        <f t="array" ref="BC4">SUM(IF(ISTEXT(BC$69:BC$190),1,0)*IF(($M$23:$M$190)="D",1,0)*IF(ISBLANK($R$1),1,IF($J$23:$J$190=$R$1,1,0)))</f>
        <v>#N/A</v>
      </c>
      <c r="BD4" s="555" t="e">
        <f t="array" ref="BD4">SUM(IF(ISTEXT(BD$69:BD$190),1,0)*IF(($M$23:$M$190)="D",1,0)*IF(ISBLANK($R$1),1,IF($J$23:$J$190=$R$1,1,0)))</f>
        <v>#N/A</v>
      </c>
      <c r="BE4" s="555"/>
      <c r="BF4" s="555"/>
      <c r="BG4" s="555" t="e">
        <f t="array" ref="BG4">SUM(IF(ISTEXT(BG$69:BG$190),1,0)*IF(($M$23:$M$190)="D",1,0)*IF(ISBLANK($R$1),1,IF($J$23:$J$190=$R$1,1,0)))</f>
        <v>#N/A</v>
      </c>
      <c r="BH4" s="555"/>
      <c r="BI4" s="555"/>
      <c r="BJ4" s="555"/>
      <c r="BK4" s="555"/>
      <c r="BM4" s="555"/>
      <c r="BN4" s="555"/>
      <c r="BP4" s="555"/>
      <c r="BQ4" s="555"/>
      <c r="BR4" s="555"/>
      <c r="BS4" s="555"/>
      <c r="BT4" s="555" t="e">
        <f t="array" ref="BT4">SUM(IF(ISTEXT(BT$69:BT$190),1,0)*IF(($M$23:$M$190)="D",1,0)*IF(ISBLANK($R$1),1,IF($J$23:$J$190=$R$1,1,0)))</f>
        <v>#N/A</v>
      </c>
    </row>
    <row r="5" spans="1:72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SUM(IF(M$23:M$190="L",1,0)*IF(ISBLANK($R$1),1,IF($J$23:$J$190=$R$1,1,0)))</f>
        <v>17</v>
      </c>
      <c r="AM5" s="555"/>
      <c r="AN5" s="555" t="e">
        <f t="array" ref="AN5">SUM(IF(ISTEXT(AN$69:AN$190),1,0)*IF(($M$23:$M$190)="L",1,0)*IF(ISBLANK($R$1),1,IF($J$23:$J$190=$R$1,1,0)))</f>
        <v>#N/A</v>
      </c>
      <c r="AO5" s="555"/>
      <c r="AP5" s="555"/>
      <c r="AQ5" s="555" t="e">
        <f t="array" ref="AQ5">SUM(IF(ISTEXT(AQ$69:AQ$190),1,0)*IF(($M$23:$M$190)="L",1,0)*IF(ISBLANK($R$1),1,IF($J$23:$J$190=$R$1,1,0)))</f>
        <v>#N/A</v>
      </c>
      <c r="AR5" s="555" t="e">
        <f t="array" ref="AR5">SUM(IF(ISTEXT(AR$69:AR$190),1,0)*IF(($M$23:$M$190)="L",1,0)*IF(ISBLANK($R$1),1,IF($J$23:$J$190=$R$1,1,0)))</f>
        <v>#N/A</v>
      </c>
      <c r="AS5" s="555" t="e">
        <f t="array" ref="AS5">SUM(IF(ISTEXT(AS$69:AS$190),1,0)*IF(($M$23:$M$190)="L",1,0)*IF(ISBLANK($R$1),1,IF($J$23:$J$190=$R$1,1,0)))</f>
        <v>#N/A</v>
      </c>
      <c r="AT5" s="555" t="e">
        <f t="array" ref="AT5">SUM(IF(ISTEXT(AT$69:AT$190),1,0)*IF(($M$23:$M$190)="L",1,0)*IF(ISBLANK($R$1),1,IF($J$23:$J$190=$R$1,1,0)))</f>
        <v>#N/A</v>
      </c>
      <c r="AU5" s="555"/>
      <c r="AV5" s="555" t="e">
        <f t="array" ref="AV5">SUM(IF(ISTEXT(AV$69:AV$190),1,0)*IF(($M$23:$M$190)="L",1,0)*IF(ISBLANK($R$1),1,IF($J$23:$J$190=$R$1,1,0)))</f>
        <v>#N/A</v>
      </c>
      <c r="AW5" s="555"/>
      <c r="AX5" s="555" t="e">
        <f t="array" ref="AX5">SUM(IF(ISTEXT(AX$69:AX$190),1,0)*IF(($M$23:$M$190)="L",1,0)*IF(ISBLANK($R$1),1,IF($J$23:$J$190=$R$1,1,0)))</f>
        <v>#N/A</v>
      </c>
      <c r="AY5" s="555" t="e">
        <f t="array" ref="AY5">SUM(IF(ISTEXT(AY$69:AY$190),1,0)*IF(($M$23:$M$190)="L",1,0)*IF(ISBLANK($R$1),1,IF($J$23:$J$190=$R$1,1,0)))</f>
        <v>#N/A</v>
      </c>
      <c r="AZ5" s="555" t="e">
        <f t="array" ref="AZ5">SUM(IF(ISTEXT(AZ$69:AZ$190),1,0)*IF(($M$23:$M$190)="L",1,0)*IF(ISBLANK($R$1),1,IF($J$23:$J$190=$R$1,1,0)))</f>
        <v>#N/A</v>
      </c>
      <c r="BA5" s="555" t="e">
        <f t="array" ref="BA5">SUM(IF(ISTEXT(BA$69:BA$190),1,0)*IF(($M$23:$M$190)="L",1,0)*IF(ISBLANK($R$1),1,IF($J$23:$J$190=$R$1,1,0)))</f>
        <v>#N/A</v>
      </c>
      <c r="BB5" s="555" t="e">
        <f t="array" ref="BB5">SUM(IF(ISTEXT(BB$69:BB$190),1,0)*IF(($M$23:$M$190)="L",1,0)*IF(ISBLANK($R$1),1,IF($J$23:$J$190=$R$1,1,0)))</f>
        <v>#N/A</v>
      </c>
      <c r="BC5" s="555" t="e">
        <f t="array" ref="BC5">SUM(IF(ISTEXT(BC$69:BC$190),1,0)*IF(($M$23:$M$190)="L",1,0)*IF(ISBLANK($R$1),1,IF($J$23:$J$190=$R$1,1,0)))</f>
        <v>#N/A</v>
      </c>
      <c r="BD5" s="555" t="e">
        <f t="array" ref="BD5">SUM(IF(ISTEXT(BD$69:BD$190),1,0)*IF(($M$23:$M$190)="L",1,0)*IF(ISBLANK($R$1),1,IF($J$23:$J$190=$R$1,1,0)))</f>
        <v>#N/A</v>
      </c>
      <c r="BE5" s="555"/>
      <c r="BF5" s="555"/>
      <c r="BG5" s="555" t="e">
        <f t="array" ref="BG5">SUM(IF(ISTEXT(BG$69:BG$190),1,0)*IF(($M$23:$M$190)="L",1,0)*IF(ISBLANK($R$1),1,IF($J$23:$J$190=$R$1,1,0)))</f>
        <v>#N/A</v>
      </c>
      <c r="BH5" s="555"/>
      <c r="BI5" s="555"/>
      <c r="BJ5" s="555"/>
      <c r="BK5" s="555"/>
      <c r="BM5" s="555"/>
      <c r="BN5" s="555"/>
      <c r="BP5" s="555"/>
      <c r="BQ5" s="555"/>
      <c r="BR5" s="555"/>
      <c r="BS5" s="555"/>
      <c r="BT5" s="555" t="e">
        <f t="array" ref="BT5">SUM(IF(ISTEXT(BT$69:BT$190),1,0)*IF(($M$23:$M$190)="L",1,0)*IF(ISBLANK($R$1),1,IF($J$23:$J$190=$R$1,1,0)))</f>
        <v>#N/A</v>
      </c>
    </row>
    <row r="6" spans="1:72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55</v>
      </c>
      <c r="AM6" s="555"/>
      <c r="AN6" s="555" t="e">
        <f>AN$3*3+AN$4</f>
        <v>#N/A</v>
      </c>
      <c r="AO6" s="555"/>
      <c r="AP6" s="555"/>
      <c r="AQ6" s="555" t="e">
        <f>AQ$3*3+AQ$4</f>
        <v>#N/A</v>
      </c>
      <c r="AR6" s="555" t="e">
        <f t="shared" ref="AR6:AX6" si="1">AR$3*3+AR$4</f>
        <v>#N/A</v>
      </c>
      <c r="AS6" s="555" t="e">
        <f t="shared" si="1"/>
        <v>#N/A</v>
      </c>
      <c r="AT6" s="555" t="e">
        <f t="shared" si="1"/>
        <v>#N/A</v>
      </c>
      <c r="AU6" s="555"/>
      <c r="AV6" s="555" t="e">
        <f>AV$3*3+AV$4</f>
        <v>#N/A</v>
      </c>
      <c r="AW6" s="555"/>
      <c r="AX6" s="555" t="e">
        <f t="shared" si="1"/>
        <v>#N/A</v>
      </c>
      <c r="AY6" s="555" t="e">
        <f t="shared" ref="AY6:BD6" si="2">AY$3*3+AY$4</f>
        <v>#N/A</v>
      </c>
      <c r="AZ6" s="555" t="e">
        <f t="shared" si="2"/>
        <v>#N/A</v>
      </c>
      <c r="BA6" s="555" t="e">
        <f t="shared" si="2"/>
        <v>#N/A</v>
      </c>
      <c r="BB6" s="555" t="e">
        <f t="shared" si="2"/>
        <v>#N/A</v>
      </c>
      <c r="BC6" s="555" t="e">
        <f t="shared" si="2"/>
        <v>#N/A</v>
      </c>
      <c r="BD6" s="555" t="e">
        <f t="shared" si="2"/>
        <v>#N/A</v>
      </c>
      <c r="BE6" s="555"/>
      <c r="BF6" s="555"/>
      <c r="BG6" s="555" t="e">
        <f>BG$3*3+BG$4</f>
        <v>#N/A</v>
      </c>
      <c r="BH6" s="555"/>
      <c r="BI6" s="555"/>
      <c r="BJ6" s="555"/>
      <c r="BK6" s="555"/>
      <c r="BM6" s="555"/>
      <c r="BN6" s="555"/>
      <c r="BP6" s="555"/>
      <c r="BQ6" s="555"/>
      <c r="BR6" s="555"/>
      <c r="BS6" s="555"/>
      <c r="BT6" s="555" t="e">
        <f>BT$3*3+BT$4</f>
        <v>#N/A</v>
      </c>
    </row>
    <row r="7" spans="1:72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1.3095238095238095</v>
      </c>
      <c r="AM7" s="555"/>
      <c r="AN7" s="555" t="e">
        <f>AN6/AN2</f>
        <v>#N/A</v>
      </c>
      <c r="AO7" s="555"/>
      <c r="AP7" s="555"/>
      <c r="AQ7" s="555" t="e">
        <f>AQ6/AQ2</f>
        <v>#N/A</v>
      </c>
      <c r="AR7" s="555" t="e">
        <f t="shared" ref="AR7:AX7" si="3">AR6/AR2</f>
        <v>#N/A</v>
      </c>
      <c r="AS7" s="555" t="e">
        <f t="shared" si="3"/>
        <v>#N/A</v>
      </c>
      <c r="AT7" s="555" t="e">
        <f t="shared" si="3"/>
        <v>#N/A</v>
      </c>
      <c r="AU7" s="555"/>
      <c r="AV7" s="555" t="e">
        <f>AV6/AV2</f>
        <v>#N/A</v>
      </c>
      <c r="AW7" s="555"/>
      <c r="AX7" s="555" t="e">
        <f t="shared" si="3"/>
        <v>#N/A</v>
      </c>
      <c r="AY7" s="555" t="e">
        <f t="shared" ref="AY7:BD7" si="4">AY6/AY2</f>
        <v>#N/A</v>
      </c>
      <c r="AZ7" s="555" t="e">
        <f t="shared" si="4"/>
        <v>#N/A</v>
      </c>
      <c r="BA7" s="555" t="e">
        <f t="shared" si="4"/>
        <v>#N/A</v>
      </c>
      <c r="BB7" s="555" t="e">
        <f t="shared" si="4"/>
        <v>#N/A</v>
      </c>
      <c r="BC7" s="555" t="e">
        <f t="shared" si="4"/>
        <v>#N/A</v>
      </c>
      <c r="BD7" s="555" t="e">
        <f t="shared" si="4"/>
        <v>#N/A</v>
      </c>
      <c r="BE7" s="555"/>
      <c r="BF7" s="555"/>
      <c r="BG7" s="555" t="e">
        <f>BG6/BG2</f>
        <v>#N/A</v>
      </c>
      <c r="BH7" s="555"/>
      <c r="BI7" s="555"/>
      <c r="BJ7" s="555"/>
      <c r="BK7" s="555"/>
      <c r="BM7" s="555"/>
      <c r="BN7" s="555"/>
      <c r="BP7" s="555"/>
      <c r="BQ7" s="555"/>
      <c r="BR7" s="555"/>
      <c r="BS7" s="555"/>
      <c r="BT7" s="555" t="e">
        <f>BT6/BT2</f>
        <v>#N/A</v>
      </c>
    </row>
    <row r="8" spans="1:72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SUM(IF(($R$23:$R$190)="",0,$R$23:$R$190)*IF(ISBLANK($R$1),1,IF($J$23:$J$190=$R$1,1,0)))</f>
        <v>4.5</v>
      </c>
      <c r="AM8" s="555"/>
      <c r="AN8" s="555" t="e">
        <f t="array" ref="AN8">SUM(IF(ISTEXT(AN$69:AN$190),1,0)*IF(($R$23:$R$190)="",0,$R$23:$R$190)*IF(ISBLANK($R$1),1,IF($J$23:$J$190=$R$1,1,0)))</f>
        <v>#N/A</v>
      </c>
      <c r="AO8" s="555"/>
      <c r="AP8" s="555"/>
      <c r="AQ8" s="555" t="e">
        <f t="array" ref="AQ8">SUM(IF(ISTEXT(AQ$69:AQ$190),1,0)*IF(($R$23:$R$190)="",0,$R$23:$R$190)*IF(ISBLANK($R$1),1,IF($J$23:$J$190=$R$1,1,0)))</f>
        <v>#N/A</v>
      </c>
      <c r="AR8" s="555" t="e">
        <f t="array" ref="AR8">SUM(IF(ISTEXT(AR$69:AR$190),1,0)*IF(($R$23:$R$190)="",0,$R$23:$R$190)*IF(ISBLANK($R$1),1,IF($J$23:$J$190=$R$1,1,0)))</f>
        <v>#N/A</v>
      </c>
      <c r="AS8" s="555" t="e">
        <f t="array" ref="AS8">SUM(IF(ISTEXT(AS$69:AS$190),1,0)*IF(($R$23:$R$190)="",0,$R$23:$R$190)*IF(ISBLANK($R$1),1,IF($J$23:$J$190=$R$1,1,0)))</f>
        <v>#N/A</v>
      </c>
      <c r="AT8" s="555" t="e">
        <f t="array" ref="AT8">SUM(IF(ISTEXT(AT$69:AT$190),1,0)*IF(($R$23:$R$190)="",0,$R$23:$R$190)*IF(ISBLANK($R$1),1,IF($J$23:$J$190=$R$1,1,0)))</f>
        <v>#N/A</v>
      </c>
      <c r="AU8" s="555"/>
      <c r="AV8" s="555" t="e">
        <f t="array" ref="AV8">SUM(IF(ISTEXT(AV$69:AV$190),1,0)*IF(($R$23:$R$190)="",0,$R$23:$R$190)*IF(ISBLANK($R$1),1,IF($J$23:$J$190=$R$1,1,0)))</f>
        <v>#N/A</v>
      </c>
      <c r="AW8" s="555"/>
      <c r="AX8" s="555" t="e">
        <f t="array" ref="AX8">SUM(IF(ISTEXT(AX$69:AX$190),1,0)*IF(($R$23:$R$190)="",0,$R$23:$R$190)*IF(ISBLANK($R$1),1,IF($J$23:$J$190=$R$1,1,0)))</f>
        <v>#N/A</v>
      </c>
      <c r="AY8" s="555" t="e">
        <f t="array" ref="AY8">SUM(IF(ISTEXT(AY$69:AY$190),1,0)*IF(($R$23:$R$190)="",0,$R$23:$R$190)*IF(ISBLANK($R$1),1,IF($J$23:$J$190=$R$1,1,0)))</f>
        <v>#N/A</v>
      </c>
      <c r="AZ8" s="555" t="e">
        <f t="array" ref="AZ8">SUM(IF(ISTEXT(AZ$69:AZ$190),1,0)*IF(($R$23:$R$190)="",0,$R$23:$R$190)*IF(ISBLANK($R$1),1,IF($J$23:$J$190=$R$1,1,0)))</f>
        <v>#N/A</v>
      </c>
      <c r="BA8" s="555" t="e">
        <f t="array" ref="BA8">SUM(IF(ISTEXT(BA$69:BA$190),1,0)*IF(($R$23:$R$190)="",0,$R$23:$R$190)*IF(ISBLANK($R$1),1,IF($J$23:$J$190=$R$1,1,0)))</f>
        <v>#N/A</v>
      </c>
      <c r="BB8" s="555" t="e">
        <f t="array" ref="BB8">SUM(IF(ISTEXT(BB$69:BB$190),1,0)*IF(($R$23:$R$190)="",0,$R$23:$R$190)*IF(ISBLANK($R$1),1,IF($J$23:$J$190=$R$1,1,0)))</f>
        <v>#N/A</v>
      </c>
      <c r="BC8" s="555" t="e">
        <f t="array" ref="BC8">SUM(IF(ISTEXT(BC$69:BC$190),1,0)*IF(($R$23:$R$190)="",0,$R$23:$R$190)*IF(ISBLANK($R$1),1,IF($J$23:$J$190=$R$1,1,0)))</f>
        <v>#N/A</v>
      </c>
      <c r="BD8" s="555" t="e">
        <f t="array" ref="BD8">SUM(IF(ISTEXT(BD$69:BD$190),1,0)*IF(($R$23:$R$190)="",0,$R$23:$R$190)*IF(ISBLANK($R$1),1,IF($J$23:$J$190=$R$1,1,0)))</f>
        <v>#N/A</v>
      </c>
      <c r="BE8" s="555"/>
      <c r="BF8" s="555"/>
      <c r="BG8" s="555" t="e">
        <f t="array" ref="BG8">SUM(IF(ISTEXT(BG$69:BG$190),1,0)*IF(($R$23:$R$190)="",0,$R$23:$R$190)*IF(ISBLANK($R$1),1,IF($J$23:$J$190=$R$1,1,0)))</f>
        <v>#N/A</v>
      </c>
      <c r="BH8" s="555"/>
      <c r="BI8" s="555"/>
      <c r="BJ8" s="555"/>
      <c r="BK8" s="555"/>
      <c r="BM8" s="555"/>
      <c r="BN8" s="555"/>
      <c r="BP8" s="555"/>
      <c r="BQ8" s="555"/>
      <c r="BR8" s="555"/>
      <c r="BS8" s="555"/>
      <c r="BT8" s="555" t="e">
        <f t="array" ref="BT8">SUM(IF(ISTEXT(BT$69:BT$190),1,0)*IF(($R$23:$R$190)="",0,$R$23:$R$190)*IF(ISBLANK($R$1),1,IF($J$23:$J$190=$R$1,1,0)))</f>
        <v>#N/A</v>
      </c>
    </row>
    <row r="9" spans="1:72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0.10714285714285714</v>
      </c>
      <c r="AM9" s="555"/>
      <c r="AN9" s="555" t="e">
        <f>AN8/AN2</f>
        <v>#N/A</v>
      </c>
      <c r="AO9" s="555"/>
      <c r="AP9" s="555"/>
      <c r="AQ9" s="555" t="e">
        <f>AQ8/AQ2</f>
        <v>#N/A</v>
      </c>
      <c r="AR9" s="555" t="e">
        <f t="shared" ref="AR9:AX9" si="5">AR8/AR2</f>
        <v>#N/A</v>
      </c>
      <c r="AS9" s="555" t="e">
        <f t="shared" si="5"/>
        <v>#N/A</v>
      </c>
      <c r="AT9" s="555" t="e">
        <f t="shared" si="5"/>
        <v>#N/A</v>
      </c>
      <c r="AU9" s="555"/>
      <c r="AV9" s="555" t="e">
        <f>AV8/AV2</f>
        <v>#N/A</v>
      </c>
      <c r="AW9" s="555"/>
      <c r="AX9" s="555" t="e">
        <f t="shared" si="5"/>
        <v>#N/A</v>
      </c>
      <c r="AY9" s="555" t="e">
        <f t="shared" ref="AY9:BD9" si="6">AY8/AY2</f>
        <v>#N/A</v>
      </c>
      <c r="AZ9" s="555" t="e">
        <f t="shared" si="6"/>
        <v>#N/A</v>
      </c>
      <c r="BA9" s="555" t="e">
        <f t="shared" si="6"/>
        <v>#N/A</v>
      </c>
      <c r="BB9" s="555" t="e">
        <f t="shared" si="6"/>
        <v>#N/A</v>
      </c>
      <c r="BC9" s="555" t="e">
        <f t="shared" si="6"/>
        <v>#N/A</v>
      </c>
      <c r="BD9" s="555" t="e">
        <f t="shared" si="6"/>
        <v>#N/A</v>
      </c>
      <c r="BE9" s="555"/>
      <c r="BF9" s="555"/>
      <c r="BG9" s="555" t="e">
        <f>BG8/BG2</f>
        <v>#N/A</v>
      </c>
      <c r="BH9" s="555"/>
      <c r="BI9" s="555"/>
      <c r="BJ9" s="555"/>
      <c r="BK9" s="555"/>
      <c r="BM9" s="555"/>
      <c r="BN9" s="555"/>
      <c r="BP9" s="555"/>
      <c r="BQ9" s="555"/>
      <c r="BR9" s="555"/>
      <c r="BS9" s="555"/>
      <c r="BT9" s="555" t="e">
        <f>BT8/BT2</f>
        <v>#N/A</v>
      </c>
    </row>
    <row r="10" spans="1:72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SUM(IF(ISBLANK($R$1),$K$23:$K$161,IF($J$23:$J$190=$R$1,$K$23:$K$161,0)))</f>
        <v>55</v>
      </c>
      <c r="AM10" s="555"/>
      <c r="AN10" s="555">
        <f t="array" ref="AN10">SUM(IF(ISBLANK(AN$69:AN$190),0,IF(ISNUMBER(VALUE(RIGHT(AN$69:AN$190,1))),RIGHT(AN$69:AN$190,1),0)*IF(ISBLANK($R$1),1,IF($J$23:$J$190=$R$1,1,0))))</f>
        <v>0</v>
      </c>
      <c r="AO10" s="555"/>
      <c r="AP10" s="555"/>
      <c r="AQ10" s="555">
        <f t="array" ref="AQ10">SUM(IF(ISBLANK(AQ$69:AQ$190),0,IF(ISNUMBER(VALUE(RIGHT(AQ$69:AQ$190,1))),RIGHT(AQ$69:AQ$190,1),0)*IF(ISBLANK($R$1),1,IF($J$23:$J$190=$R$1,1,0))))</f>
        <v>0</v>
      </c>
      <c r="AR10" s="555">
        <f t="array" ref="AR10">SUM(IF(ISBLANK(AR$69:AR$190),0,IF(ISNUMBER(VALUE(RIGHT(AR$69:AR$190,1))),RIGHT(AR$69:AR$190,1),0)*IF(ISBLANK($R$1),1,IF($J$23:$J$190=$R$1,1,0))))</f>
        <v>0</v>
      </c>
      <c r="AS10" s="555">
        <f t="array" ref="AS10">SUM(IF(ISBLANK(AS$69:AS$190),0,IF(ISNUMBER(VALUE(RIGHT(AS$69:AS$190,1))),RIGHT(AS$69:AS$190,1),0)*IF(ISBLANK($R$1),1,IF($J$23:$J$190=$R$1,1,0))))</f>
        <v>0</v>
      </c>
      <c r="AT10" s="555">
        <f t="array" ref="AT10">SUM(IF(ISBLANK(AT$69:AT$190),0,IF(ISNUMBER(VALUE(RIGHT(AT$69:AT$190,1))),RIGHT(AT$69:AT$190,1),0)*IF(ISBLANK($R$1),1,IF($J$23:$J$190=$R$1,1,0))))</f>
        <v>0</v>
      </c>
      <c r="AU10" s="555"/>
      <c r="AV10" s="555">
        <f t="array" ref="AV10">SUM(IF(ISBLANK(AV$69:AV$190),0,IF(ISNUMBER(VALUE(RIGHT(AV$69:AV$190,1))),RIGHT(AV$69:AV$190,1),0)*IF(ISBLANK($R$1),1,IF($J$23:$J$190=$R$1,1,0))))</f>
        <v>0</v>
      </c>
      <c r="AW10" s="555"/>
      <c r="AX10" s="555">
        <f t="array" ref="AX10">SUM(IF(ISBLANK(AX$69:AX$190),0,IF(ISNUMBER(VALUE(RIGHT(AX$69:AX$190,1))),RIGHT(AX$69:AX$190,1),0)*IF(ISBLANK($R$1),1,IF($J$23:$J$190=$R$1,1,0))))</f>
        <v>0</v>
      </c>
      <c r="AY10" s="555">
        <f t="array" ref="AY10">SUM(IF(ISBLANK(AY$69:AY$190),0,IF(ISNUMBER(VALUE(RIGHT(AY$69:AY$190,1))),RIGHT(AY$69:AY$190,1),0)*IF(ISBLANK($R$1),1,IF($J$23:$J$190=$R$1,1,0))))</f>
        <v>0</v>
      </c>
      <c r="AZ10" s="555">
        <f t="array" ref="AZ10">SUM(IF(ISBLANK(AZ$69:AZ$190),0,IF(ISNUMBER(VALUE(RIGHT(AZ$69:AZ$190,1))),RIGHT(AZ$69:AZ$190,1),0)*IF(ISBLANK($R$1),1,IF($J$23:$J$190=$R$1,1,0))))</f>
        <v>0</v>
      </c>
      <c r="BA10" s="555">
        <f t="array" ref="BA10">SUM(IF(ISBLANK(BA$69:BA$190),0,IF(ISNUMBER(VALUE(RIGHT(BA$69:BA$190,1))),RIGHT(BA$69:BA$190,1),0)*IF(ISBLANK($R$1),1,IF($J$23:$J$190=$R$1,1,0))))</f>
        <v>0</v>
      </c>
      <c r="BB10" s="555">
        <f t="array" ref="BB10">SUM(IF(ISBLANK(BB$69:BB$190),0,IF(ISNUMBER(VALUE(RIGHT(BB$69:BB$190,1))),RIGHT(BB$69:BB$190,1),0)*IF(ISBLANK($R$1),1,IF($J$23:$J$190=$R$1,1,0))))</f>
        <v>0</v>
      </c>
      <c r="BC10" s="555">
        <f t="array" ref="BC10">SUM(IF(ISBLANK(BC$69:BC$190),0,IF(ISNUMBER(VALUE(RIGHT(BC$69:BC$190,1))),RIGHT(BC$69:BC$190,1),0)*IF(ISBLANK($R$1),1,IF($J$23:$J$190=$R$1,1,0))))</f>
        <v>0</v>
      </c>
      <c r="BD10" s="555">
        <f t="array" ref="BD10">SUM(IF(ISBLANK(BD$69:BD$190),0,IF(ISNUMBER(VALUE(RIGHT(BD$69:BD$190,1))),RIGHT(BD$69:BD$190,1),0)*IF(ISBLANK($R$1),1,IF($J$23:$J$190=$R$1,1,0))))</f>
        <v>0</v>
      </c>
      <c r="BE10" s="555"/>
      <c r="BF10" s="555"/>
      <c r="BG10" s="555">
        <f t="array" ref="BG10">SUM(IF(ISBLANK(BG$69:BG$190),0,IF(ISNUMBER(VALUE(RIGHT(BG$69:BG$190,1))),RIGHT(BG$69:BG$190,1),0)*IF(ISBLANK($R$1),1,IF($J$23:$J$190=$R$1,1,0))))</f>
        <v>0</v>
      </c>
      <c r="BH10" s="555"/>
      <c r="BI10" s="555"/>
      <c r="BJ10" s="555"/>
      <c r="BK10" s="555"/>
      <c r="BM10" s="555"/>
      <c r="BN10" s="555"/>
      <c r="BP10" s="555"/>
      <c r="BQ10" s="555"/>
      <c r="BR10" s="555"/>
      <c r="BS10" s="555"/>
      <c r="BT10" s="555">
        <f t="array" ref="BT10">SUM(IF(ISBLANK(BT$69:BT$190),0,IF(ISNUMBER(VALUE(RIGHT(BT$69:BT$190,1))),RIGHT(BT$69:BT$190,1),0)*IF(ISBLANK($R$1),1,IF($J$23:$J$190=$R$1,1,0))))</f>
        <v>0</v>
      </c>
    </row>
    <row r="11" spans="1:72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1.3095238095238095</v>
      </c>
      <c r="AM11" s="555"/>
      <c r="AN11" s="555" t="e">
        <f>AN10/AN2</f>
        <v>#DIV/0!</v>
      </c>
      <c r="AO11" s="555"/>
      <c r="AP11" s="555"/>
      <c r="AQ11" s="555" t="e">
        <f>AQ10/AQ2</f>
        <v>#DIV/0!</v>
      </c>
      <c r="AR11" s="555" t="e">
        <f t="shared" ref="AR11:AX11" si="7">AR10/AR2</f>
        <v>#DIV/0!</v>
      </c>
      <c r="AS11" s="555" t="e">
        <f t="shared" si="7"/>
        <v>#DIV/0!</v>
      </c>
      <c r="AT11" s="555" t="e">
        <f t="shared" si="7"/>
        <v>#DIV/0!</v>
      </c>
      <c r="AU11" s="555"/>
      <c r="AV11" s="555" t="e">
        <f>AV10/AV2</f>
        <v>#DIV/0!</v>
      </c>
      <c r="AW11" s="555"/>
      <c r="AX11" s="555" t="e">
        <f t="shared" si="7"/>
        <v>#DIV/0!</v>
      </c>
      <c r="AY11" s="555" t="e">
        <f t="shared" ref="AY11:BD11" si="8">AY10/AY2</f>
        <v>#DIV/0!</v>
      </c>
      <c r="AZ11" s="555" t="e">
        <f t="shared" si="8"/>
        <v>#DIV/0!</v>
      </c>
      <c r="BA11" s="555" t="e">
        <f t="shared" si="8"/>
        <v>#DIV/0!</v>
      </c>
      <c r="BB11" s="555" t="e">
        <f t="shared" si="8"/>
        <v>#DIV/0!</v>
      </c>
      <c r="BC11" s="555" t="e">
        <f t="shared" si="8"/>
        <v>#DIV/0!</v>
      </c>
      <c r="BD11" s="555" t="e">
        <f t="shared" si="8"/>
        <v>#DIV/0!</v>
      </c>
      <c r="BE11" s="555"/>
      <c r="BF11" s="555"/>
      <c r="BG11" s="555" t="e">
        <f>BG10/BG2</f>
        <v>#DIV/0!</v>
      </c>
      <c r="BH11" s="555"/>
      <c r="BI11" s="555"/>
      <c r="BJ11" s="555"/>
      <c r="BK11" s="555"/>
      <c r="BM11" s="555"/>
      <c r="BN11" s="555"/>
      <c r="BP11" s="555"/>
      <c r="BQ11" s="555"/>
      <c r="BR11" s="555"/>
      <c r="BS11" s="555"/>
      <c r="BT11" s="555" t="e">
        <f>BT10/BT2</f>
        <v>#DIV/0!</v>
      </c>
    </row>
    <row r="12" spans="1:72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SUM(IF(ISBLANK($R$1),$L$23:$L$161,IF($J$23:$J$190=$R$1,$L$23:$L$161,0)))</f>
        <v>58</v>
      </c>
      <c r="AM12" s="555"/>
      <c r="AN12" s="555" t="e">
        <f t="array" ref="AN12">SUM(IF(ISBLANK(AN$69:AN$190),0,$L23:$L161)*IF(ISBLANK($R$1),1,IF($J$23:$J$190=$R$1,1,0)))</f>
        <v>#N/A</v>
      </c>
      <c r="AO12" s="555"/>
      <c r="AP12" s="555"/>
      <c r="AQ12" s="555" t="e">
        <f t="array" ref="AQ12">SUM(IF(ISBLANK(AQ$69:AQ$190),0,$L23:$L161)*IF(ISBLANK($R$1),1,IF($J$23:$J$190=$R$1,1,0)))</f>
        <v>#N/A</v>
      </c>
      <c r="AR12" s="555" t="e">
        <f t="array" ref="AR12">SUM(IF(ISBLANK(AR$69:AR$190),0,$L23:$L161)*IF(ISBLANK($R$1),1,IF($J$23:$J$190=$R$1,1,0)))</f>
        <v>#N/A</v>
      </c>
      <c r="AS12" s="555" t="e">
        <f t="array" ref="AS12">SUM(IF(ISBLANK(AS$69:AS$190),0,$L23:$L161)*IF(ISBLANK($R$1),1,IF($J$23:$J$190=$R$1,1,0)))</f>
        <v>#N/A</v>
      </c>
      <c r="AT12" s="555" t="e">
        <f t="array" ref="AT12">SUM(IF(ISBLANK(AT$69:AT$190),0,$L23:$L161)*IF(ISBLANK($R$1),1,IF($J$23:$J$190=$R$1,1,0)))</f>
        <v>#N/A</v>
      </c>
      <c r="AU12" s="555"/>
      <c r="AV12" s="555" t="e">
        <f t="array" ref="AV12">SUM(IF(ISBLANK(AV$69:AV$190),0,$L23:$L161)*IF(ISBLANK($R$1),1,IF($J$23:$J$190=$R$1,1,0)))</f>
        <v>#N/A</v>
      </c>
      <c r="AW12" s="555"/>
      <c r="AX12" s="555" t="e">
        <f t="array" ref="AX12">SUM(IF(ISBLANK(AX$69:AX$190),0,$L23:$L161)*IF(ISBLANK($R$1),1,IF($J$23:$J$190=$R$1,1,0)))</f>
        <v>#N/A</v>
      </c>
      <c r="AY12" s="555" t="e">
        <f t="array" ref="AY12">SUM(IF(ISBLANK(AY$69:AY$190),0,$L23:$L161)*IF(ISBLANK($R$1),1,IF($J$23:$J$190=$R$1,1,0)))</f>
        <v>#N/A</v>
      </c>
      <c r="AZ12" s="555" t="e">
        <f t="array" ref="AZ12">SUM(IF(ISBLANK(AZ$69:AZ$190),0,$L23:$L161)*IF(ISBLANK($R$1),1,IF($J$23:$J$190=$R$1,1,0)))</f>
        <v>#N/A</v>
      </c>
      <c r="BA12" s="555" t="e">
        <f t="array" ref="BA12">SUM(IF(ISBLANK(BA$69:BA$190),0,$L23:$L161)*IF(ISBLANK($R$1),1,IF($J$23:$J$190=$R$1,1,0)))</f>
        <v>#N/A</v>
      </c>
      <c r="BB12" s="555" t="e">
        <f t="array" ref="BB12">SUM(IF(ISBLANK(BB$69:BB$190),0,$L23:$L161)*IF(ISBLANK($R$1),1,IF($J$23:$J$190=$R$1,1,0)))</f>
        <v>#N/A</v>
      </c>
      <c r="BC12" s="555" t="e">
        <f t="array" ref="BC12">SUM(IF(ISBLANK(BC$69:BC$190),0,$L23:$L161)*IF(ISBLANK($R$1),1,IF($J$23:$J$190=$R$1,1,0)))</f>
        <v>#N/A</v>
      </c>
      <c r="BD12" s="555" t="e">
        <f t="array" ref="BD12">SUM(IF(ISBLANK(BD$69:BD$190),0,$L23:$L161)*IF(ISBLANK($R$1),1,IF($J$23:$J$190=$R$1,1,0)))</f>
        <v>#N/A</v>
      </c>
      <c r="BE12" s="555"/>
      <c r="BF12" s="555"/>
      <c r="BG12" s="555" t="e">
        <f t="array" ref="BG12">SUM(IF(ISBLANK(BG$69:BG$190),0,$L23:$L161)*IF(ISBLANK($R$1),1,IF($J$23:$J$190=$R$1,1,0)))</f>
        <v>#N/A</v>
      </c>
      <c r="BH12" s="555"/>
      <c r="BI12" s="555"/>
      <c r="BJ12" s="555"/>
      <c r="BK12" s="555"/>
      <c r="BM12" s="555"/>
      <c r="BN12" s="555"/>
      <c r="BP12" s="555"/>
      <c r="BQ12" s="555"/>
      <c r="BR12" s="555"/>
      <c r="BS12" s="555"/>
      <c r="BT12" s="555" t="e">
        <f t="array" ref="BT12">SUM(IF(ISBLANK(BT$69:BT$190),0,$L23:$L161)*IF(ISBLANK($R$1),1,IF($J$23:$J$190=$R$1,1,0)))</f>
        <v>#N/A</v>
      </c>
    </row>
    <row r="13" spans="1:72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1.3809523809523809</v>
      </c>
      <c r="AM13" s="555"/>
      <c r="AN13" s="555" t="e">
        <f>AN12/AN2</f>
        <v>#N/A</v>
      </c>
      <c r="AO13" s="555"/>
      <c r="AP13" s="555"/>
      <c r="AQ13" s="555" t="e">
        <f>AQ12/AQ2</f>
        <v>#N/A</v>
      </c>
      <c r="AR13" s="555" t="e">
        <f t="shared" ref="AR13:AX13" si="9">AR12/AR2</f>
        <v>#N/A</v>
      </c>
      <c r="AS13" s="555" t="e">
        <f t="shared" si="9"/>
        <v>#N/A</v>
      </c>
      <c r="AT13" s="555" t="e">
        <f t="shared" si="9"/>
        <v>#N/A</v>
      </c>
      <c r="AU13" s="555"/>
      <c r="AV13" s="555" t="e">
        <f>AV12/AV2</f>
        <v>#N/A</v>
      </c>
      <c r="AW13" s="555"/>
      <c r="AX13" s="555" t="e">
        <f t="shared" si="9"/>
        <v>#N/A</v>
      </c>
      <c r="AY13" s="555" t="e">
        <f t="shared" ref="AY13:BD13" si="10">AY12/AY2</f>
        <v>#N/A</v>
      </c>
      <c r="AZ13" s="555" t="e">
        <f t="shared" si="10"/>
        <v>#N/A</v>
      </c>
      <c r="BA13" s="555" t="e">
        <f t="shared" si="10"/>
        <v>#N/A</v>
      </c>
      <c r="BB13" s="555" t="e">
        <f t="shared" si="10"/>
        <v>#N/A</v>
      </c>
      <c r="BC13" s="555" t="e">
        <f t="shared" si="10"/>
        <v>#N/A</v>
      </c>
      <c r="BD13" s="555" t="e">
        <f t="shared" si="10"/>
        <v>#N/A</v>
      </c>
      <c r="BE13" s="555"/>
      <c r="BF13" s="555"/>
      <c r="BG13" s="555" t="e">
        <f>BG12/BG2</f>
        <v>#N/A</v>
      </c>
      <c r="BH13" s="555"/>
      <c r="BI13" s="555"/>
      <c r="BJ13" s="555"/>
      <c r="BK13" s="555"/>
      <c r="BM13" s="555"/>
      <c r="BN13" s="555"/>
      <c r="BP13" s="555"/>
      <c r="BQ13" s="555"/>
      <c r="BR13" s="555"/>
      <c r="BS13" s="555"/>
      <c r="BT13" s="555" t="e">
        <f>BT12/BT2</f>
        <v>#N/A</v>
      </c>
    </row>
    <row r="14" spans="1:72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>AM15+AM16</f>
        <v>39</v>
      </c>
      <c r="AN14" s="606">
        <f t="shared" ref="AN14:BN14" si="11">AN15+AN16</f>
        <v>38</v>
      </c>
      <c r="AO14" s="606">
        <f>AO15+AO16</f>
        <v>16</v>
      </c>
      <c r="AP14" s="606">
        <f t="shared" si="11"/>
        <v>35</v>
      </c>
      <c r="AQ14" s="606">
        <f>AQ15+AQ16</f>
        <v>22</v>
      </c>
      <c r="AR14" s="606">
        <f t="shared" si="11"/>
        <v>40</v>
      </c>
      <c r="AS14" s="606">
        <f>AS15+AS16</f>
        <v>36</v>
      </c>
      <c r="AT14" s="606">
        <f t="shared" si="11"/>
        <v>36</v>
      </c>
      <c r="AU14" s="606">
        <f>AU15+AU16</f>
        <v>30</v>
      </c>
      <c r="AV14" s="606">
        <f>AV15+AV16</f>
        <v>21</v>
      </c>
      <c r="AW14" s="606">
        <f>AW15+AW16</f>
        <v>29</v>
      </c>
      <c r="AX14" s="606">
        <f t="shared" si="11"/>
        <v>31</v>
      </c>
      <c r="AY14" s="606">
        <f t="shared" si="11"/>
        <v>0</v>
      </c>
      <c r="AZ14" s="606">
        <f t="shared" si="11"/>
        <v>4</v>
      </c>
      <c r="BA14" s="606">
        <f t="shared" si="11"/>
        <v>0</v>
      </c>
      <c r="BB14" s="606">
        <f>BB15+BB16</f>
        <v>24</v>
      </c>
      <c r="BC14" s="606">
        <f t="shared" si="11"/>
        <v>11</v>
      </c>
      <c r="BD14" s="606">
        <f>BD15+BD16</f>
        <v>30</v>
      </c>
      <c r="BE14" s="606">
        <f t="shared" si="11"/>
        <v>11</v>
      </c>
      <c r="BF14" s="606">
        <f>BF15+BF16</f>
        <v>16</v>
      </c>
      <c r="BG14" s="606">
        <f t="shared" si="11"/>
        <v>16</v>
      </c>
      <c r="BH14" s="606">
        <f>BH15+BH16</f>
        <v>8</v>
      </c>
      <c r="BI14" s="606">
        <f>BI15+BI16</f>
        <v>7</v>
      </c>
      <c r="BJ14" s="606">
        <f>BJ15+BJ16</f>
        <v>20</v>
      </c>
      <c r="BK14" s="606">
        <f>BK15+BK16</f>
        <v>5</v>
      </c>
      <c r="BL14" s="606">
        <f t="shared" si="11"/>
        <v>0</v>
      </c>
      <c r="BM14" s="606">
        <f t="shared" si="11"/>
        <v>0</v>
      </c>
      <c r="BN14" s="606">
        <f t="shared" si="11"/>
        <v>0</v>
      </c>
      <c r="BP14" s="606">
        <f>BP15+BP16</f>
        <v>10</v>
      </c>
      <c r="BQ14" s="606">
        <f>BQ15+BQ16</f>
        <v>14</v>
      </c>
      <c r="BR14" s="606">
        <f>BR15+BR16</f>
        <v>8</v>
      </c>
      <c r="BS14" s="606">
        <f>BS15+BS16</f>
        <v>4</v>
      </c>
      <c r="BT14" s="606">
        <f>BT15+BT16</f>
        <v>18</v>
      </c>
    </row>
    <row r="15" spans="1:72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SUM(IF(LEFT(AM22:AM163,1)="X",1,0))</f>
        <v>39</v>
      </c>
      <c r="AN15" s="607">
        <f t="array" ref="AN15">SUM(IF(LEFT(AN22:AN163,1)="X",1,0))</f>
        <v>36</v>
      </c>
      <c r="AO15" s="607">
        <f t="array" ref="AO15">SUM(IF(LEFT(AO22:AO163,1)="X",1,0))</f>
        <v>14</v>
      </c>
      <c r="AP15" s="607">
        <f t="array" ref="AP15">SUM(IF(LEFT(AP22:AP163,1)="X",1,0))</f>
        <v>34</v>
      </c>
      <c r="AQ15" s="607">
        <f t="array" ref="AQ15">SUM(IF(LEFT(AQ22:AQ163,1)="X",1,0))</f>
        <v>20</v>
      </c>
      <c r="AR15" s="607">
        <f t="array" ref="AR15">SUM(IF(LEFT(AR22:AR163,1)="X",1,0))</f>
        <v>36</v>
      </c>
      <c r="AS15" s="607">
        <f t="array" ref="AS15">SUM(IF(LEFT(AS22:AS163,1)="X",1,0))</f>
        <v>31</v>
      </c>
      <c r="AT15" s="607">
        <f t="array" ref="AT15">SUM(IF(LEFT(AT22:AT163,1)="X",1,0))</f>
        <v>34</v>
      </c>
      <c r="AU15" s="607">
        <f t="array" ref="AU15">SUM(IF(LEFT(AU22:AU163,1)="X",1,0))</f>
        <v>14</v>
      </c>
      <c r="AV15" s="607">
        <f t="array" ref="AV15">SUM(IF(LEFT(AV22:AV163,1)="X",1,0))</f>
        <v>20</v>
      </c>
      <c r="AW15" s="607">
        <f t="array" ref="AW15">SUM(IF(LEFT(AW22:AW163,1)="X",1,0))</f>
        <v>24</v>
      </c>
      <c r="AX15" s="607">
        <f t="array" ref="AX15">SUM(IF(LEFT(AX22:AX163,1)="X",1,0))</f>
        <v>23</v>
      </c>
      <c r="AY15" s="607">
        <f t="array" ref="AY15">SUM(IF(LEFT(AY22:AY163,1)="X",1,0))</f>
        <v>0</v>
      </c>
      <c r="AZ15" s="607">
        <f t="array" ref="AZ15">SUM(IF(LEFT(AZ22:AZ163,1)="X",1,0))</f>
        <v>3</v>
      </c>
      <c r="BA15" s="607">
        <f t="array" ref="BA15">SUM(IF(LEFT(BA22:BA163,1)="X",1,0))</f>
        <v>0</v>
      </c>
      <c r="BB15" s="607">
        <f t="array" ref="BB15">SUM(IF(LEFT(BB22:BB163,1)="X",1,0))</f>
        <v>17</v>
      </c>
      <c r="BC15" s="607">
        <f t="array" ref="BC15">SUM(IF(LEFT(BC22:BC163,1)="X",1,0))</f>
        <v>10</v>
      </c>
      <c r="BD15" s="607">
        <f t="array" ref="BD15">SUM(IF(LEFT(BD22:BD163,1)="X",1,0))</f>
        <v>21</v>
      </c>
      <c r="BE15" s="607">
        <f t="array" ref="BE15">SUM(IF(LEFT(BE22:BE163,1)="X",1,0))</f>
        <v>11</v>
      </c>
      <c r="BF15" s="607">
        <f t="array" ref="BF15">SUM(IF(LEFT(BF22:BF163,1)="X",1,0))</f>
        <v>1</v>
      </c>
      <c r="BG15" s="607">
        <f t="array" ref="BG15">SUM(IF(LEFT(BG22:BG163,1)="X",1,0))</f>
        <v>5</v>
      </c>
      <c r="BH15" s="607">
        <f t="array" ref="BH15">SUM(IF(LEFT(BH22:BH163,1)="X",1,0))</f>
        <v>1</v>
      </c>
      <c r="BI15" s="607">
        <f t="array" ref="BI15">SUM(IF(LEFT(BI22:BI163,1)="X",1,0))</f>
        <v>6</v>
      </c>
      <c r="BJ15" s="607">
        <f t="array" ref="BJ15">SUM(IF(LEFT(BJ22:BJ163,1)="X",1,0))</f>
        <v>13</v>
      </c>
      <c r="BK15" s="607">
        <f t="array" ref="BK15">SUM(IF(LEFT(BK22:BK163,1)="X",1,0))</f>
        <v>4</v>
      </c>
      <c r="BL15" s="607">
        <f t="array" ref="BL15">SUM(IF(LEFT(BL22:BL163,1)="X",1,0))</f>
        <v>0</v>
      </c>
      <c r="BM15" s="607">
        <f t="array" ref="BM15">SUM(IF(LEFT(BM22:BM163,1)="X",1,0))</f>
        <v>0</v>
      </c>
      <c r="BN15" s="607">
        <f t="array" ref="BN15">SUM(IF(LEFT(BN22:BN163,1)="X",1,0))</f>
        <v>0</v>
      </c>
      <c r="BP15" s="607">
        <f t="array" ref="BP15">SUM(IF(LEFT(BP22:BP163,1)="X",1,0))</f>
        <v>7</v>
      </c>
      <c r="BQ15" s="607">
        <f t="array" ref="BQ15">SUM(IF(LEFT(BQ22:BQ163,1)="X",1,0))</f>
        <v>10</v>
      </c>
      <c r="BR15" s="607">
        <f t="array" ref="BR15">SUM(IF(LEFT(BR22:BR163,1)="X",1,0))</f>
        <v>6</v>
      </c>
      <c r="BS15" s="607">
        <f t="array" ref="BS15">SUM(IF(LEFT(BS22:BS163,1)="X",1,0))</f>
        <v>4</v>
      </c>
      <c r="BT15" s="607">
        <f t="array" ref="BT15">SUM(IF(LEFT(BT22:BT163,1)="X",1,0))</f>
        <v>18</v>
      </c>
    </row>
    <row r="16" spans="1:72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1.4705882352941178</v>
      </c>
      <c r="K16" s="616">
        <f>AVERAGEIFS($L$23:$L$98,$I$23:$I$98,$H16,$J$23:$J$98,Table!$C$1)</f>
        <v>1.0588235294117647</v>
      </c>
      <c r="L16" s="614">
        <f>J16-K16</f>
        <v>0.41176470588235303</v>
      </c>
      <c r="M16" s="613">
        <f>COUNTIFS($M$23:$M$98,"=W",$I$23:$I$98,"=H",$J$23:$J$98,Table!$C$1)</f>
        <v>11</v>
      </c>
      <c r="N16" s="613">
        <f>COUNTIFS($M$23:$M$98,"=D",$I$23:$I$98,"=H",$J$23:$J$98,Table!$C$1)</f>
        <v>1</v>
      </c>
      <c r="O16" s="613">
        <f>COUNTIFS($M$23:$M$98,"=L",$I$23:$I$98,"=H",$J$23:$J$98,Table!$C$1)</f>
        <v>5</v>
      </c>
      <c r="P16" s="614">
        <f>SUM(J16:K16)</f>
        <v>2.5294117647058822</v>
      </c>
      <c r="Q16" s="612" t="s">
        <v>199</v>
      </c>
      <c r="R16" s="614">
        <f>AVERAGEIFS($S$23:$S$210,$I$23:$I$210,"H",$J$23:$J$210,Table!$C$1)</f>
        <v>-2.9705882352941176E-2</v>
      </c>
      <c r="S16" s="614">
        <f>AVERAGEIFS($S$23:$S$210,$I$23:$I$210,"A",$J$23:$J$210,Table!$C$1)</f>
        <v>-0.40764705882352942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SUM(IF(LEFT(AM22:AM164,1)="s",1,0))</f>
        <v>0</v>
      </c>
      <c r="AN16" s="607">
        <f t="array" ref="AN16">SUM(IF(LEFT(AN22:AN164,1)="s",1,0))</f>
        <v>2</v>
      </c>
      <c r="AO16" s="607">
        <f t="array" ref="AO16">SUM(IF(LEFT(AO22:AO164,1)="s",1,0))</f>
        <v>2</v>
      </c>
      <c r="AP16" s="607">
        <f t="array" ref="AP16">SUM(IF(LEFT(AP22:AP164,1)="s",1,0))</f>
        <v>1</v>
      </c>
      <c r="AQ16" s="607">
        <f t="array" ref="AQ16">SUM(IF(LEFT(AQ22:AQ164,1)="s",1,0))</f>
        <v>2</v>
      </c>
      <c r="AR16" s="607">
        <f t="array" ref="AR16">SUM(IF(LEFT(AR22:AR164,1)="s",1,0))</f>
        <v>4</v>
      </c>
      <c r="AS16" s="607">
        <f t="array" ref="AS16">SUM(IF(LEFT(AS22:AS164,1)="s",1,0))</f>
        <v>5</v>
      </c>
      <c r="AT16" s="607">
        <f t="array" ref="AT16">SUM(IF(LEFT(AT22:AT164,1)="s",1,0))</f>
        <v>2</v>
      </c>
      <c r="AU16" s="607">
        <f t="array" ref="AU16">SUM(IF(LEFT(AU22:AU164,1)="s",1,0))</f>
        <v>16</v>
      </c>
      <c r="AV16" s="607">
        <f t="array" ref="AV16">SUM(IF(LEFT(AV22:AV164,1)="s",1,0))</f>
        <v>1</v>
      </c>
      <c r="AW16" s="607">
        <f t="array" ref="AW16">SUM(IF(LEFT(AW22:AW164,1)="s",1,0))</f>
        <v>5</v>
      </c>
      <c r="AX16" s="607">
        <f t="array" ref="AX16">SUM(IF(LEFT(AX22:AX164,1)="s",1,0))</f>
        <v>8</v>
      </c>
      <c r="AY16" s="607">
        <f t="array" ref="AY16">SUM(IF(LEFT(AY22:AY164,1)="s",1,0))</f>
        <v>0</v>
      </c>
      <c r="AZ16" s="607">
        <f t="array" ref="AZ16">SUM(IF(LEFT(AZ22:AZ164,1)="s",1,0))</f>
        <v>1</v>
      </c>
      <c r="BA16" s="607">
        <f t="array" ref="BA16">SUM(IF(LEFT(BA22:BA164,1)="s",1,0))</f>
        <v>0</v>
      </c>
      <c r="BB16" s="607">
        <f t="array" ref="BB16">SUM(IF(LEFT(BB22:BB164,1)="s",1,0))</f>
        <v>7</v>
      </c>
      <c r="BC16" s="607">
        <f t="array" ref="BC16">SUM(IF(LEFT(BC22:BC164,1)="s",1,0))</f>
        <v>1</v>
      </c>
      <c r="BD16" s="607">
        <f t="array" ref="BD16">SUM(IF(LEFT(BD22:BD164,1)="s",1,0))</f>
        <v>9</v>
      </c>
      <c r="BE16" s="607">
        <f t="array" ref="BE16">SUM(IF(LEFT(BE22:BE164,1)="s",1,0))</f>
        <v>0</v>
      </c>
      <c r="BF16" s="607">
        <f t="array" ref="BF16">SUM(IF(LEFT(BF22:BF164,1)="s",1,0))</f>
        <v>15</v>
      </c>
      <c r="BG16" s="607">
        <f t="array" ref="BG16">SUM(IF(LEFT(BG22:BG164,1)="s",1,0))</f>
        <v>11</v>
      </c>
      <c r="BH16" s="607">
        <f t="array" ref="BH16">SUM(IF(LEFT(BH22:BH164,1)="s",1,0))</f>
        <v>7</v>
      </c>
      <c r="BI16" s="607">
        <f t="array" ref="BI16">SUM(IF(LEFT(BI22:BI164,1)="s",1,0))</f>
        <v>1</v>
      </c>
      <c r="BJ16" s="607">
        <f t="array" ref="BJ16">SUM(IF(LEFT(BJ22:BJ164,1)="s",1,0))</f>
        <v>7</v>
      </c>
      <c r="BK16" s="607">
        <f t="array" ref="BK16">SUM(IF(LEFT(BK22:BK164,1)="s",1,0))</f>
        <v>1</v>
      </c>
      <c r="BL16" s="607">
        <f t="array" ref="BL16">SUM(IF(LEFT(BL22:BL164,1)="s",1,0))</f>
        <v>0</v>
      </c>
      <c r="BM16" s="607">
        <f t="array" ref="BM16">SUM(IF(LEFT(BM22:BM164,1)="s",1,0))</f>
        <v>0</v>
      </c>
      <c r="BN16" s="607">
        <f t="array" ref="BN16">SUM(IF(LEFT(BN22:BN164,1)="s",1,0))</f>
        <v>0</v>
      </c>
      <c r="BP16" s="607">
        <f t="array" ref="BP16">SUM(IF(LEFT(BP22:BP164,1)="s",1,0))</f>
        <v>3</v>
      </c>
      <c r="BQ16" s="607">
        <f t="array" ref="BQ16">SUM(IF(LEFT(BQ22:BQ164,1)="s",1,0))</f>
        <v>4</v>
      </c>
      <c r="BR16" s="607">
        <f t="array" ref="BR16">SUM(IF(LEFT(BR22:BR164,1)="s",1,0))</f>
        <v>2</v>
      </c>
      <c r="BS16" s="607">
        <f t="array" ref="BS16">SUM(IF(LEFT(BS22:BS164,1)="s",1,0))</f>
        <v>0</v>
      </c>
      <c r="BT16" s="607">
        <f t="array" ref="BT16">SUM(IF(LEFT(BT22:BT164,1)="s",1,0))</f>
        <v>0</v>
      </c>
    </row>
    <row r="17" spans="1:86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0.94117647058823528</v>
      </c>
      <c r="K17" s="616">
        <f>AVERAGEIFS($L$23:$L$98,$I$23:$I$98,$H17,$J$23:$J$98,Table!$C$1)</f>
        <v>1.5294117647058822</v>
      </c>
      <c r="L17" s="614">
        <f>J17-K17</f>
        <v>-0.58823529411764697</v>
      </c>
      <c r="M17" s="613">
        <f>COUNTIFS($M$23:$M$98,"=W",$I$23:$I$98,"=A",$J$23:$J$98,Table!$C$1)</f>
        <v>2</v>
      </c>
      <c r="N17" s="613">
        <f>COUNTIFS($M$23:$M$98,"=D",$I$23:$I$98,"=A",$J$23:$J$98,Table!$C$1)</f>
        <v>7</v>
      </c>
      <c r="O17" s="613">
        <f>COUNTIFS($M$23:$M$98,"=L",$I$23:$I$98,"=A",$J$23:$J$98,Table!$C$1)</f>
        <v>8</v>
      </c>
      <c r="P17" s="614">
        <f>SUM(J17:K17)</f>
        <v>2.4705882352941178</v>
      </c>
      <c r="Q17" s="617" t="s">
        <v>198</v>
      </c>
      <c r="R17" s="614">
        <f>AVERAGEIFS($U$23:$U$208,$I$23:$I$208,"H",$J$23:$J$208,Table!$C$1)</f>
        <v>2.4817647058823531</v>
      </c>
      <c r="S17" s="614">
        <f>AVERAGEIFS($U$23:$U$208,$I$23:$I$208,"A",$J$23:$J$208,Table!$C$1)</f>
        <v>2.4817647058823527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SUM(IF(ISNUMBER(VALUE(RIGHT(AM22:AM172,1))),VALUE(RIGHT(AM22:AM172,1)),0))</f>
        <v>0</v>
      </c>
      <c r="AN17" s="607">
        <f t="array" ref="AN17">SUM(IF(ISNUMBER(VALUE(RIGHT(AN22:AN172,1))),VALUE(RIGHT(AN22:AN172,1)),0))</f>
        <v>3</v>
      </c>
      <c r="AO17" s="607">
        <f t="array" ref="AO17">SUM(IF(ISNUMBER(VALUE(RIGHT(AO22:AO172,1))),VALUE(RIGHT(AO22:AO172,1)),0))</f>
        <v>1</v>
      </c>
      <c r="AP17" s="607">
        <f t="array" ref="AP17">SUM(IF(ISNUMBER(VALUE(RIGHT(AP22:AP172,1))),VALUE(RIGHT(AP22:AP172,1)),0))</f>
        <v>1</v>
      </c>
      <c r="AQ17" s="607">
        <f t="array" ref="AQ17">SUM(IF(ISNUMBER(VALUE(RIGHT(AQ22:AQ172,1))),VALUE(RIGHT(AQ22:AQ172,1)),0))</f>
        <v>0</v>
      </c>
      <c r="AR17" s="607">
        <f t="array" ref="AR17">SUM(IF(ISNUMBER(VALUE(RIGHT(AR22:AR172,1))),VALUE(RIGHT(AR22:AR172,1)),0))</f>
        <v>3</v>
      </c>
      <c r="AS17" s="607">
        <f t="array" ref="AS17">SUM(IF(ISNUMBER(VALUE(RIGHT(AS22:AS172,1))),VALUE(RIGHT(AS22:AS172,1)),0))</f>
        <v>4</v>
      </c>
      <c r="AT17" s="607">
        <f t="array" ref="AT17">SUM(IF(ISNUMBER(VALUE(RIGHT(AT22:AT172,1))),VALUE(RIGHT(AT22:AT172,1)),0))</f>
        <v>7</v>
      </c>
      <c r="AU17" s="607">
        <f t="array" ref="AU17">SUM(IF(ISNUMBER(VALUE(RIGHT(AU22:AU172,1))),VALUE(RIGHT(AU22:AU172,1)),0))</f>
        <v>6</v>
      </c>
      <c r="AV17" s="607">
        <f t="array" ref="AV17">SUM(IF(ISNUMBER(VALUE(RIGHT(AV22:AV172,1))),VALUE(RIGHT(AV22:AV172,1)),0))</f>
        <v>2</v>
      </c>
      <c r="AW17" s="607">
        <f t="array" ref="AW17">SUM(IF(ISNUMBER(VALUE(RIGHT(AW22:AW172,1))),VALUE(RIGHT(AW22:AW172,1)),0))</f>
        <v>6</v>
      </c>
      <c r="AX17" s="607">
        <f t="array" ref="AX17">SUM(IF(ISNUMBER(VALUE(RIGHT(AX22:AX172,1))),VALUE(RIGHT(AX22:AX172,1)),0))</f>
        <v>5</v>
      </c>
      <c r="AY17" s="607">
        <f t="array" ref="AY17">SUM(IF(ISNUMBER(VALUE(RIGHT(AY22:AY172,1))),VALUE(RIGHT(AY22:AY172,1)),0))</f>
        <v>0</v>
      </c>
      <c r="AZ17" s="607">
        <f t="array" ref="AZ17">SUM(IF(ISNUMBER(VALUE(RIGHT(AZ22:AZ172,1))),VALUE(RIGHT(AZ22:AZ172,1)),0))</f>
        <v>0</v>
      </c>
      <c r="BA17" s="607">
        <f t="array" ref="BA17">SUM(IF(ISNUMBER(VALUE(RIGHT(BA22:BA172,1))),VALUE(RIGHT(BA22:BA172,1)),0))</f>
        <v>0</v>
      </c>
      <c r="BB17" s="607">
        <f t="array" ref="BB17">SUM(IF(ISNUMBER(VALUE(RIGHT(BB22:BB172,1))),VALUE(RIGHT(BB22:BB172,1)),0))</f>
        <v>1</v>
      </c>
      <c r="BC17" s="607">
        <f t="array" ref="BC17">SUM(IF(ISNUMBER(VALUE(RIGHT(BC22:BC172,1))),VALUE(RIGHT(BC22:BC172,1)),0))</f>
        <v>0</v>
      </c>
      <c r="BD17" s="607">
        <f t="array" ref="BD17">SUM(IF(ISNUMBER(VALUE(RIGHT(BD22:BD172,1))),VALUE(RIGHT(BD22:BD172,1)),0))</f>
        <v>0</v>
      </c>
      <c r="BE17" s="607">
        <f t="array" ref="BE17">SUM(IF(ISNUMBER(VALUE(RIGHT(BE22:BE172,1))),VALUE(RIGHT(BE22:BE172,1)),0))</f>
        <v>0</v>
      </c>
      <c r="BF17" s="607">
        <f t="array" ref="BF17">SUM(IF(ISNUMBER(VALUE(RIGHT(BF22:BF172,1))),VALUE(RIGHT(BF22:BF172,1)),0))</f>
        <v>0</v>
      </c>
      <c r="BG17" s="607">
        <f t="array" ref="BG17">SUM(IF(ISNUMBER(VALUE(RIGHT(BG22:BG172,1))),VALUE(RIGHT(BG22:BG172,1)),0))</f>
        <v>3</v>
      </c>
      <c r="BH17" s="607">
        <f t="array" ref="BH17">SUM(IF(ISNUMBER(VALUE(RIGHT(BH22:BH172,1))),VALUE(RIGHT(BH22:BH172,1)),0))</f>
        <v>0</v>
      </c>
      <c r="BI17" s="607">
        <f t="array" ref="BI17">SUM(IF(ISNUMBER(VALUE(RIGHT(BI22:BI172,1))),VALUE(RIGHT(BI22:BI172,1)),0))</f>
        <v>0</v>
      </c>
      <c r="BJ17" s="607">
        <f t="array" ref="BJ17">SUM(IF(ISNUMBER(VALUE(RIGHT(BJ22:BJ172,1))),VALUE(RIGHT(BJ22:BJ172,1)),0))</f>
        <v>5</v>
      </c>
      <c r="BK17" s="607">
        <f t="array" ref="BK17">SUM(IF(ISNUMBER(VALUE(RIGHT(BK22:BK172,1))),VALUE(RIGHT(BK22:BK172,1)),0))</f>
        <v>0</v>
      </c>
      <c r="BL17" s="607">
        <f t="array" ref="BL17">SUM(IF(ISNUMBER(VALUE(RIGHT(BL22:BL172,1))),VALUE(RIGHT(BL22:BL172,1)),0))</f>
        <v>0</v>
      </c>
      <c r="BM17" s="607">
        <f t="array" ref="BM17">SUM(IF(ISNUMBER(VALUE(RIGHT(BM22:BM172,1))),VALUE(RIGHT(BM22:BM172,1)),0))</f>
        <v>0</v>
      </c>
      <c r="BN17" s="607">
        <f t="array" ref="BN17">SUM(IF(ISNUMBER(VALUE(RIGHT(BN22:BN172,1))),VALUE(RIGHT(BN22:BN172,1)),0))</f>
        <v>0</v>
      </c>
      <c r="BP17" s="607">
        <f t="array" ref="BP17">SUM(IF(ISNUMBER(VALUE(RIGHT(BP22:BP172,1))),VALUE(RIGHT(BP22:BP172,1)),0))</f>
        <v>0</v>
      </c>
      <c r="BQ17" s="607">
        <f t="array" ref="BQ17">SUM(IF(ISNUMBER(VALUE(RIGHT(BQ22:BQ172,1))),VALUE(RIGHT(BQ22:BQ172,1)),0))</f>
        <v>3</v>
      </c>
      <c r="BR17" s="607">
        <f t="array" ref="BR17">SUM(IF(ISNUMBER(VALUE(RIGHT(BR22:BR172,1))),VALUE(RIGHT(BR22:BR172,1)),0))</f>
        <v>0</v>
      </c>
      <c r="BS17" s="607">
        <f t="array" ref="BS17">SUM(IF(ISNUMBER(VALUE(RIGHT(BS22:BS172,1))),VALUE(RIGHT(BS22:BS172,1)),0))</f>
        <v>0</v>
      </c>
      <c r="BT17" s="607">
        <f t="array" ref="BT17">SUM(IF(ISNUMBER(VALUE(RIGHT(BT22:BT172,1))),VALUE(RIGHT(BT22:BT172,1)),0))</f>
        <v>5</v>
      </c>
    </row>
    <row r="18" spans="1:86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11</v>
      </c>
      <c r="S18" s="702">
        <f>AVERAGEIFS($Y$23:$Y$210,$I$23:$I$210,"A",$J$23:$J$210,Table!$C$1)</f>
        <v>10.176470588235293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33</v>
      </c>
      <c r="AN18" s="648">
        <v>5</v>
      </c>
      <c r="AO18" s="648">
        <v>15</v>
      </c>
      <c r="AP18" s="648">
        <v>23</v>
      </c>
      <c r="AQ18" s="648">
        <v>13</v>
      </c>
      <c r="AR18" s="648">
        <v>14</v>
      </c>
      <c r="AS18" s="648">
        <v>6</v>
      </c>
      <c r="AT18" s="648">
        <v>4</v>
      </c>
      <c r="AU18" s="648">
        <v>27</v>
      </c>
      <c r="AV18" s="648">
        <v>40</v>
      </c>
      <c r="AW18" s="648">
        <v>32</v>
      </c>
      <c r="AX18" s="648">
        <v>11</v>
      </c>
      <c r="AY18" s="648"/>
      <c r="AZ18" s="648">
        <v>1</v>
      </c>
      <c r="BA18" s="648">
        <v>12</v>
      </c>
      <c r="BB18" s="648">
        <v>35</v>
      </c>
      <c r="BC18" s="648">
        <v>2</v>
      </c>
      <c r="BD18" s="648">
        <v>8</v>
      </c>
      <c r="BE18" s="648">
        <v>29</v>
      </c>
      <c r="BF18" s="648">
        <v>22</v>
      </c>
      <c r="BG18" s="648">
        <v>50</v>
      </c>
      <c r="BH18" s="648">
        <v>25</v>
      </c>
      <c r="BI18" s="648">
        <v>7</v>
      </c>
      <c r="BJ18" s="648">
        <v>9</v>
      </c>
      <c r="BK18" s="648">
        <v>28</v>
      </c>
      <c r="BM18" s="648">
        <v>30</v>
      </c>
      <c r="BN18" s="648">
        <v>41</v>
      </c>
      <c r="BP18" s="648">
        <v>20</v>
      </c>
      <c r="BQ18" s="648">
        <v>18</v>
      </c>
      <c r="BR18" s="648">
        <v>3</v>
      </c>
      <c r="BS18" s="648">
        <v>19</v>
      </c>
      <c r="BT18" s="648">
        <v>7</v>
      </c>
    </row>
    <row r="19" spans="1:86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12.588235294117647</v>
      </c>
      <c r="S19" s="702">
        <f>AVERAGEIFS($Z$23:$Z$208,$I$23:$I$208,"A",$J$23:$J$208,Table!$C$1)</f>
        <v>15.882352941176471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2198</v>
      </c>
      <c r="AN19" s="646" t="s">
        <v>2436</v>
      </c>
      <c r="AO19" s="646" t="s">
        <v>4229</v>
      </c>
      <c r="AP19" s="646" t="s">
        <v>4336</v>
      </c>
      <c r="AQ19" s="646" t="s">
        <v>2438</v>
      </c>
      <c r="AR19" s="646" t="s">
        <v>2439</v>
      </c>
      <c r="AS19" s="646" t="s">
        <v>4335</v>
      </c>
      <c r="AT19" s="646" t="s">
        <v>2437</v>
      </c>
      <c r="AU19" s="646" t="s">
        <v>2240</v>
      </c>
      <c r="AV19" s="646" t="s">
        <v>2440</v>
      </c>
      <c r="AW19" s="646" t="s">
        <v>4338</v>
      </c>
      <c r="AX19" s="646" t="s">
        <v>2442</v>
      </c>
      <c r="AY19" s="646"/>
      <c r="AZ19" s="646" t="s">
        <v>2443</v>
      </c>
      <c r="BA19" s="646" t="s">
        <v>2443</v>
      </c>
      <c r="BB19" s="646" t="s">
        <v>2436</v>
      </c>
      <c r="BC19" s="646" t="s">
        <v>2444</v>
      </c>
      <c r="BD19" s="646" t="s">
        <v>2438</v>
      </c>
      <c r="BE19" s="646" t="s">
        <v>2437</v>
      </c>
      <c r="BF19" s="646" t="s">
        <v>4337</v>
      </c>
      <c r="BG19" s="646" t="s">
        <v>2441</v>
      </c>
      <c r="BH19" s="646" t="s">
        <v>4670</v>
      </c>
      <c r="BI19" s="646" t="s">
        <v>4853</v>
      </c>
      <c r="BJ19" s="646" t="s">
        <v>2442</v>
      </c>
      <c r="BK19" s="646" t="s">
        <v>2240</v>
      </c>
      <c r="BL19" s="555"/>
      <c r="BM19" s="646" t="s">
        <v>3703</v>
      </c>
      <c r="BN19" s="646" t="s">
        <v>3704</v>
      </c>
      <c r="BP19" s="646" t="s">
        <v>2445</v>
      </c>
      <c r="BQ19" s="646" t="s">
        <v>2442</v>
      </c>
      <c r="BR19" s="646" t="s">
        <v>2436</v>
      </c>
      <c r="BS19" s="646" t="s">
        <v>2440</v>
      </c>
      <c r="BT19" s="646" t="s">
        <v>2441</v>
      </c>
    </row>
    <row r="20" spans="1:86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8</v>
      </c>
      <c r="H20" s="666" t="s">
        <v>303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5592</v>
      </c>
      <c r="AN20" s="580" t="s">
        <v>1762</v>
      </c>
      <c r="AO20" s="580" t="s">
        <v>4813</v>
      </c>
      <c r="AP20" s="580" t="s">
        <v>5591</v>
      </c>
      <c r="AQ20" s="580" t="s">
        <v>6039</v>
      </c>
      <c r="AR20" s="580" t="s">
        <v>1765</v>
      </c>
      <c r="AS20" s="580" t="s">
        <v>6571</v>
      </c>
      <c r="AT20" s="580" t="s">
        <v>6570</v>
      </c>
      <c r="AU20" s="580" t="s">
        <v>1772</v>
      </c>
      <c r="AV20" s="580" t="s">
        <v>1773</v>
      </c>
      <c r="AW20" s="580" t="s">
        <v>6371</v>
      </c>
      <c r="AX20" s="580" t="s">
        <v>4342</v>
      </c>
      <c r="AY20" s="580"/>
      <c r="AZ20" s="580" t="s">
        <v>1759</v>
      </c>
      <c r="BA20" s="580" t="s">
        <v>1760</v>
      </c>
      <c r="BB20" s="580" t="s">
        <v>1763</v>
      </c>
      <c r="BC20" s="580" t="s">
        <v>1761</v>
      </c>
      <c r="BD20" s="580" t="s">
        <v>6204</v>
      </c>
      <c r="BE20" s="580" t="s">
        <v>3591</v>
      </c>
      <c r="BF20" s="580" t="s">
        <v>1771</v>
      </c>
      <c r="BG20" s="580" t="s">
        <v>1769</v>
      </c>
      <c r="BH20" s="580" t="s">
        <v>4669</v>
      </c>
      <c r="BI20" s="580" t="s">
        <v>4854</v>
      </c>
      <c r="BJ20" s="580" t="s">
        <v>2133</v>
      </c>
      <c r="BK20" s="580" t="s">
        <v>1768</v>
      </c>
      <c r="BM20" s="580" t="s">
        <v>3702</v>
      </c>
      <c r="BN20" s="580" t="s">
        <v>3701</v>
      </c>
      <c r="BP20" s="704" t="s">
        <v>1767</v>
      </c>
      <c r="BQ20" s="704" t="s">
        <v>1770</v>
      </c>
      <c r="BR20" s="704" t="s">
        <v>2317</v>
      </c>
      <c r="BS20" s="704" t="s">
        <v>1766</v>
      </c>
      <c r="BT20" s="704" t="s">
        <v>1764</v>
      </c>
    </row>
    <row r="21" spans="1:86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6726</v>
      </c>
      <c r="AN21" s="620" t="s">
        <v>6725</v>
      </c>
      <c r="AO21" s="620" t="s">
        <v>6728</v>
      </c>
      <c r="AP21" s="620" t="s">
        <v>6729</v>
      </c>
      <c r="AQ21" s="620" t="s">
        <v>6730</v>
      </c>
      <c r="AR21" s="620" t="s">
        <v>6733</v>
      </c>
      <c r="AS21" s="620" t="s">
        <v>6734</v>
      </c>
      <c r="AT21" s="620" t="s">
        <v>6735</v>
      </c>
      <c r="AU21" s="620" t="s">
        <v>6736</v>
      </c>
      <c r="AV21" s="620" t="s">
        <v>6727</v>
      </c>
      <c r="AW21" s="620" t="s">
        <v>6373</v>
      </c>
      <c r="AX21" s="620" t="s">
        <v>6739</v>
      </c>
      <c r="AY21" s="620"/>
      <c r="AZ21" s="620" t="s">
        <v>1415</v>
      </c>
      <c r="BA21" s="620" t="s">
        <v>1416</v>
      </c>
      <c r="BB21" s="620" t="s">
        <v>6732</v>
      </c>
      <c r="BC21" s="620" t="s">
        <v>1418</v>
      </c>
      <c r="BD21" s="620" t="s">
        <v>6731</v>
      </c>
      <c r="BE21" s="620" t="s">
        <v>1421</v>
      </c>
      <c r="BF21" s="620" t="s">
        <v>6738</v>
      </c>
      <c r="BG21" s="620" t="s">
        <v>1220</v>
      </c>
      <c r="BH21" s="620" t="s">
        <v>5520</v>
      </c>
      <c r="BI21" s="620" t="s">
        <v>6737</v>
      </c>
      <c r="BJ21" s="620" t="s">
        <v>6740</v>
      </c>
      <c r="BK21" s="620" t="s">
        <v>1430</v>
      </c>
      <c r="BL21" s="620"/>
      <c r="BM21" s="620" t="s">
        <v>3699</v>
      </c>
      <c r="BN21" s="620" t="s">
        <v>3700</v>
      </c>
      <c r="BO21" s="620"/>
      <c r="BP21" s="620" t="s">
        <v>1774</v>
      </c>
      <c r="BQ21" s="620" t="s">
        <v>1423</v>
      </c>
      <c r="BR21" s="620" t="s">
        <v>4228</v>
      </c>
      <c r="BS21" s="620" t="s">
        <v>1247</v>
      </c>
      <c r="BT21" s="620" t="s">
        <v>1419</v>
      </c>
    </row>
    <row r="22" spans="1:86">
      <c r="AJ22" s="582" t="str">
        <f t="array" ref="AJ22">IF($J22="","",IF(SUM(IF(ISNUMBER(VALUE(RIGHT($V22:$BJ22,1))),VALUE(RIGHT($V22:$BJ22,1)),0))=$J22,"T","F"))</f>
        <v/>
      </c>
      <c r="AK22" s="583" t="str">
        <f t="array" ref="AK22">IF($J22="","",SUM(IF(LEFT($V22:$BK22,1)="s",1,0))-SUM(IF(RIGHT(LEFT($V22:$BK22,2))="-",1,0)))</f>
        <v/>
      </c>
    </row>
    <row r="23" spans="1:86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256</v>
      </c>
      <c r="I23" s="603" t="s">
        <v>2</v>
      </c>
      <c r="J23" s="603" t="s">
        <v>285</v>
      </c>
      <c r="K23" s="603">
        <v>1</v>
      </c>
      <c r="L23" s="603">
        <v>3</v>
      </c>
      <c r="M23" s="562" t="str">
        <f t="shared" ref="M23:M72" si="12">IF(K23="","",IF(K23&gt;L23,"W",IF(K23=L23,"D",IF(K23&lt;L23,"L"))))</f>
        <v>L</v>
      </c>
      <c r="N23" s="562">
        <f t="shared" ref="N23:N72" si="13">IF(K23="","",K23+L23)</f>
        <v>4</v>
      </c>
      <c r="O23" s="598">
        <f>IF(K23="","",K23-L23)</f>
        <v>-2</v>
      </c>
      <c r="P23" s="562" t="str">
        <f t="shared" ref="P23:P72" si="14">IF($K23="","",IF($N23&gt;P$19,"O",IF($N23&lt;P$19,"U",IF($N23=P$19,"-"))))</f>
        <v>O</v>
      </c>
      <c r="Q23" s="586">
        <f t="shared" ref="Q23:Q40" si="15">IF(S23="","",IF(SIGN(S23)&lt;&gt;1,VLOOKUP(ABS(S23),SUP_HDC,3,TRUE),-VLOOKUP(ABS(S23),SUP_HDC,3,TRUE)))</f>
        <v>0</v>
      </c>
      <c r="R23" s="635">
        <f t="shared" ref="R23:R40" si="16">IF(Q23="","",IF((K23-L23+Q23)&gt;=0.5,1,IF((K23-L23+Q23)=0.25,0.5,IF((K23-L23+Q23)&lt;=-0.5,-1,IF((K23-L23+Q23)=-0.25,-0.5,0)))))</f>
        <v>-1</v>
      </c>
      <c r="S23" s="600">
        <v>-0.01</v>
      </c>
      <c r="T23" s="595">
        <f t="shared" ref="T23:T67" si="17">IF(ISBLANK(S23),"",K23-L23-S23)</f>
        <v>-1.99</v>
      </c>
      <c r="U23" s="601">
        <v>2.2400000000000002</v>
      </c>
      <c r="V23" s="595">
        <f t="shared" ref="V23:V57" si="18">IF(ISBLANK(U23),"",K23+L23-U23)</f>
        <v>1.7599999999999998</v>
      </c>
      <c r="W23" s="586">
        <f>IF(S23="","",(S23+U23)/2)</f>
        <v>1.1150000000000002</v>
      </c>
      <c r="X23" s="586">
        <f>IF(W23="","",U23-W23)</f>
        <v>1.125</v>
      </c>
      <c r="Y23" s="599">
        <v>7</v>
      </c>
      <c r="Z23" s="599">
        <v>13</v>
      </c>
      <c r="AA23" s="599">
        <v>4</v>
      </c>
      <c r="AB23" s="599">
        <v>6</v>
      </c>
      <c r="AC23" s="599">
        <v>48</v>
      </c>
      <c r="AD23" s="599">
        <v>52</v>
      </c>
      <c r="AE23" s="599">
        <v>4312</v>
      </c>
      <c r="AF23" s="562"/>
      <c r="AG23" s="562"/>
      <c r="AH23" s="562"/>
      <c r="AJ23" s="758" t="str">
        <f t="array" ref="AJ23">IF($K23="","",IF(SUM(IF(ISNUMBER(VALUE(RIGHT($AM23:$CK23,1))),VALUE(RIGHT($AM23:$CK23,1)),0))=$K23,"T","F"))</f>
        <v>T</v>
      </c>
      <c r="AK23" s="583">
        <f t="array" ref="AK23">IF($K23="","",SUM(IF(LEFT($AM23:$CK23,1)="s",1,0))-SUM(IF(RIGHT(LEFT($AM23:$CK23,2))="-",1,0)))</f>
        <v>0</v>
      </c>
      <c r="AL23" s="562">
        <f t="array" ref="AL23">IF($K23="","",SUM(IF(LEFT($AM23:$CK23,1)="X",1,0)))</f>
        <v>11</v>
      </c>
      <c r="AM23" s="668" t="s">
        <v>2108</v>
      </c>
      <c r="AN23" s="668" t="s">
        <v>2102</v>
      </c>
      <c r="AO23" s="668"/>
      <c r="AP23" s="668" t="s">
        <v>2012</v>
      </c>
      <c r="AQ23" s="668" t="s">
        <v>2245</v>
      </c>
      <c r="AR23" s="668" t="s">
        <v>2102</v>
      </c>
      <c r="AS23" s="668"/>
      <c r="AT23" s="671" t="s">
        <v>2017</v>
      </c>
      <c r="AU23" s="668"/>
      <c r="AV23" s="668" t="s">
        <v>2130</v>
      </c>
      <c r="AW23" s="668"/>
      <c r="AX23" s="668" t="s">
        <v>2102</v>
      </c>
      <c r="AY23" s="668"/>
      <c r="AZ23" s="668" t="s">
        <v>2131</v>
      </c>
      <c r="BA23" s="668"/>
      <c r="BB23" s="668" t="s">
        <v>2131</v>
      </c>
      <c r="BC23" s="668" t="s">
        <v>2131</v>
      </c>
      <c r="BD23" s="668" t="s">
        <v>2102</v>
      </c>
      <c r="BE23" s="669" t="s">
        <v>2102</v>
      </c>
      <c r="BF23" s="668" t="s">
        <v>2131</v>
      </c>
      <c r="BG23" s="668"/>
      <c r="BH23" s="668"/>
      <c r="BI23" s="668"/>
      <c r="BJ23" s="668" t="s">
        <v>2132</v>
      </c>
      <c r="BK23" s="668" t="s">
        <v>2014</v>
      </c>
      <c r="BL23" s="672"/>
      <c r="BM23" s="668"/>
      <c r="BN23" s="668"/>
      <c r="BO23" s="672"/>
      <c r="BP23" s="668" t="s">
        <v>2132</v>
      </c>
      <c r="BQ23" s="668" t="s">
        <v>2013</v>
      </c>
      <c r="BR23" s="668"/>
      <c r="BS23" s="668"/>
      <c r="BT23" s="669" t="s">
        <v>2102</v>
      </c>
      <c r="BU23" s="673"/>
      <c r="BV23" s="673"/>
      <c r="BW23" s="673"/>
      <c r="BX23" s="673"/>
      <c r="BY23" s="673"/>
      <c r="BZ23" s="673"/>
      <c r="CA23" s="673"/>
      <c r="CB23" s="673"/>
      <c r="CC23" s="673"/>
      <c r="CD23" s="673"/>
      <c r="CE23" s="673"/>
      <c r="CF23" s="673"/>
      <c r="CG23" s="673"/>
      <c r="CH23" s="673"/>
    </row>
    <row r="24" spans="1:86" s="661" customFormat="1" ht="15" customHeight="1">
      <c r="A24" s="625">
        <v>42799</v>
      </c>
      <c r="B24" s="603"/>
      <c r="C24" s="603"/>
      <c r="D24" s="603"/>
      <c r="E24" s="603"/>
      <c r="F24" s="603"/>
      <c r="G24" s="585"/>
      <c r="H24" s="624" t="s">
        <v>257</v>
      </c>
      <c r="I24" s="603" t="s">
        <v>3</v>
      </c>
      <c r="J24" s="603" t="s">
        <v>285</v>
      </c>
      <c r="K24" s="603">
        <v>1</v>
      </c>
      <c r="L24" s="603">
        <v>1</v>
      </c>
      <c r="M24" s="562" t="str">
        <f t="shared" si="12"/>
        <v>D</v>
      </c>
      <c r="N24" s="562">
        <f t="shared" si="13"/>
        <v>2</v>
      </c>
      <c r="O24" s="598">
        <f t="shared" ref="O24:O78" si="19">IF(K24="","",K24-L24)</f>
        <v>0</v>
      </c>
      <c r="P24" s="562" t="str">
        <f t="shared" si="14"/>
        <v>U</v>
      </c>
      <c r="Q24" s="586">
        <f t="shared" si="15"/>
        <v>0.5</v>
      </c>
      <c r="R24" s="635">
        <f t="shared" si="16"/>
        <v>1</v>
      </c>
      <c r="S24" s="600">
        <v>-0.46</v>
      </c>
      <c r="T24" s="595">
        <f t="shared" si="17"/>
        <v>0.46</v>
      </c>
      <c r="U24" s="601">
        <v>2.64</v>
      </c>
      <c r="V24" s="595">
        <f t="shared" si="18"/>
        <v>-0.64000000000000012</v>
      </c>
      <c r="W24" s="586">
        <f t="shared" ref="W24:W57" si="20">IF(S24="","",(S24+U24)/2)</f>
        <v>1.0900000000000001</v>
      </c>
      <c r="X24" s="586">
        <f t="shared" ref="X24:X57" si="21">IF(W24="","",U24-W24)</f>
        <v>1.55</v>
      </c>
      <c r="Y24" s="599">
        <v>8</v>
      </c>
      <c r="Z24" s="599">
        <v>15</v>
      </c>
      <c r="AA24" s="599">
        <v>3</v>
      </c>
      <c r="AB24" s="599">
        <v>3</v>
      </c>
      <c r="AC24" s="599">
        <v>40</v>
      </c>
      <c r="AD24" s="599">
        <v>60</v>
      </c>
      <c r="AE24" s="599">
        <v>4312</v>
      </c>
      <c r="AF24" s="562"/>
      <c r="AG24" s="562"/>
      <c r="AH24" s="562"/>
      <c r="AJ24" s="758" t="str">
        <f t="array" ref="AJ24">IF($K24="","",IF(SUM(IF(ISNUMBER(VALUE(RIGHT($AM24:$CK24,1))),VALUE(RIGHT($AM24:$CK24,1)),0))=$K24,"T","F"))</f>
        <v>T</v>
      </c>
      <c r="AK24" s="583">
        <f t="array" ref="AK24">IF($K24="","",SUM(IF(LEFT($AM24:$CK24,1)="s",1,0))-SUM(IF(RIGHT(LEFT($AM24:$CK24,2))="-",1,0)))</f>
        <v>0</v>
      </c>
      <c r="AL24" s="562">
        <f t="array" ref="AL24">IF($K24="","",SUM(IF(LEFT($AM24:$CK24,1)="X",1,0)))</f>
        <v>11</v>
      </c>
      <c r="AM24" s="668" t="s">
        <v>2304</v>
      </c>
      <c r="AN24" s="668" t="s">
        <v>2303</v>
      </c>
      <c r="AO24" s="668"/>
      <c r="AP24" s="668" t="s">
        <v>2303</v>
      </c>
      <c r="AQ24" s="668" t="s">
        <v>2245</v>
      </c>
      <c r="AR24" s="671" t="s">
        <v>2316</v>
      </c>
      <c r="AS24" s="668" t="s">
        <v>2303</v>
      </c>
      <c r="AT24" s="681" t="s">
        <v>2315</v>
      </c>
      <c r="AU24" s="668" t="s">
        <v>2015</v>
      </c>
      <c r="AV24" s="668" t="s">
        <v>2305</v>
      </c>
      <c r="AW24" s="668"/>
      <c r="AX24" s="668" t="s">
        <v>2303</v>
      </c>
      <c r="AY24" s="651"/>
      <c r="AZ24" s="668" t="s">
        <v>2314</v>
      </c>
      <c r="BA24" s="668"/>
      <c r="BB24" s="668"/>
      <c r="BC24" s="668" t="s">
        <v>2314</v>
      </c>
      <c r="BD24" s="668" t="s">
        <v>2303</v>
      </c>
      <c r="BE24" s="668" t="s">
        <v>2303</v>
      </c>
      <c r="BF24" s="668" t="s">
        <v>2308</v>
      </c>
      <c r="BG24" s="668"/>
      <c r="BH24" s="668"/>
      <c r="BI24" s="668"/>
      <c r="BJ24" s="668" t="s">
        <v>2308</v>
      </c>
      <c r="BK24" s="668"/>
      <c r="BL24" s="672"/>
      <c r="BM24" s="668"/>
      <c r="BN24" s="668"/>
      <c r="BO24" s="672"/>
      <c r="BP24" s="668" t="s">
        <v>2308</v>
      </c>
      <c r="BQ24" s="668" t="s">
        <v>2013</v>
      </c>
      <c r="BR24" s="668" t="s">
        <v>2308</v>
      </c>
      <c r="BS24" s="668"/>
      <c r="BT24" s="668" t="s">
        <v>2303</v>
      </c>
      <c r="BU24" s="673"/>
      <c r="BV24" s="673"/>
      <c r="BW24" s="673"/>
      <c r="BX24" s="673"/>
      <c r="BY24" s="673"/>
      <c r="BZ24" s="673"/>
      <c r="CA24" s="673"/>
      <c r="CB24" s="673"/>
      <c r="CC24" s="673"/>
      <c r="CD24" s="673"/>
      <c r="CE24" s="673"/>
      <c r="CF24" s="673"/>
      <c r="CG24" s="673"/>
      <c r="CH24" s="673"/>
    </row>
    <row r="25" spans="1:86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304</v>
      </c>
      <c r="I25" s="603" t="s">
        <v>2</v>
      </c>
      <c r="J25" s="603" t="s">
        <v>285</v>
      </c>
      <c r="K25" s="603">
        <v>1</v>
      </c>
      <c r="L25" s="603">
        <v>0</v>
      </c>
      <c r="M25" s="562" t="str">
        <f t="shared" si="12"/>
        <v>W</v>
      </c>
      <c r="N25" s="562">
        <f t="shared" si="13"/>
        <v>1</v>
      </c>
      <c r="O25" s="598">
        <f t="shared" si="19"/>
        <v>1</v>
      </c>
      <c r="P25" s="562" t="str">
        <f t="shared" si="14"/>
        <v>U</v>
      </c>
      <c r="Q25" s="586">
        <f t="shared" si="15"/>
        <v>0.25</v>
      </c>
      <c r="R25" s="635">
        <f t="shared" si="16"/>
        <v>1</v>
      </c>
      <c r="S25" s="600">
        <v>-0.23</v>
      </c>
      <c r="T25" s="595">
        <f t="shared" si="17"/>
        <v>1.23</v>
      </c>
      <c r="U25" s="601">
        <v>2.4300000000000002</v>
      </c>
      <c r="V25" s="595">
        <f t="shared" si="18"/>
        <v>-1.4300000000000002</v>
      </c>
      <c r="W25" s="586">
        <f t="shared" si="20"/>
        <v>1.1000000000000001</v>
      </c>
      <c r="X25" s="586">
        <f t="shared" si="21"/>
        <v>1.33</v>
      </c>
      <c r="Y25" s="599">
        <v>15</v>
      </c>
      <c r="Z25" s="599">
        <v>20</v>
      </c>
      <c r="AA25" s="599">
        <v>4</v>
      </c>
      <c r="AB25" s="599">
        <v>5</v>
      </c>
      <c r="AC25" s="599">
        <v>40</v>
      </c>
      <c r="AD25" s="599">
        <v>60</v>
      </c>
      <c r="AE25" s="599">
        <v>4312</v>
      </c>
      <c r="AF25" s="562"/>
      <c r="AG25" s="562"/>
      <c r="AH25" s="562"/>
      <c r="AJ25" s="758" t="str">
        <f t="array" ref="AJ25">IF($K25="","",IF(SUM(IF(ISNUMBER(VALUE(RIGHT($AM25:$CK25,1))),VALUE(RIGHT($AM25:$CK25,1)),0))=$K25,"T","F"))</f>
        <v>T</v>
      </c>
      <c r="AK25" s="583">
        <f t="array" ref="AK25">IF($K25="","",SUM(IF(LEFT($AM25:$CK25,1)="s",1,0))-SUM(IF(RIGHT(LEFT($AM25:$CK25,2))="-",1,0)))</f>
        <v>0</v>
      </c>
      <c r="AL25" s="562">
        <f t="array" ref="AL25">IF($K25="","",SUM(IF(LEFT($AM25:$CK25,1)="X",1,0)))</f>
        <v>11</v>
      </c>
      <c r="AM25" s="668" t="s">
        <v>2397</v>
      </c>
      <c r="AN25" s="668" t="s">
        <v>2397</v>
      </c>
      <c r="AO25" s="668"/>
      <c r="AP25" s="668" t="s">
        <v>2397</v>
      </c>
      <c r="AQ25" s="668" t="s">
        <v>2245</v>
      </c>
      <c r="AR25" s="668" t="s">
        <v>2397</v>
      </c>
      <c r="AS25" s="668" t="s">
        <v>2399</v>
      </c>
      <c r="AT25" s="671" t="s">
        <v>2404</v>
      </c>
      <c r="AU25" s="668" t="s">
        <v>2015</v>
      </c>
      <c r="AV25" s="668" t="s">
        <v>2244</v>
      </c>
      <c r="AW25" s="705"/>
      <c r="AX25" s="668" t="s">
        <v>2398</v>
      </c>
      <c r="AY25" s="668"/>
      <c r="AZ25" s="668" t="s">
        <v>2401</v>
      </c>
      <c r="BA25" s="668"/>
      <c r="BB25" s="668"/>
      <c r="BC25" s="668" t="s">
        <v>2401</v>
      </c>
      <c r="BD25" s="668" t="s">
        <v>2397</v>
      </c>
      <c r="BE25" s="669" t="s">
        <v>2397</v>
      </c>
      <c r="BF25" s="668" t="s">
        <v>2403</v>
      </c>
      <c r="BG25" s="668"/>
      <c r="BH25" s="668"/>
      <c r="BI25" s="668"/>
      <c r="BJ25" s="668"/>
      <c r="BK25" s="668"/>
      <c r="BL25" s="672"/>
      <c r="BM25" s="668"/>
      <c r="BN25" s="668"/>
      <c r="BO25" s="672"/>
      <c r="BP25" s="668" t="s">
        <v>2403</v>
      </c>
      <c r="BQ25" s="668" t="s">
        <v>2400</v>
      </c>
      <c r="BR25" s="668" t="s">
        <v>2402</v>
      </c>
      <c r="BS25" s="668" t="s">
        <v>2402</v>
      </c>
      <c r="BT25" s="668" t="s">
        <v>2398</v>
      </c>
      <c r="BU25" s="673"/>
      <c r="BV25" s="673"/>
      <c r="BW25" s="673"/>
      <c r="BX25" s="673"/>
      <c r="BY25" s="673"/>
      <c r="BZ25" s="673"/>
      <c r="CA25" s="673"/>
      <c r="CB25" s="673"/>
      <c r="CC25" s="673"/>
      <c r="CD25" s="673"/>
      <c r="CE25" s="673"/>
      <c r="CF25" s="673"/>
      <c r="CG25" s="673"/>
      <c r="CH25" s="673"/>
    </row>
    <row r="26" spans="1:86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234</v>
      </c>
      <c r="I26" s="596" t="s">
        <v>2</v>
      </c>
      <c r="J26" s="596" t="s">
        <v>1199</v>
      </c>
      <c r="K26" s="596">
        <v>2</v>
      </c>
      <c r="L26" s="596">
        <v>2</v>
      </c>
      <c r="M26" s="562" t="str">
        <f t="shared" si="12"/>
        <v>D</v>
      </c>
      <c r="N26" s="562">
        <f t="shared" si="13"/>
        <v>4</v>
      </c>
      <c r="O26" s="598">
        <f t="shared" si="19"/>
        <v>0</v>
      </c>
      <c r="P26" s="562" t="str">
        <f t="shared" si="14"/>
        <v>O</v>
      </c>
      <c r="Q26" s="586" t="str">
        <f t="shared" si="15"/>
        <v/>
      </c>
      <c r="R26" s="635" t="str">
        <f t="shared" si="16"/>
        <v/>
      </c>
      <c r="S26" s="600"/>
      <c r="T26" s="595" t="str">
        <f t="shared" si="17"/>
        <v/>
      </c>
      <c r="U26" s="601"/>
      <c r="V26" s="595" t="str">
        <f t="shared" si="18"/>
        <v/>
      </c>
      <c r="W26" s="586" t="str">
        <f t="shared" si="20"/>
        <v/>
      </c>
      <c r="X26" s="586" t="str">
        <f t="shared" si="21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IF($K26="","",IF(SUM(IF(ISNUMBER(VALUE(RIGHT($AM26:$CK26,1))),VALUE(RIGHT($AM26:$CK26,1)),0))=$K26,"T","F"))</f>
        <v>T</v>
      </c>
      <c r="AK26" s="583">
        <f t="array" ref="AK26">IF($K26="","",SUM(IF(LEFT($AM26:$CK26,1)="s",1,0))-SUM(IF(RIGHT(LEFT($AM26:$CK26,2))="-",1,0)))</f>
        <v>0</v>
      </c>
      <c r="AL26" s="562">
        <f t="array" ref="AL26">IF($K26="","",SUM(IF(LEFT($AM26:$CK26,1)="X",1,0)))</f>
        <v>11</v>
      </c>
      <c r="AM26" s="668" t="s">
        <v>2474</v>
      </c>
      <c r="AN26" s="668" t="s">
        <v>126</v>
      </c>
      <c r="AO26" s="668"/>
      <c r="AP26" s="669" t="s">
        <v>2473</v>
      </c>
      <c r="AQ26" s="668" t="s">
        <v>2244</v>
      </c>
      <c r="AR26" s="668" t="s">
        <v>2481</v>
      </c>
      <c r="AS26" s="668" t="s">
        <v>2473</v>
      </c>
      <c r="AT26" s="668" t="s">
        <v>126</v>
      </c>
      <c r="AU26" s="668" t="s">
        <v>2474</v>
      </c>
      <c r="AV26" s="668" t="s">
        <v>2244</v>
      </c>
      <c r="AW26" s="668"/>
      <c r="AX26" s="668" t="s">
        <v>126</v>
      </c>
      <c r="AY26" s="668" t="s">
        <v>126</v>
      </c>
      <c r="AZ26" s="668" t="s">
        <v>126</v>
      </c>
      <c r="BA26" s="668" t="s">
        <v>2472</v>
      </c>
      <c r="BB26" s="668" t="s">
        <v>2474</v>
      </c>
      <c r="BC26" s="668" t="s">
        <v>2474</v>
      </c>
      <c r="BD26" s="668" t="s">
        <v>2471</v>
      </c>
      <c r="BE26" s="668" t="s">
        <v>2472</v>
      </c>
      <c r="BF26" s="668" t="s">
        <v>2472</v>
      </c>
      <c r="BG26" s="668" t="s">
        <v>2486</v>
      </c>
      <c r="BH26" s="668"/>
      <c r="BI26" s="668"/>
      <c r="BJ26" s="668" t="s">
        <v>2474</v>
      </c>
      <c r="BK26" s="668" t="s">
        <v>2471</v>
      </c>
      <c r="BL26" s="672" t="s">
        <v>126</v>
      </c>
      <c r="BM26" s="668" t="s">
        <v>126</v>
      </c>
      <c r="BN26" s="668"/>
      <c r="BO26" s="672"/>
      <c r="BP26" s="669" t="s">
        <v>2474</v>
      </c>
      <c r="BQ26" s="668" t="s">
        <v>2472</v>
      </c>
      <c r="BR26" s="668" t="s">
        <v>2474</v>
      </c>
      <c r="BS26" s="668" t="s">
        <v>2473</v>
      </c>
      <c r="BT26" s="668" t="s">
        <v>126</v>
      </c>
      <c r="BU26" s="673"/>
      <c r="BV26" s="673"/>
      <c r="BW26" s="673"/>
      <c r="BX26" s="673"/>
      <c r="BY26" s="673"/>
      <c r="BZ26" s="673"/>
      <c r="CA26" s="673"/>
      <c r="CB26" s="673"/>
      <c r="CC26" s="673"/>
      <c r="CD26" s="673"/>
      <c r="CE26" s="673"/>
      <c r="CF26" s="673"/>
      <c r="CG26" s="673"/>
      <c r="CH26" s="673"/>
    </row>
    <row r="27" spans="1:86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253</v>
      </c>
      <c r="I27" s="603" t="s">
        <v>3</v>
      </c>
      <c r="J27" s="603" t="s">
        <v>285</v>
      </c>
      <c r="K27" s="603">
        <v>0</v>
      </c>
      <c r="L27" s="603">
        <v>1</v>
      </c>
      <c r="M27" s="562" t="str">
        <f t="shared" si="12"/>
        <v>L</v>
      </c>
      <c r="N27" s="562">
        <f t="shared" si="13"/>
        <v>1</v>
      </c>
      <c r="O27" s="598">
        <f t="shared" si="19"/>
        <v>-1</v>
      </c>
      <c r="P27" s="562" t="str">
        <f t="shared" si="14"/>
        <v>U</v>
      </c>
      <c r="Q27" s="586">
        <f t="shared" si="15"/>
        <v>0</v>
      </c>
      <c r="R27" s="635">
        <f t="shared" si="16"/>
        <v>-1</v>
      </c>
      <c r="S27" s="600">
        <v>0</v>
      </c>
      <c r="T27" s="595">
        <f t="shared" si="17"/>
        <v>-1</v>
      </c>
      <c r="U27" s="601">
        <v>2.1800000000000002</v>
      </c>
      <c r="V27" s="595">
        <f t="shared" si="18"/>
        <v>-1.1800000000000002</v>
      </c>
      <c r="W27" s="586">
        <f t="shared" si="20"/>
        <v>1.0900000000000001</v>
      </c>
      <c r="X27" s="586">
        <f t="shared" si="21"/>
        <v>1.0900000000000001</v>
      </c>
      <c r="Y27" s="599">
        <v>9</v>
      </c>
      <c r="Z27" s="599">
        <v>13</v>
      </c>
      <c r="AA27" s="599">
        <v>0</v>
      </c>
      <c r="AB27" s="599">
        <v>5</v>
      </c>
      <c r="AC27" s="599">
        <v>47</v>
      </c>
      <c r="AD27" s="599">
        <v>53</v>
      </c>
      <c r="AE27" s="599">
        <v>4312</v>
      </c>
      <c r="AF27" s="562"/>
      <c r="AG27" s="562"/>
      <c r="AH27" s="562"/>
      <c r="AJ27" s="758" t="str">
        <f t="array" ref="AJ27">IF($K27="","",IF(SUM(IF(ISNUMBER(VALUE(RIGHT($AM27:$CK27,1))),VALUE(RIGHT($AM27:$CK27,1)),0))=$K27,"T","F"))</f>
        <v>T</v>
      </c>
      <c r="AK27" s="583">
        <f t="array" ref="AK27">IF($K27="","",SUM(IF(LEFT($AM27:$CK27,1)="s",1,0))-SUM(IF(RIGHT(LEFT($AM27:$CK27,2))="-",1,0)))</f>
        <v>0</v>
      </c>
      <c r="AL27" s="562">
        <f t="array" ref="AL27">IF($K27="","",SUM(IF(LEFT($AM27:$CK27,1)="X",1,0)))</f>
        <v>11</v>
      </c>
      <c r="AM27" s="668" t="s">
        <v>2512</v>
      </c>
      <c r="AN27" s="668" t="s">
        <v>2515</v>
      </c>
      <c r="AO27" s="668"/>
      <c r="AP27" s="668" t="s">
        <v>2512</v>
      </c>
      <c r="AQ27" s="668" t="s">
        <v>2245</v>
      </c>
      <c r="AR27" s="668" t="s">
        <v>2512</v>
      </c>
      <c r="AS27" s="668" t="s">
        <v>2588</v>
      </c>
      <c r="AT27" s="668" t="s">
        <v>2589</v>
      </c>
      <c r="AU27" s="668" t="s">
        <v>2138</v>
      </c>
      <c r="AV27" s="668" t="s">
        <v>2244</v>
      </c>
      <c r="AW27" s="668" t="s">
        <v>2561</v>
      </c>
      <c r="AX27" s="668" t="s">
        <v>2516</v>
      </c>
      <c r="AY27" s="651"/>
      <c r="AZ27" s="668" t="s">
        <v>2563</v>
      </c>
      <c r="BA27" s="668"/>
      <c r="BB27" s="668"/>
      <c r="BC27" s="668"/>
      <c r="BD27" s="668" t="s">
        <v>2512</v>
      </c>
      <c r="BE27" s="668" t="s">
        <v>2512</v>
      </c>
      <c r="BF27" s="668" t="s">
        <v>2590</v>
      </c>
      <c r="BG27" s="668"/>
      <c r="BH27" s="668"/>
      <c r="BI27" s="668"/>
      <c r="BJ27" s="668" t="s">
        <v>2592</v>
      </c>
      <c r="BK27" s="668"/>
      <c r="BL27" s="672"/>
      <c r="BM27" s="668"/>
      <c r="BN27" s="668"/>
      <c r="BO27" s="672"/>
      <c r="BP27" s="668" t="s">
        <v>2562</v>
      </c>
      <c r="BQ27" s="668" t="s">
        <v>2563</v>
      </c>
      <c r="BR27" s="668" t="s">
        <v>2590</v>
      </c>
      <c r="BS27" s="668"/>
      <c r="BT27" s="668" t="s">
        <v>2516</v>
      </c>
      <c r="BU27" s="673"/>
      <c r="BV27" s="673"/>
      <c r="BW27" s="673"/>
      <c r="BX27" s="673"/>
      <c r="BY27" s="673"/>
      <c r="BZ27" s="673"/>
      <c r="CA27" s="673"/>
      <c r="CB27" s="673"/>
      <c r="CC27" s="673"/>
      <c r="CD27" s="673"/>
      <c r="CE27" s="673"/>
      <c r="CF27" s="673"/>
      <c r="CG27" s="673"/>
      <c r="CH27" s="673"/>
    </row>
    <row r="28" spans="1:86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264</v>
      </c>
      <c r="I28" s="603" t="s">
        <v>3</v>
      </c>
      <c r="J28" s="603" t="s">
        <v>285</v>
      </c>
      <c r="K28" s="603">
        <v>3</v>
      </c>
      <c r="L28" s="603">
        <v>3</v>
      </c>
      <c r="M28" s="562" t="str">
        <f t="shared" si="12"/>
        <v>D</v>
      </c>
      <c r="N28" s="562">
        <f t="shared" si="13"/>
        <v>6</v>
      </c>
      <c r="O28" s="598">
        <f t="shared" si="19"/>
        <v>0</v>
      </c>
      <c r="P28" s="562" t="str">
        <f t="shared" si="14"/>
        <v>O</v>
      </c>
      <c r="Q28" s="586">
        <f t="shared" si="15"/>
        <v>0.75</v>
      </c>
      <c r="R28" s="635">
        <f t="shared" si="16"/>
        <v>1</v>
      </c>
      <c r="S28" s="600">
        <v>-0.78</v>
      </c>
      <c r="T28" s="595">
        <f t="shared" si="17"/>
        <v>0.78</v>
      </c>
      <c r="U28" s="601">
        <v>2.38</v>
      </c>
      <c r="V28" s="595">
        <f t="shared" si="18"/>
        <v>3.62</v>
      </c>
      <c r="W28" s="586">
        <f t="shared" si="20"/>
        <v>0.79999999999999993</v>
      </c>
      <c r="X28" s="586">
        <f t="shared" si="21"/>
        <v>1.58</v>
      </c>
      <c r="Y28" s="599">
        <v>16</v>
      </c>
      <c r="Z28" s="599">
        <v>14</v>
      </c>
      <c r="AA28" s="599">
        <v>8</v>
      </c>
      <c r="AB28" s="599">
        <v>6</v>
      </c>
      <c r="AC28" s="599">
        <v>41</v>
      </c>
      <c r="AD28" s="599">
        <v>59</v>
      </c>
      <c r="AE28" s="599">
        <v>4312</v>
      </c>
      <c r="AF28" s="562"/>
      <c r="AG28" s="562"/>
      <c r="AH28" s="562"/>
      <c r="AJ28" s="758" t="str">
        <f t="array" ref="AJ28">IF($K28="","",IF(SUM(IF(ISNUMBER(VALUE(RIGHT($AM28:$CK28,1))),VALUE(RIGHT($AM28:$CK28,1)),0))=$K28,"T","F"))</f>
        <v>T</v>
      </c>
      <c r="AK28" s="583">
        <f t="array" ref="AK28">IF($K28="","",SUM(IF(LEFT($AM28:$CK28,1)="s",1,0))-SUM(IF(RIGHT(LEFT($AM28:$CK28,2))="-",1,0)))</f>
        <v>0</v>
      </c>
      <c r="AL28" s="562">
        <f t="array" ref="AL28">IF($K28="","",SUM(IF(LEFT($AM28:$CK28,1)="X",1,0)))</f>
        <v>11</v>
      </c>
      <c r="AM28" s="668" t="s">
        <v>2474</v>
      </c>
      <c r="AN28" s="668" t="s">
        <v>2474</v>
      </c>
      <c r="AO28" s="668"/>
      <c r="AP28" s="668" t="s">
        <v>2474</v>
      </c>
      <c r="AQ28" s="668" t="s">
        <v>2244</v>
      </c>
      <c r="AR28" s="668" t="s">
        <v>2473</v>
      </c>
      <c r="AS28" s="668" t="s">
        <v>2471</v>
      </c>
      <c r="AT28" s="668" t="s">
        <v>2473</v>
      </c>
      <c r="AU28" s="668" t="s">
        <v>2471</v>
      </c>
      <c r="AV28" s="668" t="s">
        <v>2473</v>
      </c>
      <c r="AW28" s="668" t="s">
        <v>2474</v>
      </c>
      <c r="AX28" s="671" t="s">
        <v>2651</v>
      </c>
      <c r="AY28" s="668" t="s">
        <v>126</v>
      </c>
      <c r="AZ28" s="668" t="s">
        <v>2472</v>
      </c>
      <c r="BA28" s="668" t="s">
        <v>126</v>
      </c>
      <c r="BB28" s="668" t="s">
        <v>126</v>
      </c>
      <c r="BC28" s="668" t="s">
        <v>126</v>
      </c>
      <c r="BD28" s="668" t="s">
        <v>2474</v>
      </c>
      <c r="BE28" s="668" t="s">
        <v>2474</v>
      </c>
      <c r="BF28" s="668" t="s">
        <v>2472</v>
      </c>
      <c r="BG28" s="668" t="s">
        <v>126</v>
      </c>
      <c r="BH28" s="668"/>
      <c r="BI28" s="668"/>
      <c r="BJ28" s="671" t="s">
        <v>2657</v>
      </c>
      <c r="BK28" s="668"/>
      <c r="BL28" s="672"/>
      <c r="BM28" s="668"/>
      <c r="BN28" s="668"/>
      <c r="BO28" s="672"/>
      <c r="BP28" s="668" t="s">
        <v>2472</v>
      </c>
      <c r="BQ28" s="668" t="s">
        <v>2244</v>
      </c>
      <c r="BR28" s="668" t="s">
        <v>2472</v>
      </c>
      <c r="BS28" s="668" t="s">
        <v>126</v>
      </c>
      <c r="BT28" s="671" t="s">
        <v>2651</v>
      </c>
      <c r="BU28" s="673"/>
      <c r="BV28" s="673"/>
      <c r="BW28" s="673"/>
      <c r="BX28" s="673"/>
      <c r="BY28" s="673"/>
      <c r="BZ28" s="673"/>
      <c r="CA28" s="673"/>
      <c r="CB28" s="673"/>
      <c r="CC28" s="673"/>
      <c r="CD28" s="673"/>
      <c r="CE28" s="673"/>
      <c r="CF28" s="673"/>
      <c r="CG28" s="673"/>
      <c r="CH28" s="673"/>
    </row>
    <row r="29" spans="1:86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234</v>
      </c>
      <c r="I29" s="603" t="s">
        <v>2</v>
      </c>
      <c r="J29" s="603" t="s">
        <v>285</v>
      </c>
      <c r="K29" s="603">
        <v>3</v>
      </c>
      <c r="L29" s="603">
        <v>0</v>
      </c>
      <c r="M29" s="562" t="str">
        <f t="shared" si="12"/>
        <v>W</v>
      </c>
      <c r="N29" s="562">
        <f t="shared" si="13"/>
        <v>3</v>
      </c>
      <c r="O29" s="598">
        <f t="shared" si="19"/>
        <v>3</v>
      </c>
      <c r="P29" s="562" t="str">
        <f t="shared" si="14"/>
        <v>O</v>
      </c>
      <c r="Q29" s="586">
        <f t="shared" si="15"/>
        <v>-0.5</v>
      </c>
      <c r="R29" s="635">
        <f t="shared" si="16"/>
        <v>1</v>
      </c>
      <c r="S29" s="600">
        <v>0.45</v>
      </c>
      <c r="T29" s="595">
        <f t="shared" si="17"/>
        <v>2.5499999999999998</v>
      </c>
      <c r="U29" s="601">
        <v>2.2400000000000002</v>
      </c>
      <c r="V29" s="595">
        <f t="shared" si="18"/>
        <v>0.75999999999999979</v>
      </c>
      <c r="W29" s="586">
        <f t="shared" si="20"/>
        <v>1.3450000000000002</v>
      </c>
      <c r="X29" s="586">
        <f t="shared" si="21"/>
        <v>0.89500000000000002</v>
      </c>
      <c r="Y29" s="599">
        <v>11</v>
      </c>
      <c r="Z29" s="599">
        <v>11</v>
      </c>
      <c r="AA29" s="599">
        <v>3</v>
      </c>
      <c r="AB29" s="599">
        <v>3</v>
      </c>
      <c r="AC29" s="599">
        <v>47</v>
      </c>
      <c r="AD29" s="599">
        <v>53</v>
      </c>
      <c r="AE29" s="599">
        <v>4312</v>
      </c>
      <c r="AF29" s="562"/>
      <c r="AG29" s="562"/>
      <c r="AH29" s="562"/>
      <c r="AJ29" s="758" t="str">
        <f t="array" ref="AJ29">IF($K29="","",IF(SUM(IF(ISNUMBER(VALUE(RIGHT($AM29:$CK29,1))),VALUE(RIGHT($AM29:$CK29,1)),0))=$K29,"T","F"))</f>
        <v>T</v>
      </c>
      <c r="AK29" s="583">
        <f t="array" ref="AK29">IF($K29="","",SUM(IF(LEFT($AM29:$CK29,1)="s",1,0))-SUM(IF(RIGHT(LEFT($AM29:$CK29,2))="-",1,0)))</f>
        <v>0</v>
      </c>
      <c r="AL29" s="562">
        <f t="array" ref="AL29">IF($K29="","",SUM(IF(LEFT($AM29:$CK29,1)="X",1,0)))</f>
        <v>11</v>
      </c>
      <c r="AM29" s="668" t="s">
        <v>2707</v>
      </c>
      <c r="AN29" s="668" t="s">
        <v>2707</v>
      </c>
      <c r="AO29" s="668"/>
      <c r="AP29" s="669" t="s">
        <v>2707</v>
      </c>
      <c r="AQ29" s="668" t="s">
        <v>2014</v>
      </c>
      <c r="AR29" s="668" t="s">
        <v>2137</v>
      </c>
      <c r="AS29" s="668" t="s">
        <v>2722</v>
      </c>
      <c r="AT29" s="668" t="s">
        <v>2707</v>
      </c>
      <c r="AU29" s="671" t="s">
        <v>2724</v>
      </c>
      <c r="AV29" s="671" t="s">
        <v>2725</v>
      </c>
      <c r="AW29" s="668" t="s">
        <v>2137</v>
      </c>
      <c r="AX29" s="671" t="s">
        <v>2726</v>
      </c>
      <c r="AY29" s="668"/>
      <c r="AZ29" s="668" t="s">
        <v>2723</v>
      </c>
      <c r="BA29" s="668"/>
      <c r="BB29" s="668"/>
      <c r="BC29" s="668"/>
      <c r="BD29" s="668" t="s">
        <v>2714</v>
      </c>
      <c r="BE29" s="668" t="s">
        <v>2707</v>
      </c>
      <c r="BF29" s="668"/>
      <c r="BG29" s="668"/>
      <c r="BH29" s="668"/>
      <c r="BI29" s="668"/>
      <c r="BJ29" s="668" t="s">
        <v>2723</v>
      </c>
      <c r="BK29" s="668"/>
      <c r="BL29" s="672"/>
      <c r="BM29" s="668"/>
      <c r="BN29" s="668"/>
      <c r="BO29" s="672"/>
      <c r="BP29" s="668" t="s">
        <v>2722</v>
      </c>
      <c r="BQ29" s="668" t="s">
        <v>2244</v>
      </c>
      <c r="BR29" s="668" t="s">
        <v>2723</v>
      </c>
      <c r="BS29" s="668"/>
      <c r="BT29" s="671" t="s">
        <v>2729</v>
      </c>
      <c r="BU29" s="673"/>
      <c r="BV29" s="673"/>
      <c r="BW29" s="673"/>
      <c r="BX29" s="673"/>
      <c r="BY29" s="673"/>
      <c r="BZ29" s="673"/>
      <c r="CA29" s="673"/>
      <c r="CB29" s="673"/>
      <c r="CC29" s="673"/>
      <c r="CD29" s="673"/>
      <c r="CE29" s="673"/>
      <c r="CF29" s="673"/>
      <c r="CG29" s="673"/>
      <c r="CH29" s="673"/>
    </row>
    <row r="30" spans="1:86" s="661" customFormat="1" ht="15" customHeight="1">
      <c r="A30" s="625">
        <v>42841</v>
      </c>
      <c r="B30" s="603"/>
      <c r="C30" s="603"/>
      <c r="D30" s="603"/>
      <c r="E30" s="603"/>
      <c r="F30" s="603"/>
      <c r="G30" s="585"/>
      <c r="H30" s="624" t="s">
        <v>254</v>
      </c>
      <c r="I30" s="603" t="s">
        <v>3</v>
      </c>
      <c r="J30" s="603" t="s">
        <v>285</v>
      </c>
      <c r="K30" s="603">
        <v>1</v>
      </c>
      <c r="L30" s="603">
        <v>2</v>
      </c>
      <c r="M30" s="562" t="str">
        <f t="shared" si="12"/>
        <v>L</v>
      </c>
      <c r="N30" s="562">
        <f t="shared" si="13"/>
        <v>3</v>
      </c>
      <c r="O30" s="598">
        <f t="shared" si="19"/>
        <v>-1</v>
      </c>
      <c r="P30" s="562" t="str">
        <f t="shared" si="14"/>
        <v>O</v>
      </c>
      <c r="Q30" s="586">
        <f t="shared" si="15"/>
        <v>-0.25</v>
      </c>
      <c r="R30" s="635">
        <f t="shared" si="16"/>
        <v>-1</v>
      </c>
      <c r="S30" s="600">
        <v>0.17</v>
      </c>
      <c r="T30" s="595">
        <f t="shared" si="17"/>
        <v>-1.17</v>
      </c>
      <c r="U30" s="601">
        <v>2.33</v>
      </c>
      <c r="V30" s="595">
        <f t="shared" si="18"/>
        <v>0.66999999999999993</v>
      </c>
      <c r="W30" s="586">
        <f t="shared" si="20"/>
        <v>1.25</v>
      </c>
      <c r="X30" s="586">
        <f t="shared" si="21"/>
        <v>1.08</v>
      </c>
      <c r="Y30" s="599">
        <v>5</v>
      </c>
      <c r="Z30" s="599">
        <v>13</v>
      </c>
      <c r="AA30" s="599">
        <v>2</v>
      </c>
      <c r="AB30" s="599">
        <v>4</v>
      </c>
      <c r="AC30" s="599">
        <v>50</v>
      </c>
      <c r="AD30" s="599">
        <v>50</v>
      </c>
      <c r="AE30" s="599">
        <v>4312</v>
      </c>
      <c r="AF30" s="562"/>
      <c r="AG30" s="562"/>
      <c r="AH30" s="562"/>
      <c r="AJ30" s="758" t="str">
        <f t="array" ref="AJ30">IF($K30="","",IF(SUM(IF(ISNUMBER(VALUE(RIGHT($AM30:$CK30,1))),VALUE(RIGHT($AM30:$CK30,1)),0))=$K30,"T","F"))</f>
        <v>T</v>
      </c>
      <c r="AK30" s="583">
        <f t="array" ref="AK30">IF($K30="","",SUM(IF(LEFT($AM30:$CK30,1)="s",1,0))-SUM(IF(RIGHT(LEFT($AM30:$CK30,2))="-",1,0)))</f>
        <v>0</v>
      </c>
      <c r="AL30" s="562">
        <f t="array" ref="AL30">IF($K30="","",SUM(IF(LEFT($AM30:$CK30,1)="X",1,0)))</f>
        <v>11</v>
      </c>
      <c r="AM30" s="668" t="s">
        <v>2888</v>
      </c>
      <c r="AN30" s="668" t="s">
        <v>2889</v>
      </c>
      <c r="AO30" s="668"/>
      <c r="AP30" s="668" t="s">
        <v>2888</v>
      </c>
      <c r="AQ30" s="668" t="s">
        <v>2891</v>
      </c>
      <c r="AR30" s="668" t="s">
        <v>2941</v>
      </c>
      <c r="AS30" s="668" t="s">
        <v>2890</v>
      </c>
      <c r="AT30" s="682" t="s">
        <v>2944</v>
      </c>
      <c r="AU30" s="669" t="s">
        <v>2943</v>
      </c>
      <c r="AV30" s="668" t="s">
        <v>2137</v>
      </c>
      <c r="AW30" s="668" t="s">
        <v>2942</v>
      </c>
      <c r="AX30" s="671" t="s">
        <v>2939</v>
      </c>
      <c r="AY30" s="668"/>
      <c r="AZ30" s="668" t="s">
        <v>2891</v>
      </c>
      <c r="BA30" s="668"/>
      <c r="BB30" s="668"/>
      <c r="BC30" s="668"/>
      <c r="BD30" s="668" t="s">
        <v>2888</v>
      </c>
      <c r="BE30" s="668" t="s">
        <v>2888</v>
      </c>
      <c r="BF30" s="668"/>
      <c r="BG30" s="668"/>
      <c r="BH30" s="668"/>
      <c r="BI30" s="668"/>
      <c r="BJ30" s="668" t="s">
        <v>2138</v>
      </c>
      <c r="BK30" s="668"/>
      <c r="BL30" s="672"/>
      <c r="BM30" s="668"/>
      <c r="BN30" s="668"/>
      <c r="BO30" s="672"/>
      <c r="BP30" s="668" t="s">
        <v>2891</v>
      </c>
      <c r="BQ30" s="668" t="s">
        <v>2244</v>
      </c>
      <c r="BR30" s="668" t="s">
        <v>2891</v>
      </c>
      <c r="BS30" s="668"/>
      <c r="BT30" s="668" t="s">
        <v>2889</v>
      </c>
      <c r="BU30" s="673"/>
      <c r="BV30" s="673"/>
      <c r="BW30" s="673"/>
      <c r="BX30" s="673"/>
      <c r="BY30" s="673"/>
      <c r="BZ30" s="673"/>
      <c r="CA30" s="673"/>
      <c r="CB30" s="673"/>
      <c r="CC30" s="673"/>
      <c r="CD30" s="673"/>
      <c r="CE30" s="673"/>
      <c r="CF30" s="673"/>
      <c r="CG30" s="673"/>
      <c r="CH30" s="673"/>
    </row>
    <row r="31" spans="1:86" s="661" customFormat="1" ht="15" customHeight="1">
      <c r="A31" s="625">
        <v>42847</v>
      </c>
      <c r="B31" s="603"/>
      <c r="C31" s="603"/>
      <c r="D31" s="603"/>
      <c r="E31" s="603"/>
      <c r="F31" s="603"/>
      <c r="G31" s="585"/>
      <c r="H31" s="624" t="s">
        <v>1200</v>
      </c>
      <c r="I31" s="603" t="s">
        <v>2</v>
      </c>
      <c r="J31" s="603" t="s">
        <v>285</v>
      </c>
      <c r="K31" s="603">
        <v>1</v>
      </c>
      <c r="L31" s="603">
        <v>0</v>
      </c>
      <c r="M31" s="562" t="str">
        <f t="shared" si="12"/>
        <v>W</v>
      </c>
      <c r="N31" s="562">
        <f t="shared" si="13"/>
        <v>1</v>
      </c>
      <c r="O31" s="598">
        <f t="shared" si="19"/>
        <v>1</v>
      </c>
      <c r="P31" s="562" t="str">
        <f t="shared" si="14"/>
        <v>U</v>
      </c>
      <c r="Q31" s="586">
        <f t="shared" si="15"/>
        <v>0</v>
      </c>
      <c r="R31" s="635">
        <f t="shared" si="16"/>
        <v>1</v>
      </c>
      <c r="S31" s="600">
        <v>-0.04</v>
      </c>
      <c r="T31" s="595">
        <f t="shared" si="17"/>
        <v>1.04</v>
      </c>
      <c r="U31" s="601">
        <v>2.46</v>
      </c>
      <c r="V31" s="595">
        <f t="shared" si="18"/>
        <v>-1.46</v>
      </c>
      <c r="W31" s="586">
        <f t="shared" si="20"/>
        <v>1.21</v>
      </c>
      <c r="X31" s="586">
        <f t="shared" si="21"/>
        <v>1.25</v>
      </c>
      <c r="Y31" s="599">
        <v>9</v>
      </c>
      <c r="Z31" s="599">
        <v>21</v>
      </c>
      <c r="AA31" s="599">
        <v>3</v>
      </c>
      <c r="AB31" s="599">
        <v>4</v>
      </c>
      <c r="AC31" s="599">
        <v>39</v>
      </c>
      <c r="AD31" s="599">
        <v>61</v>
      </c>
      <c r="AE31" s="599">
        <v>4312</v>
      </c>
      <c r="AF31" s="562"/>
      <c r="AG31" s="562"/>
      <c r="AH31" s="562"/>
      <c r="AJ31" s="758" t="str">
        <f t="array" ref="AJ31">IF($K31="","",IF(SUM(IF(ISNUMBER(VALUE(RIGHT($AM31:$CK31,1))),VALUE(RIGHT($AM31:$CK31,1)),0))=$K31,"T","F"))</f>
        <v>T</v>
      </c>
      <c r="AK31" s="583">
        <f t="array" ref="AK31">IF($K31="","",SUM(IF(LEFT($AM31:$CK31,1)="s",1,0))-SUM(IF(RIGHT(LEFT($AM31:$CK31,2))="-",1,0)))</f>
        <v>0</v>
      </c>
      <c r="AL31" s="562">
        <f t="array" ref="AL31">IF($K31="","",SUM(IF(LEFT($AM31:$CK31,1)="X",1,0)))</f>
        <v>11</v>
      </c>
      <c r="AM31" s="668" t="s">
        <v>3049</v>
      </c>
      <c r="AN31" s="669" t="s">
        <v>3049</v>
      </c>
      <c r="AO31" s="668"/>
      <c r="AP31" s="668" t="s">
        <v>3049</v>
      </c>
      <c r="AQ31" s="668" t="s">
        <v>3051</v>
      </c>
      <c r="AR31" s="668" t="s">
        <v>2138</v>
      </c>
      <c r="AS31" s="668" t="s">
        <v>3049</v>
      </c>
      <c r="AT31" s="668" t="s">
        <v>3049</v>
      </c>
      <c r="AU31" s="668" t="s">
        <v>2139</v>
      </c>
      <c r="AV31" s="668" t="s">
        <v>3052</v>
      </c>
      <c r="AW31" s="668" t="s">
        <v>3124</v>
      </c>
      <c r="AX31" s="668" t="s">
        <v>3049</v>
      </c>
      <c r="AY31" s="668"/>
      <c r="AZ31" s="668" t="s">
        <v>2139</v>
      </c>
      <c r="BA31" s="668"/>
      <c r="BB31" s="668"/>
      <c r="BC31" s="668"/>
      <c r="BD31" s="668" t="s">
        <v>3049</v>
      </c>
      <c r="BE31" s="668" t="s">
        <v>3049</v>
      </c>
      <c r="BF31" s="668"/>
      <c r="BG31" s="671"/>
      <c r="BH31" s="671"/>
      <c r="BI31" s="668"/>
      <c r="BJ31" s="671" t="s">
        <v>3053</v>
      </c>
      <c r="BK31" s="668"/>
      <c r="BL31" s="672"/>
      <c r="BM31" s="668"/>
      <c r="BN31" s="668"/>
      <c r="BO31" s="672"/>
      <c r="BP31" s="668" t="s">
        <v>3050</v>
      </c>
      <c r="BQ31" s="668" t="s">
        <v>2139</v>
      </c>
      <c r="BR31" s="668" t="s">
        <v>2139</v>
      </c>
      <c r="BS31" s="668"/>
      <c r="BT31" s="668" t="s">
        <v>3050</v>
      </c>
      <c r="BU31" s="673"/>
      <c r="BV31" s="673"/>
      <c r="BW31" s="673"/>
      <c r="BX31" s="673"/>
      <c r="BY31" s="673"/>
      <c r="BZ31" s="673"/>
      <c r="CA31" s="673"/>
      <c r="CB31" s="673"/>
      <c r="CC31" s="673"/>
      <c r="CD31" s="673"/>
      <c r="CE31" s="673"/>
      <c r="CF31" s="673"/>
      <c r="CG31" s="673"/>
      <c r="CH31" s="673"/>
    </row>
    <row r="32" spans="1:86" s="661" customFormat="1" ht="15" customHeight="1">
      <c r="A32" s="626">
        <v>42851</v>
      </c>
      <c r="B32" s="596"/>
      <c r="C32" s="596"/>
      <c r="D32" s="596"/>
      <c r="E32" s="596"/>
      <c r="F32" s="596"/>
      <c r="G32" s="591"/>
      <c r="H32" s="623" t="s">
        <v>253</v>
      </c>
      <c r="I32" s="596" t="s">
        <v>2</v>
      </c>
      <c r="J32" s="596" t="s">
        <v>1199</v>
      </c>
      <c r="K32" s="596">
        <v>4</v>
      </c>
      <c r="L32" s="596">
        <v>4</v>
      </c>
      <c r="M32" s="562" t="str">
        <f t="shared" si="12"/>
        <v>D</v>
      </c>
      <c r="N32" s="562">
        <f t="shared" si="13"/>
        <v>8</v>
      </c>
      <c r="O32" s="598">
        <f t="shared" si="19"/>
        <v>0</v>
      </c>
      <c r="P32" s="562" t="str">
        <f t="shared" si="14"/>
        <v>O</v>
      </c>
      <c r="Q32" s="586" t="str">
        <f t="shared" si="15"/>
        <v/>
      </c>
      <c r="R32" s="635" t="str">
        <f t="shared" si="16"/>
        <v/>
      </c>
      <c r="S32" s="600"/>
      <c r="T32" s="595" t="str">
        <f t="shared" si="17"/>
        <v/>
      </c>
      <c r="U32" s="601"/>
      <c r="V32" s="595" t="str">
        <f t="shared" si="18"/>
        <v/>
      </c>
      <c r="W32" s="586" t="str">
        <f t="shared" si="20"/>
        <v/>
      </c>
      <c r="X32" s="586" t="str">
        <f t="shared" si="21"/>
        <v/>
      </c>
      <c r="Y32" s="599"/>
      <c r="Z32" s="599"/>
      <c r="AA32" s="599"/>
      <c r="AB32" s="599"/>
      <c r="AC32" s="599"/>
      <c r="AD32" s="599"/>
      <c r="AE32" s="599"/>
      <c r="AF32" s="562"/>
      <c r="AG32" s="562"/>
      <c r="AH32" s="562"/>
      <c r="AJ32" s="758" t="str">
        <f t="array" ref="AJ32">IF($K32="","",IF(SUM(IF(ISNUMBER(VALUE(RIGHT($AM32:$CK32,1))),VALUE(RIGHT($AM32:$CK32,1)),0))=$K32,"T","F"))</f>
        <v>T</v>
      </c>
      <c r="AK32" s="583">
        <f t="array" ref="AK32">IF($K32="","",SUM(IF(LEFT($AM32:$CK32,1)="s",1,0))-SUM(IF(RIGHT(LEFT($AM32:$CK32,2))="-",1,0)))</f>
        <v>0</v>
      </c>
      <c r="AL32" s="562">
        <f t="array" ref="AL32">IF($K32="","",SUM(IF(LEFT($AM32:$CK32,1)="X",1,0)))</f>
        <v>11</v>
      </c>
      <c r="AM32" s="668" t="s">
        <v>5881</v>
      </c>
      <c r="AN32" s="668" t="s">
        <v>3135</v>
      </c>
      <c r="AO32" s="668"/>
      <c r="AP32" s="668"/>
      <c r="AQ32" s="668" t="s">
        <v>3133</v>
      </c>
      <c r="AR32" s="668" t="s">
        <v>3142</v>
      </c>
      <c r="AS32" s="668" t="s">
        <v>3135</v>
      </c>
      <c r="AT32" s="668" t="s">
        <v>3134</v>
      </c>
      <c r="AU32" s="668" t="s">
        <v>3135</v>
      </c>
      <c r="AV32" s="669" t="s">
        <v>3133</v>
      </c>
      <c r="AW32" s="668" t="s">
        <v>5882</v>
      </c>
      <c r="AX32" s="668"/>
      <c r="AY32" s="668"/>
      <c r="AZ32" s="668" t="s">
        <v>3133</v>
      </c>
      <c r="BA32" s="668"/>
      <c r="BB32" s="668" t="s">
        <v>3134</v>
      </c>
      <c r="BC32" s="668" t="s">
        <v>3133</v>
      </c>
      <c r="BD32" s="668" t="s">
        <v>5882</v>
      </c>
      <c r="BE32" s="668"/>
      <c r="BF32" s="668"/>
      <c r="BG32" s="668" t="s">
        <v>5881</v>
      </c>
      <c r="BH32" s="668"/>
      <c r="BI32" s="668"/>
      <c r="BJ32" s="668" t="s">
        <v>3133</v>
      </c>
      <c r="BK32" s="668"/>
      <c r="BL32" s="668" t="s">
        <v>126</v>
      </c>
      <c r="BM32" s="668"/>
      <c r="BN32" s="668"/>
      <c r="BO32" s="672"/>
      <c r="BP32" s="668"/>
      <c r="BQ32" s="668" t="s">
        <v>2027</v>
      </c>
      <c r="BR32" s="669" t="s">
        <v>3133</v>
      </c>
      <c r="BS32" s="668"/>
      <c r="BT32" s="668" t="s">
        <v>3137</v>
      </c>
      <c r="BU32" s="673"/>
      <c r="BV32" s="673"/>
      <c r="BW32" s="673"/>
      <c r="BX32" s="673"/>
      <c r="BY32" s="673"/>
      <c r="BZ32" s="673"/>
      <c r="CA32" s="673"/>
      <c r="CB32" s="673"/>
      <c r="CC32" s="673"/>
      <c r="CD32" s="673"/>
      <c r="CE32" s="673"/>
      <c r="CF32" s="673"/>
      <c r="CG32" s="673"/>
      <c r="CH32" s="673"/>
    </row>
    <row r="33" spans="1:86" s="661" customFormat="1" ht="15" customHeight="1">
      <c r="A33" s="625">
        <v>42855</v>
      </c>
      <c r="B33" s="603"/>
      <c r="C33" s="603"/>
      <c r="D33" s="603"/>
      <c r="E33" s="603"/>
      <c r="F33" s="603"/>
      <c r="G33" s="585"/>
      <c r="H33" s="624" t="s">
        <v>255</v>
      </c>
      <c r="I33" s="603" t="s">
        <v>3</v>
      </c>
      <c r="J33" s="603" t="s">
        <v>285</v>
      </c>
      <c r="K33" s="603">
        <v>1</v>
      </c>
      <c r="L33" s="603">
        <v>2</v>
      </c>
      <c r="M33" s="562" t="str">
        <f t="shared" si="12"/>
        <v>L</v>
      </c>
      <c r="N33" s="562">
        <f t="shared" si="13"/>
        <v>3</v>
      </c>
      <c r="O33" s="598">
        <f t="shared" si="19"/>
        <v>-1</v>
      </c>
      <c r="P33" s="562" t="str">
        <f t="shared" si="14"/>
        <v>O</v>
      </c>
      <c r="Q33" s="586">
        <f t="shared" si="15"/>
        <v>1</v>
      </c>
      <c r="R33" s="635">
        <f t="shared" si="16"/>
        <v>0</v>
      </c>
      <c r="S33" s="600">
        <v>-1.04</v>
      </c>
      <c r="T33" s="595">
        <f t="shared" si="17"/>
        <v>4.0000000000000036E-2</v>
      </c>
      <c r="U33" s="601">
        <v>2.56</v>
      </c>
      <c r="V33" s="595">
        <f t="shared" si="18"/>
        <v>0.43999999999999995</v>
      </c>
      <c r="W33" s="586">
        <f t="shared" si="20"/>
        <v>0.76</v>
      </c>
      <c r="X33" s="586">
        <f t="shared" si="21"/>
        <v>1.8</v>
      </c>
      <c r="Y33" s="599">
        <v>7</v>
      </c>
      <c r="Z33" s="599">
        <v>14</v>
      </c>
      <c r="AA33" s="599">
        <v>2</v>
      </c>
      <c r="AB33" s="599">
        <v>3</v>
      </c>
      <c r="AC33" s="599">
        <v>45</v>
      </c>
      <c r="AD33" s="599">
        <v>55</v>
      </c>
      <c r="AE33" s="599">
        <v>442</v>
      </c>
      <c r="AF33" s="562"/>
      <c r="AG33" s="562"/>
      <c r="AH33" s="562"/>
      <c r="AJ33" s="758" t="str">
        <f t="array" ref="AJ33">IF($K33="","",IF(SUM(IF(ISNUMBER(VALUE(RIGHT($AM33:$CK33,1))),VALUE(RIGHT($AM33:$CK33,1)),0))=$K33,"T","F"))</f>
        <v>T</v>
      </c>
      <c r="AK33" s="583">
        <f t="array" ref="AK33">IF($K33="","",SUM(IF(LEFT($AM33:$CK33,1)="s",1,0))-SUM(IF(RIGHT(LEFT($AM33:$CK33,2))="-",1,0)))</f>
        <v>0</v>
      </c>
      <c r="AL33" s="562">
        <f t="array" ref="AL33">IF($K33="","",SUM(IF(LEFT($AM33:$CK33,1)="X",1,0)))</f>
        <v>11</v>
      </c>
      <c r="AM33" s="668" t="s">
        <v>3170</v>
      </c>
      <c r="AN33" s="668" t="s">
        <v>3199</v>
      </c>
      <c r="AO33" s="668"/>
      <c r="AP33" s="671" t="s">
        <v>3203</v>
      </c>
      <c r="AQ33" s="668" t="s">
        <v>3181</v>
      </c>
      <c r="AR33" s="668" t="s">
        <v>3202</v>
      </c>
      <c r="AS33" s="668" t="s">
        <v>3199</v>
      </c>
      <c r="AT33" s="668" t="s">
        <v>3199</v>
      </c>
      <c r="AU33" s="668" t="s">
        <v>3181</v>
      </c>
      <c r="AV33" s="668" t="s">
        <v>3201</v>
      </c>
      <c r="AW33" s="668" t="s">
        <v>3159</v>
      </c>
      <c r="AX33" s="668" t="s">
        <v>3170</v>
      </c>
      <c r="AY33" s="668"/>
      <c r="AZ33" s="668" t="s">
        <v>3181</v>
      </c>
      <c r="BA33" s="668"/>
      <c r="BB33" s="668"/>
      <c r="BC33" s="668"/>
      <c r="BD33" s="668" t="s">
        <v>3170</v>
      </c>
      <c r="BE33" s="668" t="s">
        <v>3170</v>
      </c>
      <c r="BF33" s="668"/>
      <c r="BG33" s="668"/>
      <c r="BH33" s="668"/>
      <c r="BI33" s="668"/>
      <c r="BJ33" s="668" t="s">
        <v>3202</v>
      </c>
      <c r="BK33" s="668"/>
      <c r="BL33" s="672"/>
      <c r="BM33" s="668"/>
      <c r="BN33" s="668"/>
      <c r="BO33" s="672"/>
      <c r="BP33" s="668" t="s">
        <v>3200</v>
      </c>
      <c r="BQ33" s="668"/>
      <c r="BR33" s="668" t="s">
        <v>3181</v>
      </c>
      <c r="BS33" s="668"/>
      <c r="BT33" s="668" t="s">
        <v>3172</v>
      </c>
      <c r="BU33" s="673"/>
      <c r="BV33" s="673"/>
      <c r="BW33" s="673"/>
      <c r="BX33" s="673"/>
      <c r="BY33" s="673"/>
      <c r="BZ33" s="673"/>
      <c r="CA33" s="673"/>
      <c r="CB33" s="673"/>
      <c r="CC33" s="673"/>
      <c r="CD33" s="673"/>
      <c r="CE33" s="673"/>
      <c r="CF33" s="673"/>
      <c r="CG33" s="673"/>
      <c r="CH33" s="673"/>
    </row>
    <row r="34" spans="1:86" s="661" customFormat="1" ht="15" customHeight="1">
      <c r="A34" s="626">
        <v>42858</v>
      </c>
      <c r="B34" s="596"/>
      <c r="C34" s="596"/>
      <c r="D34" s="596"/>
      <c r="E34" s="596"/>
      <c r="F34" s="596"/>
      <c r="G34" s="591"/>
      <c r="H34" s="623" t="s">
        <v>1200</v>
      </c>
      <c r="I34" s="596" t="s">
        <v>3</v>
      </c>
      <c r="J34" s="596" t="s">
        <v>1199</v>
      </c>
      <c r="K34" s="596">
        <v>0</v>
      </c>
      <c r="L34" s="596">
        <v>1</v>
      </c>
      <c r="M34" s="562" t="str">
        <f t="shared" si="12"/>
        <v>L</v>
      </c>
      <c r="N34" s="562">
        <f t="shared" si="13"/>
        <v>1</v>
      </c>
      <c r="O34" s="598">
        <f t="shared" si="19"/>
        <v>-1</v>
      </c>
      <c r="P34" s="562" t="str">
        <f t="shared" si="14"/>
        <v>U</v>
      </c>
      <c r="Q34" s="586" t="str">
        <f t="shared" si="15"/>
        <v/>
      </c>
      <c r="R34" s="635" t="str">
        <f t="shared" si="16"/>
        <v/>
      </c>
      <c r="S34" s="600"/>
      <c r="T34" s="595" t="str">
        <f t="shared" si="17"/>
        <v/>
      </c>
      <c r="U34" s="601"/>
      <c r="V34" s="595" t="str">
        <f t="shared" si="18"/>
        <v/>
      </c>
      <c r="W34" s="586" t="str">
        <f t="shared" si="20"/>
        <v/>
      </c>
      <c r="X34" s="586" t="str">
        <f t="shared" si="21"/>
        <v/>
      </c>
      <c r="Y34" s="599"/>
      <c r="Z34" s="599"/>
      <c r="AA34" s="599"/>
      <c r="AB34" s="599"/>
      <c r="AC34" s="599"/>
      <c r="AD34" s="599"/>
      <c r="AE34" s="599"/>
      <c r="AF34" s="562"/>
      <c r="AG34" s="562"/>
      <c r="AH34" s="562"/>
      <c r="AJ34" s="758" t="str">
        <f t="array" ref="AJ34">IF($K34="","",IF(SUM(IF(ISNUMBER(VALUE(RIGHT($AM34:$CK34,1))),VALUE(RIGHT($AM34:$CK34,1)),0))=$K34,"T","F"))</f>
        <v>T</v>
      </c>
      <c r="AK34" s="583">
        <f t="array" ref="AK34">IF($K34="","",SUM(IF(LEFT($AM34:$CK34,1)="s",1,0))-SUM(IF(RIGHT(LEFT($AM34:$CK34,2))="-",1,0)))</f>
        <v>0</v>
      </c>
      <c r="AL34" s="562">
        <f t="array" ref="AL34">IF($K34="","",SUM(IF(LEFT($AM34:$CK34,1)="X",1,0)))</f>
        <v>11</v>
      </c>
      <c r="AM34" s="668" t="s">
        <v>3264</v>
      </c>
      <c r="AN34" s="668" t="s">
        <v>3283</v>
      </c>
      <c r="AO34" s="668"/>
      <c r="AP34" s="668" t="s">
        <v>3264</v>
      </c>
      <c r="AQ34" s="668"/>
      <c r="AR34" s="668" t="s">
        <v>3266</v>
      </c>
      <c r="AS34" s="668" t="s">
        <v>3281</v>
      </c>
      <c r="AT34" s="668" t="s">
        <v>3321</v>
      </c>
      <c r="AU34" s="668" t="s">
        <v>1431</v>
      </c>
      <c r="AV34" s="668" t="s">
        <v>2137</v>
      </c>
      <c r="AW34" s="668"/>
      <c r="AX34" s="668"/>
      <c r="AY34" s="668"/>
      <c r="AZ34" s="668" t="s">
        <v>3323</v>
      </c>
      <c r="BA34" s="668"/>
      <c r="BB34" s="668"/>
      <c r="BC34" s="668" t="s">
        <v>3324</v>
      </c>
      <c r="BD34" s="668" t="s">
        <v>3264</v>
      </c>
      <c r="BE34" s="669" t="s">
        <v>3264</v>
      </c>
      <c r="BF34" s="668" t="s">
        <v>3322</v>
      </c>
      <c r="BG34" s="668" t="s">
        <v>3281</v>
      </c>
      <c r="BH34" s="668"/>
      <c r="BI34" s="668"/>
      <c r="BJ34" s="668" t="s">
        <v>3106</v>
      </c>
      <c r="BK34" s="668" t="s">
        <v>2139</v>
      </c>
      <c r="BL34" s="672"/>
      <c r="BM34" s="668"/>
      <c r="BN34" s="668"/>
      <c r="BO34" s="672"/>
      <c r="BP34" s="668"/>
      <c r="BQ34" s="668" t="s">
        <v>3321</v>
      </c>
      <c r="BR34" s="668" t="s">
        <v>3264</v>
      </c>
      <c r="BS34" s="668"/>
      <c r="BT34" s="668"/>
      <c r="BU34" s="673"/>
      <c r="BV34" s="673"/>
      <c r="BW34" s="673"/>
      <c r="BX34" s="673"/>
      <c r="BY34" s="673"/>
      <c r="BZ34" s="673"/>
      <c r="CA34" s="673"/>
      <c r="CB34" s="673"/>
      <c r="CC34" s="673"/>
      <c r="CD34" s="673"/>
      <c r="CE34" s="673"/>
      <c r="CF34" s="673"/>
      <c r="CG34" s="673"/>
      <c r="CH34" s="673"/>
    </row>
    <row r="35" spans="1:86" s="661" customFormat="1" ht="15" customHeight="1">
      <c r="A35" s="625">
        <v>42862</v>
      </c>
      <c r="B35" s="603"/>
      <c r="C35" s="603"/>
      <c r="D35" s="603"/>
      <c r="E35" s="603"/>
      <c r="F35" s="603"/>
      <c r="G35" s="585"/>
      <c r="H35" s="624" t="s">
        <v>645</v>
      </c>
      <c r="I35" s="603" t="s">
        <v>2</v>
      </c>
      <c r="J35" s="603" t="s">
        <v>285</v>
      </c>
      <c r="K35" s="603">
        <v>1</v>
      </c>
      <c r="L35" s="603">
        <v>0</v>
      </c>
      <c r="M35" s="562" t="str">
        <f t="shared" si="12"/>
        <v>W</v>
      </c>
      <c r="N35" s="562">
        <f t="shared" si="13"/>
        <v>1</v>
      </c>
      <c r="O35" s="598">
        <f t="shared" si="19"/>
        <v>1</v>
      </c>
      <c r="P35" s="562" t="str">
        <f t="shared" si="14"/>
        <v>U</v>
      </c>
      <c r="Q35" s="586">
        <f t="shared" si="15"/>
        <v>0</v>
      </c>
      <c r="R35" s="635">
        <f t="shared" si="16"/>
        <v>1</v>
      </c>
      <c r="S35" s="600">
        <v>0.1</v>
      </c>
      <c r="T35" s="595">
        <f t="shared" si="17"/>
        <v>0.9</v>
      </c>
      <c r="U35" s="601">
        <v>2.36</v>
      </c>
      <c r="V35" s="595">
        <f t="shared" si="18"/>
        <v>-1.3599999999999999</v>
      </c>
      <c r="W35" s="586">
        <f t="shared" si="20"/>
        <v>1.23</v>
      </c>
      <c r="X35" s="586">
        <f t="shared" si="21"/>
        <v>1.1299999999999999</v>
      </c>
      <c r="Y35" s="599">
        <v>11</v>
      </c>
      <c r="Z35" s="599">
        <v>14</v>
      </c>
      <c r="AA35" s="599">
        <v>2</v>
      </c>
      <c r="AB35" s="599">
        <v>4</v>
      </c>
      <c r="AC35" s="599">
        <v>43</v>
      </c>
      <c r="AD35" s="599">
        <v>57</v>
      </c>
      <c r="AE35" s="599">
        <v>442</v>
      </c>
      <c r="AF35" s="562"/>
      <c r="AG35" s="562"/>
      <c r="AH35" s="562"/>
      <c r="AJ35" s="758" t="str">
        <f t="array" ref="AJ35">IF($K35="","",IF(SUM(IF(ISNUMBER(VALUE(RIGHT($AM35:$CK35,1))),VALUE(RIGHT($AM35:$CK35,1)),0))=$K35,"T","F"))</f>
        <v>T</v>
      </c>
      <c r="AK35" s="583">
        <f t="array" ref="AK35">IF($K35="","",SUM(IF(LEFT($AM35:$CK35,1)="s",1,0))-SUM(IF(RIGHT(LEFT($AM35:$CK35,2))="-",1,0)))</f>
        <v>0</v>
      </c>
      <c r="AL35" s="562">
        <f t="array" ref="AL35">IF($K35="","",SUM(IF(LEFT($AM35:$CK35,1)="X",1,0)))</f>
        <v>11</v>
      </c>
      <c r="AM35" s="668" t="s">
        <v>3385</v>
      </c>
      <c r="AN35" s="668" t="s">
        <v>3386</v>
      </c>
      <c r="AO35" s="668"/>
      <c r="AP35" s="668" t="s">
        <v>3387</v>
      </c>
      <c r="AQ35" s="668" t="s">
        <v>3385</v>
      </c>
      <c r="AR35" s="668" t="s">
        <v>3386</v>
      </c>
      <c r="AS35" s="668" t="s">
        <v>3386</v>
      </c>
      <c r="AT35" s="668" t="s">
        <v>3385</v>
      </c>
      <c r="AU35" s="668" t="s">
        <v>3388</v>
      </c>
      <c r="AV35" s="668" t="s">
        <v>3582</v>
      </c>
      <c r="AW35" s="668"/>
      <c r="AX35" s="668" t="s">
        <v>3385</v>
      </c>
      <c r="AY35" s="668"/>
      <c r="AZ35" s="668" t="s">
        <v>3390</v>
      </c>
      <c r="BA35" s="668"/>
      <c r="BB35" s="668"/>
      <c r="BC35" s="668"/>
      <c r="BD35" s="668" t="s">
        <v>3388</v>
      </c>
      <c r="BE35" s="668" t="s">
        <v>2137</v>
      </c>
      <c r="BF35" s="668"/>
      <c r="BG35" s="668" t="s">
        <v>3390</v>
      </c>
      <c r="BH35" s="668"/>
      <c r="BI35" s="668"/>
      <c r="BJ35" s="668" t="s">
        <v>2137</v>
      </c>
      <c r="BK35" s="668"/>
      <c r="BL35" s="672"/>
      <c r="BM35" s="668"/>
      <c r="BN35" s="668"/>
      <c r="BO35" s="672"/>
      <c r="BP35" s="668" t="s">
        <v>3390</v>
      </c>
      <c r="BQ35" s="668" t="s">
        <v>3390</v>
      </c>
      <c r="BR35" s="668" t="s">
        <v>3388</v>
      </c>
      <c r="BS35" s="668"/>
      <c r="BT35" s="671" t="s">
        <v>2226</v>
      </c>
      <c r="BU35" s="673"/>
      <c r="BV35" s="673"/>
      <c r="BW35" s="673"/>
      <c r="BX35" s="673"/>
      <c r="BY35" s="673"/>
      <c r="BZ35" s="673"/>
      <c r="CA35" s="673"/>
      <c r="CB35" s="673"/>
      <c r="CC35" s="673"/>
      <c r="CD35" s="673"/>
      <c r="CE35" s="673"/>
      <c r="CF35" s="673"/>
      <c r="CG35" s="673"/>
      <c r="CH35" s="673"/>
    </row>
    <row r="36" spans="1:86" s="661" customFormat="1" ht="1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304</v>
      </c>
      <c r="I36" s="596" t="s">
        <v>3</v>
      </c>
      <c r="J36" s="596" t="s">
        <v>1199</v>
      </c>
      <c r="K36" s="596">
        <v>0</v>
      </c>
      <c r="L36" s="596">
        <v>1</v>
      </c>
      <c r="M36" s="562" t="str">
        <f t="shared" si="12"/>
        <v>L</v>
      </c>
      <c r="N36" s="562">
        <f t="shared" si="13"/>
        <v>1</v>
      </c>
      <c r="O36" s="598">
        <f t="shared" si="19"/>
        <v>-1</v>
      </c>
      <c r="P36" s="562" t="str">
        <f t="shared" si="14"/>
        <v>U</v>
      </c>
      <c r="Q36" s="586" t="str">
        <f t="shared" si="15"/>
        <v/>
      </c>
      <c r="R36" s="635" t="str">
        <f t="shared" si="16"/>
        <v/>
      </c>
      <c r="S36" s="600"/>
      <c r="T36" s="595" t="str">
        <f t="shared" si="17"/>
        <v/>
      </c>
      <c r="U36" s="601"/>
      <c r="V36" s="595" t="str">
        <f t="shared" si="18"/>
        <v/>
      </c>
      <c r="W36" s="586" t="str">
        <f t="shared" si="20"/>
        <v/>
      </c>
      <c r="X36" s="586" t="str">
        <f t="shared" si="21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IF($K36="","",IF(SUM(IF(ISNUMBER(VALUE(RIGHT($AM36:$CK36,1))),VALUE(RIGHT($AM36:$CK36,1)),0))=$K36,"T","F"))</f>
        <v>T</v>
      </c>
      <c r="AK36" s="583">
        <f t="array" ref="AK36">IF($K36="","",SUM(IF(LEFT($AM36:$CK36,1)="s",1,0))-SUM(IF(RIGHT(LEFT($AM36:$CK36,2))="-",1,0)))</f>
        <v>0</v>
      </c>
      <c r="AL36" s="562">
        <f t="array" ref="AL36">IF($K36="","",SUM(IF(LEFT($AM36:$CK36,1)="X",1,0)))</f>
        <v>11</v>
      </c>
      <c r="AM36" s="668" t="s">
        <v>2472</v>
      </c>
      <c r="AN36" s="668" t="s">
        <v>2472</v>
      </c>
      <c r="AO36" s="668"/>
      <c r="AP36" s="668" t="s">
        <v>126</v>
      </c>
      <c r="AQ36" s="668" t="s">
        <v>2472</v>
      </c>
      <c r="AR36" s="668" t="s">
        <v>3421</v>
      </c>
      <c r="AS36" s="668" t="s">
        <v>126</v>
      </c>
      <c r="AT36" s="668" t="s">
        <v>2472</v>
      </c>
      <c r="AU36" s="668" t="s">
        <v>2138</v>
      </c>
      <c r="AV36" s="668" t="s">
        <v>3582</v>
      </c>
      <c r="AW36" s="668" t="s">
        <v>3420</v>
      </c>
      <c r="AX36" s="668" t="s">
        <v>126</v>
      </c>
      <c r="AY36" s="668"/>
      <c r="AZ36" s="668" t="s">
        <v>2474</v>
      </c>
      <c r="BA36" s="668" t="s">
        <v>126</v>
      </c>
      <c r="BB36" s="669" t="s">
        <v>2474</v>
      </c>
      <c r="BC36" s="668" t="s">
        <v>2474</v>
      </c>
      <c r="BD36" s="669" t="s">
        <v>2474</v>
      </c>
      <c r="BE36" s="668" t="s">
        <v>3582</v>
      </c>
      <c r="BF36" s="668" t="s">
        <v>3445</v>
      </c>
      <c r="BG36" s="668" t="s">
        <v>2474</v>
      </c>
      <c r="BH36" s="668"/>
      <c r="BI36" s="668"/>
      <c r="BJ36" s="681" t="s">
        <v>126</v>
      </c>
      <c r="BK36" s="668" t="s">
        <v>4133</v>
      </c>
      <c r="BL36" s="672"/>
      <c r="BM36" s="668"/>
      <c r="BN36" s="668"/>
      <c r="BO36" s="672"/>
      <c r="BP36" s="668" t="s">
        <v>3439</v>
      </c>
      <c r="BQ36" s="668" t="s">
        <v>3420</v>
      </c>
      <c r="BR36" s="669" t="s">
        <v>2474</v>
      </c>
      <c r="BS36" s="668" t="s">
        <v>2474</v>
      </c>
      <c r="BT36" s="668" t="s">
        <v>126</v>
      </c>
      <c r="BU36" s="673"/>
      <c r="BV36" s="673"/>
      <c r="BW36" s="673"/>
      <c r="BX36" s="673"/>
      <c r="BY36" s="673"/>
      <c r="BZ36" s="673"/>
      <c r="CA36" s="673"/>
      <c r="CB36" s="673"/>
      <c r="CC36" s="673"/>
      <c r="CD36" s="673"/>
      <c r="CE36" s="673"/>
      <c r="CF36" s="673"/>
      <c r="CG36" s="673"/>
      <c r="CH36" s="673"/>
    </row>
    <row r="37" spans="1:86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262</v>
      </c>
      <c r="I37" s="603" t="s">
        <v>3</v>
      </c>
      <c r="J37" s="603" t="s">
        <v>285</v>
      </c>
      <c r="K37" s="603">
        <v>1</v>
      </c>
      <c r="L37" s="603">
        <v>1</v>
      </c>
      <c r="M37" s="562" t="str">
        <f t="shared" si="12"/>
        <v>D</v>
      </c>
      <c r="N37" s="562">
        <f t="shared" si="13"/>
        <v>2</v>
      </c>
      <c r="O37" s="598">
        <f t="shared" si="19"/>
        <v>0</v>
      </c>
      <c r="P37" s="562" t="str">
        <f t="shared" si="14"/>
        <v>U</v>
      </c>
      <c r="Q37" s="586">
        <f t="shared" si="15"/>
        <v>0.25</v>
      </c>
      <c r="R37" s="635">
        <f t="shared" si="16"/>
        <v>0.5</v>
      </c>
      <c r="S37" s="600">
        <v>-0.17</v>
      </c>
      <c r="T37" s="595">
        <f t="shared" si="17"/>
        <v>0.17</v>
      </c>
      <c r="U37" s="601">
        <v>2.33</v>
      </c>
      <c r="V37" s="595">
        <f t="shared" si="18"/>
        <v>-0.33000000000000007</v>
      </c>
      <c r="W37" s="586">
        <f t="shared" si="20"/>
        <v>1.08</v>
      </c>
      <c r="X37" s="586">
        <f t="shared" si="21"/>
        <v>1.25</v>
      </c>
      <c r="Y37" s="599">
        <v>8</v>
      </c>
      <c r="Z37" s="599">
        <v>12</v>
      </c>
      <c r="AA37" s="599">
        <v>3</v>
      </c>
      <c r="AB37" s="599">
        <v>2</v>
      </c>
      <c r="AC37" s="599">
        <v>61</v>
      </c>
      <c r="AD37" s="599">
        <v>39</v>
      </c>
      <c r="AE37" s="599">
        <v>4312</v>
      </c>
      <c r="AF37" s="562"/>
      <c r="AG37" s="562"/>
      <c r="AH37" s="562"/>
      <c r="AJ37" s="758" t="str">
        <f t="array" ref="AJ37">IF($K37="","",IF(SUM(IF(ISNUMBER(VALUE(RIGHT($AM37:$CK37,1))),VALUE(RIGHT($AM37:$CK37,1)),0))=$K37,"T","F"))</f>
        <v>T</v>
      </c>
      <c r="AK37" s="583">
        <f t="array" ref="AK37">IF($K37="","",SUM(IF(LEFT($AM37:$CK37,1)="s",1,0))-SUM(IF(RIGHT(LEFT($AM37:$CK37,2))="-",1,0)))</f>
        <v>0</v>
      </c>
      <c r="AL37" s="562">
        <f t="array" ref="AL37">IF($K37="","",SUM(IF(LEFT($AM37:$CK37,1)="X",1,0)))</f>
        <v>11</v>
      </c>
      <c r="AM37" s="668" t="s">
        <v>2474</v>
      </c>
      <c r="AN37" s="668" t="s">
        <v>2474</v>
      </c>
      <c r="AO37" s="668"/>
      <c r="AP37" s="668" t="s">
        <v>2474</v>
      </c>
      <c r="AQ37" s="668" t="s">
        <v>2474</v>
      </c>
      <c r="AR37" s="668" t="s">
        <v>2474</v>
      </c>
      <c r="AS37" s="668" t="s">
        <v>3486</v>
      </c>
      <c r="AT37" s="668" t="s">
        <v>2474</v>
      </c>
      <c r="AU37" s="668" t="s">
        <v>3455</v>
      </c>
      <c r="AV37" s="668" t="s">
        <v>3582</v>
      </c>
      <c r="AW37" s="668" t="s">
        <v>3481</v>
      </c>
      <c r="AX37" s="668" t="s">
        <v>3588</v>
      </c>
      <c r="AY37" s="668" t="s">
        <v>126</v>
      </c>
      <c r="AZ37" s="668" t="s">
        <v>3476</v>
      </c>
      <c r="BA37" s="668" t="s">
        <v>2472</v>
      </c>
      <c r="BB37" s="668" t="s">
        <v>3481</v>
      </c>
      <c r="BC37" s="668" t="s">
        <v>126</v>
      </c>
      <c r="BD37" s="668" t="s">
        <v>2472</v>
      </c>
      <c r="BE37" s="668" t="s">
        <v>3582</v>
      </c>
      <c r="BF37" s="668" t="s">
        <v>3482</v>
      </c>
      <c r="BG37" s="671" t="s">
        <v>3487</v>
      </c>
      <c r="BH37" s="671"/>
      <c r="BI37" s="668"/>
      <c r="BJ37" s="668" t="s">
        <v>2474</v>
      </c>
      <c r="BK37" s="668" t="s">
        <v>2213</v>
      </c>
      <c r="BL37" s="672"/>
      <c r="BM37" s="668"/>
      <c r="BN37" s="668"/>
      <c r="BO37" s="672"/>
      <c r="BP37" s="668" t="s">
        <v>2472</v>
      </c>
      <c r="BQ37" s="671" t="s">
        <v>3488</v>
      </c>
      <c r="BR37" s="668" t="s">
        <v>2472</v>
      </c>
      <c r="BS37" s="668" t="s">
        <v>126</v>
      </c>
      <c r="BT37" s="668" t="s">
        <v>2474</v>
      </c>
      <c r="BU37" s="673"/>
      <c r="BV37" s="673"/>
      <c r="BW37" s="673"/>
      <c r="BX37" s="673"/>
      <c r="BY37" s="673"/>
      <c r="BZ37" s="673"/>
      <c r="CA37" s="673"/>
      <c r="CB37" s="673"/>
      <c r="CC37" s="673"/>
      <c r="CD37" s="673"/>
      <c r="CE37" s="673"/>
      <c r="CF37" s="673"/>
      <c r="CG37" s="673"/>
      <c r="CH37" s="673"/>
    </row>
    <row r="38" spans="1:86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1202</v>
      </c>
      <c r="I38" s="603" t="s">
        <v>3</v>
      </c>
      <c r="J38" s="603" t="s">
        <v>285</v>
      </c>
      <c r="K38" s="603">
        <v>0</v>
      </c>
      <c r="L38" s="603">
        <v>3</v>
      </c>
      <c r="M38" s="562" t="str">
        <f t="shared" si="12"/>
        <v>L</v>
      </c>
      <c r="N38" s="562">
        <f t="shared" si="13"/>
        <v>3</v>
      </c>
      <c r="O38" s="598">
        <f t="shared" si="19"/>
        <v>-3</v>
      </c>
      <c r="P38" s="562" t="str">
        <f t="shared" si="14"/>
        <v>O</v>
      </c>
      <c r="Q38" s="586">
        <f t="shared" si="15"/>
        <v>0.5</v>
      </c>
      <c r="R38" s="635">
        <f t="shared" si="16"/>
        <v>-1</v>
      </c>
      <c r="S38" s="600">
        <v>-0.62</v>
      </c>
      <c r="T38" s="595">
        <f t="shared" si="17"/>
        <v>-2.38</v>
      </c>
      <c r="U38" s="601">
        <v>2.54</v>
      </c>
      <c r="V38" s="595">
        <f t="shared" si="18"/>
        <v>0.45999999999999996</v>
      </c>
      <c r="W38" s="586">
        <f t="shared" si="20"/>
        <v>0.96</v>
      </c>
      <c r="X38" s="586">
        <f t="shared" si="21"/>
        <v>1.58</v>
      </c>
      <c r="Y38" s="599">
        <v>14</v>
      </c>
      <c r="Z38" s="599">
        <v>15</v>
      </c>
      <c r="AA38" s="599">
        <v>1</v>
      </c>
      <c r="AB38" s="599">
        <v>5</v>
      </c>
      <c r="AC38" s="599">
        <v>53</v>
      </c>
      <c r="AD38" s="599">
        <v>47</v>
      </c>
      <c r="AE38" s="599">
        <v>442</v>
      </c>
      <c r="AF38" s="562"/>
      <c r="AG38" s="562"/>
      <c r="AH38" s="562"/>
      <c r="AJ38" s="758" t="str">
        <f t="array" ref="AJ38">IF($K38="","",IF(SUM(IF(ISNUMBER(VALUE(RIGHT($AM38:$CK38,1))),VALUE(RIGHT($AM38:$CK38,1)),0))=$K38,"T","F"))</f>
        <v>T</v>
      </c>
      <c r="AK38" s="583">
        <f t="array" ref="AK38">IF($K38="","",SUM(IF(LEFT($AM38:$CK38,1)="s",1,0))-SUM(IF(RIGHT(LEFT($AM38:$CK38,2))="-",1,0)))</f>
        <v>0</v>
      </c>
      <c r="AL38" s="562">
        <f t="array" ref="AL38">IF($K38="","",SUM(IF(LEFT($AM38:$CK38,1)="X",1,0)))</f>
        <v>11</v>
      </c>
      <c r="AM38" s="668" t="s">
        <v>2474</v>
      </c>
      <c r="AN38" s="668" t="s">
        <v>2474</v>
      </c>
      <c r="AO38" s="668"/>
      <c r="AP38" s="668" t="s">
        <v>2474</v>
      </c>
      <c r="AQ38" s="668" t="s">
        <v>2474</v>
      </c>
      <c r="AR38" s="668" t="s">
        <v>3632</v>
      </c>
      <c r="AS38" s="668" t="s">
        <v>2474</v>
      </c>
      <c r="AT38" s="669" t="s">
        <v>2474</v>
      </c>
      <c r="AU38" s="668" t="s">
        <v>3455</v>
      </c>
      <c r="AV38" s="668" t="s">
        <v>3623</v>
      </c>
      <c r="AW38" s="681" t="s">
        <v>3658</v>
      </c>
      <c r="AX38" s="668" t="s">
        <v>2213</v>
      </c>
      <c r="AY38" s="668" t="s">
        <v>126</v>
      </c>
      <c r="AZ38" s="668" t="s">
        <v>3615</v>
      </c>
      <c r="BA38" s="668" t="s">
        <v>2472</v>
      </c>
      <c r="BB38" s="668" t="s">
        <v>2472</v>
      </c>
      <c r="BC38" s="668" t="s">
        <v>126</v>
      </c>
      <c r="BD38" s="668" t="s">
        <v>2472</v>
      </c>
      <c r="BE38" s="668" t="s">
        <v>2213</v>
      </c>
      <c r="BF38" s="668" t="s">
        <v>3624</v>
      </c>
      <c r="BG38" s="668" t="s">
        <v>3634</v>
      </c>
      <c r="BH38" s="668"/>
      <c r="BI38" s="668"/>
      <c r="BJ38" s="668" t="s">
        <v>2474</v>
      </c>
      <c r="BK38" s="668"/>
      <c r="BL38" s="672"/>
      <c r="BM38" s="668"/>
      <c r="BN38" s="668"/>
      <c r="BO38" s="672"/>
      <c r="BP38" s="668" t="s">
        <v>2472</v>
      </c>
      <c r="BQ38" s="668"/>
      <c r="BR38" s="668" t="s">
        <v>2474</v>
      </c>
      <c r="BS38" s="668" t="s">
        <v>126</v>
      </c>
      <c r="BT38" s="668" t="s">
        <v>3642</v>
      </c>
      <c r="BU38" s="673"/>
      <c r="BV38" s="673"/>
      <c r="BW38" s="673"/>
      <c r="BX38" s="673"/>
      <c r="BY38" s="673"/>
      <c r="BZ38" s="673"/>
      <c r="CA38" s="673"/>
      <c r="CB38" s="673"/>
      <c r="CC38" s="673"/>
      <c r="CD38" s="673"/>
      <c r="CE38" s="673"/>
      <c r="CF38" s="673"/>
      <c r="CG38" s="673"/>
      <c r="CH38" s="673"/>
    </row>
    <row r="39" spans="1:86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645</v>
      </c>
      <c r="I39" s="596" t="s">
        <v>2</v>
      </c>
      <c r="J39" s="596" t="s">
        <v>1199</v>
      </c>
      <c r="K39" s="596">
        <v>1</v>
      </c>
      <c r="L39" s="596">
        <v>2</v>
      </c>
      <c r="M39" s="562" t="str">
        <f t="shared" si="12"/>
        <v>L</v>
      </c>
      <c r="N39" s="562">
        <f t="shared" si="13"/>
        <v>3</v>
      </c>
      <c r="O39" s="598">
        <f t="shared" si="19"/>
        <v>-1</v>
      </c>
      <c r="P39" s="562" t="str">
        <f t="shared" si="14"/>
        <v>O</v>
      </c>
      <c r="Q39" s="586" t="str">
        <f t="shared" si="15"/>
        <v/>
      </c>
      <c r="R39" s="635" t="str">
        <f t="shared" si="16"/>
        <v/>
      </c>
      <c r="S39" s="600"/>
      <c r="T39" s="595" t="str">
        <f t="shared" si="17"/>
        <v/>
      </c>
      <c r="U39" s="601"/>
      <c r="V39" s="595" t="str">
        <f t="shared" si="18"/>
        <v/>
      </c>
      <c r="W39" s="586" t="str">
        <f t="shared" si="20"/>
        <v/>
      </c>
      <c r="X39" s="586" t="str">
        <f t="shared" si="21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IF($K39="","",IF(SUM(IF(ISNUMBER(VALUE(RIGHT($AM39:$CK39,1))),VALUE(RIGHT($AM39:$CK39,1)),0))=$K39,"T","F"))</f>
        <v>T</v>
      </c>
      <c r="AK39" s="583">
        <f t="array" ref="AK39">IF($K39="","",SUM(IF(LEFT($AM39:$CK39,1)="s",1,0))-SUM(IF(RIGHT(LEFT($AM39:$CK39,2))="-",1,0)))</f>
        <v>0</v>
      </c>
      <c r="AL39" s="562">
        <f t="array" ref="AL39">IF($K39="","",SUM(IF(LEFT($AM39:$CK39,1)="X",1,0)))</f>
        <v>11</v>
      </c>
      <c r="AM39" s="668" t="s">
        <v>3672</v>
      </c>
      <c r="AN39" s="668" t="s">
        <v>3672</v>
      </c>
      <c r="AO39" s="668"/>
      <c r="AP39" s="668"/>
      <c r="AQ39" s="668" t="s">
        <v>3671</v>
      </c>
      <c r="AR39" s="668"/>
      <c r="AS39" s="668" t="s">
        <v>2138</v>
      </c>
      <c r="AT39" s="668"/>
      <c r="AU39" s="668" t="s">
        <v>3455</v>
      </c>
      <c r="AV39" s="668" t="s">
        <v>3476</v>
      </c>
      <c r="AW39" s="668" t="s">
        <v>3734</v>
      </c>
      <c r="AX39" s="668" t="s">
        <v>2137</v>
      </c>
      <c r="AY39" s="668"/>
      <c r="AZ39" s="668" t="s">
        <v>3476</v>
      </c>
      <c r="BA39" s="668"/>
      <c r="BB39" s="668" t="s">
        <v>3672</v>
      </c>
      <c r="BC39" s="668" t="s">
        <v>3672</v>
      </c>
      <c r="BD39" s="668" t="s">
        <v>3672</v>
      </c>
      <c r="BE39" s="668" t="s">
        <v>3476</v>
      </c>
      <c r="BF39" s="668" t="s">
        <v>2138</v>
      </c>
      <c r="BG39" s="668" t="s">
        <v>3727</v>
      </c>
      <c r="BH39" s="668"/>
      <c r="BI39" s="668"/>
      <c r="BJ39" s="668"/>
      <c r="BK39" s="668" t="s">
        <v>2137</v>
      </c>
      <c r="BL39" s="672"/>
      <c r="BM39" s="668" t="s">
        <v>3705</v>
      </c>
      <c r="BN39" s="668" t="s">
        <v>3705</v>
      </c>
      <c r="BO39" s="672"/>
      <c r="BP39" s="668" t="s">
        <v>3672</v>
      </c>
      <c r="BQ39" s="668" t="s">
        <v>3712</v>
      </c>
      <c r="BR39" s="668" t="s">
        <v>3694</v>
      </c>
      <c r="BS39" s="668" t="s">
        <v>3672</v>
      </c>
      <c r="BT39" s="668"/>
      <c r="BU39" s="673"/>
      <c r="BV39" s="673"/>
      <c r="BW39" s="673"/>
      <c r="BX39" s="673"/>
      <c r="BY39" s="673"/>
      <c r="BZ39" s="673"/>
      <c r="CA39" s="673"/>
      <c r="CB39" s="673"/>
      <c r="CC39" s="673"/>
      <c r="CD39" s="673"/>
      <c r="CE39" s="673"/>
      <c r="CF39" s="673"/>
      <c r="CG39" s="673"/>
      <c r="CH39" s="673"/>
    </row>
    <row r="40" spans="1:86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1435</v>
      </c>
      <c r="I40" s="603" t="s">
        <v>2</v>
      </c>
      <c r="J40" s="603" t="s">
        <v>285</v>
      </c>
      <c r="K40" s="603">
        <v>1</v>
      </c>
      <c r="L40" s="603">
        <v>0</v>
      </c>
      <c r="M40" s="562" t="str">
        <f t="shared" si="12"/>
        <v>W</v>
      </c>
      <c r="N40" s="562">
        <f t="shared" si="13"/>
        <v>1</v>
      </c>
      <c r="O40" s="598">
        <f t="shared" si="19"/>
        <v>1</v>
      </c>
      <c r="P40" s="562" t="str">
        <f t="shared" si="14"/>
        <v>U</v>
      </c>
      <c r="Q40" s="586">
        <f t="shared" si="15"/>
        <v>-0.5</v>
      </c>
      <c r="R40" s="635">
        <f t="shared" si="16"/>
        <v>1</v>
      </c>
      <c r="S40" s="600">
        <v>0.5</v>
      </c>
      <c r="T40" s="595">
        <f t="shared" si="17"/>
        <v>0.5</v>
      </c>
      <c r="U40" s="601">
        <v>2.3199999999999998</v>
      </c>
      <c r="V40" s="595">
        <f t="shared" si="18"/>
        <v>-1.3199999999999998</v>
      </c>
      <c r="W40" s="586">
        <f t="shared" si="20"/>
        <v>1.41</v>
      </c>
      <c r="X40" s="586">
        <f t="shared" si="21"/>
        <v>0.90999999999999992</v>
      </c>
      <c r="Y40" s="599">
        <v>11</v>
      </c>
      <c r="Z40" s="599">
        <v>8</v>
      </c>
      <c r="AA40" s="599">
        <v>4</v>
      </c>
      <c r="AB40" s="599">
        <v>1</v>
      </c>
      <c r="AC40" s="599">
        <v>50</v>
      </c>
      <c r="AD40" s="599">
        <v>50</v>
      </c>
      <c r="AE40" s="599">
        <v>4312</v>
      </c>
      <c r="AF40" s="562"/>
      <c r="AG40" s="562"/>
      <c r="AH40" s="562"/>
      <c r="AJ40" s="758" t="str">
        <f t="array" ref="AJ40">IF($K40="","",IF(SUM(IF(ISNUMBER(VALUE(RIGHT($AM40:$CK40,1))),VALUE(RIGHT($AM40:$CK40,1)),0))=$K40,"T","F"))</f>
        <v>T</v>
      </c>
      <c r="AK40" s="583">
        <f t="array" ref="AK40">IF($K40="","",SUM(IF(LEFT($AM40:$CK40,1)="s",1,0))-SUM(IF(RIGHT(LEFT($AM40:$CK40,2))="-",1,0)))</f>
        <v>0</v>
      </c>
      <c r="AL40" s="562">
        <f t="array" ref="AL40">IF($K40="","",SUM(IF(LEFT($AM40:$CK40,1)="X",1,0)))</f>
        <v>11</v>
      </c>
      <c r="AM40" s="668" t="s">
        <v>3672</v>
      </c>
      <c r="AN40" s="668" t="s">
        <v>3672</v>
      </c>
      <c r="AO40" s="668"/>
      <c r="AP40" s="671" t="s">
        <v>3765</v>
      </c>
      <c r="AQ40" s="668" t="s">
        <v>3672</v>
      </c>
      <c r="AR40" s="668" t="s">
        <v>3672</v>
      </c>
      <c r="AS40" s="668" t="s">
        <v>3763</v>
      </c>
      <c r="AT40" s="668" t="s">
        <v>3672</v>
      </c>
      <c r="AU40" s="668" t="s">
        <v>3589</v>
      </c>
      <c r="AV40" s="668" t="s">
        <v>3476</v>
      </c>
      <c r="AW40" s="668" t="s">
        <v>3749</v>
      </c>
      <c r="AX40" s="668" t="s">
        <v>3672</v>
      </c>
      <c r="AY40" s="668"/>
      <c r="AZ40" s="668" t="s">
        <v>3476</v>
      </c>
      <c r="BA40" s="668" t="s">
        <v>3749</v>
      </c>
      <c r="BB40" s="668" t="s">
        <v>3745</v>
      </c>
      <c r="BC40" s="668"/>
      <c r="BD40" s="668" t="s">
        <v>3748</v>
      </c>
      <c r="BE40" s="668" t="s">
        <v>3476</v>
      </c>
      <c r="BF40" s="668"/>
      <c r="BG40" s="668" t="s">
        <v>3749</v>
      </c>
      <c r="BH40" s="668"/>
      <c r="BI40" s="668"/>
      <c r="BJ40" s="668" t="s">
        <v>2137</v>
      </c>
      <c r="BK40" s="668"/>
      <c r="BL40" s="672"/>
      <c r="BM40" s="668"/>
      <c r="BN40" s="668"/>
      <c r="BO40" s="672"/>
      <c r="BP40" s="668" t="s">
        <v>3749</v>
      </c>
      <c r="BQ40" s="668" t="s">
        <v>2138</v>
      </c>
      <c r="BR40" s="668" t="s">
        <v>2138</v>
      </c>
      <c r="BS40" s="668"/>
      <c r="BT40" s="671" t="s">
        <v>3764</v>
      </c>
      <c r="BU40" s="673"/>
      <c r="BV40" s="673"/>
      <c r="BW40" s="673"/>
      <c r="BX40" s="673"/>
      <c r="BY40" s="673"/>
      <c r="BZ40" s="673"/>
      <c r="CA40" s="673"/>
      <c r="CB40" s="673"/>
      <c r="CC40" s="673"/>
      <c r="CD40" s="673"/>
      <c r="CE40" s="673"/>
      <c r="CF40" s="673"/>
      <c r="CG40" s="673"/>
      <c r="CH40" s="673"/>
    </row>
    <row r="41" spans="1:86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267</v>
      </c>
      <c r="I41" s="596" t="s">
        <v>3</v>
      </c>
      <c r="J41" s="596" t="s">
        <v>1199</v>
      </c>
      <c r="K41" s="596">
        <v>3</v>
      </c>
      <c r="L41" s="596">
        <v>2</v>
      </c>
      <c r="M41" s="562" t="str">
        <f>IF(K41="","",IF(K41&gt;L41,"W",IF(K41=L41,"D",IF(K41&lt;L41,"L"))))</f>
        <v>W</v>
      </c>
      <c r="N41" s="562">
        <f>IF(K41="","",K41+L41)</f>
        <v>5</v>
      </c>
      <c r="O41" s="598">
        <f>IF(K41="","",K41-L41)</f>
        <v>1</v>
      </c>
      <c r="P41" s="562" t="str">
        <f>IF($K41="","",IF($N41&gt;P$19,"O",IF($N41&lt;P$19,"U",IF($N41=P$19,"-"))))</f>
        <v>O</v>
      </c>
      <c r="Q41" s="586" t="str">
        <f>IF(S41="","",IF(SIGN(S41)&lt;&gt;1,VLOOKUP(ABS(S41),SUP_HDC,3,TRUE),-VLOOKUP(ABS(S41),SUP_HDC,3,TRUE)))</f>
        <v/>
      </c>
      <c r="R41" s="635" t="str">
        <f>IF(Q41="","",IF((K41-L41+Q41)&gt;=0.5,1,IF((K41-L41+Q41)=0.25,0.5,IF((K41-L41+Q41)&lt;=-0.5,-1,IF((K41-L41+Q41)=-0.25,-0.5,0)))))</f>
        <v/>
      </c>
      <c r="S41" s="600"/>
      <c r="T41" s="595" t="str">
        <f>IF(ISBLANK(S41),"",K41-L41-S41)</f>
        <v/>
      </c>
      <c r="U41" s="601"/>
      <c r="V41" s="595" t="str">
        <f>IF(ISBLANK(U41),"",K41+L41-U41)</f>
        <v/>
      </c>
      <c r="W41" s="586" t="str">
        <f>IF(S41="","",(S41+U41)/2)</f>
        <v/>
      </c>
      <c r="X41" s="586" t="str">
        <f>IF(W41="","",U41-W41)</f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IF($K41="","",IF(SUM(IF(ISNUMBER(VALUE(RIGHT($AM41:$CK41,1))),VALUE(RIGHT($AM41:$CK41,1)),0))=$K41,"T","F"))</f>
        <v>T</v>
      </c>
      <c r="AK41" s="583">
        <f t="array" ref="AK41">IF($K41="","",SUM(IF(LEFT($AM41:$CK41,1)="s",1,0))-SUM(IF(RIGHT(LEFT($AM41:$CK41,2))="-",1,0)))</f>
        <v>0</v>
      </c>
      <c r="AL41" s="562">
        <f t="array" ref="AL41">IF($K41="","",SUM(IF(LEFT($AM41:$CK41,1)="X",1,0)))</f>
        <v>11</v>
      </c>
      <c r="AM41" s="668" t="s">
        <v>2474</v>
      </c>
      <c r="AN41" s="668" t="s">
        <v>3878</v>
      </c>
      <c r="AO41" s="668"/>
      <c r="AP41" s="668" t="s">
        <v>3879</v>
      </c>
      <c r="AQ41" s="668" t="s">
        <v>126</v>
      </c>
      <c r="AR41" s="668" t="s">
        <v>126</v>
      </c>
      <c r="AS41" s="668" t="s">
        <v>126</v>
      </c>
      <c r="AT41" s="668" t="s">
        <v>126</v>
      </c>
      <c r="AU41" s="668" t="s">
        <v>3455</v>
      </c>
      <c r="AV41" s="668" t="s">
        <v>2213</v>
      </c>
      <c r="AW41" s="668" t="s">
        <v>3880</v>
      </c>
      <c r="AX41" s="668" t="s">
        <v>126</v>
      </c>
      <c r="AY41" s="668" t="s">
        <v>126</v>
      </c>
      <c r="AZ41" s="668" t="s">
        <v>2213</v>
      </c>
      <c r="BA41" s="668" t="s">
        <v>126</v>
      </c>
      <c r="BB41" s="668" t="s">
        <v>3879</v>
      </c>
      <c r="BC41" s="668" t="s">
        <v>3855</v>
      </c>
      <c r="BD41" s="668" t="s">
        <v>2474</v>
      </c>
      <c r="BE41" s="668" t="s">
        <v>2213</v>
      </c>
      <c r="BF41" s="668" t="s">
        <v>2474</v>
      </c>
      <c r="BG41" s="668" t="s">
        <v>3880</v>
      </c>
      <c r="BH41" s="668"/>
      <c r="BI41" s="668"/>
      <c r="BJ41" s="668" t="s">
        <v>126</v>
      </c>
      <c r="BK41" s="668" t="s">
        <v>2474</v>
      </c>
      <c r="BL41" s="672" t="s">
        <v>126</v>
      </c>
      <c r="BM41" s="668" t="s">
        <v>126</v>
      </c>
      <c r="BN41" s="668" t="s">
        <v>2472</v>
      </c>
      <c r="BO41" s="672"/>
      <c r="BP41" s="669" t="s">
        <v>2474</v>
      </c>
      <c r="BQ41" s="668" t="s">
        <v>3881</v>
      </c>
      <c r="BR41" s="668" t="s">
        <v>2474</v>
      </c>
      <c r="BS41" s="668" t="s">
        <v>3855</v>
      </c>
      <c r="BT41" s="668" t="s">
        <v>126</v>
      </c>
      <c r="BU41" s="673"/>
      <c r="BV41" s="673"/>
      <c r="BW41" s="673"/>
      <c r="BX41" s="673"/>
      <c r="BY41" s="673"/>
      <c r="BZ41" s="673"/>
      <c r="CA41" s="673"/>
      <c r="CB41" s="673"/>
      <c r="CC41" s="673"/>
      <c r="CD41" s="673"/>
      <c r="CE41" s="673"/>
      <c r="CF41" s="673"/>
      <c r="CG41" s="673"/>
      <c r="CH41" s="673"/>
    </row>
    <row r="42" spans="1:86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1204</v>
      </c>
      <c r="I42" s="603" t="s">
        <v>3</v>
      </c>
      <c r="J42" s="603" t="s">
        <v>285</v>
      </c>
      <c r="K42" s="603">
        <v>1</v>
      </c>
      <c r="L42" s="603">
        <v>1</v>
      </c>
      <c r="M42" s="562" t="str">
        <f t="shared" si="12"/>
        <v>D</v>
      </c>
      <c r="N42" s="562">
        <f t="shared" si="13"/>
        <v>2</v>
      </c>
      <c r="O42" s="598">
        <f t="shared" si="19"/>
        <v>0</v>
      </c>
      <c r="P42" s="562" t="str">
        <f t="shared" si="14"/>
        <v>U</v>
      </c>
      <c r="Q42" s="586">
        <f>IF(S42="","",IF(SIGN(S42)&lt;&gt;1,VLOOKUP(ABS(S42),SUP_HDC,3,TRUE),-VLOOKUP(ABS(S42),SUP_HDC,3,TRUE)))</f>
        <v>-0.25</v>
      </c>
      <c r="R42" s="635">
        <f>IF(Q42="","",IF((K42-L42+Q42)&gt;=0.5,1,IF((K42-L42+Q42)=0.25,0.5,IF((K42-L42+Q42)&lt;=-0.5,-1,IF((K42-L42+Q42)=-0.25,-0.5,0)))))</f>
        <v>-0.5</v>
      </c>
      <c r="S42" s="600">
        <v>0.28000000000000003</v>
      </c>
      <c r="T42" s="595">
        <f t="shared" si="17"/>
        <v>-0.28000000000000003</v>
      </c>
      <c r="U42" s="601">
        <v>2.3199999999999998</v>
      </c>
      <c r="V42" s="595">
        <f t="shared" si="18"/>
        <v>-0.31999999999999984</v>
      </c>
      <c r="W42" s="586">
        <f t="shared" si="20"/>
        <v>1.2999999999999998</v>
      </c>
      <c r="X42" s="586">
        <f t="shared" si="21"/>
        <v>1.02</v>
      </c>
      <c r="Y42" s="599">
        <v>12</v>
      </c>
      <c r="Z42" s="599">
        <v>17</v>
      </c>
      <c r="AA42" s="599">
        <v>1</v>
      </c>
      <c r="AB42" s="599">
        <v>8</v>
      </c>
      <c r="AC42" s="599">
        <v>45</v>
      </c>
      <c r="AD42" s="599">
        <v>55</v>
      </c>
      <c r="AE42" s="599">
        <v>4312</v>
      </c>
      <c r="AF42" s="562"/>
      <c r="AG42" s="562"/>
      <c r="AH42" s="562"/>
      <c r="AJ42" s="758" t="str">
        <f t="array" ref="AJ42">IF($K42="","",IF(SUM(IF(ISNUMBER(VALUE(RIGHT($AM42:$CK42,1))),VALUE(RIGHT($AM42:$CK42,1)),0))=$K42,"T","F"))</f>
        <v>T</v>
      </c>
      <c r="AK42" s="583">
        <f t="array" ref="AK42">IF($K42="","",SUM(IF(LEFT($AM42:$CK42,1)="s",1,0))-SUM(IF(RIGHT(LEFT($AM42:$CK42,2))="-",1,0)))</f>
        <v>0</v>
      </c>
      <c r="AL42" s="562">
        <f t="array" ref="AL42">IF($K42="","",SUM(IF(LEFT($AM42:$CK42,1)="X",1,0)))</f>
        <v>11</v>
      </c>
      <c r="AM42" s="668" t="s">
        <v>3899</v>
      </c>
      <c r="AN42" s="668" t="s">
        <v>3900</v>
      </c>
      <c r="AO42" s="668"/>
      <c r="AP42" s="668" t="s">
        <v>3900</v>
      </c>
      <c r="AQ42" s="668" t="s">
        <v>3899</v>
      </c>
      <c r="AR42" s="668" t="s">
        <v>3900</v>
      </c>
      <c r="AS42" s="684" t="s">
        <v>3899</v>
      </c>
      <c r="AT42" s="671" t="s">
        <v>2273</v>
      </c>
      <c r="AU42" s="668"/>
      <c r="AV42" s="668" t="s">
        <v>3476</v>
      </c>
      <c r="AW42" s="668" t="s">
        <v>3942</v>
      </c>
      <c r="AX42" s="668" t="s">
        <v>3900</v>
      </c>
      <c r="AY42" s="668"/>
      <c r="AZ42" s="668" t="s">
        <v>2213</v>
      </c>
      <c r="BA42" s="668" t="s">
        <v>3938</v>
      </c>
      <c r="BB42" s="668" t="s">
        <v>3899</v>
      </c>
      <c r="BC42" s="668"/>
      <c r="BD42" s="668" t="s">
        <v>3938</v>
      </c>
      <c r="BE42" s="668" t="s">
        <v>3476</v>
      </c>
      <c r="BF42" s="668"/>
      <c r="BG42" s="668" t="s">
        <v>3938</v>
      </c>
      <c r="BH42" s="668"/>
      <c r="BI42" s="668"/>
      <c r="BJ42" s="671" t="s">
        <v>3941</v>
      </c>
      <c r="BK42" s="668"/>
      <c r="BL42" s="672"/>
      <c r="BM42" s="668"/>
      <c r="BN42" s="668"/>
      <c r="BO42" s="672"/>
      <c r="BP42" s="668" t="s">
        <v>3938</v>
      </c>
      <c r="BQ42" s="668" t="s">
        <v>3944</v>
      </c>
      <c r="BR42" s="668" t="s">
        <v>3943</v>
      </c>
      <c r="BS42" s="668"/>
      <c r="BT42" s="668" t="s">
        <v>3900</v>
      </c>
      <c r="BU42" s="673"/>
      <c r="BV42" s="673"/>
      <c r="BW42" s="673"/>
      <c r="BX42" s="673"/>
      <c r="BY42" s="673"/>
      <c r="BZ42" s="673"/>
      <c r="CA42" s="673"/>
      <c r="CB42" s="673"/>
      <c r="CC42" s="673"/>
      <c r="CD42" s="673"/>
      <c r="CE42" s="673"/>
      <c r="CF42" s="673"/>
      <c r="CG42" s="673"/>
      <c r="CH42" s="673"/>
    </row>
    <row r="43" spans="1:86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266</v>
      </c>
      <c r="I43" s="603" t="s">
        <v>2</v>
      </c>
      <c r="J43" s="603" t="s">
        <v>285</v>
      </c>
      <c r="K43" s="603">
        <v>1</v>
      </c>
      <c r="L43" s="603">
        <v>1</v>
      </c>
      <c r="M43" s="562" t="str">
        <f t="shared" si="12"/>
        <v>D</v>
      </c>
      <c r="N43" s="562">
        <f t="shared" si="13"/>
        <v>2</v>
      </c>
      <c r="O43" s="598">
        <f t="shared" si="19"/>
        <v>0</v>
      </c>
      <c r="P43" s="562" t="str">
        <f t="shared" si="14"/>
        <v>U</v>
      </c>
      <c r="Q43" s="586">
        <f t="shared" ref="Q43:Q56" si="22">IF(S43="","",IF(SIGN(S43)&lt;&gt;1,VLOOKUP(ABS(S43),SUP_HDC,3,TRUE),-VLOOKUP(ABS(S43),SUP_HDC,3,TRUE)))</f>
        <v>-0.25</v>
      </c>
      <c r="R43" s="635">
        <f t="shared" ref="R43:R56" si="23">IF(Q43="","",IF((K43-L43+Q43)&gt;=0.5,1,IF((K43-L43+Q43)=0.25,0.5,IF((K43-L43+Q43)&lt;=-0.5,-1,IF((K43-L43+Q43)=-0.25,-0.5,0)))))</f>
        <v>-0.5</v>
      </c>
      <c r="S43" s="600">
        <v>0.19500000000000001</v>
      </c>
      <c r="T43" s="595">
        <f t="shared" si="17"/>
        <v>-0.19500000000000001</v>
      </c>
      <c r="U43" s="601">
        <v>2.37</v>
      </c>
      <c r="V43" s="595">
        <f t="shared" si="18"/>
        <v>-0.37000000000000011</v>
      </c>
      <c r="W43" s="586">
        <f t="shared" si="20"/>
        <v>1.2825</v>
      </c>
      <c r="X43" s="586">
        <f t="shared" si="21"/>
        <v>1.0875000000000001</v>
      </c>
      <c r="Y43" s="599">
        <v>14</v>
      </c>
      <c r="Z43" s="599">
        <v>11</v>
      </c>
      <c r="AA43" s="599">
        <v>4</v>
      </c>
      <c r="AB43" s="599">
        <v>4</v>
      </c>
      <c r="AC43" s="599">
        <v>49</v>
      </c>
      <c r="AD43" s="599">
        <v>51</v>
      </c>
      <c r="AE43" s="599">
        <v>4312</v>
      </c>
      <c r="AF43" s="562"/>
      <c r="AG43" s="562"/>
      <c r="AH43" s="562"/>
      <c r="AJ43" s="758" t="str">
        <f t="array" ref="AJ43">IF($K43="","",IF(SUM(IF(ISNUMBER(VALUE(RIGHT($AM43:$CK43,1))),VALUE(RIGHT($AM43:$CK43,1)),0))=$K43,"T","F"))</f>
        <v>T</v>
      </c>
      <c r="AK43" s="583">
        <f t="array" ref="AK43">IF($K43="","",SUM(IF(LEFT($AM43:$CK43,1)="s",1,0))-SUM(IF(RIGHT(LEFT($AM43:$CK43,2))="-",1,0)))</f>
        <v>0</v>
      </c>
      <c r="AL43" s="562">
        <f t="array" ref="AL43">IF($K43="","",SUM(IF(LEFT($AM43:$CK43,1)="X",1,0)))</f>
        <v>11</v>
      </c>
      <c r="AM43" s="668" t="s">
        <v>4082</v>
      </c>
      <c r="AN43" s="668" t="s">
        <v>4082</v>
      </c>
      <c r="AO43" s="668"/>
      <c r="AP43" s="671" t="s">
        <v>4092</v>
      </c>
      <c r="AQ43" s="668" t="s">
        <v>4082</v>
      </c>
      <c r="AR43" s="668" t="s">
        <v>4082</v>
      </c>
      <c r="AS43" s="668" t="s">
        <v>4082</v>
      </c>
      <c r="AT43" s="671" t="s">
        <v>4087</v>
      </c>
      <c r="AU43" s="668"/>
      <c r="AV43" s="668" t="s">
        <v>2213</v>
      </c>
      <c r="AW43" s="668" t="s">
        <v>4085</v>
      </c>
      <c r="AX43" s="668" t="s">
        <v>4082</v>
      </c>
      <c r="AY43" s="668"/>
      <c r="AZ43" s="668" t="s">
        <v>4084</v>
      </c>
      <c r="BA43" s="668"/>
      <c r="BB43" s="668" t="s">
        <v>4082</v>
      </c>
      <c r="BC43" s="668"/>
      <c r="BD43" s="668" t="s">
        <v>4084</v>
      </c>
      <c r="BE43" s="668" t="s">
        <v>3476</v>
      </c>
      <c r="BF43" s="668" t="s">
        <v>4084</v>
      </c>
      <c r="BG43" s="668" t="s">
        <v>4086</v>
      </c>
      <c r="BH43" s="668"/>
      <c r="BI43" s="668"/>
      <c r="BJ43" s="668" t="s">
        <v>2213</v>
      </c>
      <c r="BK43" s="668"/>
      <c r="BL43" s="672" t="s">
        <v>126</v>
      </c>
      <c r="BM43" s="668" t="s">
        <v>126</v>
      </c>
      <c r="BN43" s="668"/>
      <c r="BO43" s="672"/>
      <c r="BP43" s="668" t="s">
        <v>4084</v>
      </c>
      <c r="BQ43" s="668" t="s">
        <v>4083</v>
      </c>
      <c r="BR43" s="668" t="s">
        <v>4084</v>
      </c>
      <c r="BS43" s="668"/>
      <c r="BT43" s="668" t="s">
        <v>4083</v>
      </c>
      <c r="BU43" s="673"/>
      <c r="BV43" s="673"/>
      <c r="BW43" s="673"/>
      <c r="BX43" s="673"/>
      <c r="BY43" s="673"/>
      <c r="BZ43" s="673"/>
      <c r="CA43" s="673"/>
      <c r="CB43" s="673"/>
      <c r="CC43" s="673"/>
      <c r="CD43" s="673"/>
      <c r="CE43" s="673"/>
      <c r="CF43" s="673"/>
      <c r="CG43" s="673"/>
      <c r="CH43" s="673"/>
    </row>
    <row r="44" spans="1:86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4008</v>
      </c>
      <c r="I44" s="596" t="s">
        <v>3993</v>
      </c>
      <c r="J44" s="596" t="s">
        <v>3994</v>
      </c>
      <c r="K44" s="596">
        <v>3</v>
      </c>
      <c r="L44" s="596">
        <v>0</v>
      </c>
      <c r="M44" s="562" t="str">
        <f t="shared" si="12"/>
        <v>W</v>
      </c>
      <c r="N44" s="562">
        <f t="shared" si="13"/>
        <v>3</v>
      </c>
      <c r="O44" s="598">
        <f t="shared" si="19"/>
        <v>3</v>
      </c>
      <c r="P44" s="562" t="str">
        <f t="shared" si="14"/>
        <v>O</v>
      </c>
      <c r="Q44" s="586"/>
      <c r="R44" s="635"/>
      <c r="S44" s="600"/>
      <c r="T44" s="595"/>
      <c r="U44" s="601"/>
      <c r="V44" s="595"/>
      <c r="W44" s="586"/>
      <c r="X44" s="586"/>
      <c r="Y44" s="732"/>
      <c r="Z44" s="732"/>
      <c r="AA44" s="732"/>
      <c r="AB44" s="732"/>
      <c r="AC44" s="732"/>
      <c r="AD44" s="732"/>
      <c r="AE44" s="732"/>
      <c r="AF44" s="562"/>
      <c r="AG44" s="562"/>
      <c r="AH44" s="562"/>
      <c r="AJ44" s="758"/>
      <c r="AK44" s="583"/>
      <c r="AL44" s="562"/>
      <c r="AM44" s="668" t="s">
        <v>4160</v>
      </c>
      <c r="AN44" s="668" t="s">
        <v>4208</v>
      </c>
      <c r="AO44" s="668"/>
      <c r="AP44" s="668" t="s">
        <v>4160</v>
      </c>
      <c r="AQ44" s="668" t="s">
        <v>4209</v>
      </c>
      <c r="AR44" s="668" t="s">
        <v>4161</v>
      </c>
      <c r="AS44" s="668" t="s">
        <v>4160</v>
      </c>
      <c r="AT44" s="668"/>
      <c r="AU44" s="668" t="s">
        <v>4207</v>
      </c>
      <c r="AV44" s="668" t="s">
        <v>2213</v>
      </c>
      <c r="AW44" s="668" t="s">
        <v>4208</v>
      </c>
      <c r="AX44" s="668" t="s">
        <v>4195</v>
      </c>
      <c r="AY44" s="668"/>
      <c r="AZ44" s="668" t="s">
        <v>4162</v>
      </c>
      <c r="BA44" s="668"/>
      <c r="BB44" s="668" t="s">
        <v>4160</v>
      </c>
      <c r="BC44" s="668"/>
      <c r="BD44" s="668" t="s">
        <v>4160</v>
      </c>
      <c r="BE44" s="668" t="s">
        <v>2213</v>
      </c>
      <c r="BF44" s="668" t="s">
        <v>4162</v>
      </c>
      <c r="BG44" s="668" t="s">
        <v>2122</v>
      </c>
      <c r="BH44" s="668"/>
      <c r="BI44" s="668"/>
      <c r="BJ44" s="668" t="s">
        <v>2213</v>
      </c>
      <c r="BK44" s="668"/>
      <c r="BL44" s="672"/>
      <c r="BM44" s="668"/>
      <c r="BN44" s="668"/>
      <c r="BO44" s="672"/>
      <c r="BP44" s="668" t="s">
        <v>4208</v>
      </c>
      <c r="BQ44" s="668" t="s">
        <v>4163</v>
      </c>
      <c r="BR44" s="668" t="s">
        <v>4164</v>
      </c>
      <c r="BS44" s="668"/>
      <c r="BT44" s="668" t="s">
        <v>4160</v>
      </c>
      <c r="BU44" s="673"/>
      <c r="BV44" s="673"/>
      <c r="BW44" s="673"/>
      <c r="BX44" s="673"/>
      <c r="BY44" s="673"/>
      <c r="BZ44" s="673"/>
      <c r="CA44" s="673"/>
      <c r="CB44" s="673"/>
      <c r="CC44" s="673"/>
      <c r="CD44" s="673"/>
      <c r="CE44" s="673"/>
      <c r="CF44" s="673"/>
      <c r="CG44" s="673"/>
      <c r="CH44" s="673"/>
    </row>
    <row r="45" spans="1:86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265</v>
      </c>
      <c r="I45" s="603" t="s">
        <v>2</v>
      </c>
      <c r="J45" s="603" t="s">
        <v>285</v>
      </c>
      <c r="K45" s="603">
        <v>2</v>
      </c>
      <c r="L45" s="603">
        <v>1</v>
      </c>
      <c r="M45" s="562" t="str">
        <f t="shared" si="12"/>
        <v>W</v>
      </c>
      <c r="N45" s="562">
        <f t="shared" si="13"/>
        <v>3</v>
      </c>
      <c r="O45" s="598">
        <f t="shared" si="19"/>
        <v>1</v>
      </c>
      <c r="P45" s="562" t="str">
        <f t="shared" si="14"/>
        <v>O</v>
      </c>
      <c r="Q45" s="586">
        <f t="shared" si="22"/>
        <v>0.75</v>
      </c>
      <c r="R45" s="635">
        <f t="shared" si="23"/>
        <v>1</v>
      </c>
      <c r="S45" s="600">
        <v>-0.8</v>
      </c>
      <c r="T45" s="595">
        <f t="shared" si="17"/>
        <v>1.8</v>
      </c>
      <c r="U45" s="601">
        <v>2.87</v>
      </c>
      <c r="V45" s="595">
        <f t="shared" si="18"/>
        <v>0.12999999999999989</v>
      </c>
      <c r="W45" s="586">
        <f t="shared" si="20"/>
        <v>1.0350000000000001</v>
      </c>
      <c r="X45" s="586">
        <f t="shared" si="21"/>
        <v>1.835</v>
      </c>
      <c r="Y45" s="724">
        <v>9</v>
      </c>
      <c r="Z45" s="724">
        <v>12</v>
      </c>
      <c r="AA45" s="724">
        <v>3</v>
      </c>
      <c r="AB45" s="724">
        <v>5</v>
      </c>
      <c r="AC45" s="724">
        <v>37</v>
      </c>
      <c r="AD45" s="724">
        <v>63</v>
      </c>
      <c r="AE45" s="724">
        <v>4312</v>
      </c>
      <c r="AF45" s="562"/>
      <c r="AG45" s="562"/>
      <c r="AH45" s="562"/>
      <c r="AJ45" s="758" t="str">
        <f t="array" ref="AJ45">IF($K45="","",IF(SUM(IF(ISNUMBER(VALUE(RIGHT($AM45:$CK45,1))),VALUE(RIGHT($AM45:$CK45,1)),0))=$K45,"T","F"))</f>
        <v>T</v>
      </c>
      <c r="AK45" s="583">
        <f t="array" ref="AK45">IF($K45="","",SUM(IF(LEFT($AM45:$CK45,1)="s",1,0))-SUM(IF(RIGHT(LEFT($AM45:$CK45,2))="-",1,0)))</f>
        <v>0</v>
      </c>
      <c r="AL45" s="562">
        <f t="array" ref="AL45">IF($K45="","",SUM(IF(LEFT($AM45:$CK45,1)="X",1,0)))</f>
        <v>11</v>
      </c>
      <c r="AM45" s="668" t="s">
        <v>2012</v>
      </c>
      <c r="AN45" s="668" t="s">
        <v>4249</v>
      </c>
      <c r="AO45" s="668"/>
      <c r="AP45" s="669" t="s">
        <v>2012</v>
      </c>
      <c r="AQ45" s="668" t="s">
        <v>4249</v>
      </c>
      <c r="AR45" s="668" t="s">
        <v>4249</v>
      </c>
      <c r="AS45" s="671" t="s">
        <v>4294</v>
      </c>
      <c r="AT45" s="668" t="s">
        <v>2121</v>
      </c>
      <c r="AU45" s="679" t="s">
        <v>4321</v>
      </c>
      <c r="AV45" s="671" t="s">
        <v>4292</v>
      </c>
      <c r="AW45" s="668" t="s">
        <v>4293</v>
      </c>
      <c r="AX45" s="668" t="s">
        <v>2213</v>
      </c>
      <c r="AY45" s="668"/>
      <c r="AZ45" s="668" t="s">
        <v>4289</v>
      </c>
      <c r="BA45" s="668"/>
      <c r="BB45" s="668" t="s">
        <v>4249</v>
      </c>
      <c r="BC45" s="668"/>
      <c r="BD45" s="668" t="s">
        <v>4287</v>
      </c>
      <c r="BE45" s="668" t="s">
        <v>2213</v>
      </c>
      <c r="BF45" s="668" t="s">
        <v>4287</v>
      </c>
      <c r="BG45" s="668" t="s">
        <v>4291</v>
      </c>
      <c r="BH45" s="668"/>
      <c r="BI45" s="668"/>
      <c r="BJ45" s="668" t="s">
        <v>2213</v>
      </c>
      <c r="BK45" s="668"/>
      <c r="BL45" s="672"/>
      <c r="BM45" s="668"/>
      <c r="BN45" s="668"/>
      <c r="BO45" s="672"/>
      <c r="BP45" s="668"/>
      <c r="BQ45" s="668" t="s">
        <v>4289</v>
      </c>
      <c r="BR45" s="668" t="s">
        <v>4289</v>
      </c>
      <c r="BS45" s="668"/>
      <c r="BT45" s="671" t="s">
        <v>2273</v>
      </c>
      <c r="BU45" s="673"/>
      <c r="BV45" s="673"/>
      <c r="BW45" s="673"/>
      <c r="BX45" s="673"/>
      <c r="BY45" s="673"/>
      <c r="BZ45" s="673"/>
      <c r="CA45" s="673"/>
      <c r="CB45" s="673"/>
      <c r="CC45" s="673"/>
      <c r="CD45" s="673"/>
      <c r="CE45" s="673"/>
      <c r="CF45" s="673"/>
      <c r="CG45" s="673"/>
      <c r="CH45" s="673"/>
    </row>
    <row r="46" spans="1:86" s="661" customFormat="1" ht="15" customHeight="1">
      <c r="A46" s="625">
        <v>42918</v>
      </c>
      <c r="B46" s="603"/>
      <c r="C46" s="603"/>
      <c r="D46" s="603"/>
      <c r="E46" s="603"/>
      <c r="F46" s="603"/>
      <c r="G46" s="585"/>
      <c r="H46" s="624" t="s">
        <v>267</v>
      </c>
      <c r="I46" s="603" t="s">
        <v>3</v>
      </c>
      <c r="J46" s="603" t="s">
        <v>285</v>
      </c>
      <c r="K46" s="603">
        <v>0</v>
      </c>
      <c r="L46" s="603">
        <v>0</v>
      </c>
      <c r="M46" s="562" t="str">
        <f t="shared" si="12"/>
        <v>D</v>
      </c>
      <c r="N46" s="562">
        <f t="shared" si="13"/>
        <v>0</v>
      </c>
      <c r="O46" s="598">
        <f t="shared" si="19"/>
        <v>0</v>
      </c>
      <c r="P46" s="562" t="str">
        <f t="shared" si="14"/>
        <v>U</v>
      </c>
      <c r="Q46" s="586">
        <f t="shared" si="22"/>
        <v>0</v>
      </c>
      <c r="R46" s="635">
        <f t="shared" si="23"/>
        <v>0</v>
      </c>
      <c r="S46" s="600">
        <v>0.13</v>
      </c>
      <c r="T46" s="595">
        <f t="shared" si="17"/>
        <v>-0.13</v>
      </c>
      <c r="U46" s="601">
        <v>1.91</v>
      </c>
      <c r="V46" s="595">
        <f t="shared" si="18"/>
        <v>-1.91</v>
      </c>
      <c r="W46" s="586">
        <f t="shared" si="20"/>
        <v>1.02</v>
      </c>
      <c r="X46" s="586">
        <f t="shared" si="21"/>
        <v>0.8899999999999999</v>
      </c>
      <c r="Y46" s="599">
        <v>11</v>
      </c>
      <c r="Z46" s="599">
        <v>17</v>
      </c>
      <c r="AA46" s="599">
        <v>2</v>
      </c>
      <c r="AB46" s="599">
        <v>6</v>
      </c>
      <c r="AC46" s="599">
        <v>62</v>
      </c>
      <c r="AD46" s="599">
        <v>38</v>
      </c>
      <c r="AE46" s="599">
        <v>4312</v>
      </c>
      <c r="AF46" s="562"/>
      <c r="AG46" s="562"/>
      <c r="AH46" s="562"/>
      <c r="AJ46" s="758" t="str">
        <f t="array" ref="AJ46">IF($K46="","",IF(SUM(IF(ISNUMBER(VALUE(RIGHT($AM46:$CK46,1))),VALUE(RIGHT($AM46:$CK46,1)),0))=$K46,"T","F"))</f>
        <v>T</v>
      </c>
      <c r="AK46" s="583">
        <f t="array" ref="AK46">IF($K46="","",SUM(IF(LEFT($AM46:$CK46,1)="s",1,0))-SUM(IF(RIGHT(LEFT($AM46:$CK46,2))="-",1,0)))</f>
        <v>0</v>
      </c>
      <c r="AL46" s="562">
        <f t="array" ref="AL46">IF($K46="","",SUM(IF(LEFT($AM46:$CK46,1)="X",1,0)))</f>
        <v>11</v>
      </c>
      <c r="AM46" s="668" t="s">
        <v>2012</v>
      </c>
      <c r="AN46" s="668" t="s">
        <v>2012</v>
      </c>
      <c r="AO46" s="668"/>
      <c r="AP46" s="668" t="s">
        <v>2012</v>
      </c>
      <c r="AQ46" s="669" t="s">
        <v>4381</v>
      </c>
      <c r="AR46" s="668" t="s">
        <v>2012</v>
      </c>
      <c r="AS46" s="668" t="s">
        <v>2012</v>
      </c>
      <c r="AT46" s="668" t="s">
        <v>2012</v>
      </c>
      <c r="AU46" s="668" t="s">
        <v>2013</v>
      </c>
      <c r="AV46" s="668" t="s">
        <v>2013</v>
      </c>
      <c r="AW46" s="705"/>
      <c r="AX46" s="668" t="s">
        <v>2015</v>
      </c>
      <c r="AY46" s="668"/>
      <c r="AZ46" s="668" t="s">
        <v>4418</v>
      </c>
      <c r="BA46" s="668"/>
      <c r="BB46" s="668" t="s">
        <v>2012</v>
      </c>
      <c r="BC46" s="668"/>
      <c r="BD46" s="668" t="s">
        <v>4416</v>
      </c>
      <c r="BE46" s="668" t="s">
        <v>2213</v>
      </c>
      <c r="BF46" s="668" t="s">
        <v>4418</v>
      </c>
      <c r="BG46" s="668" t="s">
        <v>4418</v>
      </c>
      <c r="BH46" s="668"/>
      <c r="BI46" s="668"/>
      <c r="BJ46" s="668" t="s">
        <v>2013</v>
      </c>
      <c r="BK46" s="668"/>
      <c r="BL46" s="672"/>
      <c r="BM46" s="668"/>
      <c r="BN46" s="668"/>
      <c r="BO46" s="672"/>
      <c r="BP46" s="668"/>
      <c r="BQ46" s="668" t="s">
        <v>4416</v>
      </c>
      <c r="BR46" s="668" t="s">
        <v>4418</v>
      </c>
      <c r="BS46" s="668"/>
      <c r="BT46" s="705"/>
      <c r="BU46" s="673"/>
      <c r="BV46" s="673"/>
      <c r="BW46" s="673"/>
      <c r="BX46" s="673"/>
      <c r="BY46" s="673"/>
      <c r="BZ46" s="673"/>
      <c r="CA46" s="673"/>
      <c r="CB46" s="673"/>
      <c r="CC46" s="673"/>
      <c r="CD46" s="673"/>
      <c r="CE46" s="673"/>
      <c r="CF46" s="673"/>
      <c r="CG46" s="673"/>
      <c r="CH46" s="673"/>
    </row>
    <row r="47" spans="1:86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257</v>
      </c>
      <c r="I47" s="603" t="s">
        <v>2</v>
      </c>
      <c r="J47" s="603" t="s">
        <v>285</v>
      </c>
      <c r="K47" s="603">
        <v>2</v>
      </c>
      <c r="L47" s="603">
        <v>3</v>
      </c>
      <c r="M47" s="562" t="str">
        <f t="shared" si="12"/>
        <v>L</v>
      </c>
      <c r="N47" s="562">
        <f t="shared" si="13"/>
        <v>5</v>
      </c>
      <c r="O47" s="598">
        <f t="shared" si="19"/>
        <v>-1</v>
      </c>
      <c r="P47" s="562" t="str">
        <f t="shared" si="14"/>
        <v>O</v>
      </c>
      <c r="Q47" s="586">
        <f t="shared" si="22"/>
        <v>0.5</v>
      </c>
      <c r="R47" s="635">
        <f t="shared" si="23"/>
        <v>-1</v>
      </c>
      <c r="S47" s="600">
        <v>-0.435</v>
      </c>
      <c r="T47" s="595">
        <f t="shared" si="17"/>
        <v>-0.56499999999999995</v>
      </c>
      <c r="U47" s="601">
        <v>2.58</v>
      </c>
      <c r="V47" s="595">
        <f t="shared" si="18"/>
        <v>2.42</v>
      </c>
      <c r="W47" s="586">
        <f t="shared" si="20"/>
        <v>1.0725</v>
      </c>
      <c r="X47" s="586">
        <f t="shared" si="21"/>
        <v>1.5075000000000001</v>
      </c>
      <c r="Y47" s="599">
        <v>12</v>
      </c>
      <c r="Z47" s="599">
        <v>13</v>
      </c>
      <c r="AA47" s="599">
        <v>6</v>
      </c>
      <c r="AB47" s="599">
        <v>5</v>
      </c>
      <c r="AC47" s="599">
        <v>39</v>
      </c>
      <c r="AD47" s="599">
        <v>61</v>
      </c>
      <c r="AE47" s="599">
        <v>4321</v>
      </c>
      <c r="AF47" s="562"/>
      <c r="AG47" s="562"/>
      <c r="AH47" s="562"/>
      <c r="AJ47" s="758" t="str">
        <f t="array" ref="AJ47">IF($K47="","",IF(SUM(IF(ISNUMBER(VALUE(RIGHT($AM47:$CK47,1))),VALUE(RIGHT($AM47:$CK47,1)),0))=$K47,"T","F"))</f>
        <v>T</v>
      </c>
      <c r="AK47" s="583">
        <f t="array" ref="AK47">IF($K47="","",SUM(IF(LEFT($AM47:$CK47,1)="s",1,0))-SUM(IF(RIGHT(LEFT($AM47:$CK47,2))="-",1,0)))</f>
        <v>0</v>
      </c>
      <c r="AL47" s="562">
        <f t="array" ref="AL47">IF($K47="","",SUM(IF(LEFT($AM47:$CK47,1)="X",1,0)))</f>
        <v>11</v>
      </c>
      <c r="AM47" s="668" t="s">
        <v>4535</v>
      </c>
      <c r="AN47" s="668" t="s">
        <v>4536</v>
      </c>
      <c r="AO47" s="668"/>
      <c r="AP47" s="668" t="s">
        <v>4535</v>
      </c>
      <c r="AQ47" s="668" t="s">
        <v>4535</v>
      </c>
      <c r="AR47" s="668" t="s">
        <v>4536</v>
      </c>
      <c r="AS47" s="671" t="s">
        <v>4541</v>
      </c>
      <c r="AT47" s="671" t="s">
        <v>4533</v>
      </c>
      <c r="AU47" s="668" t="s">
        <v>2015</v>
      </c>
      <c r="AV47" s="668" t="s">
        <v>4538</v>
      </c>
      <c r="AW47" s="705"/>
      <c r="AX47" s="668" t="s">
        <v>4540</v>
      </c>
      <c r="AY47" s="668"/>
      <c r="AZ47" s="668" t="s">
        <v>4540</v>
      </c>
      <c r="BA47" s="668"/>
      <c r="BB47" s="668" t="s">
        <v>4535</v>
      </c>
      <c r="BC47" s="668"/>
      <c r="BD47" s="668" t="s">
        <v>4524</v>
      </c>
      <c r="BE47" s="668" t="s">
        <v>2213</v>
      </c>
      <c r="BF47" s="668" t="s">
        <v>4540</v>
      </c>
      <c r="BG47" s="669" t="s">
        <v>4524</v>
      </c>
      <c r="BH47" s="668"/>
      <c r="BI47" s="671"/>
      <c r="BJ47" s="671" t="s">
        <v>4534</v>
      </c>
      <c r="BK47" s="671"/>
      <c r="BL47" s="672"/>
      <c r="BM47" s="668"/>
      <c r="BN47" s="668"/>
      <c r="BO47" s="672"/>
      <c r="BP47" s="668"/>
      <c r="BQ47" s="668" t="s">
        <v>4539</v>
      </c>
      <c r="BR47" s="668" t="s">
        <v>4540</v>
      </c>
      <c r="BS47" s="668"/>
      <c r="BT47" s="668"/>
      <c r="BU47" s="673"/>
      <c r="BV47" s="673"/>
      <c r="BW47" s="673"/>
      <c r="BX47" s="673"/>
      <c r="BY47" s="673"/>
      <c r="BZ47" s="673"/>
      <c r="CA47" s="673"/>
      <c r="CB47" s="673"/>
      <c r="CC47" s="673"/>
      <c r="CD47" s="673"/>
      <c r="CE47" s="673"/>
      <c r="CF47" s="673"/>
      <c r="CG47" s="673"/>
      <c r="CH47" s="673"/>
    </row>
    <row r="48" spans="1:86" s="661" customFormat="1" ht="15" customHeight="1">
      <c r="A48" s="626">
        <v>42928</v>
      </c>
      <c r="B48" s="596"/>
      <c r="C48" s="596"/>
      <c r="D48" s="596"/>
      <c r="E48" s="596"/>
      <c r="F48" s="596"/>
      <c r="G48" s="591"/>
      <c r="H48" s="623" t="s">
        <v>1201</v>
      </c>
      <c r="I48" s="596" t="s">
        <v>1428</v>
      </c>
      <c r="J48" s="596" t="s">
        <v>3994</v>
      </c>
      <c r="K48" s="596">
        <v>1</v>
      </c>
      <c r="L48" s="596">
        <v>2</v>
      </c>
      <c r="M48" s="562" t="str">
        <f t="shared" si="12"/>
        <v>L</v>
      </c>
      <c r="N48" s="562">
        <f t="shared" si="13"/>
        <v>3</v>
      </c>
      <c r="O48" s="598">
        <f t="shared" si="19"/>
        <v>-1</v>
      </c>
      <c r="P48" s="562" t="str">
        <f t="shared" si="14"/>
        <v>O</v>
      </c>
      <c r="Q48" s="586"/>
      <c r="R48" s="63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758" t="str">
        <f t="array" ref="AJ48">IF($K48="","",IF(SUM(IF(ISNUMBER(VALUE(RIGHT($AM48:$CK48,1))),VALUE(RIGHT($AM48:$CK48,1)),0))=$K48,"T","F"))</f>
        <v>T</v>
      </c>
      <c r="AK48" s="583">
        <f t="array" ref="AK48">IF($K48="","",SUM(IF(LEFT($AM48:$CK48,1)="s",1,0))-SUM(IF(RIGHT(LEFT($AM48:$CK48,2))="-",1,0)))</f>
        <v>0</v>
      </c>
      <c r="AL48" s="562">
        <f t="array" ref="AL48">IF($K48="","",SUM(IF(LEFT($AM48:$CK48,1)="X",1,0)))</f>
        <v>11</v>
      </c>
      <c r="AM48" s="668" t="s">
        <v>4559</v>
      </c>
      <c r="AN48" s="668" t="s">
        <v>4559</v>
      </c>
      <c r="AO48" s="705"/>
      <c r="AP48" s="668" t="s">
        <v>4559</v>
      </c>
      <c r="AQ48" s="668" t="s">
        <v>2013</v>
      </c>
      <c r="AR48" s="668" t="s">
        <v>4562</v>
      </c>
      <c r="AS48" s="668" t="s">
        <v>4559</v>
      </c>
      <c r="AT48" s="668" t="s">
        <v>4559</v>
      </c>
      <c r="AU48" s="668" t="s">
        <v>4637</v>
      </c>
      <c r="AV48" s="668" t="s">
        <v>4635</v>
      </c>
      <c r="AW48" s="705"/>
      <c r="AX48" s="669" t="s">
        <v>4562</v>
      </c>
      <c r="AY48" s="668"/>
      <c r="AZ48" s="668" t="s">
        <v>4592</v>
      </c>
      <c r="BA48" s="668"/>
      <c r="BB48" s="668" t="s">
        <v>2017</v>
      </c>
      <c r="BC48" s="668"/>
      <c r="BD48" s="668" t="s">
        <v>4590</v>
      </c>
      <c r="BE48" s="668" t="s">
        <v>2213</v>
      </c>
      <c r="BF48" s="668" t="s">
        <v>4636</v>
      </c>
      <c r="BG48" s="668" t="s">
        <v>4590</v>
      </c>
      <c r="BH48" s="705"/>
      <c r="BI48" s="671"/>
      <c r="BJ48" s="671"/>
      <c r="BK48" s="671"/>
      <c r="BL48" s="672"/>
      <c r="BM48" s="668"/>
      <c r="BN48" s="668"/>
      <c r="BO48" s="672"/>
      <c r="BP48" s="668" t="s">
        <v>4636</v>
      </c>
      <c r="BQ48" s="668" t="s">
        <v>2013</v>
      </c>
      <c r="BR48" s="668" t="s">
        <v>4636</v>
      </c>
      <c r="BS48" s="705"/>
      <c r="BT48" s="668"/>
      <c r="BU48" s="673"/>
      <c r="BV48" s="673"/>
      <c r="BW48" s="673"/>
      <c r="BX48" s="673"/>
      <c r="BY48" s="673"/>
      <c r="BZ48" s="673"/>
      <c r="CA48" s="673"/>
      <c r="CB48" s="673"/>
      <c r="CC48" s="673"/>
      <c r="CD48" s="673"/>
      <c r="CE48" s="673"/>
      <c r="CF48" s="673"/>
      <c r="CG48" s="673"/>
      <c r="CH48" s="673"/>
    </row>
    <row r="49" spans="1:86" s="661" customFormat="1" ht="15" customHeight="1">
      <c r="A49" s="625">
        <v>42946</v>
      </c>
      <c r="B49" s="603"/>
      <c r="C49" s="603"/>
      <c r="D49" s="603"/>
      <c r="E49" s="603"/>
      <c r="F49" s="603"/>
      <c r="G49" s="585"/>
      <c r="H49" s="624" t="s">
        <v>304</v>
      </c>
      <c r="I49" s="603" t="s">
        <v>3</v>
      </c>
      <c r="J49" s="603" t="s">
        <v>285</v>
      </c>
      <c r="K49" s="603">
        <v>1</v>
      </c>
      <c r="L49" s="603">
        <v>0</v>
      </c>
      <c r="M49" s="562" t="str">
        <f t="shared" si="12"/>
        <v>W</v>
      </c>
      <c r="N49" s="562">
        <f t="shared" si="13"/>
        <v>1</v>
      </c>
      <c r="O49" s="598">
        <f t="shared" si="19"/>
        <v>1</v>
      </c>
      <c r="P49" s="562" t="str">
        <f t="shared" si="14"/>
        <v>U</v>
      </c>
      <c r="Q49" s="586">
        <f t="shared" si="22"/>
        <v>0.25</v>
      </c>
      <c r="R49" s="635">
        <f t="shared" si="23"/>
        <v>1</v>
      </c>
      <c r="S49" s="600">
        <v>-0.42</v>
      </c>
      <c r="T49" s="595">
        <f t="shared" si="17"/>
        <v>1.42</v>
      </c>
      <c r="U49" s="601">
        <v>2.5</v>
      </c>
      <c r="V49" s="595">
        <f t="shared" si="18"/>
        <v>-1.5</v>
      </c>
      <c r="W49" s="586">
        <f t="shared" si="20"/>
        <v>1.04</v>
      </c>
      <c r="X49" s="586">
        <f t="shared" si="21"/>
        <v>1.46</v>
      </c>
      <c r="Y49" s="747">
        <v>11</v>
      </c>
      <c r="Z49" s="747">
        <v>17</v>
      </c>
      <c r="AA49" s="747">
        <v>3</v>
      </c>
      <c r="AB49" s="747">
        <v>2</v>
      </c>
      <c r="AC49" s="747">
        <v>46</v>
      </c>
      <c r="AD49" s="747">
        <v>54</v>
      </c>
      <c r="AE49" s="747">
        <v>4312</v>
      </c>
      <c r="AF49" s="562"/>
      <c r="AG49" s="562"/>
      <c r="AH49" s="562"/>
      <c r="AJ49" s="758" t="str">
        <f t="array" ref="AJ49">IF($K49="","",IF(SUM(IF(ISNUMBER(VALUE(RIGHT($AM49:$CK49,1))),VALUE(RIGHT($AM49:$CK49,1)),0))=$K49,"T","F"))</f>
        <v>T</v>
      </c>
      <c r="AK49" s="583">
        <f t="array" ref="AK49">IF($K49="","",SUM(IF(LEFT($AM49:$CK49,1)="s",1,0))-SUM(IF(RIGHT(LEFT($AM49:$CK49,2))="-",1,0)))</f>
        <v>0</v>
      </c>
      <c r="AL49" s="562">
        <f t="array" ref="AL49">IF($K49="","",SUM(IF(LEFT($AM49:$CK49,1)="X",1,0)))</f>
        <v>11</v>
      </c>
      <c r="AM49" s="668" t="s">
        <v>2474</v>
      </c>
      <c r="AN49" s="668" t="s">
        <v>2474</v>
      </c>
      <c r="AO49" s="668" t="s">
        <v>4783</v>
      </c>
      <c r="AP49" s="668" t="s">
        <v>2474</v>
      </c>
      <c r="AQ49" s="668" t="s">
        <v>2472</v>
      </c>
      <c r="AR49" s="669" t="s">
        <v>2474</v>
      </c>
      <c r="AS49" s="668" t="s">
        <v>2474</v>
      </c>
      <c r="AT49" s="668" t="s">
        <v>2474</v>
      </c>
      <c r="AU49" s="669" t="s">
        <v>4780</v>
      </c>
      <c r="AV49" s="668" t="s">
        <v>2213</v>
      </c>
      <c r="AW49" s="668" t="s">
        <v>4772</v>
      </c>
      <c r="AX49" s="671" t="s">
        <v>2272</v>
      </c>
      <c r="AY49" s="668" t="s">
        <v>126</v>
      </c>
      <c r="AZ49" s="668" t="s">
        <v>2472</v>
      </c>
      <c r="BA49" s="668" t="s">
        <v>126</v>
      </c>
      <c r="BB49" s="668" t="s">
        <v>2474</v>
      </c>
      <c r="BC49" s="668" t="s">
        <v>126</v>
      </c>
      <c r="BD49" s="668" t="s">
        <v>2474</v>
      </c>
      <c r="BE49" s="668" t="s">
        <v>4224</v>
      </c>
      <c r="BF49" s="668" t="s">
        <v>4782</v>
      </c>
      <c r="BG49" s="668" t="s">
        <v>2472</v>
      </c>
      <c r="BH49" s="668" t="s">
        <v>126</v>
      </c>
      <c r="BI49" s="668"/>
      <c r="BJ49" s="682" t="s">
        <v>4781</v>
      </c>
      <c r="BK49" s="668" t="s">
        <v>2472</v>
      </c>
      <c r="BL49" s="672"/>
      <c r="BM49" s="668"/>
      <c r="BN49" s="668"/>
      <c r="BO49" s="672"/>
      <c r="BP49" s="668" t="s">
        <v>126</v>
      </c>
      <c r="BQ49" s="668" t="s">
        <v>126</v>
      </c>
      <c r="BR49" s="668" t="s">
        <v>126</v>
      </c>
      <c r="BS49" s="668"/>
      <c r="BT49" s="668"/>
      <c r="BU49" s="673"/>
      <c r="BV49" s="673"/>
      <c r="BW49" s="673"/>
      <c r="BX49" s="673"/>
      <c r="BY49" s="673"/>
      <c r="BZ49" s="673"/>
      <c r="CA49" s="673"/>
      <c r="CB49" s="673"/>
      <c r="CC49" s="673"/>
      <c r="CD49" s="673"/>
      <c r="CE49" s="673"/>
      <c r="CF49" s="673"/>
      <c r="CG49" s="673"/>
      <c r="CH49" s="673"/>
    </row>
    <row r="50" spans="1:86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262</v>
      </c>
      <c r="I50" s="603" t="s">
        <v>2</v>
      </c>
      <c r="J50" s="603" t="s">
        <v>285</v>
      </c>
      <c r="K50" s="603">
        <v>2</v>
      </c>
      <c r="L50" s="603">
        <v>1</v>
      </c>
      <c r="M50" s="562" t="str">
        <f t="shared" si="12"/>
        <v>W</v>
      </c>
      <c r="N50" s="562">
        <f t="shared" si="13"/>
        <v>3</v>
      </c>
      <c r="O50" s="598">
        <f t="shared" si="19"/>
        <v>1</v>
      </c>
      <c r="P50" s="562" t="str">
        <f t="shared" si="14"/>
        <v>O</v>
      </c>
      <c r="Q50" s="586">
        <f t="shared" si="22"/>
        <v>-0.25</v>
      </c>
      <c r="R50" s="635">
        <f t="shared" si="23"/>
        <v>1</v>
      </c>
      <c r="S50" s="600">
        <v>0.21</v>
      </c>
      <c r="T50" s="595">
        <f t="shared" si="17"/>
        <v>0.79</v>
      </c>
      <c r="U50" s="601">
        <v>2.42</v>
      </c>
      <c r="V50" s="595">
        <f t="shared" si="18"/>
        <v>0.58000000000000007</v>
      </c>
      <c r="W50" s="586">
        <f t="shared" si="20"/>
        <v>1.3149999999999999</v>
      </c>
      <c r="X50" s="586">
        <f t="shared" si="21"/>
        <v>1.105</v>
      </c>
      <c r="Y50" s="599">
        <v>10</v>
      </c>
      <c r="Z50" s="599">
        <v>10</v>
      </c>
      <c r="AA50" s="599">
        <v>5</v>
      </c>
      <c r="AB50" s="599">
        <v>6</v>
      </c>
      <c r="AC50" s="599">
        <v>46</v>
      </c>
      <c r="AD50" s="599">
        <v>54</v>
      </c>
      <c r="AE50" s="599">
        <v>4321</v>
      </c>
      <c r="AF50" s="562"/>
      <c r="AG50" s="562"/>
      <c r="AH50" s="562"/>
      <c r="AJ50" s="758" t="str">
        <f t="array" ref="AJ50">IF($K50="","",IF(SUM(IF(ISNUMBER(VALUE(RIGHT($AM50:$CK50,1))),VALUE(RIGHT($AM50:$CK50,1)),0))=$K50,"T","F"))</f>
        <v>T</v>
      </c>
      <c r="AK50" s="583">
        <f t="array" ref="AK50">IF($K50="","",SUM(IF(LEFT($AM50:$CK50,1)="s",1,0))-SUM(IF(RIGHT(LEFT($AM50:$CK50,2))="-",1,0)))</f>
        <v>0</v>
      </c>
      <c r="AL50" s="562">
        <f t="array" ref="AL50">IF($K50="","",SUM(IF(LEFT($AM50:$CK50,1)="X",1,0)))</f>
        <v>11</v>
      </c>
      <c r="AM50" s="668" t="s">
        <v>2474</v>
      </c>
      <c r="AN50" s="668" t="s">
        <v>2474</v>
      </c>
      <c r="AO50" s="668" t="s">
        <v>2015</v>
      </c>
      <c r="AP50" s="671" t="s">
        <v>4931</v>
      </c>
      <c r="AQ50" s="668" t="s">
        <v>4850</v>
      </c>
      <c r="AR50" s="669" t="s">
        <v>2474</v>
      </c>
      <c r="AS50" s="671" t="s">
        <v>4841</v>
      </c>
      <c r="AT50" s="671" t="s">
        <v>4842</v>
      </c>
      <c r="AU50" s="668" t="s">
        <v>2473</v>
      </c>
      <c r="AV50" s="668" t="s">
        <v>2213</v>
      </c>
      <c r="AW50" s="671" t="s">
        <v>4925</v>
      </c>
      <c r="AX50" s="668" t="s">
        <v>2471</v>
      </c>
      <c r="AY50" s="668" t="s">
        <v>126</v>
      </c>
      <c r="AZ50" s="668" t="s">
        <v>2472</v>
      </c>
      <c r="BA50" s="668" t="s">
        <v>126</v>
      </c>
      <c r="BB50" s="668" t="s">
        <v>2474</v>
      </c>
      <c r="BC50" s="668" t="s">
        <v>2471</v>
      </c>
      <c r="BD50" s="669" t="s">
        <v>2474</v>
      </c>
      <c r="BE50" s="668" t="s">
        <v>2213</v>
      </c>
      <c r="BF50" s="668" t="s">
        <v>2472</v>
      </c>
      <c r="BG50" s="668" t="s">
        <v>2472</v>
      </c>
      <c r="BH50" s="668" t="s">
        <v>126</v>
      </c>
      <c r="BI50" s="705"/>
      <c r="BJ50" s="668" t="s">
        <v>2473</v>
      </c>
      <c r="BK50" s="668" t="s">
        <v>2472</v>
      </c>
      <c r="BL50" s="672"/>
      <c r="BM50" s="668"/>
      <c r="BN50" s="668"/>
      <c r="BO50" s="672"/>
      <c r="BP50" s="668" t="s">
        <v>126</v>
      </c>
      <c r="BQ50" s="668" t="s">
        <v>126</v>
      </c>
      <c r="BR50" s="705"/>
      <c r="BS50" s="668"/>
      <c r="BT50" s="668"/>
      <c r="BU50" s="673"/>
      <c r="BV50" s="673"/>
      <c r="BW50" s="673"/>
      <c r="BX50" s="673"/>
      <c r="BY50" s="673"/>
      <c r="BZ50" s="673"/>
      <c r="CA50" s="673"/>
      <c r="CB50" s="673"/>
      <c r="CC50" s="673"/>
      <c r="CD50" s="673"/>
      <c r="CE50" s="673"/>
      <c r="CF50" s="673"/>
      <c r="CG50" s="673"/>
      <c r="CH50" s="673"/>
    </row>
    <row r="51" spans="1:86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256</v>
      </c>
      <c r="I51" s="603" t="s">
        <v>3</v>
      </c>
      <c r="J51" s="603" t="s">
        <v>285</v>
      </c>
      <c r="K51" s="603">
        <v>0</v>
      </c>
      <c r="L51" s="708">
        <v>0</v>
      </c>
      <c r="M51" s="562" t="str">
        <f>IF(K51="","",IF(K51&gt;L51,"W",IF(K51=L51,"D",IF(K51&lt;L51,"L"))))</f>
        <v>D</v>
      </c>
      <c r="N51" s="562">
        <f>IF(K51="","",K51+L51)</f>
        <v>0</v>
      </c>
      <c r="O51" s="598">
        <f>IF(K51="","",K51-L51)</f>
        <v>0</v>
      </c>
      <c r="P51" s="562" t="str">
        <f>IF($K51="","",IF($N51&gt;P$19,"O",IF($N51&lt;P$19,"U",IF($N51=P$19,"-"))))</f>
        <v>U</v>
      </c>
      <c r="Q51" s="586">
        <f t="shared" si="22"/>
        <v>1</v>
      </c>
      <c r="R51" s="635">
        <f>IF(Q51="","",IF((K51-L51+Q51)&gt;=0.5,1,IF((K51-L51+Q51)=0.25,0.5,IF((K51-L51+Q51)&lt;=-0.5,-1,IF((K51-L51+Q51)=-0.25,-0.5,0)))))</f>
        <v>1</v>
      </c>
      <c r="S51" s="600">
        <v>-0.97</v>
      </c>
      <c r="T51" s="595">
        <f>IF(ISBLANK(S51),"",K51-L51-S51)</f>
        <v>0.97</v>
      </c>
      <c r="U51" s="601">
        <v>2.68</v>
      </c>
      <c r="V51" s="595">
        <f>IF(ISBLANK(U51),"",K51+L51-U51)</f>
        <v>-2.68</v>
      </c>
      <c r="W51" s="586">
        <f t="shared" si="20"/>
        <v>0.85500000000000009</v>
      </c>
      <c r="X51" s="586">
        <f t="shared" si="21"/>
        <v>1.8250000000000002</v>
      </c>
      <c r="Y51" s="599">
        <v>8</v>
      </c>
      <c r="Z51" s="599">
        <v>26</v>
      </c>
      <c r="AA51" s="599">
        <v>2</v>
      </c>
      <c r="AB51" s="599">
        <v>5</v>
      </c>
      <c r="AC51" s="599">
        <v>43</v>
      </c>
      <c r="AD51" s="599">
        <v>57</v>
      </c>
      <c r="AE51" s="599">
        <v>4321</v>
      </c>
      <c r="AF51" s="562"/>
      <c r="AG51" s="562"/>
      <c r="AH51" s="562"/>
      <c r="AJ51" s="758" t="str">
        <f t="array" ref="AJ51">IF($K51="","",IF(SUM(IF(ISNUMBER(VALUE(RIGHT($AM51:$CK51,1))),VALUE(RIGHT($AM51:$CK51,1)),0))=$K51,"T","F"))</f>
        <v>T</v>
      </c>
      <c r="AK51" s="583">
        <f t="array" ref="AK51">IF($K51="","",SUM(IF(LEFT($AM51:$CK51,1)="s",1,0))-SUM(IF(RIGHT(LEFT($AM51:$CK51,2))="-",1,0)))</f>
        <v>0</v>
      </c>
      <c r="AL51" s="562">
        <f t="array" ref="AL51">IF($K51="","",SUM(IF(LEFT($AM51:$CK51,1)="X",1,0)))</f>
        <v>11</v>
      </c>
      <c r="AM51" s="668" t="s">
        <v>2474</v>
      </c>
      <c r="AN51" s="668" t="s">
        <v>2474</v>
      </c>
      <c r="AO51" s="669" t="s">
        <v>4882</v>
      </c>
      <c r="AP51" s="668" t="s">
        <v>2213</v>
      </c>
      <c r="AQ51" s="668" t="s">
        <v>2472</v>
      </c>
      <c r="AR51" s="668" t="s">
        <v>2474</v>
      </c>
      <c r="AS51" s="668" t="s">
        <v>2474</v>
      </c>
      <c r="AT51" s="668" t="s">
        <v>2474</v>
      </c>
      <c r="AU51" s="668" t="s">
        <v>2472</v>
      </c>
      <c r="AV51" s="668" t="s">
        <v>2213</v>
      </c>
      <c r="AW51" s="669" t="s">
        <v>2474</v>
      </c>
      <c r="AX51" s="668" t="s">
        <v>4876</v>
      </c>
      <c r="AY51" s="668" t="s">
        <v>126</v>
      </c>
      <c r="AZ51" s="668" t="s">
        <v>2472</v>
      </c>
      <c r="BA51" s="668" t="s">
        <v>126</v>
      </c>
      <c r="BB51" s="668" t="s">
        <v>4877</v>
      </c>
      <c r="BC51" s="668" t="s">
        <v>2474</v>
      </c>
      <c r="BD51" s="668" t="s">
        <v>4880</v>
      </c>
      <c r="BE51" s="668" t="s">
        <v>2213</v>
      </c>
      <c r="BF51" s="668" t="s">
        <v>4881</v>
      </c>
      <c r="BG51" s="668" t="s">
        <v>4876</v>
      </c>
      <c r="BH51" s="668" t="s">
        <v>126</v>
      </c>
      <c r="BI51" s="668"/>
      <c r="BJ51" s="668" t="s">
        <v>4881</v>
      </c>
      <c r="BK51" s="668" t="s">
        <v>2472</v>
      </c>
      <c r="BL51" s="672"/>
      <c r="BM51" s="668"/>
      <c r="BN51" s="668"/>
      <c r="BO51" s="672"/>
      <c r="BP51" s="668" t="s">
        <v>126</v>
      </c>
      <c r="BQ51" s="668" t="s">
        <v>126</v>
      </c>
      <c r="BR51" s="671"/>
      <c r="BS51" s="668"/>
      <c r="BT51" s="668"/>
      <c r="BU51" s="673"/>
      <c r="BV51" s="673"/>
      <c r="BW51" s="673"/>
      <c r="BX51" s="673"/>
      <c r="BY51" s="673"/>
      <c r="BZ51" s="673"/>
      <c r="CA51" s="673"/>
      <c r="CB51" s="673"/>
      <c r="CC51" s="673"/>
      <c r="CD51" s="673"/>
      <c r="CE51" s="673"/>
      <c r="CF51" s="673"/>
      <c r="CG51" s="673"/>
      <c r="CH51" s="673"/>
    </row>
    <row r="52" spans="1:86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645</v>
      </c>
      <c r="I52" s="603" t="s">
        <v>3</v>
      </c>
      <c r="J52" s="603" t="s">
        <v>285</v>
      </c>
      <c r="K52" s="603">
        <v>0</v>
      </c>
      <c r="L52" s="603">
        <v>1</v>
      </c>
      <c r="M52" s="562" t="str">
        <f t="shared" si="12"/>
        <v>L</v>
      </c>
      <c r="N52" s="562">
        <f t="shared" si="13"/>
        <v>1</v>
      </c>
      <c r="O52" s="598">
        <f t="shared" si="19"/>
        <v>-1</v>
      </c>
      <c r="P52" s="562" t="str">
        <f t="shared" si="14"/>
        <v>U</v>
      </c>
      <c r="Q52" s="586">
        <f t="shared" si="22"/>
        <v>0.5</v>
      </c>
      <c r="R52" s="635">
        <f t="shared" si="23"/>
        <v>-1</v>
      </c>
      <c r="S52" s="600">
        <v>-0.67</v>
      </c>
      <c r="T52" s="595">
        <f t="shared" si="17"/>
        <v>-0.32999999999999996</v>
      </c>
      <c r="U52" s="601">
        <v>2.39</v>
      </c>
      <c r="V52" s="595">
        <f t="shared" si="18"/>
        <v>-1.3900000000000001</v>
      </c>
      <c r="W52" s="586">
        <f t="shared" si="20"/>
        <v>0.8600000000000001</v>
      </c>
      <c r="X52" s="586">
        <f t="shared" si="21"/>
        <v>1.53</v>
      </c>
      <c r="Y52" s="755">
        <v>14</v>
      </c>
      <c r="Z52" s="755">
        <v>15</v>
      </c>
      <c r="AA52" s="755">
        <v>4</v>
      </c>
      <c r="AB52" s="755">
        <v>5</v>
      </c>
      <c r="AC52" s="755">
        <v>52</v>
      </c>
      <c r="AD52" s="755">
        <v>48</v>
      </c>
      <c r="AE52" s="755">
        <v>4321</v>
      </c>
      <c r="AF52" s="562"/>
      <c r="AG52" s="562"/>
      <c r="AH52" s="562"/>
      <c r="AJ52" s="758" t="str">
        <f t="array" ref="AJ52">IF($K52="","",IF(SUM(IF(ISNUMBER(VALUE(RIGHT($AM52:$CK52,1))),VALUE(RIGHT($AM52:$CK52,1)),0))=$K52,"T","F"))</f>
        <v>T</v>
      </c>
      <c r="AK52" s="583">
        <f t="array" ref="AK52">IF($K52="","",SUM(IF(LEFT($AM52:$CK52,1)="s",1,0))-SUM(IF(RIGHT(LEFT($AM52:$CK52,2))="-",1,0)))</f>
        <v>0</v>
      </c>
      <c r="AL52" s="562">
        <f t="array" ref="AL52">IF($K52="","",SUM(IF(LEFT($AM52:$CK52,1)="X",1,0)))</f>
        <v>11</v>
      </c>
      <c r="AM52" s="668" t="s">
        <v>4995</v>
      </c>
      <c r="AN52" s="668" t="s">
        <v>4967</v>
      </c>
      <c r="AO52" s="668" t="s">
        <v>4995</v>
      </c>
      <c r="AP52" s="668" t="s">
        <v>2213</v>
      </c>
      <c r="AQ52" s="668" t="s">
        <v>4967</v>
      </c>
      <c r="AR52" s="669" t="s">
        <v>4995</v>
      </c>
      <c r="AS52" s="669" t="s">
        <v>4995</v>
      </c>
      <c r="AT52" s="668" t="s">
        <v>4995</v>
      </c>
      <c r="AU52" s="668" t="s">
        <v>4996</v>
      </c>
      <c r="AV52" s="668" t="s">
        <v>2213</v>
      </c>
      <c r="AW52" s="669" t="s">
        <v>4995</v>
      </c>
      <c r="AX52" s="668" t="s">
        <v>4959</v>
      </c>
      <c r="AY52" s="668"/>
      <c r="AZ52" s="668" t="s">
        <v>4967</v>
      </c>
      <c r="BA52" s="668"/>
      <c r="BB52" s="668" t="s">
        <v>4995</v>
      </c>
      <c r="BC52" s="668" t="s">
        <v>4995</v>
      </c>
      <c r="BD52" s="669" t="s">
        <v>4996</v>
      </c>
      <c r="BE52" s="668" t="s">
        <v>3476</v>
      </c>
      <c r="BF52" s="668" t="s">
        <v>4959</v>
      </c>
      <c r="BG52" s="668" t="s">
        <v>5010</v>
      </c>
      <c r="BH52" s="668"/>
      <c r="BI52" s="668"/>
      <c r="BJ52" s="668" t="s">
        <v>5009</v>
      </c>
      <c r="BK52" s="668" t="s">
        <v>4967</v>
      </c>
      <c r="BL52" s="672"/>
      <c r="BM52" s="668"/>
      <c r="BN52" s="668"/>
      <c r="BO52" s="672"/>
      <c r="BP52" s="668"/>
      <c r="BQ52" s="668"/>
      <c r="BR52" s="668"/>
      <c r="BS52" s="668"/>
      <c r="BT52" s="668"/>
      <c r="BU52" s="673"/>
      <c r="BV52" s="673"/>
      <c r="BW52" s="673"/>
      <c r="BX52" s="673"/>
      <c r="BY52" s="673"/>
      <c r="BZ52" s="673"/>
      <c r="CA52" s="673"/>
      <c r="CB52" s="673"/>
      <c r="CC52" s="673"/>
      <c r="CD52" s="673"/>
      <c r="CE52" s="673"/>
      <c r="CF52" s="673"/>
      <c r="CG52" s="673"/>
      <c r="CH52" s="673"/>
    </row>
    <row r="53" spans="1:86" s="661" customFormat="1" ht="15" customHeight="1">
      <c r="A53" s="625">
        <v>42966</v>
      </c>
      <c r="B53" s="603"/>
      <c r="C53" s="603"/>
      <c r="D53" s="603"/>
      <c r="E53" s="603"/>
      <c r="F53" s="603"/>
      <c r="G53" s="585"/>
      <c r="H53" s="624" t="s">
        <v>1204</v>
      </c>
      <c r="I53" s="603" t="s">
        <v>2</v>
      </c>
      <c r="J53" s="603" t="s">
        <v>285</v>
      </c>
      <c r="K53" s="603">
        <v>3</v>
      </c>
      <c r="L53" s="603">
        <v>0</v>
      </c>
      <c r="M53" s="562" t="str">
        <f t="shared" si="12"/>
        <v>W</v>
      </c>
      <c r="N53" s="562">
        <f t="shared" si="13"/>
        <v>3</v>
      </c>
      <c r="O53" s="598">
        <f t="shared" si="19"/>
        <v>3</v>
      </c>
      <c r="P53" s="562" t="str">
        <f t="shared" si="14"/>
        <v>O</v>
      </c>
      <c r="Q53" s="586">
        <f t="shared" si="22"/>
        <v>-0.25</v>
      </c>
      <c r="R53" s="635">
        <f t="shared" si="23"/>
        <v>1</v>
      </c>
      <c r="S53" s="600">
        <v>0.24</v>
      </c>
      <c r="T53" s="595">
        <f t="shared" si="17"/>
        <v>2.76</v>
      </c>
      <c r="U53" s="601">
        <v>2.44</v>
      </c>
      <c r="V53" s="595">
        <f t="shared" si="18"/>
        <v>0.56000000000000005</v>
      </c>
      <c r="W53" s="586">
        <f t="shared" si="20"/>
        <v>1.3399999999999999</v>
      </c>
      <c r="X53" s="586">
        <f t="shared" si="21"/>
        <v>1.1000000000000001</v>
      </c>
      <c r="Y53" s="599">
        <v>10</v>
      </c>
      <c r="Z53" s="599">
        <v>5</v>
      </c>
      <c r="AA53" s="599">
        <v>5</v>
      </c>
      <c r="AB53" s="599">
        <v>3</v>
      </c>
      <c r="AC53" s="599">
        <v>46</v>
      </c>
      <c r="AD53" s="599">
        <v>54</v>
      </c>
      <c r="AE53" s="599">
        <v>4312</v>
      </c>
      <c r="AF53" s="562"/>
      <c r="AG53" s="562"/>
      <c r="AH53" s="562"/>
      <c r="AJ53" s="758" t="str">
        <f t="array" ref="AJ53">IF($K53="","",IF(SUM(IF(ISNUMBER(VALUE(RIGHT($AM53:$CK53,1))),VALUE(RIGHT($AM53:$CK53,1)),0))=$K53,"T","F"))</f>
        <v>T</v>
      </c>
      <c r="AK53" s="583">
        <f t="array" ref="AK53">IF($K53="","",SUM(IF(LEFT($AM53:$CK53,1)="s",1,0))-SUM(IF(RIGHT(LEFT($AM53:$CK53,2))="-",1,0)))</f>
        <v>0</v>
      </c>
      <c r="AL53" s="562">
        <f t="array" ref="AL53">IF($K53="","",SUM(IF(LEFT($AM53:$CK53,1)="X",1,0)))</f>
        <v>11</v>
      </c>
      <c r="AM53" s="668" t="s">
        <v>5067</v>
      </c>
      <c r="AN53" s="668" t="s">
        <v>5067</v>
      </c>
      <c r="AO53" s="668" t="s">
        <v>5069</v>
      </c>
      <c r="AP53" s="668" t="s">
        <v>2213</v>
      </c>
      <c r="AQ53" s="668" t="s">
        <v>5067</v>
      </c>
      <c r="AR53" s="668" t="s">
        <v>5067</v>
      </c>
      <c r="AS53" s="668" t="s">
        <v>5067</v>
      </c>
      <c r="AT53" s="671" t="s">
        <v>2141</v>
      </c>
      <c r="AU53" s="668" t="s">
        <v>5104</v>
      </c>
      <c r="AV53" s="668" t="s">
        <v>2213</v>
      </c>
      <c r="AW53" s="671" t="s">
        <v>5140</v>
      </c>
      <c r="AX53" s="671" t="s">
        <v>2272</v>
      </c>
      <c r="AY53" s="668"/>
      <c r="AZ53" s="668" t="s">
        <v>5105</v>
      </c>
      <c r="BA53" s="668"/>
      <c r="BB53" s="668" t="s">
        <v>5104</v>
      </c>
      <c r="BC53" s="671" t="s">
        <v>2273</v>
      </c>
      <c r="BD53" s="668" t="s">
        <v>2213</v>
      </c>
      <c r="BE53" s="668" t="s">
        <v>3476</v>
      </c>
      <c r="BF53" s="668" t="s">
        <v>5104</v>
      </c>
      <c r="BG53" s="668" t="s">
        <v>5105</v>
      </c>
      <c r="BH53" s="668"/>
      <c r="BI53" s="668" t="s">
        <v>2013</v>
      </c>
      <c r="BJ53" s="668" t="s">
        <v>5105</v>
      </c>
      <c r="BK53" s="668" t="s">
        <v>5106</v>
      </c>
      <c r="BL53" s="672"/>
      <c r="BM53" s="668"/>
      <c r="BN53" s="668"/>
      <c r="BO53" s="672"/>
      <c r="BP53" s="733"/>
      <c r="BQ53" s="733"/>
      <c r="BR53" s="668"/>
      <c r="BS53" s="668"/>
      <c r="BT53" s="668"/>
      <c r="BU53" s="673"/>
      <c r="BV53" s="673"/>
      <c r="BW53" s="673"/>
      <c r="BX53" s="673"/>
      <c r="BY53" s="673"/>
      <c r="BZ53" s="673"/>
      <c r="CA53" s="673"/>
      <c r="CB53" s="673"/>
      <c r="CC53" s="673"/>
      <c r="CD53" s="673"/>
      <c r="CE53" s="673"/>
      <c r="CF53" s="673"/>
      <c r="CG53" s="673"/>
      <c r="CH53" s="673"/>
    </row>
    <row r="54" spans="1:86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1202</v>
      </c>
      <c r="I54" s="603" t="s">
        <v>2</v>
      </c>
      <c r="J54" s="603" t="s">
        <v>285</v>
      </c>
      <c r="K54" s="603">
        <v>1</v>
      </c>
      <c r="L54" s="603">
        <v>3</v>
      </c>
      <c r="M54" s="562" t="str">
        <f t="shared" si="12"/>
        <v>L</v>
      </c>
      <c r="N54" s="562">
        <f t="shared" si="13"/>
        <v>4</v>
      </c>
      <c r="O54" s="598">
        <f t="shared" si="19"/>
        <v>-2</v>
      </c>
      <c r="P54" s="562" t="str">
        <f t="shared" si="14"/>
        <v>O</v>
      </c>
      <c r="Q54" s="586">
        <f t="shared" si="22"/>
        <v>0</v>
      </c>
      <c r="R54" s="635">
        <f t="shared" si="23"/>
        <v>-1</v>
      </c>
      <c r="S54" s="600">
        <v>-9.5000000000000001E-2</v>
      </c>
      <c r="T54" s="595">
        <f t="shared" si="17"/>
        <v>-1.905</v>
      </c>
      <c r="U54" s="601">
        <v>2.5499999999999998</v>
      </c>
      <c r="V54" s="595">
        <f t="shared" si="18"/>
        <v>1.4500000000000002</v>
      </c>
      <c r="W54" s="586">
        <f t="shared" si="20"/>
        <v>1.2274999999999998</v>
      </c>
      <c r="X54" s="586">
        <f t="shared" si="21"/>
        <v>1.3225</v>
      </c>
      <c r="Y54" s="755">
        <v>10</v>
      </c>
      <c r="Z54" s="755">
        <v>14</v>
      </c>
      <c r="AA54" s="755">
        <v>3</v>
      </c>
      <c r="AB54" s="755">
        <v>6</v>
      </c>
      <c r="AC54" s="755">
        <v>51</v>
      </c>
      <c r="AD54" s="755">
        <v>49</v>
      </c>
      <c r="AE54" s="755">
        <v>4312</v>
      </c>
      <c r="AF54" s="562"/>
      <c r="AG54" s="562"/>
      <c r="AH54" s="562"/>
      <c r="AJ54" s="758" t="str">
        <f t="array" ref="AJ54">IF($K54="","",IF(SUM(IF(ISNUMBER(VALUE(RIGHT($AM54:$CK54,1))),VALUE(RIGHT($AM54:$CK54,1)),0))=$K54,"T","F"))</f>
        <v>T</v>
      </c>
      <c r="AK54" s="583">
        <f t="array" ref="AK54">IF($K54="","",SUM(IF(LEFT($AM54:$CK54,1)="s",1,0))-SUM(IF(RIGHT(LEFT($AM54:$CK54,2))="-",1,0)))</f>
        <v>0</v>
      </c>
      <c r="AL54" s="562">
        <f t="array" ref="AL54">IF($K54="","",SUM(IF(LEFT($AM54:$CK54,1)="X",1,0)))</f>
        <v>11</v>
      </c>
      <c r="AM54" s="668" t="s">
        <v>5171</v>
      </c>
      <c r="AN54" s="668" t="s">
        <v>5171</v>
      </c>
      <c r="AO54" s="668" t="s">
        <v>5171</v>
      </c>
      <c r="AP54" s="668" t="s">
        <v>2012</v>
      </c>
      <c r="AQ54" s="668" t="s">
        <v>5227</v>
      </c>
      <c r="AR54" s="668" t="s">
        <v>5172</v>
      </c>
      <c r="AS54" s="668" t="s">
        <v>5171</v>
      </c>
      <c r="AT54" s="668" t="s">
        <v>5228</v>
      </c>
      <c r="AU54" s="668" t="s">
        <v>2015</v>
      </c>
      <c r="AV54" s="668" t="s">
        <v>2213</v>
      </c>
      <c r="AW54" s="668" t="s">
        <v>5171</v>
      </c>
      <c r="AX54" s="671" t="s">
        <v>5208</v>
      </c>
      <c r="AY54" s="668"/>
      <c r="AZ54" s="668" t="s">
        <v>5192</v>
      </c>
      <c r="BA54" s="668"/>
      <c r="BB54" s="668" t="s">
        <v>5192</v>
      </c>
      <c r="BC54" s="668" t="s">
        <v>5192</v>
      </c>
      <c r="BD54" s="668" t="s">
        <v>2213</v>
      </c>
      <c r="BE54" s="668" t="s">
        <v>3476</v>
      </c>
      <c r="BF54" s="668" t="s">
        <v>2015</v>
      </c>
      <c r="BG54" s="668" t="s">
        <v>5192</v>
      </c>
      <c r="BH54" s="668" t="s">
        <v>2015</v>
      </c>
      <c r="BI54" s="668" t="s">
        <v>2013</v>
      </c>
      <c r="BJ54" s="668" t="s">
        <v>2213</v>
      </c>
      <c r="BK54" s="668"/>
      <c r="BL54" s="672"/>
      <c r="BM54" s="668"/>
      <c r="BN54" s="668"/>
      <c r="BO54" s="672"/>
      <c r="BP54" s="668"/>
      <c r="BQ54" s="651"/>
      <c r="BR54" s="668"/>
      <c r="BS54" s="668"/>
      <c r="BT54" s="668"/>
      <c r="BU54" s="673"/>
      <c r="BV54" s="673"/>
      <c r="BW54" s="673"/>
      <c r="BX54" s="673"/>
      <c r="BY54" s="673"/>
      <c r="BZ54" s="673"/>
      <c r="CA54" s="673"/>
      <c r="CB54" s="673"/>
      <c r="CC54" s="673"/>
      <c r="CD54" s="673"/>
      <c r="CE54" s="673"/>
      <c r="CF54" s="673"/>
      <c r="CG54" s="673"/>
      <c r="CH54" s="673"/>
    </row>
    <row r="55" spans="1:86" s="661" customFormat="1" ht="15" customHeight="1">
      <c r="A55" s="625">
        <v>42987</v>
      </c>
      <c r="B55" s="603"/>
      <c r="C55" s="603"/>
      <c r="D55" s="603"/>
      <c r="E55" s="603"/>
      <c r="F55" s="603"/>
      <c r="G55" s="585"/>
      <c r="H55" s="624" t="s">
        <v>266</v>
      </c>
      <c r="I55" s="603" t="s">
        <v>3</v>
      </c>
      <c r="J55" s="603" t="s">
        <v>285</v>
      </c>
      <c r="K55" s="603">
        <v>1</v>
      </c>
      <c r="L55" s="603">
        <v>4</v>
      </c>
      <c r="M55" s="562" t="str">
        <f t="shared" si="12"/>
        <v>L</v>
      </c>
      <c r="N55" s="562">
        <f t="shared" si="13"/>
        <v>5</v>
      </c>
      <c r="O55" s="598">
        <f t="shared" si="19"/>
        <v>-3</v>
      </c>
      <c r="P55" s="562" t="str">
        <f t="shared" si="14"/>
        <v>O</v>
      </c>
      <c r="Q55" s="586">
        <f t="shared" si="22"/>
        <v>0.25</v>
      </c>
      <c r="R55" s="635">
        <f t="shared" si="23"/>
        <v>-1</v>
      </c>
      <c r="S55" s="600">
        <v>-0.18</v>
      </c>
      <c r="T55" s="595">
        <f t="shared" si="17"/>
        <v>-2.82</v>
      </c>
      <c r="U55" s="601">
        <v>2.35</v>
      </c>
      <c r="V55" s="595">
        <f t="shared" si="18"/>
        <v>2.65</v>
      </c>
      <c r="W55" s="586">
        <f t="shared" si="20"/>
        <v>1.085</v>
      </c>
      <c r="X55" s="586">
        <f t="shared" si="21"/>
        <v>1.2650000000000001</v>
      </c>
      <c r="Y55" s="599">
        <v>10</v>
      </c>
      <c r="Z55" s="599">
        <v>17</v>
      </c>
      <c r="AA55" s="599">
        <v>3</v>
      </c>
      <c r="AB55" s="599">
        <v>6</v>
      </c>
      <c r="AC55" s="599">
        <v>49</v>
      </c>
      <c r="AD55" s="599">
        <v>51</v>
      </c>
      <c r="AE55" s="599">
        <v>4312</v>
      </c>
      <c r="AF55" s="562"/>
      <c r="AG55" s="562"/>
      <c r="AH55" s="562"/>
      <c r="AJ55" s="758" t="str">
        <f t="array" ref="AJ55">IF($K55="","",IF(SUM(IF(ISNUMBER(VALUE(RIGHT($AM55:$CK55,1))),VALUE(RIGHT($AM55:$CK55,1)),0))=$K55,"T","F"))</f>
        <v>T</v>
      </c>
      <c r="AK55" s="583">
        <f t="array" ref="AK55">IF($K55="","",SUM(IF(LEFT($AM55:$CK55,1)="s",1,0))-SUM(IF(RIGHT(LEFT($AM55:$CK55,2))="-",1,0)))</f>
        <v>0</v>
      </c>
      <c r="AL55" s="562">
        <f t="array" ref="AL55">IF($K55="","",SUM(IF(LEFT($AM55:$CK55,1)="X",1,0)))</f>
        <v>11</v>
      </c>
      <c r="AM55" s="668" t="s">
        <v>5463</v>
      </c>
      <c r="AN55" s="668" t="s">
        <v>5466</v>
      </c>
      <c r="AO55" s="669" t="s">
        <v>5464</v>
      </c>
      <c r="AP55" s="668" t="s">
        <v>5464</v>
      </c>
      <c r="AQ55" s="668" t="s">
        <v>2213</v>
      </c>
      <c r="AR55" s="668" t="s">
        <v>5467</v>
      </c>
      <c r="AS55" s="668" t="s">
        <v>5464</v>
      </c>
      <c r="AT55" s="668" t="s">
        <v>5469</v>
      </c>
      <c r="AU55" s="668" t="s">
        <v>5471</v>
      </c>
      <c r="AV55" s="668" t="s">
        <v>2213</v>
      </c>
      <c r="AW55" s="671" t="s">
        <v>5470</v>
      </c>
      <c r="AX55" s="668" t="s">
        <v>5474</v>
      </c>
      <c r="AY55" s="668"/>
      <c r="AZ55" s="681" t="s">
        <v>5475</v>
      </c>
      <c r="BA55" s="668"/>
      <c r="BB55" s="668" t="s">
        <v>5474</v>
      </c>
      <c r="BC55" s="668" t="s">
        <v>5474</v>
      </c>
      <c r="BD55" s="668" t="s">
        <v>5465</v>
      </c>
      <c r="BE55" s="668" t="s">
        <v>3476</v>
      </c>
      <c r="BF55" s="668" t="s">
        <v>5473</v>
      </c>
      <c r="BG55" s="668" t="s">
        <v>5474</v>
      </c>
      <c r="BH55" s="668" t="s">
        <v>5472</v>
      </c>
      <c r="BI55" s="668" t="s">
        <v>5468</v>
      </c>
      <c r="BJ55" s="668" t="s">
        <v>2213</v>
      </c>
      <c r="BK55" s="668"/>
      <c r="BL55" s="672"/>
      <c r="BM55" s="668"/>
      <c r="BN55" s="668"/>
      <c r="BO55" s="672"/>
      <c r="BP55" s="668"/>
      <c r="BQ55" s="651"/>
      <c r="BR55" s="668"/>
      <c r="BS55" s="668"/>
      <c r="BT55" s="668"/>
      <c r="BU55" s="673"/>
      <c r="BV55" s="673"/>
      <c r="BW55" s="673"/>
      <c r="BX55" s="673"/>
      <c r="BY55" s="673"/>
      <c r="BZ55" s="673"/>
      <c r="CA55" s="673"/>
      <c r="CB55" s="673"/>
      <c r="CC55" s="673"/>
      <c r="CD55" s="673"/>
      <c r="CE55" s="673"/>
      <c r="CF55" s="673"/>
      <c r="CG55" s="673"/>
      <c r="CH55" s="673"/>
    </row>
    <row r="56" spans="1:86" s="661" customFormat="1" ht="15" customHeight="1">
      <c r="A56" s="625">
        <v>42994</v>
      </c>
      <c r="B56" s="603"/>
      <c r="C56" s="603"/>
      <c r="D56" s="603"/>
      <c r="E56" s="603"/>
      <c r="F56" s="603"/>
      <c r="G56" s="585"/>
      <c r="H56" s="624" t="s">
        <v>267</v>
      </c>
      <c r="I56" s="603" t="s">
        <v>2</v>
      </c>
      <c r="J56" s="603" t="s">
        <v>285</v>
      </c>
      <c r="K56" s="603">
        <v>2</v>
      </c>
      <c r="L56" s="708">
        <v>1</v>
      </c>
      <c r="M56" s="562" t="str">
        <f t="shared" si="12"/>
        <v>W</v>
      </c>
      <c r="N56" s="562">
        <f t="shared" si="13"/>
        <v>3</v>
      </c>
      <c r="O56" s="598">
        <f t="shared" si="19"/>
        <v>1</v>
      </c>
      <c r="P56" s="562" t="str">
        <f t="shared" si="14"/>
        <v>O</v>
      </c>
      <c r="Q56" s="586">
        <f t="shared" si="22"/>
        <v>-0.25</v>
      </c>
      <c r="R56" s="635">
        <f t="shared" si="23"/>
        <v>1</v>
      </c>
      <c r="S56" s="600">
        <v>0.3</v>
      </c>
      <c r="T56" s="595">
        <f t="shared" si="17"/>
        <v>0.7</v>
      </c>
      <c r="U56" s="601">
        <v>2.0299999999999998</v>
      </c>
      <c r="V56" s="595">
        <f t="shared" si="18"/>
        <v>0.9700000000000002</v>
      </c>
      <c r="W56" s="586">
        <f t="shared" si="20"/>
        <v>1.1649999999999998</v>
      </c>
      <c r="X56" s="586">
        <f t="shared" si="21"/>
        <v>0.86499999999999999</v>
      </c>
      <c r="Y56" s="599">
        <v>20</v>
      </c>
      <c r="Z56" s="599">
        <v>12</v>
      </c>
      <c r="AA56" s="599">
        <v>7</v>
      </c>
      <c r="AB56" s="599">
        <v>2</v>
      </c>
      <c r="AC56" s="599">
        <v>62</v>
      </c>
      <c r="AD56" s="599">
        <v>38</v>
      </c>
      <c r="AE56" s="599">
        <v>4312</v>
      </c>
      <c r="AF56" s="562"/>
      <c r="AG56" s="562"/>
      <c r="AH56" s="562"/>
      <c r="AJ56" s="758" t="str">
        <f t="array" ref="AJ56">IF($K56="","",IF(SUM(IF(ISNUMBER(VALUE(RIGHT($AM56:$CK56,1))),VALUE(RIGHT($AM56:$CK56,1)),0))=$K56,"T","F"))</f>
        <v>T</v>
      </c>
      <c r="AK56" s="583">
        <f t="array" ref="AK56">IF($K56="","",SUM(IF(LEFT($AM56:$CK56,1)="s",1,0))-SUM(IF(RIGHT(LEFT($AM56:$CK56,2))="-",1,0)))</f>
        <v>0</v>
      </c>
      <c r="AL56" s="562">
        <f t="array" ref="AL56">IF($K56="","",SUM(IF(LEFT($AM56:$CK56,1)="X",1,0)))</f>
        <v>11</v>
      </c>
      <c r="AM56" s="668" t="s">
        <v>5735</v>
      </c>
      <c r="AN56" s="671" t="s">
        <v>5510</v>
      </c>
      <c r="AO56" s="682" t="s">
        <v>5510</v>
      </c>
      <c r="AP56" s="669" t="s">
        <v>2474</v>
      </c>
      <c r="AQ56" s="669" t="s">
        <v>2474</v>
      </c>
      <c r="AR56" s="668" t="s">
        <v>2474</v>
      </c>
      <c r="AS56" s="668" t="s">
        <v>2474</v>
      </c>
      <c r="AT56" s="669" t="s">
        <v>2474</v>
      </c>
      <c r="AU56" s="668" t="s">
        <v>2472</v>
      </c>
      <c r="AV56" s="668" t="s">
        <v>2213</v>
      </c>
      <c r="AW56" s="668" t="s">
        <v>2474</v>
      </c>
      <c r="AX56" s="668" t="s">
        <v>2474</v>
      </c>
      <c r="AY56" s="668" t="s">
        <v>126</v>
      </c>
      <c r="AZ56" s="668" t="s">
        <v>2474</v>
      </c>
      <c r="BA56" s="668" t="s">
        <v>2472</v>
      </c>
      <c r="BB56" s="668" t="s">
        <v>2472</v>
      </c>
      <c r="BC56" s="668" t="s">
        <v>126</v>
      </c>
      <c r="BD56" s="668" t="s">
        <v>2472</v>
      </c>
      <c r="BE56" s="668" t="s">
        <v>2213</v>
      </c>
      <c r="BF56" s="668" t="s">
        <v>2472</v>
      </c>
      <c r="BG56" s="668" t="s">
        <v>2472</v>
      </c>
      <c r="BH56" s="668" t="s">
        <v>5519</v>
      </c>
      <c r="BI56" s="668" t="s">
        <v>2473</v>
      </c>
      <c r="BJ56" s="668" t="s">
        <v>2213</v>
      </c>
      <c r="BK56" s="668"/>
      <c r="BL56" s="672"/>
      <c r="BM56" s="668"/>
      <c r="BN56" s="668"/>
      <c r="BO56" s="672"/>
      <c r="BP56" s="668"/>
      <c r="BQ56" s="651"/>
      <c r="BR56" s="668"/>
      <c r="BS56" s="668"/>
      <c r="BT56" s="668"/>
      <c r="BU56" s="673"/>
      <c r="BV56" s="673"/>
      <c r="BW56" s="673"/>
      <c r="BX56" s="673"/>
      <c r="BY56" s="673"/>
      <c r="BZ56" s="673"/>
      <c r="CA56" s="673"/>
      <c r="CB56" s="673"/>
      <c r="CC56" s="673"/>
      <c r="CD56" s="673"/>
      <c r="CE56" s="673"/>
      <c r="CF56" s="673"/>
      <c r="CG56" s="673"/>
      <c r="CH56" s="673"/>
    </row>
    <row r="57" spans="1:86" s="661" customFormat="1" ht="15" customHeight="1">
      <c r="A57" s="625">
        <v>43001</v>
      </c>
      <c r="B57" s="603"/>
      <c r="C57" s="603"/>
      <c r="D57" s="603"/>
      <c r="E57" s="603"/>
      <c r="F57" s="603"/>
      <c r="G57" s="585"/>
      <c r="H57" s="624" t="s">
        <v>265</v>
      </c>
      <c r="I57" s="603" t="s">
        <v>3</v>
      </c>
      <c r="J57" s="603" t="s">
        <v>285</v>
      </c>
      <c r="K57" s="603">
        <v>2</v>
      </c>
      <c r="L57" s="603">
        <v>2</v>
      </c>
      <c r="M57" s="562" t="str">
        <f t="shared" si="12"/>
        <v>D</v>
      </c>
      <c r="N57" s="562">
        <f t="shared" si="13"/>
        <v>4</v>
      </c>
      <c r="O57" s="598">
        <f t="shared" si="19"/>
        <v>0</v>
      </c>
      <c r="P57" s="562" t="str">
        <f t="shared" si="14"/>
        <v>O</v>
      </c>
      <c r="Q57" s="586">
        <f t="shared" ref="Q57:Q66" si="24">IF(S57="","",IF(SIGN(S57)&lt;&gt;1,VLOOKUP(ABS(S57),SUP_HDC,3,TRUE),-VLOOKUP(ABS(S57),SUP_HDC,3,TRUE)))</f>
        <v>1.25</v>
      </c>
      <c r="R57" s="635">
        <f t="shared" ref="R57:R66" si="25">IF(Q57="","",IF((K57-L57+Q57)&gt;=0.5,1,IF((K57-L57+Q57)=0.25,0.5,IF((K57-L57+Q57)&lt;=-0.5,-1,IF((K57-L57+Q57)=-0.25,-0.5,0)))))</f>
        <v>1</v>
      </c>
      <c r="S57" s="600">
        <v>-1.23</v>
      </c>
      <c r="T57" s="595">
        <f t="shared" si="17"/>
        <v>1.23</v>
      </c>
      <c r="U57" s="601">
        <v>3.07</v>
      </c>
      <c r="V57" s="595">
        <f t="shared" si="18"/>
        <v>0.93000000000000016</v>
      </c>
      <c r="W57" s="586">
        <f t="shared" si="20"/>
        <v>0.91999999999999993</v>
      </c>
      <c r="X57" s="586">
        <f t="shared" si="21"/>
        <v>2.15</v>
      </c>
      <c r="Y57" s="599">
        <v>9</v>
      </c>
      <c r="Z57" s="599">
        <v>21</v>
      </c>
      <c r="AA57" s="599">
        <v>3</v>
      </c>
      <c r="AB57" s="599">
        <v>8</v>
      </c>
      <c r="AC57" s="599">
        <v>26</v>
      </c>
      <c r="AD57" s="599">
        <v>74</v>
      </c>
      <c r="AE57" s="599">
        <v>4141</v>
      </c>
      <c r="AF57" s="562"/>
      <c r="AG57" s="562"/>
      <c r="AH57" s="562"/>
      <c r="AJ57" s="758" t="str">
        <f t="array" ref="AJ57">IF($K57="","",IF(SUM(IF(ISNUMBER(VALUE(RIGHT($AM57:$CK57,1))),VALUE(RIGHT($AM57:$CK57,1)),0))=$K57,"T","F"))</f>
        <v>T</v>
      </c>
      <c r="AK57" s="583">
        <f t="array" ref="AK57">IF($K57="","",SUM(IF(LEFT($AM57:$CK57,1)="s",1,0))-SUM(IF(RIGHT(LEFT($AM57:$CK57,2))="-",1,0)))</f>
        <v>0</v>
      </c>
      <c r="AL57" s="562">
        <f t="array" ref="AL57">IF($K57="","",SUM(IF(LEFT($AM57:$CK57,1)="X",1,0)))</f>
        <v>11</v>
      </c>
      <c r="AM57" s="668" t="s">
        <v>2474</v>
      </c>
      <c r="AN57" s="668" t="s">
        <v>2474</v>
      </c>
      <c r="AO57" s="668" t="s">
        <v>2474</v>
      </c>
      <c r="AP57" s="668" t="s">
        <v>5607</v>
      </c>
      <c r="AQ57" s="668" t="s">
        <v>2474</v>
      </c>
      <c r="AR57" s="668" t="s">
        <v>2474</v>
      </c>
      <c r="AS57" s="668" t="s">
        <v>2474</v>
      </c>
      <c r="AT57" s="668" t="s">
        <v>2474</v>
      </c>
      <c r="AU57" s="671" t="s">
        <v>5643</v>
      </c>
      <c r="AV57" s="682" t="s">
        <v>5642</v>
      </c>
      <c r="AW57" s="668" t="s">
        <v>2013</v>
      </c>
      <c r="AX57" s="668" t="s">
        <v>5645</v>
      </c>
      <c r="AY57" s="668" t="s">
        <v>126</v>
      </c>
      <c r="AZ57" s="668" t="s">
        <v>5646</v>
      </c>
      <c r="BA57" s="668" t="s">
        <v>126</v>
      </c>
      <c r="BB57" s="668" t="s">
        <v>5646</v>
      </c>
      <c r="BC57" s="668" t="s">
        <v>2474</v>
      </c>
      <c r="BD57" s="668" t="s">
        <v>5644</v>
      </c>
      <c r="BE57" s="668" t="s">
        <v>2213</v>
      </c>
      <c r="BF57" s="668" t="s">
        <v>5647</v>
      </c>
      <c r="BG57" s="668" t="s">
        <v>5646</v>
      </c>
      <c r="BH57" s="668" t="s">
        <v>5644</v>
      </c>
      <c r="BI57" s="668" t="s">
        <v>126</v>
      </c>
      <c r="BJ57" s="668" t="s">
        <v>2213</v>
      </c>
      <c r="BK57" s="668"/>
      <c r="BL57" s="672"/>
      <c r="BM57" s="668"/>
      <c r="BN57" s="668"/>
      <c r="BO57" s="672"/>
      <c r="BP57" s="668"/>
      <c r="BQ57" s="651"/>
      <c r="BR57" s="668"/>
      <c r="BS57" s="668"/>
      <c r="BT57" s="668"/>
      <c r="BU57" s="673"/>
      <c r="BV57" s="673"/>
      <c r="BW57" s="673"/>
      <c r="BX57" s="673"/>
      <c r="BY57" s="673"/>
      <c r="BZ57" s="673"/>
      <c r="CA57" s="673"/>
      <c r="CB57" s="673"/>
      <c r="CC57" s="673"/>
      <c r="CD57" s="673"/>
      <c r="CE57" s="673"/>
      <c r="CF57" s="673"/>
      <c r="CG57" s="673"/>
      <c r="CH57" s="673"/>
    </row>
    <row r="58" spans="1:86" s="661" customFormat="1" ht="15" customHeight="1">
      <c r="A58" s="625">
        <v>43008</v>
      </c>
      <c r="B58" s="603"/>
      <c r="C58" s="603"/>
      <c r="D58" s="603"/>
      <c r="E58" s="603"/>
      <c r="F58" s="603"/>
      <c r="G58" s="585"/>
      <c r="H58" s="624" t="s">
        <v>255</v>
      </c>
      <c r="I58" s="603" t="s">
        <v>2</v>
      </c>
      <c r="J58" s="603" t="s">
        <v>285</v>
      </c>
      <c r="K58" s="603">
        <v>1</v>
      </c>
      <c r="L58" s="603">
        <v>0</v>
      </c>
      <c r="M58" s="562" t="str">
        <f t="shared" si="12"/>
        <v>W</v>
      </c>
      <c r="N58" s="562">
        <f t="shared" si="13"/>
        <v>1</v>
      </c>
      <c r="O58" s="598">
        <f t="shared" si="19"/>
        <v>1</v>
      </c>
      <c r="P58" s="562" t="str">
        <f t="shared" si="14"/>
        <v>U</v>
      </c>
      <c r="Q58" s="586">
        <f t="shared" ref="Q58:Q64" si="26">IF(S58="","",IF(SIGN(S58)&lt;&gt;1,VLOOKUP(ABS(S58),SUP_HDC,3,TRUE),-VLOOKUP(ABS(S58),SUP_HDC,3,TRUE)))</f>
        <v>0.5</v>
      </c>
      <c r="R58" s="635">
        <f t="shared" ref="R58:R64" si="27">IF(Q58="","",IF((K58-L58+Q58)&gt;=0.5,1,IF((K58-L58+Q58)=0.25,0.5,IF((K58-L58+Q58)&lt;=-0.5,-1,IF((K58-L58+Q58)=-0.25,-0.5,0)))))</f>
        <v>1</v>
      </c>
      <c r="S58" s="600">
        <v>-0.7</v>
      </c>
      <c r="T58" s="595">
        <f t="shared" si="17"/>
        <v>1.7</v>
      </c>
      <c r="U58" s="601">
        <v>2.9</v>
      </c>
      <c r="V58" s="595">
        <f t="shared" ref="V58:V66" si="28">IF(ISBLANK(U58),"",K58+L58-U58)</f>
        <v>-1.9</v>
      </c>
      <c r="W58" s="586">
        <f t="shared" ref="W58:W66" si="29">IF(S58="","",(S58+U58)/2)</f>
        <v>1.1000000000000001</v>
      </c>
      <c r="X58" s="586">
        <f t="shared" ref="X58:X66" si="30">IF(W58="","",U58-W58)</f>
        <v>1.7999999999999998</v>
      </c>
      <c r="Y58" s="599">
        <v>10</v>
      </c>
      <c r="Z58" s="599">
        <v>11</v>
      </c>
      <c r="AA58" s="599">
        <v>2</v>
      </c>
      <c r="AB58" s="599">
        <v>1</v>
      </c>
      <c r="AC58" s="599">
        <v>51</v>
      </c>
      <c r="AD58" s="599">
        <v>49</v>
      </c>
      <c r="AE58" s="599">
        <v>4321</v>
      </c>
      <c r="AF58" s="562"/>
      <c r="AG58" s="562"/>
      <c r="AH58" s="562"/>
      <c r="AJ58" s="758" t="str">
        <f t="array" ref="AJ58">IF($K58="","",IF(SUM(IF(ISNUMBER(VALUE(RIGHT($AM58:$CK58,1))),VALUE(RIGHT($AM58:$CK58,1)),0))=$K58,"T","F"))</f>
        <v>T</v>
      </c>
      <c r="AK58" s="583">
        <f t="array" ref="AK58">IF($K58="","",SUM(IF(LEFT($AM58:$CK58,1)="s",1,0))-SUM(IF(RIGHT(LEFT($AM58:$CK58,2))="-",1,0)))</f>
        <v>0</v>
      </c>
      <c r="AL58" s="562">
        <f t="array" ref="AL58">IF($K58="","",SUM(IF(LEFT($AM58:$CK58,1)="X",1,0)))</f>
        <v>11</v>
      </c>
      <c r="AM58" s="668" t="s">
        <v>5754</v>
      </c>
      <c r="AN58" s="668" t="s">
        <v>5755</v>
      </c>
      <c r="AO58" s="668" t="s">
        <v>5754</v>
      </c>
      <c r="AP58" s="668" t="s">
        <v>5754</v>
      </c>
      <c r="AQ58" s="668" t="s">
        <v>5754</v>
      </c>
      <c r="AR58" s="668" t="s">
        <v>5756</v>
      </c>
      <c r="AS58" s="671" t="s">
        <v>2017</v>
      </c>
      <c r="AT58" s="668" t="s">
        <v>5756</v>
      </c>
      <c r="AU58" s="671" t="s">
        <v>5779</v>
      </c>
      <c r="AV58" s="668" t="s">
        <v>5780</v>
      </c>
      <c r="AW58" s="668" t="s">
        <v>5781</v>
      </c>
      <c r="AX58" s="668" t="s">
        <v>5782</v>
      </c>
      <c r="AY58" s="668"/>
      <c r="AZ58" s="668" t="s">
        <v>5784</v>
      </c>
      <c r="BA58" s="668"/>
      <c r="BB58" s="668" t="s">
        <v>5782</v>
      </c>
      <c r="BC58" s="668"/>
      <c r="BD58" s="668" t="s">
        <v>5785</v>
      </c>
      <c r="BE58" s="668" t="s">
        <v>3476</v>
      </c>
      <c r="BF58" s="668" t="s">
        <v>5786</v>
      </c>
      <c r="BG58" s="668" t="s">
        <v>5786</v>
      </c>
      <c r="BH58" s="668" t="s">
        <v>5783</v>
      </c>
      <c r="BI58" s="668"/>
      <c r="BJ58" s="668" t="s">
        <v>2213</v>
      </c>
      <c r="BK58" s="668"/>
      <c r="BL58" s="672"/>
      <c r="BM58" s="681"/>
      <c r="BN58" s="681"/>
      <c r="BO58" s="672"/>
      <c r="BP58" s="668"/>
      <c r="BQ58" s="651"/>
      <c r="BR58" s="668"/>
      <c r="BS58" s="681"/>
      <c r="BT58" s="668"/>
      <c r="BU58" s="673"/>
      <c r="BV58" s="673"/>
      <c r="BW58" s="673"/>
      <c r="BX58" s="673"/>
      <c r="BY58" s="673"/>
      <c r="BZ58" s="673"/>
      <c r="CA58" s="673"/>
      <c r="CB58" s="673"/>
      <c r="CC58" s="673"/>
      <c r="CD58" s="673"/>
      <c r="CE58" s="673"/>
      <c r="CF58" s="673"/>
      <c r="CG58" s="673"/>
      <c r="CH58" s="673"/>
    </row>
    <row r="59" spans="1:86" s="661" customFormat="1" ht="15" customHeight="1">
      <c r="A59" s="625">
        <v>43023</v>
      </c>
      <c r="B59" s="603"/>
      <c r="C59" s="603"/>
      <c r="D59" s="603"/>
      <c r="E59" s="603"/>
      <c r="F59" s="603"/>
      <c r="G59" s="585"/>
      <c r="H59" s="624" t="s">
        <v>253</v>
      </c>
      <c r="I59" s="603" t="s">
        <v>2</v>
      </c>
      <c r="J59" s="603" t="s">
        <v>285</v>
      </c>
      <c r="K59" s="603">
        <v>1</v>
      </c>
      <c r="L59" s="603">
        <v>2</v>
      </c>
      <c r="M59" s="562" t="str">
        <f t="shared" si="12"/>
        <v>L</v>
      </c>
      <c r="N59" s="562">
        <f t="shared" si="13"/>
        <v>3</v>
      </c>
      <c r="O59" s="598">
        <f t="shared" si="19"/>
        <v>-1</v>
      </c>
      <c r="P59" s="562" t="str">
        <f t="shared" si="14"/>
        <v>O</v>
      </c>
      <c r="Q59" s="586">
        <f t="shared" si="26"/>
        <v>0.25</v>
      </c>
      <c r="R59" s="635">
        <f t="shared" si="27"/>
        <v>-1</v>
      </c>
      <c r="S59" s="600">
        <v>-0.32</v>
      </c>
      <c r="T59" s="595">
        <f t="shared" si="17"/>
        <v>-0.67999999999999994</v>
      </c>
      <c r="U59" s="601">
        <v>2.8</v>
      </c>
      <c r="V59" s="595">
        <f t="shared" si="28"/>
        <v>0.20000000000000018</v>
      </c>
      <c r="W59" s="586">
        <f t="shared" si="29"/>
        <v>1.24</v>
      </c>
      <c r="X59" s="586">
        <f t="shared" si="30"/>
        <v>1.5599999999999998</v>
      </c>
      <c r="Y59" s="599">
        <v>11</v>
      </c>
      <c r="Z59" s="599">
        <v>9</v>
      </c>
      <c r="AA59" s="599">
        <v>2</v>
      </c>
      <c r="AB59" s="599">
        <v>2</v>
      </c>
      <c r="AC59" s="599">
        <v>48</v>
      </c>
      <c r="AD59" s="599">
        <v>52</v>
      </c>
      <c r="AE59" s="599">
        <v>4321</v>
      </c>
      <c r="AF59" s="562"/>
      <c r="AG59" s="562"/>
      <c r="AH59" s="562"/>
      <c r="AJ59" s="758" t="str">
        <f t="array" ref="AJ59">IF($K59="","",IF(SUM(IF(ISNUMBER(VALUE(RIGHT($AM59:$CK59,1))),VALUE(RIGHT($AM59:$CK59,1)),0))=$K59,"T","F"))</f>
        <v>T</v>
      </c>
      <c r="AK59" s="583">
        <f t="array" ref="AK59">IF($K59="","",SUM(IF(LEFT($AM59:$CK59,1)="s",1,0))-SUM(IF(RIGHT(LEFT($AM59:$CK59,2))="-",1,0)))</f>
        <v>0</v>
      </c>
      <c r="AL59" s="562">
        <f t="array" ref="AL59">IF($K59="","",SUM(IF(LEFT($AM59:$CK59,1)="X",1,0)))</f>
        <v>11</v>
      </c>
      <c r="AM59" s="668" t="s">
        <v>6011</v>
      </c>
      <c r="AN59" s="668" t="s">
        <v>6012</v>
      </c>
      <c r="AO59" s="668" t="s">
        <v>6011</v>
      </c>
      <c r="AP59" s="668" t="s">
        <v>6011</v>
      </c>
      <c r="AQ59" s="668" t="s">
        <v>2213</v>
      </c>
      <c r="AR59" s="668" t="s">
        <v>6012</v>
      </c>
      <c r="AS59" s="668" t="s">
        <v>6012</v>
      </c>
      <c r="AT59" s="668" t="s">
        <v>6013</v>
      </c>
      <c r="AU59" s="668" t="s">
        <v>6013</v>
      </c>
      <c r="AV59" s="668" t="s">
        <v>6013</v>
      </c>
      <c r="AW59" s="671" t="s">
        <v>6014</v>
      </c>
      <c r="AX59" s="668" t="s">
        <v>6015</v>
      </c>
      <c r="AY59" s="668"/>
      <c r="AZ59" s="668" t="s">
        <v>6017</v>
      </c>
      <c r="BA59" s="668"/>
      <c r="BB59" s="668" t="s">
        <v>6017</v>
      </c>
      <c r="BC59" s="668" t="s">
        <v>6018</v>
      </c>
      <c r="BD59" s="668" t="s">
        <v>6011</v>
      </c>
      <c r="BE59" s="668" t="s">
        <v>3476</v>
      </c>
      <c r="BF59" s="668" t="s">
        <v>6018</v>
      </c>
      <c r="BG59" s="668"/>
      <c r="BH59" s="668" t="s">
        <v>6015</v>
      </c>
      <c r="BI59" s="668" t="s">
        <v>6016</v>
      </c>
      <c r="BJ59" s="668" t="s">
        <v>2213</v>
      </c>
      <c r="BK59" s="668"/>
      <c r="BL59" s="672"/>
      <c r="BM59" s="668"/>
      <c r="BN59" s="668"/>
      <c r="BO59" s="672"/>
      <c r="BP59" s="668"/>
      <c r="BQ59" s="651"/>
      <c r="BR59" s="668"/>
      <c r="BS59" s="668"/>
      <c r="BT59" s="668"/>
      <c r="BU59" s="673"/>
      <c r="BV59" s="673"/>
      <c r="BW59" s="673"/>
      <c r="BX59" s="673"/>
      <c r="BY59" s="673"/>
      <c r="BZ59" s="673"/>
      <c r="CA59" s="673"/>
      <c r="CB59" s="673"/>
      <c r="CC59" s="673"/>
      <c r="CD59" s="673"/>
      <c r="CE59" s="673"/>
      <c r="CF59" s="673"/>
      <c r="CG59" s="673"/>
      <c r="CH59" s="673"/>
    </row>
    <row r="60" spans="1:86" s="661" customFormat="1" ht="15" customHeight="1">
      <c r="A60" s="625">
        <v>43029</v>
      </c>
      <c r="B60" s="603"/>
      <c r="C60" s="603"/>
      <c r="D60" s="603"/>
      <c r="E60" s="603"/>
      <c r="F60" s="603"/>
      <c r="G60" s="585"/>
      <c r="H60" s="624" t="s">
        <v>1200</v>
      </c>
      <c r="I60" s="603" t="s">
        <v>3</v>
      </c>
      <c r="J60" s="603" t="s">
        <v>285</v>
      </c>
      <c r="K60" s="603">
        <v>2</v>
      </c>
      <c r="L60" s="603">
        <v>1</v>
      </c>
      <c r="M60" s="562" t="str">
        <f t="shared" si="12"/>
        <v>W</v>
      </c>
      <c r="N60" s="562">
        <f t="shared" si="13"/>
        <v>3</v>
      </c>
      <c r="O60" s="598">
        <f t="shared" si="19"/>
        <v>1</v>
      </c>
      <c r="P60" s="562" t="str">
        <f t="shared" si="14"/>
        <v>O</v>
      </c>
      <c r="Q60" s="586">
        <f t="shared" si="26"/>
        <v>0.5</v>
      </c>
      <c r="R60" s="635">
        <f t="shared" si="27"/>
        <v>1</v>
      </c>
      <c r="S60" s="600">
        <v>-0.49</v>
      </c>
      <c r="T60" s="595">
        <f t="shared" si="17"/>
        <v>1.49</v>
      </c>
      <c r="U60" s="601">
        <v>2.68</v>
      </c>
      <c r="V60" s="595">
        <f t="shared" si="28"/>
        <v>0.31999999999999984</v>
      </c>
      <c r="W60" s="586">
        <f t="shared" si="29"/>
        <v>1.0950000000000002</v>
      </c>
      <c r="X60" s="586">
        <f t="shared" si="30"/>
        <v>1.585</v>
      </c>
      <c r="Y60" s="599">
        <v>8</v>
      </c>
      <c r="Z60" s="599">
        <v>20</v>
      </c>
      <c r="AA60" s="599">
        <v>4</v>
      </c>
      <c r="AB60" s="599">
        <v>9</v>
      </c>
      <c r="AC60" s="599">
        <v>37</v>
      </c>
      <c r="AD60" s="599">
        <v>63</v>
      </c>
      <c r="AE60" s="599">
        <v>4321</v>
      </c>
      <c r="AF60" s="562"/>
      <c r="AG60" s="562"/>
      <c r="AH60" s="562"/>
      <c r="AJ60" s="758" t="str">
        <f t="array" ref="AJ60">IF($K60="","",IF(SUM(IF(ISNUMBER(VALUE(RIGHT($AM60:$CK60,1))),VALUE(RIGHT($AM60:$CK60,1)),0))=$K60,"T","F"))</f>
        <v>T</v>
      </c>
      <c r="AK60" s="583">
        <f t="array" ref="AK60">IF($K60="","",SUM(IF(LEFT($AM60:$CK60,1)="s",1,0))-SUM(IF(RIGHT(LEFT($AM60:$CK60,2))="-",1,0)))</f>
        <v>0</v>
      </c>
      <c r="AL60" s="562">
        <f t="array" ref="AL60">IF($K60="","",SUM(IF(LEFT($AM60:$CK60,1)="X",1,0)))</f>
        <v>11</v>
      </c>
      <c r="AM60" s="668" t="s">
        <v>6089</v>
      </c>
      <c r="AN60" s="671" t="s">
        <v>6109</v>
      </c>
      <c r="AO60" s="668" t="s">
        <v>6089</v>
      </c>
      <c r="AP60" s="668" t="s">
        <v>6089</v>
      </c>
      <c r="AQ60" s="669" t="s">
        <v>2012</v>
      </c>
      <c r="AR60" s="668" t="s">
        <v>6089</v>
      </c>
      <c r="AS60" s="668" t="s">
        <v>6159</v>
      </c>
      <c r="AT60" s="671" t="s">
        <v>6091</v>
      </c>
      <c r="AU60" s="668" t="s">
        <v>6110</v>
      </c>
      <c r="AV60" s="669" t="s">
        <v>6089</v>
      </c>
      <c r="AW60" s="671" t="s">
        <v>6111</v>
      </c>
      <c r="AX60" s="668" t="s">
        <v>6096</v>
      </c>
      <c r="AY60" s="668"/>
      <c r="AZ60" s="668" t="s">
        <v>6113</v>
      </c>
      <c r="BA60" s="668"/>
      <c r="BB60" s="668" t="s">
        <v>6096</v>
      </c>
      <c r="BC60" s="668" t="s">
        <v>6113</v>
      </c>
      <c r="BD60" s="668" t="s">
        <v>2244</v>
      </c>
      <c r="BE60" s="668" t="s">
        <v>2213</v>
      </c>
      <c r="BF60" s="668" t="s">
        <v>6097</v>
      </c>
      <c r="BG60" s="668" t="s">
        <v>6112</v>
      </c>
      <c r="BH60" s="668" t="s">
        <v>6110</v>
      </c>
      <c r="BI60" s="668" t="s">
        <v>6037</v>
      </c>
      <c r="BJ60" s="668" t="s">
        <v>2213</v>
      </c>
      <c r="BK60" s="668" t="s">
        <v>6114</v>
      </c>
      <c r="BL60" s="672"/>
      <c r="BM60" s="668"/>
      <c r="BN60" s="668"/>
      <c r="BO60" s="672"/>
      <c r="BP60" s="671"/>
      <c r="BQ60" s="651"/>
      <c r="BR60" s="668"/>
      <c r="BS60" s="668"/>
      <c r="BT60" s="668"/>
      <c r="BU60" s="673"/>
      <c r="BV60" s="673"/>
      <c r="BW60" s="673"/>
      <c r="BX60" s="673"/>
      <c r="BY60" s="673"/>
      <c r="BZ60" s="673"/>
      <c r="CA60" s="673"/>
      <c r="CB60" s="673"/>
      <c r="CC60" s="673"/>
      <c r="CD60" s="673"/>
      <c r="CE60" s="673"/>
      <c r="CF60" s="673"/>
      <c r="CG60" s="673"/>
      <c r="CH60" s="673"/>
    </row>
    <row r="61" spans="1:86" s="661" customFormat="1" ht="15" customHeight="1">
      <c r="A61" s="625">
        <v>43037</v>
      </c>
      <c r="B61" s="603"/>
      <c r="C61" s="603"/>
      <c r="D61" s="603"/>
      <c r="E61" s="603"/>
      <c r="F61" s="603"/>
      <c r="G61" s="585"/>
      <c r="H61" s="624" t="s">
        <v>234</v>
      </c>
      <c r="I61" s="603" t="s">
        <v>3</v>
      </c>
      <c r="J61" s="603" t="s">
        <v>285</v>
      </c>
      <c r="K61" s="603">
        <v>0</v>
      </c>
      <c r="L61" s="603">
        <v>1</v>
      </c>
      <c r="M61" s="562" t="str">
        <f t="shared" si="12"/>
        <v>L</v>
      </c>
      <c r="N61" s="562">
        <f t="shared" si="13"/>
        <v>1</v>
      </c>
      <c r="O61" s="598">
        <f t="shared" si="19"/>
        <v>-1</v>
      </c>
      <c r="P61" s="562" t="str">
        <f t="shared" si="14"/>
        <v>U</v>
      </c>
      <c r="Q61" s="586">
        <f t="shared" si="26"/>
        <v>0.25</v>
      </c>
      <c r="R61" s="635">
        <f t="shared" si="27"/>
        <v>-1</v>
      </c>
      <c r="S61" s="600">
        <v>-0.15</v>
      </c>
      <c r="T61" s="595">
        <f t="shared" si="17"/>
        <v>-0.85</v>
      </c>
      <c r="U61" s="601">
        <v>2.8</v>
      </c>
      <c r="V61" s="595">
        <f t="shared" si="28"/>
        <v>-1.7999999999999998</v>
      </c>
      <c r="W61" s="586">
        <f t="shared" si="29"/>
        <v>1.325</v>
      </c>
      <c r="X61" s="586">
        <f t="shared" si="30"/>
        <v>1.4749999999999999</v>
      </c>
      <c r="Y61" s="755">
        <v>15</v>
      </c>
      <c r="Z61" s="755">
        <v>14</v>
      </c>
      <c r="AA61" s="755">
        <v>4</v>
      </c>
      <c r="AB61" s="755">
        <v>9</v>
      </c>
      <c r="AC61" s="755">
        <v>45</v>
      </c>
      <c r="AD61" s="755">
        <v>55</v>
      </c>
      <c r="AE61" s="599">
        <v>4321</v>
      </c>
      <c r="AF61" s="562"/>
      <c r="AG61" s="562"/>
      <c r="AH61" s="562"/>
      <c r="AJ61" s="758" t="str">
        <f t="array" ref="AJ61">IF($K61="","",IF(SUM(IF(ISNUMBER(VALUE(RIGHT($AM61:$CK61,1))),VALUE(RIGHT($AM61:$CK61,1)),0))=$K61,"T","F"))</f>
        <v>T</v>
      </c>
      <c r="AK61" s="583">
        <f t="array" ref="AK61">IF($K61="","",SUM(IF(LEFT($AM61:$CK61,1)="s",1,0))-SUM(IF(RIGHT(LEFT($AM61:$CK61,2))="-",1,0)))</f>
        <v>0</v>
      </c>
      <c r="AL61" s="562">
        <f t="array" ref="AL61">IF($K61="","",SUM(IF(LEFT($AM61:$CK61,1)="X",1,0)))</f>
        <v>11</v>
      </c>
      <c r="AM61" s="668" t="s">
        <v>6226</v>
      </c>
      <c r="AN61" s="668" t="s">
        <v>6226</v>
      </c>
      <c r="AO61" s="668" t="s">
        <v>6226</v>
      </c>
      <c r="AP61" s="668" t="s">
        <v>6226</v>
      </c>
      <c r="AQ61" s="668" t="s">
        <v>6226</v>
      </c>
      <c r="AR61" s="668" t="s">
        <v>6226</v>
      </c>
      <c r="AS61" s="668" t="s">
        <v>6159</v>
      </c>
      <c r="AT61" s="668" t="s">
        <v>6227</v>
      </c>
      <c r="AU61" s="668" t="s">
        <v>6227</v>
      </c>
      <c r="AV61" s="668" t="s">
        <v>6243</v>
      </c>
      <c r="AW61" s="668" t="s">
        <v>6159</v>
      </c>
      <c r="AX61" s="668" t="s">
        <v>6242</v>
      </c>
      <c r="AY61" s="668"/>
      <c r="AZ61" s="668" t="s">
        <v>6228</v>
      </c>
      <c r="BA61" s="668"/>
      <c r="BB61" s="668" t="s">
        <v>6229</v>
      </c>
      <c r="BC61" s="668" t="s">
        <v>6229</v>
      </c>
      <c r="BD61" s="668" t="s">
        <v>6230</v>
      </c>
      <c r="BE61" s="668" t="s">
        <v>2213</v>
      </c>
      <c r="BF61" s="668" t="s">
        <v>6244</v>
      </c>
      <c r="BG61" s="668" t="s">
        <v>2015</v>
      </c>
      <c r="BH61" s="668" t="s">
        <v>2015</v>
      </c>
      <c r="BI61" s="668" t="s">
        <v>6037</v>
      </c>
      <c r="BJ61" s="668" t="s">
        <v>2213</v>
      </c>
      <c r="BK61" s="668" t="s">
        <v>2013</v>
      </c>
      <c r="BL61" s="672"/>
      <c r="BM61" s="668"/>
      <c r="BN61" s="668"/>
      <c r="BO61" s="672"/>
      <c r="BP61" s="668"/>
      <c r="BQ61" s="651"/>
      <c r="BR61" s="668"/>
      <c r="BS61" s="668"/>
      <c r="BT61" s="668"/>
      <c r="BU61" s="673"/>
      <c r="BV61" s="673"/>
      <c r="BW61" s="673"/>
      <c r="BX61" s="673"/>
      <c r="BY61" s="673"/>
      <c r="BZ61" s="673"/>
      <c r="CA61" s="673"/>
      <c r="CB61" s="673"/>
      <c r="CC61" s="673"/>
      <c r="CD61" s="673"/>
      <c r="CE61" s="673"/>
      <c r="CF61" s="673"/>
      <c r="CG61" s="673"/>
      <c r="CH61" s="673"/>
    </row>
    <row r="62" spans="1:86" s="661" customFormat="1" ht="15" customHeight="1">
      <c r="A62" s="625">
        <v>43057</v>
      </c>
      <c r="B62" s="603"/>
      <c r="C62" s="603"/>
      <c r="D62" s="603"/>
      <c r="E62" s="603"/>
      <c r="F62" s="603"/>
      <c r="G62" s="585"/>
      <c r="H62" s="624" t="s">
        <v>264</v>
      </c>
      <c r="I62" s="603" t="s">
        <v>2</v>
      </c>
      <c r="J62" s="603" t="s">
        <v>285</v>
      </c>
      <c r="K62" s="603">
        <v>2</v>
      </c>
      <c r="L62" s="603">
        <v>1</v>
      </c>
      <c r="M62" s="562" t="str">
        <f t="shared" si="12"/>
        <v>W</v>
      </c>
      <c r="N62" s="562">
        <f t="shared" si="13"/>
        <v>3</v>
      </c>
      <c r="O62" s="598">
        <f t="shared" si="19"/>
        <v>1</v>
      </c>
      <c r="P62" s="562" t="str">
        <f t="shared" si="14"/>
        <v>O</v>
      </c>
      <c r="Q62" s="586">
        <f t="shared" si="26"/>
        <v>0</v>
      </c>
      <c r="R62" s="635">
        <f t="shared" si="27"/>
        <v>1</v>
      </c>
      <c r="S62" s="600">
        <v>0.13</v>
      </c>
      <c r="T62" s="595">
        <f t="shared" si="17"/>
        <v>0.87</v>
      </c>
      <c r="U62" s="601">
        <v>2.4300000000000002</v>
      </c>
      <c r="V62" s="595">
        <f t="shared" si="28"/>
        <v>0.56999999999999984</v>
      </c>
      <c r="W62" s="586">
        <f t="shared" si="29"/>
        <v>1.28</v>
      </c>
      <c r="X62" s="586">
        <f t="shared" si="30"/>
        <v>1.1500000000000001</v>
      </c>
      <c r="Y62" s="599">
        <v>6</v>
      </c>
      <c r="Z62" s="599">
        <v>16</v>
      </c>
      <c r="AA62" s="599">
        <v>4</v>
      </c>
      <c r="AB62" s="599">
        <v>5</v>
      </c>
      <c r="AC62" s="599">
        <v>39</v>
      </c>
      <c r="AD62" s="599">
        <v>61</v>
      </c>
      <c r="AE62" s="599">
        <v>4321</v>
      </c>
      <c r="AF62" s="562"/>
      <c r="AG62" s="562"/>
      <c r="AH62" s="562"/>
      <c r="AJ62" s="758" t="str">
        <f t="array" ref="AJ62">IF($K62="","",IF(SUM(IF(ISNUMBER(VALUE(RIGHT($AM62:$CK62,1))),VALUE(RIGHT($AM62:$CK62,1)),0))=$K62,"T","F"))</f>
        <v>T</v>
      </c>
      <c r="AK62" s="583">
        <f t="array" ref="AK62">IF($K62="","",SUM(IF(LEFT($AM62:$CK62,1)="s",1,0))-SUM(IF(RIGHT(LEFT($AM62:$CK62,2))="-",1,0)))</f>
        <v>0</v>
      </c>
      <c r="AL62" s="562">
        <f t="array" ref="AL62">IF($K62="","",SUM(IF(LEFT($AM62:$CK62,1)="X",1,0)))</f>
        <v>11</v>
      </c>
      <c r="AM62" s="668" t="s">
        <v>6397</v>
      </c>
      <c r="AN62" s="668" t="s">
        <v>6446</v>
      </c>
      <c r="AO62" s="668" t="s">
        <v>6397</v>
      </c>
      <c r="AP62" s="668" t="s">
        <v>6397</v>
      </c>
      <c r="AQ62" s="668" t="s">
        <v>6397</v>
      </c>
      <c r="AR62" s="668" t="s">
        <v>6397</v>
      </c>
      <c r="AS62" s="671" t="s">
        <v>2027</v>
      </c>
      <c r="AT62" s="671" t="s">
        <v>6447</v>
      </c>
      <c r="AU62" s="668" t="s">
        <v>6448</v>
      </c>
      <c r="AV62" s="669" t="s">
        <v>6448</v>
      </c>
      <c r="AW62" s="668" t="s">
        <v>6449</v>
      </c>
      <c r="AX62" s="668" t="s">
        <v>6405</v>
      </c>
      <c r="AY62" s="668"/>
      <c r="AZ62" s="668"/>
      <c r="BA62" s="668" t="s">
        <v>6405</v>
      </c>
      <c r="BB62" s="668" t="s">
        <v>6402</v>
      </c>
      <c r="BC62" s="668"/>
      <c r="BD62" s="668" t="s">
        <v>6402</v>
      </c>
      <c r="BE62" s="668" t="s">
        <v>2213</v>
      </c>
      <c r="BF62" s="668" t="s">
        <v>6402</v>
      </c>
      <c r="BG62" s="668" t="s">
        <v>6450</v>
      </c>
      <c r="BH62" s="668" t="s">
        <v>6405</v>
      </c>
      <c r="BI62" s="668" t="s">
        <v>2244</v>
      </c>
      <c r="BJ62" s="668" t="s">
        <v>2213</v>
      </c>
      <c r="BK62" s="668"/>
      <c r="BL62" s="672" t="s">
        <v>126</v>
      </c>
      <c r="BM62" s="668" t="s">
        <v>126</v>
      </c>
      <c r="BN62" s="668" t="s">
        <v>126</v>
      </c>
      <c r="BO62" s="672" t="s">
        <v>126</v>
      </c>
      <c r="BP62" s="668"/>
      <c r="BQ62" s="651"/>
      <c r="BR62" s="668"/>
      <c r="BS62" s="668"/>
      <c r="BT62" s="671"/>
      <c r="BU62" s="673" t="s">
        <v>126</v>
      </c>
      <c r="BV62" s="673" t="s">
        <v>126</v>
      </c>
      <c r="BW62" s="673"/>
      <c r="BX62" s="673"/>
      <c r="BY62" s="673"/>
      <c r="BZ62" s="673"/>
      <c r="CA62" s="673"/>
      <c r="CB62" s="673"/>
      <c r="CC62" s="673"/>
      <c r="CD62" s="673"/>
      <c r="CE62" s="673"/>
      <c r="CF62" s="673"/>
      <c r="CG62" s="673"/>
      <c r="CH62" s="673"/>
    </row>
    <row r="63" spans="1:86" s="661" customFormat="1" ht="15" customHeight="1">
      <c r="A63" s="625">
        <v>43065</v>
      </c>
      <c r="B63" s="625"/>
      <c r="C63" s="625"/>
      <c r="D63" s="625"/>
      <c r="E63" s="625"/>
      <c r="F63" s="625"/>
      <c r="G63" s="585"/>
      <c r="H63" s="627" t="s">
        <v>254</v>
      </c>
      <c r="I63" s="625" t="s">
        <v>2</v>
      </c>
      <c r="J63" s="625" t="s">
        <v>285</v>
      </c>
      <c r="K63" s="603">
        <v>0</v>
      </c>
      <c r="L63" s="689">
        <v>2</v>
      </c>
      <c r="M63" s="562" t="str">
        <f t="shared" si="12"/>
        <v>L</v>
      </c>
      <c r="N63" s="562">
        <f t="shared" si="13"/>
        <v>2</v>
      </c>
      <c r="O63" s="598">
        <f t="shared" si="19"/>
        <v>-2</v>
      </c>
      <c r="P63" s="562" t="str">
        <f t="shared" si="14"/>
        <v>U</v>
      </c>
      <c r="Q63" s="586">
        <f t="shared" si="26"/>
        <v>0</v>
      </c>
      <c r="R63" s="635">
        <f t="shared" si="27"/>
        <v>-1</v>
      </c>
      <c r="S63" s="600">
        <v>0</v>
      </c>
      <c r="T63" s="595">
        <f t="shared" si="17"/>
        <v>-2</v>
      </c>
      <c r="U63" s="601">
        <v>2.75</v>
      </c>
      <c r="V63" s="595">
        <f t="shared" si="28"/>
        <v>-0.75</v>
      </c>
      <c r="W63" s="586">
        <f t="shared" si="29"/>
        <v>1.375</v>
      </c>
      <c r="X63" s="586">
        <f t="shared" si="30"/>
        <v>1.375</v>
      </c>
      <c r="Y63" s="599">
        <v>11</v>
      </c>
      <c r="Z63" s="599">
        <v>14</v>
      </c>
      <c r="AA63" s="599">
        <v>1</v>
      </c>
      <c r="AB63" s="599">
        <v>5</v>
      </c>
      <c r="AC63" s="599">
        <v>52</v>
      </c>
      <c r="AD63" s="599">
        <v>48</v>
      </c>
      <c r="AE63" s="599">
        <v>4312</v>
      </c>
      <c r="AF63" s="562"/>
      <c r="AG63" s="562"/>
      <c r="AH63" s="562"/>
      <c r="AJ63" s="758" t="str">
        <f t="array" ref="AJ63">IF($K63="","",IF(SUM(IF(ISNUMBER(VALUE(RIGHT($AM63:$CK63,1))),VALUE(RIGHT($AM63:$CK63,1)),0))=$K63,"T","F"))</f>
        <v>T</v>
      </c>
      <c r="AK63" s="583">
        <f t="array" ref="AK63">IF($K63="","",SUM(IF(LEFT($AM63:$CK63,1)="s",1,0))-SUM(IF(RIGHT(LEFT($AM63:$CK63,2))="-",1,0)))</f>
        <v>0</v>
      </c>
      <c r="AL63" s="562">
        <f t="array" ref="AL63">IF($K63="","",SUM(IF(LEFT($AM63:$CK63,1)="X",1,0)))</f>
        <v>11</v>
      </c>
      <c r="AM63" s="668" t="s">
        <v>2012</v>
      </c>
      <c r="AN63" s="669" t="s">
        <v>2015</v>
      </c>
      <c r="AO63" s="668" t="s">
        <v>2012</v>
      </c>
      <c r="AP63" s="668" t="s">
        <v>2012</v>
      </c>
      <c r="AQ63" s="668" t="s">
        <v>6243</v>
      </c>
      <c r="AR63" s="668" t="s">
        <v>2012</v>
      </c>
      <c r="AS63" s="668" t="s">
        <v>2012</v>
      </c>
      <c r="AT63" s="669" t="s">
        <v>2012</v>
      </c>
      <c r="AU63" s="668" t="s">
        <v>2015</v>
      </c>
      <c r="AV63" s="668"/>
      <c r="AW63" s="668" t="s">
        <v>2012</v>
      </c>
      <c r="AX63" s="668" t="s">
        <v>6243</v>
      </c>
      <c r="AY63" s="668"/>
      <c r="AZ63" s="668" t="s">
        <v>2014</v>
      </c>
      <c r="BA63" s="668"/>
      <c r="BB63" s="668" t="s">
        <v>2012</v>
      </c>
      <c r="BC63" s="668"/>
      <c r="BD63" s="668" t="s">
        <v>2014</v>
      </c>
      <c r="BE63" s="668" t="s">
        <v>2213</v>
      </c>
      <c r="BF63" s="668" t="s">
        <v>2014</v>
      </c>
      <c r="BG63" s="668" t="s">
        <v>2015</v>
      </c>
      <c r="BH63" s="668" t="s">
        <v>2014</v>
      </c>
      <c r="BI63" s="668" t="s">
        <v>6243</v>
      </c>
      <c r="BJ63" s="668" t="s">
        <v>6492</v>
      </c>
      <c r="BK63" s="668"/>
      <c r="BL63" s="672"/>
      <c r="BM63" s="668"/>
      <c r="BN63" s="668"/>
      <c r="BO63" s="672"/>
      <c r="BP63" s="668"/>
      <c r="BQ63" s="651"/>
      <c r="BR63" s="668"/>
      <c r="BS63" s="668"/>
      <c r="BT63" s="668"/>
      <c r="BU63" s="673"/>
      <c r="BV63" s="673"/>
      <c r="BW63" s="673"/>
      <c r="BX63" s="673"/>
      <c r="BY63" s="673"/>
      <c r="BZ63" s="673"/>
      <c r="CA63" s="673"/>
      <c r="CB63" s="673"/>
      <c r="CC63" s="673"/>
      <c r="CD63" s="673"/>
      <c r="CE63" s="673"/>
      <c r="CF63" s="673"/>
      <c r="CG63" s="673"/>
      <c r="CH63" s="673"/>
    </row>
    <row r="64" spans="1:86" s="661" customFormat="1" ht="15" customHeight="1">
      <c r="A64" s="625">
        <v>43071</v>
      </c>
      <c r="B64" s="603"/>
      <c r="C64" s="603"/>
      <c r="D64" s="603"/>
      <c r="E64" s="603"/>
      <c r="F64" s="603"/>
      <c r="G64" s="585"/>
      <c r="H64" s="624" t="s">
        <v>1435</v>
      </c>
      <c r="I64" s="603" t="s">
        <v>3</v>
      </c>
      <c r="J64" s="603" t="s">
        <v>285</v>
      </c>
      <c r="K64" s="603">
        <v>2</v>
      </c>
      <c r="L64" s="603">
        <v>3</v>
      </c>
      <c r="M64" s="562" t="str">
        <f t="shared" si="12"/>
        <v>L</v>
      </c>
      <c r="N64" s="562">
        <f t="shared" si="13"/>
        <v>5</v>
      </c>
      <c r="O64" s="598">
        <f t="shared" si="19"/>
        <v>-1</v>
      </c>
      <c r="P64" s="562" t="str">
        <f t="shared" si="14"/>
        <v>O</v>
      </c>
      <c r="Q64" s="586">
        <f t="shared" si="26"/>
        <v>0.25</v>
      </c>
      <c r="R64" s="635">
        <f t="shared" si="27"/>
        <v>-1</v>
      </c>
      <c r="S64" s="600">
        <v>-0.33</v>
      </c>
      <c r="T64" s="595">
        <f t="shared" si="17"/>
        <v>-0.66999999999999993</v>
      </c>
      <c r="U64" s="601">
        <v>2.5299999999999998</v>
      </c>
      <c r="V64" s="595">
        <f t="shared" si="28"/>
        <v>2.4700000000000002</v>
      </c>
      <c r="W64" s="586">
        <f t="shared" si="29"/>
        <v>1.0999999999999999</v>
      </c>
      <c r="X64" s="586">
        <f t="shared" si="30"/>
        <v>1.43</v>
      </c>
      <c r="Y64" s="599">
        <v>8</v>
      </c>
      <c r="Z64" s="599">
        <v>10</v>
      </c>
      <c r="AA64" s="599">
        <v>2</v>
      </c>
      <c r="AB64" s="599">
        <v>7</v>
      </c>
      <c r="AC64" s="599">
        <v>55</v>
      </c>
      <c r="AD64" s="599">
        <v>45</v>
      </c>
      <c r="AE64" s="599">
        <v>442</v>
      </c>
      <c r="AF64" s="562"/>
      <c r="AG64" s="562"/>
      <c r="AH64" s="562"/>
      <c r="AJ64" s="758" t="str">
        <f t="array" ref="AJ64">IF($K64="","",IF(SUM(IF(ISNUMBER(VALUE(RIGHT($AM64:$CK64,1))),VALUE(RIGHT($AM64:$CK64,1)),0))=$K64,"T","F"))</f>
        <v>T</v>
      </c>
      <c r="AK64" s="583">
        <f t="array" ref="AK64">IF($K64="","",SUM(IF(LEFT($AM64:$CK64,1)="s",1,0))-SUM(IF(RIGHT(LEFT($AM64:$CK64,2))="-",1,0)))</f>
        <v>0</v>
      </c>
      <c r="AL64" s="562">
        <f t="array" ref="AL64">IF($K64="","",SUM(IF(LEFT($AM64:$CK64,1)="X",1,0)))</f>
        <v>11</v>
      </c>
      <c r="AM64" s="668" t="s">
        <v>2474</v>
      </c>
      <c r="AN64" s="669" t="s">
        <v>6586</v>
      </c>
      <c r="AO64" s="669" t="s">
        <v>2474</v>
      </c>
      <c r="AP64" s="668" t="s">
        <v>2474</v>
      </c>
      <c r="AQ64" s="668" t="s">
        <v>2472</v>
      </c>
      <c r="AR64" s="669" t="s">
        <v>2474</v>
      </c>
      <c r="AS64" s="668" t="s">
        <v>126</v>
      </c>
      <c r="AT64" s="668" t="s">
        <v>6577</v>
      </c>
      <c r="AU64" s="671" t="s">
        <v>6587</v>
      </c>
      <c r="AV64" s="669" t="s">
        <v>2474</v>
      </c>
      <c r="AW64" s="669" t="s">
        <v>6589</v>
      </c>
      <c r="AX64" s="668" t="s">
        <v>6593</v>
      </c>
      <c r="AY64" s="668" t="s">
        <v>126</v>
      </c>
      <c r="AZ64" s="668" t="s">
        <v>2472</v>
      </c>
      <c r="BA64" s="668" t="s">
        <v>126</v>
      </c>
      <c r="BB64" s="668" t="s">
        <v>6592</v>
      </c>
      <c r="BC64" s="671" t="s">
        <v>6588</v>
      </c>
      <c r="BD64" s="668" t="s">
        <v>2474</v>
      </c>
      <c r="BE64" s="668" t="s">
        <v>126</v>
      </c>
      <c r="BF64" s="671" t="s">
        <v>6591</v>
      </c>
      <c r="BG64" s="668" t="s">
        <v>126</v>
      </c>
      <c r="BH64" s="668" t="s">
        <v>2472</v>
      </c>
      <c r="BI64" s="668" t="s">
        <v>6590</v>
      </c>
      <c r="BJ64" s="668" t="s">
        <v>126</v>
      </c>
      <c r="BK64" s="668" t="s">
        <v>2472</v>
      </c>
      <c r="BL64" s="672"/>
      <c r="BM64" s="668"/>
      <c r="BN64" s="668"/>
      <c r="BO64" s="672"/>
      <c r="BP64" s="668"/>
      <c r="BQ64" s="651"/>
      <c r="BR64" s="668"/>
      <c r="BS64" s="668"/>
      <c r="BT64" s="668"/>
      <c r="BU64" s="673"/>
      <c r="BV64" s="673"/>
      <c r="BW64" s="673"/>
      <c r="BX64" s="673"/>
      <c r="BY64" s="673"/>
      <c r="BZ64" s="673"/>
      <c r="CA64" s="673"/>
      <c r="CB64" s="673"/>
      <c r="CC64" s="673"/>
      <c r="CD64" s="673"/>
      <c r="CE64" s="673"/>
      <c r="CF64" s="673"/>
      <c r="CG64" s="673"/>
      <c r="CH64" s="673"/>
    </row>
    <row r="65" spans="1:86" s="661" customFormat="1" ht="15" customHeight="1">
      <c r="A65" s="625"/>
      <c r="B65" s="596"/>
      <c r="C65" s="596" t="s">
        <v>267</v>
      </c>
      <c r="D65" s="596" t="s">
        <v>3</v>
      </c>
      <c r="E65" s="596" t="s">
        <v>285</v>
      </c>
      <c r="F65" s="596"/>
      <c r="G65" s="585" t="str">
        <f>HYPERLINK("#"&amp;"'"&amp;IFERROR(VLOOKUP(H65,helper!$CL$29:$CM$46,2,0),"")&amp;"'!H23",IFERROR(VLOOKUP(H65,helper!$CL$29:$CM$46,2,0),""))</f>
        <v/>
      </c>
      <c r="H65" s="624"/>
      <c r="I65" s="603"/>
      <c r="J65" s="603"/>
      <c r="K65" s="603"/>
      <c r="L65" s="603"/>
      <c r="M65" s="562" t="str">
        <f t="shared" si="12"/>
        <v/>
      </c>
      <c r="N65" s="562" t="str">
        <f t="shared" si="13"/>
        <v/>
      </c>
      <c r="O65" s="598" t="str">
        <f t="shared" si="19"/>
        <v/>
      </c>
      <c r="P65" s="562" t="str">
        <f t="shared" si="14"/>
        <v/>
      </c>
      <c r="Q65" s="586" t="str">
        <f t="shared" si="24"/>
        <v/>
      </c>
      <c r="R65" s="635" t="str">
        <f t="shared" si="25"/>
        <v/>
      </c>
      <c r="S65" s="587"/>
      <c r="T65" s="595" t="str">
        <f t="shared" si="17"/>
        <v/>
      </c>
      <c r="U65" s="595"/>
      <c r="V65" s="595" t="str">
        <f t="shared" si="28"/>
        <v/>
      </c>
      <c r="W65" s="586" t="str">
        <f t="shared" si="29"/>
        <v/>
      </c>
      <c r="X65" s="586" t="str">
        <f t="shared" si="30"/>
        <v/>
      </c>
      <c r="Y65" s="551"/>
      <c r="Z65" s="551"/>
      <c r="AA65" s="551"/>
      <c r="AB65" s="551"/>
      <c r="AC65" s="551"/>
      <c r="AD65" s="551"/>
      <c r="AE65" s="551"/>
      <c r="AF65" s="562"/>
      <c r="AG65" s="562"/>
      <c r="AH65" s="562"/>
      <c r="AJ65" s="758" t="str">
        <f t="array" ref="AJ65">IF($K65="","",IF(SUM(IF(ISNUMBER(VALUE(RIGHT($AM65:$CK65,1))),VALUE(RIGHT($AM65:$CK65,1)),0))=$K65,"T","F"))</f>
        <v/>
      </c>
      <c r="AK65" s="583" t="str">
        <f t="array" ref="AK65">IF($K65="","",SUM(IF(LEFT($AM65:$CK65,1)="s",1,0))-SUM(IF(RIGHT(LEFT($AM65:$CK65,2))="-",1,0)))</f>
        <v/>
      </c>
      <c r="AL65" s="562" t="str">
        <f t="array" ref="AL65">IF($K65="","",SUM(IF(LEFT($AM65:$CK65,1)="X",1,0)))</f>
        <v/>
      </c>
      <c r="AM65" s="668"/>
      <c r="AN65" s="668"/>
      <c r="AO65" s="668"/>
      <c r="AP65" s="668"/>
      <c r="AQ65" s="668"/>
      <c r="AR65" s="668"/>
      <c r="AS65" s="668"/>
      <c r="AT65" s="668"/>
      <c r="AU65" s="668"/>
      <c r="AV65" s="671"/>
      <c r="AW65" s="668"/>
      <c r="AX65" s="668"/>
      <c r="AY65" s="668"/>
      <c r="AZ65" s="668"/>
      <c r="BA65" s="668"/>
      <c r="BB65" s="668"/>
      <c r="BC65" s="668"/>
      <c r="BD65" s="668"/>
      <c r="BE65" s="671"/>
      <c r="BF65" s="668"/>
      <c r="BG65" s="668"/>
      <c r="BH65" s="668"/>
      <c r="BI65" s="668"/>
      <c r="BJ65" s="668"/>
      <c r="BK65" s="668"/>
      <c r="BL65" s="672"/>
      <c r="BM65" s="668"/>
      <c r="BN65" s="668"/>
      <c r="BO65" s="672"/>
      <c r="BP65" s="668"/>
      <c r="BQ65" s="651"/>
      <c r="BR65" s="668"/>
      <c r="BS65" s="668"/>
      <c r="BT65" s="668"/>
      <c r="BU65" s="673"/>
      <c r="BV65" s="673"/>
      <c r="BW65" s="673"/>
      <c r="BX65" s="673"/>
      <c r="BY65" s="673"/>
      <c r="BZ65" s="673"/>
      <c r="CA65" s="673"/>
      <c r="CB65" s="673"/>
      <c r="CC65" s="673"/>
      <c r="CD65" s="673"/>
      <c r="CE65" s="673"/>
      <c r="CF65" s="673"/>
      <c r="CG65" s="673"/>
      <c r="CH65" s="673"/>
    </row>
    <row r="66" spans="1:86" s="661" customFormat="1" ht="15" customHeight="1">
      <c r="A66" s="625"/>
      <c r="B66" s="596"/>
      <c r="C66" s="596"/>
      <c r="D66" s="596"/>
      <c r="E66" s="596"/>
      <c r="F66" s="596"/>
      <c r="G66" s="585" t="str">
        <f>HYPERLINK("#"&amp;"'"&amp;IFERROR(VLOOKUP(H66,helper!$CL$29:$CM$46,2,0),"")&amp;"'!H23",IFERROR(VLOOKUP(H66,helper!$CL$29:$CM$46,2,0),""))</f>
        <v/>
      </c>
      <c r="H66" s="624"/>
      <c r="I66" s="603"/>
      <c r="J66" s="603"/>
      <c r="K66" s="603"/>
      <c r="L66" s="603"/>
      <c r="M66" s="562" t="str">
        <f t="shared" si="12"/>
        <v/>
      </c>
      <c r="N66" s="562" t="str">
        <f t="shared" si="13"/>
        <v/>
      </c>
      <c r="O66" s="598" t="str">
        <f t="shared" si="19"/>
        <v/>
      </c>
      <c r="P66" s="562" t="str">
        <f t="shared" si="14"/>
        <v/>
      </c>
      <c r="Q66" s="586" t="str">
        <f t="shared" si="24"/>
        <v/>
      </c>
      <c r="R66" s="635" t="str">
        <f t="shared" si="25"/>
        <v/>
      </c>
      <c r="S66" s="587"/>
      <c r="T66" s="595" t="str">
        <f t="shared" si="17"/>
        <v/>
      </c>
      <c r="U66" s="595"/>
      <c r="V66" s="595" t="str">
        <f t="shared" si="28"/>
        <v/>
      </c>
      <c r="W66" s="586" t="str">
        <f t="shared" si="29"/>
        <v/>
      </c>
      <c r="X66" s="586" t="str">
        <f t="shared" si="30"/>
        <v/>
      </c>
      <c r="Y66" s="551"/>
      <c r="Z66" s="551"/>
      <c r="AA66" s="551"/>
      <c r="AB66" s="551"/>
      <c r="AC66" s="551"/>
      <c r="AD66" s="551"/>
      <c r="AE66" s="551"/>
      <c r="AF66" s="562"/>
      <c r="AG66" s="562"/>
      <c r="AH66" s="562"/>
      <c r="AJ66" s="582" t="str">
        <f t="array" ref="AJ66">IF($K66="","",IF(SUM(IF(ISNUMBER(VALUE(RIGHT($AM66:$CK66,1))),VALUE(RIGHT($AM66:$CK66,1)),0))=$K66,"T","F"))</f>
        <v/>
      </c>
      <c r="AK66" s="583" t="str">
        <f t="array" ref="AK66">IF($K66="","",SUM(IF(LEFT($AM66:$CK66,1)="s",1,0))-SUM(IF(RIGHT(LEFT($AM66:$CK66,2))="-",1,0)))</f>
        <v/>
      </c>
      <c r="AL66" s="562" t="str">
        <f t="array" ref="AL66">IF($K66="","",SUM(IF(LEFT($AM66:$CK66,1)="X",1,0)))</f>
        <v/>
      </c>
      <c r="AM66" s="668"/>
      <c r="AN66" s="668"/>
      <c r="AO66" s="668"/>
      <c r="AP66" s="668"/>
      <c r="AQ66" s="668"/>
      <c r="AR66" s="668"/>
      <c r="AS66" s="668"/>
      <c r="AT66" s="668"/>
      <c r="AU66" s="653"/>
      <c r="AV66" s="653"/>
      <c r="AW66" s="668"/>
      <c r="AX66" s="668"/>
      <c r="AY66" s="668"/>
      <c r="AZ66" s="668"/>
      <c r="BA66" s="668"/>
      <c r="BB66" s="668"/>
      <c r="BC66" s="668"/>
      <c r="BD66" s="668"/>
      <c r="BE66" s="668"/>
      <c r="BF66" s="653"/>
      <c r="BG66" s="668"/>
      <c r="BH66" s="668"/>
      <c r="BI66" s="653"/>
      <c r="BJ66" s="668"/>
      <c r="BK66" s="653"/>
      <c r="BL66" s="672"/>
      <c r="BM66" s="668"/>
      <c r="BN66" s="668"/>
      <c r="BO66" s="672"/>
      <c r="BP66" s="668"/>
      <c r="BQ66" s="651"/>
      <c r="BR66" s="668"/>
      <c r="BS66" s="668"/>
      <c r="BT66" s="668"/>
      <c r="BU66" s="673"/>
      <c r="BV66" s="673"/>
      <c r="BW66" s="673"/>
      <c r="BX66" s="673"/>
      <c r="BY66" s="673"/>
      <c r="BZ66" s="673"/>
      <c r="CA66" s="673"/>
      <c r="CB66" s="673"/>
      <c r="CC66" s="673"/>
      <c r="CD66" s="673"/>
      <c r="CE66" s="673"/>
      <c r="CF66" s="673"/>
      <c r="CG66" s="673"/>
      <c r="CH66" s="673"/>
    </row>
    <row r="67" spans="1:86" s="661" customFormat="1" ht="15" customHeight="1">
      <c r="A67" s="626"/>
      <c r="B67" s="596"/>
      <c r="C67" s="596"/>
      <c r="D67" s="596"/>
      <c r="E67" s="596"/>
      <c r="F67" s="596"/>
      <c r="G67" s="591" t="str">
        <f>HYPERLINK("#"&amp;"'"&amp;IFERROR(VLOOKUP(H67,helper!$CL$29:$CM$46,2,0),"")&amp;"'!H23",IFERROR(VLOOKUP(H67,helper!$CL$29:$CM$46,2,0),""))</f>
        <v/>
      </c>
      <c r="H67" s="623"/>
      <c r="I67" s="596"/>
      <c r="J67" s="596"/>
      <c r="K67" s="596"/>
      <c r="L67" s="596"/>
      <c r="M67" s="562" t="str">
        <f>IF(K67="","",IF(K67&gt;L67,"W",IF(K67=L67,"D",IF(K67&lt;L67,"L"))))</f>
        <v/>
      </c>
      <c r="N67" s="562" t="str">
        <f>IF(K67="","",K67+L67)</f>
        <v/>
      </c>
      <c r="O67" s="598" t="str">
        <f>IF(K67="","",K67-L67)</f>
        <v/>
      </c>
      <c r="P67" s="562" t="str">
        <f t="shared" si="14"/>
        <v/>
      </c>
      <c r="Q67" s="586" t="str">
        <f>IF(S67="","",IF(SIGN(S67)&lt;&gt;1,VLOOKUP(ABS(S67),SUP_HDC,3,TRUE),-VLOOKUP(ABS(S67),SUP_HDC,3,TRUE)))</f>
        <v/>
      </c>
      <c r="R67" s="635" t="str">
        <f>IF(Q67="","",IF((K67-L67+Q67)&gt;=0.5,1,IF((K67-L67+Q67)=0.25,0.5,IF((K67-L67+Q67)&lt;=-0.5,-1,IF((K67-L67+Q67)=-0.25,-0.5,0)))))</f>
        <v/>
      </c>
      <c r="S67" s="587"/>
      <c r="T67" s="595" t="str">
        <f t="shared" si="17"/>
        <v/>
      </c>
      <c r="U67" s="595"/>
      <c r="V67" s="595" t="str">
        <f t="shared" ref="V67:V72" si="31">IF(ISBLANK(U67),"",K67+L67-U67)</f>
        <v/>
      </c>
      <c r="W67" s="586" t="str">
        <f t="shared" ref="W67:W72" si="32">IF(S67="","",(S67+U67)/2)</f>
        <v/>
      </c>
      <c r="X67" s="586" t="str">
        <f t="shared" ref="X67:X72" si="33">IF(W67="","",U67-W67)</f>
        <v/>
      </c>
      <c r="Y67" s="551"/>
      <c r="Z67" s="551"/>
      <c r="AA67" s="551"/>
      <c r="AB67" s="551"/>
      <c r="AC67" s="551"/>
      <c r="AD67" s="551"/>
      <c r="AE67" s="551"/>
      <c r="AF67" s="562"/>
      <c r="AG67" s="562"/>
      <c r="AH67" s="562"/>
      <c r="AJ67" s="582" t="str">
        <f t="array" ref="AJ67">IF($K67="","",IF(SUM(IF(ISNUMBER(VALUE(RIGHT($AM67:$CK67,1))),VALUE(RIGHT($AM67:$CK67,1)),0))=$K67,"T","F"))</f>
        <v/>
      </c>
      <c r="AK67" s="583" t="str">
        <f t="array" ref="AK67">IF($K67="","",SUM(IF(LEFT($AM67:$CK67,1)="s",1,0))-SUM(IF(RIGHT(LEFT($AM67:$CK67,2))="-",1,0)))</f>
        <v/>
      </c>
      <c r="AL67" s="562" t="str">
        <f t="array" ref="AL67">IF($K67="","",SUM(IF(LEFT($AM67:$CK67,1)="X",1,0)))</f>
        <v/>
      </c>
      <c r="AM67" s="651"/>
      <c r="AN67" s="651"/>
      <c r="AO67" s="651"/>
      <c r="AP67" s="651"/>
      <c r="AQ67" s="651"/>
      <c r="AR67" s="651"/>
      <c r="AS67" s="651"/>
      <c r="AT67" s="651"/>
      <c r="AU67" s="668"/>
      <c r="AV67" s="651"/>
      <c r="AW67" s="651"/>
      <c r="AX67" s="651"/>
      <c r="AY67" s="668"/>
      <c r="AZ67" s="668"/>
      <c r="BA67" s="651"/>
      <c r="BB67" s="668"/>
      <c r="BC67" s="651"/>
      <c r="BD67" s="651"/>
      <c r="BE67" s="651"/>
      <c r="BF67" s="668"/>
      <c r="BG67" s="651"/>
      <c r="BH67" s="651"/>
      <c r="BI67" s="668"/>
      <c r="BJ67" s="668"/>
      <c r="BK67" s="668"/>
      <c r="BL67" s="672"/>
      <c r="BM67" s="651"/>
      <c r="BN67" s="651"/>
      <c r="BO67" s="672"/>
      <c r="BP67" s="651"/>
      <c r="BQ67" s="651"/>
      <c r="BR67" s="668"/>
      <c r="BS67" s="651"/>
      <c r="BT67" s="651"/>
      <c r="BU67" s="673"/>
      <c r="BV67" s="673"/>
      <c r="BW67" s="673"/>
      <c r="BX67" s="673"/>
      <c r="BY67" s="673"/>
      <c r="BZ67" s="673"/>
      <c r="CA67" s="673"/>
      <c r="CB67" s="673"/>
      <c r="CC67" s="673"/>
      <c r="CD67" s="673"/>
      <c r="CE67" s="673"/>
      <c r="CF67" s="673"/>
      <c r="CG67" s="673"/>
      <c r="CH67" s="673"/>
    </row>
    <row r="68" spans="1:86" s="661" customFormat="1" ht="15" customHeight="1">
      <c r="A68" s="626"/>
      <c r="B68" s="596"/>
      <c r="C68" s="596"/>
      <c r="D68" s="596"/>
      <c r="E68" s="596"/>
      <c r="F68" s="596"/>
      <c r="G68" s="591"/>
      <c r="H68" s="623"/>
      <c r="I68" s="596"/>
      <c r="J68" s="596"/>
      <c r="K68" s="596"/>
      <c r="L68" s="596"/>
      <c r="M68" s="562" t="str">
        <f t="shared" si="12"/>
        <v/>
      </c>
      <c r="N68" s="562" t="str">
        <f t="shared" si="13"/>
        <v/>
      </c>
      <c r="O68" s="598" t="str">
        <f t="shared" si="19"/>
        <v/>
      </c>
      <c r="P68" s="562" t="str">
        <f t="shared" si="14"/>
        <v/>
      </c>
      <c r="Q68" s="586"/>
      <c r="R68" s="635"/>
      <c r="S68" s="587"/>
      <c r="T68" s="595" t="str">
        <f t="shared" ref="T68:T72" si="34">IF(ISBLANK(S68),"",K68-L68-S68)</f>
        <v/>
      </c>
      <c r="U68" s="595"/>
      <c r="V68" s="595" t="str">
        <f t="shared" si="31"/>
        <v/>
      </c>
      <c r="W68" s="586" t="str">
        <f t="shared" si="32"/>
        <v/>
      </c>
      <c r="X68" s="586" t="str">
        <f t="shared" si="33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IF($K68="","",IF(SUM(IF(ISNUMBER(VALUE(RIGHT($AM68:$CK68,1))),VALUE(RIGHT($AM68:$CK68,1)),0))=$K68,"T","F"))</f>
        <v/>
      </c>
      <c r="AK68" s="583" t="str">
        <f t="array" ref="AK68">IF($K68="","",SUM(IF(LEFT($AM68:$CK68,1)="s",1,0))-SUM(IF(RIGHT(LEFT($AM68:$CK68,2))="-",1,0)))</f>
        <v/>
      </c>
      <c r="AL68" s="562" t="str">
        <f t="array" ref="AL68">IF($K68="","",SUM(IF(LEFT($AM68:$CK68,1)="X",1,0)))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68"/>
      <c r="AV68" s="668"/>
      <c r="AW68" s="668"/>
      <c r="AX68" s="668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72"/>
      <c r="BM68" s="668"/>
      <c r="BN68" s="668"/>
      <c r="BO68" s="672"/>
      <c r="BP68" s="668"/>
      <c r="BQ68" s="668"/>
      <c r="BR68" s="668"/>
      <c r="BS68" s="668"/>
      <c r="BT68" s="668"/>
      <c r="BU68" s="673"/>
      <c r="BV68" s="673"/>
      <c r="BW68" s="673"/>
      <c r="BX68" s="673"/>
      <c r="BY68" s="673"/>
      <c r="BZ68" s="673"/>
      <c r="CA68" s="673"/>
      <c r="CB68" s="673"/>
      <c r="CC68" s="673"/>
      <c r="CD68" s="673"/>
      <c r="CE68" s="673"/>
      <c r="CF68" s="673"/>
      <c r="CG68" s="673"/>
      <c r="CH68" s="673"/>
    </row>
    <row r="69" spans="1:86" s="661" customFormat="1" ht="15" customHeight="1">
      <c r="A69" s="625"/>
      <c r="B69" s="603"/>
      <c r="C69" s="603" t="s">
        <v>1201</v>
      </c>
      <c r="D69" s="603" t="s">
        <v>2</v>
      </c>
      <c r="E69" s="603" t="s">
        <v>285</v>
      </c>
      <c r="F69" s="603"/>
      <c r="G69" s="585" t="str">
        <f>HYPERLINK("#"&amp;"'"&amp;IFERROR(VLOOKUP(H69,helper!$CL$29:$CM$46,2,0),"")&amp;"'!H23",IFERROR(VLOOKUP(H69,helper!$CL$29:$CM$46,2,0),""))</f>
        <v/>
      </c>
      <c r="H69" s="624"/>
      <c r="I69" s="603"/>
      <c r="J69" s="603"/>
      <c r="K69" s="603"/>
      <c r="L69" s="603"/>
      <c r="M69" s="562" t="str">
        <f t="shared" si="12"/>
        <v/>
      </c>
      <c r="N69" s="562" t="str">
        <f t="shared" si="13"/>
        <v/>
      </c>
      <c r="O69" s="598" t="str">
        <f t="shared" si="19"/>
        <v/>
      </c>
      <c r="P69" s="562" t="str">
        <f t="shared" si="14"/>
        <v/>
      </c>
      <c r="Q69" s="586" t="str">
        <f t="shared" ref="Q69:Q79" si="35">IF(S69="","",IF(SIGN(S69)&lt;&gt;1,VLOOKUP(ABS(S69),SUP_HDC,3,TRUE),-VLOOKUP(ABS(S69),SUP_HDC,3,TRUE)))</f>
        <v/>
      </c>
      <c r="R69" s="635" t="str">
        <f t="shared" ref="R69:R78" si="36">IF(Q69="","",IF((K69-L69+Q69)&gt;=0.5,1,IF((K69-L69+Q69)=0.25,0.5,IF((K69-L69+Q69)&lt;=-0.5,-1,IF((K69-L69+Q69)=-0.25,-0.5,0)))))</f>
        <v/>
      </c>
      <c r="S69" s="587"/>
      <c r="T69" s="595" t="str">
        <f t="shared" si="34"/>
        <v/>
      </c>
      <c r="U69" s="595"/>
      <c r="V69" s="595" t="str">
        <f t="shared" si="31"/>
        <v/>
      </c>
      <c r="W69" s="586" t="str">
        <f t="shared" si="32"/>
        <v/>
      </c>
      <c r="X69" s="586" t="str">
        <f t="shared" si="33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IF($K69="","",IF(SUM(IF(ISNUMBER(VALUE(RIGHT($AM69:$CK69,1))),VALUE(RIGHT($AM69:$CK69,1)),0))=$K69,"T","F"))</f>
        <v/>
      </c>
      <c r="AK69" s="583" t="str">
        <f t="array" ref="AK69">IF($K69="","",SUM(IF(LEFT($AM69:$CK69,1)="s",1,0))-SUM(IF(RIGHT(LEFT($AM69:$CK69,2))="-",1,0)))</f>
        <v/>
      </c>
      <c r="AL69" s="562" t="str">
        <f t="array" ref="AL69">IF($K69="","",SUM(IF(LEFT($AM69:$CK69,1)="X",1,0)))</f>
        <v/>
      </c>
      <c r="AM69" s="668"/>
      <c r="AN69" s="668"/>
      <c r="AO69" s="668"/>
      <c r="AP69" s="668"/>
      <c r="AQ69" s="668"/>
      <c r="AR69" s="668"/>
      <c r="AS69" s="668"/>
      <c r="AT69" s="668"/>
      <c r="AU69" s="668"/>
      <c r="AV69" s="668"/>
      <c r="AW69" s="668"/>
      <c r="AX69" s="668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68"/>
      <c r="BK69" s="668"/>
      <c r="BL69" s="672"/>
      <c r="BM69" s="668"/>
      <c r="BN69" s="668"/>
      <c r="BO69" s="672"/>
      <c r="BP69" s="668"/>
      <c r="BQ69" s="651"/>
      <c r="BR69" s="668"/>
      <c r="BS69" s="668"/>
      <c r="BT69" s="671"/>
      <c r="BU69" s="673"/>
      <c r="BV69" s="673"/>
      <c r="BW69" s="673"/>
      <c r="BX69" s="673"/>
      <c r="BY69" s="673"/>
      <c r="BZ69" s="673"/>
      <c r="CA69" s="673"/>
      <c r="CB69" s="673"/>
      <c r="CC69" s="673"/>
      <c r="CD69" s="673"/>
      <c r="CE69" s="673"/>
      <c r="CF69" s="673"/>
      <c r="CG69" s="673"/>
      <c r="CH69" s="673"/>
    </row>
    <row r="70" spans="1:86" s="661" customFormat="1" ht="15" customHeight="1">
      <c r="A70" s="625"/>
      <c r="B70" s="603"/>
      <c r="C70" s="603" t="s">
        <v>258</v>
      </c>
      <c r="D70" s="603" t="s">
        <v>3</v>
      </c>
      <c r="E70" s="603" t="s">
        <v>285</v>
      </c>
      <c r="F70" s="603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12"/>
        <v/>
      </c>
      <c r="N70" s="562" t="str">
        <f t="shared" si="13"/>
        <v/>
      </c>
      <c r="O70" s="598" t="str">
        <f t="shared" si="19"/>
        <v/>
      </c>
      <c r="P70" s="562" t="str">
        <f t="shared" si="14"/>
        <v/>
      </c>
      <c r="Q70" s="586" t="str">
        <f t="shared" si="35"/>
        <v/>
      </c>
      <c r="R70" s="635" t="str">
        <f t="shared" si="36"/>
        <v/>
      </c>
      <c r="S70" s="587"/>
      <c r="T70" s="595" t="str">
        <f t="shared" si="34"/>
        <v/>
      </c>
      <c r="U70" s="595"/>
      <c r="V70" s="595" t="str">
        <f t="shared" si="31"/>
        <v/>
      </c>
      <c r="W70" s="586" t="str">
        <f t="shared" si="32"/>
        <v/>
      </c>
      <c r="X70" s="586" t="str">
        <f t="shared" si="33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IF($K70="","",IF(SUM(IF(ISNUMBER(VALUE(RIGHT($AM70:$CK70,1))),VALUE(RIGHT($AM70:$CK70,1)),0))=$K70,"T","F"))</f>
        <v/>
      </c>
      <c r="AK70" s="583" t="str">
        <f t="array" ref="AK70">IF($K70="","",SUM(IF(LEFT($AM70:$CK70,1)="s",1,0))-SUM(IF(RIGHT(LEFT($AM70:$CK70,2))="-",1,0)))</f>
        <v/>
      </c>
      <c r="AL70" s="562" t="str">
        <f t="array" ref="AL70">IF($K70="","",SUM(IF(LEFT($AM70:$CK70,1)="X",1,0)))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71"/>
      <c r="AV70" s="679"/>
      <c r="AW70" s="668"/>
      <c r="AX70" s="668"/>
      <c r="AY70" s="668"/>
      <c r="AZ70" s="668"/>
      <c r="BA70" s="668"/>
      <c r="BB70" s="668"/>
      <c r="BC70" s="668"/>
      <c r="BD70" s="668"/>
      <c r="BE70" s="668"/>
      <c r="BF70" s="671"/>
      <c r="BG70" s="668"/>
      <c r="BH70" s="668"/>
      <c r="BI70" s="671"/>
      <c r="BJ70" s="679"/>
      <c r="BK70" s="671"/>
      <c r="BL70" s="672"/>
      <c r="BM70" s="668"/>
      <c r="BN70" s="668"/>
      <c r="BO70" s="672"/>
      <c r="BP70" s="668"/>
      <c r="BQ70" s="651"/>
      <c r="BR70" s="668"/>
      <c r="BS70" s="668"/>
      <c r="BT70" s="668"/>
      <c r="BU70" s="673"/>
      <c r="BV70" s="673"/>
      <c r="BW70" s="673"/>
      <c r="BX70" s="673"/>
      <c r="BY70" s="673"/>
      <c r="BZ70" s="673"/>
      <c r="CA70" s="673"/>
      <c r="CB70" s="673"/>
      <c r="CC70" s="673"/>
      <c r="CD70" s="673"/>
      <c r="CE70" s="673"/>
      <c r="CF70" s="673"/>
      <c r="CG70" s="673"/>
      <c r="CH70" s="673"/>
    </row>
    <row r="71" spans="1:86" s="661" customFormat="1" ht="15" customHeight="1">
      <c r="A71" s="625"/>
      <c r="B71" s="603"/>
      <c r="C71" s="603" t="s">
        <v>263</v>
      </c>
      <c r="D71" s="603" t="s">
        <v>2</v>
      </c>
      <c r="E71" s="603" t="s">
        <v>285</v>
      </c>
      <c r="F71" s="603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12"/>
        <v/>
      </c>
      <c r="N71" s="562" t="str">
        <f t="shared" si="13"/>
        <v/>
      </c>
      <c r="O71" s="598" t="str">
        <f t="shared" si="19"/>
        <v/>
      </c>
      <c r="P71" s="562" t="str">
        <f t="shared" si="14"/>
        <v/>
      </c>
      <c r="Q71" s="586" t="str">
        <f t="shared" si="35"/>
        <v/>
      </c>
      <c r="R71" s="635" t="str">
        <f t="shared" si="36"/>
        <v/>
      </c>
      <c r="S71" s="587"/>
      <c r="T71" s="595" t="str">
        <f t="shared" si="34"/>
        <v/>
      </c>
      <c r="U71" s="595"/>
      <c r="V71" s="595" t="str">
        <f t="shared" si="31"/>
        <v/>
      </c>
      <c r="W71" s="586" t="str">
        <f t="shared" si="32"/>
        <v/>
      </c>
      <c r="X71" s="586" t="str">
        <f t="shared" si="33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IF($K71="","",IF(SUM(IF(ISNUMBER(VALUE(RIGHT($AM71:$CK71,1))),VALUE(RIGHT($AM71:$CK71,1)),0))=$K71,"T","F"))</f>
        <v/>
      </c>
      <c r="AK71" s="583" t="str">
        <f t="array" ref="AK71">IF($K71="","",SUM(IF(LEFT($AM71:$CK71,1)="s",1,0))-SUM(IF(RIGHT(LEFT($AM71:$CK71,2))="-",1,0)))</f>
        <v/>
      </c>
      <c r="AL71" s="562" t="str">
        <f t="array" ref="AL71">IF($K71="","",SUM(IF(LEFT($AM71:$CK71,1)="X",1,0)))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72"/>
      <c r="BM71" s="668"/>
      <c r="BN71" s="668"/>
      <c r="BO71" s="672"/>
      <c r="BP71" s="668"/>
      <c r="BQ71" s="651"/>
      <c r="BR71" s="668"/>
      <c r="BS71" s="668"/>
      <c r="BT71" s="668"/>
      <c r="BU71" s="673"/>
      <c r="BV71" s="673"/>
      <c r="BW71" s="673"/>
      <c r="BX71" s="673"/>
      <c r="BY71" s="673"/>
      <c r="BZ71" s="673"/>
      <c r="CA71" s="673"/>
      <c r="CB71" s="673"/>
      <c r="CC71" s="673"/>
      <c r="CD71" s="673"/>
      <c r="CE71" s="673"/>
      <c r="CF71" s="673"/>
      <c r="CG71" s="673"/>
      <c r="CH71" s="673"/>
    </row>
    <row r="72" spans="1:86" s="661" customFormat="1" ht="15" customHeight="1">
      <c r="A72" s="625"/>
      <c r="B72" s="603"/>
      <c r="C72" s="603" t="s">
        <v>256</v>
      </c>
      <c r="D72" s="603" t="s">
        <v>3</v>
      </c>
      <c r="E72" s="603" t="s">
        <v>285</v>
      </c>
      <c r="F72" s="603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62" t="str">
        <f t="shared" si="12"/>
        <v/>
      </c>
      <c r="N72" s="562" t="str">
        <f t="shared" si="13"/>
        <v/>
      </c>
      <c r="O72" s="598" t="str">
        <f t="shared" si="19"/>
        <v/>
      </c>
      <c r="P72" s="562" t="str">
        <f t="shared" si="14"/>
        <v/>
      </c>
      <c r="Q72" s="586" t="str">
        <f t="shared" si="35"/>
        <v/>
      </c>
      <c r="R72" s="635" t="str">
        <f t="shared" si="36"/>
        <v/>
      </c>
      <c r="S72" s="587"/>
      <c r="T72" s="595" t="str">
        <f t="shared" si="34"/>
        <v/>
      </c>
      <c r="U72" s="595"/>
      <c r="V72" s="595" t="str">
        <f t="shared" si="31"/>
        <v/>
      </c>
      <c r="W72" s="586" t="str">
        <f t="shared" si="32"/>
        <v/>
      </c>
      <c r="X72" s="586" t="str">
        <f t="shared" si="33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IF($K72="","",IF(SUM(IF(ISNUMBER(VALUE(RIGHT($AM72:$CK72,1))),VALUE(RIGHT($AM72:$CK72,1)),0))=$K72,"T","F"))</f>
        <v/>
      </c>
      <c r="AK72" s="583" t="str">
        <f t="array" ref="AK72">IF($K72="","",SUM(IF(LEFT($AM72:$CK72,1)="s",1,0))-SUM(IF(RIGHT(LEFT($AM72:$CK72,2))="-",1,0)))</f>
        <v/>
      </c>
      <c r="AL72" s="562" t="str">
        <f t="array" ref="AL72">IF($K72="","",SUM(IF(LEFT($AM72:$CK72,1)="X",1,0)))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71"/>
      <c r="AV72" s="668"/>
      <c r="AW72" s="668"/>
      <c r="AX72" s="668"/>
      <c r="AY72" s="668"/>
      <c r="AZ72" s="668"/>
      <c r="BA72" s="668"/>
      <c r="BB72" s="668"/>
      <c r="BC72" s="668"/>
      <c r="BD72" s="668"/>
      <c r="BE72" s="668"/>
      <c r="BF72" s="671"/>
      <c r="BG72" s="668"/>
      <c r="BH72" s="668"/>
      <c r="BI72" s="671"/>
      <c r="BJ72" s="668"/>
      <c r="BK72" s="671"/>
      <c r="BL72" s="672"/>
      <c r="BM72" s="668"/>
      <c r="BN72" s="668"/>
      <c r="BO72" s="672"/>
      <c r="BP72" s="668"/>
      <c r="BQ72" s="651"/>
      <c r="BR72" s="668"/>
      <c r="BS72" s="668"/>
      <c r="BT72" s="668"/>
      <c r="BU72" s="673"/>
      <c r="BV72" s="673"/>
      <c r="BW72" s="673"/>
      <c r="BX72" s="673"/>
      <c r="BY72" s="673"/>
      <c r="BZ72" s="673"/>
      <c r="CA72" s="673"/>
      <c r="CB72" s="673"/>
      <c r="CC72" s="673"/>
      <c r="CD72" s="673"/>
      <c r="CE72" s="673"/>
      <c r="CF72" s="673"/>
      <c r="CG72" s="673"/>
      <c r="CH72" s="673"/>
    </row>
    <row r="73" spans="1:86" s="661" customFormat="1" ht="15" customHeight="1">
      <c r="A73" s="625"/>
      <c r="B73" s="603"/>
      <c r="C73" s="603"/>
      <c r="D73" s="603"/>
      <c r="E73" s="603"/>
      <c r="F73" s="603"/>
      <c r="G73" s="591"/>
      <c r="H73" s="624"/>
      <c r="I73" s="603"/>
      <c r="J73" s="603"/>
      <c r="K73" s="603"/>
      <c r="L73" s="603"/>
      <c r="M73" s="562" t="str">
        <f t="shared" ref="M73:M78" si="37">IF(K73="","",IF(K73&gt;L73,"W",IF(K73=L73,"D",IF(K73&lt;L73,"L"))))</f>
        <v/>
      </c>
      <c r="N73" s="562" t="str">
        <f t="shared" ref="N73:N78" si="38">IF(K73="","",K73+L73)</f>
        <v/>
      </c>
      <c r="O73" s="598" t="str">
        <f t="shared" si="19"/>
        <v/>
      </c>
      <c r="P73" s="562" t="str">
        <f t="shared" ref="P73:P78" si="39">IF($K73="","",IF($N73&gt;P$19,"O",IF($N73&lt;P$19,"U",IF($N73=P$19,"-"))))</f>
        <v/>
      </c>
      <c r="Q73" s="586" t="str">
        <f t="shared" si="35"/>
        <v/>
      </c>
      <c r="R73" s="635" t="str">
        <f t="shared" si="36"/>
        <v/>
      </c>
      <c r="S73" s="587"/>
      <c r="T73" s="595" t="str">
        <f t="shared" ref="T73:T78" si="40">IF(ISBLANK(S73),"",K73-L73-S73)</f>
        <v/>
      </c>
      <c r="U73" s="595"/>
      <c r="V73" s="595" t="str">
        <f t="shared" ref="V73:V78" si="41">IF(ISBLANK(U73),"",K73+L73-U73)</f>
        <v/>
      </c>
      <c r="W73" s="586" t="str">
        <f t="shared" ref="W73:W79" si="42">IF(S73="","",(S73+U73)/2)</f>
        <v/>
      </c>
      <c r="X73" s="586" t="str">
        <f t="shared" ref="X73:X79" si="43">IF(W73="","",U73-W73)</f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IF($K73="","",IF(SUM(IF(ISNUMBER(VALUE(RIGHT($AM73:$CK73,1))),VALUE(RIGHT($AM73:$CK73,1)),0))=$K73,"T","F"))</f>
        <v/>
      </c>
      <c r="AK73" s="583" t="str">
        <f t="array" ref="AK73">IF($K73="","",SUM(IF(LEFT($AM73:$CK73,1)="s",1,0))-SUM(IF(RIGHT(LEFT($AM73:$CK73,2))="-",1,0)))</f>
        <v/>
      </c>
      <c r="AL73" s="562" t="str">
        <f t="array" ref="AL73">IF($K73="","",SUM(IF(LEFT($AM73:$CK73,1)="X",1,0)))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72"/>
      <c r="BM73" s="668"/>
      <c r="BN73" s="668"/>
      <c r="BO73" s="672"/>
      <c r="BP73" s="668"/>
      <c r="BQ73" s="654"/>
      <c r="BR73" s="668"/>
      <c r="BS73" s="668"/>
      <c r="BT73" s="668"/>
      <c r="BU73" s="673"/>
      <c r="BV73" s="673"/>
      <c r="BW73" s="673"/>
      <c r="BX73" s="673"/>
      <c r="BY73" s="673"/>
      <c r="BZ73" s="673"/>
      <c r="CA73" s="673"/>
      <c r="CB73" s="673"/>
      <c r="CC73" s="673"/>
      <c r="CD73" s="673"/>
      <c r="CE73" s="673"/>
      <c r="CF73" s="673"/>
      <c r="CG73" s="673"/>
      <c r="CH73" s="673"/>
    </row>
    <row r="74" spans="1:86" s="661" customFormat="1" ht="15" customHeight="1">
      <c r="A74" s="625"/>
      <c r="B74" s="603"/>
      <c r="C74" s="603"/>
      <c r="D74" s="603"/>
      <c r="E74" s="603"/>
      <c r="F74" s="603"/>
      <c r="G74" s="591"/>
      <c r="H74" s="624"/>
      <c r="I74" s="603"/>
      <c r="J74" s="603"/>
      <c r="K74" s="603"/>
      <c r="L74" s="603"/>
      <c r="M74" s="562" t="str">
        <f t="shared" si="37"/>
        <v/>
      </c>
      <c r="N74" s="562" t="str">
        <f t="shared" si="38"/>
        <v/>
      </c>
      <c r="O74" s="598" t="str">
        <f t="shared" si="19"/>
        <v/>
      </c>
      <c r="P74" s="562" t="str">
        <f t="shared" si="39"/>
        <v/>
      </c>
      <c r="Q74" s="586" t="str">
        <f t="shared" si="35"/>
        <v/>
      </c>
      <c r="R74" s="635" t="str">
        <f t="shared" si="36"/>
        <v/>
      </c>
      <c r="S74" s="587"/>
      <c r="T74" s="595" t="str">
        <f t="shared" si="40"/>
        <v/>
      </c>
      <c r="U74" s="595"/>
      <c r="V74" s="595" t="str">
        <f t="shared" si="41"/>
        <v/>
      </c>
      <c r="W74" s="586" t="str">
        <f t="shared" si="42"/>
        <v/>
      </c>
      <c r="X74" s="586" t="str">
        <f t="shared" si="43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IF($K74="","",IF(SUM(IF(ISNUMBER(VALUE(RIGHT($AM74:$CK74,1))),VALUE(RIGHT($AM74:$CK74,1)),0))=$K74,"T","F"))</f>
        <v/>
      </c>
      <c r="AK74" s="583" t="str">
        <f t="array" ref="AK74">IF($K74="","",SUM(IF(LEFT($AM74:$CK74,1)="s",1,0))-SUM(IF(RIGHT(LEFT($AM74:$CK74,2))="-",1,0)))</f>
        <v/>
      </c>
      <c r="AL74" s="562" t="str">
        <f t="array" ref="AL74">IF($K74="","",SUM(IF(LEFT($AM74:$CK74,1)="X",1,0)))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72"/>
      <c r="BM74" s="668"/>
      <c r="BN74" s="668"/>
      <c r="BO74" s="672"/>
      <c r="BP74" s="668"/>
      <c r="BQ74" s="654"/>
      <c r="BR74" s="668"/>
      <c r="BS74" s="668"/>
      <c r="BT74" s="668"/>
      <c r="BU74" s="673"/>
      <c r="BV74" s="673"/>
      <c r="BW74" s="673"/>
      <c r="BX74" s="673"/>
      <c r="BY74" s="673"/>
      <c r="BZ74" s="673"/>
      <c r="CA74" s="673"/>
      <c r="CB74" s="673"/>
      <c r="CC74" s="673"/>
      <c r="CD74" s="673"/>
      <c r="CE74" s="673"/>
      <c r="CF74" s="673"/>
      <c r="CG74" s="673"/>
      <c r="CH74" s="673"/>
    </row>
    <row r="75" spans="1:86" s="661" customFormat="1" ht="15" customHeight="1">
      <c r="A75" s="626"/>
      <c r="B75" s="596"/>
      <c r="C75" s="596"/>
      <c r="D75" s="596"/>
      <c r="E75" s="596"/>
      <c r="F75" s="596"/>
      <c r="G75" s="591"/>
      <c r="H75" s="623"/>
      <c r="I75" s="596"/>
      <c r="J75" s="596"/>
      <c r="K75" s="596"/>
      <c r="L75" s="596"/>
      <c r="M75" s="562" t="str">
        <f t="shared" si="37"/>
        <v/>
      </c>
      <c r="N75" s="562" t="str">
        <f t="shared" si="38"/>
        <v/>
      </c>
      <c r="O75" s="598" t="str">
        <f t="shared" si="19"/>
        <v/>
      </c>
      <c r="P75" s="562" t="str">
        <f t="shared" si="39"/>
        <v/>
      </c>
      <c r="Q75" s="586" t="str">
        <f t="shared" si="35"/>
        <v/>
      </c>
      <c r="R75" s="635" t="str">
        <f t="shared" si="36"/>
        <v/>
      </c>
      <c r="S75" s="587"/>
      <c r="T75" s="595" t="str">
        <f t="shared" si="40"/>
        <v/>
      </c>
      <c r="U75" s="595"/>
      <c r="V75" s="595" t="str">
        <f t="shared" si="41"/>
        <v/>
      </c>
      <c r="W75" s="586" t="str">
        <f t="shared" si="42"/>
        <v/>
      </c>
      <c r="X75" s="586" t="str">
        <f t="shared" si="43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IF($K75="","",IF(SUM(IF(ISNUMBER(VALUE(RIGHT($AM75:$CK75,1))),VALUE(RIGHT($AM75:$CK75,1)),0))=$K75,"T","F"))</f>
        <v/>
      </c>
      <c r="AK75" s="583" t="str">
        <f t="array" ref="AK75">IF($K75="","",SUM(IF(LEFT($AM75:$CK75,1)="s",1,0))-SUM(IF(RIGHT(LEFT($AM75:$CK75,2))="-",1,0)))</f>
        <v/>
      </c>
      <c r="AL75" s="562" t="str">
        <f t="array" ref="AL75">IF($K75="","",SUM(IF(LEFT($AM75:$CK75,1)="X",1,0)))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72"/>
      <c r="BM75" s="668"/>
      <c r="BN75" s="668"/>
      <c r="BO75" s="672"/>
      <c r="BP75" s="668"/>
      <c r="BQ75" s="654"/>
      <c r="BR75" s="668"/>
      <c r="BS75" s="668"/>
      <c r="BT75" s="668"/>
      <c r="BU75" s="673"/>
      <c r="BV75" s="673"/>
      <c r="BW75" s="673"/>
      <c r="BX75" s="673"/>
      <c r="BY75" s="673"/>
      <c r="BZ75" s="673"/>
      <c r="CA75" s="673"/>
      <c r="CB75" s="673"/>
      <c r="CC75" s="673"/>
      <c r="CD75" s="673"/>
      <c r="CE75" s="673"/>
      <c r="CF75" s="673"/>
      <c r="CG75" s="673"/>
      <c r="CH75" s="673"/>
    </row>
    <row r="76" spans="1:86" s="661" customFormat="1" ht="15" customHeight="1">
      <c r="A76" s="625"/>
      <c r="B76" s="603"/>
      <c r="C76" s="603"/>
      <c r="D76" s="603"/>
      <c r="E76" s="603"/>
      <c r="F76" s="603"/>
      <c r="G76" s="591"/>
      <c r="H76" s="624"/>
      <c r="I76" s="603"/>
      <c r="J76" s="603"/>
      <c r="K76" s="603"/>
      <c r="L76" s="603"/>
      <c r="M76" s="562" t="str">
        <f t="shared" si="37"/>
        <v/>
      </c>
      <c r="N76" s="562" t="str">
        <f t="shared" si="38"/>
        <v/>
      </c>
      <c r="O76" s="598" t="str">
        <f t="shared" si="19"/>
        <v/>
      </c>
      <c r="P76" s="562" t="str">
        <f t="shared" si="39"/>
        <v/>
      </c>
      <c r="Q76" s="586" t="str">
        <f t="shared" si="35"/>
        <v/>
      </c>
      <c r="R76" s="635" t="str">
        <f t="shared" si="36"/>
        <v/>
      </c>
      <c r="S76" s="587"/>
      <c r="T76" s="595" t="str">
        <f t="shared" si="40"/>
        <v/>
      </c>
      <c r="U76" s="595"/>
      <c r="V76" s="595" t="str">
        <f t="shared" si="41"/>
        <v/>
      </c>
      <c r="W76" s="586" t="str">
        <f t="shared" si="42"/>
        <v/>
      </c>
      <c r="X76" s="586" t="str">
        <f t="shared" si="43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IF($K76="","",IF(SUM(IF(ISNUMBER(VALUE(RIGHT($AM76:$CK76,1))),VALUE(RIGHT($AM76:$CK76,1)),0))=$K76,"T","F"))</f>
        <v/>
      </c>
      <c r="AK76" s="583" t="str">
        <f t="array" ref="AK76">IF($K76="","",SUM(IF(LEFT($AM76:$CK76,1)="s",1,0))-SUM(IF(RIGHT(LEFT($AM76:$CK76,2))="-",1,0)))</f>
        <v/>
      </c>
      <c r="AL76" s="562" t="str">
        <f t="array" ref="AL76">IF($K76="","",SUM(IF(LEFT($AM76:$CK76,1)="X",1,0)))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72"/>
      <c r="BM76" s="668"/>
      <c r="BN76" s="668"/>
      <c r="BO76" s="672"/>
      <c r="BP76" s="668"/>
      <c r="BQ76" s="654"/>
      <c r="BR76" s="668"/>
      <c r="BS76" s="668"/>
      <c r="BT76" s="668"/>
      <c r="BU76" s="673"/>
      <c r="BV76" s="673"/>
      <c r="BW76" s="673"/>
      <c r="BX76" s="673"/>
      <c r="BY76" s="673"/>
      <c r="BZ76" s="673"/>
      <c r="CA76" s="673"/>
      <c r="CB76" s="673"/>
      <c r="CC76" s="673"/>
      <c r="CD76" s="673"/>
      <c r="CE76" s="673"/>
      <c r="CF76" s="673"/>
      <c r="CG76" s="673"/>
      <c r="CH76" s="673"/>
    </row>
    <row r="77" spans="1:86" s="661" customFormat="1" ht="15" customHeight="1">
      <c r="A77" s="625"/>
      <c r="B77" s="603"/>
      <c r="C77" s="603"/>
      <c r="D77" s="603"/>
      <c r="E77" s="603"/>
      <c r="F77" s="603"/>
      <c r="G77" s="591"/>
      <c r="H77" s="624"/>
      <c r="I77" s="603"/>
      <c r="J77" s="603"/>
      <c r="K77" s="603"/>
      <c r="L77" s="603"/>
      <c r="M77" s="562" t="str">
        <f t="shared" si="37"/>
        <v/>
      </c>
      <c r="N77" s="562" t="str">
        <f t="shared" si="38"/>
        <v/>
      </c>
      <c r="O77" s="598" t="str">
        <f t="shared" si="19"/>
        <v/>
      </c>
      <c r="P77" s="562" t="str">
        <f t="shared" si="39"/>
        <v/>
      </c>
      <c r="Q77" s="586" t="str">
        <f t="shared" si="35"/>
        <v/>
      </c>
      <c r="R77" s="635" t="str">
        <f t="shared" si="36"/>
        <v/>
      </c>
      <c r="S77" s="587"/>
      <c r="T77" s="595" t="str">
        <f t="shared" si="40"/>
        <v/>
      </c>
      <c r="U77" s="595"/>
      <c r="V77" s="595" t="str">
        <f t="shared" si="41"/>
        <v/>
      </c>
      <c r="W77" s="586" t="str">
        <f t="shared" si="42"/>
        <v/>
      </c>
      <c r="X77" s="586" t="str">
        <f t="shared" si="43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IF($K77="","",IF(SUM(IF(ISNUMBER(VALUE(RIGHT($AM77:$CK77,1))),VALUE(RIGHT($AM77:$CK77,1)),0))=$K77,"T","F"))</f>
        <v/>
      </c>
      <c r="AK77" s="583" t="str">
        <f t="array" ref="AK77">IF($K77="","",SUM(IF(LEFT($AM77:$CK77,1)="s",1,0))-SUM(IF(RIGHT(LEFT($AM77:$CK77,2))="-",1,0)))</f>
        <v/>
      </c>
      <c r="AL77" s="562" t="str">
        <f t="array" ref="AL77">IF($K77="","",SUM(IF(LEFT($AM77:$CK77,1)="X",1,0)))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72"/>
      <c r="BM77" s="668"/>
      <c r="BN77" s="668"/>
      <c r="BO77" s="672"/>
      <c r="BP77" s="668"/>
      <c r="BQ77" s="654"/>
      <c r="BR77" s="668"/>
      <c r="BS77" s="668"/>
      <c r="BT77" s="668"/>
      <c r="BU77" s="673"/>
      <c r="BV77" s="673"/>
      <c r="BW77" s="673"/>
      <c r="BX77" s="673"/>
      <c r="BY77" s="673"/>
      <c r="BZ77" s="673"/>
      <c r="CA77" s="673"/>
      <c r="CB77" s="673"/>
      <c r="CC77" s="673"/>
      <c r="CD77" s="673"/>
      <c r="CE77" s="673"/>
      <c r="CF77" s="673"/>
      <c r="CG77" s="673"/>
      <c r="CH77" s="673"/>
    </row>
    <row r="78" spans="1:86" s="661" customFormat="1" ht="15" customHeight="1">
      <c r="A78" s="625"/>
      <c r="B78" s="603"/>
      <c r="C78" s="603"/>
      <c r="D78" s="603"/>
      <c r="E78" s="603"/>
      <c r="F78" s="603"/>
      <c r="G78" s="603"/>
      <c r="H78" s="624"/>
      <c r="I78" s="603"/>
      <c r="J78" s="603"/>
      <c r="K78" s="603"/>
      <c r="L78" s="603"/>
      <c r="M78" s="562" t="str">
        <f t="shared" si="37"/>
        <v/>
      </c>
      <c r="N78" s="562" t="str">
        <f t="shared" si="38"/>
        <v/>
      </c>
      <c r="O78" s="598" t="str">
        <f t="shared" si="19"/>
        <v/>
      </c>
      <c r="P78" s="562" t="str">
        <f t="shared" si="39"/>
        <v/>
      </c>
      <c r="Q78" s="586" t="str">
        <f t="shared" si="35"/>
        <v/>
      </c>
      <c r="R78" s="635" t="str">
        <f t="shared" si="36"/>
        <v/>
      </c>
      <c r="S78" s="587"/>
      <c r="T78" s="595" t="str">
        <f t="shared" si="40"/>
        <v/>
      </c>
      <c r="U78" s="595"/>
      <c r="V78" s="595" t="str">
        <f t="shared" si="41"/>
        <v/>
      </c>
      <c r="W78" s="586" t="str">
        <f t="shared" si="42"/>
        <v/>
      </c>
      <c r="X78" s="586" t="str">
        <f t="shared" si="43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IF($K78="","",IF(SUM(IF(ISNUMBER(VALUE(RIGHT($AM78:$CK78,1))),VALUE(RIGHT($AM78:$CK78,1)),0))=$K78,"T","F"))</f>
        <v/>
      </c>
      <c r="AK78" s="583" t="str">
        <f t="array" ref="AK78">IF($K78="","",SUM(IF(LEFT($AM78:$CK78,1)="s",1,0))-SUM(IF(RIGHT(LEFT($AM78:$CK78,2))="-",1,0)))</f>
        <v/>
      </c>
      <c r="AL78" s="562" t="str">
        <f t="array" ref="AL78">IF($K78="","",SUM(IF(LEFT($AM78:$CK78,1)="X",1,0)))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72"/>
      <c r="BM78" s="668"/>
      <c r="BN78" s="668"/>
      <c r="BO78" s="672"/>
      <c r="BP78" s="668"/>
      <c r="BQ78" s="654"/>
      <c r="BR78" s="668"/>
      <c r="BS78" s="668"/>
      <c r="BT78" s="668"/>
      <c r="BU78" s="673"/>
      <c r="BV78" s="673"/>
      <c r="BW78" s="673"/>
      <c r="BX78" s="673"/>
      <c r="BY78" s="673"/>
      <c r="BZ78" s="673"/>
      <c r="CA78" s="673"/>
      <c r="CB78" s="673"/>
      <c r="CC78" s="673"/>
      <c r="CD78" s="673"/>
      <c r="CE78" s="673"/>
      <c r="CF78" s="673"/>
      <c r="CG78" s="673"/>
      <c r="CH78" s="673"/>
    </row>
    <row r="79" spans="1:86" s="661" customFormat="1" ht="15">
      <c r="A79" s="674"/>
      <c r="B79" s="675"/>
      <c r="C79" s="675"/>
      <c r="D79" s="675"/>
      <c r="E79" s="628" t="str">
        <f>IF(J79=Table!$C$1,VLOOKUP(H79,Table!$B$38:$AO$61,Table!$AO$35-1,FALSE),"")</f>
        <v/>
      </c>
      <c r="F79" s="622"/>
      <c r="G79" s="629"/>
      <c r="H79" s="624"/>
      <c r="I79" s="603"/>
      <c r="J79" s="603"/>
      <c r="K79" s="603"/>
      <c r="L79" s="603"/>
      <c r="M79" s="562"/>
      <c r="N79" s="562"/>
      <c r="O79" s="598"/>
      <c r="P79" s="562"/>
      <c r="Q79" s="586" t="str">
        <f t="shared" si="35"/>
        <v/>
      </c>
      <c r="R79" s="635" t="str">
        <f>IF(Q79="","",IF((K34-L34+Q79)&gt;=0.5,1,IF((K34-L34+Q79)=0.25,0.5,IF((K34-L34+Q79)&lt;=-0.5,-1,IF((K34-L34+Q79)=-0.25,-0.5,0)))))</f>
        <v/>
      </c>
      <c r="S79" s="587"/>
      <c r="T79" s="588"/>
      <c r="U79" s="588"/>
      <c r="V79" s="588"/>
      <c r="W79" s="587" t="str">
        <f t="shared" si="42"/>
        <v/>
      </c>
      <c r="X79" s="619" t="str">
        <f t="shared" si="43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IF($K79="","",IF(SUM(IF(ISNUMBER(VALUE(RIGHT($AM79:$CK79,1))),VALUE(RIGHT($AM79:$CK79,1)),0))=$K79,"T","F"))</f>
        <v/>
      </c>
      <c r="AK79" s="583" t="str">
        <f t="array" ref="AK79">IF($K79="","",SUM(IF(LEFT($AM79:$CK79,1)="s",1,0))-SUM(IF(RIGHT(LEFT($AM79:$CK79,2))="-",1,0)))</f>
        <v/>
      </c>
      <c r="AL79" s="562" t="str">
        <f t="array" ref="AL79">IF($K79="","",SUM(IF(LEFT($AM79:$CK79,1)="X",1,0)))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72"/>
      <c r="BM79" s="668"/>
      <c r="BN79" s="668"/>
      <c r="BO79" s="672"/>
      <c r="BP79" s="668"/>
      <c r="BQ79" s="654"/>
      <c r="BR79" s="668"/>
      <c r="BS79" s="668"/>
      <c r="BT79" s="668"/>
      <c r="BU79" s="673"/>
      <c r="BV79" s="673"/>
      <c r="BW79" s="673"/>
      <c r="BX79" s="673"/>
      <c r="BY79" s="673"/>
      <c r="BZ79" s="673"/>
      <c r="CA79" s="673"/>
      <c r="CB79" s="673"/>
      <c r="CC79" s="673"/>
      <c r="CD79" s="673"/>
      <c r="CE79" s="673"/>
      <c r="CF79" s="673"/>
      <c r="CG79" s="673"/>
      <c r="CH79" s="673"/>
    </row>
    <row r="80" spans="1:86" s="661" customFormat="1" ht="14.25">
      <c r="A80" s="676"/>
      <c r="E80" s="584" t="str">
        <f>IF(J80=Table!$C$1,VLOOKUP(H80,Table!$B$38:$AO$61,Table!$AO$35-1,FALSE),"")</f>
        <v/>
      </c>
      <c r="F80" s="555"/>
      <c r="G80" s="574"/>
      <c r="H80" s="590"/>
      <c r="I80" s="576"/>
      <c r="J80" s="576"/>
      <c r="K80" s="576"/>
      <c r="L80" s="576"/>
      <c r="M80" s="562"/>
      <c r="N80" s="562"/>
      <c r="O80" s="598"/>
      <c r="P80" s="562"/>
      <c r="Q80" s="586"/>
      <c r="R80" s="635"/>
      <c r="S80" s="587"/>
      <c r="T80" s="588"/>
      <c r="U80" s="588"/>
      <c r="V80" s="588"/>
      <c r="W80" s="619"/>
      <c r="X80" s="619"/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/>
      <c r="AK80" s="583"/>
      <c r="AL80" s="562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73"/>
      <c r="BM80" s="668"/>
      <c r="BN80" s="668"/>
      <c r="BO80" s="673"/>
      <c r="BP80" s="668"/>
      <c r="BQ80" s="655"/>
      <c r="BR80" s="668"/>
      <c r="BS80" s="668"/>
      <c r="BT80" s="668"/>
      <c r="BU80" s="673"/>
      <c r="BV80" s="673"/>
      <c r="BW80" s="673"/>
      <c r="BX80" s="673"/>
      <c r="BY80" s="673"/>
      <c r="BZ80" s="673"/>
      <c r="CA80" s="673"/>
      <c r="CB80" s="673"/>
      <c r="CC80" s="673"/>
      <c r="CD80" s="673"/>
      <c r="CE80" s="673"/>
      <c r="CF80" s="673"/>
      <c r="CG80" s="673"/>
      <c r="CH80" s="673"/>
    </row>
    <row r="81" spans="1:86" s="661" customFormat="1" ht="14.25">
      <c r="A81" s="676"/>
      <c r="E81" s="584" t="str">
        <f>IF(J81=Table!$C$1,VLOOKUP(H81,Table!$B$38:$AO$61,Table!$AO$35-1,FALSE),"")</f>
        <v/>
      </c>
      <c r="F81" s="555"/>
      <c r="G81" s="574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635"/>
      <c r="S81" s="586"/>
      <c r="T81" s="588"/>
      <c r="U81" s="588"/>
      <c r="V81" s="588"/>
      <c r="W81" s="574"/>
      <c r="X81" s="574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73"/>
      <c r="BM81" s="668"/>
      <c r="BN81" s="668"/>
      <c r="BO81" s="673"/>
      <c r="BP81" s="668"/>
      <c r="BQ81" s="655"/>
      <c r="BR81" s="668"/>
      <c r="BS81" s="668"/>
      <c r="BT81" s="668"/>
      <c r="BU81" s="673"/>
      <c r="BV81" s="673"/>
      <c r="BW81" s="673"/>
      <c r="BX81" s="673"/>
      <c r="BY81" s="673"/>
      <c r="BZ81" s="673"/>
      <c r="CA81" s="673"/>
      <c r="CB81" s="673"/>
      <c r="CC81" s="673"/>
      <c r="CD81" s="673"/>
      <c r="CE81" s="673"/>
      <c r="CF81" s="673"/>
      <c r="CG81" s="673"/>
      <c r="CH81" s="673"/>
    </row>
    <row r="82" spans="1:86" s="661" customFormat="1" ht="14.25">
      <c r="A82" s="676"/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73"/>
      <c r="BM82" s="668"/>
      <c r="BN82" s="668"/>
      <c r="BO82" s="673"/>
      <c r="BP82" s="668"/>
      <c r="BQ82" s="655"/>
      <c r="BR82" s="668"/>
      <c r="BS82" s="668"/>
      <c r="BT82" s="668"/>
      <c r="BU82" s="673"/>
      <c r="BV82" s="673"/>
      <c r="BW82" s="673"/>
      <c r="BX82" s="673"/>
      <c r="BY82" s="673"/>
      <c r="BZ82" s="673"/>
      <c r="CA82" s="673"/>
      <c r="CB82" s="673"/>
      <c r="CC82" s="673"/>
      <c r="CD82" s="673"/>
      <c r="CE82" s="673"/>
      <c r="CF82" s="673"/>
      <c r="CG82" s="673"/>
      <c r="CH82" s="673"/>
    </row>
    <row r="83" spans="1:86" s="661" customFormat="1" ht="14.25">
      <c r="A83" s="676"/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73"/>
      <c r="BM83" s="668"/>
      <c r="BN83" s="668"/>
      <c r="BO83" s="673"/>
      <c r="BP83" s="668"/>
      <c r="BQ83" s="655"/>
      <c r="BR83" s="668"/>
      <c r="BS83" s="668"/>
      <c r="BT83" s="668"/>
      <c r="BU83" s="673"/>
      <c r="BV83" s="673"/>
      <c r="BW83" s="673"/>
      <c r="BX83" s="673"/>
      <c r="BY83" s="673"/>
      <c r="BZ83" s="673"/>
      <c r="CA83" s="673"/>
      <c r="CB83" s="673"/>
      <c r="CC83" s="673"/>
      <c r="CD83" s="673"/>
      <c r="CE83" s="673"/>
      <c r="CF83" s="673"/>
      <c r="CG83" s="673"/>
      <c r="CH83" s="673"/>
    </row>
    <row r="84" spans="1:86" s="661" customFormat="1" ht="14.25"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73"/>
      <c r="BM84" s="668"/>
      <c r="BN84" s="668"/>
      <c r="BO84" s="673"/>
      <c r="BP84" s="668"/>
      <c r="BQ84" s="655"/>
      <c r="BR84" s="668"/>
      <c r="BS84" s="668"/>
      <c r="BT84" s="668"/>
      <c r="BU84" s="673"/>
      <c r="BV84" s="673"/>
      <c r="BW84" s="673"/>
      <c r="BX84" s="673"/>
      <c r="BY84" s="673"/>
      <c r="BZ84" s="673"/>
      <c r="CA84" s="673"/>
      <c r="CB84" s="673"/>
      <c r="CC84" s="673"/>
      <c r="CD84" s="673"/>
      <c r="CE84" s="673"/>
      <c r="CF84" s="673"/>
      <c r="CG84" s="673"/>
      <c r="CH84" s="673"/>
    </row>
    <row r="85" spans="1:86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73"/>
      <c r="BM85" s="668"/>
      <c r="BN85" s="668"/>
      <c r="BO85" s="673"/>
      <c r="BP85" s="668"/>
      <c r="BQ85" s="655"/>
      <c r="BR85" s="668"/>
      <c r="BS85" s="668"/>
      <c r="BT85" s="668"/>
      <c r="BU85" s="673"/>
      <c r="BV85" s="673"/>
      <c r="BW85" s="673"/>
      <c r="BX85" s="673"/>
      <c r="BY85" s="673"/>
      <c r="BZ85" s="673"/>
      <c r="CA85" s="673"/>
      <c r="CB85" s="673"/>
      <c r="CC85" s="673"/>
      <c r="CD85" s="673"/>
      <c r="CE85" s="673"/>
      <c r="CF85" s="673"/>
      <c r="CG85" s="673"/>
      <c r="CH85" s="673"/>
    </row>
    <row r="86" spans="1:86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73"/>
      <c r="BM86" s="668"/>
      <c r="BN86" s="668"/>
      <c r="BO86" s="673"/>
      <c r="BP86" s="668"/>
      <c r="BQ86" s="655"/>
      <c r="BR86" s="668"/>
      <c r="BS86" s="668"/>
      <c r="BT86" s="668"/>
      <c r="BU86" s="673"/>
      <c r="BV86" s="673"/>
      <c r="BW86" s="673"/>
      <c r="BX86" s="673"/>
      <c r="BY86" s="673"/>
      <c r="BZ86" s="673"/>
      <c r="CA86" s="673"/>
      <c r="CB86" s="673"/>
      <c r="CC86" s="673"/>
      <c r="CD86" s="673"/>
      <c r="CE86" s="673"/>
      <c r="CF86" s="673"/>
      <c r="CG86" s="673"/>
      <c r="CH86" s="673"/>
    </row>
    <row r="87" spans="1:86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73"/>
      <c r="BM87" s="668"/>
      <c r="BN87" s="668"/>
      <c r="BO87" s="673"/>
      <c r="BP87" s="668"/>
      <c r="BQ87" s="655"/>
      <c r="BR87" s="668"/>
      <c r="BS87" s="668"/>
      <c r="BT87" s="668"/>
      <c r="BU87" s="673"/>
      <c r="BV87" s="673"/>
      <c r="BW87" s="673"/>
      <c r="BX87" s="673"/>
      <c r="BY87" s="673"/>
      <c r="BZ87" s="673"/>
      <c r="CA87" s="673"/>
      <c r="CB87" s="673"/>
      <c r="CC87" s="673"/>
      <c r="CD87" s="673"/>
      <c r="CE87" s="673"/>
      <c r="CF87" s="673"/>
      <c r="CG87" s="673"/>
      <c r="CH87" s="673"/>
    </row>
    <row r="88" spans="1:86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73"/>
      <c r="BM88" s="668"/>
      <c r="BN88" s="668"/>
      <c r="BO88" s="673"/>
      <c r="BP88" s="668"/>
      <c r="BQ88" s="655"/>
      <c r="BR88" s="668"/>
      <c r="BS88" s="668"/>
      <c r="BT88" s="668"/>
      <c r="BU88" s="673"/>
      <c r="BV88" s="673"/>
      <c r="BW88" s="673"/>
      <c r="BX88" s="673"/>
      <c r="BY88" s="673"/>
      <c r="BZ88" s="673"/>
      <c r="CA88" s="673"/>
      <c r="CB88" s="673"/>
      <c r="CC88" s="673"/>
      <c r="CD88" s="673"/>
      <c r="CE88" s="673"/>
      <c r="CF88" s="673"/>
      <c r="CG88" s="673"/>
      <c r="CH88" s="673"/>
    </row>
    <row r="89" spans="1:86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73"/>
      <c r="BM89" s="668"/>
      <c r="BN89" s="668"/>
      <c r="BO89" s="673"/>
      <c r="BP89" s="668"/>
      <c r="BQ89" s="668"/>
      <c r="BR89" s="668"/>
      <c r="BS89" s="668"/>
      <c r="BT89" s="668"/>
      <c r="BU89" s="673"/>
      <c r="BV89" s="673"/>
      <c r="BW89" s="673"/>
      <c r="BX89" s="673"/>
      <c r="BY89" s="673"/>
      <c r="BZ89" s="673"/>
      <c r="CA89" s="673"/>
      <c r="CB89" s="673"/>
      <c r="CC89" s="673"/>
      <c r="CD89" s="673"/>
      <c r="CE89" s="673"/>
      <c r="CF89" s="673"/>
      <c r="CG89" s="673"/>
      <c r="CH89" s="673"/>
    </row>
    <row r="90" spans="1:86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73"/>
      <c r="BM90" s="668"/>
      <c r="BN90" s="668"/>
      <c r="BO90" s="673"/>
      <c r="BP90" s="668"/>
      <c r="BQ90" s="668"/>
      <c r="BR90" s="668"/>
      <c r="BS90" s="668"/>
      <c r="BT90" s="668"/>
      <c r="BU90" s="673"/>
      <c r="BV90" s="673"/>
      <c r="BW90" s="673"/>
      <c r="BX90" s="673"/>
      <c r="BY90" s="673"/>
      <c r="BZ90" s="673"/>
      <c r="CA90" s="673"/>
      <c r="CB90" s="673"/>
      <c r="CC90" s="673"/>
      <c r="CD90" s="673"/>
      <c r="CE90" s="673"/>
      <c r="CF90" s="673"/>
      <c r="CG90" s="673"/>
      <c r="CH90" s="673"/>
    </row>
    <row r="91" spans="1:86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73"/>
      <c r="BM91" s="668"/>
      <c r="BN91" s="668"/>
      <c r="BO91" s="673"/>
      <c r="BP91" s="668"/>
      <c r="BQ91" s="668"/>
      <c r="BR91" s="668"/>
      <c r="BS91" s="668"/>
      <c r="BT91" s="668"/>
      <c r="BU91" s="673"/>
      <c r="BV91" s="673"/>
      <c r="BW91" s="673"/>
      <c r="BX91" s="673"/>
      <c r="BY91" s="673"/>
      <c r="BZ91" s="673"/>
      <c r="CA91" s="673"/>
      <c r="CB91" s="673"/>
      <c r="CC91" s="673"/>
      <c r="CD91" s="673"/>
      <c r="CE91" s="673"/>
      <c r="CF91" s="673"/>
      <c r="CG91" s="673"/>
      <c r="CH91" s="673"/>
    </row>
    <row r="92" spans="1:86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73"/>
      <c r="BM92" s="668"/>
      <c r="BN92" s="668"/>
      <c r="BO92" s="673"/>
      <c r="BP92" s="668"/>
      <c r="BQ92" s="668"/>
      <c r="BR92" s="668"/>
      <c r="BS92" s="668"/>
      <c r="BT92" s="668"/>
      <c r="BU92" s="673"/>
      <c r="BV92" s="673"/>
      <c r="BW92" s="673"/>
      <c r="BX92" s="673"/>
      <c r="BY92" s="673"/>
      <c r="BZ92" s="673"/>
      <c r="CA92" s="673"/>
      <c r="CB92" s="673"/>
      <c r="CC92" s="673"/>
      <c r="CD92" s="673"/>
      <c r="CE92" s="673"/>
      <c r="CF92" s="673"/>
      <c r="CG92" s="673"/>
      <c r="CH92" s="673"/>
    </row>
    <row r="93" spans="1:86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73"/>
      <c r="BM93" s="668"/>
      <c r="BN93" s="668"/>
      <c r="BO93" s="673"/>
      <c r="BP93" s="668"/>
      <c r="BQ93" s="668"/>
      <c r="BR93" s="668"/>
      <c r="BS93" s="668"/>
      <c r="BT93" s="668"/>
      <c r="BU93" s="673"/>
      <c r="BV93" s="673"/>
      <c r="BW93" s="673"/>
      <c r="BX93" s="673"/>
      <c r="BY93" s="673"/>
      <c r="BZ93" s="673"/>
      <c r="CA93" s="673"/>
      <c r="CB93" s="673"/>
      <c r="CC93" s="673"/>
      <c r="CD93" s="673"/>
      <c r="CE93" s="673"/>
      <c r="CF93" s="673"/>
      <c r="CG93" s="673"/>
      <c r="CH93" s="673"/>
    </row>
    <row r="94" spans="1:86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73"/>
      <c r="BM94" s="668"/>
      <c r="BN94" s="668"/>
      <c r="BO94" s="673"/>
      <c r="BP94" s="668"/>
      <c r="BQ94" s="668"/>
      <c r="BR94" s="668"/>
      <c r="BS94" s="668"/>
      <c r="BT94" s="668"/>
      <c r="BU94" s="673"/>
      <c r="BV94" s="673"/>
      <c r="BW94" s="673"/>
      <c r="BX94" s="673"/>
      <c r="BY94" s="673"/>
      <c r="BZ94" s="673"/>
      <c r="CA94" s="673"/>
      <c r="CB94" s="673"/>
      <c r="CC94" s="673"/>
      <c r="CD94" s="673"/>
      <c r="CE94" s="673"/>
      <c r="CF94" s="673"/>
      <c r="CG94" s="673"/>
      <c r="CH94" s="673"/>
    </row>
    <row r="95" spans="1:86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73"/>
      <c r="BM95" s="668"/>
      <c r="BN95" s="668"/>
      <c r="BO95" s="673"/>
      <c r="BP95" s="668"/>
      <c r="BQ95" s="668"/>
      <c r="BR95" s="668"/>
      <c r="BS95" s="668"/>
      <c r="BT95" s="668"/>
      <c r="BU95" s="673"/>
      <c r="BV95" s="673"/>
      <c r="BW95" s="673"/>
      <c r="BX95" s="673"/>
      <c r="BY95" s="673"/>
      <c r="BZ95" s="673"/>
      <c r="CA95" s="673"/>
      <c r="CB95" s="673"/>
      <c r="CC95" s="673"/>
      <c r="CD95" s="673"/>
      <c r="CE95" s="673"/>
      <c r="CF95" s="673"/>
      <c r="CG95" s="673"/>
      <c r="CH95" s="673"/>
    </row>
    <row r="96" spans="1:86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73"/>
      <c r="BM96" s="668"/>
      <c r="BN96" s="668"/>
      <c r="BO96" s="673"/>
      <c r="BP96" s="668"/>
      <c r="BQ96" s="668"/>
      <c r="BR96" s="668"/>
      <c r="BS96" s="668"/>
      <c r="BT96" s="668"/>
      <c r="BU96" s="673"/>
      <c r="BV96" s="673"/>
      <c r="BW96" s="673"/>
      <c r="BX96" s="673"/>
      <c r="BY96" s="673"/>
      <c r="BZ96" s="673"/>
      <c r="CA96" s="673"/>
      <c r="CB96" s="673"/>
      <c r="CC96" s="673"/>
      <c r="CD96" s="673"/>
      <c r="CE96" s="673"/>
      <c r="CF96" s="673"/>
      <c r="CG96" s="673"/>
      <c r="CH96" s="673"/>
    </row>
    <row r="97" spans="5:86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73"/>
      <c r="BM97" s="668"/>
      <c r="BN97" s="668"/>
      <c r="BO97" s="673"/>
      <c r="BP97" s="668"/>
      <c r="BQ97" s="668"/>
      <c r="BR97" s="668"/>
      <c r="BS97" s="668"/>
      <c r="BT97" s="668"/>
      <c r="BU97" s="673"/>
      <c r="BV97" s="673"/>
      <c r="BW97" s="673"/>
      <c r="BX97" s="673"/>
      <c r="BY97" s="673"/>
      <c r="BZ97" s="673"/>
      <c r="CA97" s="673"/>
      <c r="CB97" s="673"/>
      <c r="CC97" s="673"/>
      <c r="CD97" s="673"/>
      <c r="CE97" s="673"/>
      <c r="CF97" s="673"/>
      <c r="CG97" s="673"/>
      <c r="CH97" s="673"/>
    </row>
    <row r="98" spans="5:86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73"/>
      <c r="BM98" s="668"/>
      <c r="BN98" s="668"/>
      <c r="BO98" s="673"/>
      <c r="BP98" s="668"/>
      <c r="BQ98" s="668"/>
      <c r="BR98" s="668"/>
      <c r="BS98" s="668"/>
      <c r="BT98" s="668"/>
      <c r="BU98" s="673"/>
      <c r="BV98" s="673"/>
      <c r="BW98" s="673"/>
      <c r="BX98" s="673"/>
      <c r="BY98" s="673"/>
      <c r="BZ98" s="673"/>
      <c r="CA98" s="673"/>
      <c r="CB98" s="673"/>
      <c r="CC98" s="673"/>
      <c r="CD98" s="673"/>
      <c r="CE98" s="673"/>
      <c r="CF98" s="673"/>
      <c r="CG98" s="673"/>
      <c r="CH98" s="673"/>
    </row>
    <row r="99" spans="5:86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73"/>
      <c r="BM99" s="668"/>
      <c r="BN99" s="668"/>
      <c r="BO99" s="673"/>
      <c r="BP99" s="668"/>
      <c r="BQ99" s="668"/>
      <c r="BR99" s="668"/>
      <c r="BS99" s="668"/>
      <c r="BT99" s="668"/>
      <c r="BU99" s="673"/>
      <c r="BV99" s="673"/>
      <c r="BW99" s="673"/>
      <c r="BX99" s="673"/>
      <c r="BY99" s="673"/>
      <c r="BZ99" s="673"/>
      <c r="CA99" s="673"/>
      <c r="CB99" s="673"/>
      <c r="CC99" s="673"/>
      <c r="CD99" s="673"/>
      <c r="CE99" s="673"/>
      <c r="CF99" s="673"/>
      <c r="CG99" s="673"/>
      <c r="CH99" s="673"/>
    </row>
    <row r="100" spans="5:86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73"/>
      <c r="BM100" s="668"/>
      <c r="BN100" s="668"/>
      <c r="BO100" s="673"/>
      <c r="BP100" s="668"/>
      <c r="BQ100" s="668"/>
      <c r="BR100" s="668"/>
      <c r="BS100" s="668"/>
      <c r="BT100" s="668"/>
      <c r="BU100" s="673"/>
      <c r="BV100" s="673"/>
      <c r="BW100" s="673"/>
      <c r="BX100" s="673"/>
      <c r="BY100" s="673"/>
      <c r="BZ100" s="673"/>
      <c r="CA100" s="673"/>
      <c r="CB100" s="673"/>
      <c r="CC100" s="673"/>
      <c r="CD100" s="673"/>
      <c r="CE100" s="673"/>
      <c r="CF100" s="673"/>
      <c r="CG100" s="673"/>
      <c r="CH100" s="673"/>
    </row>
    <row r="101" spans="5:86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73"/>
      <c r="BM101" s="668"/>
      <c r="BN101" s="668"/>
      <c r="BO101" s="673"/>
      <c r="BP101" s="668"/>
      <c r="BQ101" s="668"/>
      <c r="BR101" s="668"/>
      <c r="BS101" s="668"/>
      <c r="BT101" s="668"/>
      <c r="BU101" s="673"/>
      <c r="BV101" s="673"/>
      <c r="BW101" s="673"/>
      <c r="BX101" s="673"/>
      <c r="BY101" s="673"/>
      <c r="BZ101" s="673"/>
      <c r="CA101" s="673"/>
      <c r="CB101" s="673"/>
      <c r="CC101" s="673"/>
      <c r="CD101" s="673"/>
      <c r="CE101" s="673"/>
      <c r="CF101" s="673"/>
      <c r="CG101" s="673"/>
      <c r="CH101" s="673"/>
    </row>
    <row r="102" spans="5:86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73"/>
      <c r="BM102" s="668"/>
      <c r="BN102" s="668"/>
      <c r="BO102" s="673"/>
      <c r="BP102" s="668"/>
      <c r="BQ102" s="668"/>
      <c r="BR102" s="668"/>
      <c r="BS102" s="668"/>
      <c r="BT102" s="668"/>
      <c r="BU102" s="673"/>
      <c r="BV102" s="673"/>
      <c r="BW102" s="673"/>
      <c r="BX102" s="673"/>
      <c r="BY102" s="673"/>
      <c r="BZ102" s="673"/>
      <c r="CA102" s="673"/>
      <c r="CB102" s="673"/>
      <c r="CC102" s="673"/>
      <c r="CD102" s="673"/>
      <c r="CE102" s="673"/>
      <c r="CF102" s="673"/>
      <c r="CG102" s="673"/>
      <c r="CH102" s="673"/>
    </row>
    <row r="103" spans="5:86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73"/>
      <c r="BM103" s="668"/>
      <c r="BN103" s="668"/>
      <c r="BO103" s="673"/>
      <c r="BP103" s="668"/>
      <c r="BQ103" s="668"/>
      <c r="BR103" s="668"/>
      <c r="BS103" s="668"/>
      <c r="BT103" s="668"/>
      <c r="BU103" s="673"/>
      <c r="BV103" s="673"/>
      <c r="BW103" s="673"/>
      <c r="BX103" s="673"/>
      <c r="BY103" s="673"/>
      <c r="BZ103" s="673"/>
      <c r="CA103" s="673"/>
      <c r="CB103" s="673"/>
      <c r="CC103" s="673"/>
      <c r="CD103" s="673"/>
      <c r="CE103" s="673"/>
      <c r="CF103" s="673"/>
      <c r="CG103" s="673"/>
      <c r="CH103" s="673"/>
    </row>
    <row r="104" spans="5:86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73"/>
      <c r="BM104" s="668"/>
      <c r="BN104" s="668"/>
      <c r="BO104" s="673"/>
      <c r="BP104" s="668"/>
      <c r="BQ104" s="668"/>
      <c r="BR104" s="668"/>
      <c r="BS104" s="668"/>
      <c r="BT104" s="668"/>
      <c r="BU104" s="673"/>
      <c r="BV104" s="673"/>
      <c r="BW104" s="673"/>
      <c r="BX104" s="673"/>
      <c r="BY104" s="673"/>
      <c r="BZ104" s="673"/>
      <c r="CA104" s="673"/>
      <c r="CB104" s="673"/>
      <c r="CC104" s="673"/>
      <c r="CD104" s="673"/>
      <c r="CE104" s="673"/>
      <c r="CF104" s="673"/>
      <c r="CG104" s="673"/>
      <c r="CH104" s="673"/>
    </row>
    <row r="105" spans="5:86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587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73"/>
      <c r="BM105" s="668"/>
      <c r="BN105" s="668"/>
      <c r="BO105" s="673"/>
      <c r="BP105" s="668"/>
      <c r="BQ105" s="668"/>
      <c r="BR105" s="668"/>
      <c r="BS105" s="668"/>
      <c r="BT105" s="668"/>
      <c r="BU105" s="673"/>
      <c r="BV105" s="673"/>
      <c r="BW105" s="673"/>
      <c r="BX105" s="673"/>
      <c r="BY105" s="673"/>
      <c r="BZ105" s="673"/>
      <c r="CA105" s="673"/>
      <c r="CB105" s="673"/>
      <c r="CC105" s="673"/>
      <c r="CD105" s="673"/>
      <c r="CE105" s="673"/>
      <c r="CF105" s="673"/>
      <c r="CG105" s="673"/>
      <c r="CH105" s="673"/>
    </row>
    <row r="106" spans="5:86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 t="str">
        <f>IF(K77="","",IF(K77&gt;L77,"W",IF(K77=L77,"D",IF(K77&lt;L77,"L"))))</f>
        <v/>
      </c>
      <c r="N106" s="562" t="str">
        <f>IF(K77="","",K77+L77)</f>
        <v/>
      </c>
      <c r="O106" s="598"/>
      <c r="P106" s="562" t="str">
        <f>IF($K77="","",IF($N106&gt;P$19,"O",IF($N106&lt;P$19,"U",IF($N106=P$19,"-"))))</f>
        <v/>
      </c>
      <c r="Q106" s="586" t="str">
        <f t="shared" ref="Q106:Q169" si="44">IF(S106="","",IF(SIGN(S106)&lt;&gt;1,VLOOKUP(ABS(S106),SUP_HDC,3,TRUE),-VLOOKUP(ABS(S106),SUP_HDC,3,TRUE)))</f>
        <v/>
      </c>
      <c r="R106" s="587" t="str">
        <f t="shared" ref="R106:R137" si="45">IF(Q106="","",IF((K77-L77+Q106)&gt;=0.5,1,IF((K77-L77+Q106)=0.25,0.5,IF((K77-L77+Q106)&lt;=-0.5,-1,IF((K77-L77+Q106)=-0.25,-0.5,0)))))</f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 t="str">
        <f t="array" ref="AK106">IF($K106="","",SUM(IF(LEFT($AM106:$BK106,1)="s",1,0))-SUM(IF(RIGHT(LEFT($AM106:$BK106,2))="-",1,0)))</f>
        <v/>
      </c>
      <c r="AL106" s="562" t="str">
        <f t="array" ref="AL106">IF($K77="","",SUM(IF(LEFT($AM106:$BK106,1)="X",1,0)))</f>
        <v/>
      </c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73"/>
      <c r="BM106" s="668"/>
      <c r="BN106" s="668"/>
      <c r="BO106" s="673"/>
      <c r="BP106" s="668"/>
      <c r="BQ106" s="668"/>
      <c r="BR106" s="668"/>
      <c r="BS106" s="668"/>
      <c r="BT106" s="668"/>
      <c r="BU106" s="673"/>
      <c r="BV106" s="673"/>
      <c r="BW106" s="673"/>
      <c r="BX106" s="673"/>
      <c r="BY106" s="673"/>
      <c r="BZ106" s="673"/>
      <c r="CA106" s="673"/>
      <c r="CB106" s="673"/>
      <c r="CC106" s="673"/>
      <c r="CD106" s="673"/>
      <c r="CE106" s="673"/>
      <c r="CF106" s="673"/>
      <c r="CG106" s="673"/>
      <c r="CH106" s="673"/>
    </row>
    <row r="107" spans="5:86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 t="shared" ref="M107:M170" si="46">IF(K78="","",IF(K78&gt;L78,"W",IF(K78=L78,"D",IF(K78&lt;L78,"L"))))</f>
        <v/>
      </c>
      <c r="N107" s="562" t="str">
        <f t="shared" ref="N107:N170" si="47">IF(K78="","",K78+L78)</f>
        <v/>
      </c>
      <c r="O107" s="598"/>
      <c r="P107" s="562" t="str">
        <f t="shared" ref="P107:P170" si="48">IF($K78="","",IF($N107&gt;P$19,"O",IF($N107&lt;P$19,"U",IF($N107=P$19,"-"))))</f>
        <v/>
      </c>
      <c r="Q107" s="586" t="str">
        <f t="shared" si="44"/>
        <v/>
      </c>
      <c r="R107" s="587" t="str">
        <f t="shared" si="45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IF($K107="","",SUM(IF(LEFT($AM107:$BK107,1)="s",1,0))-SUM(IF(RIGHT(LEFT($AM107:$BK107,2))="-",1,0)))</f>
        <v/>
      </c>
      <c r="AL107" s="562" t="str">
        <f t="array" ref="AL107">IF($K78="","",SUM(IF(LEFT($AM107:$BK107,1)="X",1,0)))</f>
        <v/>
      </c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73"/>
      <c r="BM107" s="668"/>
      <c r="BN107" s="668"/>
      <c r="BO107" s="673"/>
      <c r="BP107" s="668"/>
      <c r="BQ107" s="668"/>
      <c r="BR107" s="668"/>
      <c r="BS107" s="668"/>
      <c r="BT107" s="668"/>
      <c r="BU107" s="673"/>
      <c r="BV107" s="673"/>
      <c r="BW107" s="673"/>
      <c r="BX107" s="673"/>
      <c r="BY107" s="673"/>
      <c r="BZ107" s="673"/>
      <c r="CA107" s="673"/>
      <c r="CB107" s="673"/>
      <c r="CC107" s="673"/>
      <c r="CD107" s="673"/>
      <c r="CE107" s="673"/>
      <c r="CF107" s="673"/>
      <c r="CG107" s="673"/>
      <c r="CH107" s="673"/>
    </row>
    <row r="108" spans="5:86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si="46"/>
        <v/>
      </c>
      <c r="N108" s="562" t="str">
        <f t="shared" si="47"/>
        <v/>
      </c>
      <c r="O108" s="598"/>
      <c r="P108" s="562" t="str">
        <f t="shared" si="48"/>
        <v/>
      </c>
      <c r="Q108" s="586" t="str">
        <f t="shared" si="44"/>
        <v/>
      </c>
      <c r="R108" s="587" t="str">
        <f t="shared" si="45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IF($K108="","",SUM(IF(LEFT($AM108:$BK108,1)="s",1,0))-SUM(IF(RIGHT(LEFT($AM108:$BK108,2))="-",1,0)))</f>
        <v/>
      </c>
      <c r="AL108" s="562" t="str">
        <f t="array" ref="AL108">IF($K79="","",SUM(IF(LEFT($AM108:$BK108,1)="X",1,0)))</f>
        <v/>
      </c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73"/>
      <c r="BM108" s="668"/>
      <c r="BN108" s="668"/>
      <c r="BO108" s="673"/>
      <c r="BP108" s="668"/>
      <c r="BQ108" s="668"/>
      <c r="BR108" s="668"/>
      <c r="BS108" s="668"/>
      <c r="BT108" s="668"/>
      <c r="BU108" s="673"/>
      <c r="BV108" s="673"/>
      <c r="BW108" s="673"/>
      <c r="BX108" s="673"/>
      <c r="BY108" s="673"/>
      <c r="BZ108" s="673"/>
      <c r="CA108" s="673"/>
      <c r="CB108" s="673"/>
      <c r="CC108" s="673"/>
      <c r="CD108" s="673"/>
      <c r="CE108" s="673"/>
      <c r="CF108" s="673"/>
      <c r="CG108" s="673"/>
      <c r="CH108" s="673"/>
    </row>
    <row r="109" spans="5:86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46"/>
        <v/>
      </c>
      <c r="N109" s="562" t="str">
        <f t="shared" si="47"/>
        <v/>
      </c>
      <c r="O109" s="598"/>
      <c r="P109" s="562" t="str">
        <f t="shared" si="48"/>
        <v/>
      </c>
      <c r="Q109" s="586" t="str">
        <f t="shared" si="44"/>
        <v/>
      </c>
      <c r="R109" s="587" t="str">
        <f t="shared" si="45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IF($K109="","",SUM(IF(LEFT($AM109:$BK109,1)="s",1,0))-SUM(IF(RIGHT(LEFT($AM109:$BK109,2))="-",1,0)))</f>
        <v/>
      </c>
      <c r="AL109" s="562" t="str">
        <f t="array" ref="AL109">IF($K80="","",SUM(IF(LEFT($AM109:$BK109,1)="X",1,0)))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73"/>
      <c r="BM109" s="668"/>
      <c r="BN109" s="668"/>
      <c r="BO109" s="673"/>
      <c r="BP109" s="668"/>
      <c r="BQ109" s="668"/>
      <c r="BR109" s="668"/>
      <c r="BS109" s="668"/>
      <c r="BT109" s="668"/>
      <c r="BU109" s="673"/>
      <c r="BV109" s="673"/>
      <c r="BW109" s="673"/>
      <c r="BX109" s="673"/>
      <c r="BY109" s="673"/>
      <c r="BZ109" s="673"/>
      <c r="CA109" s="673"/>
      <c r="CB109" s="673"/>
      <c r="CC109" s="673"/>
      <c r="CD109" s="673"/>
      <c r="CE109" s="673"/>
      <c r="CF109" s="673"/>
      <c r="CG109" s="673"/>
      <c r="CH109" s="673"/>
    </row>
    <row r="110" spans="5:86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46"/>
        <v/>
      </c>
      <c r="N110" s="562" t="str">
        <f t="shared" si="47"/>
        <v/>
      </c>
      <c r="O110" s="598"/>
      <c r="P110" s="562" t="str">
        <f t="shared" si="48"/>
        <v/>
      </c>
      <c r="Q110" s="586" t="str">
        <f t="shared" si="44"/>
        <v/>
      </c>
      <c r="R110" s="587" t="str">
        <f t="shared" si="45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IF($K110="","",SUM(IF(LEFT($AM110:$BK110,1)="s",1,0))-SUM(IF(RIGHT(LEFT($AM110:$BK110,2))="-",1,0)))</f>
        <v/>
      </c>
      <c r="AL110" s="562" t="str">
        <f t="array" ref="AL110">IF($K81="","",SUM(IF(LEFT($AM110:$BK110,1)="X",1,0)))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73"/>
      <c r="BM110" s="668"/>
      <c r="BN110" s="668"/>
      <c r="BO110" s="673"/>
      <c r="BP110" s="668"/>
      <c r="BQ110" s="668"/>
      <c r="BR110" s="668"/>
      <c r="BS110" s="668"/>
      <c r="BT110" s="668"/>
      <c r="BU110" s="673"/>
      <c r="BV110" s="673"/>
      <c r="BW110" s="673"/>
      <c r="BX110" s="673"/>
      <c r="BY110" s="673"/>
      <c r="BZ110" s="673"/>
      <c r="CA110" s="673"/>
      <c r="CB110" s="673"/>
      <c r="CC110" s="673"/>
      <c r="CD110" s="673"/>
      <c r="CE110" s="673"/>
      <c r="CF110" s="673"/>
      <c r="CG110" s="673"/>
      <c r="CH110" s="673"/>
    </row>
    <row r="111" spans="5:86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46"/>
        <v/>
      </c>
      <c r="N111" s="562" t="str">
        <f t="shared" si="47"/>
        <v/>
      </c>
      <c r="O111" s="598"/>
      <c r="P111" s="562" t="str">
        <f t="shared" si="48"/>
        <v/>
      </c>
      <c r="Q111" s="586" t="str">
        <f t="shared" si="44"/>
        <v/>
      </c>
      <c r="R111" s="587" t="str">
        <f t="shared" si="45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IF($K111="","",SUM(IF(LEFT($AM111:$BK111,1)="s",1,0))-SUM(IF(RIGHT(LEFT($AM111:$BK111,2))="-",1,0)))</f>
        <v/>
      </c>
      <c r="AL111" s="562" t="str">
        <f t="array" ref="AL111">IF($K82="","",SUM(IF(LEFT($AM111:$BK111,1)="X",1,0)))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73"/>
      <c r="BM111" s="668"/>
      <c r="BN111" s="668"/>
      <c r="BO111" s="673"/>
      <c r="BP111" s="668"/>
      <c r="BQ111" s="668"/>
      <c r="BR111" s="668"/>
      <c r="BS111" s="668"/>
      <c r="BT111" s="668"/>
      <c r="BU111" s="673"/>
      <c r="BV111" s="673"/>
      <c r="BW111" s="673"/>
      <c r="BX111" s="673"/>
      <c r="BY111" s="673"/>
      <c r="BZ111" s="673"/>
      <c r="CA111" s="673"/>
      <c r="CB111" s="673"/>
      <c r="CC111" s="673"/>
      <c r="CD111" s="673"/>
      <c r="CE111" s="673"/>
      <c r="CF111" s="673"/>
      <c r="CG111" s="673"/>
      <c r="CH111" s="673"/>
    </row>
    <row r="112" spans="5:86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46"/>
        <v/>
      </c>
      <c r="N112" s="562" t="str">
        <f t="shared" si="47"/>
        <v/>
      </c>
      <c r="O112" s="598"/>
      <c r="P112" s="562" t="str">
        <f t="shared" si="48"/>
        <v/>
      </c>
      <c r="Q112" s="586" t="str">
        <f t="shared" si="44"/>
        <v/>
      </c>
      <c r="R112" s="587" t="str">
        <f t="shared" si="45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IF($K112="","",SUM(IF(LEFT($AM112:$BK112,1)="s",1,0))-SUM(IF(RIGHT(LEFT($AM112:$BK112,2))="-",1,0)))</f>
        <v/>
      </c>
      <c r="AL112" s="562" t="str">
        <f t="array" ref="AL112">IF($K83="","",SUM(IF(LEFT($AM112:$BK112,1)="X",1,0)))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73"/>
      <c r="BM112" s="668"/>
      <c r="BN112" s="668"/>
      <c r="BO112" s="673"/>
      <c r="BP112" s="668"/>
      <c r="BQ112" s="668"/>
      <c r="BR112" s="668"/>
      <c r="BS112" s="668"/>
      <c r="BT112" s="668"/>
      <c r="BU112" s="673"/>
      <c r="BV112" s="673"/>
      <c r="BW112" s="673"/>
      <c r="BX112" s="673"/>
      <c r="BY112" s="673"/>
      <c r="BZ112" s="673"/>
      <c r="CA112" s="673"/>
      <c r="CB112" s="673"/>
      <c r="CC112" s="673"/>
      <c r="CD112" s="673"/>
      <c r="CE112" s="673"/>
      <c r="CF112" s="673"/>
      <c r="CG112" s="673"/>
      <c r="CH112" s="673"/>
    </row>
    <row r="113" spans="5:86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46"/>
        <v/>
      </c>
      <c r="N113" s="562" t="str">
        <f t="shared" si="47"/>
        <v/>
      </c>
      <c r="O113" s="598"/>
      <c r="P113" s="562" t="str">
        <f t="shared" si="48"/>
        <v/>
      </c>
      <c r="Q113" s="586" t="str">
        <f t="shared" si="44"/>
        <v/>
      </c>
      <c r="R113" s="587" t="str">
        <f t="shared" si="45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IF($K113="","",SUM(IF(LEFT($AM113:$BK113,1)="s",1,0))-SUM(IF(RIGHT(LEFT($AM113:$BK113,2))="-",1,0)))</f>
        <v/>
      </c>
      <c r="AL113" s="562" t="str">
        <f t="array" ref="AL113">IF($K84="","",SUM(IF(LEFT($AM113:$BK113,1)="X",1,0)))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73"/>
      <c r="BM113" s="668"/>
      <c r="BN113" s="668"/>
      <c r="BO113" s="673"/>
      <c r="BP113" s="668"/>
      <c r="BQ113" s="668"/>
      <c r="BR113" s="668"/>
      <c r="BS113" s="668"/>
      <c r="BT113" s="668"/>
      <c r="BU113" s="673"/>
      <c r="BV113" s="673"/>
      <c r="BW113" s="673"/>
      <c r="BX113" s="673"/>
      <c r="BY113" s="673"/>
      <c r="BZ113" s="673"/>
      <c r="CA113" s="673"/>
      <c r="CB113" s="673"/>
      <c r="CC113" s="673"/>
      <c r="CD113" s="673"/>
      <c r="CE113" s="673"/>
      <c r="CF113" s="673"/>
      <c r="CG113" s="673"/>
      <c r="CH113" s="673"/>
    </row>
    <row r="114" spans="5:86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46"/>
        <v/>
      </c>
      <c r="N114" s="562" t="str">
        <f t="shared" si="47"/>
        <v/>
      </c>
      <c r="O114" s="598"/>
      <c r="P114" s="562" t="str">
        <f t="shared" si="48"/>
        <v/>
      </c>
      <c r="Q114" s="586" t="str">
        <f t="shared" si="44"/>
        <v/>
      </c>
      <c r="R114" s="587" t="str">
        <f t="shared" si="45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IF($K114="","",SUM(IF(LEFT($AM114:$BK114,1)="s",1,0))-SUM(IF(RIGHT(LEFT($AM114:$BK114,2))="-",1,0)))</f>
        <v/>
      </c>
      <c r="AL114" s="562" t="str">
        <f t="array" ref="AL114">IF($K85="","",SUM(IF(LEFT($AM114:$BK114,1)="X",1,0)))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73"/>
      <c r="BM114" s="668"/>
      <c r="BN114" s="668"/>
      <c r="BO114" s="673"/>
      <c r="BP114" s="668"/>
      <c r="BQ114" s="668"/>
      <c r="BR114" s="668"/>
      <c r="BS114" s="668"/>
      <c r="BT114" s="668"/>
      <c r="BU114" s="673"/>
      <c r="BV114" s="673"/>
      <c r="BW114" s="673"/>
      <c r="BX114" s="673"/>
      <c r="BY114" s="673"/>
      <c r="BZ114" s="673"/>
      <c r="CA114" s="673"/>
      <c r="CB114" s="673"/>
      <c r="CC114" s="673"/>
      <c r="CD114" s="673"/>
      <c r="CE114" s="673"/>
      <c r="CF114" s="673"/>
      <c r="CG114" s="673"/>
      <c r="CH114" s="673"/>
    </row>
    <row r="115" spans="5:86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46"/>
        <v/>
      </c>
      <c r="N115" s="562" t="str">
        <f t="shared" si="47"/>
        <v/>
      </c>
      <c r="O115" s="598"/>
      <c r="P115" s="562" t="str">
        <f t="shared" si="48"/>
        <v/>
      </c>
      <c r="Q115" s="586" t="str">
        <f t="shared" si="44"/>
        <v/>
      </c>
      <c r="R115" s="587" t="str">
        <f t="shared" si="45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IF($K115="","",SUM(IF(LEFT($AM115:$BK115,1)="s",1,0))-SUM(IF(RIGHT(LEFT($AM115:$BK115,2))="-",1,0)))</f>
        <v/>
      </c>
      <c r="AL115" s="562" t="str">
        <f t="array" ref="AL115">IF($K86="","",SUM(IF(LEFT($AM115:$BK115,1)="X",1,0)))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73"/>
      <c r="BM115" s="668"/>
      <c r="BN115" s="668"/>
      <c r="BO115" s="673"/>
      <c r="BP115" s="668"/>
      <c r="BQ115" s="668"/>
      <c r="BR115" s="668"/>
      <c r="BS115" s="668"/>
      <c r="BT115" s="668"/>
      <c r="BU115" s="673"/>
      <c r="BV115" s="673"/>
      <c r="BW115" s="673"/>
      <c r="BX115" s="673"/>
      <c r="BY115" s="673"/>
      <c r="BZ115" s="673"/>
      <c r="CA115" s="673"/>
      <c r="CB115" s="673"/>
      <c r="CC115" s="673"/>
      <c r="CD115" s="673"/>
      <c r="CE115" s="673"/>
      <c r="CF115" s="673"/>
      <c r="CG115" s="673"/>
      <c r="CH115" s="673"/>
    </row>
    <row r="116" spans="5:86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46"/>
        <v/>
      </c>
      <c r="N116" s="562" t="str">
        <f t="shared" si="47"/>
        <v/>
      </c>
      <c r="O116" s="562"/>
      <c r="P116" s="562" t="str">
        <f t="shared" si="48"/>
        <v/>
      </c>
      <c r="Q116" s="586" t="str">
        <f t="shared" si="44"/>
        <v/>
      </c>
      <c r="R116" s="587" t="str">
        <f t="shared" si="45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IF($K116="","",SUM(IF(LEFT($AM116:$BK116,1)="s",1,0))-SUM(IF(RIGHT(LEFT($AM116:$BK116,2))="-",1,0)))</f>
        <v/>
      </c>
      <c r="AL116" s="562" t="str">
        <f t="array" ref="AL116">IF($K87="","",SUM(IF(LEFT($AM116:$BK116,1)="X",1,0)))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73"/>
      <c r="BM116" s="668"/>
      <c r="BN116" s="668"/>
      <c r="BO116" s="673"/>
      <c r="BP116" s="668"/>
      <c r="BQ116" s="668"/>
      <c r="BR116" s="668"/>
      <c r="BS116" s="668"/>
      <c r="BT116" s="668"/>
      <c r="BU116" s="673"/>
      <c r="BV116" s="673"/>
      <c r="BW116" s="673"/>
      <c r="BX116" s="673"/>
      <c r="BY116" s="673"/>
      <c r="BZ116" s="673"/>
      <c r="CA116" s="673"/>
      <c r="CB116" s="673"/>
      <c r="CC116" s="673"/>
      <c r="CD116" s="673"/>
      <c r="CE116" s="673"/>
      <c r="CF116" s="673"/>
      <c r="CG116" s="673"/>
      <c r="CH116" s="673"/>
    </row>
    <row r="117" spans="5:86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46"/>
        <v/>
      </c>
      <c r="N117" s="562" t="str">
        <f t="shared" si="47"/>
        <v/>
      </c>
      <c r="O117" s="562"/>
      <c r="P117" s="562" t="str">
        <f t="shared" si="48"/>
        <v/>
      </c>
      <c r="Q117" s="586" t="str">
        <f t="shared" si="44"/>
        <v/>
      </c>
      <c r="R117" s="587" t="str">
        <f t="shared" si="45"/>
        <v/>
      </c>
      <c r="S117" s="587"/>
      <c r="T117" s="587"/>
      <c r="U117" s="587"/>
      <c r="V117" s="587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IF($K117="","",SUM(IF(LEFT($AM117:$BK117,1)="s",1,0))-SUM(IF(RIGHT(LEFT($AM117:$BK117,2))="-",1,0)))</f>
        <v/>
      </c>
      <c r="AL117" s="562" t="str">
        <f t="array" ref="AL117">IF($K88="","",SUM(IF(LEFT($AM117:$BK117,1)="X",1,0)))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73"/>
      <c r="BM117" s="668"/>
      <c r="BN117" s="668"/>
      <c r="BO117" s="673"/>
      <c r="BP117" s="668"/>
      <c r="BQ117" s="668"/>
      <c r="BR117" s="668"/>
      <c r="BS117" s="668"/>
      <c r="BT117" s="668"/>
      <c r="BU117" s="673"/>
      <c r="BV117" s="673"/>
      <c r="BW117" s="673"/>
      <c r="BX117" s="673"/>
      <c r="BY117" s="673"/>
      <c r="BZ117" s="673"/>
      <c r="CA117" s="673"/>
      <c r="CB117" s="673"/>
      <c r="CC117" s="673"/>
      <c r="CD117" s="673"/>
      <c r="CE117" s="673"/>
      <c r="CF117" s="673"/>
      <c r="CG117" s="673"/>
      <c r="CH117" s="673"/>
    </row>
    <row r="118" spans="5:86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46"/>
        <v/>
      </c>
      <c r="N118" s="562" t="str">
        <f t="shared" si="47"/>
        <v/>
      </c>
      <c r="O118" s="562"/>
      <c r="P118" s="562" t="str">
        <f t="shared" si="48"/>
        <v/>
      </c>
      <c r="Q118" s="586" t="str">
        <f t="shared" si="44"/>
        <v/>
      </c>
      <c r="R118" s="587" t="str">
        <f t="shared" si="45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IF($K118="","",SUM(IF(LEFT($AM118:$BK118,1)="s",1,0))-SUM(IF(RIGHT(LEFT($AM118:$BK118,2))="-",1,0)))</f>
        <v/>
      </c>
      <c r="AL118" s="562" t="str">
        <f t="array" ref="AL118">IF($K89="","",SUM(IF(LEFT($AM118:$BK118,1)="X",1,0)))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73"/>
      <c r="BM118" s="668"/>
      <c r="BN118" s="668"/>
      <c r="BO118" s="673"/>
      <c r="BP118" s="668"/>
      <c r="BQ118" s="668"/>
      <c r="BR118" s="668"/>
      <c r="BS118" s="668"/>
      <c r="BT118" s="668"/>
      <c r="BU118" s="673"/>
      <c r="BV118" s="673"/>
      <c r="BW118" s="673"/>
      <c r="BX118" s="673"/>
      <c r="BY118" s="673"/>
      <c r="BZ118" s="673"/>
      <c r="CA118" s="673"/>
      <c r="CB118" s="673"/>
      <c r="CC118" s="673"/>
      <c r="CD118" s="673"/>
      <c r="CE118" s="673"/>
      <c r="CF118" s="673"/>
      <c r="CG118" s="673"/>
      <c r="CH118" s="673"/>
    </row>
    <row r="119" spans="5:86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46"/>
        <v/>
      </c>
      <c r="N119" s="562" t="str">
        <f t="shared" si="47"/>
        <v/>
      </c>
      <c r="O119" s="562"/>
      <c r="P119" s="562" t="str">
        <f t="shared" si="48"/>
        <v/>
      </c>
      <c r="Q119" s="586" t="str">
        <f t="shared" si="44"/>
        <v/>
      </c>
      <c r="R119" s="587" t="str">
        <f t="shared" si="45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IF($K119="","",SUM(IF(LEFT($AM119:$BK119,1)="s",1,0))-SUM(IF(RIGHT(LEFT($AM119:$BK119,2))="-",1,0)))</f>
        <v/>
      </c>
      <c r="AL119" s="562" t="str">
        <f t="array" ref="AL119">IF($K90="","",SUM(IF(LEFT($AM119:$BK119,1)="X",1,0)))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73"/>
      <c r="BM119" s="668"/>
      <c r="BN119" s="668"/>
      <c r="BO119" s="673"/>
      <c r="BP119" s="668"/>
      <c r="BQ119" s="668"/>
      <c r="BR119" s="668"/>
      <c r="BS119" s="668"/>
      <c r="BT119" s="668"/>
      <c r="BU119" s="673"/>
      <c r="BV119" s="673"/>
      <c r="BW119" s="673"/>
      <c r="BX119" s="673"/>
      <c r="BY119" s="673"/>
      <c r="BZ119" s="673"/>
      <c r="CA119" s="673"/>
      <c r="CB119" s="673"/>
      <c r="CC119" s="673"/>
      <c r="CD119" s="673"/>
      <c r="CE119" s="673"/>
      <c r="CF119" s="673"/>
      <c r="CG119" s="673"/>
      <c r="CH119" s="673"/>
    </row>
    <row r="120" spans="5:86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46"/>
        <v/>
      </c>
      <c r="N120" s="562" t="str">
        <f t="shared" si="47"/>
        <v/>
      </c>
      <c r="O120" s="562"/>
      <c r="P120" s="562" t="str">
        <f t="shared" si="48"/>
        <v/>
      </c>
      <c r="Q120" s="586" t="str">
        <f t="shared" si="44"/>
        <v/>
      </c>
      <c r="R120" s="587" t="str">
        <f t="shared" si="45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IF($K120="","",SUM(IF(LEFT($AM120:$BK120,1)="s",1,0))-SUM(IF(RIGHT(LEFT($AM120:$BK120,2))="-",1,0)))</f>
        <v/>
      </c>
      <c r="AL120" s="562" t="str">
        <f t="array" ref="AL120">IF($K91="","",SUM(IF(LEFT($AM120:$BK120,1)="X",1,0)))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73"/>
      <c r="BM120" s="668"/>
      <c r="BN120" s="668"/>
      <c r="BO120" s="673"/>
      <c r="BP120" s="668"/>
      <c r="BQ120" s="668"/>
      <c r="BR120" s="668"/>
      <c r="BS120" s="668"/>
      <c r="BT120" s="668"/>
      <c r="BU120" s="673"/>
      <c r="BV120" s="673"/>
      <c r="BW120" s="673"/>
      <c r="BX120" s="673"/>
      <c r="BY120" s="673"/>
      <c r="BZ120" s="673"/>
      <c r="CA120" s="673"/>
      <c r="CB120" s="673"/>
      <c r="CC120" s="673"/>
      <c r="CD120" s="673"/>
      <c r="CE120" s="673"/>
      <c r="CF120" s="673"/>
      <c r="CG120" s="673"/>
      <c r="CH120" s="673"/>
    </row>
    <row r="121" spans="5:86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46"/>
        <v/>
      </c>
      <c r="N121" s="562" t="str">
        <f t="shared" si="47"/>
        <v/>
      </c>
      <c r="O121" s="562"/>
      <c r="P121" s="562" t="str">
        <f t="shared" si="48"/>
        <v/>
      </c>
      <c r="Q121" s="586" t="str">
        <f t="shared" si="44"/>
        <v/>
      </c>
      <c r="R121" s="587" t="str">
        <f t="shared" si="45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IF($K121="","",SUM(IF(LEFT($AM121:$BK121,1)="s",1,0))-SUM(IF(RIGHT(LEFT($AM121:$BK121,2))="-",1,0)))</f>
        <v/>
      </c>
      <c r="AL121" s="562" t="str">
        <f t="array" ref="AL121">IF($K92="","",SUM(IF(LEFT($AM121:$BK121,1)="X",1,0)))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73"/>
      <c r="BM121" s="668"/>
      <c r="BN121" s="668"/>
      <c r="BO121" s="673"/>
      <c r="BP121" s="668"/>
      <c r="BQ121" s="668"/>
      <c r="BR121" s="668"/>
      <c r="BS121" s="668"/>
      <c r="BT121" s="668"/>
      <c r="BU121" s="673"/>
      <c r="BV121" s="673"/>
      <c r="BW121" s="673"/>
      <c r="BX121" s="673"/>
      <c r="BY121" s="673"/>
      <c r="BZ121" s="673"/>
      <c r="CA121" s="673"/>
      <c r="CB121" s="673"/>
      <c r="CC121" s="673"/>
      <c r="CD121" s="673"/>
      <c r="CE121" s="673"/>
      <c r="CF121" s="673"/>
      <c r="CG121" s="673"/>
      <c r="CH121" s="673"/>
    </row>
    <row r="122" spans="5:86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46"/>
        <v/>
      </c>
      <c r="N122" s="562" t="str">
        <f t="shared" si="47"/>
        <v/>
      </c>
      <c r="O122" s="562"/>
      <c r="P122" s="562" t="str">
        <f t="shared" si="48"/>
        <v/>
      </c>
      <c r="Q122" s="586" t="str">
        <f t="shared" si="44"/>
        <v/>
      </c>
      <c r="R122" s="587" t="str">
        <f t="shared" si="45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IF($K122="","",SUM(IF(LEFT($AM122:$BK122,1)="s",1,0))-SUM(IF(RIGHT(LEFT($AM122:$BK122,2))="-",1,0)))</f>
        <v/>
      </c>
      <c r="AL122" s="562" t="str">
        <f t="array" ref="AL122">IF($K93="","",SUM(IF(LEFT($AM122:$BK122,1)="X",1,0)))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73"/>
      <c r="BM122" s="668"/>
      <c r="BN122" s="668"/>
      <c r="BO122" s="673"/>
      <c r="BP122" s="668"/>
      <c r="BQ122" s="668"/>
      <c r="BR122" s="668"/>
      <c r="BS122" s="668"/>
      <c r="BT122" s="668"/>
      <c r="BU122" s="673"/>
      <c r="BV122" s="673"/>
      <c r="BW122" s="673"/>
      <c r="BX122" s="673"/>
      <c r="BY122" s="673"/>
      <c r="BZ122" s="673"/>
      <c r="CA122" s="673"/>
      <c r="CB122" s="673"/>
      <c r="CC122" s="673"/>
      <c r="CD122" s="673"/>
      <c r="CE122" s="673"/>
      <c r="CF122" s="673"/>
      <c r="CG122" s="673"/>
      <c r="CH122" s="673"/>
    </row>
    <row r="123" spans="5:86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46"/>
        <v/>
      </c>
      <c r="N123" s="562" t="str">
        <f t="shared" si="47"/>
        <v/>
      </c>
      <c r="O123" s="562"/>
      <c r="P123" s="562" t="str">
        <f t="shared" si="48"/>
        <v/>
      </c>
      <c r="Q123" s="586" t="str">
        <f t="shared" si="44"/>
        <v/>
      </c>
      <c r="R123" s="587" t="str">
        <f t="shared" si="45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IF($K123="","",SUM(IF(LEFT($AM123:$BK123,1)="s",1,0))-SUM(IF(RIGHT(LEFT($AM123:$BK123,2))="-",1,0)))</f>
        <v/>
      </c>
      <c r="AL123" s="562" t="str">
        <f t="array" ref="AL123">IF($K94="","",SUM(IF(LEFT($AM123:$BK123,1)="X",1,0)))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73"/>
      <c r="BM123" s="668"/>
      <c r="BN123" s="668"/>
      <c r="BO123" s="673"/>
      <c r="BP123" s="668"/>
      <c r="BQ123" s="668"/>
      <c r="BR123" s="668"/>
      <c r="BS123" s="668"/>
      <c r="BT123" s="668"/>
      <c r="BU123" s="673"/>
      <c r="BV123" s="673"/>
      <c r="BW123" s="673"/>
      <c r="BX123" s="673"/>
      <c r="BY123" s="673"/>
      <c r="BZ123" s="673"/>
      <c r="CA123" s="673"/>
      <c r="CB123" s="673"/>
      <c r="CC123" s="673"/>
      <c r="CD123" s="673"/>
      <c r="CE123" s="673"/>
      <c r="CF123" s="673"/>
      <c r="CG123" s="673"/>
      <c r="CH123" s="673"/>
    </row>
    <row r="124" spans="5:86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46"/>
        <v/>
      </c>
      <c r="N124" s="562" t="str">
        <f t="shared" si="47"/>
        <v/>
      </c>
      <c r="O124" s="562"/>
      <c r="P124" s="562" t="str">
        <f t="shared" si="48"/>
        <v/>
      </c>
      <c r="Q124" s="586" t="str">
        <f t="shared" si="44"/>
        <v/>
      </c>
      <c r="R124" s="587" t="str">
        <f t="shared" si="45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IF($K124="","",SUM(IF(LEFT($AM124:$BK124,1)="s",1,0))-SUM(IF(RIGHT(LEFT($AM124:$BK124,2))="-",1,0)))</f>
        <v/>
      </c>
      <c r="AL124" s="562" t="str">
        <f t="array" ref="AL124">IF($K95="","",SUM(IF(LEFT($AM124:$BK124,1)="X",1,0)))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73"/>
      <c r="BM124" s="668"/>
      <c r="BN124" s="668"/>
      <c r="BO124" s="673"/>
      <c r="BP124" s="668"/>
      <c r="BQ124" s="668"/>
      <c r="BR124" s="668"/>
      <c r="BS124" s="668"/>
      <c r="BT124" s="668"/>
      <c r="BU124" s="673"/>
      <c r="BV124" s="673"/>
      <c r="BW124" s="673"/>
      <c r="BX124" s="673"/>
      <c r="BY124" s="673"/>
      <c r="BZ124" s="673"/>
      <c r="CA124" s="673"/>
      <c r="CB124" s="673"/>
      <c r="CC124" s="673"/>
      <c r="CD124" s="673"/>
      <c r="CE124" s="673"/>
      <c r="CF124" s="673"/>
      <c r="CG124" s="673"/>
      <c r="CH124" s="673"/>
    </row>
    <row r="125" spans="5:86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46"/>
        <v/>
      </c>
      <c r="N125" s="562" t="str">
        <f t="shared" si="47"/>
        <v/>
      </c>
      <c r="O125" s="562"/>
      <c r="P125" s="562" t="str">
        <f t="shared" si="48"/>
        <v/>
      </c>
      <c r="Q125" s="586" t="str">
        <f t="shared" si="44"/>
        <v/>
      </c>
      <c r="R125" s="587" t="str">
        <f t="shared" si="45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IF($K125="","",SUM(IF(LEFT($AM125:$BK125,1)="s",1,0))-SUM(IF(RIGHT(LEFT($AM125:$BK125,2))="-",1,0)))</f>
        <v/>
      </c>
      <c r="AL125" s="562" t="str">
        <f t="array" ref="AL125">IF($K96="","",SUM(IF(LEFT($AM125:$BK125,1)="X",1,0)))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73"/>
      <c r="BM125" s="668"/>
      <c r="BN125" s="668"/>
      <c r="BO125" s="673"/>
      <c r="BP125" s="668"/>
      <c r="BQ125" s="668"/>
      <c r="BR125" s="668"/>
      <c r="BS125" s="668"/>
      <c r="BT125" s="668"/>
      <c r="BU125" s="673"/>
      <c r="BV125" s="673"/>
      <c r="BW125" s="673"/>
      <c r="BX125" s="673"/>
      <c r="BY125" s="673"/>
      <c r="BZ125" s="673"/>
      <c r="CA125" s="673"/>
      <c r="CB125" s="673"/>
      <c r="CC125" s="673"/>
      <c r="CD125" s="673"/>
      <c r="CE125" s="673"/>
      <c r="CF125" s="673"/>
      <c r="CG125" s="673"/>
      <c r="CH125" s="673"/>
    </row>
    <row r="126" spans="5:86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46"/>
        <v/>
      </c>
      <c r="N126" s="562" t="str">
        <f t="shared" si="47"/>
        <v/>
      </c>
      <c r="O126" s="562"/>
      <c r="P126" s="562" t="str">
        <f t="shared" si="48"/>
        <v/>
      </c>
      <c r="Q126" s="586" t="str">
        <f t="shared" si="44"/>
        <v/>
      </c>
      <c r="R126" s="587" t="str">
        <f t="shared" si="45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IF($K126="","",SUM(IF(LEFT($AM126:$BK126,1)="s",1,0))-SUM(IF(RIGHT(LEFT($AM126:$BK126,2))="-",1,0)))</f>
        <v/>
      </c>
      <c r="AL126" s="562" t="str">
        <f t="array" ref="AL126">IF($K97="","",SUM(IF(LEFT($AM126:$BK126,1)="X",1,0)))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73"/>
      <c r="BM126" s="668"/>
      <c r="BN126" s="668"/>
      <c r="BO126" s="673"/>
      <c r="BP126" s="668"/>
      <c r="BQ126" s="668"/>
      <c r="BR126" s="668"/>
      <c r="BS126" s="668"/>
      <c r="BT126" s="668"/>
      <c r="BU126" s="673"/>
      <c r="BV126" s="673"/>
      <c r="BW126" s="673"/>
      <c r="BX126" s="673"/>
      <c r="BY126" s="673"/>
      <c r="BZ126" s="673"/>
      <c r="CA126" s="673"/>
      <c r="CB126" s="673"/>
      <c r="CC126" s="673"/>
      <c r="CD126" s="673"/>
      <c r="CE126" s="673"/>
      <c r="CF126" s="673"/>
      <c r="CG126" s="673"/>
      <c r="CH126" s="673"/>
    </row>
    <row r="127" spans="5:86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46"/>
        <v/>
      </c>
      <c r="N127" s="562" t="str">
        <f t="shared" si="47"/>
        <v/>
      </c>
      <c r="O127" s="562"/>
      <c r="P127" s="562" t="str">
        <f t="shared" si="48"/>
        <v/>
      </c>
      <c r="Q127" s="586" t="str">
        <f t="shared" si="44"/>
        <v/>
      </c>
      <c r="R127" s="587" t="str">
        <f t="shared" si="45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IF($K127="","",SUM(IF(LEFT($AM127:$BK127,1)="s",1,0))-SUM(IF(RIGHT(LEFT($AM127:$BK127,2))="-",1,0)))</f>
        <v/>
      </c>
      <c r="AL127" s="562" t="str">
        <f t="array" ref="AL127">IF($K98="","",SUM(IF(LEFT($AM127:$BK127,1)="X",1,0)))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73"/>
      <c r="BM127" s="668"/>
      <c r="BN127" s="668"/>
      <c r="BO127" s="673"/>
      <c r="BP127" s="668"/>
      <c r="BQ127" s="668"/>
      <c r="BR127" s="668"/>
      <c r="BS127" s="668"/>
      <c r="BT127" s="668"/>
      <c r="BU127" s="673"/>
      <c r="BV127" s="673"/>
      <c r="BW127" s="673"/>
      <c r="BX127" s="673"/>
      <c r="BY127" s="673"/>
      <c r="BZ127" s="673"/>
      <c r="CA127" s="673"/>
      <c r="CB127" s="673"/>
      <c r="CC127" s="673"/>
      <c r="CD127" s="673"/>
      <c r="CE127" s="673"/>
      <c r="CF127" s="673"/>
      <c r="CG127" s="673"/>
      <c r="CH127" s="673"/>
    </row>
    <row r="128" spans="5:86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46"/>
        <v/>
      </c>
      <c r="N128" s="562" t="str">
        <f t="shared" si="47"/>
        <v/>
      </c>
      <c r="O128" s="562"/>
      <c r="P128" s="562" t="str">
        <f t="shared" si="48"/>
        <v/>
      </c>
      <c r="Q128" s="586" t="str">
        <f t="shared" si="44"/>
        <v/>
      </c>
      <c r="R128" s="587" t="str">
        <f t="shared" si="45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IF($K128="","",SUM(IF(LEFT($AM128:$BK128,1)="s",1,0))-SUM(IF(RIGHT(LEFT($AM128:$BK128,2))="-",1,0)))</f>
        <v/>
      </c>
      <c r="AL128" s="562" t="str">
        <f t="array" ref="AL128">IF($K99="","",SUM(IF(LEFT($AM128:$BK128,1)="X",1,0)))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73"/>
      <c r="BM128" s="668"/>
      <c r="BN128" s="668"/>
      <c r="BO128" s="673"/>
      <c r="BP128" s="668"/>
      <c r="BQ128" s="668"/>
      <c r="BR128" s="668"/>
      <c r="BS128" s="668"/>
      <c r="BT128" s="668"/>
      <c r="BU128" s="673"/>
      <c r="BV128" s="673"/>
      <c r="BW128" s="673"/>
      <c r="BX128" s="673"/>
      <c r="BY128" s="673"/>
      <c r="BZ128" s="673"/>
      <c r="CA128" s="673"/>
      <c r="CB128" s="673"/>
      <c r="CC128" s="673"/>
      <c r="CD128" s="673"/>
      <c r="CE128" s="673"/>
      <c r="CF128" s="673"/>
      <c r="CG128" s="673"/>
      <c r="CH128" s="673"/>
    </row>
    <row r="129" spans="1:86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46"/>
        <v/>
      </c>
      <c r="N129" s="562" t="str">
        <f t="shared" si="47"/>
        <v/>
      </c>
      <c r="O129" s="562"/>
      <c r="P129" s="562" t="str">
        <f t="shared" si="48"/>
        <v/>
      </c>
      <c r="Q129" s="586" t="str">
        <f t="shared" si="44"/>
        <v/>
      </c>
      <c r="R129" s="587" t="str">
        <f t="shared" si="45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IF($K129="","",SUM(IF(LEFT($AM129:$BK129,1)="s",1,0))-SUM(IF(RIGHT(LEFT($AM129:$BK129,2))="-",1,0)))</f>
        <v/>
      </c>
      <c r="AL129" s="562" t="str">
        <f t="array" ref="AL129">IF($K100="","",SUM(IF(LEFT($AM129:$BK129,1)="X",1,0)))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73"/>
      <c r="BM129" s="668"/>
      <c r="BN129" s="668"/>
      <c r="BO129" s="673"/>
      <c r="BP129" s="668"/>
      <c r="BQ129" s="668"/>
      <c r="BR129" s="668"/>
      <c r="BS129" s="668"/>
      <c r="BT129" s="668"/>
      <c r="BU129" s="673"/>
      <c r="BV129" s="673"/>
      <c r="BW129" s="673"/>
      <c r="BX129" s="673"/>
      <c r="BY129" s="673"/>
      <c r="BZ129" s="673"/>
      <c r="CA129" s="673"/>
      <c r="CB129" s="673"/>
      <c r="CC129" s="673"/>
      <c r="CD129" s="673"/>
      <c r="CE129" s="673"/>
      <c r="CF129" s="673"/>
      <c r="CG129" s="673"/>
      <c r="CH129" s="673"/>
    </row>
    <row r="130" spans="1:86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46"/>
        <v/>
      </c>
      <c r="N130" s="562" t="str">
        <f t="shared" si="47"/>
        <v/>
      </c>
      <c r="O130" s="562"/>
      <c r="P130" s="562" t="str">
        <f t="shared" si="48"/>
        <v/>
      </c>
      <c r="Q130" s="586" t="str">
        <f t="shared" si="44"/>
        <v/>
      </c>
      <c r="R130" s="587" t="str">
        <f t="shared" si="45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IF($K130="","",SUM(IF(LEFT($AM130:$BK130,1)="s",1,0))-SUM(IF(RIGHT(LEFT($AM130:$BK130,2))="-",1,0)))</f>
        <v/>
      </c>
      <c r="AL130" s="562" t="str">
        <f t="array" ref="AL130">IF($K101="","",SUM(IF(LEFT($AM130:$BK130,1)="X",1,0)))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73"/>
      <c r="BM130" s="668"/>
      <c r="BN130" s="668"/>
      <c r="BO130" s="673"/>
      <c r="BP130" s="668"/>
      <c r="BQ130" s="668"/>
      <c r="BR130" s="668"/>
      <c r="BS130" s="668"/>
      <c r="BT130" s="668"/>
      <c r="BU130" s="673"/>
      <c r="BV130" s="673"/>
      <c r="BW130" s="673"/>
      <c r="BX130" s="673"/>
      <c r="BY130" s="673"/>
      <c r="BZ130" s="673"/>
      <c r="CA130" s="673"/>
      <c r="CB130" s="673"/>
      <c r="CC130" s="673"/>
      <c r="CD130" s="673"/>
      <c r="CE130" s="673"/>
      <c r="CF130" s="673"/>
      <c r="CG130" s="673"/>
      <c r="CH130" s="673"/>
    </row>
    <row r="131" spans="1:86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46"/>
        <v/>
      </c>
      <c r="N131" s="562" t="str">
        <f t="shared" si="47"/>
        <v/>
      </c>
      <c r="O131" s="562"/>
      <c r="P131" s="562" t="str">
        <f t="shared" si="48"/>
        <v/>
      </c>
      <c r="Q131" s="586" t="str">
        <f t="shared" si="44"/>
        <v/>
      </c>
      <c r="R131" s="587" t="str">
        <f t="shared" si="45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IF($K131="","",SUM(IF(LEFT($AM131:$BK131,1)="s",1,0))-SUM(IF(RIGHT(LEFT($AM131:$BK131,2))="-",1,0)))</f>
        <v/>
      </c>
      <c r="AL131" s="562" t="str">
        <f t="array" ref="AL131">IF($K102="","",SUM(IF(LEFT($AM131:$BK131,1)="X",1,0)))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73"/>
      <c r="BM131" s="668"/>
      <c r="BN131" s="668"/>
      <c r="BO131" s="673"/>
      <c r="BP131" s="668"/>
      <c r="BQ131" s="668"/>
      <c r="BR131" s="668"/>
      <c r="BS131" s="668"/>
      <c r="BT131" s="668"/>
      <c r="BU131" s="673"/>
      <c r="BV131" s="673"/>
      <c r="BW131" s="673"/>
      <c r="BX131" s="673"/>
      <c r="BY131" s="673"/>
      <c r="BZ131" s="673"/>
      <c r="CA131" s="673"/>
      <c r="CB131" s="673"/>
      <c r="CC131" s="673"/>
      <c r="CD131" s="673"/>
      <c r="CE131" s="673"/>
      <c r="CF131" s="673"/>
      <c r="CG131" s="673"/>
      <c r="CH131" s="673"/>
    </row>
    <row r="132" spans="1:86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46"/>
        <v/>
      </c>
      <c r="N132" s="562" t="str">
        <f t="shared" si="47"/>
        <v/>
      </c>
      <c r="O132" s="562"/>
      <c r="P132" s="562" t="str">
        <f t="shared" si="48"/>
        <v/>
      </c>
      <c r="Q132" s="586" t="str">
        <f t="shared" si="44"/>
        <v/>
      </c>
      <c r="R132" s="587" t="str">
        <f t="shared" si="45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IF($K132="","",SUM(IF(LEFT($AM132:$BK132,1)="s",1,0))-SUM(IF(RIGHT(LEFT($AM132:$BK132,2))="-",1,0)))</f>
        <v/>
      </c>
      <c r="AL132" s="562" t="str">
        <f t="array" ref="AL132">IF($K103="","",SUM(IF(LEFT($AM132:$BK132,1)="X",1,0)))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73"/>
      <c r="BM132" s="668"/>
      <c r="BN132" s="668"/>
      <c r="BO132" s="673"/>
      <c r="BP132" s="668"/>
      <c r="BQ132" s="668"/>
      <c r="BR132" s="668"/>
      <c r="BS132" s="668"/>
      <c r="BT132" s="668"/>
      <c r="BU132" s="673"/>
      <c r="BV132" s="673"/>
      <c r="BW132" s="673"/>
      <c r="BX132" s="673"/>
      <c r="BY132" s="673"/>
      <c r="BZ132" s="673"/>
      <c r="CA132" s="673"/>
      <c r="CB132" s="673"/>
      <c r="CC132" s="673"/>
      <c r="CD132" s="673"/>
      <c r="CE132" s="673"/>
      <c r="CF132" s="673"/>
      <c r="CG132" s="673"/>
      <c r="CH132" s="673"/>
    </row>
    <row r="133" spans="1:86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46"/>
        <v/>
      </c>
      <c r="N133" s="562" t="str">
        <f t="shared" si="47"/>
        <v/>
      </c>
      <c r="O133" s="562"/>
      <c r="P133" s="562" t="str">
        <f t="shared" si="48"/>
        <v/>
      </c>
      <c r="Q133" s="586" t="str">
        <f t="shared" si="44"/>
        <v/>
      </c>
      <c r="R133" s="587" t="str">
        <f t="shared" si="45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IF($K133="","",SUM(IF(LEFT($AM133:$BK133,1)="s",1,0))-SUM(IF(RIGHT(LEFT($AM133:$BK133,2))="-",1,0)))</f>
        <v/>
      </c>
      <c r="AL133" s="562" t="str">
        <f t="array" ref="AL133">IF($K104="","",SUM(IF(LEFT($AM133:$BK133,1)="X",1,0)))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73"/>
      <c r="BM133" s="668"/>
      <c r="BN133" s="668"/>
      <c r="BO133" s="673"/>
      <c r="BP133" s="668"/>
      <c r="BQ133" s="668"/>
      <c r="BR133" s="668"/>
      <c r="BS133" s="668"/>
      <c r="BT133" s="668"/>
      <c r="BU133" s="673"/>
      <c r="BV133" s="673"/>
      <c r="BW133" s="673"/>
      <c r="BX133" s="673"/>
      <c r="BY133" s="673"/>
      <c r="BZ133" s="673"/>
      <c r="CA133" s="673"/>
      <c r="CB133" s="673"/>
      <c r="CC133" s="673"/>
      <c r="CD133" s="673"/>
      <c r="CE133" s="673"/>
      <c r="CF133" s="673"/>
      <c r="CG133" s="673"/>
      <c r="CH133" s="673"/>
    </row>
    <row r="134" spans="1:86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46"/>
        <v/>
      </c>
      <c r="N134" s="562" t="str">
        <f t="shared" si="47"/>
        <v/>
      </c>
      <c r="O134" s="562"/>
      <c r="P134" s="562" t="str">
        <f t="shared" si="48"/>
        <v/>
      </c>
      <c r="Q134" s="586" t="str">
        <f t="shared" si="44"/>
        <v/>
      </c>
      <c r="R134" s="587" t="str">
        <f t="shared" si="45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IF($K134="","",SUM(IF(LEFT($AM134:$BK134,1)="s",1,0))-SUM(IF(RIGHT(LEFT($AM134:$BK134,2))="-",1,0)))</f>
        <v/>
      </c>
      <c r="AL134" s="562" t="str">
        <f t="array" ref="AL134">IF($K105="","",SUM(IF(LEFT($AM134:$BK134,1)="X",1,0)))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73"/>
      <c r="BM134" s="668"/>
      <c r="BN134" s="668"/>
      <c r="BO134" s="673"/>
      <c r="BP134" s="668"/>
      <c r="BQ134" s="668"/>
      <c r="BR134" s="668"/>
      <c r="BS134" s="668"/>
      <c r="BT134" s="668"/>
      <c r="BU134" s="673"/>
      <c r="BV134" s="673"/>
      <c r="BW134" s="673"/>
      <c r="BX134" s="673"/>
      <c r="BY134" s="673"/>
      <c r="BZ134" s="673"/>
      <c r="CA134" s="673"/>
      <c r="CB134" s="673"/>
      <c r="CC134" s="673"/>
      <c r="CD134" s="673"/>
      <c r="CE134" s="673"/>
      <c r="CF134" s="673"/>
      <c r="CG134" s="673"/>
      <c r="CH134" s="673"/>
    </row>
    <row r="135" spans="1:86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46"/>
        <v/>
      </c>
      <c r="N135" s="562" t="str">
        <f t="shared" si="47"/>
        <v/>
      </c>
      <c r="O135" s="562"/>
      <c r="P135" s="562" t="str">
        <f t="shared" si="48"/>
        <v/>
      </c>
      <c r="Q135" s="586" t="str">
        <f t="shared" si="44"/>
        <v/>
      </c>
      <c r="R135" s="587" t="str">
        <f t="shared" si="45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IF($K135="","",SUM(IF(LEFT($AM135:$BK135,1)="s",1,0))-SUM(IF(RIGHT(LEFT($AM135:$BK135,2))="-",1,0)))</f>
        <v/>
      </c>
      <c r="AL135" s="562" t="str">
        <f t="array" ref="AL135">IF($K106="","",SUM(IF(LEFT($AM135:$BK135,1)="X",1,0)))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73"/>
      <c r="BM135" s="668"/>
      <c r="BN135" s="668"/>
      <c r="BO135" s="673"/>
      <c r="BP135" s="668"/>
      <c r="BQ135" s="668"/>
      <c r="BR135" s="668"/>
      <c r="BS135" s="668"/>
      <c r="BT135" s="668"/>
      <c r="BU135" s="673"/>
      <c r="BV135" s="673"/>
      <c r="BW135" s="673"/>
      <c r="BX135" s="673"/>
      <c r="BY135" s="673"/>
      <c r="BZ135" s="673"/>
      <c r="CA135" s="673"/>
      <c r="CB135" s="673"/>
      <c r="CC135" s="673"/>
      <c r="CD135" s="673"/>
      <c r="CE135" s="673"/>
      <c r="CF135" s="673"/>
      <c r="CG135" s="673"/>
      <c r="CH135" s="673"/>
    </row>
    <row r="136" spans="1:86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46"/>
        <v/>
      </c>
      <c r="N136" s="562" t="str">
        <f t="shared" si="47"/>
        <v/>
      </c>
      <c r="O136" s="562"/>
      <c r="P136" s="562" t="str">
        <f t="shared" si="48"/>
        <v/>
      </c>
      <c r="Q136" s="586" t="str">
        <f t="shared" si="44"/>
        <v/>
      </c>
      <c r="R136" s="587" t="str">
        <f t="shared" si="45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IF($K136="","",SUM(IF(LEFT($AM136:$BK136,1)="s",1,0))-SUM(IF(RIGHT(LEFT($AM136:$BK136,2))="-",1,0)))</f>
        <v/>
      </c>
      <c r="AL136" s="562" t="str">
        <f t="array" ref="AL136">IF($K107="","",SUM(IF(LEFT($AM136:$BK136,1)="X",1,0)))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73"/>
      <c r="BM136" s="668"/>
      <c r="BN136" s="668"/>
      <c r="BO136" s="673"/>
      <c r="BP136" s="668"/>
      <c r="BQ136" s="668"/>
      <c r="BR136" s="668"/>
      <c r="BS136" s="668"/>
      <c r="BT136" s="668"/>
      <c r="BU136" s="673"/>
      <c r="BV136" s="673"/>
      <c r="BW136" s="673"/>
      <c r="BX136" s="673"/>
      <c r="BY136" s="673"/>
      <c r="BZ136" s="673"/>
      <c r="CA136" s="673"/>
      <c r="CB136" s="673"/>
      <c r="CC136" s="673"/>
      <c r="CD136" s="673"/>
      <c r="CE136" s="673"/>
      <c r="CF136" s="673"/>
      <c r="CG136" s="673"/>
      <c r="CH136" s="673"/>
    </row>
    <row r="137" spans="1:86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46"/>
        <v/>
      </c>
      <c r="N137" s="562" t="str">
        <f t="shared" si="47"/>
        <v/>
      </c>
      <c r="O137" s="562"/>
      <c r="P137" s="562" t="str">
        <f t="shared" si="48"/>
        <v/>
      </c>
      <c r="Q137" s="586" t="str">
        <f t="shared" si="44"/>
        <v/>
      </c>
      <c r="R137" s="587" t="str">
        <f t="shared" si="45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IF($K137="","",SUM(IF(LEFT($AM137:$BK137,1)="s",1,0))-SUM(IF(RIGHT(LEFT($AM137:$BK137,2))="-",1,0)))</f>
        <v/>
      </c>
      <c r="AL137" s="562" t="str">
        <f t="array" ref="AL137">IF($K108="","",SUM(IF(LEFT($AM137:$BK137,1)="X",1,0)))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73"/>
      <c r="BM137" s="668"/>
      <c r="BN137" s="668"/>
      <c r="BO137" s="673"/>
      <c r="BP137" s="668"/>
      <c r="BQ137" s="668"/>
      <c r="BR137" s="668"/>
      <c r="BS137" s="668"/>
      <c r="BT137" s="668"/>
      <c r="BU137" s="673"/>
      <c r="BV137" s="673"/>
      <c r="BW137" s="673"/>
      <c r="BX137" s="673"/>
      <c r="BY137" s="673"/>
      <c r="BZ137" s="673"/>
      <c r="CA137" s="673"/>
      <c r="CB137" s="673"/>
      <c r="CC137" s="673"/>
      <c r="CD137" s="673"/>
      <c r="CE137" s="673"/>
      <c r="CF137" s="673"/>
      <c r="CG137" s="673"/>
      <c r="CH137" s="673"/>
    </row>
    <row r="138" spans="1:86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46"/>
        <v/>
      </c>
      <c r="N138" s="562" t="str">
        <f t="shared" si="47"/>
        <v/>
      </c>
      <c r="O138" s="562"/>
      <c r="P138" s="562" t="str">
        <f t="shared" si="48"/>
        <v/>
      </c>
      <c r="Q138" s="586" t="str">
        <f t="shared" si="44"/>
        <v/>
      </c>
      <c r="R138" s="587" t="str">
        <f t="shared" ref="R138:R169" si="49">IF(Q138="","",IF((K109-L109+Q138)&gt;=0.5,1,IF((K109-L109+Q138)=0.25,0.5,IF((K109-L109+Q138)&lt;=-0.5,-1,IF((K109-L109+Q138)=-0.25,-0.5,0)))))</f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IF($K138="","",SUM(IF(LEFT($AM138:$BK138,1)="s",1,0))-SUM(IF(RIGHT(LEFT($AM138:$BK138,2))="-",1,0)))</f>
        <v/>
      </c>
      <c r="AL138" s="562" t="str">
        <f t="array" ref="AL138">IF($K109="","",SUM(IF(LEFT($AM138:$BK138,1)="X",1,0)))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73"/>
      <c r="BM138" s="668"/>
      <c r="BN138" s="668"/>
      <c r="BO138" s="673"/>
      <c r="BP138" s="668"/>
      <c r="BQ138" s="668"/>
      <c r="BR138" s="668"/>
      <c r="BS138" s="668"/>
      <c r="BT138" s="668"/>
      <c r="BU138" s="673"/>
      <c r="BV138" s="673"/>
      <c r="BW138" s="673"/>
      <c r="BX138" s="673"/>
      <c r="BY138" s="673"/>
      <c r="BZ138" s="673"/>
      <c r="CA138" s="673"/>
      <c r="CB138" s="673"/>
      <c r="CC138" s="673"/>
      <c r="CD138" s="673"/>
      <c r="CE138" s="673"/>
      <c r="CF138" s="673"/>
      <c r="CG138" s="673"/>
      <c r="CH138" s="673"/>
    </row>
    <row r="139" spans="1:86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46"/>
        <v/>
      </c>
      <c r="N139" s="562" t="str">
        <f t="shared" si="47"/>
        <v/>
      </c>
      <c r="O139" s="562"/>
      <c r="P139" s="562" t="str">
        <f t="shared" si="48"/>
        <v/>
      </c>
      <c r="Q139" s="586" t="str">
        <f t="shared" si="44"/>
        <v/>
      </c>
      <c r="R139" s="587" t="str">
        <f t="shared" si="49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IF($K139="","",SUM(IF(LEFT($AM139:$BK139,1)="s",1,0))-SUM(IF(RIGHT(LEFT($AM139:$BK139,2))="-",1,0)))</f>
        <v/>
      </c>
      <c r="AL139" s="562" t="str">
        <f t="array" ref="AL139">IF($K110="","",SUM(IF(LEFT($AM139:$BK139,1)="X",1,0)))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73"/>
      <c r="BM139" s="668"/>
      <c r="BN139" s="668"/>
      <c r="BO139" s="673"/>
      <c r="BP139" s="668"/>
      <c r="BQ139" s="668"/>
      <c r="BR139" s="668"/>
      <c r="BS139" s="668"/>
      <c r="BT139" s="668"/>
      <c r="BU139" s="673"/>
      <c r="BV139" s="673"/>
      <c r="BW139" s="673"/>
      <c r="BX139" s="673"/>
      <c r="BY139" s="673"/>
      <c r="BZ139" s="673"/>
      <c r="CA139" s="673"/>
      <c r="CB139" s="673"/>
      <c r="CC139" s="673"/>
      <c r="CD139" s="673"/>
      <c r="CE139" s="673"/>
      <c r="CF139" s="673"/>
      <c r="CG139" s="673"/>
      <c r="CH139" s="673"/>
    </row>
    <row r="140" spans="1:86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46"/>
        <v/>
      </c>
      <c r="N140" s="562" t="str">
        <f t="shared" si="47"/>
        <v/>
      </c>
      <c r="O140" s="562"/>
      <c r="P140" s="562" t="str">
        <f t="shared" si="48"/>
        <v/>
      </c>
      <c r="Q140" s="586" t="str">
        <f t="shared" si="44"/>
        <v/>
      </c>
      <c r="R140" s="587" t="str">
        <f t="shared" si="49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IF($K140="","",SUM(IF(LEFT($AM140:$BK140,1)="s",1,0))-SUM(IF(RIGHT(LEFT($AM140:$BK140,2))="-",1,0)))</f>
        <v/>
      </c>
      <c r="AL140" s="562" t="str">
        <f t="array" ref="AL140">IF($K111="","",SUM(IF(LEFT($AM140:$BK140,1)="X",1,0)))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73"/>
      <c r="BM140" s="668"/>
      <c r="BN140" s="668"/>
      <c r="BO140" s="673"/>
      <c r="BP140" s="668"/>
      <c r="BQ140" s="668"/>
      <c r="BR140" s="668"/>
      <c r="BS140" s="668"/>
      <c r="BT140" s="668"/>
      <c r="BU140" s="673"/>
      <c r="BV140" s="673"/>
      <c r="BW140" s="673"/>
      <c r="BX140" s="673"/>
      <c r="BY140" s="673"/>
      <c r="BZ140" s="673"/>
      <c r="CA140" s="673"/>
      <c r="CB140" s="673"/>
      <c r="CC140" s="673"/>
      <c r="CD140" s="673"/>
      <c r="CE140" s="673"/>
      <c r="CF140" s="673"/>
      <c r="CG140" s="673"/>
      <c r="CH140" s="673"/>
    </row>
    <row r="141" spans="1:86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46"/>
        <v/>
      </c>
      <c r="N141" s="562" t="str">
        <f t="shared" si="47"/>
        <v/>
      </c>
      <c r="O141" s="562"/>
      <c r="P141" s="562" t="str">
        <f t="shared" si="48"/>
        <v/>
      </c>
      <c r="Q141" s="586" t="str">
        <f t="shared" si="44"/>
        <v/>
      </c>
      <c r="R141" s="587" t="str">
        <f t="shared" si="49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IF($K141="","",SUM(IF(LEFT($AM141:$BK141,1)="s",1,0))-SUM(IF(RIGHT(LEFT($AM141:$BK141,2))="-",1,0)))</f>
        <v/>
      </c>
      <c r="AL141" s="562" t="str">
        <f t="array" ref="AL141">IF($K112="","",SUM(IF(LEFT($AM141:$BK141,1)="X",1,0)))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73"/>
      <c r="BM141" s="668"/>
      <c r="BN141" s="668"/>
      <c r="BO141" s="673"/>
      <c r="BP141" s="668"/>
      <c r="BQ141" s="668"/>
      <c r="BR141" s="668"/>
      <c r="BS141" s="668"/>
      <c r="BT141" s="668"/>
      <c r="BU141" s="673"/>
      <c r="BV141" s="673"/>
      <c r="BW141" s="673"/>
      <c r="BX141" s="673"/>
      <c r="BY141" s="673"/>
      <c r="BZ141" s="673"/>
      <c r="CA141" s="673"/>
      <c r="CB141" s="673"/>
      <c r="CC141" s="673"/>
      <c r="CD141" s="673"/>
      <c r="CE141" s="673"/>
      <c r="CF141" s="673"/>
      <c r="CG141" s="673"/>
      <c r="CH141" s="673"/>
    </row>
    <row r="142" spans="1:86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46"/>
        <v/>
      </c>
      <c r="N142" s="562" t="str">
        <f t="shared" si="47"/>
        <v/>
      </c>
      <c r="O142" s="562"/>
      <c r="P142" s="562" t="str">
        <f t="shared" si="48"/>
        <v/>
      </c>
      <c r="Q142" s="586" t="str">
        <f t="shared" si="44"/>
        <v/>
      </c>
      <c r="R142" s="587" t="str">
        <f t="shared" si="49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IF($K142="","",SUM(IF(LEFT($AM142:$BK142,1)="s",1,0))-SUM(IF(RIGHT(LEFT($AM142:$BK142,2))="-",1,0)))</f>
        <v/>
      </c>
      <c r="AL142" s="562" t="str">
        <f t="array" ref="AL142">IF($K113="","",SUM(IF(LEFT($AM142:$BK142,1)="X",1,0)))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73"/>
      <c r="BM142" s="668"/>
      <c r="BN142" s="668"/>
      <c r="BO142" s="673"/>
      <c r="BP142" s="668"/>
      <c r="BQ142" s="668"/>
      <c r="BR142" s="668"/>
      <c r="BS142" s="668"/>
      <c r="BT142" s="668"/>
      <c r="BU142" s="673"/>
      <c r="BV142" s="673"/>
      <c r="BW142" s="673"/>
      <c r="BX142" s="673"/>
      <c r="BY142" s="673"/>
      <c r="BZ142" s="673"/>
      <c r="CA142" s="673"/>
      <c r="CB142" s="673"/>
      <c r="CC142" s="673"/>
      <c r="CD142" s="673"/>
      <c r="CE142" s="673"/>
      <c r="CF142" s="673"/>
      <c r="CG142" s="673"/>
      <c r="CH142" s="673"/>
    </row>
    <row r="143" spans="1:86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46"/>
        <v/>
      </c>
      <c r="N143" s="562" t="str">
        <f t="shared" si="47"/>
        <v/>
      </c>
      <c r="O143" s="562"/>
      <c r="P143" s="562" t="str">
        <f t="shared" si="48"/>
        <v/>
      </c>
      <c r="Q143" s="586" t="str">
        <f t="shared" si="44"/>
        <v/>
      </c>
      <c r="R143" s="587" t="str">
        <f t="shared" si="49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IF($K143="","",SUM(IF(LEFT($AM143:$BK143,1)="s",1,0))-SUM(IF(RIGHT(LEFT($AM143:$BK143,2))="-",1,0)))</f>
        <v/>
      </c>
      <c r="AL143" s="562" t="str">
        <f t="array" ref="AL143">IF($K114="","",SUM(IF(LEFT($AM143:$BK143,1)="X",1,0)))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73"/>
      <c r="BM143" s="668"/>
      <c r="BN143" s="668"/>
      <c r="BO143" s="673"/>
      <c r="BP143" s="668"/>
      <c r="BQ143" s="668"/>
      <c r="BR143" s="668"/>
      <c r="BS143" s="668"/>
      <c r="BT143" s="668"/>
      <c r="BU143" s="673"/>
      <c r="BV143" s="673"/>
      <c r="BW143" s="673"/>
      <c r="BX143" s="673"/>
      <c r="BY143" s="673"/>
      <c r="BZ143" s="673"/>
      <c r="CA143" s="673"/>
      <c r="CB143" s="673"/>
      <c r="CC143" s="673"/>
      <c r="CD143" s="673"/>
      <c r="CE143" s="673"/>
      <c r="CF143" s="673"/>
      <c r="CG143" s="673"/>
      <c r="CH143" s="673"/>
    </row>
    <row r="144" spans="1:86" ht="14.25">
      <c r="A144" s="5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46"/>
        <v/>
      </c>
      <c r="N144" s="562" t="str">
        <f t="shared" si="47"/>
        <v/>
      </c>
      <c r="O144" s="562"/>
      <c r="P144" s="562" t="str">
        <f t="shared" si="48"/>
        <v/>
      </c>
      <c r="Q144" s="586" t="str">
        <f t="shared" si="44"/>
        <v/>
      </c>
      <c r="R144" s="587" t="str">
        <f t="shared" si="49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IF($K144="","",SUM(IF(LEFT($AM144:$BK144,1)="s",1,0))-SUM(IF(RIGHT(LEFT($AM144:$BK144,2))="-",1,0)))</f>
        <v/>
      </c>
      <c r="AL144" s="562" t="str">
        <f t="array" ref="AL144">IF($K115="","",SUM(IF(LEFT($AM144:$BK144,1)="X",1,0)))</f>
        <v/>
      </c>
      <c r="AM144" s="647"/>
      <c r="AN144" s="647"/>
      <c r="AO144" s="647"/>
      <c r="AP144" s="647"/>
      <c r="AQ144" s="647"/>
      <c r="AR144" s="647"/>
      <c r="AS144" s="647"/>
      <c r="AT144" s="647"/>
      <c r="AU144" s="647"/>
      <c r="AV144" s="647"/>
      <c r="AW144" s="647"/>
      <c r="AX144" s="647"/>
      <c r="AY144" s="647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9"/>
      <c r="BM144" s="647"/>
      <c r="BN144" s="647"/>
      <c r="BO144" s="649"/>
      <c r="BP144" s="647"/>
      <c r="BQ144" s="647"/>
      <c r="BR144" s="647"/>
      <c r="BS144" s="647"/>
      <c r="BT144" s="647"/>
      <c r="BU144" s="649"/>
      <c r="BV144" s="649"/>
      <c r="BW144" s="649"/>
      <c r="BX144" s="649"/>
      <c r="BY144" s="649"/>
      <c r="BZ144" s="649"/>
      <c r="CA144" s="649"/>
      <c r="CB144" s="649"/>
      <c r="CC144" s="649"/>
      <c r="CD144" s="649"/>
      <c r="CE144" s="649"/>
      <c r="CF144" s="649"/>
      <c r="CG144" s="649"/>
      <c r="CH144" s="649"/>
    </row>
    <row r="145" spans="1:86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46"/>
        <v/>
      </c>
      <c r="N145" s="562" t="str">
        <f t="shared" si="47"/>
        <v/>
      </c>
      <c r="O145" s="562"/>
      <c r="P145" s="562" t="str">
        <f t="shared" si="48"/>
        <v/>
      </c>
      <c r="Q145" s="586" t="str">
        <f t="shared" si="44"/>
        <v/>
      </c>
      <c r="R145" s="587" t="str">
        <f t="shared" si="49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IF($K145="","",SUM(IF(LEFT($AM145:$BK145,1)="s",1,0))-SUM(IF(RIGHT(LEFT($AM145:$BK145,2))="-",1,0)))</f>
        <v/>
      </c>
      <c r="AL145" s="562" t="str">
        <f t="array" ref="AL145">IF($K116="","",SUM(IF(LEFT($AM145:$BK145,1)="X",1,0)))</f>
        <v/>
      </c>
      <c r="AM145" s="647"/>
      <c r="AN145" s="647"/>
      <c r="AO145" s="647"/>
      <c r="AP145" s="647"/>
      <c r="AQ145" s="647"/>
      <c r="AR145" s="647"/>
      <c r="AS145" s="647"/>
      <c r="AT145" s="647"/>
      <c r="AU145" s="647"/>
      <c r="AV145" s="647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9"/>
      <c r="BM145" s="647"/>
      <c r="BN145" s="647"/>
      <c r="BO145" s="649"/>
      <c r="BP145" s="647"/>
      <c r="BQ145" s="647"/>
      <c r="BR145" s="647"/>
      <c r="BS145" s="647"/>
      <c r="BT145" s="647"/>
      <c r="BU145" s="649"/>
      <c r="BV145" s="649"/>
      <c r="BW145" s="649"/>
      <c r="BX145" s="649"/>
      <c r="BY145" s="649"/>
      <c r="BZ145" s="649"/>
      <c r="CA145" s="649"/>
      <c r="CB145" s="649"/>
      <c r="CC145" s="649"/>
      <c r="CD145" s="649"/>
      <c r="CE145" s="649"/>
      <c r="CF145" s="649"/>
      <c r="CG145" s="649"/>
      <c r="CH145" s="649"/>
    </row>
    <row r="146" spans="1:86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46"/>
        <v/>
      </c>
      <c r="N146" s="562" t="str">
        <f t="shared" si="47"/>
        <v/>
      </c>
      <c r="O146" s="562"/>
      <c r="P146" s="562" t="str">
        <f t="shared" si="48"/>
        <v/>
      </c>
      <c r="Q146" s="586" t="str">
        <f t="shared" si="44"/>
        <v/>
      </c>
      <c r="R146" s="587" t="str">
        <f t="shared" si="49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IF($K146="","",SUM(IF(LEFT($AM146:$BK146,1)="s",1,0))-SUM(IF(RIGHT(LEFT($AM146:$BK146,2))="-",1,0)))</f>
        <v/>
      </c>
      <c r="AL146" s="562" t="str">
        <f t="array" ref="AL146">IF($K117="","",SUM(IF(LEFT($AM146:$BK146,1)="X",1,0)))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7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9"/>
      <c r="BM146" s="647"/>
      <c r="BN146" s="647"/>
      <c r="BO146" s="649"/>
      <c r="BP146" s="647"/>
      <c r="BQ146" s="647"/>
      <c r="BR146" s="647"/>
      <c r="BS146" s="647"/>
      <c r="BT146" s="647"/>
      <c r="BU146" s="649"/>
      <c r="BV146" s="649"/>
      <c r="BW146" s="649"/>
      <c r="BX146" s="649"/>
      <c r="BY146" s="649"/>
      <c r="BZ146" s="649"/>
      <c r="CA146" s="649"/>
      <c r="CB146" s="649"/>
      <c r="CC146" s="649"/>
      <c r="CD146" s="649"/>
      <c r="CE146" s="649"/>
      <c r="CF146" s="649"/>
      <c r="CG146" s="649"/>
      <c r="CH146" s="649"/>
    </row>
    <row r="147" spans="1:86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46"/>
        <v/>
      </c>
      <c r="N147" s="562" t="str">
        <f t="shared" si="47"/>
        <v/>
      </c>
      <c r="O147" s="562"/>
      <c r="P147" s="562" t="str">
        <f t="shared" si="48"/>
        <v/>
      </c>
      <c r="Q147" s="586" t="str">
        <f t="shared" si="44"/>
        <v/>
      </c>
      <c r="R147" s="587" t="str">
        <f t="shared" si="49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IF($K147="","",SUM(IF(LEFT($AM147:$BK147,1)="s",1,0))-SUM(IF(RIGHT(LEFT($AM147:$BK147,2))="-",1,0)))</f>
        <v/>
      </c>
      <c r="AL147" s="562" t="str">
        <f t="array" ref="AL147">IF($K118="","",SUM(IF(LEFT($AM147:$BK147,1)="X",1,0)))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7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9"/>
      <c r="BM147" s="647"/>
      <c r="BN147" s="647"/>
      <c r="BO147" s="649"/>
      <c r="BP147" s="647"/>
      <c r="BQ147" s="647"/>
      <c r="BR147" s="647"/>
      <c r="BS147" s="647"/>
      <c r="BT147" s="647"/>
      <c r="BU147" s="649"/>
      <c r="BV147" s="649"/>
      <c r="BW147" s="649"/>
      <c r="BX147" s="649"/>
      <c r="BY147" s="649"/>
      <c r="BZ147" s="649"/>
      <c r="CA147" s="649"/>
      <c r="CB147" s="649"/>
      <c r="CC147" s="649"/>
      <c r="CD147" s="649"/>
      <c r="CE147" s="649"/>
      <c r="CF147" s="649"/>
      <c r="CG147" s="649"/>
      <c r="CH147" s="649"/>
    </row>
    <row r="148" spans="1:86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46"/>
        <v/>
      </c>
      <c r="N148" s="562" t="str">
        <f t="shared" si="47"/>
        <v/>
      </c>
      <c r="O148" s="562"/>
      <c r="P148" s="562" t="str">
        <f t="shared" si="48"/>
        <v/>
      </c>
      <c r="Q148" s="586" t="str">
        <f t="shared" si="44"/>
        <v/>
      </c>
      <c r="R148" s="587" t="str">
        <f t="shared" si="49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IF($K148="","",SUM(IF(LEFT($AM148:$BK148,1)="s",1,0))-SUM(IF(RIGHT(LEFT($AM148:$BK148,2))="-",1,0)))</f>
        <v/>
      </c>
      <c r="AL148" s="562" t="str">
        <f t="array" ref="AL148">IF($K119="","",SUM(IF(LEFT($AM148:$BK148,1)="X",1,0)))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7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9"/>
      <c r="BM148" s="647"/>
      <c r="BN148" s="647"/>
      <c r="BO148" s="649"/>
      <c r="BP148" s="647"/>
      <c r="BQ148" s="647"/>
      <c r="BR148" s="647"/>
      <c r="BS148" s="647"/>
      <c r="BT148" s="647"/>
      <c r="BU148" s="649"/>
      <c r="BV148" s="649"/>
      <c r="BW148" s="649"/>
      <c r="BX148" s="649"/>
      <c r="BY148" s="649"/>
      <c r="BZ148" s="649"/>
      <c r="CA148" s="649"/>
      <c r="CB148" s="649"/>
      <c r="CC148" s="649"/>
      <c r="CD148" s="649"/>
      <c r="CE148" s="649"/>
      <c r="CF148" s="649"/>
      <c r="CG148" s="649"/>
      <c r="CH148" s="649"/>
    </row>
    <row r="149" spans="1:86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46"/>
        <v/>
      </c>
      <c r="N149" s="562" t="str">
        <f t="shared" si="47"/>
        <v/>
      </c>
      <c r="O149" s="562"/>
      <c r="P149" s="562" t="str">
        <f t="shared" si="48"/>
        <v/>
      </c>
      <c r="Q149" s="586" t="str">
        <f t="shared" si="44"/>
        <v/>
      </c>
      <c r="R149" s="587" t="str">
        <f t="shared" si="49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IF($K149="","",SUM(IF(LEFT($AM149:$BK149,1)="s",1,0))-SUM(IF(RIGHT(LEFT($AM149:$BK149,2))="-",1,0)))</f>
        <v/>
      </c>
      <c r="AL149" s="562" t="str">
        <f t="array" ref="AL149">IF($K120="","",SUM(IF(LEFT($AM149:$BK149,1)="X",1,0)))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7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9"/>
      <c r="BM149" s="647"/>
      <c r="BN149" s="647"/>
      <c r="BO149" s="649"/>
      <c r="BP149" s="647"/>
      <c r="BQ149" s="647"/>
      <c r="BR149" s="647"/>
      <c r="BS149" s="647"/>
      <c r="BT149" s="647"/>
      <c r="BU149" s="649"/>
      <c r="BV149" s="649"/>
      <c r="BW149" s="649"/>
      <c r="BX149" s="649"/>
      <c r="BY149" s="649"/>
      <c r="BZ149" s="649"/>
      <c r="CA149" s="649"/>
      <c r="CB149" s="649"/>
      <c r="CC149" s="649"/>
      <c r="CD149" s="649"/>
      <c r="CE149" s="649"/>
      <c r="CF149" s="649"/>
      <c r="CG149" s="649"/>
      <c r="CH149" s="649"/>
    </row>
    <row r="150" spans="1:86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46"/>
        <v/>
      </c>
      <c r="N150" s="562" t="str">
        <f t="shared" si="47"/>
        <v/>
      </c>
      <c r="O150" s="562"/>
      <c r="P150" s="562" t="str">
        <f t="shared" si="48"/>
        <v/>
      </c>
      <c r="Q150" s="586" t="str">
        <f t="shared" si="44"/>
        <v/>
      </c>
      <c r="R150" s="587" t="str">
        <f t="shared" si="49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IF($K150="","",SUM(IF(LEFT($AM150:$BK150,1)="s",1,0))-SUM(IF(RIGHT(LEFT($AM150:$BK150,2))="-",1,0)))</f>
        <v/>
      </c>
      <c r="AL150" s="562" t="str">
        <f t="array" ref="AL150">IF($K121="","",SUM(IF(LEFT($AM150:$BK150,1)="X",1,0)))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9"/>
      <c r="BM150" s="647"/>
      <c r="BN150" s="647"/>
      <c r="BO150" s="649"/>
      <c r="BP150" s="647"/>
      <c r="BQ150" s="647"/>
      <c r="BR150" s="647"/>
      <c r="BS150" s="647"/>
      <c r="BT150" s="647"/>
      <c r="BU150" s="649"/>
      <c r="BV150" s="649"/>
      <c r="BW150" s="649"/>
      <c r="BX150" s="649"/>
      <c r="BY150" s="649"/>
      <c r="BZ150" s="649"/>
      <c r="CA150" s="649"/>
      <c r="CB150" s="649"/>
      <c r="CC150" s="649"/>
      <c r="CD150" s="649"/>
      <c r="CE150" s="649"/>
      <c r="CF150" s="649"/>
      <c r="CG150" s="649"/>
      <c r="CH150" s="649"/>
    </row>
    <row r="151" spans="1:86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46"/>
        <v/>
      </c>
      <c r="N151" s="562" t="str">
        <f t="shared" si="47"/>
        <v/>
      </c>
      <c r="O151" s="562"/>
      <c r="P151" s="562" t="str">
        <f t="shared" si="48"/>
        <v/>
      </c>
      <c r="Q151" s="586" t="str">
        <f t="shared" si="44"/>
        <v/>
      </c>
      <c r="R151" s="587" t="str">
        <f t="shared" si="49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IF($K151="","",SUM(IF(LEFT($AM151:$BK151,1)="s",1,0))-SUM(IF(RIGHT(LEFT($AM151:$BK151,2))="-",1,0)))</f>
        <v/>
      </c>
      <c r="AL151" s="562" t="str">
        <f t="array" ref="AL151">IF($K122="","",SUM(IF(LEFT($AM151:$BK151,1)="X",1,0)))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9"/>
      <c r="BM151" s="647"/>
      <c r="BN151" s="647"/>
      <c r="BO151" s="649"/>
      <c r="BP151" s="647"/>
      <c r="BQ151" s="647"/>
      <c r="BR151" s="647"/>
      <c r="BS151" s="647"/>
      <c r="BT151" s="647"/>
      <c r="BU151" s="649"/>
      <c r="BV151" s="649"/>
      <c r="BW151" s="649"/>
      <c r="BX151" s="649"/>
      <c r="BY151" s="649"/>
      <c r="BZ151" s="649"/>
      <c r="CA151" s="649"/>
      <c r="CB151" s="649"/>
      <c r="CC151" s="649"/>
      <c r="CD151" s="649"/>
      <c r="CE151" s="649"/>
      <c r="CF151" s="649"/>
      <c r="CG151" s="649"/>
      <c r="CH151" s="649"/>
    </row>
    <row r="152" spans="1:86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46"/>
        <v/>
      </c>
      <c r="N152" s="562" t="str">
        <f t="shared" si="47"/>
        <v/>
      </c>
      <c r="O152" s="562"/>
      <c r="P152" s="562" t="str">
        <f t="shared" si="48"/>
        <v/>
      </c>
      <c r="Q152" s="586" t="str">
        <f t="shared" si="44"/>
        <v/>
      </c>
      <c r="R152" s="587" t="str">
        <f t="shared" si="49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IF($K152="","",SUM(IF(LEFT($AM152:$BK152,1)="s",1,0))-SUM(IF(RIGHT(LEFT($AM152:$BK152,2))="-",1,0)))</f>
        <v/>
      </c>
      <c r="AL152" s="562" t="str">
        <f t="array" ref="AL152">IF($K123="","",SUM(IF(LEFT($AM152:$BK152,1)="X",1,0)))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9"/>
      <c r="BM152" s="647"/>
      <c r="BN152" s="647"/>
      <c r="BO152" s="649"/>
      <c r="BP152" s="647"/>
      <c r="BQ152" s="647"/>
      <c r="BR152" s="647"/>
      <c r="BS152" s="647"/>
      <c r="BT152" s="647"/>
      <c r="BU152" s="649"/>
      <c r="BV152" s="649"/>
      <c r="BW152" s="649"/>
      <c r="BX152" s="649"/>
      <c r="BY152" s="649"/>
      <c r="BZ152" s="649"/>
      <c r="CA152" s="649"/>
      <c r="CB152" s="649"/>
      <c r="CC152" s="649"/>
      <c r="CD152" s="649"/>
      <c r="CE152" s="649"/>
      <c r="CF152" s="649"/>
      <c r="CG152" s="649"/>
      <c r="CH152" s="649"/>
    </row>
    <row r="153" spans="1:86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46"/>
        <v/>
      </c>
      <c r="N153" s="562" t="str">
        <f t="shared" si="47"/>
        <v/>
      </c>
      <c r="O153" s="562"/>
      <c r="P153" s="562" t="str">
        <f t="shared" si="48"/>
        <v/>
      </c>
      <c r="Q153" s="586" t="str">
        <f t="shared" si="44"/>
        <v/>
      </c>
      <c r="R153" s="587" t="str">
        <f t="shared" si="49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IF($K153="","",SUM(IF(LEFT($AM153:$BK153,1)="s",1,0))-SUM(IF(RIGHT(LEFT($AM153:$BK153,2))="-",1,0)))</f>
        <v/>
      </c>
      <c r="AL153" s="562" t="str">
        <f t="array" ref="AL153">IF($K124="","",SUM(IF(LEFT($AM153:$BK153,1)="X",1,0)))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9"/>
      <c r="BM153" s="647"/>
      <c r="BN153" s="647"/>
      <c r="BO153" s="649"/>
      <c r="BP153" s="647"/>
      <c r="BQ153" s="647"/>
      <c r="BR153" s="647"/>
      <c r="BS153" s="647"/>
      <c r="BT153" s="647"/>
      <c r="BU153" s="649"/>
      <c r="BV153" s="649"/>
      <c r="BW153" s="649"/>
      <c r="BX153" s="649"/>
      <c r="BY153" s="649"/>
      <c r="BZ153" s="649"/>
      <c r="CA153" s="649"/>
      <c r="CB153" s="649"/>
      <c r="CC153" s="649"/>
      <c r="CD153" s="649"/>
      <c r="CE153" s="649"/>
      <c r="CF153" s="649"/>
      <c r="CG153" s="649"/>
      <c r="CH153" s="649"/>
    </row>
    <row r="154" spans="1:86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46"/>
        <v/>
      </c>
      <c r="N154" s="562" t="str">
        <f t="shared" si="47"/>
        <v/>
      </c>
      <c r="O154" s="562"/>
      <c r="P154" s="562" t="str">
        <f t="shared" si="48"/>
        <v/>
      </c>
      <c r="Q154" s="586" t="str">
        <f t="shared" si="44"/>
        <v/>
      </c>
      <c r="R154" s="587" t="str">
        <f t="shared" si="49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IF($K154="","",SUM(IF(LEFT($AM154:$BK154,1)="s",1,0))-SUM(IF(RIGHT(LEFT($AM154:$BK154,2))="-",1,0)))</f>
        <v/>
      </c>
      <c r="AL154" s="562" t="str">
        <f t="array" ref="AL154">IF($K125="","",SUM(IF(LEFT($AM154:$BK154,1)="X",1,0)))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9"/>
      <c r="BM154" s="647"/>
      <c r="BN154" s="647"/>
      <c r="BO154" s="649"/>
      <c r="BP154" s="647"/>
      <c r="BQ154" s="647"/>
      <c r="BR154" s="647"/>
      <c r="BS154" s="647"/>
      <c r="BT154" s="647"/>
      <c r="BU154" s="649"/>
      <c r="BV154" s="649"/>
      <c r="BW154" s="649"/>
      <c r="BX154" s="649"/>
      <c r="BY154" s="649"/>
      <c r="BZ154" s="649"/>
      <c r="CA154" s="649"/>
      <c r="CB154" s="649"/>
      <c r="CC154" s="649"/>
      <c r="CD154" s="649"/>
      <c r="CE154" s="649"/>
      <c r="CF154" s="649"/>
      <c r="CG154" s="649"/>
      <c r="CH154" s="649"/>
    </row>
    <row r="155" spans="1:86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46"/>
        <v/>
      </c>
      <c r="N155" s="562" t="str">
        <f t="shared" si="47"/>
        <v/>
      </c>
      <c r="O155" s="562"/>
      <c r="P155" s="562" t="str">
        <f t="shared" si="48"/>
        <v/>
      </c>
      <c r="Q155" s="586" t="str">
        <f t="shared" si="44"/>
        <v/>
      </c>
      <c r="R155" s="587" t="str">
        <f t="shared" si="49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IF($K155="","",SUM(IF(LEFT($AM155:$BK155,1)="s",1,0))-SUM(IF(RIGHT(LEFT($AM155:$BK155,2))="-",1,0)))</f>
        <v/>
      </c>
      <c r="AL155" s="562" t="str">
        <f t="array" ref="AL155">IF($K126="","",SUM(IF(LEFT($AM155:$BK155,1)="X",1,0)))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9"/>
      <c r="BM155" s="647"/>
      <c r="BN155" s="647"/>
      <c r="BO155" s="649"/>
      <c r="BP155" s="647"/>
      <c r="BQ155" s="647"/>
      <c r="BR155" s="647"/>
      <c r="BS155" s="647"/>
      <c r="BT155" s="647"/>
      <c r="BU155" s="649"/>
      <c r="BV155" s="649"/>
      <c r="BW155" s="649"/>
      <c r="BX155" s="649"/>
      <c r="BY155" s="649"/>
      <c r="BZ155" s="649"/>
      <c r="CA155" s="649"/>
      <c r="CB155" s="649"/>
      <c r="CC155" s="649"/>
      <c r="CD155" s="649"/>
      <c r="CE155" s="649"/>
      <c r="CF155" s="649"/>
      <c r="CG155" s="649"/>
      <c r="CH155" s="649"/>
    </row>
    <row r="156" spans="1:86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46"/>
        <v/>
      </c>
      <c r="N156" s="562" t="str">
        <f t="shared" si="47"/>
        <v/>
      </c>
      <c r="O156" s="562"/>
      <c r="P156" s="562" t="str">
        <f t="shared" si="48"/>
        <v/>
      </c>
      <c r="Q156" s="586" t="str">
        <f t="shared" si="44"/>
        <v/>
      </c>
      <c r="R156" s="587" t="str">
        <f t="shared" si="49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IF($K156="","",SUM(IF(LEFT($AM156:$BK156,1)="s",1,0))-SUM(IF(RIGHT(LEFT($AM156:$BK156,2))="-",1,0)))</f>
        <v/>
      </c>
      <c r="AL156" s="562" t="str">
        <f t="array" ref="AL156">IF($K127="","",SUM(IF(LEFT($AM156:$BK156,1)="X",1,0)))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9"/>
      <c r="BM156" s="647"/>
      <c r="BN156" s="647"/>
      <c r="BO156" s="649"/>
      <c r="BP156" s="647"/>
      <c r="BQ156" s="647"/>
      <c r="BR156" s="647"/>
      <c r="BS156" s="647"/>
      <c r="BT156" s="647"/>
      <c r="BU156" s="649"/>
      <c r="BV156" s="649"/>
      <c r="BW156" s="649"/>
      <c r="BX156" s="649"/>
      <c r="BY156" s="649"/>
      <c r="BZ156" s="649"/>
      <c r="CA156" s="649"/>
      <c r="CB156" s="649"/>
      <c r="CC156" s="649"/>
      <c r="CD156" s="649"/>
      <c r="CE156" s="649"/>
      <c r="CF156" s="649"/>
      <c r="CG156" s="649"/>
      <c r="CH156" s="649"/>
    </row>
    <row r="157" spans="1:86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46"/>
        <v/>
      </c>
      <c r="N157" s="562" t="str">
        <f t="shared" si="47"/>
        <v/>
      </c>
      <c r="O157" s="562"/>
      <c r="P157" s="562" t="str">
        <f t="shared" si="48"/>
        <v/>
      </c>
      <c r="Q157" s="586" t="str">
        <f t="shared" si="44"/>
        <v/>
      </c>
      <c r="R157" s="587" t="str">
        <f t="shared" si="49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IF($K157="","",SUM(IF(LEFT($AM157:$BK157,1)="s",1,0))-SUM(IF(RIGHT(LEFT($AM157:$BK157,2))="-",1,0)))</f>
        <v/>
      </c>
      <c r="AL157" s="562" t="str">
        <f t="array" ref="AL157">IF($K128="","",SUM(IF(LEFT($AM157:$BK157,1)="X",1,0)))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9"/>
      <c r="BM157" s="647"/>
      <c r="BN157" s="647"/>
      <c r="BO157" s="649"/>
      <c r="BP157" s="647"/>
      <c r="BQ157" s="647"/>
      <c r="BR157" s="647"/>
      <c r="BS157" s="647"/>
      <c r="BT157" s="647"/>
      <c r="BU157" s="649"/>
      <c r="BV157" s="649"/>
      <c r="BW157" s="649"/>
      <c r="BX157" s="649"/>
      <c r="BY157" s="649"/>
      <c r="BZ157" s="649"/>
      <c r="CA157" s="649"/>
      <c r="CB157" s="649"/>
      <c r="CC157" s="649"/>
      <c r="CD157" s="649"/>
      <c r="CE157" s="649"/>
      <c r="CF157" s="649"/>
      <c r="CG157" s="649"/>
      <c r="CH157" s="649"/>
    </row>
    <row r="158" spans="1:86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46"/>
        <v/>
      </c>
      <c r="N158" s="562" t="str">
        <f t="shared" si="47"/>
        <v/>
      </c>
      <c r="O158" s="562"/>
      <c r="P158" s="562" t="str">
        <f t="shared" si="48"/>
        <v/>
      </c>
      <c r="Q158" s="586" t="str">
        <f t="shared" si="44"/>
        <v/>
      </c>
      <c r="R158" s="587" t="str">
        <f t="shared" si="49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IF($K158="","",SUM(IF(LEFT($AM158:$BK158,1)="s",1,0))-SUM(IF(RIGHT(LEFT($AM158:$BK158,2))="-",1,0)))</f>
        <v/>
      </c>
      <c r="AL158" s="562" t="str">
        <f t="array" ref="AL158">IF($K129="","",SUM(IF(LEFT($AM158:$BK158,1)="X",1,0)))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9"/>
      <c r="BM158" s="647"/>
      <c r="BN158" s="647"/>
      <c r="BO158" s="649"/>
      <c r="BP158" s="647"/>
      <c r="BQ158" s="647"/>
      <c r="BR158" s="647"/>
      <c r="BS158" s="647"/>
      <c r="BT158" s="647"/>
      <c r="BU158" s="649"/>
      <c r="BV158" s="649"/>
      <c r="BW158" s="649"/>
      <c r="BX158" s="649"/>
      <c r="BY158" s="649"/>
      <c r="BZ158" s="649"/>
      <c r="CA158" s="649"/>
      <c r="CB158" s="649"/>
      <c r="CC158" s="649"/>
      <c r="CD158" s="649"/>
      <c r="CE158" s="649"/>
      <c r="CF158" s="649"/>
      <c r="CG158" s="649"/>
      <c r="CH158" s="649"/>
    </row>
    <row r="159" spans="1:86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46"/>
        <v/>
      </c>
      <c r="N159" s="562" t="str">
        <f t="shared" si="47"/>
        <v/>
      </c>
      <c r="O159" s="562"/>
      <c r="P159" s="562" t="str">
        <f t="shared" si="48"/>
        <v/>
      </c>
      <c r="Q159" s="586" t="str">
        <f t="shared" si="44"/>
        <v/>
      </c>
      <c r="R159" s="587" t="str">
        <f t="shared" si="49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IF($K159="","",SUM(IF(LEFT($AM159:$BK159,1)="s",1,0))-SUM(IF(RIGHT(LEFT($AM159:$BK159,2))="-",1,0)))</f>
        <v/>
      </c>
      <c r="AL159" s="562" t="str">
        <f t="array" ref="AL159">IF($K130="","",SUM(IF(LEFT($AM159:$BK159,1)="X",1,0)))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9"/>
      <c r="BM159" s="647"/>
      <c r="BN159" s="647"/>
      <c r="BO159" s="649"/>
      <c r="BP159" s="647"/>
      <c r="BQ159" s="647"/>
      <c r="BR159" s="647"/>
      <c r="BS159" s="647"/>
      <c r="BT159" s="647"/>
      <c r="BU159" s="649"/>
      <c r="BV159" s="649"/>
      <c r="BW159" s="649"/>
      <c r="BX159" s="649"/>
      <c r="BY159" s="649"/>
      <c r="BZ159" s="649"/>
      <c r="CA159" s="649"/>
      <c r="CB159" s="649"/>
      <c r="CC159" s="649"/>
      <c r="CD159" s="649"/>
      <c r="CE159" s="649"/>
      <c r="CF159" s="649"/>
      <c r="CG159" s="649"/>
      <c r="CH159" s="649"/>
    </row>
    <row r="160" spans="1:86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M160" s="562" t="str">
        <f t="shared" si="46"/>
        <v/>
      </c>
      <c r="N160" s="562" t="str">
        <f t="shared" si="47"/>
        <v/>
      </c>
      <c r="O160" s="562"/>
      <c r="P160" s="562" t="str">
        <f t="shared" si="48"/>
        <v/>
      </c>
      <c r="Q160" s="586" t="str">
        <f t="shared" si="44"/>
        <v/>
      </c>
      <c r="R160" s="587" t="str">
        <f t="shared" si="49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IF($K160="","",SUM(IF(LEFT($AM160:$BK160,1)="s",1,0))-SUM(IF(RIGHT(LEFT($AM160:$BK160,2))="-",1,0)))</f>
        <v/>
      </c>
      <c r="AL160" s="562" t="str">
        <f t="array" ref="AL160">IF($K131="","",SUM(IF(LEFT($AM160:$BK160,1)="X",1,0)))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9"/>
      <c r="BM160" s="647"/>
      <c r="BN160" s="647"/>
      <c r="BO160" s="649"/>
      <c r="BP160" s="647"/>
      <c r="BQ160" s="647"/>
      <c r="BR160" s="647"/>
      <c r="BS160" s="647"/>
      <c r="BT160" s="647"/>
      <c r="BU160" s="649"/>
      <c r="BV160" s="649"/>
      <c r="BW160" s="649"/>
      <c r="BX160" s="649"/>
      <c r="BY160" s="649"/>
      <c r="BZ160" s="649"/>
      <c r="CA160" s="649"/>
      <c r="CB160" s="649"/>
      <c r="CC160" s="649"/>
      <c r="CD160" s="649"/>
      <c r="CE160" s="649"/>
      <c r="CF160" s="649"/>
      <c r="CG160" s="649"/>
      <c r="CH160" s="649"/>
    </row>
    <row r="161" spans="1:86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46"/>
        <v/>
      </c>
      <c r="N161" s="562" t="str">
        <f t="shared" si="47"/>
        <v/>
      </c>
      <c r="O161" s="562"/>
      <c r="P161" s="562" t="str">
        <f t="shared" si="48"/>
        <v/>
      </c>
      <c r="Q161" s="586" t="str">
        <f t="shared" si="44"/>
        <v/>
      </c>
      <c r="R161" s="587" t="str">
        <f t="shared" si="49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IF($K161="","",SUM(IF(LEFT($AM161:$BK161,1)="s",1,0))-SUM(IF(RIGHT(LEFT($AM161:$BK161,2))="-",1,0)))</f>
        <v/>
      </c>
      <c r="AL161" s="562" t="str">
        <f t="array" ref="AL161">IF($K132="","",SUM(IF(LEFT($AM161:$BK161,1)="X",1,0)))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9"/>
      <c r="BM161" s="647"/>
      <c r="BN161" s="647"/>
      <c r="BO161" s="649"/>
      <c r="BP161" s="647"/>
      <c r="BQ161" s="647"/>
      <c r="BR161" s="647"/>
      <c r="BS161" s="647"/>
      <c r="BT161" s="647"/>
      <c r="BU161" s="649"/>
      <c r="BV161" s="649"/>
      <c r="BW161" s="649"/>
      <c r="BX161" s="649"/>
      <c r="BY161" s="649"/>
      <c r="BZ161" s="649"/>
      <c r="CA161" s="649"/>
      <c r="CB161" s="649"/>
      <c r="CC161" s="649"/>
      <c r="CD161" s="649"/>
      <c r="CE161" s="649"/>
      <c r="CF161" s="649"/>
      <c r="CG161" s="649"/>
      <c r="CH161" s="649"/>
    </row>
    <row r="162" spans="1:86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46"/>
        <v/>
      </c>
      <c r="N162" s="562" t="str">
        <f t="shared" si="47"/>
        <v/>
      </c>
      <c r="O162" s="562"/>
      <c r="P162" s="562" t="str">
        <f t="shared" si="48"/>
        <v/>
      </c>
      <c r="Q162" s="586" t="str">
        <f t="shared" si="44"/>
        <v/>
      </c>
      <c r="R162" s="587" t="str">
        <f t="shared" si="49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IF($K162="","",SUM(IF(LEFT($AM162:$BK162,1)="s",1,0))-SUM(IF(RIGHT(LEFT($AM162:$BK162,2))="-",1,0)))</f>
        <v/>
      </c>
      <c r="AL162" s="562" t="str">
        <f t="array" ref="AL162">IF($K133="","",SUM(IF(LEFT($AM162:$BK162,1)="X",1,0)))</f>
        <v/>
      </c>
      <c r="AM162" s="589"/>
      <c r="AN162" s="589"/>
      <c r="AO162" s="589"/>
      <c r="AP162" s="589"/>
      <c r="AQ162" s="589"/>
      <c r="AR162" s="589"/>
      <c r="AS162" s="589"/>
      <c r="AT162" s="589"/>
      <c r="AU162" s="589"/>
      <c r="AV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M162" s="589"/>
      <c r="BN162" s="589"/>
      <c r="BP162" s="589"/>
      <c r="BQ162" s="589"/>
      <c r="BR162" s="589"/>
      <c r="BS162" s="589"/>
      <c r="BT162" s="589"/>
    </row>
    <row r="163" spans="1:86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46"/>
        <v/>
      </c>
      <c r="N163" s="562" t="str">
        <f t="shared" si="47"/>
        <v/>
      </c>
      <c r="O163" s="562"/>
      <c r="P163" s="562" t="str">
        <f t="shared" si="48"/>
        <v/>
      </c>
      <c r="Q163" s="586" t="str">
        <f t="shared" si="44"/>
        <v/>
      </c>
      <c r="R163" s="587" t="str">
        <f t="shared" si="49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IF($K163="","",SUM(IF(LEFT($AM163:$BK163,1)="s",1,0))-SUM(IF(RIGHT(LEFT($AM163:$BK163,2))="-",1,0)))</f>
        <v/>
      </c>
      <c r="AL163" s="562" t="str">
        <f t="array" ref="AL163">IF($K134="","",SUM(IF(LEFT($AM163:$BK163,1)="X",1,0)))</f>
        <v/>
      </c>
      <c r="AM163" s="589"/>
      <c r="AN163" s="589"/>
      <c r="AO163" s="589"/>
      <c r="AP163" s="589"/>
      <c r="AQ163" s="589"/>
      <c r="AR163" s="589"/>
      <c r="AS163" s="589"/>
      <c r="AT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M163" s="589"/>
      <c r="BN163" s="589"/>
      <c r="BP163" s="589"/>
      <c r="BQ163" s="589"/>
      <c r="BR163" s="589"/>
      <c r="BS163" s="589"/>
      <c r="BT163" s="589"/>
    </row>
    <row r="164" spans="1:86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46"/>
        <v/>
      </c>
      <c r="N164" s="562" t="str">
        <f t="shared" si="47"/>
        <v/>
      </c>
      <c r="O164" s="562"/>
      <c r="P164" s="562" t="str">
        <f t="shared" si="48"/>
        <v/>
      </c>
      <c r="Q164" s="586" t="str">
        <f t="shared" si="44"/>
        <v/>
      </c>
      <c r="R164" s="587" t="str">
        <f t="shared" si="49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IF($K164="","",SUM(IF(LEFT($AM164:$BK164,1)="s",1,0))-SUM(IF(RIGHT(LEFT($AM164:$BK164,2))="-",1,0)))</f>
        <v/>
      </c>
      <c r="AL164" s="562" t="str">
        <f t="array" ref="AL164">IF($K135="","",SUM(IF(LEFT($AM164:$BK164,1)="X",1,0)))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M164" s="589"/>
      <c r="BN164" s="589"/>
      <c r="BP164" s="589"/>
      <c r="BQ164" s="589"/>
      <c r="BR164" s="589"/>
      <c r="BS164" s="589"/>
      <c r="BT164" s="589"/>
    </row>
    <row r="165" spans="1:86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46"/>
        <v/>
      </c>
      <c r="N165" s="562" t="str">
        <f t="shared" si="47"/>
        <v/>
      </c>
      <c r="O165" s="562"/>
      <c r="P165" s="562" t="str">
        <f t="shared" si="48"/>
        <v/>
      </c>
      <c r="Q165" s="586" t="str">
        <f t="shared" si="44"/>
        <v/>
      </c>
      <c r="R165" s="587" t="str">
        <f t="shared" si="49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IF($K165="","",SUM(IF(LEFT($AM165:$BK165,1)="s",1,0))-SUM(IF(RIGHT(LEFT($AM165:$BK165,2))="-",1,0)))</f>
        <v/>
      </c>
      <c r="AL165" s="562" t="str">
        <f t="array" ref="AL165">IF($K136="","",SUM(IF(LEFT($AM165:$BK165,1)="X",1,0)))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M165" s="589"/>
      <c r="BN165" s="589"/>
      <c r="BP165" s="589"/>
      <c r="BQ165" s="589"/>
      <c r="BR165" s="589"/>
      <c r="BS165" s="589"/>
      <c r="BT165" s="589"/>
    </row>
    <row r="166" spans="1:86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46"/>
        <v/>
      </c>
      <c r="N166" s="562" t="str">
        <f t="shared" si="47"/>
        <v/>
      </c>
      <c r="O166" s="562"/>
      <c r="P166" s="562" t="str">
        <f t="shared" si="48"/>
        <v/>
      </c>
      <c r="Q166" s="586" t="str">
        <f t="shared" si="44"/>
        <v/>
      </c>
      <c r="R166" s="587" t="str">
        <f t="shared" si="49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IF($K166="","",SUM(IF(LEFT($AM166:$BK166,1)="s",1,0))-SUM(IF(RIGHT(LEFT($AM166:$BK166,2))="-",1,0)))</f>
        <v/>
      </c>
      <c r="AL166" s="562" t="str">
        <f t="array" ref="AL166">IF($K137="","",SUM(IF(LEFT($AM166:$BK166,1)="X",1,0)))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M166" s="589"/>
      <c r="BN166" s="589"/>
      <c r="BP166" s="589"/>
      <c r="BQ166" s="589"/>
      <c r="BR166" s="589"/>
      <c r="BS166" s="589"/>
      <c r="BT166" s="589"/>
    </row>
    <row r="167" spans="1:86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46"/>
        <v/>
      </c>
      <c r="N167" s="562" t="str">
        <f t="shared" si="47"/>
        <v/>
      </c>
      <c r="O167" s="562"/>
      <c r="P167" s="562" t="str">
        <f t="shared" si="48"/>
        <v/>
      </c>
      <c r="Q167" s="586" t="str">
        <f t="shared" si="44"/>
        <v/>
      </c>
      <c r="R167" s="587" t="str">
        <f t="shared" si="49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IF($K167="","",SUM(IF(LEFT($AM167:$BK167,1)="s",1,0))-SUM(IF(RIGHT(LEFT($AM167:$BK167,2))="-",1,0)))</f>
        <v/>
      </c>
      <c r="AL167" s="562" t="str">
        <f t="array" ref="AL167">IF($K138="","",SUM(IF(LEFT($AM167:$BK167,1)="X",1,0)))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M167" s="589"/>
      <c r="BN167" s="589"/>
      <c r="BP167" s="589"/>
      <c r="BQ167" s="589"/>
      <c r="BR167" s="589"/>
      <c r="BS167" s="589"/>
      <c r="BT167" s="589"/>
    </row>
    <row r="168" spans="1:86" ht="15">
      <c r="A168" s="561"/>
      <c r="E168" s="584" t="str">
        <f>IF(J168=Table!$C$1,VLOOKUP(H168,Table!$B$38:$AO$61,Table!$AO$35-1,FALSE),"")</f>
        <v/>
      </c>
      <c r="F168" s="555"/>
      <c r="H168" s="590"/>
      <c r="I168" s="576"/>
      <c r="J168" s="576"/>
      <c r="M168" s="562" t="str">
        <f t="shared" si="46"/>
        <v/>
      </c>
      <c r="N168" s="562" t="str">
        <f t="shared" si="47"/>
        <v/>
      </c>
      <c r="O168" s="562"/>
      <c r="P168" s="562" t="str">
        <f t="shared" si="48"/>
        <v/>
      </c>
      <c r="Q168" s="586" t="str">
        <f t="shared" si="44"/>
        <v/>
      </c>
      <c r="R168" s="587" t="str">
        <f t="shared" si="49"/>
        <v/>
      </c>
      <c r="S168" s="587"/>
      <c r="T168" s="587"/>
      <c r="U168" s="587"/>
      <c r="V168" s="587"/>
      <c r="W168" s="574"/>
      <c r="X168" s="574"/>
      <c r="AJ168" s="582"/>
      <c r="AL168" s="562" t="str">
        <f t="array" ref="AL168">IF($K139="","",SUM(IF(LEFT($AM168:$BK168,1)="X",1,0)))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M168" s="589"/>
      <c r="BN168" s="589"/>
      <c r="BP168" s="589"/>
      <c r="BQ168" s="589"/>
      <c r="BR168" s="589"/>
      <c r="BS168" s="589"/>
      <c r="BT168" s="589"/>
    </row>
    <row r="169" spans="1:86" ht="15">
      <c r="A169" s="561"/>
      <c r="E169" s="584" t="str">
        <f>IF(J169=Table!$C$1,VLOOKUP(H169,Table!$B$38:$AO$61,Table!$AO$35-1,FALSE),"")</f>
        <v/>
      </c>
      <c r="F169" s="555"/>
      <c r="H169" s="590"/>
      <c r="I169" s="576"/>
      <c r="J169" s="576"/>
      <c r="M169" s="562" t="str">
        <f t="shared" si="46"/>
        <v/>
      </c>
      <c r="N169" s="562" t="str">
        <f t="shared" si="47"/>
        <v/>
      </c>
      <c r="O169" s="562"/>
      <c r="P169" s="562" t="str">
        <f t="shared" si="48"/>
        <v/>
      </c>
      <c r="Q169" s="586" t="str">
        <f t="shared" si="44"/>
        <v/>
      </c>
      <c r="R169" s="587" t="str">
        <f t="shared" si="49"/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IF($K140="","",SUM(IF(LEFT($AM169:$BK169,1)="X",1,0)))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M169" s="589"/>
      <c r="BN169" s="589"/>
      <c r="BP169" s="589"/>
      <c r="BQ169" s="589"/>
      <c r="BR169" s="589"/>
      <c r="BS169" s="589"/>
      <c r="BT169" s="589"/>
    </row>
    <row r="170" spans="1:86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si="46"/>
        <v/>
      </c>
      <c r="N170" s="562" t="str">
        <f t="shared" si="47"/>
        <v/>
      </c>
      <c r="O170" s="562"/>
      <c r="P170" s="562" t="str">
        <f t="shared" si="48"/>
        <v/>
      </c>
      <c r="Q170" s="586" t="str">
        <f t="shared" ref="Q170:Q188" si="50">IF(S170="","",IF(SIGN(S170)&lt;&gt;1,VLOOKUP(ABS(S170),SUP_HDC,3,TRUE),-VLOOKUP(ABS(S170),SUP_HDC,3,TRUE)))</f>
        <v/>
      </c>
      <c r="R170" s="587" t="str">
        <f t="shared" ref="R170:R188" si="51">IF(Q170="","",IF((K141-L141+Q170)&gt;=0.5,1,IF((K141-L141+Q170)=0.25,0.5,IF((K141-L141+Q170)&lt;=-0.5,-1,IF((K141-L141+Q170)=-0.25,-0.5,0)))))</f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IF($K141="","",SUM(IF(LEFT($AM170:$BK170,1)="X",1,0)))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M170" s="589"/>
      <c r="BN170" s="589"/>
      <c r="BP170" s="589"/>
      <c r="BQ170" s="589"/>
      <c r="BR170" s="589"/>
      <c r="BS170" s="589"/>
      <c r="BT170" s="589"/>
    </row>
    <row r="171" spans="1:86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ref="M171:M188" si="52">IF(K142="","",IF(K142&gt;L142,"W",IF(K142=L142,"D",IF(K142&lt;L142,"L"))))</f>
        <v/>
      </c>
      <c r="N171" s="562" t="str">
        <f t="shared" ref="N171:N188" si="53">IF(K142="","",K142+L142)</f>
        <v/>
      </c>
      <c r="O171" s="562"/>
      <c r="P171" s="562" t="str">
        <f t="shared" ref="P171:P187" si="54">IF($K142="","",IF($N171&gt;P$19,"O",IF($N171&lt;P$19,"U",IF($N171=P$19,"-"))))</f>
        <v/>
      </c>
      <c r="Q171" s="586" t="str">
        <f t="shared" si="50"/>
        <v/>
      </c>
      <c r="R171" s="587" t="str">
        <f t="shared" si="51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IF($K142="","",SUM(IF(LEFT($AM171:$BK171,1)="X",1,0)))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M171" s="589"/>
      <c r="BN171" s="589"/>
      <c r="BP171" s="589"/>
      <c r="BQ171" s="589"/>
      <c r="BR171" s="589"/>
      <c r="BS171" s="589"/>
      <c r="BT171" s="589"/>
    </row>
    <row r="172" spans="1:86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52"/>
        <v/>
      </c>
      <c r="N172" s="562" t="str">
        <f t="shared" si="53"/>
        <v/>
      </c>
      <c r="O172" s="562"/>
      <c r="P172" s="562" t="str">
        <f t="shared" si="54"/>
        <v/>
      </c>
      <c r="Q172" s="586" t="str">
        <f t="shared" si="50"/>
        <v/>
      </c>
      <c r="R172" s="587" t="str">
        <f t="shared" si="51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IF($K143="","",SUM(IF(LEFT($AM172:$BK172,1)="X",1,0)))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M172" s="589"/>
      <c r="BN172" s="589"/>
      <c r="BP172" s="589"/>
      <c r="BQ172" s="589"/>
      <c r="BR172" s="589"/>
      <c r="BS172" s="589"/>
      <c r="BT172" s="589"/>
    </row>
    <row r="173" spans="1:86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52"/>
        <v/>
      </c>
      <c r="N173" s="562" t="str">
        <f t="shared" si="53"/>
        <v/>
      </c>
      <c r="O173" s="562"/>
      <c r="P173" s="562" t="str">
        <f t="shared" si="54"/>
        <v/>
      </c>
      <c r="Q173" s="586" t="str">
        <f t="shared" si="50"/>
        <v/>
      </c>
      <c r="R173" s="587" t="str">
        <f t="shared" si="51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IF($K144="","",SUM(IF(LEFT($AM173:$BK173,1)="X",1,0)))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M173" s="589"/>
      <c r="BN173" s="589"/>
      <c r="BP173" s="589"/>
      <c r="BQ173" s="589"/>
      <c r="BR173" s="589"/>
      <c r="BS173" s="589"/>
      <c r="BT173" s="589"/>
    </row>
    <row r="174" spans="1:86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52"/>
        <v/>
      </c>
      <c r="N174" s="562" t="str">
        <f t="shared" si="53"/>
        <v/>
      </c>
      <c r="O174" s="562"/>
      <c r="P174" s="562" t="str">
        <f t="shared" si="54"/>
        <v/>
      </c>
      <c r="Q174" s="586" t="str">
        <f t="shared" si="50"/>
        <v/>
      </c>
      <c r="R174" s="587" t="str">
        <f t="shared" si="51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IF($K145="","",SUM(IF(LEFT($AM174:$BK174,1)="X",1,0)))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M174" s="589"/>
      <c r="BN174" s="589"/>
      <c r="BP174" s="589"/>
      <c r="BQ174" s="589"/>
      <c r="BR174" s="589"/>
      <c r="BS174" s="589"/>
      <c r="BT174" s="589"/>
    </row>
    <row r="175" spans="1:86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52"/>
        <v/>
      </c>
      <c r="N175" s="562" t="str">
        <f t="shared" si="53"/>
        <v/>
      </c>
      <c r="O175" s="562"/>
      <c r="P175" s="562" t="str">
        <f t="shared" si="54"/>
        <v/>
      </c>
      <c r="Q175" s="586" t="str">
        <f t="shared" si="50"/>
        <v/>
      </c>
      <c r="R175" s="587" t="str">
        <f t="shared" si="51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IF($K146="","",SUM(IF(LEFT($AM175:$BK175,1)="X",1,0)))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M175" s="589"/>
      <c r="BN175" s="589"/>
      <c r="BP175" s="589"/>
      <c r="BQ175" s="589"/>
      <c r="BR175" s="589"/>
      <c r="BS175" s="589"/>
      <c r="BT175" s="589"/>
    </row>
    <row r="176" spans="1:86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52"/>
        <v/>
      </c>
      <c r="N176" s="562" t="str">
        <f t="shared" si="53"/>
        <v/>
      </c>
      <c r="O176" s="562"/>
      <c r="P176" s="562" t="str">
        <f t="shared" si="54"/>
        <v/>
      </c>
      <c r="Q176" s="586" t="str">
        <f t="shared" si="50"/>
        <v/>
      </c>
      <c r="R176" s="587" t="str">
        <f t="shared" si="51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IF($K147="","",SUM(IF(LEFT($AM176:$BK176,1)="X",1,0)))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M176" s="589"/>
      <c r="BN176" s="589"/>
      <c r="BP176" s="589"/>
      <c r="BQ176" s="589"/>
      <c r="BR176" s="589"/>
      <c r="BS176" s="589"/>
      <c r="BT176" s="589"/>
    </row>
    <row r="177" spans="1:72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52"/>
        <v/>
      </c>
      <c r="N177" s="562" t="str">
        <f t="shared" si="53"/>
        <v/>
      </c>
      <c r="O177" s="562"/>
      <c r="P177" s="562" t="str">
        <f t="shared" si="54"/>
        <v/>
      </c>
      <c r="Q177" s="586" t="str">
        <f t="shared" si="50"/>
        <v/>
      </c>
      <c r="R177" s="587" t="str">
        <f t="shared" si="51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IF($K148="","",SUM(IF(LEFT($AM177:$BK177,1)="X",1,0)))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M177" s="589"/>
      <c r="BN177" s="589"/>
      <c r="BP177" s="589"/>
      <c r="BQ177" s="589"/>
      <c r="BR177" s="589"/>
      <c r="BS177" s="589"/>
      <c r="BT177" s="589"/>
    </row>
    <row r="178" spans="1:72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52"/>
        <v/>
      </c>
      <c r="N178" s="562" t="str">
        <f t="shared" si="53"/>
        <v/>
      </c>
      <c r="O178" s="562"/>
      <c r="P178" s="562" t="str">
        <f t="shared" si="54"/>
        <v/>
      </c>
      <c r="Q178" s="586" t="str">
        <f t="shared" si="50"/>
        <v/>
      </c>
      <c r="R178" s="587" t="str">
        <f t="shared" si="51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IF($K149="","",SUM(IF(LEFT($AM178:$BK178,1)="X",1,0)))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M178" s="589"/>
      <c r="BN178" s="589"/>
      <c r="BP178" s="589"/>
      <c r="BQ178" s="589"/>
      <c r="BR178" s="589"/>
      <c r="BS178" s="589"/>
      <c r="BT178" s="589"/>
    </row>
    <row r="179" spans="1:72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52"/>
        <v/>
      </c>
      <c r="N179" s="562" t="str">
        <f t="shared" si="53"/>
        <v/>
      </c>
      <c r="O179" s="562"/>
      <c r="P179" s="562" t="str">
        <f t="shared" si="54"/>
        <v/>
      </c>
      <c r="Q179" s="586" t="str">
        <f t="shared" si="50"/>
        <v/>
      </c>
      <c r="R179" s="587" t="str">
        <f t="shared" si="51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IF($K150="","",SUM(IF(LEFT($AM179:$BK179,1)="X",1,0)))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M179" s="589"/>
      <c r="BN179" s="589"/>
      <c r="BP179" s="589"/>
      <c r="BQ179" s="589"/>
      <c r="BR179" s="589"/>
      <c r="BS179" s="589"/>
      <c r="BT179" s="589"/>
    </row>
    <row r="180" spans="1:72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52"/>
        <v/>
      </c>
      <c r="N180" s="562" t="str">
        <f t="shared" si="53"/>
        <v/>
      </c>
      <c r="O180" s="562"/>
      <c r="P180" s="562" t="str">
        <f t="shared" si="54"/>
        <v/>
      </c>
      <c r="Q180" s="586" t="str">
        <f t="shared" si="50"/>
        <v/>
      </c>
      <c r="R180" s="587" t="str">
        <f t="shared" si="51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IF($K151="","",SUM(IF(LEFT($AM180:$BK180,1)="X",1,0)))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M180" s="589"/>
      <c r="BN180" s="589"/>
      <c r="BP180" s="589"/>
      <c r="BQ180" s="589"/>
      <c r="BR180" s="589"/>
      <c r="BS180" s="589"/>
      <c r="BT180" s="589"/>
    </row>
    <row r="181" spans="1:72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52"/>
        <v/>
      </c>
      <c r="N181" s="562" t="str">
        <f t="shared" si="53"/>
        <v/>
      </c>
      <c r="O181" s="562"/>
      <c r="P181" s="562" t="str">
        <f t="shared" si="54"/>
        <v/>
      </c>
      <c r="Q181" s="586" t="str">
        <f t="shared" si="50"/>
        <v/>
      </c>
      <c r="R181" s="587" t="str">
        <f t="shared" si="51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IF($K152="","",SUM(IF(LEFT($AM181:$BK181,1)="X",1,0)))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M181" s="589"/>
      <c r="BN181" s="589"/>
      <c r="BP181" s="589"/>
      <c r="BQ181" s="589"/>
      <c r="BR181" s="589"/>
      <c r="BS181" s="589"/>
      <c r="BT181" s="589"/>
    </row>
    <row r="182" spans="1:72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52"/>
        <v/>
      </c>
      <c r="N182" s="562" t="str">
        <f t="shared" si="53"/>
        <v/>
      </c>
      <c r="O182" s="562"/>
      <c r="P182" s="562" t="str">
        <f t="shared" si="54"/>
        <v/>
      </c>
      <c r="Q182" s="586" t="str">
        <f t="shared" si="50"/>
        <v/>
      </c>
      <c r="R182" s="587" t="str">
        <f t="shared" si="51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IF($K153="","",SUM(IF(LEFT($AM182:$BK182,1)="X",1,0)))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M182" s="589"/>
      <c r="BN182" s="589"/>
      <c r="BP182" s="589"/>
      <c r="BQ182" s="589"/>
      <c r="BR182" s="589"/>
      <c r="BS182" s="589"/>
      <c r="BT182" s="589"/>
    </row>
    <row r="183" spans="1:72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52"/>
        <v/>
      </c>
      <c r="N183" s="562" t="str">
        <f t="shared" si="53"/>
        <v/>
      </c>
      <c r="O183" s="562"/>
      <c r="P183" s="562" t="str">
        <f t="shared" si="54"/>
        <v/>
      </c>
      <c r="Q183" s="586" t="str">
        <f t="shared" si="50"/>
        <v/>
      </c>
      <c r="R183" s="587" t="str">
        <f t="shared" si="51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IF($K154="","",SUM(IF(LEFT($AM183:$BK183,1)="X",1,0)))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M183" s="589"/>
      <c r="BN183" s="589"/>
      <c r="BP183" s="589"/>
      <c r="BQ183" s="589"/>
      <c r="BR183" s="589"/>
      <c r="BS183" s="589"/>
      <c r="BT183" s="589"/>
    </row>
    <row r="184" spans="1:72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52"/>
        <v/>
      </c>
      <c r="N184" s="562" t="str">
        <f t="shared" si="53"/>
        <v/>
      </c>
      <c r="O184" s="562"/>
      <c r="P184" s="562" t="str">
        <f t="shared" si="54"/>
        <v/>
      </c>
      <c r="Q184" s="586" t="str">
        <f t="shared" si="50"/>
        <v/>
      </c>
      <c r="R184" s="587" t="str">
        <f t="shared" si="51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IF($K155="","",SUM(IF(LEFT($AM184:$BK184,1)="X",1,0)))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M184" s="589"/>
      <c r="BN184" s="589"/>
      <c r="BP184" s="589"/>
      <c r="BQ184" s="589"/>
      <c r="BR184" s="589"/>
      <c r="BS184" s="589"/>
      <c r="BT184" s="589"/>
    </row>
    <row r="185" spans="1:72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52"/>
        <v/>
      </c>
      <c r="N185" s="562" t="str">
        <f t="shared" si="53"/>
        <v/>
      </c>
      <c r="O185" s="562"/>
      <c r="P185" s="562" t="str">
        <f t="shared" si="54"/>
        <v/>
      </c>
      <c r="Q185" s="586" t="str">
        <f t="shared" si="50"/>
        <v/>
      </c>
      <c r="R185" s="587" t="str">
        <f t="shared" si="51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IF($K156="","",SUM(IF(LEFT($AM185:$BK185,1)="X",1,0)))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M185" s="589"/>
      <c r="BN185" s="589"/>
      <c r="BP185" s="589"/>
      <c r="BQ185" s="589"/>
      <c r="BR185" s="589"/>
      <c r="BS185" s="589"/>
      <c r="BT185" s="589"/>
    </row>
    <row r="186" spans="1:72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2"/>
        <v/>
      </c>
      <c r="N186" s="562" t="str">
        <f t="shared" si="53"/>
        <v/>
      </c>
      <c r="O186" s="562"/>
      <c r="P186" s="562" t="str">
        <f t="shared" si="54"/>
        <v/>
      </c>
      <c r="Q186" s="586" t="str">
        <f t="shared" si="50"/>
        <v/>
      </c>
      <c r="R186" s="587" t="str">
        <f t="shared" si="51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IF($K157="","",SUM(IF(LEFT($AM186:$BK186,1)="X",1,0)))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M186" s="589"/>
      <c r="BN186" s="589"/>
      <c r="BP186" s="589"/>
      <c r="BQ186" s="589"/>
      <c r="BR186" s="589"/>
      <c r="BS186" s="589"/>
      <c r="BT186" s="589"/>
    </row>
    <row r="187" spans="1:72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2"/>
        <v/>
      </c>
      <c r="N187" s="562" t="str">
        <f t="shared" si="53"/>
        <v/>
      </c>
      <c r="O187" s="562"/>
      <c r="P187" s="562" t="str">
        <f t="shared" si="54"/>
        <v/>
      </c>
      <c r="Q187" s="586" t="str">
        <f t="shared" si="50"/>
        <v/>
      </c>
      <c r="R187" s="587" t="str">
        <f t="shared" si="51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IF($K158="","",SUM(IF(LEFT($AM187:$BK187,1)="X",1,0)))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M187" s="589"/>
      <c r="BN187" s="589"/>
      <c r="BP187" s="589"/>
      <c r="BQ187" s="589"/>
      <c r="BR187" s="589"/>
      <c r="BS187" s="589"/>
      <c r="BT187" s="589"/>
    </row>
    <row r="188" spans="1:72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52"/>
        <v/>
      </c>
      <c r="N188" s="562" t="str">
        <f t="shared" si="53"/>
        <v/>
      </c>
      <c r="O188" s="562"/>
      <c r="P188" s="562" t="str">
        <f t="shared" ref="P188:P195" si="55">IF(K159="","",IF(N188&gt;P$19,"O",IF(N188&lt;P$19,"U")))</f>
        <v/>
      </c>
      <c r="Q188" s="586" t="str">
        <f t="shared" si="50"/>
        <v/>
      </c>
      <c r="R188" s="587" t="str">
        <f t="shared" si="51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IF($K159="","",SUM(IF(LEFT($AM188:$BK188,1)="X",1,0)))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M188" s="589"/>
      <c r="BN188" s="589"/>
      <c r="BP188" s="589"/>
      <c r="BQ188" s="589"/>
      <c r="BR188" s="589"/>
      <c r="BS188" s="589"/>
      <c r="BT188" s="589"/>
    </row>
    <row r="189" spans="1:72" ht="15">
      <c r="A189" s="561"/>
      <c r="E189" s="584" t="str">
        <f>IF(J189=Table!$C$1,VLOOKUP(H189,Table!$B$38:$AO$61,Table!$AO$35-1,FALSE),"")</f>
        <v/>
      </c>
      <c r="P189" s="562" t="str">
        <f t="shared" si="55"/>
        <v/>
      </c>
      <c r="AJ189" s="582"/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M189" s="589"/>
      <c r="BN189" s="589"/>
      <c r="BP189" s="589"/>
      <c r="BQ189" s="589"/>
      <c r="BR189" s="589"/>
      <c r="BS189" s="589"/>
      <c r="BT189" s="589"/>
    </row>
    <row r="190" spans="1:72" ht="15">
      <c r="A190" s="561"/>
      <c r="P190" s="562" t="str">
        <f t="shared" si="55"/>
        <v/>
      </c>
      <c r="AJ190" s="582"/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M190" s="589"/>
      <c r="BN190" s="589"/>
      <c r="BP190" s="589"/>
      <c r="BQ190" s="589"/>
      <c r="BR190" s="589"/>
      <c r="BS190" s="589"/>
      <c r="BT190" s="589"/>
    </row>
    <row r="191" spans="1:72" ht="15">
      <c r="A191" s="561"/>
      <c r="P191" s="562" t="str">
        <f t="shared" si="55"/>
        <v/>
      </c>
      <c r="AJ191" s="582"/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M191" s="589"/>
      <c r="BN191" s="589"/>
      <c r="BP191" s="589"/>
      <c r="BQ191" s="589"/>
      <c r="BR191" s="589"/>
      <c r="BS191" s="589"/>
      <c r="BT191" s="589"/>
    </row>
    <row r="192" spans="1:72" ht="15">
      <c r="A192" s="561"/>
      <c r="P192" s="562" t="str">
        <f t="shared" si="55"/>
        <v/>
      </c>
      <c r="AJ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M192" s="589"/>
      <c r="BN192" s="589"/>
      <c r="BP192" s="589"/>
      <c r="BQ192" s="589"/>
      <c r="BR192" s="589"/>
      <c r="BS192" s="589"/>
      <c r="BT192" s="589"/>
    </row>
    <row r="193" spans="1:72" ht="15">
      <c r="A193" s="561"/>
      <c r="P193" s="562" t="str">
        <f t="shared" si="55"/>
        <v/>
      </c>
      <c r="AJ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M193" s="589"/>
      <c r="BN193" s="589"/>
      <c r="BP193" s="589"/>
      <c r="BQ193" s="589"/>
      <c r="BR193" s="589"/>
      <c r="BS193" s="589"/>
      <c r="BT193" s="589"/>
    </row>
    <row r="194" spans="1:72" ht="15">
      <c r="A194" s="561"/>
      <c r="P194" s="562" t="str">
        <f t="shared" si="55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M194" s="589"/>
      <c r="BN194" s="589"/>
      <c r="BP194" s="589"/>
      <c r="BQ194" s="589"/>
      <c r="BR194" s="589"/>
      <c r="BS194" s="589"/>
      <c r="BT194" s="589"/>
    </row>
    <row r="195" spans="1:72" ht="15">
      <c r="A195" s="561"/>
      <c r="P195" s="562" t="str">
        <f t="shared" si="55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M195" s="589"/>
      <c r="BN195" s="589"/>
      <c r="BP195" s="589"/>
      <c r="BQ195" s="589"/>
      <c r="BR195" s="589"/>
      <c r="BS195" s="589"/>
      <c r="BT195" s="589"/>
    </row>
    <row r="196" spans="1:72" ht="15">
      <c r="A196" s="561"/>
      <c r="E196" s="561"/>
      <c r="H196" s="561"/>
      <c r="Q196" s="561"/>
      <c r="R196" s="561"/>
      <c r="S196" s="561"/>
      <c r="T196" s="561"/>
      <c r="U196" s="561"/>
      <c r="V196" s="561"/>
      <c r="Y196" s="561"/>
      <c r="Z196" s="561"/>
      <c r="AA196" s="561"/>
      <c r="AB196" s="561"/>
      <c r="AC196" s="561"/>
      <c r="AD196" s="561"/>
      <c r="AE196" s="561"/>
      <c r="AF196" s="561"/>
      <c r="AG196" s="561"/>
      <c r="AH196" s="561"/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M196" s="589"/>
      <c r="BN196" s="589"/>
      <c r="BP196" s="589"/>
      <c r="BQ196" s="589"/>
      <c r="BR196" s="589"/>
      <c r="BS196" s="589"/>
      <c r="BT196" s="589"/>
    </row>
    <row r="197" spans="1:72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M197" s="589"/>
      <c r="BN197" s="589"/>
      <c r="BP197" s="589"/>
      <c r="BQ197" s="589"/>
      <c r="BR197" s="589"/>
      <c r="BS197" s="589"/>
      <c r="BT197" s="589"/>
    </row>
    <row r="198" spans="1:72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M198" s="589"/>
      <c r="BN198" s="589"/>
      <c r="BP198" s="589"/>
      <c r="BQ198" s="589"/>
      <c r="BR198" s="589"/>
      <c r="BS198" s="589"/>
      <c r="BT198" s="589"/>
    </row>
    <row r="199" spans="1:72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M199" s="589"/>
      <c r="BN199" s="589"/>
      <c r="BP199" s="589"/>
      <c r="BQ199" s="589"/>
      <c r="BR199" s="589"/>
      <c r="BS199" s="589"/>
      <c r="BT199" s="589"/>
    </row>
    <row r="200" spans="1:72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M200" s="589"/>
      <c r="BN200" s="589"/>
      <c r="BP200" s="589"/>
      <c r="BQ200" s="589"/>
      <c r="BR200" s="589"/>
      <c r="BS200" s="589"/>
      <c r="BT200" s="589"/>
    </row>
    <row r="201" spans="1:72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M201" s="589"/>
      <c r="BN201" s="589"/>
      <c r="BP201" s="589"/>
      <c r="BQ201" s="589"/>
      <c r="BR201" s="589"/>
      <c r="BS201" s="589"/>
      <c r="BT201" s="589"/>
    </row>
    <row r="202" spans="1:72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M202" s="589"/>
      <c r="BN202" s="589"/>
      <c r="BP202" s="589"/>
      <c r="BQ202" s="589"/>
      <c r="BR202" s="589"/>
      <c r="BS202" s="589"/>
      <c r="BT202" s="589"/>
    </row>
    <row r="203" spans="1:72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M203" s="589"/>
      <c r="BN203" s="589"/>
      <c r="BP203" s="589"/>
      <c r="BQ203" s="589"/>
      <c r="BR203" s="589"/>
      <c r="BS203" s="589"/>
      <c r="BT203" s="589"/>
    </row>
    <row r="204" spans="1:72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M204" s="589"/>
      <c r="BN204" s="589"/>
      <c r="BP204" s="589"/>
      <c r="BQ204" s="589"/>
      <c r="BR204" s="589"/>
      <c r="BS204" s="589"/>
      <c r="BT204" s="589"/>
    </row>
    <row r="205" spans="1:72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M205" s="589"/>
      <c r="BN205" s="589"/>
      <c r="BP205" s="589"/>
      <c r="BQ205" s="589"/>
      <c r="BR205" s="589"/>
      <c r="BS205" s="589"/>
      <c r="BT205" s="589"/>
    </row>
    <row r="206" spans="1:72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M206" s="589"/>
      <c r="BN206" s="589"/>
      <c r="BP206" s="589"/>
      <c r="BQ206" s="589"/>
      <c r="BR206" s="589"/>
      <c r="BS206" s="589"/>
      <c r="BT206" s="589"/>
    </row>
    <row r="207" spans="1:72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M207" s="589"/>
      <c r="BN207" s="589"/>
      <c r="BP207" s="589"/>
      <c r="BQ207" s="589"/>
      <c r="BR207" s="589"/>
      <c r="BS207" s="589"/>
      <c r="BT207" s="589"/>
    </row>
    <row r="208" spans="1:72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M208" s="589"/>
      <c r="BN208" s="589"/>
      <c r="BP208" s="589"/>
      <c r="BQ208" s="589"/>
      <c r="BR208" s="589"/>
      <c r="BS208" s="589"/>
      <c r="BT208" s="589"/>
    </row>
    <row r="209" spans="1:72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M209" s="589"/>
      <c r="BN209" s="589"/>
      <c r="BP209" s="589"/>
      <c r="BQ209" s="589"/>
      <c r="BR209" s="589"/>
      <c r="BS209" s="589"/>
      <c r="BT209" s="589"/>
    </row>
    <row r="210" spans="1:72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M210" s="589"/>
      <c r="BN210" s="589"/>
      <c r="BP210" s="589"/>
      <c r="BQ210" s="589"/>
      <c r="BR210" s="589"/>
      <c r="BS210" s="589"/>
      <c r="BT210" s="589"/>
    </row>
    <row r="211" spans="1:72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M211" s="589"/>
      <c r="BN211" s="589"/>
      <c r="BP211" s="589"/>
      <c r="BQ211" s="589"/>
      <c r="BR211" s="589"/>
      <c r="BS211" s="589"/>
      <c r="BT211" s="589"/>
    </row>
    <row r="212" spans="1:72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M212" s="589"/>
      <c r="BN212" s="589"/>
      <c r="BP212" s="589"/>
      <c r="BQ212" s="589"/>
      <c r="BR212" s="589"/>
      <c r="BS212" s="589"/>
      <c r="BT212" s="589"/>
    </row>
    <row r="213" spans="1:72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M213" s="589"/>
      <c r="BN213" s="589"/>
      <c r="BP213" s="589"/>
      <c r="BQ213" s="589"/>
      <c r="BR213" s="589"/>
      <c r="BS213" s="589"/>
      <c r="BT213" s="589"/>
    </row>
    <row r="214" spans="1:72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M214" s="589"/>
      <c r="BN214" s="589"/>
      <c r="BP214" s="589"/>
      <c r="BQ214" s="589"/>
      <c r="BR214" s="589"/>
      <c r="BS214" s="589"/>
      <c r="BT214" s="589"/>
    </row>
    <row r="215" spans="1:72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M215" s="589"/>
      <c r="BN215" s="589"/>
      <c r="BP215" s="589"/>
      <c r="BQ215" s="589"/>
      <c r="BR215" s="589"/>
      <c r="BS215" s="589"/>
      <c r="BT215" s="589"/>
    </row>
    <row r="216" spans="1:72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M216" s="589"/>
      <c r="BN216" s="589"/>
      <c r="BP216" s="589"/>
      <c r="BQ216" s="589"/>
      <c r="BR216" s="589"/>
      <c r="BS216" s="589"/>
      <c r="BT216" s="589"/>
    </row>
    <row r="217" spans="1:72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M217" s="589"/>
      <c r="BN217" s="589"/>
      <c r="BP217" s="589"/>
      <c r="BQ217" s="589"/>
      <c r="BR217" s="589"/>
      <c r="BS217" s="589"/>
      <c r="BT217" s="589"/>
    </row>
    <row r="218" spans="1:72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</row>
    <row r="219" spans="1:72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72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72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2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2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2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2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2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2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2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K228" s="561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M228" s="561"/>
      <c r="BN228" s="561"/>
      <c r="BP228" s="561"/>
      <c r="BQ228" s="561"/>
      <c r="BR228" s="561"/>
      <c r="BS228" s="561"/>
      <c r="BT228" s="561"/>
    </row>
    <row r="229" spans="1:72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M229" s="561"/>
      <c r="BN229" s="561"/>
      <c r="BP229" s="561"/>
      <c r="BQ229" s="561"/>
      <c r="BR229" s="561"/>
      <c r="BS229" s="561"/>
      <c r="BT229" s="561"/>
    </row>
    <row r="230" spans="1:72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M230" s="561"/>
      <c r="BN230" s="561"/>
      <c r="BP230" s="561"/>
      <c r="BQ230" s="561"/>
      <c r="BR230" s="561"/>
      <c r="BS230" s="561"/>
      <c r="BT230" s="561"/>
    </row>
    <row r="231" spans="1:72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M231" s="561"/>
      <c r="BN231" s="561"/>
      <c r="BP231" s="561"/>
      <c r="BQ231" s="561"/>
      <c r="BR231" s="561"/>
      <c r="BS231" s="561"/>
      <c r="BT231" s="561"/>
    </row>
    <row r="232" spans="1:72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M232" s="561"/>
      <c r="BN232" s="561"/>
      <c r="BP232" s="561"/>
      <c r="BQ232" s="561"/>
      <c r="BR232" s="561"/>
      <c r="BS232" s="561"/>
      <c r="BT232" s="561"/>
    </row>
    <row r="233" spans="1:72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M233" s="561"/>
      <c r="BN233" s="561"/>
      <c r="BP233" s="561"/>
      <c r="BQ233" s="561"/>
      <c r="BR233" s="561"/>
      <c r="BS233" s="561"/>
      <c r="BT233" s="561"/>
    </row>
    <row r="234" spans="1:72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M234" s="561"/>
      <c r="BN234" s="561"/>
      <c r="BP234" s="561"/>
      <c r="BQ234" s="561"/>
      <c r="BR234" s="561"/>
      <c r="BS234" s="561"/>
      <c r="BT234" s="561"/>
    </row>
    <row r="235" spans="1:72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M235" s="561"/>
      <c r="BN235" s="561"/>
      <c r="BP235" s="561"/>
      <c r="BQ235" s="561"/>
      <c r="BR235" s="561"/>
      <c r="BS235" s="561"/>
      <c r="BT235" s="561"/>
    </row>
    <row r="236" spans="1:72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M236" s="561"/>
      <c r="BN236" s="561"/>
      <c r="BP236" s="561"/>
      <c r="BQ236" s="561"/>
      <c r="BR236" s="561"/>
      <c r="BS236" s="561"/>
      <c r="BT236" s="561"/>
    </row>
    <row r="237" spans="1:72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M237" s="561"/>
      <c r="BN237" s="561"/>
      <c r="BP237" s="561"/>
      <c r="BQ237" s="561"/>
      <c r="BR237" s="561"/>
      <c r="BS237" s="561"/>
      <c r="BT237" s="561"/>
    </row>
    <row r="238" spans="1:72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M238" s="561"/>
      <c r="BN238" s="561"/>
      <c r="BP238" s="561"/>
      <c r="BQ238" s="561"/>
      <c r="BR238" s="561"/>
      <c r="BS238" s="561"/>
      <c r="BT238" s="561"/>
    </row>
    <row r="239" spans="1:72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M239" s="561"/>
      <c r="BN239" s="561"/>
      <c r="BP239" s="561"/>
      <c r="BQ239" s="561"/>
      <c r="BR239" s="561"/>
      <c r="BS239" s="561"/>
      <c r="BT239" s="561"/>
    </row>
    <row r="240" spans="1:72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M240" s="561"/>
      <c r="BN240" s="561"/>
      <c r="BP240" s="561"/>
      <c r="BQ240" s="561"/>
      <c r="BR240" s="561"/>
      <c r="BS240" s="561"/>
      <c r="BT240" s="561"/>
    </row>
    <row r="241" spans="1:72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M241" s="561"/>
      <c r="BN241" s="561"/>
      <c r="BP241" s="561"/>
      <c r="BQ241" s="561"/>
      <c r="BR241" s="561"/>
      <c r="BS241" s="561"/>
      <c r="BT241" s="561"/>
    </row>
    <row r="242" spans="1:72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M242" s="561"/>
      <c r="BN242" s="561"/>
      <c r="BP242" s="561"/>
      <c r="BQ242" s="561"/>
      <c r="BR242" s="561"/>
      <c r="BS242" s="561"/>
      <c r="BT242" s="561"/>
    </row>
    <row r="243" spans="1:72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M243" s="561"/>
      <c r="BN243" s="561"/>
      <c r="BP243" s="561"/>
      <c r="BQ243" s="561"/>
      <c r="BR243" s="561"/>
      <c r="BS243" s="561"/>
      <c r="BT243" s="561"/>
    </row>
    <row r="244" spans="1:72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M244" s="561"/>
      <c r="BN244" s="561"/>
      <c r="BP244" s="561"/>
      <c r="BQ244" s="561"/>
      <c r="BR244" s="561"/>
      <c r="BS244" s="561"/>
      <c r="BT244" s="561"/>
    </row>
    <row r="245" spans="1:72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M245" s="561"/>
      <c r="BN245" s="561"/>
      <c r="BP245" s="561"/>
      <c r="BQ245" s="561"/>
      <c r="BR245" s="561"/>
      <c r="BS245" s="561"/>
      <c r="BT245" s="561"/>
    </row>
    <row r="246" spans="1:72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M246" s="561"/>
      <c r="BN246" s="561"/>
      <c r="BP246" s="561"/>
      <c r="BQ246" s="561"/>
      <c r="BR246" s="561"/>
      <c r="BS246" s="561"/>
      <c r="BT246" s="561"/>
    </row>
    <row r="247" spans="1:72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M247" s="561"/>
      <c r="BN247" s="561"/>
      <c r="BP247" s="561"/>
      <c r="BQ247" s="561"/>
      <c r="BR247" s="561"/>
      <c r="BS247" s="561"/>
      <c r="BT247" s="561"/>
    </row>
    <row r="248" spans="1:72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M248" s="561"/>
      <c r="BN248" s="561"/>
      <c r="BP248" s="561"/>
      <c r="BQ248" s="561"/>
      <c r="BR248" s="561"/>
      <c r="BS248" s="561"/>
      <c r="BT248" s="561"/>
    </row>
    <row r="249" spans="1:72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M249" s="561"/>
      <c r="BN249" s="561"/>
      <c r="BP249" s="561"/>
      <c r="BQ249" s="561"/>
      <c r="BR249" s="561"/>
      <c r="BS249" s="561"/>
      <c r="BT249" s="561"/>
    </row>
    <row r="250" spans="1:72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M250" s="561"/>
      <c r="BN250" s="561"/>
      <c r="BP250" s="561"/>
      <c r="BQ250" s="561"/>
      <c r="BR250" s="561"/>
      <c r="BS250" s="561"/>
      <c r="BT250" s="561"/>
    </row>
    <row r="251" spans="1:72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M251" s="561"/>
      <c r="BN251" s="561"/>
      <c r="BP251" s="561"/>
      <c r="BQ251" s="561"/>
      <c r="BR251" s="561"/>
      <c r="BS251" s="561"/>
      <c r="BT251" s="561"/>
    </row>
    <row r="252" spans="1:72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M252" s="561"/>
      <c r="BN252" s="561"/>
      <c r="BP252" s="561"/>
      <c r="BQ252" s="561"/>
      <c r="BR252" s="561"/>
      <c r="BS252" s="561"/>
      <c r="BT252" s="561"/>
    </row>
    <row r="253" spans="1:72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M253" s="561"/>
      <c r="BN253" s="561"/>
      <c r="BP253" s="561"/>
      <c r="BQ253" s="561"/>
      <c r="BR253" s="561"/>
      <c r="BS253" s="561"/>
      <c r="BT253" s="561"/>
    </row>
    <row r="254" spans="1:72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M254" s="561"/>
      <c r="BN254" s="561"/>
      <c r="BP254" s="561"/>
      <c r="BQ254" s="561"/>
      <c r="BR254" s="561"/>
      <c r="BS254" s="561"/>
      <c r="BT254" s="561"/>
    </row>
    <row r="255" spans="1:72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M255" s="561"/>
      <c r="BN255" s="561"/>
      <c r="BP255" s="561"/>
      <c r="BQ255" s="561"/>
      <c r="BR255" s="561"/>
      <c r="BS255" s="561"/>
      <c r="BT255" s="561"/>
    </row>
    <row r="256" spans="1:72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M256" s="561"/>
      <c r="BN256" s="561"/>
      <c r="BP256" s="561"/>
      <c r="BQ256" s="561"/>
      <c r="BR256" s="561"/>
      <c r="BS256" s="561"/>
      <c r="BT256" s="561"/>
    </row>
    <row r="257" spans="1:72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M257" s="561"/>
      <c r="BN257" s="561"/>
      <c r="BP257" s="561"/>
      <c r="BQ257" s="561"/>
      <c r="BR257" s="561"/>
      <c r="BS257" s="561"/>
      <c r="BT257" s="561"/>
    </row>
    <row r="258" spans="1:72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M258" s="561"/>
      <c r="BN258" s="561"/>
      <c r="BP258" s="561"/>
      <c r="BQ258" s="561"/>
      <c r="BR258" s="561"/>
      <c r="BS258" s="561"/>
      <c r="BT258" s="561"/>
    </row>
    <row r="259" spans="1:72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M259" s="561"/>
      <c r="BN259" s="561"/>
      <c r="BP259" s="561"/>
      <c r="BQ259" s="561"/>
      <c r="BR259" s="561"/>
      <c r="BS259" s="561"/>
      <c r="BT259" s="561"/>
    </row>
    <row r="260" spans="1:72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J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M260" s="561"/>
      <c r="BN260" s="561"/>
      <c r="BP260" s="561"/>
      <c r="BQ260" s="561"/>
      <c r="BR260" s="561"/>
      <c r="BS260" s="561"/>
      <c r="BT260" s="561"/>
    </row>
  </sheetData>
  <autoFilter ref="A22:CB64"/>
  <phoneticPr fontId="52" type="noConversion"/>
  <conditionalFormatting sqref="I1:J13 N20:P21 L1:L13 K79:L207 I14:L14 I79:J236 P69:P243 N69:O236 I18:L21 N23:P68">
    <cfRule type="cellIs" dxfId="1111" priority="128" stopIfTrue="1" operator="equal">
      <formula>"U"</formula>
    </cfRule>
    <cfRule type="cellIs" dxfId="1110" priority="129" stopIfTrue="1" operator="equal">
      <formula>"O"</formula>
    </cfRule>
  </conditionalFormatting>
  <conditionalFormatting sqref="M23:M236">
    <cfRule type="cellIs" dxfId="1109" priority="130" stopIfTrue="1" operator="equal">
      <formula>"W"</formula>
    </cfRule>
    <cfRule type="cellIs" dxfId="1108" priority="131" stopIfTrue="1" operator="equal">
      <formula>"D"</formula>
    </cfRule>
  </conditionalFormatting>
  <conditionalFormatting sqref="AL23:AL236">
    <cfRule type="cellIs" dxfId="1107" priority="132" stopIfTrue="1" operator="notEqual">
      <formula>11</formula>
    </cfRule>
    <cfRule type="cellIs" dxfId="1106" priority="133" stopIfTrue="1" operator="between">
      <formula>0</formula>
      <formula>20</formula>
    </cfRule>
  </conditionalFormatting>
  <conditionalFormatting sqref="AK22:AK167">
    <cfRule type="cellIs" dxfId="1105" priority="122" stopIfTrue="1" operator="notEqual">
      <formula>0</formula>
    </cfRule>
    <cfRule type="cellIs" dxfId="1104" priority="123" stopIfTrue="1" operator="between">
      <formula>0</formula>
      <formula>20</formula>
    </cfRule>
  </conditionalFormatting>
  <conditionalFormatting sqref="AJ22:AJ91">
    <cfRule type="cellIs" dxfId="1103" priority="121" operator="equal">
      <formula>"T"</formula>
    </cfRule>
  </conditionalFormatting>
  <conditionalFormatting sqref="T79">
    <cfRule type="cellIs" dxfId="1102" priority="120" operator="lessThan">
      <formula>0</formula>
    </cfRule>
  </conditionalFormatting>
  <conditionalFormatting sqref="K75:L75">
    <cfRule type="cellIs" dxfId="1101" priority="118" stopIfTrue="1" operator="equal">
      <formula>"U"</formula>
    </cfRule>
    <cfRule type="cellIs" dxfId="1100" priority="119" stopIfTrue="1" operator="equal">
      <formula>"O"</formula>
    </cfRule>
  </conditionalFormatting>
  <conditionalFormatting sqref="L38">
    <cfRule type="cellIs" dxfId="1099" priority="114" stopIfTrue="1" operator="equal">
      <formula>"U"</formula>
    </cfRule>
    <cfRule type="cellIs" dxfId="1098" priority="115" stopIfTrue="1" operator="equal">
      <formula>"O"</formula>
    </cfRule>
  </conditionalFormatting>
  <conditionalFormatting sqref="K43:K44">
    <cfRule type="cellIs" dxfId="1097" priority="112" stopIfTrue="1" operator="equal">
      <formula>"U"</formula>
    </cfRule>
    <cfRule type="cellIs" dxfId="1096" priority="113" stopIfTrue="1" operator="equal">
      <formula>"O"</formula>
    </cfRule>
  </conditionalFormatting>
  <conditionalFormatting sqref="A49:J57 A58:G58 I58:J58 A60:J116 A23:J46 B47:J48 B59:J59">
    <cfRule type="expression" dxfId="1095" priority="107">
      <formula>"J24=""J1L"""</formula>
    </cfRule>
  </conditionalFormatting>
  <conditionalFormatting sqref="K38">
    <cfRule type="cellIs" dxfId="1094" priority="101" stopIfTrue="1" operator="equal">
      <formula>"U"</formula>
    </cfRule>
    <cfRule type="cellIs" dxfId="1093" priority="102" stopIfTrue="1" operator="equal">
      <formula>"O"</formula>
    </cfRule>
  </conditionalFormatting>
  <conditionalFormatting sqref="L72">
    <cfRule type="cellIs" dxfId="1092" priority="84" stopIfTrue="1" operator="equal">
      <formula>"U"</formula>
    </cfRule>
    <cfRule type="cellIs" dxfId="1091" priority="85" stopIfTrue="1" operator="equal">
      <formula>"O"</formula>
    </cfRule>
  </conditionalFormatting>
  <conditionalFormatting sqref="AX23:AX36 BB67 AS23:AS36 BF23:BF30 BF41 AY23:AY67 BF65 AV23:AV25 BL23:BL104 BQ23:BR104 BS68:BT104 BS23:BT66 BP68:BP104 BP23:BP66 AV28:AV65 BK23:BK65 AU23:AU46 BK67:BK104 AM68:AT104 AV68:BH104 AU67:AU104 BI67:BI104 BI23:BJ62 AS41:AS66 AW23:AW66 AX42:AX66 BI63:BI65 AM23:AR66 BG23:BH66 AU48:AU65 AT23:AT66 AZ23:BE66 BJ63:BJ104">
    <cfRule type="expression" dxfId="1090" priority="75">
      <formula>OR(AM23="b",AM23="inj",AM23="??",AM23="ban",AM23="INT")</formula>
    </cfRule>
  </conditionalFormatting>
  <conditionalFormatting sqref="BF32:BF40 BF42:BF62 BF64">
    <cfRule type="expression" dxfId="1089" priority="66">
      <formula>OR(BF32="b",BF32="inj",BF32="??",BF32="ban",BF32="INT")</formula>
    </cfRule>
  </conditionalFormatting>
  <conditionalFormatting sqref="BF31">
    <cfRule type="expression" dxfId="1088" priority="64">
      <formula>OR(BF31="b",BF31="inj",BF31="??",BF31="ban",BF31="INT")</formula>
    </cfRule>
  </conditionalFormatting>
  <conditionalFormatting sqref="AX37:AX39 AX41">
    <cfRule type="expression" dxfId="1087" priority="63">
      <formula>OR(AX37="b",AX37="inj",AX37="??",AX37="ban",AX37="INT")</formula>
    </cfRule>
  </conditionalFormatting>
  <conditionalFormatting sqref="AS37">
    <cfRule type="expression" dxfId="1086" priority="60">
      <formula>OR(AS37="b",AS37="inj",AS37="??",AS37="ban",AS37="INT")</formula>
    </cfRule>
  </conditionalFormatting>
  <conditionalFormatting sqref="AS38:AS39">
    <cfRule type="expression" dxfId="1085" priority="59">
      <formula>OR(AS38="b",AS38="inj",AS38="??",AS38="ban",AS38="INT")</formula>
    </cfRule>
  </conditionalFormatting>
  <conditionalFormatting sqref="A47:A48">
    <cfRule type="expression" dxfId="1084" priority="52">
      <formula>"J24=""J1L"""</formula>
    </cfRule>
  </conditionalFormatting>
  <conditionalFormatting sqref="H58">
    <cfRule type="expression" dxfId="1083" priority="51">
      <formula>"J24=""J1L"""</formula>
    </cfRule>
  </conditionalFormatting>
  <conditionalFormatting sqref="AZ67">
    <cfRule type="expression" dxfId="1082" priority="50">
      <formula>OR(AZ67="b",AZ67="inj",AZ67="??",AZ67="ban",AZ67="INT")</formula>
    </cfRule>
  </conditionalFormatting>
  <conditionalFormatting sqref="BF67">
    <cfRule type="expression" dxfId="1081" priority="49">
      <formula>OR(BF67="b",BF67="inj",BF67="??",BF67="ban",BF67="INT")</formula>
    </cfRule>
  </conditionalFormatting>
  <conditionalFormatting sqref="BP19:BT19 AM19:BK19">
    <cfRule type="expression" dxfId="1080" priority="44">
      <formula>OR(AM19="A",AM19="CF",AM19="SS",AM19="ST",AM19="AF",AM19="RW",AM19="LW")</formula>
    </cfRule>
    <cfRule type="expression" dxfId="1079" priority="45">
      <formula>OR(AM19="M",AM19="CM",AM19="LM",AM19="RM",AM19="DM",AM19="AM")</formula>
    </cfRule>
    <cfRule type="expression" dxfId="1078" priority="46">
      <formula>OR(AM19="D",AM19="CB",AM19="LB",AM19="RB")</formula>
    </cfRule>
    <cfRule type="expression" dxfId="1077" priority="47">
      <formula>OR(AM19="G",AM19="GK")</formula>
    </cfRule>
  </conditionalFormatting>
  <conditionalFormatting sqref="BP19:BT19 AM19:BK19">
    <cfRule type="expression" dxfId="1076" priority="40">
      <formula>OR(AM19="A",AM19="CF",AM19="SS",AM19="ST",AM19="RW",AM19="LW")</formula>
    </cfRule>
    <cfRule type="expression" dxfId="1075" priority="41">
      <formula>OR(AM19="M",AM19="CM",AM19="LM",AM19="RM",AM19="DM",AM19="AM")</formula>
    </cfRule>
    <cfRule type="expression" dxfId="1074" priority="42">
      <formula>OR(AM19="D",AM19="CB",AM19="LB",AM19="RB")</formula>
    </cfRule>
    <cfRule type="expression" dxfId="1073" priority="43">
      <formula>OR(AM19="G",AM19="GK")</formula>
    </cfRule>
  </conditionalFormatting>
  <conditionalFormatting sqref="AV26:AV27">
    <cfRule type="expression" dxfId="1072" priority="38">
      <formula>OR(AV26="b",AV26="inj",AV26="??",AV26="ban",AV26="INT")</formula>
    </cfRule>
  </conditionalFormatting>
  <conditionalFormatting sqref="L28">
    <cfRule type="cellIs" dxfId="1071" priority="36" stopIfTrue="1" operator="equal">
      <formula>"U"</formula>
    </cfRule>
    <cfRule type="cellIs" dxfId="1070" priority="37" stopIfTrue="1" operator="equal">
      <formula>"O"</formula>
    </cfRule>
  </conditionalFormatting>
  <conditionalFormatting sqref="BM68:BN104 BM23:BN66">
    <cfRule type="expression" dxfId="1069" priority="31">
      <formula>OR(BM23="b",BM23="inj",BM23="??",BM23="ban",BM23="INT")</formula>
    </cfRule>
  </conditionalFormatting>
  <conditionalFormatting sqref="BM19:BN19">
    <cfRule type="expression" dxfId="1068" priority="27">
      <formula>OR(BM19="A",BM19="CF",BM19="SS",BM19="ST",BM19="AF",BM19="RW",BM19="LW")</formula>
    </cfRule>
    <cfRule type="expression" dxfId="1067" priority="28">
      <formula>OR(BM19="M",BM19="CM",BM19="LM",BM19="RM",BM19="DM",BM19="AM")</formula>
    </cfRule>
    <cfRule type="expression" dxfId="1066" priority="29">
      <formula>OR(BM19="D",BM19="CB",BM19="LB",BM19="RB")</formula>
    </cfRule>
    <cfRule type="expression" dxfId="1065" priority="30">
      <formula>OR(BM19="G",BM19="GK")</formula>
    </cfRule>
  </conditionalFormatting>
  <conditionalFormatting sqref="BM19:BN19">
    <cfRule type="expression" dxfId="1064" priority="23">
      <formula>OR(BM19="A",BM19="CF",BM19="SS",BM19="ST",BM19="RW",BM19="LW")</formula>
    </cfRule>
    <cfRule type="expression" dxfId="1063" priority="24">
      <formula>OR(BM19="M",BM19="CM",BM19="LM",BM19="RM",BM19="DM",BM19="AM")</formula>
    </cfRule>
    <cfRule type="expression" dxfId="1062" priority="25">
      <formula>OR(BM19="D",BM19="CB",BM19="LB",BM19="RB")</formula>
    </cfRule>
    <cfRule type="expression" dxfId="1061" priority="26">
      <formula>OR(BM19="G",BM19="GK")</formula>
    </cfRule>
  </conditionalFormatting>
  <conditionalFormatting sqref="AS40">
    <cfRule type="expression" dxfId="1060" priority="22">
      <formula>OR(AS40="b",AS40="inj",AS40="??",AS40="ban",AS40="INT")</formula>
    </cfRule>
  </conditionalFormatting>
  <conditionalFormatting sqref="AX40">
    <cfRule type="expression" dxfId="1059" priority="21">
      <formula>OR(AX40="b",AX40="inj",AX40="??",AX40="ban",AX40="INT")</formula>
    </cfRule>
  </conditionalFormatting>
  <conditionalFormatting sqref="BP16:BT16 AM16:BN16">
    <cfRule type="top10" dxfId="1058" priority="771" stopIfTrue="1" rank="5"/>
  </conditionalFormatting>
  <conditionalFormatting sqref="BP15:BT15 AM15:BN15">
    <cfRule type="top10" dxfId="1057" priority="773" rank="11"/>
  </conditionalFormatting>
  <conditionalFormatting sqref="BP17:BT17 AM17:BN17">
    <cfRule type="top10" dxfId="1056" priority="775" stopIfTrue="1" rank="5"/>
  </conditionalFormatting>
  <conditionalFormatting sqref="BP14:BT14 AM14:BN14">
    <cfRule type="top10" dxfId="1055" priority="777" rank="11"/>
  </conditionalFormatting>
  <conditionalFormatting sqref="AU47">
    <cfRule type="expression" dxfId="1054" priority="4">
      <formula>OR(AU47="b",AU47="inj",AU47="??",AU47="ban",AU47="INT")</formula>
    </cfRule>
  </conditionalFormatting>
  <conditionalFormatting sqref="A59">
    <cfRule type="expression" dxfId="1053" priority="3">
      <formula>"J24=""J1L"""</formula>
    </cfRule>
  </conditionalFormatting>
  <conditionalFormatting sqref="BF63">
    <cfRule type="expression" dxfId="1052" priority="2">
      <formula>OR(BF63="b",BF63="inj",BF63="??",BF63="ban",BF63="INT")</formula>
    </cfRule>
  </conditionalFormatting>
  <conditionalFormatting sqref="L63">
    <cfRule type="expression" dxfId="1051" priority="1">
      <formula>OR(L63="b",L63="inj",L63="??",L63="ban",L63="INT")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$J23:$J190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X263"/>
  <sheetViews>
    <sheetView zoomScale="80" zoomScaleNormal="80" workbookViewId="0">
      <pane xSplit="38" ySplit="22" topLeftCell="AM41" activePane="bottomRight" state="frozen"/>
      <selection activeCell="BC70" sqref="BC70"/>
      <selection pane="topRight" activeCell="BC70" sqref="BC70"/>
      <selection pane="bottomLeft" activeCell="BC70" sqref="BC70"/>
      <selection pane="bottomRight" activeCell="AU64" sqref="AU64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9" width="3.85546875" style="562" customWidth="1"/>
    <col min="50" max="50" width="3.85546875" style="561" customWidth="1"/>
    <col min="51" max="59" width="3.85546875" style="562" customWidth="1"/>
    <col min="60" max="60" width="3.85546875" style="561" customWidth="1"/>
    <col min="61" max="67" width="3.85546875" style="562" customWidth="1"/>
    <col min="68" max="68" width="3.85546875" style="561" customWidth="1"/>
    <col min="69" max="73" width="3.85546875" style="562" customWidth="1"/>
    <col min="74" max="74" width="3.85546875" style="561" customWidth="1"/>
    <col min="75" max="78" width="3.85546875" style="562" customWidth="1"/>
    <col min="79" max="104" width="3.85546875" style="561" customWidth="1"/>
    <col min="105" max="16384" width="9.140625" style="561"/>
  </cols>
  <sheetData>
    <row r="1" spans="1:78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中林　洋次</v>
      </c>
      <c r="AN1" s="558" t="str">
        <f t="shared" ref="AN1:AT1" si="0">AN21</f>
        <v>水本　裕貴</v>
      </c>
      <c r="AO1" s="558" t="str">
        <f t="shared" si="0"/>
        <v>千葉　和彦</v>
      </c>
      <c r="AP1" s="558" t="str">
        <f>AP21</f>
        <v>高橋　壮也</v>
      </c>
      <c r="AQ1" s="558"/>
      <c r="AR1" s="558" t="str">
        <f>AR21</f>
        <v>野上　結貴</v>
      </c>
      <c r="AS1" s="558" t="str">
        <f t="shared" si="0"/>
        <v>青山　敏弘</v>
      </c>
      <c r="AT1" s="558" t="str">
        <f t="shared" si="0"/>
        <v>柏　好文</v>
      </c>
      <c r="AU1" s="558"/>
      <c r="AV1" s="558"/>
      <c r="AW1" s="558"/>
      <c r="AY1" s="558" t="str">
        <f>AY21</f>
        <v>林　卓人</v>
      </c>
      <c r="AZ1" s="558" t="str">
        <f>AZ21</f>
        <v>廣永　遼太郎</v>
      </c>
      <c r="BA1" s="558"/>
      <c r="BB1" s="558" t="str">
        <f>BB21</f>
        <v>イヨハ　理　ヘンリー</v>
      </c>
      <c r="BC1" s="558"/>
      <c r="BD1" s="558" t="str">
        <f>BD21</f>
        <v>森﨑　和幸</v>
      </c>
      <c r="BE1" s="558"/>
      <c r="BF1" s="558"/>
      <c r="BG1" s="558" t="str">
        <f>BG21</f>
        <v>稲垣　祥</v>
      </c>
      <c r="BI1" s="558" t="str">
        <f>BI21</f>
        <v>フェリペ　シウバ</v>
      </c>
      <c r="BJ1" s="558"/>
      <c r="BK1" s="558"/>
      <c r="BL1" s="558"/>
      <c r="BM1" s="558" t="str">
        <f>BM21</f>
        <v>宮吉　拓実</v>
      </c>
      <c r="BN1" s="558"/>
      <c r="BO1" s="558"/>
      <c r="BQ1" s="558"/>
      <c r="BR1" s="558"/>
      <c r="BS1" s="558"/>
      <c r="BT1" s="558" t="str">
        <f>BT20</f>
        <v>Taishi SEMBA</v>
      </c>
      <c r="BU1" s="558"/>
      <c r="BW1" s="558" t="str">
        <f>BW21</f>
        <v>川﨑　裕大</v>
      </c>
      <c r="BX1" s="558" t="str">
        <f>BX21</f>
        <v>清水　航平</v>
      </c>
      <c r="BY1" s="558" t="str">
        <f>BY21</f>
        <v>長沼　洋一</v>
      </c>
      <c r="BZ1" s="558"/>
    </row>
    <row r="2" spans="1:78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SUM(IF(M$23:M$193="",0,1)*IF(ISBLANK($R$1),1,IF($J$23:$J$193=$R$1,1,0)))</f>
        <v>45</v>
      </c>
      <c r="AM2" s="555">
        <f t="array" ref="AM2">SUM(IF(ISBLANK(AM$72:AM$193),0,IF(AM$72:AM$193="susp",0,1))*IF(ISBLANK($R$1),1,IF($J$23:$J$193=$R$1,1,0)))</f>
        <v>0</v>
      </c>
      <c r="AN2" s="555">
        <f t="array" ref="AN2">SUM(IF(ISBLANK(AN$72:AN$193),0,IF(AN$72:AN$193="susp",0,1))*IF(ISBLANK($R$1),1,IF($J$23:$J$193=$R$1,1,0)))</f>
        <v>0</v>
      </c>
      <c r="AO2" s="555">
        <f t="array" ref="AO2">SUM(IF(ISBLANK(AO$72:AO$193),0,IF(AO$72:AO$193="susp",0,1))*IF(ISBLANK($R$1),1,IF($J$23:$J$193=$R$1,1,0)))</f>
        <v>0</v>
      </c>
      <c r="AP2" s="555">
        <f t="array" ref="AP2">SUM(IF(ISBLANK(AP$72:AP$193),0,IF(AP$72:AP$193="susp",0,1))*IF(ISBLANK($R$1),1,IF($J$23:$J$193=$R$1,1,0)))</f>
        <v>0</v>
      </c>
      <c r="AQ2" s="555"/>
      <c r="AR2" s="555">
        <f t="array" ref="AR2">SUM(IF(ISBLANK(AR$72:AR$193),0,IF(AR$72:AR$193="susp",0,1))*IF(ISBLANK($R$1),1,IF($J$23:$J$193=$R$1,1,0)))</f>
        <v>0</v>
      </c>
      <c r="AS2" s="555">
        <f t="array" ref="AS2">SUM(IF(ISBLANK(AS$72:AS$193),0,IF(AS$72:AS$193="susp",0,1))*IF(ISBLANK($R$1),1,IF($J$23:$J$193=$R$1,1,0)))</f>
        <v>0</v>
      </c>
      <c r="AT2" s="555">
        <f t="array" ref="AT2">SUM(IF(ISBLANK(AT$72:AT$193),0,IF(AT$72:AT$193="susp",0,1))*IF(ISBLANK($R$1),1,IF($J$23:$J$193=$R$1,1,0)))</f>
        <v>0</v>
      </c>
      <c r="AU2" s="555"/>
      <c r="AV2" s="555"/>
      <c r="AW2" s="555"/>
      <c r="AY2" s="555">
        <f t="array" ref="AY2">SUM(IF(ISBLANK(AY$72:AY$193),0,IF(AY$72:AY$193="susp",0,1))*IF(ISBLANK($R$1),1,IF($J$23:$J$193=$R$1,1,0)))</f>
        <v>0</v>
      </c>
      <c r="AZ2" s="555">
        <f t="array" ref="AZ2">SUM(IF(ISBLANK(AZ$72:AZ$193),0,IF(AZ$72:AZ$193="susp",0,1))*IF(ISBLANK($R$1),1,IF($J$23:$J$193=$R$1,1,0)))</f>
        <v>0</v>
      </c>
      <c r="BA2" s="555"/>
      <c r="BB2" s="555">
        <f t="array" ref="BB2">SUM(IF(ISBLANK(BB$72:BB$193),0,IF(BB$72:BB$193="susp",0,1))*IF(ISBLANK($R$1),1,IF($J$23:$J$193=$R$1,1,0)))</f>
        <v>0</v>
      </c>
      <c r="BC2" s="555"/>
      <c r="BD2" s="555">
        <f t="array" ref="BD2">SUM(IF(ISBLANK(BD$72:BD$193),0,IF(BD$72:BD$193="susp",0,1))*IF(ISBLANK($R$1),1,IF($J$23:$J$193=$R$1,1,0)))</f>
        <v>0</v>
      </c>
      <c r="BE2" s="555"/>
      <c r="BF2" s="555"/>
      <c r="BG2" s="555">
        <f t="array" ref="BG2">SUM(IF(ISBLANK(BG$72:BG$193),0,IF(BG$72:BG$193="susp",0,1))*IF(ISBLANK($R$1),1,IF($J$23:$J$193=$R$1,1,0)))</f>
        <v>0</v>
      </c>
      <c r="BI2" s="555">
        <f t="array" ref="BI2">SUM(IF(ISBLANK(BI$72:BI$193),0,IF(BI$72:BI$193="susp",0,1))*IF(ISBLANK($R$1),1,IF($J$23:$J$193=$R$1,1,0)))</f>
        <v>0</v>
      </c>
      <c r="BJ2" s="555"/>
      <c r="BK2" s="555"/>
      <c r="BL2" s="555"/>
      <c r="BM2" s="555">
        <f t="array" ref="BM2">SUM(IF(ISBLANK(BM$72:BM$193),0,IF(BM$72:BM$193="susp",0,1))*IF(ISBLANK($R$1),1,IF($J$23:$J$193=$R$1,1,0)))</f>
        <v>0</v>
      </c>
      <c r="BN2" s="555"/>
      <c r="BO2" s="555"/>
      <c r="BQ2" s="555"/>
      <c r="BR2" s="555"/>
      <c r="BS2" s="555"/>
      <c r="BT2" s="555">
        <f t="array" ref="BT2">SUM(IF(ISBLANK(BT$72:BT$193),0,IF(BT$72:BT$193="susp",0,1))*IF(ISBLANK($R$1),1,IF($J$23:$J$193=$R$1,1,0)))</f>
        <v>0</v>
      </c>
      <c r="BU2" s="555"/>
      <c r="BW2" s="555">
        <f t="array" ref="BW2">SUM(IF(ISBLANK(BW$72:BW$193),0,IF(BW$72:BW$193="susp",0,1))*IF(ISBLANK($R$1),1,IF($J$23:$J$193=$R$1,1,0)))</f>
        <v>0</v>
      </c>
      <c r="BX2" s="555">
        <f t="array" ref="BX2">SUM(IF(ISBLANK(BX$72:BX$193),0,IF(BX$72:BX$193="susp",0,1))*IF(ISBLANK($R$1),1,IF($J$23:$J$193=$R$1,1,0)))</f>
        <v>0</v>
      </c>
      <c r="BY2" s="555">
        <f t="array" ref="BY2">SUM(IF(ISBLANK(BY$72:BY$193),0,IF(BY$72:BY$193="susp",0,1))*IF(ISBLANK($R$1),1,IF($J$23:$J$193=$R$1,1,0)))</f>
        <v>0</v>
      </c>
      <c r="BZ2" s="555"/>
    </row>
    <row r="3" spans="1:78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SUM(IF(M$23:M$193="W",1,0)*IF(ISBLANK($R$1),1,IF($J$23:$J$193=$R$1,1,0)))</f>
        <v>13</v>
      </c>
      <c r="AM3" s="555" t="e">
        <f t="array" ref="AM3">SUM(IF(ISTEXT(AM$72:AM$193),1,0)*IF(($M$23:$M$193)="W",1,0)*IF(ISBLANK($R$1),1,IF($J$23:$J$193=$R$1,1,0)))</f>
        <v>#N/A</v>
      </c>
      <c r="AN3" s="555" t="e">
        <f t="array" ref="AN3">SUM(IF(ISTEXT(AN$72:AN$193),1,0)*IF(($M$23:$M$193)="W",1,0)*IF(ISBLANK($R$1),1,IF($J$23:$J$193=$R$1,1,0)))</f>
        <v>#N/A</v>
      </c>
      <c r="AO3" s="555" t="e">
        <f t="array" ref="AO3">SUM(IF(ISTEXT(AO$72:AO$193),1,0)*IF(($M$23:$M$193)="W",1,0)*IF(ISBLANK($R$1),1,IF($J$23:$J$193=$R$1,1,0)))</f>
        <v>#N/A</v>
      </c>
      <c r="AP3" s="555" t="e">
        <f t="array" ref="AP3">SUM(IF(ISTEXT(AP$72:AP$193),1,0)*IF(($M$23:$M$193)="W",1,0)*IF(ISBLANK($R$1),1,IF($J$23:$J$193=$R$1,1,0)))</f>
        <v>#N/A</v>
      </c>
      <c r="AQ3" s="555"/>
      <c r="AR3" s="555" t="e">
        <f t="array" ref="AR3">SUM(IF(ISTEXT(AR$72:AR$193),1,0)*IF(($M$23:$M$193)="W",1,0)*IF(ISBLANK($R$1),1,IF($J$23:$J$193=$R$1,1,0)))</f>
        <v>#N/A</v>
      </c>
      <c r="AS3" s="555" t="e">
        <f t="array" ref="AS3">SUM(IF(ISTEXT(AS$72:AS$193),1,0)*IF(($M$23:$M$193)="W",1,0)*IF(ISBLANK($R$1),1,IF($J$23:$J$193=$R$1,1,0)))</f>
        <v>#N/A</v>
      </c>
      <c r="AT3" s="555" t="e">
        <f t="array" ref="AT3">SUM(IF(ISTEXT(AT$72:AT$193),1,0)*IF(($M$23:$M$193)="W",1,0)*IF(ISBLANK($R$1),1,IF($J$23:$J$193=$R$1,1,0)))</f>
        <v>#N/A</v>
      </c>
      <c r="AU3" s="555"/>
      <c r="AV3" s="555"/>
      <c r="AW3" s="555"/>
      <c r="AY3" s="555" t="e">
        <f t="array" ref="AY3">SUM(IF(ISTEXT(AY$72:AY$193),1,0)*IF(($M$23:$M$193)="W",1,0)*IF(ISBLANK($R$1),1,IF($J$23:$J$193=$R$1,1,0)))</f>
        <v>#N/A</v>
      </c>
      <c r="AZ3" s="555" t="e">
        <f t="array" ref="AZ3">SUM(IF(ISTEXT(AZ$72:AZ$193),1,0)*IF(($M$23:$M$193)="W",1,0)*IF(ISBLANK($R$1),1,IF($J$23:$J$193=$R$1,1,0)))</f>
        <v>#N/A</v>
      </c>
      <c r="BA3" s="555"/>
      <c r="BB3" s="555" t="e">
        <f t="array" ref="BB3">SUM(IF(ISTEXT(BB$72:BB$193),1,0)*IF(($M$23:$M$193)="W",1,0)*IF(ISBLANK($R$1),1,IF($J$23:$J$193=$R$1,1,0)))</f>
        <v>#N/A</v>
      </c>
      <c r="BC3" s="555"/>
      <c r="BD3" s="555" t="e">
        <f t="array" ref="BD3">SUM(IF(ISTEXT(BD$72:BD$193),1,0)*IF(($M$23:$M$193)="W",1,0)*IF(ISBLANK($R$1),1,IF($J$23:$J$193=$R$1,1,0)))</f>
        <v>#N/A</v>
      </c>
      <c r="BE3" s="555"/>
      <c r="BF3" s="555"/>
      <c r="BG3" s="555" t="e">
        <f t="array" ref="BG3">SUM(IF(ISTEXT(BG$72:BG$193),1,0)*IF(($M$23:$M$193)="W",1,0)*IF(ISBLANK($R$1),1,IF($J$23:$J$193=$R$1,1,0)))</f>
        <v>#N/A</v>
      </c>
      <c r="BI3" s="555" t="e">
        <f t="array" ref="BI3">SUM(IF(ISTEXT(BI$72:BI$193),1,0)*IF(($M$23:$M$193)="W",1,0)*IF(ISBLANK($R$1),1,IF($J$23:$J$193=$R$1,1,0)))</f>
        <v>#N/A</v>
      </c>
      <c r="BJ3" s="555"/>
      <c r="BK3" s="555"/>
      <c r="BL3" s="555"/>
      <c r="BM3" s="555" t="e">
        <f t="array" ref="BM3">SUM(IF(ISTEXT(BM$72:BM$193),1,0)*IF(($M$23:$M$193)="W",1,0)*IF(ISBLANK($R$1),1,IF($J$23:$J$193=$R$1,1,0)))</f>
        <v>#N/A</v>
      </c>
      <c r="BN3" s="555"/>
      <c r="BO3" s="555"/>
      <c r="BQ3" s="555"/>
      <c r="BR3" s="555"/>
      <c r="BS3" s="555"/>
      <c r="BT3" s="555" t="e">
        <f t="array" ref="BT3">SUM(IF(ISTEXT(BT$72:BT$193),1,0)*IF(($M$23:$M$193)="W",1,0)*IF(ISBLANK($R$1),1,IF($J$23:$J$193=$R$1,1,0)))</f>
        <v>#N/A</v>
      </c>
      <c r="BU3" s="555"/>
      <c r="BW3" s="555" t="e">
        <f t="array" ref="BW3">SUM(IF(ISTEXT(BW$72:BW$193),1,0)*IF(($M$23:$M$193)="W",1,0)*IF(ISBLANK($R$1),1,IF($J$23:$J$193=$R$1,1,0)))</f>
        <v>#N/A</v>
      </c>
      <c r="BX3" s="555" t="e">
        <f t="array" ref="BX3">SUM(IF(ISTEXT(BX$72:BX$193),1,0)*IF(($M$23:$M$193)="W",1,0)*IF(ISBLANK($R$1),1,IF($J$23:$J$193=$R$1,1,0)))</f>
        <v>#N/A</v>
      </c>
      <c r="BY3" s="555" t="e">
        <f t="array" ref="BY3">SUM(IF(ISTEXT(BY$72:BY$193),1,0)*IF(($M$23:$M$193)="W",1,0)*IF(ISBLANK($R$1),1,IF($J$23:$J$193=$R$1,1,0)))</f>
        <v>#N/A</v>
      </c>
      <c r="BZ3" s="555"/>
    </row>
    <row r="4" spans="1:78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SUM(IF(M$23:M$193="D",1,0)*IF(ISBLANK($R$1),1,IF($J$23:$J$193=$R$1,1,0)))</f>
        <v>11</v>
      </c>
      <c r="AM4" s="555" t="e">
        <f t="array" ref="AM4">SUM(IF(ISTEXT(AM$72:AM$193),1,0)*IF(($M$23:$M$193)="D",1,0)*IF(ISBLANK($R$1),1,IF($J$23:$J$193=$R$1,1,0)))</f>
        <v>#N/A</v>
      </c>
      <c r="AN4" s="555" t="e">
        <f t="array" ref="AN4">SUM(IF(ISTEXT(AN$72:AN$193),1,0)*IF(($M$23:$M$193)="D",1,0)*IF(ISBLANK($R$1),1,IF($J$23:$J$193=$R$1,1,0)))</f>
        <v>#N/A</v>
      </c>
      <c r="AO4" s="555" t="e">
        <f t="array" ref="AO4">SUM(IF(ISTEXT(AO$72:AO$193),1,0)*IF(($M$23:$M$193)="D",1,0)*IF(ISBLANK($R$1),1,IF($J$23:$J$193=$R$1,1,0)))</f>
        <v>#N/A</v>
      </c>
      <c r="AP4" s="555" t="e">
        <f t="array" ref="AP4">SUM(IF(ISTEXT(AP$72:AP$193),1,0)*IF(($M$23:$M$193)="D",1,0)*IF(ISBLANK($R$1),1,IF($J$23:$J$193=$R$1,1,0)))</f>
        <v>#N/A</v>
      </c>
      <c r="AQ4" s="555"/>
      <c r="AR4" s="555" t="e">
        <f t="array" ref="AR4">SUM(IF(ISTEXT(AR$72:AR$193),1,0)*IF(($M$23:$M$193)="D",1,0)*IF(ISBLANK($R$1),1,IF($J$23:$J$193=$R$1,1,0)))</f>
        <v>#N/A</v>
      </c>
      <c r="AS4" s="555" t="e">
        <f t="array" ref="AS4">SUM(IF(ISTEXT(AS$72:AS$193),1,0)*IF(($M$23:$M$193)="D",1,0)*IF(ISBLANK($R$1),1,IF($J$23:$J$193=$R$1,1,0)))</f>
        <v>#N/A</v>
      </c>
      <c r="AT4" s="555" t="e">
        <f t="array" ref="AT4">SUM(IF(ISTEXT(AT$72:AT$193),1,0)*IF(($M$23:$M$193)="D",1,0)*IF(ISBLANK($R$1),1,IF($J$23:$J$193=$R$1,1,0)))</f>
        <v>#N/A</v>
      </c>
      <c r="AU4" s="555"/>
      <c r="AV4" s="555"/>
      <c r="AW4" s="555"/>
      <c r="AY4" s="555" t="e">
        <f t="array" ref="AY4">SUM(IF(ISTEXT(AY$72:AY$193),1,0)*IF(($M$23:$M$193)="D",1,0)*IF(ISBLANK($R$1),1,IF($J$23:$J$193=$R$1,1,0)))</f>
        <v>#N/A</v>
      </c>
      <c r="AZ4" s="555" t="e">
        <f t="array" ref="AZ4">SUM(IF(ISTEXT(AZ$72:AZ$193),1,0)*IF(($M$23:$M$193)="D",1,0)*IF(ISBLANK($R$1),1,IF($J$23:$J$193=$R$1,1,0)))</f>
        <v>#N/A</v>
      </c>
      <c r="BA4" s="555"/>
      <c r="BB4" s="555" t="e">
        <f t="array" ref="BB4">SUM(IF(ISTEXT(BB$72:BB$193),1,0)*IF(($M$23:$M$193)="D",1,0)*IF(ISBLANK($R$1),1,IF($J$23:$J$193=$R$1,1,0)))</f>
        <v>#N/A</v>
      </c>
      <c r="BC4" s="555"/>
      <c r="BD4" s="555" t="e">
        <f t="array" ref="BD4">SUM(IF(ISTEXT(BD$72:BD$193),1,0)*IF(($M$23:$M$193)="D",1,0)*IF(ISBLANK($R$1),1,IF($J$23:$J$193=$R$1,1,0)))</f>
        <v>#N/A</v>
      </c>
      <c r="BE4" s="555"/>
      <c r="BF4" s="555"/>
      <c r="BG4" s="555" t="e">
        <f t="array" ref="BG4">SUM(IF(ISTEXT(BG$72:BG$193),1,0)*IF(($M$23:$M$193)="D",1,0)*IF(ISBLANK($R$1),1,IF($J$23:$J$193=$R$1,1,0)))</f>
        <v>#N/A</v>
      </c>
      <c r="BI4" s="555" t="e">
        <f t="array" ref="BI4">SUM(IF(ISTEXT(BI$72:BI$193),1,0)*IF(($M$23:$M$193)="D",1,0)*IF(ISBLANK($R$1),1,IF($J$23:$J$193=$R$1,1,0)))</f>
        <v>#N/A</v>
      </c>
      <c r="BJ4" s="555"/>
      <c r="BK4" s="555"/>
      <c r="BL4" s="555"/>
      <c r="BM4" s="555" t="e">
        <f t="array" ref="BM4">SUM(IF(ISTEXT(BM$72:BM$193),1,0)*IF(($M$23:$M$193)="D",1,0)*IF(ISBLANK($R$1),1,IF($J$23:$J$193=$R$1,1,0)))</f>
        <v>#N/A</v>
      </c>
      <c r="BN4" s="555"/>
      <c r="BO4" s="555"/>
      <c r="BQ4" s="555"/>
      <c r="BR4" s="555"/>
      <c r="BS4" s="555"/>
      <c r="BT4" s="555" t="e">
        <f t="array" ref="BT4">SUM(IF(ISTEXT(BT$72:BT$193),1,0)*IF(($M$23:$M$193)="D",1,0)*IF(ISBLANK($R$1),1,IF($J$23:$J$193=$R$1,1,0)))</f>
        <v>#N/A</v>
      </c>
      <c r="BU4" s="555"/>
      <c r="BW4" s="555" t="e">
        <f t="array" ref="BW4">SUM(IF(ISTEXT(BW$72:BW$193),1,0)*IF(($M$23:$M$193)="D",1,0)*IF(ISBLANK($R$1),1,IF($J$23:$J$193=$R$1,1,0)))</f>
        <v>#N/A</v>
      </c>
      <c r="BX4" s="555" t="e">
        <f t="array" ref="BX4">SUM(IF(ISTEXT(BX$72:BX$193),1,0)*IF(($M$23:$M$193)="D",1,0)*IF(ISBLANK($R$1),1,IF($J$23:$J$193=$R$1,1,0)))</f>
        <v>#N/A</v>
      </c>
      <c r="BY4" s="555" t="e">
        <f t="array" ref="BY4">SUM(IF(ISTEXT(BY$72:BY$193),1,0)*IF(($M$23:$M$193)="D",1,0)*IF(ISBLANK($R$1),1,IF($J$23:$J$193=$R$1,1,0)))</f>
        <v>#N/A</v>
      </c>
      <c r="BZ4" s="555"/>
    </row>
    <row r="5" spans="1:78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SUM(IF(M$23:M$193="L",1,0)*IF(ISBLANK($R$1),1,IF($J$23:$J$193=$R$1,1,0)))</f>
        <v>21</v>
      </c>
      <c r="AM5" s="555" t="e">
        <f t="array" ref="AM5">SUM(IF(ISTEXT(AM$72:AM$193),1,0)*IF(($M$23:$M$193)="L",1,0)*IF(ISBLANK($R$1),1,IF($J$23:$J$193=$R$1,1,0)))</f>
        <v>#N/A</v>
      </c>
      <c r="AN5" s="555" t="e">
        <f t="array" ref="AN5">SUM(IF(ISTEXT(AN$72:AN$193),1,0)*IF(($M$23:$M$193)="L",1,0)*IF(ISBLANK($R$1),1,IF($J$23:$J$193=$R$1,1,0)))</f>
        <v>#N/A</v>
      </c>
      <c r="AO5" s="555" t="e">
        <f t="array" ref="AO5">SUM(IF(ISTEXT(AO$72:AO$193),1,0)*IF(($M$23:$M$193)="L",1,0)*IF(ISBLANK($R$1),1,IF($J$23:$J$193=$R$1,1,0)))</f>
        <v>#N/A</v>
      </c>
      <c r="AP5" s="555" t="e">
        <f t="array" ref="AP5">SUM(IF(ISTEXT(AP$72:AP$193),1,0)*IF(($M$23:$M$193)="L",1,0)*IF(ISBLANK($R$1),1,IF($J$23:$J$193=$R$1,1,0)))</f>
        <v>#N/A</v>
      </c>
      <c r="AQ5" s="555"/>
      <c r="AR5" s="555" t="e">
        <f t="array" ref="AR5">SUM(IF(ISTEXT(AR$72:AR$193),1,0)*IF(($M$23:$M$193)="L",1,0)*IF(ISBLANK($R$1),1,IF($J$23:$J$193=$R$1,1,0)))</f>
        <v>#N/A</v>
      </c>
      <c r="AS5" s="555" t="e">
        <f t="array" ref="AS5">SUM(IF(ISTEXT(AS$72:AS$193),1,0)*IF(($M$23:$M$193)="L",1,0)*IF(ISBLANK($R$1),1,IF($J$23:$J$193=$R$1,1,0)))</f>
        <v>#N/A</v>
      </c>
      <c r="AT5" s="555" t="e">
        <f t="array" ref="AT5">SUM(IF(ISTEXT(AT$72:AT$193),1,0)*IF(($M$23:$M$193)="L",1,0)*IF(ISBLANK($R$1),1,IF($J$23:$J$193=$R$1,1,0)))</f>
        <v>#N/A</v>
      </c>
      <c r="AU5" s="555"/>
      <c r="AV5" s="555"/>
      <c r="AW5" s="555"/>
      <c r="AY5" s="555" t="e">
        <f t="array" ref="AY5">SUM(IF(ISTEXT(AY$72:AY$193),1,0)*IF(($M$23:$M$193)="L",1,0)*IF(ISBLANK($R$1),1,IF($J$23:$J$193=$R$1,1,0)))</f>
        <v>#N/A</v>
      </c>
      <c r="AZ5" s="555" t="e">
        <f t="array" ref="AZ5">SUM(IF(ISTEXT(AZ$72:AZ$193),1,0)*IF(($M$23:$M$193)="L",1,0)*IF(ISBLANK($R$1),1,IF($J$23:$J$193=$R$1,1,0)))</f>
        <v>#N/A</v>
      </c>
      <c r="BA5" s="555"/>
      <c r="BB5" s="555" t="e">
        <f t="array" ref="BB5">SUM(IF(ISTEXT(BB$72:BB$193),1,0)*IF(($M$23:$M$193)="L",1,0)*IF(ISBLANK($R$1),1,IF($J$23:$J$193=$R$1,1,0)))</f>
        <v>#N/A</v>
      </c>
      <c r="BC5" s="555"/>
      <c r="BD5" s="555" t="e">
        <f t="array" ref="BD5">SUM(IF(ISTEXT(BD$72:BD$193),1,0)*IF(($M$23:$M$193)="L",1,0)*IF(ISBLANK($R$1),1,IF($J$23:$J$193=$R$1,1,0)))</f>
        <v>#N/A</v>
      </c>
      <c r="BE5" s="555"/>
      <c r="BF5" s="555"/>
      <c r="BG5" s="555" t="e">
        <f t="array" ref="BG5">SUM(IF(ISTEXT(BG$72:BG$193),1,0)*IF(($M$23:$M$193)="L",1,0)*IF(ISBLANK($R$1),1,IF($J$23:$J$193=$R$1,1,0)))</f>
        <v>#N/A</v>
      </c>
      <c r="BI5" s="555" t="e">
        <f t="array" ref="BI5">SUM(IF(ISTEXT(BI$72:BI$193),1,0)*IF(($M$23:$M$193)="L",1,0)*IF(ISBLANK($R$1),1,IF($J$23:$J$193=$R$1,1,0)))</f>
        <v>#N/A</v>
      </c>
      <c r="BJ5" s="555"/>
      <c r="BK5" s="555"/>
      <c r="BL5" s="555"/>
      <c r="BM5" s="555" t="e">
        <f t="array" ref="BM5">SUM(IF(ISTEXT(BM$72:BM$193),1,0)*IF(($M$23:$M$193)="L",1,0)*IF(ISBLANK($R$1),1,IF($J$23:$J$193=$R$1,1,0)))</f>
        <v>#N/A</v>
      </c>
      <c r="BN5" s="555"/>
      <c r="BO5" s="555"/>
      <c r="BQ5" s="555"/>
      <c r="BR5" s="555"/>
      <c r="BS5" s="555"/>
      <c r="BT5" s="555" t="e">
        <f t="array" ref="BT5">SUM(IF(ISTEXT(BT$72:BT$193),1,0)*IF(($M$23:$M$193)="L",1,0)*IF(ISBLANK($R$1),1,IF($J$23:$J$193=$R$1,1,0)))</f>
        <v>#N/A</v>
      </c>
      <c r="BU5" s="555"/>
      <c r="BW5" s="555" t="e">
        <f t="array" ref="BW5">SUM(IF(ISTEXT(BW$72:BW$193),1,0)*IF(($M$23:$M$193)="L",1,0)*IF(ISBLANK($R$1),1,IF($J$23:$J$193=$R$1,1,0)))</f>
        <v>#N/A</v>
      </c>
      <c r="BX5" s="555" t="e">
        <f t="array" ref="BX5">SUM(IF(ISTEXT(BX$72:BX$193),1,0)*IF(($M$23:$M$193)="L",1,0)*IF(ISBLANK($R$1),1,IF($J$23:$J$193=$R$1,1,0)))</f>
        <v>#N/A</v>
      </c>
      <c r="BY5" s="555" t="e">
        <f t="array" ref="BY5">SUM(IF(ISTEXT(BY$72:BY$193),1,0)*IF(($M$23:$M$193)="L",1,0)*IF(ISBLANK($R$1),1,IF($J$23:$J$193=$R$1,1,0)))</f>
        <v>#N/A</v>
      </c>
      <c r="BZ5" s="555"/>
    </row>
    <row r="6" spans="1:78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 t="shared" ref="AL6:AT6" si="1">AL$3*3+AL$4</f>
        <v>50</v>
      </c>
      <c r="AM6" s="555" t="e">
        <f>AM$3*3+AM$4</f>
        <v>#N/A</v>
      </c>
      <c r="AN6" s="555" t="e">
        <f t="shared" si="1"/>
        <v>#N/A</v>
      </c>
      <c r="AO6" s="555" t="e">
        <f t="shared" si="1"/>
        <v>#N/A</v>
      </c>
      <c r="AP6" s="555" t="e">
        <f>AP$3*3+AP$4</f>
        <v>#N/A</v>
      </c>
      <c r="AQ6" s="555"/>
      <c r="AR6" s="555" t="e">
        <f>AR$3*3+AR$4</f>
        <v>#N/A</v>
      </c>
      <c r="AS6" s="555" t="e">
        <f t="shared" si="1"/>
        <v>#N/A</v>
      </c>
      <c r="AT6" s="555" t="e">
        <f t="shared" si="1"/>
        <v>#N/A</v>
      </c>
      <c r="AU6" s="555"/>
      <c r="AV6" s="555"/>
      <c r="AW6" s="555"/>
      <c r="AY6" s="555" t="e">
        <f>AY$3*3+AY$4</f>
        <v>#N/A</v>
      </c>
      <c r="AZ6" s="555" t="e">
        <f>AZ$3*3+AZ$4</f>
        <v>#N/A</v>
      </c>
      <c r="BA6" s="555"/>
      <c r="BB6" s="555" t="e">
        <f>BB$3*3+BB$4</f>
        <v>#N/A</v>
      </c>
      <c r="BC6" s="555"/>
      <c r="BD6" s="555" t="e">
        <f>BD$3*3+BD$4</f>
        <v>#N/A</v>
      </c>
      <c r="BE6" s="555"/>
      <c r="BF6" s="555"/>
      <c r="BG6" s="555" t="e">
        <f>BG$3*3+BG$4</f>
        <v>#N/A</v>
      </c>
      <c r="BI6" s="555" t="e">
        <f>BI$3*3+BI$4</f>
        <v>#N/A</v>
      </c>
      <c r="BJ6" s="555"/>
      <c r="BK6" s="555"/>
      <c r="BL6" s="555"/>
      <c r="BM6" s="555" t="e">
        <f>BM$3*3+BM$4</f>
        <v>#N/A</v>
      </c>
      <c r="BN6" s="555"/>
      <c r="BO6" s="555"/>
      <c r="BQ6" s="555"/>
      <c r="BR6" s="555"/>
      <c r="BS6" s="555"/>
      <c r="BT6" s="555" t="e">
        <f>BT$3*3+BT$4</f>
        <v>#N/A</v>
      </c>
      <c r="BU6" s="555"/>
      <c r="BW6" s="555" t="e">
        <f>BW$3*3+BW$4</f>
        <v>#N/A</v>
      </c>
      <c r="BX6" s="555" t="e">
        <f>BX$3*3+BX$4</f>
        <v>#N/A</v>
      </c>
      <c r="BY6" s="555" t="e">
        <f>BY$3*3+BY$4</f>
        <v>#N/A</v>
      </c>
      <c r="BZ6" s="555"/>
    </row>
    <row r="7" spans="1:78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 t="shared" ref="AL7:AT7" si="2">AL6/AL2</f>
        <v>1.1111111111111112</v>
      </c>
      <c r="AM7" s="555" t="e">
        <f>AM6/AM2</f>
        <v>#N/A</v>
      </c>
      <c r="AN7" s="555" t="e">
        <f t="shared" si="2"/>
        <v>#N/A</v>
      </c>
      <c r="AO7" s="555" t="e">
        <f t="shared" si="2"/>
        <v>#N/A</v>
      </c>
      <c r="AP7" s="555" t="e">
        <f>AP6/AP2</f>
        <v>#N/A</v>
      </c>
      <c r="AQ7" s="555"/>
      <c r="AR7" s="555" t="e">
        <f>AR6/AR2</f>
        <v>#N/A</v>
      </c>
      <c r="AS7" s="555" t="e">
        <f t="shared" si="2"/>
        <v>#N/A</v>
      </c>
      <c r="AT7" s="555" t="e">
        <f t="shared" si="2"/>
        <v>#N/A</v>
      </c>
      <c r="AU7" s="555"/>
      <c r="AV7" s="555"/>
      <c r="AW7" s="555"/>
      <c r="AY7" s="555" t="e">
        <f>AY6/AY2</f>
        <v>#N/A</v>
      </c>
      <c r="AZ7" s="555" t="e">
        <f>AZ6/AZ2</f>
        <v>#N/A</v>
      </c>
      <c r="BA7" s="555"/>
      <c r="BB7" s="555" t="e">
        <f>BB6/BB2</f>
        <v>#N/A</v>
      </c>
      <c r="BC7" s="555"/>
      <c r="BD7" s="555" t="e">
        <f>BD6/BD2</f>
        <v>#N/A</v>
      </c>
      <c r="BE7" s="555"/>
      <c r="BF7" s="555"/>
      <c r="BG7" s="555" t="e">
        <f>BG6/BG2</f>
        <v>#N/A</v>
      </c>
      <c r="BI7" s="555" t="e">
        <f>BI6/BI2</f>
        <v>#N/A</v>
      </c>
      <c r="BJ7" s="555"/>
      <c r="BK7" s="555"/>
      <c r="BL7" s="555"/>
      <c r="BM7" s="555" t="e">
        <f>BM6/BM2</f>
        <v>#N/A</v>
      </c>
      <c r="BN7" s="555"/>
      <c r="BO7" s="555"/>
      <c r="BQ7" s="555"/>
      <c r="BR7" s="555"/>
      <c r="BS7" s="555"/>
      <c r="BT7" s="555" t="e">
        <f>BT6/BT2</f>
        <v>#N/A</v>
      </c>
      <c r="BU7" s="555"/>
      <c r="BW7" s="555" t="e">
        <f>BW6/BW2</f>
        <v>#N/A</v>
      </c>
      <c r="BX7" s="555" t="e">
        <f>BX6/BX2</f>
        <v>#N/A</v>
      </c>
      <c r="BY7" s="555" t="e">
        <f>BY6/BY2</f>
        <v>#N/A</v>
      </c>
      <c r="BZ7" s="555"/>
    </row>
    <row r="8" spans="1:78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SUM(IF(($R$23:$R$193)="",0,$R$23:$R$193)*IF(ISBLANK($R$1),1,IF($J$23:$J$193=$R$1,1,0)))</f>
        <v>-12.5</v>
      </c>
      <c r="AM8" s="555" t="e">
        <f t="array" ref="AM8">SUM(IF(ISTEXT(AM$72:AM$193),1,0)*IF(($R$23:$R$193)="",0,$R$23:$R$193)*IF(ISBLANK($R$1),1,IF($J$23:$J$193=$R$1,1,0)))</f>
        <v>#N/A</v>
      </c>
      <c r="AN8" s="555" t="e">
        <f t="array" ref="AN8">SUM(IF(ISTEXT(AN$72:AN$193),1,0)*IF(($R$23:$R$193)="",0,$R$23:$R$193)*IF(ISBLANK($R$1),1,IF($J$23:$J$193=$R$1,1,0)))</f>
        <v>#N/A</v>
      </c>
      <c r="AO8" s="555" t="e">
        <f t="array" ref="AO8">SUM(IF(ISTEXT(AO$72:AO$193),1,0)*IF(($R$23:$R$193)="",0,$R$23:$R$193)*IF(ISBLANK($R$1),1,IF($J$23:$J$193=$R$1,1,0)))</f>
        <v>#N/A</v>
      </c>
      <c r="AP8" s="555" t="e">
        <f t="array" ref="AP8">SUM(IF(ISTEXT(AP$72:AP$193),1,0)*IF(($R$23:$R$193)="",0,$R$23:$R$193)*IF(ISBLANK($R$1),1,IF($J$23:$J$193=$R$1,1,0)))</f>
        <v>#N/A</v>
      </c>
      <c r="AQ8" s="555"/>
      <c r="AR8" s="555" t="e">
        <f t="array" ref="AR8">SUM(IF(ISTEXT(AR$72:AR$193),1,0)*IF(($R$23:$R$193)="",0,$R$23:$R$193)*IF(ISBLANK($R$1),1,IF($J$23:$J$193=$R$1,1,0)))</f>
        <v>#N/A</v>
      </c>
      <c r="AS8" s="555" t="e">
        <f t="array" ref="AS8">SUM(IF(ISTEXT(AS$72:AS$193),1,0)*IF(($R$23:$R$193)="",0,$R$23:$R$193)*IF(ISBLANK($R$1),1,IF($J$23:$J$193=$R$1,1,0)))</f>
        <v>#N/A</v>
      </c>
      <c r="AT8" s="555" t="e">
        <f t="array" ref="AT8">SUM(IF(ISTEXT(AT$72:AT$193),1,0)*IF(($R$23:$R$193)="",0,$R$23:$R$193)*IF(ISBLANK($R$1),1,IF($J$23:$J$193=$R$1,1,0)))</f>
        <v>#N/A</v>
      </c>
      <c r="AU8" s="555"/>
      <c r="AV8" s="555"/>
      <c r="AW8" s="555"/>
      <c r="AY8" s="555" t="e">
        <f t="array" ref="AY8">SUM(IF(ISTEXT(AY$72:AY$193),1,0)*IF(($R$23:$R$193)="",0,$R$23:$R$193)*IF(ISBLANK($R$1),1,IF($J$23:$J$193=$R$1,1,0)))</f>
        <v>#N/A</v>
      </c>
      <c r="AZ8" s="555" t="e">
        <f t="array" ref="AZ8">SUM(IF(ISTEXT(AZ$72:AZ$193),1,0)*IF(($R$23:$R$193)="",0,$R$23:$R$193)*IF(ISBLANK($R$1),1,IF($J$23:$J$193=$R$1,1,0)))</f>
        <v>#N/A</v>
      </c>
      <c r="BA8" s="555"/>
      <c r="BB8" s="555" t="e">
        <f t="array" ref="BB8">SUM(IF(ISTEXT(BB$72:BB$193),1,0)*IF(($R$23:$R$193)="",0,$R$23:$R$193)*IF(ISBLANK($R$1),1,IF($J$23:$J$193=$R$1,1,0)))</f>
        <v>#N/A</v>
      </c>
      <c r="BC8" s="555"/>
      <c r="BD8" s="555" t="e">
        <f t="array" ref="BD8">SUM(IF(ISTEXT(BD$72:BD$193),1,0)*IF(($R$23:$R$193)="",0,$R$23:$R$193)*IF(ISBLANK($R$1),1,IF($J$23:$J$193=$R$1,1,0)))</f>
        <v>#N/A</v>
      </c>
      <c r="BE8" s="555"/>
      <c r="BF8" s="555"/>
      <c r="BG8" s="555" t="e">
        <f t="array" ref="BG8">SUM(IF(ISTEXT(BG$72:BG$193),1,0)*IF(($R$23:$R$193)="",0,$R$23:$R$193)*IF(ISBLANK($R$1),1,IF($J$23:$J$193=$R$1,1,0)))</f>
        <v>#N/A</v>
      </c>
      <c r="BI8" s="555" t="e">
        <f t="array" ref="BI8">SUM(IF(ISTEXT(BI$72:BI$193),1,0)*IF(($R$23:$R$193)="",0,$R$23:$R$193)*IF(ISBLANK($R$1),1,IF($J$23:$J$193=$R$1,1,0)))</f>
        <v>#N/A</v>
      </c>
      <c r="BJ8" s="555"/>
      <c r="BK8" s="555"/>
      <c r="BL8" s="555"/>
      <c r="BM8" s="555" t="e">
        <f t="array" ref="BM8">SUM(IF(ISTEXT(BM$72:BM$193),1,0)*IF(($R$23:$R$193)="",0,$R$23:$R$193)*IF(ISBLANK($R$1),1,IF($J$23:$J$193=$R$1,1,0)))</f>
        <v>#N/A</v>
      </c>
      <c r="BN8" s="555"/>
      <c r="BO8" s="555"/>
      <c r="BQ8" s="555"/>
      <c r="BR8" s="555"/>
      <c r="BS8" s="555"/>
      <c r="BT8" s="555" t="e">
        <f t="array" ref="BT8">SUM(IF(ISTEXT(BT$72:BT$193),1,0)*IF(($R$23:$R$193)="",0,$R$23:$R$193)*IF(ISBLANK($R$1),1,IF($J$23:$J$193=$R$1,1,0)))</f>
        <v>#N/A</v>
      </c>
      <c r="BU8" s="555"/>
      <c r="BW8" s="555" t="e">
        <f t="array" ref="BW8">SUM(IF(ISTEXT(BW$72:BW$193),1,0)*IF(($R$23:$R$193)="",0,$R$23:$R$193)*IF(ISBLANK($R$1),1,IF($J$23:$J$193=$R$1,1,0)))</f>
        <v>#N/A</v>
      </c>
      <c r="BX8" s="555" t="e">
        <f t="array" ref="BX8">SUM(IF(ISTEXT(BX$72:BX$193),1,0)*IF(($R$23:$R$193)="",0,$R$23:$R$193)*IF(ISBLANK($R$1),1,IF($J$23:$J$193=$R$1,1,0)))</f>
        <v>#N/A</v>
      </c>
      <c r="BY8" s="555" t="e">
        <f t="array" ref="BY8">SUM(IF(ISTEXT(BY$72:BY$193),1,0)*IF(($R$23:$R$193)="",0,$R$23:$R$193)*IF(ISBLANK($R$1),1,IF($J$23:$J$193=$R$1,1,0)))</f>
        <v>#N/A</v>
      </c>
      <c r="BZ8" s="555"/>
    </row>
    <row r="9" spans="1:78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 t="shared" ref="AL9:AT9" si="3">AL8/AL2</f>
        <v>-0.27777777777777779</v>
      </c>
      <c r="AM9" s="555" t="e">
        <f>AM8/AM2</f>
        <v>#N/A</v>
      </c>
      <c r="AN9" s="555" t="e">
        <f t="shared" si="3"/>
        <v>#N/A</v>
      </c>
      <c r="AO9" s="555" t="e">
        <f t="shared" si="3"/>
        <v>#N/A</v>
      </c>
      <c r="AP9" s="555" t="e">
        <f>AP8/AP2</f>
        <v>#N/A</v>
      </c>
      <c r="AQ9" s="555"/>
      <c r="AR9" s="555" t="e">
        <f>AR8/AR2</f>
        <v>#N/A</v>
      </c>
      <c r="AS9" s="555" t="e">
        <f t="shared" si="3"/>
        <v>#N/A</v>
      </c>
      <c r="AT9" s="555" t="e">
        <f t="shared" si="3"/>
        <v>#N/A</v>
      </c>
      <c r="AU9" s="555"/>
      <c r="AV9" s="555"/>
      <c r="AW9" s="555"/>
      <c r="AY9" s="555" t="e">
        <f>AY8/AY2</f>
        <v>#N/A</v>
      </c>
      <c r="AZ9" s="555" t="e">
        <f>AZ8/AZ2</f>
        <v>#N/A</v>
      </c>
      <c r="BA9" s="555"/>
      <c r="BB9" s="555" t="e">
        <f>BB8/BB2</f>
        <v>#N/A</v>
      </c>
      <c r="BC9" s="555"/>
      <c r="BD9" s="555" t="e">
        <f>BD8/BD2</f>
        <v>#N/A</v>
      </c>
      <c r="BE9" s="555"/>
      <c r="BF9" s="555"/>
      <c r="BG9" s="555" t="e">
        <f>BG8/BG2</f>
        <v>#N/A</v>
      </c>
      <c r="BI9" s="555" t="e">
        <f>BI8/BI2</f>
        <v>#N/A</v>
      </c>
      <c r="BJ9" s="555"/>
      <c r="BK9" s="555"/>
      <c r="BL9" s="555"/>
      <c r="BM9" s="555" t="e">
        <f>BM8/BM2</f>
        <v>#N/A</v>
      </c>
      <c r="BN9" s="555"/>
      <c r="BO9" s="555"/>
      <c r="BQ9" s="555"/>
      <c r="BR9" s="555"/>
      <c r="BS9" s="555"/>
      <c r="BT9" s="555" t="e">
        <f>BT8/BT2</f>
        <v>#N/A</v>
      </c>
      <c r="BU9" s="555"/>
      <c r="BW9" s="555" t="e">
        <f>BW8/BW2</f>
        <v>#N/A</v>
      </c>
      <c r="BX9" s="555" t="e">
        <f>BX8/BX2</f>
        <v>#N/A</v>
      </c>
      <c r="BY9" s="555" t="e">
        <f>BY8/BY2</f>
        <v>#N/A</v>
      </c>
      <c r="BZ9" s="555"/>
    </row>
    <row r="10" spans="1:78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SUM(IF(ISBLANK($R$1),$K$23:$K$164,IF($J$23:$J$193=$R$1,$K$23:$K$164,0)))</f>
        <v>44</v>
      </c>
      <c r="AM10" s="555">
        <f t="array" ref="AM10">SUM(IF(ISBLANK(AM$72:AM$193),0,IF(ISNUMBER(VALUE(RIGHT(AM$72:AM$193,1))),RIGHT(AM$72:AM$193,1),0)*IF(ISBLANK($R$1),1,IF($J$23:$J$193=$R$1,1,0))))</f>
        <v>0</v>
      </c>
      <c r="AN10" s="555">
        <f t="array" ref="AN10">SUM(IF(ISBLANK(AN$72:AN$193),0,IF(ISNUMBER(VALUE(RIGHT(AN$72:AN$193,1))),RIGHT(AN$72:AN$193,1),0)*IF(ISBLANK($R$1),1,IF($J$23:$J$193=$R$1,1,0))))</f>
        <v>0</v>
      </c>
      <c r="AO10" s="555">
        <f t="array" ref="AO10">SUM(IF(ISBLANK(AO$72:AO$193),0,IF(ISNUMBER(VALUE(RIGHT(AO$72:AO$193,1))),RIGHT(AO$72:AO$193,1),0)*IF(ISBLANK($R$1),1,IF($J$23:$J$193=$R$1,1,0))))</f>
        <v>0</v>
      </c>
      <c r="AP10" s="555">
        <f t="array" ref="AP10">SUM(IF(ISBLANK(AP$72:AP$193),0,IF(ISNUMBER(VALUE(RIGHT(AP$72:AP$193,1))),RIGHT(AP$72:AP$193,1),0)*IF(ISBLANK($R$1),1,IF($J$23:$J$193=$R$1,1,0))))</f>
        <v>0</v>
      </c>
      <c r="AQ10" s="555"/>
      <c r="AR10" s="555">
        <f t="array" ref="AR10">SUM(IF(ISBLANK(AR$72:AR$193),0,IF(ISNUMBER(VALUE(RIGHT(AR$72:AR$193,1))),RIGHT(AR$72:AR$193,1),0)*IF(ISBLANK($R$1),1,IF($J$23:$J$193=$R$1,1,0))))</f>
        <v>0</v>
      </c>
      <c r="AS10" s="555">
        <f t="array" ref="AS10">SUM(IF(ISBLANK(AS$72:AS$193),0,IF(ISNUMBER(VALUE(RIGHT(AS$72:AS$193,1))),RIGHT(AS$72:AS$193,1),0)*IF(ISBLANK($R$1),1,IF($J$23:$J$193=$R$1,1,0))))</f>
        <v>0</v>
      </c>
      <c r="AT10" s="555">
        <f t="array" ref="AT10">SUM(IF(ISBLANK(AT$72:AT$193),0,IF(ISNUMBER(VALUE(RIGHT(AT$72:AT$193,1))),RIGHT(AT$72:AT$193,1),0)*IF(ISBLANK($R$1),1,IF($J$23:$J$193=$R$1,1,0))))</f>
        <v>0</v>
      </c>
      <c r="AU10" s="555"/>
      <c r="AV10" s="555"/>
      <c r="AW10" s="555"/>
      <c r="AY10" s="555">
        <f t="array" ref="AY10">SUM(IF(ISBLANK(AY$72:AY$193),0,IF(ISNUMBER(VALUE(RIGHT(AY$72:AY$193,1))),RIGHT(AY$72:AY$193,1),0)*IF(ISBLANK($R$1),1,IF($J$23:$J$193=$R$1,1,0))))</f>
        <v>0</v>
      </c>
      <c r="AZ10" s="555">
        <f t="array" ref="AZ10">SUM(IF(ISBLANK(AZ$72:AZ$193),0,IF(ISNUMBER(VALUE(RIGHT(AZ$72:AZ$193,1))),RIGHT(AZ$72:AZ$193,1),0)*IF(ISBLANK($R$1),1,IF($J$23:$J$193=$R$1,1,0))))</f>
        <v>0</v>
      </c>
      <c r="BA10" s="555"/>
      <c r="BB10" s="555">
        <f t="array" ref="BB10">SUM(IF(ISBLANK(BB$72:BB$193),0,IF(ISNUMBER(VALUE(RIGHT(BB$72:BB$193,1))),RIGHT(BB$72:BB$193,1),0)*IF(ISBLANK($R$1),1,IF($J$23:$J$193=$R$1,1,0))))</f>
        <v>0</v>
      </c>
      <c r="BC10" s="555"/>
      <c r="BD10" s="555">
        <f t="array" ref="BD10">SUM(IF(ISBLANK(BD$72:BD$193),0,IF(ISNUMBER(VALUE(RIGHT(BD$72:BD$193,1))),RIGHT(BD$72:BD$193,1),0)*IF(ISBLANK($R$1),1,IF($J$23:$J$193=$R$1,1,0))))</f>
        <v>0</v>
      </c>
      <c r="BE10" s="555"/>
      <c r="BF10" s="555"/>
      <c r="BG10" s="555">
        <f t="array" ref="BG10">SUM(IF(ISBLANK(BG$72:BG$193),0,IF(ISNUMBER(VALUE(RIGHT(BG$72:BG$193,1))),RIGHT(BG$72:BG$193,1),0)*IF(ISBLANK($R$1),1,IF($J$23:$J$193=$R$1,1,0))))</f>
        <v>0</v>
      </c>
      <c r="BI10" s="555">
        <f t="array" ref="BI10">SUM(IF(ISBLANK(BI$72:BI$193),0,IF(ISNUMBER(VALUE(RIGHT(BI$72:BI$193,1))),RIGHT(BI$72:BI$193,1),0)*IF(ISBLANK($R$1),1,IF($J$23:$J$193=$R$1,1,0))))</f>
        <v>0</v>
      </c>
      <c r="BJ10" s="555"/>
      <c r="BK10" s="555"/>
      <c r="BL10" s="555"/>
      <c r="BM10" s="555">
        <f t="array" ref="BM10">SUM(IF(ISBLANK(BM$72:BM$193),0,IF(ISNUMBER(VALUE(RIGHT(BM$72:BM$193,1))),RIGHT(BM$72:BM$193,1),0)*IF(ISBLANK($R$1),1,IF($J$23:$J$193=$R$1,1,0))))</f>
        <v>0</v>
      </c>
      <c r="BN10" s="555"/>
      <c r="BO10" s="555"/>
      <c r="BQ10" s="555"/>
      <c r="BR10" s="555"/>
      <c r="BS10" s="555"/>
      <c r="BT10" s="555">
        <f t="array" ref="BT10">SUM(IF(ISBLANK(BT$72:BT$193),0,IF(ISNUMBER(VALUE(RIGHT(BT$72:BT$193,1))),RIGHT(BT$72:BT$193,1),0)*IF(ISBLANK($R$1),1,IF($J$23:$J$193=$R$1,1,0))))</f>
        <v>0</v>
      </c>
      <c r="BU10" s="555"/>
      <c r="BW10" s="555">
        <f t="array" ref="BW10">SUM(IF(ISBLANK(BW$72:BW$193),0,IF(ISNUMBER(VALUE(RIGHT(BW$72:BW$193,1))),RIGHT(BW$72:BW$193,1),0)*IF(ISBLANK($R$1),1,IF($J$23:$J$193=$R$1,1,0))))</f>
        <v>0</v>
      </c>
      <c r="BX10" s="555">
        <f t="array" ref="BX10">SUM(IF(ISBLANK(BX$72:BX$193),0,IF(ISNUMBER(VALUE(RIGHT(BX$72:BX$193,1))),RIGHT(BX$72:BX$193,1),0)*IF(ISBLANK($R$1),1,IF($J$23:$J$193=$R$1,1,0))))</f>
        <v>0</v>
      </c>
      <c r="BY10" s="555">
        <f t="array" ref="BY10">SUM(IF(ISBLANK(BY$72:BY$193),0,IF(ISNUMBER(VALUE(RIGHT(BY$72:BY$193,1))),RIGHT(BY$72:BY$193,1),0)*IF(ISBLANK($R$1),1,IF($J$23:$J$193=$R$1,1,0))))</f>
        <v>0</v>
      </c>
      <c r="BZ10" s="555"/>
    </row>
    <row r="11" spans="1:78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 t="shared" ref="AL11:AT11" si="4">AL10/AL2</f>
        <v>0.97777777777777775</v>
      </c>
      <c r="AM11" s="555" t="e">
        <f>AM10/AM2</f>
        <v>#DIV/0!</v>
      </c>
      <c r="AN11" s="555" t="e">
        <f t="shared" si="4"/>
        <v>#DIV/0!</v>
      </c>
      <c r="AO11" s="555" t="e">
        <f t="shared" si="4"/>
        <v>#DIV/0!</v>
      </c>
      <c r="AP11" s="555" t="e">
        <f>AP10/AP2</f>
        <v>#DIV/0!</v>
      </c>
      <c r="AQ11" s="555"/>
      <c r="AR11" s="555" t="e">
        <f>AR10/AR2</f>
        <v>#DIV/0!</v>
      </c>
      <c r="AS11" s="555" t="e">
        <f t="shared" si="4"/>
        <v>#DIV/0!</v>
      </c>
      <c r="AT11" s="555" t="e">
        <f t="shared" si="4"/>
        <v>#DIV/0!</v>
      </c>
      <c r="AU11" s="555"/>
      <c r="AV11" s="555"/>
      <c r="AW11" s="555"/>
      <c r="AY11" s="555" t="e">
        <f>AY10/AY2</f>
        <v>#DIV/0!</v>
      </c>
      <c r="AZ11" s="555" t="e">
        <f>AZ10/AZ2</f>
        <v>#DIV/0!</v>
      </c>
      <c r="BA11" s="555"/>
      <c r="BB11" s="555" t="e">
        <f>BB10/BB2</f>
        <v>#DIV/0!</v>
      </c>
      <c r="BC11" s="555"/>
      <c r="BD11" s="555" t="e">
        <f>BD10/BD2</f>
        <v>#DIV/0!</v>
      </c>
      <c r="BE11" s="555"/>
      <c r="BF11" s="555"/>
      <c r="BG11" s="555" t="e">
        <f>BG10/BG2</f>
        <v>#DIV/0!</v>
      </c>
      <c r="BI11" s="555" t="e">
        <f>BI10/BI2</f>
        <v>#DIV/0!</v>
      </c>
      <c r="BJ11" s="555"/>
      <c r="BK11" s="555"/>
      <c r="BL11" s="555"/>
      <c r="BM11" s="555" t="e">
        <f>BM10/BM2</f>
        <v>#DIV/0!</v>
      </c>
      <c r="BN11" s="555"/>
      <c r="BO11" s="555"/>
      <c r="BQ11" s="555"/>
      <c r="BR11" s="555"/>
      <c r="BS11" s="555"/>
      <c r="BT11" s="555" t="e">
        <f>BT10/BT2</f>
        <v>#DIV/0!</v>
      </c>
      <c r="BU11" s="555"/>
      <c r="BW11" s="555" t="e">
        <f>BW10/BW2</f>
        <v>#DIV/0!</v>
      </c>
      <c r="BX11" s="555" t="e">
        <f>BX10/BX2</f>
        <v>#DIV/0!</v>
      </c>
      <c r="BY11" s="555" t="e">
        <f>BY10/BY2</f>
        <v>#DIV/0!</v>
      </c>
      <c r="BZ11" s="555"/>
    </row>
    <row r="12" spans="1:78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SUM(IF(ISBLANK($R$1),$L$23:$L$164,IF($J$23:$J$193=$R$1,$L$23:$L$164,0)))</f>
        <v>62</v>
      </c>
      <c r="AM12" s="555" t="e">
        <f t="array" ref="AM12">SUM(IF(ISBLANK(AM$72:AM$193),0,$L23:$L164)*IF(ISBLANK($R$1),1,IF($J$23:$J$193=$R$1,1,0)))</f>
        <v>#N/A</v>
      </c>
      <c r="AN12" s="555" t="e">
        <f t="array" ref="AN12">SUM(IF(ISBLANK(AN$72:AN$193),0,$L23:$L164)*IF(ISBLANK($R$1),1,IF($J$23:$J$193=$R$1,1,0)))</f>
        <v>#N/A</v>
      </c>
      <c r="AO12" s="555" t="e">
        <f t="array" ref="AO12">SUM(IF(ISBLANK(AO$72:AO$193),0,$L23:$L164)*IF(ISBLANK($R$1),1,IF($J$23:$J$193=$R$1,1,0)))</f>
        <v>#N/A</v>
      </c>
      <c r="AP12" s="555" t="e">
        <f t="array" ref="AP12">SUM(IF(ISBLANK(AP$72:AP$193),0,$L23:$L164)*IF(ISBLANK($R$1),1,IF($J$23:$J$193=$R$1,1,0)))</f>
        <v>#N/A</v>
      </c>
      <c r="AQ12" s="555"/>
      <c r="AR12" s="555" t="e">
        <f t="array" ref="AR12">SUM(IF(ISBLANK(AR$72:AR$193),0,$L23:$L164)*IF(ISBLANK($R$1),1,IF($J$23:$J$193=$R$1,1,0)))</f>
        <v>#N/A</v>
      </c>
      <c r="AS12" s="555" t="e">
        <f t="array" ref="AS12">SUM(IF(ISBLANK(AS$72:AS$193),0,$L23:$L164)*IF(ISBLANK($R$1),1,IF($J$23:$J$193=$R$1,1,0)))</f>
        <v>#N/A</v>
      </c>
      <c r="AT12" s="555" t="e">
        <f t="array" ref="AT12">SUM(IF(ISBLANK(AT$72:AT$193),0,$L23:$L164)*IF(ISBLANK($R$1),1,IF($J$23:$J$193=$R$1,1,0)))</f>
        <v>#N/A</v>
      </c>
      <c r="AU12" s="555"/>
      <c r="AV12" s="555"/>
      <c r="AW12" s="555"/>
      <c r="AY12" s="555" t="e">
        <f t="array" ref="AY12">SUM(IF(ISBLANK(AY$72:AY$193),0,$L23:$L164)*IF(ISBLANK($R$1),1,IF($J$23:$J$193=$R$1,1,0)))</f>
        <v>#N/A</v>
      </c>
      <c r="AZ12" s="555" t="e">
        <f t="array" ref="AZ12">SUM(IF(ISBLANK(AZ$72:AZ$193),0,$L23:$L164)*IF(ISBLANK($R$1),1,IF($J$23:$J$193=$R$1,1,0)))</f>
        <v>#N/A</v>
      </c>
      <c r="BA12" s="555"/>
      <c r="BB12" s="555" t="e">
        <f t="array" ref="BB12">SUM(IF(ISBLANK(BB$72:BB$193),0,$L23:$L164)*IF(ISBLANK($R$1),1,IF($J$23:$J$193=$R$1,1,0)))</f>
        <v>#N/A</v>
      </c>
      <c r="BC12" s="555"/>
      <c r="BD12" s="555" t="e">
        <f t="array" ref="BD12">SUM(IF(ISBLANK(BD$72:BD$193),0,$L23:$L164)*IF(ISBLANK($R$1),1,IF($J$23:$J$193=$R$1,1,0)))</f>
        <v>#N/A</v>
      </c>
      <c r="BE12" s="555"/>
      <c r="BF12" s="555"/>
      <c r="BG12" s="555" t="e">
        <f t="array" ref="BG12">SUM(IF(ISBLANK(BG$72:BG$193),0,$L23:$L164)*IF(ISBLANK($R$1),1,IF($J$23:$J$193=$R$1,1,0)))</f>
        <v>#N/A</v>
      </c>
      <c r="BI12" s="555" t="e">
        <f t="array" ref="BI12">SUM(IF(ISBLANK(BI$72:BI$193),0,$L23:$L164)*IF(ISBLANK($R$1),1,IF($J$23:$J$193=$R$1,1,0)))</f>
        <v>#N/A</v>
      </c>
      <c r="BJ12" s="555"/>
      <c r="BK12" s="555"/>
      <c r="BL12" s="555"/>
      <c r="BM12" s="555" t="e">
        <f t="array" ref="BM12">SUM(IF(ISBLANK(BM$72:BM$193),0,$L23:$L164)*IF(ISBLANK($R$1),1,IF($J$23:$J$193=$R$1,1,0)))</f>
        <v>#N/A</v>
      </c>
      <c r="BN12" s="555"/>
      <c r="BO12" s="555"/>
      <c r="BQ12" s="555"/>
      <c r="BR12" s="555"/>
      <c r="BS12" s="555"/>
      <c r="BT12" s="555" t="e">
        <f t="array" ref="BT12">SUM(IF(ISBLANK(BT$72:BT$193),0,$L23:$L164)*IF(ISBLANK($R$1),1,IF($J$23:$J$193=$R$1,1,0)))</f>
        <v>#N/A</v>
      </c>
      <c r="BU12" s="555"/>
      <c r="BW12" s="555" t="e">
        <f t="array" ref="BW12">SUM(IF(ISBLANK(BW$72:BW$193),0,$L23:$L164)*IF(ISBLANK($R$1),1,IF($J$23:$J$193=$R$1,1,0)))</f>
        <v>#N/A</v>
      </c>
      <c r="BX12" s="555" t="e">
        <f t="array" ref="BX12">SUM(IF(ISBLANK(BX$72:BX$193),0,$L23:$L164)*IF(ISBLANK($R$1),1,IF($J$23:$J$193=$R$1,1,0)))</f>
        <v>#N/A</v>
      </c>
      <c r="BY12" s="555" t="e">
        <f t="array" ref="BY12">SUM(IF(ISBLANK(BY$72:BY$193),0,$L23:$L164)*IF(ISBLANK($R$1),1,IF($J$23:$J$193=$R$1,1,0)))</f>
        <v>#N/A</v>
      </c>
      <c r="BZ12" s="555"/>
    </row>
    <row r="13" spans="1:78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 t="shared" ref="AL13:AT13" si="5">AL12/AL2</f>
        <v>1.3777777777777778</v>
      </c>
      <c r="AM13" s="555" t="e">
        <f>AM12/AM2</f>
        <v>#N/A</v>
      </c>
      <c r="AN13" s="555" t="e">
        <f t="shared" si="5"/>
        <v>#N/A</v>
      </c>
      <c r="AO13" s="555" t="e">
        <f t="shared" si="5"/>
        <v>#N/A</v>
      </c>
      <c r="AP13" s="555" t="e">
        <f>AP12/AP2</f>
        <v>#N/A</v>
      </c>
      <c r="AQ13" s="555"/>
      <c r="AR13" s="555" t="e">
        <f>AR12/AR2</f>
        <v>#N/A</v>
      </c>
      <c r="AS13" s="555" t="e">
        <f t="shared" si="5"/>
        <v>#N/A</v>
      </c>
      <c r="AT13" s="555" t="e">
        <f t="shared" si="5"/>
        <v>#N/A</v>
      </c>
      <c r="AU13" s="555"/>
      <c r="AV13" s="555"/>
      <c r="AW13" s="555"/>
      <c r="AY13" s="555" t="e">
        <f>AY12/AY2</f>
        <v>#N/A</v>
      </c>
      <c r="AZ13" s="555" t="e">
        <f>AZ12/AZ2</f>
        <v>#N/A</v>
      </c>
      <c r="BA13" s="555"/>
      <c r="BB13" s="555" t="e">
        <f>BB12/BB2</f>
        <v>#N/A</v>
      </c>
      <c r="BC13" s="555"/>
      <c r="BD13" s="555" t="e">
        <f>BD12/BD2</f>
        <v>#N/A</v>
      </c>
      <c r="BE13" s="555"/>
      <c r="BF13" s="555"/>
      <c r="BG13" s="555" t="e">
        <f>BG12/BG2</f>
        <v>#N/A</v>
      </c>
      <c r="BI13" s="555" t="e">
        <f>BI12/BI2</f>
        <v>#N/A</v>
      </c>
      <c r="BJ13" s="555"/>
      <c r="BK13" s="555"/>
      <c r="BL13" s="555"/>
      <c r="BM13" s="555" t="e">
        <f>BM12/BM2</f>
        <v>#N/A</v>
      </c>
      <c r="BN13" s="555"/>
      <c r="BO13" s="555"/>
      <c r="BQ13" s="555"/>
      <c r="BR13" s="555"/>
      <c r="BS13" s="555"/>
      <c r="BT13" s="555" t="e">
        <f>BT12/BT2</f>
        <v>#N/A</v>
      </c>
      <c r="BU13" s="555"/>
      <c r="BW13" s="555" t="e">
        <f>BW12/BW2</f>
        <v>#N/A</v>
      </c>
      <c r="BX13" s="555" t="e">
        <f>BX12/BX2</f>
        <v>#N/A</v>
      </c>
      <c r="BY13" s="555" t="e">
        <f>BY12/BY2</f>
        <v>#N/A</v>
      </c>
      <c r="BZ13" s="555"/>
    </row>
    <row r="14" spans="1:78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>AM15+AM16</f>
        <v>19</v>
      </c>
      <c r="AN14" s="606">
        <f t="shared" ref="AN14:BU14" si="6">AN15+AN16</f>
        <v>37</v>
      </c>
      <c r="AO14" s="606">
        <f t="shared" si="6"/>
        <v>35</v>
      </c>
      <c r="AP14" s="606">
        <f>AP15+AP16</f>
        <v>30</v>
      </c>
      <c r="AQ14" s="606">
        <f>AQ15+AQ16</f>
        <v>14</v>
      </c>
      <c r="AR14" s="606">
        <f t="shared" si="6"/>
        <v>32</v>
      </c>
      <c r="AS14" s="606">
        <f t="shared" si="6"/>
        <v>37</v>
      </c>
      <c r="AT14" s="606">
        <f t="shared" si="6"/>
        <v>35</v>
      </c>
      <c r="AU14" s="606">
        <f t="shared" si="6"/>
        <v>35</v>
      </c>
      <c r="AV14" s="606">
        <f t="shared" si="6"/>
        <v>39</v>
      </c>
      <c r="AW14" s="606">
        <f>AW15+AW16</f>
        <v>15</v>
      </c>
      <c r="AX14" s="606">
        <f t="shared" si="6"/>
        <v>0</v>
      </c>
      <c r="AY14" s="606">
        <f>AY15+AY16</f>
        <v>20</v>
      </c>
      <c r="AZ14" s="606">
        <f t="shared" si="6"/>
        <v>6</v>
      </c>
      <c r="BA14" s="606">
        <f t="shared" si="6"/>
        <v>0</v>
      </c>
      <c r="BB14" s="606">
        <f>BB15+BB16</f>
        <v>1</v>
      </c>
      <c r="BC14" s="606">
        <f>BC15+BC16</f>
        <v>8</v>
      </c>
      <c r="BD14" s="606">
        <f>BD15+BD16</f>
        <v>14</v>
      </c>
      <c r="BE14" s="606">
        <f>BE15+BE16</f>
        <v>14</v>
      </c>
      <c r="BF14" s="606">
        <f>BF15+BF16</f>
        <v>15</v>
      </c>
      <c r="BG14" s="606">
        <f t="shared" si="6"/>
        <v>23</v>
      </c>
      <c r="BH14" s="606">
        <f t="shared" si="6"/>
        <v>20</v>
      </c>
      <c r="BI14" s="606">
        <f t="shared" si="6"/>
        <v>33</v>
      </c>
      <c r="BJ14" s="606">
        <f t="shared" si="6"/>
        <v>22</v>
      </c>
      <c r="BK14" s="606">
        <f t="shared" si="6"/>
        <v>4</v>
      </c>
      <c r="BL14" s="606">
        <f>BL15+BL16</f>
        <v>0</v>
      </c>
      <c r="BM14" s="606">
        <f t="shared" si="6"/>
        <v>12</v>
      </c>
      <c r="BN14" s="606">
        <f t="shared" si="6"/>
        <v>25</v>
      </c>
      <c r="BO14" s="606">
        <f>BO15+BO16</f>
        <v>24</v>
      </c>
      <c r="BP14" s="606">
        <f t="shared" si="6"/>
        <v>0</v>
      </c>
      <c r="BQ14" s="606">
        <f t="shared" si="6"/>
        <v>0</v>
      </c>
      <c r="BR14" s="606">
        <f t="shared" si="6"/>
        <v>0</v>
      </c>
      <c r="BS14" s="606">
        <f t="shared" si="6"/>
        <v>0</v>
      </c>
      <c r="BT14" s="606">
        <f t="shared" si="6"/>
        <v>0</v>
      </c>
      <c r="BU14" s="606">
        <f t="shared" si="6"/>
        <v>0</v>
      </c>
      <c r="BW14" s="606">
        <f>BW15+BW16</f>
        <v>6</v>
      </c>
      <c r="BX14" s="606">
        <f>BX15+BX16</f>
        <v>18</v>
      </c>
      <c r="BY14" s="606">
        <f>BY15+BY16</f>
        <v>7</v>
      </c>
      <c r="BZ14" s="606">
        <f>BZ15+BZ16</f>
        <v>16</v>
      </c>
    </row>
    <row r="15" spans="1:78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SUM(IF(LEFT(AM22:AM166,1)="X",1,0))</f>
        <v>19</v>
      </c>
      <c r="AN15" s="607">
        <f t="array" ref="AN15">SUM(IF(LEFT(AN22:AN166,1)="X",1,0))</f>
        <v>37</v>
      </c>
      <c r="AO15" s="607">
        <f t="array" ref="AO15">SUM(IF(LEFT(AO22:AO166,1)="X",1,0))</f>
        <v>32</v>
      </c>
      <c r="AP15" s="607">
        <f t="array" ref="AP15">SUM(IF(LEFT(AP22:AP166,1)="X",1,0))</f>
        <v>28</v>
      </c>
      <c r="AQ15" s="607">
        <f t="array" ref="AQ15">SUM(IF(LEFT(AQ22:AQ166,1)="X",1,0))</f>
        <v>14</v>
      </c>
      <c r="AR15" s="607">
        <f t="array" ref="AR15">SUM(IF(LEFT(AR22:AR166,1)="X",1,0))</f>
        <v>28</v>
      </c>
      <c r="AS15" s="607">
        <f t="array" ref="AS15">SUM(IF(LEFT(AS22:AS166,1)="X",1,0))</f>
        <v>31</v>
      </c>
      <c r="AT15" s="607">
        <f t="array" ref="AT15">SUM(IF(LEFT(AT22:AT166,1)="X",1,0))</f>
        <v>31</v>
      </c>
      <c r="AU15" s="607">
        <f t="array" ref="AU15">SUM(IF(LEFT(AU22:AU166,1)="X",1,0))</f>
        <v>29</v>
      </c>
      <c r="AV15" s="607">
        <f t="array" ref="AV15">SUM(IF(LEFT(AV22:AV166,1)="X",1,0))</f>
        <v>31</v>
      </c>
      <c r="AW15" s="607">
        <f t="array" ref="AW15">SUM(IF(LEFT(AW22:AW166,1)="X",1,0))</f>
        <v>12</v>
      </c>
      <c r="AX15" s="607">
        <f t="array" ref="AX15">SUM(IF(LEFT(AX22:AX166,1)="X",1,0))</f>
        <v>0</v>
      </c>
      <c r="AY15" s="607">
        <f t="array" ref="AY15">SUM(IF(LEFT(AY22:AY166,1)="X",1,0))</f>
        <v>20</v>
      </c>
      <c r="AZ15" s="607">
        <f t="array" ref="AZ15">SUM(IF(LEFT(AZ22:AZ166,1)="X",1,0))</f>
        <v>6</v>
      </c>
      <c r="BA15" s="607">
        <f t="array" ref="BA15">SUM(IF(LEFT(BA22:BA166,1)="X",1,0))</f>
        <v>0</v>
      </c>
      <c r="BB15" s="607">
        <f t="array" ref="BB15">SUM(IF(LEFT(BB22:BB166,1)="X",1,0))</f>
        <v>1</v>
      </c>
      <c r="BC15" s="607">
        <f t="array" ref="BC15">SUM(IF(LEFT(BC22:BC166,1)="X",1,0))</f>
        <v>6</v>
      </c>
      <c r="BD15" s="607">
        <f t="array" ref="BD15">SUM(IF(LEFT(BD22:BD166,1)="X",1,0))</f>
        <v>8</v>
      </c>
      <c r="BE15" s="607">
        <f t="array" ref="BE15">SUM(IF(LEFT(BE22:BE166,1)="X",1,0))</f>
        <v>10</v>
      </c>
      <c r="BF15" s="607">
        <f t="array" ref="BF15">SUM(IF(LEFT(BF22:BF166,1)="X",1,0))</f>
        <v>13</v>
      </c>
      <c r="BG15" s="607">
        <f t="array" ref="BG15">SUM(IF(LEFT(BG22:BG166,1)="X",1,0))</f>
        <v>19</v>
      </c>
      <c r="BH15" s="607">
        <f t="array" ref="BH15">SUM(IF(LEFT(BH22:BH166,1)="X",1,0))</f>
        <v>10</v>
      </c>
      <c r="BI15" s="607">
        <f t="array" ref="BI15">SUM(IF(LEFT(BI22:BI166,1)="X",1,0))</f>
        <v>21</v>
      </c>
      <c r="BJ15" s="607">
        <f t="array" ref="BJ15">SUM(IF(LEFT(BJ22:BJ166,1)="X",1,0))</f>
        <v>13</v>
      </c>
      <c r="BK15" s="607">
        <f t="array" ref="BK15">SUM(IF(LEFT(BK22:BK166,1)="X",1,0))</f>
        <v>4</v>
      </c>
      <c r="BL15" s="607">
        <f t="array" ref="BL15">SUM(IF(LEFT(BL22:BL166,1)="X",1,0))</f>
        <v>0</v>
      </c>
      <c r="BM15" s="607">
        <f t="array" ref="BM15">SUM(IF(LEFT(BM22:BM166,1)="X",1,0))</f>
        <v>3</v>
      </c>
      <c r="BN15" s="607">
        <f t="array" ref="BN15">SUM(IF(LEFT(BN22:BN166,1)="X",1,0))</f>
        <v>17</v>
      </c>
      <c r="BO15" s="607">
        <f t="array" ref="BO15">SUM(IF(LEFT(BO22:BO166,1)="X",1,0))</f>
        <v>14</v>
      </c>
      <c r="BP15" s="607">
        <f t="array" ref="BP15">SUM(IF(LEFT(BP22:BP166,1)="X",1,0))</f>
        <v>0</v>
      </c>
      <c r="BQ15" s="607">
        <f t="array" ref="BQ15">SUM(IF(LEFT(BQ22:BQ166,1)="X",1,0))</f>
        <v>0</v>
      </c>
      <c r="BR15" s="607">
        <f t="array" ref="BR15">SUM(IF(LEFT(BR22:BR166,1)="X",1,0))</f>
        <v>0</v>
      </c>
      <c r="BS15" s="607">
        <f t="array" ref="BS15">SUM(IF(LEFT(BS22:BS166,1)="X",1,0))</f>
        <v>0</v>
      </c>
      <c r="BT15" s="607">
        <f t="array" ref="BT15">SUM(IF(LEFT(BT22:BT166,1)="X",1,0))</f>
        <v>0</v>
      </c>
      <c r="BU15" s="607">
        <f t="array" ref="BU15">SUM(IF(LEFT(BU22:BU166,1)="X",1,0))</f>
        <v>0</v>
      </c>
      <c r="BW15" s="607">
        <f t="array" ref="BW15">SUM(IF(LEFT(BW22:BW166,1)="X",1,0))</f>
        <v>6</v>
      </c>
      <c r="BX15" s="607">
        <f t="array" ref="BX15">SUM(IF(LEFT(BX22:BX166,1)="X",1,0))</f>
        <v>11</v>
      </c>
      <c r="BY15" s="607">
        <f t="array" ref="BY15">SUM(IF(LEFT(BY22:BY166,1)="X",1,0))</f>
        <v>7</v>
      </c>
      <c r="BZ15" s="607">
        <f t="array" ref="BZ15">SUM(IF(LEFT(BZ22:BZ166,1)="X",1,0))</f>
        <v>14</v>
      </c>
    </row>
    <row r="16" spans="1:78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AVERAGEIFS($K$23:$K$101,$I$23:$I$101,$H16,$J$23:$J$101,Table!$C$1)</f>
        <v>0.76470588235294112</v>
      </c>
      <c r="K16" s="616">
        <f>AVERAGEIFS($L$23:$L$101,$I$23:$I$101,$H16,$J$23:$J$101,Table!$C$1)</f>
        <v>1.411764705882353</v>
      </c>
      <c r="L16" s="614">
        <f>J16-K16</f>
        <v>-0.64705882352941191</v>
      </c>
      <c r="M16" s="613">
        <f>COUNTIFS($M$23:$M$101,"=W",$I$23:$I$101,"=H",$J$23:$J$101,Table!$C$1)</f>
        <v>3</v>
      </c>
      <c r="N16" s="613">
        <f>COUNTIFS($M$23:$M$101,"=D",$I$23:$I$101,"=H",$J$23:$J$101,Table!$C$1)</f>
        <v>6</v>
      </c>
      <c r="O16" s="613">
        <f>COUNTIFS($M$23:$M$101,"=L",$I$23:$I$101,"=H",$J$23:$J$101,Table!$C$1)</f>
        <v>8</v>
      </c>
      <c r="P16" s="614">
        <f>SUM(J16:K16)</f>
        <v>2.1764705882352944</v>
      </c>
      <c r="Q16" s="612" t="s">
        <v>199</v>
      </c>
      <c r="R16" s="614">
        <f>AVERAGEIFS($S$23:$S$213,$I$23:$I$213,"H",$J$23:$J$213,Table!$C$1)</f>
        <v>0.37411764705882361</v>
      </c>
      <c r="S16" s="614">
        <f>AVERAGEIFS($S$23:$S$213,$I$23:$I$213,"A",$J$23:$J$213,Table!$C$1)</f>
        <v>-0.17705882352941177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SUM(IF(LEFT(AM22:AM167,1)="s",1,0))</f>
        <v>0</v>
      </c>
      <c r="AN16" s="607">
        <f t="array" ref="AN16">SUM(IF(LEFT(AN22:AN167,1)="s",1,0))</f>
        <v>0</v>
      </c>
      <c r="AO16" s="607">
        <f t="array" ref="AO16">SUM(IF(LEFT(AO22:AO167,1)="s",1,0))</f>
        <v>3</v>
      </c>
      <c r="AP16" s="607">
        <f t="array" ref="AP16">SUM(IF(LEFT(AP22:AP167,1)="s",1,0))</f>
        <v>2</v>
      </c>
      <c r="AQ16" s="607">
        <f t="array" ref="AQ16">SUM(IF(LEFT(AQ22:AQ167,1)="s",1,0))</f>
        <v>0</v>
      </c>
      <c r="AR16" s="607">
        <f t="array" ref="AR16">SUM(IF(LEFT(AR22:AR167,1)="s",1,0))</f>
        <v>4</v>
      </c>
      <c r="AS16" s="607">
        <f t="array" ref="AS16">SUM(IF(LEFT(AS22:AS167,1)="s",1,0))</f>
        <v>6</v>
      </c>
      <c r="AT16" s="607">
        <f t="array" ref="AT16">SUM(IF(LEFT(AT22:AT167,1)="s",1,0))</f>
        <v>4</v>
      </c>
      <c r="AU16" s="607">
        <f t="array" ref="AU16">SUM(IF(LEFT(AU22:AU167,1)="s",1,0))</f>
        <v>6</v>
      </c>
      <c r="AV16" s="607">
        <f t="array" ref="AV16">SUM(IF(LEFT(AV22:AV167,1)="s",1,0))</f>
        <v>8</v>
      </c>
      <c r="AW16" s="607">
        <f t="array" ref="AW16">SUM(IF(LEFT(AW22:AW167,1)="s",1,0))</f>
        <v>3</v>
      </c>
      <c r="AX16" s="607">
        <f t="array" ref="AX16">SUM(IF(LEFT(AX22:AX167,1)="s",1,0))</f>
        <v>0</v>
      </c>
      <c r="AY16" s="607">
        <f t="array" ref="AY16">SUM(IF(LEFT(AY22:AY167,1)="s",1,0))</f>
        <v>0</v>
      </c>
      <c r="AZ16" s="607">
        <f t="array" ref="AZ16">SUM(IF(LEFT(AZ22:AZ167,1)="s",1,0))</f>
        <v>0</v>
      </c>
      <c r="BA16" s="607">
        <f t="array" ref="BA16">SUM(IF(LEFT(BA22:BA167,1)="s",1,0))</f>
        <v>0</v>
      </c>
      <c r="BB16" s="607">
        <f t="array" ref="BB16">SUM(IF(LEFT(BB22:BB167,1)="s",1,0))</f>
        <v>0</v>
      </c>
      <c r="BC16" s="607">
        <f t="array" ref="BC16">SUM(IF(LEFT(BC22:BC167,1)="s",1,0))</f>
        <v>2</v>
      </c>
      <c r="BD16" s="607">
        <f t="array" ref="BD16">SUM(IF(LEFT(BD22:BD167,1)="s",1,0))</f>
        <v>6</v>
      </c>
      <c r="BE16" s="607">
        <f t="array" ref="BE16">SUM(IF(LEFT(BE22:BE167,1)="s",1,0))</f>
        <v>4</v>
      </c>
      <c r="BF16" s="607">
        <f t="array" ref="BF16">SUM(IF(LEFT(BF22:BF167,1)="s",1,0))</f>
        <v>2</v>
      </c>
      <c r="BG16" s="607">
        <f t="array" ref="BG16">SUM(IF(LEFT(BG22:BG167,1)="s",1,0))</f>
        <v>4</v>
      </c>
      <c r="BH16" s="607">
        <f t="array" ref="BH16">SUM(IF(LEFT(BH22:BH167,1)="s",1,0))</f>
        <v>10</v>
      </c>
      <c r="BI16" s="607">
        <f t="array" ref="BI16">SUM(IF(LEFT(BI22:BI167,1)="s",1,0))</f>
        <v>12</v>
      </c>
      <c r="BJ16" s="607">
        <f t="array" ref="BJ16">SUM(IF(LEFT(BJ22:BJ167,1)="s",1,0))</f>
        <v>9</v>
      </c>
      <c r="BK16" s="607">
        <f t="array" ref="BK16">SUM(IF(LEFT(BK22:BK167,1)="s",1,0))</f>
        <v>0</v>
      </c>
      <c r="BL16" s="607">
        <f t="array" ref="BL16">SUM(IF(LEFT(BL22:BL167,1)="s",1,0))</f>
        <v>0</v>
      </c>
      <c r="BM16" s="607">
        <f t="array" ref="BM16">SUM(IF(LEFT(BM22:BM167,1)="s",1,0))</f>
        <v>9</v>
      </c>
      <c r="BN16" s="607">
        <f t="array" ref="BN16">SUM(IF(LEFT(BN22:BN167,1)="s",1,0))</f>
        <v>8</v>
      </c>
      <c r="BO16" s="607">
        <f t="array" ref="BO16">SUM(IF(LEFT(BO22:BO167,1)="s",1,0))</f>
        <v>10</v>
      </c>
      <c r="BP16" s="607">
        <f t="array" ref="BP16">SUM(IF(LEFT(BP22:BP167,1)="s",1,0))</f>
        <v>0</v>
      </c>
      <c r="BQ16" s="607">
        <f t="array" ref="BQ16">SUM(IF(LEFT(BQ22:BQ167,1)="s",1,0))</f>
        <v>0</v>
      </c>
      <c r="BR16" s="607">
        <f t="array" ref="BR16">SUM(IF(LEFT(BR22:BR167,1)="s",1,0))</f>
        <v>0</v>
      </c>
      <c r="BS16" s="607">
        <f t="array" ref="BS16">SUM(IF(LEFT(BS22:BS167,1)="s",1,0))</f>
        <v>0</v>
      </c>
      <c r="BT16" s="607">
        <f t="array" ref="BT16">SUM(IF(LEFT(BT22:BT167,1)="s",1,0))</f>
        <v>0</v>
      </c>
      <c r="BU16" s="607">
        <f t="array" ref="BU16">SUM(IF(LEFT(BU22:BU167,1)="s",1,0))</f>
        <v>0</v>
      </c>
      <c r="BW16" s="607">
        <f t="array" ref="BW16">SUM(IF(LEFT(BW22:BW167,1)="s",1,0))</f>
        <v>0</v>
      </c>
      <c r="BX16" s="607">
        <f t="array" ref="BX16">SUM(IF(LEFT(BX22:BX167,1)="s",1,0))</f>
        <v>7</v>
      </c>
      <c r="BY16" s="607">
        <f t="array" ref="BY16">SUM(IF(LEFT(BY22:BY167,1)="s",1,0))</f>
        <v>0</v>
      </c>
      <c r="BZ16" s="607">
        <f t="array" ref="BZ16">SUM(IF(LEFT(BZ22:BZ167,1)="s",1,0))</f>
        <v>2</v>
      </c>
    </row>
    <row r="17" spans="1:102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AVERAGEIFS($K$23:$K$101,$I$23:$I$101,$H17,$J$23:$J$101,Table!$C$1)</f>
        <v>1.1176470588235294</v>
      </c>
      <c r="K17" s="616">
        <f>AVERAGEIFS($L$23:$L$101,$I$23:$I$101,$H17,$J$23:$J$101,Table!$C$1)</f>
        <v>1.4705882352941178</v>
      </c>
      <c r="L17" s="614">
        <f>J17-K17</f>
        <v>-0.35294117647058831</v>
      </c>
      <c r="M17" s="613">
        <f>COUNTIFS($M$23:$M$101,"=W",$I$23:$I$101,"=A",$J$23:$J$101,Table!$C$1)</f>
        <v>5</v>
      </c>
      <c r="N17" s="613">
        <f>COUNTIFS($M$23:$M$101,"=D",$I$23:$I$101,"=A",$J$23:$J$101,Table!$C$1)</f>
        <v>3</v>
      </c>
      <c r="O17" s="613">
        <f>COUNTIFS($M$23:$M$101,"=L",$I$23:$I$101,"=A",$J$23:$J$101,Table!$C$1)</f>
        <v>9</v>
      </c>
      <c r="P17" s="614">
        <f>SUM(J17:K17)</f>
        <v>2.5882352941176472</v>
      </c>
      <c r="Q17" s="617" t="s">
        <v>198</v>
      </c>
      <c r="R17" s="614">
        <f>AVERAGEIFS($U$23:$U$211,$I$23:$I$211,"H",$J$23:$J$211,Table!$C$1)</f>
        <v>2.7564705882352944</v>
      </c>
      <c r="S17" s="614">
        <f>AVERAGEIFS($U$23:$U$211,$I$23:$I$211,"A",$J$23:$J$211,Table!$C$1)</f>
        <v>2.7594117647058827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SUM(IF(ISNUMBER(VALUE(RIGHT(AM22:AM175,1))),VALUE(RIGHT(AM22:AM175,1)),0))</f>
        <v>0</v>
      </c>
      <c r="AN17" s="607">
        <f t="array" ref="AN17">SUM(IF(ISNUMBER(VALUE(RIGHT(AN22:AN175,1))),VALUE(RIGHT(AN22:AN175,1)),0))</f>
        <v>3</v>
      </c>
      <c r="AO17" s="607">
        <f t="array" ref="AO17">SUM(IF(ISNUMBER(VALUE(RIGHT(AO22:AO175,1))),VALUE(RIGHT(AO22:AO175,1)),0))</f>
        <v>0</v>
      </c>
      <c r="AP17" s="607">
        <f t="array" ref="AP17">SUM(IF(ISNUMBER(VALUE(RIGHT(AP22:AP175,1))),VALUE(RIGHT(AP22:AP175,1)),0))</f>
        <v>0</v>
      </c>
      <c r="AQ17" s="607">
        <f t="array" ref="AQ17">SUM(IF(ISNUMBER(VALUE(RIGHT(AQ22:AQ175,1))),VALUE(RIGHT(AQ22:AQ175,1)),0))</f>
        <v>0</v>
      </c>
      <c r="AR17" s="607">
        <f t="array" ref="AR17">SUM(IF(ISNUMBER(VALUE(RIGHT(AR22:AR175,1))),VALUE(RIGHT(AR22:AR175,1)),0))</f>
        <v>0</v>
      </c>
      <c r="AS17" s="607">
        <f t="array" ref="AS17">SUM(IF(ISNUMBER(VALUE(RIGHT(AS22:AS175,1))),VALUE(RIGHT(AS22:AS175,1)),0))</f>
        <v>0</v>
      </c>
      <c r="AT17" s="607">
        <f t="array" ref="AT17">SUM(IF(ISNUMBER(VALUE(RIGHT(AT22:AT175,1))),VALUE(RIGHT(AT22:AT175,1)),0))</f>
        <v>2</v>
      </c>
      <c r="AU17" s="607">
        <f t="array" ref="AU17">SUM(IF(ISNUMBER(VALUE(RIGHT(AU22:AU175,1))),VALUE(RIGHT(AU22:AU175,1)),0))</f>
        <v>4</v>
      </c>
      <c r="AV17" s="607">
        <f t="array" ref="AV17">SUM(IF(ISNUMBER(VALUE(RIGHT(AV22:AV175,1))),VALUE(RIGHT(AV22:AV175,1)),0))</f>
        <v>10</v>
      </c>
      <c r="AW17" s="607">
        <f t="array" ref="AW17">SUM(IF(ISNUMBER(VALUE(RIGHT(AW22:AW175,1))),VALUE(RIGHT(AW22:AW175,1)),0))</f>
        <v>4</v>
      </c>
      <c r="AX17" s="607">
        <f t="array" ref="AX17">SUM(IF(ISNUMBER(VALUE(RIGHT(AX22:AX175,1))),VALUE(RIGHT(AX22:AX175,1)),0))</f>
        <v>0</v>
      </c>
      <c r="AY17" s="607">
        <f t="array" ref="AY17">SUM(IF(ISNUMBER(VALUE(RIGHT(AY22:AY175,1))),VALUE(RIGHT(AY22:AY175,1)),0))</f>
        <v>0</v>
      </c>
      <c r="AZ17" s="607">
        <f t="array" ref="AZ17">SUM(IF(ISNUMBER(VALUE(RIGHT(AZ22:AZ175,1))),VALUE(RIGHT(AZ22:AZ175,1)),0))</f>
        <v>0</v>
      </c>
      <c r="BA17" s="607">
        <f t="array" ref="BA17">SUM(IF(ISNUMBER(VALUE(RIGHT(BA22:BA175,1))),VALUE(RIGHT(BA22:BA175,1)),0))</f>
        <v>0</v>
      </c>
      <c r="BB17" s="607">
        <f t="array" ref="BB17">SUM(IF(ISNUMBER(VALUE(RIGHT(BB22:BB175,1))),VALUE(RIGHT(BB22:BB175,1)),0))</f>
        <v>0</v>
      </c>
      <c r="BC17" s="607">
        <f t="array" ref="BC17">SUM(IF(ISNUMBER(VALUE(RIGHT(BC22:BC175,1))),VALUE(RIGHT(BC22:BC175,1)),0))</f>
        <v>0</v>
      </c>
      <c r="BD17" s="607">
        <f t="array" ref="BD17">SUM(IF(ISNUMBER(VALUE(RIGHT(BD22:BD175,1))),VALUE(RIGHT(BD22:BD175,1)),0))</f>
        <v>0</v>
      </c>
      <c r="BE17" s="607">
        <f t="array" ref="BE17">SUM(IF(ISNUMBER(VALUE(RIGHT(BE22:BE175,1))),VALUE(RIGHT(BE22:BE175,1)),0))</f>
        <v>0</v>
      </c>
      <c r="BF17" s="607">
        <f t="array" ref="BF17">SUM(IF(ISNUMBER(VALUE(RIGHT(BF22:BF175,1))),VALUE(RIGHT(BF22:BF175,1)),0))</f>
        <v>1</v>
      </c>
      <c r="BG17" s="607">
        <f t="array" ref="BG17">SUM(IF(ISNUMBER(VALUE(RIGHT(BG22:BG175,1))),VALUE(RIGHT(BG22:BG175,1)),0))</f>
        <v>2</v>
      </c>
      <c r="BH17" s="607">
        <f t="array" ref="BH17">SUM(IF(ISNUMBER(VALUE(RIGHT(BH22:BH175,1))),VALUE(RIGHT(BH22:BH175,1)),0))</f>
        <v>1</v>
      </c>
      <c r="BI17" s="607">
        <f t="array" ref="BI17">SUM(IF(ISNUMBER(VALUE(RIGHT(BI22:BI175,1))),VALUE(RIGHT(BI22:BI175,1)),0))</f>
        <v>5</v>
      </c>
      <c r="BJ17" s="607">
        <f t="array" ref="BJ17">SUM(IF(ISNUMBER(VALUE(RIGHT(BJ22:BJ175,1))),VALUE(RIGHT(BJ22:BJ175,1)),0))</f>
        <v>0</v>
      </c>
      <c r="BK17" s="607">
        <f t="array" ref="BK17">SUM(IF(ISNUMBER(VALUE(RIGHT(BK22:BK175,1))),VALUE(RIGHT(BK22:BK175,1)),0))</f>
        <v>0</v>
      </c>
      <c r="BL17" s="607">
        <f t="array" ref="BL17">SUM(IF(ISNUMBER(VALUE(RIGHT(BL22:BL175,1))),VALUE(RIGHT(BL22:BL175,1)),0))</f>
        <v>0</v>
      </c>
      <c r="BM17" s="607">
        <f t="array" ref="BM17">SUM(IF(ISNUMBER(VALUE(RIGHT(BM22:BM175,1))),VALUE(RIGHT(BM22:BM175,1)),0))</f>
        <v>2</v>
      </c>
      <c r="BN17" s="607">
        <f t="array" ref="BN17">SUM(IF(ISNUMBER(VALUE(RIGHT(BN22:BN175,1))),VALUE(RIGHT(BN22:BN175,1)),0))</f>
        <v>7</v>
      </c>
      <c r="BO17" s="607">
        <f t="array" ref="BO17">SUM(IF(ISNUMBER(VALUE(RIGHT(BO22:BO175,1))),VALUE(RIGHT(BO22:BO175,1)),0))</f>
        <v>2</v>
      </c>
      <c r="BP17" s="607">
        <f t="array" ref="BP17">SUM(IF(ISNUMBER(VALUE(RIGHT(BP22:BP175,1))),VALUE(RIGHT(BP22:BP175,1)),0))</f>
        <v>0</v>
      </c>
      <c r="BQ17" s="607">
        <f t="array" ref="BQ17">SUM(IF(ISNUMBER(VALUE(RIGHT(BQ22:BQ175,1))),VALUE(RIGHT(BQ22:BQ175,1)),0))</f>
        <v>0</v>
      </c>
      <c r="BR17" s="607">
        <f t="array" ref="BR17">SUM(IF(ISNUMBER(VALUE(RIGHT(BR22:BR175,1))),VALUE(RIGHT(BR22:BR175,1)),0))</f>
        <v>0</v>
      </c>
      <c r="BS17" s="607">
        <f t="array" ref="BS17">SUM(IF(ISNUMBER(VALUE(RIGHT(BS22:BS175,1))),VALUE(RIGHT(BS22:BS175,1)),0))</f>
        <v>0</v>
      </c>
      <c r="BT17" s="607">
        <f t="array" ref="BT17">SUM(IF(ISNUMBER(VALUE(RIGHT(BT22:BT175,1))),VALUE(RIGHT(BT22:BT175,1)),0))</f>
        <v>0</v>
      </c>
      <c r="BU17" s="607">
        <f t="array" ref="BU17">SUM(IF(ISNUMBER(VALUE(RIGHT(BU22:BU175,1))),VALUE(RIGHT(BU22:BU175,1)),0))</f>
        <v>0</v>
      </c>
      <c r="BW17" s="607">
        <f t="array" ref="BW17">SUM(IF(ISNUMBER(VALUE(RIGHT(BW22:BW175,1))),VALUE(RIGHT(BW22:BW175,1)),0))</f>
        <v>0</v>
      </c>
      <c r="BX17" s="607">
        <f t="array" ref="BX17">SUM(IF(ISNUMBER(VALUE(RIGHT(BX22:BX175,1))),VALUE(RIGHT(BX22:BX175,1)),0))</f>
        <v>0</v>
      </c>
      <c r="BY17" s="607">
        <f t="array" ref="BY17">SUM(IF(ISNUMBER(VALUE(RIGHT(BY22:BY175,1))),VALUE(RIGHT(BY22:BY175,1)),0))</f>
        <v>1</v>
      </c>
      <c r="BZ17" s="607">
        <f t="array" ref="BZ17">SUM(IF(ISNUMBER(VALUE(RIGHT(BZ22:BZ175,1))),VALUE(RIGHT(BZ22:BZ175,1)),0))</f>
        <v>0</v>
      </c>
    </row>
    <row r="18" spans="1:102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AVERAGEIFS($Y$23:$Y$213,$I$23:$I$213,"H",$J$23:$J$213,Table!$C$1)</f>
        <v>14.941176470588236</v>
      </c>
      <c r="S18" s="702">
        <f>AVERAGEIFS($Y$23:$Y$213,$I$23:$I$213,"A",$J$23:$J$213,Table!$C$1)</f>
        <v>14.058823529411764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34</v>
      </c>
      <c r="AN18" s="648">
        <v>4</v>
      </c>
      <c r="AO18" s="648">
        <v>5</v>
      </c>
      <c r="AP18" s="648">
        <v>3</v>
      </c>
      <c r="AQ18" s="648">
        <v>40</v>
      </c>
      <c r="AR18" s="648">
        <v>2</v>
      </c>
      <c r="AS18" s="648">
        <v>6</v>
      </c>
      <c r="AT18" s="648">
        <v>18</v>
      </c>
      <c r="AU18" s="648">
        <v>30</v>
      </c>
      <c r="AV18" s="648">
        <v>44</v>
      </c>
      <c r="AW18" s="648">
        <v>39</v>
      </c>
      <c r="AY18" s="648">
        <v>1</v>
      </c>
      <c r="AZ18" s="648">
        <v>21</v>
      </c>
      <c r="BA18" s="648">
        <v>19</v>
      </c>
      <c r="BB18" s="648">
        <v>25</v>
      </c>
      <c r="BC18" s="648">
        <v>43</v>
      </c>
      <c r="BD18" s="648">
        <v>8</v>
      </c>
      <c r="BE18" s="648">
        <v>28</v>
      </c>
      <c r="BF18" s="648">
        <v>14</v>
      </c>
      <c r="BG18" s="648">
        <v>15</v>
      </c>
      <c r="BH18" s="648">
        <v>7</v>
      </c>
      <c r="BI18" s="648">
        <v>10</v>
      </c>
      <c r="BJ18" s="648">
        <v>29</v>
      </c>
      <c r="BK18" s="648">
        <v>32</v>
      </c>
      <c r="BL18" s="648">
        <v>20</v>
      </c>
      <c r="BM18" s="648">
        <v>31</v>
      </c>
      <c r="BN18" s="648">
        <v>50</v>
      </c>
      <c r="BO18" s="648">
        <v>22</v>
      </c>
      <c r="BQ18" s="648">
        <v>38</v>
      </c>
      <c r="BR18" s="648"/>
      <c r="BS18" s="648"/>
      <c r="BT18" s="648"/>
      <c r="BU18" s="648"/>
      <c r="BW18" s="648">
        <v>26</v>
      </c>
      <c r="BX18" s="648">
        <v>16</v>
      </c>
      <c r="BY18" s="648">
        <v>24</v>
      </c>
      <c r="BZ18" s="648">
        <v>33</v>
      </c>
    </row>
    <row r="19" spans="1:102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AVERAGEIFS($Z$23:$Z$211,$I$23:$I$211,"H",$J$23:$J$211,Table!$C$1)</f>
        <v>12.529411764705882</v>
      </c>
      <c r="S19" s="702">
        <f>AVERAGEIFS($Z$23:$Z$211,$I$23:$I$211,"A",$J$23:$J$211,Table!$C$1)</f>
        <v>14.941176470588236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2158</v>
      </c>
      <c r="AN19" s="646" t="s">
        <v>2090</v>
      </c>
      <c r="AO19" s="646" t="s">
        <v>2090</v>
      </c>
      <c r="AP19" s="646" t="s">
        <v>6745</v>
      </c>
      <c r="AQ19" s="646" t="s">
        <v>6746</v>
      </c>
      <c r="AR19" s="646" t="s">
        <v>6747</v>
      </c>
      <c r="AS19" s="646" t="s">
        <v>2094</v>
      </c>
      <c r="AT19" s="646" t="s">
        <v>2097</v>
      </c>
      <c r="AU19" s="646" t="s">
        <v>2098</v>
      </c>
      <c r="AV19" s="646" t="s">
        <v>2100</v>
      </c>
      <c r="AW19" s="646" t="s">
        <v>4334</v>
      </c>
      <c r="AX19" s="555"/>
      <c r="AY19" s="646" t="s">
        <v>2158</v>
      </c>
      <c r="AZ19" s="646" t="s">
        <v>2158</v>
      </c>
      <c r="BA19" s="646" t="s">
        <v>2090</v>
      </c>
      <c r="BB19" s="646" t="s">
        <v>2092</v>
      </c>
      <c r="BC19" s="646" t="s">
        <v>2438</v>
      </c>
      <c r="BD19" s="646" t="s">
        <v>2094</v>
      </c>
      <c r="BE19" s="646" t="s">
        <v>2094</v>
      </c>
      <c r="BF19" s="646" t="s">
        <v>2097</v>
      </c>
      <c r="BG19" s="646" t="s">
        <v>2097</v>
      </c>
      <c r="BH19" s="646" t="s">
        <v>2098</v>
      </c>
      <c r="BI19" s="646" t="s">
        <v>2098</v>
      </c>
      <c r="BJ19" s="646" t="s">
        <v>865</v>
      </c>
      <c r="BK19" s="646" t="s">
        <v>865</v>
      </c>
      <c r="BL19" s="646" t="s">
        <v>4646</v>
      </c>
      <c r="BM19" s="646" t="s">
        <v>2100</v>
      </c>
      <c r="BN19" s="646" t="s">
        <v>2192</v>
      </c>
      <c r="BO19" s="646" t="s">
        <v>2192</v>
      </c>
      <c r="BP19" s="555"/>
      <c r="BQ19" s="646" t="s">
        <v>2824</v>
      </c>
      <c r="BR19" s="646"/>
      <c r="BS19" s="646"/>
      <c r="BT19" s="646"/>
      <c r="BU19" s="646"/>
      <c r="BV19" s="555"/>
      <c r="BW19" s="646" t="s">
        <v>2090</v>
      </c>
      <c r="BX19" s="646" t="s">
        <v>2096</v>
      </c>
      <c r="BY19" s="646" t="s">
        <v>2099</v>
      </c>
      <c r="BZ19" s="646" t="s">
        <v>2090</v>
      </c>
      <c r="CA19" s="555"/>
    </row>
    <row r="20" spans="1:102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15</v>
      </c>
      <c r="H20" s="666" t="s">
        <v>304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1823</v>
      </c>
      <c r="AN20" s="580" t="s">
        <v>1825</v>
      </c>
      <c r="AO20" s="580" t="s">
        <v>1826</v>
      </c>
      <c r="AP20" s="580" t="s">
        <v>5481</v>
      </c>
      <c r="AQ20" s="580" t="s">
        <v>1491</v>
      </c>
      <c r="AR20" s="580" t="s">
        <v>6208</v>
      </c>
      <c r="AS20" s="580" t="s">
        <v>6375</v>
      </c>
      <c r="AT20" s="580" t="s">
        <v>1837</v>
      </c>
      <c r="AU20" s="580" t="s">
        <v>1841</v>
      </c>
      <c r="AV20" s="580" t="s">
        <v>1848</v>
      </c>
      <c r="AW20" s="580" t="s">
        <v>4812</v>
      </c>
      <c r="AX20" s="579"/>
      <c r="AY20" s="580" t="s">
        <v>1821</v>
      </c>
      <c r="AZ20" s="580" t="s">
        <v>1822</v>
      </c>
      <c r="BA20" s="580" t="s">
        <v>1827</v>
      </c>
      <c r="BB20" s="580" t="s">
        <v>1828</v>
      </c>
      <c r="BC20" s="580" t="s">
        <v>1708</v>
      </c>
      <c r="BD20" s="580" t="s">
        <v>1833</v>
      </c>
      <c r="BE20" s="580" t="s">
        <v>1839</v>
      </c>
      <c r="BF20" s="580" t="s">
        <v>4461</v>
      </c>
      <c r="BG20" s="580" t="s">
        <v>1835</v>
      </c>
      <c r="BH20" s="580" t="s">
        <v>1832</v>
      </c>
      <c r="BI20" s="580" t="s">
        <v>1834</v>
      </c>
      <c r="BJ20" s="580" t="s">
        <v>1840</v>
      </c>
      <c r="BK20" s="580" t="s">
        <v>1842</v>
      </c>
      <c r="BL20" s="580" t="s">
        <v>4648</v>
      </c>
      <c r="BM20" s="580" t="s">
        <v>1847</v>
      </c>
      <c r="BN20" s="580" t="s">
        <v>1849</v>
      </c>
      <c r="BO20" s="579" t="s">
        <v>1846</v>
      </c>
      <c r="BP20" s="579"/>
      <c r="BQ20" s="580" t="s">
        <v>1824</v>
      </c>
      <c r="BR20" s="580" t="s">
        <v>1843</v>
      </c>
      <c r="BS20" s="580" t="s">
        <v>1844</v>
      </c>
      <c r="BT20" s="579" t="s">
        <v>1845</v>
      </c>
      <c r="BU20" s="580" t="s">
        <v>1831</v>
      </c>
      <c r="BV20" s="579"/>
      <c r="BW20" s="704" t="s">
        <v>1829</v>
      </c>
      <c r="BX20" s="704" t="s">
        <v>1836</v>
      </c>
      <c r="BY20" s="704" t="s">
        <v>1838</v>
      </c>
      <c r="BZ20" s="704" t="s">
        <v>1830</v>
      </c>
      <c r="CA20" s="579"/>
      <c r="CB20" s="579"/>
      <c r="CC20" s="579"/>
      <c r="CD20" s="579"/>
      <c r="CE20" s="579"/>
      <c r="CF20" s="579"/>
      <c r="CG20" s="579"/>
      <c r="CH20" s="579"/>
      <c r="CI20" s="579"/>
      <c r="CJ20" s="579"/>
      <c r="CK20" s="579"/>
      <c r="CL20" s="579"/>
      <c r="CM20" s="579"/>
      <c r="CN20" s="579"/>
      <c r="CO20" s="579"/>
      <c r="CP20" s="579"/>
      <c r="CQ20" s="579"/>
      <c r="CR20" s="579"/>
      <c r="CS20" s="579"/>
      <c r="CT20" s="579"/>
      <c r="CU20" s="579"/>
      <c r="CV20" s="579"/>
      <c r="CW20" s="579"/>
      <c r="CX20" s="579"/>
    </row>
    <row r="21" spans="1:102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1812</v>
      </c>
      <c r="AN21" s="620" t="s">
        <v>6742</v>
      </c>
      <c r="AO21" s="620" t="s">
        <v>6751</v>
      </c>
      <c r="AP21" s="620" t="s">
        <v>6750</v>
      </c>
      <c r="AQ21" s="620" t="s">
        <v>6744</v>
      </c>
      <c r="AR21" s="620" t="s">
        <v>6752</v>
      </c>
      <c r="AS21" s="620" t="s">
        <v>6753</v>
      </c>
      <c r="AT21" s="620" t="s">
        <v>6754</v>
      </c>
      <c r="AU21" s="620" t="s">
        <v>6755</v>
      </c>
      <c r="AV21" s="620" t="s">
        <v>6743</v>
      </c>
      <c r="AW21" s="620" t="s">
        <v>6756</v>
      </c>
      <c r="AX21" s="620"/>
      <c r="AY21" s="620" t="s">
        <v>6741</v>
      </c>
      <c r="AZ21" s="620" t="s">
        <v>1403</v>
      </c>
      <c r="BA21" s="620" t="s">
        <v>1404</v>
      </c>
      <c r="BB21" s="620" t="s">
        <v>1814</v>
      </c>
      <c r="BC21" s="620" t="s">
        <v>6748</v>
      </c>
      <c r="BD21" s="620" t="s">
        <v>1407</v>
      </c>
      <c r="BE21" s="620" t="s">
        <v>1412</v>
      </c>
      <c r="BF21" s="620" t="s">
        <v>6759</v>
      </c>
      <c r="BG21" s="620" t="s">
        <v>6758</v>
      </c>
      <c r="BH21" s="620" t="s">
        <v>6760</v>
      </c>
      <c r="BI21" s="620" t="s">
        <v>6749</v>
      </c>
      <c r="BJ21" s="620" t="s">
        <v>1413</v>
      </c>
      <c r="BK21" s="620" t="s">
        <v>1816</v>
      </c>
      <c r="BL21" s="620" t="s">
        <v>1329</v>
      </c>
      <c r="BM21" s="620" t="s">
        <v>1414</v>
      </c>
      <c r="BN21" s="620" t="s">
        <v>1820</v>
      </c>
      <c r="BO21" s="620" t="s">
        <v>6757</v>
      </c>
      <c r="BP21" s="620"/>
      <c r="BQ21" s="620" t="s">
        <v>1813</v>
      </c>
      <c r="BR21" s="620" t="s">
        <v>1817</v>
      </c>
      <c r="BS21" s="620" t="s">
        <v>1818</v>
      </c>
      <c r="BT21" s="620" t="s">
        <v>1819</v>
      </c>
      <c r="BU21" s="620" t="s">
        <v>1815</v>
      </c>
      <c r="BV21" s="620"/>
      <c r="BW21" s="620" t="s">
        <v>1405</v>
      </c>
      <c r="BX21" s="620" t="s">
        <v>1408</v>
      </c>
      <c r="BY21" s="620" t="s">
        <v>1410</v>
      </c>
      <c r="BZ21" s="620" t="s">
        <v>1406</v>
      </c>
      <c r="CA21" s="620"/>
      <c r="CB21" s="620"/>
    </row>
    <row r="22" spans="1:102">
      <c r="AJ22" s="582" t="str">
        <f t="array" ref="AJ22">IF($J22="","",IF(SUM(IF(ISNUMBER(VALUE(RIGHT($V22:$BB22,1))),VALUE(RIGHT($V22:$BB22,1)),0))=$J22,"T","F"))</f>
        <v/>
      </c>
      <c r="AK22" s="583" t="str">
        <f t="array" ref="AK22">IF($J22="","",SUM(IF(LEFT($V22:$BM22,1)="s",1,0))-SUM(IF(RIGHT(LEFT($V22:$BM22,2))="-",1,0)))</f>
        <v/>
      </c>
    </row>
    <row r="23" spans="1:102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234</v>
      </c>
      <c r="I23" s="603" t="s">
        <v>2</v>
      </c>
      <c r="J23" s="603" t="s">
        <v>285</v>
      </c>
      <c r="K23" s="603">
        <v>1</v>
      </c>
      <c r="L23" s="603">
        <v>1</v>
      </c>
      <c r="M23" s="562" t="str">
        <f t="shared" ref="M23:M75" si="7">IF(K23="","",IF(K23&gt;L23,"W",IF(K23=L23,"D",IF(K23&lt;L23,"L"))))</f>
        <v>D</v>
      </c>
      <c r="N23" s="562">
        <f t="shared" ref="N23:N75" si="8">IF(K23="","",K23+L23)</f>
        <v>2</v>
      </c>
      <c r="O23" s="598">
        <f>IF(K23="","",K23-L23)</f>
        <v>0</v>
      </c>
      <c r="P23" s="562" t="str">
        <f t="shared" ref="P23:P75" si="9">IF($K23="","",IF($N23&gt;P$19,"O",IF($N23&lt;P$19,"U",IF($N23=P$19,"-"))))</f>
        <v>U</v>
      </c>
      <c r="Q23" s="586">
        <f t="shared" ref="Q23:Q40" si="10">IF(S23="","",IF(SIGN(S23)&lt;&gt;1,VLOOKUP(ABS(S23),SUP_HDC,3,TRUE),-VLOOKUP(ABS(S23),SUP_HDC,3,TRUE)))</f>
        <v>-1</v>
      </c>
      <c r="R23" s="635">
        <f t="shared" ref="R23:R40" si="11">IF(Q23="","",IF((K23-L23+Q23)&gt;=0.5,1,IF((K23-L23+Q23)=0.25,0.5,IF((K23-L23+Q23)&lt;=-0.5,-1,IF((K23-L23+Q23)=-0.25,-0.5,0)))))</f>
        <v>-1</v>
      </c>
      <c r="S23" s="600">
        <v>1.03</v>
      </c>
      <c r="T23" s="595">
        <f t="shared" ref="T23:T72" si="12">IF(ISBLANK(S23),"",K23-L23-S23)</f>
        <v>-1.03</v>
      </c>
      <c r="U23" s="601">
        <v>2.68</v>
      </c>
      <c r="V23" s="595">
        <f t="shared" ref="V23:V61" si="13">IF(ISBLANK(U23),"",K23+L23-U23)</f>
        <v>-0.68000000000000016</v>
      </c>
      <c r="W23" s="586">
        <f>IF(S23="","",(S23+U23)/2)</f>
        <v>1.855</v>
      </c>
      <c r="X23" s="586">
        <f>IF(W23="","",U23-W23)</f>
        <v>0.82500000000000018</v>
      </c>
      <c r="Y23" s="599">
        <v>20</v>
      </c>
      <c r="Z23" s="599">
        <v>9</v>
      </c>
      <c r="AA23" s="599">
        <v>5</v>
      </c>
      <c r="AB23" s="599">
        <v>4</v>
      </c>
      <c r="AC23" s="599">
        <v>70</v>
      </c>
      <c r="AD23" s="599">
        <v>30</v>
      </c>
      <c r="AE23" s="599">
        <v>3421</v>
      </c>
      <c r="AF23" s="562"/>
      <c r="AG23" s="562"/>
      <c r="AH23" s="562"/>
      <c r="AJ23" s="758" t="str">
        <f t="array" ref="AJ23">IF($K23="","",IF(SUM(IF(ISNUMBER(VALUE(RIGHT($AM23:$CR23,1))),VALUE(RIGHT($AM23:$CR23,1)),0))=$K23,"T","F"))</f>
        <v>T</v>
      </c>
      <c r="AK23" s="583">
        <f t="array" ref="AK23">IF($K23="","",SUM(IF(LEFT($AM23:$CR23,1)="s",1,0))-SUM(IF(RIGHT(LEFT($AM23:$CR23,2))="-",1,0)))</f>
        <v>0</v>
      </c>
      <c r="AL23" s="562">
        <f t="array" ref="AL23">IF($K23="","",SUM(IF(LEFT($AM23:$CR23,1)="X",1,0)))</f>
        <v>11</v>
      </c>
      <c r="AM23" s="668" t="s">
        <v>2125</v>
      </c>
      <c r="AN23" s="668" t="s">
        <v>2104</v>
      </c>
      <c r="AO23" s="668" t="s">
        <v>2104</v>
      </c>
      <c r="AP23" s="668" t="s">
        <v>2125</v>
      </c>
      <c r="AQ23" s="668"/>
      <c r="AR23" s="668" t="s">
        <v>2125</v>
      </c>
      <c r="AS23" s="668" t="s">
        <v>2104</v>
      </c>
      <c r="AT23" s="668" t="s">
        <v>2013</v>
      </c>
      <c r="AU23" s="668" t="s">
        <v>2213</v>
      </c>
      <c r="AV23" s="668" t="s">
        <v>2213</v>
      </c>
      <c r="AW23" s="668"/>
      <c r="AX23" s="672"/>
      <c r="AY23" s="668" t="s">
        <v>2213</v>
      </c>
      <c r="AZ23" s="668" t="s">
        <v>2104</v>
      </c>
      <c r="BA23" s="668" t="s">
        <v>2213</v>
      </c>
      <c r="BB23" s="668"/>
      <c r="BC23" s="668"/>
      <c r="BD23" s="668" t="s">
        <v>2213</v>
      </c>
      <c r="BE23" s="668" t="s">
        <v>2125</v>
      </c>
      <c r="BF23" s="668" t="s">
        <v>2104</v>
      </c>
      <c r="BG23" s="668" t="s">
        <v>2013</v>
      </c>
      <c r="BH23" s="668" t="s">
        <v>2124</v>
      </c>
      <c r="BI23" s="668" t="s">
        <v>2104</v>
      </c>
      <c r="BJ23" s="668" t="s">
        <v>2013</v>
      </c>
      <c r="BK23" s="668"/>
      <c r="BL23" s="668"/>
      <c r="BM23" s="668"/>
      <c r="BN23" s="671" t="s">
        <v>2017</v>
      </c>
      <c r="BO23" s="668" t="s">
        <v>2124</v>
      </c>
      <c r="BP23" s="672"/>
      <c r="BQ23" s="668"/>
      <c r="BR23" s="668"/>
      <c r="BS23" s="668"/>
      <c r="BT23" s="668"/>
      <c r="BU23" s="668"/>
      <c r="BV23" s="672"/>
      <c r="BW23" s="668"/>
      <c r="BX23" s="668" t="s">
        <v>2124</v>
      </c>
      <c r="BY23" s="668"/>
      <c r="BZ23" s="668" t="s">
        <v>2104</v>
      </c>
      <c r="CA23" s="672"/>
      <c r="CB23" s="672"/>
      <c r="CC23" s="673"/>
      <c r="CD23" s="673"/>
      <c r="CE23" s="673"/>
      <c r="CF23" s="673"/>
      <c r="CG23" s="673"/>
      <c r="CH23" s="673"/>
    </row>
    <row r="24" spans="1:102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262</v>
      </c>
      <c r="I24" s="603" t="s">
        <v>2</v>
      </c>
      <c r="J24" s="603" t="s">
        <v>285</v>
      </c>
      <c r="K24" s="603">
        <v>0</v>
      </c>
      <c r="L24" s="603">
        <v>1</v>
      </c>
      <c r="M24" s="562" t="str">
        <f t="shared" si="7"/>
        <v>L</v>
      </c>
      <c r="N24" s="562">
        <f t="shared" si="8"/>
        <v>1</v>
      </c>
      <c r="O24" s="598">
        <f t="shared" ref="O24:O81" si="14">IF(K24="","",K24-L24)</f>
        <v>-1</v>
      </c>
      <c r="P24" s="562" t="str">
        <f t="shared" si="9"/>
        <v>U</v>
      </c>
      <c r="Q24" s="586">
        <f t="shared" si="10"/>
        <v>-0.75</v>
      </c>
      <c r="R24" s="635">
        <f t="shared" si="11"/>
        <v>-1</v>
      </c>
      <c r="S24" s="600">
        <v>0.81</v>
      </c>
      <c r="T24" s="595">
        <f t="shared" si="12"/>
        <v>-1.81</v>
      </c>
      <c r="U24" s="601">
        <v>2.84</v>
      </c>
      <c r="V24" s="595">
        <f t="shared" si="13"/>
        <v>-1.8399999999999999</v>
      </c>
      <c r="W24" s="586">
        <f t="shared" ref="W24:W61" si="15">IF(S24="","",(S24+U24)/2)</f>
        <v>1.825</v>
      </c>
      <c r="X24" s="586">
        <f t="shared" ref="X24:X61" si="16">IF(W24="","",U24-W24)</f>
        <v>1.0149999999999999</v>
      </c>
      <c r="Y24" s="599">
        <v>13</v>
      </c>
      <c r="Z24" s="599">
        <v>10</v>
      </c>
      <c r="AA24" s="599">
        <v>2</v>
      </c>
      <c r="AB24" s="599">
        <v>3</v>
      </c>
      <c r="AC24" s="599">
        <v>64</v>
      </c>
      <c r="AD24" s="599">
        <v>36</v>
      </c>
      <c r="AE24" s="599">
        <v>3421</v>
      </c>
      <c r="AF24" s="562"/>
      <c r="AG24" s="562"/>
      <c r="AH24" s="562"/>
      <c r="AJ24" s="758" t="str">
        <f t="array" ref="AJ24">IF($K24="","",IF(SUM(IF(ISNUMBER(VALUE(RIGHT($AM24:$CR24,1))),VALUE(RIGHT($AM24:$CR24,1)),0))=$K24,"T","F"))</f>
        <v>T</v>
      </c>
      <c r="AK24" s="583">
        <f t="array" ref="AK24">IF($K24="","",SUM(IF(LEFT($AM24:$CR24,1)="s",1,0))-SUM(IF(RIGHT(LEFT($AM24:$CR24,2))="-",1,0)))</f>
        <v>0</v>
      </c>
      <c r="AL24" s="562">
        <f t="array" ref="AL24">IF($K24="","",SUM(IF(LEFT($AM24:$CR24,1)="X",1,0)))</f>
        <v>11</v>
      </c>
      <c r="AM24" s="668"/>
      <c r="AN24" s="668" t="s">
        <v>2012</v>
      </c>
      <c r="AO24" s="668" t="s">
        <v>2012</v>
      </c>
      <c r="AP24" s="668" t="s">
        <v>2014</v>
      </c>
      <c r="AQ24" s="668"/>
      <c r="AR24" s="668" t="s">
        <v>2014</v>
      </c>
      <c r="AS24" s="668" t="s">
        <v>2318</v>
      </c>
      <c r="AT24" s="668" t="s">
        <v>2213</v>
      </c>
      <c r="AU24" s="668" t="s">
        <v>2015</v>
      </c>
      <c r="AV24" s="668" t="s">
        <v>2320</v>
      </c>
      <c r="AW24" s="668"/>
      <c r="AX24" s="672"/>
      <c r="AY24" s="668" t="s">
        <v>2012</v>
      </c>
      <c r="AZ24" s="668" t="s">
        <v>2014</v>
      </c>
      <c r="BA24" s="668" t="s">
        <v>2213</v>
      </c>
      <c r="BB24" s="668"/>
      <c r="BC24" s="668"/>
      <c r="BD24" s="668" t="s">
        <v>2319</v>
      </c>
      <c r="BE24" s="668" t="s">
        <v>2015</v>
      </c>
      <c r="BF24" s="668" t="s">
        <v>2012</v>
      </c>
      <c r="BG24" s="668" t="s">
        <v>2013</v>
      </c>
      <c r="BH24" s="668" t="s">
        <v>2013</v>
      </c>
      <c r="BI24" s="668" t="s">
        <v>2012</v>
      </c>
      <c r="BJ24" s="668" t="s">
        <v>2013</v>
      </c>
      <c r="BK24" s="668"/>
      <c r="BL24" s="668"/>
      <c r="BM24" s="668" t="s">
        <v>2015</v>
      </c>
      <c r="BN24" s="668" t="s">
        <v>2012</v>
      </c>
      <c r="BO24" s="668" t="s">
        <v>2014</v>
      </c>
      <c r="BP24" s="672"/>
      <c r="BQ24" s="668"/>
      <c r="BR24" s="668"/>
      <c r="BS24" s="668"/>
      <c r="BT24" s="651"/>
      <c r="BU24" s="668"/>
      <c r="BV24" s="672"/>
      <c r="BW24" s="668"/>
      <c r="BX24" s="668" t="s">
        <v>2012</v>
      </c>
      <c r="BY24" s="668"/>
      <c r="BZ24" s="668" t="s">
        <v>2012</v>
      </c>
      <c r="CA24" s="672"/>
      <c r="CB24" s="672"/>
      <c r="CC24" s="673"/>
      <c r="CD24" s="673"/>
      <c r="CE24" s="673"/>
      <c r="CF24" s="673"/>
      <c r="CG24" s="673"/>
      <c r="CH24" s="673"/>
    </row>
    <row r="25" spans="1:102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259</v>
      </c>
      <c r="I25" s="603" t="s">
        <v>3</v>
      </c>
      <c r="J25" s="603" t="s">
        <v>285</v>
      </c>
      <c r="K25" s="603">
        <v>0</v>
      </c>
      <c r="L25" s="603">
        <v>1</v>
      </c>
      <c r="M25" s="562" t="str">
        <f t="shared" si="7"/>
        <v>L</v>
      </c>
      <c r="N25" s="562">
        <f t="shared" si="8"/>
        <v>1</v>
      </c>
      <c r="O25" s="598">
        <f t="shared" si="14"/>
        <v>-1</v>
      </c>
      <c r="P25" s="562" t="str">
        <f t="shared" si="9"/>
        <v>U</v>
      </c>
      <c r="Q25" s="586">
        <f t="shared" si="10"/>
        <v>-0.25</v>
      </c>
      <c r="R25" s="635">
        <f t="shared" si="11"/>
        <v>-1</v>
      </c>
      <c r="S25" s="600">
        <v>0.23</v>
      </c>
      <c r="T25" s="595">
        <f t="shared" si="12"/>
        <v>-1.23</v>
      </c>
      <c r="U25" s="601">
        <v>2.4300000000000002</v>
      </c>
      <c r="V25" s="595">
        <f t="shared" si="13"/>
        <v>-1.4300000000000002</v>
      </c>
      <c r="W25" s="586">
        <f t="shared" si="15"/>
        <v>1.33</v>
      </c>
      <c r="X25" s="586">
        <f t="shared" si="16"/>
        <v>1.1000000000000001</v>
      </c>
      <c r="Y25" s="599">
        <v>20</v>
      </c>
      <c r="Z25" s="599">
        <v>15</v>
      </c>
      <c r="AA25" s="599">
        <v>5</v>
      </c>
      <c r="AB25" s="599">
        <v>4</v>
      </c>
      <c r="AC25" s="599">
        <v>60</v>
      </c>
      <c r="AD25" s="599">
        <v>40</v>
      </c>
      <c r="AE25" s="599">
        <v>3421</v>
      </c>
      <c r="AF25" s="562"/>
      <c r="AG25" s="562"/>
      <c r="AH25" s="562"/>
      <c r="AJ25" s="758" t="str">
        <f t="array" ref="AJ25">IF($K25="","",IF(SUM(IF(ISNUMBER(VALUE(RIGHT($AM25:$CR25,1))),VALUE(RIGHT($AM25:$CR25,1)),0))=$K25,"T","F"))</f>
        <v>T</v>
      </c>
      <c r="AK25" s="583">
        <f t="array" ref="AK25">IF($K25="","",SUM(IF(LEFT($AM25:$CR25,1)="s",1,0))-SUM(IF(RIGHT(LEFT($AM25:$CR25,2))="-",1,0)))</f>
        <v>0</v>
      </c>
      <c r="AL25" s="562">
        <f t="array" ref="AL25">IF($K25="","",SUM(IF(LEFT($AM25:$CR25,1)="X",1,0)))</f>
        <v>11</v>
      </c>
      <c r="AM25" s="668"/>
      <c r="AN25" s="668" t="s">
        <v>2405</v>
      </c>
      <c r="AO25" s="669" t="s">
        <v>2406</v>
      </c>
      <c r="AP25" s="668" t="s">
        <v>2394</v>
      </c>
      <c r="AQ25" s="668"/>
      <c r="AR25" s="668" t="s">
        <v>2394</v>
      </c>
      <c r="AS25" s="668" t="s">
        <v>2405</v>
      </c>
      <c r="AT25" s="668" t="s">
        <v>2213</v>
      </c>
      <c r="AU25" s="668" t="s">
        <v>2407</v>
      </c>
      <c r="AV25" s="668" t="s">
        <v>2410</v>
      </c>
      <c r="AW25" s="668"/>
      <c r="AX25" s="672"/>
      <c r="AY25" s="668" t="s">
        <v>2405</v>
      </c>
      <c r="AZ25" s="668" t="s">
        <v>2394</v>
      </c>
      <c r="BA25" s="668" t="s">
        <v>2213</v>
      </c>
      <c r="BB25" s="668"/>
      <c r="BC25" s="668"/>
      <c r="BD25" s="668" t="s">
        <v>2213</v>
      </c>
      <c r="BE25" s="670" t="s">
        <v>2405</v>
      </c>
      <c r="BF25" s="669" t="s">
        <v>2405</v>
      </c>
      <c r="BG25" s="668" t="s">
        <v>2394</v>
      </c>
      <c r="BH25" s="668" t="s">
        <v>2213</v>
      </c>
      <c r="BI25" s="669" t="s">
        <v>2407</v>
      </c>
      <c r="BJ25" s="668" t="s">
        <v>2393</v>
      </c>
      <c r="BK25" s="668" t="s">
        <v>2213</v>
      </c>
      <c r="BL25" s="668"/>
      <c r="BM25" s="668" t="s">
        <v>2409</v>
      </c>
      <c r="BN25" s="668" t="s">
        <v>2408</v>
      </c>
      <c r="BO25" s="668" t="s">
        <v>2213</v>
      </c>
      <c r="BP25" s="672"/>
      <c r="BQ25" s="668"/>
      <c r="BR25" s="668"/>
      <c r="BS25" s="668"/>
      <c r="BT25" s="668"/>
      <c r="BU25" s="668"/>
      <c r="BV25" s="672"/>
      <c r="BW25" s="668"/>
      <c r="BX25" s="669" t="s">
        <v>1431</v>
      </c>
      <c r="BY25" s="668"/>
      <c r="BZ25" s="668" t="s">
        <v>2405</v>
      </c>
      <c r="CA25" s="672"/>
      <c r="CB25" s="672"/>
      <c r="CC25" s="673"/>
      <c r="CD25" s="673"/>
      <c r="CE25" s="673"/>
      <c r="CF25" s="673"/>
      <c r="CG25" s="673"/>
      <c r="CH25" s="673"/>
    </row>
    <row r="26" spans="1:102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267</v>
      </c>
      <c r="I26" s="596" t="s">
        <v>2</v>
      </c>
      <c r="J26" s="596" t="s">
        <v>1199</v>
      </c>
      <c r="K26" s="596">
        <v>0</v>
      </c>
      <c r="L26" s="596">
        <v>0</v>
      </c>
      <c r="M26" s="562" t="str">
        <f t="shared" si="7"/>
        <v>D</v>
      </c>
      <c r="N26" s="562">
        <f t="shared" si="8"/>
        <v>0</v>
      </c>
      <c r="O26" s="598">
        <f t="shared" si="14"/>
        <v>0</v>
      </c>
      <c r="P26" s="562" t="str">
        <f t="shared" si="9"/>
        <v>U</v>
      </c>
      <c r="Q26" s="586" t="str">
        <f t="shared" si="10"/>
        <v/>
      </c>
      <c r="R26" s="635" t="str">
        <f t="shared" si="11"/>
        <v/>
      </c>
      <c r="S26" s="600"/>
      <c r="T26" s="595" t="str">
        <f t="shared" si="12"/>
        <v/>
      </c>
      <c r="U26" s="601"/>
      <c r="V26" s="595" t="str">
        <f t="shared" si="13"/>
        <v/>
      </c>
      <c r="W26" s="586" t="str">
        <f t="shared" si="15"/>
        <v/>
      </c>
      <c r="X26" s="586" t="str">
        <f t="shared" si="16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IF($K26="","",IF(SUM(IF(ISNUMBER(VALUE(RIGHT($AM26:$CR26,1))),VALUE(RIGHT($AM26:$CR26,1)),0))=$K26,"T","F"))</f>
        <v>T</v>
      </c>
      <c r="AK26" s="583">
        <f t="array" ref="AK26">IF($K26="","",SUM(IF(LEFT($AM26:$CR26,1)="s",1,0))-SUM(IF(RIGHT(LEFT($AM26:$CR26,2))="-",1,0)))</f>
        <v>0</v>
      </c>
      <c r="AL26" s="562">
        <f t="array" ref="AL26">IF($K26="","",SUM(IF(LEFT($AM26:$CR26,1)="X",1,0)))</f>
        <v>11</v>
      </c>
      <c r="AM26" s="668" t="s">
        <v>2472</v>
      </c>
      <c r="AN26" s="668" t="s">
        <v>2472</v>
      </c>
      <c r="AO26" s="668" t="s">
        <v>2471</v>
      </c>
      <c r="AP26" s="668" t="s">
        <v>2474</v>
      </c>
      <c r="AQ26" s="668"/>
      <c r="AR26" s="668" t="s">
        <v>2474</v>
      </c>
      <c r="AS26" s="668" t="s">
        <v>2471</v>
      </c>
      <c r="AT26" s="668" t="s">
        <v>2213</v>
      </c>
      <c r="AU26" s="668" t="s">
        <v>126</v>
      </c>
      <c r="AV26" s="669" t="s">
        <v>2474</v>
      </c>
      <c r="AW26" s="668"/>
      <c r="AX26" s="672" t="s">
        <v>126</v>
      </c>
      <c r="AY26" s="668"/>
      <c r="AZ26" s="668" t="s">
        <v>2474</v>
      </c>
      <c r="BA26" s="668" t="s">
        <v>2213</v>
      </c>
      <c r="BB26" s="668" t="s">
        <v>126</v>
      </c>
      <c r="BC26" s="668"/>
      <c r="BD26" s="668" t="s">
        <v>2213</v>
      </c>
      <c r="BE26" s="668" t="s">
        <v>2474</v>
      </c>
      <c r="BF26" s="668" t="s">
        <v>126</v>
      </c>
      <c r="BG26" s="668" t="s">
        <v>2473</v>
      </c>
      <c r="BH26" s="668" t="s">
        <v>2213</v>
      </c>
      <c r="BI26" s="668" t="s">
        <v>2471</v>
      </c>
      <c r="BJ26" s="668" t="s">
        <v>2473</v>
      </c>
      <c r="BK26" s="668" t="s">
        <v>2213</v>
      </c>
      <c r="BL26" s="668"/>
      <c r="BM26" s="668" t="s">
        <v>2473</v>
      </c>
      <c r="BN26" s="668" t="s">
        <v>2472</v>
      </c>
      <c r="BO26" s="668" t="s">
        <v>2474</v>
      </c>
      <c r="BP26" s="672" t="s">
        <v>126</v>
      </c>
      <c r="BQ26" s="668"/>
      <c r="BR26" s="668"/>
      <c r="BS26" s="668"/>
      <c r="BT26" s="668"/>
      <c r="BU26" s="668"/>
      <c r="BV26" s="672"/>
      <c r="BW26" s="668" t="s">
        <v>2474</v>
      </c>
      <c r="BX26" s="668" t="s">
        <v>2472</v>
      </c>
      <c r="BY26" s="668" t="s">
        <v>2474</v>
      </c>
      <c r="BZ26" s="668" t="s">
        <v>126</v>
      </c>
      <c r="CA26" s="672"/>
      <c r="CB26" s="672"/>
      <c r="CC26" s="673"/>
      <c r="CD26" s="673"/>
      <c r="CE26" s="673"/>
      <c r="CF26" s="673"/>
      <c r="CG26" s="673"/>
      <c r="CH26" s="673"/>
    </row>
    <row r="27" spans="1:102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1435</v>
      </c>
      <c r="I27" s="603" t="s">
        <v>3</v>
      </c>
      <c r="J27" s="603" t="s">
        <v>285</v>
      </c>
      <c r="K27" s="603">
        <v>1</v>
      </c>
      <c r="L27" s="603">
        <v>2</v>
      </c>
      <c r="M27" s="562" t="str">
        <f t="shared" si="7"/>
        <v>L</v>
      </c>
      <c r="N27" s="562">
        <f t="shared" si="8"/>
        <v>3</v>
      </c>
      <c r="O27" s="598">
        <f t="shared" si="14"/>
        <v>-1</v>
      </c>
      <c r="P27" s="562" t="str">
        <f t="shared" si="9"/>
        <v>O</v>
      </c>
      <c r="Q27" s="586">
        <f t="shared" si="10"/>
        <v>-0.5</v>
      </c>
      <c r="R27" s="635">
        <f t="shared" si="11"/>
        <v>-1</v>
      </c>
      <c r="S27" s="600">
        <v>0.6</v>
      </c>
      <c r="T27" s="595">
        <f t="shared" si="12"/>
        <v>-1.6</v>
      </c>
      <c r="U27" s="601">
        <v>2.63</v>
      </c>
      <c r="V27" s="595">
        <f t="shared" si="13"/>
        <v>0.37000000000000011</v>
      </c>
      <c r="W27" s="586">
        <f t="shared" si="15"/>
        <v>1.615</v>
      </c>
      <c r="X27" s="586">
        <f t="shared" si="16"/>
        <v>1.0149999999999999</v>
      </c>
      <c r="Y27" s="599">
        <v>25</v>
      </c>
      <c r="Z27" s="599">
        <v>9</v>
      </c>
      <c r="AA27" s="599">
        <v>8</v>
      </c>
      <c r="AB27" s="599">
        <v>5</v>
      </c>
      <c r="AC27" s="599">
        <v>62</v>
      </c>
      <c r="AD27" s="599">
        <v>38</v>
      </c>
      <c r="AE27" s="599">
        <v>3421</v>
      </c>
      <c r="AF27" s="562"/>
      <c r="AG27" s="562"/>
      <c r="AH27" s="562"/>
      <c r="AJ27" s="758" t="str">
        <f t="array" ref="AJ27">IF($K27="","",IF(SUM(IF(ISNUMBER(VALUE(RIGHT($AM27:$CR27,1))),VALUE(RIGHT($AM27:$CR27,1)),0))=$K27,"T","F"))</f>
        <v>T</v>
      </c>
      <c r="AK27" s="583">
        <f t="array" ref="AK27">IF($K27="","",SUM(IF(LEFT($AM27:$CR27,1)="s",1,0))-SUM(IF(RIGHT(LEFT($AM27:$CR27,2))="-",1,0)))</f>
        <v>0</v>
      </c>
      <c r="AL27" s="562">
        <f t="array" ref="AL27">IF($K27="","",SUM(IF(LEFT($AM27:$CR27,1)="X",1,0)))</f>
        <v>11</v>
      </c>
      <c r="AM27" s="668"/>
      <c r="AN27" s="671" t="s">
        <v>2540</v>
      </c>
      <c r="AO27" s="668" t="s">
        <v>2501</v>
      </c>
      <c r="AP27" s="668" t="s">
        <v>2536</v>
      </c>
      <c r="AQ27" s="668"/>
      <c r="AR27" s="668" t="s">
        <v>2535</v>
      </c>
      <c r="AS27" s="668" t="s">
        <v>2501</v>
      </c>
      <c r="AT27" s="668" t="s">
        <v>2213</v>
      </c>
      <c r="AU27" s="668" t="s">
        <v>2534</v>
      </c>
      <c r="AV27" s="668" t="s">
        <v>2539</v>
      </c>
      <c r="AW27" s="668"/>
      <c r="AX27" s="672"/>
      <c r="AY27" s="668" t="s">
        <v>2541</v>
      </c>
      <c r="AZ27" s="668" t="s">
        <v>2537</v>
      </c>
      <c r="BA27" s="668" t="s">
        <v>2213</v>
      </c>
      <c r="BB27" s="668"/>
      <c r="BC27" s="668"/>
      <c r="BD27" s="668" t="s">
        <v>2213</v>
      </c>
      <c r="BE27" s="668" t="s">
        <v>2485</v>
      </c>
      <c r="BF27" s="668" t="s">
        <v>2508</v>
      </c>
      <c r="BG27" s="668" t="s">
        <v>2532</v>
      </c>
      <c r="BH27" s="668" t="s">
        <v>2213</v>
      </c>
      <c r="BI27" s="671" t="s">
        <v>2542</v>
      </c>
      <c r="BJ27" s="668" t="s">
        <v>2536</v>
      </c>
      <c r="BK27" s="668" t="s">
        <v>2213</v>
      </c>
      <c r="BL27" s="668"/>
      <c r="BM27" s="668" t="s">
        <v>2539</v>
      </c>
      <c r="BN27" s="668" t="s">
        <v>2534</v>
      </c>
      <c r="BO27" s="668" t="s">
        <v>2538</v>
      </c>
      <c r="BP27" s="672"/>
      <c r="BQ27" s="668"/>
      <c r="BR27" s="668"/>
      <c r="BS27" s="668"/>
      <c r="BT27" s="651"/>
      <c r="BU27" s="668"/>
      <c r="BV27" s="672"/>
      <c r="BW27" s="668"/>
      <c r="BX27" s="668" t="s">
        <v>2509</v>
      </c>
      <c r="BY27" s="668"/>
      <c r="BZ27" s="668" t="s">
        <v>2507</v>
      </c>
      <c r="CA27" s="672"/>
      <c r="CB27" s="672"/>
      <c r="CC27" s="673"/>
      <c r="CD27" s="673"/>
      <c r="CE27" s="673"/>
      <c r="CF27" s="673"/>
      <c r="CG27" s="673"/>
      <c r="CH27" s="673"/>
    </row>
    <row r="28" spans="1:102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256</v>
      </c>
      <c r="I28" s="603" t="s">
        <v>2</v>
      </c>
      <c r="J28" s="603" t="s">
        <v>285</v>
      </c>
      <c r="K28" s="603">
        <v>0</v>
      </c>
      <c r="L28" s="603">
        <v>2</v>
      </c>
      <c r="M28" s="562" t="str">
        <f t="shared" si="7"/>
        <v>L</v>
      </c>
      <c r="N28" s="562">
        <f t="shared" si="8"/>
        <v>2</v>
      </c>
      <c r="O28" s="598">
        <f t="shared" si="14"/>
        <v>-2</v>
      </c>
      <c r="P28" s="562" t="str">
        <f t="shared" si="9"/>
        <v>U</v>
      </c>
      <c r="Q28" s="586">
        <f t="shared" si="10"/>
        <v>-0.25</v>
      </c>
      <c r="R28" s="635">
        <f t="shared" si="11"/>
        <v>-1</v>
      </c>
      <c r="S28" s="600">
        <v>0.26</v>
      </c>
      <c r="T28" s="595">
        <f t="shared" si="12"/>
        <v>-2.2599999999999998</v>
      </c>
      <c r="U28" s="601">
        <v>2.86</v>
      </c>
      <c r="V28" s="595">
        <f t="shared" si="13"/>
        <v>-0.85999999999999988</v>
      </c>
      <c r="W28" s="586">
        <f t="shared" si="15"/>
        <v>1.56</v>
      </c>
      <c r="X28" s="586">
        <f t="shared" si="16"/>
        <v>1.2999999999999998</v>
      </c>
      <c r="Y28" s="599">
        <v>12</v>
      </c>
      <c r="Z28" s="599">
        <v>12</v>
      </c>
      <c r="AA28" s="599">
        <v>4</v>
      </c>
      <c r="AB28" s="599">
        <v>6</v>
      </c>
      <c r="AC28" s="599">
        <v>48</v>
      </c>
      <c r="AD28" s="599">
        <v>52</v>
      </c>
      <c r="AE28" s="599">
        <v>3421</v>
      </c>
      <c r="AF28" s="562"/>
      <c r="AG28" s="562"/>
      <c r="AH28" s="562"/>
      <c r="AJ28" s="758" t="str">
        <f t="array" ref="AJ28">IF($K28="","",IF(SUM(IF(ISNUMBER(VALUE(RIGHT($AM28:$CR28,1))),VALUE(RIGHT($AM28:$CR28,1)),0))=$K28,"T","F"))</f>
        <v>T</v>
      </c>
      <c r="AK28" s="583">
        <f t="array" ref="AK28">IF($K28="","",SUM(IF(LEFT($AM28:$CR28,1)="s",1,0))-SUM(IF(RIGHT(LEFT($AM28:$CR28,2))="-",1,0)))</f>
        <v>0</v>
      </c>
      <c r="AL28" s="562">
        <f t="array" ref="AL28">IF($K28="","",SUM(IF(LEFT($AM28:$CR28,1)="X",1,0)))</f>
        <v>11</v>
      </c>
      <c r="AM28" s="668" t="s">
        <v>126</v>
      </c>
      <c r="AN28" s="668" t="s">
        <v>2474</v>
      </c>
      <c r="AO28" s="669" t="s">
        <v>2473</v>
      </c>
      <c r="AP28" s="668" t="s">
        <v>2474</v>
      </c>
      <c r="AQ28" s="668"/>
      <c r="AR28" s="668" t="s">
        <v>2474</v>
      </c>
      <c r="AS28" s="669" t="s">
        <v>2474</v>
      </c>
      <c r="AT28" s="668" t="s">
        <v>2213</v>
      </c>
      <c r="AU28" s="668" t="s">
        <v>2471</v>
      </c>
      <c r="AV28" s="668" t="s">
        <v>2474</v>
      </c>
      <c r="AW28" s="668"/>
      <c r="AX28" s="672" t="s">
        <v>126</v>
      </c>
      <c r="AY28" s="669" t="s">
        <v>2474</v>
      </c>
      <c r="AZ28" s="668" t="s">
        <v>2472</v>
      </c>
      <c r="BA28" s="668" t="s">
        <v>2213</v>
      </c>
      <c r="BB28" s="668"/>
      <c r="BC28" s="668"/>
      <c r="BD28" s="668" t="s">
        <v>2213</v>
      </c>
      <c r="BE28" s="668" t="s">
        <v>2472</v>
      </c>
      <c r="BF28" s="668" t="s">
        <v>2635</v>
      </c>
      <c r="BG28" s="668" t="s">
        <v>2472</v>
      </c>
      <c r="BH28" s="651" t="s">
        <v>2472</v>
      </c>
      <c r="BI28" s="668" t="s">
        <v>2473</v>
      </c>
      <c r="BJ28" s="671" t="s">
        <v>126</v>
      </c>
      <c r="BK28" s="668" t="s">
        <v>126</v>
      </c>
      <c r="BL28" s="668"/>
      <c r="BM28" s="668" t="s">
        <v>2471</v>
      </c>
      <c r="BN28" s="668" t="s">
        <v>2137</v>
      </c>
      <c r="BO28" s="668" t="s">
        <v>2471</v>
      </c>
      <c r="BP28" s="672"/>
      <c r="BQ28" s="668"/>
      <c r="BR28" s="668"/>
      <c r="BS28" s="668"/>
      <c r="BT28" s="671"/>
      <c r="BU28" s="668"/>
      <c r="BV28" s="672"/>
      <c r="BW28" s="668"/>
      <c r="BX28" s="669" t="s">
        <v>2474</v>
      </c>
      <c r="BY28" s="668" t="s">
        <v>126</v>
      </c>
      <c r="BZ28" s="668" t="s">
        <v>2474</v>
      </c>
      <c r="CA28" s="672"/>
      <c r="CB28" s="672"/>
      <c r="CC28" s="673"/>
      <c r="CD28" s="673"/>
      <c r="CE28" s="673"/>
      <c r="CF28" s="673"/>
      <c r="CG28" s="673"/>
      <c r="CH28" s="673"/>
    </row>
    <row r="29" spans="1:102" s="661" customFormat="1" ht="15" customHeight="1">
      <c r="A29" s="625">
        <v>42832</v>
      </c>
      <c r="B29" s="603"/>
      <c r="C29" s="603"/>
      <c r="D29" s="603"/>
      <c r="E29" s="603"/>
      <c r="F29" s="603"/>
      <c r="G29" s="585"/>
      <c r="H29" s="624" t="s">
        <v>1202</v>
      </c>
      <c r="I29" s="603" t="s">
        <v>3</v>
      </c>
      <c r="J29" s="603" t="s">
        <v>285</v>
      </c>
      <c r="K29" s="603">
        <v>1</v>
      </c>
      <c r="L29" s="603">
        <v>0</v>
      </c>
      <c r="M29" s="562" t="str">
        <f t="shared" si="7"/>
        <v>W</v>
      </c>
      <c r="N29" s="562">
        <f t="shared" si="8"/>
        <v>1</v>
      </c>
      <c r="O29" s="598">
        <f t="shared" si="14"/>
        <v>1</v>
      </c>
      <c r="P29" s="562" t="str">
        <f t="shared" si="9"/>
        <v>U</v>
      </c>
      <c r="Q29" s="586">
        <f t="shared" si="10"/>
        <v>0.25</v>
      </c>
      <c r="R29" s="635">
        <f t="shared" si="11"/>
        <v>1</v>
      </c>
      <c r="S29" s="600">
        <v>-0.42</v>
      </c>
      <c r="T29" s="595">
        <f t="shared" si="12"/>
        <v>1.42</v>
      </c>
      <c r="U29" s="601">
        <v>2.94</v>
      </c>
      <c r="V29" s="595">
        <f t="shared" si="13"/>
        <v>-1.94</v>
      </c>
      <c r="W29" s="586">
        <f t="shared" si="15"/>
        <v>1.26</v>
      </c>
      <c r="X29" s="586">
        <f t="shared" si="16"/>
        <v>1.68</v>
      </c>
      <c r="Y29" s="599">
        <v>10</v>
      </c>
      <c r="Z29" s="599">
        <v>16</v>
      </c>
      <c r="AA29" s="599">
        <v>3</v>
      </c>
      <c r="AB29" s="599">
        <v>8</v>
      </c>
      <c r="AC29" s="599">
        <v>46</v>
      </c>
      <c r="AD29" s="599">
        <v>54</v>
      </c>
      <c r="AE29" s="599">
        <v>3421</v>
      </c>
      <c r="AF29" s="562"/>
      <c r="AG29" s="562"/>
      <c r="AH29" s="562"/>
      <c r="AJ29" s="758" t="str">
        <f t="array" ref="AJ29">IF($K29="","",IF(SUM(IF(ISNUMBER(VALUE(RIGHT($AM29:$CR29,1))),VALUE(RIGHT($AM29:$CR29,1)),0))=$K29,"T","F"))</f>
        <v>T</v>
      </c>
      <c r="AK29" s="583">
        <f t="array" ref="AK29">IF($K29="","",SUM(IF(LEFT($AM29:$CR29,1)="s",1,0))-SUM(IF(RIGHT(LEFT($AM29:$CR29,2))="-",1,0)))</f>
        <v>0</v>
      </c>
      <c r="AL29" s="562">
        <f t="array" ref="AL29">IF($K29="","",SUM(IF(LEFT($AM29:$CR29,1)="X",1,0)))</f>
        <v>11</v>
      </c>
      <c r="AM29" s="668"/>
      <c r="AN29" s="668" t="s">
        <v>2474</v>
      </c>
      <c r="AO29" s="668" t="s">
        <v>2474</v>
      </c>
      <c r="AP29" s="668" t="s">
        <v>2474</v>
      </c>
      <c r="AQ29" s="668"/>
      <c r="AR29" s="668" t="s">
        <v>2474</v>
      </c>
      <c r="AS29" s="668" t="s">
        <v>2213</v>
      </c>
      <c r="AT29" s="668" t="s">
        <v>2472</v>
      </c>
      <c r="AU29" s="668" t="s">
        <v>2137</v>
      </c>
      <c r="AV29" s="668" t="s">
        <v>2474</v>
      </c>
      <c r="AW29" s="668"/>
      <c r="AX29" s="672"/>
      <c r="AY29" s="668" t="s">
        <v>2474</v>
      </c>
      <c r="AZ29" s="668" t="s">
        <v>2472</v>
      </c>
      <c r="BA29" s="668" t="s">
        <v>2213</v>
      </c>
      <c r="BB29" s="668"/>
      <c r="BC29" s="668"/>
      <c r="BD29" s="668" t="s">
        <v>2213</v>
      </c>
      <c r="BE29" s="668" t="s">
        <v>2015</v>
      </c>
      <c r="BF29" s="668" t="s">
        <v>2213</v>
      </c>
      <c r="BG29" s="668" t="s">
        <v>2472</v>
      </c>
      <c r="BH29" s="668" t="s">
        <v>2015</v>
      </c>
      <c r="BI29" s="668" t="s">
        <v>2137</v>
      </c>
      <c r="BJ29" s="668" t="s">
        <v>2472</v>
      </c>
      <c r="BK29" s="668"/>
      <c r="BL29" s="668"/>
      <c r="BM29" s="707" t="s">
        <v>2693</v>
      </c>
      <c r="BN29" s="671" t="s">
        <v>2017</v>
      </c>
      <c r="BO29" s="668"/>
      <c r="BP29" s="672"/>
      <c r="BQ29" s="668"/>
      <c r="BR29" s="668"/>
      <c r="BS29" s="668"/>
      <c r="BT29" s="668"/>
      <c r="BU29" s="668"/>
      <c r="BV29" s="672"/>
      <c r="BW29" s="668"/>
      <c r="BX29" s="668" t="s">
        <v>2474</v>
      </c>
      <c r="BY29" s="668"/>
      <c r="BZ29" s="668" t="s">
        <v>2474</v>
      </c>
      <c r="CA29" s="672"/>
      <c r="CB29" s="672"/>
      <c r="CC29" s="673"/>
      <c r="CD29" s="673"/>
      <c r="CE29" s="673"/>
      <c r="CF29" s="673"/>
      <c r="CG29" s="673"/>
      <c r="CH29" s="673"/>
    </row>
    <row r="30" spans="1:102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234</v>
      </c>
      <c r="I30" s="596" t="s">
        <v>3</v>
      </c>
      <c r="J30" s="596" t="s">
        <v>1199</v>
      </c>
      <c r="K30" s="596">
        <v>1</v>
      </c>
      <c r="L30" s="596">
        <v>0</v>
      </c>
      <c r="M30" s="562" t="str">
        <f t="shared" si="7"/>
        <v>W</v>
      </c>
      <c r="N30" s="562">
        <f t="shared" si="8"/>
        <v>1</v>
      </c>
      <c r="O30" s="598">
        <f t="shared" si="14"/>
        <v>1</v>
      </c>
      <c r="P30" s="562" t="str">
        <f t="shared" si="9"/>
        <v>U</v>
      </c>
      <c r="Q30" s="586" t="str">
        <f t="shared" si="10"/>
        <v/>
      </c>
      <c r="R30" s="635" t="str">
        <f t="shared" si="11"/>
        <v/>
      </c>
      <c r="S30" s="600"/>
      <c r="T30" s="595" t="str">
        <f t="shared" si="12"/>
        <v/>
      </c>
      <c r="U30" s="601"/>
      <c r="V30" s="595" t="str">
        <f t="shared" si="13"/>
        <v/>
      </c>
      <c r="W30" s="586" t="str">
        <f t="shared" si="15"/>
        <v/>
      </c>
      <c r="X30" s="586" t="str">
        <f t="shared" si="16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IF($K30="","",IF(SUM(IF(ISNUMBER(VALUE(RIGHT($AM30:$CR30,1))),VALUE(RIGHT($AM30:$CR30,1)),0))=$K30,"T","F"))</f>
        <v>T</v>
      </c>
      <c r="AK30" s="583">
        <f t="array" ref="AK30">IF($K30="","",SUM(IF(LEFT($AM30:$CR30,1)="s",1,0))-SUM(IF(RIGHT(LEFT($AM30:$CR30,2))="-",1,0)))</f>
        <v>0</v>
      </c>
      <c r="AL30" s="562">
        <f t="array" ref="AL30">IF($K30="","",SUM(IF(LEFT($AM30:$CR30,1)="X",1,0)))</f>
        <v>11</v>
      </c>
      <c r="AM30" s="668"/>
      <c r="AN30" s="668" t="s">
        <v>2778</v>
      </c>
      <c r="AO30" s="668" t="s">
        <v>2803</v>
      </c>
      <c r="AP30" s="668" t="s">
        <v>2803</v>
      </c>
      <c r="AQ30" s="668"/>
      <c r="AR30" s="668" t="s">
        <v>2778</v>
      </c>
      <c r="AS30" s="668" t="s">
        <v>2213</v>
      </c>
      <c r="AT30" s="668" t="s">
        <v>2788</v>
      </c>
      <c r="AU30" s="668"/>
      <c r="AV30" s="668" t="s">
        <v>2833</v>
      </c>
      <c r="AW30" s="668"/>
      <c r="AX30" s="668"/>
      <c r="AY30" s="668"/>
      <c r="AZ30" s="668" t="s">
        <v>2778</v>
      </c>
      <c r="BA30" s="668" t="s">
        <v>2759</v>
      </c>
      <c r="BB30" s="668" t="s">
        <v>126</v>
      </c>
      <c r="BC30" s="668"/>
      <c r="BD30" s="668" t="s">
        <v>2213</v>
      </c>
      <c r="BE30" s="668" t="s">
        <v>2778</v>
      </c>
      <c r="BF30" s="668" t="s">
        <v>2213</v>
      </c>
      <c r="BG30" s="668" t="s">
        <v>2012</v>
      </c>
      <c r="BH30" s="668" t="s">
        <v>2017</v>
      </c>
      <c r="BI30" s="668" t="s">
        <v>2834</v>
      </c>
      <c r="BJ30" s="668" t="s">
        <v>2012</v>
      </c>
      <c r="BK30" s="668"/>
      <c r="BL30" s="668"/>
      <c r="BM30" s="668" t="s">
        <v>2762</v>
      </c>
      <c r="BN30" s="668" t="s">
        <v>2137</v>
      </c>
      <c r="BO30" s="668"/>
      <c r="BP30" s="668" t="s">
        <v>126</v>
      </c>
      <c r="BQ30" s="668" t="s">
        <v>2803</v>
      </c>
      <c r="BR30" s="668"/>
      <c r="BS30" s="668"/>
      <c r="BT30" s="668"/>
      <c r="BU30" s="668"/>
      <c r="BV30" s="668"/>
      <c r="BW30" s="668" t="s">
        <v>2812</v>
      </c>
      <c r="BX30" s="668" t="s">
        <v>2803</v>
      </c>
      <c r="BY30" s="668" t="s">
        <v>2778</v>
      </c>
      <c r="BZ30" s="668" t="s">
        <v>2802</v>
      </c>
      <c r="CA30" s="668"/>
      <c r="CB30" s="668"/>
      <c r="CC30" s="673"/>
      <c r="CD30" s="673"/>
      <c r="CE30" s="673"/>
      <c r="CF30" s="673"/>
      <c r="CG30" s="673"/>
      <c r="CH30" s="673"/>
    </row>
    <row r="31" spans="1:102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645</v>
      </c>
      <c r="I31" s="603" t="s">
        <v>2</v>
      </c>
      <c r="J31" s="603" t="s">
        <v>285</v>
      </c>
      <c r="K31" s="603">
        <v>0</v>
      </c>
      <c r="L31" s="603">
        <v>1</v>
      </c>
      <c r="M31" s="562" t="str">
        <f t="shared" si="7"/>
        <v>L</v>
      </c>
      <c r="N31" s="562">
        <f t="shared" si="8"/>
        <v>1</v>
      </c>
      <c r="O31" s="598">
        <f t="shared" si="14"/>
        <v>-1</v>
      </c>
      <c r="P31" s="562" t="str">
        <f t="shared" si="9"/>
        <v>U</v>
      </c>
      <c r="Q31" s="586">
        <f t="shared" si="10"/>
        <v>-0.25</v>
      </c>
      <c r="R31" s="635">
        <f t="shared" si="11"/>
        <v>-1</v>
      </c>
      <c r="S31" s="600">
        <v>0.18</v>
      </c>
      <c r="T31" s="595">
        <f t="shared" si="12"/>
        <v>-1.18</v>
      </c>
      <c r="U31" s="601">
        <v>2.64</v>
      </c>
      <c r="V31" s="595">
        <f t="shared" si="13"/>
        <v>-1.6400000000000001</v>
      </c>
      <c r="W31" s="586">
        <f t="shared" si="15"/>
        <v>1.4100000000000001</v>
      </c>
      <c r="X31" s="586">
        <f t="shared" si="16"/>
        <v>1.23</v>
      </c>
      <c r="Y31" s="599">
        <v>23</v>
      </c>
      <c r="Z31" s="599">
        <v>9</v>
      </c>
      <c r="AA31" s="599">
        <v>3</v>
      </c>
      <c r="AB31" s="599">
        <v>3</v>
      </c>
      <c r="AC31" s="599">
        <v>48</v>
      </c>
      <c r="AD31" s="599">
        <v>52</v>
      </c>
      <c r="AE31" s="599">
        <v>3421</v>
      </c>
      <c r="AF31" s="562"/>
      <c r="AG31" s="562"/>
      <c r="AH31" s="562"/>
      <c r="AJ31" s="758" t="str">
        <f t="array" ref="AJ31">IF($K31="","",IF(SUM(IF(ISNUMBER(VALUE(RIGHT($AM31:$CR31,1))),VALUE(RIGHT($AM31:$CR31,1)),0))=$K31,"T","F"))</f>
        <v>T</v>
      </c>
      <c r="AK31" s="583">
        <f t="array" ref="AK31">IF($K31="","",SUM(IF(LEFT($AM31:$CR31,1)="s",1,0))-SUM(IF(RIGHT(LEFT($AM31:$CR31,2))="-",1,0)))</f>
        <v>0</v>
      </c>
      <c r="AL31" s="562">
        <f t="array" ref="AL31">IF($K31="","",SUM(IF(LEFT($AM31:$CR31,1)="X",1,0)))</f>
        <v>11</v>
      </c>
      <c r="AM31" s="668"/>
      <c r="AN31" s="668" t="s">
        <v>2901</v>
      </c>
      <c r="AO31" s="668" t="s">
        <v>2213</v>
      </c>
      <c r="AP31" s="668" t="s">
        <v>2901</v>
      </c>
      <c r="AQ31" s="668"/>
      <c r="AR31" s="669" t="s">
        <v>2901</v>
      </c>
      <c r="AS31" s="668" t="s">
        <v>2952</v>
      </c>
      <c r="AT31" s="668" t="s">
        <v>2138</v>
      </c>
      <c r="AU31" s="668" t="s">
        <v>2902</v>
      </c>
      <c r="AV31" s="668" t="s">
        <v>2941</v>
      </c>
      <c r="AW31" s="668"/>
      <c r="AX31" s="668"/>
      <c r="AY31" s="668" t="s">
        <v>2901</v>
      </c>
      <c r="AZ31" s="668" t="s">
        <v>2904</v>
      </c>
      <c r="BA31" s="668" t="s">
        <v>2759</v>
      </c>
      <c r="BB31" s="668"/>
      <c r="BC31" s="668"/>
      <c r="BD31" s="668" t="s">
        <v>2213</v>
      </c>
      <c r="BE31" s="669" t="s">
        <v>2903</v>
      </c>
      <c r="BF31" s="668" t="s">
        <v>2213</v>
      </c>
      <c r="BG31" s="668" t="s">
        <v>2905</v>
      </c>
      <c r="BH31" s="668" t="s">
        <v>2904</v>
      </c>
      <c r="BI31" s="669" t="s">
        <v>2137</v>
      </c>
      <c r="BJ31" s="668" t="s">
        <v>2953</v>
      </c>
      <c r="BK31" s="668"/>
      <c r="BL31" s="668"/>
      <c r="BM31" s="668" t="s">
        <v>2213</v>
      </c>
      <c r="BN31" s="668" t="s">
        <v>2901</v>
      </c>
      <c r="BO31" s="668"/>
      <c r="BP31" s="668"/>
      <c r="BQ31" s="668"/>
      <c r="BR31" s="668"/>
      <c r="BS31" s="668"/>
      <c r="BT31" s="668"/>
      <c r="BU31" s="668"/>
      <c r="BV31" s="668"/>
      <c r="BW31" s="668" t="s">
        <v>2905</v>
      </c>
      <c r="BX31" s="668" t="s">
        <v>2137</v>
      </c>
      <c r="BY31" s="668"/>
      <c r="BZ31" s="669" t="s">
        <v>2901</v>
      </c>
      <c r="CA31" s="668"/>
      <c r="CB31" s="668"/>
      <c r="CC31" s="673"/>
      <c r="CD31" s="673"/>
      <c r="CE31" s="673"/>
      <c r="CF31" s="673"/>
      <c r="CG31" s="673"/>
      <c r="CH31" s="673"/>
    </row>
    <row r="32" spans="1:102" s="661" customFormat="1" ht="15" customHeight="1">
      <c r="A32" s="625">
        <v>42847</v>
      </c>
      <c r="B32" s="603"/>
      <c r="C32" s="603"/>
      <c r="D32" s="603"/>
      <c r="E32" s="603"/>
      <c r="F32" s="603"/>
      <c r="G32" s="585"/>
      <c r="H32" s="624" t="s">
        <v>266</v>
      </c>
      <c r="I32" s="603" t="s">
        <v>2</v>
      </c>
      <c r="J32" s="603" t="s">
        <v>285</v>
      </c>
      <c r="K32" s="603">
        <v>3</v>
      </c>
      <c r="L32" s="603">
        <v>3</v>
      </c>
      <c r="M32" s="562" t="str">
        <f t="shared" si="7"/>
        <v>D</v>
      </c>
      <c r="N32" s="562">
        <f t="shared" si="8"/>
        <v>6</v>
      </c>
      <c r="O32" s="598">
        <f t="shared" si="14"/>
        <v>0</v>
      </c>
      <c r="P32" s="562" t="str">
        <f t="shared" si="9"/>
        <v>O</v>
      </c>
      <c r="Q32" s="586">
        <f t="shared" si="10"/>
        <v>-0.75</v>
      </c>
      <c r="R32" s="635">
        <f t="shared" si="11"/>
        <v>-1</v>
      </c>
      <c r="S32" s="600">
        <v>0.89</v>
      </c>
      <c r="T32" s="595">
        <f t="shared" si="12"/>
        <v>-0.89</v>
      </c>
      <c r="U32" s="601">
        <v>2.72</v>
      </c>
      <c r="V32" s="595">
        <f t="shared" si="13"/>
        <v>3.28</v>
      </c>
      <c r="W32" s="586">
        <f t="shared" si="15"/>
        <v>1.8050000000000002</v>
      </c>
      <c r="X32" s="586">
        <f t="shared" si="16"/>
        <v>0.91500000000000004</v>
      </c>
      <c r="Y32" s="599">
        <v>19</v>
      </c>
      <c r="Z32" s="599">
        <v>11</v>
      </c>
      <c r="AA32" s="599">
        <v>3</v>
      </c>
      <c r="AB32" s="599">
        <v>5</v>
      </c>
      <c r="AC32" s="599">
        <v>55</v>
      </c>
      <c r="AD32" s="599">
        <v>45</v>
      </c>
      <c r="AE32" s="599">
        <v>3421</v>
      </c>
      <c r="AF32" s="562"/>
      <c r="AG32" s="562"/>
      <c r="AH32" s="562"/>
      <c r="AJ32" s="758" t="str">
        <f t="array" ref="AJ32">IF($K32="","",IF(SUM(IF(ISNUMBER(VALUE(RIGHT($AM32:$CR32,1))),VALUE(RIGHT($AM32:$CR32,1)),0))=$K32,"T","F"))</f>
        <v>T</v>
      </c>
      <c r="AK32" s="583">
        <f t="array" ref="AK32">IF($K32="","",SUM(IF(LEFT($AM32:$CR32,1)="s",1,0))-SUM(IF(RIGHT(LEFT($AM32:$CR32,2))="-",1,0)))</f>
        <v>0</v>
      </c>
      <c r="AL32" s="562">
        <f t="array" ref="AL32">IF($K32="","",SUM(IF(LEFT($AM32:$CR32,1)="X",1,0)))</f>
        <v>11</v>
      </c>
      <c r="AM32" s="668"/>
      <c r="AN32" s="668" t="s">
        <v>3003</v>
      </c>
      <c r="AO32" s="668" t="s">
        <v>1431</v>
      </c>
      <c r="AP32" s="668" t="s">
        <v>3003</v>
      </c>
      <c r="AQ32" s="668"/>
      <c r="AR32" s="668" t="s">
        <v>3002</v>
      </c>
      <c r="AS32" s="668" t="s">
        <v>3002</v>
      </c>
      <c r="AT32" s="671" t="s">
        <v>3006</v>
      </c>
      <c r="AU32" s="671" t="s">
        <v>3020</v>
      </c>
      <c r="AV32" s="669" t="s">
        <v>3003</v>
      </c>
      <c r="AW32" s="668"/>
      <c r="AX32" s="668"/>
      <c r="AY32" s="668" t="s">
        <v>3002</v>
      </c>
      <c r="AZ32" s="668" t="s">
        <v>3005</v>
      </c>
      <c r="BA32" s="668" t="s">
        <v>2759</v>
      </c>
      <c r="BB32" s="668"/>
      <c r="BC32" s="668"/>
      <c r="BD32" s="668" t="s">
        <v>2213</v>
      </c>
      <c r="BE32" s="668" t="s">
        <v>3005</v>
      </c>
      <c r="BF32" s="668" t="s">
        <v>2138</v>
      </c>
      <c r="BG32" s="668"/>
      <c r="BH32" s="668" t="s">
        <v>3004</v>
      </c>
      <c r="BI32" s="668" t="s">
        <v>3004</v>
      </c>
      <c r="BJ32" s="668" t="s">
        <v>3005</v>
      </c>
      <c r="BK32" s="668"/>
      <c r="BL32" s="668"/>
      <c r="BM32" s="668" t="s">
        <v>2213</v>
      </c>
      <c r="BN32" s="671" t="s">
        <v>3006</v>
      </c>
      <c r="BO32" s="668"/>
      <c r="BP32" s="668"/>
      <c r="BQ32" s="668"/>
      <c r="BR32" s="668"/>
      <c r="BS32" s="668"/>
      <c r="BT32" s="668"/>
      <c r="BU32" s="668"/>
      <c r="BV32" s="668"/>
      <c r="BW32" s="668"/>
      <c r="BX32" s="668" t="s">
        <v>3005</v>
      </c>
      <c r="BY32" s="668"/>
      <c r="BZ32" s="668" t="s">
        <v>3002</v>
      </c>
      <c r="CA32" s="668"/>
      <c r="CB32" s="668"/>
      <c r="CC32" s="673"/>
      <c r="CD32" s="673"/>
      <c r="CE32" s="673"/>
      <c r="CF32" s="673"/>
      <c r="CG32" s="673"/>
      <c r="CH32" s="673"/>
    </row>
    <row r="33" spans="1:86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1200</v>
      </c>
      <c r="I33" s="596" t="s">
        <v>3</v>
      </c>
      <c r="J33" s="596" t="s">
        <v>1199</v>
      </c>
      <c r="K33" s="596">
        <v>1</v>
      </c>
      <c r="L33" s="596">
        <v>4</v>
      </c>
      <c r="M33" s="562" t="str">
        <f t="shared" si="7"/>
        <v>L</v>
      </c>
      <c r="N33" s="562">
        <f t="shared" si="8"/>
        <v>5</v>
      </c>
      <c r="O33" s="598">
        <f t="shared" si="14"/>
        <v>-3</v>
      </c>
      <c r="P33" s="562" t="str">
        <f t="shared" si="9"/>
        <v>O</v>
      </c>
      <c r="Q33" s="586" t="str">
        <f t="shared" si="10"/>
        <v/>
      </c>
      <c r="R33" s="635" t="str">
        <f t="shared" si="11"/>
        <v/>
      </c>
      <c r="S33" s="600"/>
      <c r="T33" s="595" t="str">
        <f t="shared" si="12"/>
        <v/>
      </c>
      <c r="U33" s="601"/>
      <c r="V33" s="595" t="str">
        <f t="shared" si="13"/>
        <v/>
      </c>
      <c r="W33" s="586" t="str">
        <f t="shared" si="15"/>
        <v/>
      </c>
      <c r="X33" s="586" t="str">
        <f t="shared" si="16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IF($K33="","",IF(SUM(IF(ISNUMBER(VALUE(RIGHT($AM33:$CR33,1))),VALUE(RIGHT($AM33:$CR33,1)),0))=$K33,"T","F"))</f>
        <v>T</v>
      </c>
      <c r="AK33" s="583">
        <f t="array" ref="AK33">IF($K33="","",SUM(IF(LEFT($AM33:$CR33,1)="s",1,0))-SUM(IF(RIGHT(LEFT($AM33:$CR33,2))="-",1,0)))</f>
        <v>0</v>
      </c>
      <c r="AL33" s="562">
        <f t="array" ref="AL33">IF($K33="","",SUM(IF(LEFT($AM33:$CR33,1)="X",1,0)))</f>
        <v>11</v>
      </c>
      <c r="AM33" s="668"/>
      <c r="AN33" s="668"/>
      <c r="AO33" s="668"/>
      <c r="AP33" s="668"/>
      <c r="AQ33" s="668"/>
      <c r="AR33" s="668" t="s">
        <v>3135</v>
      </c>
      <c r="AS33" s="668" t="s">
        <v>3135</v>
      </c>
      <c r="AT33" s="668"/>
      <c r="AU33" s="668"/>
      <c r="AV33" s="668" t="s">
        <v>3140</v>
      </c>
      <c r="AW33" s="668"/>
      <c r="AX33" s="668" t="s">
        <v>126</v>
      </c>
      <c r="AY33" s="668"/>
      <c r="AZ33" s="668" t="s">
        <v>3133</v>
      </c>
      <c r="BA33" s="668" t="s">
        <v>2759</v>
      </c>
      <c r="BB33" s="668"/>
      <c r="BC33" s="668"/>
      <c r="BD33" s="668" t="s">
        <v>2213</v>
      </c>
      <c r="BE33" s="668" t="s">
        <v>3133</v>
      </c>
      <c r="BF33" s="668" t="s">
        <v>3138</v>
      </c>
      <c r="BG33" s="668" t="s">
        <v>3139</v>
      </c>
      <c r="BH33" s="668" t="s">
        <v>3139</v>
      </c>
      <c r="BI33" s="668" t="s">
        <v>3134</v>
      </c>
      <c r="BJ33" s="668" t="s">
        <v>3133</v>
      </c>
      <c r="BK33" s="668"/>
      <c r="BL33" s="668"/>
      <c r="BM33" s="668" t="s">
        <v>2213</v>
      </c>
      <c r="BN33" s="668"/>
      <c r="BO33" s="668" t="s">
        <v>3133</v>
      </c>
      <c r="BP33" s="668"/>
      <c r="BQ33" s="668"/>
      <c r="BR33" s="668"/>
      <c r="BS33" s="668"/>
      <c r="BT33" s="668"/>
      <c r="BU33" s="668"/>
      <c r="BV33" s="668"/>
      <c r="BW33" s="668" t="s">
        <v>3133</v>
      </c>
      <c r="BX33" s="669" t="s">
        <v>3133</v>
      </c>
      <c r="BY33" s="671" t="s">
        <v>3141</v>
      </c>
      <c r="BZ33" s="668"/>
      <c r="CA33" s="668"/>
      <c r="CB33" s="668"/>
      <c r="CC33" s="673"/>
      <c r="CD33" s="673"/>
      <c r="CE33" s="673"/>
      <c r="CF33" s="673"/>
      <c r="CG33" s="673"/>
      <c r="CH33" s="673"/>
    </row>
    <row r="34" spans="1:86" s="661" customFormat="1" ht="15" customHeight="1">
      <c r="A34" s="625">
        <v>42855</v>
      </c>
      <c r="B34" s="603"/>
      <c r="C34" s="603"/>
      <c r="D34" s="603"/>
      <c r="E34" s="603"/>
      <c r="F34" s="603"/>
      <c r="G34" s="585"/>
      <c r="H34" s="624" t="s">
        <v>264</v>
      </c>
      <c r="I34" s="603" t="s">
        <v>3</v>
      </c>
      <c r="J34" s="603" t="s">
        <v>285</v>
      </c>
      <c r="K34" s="603">
        <v>0</v>
      </c>
      <c r="L34" s="603">
        <v>1</v>
      </c>
      <c r="M34" s="562" t="str">
        <f t="shared" si="7"/>
        <v>L</v>
      </c>
      <c r="N34" s="562">
        <f t="shared" si="8"/>
        <v>1</v>
      </c>
      <c r="O34" s="598">
        <f t="shared" si="14"/>
        <v>-1</v>
      </c>
      <c r="P34" s="562" t="str">
        <f t="shared" si="9"/>
        <v>U</v>
      </c>
      <c r="Q34" s="586">
        <f t="shared" si="10"/>
        <v>0.5</v>
      </c>
      <c r="R34" s="635">
        <f t="shared" si="11"/>
        <v>-1</v>
      </c>
      <c r="S34" s="600">
        <v>-0.51</v>
      </c>
      <c r="T34" s="595">
        <f t="shared" si="12"/>
        <v>-0.49</v>
      </c>
      <c r="U34" s="601">
        <v>2.72</v>
      </c>
      <c r="V34" s="595">
        <f t="shared" si="13"/>
        <v>-1.7200000000000002</v>
      </c>
      <c r="W34" s="586">
        <f t="shared" si="15"/>
        <v>1.105</v>
      </c>
      <c r="X34" s="586">
        <f t="shared" si="16"/>
        <v>1.6150000000000002</v>
      </c>
      <c r="Y34" s="599">
        <v>11</v>
      </c>
      <c r="Z34" s="599">
        <v>11</v>
      </c>
      <c r="AA34" s="599">
        <v>3</v>
      </c>
      <c r="AB34" s="599">
        <v>3</v>
      </c>
      <c r="AC34" s="599">
        <v>55</v>
      </c>
      <c r="AD34" s="599">
        <v>45</v>
      </c>
      <c r="AE34" s="599">
        <v>3421</v>
      </c>
      <c r="AF34" s="562"/>
      <c r="AG34" s="562"/>
      <c r="AH34" s="562"/>
      <c r="AJ34" s="758" t="str">
        <f t="array" ref="AJ34">IF($K34="","",IF(SUM(IF(ISNUMBER(VALUE(RIGHT($AM34:$CR34,1))),VALUE(RIGHT($AM34:$CR34,1)),0))=$K34,"T","F"))</f>
        <v>T</v>
      </c>
      <c r="AK34" s="583">
        <f t="array" ref="AK34">IF($K34="","",SUM(IF(LEFT($AM34:$CR34,1)="s",1,0))-SUM(IF(RIGHT(LEFT($AM34:$CR34,2))="-",1,0)))</f>
        <v>0</v>
      </c>
      <c r="AL34" s="562">
        <f t="array" ref="AL34">IF($K34="","",SUM(IF(LEFT($AM34:$CR34,1)="X",1,0)))</f>
        <v>11</v>
      </c>
      <c r="AM34" s="668"/>
      <c r="AN34" s="668" t="s">
        <v>3245</v>
      </c>
      <c r="AO34" s="668" t="s">
        <v>3242</v>
      </c>
      <c r="AP34" s="668" t="s">
        <v>3245</v>
      </c>
      <c r="AQ34" s="668"/>
      <c r="AR34" s="668" t="s">
        <v>3242</v>
      </c>
      <c r="AS34" s="668" t="s">
        <v>3242</v>
      </c>
      <c r="AT34" s="668" t="s">
        <v>3242</v>
      </c>
      <c r="AU34" s="668" t="s">
        <v>3242</v>
      </c>
      <c r="AV34" s="668" t="s">
        <v>3245</v>
      </c>
      <c r="AW34" s="668"/>
      <c r="AX34" s="668"/>
      <c r="AY34" s="668" t="s">
        <v>3242</v>
      </c>
      <c r="AZ34" s="668" t="s">
        <v>3250</v>
      </c>
      <c r="BA34" s="668" t="s">
        <v>2759</v>
      </c>
      <c r="BB34" s="668"/>
      <c r="BC34" s="668"/>
      <c r="BD34" s="668" t="s">
        <v>2213</v>
      </c>
      <c r="BE34" s="668" t="s">
        <v>3250</v>
      </c>
      <c r="BF34" s="668" t="s">
        <v>3247</v>
      </c>
      <c r="BG34" s="668"/>
      <c r="BH34" s="668"/>
      <c r="BI34" s="668" t="s">
        <v>3250</v>
      </c>
      <c r="BJ34" s="668" t="s">
        <v>3247</v>
      </c>
      <c r="BK34" s="668"/>
      <c r="BL34" s="668"/>
      <c r="BM34" s="668" t="s">
        <v>2213</v>
      </c>
      <c r="BN34" s="668" t="s">
        <v>3242</v>
      </c>
      <c r="BO34" s="668" t="s">
        <v>3247</v>
      </c>
      <c r="BP34" s="668"/>
      <c r="BQ34" s="668"/>
      <c r="BR34" s="668"/>
      <c r="BS34" s="668"/>
      <c r="BT34" s="668"/>
      <c r="BU34" s="668"/>
      <c r="BV34" s="668"/>
      <c r="BW34" s="668"/>
      <c r="BX34" s="668" t="s">
        <v>3250</v>
      </c>
      <c r="BY34" s="668"/>
      <c r="BZ34" s="668" t="s">
        <v>3242</v>
      </c>
      <c r="CA34" s="668"/>
      <c r="CB34" s="668"/>
      <c r="CC34" s="673"/>
      <c r="CD34" s="673"/>
      <c r="CE34" s="673"/>
      <c r="CF34" s="673"/>
      <c r="CG34" s="673"/>
      <c r="CH34" s="673"/>
    </row>
    <row r="35" spans="1:86" s="661" customFormat="1" ht="15" customHeight="1">
      <c r="A35" s="626">
        <v>42858</v>
      </c>
      <c r="B35" s="596"/>
      <c r="C35" s="596"/>
      <c r="D35" s="596"/>
      <c r="E35" s="596"/>
      <c r="F35" s="596"/>
      <c r="G35" s="591"/>
      <c r="H35" s="623" t="s">
        <v>253</v>
      </c>
      <c r="I35" s="596" t="s">
        <v>2</v>
      </c>
      <c r="J35" s="596" t="s">
        <v>1199</v>
      </c>
      <c r="K35" s="596">
        <v>0</v>
      </c>
      <c r="L35" s="596">
        <v>1</v>
      </c>
      <c r="M35" s="562" t="str">
        <f t="shared" si="7"/>
        <v>L</v>
      </c>
      <c r="N35" s="562">
        <f t="shared" si="8"/>
        <v>1</v>
      </c>
      <c r="O35" s="598">
        <f t="shared" si="14"/>
        <v>-1</v>
      </c>
      <c r="P35" s="562" t="str">
        <f t="shared" si="9"/>
        <v>U</v>
      </c>
      <c r="Q35" s="586" t="str">
        <f t="shared" si="10"/>
        <v/>
      </c>
      <c r="R35" s="635" t="str">
        <f t="shared" si="11"/>
        <v/>
      </c>
      <c r="S35" s="600"/>
      <c r="T35" s="595" t="str">
        <f t="shared" si="12"/>
        <v/>
      </c>
      <c r="U35" s="601"/>
      <c r="V35" s="595" t="str">
        <f t="shared" si="13"/>
        <v/>
      </c>
      <c r="W35" s="586" t="str">
        <f t="shared" si="15"/>
        <v/>
      </c>
      <c r="X35" s="586" t="str">
        <f t="shared" si="16"/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758" t="str">
        <f t="array" ref="AJ35">IF($K35="","",IF(SUM(IF(ISNUMBER(VALUE(RIGHT($AM35:$CR35,1))),VALUE(RIGHT($AM35:$CR35,1)),0))=$K35,"T","F"))</f>
        <v>T</v>
      </c>
      <c r="AK35" s="583">
        <f t="array" ref="AK35">IF($K35="","",SUM(IF(LEFT($AM35:$CR35,1)="s",1,0))-SUM(IF(RIGHT(LEFT($AM35:$CR35,2))="-",1,0)))</f>
        <v>0</v>
      </c>
      <c r="AL35" s="562">
        <f t="array" ref="AL35">IF($K35="","",SUM(IF(LEFT($AM35:$CR35,1)="X",1,0)))</f>
        <v>11</v>
      </c>
      <c r="AM35" s="668" t="s">
        <v>3282</v>
      </c>
      <c r="AN35" s="668"/>
      <c r="AO35" s="668"/>
      <c r="AP35" s="668" t="s">
        <v>3261</v>
      </c>
      <c r="AQ35" s="668"/>
      <c r="AR35" s="668" t="s">
        <v>3281</v>
      </c>
      <c r="AS35" s="668" t="s">
        <v>3281</v>
      </c>
      <c r="AT35" s="668" t="s">
        <v>3286</v>
      </c>
      <c r="AU35" s="668"/>
      <c r="AV35" s="669" t="s">
        <v>3281</v>
      </c>
      <c r="AW35" s="668"/>
      <c r="AX35" s="668"/>
      <c r="AY35" s="668"/>
      <c r="AZ35" s="668" t="s">
        <v>3258</v>
      </c>
      <c r="BA35" s="668" t="s">
        <v>2759</v>
      </c>
      <c r="BB35" s="668"/>
      <c r="BC35" s="668"/>
      <c r="BD35" s="668" t="s">
        <v>3284</v>
      </c>
      <c r="BE35" s="668" t="s">
        <v>3259</v>
      </c>
      <c r="BF35" s="668"/>
      <c r="BG35" s="668" t="s">
        <v>3283</v>
      </c>
      <c r="BH35" s="668"/>
      <c r="BI35" s="668" t="s">
        <v>3285</v>
      </c>
      <c r="BJ35" s="668" t="s">
        <v>3261</v>
      </c>
      <c r="BK35" s="668" t="s">
        <v>3284</v>
      </c>
      <c r="BL35" s="668"/>
      <c r="BM35" s="668" t="s">
        <v>2213</v>
      </c>
      <c r="BN35" s="668"/>
      <c r="BO35" s="668" t="s">
        <v>3261</v>
      </c>
      <c r="BP35" s="668"/>
      <c r="BQ35" s="668"/>
      <c r="BR35" s="668"/>
      <c r="BS35" s="668"/>
      <c r="BT35" s="668"/>
      <c r="BU35" s="668"/>
      <c r="BV35" s="668"/>
      <c r="BW35" s="668" t="s">
        <v>3259</v>
      </c>
      <c r="BX35" s="668" t="s">
        <v>3260</v>
      </c>
      <c r="BY35" s="668" t="s">
        <v>3258</v>
      </c>
      <c r="BZ35" s="668" t="s">
        <v>3283</v>
      </c>
      <c r="CA35" s="668"/>
      <c r="CB35" s="668"/>
      <c r="CC35" s="673"/>
      <c r="CD35" s="673"/>
      <c r="CE35" s="673"/>
      <c r="CF35" s="673"/>
      <c r="CG35" s="673"/>
      <c r="CH35" s="673"/>
    </row>
    <row r="36" spans="1:86" s="661" customFormat="1" ht="15" customHeight="1">
      <c r="A36" s="625">
        <v>42861</v>
      </c>
      <c r="B36" s="603"/>
      <c r="C36" s="603"/>
      <c r="D36" s="603"/>
      <c r="E36" s="603"/>
      <c r="F36" s="603"/>
      <c r="G36" s="585"/>
      <c r="H36" s="624" t="s">
        <v>1200</v>
      </c>
      <c r="I36" s="603" t="s">
        <v>2</v>
      </c>
      <c r="J36" s="603" t="s">
        <v>285</v>
      </c>
      <c r="K36" s="603">
        <v>1</v>
      </c>
      <c r="L36" s="603">
        <v>1</v>
      </c>
      <c r="M36" s="562" t="str">
        <f t="shared" si="7"/>
        <v>D</v>
      </c>
      <c r="N36" s="562">
        <f t="shared" si="8"/>
        <v>2</v>
      </c>
      <c r="O36" s="598">
        <f t="shared" si="14"/>
        <v>0</v>
      </c>
      <c r="P36" s="562" t="str">
        <f t="shared" si="9"/>
        <v>U</v>
      </c>
      <c r="Q36" s="586">
        <f t="shared" si="10"/>
        <v>-0.25</v>
      </c>
      <c r="R36" s="635">
        <f t="shared" si="11"/>
        <v>-0.5</v>
      </c>
      <c r="S36" s="600">
        <v>0.25</v>
      </c>
      <c r="T36" s="595">
        <f t="shared" si="12"/>
        <v>-0.25</v>
      </c>
      <c r="U36" s="601">
        <v>2.7</v>
      </c>
      <c r="V36" s="595">
        <f t="shared" si="13"/>
        <v>-0.70000000000000018</v>
      </c>
      <c r="W36" s="586">
        <f t="shared" si="15"/>
        <v>1.4750000000000001</v>
      </c>
      <c r="X36" s="586">
        <f t="shared" si="16"/>
        <v>1.2250000000000001</v>
      </c>
      <c r="Y36" s="599">
        <v>16</v>
      </c>
      <c r="Z36" s="599">
        <v>10</v>
      </c>
      <c r="AA36" s="599">
        <v>5</v>
      </c>
      <c r="AB36" s="599">
        <v>3</v>
      </c>
      <c r="AC36" s="599">
        <v>60</v>
      </c>
      <c r="AD36" s="599">
        <v>40</v>
      </c>
      <c r="AE36" s="599">
        <v>3421</v>
      </c>
      <c r="AF36" s="562"/>
      <c r="AG36" s="562"/>
      <c r="AH36" s="562"/>
      <c r="AJ36" s="758" t="str">
        <f t="array" ref="AJ36">IF($K36="","",IF(SUM(IF(ISNUMBER(VALUE(RIGHT($AM36:$CR36,1))),VALUE(RIGHT($AM36:$CR36,1)),0))=$K36,"T","F"))</f>
        <v>T</v>
      </c>
      <c r="AK36" s="583">
        <f t="array" ref="AK36">IF($K36="","",SUM(IF(LEFT($AM36:$CR36,1)="s",1,0))-SUM(IF(RIGHT(LEFT($AM36:$CR36,2))="-",1,0)))</f>
        <v>0</v>
      </c>
      <c r="AL36" s="562">
        <f t="array" ref="AL36">IF($K36="","",SUM(IF(LEFT($AM36:$CR36,1)="X",1,0)))</f>
        <v>11</v>
      </c>
      <c r="AM36" s="668"/>
      <c r="AN36" s="668" t="s">
        <v>3343</v>
      </c>
      <c r="AO36" s="668" t="s">
        <v>3344</v>
      </c>
      <c r="AP36" s="668" t="s">
        <v>3350</v>
      </c>
      <c r="AQ36" s="668"/>
      <c r="AR36" s="668" t="s">
        <v>3376</v>
      </c>
      <c r="AS36" s="668" t="s">
        <v>3342</v>
      </c>
      <c r="AT36" s="668" t="s">
        <v>3346</v>
      </c>
      <c r="AU36" s="668" t="s">
        <v>3345</v>
      </c>
      <c r="AV36" s="671" t="s">
        <v>3377</v>
      </c>
      <c r="AW36" s="668"/>
      <c r="AX36" s="668"/>
      <c r="AY36" s="668" t="s">
        <v>3342</v>
      </c>
      <c r="AZ36" s="668" t="s">
        <v>3351</v>
      </c>
      <c r="BA36" s="668" t="s">
        <v>2759</v>
      </c>
      <c r="BB36" s="668"/>
      <c r="BC36" s="668"/>
      <c r="BD36" s="668" t="s">
        <v>3350</v>
      </c>
      <c r="BE36" s="668" t="s">
        <v>3351</v>
      </c>
      <c r="BF36" s="668" t="s">
        <v>3375</v>
      </c>
      <c r="BG36" s="668"/>
      <c r="BH36" s="668"/>
      <c r="BI36" s="668" t="s">
        <v>3367</v>
      </c>
      <c r="BJ36" s="668"/>
      <c r="BK36" s="668"/>
      <c r="BL36" s="668"/>
      <c r="BM36" s="668" t="s">
        <v>2213</v>
      </c>
      <c r="BN36" s="668" t="s">
        <v>3347</v>
      </c>
      <c r="BO36" s="668" t="s">
        <v>3351</v>
      </c>
      <c r="BP36" s="668"/>
      <c r="BQ36" s="668"/>
      <c r="BR36" s="668"/>
      <c r="BS36" s="668"/>
      <c r="BT36" s="668"/>
      <c r="BU36" s="668"/>
      <c r="BV36" s="668"/>
      <c r="BW36" s="668"/>
      <c r="BX36" s="668" t="s">
        <v>3351</v>
      </c>
      <c r="BY36" s="668"/>
      <c r="BZ36" s="668" t="s">
        <v>3345</v>
      </c>
      <c r="CA36" s="668"/>
      <c r="CB36" s="668"/>
      <c r="CC36" s="673"/>
      <c r="CD36" s="673"/>
      <c r="CE36" s="673"/>
      <c r="CF36" s="673"/>
      <c r="CG36" s="673"/>
      <c r="CH36" s="673"/>
    </row>
    <row r="37" spans="1:86" s="661" customFormat="1" ht="15" customHeight="1">
      <c r="A37" s="626">
        <v>42865</v>
      </c>
      <c r="B37" s="596"/>
      <c r="C37" s="596"/>
      <c r="D37" s="596"/>
      <c r="E37" s="596"/>
      <c r="F37" s="596"/>
      <c r="G37" s="591"/>
      <c r="H37" s="623" t="s">
        <v>259</v>
      </c>
      <c r="I37" s="596" t="s">
        <v>2</v>
      </c>
      <c r="J37" s="596" t="s">
        <v>1199</v>
      </c>
      <c r="K37" s="596">
        <v>1</v>
      </c>
      <c r="L37" s="596">
        <v>0</v>
      </c>
      <c r="M37" s="562" t="str">
        <f t="shared" si="7"/>
        <v>W</v>
      </c>
      <c r="N37" s="562">
        <f t="shared" si="8"/>
        <v>1</v>
      </c>
      <c r="O37" s="598">
        <f t="shared" si="14"/>
        <v>1</v>
      </c>
      <c r="P37" s="562" t="str">
        <f t="shared" si="9"/>
        <v>U</v>
      </c>
      <c r="Q37" s="586" t="str">
        <f t="shared" si="10"/>
        <v/>
      </c>
      <c r="R37" s="635" t="str">
        <f t="shared" si="11"/>
        <v/>
      </c>
      <c r="S37" s="600"/>
      <c r="T37" s="595" t="str">
        <f t="shared" si="12"/>
        <v/>
      </c>
      <c r="U37" s="601"/>
      <c r="V37" s="595" t="str">
        <f t="shared" si="13"/>
        <v/>
      </c>
      <c r="W37" s="586" t="str">
        <f t="shared" si="15"/>
        <v/>
      </c>
      <c r="X37" s="586" t="str">
        <f t="shared" si="16"/>
        <v/>
      </c>
      <c r="Y37" s="599"/>
      <c r="Z37" s="599"/>
      <c r="AA37" s="599"/>
      <c r="AB37" s="599"/>
      <c r="AC37" s="599"/>
      <c r="AD37" s="599"/>
      <c r="AE37" s="599"/>
      <c r="AF37" s="562"/>
      <c r="AG37" s="562"/>
      <c r="AH37" s="562"/>
      <c r="AJ37" s="758" t="str">
        <f t="array" ref="AJ37">IF($K37="","",IF(SUM(IF(ISNUMBER(VALUE(RIGHT($AM37:$CR37,1))),VALUE(RIGHT($AM37:$CR37,1)),0))=$K37,"T","F"))</f>
        <v>T</v>
      </c>
      <c r="AK37" s="583">
        <f t="array" ref="AK37">IF($K37="","",SUM(IF(LEFT($AM37:$CR37,1)="s",1,0))-SUM(IF(RIGHT(LEFT($AM37:$CR37,2))="-",1,0)))</f>
        <v>0</v>
      </c>
      <c r="AL37" s="562">
        <f t="array" ref="AL37">IF($K37="","",SUM(IF(LEFT($AM37:$CR37,1)="X",1,0)))</f>
        <v>11</v>
      </c>
      <c r="AM37" s="668" t="s">
        <v>2474</v>
      </c>
      <c r="AN37" s="668"/>
      <c r="AO37" s="668"/>
      <c r="AP37" s="668" t="s">
        <v>2474</v>
      </c>
      <c r="AQ37" s="668"/>
      <c r="AR37" s="668" t="s">
        <v>2474</v>
      </c>
      <c r="AS37" s="668" t="s">
        <v>3452</v>
      </c>
      <c r="AT37" s="668" t="s">
        <v>2472</v>
      </c>
      <c r="AU37" s="668" t="s">
        <v>3421</v>
      </c>
      <c r="AV37" s="668" t="s">
        <v>126</v>
      </c>
      <c r="AW37" s="668"/>
      <c r="AX37" s="668" t="s">
        <v>126</v>
      </c>
      <c r="AY37" s="668"/>
      <c r="AZ37" s="668" t="s">
        <v>2472</v>
      </c>
      <c r="BA37" s="668" t="s">
        <v>2213</v>
      </c>
      <c r="BB37" s="668" t="s">
        <v>126</v>
      </c>
      <c r="BC37" s="668"/>
      <c r="BD37" s="668" t="s">
        <v>126</v>
      </c>
      <c r="BE37" s="668" t="s">
        <v>2474</v>
      </c>
      <c r="BF37" s="668" t="s">
        <v>126</v>
      </c>
      <c r="BG37" s="668" t="s">
        <v>2474</v>
      </c>
      <c r="BH37" s="668" t="s">
        <v>2474</v>
      </c>
      <c r="BI37" s="668" t="s">
        <v>3453</v>
      </c>
      <c r="BJ37" s="668" t="s">
        <v>126</v>
      </c>
      <c r="BK37" s="668" t="s">
        <v>3420</v>
      </c>
      <c r="BL37" s="668"/>
      <c r="BM37" s="668" t="s">
        <v>2213</v>
      </c>
      <c r="BN37" s="668" t="s">
        <v>2472</v>
      </c>
      <c r="BO37" s="668" t="s">
        <v>2474</v>
      </c>
      <c r="BP37" s="668"/>
      <c r="BQ37" s="668"/>
      <c r="BR37" s="668"/>
      <c r="BS37" s="668"/>
      <c r="BT37" s="668"/>
      <c r="BU37" s="668"/>
      <c r="BV37" s="668"/>
      <c r="BW37" s="668" t="s">
        <v>3439</v>
      </c>
      <c r="BX37" s="669" t="s">
        <v>2474</v>
      </c>
      <c r="BY37" s="668" t="s">
        <v>2472</v>
      </c>
      <c r="BZ37" s="668" t="s">
        <v>3451</v>
      </c>
      <c r="CA37" s="668"/>
      <c r="CB37" s="668"/>
      <c r="CC37" s="673"/>
      <c r="CD37" s="673"/>
      <c r="CE37" s="673"/>
      <c r="CF37" s="673"/>
      <c r="CG37" s="673"/>
      <c r="CH37" s="673"/>
    </row>
    <row r="38" spans="1:86" s="661" customFormat="1" ht="15" customHeight="1">
      <c r="A38" s="625">
        <v>42869</v>
      </c>
      <c r="B38" s="603"/>
      <c r="C38" s="603"/>
      <c r="D38" s="603"/>
      <c r="E38" s="603"/>
      <c r="F38" s="603"/>
      <c r="G38" s="585"/>
      <c r="H38" s="624" t="s">
        <v>253</v>
      </c>
      <c r="I38" s="603" t="s">
        <v>3</v>
      </c>
      <c r="J38" s="603" t="s">
        <v>285</v>
      </c>
      <c r="K38" s="603">
        <v>2</v>
      </c>
      <c r="L38" s="603">
        <v>5</v>
      </c>
      <c r="M38" s="562" t="str">
        <f t="shared" si="7"/>
        <v>L</v>
      </c>
      <c r="N38" s="562">
        <f t="shared" si="8"/>
        <v>7</v>
      </c>
      <c r="O38" s="598">
        <f t="shared" si="14"/>
        <v>-3</v>
      </c>
      <c r="P38" s="562" t="str">
        <f t="shared" si="9"/>
        <v>O</v>
      </c>
      <c r="Q38" s="586">
        <f t="shared" si="10"/>
        <v>0.25</v>
      </c>
      <c r="R38" s="635">
        <f t="shared" si="11"/>
        <v>-1</v>
      </c>
      <c r="S38" s="600">
        <v>-0.24</v>
      </c>
      <c r="T38" s="595">
        <f t="shared" si="12"/>
        <v>-2.76</v>
      </c>
      <c r="U38" s="601">
        <v>2.4500000000000002</v>
      </c>
      <c r="V38" s="595">
        <f t="shared" si="13"/>
        <v>4.55</v>
      </c>
      <c r="W38" s="586">
        <f t="shared" si="15"/>
        <v>1.105</v>
      </c>
      <c r="X38" s="586">
        <f t="shared" si="16"/>
        <v>1.3450000000000002</v>
      </c>
      <c r="Y38" s="599">
        <v>19</v>
      </c>
      <c r="Z38" s="599">
        <v>17</v>
      </c>
      <c r="AA38" s="599">
        <v>7</v>
      </c>
      <c r="AB38" s="599">
        <v>10</v>
      </c>
      <c r="AC38" s="599">
        <v>59</v>
      </c>
      <c r="AD38" s="599">
        <v>41</v>
      </c>
      <c r="AE38" s="599">
        <v>3421</v>
      </c>
      <c r="AF38" s="562"/>
      <c r="AG38" s="562"/>
      <c r="AH38" s="562"/>
      <c r="AJ38" s="758" t="str">
        <f t="array" ref="AJ38">IF($K38="","",IF(SUM(IF(ISNUMBER(VALUE(RIGHT($AM38:$CR38,1))),VALUE(RIGHT($AM38:$CR38,1)),0))=$K38,"T","F"))</f>
        <v>T</v>
      </c>
      <c r="AK38" s="583">
        <f t="array" ref="AK38">IF($K38="","",SUM(IF(LEFT($AM38:$CR38,1)="s",1,0))-SUM(IF(RIGHT(LEFT($AM38:$CR38,2))="-",1,0)))</f>
        <v>0</v>
      </c>
      <c r="AL38" s="562">
        <f t="array" ref="AL38">IF($K38="","",SUM(IF(LEFT($AM38:$CR38,1)="X",1,0)))</f>
        <v>11</v>
      </c>
      <c r="AM38" s="668" t="s">
        <v>2472</v>
      </c>
      <c r="AN38" s="668" t="s">
        <v>2474</v>
      </c>
      <c r="AO38" s="668" t="s">
        <v>2474</v>
      </c>
      <c r="AP38" s="668" t="s">
        <v>3557</v>
      </c>
      <c r="AQ38" s="668"/>
      <c r="AR38" s="668" t="s">
        <v>2472</v>
      </c>
      <c r="AS38" s="668" t="s">
        <v>2474</v>
      </c>
      <c r="AT38" s="668" t="s">
        <v>2474</v>
      </c>
      <c r="AU38" s="671" t="s">
        <v>3560</v>
      </c>
      <c r="AV38" s="671" t="s">
        <v>3559</v>
      </c>
      <c r="AW38" s="668"/>
      <c r="AX38" s="668" t="s">
        <v>126</v>
      </c>
      <c r="AY38" s="668" t="s">
        <v>2474</v>
      </c>
      <c r="AZ38" s="668" t="s">
        <v>126</v>
      </c>
      <c r="BA38" s="668" t="s">
        <v>3477</v>
      </c>
      <c r="BB38" s="668" t="s">
        <v>126</v>
      </c>
      <c r="BC38" s="668"/>
      <c r="BD38" s="668" t="s">
        <v>3554</v>
      </c>
      <c r="BE38" s="668" t="s">
        <v>2472</v>
      </c>
      <c r="BF38" s="671" t="s">
        <v>3558</v>
      </c>
      <c r="BG38" s="668" t="s">
        <v>126</v>
      </c>
      <c r="BH38" s="668" t="s">
        <v>126</v>
      </c>
      <c r="BI38" s="668" t="s">
        <v>3556</v>
      </c>
      <c r="BJ38" s="668" t="s">
        <v>2213</v>
      </c>
      <c r="BK38" s="668" t="s">
        <v>126</v>
      </c>
      <c r="BL38" s="668"/>
      <c r="BM38" s="668" t="s">
        <v>3476</v>
      </c>
      <c r="BN38" s="668" t="s">
        <v>3555</v>
      </c>
      <c r="BO38" s="668" t="s">
        <v>3556</v>
      </c>
      <c r="BP38" s="668"/>
      <c r="BQ38" s="668"/>
      <c r="BR38" s="668"/>
      <c r="BS38" s="668"/>
      <c r="BT38" s="668"/>
      <c r="BU38" s="668"/>
      <c r="BV38" s="668"/>
      <c r="BW38" s="668" t="s">
        <v>126</v>
      </c>
      <c r="BX38" s="668" t="s">
        <v>2472</v>
      </c>
      <c r="BY38" s="668" t="s">
        <v>126</v>
      </c>
      <c r="BZ38" s="668" t="s">
        <v>2474</v>
      </c>
      <c r="CA38" s="668"/>
      <c r="CB38" s="668"/>
      <c r="CC38" s="673"/>
      <c r="CD38" s="673"/>
      <c r="CE38" s="673"/>
      <c r="CF38" s="673"/>
      <c r="CG38" s="673"/>
      <c r="CH38" s="673"/>
    </row>
    <row r="39" spans="1:86" s="661" customFormat="1" ht="15" customHeight="1">
      <c r="A39" s="625">
        <v>42875</v>
      </c>
      <c r="B39" s="603"/>
      <c r="C39" s="603"/>
      <c r="D39" s="603"/>
      <c r="E39" s="603"/>
      <c r="F39" s="603"/>
      <c r="G39" s="585"/>
      <c r="H39" s="624" t="s">
        <v>267</v>
      </c>
      <c r="I39" s="603" t="s">
        <v>3</v>
      </c>
      <c r="J39" s="603" t="s">
        <v>285</v>
      </c>
      <c r="K39" s="603">
        <v>2</v>
      </c>
      <c r="L39" s="603">
        <v>1</v>
      </c>
      <c r="M39" s="562" t="str">
        <f t="shared" si="7"/>
        <v>W</v>
      </c>
      <c r="N39" s="562">
        <f t="shared" si="8"/>
        <v>3</v>
      </c>
      <c r="O39" s="598">
        <f t="shared" si="14"/>
        <v>1</v>
      </c>
      <c r="P39" s="562" t="str">
        <f t="shared" si="9"/>
        <v>O</v>
      </c>
      <c r="Q39" s="586">
        <f t="shared" si="10"/>
        <v>-0.5</v>
      </c>
      <c r="R39" s="635">
        <f t="shared" si="11"/>
        <v>1</v>
      </c>
      <c r="S39" s="600">
        <v>0.48</v>
      </c>
      <c r="T39" s="595">
        <f t="shared" si="12"/>
        <v>0.52</v>
      </c>
      <c r="U39" s="601">
        <v>2.31</v>
      </c>
      <c r="V39" s="595">
        <f t="shared" si="13"/>
        <v>0.69</v>
      </c>
      <c r="W39" s="586">
        <f t="shared" si="15"/>
        <v>1.395</v>
      </c>
      <c r="X39" s="586">
        <f t="shared" si="16"/>
        <v>0.91500000000000004</v>
      </c>
      <c r="Y39" s="599">
        <v>12</v>
      </c>
      <c r="Z39" s="599">
        <v>5</v>
      </c>
      <c r="AA39" s="599">
        <v>7</v>
      </c>
      <c r="AB39" s="599">
        <v>1</v>
      </c>
      <c r="AC39" s="599">
        <v>55</v>
      </c>
      <c r="AD39" s="599">
        <v>45</v>
      </c>
      <c r="AE39" s="599">
        <v>3421</v>
      </c>
      <c r="AF39" s="562"/>
      <c r="AG39" s="562"/>
      <c r="AH39" s="562"/>
      <c r="AJ39" s="758" t="str">
        <f t="array" ref="AJ39">IF($K39="","",IF(SUM(IF(ISNUMBER(VALUE(RIGHT($AM39:$CR39,1))),VALUE(RIGHT($AM39:$CR39,1)),0))=$K39,"T","F"))</f>
        <v>T</v>
      </c>
      <c r="AK39" s="583">
        <f t="array" ref="AK39">IF($K39="","",SUM(IF(LEFT($AM39:$CR39,1)="s",1,0))-SUM(IF(RIGHT(LEFT($AM39:$CR39,2))="-",1,0)))</f>
        <v>0</v>
      </c>
      <c r="AL39" s="562">
        <f t="array" ref="AL39">IF($K39="","",SUM(IF(LEFT($AM39:$CR39,1)="X",1,0)))</f>
        <v>11</v>
      </c>
      <c r="AM39" s="668" t="s">
        <v>2472</v>
      </c>
      <c r="AN39" s="671" t="s">
        <v>3629</v>
      </c>
      <c r="AO39" s="668" t="s">
        <v>2472</v>
      </c>
      <c r="AP39" s="668" t="s">
        <v>2472</v>
      </c>
      <c r="AQ39" s="668"/>
      <c r="AR39" s="668" t="s">
        <v>2474</v>
      </c>
      <c r="AS39" s="668" t="s">
        <v>2474</v>
      </c>
      <c r="AT39" s="668" t="s">
        <v>2474</v>
      </c>
      <c r="AU39" s="671" t="s">
        <v>3629</v>
      </c>
      <c r="AV39" s="671" t="s">
        <v>3626</v>
      </c>
      <c r="AW39" s="668"/>
      <c r="AX39" s="668" t="s">
        <v>126</v>
      </c>
      <c r="AY39" s="668" t="s">
        <v>2474</v>
      </c>
      <c r="AZ39" s="668" t="s">
        <v>126</v>
      </c>
      <c r="BA39" s="668" t="s">
        <v>2213</v>
      </c>
      <c r="BB39" s="668" t="s">
        <v>126</v>
      </c>
      <c r="BC39" s="668"/>
      <c r="BD39" s="668" t="s">
        <v>2474</v>
      </c>
      <c r="BE39" s="668" t="s">
        <v>2472</v>
      </c>
      <c r="BF39" s="668" t="s">
        <v>3623</v>
      </c>
      <c r="BG39" s="668" t="s">
        <v>126</v>
      </c>
      <c r="BH39" s="668" t="s">
        <v>126</v>
      </c>
      <c r="BI39" s="668" t="s">
        <v>2472</v>
      </c>
      <c r="BJ39" s="668" t="s">
        <v>3611</v>
      </c>
      <c r="BK39" s="668" t="s">
        <v>126</v>
      </c>
      <c r="BL39" s="668"/>
      <c r="BM39" s="668" t="s">
        <v>2213</v>
      </c>
      <c r="BN39" s="668" t="s">
        <v>3624</v>
      </c>
      <c r="BO39" s="668" t="s">
        <v>3623</v>
      </c>
      <c r="BP39" s="668"/>
      <c r="BQ39" s="668"/>
      <c r="BR39" s="668"/>
      <c r="BS39" s="668"/>
      <c r="BT39" s="668"/>
      <c r="BU39" s="668"/>
      <c r="BV39" s="668"/>
      <c r="BW39" s="668" t="s">
        <v>126</v>
      </c>
      <c r="BX39" s="668" t="s">
        <v>3624</v>
      </c>
      <c r="BY39" s="668" t="s">
        <v>126</v>
      </c>
      <c r="BZ39" s="668" t="s">
        <v>2474</v>
      </c>
      <c r="CA39" s="668"/>
      <c r="CB39" s="668"/>
      <c r="CC39" s="673"/>
      <c r="CD39" s="673"/>
      <c r="CE39" s="673"/>
      <c r="CF39" s="673"/>
      <c r="CG39" s="673"/>
      <c r="CH39" s="673"/>
    </row>
    <row r="40" spans="1:86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254</v>
      </c>
      <c r="I40" s="603" t="s">
        <v>2</v>
      </c>
      <c r="J40" s="603" t="s">
        <v>285</v>
      </c>
      <c r="K40" s="603">
        <v>0</v>
      </c>
      <c r="L40" s="603">
        <v>0</v>
      </c>
      <c r="M40" s="562" t="str">
        <f t="shared" si="7"/>
        <v>D</v>
      </c>
      <c r="N40" s="562">
        <f t="shared" si="8"/>
        <v>0</v>
      </c>
      <c r="O40" s="598">
        <f t="shared" si="14"/>
        <v>0</v>
      </c>
      <c r="P40" s="562" t="str">
        <f t="shared" si="9"/>
        <v>U</v>
      </c>
      <c r="Q40" s="586">
        <f t="shared" si="10"/>
        <v>-0.75</v>
      </c>
      <c r="R40" s="635">
        <f t="shared" si="11"/>
        <v>-1</v>
      </c>
      <c r="S40" s="600">
        <v>0.81</v>
      </c>
      <c r="T40" s="595">
        <f t="shared" si="12"/>
        <v>-0.81</v>
      </c>
      <c r="U40" s="601">
        <v>2.79</v>
      </c>
      <c r="V40" s="595">
        <f t="shared" si="13"/>
        <v>-2.79</v>
      </c>
      <c r="W40" s="586">
        <f t="shared" si="15"/>
        <v>1.8</v>
      </c>
      <c r="X40" s="586">
        <f t="shared" si="16"/>
        <v>0.99</v>
      </c>
      <c r="Y40" s="599">
        <v>7</v>
      </c>
      <c r="Z40" s="599">
        <v>15</v>
      </c>
      <c r="AA40" s="599">
        <v>0</v>
      </c>
      <c r="AB40" s="599">
        <v>2</v>
      </c>
      <c r="AC40" s="599">
        <v>48</v>
      </c>
      <c r="AD40" s="599">
        <v>52</v>
      </c>
      <c r="AE40" s="599">
        <v>3421</v>
      </c>
      <c r="AF40" s="562"/>
      <c r="AG40" s="562"/>
      <c r="AH40" s="562"/>
      <c r="AJ40" s="758" t="str">
        <f t="array" ref="AJ40">IF($K40="","",IF(SUM(IF(ISNUMBER(VALUE(RIGHT($AM40:$CR40,1))),VALUE(RIGHT($AM40:$CR40,1)),0))=$K40,"T","F"))</f>
        <v>T</v>
      </c>
      <c r="AK40" s="583">
        <f t="array" ref="AK40">IF($K40="","",SUM(IF(LEFT($AM40:$CR40,1)="s",1,0))-SUM(IF(RIGHT(LEFT($AM40:$CR40,2))="-",1,0)))</f>
        <v>0</v>
      </c>
      <c r="AL40" s="562">
        <f t="array" ref="AL40">IF($K40="","",SUM(IF(LEFT($AM40:$CR40,1)="X",1,0)))</f>
        <v>11</v>
      </c>
      <c r="AM40" s="668" t="s">
        <v>3797</v>
      </c>
      <c r="AN40" s="668" t="s">
        <v>2474</v>
      </c>
      <c r="AO40" s="668" t="s">
        <v>3794</v>
      </c>
      <c r="AP40" s="668" t="s">
        <v>3795</v>
      </c>
      <c r="AQ40" s="668"/>
      <c r="AR40" s="668" t="s">
        <v>2474</v>
      </c>
      <c r="AS40" s="668" t="s">
        <v>2474</v>
      </c>
      <c r="AT40" s="668" t="s">
        <v>2474</v>
      </c>
      <c r="AU40" s="668" t="s">
        <v>2474</v>
      </c>
      <c r="AV40" s="668" t="s">
        <v>2474</v>
      </c>
      <c r="AW40" s="668"/>
      <c r="AX40" s="668"/>
      <c r="AY40" s="668" t="s">
        <v>2474</v>
      </c>
      <c r="AZ40" s="668"/>
      <c r="BA40" s="668" t="s">
        <v>2759</v>
      </c>
      <c r="BB40" s="668"/>
      <c r="BC40" s="668"/>
      <c r="BD40" s="668" t="s">
        <v>2474</v>
      </c>
      <c r="BE40" s="668" t="s">
        <v>3796</v>
      </c>
      <c r="BF40" s="668" t="s">
        <v>3740</v>
      </c>
      <c r="BG40" s="668"/>
      <c r="BH40" s="668"/>
      <c r="BI40" s="668" t="s">
        <v>3794</v>
      </c>
      <c r="BJ40" s="668" t="s">
        <v>2213</v>
      </c>
      <c r="BK40" s="668"/>
      <c r="BL40" s="668"/>
      <c r="BM40" s="668" t="s">
        <v>2213</v>
      </c>
      <c r="BN40" s="668" t="s">
        <v>3742</v>
      </c>
      <c r="BO40" s="668" t="s">
        <v>3741</v>
      </c>
      <c r="BP40" s="668"/>
      <c r="BQ40" s="668" t="s">
        <v>3455</v>
      </c>
      <c r="BR40" s="668"/>
      <c r="BS40" s="668"/>
      <c r="BT40" s="668"/>
      <c r="BU40" s="668"/>
      <c r="BV40" s="668"/>
      <c r="BW40" s="668"/>
      <c r="BX40" s="668" t="s">
        <v>3742</v>
      </c>
      <c r="BY40" s="668"/>
      <c r="BZ40" s="669" t="s">
        <v>2474</v>
      </c>
      <c r="CA40" s="668"/>
      <c r="CB40" s="668"/>
      <c r="CC40" s="673"/>
      <c r="CD40" s="673"/>
      <c r="CE40" s="673"/>
      <c r="CF40" s="673"/>
      <c r="CG40" s="673"/>
      <c r="CH40" s="673"/>
    </row>
    <row r="41" spans="1:86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645</v>
      </c>
      <c r="I41" s="596" t="s">
        <v>3</v>
      </c>
      <c r="J41" s="596" t="s">
        <v>1199</v>
      </c>
      <c r="K41" s="596">
        <v>2</v>
      </c>
      <c r="L41" s="596">
        <v>1</v>
      </c>
      <c r="M41" s="562" t="str">
        <f t="shared" si="7"/>
        <v>W</v>
      </c>
      <c r="N41" s="562">
        <f t="shared" si="8"/>
        <v>3</v>
      </c>
      <c r="O41" s="598">
        <f t="shared" si="14"/>
        <v>1</v>
      </c>
      <c r="P41" s="562" t="str">
        <f t="shared" si="9"/>
        <v>O</v>
      </c>
      <c r="Q41" s="586" t="str">
        <f>IF(S41="","",IF(SIGN(S41)&lt;&gt;1,VLOOKUP(ABS(S41),SUP_HDC,3,TRUE),-VLOOKUP(ABS(S41),SUP_HDC,3,TRUE)))</f>
        <v/>
      </c>
      <c r="R41" s="635" t="str">
        <f>IF(Q41="","",IF((K41-L41+Q41)&gt;=0.5,1,IF((K41-L41+Q41)=0.25,0.5,IF((K41-L41+Q41)&lt;=-0.5,-1,IF((K41-L41+Q41)=-0.25,-0.5,0)))))</f>
        <v/>
      </c>
      <c r="S41" s="600"/>
      <c r="T41" s="595" t="str">
        <f t="shared" si="12"/>
        <v/>
      </c>
      <c r="U41" s="601"/>
      <c r="V41" s="595" t="str">
        <f t="shared" si="13"/>
        <v/>
      </c>
      <c r="W41" s="586" t="str">
        <f t="shared" si="15"/>
        <v/>
      </c>
      <c r="X41" s="586" t="str">
        <f t="shared" si="16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IF($K41="","",IF(SUM(IF(ISNUMBER(VALUE(RIGHT($AM41:$CR41,1))),VALUE(RIGHT($AM41:$CR41,1)),0))=$K41,"T","F"))</f>
        <v>T</v>
      </c>
      <c r="AK41" s="583">
        <f t="array" ref="AK41">IF($K41="","",SUM(IF(LEFT($AM41:$CR41,1)="s",1,0))-SUM(IF(RIGHT(LEFT($AM41:$CR41,2))="-",1,0)))</f>
        <v>0</v>
      </c>
      <c r="AL41" s="562">
        <f t="array" ref="AL41">IF($K41="","",SUM(IF(LEFT($AM41:$CR41,1)="X",1,0)))</f>
        <v>11</v>
      </c>
      <c r="AM41" s="668" t="s">
        <v>2474</v>
      </c>
      <c r="AN41" s="668"/>
      <c r="AO41" s="669" t="s">
        <v>2474</v>
      </c>
      <c r="AP41" s="668" t="s">
        <v>2474</v>
      </c>
      <c r="AQ41" s="668"/>
      <c r="AR41" s="668" t="s">
        <v>2472</v>
      </c>
      <c r="AS41" s="668" t="s">
        <v>126</v>
      </c>
      <c r="AT41" s="668" t="s">
        <v>3862</v>
      </c>
      <c r="AU41" s="668" t="s">
        <v>3862</v>
      </c>
      <c r="AV41" s="668" t="s">
        <v>126</v>
      </c>
      <c r="AW41" s="668"/>
      <c r="AX41" s="668" t="s">
        <v>126</v>
      </c>
      <c r="AY41" s="668"/>
      <c r="AZ41" s="668" t="s">
        <v>2472</v>
      </c>
      <c r="BA41" s="668" t="s">
        <v>2213</v>
      </c>
      <c r="BB41" s="668" t="s">
        <v>126</v>
      </c>
      <c r="BC41" s="668"/>
      <c r="BD41" s="668" t="s">
        <v>126</v>
      </c>
      <c r="BE41" s="669" t="s">
        <v>3865</v>
      </c>
      <c r="BF41" s="668" t="s">
        <v>126</v>
      </c>
      <c r="BG41" s="668" t="s">
        <v>2474</v>
      </c>
      <c r="BH41" s="668" t="s">
        <v>126</v>
      </c>
      <c r="BI41" s="669" t="s">
        <v>2474</v>
      </c>
      <c r="BJ41" s="668" t="s">
        <v>2474</v>
      </c>
      <c r="BK41" s="668" t="s">
        <v>2137</v>
      </c>
      <c r="BL41" s="668"/>
      <c r="BM41" s="668" t="s">
        <v>3873</v>
      </c>
      <c r="BN41" s="668" t="s">
        <v>3864</v>
      </c>
      <c r="BO41" s="668" t="s">
        <v>2472</v>
      </c>
      <c r="BP41" s="668"/>
      <c r="BQ41" s="668" t="s">
        <v>3455</v>
      </c>
      <c r="BR41" s="668"/>
      <c r="BS41" s="668"/>
      <c r="BT41" s="668"/>
      <c r="BU41" s="668"/>
      <c r="BV41" s="668"/>
      <c r="BW41" s="668" t="s">
        <v>2474</v>
      </c>
      <c r="BX41" s="668" t="s">
        <v>3843</v>
      </c>
      <c r="BY41" s="668" t="s">
        <v>3865</v>
      </c>
      <c r="BZ41" s="668" t="s">
        <v>2472</v>
      </c>
      <c r="CA41" s="668"/>
      <c r="CB41" s="668"/>
      <c r="CC41" s="673"/>
      <c r="CD41" s="673"/>
      <c r="CE41" s="673"/>
      <c r="CF41" s="673"/>
      <c r="CG41" s="673"/>
      <c r="CH41" s="673"/>
    </row>
    <row r="42" spans="1:86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255</v>
      </c>
      <c r="I42" s="603" t="s">
        <v>2</v>
      </c>
      <c r="J42" s="603" t="s">
        <v>285</v>
      </c>
      <c r="K42" s="603">
        <v>1</v>
      </c>
      <c r="L42" s="603">
        <v>3</v>
      </c>
      <c r="M42" s="562" t="str">
        <f t="shared" si="7"/>
        <v>L</v>
      </c>
      <c r="N42" s="562">
        <f t="shared" si="8"/>
        <v>4</v>
      </c>
      <c r="O42" s="598">
        <f t="shared" si="14"/>
        <v>-2</v>
      </c>
      <c r="P42" s="562" t="str">
        <f t="shared" si="9"/>
        <v>O</v>
      </c>
      <c r="Q42" s="586">
        <f>IF(S42="","",IF(SIGN(S42)&lt;&gt;1,VLOOKUP(ABS(S42),SUP_HDC,3,TRUE),-VLOOKUP(ABS(S42),SUP_HDC,3,TRUE)))</f>
        <v>0</v>
      </c>
      <c r="R42" s="635">
        <f>IF(Q42="","",IF((K42-L42+Q42)&gt;=0.5,1,IF((K42-L42+Q42)=0.25,0.5,IF((K42-L42+Q42)&lt;=-0.5,-1,IF((K42-L42+Q42)=-0.25,-0.5,0)))))</f>
        <v>-1</v>
      </c>
      <c r="S42" s="600">
        <v>-0.13</v>
      </c>
      <c r="T42" s="595">
        <f t="shared" si="12"/>
        <v>-1.87</v>
      </c>
      <c r="U42" s="601">
        <v>2.65</v>
      </c>
      <c r="V42" s="595">
        <f t="shared" si="13"/>
        <v>1.35</v>
      </c>
      <c r="W42" s="586">
        <f t="shared" si="15"/>
        <v>1.26</v>
      </c>
      <c r="X42" s="586">
        <f t="shared" si="16"/>
        <v>1.39</v>
      </c>
      <c r="Y42" s="599">
        <v>15</v>
      </c>
      <c r="Z42" s="599">
        <v>19</v>
      </c>
      <c r="AA42" s="599">
        <v>5</v>
      </c>
      <c r="AB42" s="599">
        <v>3</v>
      </c>
      <c r="AC42" s="599">
        <v>58</v>
      </c>
      <c r="AD42" s="599">
        <v>42</v>
      </c>
      <c r="AE42" s="599">
        <v>3421</v>
      </c>
      <c r="AF42" s="562"/>
      <c r="AG42" s="562"/>
      <c r="AH42" s="562"/>
      <c r="AJ42" s="758" t="str">
        <f t="array" ref="AJ42">IF($K42="","",IF(SUM(IF(ISNUMBER(VALUE(RIGHT($AM42:$CR42,1))),VALUE(RIGHT($AM42:$CR42,1)),0))=$K42,"T","F"))</f>
        <v>T</v>
      </c>
      <c r="AK42" s="583">
        <f t="array" ref="AK42">IF($K42="","",SUM(IF(LEFT($AM42:$CR42,1)="s",1,0))-SUM(IF(RIGHT(LEFT($AM42:$CR42,2))="-",1,0)))</f>
        <v>0</v>
      </c>
      <c r="AL42" s="562">
        <f t="array" ref="AL42">IF($K42="","",SUM(IF(LEFT($AM42:$CR42,1)="X",1,0)))</f>
        <v>11</v>
      </c>
      <c r="AM42" s="668" t="s">
        <v>3912</v>
      </c>
      <c r="AN42" s="668" t="s">
        <v>3890</v>
      </c>
      <c r="AO42" s="668" t="s">
        <v>3909</v>
      </c>
      <c r="AP42" s="668"/>
      <c r="AQ42" s="668"/>
      <c r="AR42" s="668" t="s">
        <v>3890</v>
      </c>
      <c r="AS42" s="671" t="s">
        <v>2271</v>
      </c>
      <c r="AT42" s="668" t="s">
        <v>3891</v>
      </c>
      <c r="AU42" s="668" t="s">
        <v>3890</v>
      </c>
      <c r="AV42" s="671" t="s">
        <v>2207</v>
      </c>
      <c r="AW42" s="668"/>
      <c r="AX42" s="668"/>
      <c r="AY42" s="668" t="s">
        <v>3890</v>
      </c>
      <c r="AZ42" s="668"/>
      <c r="BA42" s="668" t="s">
        <v>2759</v>
      </c>
      <c r="BB42" s="668"/>
      <c r="BC42" s="668"/>
      <c r="BD42" s="668"/>
      <c r="BE42" s="668" t="s">
        <v>3913</v>
      </c>
      <c r="BF42" s="668" t="s">
        <v>3909</v>
      </c>
      <c r="BG42" s="668"/>
      <c r="BH42" s="668"/>
      <c r="BI42" s="668" t="s">
        <v>3912</v>
      </c>
      <c r="BJ42" s="668" t="s">
        <v>3911</v>
      </c>
      <c r="BK42" s="668"/>
      <c r="BL42" s="668"/>
      <c r="BM42" s="668" t="s">
        <v>3910</v>
      </c>
      <c r="BN42" s="668" t="s">
        <v>3912</v>
      </c>
      <c r="BO42" s="668" t="s">
        <v>3891</v>
      </c>
      <c r="BP42" s="668"/>
      <c r="BQ42" s="668" t="s">
        <v>3455</v>
      </c>
      <c r="BR42" s="668"/>
      <c r="BS42" s="668"/>
      <c r="BT42" s="668"/>
      <c r="BU42" s="668"/>
      <c r="BV42" s="668"/>
      <c r="BW42" s="668"/>
      <c r="BX42" s="668" t="s">
        <v>3910</v>
      </c>
      <c r="BY42" s="668"/>
      <c r="BZ42" s="668" t="s">
        <v>2137</v>
      </c>
      <c r="CA42" s="668"/>
      <c r="CB42" s="668"/>
      <c r="CC42" s="673"/>
      <c r="CD42" s="673"/>
      <c r="CE42" s="673"/>
      <c r="CF42" s="673"/>
      <c r="CG42" s="673"/>
      <c r="CH42" s="673"/>
    </row>
    <row r="43" spans="1:86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257</v>
      </c>
      <c r="I43" s="603" t="s">
        <v>3</v>
      </c>
      <c r="J43" s="603" t="s">
        <v>285</v>
      </c>
      <c r="K43" s="603">
        <v>0</v>
      </c>
      <c r="L43" s="603">
        <v>1</v>
      </c>
      <c r="M43" s="562" t="str">
        <f t="shared" si="7"/>
        <v>L</v>
      </c>
      <c r="N43" s="562">
        <f t="shared" si="8"/>
        <v>1</v>
      </c>
      <c r="O43" s="598">
        <f t="shared" si="14"/>
        <v>-1</v>
      </c>
      <c r="P43" s="562" t="str">
        <f t="shared" si="9"/>
        <v>U</v>
      </c>
      <c r="Q43" s="586">
        <f t="shared" ref="Q43:Q58" si="17">IF(S43="","",IF(SIGN(S43)&lt;&gt;1,VLOOKUP(ABS(S43),SUP_HDC,3,TRUE),-VLOOKUP(ABS(S43),SUP_HDC,3,TRUE)))</f>
        <v>0.5</v>
      </c>
      <c r="R43" s="635">
        <f t="shared" ref="R43:R58" si="18">IF(Q43="","",IF((K43-L43+Q43)&gt;=0.5,1,IF((K43-L43+Q43)=0.25,0.5,IF((K43-L43+Q43)&lt;=-0.5,-1,IF((K43-L43+Q43)=-0.25,-0.5,0)))))</f>
        <v>-1</v>
      </c>
      <c r="S43" s="600">
        <v>-0.69</v>
      </c>
      <c r="T43" s="595">
        <f t="shared" si="12"/>
        <v>-0.31000000000000005</v>
      </c>
      <c r="U43" s="601">
        <v>2.98</v>
      </c>
      <c r="V43" s="595">
        <f t="shared" si="13"/>
        <v>-1.98</v>
      </c>
      <c r="W43" s="586">
        <f t="shared" si="15"/>
        <v>1.145</v>
      </c>
      <c r="X43" s="586">
        <f t="shared" si="16"/>
        <v>1.835</v>
      </c>
      <c r="Y43" s="599">
        <v>13</v>
      </c>
      <c r="Z43" s="599">
        <v>6</v>
      </c>
      <c r="AA43" s="599">
        <v>2</v>
      </c>
      <c r="AB43" s="599">
        <v>3</v>
      </c>
      <c r="AC43" s="599">
        <v>48</v>
      </c>
      <c r="AD43" s="599">
        <v>52</v>
      </c>
      <c r="AE43" s="599">
        <v>3421</v>
      </c>
      <c r="AF43" s="562"/>
      <c r="AG43" s="562"/>
      <c r="AH43" s="562"/>
      <c r="AJ43" s="758" t="str">
        <f t="array" ref="AJ43">IF($K43="","",IF(SUM(IF(ISNUMBER(VALUE(RIGHT($AM43:$CR43,1))),VALUE(RIGHT($AM43:$CR43,1)),0))=$K43,"T","F"))</f>
        <v>T</v>
      </c>
      <c r="AK43" s="583">
        <f t="array" ref="AK43">IF($K43="","",SUM(IF(LEFT($AM43:$CR43,1)="s",1,0))-SUM(IF(RIGHT(LEFT($AM43:$CR43,2))="-",1,0)))</f>
        <v>0</v>
      </c>
      <c r="AL43" s="562">
        <f t="array" ref="AL43">IF($K43="","",SUM(IF(LEFT($AM43:$CR43,1)="X",1,0)))</f>
        <v>11</v>
      </c>
      <c r="AM43" s="668" t="s">
        <v>4043</v>
      </c>
      <c r="AN43" s="668" t="s">
        <v>4034</v>
      </c>
      <c r="AO43" s="668" t="s">
        <v>4035</v>
      </c>
      <c r="AP43" s="668"/>
      <c r="AQ43" s="668"/>
      <c r="AR43" s="668" t="s">
        <v>4034</v>
      </c>
      <c r="AS43" s="669" t="s">
        <v>4037</v>
      </c>
      <c r="AT43" s="668" t="s">
        <v>4039</v>
      </c>
      <c r="AU43" s="668" t="s">
        <v>4040</v>
      </c>
      <c r="AV43" s="668" t="s">
        <v>4034</v>
      </c>
      <c r="AW43" s="668"/>
      <c r="AX43" s="668" t="s">
        <v>126</v>
      </c>
      <c r="AY43" s="668" t="s">
        <v>4034</v>
      </c>
      <c r="AZ43" s="668"/>
      <c r="BA43" s="668" t="s">
        <v>2759</v>
      </c>
      <c r="BB43" s="668"/>
      <c r="BC43" s="668"/>
      <c r="BD43" s="668" t="s">
        <v>2225</v>
      </c>
      <c r="BE43" s="668" t="s">
        <v>4038</v>
      </c>
      <c r="BF43" s="668" t="s">
        <v>4036</v>
      </c>
      <c r="BG43" s="668"/>
      <c r="BH43" s="668"/>
      <c r="BI43" s="668" t="s">
        <v>4043</v>
      </c>
      <c r="BJ43" s="668" t="s">
        <v>4042</v>
      </c>
      <c r="BK43" s="668"/>
      <c r="BL43" s="668"/>
      <c r="BM43" s="668" t="s">
        <v>4042</v>
      </c>
      <c r="BN43" s="668" t="s">
        <v>4043</v>
      </c>
      <c r="BO43" s="669" t="s">
        <v>4040</v>
      </c>
      <c r="BP43" s="668" t="s">
        <v>126</v>
      </c>
      <c r="BQ43" s="668"/>
      <c r="BR43" s="668"/>
      <c r="BS43" s="668"/>
      <c r="BT43" s="668"/>
      <c r="BU43" s="668"/>
      <c r="BV43" s="668"/>
      <c r="BW43" s="668" t="s">
        <v>2318</v>
      </c>
      <c r="BX43" s="681" t="s">
        <v>4041</v>
      </c>
      <c r="BY43" s="668"/>
      <c r="BZ43" s="668"/>
      <c r="CA43" s="668"/>
      <c r="CB43" s="668"/>
      <c r="CC43" s="673"/>
      <c r="CD43" s="673"/>
      <c r="CE43" s="673"/>
      <c r="CF43" s="673"/>
      <c r="CG43" s="673"/>
      <c r="CH43" s="673"/>
    </row>
    <row r="44" spans="1:86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4007</v>
      </c>
      <c r="I44" s="596" t="s">
        <v>3990</v>
      </c>
      <c r="J44" s="596" t="s">
        <v>3991</v>
      </c>
      <c r="K44" s="596">
        <v>3</v>
      </c>
      <c r="L44" s="596">
        <v>2</v>
      </c>
      <c r="M44" s="562" t="str">
        <f t="shared" si="7"/>
        <v>W</v>
      </c>
      <c r="N44" s="562">
        <f t="shared" si="8"/>
        <v>5</v>
      </c>
      <c r="O44" s="598">
        <f t="shared" si="14"/>
        <v>1</v>
      </c>
      <c r="P44" s="562" t="str">
        <f t="shared" si="9"/>
        <v>O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/>
      <c r="AK44" s="583"/>
      <c r="AL44" s="562"/>
      <c r="AM44" s="668" t="s">
        <v>4123</v>
      </c>
      <c r="AN44" s="668"/>
      <c r="AO44" s="668"/>
      <c r="AP44" s="668" t="s">
        <v>4129</v>
      </c>
      <c r="AQ44" s="668"/>
      <c r="AR44" s="668" t="s">
        <v>4126</v>
      </c>
      <c r="AS44" s="668"/>
      <c r="AT44" s="668" t="s">
        <v>2213</v>
      </c>
      <c r="AU44" s="668" t="s">
        <v>4124</v>
      </c>
      <c r="AV44" s="668" t="s">
        <v>4124</v>
      </c>
      <c r="AW44" s="668"/>
      <c r="AX44" s="668"/>
      <c r="AY44" s="668"/>
      <c r="AZ44" s="668" t="s">
        <v>4124</v>
      </c>
      <c r="BA44" s="668" t="s">
        <v>2318</v>
      </c>
      <c r="BB44" s="668" t="s">
        <v>4128</v>
      </c>
      <c r="BC44" s="668"/>
      <c r="BD44" s="668" t="s">
        <v>2137</v>
      </c>
      <c r="BE44" s="668" t="s">
        <v>2138</v>
      </c>
      <c r="BF44" s="668"/>
      <c r="BG44" s="668" t="s">
        <v>4123</v>
      </c>
      <c r="BH44" s="668" t="s">
        <v>4129</v>
      </c>
      <c r="BI44" s="668" t="s">
        <v>4127</v>
      </c>
      <c r="BJ44" s="668" t="s">
        <v>2137</v>
      </c>
      <c r="BK44" s="668"/>
      <c r="BL44" s="668"/>
      <c r="BM44" s="668" t="s">
        <v>2207</v>
      </c>
      <c r="BN44" s="668" t="s">
        <v>2477</v>
      </c>
      <c r="BO44" s="668" t="s">
        <v>4124</v>
      </c>
      <c r="BP44" s="668"/>
      <c r="BQ44" s="668"/>
      <c r="BR44" s="668"/>
      <c r="BS44" s="668"/>
      <c r="BT44" s="668"/>
      <c r="BU44" s="668"/>
      <c r="BV44" s="668"/>
      <c r="BW44" s="668" t="s">
        <v>2318</v>
      </c>
      <c r="BX44" s="668" t="s">
        <v>2138</v>
      </c>
      <c r="BY44" s="668" t="s">
        <v>4129</v>
      </c>
      <c r="BZ44" s="668"/>
      <c r="CA44" s="668"/>
      <c r="CB44" s="668"/>
      <c r="CC44" s="673"/>
      <c r="CD44" s="673"/>
      <c r="CE44" s="673"/>
      <c r="CF44" s="673"/>
      <c r="CG44" s="673"/>
      <c r="CH44" s="673"/>
    </row>
    <row r="45" spans="1:86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1204</v>
      </c>
      <c r="I45" s="603" t="s">
        <v>2</v>
      </c>
      <c r="J45" s="603" t="s">
        <v>285</v>
      </c>
      <c r="K45" s="603">
        <v>0</v>
      </c>
      <c r="L45" s="603">
        <v>3</v>
      </c>
      <c r="M45" s="562" t="str">
        <f t="shared" si="7"/>
        <v>L</v>
      </c>
      <c r="N45" s="562">
        <f t="shared" si="8"/>
        <v>3</v>
      </c>
      <c r="O45" s="598">
        <f t="shared" si="14"/>
        <v>-3</v>
      </c>
      <c r="P45" s="562" t="str">
        <f t="shared" si="9"/>
        <v>O</v>
      </c>
      <c r="Q45" s="586">
        <f t="shared" si="17"/>
        <v>-0.75</v>
      </c>
      <c r="R45" s="635">
        <f t="shared" si="18"/>
        <v>-1</v>
      </c>
      <c r="S45" s="600">
        <v>0.71</v>
      </c>
      <c r="T45" s="595">
        <f t="shared" si="12"/>
        <v>-3.71</v>
      </c>
      <c r="U45" s="601">
        <v>2.78</v>
      </c>
      <c r="V45" s="595">
        <f t="shared" si="13"/>
        <v>0.2200000000000002</v>
      </c>
      <c r="W45" s="586">
        <f t="shared" si="15"/>
        <v>1.7449999999999999</v>
      </c>
      <c r="X45" s="586">
        <f t="shared" si="16"/>
        <v>1.0349999999999999</v>
      </c>
      <c r="Y45" s="725">
        <v>21</v>
      </c>
      <c r="Z45" s="725">
        <v>12</v>
      </c>
      <c r="AA45" s="725">
        <v>2</v>
      </c>
      <c r="AB45" s="725">
        <v>4</v>
      </c>
      <c r="AC45" s="725">
        <v>58</v>
      </c>
      <c r="AD45" s="725">
        <v>42</v>
      </c>
      <c r="AE45" s="725">
        <v>3421</v>
      </c>
      <c r="AF45" s="562"/>
      <c r="AG45" s="562"/>
      <c r="AH45" s="562"/>
      <c r="AJ45" s="758" t="str">
        <f t="array" ref="AJ45">IF($K45="","",IF(SUM(IF(ISNUMBER(VALUE(RIGHT($AM45:$CR45,1))),VALUE(RIGHT($AM45:$CR45,1)),0))=$K45,"T","F"))</f>
        <v>T</v>
      </c>
      <c r="AK45" s="583">
        <f t="array" ref="AK45">IF($K45="","",SUM(IF(LEFT($AM45:$CR45,1)="s",1,0))-SUM(IF(RIGHT(LEFT($AM45:$CR45,2))="-",1,0)))</f>
        <v>0</v>
      </c>
      <c r="AL45" s="562">
        <f t="array" ref="AL45">IF($K45="","",SUM(IF(LEFT($AM45:$CR45,1)="X",1,0)))</f>
        <v>11</v>
      </c>
      <c r="AM45" s="668" t="s">
        <v>2472</v>
      </c>
      <c r="AN45" s="668" t="s">
        <v>2474</v>
      </c>
      <c r="AO45" s="668" t="s">
        <v>2474</v>
      </c>
      <c r="AP45" s="668" t="s">
        <v>126</v>
      </c>
      <c r="AQ45" s="668"/>
      <c r="AR45" s="668" t="s">
        <v>2474</v>
      </c>
      <c r="AS45" s="669" t="s">
        <v>2474</v>
      </c>
      <c r="AT45" s="668" t="s">
        <v>2474</v>
      </c>
      <c r="AU45" s="668" t="s">
        <v>2474</v>
      </c>
      <c r="AV45" s="668" t="s">
        <v>2473</v>
      </c>
      <c r="AW45" s="668"/>
      <c r="AX45" s="668" t="s">
        <v>126</v>
      </c>
      <c r="AY45" s="668" t="s">
        <v>2474</v>
      </c>
      <c r="AZ45" s="668" t="s">
        <v>126</v>
      </c>
      <c r="BA45" s="668" t="s">
        <v>2213</v>
      </c>
      <c r="BB45" s="668" t="s">
        <v>126</v>
      </c>
      <c r="BC45" s="668"/>
      <c r="BD45" s="668" t="s">
        <v>2473</v>
      </c>
      <c r="BE45" s="668" t="s">
        <v>2472</v>
      </c>
      <c r="BF45" s="668" t="s">
        <v>2474</v>
      </c>
      <c r="BG45" s="668" t="s">
        <v>126</v>
      </c>
      <c r="BH45" s="668" t="s">
        <v>126</v>
      </c>
      <c r="BI45" s="668" t="s">
        <v>2471</v>
      </c>
      <c r="BJ45" s="668" t="s">
        <v>2472</v>
      </c>
      <c r="BK45" s="668" t="s">
        <v>126</v>
      </c>
      <c r="BL45" s="668"/>
      <c r="BM45" s="668" t="s">
        <v>2471</v>
      </c>
      <c r="BN45" s="668" t="s">
        <v>2471</v>
      </c>
      <c r="BO45" s="668" t="s">
        <v>2473</v>
      </c>
      <c r="BP45" s="668"/>
      <c r="BQ45" s="668"/>
      <c r="BR45" s="668"/>
      <c r="BS45" s="668"/>
      <c r="BT45" s="668"/>
      <c r="BU45" s="668"/>
      <c r="BV45" s="668"/>
      <c r="BW45" s="668" t="s">
        <v>2213</v>
      </c>
      <c r="BX45" s="668" t="s">
        <v>2472</v>
      </c>
      <c r="BY45" s="668" t="s">
        <v>126</v>
      </c>
      <c r="BZ45" s="668" t="s">
        <v>126</v>
      </c>
      <c r="CA45" s="668"/>
      <c r="CB45" s="668"/>
      <c r="CC45" s="673"/>
      <c r="CD45" s="673"/>
      <c r="CE45" s="673"/>
      <c r="CF45" s="673"/>
      <c r="CG45" s="673"/>
      <c r="CH45" s="673"/>
    </row>
    <row r="46" spans="1:86" s="661" customFormat="1" ht="15" customHeight="1">
      <c r="A46" s="626">
        <v>42914</v>
      </c>
      <c r="B46" s="603"/>
      <c r="C46" s="603"/>
      <c r="D46" s="603"/>
      <c r="E46" s="603"/>
      <c r="F46" s="603"/>
      <c r="G46" s="585"/>
      <c r="H46" s="623" t="s">
        <v>264</v>
      </c>
      <c r="I46" s="596" t="s">
        <v>2</v>
      </c>
      <c r="J46" s="596" t="s">
        <v>1199</v>
      </c>
      <c r="K46" s="596">
        <v>0</v>
      </c>
      <c r="L46" s="596">
        <v>1</v>
      </c>
      <c r="M46" s="562" t="str">
        <f t="shared" si="7"/>
        <v>L</v>
      </c>
      <c r="N46" s="562">
        <f t="shared" si="8"/>
        <v>1</v>
      </c>
      <c r="O46" s="598">
        <f t="shared" si="14"/>
        <v>-1</v>
      </c>
      <c r="P46" s="562" t="str">
        <f t="shared" si="9"/>
        <v>U</v>
      </c>
      <c r="Q46" s="586"/>
      <c r="R46" s="635"/>
      <c r="S46" s="600"/>
      <c r="T46" s="595"/>
      <c r="U46" s="601"/>
      <c r="V46" s="595"/>
      <c r="W46" s="586"/>
      <c r="X46" s="586"/>
      <c r="Y46" s="599"/>
      <c r="Z46" s="599"/>
      <c r="AA46" s="599"/>
      <c r="AB46" s="599"/>
      <c r="AC46" s="599"/>
      <c r="AD46" s="599"/>
      <c r="AE46" s="599"/>
      <c r="AF46" s="562"/>
      <c r="AG46" s="562"/>
      <c r="AH46" s="562"/>
      <c r="AJ46" s="758"/>
      <c r="AK46" s="583"/>
      <c r="AL46" s="562"/>
      <c r="AM46" s="668" t="s">
        <v>4322</v>
      </c>
      <c r="AN46" s="668" t="s">
        <v>4324</v>
      </c>
      <c r="AO46" s="668"/>
      <c r="AP46" s="668" t="s">
        <v>4322</v>
      </c>
      <c r="AQ46" s="668"/>
      <c r="AR46" s="668" t="s">
        <v>4326</v>
      </c>
      <c r="AS46" s="668"/>
      <c r="AT46" s="668" t="s">
        <v>4362</v>
      </c>
      <c r="AU46" s="668" t="s">
        <v>4362</v>
      </c>
      <c r="AV46" s="668" t="s">
        <v>4324</v>
      </c>
      <c r="AW46" s="668"/>
      <c r="AX46" s="668"/>
      <c r="AY46" s="668"/>
      <c r="AZ46" s="668" t="s">
        <v>4324</v>
      </c>
      <c r="BA46" s="668" t="s">
        <v>2213</v>
      </c>
      <c r="BB46" s="668"/>
      <c r="BC46" s="668"/>
      <c r="BD46" s="668"/>
      <c r="BE46" s="668" t="s">
        <v>4323</v>
      </c>
      <c r="BF46" s="668"/>
      <c r="BG46" s="668" t="s">
        <v>4322</v>
      </c>
      <c r="BH46" s="668" t="s">
        <v>4322</v>
      </c>
      <c r="BI46" s="668" t="s">
        <v>4322</v>
      </c>
      <c r="BJ46" s="668" t="s">
        <v>4363</v>
      </c>
      <c r="BK46" s="668" t="s">
        <v>4361</v>
      </c>
      <c r="BL46" s="668"/>
      <c r="BM46" s="668" t="s">
        <v>4361</v>
      </c>
      <c r="BN46" s="668" t="s">
        <v>4322</v>
      </c>
      <c r="BO46" s="668"/>
      <c r="BP46" s="668"/>
      <c r="BQ46" s="668"/>
      <c r="BR46" s="668"/>
      <c r="BS46" s="668"/>
      <c r="BT46" s="668"/>
      <c r="BU46" s="668"/>
      <c r="BV46" s="668"/>
      <c r="BW46" s="668" t="s">
        <v>2213</v>
      </c>
      <c r="BX46" s="668" t="s">
        <v>4322</v>
      </c>
      <c r="BY46" s="668" t="s">
        <v>2137</v>
      </c>
      <c r="BZ46" s="668"/>
      <c r="CA46" s="668"/>
      <c r="CB46" s="668"/>
      <c r="CC46" s="673"/>
      <c r="CD46" s="673"/>
      <c r="CE46" s="673"/>
      <c r="CF46" s="673"/>
      <c r="CG46" s="673"/>
      <c r="CH46" s="673"/>
    </row>
    <row r="47" spans="1:86" s="661" customFormat="1" ht="15" customHeight="1">
      <c r="A47" s="625">
        <v>42917</v>
      </c>
      <c r="B47" s="603"/>
      <c r="C47" s="603"/>
      <c r="D47" s="603"/>
      <c r="E47" s="603"/>
      <c r="F47" s="603"/>
      <c r="G47" s="585"/>
      <c r="H47" s="624" t="s">
        <v>265</v>
      </c>
      <c r="I47" s="603" t="s">
        <v>3</v>
      </c>
      <c r="J47" s="603" t="s">
        <v>285</v>
      </c>
      <c r="K47" s="603">
        <v>3</v>
      </c>
      <c r="L47" s="603">
        <v>4</v>
      </c>
      <c r="M47" s="562" t="str">
        <f t="shared" si="7"/>
        <v>L</v>
      </c>
      <c r="N47" s="562">
        <f t="shared" si="8"/>
        <v>7</v>
      </c>
      <c r="O47" s="598">
        <f t="shared" si="14"/>
        <v>-1</v>
      </c>
      <c r="P47" s="562" t="str">
        <f t="shared" si="9"/>
        <v>O</v>
      </c>
      <c r="Q47" s="586">
        <f t="shared" si="17"/>
        <v>1.25</v>
      </c>
      <c r="R47" s="635">
        <f t="shared" si="18"/>
        <v>0.5</v>
      </c>
      <c r="S47" s="600">
        <v>-1.32</v>
      </c>
      <c r="T47" s="595">
        <f t="shared" si="12"/>
        <v>0.32000000000000006</v>
      </c>
      <c r="U47" s="601">
        <v>3.36</v>
      </c>
      <c r="V47" s="595">
        <f t="shared" si="13"/>
        <v>3.64</v>
      </c>
      <c r="W47" s="586">
        <f t="shared" si="15"/>
        <v>1.02</v>
      </c>
      <c r="X47" s="586">
        <f t="shared" si="16"/>
        <v>2.34</v>
      </c>
      <c r="Y47" s="599">
        <v>10</v>
      </c>
      <c r="Z47" s="599">
        <v>17</v>
      </c>
      <c r="AA47" s="599">
        <v>5</v>
      </c>
      <c r="AB47" s="599">
        <v>11</v>
      </c>
      <c r="AC47" s="599">
        <v>38</v>
      </c>
      <c r="AD47" s="599">
        <v>62</v>
      </c>
      <c r="AE47" s="599">
        <v>3421</v>
      </c>
      <c r="AF47" s="562"/>
      <c r="AG47" s="562"/>
      <c r="AH47" s="562"/>
      <c r="AJ47" s="758" t="str">
        <f t="array" ref="AJ47">IF($K47="","",IF(SUM(IF(ISNUMBER(VALUE(RIGHT($AM47:$CR47,1))),VALUE(RIGHT($AM47:$CR47,1)),0))=$K47,"T","F"))</f>
        <v>T</v>
      </c>
      <c r="AK47" s="583">
        <f t="array" ref="AK47">IF($K47="","",SUM(IF(LEFT($AM47:$CR47,1)="s",1,0))-SUM(IF(RIGHT(LEFT($AM47:$CR47,2))="-",1,0)))</f>
        <v>0</v>
      </c>
      <c r="AL47" s="562">
        <f t="array" ref="AL47">IF($K47="","",SUM(IF(LEFT($AM47:$CR47,1)="X",1,0)))</f>
        <v>11</v>
      </c>
      <c r="AM47" s="668" t="s">
        <v>4399</v>
      </c>
      <c r="AN47" s="668" t="s">
        <v>4399</v>
      </c>
      <c r="AO47" s="668" t="s">
        <v>4399</v>
      </c>
      <c r="AP47" s="668"/>
      <c r="AQ47" s="668"/>
      <c r="AR47" s="668" t="s">
        <v>4399</v>
      </c>
      <c r="AS47" s="668" t="s">
        <v>4389</v>
      </c>
      <c r="AT47" s="671" t="s">
        <v>4405</v>
      </c>
      <c r="AU47" s="668" t="s">
        <v>4399</v>
      </c>
      <c r="AV47" s="671" t="s">
        <v>4403</v>
      </c>
      <c r="AW47" s="668"/>
      <c r="AX47" s="668"/>
      <c r="AY47" s="668" t="s">
        <v>4396</v>
      </c>
      <c r="AZ47" s="668"/>
      <c r="BA47" s="668" t="s">
        <v>2759</v>
      </c>
      <c r="BB47" s="668"/>
      <c r="BC47" s="668"/>
      <c r="BD47" s="668" t="s">
        <v>4391</v>
      </c>
      <c r="BE47" s="668" t="s">
        <v>4404</v>
      </c>
      <c r="BF47" s="668" t="s">
        <v>4389</v>
      </c>
      <c r="BG47" s="668"/>
      <c r="BH47" s="668" t="s">
        <v>4389</v>
      </c>
      <c r="BI47" s="668"/>
      <c r="BJ47" s="671" t="s">
        <v>4406</v>
      </c>
      <c r="BK47" s="668"/>
      <c r="BL47" s="668"/>
      <c r="BM47" s="668" t="s">
        <v>4396</v>
      </c>
      <c r="BN47" s="668" t="s">
        <v>4398</v>
      </c>
      <c r="BO47" s="671" t="s">
        <v>4401</v>
      </c>
      <c r="BP47" s="668"/>
      <c r="BQ47" s="668"/>
      <c r="BR47" s="668"/>
      <c r="BS47" s="668"/>
      <c r="BT47" s="668"/>
      <c r="BU47" s="668"/>
      <c r="BV47" s="668"/>
      <c r="BW47" s="668" t="s">
        <v>2318</v>
      </c>
      <c r="BX47" s="681" t="s">
        <v>4395</v>
      </c>
      <c r="BY47" s="668"/>
      <c r="BZ47" s="705"/>
      <c r="CA47" s="668"/>
      <c r="CB47" s="668"/>
      <c r="CC47" s="673"/>
      <c r="CD47" s="673"/>
      <c r="CE47" s="673"/>
      <c r="CF47" s="673"/>
      <c r="CG47" s="673"/>
      <c r="CH47" s="673"/>
    </row>
    <row r="48" spans="1:86" s="661" customFormat="1" ht="15" customHeight="1">
      <c r="A48" s="735">
        <v>42924</v>
      </c>
      <c r="B48" s="603"/>
      <c r="C48" s="603"/>
      <c r="D48" s="603"/>
      <c r="E48" s="603"/>
      <c r="F48" s="603"/>
      <c r="G48" s="585"/>
      <c r="H48" s="624" t="s">
        <v>645</v>
      </c>
      <c r="I48" s="603" t="s">
        <v>3</v>
      </c>
      <c r="J48" s="603" t="s">
        <v>285</v>
      </c>
      <c r="K48" s="603">
        <v>1</v>
      </c>
      <c r="L48" s="603">
        <v>1</v>
      </c>
      <c r="M48" s="562" t="str">
        <f t="shared" si="7"/>
        <v>D</v>
      </c>
      <c r="N48" s="562">
        <f t="shared" si="8"/>
        <v>2</v>
      </c>
      <c r="O48" s="598">
        <f t="shared" si="14"/>
        <v>0</v>
      </c>
      <c r="P48" s="562" t="str">
        <f t="shared" si="9"/>
        <v>U</v>
      </c>
      <c r="Q48" s="586">
        <f t="shared" si="17"/>
        <v>0.25</v>
      </c>
      <c r="R48" s="635">
        <f t="shared" si="18"/>
        <v>0.5</v>
      </c>
      <c r="S48" s="600">
        <v>-0.16</v>
      </c>
      <c r="T48" s="595">
        <f t="shared" si="12"/>
        <v>0.16</v>
      </c>
      <c r="U48" s="601">
        <v>2.71</v>
      </c>
      <c r="V48" s="595">
        <f t="shared" si="13"/>
        <v>-0.71</v>
      </c>
      <c r="W48" s="586">
        <f t="shared" si="15"/>
        <v>1.2749999999999999</v>
      </c>
      <c r="X48" s="586">
        <f t="shared" si="16"/>
        <v>1.4350000000000001</v>
      </c>
      <c r="Y48" s="732">
        <v>9</v>
      </c>
      <c r="Z48" s="732">
        <v>12</v>
      </c>
      <c r="AA48" s="732">
        <v>4</v>
      </c>
      <c r="AB48" s="732">
        <v>6</v>
      </c>
      <c r="AC48" s="732">
        <v>50</v>
      </c>
      <c r="AD48" s="732">
        <v>50</v>
      </c>
      <c r="AE48" s="599">
        <v>3421</v>
      </c>
      <c r="AF48" s="562"/>
      <c r="AG48" s="562"/>
      <c r="AH48" s="562"/>
      <c r="AJ48" s="758" t="str">
        <f t="array" ref="AJ48">IF($K48="","",IF(SUM(IF(ISNUMBER(VALUE(RIGHT($AM48:$CR48,1))),VALUE(RIGHT($AM48:$CR48,1)),0))=$K48,"T","F"))</f>
        <v>T</v>
      </c>
      <c r="AK48" s="583">
        <f t="array" ref="AK48">IF($K48="","",SUM(IF(LEFT($AM48:$CR48,1)="s",1,0))-SUM(IF(RIGHT(LEFT($AM48:$CR48,2))="-",1,0)))</f>
        <v>0</v>
      </c>
      <c r="AL48" s="562">
        <f t="array" ref="AL48">IF($K48="","",SUM(IF(LEFT($AM48:$CR48,1)="X",1,0)))</f>
        <v>11</v>
      </c>
      <c r="AM48" s="668" t="s">
        <v>1431</v>
      </c>
      <c r="AN48" s="668" t="s">
        <v>1431</v>
      </c>
      <c r="AO48" s="668" t="s">
        <v>1431</v>
      </c>
      <c r="AP48" s="668" t="s">
        <v>1431</v>
      </c>
      <c r="AQ48" s="668"/>
      <c r="AR48" s="668" t="s">
        <v>1431</v>
      </c>
      <c r="AS48" s="668" t="s">
        <v>1431</v>
      </c>
      <c r="AT48" s="668" t="s">
        <v>1431</v>
      </c>
      <c r="AU48" s="668" t="s">
        <v>4499</v>
      </c>
      <c r="AV48" s="671" t="s">
        <v>2207</v>
      </c>
      <c r="AW48" s="668"/>
      <c r="AX48" s="668"/>
      <c r="AY48" s="668" t="s">
        <v>4494</v>
      </c>
      <c r="AZ48" s="668"/>
      <c r="BA48" s="668" t="s">
        <v>2759</v>
      </c>
      <c r="BB48" s="668"/>
      <c r="BC48" s="668"/>
      <c r="BD48" s="668" t="s">
        <v>4514</v>
      </c>
      <c r="BE48" s="668"/>
      <c r="BF48" s="668" t="s">
        <v>2619</v>
      </c>
      <c r="BG48" s="668" t="s">
        <v>4494</v>
      </c>
      <c r="BH48" s="668" t="s">
        <v>4513</v>
      </c>
      <c r="BI48" s="668" t="s">
        <v>4512</v>
      </c>
      <c r="BJ48" s="668" t="s">
        <v>4500</v>
      </c>
      <c r="BK48" s="668"/>
      <c r="BL48" s="668"/>
      <c r="BM48" s="668"/>
      <c r="BN48" s="668" t="s">
        <v>4512</v>
      </c>
      <c r="BO48" s="668" t="s">
        <v>4499</v>
      </c>
      <c r="BP48" s="668"/>
      <c r="BQ48" s="668"/>
      <c r="BR48" s="668"/>
      <c r="BS48" s="668"/>
      <c r="BT48" s="668"/>
      <c r="BU48" s="668"/>
      <c r="BV48" s="668"/>
      <c r="BW48" s="668" t="s">
        <v>2318</v>
      </c>
      <c r="BX48" s="668" t="s">
        <v>4515</v>
      </c>
      <c r="BY48" s="668"/>
      <c r="BZ48" s="668"/>
      <c r="CA48" s="668"/>
      <c r="CB48" s="668"/>
      <c r="CC48" s="673"/>
      <c r="CD48" s="673"/>
      <c r="CE48" s="673"/>
      <c r="CF48" s="673"/>
      <c r="CG48" s="673"/>
      <c r="CH48" s="673"/>
    </row>
    <row r="49" spans="1:86" s="661" customFormat="1" ht="15" customHeight="1">
      <c r="A49" s="626">
        <v>42928</v>
      </c>
      <c r="B49" s="596"/>
      <c r="C49" s="596"/>
      <c r="D49" s="596"/>
      <c r="E49" s="596"/>
      <c r="F49" s="596"/>
      <c r="G49" s="591"/>
      <c r="H49" s="623" t="s">
        <v>4308</v>
      </c>
      <c r="I49" s="596" t="s">
        <v>3578</v>
      </c>
      <c r="J49" s="596" t="s">
        <v>3988</v>
      </c>
      <c r="K49" s="596">
        <v>2</v>
      </c>
      <c r="L49" s="596">
        <v>1</v>
      </c>
      <c r="M49" s="562" t="str">
        <f t="shared" si="7"/>
        <v>W</v>
      </c>
      <c r="N49" s="562">
        <f t="shared" si="8"/>
        <v>3</v>
      </c>
      <c r="O49" s="598">
        <f t="shared" si="14"/>
        <v>1</v>
      </c>
      <c r="P49" s="562" t="str">
        <f t="shared" si="9"/>
        <v>O</v>
      </c>
      <c r="Q49" s="586"/>
      <c r="R49" s="635"/>
      <c r="S49" s="600"/>
      <c r="T49" s="595"/>
      <c r="U49" s="601"/>
      <c r="V49" s="595"/>
      <c r="W49" s="586"/>
      <c r="X49" s="586"/>
      <c r="Y49" s="599"/>
      <c r="Z49" s="599"/>
      <c r="AA49" s="599"/>
      <c r="AB49" s="599"/>
      <c r="AC49" s="599"/>
      <c r="AD49" s="599"/>
      <c r="AE49" s="599"/>
      <c r="AF49" s="562"/>
      <c r="AG49" s="562"/>
      <c r="AH49" s="562"/>
      <c r="AJ49" s="758" t="str">
        <f t="array" ref="AJ49">IF($K49="","",IF(SUM(IF(ISNUMBER(VALUE(RIGHT($AM49:$CR49,1))),VALUE(RIGHT($AM49:$CR49,1)),0))=$K49,"T","F"))</f>
        <v>T</v>
      </c>
      <c r="AK49" s="583">
        <f t="array" ref="AK49">IF($K49="","",SUM(IF(LEFT($AM49:$CR49,1)="s",1,0))-SUM(IF(RIGHT(LEFT($AM49:$CR49,2))="-",1,0)))</f>
        <v>0</v>
      </c>
      <c r="AL49" s="562">
        <f t="array" ref="AL49">IF($K49="","",SUM(IF(LEFT($AM49:$CR49,1)="X",1,0)))</f>
        <v>11</v>
      </c>
      <c r="AM49" s="668"/>
      <c r="AN49" s="668" t="s">
        <v>4577</v>
      </c>
      <c r="AO49" s="668" t="s">
        <v>4576</v>
      </c>
      <c r="AP49" s="668" t="s">
        <v>2137</v>
      </c>
      <c r="AQ49" s="705"/>
      <c r="AR49" s="668" t="s">
        <v>4558</v>
      </c>
      <c r="AS49" s="668" t="s">
        <v>4584</v>
      </c>
      <c r="AT49" s="668" t="s">
        <v>4572</v>
      </c>
      <c r="AU49" s="668" t="s">
        <v>4558</v>
      </c>
      <c r="AV49" s="668" t="s">
        <v>4576</v>
      </c>
      <c r="AW49" s="705"/>
      <c r="AX49" s="668"/>
      <c r="AY49" s="668" t="s">
        <v>4558</v>
      </c>
      <c r="AZ49" s="668" t="s">
        <v>4577</v>
      </c>
      <c r="BA49" s="668" t="s">
        <v>2213</v>
      </c>
      <c r="BB49" s="668"/>
      <c r="BC49" s="668"/>
      <c r="BD49" s="668" t="s">
        <v>4634</v>
      </c>
      <c r="BE49" s="668"/>
      <c r="BF49" s="668" t="s">
        <v>2619</v>
      </c>
      <c r="BG49" s="668" t="s">
        <v>4558</v>
      </c>
      <c r="BH49" s="668" t="s">
        <v>4558</v>
      </c>
      <c r="BI49" s="668" t="s">
        <v>2207</v>
      </c>
      <c r="BJ49" s="668" t="s">
        <v>4577</v>
      </c>
      <c r="BK49" s="668"/>
      <c r="BL49" s="705"/>
      <c r="BM49" s="668"/>
      <c r="BN49" s="668" t="s">
        <v>4633</v>
      </c>
      <c r="BO49" s="668" t="s">
        <v>4577</v>
      </c>
      <c r="BP49" s="668"/>
      <c r="BQ49" s="668"/>
      <c r="BR49" s="668"/>
      <c r="BS49" s="668"/>
      <c r="BT49" s="668"/>
      <c r="BU49" s="668"/>
      <c r="BV49" s="668"/>
      <c r="BW49" s="668" t="s">
        <v>2213</v>
      </c>
      <c r="BX49" s="668" t="s">
        <v>4558</v>
      </c>
      <c r="BY49" s="668"/>
      <c r="BZ49" s="668"/>
      <c r="CA49" s="668"/>
      <c r="CB49" s="668"/>
      <c r="CC49" s="673"/>
      <c r="CD49" s="673"/>
      <c r="CE49" s="673"/>
      <c r="CF49" s="673"/>
      <c r="CG49" s="673"/>
      <c r="CH49" s="673"/>
    </row>
    <row r="50" spans="1:86" s="661" customFormat="1" ht="15" customHeight="1">
      <c r="A50" s="626">
        <v>42942</v>
      </c>
      <c r="B50" s="596"/>
      <c r="C50" s="596"/>
      <c r="D50" s="596"/>
      <c r="E50" s="596"/>
      <c r="F50" s="596"/>
      <c r="G50" s="591"/>
      <c r="H50" s="623" t="s">
        <v>264</v>
      </c>
      <c r="I50" s="596" t="s">
        <v>4310</v>
      </c>
      <c r="J50" s="596" t="s">
        <v>1199</v>
      </c>
      <c r="K50" s="596">
        <v>0</v>
      </c>
      <c r="L50" s="596">
        <v>1</v>
      </c>
      <c r="M50" s="562" t="str">
        <f t="shared" si="7"/>
        <v>L</v>
      </c>
      <c r="N50" s="562">
        <f t="shared" si="8"/>
        <v>1</v>
      </c>
      <c r="O50" s="598">
        <f t="shared" si="14"/>
        <v>-1</v>
      </c>
      <c r="P50" s="562" t="str">
        <f t="shared" si="9"/>
        <v>U</v>
      </c>
      <c r="Q50" s="586"/>
      <c r="R50" s="635"/>
      <c r="S50" s="600"/>
      <c r="T50" s="595"/>
      <c r="U50" s="601"/>
      <c r="V50" s="595"/>
      <c r="W50" s="586"/>
      <c r="X50" s="586"/>
      <c r="Y50" s="599"/>
      <c r="Z50" s="599"/>
      <c r="AA50" s="599"/>
      <c r="AB50" s="599"/>
      <c r="AC50" s="599"/>
      <c r="AD50" s="599"/>
      <c r="AE50" s="599"/>
      <c r="AF50" s="562"/>
      <c r="AG50" s="562"/>
      <c r="AH50" s="562"/>
      <c r="AJ50" s="758" t="str">
        <f t="array" ref="AJ50">IF($K50="","",IF(SUM(IF(ISNUMBER(VALUE(RIGHT($AM50:$CR50,1))),VALUE(RIGHT($AM50:$CR50,1)),0))=$K50,"T","F"))</f>
        <v>T</v>
      </c>
      <c r="AK50" s="583">
        <f t="array" ref="AK50">IF($K50="","",SUM(IF(LEFT($AM50:$CR50,1)="s",1,0))-SUM(IF(RIGHT(LEFT($AM50:$CR50,2))="-",1,0)))</f>
        <v>0</v>
      </c>
      <c r="AL50" s="562">
        <f t="array" ref="AL50">IF($K50="","",SUM(IF(LEFT($AM50:$CR50,1)="X",1,0)))</f>
        <v>11</v>
      </c>
      <c r="AM50" s="668" t="s">
        <v>4675</v>
      </c>
      <c r="AN50" s="668" t="s">
        <v>4675</v>
      </c>
      <c r="AO50" s="668" t="s">
        <v>4690</v>
      </c>
      <c r="AP50" s="668" t="s">
        <v>4675</v>
      </c>
      <c r="AQ50" s="668" t="s">
        <v>4675</v>
      </c>
      <c r="AR50" s="668" t="s">
        <v>4675</v>
      </c>
      <c r="AS50" s="669" t="s">
        <v>2137</v>
      </c>
      <c r="AT50" s="668" t="s">
        <v>4676</v>
      </c>
      <c r="AU50" s="668" t="s">
        <v>4675</v>
      </c>
      <c r="AV50" s="669" t="s">
        <v>4685</v>
      </c>
      <c r="AW50" s="668"/>
      <c r="AX50" s="668"/>
      <c r="AY50" s="668" t="s">
        <v>2213</v>
      </c>
      <c r="AZ50" s="668" t="s">
        <v>2139</v>
      </c>
      <c r="BA50" s="668" t="s">
        <v>2213</v>
      </c>
      <c r="BB50" s="668"/>
      <c r="BC50" s="668"/>
      <c r="BD50" s="668" t="s">
        <v>2139</v>
      </c>
      <c r="BE50" s="668" t="s">
        <v>2139</v>
      </c>
      <c r="BF50" s="668" t="s">
        <v>2619</v>
      </c>
      <c r="BG50" s="668"/>
      <c r="BH50" s="668" t="s">
        <v>4675</v>
      </c>
      <c r="BI50" s="668" t="s">
        <v>4690</v>
      </c>
      <c r="BJ50" s="668"/>
      <c r="BK50" s="668"/>
      <c r="BL50" s="668"/>
      <c r="BM50" s="668"/>
      <c r="BN50" s="668" t="s">
        <v>4690</v>
      </c>
      <c r="BO50" s="669" t="s">
        <v>2137</v>
      </c>
      <c r="BP50" s="668"/>
      <c r="BQ50" s="668"/>
      <c r="BR50" s="668"/>
      <c r="BS50" s="668"/>
      <c r="BT50" s="668"/>
      <c r="BU50" s="668"/>
      <c r="BV50" s="668"/>
      <c r="BW50" s="668" t="s">
        <v>2213</v>
      </c>
      <c r="BX50" s="668" t="s">
        <v>2139</v>
      </c>
      <c r="BY50" s="668"/>
      <c r="BZ50" s="668"/>
      <c r="CA50" s="668"/>
      <c r="CB50" s="668"/>
      <c r="CC50" s="673"/>
      <c r="CD50" s="673"/>
      <c r="CE50" s="673"/>
      <c r="CF50" s="673"/>
      <c r="CG50" s="673"/>
      <c r="CH50" s="673"/>
    </row>
    <row r="51" spans="1:86" s="661" customFormat="1" ht="15" customHeight="1">
      <c r="A51" s="625">
        <v>42946</v>
      </c>
      <c r="B51" s="603"/>
      <c r="C51" s="603"/>
      <c r="D51" s="603"/>
      <c r="E51" s="603"/>
      <c r="F51" s="603"/>
      <c r="G51" s="585"/>
      <c r="H51" s="624" t="s">
        <v>259</v>
      </c>
      <c r="I51" s="603" t="s">
        <v>2</v>
      </c>
      <c r="J51" s="603" t="s">
        <v>285</v>
      </c>
      <c r="K51" s="603">
        <v>0</v>
      </c>
      <c r="L51" s="603">
        <v>1</v>
      </c>
      <c r="M51" s="562" t="str">
        <f t="shared" si="7"/>
        <v>L</v>
      </c>
      <c r="N51" s="562">
        <f t="shared" si="8"/>
        <v>1</v>
      </c>
      <c r="O51" s="598">
        <f t="shared" si="14"/>
        <v>-1</v>
      </c>
      <c r="P51" s="562" t="str">
        <f t="shared" si="9"/>
        <v>U</v>
      </c>
      <c r="Q51" s="586">
        <f t="shared" si="17"/>
        <v>-0.25</v>
      </c>
      <c r="R51" s="635">
        <f t="shared" si="18"/>
        <v>-1</v>
      </c>
      <c r="S51" s="600">
        <v>0.42</v>
      </c>
      <c r="T51" s="595">
        <f t="shared" si="12"/>
        <v>-1.42</v>
      </c>
      <c r="U51" s="601">
        <v>2.5</v>
      </c>
      <c r="V51" s="595">
        <f t="shared" si="13"/>
        <v>-1.5</v>
      </c>
      <c r="W51" s="586">
        <f t="shared" si="15"/>
        <v>1.46</v>
      </c>
      <c r="X51" s="586">
        <f t="shared" si="16"/>
        <v>1.04</v>
      </c>
      <c r="Y51" s="748">
        <v>17</v>
      </c>
      <c r="Z51" s="748">
        <v>11</v>
      </c>
      <c r="AA51" s="748">
        <v>2</v>
      </c>
      <c r="AB51" s="748">
        <v>3</v>
      </c>
      <c r="AC51" s="748">
        <v>54</v>
      </c>
      <c r="AD51" s="748">
        <v>46</v>
      </c>
      <c r="AE51" s="748">
        <v>4231</v>
      </c>
      <c r="AF51" s="562"/>
      <c r="AG51" s="562"/>
      <c r="AH51" s="562"/>
      <c r="AJ51" s="758" t="str">
        <f t="array" ref="AJ51">IF($K51="","",IF(SUM(IF(ISNUMBER(VALUE(RIGHT($AM51:$CR51,1))),VALUE(RIGHT($AM51:$CR51,1)),0))=$K51,"T","F"))</f>
        <v>T</v>
      </c>
      <c r="AK51" s="583">
        <f t="array" ref="AK51">IF($K51="","",SUM(IF(LEFT($AM51:$CR51,1)="s",1,0))-SUM(IF(RIGHT(LEFT($AM51:$CR51,2))="-",1,0)))</f>
        <v>0</v>
      </c>
      <c r="AL51" s="562">
        <f t="array" ref="AL51">IF($K51="","",SUM(IF(LEFT($AM51:$CR51,1)="X",1,0)))</f>
        <v>11</v>
      </c>
      <c r="AM51" s="668" t="s">
        <v>2474</v>
      </c>
      <c r="AN51" s="668" t="s">
        <v>2474</v>
      </c>
      <c r="AO51" s="668" t="s">
        <v>2474</v>
      </c>
      <c r="AP51" s="668" t="s">
        <v>2474</v>
      </c>
      <c r="AQ51" s="668" t="s">
        <v>4801</v>
      </c>
      <c r="AR51" s="668" t="s">
        <v>4800</v>
      </c>
      <c r="AS51" s="668" t="s">
        <v>2474</v>
      </c>
      <c r="AT51" s="668" t="s">
        <v>2474</v>
      </c>
      <c r="AU51" s="668" t="s">
        <v>2474</v>
      </c>
      <c r="AV51" s="669" t="s">
        <v>4801</v>
      </c>
      <c r="AW51" s="668" t="s">
        <v>2474</v>
      </c>
      <c r="AX51" s="668" t="s">
        <v>126</v>
      </c>
      <c r="AY51" s="668" t="s">
        <v>2213</v>
      </c>
      <c r="AZ51" s="668" t="s">
        <v>2472</v>
      </c>
      <c r="BA51" s="668" t="s">
        <v>4224</v>
      </c>
      <c r="BB51" s="668" t="s">
        <v>126</v>
      </c>
      <c r="BC51" s="668"/>
      <c r="BD51" s="668" t="s">
        <v>126</v>
      </c>
      <c r="BE51" s="668" t="s">
        <v>2472</v>
      </c>
      <c r="BF51" s="668" t="s">
        <v>4224</v>
      </c>
      <c r="BG51" s="668" t="s">
        <v>126</v>
      </c>
      <c r="BH51" s="668" t="s">
        <v>4741</v>
      </c>
      <c r="BI51" s="668" t="s">
        <v>4779</v>
      </c>
      <c r="BJ51" s="668" t="s">
        <v>126</v>
      </c>
      <c r="BK51" s="668" t="s">
        <v>126</v>
      </c>
      <c r="BL51" s="668"/>
      <c r="BM51" s="668" t="s">
        <v>126</v>
      </c>
      <c r="BN51" s="668" t="s">
        <v>4769</v>
      </c>
      <c r="BO51" s="668" t="s">
        <v>2472</v>
      </c>
      <c r="BP51" s="668"/>
      <c r="BQ51" s="668"/>
      <c r="BR51" s="668"/>
      <c r="BS51" s="668"/>
      <c r="BT51" s="668"/>
      <c r="BU51" s="668"/>
      <c r="BV51" s="668"/>
      <c r="BW51" s="668" t="s">
        <v>2213</v>
      </c>
      <c r="BX51" s="668" t="s">
        <v>2472</v>
      </c>
      <c r="BY51" s="668" t="s">
        <v>126</v>
      </c>
      <c r="BZ51" s="668"/>
      <c r="CA51" s="668"/>
      <c r="CB51" s="668"/>
      <c r="CC51" s="673"/>
      <c r="CD51" s="673"/>
      <c r="CE51" s="673"/>
      <c r="CF51" s="673"/>
      <c r="CG51" s="673"/>
      <c r="CH51" s="673"/>
    </row>
    <row r="52" spans="1:86" s="661" customFormat="1" ht="15" customHeight="1">
      <c r="A52" s="625">
        <v>42952</v>
      </c>
      <c r="B52" s="603"/>
      <c r="C52" s="603"/>
      <c r="D52" s="603"/>
      <c r="E52" s="603"/>
      <c r="F52" s="603"/>
      <c r="G52" s="585"/>
      <c r="H52" s="624" t="s">
        <v>254</v>
      </c>
      <c r="I52" s="603" t="s">
        <v>3</v>
      </c>
      <c r="J52" s="603" t="s">
        <v>285</v>
      </c>
      <c r="K52" s="603">
        <v>3</v>
      </c>
      <c r="L52" s="603">
        <v>2</v>
      </c>
      <c r="M52" s="562" t="str">
        <f t="shared" si="7"/>
        <v>W</v>
      </c>
      <c r="N52" s="562">
        <f t="shared" si="8"/>
        <v>5</v>
      </c>
      <c r="O52" s="598">
        <f t="shared" si="14"/>
        <v>1</v>
      </c>
      <c r="P52" s="562" t="str">
        <f t="shared" si="9"/>
        <v>O</v>
      </c>
      <c r="Q52" s="586">
        <f t="shared" si="17"/>
        <v>0</v>
      </c>
      <c r="R52" s="635">
        <f t="shared" si="18"/>
        <v>1</v>
      </c>
      <c r="S52" s="600">
        <v>0.05</v>
      </c>
      <c r="T52" s="595">
        <f t="shared" si="12"/>
        <v>0.95</v>
      </c>
      <c r="U52" s="601">
        <v>2.72</v>
      </c>
      <c r="V52" s="595">
        <f t="shared" si="13"/>
        <v>2.2799999999999998</v>
      </c>
      <c r="W52" s="586">
        <f t="shared" si="15"/>
        <v>1.385</v>
      </c>
      <c r="X52" s="586">
        <f t="shared" si="16"/>
        <v>1.3350000000000002</v>
      </c>
      <c r="Y52" s="599">
        <v>12</v>
      </c>
      <c r="Z52" s="599">
        <v>25</v>
      </c>
      <c r="AA52" s="599">
        <v>6</v>
      </c>
      <c r="AB52" s="599">
        <v>6</v>
      </c>
      <c r="AC52" s="599">
        <v>46</v>
      </c>
      <c r="AD52" s="599">
        <v>54</v>
      </c>
      <c r="AE52" s="599">
        <v>4231</v>
      </c>
      <c r="AF52" s="562"/>
      <c r="AG52" s="562"/>
      <c r="AH52" s="562"/>
      <c r="AJ52" s="758" t="str">
        <f t="array" ref="AJ52">IF($K52="","",IF(SUM(IF(ISNUMBER(VALUE(RIGHT($AM52:$CR52,1))),VALUE(RIGHT($AM52:$CR52,1)),0))=$K52,"T","F"))</f>
        <v>T</v>
      </c>
      <c r="AK52" s="583">
        <f t="array" ref="AK52">IF($K52="","",SUM(IF(LEFT($AM52:$CR52,1)="s",1,0))-SUM(IF(RIGHT(LEFT($AM52:$CR52,2))="-",1,0)))</f>
        <v>0</v>
      </c>
      <c r="AL52" s="562">
        <f t="array" ref="AL52">IF($K52="","",SUM(IF(LEFT($AM52:$CR52,1)="X",1,0)))</f>
        <v>11</v>
      </c>
      <c r="AM52" s="668" t="s">
        <v>2474</v>
      </c>
      <c r="AN52" s="668" t="s">
        <v>2474</v>
      </c>
      <c r="AO52" s="668" t="s">
        <v>2474</v>
      </c>
      <c r="AP52" s="668" t="s">
        <v>2474</v>
      </c>
      <c r="AQ52" s="668" t="s">
        <v>2474</v>
      </c>
      <c r="AR52" s="668" t="s">
        <v>2474</v>
      </c>
      <c r="AS52" s="671" t="s">
        <v>4928</v>
      </c>
      <c r="AT52" s="671" t="s">
        <v>4837</v>
      </c>
      <c r="AU52" s="668" t="s">
        <v>2473</v>
      </c>
      <c r="AV52" s="671" t="s">
        <v>4838</v>
      </c>
      <c r="AW52" s="671" t="s">
        <v>2207</v>
      </c>
      <c r="AX52" s="672" t="s">
        <v>126</v>
      </c>
      <c r="AY52" s="668" t="s">
        <v>2213</v>
      </c>
      <c r="AZ52" s="668" t="s">
        <v>2472</v>
      </c>
      <c r="BA52" s="668" t="s">
        <v>2213</v>
      </c>
      <c r="BB52" s="671" t="s">
        <v>126</v>
      </c>
      <c r="BC52" s="671"/>
      <c r="BD52" s="668" t="s">
        <v>126</v>
      </c>
      <c r="BE52" s="668" t="s">
        <v>2471</v>
      </c>
      <c r="BF52" s="668" t="s">
        <v>2213</v>
      </c>
      <c r="BG52" s="668" t="s">
        <v>126</v>
      </c>
      <c r="BH52" s="651" t="s">
        <v>2472</v>
      </c>
      <c r="BI52" s="668" t="s">
        <v>2472</v>
      </c>
      <c r="BJ52" s="668" t="s">
        <v>2471</v>
      </c>
      <c r="BK52" s="668" t="s">
        <v>126</v>
      </c>
      <c r="BL52" s="668"/>
      <c r="BM52" s="668" t="s">
        <v>126</v>
      </c>
      <c r="BN52" s="668" t="s">
        <v>2472</v>
      </c>
      <c r="BO52" s="668" t="s">
        <v>2213</v>
      </c>
      <c r="BP52" s="672"/>
      <c r="BQ52" s="671"/>
      <c r="BR52" s="668"/>
      <c r="BS52" s="668"/>
      <c r="BT52" s="668"/>
      <c r="BU52" s="671"/>
      <c r="BV52" s="672"/>
      <c r="BW52" s="668" t="s">
        <v>2213</v>
      </c>
      <c r="BX52" s="668" t="s">
        <v>2472</v>
      </c>
      <c r="BY52" s="668" t="s">
        <v>126</v>
      </c>
      <c r="BZ52" s="668"/>
      <c r="CA52" s="672"/>
      <c r="CB52" s="672"/>
      <c r="CC52" s="673"/>
      <c r="CD52" s="673"/>
      <c r="CE52" s="673"/>
      <c r="CF52" s="673"/>
      <c r="CG52" s="673"/>
      <c r="CH52" s="673"/>
    </row>
    <row r="53" spans="1:86" s="661" customFormat="1" ht="15" customHeight="1">
      <c r="A53" s="625">
        <v>42956</v>
      </c>
      <c r="B53" s="603"/>
      <c r="C53" s="603"/>
      <c r="D53" s="603"/>
      <c r="E53" s="603"/>
      <c r="F53" s="603"/>
      <c r="G53" s="585"/>
      <c r="H53" s="624" t="s">
        <v>1202</v>
      </c>
      <c r="I53" s="603" t="s">
        <v>2</v>
      </c>
      <c r="J53" s="603" t="s">
        <v>285</v>
      </c>
      <c r="K53" s="603">
        <v>2</v>
      </c>
      <c r="L53" s="603">
        <v>2</v>
      </c>
      <c r="M53" s="562" t="str">
        <f t="shared" si="7"/>
        <v>D</v>
      </c>
      <c r="N53" s="562">
        <f t="shared" si="8"/>
        <v>4</v>
      </c>
      <c r="O53" s="598">
        <f t="shared" si="14"/>
        <v>0</v>
      </c>
      <c r="P53" s="562" t="str">
        <f t="shared" si="9"/>
        <v>O</v>
      </c>
      <c r="Q53" s="586">
        <f t="shared" si="17"/>
        <v>0</v>
      </c>
      <c r="R53" s="635">
        <f t="shared" si="18"/>
        <v>0</v>
      </c>
      <c r="S53" s="600">
        <v>-0.01</v>
      </c>
      <c r="T53" s="595">
        <f t="shared" si="12"/>
        <v>0.01</v>
      </c>
      <c r="U53" s="601">
        <v>2.94</v>
      </c>
      <c r="V53" s="595">
        <f t="shared" si="13"/>
        <v>1.06</v>
      </c>
      <c r="W53" s="586">
        <f t="shared" si="15"/>
        <v>1.4650000000000001</v>
      </c>
      <c r="X53" s="586">
        <f t="shared" si="16"/>
        <v>1.4749999999999999</v>
      </c>
      <c r="Y53" s="599">
        <v>17</v>
      </c>
      <c r="Z53" s="599">
        <v>18</v>
      </c>
      <c r="AA53" s="599">
        <v>7</v>
      </c>
      <c r="AB53" s="599">
        <v>6</v>
      </c>
      <c r="AC53" s="599">
        <v>46</v>
      </c>
      <c r="AD53" s="599">
        <v>54</v>
      </c>
      <c r="AE53" s="599">
        <v>4231</v>
      </c>
      <c r="AF53" s="562"/>
      <c r="AG53" s="562"/>
      <c r="AH53" s="562"/>
      <c r="AJ53" s="758" t="str">
        <f t="array" ref="AJ53">IF($K53="","",IF(SUM(IF(ISNUMBER(VALUE(RIGHT($AM53:$CR53,1))),VALUE(RIGHT($AM53:$CR53,1)),0))=$K53,"T","F"))</f>
        <v>T</v>
      </c>
      <c r="AK53" s="583">
        <f t="array" ref="AK53">IF($K53="","",SUM(IF(LEFT($AM53:$CR53,1)="s",1,0))-SUM(IF(RIGHT(LEFT($AM53:$CR53,2))="-",1,0)))</f>
        <v>0</v>
      </c>
      <c r="AL53" s="562">
        <f t="array" ref="AL53">IF($K53="","",SUM(IF(LEFT($AM53:$CR53,1)="X",1,0)))</f>
        <v>11</v>
      </c>
      <c r="AM53" s="668" t="s">
        <v>2474</v>
      </c>
      <c r="AN53" s="668" t="s">
        <v>2474</v>
      </c>
      <c r="AO53" s="668" t="s">
        <v>2474</v>
      </c>
      <c r="AP53" s="682" t="s">
        <v>4932</v>
      </c>
      <c r="AQ53" s="668" t="s">
        <v>2474</v>
      </c>
      <c r="AR53" s="669" t="s">
        <v>2474</v>
      </c>
      <c r="AS53" s="669" t="s">
        <v>2474</v>
      </c>
      <c r="AT53" s="668" t="s">
        <v>2474</v>
      </c>
      <c r="AU53" s="671" t="s">
        <v>2365</v>
      </c>
      <c r="AV53" s="682" t="s">
        <v>4905</v>
      </c>
      <c r="AW53" s="668" t="s">
        <v>2474</v>
      </c>
      <c r="AX53" s="672" t="s">
        <v>126</v>
      </c>
      <c r="AY53" s="668" t="s">
        <v>2213</v>
      </c>
      <c r="AZ53" s="668" t="s">
        <v>2472</v>
      </c>
      <c r="BA53" s="668" t="s">
        <v>2213</v>
      </c>
      <c r="BB53" s="668" t="s">
        <v>126</v>
      </c>
      <c r="BC53" s="668"/>
      <c r="BD53" s="668" t="s">
        <v>126</v>
      </c>
      <c r="BE53" s="668" t="s">
        <v>2472</v>
      </c>
      <c r="BF53" s="668" t="s">
        <v>2213</v>
      </c>
      <c r="BG53" s="668" t="s">
        <v>126</v>
      </c>
      <c r="BH53" s="671" t="s">
        <v>2472</v>
      </c>
      <c r="BI53" s="668" t="s">
        <v>4869</v>
      </c>
      <c r="BJ53" s="668" t="s">
        <v>2472</v>
      </c>
      <c r="BK53" s="668" t="s">
        <v>126</v>
      </c>
      <c r="BL53" s="668"/>
      <c r="BM53" s="668" t="s">
        <v>126</v>
      </c>
      <c r="BN53" s="668" t="s">
        <v>4866</v>
      </c>
      <c r="BO53" s="668" t="s">
        <v>2213</v>
      </c>
      <c r="BP53" s="672"/>
      <c r="BQ53" s="668"/>
      <c r="BR53" s="668"/>
      <c r="BS53" s="671"/>
      <c r="BT53" s="668"/>
      <c r="BU53" s="668"/>
      <c r="BV53" s="672"/>
      <c r="BW53" s="668" t="s">
        <v>2213</v>
      </c>
      <c r="BX53" s="668" t="s">
        <v>2472</v>
      </c>
      <c r="BY53" s="668" t="s">
        <v>126</v>
      </c>
      <c r="BZ53" s="668"/>
      <c r="CA53" s="672"/>
      <c r="CB53" s="672"/>
      <c r="CC53" s="673"/>
      <c r="CD53" s="673"/>
      <c r="CE53" s="673"/>
      <c r="CF53" s="673"/>
      <c r="CG53" s="673"/>
      <c r="CH53" s="673"/>
    </row>
    <row r="54" spans="1:86" s="661" customFormat="1" ht="15" customHeight="1">
      <c r="A54" s="625">
        <v>42960</v>
      </c>
      <c r="B54" s="603"/>
      <c r="C54" s="603"/>
      <c r="D54" s="603"/>
      <c r="E54" s="603"/>
      <c r="F54" s="603"/>
      <c r="G54" s="585"/>
      <c r="H54" s="624" t="s">
        <v>266</v>
      </c>
      <c r="I54" s="603" t="s">
        <v>3</v>
      </c>
      <c r="J54" s="603" t="s">
        <v>285</v>
      </c>
      <c r="K54" s="603">
        <v>0</v>
      </c>
      <c r="L54" s="603">
        <v>1</v>
      </c>
      <c r="M54" s="562" t="str">
        <f t="shared" si="7"/>
        <v>L</v>
      </c>
      <c r="N54" s="562">
        <f t="shared" si="8"/>
        <v>1</v>
      </c>
      <c r="O54" s="598">
        <f t="shared" si="14"/>
        <v>-1</v>
      </c>
      <c r="P54" s="562" t="str">
        <f t="shared" si="9"/>
        <v>U</v>
      </c>
      <c r="Q54" s="586">
        <f t="shared" si="17"/>
        <v>0</v>
      </c>
      <c r="R54" s="635">
        <f t="shared" si="18"/>
        <v>-1</v>
      </c>
      <c r="S54" s="600">
        <v>0.08</v>
      </c>
      <c r="T54" s="595">
        <f t="shared" si="12"/>
        <v>-1.08</v>
      </c>
      <c r="U54" s="601">
        <v>2.8</v>
      </c>
      <c r="V54" s="595">
        <f t="shared" si="13"/>
        <v>-1.7999999999999998</v>
      </c>
      <c r="W54" s="586">
        <f t="shared" si="15"/>
        <v>1.44</v>
      </c>
      <c r="X54" s="586">
        <f t="shared" si="16"/>
        <v>1.3599999999999999</v>
      </c>
      <c r="Y54" s="755">
        <v>17</v>
      </c>
      <c r="Z54" s="755">
        <v>17</v>
      </c>
      <c r="AA54" s="755">
        <v>2</v>
      </c>
      <c r="AB54" s="755">
        <v>8</v>
      </c>
      <c r="AC54" s="755">
        <v>54</v>
      </c>
      <c r="AD54" s="755">
        <v>46</v>
      </c>
      <c r="AE54" s="599">
        <v>4231</v>
      </c>
      <c r="AF54" s="562"/>
      <c r="AG54" s="562"/>
      <c r="AH54" s="562"/>
      <c r="AJ54" s="758" t="str">
        <f t="array" ref="AJ54">IF($K54="","",IF(SUM(IF(ISNUMBER(VALUE(RIGHT($AM54:$CR54,1))),VALUE(RIGHT($AM54:$CR54,1)),0))=$K54,"T","F"))</f>
        <v>T</v>
      </c>
      <c r="AK54" s="583">
        <f t="array" ref="AK54">IF($K54="","",SUM(IF(LEFT($AM54:$CR54,1)="s",1,0))-SUM(IF(RIGHT(LEFT($AM54:$CR54,2))="-",1,0)))</f>
        <v>0</v>
      </c>
      <c r="AL54" s="562">
        <f t="array" ref="AL54">IF($K54="","",SUM(IF(LEFT($AM54:$CR54,1)="X",1,0)))</f>
        <v>11</v>
      </c>
      <c r="AM54" s="668" t="s">
        <v>2474</v>
      </c>
      <c r="AN54" s="668" t="s">
        <v>2474</v>
      </c>
      <c r="AO54" s="668" t="s">
        <v>2474</v>
      </c>
      <c r="AP54" s="668" t="s">
        <v>4947</v>
      </c>
      <c r="AQ54" s="668" t="s">
        <v>2474</v>
      </c>
      <c r="AR54" s="668" t="s">
        <v>2474</v>
      </c>
      <c r="AS54" s="668" t="s">
        <v>4915</v>
      </c>
      <c r="AT54" s="668" t="s">
        <v>2474</v>
      </c>
      <c r="AU54" s="668" t="s">
        <v>4947</v>
      </c>
      <c r="AV54" s="668" t="s">
        <v>2474</v>
      </c>
      <c r="AW54" s="668" t="s">
        <v>2474</v>
      </c>
      <c r="AX54" s="672"/>
      <c r="AY54" s="668" t="s">
        <v>2213</v>
      </c>
      <c r="AZ54" s="668" t="s">
        <v>4952</v>
      </c>
      <c r="BA54" s="668" t="s">
        <v>2213</v>
      </c>
      <c r="BB54" s="668"/>
      <c r="BC54" s="705"/>
      <c r="BD54" s="668" t="s">
        <v>4949</v>
      </c>
      <c r="BE54" s="668" t="s">
        <v>4975</v>
      </c>
      <c r="BF54" s="668" t="s">
        <v>2213</v>
      </c>
      <c r="BG54" s="668"/>
      <c r="BH54" s="668" t="s">
        <v>4974</v>
      </c>
      <c r="BI54" s="668" t="s">
        <v>4952</v>
      </c>
      <c r="BJ54" s="668" t="s">
        <v>4973</v>
      </c>
      <c r="BK54" s="671"/>
      <c r="BL54" s="671"/>
      <c r="BM54" s="668"/>
      <c r="BN54" s="668" t="s">
        <v>4949</v>
      </c>
      <c r="BO54" s="668" t="s">
        <v>2139</v>
      </c>
      <c r="BP54" s="672"/>
      <c r="BQ54" s="668"/>
      <c r="BR54" s="668"/>
      <c r="BS54" s="668"/>
      <c r="BT54" s="668"/>
      <c r="BU54" s="668"/>
      <c r="BV54" s="672"/>
      <c r="BW54" s="668" t="s">
        <v>2213</v>
      </c>
      <c r="BX54" s="668"/>
      <c r="BY54" s="668"/>
      <c r="BZ54" s="668"/>
      <c r="CA54" s="672"/>
      <c r="CB54" s="672"/>
      <c r="CC54" s="673"/>
      <c r="CD54" s="673"/>
      <c r="CE54" s="673"/>
      <c r="CF54" s="673"/>
      <c r="CG54" s="673"/>
      <c r="CH54" s="673"/>
    </row>
    <row r="55" spans="1:86" s="661" customFormat="1" ht="15" customHeight="1">
      <c r="A55" s="625">
        <v>42966</v>
      </c>
      <c r="B55" s="603"/>
      <c r="C55" s="603"/>
      <c r="D55" s="603"/>
      <c r="E55" s="603"/>
      <c r="F55" s="603"/>
      <c r="G55" s="585"/>
      <c r="H55" s="624" t="s">
        <v>267</v>
      </c>
      <c r="I55" s="603" t="s">
        <v>2</v>
      </c>
      <c r="J55" s="603" t="s">
        <v>285</v>
      </c>
      <c r="K55" s="603">
        <v>1</v>
      </c>
      <c r="L55" s="603">
        <v>0</v>
      </c>
      <c r="M55" s="562" t="str">
        <f t="shared" si="7"/>
        <v>W</v>
      </c>
      <c r="N55" s="562">
        <f t="shared" si="8"/>
        <v>1</v>
      </c>
      <c r="O55" s="598">
        <f t="shared" si="14"/>
        <v>1</v>
      </c>
      <c r="P55" s="562" t="str">
        <f t="shared" si="9"/>
        <v>U</v>
      </c>
      <c r="Q55" s="586">
        <f t="shared" si="17"/>
        <v>-0.75</v>
      </c>
      <c r="R55" s="635">
        <f t="shared" si="18"/>
        <v>0.5</v>
      </c>
      <c r="S55" s="600">
        <v>0.73</v>
      </c>
      <c r="T55" s="595">
        <f t="shared" si="12"/>
        <v>0.27</v>
      </c>
      <c r="U55" s="601">
        <v>2.37</v>
      </c>
      <c r="V55" s="595">
        <f t="shared" si="13"/>
        <v>-1.37</v>
      </c>
      <c r="W55" s="586">
        <f t="shared" si="15"/>
        <v>1.55</v>
      </c>
      <c r="X55" s="586">
        <f t="shared" si="16"/>
        <v>0.82000000000000006</v>
      </c>
      <c r="Y55" s="599">
        <v>12</v>
      </c>
      <c r="Z55" s="599">
        <v>7</v>
      </c>
      <c r="AA55" s="599">
        <v>4</v>
      </c>
      <c r="AB55" s="599">
        <v>3</v>
      </c>
      <c r="AC55" s="599">
        <v>53</v>
      </c>
      <c r="AD55" s="599">
        <v>47</v>
      </c>
      <c r="AE55" s="599">
        <v>4231</v>
      </c>
      <c r="AF55" s="562"/>
      <c r="AG55" s="562"/>
      <c r="AH55" s="562"/>
      <c r="AJ55" s="758" t="str">
        <f t="array" ref="AJ55">IF($K55="","",IF(SUM(IF(ISNUMBER(VALUE(RIGHT($AM55:$CR55,1))),VALUE(RIGHT($AM55:$CR55,1)),0))=$K55,"T","F"))</f>
        <v>T</v>
      </c>
      <c r="AK55" s="583">
        <f t="array" ref="AK55">IF($K55="","",SUM(IF(LEFT($AM55:$CR55,1)="s",1,0))-SUM(IF(RIGHT(LEFT($AM55:$CR55,2))="-",1,0)))</f>
        <v>0</v>
      </c>
      <c r="AL55" s="562">
        <f t="array" ref="AL55">IF($K55="","",SUM(IF(LEFT($AM55:$CR55,1)="X",1,0)))</f>
        <v>11</v>
      </c>
      <c r="AM55" s="668" t="s">
        <v>5065</v>
      </c>
      <c r="AN55" s="668" t="s">
        <v>5065</v>
      </c>
      <c r="AO55" s="668" t="s">
        <v>5065</v>
      </c>
      <c r="AP55" s="668" t="s">
        <v>5065</v>
      </c>
      <c r="AQ55" s="668" t="s">
        <v>5065</v>
      </c>
      <c r="AR55" s="668" t="s">
        <v>5065</v>
      </c>
      <c r="AS55" s="669" t="s">
        <v>5065</v>
      </c>
      <c r="AT55" s="668" t="s">
        <v>5065</v>
      </c>
      <c r="AU55" s="652" t="s">
        <v>2207</v>
      </c>
      <c r="AV55" s="668" t="s">
        <v>5065</v>
      </c>
      <c r="AW55" s="669" t="s">
        <v>5065</v>
      </c>
      <c r="AX55" s="672"/>
      <c r="AY55" s="668" t="s">
        <v>5054</v>
      </c>
      <c r="AZ55" s="668" t="s">
        <v>5075</v>
      </c>
      <c r="BA55" s="668" t="s">
        <v>2213</v>
      </c>
      <c r="BB55" s="668"/>
      <c r="BC55" s="668" t="s">
        <v>5075</v>
      </c>
      <c r="BD55" s="668"/>
      <c r="BE55" s="668" t="s">
        <v>5075</v>
      </c>
      <c r="BF55" s="668" t="s">
        <v>2213</v>
      </c>
      <c r="BG55" s="668"/>
      <c r="BH55" s="651" t="s">
        <v>5075</v>
      </c>
      <c r="BI55" s="668" t="s">
        <v>5075</v>
      </c>
      <c r="BJ55" s="668" t="s">
        <v>5101</v>
      </c>
      <c r="BK55" s="668"/>
      <c r="BL55" s="668"/>
      <c r="BM55" s="668"/>
      <c r="BN55" s="668" t="s">
        <v>5100</v>
      </c>
      <c r="BO55" s="668"/>
      <c r="BP55" s="672"/>
      <c r="BQ55" s="668"/>
      <c r="BR55" s="671"/>
      <c r="BS55" s="668"/>
      <c r="BT55" s="668"/>
      <c r="BU55" s="668"/>
      <c r="BV55" s="672"/>
      <c r="BW55" s="705"/>
      <c r="BX55" s="705"/>
      <c r="BY55" s="705"/>
      <c r="BZ55" s="668"/>
      <c r="CA55" s="672"/>
      <c r="CB55" s="672"/>
      <c r="CC55" s="673"/>
      <c r="CD55" s="673"/>
      <c r="CE55" s="673"/>
      <c r="CF55" s="673"/>
      <c r="CG55" s="673"/>
      <c r="CH55" s="673"/>
    </row>
    <row r="56" spans="1:86" s="661" customFormat="1" ht="15" customHeight="1">
      <c r="A56" s="625">
        <v>42973</v>
      </c>
      <c r="B56" s="603"/>
      <c r="C56" s="603"/>
      <c r="D56" s="603"/>
      <c r="E56" s="603"/>
      <c r="F56" s="603"/>
      <c r="G56" s="585"/>
      <c r="H56" s="624" t="s">
        <v>1204</v>
      </c>
      <c r="I56" s="603" t="s">
        <v>3</v>
      </c>
      <c r="J56" s="603" t="s">
        <v>285</v>
      </c>
      <c r="K56" s="603">
        <v>1</v>
      </c>
      <c r="L56" s="603">
        <v>1</v>
      </c>
      <c r="M56" s="562" t="str">
        <f t="shared" si="7"/>
        <v>D</v>
      </c>
      <c r="N56" s="562">
        <f t="shared" si="8"/>
        <v>2</v>
      </c>
      <c r="O56" s="598">
        <f t="shared" si="14"/>
        <v>0</v>
      </c>
      <c r="P56" s="562" t="str">
        <f t="shared" si="9"/>
        <v>U</v>
      </c>
      <c r="Q56" s="586">
        <f t="shared" si="17"/>
        <v>0</v>
      </c>
      <c r="R56" s="635">
        <f t="shared" si="18"/>
        <v>0</v>
      </c>
      <c r="S56" s="600">
        <v>0.09</v>
      </c>
      <c r="T56" s="595">
        <f t="shared" si="12"/>
        <v>-0.09</v>
      </c>
      <c r="U56" s="601">
        <v>2.62</v>
      </c>
      <c r="V56" s="595">
        <f t="shared" si="13"/>
        <v>-0.62000000000000011</v>
      </c>
      <c r="W56" s="586">
        <f t="shared" si="15"/>
        <v>1.355</v>
      </c>
      <c r="X56" s="586">
        <f t="shared" si="16"/>
        <v>1.2650000000000001</v>
      </c>
      <c r="Y56" s="755">
        <v>9</v>
      </c>
      <c r="Z56" s="755">
        <v>17</v>
      </c>
      <c r="AA56" s="755">
        <v>5</v>
      </c>
      <c r="AB56" s="755">
        <v>6</v>
      </c>
      <c r="AC56" s="755">
        <v>49</v>
      </c>
      <c r="AD56" s="755">
        <v>51</v>
      </c>
      <c r="AE56" s="755">
        <v>4231</v>
      </c>
      <c r="AF56" s="562"/>
      <c r="AG56" s="562"/>
      <c r="AH56" s="562"/>
      <c r="AJ56" s="758" t="str">
        <f t="array" ref="AJ56">IF($K56="","",IF(SUM(IF(ISNUMBER(VALUE(RIGHT($AM56:$CR56,1))),VALUE(RIGHT($AM56:$CR56,1)),0))=$K56,"T","F"))</f>
        <v>T</v>
      </c>
      <c r="AK56" s="583">
        <f t="array" ref="AK56">IF($K56="","",SUM(IF(LEFT($AM56:$CR56,1)="s",1,0))-SUM(IF(RIGHT(LEFT($AM56:$CR56,2))="-",1,0)))</f>
        <v>0</v>
      </c>
      <c r="AL56" s="562">
        <f t="array" ref="AL56">IF($K56="","",SUM(IF(LEFT($AM56:$CR56,1)="X",1,0)))</f>
        <v>11</v>
      </c>
      <c r="AM56" s="668" t="s">
        <v>5193</v>
      </c>
      <c r="AN56" s="668" t="s">
        <v>1431</v>
      </c>
      <c r="AO56" s="668" t="s">
        <v>5193</v>
      </c>
      <c r="AP56" s="668" t="s">
        <v>5193</v>
      </c>
      <c r="AQ56" s="671" t="s">
        <v>5202</v>
      </c>
      <c r="AR56" s="669" t="s">
        <v>5194</v>
      </c>
      <c r="AS56" s="668" t="s">
        <v>5193</v>
      </c>
      <c r="AT56" s="668" t="s">
        <v>5201</v>
      </c>
      <c r="AU56" s="668" t="s">
        <v>5203</v>
      </c>
      <c r="AV56" s="668" t="s">
        <v>5194</v>
      </c>
      <c r="AW56" s="671" t="s">
        <v>5195</v>
      </c>
      <c r="AX56" s="672"/>
      <c r="AY56" s="668" t="s">
        <v>5054</v>
      </c>
      <c r="AZ56" s="668" t="s">
        <v>5205</v>
      </c>
      <c r="BA56" s="668" t="s">
        <v>2213</v>
      </c>
      <c r="BB56" s="668"/>
      <c r="BC56" s="668" t="s">
        <v>5200</v>
      </c>
      <c r="BD56" s="668"/>
      <c r="BE56" s="668"/>
      <c r="BF56" s="668" t="s">
        <v>2213</v>
      </c>
      <c r="BG56" s="668" t="s">
        <v>5204</v>
      </c>
      <c r="BH56" s="651" t="s">
        <v>5206</v>
      </c>
      <c r="BI56" s="668" t="s">
        <v>5199</v>
      </c>
      <c r="BJ56" s="668" t="s">
        <v>5200</v>
      </c>
      <c r="BK56" s="668"/>
      <c r="BL56" s="668"/>
      <c r="BM56" s="668"/>
      <c r="BN56" s="668" t="s">
        <v>5200</v>
      </c>
      <c r="BO56" s="668"/>
      <c r="BP56" s="672"/>
      <c r="BQ56" s="668"/>
      <c r="BR56" s="668"/>
      <c r="BS56" s="668"/>
      <c r="BT56" s="668"/>
      <c r="BU56" s="668"/>
      <c r="BV56" s="672"/>
      <c r="BW56" s="668"/>
      <c r="BX56" s="668"/>
      <c r="BY56" s="668"/>
      <c r="BZ56" s="668"/>
      <c r="CA56" s="672"/>
      <c r="CB56" s="672"/>
      <c r="CC56" s="673"/>
      <c r="CD56" s="673"/>
      <c r="CE56" s="673"/>
      <c r="CF56" s="673"/>
      <c r="CG56" s="673"/>
      <c r="CH56" s="673"/>
    </row>
    <row r="57" spans="1:86" s="661" customFormat="1" ht="15" customHeight="1">
      <c r="A57" s="625">
        <v>42987</v>
      </c>
      <c r="B57" s="603"/>
      <c r="C57" s="603"/>
      <c r="D57" s="603"/>
      <c r="E57" s="603"/>
      <c r="F57" s="603"/>
      <c r="G57" s="585"/>
      <c r="H57" s="624" t="s">
        <v>234</v>
      </c>
      <c r="I57" s="603" t="s">
        <v>3</v>
      </c>
      <c r="J57" s="603" t="s">
        <v>285</v>
      </c>
      <c r="K57" s="603">
        <v>0</v>
      </c>
      <c r="L57" s="603">
        <v>0</v>
      </c>
      <c r="M57" s="562" t="str">
        <f t="shared" si="7"/>
        <v>D</v>
      </c>
      <c r="N57" s="562">
        <f t="shared" si="8"/>
        <v>0</v>
      </c>
      <c r="O57" s="598">
        <f t="shared" si="14"/>
        <v>0</v>
      </c>
      <c r="P57" s="562" t="str">
        <f t="shared" si="9"/>
        <v>U</v>
      </c>
      <c r="Q57" s="586">
        <f t="shared" si="17"/>
        <v>-0.25</v>
      </c>
      <c r="R57" s="635">
        <f t="shared" si="18"/>
        <v>-0.5</v>
      </c>
      <c r="S57" s="600">
        <v>0.3</v>
      </c>
      <c r="T57" s="595">
        <f t="shared" si="12"/>
        <v>-0.3</v>
      </c>
      <c r="U57" s="601">
        <v>2.72</v>
      </c>
      <c r="V57" s="595">
        <f t="shared" si="13"/>
        <v>-2.72</v>
      </c>
      <c r="W57" s="586">
        <f t="shared" si="15"/>
        <v>1.51</v>
      </c>
      <c r="X57" s="586">
        <f t="shared" si="16"/>
        <v>1.2100000000000002</v>
      </c>
      <c r="Y57" s="599">
        <v>11</v>
      </c>
      <c r="Z57" s="599">
        <v>15</v>
      </c>
      <c r="AA57" s="599">
        <v>3</v>
      </c>
      <c r="AB57" s="599">
        <v>3</v>
      </c>
      <c r="AC57" s="599">
        <v>53</v>
      </c>
      <c r="AD57" s="599">
        <v>47</v>
      </c>
      <c r="AE57" s="599">
        <v>4231</v>
      </c>
      <c r="AF57" s="562"/>
      <c r="AG57" s="562"/>
      <c r="AH57" s="562"/>
      <c r="AJ57" s="758" t="str">
        <f t="array" ref="AJ57">IF($K57="","",IF(SUM(IF(ISNUMBER(VALUE(RIGHT($AM57:$CR57,1))),VALUE(RIGHT($AM57:$CR57,1)),0))=$K57,"T","F"))</f>
        <v>T</v>
      </c>
      <c r="AK57" s="583">
        <f t="array" ref="AK57">IF($K57="","",SUM(IF(LEFT($AM57:$CR57,1)="s",1,0))-SUM(IF(RIGHT(LEFT($AM57:$CR57,2))="-",1,0)))</f>
        <v>0</v>
      </c>
      <c r="AL57" s="562">
        <f t="array" ref="AL57">IF($K57="","",SUM(IF(LEFT($AM57:$CR57,1)="X",1,0)))</f>
        <v>11</v>
      </c>
      <c r="AM57" s="668" t="s">
        <v>5400</v>
      </c>
      <c r="AN57" s="668" t="s">
        <v>5402</v>
      </c>
      <c r="AO57" s="668" t="s">
        <v>5400</v>
      </c>
      <c r="AP57" s="668" t="s">
        <v>5399</v>
      </c>
      <c r="AQ57" s="668" t="s">
        <v>5399</v>
      </c>
      <c r="AR57" s="668" t="s">
        <v>5400</v>
      </c>
      <c r="AS57" s="668" t="s">
        <v>5400</v>
      </c>
      <c r="AT57" s="668" t="s">
        <v>5400</v>
      </c>
      <c r="AU57" s="651" t="s">
        <v>5412</v>
      </c>
      <c r="AV57" s="668" t="s">
        <v>5400</v>
      </c>
      <c r="AW57" s="668" t="s">
        <v>5400</v>
      </c>
      <c r="AX57" s="672"/>
      <c r="AY57" s="668" t="s">
        <v>5054</v>
      </c>
      <c r="AZ57" s="668" t="s">
        <v>5390</v>
      </c>
      <c r="BA57" s="668" t="s">
        <v>2213</v>
      </c>
      <c r="BB57" s="668"/>
      <c r="BC57" s="707" t="s">
        <v>5426</v>
      </c>
      <c r="BD57" s="668"/>
      <c r="BE57" s="668"/>
      <c r="BF57" s="668" t="s">
        <v>2213</v>
      </c>
      <c r="BG57" s="668" t="s">
        <v>5389</v>
      </c>
      <c r="BH57" s="651" t="s">
        <v>5388</v>
      </c>
      <c r="BI57" s="668" t="s">
        <v>5388</v>
      </c>
      <c r="BJ57" s="671" t="s">
        <v>5388</v>
      </c>
      <c r="BK57" s="668"/>
      <c r="BL57" s="668"/>
      <c r="BM57" s="668"/>
      <c r="BN57" s="668"/>
      <c r="BO57" s="668" t="s">
        <v>5388</v>
      </c>
      <c r="BP57" s="672"/>
      <c r="BQ57" s="668"/>
      <c r="BR57" s="671"/>
      <c r="BS57" s="681"/>
      <c r="BT57" s="668"/>
      <c r="BU57" s="668"/>
      <c r="BV57" s="672"/>
      <c r="BW57" s="668"/>
      <c r="BX57" s="668"/>
      <c r="BY57" s="668"/>
      <c r="BZ57" s="668"/>
      <c r="CA57" s="672"/>
      <c r="CB57" s="672"/>
      <c r="CC57" s="673"/>
      <c r="CD57" s="673"/>
      <c r="CE57" s="673"/>
      <c r="CF57" s="673"/>
      <c r="CG57" s="673"/>
      <c r="CH57" s="673"/>
    </row>
    <row r="58" spans="1:86" s="661" customFormat="1" ht="15" customHeight="1">
      <c r="A58" s="625">
        <v>42994</v>
      </c>
      <c r="B58" s="603"/>
      <c r="C58" s="603"/>
      <c r="D58" s="603"/>
      <c r="E58" s="603"/>
      <c r="F58" s="603"/>
      <c r="G58" s="585"/>
      <c r="H58" s="624" t="s">
        <v>253</v>
      </c>
      <c r="I58" s="603" t="s">
        <v>2</v>
      </c>
      <c r="J58" s="603" t="s">
        <v>285</v>
      </c>
      <c r="K58" s="603">
        <v>1</v>
      </c>
      <c r="L58" s="603">
        <v>0</v>
      </c>
      <c r="M58" s="562" t="str">
        <f t="shared" si="7"/>
        <v>W</v>
      </c>
      <c r="N58" s="562">
        <f t="shared" si="8"/>
        <v>1</v>
      </c>
      <c r="O58" s="598">
        <f t="shared" si="14"/>
        <v>1</v>
      </c>
      <c r="P58" s="562" t="str">
        <f t="shared" si="9"/>
        <v>U</v>
      </c>
      <c r="Q58" s="586">
        <f t="shared" si="17"/>
        <v>0.25</v>
      </c>
      <c r="R58" s="635">
        <f t="shared" si="18"/>
        <v>1</v>
      </c>
      <c r="S58" s="600">
        <v>-0.4</v>
      </c>
      <c r="T58" s="595">
        <f t="shared" si="12"/>
        <v>1.4</v>
      </c>
      <c r="U58" s="601">
        <v>2.7</v>
      </c>
      <c r="V58" s="595">
        <f t="shared" si="13"/>
        <v>-1.7000000000000002</v>
      </c>
      <c r="W58" s="586">
        <f t="shared" si="15"/>
        <v>1.1500000000000001</v>
      </c>
      <c r="X58" s="586">
        <f t="shared" si="16"/>
        <v>1.55</v>
      </c>
      <c r="Y58" s="599">
        <v>7</v>
      </c>
      <c r="Z58" s="599">
        <v>16</v>
      </c>
      <c r="AA58" s="599">
        <v>1</v>
      </c>
      <c r="AB58" s="599">
        <v>3</v>
      </c>
      <c r="AC58" s="599">
        <v>47</v>
      </c>
      <c r="AD58" s="599">
        <v>53</v>
      </c>
      <c r="AE58" s="599">
        <v>4231</v>
      </c>
      <c r="AF58" s="562"/>
      <c r="AG58" s="562"/>
      <c r="AH58" s="562"/>
      <c r="AJ58" s="758" t="str">
        <f t="array" ref="AJ58">IF($K58="","",IF(SUM(IF(ISNUMBER(VALUE(RIGHT($AM58:$CR58,1))),VALUE(RIGHT($AM58:$CR58,1)),0))=$K58,"T","F"))</f>
        <v>T</v>
      </c>
      <c r="AK58" s="583">
        <f t="array" ref="AK58">IF($K58="","",SUM(IF(LEFT($AM58:$CR58,1)="s",1,0))-SUM(IF(RIGHT(LEFT($AM58:$CR58,2))="-",1,0)))</f>
        <v>0</v>
      </c>
      <c r="AL58" s="562">
        <f t="array" ref="AL58">IF($K58="","",SUM(IF(LEFT($AM58:$CR58,1)="X",1,0)))</f>
        <v>11</v>
      </c>
      <c r="AM58" s="668" t="s">
        <v>2474</v>
      </c>
      <c r="AN58" s="668" t="s">
        <v>2474</v>
      </c>
      <c r="AO58" s="668" t="s">
        <v>2474</v>
      </c>
      <c r="AP58" s="668" t="s">
        <v>2474</v>
      </c>
      <c r="AQ58" s="668" t="s">
        <v>2474</v>
      </c>
      <c r="AR58" s="668" t="s">
        <v>2474</v>
      </c>
      <c r="AS58" s="668" t="s">
        <v>2473</v>
      </c>
      <c r="AT58" s="668" t="s">
        <v>2473</v>
      </c>
      <c r="AU58" s="668" t="s">
        <v>2473</v>
      </c>
      <c r="AV58" s="668" t="s">
        <v>2474</v>
      </c>
      <c r="AW58" s="671" t="s">
        <v>5527</v>
      </c>
      <c r="AX58" s="672" t="s">
        <v>126</v>
      </c>
      <c r="AY58" s="668" t="s">
        <v>2213</v>
      </c>
      <c r="AZ58" s="668" t="s">
        <v>2472</v>
      </c>
      <c r="BA58" s="668" t="s">
        <v>2213</v>
      </c>
      <c r="BB58" s="668" t="s">
        <v>126</v>
      </c>
      <c r="BC58" s="668" t="s">
        <v>126</v>
      </c>
      <c r="BD58" s="668" t="s">
        <v>2472</v>
      </c>
      <c r="BE58" s="668" t="s">
        <v>126</v>
      </c>
      <c r="BF58" s="668" t="s">
        <v>2213</v>
      </c>
      <c r="BG58" s="668" t="s">
        <v>2471</v>
      </c>
      <c r="BH58" s="651" t="s">
        <v>2472</v>
      </c>
      <c r="BI58" s="671" t="s">
        <v>5512</v>
      </c>
      <c r="BJ58" s="671" t="s">
        <v>2472</v>
      </c>
      <c r="BK58" s="668" t="s">
        <v>126</v>
      </c>
      <c r="BL58" s="668"/>
      <c r="BM58" s="668" t="s">
        <v>126</v>
      </c>
      <c r="BN58" s="668" t="s">
        <v>126</v>
      </c>
      <c r="BO58" s="668" t="s">
        <v>2471</v>
      </c>
      <c r="BP58" s="672"/>
      <c r="BQ58" s="668"/>
      <c r="BR58" s="668"/>
      <c r="BS58" s="668"/>
      <c r="BT58" s="668"/>
      <c r="BU58" s="668"/>
      <c r="BV58" s="672"/>
      <c r="BW58" s="668"/>
      <c r="BX58" s="668"/>
      <c r="BY58" s="668"/>
      <c r="BZ58" s="668"/>
      <c r="CA58" s="672"/>
      <c r="CB58" s="672"/>
      <c r="CC58" s="673"/>
      <c r="CD58" s="673"/>
      <c r="CE58" s="673"/>
      <c r="CF58" s="673"/>
      <c r="CG58" s="673"/>
      <c r="CH58" s="673"/>
    </row>
    <row r="59" spans="1:86" s="661" customFormat="1" ht="15" customHeight="1">
      <c r="A59" s="626">
        <v>42998</v>
      </c>
      <c r="B59" s="596"/>
      <c r="C59" s="596"/>
      <c r="D59" s="596"/>
      <c r="E59" s="596"/>
      <c r="F59" s="596"/>
      <c r="G59" s="591"/>
      <c r="H59" s="623" t="s">
        <v>645</v>
      </c>
      <c r="I59" s="596" t="s">
        <v>3</v>
      </c>
      <c r="J59" s="596" t="s">
        <v>3988</v>
      </c>
      <c r="K59" s="596">
        <v>2</v>
      </c>
      <c r="L59" s="596">
        <v>2</v>
      </c>
      <c r="M59" s="562" t="str">
        <f t="shared" si="7"/>
        <v>D</v>
      </c>
      <c r="N59" s="562">
        <f t="shared" si="8"/>
        <v>4</v>
      </c>
      <c r="O59" s="598">
        <f t="shared" si="14"/>
        <v>0</v>
      </c>
      <c r="P59" s="562" t="str">
        <f t="shared" si="9"/>
        <v>O</v>
      </c>
      <c r="Q59" s="586"/>
      <c r="R59" s="635"/>
      <c r="S59" s="600"/>
      <c r="T59" s="595"/>
      <c r="U59" s="601"/>
      <c r="V59" s="595"/>
      <c r="W59" s="586"/>
      <c r="X59" s="586"/>
      <c r="Y59" s="755"/>
      <c r="Z59" s="755"/>
      <c r="AA59" s="755"/>
      <c r="AB59" s="755"/>
      <c r="AC59" s="755"/>
      <c r="AD59" s="755"/>
      <c r="AE59" s="755"/>
      <c r="AF59" s="562"/>
      <c r="AG59" s="562"/>
      <c r="AH59" s="562"/>
      <c r="AJ59" s="758"/>
      <c r="AK59" s="583"/>
      <c r="AL59" s="562"/>
      <c r="AM59" s="668" t="s">
        <v>5585</v>
      </c>
      <c r="AN59" s="668" t="s">
        <v>5536</v>
      </c>
      <c r="AO59" s="668" t="s">
        <v>5585</v>
      </c>
      <c r="AP59" s="668" t="s">
        <v>5542</v>
      </c>
      <c r="AQ59" s="668"/>
      <c r="AR59" s="668" t="s">
        <v>5536</v>
      </c>
      <c r="AS59" s="668" t="s">
        <v>5548</v>
      </c>
      <c r="AT59" s="668" t="s">
        <v>5548</v>
      </c>
      <c r="AU59" s="651" t="s">
        <v>5586</v>
      </c>
      <c r="AV59" s="668" t="s">
        <v>5548</v>
      </c>
      <c r="AW59" s="668"/>
      <c r="AX59" s="672"/>
      <c r="AY59" s="668" t="s">
        <v>5054</v>
      </c>
      <c r="AZ59" s="668" t="s">
        <v>5536</v>
      </c>
      <c r="BA59" s="668" t="s">
        <v>2213</v>
      </c>
      <c r="BB59" s="668"/>
      <c r="BC59" s="668"/>
      <c r="BD59" s="668" t="s">
        <v>5536</v>
      </c>
      <c r="BE59" s="668" t="s">
        <v>5587</v>
      </c>
      <c r="BF59" s="668" t="s">
        <v>2213</v>
      </c>
      <c r="BG59" s="668" t="s">
        <v>5536</v>
      </c>
      <c r="BH59" s="651" t="s">
        <v>5536</v>
      </c>
      <c r="BI59" s="668" t="s">
        <v>2226</v>
      </c>
      <c r="BJ59" s="669" t="s">
        <v>2137</v>
      </c>
      <c r="BK59" s="668"/>
      <c r="BL59" s="668"/>
      <c r="BM59" s="668"/>
      <c r="BN59" s="668" t="s">
        <v>5542</v>
      </c>
      <c r="BO59" s="668" t="s">
        <v>2226</v>
      </c>
      <c r="BP59" s="672"/>
      <c r="BQ59" s="668"/>
      <c r="BR59" s="668"/>
      <c r="BS59" s="668"/>
      <c r="BT59" s="668"/>
      <c r="BU59" s="668"/>
      <c r="BV59" s="672"/>
      <c r="BW59" s="668"/>
      <c r="BX59" s="668"/>
      <c r="BY59" s="668"/>
      <c r="BZ59" s="668"/>
      <c r="CA59" s="672"/>
      <c r="CB59" s="672"/>
      <c r="CC59" s="673"/>
      <c r="CD59" s="673"/>
      <c r="CE59" s="673"/>
      <c r="CF59" s="673"/>
      <c r="CG59" s="673"/>
      <c r="CH59" s="673"/>
    </row>
    <row r="60" spans="1:86" s="661" customFormat="1" ht="15" customHeight="1">
      <c r="A60" s="625">
        <v>43001</v>
      </c>
      <c r="B60" s="603"/>
      <c r="C60" s="603"/>
      <c r="D60" s="603"/>
      <c r="E60" s="603"/>
      <c r="F60" s="603"/>
      <c r="G60" s="585"/>
      <c r="H60" s="624" t="s">
        <v>262</v>
      </c>
      <c r="I60" s="603" t="s">
        <v>3</v>
      </c>
      <c r="J60" s="603" t="s">
        <v>285</v>
      </c>
      <c r="K60" s="603">
        <v>3</v>
      </c>
      <c r="L60" s="603">
        <v>1</v>
      </c>
      <c r="M60" s="562" t="str">
        <f t="shared" si="7"/>
        <v>W</v>
      </c>
      <c r="N60" s="562">
        <f t="shared" si="8"/>
        <v>4</v>
      </c>
      <c r="O60" s="598">
        <f t="shared" si="14"/>
        <v>2</v>
      </c>
      <c r="P60" s="562" t="str">
        <f t="shared" si="9"/>
        <v>O</v>
      </c>
      <c r="Q60" s="586">
        <f t="shared" ref="Q60:Q70" si="19">IF(S60="","",IF(SIGN(S60)&lt;&gt;1,VLOOKUP(ABS(S60),SUP_HDC,3,TRUE),-VLOOKUP(ABS(S60),SUP_HDC,3,TRUE)))</f>
        <v>-0.25</v>
      </c>
      <c r="R60" s="635">
        <f t="shared" ref="R60:R70" si="20">IF(Q60="","",IF((K60-L60+Q60)&gt;=0.5,1,IF((K60-L60+Q60)=0.25,0.5,IF((K60-L60+Q60)&lt;=-0.5,-1,IF((K60-L60+Q60)=-0.25,-0.5,0)))))</f>
        <v>1</v>
      </c>
      <c r="S60" s="600">
        <v>0.15</v>
      </c>
      <c r="T60" s="595">
        <f t="shared" si="12"/>
        <v>1.85</v>
      </c>
      <c r="U60" s="601">
        <v>2.75</v>
      </c>
      <c r="V60" s="595">
        <f t="shared" si="13"/>
        <v>1.25</v>
      </c>
      <c r="W60" s="586">
        <f t="shared" si="15"/>
        <v>1.45</v>
      </c>
      <c r="X60" s="586">
        <f t="shared" si="16"/>
        <v>1.3</v>
      </c>
      <c r="Y60" s="599">
        <v>18</v>
      </c>
      <c r="Z60" s="599">
        <v>22</v>
      </c>
      <c r="AA60" s="599">
        <v>8</v>
      </c>
      <c r="AB60" s="599">
        <v>6</v>
      </c>
      <c r="AC60" s="599">
        <v>47</v>
      </c>
      <c r="AD60" s="599">
        <v>53</v>
      </c>
      <c r="AE60" s="599">
        <v>4231</v>
      </c>
      <c r="AF60" s="562"/>
      <c r="AG60" s="562"/>
      <c r="AH60" s="562"/>
      <c r="AJ60" s="758" t="str">
        <f t="array" ref="AJ60">IF($K60="","",IF(SUM(IF(ISNUMBER(VALUE(RIGHT($AM60:$CR60,1))),VALUE(RIGHT($AM60:$CR60,1)),0))=$K60,"T","F"))</f>
        <v>T</v>
      </c>
      <c r="AK60" s="583">
        <f t="array" ref="AK60">IF($K60="","",SUM(IF(LEFT($AM60:$CR60,1)="s",1,0))-SUM(IF(RIGHT(LEFT($AM60:$CR60,2))="-",1,0)))</f>
        <v>0</v>
      </c>
      <c r="AL60" s="562">
        <f t="array" ref="AL60">IF($K60="","",SUM(IF(LEFT($AM60:$CR60,1)="X",1,0)))</f>
        <v>11</v>
      </c>
      <c r="AM60" s="668" t="s">
        <v>5621</v>
      </c>
      <c r="AN60" s="671" t="s">
        <v>5630</v>
      </c>
      <c r="AO60" s="668" t="s">
        <v>5628</v>
      </c>
      <c r="AP60" s="668" t="s">
        <v>5626</v>
      </c>
      <c r="AQ60" s="668" t="s">
        <v>5629</v>
      </c>
      <c r="AR60" s="668" t="s">
        <v>5624</v>
      </c>
      <c r="AS60" s="668" t="s">
        <v>5632</v>
      </c>
      <c r="AT60" s="671" t="s">
        <v>5637</v>
      </c>
      <c r="AU60" s="652" t="s">
        <v>5636</v>
      </c>
      <c r="AV60" s="668" t="s">
        <v>5621</v>
      </c>
      <c r="AW60" s="682" t="s">
        <v>5633</v>
      </c>
      <c r="AX60" s="672"/>
      <c r="AY60" s="668" t="s">
        <v>5054</v>
      </c>
      <c r="AZ60" s="668" t="s">
        <v>5626</v>
      </c>
      <c r="BA60" s="668" t="s">
        <v>2213</v>
      </c>
      <c r="BB60" s="668"/>
      <c r="BC60" s="668" t="s">
        <v>5629</v>
      </c>
      <c r="BD60" s="668" t="s">
        <v>5635</v>
      </c>
      <c r="BE60" s="668"/>
      <c r="BF60" s="668" t="s">
        <v>2213</v>
      </c>
      <c r="BG60" s="668" t="s">
        <v>5625</v>
      </c>
      <c r="BH60" s="651"/>
      <c r="BI60" s="671" t="s">
        <v>5634</v>
      </c>
      <c r="BJ60" s="668" t="s">
        <v>5626</v>
      </c>
      <c r="BK60" s="668"/>
      <c r="BL60" s="668"/>
      <c r="BM60" s="668"/>
      <c r="BN60" s="668"/>
      <c r="BO60" s="668" t="s">
        <v>5626</v>
      </c>
      <c r="BP60" s="672"/>
      <c r="BQ60" s="668"/>
      <c r="BR60" s="668"/>
      <c r="BS60" s="668"/>
      <c r="BT60" s="668"/>
      <c r="BU60" s="668"/>
      <c r="BV60" s="672"/>
      <c r="BW60" s="668"/>
      <c r="BX60" s="668"/>
      <c r="BY60" s="668"/>
      <c r="BZ60" s="668"/>
      <c r="CA60" s="672"/>
      <c r="CB60" s="672"/>
      <c r="CC60" s="673"/>
      <c r="CD60" s="673"/>
      <c r="CE60" s="673"/>
      <c r="CF60" s="673"/>
      <c r="CG60" s="673"/>
      <c r="CH60" s="673"/>
    </row>
    <row r="61" spans="1:86" s="661" customFormat="1" ht="15" customHeight="1">
      <c r="A61" s="625">
        <v>43008</v>
      </c>
      <c r="B61" s="603"/>
      <c r="C61" s="603"/>
      <c r="D61" s="603"/>
      <c r="E61" s="603"/>
      <c r="F61" s="603"/>
      <c r="G61" s="585"/>
      <c r="H61" s="624" t="s">
        <v>1435</v>
      </c>
      <c r="I61" s="603" t="s">
        <v>2</v>
      </c>
      <c r="J61" s="603" t="s">
        <v>285</v>
      </c>
      <c r="K61" s="603">
        <v>1</v>
      </c>
      <c r="L61" s="603">
        <v>1</v>
      </c>
      <c r="M61" s="562" t="str">
        <f t="shared" si="7"/>
        <v>D</v>
      </c>
      <c r="N61" s="562">
        <f t="shared" si="8"/>
        <v>2</v>
      </c>
      <c r="O61" s="598">
        <f t="shared" si="14"/>
        <v>0</v>
      </c>
      <c r="P61" s="562" t="str">
        <f t="shared" si="9"/>
        <v>U</v>
      </c>
      <c r="Q61" s="586">
        <f t="shared" si="19"/>
        <v>-0.5</v>
      </c>
      <c r="R61" s="635">
        <f t="shared" si="20"/>
        <v>-1</v>
      </c>
      <c r="S61" s="600">
        <v>0.7</v>
      </c>
      <c r="T61" s="595">
        <f t="shared" si="12"/>
        <v>-0.7</v>
      </c>
      <c r="U61" s="601">
        <v>2.75</v>
      </c>
      <c r="V61" s="595">
        <f t="shared" si="13"/>
        <v>-0.75</v>
      </c>
      <c r="W61" s="586">
        <f t="shared" si="15"/>
        <v>1.7250000000000001</v>
      </c>
      <c r="X61" s="586">
        <f t="shared" si="16"/>
        <v>1.0249999999999999</v>
      </c>
      <c r="Y61" s="599">
        <v>11</v>
      </c>
      <c r="Z61" s="599">
        <v>13</v>
      </c>
      <c r="AA61" s="599">
        <v>2</v>
      </c>
      <c r="AB61" s="599">
        <v>1</v>
      </c>
      <c r="AC61" s="599">
        <v>56</v>
      </c>
      <c r="AD61" s="599">
        <v>44</v>
      </c>
      <c r="AE61" s="599">
        <v>4231</v>
      </c>
      <c r="AF61" s="562"/>
      <c r="AG61" s="562"/>
      <c r="AH61" s="562"/>
      <c r="AJ61" s="758" t="str">
        <f t="array" ref="AJ61">IF($K61="","",IF(SUM(IF(ISNUMBER(VALUE(RIGHT($AM61:$CR61,1))),VALUE(RIGHT($AM61:$CR61,1)),0))=$K61,"T","F"))</f>
        <v>T</v>
      </c>
      <c r="AK61" s="583">
        <f t="array" ref="AK61">IF($K61="","",SUM(IF(LEFT($AM61:$CR61,1)="s",1,0))-SUM(IF(RIGHT(LEFT($AM61:$CR61,2))="-",1,0)))</f>
        <v>0</v>
      </c>
      <c r="AL61" s="562">
        <f t="array" ref="AL61">IF($K61="","",SUM(IF(LEFT($AM61:$CR61,1)="X",1,0)))</f>
        <v>11</v>
      </c>
      <c r="AM61" s="668" t="s">
        <v>5804</v>
      </c>
      <c r="AN61" s="668" t="s">
        <v>5805</v>
      </c>
      <c r="AO61" s="669" t="s">
        <v>5805</v>
      </c>
      <c r="AP61" s="668" t="s">
        <v>5799</v>
      </c>
      <c r="AQ61" s="668" t="s">
        <v>5806</v>
      </c>
      <c r="AR61" s="668" t="s">
        <v>5798</v>
      </c>
      <c r="AS61" s="668" t="s">
        <v>5806</v>
      </c>
      <c r="AT61" s="668" t="s">
        <v>5804</v>
      </c>
      <c r="AU61" s="668" t="s">
        <v>5799</v>
      </c>
      <c r="AV61" s="671" t="s">
        <v>5807</v>
      </c>
      <c r="AW61" s="669" t="s">
        <v>5804</v>
      </c>
      <c r="AX61" s="672"/>
      <c r="AY61" s="668" t="s">
        <v>5054</v>
      </c>
      <c r="AZ61" s="668" t="s">
        <v>5799</v>
      </c>
      <c r="BA61" s="668" t="s">
        <v>2213</v>
      </c>
      <c r="BB61" s="668"/>
      <c r="BC61" s="668" t="s">
        <v>5804</v>
      </c>
      <c r="BD61" s="668" t="s">
        <v>5797</v>
      </c>
      <c r="BE61" s="668"/>
      <c r="BF61" s="668" t="s">
        <v>2213</v>
      </c>
      <c r="BG61" s="668" t="s">
        <v>5804</v>
      </c>
      <c r="BH61" s="652"/>
      <c r="BI61" s="668" t="s">
        <v>5806</v>
      </c>
      <c r="BJ61" s="668" t="s">
        <v>5801</v>
      </c>
      <c r="BK61" s="668"/>
      <c r="BL61" s="668"/>
      <c r="BM61" s="668"/>
      <c r="BN61" s="668"/>
      <c r="BO61" s="668" t="s">
        <v>5797</v>
      </c>
      <c r="BP61" s="672"/>
      <c r="BQ61" s="668"/>
      <c r="BR61" s="668"/>
      <c r="BS61" s="668"/>
      <c r="BT61" s="668"/>
      <c r="BU61" s="668"/>
      <c r="BV61" s="672"/>
      <c r="BW61" s="671"/>
      <c r="BX61" s="668"/>
      <c r="BY61" s="668"/>
      <c r="BZ61" s="668"/>
      <c r="CA61" s="672"/>
      <c r="CB61" s="672"/>
      <c r="CC61" s="673"/>
      <c r="CD61" s="673"/>
      <c r="CE61" s="673"/>
      <c r="CF61" s="673"/>
      <c r="CG61" s="673"/>
      <c r="CH61" s="673"/>
    </row>
    <row r="62" spans="1:86" s="661" customFormat="1" ht="15" customHeight="1">
      <c r="A62" s="625">
        <v>43022</v>
      </c>
      <c r="B62" s="603"/>
      <c r="C62" s="603"/>
      <c r="D62" s="603"/>
      <c r="E62" s="603"/>
      <c r="F62" s="603"/>
      <c r="G62" s="585"/>
      <c r="H62" s="624" t="s">
        <v>255</v>
      </c>
      <c r="I62" s="603" t="s">
        <v>3</v>
      </c>
      <c r="J62" s="603" t="s">
        <v>285</v>
      </c>
      <c r="K62" s="603">
        <v>0</v>
      </c>
      <c r="L62" s="603">
        <v>2</v>
      </c>
      <c r="M62" s="562" t="str">
        <f t="shared" si="7"/>
        <v>L</v>
      </c>
      <c r="N62" s="562">
        <f t="shared" si="8"/>
        <v>2</v>
      </c>
      <c r="O62" s="598">
        <f t="shared" si="14"/>
        <v>-2</v>
      </c>
      <c r="P62" s="562" t="str">
        <f t="shared" si="9"/>
        <v>U</v>
      </c>
      <c r="Q62" s="586">
        <f t="shared" si="19"/>
        <v>0.75</v>
      </c>
      <c r="R62" s="635">
        <f t="shared" si="20"/>
        <v>-1</v>
      </c>
      <c r="S62" s="600">
        <v>-0.85</v>
      </c>
      <c r="T62" s="595">
        <f t="shared" si="12"/>
        <v>-1.1499999999999999</v>
      </c>
      <c r="U62" s="601">
        <v>2.95</v>
      </c>
      <c r="V62" s="595">
        <f t="shared" ref="V62:V72" si="21">IF(ISBLANK(U62),"",K62+L62-U62)</f>
        <v>-0.95000000000000018</v>
      </c>
      <c r="W62" s="586">
        <f t="shared" ref="W62:W72" si="22">IF(S62="","",(S62+U62)/2)</f>
        <v>1.05</v>
      </c>
      <c r="X62" s="586">
        <f t="shared" ref="X62:X72" si="23">IF(W62="","",U62-W62)</f>
        <v>1.9000000000000001</v>
      </c>
      <c r="Y62" s="599">
        <v>16</v>
      </c>
      <c r="Z62" s="599">
        <v>16</v>
      </c>
      <c r="AA62" s="599">
        <v>2</v>
      </c>
      <c r="AB62" s="599">
        <v>5</v>
      </c>
      <c r="AC62" s="599">
        <v>50</v>
      </c>
      <c r="AD62" s="599">
        <v>50</v>
      </c>
      <c r="AE62" s="599">
        <v>4141</v>
      </c>
      <c r="AF62" s="562"/>
      <c r="AG62" s="562"/>
      <c r="AH62" s="562"/>
      <c r="AJ62" s="758" t="str">
        <f t="array" ref="AJ62">IF($K62="","",IF(SUM(IF(ISNUMBER(VALUE(RIGHT($AM62:$CR62,1))),VALUE(RIGHT($AM62:$CR62,1)),0))=$K62,"T","F"))</f>
        <v>T</v>
      </c>
      <c r="AK62" s="583">
        <f t="array" ref="AK62">IF($K62="","",SUM(IF(LEFT($AM62:$CR62,1)="s",1,0))-SUM(IF(RIGHT(LEFT($AM62:$CR62,2))="-",1,0)))</f>
        <v>0</v>
      </c>
      <c r="AL62" s="562">
        <f t="array" ref="AL62">IF($K62="","",SUM(IF(LEFT($AM62:$CR62,1)="X",1,0)))</f>
        <v>11</v>
      </c>
      <c r="AM62" s="668" t="s">
        <v>2474</v>
      </c>
      <c r="AN62" s="668" t="s">
        <v>2474</v>
      </c>
      <c r="AO62" s="668" t="s">
        <v>2474</v>
      </c>
      <c r="AP62" s="668" t="s">
        <v>2472</v>
      </c>
      <c r="AQ62" s="669" t="s">
        <v>5977</v>
      </c>
      <c r="AR62" s="668" t="s">
        <v>2472</v>
      </c>
      <c r="AS62" s="668" t="s">
        <v>2474</v>
      </c>
      <c r="AT62" s="668" t="s">
        <v>2474</v>
      </c>
      <c r="AU62" s="651" t="s">
        <v>2472</v>
      </c>
      <c r="AV62" s="668" t="s">
        <v>5978</v>
      </c>
      <c r="AW62" s="668" t="s">
        <v>2474</v>
      </c>
      <c r="AX62" s="672" t="s">
        <v>126</v>
      </c>
      <c r="AY62" s="668" t="s">
        <v>2635</v>
      </c>
      <c r="AZ62" s="668" t="s">
        <v>2472</v>
      </c>
      <c r="BA62" s="668" t="s">
        <v>2213</v>
      </c>
      <c r="BB62" s="668" t="s">
        <v>126</v>
      </c>
      <c r="BC62" s="668" t="s">
        <v>2474</v>
      </c>
      <c r="BD62" s="668" t="s">
        <v>2213</v>
      </c>
      <c r="BE62" s="668" t="s">
        <v>126</v>
      </c>
      <c r="BF62" s="668" t="s">
        <v>2213</v>
      </c>
      <c r="BG62" s="668" t="s">
        <v>2474</v>
      </c>
      <c r="BH62" s="651" t="s">
        <v>5980</v>
      </c>
      <c r="BI62" s="668" t="s">
        <v>5979</v>
      </c>
      <c r="BJ62" s="668" t="s">
        <v>5981</v>
      </c>
      <c r="BK62" s="668" t="s">
        <v>126</v>
      </c>
      <c r="BL62" s="668"/>
      <c r="BM62" s="668" t="s">
        <v>126</v>
      </c>
      <c r="BN62" s="668" t="s">
        <v>126</v>
      </c>
      <c r="BO62" s="668" t="s">
        <v>5981</v>
      </c>
      <c r="BP62" s="672"/>
      <c r="BQ62" s="668"/>
      <c r="BR62" s="668"/>
      <c r="BS62" s="668"/>
      <c r="BT62" s="668"/>
      <c r="BU62" s="668"/>
      <c r="BV62" s="672"/>
      <c r="BW62" s="668"/>
      <c r="BX62" s="668"/>
      <c r="BY62" s="668"/>
      <c r="BZ62" s="668"/>
      <c r="CA62" s="672"/>
      <c r="CB62" s="672"/>
      <c r="CC62" s="673"/>
      <c r="CD62" s="673"/>
      <c r="CE62" s="673"/>
      <c r="CF62" s="673"/>
      <c r="CG62" s="673"/>
      <c r="CH62" s="673"/>
    </row>
    <row r="63" spans="1:86" s="661" customFormat="1" ht="15" customHeight="1">
      <c r="A63" s="625">
        <v>43029</v>
      </c>
      <c r="B63" s="603"/>
      <c r="C63" s="603"/>
      <c r="D63" s="603"/>
      <c r="E63" s="603"/>
      <c r="F63" s="603"/>
      <c r="G63" s="585"/>
      <c r="H63" s="624" t="s">
        <v>257</v>
      </c>
      <c r="I63" s="603" t="s">
        <v>2</v>
      </c>
      <c r="J63" s="603" t="s">
        <v>285</v>
      </c>
      <c r="K63" s="603">
        <v>0</v>
      </c>
      <c r="L63" s="603">
        <v>3</v>
      </c>
      <c r="M63" s="562" t="str">
        <f t="shared" si="7"/>
        <v>L</v>
      </c>
      <c r="N63" s="562">
        <f t="shared" si="8"/>
        <v>3</v>
      </c>
      <c r="O63" s="598">
        <f t="shared" si="14"/>
        <v>-3</v>
      </c>
      <c r="P63" s="562" t="str">
        <f t="shared" si="9"/>
        <v>O</v>
      </c>
      <c r="Q63" s="586">
        <f t="shared" si="19"/>
        <v>0.25</v>
      </c>
      <c r="R63" s="635">
        <f t="shared" si="20"/>
        <v>-1</v>
      </c>
      <c r="S63" s="600">
        <v>-0.3</v>
      </c>
      <c r="T63" s="595">
        <f t="shared" si="12"/>
        <v>-2.7</v>
      </c>
      <c r="U63" s="601">
        <v>3.04</v>
      </c>
      <c r="V63" s="595">
        <f t="shared" si="21"/>
        <v>-4.0000000000000036E-2</v>
      </c>
      <c r="W63" s="586">
        <f t="shared" si="22"/>
        <v>1.37</v>
      </c>
      <c r="X63" s="586">
        <f t="shared" si="23"/>
        <v>1.67</v>
      </c>
      <c r="Y63" s="599">
        <v>13</v>
      </c>
      <c r="Z63" s="599">
        <v>18</v>
      </c>
      <c r="AA63" s="599">
        <v>1</v>
      </c>
      <c r="AB63" s="599">
        <v>10</v>
      </c>
      <c r="AC63" s="599">
        <v>56</v>
      </c>
      <c r="AD63" s="599">
        <v>44</v>
      </c>
      <c r="AE63" s="599">
        <v>4141</v>
      </c>
      <c r="AF63" s="562"/>
      <c r="AG63" s="562"/>
      <c r="AH63" s="562"/>
      <c r="AJ63" s="758" t="str">
        <f t="array" ref="AJ63">IF($K63="","",IF(SUM(IF(ISNUMBER(VALUE(RIGHT($AM63:$CR63,1))),VALUE(RIGHT($AM63:$CR63,1)),0))=$K63,"T","F"))</f>
        <v>T</v>
      </c>
      <c r="AK63" s="583">
        <f t="array" ref="AK63">IF($K63="","",SUM(IF(LEFT($AM63:$CR63,1)="s",1,0))-SUM(IF(RIGHT(LEFT($AM63:$CR63,2))="-",1,0)))</f>
        <v>0</v>
      </c>
      <c r="AL63" s="562">
        <f t="array" ref="AL63">IF($K63="","",SUM(IF(LEFT($AM63:$CR63,1)="X",1,0)))</f>
        <v>11</v>
      </c>
      <c r="AM63" s="668" t="s">
        <v>6073</v>
      </c>
      <c r="AN63" s="668" t="s">
        <v>6115</v>
      </c>
      <c r="AO63" s="668" t="s">
        <v>6116</v>
      </c>
      <c r="AP63" s="668" t="s">
        <v>6116</v>
      </c>
      <c r="AQ63" s="668" t="s">
        <v>6117</v>
      </c>
      <c r="AR63" s="668"/>
      <c r="AS63" s="668" t="s">
        <v>6073</v>
      </c>
      <c r="AT63" s="668" t="s">
        <v>6117</v>
      </c>
      <c r="AU63" s="668" t="s">
        <v>6120</v>
      </c>
      <c r="AV63" s="668" t="s">
        <v>6116</v>
      </c>
      <c r="AW63" s="668" t="s">
        <v>6075</v>
      </c>
      <c r="AX63" s="672"/>
      <c r="AY63" s="668"/>
      <c r="AZ63" s="668" t="s">
        <v>6077</v>
      </c>
      <c r="BA63" s="668" t="s">
        <v>2213</v>
      </c>
      <c r="BB63" s="668"/>
      <c r="BC63" s="668" t="s">
        <v>6075</v>
      </c>
      <c r="BD63" s="668"/>
      <c r="BE63" s="668" t="s">
        <v>6120</v>
      </c>
      <c r="BF63" s="668" t="s">
        <v>2213</v>
      </c>
      <c r="BG63" s="669" t="s">
        <v>6073</v>
      </c>
      <c r="BH63" s="651" t="s">
        <v>6120</v>
      </c>
      <c r="BI63" s="668" t="s">
        <v>6119</v>
      </c>
      <c r="BJ63" s="668" t="s">
        <v>6118</v>
      </c>
      <c r="BK63" s="668"/>
      <c r="BL63" s="668"/>
      <c r="BM63" s="668"/>
      <c r="BN63" s="668"/>
      <c r="BO63" s="668" t="s">
        <v>6200</v>
      </c>
      <c r="BP63" s="672"/>
      <c r="BQ63" s="668"/>
      <c r="BR63" s="668"/>
      <c r="BS63" s="668"/>
      <c r="BT63" s="668"/>
      <c r="BU63" s="668"/>
      <c r="BV63" s="672"/>
      <c r="BW63" s="668"/>
      <c r="BX63" s="668"/>
      <c r="BY63" s="668"/>
      <c r="BZ63" s="668"/>
      <c r="CA63" s="672"/>
      <c r="CB63" s="672"/>
      <c r="CC63" s="673"/>
      <c r="CD63" s="673"/>
      <c r="CE63" s="673"/>
      <c r="CF63" s="673"/>
      <c r="CG63" s="673"/>
      <c r="CH63" s="673"/>
    </row>
    <row r="64" spans="1:86" s="661" customFormat="1" ht="15" customHeight="1">
      <c r="A64" s="625">
        <v>43037</v>
      </c>
      <c r="B64" s="603"/>
      <c r="C64" s="603"/>
      <c r="D64" s="603"/>
      <c r="E64" s="603"/>
      <c r="F64" s="603"/>
      <c r="G64" s="585"/>
      <c r="H64" s="624" t="s">
        <v>265</v>
      </c>
      <c r="I64" s="603" t="s">
        <v>2</v>
      </c>
      <c r="J64" s="603" t="s">
        <v>285</v>
      </c>
      <c r="K64" s="603">
        <v>0</v>
      </c>
      <c r="L64" s="603">
        <v>1</v>
      </c>
      <c r="M64" s="562" t="str">
        <f t="shared" si="7"/>
        <v>L</v>
      </c>
      <c r="N64" s="562">
        <f t="shared" si="8"/>
        <v>1</v>
      </c>
      <c r="O64" s="598">
        <f t="shared" si="14"/>
        <v>-1</v>
      </c>
      <c r="P64" s="562" t="str">
        <f t="shared" si="9"/>
        <v>U</v>
      </c>
      <c r="Q64" s="586">
        <f t="shared" si="19"/>
        <v>0.25</v>
      </c>
      <c r="R64" s="635">
        <f t="shared" si="20"/>
        <v>-1</v>
      </c>
      <c r="S64" s="600">
        <v>-0.42</v>
      </c>
      <c r="T64" s="595">
        <f t="shared" si="12"/>
        <v>-0.58000000000000007</v>
      </c>
      <c r="U64" s="601">
        <v>3.2</v>
      </c>
      <c r="V64" s="595">
        <f t="shared" si="21"/>
        <v>-2.2000000000000002</v>
      </c>
      <c r="W64" s="586">
        <f t="shared" si="22"/>
        <v>1.3900000000000001</v>
      </c>
      <c r="X64" s="586">
        <f t="shared" si="23"/>
        <v>1.81</v>
      </c>
      <c r="Y64" s="599">
        <v>12</v>
      </c>
      <c r="Z64" s="599">
        <v>10</v>
      </c>
      <c r="AA64" s="599">
        <v>4</v>
      </c>
      <c r="AB64" s="599">
        <v>4</v>
      </c>
      <c r="AC64" s="599">
        <v>41</v>
      </c>
      <c r="AD64" s="599">
        <v>59</v>
      </c>
      <c r="AE64" s="599">
        <v>4231</v>
      </c>
      <c r="AF64" s="562"/>
      <c r="AG64" s="562"/>
      <c r="AH64" s="562"/>
      <c r="AJ64" s="758" t="str">
        <f t="array" ref="AJ64">IF($K64="","",IF(SUM(IF(ISNUMBER(VALUE(RIGHT($AM64:$CR64,1))),VALUE(RIGHT($AM64:$CR64,1)),0))=$K64,"T","F"))</f>
        <v>T</v>
      </c>
      <c r="AK64" s="583">
        <f t="array" ref="AK64">IF($K64="","",SUM(IF(LEFT($AM64:$CR64,1)="s",1,0))-SUM(IF(RIGHT(LEFT($AM64:$CR64,2))="-",1,0)))</f>
        <v>0</v>
      </c>
      <c r="AL64" s="562">
        <f t="array" ref="AL64">IF($K64="","",SUM(IF(LEFT($AM64:$CR64,1)="X",1,0)))</f>
        <v>11</v>
      </c>
      <c r="AM64" s="668" t="s">
        <v>6253</v>
      </c>
      <c r="AN64" s="668" t="s">
        <v>6286</v>
      </c>
      <c r="AO64" s="668" t="s">
        <v>6286</v>
      </c>
      <c r="AP64" s="668" t="s">
        <v>6245</v>
      </c>
      <c r="AQ64" s="668" t="s">
        <v>6287</v>
      </c>
      <c r="AR64" s="681" t="s">
        <v>6290</v>
      </c>
      <c r="AS64" s="668" t="s">
        <v>6288</v>
      </c>
      <c r="AT64" s="668" t="s">
        <v>6286</v>
      </c>
      <c r="AU64" s="651" t="s">
        <v>6288</v>
      </c>
      <c r="AV64" s="668" t="s">
        <v>6245</v>
      </c>
      <c r="AW64" s="668" t="s">
        <v>6289</v>
      </c>
      <c r="AX64" s="672"/>
      <c r="AY64" s="668" t="s">
        <v>6245</v>
      </c>
      <c r="AZ64" s="668"/>
      <c r="BA64" s="668" t="s">
        <v>2213</v>
      </c>
      <c r="BB64" s="668"/>
      <c r="BC64" s="668" t="s">
        <v>6253</v>
      </c>
      <c r="BD64" s="668"/>
      <c r="BE64" s="668"/>
      <c r="BF64" s="668" t="s">
        <v>2213</v>
      </c>
      <c r="BG64" s="668" t="s">
        <v>6245</v>
      </c>
      <c r="BH64" s="651" t="s">
        <v>6253</v>
      </c>
      <c r="BI64" s="668" t="s">
        <v>6252</v>
      </c>
      <c r="BJ64" s="668" t="s">
        <v>6253</v>
      </c>
      <c r="BK64" s="668"/>
      <c r="BL64" s="668"/>
      <c r="BM64" s="668"/>
      <c r="BN64" s="668"/>
      <c r="BO64" s="668" t="s">
        <v>6291</v>
      </c>
      <c r="BP64" s="672"/>
      <c r="BQ64" s="668"/>
      <c r="BR64" s="668"/>
      <c r="BS64" s="668"/>
      <c r="BT64" s="668"/>
      <c r="BU64" s="668"/>
      <c r="BV64" s="672"/>
      <c r="BW64" s="668"/>
      <c r="BX64" s="668"/>
      <c r="BY64" s="668"/>
      <c r="BZ64" s="668"/>
      <c r="CA64" s="672"/>
      <c r="CB64" s="672"/>
      <c r="CC64" s="673"/>
      <c r="CD64" s="673"/>
      <c r="CE64" s="673"/>
      <c r="CF64" s="673"/>
      <c r="CG64" s="673"/>
      <c r="CH64" s="673"/>
    </row>
    <row r="65" spans="1:86" s="661" customFormat="1" ht="15" customHeight="1">
      <c r="A65" s="625">
        <v>43057</v>
      </c>
      <c r="B65" s="603"/>
      <c r="C65" s="603"/>
      <c r="D65" s="603"/>
      <c r="E65" s="603"/>
      <c r="F65" s="603"/>
      <c r="G65" s="585"/>
      <c r="H65" s="624" t="s">
        <v>1200</v>
      </c>
      <c r="I65" s="603" t="s">
        <v>3</v>
      </c>
      <c r="J65" s="603" t="s">
        <v>285</v>
      </c>
      <c r="K65" s="603">
        <v>2</v>
      </c>
      <c r="L65" s="603">
        <v>1</v>
      </c>
      <c r="M65" s="562" t="str">
        <f t="shared" si="7"/>
        <v>W</v>
      </c>
      <c r="N65" s="562">
        <f t="shared" si="8"/>
        <v>3</v>
      </c>
      <c r="O65" s="598">
        <f t="shared" si="14"/>
        <v>1</v>
      </c>
      <c r="P65" s="562" t="str">
        <f t="shared" si="9"/>
        <v>O</v>
      </c>
      <c r="Q65" s="586">
        <f t="shared" si="19"/>
        <v>0</v>
      </c>
      <c r="R65" s="635">
        <f t="shared" si="20"/>
        <v>1</v>
      </c>
      <c r="S65" s="600">
        <v>0.05</v>
      </c>
      <c r="T65" s="595">
        <f t="shared" si="12"/>
        <v>0.95</v>
      </c>
      <c r="U65" s="601">
        <v>2.92</v>
      </c>
      <c r="V65" s="595">
        <f t="shared" si="21"/>
        <v>8.0000000000000071E-2</v>
      </c>
      <c r="W65" s="586">
        <f t="shared" si="22"/>
        <v>1.4849999999999999</v>
      </c>
      <c r="X65" s="586">
        <f t="shared" si="23"/>
        <v>1.4350000000000001</v>
      </c>
      <c r="Y65" s="599">
        <v>13</v>
      </c>
      <c r="Z65" s="599">
        <v>16</v>
      </c>
      <c r="AA65" s="599">
        <v>5</v>
      </c>
      <c r="AB65" s="599">
        <v>1</v>
      </c>
      <c r="AC65" s="599">
        <v>49</v>
      </c>
      <c r="AD65" s="599">
        <v>51</v>
      </c>
      <c r="AE65" s="599">
        <v>4231</v>
      </c>
      <c r="AF65" s="562"/>
      <c r="AG65" s="562"/>
      <c r="AH65" s="562"/>
      <c r="AJ65" s="758" t="str">
        <f t="array" ref="AJ65">IF($K65="","",IF(SUM(IF(ISNUMBER(VALUE(RIGHT($AM65:$CR65,1))),VALUE(RIGHT($AM65:$CR65,1)),0))=$K65,"T","F"))</f>
        <v>T</v>
      </c>
      <c r="AK65" s="583">
        <f t="array" ref="AK65">IF($K65="","",SUM(IF(LEFT($AM65:$CR65,1)="s",1,0))-SUM(IF(RIGHT(LEFT($AM65:$CR65,2))="-",1,0)))</f>
        <v>0</v>
      </c>
      <c r="AL65" s="562">
        <f t="array" ref="AL65">IF($K65="","",SUM(IF(LEFT($AM65:$CR65,1)="X",1,0)))</f>
        <v>11</v>
      </c>
      <c r="AM65" s="668"/>
      <c r="AN65" s="668" t="s">
        <v>6440</v>
      </c>
      <c r="AO65" s="668" t="s">
        <v>6378</v>
      </c>
      <c r="AP65" s="671" t="s">
        <v>6381</v>
      </c>
      <c r="AQ65" s="668" t="s">
        <v>6386</v>
      </c>
      <c r="AR65" s="668" t="s">
        <v>6445</v>
      </c>
      <c r="AS65" s="668" t="s">
        <v>1431</v>
      </c>
      <c r="AT65" s="668" t="s">
        <v>6440</v>
      </c>
      <c r="AU65" s="651" t="s">
        <v>6441</v>
      </c>
      <c r="AV65" s="668" t="s">
        <v>6441</v>
      </c>
      <c r="AW65" s="671" t="s">
        <v>6443</v>
      </c>
      <c r="AX65" s="672" t="s">
        <v>126</v>
      </c>
      <c r="AY65" s="668" t="s">
        <v>6438</v>
      </c>
      <c r="AZ65" s="668" t="s">
        <v>6386</v>
      </c>
      <c r="BA65" s="668" t="s">
        <v>2213</v>
      </c>
      <c r="BB65" s="668"/>
      <c r="BC65" s="671" t="s">
        <v>6381</v>
      </c>
      <c r="BD65" s="668"/>
      <c r="BE65" s="668"/>
      <c r="BF65" s="668" t="s">
        <v>2213</v>
      </c>
      <c r="BG65" s="671" t="s">
        <v>6435</v>
      </c>
      <c r="BH65" s="651" t="s">
        <v>6383</v>
      </c>
      <c r="BI65" s="668" t="s">
        <v>6442</v>
      </c>
      <c r="BJ65" s="671" t="s">
        <v>6445</v>
      </c>
      <c r="BK65" s="668"/>
      <c r="BL65" s="668"/>
      <c r="BM65" s="668"/>
      <c r="BN65" s="668"/>
      <c r="BO65" s="668" t="s">
        <v>6444</v>
      </c>
      <c r="BP65" s="672" t="s">
        <v>126</v>
      </c>
      <c r="BQ65" s="668"/>
      <c r="BR65" s="668"/>
      <c r="BS65" s="668"/>
      <c r="BT65" s="668"/>
      <c r="BU65" s="668"/>
      <c r="BV65" s="672" t="s">
        <v>126</v>
      </c>
      <c r="BW65" s="668"/>
      <c r="BX65" s="668"/>
      <c r="BY65" s="668"/>
      <c r="BZ65" s="668"/>
      <c r="CA65" s="672" t="s">
        <v>126</v>
      </c>
      <c r="CB65" s="672" t="s">
        <v>126</v>
      </c>
      <c r="CC65" s="673" t="s">
        <v>126</v>
      </c>
      <c r="CD65" s="673"/>
      <c r="CE65" s="673"/>
      <c r="CF65" s="673"/>
      <c r="CG65" s="673"/>
      <c r="CH65" s="673"/>
    </row>
    <row r="66" spans="1:86" s="661" customFormat="1" ht="15" customHeight="1">
      <c r="A66" s="625">
        <v>43065</v>
      </c>
      <c r="B66" s="625"/>
      <c r="C66" s="625"/>
      <c r="D66" s="625"/>
      <c r="E66" s="625"/>
      <c r="F66" s="625"/>
      <c r="G66" s="585"/>
      <c r="H66" s="627" t="s">
        <v>264</v>
      </c>
      <c r="I66" s="625" t="s">
        <v>2</v>
      </c>
      <c r="J66" s="625" t="s">
        <v>285</v>
      </c>
      <c r="K66" s="603">
        <v>2</v>
      </c>
      <c r="L66" s="603">
        <v>1</v>
      </c>
      <c r="M66" s="562" t="str">
        <f t="shared" si="7"/>
        <v>W</v>
      </c>
      <c r="N66" s="562">
        <f t="shared" si="8"/>
        <v>3</v>
      </c>
      <c r="O66" s="598">
        <f t="shared" si="14"/>
        <v>1</v>
      </c>
      <c r="P66" s="562" t="str">
        <f t="shared" si="9"/>
        <v>O</v>
      </c>
      <c r="Q66" s="586">
        <f t="shared" si="19"/>
        <v>-0.75</v>
      </c>
      <c r="R66" s="635">
        <f t="shared" si="20"/>
        <v>0.5</v>
      </c>
      <c r="S66" s="600">
        <v>0.83</v>
      </c>
      <c r="T66" s="595">
        <f t="shared" si="12"/>
        <v>0.17000000000000004</v>
      </c>
      <c r="U66" s="601">
        <v>2.7</v>
      </c>
      <c r="V66" s="595">
        <f t="shared" si="21"/>
        <v>0.29999999999999982</v>
      </c>
      <c r="W66" s="586">
        <f t="shared" si="22"/>
        <v>1.7650000000000001</v>
      </c>
      <c r="X66" s="586">
        <f t="shared" si="23"/>
        <v>0.93500000000000005</v>
      </c>
      <c r="Y66" s="599">
        <v>19</v>
      </c>
      <c r="Z66" s="599">
        <v>13</v>
      </c>
      <c r="AA66" s="599">
        <v>4</v>
      </c>
      <c r="AB66" s="599">
        <v>6</v>
      </c>
      <c r="AC66" s="599">
        <v>56</v>
      </c>
      <c r="AD66" s="599">
        <v>44</v>
      </c>
      <c r="AE66" s="599">
        <v>4231</v>
      </c>
      <c r="AF66" s="562"/>
      <c r="AG66" s="562"/>
      <c r="AH66" s="562"/>
      <c r="AJ66" s="758" t="str">
        <f t="array" ref="AJ66">IF($K66="","",IF(SUM(IF(ISNUMBER(VALUE(RIGHT($AM66:$CR66,1))),VALUE(RIGHT($AM66:$CR66,1)),0))=$K66,"T","F"))</f>
        <v>T</v>
      </c>
      <c r="AK66" s="583">
        <f t="array" ref="AK66">IF($K66="","",SUM(IF(LEFT($AM66:$CR66,1)="s",1,0))-SUM(IF(RIGHT(LEFT($AM66:$CR66,2))="-",1,0)))</f>
        <v>0</v>
      </c>
      <c r="AL66" s="562">
        <f t="array" ref="AL66">IF($K66="","",SUM(IF(LEFT($AM66:$CR66,1)="X",1,0)))</f>
        <v>11</v>
      </c>
      <c r="AM66" s="668" t="s">
        <v>2139</v>
      </c>
      <c r="AN66" s="668" t="s">
        <v>1431</v>
      </c>
      <c r="AO66" s="668" t="s">
        <v>1431</v>
      </c>
      <c r="AP66" s="668" t="s">
        <v>1431</v>
      </c>
      <c r="AQ66" s="668" t="s">
        <v>2139</v>
      </c>
      <c r="AR66" s="668" t="s">
        <v>2139</v>
      </c>
      <c r="AS66" s="668" t="s">
        <v>1431</v>
      </c>
      <c r="AT66" s="651" t="s">
        <v>6441</v>
      </c>
      <c r="AU66" s="652" t="s">
        <v>2226</v>
      </c>
      <c r="AV66" s="668" t="s">
        <v>1431</v>
      </c>
      <c r="AW66" s="668" t="s">
        <v>2139</v>
      </c>
      <c r="AX66" s="672"/>
      <c r="AY66" s="668" t="s">
        <v>1431</v>
      </c>
      <c r="AZ66" s="668"/>
      <c r="BA66" s="668" t="s">
        <v>2213</v>
      </c>
      <c r="BB66" s="668"/>
      <c r="BC66" s="668" t="s">
        <v>1431</v>
      </c>
      <c r="BD66" s="668" t="s">
        <v>2138</v>
      </c>
      <c r="BE66" s="668"/>
      <c r="BF66" s="668" t="s">
        <v>6184</v>
      </c>
      <c r="BG66" s="671" t="s">
        <v>6435</v>
      </c>
      <c r="BH66" s="668" t="s">
        <v>2138</v>
      </c>
      <c r="BI66" s="668" t="s">
        <v>1431</v>
      </c>
      <c r="BJ66" s="668"/>
      <c r="BK66" s="668"/>
      <c r="BL66" s="668"/>
      <c r="BM66" s="668"/>
      <c r="BN66" s="671"/>
      <c r="BO66" s="668" t="s">
        <v>2139</v>
      </c>
      <c r="BP66" s="672"/>
      <c r="BQ66" s="668"/>
      <c r="BR66" s="668"/>
      <c r="BS66" s="668"/>
      <c r="BT66" s="668"/>
      <c r="BU66" s="668"/>
      <c r="BV66" s="672"/>
      <c r="BW66" s="668"/>
      <c r="BX66" s="668"/>
      <c r="BY66" s="668"/>
      <c r="BZ66" s="668"/>
      <c r="CA66" s="672"/>
      <c r="CB66" s="672"/>
      <c r="CC66" s="673"/>
      <c r="CD66" s="673"/>
      <c r="CE66" s="673"/>
      <c r="CF66" s="673"/>
      <c r="CG66" s="673"/>
      <c r="CH66" s="673"/>
    </row>
    <row r="67" spans="1:86" s="661" customFormat="1" ht="15" customHeight="1">
      <c r="A67" s="625">
        <v>43071</v>
      </c>
      <c r="B67" s="603"/>
      <c r="C67" s="603"/>
      <c r="D67" s="603"/>
      <c r="E67" s="603"/>
      <c r="F67" s="603"/>
      <c r="G67" s="585"/>
      <c r="H67" s="624" t="s">
        <v>256</v>
      </c>
      <c r="I67" s="603" t="s">
        <v>3</v>
      </c>
      <c r="J67" s="603" t="s">
        <v>285</v>
      </c>
      <c r="K67" s="603">
        <v>0</v>
      </c>
      <c r="L67" s="603">
        <v>1</v>
      </c>
      <c r="M67" s="562" t="str">
        <f t="shared" si="7"/>
        <v>L</v>
      </c>
      <c r="N67" s="562">
        <f t="shared" si="8"/>
        <v>1</v>
      </c>
      <c r="O67" s="598">
        <f t="shared" si="14"/>
        <v>-1</v>
      </c>
      <c r="P67" s="562" t="str">
        <f t="shared" si="9"/>
        <v>U</v>
      </c>
      <c r="Q67" s="586">
        <f t="shared" si="19"/>
        <v>0.75</v>
      </c>
      <c r="R67" s="635">
        <f t="shared" si="20"/>
        <v>-0.5</v>
      </c>
      <c r="S67" s="600">
        <v>-0.85</v>
      </c>
      <c r="T67" s="595">
        <f t="shared" si="12"/>
        <v>-0.15000000000000002</v>
      </c>
      <c r="U67" s="601">
        <v>2.9</v>
      </c>
      <c r="V67" s="595">
        <f t="shared" si="21"/>
        <v>-1.9</v>
      </c>
      <c r="W67" s="586">
        <f t="shared" si="22"/>
        <v>1.0249999999999999</v>
      </c>
      <c r="X67" s="586">
        <f t="shared" si="23"/>
        <v>1.875</v>
      </c>
      <c r="Y67" s="599">
        <v>14</v>
      </c>
      <c r="Z67" s="599">
        <v>18</v>
      </c>
      <c r="AA67" s="599">
        <v>3</v>
      </c>
      <c r="AB67" s="599">
        <v>6</v>
      </c>
      <c r="AC67" s="599">
        <v>44</v>
      </c>
      <c r="AD67" s="599">
        <v>56</v>
      </c>
      <c r="AE67" s="599">
        <v>4231</v>
      </c>
      <c r="AF67" s="562"/>
      <c r="AG67" s="562"/>
      <c r="AH67" s="562"/>
      <c r="AJ67" s="758" t="str">
        <f t="array" ref="AJ67">IF($K67="","",IF(SUM(IF(ISNUMBER(VALUE(RIGHT($AM67:$CR67,1))),VALUE(RIGHT($AM67:$CR67,1)),0))=$K67,"T","F"))</f>
        <v>T</v>
      </c>
      <c r="AK67" s="583">
        <f t="array" ref="AK67">IF($K67="","",SUM(IF(LEFT($AM67:$CR67,1)="s",1,0))-SUM(IF(RIGHT(LEFT($AM67:$CR67,2))="-",1,0)))</f>
        <v>0</v>
      </c>
      <c r="AL67" s="562">
        <f t="array" ref="AL67">IF($K67="","",SUM(IF(LEFT($AM67:$CR67,1)="X",1,0)))</f>
        <v>11</v>
      </c>
      <c r="AM67" s="668" t="s">
        <v>2472</v>
      </c>
      <c r="AN67" s="668" t="s">
        <v>2474</v>
      </c>
      <c r="AO67" s="668" t="s">
        <v>2474</v>
      </c>
      <c r="AP67" s="668" t="s">
        <v>2474</v>
      </c>
      <c r="AQ67" s="668" t="s">
        <v>126</v>
      </c>
      <c r="AR67" s="668" t="s">
        <v>2472</v>
      </c>
      <c r="AS67" s="668" t="s">
        <v>2474</v>
      </c>
      <c r="AT67" s="668" t="s">
        <v>2474</v>
      </c>
      <c r="AU67" s="651" t="s">
        <v>6594</v>
      </c>
      <c r="AV67" s="668" t="s">
        <v>6602</v>
      </c>
      <c r="AW67" s="668" t="s">
        <v>6604</v>
      </c>
      <c r="AX67" s="672" t="s">
        <v>126</v>
      </c>
      <c r="AY67" s="668" t="s">
        <v>2474</v>
      </c>
      <c r="AZ67" s="668" t="s">
        <v>126</v>
      </c>
      <c r="BA67" s="668" t="s">
        <v>126</v>
      </c>
      <c r="BB67" s="668" t="s">
        <v>126</v>
      </c>
      <c r="BC67" s="668" t="s">
        <v>2474</v>
      </c>
      <c r="BD67" s="668" t="s">
        <v>2472</v>
      </c>
      <c r="BE67" s="668" t="s">
        <v>126</v>
      </c>
      <c r="BF67" s="668" t="s">
        <v>126</v>
      </c>
      <c r="BG67" s="668" t="s">
        <v>2474</v>
      </c>
      <c r="BH67" s="651" t="s">
        <v>6597</v>
      </c>
      <c r="BI67" s="668" t="s">
        <v>6603</v>
      </c>
      <c r="BJ67" s="681" t="s">
        <v>6596</v>
      </c>
      <c r="BK67" s="668" t="s">
        <v>126</v>
      </c>
      <c r="BL67" s="668" t="s">
        <v>126</v>
      </c>
      <c r="BM67" s="668" t="s">
        <v>126</v>
      </c>
      <c r="BN67" s="668" t="s">
        <v>126</v>
      </c>
      <c r="BO67" s="668" t="s">
        <v>2472</v>
      </c>
      <c r="BP67" s="672"/>
      <c r="BQ67" s="668"/>
      <c r="BR67" s="668"/>
      <c r="BS67" s="668"/>
      <c r="BT67" s="668"/>
      <c r="BU67" s="668"/>
      <c r="BV67" s="672"/>
      <c r="BW67" s="668"/>
      <c r="BX67" s="668"/>
      <c r="BY67" s="668"/>
      <c r="BZ67" s="668"/>
      <c r="CA67" s="672"/>
      <c r="CB67" s="672"/>
      <c r="CC67" s="673"/>
      <c r="CD67" s="673"/>
      <c r="CE67" s="673"/>
      <c r="CF67" s="673"/>
      <c r="CG67" s="673"/>
      <c r="CH67" s="673"/>
    </row>
    <row r="68" spans="1:86" s="661" customFormat="1" ht="15" customHeight="1">
      <c r="A68" s="625"/>
      <c r="B68" s="596"/>
      <c r="C68" s="596" t="s">
        <v>267</v>
      </c>
      <c r="D68" s="596" t="s">
        <v>3</v>
      </c>
      <c r="E68" s="596" t="s">
        <v>285</v>
      </c>
      <c r="F68" s="596"/>
      <c r="G68" s="585" t="str">
        <f>HYPERLINK("#"&amp;"'"&amp;IFERROR(VLOOKUP(H68,helper!$CL$29:$CM$46,2,0),"")&amp;"'!H23",IFERROR(VLOOKUP(H68,helper!$CL$29:$CM$46,2,0),""))</f>
        <v/>
      </c>
      <c r="H68" s="624"/>
      <c r="I68" s="603"/>
      <c r="J68" s="603"/>
      <c r="K68" s="603"/>
      <c r="L68" s="603"/>
      <c r="M68" s="562" t="str">
        <f t="shared" si="7"/>
        <v/>
      </c>
      <c r="N68" s="562" t="str">
        <f t="shared" si="8"/>
        <v/>
      </c>
      <c r="O68" s="598" t="str">
        <f t="shared" si="14"/>
        <v/>
      </c>
      <c r="P68" s="562" t="str">
        <f t="shared" si="9"/>
        <v/>
      </c>
      <c r="Q68" s="586" t="str">
        <f t="shared" si="19"/>
        <v/>
      </c>
      <c r="R68" s="635" t="str">
        <f t="shared" si="20"/>
        <v/>
      </c>
      <c r="S68" s="587"/>
      <c r="T68" s="595" t="str">
        <f t="shared" si="12"/>
        <v/>
      </c>
      <c r="U68" s="595"/>
      <c r="V68" s="595" t="str">
        <f t="shared" si="21"/>
        <v/>
      </c>
      <c r="W68" s="586" t="str">
        <f t="shared" si="22"/>
        <v/>
      </c>
      <c r="X68" s="586" t="str">
        <f t="shared" si="23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758" t="str">
        <f t="array" ref="AJ68">IF($K68="","",IF(SUM(IF(ISNUMBER(VALUE(RIGHT($AM68:$CR68,1))),VALUE(RIGHT($AM68:$CR68,1)),0))=$K68,"T","F"))</f>
        <v/>
      </c>
      <c r="AK68" s="583" t="str">
        <f t="array" ref="AK68">IF($K68="","",SUM(IF(LEFT($AM68:$CR68,1)="s",1,0))-SUM(IF(RIGHT(LEFT($AM68:$CR68,2))="-",1,0)))</f>
        <v/>
      </c>
      <c r="AL68" s="562" t="str">
        <f t="array" ref="AL68">IF($K68="","",SUM(IF(LEFT($AM68:$CR68,1)="X",1,0)))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51"/>
      <c r="AV68" s="668"/>
      <c r="AW68" s="668"/>
      <c r="AX68" s="672"/>
      <c r="AY68" s="668"/>
      <c r="AZ68" s="668"/>
      <c r="BA68" s="668"/>
      <c r="BB68" s="668"/>
      <c r="BC68" s="668"/>
      <c r="BD68" s="668"/>
      <c r="BE68" s="668"/>
      <c r="BF68" s="668"/>
      <c r="BG68" s="668"/>
      <c r="BH68" s="651"/>
      <c r="BI68" s="668"/>
      <c r="BJ68" s="668"/>
      <c r="BK68" s="668"/>
      <c r="BL68" s="668"/>
      <c r="BM68" s="668"/>
      <c r="BN68" s="668"/>
      <c r="BO68" s="668"/>
      <c r="BP68" s="672"/>
      <c r="BQ68" s="668"/>
      <c r="BR68" s="668"/>
      <c r="BS68" s="668"/>
      <c r="BT68" s="668"/>
      <c r="BU68" s="668"/>
      <c r="BV68" s="672"/>
      <c r="BW68" s="668"/>
      <c r="BX68" s="668"/>
      <c r="BY68" s="668"/>
      <c r="BZ68" s="672"/>
      <c r="CA68" s="672"/>
      <c r="CB68" s="672"/>
      <c r="CC68" s="673"/>
      <c r="CD68" s="673"/>
      <c r="CE68" s="673"/>
      <c r="CF68" s="673"/>
      <c r="CG68" s="673"/>
      <c r="CH68" s="673"/>
    </row>
    <row r="69" spans="1:86" s="661" customFormat="1" ht="15" customHeight="1">
      <c r="A69" s="625"/>
      <c r="B69" s="596"/>
      <c r="C69" s="596"/>
      <c r="D69" s="596"/>
      <c r="E69" s="596"/>
      <c r="F69" s="596"/>
      <c r="G69" s="585" t="str">
        <f>HYPERLINK("#"&amp;"'"&amp;IFERROR(VLOOKUP(H69,helper!$CL$29:$CM$46,2,0),"")&amp;"'!H23",IFERROR(VLOOKUP(H69,helper!$CL$29:$CM$46,2,0),""))</f>
        <v/>
      </c>
      <c r="H69" s="624"/>
      <c r="I69" s="603"/>
      <c r="J69" s="603"/>
      <c r="K69" s="603"/>
      <c r="L69" s="603"/>
      <c r="M69" s="562" t="str">
        <f t="shared" si="7"/>
        <v/>
      </c>
      <c r="N69" s="562" t="str">
        <f t="shared" si="8"/>
        <v/>
      </c>
      <c r="O69" s="598" t="str">
        <f t="shared" si="14"/>
        <v/>
      </c>
      <c r="P69" s="562" t="str">
        <f t="shared" si="9"/>
        <v/>
      </c>
      <c r="Q69" s="586" t="str">
        <f t="shared" si="19"/>
        <v/>
      </c>
      <c r="R69" s="635" t="str">
        <f t="shared" si="20"/>
        <v/>
      </c>
      <c r="S69" s="587"/>
      <c r="T69" s="595" t="str">
        <f t="shared" si="12"/>
        <v/>
      </c>
      <c r="U69" s="595"/>
      <c r="V69" s="595" t="str">
        <f t="shared" si="21"/>
        <v/>
      </c>
      <c r="W69" s="586" t="str">
        <f t="shared" si="22"/>
        <v/>
      </c>
      <c r="X69" s="586" t="str">
        <f t="shared" si="23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IF($K69="","",IF(SUM(IF(ISNUMBER(VALUE(RIGHT($AM69:$CR69,1))),VALUE(RIGHT($AM69:$CR69,1)),0))=$K69,"T","F"))</f>
        <v/>
      </c>
      <c r="AK69" s="583" t="str">
        <f t="array" ref="AK69">IF($K69="","",SUM(IF(LEFT($AM69:$CR69,1)="s",1,0))-SUM(IF(RIGHT(LEFT($AM69:$CR69,2))="-",1,0)))</f>
        <v/>
      </c>
      <c r="AL69" s="562" t="str">
        <f t="array" ref="AL69">IF($K69="","",SUM(IF(LEFT($AM69:$CR69,1)="X",1,0)))</f>
        <v/>
      </c>
      <c r="AM69" s="668"/>
      <c r="AN69" s="668"/>
      <c r="AO69" s="668"/>
      <c r="AP69" s="668"/>
      <c r="AQ69" s="668"/>
      <c r="AR69" s="668"/>
      <c r="AS69" s="668"/>
      <c r="AT69" s="668"/>
      <c r="AU69" s="671"/>
      <c r="AV69" s="668"/>
      <c r="AW69" s="668"/>
      <c r="AX69" s="672"/>
      <c r="AY69" s="668"/>
      <c r="AZ69" s="668"/>
      <c r="BA69" s="668"/>
      <c r="BB69" s="668"/>
      <c r="BC69" s="668"/>
      <c r="BD69" s="668"/>
      <c r="BE69" s="668"/>
      <c r="BF69" s="668"/>
      <c r="BG69" s="668"/>
      <c r="BH69" s="651"/>
      <c r="BI69" s="668"/>
      <c r="BJ69" s="668"/>
      <c r="BK69" s="668"/>
      <c r="BL69" s="668"/>
      <c r="BM69" s="668"/>
      <c r="BN69" s="668"/>
      <c r="BO69" s="668"/>
      <c r="BP69" s="672"/>
      <c r="BQ69" s="668"/>
      <c r="BR69" s="668"/>
      <c r="BS69" s="671"/>
      <c r="BT69" s="668"/>
      <c r="BU69" s="668"/>
      <c r="BV69" s="672"/>
      <c r="BW69" s="668"/>
      <c r="BX69" s="671"/>
      <c r="BY69" s="668"/>
      <c r="BZ69" s="668"/>
      <c r="CA69" s="672"/>
      <c r="CB69" s="672"/>
      <c r="CC69" s="673"/>
      <c r="CD69" s="673"/>
      <c r="CE69" s="673"/>
      <c r="CF69" s="673"/>
      <c r="CG69" s="673"/>
      <c r="CH69" s="673"/>
    </row>
    <row r="70" spans="1:86" s="661" customFormat="1" ht="15" customHeight="1">
      <c r="A70" s="625"/>
      <c r="B70" s="596"/>
      <c r="C70" s="596"/>
      <c r="D70" s="596"/>
      <c r="E70" s="596"/>
      <c r="F70" s="596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7"/>
        <v/>
      </c>
      <c r="N70" s="562" t="str">
        <f t="shared" si="8"/>
        <v/>
      </c>
      <c r="O70" s="598" t="str">
        <f t="shared" si="14"/>
        <v/>
      </c>
      <c r="P70" s="562" t="str">
        <f t="shared" si="9"/>
        <v/>
      </c>
      <c r="Q70" s="586" t="str">
        <f t="shared" si="19"/>
        <v/>
      </c>
      <c r="R70" s="635" t="str">
        <f t="shared" si="20"/>
        <v/>
      </c>
      <c r="S70" s="587"/>
      <c r="T70" s="595" t="str">
        <f t="shared" si="12"/>
        <v/>
      </c>
      <c r="U70" s="595"/>
      <c r="V70" s="595" t="str">
        <f t="shared" si="21"/>
        <v/>
      </c>
      <c r="W70" s="586" t="str">
        <f t="shared" si="22"/>
        <v/>
      </c>
      <c r="X70" s="586" t="str">
        <f t="shared" si="23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IF($K70="","",IF(SUM(IF(ISNUMBER(VALUE(RIGHT($AM70:$CR70,1))),VALUE(RIGHT($AM70:$CR70,1)),0))=$K70,"T","F"))</f>
        <v/>
      </c>
      <c r="AK70" s="583" t="str">
        <f t="array" ref="AK70">IF($K70="","",SUM(IF(LEFT($AM70:$CR70,1)="s",1,0))-SUM(IF(RIGHT(LEFT($AM70:$CR70,2))="-",1,0)))</f>
        <v/>
      </c>
      <c r="AL70" s="562" t="str">
        <f t="array" ref="AL70">IF($K70="","",SUM(IF(LEFT($AM70:$CR70,1)="X",1,0)))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51"/>
      <c r="AV70" s="668"/>
      <c r="AW70" s="668"/>
      <c r="AX70" s="672"/>
      <c r="AY70" s="668"/>
      <c r="AZ70" s="668"/>
      <c r="BA70" s="668"/>
      <c r="BB70" s="668"/>
      <c r="BC70" s="668"/>
      <c r="BD70" s="668"/>
      <c r="BE70" s="668"/>
      <c r="BF70" s="668"/>
      <c r="BG70" s="668"/>
      <c r="BH70" s="651"/>
      <c r="BI70" s="668"/>
      <c r="BJ70" s="671"/>
      <c r="BK70" s="668"/>
      <c r="BL70" s="668"/>
      <c r="BM70" s="668"/>
      <c r="BN70" s="668"/>
      <c r="BO70" s="668"/>
      <c r="BP70" s="672"/>
      <c r="BQ70" s="668"/>
      <c r="BR70" s="668"/>
      <c r="BS70" s="668"/>
      <c r="BT70" s="668"/>
      <c r="BU70" s="668"/>
      <c r="BV70" s="672"/>
      <c r="BW70" s="668"/>
      <c r="BX70" s="668"/>
      <c r="BY70" s="668"/>
      <c r="BZ70" s="668"/>
      <c r="CA70" s="672"/>
      <c r="CB70" s="672"/>
      <c r="CC70" s="673"/>
      <c r="CD70" s="673"/>
      <c r="CE70" s="673"/>
      <c r="CF70" s="673"/>
      <c r="CG70" s="673"/>
      <c r="CH70" s="673"/>
    </row>
    <row r="71" spans="1:86" s="661" customFormat="1" ht="15" customHeight="1">
      <c r="A71" s="626"/>
      <c r="B71" s="596"/>
      <c r="C71" s="596"/>
      <c r="D71" s="596"/>
      <c r="E71" s="596"/>
      <c r="F71" s="596"/>
      <c r="G71" s="591"/>
      <c r="H71" s="623"/>
      <c r="I71" s="596"/>
      <c r="J71" s="596"/>
      <c r="K71" s="596"/>
      <c r="L71" s="596"/>
      <c r="M71" s="562" t="str">
        <f>IF(K71="","",IF(K71&gt;L71,"W",IF(K71=L71,"D",IF(K71&lt;L71,"L"))))</f>
        <v/>
      </c>
      <c r="N71" s="562" t="str">
        <f>IF(K71="","",K71+L71)</f>
        <v/>
      </c>
      <c r="O71" s="598" t="str">
        <f>IF(K71="","",K71-L71)</f>
        <v/>
      </c>
      <c r="P71" s="562" t="str">
        <f t="shared" si="9"/>
        <v/>
      </c>
      <c r="Q71" s="586" t="str">
        <f>IF(S71="","",IF(SIGN(S71)&lt;&gt;1,VLOOKUP(ABS(S71),SUP_HDC,3,TRUE),-VLOOKUP(ABS(S71),SUP_HDC,3,TRUE)))</f>
        <v/>
      </c>
      <c r="R71" s="635" t="str">
        <f>IF(Q71="","",IF((K71-L71+Q71)&gt;=0.5,1,IF((K71-L71+Q71)=0.25,0.5,IF((K71-L71+Q71)&lt;=-0.5,-1,IF((K71-L71+Q71)=-0.25,-0.5,0)))))</f>
        <v/>
      </c>
      <c r="S71" s="587"/>
      <c r="T71" s="595" t="str">
        <f t="shared" si="12"/>
        <v/>
      </c>
      <c r="U71" s="595"/>
      <c r="V71" s="595" t="str">
        <f t="shared" si="21"/>
        <v/>
      </c>
      <c r="W71" s="586" t="str">
        <f t="shared" si="22"/>
        <v/>
      </c>
      <c r="X71" s="586" t="str">
        <f t="shared" si="23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IF($K71="","",IF(SUM(IF(ISNUMBER(VALUE(RIGHT($AM71:$CR71,1))),VALUE(RIGHT($AM71:$CR71,1)),0))=$K71,"T","F"))</f>
        <v/>
      </c>
      <c r="AK71" s="583" t="str">
        <f t="array" ref="AK71">IF($K71="","",SUM(IF(LEFT($AM71:$CR71,1)="s",1,0))-SUM(IF(RIGHT(LEFT($AM71:$CR71,2))="-",1,0)))</f>
        <v/>
      </c>
      <c r="AL71" s="562" t="str">
        <f t="array" ref="AL71">IF($K71="","",SUM(IF(LEFT($AM71:$CR71,1)="X",1,0)))</f>
        <v/>
      </c>
      <c r="AM71" s="651"/>
      <c r="AN71" s="668"/>
      <c r="AO71" s="668"/>
      <c r="AP71" s="668"/>
      <c r="AQ71" s="651"/>
      <c r="AR71" s="651"/>
      <c r="AS71" s="668"/>
      <c r="AT71" s="668"/>
      <c r="AU71" s="668"/>
      <c r="AV71" s="668"/>
      <c r="AW71" s="651"/>
      <c r="AX71" s="672"/>
      <c r="AY71" s="651"/>
      <c r="AZ71" s="668"/>
      <c r="BA71" s="651"/>
      <c r="BB71" s="651"/>
      <c r="BC71" s="651"/>
      <c r="BD71" s="668"/>
      <c r="BE71" s="668"/>
      <c r="BF71" s="651"/>
      <c r="BG71" s="651"/>
      <c r="BH71" s="651"/>
      <c r="BI71" s="651"/>
      <c r="BJ71" s="651"/>
      <c r="BK71" s="651"/>
      <c r="BL71" s="651"/>
      <c r="BM71" s="668"/>
      <c r="BN71" s="668"/>
      <c r="BO71" s="668"/>
      <c r="BP71" s="672"/>
      <c r="BQ71" s="651"/>
      <c r="BR71" s="668"/>
      <c r="BS71" s="651"/>
      <c r="BT71" s="668"/>
      <c r="BU71" s="651"/>
      <c r="BV71" s="672"/>
      <c r="BW71" s="651"/>
      <c r="BX71" s="651"/>
      <c r="BY71" s="668"/>
      <c r="BZ71" s="651"/>
      <c r="CA71" s="672"/>
      <c r="CB71" s="672"/>
      <c r="CC71" s="673"/>
      <c r="CD71" s="673"/>
      <c r="CE71" s="673"/>
      <c r="CF71" s="673"/>
      <c r="CG71" s="673"/>
      <c r="CH71" s="673"/>
    </row>
    <row r="72" spans="1:86" s="661" customFormat="1" ht="15" customHeight="1">
      <c r="A72" s="626"/>
      <c r="B72" s="596"/>
      <c r="C72" s="596" t="s">
        <v>1201</v>
      </c>
      <c r="D72" s="596" t="s">
        <v>2</v>
      </c>
      <c r="E72" s="596" t="s">
        <v>285</v>
      </c>
      <c r="F72" s="596"/>
      <c r="G72" s="591" t="str">
        <f>HYPERLINK("#"&amp;"'"&amp;IFERROR(VLOOKUP(H72,helper!$CL$29:$CM$46,2,0),"")&amp;"'!H23",IFERROR(VLOOKUP(H72,helper!$CL$29:$CM$46,2,0),""))</f>
        <v/>
      </c>
      <c r="H72" s="623"/>
      <c r="I72" s="596"/>
      <c r="J72" s="596"/>
      <c r="K72" s="596"/>
      <c r="L72" s="596"/>
      <c r="M72" s="562" t="str">
        <f t="shared" si="7"/>
        <v/>
      </c>
      <c r="N72" s="562" t="str">
        <f t="shared" si="8"/>
        <v/>
      </c>
      <c r="O72" s="598" t="str">
        <f t="shared" si="14"/>
        <v/>
      </c>
      <c r="P72" s="562" t="str">
        <f t="shared" si="9"/>
        <v/>
      </c>
      <c r="Q72" s="586" t="str">
        <f>IF(S72="","",IF(SIGN(S72)&lt;&gt;1,VLOOKUP(ABS(S72),SUP_HDC,3,TRUE),-VLOOKUP(ABS(S72),SUP_HDC,3,TRUE)))</f>
        <v/>
      </c>
      <c r="R72" s="635" t="str">
        <f>IF(Q72="","",IF((K72-L72+Q72)&gt;=0.5,1,IF((K72-L72+Q72)=0.25,0.5,IF((K72-L72+Q72)&lt;=-0.5,-1,IF((K72-L72+Q72)=-0.25,-0.5,0)))))</f>
        <v/>
      </c>
      <c r="S72" s="587"/>
      <c r="T72" s="595" t="str">
        <f t="shared" si="12"/>
        <v/>
      </c>
      <c r="U72" s="595"/>
      <c r="V72" s="595" t="str">
        <f t="shared" si="21"/>
        <v/>
      </c>
      <c r="W72" s="586" t="str">
        <f t="shared" si="22"/>
        <v/>
      </c>
      <c r="X72" s="586" t="str">
        <f t="shared" si="23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IF($K72="","",IF(SUM(IF(ISNUMBER(VALUE(RIGHT($AM72:$CR72,1))),VALUE(RIGHT($AM72:$CR72,1)),0))=$K72,"T","F"))</f>
        <v/>
      </c>
      <c r="AK72" s="583" t="str">
        <f t="array" ref="AK72">IF($K72="","",SUM(IF(LEFT($AM72:$CR72,1)="s",1,0))-SUM(IF(RIGHT(LEFT($AM72:$CR72,2))="-",1,0)))</f>
        <v/>
      </c>
      <c r="AL72" s="562" t="str">
        <f t="array" ref="AL72">IF($K72="","",SUM(IF(LEFT($AM72:$CR72,1)="X",1,0)))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51"/>
      <c r="AV72" s="668"/>
      <c r="AW72" s="668"/>
      <c r="AX72" s="672"/>
      <c r="AY72" s="668"/>
      <c r="AZ72" s="668"/>
      <c r="BA72" s="668"/>
      <c r="BB72" s="668"/>
      <c r="BC72" s="668"/>
      <c r="BD72" s="668"/>
      <c r="BE72" s="668"/>
      <c r="BF72" s="668"/>
      <c r="BG72" s="668"/>
      <c r="BH72" s="651"/>
      <c r="BI72" s="668"/>
      <c r="BJ72" s="668"/>
      <c r="BK72" s="668"/>
      <c r="BL72" s="668"/>
      <c r="BM72" s="668"/>
      <c r="BN72" s="668"/>
      <c r="BO72" s="668"/>
      <c r="BP72" s="672"/>
      <c r="BQ72" s="668"/>
      <c r="BR72" s="668"/>
      <c r="BS72" s="668"/>
      <c r="BT72" s="668"/>
      <c r="BU72" s="668"/>
      <c r="BV72" s="672"/>
      <c r="BW72" s="668"/>
      <c r="BX72" s="668"/>
      <c r="BY72" s="668"/>
      <c r="BZ72" s="668"/>
      <c r="CA72" s="672"/>
      <c r="CB72" s="672"/>
      <c r="CC72" s="673"/>
      <c r="CD72" s="673"/>
      <c r="CE72" s="673"/>
      <c r="CF72" s="673"/>
      <c r="CG72" s="673"/>
      <c r="CH72" s="673"/>
    </row>
    <row r="73" spans="1:86" s="661" customFormat="1" ht="15" customHeight="1">
      <c r="A73" s="625"/>
      <c r="B73" s="603"/>
      <c r="C73" s="603" t="s">
        <v>258</v>
      </c>
      <c r="D73" s="603" t="s">
        <v>3</v>
      </c>
      <c r="E73" s="603" t="s">
        <v>285</v>
      </c>
      <c r="F73" s="603"/>
      <c r="G73" s="585" t="str">
        <f>HYPERLINK("#"&amp;"'"&amp;IFERROR(VLOOKUP(H73,helper!$CL$29:$CM$46,2,0),"")&amp;"'!H23",IFERROR(VLOOKUP(H73,helper!$CL$29:$CM$46,2,0),""))</f>
        <v/>
      </c>
      <c r="H73" s="624"/>
      <c r="I73" s="603"/>
      <c r="J73" s="603"/>
      <c r="K73" s="596"/>
      <c r="L73" s="596"/>
      <c r="M73" s="562" t="str">
        <f t="shared" si="7"/>
        <v/>
      </c>
      <c r="N73" s="562" t="str">
        <f t="shared" si="8"/>
        <v/>
      </c>
      <c r="O73" s="598" t="str">
        <f t="shared" si="14"/>
        <v/>
      </c>
      <c r="P73" s="562" t="str">
        <f t="shared" si="9"/>
        <v/>
      </c>
      <c r="Q73" s="586" t="str">
        <f t="shared" ref="Q73:Q82" si="24">IF(S73="","",IF(SIGN(S73)&lt;&gt;1,VLOOKUP(ABS(S73),SUP_HDC,3,TRUE),-VLOOKUP(ABS(S73),SUP_HDC,3,TRUE)))</f>
        <v/>
      </c>
      <c r="R73" s="635" t="str">
        <f t="shared" ref="R73:R81" si="25">IF(Q73="","",IF((K73-L73+Q73)&gt;=0.5,1,IF((K73-L73+Q73)=0.25,0.5,IF((K73-L73+Q73)&lt;=-0.5,-1,IF((K73-L73+Q73)=-0.25,-0.5,0)))))</f>
        <v/>
      </c>
      <c r="S73" s="587"/>
      <c r="T73" s="595" t="str">
        <f>IF(ISBLANK(S73),"",K73-L73-S73)</f>
        <v/>
      </c>
      <c r="U73" s="595"/>
      <c r="V73" s="595" t="str">
        <f>IF(ISBLANK(U73),"",K73+L73-U73)</f>
        <v/>
      </c>
      <c r="W73" s="586" t="str">
        <f>IF(S73="","",(S73+U73)/2)</f>
        <v/>
      </c>
      <c r="X73" s="586" t="str">
        <f>IF(W73="","",U73-W73)</f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IF($K73="","",IF(SUM(IF(ISNUMBER(VALUE(RIGHT($AM73:$CR73,1))),VALUE(RIGHT($AM73:$CR73,1)),0))=$K73,"T","F"))</f>
        <v/>
      </c>
      <c r="AK73" s="583" t="str">
        <f t="array" ref="AK73">IF($K73="","",SUM(IF(LEFT($AM73:$CR73,1)="s",1,0))-SUM(IF(RIGHT(LEFT($AM73:$CR73,2))="-",1,0)))</f>
        <v/>
      </c>
      <c r="AL73" s="562" t="str">
        <f t="array" ref="AL73">IF($K73="","",SUM(IF(LEFT($AM73:$CR73,1)="X",1,0)))</f>
        <v/>
      </c>
      <c r="AM73" s="668"/>
      <c r="AN73" s="668"/>
      <c r="AO73" s="668"/>
      <c r="AP73" s="668"/>
      <c r="AQ73" s="668"/>
      <c r="AR73" s="668"/>
      <c r="AS73" s="679"/>
      <c r="AT73" s="668"/>
      <c r="AU73" s="651"/>
      <c r="AV73" s="668"/>
      <c r="AW73" s="668"/>
      <c r="AX73" s="672"/>
      <c r="AY73" s="668"/>
      <c r="AZ73" s="668"/>
      <c r="BA73" s="668"/>
      <c r="BB73" s="668"/>
      <c r="BC73" s="668"/>
      <c r="BD73" s="668"/>
      <c r="BE73" s="668"/>
      <c r="BF73" s="668"/>
      <c r="BG73" s="668"/>
      <c r="BH73" s="651"/>
      <c r="BI73" s="668"/>
      <c r="BJ73" s="668"/>
      <c r="BK73" s="668"/>
      <c r="BL73" s="668"/>
      <c r="BM73" s="668"/>
      <c r="BN73" s="671"/>
      <c r="BO73" s="668"/>
      <c r="BP73" s="672"/>
      <c r="BQ73" s="668"/>
      <c r="BR73" s="668"/>
      <c r="BS73" s="668"/>
      <c r="BT73" s="668"/>
      <c r="BU73" s="668"/>
      <c r="BV73" s="672"/>
      <c r="BW73" s="668"/>
      <c r="BX73" s="668"/>
      <c r="BY73" s="668"/>
      <c r="BZ73" s="668"/>
      <c r="CA73" s="672"/>
      <c r="CB73" s="672"/>
      <c r="CC73" s="673"/>
      <c r="CD73" s="673"/>
      <c r="CE73" s="673"/>
      <c r="CF73" s="673"/>
      <c r="CG73" s="673"/>
      <c r="CH73" s="673"/>
    </row>
    <row r="74" spans="1:86" s="661" customFormat="1" ht="15" customHeight="1">
      <c r="A74" s="625"/>
      <c r="B74" s="603"/>
      <c r="C74" s="603" t="s">
        <v>263</v>
      </c>
      <c r="D74" s="603" t="s">
        <v>2</v>
      </c>
      <c r="E74" s="603" t="s">
        <v>285</v>
      </c>
      <c r="F74" s="603"/>
      <c r="G74" s="585" t="str">
        <f>HYPERLINK("#"&amp;"'"&amp;IFERROR(VLOOKUP(H74,helper!$CL$29:$CM$46,2,0),"")&amp;"'!H23",IFERROR(VLOOKUP(H74,helper!$CL$29:$CM$46,2,0),""))</f>
        <v/>
      </c>
      <c r="H74" s="624"/>
      <c r="I74" s="603"/>
      <c r="J74" s="603"/>
      <c r="K74" s="603"/>
      <c r="L74" s="603"/>
      <c r="M74" s="562" t="str">
        <f t="shared" si="7"/>
        <v/>
      </c>
      <c r="N74" s="562" t="str">
        <f t="shared" si="8"/>
        <v/>
      </c>
      <c r="O74" s="598" t="str">
        <f t="shared" si="14"/>
        <v/>
      </c>
      <c r="P74" s="562" t="str">
        <f t="shared" si="9"/>
        <v/>
      </c>
      <c r="Q74" s="586" t="str">
        <f t="shared" si="24"/>
        <v/>
      </c>
      <c r="R74" s="635" t="str">
        <f t="shared" si="25"/>
        <v/>
      </c>
      <c r="S74" s="587"/>
      <c r="T74" s="595" t="str">
        <f>IF(ISBLANK(S74),"",K74-L74-S74)</f>
        <v/>
      </c>
      <c r="U74" s="595"/>
      <c r="V74" s="595" t="str">
        <f>IF(ISBLANK(U74),"",K74+L74-U74)</f>
        <v/>
      </c>
      <c r="W74" s="586" t="str">
        <f>IF(S74="","",(S74+U74)/2)</f>
        <v/>
      </c>
      <c r="X74" s="586" t="str">
        <f>IF(W74="","",U74-W74)</f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IF($K74="","",IF(SUM(IF(ISNUMBER(VALUE(RIGHT($AM74:$CR74,1))),VALUE(RIGHT($AM74:$CR74,1)),0))=$K74,"T","F"))</f>
        <v/>
      </c>
      <c r="AK74" s="583" t="str">
        <f t="array" ref="AK74">IF($K74="","",SUM(IF(LEFT($AM74:$CR74,1)="s",1,0))-SUM(IF(RIGHT(LEFT($AM74:$CR74,2))="-",1,0)))</f>
        <v/>
      </c>
      <c r="AL74" s="562" t="str">
        <f t="array" ref="AL74">IF($K74="","",SUM(IF(LEFT($AM74:$CR74,1)="X",1,0)))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51"/>
      <c r="AV74" s="668"/>
      <c r="AW74" s="668"/>
      <c r="AX74" s="672"/>
      <c r="AY74" s="668"/>
      <c r="AZ74" s="668"/>
      <c r="BA74" s="668"/>
      <c r="BB74" s="668"/>
      <c r="BC74" s="668"/>
      <c r="BD74" s="668"/>
      <c r="BE74" s="668"/>
      <c r="BF74" s="668"/>
      <c r="BG74" s="668"/>
      <c r="BH74" s="651"/>
      <c r="BI74" s="668"/>
      <c r="BJ74" s="668"/>
      <c r="BK74" s="668"/>
      <c r="BL74" s="668"/>
      <c r="BM74" s="668"/>
      <c r="BN74" s="668"/>
      <c r="BO74" s="668"/>
      <c r="BP74" s="672"/>
      <c r="BQ74" s="668"/>
      <c r="BR74" s="668"/>
      <c r="BS74" s="668"/>
      <c r="BT74" s="668"/>
      <c r="BU74" s="668"/>
      <c r="BV74" s="672"/>
      <c r="BW74" s="668"/>
      <c r="BX74" s="668"/>
      <c r="BY74" s="668"/>
      <c r="BZ74" s="668"/>
      <c r="CA74" s="672"/>
      <c r="CB74" s="672"/>
      <c r="CC74" s="673"/>
      <c r="CD74" s="673"/>
      <c r="CE74" s="673"/>
      <c r="CF74" s="673"/>
      <c r="CG74" s="673"/>
      <c r="CH74" s="673"/>
    </row>
    <row r="75" spans="1:86" s="661" customFormat="1" ht="15" customHeight="1">
      <c r="A75" s="625"/>
      <c r="B75" s="603"/>
      <c r="C75" s="603" t="s">
        <v>256</v>
      </c>
      <c r="D75" s="603" t="s">
        <v>3</v>
      </c>
      <c r="E75" s="603" t="s">
        <v>285</v>
      </c>
      <c r="F75" s="603"/>
      <c r="G75" s="585" t="str">
        <f>HYPERLINK("#"&amp;"'"&amp;IFERROR(VLOOKUP(H75,helper!$CL$29:$CM$46,2,0),"")&amp;"'!H23",IFERROR(VLOOKUP(H75,helper!$CL$29:$CM$46,2,0),""))</f>
        <v/>
      </c>
      <c r="H75" s="624"/>
      <c r="I75" s="603"/>
      <c r="J75" s="603"/>
      <c r="K75" s="603"/>
      <c r="L75" s="603"/>
      <c r="M75" s="562" t="str">
        <f t="shared" si="7"/>
        <v/>
      </c>
      <c r="N75" s="562" t="str">
        <f t="shared" si="8"/>
        <v/>
      </c>
      <c r="O75" s="598" t="str">
        <f t="shared" si="14"/>
        <v/>
      </c>
      <c r="P75" s="562" t="str">
        <f t="shared" si="9"/>
        <v/>
      </c>
      <c r="Q75" s="586" t="str">
        <f t="shared" si="24"/>
        <v/>
      </c>
      <c r="R75" s="635" t="str">
        <f t="shared" si="25"/>
        <v/>
      </c>
      <c r="S75" s="587"/>
      <c r="T75" s="595" t="str">
        <f>IF(ISBLANK(S75),"",K75-L75-S75)</f>
        <v/>
      </c>
      <c r="U75" s="595"/>
      <c r="V75" s="595" t="str">
        <f>IF(ISBLANK(U75),"",K75+L75-U75)</f>
        <v/>
      </c>
      <c r="W75" s="586" t="str">
        <f>IF(S75="","",(S75+U75)/2)</f>
        <v/>
      </c>
      <c r="X75" s="586" t="str">
        <f>IF(W75="","",U75-W75)</f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IF($K75="","",IF(SUM(IF(ISNUMBER(VALUE(RIGHT($AM75:$CR75,1))),VALUE(RIGHT($AM75:$CR75,1)),0))=$K75,"T","F"))</f>
        <v/>
      </c>
      <c r="AK75" s="583" t="str">
        <f t="array" ref="AK75">IF($K75="","",SUM(IF(LEFT($AM75:$CR75,1)="s",1,0))-SUM(IF(RIGHT(LEFT($AM75:$CR75,2))="-",1,0)))</f>
        <v/>
      </c>
      <c r="AL75" s="562" t="str">
        <f t="array" ref="AL75">IF($K75="","",SUM(IF(LEFT($AM75:$CR75,1)="X",1,0)))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51"/>
      <c r="AV75" s="668"/>
      <c r="AW75" s="668"/>
      <c r="AX75" s="672"/>
      <c r="AY75" s="668"/>
      <c r="AZ75" s="668"/>
      <c r="BA75" s="668"/>
      <c r="BB75" s="668"/>
      <c r="BC75" s="668"/>
      <c r="BD75" s="668"/>
      <c r="BE75" s="668"/>
      <c r="BF75" s="668"/>
      <c r="BG75" s="668"/>
      <c r="BH75" s="651"/>
      <c r="BI75" s="668"/>
      <c r="BJ75" s="668"/>
      <c r="BK75" s="668"/>
      <c r="BL75" s="668"/>
      <c r="BM75" s="668"/>
      <c r="BN75" s="671"/>
      <c r="BO75" s="668"/>
      <c r="BP75" s="672"/>
      <c r="BQ75" s="668"/>
      <c r="BR75" s="668"/>
      <c r="BS75" s="668"/>
      <c r="BT75" s="668"/>
      <c r="BU75" s="668"/>
      <c r="BV75" s="672"/>
      <c r="BW75" s="668"/>
      <c r="BX75" s="668"/>
      <c r="BY75" s="668"/>
      <c r="BZ75" s="668"/>
      <c r="CA75" s="672"/>
      <c r="CB75" s="672"/>
      <c r="CC75" s="673"/>
      <c r="CD75" s="673"/>
      <c r="CE75" s="673"/>
      <c r="CF75" s="673"/>
      <c r="CG75" s="673"/>
      <c r="CH75" s="673"/>
    </row>
    <row r="76" spans="1:86" s="661" customFormat="1" ht="15" customHeight="1">
      <c r="A76" s="625"/>
      <c r="B76" s="603"/>
      <c r="C76" s="603"/>
      <c r="D76" s="603"/>
      <c r="E76" s="603"/>
      <c r="F76" s="603"/>
      <c r="G76" s="591"/>
      <c r="H76" s="624"/>
      <c r="I76" s="603"/>
      <c r="J76" s="603"/>
      <c r="K76" s="603"/>
      <c r="L76" s="603"/>
      <c r="M76" s="562" t="str">
        <f t="shared" ref="M76:M81" si="26">IF(K76="","",IF(K76&gt;L76,"W",IF(K76=L76,"D",IF(K76&lt;L76,"L"))))</f>
        <v/>
      </c>
      <c r="N76" s="562" t="str">
        <f t="shared" ref="N76:N81" si="27">IF(K76="","",K76+L76)</f>
        <v/>
      </c>
      <c r="O76" s="598" t="str">
        <f t="shared" si="14"/>
        <v/>
      </c>
      <c r="P76" s="562" t="str">
        <f t="shared" ref="P76:P81" si="28">IF($K76="","",IF($N76&gt;P$19,"O",IF($N76&lt;P$19,"U",IF($N76=P$19,"-"))))</f>
        <v/>
      </c>
      <c r="Q76" s="586" t="str">
        <f t="shared" si="24"/>
        <v/>
      </c>
      <c r="R76" s="635" t="str">
        <f t="shared" si="25"/>
        <v/>
      </c>
      <c r="S76" s="587"/>
      <c r="T76" s="595" t="str">
        <f t="shared" ref="T76:T81" si="29">IF(ISBLANK(S76),"",K76-L76-S76)</f>
        <v/>
      </c>
      <c r="U76" s="595"/>
      <c r="V76" s="595" t="str">
        <f t="shared" ref="V76:V81" si="30">IF(ISBLANK(U76),"",K76+L76-U76)</f>
        <v/>
      </c>
      <c r="W76" s="586" t="str">
        <f t="shared" ref="W76:W82" si="31">IF(S76="","",(S76+U76)/2)</f>
        <v/>
      </c>
      <c r="X76" s="586" t="str">
        <f t="shared" ref="X76:X82" si="32">IF(W76="","",U76-W76)</f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IF($K76="","",IF(SUM(IF(ISNUMBER(VALUE(RIGHT($AM76:$CR76,1))),VALUE(RIGHT($AM76:$CR76,1)),0))=$K76,"T","F"))</f>
        <v/>
      </c>
      <c r="AK76" s="583" t="str">
        <f t="array" ref="AK76">IF($K76="","",SUM(IF(LEFT($AM76:$CR76,1)="s",1,0))-SUM(IF(RIGHT(LEFT($AM76:$CR76,2))="-",1,0)))</f>
        <v/>
      </c>
      <c r="AL76" s="562" t="str">
        <f t="array" ref="AL76">IF($K76="","",SUM(IF(LEFT($AM76:$CR76,1)="X",1,0)))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54"/>
      <c r="AV76" s="668"/>
      <c r="AW76" s="668"/>
      <c r="AX76" s="672"/>
      <c r="AY76" s="668"/>
      <c r="AZ76" s="668"/>
      <c r="BA76" s="668"/>
      <c r="BB76" s="668"/>
      <c r="BC76" s="668"/>
      <c r="BD76" s="668"/>
      <c r="BE76" s="668"/>
      <c r="BF76" s="668"/>
      <c r="BG76" s="668"/>
      <c r="BH76" s="654"/>
      <c r="BI76" s="668"/>
      <c r="BJ76" s="668"/>
      <c r="BK76" s="668"/>
      <c r="BL76" s="668"/>
      <c r="BM76" s="668"/>
      <c r="BN76" s="668"/>
      <c r="BO76" s="668"/>
      <c r="BP76" s="672"/>
      <c r="BQ76" s="668"/>
      <c r="BR76" s="668"/>
      <c r="BS76" s="668"/>
      <c r="BT76" s="668"/>
      <c r="BU76" s="668"/>
      <c r="BV76" s="672"/>
      <c r="BW76" s="668"/>
      <c r="BX76" s="668"/>
      <c r="BY76" s="668"/>
      <c r="BZ76" s="668"/>
      <c r="CA76" s="672"/>
      <c r="CB76" s="672"/>
      <c r="CC76" s="673"/>
      <c r="CD76" s="673"/>
      <c r="CE76" s="673"/>
      <c r="CF76" s="673"/>
      <c r="CG76" s="673"/>
      <c r="CH76" s="673"/>
    </row>
    <row r="77" spans="1:86" s="661" customFormat="1" ht="15" customHeight="1">
      <c r="A77" s="625"/>
      <c r="B77" s="603"/>
      <c r="C77" s="603"/>
      <c r="D77" s="603"/>
      <c r="E77" s="603"/>
      <c r="F77" s="603"/>
      <c r="G77" s="591"/>
      <c r="H77" s="624"/>
      <c r="I77" s="603"/>
      <c r="J77" s="603"/>
      <c r="K77" s="603"/>
      <c r="L77" s="603"/>
      <c r="M77" s="562" t="str">
        <f t="shared" si="26"/>
        <v/>
      </c>
      <c r="N77" s="562" t="str">
        <f t="shared" si="27"/>
        <v/>
      </c>
      <c r="O77" s="598" t="str">
        <f t="shared" si="14"/>
        <v/>
      </c>
      <c r="P77" s="562" t="str">
        <f t="shared" si="28"/>
        <v/>
      </c>
      <c r="Q77" s="586" t="str">
        <f t="shared" si="24"/>
        <v/>
      </c>
      <c r="R77" s="635" t="str">
        <f t="shared" si="25"/>
        <v/>
      </c>
      <c r="S77" s="587"/>
      <c r="T77" s="595" t="str">
        <f t="shared" si="29"/>
        <v/>
      </c>
      <c r="U77" s="595"/>
      <c r="V77" s="595" t="str">
        <f t="shared" si="30"/>
        <v/>
      </c>
      <c r="W77" s="586" t="str">
        <f t="shared" si="31"/>
        <v/>
      </c>
      <c r="X77" s="586" t="str">
        <f t="shared" si="32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IF($K77="","",IF(SUM(IF(ISNUMBER(VALUE(RIGHT($AM77:$CR77,1))),VALUE(RIGHT($AM77:$CR77,1)),0))=$K77,"T","F"))</f>
        <v/>
      </c>
      <c r="AK77" s="583" t="str">
        <f t="array" ref="AK77">IF($K77="","",SUM(IF(LEFT($AM77:$CR77,1)="s",1,0))-SUM(IF(RIGHT(LEFT($AM77:$CR77,2))="-",1,0)))</f>
        <v/>
      </c>
      <c r="AL77" s="562" t="str">
        <f t="array" ref="AL77">IF($K77="","",SUM(IF(LEFT($AM77:$CR77,1)="X",1,0)))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54"/>
      <c r="AV77" s="668"/>
      <c r="AW77" s="668"/>
      <c r="AX77" s="672"/>
      <c r="AY77" s="668"/>
      <c r="AZ77" s="668"/>
      <c r="BA77" s="668"/>
      <c r="BB77" s="668"/>
      <c r="BC77" s="668"/>
      <c r="BD77" s="668"/>
      <c r="BE77" s="668"/>
      <c r="BF77" s="668"/>
      <c r="BG77" s="668"/>
      <c r="BH77" s="654"/>
      <c r="BI77" s="668"/>
      <c r="BJ77" s="668"/>
      <c r="BK77" s="668"/>
      <c r="BL77" s="668"/>
      <c r="BM77" s="668"/>
      <c r="BN77" s="668"/>
      <c r="BO77" s="668"/>
      <c r="BP77" s="672"/>
      <c r="BQ77" s="668"/>
      <c r="BR77" s="668"/>
      <c r="BS77" s="668"/>
      <c r="BT77" s="668"/>
      <c r="BU77" s="668"/>
      <c r="BV77" s="672"/>
      <c r="BW77" s="668"/>
      <c r="BX77" s="668"/>
      <c r="BY77" s="668"/>
      <c r="BZ77" s="668"/>
      <c r="CA77" s="672"/>
      <c r="CB77" s="672"/>
      <c r="CC77" s="673"/>
      <c r="CD77" s="673"/>
      <c r="CE77" s="673"/>
      <c r="CF77" s="673"/>
      <c r="CG77" s="673"/>
      <c r="CH77" s="673"/>
    </row>
    <row r="78" spans="1:86" s="661" customFormat="1" ht="15" customHeight="1">
      <c r="A78" s="626"/>
      <c r="B78" s="596"/>
      <c r="C78" s="596"/>
      <c r="D78" s="596"/>
      <c r="E78" s="596"/>
      <c r="F78" s="596"/>
      <c r="G78" s="591"/>
      <c r="H78" s="623"/>
      <c r="I78" s="596"/>
      <c r="J78" s="596"/>
      <c r="K78" s="596"/>
      <c r="L78" s="596"/>
      <c r="M78" s="562" t="str">
        <f t="shared" si="26"/>
        <v/>
      </c>
      <c r="N78" s="562" t="str">
        <f t="shared" si="27"/>
        <v/>
      </c>
      <c r="O78" s="598" t="str">
        <f t="shared" si="14"/>
        <v/>
      </c>
      <c r="P78" s="562" t="str">
        <f t="shared" si="28"/>
        <v/>
      </c>
      <c r="Q78" s="586" t="str">
        <f t="shared" si="24"/>
        <v/>
      </c>
      <c r="R78" s="635" t="str">
        <f t="shared" si="25"/>
        <v/>
      </c>
      <c r="S78" s="587"/>
      <c r="T78" s="595" t="str">
        <f t="shared" si="29"/>
        <v/>
      </c>
      <c r="U78" s="595"/>
      <c r="V78" s="595" t="str">
        <f t="shared" si="30"/>
        <v/>
      </c>
      <c r="W78" s="586" t="str">
        <f t="shared" si="31"/>
        <v/>
      </c>
      <c r="X78" s="586" t="str">
        <f t="shared" si="32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IF($K78="","",IF(SUM(IF(ISNUMBER(VALUE(RIGHT($AM78:$CR78,1))),VALUE(RIGHT($AM78:$CR78,1)),0))=$K78,"T","F"))</f>
        <v/>
      </c>
      <c r="AK78" s="583" t="str">
        <f t="array" ref="AK78">IF($K78="","",SUM(IF(LEFT($AM78:$CR78,1)="s",1,0))-SUM(IF(RIGHT(LEFT($AM78:$CR78,2))="-",1,0)))</f>
        <v/>
      </c>
      <c r="AL78" s="562" t="str">
        <f t="array" ref="AL78">IF($K78="","",SUM(IF(LEFT($AM78:$CR78,1)="X",1,0)))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54"/>
      <c r="AV78" s="668"/>
      <c r="AW78" s="668"/>
      <c r="AX78" s="672"/>
      <c r="AY78" s="668"/>
      <c r="AZ78" s="668"/>
      <c r="BA78" s="668"/>
      <c r="BB78" s="668"/>
      <c r="BC78" s="668"/>
      <c r="BD78" s="668"/>
      <c r="BE78" s="668"/>
      <c r="BF78" s="668"/>
      <c r="BG78" s="668"/>
      <c r="BH78" s="654"/>
      <c r="BI78" s="668"/>
      <c r="BJ78" s="668"/>
      <c r="BK78" s="668"/>
      <c r="BL78" s="668"/>
      <c r="BM78" s="668"/>
      <c r="BN78" s="668"/>
      <c r="BO78" s="668"/>
      <c r="BP78" s="672"/>
      <c r="BQ78" s="668"/>
      <c r="BR78" s="668"/>
      <c r="BS78" s="668"/>
      <c r="BT78" s="668"/>
      <c r="BU78" s="668"/>
      <c r="BV78" s="672"/>
      <c r="BW78" s="668"/>
      <c r="BX78" s="668"/>
      <c r="BY78" s="668"/>
      <c r="BZ78" s="668"/>
      <c r="CA78" s="672"/>
      <c r="CB78" s="672"/>
      <c r="CC78" s="673"/>
      <c r="CD78" s="673"/>
      <c r="CE78" s="673"/>
      <c r="CF78" s="673"/>
      <c r="CG78" s="673"/>
      <c r="CH78" s="673"/>
    </row>
    <row r="79" spans="1:86" s="661" customFormat="1" ht="15" customHeight="1">
      <c r="A79" s="625"/>
      <c r="B79" s="603"/>
      <c r="C79" s="603"/>
      <c r="D79" s="603"/>
      <c r="E79" s="603"/>
      <c r="F79" s="603"/>
      <c r="G79" s="591"/>
      <c r="H79" s="624"/>
      <c r="I79" s="603"/>
      <c r="J79" s="603"/>
      <c r="K79" s="603"/>
      <c r="L79" s="603"/>
      <c r="M79" s="562" t="str">
        <f t="shared" si="26"/>
        <v/>
      </c>
      <c r="N79" s="562" t="str">
        <f t="shared" si="27"/>
        <v/>
      </c>
      <c r="O79" s="598" t="str">
        <f t="shared" si="14"/>
        <v/>
      </c>
      <c r="P79" s="562" t="str">
        <f t="shared" si="28"/>
        <v/>
      </c>
      <c r="Q79" s="586" t="str">
        <f t="shared" si="24"/>
        <v/>
      </c>
      <c r="R79" s="635" t="str">
        <f t="shared" si="25"/>
        <v/>
      </c>
      <c r="S79" s="587"/>
      <c r="T79" s="595" t="str">
        <f t="shared" si="29"/>
        <v/>
      </c>
      <c r="U79" s="595"/>
      <c r="V79" s="595" t="str">
        <f t="shared" si="30"/>
        <v/>
      </c>
      <c r="W79" s="586" t="str">
        <f t="shared" si="31"/>
        <v/>
      </c>
      <c r="X79" s="586" t="str">
        <f t="shared" si="32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IF($K79="","",IF(SUM(IF(ISNUMBER(VALUE(RIGHT($AM79:$CR79,1))),VALUE(RIGHT($AM79:$CR79,1)),0))=$K79,"T","F"))</f>
        <v/>
      </c>
      <c r="AK79" s="583" t="str">
        <f t="array" ref="AK79">IF($K79="","",SUM(IF(LEFT($AM79:$CR79,1)="s",1,0))-SUM(IF(RIGHT(LEFT($AM79:$CR79,2))="-",1,0)))</f>
        <v/>
      </c>
      <c r="AL79" s="562" t="str">
        <f t="array" ref="AL79">IF($K79="","",SUM(IF(LEFT($AM79:$CR79,1)="X",1,0)))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54"/>
      <c r="AV79" s="668"/>
      <c r="AW79" s="668"/>
      <c r="AX79" s="672"/>
      <c r="AY79" s="668"/>
      <c r="AZ79" s="668"/>
      <c r="BA79" s="668"/>
      <c r="BB79" s="668"/>
      <c r="BC79" s="668"/>
      <c r="BD79" s="668"/>
      <c r="BE79" s="668"/>
      <c r="BF79" s="668"/>
      <c r="BG79" s="668"/>
      <c r="BH79" s="654"/>
      <c r="BI79" s="668"/>
      <c r="BJ79" s="668"/>
      <c r="BK79" s="668"/>
      <c r="BL79" s="668"/>
      <c r="BM79" s="668"/>
      <c r="BN79" s="668"/>
      <c r="BO79" s="668"/>
      <c r="BP79" s="672"/>
      <c r="BQ79" s="668"/>
      <c r="BR79" s="668"/>
      <c r="BS79" s="668"/>
      <c r="BT79" s="668"/>
      <c r="BU79" s="668"/>
      <c r="BV79" s="672"/>
      <c r="BW79" s="668"/>
      <c r="BX79" s="668"/>
      <c r="BY79" s="668"/>
      <c r="BZ79" s="668"/>
      <c r="CA79" s="672"/>
      <c r="CB79" s="672"/>
      <c r="CC79" s="673"/>
      <c r="CD79" s="673"/>
      <c r="CE79" s="673"/>
      <c r="CF79" s="673"/>
      <c r="CG79" s="673"/>
      <c r="CH79" s="673"/>
    </row>
    <row r="80" spans="1:86" s="661" customFormat="1" ht="15" customHeight="1">
      <c r="A80" s="625"/>
      <c r="B80" s="603"/>
      <c r="C80" s="603"/>
      <c r="D80" s="603"/>
      <c r="E80" s="603"/>
      <c r="F80" s="603"/>
      <c r="G80" s="591"/>
      <c r="H80" s="624"/>
      <c r="I80" s="603"/>
      <c r="J80" s="603"/>
      <c r="K80" s="603"/>
      <c r="L80" s="603"/>
      <c r="M80" s="562" t="str">
        <f t="shared" si="26"/>
        <v/>
      </c>
      <c r="N80" s="562" t="str">
        <f t="shared" si="27"/>
        <v/>
      </c>
      <c r="O80" s="598" t="str">
        <f t="shared" si="14"/>
        <v/>
      </c>
      <c r="P80" s="562" t="str">
        <f t="shared" si="28"/>
        <v/>
      </c>
      <c r="Q80" s="586" t="str">
        <f t="shared" si="24"/>
        <v/>
      </c>
      <c r="R80" s="635" t="str">
        <f t="shared" si="25"/>
        <v/>
      </c>
      <c r="S80" s="587"/>
      <c r="T80" s="595" t="str">
        <f t="shared" si="29"/>
        <v/>
      </c>
      <c r="U80" s="595"/>
      <c r="V80" s="595" t="str">
        <f t="shared" si="30"/>
        <v/>
      </c>
      <c r="W80" s="586" t="str">
        <f t="shared" si="31"/>
        <v/>
      </c>
      <c r="X80" s="586" t="str">
        <f t="shared" si="32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IF($K80="","",IF(SUM(IF(ISNUMBER(VALUE(RIGHT($AM80:$CR80,1))),VALUE(RIGHT($AM80:$CR80,1)),0))=$K80,"T","F"))</f>
        <v/>
      </c>
      <c r="AK80" s="583" t="str">
        <f t="array" ref="AK80">IF($K80="","",SUM(IF(LEFT($AM80:$CR80,1)="s",1,0))-SUM(IF(RIGHT(LEFT($AM80:$CR80,2))="-",1,0)))</f>
        <v/>
      </c>
      <c r="AL80" s="562" t="str">
        <f t="array" ref="AL80">IF($K80="","",SUM(IF(LEFT($AM80:$CR80,1)="X",1,0)))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54"/>
      <c r="AV80" s="668"/>
      <c r="AW80" s="668"/>
      <c r="AX80" s="672"/>
      <c r="AY80" s="668"/>
      <c r="AZ80" s="668"/>
      <c r="BA80" s="668"/>
      <c r="BB80" s="668"/>
      <c r="BC80" s="668"/>
      <c r="BD80" s="668"/>
      <c r="BE80" s="668"/>
      <c r="BF80" s="668"/>
      <c r="BG80" s="668"/>
      <c r="BH80" s="654"/>
      <c r="BI80" s="668"/>
      <c r="BJ80" s="668"/>
      <c r="BK80" s="668"/>
      <c r="BL80" s="668"/>
      <c r="BM80" s="668"/>
      <c r="BN80" s="668"/>
      <c r="BO80" s="668"/>
      <c r="BP80" s="672"/>
      <c r="BQ80" s="668"/>
      <c r="BR80" s="668"/>
      <c r="BS80" s="668"/>
      <c r="BT80" s="668"/>
      <c r="BU80" s="668"/>
      <c r="BV80" s="672"/>
      <c r="BW80" s="668"/>
      <c r="BX80" s="668"/>
      <c r="BY80" s="668"/>
      <c r="BZ80" s="668"/>
      <c r="CA80" s="672"/>
      <c r="CB80" s="672"/>
      <c r="CC80" s="673"/>
      <c r="CD80" s="673"/>
      <c r="CE80" s="673"/>
      <c r="CF80" s="673"/>
      <c r="CG80" s="673"/>
      <c r="CH80" s="673"/>
    </row>
    <row r="81" spans="1:86" s="661" customFormat="1" ht="15" customHeight="1">
      <c r="A81" s="625"/>
      <c r="B81" s="603"/>
      <c r="C81" s="603"/>
      <c r="D81" s="603"/>
      <c r="E81" s="603"/>
      <c r="F81" s="603"/>
      <c r="G81" s="603"/>
      <c r="H81" s="624"/>
      <c r="I81" s="603"/>
      <c r="J81" s="603"/>
      <c r="K81" s="603"/>
      <c r="L81" s="603"/>
      <c r="M81" s="562" t="str">
        <f t="shared" si="26"/>
        <v/>
      </c>
      <c r="N81" s="562" t="str">
        <f t="shared" si="27"/>
        <v/>
      </c>
      <c r="O81" s="598" t="str">
        <f t="shared" si="14"/>
        <v/>
      </c>
      <c r="P81" s="562" t="str">
        <f t="shared" si="28"/>
        <v/>
      </c>
      <c r="Q81" s="586" t="str">
        <f t="shared" si="24"/>
        <v/>
      </c>
      <c r="R81" s="635" t="str">
        <f t="shared" si="25"/>
        <v/>
      </c>
      <c r="S81" s="587"/>
      <c r="T81" s="595" t="str">
        <f t="shared" si="29"/>
        <v/>
      </c>
      <c r="U81" s="595"/>
      <c r="V81" s="595" t="str">
        <f t="shared" si="30"/>
        <v/>
      </c>
      <c r="W81" s="586" t="str">
        <f t="shared" si="31"/>
        <v/>
      </c>
      <c r="X81" s="586" t="str">
        <f t="shared" si="32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IF($K81="","",IF(SUM(IF(ISNUMBER(VALUE(RIGHT($AM81:$CR81,1))),VALUE(RIGHT($AM81:$CR81,1)),0))=$K81,"T","F"))</f>
        <v/>
      </c>
      <c r="AK81" s="583" t="str">
        <f t="array" ref="AK81">IF($K81="","",SUM(IF(LEFT($AM81:$CR81,1)="s",1,0))-SUM(IF(RIGHT(LEFT($AM81:$CR81,2))="-",1,0)))</f>
        <v/>
      </c>
      <c r="AL81" s="562" t="str">
        <f t="array" ref="AL81">IF($K81="","",SUM(IF(LEFT($AM81:$CR81,1)="X",1,0)))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54"/>
      <c r="AV81" s="668"/>
      <c r="AW81" s="668"/>
      <c r="AX81" s="672"/>
      <c r="AY81" s="668"/>
      <c r="AZ81" s="668"/>
      <c r="BA81" s="668"/>
      <c r="BB81" s="668"/>
      <c r="BC81" s="668"/>
      <c r="BD81" s="668"/>
      <c r="BE81" s="668"/>
      <c r="BF81" s="668"/>
      <c r="BG81" s="668"/>
      <c r="BH81" s="654"/>
      <c r="BI81" s="668"/>
      <c r="BJ81" s="668"/>
      <c r="BK81" s="668"/>
      <c r="BL81" s="668"/>
      <c r="BM81" s="668"/>
      <c r="BN81" s="668"/>
      <c r="BO81" s="668"/>
      <c r="BP81" s="672"/>
      <c r="BQ81" s="668"/>
      <c r="BR81" s="668"/>
      <c r="BS81" s="668"/>
      <c r="BT81" s="668"/>
      <c r="BU81" s="668"/>
      <c r="BV81" s="672"/>
      <c r="BW81" s="668"/>
      <c r="BX81" s="668"/>
      <c r="BY81" s="668"/>
      <c r="BZ81" s="668"/>
      <c r="CA81" s="672"/>
      <c r="CB81" s="672"/>
      <c r="CC81" s="673"/>
      <c r="CD81" s="673"/>
      <c r="CE81" s="673"/>
      <c r="CF81" s="673"/>
      <c r="CG81" s="673"/>
      <c r="CH81" s="673"/>
    </row>
    <row r="82" spans="1:86" s="661" customFormat="1" ht="15">
      <c r="A82" s="674"/>
      <c r="B82" s="675"/>
      <c r="C82" s="675"/>
      <c r="D82" s="675"/>
      <c r="E82" s="628" t="str">
        <f>IF(J82=Table!$C$1,VLOOKUP(H82,Table!$B$38:$AO$61,Table!$AO$35-1,FALSE),"")</f>
        <v/>
      </c>
      <c r="F82" s="622"/>
      <c r="G82" s="629"/>
      <c r="H82" s="624"/>
      <c r="I82" s="603"/>
      <c r="J82" s="603"/>
      <c r="K82" s="603"/>
      <c r="L82" s="603"/>
      <c r="M82" s="562"/>
      <c r="N82" s="562"/>
      <c r="O82" s="598"/>
      <c r="P82" s="562"/>
      <c r="Q82" s="586" t="str">
        <f t="shared" si="24"/>
        <v/>
      </c>
      <c r="R82" s="635" t="str">
        <f>IF(Q82="","",IF((K35-L35+Q82)&gt;=0.5,1,IF((K35-L35+Q82)=0.25,0.5,IF((K35-L35+Q82)&lt;=-0.5,-1,IF((K35-L35+Q82)=-0.25,-0.5,0)))))</f>
        <v/>
      </c>
      <c r="S82" s="587"/>
      <c r="T82" s="588"/>
      <c r="U82" s="588"/>
      <c r="V82" s="588"/>
      <c r="W82" s="587" t="str">
        <f t="shared" si="31"/>
        <v/>
      </c>
      <c r="X82" s="619" t="str">
        <f t="shared" si="32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IF($K82="","",IF(SUM(IF(ISNUMBER(VALUE(RIGHT($AM82:$CR82,1))),VALUE(RIGHT($AM82:$CR82,1)),0))=$K82,"T","F"))</f>
        <v/>
      </c>
      <c r="AK82" s="583" t="str">
        <f t="array" ref="AK82">IF($K82="","",SUM(IF(LEFT($AM82:$CR82,1)="s",1,0))-SUM(IF(RIGHT(LEFT($AM82:$CR82,2))="-",1,0)))</f>
        <v/>
      </c>
      <c r="AL82" s="562" t="str">
        <f t="array" ref="AL82">IF($K82="","",SUM(IF(LEFT($AM82:$CR82,1)="X",1,0)))</f>
        <v/>
      </c>
      <c r="AM82" s="668"/>
      <c r="AN82" s="668"/>
      <c r="AO82" s="668"/>
      <c r="AP82" s="668"/>
      <c r="AQ82" s="668"/>
      <c r="AR82" s="668"/>
      <c r="AS82" s="668"/>
      <c r="AT82" s="668"/>
      <c r="AU82" s="654"/>
      <c r="AV82" s="668"/>
      <c r="AW82" s="668"/>
      <c r="AX82" s="672"/>
      <c r="AY82" s="668"/>
      <c r="AZ82" s="668"/>
      <c r="BA82" s="668"/>
      <c r="BB82" s="668"/>
      <c r="BC82" s="668"/>
      <c r="BD82" s="668"/>
      <c r="BE82" s="668"/>
      <c r="BF82" s="668"/>
      <c r="BG82" s="668"/>
      <c r="BH82" s="672"/>
      <c r="BI82" s="668"/>
      <c r="BJ82" s="668"/>
      <c r="BK82" s="668"/>
      <c r="BL82" s="668"/>
      <c r="BM82" s="668"/>
      <c r="BN82" s="668"/>
      <c r="BO82" s="668"/>
      <c r="BP82" s="672"/>
      <c r="BQ82" s="668"/>
      <c r="BR82" s="668"/>
      <c r="BS82" s="668"/>
      <c r="BT82" s="668"/>
      <c r="BU82" s="668"/>
      <c r="BV82" s="672"/>
      <c r="BW82" s="668"/>
      <c r="BX82" s="668"/>
      <c r="BY82" s="668"/>
      <c r="BZ82" s="668"/>
      <c r="CA82" s="672"/>
      <c r="CB82" s="672"/>
      <c r="CC82" s="673"/>
      <c r="CD82" s="673"/>
      <c r="CE82" s="673"/>
      <c r="CF82" s="673"/>
      <c r="CG82" s="673"/>
      <c r="CH82" s="673"/>
    </row>
    <row r="83" spans="1:86" s="661" customFormat="1" ht="14.25">
      <c r="A83" s="676"/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7"/>
      <c r="T83" s="588"/>
      <c r="U83" s="588"/>
      <c r="V83" s="588"/>
      <c r="W83" s="619"/>
      <c r="X83" s="619"/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68"/>
      <c r="AU83" s="655"/>
      <c r="AV83" s="668"/>
      <c r="AW83" s="668"/>
      <c r="AX83" s="673"/>
      <c r="AY83" s="668"/>
      <c r="AZ83" s="668"/>
      <c r="BA83" s="668"/>
      <c r="BB83" s="668"/>
      <c r="BC83" s="668"/>
      <c r="BD83" s="668"/>
      <c r="BE83" s="668"/>
      <c r="BF83" s="668"/>
      <c r="BG83" s="668"/>
      <c r="BH83" s="673"/>
      <c r="BI83" s="668"/>
      <c r="BJ83" s="668"/>
      <c r="BK83" s="668"/>
      <c r="BL83" s="668"/>
      <c r="BM83" s="668"/>
      <c r="BN83" s="668"/>
      <c r="BO83" s="668"/>
      <c r="BP83" s="673"/>
      <c r="BQ83" s="668"/>
      <c r="BR83" s="668"/>
      <c r="BS83" s="668"/>
      <c r="BT83" s="668"/>
      <c r="BU83" s="668"/>
      <c r="BV83" s="673"/>
      <c r="BW83" s="668"/>
      <c r="BX83" s="668"/>
      <c r="BY83" s="668"/>
      <c r="BZ83" s="668"/>
      <c r="CA83" s="673"/>
      <c r="CB83" s="673"/>
      <c r="CC83" s="673"/>
      <c r="CD83" s="673"/>
      <c r="CE83" s="673"/>
      <c r="CF83" s="673"/>
      <c r="CG83" s="673"/>
      <c r="CH83" s="673"/>
    </row>
    <row r="84" spans="1:86" s="661" customFormat="1" ht="14.25">
      <c r="A84" s="676"/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68"/>
      <c r="AU84" s="655"/>
      <c r="AV84" s="668"/>
      <c r="AW84" s="668"/>
      <c r="AX84" s="673"/>
      <c r="AY84" s="668"/>
      <c r="AZ84" s="668"/>
      <c r="BA84" s="668"/>
      <c r="BB84" s="668"/>
      <c r="BC84" s="668"/>
      <c r="BD84" s="668"/>
      <c r="BE84" s="668"/>
      <c r="BF84" s="668"/>
      <c r="BG84" s="668"/>
      <c r="BH84" s="673"/>
      <c r="BI84" s="668"/>
      <c r="BJ84" s="668"/>
      <c r="BK84" s="668"/>
      <c r="BL84" s="668"/>
      <c r="BM84" s="668"/>
      <c r="BN84" s="668"/>
      <c r="BO84" s="668"/>
      <c r="BP84" s="673"/>
      <c r="BQ84" s="668"/>
      <c r="BR84" s="668"/>
      <c r="BS84" s="668"/>
      <c r="BT84" s="668"/>
      <c r="BU84" s="668"/>
      <c r="BV84" s="673"/>
      <c r="BW84" s="668"/>
      <c r="BX84" s="668"/>
      <c r="BY84" s="668"/>
      <c r="BZ84" s="668"/>
      <c r="CA84" s="673"/>
      <c r="CB84" s="673"/>
      <c r="CC84" s="673"/>
      <c r="CD84" s="673"/>
      <c r="CE84" s="673"/>
      <c r="CF84" s="673"/>
      <c r="CG84" s="673"/>
      <c r="CH84" s="673"/>
    </row>
    <row r="85" spans="1:86" s="661" customFormat="1" ht="14.25">
      <c r="A85" s="676"/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68"/>
      <c r="AU85" s="655"/>
      <c r="AV85" s="668"/>
      <c r="AW85" s="668"/>
      <c r="AX85" s="673"/>
      <c r="AY85" s="668"/>
      <c r="AZ85" s="668"/>
      <c r="BA85" s="668"/>
      <c r="BB85" s="668"/>
      <c r="BC85" s="668"/>
      <c r="BD85" s="668"/>
      <c r="BE85" s="668"/>
      <c r="BF85" s="668"/>
      <c r="BG85" s="668"/>
      <c r="BH85" s="673"/>
      <c r="BI85" s="668"/>
      <c r="BJ85" s="668"/>
      <c r="BK85" s="668"/>
      <c r="BL85" s="668"/>
      <c r="BM85" s="668"/>
      <c r="BN85" s="668"/>
      <c r="BO85" s="668"/>
      <c r="BP85" s="673"/>
      <c r="BQ85" s="668"/>
      <c r="BR85" s="668"/>
      <c r="BS85" s="668"/>
      <c r="BT85" s="668"/>
      <c r="BU85" s="668"/>
      <c r="BV85" s="673"/>
      <c r="BW85" s="668"/>
      <c r="BX85" s="668"/>
      <c r="BY85" s="668"/>
      <c r="BZ85" s="668"/>
      <c r="CA85" s="673"/>
      <c r="CB85" s="673"/>
      <c r="CC85" s="673"/>
      <c r="CD85" s="673"/>
      <c r="CE85" s="673"/>
      <c r="CF85" s="673"/>
      <c r="CG85" s="673"/>
      <c r="CH85" s="673"/>
    </row>
    <row r="86" spans="1:86" s="661" customFormat="1" ht="14.25">
      <c r="A86" s="676"/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55"/>
      <c r="AV86" s="668"/>
      <c r="AW86" s="668"/>
      <c r="AX86" s="673"/>
      <c r="AY86" s="668"/>
      <c r="AZ86" s="668"/>
      <c r="BA86" s="668"/>
      <c r="BB86" s="668"/>
      <c r="BC86" s="668"/>
      <c r="BD86" s="668"/>
      <c r="BE86" s="668"/>
      <c r="BF86" s="668"/>
      <c r="BG86" s="668"/>
      <c r="BH86" s="673"/>
      <c r="BI86" s="668"/>
      <c r="BJ86" s="668"/>
      <c r="BK86" s="668"/>
      <c r="BL86" s="668"/>
      <c r="BM86" s="668"/>
      <c r="BN86" s="668"/>
      <c r="BO86" s="668"/>
      <c r="BP86" s="673"/>
      <c r="BQ86" s="668"/>
      <c r="BR86" s="668"/>
      <c r="BS86" s="668"/>
      <c r="BT86" s="668"/>
      <c r="BU86" s="668"/>
      <c r="BV86" s="673"/>
      <c r="BW86" s="668"/>
      <c r="BX86" s="668"/>
      <c r="BY86" s="668"/>
      <c r="BZ86" s="668"/>
      <c r="CA86" s="673"/>
      <c r="CB86" s="673"/>
      <c r="CC86" s="673"/>
      <c r="CD86" s="673"/>
      <c r="CE86" s="673"/>
      <c r="CF86" s="673"/>
      <c r="CG86" s="673"/>
      <c r="CH86" s="673"/>
    </row>
    <row r="87" spans="1:86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55"/>
      <c r="AV87" s="668"/>
      <c r="AW87" s="668"/>
      <c r="AX87" s="673"/>
      <c r="AY87" s="668"/>
      <c r="AZ87" s="668"/>
      <c r="BA87" s="668"/>
      <c r="BB87" s="668"/>
      <c r="BC87" s="668"/>
      <c r="BD87" s="668"/>
      <c r="BE87" s="668"/>
      <c r="BF87" s="668"/>
      <c r="BG87" s="668"/>
      <c r="BH87" s="673"/>
      <c r="BI87" s="668"/>
      <c r="BJ87" s="668"/>
      <c r="BK87" s="668"/>
      <c r="BL87" s="668"/>
      <c r="BM87" s="668"/>
      <c r="BN87" s="668"/>
      <c r="BO87" s="668"/>
      <c r="BP87" s="673"/>
      <c r="BQ87" s="668"/>
      <c r="BR87" s="668"/>
      <c r="BS87" s="668"/>
      <c r="BT87" s="668"/>
      <c r="BU87" s="668"/>
      <c r="BV87" s="673"/>
      <c r="BW87" s="668"/>
      <c r="BX87" s="668"/>
      <c r="BY87" s="668"/>
      <c r="BZ87" s="668"/>
      <c r="CA87" s="673"/>
      <c r="CB87" s="673"/>
      <c r="CC87" s="673"/>
      <c r="CD87" s="673"/>
      <c r="CE87" s="673"/>
      <c r="CF87" s="673"/>
      <c r="CG87" s="673"/>
      <c r="CH87" s="673"/>
    </row>
    <row r="88" spans="1:86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55"/>
      <c r="AV88" s="668"/>
      <c r="AW88" s="668"/>
      <c r="AX88" s="673"/>
      <c r="AY88" s="668"/>
      <c r="AZ88" s="668"/>
      <c r="BA88" s="668"/>
      <c r="BB88" s="668"/>
      <c r="BC88" s="668"/>
      <c r="BD88" s="668"/>
      <c r="BE88" s="668"/>
      <c r="BF88" s="668"/>
      <c r="BG88" s="668"/>
      <c r="BH88" s="673"/>
      <c r="BI88" s="668"/>
      <c r="BJ88" s="668"/>
      <c r="BK88" s="668"/>
      <c r="BL88" s="668"/>
      <c r="BM88" s="668"/>
      <c r="BN88" s="668"/>
      <c r="BO88" s="668"/>
      <c r="BP88" s="673"/>
      <c r="BQ88" s="668"/>
      <c r="BR88" s="668"/>
      <c r="BS88" s="668"/>
      <c r="BT88" s="668"/>
      <c r="BU88" s="668"/>
      <c r="BV88" s="673"/>
      <c r="BW88" s="668"/>
      <c r="BX88" s="668"/>
      <c r="BY88" s="668"/>
      <c r="BZ88" s="668"/>
      <c r="CA88" s="673"/>
      <c r="CB88" s="673"/>
      <c r="CC88" s="673"/>
      <c r="CD88" s="673"/>
      <c r="CE88" s="673"/>
      <c r="CF88" s="673"/>
      <c r="CG88" s="673"/>
      <c r="CH88" s="673"/>
    </row>
    <row r="89" spans="1:86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55"/>
      <c r="AV89" s="668"/>
      <c r="AW89" s="668"/>
      <c r="AX89" s="673"/>
      <c r="AY89" s="668"/>
      <c r="AZ89" s="668"/>
      <c r="BA89" s="668"/>
      <c r="BB89" s="668"/>
      <c r="BC89" s="668"/>
      <c r="BD89" s="668"/>
      <c r="BE89" s="668"/>
      <c r="BF89" s="668"/>
      <c r="BG89" s="668"/>
      <c r="BH89" s="673"/>
      <c r="BI89" s="668"/>
      <c r="BJ89" s="668"/>
      <c r="BK89" s="668"/>
      <c r="BL89" s="668"/>
      <c r="BM89" s="668"/>
      <c r="BN89" s="668"/>
      <c r="BO89" s="668"/>
      <c r="BP89" s="673"/>
      <c r="BQ89" s="668"/>
      <c r="BR89" s="668"/>
      <c r="BS89" s="668"/>
      <c r="BT89" s="668"/>
      <c r="BU89" s="668"/>
      <c r="BV89" s="673"/>
      <c r="BW89" s="668"/>
      <c r="BX89" s="668"/>
      <c r="BY89" s="668"/>
      <c r="BZ89" s="668"/>
      <c r="CA89" s="673"/>
      <c r="CB89" s="673"/>
      <c r="CC89" s="673"/>
      <c r="CD89" s="673"/>
      <c r="CE89" s="673"/>
      <c r="CF89" s="673"/>
      <c r="CG89" s="673"/>
      <c r="CH89" s="673"/>
    </row>
    <row r="90" spans="1:86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55"/>
      <c r="AV90" s="668"/>
      <c r="AW90" s="668"/>
      <c r="AX90" s="673"/>
      <c r="AY90" s="668"/>
      <c r="AZ90" s="668"/>
      <c r="BA90" s="668"/>
      <c r="BB90" s="668"/>
      <c r="BC90" s="668"/>
      <c r="BD90" s="668"/>
      <c r="BE90" s="668"/>
      <c r="BF90" s="668"/>
      <c r="BG90" s="668"/>
      <c r="BH90" s="673"/>
      <c r="BI90" s="668"/>
      <c r="BJ90" s="668"/>
      <c r="BK90" s="668"/>
      <c r="BL90" s="668"/>
      <c r="BM90" s="668"/>
      <c r="BN90" s="668"/>
      <c r="BO90" s="668"/>
      <c r="BP90" s="673"/>
      <c r="BQ90" s="668"/>
      <c r="BR90" s="668"/>
      <c r="BS90" s="668"/>
      <c r="BT90" s="668"/>
      <c r="BU90" s="668"/>
      <c r="BV90" s="673"/>
      <c r="BW90" s="668"/>
      <c r="BX90" s="668"/>
      <c r="BY90" s="668"/>
      <c r="BZ90" s="668"/>
      <c r="CA90" s="673"/>
      <c r="CB90" s="673"/>
      <c r="CC90" s="673"/>
      <c r="CD90" s="673"/>
      <c r="CE90" s="673"/>
      <c r="CF90" s="673"/>
      <c r="CG90" s="673"/>
      <c r="CH90" s="673"/>
    </row>
    <row r="91" spans="1:86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55"/>
      <c r="AV91" s="668"/>
      <c r="AW91" s="668"/>
      <c r="AX91" s="673"/>
      <c r="AY91" s="668"/>
      <c r="AZ91" s="668"/>
      <c r="BA91" s="668"/>
      <c r="BB91" s="668"/>
      <c r="BC91" s="668"/>
      <c r="BD91" s="668"/>
      <c r="BE91" s="668"/>
      <c r="BF91" s="668"/>
      <c r="BG91" s="668"/>
      <c r="BH91" s="673"/>
      <c r="BI91" s="668"/>
      <c r="BJ91" s="668"/>
      <c r="BK91" s="668"/>
      <c r="BL91" s="668"/>
      <c r="BM91" s="668"/>
      <c r="BN91" s="668"/>
      <c r="BO91" s="668"/>
      <c r="BP91" s="673"/>
      <c r="BQ91" s="668"/>
      <c r="BR91" s="668"/>
      <c r="BS91" s="668"/>
      <c r="BT91" s="668"/>
      <c r="BU91" s="668"/>
      <c r="BV91" s="673"/>
      <c r="BW91" s="668"/>
      <c r="BX91" s="668"/>
      <c r="BY91" s="668"/>
      <c r="BZ91" s="668"/>
      <c r="CA91" s="673"/>
      <c r="CB91" s="673"/>
      <c r="CC91" s="673"/>
      <c r="CD91" s="673"/>
      <c r="CE91" s="673"/>
      <c r="CF91" s="673"/>
      <c r="CG91" s="673"/>
      <c r="CH91" s="673"/>
    </row>
    <row r="92" spans="1:86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73"/>
      <c r="AY92" s="668"/>
      <c r="AZ92" s="668"/>
      <c r="BA92" s="668"/>
      <c r="BB92" s="668"/>
      <c r="BC92" s="668"/>
      <c r="BD92" s="668"/>
      <c r="BE92" s="668"/>
      <c r="BF92" s="668"/>
      <c r="BG92" s="668"/>
      <c r="BH92" s="673"/>
      <c r="BI92" s="668"/>
      <c r="BJ92" s="668"/>
      <c r="BK92" s="668"/>
      <c r="BL92" s="668"/>
      <c r="BM92" s="668"/>
      <c r="BN92" s="668"/>
      <c r="BO92" s="668"/>
      <c r="BP92" s="673"/>
      <c r="BQ92" s="668"/>
      <c r="BR92" s="668"/>
      <c r="BS92" s="668"/>
      <c r="BT92" s="668"/>
      <c r="BU92" s="668"/>
      <c r="BV92" s="673"/>
      <c r="BW92" s="668"/>
      <c r="BX92" s="668"/>
      <c r="BY92" s="668"/>
      <c r="BZ92" s="668"/>
      <c r="CA92" s="673"/>
      <c r="CB92" s="673"/>
      <c r="CC92" s="673"/>
      <c r="CD92" s="673"/>
      <c r="CE92" s="673"/>
      <c r="CF92" s="673"/>
      <c r="CG92" s="673"/>
      <c r="CH92" s="673"/>
    </row>
    <row r="93" spans="1:86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73"/>
      <c r="AY93" s="668"/>
      <c r="AZ93" s="668"/>
      <c r="BA93" s="668"/>
      <c r="BB93" s="668"/>
      <c r="BC93" s="668"/>
      <c r="BD93" s="668"/>
      <c r="BE93" s="668"/>
      <c r="BF93" s="668"/>
      <c r="BG93" s="668"/>
      <c r="BH93" s="673"/>
      <c r="BI93" s="668"/>
      <c r="BJ93" s="668"/>
      <c r="BK93" s="668"/>
      <c r="BL93" s="668"/>
      <c r="BM93" s="668"/>
      <c r="BN93" s="668"/>
      <c r="BO93" s="668"/>
      <c r="BP93" s="673"/>
      <c r="BQ93" s="668"/>
      <c r="BR93" s="668"/>
      <c r="BS93" s="668"/>
      <c r="BT93" s="668"/>
      <c r="BU93" s="668"/>
      <c r="BV93" s="673"/>
      <c r="BW93" s="668"/>
      <c r="BX93" s="668"/>
      <c r="BY93" s="668"/>
      <c r="BZ93" s="668"/>
      <c r="CA93" s="673"/>
      <c r="CB93" s="673"/>
      <c r="CC93" s="673"/>
      <c r="CD93" s="673"/>
      <c r="CE93" s="673"/>
      <c r="CF93" s="673"/>
      <c r="CG93" s="673"/>
      <c r="CH93" s="673"/>
    </row>
    <row r="94" spans="1:86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73"/>
      <c r="AY94" s="668"/>
      <c r="AZ94" s="668"/>
      <c r="BA94" s="668"/>
      <c r="BB94" s="668"/>
      <c r="BC94" s="668"/>
      <c r="BD94" s="668"/>
      <c r="BE94" s="668"/>
      <c r="BF94" s="668"/>
      <c r="BG94" s="668"/>
      <c r="BH94" s="673"/>
      <c r="BI94" s="668"/>
      <c r="BJ94" s="668"/>
      <c r="BK94" s="668"/>
      <c r="BL94" s="668"/>
      <c r="BM94" s="668"/>
      <c r="BN94" s="668"/>
      <c r="BO94" s="668"/>
      <c r="BP94" s="673"/>
      <c r="BQ94" s="668"/>
      <c r="BR94" s="668"/>
      <c r="BS94" s="668"/>
      <c r="BT94" s="668"/>
      <c r="BU94" s="668"/>
      <c r="BV94" s="673"/>
      <c r="BW94" s="668"/>
      <c r="BX94" s="668"/>
      <c r="BY94" s="668"/>
      <c r="BZ94" s="668"/>
      <c r="CA94" s="673"/>
      <c r="CB94" s="673"/>
      <c r="CC94" s="673"/>
      <c r="CD94" s="673"/>
      <c r="CE94" s="673"/>
      <c r="CF94" s="673"/>
      <c r="CG94" s="673"/>
      <c r="CH94" s="673"/>
    </row>
    <row r="95" spans="1:86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73"/>
      <c r="AY95" s="668"/>
      <c r="AZ95" s="668"/>
      <c r="BA95" s="668"/>
      <c r="BB95" s="668"/>
      <c r="BC95" s="668"/>
      <c r="BD95" s="668"/>
      <c r="BE95" s="668"/>
      <c r="BF95" s="668"/>
      <c r="BG95" s="668"/>
      <c r="BH95" s="673"/>
      <c r="BI95" s="668"/>
      <c r="BJ95" s="668"/>
      <c r="BK95" s="668"/>
      <c r="BL95" s="668"/>
      <c r="BM95" s="668"/>
      <c r="BN95" s="668"/>
      <c r="BO95" s="668"/>
      <c r="BP95" s="673"/>
      <c r="BQ95" s="668"/>
      <c r="BR95" s="668"/>
      <c r="BS95" s="668"/>
      <c r="BT95" s="668"/>
      <c r="BU95" s="668"/>
      <c r="BV95" s="673"/>
      <c r="BW95" s="668"/>
      <c r="BX95" s="668"/>
      <c r="BY95" s="668"/>
      <c r="BZ95" s="668"/>
      <c r="CA95" s="673"/>
      <c r="CB95" s="673"/>
      <c r="CC95" s="673"/>
      <c r="CD95" s="673"/>
      <c r="CE95" s="673"/>
      <c r="CF95" s="673"/>
      <c r="CG95" s="673"/>
      <c r="CH95" s="673"/>
    </row>
    <row r="96" spans="1:86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73"/>
      <c r="AY96" s="668"/>
      <c r="AZ96" s="668"/>
      <c r="BA96" s="668"/>
      <c r="BB96" s="668"/>
      <c r="BC96" s="668"/>
      <c r="BD96" s="668"/>
      <c r="BE96" s="668"/>
      <c r="BF96" s="668"/>
      <c r="BG96" s="668"/>
      <c r="BH96" s="673"/>
      <c r="BI96" s="668"/>
      <c r="BJ96" s="668"/>
      <c r="BK96" s="668"/>
      <c r="BL96" s="668"/>
      <c r="BM96" s="668"/>
      <c r="BN96" s="668"/>
      <c r="BO96" s="668"/>
      <c r="BP96" s="673"/>
      <c r="BQ96" s="668"/>
      <c r="BR96" s="668"/>
      <c r="BS96" s="668"/>
      <c r="BT96" s="668"/>
      <c r="BU96" s="668"/>
      <c r="BV96" s="673"/>
      <c r="BW96" s="668"/>
      <c r="BX96" s="668"/>
      <c r="BY96" s="668"/>
      <c r="BZ96" s="668"/>
      <c r="CA96" s="673"/>
      <c r="CB96" s="673"/>
      <c r="CC96" s="673"/>
      <c r="CD96" s="673"/>
      <c r="CE96" s="673"/>
      <c r="CF96" s="673"/>
      <c r="CG96" s="673"/>
      <c r="CH96" s="673"/>
    </row>
    <row r="97" spans="5:86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73"/>
      <c r="AY97" s="668"/>
      <c r="AZ97" s="668"/>
      <c r="BA97" s="668"/>
      <c r="BB97" s="668"/>
      <c r="BC97" s="668"/>
      <c r="BD97" s="668"/>
      <c r="BE97" s="668"/>
      <c r="BF97" s="668"/>
      <c r="BG97" s="668"/>
      <c r="BH97" s="673"/>
      <c r="BI97" s="668"/>
      <c r="BJ97" s="668"/>
      <c r="BK97" s="668"/>
      <c r="BL97" s="668"/>
      <c r="BM97" s="668"/>
      <c r="BN97" s="668"/>
      <c r="BO97" s="668"/>
      <c r="BP97" s="673"/>
      <c r="BQ97" s="668"/>
      <c r="BR97" s="668"/>
      <c r="BS97" s="668"/>
      <c r="BT97" s="668"/>
      <c r="BU97" s="668"/>
      <c r="BV97" s="673"/>
      <c r="BW97" s="668"/>
      <c r="BX97" s="668"/>
      <c r="BY97" s="668"/>
      <c r="BZ97" s="668"/>
      <c r="CA97" s="673"/>
      <c r="CB97" s="673"/>
      <c r="CC97" s="673"/>
      <c r="CD97" s="673"/>
      <c r="CE97" s="673"/>
      <c r="CF97" s="673"/>
      <c r="CG97" s="673"/>
      <c r="CH97" s="673"/>
    </row>
    <row r="98" spans="5:86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73"/>
      <c r="AY98" s="668"/>
      <c r="AZ98" s="668"/>
      <c r="BA98" s="668"/>
      <c r="BB98" s="668"/>
      <c r="BC98" s="668"/>
      <c r="BD98" s="668"/>
      <c r="BE98" s="668"/>
      <c r="BF98" s="668"/>
      <c r="BG98" s="668"/>
      <c r="BH98" s="673"/>
      <c r="BI98" s="668"/>
      <c r="BJ98" s="668"/>
      <c r="BK98" s="668"/>
      <c r="BL98" s="668"/>
      <c r="BM98" s="668"/>
      <c r="BN98" s="668"/>
      <c r="BO98" s="668"/>
      <c r="BP98" s="673"/>
      <c r="BQ98" s="668"/>
      <c r="BR98" s="668"/>
      <c r="BS98" s="668"/>
      <c r="BT98" s="668"/>
      <c r="BU98" s="668"/>
      <c r="BV98" s="673"/>
      <c r="BW98" s="668"/>
      <c r="BX98" s="668"/>
      <c r="BY98" s="668"/>
      <c r="BZ98" s="668"/>
      <c r="CA98" s="673"/>
      <c r="CB98" s="673"/>
      <c r="CC98" s="673"/>
      <c r="CD98" s="673"/>
      <c r="CE98" s="673"/>
      <c r="CF98" s="673"/>
      <c r="CG98" s="673"/>
      <c r="CH98" s="673"/>
    </row>
    <row r="99" spans="5:86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73"/>
      <c r="AY99" s="668"/>
      <c r="AZ99" s="668"/>
      <c r="BA99" s="668"/>
      <c r="BB99" s="668"/>
      <c r="BC99" s="668"/>
      <c r="BD99" s="668"/>
      <c r="BE99" s="668"/>
      <c r="BF99" s="668"/>
      <c r="BG99" s="668"/>
      <c r="BH99" s="673"/>
      <c r="BI99" s="668"/>
      <c r="BJ99" s="668"/>
      <c r="BK99" s="668"/>
      <c r="BL99" s="668"/>
      <c r="BM99" s="668"/>
      <c r="BN99" s="668"/>
      <c r="BO99" s="668"/>
      <c r="BP99" s="673"/>
      <c r="BQ99" s="668"/>
      <c r="BR99" s="668"/>
      <c r="BS99" s="668"/>
      <c r="BT99" s="668"/>
      <c r="BU99" s="668"/>
      <c r="BV99" s="673"/>
      <c r="BW99" s="668"/>
      <c r="BX99" s="668"/>
      <c r="BY99" s="668"/>
      <c r="BZ99" s="668"/>
      <c r="CA99" s="673"/>
      <c r="CB99" s="673"/>
      <c r="CC99" s="673"/>
      <c r="CD99" s="673"/>
      <c r="CE99" s="673"/>
      <c r="CF99" s="673"/>
      <c r="CG99" s="673"/>
      <c r="CH99" s="673"/>
    </row>
    <row r="100" spans="5:86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73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73"/>
      <c r="BI100" s="668"/>
      <c r="BJ100" s="668"/>
      <c r="BK100" s="668"/>
      <c r="BL100" s="668"/>
      <c r="BM100" s="668"/>
      <c r="BN100" s="668"/>
      <c r="BO100" s="668"/>
      <c r="BP100" s="673"/>
      <c r="BQ100" s="668"/>
      <c r="BR100" s="668"/>
      <c r="BS100" s="668"/>
      <c r="BT100" s="668"/>
      <c r="BU100" s="668"/>
      <c r="BV100" s="673"/>
      <c r="BW100" s="668"/>
      <c r="BX100" s="668"/>
      <c r="BY100" s="668"/>
      <c r="BZ100" s="668"/>
      <c r="CA100" s="673"/>
      <c r="CB100" s="673"/>
      <c r="CC100" s="673"/>
      <c r="CD100" s="673"/>
      <c r="CE100" s="673"/>
      <c r="CF100" s="673"/>
      <c r="CG100" s="673"/>
      <c r="CH100" s="673"/>
    </row>
    <row r="101" spans="5:86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73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73"/>
      <c r="BI101" s="668"/>
      <c r="BJ101" s="668"/>
      <c r="BK101" s="668"/>
      <c r="BL101" s="668"/>
      <c r="BM101" s="668"/>
      <c r="BN101" s="668"/>
      <c r="BO101" s="668"/>
      <c r="BP101" s="673"/>
      <c r="BQ101" s="668"/>
      <c r="BR101" s="668"/>
      <c r="BS101" s="668"/>
      <c r="BT101" s="668"/>
      <c r="BU101" s="668"/>
      <c r="BV101" s="673"/>
      <c r="BW101" s="668"/>
      <c r="BX101" s="668"/>
      <c r="BY101" s="668"/>
      <c r="BZ101" s="668"/>
      <c r="CA101" s="673"/>
      <c r="CB101" s="673"/>
      <c r="CC101" s="673"/>
      <c r="CD101" s="673"/>
      <c r="CE101" s="673"/>
      <c r="CF101" s="673"/>
      <c r="CG101" s="673"/>
      <c r="CH101" s="673"/>
    </row>
    <row r="102" spans="5:86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73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73"/>
      <c r="BI102" s="668"/>
      <c r="BJ102" s="668"/>
      <c r="BK102" s="668"/>
      <c r="BL102" s="668"/>
      <c r="BM102" s="668"/>
      <c r="BN102" s="668"/>
      <c r="BO102" s="668"/>
      <c r="BP102" s="673"/>
      <c r="BQ102" s="668"/>
      <c r="BR102" s="668"/>
      <c r="BS102" s="668"/>
      <c r="BT102" s="668"/>
      <c r="BU102" s="668"/>
      <c r="BV102" s="673"/>
      <c r="BW102" s="668"/>
      <c r="BX102" s="668"/>
      <c r="BY102" s="668"/>
      <c r="BZ102" s="668"/>
      <c r="CA102" s="673"/>
      <c r="CB102" s="673"/>
      <c r="CC102" s="673"/>
      <c r="CD102" s="673"/>
      <c r="CE102" s="673"/>
      <c r="CF102" s="673"/>
      <c r="CG102" s="673"/>
      <c r="CH102" s="673"/>
    </row>
    <row r="103" spans="5:86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73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73"/>
      <c r="BI103" s="668"/>
      <c r="BJ103" s="668"/>
      <c r="BK103" s="668"/>
      <c r="BL103" s="668"/>
      <c r="BM103" s="668"/>
      <c r="BN103" s="668"/>
      <c r="BO103" s="668"/>
      <c r="BP103" s="673"/>
      <c r="BQ103" s="668"/>
      <c r="BR103" s="668"/>
      <c r="BS103" s="668"/>
      <c r="BT103" s="668"/>
      <c r="BU103" s="668"/>
      <c r="BV103" s="673"/>
      <c r="BW103" s="668"/>
      <c r="BX103" s="668"/>
      <c r="BY103" s="668"/>
      <c r="BZ103" s="668"/>
      <c r="CA103" s="673"/>
      <c r="CB103" s="673"/>
      <c r="CC103" s="673"/>
      <c r="CD103" s="673"/>
      <c r="CE103" s="673"/>
      <c r="CF103" s="673"/>
      <c r="CG103" s="673"/>
      <c r="CH103" s="673"/>
    </row>
    <row r="104" spans="5:86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73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73"/>
      <c r="BI104" s="668"/>
      <c r="BJ104" s="668"/>
      <c r="BK104" s="668"/>
      <c r="BL104" s="668"/>
      <c r="BM104" s="668"/>
      <c r="BN104" s="668"/>
      <c r="BO104" s="668"/>
      <c r="BP104" s="673"/>
      <c r="BQ104" s="668"/>
      <c r="BR104" s="668"/>
      <c r="BS104" s="668"/>
      <c r="BT104" s="668"/>
      <c r="BU104" s="668"/>
      <c r="BV104" s="673"/>
      <c r="BW104" s="668"/>
      <c r="BX104" s="668"/>
      <c r="BY104" s="668"/>
      <c r="BZ104" s="668"/>
      <c r="CA104" s="673"/>
      <c r="CB104" s="673"/>
      <c r="CC104" s="673"/>
      <c r="CD104" s="673"/>
      <c r="CE104" s="673"/>
      <c r="CF104" s="673"/>
      <c r="CG104" s="673"/>
      <c r="CH104" s="673"/>
    </row>
    <row r="105" spans="5:86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73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73"/>
      <c r="BI105" s="668"/>
      <c r="BJ105" s="668"/>
      <c r="BK105" s="668"/>
      <c r="BL105" s="668"/>
      <c r="BM105" s="668"/>
      <c r="BN105" s="668"/>
      <c r="BO105" s="668"/>
      <c r="BP105" s="673"/>
      <c r="BQ105" s="668"/>
      <c r="BR105" s="668"/>
      <c r="BS105" s="668"/>
      <c r="BT105" s="668"/>
      <c r="BU105" s="668"/>
      <c r="BV105" s="673"/>
      <c r="BW105" s="668"/>
      <c r="BX105" s="668"/>
      <c r="BY105" s="668"/>
      <c r="BZ105" s="668"/>
      <c r="CA105" s="673"/>
      <c r="CB105" s="673"/>
      <c r="CC105" s="673"/>
      <c r="CD105" s="673"/>
      <c r="CE105" s="673"/>
      <c r="CF105" s="673"/>
      <c r="CG105" s="673"/>
      <c r="CH105" s="673"/>
    </row>
    <row r="106" spans="5:86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73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73"/>
      <c r="BI106" s="668"/>
      <c r="BJ106" s="668"/>
      <c r="BK106" s="668"/>
      <c r="BL106" s="668"/>
      <c r="BM106" s="668"/>
      <c r="BN106" s="668"/>
      <c r="BO106" s="668"/>
      <c r="BP106" s="673"/>
      <c r="BQ106" s="668"/>
      <c r="BR106" s="668"/>
      <c r="BS106" s="668"/>
      <c r="BT106" s="668"/>
      <c r="BU106" s="668"/>
      <c r="BV106" s="673"/>
      <c r="BW106" s="668"/>
      <c r="BX106" s="668"/>
      <c r="BY106" s="668"/>
      <c r="BZ106" s="668"/>
      <c r="CA106" s="673"/>
      <c r="CB106" s="673"/>
      <c r="CC106" s="673"/>
      <c r="CD106" s="673"/>
      <c r="CE106" s="673"/>
      <c r="CF106" s="673"/>
      <c r="CG106" s="673"/>
      <c r="CH106" s="673"/>
    </row>
    <row r="107" spans="5:86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635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73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73"/>
      <c r="BI107" s="668"/>
      <c r="BJ107" s="668"/>
      <c r="BK107" s="668"/>
      <c r="BL107" s="668"/>
      <c r="BM107" s="668"/>
      <c r="BN107" s="668"/>
      <c r="BO107" s="668"/>
      <c r="BP107" s="673"/>
      <c r="BQ107" s="668"/>
      <c r="BR107" s="668"/>
      <c r="BS107" s="668"/>
      <c r="BT107" s="668"/>
      <c r="BU107" s="668"/>
      <c r="BV107" s="673"/>
      <c r="BW107" s="668"/>
      <c r="BX107" s="668"/>
      <c r="BY107" s="668"/>
      <c r="BZ107" s="668"/>
      <c r="CA107" s="673"/>
      <c r="CB107" s="673"/>
      <c r="CC107" s="673"/>
      <c r="CD107" s="673"/>
      <c r="CE107" s="673"/>
      <c r="CF107" s="673"/>
      <c r="CG107" s="673"/>
      <c r="CH107" s="673"/>
    </row>
    <row r="108" spans="5:86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/>
      <c r="N108" s="562"/>
      <c r="O108" s="598"/>
      <c r="P108" s="562"/>
      <c r="Q108" s="586"/>
      <c r="R108" s="587"/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73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73"/>
      <c r="BI108" s="668"/>
      <c r="BJ108" s="668"/>
      <c r="BK108" s="668"/>
      <c r="BL108" s="668"/>
      <c r="BM108" s="668"/>
      <c r="BN108" s="668"/>
      <c r="BO108" s="668"/>
      <c r="BP108" s="673"/>
      <c r="BQ108" s="668"/>
      <c r="BR108" s="668"/>
      <c r="BS108" s="668"/>
      <c r="BT108" s="668"/>
      <c r="BU108" s="668"/>
      <c r="BV108" s="673"/>
      <c r="BW108" s="668"/>
      <c r="BX108" s="668"/>
      <c r="BY108" s="668"/>
      <c r="BZ108" s="668"/>
      <c r="CA108" s="673"/>
      <c r="CB108" s="673"/>
      <c r="CC108" s="673"/>
      <c r="CD108" s="673"/>
      <c r="CE108" s="673"/>
      <c r="CF108" s="673"/>
      <c r="CG108" s="673"/>
      <c r="CH108" s="673"/>
    </row>
    <row r="109" spans="5:86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>IF(K80="","",IF(K80&gt;L80,"W",IF(K80=L80,"D",IF(K80&lt;L80,"L"))))</f>
        <v/>
      </c>
      <c r="N109" s="562" t="str">
        <f>IF(K80="","",K80+L80)</f>
        <v/>
      </c>
      <c r="O109" s="598"/>
      <c r="P109" s="562" t="str">
        <f>IF($K80="","",IF($N109&gt;P$19,"O",IF($N109&lt;P$19,"U",IF($N109=P$19,"-"))))</f>
        <v/>
      </c>
      <c r="Q109" s="586" t="str">
        <f t="shared" ref="Q109:Q172" si="33">IF(S109="","",IF(SIGN(S109)&lt;&gt;1,VLOOKUP(ABS(S109),SUP_HDC,3,TRUE),-VLOOKUP(ABS(S109),SUP_HDC,3,TRUE)))</f>
        <v/>
      </c>
      <c r="R109" s="587" t="str">
        <f t="shared" ref="R109:R140" si="34">IF(Q109="","",IF((K80-L80+Q109)&gt;=0.5,1,IF((K80-L80+Q109)=0.25,0.5,IF((K80-L80+Q109)&lt;=-0.5,-1,IF((K80-L80+Q109)=-0.25,-0.5,0)))))</f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IF($K109="","",SUM(IF(LEFT($AM109:$BM109,1)="s",1,0))-SUM(IF(RIGHT(LEFT($AM109:$BM109,2))="-",1,0)))</f>
        <v/>
      </c>
      <c r="AL109" s="562" t="str">
        <f t="array" ref="AL109">IF($K80="","",SUM(IF(LEFT($AM109:$BM109,1)="X",1,0)))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73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73"/>
      <c r="BI109" s="668"/>
      <c r="BJ109" s="668"/>
      <c r="BK109" s="668"/>
      <c r="BL109" s="668"/>
      <c r="BM109" s="668"/>
      <c r="BN109" s="668"/>
      <c r="BO109" s="668"/>
      <c r="BP109" s="673"/>
      <c r="BQ109" s="668"/>
      <c r="BR109" s="668"/>
      <c r="BS109" s="668"/>
      <c r="BT109" s="668"/>
      <c r="BU109" s="668"/>
      <c r="BV109" s="673"/>
      <c r="BW109" s="668"/>
      <c r="BX109" s="668"/>
      <c r="BY109" s="668"/>
      <c r="BZ109" s="668"/>
      <c r="CA109" s="673"/>
      <c r="CB109" s="673"/>
      <c r="CC109" s="673"/>
      <c r="CD109" s="673"/>
      <c r="CE109" s="673"/>
      <c r="CF109" s="673"/>
      <c r="CG109" s="673"/>
      <c r="CH109" s="673"/>
    </row>
    <row r="110" spans="5:86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ref="M110:M173" si="35">IF(K81="","",IF(K81&gt;L81,"W",IF(K81=L81,"D",IF(K81&lt;L81,"L"))))</f>
        <v/>
      </c>
      <c r="N110" s="562" t="str">
        <f t="shared" ref="N110:N173" si="36">IF(K81="","",K81+L81)</f>
        <v/>
      </c>
      <c r="O110" s="598"/>
      <c r="P110" s="562" t="str">
        <f t="shared" ref="P110:P173" si="37">IF($K81="","",IF($N110&gt;P$19,"O",IF($N110&lt;P$19,"U",IF($N110=P$19,"-"))))</f>
        <v/>
      </c>
      <c r="Q110" s="586" t="str">
        <f t="shared" si="33"/>
        <v/>
      </c>
      <c r="R110" s="587" t="str">
        <f t="shared" si="34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IF($K110="","",SUM(IF(LEFT($AM110:$BM110,1)="s",1,0))-SUM(IF(RIGHT(LEFT($AM110:$BM110,2))="-",1,0)))</f>
        <v/>
      </c>
      <c r="AL110" s="562" t="str">
        <f t="array" ref="AL110">IF($K81="","",SUM(IF(LEFT($AM110:$BM110,1)="X",1,0)))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73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73"/>
      <c r="BI110" s="668"/>
      <c r="BJ110" s="668"/>
      <c r="BK110" s="668"/>
      <c r="BL110" s="668"/>
      <c r="BM110" s="668"/>
      <c r="BN110" s="668"/>
      <c r="BO110" s="668"/>
      <c r="BP110" s="673"/>
      <c r="BQ110" s="668"/>
      <c r="BR110" s="668"/>
      <c r="BS110" s="668"/>
      <c r="BT110" s="668"/>
      <c r="BU110" s="668"/>
      <c r="BV110" s="673"/>
      <c r="BW110" s="668"/>
      <c r="BX110" s="668"/>
      <c r="BY110" s="668"/>
      <c r="BZ110" s="668"/>
      <c r="CA110" s="673"/>
      <c r="CB110" s="673"/>
      <c r="CC110" s="673"/>
      <c r="CD110" s="673"/>
      <c r="CE110" s="673"/>
      <c r="CF110" s="673"/>
      <c r="CG110" s="673"/>
      <c r="CH110" s="673"/>
    </row>
    <row r="111" spans="5:86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35"/>
        <v/>
      </c>
      <c r="N111" s="562" t="str">
        <f t="shared" si="36"/>
        <v/>
      </c>
      <c r="O111" s="598"/>
      <c r="P111" s="562" t="str">
        <f t="shared" si="37"/>
        <v/>
      </c>
      <c r="Q111" s="586" t="str">
        <f t="shared" si="33"/>
        <v/>
      </c>
      <c r="R111" s="587" t="str">
        <f t="shared" si="34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IF($K111="","",SUM(IF(LEFT($AM111:$BM111,1)="s",1,0))-SUM(IF(RIGHT(LEFT($AM111:$BM111,2))="-",1,0)))</f>
        <v/>
      </c>
      <c r="AL111" s="562" t="str">
        <f t="array" ref="AL111">IF($K82="","",SUM(IF(LEFT($AM111:$BM111,1)="X",1,0)))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73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73"/>
      <c r="BI111" s="668"/>
      <c r="BJ111" s="668"/>
      <c r="BK111" s="668"/>
      <c r="BL111" s="668"/>
      <c r="BM111" s="668"/>
      <c r="BN111" s="668"/>
      <c r="BO111" s="668"/>
      <c r="BP111" s="673"/>
      <c r="BQ111" s="668"/>
      <c r="BR111" s="668"/>
      <c r="BS111" s="668"/>
      <c r="BT111" s="668"/>
      <c r="BU111" s="668"/>
      <c r="BV111" s="673"/>
      <c r="BW111" s="668"/>
      <c r="BX111" s="668"/>
      <c r="BY111" s="668"/>
      <c r="BZ111" s="668"/>
      <c r="CA111" s="673"/>
      <c r="CB111" s="673"/>
      <c r="CC111" s="673"/>
      <c r="CD111" s="673"/>
      <c r="CE111" s="673"/>
      <c r="CF111" s="673"/>
      <c r="CG111" s="673"/>
      <c r="CH111" s="673"/>
    </row>
    <row r="112" spans="5:86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35"/>
        <v/>
      </c>
      <c r="N112" s="562" t="str">
        <f t="shared" si="36"/>
        <v/>
      </c>
      <c r="O112" s="598"/>
      <c r="P112" s="562" t="str">
        <f t="shared" si="37"/>
        <v/>
      </c>
      <c r="Q112" s="586" t="str">
        <f t="shared" si="33"/>
        <v/>
      </c>
      <c r="R112" s="587" t="str">
        <f t="shared" si="34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IF($K112="","",SUM(IF(LEFT($AM112:$BM112,1)="s",1,0))-SUM(IF(RIGHT(LEFT($AM112:$BM112,2))="-",1,0)))</f>
        <v/>
      </c>
      <c r="AL112" s="562" t="str">
        <f t="array" ref="AL112">IF($K83="","",SUM(IF(LEFT($AM112:$BM112,1)="X",1,0)))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73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73"/>
      <c r="BI112" s="668"/>
      <c r="BJ112" s="668"/>
      <c r="BK112" s="668"/>
      <c r="BL112" s="668"/>
      <c r="BM112" s="668"/>
      <c r="BN112" s="668"/>
      <c r="BO112" s="668"/>
      <c r="BP112" s="673"/>
      <c r="BQ112" s="668"/>
      <c r="BR112" s="668"/>
      <c r="BS112" s="668"/>
      <c r="BT112" s="668"/>
      <c r="BU112" s="668"/>
      <c r="BV112" s="673"/>
      <c r="BW112" s="668"/>
      <c r="BX112" s="668"/>
      <c r="BY112" s="668"/>
      <c r="BZ112" s="668"/>
      <c r="CA112" s="673"/>
      <c r="CB112" s="673"/>
      <c r="CC112" s="673"/>
      <c r="CD112" s="673"/>
      <c r="CE112" s="673"/>
      <c r="CF112" s="673"/>
      <c r="CG112" s="673"/>
      <c r="CH112" s="673"/>
    </row>
    <row r="113" spans="5:86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35"/>
        <v/>
      </c>
      <c r="N113" s="562" t="str">
        <f t="shared" si="36"/>
        <v/>
      </c>
      <c r="O113" s="598"/>
      <c r="P113" s="562" t="str">
        <f t="shared" si="37"/>
        <v/>
      </c>
      <c r="Q113" s="586" t="str">
        <f t="shared" si="33"/>
        <v/>
      </c>
      <c r="R113" s="587" t="str">
        <f t="shared" si="34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IF($K113="","",SUM(IF(LEFT($AM113:$BM113,1)="s",1,0))-SUM(IF(RIGHT(LEFT($AM113:$BM113,2))="-",1,0)))</f>
        <v/>
      </c>
      <c r="AL113" s="562" t="str">
        <f t="array" ref="AL113">IF($K84="","",SUM(IF(LEFT($AM113:$BM113,1)="X",1,0)))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73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73"/>
      <c r="BI113" s="668"/>
      <c r="BJ113" s="668"/>
      <c r="BK113" s="668"/>
      <c r="BL113" s="668"/>
      <c r="BM113" s="668"/>
      <c r="BN113" s="668"/>
      <c r="BO113" s="668"/>
      <c r="BP113" s="673"/>
      <c r="BQ113" s="668"/>
      <c r="BR113" s="668"/>
      <c r="BS113" s="668"/>
      <c r="BT113" s="668"/>
      <c r="BU113" s="668"/>
      <c r="BV113" s="673"/>
      <c r="BW113" s="668"/>
      <c r="BX113" s="668"/>
      <c r="BY113" s="668"/>
      <c r="BZ113" s="668"/>
      <c r="CA113" s="673"/>
      <c r="CB113" s="673"/>
      <c r="CC113" s="673"/>
      <c r="CD113" s="673"/>
      <c r="CE113" s="673"/>
      <c r="CF113" s="673"/>
      <c r="CG113" s="673"/>
      <c r="CH113" s="673"/>
    </row>
    <row r="114" spans="5:86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35"/>
        <v/>
      </c>
      <c r="N114" s="562" t="str">
        <f t="shared" si="36"/>
        <v/>
      </c>
      <c r="O114" s="598"/>
      <c r="P114" s="562" t="str">
        <f t="shared" si="37"/>
        <v/>
      </c>
      <c r="Q114" s="586" t="str">
        <f t="shared" si="33"/>
        <v/>
      </c>
      <c r="R114" s="587" t="str">
        <f t="shared" si="34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IF($K114="","",SUM(IF(LEFT($AM114:$BM114,1)="s",1,0))-SUM(IF(RIGHT(LEFT($AM114:$BM114,2))="-",1,0)))</f>
        <v/>
      </c>
      <c r="AL114" s="562" t="str">
        <f t="array" ref="AL114">IF($K85="","",SUM(IF(LEFT($AM114:$BM114,1)="X",1,0)))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73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73"/>
      <c r="BI114" s="668"/>
      <c r="BJ114" s="668"/>
      <c r="BK114" s="668"/>
      <c r="BL114" s="668"/>
      <c r="BM114" s="668"/>
      <c r="BN114" s="668"/>
      <c r="BO114" s="668"/>
      <c r="BP114" s="673"/>
      <c r="BQ114" s="668"/>
      <c r="BR114" s="668"/>
      <c r="BS114" s="668"/>
      <c r="BT114" s="668"/>
      <c r="BU114" s="668"/>
      <c r="BV114" s="673"/>
      <c r="BW114" s="668"/>
      <c r="BX114" s="668"/>
      <c r="BY114" s="668"/>
      <c r="BZ114" s="668"/>
      <c r="CA114" s="673"/>
      <c r="CB114" s="673"/>
      <c r="CC114" s="673"/>
      <c r="CD114" s="673"/>
      <c r="CE114" s="673"/>
      <c r="CF114" s="673"/>
      <c r="CG114" s="673"/>
      <c r="CH114" s="673"/>
    </row>
    <row r="115" spans="5:86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35"/>
        <v/>
      </c>
      <c r="N115" s="562" t="str">
        <f t="shared" si="36"/>
        <v/>
      </c>
      <c r="O115" s="598"/>
      <c r="P115" s="562" t="str">
        <f t="shared" si="37"/>
        <v/>
      </c>
      <c r="Q115" s="586" t="str">
        <f t="shared" si="33"/>
        <v/>
      </c>
      <c r="R115" s="587" t="str">
        <f t="shared" si="34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IF($K115="","",SUM(IF(LEFT($AM115:$BM115,1)="s",1,0))-SUM(IF(RIGHT(LEFT($AM115:$BM115,2))="-",1,0)))</f>
        <v/>
      </c>
      <c r="AL115" s="562" t="str">
        <f t="array" ref="AL115">IF($K86="","",SUM(IF(LEFT($AM115:$BM115,1)="X",1,0)))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73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73"/>
      <c r="BI115" s="668"/>
      <c r="BJ115" s="668"/>
      <c r="BK115" s="668"/>
      <c r="BL115" s="668"/>
      <c r="BM115" s="668"/>
      <c r="BN115" s="668"/>
      <c r="BO115" s="668"/>
      <c r="BP115" s="673"/>
      <c r="BQ115" s="668"/>
      <c r="BR115" s="668"/>
      <c r="BS115" s="668"/>
      <c r="BT115" s="668"/>
      <c r="BU115" s="668"/>
      <c r="BV115" s="673"/>
      <c r="BW115" s="668"/>
      <c r="BX115" s="668"/>
      <c r="BY115" s="668"/>
      <c r="BZ115" s="668"/>
      <c r="CA115" s="673"/>
      <c r="CB115" s="673"/>
      <c r="CC115" s="673"/>
      <c r="CD115" s="673"/>
      <c r="CE115" s="673"/>
      <c r="CF115" s="673"/>
      <c r="CG115" s="673"/>
      <c r="CH115" s="673"/>
    </row>
    <row r="116" spans="5:86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35"/>
        <v/>
      </c>
      <c r="N116" s="562" t="str">
        <f t="shared" si="36"/>
        <v/>
      </c>
      <c r="O116" s="598"/>
      <c r="P116" s="562" t="str">
        <f t="shared" si="37"/>
        <v/>
      </c>
      <c r="Q116" s="586" t="str">
        <f t="shared" si="33"/>
        <v/>
      </c>
      <c r="R116" s="587" t="str">
        <f t="shared" si="34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IF($K116="","",SUM(IF(LEFT($AM116:$BM116,1)="s",1,0))-SUM(IF(RIGHT(LEFT($AM116:$BM116,2))="-",1,0)))</f>
        <v/>
      </c>
      <c r="AL116" s="562" t="str">
        <f t="array" ref="AL116">IF($K87="","",SUM(IF(LEFT($AM116:$BM116,1)="X",1,0)))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73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73"/>
      <c r="BI116" s="668"/>
      <c r="BJ116" s="668"/>
      <c r="BK116" s="668"/>
      <c r="BL116" s="668"/>
      <c r="BM116" s="668"/>
      <c r="BN116" s="668"/>
      <c r="BO116" s="668"/>
      <c r="BP116" s="673"/>
      <c r="BQ116" s="668"/>
      <c r="BR116" s="668"/>
      <c r="BS116" s="668"/>
      <c r="BT116" s="668"/>
      <c r="BU116" s="668"/>
      <c r="BV116" s="673"/>
      <c r="BW116" s="668"/>
      <c r="BX116" s="668"/>
      <c r="BY116" s="668"/>
      <c r="BZ116" s="668"/>
      <c r="CA116" s="673"/>
      <c r="CB116" s="673"/>
      <c r="CC116" s="673"/>
      <c r="CD116" s="673"/>
      <c r="CE116" s="673"/>
      <c r="CF116" s="673"/>
      <c r="CG116" s="673"/>
      <c r="CH116" s="673"/>
    </row>
    <row r="117" spans="5:86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35"/>
        <v/>
      </c>
      <c r="N117" s="562" t="str">
        <f t="shared" si="36"/>
        <v/>
      </c>
      <c r="O117" s="598"/>
      <c r="P117" s="562" t="str">
        <f t="shared" si="37"/>
        <v/>
      </c>
      <c r="Q117" s="586" t="str">
        <f t="shared" si="33"/>
        <v/>
      </c>
      <c r="R117" s="587" t="str">
        <f t="shared" si="34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IF($K117="","",SUM(IF(LEFT($AM117:$BM117,1)="s",1,0))-SUM(IF(RIGHT(LEFT($AM117:$BM117,2))="-",1,0)))</f>
        <v/>
      </c>
      <c r="AL117" s="562" t="str">
        <f t="array" ref="AL117">IF($K88="","",SUM(IF(LEFT($AM117:$BM117,1)="X",1,0)))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73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73"/>
      <c r="BI117" s="668"/>
      <c r="BJ117" s="668"/>
      <c r="BK117" s="668"/>
      <c r="BL117" s="668"/>
      <c r="BM117" s="668"/>
      <c r="BN117" s="668"/>
      <c r="BO117" s="668"/>
      <c r="BP117" s="673"/>
      <c r="BQ117" s="668"/>
      <c r="BR117" s="668"/>
      <c r="BS117" s="668"/>
      <c r="BT117" s="668"/>
      <c r="BU117" s="668"/>
      <c r="BV117" s="673"/>
      <c r="BW117" s="668"/>
      <c r="BX117" s="668"/>
      <c r="BY117" s="668"/>
      <c r="BZ117" s="668"/>
      <c r="CA117" s="673"/>
      <c r="CB117" s="673"/>
      <c r="CC117" s="673"/>
      <c r="CD117" s="673"/>
      <c r="CE117" s="673"/>
      <c r="CF117" s="673"/>
      <c r="CG117" s="673"/>
      <c r="CH117" s="673"/>
    </row>
    <row r="118" spans="5:86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35"/>
        <v/>
      </c>
      <c r="N118" s="562" t="str">
        <f t="shared" si="36"/>
        <v/>
      </c>
      <c r="O118" s="598"/>
      <c r="P118" s="562" t="str">
        <f t="shared" si="37"/>
        <v/>
      </c>
      <c r="Q118" s="586" t="str">
        <f t="shared" si="33"/>
        <v/>
      </c>
      <c r="R118" s="587" t="str">
        <f t="shared" si="34"/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IF($K118="","",SUM(IF(LEFT($AM118:$BM118,1)="s",1,0))-SUM(IF(RIGHT(LEFT($AM118:$BM118,2))="-",1,0)))</f>
        <v/>
      </c>
      <c r="AL118" s="562" t="str">
        <f t="array" ref="AL118">IF($K89="","",SUM(IF(LEFT($AM118:$BM118,1)="X",1,0)))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73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73"/>
      <c r="BI118" s="668"/>
      <c r="BJ118" s="668"/>
      <c r="BK118" s="668"/>
      <c r="BL118" s="668"/>
      <c r="BM118" s="668"/>
      <c r="BN118" s="668"/>
      <c r="BO118" s="668"/>
      <c r="BP118" s="673"/>
      <c r="BQ118" s="668"/>
      <c r="BR118" s="668"/>
      <c r="BS118" s="668"/>
      <c r="BT118" s="668"/>
      <c r="BU118" s="668"/>
      <c r="BV118" s="673"/>
      <c r="BW118" s="668"/>
      <c r="BX118" s="668"/>
      <c r="BY118" s="668"/>
      <c r="BZ118" s="668"/>
      <c r="CA118" s="673"/>
      <c r="CB118" s="673"/>
      <c r="CC118" s="673"/>
      <c r="CD118" s="673"/>
      <c r="CE118" s="673"/>
      <c r="CF118" s="673"/>
      <c r="CG118" s="673"/>
      <c r="CH118" s="673"/>
    </row>
    <row r="119" spans="5:86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35"/>
        <v/>
      </c>
      <c r="N119" s="562" t="str">
        <f t="shared" si="36"/>
        <v/>
      </c>
      <c r="O119" s="562"/>
      <c r="P119" s="562" t="str">
        <f t="shared" si="37"/>
        <v/>
      </c>
      <c r="Q119" s="586" t="str">
        <f t="shared" si="33"/>
        <v/>
      </c>
      <c r="R119" s="587" t="str">
        <f t="shared" si="34"/>
        <v/>
      </c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IF($K119="","",SUM(IF(LEFT($AM119:$BM119,1)="s",1,0))-SUM(IF(RIGHT(LEFT($AM119:$BM119,2))="-",1,0)))</f>
        <v/>
      </c>
      <c r="AL119" s="562" t="str">
        <f t="array" ref="AL119">IF($K90="","",SUM(IF(LEFT($AM119:$BM119,1)="X",1,0)))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73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73"/>
      <c r="BI119" s="668"/>
      <c r="BJ119" s="668"/>
      <c r="BK119" s="668"/>
      <c r="BL119" s="668"/>
      <c r="BM119" s="668"/>
      <c r="BN119" s="668"/>
      <c r="BO119" s="668"/>
      <c r="BP119" s="673"/>
      <c r="BQ119" s="668"/>
      <c r="BR119" s="668"/>
      <c r="BS119" s="668"/>
      <c r="BT119" s="668"/>
      <c r="BU119" s="668"/>
      <c r="BV119" s="673"/>
      <c r="BW119" s="668"/>
      <c r="BX119" s="668"/>
      <c r="BY119" s="668"/>
      <c r="BZ119" s="668"/>
      <c r="CA119" s="673"/>
      <c r="CB119" s="673"/>
      <c r="CC119" s="673"/>
      <c r="CD119" s="673"/>
      <c r="CE119" s="673"/>
      <c r="CF119" s="673"/>
      <c r="CG119" s="673"/>
      <c r="CH119" s="673"/>
    </row>
    <row r="120" spans="5:86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35"/>
        <v/>
      </c>
      <c r="N120" s="562" t="str">
        <f t="shared" si="36"/>
        <v/>
      </c>
      <c r="O120" s="562"/>
      <c r="P120" s="562" t="str">
        <f t="shared" si="37"/>
        <v/>
      </c>
      <c r="Q120" s="586" t="str">
        <f t="shared" si="33"/>
        <v/>
      </c>
      <c r="R120" s="587" t="str">
        <f t="shared" si="34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IF($K120="","",SUM(IF(LEFT($AM120:$BM120,1)="s",1,0))-SUM(IF(RIGHT(LEFT($AM120:$BM120,2))="-",1,0)))</f>
        <v/>
      </c>
      <c r="AL120" s="562" t="str">
        <f t="array" ref="AL120">IF($K91="","",SUM(IF(LEFT($AM120:$BM120,1)="X",1,0)))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73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73"/>
      <c r="BI120" s="668"/>
      <c r="BJ120" s="668"/>
      <c r="BK120" s="668"/>
      <c r="BL120" s="668"/>
      <c r="BM120" s="668"/>
      <c r="BN120" s="668"/>
      <c r="BO120" s="668"/>
      <c r="BP120" s="673"/>
      <c r="BQ120" s="668"/>
      <c r="BR120" s="668"/>
      <c r="BS120" s="668"/>
      <c r="BT120" s="668"/>
      <c r="BU120" s="668"/>
      <c r="BV120" s="673"/>
      <c r="BW120" s="668"/>
      <c r="BX120" s="668"/>
      <c r="BY120" s="668"/>
      <c r="BZ120" s="668"/>
      <c r="CA120" s="673"/>
      <c r="CB120" s="673"/>
      <c r="CC120" s="673"/>
      <c r="CD120" s="673"/>
      <c r="CE120" s="673"/>
      <c r="CF120" s="673"/>
      <c r="CG120" s="673"/>
      <c r="CH120" s="673"/>
    </row>
    <row r="121" spans="5:86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35"/>
        <v/>
      </c>
      <c r="N121" s="562" t="str">
        <f t="shared" si="36"/>
        <v/>
      </c>
      <c r="O121" s="562"/>
      <c r="P121" s="562" t="str">
        <f t="shared" si="37"/>
        <v/>
      </c>
      <c r="Q121" s="586" t="str">
        <f t="shared" si="33"/>
        <v/>
      </c>
      <c r="R121" s="587" t="str">
        <f t="shared" si="34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IF($K121="","",SUM(IF(LEFT($AM121:$BM121,1)="s",1,0))-SUM(IF(RIGHT(LEFT($AM121:$BM121,2))="-",1,0)))</f>
        <v/>
      </c>
      <c r="AL121" s="562" t="str">
        <f t="array" ref="AL121">IF($K92="","",SUM(IF(LEFT($AM121:$BM121,1)="X",1,0)))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73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73"/>
      <c r="BI121" s="668"/>
      <c r="BJ121" s="668"/>
      <c r="BK121" s="668"/>
      <c r="BL121" s="668"/>
      <c r="BM121" s="668"/>
      <c r="BN121" s="668"/>
      <c r="BO121" s="668"/>
      <c r="BP121" s="673"/>
      <c r="BQ121" s="668"/>
      <c r="BR121" s="668"/>
      <c r="BS121" s="668"/>
      <c r="BT121" s="668"/>
      <c r="BU121" s="668"/>
      <c r="BV121" s="673"/>
      <c r="BW121" s="668"/>
      <c r="BX121" s="668"/>
      <c r="BY121" s="668"/>
      <c r="BZ121" s="668"/>
      <c r="CA121" s="673"/>
      <c r="CB121" s="673"/>
      <c r="CC121" s="673"/>
      <c r="CD121" s="673"/>
      <c r="CE121" s="673"/>
      <c r="CF121" s="673"/>
      <c r="CG121" s="673"/>
      <c r="CH121" s="673"/>
    </row>
    <row r="122" spans="5:86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35"/>
        <v/>
      </c>
      <c r="N122" s="562" t="str">
        <f t="shared" si="36"/>
        <v/>
      </c>
      <c r="O122" s="562"/>
      <c r="P122" s="562" t="str">
        <f t="shared" si="37"/>
        <v/>
      </c>
      <c r="Q122" s="586" t="str">
        <f t="shared" si="33"/>
        <v/>
      </c>
      <c r="R122" s="587" t="str">
        <f t="shared" si="34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IF($K122="","",SUM(IF(LEFT($AM122:$BM122,1)="s",1,0))-SUM(IF(RIGHT(LEFT($AM122:$BM122,2))="-",1,0)))</f>
        <v/>
      </c>
      <c r="AL122" s="562" t="str">
        <f t="array" ref="AL122">IF($K93="","",SUM(IF(LEFT($AM122:$BM122,1)="X",1,0)))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73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73"/>
      <c r="BI122" s="668"/>
      <c r="BJ122" s="668"/>
      <c r="BK122" s="668"/>
      <c r="BL122" s="668"/>
      <c r="BM122" s="668"/>
      <c r="BN122" s="668"/>
      <c r="BO122" s="668"/>
      <c r="BP122" s="673"/>
      <c r="BQ122" s="668"/>
      <c r="BR122" s="668"/>
      <c r="BS122" s="668"/>
      <c r="BT122" s="668"/>
      <c r="BU122" s="668"/>
      <c r="BV122" s="673"/>
      <c r="BW122" s="668"/>
      <c r="BX122" s="668"/>
      <c r="BY122" s="668"/>
      <c r="BZ122" s="668"/>
      <c r="CA122" s="673"/>
      <c r="CB122" s="673"/>
      <c r="CC122" s="673"/>
      <c r="CD122" s="673"/>
      <c r="CE122" s="673"/>
      <c r="CF122" s="673"/>
      <c r="CG122" s="673"/>
      <c r="CH122" s="673"/>
    </row>
    <row r="123" spans="5:86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35"/>
        <v/>
      </c>
      <c r="N123" s="562" t="str">
        <f t="shared" si="36"/>
        <v/>
      </c>
      <c r="O123" s="562"/>
      <c r="P123" s="562" t="str">
        <f t="shared" si="37"/>
        <v/>
      </c>
      <c r="Q123" s="586" t="str">
        <f t="shared" si="33"/>
        <v/>
      </c>
      <c r="R123" s="587" t="str">
        <f t="shared" si="34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IF($K123="","",SUM(IF(LEFT($AM123:$BM123,1)="s",1,0))-SUM(IF(RIGHT(LEFT($AM123:$BM123,2))="-",1,0)))</f>
        <v/>
      </c>
      <c r="AL123" s="562" t="str">
        <f t="array" ref="AL123">IF($K94="","",SUM(IF(LEFT($AM123:$BM123,1)="X",1,0)))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73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73"/>
      <c r="BI123" s="668"/>
      <c r="BJ123" s="668"/>
      <c r="BK123" s="668"/>
      <c r="BL123" s="668"/>
      <c r="BM123" s="668"/>
      <c r="BN123" s="668"/>
      <c r="BO123" s="668"/>
      <c r="BP123" s="673"/>
      <c r="BQ123" s="668"/>
      <c r="BR123" s="668"/>
      <c r="BS123" s="668"/>
      <c r="BT123" s="668"/>
      <c r="BU123" s="668"/>
      <c r="BV123" s="673"/>
      <c r="BW123" s="668"/>
      <c r="BX123" s="668"/>
      <c r="BY123" s="668"/>
      <c r="BZ123" s="668"/>
      <c r="CA123" s="673"/>
      <c r="CB123" s="673"/>
      <c r="CC123" s="673"/>
      <c r="CD123" s="673"/>
      <c r="CE123" s="673"/>
      <c r="CF123" s="673"/>
      <c r="CG123" s="673"/>
      <c r="CH123" s="673"/>
    </row>
    <row r="124" spans="5:86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35"/>
        <v/>
      </c>
      <c r="N124" s="562" t="str">
        <f t="shared" si="36"/>
        <v/>
      </c>
      <c r="O124" s="562"/>
      <c r="P124" s="562" t="str">
        <f t="shared" si="37"/>
        <v/>
      </c>
      <c r="Q124" s="586" t="str">
        <f t="shared" si="33"/>
        <v/>
      </c>
      <c r="R124" s="587" t="str">
        <f t="shared" si="34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IF($K124="","",SUM(IF(LEFT($AM124:$BM124,1)="s",1,0))-SUM(IF(RIGHT(LEFT($AM124:$BM124,2))="-",1,0)))</f>
        <v/>
      </c>
      <c r="AL124" s="562" t="str">
        <f t="array" ref="AL124">IF($K95="","",SUM(IF(LEFT($AM124:$BM124,1)="X",1,0)))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73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73"/>
      <c r="BI124" s="668"/>
      <c r="BJ124" s="668"/>
      <c r="BK124" s="668"/>
      <c r="BL124" s="668"/>
      <c r="BM124" s="668"/>
      <c r="BN124" s="668"/>
      <c r="BO124" s="668"/>
      <c r="BP124" s="673"/>
      <c r="BQ124" s="668"/>
      <c r="BR124" s="668"/>
      <c r="BS124" s="668"/>
      <c r="BT124" s="668"/>
      <c r="BU124" s="668"/>
      <c r="BV124" s="673"/>
      <c r="BW124" s="668"/>
      <c r="BX124" s="668"/>
      <c r="BY124" s="668"/>
      <c r="BZ124" s="668"/>
      <c r="CA124" s="673"/>
      <c r="CB124" s="673"/>
      <c r="CC124" s="673"/>
      <c r="CD124" s="673"/>
      <c r="CE124" s="673"/>
      <c r="CF124" s="673"/>
      <c r="CG124" s="673"/>
      <c r="CH124" s="673"/>
    </row>
    <row r="125" spans="5:86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35"/>
        <v/>
      </c>
      <c r="N125" s="562" t="str">
        <f t="shared" si="36"/>
        <v/>
      </c>
      <c r="O125" s="562"/>
      <c r="P125" s="562" t="str">
        <f t="shared" si="37"/>
        <v/>
      </c>
      <c r="Q125" s="586" t="str">
        <f t="shared" si="33"/>
        <v/>
      </c>
      <c r="R125" s="587" t="str">
        <f t="shared" si="34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IF($K125="","",SUM(IF(LEFT($AM125:$BM125,1)="s",1,0))-SUM(IF(RIGHT(LEFT($AM125:$BM125,2))="-",1,0)))</f>
        <v/>
      </c>
      <c r="AL125" s="562" t="str">
        <f t="array" ref="AL125">IF($K96="","",SUM(IF(LEFT($AM125:$BM125,1)="X",1,0)))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73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73"/>
      <c r="BI125" s="668"/>
      <c r="BJ125" s="668"/>
      <c r="BK125" s="668"/>
      <c r="BL125" s="668"/>
      <c r="BM125" s="668"/>
      <c r="BN125" s="668"/>
      <c r="BO125" s="668"/>
      <c r="BP125" s="673"/>
      <c r="BQ125" s="668"/>
      <c r="BR125" s="668"/>
      <c r="BS125" s="668"/>
      <c r="BT125" s="668"/>
      <c r="BU125" s="668"/>
      <c r="BV125" s="673"/>
      <c r="BW125" s="668"/>
      <c r="BX125" s="668"/>
      <c r="BY125" s="668"/>
      <c r="BZ125" s="668"/>
      <c r="CA125" s="673"/>
      <c r="CB125" s="673"/>
      <c r="CC125" s="673"/>
      <c r="CD125" s="673"/>
      <c r="CE125" s="673"/>
      <c r="CF125" s="673"/>
      <c r="CG125" s="673"/>
      <c r="CH125" s="673"/>
    </row>
    <row r="126" spans="5:86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35"/>
        <v/>
      </c>
      <c r="N126" s="562" t="str">
        <f t="shared" si="36"/>
        <v/>
      </c>
      <c r="O126" s="562"/>
      <c r="P126" s="562" t="str">
        <f t="shared" si="37"/>
        <v/>
      </c>
      <c r="Q126" s="586" t="str">
        <f t="shared" si="33"/>
        <v/>
      </c>
      <c r="R126" s="587" t="str">
        <f t="shared" si="34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IF($K126="","",SUM(IF(LEFT($AM126:$BM126,1)="s",1,0))-SUM(IF(RIGHT(LEFT($AM126:$BM126,2))="-",1,0)))</f>
        <v/>
      </c>
      <c r="AL126" s="562" t="str">
        <f t="array" ref="AL126">IF($K97="","",SUM(IF(LEFT($AM126:$BM126,1)="X",1,0)))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73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73"/>
      <c r="BI126" s="668"/>
      <c r="BJ126" s="668"/>
      <c r="BK126" s="668"/>
      <c r="BL126" s="668"/>
      <c r="BM126" s="668"/>
      <c r="BN126" s="668"/>
      <c r="BO126" s="668"/>
      <c r="BP126" s="673"/>
      <c r="BQ126" s="668"/>
      <c r="BR126" s="668"/>
      <c r="BS126" s="668"/>
      <c r="BT126" s="668"/>
      <c r="BU126" s="668"/>
      <c r="BV126" s="673"/>
      <c r="BW126" s="668"/>
      <c r="BX126" s="668"/>
      <c r="BY126" s="668"/>
      <c r="BZ126" s="668"/>
      <c r="CA126" s="673"/>
      <c r="CB126" s="673"/>
      <c r="CC126" s="673"/>
      <c r="CD126" s="673"/>
      <c r="CE126" s="673"/>
      <c r="CF126" s="673"/>
      <c r="CG126" s="673"/>
      <c r="CH126" s="673"/>
    </row>
    <row r="127" spans="5:86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35"/>
        <v/>
      </c>
      <c r="N127" s="562" t="str">
        <f t="shared" si="36"/>
        <v/>
      </c>
      <c r="O127" s="562"/>
      <c r="P127" s="562" t="str">
        <f t="shared" si="37"/>
        <v/>
      </c>
      <c r="Q127" s="586" t="str">
        <f t="shared" si="33"/>
        <v/>
      </c>
      <c r="R127" s="587" t="str">
        <f t="shared" si="34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IF($K127="","",SUM(IF(LEFT($AM127:$BM127,1)="s",1,0))-SUM(IF(RIGHT(LEFT($AM127:$BM127,2))="-",1,0)))</f>
        <v/>
      </c>
      <c r="AL127" s="562" t="str">
        <f t="array" ref="AL127">IF($K98="","",SUM(IF(LEFT($AM127:$BM127,1)="X",1,0)))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73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73"/>
      <c r="BI127" s="668"/>
      <c r="BJ127" s="668"/>
      <c r="BK127" s="668"/>
      <c r="BL127" s="668"/>
      <c r="BM127" s="668"/>
      <c r="BN127" s="668"/>
      <c r="BO127" s="668"/>
      <c r="BP127" s="673"/>
      <c r="BQ127" s="668"/>
      <c r="BR127" s="668"/>
      <c r="BS127" s="668"/>
      <c r="BT127" s="668"/>
      <c r="BU127" s="668"/>
      <c r="BV127" s="673"/>
      <c r="BW127" s="668"/>
      <c r="BX127" s="668"/>
      <c r="BY127" s="668"/>
      <c r="BZ127" s="668"/>
      <c r="CA127" s="673"/>
      <c r="CB127" s="673"/>
      <c r="CC127" s="673"/>
      <c r="CD127" s="673"/>
      <c r="CE127" s="673"/>
      <c r="CF127" s="673"/>
      <c r="CG127" s="673"/>
      <c r="CH127" s="673"/>
    </row>
    <row r="128" spans="5:86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35"/>
        <v/>
      </c>
      <c r="N128" s="562" t="str">
        <f t="shared" si="36"/>
        <v/>
      </c>
      <c r="O128" s="562"/>
      <c r="P128" s="562" t="str">
        <f t="shared" si="37"/>
        <v/>
      </c>
      <c r="Q128" s="586" t="str">
        <f t="shared" si="33"/>
        <v/>
      </c>
      <c r="R128" s="587" t="str">
        <f t="shared" si="34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IF($K128="","",SUM(IF(LEFT($AM128:$BM128,1)="s",1,0))-SUM(IF(RIGHT(LEFT($AM128:$BM128,2))="-",1,0)))</f>
        <v/>
      </c>
      <c r="AL128" s="562" t="str">
        <f t="array" ref="AL128">IF($K99="","",SUM(IF(LEFT($AM128:$BM128,1)="X",1,0)))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73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73"/>
      <c r="BI128" s="668"/>
      <c r="BJ128" s="668"/>
      <c r="BK128" s="668"/>
      <c r="BL128" s="668"/>
      <c r="BM128" s="668"/>
      <c r="BN128" s="668"/>
      <c r="BO128" s="668"/>
      <c r="BP128" s="673"/>
      <c r="BQ128" s="668"/>
      <c r="BR128" s="668"/>
      <c r="BS128" s="668"/>
      <c r="BT128" s="668"/>
      <c r="BU128" s="668"/>
      <c r="BV128" s="673"/>
      <c r="BW128" s="668"/>
      <c r="BX128" s="668"/>
      <c r="BY128" s="668"/>
      <c r="BZ128" s="668"/>
      <c r="CA128" s="673"/>
      <c r="CB128" s="673"/>
      <c r="CC128" s="673"/>
      <c r="CD128" s="673"/>
      <c r="CE128" s="673"/>
      <c r="CF128" s="673"/>
      <c r="CG128" s="673"/>
      <c r="CH128" s="673"/>
    </row>
    <row r="129" spans="5:86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35"/>
        <v/>
      </c>
      <c r="N129" s="562" t="str">
        <f t="shared" si="36"/>
        <v/>
      </c>
      <c r="O129" s="562"/>
      <c r="P129" s="562" t="str">
        <f t="shared" si="37"/>
        <v/>
      </c>
      <c r="Q129" s="586" t="str">
        <f t="shared" si="33"/>
        <v/>
      </c>
      <c r="R129" s="587" t="str">
        <f t="shared" si="34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IF($K129="","",SUM(IF(LEFT($AM129:$BM129,1)="s",1,0))-SUM(IF(RIGHT(LEFT($AM129:$BM129,2))="-",1,0)))</f>
        <v/>
      </c>
      <c r="AL129" s="562" t="str">
        <f t="array" ref="AL129">IF($K100="","",SUM(IF(LEFT($AM129:$BM129,1)="X",1,0)))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73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73"/>
      <c r="BI129" s="668"/>
      <c r="BJ129" s="668"/>
      <c r="BK129" s="668"/>
      <c r="BL129" s="668"/>
      <c r="BM129" s="668"/>
      <c r="BN129" s="668"/>
      <c r="BO129" s="668"/>
      <c r="BP129" s="673"/>
      <c r="BQ129" s="668"/>
      <c r="BR129" s="668"/>
      <c r="BS129" s="668"/>
      <c r="BT129" s="668"/>
      <c r="BU129" s="668"/>
      <c r="BV129" s="673"/>
      <c r="BW129" s="668"/>
      <c r="BX129" s="668"/>
      <c r="BY129" s="668"/>
      <c r="BZ129" s="668"/>
      <c r="CA129" s="673"/>
      <c r="CB129" s="673"/>
      <c r="CC129" s="673"/>
      <c r="CD129" s="673"/>
      <c r="CE129" s="673"/>
      <c r="CF129" s="673"/>
      <c r="CG129" s="673"/>
      <c r="CH129" s="673"/>
    </row>
    <row r="130" spans="5:86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35"/>
        <v/>
      </c>
      <c r="N130" s="562" t="str">
        <f t="shared" si="36"/>
        <v/>
      </c>
      <c r="O130" s="562"/>
      <c r="P130" s="562" t="str">
        <f t="shared" si="37"/>
        <v/>
      </c>
      <c r="Q130" s="586" t="str">
        <f t="shared" si="33"/>
        <v/>
      </c>
      <c r="R130" s="587" t="str">
        <f t="shared" si="34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IF($K130="","",SUM(IF(LEFT($AM130:$BM130,1)="s",1,0))-SUM(IF(RIGHT(LEFT($AM130:$BM130,2))="-",1,0)))</f>
        <v/>
      </c>
      <c r="AL130" s="562" t="str">
        <f t="array" ref="AL130">IF($K101="","",SUM(IF(LEFT($AM130:$BM130,1)="X",1,0)))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73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73"/>
      <c r="BI130" s="668"/>
      <c r="BJ130" s="668"/>
      <c r="BK130" s="668"/>
      <c r="BL130" s="668"/>
      <c r="BM130" s="668"/>
      <c r="BN130" s="668"/>
      <c r="BO130" s="668"/>
      <c r="BP130" s="673"/>
      <c r="BQ130" s="668"/>
      <c r="BR130" s="668"/>
      <c r="BS130" s="668"/>
      <c r="BT130" s="668"/>
      <c r="BU130" s="668"/>
      <c r="BV130" s="673"/>
      <c r="BW130" s="668"/>
      <c r="BX130" s="668"/>
      <c r="BY130" s="668"/>
      <c r="BZ130" s="668"/>
      <c r="CA130" s="673"/>
      <c r="CB130" s="673"/>
      <c r="CC130" s="673"/>
      <c r="CD130" s="673"/>
      <c r="CE130" s="673"/>
      <c r="CF130" s="673"/>
      <c r="CG130" s="673"/>
      <c r="CH130" s="673"/>
    </row>
    <row r="131" spans="5:86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35"/>
        <v/>
      </c>
      <c r="N131" s="562" t="str">
        <f t="shared" si="36"/>
        <v/>
      </c>
      <c r="O131" s="562"/>
      <c r="P131" s="562" t="str">
        <f t="shared" si="37"/>
        <v/>
      </c>
      <c r="Q131" s="586" t="str">
        <f t="shared" si="33"/>
        <v/>
      </c>
      <c r="R131" s="587" t="str">
        <f t="shared" si="34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IF($K131="","",SUM(IF(LEFT($AM131:$BM131,1)="s",1,0))-SUM(IF(RIGHT(LEFT($AM131:$BM131,2))="-",1,0)))</f>
        <v/>
      </c>
      <c r="AL131" s="562" t="str">
        <f t="array" ref="AL131">IF($K102="","",SUM(IF(LEFT($AM131:$BM131,1)="X",1,0)))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73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73"/>
      <c r="BI131" s="668"/>
      <c r="BJ131" s="668"/>
      <c r="BK131" s="668"/>
      <c r="BL131" s="668"/>
      <c r="BM131" s="668"/>
      <c r="BN131" s="668"/>
      <c r="BO131" s="668"/>
      <c r="BP131" s="673"/>
      <c r="BQ131" s="668"/>
      <c r="BR131" s="668"/>
      <c r="BS131" s="668"/>
      <c r="BT131" s="668"/>
      <c r="BU131" s="668"/>
      <c r="BV131" s="673"/>
      <c r="BW131" s="668"/>
      <c r="BX131" s="668"/>
      <c r="BY131" s="668"/>
      <c r="BZ131" s="668"/>
      <c r="CA131" s="673"/>
      <c r="CB131" s="673"/>
      <c r="CC131" s="673"/>
      <c r="CD131" s="673"/>
      <c r="CE131" s="673"/>
      <c r="CF131" s="673"/>
      <c r="CG131" s="673"/>
      <c r="CH131" s="673"/>
    </row>
    <row r="132" spans="5:86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35"/>
        <v/>
      </c>
      <c r="N132" s="562" t="str">
        <f t="shared" si="36"/>
        <v/>
      </c>
      <c r="O132" s="562"/>
      <c r="P132" s="562" t="str">
        <f t="shared" si="37"/>
        <v/>
      </c>
      <c r="Q132" s="586" t="str">
        <f t="shared" si="33"/>
        <v/>
      </c>
      <c r="R132" s="587" t="str">
        <f t="shared" si="34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IF($K132="","",SUM(IF(LEFT($AM132:$BM132,1)="s",1,0))-SUM(IF(RIGHT(LEFT($AM132:$BM132,2))="-",1,0)))</f>
        <v/>
      </c>
      <c r="AL132" s="562" t="str">
        <f t="array" ref="AL132">IF($K103="","",SUM(IF(LEFT($AM132:$BM132,1)="X",1,0)))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73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73"/>
      <c r="BI132" s="668"/>
      <c r="BJ132" s="668"/>
      <c r="BK132" s="668"/>
      <c r="BL132" s="668"/>
      <c r="BM132" s="668"/>
      <c r="BN132" s="668"/>
      <c r="BO132" s="668"/>
      <c r="BP132" s="673"/>
      <c r="BQ132" s="668"/>
      <c r="BR132" s="668"/>
      <c r="BS132" s="668"/>
      <c r="BT132" s="668"/>
      <c r="BU132" s="668"/>
      <c r="BV132" s="673"/>
      <c r="BW132" s="668"/>
      <c r="BX132" s="668"/>
      <c r="BY132" s="668"/>
      <c r="BZ132" s="668"/>
      <c r="CA132" s="673"/>
      <c r="CB132" s="673"/>
      <c r="CC132" s="673"/>
      <c r="CD132" s="673"/>
      <c r="CE132" s="673"/>
      <c r="CF132" s="673"/>
      <c r="CG132" s="673"/>
      <c r="CH132" s="673"/>
    </row>
    <row r="133" spans="5:86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35"/>
        <v/>
      </c>
      <c r="N133" s="562" t="str">
        <f t="shared" si="36"/>
        <v/>
      </c>
      <c r="O133" s="562"/>
      <c r="P133" s="562" t="str">
        <f t="shared" si="37"/>
        <v/>
      </c>
      <c r="Q133" s="586" t="str">
        <f t="shared" si="33"/>
        <v/>
      </c>
      <c r="R133" s="587" t="str">
        <f t="shared" si="34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IF($K133="","",SUM(IF(LEFT($AM133:$BM133,1)="s",1,0))-SUM(IF(RIGHT(LEFT($AM133:$BM133,2))="-",1,0)))</f>
        <v/>
      </c>
      <c r="AL133" s="562" t="str">
        <f t="array" ref="AL133">IF($K104="","",SUM(IF(LEFT($AM133:$BM133,1)="X",1,0)))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73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73"/>
      <c r="BI133" s="668"/>
      <c r="BJ133" s="668"/>
      <c r="BK133" s="668"/>
      <c r="BL133" s="668"/>
      <c r="BM133" s="668"/>
      <c r="BN133" s="668"/>
      <c r="BO133" s="668"/>
      <c r="BP133" s="673"/>
      <c r="BQ133" s="668"/>
      <c r="BR133" s="668"/>
      <c r="BS133" s="668"/>
      <c r="BT133" s="668"/>
      <c r="BU133" s="668"/>
      <c r="BV133" s="673"/>
      <c r="BW133" s="668"/>
      <c r="BX133" s="668"/>
      <c r="BY133" s="668"/>
      <c r="BZ133" s="668"/>
      <c r="CA133" s="673"/>
      <c r="CB133" s="673"/>
      <c r="CC133" s="673"/>
      <c r="CD133" s="673"/>
      <c r="CE133" s="673"/>
      <c r="CF133" s="673"/>
      <c r="CG133" s="673"/>
      <c r="CH133" s="673"/>
    </row>
    <row r="134" spans="5:86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35"/>
        <v/>
      </c>
      <c r="N134" s="562" t="str">
        <f t="shared" si="36"/>
        <v/>
      </c>
      <c r="O134" s="562"/>
      <c r="P134" s="562" t="str">
        <f t="shared" si="37"/>
        <v/>
      </c>
      <c r="Q134" s="586" t="str">
        <f t="shared" si="33"/>
        <v/>
      </c>
      <c r="R134" s="587" t="str">
        <f t="shared" si="34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IF($K134="","",SUM(IF(LEFT($AM134:$BM134,1)="s",1,0))-SUM(IF(RIGHT(LEFT($AM134:$BM134,2))="-",1,0)))</f>
        <v/>
      </c>
      <c r="AL134" s="562" t="str">
        <f t="array" ref="AL134">IF($K105="","",SUM(IF(LEFT($AM134:$BM134,1)="X",1,0)))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73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73"/>
      <c r="BI134" s="668"/>
      <c r="BJ134" s="668"/>
      <c r="BK134" s="668"/>
      <c r="BL134" s="668"/>
      <c r="BM134" s="668"/>
      <c r="BN134" s="668"/>
      <c r="BO134" s="668"/>
      <c r="BP134" s="673"/>
      <c r="BQ134" s="668"/>
      <c r="BR134" s="668"/>
      <c r="BS134" s="668"/>
      <c r="BT134" s="668"/>
      <c r="BU134" s="668"/>
      <c r="BV134" s="673"/>
      <c r="BW134" s="668"/>
      <c r="BX134" s="668"/>
      <c r="BY134" s="668"/>
      <c r="BZ134" s="668"/>
      <c r="CA134" s="673"/>
      <c r="CB134" s="673"/>
      <c r="CC134" s="673"/>
      <c r="CD134" s="673"/>
      <c r="CE134" s="673"/>
      <c r="CF134" s="673"/>
      <c r="CG134" s="673"/>
      <c r="CH134" s="673"/>
    </row>
    <row r="135" spans="5:86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35"/>
        <v/>
      </c>
      <c r="N135" s="562" t="str">
        <f t="shared" si="36"/>
        <v/>
      </c>
      <c r="O135" s="562"/>
      <c r="P135" s="562" t="str">
        <f t="shared" si="37"/>
        <v/>
      </c>
      <c r="Q135" s="586" t="str">
        <f t="shared" si="33"/>
        <v/>
      </c>
      <c r="R135" s="587" t="str">
        <f t="shared" si="34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IF($K135="","",SUM(IF(LEFT($AM135:$BM135,1)="s",1,0))-SUM(IF(RIGHT(LEFT($AM135:$BM135,2))="-",1,0)))</f>
        <v/>
      </c>
      <c r="AL135" s="562" t="str">
        <f t="array" ref="AL135">IF($K106="","",SUM(IF(LEFT($AM135:$BM135,1)="X",1,0)))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73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73"/>
      <c r="BI135" s="668"/>
      <c r="BJ135" s="668"/>
      <c r="BK135" s="668"/>
      <c r="BL135" s="668"/>
      <c r="BM135" s="668"/>
      <c r="BN135" s="668"/>
      <c r="BO135" s="668"/>
      <c r="BP135" s="673"/>
      <c r="BQ135" s="668"/>
      <c r="BR135" s="668"/>
      <c r="BS135" s="668"/>
      <c r="BT135" s="668"/>
      <c r="BU135" s="668"/>
      <c r="BV135" s="673"/>
      <c r="BW135" s="668"/>
      <c r="BX135" s="668"/>
      <c r="BY135" s="668"/>
      <c r="BZ135" s="668"/>
      <c r="CA135" s="673"/>
      <c r="CB135" s="673"/>
      <c r="CC135" s="673"/>
      <c r="CD135" s="673"/>
      <c r="CE135" s="673"/>
      <c r="CF135" s="673"/>
      <c r="CG135" s="673"/>
      <c r="CH135" s="673"/>
    </row>
    <row r="136" spans="5:86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35"/>
        <v/>
      </c>
      <c r="N136" s="562" t="str">
        <f t="shared" si="36"/>
        <v/>
      </c>
      <c r="O136" s="562"/>
      <c r="P136" s="562" t="str">
        <f t="shared" si="37"/>
        <v/>
      </c>
      <c r="Q136" s="586" t="str">
        <f t="shared" si="33"/>
        <v/>
      </c>
      <c r="R136" s="587" t="str">
        <f t="shared" si="34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IF($K136="","",SUM(IF(LEFT($AM136:$BM136,1)="s",1,0))-SUM(IF(RIGHT(LEFT($AM136:$BM136,2))="-",1,0)))</f>
        <v/>
      </c>
      <c r="AL136" s="562" t="str">
        <f t="array" ref="AL136">IF($K107="","",SUM(IF(LEFT($AM136:$BM136,1)="X",1,0)))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73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73"/>
      <c r="BI136" s="668"/>
      <c r="BJ136" s="668"/>
      <c r="BK136" s="668"/>
      <c r="BL136" s="668"/>
      <c r="BM136" s="668"/>
      <c r="BN136" s="668"/>
      <c r="BO136" s="668"/>
      <c r="BP136" s="673"/>
      <c r="BQ136" s="668"/>
      <c r="BR136" s="668"/>
      <c r="BS136" s="668"/>
      <c r="BT136" s="668"/>
      <c r="BU136" s="668"/>
      <c r="BV136" s="673"/>
      <c r="BW136" s="668"/>
      <c r="BX136" s="668"/>
      <c r="BY136" s="668"/>
      <c r="BZ136" s="668"/>
      <c r="CA136" s="673"/>
      <c r="CB136" s="673"/>
      <c r="CC136" s="673"/>
      <c r="CD136" s="673"/>
      <c r="CE136" s="673"/>
      <c r="CF136" s="673"/>
      <c r="CG136" s="673"/>
      <c r="CH136" s="673"/>
    </row>
    <row r="137" spans="5:86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35"/>
        <v/>
      </c>
      <c r="N137" s="562" t="str">
        <f t="shared" si="36"/>
        <v/>
      </c>
      <c r="O137" s="562"/>
      <c r="P137" s="562" t="str">
        <f t="shared" si="37"/>
        <v/>
      </c>
      <c r="Q137" s="586" t="str">
        <f t="shared" si="33"/>
        <v/>
      </c>
      <c r="R137" s="587" t="str">
        <f t="shared" si="34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IF($K137="","",SUM(IF(LEFT($AM137:$BM137,1)="s",1,0))-SUM(IF(RIGHT(LEFT($AM137:$BM137,2))="-",1,0)))</f>
        <v/>
      </c>
      <c r="AL137" s="562" t="str">
        <f t="array" ref="AL137">IF($K108="","",SUM(IF(LEFT($AM137:$BM137,1)="X",1,0)))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73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73"/>
      <c r="BI137" s="668"/>
      <c r="BJ137" s="668"/>
      <c r="BK137" s="668"/>
      <c r="BL137" s="668"/>
      <c r="BM137" s="668"/>
      <c r="BN137" s="668"/>
      <c r="BO137" s="668"/>
      <c r="BP137" s="673"/>
      <c r="BQ137" s="668"/>
      <c r="BR137" s="668"/>
      <c r="BS137" s="668"/>
      <c r="BT137" s="668"/>
      <c r="BU137" s="668"/>
      <c r="BV137" s="673"/>
      <c r="BW137" s="668"/>
      <c r="BX137" s="668"/>
      <c r="BY137" s="668"/>
      <c r="BZ137" s="668"/>
      <c r="CA137" s="673"/>
      <c r="CB137" s="673"/>
      <c r="CC137" s="673"/>
      <c r="CD137" s="673"/>
      <c r="CE137" s="673"/>
      <c r="CF137" s="673"/>
      <c r="CG137" s="673"/>
      <c r="CH137" s="673"/>
    </row>
    <row r="138" spans="5:86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35"/>
        <v/>
      </c>
      <c r="N138" s="562" t="str">
        <f t="shared" si="36"/>
        <v/>
      </c>
      <c r="O138" s="562"/>
      <c r="P138" s="562" t="str">
        <f t="shared" si="37"/>
        <v/>
      </c>
      <c r="Q138" s="586" t="str">
        <f t="shared" si="33"/>
        <v/>
      </c>
      <c r="R138" s="587" t="str">
        <f t="shared" si="34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IF($K138="","",SUM(IF(LEFT($AM138:$BM138,1)="s",1,0))-SUM(IF(RIGHT(LEFT($AM138:$BM138,2))="-",1,0)))</f>
        <v/>
      </c>
      <c r="AL138" s="562" t="str">
        <f t="array" ref="AL138">IF($K109="","",SUM(IF(LEFT($AM138:$BM138,1)="X",1,0)))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73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73"/>
      <c r="BI138" s="668"/>
      <c r="BJ138" s="668"/>
      <c r="BK138" s="668"/>
      <c r="BL138" s="668"/>
      <c r="BM138" s="668"/>
      <c r="BN138" s="668"/>
      <c r="BO138" s="668"/>
      <c r="BP138" s="673"/>
      <c r="BQ138" s="668"/>
      <c r="BR138" s="668"/>
      <c r="BS138" s="668"/>
      <c r="BT138" s="668"/>
      <c r="BU138" s="668"/>
      <c r="BV138" s="673"/>
      <c r="BW138" s="668"/>
      <c r="BX138" s="668"/>
      <c r="BY138" s="668"/>
      <c r="BZ138" s="668"/>
      <c r="CA138" s="673"/>
      <c r="CB138" s="673"/>
      <c r="CC138" s="673"/>
      <c r="CD138" s="673"/>
      <c r="CE138" s="673"/>
      <c r="CF138" s="673"/>
      <c r="CG138" s="673"/>
      <c r="CH138" s="673"/>
    </row>
    <row r="139" spans="5:86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35"/>
        <v/>
      </c>
      <c r="N139" s="562" t="str">
        <f t="shared" si="36"/>
        <v/>
      </c>
      <c r="O139" s="562"/>
      <c r="P139" s="562" t="str">
        <f t="shared" si="37"/>
        <v/>
      </c>
      <c r="Q139" s="586" t="str">
        <f t="shared" si="33"/>
        <v/>
      </c>
      <c r="R139" s="587" t="str">
        <f t="shared" si="34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IF($K139="","",SUM(IF(LEFT($AM139:$BM139,1)="s",1,0))-SUM(IF(RIGHT(LEFT($AM139:$BM139,2))="-",1,0)))</f>
        <v/>
      </c>
      <c r="AL139" s="562" t="str">
        <f t="array" ref="AL139">IF($K110="","",SUM(IF(LEFT($AM139:$BM139,1)="X",1,0)))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73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73"/>
      <c r="BI139" s="668"/>
      <c r="BJ139" s="668"/>
      <c r="BK139" s="668"/>
      <c r="BL139" s="668"/>
      <c r="BM139" s="668"/>
      <c r="BN139" s="668"/>
      <c r="BO139" s="668"/>
      <c r="BP139" s="673"/>
      <c r="BQ139" s="668"/>
      <c r="BR139" s="668"/>
      <c r="BS139" s="668"/>
      <c r="BT139" s="668"/>
      <c r="BU139" s="668"/>
      <c r="BV139" s="673"/>
      <c r="BW139" s="668"/>
      <c r="BX139" s="668"/>
      <c r="BY139" s="668"/>
      <c r="BZ139" s="668"/>
      <c r="CA139" s="673"/>
      <c r="CB139" s="673"/>
      <c r="CC139" s="673"/>
      <c r="CD139" s="673"/>
      <c r="CE139" s="673"/>
      <c r="CF139" s="673"/>
      <c r="CG139" s="673"/>
      <c r="CH139" s="673"/>
    </row>
    <row r="140" spans="5:86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35"/>
        <v/>
      </c>
      <c r="N140" s="562" t="str">
        <f t="shared" si="36"/>
        <v/>
      </c>
      <c r="O140" s="562"/>
      <c r="P140" s="562" t="str">
        <f t="shared" si="37"/>
        <v/>
      </c>
      <c r="Q140" s="586" t="str">
        <f t="shared" si="33"/>
        <v/>
      </c>
      <c r="R140" s="587" t="str">
        <f t="shared" si="34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IF($K140="","",SUM(IF(LEFT($AM140:$BM140,1)="s",1,0))-SUM(IF(RIGHT(LEFT($AM140:$BM140,2))="-",1,0)))</f>
        <v/>
      </c>
      <c r="AL140" s="562" t="str">
        <f t="array" ref="AL140">IF($K111="","",SUM(IF(LEFT($AM140:$BM140,1)="X",1,0)))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73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73"/>
      <c r="BI140" s="668"/>
      <c r="BJ140" s="668"/>
      <c r="BK140" s="668"/>
      <c r="BL140" s="668"/>
      <c r="BM140" s="668"/>
      <c r="BN140" s="668"/>
      <c r="BO140" s="668"/>
      <c r="BP140" s="673"/>
      <c r="BQ140" s="668"/>
      <c r="BR140" s="668"/>
      <c r="BS140" s="668"/>
      <c r="BT140" s="668"/>
      <c r="BU140" s="668"/>
      <c r="BV140" s="673"/>
      <c r="BW140" s="668"/>
      <c r="BX140" s="668"/>
      <c r="BY140" s="668"/>
      <c r="BZ140" s="668"/>
      <c r="CA140" s="673"/>
      <c r="CB140" s="673"/>
      <c r="CC140" s="673"/>
      <c r="CD140" s="673"/>
      <c r="CE140" s="673"/>
      <c r="CF140" s="673"/>
      <c r="CG140" s="673"/>
      <c r="CH140" s="673"/>
    </row>
    <row r="141" spans="5:86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35"/>
        <v/>
      </c>
      <c r="N141" s="562" t="str">
        <f t="shared" si="36"/>
        <v/>
      </c>
      <c r="O141" s="562"/>
      <c r="P141" s="562" t="str">
        <f t="shared" si="37"/>
        <v/>
      </c>
      <c r="Q141" s="586" t="str">
        <f t="shared" si="33"/>
        <v/>
      </c>
      <c r="R141" s="587" t="str">
        <f t="shared" ref="R141:R172" si="38">IF(Q141="","",IF((K112-L112+Q141)&gt;=0.5,1,IF((K112-L112+Q141)=0.25,0.5,IF((K112-L112+Q141)&lt;=-0.5,-1,IF((K112-L112+Q141)=-0.25,-0.5,0)))))</f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IF($K141="","",SUM(IF(LEFT($AM141:$BM141,1)="s",1,0))-SUM(IF(RIGHT(LEFT($AM141:$BM141,2))="-",1,0)))</f>
        <v/>
      </c>
      <c r="AL141" s="562" t="str">
        <f t="array" ref="AL141">IF($K112="","",SUM(IF(LEFT($AM141:$BM141,1)="X",1,0)))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73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73"/>
      <c r="BI141" s="668"/>
      <c r="BJ141" s="668"/>
      <c r="BK141" s="668"/>
      <c r="BL141" s="668"/>
      <c r="BM141" s="668"/>
      <c r="BN141" s="668"/>
      <c r="BO141" s="668"/>
      <c r="BP141" s="673"/>
      <c r="BQ141" s="668"/>
      <c r="BR141" s="668"/>
      <c r="BS141" s="668"/>
      <c r="BT141" s="668"/>
      <c r="BU141" s="668"/>
      <c r="BV141" s="673"/>
      <c r="BW141" s="668"/>
      <c r="BX141" s="668"/>
      <c r="BY141" s="668"/>
      <c r="BZ141" s="668"/>
      <c r="CA141" s="673"/>
      <c r="CB141" s="673"/>
      <c r="CC141" s="673"/>
      <c r="CD141" s="673"/>
      <c r="CE141" s="673"/>
      <c r="CF141" s="673"/>
      <c r="CG141" s="673"/>
      <c r="CH141" s="673"/>
    </row>
    <row r="142" spans="5:86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35"/>
        <v/>
      </c>
      <c r="N142" s="562" t="str">
        <f t="shared" si="36"/>
        <v/>
      </c>
      <c r="O142" s="562"/>
      <c r="P142" s="562" t="str">
        <f t="shared" si="37"/>
        <v/>
      </c>
      <c r="Q142" s="586" t="str">
        <f t="shared" si="33"/>
        <v/>
      </c>
      <c r="R142" s="587" t="str">
        <f t="shared" si="38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IF($K142="","",SUM(IF(LEFT($AM142:$BM142,1)="s",1,0))-SUM(IF(RIGHT(LEFT($AM142:$BM142,2))="-",1,0)))</f>
        <v/>
      </c>
      <c r="AL142" s="562" t="str">
        <f t="array" ref="AL142">IF($K113="","",SUM(IF(LEFT($AM142:$BM142,1)="X",1,0)))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73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73"/>
      <c r="BI142" s="668"/>
      <c r="BJ142" s="668"/>
      <c r="BK142" s="668"/>
      <c r="BL142" s="668"/>
      <c r="BM142" s="668"/>
      <c r="BN142" s="668"/>
      <c r="BO142" s="668"/>
      <c r="BP142" s="673"/>
      <c r="BQ142" s="668"/>
      <c r="BR142" s="668"/>
      <c r="BS142" s="668"/>
      <c r="BT142" s="668"/>
      <c r="BU142" s="668"/>
      <c r="BV142" s="673"/>
      <c r="BW142" s="668"/>
      <c r="BX142" s="668"/>
      <c r="BY142" s="668"/>
      <c r="BZ142" s="668"/>
      <c r="CA142" s="673"/>
      <c r="CB142" s="673"/>
      <c r="CC142" s="673"/>
      <c r="CD142" s="673"/>
      <c r="CE142" s="673"/>
      <c r="CF142" s="673"/>
      <c r="CG142" s="673"/>
      <c r="CH142" s="673"/>
    </row>
    <row r="143" spans="5:86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35"/>
        <v/>
      </c>
      <c r="N143" s="562" t="str">
        <f t="shared" si="36"/>
        <v/>
      </c>
      <c r="O143" s="562"/>
      <c r="P143" s="562" t="str">
        <f t="shared" si="37"/>
        <v/>
      </c>
      <c r="Q143" s="586" t="str">
        <f t="shared" si="33"/>
        <v/>
      </c>
      <c r="R143" s="587" t="str">
        <f t="shared" si="38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IF($K143="","",SUM(IF(LEFT($AM143:$BM143,1)="s",1,0))-SUM(IF(RIGHT(LEFT($AM143:$BM143,2))="-",1,0)))</f>
        <v/>
      </c>
      <c r="AL143" s="562" t="str">
        <f t="array" ref="AL143">IF($K114="","",SUM(IF(LEFT($AM143:$BM143,1)="X",1,0)))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68"/>
      <c r="AX143" s="673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73"/>
      <c r="BI143" s="668"/>
      <c r="BJ143" s="668"/>
      <c r="BK143" s="668"/>
      <c r="BL143" s="668"/>
      <c r="BM143" s="668"/>
      <c r="BN143" s="668"/>
      <c r="BO143" s="668"/>
      <c r="BP143" s="673"/>
      <c r="BQ143" s="668"/>
      <c r="BR143" s="668"/>
      <c r="BS143" s="668"/>
      <c r="BT143" s="668"/>
      <c r="BU143" s="668"/>
      <c r="BV143" s="673"/>
      <c r="BW143" s="668"/>
      <c r="BX143" s="668"/>
      <c r="BY143" s="668"/>
      <c r="BZ143" s="668"/>
      <c r="CA143" s="673"/>
      <c r="CB143" s="673"/>
      <c r="CC143" s="673"/>
      <c r="CD143" s="673"/>
      <c r="CE143" s="673"/>
      <c r="CF143" s="673"/>
      <c r="CG143" s="673"/>
      <c r="CH143" s="673"/>
    </row>
    <row r="144" spans="5:86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35"/>
        <v/>
      </c>
      <c r="N144" s="562" t="str">
        <f t="shared" si="36"/>
        <v/>
      </c>
      <c r="O144" s="562"/>
      <c r="P144" s="562" t="str">
        <f t="shared" si="37"/>
        <v/>
      </c>
      <c r="Q144" s="586" t="str">
        <f t="shared" si="33"/>
        <v/>
      </c>
      <c r="R144" s="587" t="str">
        <f t="shared" si="38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IF($K144="","",SUM(IF(LEFT($AM144:$BM144,1)="s",1,0))-SUM(IF(RIGHT(LEFT($AM144:$BM144,2))="-",1,0)))</f>
        <v/>
      </c>
      <c r="AL144" s="562" t="str">
        <f t="array" ref="AL144">IF($K115="","",SUM(IF(LEFT($AM144:$BM144,1)="X",1,0)))</f>
        <v/>
      </c>
      <c r="AM144" s="668"/>
      <c r="AN144" s="668"/>
      <c r="AO144" s="668"/>
      <c r="AP144" s="668"/>
      <c r="AQ144" s="668"/>
      <c r="AR144" s="668"/>
      <c r="AS144" s="668"/>
      <c r="AT144" s="668"/>
      <c r="AU144" s="668"/>
      <c r="AV144" s="668"/>
      <c r="AW144" s="668"/>
      <c r="AX144" s="673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73"/>
      <c r="BI144" s="668"/>
      <c r="BJ144" s="668"/>
      <c r="BK144" s="668"/>
      <c r="BL144" s="668"/>
      <c r="BM144" s="668"/>
      <c r="BN144" s="668"/>
      <c r="BO144" s="668"/>
      <c r="BP144" s="673"/>
      <c r="BQ144" s="668"/>
      <c r="BR144" s="668"/>
      <c r="BS144" s="668"/>
      <c r="BT144" s="668"/>
      <c r="BU144" s="668"/>
      <c r="BV144" s="673"/>
      <c r="BW144" s="668"/>
      <c r="BX144" s="668"/>
      <c r="BY144" s="668"/>
      <c r="BZ144" s="668"/>
      <c r="CA144" s="673"/>
      <c r="CB144" s="673"/>
      <c r="CC144" s="673"/>
      <c r="CD144" s="673"/>
      <c r="CE144" s="673"/>
      <c r="CF144" s="673"/>
      <c r="CG144" s="673"/>
      <c r="CH144" s="673"/>
    </row>
    <row r="145" spans="1:86" s="661" customFormat="1" ht="14.25"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35"/>
        <v/>
      </c>
      <c r="N145" s="562" t="str">
        <f t="shared" si="36"/>
        <v/>
      </c>
      <c r="O145" s="562"/>
      <c r="P145" s="562" t="str">
        <f t="shared" si="37"/>
        <v/>
      </c>
      <c r="Q145" s="586" t="str">
        <f t="shared" si="33"/>
        <v/>
      </c>
      <c r="R145" s="587" t="str">
        <f t="shared" si="38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IF($K145="","",SUM(IF(LEFT($AM145:$BM145,1)="s",1,0))-SUM(IF(RIGHT(LEFT($AM145:$BM145,2))="-",1,0)))</f>
        <v/>
      </c>
      <c r="AL145" s="562" t="str">
        <f t="array" ref="AL145">IF($K116="","",SUM(IF(LEFT($AM145:$BM145,1)="X",1,0)))</f>
        <v/>
      </c>
      <c r="AM145" s="668"/>
      <c r="AN145" s="668"/>
      <c r="AO145" s="668"/>
      <c r="AP145" s="668"/>
      <c r="AQ145" s="668"/>
      <c r="AR145" s="668"/>
      <c r="AS145" s="668"/>
      <c r="AT145" s="668"/>
      <c r="AU145" s="668"/>
      <c r="AV145" s="668"/>
      <c r="AW145" s="668"/>
      <c r="AX145" s="673"/>
      <c r="AY145" s="668"/>
      <c r="AZ145" s="668"/>
      <c r="BA145" s="668"/>
      <c r="BB145" s="668"/>
      <c r="BC145" s="668"/>
      <c r="BD145" s="668"/>
      <c r="BE145" s="668"/>
      <c r="BF145" s="668"/>
      <c r="BG145" s="668"/>
      <c r="BH145" s="673"/>
      <c r="BI145" s="668"/>
      <c r="BJ145" s="668"/>
      <c r="BK145" s="668"/>
      <c r="BL145" s="668"/>
      <c r="BM145" s="668"/>
      <c r="BN145" s="668"/>
      <c r="BO145" s="668"/>
      <c r="BP145" s="673"/>
      <c r="BQ145" s="668"/>
      <c r="BR145" s="668"/>
      <c r="BS145" s="668"/>
      <c r="BT145" s="668"/>
      <c r="BU145" s="668"/>
      <c r="BV145" s="673"/>
      <c r="BW145" s="668"/>
      <c r="BX145" s="668"/>
      <c r="BY145" s="668"/>
      <c r="BZ145" s="668"/>
      <c r="CA145" s="673"/>
      <c r="CB145" s="673"/>
      <c r="CC145" s="673"/>
      <c r="CD145" s="673"/>
      <c r="CE145" s="673"/>
      <c r="CF145" s="673"/>
      <c r="CG145" s="673"/>
      <c r="CH145" s="673"/>
    </row>
    <row r="146" spans="1:86" s="661" customFormat="1" ht="14.25"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35"/>
        <v/>
      </c>
      <c r="N146" s="562" t="str">
        <f t="shared" si="36"/>
        <v/>
      </c>
      <c r="O146" s="562"/>
      <c r="P146" s="562" t="str">
        <f t="shared" si="37"/>
        <v/>
      </c>
      <c r="Q146" s="586" t="str">
        <f t="shared" si="33"/>
        <v/>
      </c>
      <c r="R146" s="587" t="str">
        <f t="shared" si="38"/>
        <v/>
      </c>
      <c r="S146" s="587"/>
      <c r="T146" s="587"/>
      <c r="U146" s="587"/>
      <c r="V146" s="587"/>
      <c r="W146" s="574"/>
      <c r="X146" s="574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J146" s="582"/>
      <c r="AK146" s="583" t="str">
        <f t="array" ref="AK146">IF($K146="","",SUM(IF(LEFT($AM146:$BM146,1)="s",1,0))-SUM(IF(RIGHT(LEFT($AM146:$BM146,2))="-",1,0)))</f>
        <v/>
      </c>
      <c r="AL146" s="562" t="str">
        <f t="array" ref="AL146">IF($K117="","",SUM(IF(LEFT($AM146:$BM146,1)="X",1,0)))</f>
        <v/>
      </c>
      <c r="AM146" s="668"/>
      <c r="AN146" s="668"/>
      <c r="AO146" s="668"/>
      <c r="AP146" s="668"/>
      <c r="AQ146" s="668"/>
      <c r="AR146" s="668"/>
      <c r="AS146" s="668"/>
      <c r="AT146" s="668"/>
      <c r="AU146" s="668"/>
      <c r="AV146" s="668"/>
      <c r="AW146" s="668"/>
      <c r="AX146" s="673"/>
      <c r="AY146" s="668"/>
      <c r="AZ146" s="668"/>
      <c r="BA146" s="668"/>
      <c r="BB146" s="668"/>
      <c r="BC146" s="668"/>
      <c r="BD146" s="668"/>
      <c r="BE146" s="668"/>
      <c r="BF146" s="668"/>
      <c r="BG146" s="668"/>
      <c r="BH146" s="673"/>
      <c r="BI146" s="668"/>
      <c r="BJ146" s="668"/>
      <c r="BK146" s="668"/>
      <c r="BL146" s="668"/>
      <c r="BM146" s="668"/>
      <c r="BN146" s="668"/>
      <c r="BO146" s="668"/>
      <c r="BP146" s="673"/>
      <c r="BQ146" s="668"/>
      <c r="BR146" s="668"/>
      <c r="BS146" s="668"/>
      <c r="BT146" s="668"/>
      <c r="BU146" s="668"/>
      <c r="BV146" s="673"/>
      <c r="BW146" s="668"/>
      <c r="BX146" s="668"/>
      <c r="BY146" s="668"/>
      <c r="BZ146" s="668"/>
      <c r="CA146" s="673"/>
      <c r="CB146" s="673"/>
      <c r="CC146" s="673"/>
      <c r="CD146" s="673"/>
      <c r="CE146" s="673"/>
      <c r="CF146" s="673"/>
      <c r="CG146" s="673"/>
      <c r="CH146" s="673"/>
    </row>
    <row r="147" spans="1:86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35"/>
        <v/>
      </c>
      <c r="N147" s="562" t="str">
        <f t="shared" si="36"/>
        <v/>
      </c>
      <c r="O147" s="562"/>
      <c r="P147" s="562" t="str">
        <f t="shared" si="37"/>
        <v/>
      </c>
      <c r="Q147" s="586" t="str">
        <f t="shared" si="33"/>
        <v/>
      </c>
      <c r="R147" s="587" t="str">
        <f t="shared" si="38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IF($K147="","",SUM(IF(LEFT($AM147:$BM147,1)="s",1,0))-SUM(IF(RIGHT(LEFT($AM147:$BM147,2))="-",1,0)))</f>
        <v/>
      </c>
      <c r="AL147" s="562" t="str">
        <f t="array" ref="AL147">IF($K118="","",SUM(IF(LEFT($AM147:$BM147,1)="X",1,0)))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7"/>
      <c r="AW147" s="647"/>
      <c r="AX147" s="649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9"/>
      <c r="BI147" s="647"/>
      <c r="BJ147" s="647"/>
      <c r="BK147" s="647"/>
      <c r="BL147" s="647"/>
      <c r="BM147" s="647"/>
      <c r="BN147" s="647"/>
      <c r="BO147" s="647"/>
      <c r="BP147" s="649"/>
      <c r="BQ147" s="647"/>
      <c r="BR147" s="647"/>
      <c r="BS147" s="647"/>
      <c r="BT147" s="647"/>
      <c r="BU147" s="647"/>
      <c r="BV147" s="649"/>
      <c r="BW147" s="647"/>
      <c r="BX147" s="647"/>
      <c r="BY147" s="647"/>
      <c r="BZ147" s="647"/>
      <c r="CA147" s="649"/>
      <c r="CB147" s="649"/>
      <c r="CC147" s="649"/>
      <c r="CD147" s="649"/>
      <c r="CE147" s="649"/>
      <c r="CF147" s="649"/>
      <c r="CG147" s="649"/>
      <c r="CH147" s="649"/>
    </row>
    <row r="148" spans="1:86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35"/>
        <v/>
      </c>
      <c r="N148" s="562" t="str">
        <f t="shared" si="36"/>
        <v/>
      </c>
      <c r="O148" s="562"/>
      <c r="P148" s="562" t="str">
        <f t="shared" si="37"/>
        <v/>
      </c>
      <c r="Q148" s="586" t="str">
        <f t="shared" si="33"/>
        <v/>
      </c>
      <c r="R148" s="587" t="str">
        <f t="shared" si="38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IF($K148="","",SUM(IF(LEFT($AM148:$BM148,1)="s",1,0))-SUM(IF(RIGHT(LEFT($AM148:$BM148,2))="-",1,0)))</f>
        <v/>
      </c>
      <c r="AL148" s="562" t="str">
        <f t="array" ref="AL148">IF($K119="","",SUM(IF(LEFT($AM148:$BM148,1)="X",1,0)))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7"/>
      <c r="AW148" s="647"/>
      <c r="AX148" s="649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9"/>
      <c r="BI148" s="647"/>
      <c r="BJ148" s="647"/>
      <c r="BK148" s="647"/>
      <c r="BL148" s="647"/>
      <c r="BM148" s="647"/>
      <c r="BN148" s="647"/>
      <c r="BO148" s="647"/>
      <c r="BP148" s="649"/>
      <c r="BQ148" s="647"/>
      <c r="BR148" s="647"/>
      <c r="BS148" s="647"/>
      <c r="BT148" s="647"/>
      <c r="BU148" s="647"/>
      <c r="BV148" s="649"/>
      <c r="BW148" s="647"/>
      <c r="BX148" s="647"/>
      <c r="BY148" s="647"/>
      <c r="BZ148" s="647"/>
      <c r="CA148" s="649"/>
      <c r="CB148" s="649"/>
      <c r="CC148" s="649"/>
      <c r="CD148" s="649"/>
      <c r="CE148" s="649"/>
      <c r="CF148" s="649"/>
      <c r="CG148" s="649"/>
      <c r="CH148" s="649"/>
    </row>
    <row r="149" spans="1:86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35"/>
        <v/>
      </c>
      <c r="N149" s="562" t="str">
        <f t="shared" si="36"/>
        <v/>
      </c>
      <c r="O149" s="562"/>
      <c r="P149" s="562" t="str">
        <f t="shared" si="37"/>
        <v/>
      </c>
      <c r="Q149" s="586" t="str">
        <f t="shared" si="33"/>
        <v/>
      </c>
      <c r="R149" s="587" t="str">
        <f t="shared" si="38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IF($K149="","",SUM(IF(LEFT($AM149:$BM149,1)="s",1,0))-SUM(IF(RIGHT(LEFT($AM149:$BM149,2))="-",1,0)))</f>
        <v/>
      </c>
      <c r="AL149" s="562" t="str">
        <f t="array" ref="AL149">IF($K120="","",SUM(IF(LEFT($AM149:$BM149,1)="X",1,0)))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7"/>
      <c r="AW149" s="647"/>
      <c r="AX149" s="649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9"/>
      <c r="BI149" s="647"/>
      <c r="BJ149" s="647"/>
      <c r="BK149" s="647"/>
      <c r="BL149" s="647"/>
      <c r="BM149" s="647"/>
      <c r="BN149" s="647"/>
      <c r="BO149" s="647"/>
      <c r="BP149" s="649"/>
      <c r="BQ149" s="647"/>
      <c r="BR149" s="647"/>
      <c r="BS149" s="647"/>
      <c r="BT149" s="647"/>
      <c r="BU149" s="647"/>
      <c r="BV149" s="649"/>
      <c r="BW149" s="647"/>
      <c r="BX149" s="647"/>
      <c r="BY149" s="647"/>
      <c r="BZ149" s="647"/>
      <c r="CA149" s="649"/>
      <c r="CB149" s="649"/>
      <c r="CC149" s="649"/>
      <c r="CD149" s="649"/>
      <c r="CE149" s="649"/>
      <c r="CF149" s="649"/>
      <c r="CG149" s="649"/>
      <c r="CH149" s="649"/>
    </row>
    <row r="150" spans="1:86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35"/>
        <v/>
      </c>
      <c r="N150" s="562" t="str">
        <f t="shared" si="36"/>
        <v/>
      </c>
      <c r="O150" s="562"/>
      <c r="P150" s="562" t="str">
        <f t="shared" si="37"/>
        <v/>
      </c>
      <c r="Q150" s="586" t="str">
        <f t="shared" si="33"/>
        <v/>
      </c>
      <c r="R150" s="587" t="str">
        <f t="shared" si="38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IF($K150="","",SUM(IF(LEFT($AM150:$BM150,1)="s",1,0))-SUM(IF(RIGHT(LEFT($AM150:$BM150,2))="-",1,0)))</f>
        <v/>
      </c>
      <c r="AL150" s="562" t="str">
        <f t="array" ref="AL150">IF($K121="","",SUM(IF(LEFT($AM150:$BM150,1)="X",1,0)))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9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9"/>
      <c r="BI150" s="647"/>
      <c r="BJ150" s="647"/>
      <c r="BK150" s="647"/>
      <c r="BL150" s="647"/>
      <c r="BM150" s="647"/>
      <c r="BN150" s="647"/>
      <c r="BO150" s="647"/>
      <c r="BP150" s="649"/>
      <c r="BQ150" s="647"/>
      <c r="BR150" s="647"/>
      <c r="BS150" s="647"/>
      <c r="BT150" s="647"/>
      <c r="BU150" s="647"/>
      <c r="BV150" s="649"/>
      <c r="BW150" s="647"/>
      <c r="BX150" s="647"/>
      <c r="BY150" s="647"/>
      <c r="BZ150" s="647"/>
      <c r="CA150" s="649"/>
      <c r="CB150" s="649"/>
      <c r="CC150" s="649"/>
      <c r="CD150" s="649"/>
      <c r="CE150" s="649"/>
      <c r="CF150" s="649"/>
      <c r="CG150" s="649"/>
      <c r="CH150" s="649"/>
    </row>
    <row r="151" spans="1:86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35"/>
        <v/>
      </c>
      <c r="N151" s="562" t="str">
        <f t="shared" si="36"/>
        <v/>
      </c>
      <c r="O151" s="562"/>
      <c r="P151" s="562" t="str">
        <f t="shared" si="37"/>
        <v/>
      </c>
      <c r="Q151" s="586" t="str">
        <f t="shared" si="33"/>
        <v/>
      </c>
      <c r="R151" s="587" t="str">
        <f t="shared" si="38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IF($K151="","",SUM(IF(LEFT($AM151:$BM151,1)="s",1,0))-SUM(IF(RIGHT(LEFT($AM151:$BM151,2))="-",1,0)))</f>
        <v/>
      </c>
      <c r="AL151" s="562" t="str">
        <f t="array" ref="AL151">IF($K122="","",SUM(IF(LEFT($AM151:$BM151,1)="X",1,0)))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9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9"/>
      <c r="BI151" s="647"/>
      <c r="BJ151" s="647"/>
      <c r="BK151" s="647"/>
      <c r="BL151" s="647"/>
      <c r="BM151" s="647"/>
      <c r="BN151" s="647"/>
      <c r="BO151" s="647"/>
      <c r="BP151" s="649"/>
      <c r="BQ151" s="647"/>
      <c r="BR151" s="647"/>
      <c r="BS151" s="647"/>
      <c r="BT151" s="647"/>
      <c r="BU151" s="647"/>
      <c r="BV151" s="649"/>
      <c r="BW151" s="647"/>
      <c r="BX151" s="647"/>
      <c r="BY151" s="647"/>
      <c r="BZ151" s="647"/>
      <c r="CA151" s="649"/>
      <c r="CB151" s="649"/>
      <c r="CC151" s="649"/>
      <c r="CD151" s="649"/>
      <c r="CE151" s="649"/>
      <c r="CF151" s="649"/>
      <c r="CG151" s="649"/>
      <c r="CH151" s="649"/>
    </row>
    <row r="152" spans="1:86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35"/>
        <v/>
      </c>
      <c r="N152" s="562" t="str">
        <f t="shared" si="36"/>
        <v/>
      </c>
      <c r="O152" s="562"/>
      <c r="P152" s="562" t="str">
        <f t="shared" si="37"/>
        <v/>
      </c>
      <c r="Q152" s="586" t="str">
        <f t="shared" si="33"/>
        <v/>
      </c>
      <c r="R152" s="587" t="str">
        <f t="shared" si="38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IF($K152="","",SUM(IF(LEFT($AM152:$BM152,1)="s",1,0))-SUM(IF(RIGHT(LEFT($AM152:$BM152,2))="-",1,0)))</f>
        <v/>
      </c>
      <c r="AL152" s="562" t="str">
        <f t="array" ref="AL152">IF($K123="","",SUM(IF(LEFT($AM152:$BM152,1)="X",1,0)))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9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9"/>
      <c r="BI152" s="647"/>
      <c r="BJ152" s="647"/>
      <c r="BK152" s="647"/>
      <c r="BL152" s="647"/>
      <c r="BM152" s="647"/>
      <c r="BN152" s="647"/>
      <c r="BO152" s="647"/>
      <c r="BP152" s="649"/>
      <c r="BQ152" s="647"/>
      <c r="BR152" s="647"/>
      <c r="BS152" s="647"/>
      <c r="BT152" s="647"/>
      <c r="BU152" s="647"/>
      <c r="BV152" s="649"/>
      <c r="BW152" s="647"/>
      <c r="BX152" s="647"/>
      <c r="BY152" s="647"/>
      <c r="BZ152" s="647"/>
      <c r="CA152" s="649"/>
      <c r="CB152" s="649"/>
      <c r="CC152" s="649"/>
      <c r="CD152" s="649"/>
      <c r="CE152" s="649"/>
      <c r="CF152" s="649"/>
      <c r="CG152" s="649"/>
      <c r="CH152" s="649"/>
    </row>
    <row r="153" spans="1:86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35"/>
        <v/>
      </c>
      <c r="N153" s="562" t="str">
        <f t="shared" si="36"/>
        <v/>
      </c>
      <c r="O153" s="562"/>
      <c r="P153" s="562" t="str">
        <f t="shared" si="37"/>
        <v/>
      </c>
      <c r="Q153" s="586" t="str">
        <f t="shared" si="33"/>
        <v/>
      </c>
      <c r="R153" s="587" t="str">
        <f t="shared" si="38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IF($K153="","",SUM(IF(LEFT($AM153:$BM153,1)="s",1,0))-SUM(IF(RIGHT(LEFT($AM153:$BM153,2))="-",1,0)))</f>
        <v/>
      </c>
      <c r="AL153" s="562" t="str">
        <f t="array" ref="AL153">IF($K124="","",SUM(IF(LEFT($AM153:$BM153,1)="X",1,0)))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9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9"/>
      <c r="BI153" s="647"/>
      <c r="BJ153" s="647"/>
      <c r="BK153" s="647"/>
      <c r="BL153" s="647"/>
      <c r="BM153" s="647"/>
      <c r="BN153" s="647"/>
      <c r="BO153" s="647"/>
      <c r="BP153" s="649"/>
      <c r="BQ153" s="647"/>
      <c r="BR153" s="647"/>
      <c r="BS153" s="647"/>
      <c r="BT153" s="647"/>
      <c r="BU153" s="647"/>
      <c r="BV153" s="649"/>
      <c r="BW153" s="647"/>
      <c r="BX153" s="647"/>
      <c r="BY153" s="647"/>
      <c r="BZ153" s="647"/>
      <c r="CA153" s="649"/>
      <c r="CB153" s="649"/>
      <c r="CC153" s="649"/>
      <c r="CD153" s="649"/>
      <c r="CE153" s="649"/>
      <c r="CF153" s="649"/>
      <c r="CG153" s="649"/>
      <c r="CH153" s="649"/>
    </row>
    <row r="154" spans="1:86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35"/>
        <v/>
      </c>
      <c r="N154" s="562" t="str">
        <f t="shared" si="36"/>
        <v/>
      </c>
      <c r="O154" s="562"/>
      <c r="P154" s="562" t="str">
        <f t="shared" si="37"/>
        <v/>
      </c>
      <c r="Q154" s="586" t="str">
        <f t="shared" si="33"/>
        <v/>
      </c>
      <c r="R154" s="587" t="str">
        <f t="shared" si="38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IF($K154="","",SUM(IF(LEFT($AM154:$BM154,1)="s",1,0))-SUM(IF(RIGHT(LEFT($AM154:$BM154,2))="-",1,0)))</f>
        <v/>
      </c>
      <c r="AL154" s="562" t="str">
        <f t="array" ref="AL154">IF($K125="","",SUM(IF(LEFT($AM154:$BM154,1)="X",1,0)))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9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9"/>
      <c r="BI154" s="647"/>
      <c r="BJ154" s="647"/>
      <c r="BK154" s="647"/>
      <c r="BL154" s="647"/>
      <c r="BM154" s="647"/>
      <c r="BN154" s="647"/>
      <c r="BO154" s="647"/>
      <c r="BP154" s="649"/>
      <c r="BQ154" s="647"/>
      <c r="BR154" s="647"/>
      <c r="BS154" s="647"/>
      <c r="BT154" s="647"/>
      <c r="BU154" s="647"/>
      <c r="BV154" s="649"/>
      <c r="BW154" s="647"/>
      <c r="BX154" s="647"/>
      <c r="BY154" s="647"/>
      <c r="BZ154" s="647"/>
      <c r="CA154" s="649"/>
      <c r="CB154" s="649"/>
      <c r="CC154" s="649"/>
      <c r="CD154" s="649"/>
      <c r="CE154" s="649"/>
      <c r="CF154" s="649"/>
      <c r="CG154" s="649"/>
      <c r="CH154" s="649"/>
    </row>
    <row r="155" spans="1:86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35"/>
        <v/>
      </c>
      <c r="N155" s="562" t="str">
        <f t="shared" si="36"/>
        <v/>
      </c>
      <c r="O155" s="562"/>
      <c r="P155" s="562" t="str">
        <f t="shared" si="37"/>
        <v/>
      </c>
      <c r="Q155" s="586" t="str">
        <f t="shared" si="33"/>
        <v/>
      </c>
      <c r="R155" s="587" t="str">
        <f t="shared" si="38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IF($K155="","",SUM(IF(LEFT($AM155:$BM155,1)="s",1,0))-SUM(IF(RIGHT(LEFT($AM155:$BM155,2))="-",1,0)))</f>
        <v/>
      </c>
      <c r="AL155" s="562" t="str">
        <f t="array" ref="AL155">IF($K126="","",SUM(IF(LEFT($AM155:$BM155,1)="X",1,0)))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9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9"/>
      <c r="BI155" s="647"/>
      <c r="BJ155" s="647"/>
      <c r="BK155" s="647"/>
      <c r="BL155" s="647"/>
      <c r="BM155" s="647"/>
      <c r="BN155" s="647"/>
      <c r="BO155" s="647"/>
      <c r="BP155" s="649"/>
      <c r="BQ155" s="647"/>
      <c r="BR155" s="647"/>
      <c r="BS155" s="647"/>
      <c r="BT155" s="647"/>
      <c r="BU155" s="647"/>
      <c r="BV155" s="649"/>
      <c r="BW155" s="647"/>
      <c r="BX155" s="647"/>
      <c r="BY155" s="647"/>
      <c r="BZ155" s="647"/>
      <c r="CA155" s="649"/>
      <c r="CB155" s="649"/>
      <c r="CC155" s="649"/>
      <c r="CD155" s="649"/>
      <c r="CE155" s="649"/>
      <c r="CF155" s="649"/>
      <c r="CG155" s="649"/>
      <c r="CH155" s="649"/>
    </row>
    <row r="156" spans="1:86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35"/>
        <v/>
      </c>
      <c r="N156" s="562" t="str">
        <f t="shared" si="36"/>
        <v/>
      </c>
      <c r="O156" s="562"/>
      <c r="P156" s="562" t="str">
        <f t="shared" si="37"/>
        <v/>
      </c>
      <c r="Q156" s="586" t="str">
        <f t="shared" si="33"/>
        <v/>
      </c>
      <c r="R156" s="587" t="str">
        <f t="shared" si="38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IF($K156="","",SUM(IF(LEFT($AM156:$BM156,1)="s",1,0))-SUM(IF(RIGHT(LEFT($AM156:$BM156,2))="-",1,0)))</f>
        <v/>
      </c>
      <c r="AL156" s="562" t="str">
        <f t="array" ref="AL156">IF($K127="","",SUM(IF(LEFT($AM156:$BM156,1)="X",1,0)))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9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9"/>
      <c r="BI156" s="647"/>
      <c r="BJ156" s="647"/>
      <c r="BK156" s="647"/>
      <c r="BL156" s="647"/>
      <c r="BM156" s="647"/>
      <c r="BN156" s="647"/>
      <c r="BO156" s="647"/>
      <c r="BP156" s="649"/>
      <c r="BQ156" s="647"/>
      <c r="BR156" s="647"/>
      <c r="BS156" s="647"/>
      <c r="BT156" s="647"/>
      <c r="BU156" s="647"/>
      <c r="BV156" s="649"/>
      <c r="BW156" s="647"/>
      <c r="BX156" s="647"/>
      <c r="BY156" s="647"/>
      <c r="BZ156" s="647"/>
      <c r="CA156" s="649"/>
      <c r="CB156" s="649"/>
      <c r="CC156" s="649"/>
      <c r="CD156" s="649"/>
      <c r="CE156" s="649"/>
      <c r="CF156" s="649"/>
      <c r="CG156" s="649"/>
      <c r="CH156" s="649"/>
    </row>
    <row r="157" spans="1:86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35"/>
        <v/>
      </c>
      <c r="N157" s="562" t="str">
        <f t="shared" si="36"/>
        <v/>
      </c>
      <c r="O157" s="562"/>
      <c r="P157" s="562" t="str">
        <f t="shared" si="37"/>
        <v/>
      </c>
      <c r="Q157" s="586" t="str">
        <f t="shared" si="33"/>
        <v/>
      </c>
      <c r="R157" s="587" t="str">
        <f t="shared" si="38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IF($K157="","",SUM(IF(LEFT($AM157:$BM157,1)="s",1,0))-SUM(IF(RIGHT(LEFT($AM157:$BM157,2))="-",1,0)))</f>
        <v/>
      </c>
      <c r="AL157" s="562" t="str">
        <f t="array" ref="AL157">IF($K128="","",SUM(IF(LEFT($AM157:$BM157,1)="X",1,0)))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9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9"/>
      <c r="BI157" s="647"/>
      <c r="BJ157" s="647"/>
      <c r="BK157" s="647"/>
      <c r="BL157" s="647"/>
      <c r="BM157" s="647"/>
      <c r="BN157" s="647"/>
      <c r="BO157" s="647"/>
      <c r="BP157" s="649"/>
      <c r="BQ157" s="647"/>
      <c r="BR157" s="647"/>
      <c r="BS157" s="647"/>
      <c r="BT157" s="647"/>
      <c r="BU157" s="647"/>
      <c r="BV157" s="649"/>
      <c r="BW157" s="647"/>
      <c r="BX157" s="647"/>
      <c r="BY157" s="647"/>
      <c r="BZ157" s="647"/>
      <c r="CA157" s="649"/>
      <c r="CB157" s="649"/>
      <c r="CC157" s="649"/>
      <c r="CD157" s="649"/>
      <c r="CE157" s="649"/>
      <c r="CF157" s="649"/>
      <c r="CG157" s="649"/>
      <c r="CH157" s="649"/>
    </row>
    <row r="158" spans="1:86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35"/>
        <v/>
      </c>
      <c r="N158" s="562" t="str">
        <f t="shared" si="36"/>
        <v/>
      </c>
      <c r="O158" s="562"/>
      <c r="P158" s="562" t="str">
        <f t="shared" si="37"/>
        <v/>
      </c>
      <c r="Q158" s="586" t="str">
        <f t="shared" si="33"/>
        <v/>
      </c>
      <c r="R158" s="587" t="str">
        <f t="shared" si="38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IF($K158="","",SUM(IF(LEFT($AM158:$BM158,1)="s",1,0))-SUM(IF(RIGHT(LEFT($AM158:$BM158,2))="-",1,0)))</f>
        <v/>
      </c>
      <c r="AL158" s="562" t="str">
        <f t="array" ref="AL158">IF($K129="","",SUM(IF(LEFT($AM158:$BM158,1)="X",1,0)))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9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9"/>
      <c r="BI158" s="647"/>
      <c r="BJ158" s="647"/>
      <c r="BK158" s="647"/>
      <c r="BL158" s="647"/>
      <c r="BM158" s="647"/>
      <c r="BN158" s="647"/>
      <c r="BO158" s="647"/>
      <c r="BP158" s="649"/>
      <c r="BQ158" s="647"/>
      <c r="BR158" s="647"/>
      <c r="BS158" s="647"/>
      <c r="BT158" s="647"/>
      <c r="BU158" s="647"/>
      <c r="BV158" s="649"/>
      <c r="BW158" s="647"/>
      <c r="BX158" s="647"/>
      <c r="BY158" s="647"/>
      <c r="BZ158" s="647"/>
      <c r="CA158" s="649"/>
      <c r="CB158" s="649"/>
      <c r="CC158" s="649"/>
      <c r="CD158" s="649"/>
      <c r="CE158" s="649"/>
      <c r="CF158" s="649"/>
      <c r="CG158" s="649"/>
      <c r="CH158" s="649"/>
    </row>
    <row r="159" spans="1:86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35"/>
        <v/>
      </c>
      <c r="N159" s="562" t="str">
        <f t="shared" si="36"/>
        <v/>
      </c>
      <c r="O159" s="562"/>
      <c r="P159" s="562" t="str">
        <f t="shared" si="37"/>
        <v/>
      </c>
      <c r="Q159" s="586" t="str">
        <f t="shared" si="33"/>
        <v/>
      </c>
      <c r="R159" s="587" t="str">
        <f t="shared" si="38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IF($K159="","",SUM(IF(LEFT($AM159:$BM159,1)="s",1,0))-SUM(IF(RIGHT(LEFT($AM159:$BM159,2))="-",1,0)))</f>
        <v/>
      </c>
      <c r="AL159" s="562" t="str">
        <f t="array" ref="AL159">IF($K130="","",SUM(IF(LEFT($AM159:$BM159,1)="X",1,0)))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9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9"/>
      <c r="BI159" s="647"/>
      <c r="BJ159" s="647"/>
      <c r="BK159" s="647"/>
      <c r="BL159" s="647"/>
      <c r="BM159" s="647"/>
      <c r="BN159" s="647"/>
      <c r="BO159" s="647"/>
      <c r="BP159" s="649"/>
      <c r="BQ159" s="647"/>
      <c r="BR159" s="647"/>
      <c r="BS159" s="647"/>
      <c r="BT159" s="647"/>
      <c r="BU159" s="647"/>
      <c r="BV159" s="649"/>
      <c r="BW159" s="647"/>
      <c r="BX159" s="647"/>
      <c r="BY159" s="647"/>
      <c r="BZ159" s="647"/>
      <c r="CA159" s="649"/>
      <c r="CB159" s="649"/>
      <c r="CC159" s="649"/>
      <c r="CD159" s="649"/>
      <c r="CE159" s="649"/>
      <c r="CF159" s="649"/>
      <c r="CG159" s="649"/>
      <c r="CH159" s="649"/>
    </row>
    <row r="160" spans="1:86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35"/>
        <v/>
      </c>
      <c r="N160" s="562" t="str">
        <f t="shared" si="36"/>
        <v/>
      </c>
      <c r="O160" s="562"/>
      <c r="P160" s="562" t="str">
        <f t="shared" si="37"/>
        <v/>
      </c>
      <c r="Q160" s="586" t="str">
        <f t="shared" si="33"/>
        <v/>
      </c>
      <c r="R160" s="587" t="str">
        <f t="shared" si="38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IF($K160="","",SUM(IF(LEFT($AM160:$BM160,1)="s",1,0))-SUM(IF(RIGHT(LEFT($AM160:$BM160,2))="-",1,0)))</f>
        <v/>
      </c>
      <c r="AL160" s="562" t="str">
        <f t="array" ref="AL160">IF($K131="","",SUM(IF(LEFT($AM160:$BM160,1)="X",1,0)))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9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9"/>
      <c r="BI160" s="647"/>
      <c r="BJ160" s="647"/>
      <c r="BK160" s="647"/>
      <c r="BL160" s="647"/>
      <c r="BM160" s="647"/>
      <c r="BN160" s="647"/>
      <c r="BO160" s="647"/>
      <c r="BP160" s="649"/>
      <c r="BQ160" s="647"/>
      <c r="BR160" s="647"/>
      <c r="BS160" s="647"/>
      <c r="BT160" s="647"/>
      <c r="BU160" s="647"/>
      <c r="BV160" s="649"/>
      <c r="BW160" s="647"/>
      <c r="BX160" s="647"/>
      <c r="BY160" s="647"/>
      <c r="BZ160" s="647"/>
      <c r="CA160" s="649"/>
      <c r="CB160" s="649"/>
      <c r="CC160" s="649"/>
      <c r="CD160" s="649"/>
      <c r="CE160" s="649"/>
      <c r="CF160" s="649"/>
      <c r="CG160" s="649"/>
      <c r="CH160" s="649"/>
    </row>
    <row r="161" spans="1:86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35"/>
        <v/>
      </c>
      <c r="N161" s="562" t="str">
        <f t="shared" si="36"/>
        <v/>
      </c>
      <c r="O161" s="562"/>
      <c r="P161" s="562" t="str">
        <f t="shared" si="37"/>
        <v/>
      </c>
      <c r="Q161" s="586" t="str">
        <f t="shared" si="33"/>
        <v/>
      </c>
      <c r="R161" s="587" t="str">
        <f t="shared" si="38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IF($K161="","",SUM(IF(LEFT($AM161:$BM161,1)="s",1,0))-SUM(IF(RIGHT(LEFT($AM161:$BM161,2))="-",1,0)))</f>
        <v/>
      </c>
      <c r="AL161" s="562" t="str">
        <f t="array" ref="AL161">IF($K132="","",SUM(IF(LEFT($AM161:$BM161,1)="X",1,0)))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7"/>
      <c r="AX161" s="649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9"/>
      <c r="BI161" s="647"/>
      <c r="BJ161" s="647"/>
      <c r="BK161" s="647"/>
      <c r="BL161" s="647"/>
      <c r="BM161" s="647"/>
      <c r="BN161" s="647"/>
      <c r="BO161" s="647"/>
      <c r="BP161" s="649"/>
      <c r="BQ161" s="647"/>
      <c r="BR161" s="647"/>
      <c r="BS161" s="647"/>
      <c r="BT161" s="647"/>
      <c r="BU161" s="647"/>
      <c r="BV161" s="649"/>
      <c r="BW161" s="647"/>
      <c r="BX161" s="647"/>
      <c r="BY161" s="647"/>
      <c r="BZ161" s="647"/>
      <c r="CA161" s="649"/>
      <c r="CB161" s="649"/>
      <c r="CC161" s="649"/>
      <c r="CD161" s="649"/>
      <c r="CE161" s="649"/>
      <c r="CF161" s="649"/>
      <c r="CG161" s="649"/>
      <c r="CH161" s="649"/>
    </row>
    <row r="162" spans="1:86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K162" s="576"/>
      <c r="L162" s="576"/>
      <c r="M162" s="562" t="str">
        <f t="shared" si="35"/>
        <v/>
      </c>
      <c r="N162" s="562" t="str">
        <f t="shared" si="36"/>
        <v/>
      </c>
      <c r="O162" s="562"/>
      <c r="P162" s="562" t="str">
        <f t="shared" si="37"/>
        <v/>
      </c>
      <c r="Q162" s="586" t="str">
        <f t="shared" si="33"/>
        <v/>
      </c>
      <c r="R162" s="587" t="str">
        <f t="shared" si="38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IF($K162="","",SUM(IF(LEFT($AM162:$BM162,1)="s",1,0))-SUM(IF(RIGHT(LEFT($AM162:$BM162,2))="-",1,0)))</f>
        <v/>
      </c>
      <c r="AL162" s="562" t="str">
        <f t="array" ref="AL162">IF($K133="","",SUM(IF(LEFT($AM162:$BM162,1)="X",1,0)))</f>
        <v/>
      </c>
      <c r="AM162" s="647"/>
      <c r="AN162" s="647"/>
      <c r="AO162" s="647"/>
      <c r="AP162" s="647"/>
      <c r="AQ162" s="647"/>
      <c r="AR162" s="647"/>
      <c r="AS162" s="647"/>
      <c r="AT162" s="647"/>
      <c r="AU162" s="647"/>
      <c r="AV162" s="647"/>
      <c r="AW162" s="647"/>
      <c r="AX162" s="649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9"/>
      <c r="BI162" s="647"/>
      <c r="BJ162" s="647"/>
      <c r="BK162" s="647"/>
      <c r="BL162" s="647"/>
      <c r="BM162" s="647"/>
      <c r="BN162" s="647"/>
      <c r="BO162" s="647"/>
      <c r="BP162" s="649"/>
      <c r="BQ162" s="647"/>
      <c r="BR162" s="647"/>
      <c r="BS162" s="647"/>
      <c r="BT162" s="647"/>
      <c r="BU162" s="647"/>
      <c r="BV162" s="649"/>
      <c r="BW162" s="647"/>
      <c r="BX162" s="647"/>
      <c r="BY162" s="647"/>
      <c r="BZ162" s="647"/>
      <c r="CA162" s="649"/>
      <c r="CB162" s="649"/>
      <c r="CC162" s="649"/>
      <c r="CD162" s="649"/>
      <c r="CE162" s="649"/>
      <c r="CF162" s="649"/>
      <c r="CG162" s="649"/>
      <c r="CH162" s="649"/>
    </row>
    <row r="163" spans="1:86" ht="14.2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35"/>
        <v/>
      </c>
      <c r="N163" s="562" t="str">
        <f t="shared" si="36"/>
        <v/>
      </c>
      <c r="O163" s="562"/>
      <c r="P163" s="562" t="str">
        <f t="shared" si="37"/>
        <v/>
      </c>
      <c r="Q163" s="586" t="str">
        <f t="shared" si="33"/>
        <v/>
      </c>
      <c r="R163" s="587" t="str">
        <f t="shared" si="38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IF($K163="","",SUM(IF(LEFT($AM163:$BM163,1)="s",1,0))-SUM(IF(RIGHT(LEFT($AM163:$BM163,2))="-",1,0)))</f>
        <v/>
      </c>
      <c r="AL163" s="562" t="str">
        <f t="array" ref="AL163">IF($K134="","",SUM(IF(LEFT($AM163:$BM163,1)="X",1,0)))</f>
        <v/>
      </c>
      <c r="AM163" s="647"/>
      <c r="AN163" s="647"/>
      <c r="AO163" s="647"/>
      <c r="AP163" s="647"/>
      <c r="AQ163" s="647"/>
      <c r="AR163" s="647"/>
      <c r="AS163" s="647"/>
      <c r="AT163" s="647"/>
      <c r="AU163" s="647"/>
      <c r="AV163" s="647"/>
      <c r="AW163" s="647"/>
      <c r="AX163" s="649"/>
      <c r="AY163" s="647"/>
      <c r="AZ163" s="647"/>
      <c r="BA163" s="647"/>
      <c r="BB163" s="647"/>
      <c r="BC163" s="647"/>
      <c r="BD163" s="647"/>
      <c r="BE163" s="647"/>
      <c r="BF163" s="647"/>
      <c r="BG163" s="647"/>
      <c r="BH163" s="649"/>
      <c r="BI163" s="647"/>
      <c r="BJ163" s="647"/>
      <c r="BK163" s="647"/>
      <c r="BL163" s="647"/>
      <c r="BM163" s="647"/>
      <c r="BN163" s="647"/>
      <c r="BO163" s="647"/>
      <c r="BP163" s="649"/>
      <c r="BQ163" s="647"/>
      <c r="BR163" s="647"/>
      <c r="BS163" s="647"/>
      <c r="BT163" s="647"/>
      <c r="BU163" s="647"/>
      <c r="BV163" s="649"/>
      <c r="BW163" s="647"/>
      <c r="BX163" s="647"/>
      <c r="BY163" s="647"/>
      <c r="BZ163" s="647"/>
      <c r="CA163" s="649"/>
      <c r="CB163" s="649"/>
      <c r="CC163" s="649"/>
      <c r="CD163" s="649"/>
      <c r="CE163" s="649"/>
      <c r="CF163" s="649"/>
      <c r="CG163" s="649"/>
      <c r="CH163" s="649"/>
    </row>
    <row r="164" spans="1:86" ht="14.2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35"/>
        <v/>
      </c>
      <c r="N164" s="562" t="str">
        <f t="shared" si="36"/>
        <v/>
      </c>
      <c r="O164" s="562"/>
      <c r="P164" s="562" t="str">
        <f t="shared" si="37"/>
        <v/>
      </c>
      <c r="Q164" s="586" t="str">
        <f t="shared" si="33"/>
        <v/>
      </c>
      <c r="R164" s="587" t="str">
        <f t="shared" si="38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IF($K164="","",SUM(IF(LEFT($AM164:$BM164,1)="s",1,0))-SUM(IF(RIGHT(LEFT($AM164:$BM164,2))="-",1,0)))</f>
        <v/>
      </c>
      <c r="AL164" s="562" t="str">
        <f t="array" ref="AL164">IF($K135="","",SUM(IF(LEFT($AM164:$BM164,1)="X",1,0)))</f>
        <v/>
      </c>
      <c r="AM164" s="647"/>
      <c r="AN164" s="647"/>
      <c r="AO164" s="647"/>
      <c r="AP164" s="647"/>
      <c r="AQ164" s="647"/>
      <c r="AR164" s="647"/>
      <c r="AS164" s="647"/>
      <c r="AT164" s="647"/>
      <c r="AU164" s="647"/>
      <c r="AV164" s="647"/>
      <c r="AW164" s="647"/>
      <c r="AX164" s="649"/>
      <c r="AY164" s="647"/>
      <c r="AZ164" s="647"/>
      <c r="BA164" s="647"/>
      <c r="BB164" s="647"/>
      <c r="BC164" s="647"/>
      <c r="BD164" s="647"/>
      <c r="BE164" s="647"/>
      <c r="BF164" s="647"/>
      <c r="BG164" s="647"/>
      <c r="BH164" s="649"/>
      <c r="BI164" s="647"/>
      <c r="BJ164" s="647"/>
      <c r="BK164" s="647"/>
      <c r="BL164" s="647"/>
      <c r="BM164" s="647"/>
      <c r="BN164" s="647"/>
      <c r="BO164" s="647"/>
      <c r="BP164" s="649"/>
      <c r="BQ164" s="647"/>
      <c r="BR164" s="647"/>
      <c r="BS164" s="647"/>
      <c r="BT164" s="647"/>
      <c r="BU164" s="647"/>
      <c r="BV164" s="649"/>
      <c r="BW164" s="647"/>
      <c r="BX164" s="647"/>
      <c r="BY164" s="647"/>
      <c r="BZ164" s="647"/>
      <c r="CA164" s="649"/>
      <c r="CB164" s="649"/>
      <c r="CC164" s="649"/>
      <c r="CD164" s="649"/>
      <c r="CE164" s="649"/>
      <c r="CF164" s="649"/>
      <c r="CG164" s="649"/>
      <c r="CH164" s="649"/>
    </row>
    <row r="165" spans="1:86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35"/>
        <v/>
      </c>
      <c r="N165" s="562" t="str">
        <f t="shared" si="36"/>
        <v/>
      </c>
      <c r="O165" s="562"/>
      <c r="P165" s="562" t="str">
        <f t="shared" si="37"/>
        <v/>
      </c>
      <c r="Q165" s="586" t="str">
        <f t="shared" si="33"/>
        <v/>
      </c>
      <c r="R165" s="587" t="str">
        <f t="shared" si="38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IF($K165="","",SUM(IF(LEFT($AM165:$BM165,1)="s",1,0))-SUM(IF(RIGHT(LEFT($AM165:$BM165,2))="-",1,0)))</f>
        <v/>
      </c>
      <c r="AL165" s="562" t="str">
        <f t="array" ref="AL165">IF($K136="","",SUM(IF(LEFT($AM165:$BM165,1)="X",1,0)))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I165" s="589"/>
      <c r="BJ165" s="589"/>
      <c r="BK165" s="589"/>
      <c r="BL165" s="589"/>
      <c r="BM165" s="589"/>
      <c r="BN165" s="589"/>
      <c r="BO165" s="589"/>
      <c r="BQ165" s="589"/>
      <c r="BR165" s="589"/>
      <c r="BS165" s="589"/>
      <c r="BT165" s="589"/>
      <c r="BU165" s="589"/>
      <c r="BW165" s="589"/>
      <c r="BX165" s="589"/>
      <c r="BY165" s="589"/>
      <c r="BZ165" s="589"/>
    </row>
    <row r="166" spans="1:86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35"/>
        <v/>
      </c>
      <c r="N166" s="562" t="str">
        <f t="shared" si="36"/>
        <v/>
      </c>
      <c r="O166" s="562"/>
      <c r="P166" s="562" t="str">
        <f t="shared" si="37"/>
        <v/>
      </c>
      <c r="Q166" s="586" t="str">
        <f t="shared" si="33"/>
        <v/>
      </c>
      <c r="R166" s="587" t="str">
        <f t="shared" si="38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IF($K166="","",SUM(IF(LEFT($AM166:$BM166,1)="s",1,0))-SUM(IF(RIGHT(LEFT($AM166:$BM166,2))="-",1,0)))</f>
        <v/>
      </c>
      <c r="AL166" s="562" t="str">
        <f t="array" ref="AL166">IF($K137="","",SUM(IF(LEFT($AM166:$BM166,1)="X",1,0)))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I166" s="589"/>
      <c r="BJ166" s="589"/>
      <c r="BK166" s="589"/>
      <c r="BL166" s="589"/>
      <c r="BM166" s="589"/>
      <c r="BN166" s="589"/>
      <c r="BO166" s="589"/>
      <c r="BQ166" s="589"/>
      <c r="BR166" s="589"/>
      <c r="BS166" s="589"/>
      <c r="BT166" s="589"/>
      <c r="BU166" s="589"/>
      <c r="BW166" s="589"/>
      <c r="BX166" s="589"/>
      <c r="BY166" s="589"/>
      <c r="BZ166" s="589"/>
    </row>
    <row r="167" spans="1:86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35"/>
        <v/>
      </c>
      <c r="N167" s="562" t="str">
        <f t="shared" si="36"/>
        <v/>
      </c>
      <c r="O167" s="562"/>
      <c r="P167" s="562" t="str">
        <f t="shared" si="37"/>
        <v/>
      </c>
      <c r="Q167" s="586" t="str">
        <f t="shared" si="33"/>
        <v/>
      </c>
      <c r="R167" s="587" t="str">
        <f t="shared" si="38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IF($K167="","",SUM(IF(LEFT($AM167:$BM167,1)="s",1,0))-SUM(IF(RIGHT(LEFT($AM167:$BM167,2))="-",1,0)))</f>
        <v/>
      </c>
      <c r="AL167" s="562" t="str">
        <f t="array" ref="AL167">IF($K138="","",SUM(IF(LEFT($AM167:$BM167,1)="X",1,0)))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I167" s="589"/>
      <c r="BJ167" s="589"/>
      <c r="BK167" s="589"/>
      <c r="BL167" s="589"/>
      <c r="BM167" s="589"/>
      <c r="BN167" s="589"/>
      <c r="BO167" s="589"/>
      <c r="BQ167" s="589"/>
      <c r="BR167" s="589"/>
      <c r="BS167" s="589"/>
      <c r="BT167" s="589"/>
      <c r="BU167" s="589"/>
      <c r="BW167" s="589"/>
      <c r="BX167" s="589"/>
      <c r="BY167" s="589"/>
      <c r="BZ167" s="589"/>
    </row>
    <row r="168" spans="1:86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35"/>
        <v/>
      </c>
      <c r="N168" s="562" t="str">
        <f t="shared" si="36"/>
        <v/>
      </c>
      <c r="O168" s="562"/>
      <c r="P168" s="562" t="str">
        <f t="shared" si="37"/>
        <v/>
      </c>
      <c r="Q168" s="586" t="str">
        <f t="shared" si="33"/>
        <v/>
      </c>
      <c r="R168" s="587" t="str">
        <f t="shared" si="38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IF($K168="","",SUM(IF(LEFT($AM168:$BM168,1)="s",1,0))-SUM(IF(RIGHT(LEFT($AM168:$BM168,2))="-",1,0)))</f>
        <v/>
      </c>
      <c r="AL168" s="562" t="str">
        <f t="array" ref="AL168">IF($K139="","",SUM(IF(LEFT($AM168:$BM168,1)="X",1,0)))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I168" s="589"/>
      <c r="BJ168" s="589"/>
      <c r="BK168" s="589"/>
      <c r="BL168" s="589"/>
      <c r="BM168" s="589"/>
      <c r="BN168" s="589"/>
      <c r="BO168" s="589"/>
      <c r="BQ168" s="589"/>
      <c r="BR168" s="589"/>
      <c r="BS168" s="589"/>
      <c r="BT168" s="589"/>
      <c r="BU168" s="589"/>
      <c r="BW168" s="589"/>
      <c r="BX168" s="589"/>
      <c r="BY168" s="589"/>
      <c r="BZ168" s="589"/>
    </row>
    <row r="169" spans="1:86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35"/>
        <v/>
      </c>
      <c r="N169" s="562" t="str">
        <f t="shared" si="36"/>
        <v/>
      </c>
      <c r="O169" s="562"/>
      <c r="P169" s="562" t="str">
        <f t="shared" si="37"/>
        <v/>
      </c>
      <c r="Q169" s="586" t="str">
        <f t="shared" si="33"/>
        <v/>
      </c>
      <c r="R169" s="587" t="str">
        <f t="shared" si="38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IF($K169="","",SUM(IF(LEFT($AM169:$BM169,1)="s",1,0))-SUM(IF(RIGHT(LEFT($AM169:$BM169,2))="-",1,0)))</f>
        <v/>
      </c>
      <c r="AL169" s="562" t="str">
        <f t="array" ref="AL169">IF($K140="","",SUM(IF(LEFT($AM169:$BM169,1)="X",1,0)))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I169" s="589"/>
      <c r="BJ169" s="589"/>
      <c r="BK169" s="589"/>
      <c r="BL169" s="589"/>
      <c r="BM169" s="589"/>
      <c r="BN169" s="589"/>
      <c r="BO169" s="589"/>
      <c r="BQ169" s="589"/>
      <c r="BR169" s="589"/>
      <c r="BS169" s="589"/>
      <c r="BT169" s="589"/>
      <c r="BU169" s="589"/>
      <c r="BW169" s="589"/>
      <c r="BX169" s="589"/>
      <c r="BY169" s="589"/>
      <c r="BZ169" s="589"/>
    </row>
    <row r="170" spans="1:86" ht="1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M170" s="562" t="str">
        <f t="shared" si="35"/>
        <v/>
      </c>
      <c r="N170" s="562" t="str">
        <f t="shared" si="36"/>
        <v/>
      </c>
      <c r="O170" s="562"/>
      <c r="P170" s="562" t="str">
        <f t="shared" si="37"/>
        <v/>
      </c>
      <c r="Q170" s="586" t="str">
        <f t="shared" si="33"/>
        <v/>
      </c>
      <c r="R170" s="587" t="str">
        <f t="shared" si="38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IF($K170="","",SUM(IF(LEFT($AM170:$BM170,1)="s",1,0))-SUM(IF(RIGHT(LEFT($AM170:$BM170,2))="-",1,0)))</f>
        <v/>
      </c>
      <c r="AL170" s="562" t="str">
        <f t="array" ref="AL170">IF($K141="","",SUM(IF(LEFT($AM170:$BM170,1)="X",1,0)))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I170" s="589"/>
      <c r="BJ170" s="589"/>
      <c r="BK170" s="589"/>
      <c r="BL170" s="589"/>
      <c r="BM170" s="589"/>
      <c r="BN170" s="589"/>
      <c r="BO170" s="589"/>
      <c r="BQ170" s="589"/>
      <c r="BR170" s="589"/>
      <c r="BS170" s="589"/>
      <c r="BT170" s="589"/>
      <c r="BU170" s="589"/>
      <c r="BW170" s="589"/>
      <c r="BX170" s="589"/>
      <c r="BY170" s="589"/>
      <c r="BZ170" s="589"/>
    </row>
    <row r="171" spans="1:86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si="35"/>
        <v/>
      </c>
      <c r="N171" s="562" t="str">
        <f t="shared" si="36"/>
        <v/>
      </c>
      <c r="O171" s="562"/>
      <c r="P171" s="562" t="str">
        <f t="shared" si="37"/>
        <v/>
      </c>
      <c r="Q171" s="586" t="str">
        <f t="shared" si="33"/>
        <v/>
      </c>
      <c r="R171" s="587" t="str">
        <f t="shared" si="38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IF($K142="","",SUM(IF(LEFT($AM171:$BM171,1)="X",1,0)))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I171" s="589"/>
      <c r="BJ171" s="589"/>
      <c r="BK171" s="589"/>
      <c r="BL171" s="589"/>
      <c r="BM171" s="589"/>
      <c r="BN171" s="589"/>
      <c r="BO171" s="589"/>
      <c r="BQ171" s="589"/>
      <c r="BR171" s="589"/>
      <c r="BS171" s="589"/>
      <c r="BT171" s="589"/>
      <c r="BU171" s="589"/>
      <c r="BW171" s="589"/>
      <c r="BX171" s="589"/>
      <c r="BY171" s="589"/>
      <c r="BZ171" s="589"/>
    </row>
    <row r="172" spans="1:86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35"/>
        <v/>
      </c>
      <c r="N172" s="562" t="str">
        <f t="shared" si="36"/>
        <v/>
      </c>
      <c r="O172" s="562"/>
      <c r="P172" s="562" t="str">
        <f t="shared" si="37"/>
        <v/>
      </c>
      <c r="Q172" s="586" t="str">
        <f t="shared" si="33"/>
        <v/>
      </c>
      <c r="R172" s="587" t="str">
        <f t="shared" si="38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IF($K143="","",SUM(IF(LEFT($AM172:$BM172,1)="X",1,0)))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I172" s="589"/>
      <c r="BJ172" s="589"/>
      <c r="BK172" s="589"/>
      <c r="BL172" s="589"/>
      <c r="BM172" s="589"/>
      <c r="BN172" s="589"/>
      <c r="BO172" s="589"/>
      <c r="BQ172" s="589"/>
      <c r="BR172" s="589"/>
      <c r="BS172" s="589"/>
      <c r="BT172" s="589"/>
      <c r="BU172" s="589"/>
      <c r="BW172" s="589"/>
      <c r="BX172" s="589"/>
      <c r="BY172" s="589"/>
      <c r="BZ172" s="589"/>
    </row>
    <row r="173" spans="1:86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35"/>
        <v/>
      </c>
      <c r="N173" s="562" t="str">
        <f t="shared" si="36"/>
        <v/>
      </c>
      <c r="O173" s="562"/>
      <c r="P173" s="562" t="str">
        <f t="shared" si="37"/>
        <v/>
      </c>
      <c r="Q173" s="586" t="str">
        <f t="shared" ref="Q173:Q191" si="39">IF(S173="","",IF(SIGN(S173)&lt;&gt;1,VLOOKUP(ABS(S173),SUP_HDC,3,TRUE),-VLOOKUP(ABS(S173),SUP_HDC,3,TRUE)))</f>
        <v/>
      </c>
      <c r="R173" s="587" t="str">
        <f t="shared" ref="R173:R191" si="40">IF(Q173="","",IF((K144-L144+Q173)&gt;=0.5,1,IF((K144-L144+Q173)=0.25,0.5,IF((K144-L144+Q173)&lt;=-0.5,-1,IF((K144-L144+Q173)=-0.25,-0.5,0)))))</f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IF($K144="","",SUM(IF(LEFT($AM173:$BM173,1)="X",1,0)))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I173" s="589"/>
      <c r="BJ173" s="589"/>
      <c r="BK173" s="589"/>
      <c r="BL173" s="589"/>
      <c r="BM173" s="589"/>
      <c r="BN173" s="589"/>
      <c r="BO173" s="589"/>
      <c r="BQ173" s="589"/>
      <c r="BR173" s="589"/>
      <c r="BS173" s="589"/>
      <c r="BT173" s="589"/>
      <c r="BU173" s="589"/>
      <c r="BW173" s="589"/>
      <c r="BX173" s="589"/>
      <c r="BY173" s="589"/>
      <c r="BZ173" s="589"/>
    </row>
    <row r="174" spans="1:86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ref="M174:M191" si="41">IF(K145="","",IF(K145&gt;L145,"W",IF(K145=L145,"D",IF(K145&lt;L145,"L"))))</f>
        <v/>
      </c>
      <c r="N174" s="562" t="str">
        <f t="shared" ref="N174:N191" si="42">IF(K145="","",K145+L145)</f>
        <v/>
      </c>
      <c r="O174" s="562"/>
      <c r="P174" s="562" t="str">
        <f t="shared" ref="P174:P190" si="43">IF($K145="","",IF($N174&gt;P$19,"O",IF($N174&lt;P$19,"U",IF($N174=P$19,"-"))))</f>
        <v/>
      </c>
      <c r="Q174" s="586" t="str">
        <f t="shared" si="39"/>
        <v/>
      </c>
      <c r="R174" s="587" t="str">
        <f t="shared" si="40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IF($K145="","",SUM(IF(LEFT($AM174:$BM174,1)="X",1,0)))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I174" s="589"/>
      <c r="BJ174" s="589"/>
      <c r="BK174" s="589"/>
      <c r="BL174" s="589"/>
      <c r="BM174" s="589"/>
      <c r="BN174" s="589"/>
      <c r="BO174" s="589"/>
      <c r="BQ174" s="589"/>
      <c r="BR174" s="589"/>
      <c r="BS174" s="589"/>
      <c r="BT174" s="589"/>
      <c r="BU174" s="589"/>
      <c r="BW174" s="589"/>
      <c r="BX174" s="589"/>
      <c r="BY174" s="589"/>
      <c r="BZ174" s="589"/>
    </row>
    <row r="175" spans="1:86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41"/>
        <v/>
      </c>
      <c r="N175" s="562" t="str">
        <f t="shared" si="42"/>
        <v/>
      </c>
      <c r="O175" s="562"/>
      <c r="P175" s="562" t="str">
        <f t="shared" si="43"/>
        <v/>
      </c>
      <c r="Q175" s="586" t="str">
        <f t="shared" si="39"/>
        <v/>
      </c>
      <c r="R175" s="587" t="str">
        <f t="shared" si="40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IF($K146="","",SUM(IF(LEFT($AM175:$BM175,1)="X",1,0)))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I175" s="589"/>
      <c r="BJ175" s="589"/>
      <c r="BK175" s="589"/>
      <c r="BL175" s="589"/>
      <c r="BM175" s="589"/>
      <c r="BN175" s="589"/>
      <c r="BO175" s="589"/>
      <c r="BQ175" s="589"/>
      <c r="BR175" s="589"/>
      <c r="BS175" s="589"/>
      <c r="BT175" s="589"/>
      <c r="BU175" s="589"/>
      <c r="BW175" s="589"/>
      <c r="BX175" s="589"/>
      <c r="BY175" s="589"/>
      <c r="BZ175" s="589"/>
    </row>
    <row r="176" spans="1:86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41"/>
        <v/>
      </c>
      <c r="N176" s="562" t="str">
        <f t="shared" si="42"/>
        <v/>
      </c>
      <c r="O176" s="562"/>
      <c r="P176" s="562" t="str">
        <f t="shared" si="43"/>
        <v/>
      </c>
      <c r="Q176" s="586" t="str">
        <f t="shared" si="39"/>
        <v/>
      </c>
      <c r="R176" s="587" t="str">
        <f t="shared" si="40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IF($K147="","",SUM(IF(LEFT($AM176:$BM176,1)="X",1,0)))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I176" s="589"/>
      <c r="BJ176" s="589"/>
      <c r="BK176" s="589"/>
      <c r="BL176" s="589"/>
      <c r="BM176" s="589"/>
      <c r="BN176" s="589"/>
      <c r="BO176" s="589"/>
      <c r="BQ176" s="589"/>
      <c r="BR176" s="589"/>
      <c r="BS176" s="589"/>
      <c r="BT176" s="589"/>
      <c r="BU176" s="589"/>
      <c r="BW176" s="589"/>
      <c r="BX176" s="589"/>
      <c r="BY176" s="589"/>
      <c r="BZ176" s="589"/>
    </row>
    <row r="177" spans="1:78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41"/>
        <v/>
      </c>
      <c r="N177" s="562" t="str">
        <f t="shared" si="42"/>
        <v/>
      </c>
      <c r="O177" s="562"/>
      <c r="P177" s="562" t="str">
        <f t="shared" si="43"/>
        <v/>
      </c>
      <c r="Q177" s="586" t="str">
        <f t="shared" si="39"/>
        <v/>
      </c>
      <c r="R177" s="587" t="str">
        <f t="shared" si="40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IF($K148="","",SUM(IF(LEFT($AM177:$BM177,1)="X",1,0)))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I177" s="589"/>
      <c r="BJ177" s="589"/>
      <c r="BK177" s="589"/>
      <c r="BL177" s="589"/>
      <c r="BM177" s="589"/>
      <c r="BN177" s="589"/>
      <c r="BO177" s="589"/>
      <c r="BQ177" s="589"/>
      <c r="BR177" s="589"/>
      <c r="BS177" s="589"/>
      <c r="BT177" s="589"/>
      <c r="BU177" s="589"/>
      <c r="BW177" s="589"/>
      <c r="BX177" s="589"/>
      <c r="BY177" s="589"/>
      <c r="BZ177" s="589"/>
    </row>
    <row r="178" spans="1:78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41"/>
        <v/>
      </c>
      <c r="N178" s="562" t="str">
        <f t="shared" si="42"/>
        <v/>
      </c>
      <c r="O178" s="562"/>
      <c r="P178" s="562" t="str">
        <f t="shared" si="43"/>
        <v/>
      </c>
      <c r="Q178" s="586" t="str">
        <f t="shared" si="39"/>
        <v/>
      </c>
      <c r="R178" s="587" t="str">
        <f t="shared" si="40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IF($K149="","",SUM(IF(LEFT($AM178:$BM178,1)="X",1,0)))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I178" s="589"/>
      <c r="BJ178" s="589"/>
      <c r="BK178" s="589"/>
      <c r="BL178" s="589"/>
      <c r="BM178" s="589"/>
      <c r="BN178" s="589"/>
      <c r="BO178" s="589"/>
      <c r="BQ178" s="589"/>
      <c r="BR178" s="589"/>
      <c r="BS178" s="589"/>
      <c r="BT178" s="589"/>
      <c r="BU178" s="589"/>
      <c r="BW178" s="589"/>
      <c r="BX178" s="589"/>
      <c r="BY178" s="589"/>
      <c r="BZ178" s="589"/>
    </row>
    <row r="179" spans="1:78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41"/>
        <v/>
      </c>
      <c r="N179" s="562" t="str">
        <f t="shared" si="42"/>
        <v/>
      </c>
      <c r="O179" s="562"/>
      <c r="P179" s="562" t="str">
        <f t="shared" si="43"/>
        <v/>
      </c>
      <c r="Q179" s="586" t="str">
        <f t="shared" si="39"/>
        <v/>
      </c>
      <c r="R179" s="587" t="str">
        <f t="shared" si="40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IF($K150="","",SUM(IF(LEFT($AM179:$BM179,1)="X",1,0)))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I179" s="589"/>
      <c r="BJ179" s="589"/>
      <c r="BK179" s="589"/>
      <c r="BL179" s="589"/>
      <c r="BM179" s="589"/>
      <c r="BN179" s="589"/>
      <c r="BO179" s="589"/>
      <c r="BQ179" s="589"/>
      <c r="BR179" s="589"/>
      <c r="BS179" s="589"/>
      <c r="BT179" s="589"/>
      <c r="BU179" s="589"/>
      <c r="BW179" s="589"/>
      <c r="BX179" s="589"/>
      <c r="BY179" s="589"/>
      <c r="BZ179" s="589"/>
    </row>
    <row r="180" spans="1:78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41"/>
        <v/>
      </c>
      <c r="N180" s="562" t="str">
        <f t="shared" si="42"/>
        <v/>
      </c>
      <c r="O180" s="562"/>
      <c r="P180" s="562" t="str">
        <f t="shared" si="43"/>
        <v/>
      </c>
      <c r="Q180" s="586" t="str">
        <f t="shared" si="39"/>
        <v/>
      </c>
      <c r="R180" s="587" t="str">
        <f t="shared" si="40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IF($K151="","",SUM(IF(LEFT($AM180:$BM180,1)="X",1,0)))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I180" s="589"/>
      <c r="BJ180" s="589"/>
      <c r="BK180" s="589"/>
      <c r="BL180" s="589"/>
      <c r="BM180" s="589"/>
      <c r="BN180" s="589"/>
      <c r="BO180" s="589"/>
      <c r="BQ180" s="589"/>
      <c r="BR180" s="589"/>
      <c r="BS180" s="589"/>
      <c r="BT180" s="589"/>
      <c r="BU180" s="589"/>
      <c r="BW180" s="589"/>
      <c r="BX180" s="589"/>
      <c r="BY180" s="589"/>
      <c r="BZ180" s="589"/>
    </row>
    <row r="181" spans="1:78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41"/>
        <v/>
      </c>
      <c r="N181" s="562" t="str">
        <f t="shared" si="42"/>
        <v/>
      </c>
      <c r="O181" s="562"/>
      <c r="P181" s="562" t="str">
        <f t="shared" si="43"/>
        <v/>
      </c>
      <c r="Q181" s="586" t="str">
        <f t="shared" si="39"/>
        <v/>
      </c>
      <c r="R181" s="587" t="str">
        <f t="shared" si="40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IF($K152="","",SUM(IF(LEFT($AM181:$BM181,1)="X",1,0)))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I181" s="589"/>
      <c r="BJ181" s="589"/>
      <c r="BK181" s="589"/>
      <c r="BL181" s="589"/>
      <c r="BM181" s="589"/>
      <c r="BN181" s="589"/>
      <c r="BO181" s="589"/>
      <c r="BQ181" s="589"/>
      <c r="BR181" s="589"/>
      <c r="BS181" s="589"/>
      <c r="BT181" s="589"/>
      <c r="BU181" s="589"/>
      <c r="BW181" s="589"/>
      <c r="BX181" s="589"/>
      <c r="BY181" s="589"/>
      <c r="BZ181" s="589"/>
    </row>
    <row r="182" spans="1:78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41"/>
        <v/>
      </c>
      <c r="N182" s="562" t="str">
        <f t="shared" si="42"/>
        <v/>
      </c>
      <c r="O182" s="562"/>
      <c r="P182" s="562" t="str">
        <f t="shared" si="43"/>
        <v/>
      </c>
      <c r="Q182" s="586" t="str">
        <f t="shared" si="39"/>
        <v/>
      </c>
      <c r="R182" s="587" t="str">
        <f t="shared" si="40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IF($K153="","",SUM(IF(LEFT($AM182:$BM182,1)="X",1,0)))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I182" s="589"/>
      <c r="BJ182" s="589"/>
      <c r="BK182" s="589"/>
      <c r="BL182" s="589"/>
      <c r="BM182" s="589"/>
      <c r="BN182" s="589"/>
      <c r="BO182" s="589"/>
      <c r="BQ182" s="589"/>
      <c r="BR182" s="589"/>
      <c r="BS182" s="589"/>
      <c r="BT182" s="589"/>
      <c r="BU182" s="589"/>
      <c r="BW182" s="589"/>
      <c r="BX182" s="589"/>
      <c r="BY182" s="589"/>
      <c r="BZ182" s="589"/>
    </row>
    <row r="183" spans="1:78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41"/>
        <v/>
      </c>
      <c r="N183" s="562" t="str">
        <f t="shared" si="42"/>
        <v/>
      </c>
      <c r="O183" s="562"/>
      <c r="P183" s="562" t="str">
        <f t="shared" si="43"/>
        <v/>
      </c>
      <c r="Q183" s="586" t="str">
        <f t="shared" si="39"/>
        <v/>
      </c>
      <c r="R183" s="587" t="str">
        <f t="shared" si="40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IF($K154="","",SUM(IF(LEFT($AM183:$BM183,1)="X",1,0)))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I183" s="589"/>
      <c r="BJ183" s="589"/>
      <c r="BK183" s="589"/>
      <c r="BL183" s="589"/>
      <c r="BM183" s="589"/>
      <c r="BN183" s="589"/>
      <c r="BO183" s="589"/>
      <c r="BQ183" s="589"/>
      <c r="BR183" s="589"/>
      <c r="BS183" s="589"/>
      <c r="BT183" s="589"/>
      <c r="BU183" s="589"/>
      <c r="BW183" s="589"/>
      <c r="BX183" s="589"/>
      <c r="BY183" s="589"/>
      <c r="BZ183" s="589"/>
    </row>
    <row r="184" spans="1:78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41"/>
        <v/>
      </c>
      <c r="N184" s="562" t="str">
        <f t="shared" si="42"/>
        <v/>
      </c>
      <c r="O184" s="562"/>
      <c r="P184" s="562" t="str">
        <f t="shared" si="43"/>
        <v/>
      </c>
      <c r="Q184" s="586" t="str">
        <f t="shared" si="39"/>
        <v/>
      </c>
      <c r="R184" s="587" t="str">
        <f t="shared" si="40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IF($K155="","",SUM(IF(LEFT($AM184:$BM184,1)="X",1,0)))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I184" s="589"/>
      <c r="BJ184" s="589"/>
      <c r="BK184" s="589"/>
      <c r="BL184" s="589"/>
      <c r="BM184" s="589"/>
      <c r="BN184" s="589"/>
      <c r="BO184" s="589"/>
      <c r="BQ184" s="589"/>
      <c r="BR184" s="589"/>
      <c r="BS184" s="589"/>
      <c r="BT184" s="589"/>
      <c r="BU184" s="589"/>
      <c r="BW184" s="589"/>
      <c r="BX184" s="589"/>
      <c r="BY184" s="589"/>
      <c r="BZ184" s="589"/>
    </row>
    <row r="185" spans="1:78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41"/>
        <v/>
      </c>
      <c r="N185" s="562" t="str">
        <f t="shared" si="42"/>
        <v/>
      </c>
      <c r="O185" s="562"/>
      <c r="P185" s="562" t="str">
        <f t="shared" si="43"/>
        <v/>
      </c>
      <c r="Q185" s="586" t="str">
        <f t="shared" si="39"/>
        <v/>
      </c>
      <c r="R185" s="587" t="str">
        <f t="shared" si="40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IF($K156="","",SUM(IF(LEFT($AM185:$BM185,1)="X",1,0)))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I185" s="589"/>
      <c r="BJ185" s="589"/>
      <c r="BK185" s="589"/>
      <c r="BL185" s="589"/>
      <c r="BM185" s="589"/>
      <c r="BN185" s="589"/>
      <c r="BO185" s="589"/>
      <c r="BQ185" s="589"/>
      <c r="BR185" s="589"/>
      <c r="BS185" s="589"/>
      <c r="BT185" s="589"/>
      <c r="BU185" s="589"/>
      <c r="BW185" s="589"/>
      <c r="BX185" s="589"/>
      <c r="BY185" s="589"/>
      <c r="BZ185" s="589"/>
    </row>
    <row r="186" spans="1:78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41"/>
        <v/>
      </c>
      <c r="N186" s="562" t="str">
        <f t="shared" si="42"/>
        <v/>
      </c>
      <c r="O186" s="562"/>
      <c r="P186" s="562" t="str">
        <f t="shared" si="43"/>
        <v/>
      </c>
      <c r="Q186" s="586" t="str">
        <f t="shared" si="39"/>
        <v/>
      </c>
      <c r="R186" s="587" t="str">
        <f t="shared" si="40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IF($K157="","",SUM(IF(LEFT($AM186:$BM186,1)="X",1,0)))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I186" s="589"/>
      <c r="BJ186" s="589"/>
      <c r="BK186" s="589"/>
      <c r="BL186" s="589"/>
      <c r="BM186" s="589"/>
      <c r="BN186" s="589"/>
      <c r="BO186" s="589"/>
      <c r="BQ186" s="589"/>
      <c r="BR186" s="589"/>
      <c r="BS186" s="589"/>
      <c r="BT186" s="589"/>
      <c r="BU186" s="589"/>
      <c r="BW186" s="589"/>
      <c r="BX186" s="589"/>
      <c r="BY186" s="589"/>
      <c r="BZ186" s="589"/>
    </row>
    <row r="187" spans="1:78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41"/>
        <v/>
      </c>
      <c r="N187" s="562" t="str">
        <f t="shared" si="42"/>
        <v/>
      </c>
      <c r="O187" s="562"/>
      <c r="P187" s="562" t="str">
        <f t="shared" si="43"/>
        <v/>
      </c>
      <c r="Q187" s="586" t="str">
        <f t="shared" si="39"/>
        <v/>
      </c>
      <c r="R187" s="587" t="str">
        <f t="shared" si="40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IF($K158="","",SUM(IF(LEFT($AM187:$BM187,1)="X",1,0)))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I187" s="589"/>
      <c r="BJ187" s="589"/>
      <c r="BK187" s="589"/>
      <c r="BL187" s="589"/>
      <c r="BM187" s="589"/>
      <c r="BN187" s="589"/>
      <c r="BO187" s="589"/>
      <c r="BQ187" s="589"/>
      <c r="BR187" s="589"/>
      <c r="BS187" s="589"/>
      <c r="BT187" s="589"/>
      <c r="BU187" s="589"/>
      <c r="BW187" s="589"/>
      <c r="BX187" s="589"/>
      <c r="BY187" s="589"/>
      <c r="BZ187" s="589"/>
    </row>
    <row r="188" spans="1:78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41"/>
        <v/>
      </c>
      <c r="N188" s="562" t="str">
        <f t="shared" si="42"/>
        <v/>
      </c>
      <c r="O188" s="562"/>
      <c r="P188" s="562" t="str">
        <f t="shared" si="43"/>
        <v/>
      </c>
      <c r="Q188" s="586" t="str">
        <f t="shared" si="39"/>
        <v/>
      </c>
      <c r="R188" s="587" t="str">
        <f t="shared" si="40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IF($K159="","",SUM(IF(LEFT($AM188:$BM188,1)="X",1,0)))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I188" s="589"/>
      <c r="BJ188" s="589"/>
      <c r="BK188" s="589"/>
      <c r="BL188" s="589"/>
      <c r="BM188" s="589"/>
      <c r="BN188" s="589"/>
      <c r="BO188" s="589"/>
      <c r="BQ188" s="589"/>
      <c r="BR188" s="589"/>
      <c r="BS188" s="589"/>
      <c r="BT188" s="589"/>
      <c r="BU188" s="589"/>
      <c r="BW188" s="589"/>
      <c r="BX188" s="589"/>
      <c r="BY188" s="589"/>
      <c r="BZ188" s="589"/>
    </row>
    <row r="189" spans="1:78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41"/>
        <v/>
      </c>
      <c r="N189" s="562" t="str">
        <f t="shared" si="42"/>
        <v/>
      </c>
      <c r="O189" s="562"/>
      <c r="P189" s="562" t="str">
        <f t="shared" si="43"/>
        <v/>
      </c>
      <c r="Q189" s="586" t="str">
        <f t="shared" si="39"/>
        <v/>
      </c>
      <c r="R189" s="587" t="str">
        <f t="shared" si="40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IF($K160="","",SUM(IF(LEFT($AM189:$BM189,1)="X",1,0)))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I189" s="589"/>
      <c r="BJ189" s="589"/>
      <c r="BK189" s="589"/>
      <c r="BL189" s="589"/>
      <c r="BM189" s="589"/>
      <c r="BN189" s="589"/>
      <c r="BO189" s="589"/>
      <c r="BQ189" s="589"/>
      <c r="BR189" s="589"/>
      <c r="BS189" s="589"/>
      <c r="BT189" s="589"/>
      <c r="BU189" s="589"/>
      <c r="BW189" s="589"/>
      <c r="BX189" s="589"/>
      <c r="BY189" s="589"/>
      <c r="BZ189" s="589"/>
    </row>
    <row r="190" spans="1:78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41"/>
        <v/>
      </c>
      <c r="N190" s="562" t="str">
        <f t="shared" si="42"/>
        <v/>
      </c>
      <c r="O190" s="562"/>
      <c r="P190" s="562" t="str">
        <f t="shared" si="43"/>
        <v/>
      </c>
      <c r="Q190" s="586" t="str">
        <f t="shared" si="39"/>
        <v/>
      </c>
      <c r="R190" s="587" t="str">
        <f t="shared" si="40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IF($K161="","",SUM(IF(LEFT($AM190:$BM190,1)="X",1,0)))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I190" s="589"/>
      <c r="BJ190" s="589"/>
      <c r="BK190" s="589"/>
      <c r="BL190" s="589"/>
      <c r="BM190" s="589"/>
      <c r="BN190" s="589"/>
      <c r="BO190" s="589"/>
      <c r="BQ190" s="589"/>
      <c r="BR190" s="589"/>
      <c r="BS190" s="589"/>
      <c r="BT190" s="589"/>
      <c r="BU190" s="589"/>
      <c r="BW190" s="589"/>
      <c r="BX190" s="589"/>
      <c r="BY190" s="589"/>
      <c r="BZ190" s="589"/>
    </row>
    <row r="191" spans="1:78" ht="15">
      <c r="A191" s="561"/>
      <c r="E191" s="584" t="str">
        <f>IF(J191=Table!$C$1,VLOOKUP(H191,Table!$B$38:$AO$61,Table!$AO$35-1,FALSE),"")</f>
        <v/>
      </c>
      <c r="F191" s="555"/>
      <c r="H191" s="590"/>
      <c r="I191" s="576"/>
      <c r="J191" s="576"/>
      <c r="M191" s="562" t="str">
        <f t="shared" si="41"/>
        <v/>
      </c>
      <c r="N191" s="562" t="str">
        <f t="shared" si="42"/>
        <v/>
      </c>
      <c r="O191" s="562"/>
      <c r="P191" s="562" t="str">
        <f t="shared" ref="P191:P198" si="44">IF(K162="","",IF(N191&gt;P$19,"O",IF(N191&lt;P$19,"U")))</f>
        <v/>
      </c>
      <c r="Q191" s="586" t="str">
        <f t="shared" si="39"/>
        <v/>
      </c>
      <c r="R191" s="587" t="str">
        <f t="shared" si="40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IF($K162="","",SUM(IF(LEFT($AM191:$BM191,1)="X",1,0)))</f>
        <v/>
      </c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I191" s="589"/>
      <c r="BJ191" s="589"/>
      <c r="BK191" s="589"/>
      <c r="BL191" s="589"/>
      <c r="BM191" s="589"/>
      <c r="BN191" s="589"/>
      <c r="BO191" s="589"/>
      <c r="BQ191" s="589"/>
      <c r="BR191" s="589"/>
      <c r="BS191" s="589"/>
      <c r="BT191" s="589"/>
      <c r="BU191" s="589"/>
      <c r="BW191" s="589"/>
      <c r="BX191" s="589"/>
      <c r="BY191" s="589"/>
      <c r="BZ191" s="589"/>
    </row>
    <row r="192" spans="1:78" ht="15">
      <c r="A192" s="561"/>
      <c r="E192" s="584" t="str">
        <f>IF(J192=Table!$C$1,VLOOKUP(H192,Table!$B$38:$AO$61,Table!$AO$35-1,FALSE),"")</f>
        <v/>
      </c>
      <c r="P192" s="562" t="str">
        <f t="shared" si="44"/>
        <v/>
      </c>
      <c r="AJ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I192" s="589"/>
      <c r="BJ192" s="589"/>
      <c r="BK192" s="589"/>
      <c r="BL192" s="589"/>
      <c r="BM192" s="589"/>
      <c r="BN192" s="589"/>
      <c r="BO192" s="589"/>
      <c r="BQ192" s="589"/>
      <c r="BR192" s="589"/>
      <c r="BS192" s="589"/>
      <c r="BT192" s="589"/>
      <c r="BU192" s="589"/>
      <c r="BW192" s="589"/>
      <c r="BX192" s="589"/>
      <c r="BY192" s="589"/>
      <c r="BZ192" s="589"/>
    </row>
    <row r="193" spans="1:78" ht="15">
      <c r="A193" s="561"/>
      <c r="P193" s="562" t="str">
        <f t="shared" si="44"/>
        <v/>
      </c>
      <c r="AJ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I193" s="589"/>
      <c r="BJ193" s="589"/>
      <c r="BK193" s="589"/>
      <c r="BL193" s="589"/>
      <c r="BM193" s="589"/>
      <c r="BN193" s="589"/>
      <c r="BO193" s="589"/>
      <c r="BQ193" s="589"/>
      <c r="BR193" s="589"/>
      <c r="BS193" s="589"/>
      <c r="BT193" s="589"/>
      <c r="BU193" s="589"/>
      <c r="BW193" s="589"/>
      <c r="BX193" s="589"/>
      <c r="BY193" s="589"/>
      <c r="BZ193" s="589"/>
    </row>
    <row r="194" spans="1:78" ht="15">
      <c r="A194" s="561"/>
      <c r="P194" s="562" t="str">
        <f t="shared" si="44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I194" s="589"/>
      <c r="BJ194" s="589"/>
      <c r="BK194" s="589"/>
      <c r="BL194" s="589"/>
      <c r="BM194" s="589"/>
      <c r="BN194" s="589"/>
      <c r="BO194" s="589"/>
      <c r="BQ194" s="589"/>
      <c r="BR194" s="589"/>
      <c r="BS194" s="589"/>
      <c r="BT194" s="589"/>
      <c r="BU194" s="589"/>
      <c r="BW194" s="589"/>
      <c r="BX194" s="589"/>
      <c r="BY194" s="589"/>
      <c r="BZ194" s="589"/>
    </row>
    <row r="195" spans="1:78" ht="15">
      <c r="A195" s="561"/>
      <c r="P195" s="562" t="str">
        <f t="shared" si="44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I195" s="589"/>
      <c r="BJ195" s="589"/>
      <c r="BK195" s="589"/>
      <c r="BL195" s="589"/>
      <c r="BM195" s="589"/>
      <c r="BN195" s="589"/>
      <c r="BO195" s="589"/>
      <c r="BQ195" s="589"/>
      <c r="BR195" s="589"/>
      <c r="BS195" s="589"/>
      <c r="BT195" s="589"/>
      <c r="BU195" s="589"/>
      <c r="BW195" s="589"/>
      <c r="BX195" s="589"/>
      <c r="BY195" s="589"/>
      <c r="BZ195" s="589"/>
    </row>
    <row r="196" spans="1:78" ht="15">
      <c r="A196" s="561"/>
      <c r="P196" s="562" t="str">
        <f t="shared" si="44"/>
        <v/>
      </c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I196" s="589"/>
      <c r="BJ196" s="589"/>
      <c r="BK196" s="589"/>
      <c r="BL196" s="589"/>
      <c r="BM196" s="589"/>
      <c r="BN196" s="589"/>
      <c r="BO196" s="589"/>
      <c r="BQ196" s="589"/>
      <c r="BR196" s="589"/>
      <c r="BS196" s="589"/>
      <c r="BT196" s="589"/>
      <c r="BU196" s="589"/>
      <c r="BW196" s="589"/>
      <c r="BX196" s="589"/>
      <c r="BY196" s="589"/>
      <c r="BZ196" s="589"/>
    </row>
    <row r="197" spans="1:78" ht="15">
      <c r="A197" s="561"/>
      <c r="P197" s="562" t="str">
        <f t="shared" si="44"/>
        <v/>
      </c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I197" s="589"/>
      <c r="BJ197" s="589"/>
      <c r="BK197" s="589"/>
      <c r="BL197" s="589"/>
      <c r="BM197" s="589"/>
      <c r="BN197" s="589"/>
      <c r="BO197" s="589"/>
      <c r="BQ197" s="589"/>
      <c r="BR197" s="589"/>
      <c r="BS197" s="589"/>
      <c r="BT197" s="589"/>
      <c r="BU197" s="589"/>
      <c r="BW197" s="589"/>
      <c r="BX197" s="589"/>
      <c r="BY197" s="589"/>
      <c r="BZ197" s="589"/>
    </row>
    <row r="198" spans="1:78" ht="15">
      <c r="A198" s="561"/>
      <c r="P198" s="562" t="str">
        <f t="shared" si="44"/>
        <v/>
      </c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I198" s="589"/>
      <c r="BJ198" s="589"/>
      <c r="BK198" s="589"/>
      <c r="BL198" s="589"/>
      <c r="BM198" s="589"/>
      <c r="BN198" s="589"/>
      <c r="BO198" s="589"/>
      <c r="BQ198" s="589"/>
      <c r="BR198" s="589"/>
      <c r="BS198" s="589"/>
      <c r="BT198" s="589"/>
      <c r="BU198" s="589"/>
      <c r="BW198" s="589"/>
      <c r="BX198" s="589"/>
      <c r="BY198" s="589"/>
      <c r="BZ198" s="589"/>
    </row>
    <row r="199" spans="1:78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I199" s="589"/>
      <c r="BJ199" s="589"/>
      <c r="BK199" s="589"/>
      <c r="BL199" s="589"/>
      <c r="BM199" s="589"/>
      <c r="BN199" s="589"/>
      <c r="BO199" s="589"/>
      <c r="BQ199" s="589"/>
      <c r="BR199" s="589"/>
      <c r="BS199" s="589"/>
      <c r="BT199" s="589"/>
      <c r="BU199" s="589"/>
      <c r="BW199" s="589"/>
      <c r="BX199" s="589"/>
      <c r="BY199" s="589"/>
      <c r="BZ199" s="589"/>
    </row>
    <row r="200" spans="1:78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I200" s="589"/>
      <c r="BJ200" s="589"/>
      <c r="BK200" s="589"/>
      <c r="BL200" s="589"/>
      <c r="BM200" s="589"/>
      <c r="BN200" s="589"/>
      <c r="BO200" s="589"/>
      <c r="BQ200" s="589"/>
      <c r="BR200" s="589"/>
      <c r="BS200" s="589"/>
      <c r="BT200" s="589"/>
      <c r="BU200" s="589"/>
      <c r="BW200" s="589"/>
      <c r="BX200" s="589"/>
      <c r="BY200" s="589"/>
      <c r="BZ200" s="589"/>
    </row>
    <row r="201" spans="1:78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I201" s="589"/>
      <c r="BJ201" s="589"/>
      <c r="BK201" s="589"/>
      <c r="BL201" s="589"/>
      <c r="BM201" s="589"/>
      <c r="BN201" s="589"/>
      <c r="BO201" s="589"/>
      <c r="BQ201" s="589"/>
      <c r="BR201" s="589"/>
      <c r="BS201" s="589"/>
      <c r="BT201" s="589"/>
      <c r="BU201" s="589"/>
      <c r="BW201" s="589"/>
      <c r="BX201" s="589"/>
      <c r="BY201" s="589"/>
      <c r="BZ201" s="589"/>
    </row>
    <row r="202" spans="1:78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I202" s="589"/>
      <c r="BJ202" s="589"/>
      <c r="BK202" s="589"/>
      <c r="BL202" s="589"/>
      <c r="BM202" s="589"/>
      <c r="BN202" s="589"/>
      <c r="BO202" s="589"/>
      <c r="BQ202" s="589"/>
      <c r="BR202" s="589"/>
      <c r="BS202" s="589"/>
      <c r="BT202" s="589"/>
      <c r="BU202" s="589"/>
      <c r="BW202" s="589"/>
      <c r="BX202" s="589"/>
      <c r="BY202" s="589"/>
      <c r="BZ202" s="589"/>
    </row>
    <row r="203" spans="1:78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I203" s="589"/>
      <c r="BJ203" s="589"/>
      <c r="BK203" s="589"/>
      <c r="BL203" s="589"/>
      <c r="BM203" s="589"/>
      <c r="BN203" s="589"/>
      <c r="BO203" s="589"/>
      <c r="BQ203" s="589"/>
      <c r="BR203" s="589"/>
      <c r="BS203" s="589"/>
      <c r="BT203" s="589"/>
      <c r="BU203" s="589"/>
      <c r="BW203" s="589"/>
      <c r="BX203" s="589"/>
      <c r="BY203" s="589"/>
      <c r="BZ203" s="589"/>
    </row>
    <row r="204" spans="1:78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I204" s="589"/>
      <c r="BJ204" s="589"/>
      <c r="BK204" s="589"/>
      <c r="BL204" s="589"/>
      <c r="BM204" s="589"/>
      <c r="BN204" s="589"/>
      <c r="BO204" s="589"/>
      <c r="BQ204" s="589"/>
      <c r="BR204" s="589"/>
      <c r="BS204" s="589"/>
      <c r="BT204" s="589"/>
      <c r="BU204" s="589"/>
      <c r="BW204" s="589"/>
      <c r="BX204" s="589"/>
      <c r="BY204" s="589"/>
      <c r="BZ204" s="589"/>
    </row>
    <row r="205" spans="1:78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I205" s="589"/>
      <c r="BJ205" s="589"/>
      <c r="BK205" s="589"/>
      <c r="BL205" s="589"/>
      <c r="BM205" s="589"/>
      <c r="BN205" s="589"/>
      <c r="BO205" s="589"/>
      <c r="BQ205" s="589"/>
      <c r="BR205" s="589"/>
      <c r="BS205" s="589"/>
      <c r="BT205" s="589"/>
      <c r="BU205" s="589"/>
      <c r="BW205" s="589"/>
      <c r="BX205" s="589"/>
      <c r="BY205" s="589"/>
      <c r="BZ205" s="589"/>
    </row>
    <row r="206" spans="1:78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I206" s="589"/>
      <c r="BJ206" s="589"/>
      <c r="BK206" s="589"/>
      <c r="BL206" s="589"/>
      <c r="BM206" s="589"/>
      <c r="BN206" s="589"/>
      <c r="BO206" s="589"/>
      <c r="BQ206" s="589"/>
      <c r="BR206" s="589"/>
      <c r="BS206" s="589"/>
      <c r="BT206" s="589"/>
      <c r="BU206" s="589"/>
      <c r="BW206" s="589"/>
      <c r="BX206" s="589"/>
      <c r="BY206" s="589"/>
      <c r="BZ206" s="589"/>
    </row>
    <row r="207" spans="1:78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I207" s="589"/>
      <c r="BJ207" s="589"/>
      <c r="BK207" s="589"/>
      <c r="BL207" s="589"/>
      <c r="BM207" s="589"/>
      <c r="BN207" s="589"/>
      <c r="BO207" s="589"/>
      <c r="BQ207" s="589"/>
      <c r="BR207" s="589"/>
      <c r="BS207" s="589"/>
      <c r="BT207" s="589"/>
      <c r="BU207" s="589"/>
      <c r="BW207" s="589"/>
      <c r="BX207" s="589"/>
      <c r="BY207" s="589"/>
      <c r="BZ207" s="589"/>
    </row>
    <row r="208" spans="1:78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I208" s="589"/>
      <c r="BJ208" s="589"/>
      <c r="BK208" s="589"/>
      <c r="BL208" s="589"/>
      <c r="BM208" s="589"/>
      <c r="BN208" s="589"/>
      <c r="BO208" s="589"/>
      <c r="BQ208" s="589"/>
      <c r="BR208" s="589"/>
      <c r="BS208" s="589"/>
      <c r="BT208" s="589"/>
      <c r="BU208" s="589"/>
      <c r="BW208" s="589"/>
      <c r="BX208" s="589"/>
      <c r="BY208" s="589"/>
      <c r="BZ208" s="589"/>
    </row>
    <row r="209" spans="1:78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I209" s="589"/>
      <c r="BJ209" s="589"/>
      <c r="BK209" s="589"/>
      <c r="BL209" s="589"/>
      <c r="BM209" s="589"/>
      <c r="BN209" s="589"/>
      <c r="BO209" s="589"/>
      <c r="BQ209" s="589"/>
      <c r="BR209" s="589"/>
      <c r="BS209" s="589"/>
      <c r="BT209" s="589"/>
      <c r="BU209" s="589"/>
      <c r="BW209" s="589"/>
      <c r="BX209" s="589"/>
      <c r="BY209" s="589"/>
      <c r="BZ209" s="589"/>
    </row>
    <row r="210" spans="1:78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I210" s="589"/>
      <c r="BJ210" s="589"/>
      <c r="BK210" s="589"/>
      <c r="BL210" s="589"/>
      <c r="BM210" s="589"/>
      <c r="BN210" s="589"/>
      <c r="BO210" s="589"/>
      <c r="BQ210" s="589"/>
      <c r="BR210" s="589"/>
      <c r="BS210" s="589"/>
      <c r="BT210" s="589"/>
      <c r="BU210" s="589"/>
      <c r="BW210" s="589"/>
      <c r="BX210" s="589"/>
      <c r="BY210" s="589"/>
      <c r="BZ210" s="589"/>
    </row>
    <row r="211" spans="1:78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I211" s="589"/>
      <c r="BJ211" s="589"/>
      <c r="BK211" s="589"/>
      <c r="BL211" s="589"/>
      <c r="BM211" s="589"/>
      <c r="BN211" s="589"/>
      <c r="BO211" s="589"/>
      <c r="BQ211" s="589"/>
      <c r="BR211" s="589"/>
      <c r="BS211" s="589"/>
      <c r="BT211" s="589"/>
      <c r="BU211" s="589"/>
      <c r="BW211" s="589"/>
      <c r="BX211" s="589"/>
      <c r="BY211" s="589"/>
      <c r="BZ211" s="589"/>
    </row>
    <row r="212" spans="1:78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I212" s="589"/>
      <c r="BJ212" s="589"/>
      <c r="BK212" s="589"/>
      <c r="BL212" s="589"/>
      <c r="BM212" s="589"/>
      <c r="BN212" s="589"/>
      <c r="BO212" s="589"/>
      <c r="BQ212" s="589"/>
      <c r="BR212" s="589"/>
      <c r="BS212" s="589"/>
      <c r="BT212" s="589"/>
      <c r="BU212" s="589"/>
      <c r="BW212" s="589"/>
      <c r="BX212" s="589"/>
      <c r="BY212" s="589"/>
      <c r="BZ212" s="589"/>
    </row>
    <row r="213" spans="1:78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I213" s="589"/>
      <c r="BJ213" s="589"/>
      <c r="BK213" s="589"/>
      <c r="BL213" s="589"/>
      <c r="BM213" s="589"/>
      <c r="BN213" s="589"/>
      <c r="BO213" s="589"/>
      <c r="BQ213" s="589"/>
      <c r="BR213" s="589"/>
      <c r="BS213" s="589"/>
      <c r="BT213" s="589"/>
      <c r="BU213" s="589"/>
      <c r="BW213" s="589"/>
      <c r="BX213" s="589"/>
      <c r="BY213" s="589"/>
      <c r="BZ213" s="589"/>
    </row>
    <row r="214" spans="1:78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I214" s="589"/>
      <c r="BJ214" s="589"/>
      <c r="BK214" s="589"/>
      <c r="BL214" s="589"/>
      <c r="BM214" s="589"/>
      <c r="BN214" s="589"/>
      <c r="BO214" s="589"/>
      <c r="BQ214" s="589"/>
      <c r="BR214" s="589"/>
      <c r="BS214" s="589"/>
      <c r="BT214" s="589"/>
      <c r="BU214" s="589"/>
      <c r="BW214" s="589"/>
      <c r="BX214" s="589"/>
      <c r="BY214" s="589"/>
      <c r="BZ214" s="589"/>
    </row>
    <row r="215" spans="1:78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I215" s="589"/>
      <c r="BJ215" s="589"/>
      <c r="BK215" s="589"/>
      <c r="BL215" s="589"/>
      <c r="BM215" s="589"/>
      <c r="BN215" s="589"/>
      <c r="BO215" s="589"/>
      <c r="BQ215" s="589"/>
      <c r="BR215" s="589"/>
      <c r="BS215" s="589"/>
      <c r="BT215" s="589"/>
      <c r="BU215" s="589"/>
      <c r="BW215" s="589"/>
      <c r="BX215" s="589"/>
      <c r="BY215" s="589"/>
      <c r="BZ215" s="589"/>
    </row>
    <row r="216" spans="1:78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I216" s="589"/>
      <c r="BJ216" s="589"/>
      <c r="BK216" s="589"/>
      <c r="BL216" s="589"/>
      <c r="BM216" s="589"/>
      <c r="BN216" s="589"/>
      <c r="BO216" s="589"/>
      <c r="BQ216" s="589"/>
      <c r="BR216" s="589"/>
      <c r="BS216" s="589"/>
      <c r="BT216" s="589"/>
      <c r="BU216" s="589"/>
      <c r="BW216" s="589"/>
      <c r="BX216" s="589"/>
      <c r="BY216" s="589"/>
      <c r="BZ216" s="589"/>
    </row>
    <row r="217" spans="1:78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V217" s="589"/>
      <c r="AW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I217" s="589"/>
      <c r="BJ217" s="589"/>
      <c r="BK217" s="589"/>
      <c r="BL217" s="589"/>
      <c r="BM217" s="589"/>
      <c r="BN217" s="589"/>
      <c r="BO217" s="589"/>
      <c r="BQ217" s="589"/>
      <c r="BR217" s="589"/>
      <c r="BS217" s="589"/>
      <c r="BT217" s="589"/>
      <c r="BU217" s="589"/>
      <c r="BW217" s="589"/>
      <c r="BX217" s="589"/>
      <c r="BY217" s="589"/>
      <c r="BZ217" s="589"/>
    </row>
    <row r="218" spans="1:78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V218" s="589"/>
      <c r="AW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I218" s="589"/>
      <c r="BJ218" s="589"/>
      <c r="BK218" s="589"/>
      <c r="BL218" s="589"/>
      <c r="BM218" s="589"/>
      <c r="BN218" s="589"/>
      <c r="BO218" s="589"/>
      <c r="BQ218" s="589"/>
      <c r="BR218" s="589"/>
      <c r="BS218" s="589"/>
      <c r="BT218" s="589"/>
      <c r="BU218" s="589"/>
      <c r="BW218" s="589"/>
      <c r="BX218" s="589"/>
      <c r="BY218" s="589"/>
      <c r="BZ218" s="589"/>
    </row>
    <row r="219" spans="1:78" ht="1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U219" s="589"/>
      <c r="AV219" s="589"/>
      <c r="AW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I219" s="589"/>
      <c r="BJ219" s="589"/>
      <c r="BK219" s="589"/>
      <c r="BL219" s="589"/>
      <c r="BM219" s="589"/>
      <c r="BN219" s="589"/>
      <c r="BO219" s="589"/>
      <c r="BQ219" s="589"/>
      <c r="BR219" s="589"/>
      <c r="BS219" s="589"/>
      <c r="BT219" s="589"/>
      <c r="BU219" s="589"/>
      <c r="BW219" s="589"/>
      <c r="BX219" s="589"/>
      <c r="BY219" s="589"/>
      <c r="BZ219" s="589"/>
    </row>
    <row r="220" spans="1:78" ht="1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T220" s="589"/>
      <c r="AU220" s="589"/>
      <c r="AV220" s="589"/>
      <c r="AW220" s="589"/>
      <c r="AY220" s="589"/>
      <c r="AZ220" s="589"/>
      <c r="BA220" s="589"/>
      <c r="BB220" s="589"/>
      <c r="BC220" s="589"/>
      <c r="BD220" s="589"/>
      <c r="BE220" s="589"/>
      <c r="BF220" s="589"/>
      <c r="BG220" s="589"/>
      <c r="BI220" s="589"/>
      <c r="BJ220" s="589"/>
      <c r="BK220" s="589"/>
      <c r="BL220" s="589"/>
      <c r="BM220" s="589"/>
      <c r="BN220" s="589"/>
      <c r="BO220" s="589"/>
      <c r="BQ220" s="589"/>
      <c r="BR220" s="589"/>
      <c r="BS220" s="589"/>
      <c r="BT220" s="589"/>
      <c r="BU220" s="589"/>
      <c r="BW220" s="589"/>
      <c r="BX220" s="589"/>
      <c r="BY220" s="589"/>
      <c r="BZ220" s="589"/>
    </row>
    <row r="221" spans="1:78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8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8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8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8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8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8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8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78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</row>
    <row r="230" spans="1:78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</row>
    <row r="231" spans="1:78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I231" s="561"/>
      <c r="BJ231" s="561"/>
      <c r="BK231" s="561"/>
      <c r="BL231" s="561"/>
      <c r="BM231" s="561"/>
      <c r="BN231" s="561"/>
      <c r="BO231" s="561"/>
      <c r="BQ231" s="561"/>
      <c r="BR231" s="561"/>
      <c r="BS231" s="561"/>
      <c r="BT231" s="561"/>
      <c r="BU231" s="561"/>
      <c r="BW231" s="561"/>
      <c r="BX231" s="561"/>
      <c r="BY231" s="561"/>
      <c r="BZ231" s="561"/>
    </row>
    <row r="232" spans="1:78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I232" s="561"/>
      <c r="BJ232" s="561"/>
      <c r="BK232" s="561"/>
      <c r="BL232" s="561"/>
      <c r="BM232" s="561"/>
      <c r="BN232" s="561"/>
      <c r="BO232" s="561"/>
      <c r="BQ232" s="561"/>
      <c r="BR232" s="561"/>
      <c r="BS232" s="561"/>
      <c r="BT232" s="561"/>
      <c r="BU232" s="561"/>
      <c r="BW232" s="561"/>
      <c r="BX232" s="561"/>
      <c r="BY232" s="561"/>
      <c r="BZ232" s="561"/>
    </row>
    <row r="233" spans="1:78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I233" s="561"/>
      <c r="BJ233" s="561"/>
      <c r="BK233" s="561"/>
      <c r="BL233" s="561"/>
      <c r="BM233" s="561"/>
      <c r="BN233" s="561"/>
      <c r="BO233" s="561"/>
      <c r="BQ233" s="561"/>
      <c r="BR233" s="561"/>
      <c r="BS233" s="561"/>
      <c r="BT233" s="561"/>
      <c r="BU233" s="561"/>
      <c r="BW233" s="561"/>
      <c r="BX233" s="561"/>
      <c r="BY233" s="561"/>
      <c r="BZ233" s="561"/>
    </row>
    <row r="234" spans="1:78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I234" s="561"/>
      <c r="BJ234" s="561"/>
      <c r="BK234" s="561"/>
      <c r="BL234" s="561"/>
      <c r="BM234" s="561"/>
      <c r="BN234" s="561"/>
      <c r="BO234" s="561"/>
      <c r="BQ234" s="561"/>
      <c r="BR234" s="561"/>
      <c r="BS234" s="561"/>
      <c r="BT234" s="561"/>
      <c r="BU234" s="561"/>
      <c r="BW234" s="561"/>
      <c r="BX234" s="561"/>
      <c r="BY234" s="561"/>
      <c r="BZ234" s="561"/>
    </row>
    <row r="235" spans="1:78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I235" s="561"/>
      <c r="BJ235" s="561"/>
      <c r="BK235" s="561"/>
      <c r="BL235" s="561"/>
      <c r="BM235" s="561"/>
      <c r="BN235" s="561"/>
      <c r="BO235" s="561"/>
      <c r="BQ235" s="561"/>
      <c r="BR235" s="561"/>
      <c r="BS235" s="561"/>
      <c r="BT235" s="561"/>
      <c r="BU235" s="561"/>
      <c r="BW235" s="561"/>
      <c r="BX235" s="561"/>
      <c r="BY235" s="561"/>
      <c r="BZ235" s="561"/>
    </row>
    <row r="236" spans="1:78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I236" s="561"/>
      <c r="BJ236" s="561"/>
      <c r="BK236" s="561"/>
      <c r="BL236" s="561"/>
      <c r="BM236" s="561"/>
      <c r="BN236" s="561"/>
      <c r="BO236" s="561"/>
      <c r="BQ236" s="561"/>
      <c r="BR236" s="561"/>
      <c r="BS236" s="561"/>
      <c r="BT236" s="561"/>
      <c r="BU236" s="561"/>
      <c r="BW236" s="561"/>
      <c r="BX236" s="561"/>
      <c r="BY236" s="561"/>
      <c r="BZ236" s="561"/>
    </row>
    <row r="237" spans="1:78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I237" s="561"/>
      <c r="BJ237" s="561"/>
      <c r="BK237" s="561"/>
      <c r="BL237" s="561"/>
      <c r="BM237" s="561"/>
      <c r="BN237" s="561"/>
      <c r="BO237" s="561"/>
      <c r="BQ237" s="561"/>
      <c r="BR237" s="561"/>
      <c r="BS237" s="561"/>
      <c r="BT237" s="561"/>
      <c r="BU237" s="561"/>
      <c r="BW237" s="561"/>
      <c r="BX237" s="561"/>
      <c r="BY237" s="561"/>
      <c r="BZ237" s="561"/>
    </row>
    <row r="238" spans="1:78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I238" s="561"/>
      <c r="BJ238" s="561"/>
      <c r="BK238" s="561"/>
      <c r="BL238" s="561"/>
      <c r="BM238" s="561"/>
      <c r="BN238" s="561"/>
      <c r="BO238" s="561"/>
      <c r="BQ238" s="561"/>
      <c r="BR238" s="561"/>
      <c r="BS238" s="561"/>
      <c r="BT238" s="561"/>
      <c r="BU238" s="561"/>
      <c r="BW238" s="561"/>
      <c r="BX238" s="561"/>
      <c r="BY238" s="561"/>
      <c r="BZ238" s="561"/>
    </row>
    <row r="239" spans="1:78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I239" s="561"/>
      <c r="BJ239" s="561"/>
      <c r="BK239" s="561"/>
      <c r="BL239" s="561"/>
      <c r="BM239" s="561"/>
      <c r="BN239" s="561"/>
      <c r="BO239" s="561"/>
      <c r="BQ239" s="561"/>
      <c r="BR239" s="561"/>
      <c r="BS239" s="561"/>
      <c r="BT239" s="561"/>
      <c r="BU239" s="561"/>
      <c r="BW239" s="561"/>
      <c r="BX239" s="561"/>
      <c r="BY239" s="561"/>
      <c r="BZ239" s="561"/>
    </row>
    <row r="240" spans="1:78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I240" s="561"/>
      <c r="BJ240" s="561"/>
      <c r="BK240" s="561"/>
      <c r="BL240" s="561"/>
      <c r="BM240" s="561"/>
      <c r="BN240" s="561"/>
      <c r="BO240" s="561"/>
      <c r="BQ240" s="561"/>
      <c r="BR240" s="561"/>
      <c r="BS240" s="561"/>
      <c r="BT240" s="561"/>
      <c r="BU240" s="561"/>
      <c r="BW240" s="561"/>
      <c r="BX240" s="561"/>
      <c r="BY240" s="561"/>
      <c r="BZ240" s="561"/>
    </row>
    <row r="241" spans="1:78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I241" s="561"/>
      <c r="BJ241" s="561"/>
      <c r="BK241" s="561"/>
      <c r="BL241" s="561"/>
      <c r="BM241" s="561"/>
      <c r="BN241" s="561"/>
      <c r="BO241" s="561"/>
      <c r="BQ241" s="561"/>
      <c r="BR241" s="561"/>
      <c r="BS241" s="561"/>
      <c r="BT241" s="561"/>
      <c r="BU241" s="561"/>
      <c r="BW241" s="561"/>
      <c r="BX241" s="561"/>
      <c r="BY241" s="561"/>
      <c r="BZ241" s="561"/>
    </row>
    <row r="242" spans="1:78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I242" s="561"/>
      <c r="BJ242" s="561"/>
      <c r="BK242" s="561"/>
      <c r="BL242" s="561"/>
      <c r="BM242" s="561"/>
      <c r="BN242" s="561"/>
      <c r="BO242" s="561"/>
      <c r="BQ242" s="561"/>
      <c r="BR242" s="561"/>
      <c r="BS242" s="561"/>
      <c r="BT242" s="561"/>
      <c r="BU242" s="561"/>
      <c r="BW242" s="561"/>
      <c r="BX242" s="561"/>
      <c r="BY242" s="561"/>
      <c r="BZ242" s="561"/>
    </row>
    <row r="243" spans="1:78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I243" s="561"/>
      <c r="BJ243" s="561"/>
      <c r="BK243" s="561"/>
      <c r="BL243" s="561"/>
      <c r="BM243" s="561"/>
      <c r="BN243" s="561"/>
      <c r="BO243" s="561"/>
      <c r="BQ243" s="561"/>
      <c r="BR243" s="561"/>
      <c r="BS243" s="561"/>
      <c r="BT243" s="561"/>
      <c r="BU243" s="561"/>
      <c r="BW243" s="561"/>
      <c r="BX243" s="561"/>
      <c r="BY243" s="561"/>
      <c r="BZ243" s="561"/>
    </row>
    <row r="244" spans="1:78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I244" s="561"/>
      <c r="BJ244" s="561"/>
      <c r="BK244" s="561"/>
      <c r="BL244" s="561"/>
      <c r="BM244" s="561"/>
      <c r="BN244" s="561"/>
      <c r="BO244" s="561"/>
      <c r="BQ244" s="561"/>
      <c r="BR244" s="561"/>
      <c r="BS244" s="561"/>
      <c r="BT244" s="561"/>
      <c r="BU244" s="561"/>
      <c r="BW244" s="561"/>
      <c r="BX244" s="561"/>
      <c r="BY244" s="561"/>
      <c r="BZ244" s="561"/>
    </row>
    <row r="245" spans="1:78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I245" s="561"/>
      <c r="BJ245" s="561"/>
      <c r="BK245" s="561"/>
      <c r="BL245" s="561"/>
      <c r="BM245" s="561"/>
      <c r="BN245" s="561"/>
      <c r="BO245" s="561"/>
      <c r="BQ245" s="561"/>
      <c r="BR245" s="561"/>
      <c r="BS245" s="561"/>
      <c r="BT245" s="561"/>
      <c r="BU245" s="561"/>
      <c r="BW245" s="561"/>
      <c r="BX245" s="561"/>
      <c r="BY245" s="561"/>
      <c r="BZ245" s="561"/>
    </row>
    <row r="246" spans="1:78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I246" s="561"/>
      <c r="BJ246" s="561"/>
      <c r="BK246" s="561"/>
      <c r="BL246" s="561"/>
      <c r="BM246" s="561"/>
      <c r="BN246" s="561"/>
      <c r="BO246" s="561"/>
      <c r="BQ246" s="561"/>
      <c r="BR246" s="561"/>
      <c r="BS246" s="561"/>
      <c r="BT246" s="561"/>
      <c r="BU246" s="561"/>
      <c r="BW246" s="561"/>
      <c r="BX246" s="561"/>
      <c r="BY246" s="561"/>
      <c r="BZ246" s="561"/>
    </row>
    <row r="247" spans="1:78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I247" s="561"/>
      <c r="BJ247" s="561"/>
      <c r="BK247" s="561"/>
      <c r="BL247" s="561"/>
      <c r="BM247" s="561"/>
      <c r="BN247" s="561"/>
      <c r="BO247" s="561"/>
      <c r="BQ247" s="561"/>
      <c r="BR247" s="561"/>
      <c r="BS247" s="561"/>
      <c r="BT247" s="561"/>
      <c r="BU247" s="561"/>
      <c r="BW247" s="561"/>
      <c r="BX247" s="561"/>
      <c r="BY247" s="561"/>
      <c r="BZ247" s="561"/>
    </row>
    <row r="248" spans="1:78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I248" s="561"/>
      <c r="BJ248" s="561"/>
      <c r="BK248" s="561"/>
      <c r="BL248" s="561"/>
      <c r="BM248" s="561"/>
      <c r="BN248" s="561"/>
      <c r="BO248" s="561"/>
      <c r="BQ248" s="561"/>
      <c r="BR248" s="561"/>
      <c r="BS248" s="561"/>
      <c r="BT248" s="561"/>
      <c r="BU248" s="561"/>
      <c r="BW248" s="561"/>
      <c r="BX248" s="561"/>
      <c r="BY248" s="561"/>
      <c r="BZ248" s="561"/>
    </row>
    <row r="249" spans="1:78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I249" s="561"/>
      <c r="BJ249" s="561"/>
      <c r="BK249" s="561"/>
      <c r="BL249" s="561"/>
      <c r="BM249" s="561"/>
      <c r="BN249" s="561"/>
      <c r="BO249" s="561"/>
      <c r="BQ249" s="561"/>
      <c r="BR249" s="561"/>
      <c r="BS249" s="561"/>
      <c r="BT249" s="561"/>
      <c r="BU249" s="561"/>
      <c r="BW249" s="561"/>
      <c r="BX249" s="561"/>
      <c r="BY249" s="561"/>
      <c r="BZ249" s="561"/>
    </row>
    <row r="250" spans="1:78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I250" s="561"/>
      <c r="BJ250" s="561"/>
      <c r="BK250" s="561"/>
      <c r="BL250" s="561"/>
      <c r="BM250" s="561"/>
      <c r="BN250" s="561"/>
      <c r="BO250" s="561"/>
      <c r="BQ250" s="561"/>
      <c r="BR250" s="561"/>
      <c r="BS250" s="561"/>
      <c r="BT250" s="561"/>
      <c r="BU250" s="561"/>
      <c r="BW250" s="561"/>
      <c r="BX250" s="561"/>
      <c r="BY250" s="561"/>
      <c r="BZ250" s="561"/>
    </row>
    <row r="251" spans="1:78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I251" s="561"/>
      <c r="BJ251" s="561"/>
      <c r="BK251" s="561"/>
      <c r="BL251" s="561"/>
      <c r="BM251" s="561"/>
      <c r="BN251" s="561"/>
      <c r="BO251" s="561"/>
      <c r="BQ251" s="561"/>
      <c r="BR251" s="561"/>
      <c r="BS251" s="561"/>
      <c r="BT251" s="561"/>
      <c r="BU251" s="561"/>
      <c r="BW251" s="561"/>
      <c r="BX251" s="561"/>
      <c r="BY251" s="561"/>
      <c r="BZ251" s="561"/>
    </row>
    <row r="252" spans="1:78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I252" s="561"/>
      <c r="BJ252" s="561"/>
      <c r="BK252" s="561"/>
      <c r="BL252" s="561"/>
      <c r="BM252" s="561"/>
      <c r="BN252" s="561"/>
      <c r="BO252" s="561"/>
      <c r="BQ252" s="561"/>
      <c r="BR252" s="561"/>
      <c r="BS252" s="561"/>
      <c r="BT252" s="561"/>
      <c r="BU252" s="561"/>
      <c r="BW252" s="561"/>
      <c r="BX252" s="561"/>
      <c r="BY252" s="561"/>
      <c r="BZ252" s="561"/>
    </row>
    <row r="253" spans="1:78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I253" s="561"/>
      <c r="BJ253" s="561"/>
      <c r="BK253" s="561"/>
      <c r="BL253" s="561"/>
      <c r="BM253" s="561"/>
      <c r="BN253" s="561"/>
      <c r="BO253" s="561"/>
      <c r="BQ253" s="561"/>
      <c r="BR253" s="561"/>
      <c r="BS253" s="561"/>
      <c r="BT253" s="561"/>
      <c r="BU253" s="561"/>
      <c r="BW253" s="561"/>
      <c r="BX253" s="561"/>
      <c r="BY253" s="561"/>
      <c r="BZ253" s="561"/>
    </row>
    <row r="254" spans="1:78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I254" s="561"/>
      <c r="BJ254" s="561"/>
      <c r="BK254" s="561"/>
      <c r="BL254" s="561"/>
      <c r="BM254" s="561"/>
      <c r="BN254" s="561"/>
      <c r="BO254" s="561"/>
      <c r="BQ254" s="561"/>
      <c r="BR254" s="561"/>
      <c r="BS254" s="561"/>
      <c r="BT254" s="561"/>
      <c r="BU254" s="561"/>
      <c r="BW254" s="561"/>
      <c r="BX254" s="561"/>
      <c r="BY254" s="561"/>
      <c r="BZ254" s="561"/>
    </row>
    <row r="255" spans="1:78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I255" s="561"/>
      <c r="BJ255" s="561"/>
      <c r="BK255" s="561"/>
      <c r="BL255" s="561"/>
      <c r="BM255" s="561"/>
      <c r="BN255" s="561"/>
      <c r="BO255" s="561"/>
      <c r="BQ255" s="561"/>
      <c r="BR255" s="561"/>
      <c r="BS255" s="561"/>
      <c r="BT255" s="561"/>
      <c r="BU255" s="561"/>
      <c r="BW255" s="561"/>
      <c r="BX255" s="561"/>
      <c r="BY255" s="561"/>
      <c r="BZ255" s="561"/>
    </row>
    <row r="256" spans="1:78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I256" s="561"/>
      <c r="BJ256" s="561"/>
      <c r="BK256" s="561"/>
      <c r="BL256" s="561"/>
      <c r="BM256" s="561"/>
      <c r="BN256" s="561"/>
      <c r="BO256" s="561"/>
      <c r="BQ256" s="561"/>
      <c r="BR256" s="561"/>
      <c r="BS256" s="561"/>
      <c r="BT256" s="561"/>
      <c r="BU256" s="561"/>
      <c r="BW256" s="561"/>
      <c r="BX256" s="561"/>
      <c r="BY256" s="561"/>
      <c r="BZ256" s="561"/>
    </row>
    <row r="257" spans="1:78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I257" s="561"/>
      <c r="BJ257" s="561"/>
      <c r="BK257" s="561"/>
      <c r="BL257" s="561"/>
      <c r="BM257" s="561"/>
      <c r="BN257" s="561"/>
      <c r="BO257" s="561"/>
      <c r="BQ257" s="561"/>
      <c r="BR257" s="561"/>
      <c r="BS257" s="561"/>
      <c r="BT257" s="561"/>
      <c r="BU257" s="561"/>
      <c r="BW257" s="561"/>
      <c r="BX257" s="561"/>
      <c r="BY257" s="561"/>
      <c r="BZ257" s="561"/>
    </row>
    <row r="258" spans="1:78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W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I258" s="561"/>
      <c r="BJ258" s="561"/>
      <c r="BK258" s="561"/>
      <c r="BL258" s="561"/>
      <c r="BM258" s="561"/>
      <c r="BN258" s="561"/>
      <c r="BO258" s="561"/>
      <c r="BQ258" s="561"/>
      <c r="BR258" s="561"/>
      <c r="BS258" s="561"/>
      <c r="BT258" s="561"/>
      <c r="BU258" s="561"/>
      <c r="BW258" s="561"/>
      <c r="BX258" s="561"/>
      <c r="BY258" s="561"/>
      <c r="BZ258" s="561"/>
    </row>
    <row r="259" spans="1:78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W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I259" s="561"/>
      <c r="BJ259" s="561"/>
      <c r="BK259" s="561"/>
      <c r="BL259" s="561"/>
      <c r="BM259" s="561"/>
      <c r="BN259" s="561"/>
      <c r="BO259" s="561"/>
      <c r="BQ259" s="561"/>
      <c r="BR259" s="561"/>
      <c r="BS259" s="561"/>
      <c r="BT259" s="561"/>
      <c r="BU259" s="561"/>
      <c r="BW259" s="561"/>
      <c r="BX259" s="561"/>
      <c r="BY259" s="561"/>
      <c r="BZ259" s="561"/>
    </row>
    <row r="260" spans="1:78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V260" s="561"/>
      <c r="AW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I260" s="561"/>
      <c r="BJ260" s="561"/>
      <c r="BK260" s="561"/>
      <c r="BL260" s="561"/>
      <c r="BM260" s="561"/>
      <c r="BN260" s="561"/>
      <c r="BO260" s="561"/>
      <c r="BQ260" s="561"/>
      <c r="BR260" s="561"/>
      <c r="BS260" s="561"/>
      <c r="BT260" s="561"/>
      <c r="BU260" s="561"/>
      <c r="BW260" s="561"/>
      <c r="BX260" s="561"/>
      <c r="BY260" s="561"/>
      <c r="BZ260" s="561"/>
    </row>
    <row r="261" spans="1:78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K261" s="561"/>
      <c r="AM261" s="561"/>
      <c r="AN261" s="561"/>
      <c r="AO261" s="561"/>
      <c r="AP261" s="561"/>
      <c r="AQ261" s="561"/>
      <c r="AR261" s="561"/>
      <c r="AS261" s="561"/>
      <c r="AT261" s="561"/>
      <c r="AU261" s="561"/>
      <c r="AV261" s="561"/>
      <c r="AW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I261" s="561"/>
      <c r="BJ261" s="561"/>
      <c r="BK261" s="561"/>
      <c r="BL261" s="561"/>
      <c r="BM261" s="561"/>
      <c r="BN261" s="561"/>
      <c r="BO261" s="561"/>
      <c r="BQ261" s="561"/>
      <c r="BR261" s="561"/>
      <c r="BS261" s="561"/>
      <c r="BT261" s="561"/>
      <c r="BU261" s="561"/>
      <c r="BW261" s="561"/>
      <c r="BX261" s="561"/>
      <c r="BY261" s="561"/>
      <c r="BZ261" s="561"/>
    </row>
    <row r="262" spans="1:78">
      <c r="A262" s="561"/>
      <c r="E262" s="561"/>
      <c r="H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K262" s="561"/>
      <c r="AM262" s="561"/>
      <c r="AN262" s="561"/>
      <c r="AO262" s="561"/>
      <c r="AP262" s="561"/>
      <c r="AQ262" s="561"/>
      <c r="AR262" s="561"/>
      <c r="AS262" s="561"/>
      <c r="AT262" s="561"/>
      <c r="AU262" s="561"/>
      <c r="AV262" s="561"/>
      <c r="AW262" s="561"/>
      <c r="AY262" s="561"/>
      <c r="AZ262" s="561"/>
      <c r="BA262" s="561"/>
      <c r="BB262" s="561"/>
      <c r="BC262" s="561"/>
      <c r="BD262" s="561"/>
      <c r="BE262" s="561"/>
      <c r="BF262" s="561"/>
      <c r="BG262" s="561"/>
      <c r="BI262" s="561"/>
      <c r="BJ262" s="561"/>
      <c r="BK262" s="561"/>
      <c r="BL262" s="561"/>
      <c r="BM262" s="561"/>
      <c r="BN262" s="561"/>
      <c r="BO262" s="561"/>
      <c r="BQ262" s="561"/>
      <c r="BR262" s="561"/>
      <c r="BS262" s="561"/>
      <c r="BT262" s="561"/>
      <c r="BU262" s="561"/>
      <c r="BW262" s="561"/>
      <c r="BX262" s="561"/>
      <c r="BY262" s="561"/>
      <c r="BZ262" s="561"/>
    </row>
    <row r="263" spans="1:78">
      <c r="A263" s="561"/>
      <c r="E263" s="561"/>
      <c r="H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J263" s="561"/>
      <c r="AK263" s="561"/>
      <c r="AM263" s="561"/>
      <c r="AN263" s="561"/>
      <c r="AO263" s="561"/>
      <c r="AP263" s="561"/>
      <c r="AQ263" s="561"/>
      <c r="AR263" s="561"/>
      <c r="AS263" s="561"/>
      <c r="AT263" s="561"/>
      <c r="AU263" s="561"/>
      <c r="AV263" s="561"/>
      <c r="AW263" s="561"/>
      <c r="AY263" s="561"/>
      <c r="AZ263" s="561"/>
      <c r="BA263" s="561"/>
      <c r="BB263" s="561"/>
      <c r="BC263" s="561"/>
      <c r="BD263" s="561"/>
      <c r="BE263" s="561"/>
      <c r="BF263" s="561"/>
      <c r="BG263" s="561"/>
      <c r="BI263" s="561"/>
      <c r="BJ263" s="561"/>
      <c r="BK263" s="561"/>
      <c r="BL263" s="561"/>
      <c r="BM263" s="561"/>
      <c r="BN263" s="561"/>
      <c r="BO263" s="561"/>
      <c r="BQ263" s="561"/>
      <c r="BR263" s="561"/>
      <c r="BS263" s="561"/>
      <c r="BT263" s="561"/>
      <c r="BU263" s="561"/>
      <c r="BW263" s="561"/>
      <c r="BX263" s="561"/>
      <c r="BY263" s="561"/>
      <c r="BZ263" s="561"/>
    </row>
  </sheetData>
  <autoFilter ref="A22:CX67"/>
  <phoneticPr fontId="55" type="noConversion"/>
  <conditionalFormatting sqref="I1:J13 N20:P21 L1:L13 K82:L210 I14:L14 I82:J239 P72:P246 N72:O239 I18:L21 N23:P71">
    <cfRule type="cellIs" dxfId="1050" priority="173" stopIfTrue="1" operator="equal">
      <formula>"U"</formula>
    </cfRule>
    <cfRule type="cellIs" dxfId="1049" priority="174" stopIfTrue="1" operator="equal">
      <formula>"O"</formula>
    </cfRule>
  </conditionalFormatting>
  <conditionalFormatting sqref="M23:M239">
    <cfRule type="cellIs" dxfId="1048" priority="175" stopIfTrue="1" operator="equal">
      <formula>"W"</formula>
    </cfRule>
    <cfRule type="cellIs" dxfId="1047" priority="176" stopIfTrue="1" operator="equal">
      <formula>"D"</formula>
    </cfRule>
  </conditionalFormatting>
  <conditionalFormatting sqref="AL23:AL239">
    <cfRule type="cellIs" dxfId="1046" priority="177" stopIfTrue="1" operator="notEqual">
      <formula>11</formula>
    </cfRule>
    <cfRule type="cellIs" dxfId="1045" priority="178" stopIfTrue="1" operator="between">
      <formula>0</formula>
      <formula>20</formula>
    </cfRule>
  </conditionalFormatting>
  <conditionalFormatting sqref="AK22:AK55 AK57:AK170">
    <cfRule type="cellIs" dxfId="1044" priority="167" stopIfTrue="1" operator="notEqual">
      <formula>0</formula>
    </cfRule>
    <cfRule type="cellIs" dxfId="1043" priority="168" stopIfTrue="1" operator="between">
      <formula>0</formula>
      <formula>20</formula>
    </cfRule>
  </conditionalFormatting>
  <conditionalFormatting sqref="AJ22:AJ55 AJ57:AJ94">
    <cfRule type="cellIs" dxfId="1042" priority="166" operator="equal">
      <formula>"T"</formula>
    </cfRule>
  </conditionalFormatting>
  <conditionalFormatting sqref="T82">
    <cfRule type="cellIs" dxfId="1041" priority="165" operator="lessThan">
      <formula>0</formula>
    </cfRule>
  </conditionalFormatting>
  <conditionalFormatting sqref="K78:L78">
    <cfRule type="cellIs" dxfId="1040" priority="163" stopIfTrue="1" operator="equal">
      <formula>"U"</formula>
    </cfRule>
    <cfRule type="cellIs" dxfId="1039" priority="164" stopIfTrue="1" operator="equal">
      <formula>"O"</formula>
    </cfRule>
  </conditionalFormatting>
  <conditionalFormatting sqref="K28">
    <cfRule type="cellIs" dxfId="1038" priority="161" stopIfTrue="1" operator="equal">
      <formula>"U"</formula>
    </cfRule>
    <cfRule type="cellIs" dxfId="1037" priority="162" stopIfTrue="1" operator="equal">
      <formula>"O"</formula>
    </cfRule>
  </conditionalFormatting>
  <conditionalFormatting sqref="L39">
    <cfRule type="cellIs" dxfId="1036" priority="159" stopIfTrue="1" operator="equal">
      <formula>"U"</formula>
    </cfRule>
    <cfRule type="cellIs" dxfId="1035" priority="160" stopIfTrue="1" operator="equal">
      <formula>"O"</formula>
    </cfRule>
  </conditionalFormatting>
  <conditionalFormatting sqref="K43:K44">
    <cfRule type="cellIs" dxfId="1034" priority="157" stopIfTrue="1" operator="equal">
      <formula>"U"</formula>
    </cfRule>
    <cfRule type="cellIs" dxfId="1033" priority="158" stopIfTrue="1" operator="equal">
      <formula>"O"</formula>
    </cfRule>
  </conditionalFormatting>
  <conditionalFormatting sqref="K53">
    <cfRule type="cellIs" dxfId="1032" priority="155" stopIfTrue="1" operator="equal">
      <formula>"U"</formula>
    </cfRule>
    <cfRule type="cellIs" dxfId="1031" priority="156" stopIfTrue="1" operator="equal">
      <formula>"O"</formula>
    </cfRule>
  </conditionalFormatting>
  <conditionalFormatting sqref="L53">
    <cfRule type="cellIs" dxfId="1030" priority="153" stopIfTrue="1" operator="equal">
      <formula>"U"</formula>
    </cfRule>
    <cfRule type="cellIs" dxfId="1029" priority="154" stopIfTrue="1" operator="equal">
      <formula>"O"</formula>
    </cfRule>
  </conditionalFormatting>
  <conditionalFormatting sqref="H62:I63 A64:J119 A23:J47 B48:J51 A52:J61">
    <cfRule type="expression" dxfId="1028" priority="152">
      <formula>"J24=""J1L"""</formula>
    </cfRule>
  </conditionalFormatting>
  <conditionalFormatting sqref="K39">
    <cfRule type="cellIs" dxfId="1027" priority="146" stopIfTrue="1" operator="equal">
      <formula>"U"</formula>
    </cfRule>
    <cfRule type="cellIs" dxfId="1026" priority="147" stopIfTrue="1" operator="equal">
      <formula>"O"</formula>
    </cfRule>
  </conditionalFormatting>
  <conditionalFormatting sqref="L75">
    <cfRule type="cellIs" dxfId="1025" priority="129" stopIfTrue="1" operator="equal">
      <formula>"U"</formula>
    </cfRule>
    <cfRule type="cellIs" dxfId="1024" priority="130" stopIfTrue="1" operator="equal">
      <formula>"O"</formula>
    </cfRule>
  </conditionalFormatting>
  <conditionalFormatting sqref="BN58:BN107 BT71 BY71 BA67:BA70 BJ25:BJ27 BD24:BD28 AY24:AY29 BQ72:BT107 BH26 BH23:BH24 BG23:BG51 AT23:AT39 AR23:AR39 BF23:BF28 BH28:BH51 BD35:BD39 AU24:AV39 BP40:BQ40 BQ23:BT70 BU30:BV51 BV52:BV107 BV23:BV29 AS23:AS28 AN23:AO30 BO28:BO39 BP23:BP39 BO23:BO24 BP41:BP107 CA23:CA29 CA52:CA107 CA30:CB51 BN23:BN54 BE23:BE107 BO41:BO51 AW72:AW107 BL23:BL70 BD41:BD61 AQ72:AS107 AQ23:AQ48 AX23:AX107 AZ23:AZ70 AM72:AM107 AU72:AU107 BA30:BA55 BW23:BW48 AY72:BC107 BW55:BW70 BJ23:BK24 BM23:BM107 BJ28:BK70 BX23:BZ70 BF72:BL107 BW72:BZ107 BF65:BF70 AY63:AY70 AN32:AO107 AP23:AP107 AS31:AS71 BB23:BC70 BI23:BI70 AV41:AV107 AM23:AM70 AR41:AR70 AQ50:AQ70 AW23:AW70 BO54:BO107 AT41:AT107 AU41:AU70 BD63:BD107 BG52:BH70">
    <cfRule type="expression" dxfId="1023" priority="112">
      <formula>OR(AM23="b",AM23="inj",AM23="??",AM23="ban",AM23="INT")</formula>
    </cfRule>
  </conditionalFormatting>
  <conditionalFormatting sqref="A51">
    <cfRule type="expression" dxfId="1022" priority="110">
      <formula>"J24=""J1L"""</formula>
    </cfRule>
  </conditionalFormatting>
  <conditionalFormatting sqref="A62:G63">
    <cfRule type="expression" dxfId="1021" priority="109">
      <formula>"J24=""J1L"""</formula>
    </cfRule>
  </conditionalFormatting>
  <conditionalFormatting sqref="J62:J63">
    <cfRule type="expression" dxfId="1020" priority="108">
      <formula>"J24=""J1L"""</formula>
    </cfRule>
  </conditionalFormatting>
  <conditionalFormatting sqref="BN55:BN57">
    <cfRule type="expression" dxfId="1019" priority="107">
      <formula>OR(BN55="b",BN55="inj",BN55="??",BN55="ban",BN55="INT")</formula>
    </cfRule>
  </conditionalFormatting>
  <conditionalFormatting sqref="BR71">
    <cfRule type="expression" dxfId="1018" priority="102">
      <formula>OR(BR71="b",BR71="inj",BR71="??",BR71="ban",BR71="INT")</formula>
    </cfRule>
  </conditionalFormatting>
  <conditionalFormatting sqref="AZ71">
    <cfRule type="expression" dxfId="1017" priority="104">
      <formula>OR(AZ71="b",AZ71="inj",AZ71="??",AZ71="ban",AZ71="INT")</formula>
    </cfRule>
  </conditionalFormatting>
  <conditionalFormatting sqref="AU71">
    <cfRule type="expression" dxfId="1016" priority="103">
      <formula>OR(AU71="b",AU71="inj",AU71="??",AU71="ban",AU71="INT")</formula>
    </cfRule>
  </conditionalFormatting>
  <conditionalFormatting sqref="BQ19:BT19 AM19:AP19 AR19:AW19 AY19:BB19 BW19:BZ19 BD19:BO19">
    <cfRule type="expression" dxfId="1015" priority="98">
      <formula>OR(AM19="A",AM19="CF",AM19="SS",AM19="ST",AM19="AF",AM19="RW",AM19="LW")</formula>
    </cfRule>
    <cfRule type="expression" dxfId="1014" priority="99">
      <formula>OR(AM19="M",AM19="CM",AM19="LM",AM19="RM",AM19="DM",AM19="AM")</formula>
    </cfRule>
    <cfRule type="expression" dxfId="1013" priority="100">
      <formula>OR(AM19="D",AM19="CB",AM19="LB",AM19="RB")</formula>
    </cfRule>
    <cfRule type="expression" dxfId="1012" priority="101">
      <formula>OR(AM19="G",AM19="GK")</formula>
    </cfRule>
  </conditionalFormatting>
  <conditionalFormatting sqref="BQ19:BT19 AM19:AP19 AR19:AW19 AY19:BB19 BW19:BZ19 BD19:BO19">
    <cfRule type="expression" dxfId="1011" priority="94">
      <formula>OR(AM19="A",AM19="CF",AM19="SS",AM19="ST",AM19="RW",AM19="LW")</formula>
    </cfRule>
    <cfRule type="expression" dxfId="1010" priority="95">
      <formula>OR(AM19="M",AM19="CM",AM19="LM",AM19="RM",AM19="DM",AM19="AM")</formula>
    </cfRule>
    <cfRule type="expression" dxfId="1009" priority="96">
      <formula>OR(AM19="D",AM19="CB",AM19="LB",AM19="RB")</formula>
    </cfRule>
    <cfRule type="expression" dxfId="1008" priority="97">
      <formula>OR(AM19="G",AM19="GK")</formula>
    </cfRule>
  </conditionalFormatting>
  <conditionalFormatting sqref="BU23:BU29 BU72:BU107 BU52:BU70">
    <cfRule type="expression" dxfId="1007" priority="89">
      <formula>OR(BU23="b",BU23="inj",BU23="??",BU23="ban",BU23="INT")</formula>
    </cfRule>
  </conditionalFormatting>
  <conditionalFormatting sqref="BU19">
    <cfRule type="expression" dxfId="1006" priority="85">
      <formula>OR(BU19="A",BU19="CF",BU19="SS",BU19="ST",BU19="AF",BU19="RW",BU19="LW")</formula>
    </cfRule>
    <cfRule type="expression" dxfId="1005" priority="86">
      <formula>OR(BU19="M",BU19="CM",BU19="LM",BU19="RM",BU19="DM",BU19="AM")</formula>
    </cfRule>
    <cfRule type="expression" dxfId="1004" priority="87">
      <formula>OR(BU19="D",BU19="CB",BU19="LB",BU19="RB")</formula>
    </cfRule>
    <cfRule type="expression" dxfId="1003" priority="88">
      <formula>OR(BU19="G",BU19="GK")</formula>
    </cfRule>
  </conditionalFormatting>
  <conditionalFormatting sqref="BU19">
    <cfRule type="expression" dxfId="1002" priority="81">
      <formula>OR(BU19="A",BU19="CF",BU19="SS",BU19="ST",BU19="RW",BU19="LW")</formula>
    </cfRule>
    <cfRule type="expression" dxfId="1001" priority="82">
      <formula>OR(BU19="M",BU19="CM",BU19="LM",BU19="RM",BU19="DM",BU19="AM")</formula>
    </cfRule>
    <cfRule type="expression" dxfId="1000" priority="83">
      <formula>OR(BU19="D",BU19="CB",BU19="LB",BU19="RB")</formula>
    </cfRule>
    <cfRule type="expression" dxfId="999" priority="84">
      <formula>OR(BU19="G",BU19="GK")</formula>
    </cfRule>
  </conditionalFormatting>
  <conditionalFormatting sqref="AU23">
    <cfRule type="expression" dxfId="998" priority="77">
      <formula>OR(AU23="b",AU23="inj",AU23="??",AU23="ban",AU23="INT")</formula>
    </cfRule>
  </conditionalFormatting>
  <conditionalFormatting sqref="BA23:BA29 BA56:BA57 BA59:BA65">
    <cfRule type="expression" dxfId="997" priority="80">
      <formula>OR(BA23="b",BA23="inj",BA23="??",BA23="ban",BA23="INT")</formula>
    </cfRule>
  </conditionalFormatting>
  <conditionalFormatting sqref="AV23">
    <cfRule type="expression" dxfId="996" priority="79">
      <formula>OR(AV23="b",AV23="inj",AV23="??",AV23="ban",AV23="INT")</formula>
    </cfRule>
  </conditionalFormatting>
  <conditionalFormatting sqref="BD23">
    <cfRule type="expression" dxfId="995" priority="78">
      <formula>OR(BD23="b",BD23="inj",BD23="??",BD23="ban",BD23="INT")</formula>
    </cfRule>
  </conditionalFormatting>
  <conditionalFormatting sqref="BW16:BZ16 AM16:BU16">
    <cfRule type="top10" dxfId="994" priority="623" stopIfTrue="1" rank="5"/>
  </conditionalFormatting>
  <conditionalFormatting sqref="BW15:BZ15 AM15:BU15">
    <cfRule type="top10" dxfId="993" priority="628" rank="11"/>
  </conditionalFormatting>
  <conditionalFormatting sqref="BW17:BZ17 AM17:BU17">
    <cfRule type="top10" dxfId="992" priority="633" stopIfTrue="1" rank="5"/>
  </conditionalFormatting>
  <conditionalFormatting sqref="BW14:BZ14 AM14:BU14">
    <cfRule type="top10" dxfId="991" priority="638" rank="11"/>
  </conditionalFormatting>
  <conditionalFormatting sqref="AY23">
    <cfRule type="expression" dxfId="990" priority="76">
      <formula>OR(AY23="b",AY23="inj",AY23="??",AY23="ban",AY23="INT")</formula>
    </cfRule>
  </conditionalFormatting>
  <conditionalFormatting sqref="BK25 BH25 BO25:BO27 BH27 BK27">
    <cfRule type="expression" dxfId="989" priority="75">
      <formula>OR(BH25="b",BH25="inj",BH25="??",BH25="ban",BH25="INT")</formula>
    </cfRule>
  </conditionalFormatting>
  <conditionalFormatting sqref="BK26">
    <cfRule type="expression" dxfId="988" priority="73">
      <formula>OR(BK26="b",BK26="inj",BK26="??",BK26="ban",BK26="INT")</formula>
    </cfRule>
  </conditionalFormatting>
  <conditionalFormatting sqref="AS29">
    <cfRule type="expression" dxfId="987" priority="72">
      <formula>OR(AS29="b",AS29="inj",AS29="??",AS29="ban",AS29="INT")</formula>
    </cfRule>
  </conditionalFormatting>
  <conditionalFormatting sqref="BF29">
    <cfRule type="expression" dxfId="986" priority="71">
      <formula>OR(BF29="b",BF29="inj",BF29="??",BF29="ban",BF29="INT")</formula>
    </cfRule>
  </conditionalFormatting>
  <conditionalFormatting sqref="BD29:BD34">
    <cfRule type="expression" dxfId="985" priority="70">
      <formula>OR(BD29="b",BD29="inj",BD29="??",BD29="ban",BD29="INT")</formula>
    </cfRule>
  </conditionalFormatting>
  <conditionalFormatting sqref="AN31 AY30:AY49 BF32:BF61">
    <cfRule type="expression" dxfId="984" priority="69">
      <formula>OR(AN30="b",AN30="inj",AN30="??",AN30="ban",AN30="INT")</formula>
    </cfRule>
  </conditionalFormatting>
  <conditionalFormatting sqref="BF30">
    <cfRule type="expression" dxfId="983" priority="68">
      <formula>OR(BF30="b",BF30="inj",BF30="??",BF30="ban",BF30="INT")</formula>
    </cfRule>
  </conditionalFormatting>
  <conditionalFormatting sqref="AS30">
    <cfRule type="expression" dxfId="982" priority="67">
      <formula>OR(AS30="b",AS30="inj",AS30="??",AS30="ban",AS30="INT")</formula>
    </cfRule>
  </conditionalFormatting>
  <conditionalFormatting sqref="AO31">
    <cfRule type="expression" dxfId="981" priority="66">
      <formula>OR(AO31="b",AO31="inj",AO31="??",AO31="ban",AO31="INT")</formula>
    </cfRule>
  </conditionalFormatting>
  <conditionalFormatting sqref="BF31">
    <cfRule type="expression" dxfId="980" priority="65">
      <formula>OR(BF31="b",BF31="inj",BF31="??",BF31="ban",BF31="INT")</formula>
    </cfRule>
  </conditionalFormatting>
  <conditionalFormatting sqref="AR40">
    <cfRule type="expression" dxfId="979" priority="64">
      <formula>OR(AR40="b",AR40="inj",AR40="??",AR40="ban",AR40="INT")</formula>
    </cfRule>
  </conditionalFormatting>
  <conditionalFormatting sqref="BD40">
    <cfRule type="expression" dxfId="978" priority="63">
      <formula>OR(BD40="b",BD40="inj",BD40="??",BD40="ban",BD40="INT")</formula>
    </cfRule>
  </conditionalFormatting>
  <conditionalFormatting sqref="AT40">
    <cfRule type="expression" dxfId="977" priority="62">
      <formula>OR(AT40="b",AT40="inj",AT40="??",AT40="ban",AT40="INT")</formula>
    </cfRule>
  </conditionalFormatting>
  <conditionalFormatting sqref="AU40">
    <cfRule type="expression" dxfId="976" priority="61">
      <formula>OR(AU40="b",AU40="inj",AU40="??",AU40="ban",AU40="INT")</formula>
    </cfRule>
  </conditionalFormatting>
  <conditionalFormatting sqref="AV40">
    <cfRule type="expression" dxfId="975" priority="60">
      <formula>OR(AV40="b",AV40="inj",AV40="??",AV40="ban",AV40="INT")</formula>
    </cfRule>
  </conditionalFormatting>
  <conditionalFormatting sqref="BO40">
    <cfRule type="expression" dxfId="974" priority="59">
      <formula>OR(BO40="b",BO40="inj",BO40="??",BO40="ban",BO40="INT")</formula>
    </cfRule>
  </conditionalFormatting>
  <conditionalFormatting sqref="BW49:BW52">
    <cfRule type="expression" dxfId="973" priority="58">
      <formula>OR(BW49="b",BW49="inj",BW49="??",BW49="ban",BW49="INT")</formula>
    </cfRule>
  </conditionalFormatting>
  <conditionalFormatting sqref="AQ49">
    <cfRule type="expression" dxfId="972" priority="33">
      <formula>OR(AQ49="b",AQ49="inj",AQ49="??",AQ49="ban",AQ49="INT")</formula>
    </cfRule>
  </conditionalFormatting>
  <conditionalFormatting sqref="AQ19">
    <cfRule type="cellIs" dxfId="971" priority="29" operator="equal">
      <formula>"G"</formula>
    </cfRule>
    <cfRule type="cellIs" dxfId="970" priority="30" operator="equal">
      <formula>"A"</formula>
    </cfRule>
    <cfRule type="cellIs" dxfId="969" priority="31" operator="equal">
      <formula>"D"</formula>
    </cfRule>
    <cfRule type="cellIs" dxfId="968" priority="32" operator="equal">
      <formula>"M"</formula>
    </cfRule>
  </conditionalFormatting>
  <conditionalFormatting sqref="AQ19">
    <cfRule type="expression" dxfId="967" priority="25">
      <formula>OR(AQ19="A",AQ19="CF",AQ19="SS",AQ19="ST",AQ19="AF",AQ19="RW",AQ19="LW")</formula>
    </cfRule>
    <cfRule type="expression" dxfId="966" priority="26">
      <formula>OR(AQ19="M",AQ19="CM",AQ19="LM",AQ19="RM",AQ19="DM",AQ19="AM")</formula>
    </cfRule>
    <cfRule type="expression" dxfId="965" priority="27">
      <formula>OR(AQ19="D",AQ19="CB",AQ19="LB",AQ19="RB")</formula>
    </cfRule>
    <cfRule type="expression" dxfId="964" priority="28">
      <formula>OR(AQ19="G",AQ19="GK")</formula>
    </cfRule>
  </conditionalFormatting>
  <conditionalFormatting sqref="AQ19">
    <cfRule type="expression" dxfId="963" priority="21">
      <formula>OR(AQ19="A",AQ19="CF",AQ19="SS",AQ19="ST",AQ19="RW",AQ19="LW")</formula>
    </cfRule>
    <cfRule type="expression" dxfId="962" priority="22">
      <formula>OR(AQ19="M",AQ19="CM",AQ19="LM",AQ19="RM",AQ19="DM",AQ19="AM")</formula>
    </cfRule>
    <cfRule type="expression" dxfId="961" priority="23">
      <formula>OR(AQ19="D",AQ19="CB",AQ19="LB",AQ19="RB")</formula>
    </cfRule>
    <cfRule type="expression" dxfId="960" priority="24">
      <formula>OR(AQ19="G",AQ19="GK")</formula>
    </cfRule>
  </conditionalFormatting>
  <conditionalFormatting sqref="BO52:BO53">
    <cfRule type="expression" dxfId="959" priority="20">
      <formula>OR(BO52="b",BO52="inj",BO52="??",BO52="ban",BO52="INT")</formula>
    </cfRule>
  </conditionalFormatting>
  <conditionalFormatting sqref="BW53:BW54">
    <cfRule type="expression" dxfId="958" priority="19">
      <formula>OR(BW53="b",BW53="inj",BW53="??",BW53="ban",BW53="INT")</formula>
    </cfRule>
  </conditionalFormatting>
  <conditionalFormatting sqref="AY50:AY62">
    <cfRule type="expression" dxfId="957" priority="18">
      <formula>OR(AY50="b",AY50="inj",AY50="??",AY50="ban",AY50="INT")</formula>
    </cfRule>
  </conditionalFormatting>
  <conditionalFormatting sqref="BC19">
    <cfRule type="expression" dxfId="956" priority="14">
      <formula>OR(BC19="A",BC19="CF",BC19="SS",BC19="ST",BC19="AF",BC19="RW",BC19="LW")</formula>
    </cfRule>
    <cfRule type="expression" dxfId="955" priority="15">
      <formula>OR(BC19="M",BC19="CM",BC19="LM",BC19="RM",BC19="DM",BC19="AM")</formula>
    </cfRule>
    <cfRule type="expression" dxfId="954" priority="16">
      <formula>OR(BC19="D",BC19="CB",BC19="LB",BC19="RB")</formula>
    </cfRule>
    <cfRule type="expression" dxfId="953" priority="17">
      <formula>OR(BC19="G",BC19="GK")</formula>
    </cfRule>
  </conditionalFormatting>
  <conditionalFormatting sqref="BC19">
    <cfRule type="expression" dxfId="952" priority="10">
      <formula>OR(BC19="A",BC19="CF",BC19="SS",BC19="ST",BC19="RW",BC19="LW")</formula>
    </cfRule>
    <cfRule type="expression" dxfId="951" priority="11">
      <formula>OR(BC19="M",BC19="CM",BC19="LM",BC19="RM",BC19="DM",BC19="AM")</formula>
    </cfRule>
    <cfRule type="expression" dxfId="950" priority="12">
      <formula>OR(BC19="D",BC19="CB",BC19="LB",BC19="RB")</formula>
    </cfRule>
    <cfRule type="expression" dxfId="949" priority="13">
      <formula>OR(BC19="G",BC19="GK")</formula>
    </cfRule>
  </conditionalFormatting>
  <conditionalFormatting sqref="AK56">
    <cfRule type="cellIs" dxfId="948" priority="8" stopIfTrue="1" operator="notEqual">
      <formula>0</formula>
    </cfRule>
    <cfRule type="cellIs" dxfId="947" priority="9" stopIfTrue="1" operator="between">
      <formula>0</formula>
      <formula>20</formula>
    </cfRule>
  </conditionalFormatting>
  <conditionalFormatting sqref="AJ56">
    <cfRule type="cellIs" dxfId="946" priority="7" operator="equal">
      <formula>"T"</formula>
    </cfRule>
  </conditionalFormatting>
  <conditionalFormatting sqref="BA58">
    <cfRule type="expression" dxfId="945" priority="6">
      <formula>OR(BA58="b",BA58="inj",BA58="??",BA58="ban",BA58="INT")</formula>
    </cfRule>
  </conditionalFormatting>
  <conditionalFormatting sqref="BD62">
    <cfRule type="expression" dxfId="944" priority="5">
      <formula>OR(BD62="b",BD62="inj",BD62="??",BD62="ban",BD62="INT")</formula>
    </cfRule>
  </conditionalFormatting>
  <conditionalFormatting sqref="BF62">
    <cfRule type="expression" dxfId="943" priority="4">
      <formula>OR(BF62="b",BF62="inj",BF62="??",BF62="ban",BF62="INT")</formula>
    </cfRule>
  </conditionalFormatting>
  <conditionalFormatting sqref="BF63:BF64">
    <cfRule type="expression" dxfId="942" priority="3">
      <formula>OR(BF63="b",BF63="inj",BF63="??",BF63="ban",BF63="INT")</formula>
    </cfRule>
  </conditionalFormatting>
  <conditionalFormatting sqref="BF65">
    <cfRule type="expression" dxfId="941" priority="2">
      <formula>OR(BF65="b",BF65="inj",BF65="??",BF65="ban",BF65="INT")</formula>
    </cfRule>
  </conditionalFormatting>
  <conditionalFormatting sqref="BA66">
    <cfRule type="expression" dxfId="940" priority="1">
      <formula>OR(BA66="b",BA66="inj",BA66="??",BA66="ban",BA66="INT")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$J23:$J193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CJ259"/>
  <sheetViews>
    <sheetView zoomScale="80" zoomScaleNormal="80" workbookViewId="0">
      <pane xSplit="38" ySplit="22" topLeftCell="AM38" activePane="bottomRight" state="frozen"/>
      <selection activeCell="BC70" sqref="BC70"/>
      <selection pane="topRight" activeCell="BC70" sqref="BC70"/>
      <selection pane="bottomLeft" activeCell="BC70" sqref="BC70"/>
      <selection pane="bottomRight" activeCell="BD48" sqref="BD48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82" width="3.85546875" style="562" customWidth="1"/>
    <col min="83" max="104" width="3.85546875" style="561" customWidth="1"/>
    <col min="105" max="16384" width="9.140625" style="561"/>
  </cols>
  <sheetData>
    <row r="1" spans="1:82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六反　勇治</v>
      </c>
      <c r="AN1" s="558" t="str">
        <f>AN21</f>
        <v>犬飼　智也</v>
      </c>
      <c r="AO1" s="558"/>
      <c r="AP1" s="558" t="str">
        <f>AP21</f>
        <v>二見　宏志</v>
      </c>
      <c r="AQ1" s="558"/>
      <c r="AR1" s="558" t="str">
        <f>AR21</f>
        <v>鎌田　翔雅</v>
      </c>
      <c r="AS1" s="558"/>
      <c r="AT1" s="558" t="str">
        <f>AT21</f>
        <v>竹内　涼</v>
      </c>
      <c r="AU1" s="558" t="str">
        <f>AU21</f>
        <v>白崎　凌兵</v>
      </c>
      <c r="AV1" s="558"/>
      <c r="AW1" s="558"/>
      <c r="AX1" s="558"/>
      <c r="AY1" s="558" t="str">
        <f>AY21</f>
        <v>鄭　大世</v>
      </c>
      <c r="AZ1" s="558"/>
      <c r="BA1" s="558" t="str">
        <f>BA21</f>
        <v>西部　洋平</v>
      </c>
      <c r="BB1" s="558" t="str">
        <f>BB21</f>
        <v>高木和　徹</v>
      </c>
      <c r="BC1" s="558" t="str">
        <f>BC21</f>
        <v>植草　裕樹</v>
      </c>
      <c r="BD1" s="558" t="str">
        <f>BD21</f>
        <v>カヌ</v>
      </c>
      <c r="BE1" s="558" t="str">
        <f>BE21</f>
        <v>立田　悠悟</v>
      </c>
      <c r="BF1" s="558"/>
      <c r="BG1" s="558" t="str">
        <f>BG21</f>
        <v>村松　大輔</v>
      </c>
      <c r="BH1" s="558"/>
      <c r="BI1" s="558" t="str">
        <f>BI21</f>
        <v>杉山　浩太</v>
      </c>
      <c r="BJ1" s="558"/>
      <c r="BK1" s="558" t="str">
        <f>BK21</f>
        <v>河井　陽介</v>
      </c>
      <c r="BL1" s="558"/>
      <c r="BM1" s="558" t="str">
        <f>BM21</f>
        <v>光崎　伸</v>
      </c>
      <c r="BN1" s="558"/>
      <c r="BO1" s="558"/>
      <c r="BP1" s="558"/>
      <c r="BQ1" s="558"/>
      <c r="BR1" s="558"/>
      <c r="BS1" s="558"/>
      <c r="BT1" s="558"/>
      <c r="BU1" s="558" t="str">
        <f>BU21</f>
        <v>平墳　迿</v>
      </c>
      <c r="BV1" s="558"/>
      <c r="BW1" s="558"/>
      <c r="BX1" s="558" t="str">
        <f>BX21</f>
        <v>鈴木　魁人</v>
      </c>
      <c r="BY1" s="558"/>
      <c r="BZ1" s="558"/>
      <c r="CA1" s="558" t="str">
        <f>CA21</f>
        <v>ビョン　ジュンボン</v>
      </c>
      <c r="CB1" s="558"/>
      <c r="CC1" s="558">
        <f>CC20</f>
        <v>0</v>
      </c>
      <c r="CD1" s="558"/>
    </row>
    <row r="2" spans="1:82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SUM(IF(M$23:M$189="",0,1)*IF(ISBLANK($R$1),1,IF($J$23:$J$189=$R$1,1,0)))</f>
        <v>43</v>
      </c>
      <c r="AM2" s="555">
        <f t="array" ref="AM2">SUM(IF(ISBLANK(AM$68:AM$189),0,IF(AM$68:AM$189="susp",0,1))*IF(ISBLANK($R$1),1,IF($J$23:$J$189=$R$1,1,0)))</f>
        <v>0</v>
      </c>
      <c r="AN2" s="555">
        <f t="array" ref="AN2">SUM(IF(ISBLANK(AN$68:AN$189),0,IF(AN$68:AN$189="susp",0,1))*IF(ISBLANK($R$1),1,IF($J$23:$J$189=$R$1,1,0)))</f>
        <v>0</v>
      </c>
      <c r="AO2" s="555"/>
      <c r="AP2" s="555">
        <f t="array" ref="AP2">SUM(IF(ISBLANK(AP$68:AP$189),0,IF(AP$68:AP$189="susp",0,1))*IF(ISBLANK($R$1),1,IF($J$23:$J$189=$R$1,1,0)))</f>
        <v>0</v>
      </c>
      <c r="AQ2" s="555"/>
      <c r="AR2" s="555">
        <f t="array" ref="AR2">SUM(IF(ISBLANK(AR$68:AR$189),0,IF(AR$68:AR$189="susp",0,1))*IF(ISBLANK($R$1),1,IF($J$23:$J$189=$R$1,1,0)))</f>
        <v>0</v>
      </c>
      <c r="AS2" s="555"/>
      <c r="AT2" s="555">
        <f t="array" ref="AT2">SUM(IF(ISBLANK(AT$68:AT$189),0,IF(AT$68:AT$189="susp",0,1))*IF(ISBLANK($R$1),1,IF($J$23:$J$189=$R$1,1,0)))</f>
        <v>0</v>
      </c>
      <c r="AU2" s="555">
        <f t="array" ref="AU2">SUM(IF(ISBLANK(AU$68:AU$189),0,IF(AU$68:AU$189="susp",0,1))*IF(ISBLANK($R$1),1,IF($J$23:$J$189=$R$1,1,0)))</f>
        <v>0</v>
      </c>
      <c r="AV2" s="555"/>
      <c r="AW2" s="555"/>
      <c r="AX2" s="555"/>
      <c r="AY2" s="555">
        <f t="array" ref="AY2">SUM(IF(ISBLANK(AY$68:AY$189),0,IF(AY$68:AY$189="susp",0,1))*IF(ISBLANK($R$1),1,IF($J$23:$J$189=$R$1,1,0)))</f>
        <v>0</v>
      </c>
      <c r="AZ2" s="555"/>
      <c r="BA2" s="555">
        <f t="array" ref="BA2">SUM(IF(ISBLANK(BA$68:BA$189),0,IF(BA$68:BA$189="susp",0,1))*IF(ISBLANK($R$1),1,IF($J$23:$J$189=$R$1,1,0)))</f>
        <v>0</v>
      </c>
      <c r="BB2" s="555">
        <f t="array" ref="BB2">SUM(IF(ISBLANK(BB$68:BB$189),0,IF(BB$68:BB$189="susp",0,1))*IF(ISBLANK($R$1),1,IF($J$23:$J$189=$R$1,1,0)))</f>
        <v>0</v>
      </c>
      <c r="BC2" s="555">
        <f t="array" ref="BC2">SUM(IF(ISBLANK(BC$68:BC$189),0,IF(BC$68:BC$189="susp",0,1))*IF(ISBLANK($R$1),1,IF($J$23:$J$189=$R$1,1,0)))</f>
        <v>0</v>
      </c>
      <c r="BD2" s="555">
        <f t="array" ref="BD2">SUM(IF(ISBLANK(BD$68:BD$189),0,IF(BD$68:BD$189="susp",0,1))*IF(ISBLANK($R$1),1,IF($J$23:$J$189=$R$1,1,0)))</f>
        <v>0</v>
      </c>
      <c r="BE2" s="555">
        <f t="array" ref="BE2">SUM(IF(ISBLANK(BE$68:BE$189),0,IF(BE$68:BE$189="susp",0,1))*IF(ISBLANK($R$1),1,IF($J$23:$J$189=$R$1,1,0)))</f>
        <v>0</v>
      </c>
      <c r="BF2" s="555"/>
      <c r="BG2" s="555">
        <f t="array" ref="BG2">SUM(IF(ISBLANK(BG$68:BG$189),0,IF(BG$68:BG$189="susp",0,1))*IF(ISBLANK($R$1),1,IF($J$23:$J$189=$R$1,1,0)))</f>
        <v>0</v>
      </c>
      <c r="BH2" s="555"/>
      <c r="BI2" s="555">
        <f t="array" ref="BI2">SUM(IF(ISBLANK(BI$68:BI$189),0,IF(BI$68:BI$189="susp",0,1))*IF(ISBLANK($R$1),1,IF($J$23:$J$189=$R$1,1,0)))</f>
        <v>0</v>
      </c>
      <c r="BJ2" s="555"/>
      <c r="BK2" s="555">
        <f t="array" ref="BK2">SUM(IF(ISBLANK(BK$68:BK$189),0,IF(BK$68:BK$189="susp",0,1))*IF(ISBLANK($R$1),1,IF($J$23:$J$189=$R$1,1,0)))</f>
        <v>0</v>
      </c>
      <c r="BL2" s="555"/>
      <c r="BM2" s="555">
        <f t="array" ref="BM2">SUM(IF(ISBLANK(BM$68:BM$189),0,IF(BM$68:BM$189="susp",0,1))*IF(ISBLANK($R$1),1,IF($J$23:$J$189=$R$1,1,0)))</f>
        <v>0</v>
      </c>
      <c r="BN2" s="555"/>
      <c r="BO2" s="555"/>
      <c r="BP2" s="555"/>
      <c r="BQ2" s="555"/>
      <c r="BR2" s="555"/>
      <c r="BS2" s="555"/>
      <c r="BT2" s="555"/>
      <c r="BU2" s="555">
        <f t="array" ref="BU2">SUM(IF(ISBLANK(BU$68:BU$189),0,IF(BU$68:BU$189="susp",0,1))*IF(ISBLANK($R$1),1,IF($J$23:$J$189=$R$1,1,0)))</f>
        <v>0</v>
      </c>
      <c r="BV2" s="555"/>
      <c r="BW2" s="555"/>
      <c r="BX2" s="555">
        <f t="array" ref="BX2">SUM(IF(ISBLANK(BX$68:BX$189),0,IF(BX$68:BX$189="susp",0,1))*IF(ISBLANK($R$1),1,IF($J$23:$J$189=$R$1,1,0)))</f>
        <v>0</v>
      </c>
      <c r="BY2" s="555"/>
      <c r="BZ2" s="555"/>
      <c r="CA2" s="555">
        <f t="array" ref="CA2">SUM(IF(ISBLANK(CA$68:CA$189),0,IF(CA$68:CA$189="susp",0,1))*IF(ISBLANK($R$1),1,IF($J$23:$J$189=$R$1,1,0)))</f>
        <v>0</v>
      </c>
      <c r="CB2" s="555"/>
      <c r="CC2" s="555">
        <f t="array" ref="CC2">SUM(IF(ISBLANK(CC$68:CC$189),0,IF(CC$68:CC$189="susp",0,1))*IF(ISBLANK($R$1),1,IF($J$23:$J$189=$R$1,1,0)))</f>
        <v>0</v>
      </c>
      <c r="CD2" s="555"/>
    </row>
    <row r="3" spans="1:82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SUM(IF(M$23:M$189="W",1,0)*IF(ISBLANK($R$1),1,IF($J$23:$J$189=$R$1,1,0)))</f>
        <v>11</v>
      </c>
      <c r="AM3" s="555" t="e">
        <f t="array" ref="AM3">SUM(IF(ISTEXT(AM$68:AM$189),1,0)*IF(($M$23:$M$189)="W",1,0)*IF(ISBLANK($R$1),1,IF($J$23:$J$189=$R$1,1,0)))</f>
        <v>#N/A</v>
      </c>
      <c r="AN3" s="555" t="e">
        <f t="array" ref="AN3">SUM(IF(ISTEXT(AN$68:AN$189),1,0)*IF(($M$23:$M$189)="W",1,0)*IF(ISBLANK($R$1),1,IF($J$23:$J$189=$R$1,1,0)))</f>
        <v>#N/A</v>
      </c>
      <c r="AO3" s="555"/>
      <c r="AP3" s="555" t="e">
        <f t="array" ref="AP3">SUM(IF(ISTEXT(AP$68:AP$189),1,0)*IF(($M$23:$M$189)="W",1,0)*IF(ISBLANK($R$1),1,IF($J$23:$J$189=$R$1,1,0)))</f>
        <v>#N/A</v>
      </c>
      <c r="AQ3" s="555"/>
      <c r="AR3" s="555" t="e">
        <f t="array" ref="AR3">SUM(IF(ISTEXT(AR$68:AR$189),1,0)*IF(($M$23:$M$189)="W",1,0)*IF(ISBLANK($R$1),1,IF($J$23:$J$189=$R$1,1,0)))</f>
        <v>#N/A</v>
      </c>
      <c r="AS3" s="555"/>
      <c r="AT3" s="555" t="e">
        <f t="array" ref="AT3">SUM(IF(ISTEXT(AT$68:AT$189),1,0)*IF(($M$23:$M$189)="W",1,0)*IF(ISBLANK($R$1),1,IF($J$23:$J$189=$R$1,1,0)))</f>
        <v>#N/A</v>
      </c>
      <c r="AU3" s="555" t="e">
        <f t="array" ref="AU3">SUM(IF(ISTEXT(AU$68:AU$189),1,0)*IF(($M$23:$M$189)="W",1,0)*IF(ISBLANK($R$1),1,IF($J$23:$J$189=$R$1,1,0)))</f>
        <v>#N/A</v>
      </c>
      <c r="AV3" s="555"/>
      <c r="AW3" s="555"/>
      <c r="AX3" s="555"/>
      <c r="AY3" s="555" t="e">
        <f t="array" ref="AY3">SUM(IF(ISTEXT(AY$68:AY$189),1,0)*IF(($M$23:$M$189)="W",1,0)*IF(ISBLANK($R$1),1,IF($J$23:$J$189=$R$1,1,0)))</f>
        <v>#N/A</v>
      </c>
      <c r="AZ3" s="555"/>
      <c r="BA3" s="555" t="e">
        <f t="array" ref="BA3">SUM(IF(ISTEXT(BA$68:BA$189),1,0)*IF(($M$23:$M$189)="W",1,0)*IF(ISBLANK($R$1),1,IF($J$23:$J$189=$R$1,1,0)))</f>
        <v>#N/A</v>
      </c>
      <c r="BB3" s="555" t="e">
        <f t="array" ref="BB3">SUM(IF(ISTEXT(BB$68:BB$189),1,0)*IF(($M$23:$M$189)="W",1,0)*IF(ISBLANK($R$1),1,IF($J$23:$J$189=$R$1,1,0)))</f>
        <v>#N/A</v>
      </c>
      <c r="BC3" s="555" t="e">
        <f t="array" ref="BC3">SUM(IF(ISTEXT(BC$68:BC$189),1,0)*IF(($M$23:$M$189)="W",1,0)*IF(ISBLANK($R$1),1,IF($J$23:$J$189=$R$1,1,0)))</f>
        <v>#N/A</v>
      </c>
      <c r="BD3" s="555" t="e">
        <f t="array" ref="BD3">SUM(IF(ISTEXT(BD$68:BD$189),1,0)*IF(($M$23:$M$189)="W",1,0)*IF(ISBLANK($R$1),1,IF($J$23:$J$189=$R$1,1,0)))</f>
        <v>#N/A</v>
      </c>
      <c r="BE3" s="555" t="e">
        <f t="array" ref="BE3">SUM(IF(ISTEXT(BE$68:BE$189),1,0)*IF(($M$23:$M$189)="W",1,0)*IF(ISBLANK($R$1),1,IF($J$23:$J$189=$R$1,1,0)))</f>
        <v>#N/A</v>
      </c>
      <c r="BF3" s="555"/>
      <c r="BG3" s="555" t="e">
        <f t="array" ref="BG3">SUM(IF(ISTEXT(BG$68:BG$189),1,0)*IF(($M$23:$M$189)="W",1,0)*IF(ISBLANK($R$1),1,IF($J$23:$J$189=$R$1,1,0)))</f>
        <v>#N/A</v>
      </c>
      <c r="BH3" s="555"/>
      <c r="BI3" s="555" t="e">
        <f t="array" ref="BI3">SUM(IF(ISTEXT(BI$68:BI$189),1,0)*IF(($M$23:$M$189)="W",1,0)*IF(ISBLANK($R$1),1,IF($J$23:$J$189=$R$1,1,0)))</f>
        <v>#N/A</v>
      </c>
      <c r="BJ3" s="555"/>
      <c r="BK3" s="555" t="e">
        <f t="array" ref="BK3">SUM(IF(ISTEXT(BK$68:BK$189),1,0)*IF(($M$23:$M$189)="W",1,0)*IF(ISBLANK($R$1),1,IF($J$23:$J$189=$R$1,1,0)))</f>
        <v>#N/A</v>
      </c>
      <c r="BL3" s="555"/>
      <c r="BM3" s="555" t="e">
        <f t="array" ref="BM3">SUM(IF(ISTEXT(BM$68:BM$189),1,0)*IF(($M$23:$M$189)="W",1,0)*IF(ISBLANK($R$1),1,IF($J$23:$J$189=$R$1,1,0)))</f>
        <v>#N/A</v>
      </c>
      <c r="BN3" s="555"/>
      <c r="BO3" s="555"/>
      <c r="BP3" s="555"/>
      <c r="BQ3" s="555"/>
      <c r="BR3" s="555"/>
      <c r="BS3" s="555"/>
      <c r="BT3" s="555"/>
      <c r="BU3" s="555" t="e">
        <f t="array" ref="BU3">SUM(IF(ISTEXT(BU$68:BU$189),1,0)*IF(($M$23:$M$189)="W",1,0)*IF(ISBLANK($R$1),1,IF($J$23:$J$189=$R$1,1,0)))</f>
        <v>#N/A</v>
      </c>
      <c r="BV3" s="555"/>
      <c r="BW3" s="555"/>
      <c r="BX3" s="555" t="e">
        <f t="array" ref="BX3">SUM(IF(ISTEXT(BX$68:BX$189),1,0)*IF(($M$23:$M$189)="W",1,0)*IF(ISBLANK($R$1),1,IF($J$23:$J$189=$R$1,1,0)))</f>
        <v>#N/A</v>
      </c>
      <c r="BY3" s="555"/>
      <c r="BZ3" s="555"/>
      <c r="CA3" s="555" t="e">
        <f t="array" ref="CA3">SUM(IF(ISTEXT(CA$68:CA$189),1,0)*IF(($M$23:$M$189)="W",1,0)*IF(ISBLANK($R$1),1,IF($J$23:$J$189=$R$1,1,0)))</f>
        <v>#N/A</v>
      </c>
      <c r="CB3" s="555"/>
      <c r="CC3" s="555" t="e">
        <f t="array" ref="CC3">SUM(IF(ISTEXT(CC$68:CC$189),1,0)*IF(($M$23:$M$189)="W",1,0)*IF(ISBLANK($R$1),1,IF($J$23:$J$189=$R$1,1,0)))</f>
        <v>#N/A</v>
      </c>
      <c r="CD3" s="555"/>
    </row>
    <row r="4" spans="1:82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SUM(IF(M$23:M$189="D",1,0)*IF(ISBLANK($R$1),1,IF($J$23:$J$189=$R$1,1,0)))</f>
        <v>10</v>
      </c>
      <c r="AM4" s="555" t="e">
        <f t="array" ref="AM4">SUM(IF(ISTEXT(AM$68:AM$189),1,0)*IF(($M$23:$M$189)="D",1,0)*IF(ISBLANK($R$1),1,IF($J$23:$J$189=$R$1,1,0)))</f>
        <v>#N/A</v>
      </c>
      <c r="AN4" s="555" t="e">
        <f t="array" ref="AN4">SUM(IF(ISTEXT(AN$68:AN$189),1,0)*IF(($M$23:$M$189)="D",1,0)*IF(ISBLANK($R$1),1,IF($J$23:$J$189=$R$1,1,0)))</f>
        <v>#N/A</v>
      </c>
      <c r="AO4" s="555"/>
      <c r="AP4" s="555" t="e">
        <f t="array" ref="AP4">SUM(IF(ISTEXT(AP$68:AP$189),1,0)*IF(($M$23:$M$189)="D",1,0)*IF(ISBLANK($R$1),1,IF($J$23:$J$189=$R$1,1,0)))</f>
        <v>#N/A</v>
      </c>
      <c r="AQ4" s="555"/>
      <c r="AR4" s="555" t="e">
        <f t="array" ref="AR4">SUM(IF(ISTEXT(AR$68:AR$189),1,0)*IF(($M$23:$M$189)="D",1,0)*IF(ISBLANK($R$1),1,IF($J$23:$J$189=$R$1,1,0)))</f>
        <v>#N/A</v>
      </c>
      <c r="AS4" s="555"/>
      <c r="AT4" s="555" t="e">
        <f t="array" ref="AT4">SUM(IF(ISTEXT(AT$68:AT$189),1,0)*IF(($M$23:$M$189)="D",1,0)*IF(ISBLANK($R$1),1,IF($J$23:$J$189=$R$1,1,0)))</f>
        <v>#N/A</v>
      </c>
      <c r="AU4" s="555" t="e">
        <f t="array" ref="AU4">SUM(IF(ISTEXT(AU$68:AU$189),1,0)*IF(($M$23:$M$189)="D",1,0)*IF(ISBLANK($R$1),1,IF($J$23:$J$189=$R$1,1,0)))</f>
        <v>#N/A</v>
      </c>
      <c r="AV4" s="555"/>
      <c r="AW4" s="555"/>
      <c r="AX4" s="555"/>
      <c r="AY4" s="555" t="e">
        <f t="array" ref="AY4">SUM(IF(ISTEXT(AY$68:AY$189),1,0)*IF(($M$23:$M$189)="D",1,0)*IF(ISBLANK($R$1),1,IF($J$23:$J$189=$R$1,1,0)))</f>
        <v>#N/A</v>
      </c>
      <c r="AZ4" s="555"/>
      <c r="BA4" s="555" t="e">
        <f t="array" ref="BA4">SUM(IF(ISTEXT(BA$68:BA$189),1,0)*IF(($M$23:$M$189)="D",1,0)*IF(ISBLANK($R$1),1,IF($J$23:$J$189=$R$1,1,0)))</f>
        <v>#N/A</v>
      </c>
      <c r="BB4" s="555" t="e">
        <f t="array" ref="BB4">SUM(IF(ISTEXT(BB$68:BB$189),1,0)*IF(($M$23:$M$189)="D",1,0)*IF(ISBLANK($R$1),1,IF($J$23:$J$189=$R$1,1,0)))</f>
        <v>#N/A</v>
      </c>
      <c r="BC4" s="555" t="e">
        <f t="array" ref="BC4">SUM(IF(ISTEXT(BC$68:BC$189),1,0)*IF(($M$23:$M$189)="D",1,0)*IF(ISBLANK($R$1),1,IF($J$23:$J$189=$R$1,1,0)))</f>
        <v>#N/A</v>
      </c>
      <c r="BD4" s="555" t="e">
        <f t="array" ref="BD4">SUM(IF(ISTEXT(BD$68:BD$189),1,0)*IF(($M$23:$M$189)="D",1,0)*IF(ISBLANK($R$1),1,IF($J$23:$J$189=$R$1,1,0)))</f>
        <v>#N/A</v>
      </c>
      <c r="BE4" s="555" t="e">
        <f t="array" ref="BE4">SUM(IF(ISTEXT(BE$68:BE$189),1,0)*IF(($M$23:$M$189)="D",1,0)*IF(ISBLANK($R$1),1,IF($J$23:$J$189=$R$1,1,0)))</f>
        <v>#N/A</v>
      </c>
      <c r="BF4" s="555"/>
      <c r="BG4" s="555" t="e">
        <f t="array" ref="BG4">SUM(IF(ISTEXT(BG$68:BG$189),1,0)*IF(($M$23:$M$189)="D",1,0)*IF(ISBLANK($R$1),1,IF($J$23:$J$189=$R$1,1,0)))</f>
        <v>#N/A</v>
      </c>
      <c r="BH4" s="555"/>
      <c r="BI4" s="555" t="e">
        <f t="array" ref="BI4">SUM(IF(ISTEXT(BI$68:BI$189),1,0)*IF(($M$23:$M$189)="D",1,0)*IF(ISBLANK($R$1),1,IF($J$23:$J$189=$R$1,1,0)))</f>
        <v>#N/A</v>
      </c>
      <c r="BJ4" s="555"/>
      <c r="BK4" s="555" t="e">
        <f t="array" ref="BK4">SUM(IF(ISTEXT(BK$68:BK$189),1,0)*IF(($M$23:$M$189)="D",1,0)*IF(ISBLANK($R$1),1,IF($J$23:$J$189=$R$1,1,0)))</f>
        <v>#N/A</v>
      </c>
      <c r="BL4" s="555"/>
      <c r="BM4" s="555" t="e">
        <f t="array" ref="BM4">SUM(IF(ISTEXT(BM$68:BM$189),1,0)*IF(($M$23:$M$189)="D",1,0)*IF(ISBLANK($R$1),1,IF($J$23:$J$189=$R$1,1,0)))</f>
        <v>#N/A</v>
      </c>
      <c r="BN4" s="555"/>
      <c r="BO4" s="555"/>
      <c r="BP4" s="555"/>
      <c r="BQ4" s="555"/>
      <c r="BR4" s="555"/>
      <c r="BS4" s="555"/>
      <c r="BT4" s="555"/>
      <c r="BU4" s="555" t="e">
        <f t="array" ref="BU4">SUM(IF(ISTEXT(BU$68:BU$189),1,0)*IF(($M$23:$M$189)="D",1,0)*IF(ISBLANK($R$1),1,IF($J$23:$J$189=$R$1,1,0)))</f>
        <v>#N/A</v>
      </c>
      <c r="BV4" s="555"/>
      <c r="BW4" s="555"/>
      <c r="BX4" s="555" t="e">
        <f t="array" ref="BX4">SUM(IF(ISTEXT(BX$68:BX$189),1,0)*IF(($M$23:$M$189)="D",1,0)*IF(ISBLANK($R$1),1,IF($J$23:$J$189=$R$1,1,0)))</f>
        <v>#N/A</v>
      </c>
      <c r="BY4" s="555"/>
      <c r="BZ4" s="555"/>
      <c r="CA4" s="555" t="e">
        <f t="array" ref="CA4">SUM(IF(ISTEXT(CA$68:CA$189),1,0)*IF(($M$23:$M$189)="D",1,0)*IF(ISBLANK($R$1),1,IF($J$23:$J$189=$R$1,1,0)))</f>
        <v>#N/A</v>
      </c>
      <c r="CB4" s="555"/>
      <c r="CC4" s="555" t="e">
        <f t="array" ref="CC4">SUM(IF(ISTEXT(CC$68:CC$189),1,0)*IF(($M$23:$M$189)="D",1,0)*IF(ISBLANK($R$1),1,IF($J$23:$J$189=$R$1,1,0)))</f>
        <v>#N/A</v>
      </c>
      <c r="CD4" s="555"/>
    </row>
    <row r="5" spans="1:82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SUM(IF(M$23:M$189="L",1,0)*IF(ISBLANK($R$1),1,IF($J$23:$J$189=$R$1,1,0)))</f>
        <v>22</v>
      </c>
      <c r="AM5" s="555" t="e">
        <f t="array" ref="AM5">SUM(IF(ISTEXT(AM$68:AM$189),1,0)*IF(($M$23:$M$189)="L",1,0)*IF(ISBLANK($R$1),1,IF($J$23:$J$189=$R$1,1,0)))</f>
        <v>#N/A</v>
      </c>
      <c r="AN5" s="555" t="e">
        <f t="array" ref="AN5">SUM(IF(ISTEXT(AN$68:AN$189),1,0)*IF(($M$23:$M$189)="L",1,0)*IF(ISBLANK($R$1),1,IF($J$23:$J$189=$R$1,1,0)))</f>
        <v>#N/A</v>
      </c>
      <c r="AO5" s="555"/>
      <c r="AP5" s="555" t="e">
        <f t="array" ref="AP5">SUM(IF(ISTEXT(AP$68:AP$189),1,0)*IF(($M$23:$M$189)="L",1,0)*IF(ISBLANK($R$1),1,IF($J$23:$J$189=$R$1,1,0)))</f>
        <v>#N/A</v>
      </c>
      <c r="AQ5" s="555"/>
      <c r="AR5" s="555" t="e">
        <f t="array" ref="AR5">SUM(IF(ISTEXT(AR$68:AR$189),1,0)*IF(($M$23:$M$189)="L",1,0)*IF(ISBLANK($R$1),1,IF($J$23:$J$189=$R$1,1,0)))</f>
        <v>#N/A</v>
      </c>
      <c r="AS5" s="555"/>
      <c r="AT5" s="555" t="e">
        <f t="array" ref="AT5">SUM(IF(ISTEXT(AT$68:AT$189),1,0)*IF(($M$23:$M$189)="L",1,0)*IF(ISBLANK($R$1),1,IF($J$23:$J$189=$R$1,1,0)))</f>
        <v>#N/A</v>
      </c>
      <c r="AU5" s="555" t="e">
        <f t="array" ref="AU5">SUM(IF(ISTEXT(AU$68:AU$189),1,0)*IF(($M$23:$M$189)="L",1,0)*IF(ISBLANK($R$1),1,IF($J$23:$J$189=$R$1,1,0)))</f>
        <v>#N/A</v>
      </c>
      <c r="AV5" s="555"/>
      <c r="AW5" s="555"/>
      <c r="AX5" s="555"/>
      <c r="AY5" s="555" t="e">
        <f t="array" ref="AY5">SUM(IF(ISTEXT(AY$68:AY$189),1,0)*IF(($M$23:$M$189)="L",1,0)*IF(ISBLANK($R$1),1,IF($J$23:$J$189=$R$1,1,0)))</f>
        <v>#N/A</v>
      </c>
      <c r="AZ5" s="555"/>
      <c r="BA5" s="555" t="e">
        <f t="array" ref="BA5">SUM(IF(ISTEXT(BA$68:BA$189),1,0)*IF(($M$23:$M$189)="L",1,0)*IF(ISBLANK($R$1),1,IF($J$23:$J$189=$R$1,1,0)))</f>
        <v>#N/A</v>
      </c>
      <c r="BB5" s="555" t="e">
        <f t="array" ref="BB5">SUM(IF(ISTEXT(BB$68:BB$189),1,0)*IF(($M$23:$M$189)="L",1,0)*IF(ISBLANK($R$1),1,IF($J$23:$J$189=$R$1,1,0)))</f>
        <v>#N/A</v>
      </c>
      <c r="BC5" s="555" t="e">
        <f t="array" ref="BC5">SUM(IF(ISTEXT(BC$68:BC$189),1,0)*IF(($M$23:$M$189)="L",1,0)*IF(ISBLANK($R$1),1,IF($J$23:$J$189=$R$1,1,0)))</f>
        <v>#N/A</v>
      </c>
      <c r="BD5" s="555" t="e">
        <f t="array" ref="BD5">SUM(IF(ISTEXT(BD$68:BD$189),1,0)*IF(($M$23:$M$189)="L",1,0)*IF(ISBLANK($R$1),1,IF($J$23:$J$189=$R$1,1,0)))</f>
        <v>#N/A</v>
      </c>
      <c r="BE5" s="555" t="e">
        <f t="array" ref="BE5">SUM(IF(ISTEXT(BE$68:BE$189),1,0)*IF(($M$23:$M$189)="L",1,0)*IF(ISBLANK($R$1),1,IF($J$23:$J$189=$R$1,1,0)))</f>
        <v>#N/A</v>
      </c>
      <c r="BF5" s="555"/>
      <c r="BG5" s="555" t="e">
        <f t="array" ref="BG5">SUM(IF(ISTEXT(BG$68:BG$189),1,0)*IF(($M$23:$M$189)="L",1,0)*IF(ISBLANK($R$1),1,IF($J$23:$J$189=$R$1,1,0)))</f>
        <v>#N/A</v>
      </c>
      <c r="BH5" s="555"/>
      <c r="BI5" s="555" t="e">
        <f t="array" ref="BI5">SUM(IF(ISTEXT(BI$68:BI$189),1,0)*IF(($M$23:$M$189)="L",1,0)*IF(ISBLANK($R$1),1,IF($J$23:$J$189=$R$1,1,0)))</f>
        <v>#N/A</v>
      </c>
      <c r="BJ5" s="555"/>
      <c r="BK5" s="555" t="e">
        <f t="array" ref="BK5">SUM(IF(ISTEXT(BK$68:BK$189),1,0)*IF(($M$23:$M$189)="L",1,0)*IF(ISBLANK($R$1),1,IF($J$23:$J$189=$R$1,1,0)))</f>
        <v>#N/A</v>
      </c>
      <c r="BL5" s="555"/>
      <c r="BM5" s="555" t="e">
        <f t="array" ref="BM5">SUM(IF(ISTEXT(BM$68:BM$189),1,0)*IF(($M$23:$M$189)="L",1,0)*IF(ISBLANK($R$1),1,IF($J$23:$J$189=$R$1,1,0)))</f>
        <v>#N/A</v>
      </c>
      <c r="BN5" s="555"/>
      <c r="BO5" s="555"/>
      <c r="BP5" s="555"/>
      <c r="BQ5" s="555"/>
      <c r="BR5" s="555"/>
      <c r="BS5" s="555"/>
      <c r="BT5" s="555"/>
      <c r="BU5" s="555" t="e">
        <f t="array" ref="BU5">SUM(IF(ISTEXT(BU$68:BU$189),1,0)*IF(($M$23:$M$189)="L",1,0)*IF(ISBLANK($R$1),1,IF($J$23:$J$189=$R$1,1,0)))</f>
        <v>#N/A</v>
      </c>
      <c r="BV5" s="555"/>
      <c r="BW5" s="555"/>
      <c r="BX5" s="555" t="e">
        <f t="array" ref="BX5">SUM(IF(ISTEXT(BX$68:BX$189),1,0)*IF(($M$23:$M$189)="L",1,0)*IF(ISBLANK($R$1),1,IF($J$23:$J$189=$R$1,1,0)))</f>
        <v>#N/A</v>
      </c>
      <c r="BY5" s="555"/>
      <c r="BZ5" s="555"/>
      <c r="CA5" s="555" t="e">
        <f t="array" ref="CA5">SUM(IF(ISTEXT(CA$68:CA$189),1,0)*IF(($M$23:$M$189)="L",1,0)*IF(ISBLANK($R$1),1,IF($J$23:$J$189=$R$1,1,0)))</f>
        <v>#N/A</v>
      </c>
      <c r="CB5" s="555"/>
      <c r="CC5" s="555" t="e">
        <f t="array" ref="CC5">SUM(IF(ISTEXT(CC$68:CC$189),1,0)*IF(($M$23:$M$189)="L",1,0)*IF(ISBLANK($R$1),1,IF($J$23:$J$189=$R$1,1,0)))</f>
        <v>#N/A</v>
      </c>
      <c r="CD5" s="555"/>
    </row>
    <row r="6" spans="1:82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43</v>
      </c>
      <c r="AM6" s="555" t="e">
        <f>AM$3*3+AM$4</f>
        <v>#N/A</v>
      </c>
      <c r="AN6" s="555" t="e">
        <f>AN$3*3+AN$4</f>
        <v>#N/A</v>
      </c>
      <c r="AO6" s="555"/>
      <c r="AP6" s="555" t="e">
        <f>AP$3*3+AP$4</f>
        <v>#N/A</v>
      </c>
      <c r="AQ6" s="555"/>
      <c r="AR6" s="555" t="e">
        <f>AR$3*3+AR$4</f>
        <v>#N/A</v>
      </c>
      <c r="AS6" s="555"/>
      <c r="AT6" s="555" t="e">
        <f>AT$3*3+AT$4</f>
        <v>#N/A</v>
      </c>
      <c r="AU6" s="555" t="e">
        <f>AU$3*3+AU$4</f>
        <v>#N/A</v>
      </c>
      <c r="AV6" s="555"/>
      <c r="AW6" s="555"/>
      <c r="AX6" s="555"/>
      <c r="AY6" s="555" t="e">
        <f>AY$3*3+AY$4</f>
        <v>#N/A</v>
      </c>
      <c r="AZ6" s="555"/>
      <c r="BA6" s="555" t="e">
        <f>BA$3*3+BA$4</f>
        <v>#N/A</v>
      </c>
      <c r="BB6" s="555" t="e">
        <f>BB$3*3+BB$4</f>
        <v>#N/A</v>
      </c>
      <c r="BC6" s="555" t="e">
        <f>BC$3*3+BC$4</f>
        <v>#N/A</v>
      </c>
      <c r="BD6" s="555" t="e">
        <f>BD$3*3+BD$4</f>
        <v>#N/A</v>
      </c>
      <c r="BE6" s="555" t="e">
        <f>BE$3*3+BE$4</f>
        <v>#N/A</v>
      </c>
      <c r="BF6" s="555"/>
      <c r="BG6" s="555" t="e">
        <f>BG$3*3+BG$4</f>
        <v>#N/A</v>
      </c>
      <c r="BH6" s="555"/>
      <c r="BI6" s="555" t="e">
        <f>BI$3*3+BI$4</f>
        <v>#N/A</v>
      </c>
      <c r="BJ6" s="555"/>
      <c r="BK6" s="555" t="e">
        <f>BK$3*3+BK$4</f>
        <v>#N/A</v>
      </c>
      <c r="BL6" s="555"/>
      <c r="BM6" s="555" t="e">
        <f>BM$3*3+BM$4</f>
        <v>#N/A</v>
      </c>
      <c r="BN6" s="555"/>
      <c r="BO6" s="555"/>
      <c r="BP6" s="555"/>
      <c r="BQ6" s="555"/>
      <c r="BR6" s="555"/>
      <c r="BS6" s="555"/>
      <c r="BT6" s="555"/>
      <c r="BU6" s="555" t="e">
        <f>BU$3*3+BU$4</f>
        <v>#N/A</v>
      </c>
      <c r="BV6" s="555"/>
      <c r="BW6" s="555"/>
      <c r="BX6" s="555" t="e">
        <f>BX$3*3+BX$4</f>
        <v>#N/A</v>
      </c>
      <c r="BY6" s="555"/>
      <c r="BZ6" s="555"/>
      <c r="CA6" s="555" t="e">
        <f>CA$3*3+CA$4</f>
        <v>#N/A</v>
      </c>
      <c r="CB6" s="555"/>
      <c r="CC6" s="555" t="e">
        <f>CC$3*3+CC$4</f>
        <v>#N/A</v>
      </c>
      <c r="CD6" s="555"/>
    </row>
    <row r="7" spans="1:82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</v>
      </c>
      <c r="AM7" s="555" t="e">
        <f>AM6/AM2</f>
        <v>#N/A</v>
      </c>
      <c r="AN7" s="555" t="e">
        <f>AN6/AN2</f>
        <v>#N/A</v>
      </c>
      <c r="AO7" s="555"/>
      <c r="AP7" s="555" t="e">
        <f>AP6/AP2</f>
        <v>#N/A</v>
      </c>
      <c r="AQ7" s="555"/>
      <c r="AR7" s="555" t="e">
        <f>AR6/AR2</f>
        <v>#N/A</v>
      </c>
      <c r="AS7" s="555"/>
      <c r="AT7" s="555" t="e">
        <f>AT6/AT2</f>
        <v>#N/A</v>
      </c>
      <c r="AU7" s="555" t="e">
        <f>AU6/AU2</f>
        <v>#N/A</v>
      </c>
      <c r="AV7" s="555"/>
      <c r="AW7" s="555"/>
      <c r="AX7" s="555"/>
      <c r="AY7" s="555" t="e">
        <f>AY6/AY2</f>
        <v>#N/A</v>
      </c>
      <c r="AZ7" s="555"/>
      <c r="BA7" s="555" t="e">
        <f>BA6/BA2</f>
        <v>#N/A</v>
      </c>
      <c r="BB7" s="555" t="e">
        <f>BB6/BB2</f>
        <v>#N/A</v>
      </c>
      <c r="BC7" s="555" t="e">
        <f>BC6/BC2</f>
        <v>#N/A</v>
      </c>
      <c r="BD7" s="555" t="e">
        <f>BD6/BD2</f>
        <v>#N/A</v>
      </c>
      <c r="BE7" s="555" t="e">
        <f>BE6/BE2</f>
        <v>#N/A</v>
      </c>
      <c r="BF7" s="555"/>
      <c r="BG7" s="555" t="e">
        <f>BG6/BG2</f>
        <v>#N/A</v>
      </c>
      <c r="BH7" s="555"/>
      <c r="BI7" s="555" t="e">
        <f>BI6/BI2</f>
        <v>#N/A</v>
      </c>
      <c r="BJ7" s="555"/>
      <c r="BK7" s="555" t="e">
        <f>BK6/BK2</f>
        <v>#N/A</v>
      </c>
      <c r="BL7" s="555"/>
      <c r="BM7" s="555" t="e">
        <f>BM6/BM2</f>
        <v>#N/A</v>
      </c>
      <c r="BN7" s="555"/>
      <c r="BO7" s="555"/>
      <c r="BP7" s="555"/>
      <c r="BQ7" s="555"/>
      <c r="BR7" s="555"/>
      <c r="BS7" s="555"/>
      <c r="BT7" s="555"/>
      <c r="BU7" s="555" t="e">
        <f>BU6/BU2</f>
        <v>#N/A</v>
      </c>
      <c r="BV7" s="555"/>
      <c r="BW7" s="555"/>
      <c r="BX7" s="555" t="e">
        <f>BX6/BX2</f>
        <v>#N/A</v>
      </c>
      <c r="BY7" s="555"/>
      <c r="BZ7" s="555"/>
      <c r="CA7" s="555" t="e">
        <f>CA6/CA2</f>
        <v>#N/A</v>
      </c>
      <c r="CB7" s="555"/>
      <c r="CC7" s="555" t="e">
        <f>CC6/CC2</f>
        <v>#N/A</v>
      </c>
      <c r="CD7" s="555"/>
    </row>
    <row r="8" spans="1:82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SUM(IF(($R$23:$R$189)="",0,$R$23:$R$189)*IF(ISBLANK($R$1),1,IF($J$23:$J$189=$R$1,1,0)))</f>
        <v>-4.5</v>
      </c>
      <c r="AM8" s="555" t="e">
        <f t="array" ref="AM8">SUM(IF(ISTEXT(AM$68:AM$189),1,0)*IF(($R$23:$R$189)="",0,$R$23:$R$189)*IF(ISBLANK($R$1),1,IF($J$23:$J$189=$R$1,1,0)))</f>
        <v>#N/A</v>
      </c>
      <c r="AN8" s="555" t="e">
        <f t="array" ref="AN8">SUM(IF(ISTEXT(AN$68:AN$189),1,0)*IF(($R$23:$R$189)="",0,$R$23:$R$189)*IF(ISBLANK($R$1),1,IF($J$23:$J$189=$R$1,1,0)))</f>
        <v>#N/A</v>
      </c>
      <c r="AO8" s="555"/>
      <c r="AP8" s="555" t="e">
        <f t="array" ref="AP8">SUM(IF(ISTEXT(AP$68:AP$189),1,0)*IF(($R$23:$R$189)="",0,$R$23:$R$189)*IF(ISBLANK($R$1),1,IF($J$23:$J$189=$R$1,1,0)))</f>
        <v>#N/A</v>
      </c>
      <c r="AQ8" s="555"/>
      <c r="AR8" s="555" t="e">
        <f t="array" ref="AR8">SUM(IF(ISTEXT(AR$68:AR$189),1,0)*IF(($R$23:$R$189)="",0,$R$23:$R$189)*IF(ISBLANK($R$1),1,IF($J$23:$J$189=$R$1,1,0)))</f>
        <v>#N/A</v>
      </c>
      <c r="AS8" s="555"/>
      <c r="AT8" s="555" t="e">
        <f t="array" ref="AT8">SUM(IF(ISTEXT(AT$68:AT$189),1,0)*IF(($R$23:$R$189)="",0,$R$23:$R$189)*IF(ISBLANK($R$1),1,IF($J$23:$J$189=$R$1,1,0)))</f>
        <v>#N/A</v>
      </c>
      <c r="AU8" s="555" t="e">
        <f t="array" ref="AU8">SUM(IF(ISTEXT(AU$68:AU$189),1,0)*IF(($R$23:$R$189)="",0,$R$23:$R$189)*IF(ISBLANK($R$1),1,IF($J$23:$J$189=$R$1,1,0)))</f>
        <v>#N/A</v>
      </c>
      <c r="AV8" s="555"/>
      <c r="AW8" s="555"/>
      <c r="AX8" s="555"/>
      <c r="AY8" s="555" t="e">
        <f t="array" ref="AY8">SUM(IF(ISTEXT(AY$68:AY$189),1,0)*IF(($R$23:$R$189)="",0,$R$23:$R$189)*IF(ISBLANK($R$1),1,IF($J$23:$J$189=$R$1,1,0)))</f>
        <v>#N/A</v>
      </c>
      <c r="AZ8" s="555"/>
      <c r="BA8" s="555" t="e">
        <f t="array" ref="BA8">SUM(IF(ISTEXT(BA$68:BA$189),1,0)*IF(($R$23:$R$189)="",0,$R$23:$R$189)*IF(ISBLANK($R$1),1,IF($J$23:$J$189=$R$1,1,0)))</f>
        <v>#N/A</v>
      </c>
      <c r="BB8" s="555" t="e">
        <f t="array" ref="BB8">SUM(IF(ISTEXT(BB$68:BB$189),1,0)*IF(($R$23:$R$189)="",0,$R$23:$R$189)*IF(ISBLANK($R$1),1,IF($J$23:$J$189=$R$1,1,0)))</f>
        <v>#N/A</v>
      </c>
      <c r="BC8" s="555" t="e">
        <f t="array" ref="BC8">SUM(IF(ISTEXT(BC$68:BC$189),1,0)*IF(($R$23:$R$189)="",0,$R$23:$R$189)*IF(ISBLANK($R$1),1,IF($J$23:$J$189=$R$1,1,0)))</f>
        <v>#N/A</v>
      </c>
      <c r="BD8" s="555" t="e">
        <f t="array" ref="BD8">SUM(IF(ISTEXT(BD$68:BD$189),1,0)*IF(($R$23:$R$189)="",0,$R$23:$R$189)*IF(ISBLANK($R$1),1,IF($J$23:$J$189=$R$1,1,0)))</f>
        <v>#N/A</v>
      </c>
      <c r="BE8" s="555" t="e">
        <f t="array" ref="BE8">SUM(IF(ISTEXT(BE$68:BE$189),1,0)*IF(($R$23:$R$189)="",0,$R$23:$R$189)*IF(ISBLANK($R$1),1,IF($J$23:$J$189=$R$1,1,0)))</f>
        <v>#N/A</v>
      </c>
      <c r="BF8" s="555"/>
      <c r="BG8" s="555" t="e">
        <f t="array" ref="BG8">SUM(IF(ISTEXT(BG$68:BG$189),1,0)*IF(($R$23:$R$189)="",0,$R$23:$R$189)*IF(ISBLANK($R$1),1,IF($J$23:$J$189=$R$1,1,0)))</f>
        <v>#N/A</v>
      </c>
      <c r="BH8" s="555"/>
      <c r="BI8" s="555" t="e">
        <f t="array" ref="BI8">SUM(IF(ISTEXT(BI$68:BI$189),1,0)*IF(($R$23:$R$189)="",0,$R$23:$R$189)*IF(ISBLANK($R$1),1,IF($J$23:$J$189=$R$1,1,0)))</f>
        <v>#N/A</v>
      </c>
      <c r="BJ8" s="555"/>
      <c r="BK8" s="555" t="e">
        <f t="array" ref="BK8">SUM(IF(ISTEXT(BK$68:BK$189),1,0)*IF(($R$23:$R$189)="",0,$R$23:$R$189)*IF(ISBLANK($R$1),1,IF($J$23:$J$189=$R$1,1,0)))</f>
        <v>#N/A</v>
      </c>
      <c r="BL8" s="555"/>
      <c r="BM8" s="555" t="e">
        <f t="array" ref="BM8">SUM(IF(ISTEXT(BM$68:BM$189),1,0)*IF(($R$23:$R$189)="",0,$R$23:$R$189)*IF(ISBLANK($R$1),1,IF($J$23:$J$189=$R$1,1,0)))</f>
        <v>#N/A</v>
      </c>
      <c r="BN8" s="555"/>
      <c r="BO8" s="555"/>
      <c r="BP8" s="555"/>
      <c r="BQ8" s="555"/>
      <c r="BR8" s="555"/>
      <c r="BS8" s="555"/>
      <c r="BT8" s="555"/>
      <c r="BU8" s="555" t="e">
        <f t="array" ref="BU8">SUM(IF(ISTEXT(BU$68:BU$189),1,0)*IF(($R$23:$R$189)="",0,$R$23:$R$189)*IF(ISBLANK($R$1),1,IF($J$23:$J$189=$R$1,1,0)))</f>
        <v>#N/A</v>
      </c>
      <c r="BV8" s="555"/>
      <c r="BW8" s="555"/>
      <c r="BX8" s="555" t="e">
        <f t="array" ref="BX8">SUM(IF(ISTEXT(BX$68:BX$189),1,0)*IF(($R$23:$R$189)="",0,$R$23:$R$189)*IF(ISBLANK($R$1),1,IF($J$23:$J$189=$R$1,1,0)))</f>
        <v>#N/A</v>
      </c>
      <c r="BY8" s="555"/>
      <c r="BZ8" s="555"/>
      <c r="CA8" s="555" t="e">
        <f t="array" ref="CA8">SUM(IF(ISTEXT(CA$68:CA$189),1,0)*IF(($R$23:$R$189)="",0,$R$23:$R$189)*IF(ISBLANK($R$1),1,IF($J$23:$J$189=$R$1,1,0)))</f>
        <v>#N/A</v>
      </c>
      <c r="CB8" s="555"/>
      <c r="CC8" s="555" t="e">
        <f t="array" ref="CC8">SUM(IF(ISTEXT(CC$68:CC$189),1,0)*IF(($R$23:$R$189)="",0,$R$23:$R$189)*IF(ISBLANK($R$1),1,IF($J$23:$J$189=$R$1,1,0)))</f>
        <v>#N/A</v>
      </c>
      <c r="CD8" s="555"/>
    </row>
    <row r="9" spans="1:82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-0.10465116279069768</v>
      </c>
      <c r="AM9" s="555" t="e">
        <f>AM8/AM2</f>
        <v>#N/A</v>
      </c>
      <c r="AN9" s="555" t="e">
        <f>AN8/AN2</f>
        <v>#N/A</v>
      </c>
      <c r="AO9" s="555"/>
      <c r="AP9" s="555" t="e">
        <f>AP8/AP2</f>
        <v>#N/A</v>
      </c>
      <c r="AQ9" s="555"/>
      <c r="AR9" s="555" t="e">
        <f>AR8/AR2</f>
        <v>#N/A</v>
      </c>
      <c r="AS9" s="555"/>
      <c r="AT9" s="555" t="e">
        <f>AT8/AT2</f>
        <v>#N/A</v>
      </c>
      <c r="AU9" s="555" t="e">
        <f>AU8/AU2</f>
        <v>#N/A</v>
      </c>
      <c r="AV9" s="555"/>
      <c r="AW9" s="555"/>
      <c r="AX9" s="555"/>
      <c r="AY9" s="555" t="e">
        <f>AY8/AY2</f>
        <v>#N/A</v>
      </c>
      <c r="AZ9" s="555"/>
      <c r="BA9" s="555" t="e">
        <f>BA8/BA2</f>
        <v>#N/A</v>
      </c>
      <c r="BB9" s="555" t="e">
        <f>BB8/BB2</f>
        <v>#N/A</v>
      </c>
      <c r="BC9" s="555" t="e">
        <f>BC8/BC2</f>
        <v>#N/A</v>
      </c>
      <c r="BD9" s="555" t="e">
        <f>BD8/BD2</f>
        <v>#N/A</v>
      </c>
      <c r="BE9" s="555" t="e">
        <f>BE8/BE2</f>
        <v>#N/A</v>
      </c>
      <c r="BF9" s="555"/>
      <c r="BG9" s="555" t="e">
        <f>BG8/BG2</f>
        <v>#N/A</v>
      </c>
      <c r="BH9" s="555"/>
      <c r="BI9" s="555" t="e">
        <f>BI8/BI2</f>
        <v>#N/A</v>
      </c>
      <c r="BJ9" s="555"/>
      <c r="BK9" s="555" t="e">
        <f>BK8/BK2</f>
        <v>#N/A</v>
      </c>
      <c r="BL9" s="555"/>
      <c r="BM9" s="555" t="e">
        <f>BM8/BM2</f>
        <v>#N/A</v>
      </c>
      <c r="BN9" s="555"/>
      <c r="BO9" s="555"/>
      <c r="BP9" s="555"/>
      <c r="BQ9" s="555"/>
      <c r="BR9" s="555"/>
      <c r="BS9" s="555"/>
      <c r="BT9" s="555"/>
      <c r="BU9" s="555" t="e">
        <f>BU8/BU2</f>
        <v>#N/A</v>
      </c>
      <c r="BV9" s="555"/>
      <c r="BW9" s="555"/>
      <c r="BX9" s="555" t="e">
        <f>BX8/BX2</f>
        <v>#N/A</v>
      </c>
      <c r="BY9" s="555"/>
      <c r="BZ9" s="555"/>
      <c r="CA9" s="555" t="e">
        <f>CA8/CA2</f>
        <v>#N/A</v>
      </c>
      <c r="CB9" s="555"/>
      <c r="CC9" s="555" t="e">
        <f>CC8/CC2</f>
        <v>#N/A</v>
      </c>
      <c r="CD9" s="555"/>
    </row>
    <row r="10" spans="1:82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SUM(IF(ISBLANK($R$1),$K$23:$K$160,IF($J$23:$J$189=$R$1,$K$23:$K$160,0)))</f>
        <v>48</v>
      </c>
      <c r="AM10" s="555">
        <f t="array" ref="AM10">SUM(IF(ISBLANK(AM$68:AM$189),0,IF(ISNUMBER(VALUE(RIGHT(AM$68:AM$189,1))),RIGHT(AM$68:AM$189,1),0)*IF(ISBLANK($R$1),1,IF($J$23:$J$189=$R$1,1,0))))</f>
        <v>0</v>
      </c>
      <c r="AN10" s="555">
        <f t="array" ref="AN10">SUM(IF(ISBLANK(AN$68:AN$189),0,IF(ISNUMBER(VALUE(RIGHT(AN$68:AN$189,1))),RIGHT(AN$68:AN$189,1),0)*IF(ISBLANK($R$1),1,IF($J$23:$J$189=$R$1,1,0))))</f>
        <v>0</v>
      </c>
      <c r="AO10" s="555"/>
      <c r="AP10" s="555">
        <f t="array" ref="AP10">SUM(IF(ISBLANK(AP$68:AP$189),0,IF(ISNUMBER(VALUE(RIGHT(AP$68:AP$189,1))),RIGHT(AP$68:AP$189,1),0)*IF(ISBLANK($R$1),1,IF($J$23:$J$189=$R$1,1,0))))</f>
        <v>0</v>
      </c>
      <c r="AQ10" s="555"/>
      <c r="AR10" s="555">
        <f t="array" ref="AR10">SUM(IF(ISBLANK(AR$68:AR$189),0,IF(ISNUMBER(VALUE(RIGHT(AR$68:AR$189,1))),RIGHT(AR$68:AR$189,1),0)*IF(ISBLANK($R$1),1,IF($J$23:$J$189=$R$1,1,0))))</f>
        <v>0</v>
      </c>
      <c r="AS10" s="555"/>
      <c r="AT10" s="555">
        <f t="array" ref="AT10">SUM(IF(ISBLANK(AT$68:AT$189),0,IF(ISNUMBER(VALUE(RIGHT(AT$68:AT$189,1))),RIGHT(AT$68:AT$189,1),0)*IF(ISBLANK($R$1),1,IF($J$23:$J$189=$R$1,1,0))))</f>
        <v>0</v>
      </c>
      <c r="AU10" s="555">
        <f t="array" ref="AU10">SUM(IF(ISBLANK(AU$68:AU$189),0,IF(ISNUMBER(VALUE(RIGHT(AU$68:AU$189,1))),RIGHT(AU$68:AU$189,1),0)*IF(ISBLANK($R$1),1,IF($J$23:$J$189=$R$1,1,0))))</f>
        <v>0</v>
      </c>
      <c r="AV10" s="555"/>
      <c r="AW10" s="555"/>
      <c r="AX10" s="555"/>
      <c r="AY10" s="555">
        <f t="array" ref="AY10">SUM(IF(ISBLANK(AY$68:AY$189),0,IF(ISNUMBER(VALUE(RIGHT(AY$68:AY$189,1))),RIGHT(AY$68:AY$189,1),0)*IF(ISBLANK($R$1),1,IF($J$23:$J$189=$R$1,1,0))))</f>
        <v>0</v>
      </c>
      <c r="AZ10" s="555"/>
      <c r="BA10" s="555">
        <f t="array" ref="BA10">SUM(IF(ISBLANK(BA$68:BA$189),0,IF(ISNUMBER(VALUE(RIGHT(BA$68:BA$189,1))),RIGHT(BA$68:BA$189,1),0)*IF(ISBLANK($R$1),1,IF($J$23:$J$189=$R$1,1,0))))</f>
        <v>0</v>
      </c>
      <c r="BB10" s="555">
        <f t="array" ref="BB10">SUM(IF(ISBLANK(BB$68:BB$189),0,IF(ISNUMBER(VALUE(RIGHT(BB$68:BB$189,1))),RIGHT(BB$68:BB$189,1),0)*IF(ISBLANK($R$1),1,IF($J$23:$J$189=$R$1,1,0))))</f>
        <v>0</v>
      </c>
      <c r="BC10" s="555">
        <f t="array" ref="BC10">SUM(IF(ISBLANK(BC$68:BC$189),0,IF(ISNUMBER(VALUE(RIGHT(BC$68:BC$189,1))),RIGHT(BC$68:BC$189,1),0)*IF(ISBLANK($R$1),1,IF($J$23:$J$189=$R$1,1,0))))</f>
        <v>0</v>
      </c>
      <c r="BD10" s="555">
        <f t="array" ref="BD10">SUM(IF(ISBLANK(BD$68:BD$189),0,IF(ISNUMBER(VALUE(RIGHT(BD$68:BD$189,1))),RIGHT(BD$68:BD$189,1),0)*IF(ISBLANK($R$1),1,IF($J$23:$J$189=$R$1,1,0))))</f>
        <v>0</v>
      </c>
      <c r="BE10" s="555">
        <f t="array" ref="BE10">SUM(IF(ISBLANK(BE$68:BE$189),0,IF(ISNUMBER(VALUE(RIGHT(BE$68:BE$189,1))),RIGHT(BE$68:BE$189,1),0)*IF(ISBLANK($R$1),1,IF($J$23:$J$189=$R$1,1,0))))</f>
        <v>0</v>
      </c>
      <c r="BF10" s="555"/>
      <c r="BG10" s="555">
        <f t="array" ref="BG10">SUM(IF(ISBLANK(BG$68:BG$189),0,IF(ISNUMBER(VALUE(RIGHT(BG$68:BG$189,1))),RIGHT(BG$68:BG$189,1),0)*IF(ISBLANK($R$1),1,IF($J$23:$J$189=$R$1,1,0))))</f>
        <v>0</v>
      </c>
      <c r="BH10" s="555"/>
      <c r="BI10" s="555">
        <f t="array" ref="BI10">SUM(IF(ISBLANK(BI$68:BI$189),0,IF(ISNUMBER(VALUE(RIGHT(BI$68:BI$189,1))),RIGHT(BI$68:BI$189,1),0)*IF(ISBLANK($R$1),1,IF($J$23:$J$189=$R$1,1,0))))</f>
        <v>0</v>
      </c>
      <c r="BJ10" s="555"/>
      <c r="BK10" s="555">
        <f t="array" ref="BK10">SUM(IF(ISBLANK(BK$68:BK$189),0,IF(ISNUMBER(VALUE(RIGHT(BK$68:BK$189,1))),RIGHT(BK$68:BK$189,1),0)*IF(ISBLANK($R$1),1,IF($J$23:$J$189=$R$1,1,0))))</f>
        <v>0</v>
      </c>
      <c r="BL10" s="555"/>
      <c r="BM10" s="555">
        <f t="array" ref="BM10">SUM(IF(ISBLANK(BM$68:BM$189),0,IF(ISNUMBER(VALUE(RIGHT(BM$68:BM$189,1))),RIGHT(BM$68:BM$189,1),0)*IF(ISBLANK($R$1),1,IF($J$23:$J$189=$R$1,1,0))))</f>
        <v>0</v>
      </c>
      <c r="BN10" s="555"/>
      <c r="BO10" s="555"/>
      <c r="BP10" s="555"/>
      <c r="BQ10" s="555"/>
      <c r="BR10" s="555"/>
      <c r="BS10" s="555"/>
      <c r="BT10" s="555"/>
      <c r="BU10" s="555">
        <f t="array" ref="BU10">SUM(IF(ISBLANK(BU$68:BU$189),0,IF(ISNUMBER(VALUE(RIGHT(BU$68:BU$189,1))),RIGHT(BU$68:BU$189,1),0)*IF(ISBLANK($R$1),1,IF($J$23:$J$189=$R$1,1,0))))</f>
        <v>0</v>
      </c>
      <c r="BV10" s="555"/>
      <c r="BW10" s="555"/>
      <c r="BX10" s="555">
        <f t="array" ref="BX10">SUM(IF(ISBLANK(BX$68:BX$189),0,IF(ISNUMBER(VALUE(RIGHT(BX$68:BX$189,1))),RIGHT(BX$68:BX$189,1),0)*IF(ISBLANK($R$1),1,IF($J$23:$J$189=$R$1,1,0))))</f>
        <v>0</v>
      </c>
      <c r="BY10" s="555"/>
      <c r="BZ10" s="555"/>
      <c r="CA10" s="555">
        <f t="array" ref="CA10">SUM(IF(ISBLANK(CA$68:CA$189),0,IF(ISNUMBER(VALUE(RIGHT(CA$68:CA$189,1))),RIGHT(CA$68:CA$189,1),0)*IF(ISBLANK($R$1),1,IF($J$23:$J$189=$R$1,1,0))))</f>
        <v>0</v>
      </c>
      <c r="CB10" s="555"/>
      <c r="CC10" s="555">
        <f t="array" ref="CC10">SUM(IF(ISBLANK(CC$68:CC$189),0,IF(ISNUMBER(VALUE(RIGHT(CC$68:CC$189,1))),RIGHT(CC$68:CC$189,1),0)*IF(ISBLANK($R$1),1,IF($J$23:$J$189=$R$1,1,0))))</f>
        <v>0</v>
      </c>
      <c r="CD10" s="555"/>
    </row>
    <row r="11" spans="1:82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1.1162790697674418</v>
      </c>
      <c r="AM11" s="555" t="e">
        <f>AM10/AM2</f>
        <v>#DIV/0!</v>
      </c>
      <c r="AN11" s="555" t="e">
        <f>AN10/AN2</f>
        <v>#DIV/0!</v>
      </c>
      <c r="AO11" s="555"/>
      <c r="AP11" s="555" t="e">
        <f>AP10/AP2</f>
        <v>#DIV/0!</v>
      </c>
      <c r="AQ11" s="555"/>
      <c r="AR11" s="555" t="e">
        <f>AR10/AR2</f>
        <v>#DIV/0!</v>
      </c>
      <c r="AS11" s="555"/>
      <c r="AT11" s="555" t="e">
        <f>AT10/AT2</f>
        <v>#DIV/0!</v>
      </c>
      <c r="AU11" s="555" t="e">
        <f>AU10/AU2</f>
        <v>#DIV/0!</v>
      </c>
      <c r="AV11" s="555"/>
      <c r="AW11" s="555"/>
      <c r="AX11" s="555"/>
      <c r="AY11" s="555" t="e">
        <f>AY10/AY2</f>
        <v>#DIV/0!</v>
      </c>
      <c r="AZ11" s="555"/>
      <c r="BA11" s="555" t="e">
        <f>BA10/BA2</f>
        <v>#DIV/0!</v>
      </c>
      <c r="BB11" s="555" t="e">
        <f>BB10/BB2</f>
        <v>#DIV/0!</v>
      </c>
      <c r="BC11" s="555" t="e">
        <f>BC10/BC2</f>
        <v>#DIV/0!</v>
      </c>
      <c r="BD11" s="555" t="e">
        <f>BD10/BD2</f>
        <v>#DIV/0!</v>
      </c>
      <c r="BE11" s="555" t="e">
        <f>BE10/BE2</f>
        <v>#DIV/0!</v>
      </c>
      <c r="BF11" s="555"/>
      <c r="BG11" s="555" t="e">
        <f>BG10/BG2</f>
        <v>#DIV/0!</v>
      </c>
      <c r="BH11" s="555"/>
      <c r="BI11" s="555" t="e">
        <f>BI10/BI2</f>
        <v>#DIV/0!</v>
      </c>
      <c r="BJ11" s="555"/>
      <c r="BK11" s="555" t="e">
        <f>BK10/BK2</f>
        <v>#DIV/0!</v>
      </c>
      <c r="BL11" s="555"/>
      <c r="BM11" s="555" t="e">
        <f>BM10/BM2</f>
        <v>#DIV/0!</v>
      </c>
      <c r="BN11" s="555"/>
      <c r="BO11" s="555"/>
      <c r="BP11" s="555"/>
      <c r="BQ11" s="555"/>
      <c r="BR11" s="555"/>
      <c r="BS11" s="555"/>
      <c r="BT11" s="555"/>
      <c r="BU11" s="555" t="e">
        <f>BU10/BU2</f>
        <v>#DIV/0!</v>
      </c>
      <c r="BV11" s="555"/>
      <c r="BW11" s="555"/>
      <c r="BX11" s="555" t="e">
        <f>BX10/BX2</f>
        <v>#DIV/0!</v>
      </c>
      <c r="BY11" s="555"/>
      <c r="BZ11" s="555"/>
      <c r="CA11" s="555" t="e">
        <f>CA10/CA2</f>
        <v>#DIV/0!</v>
      </c>
      <c r="CB11" s="555"/>
      <c r="CC11" s="555" t="e">
        <f>CC10/CC2</f>
        <v>#DIV/0!</v>
      </c>
      <c r="CD11" s="555"/>
    </row>
    <row r="12" spans="1:82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SUM(IF(ISBLANK($R$1),$L$23:$L$160,IF($J$23:$J$189=$R$1,$L$23:$L$160,0)))</f>
        <v>73</v>
      </c>
      <c r="AM12" s="555" t="e">
        <f t="array" ref="AM12">SUM(IF(ISBLANK(AM$68:AM$189),0,$L23:$L160)*IF(ISBLANK($R$1),1,IF($J$23:$J$189=$R$1,1,0)))</f>
        <v>#N/A</v>
      </c>
      <c r="AN12" s="555" t="e">
        <f t="array" ref="AN12">SUM(IF(ISBLANK(AN$68:AN$189),0,$L23:$L160)*IF(ISBLANK($R$1),1,IF($J$23:$J$189=$R$1,1,0)))</f>
        <v>#N/A</v>
      </c>
      <c r="AO12" s="555"/>
      <c r="AP12" s="555" t="e">
        <f t="array" ref="AP12">SUM(IF(ISBLANK(AP$68:AP$189),0,$L23:$L160)*IF(ISBLANK($R$1),1,IF($J$23:$J$189=$R$1,1,0)))</f>
        <v>#N/A</v>
      </c>
      <c r="AQ12" s="555"/>
      <c r="AR12" s="555" t="e">
        <f t="array" ref="AR12">SUM(IF(ISBLANK(AR$68:AR$189),0,$L23:$L160)*IF(ISBLANK($R$1),1,IF($J$23:$J$189=$R$1,1,0)))</f>
        <v>#N/A</v>
      </c>
      <c r="AS12" s="555"/>
      <c r="AT12" s="555" t="e">
        <f t="array" ref="AT12">SUM(IF(ISBLANK(AT$68:AT$189),0,$L23:$L160)*IF(ISBLANK($R$1),1,IF($J$23:$J$189=$R$1,1,0)))</f>
        <v>#N/A</v>
      </c>
      <c r="AU12" s="555" t="e">
        <f t="array" ref="AU12">SUM(IF(ISBLANK(AU$68:AU$189),0,$L23:$L160)*IF(ISBLANK($R$1),1,IF($J$23:$J$189=$R$1,1,0)))</f>
        <v>#N/A</v>
      </c>
      <c r="AV12" s="555"/>
      <c r="AW12" s="555"/>
      <c r="AX12" s="555"/>
      <c r="AY12" s="555" t="e">
        <f t="array" ref="AY12">SUM(IF(ISBLANK(AY$68:AY$189),0,$L23:$L160)*IF(ISBLANK($R$1),1,IF($J$23:$J$189=$R$1,1,0)))</f>
        <v>#N/A</v>
      </c>
      <c r="AZ12" s="555"/>
      <c r="BA12" s="555" t="e">
        <f t="array" ref="BA12">SUM(IF(ISBLANK(BA$68:BA$189),0,$L23:$L160)*IF(ISBLANK($R$1),1,IF($J$23:$J$189=$R$1,1,0)))</f>
        <v>#N/A</v>
      </c>
      <c r="BB12" s="555" t="e">
        <f t="array" ref="BB12">SUM(IF(ISBLANK(BB$68:BB$189),0,$L23:$L160)*IF(ISBLANK($R$1),1,IF($J$23:$J$189=$R$1,1,0)))</f>
        <v>#N/A</v>
      </c>
      <c r="BC12" s="555" t="e">
        <f t="array" ref="BC12">SUM(IF(ISBLANK(BC$68:BC$189),0,$L23:$L160)*IF(ISBLANK($R$1),1,IF($J$23:$J$189=$R$1,1,0)))</f>
        <v>#N/A</v>
      </c>
      <c r="BD12" s="555" t="e">
        <f t="array" ref="BD12">SUM(IF(ISBLANK(BD$68:BD$189),0,$L23:$L160)*IF(ISBLANK($R$1),1,IF($J$23:$J$189=$R$1,1,0)))</f>
        <v>#N/A</v>
      </c>
      <c r="BE12" s="555" t="e">
        <f t="array" ref="BE12">SUM(IF(ISBLANK(BE$68:BE$189),0,$L23:$L160)*IF(ISBLANK($R$1),1,IF($J$23:$J$189=$R$1,1,0)))</f>
        <v>#N/A</v>
      </c>
      <c r="BF12" s="555"/>
      <c r="BG12" s="555" t="e">
        <f t="array" ref="BG12">SUM(IF(ISBLANK(BG$68:BG$189),0,$L23:$L160)*IF(ISBLANK($R$1),1,IF($J$23:$J$189=$R$1,1,0)))</f>
        <v>#N/A</v>
      </c>
      <c r="BH12" s="555"/>
      <c r="BI12" s="555" t="e">
        <f t="array" ref="BI12">SUM(IF(ISBLANK(BI$68:BI$189),0,$L23:$L160)*IF(ISBLANK($R$1),1,IF($J$23:$J$189=$R$1,1,0)))</f>
        <v>#N/A</v>
      </c>
      <c r="BJ12" s="555"/>
      <c r="BK12" s="555" t="e">
        <f t="array" ref="BK12">SUM(IF(ISBLANK(BK$68:BK$189),0,$L23:$L160)*IF(ISBLANK($R$1),1,IF($J$23:$J$189=$R$1,1,0)))</f>
        <v>#N/A</v>
      </c>
      <c r="BL12" s="555"/>
      <c r="BM12" s="555" t="e">
        <f t="array" ref="BM12">SUM(IF(ISBLANK(BM$68:BM$189),0,$L23:$L160)*IF(ISBLANK($R$1),1,IF($J$23:$J$189=$R$1,1,0)))</f>
        <v>#N/A</v>
      </c>
      <c r="BN12" s="555"/>
      <c r="BO12" s="555"/>
      <c r="BP12" s="555"/>
      <c r="BQ12" s="555"/>
      <c r="BR12" s="555"/>
      <c r="BS12" s="555"/>
      <c r="BT12" s="555"/>
      <c r="BU12" s="555" t="e">
        <f t="array" ref="BU12">SUM(IF(ISBLANK(BU$68:BU$189),0,$L23:$L160)*IF(ISBLANK($R$1),1,IF($J$23:$J$189=$R$1,1,0)))</f>
        <v>#N/A</v>
      </c>
      <c r="BV12" s="555"/>
      <c r="BW12" s="555"/>
      <c r="BX12" s="555" t="e">
        <f t="array" ref="BX12">SUM(IF(ISBLANK(BX$68:BX$189),0,$L23:$L160)*IF(ISBLANK($R$1),1,IF($J$23:$J$189=$R$1,1,0)))</f>
        <v>#N/A</v>
      </c>
      <c r="BY12" s="555"/>
      <c r="BZ12" s="555"/>
      <c r="CA12" s="555" t="e">
        <f t="array" ref="CA12">SUM(IF(ISBLANK(CA$68:CA$189),0,$L23:$L160)*IF(ISBLANK($R$1),1,IF($J$23:$J$189=$R$1,1,0)))</f>
        <v>#N/A</v>
      </c>
      <c r="CB12" s="555"/>
      <c r="CC12" s="555" t="e">
        <f t="array" ref="CC12">SUM(IF(ISBLANK(CC$68:CC$189),0,$L23:$L160)*IF(ISBLANK($R$1),1,IF($J$23:$J$189=$R$1,1,0)))</f>
        <v>#N/A</v>
      </c>
      <c r="CD12" s="555"/>
    </row>
    <row r="13" spans="1:82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1.6976744186046511</v>
      </c>
      <c r="AM13" s="555" t="e">
        <f>AM12/AM2</f>
        <v>#N/A</v>
      </c>
      <c r="AN13" s="555" t="e">
        <f>AN12/AN2</f>
        <v>#N/A</v>
      </c>
      <c r="AO13" s="555"/>
      <c r="AP13" s="555" t="e">
        <f>AP12/AP2</f>
        <v>#N/A</v>
      </c>
      <c r="AQ13" s="555"/>
      <c r="AR13" s="555" t="e">
        <f>AR12/AR2</f>
        <v>#N/A</v>
      </c>
      <c r="AS13" s="555"/>
      <c r="AT13" s="555" t="e">
        <f>AT12/AT2</f>
        <v>#N/A</v>
      </c>
      <c r="AU13" s="555" t="e">
        <f>AU12/AU2</f>
        <v>#N/A</v>
      </c>
      <c r="AV13" s="555"/>
      <c r="AW13" s="555"/>
      <c r="AX13" s="555"/>
      <c r="AY13" s="555" t="e">
        <f>AY12/AY2</f>
        <v>#N/A</v>
      </c>
      <c r="AZ13" s="555"/>
      <c r="BA13" s="555" t="e">
        <f>BA12/BA2</f>
        <v>#N/A</v>
      </c>
      <c r="BB13" s="555" t="e">
        <f>BB12/BB2</f>
        <v>#N/A</v>
      </c>
      <c r="BC13" s="555" t="e">
        <f>BC12/BC2</f>
        <v>#N/A</v>
      </c>
      <c r="BD13" s="555" t="e">
        <f>BD12/BD2</f>
        <v>#N/A</v>
      </c>
      <c r="BE13" s="555" t="e">
        <f>BE12/BE2</f>
        <v>#N/A</v>
      </c>
      <c r="BF13" s="555"/>
      <c r="BG13" s="555" t="e">
        <f>BG12/BG2</f>
        <v>#N/A</v>
      </c>
      <c r="BH13" s="555"/>
      <c r="BI13" s="555" t="e">
        <f>BI12/BI2</f>
        <v>#N/A</v>
      </c>
      <c r="BJ13" s="555"/>
      <c r="BK13" s="555" t="e">
        <f>BK12/BK2</f>
        <v>#N/A</v>
      </c>
      <c r="BL13" s="555"/>
      <c r="BM13" s="555" t="e">
        <f>BM12/BM2</f>
        <v>#N/A</v>
      </c>
      <c r="BN13" s="555"/>
      <c r="BO13" s="555"/>
      <c r="BP13" s="555"/>
      <c r="BQ13" s="555"/>
      <c r="BR13" s="555"/>
      <c r="BS13" s="555"/>
      <c r="BT13" s="555"/>
      <c r="BU13" s="555" t="e">
        <f>BU12/BU2</f>
        <v>#N/A</v>
      </c>
      <c r="BV13" s="555"/>
      <c r="BW13" s="555"/>
      <c r="BX13" s="555" t="e">
        <f>BX12/BX2</f>
        <v>#N/A</v>
      </c>
      <c r="BY13" s="555"/>
      <c r="BZ13" s="555"/>
      <c r="CA13" s="555" t="e">
        <f>CA12/CA2</f>
        <v>#N/A</v>
      </c>
      <c r="CB13" s="555"/>
      <c r="CC13" s="555" t="e">
        <f>CC12/CC2</f>
        <v>#N/A</v>
      </c>
      <c r="CD13" s="555"/>
    </row>
    <row r="14" spans="1:82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:BC14" si="0">AM15+AM16</f>
        <v>35</v>
      </c>
      <c r="AN14" s="606">
        <f>AN15+AN16</f>
        <v>16</v>
      </c>
      <c r="AO14" s="606">
        <f>AO15+AO16</f>
        <v>23</v>
      </c>
      <c r="AP14" s="606">
        <f t="shared" si="0"/>
        <v>28</v>
      </c>
      <c r="AQ14" s="606">
        <f t="shared" si="0"/>
        <v>37</v>
      </c>
      <c r="AR14" s="606">
        <f t="shared" si="0"/>
        <v>33</v>
      </c>
      <c r="AS14" s="606">
        <f t="shared" si="0"/>
        <v>30</v>
      </c>
      <c r="AT14" s="606">
        <f t="shared" si="0"/>
        <v>28</v>
      </c>
      <c r="AU14" s="606">
        <f>AU15+AU16</f>
        <v>26</v>
      </c>
      <c r="AV14" s="606">
        <f t="shared" si="0"/>
        <v>40</v>
      </c>
      <c r="AW14" s="606">
        <f t="shared" si="0"/>
        <v>35</v>
      </c>
      <c r="AX14" s="606">
        <f t="shared" si="0"/>
        <v>21</v>
      </c>
      <c r="AY14" s="606">
        <f t="shared" si="0"/>
        <v>26</v>
      </c>
      <c r="AZ14" s="606">
        <f t="shared" si="0"/>
        <v>0</v>
      </c>
      <c r="BA14" s="606">
        <f t="shared" si="0"/>
        <v>0</v>
      </c>
      <c r="BB14" s="606">
        <f t="shared" si="0"/>
        <v>4</v>
      </c>
      <c r="BC14" s="606">
        <f t="shared" si="0"/>
        <v>4</v>
      </c>
      <c r="BD14" s="606">
        <f>BD15+BD16</f>
        <v>15</v>
      </c>
      <c r="BE14" s="606">
        <f t="shared" ref="BE14:BV14" si="1">BE15+BE16</f>
        <v>3</v>
      </c>
      <c r="BF14" s="606">
        <f t="shared" si="1"/>
        <v>14</v>
      </c>
      <c r="BG14" s="606">
        <f t="shared" si="1"/>
        <v>12</v>
      </c>
      <c r="BH14" s="606">
        <f t="shared" si="1"/>
        <v>7</v>
      </c>
      <c r="BI14" s="606">
        <f t="shared" si="1"/>
        <v>6</v>
      </c>
      <c r="BJ14" s="606">
        <f>BJ15+BJ16</f>
        <v>4</v>
      </c>
      <c r="BK14" s="606">
        <f>BK15+BK16</f>
        <v>3</v>
      </c>
      <c r="BL14" s="606">
        <f>BL15+BL16</f>
        <v>9</v>
      </c>
      <c r="BM14" s="606">
        <f>BM15+BM16</f>
        <v>1</v>
      </c>
      <c r="BN14" s="606">
        <f t="shared" si="1"/>
        <v>27</v>
      </c>
      <c r="BO14" s="606">
        <f t="shared" si="1"/>
        <v>33</v>
      </c>
      <c r="BP14" s="606">
        <f t="shared" si="1"/>
        <v>22</v>
      </c>
      <c r="BQ14" s="606">
        <f t="shared" si="1"/>
        <v>31</v>
      </c>
      <c r="BR14" s="606">
        <f t="shared" si="1"/>
        <v>0</v>
      </c>
      <c r="BS14" s="606">
        <f t="shared" si="1"/>
        <v>0</v>
      </c>
      <c r="BT14" s="606">
        <f t="shared" si="1"/>
        <v>0</v>
      </c>
      <c r="BU14" s="606">
        <f t="shared" si="1"/>
        <v>1</v>
      </c>
      <c r="BV14" s="606">
        <f t="shared" si="1"/>
        <v>2</v>
      </c>
      <c r="BW14" s="606">
        <f>BW15+BW16</f>
        <v>2</v>
      </c>
      <c r="BX14" s="606">
        <f>BX15+BX16</f>
        <v>0</v>
      </c>
      <c r="BZ14" s="606">
        <f>BZ15+BZ16</f>
        <v>15</v>
      </c>
      <c r="CA14" s="606">
        <f>CA15+CA16</f>
        <v>4</v>
      </c>
      <c r="CB14" s="606">
        <f>CB15+CB16</f>
        <v>0</v>
      </c>
    </row>
    <row r="15" spans="1:82" s="565" customFormat="1" ht="15">
      <c r="A15" s="552"/>
      <c r="B15" s="553"/>
      <c r="C15" s="554"/>
      <c r="D15" s="554"/>
      <c r="E15" s="554"/>
      <c r="F15" s="554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SUM(IF(LEFT(AM22:AM162,1)="X",1,0))</f>
        <v>35</v>
      </c>
      <c r="AN15" s="607">
        <f t="array" ref="AN15">SUM(IF(LEFT(AN22:AN162,1)="X",1,0))</f>
        <v>16</v>
      </c>
      <c r="AO15" s="607">
        <f t="array" ref="AO15">SUM(IF(LEFT(AO22:AO162,1)="X",1,0))</f>
        <v>20</v>
      </c>
      <c r="AP15" s="607">
        <f t="array" ref="AP15">SUM(IF(LEFT(AP22:AP162,1)="X",1,0))</f>
        <v>27</v>
      </c>
      <c r="AQ15" s="607">
        <f t="array" ref="AQ15">SUM(IF(LEFT(AQ22:AQ162,1)="X",1,0))</f>
        <v>35</v>
      </c>
      <c r="AR15" s="607">
        <f t="array" ref="AR15">SUM(IF(LEFT(AR22:AR162,1)="X",1,0))</f>
        <v>32</v>
      </c>
      <c r="AS15" s="607">
        <f t="array" ref="AS15">SUM(IF(LEFT(AS22:AS162,1)="X",1,0))</f>
        <v>28</v>
      </c>
      <c r="AT15" s="607">
        <f t="array" ref="AT15">SUM(IF(LEFT(AT22:AT162,1)="X",1,0))</f>
        <v>26</v>
      </c>
      <c r="AU15" s="607">
        <f t="array" ref="AU15">SUM(IF(LEFT(AU22:AU162,1)="X",1,0))</f>
        <v>21</v>
      </c>
      <c r="AV15" s="607">
        <f t="array" ref="AV15">SUM(IF(LEFT(AV22:AV162,1)="X",1,0))</f>
        <v>29</v>
      </c>
      <c r="AW15" s="607">
        <f t="array" ref="AW15">SUM(IF(LEFT(AW22:AW162,1)="X",1,0))</f>
        <v>30</v>
      </c>
      <c r="AX15" s="607">
        <f t="array" ref="AX15">SUM(IF(LEFT(AX22:AX162,1)="X",1,0))</f>
        <v>12</v>
      </c>
      <c r="AY15" s="607">
        <f t="array" ref="AY15">SUM(IF(LEFT(AY22:AY162,1)="X",1,0))</f>
        <v>22</v>
      </c>
      <c r="AZ15" s="607">
        <f t="array" ref="AZ15">SUM(IF(LEFT(AZ22:AZ162,1)="X",1,0))</f>
        <v>0</v>
      </c>
      <c r="BA15" s="607">
        <f t="array" ref="BA15">SUM(IF(LEFT(BA22:BA162,1)="X",1,0))</f>
        <v>0</v>
      </c>
      <c r="BB15" s="607">
        <f t="array" ref="BB15">SUM(IF(LEFT(BB22:BB162,1)="X",1,0))</f>
        <v>4</v>
      </c>
      <c r="BC15" s="607">
        <f t="array" ref="BC15">SUM(IF(LEFT(BC22:BC162,1)="X",1,0))</f>
        <v>4</v>
      </c>
      <c r="BD15" s="607">
        <f t="array" ref="BD15">SUM(IF(LEFT(BD22:BD162,1)="X",1,0))</f>
        <v>15</v>
      </c>
      <c r="BE15" s="607">
        <f t="array" ref="BE15">SUM(IF(LEFT(BE22:BE162,1)="X",1,0))</f>
        <v>3</v>
      </c>
      <c r="BF15" s="607">
        <f t="array" ref="BF15">SUM(IF(LEFT(BF22:BF162,1)="X",1,0))</f>
        <v>6</v>
      </c>
      <c r="BG15" s="607">
        <f t="array" ref="BG15">SUM(IF(LEFT(BG22:BG162,1)="X",1,0))</f>
        <v>7</v>
      </c>
      <c r="BH15" s="607">
        <f t="array" ref="BH15">SUM(IF(LEFT(BH22:BH162,1)="X",1,0))</f>
        <v>5</v>
      </c>
      <c r="BI15" s="607">
        <f t="array" ref="BI15">SUM(IF(LEFT(BI22:BI162,1)="X",1,0))</f>
        <v>5</v>
      </c>
      <c r="BJ15" s="607">
        <f t="array" ref="BJ15">SUM(IF(LEFT(BJ22:BJ162,1)="X",1,0))</f>
        <v>3</v>
      </c>
      <c r="BK15" s="607">
        <f t="array" ref="BK15">SUM(IF(LEFT(BK22:BK162,1)="X",1,0))</f>
        <v>3</v>
      </c>
      <c r="BL15" s="607">
        <f t="array" ref="BL15">SUM(IF(LEFT(BL22:BL162,1)="X",1,0))</f>
        <v>6</v>
      </c>
      <c r="BM15" s="607">
        <f t="array" ref="BM15">SUM(IF(LEFT(BM22:BM162,1)="X",1,0))</f>
        <v>0</v>
      </c>
      <c r="BN15" s="607">
        <f t="array" ref="BN15">SUM(IF(LEFT(BN22:BN162,1)="X",1,0))</f>
        <v>9</v>
      </c>
      <c r="BO15" s="607">
        <f t="array" ref="BO15">SUM(IF(LEFT(BO22:BO162,1)="X",1,0))</f>
        <v>27</v>
      </c>
      <c r="BP15" s="607">
        <f t="array" ref="BP15">SUM(IF(LEFT(BP22:BP162,1)="X",1,0))</f>
        <v>13</v>
      </c>
      <c r="BQ15" s="607">
        <f t="array" ref="BQ15">SUM(IF(LEFT(BQ22:BQ162,1)="X",1,0))</f>
        <v>13</v>
      </c>
      <c r="BR15" s="607">
        <f t="array" ref="BR15">SUM(IF(LEFT(BR22:BR162,1)="X",1,0))</f>
        <v>0</v>
      </c>
      <c r="BS15" s="607">
        <f t="array" ref="BS15">SUM(IF(LEFT(BS22:BS162,1)="X",1,0))</f>
        <v>0</v>
      </c>
      <c r="BT15" s="607">
        <f t="array" ref="BT15">SUM(IF(LEFT(BT22:BT162,1)="X",1,0))</f>
        <v>0</v>
      </c>
      <c r="BU15" s="607">
        <f t="array" ref="BU15">SUM(IF(LEFT(BU22:BU162,1)="X",1,0))</f>
        <v>1</v>
      </c>
      <c r="BV15" s="607">
        <f t="array" ref="BV15">SUM(IF(LEFT(BV22:BV162,1)="X",1,0))</f>
        <v>0</v>
      </c>
      <c r="BW15" s="607">
        <f t="array" ref="BW15">SUM(IF(LEFT(BW22:BW162,1)="X",1,0))</f>
        <v>1</v>
      </c>
      <c r="BX15" s="607">
        <f t="array" ref="BX15">SUM(IF(LEFT(BX22:BX162,1)="X",1,0))</f>
        <v>0</v>
      </c>
      <c r="BZ15" s="607">
        <f t="array" ref="BZ15">SUM(IF(LEFT(BZ22:BZ162,1)="X",1,0))</f>
        <v>11</v>
      </c>
      <c r="CA15" s="607">
        <f t="array" ref="CA15">SUM(IF(LEFT(CA22:CA162,1)="X",1,0))</f>
        <v>4</v>
      </c>
      <c r="CB15" s="607">
        <f t="array" ref="CB15">SUM(IF(LEFT(CB22:CB162,1)="X",1,0))</f>
        <v>0</v>
      </c>
    </row>
    <row r="16" spans="1:82" s="565" customFormat="1" ht="15">
      <c r="A16" s="552"/>
      <c r="B16" s="553"/>
      <c r="C16" s="554"/>
      <c r="D16" s="554"/>
      <c r="E16" s="554"/>
      <c r="F16" s="554"/>
      <c r="H16" s="630" t="s">
        <v>1428</v>
      </c>
      <c r="I16" s="613">
        <f>M16+N16+O16</f>
        <v>17</v>
      </c>
      <c r="J16" s="616">
        <f>AVERAGEIFS($K$23:$K$98,$I$23:$I$98,$H16,$J$23:$J$98,Table!$C$1)</f>
        <v>0.94117647058823528</v>
      </c>
      <c r="K16" s="616">
        <f>AVERAGEIFS($L$23:$L$98,$I$23:$I$98,$H16,$J$23:$J$98,Table!$C$1)</f>
        <v>2.1176470588235294</v>
      </c>
      <c r="L16" s="614">
        <f>J16-K16</f>
        <v>-1.1764705882352942</v>
      </c>
      <c r="M16" s="613">
        <f>COUNTIFS($M$23:$M$98,"=W",$I$23:$I$98,"=H",$J$23:$J$98,Table!$C$1)</f>
        <v>3</v>
      </c>
      <c r="N16" s="613">
        <f>COUNTIFS($M$23:$M$98,"=D",$I$23:$I$98,"=H",$J$23:$J$98,Table!$C$1)</f>
        <v>2</v>
      </c>
      <c r="O16" s="613">
        <f>COUNTIFS($M$23:$M$98,"=L",$I$23:$I$98,"=H",$J$23:$J$98,Table!$C$1)</f>
        <v>12</v>
      </c>
      <c r="P16" s="614">
        <f>SUM(J16:K16)</f>
        <v>3.0588235294117645</v>
      </c>
      <c r="Q16" s="612" t="s">
        <v>199</v>
      </c>
      <c r="R16" s="614">
        <f>AVERAGEIFS($S$23:$S$209,$I$23:$I$209,"H",$J$23:$J$209,Table!$C$1)</f>
        <v>-7.6470588235294137E-2</v>
      </c>
      <c r="S16" s="614">
        <f>AVERAGEIFS($S$23:$S$209,$I$23:$I$209,"A",$J$23:$J$209,Table!$C$1)</f>
        <v>-0.40058823529411769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SUM(IF(LEFT(AM22:AM163,1)="s",1,0))</f>
        <v>0</v>
      </c>
      <c r="AN16" s="607">
        <f t="array" ref="AN16">SUM(IF(LEFT(AN22:AN163,1)="s",1,0))</f>
        <v>0</v>
      </c>
      <c r="AO16" s="607">
        <f t="array" ref="AO16">SUM(IF(LEFT(AO22:AO163,1)="s",1,0))</f>
        <v>3</v>
      </c>
      <c r="AP16" s="607">
        <f t="array" ref="AP16">SUM(IF(LEFT(AP22:AP163,1)="s",1,0))</f>
        <v>1</v>
      </c>
      <c r="AQ16" s="607">
        <f t="array" ref="AQ16">SUM(IF(LEFT(AQ22:AQ163,1)="s",1,0))</f>
        <v>2</v>
      </c>
      <c r="AR16" s="607">
        <f t="array" ref="AR16">SUM(IF(LEFT(AR22:AR163,1)="s",1,0))</f>
        <v>1</v>
      </c>
      <c r="AS16" s="607">
        <f t="array" ref="AS16">SUM(IF(LEFT(AS22:AS163,1)="s",1,0))</f>
        <v>2</v>
      </c>
      <c r="AT16" s="607">
        <f t="array" ref="AT16">SUM(IF(LEFT(AT22:AT163,1)="s",1,0))</f>
        <v>2</v>
      </c>
      <c r="AU16" s="607">
        <f t="array" ref="AU16">SUM(IF(LEFT(AU22:AU163,1)="s",1,0))</f>
        <v>5</v>
      </c>
      <c r="AV16" s="607">
        <f t="array" ref="AV16">SUM(IF(LEFT(AV22:AV163,1)="s",1,0))</f>
        <v>11</v>
      </c>
      <c r="AW16" s="607">
        <f t="array" ref="AW16">SUM(IF(LEFT(AW22:AW163,1)="s",1,0))</f>
        <v>5</v>
      </c>
      <c r="AX16" s="607">
        <f t="array" ref="AX16">SUM(IF(LEFT(AX22:AX163,1)="s",1,0))</f>
        <v>9</v>
      </c>
      <c r="AY16" s="607">
        <f t="array" ref="AY16">SUM(IF(LEFT(AY22:AY163,1)="s",1,0))</f>
        <v>4</v>
      </c>
      <c r="AZ16" s="607">
        <f t="array" ref="AZ16">SUM(IF(LEFT(AZ22:AZ163,1)="s",1,0))</f>
        <v>0</v>
      </c>
      <c r="BA16" s="607">
        <f t="array" ref="BA16">SUM(IF(LEFT(BA22:BA163,1)="s",1,0))</f>
        <v>0</v>
      </c>
      <c r="BB16" s="607">
        <f t="array" ref="BB16">SUM(IF(LEFT(BB22:BB163,1)="s",1,0))</f>
        <v>0</v>
      </c>
      <c r="BC16" s="607">
        <f t="array" ref="BC16">SUM(IF(LEFT(BC22:BC163,1)="s",1,0))</f>
        <v>0</v>
      </c>
      <c r="BD16" s="607">
        <f t="array" ref="BD16">SUM(IF(LEFT(BD22:BD163,1)="s",1,0))</f>
        <v>0</v>
      </c>
      <c r="BE16" s="607">
        <f t="array" ref="BE16">SUM(IF(LEFT(BE22:BE163,1)="s",1,0))</f>
        <v>0</v>
      </c>
      <c r="BF16" s="607">
        <f t="array" ref="BF16">SUM(IF(LEFT(BF22:BF163,1)="s",1,0))</f>
        <v>8</v>
      </c>
      <c r="BG16" s="607">
        <f t="array" ref="BG16">SUM(IF(LEFT(BG22:BG163,1)="s",1,0))</f>
        <v>5</v>
      </c>
      <c r="BH16" s="607">
        <f t="array" ref="BH16">SUM(IF(LEFT(BH22:BH163,1)="s",1,0))</f>
        <v>2</v>
      </c>
      <c r="BI16" s="607">
        <f t="array" ref="BI16">SUM(IF(LEFT(BI22:BI163,1)="s",1,0))</f>
        <v>1</v>
      </c>
      <c r="BJ16" s="607">
        <f t="array" ref="BJ16">SUM(IF(LEFT(BJ22:BJ163,1)="s",1,0))</f>
        <v>1</v>
      </c>
      <c r="BK16" s="607">
        <f t="array" ref="BK16">SUM(IF(LEFT(BK22:BK163,1)="s",1,0))</f>
        <v>0</v>
      </c>
      <c r="BL16" s="607">
        <f t="array" ref="BL16">SUM(IF(LEFT(BL22:BL163,1)="s",1,0))</f>
        <v>3</v>
      </c>
      <c r="BM16" s="607">
        <f t="array" ref="BM16">SUM(IF(LEFT(BM22:BM163,1)="s",1,0))</f>
        <v>1</v>
      </c>
      <c r="BN16" s="607">
        <f t="array" ref="BN16">SUM(IF(LEFT(BN22:BN163,1)="s",1,0))</f>
        <v>18</v>
      </c>
      <c r="BO16" s="607">
        <f t="array" ref="BO16">SUM(IF(LEFT(BO22:BO163,1)="s",1,0))</f>
        <v>6</v>
      </c>
      <c r="BP16" s="607">
        <f t="array" ref="BP16">SUM(IF(LEFT(BP22:BP163,1)="s",1,0))</f>
        <v>9</v>
      </c>
      <c r="BQ16" s="607">
        <f t="array" ref="BQ16">SUM(IF(LEFT(BQ22:BQ163,1)="s",1,0))</f>
        <v>18</v>
      </c>
      <c r="BR16" s="607">
        <f t="array" ref="BR16">SUM(IF(LEFT(BR22:BR163,1)="s",1,0))</f>
        <v>0</v>
      </c>
      <c r="BS16" s="607">
        <f t="array" ref="BS16">SUM(IF(LEFT(BS22:BS163,1)="s",1,0))</f>
        <v>0</v>
      </c>
      <c r="BT16" s="607">
        <f t="array" ref="BT16">SUM(IF(LEFT(BT22:BT163,1)="s",1,0))</f>
        <v>0</v>
      </c>
      <c r="BU16" s="607">
        <f t="array" ref="BU16">SUM(IF(LEFT(BU22:BU163,1)="s",1,0))</f>
        <v>0</v>
      </c>
      <c r="BV16" s="607">
        <f t="array" ref="BV16">SUM(IF(LEFT(BV22:BV163,1)="s",1,0))</f>
        <v>2</v>
      </c>
      <c r="BW16" s="607">
        <f t="array" ref="BW16">SUM(IF(LEFT(BW22:BW163,1)="s",1,0))</f>
        <v>1</v>
      </c>
      <c r="BX16" s="607">
        <f t="array" ref="BX16">SUM(IF(LEFT(BX22:BX163,1)="s",1,0))</f>
        <v>0</v>
      </c>
      <c r="BZ16" s="607">
        <f t="array" ref="BZ16">SUM(IF(LEFT(BZ22:BZ163,1)="s",1,0))</f>
        <v>4</v>
      </c>
      <c r="CA16" s="607">
        <f t="array" ref="CA16">SUM(IF(LEFT(CA22:CA163,1)="s",1,0))</f>
        <v>0</v>
      </c>
      <c r="CB16" s="607">
        <f t="array" ref="CB16">SUM(IF(LEFT(CB22:CB163,1)="s",1,0))</f>
        <v>0</v>
      </c>
    </row>
    <row r="17" spans="1:86" s="565" customFormat="1" ht="15">
      <c r="A17" s="552"/>
      <c r="B17" s="553"/>
      <c r="C17" s="554"/>
      <c r="D17" s="554"/>
      <c r="E17" s="554"/>
      <c r="F17" s="554"/>
      <c r="H17" s="630" t="s">
        <v>1427</v>
      </c>
      <c r="I17" s="613">
        <f>M17+N17+O17</f>
        <v>17</v>
      </c>
      <c r="J17" s="616">
        <f>AVERAGEIFS($K$23:$K$98,$I$23:$I$98,$H17,$J$23:$J$98,Table!$C$1)</f>
        <v>1.1764705882352942</v>
      </c>
      <c r="K17" s="616">
        <f>AVERAGEIFS($L$23:$L$98,$I$23:$I$98,$H17,$J$23:$J$98,Table!$C$1)</f>
        <v>1.0588235294117647</v>
      </c>
      <c r="L17" s="614">
        <f>J17-K17</f>
        <v>0.11764705882352944</v>
      </c>
      <c r="M17" s="613">
        <f>COUNTIFS($M$23:$M$98,"=W",$I$23:$I$98,"=A",$J$23:$J$98,Table!$C$1)</f>
        <v>5</v>
      </c>
      <c r="N17" s="613">
        <f>COUNTIFS($M$23:$M$98,"=D",$I$23:$I$98,"=A",$J$23:$J$98,Table!$C$1)</f>
        <v>8</v>
      </c>
      <c r="O17" s="613">
        <f>COUNTIFS($M$23:$M$98,"=L",$I$23:$I$98,"=A",$J$23:$J$98,Table!$C$1)</f>
        <v>4</v>
      </c>
      <c r="P17" s="614">
        <f>SUM(J17:K17)</f>
        <v>2.2352941176470589</v>
      </c>
      <c r="Q17" s="617" t="s">
        <v>198</v>
      </c>
      <c r="R17" s="614">
        <f>AVERAGEIFS($U$23:$U$207,$I$23:$I$207,"H",$J$23:$J$207,Table!$C$1)</f>
        <v>2.6294117647058823</v>
      </c>
      <c r="S17" s="614">
        <f>AVERAGEIFS($U$23:$U$207,$I$23:$I$207,"A",$J$23:$J$207,Table!$C$1)</f>
        <v>2.6694117647058828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SUM(IF(ISNUMBER(VALUE(RIGHT(AM22:AM171,1))),VALUE(RIGHT(AM22:AM171,1)),0))</f>
        <v>0</v>
      </c>
      <c r="AN17" s="607">
        <f t="array" ref="AN17">SUM(IF(ISNUMBER(VALUE(RIGHT(AN22:AN171,1))),VALUE(RIGHT(AN22:AN171,1)),0))</f>
        <v>0</v>
      </c>
      <c r="AO17" s="607">
        <f t="array" ref="AO17">SUM(IF(ISNUMBER(VALUE(RIGHT(AO22:AO171,1))),VALUE(RIGHT(AO22:AO171,1)),0))</f>
        <v>2</v>
      </c>
      <c r="AP17" s="607">
        <f t="array" ref="AP17">SUM(IF(ISNUMBER(VALUE(RIGHT(AP22:AP171,1))),VALUE(RIGHT(AP22:AP171,1)),0))</f>
        <v>1</v>
      </c>
      <c r="AQ17" s="607">
        <f t="array" ref="AQ17">SUM(IF(ISNUMBER(VALUE(RIGHT(AQ22:AQ171,1))),VALUE(RIGHT(AQ22:AQ171,1)),0))</f>
        <v>2</v>
      </c>
      <c r="AR17" s="607">
        <f t="array" ref="AR17">SUM(IF(ISNUMBER(VALUE(RIGHT(AR22:AR171,1))),VALUE(RIGHT(AR22:AR171,1)),0))</f>
        <v>2</v>
      </c>
      <c r="AS17" s="607">
        <f t="array" ref="AS17">SUM(IF(ISNUMBER(VALUE(RIGHT(AS22:AS171,1))),VALUE(RIGHT(AS22:AS171,1)),0))</f>
        <v>0</v>
      </c>
      <c r="AT17" s="607">
        <f t="array" ref="AT17">SUM(IF(ISNUMBER(VALUE(RIGHT(AT22:AT171,1))),VALUE(RIGHT(AT22:AT171,1)),0))</f>
        <v>2</v>
      </c>
      <c r="AU17" s="607">
        <f t="array" ref="AU17">SUM(IF(ISNUMBER(VALUE(RIGHT(AU22:AU171,1))),VALUE(RIGHT(AU22:AU171,1)),0))</f>
        <v>3</v>
      </c>
      <c r="AV17" s="607">
        <f t="array" ref="AV17">SUM(IF(ISNUMBER(VALUE(RIGHT(AV22:AV171,1))),VALUE(RIGHT(AV22:AV171,1)),0))</f>
        <v>2</v>
      </c>
      <c r="AW17" s="607">
        <f t="array" ref="AW17">SUM(IF(ISNUMBER(VALUE(RIGHT(AW22:AW171,1))),VALUE(RIGHT(AW22:AW171,1)),0))</f>
        <v>0</v>
      </c>
      <c r="AX17" s="607">
        <f t="array" ref="AX17">SUM(IF(ISNUMBER(VALUE(RIGHT(AX22:AX171,1))),VALUE(RIGHT(AX22:AX171,1)),0))</f>
        <v>5</v>
      </c>
      <c r="AY17" s="607">
        <f t="array" ref="AY17">SUM(IF(ISNUMBER(VALUE(RIGHT(AY22:AY171,1))),VALUE(RIGHT(AY22:AY171,1)),0))</f>
        <v>10</v>
      </c>
      <c r="AZ17" s="607">
        <f t="array" ref="AZ17">SUM(IF(ISNUMBER(VALUE(RIGHT(AZ22:AZ171,1))),VALUE(RIGHT(AZ22:AZ171,1)),0))</f>
        <v>0</v>
      </c>
      <c r="BA17" s="607">
        <f t="array" ref="BA17">SUM(IF(ISNUMBER(VALUE(RIGHT(BA22:BA171,1))),VALUE(RIGHT(BA22:BA171,1)),0))</f>
        <v>0</v>
      </c>
      <c r="BB17" s="607">
        <f t="array" ref="BB17">SUM(IF(ISNUMBER(VALUE(RIGHT(BB22:BB171,1))),VALUE(RIGHT(BB22:BB171,1)),0))</f>
        <v>0</v>
      </c>
      <c r="BC17" s="607">
        <f t="array" ref="BC17">SUM(IF(ISNUMBER(VALUE(RIGHT(BC22:BC171,1))),VALUE(RIGHT(BC22:BC171,1)),0))</f>
        <v>0</v>
      </c>
      <c r="BD17" s="607">
        <f t="array" ref="BD17">SUM(IF(ISNUMBER(VALUE(RIGHT(BD22:BD171,1))),VALUE(RIGHT(BD22:BD171,1)),0))</f>
        <v>0</v>
      </c>
      <c r="BE17" s="607">
        <f t="array" ref="BE17">SUM(IF(ISNUMBER(VALUE(RIGHT(BE22:BE171,1))),VALUE(RIGHT(BE22:BE171,1)),0))</f>
        <v>0</v>
      </c>
      <c r="BF17" s="607">
        <f t="array" ref="BF17">SUM(IF(ISNUMBER(VALUE(RIGHT(BF22:BF171,1))),VALUE(RIGHT(BF22:BF171,1)),0))</f>
        <v>0</v>
      </c>
      <c r="BG17" s="607">
        <f t="array" ref="BG17">SUM(IF(ISNUMBER(VALUE(RIGHT(BG22:BG171,1))),VALUE(RIGHT(BG22:BG171,1)),0))</f>
        <v>1</v>
      </c>
      <c r="BH17" s="607">
        <f t="array" ref="BH17">SUM(IF(ISNUMBER(VALUE(RIGHT(BH22:BH171,1))),VALUE(RIGHT(BH22:BH171,1)),0))</f>
        <v>0</v>
      </c>
      <c r="BI17" s="607">
        <f t="array" ref="BI17">SUM(IF(ISNUMBER(VALUE(RIGHT(BI22:BI171,1))),VALUE(RIGHT(BI22:BI171,1)),0))</f>
        <v>0</v>
      </c>
      <c r="BJ17" s="607">
        <f t="array" ref="BJ17">SUM(IF(ISNUMBER(VALUE(RIGHT(BJ22:BJ171,1))),VALUE(RIGHT(BJ22:BJ171,1)),0))</f>
        <v>1</v>
      </c>
      <c r="BK17" s="607">
        <f t="array" ref="BK17">SUM(IF(ISNUMBER(VALUE(RIGHT(BK22:BK171,1))),VALUE(RIGHT(BK22:BK171,1)),0))</f>
        <v>0</v>
      </c>
      <c r="BL17" s="607">
        <f t="array" ref="BL17">SUM(IF(ISNUMBER(VALUE(RIGHT(BL22:BL171,1))),VALUE(RIGHT(BL22:BL171,1)),0))</f>
        <v>0</v>
      </c>
      <c r="BM17" s="607">
        <f t="array" ref="BM17">SUM(IF(ISNUMBER(VALUE(RIGHT(BM22:BM171,1))),VALUE(RIGHT(BM22:BM171,1)),0))</f>
        <v>0</v>
      </c>
      <c r="BN17" s="607">
        <f t="array" ref="BN17">SUM(IF(ISNUMBER(VALUE(RIGHT(BN22:BN171,1))),VALUE(RIGHT(BN22:BN171,1)),0))</f>
        <v>0</v>
      </c>
      <c r="BO17" s="607">
        <f t="array" ref="BO17">SUM(IF(ISNUMBER(VALUE(RIGHT(BO22:BO171,1))),VALUE(RIGHT(BO22:BO171,1)),0))</f>
        <v>5</v>
      </c>
      <c r="BP17" s="607">
        <f t="array" ref="BP17">SUM(IF(ISNUMBER(VALUE(RIGHT(BP22:BP171,1))),VALUE(RIGHT(BP22:BP171,1)),0))</f>
        <v>5</v>
      </c>
      <c r="BQ17" s="607">
        <f t="array" ref="BQ17">SUM(IF(ISNUMBER(VALUE(RIGHT(BQ22:BQ171,1))),VALUE(RIGHT(BQ22:BQ171,1)),0))</f>
        <v>7</v>
      </c>
      <c r="BR17" s="607">
        <f t="array" ref="BR17">SUM(IF(ISNUMBER(VALUE(RIGHT(BR22:BR171,1))),VALUE(RIGHT(BR22:BR171,1)),0))</f>
        <v>0</v>
      </c>
      <c r="BS17" s="607">
        <f t="array" ref="BS17">SUM(IF(ISNUMBER(VALUE(RIGHT(BS22:BS171,1))),VALUE(RIGHT(BS22:BS171,1)),0))</f>
        <v>0</v>
      </c>
      <c r="BT17" s="607">
        <f t="array" ref="BT17">SUM(IF(ISNUMBER(VALUE(RIGHT(BT22:BT171,1))),VALUE(RIGHT(BT22:BT171,1)),0))</f>
        <v>0</v>
      </c>
      <c r="BU17" s="607">
        <f t="array" ref="BU17">SUM(IF(ISNUMBER(VALUE(RIGHT(BU22:BU171,1))),VALUE(RIGHT(BU22:BU171,1)),0))</f>
        <v>0</v>
      </c>
      <c r="BV17" s="607">
        <f t="array" ref="BV17">SUM(IF(ISNUMBER(VALUE(RIGHT(BV22:BV171,1))),VALUE(RIGHT(BV22:BV171,1)),0))</f>
        <v>0</v>
      </c>
      <c r="BW17" s="607">
        <f t="array" ref="BW17">SUM(IF(ISNUMBER(VALUE(RIGHT(BW22:BW171,1))),VALUE(RIGHT(BW22:BW171,1)),0))</f>
        <v>0</v>
      </c>
      <c r="BX17" s="607">
        <f t="array" ref="BX17">SUM(IF(ISNUMBER(VALUE(RIGHT(BX22:BX171,1))),VALUE(RIGHT(BX22:BX171,1)),0))</f>
        <v>0</v>
      </c>
      <c r="BZ17" s="607">
        <f t="array" ref="BZ17">SUM(IF(ISNUMBER(VALUE(RIGHT(BZ22:BZ171,1))),VALUE(RIGHT(BZ22:BZ171,1)),0))</f>
        <v>0</v>
      </c>
      <c r="CA17" s="607">
        <f t="array" ref="CA17">SUM(IF(ISNUMBER(VALUE(RIGHT(CA22:CA171,1))),VALUE(RIGHT(CA22:CA171,1)),0))</f>
        <v>0</v>
      </c>
      <c r="CB17" s="607">
        <f t="array" ref="CB17">SUM(IF(ISNUMBER(VALUE(RIGHT(CB22:CB171,1))),VALUE(RIGHT(CB22:CB171,1)),0))</f>
        <v>0</v>
      </c>
    </row>
    <row r="18" spans="1:86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AVERAGEIFS($Y$23:$Y$209,$I$23:$I$209,"H",$J$23:$J$209,Table!$C$1)</f>
        <v>13.470588235294118</v>
      </c>
      <c r="S18" s="702">
        <f>AVERAGEIFS($Y$23:$Y$209,$I$23:$I$209,"A",$J$23:$J$209,Table!$C$1)</f>
        <v>11.470588235294118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13</v>
      </c>
      <c r="AN18" s="648">
        <v>3</v>
      </c>
      <c r="AO18" s="648">
        <v>45</v>
      </c>
      <c r="AP18" s="648">
        <v>26</v>
      </c>
      <c r="AQ18" s="648">
        <v>25</v>
      </c>
      <c r="AR18" s="648">
        <v>5</v>
      </c>
      <c r="AS18" s="648">
        <v>7</v>
      </c>
      <c r="AT18" s="648">
        <v>20</v>
      </c>
      <c r="AU18" s="648">
        <v>10</v>
      </c>
      <c r="AV18" s="648">
        <v>19</v>
      </c>
      <c r="AW18" s="648">
        <v>22</v>
      </c>
      <c r="AX18" s="648">
        <v>8</v>
      </c>
      <c r="AY18" s="648">
        <v>9</v>
      </c>
      <c r="AZ18" s="648"/>
      <c r="BA18" s="648">
        <v>1</v>
      </c>
      <c r="BB18" s="648">
        <v>21</v>
      </c>
      <c r="BC18" s="648">
        <v>43</v>
      </c>
      <c r="BD18" s="648">
        <v>4</v>
      </c>
      <c r="BE18" s="648">
        <v>33</v>
      </c>
      <c r="BF18" s="648">
        <v>44</v>
      </c>
      <c r="BG18" s="648">
        <v>16</v>
      </c>
      <c r="BH18" s="648">
        <v>27</v>
      </c>
      <c r="BI18" s="648">
        <v>6</v>
      </c>
      <c r="BJ18" s="648">
        <v>24</v>
      </c>
      <c r="BK18" s="648">
        <v>17</v>
      </c>
      <c r="BL18" s="648">
        <v>2</v>
      </c>
      <c r="BM18" s="648">
        <v>32</v>
      </c>
      <c r="BN18" s="648">
        <v>11</v>
      </c>
      <c r="BO18" s="648">
        <v>30</v>
      </c>
      <c r="BP18" s="648">
        <v>18</v>
      </c>
      <c r="BQ18" s="648">
        <v>23</v>
      </c>
      <c r="BR18" s="622"/>
      <c r="BS18" s="648">
        <v>41</v>
      </c>
      <c r="BT18" s="648">
        <v>48</v>
      </c>
      <c r="BU18" s="648">
        <v>46</v>
      </c>
      <c r="BV18" s="648">
        <v>50</v>
      </c>
      <c r="BW18" s="648">
        <v>47</v>
      </c>
      <c r="BX18" s="648">
        <v>51</v>
      </c>
      <c r="BY18" s="622"/>
      <c r="BZ18" s="648">
        <v>14</v>
      </c>
      <c r="CA18" s="648">
        <v>15</v>
      </c>
      <c r="CB18" s="648">
        <v>31</v>
      </c>
    </row>
    <row r="19" spans="1:86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AVERAGEIFS($Z$23:$Z$207,$I$23:$I$207,"H",$J$23:$J$207,Table!$C$1)</f>
        <v>11.823529411764707</v>
      </c>
      <c r="S19" s="702">
        <f>AVERAGEIFS($Z$23:$Z$207,$I$23:$I$207,"A",$J$23:$J$207,Table!$C$1)</f>
        <v>14.705882352941176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2151</v>
      </c>
      <c r="AN19" s="646" t="s">
        <v>2144</v>
      </c>
      <c r="AO19" s="646" t="s">
        <v>2144</v>
      </c>
      <c r="AP19" s="646" t="s">
        <v>2152</v>
      </c>
      <c r="AQ19" s="646" t="s">
        <v>2152</v>
      </c>
      <c r="AR19" s="646" t="s">
        <v>3956</v>
      </c>
      <c r="AS19" s="646" t="s">
        <v>2231</v>
      </c>
      <c r="AT19" s="646" t="s">
        <v>2148</v>
      </c>
      <c r="AU19" s="646" t="s">
        <v>2149</v>
      </c>
      <c r="AV19" s="646" t="s">
        <v>2157</v>
      </c>
      <c r="AW19" s="646" t="s">
        <v>2159</v>
      </c>
      <c r="AX19" s="646" t="s">
        <v>2973</v>
      </c>
      <c r="AY19" s="646" t="s">
        <v>2150</v>
      </c>
      <c r="AZ19" s="646"/>
      <c r="BA19" s="646" t="s">
        <v>2151</v>
      </c>
      <c r="BB19" s="646" t="s">
        <v>2151</v>
      </c>
      <c r="BC19" s="646" t="s">
        <v>2151</v>
      </c>
      <c r="BD19" s="646" t="s">
        <v>2144</v>
      </c>
      <c r="BE19" s="646" t="s">
        <v>2144</v>
      </c>
      <c r="BF19" s="646" t="s">
        <v>2239</v>
      </c>
      <c r="BG19" s="646" t="s">
        <v>2145</v>
      </c>
      <c r="BH19" s="646" t="s">
        <v>2153</v>
      </c>
      <c r="BI19" s="646" t="s">
        <v>2147</v>
      </c>
      <c r="BJ19" s="646" t="s">
        <v>5139</v>
      </c>
      <c r="BK19" s="646" t="s">
        <v>2148</v>
      </c>
      <c r="BL19" s="646" t="s">
        <v>4177</v>
      </c>
      <c r="BM19" s="646" t="s">
        <v>2156</v>
      </c>
      <c r="BN19" s="646" t="s">
        <v>2155</v>
      </c>
      <c r="BO19" s="646" t="s">
        <v>2155</v>
      </c>
      <c r="BP19" s="646" t="s">
        <v>2150</v>
      </c>
      <c r="BQ19" s="646" t="s">
        <v>2150</v>
      </c>
      <c r="BR19" s="555"/>
      <c r="BS19" s="646" t="s">
        <v>2143</v>
      </c>
      <c r="BT19" s="646" t="s">
        <v>3116</v>
      </c>
      <c r="BU19" s="646" t="s">
        <v>2844</v>
      </c>
      <c r="BV19" s="646" t="s">
        <v>2844</v>
      </c>
      <c r="BW19" s="646" t="s">
        <v>2843</v>
      </c>
      <c r="BX19" s="646" t="s">
        <v>2240</v>
      </c>
      <c r="BY19" s="555"/>
      <c r="BZ19" s="646" t="s">
        <v>2149</v>
      </c>
      <c r="CA19" s="646" t="s">
        <v>2144</v>
      </c>
      <c r="CB19" s="646" t="s">
        <v>2145</v>
      </c>
      <c r="CC19" s="555"/>
      <c r="CD19" s="555"/>
      <c r="CE19" s="555"/>
      <c r="CF19" s="555"/>
      <c r="CG19" s="555"/>
    </row>
    <row r="20" spans="1:86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14</v>
      </c>
      <c r="H20" s="666" t="s">
        <v>5532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1905</v>
      </c>
      <c r="AN20" s="580" t="s">
        <v>3840</v>
      </c>
      <c r="AO20" s="580" t="s">
        <v>2631</v>
      </c>
      <c r="AP20" s="580" t="s">
        <v>1911</v>
      </c>
      <c r="AQ20" s="580" t="s">
        <v>6040</v>
      </c>
      <c r="AR20" s="580" t="s">
        <v>1908</v>
      </c>
      <c r="AS20" s="580" t="s">
        <v>5744</v>
      </c>
      <c r="AT20" s="580" t="s">
        <v>5478</v>
      </c>
      <c r="AU20" s="580" t="s">
        <v>6506</v>
      </c>
      <c r="AV20" s="580" t="s">
        <v>1920</v>
      </c>
      <c r="AW20" s="580" t="s">
        <v>6507</v>
      </c>
      <c r="AX20" s="580" t="s">
        <v>6508</v>
      </c>
      <c r="AY20" s="580" t="s">
        <v>5476</v>
      </c>
      <c r="AZ20" s="580"/>
      <c r="BA20" s="580" t="s">
        <v>1904</v>
      </c>
      <c r="BB20" s="580" t="s">
        <v>1906</v>
      </c>
      <c r="BC20" s="580" t="s">
        <v>1907</v>
      </c>
      <c r="BD20" s="580" t="s">
        <v>5378</v>
      </c>
      <c r="BE20" s="580" t="s">
        <v>1914</v>
      </c>
      <c r="BF20" s="580" t="s">
        <v>2681</v>
      </c>
      <c r="BG20" s="580" t="s">
        <v>1910</v>
      </c>
      <c r="BH20" s="580" t="s">
        <v>1912</v>
      </c>
      <c r="BI20" s="580" t="s">
        <v>1915</v>
      </c>
      <c r="BJ20" s="580" t="s">
        <v>6214</v>
      </c>
      <c r="BK20" s="580" t="s">
        <v>2215</v>
      </c>
      <c r="BL20" s="580" t="s">
        <v>1836</v>
      </c>
      <c r="BM20" s="580" t="s">
        <v>1917</v>
      </c>
      <c r="BN20" s="580" t="s">
        <v>1918</v>
      </c>
      <c r="BO20" s="580" t="s">
        <v>1922</v>
      </c>
      <c r="BP20" s="580" t="s">
        <v>1919</v>
      </c>
      <c r="BQ20" s="580" t="s">
        <v>1921</v>
      </c>
      <c r="BR20" s="580"/>
      <c r="BS20" s="580" t="s">
        <v>3676</v>
      </c>
      <c r="BT20" s="580" t="s">
        <v>3115</v>
      </c>
      <c r="BU20" s="580" t="s">
        <v>2808</v>
      </c>
      <c r="BV20" s="580" t="s">
        <v>2809</v>
      </c>
      <c r="BW20" s="580" t="s">
        <v>2810</v>
      </c>
      <c r="BX20" s="580" t="s">
        <v>3677</v>
      </c>
      <c r="BY20" s="580"/>
      <c r="BZ20" s="704" t="s">
        <v>1916</v>
      </c>
      <c r="CA20" s="704" t="s">
        <v>1909</v>
      </c>
      <c r="CB20" s="704" t="s">
        <v>1913</v>
      </c>
      <c r="CC20" s="580"/>
      <c r="CD20" s="580"/>
    </row>
    <row r="21" spans="1:86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6761</v>
      </c>
      <c r="AN21" s="620" t="s">
        <v>6762</v>
      </c>
      <c r="AO21" s="620" t="s">
        <v>6768</v>
      </c>
      <c r="AP21" s="620" t="s">
        <v>6764</v>
      </c>
      <c r="AQ21" s="620" t="s">
        <v>6765</v>
      </c>
      <c r="AR21" s="620" t="s">
        <v>6767</v>
      </c>
      <c r="AS21" s="620" t="s">
        <v>6772</v>
      </c>
      <c r="AT21" s="620" t="s">
        <v>6773</v>
      </c>
      <c r="AU21" s="620" t="s">
        <v>6774</v>
      </c>
      <c r="AV21" s="620" t="s">
        <v>6763</v>
      </c>
      <c r="AW21" s="620" t="s">
        <v>6777</v>
      </c>
      <c r="AX21" s="620" t="s">
        <v>4691</v>
      </c>
      <c r="AY21" s="620" t="s">
        <v>6769</v>
      </c>
      <c r="AZ21" s="620"/>
      <c r="BA21" s="620" t="s">
        <v>1895</v>
      </c>
      <c r="BB21" s="620" t="s">
        <v>1896</v>
      </c>
      <c r="BC21" s="620" t="s">
        <v>1897</v>
      </c>
      <c r="BD21" s="620" t="s">
        <v>6766</v>
      </c>
      <c r="BE21" s="620" t="s">
        <v>1900</v>
      </c>
      <c r="BF21" s="620" t="s">
        <v>2101</v>
      </c>
      <c r="BG21" s="620" t="s">
        <v>1278</v>
      </c>
      <c r="BH21" s="620" t="s">
        <v>1899</v>
      </c>
      <c r="BI21" s="620" t="s">
        <v>1901</v>
      </c>
      <c r="BJ21" s="620" t="s">
        <v>6779</v>
      </c>
      <c r="BK21" s="620" t="s">
        <v>1902</v>
      </c>
      <c r="BL21" s="620" t="s">
        <v>6778</v>
      </c>
      <c r="BM21" s="620" t="s">
        <v>1903</v>
      </c>
      <c r="BN21" s="620" t="s">
        <v>6776</v>
      </c>
      <c r="BO21" s="620" t="s">
        <v>6770</v>
      </c>
      <c r="BP21" s="620" t="s">
        <v>6771</v>
      </c>
      <c r="BQ21" s="620" t="s">
        <v>6775</v>
      </c>
      <c r="BR21" s="620"/>
      <c r="BS21" s="620" t="s">
        <v>3675</v>
      </c>
      <c r="BT21" s="620" t="s">
        <v>3117</v>
      </c>
      <c r="BU21" s="620" t="s">
        <v>4460</v>
      </c>
      <c r="BV21" s="620" t="s">
        <v>2846</v>
      </c>
      <c r="BW21" s="620" t="s">
        <v>2845</v>
      </c>
      <c r="BX21" s="620" t="s">
        <v>3678</v>
      </c>
      <c r="BY21" s="620"/>
      <c r="BZ21" s="620" t="s">
        <v>1409</v>
      </c>
      <c r="CA21" s="620" t="s">
        <v>1898</v>
      </c>
      <c r="CB21" s="620" t="s">
        <v>1411</v>
      </c>
      <c r="CC21" s="620"/>
      <c r="CD21" s="620"/>
      <c r="CE21" s="620"/>
      <c r="CF21" s="620"/>
      <c r="CG21" s="620"/>
      <c r="CH21" s="620"/>
    </row>
    <row r="22" spans="1:86">
      <c r="AJ22" s="582" t="str">
        <f t="array" ref="AJ22">IF($J22="","",IF(SUM(IF(ISNUMBER(VALUE(RIGHT($V22:$BU22,1))),VALUE(RIGHT($V22:$BU22,1)),0))=$J22,"T","F"))</f>
        <v/>
      </c>
      <c r="AK22" s="583" t="str">
        <f t="array" ref="AK22">IF($J22="","",SUM(IF(LEFT($V22:$CD22,1)="s",1,0))-SUM(IF(RIGHT(LEFT($V22:$CD22,2))="-",1,0)))</f>
        <v/>
      </c>
    </row>
    <row r="23" spans="1:86" s="661" customFormat="1" ht="15" customHeight="1">
      <c r="A23" s="625">
        <v>42791</v>
      </c>
      <c r="B23" s="683"/>
      <c r="C23" s="603"/>
      <c r="D23" s="603"/>
      <c r="E23" s="603"/>
      <c r="F23" s="603"/>
      <c r="G23" s="585"/>
      <c r="H23" s="624" t="s">
        <v>1200</v>
      </c>
      <c r="I23" s="603" t="s">
        <v>2</v>
      </c>
      <c r="J23" s="603" t="s">
        <v>285</v>
      </c>
      <c r="K23" s="603">
        <v>0</v>
      </c>
      <c r="L23" s="603">
        <v>1</v>
      </c>
      <c r="M23" s="562" t="str">
        <f t="shared" ref="M23:M71" si="2">IF(K23="","",IF(K23&gt;L23,"W",IF(K23=L23,"D",IF(K23&lt;L23,"L"))))</f>
        <v>L</v>
      </c>
      <c r="N23" s="562">
        <f t="shared" ref="N23:N71" si="3">IF(K23="","",K23+L23)</f>
        <v>1</v>
      </c>
      <c r="O23" s="598">
        <f>IF(K23="","",K23-L23)</f>
        <v>-1</v>
      </c>
      <c r="P23" s="562" t="str">
        <f t="shared" ref="P23:P71" si="4">IF($K23="","",IF($N23&gt;P$19,"O",IF($N23&lt;P$19,"U",IF($N23=P$19,"-"))))</f>
        <v>U</v>
      </c>
      <c r="Q23" s="586">
        <f t="shared" ref="Q23:Q38" si="5">IF(S23="","",IF(SIGN(S23)&lt;&gt;1,VLOOKUP(ABS(S23),SUP_HDC,3,TRUE),-VLOOKUP(ABS(S23),SUP_HDC,3,TRUE)))</f>
        <v>0</v>
      </c>
      <c r="R23" s="635">
        <f t="shared" ref="R23:R38" si="6">IF(Q23="","",IF((K23-L23+Q23)&gt;=0.5,1,IF((K23-L23+Q23)=0.25,0.5,IF((K23-L23+Q23)&lt;=-0.5,-1,IF((K23-L23+Q23)=-0.25,-0.5,0)))))</f>
        <v>-1</v>
      </c>
      <c r="S23" s="600">
        <v>-0.09</v>
      </c>
      <c r="T23" s="595">
        <f t="shared" ref="T23:T68" si="7">IF(ISBLANK(S23),"",K23-L23-S23)</f>
        <v>-0.91</v>
      </c>
      <c r="U23" s="601">
        <v>2.79</v>
      </c>
      <c r="V23" s="595">
        <f t="shared" ref="V23:V56" si="8">IF(ISBLANK(U23),"",K23+L23-U23)</f>
        <v>-1.79</v>
      </c>
      <c r="W23" s="586">
        <f>IF(S23="","",(S23+U23)/2)</f>
        <v>1.35</v>
      </c>
      <c r="X23" s="586">
        <f>IF(W23="","",U23-W23)</f>
        <v>1.44</v>
      </c>
      <c r="Y23" s="599">
        <v>7</v>
      </c>
      <c r="Z23" s="599">
        <v>11</v>
      </c>
      <c r="AA23" s="599">
        <v>3</v>
      </c>
      <c r="AB23" s="599">
        <v>6</v>
      </c>
      <c r="AC23" s="599">
        <v>50</v>
      </c>
      <c r="AD23" s="599">
        <v>50</v>
      </c>
      <c r="AE23" s="599">
        <v>442</v>
      </c>
      <c r="AF23" s="562"/>
      <c r="AG23" s="562"/>
      <c r="AH23" s="562"/>
      <c r="AJ23" s="758" t="str">
        <f t="array" ref="AJ23">IF($K23="","",IF(SUM(IF(ISNUMBER(VALUE(RIGHT($AM23:$CY23,1))),VALUE(RIGHT($AM23:$CY23,1)),0))=$K23,"T","F"))</f>
        <v>T</v>
      </c>
      <c r="AK23" s="583">
        <f t="array" ref="AK23">IF($K23="","",SUM(IF(LEFT($AM23:$CY23,1)="s",1,0))-SUM(IF(RIGHT(LEFT($AM23:$CY23,2))="-",1,0)))</f>
        <v>0</v>
      </c>
      <c r="AL23" s="562">
        <f t="array" ref="AL23">IF($K23="","",SUM(IF(LEFT($AM23:$CY23,1)="X",1,0)))</f>
        <v>11</v>
      </c>
      <c r="AM23" s="668" t="s">
        <v>2012</v>
      </c>
      <c r="AN23" s="668" t="s">
        <v>2012</v>
      </c>
      <c r="AO23" s="668" t="s">
        <v>2012</v>
      </c>
      <c r="AP23" s="668" t="s">
        <v>2125</v>
      </c>
      <c r="AQ23" s="669" t="s">
        <v>2012</v>
      </c>
      <c r="AR23" s="668"/>
      <c r="AS23" s="669" t="s">
        <v>2012</v>
      </c>
      <c r="AT23" s="668" t="s">
        <v>2213</v>
      </c>
      <c r="AU23" s="668" t="s">
        <v>2109</v>
      </c>
      <c r="AV23" s="668"/>
      <c r="AW23" s="668" t="s">
        <v>2124</v>
      </c>
      <c r="AX23" s="668"/>
      <c r="AY23" s="668" t="s">
        <v>2109</v>
      </c>
      <c r="AZ23" s="668"/>
      <c r="BA23" s="668" t="s">
        <v>2213</v>
      </c>
      <c r="BB23" s="668"/>
      <c r="BC23" s="668" t="s">
        <v>2125</v>
      </c>
      <c r="BD23" s="668" t="s">
        <v>2232</v>
      </c>
      <c r="BE23" s="668"/>
      <c r="BF23" s="669" t="s">
        <v>2013</v>
      </c>
      <c r="BG23" s="668"/>
      <c r="BH23" s="668" t="s">
        <v>2125</v>
      </c>
      <c r="BI23" s="668" t="s">
        <v>2125</v>
      </c>
      <c r="BJ23" s="668"/>
      <c r="BK23" s="668" t="s">
        <v>2012</v>
      </c>
      <c r="BL23" s="668"/>
      <c r="BM23" s="668"/>
      <c r="BN23" s="668" t="s">
        <v>2124</v>
      </c>
      <c r="BO23" s="668" t="s">
        <v>2013</v>
      </c>
      <c r="BP23" s="668" t="s">
        <v>2213</v>
      </c>
      <c r="BQ23" s="668" t="s">
        <v>2124</v>
      </c>
      <c r="BR23" s="668"/>
      <c r="BS23" s="668"/>
      <c r="BT23" s="668"/>
      <c r="BU23" s="668"/>
      <c r="BV23" s="668"/>
      <c r="BW23" s="668"/>
      <c r="BX23" s="668"/>
      <c r="BY23" s="668"/>
      <c r="BZ23" s="668" t="s">
        <v>2013</v>
      </c>
      <c r="CA23" s="668"/>
      <c r="CB23" s="668"/>
      <c r="CC23" s="668"/>
      <c r="CD23" s="668"/>
      <c r="CE23" s="672"/>
      <c r="CF23" s="672"/>
      <c r="CG23" s="672"/>
      <c r="CH23" s="675"/>
    </row>
    <row r="24" spans="1:86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304</v>
      </c>
      <c r="I24" s="603" t="s">
        <v>3</v>
      </c>
      <c r="J24" s="603" t="s">
        <v>285</v>
      </c>
      <c r="K24" s="603">
        <v>1</v>
      </c>
      <c r="L24" s="603">
        <v>0</v>
      </c>
      <c r="M24" s="562" t="str">
        <f t="shared" si="2"/>
        <v>W</v>
      </c>
      <c r="N24" s="562">
        <f t="shared" si="3"/>
        <v>1</v>
      </c>
      <c r="O24" s="598">
        <f t="shared" ref="O24:O77" si="9">IF(K24="","",K24-L24)</f>
        <v>1</v>
      </c>
      <c r="P24" s="562" t="str">
        <f t="shared" si="4"/>
        <v>U</v>
      </c>
      <c r="Q24" s="586">
        <f t="shared" si="5"/>
        <v>0.75</v>
      </c>
      <c r="R24" s="635">
        <f t="shared" si="6"/>
        <v>1</v>
      </c>
      <c r="S24" s="600">
        <v>-0.81</v>
      </c>
      <c r="T24" s="595">
        <f t="shared" si="7"/>
        <v>1.81</v>
      </c>
      <c r="U24" s="601">
        <v>2.84</v>
      </c>
      <c r="V24" s="595">
        <f t="shared" si="8"/>
        <v>-1.8399999999999999</v>
      </c>
      <c r="W24" s="586">
        <f t="shared" ref="W24:W56" si="10">IF(S24="","",(S24+U24)/2)</f>
        <v>1.0149999999999999</v>
      </c>
      <c r="X24" s="586">
        <f t="shared" ref="X24:X56" si="11">IF(W24="","",U24-W24)</f>
        <v>1.825</v>
      </c>
      <c r="Y24" s="599">
        <v>10</v>
      </c>
      <c r="Z24" s="599">
        <v>13</v>
      </c>
      <c r="AA24" s="599">
        <v>3</v>
      </c>
      <c r="AB24" s="599">
        <v>2</v>
      </c>
      <c r="AC24" s="599">
        <v>36</v>
      </c>
      <c r="AD24" s="599">
        <v>64</v>
      </c>
      <c r="AE24" s="599">
        <v>442</v>
      </c>
      <c r="AF24" s="562"/>
      <c r="AG24" s="562"/>
      <c r="AH24" s="562"/>
      <c r="AJ24" s="758" t="str">
        <f t="array" ref="AJ24">IF($K24="","",IF(SUM(IF(ISNUMBER(VALUE(RIGHT($AM24:$CY24,1))),VALUE(RIGHT($AM24:$CY24,1)),0))=$K24,"T","F"))</f>
        <v>T</v>
      </c>
      <c r="AK24" s="583">
        <f t="array" ref="AK24">IF($K24="","",SUM(IF(LEFT($AM24:$CY24,1)="s",1,0))-SUM(IF(RIGHT(LEFT($AM24:$CY24,2))="-",1,0)))</f>
        <v>0</v>
      </c>
      <c r="AL24" s="562">
        <f t="array" ref="AL24">IF($K24="","",SUM(IF(LEFT($AM24:$CY24,1)="X",1,0)))</f>
        <v>11</v>
      </c>
      <c r="AM24" s="668" t="s">
        <v>2012</v>
      </c>
      <c r="AN24" s="668" t="s">
        <v>2012</v>
      </c>
      <c r="AO24" s="668" t="s">
        <v>2012</v>
      </c>
      <c r="AP24" s="668" t="s">
        <v>2014</v>
      </c>
      <c r="AQ24" s="668" t="s">
        <v>2012</v>
      </c>
      <c r="AR24" s="668" t="s">
        <v>2012</v>
      </c>
      <c r="AS24" s="668" t="s">
        <v>2012</v>
      </c>
      <c r="AT24" s="668" t="s">
        <v>2214</v>
      </c>
      <c r="AU24" s="668" t="s">
        <v>2012</v>
      </c>
      <c r="AV24" s="668" t="s">
        <v>2015</v>
      </c>
      <c r="AW24" s="668" t="s">
        <v>2013</v>
      </c>
      <c r="AX24" s="668"/>
      <c r="AY24" s="671" t="s">
        <v>2269</v>
      </c>
      <c r="AZ24" s="668"/>
      <c r="BA24" s="668" t="s">
        <v>2213</v>
      </c>
      <c r="BB24" s="668"/>
      <c r="BC24" s="668" t="s">
        <v>2014</v>
      </c>
      <c r="BD24" s="668" t="s">
        <v>2232</v>
      </c>
      <c r="BE24" s="668"/>
      <c r="BF24" s="668" t="s">
        <v>2012</v>
      </c>
      <c r="BG24" s="668"/>
      <c r="BH24" s="668" t="s">
        <v>2014</v>
      </c>
      <c r="BI24" s="668" t="s">
        <v>2015</v>
      </c>
      <c r="BJ24" s="668"/>
      <c r="BK24" s="668" t="s">
        <v>2238</v>
      </c>
      <c r="BL24" s="668"/>
      <c r="BM24" s="668"/>
      <c r="BN24" s="668" t="s">
        <v>2014</v>
      </c>
      <c r="BO24" s="668" t="s">
        <v>2013</v>
      </c>
      <c r="BP24" s="668" t="s">
        <v>2213</v>
      </c>
      <c r="BQ24" s="668" t="s">
        <v>2015</v>
      </c>
      <c r="BR24" s="671"/>
      <c r="BS24" s="668"/>
      <c r="BT24" s="668"/>
      <c r="BU24" s="668"/>
      <c r="BV24" s="668"/>
      <c r="BW24" s="668"/>
      <c r="BX24" s="668"/>
      <c r="BY24" s="668"/>
      <c r="BZ24" s="668"/>
      <c r="CA24" s="668"/>
      <c r="CB24" s="668"/>
      <c r="CC24" s="651"/>
      <c r="CD24" s="668"/>
      <c r="CE24" s="672"/>
      <c r="CF24" s="672"/>
      <c r="CG24" s="672"/>
      <c r="CH24" s="675"/>
    </row>
    <row r="25" spans="1:86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234</v>
      </c>
      <c r="I25" s="603" t="s">
        <v>3</v>
      </c>
      <c r="J25" s="603" t="s">
        <v>285</v>
      </c>
      <c r="K25" s="603">
        <v>2</v>
      </c>
      <c r="L25" s="603">
        <v>0</v>
      </c>
      <c r="M25" s="562" t="str">
        <f t="shared" si="2"/>
        <v>W</v>
      </c>
      <c r="N25" s="562">
        <f t="shared" si="3"/>
        <v>2</v>
      </c>
      <c r="O25" s="598">
        <f t="shared" si="9"/>
        <v>2</v>
      </c>
      <c r="P25" s="562" t="str">
        <f t="shared" si="4"/>
        <v>U</v>
      </c>
      <c r="Q25" s="586">
        <f t="shared" si="5"/>
        <v>0</v>
      </c>
      <c r="R25" s="635">
        <f t="shared" si="6"/>
        <v>1</v>
      </c>
      <c r="S25" s="600">
        <v>-0.09</v>
      </c>
      <c r="T25" s="595">
        <f t="shared" si="7"/>
        <v>2.09</v>
      </c>
      <c r="U25" s="601">
        <v>2.36</v>
      </c>
      <c r="V25" s="595">
        <f t="shared" si="8"/>
        <v>-0.35999999999999988</v>
      </c>
      <c r="W25" s="586">
        <f t="shared" si="10"/>
        <v>1.135</v>
      </c>
      <c r="X25" s="586">
        <f t="shared" si="11"/>
        <v>1.2249999999999999</v>
      </c>
      <c r="Y25" s="599">
        <v>13</v>
      </c>
      <c r="Z25" s="599">
        <v>11</v>
      </c>
      <c r="AA25" s="599">
        <v>4</v>
      </c>
      <c r="AB25" s="599">
        <v>2</v>
      </c>
      <c r="AC25" s="599">
        <v>59</v>
      </c>
      <c r="AD25" s="599">
        <v>41</v>
      </c>
      <c r="AE25" s="599">
        <v>442</v>
      </c>
      <c r="AF25" s="562"/>
      <c r="AG25" s="562"/>
      <c r="AH25" s="562"/>
      <c r="AJ25" s="758" t="str">
        <f t="array" ref="AJ25">IF($K25="","",IF(SUM(IF(ISNUMBER(VALUE(RIGHT($AM25:$CY25,1))),VALUE(RIGHT($AM25:$CY25,1)),0))=$K25,"T","F"))</f>
        <v>T</v>
      </c>
      <c r="AK25" s="583">
        <f t="array" ref="AK25">IF($K25="","",SUM(IF(LEFT($AM25:$CY25,1)="s",1,0))-SUM(IF(RIGHT(LEFT($AM25:$CY25,2))="-",1,0)))</f>
        <v>0</v>
      </c>
      <c r="AL25" s="562">
        <f t="array" ref="AL25">IF($K25="","",SUM(IF(LEFT($AM25:$CY25,1)="X",1,0)))</f>
        <v>11</v>
      </c>
      <c r="AM25" s="668" t="s">
        <v>2378</v>
      </c>
      <c r="AN25" s="668" t="s">
        <v>2379</v>
      </c>
      <c r="AO25" s="668" t="s">
        <v>2137</v>
      </c>
      <c r="AP25" s="668" t="s">
        <v>2393</v>
      </c>
      <c r="AQ25" s="671" t="s">
        <v>2416</v>
      </c>
      <c r="AR25" s="668" t="s">
        <v>2378</v>
      </c>
      <c r="AS25" s="668" t="s">
        <v>2378</v>
      </c>
      <c r="AT25" s="668" t="s">
        <v>2214</v>
      </c>
      <c r="AU25" s="668" t="s">
        <v>2378</v>
      </c>
      <c r="AV25" s="668" t="s">
        <v>2394</v>
      </c>
      <c r="AW25" s="671" t="s">
        <v>2417</v>
      </c>
      <c r="AX25" s="668"/>
      <c r="AY25" s="671" t="s">
        <v>2207</v>
      </c>
      <c r="AZ25" s="668"/>
      <c r="BA25" s="668" t="s">
        <v>2213</v>
      </c>
      <c r="BB25" s="668"/>
      <c r="BC25" s="668" t="s">
        <v>2394</v>
      </c>
      <c r="BD25" s="668" t="s">
        <v>2232</v>
      </c>
      <c r="BE25" s="668"/>
      <c r="BF25" s="668" t="s">
        <v>2393</v>
      </c>
      <c r="BG25" s="668"/>
      <c r="BH25" s="668" t="s">
        <v>2394</v>
      </c>
      <c r="BI25" s="668"/>
      <c r="BJ25" s="668"/>
      <c r="BK25" s="668" t="s">
        <v>2238</v>
      </c>
      <c r="BL25" s="668"/>
      <c r="BM25" s="668"/>
      <c r="BN25" s="668" t="s">
        <v>2415</v>
      </c>
      <c r="BO25" s="668" t="s">
        <v>2137</v>
      </c>
      <c r="BP25" s="668" t="s">
        <v>2213</v>
      </c>
      <c r="BQ25" s="671" t="s">
        <v>2418</v>
      </c>
      <c r="BR25" s="668"/>
      <c r="BS25" s="668"/>
      <c r="BT25" s="668"/>
      <c r="BU25" s="668"/>
      <c r="BV25" s="668"/>
      <c r="BW25" s="668"/>
      <c r="BX25" s="668"/>
      <c r="BY25" s="668"/>
      <c r="BZ25" s="668" t="s">
        <v>2013</v>
      </c>
      <c r="CA25" s="668"/>
      <c r="CB25" s="668"/>
      <c r="CC25" s="668"/>
      <c r="CD25" s="668"/>
      <c r="CE25" s="672"/>
      <c r="CF25" s="672"/>
      <c r="CG25" s="672"/>
      <c r="CH25" s="675"/>
    </row>
    <row r="26" spans="1:86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256</v>
      </c>
      <c r="I26" s="596" t="s">
        <v>3</v>
      </c>
      <c r="J26" s="596" t="s">
        <v>1199</v>
      </c>
      <c r="K26" s="596">
        <v>0</v>
      </c>
      <c r="L26" s="596">
        <v>1</v>
      </c>
      <c r="M26" s="562" t="str">
        <f t="shared" si="2"/>
        <v>L</v>
      </c>
      <c r="N26" s="562">
        <f t="shared" si="3"/>
        <v>1</v>
      </c>
      <c r="O26" s="598">
        <f t="shared" si="9"/>
        <v>-1</v>
      </c>
      <c r="P26" s="562" t="str">
        <f t="shared" si="4"/>
        <v>U</v>
      </c>
      <c r="Q26" s="586" t="str">
        <f t="shared" si="5"/>
        <v/>
      </c>
      <c r="R26" s="635" t="str">
        <f t="shared" si="6"/>
        <v/>
      </c>
      <c r="S26" s="600"/>
      <c r="T26" s="595" t="str">
        <f t="shared" si="7"/>
        <v/>
      </c>
      <c r="U26" s="601"/>
      <c r="V26" s="595" t="str">
        <f t="shared" si="8"/>
        <v/>
      </c>
      <c r="W26" s="586" t="str">
        <f t="shared" si="10"/>
        <v/>
      </c>
      <c r="X26" s="586" t="str">
        <f t="shared" si="11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IF($K26="","",IF(SUM(IF(ISNUMBER(VALUE(RIGHT($AM26:$CY26,1))),VALUE(RIGHT($AM26:$CY26,1)),0))=$K26,"T","F"))</f>
        <v>T</v>
      </c>
      <c r="AK26" s="583">
        <f t="array" ref="AK26">IF($K26="","",SUM(IF(LEFT($AM26:$CY26,1)="s",1,0))-SUM(IF(RIGHT(LEFT($AM26:$CY26,2))="-",1,0)))</f>
        <v>0</v>
      </c>
      <c r="AL26" s="562">
        <f t="array" ref="AL26">IF($K26="","",SUM(IF(LEFT($AM26:$CY26,1)="X",1,0)))</f>
        <v>11</v>
      </c>
      <c r="AM26" s="668"/>
      <c r="AN26" s="668" t="s">
        <v>2472</v>
      </c>
      <c r="AO26" s="668" t="s">
        <v>2213</v>
      </c>
      <c r="AP26" s="668" t="s">
        <v>2473</v>
      </c>
      <c r="AQ26" s="668" t="s">
        <v>2471</v>
      </c>
      <c r="AR26" s="668" t="s">
        <v>2472</v>
      </c>
      <c r="AS26" s="668" t="s">
        <v>2471</v>
      </c>
      <c r="AT26" s="668" t="s">
        <v>2213</v>
      </c>
      <c r="AU26" s="668" t="s">
        <v>126</v>
      </c>
      <c r="AV26" s="668" t="s">
        <v>2474</v>
      </c>
      <c r="AW26" s="668" t="s">
        <v>126</v>
      </c>
      <c r="AX26" s="668"/>
      <c r="AY26" s="668" t="s">
        <v>2472</v>
      </c>
      <c r="AZ26" s="668" t="s">
        <v>126</v>
      </c>
      <c r="BA26" s="668" t="s">
        <v>2213</v>
      </c>
      <c r="BB26" s="668" t="s">
        <v>2472</v>
      </c>
      <c r="BC26" s="668" t="s">
        <v>2474</v>
      </c>
      <c r="BD26" s="668" t="s">
        <v>2213</v>
      </c>
      <c r="BE26" s="668" t="s">
        <v>2474</v>
      </c>
      <c r="BF26" s="668" t="s">
        <v>2473</v>
      </c>
      <c r="BG26" s="668" t="s">
        <v>126</v>
      </c>
      <c r="BH26" s="668" t="s">
        <v>2474</v>
      </c>
      <c r="BI26" s="668" t="s">
        <v>2474</v>
      </c>
      <c r="BJ26" s="668"/>
      <c r="BK26" s="668" t="s">
        <v>2213</v>
      </c>
      <c r="BL26" s="668"/>
      <c r="BM26" s="668" t="s">
        <v>126</v>
      </c>
      <c r="BN26" s="668" t="s">
        <v>2474</v>
      </c>
      <c r="BO26" s="668" t="s">
        <v>2473</v>
      </c>
      <c r="BP26" s="668" t="s">
        <v>2474</v>
      </c>
      <c r="BQ26" s="668"/>
      <c r="BR26" s="668"/>
      <c r="BS26" s="668"/>
      <c r="BT26" s="668"/>
      <c r="BU26" s="668"/>
      <c r="BV26" s="668"/>
      <c r="BW26" s="668"/>
      <c r="BX26" s="668"/>
      <c r="BY26" s="668"/>
      <c r="BZ26" s="668" t="s">
        <v>2471</v>
      </c>
      <c r="CA26" s="668" t="s">
        <v>2474</v>
      </c>
      <c r="CB26" s="705" t="s">
        <v>126</v>
      </c>
      <c r="CC26" s="668"/>
      <c r="CD26" s="668"/>
      <c r="CE26" s="672" t="s">
        <v>126</v>
      </c>
      <c r="CF26" s="672" t="s">
        <v>126</v>
      </c>
      <c r="CG26" s="672"/>
      <c r="CH26" s="675"/>
    </row>
    <row r="27" spans="1:86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255</v>
      </c>
      <c r="I27" s="603" t="s">
        <v>2</v>
      </c>
      <c r="J27" s="603" t="s">
        <v>285</v>
      </c>
      <c r="K27" s="603">
        <v>2</v>
      </c>
      <c r="L27" s="603">
        <v>3</v>
      </c>
      <c r="M27" s="562" t="str">
        <f t="shared" si="2"/>
        <v>L</v>
      </c>
      <c r="N27" s="562">
        <f t="shared" si="3"/>
        <v>5</v>
      </c>
      <c r="O27" s="598">
        <f t="shared" si="9"/>
        <v>-1</v>
      </c>
      <c r="P27" s="562" t="str">
        <f t="shared" si="4"/>
        <v>O</v>
      </c>
      <c r="Q27" s="586">
        <f t="shared" si="5"/>
        <v>0.5</v>
      </c>
      <c r="R27" s="635">
        <f t="shared" si="6"/>
        <v>-1</v>
      </c>
      <c r="S27" s="600">
        <v>-0.6</v>
      </c>
      <c r="T27" s="595">
        <f t="shared" si="7"/>
        <v>-0.4</v>
      </c>
      <c r="U27" s="601">
        <v>2.5299999999999998</v>
      </c>
      <c r="V27" s="595">
        <f t="shared" si="8"/>
        <v>2.4700000000000002</v>
      </c>
      <c r="W27" s="586">
        <f t="shared" si="10"/>
        <v>0.96499999999999986</v>
      </c>
      <c r="X27" s="586">
        <f t="shared" si="11"/>
        <v>1.5649999999999999</v>
      </c>
      <c r="Y27" s="599">
        <v>15</v>
      </c>
      <c r="Z27" s="599">
        <v>13</v>
      </c>
      <c r="AA27" s="599">
        <v>7</v>
      </c>
      <c r="AB27" s="599">
        <v>5</v>
      </c>
      <c r="AC27" s="599">
        <v>38</v>
      </c>
      <c r="AD27" s="599">
        <v>62</v>
      </c>
      <c r="AE27" s="599">
        <v>442</v>
      </c>
      <c r="AF27" s="562"/>
      <c r="AG27" s="562"/>
      <c r="AH27" s="562"/>
      <c r="AJ27" s="758" t="str">
        <f t="array" ref="AJ27">IF($K27="","",IF(SUM(IF(ISNUMBER(VALUE(RIGHT($AM27:$CY27,1))),VALUE(RIGHT($AM27:$CY27,1)),0))=$K27,"T","F"))</f>
        <v>T</v>
      </c>
      <c r="AK27" s="583">
        <f t="array" ref="AK27">IF($K27="","",SUM(IF(LEFT($AM27:$CY27,1)="s",1,0))-SUM(IF(RIGHT(LEFT($AM27:$CY27,2))="-",1,0)))</f>
        <v>0</v>
      </c>
      <c r="AL27" s="562">
        <f t="array" ref="AL27">IF($K27="","",SUM(IF(LEFT($AM27:$CY27,1)="X",1,0)))</f>
        <v>11</v>
      </c>
      <c r="AM27" s="668" t="s">
        <v>2559</v>
      </c>
      <c r="AN27" s="668" t="s">
        <v>2560</v>
      </c>
      <c r="AO27" s="668" t="s">
        <v>2559</v>
      </c>
      <c r="AP27" s="668" t="s">
        <v>2563</v>
      </c>
      <c r="AQ27" s="669" t="s">
        <v>2559</v>
      </c>
      <c r="AR27" s="668" t="s">
        <v>2559</v>
      </c>
      <c r="AS27" s="668" t="s">
        <v>2559</v>
      </c>
      <c r="AT27" s="668" t="s">
        <v>2214</v>
      </c>
      <c r="AU27" s="671" t="s">
        <v>2565</v>
      </c>
      <c r="AV27" s="668" t="s">
        <v>2562</v>
      </c>
      <c r="AW27" s="668" t="s">
        <v>2561</v>
      </c>
      <c r="AX27" s="705"/>
      <c r="AY27" s="669" t="s">
        <v>2559</v>
      </c>
      <c r="AZ27" s="668"/>
      <c r="BA27" s="668" t="s">
        <v>2213</v>
      </c>
      <c r="BB27" s="668"/>
      <c r="BC27" s="668" t="s">
        <v>2563</v>
      </c>
      <c r="BD27" s="668" t="s">
        <v>2232</v>
      </c>
      <c r="BE27" s="668"/>
      <c r="BF27" s="668" t="s">
        <v>2563</v>
      </c>
      <c r="BG27" s="668"/>
      <c r="BH27" s="668" t="s">
        <v>2563</v>
      </c>
      <c r="BI27" s="668"/>
      <c r="BJ27" s="668"/>
      <c r="BK27" s="668" t="s">
        <v>2238</v>
      </c>
      <c r="BL27" s="668"/>
      <c r="BM27" s="668"/>
      <c r="BN27" s="668" t="s">
        <v>2562</v>
      </c>
      <c r="BO27" s="671" t="s">
        <v>2564</v>
      </c>
      <c r="BP27" s="668" t="s">
        <v>2562</v>
      </c>
      <c r="BQ27" s="668"/>
      <c r="BR27" s="668"/>
      <c r="BS27" s="668"/>
      <c r="BT27" s="668"/>
      <c r="BU27" s="668"/>
      <c r="BV27" s="668"/>
      <c r="BW27" s="668"/>
      <c r="BX27" s="668"/>
      <c r="BY27" s="668"/>
      <c r="BZ27" s="668" t="s">
        <v>2561</v>
      </c>
      <c r="CA27" s="668"/>
      <c r="CB27" s="668"/>
      <c r="CC27" s="668"/>
      <c r="CD27" s="668"/>
      <c r="CE27" s="672"/>
      <c r="CF27" s="672"/>
      <c r="CG27" s="672"/>
      <c r="CH27" s="675"/>
    </row>
    <row r="28" spans="1:86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254</v>
      </c>
      <c r="I28" s="603" t="s">
        <v>3</v>
      </c>
      <c r="J28" s="603" t="s">
        <v>285</v>
      </c>
      <c r="K28" s="603">
        <v>1</v>
      </c>
      <c r="L28" s="603">
        <v>3</v>
      </c>
      <c r="M28" s="562" t="str">
        <f t="shared" si="2"/>
        <v>L</v>
      </c>
      <c r="N28" s="562">
        <f t="shared" si="3"/>
        <v>4</v>
      </c>
      <c r="O28" s="598">
        <f t="shared" si="9"/>
        <v>-2</v>
      </c>
      <c r="P28" s="562" t="str">
        <f t="shared" si="4"/>
        <v>O</v>
      </c>
      <c r="Q28" s="586">
        <f t="shared" si="5"/>
        <v>0</v>
      </c>
      <c r="R28" s="635">
        <f t="shared" si="6"/>
        <v>-1</v>
      </c>
      <c r="S28" s="600">
        <v>0.09</v>
      </c>
      <c r="T28" s="595">
        <f t="shared" si="7"/>
        <v>-2.09</v>
      </c>
      <c r="U28" s="601">
        <v>2.4</v>
      </c>
      <c r="V28" s="595">
        <f t="shared" si="8"/>
        <v>1.6</v>
      </c>
      <c r="W28" s="586">
        <f t="shared" si="10"/>
        <v>1.2449999999999999</v>
      </c>
      <c r="X28" s="586">
        <f t="shared" si="11"/>
        <v>1.155</v>
      </c>
      <c r="Y28" s="599">
        <v>16</v>
      </c>
      <c r="Z28" s="599">
        <v>11</v>
      </c>
      <c r="AA28" s="599">
        <v>4</v>
      </c>
      <c r="AB28" s="599">
        <v>6</v>
      </c>
      <c r="AC28" s="599">
        <v>57</v>
      </c>
      <c r="AD28" s="599">
        <v>43</v>
      </c>
      <c r="AE28" s="599">
        <v>442</v>
      </c>
      <c r="AF28" s="562"/>
      <c r="AG28" s="562"/>
      <c r="AH28" s="562"/>
      <c r="AJ28" s="758" t="str">
        <f t="array" ref="AJ28">IF($K28="","",IF(SUM(IF(ISNUMBER(VALUE(RIGHT($AM28:$CY28,1))),VALUE(RIGHT($AM28:$CY28,1)),0))=$K28,"T","F"))</f>
        <v>T</v>
      </c>
      <c r="AK28" s="583">
        <f t="array" ref="AK28">IF($K28="","",SUM(IF(LEFT($AM28:$CY28,1)="s",1,0))-SUM(IF(RIGHT(LEFT($AM28:$CY28,2))="-",1,0)))</f>
        <v>0</v>
      </c>
      <c r="AL28" s="562">
        <f t="array" ref="AL28">IF($K28="","",SUM(IF(LEFT($AM28:$CY28,1)="X",1,0)))</f>
        <v>11</v>
      </c>
      <c r="AM28" s="668" t="s">
        <v>2474</v>
      </c>
      <c r="AN28" s="671" t="s">
        <v>2664</v>
      </c>
      <c r="AO28" s="668" t="s">
        <v>2621</v>
      </c>
      <c r="AP28" s="668" t="s">
        <v>2474</v>
      </c>
      <c r="AQ28" s="668" t="s">
        <v>2474</v>
      </c>
      <c r="AR28" s="668" t="s">
        <v>2473</v>
      </c>
      <c r="AS28" s="668" t="s">
        <v>2474</v>
      </c>
      <c r="AT28" s="668" t="s">
        <v>2214</v>
      </c>
      <c r="AU28" s="668" t="s">
        <v>2474</v>
      </c>
      <c r="AV28" s="668" t="s">
        <v>2471</v>
      </c>
      <c r="AW28" s="668" t="s">
        <v>2473</v>
      </c>
      <c r="AX28" s="668"/>
      <c r="AY28" s="682" t="s">
        <v>2651</v>
      </c>
      <c r="AZ28" s="668"/>
      <c r="BA28" s="668" t="s">
        <v>2213</v>
      </c>
      <c r="BB28" s="668"/>
      <c r="BC28" s="668" t="s">
        <v>2472</v>
      </c>
      <c r="BD28" s="668" t="s">
        <v>2213</v>
      </c>
      <c r="BE28" s="668" t="s">
        <v>2472</v>
      </c>
      <c r="BF28" s="668" t="s">
        <v>2761</v>
      </c>
      <c r="BG28" s="668" t="s">
        <v>2761</v>
      </c>
      <c r="BH28" s="669" t="s">
        <v>2471</v>
      </c>
      <c r="BI28" s="668" t="s">
        <v>2472</v>
      </c>
      <c r="BJ28" s="668"/>
      <c r="BK28" s="668" t="s">
        <v>2238</v>
      </c>
      <c r="BL28" s="668"/>
      <c r="BM28" s="668"/>
      <c r="BN28" s="668" t="s">
        <v>2471</v>
      </c>
      <c r="BO28" s="668" t="s">
        <v>2474</v>
      </c>
      <c r="BP28" s="668"/>
      <c r="BQ28" s="668" t="s">
        <v>2620</v>
      </c>
      <c r="BR28" s="668"/>
      <c r="BS28" s="668"/>
      <c r="BT28" s="668"/>
      <c r="BU28" s="668"/>
      <c r="BV28" s="668"/>
      <c r="BW28" s="668"/>
      <c r="BX28" s="668"/>
      <c r="BY28" s="668"/>
      <c r="BZ28" s="668" t="s">
        <v>2473</v>
      </c>
      <c r="CA28" s="668" t="s">
        <v>2472</v>
      </c>
      <c r="CB28" s="668"/>
      <c r="CC28" s="668"/>
      <c r="CD28" s="668"/>
      <c r="CE28" s="672"/>
      <c r="CF28" s="672"/>
      <c r="CG28" s="672"/>
      <c r="CH28" s="675"/>
    </row>
    <row r="29" spans="1:86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256</v>
      </c>
      <c r="I29" s="603" t="s">
        <v>3</v>
      </c>
      <c r="J29" s="603" t="s">
        <v>285</v>
      </c>
      <c r="K29" s="603">
        <v>2</v>
      </c>
      <c r="L29" s="603">
        <v>0</v>
      </c>
      <c r="M29" s="562" t="str">
        <f t="shared" si="2"/>
        <v>W</v>
      </c>
      <c r="N29" s="562">
        <f t="shared" si="3"/>
        <v>2</v>
      </c>
      <c r="O29" s="598">
        <f t="shared" si="9"/>
        <v>2</v>
      </c>
      <c r="P29" s="562" t="str">
        <f t="shared" si="4"/>
        <v>U</v>
      </c>
      <c r="Q29" s="586">
        <f t="shared" si="5"/>
        <v>0.5</v>
      </c>
      <c r="R29" s="635">
        <f t="shared" si="6"/>
        <v>1</v>
      </c>
      <c r="S29" s="600">
        <v>-0.6</v>
      </c>
      <c r="T29" s="595">
        <f t="shared" si="7"/>
        <v>2.6</v>
      </c>
      <c r="U29" s="601">
        <v>2.75</v>
      </c>
      <c r="V29" s="595">
        <f t="shared" si="8"/>
        <v>-0.75</v>
      </c>
      <c r="W29" s="586">
        <f t="shared" si="10"/>
        <v>1.075</v>
      </c>
      <c r="X29" s="586">
        <f t="shared" si="11"/>
        <v>1.675</v>
      </c>
      <c r="Y29" s="599">
        <v>9</v>
      </c>
      <c r="Z29" s="599">
        <v>20</v>
      </c>
      <c r="AA29" s="599">
        <v>2</v>
      </c>
      <c r="AB29" s="599">
        <v>4</v>
      </c>
      <c r="AC29" s="599">
        <v>37</v>
      </c>
      <c r="AD29" s="599">
        <v>63</v>
      </c>
      <c r="AE29" s="599">
        <v>442</v>
      </c>
      <c r="AF29" s="562"/>
      <c r="AG29" s="562"/>
      <c r="AH29" s="562"/>
      <c r="AJ29" s="758" t="str">
        <f t="array" ref="AJ29">IF($K29="","",IF(SUM(IF(ISNUMBER(VALUE(RIGHT($AM29:$CY29,1))),VALUE(RIGHT($AM29:$CY29,1)),0))=$K29,"T","F"))</f>
        <v>T</v>
      </c>
      <c r="AK29" s="583">
        <f t="array" ref="AK29">IF($K29="","",SUM(IF(LEFT($AM29:$CY29,1)="s",1,0))-SUM(IF(RIGHT(LEFT($AM29:$CY29,2))="-",1,0)))</f>
        <v>0</v>
      </c>
      <c r="AL29" s="562">
        <f t="array" ref="AL29">IF($K29="","",SUM(IF(LEFT($AM29:$CY29,1)="X",1,0)))</f>
        <v>11</v>
      </c>
      <c r="AM29" s="668" t="s">
        <v>2707</v>
      </c>
      <c r="AN29" s="668" t="s">
        <v>2707</v>
      </c>
      <c r="AO29" s="668" t="s">
        <v>2722</v>
      </c>
      <c r="AP29" s="668" t="s">
        <v>2707</v>
      </c>
      <c r="AQ29" s="668" t="s">
        <v>2713</v>
      </c>
      <c r="AR29" s="668" t="s">
        <v>2707</v>
      </c>
      <c r="AS29" s="668" t="s">
        <v>2707</v>
      </c>
      <c r="AT29" s="668"/>
      <c r="AU29" s="668" t="s">
        <v>2707</v>
      </c>
      <c r="AV29" s="671" t="s">
        <v>2724</v>
      </c>
      <c r="AW29" s="668" t="s">
        <v>2735</v>
      </c>
      <c r="AX29" s="668"/>
      <c r="AY29" s="682" t="s">
        <v>2726</v>
      </c>
      <c r="AZ29" s="668"/>
      <c r="BA29" s="668" t="s">
        <v>2213</v>
      </c>
      <c r="BB29" s="668"/>
      <c r="BC29" s="668" t="s">
        <v>2723</v>
      </c>
      <c r="BD29" s="668" t="s">
        <v>2139</v>
      </c>
      <c r="BE29" s="668"/>
      <c r="BF29" s="668" t="s">
        <v>2761</v>
      </c>
      <c r="BG29" s="668" t="s">
        <v>2761</v>
      </c>
      <c r="BH29" s="668" t="s">
        <v>2723</v>
      </c>
      <c r="BI29" s="668"/>
      <c r="BJ29" s="668"/>
      <c r="BK29" s="668" t="s">
        <v>2238</v>
      </c>
      <c r="BL29" s="668"/>
      <c r="BM29" s="668"/>
      <c r="BN29" s="668" t="s">
        <v>2722</v>
      </c>
      <c r="BO29" s="668" t="s">
        <v>2137</v>
      </c>
      <c r="BP29" s="668"/>
      <c r="BQ29" s="668" t="s">
        <v>2620</v>
      </c>
      <c r="BR29" s="668"/>
      <c r="BS29" s="668"/>
      <c r="BT29" s="668"/>
      <c r="BU29" s="668"/>
      <c r="BV29" s="668"/>
      <c r="BW29" s="668"/>
      <c r="BX29" s="668"/>
      <c r="BY29" s="668"/>
      <c r="BZ29" s="668" t="s">
        <v>2734</v>
      </c>
      <c r="CA29" s="668" t="s">
        <v>2723</v>
      </c>
      <c r="CB29" s="668"/>
      <c r="CC29" s="668"/>
      <c r="CD29" s="668"/>
      <c r="CE29" s="672"/>
      <c r="CF29" s="672"/>
      <c r="CG29" s="672"/>
      <c r="CH29" s="675"/>
    </row>
    <row r="30" spans="1:86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1435</v>
      </c>
      <c r="I30" s="596" t="s">
        <v>2</v>
      </c>
      <c r="J30" s="596" t="s">
        <v>1199</v>
      </c>
      <c r="K30" s="596">
        <v>0</v>
      </c>
      <c r="L30" s="596">
        <v>1</v>
      </c>
      <c r="M30" s="562" t="str">
        <f t="shared" si="2"/>
        <v>L</v>
      </c>
      <c r="N30" s="562">
        <f t="shared" si="3"/>
        <v>1</v>
      </c>
      <c r="O30" s="598">
        <f t="shared" si="9"/>
        <v>-1</v>
      </c>
      <c r="P30" s="562" t="str">
        <f t="shared" si="4"/>
        <v>U</v>
      </c>
      <c r="Q30" s="586" t="str">
        <f t="shared" si="5"/>
        <v/>
      </c>
      <c r="R30" s="635" t="str">
        <f t="shared" si="6"/>
        <v/>
      </c>
      <c r="S30" s="600"/>
      <c r="T30" s="595" t="str">
        <f t="shared" si="7"/>
        <v/>
      </c>
      <c r="U30" s="601"/>
      <c r="V30" s="595" t="str">
        <f t="shared" si="8"/>
        <v/>
      </c>
      <c r="W30" s="586" t="str">
        <f t="shared" si="10"/>
        <v/>
      </c>
      <c r="X30" s="586" t="str">
        <f t="shared" si="11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IF($K30="","",IF(SUM(IF(ISNUMBER(VALUE(RIGHT($AM30:$CY30,1))),VALUE(RIGHT($AM30:$CY30,1)),0))=$K30,"T","F"))</f>
        <v>T</v>
      </c>
      <c r="AK30" s="583">
        <f t="array" ref="AK30">IF($K30="","",SUM(IF(LEFT($AM30:$CY30,1)="s",1,0))-SUM(IF(RIGHT(LEFT($AM30:$CY30,2))="-",1,0)))</f>
        <v>0</v>
      </c>
      <c r="AL30" s="562">
        <f t="array" ref="AL30">IF($K30="","",SUM(IF(LEFT($AM30:$CY30,1)="X",1,0)))</f>
        <v>11</v>
      </c>
      <c r="AM30" s="668"/>
      <c r="AN30" s="668"/>
      <c r="AO30" s="668" t="s">
        <v>2778</v>
      </c>
      <c r="AP30" s="668"/>
      <c r="AQ30" s="668" t="s">
        <v>2802</v>
      </c>
      <c r="AR30" s="668"/>
      <c r="AS30" s="668"/>
      <c r="AT30" s="668"/>
      <c r="AU30" s="668"/>
      <c r="AV30" s="668" t="s">
        <v>2778</v>
      </c>
      <c r="AW30" s="668" t="s">
        <v>2802</v>
      </c>
      <c r="AX30" s="668" t="s">
        <v>2778</v>
      </c>
      <c r="AY30" s="668"/>
      <c r="AZ30" s="668"/>
      <c r="BA30" s="668" t="s">
        <v>2213</v>
      </c>
      <c r="BB30" s="668" t="s">
        <v>2803</v>
      </c>
      <c r="BC30" s="668" t="s">
        <v>2778</v>
      </c>
      <c r="BD30" s="668" t="s">
        <v>2778</v>
      </c>
      <c r="BE30" s="668" t="s">
        <v>2137</v>
      </c>
      <c r="BF30" s="668" t="s">
        <v>2761</v>
      </c>
      <c r="BG30" s="668" t="s">
        <v>2761</v>
      </c>
      <c r="BH30" s="668" t="s">
        <v>2778</v>
      </c>
      <c r="BI30" s="668" t="s">
        <v>2778</v>
      </c>
      <c r="BJ30" s="668"/>
      <c r="BK30" s="668" t="s">
        <v>2238</v>
      </c>
      <c r="BL30" s="668"/>
      <c r="BM30" s="668"/>
      <c r="BN30" s="668" t="s">
        <v>2801</v>
      </c>
      <c r="BO30" s="668"/>
      <c r="BP30" s="668" t="s">
        <v>2802</v>
      </c>
      <c r="BQ30" s="668" t="s">
        <v>2620</v>
      </c>
      <c r="BR30" s="668"/>
      <c r="BS30" s="668"/>
      <c r="BT30" s="668"/>
      <c r="BU30" s="668" t="s">
        <v>2137</v>
      </c>
      <c r="BV30" s="668" t="s">
        <v>2803</v>
      </c>
      <c r="BW30" s="668" t="s">
        <v>2811</v>
      </c>
      <c r="BX30" s="668"/>
      <c r="BY30" s="668"/>
      <c r="BZ30" s="668" t="s">
        <v>2803</v>
      </c>
      <c r="CA30" s="668" t="s">
        <v>2778</v>
      </c>
      <c r="CB30" s="668"/>
      <c r="CC30" s="668"/>
      <c r="CD30" s="668"/>
      <c r="CE30" s="672"/>
      <c r="CF30" s="672"/>
      <c r="CG30" s="672"/>
      <c r="CH30" s="675"/>
    </row>
    <row r="31" spans="1:86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1204</v>
      </c>
      <c r="I31" s="603" t="s">
        <v>2</v>
      </c>
      <c r="J31" s="603" t="s">
        <v>285</v>
      </c>
      <c r="K31" s="603">
        <v>1</v>
      </c>
      <c r="L31" s="603">
        <v>1</v>
      </c>
      <c r="M31" s="562" t="str">
        <f t="shared" si="2"/>
        <v>D</v>
      </c>
      <c r="N31" s="562">
        <f t="shared" si="3"/>
        <v>2</v>
      </c>
      <c r="O31" s="598">
        <f t="shared" si="9"/>
        <v>0</v>
      </c>
      <c r="P31" s="562" t="str">
        <f t="shared" si="4"/>
        <v>U</v>
      </c>
      <c r="Q31" s="586">
        <f t="shared" si="5"/>
        <v>-0.25</v>
      </c>
      <c r="R31" s="635">
        <f t="shared" si="6"/>
        <v>-0.5</v>
      </c>
      <c r="S31" s="600">
        <v>0.41</v>
      </c>
      <c r="T31" s="595">
        <f t="shared" si="7"/>
        <v>-0.41</v>
      </c>
      <c r="U31" s="601">
        <v>2.42</v>
      </c>
      <c r="V31" s="595">
        <f t="shared" si="8"/>
        <v>-0.41999999999999993</v>
      </c>
      <c r="W31" s="586">
        <f t="shared" si="10"/>
        <v>1.415</v>
      </c>
      <c r="X31" s="586">
        <f t="shared" si="11"/>
        <v>1.0049999999999999</v>
      </c>
      <c r="Y31" s="599">
        <v>17</v>
      </c>
      <c r="Z31" s="599">
        <v>14</v>
      </c>
      <c r="AA31" s="599">
        <v>6</v>
      </c>
      <c r="AB31" s="599">
        <v>3</v>
      </c>
      <c r="AC31" s="599">
        <v>57</v>
      </c>
      <c r="AD31" s="599">
        <v>43</v>
      </c>
      <c r="AE31" s="599">
        <v>442</v>
      </c>
      <c r="AF31" s="562"/>
      <c r="AG31" s="562"/>
      <c r="AH31" s="562"/>
      <c r="AJ31" s="758" t="str">
        <f t="array" ref="AJ31">IF($K31="","",IF(SUM(IF(ISNUMBER(VALUE(RIGHT($AM31:$CY31,1))),VALUE(RIGHT($AM31:$CY31,1)),0))=$K31,"T","F"))</f>
        <v>T</v>
      </c>
      <c r="AK31" s="583">
        <f t="array" ref="AK31">IF($K31="","",SUM(IF(LEFT($AM31:$CY31,1)="s",1,0))-SUM(IF(RIGHT(LEFT($AM31:$CY31,2))="-",1,0)))</f>
        <v>0</v>
      </c>
      <c r="AL31" s="562">
        <f t="array" ref="AL31">IF($K31="","",SUM(IF(LEFT($AM31:$CY31,1)="X",1,0)))</f>
        <v>11</v>
      </c>
      <c r="AM31" s="668" t="s">
        <v>2866</v>
      </c>
      <c r="AN31" s="668" t="s">
        <v>2866</v>
      </c>
      <c r="AO31" s="668" t="s">
        <v>2205</v>
      </c>
      <c r="AP31" s="668" t="s">
        <v>2866</v>
      </c>
      <c r="AQ31" s="668" t="s">
        <v>2866</v>
      </c>
      <c r="AR31" s="668" t="s">
        <v>2137</v>
      </c>
      <c r="AS31" s="668" t="s">
        <v>2866</v>
      </c>
      <c r="AT31" s="668"/>
      <c r="AU31" s="671" t="s">
        <v>2919</v>
      </c>
      <c r="AV31" s="668" t="s">
        <v>2138</v>
      </c>
      <c r="AW31" s="668" t="s">
        <v>2138</v>
      </c>
      <c r="AX31" s="671" t="s">
        <v>2365</v>
      </c>
      <c r="AY31" s="668" t="s">
        <v>2866</v>
      </c>
      <c r="AZ31" s="668"/>
      <c r="BA31" s="668" t="s">
        <v>2213</v>
      </c>
      <c r="BB31" s="668"/>
      <c r="BC31" s="668" t="s">
        <v>2867</v>
      </c>
      <c r="BD31" s="668" t="s">
        <v>2868</v>
      </c>
      <c r="BE31" s="668"/>
      <c r="BF31" s="668" t="s">
        <v>2761</v>
      </c>
      <c r="BG31" s="668" t="s">
        <v>2761</v>
      </c>
      <c r="BH31" s="668" t="s">
        <v>2868</v>
      </c>
      <c r="BI31" s="668"/>
      <c r="BJ31" s="668"/>
      <c r="BK31" s="668" t="s">
        <v>2238</v>
      </c>
      <c r="BL31" s="668"/>
      <c r="BM31" s="668"/>
      <c r="BN31" s="668" t="s">
        <v>2909</v>
      </c>
      <c r="BO31" s="668" t="s">
        <v>2137</v>
      </c>
      <c r="BP31" s="668"/>
      <c r="BQ31" s="668" t="s">
        <v>2620</v>
      </c>
      <c r="BR31" s="668"/>
      <c r="BS31" s="668"/>
      <c r="BT31" s="668"/>
      <c r="BU31" s="668"/>
      <c r="BV31" s="668"/>
      <c r="BW31" s="668"/>
      <c r="BX31" s="668"/>
      <c r="BY31" s="668"/>
      <c r="BZ31" s="668" t="s">
        <v>2013</v>
      </c>
      <c r="CA31" s="668"/>
      <c r="CB31" s="668"/>
      <c r="CC31" s="668"/>
      <c r="CD31" s="668"/>
      <c r="CE31" s="672"/>
      <c r="CF31" s="672"/>
      <c r="CG31" s="672"/>
      <c r="CH31" s="675"/>
    </row>
    <row r="32" spans="1:86" s="661" customFormat="1" ht="15" customHeight="1">
      <c r="A32" s="625">
        <v>42846</v>
      </c>
      <c r="B32" s="603"/>
      <c r="C32" s="603"/>
      <c r="D32" s="603"/>
      <c r="E32" s="603"/>
      <c r="F32" s="603"/>
      <c r="G32" s="585"/>
      <c r="H32" s="624" t="s">
        <v>257</v>
      </c>
      <c r="I32" s="603" t="s">
        <v>3</v>
      </c>
      <c r="J32" s="603" t="s">
        <v>285</v>
      </c>
      <c r="K32" s="603">
        <v>2</v>
      </c>
      <c r="L32" s="603">
        <v>2</v>
      </c>
      <c r="M32" s="562" t="str">
        <f t="shared" si="2"/>
        <v>D</v>
      </c>
      <c r="N32" s="562">
        <f t="shared" si="3"/>
        <v>4</v>
      </c>
      <c r="O32" s="598">
        <f t="shared" si="9"/>
        <v>0</v>
      </c>
      <c r="P32" s="562" t="str">
        <f t="shared" si="4"/>
        <v>O</v>
      </c>
      <c r="Q32" s="586">
        <f t="shared" si="5"/>
        <v>0.25</v>
      </c>
      <c r="R32" s="635">
        <f t="shared" si="6"/>
        <v>0.5</v>
      </c>
      <c r="S32" s="600">
        <v>-0.36</v>
      </c>
      <c r="T32" s="595">
        <f t="shared" si="7"/>
        <v>0.36</v>
      </c>
      <c r="U32" s="601">
        <v>2.71</v>
      </c>
      <c r="V32" s="595">
        <f t="shared" si="8"/>
        <v>1.29</v>
      </c>
      <c r="W32" s="586">
        <f t="shared" si="10"/>
        <v>1.175</v>
      </c>
      <c r="X32" s="586">
        <f t="shared" si="11"/>
        <v>1.5349999999999999</v>
      </c>
      <c r="Y32" s="599">
        <v>12</v>
      </c>
      <c r="Z32" s="599">
        <v>16</v>
      </c>
      <c r="AA32" s="599">
        <v>4</v>
      </c>
      <c r="AB32" s="599">
        <v>2</v>
      </c>
      <c r="AC32" s="599">
        <v>32</v>
      </c>
      <c r="AD32" s="599">
        <v>68</v>
      </c>
      <c r="AE32" s="599">
        <v>442</v>
      </c>
      <c r="AF32" s="562"/>
      <c r="AG32" s="562"/>
      <c r="AH32" s="562"/>
      <c r="AJ32" s="758" t="str">
        <f t="array" ref="AJ32">IF($K32="","",IF(SUM(IF(ISNUMBER(VALUE(RIGHT($AM32:$CY32,1))),VALUE(RIGHT($AM32:$CY32,1)),0))=$K32,"T","F"))</f>
        <v>T</v>
      </c>
      <c r="AK32" s="583">
        <f t="array" ref="AK32">IF($K32="","",SUM(IF(LEFT($AM32:$CY32,1)="s",1,0))-SUM(IF(RIGHT(LEFT($AM32:$CY32,2))="-",1,0)))</f>
        <v>0</v>
      </c>
      <c r="AL32" s="562">
        <f t="array" ref="AL32">IF($K32="","",SUM(IF(LEFT($AM32:$CY32,1)="X",1,0)))</f>
        <v>11</v>
      </c>
      <c r="AM32" s="668" t="s">
        <v>2986</v>
      </c>
      <c r="AN32" s="668" t="s">
        <v>2988</v>
      </c>
      <c r="AO32" s="668" t="s">
        <v>2986</v>
      </c>
      <c r="AP32" s="668" t="s">
        <v>3109</v>
      </c>
      <c r="AQ32" s="668" t="s">
        <v>2986</v>
      </c>
      <c r="AR32" s="668" t="s">
        <v>2990</v>
      </c>
      <c r="AS32" s="668" t="s">
        <v>2986</v>
      </c>
      <c r="AT32" s="668"/>
      <c r="AU32" s="671" t="s">
        <v>2993</v>
      </c>
      <c r="AV32" s="668" t="s">
        <v>2989</v>
      </c>
      <c r="AW32" s="668" t="s">
        <v>2987</v>
      </c>
      <c r="AX32" s="671" t="s">
        <v>2991</v>
      </c>
      <c r="AY32" s="671" t="s">
        <v>2993</v>
      </c>
      <c r="AZ32" s="668"/>
      <c r="BA32" s="668" t="s">
        <v>2213</v>
      </c>
      <c r="BB32" s="668"/>
      <c r="BC32" s="668" t="s">
        <v>3109</v>
      </c>
      <c r="BD32" s="668" t="s">
        <v>3109</v>
      </c>
      <c r="BE32" s="668"/>
      <c r="BF32" s="668"/>
      <c r="BG32" s="668"/>
      <c r="BH32" s="668" t="s">
        <v>3109</v>
      </c>
      <c r="BI32" s="668"/>
      <c r="BJ32" s="668"/>
      <c r="BK32" s="668" t="s">
        <v>2238</v>
      </c>
      <c r="BL32" s="668"/>
      <c r="BM32" s="668"/>
      <c r="BN32" s="668" t="s">
        <v>2989</v>
      </c>
      <c r="BO32" s="671" t="s">
        <v>2992</v>
      </c>
      <c r="BP32" s="668"/>
      <c r="BQ32" s="668" t="s">
        <v>2620</v>
      </c>
      <c r="BR32" s="668"/>
      <c r="BS32" s="668"/>
      <c r="BT32" s="668"/>
      <c r="BU32" s="668"/>
      <c r="BV32" s="668"/>
      <c r="BW32" s="668"/>
      <c r="BX32" s="668"/>
      <c r="BY32" s="668"/>
      <c r="BZ32" s="668" t="s">
        <v>2012</v>
      </c>
      <c r="CA32" s="668"/>
      <c r="CB32" s="668"/>
      <c r="CC32" s="668"/>
      <c r="CD32" s="668"/>
      <c r="CE32" s="668" t="s">
        <v>126</v>
      </c>
      <c r="CF32" s="672"/>
      <c r="CG32" s="672"/>
      <c r="CH32" s="675"/>
    </row>
    <row r="33" spans="1:86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266</v>
      </c>
      <c r="I33" s="596" t="s">
        <v>3</v>
      </c>
      <c r="J33" s="596" t="s">
        <v>1199</v>
      </c>
      <c r="K33" s="703">
        <v>1</v>
      </c>
      <c r="L33" s="596">
        <v>3</v>
      </c>
      <c r="M33" s="562" t="str">
        <f t="shared" si="2"/>
        <v>L</v>
      </c>
      <c r="N33" s="562">
        <f t="shared" si="3"/>
        <v>4</v>
      </c>
      <c r="O33" s="598">
        <f t="shared" si="9"/>
        <v>-2</v>
      </c>
      <c r="P33" s="562" t="str">
        <f t="shared" si="4"/>
        <v>O</v>
      </c>
      <c r="Q33" s="586" t="str">
        <f t="shared" si="5"/>
        <v/>
      </c>
      <c r="R33" s="635" t="str">
        <f t="shared" si="6"/>
        <v/>
      </c>
      <c r="S33" s="600"/>
      <c r="T33" s="595" t="str">
        <f t="shared" si="7"/>
        <v/>
      </c>
      <c r="U33" s="601"/>
      <c r="V33" s="595" t="str">
        <f t="shared" si="8"/>
        <v/>
      </c>
      <c r="W33" s="586" t="str">
        <f t="shared" si="10"/>
        <v/>
      </c>
      <c r="X33" s="586" t="str">
        <f t="shared" si="11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IF($K33="","",IF(SUM(IF(ISNUMBER(VALUE(RIGHT($AM33:$CY33,1))),VALUE(RIGHT($AM33:$CY33,1)),0))=$K33,"T","F"))</f>
        <v>T</v>
      </c>
      <c r="AK33" s="583">
        <f t="array" ref="AK33">IF($K33="","",SUM(IF(LEFT($AM33:$CY33,1)="s",1,0))-SUM(IF(RIGHT(LEFT($AM33:$CY33,2))="-",1,0)))</f>
        <v>0</v>
      </c>
      <c r="AL33" s="562">
        <f t="array" ref="AL33">IF($K33="","",SUM(IF(LEFT($AM33:$CY33,1)="X",1,0)))</f>
        <v>11</v>
      </c>
      <c r="AO33" s="668"/>
      <c r="AP33" s="668" t="s">
        <v>3101</v>
      </c>
      <c r="AQ33" s="668"/>
      <c r="AR33" s="668"/>
      <c r="AS33" s="668"/>
      <c r="AT33" s="669" t="s">
        <v>3111</v>
      </c>
      <c r="AU33" s="668"/>
      <c r="AV33" s="668" t="s">
        <v>3101</v>
      </c>
      <c r="AW33" s="668"/>
      <c r="AX33" s="669" t="s">
        <v>3105</v>
      </c>
      <c r="AY33" s="668"/>
      <c r="AZ33" s="668"/>
      <c r="BA33" s="668" t="s">
        <v>2213</v>
      </c>
      <c r="BB33" s="668" t="s">
        <v>3114</v>
      </c>
      <c r="BC33" s="668" t="s">
        <v>3101</v>
      </c>
      <c r="BD33" s="668" t="s">
        <v>2213</v>
      </c>
      <c r="BE33" s="668" t="s">
        <v>3106</v>
      </c>
      <c r="BF33" s="670" t="s">
        <v>3101</v>
      </c>
      <c r="BG33" s="668" t="s">
        <v>3113</v>
      </c>
      <c r="BH33" s="668" t="s">
        <v>3106</v>
      </c>
      <c r="BI33" s="668" t="s">
        <v>3101</v>
      </c>
      <c r="BJ33" s="668"/>
      <c r="BK33" s="668" t="s">
        <v>2238</v>
      </c>
      <c r="BL33" s="668"/>
      <c r="BM33" s="668"/>
      <c r="BN33" s="668" t="s">
        <v>3112</v>
      </c>
      <c r="BO33" s="668"/>
      <c r="BP33" s="668"/>
      <c r="BQ33" s="668" t="s">
        <v>2138</v>
      </c>
      <c r="BR33" s="668"/>
      <c r="BS33" s="668"/>
      <c r="BT33" s="668" t="s">
        <v>3109</v>
      </c>
      <c r="BU33" s="668" t="s">
        <v>3114</v>
      </c>
      <c r="BV33" s="668" t="s">
        <v>3107</v>
      </c>
      <c r="BW33" s="668" t="s">
        <v>3103</v>
      </c>
      <c r="BX33" s="668"/>
      <c r="BY33" s="668"/>
      <c r="BZ33" s="668"/>
      <c r="CA33" s="668"/>
      <c r="CB33" s="668"/>
      <c r="CC33" s="668"/>
      <c r="CD33" s="668"/>
      <c r="CE33" s="672"/>
      <c r="CF33" s="672"/>
      <c r="CG33" s="672"/>
      <c r="CH33" s="675"/>
    </row>
    <row r="34" spans="1:86" s="661" customFormat="1" ht="15" customHeight="1">
      <c r="A34" s="625">
        <v>42855</v>
      </c>
      <c r="B34" s="603"/>
      <c r="C34" s="603"/>
      <c r="D34" s="603"/>
      <c r="E34" s="603"/>
      <c r="F34" s="603"/>
      <c r="G34" s="585"/>
      <c r="H34" s="624" t="s">
        <v>266</v>
      </c>
      <c r="I34" s="603" t="s">
        <v>2</v>
      </c>
      <c r="J34" s="603" t="s">
        <v>285</v>
      </c>
      <c r="K34" s="603">
        <v>0</v>
      </c>
      <c r="L34" s="603">
        <v>3</v>
      </c>
      <c r="M34" s="562" t="str">
        <f t="shared" si="2"/>
        <v>L</v>
      </c>
      <c r="N34" s="562">
        <f t="shared" si="3"/>
        <v>3</v>
      </c>
      <c r="O34" s="598">
        <f t="shared" si="9"/>
        <v>-3</v>
      </c>
      <c r="P34" s="562" t="str">
        <f t="shared" si="4"/>
        <v>O</v>
      </c>
      <c r="Q34" s="586">
        <f t="shared" si="5"/>
        <v>-0.25</v>
      </c>
      <c r="R34" s="635">
        <f t="shared" si="6"/>
        <v>-1</v>
      </c>
      <c r="S34" s="600">
        <v>0.36</v>
      </c>
      <c r="T34" s="595">
        <f t="shared" si="7"/>
        <v>-3.36</v>
      </c>
      <c r="U34" s="601">
        <v>2.62</v>
      </c>
      <c r="V34" s="595">
        <f t="shared" si="8"/>
        <v>0.37999999999999989</v>
      </c>
      <c r="W34" s="586">
        <f t="shared" si="10"/>
        <v>1.49</v>
      </c>
      <c r="X34" s="586">
        <f t="shared" si="11"/>
        <v>1.1300000000000001</v>
      </c>
      <c r="Y34" s="599">
        <v>15</v>
      </c>
      <c r="Z34" s="599">
        <v>6</v>
      </c>
      <c r="AA34" s="599">
        <v>4</v>
      </c>
      <c r="AB34" s="599">
        <v>4</v>
      </c>
      <c r="AC34" s="599">
        <v>55</v>
      </c>
      <c r="AD34" s="599">
        <v>45</v>
      </c>
      <c r="AE34" s="599">
        <v>442</v>
      </c>
      <c r="AF34" s="562"/>
      <c r="AG34" s="562"/>
      <c r="AH34" s="562"/>
      <c r="AJ34" s="758" t="str">
        <f t="array" ref="AJ34">IF($K34="","",IF(SUM(IF(ISNUMBER(VALUE(RIGHT($AM34:$CY34,1))),VALUE(RIGHT($AM34:$CY34,1)),0))=$K34,"T","F"))</f>
        <v>T</v>
      </c>
      <c r="AK34" s="583">
        <f t="array" ref="AK34">IF($K34="","",SUM(IF(LEFT($AM34:$CY34,1)="s",1,0))-SUM(IF(RIGHT(LEFT($AM34:$CY34,2))="-",1,0)))</f>
        <v>0</v>
      </c>
      <c r="AL34" s="562">
        <f t="array" ref="AL34">IF($K34="","",SUM(IF(LEFT($AM34:$CY34,1)="X",1,0)))</f>
        <v>11</v>
      </c>
      <c r="AM34" s="668" t="s">
        <v>1431</v>
      </c>
      <c r="AN34" s="668" t="s">
        <v>1431</v>
      </c>
      <c r="AO34" s="668" t="s">
        <v>1431</v>
      </c>
      <c r="AP34" s="668" t="s">
        <v>2139</v>
      </c>
      <c r="AQ34" s="668" t="s">
        <v>1431</v>
      </c>
      <c r="AR34" s="668" t="s">
        <v>1431</v>
      </c>
      <c r="AS34" s="668" t="s">
        <v>1431</v>
      </c>
      <c r="AT34" s="668" t="s">
        <v>2139</v>
      </c>
      <c r="AU34" s="668" t="s">
        <v>1431</v>
      </c>
      <c r="AV34" s="668" t="s">
        <v>3159</v>
      </c>
      <c r="AW34" s="668" t="s">
        <v>2137</v>
      </c>
      <c r="AX34" s="668" t="s">
        <v>3159</v>
      </c>
      <c r="AY34" s="668" t="s">
        <v>1431</v>
      </c>
      <c r="AZ34" s="668"/>
      <c r="BA34" s="668" t="s">
        <v>2213</v>
      </c>
      <c r="BB34" s="668"/>
      <c r="BC34" s="668" t="s">
        <v>2139</v>
      </c>
      <c r="BD34" s="668" t="s">
        <v>2213</v>
      </c>
      <c r="BE34" s="668"/>
      <c r="BF34" s="668"/>
      <c r="BG34" s="668"/>
      <c r="BH34" s="668" t="s">
        <v>2139</v>
      </c>
      <c r="BI34" s="668"/>
      <c r="BJ34" s="668"/>
      <c r="BK34" s="668" t="s">
        <v>2238</v>
      </c>
      <c r="BL34" s="668"/>
      <c r="BM34" s="668"/>
      <c r="BN34" s="668" t="s">
        <v>3159</v>
      </c>
      <c r="BO34" s="668" t="s">
        <v>2137</v>
      </c>
      <c r="BP34" s="668"/>
      <c r="BQ34" s="668"/>
      <c r="BR34" s="668"/>
      <c r="BS34" s="668"/>
      <c r="BT34" s="668"/>
      <c r="BU34" s="668"/>
      <c r="BV34" s="668"/>
      <c r="BW34" s="668"/>
      <c r="BX34" s="668"/>
      <c r="BY34" s="671"/>
      <c r="BZ34" s="668" t="s">
        <v>2137</v>
      </c>
      <c r="CA34" s="668"/>
      <c r="CB34" s="668"/>
      <c r="CC34" s="668"/>
      <c r="CD34" s="668"/>
      <c r="CE34" s="672"/>
      <c r="CF34" s="672"/>
      <c r="CG34" s="672"/>
      <c r="CH34" s="675"/>
    </row>
    <row r="35" spans="1:86" s="661" customFormat="1" ht="15" customHeight="1">
      <c r="A35" s="625">
        <v>42860</v>
      </c>
      <c r="B35" s="603"/>
      <c r="C35" s="603"/>
      <c r="D35" s="603"/>
      <c r="E35" s="603"/>
      <c r="F35" s="603"/>
      <c r="G35" s="585"/>
      <c r="H35" s="624" t="s">
        <v>1202</v>
      </c>
      <c r="I35" s="603" t="s">
        <v>3</v>
      </c>
      <c r="J35" s="603" t="s">
        <v>285</v>
      </c>
      <c r="K35" s="603">
        <v>1</v>
      </c>
      <c r="L35" s="603">
        <v>1</v>
      </c>
      <c r="M35" s="562" t="str">
        <f t="shared" si="2"/>
        <v>D</v>
      </c>
      <c r="N35" s="562">
        <f t="shared" si="3"/>
        <v>2</v>
      </c>
      <c r="O35" s="598">
        <f t="shared" si="9"/>
        <v>0</v>
      </c>
      <c r="P35" s="562" t="str">
        <f t="shared" si="4"/>
        <v>U</v>
      </c>
      <c r="Q35" s="586">
        <f t="shared" si="5"/>
        <v>0.5</v>
      </c>
      <c r="R35" s="635">
        <f t="shared" si="6"/>
        <v>1</v>
      </c>
      <c r="S35" s="600">
        <v>-0.69</v>
      </c>
      <c r="T35" s="595">
        <f t="shared" si="7"/>
        <v>0.69</v>
      </c>
      <c r="U35" s="601">
        <v>2.71</v>
      </c>
      <c r="V35" s="595">
        <f t="shared" si="8"/>
        <v>-0.71</v>
      </c>
      <c r="W35" s="586">
        <f t="shared" si="10"/>
        <v>1.01</v>
      </c>
      <c r="X35" s="586">
        <f t="shared" si="11"/>
        <v>1.7</v>
      </c>
      <c r="Y35" s="599">
        <v>13</v>
      </c>
      <c r="Z35" s="599">
        <v>15</v>
      </c>
      <c r="AA35" s="599">
        <v>7</v>
      </c>
      <c r="AB35" s="599">
        <v>3</v>
      </c>
      <c r="AC35" s="599">
        <v>38</v>
      </c>
      <c r="AD35" s="599">
        <v>62</v>
      </c>
      <c r="AE35" s="599">
        <v>442</v>
      </c>
      <c r="AF35" s="562"/>
      <c r="AG35" s="562"/>
      <c r="AH35" s="562"/>
      <c r="AJ35" s="758" t="str">
        <f t="array" ref="AJ35">IF($K35="","",IF(SUM(IF(ISNUMBER(VALUE(RIGHT($AM35:$CY35,1))),VALUE(RIGHT($AM35:$CY35,1)),0))=$K35,"T","F"))</f>
        <v>T</v>
      </c>
      <c r="AK35" s="583">
        <f t="array" ref="AK35">IF($K35="","",SUM(IF(LEFT($AM35:$CY35,1)="s",1,0))-SUM(IF(RIGHT(LEFT($AM35:$CY35,2))="-",1,0)))</f>
        <v>0</v>
      </c>
      <c r="AL35" s="562">
        <f t="array" ref="AL35">IF($K35="","",SUM(IF(LEFT($AM35:$CY35,1)="X",1,0)))</f>
        <v>11</v>
      </c>
      <c r="AM35" s="668" t="s">
        <v>3332</v>
      </c>
      <c r="AN35" s="668" t="s">
        <v>3332</v>
      </c>
      <c r="AO35" s="668" t="s">
        <v>3351</v>
      </c>
      <c r="AP35" s="668" t="s">
        <v>3332</v>
      </c>
      <c r="AQ35" s="668" t="s">
        <v>3332</v>
      </c>
      <c r="AR35" s="668" t="s">
        <v>3332</v>
      </c>
      <c r="AS35" s="668" t="s">
        <v>3332</v>
      </c>
      <c r="AT35" s="668" t="s">
        <v>3355</v>
      </c>
      <c r="AU35" s="671" t="s">
        <v>3354</v>
      </c>
      <c r="AV35" s="668" t="s">
        <v>3350</v>
      </c>
      <c r="AW35" s="668" t="s">
        <v>2137</v>
      </c>
      <c r="AX35" s="671" t="s">
        <v>3357</v>
      </c>
      <c r="AY35" s="668" t="s">
        <v>3332</v>
      </c>
      <c r="AZ35" s="668"/>
      <c r="BA35" s="668" t="s">
        <v>2213</v>
      </c>
      <c r="BB35" s="668"/>
      <c r="BC35" s="668" t="s">
        <v>3351</v>
      </c>
      <c r="BD35" s="668" t="s">
        <v>2213</v>
      </c>
      <c r="BE35" s="668"/>
      <c r="BF35" s="668"/>
      <c r="BG35" s="668"/>
      <c r="BH35" s="668" t="s">
        <v>3351</v>
      </c>
      <c r="BI35" s="668"/>
      <c r="BJ35" s="668"/>
      <c r="BK35" s="668" t="s">
        <v>2238</v>
      </c>
      <c r="BL35" s="668"/>
      <c r="BM35" s="668"/>
      <c r="BN35" s="668" t="s">
        <v>3356</v>
      </c>
      <c r="BO35" s="668" t="s">
        <v>3351</v>
      </c>
      <c r="BP35" s="668"/>
      <c r="BQ35" s="668"/>
      <c r="BR35" s="668"/>
      <c r="BS35" s="668"/>
      <c r="BT35" s="668"/>
      <c r="BU35" s="668"/>
      <c r="BV35" s="668"/>
      <c r="BW35" s="668"/>
      <c r="BX35" s="668"/>
      <c r="BY35" s="668"/>
      <c r="BZ35" s="668" t="s">
        <v>3356</v>
      </c>
      <c r="CA35" s="668"/>
      <c r="CB35" s="668"/>
      <c r="CC35" s="668"/>
      <c r="CD35" s="668"/>
      <c r="CE35" s="672"/>
      <c r="CF35" s="672"/>
      <c r="CG35" s="672"/>
      <c r="CH35" s="675"/>
    </row>
    <row r="36" spans="1:86" s="661" customFormat="1" ht="1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254</v>
      </c>
      <c r="I36" s="596" t="s">
        <v>2</v>
      </c>
      <c r="J36" s="596" t="s">
        <v>1199</v>
      </c>
      <c r="K36" s="596">
        <v>2</v>
      </c>
      <c r="L36" s="596">
        <v>4</v>
      </c>
      <c r="M36" s="562" t="str">
        <f t="shared" si="2"/>
        <v>L</v>
      </c>
      <c r="N36" s="562">
        <f t="shared" si="3"/>
        <v>6</v>
      </c>
      <c r="O36" s="598">
        <f t="shared" si="9"/>
        <v>-2</v>
      </c>
      <c r="P36" s="562" t="str">
        <f t="shared" si="4"/>
        <v>O</v>
      </c>
      <c r="Q36" s="586" t="str">
        <f t="shared" si="5"/>
        <v/>
      </c>
      <c r="R36" s="635" t="str">
        <f t="shared" si="6"/>
        <v/>
      </c>
      <c r="S36" s="600"/>
      <c r="T36" s="595" t="str">
        <f t="shared" si="7"/>
        <v/>
      </c>
      <c r="U36" s="601"/>
      <c r="V36" s="595" t="str">
        <f t="shared" si="8"/>
        <v/>
      </c>
      <c r="W36" s="586" t="str">
        <f t="shared" si="10"/>
        <v/>
      </c>
      <c r="X36" s="586" t="str">
        <f t="shared" si="11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IF($K36="","",IF(SUM(IF(ISNUMBER(VALUE(RIGHT($AM36:$CY36,1))),VALUE(RIGHT($AM36:$CY36,1)),0))=$K36,"T","F"))</f>
        <v>T</v>
      </c>
      <c r="AK36" s="583">
        <f t="array" ref="AK36">IF($K36="","",SUM(IF(LEFT($AM36:$CY36,1)="s",1,0))-SUM(IF(RIGHT(LEFT($AM36:$CY36,2))="-",1,0)))</f>
        <v>0</v>
      </c>
      <c r="AL36" s="562">
        <f t="array" ref="AL36">IF($K36="","",SUM(IF(LEFT($AM36:$CY36,1)="X",1,0)))</f>
        <v>11</v>
      </c>
      <c r="AM36" s="668"/>
      <c r="AN36" s="668" t="s">
        <v>2472</v>
      </c>
      <c r="AO36" s="668" t="s">
        <v>2474</v>
      </c>
      <c r="AP36" s="668" t="s">
        <v>2472</v>
      </c>
      <c r="AQ36" s="668" t="s">
        <v>3454</v>
      </c>
      <c r="AR36" s="668" t="s">
        <v>126</v>
      </c>
      <c r="AS36" s="668" t="s">
        <v>3421</v>
      </c>
      <c r="AT36" s="668" t="s">
        <v>126</v>
      </c>
      <c r="AU36" s="668" t="s">
        <v>3421</v>
      </c>
      <c r="AV36" s="668" t="s">
        <v>3420</v>
      </c>
      <c r="AW36" s="668" t="s">
        <v>126</v>
      </c>
      <c r="AX36" s="668" t="s">
        <v>2472</v>
      </c>
      <c r="AY36" s="668" t="s">
        <v>3421</v>
      </c>
      <c r="AZ36" s="668" t="s">
        <v>126</v>
      </c>
      <c r="BA36" s="668" t="s">
        <v>2213</v>
      </c>
      <c r="BB36" s="668" t="s">
        <v>2472</v>
      </c>
      <c r="BC36" s="668" t="s">
        <v>2474</v>
      </c>
      <c r="BD36" s="668" t="s">
        <v>2213</v>
      </c>
      <c r="BE36" s="668" t="s">
        <v>126</v>
      </c>
      <c r="BF36" s="668" t="s">
        <v>3408</v>
      </c>
      <c r="BG36" s="668" t="s">
        <v>3436</v>
      </c>
      <c r="BH36" s="668" t="s">
        <v>2474</v>
      </c>
      <c r="BI36" s="669" t="s">
        <v>2474</v>
      </c>
      <c r="BJ36" s="668"/>
      <c r="BK36" s="668" t="s">
        <v>2213</v>
      </c>
      <c r="BL36" s="668"/>
      <c r="BM36" s="668" t="s">
        <v>126</v>
      </c>
      <c r="BN36" s="668" t="s">
        <v>2474</v>
      </c>
      <c r="BO36" s="668" t="s">
        <v>3437</v>
      </c>
      <c r="BP36" s="668" t="s">
        <v>126</v>
      </c>
      <c r="BQ36" s="668" t="s">
        <v>3438</v>
      </c>
      <c r="BR36" s="668"/>
      <c r="BS36" s="668"/>
      <c r="BT36" s="668"/>
      <c r="BU36" s="668"/>
      <c r="BV36" s="668"/>
      <c r="BW36" s="668"/>
      <c r="BX36" s="668"/>
      <c r="BY36" s="668"/>
      <c r="BZ36" s="668" t="s">
        <v>3420</v>
      </c>
      <c r="CA36" s="668" t="s">
        <v>2474</v>
      </c>
      <c r="CB36" s="668"/>
      <c r="CC36" s="668"/>
      <c r="CD36" s="668"/>
      <c r="CE36" s="672"/>
      <c r="CF36" s="672"/>
      <c r="CG36" s="672"/>
      <c r="CH36" s="675"/>
    </row>
    <row r="37" spans="1:86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259</v>
      </c>
      <c r="I37" s="603" t="s">
        <v>2</v>
      </c>
      <c r="J37" s="603" t="s">
        <v>285</v>
      </c>
      <c r="K37" s="603">
        <v>1</v>
      </c>
      <c r="L37" s="603">
        <v>1</v>
      </c>
      <c r="M37" s="562" t="str">
        <f t="shared" si="2"/>
        <v>D</v>
      </c>
      <c r="N37" s="562">
        <f t="shared" si="3"/>
        <v>2</v>
      </c>
      <c r="O37" s="598">
        <f t="shared" si="9"/>
        <v>0</v>
      </c>
      <c r="P37" s="562" t="str">
        <f t="shared" si="4"/>
        <v>U</v>
      </c>
      <c r="Q37" s="586">
        <f t="shared" si="5"/>
        <v>-0.25</v>
      </c>
      <c r="R37" s="635">
        <f t="shared" si="6"/>
        <v>-0.5</v>
      </c>
      <c r="S37" s="600">
        <v>0.17</v>
      </c>
      <c r="T37" s="595">
        <f t="shared" si="7"/>
        <v>-0.17</v>
      </c>
      <c r="U37" s="601">
        <v>2.33</v>
      </c>
      <c r="V37" s="595">
        <f t="shared" si="8"/>
        <v>-0.33000000000000007</v>
      </c>
      <c r="W37" s="586">
        <f t="shared" si="10"/>
        <v>1.25</v>
      </c>
      <c r="X37" s="586">
        <f t="shared" si="11"/>
        <v>1.08</v>
      </c>
      <c r="Y37" s="599">
        <v>12</v>
      </c>
      <c r="Z37" s="599">
        <v>8</v>
      </c>
      <c r="AA37" s="599">
        <v>2</v>
      </c>
      <c r="AB37" s="599">
        <v>3</v>
      </c>
      <c r="AC37" s="599">
        <v>39</v>
      </c>
      <c r="AD37" s="599">
        <v>61</v>
      </c>
      <c r="AE37" s="599">
        <v>442</v>
      </c>
      <c r="AF37" s="562"/>
      <c r="AG37" s="562"/>
      <c r="AH37" s="562"/>
      <c r="AJ37" s="758" t="str">
        <f t="array" ref="AJ37">IF($K37="","",IF(SUM(IF(ISNUMBER(VALUE(RIGHT($AM37:$CY37,1))),VALUE(RIGHT($AM37:$CY37,1)),0))=$K37,"T","F"))</f>
        <v>T</v>
      </c>
      <c r="AK37" s="583">
        <f t="array" ref="AK37">IF($K37="","",SUM(IF(LEFT($AM37:$CY37,1)="s",1,0))-SUM(IF(RIGHT(LEFT($AM37:$CY37,2))="-",1,0)))</f>
        <v>0</v>
      </c>
      <c r="AL37" s="562">
        <f t="array" ref="AL37">IF($K37="","",SUM(IF(LEFT($AM37:$CY37,1)="X",1,0)))</f>
        <v>11</v>
      </c>
      <c r="AM37" s="668" t="s">
        <v>2474</v>
      </c>
      <c r="AN37" s="668" t="s">
        <v>3479</v>
      </c>
      <c r="AO37" s="669" t="s">
        <v>3482</v>
      </c>
      <c r="AP37" s="668" t="s">
        <v>2474</v>
      </c>
      <c r="AQ37" s="668" t="s">
        <v>2474</v>
      </c>
      <c r="AR37" s="668" t="s">
        <v>2474</v>
      </c>
      <c r="AS37" s="669" t="s">
        <v>2474</v>
      </c>
      <c r="AT37" s="668" t="s">
        <v>2474</v>
      </c>
      <c r="AU37" s="668" t="s">
        <v>3480</v>
      </c>
      <c r="AV37" s="668" t="s">
        <v>126</v>
      </c>
      <c r="AW37" s="668" t="s">
        <v>3481</v>
      </c>
      <c r="AX37" s="671" t="s">
        <v>3484</v>
      </c>
      <c r="AY37" s="671" t="s">
        <v>3485</v>
      </c>
      <c r="AZ37" s="668" t="s">
        <v>126</v>
      </c>
      <c r="BA37" s="668" t="s">
        <v>2213</v>
      </c>
      <c r="BB37" s="668" t="s">
        <v>2472</v>
      </c>
      <c r="BC37" s="668" t="s">
        <v>126</v>
      </c>
      <c r="BD37" s="668" t="s">
        <v>3470</v>
      </c>
      <c r="BE37" s="668" t="s">
        <v>126</v>
      </c>
      <c r="BF37" s="668" t="s">
        <v>126</v>
      </c>
      <c r="BG37" s="668" t="s">
        <v>126</v>
      </c>
      <c r="BH37" s="668" t="s">
        <v>2472</v>
      </c>
      <c r="BI37" s="668" t="s">
        <v>126</v>
      </c>
      <c r="BJ37" s="668"/>
      <c r="BK37" s="668" t="s">
        <v>2213</v>
      </c>
      <c r="BL37" s="668"/>
      <c r="BM37" s="668" t="s">
        <v>126</v>
      </c>
      <c r="BN37" s="668" t="s">
        <v>2472</v>
      </c>
      <c r="BO37" s="668" t="s">
        <v>3483</v>
      </c>
      <c r="BP37" s="668" t="s">
        <v>126</v>
      </c>
      <c r="BQ37" s="668" t="s">
        <v>2472</v>
      </c>
      <c r="BR37" s="668"/>
      <c r="BS37" s="668"/>
      <c r="BT37" s="668"/>
      <c r="BU37" s="668"/>
      <c r="BV37" s="668"/>
      <c r="BW37" s="668"/>
      <c r="BX37" s="668"/>
      <c r="BY37" s="668"/>
      <c r="BZ37" s="668" t="s">
        <v>3482</v>
      </c>
      <c r="CA37" s="668" t="s">
        <v>126</v>
      </c>
      <c r="CB37" s="668"/>
      <c r="CC37" s="668"/>
      <c r="CD37" s="668"/>
      <c r="CE37" s="672"/>
      <c r="CF37" s="672"/>
      <c r="CG37" s="672"/>
      <c r="CH37" s="675"/>
    </row>
    <row r="38" spans="1:86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265</v>
      </c>
      <c r="I38" s="603" t="s">
        <v>3</v>
      </c>
      <c r="J38" s="603" t="s">
        <v>285</v>
      </c>
      <c r="K38" s="603">
        <v>3</v>
      </c>
      <c r="L38" s="603">
        <v>3</v>
      </c>
      <c r="M38" s="562" t="str">
        <f t="shared" si="2"/>
        <v>D</v>
      </c>
      <c r="N38" s="562">
        <f t="shared" si="3"/>
        <v>6</v>
      </c>
      <c r="O38" s="598">
        <f t="shared" si="9"/>
        <v>0</v>
      </c>
      <c r="P38" s="562" t="str">
        <f t="shared" si="4"/>
        <v>O</v>
      </c>
      <c r="Q38" s="586">
        <f t="shared" si="5"/>
        <v>1.5</v>
      </c>
      <c r="R38" s="635">
        <f t="shared" si="6"/>
        <v>1</v>
      </c>
      <c r="S38" s="600">
        <v>-1.69</v>
      </c>
      <c r="T38" s="595">
        <f t="shared" si="7"/>
        <v>1.69</v>
      </c>
      <c r="U38" s="601">
        <v>3.42</v>
      </c>
      <c r="V38" s="595">
        <f t="shared" si="8"/>
        <v>2.58</v>
      </c>
      <c r="W38" s="586">
        <f t="shared" si="10"/>
        <v>0.86499999999999999</v>
      </c>
      <c r="X38" s="586">
        <f t="shared" si="11"/>
        <v>2.5549999999999997</v>
      </c>
      <c r="Y38" s="599">
        <v>21</v>
      </c>
      <c r="Z38" s="599">
        <v>20</v>
      </c>
      <c r="AA38" s="599">
        <v>9</v>
      </c>
      <c r="AB38" s="599">
        <v>6</v>
      </c>
      <c r="AC38" s="599">
        <v>35</v>
      </c>
      <c r="AD38" s="599">
        <v>65</v>
      </c>
      <c r="AE38" s="599">
        <v>442</v>
      </c>
      <c r="AF38" s="562"/>
      <c r="AG38" s="562"/>
      <c r="AH38" s="562"/>
      <c r="AJ38" s="758" t="str">
        <f t="array" ref="AJ38">IF($K38="","",IF(SUM(IF(ISNUMBER(VALUE(RIGHT($AM38:$CY38,1))),VALUE(RIGHT($AM38:$CY38,1)),0))=$K38,"T","F"))</f>
        <v>T</v>
      </c>
      <c r="AK38" s="583">
        <f t="array" ref="AK38">IF($K38="","",SUM(IF(LEFT($AM38:$CY38,1)="s",1,0))-SUM(IF(RIGHT(LEFT($AM38:$CY38,2))="-",1,0)))</f>
        <v>0</v>
      </c>
      <c r="AL38" s="562">
        <f t="array" ref="AL38">IF($K38="","",SUM(IF(LEFT($AM38:$CY38,1)="X",1,0)))</f>
        <v>11</v>
      </c>
      <c r="AM38" s="668" t="s">
        <v>2474</v>
      </c>
      <c r="AN38" s="668" t="s">
        <v>2213</v>
      </c>
      <c r="AO38" s="668" t="s">
        <v>2474</v>
      </c>
      <c r="AP38" s="668" t="s">
        <v>3623</v>
      </c>
      <c r="AQ38" s="669" t="s">
        <v>2474</v>
      </c>
      <c r="AR38" s="668" t="s">
        <v>2474</v>
      </c>
      <c r="AS38" s="668" t="s">
        <v>2474</v>
      </c>
      <c r="AT38" s="668" t="s">
        <v>2474</v>
      </c>
      <c r="AU38" s="671" t="s">
        <v>3630</v>
      </c>
      <c r="AV38" s="668" t="s">
        <v>3624</v>
      </c>
      <c r="AW38" s="668" t="s">
        <v>3623</v>
      </c>
      <c r="AX38" s="671" t="s">
        <v>3629</v>
      </c>
      <c r="AY38" s="671" t="s">
        <v>3628</v>
      </c>
      <c r="AZ38" s="668" t="s">
        <v>126</v>
      </c>
      <c r="BA38" s="668" t="s">
        <v>3609</v>
      </c>
      <c r="BB38" s="668" t="s">
        <v>2472</v>
      </c>
      <c r="BC38" s="668" t="s">
        <v>126</v>
      </c>
      <c r="BD38" s="668" t="s">
        <v>3609</v>
      </c>
      <c r="BE38" s="668" t="s">
        <v>126</v>
      </c>
      <c r="BF38" s="668" t="s">
        <v>3624</v>
      </c>
      <c r="BG38" s="668" t="s">
        <v>126</v>
      </c>
      <c r="BH38" s="668" t="s">
        <v>126</v>
      </c>
      <c r="BI38" s="668" t="s">
        <v>126</v>
      </c>
      <c r="BJ38" s="668"/>
      <c r="BK38" s="668" t="s">
        <v>3609</v>
      </c>
      <c r="BL38" s="668"/>
      <c r="BM38" s="668" t="s">
        <v>126</v>
      </c>
      <c r="BN38" s="668" t="s">
        <v>2472</v>
      </c>
      <c r="BO38" s="668" t="s">
        <v>2472</v>
      </c>
      <c r="BP38" s="668" t="s">
        <v>126</v>
      </c>
      <c r="BQ38" s="668" t="s">
        <v>3624</v>
      </c>
      <c r="BR38" s="668"/>
      <c r="BS38" s="668"/>
      <c r="BT38" s="668"/>
      <c r="BU38" s="668"/>
      <c r="BV38" s="668"/>
      <c r="BW38" s="668"/>
      <c r="BX38" s="668"/>
      <c r="BY38" s="668"/>
      <c r="BZ38" s="668" t="s">
        <v>2472</v>
      </c>
      <c r="CA38" s="668" t="s">
        <v>126</v>
      </c>
      <c r="CB38" s="668"/>
      <c r="CC38" s="668"/>
      <c r="CD38" s="668"/>
      <c r="CE38" s="672"/>
      <c r="CF38" s="672"/>
      <c r="CG38" s="672"/>
      <c r="CH38" s="675"/>
    </row>
    <row r="39" spans="1:86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1204</v>
      </c>
      <c r="I39" s="596" t="s">
        <v>3</v>
      </c>
      <c r="J39" s="596" t="s">
        <v>1199</v>
      </c>
      <c r="K39" s="596">
        <v>0</v>
      </c>
      <c r="L39" s="596">
        <v>4</v>
      </c>
      <c r="M39" s="562" t="str">
        <f t="shared" si="2"/>
        <v>L</v>
      </c>
      <c r="N39" s="562">
        <f t="shared" si="3"/>
        <v>4</v>
      </c>
      <c r="O39" s="598">
        <f t="shared" si="9"/>
        <v>-4</v>
      </c>
      <c r="P39" s="562" t="str">
        <f t="shared" si="4"/>
        <v>O</v>
      </c>
      <c r="Q39" s="586" t="str">
        <f>IF(S39="","",IF(SIGN(S39)&lt;&gt;1,VLOOKUP(ABS(S39),SUP_HDC,3,TRUE),-VLOOKUP(ABS(S39),SUP_HDC,3,TRUE)))</f>
        <v/>
      </c>
      <c r="R39" s="635" t="str">
        <f>IF(Q39="","",IF((K39-L39+Q39)&gt;=0.5,1,IF((K39-L39+Q39)=0.25,0.5,IF((K39-L39+Q39)&lt;=-0.5,-1,IF((K39-L39+Q39)=-0.25,-0.5,0)))))</f>
        <v/>
      </c>
      <c r="S39" s="600"/>
      <c r="T39" s="595" t="str">
        <f t="shared" si="7"/>
        <v/>
      </c>
      <c r="U39" s="601"/>
      <c r="V39" s="595" t="str">
        <f t="shared" si="8"/>
        <v/>
      </c>
      <c r="W39" s="586" t="str">
        <f t="shared" si="10"/>
        <v/>
      </c>
      <c r="X39" s="586" t="str">
        <f t="shared" si="11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IF($K39="","",IF(SUM(IF(ISNUMBER(VALUE(RIGHT($AM39:$CY39,1))),VALUE(RIGHT($AM39:$CY39,1)),0))=$K39,"T","F"))</f>
        <v>T</v>
      </c>
      <c r="AK39" s="583">
        <f t="array" ref="AK39">IF($K39="","",SUM(IF(LEFT($AM39:$CY39,1)="s",1,0))-SUM(IF(RIGHT(LEFT($AM39:$CY39,2))="-",1,0)))</f>
        <v>0</v>
      </c>
      <c r="AL39" s="562">
        <f t="array" ref="AL39">IF($K39="","",SUM(IF(LEFT($AM39:$CY39,1)="X",1,0)))</f>
        <v>11</v>
      </c>
      <c r="AN39" s="668" t="s">
        <v>2213</v>
      </c>
      <c r="AP39" s="668" t="s">
        <v>3660</v>
      </c>
      <c r="AQ39" s="668"/>
      <c r="AS39" s="668"/>
      <c r="AT39" s="668"/>
      <c r="AU39" s="668"/>
      <c r="AV39" s="668" t="s">
        <v>2138</v>
      </c>
      <c r="AW39" s="668"/>
      <c r="AX39" s="668"/>
      <c r="AY39" s="668"/>
      <c r="AZ39" s="668"/>
      <c r="BA39" s="668" t="s">
        <v>2213</v>
      </c>
      <c r="BB39" s="668" t="s">
        <v>1431</v>
      </c>
      <c r="BC39" s="668"/>
      <c r="BD39" s="669" t="s">
        <v>3680</v>
      </c>
      <c r="BE39" s="668" t="s">
        <v>3671</v>
      </c>
      <c r="BF39" s="668"/>
      <c r="BG39" s="668" t="s">
        <v>3680</v>
      </c>
      <c r="BH39" s="668" t="s">
        <v>3680</v>
      </c>
      <c r="BI39" s="668" t="s">
        <v>2137</v>
      </c>
      <c r="BJ39" s="668"/>
      <c r="BK39" s="668" t="s">
        <v>2238</v>
      </c>
      <c r="BL39" s="668"/>
      <c r="BM39" s="668"/>
      <c r="BN39" s="668" t="s">
        <v>1431</v>
      </c>
      <c r="BO39" s="668" t="s">
        <v>3680</v>
      </c>
      <c r="BP39" s="668" t="s">
        <v>3710</v>
      </c>
      <c r="BQ39" s="668" t="s">
        <v>3710</v>
      </c>
      <c r="BR39" s="668"/>
      <c r="BS39" s="668" t="s">
        <v>2139</v>
      </c>
      <c r="BT39" s="668" t="s">
        <v>3679</v>
      </c>
      <c r="BU39" s="668"/>
      <c r="BV39" s="668" t="s">
        <v>3718</v>
      </c>
      <c r="BW39" s="669" t="s">
        <v>3711</v>
      </c>
      <c r="BX39" s="668" t="s">
        <v>2139</v>
      </c>
      <c r="BY39" s="668"/>
      <c r="BZ39" s="668" t="s">
        <v>1431</v>
      </c>
      <c r="CA39" s="669" t="s">
        <v>3680</v>
      </c>
      <c r="CB39" s="668"/>
      <c r="CC39" s="668"/>
      <c r="CD39" s="668"/>
      <c r="CE39" s="672"/>
      <c r="CF39" s="672"/>
      <c r="CG39" s="672"/>
      <c r="CH39" s="675"/>
    </row>
    <row r="40" spans="1:86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645</v>
      </c>
      <c r="I40" s="603" t="s">
        <v>2</v>
      </c>
      <c r="J40" s="603" t="s">
        <v>285</v>
      </c>
      <c r="K40" s="603">
        <v>1</v>
      </c>
      <c r="L40" s="603">
        <v>3</v>
      </c>
      <c r="M40" s="562" t="str">
        <f t="shared" si="2"/>
        <v>L</v>
      </c>
      <c r="N40" s="562">
        <f t="shared" si="3"/>
        <v>4</v>
      </c>
      <c r="O40" s="598">
        <f t="shared" si="9"/>
        <v>-2</v>
      </c>
      <c r="P40" s="562" t="str">
        <f t="shared" si="4"/>
        <v>O</v>
      </c>
      <c r="Q40" s="586">
        <f>IF(S40="","",IF(SIGN(S40)&lt;&gt;1,VLOOKUP(ABS(S40),SUP_HDC,3,TRUE),-VLOOKUP(ABS(S40),SUP_HDC,3,TRUE)))</f>
        <v>-0.25</v>
      </c>
      <c r="R40" s="635">
        <f>IF(Q40="","",IF((K40-L40+Q40)&gt;=0.5,1,IF((K40-L40+Q40)=0.25,0.5,IF((K40-L40+Q40)&lt;=-0.5,-1,IF((K40-L40+Q40)=-0.25,-0.5,0)))))</f>
        <v>-1</v>
      </c>
      <c r="S40" s="600">
        <v>0.15</v>
      </c>
      <c r="T40" s="595">
        <f t="shared" si="7"/>
        <v>-2.15</v>
      </c>
      <c r="U40" s="601">
        <v>2.56</v>
      </c>
      <c r="V40" s="595">
        <f t="shared" si="8"/>
        <v>1.44</v>
      </c>
      <c r="W40" s="586">
        <f t="shared" si="10"/>
        <v>1.355</v>
      </c>
      <c r="X40" s="586">
        <f t="shared" si="11"/>
        <v>1.2050000000000001</v>
      </c>
      <c r="Y40" s="599">
        <v>23</v>
      </c>
      <c r="Z40" s="599">
        <v>8</v>
      </c>
      <c r="AA40" s="599">
        <v>5</v>
      </c>
      <c r="AB40" s="599">
        <v>4</v>
      </c>
      <c r="AC40" s="599">
        <v>54</v>
      </c>
      <c r="AD40" s="599">
        <v>46</v>
      </c>
      <c r="AE40" s="599">
        <v>442</v>
      </c>
      <c r="AF40" s="562"/>
      <c r="AG40" s="562"/>
      <c r="AH40" s="562"/>
      <c r="AJ40" s="758" t="str">
        <f t="array" ref="AJ40">IF($K40="","",IF(SUM(IF(ISNUMBER(VALUE(RIGHT($AM40:$CY40,1))),VALUE(RIGHT($AM40:$CY40,1)),0))=$K40,"T","F"))</f>
        <v>T</v>
      </c>
      <c r="AK40" s="583">
        <f t="array" ref="AK40">IF($K40="","",SUM(IF(LEFT($AM40:$CY40,1)="s",1,0))-SUM(IF(RIGHT(LEFT($AM40:$CY40,2))="-",1,0)))</f>
        <v>0</v>
      </c>
      <c r="AL40" s="562">
        <f t="array" ref="AL40">IF($K40="","",SUM(IF(LEFT($AM40:$CY40,1)="X",1,0)))</f>
        <v>11</v>
      </c>
      <c r="AM40" s="668" t="s">
        <v>2474</v>
      </c>
      <c r="AN40" s="668" t="s">
        <v>2213</v>
      </c>
      <c r="AO40" s="668" t="s">
        <v>2474</v>
      </c>
      <c r="AP40" s="668" t="s">
        <v>2213</v>
      </c>
      <c r="AQ40" s="668" t="s">
        <v>2474</v>
      </c>
      <c r="AR40" s="668" t="s">
        <v>2473</v>
      </c>
      <c r="AS40" s="668" t="s">
        <v>2473</v>
      </c>
      <c r="AT40" s="668" t="s">
        <v>2474</v>
      </c>
      <c r="AU40" s="682" t="s">
        <v>2207</v>
      </c>
      <c r="AV40" s="668" t="s">
        <v>2473</v>
      </c>
      <c r="AW40" s="668" t="s">
        <v>3809</v>
      </c>
      <c r="AX40" s="668" t="s">
        <v>2474</v>
      </c>
      <c r="AY40" s="668" t="s">
        <v>2474</v>
      </c>
      <c r="AZ40" s="668" t="s">
        <v>126</v>
      </c>
      <c r="BA40" s="668" t="s">
        <v>2213</v>
      </c>
      <c r="BB40" s="668" t="s">
        <v>2472</v>
      </c>
      <c r="BC40" s="668" t="s">
        <v>126</v>
      </c>
      <c r="BD40" s="668" t="s">
        <v>2472</v>
      </c>
      <c r="BE40" s="668" t="s">
        <v>3773</v>
      </c>
      <c r="BF40" s="668" t="s">
        <v>2474</v>
      </c>
      <c r="BG40" s="668" t="s">
        <v>2472</v>
      </c>
      <c r="BH40" s="668" t="s">
        <v>126</v>
      </c>
      <c r="BI40" s="668" t="s">
        <v>126</v>
      </c>
      <c r="BJ40" s="668"/>
      <c r="BK40" s="668" t="s">
        <v>2213</v>
      </c>
      <c r="BL40" s="668"/>
      <c r="BM40" s="668" t="s">
        <v>126</v>
      </c>
      <c r="BN40" s="668" t="s">
        <v>126</v>
      </c>
      <c r="BO40" s="668" t="s">
        <v>2471</v>
      </c>
      <c r="BP40" s="668" t="s">
        <v>2472</v>
      </c>
      <c r="BQ40" s="668" t="s">
        <v>2471</v>
      </c>
      <c r="BR40" s="668"/>
      <c r="BS40" s="668"/>
      <c r="BT40" s="668"/>
      <c r="BU40" s="668"/>
      <c r="BV40" s="668"/>
      <c r="BW40" s="668"/>
      <c r="BX40" s="668"/>
      <c r="BY40" s="668"/>
      <c r="BZ40" s="668" t="s">
        <v>2471</v>
      </c>
      <c r="CA40" s="668" t="s">
        <v>126</v>
      </c>
      <c r="CB40" s="668"/>
      <c r="CC40" s="668"/>
      <c r="CD40" s="668"/>
      <c r="CE40" s="672"/>
      <c r="CF40" s="672"/>
      <c r="CG40" s="672"/>
      <c r="CH40" s="675"/>
    </row>
    <row r="41" spans="1:86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264</v>
      </c>
      <c r="I41" s="596" t="s">
        <v>2</v>
      </c>
      <c r="J41" s="596" t="s">
        <v>1199</v>
      </c>
      <c r="K41" s="596">
        <v>2</v>
      </c>
      <c r="L41" s="596">
        <v>1</v>
      </c>
      <c r="M41" s="562" t="str">
        <f t="shared" si="2"/>
        <v>W</v>
      </c>
      <c r="N41" s="562">
        <f t="shared" si="3"/>
        <v>3</v>
      </c>
      <c r="O41" s="598">
        <f t="shared" si="9"/>
        <v>1</v>
      </c>
      <c r="P41" s="562" t="str">
        <f t="shared" si="4"/>
        <v>O</v>
      </c>
      <c r="Q41" s="586" t="str">
        <f t="shared" ref="Q41:Q54" si="12">IF(S41="","",IF(SIGN(S41)&lt;&gt;1,VLOOKUP(ABS(S41),SUP_HDC,3,TRUE),-VLOOKUP(ABS(S41),SUP_HDC,3,TRUE)))</f>
        <v/>
      </c>
      <c r="R41" s="635" t="str">
        <f t="shared" ref="R41:R54" si="13">IF(Q41="","",IF((K41-L41+Q41)&gt;=0.5,1,IF((K41-L41+Q41)=0.25,0.5,IF((K41-L41+Q41)&lt;=-0.5,-1,IF((K41-L41+Q41)=-0.25,-0.5,0)))))</f>
        <v/>
      </c>
      <c r="S41" s="600"/>
      <c r="T41" s="595" t="str">
        <f t="shared" si="7"/>
        <v/>
      </c>
      <c r="U41" s="601"/>
      <c r="V41" s="595" t="str">
        <f t="shared" si="8"/>
        <v/>
      </c>
      <c r="W41" s="586" t="str">
        <f t="shared" si="10"/>
        <v/>
      </c>
      <c r="X41" s="586" t="str">
        <f t="shared" si="11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IF($K41="","",IF(SUM(IF(ISNUMBER(VALUE(RIGHT($AM41:$CY41,1))),VALUE(RIGHT($AM41:$CY41,1)),0))=$K41,"T","F"))</f>
        <v>T</v>
      </c>
      <c r="AK41" s="583">
        <f t="array" ref="AK41">IF($K41="","",SUM(IF(LEFT($AM41:$CY41,1)="s",1,0))-SUM(IF(RIGHT(LEFT($AM41:$CY41,2))="-",1,0)))</f>
        <v>0</v>
      </c>
      <c r="AL41" s="562">
        <f t="array" ref="AL41">IF($K41="","",SUM(IF(LEFT($AM41:$CY41,1)="X",1,0)))</f>
        <v>11</v>
      </c>
      <c r="AM41" s="668" t="s">
        <v>2472</v>
      </c>
      <c r="AN41" s="668" t="s">
        <v>2213</v>
      </c>
      <c r="AO41" s="668" t="s">
        <v>126</v>
      </c>
      <c r="AP41" s="668" t="s">
        <v>2213</v>
      </c>
      <c r="AQ41" s="669" t="s">
        <v>3859</v>
      </c>
      <c r="AR41" s="668" t="s">
        <v>2474</v>
      </c>
      <c r="AS41" s="668" t="s">
        <v>2474</v>
      </c>
      <c r="AT41" s="668" t="s">
        <v>126</v>
      </c>
      <c r="AU41" s="668" t="s">
        <v>3861</v>
      </c>
      <c r="AV41" s="669" t="s">
        <v>2474</v>
      </c>
      <c r="AW41" s="668" t="s">
        <v>2474</v>
      </c>
      <c r="AX41" s="668" t="s">
        <v>3862</v>
      </c>
      <c r="AY41" s="681" t="s">
        <v>3971</v>
      </c>
      <c r="AZ41" s="668" t="s">
        <v>126</v>
      </c>
      <c r="BA41" s="668" t="s">
        <v>2213</v>
      </c>
      <c r="BB41" s="668" t="s">
        <v>2474</v>
      </c>
      <c r="BC41" s="668" t="s">
        <v>126</v>
      </c>
      <c r="BD41" s="668" t="s">
        <v>2474</v>
      </c>
      <c r="BE41" s="668" t="s">
        <v>3455</v>
      </c>
      <c r="BF41" s="668" t="s">
        <v>126</v>
      </c>
      <c r="BG41" s="668" t="s">
        <v>3864</v>
      </c>
      <c r="BH41" s="668" t="s">
        <v>2472</v>
      </c>
      <c r="BI41" s="668" t="s">
        <v>126</v>
      </c>
      <c r="BJ41" s="668"/>
      <c r="BK41" s="668" t="s">
        <v>2213</v>
      </c>
      <c r="BL41" s="668"/>
      <c r="BM41" s="668" t="s">
        <v>126</v>
      </c>
      <c r="BN41" s="668" t="s">
        <v>126</v>
      </c>
      <c r="BO41" s="668" t="s">
        <v>3860</v>
      </c>
      <c r="BP41" s="668" t="s">
        <v>2472</v>
      </c>
      <c r="BQ41" s="668" t="s">
        <v>3863</v>
      </c>
      <c r="BR41" s="668"/>
      <c r="BS41" s="668"/>
      <c r="BT41" s="668"/>
      <c r="BU41" s="668"/>
      <c r="BV41" s="668"/>
      <c r="BW41" s="668"/>
      <c r="BX41" s="668"/>
      <c r="BY41" s="668"/>
      <c r="BZ41" s="668" t="s">
        <v>3860</v>
      </c>
      <c r="CA41" s="668" t="s">
        <v>2472</v>
      </c>
      <c r="CB41" s="668"/>
      <c r="CC41" s="668"/>
      <c r="CD41" s="668"/>
      <c r="CE41" s="672" t="s">
        <v>126</v>
      </c>
      <c r="CF41" s="672" t="s">
        <v>126</v>
      </c>
      <c r="CG41" s="672"/>
      <c r="CH41" s="675"/>
    </row>
    <row r="42" spans="1:86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264</v>
      </c>
      <c r="I42" s="603" t="s">
        <v>2</v>
      </c>
      <c r="J42" s="603" t="s">
        <v>285</v>
      </c>
      <c r="K42" s="603">
        <v>0</v>
      </c>
      <c r="L42" s="603">
        <v>2</v>
      </c>
      <c r="M42" s="562" t="str">
        <f t="shared" si="2"/>
        <v>L</v>
      </c>
      <c r="N42" s="562">
        <f t="shared" si="3"/>
        <v>2</v>
      </c>
      <c r="O42" s="598">
        <f t="shared" si="9"/>
        <v>-2</v>
      </c>
      <c r="P42" s="562" t="str">
        <f t="shared" si="4"/>
        <v>U</v>
      </c>
      <c r="Q42" s="586">
        <f t="shared" si="12"/>
        <v>0.25</v>
      </c>
      <c r="R42" s="635">
        <f t="shared" si="13"/>
        <v>-1</v>
      </c>
      <c r="S42" s="600">
        <v>-0.2</v>
      </c>
      <c r="T42" s="595">
        <f t="shared" si="7"/>
        <v>-1.8</v>
      </c>
      <c r="U42" s="601">
        <v>2.8</v>
      </c>
      <c r="V42" s="595">
        <f t="shared" si="8"/>
        <v>-0.79999999999999982</v>
      </c>
      <c r="W42" s="586">
        <f t="shared" si="10"/>
        <v>1.2999999999999998</v>
      </c>
      <c r="X42" s="586">
        <f t="shared" si="11"/>
        <v>1.5</v>
      </c>
      <c r="Y42" s="599">
        <v>9</v>
      </c>
      <c r="Z42" s="599">
        <v>10</v>
      </c>
      <c r="AA42" s="599">
        <v>0</v>
      </c>
      <c r="AB42" s="599">
        <v>4</v>
      </c>
      <c r="AC42" s="599">
        <v>45</v>
      </c>
      <c r="AD42" s="599">
        <v>55</v>
      </c>
      <c r="AE42" s="599">
        <v>442</v>
      </c>
      <c r="AF42" s="562"/>
      <c r="AG42" s="562"/>
      <c r="AH42" s="562"/>
      <c r="AJ42" s="758" t="str">
        <f t="array" ref="AJ42">IF($K42="","",IF(SUM(IF(ISNUMBER(VALUE(RIGHT($AM42:$CY42,1))),VALUE(RIGHT($AM42:$CY42,1)),0))=$K42,"T","F"))</f>
        <v>T</v>
      </c>
      <c r="AK42" s="583">
        <f t="array" ref="AK42">IF($K42="","",SUM(IF(LEFT($AM42:$CY42,1)="s",1,0))-SUM(IF(RIGHT(LEFT($AM42:$CY42,2))="-",1,0)))</f>
        <v>0</v>
      </c>
      <c r="AL42" s="562">
        <f t="array" ref="AL42">IF($K42="","",SUM(IF(LEFT($AM42:$CY42,1)="X",1,0)))</f>
        <v>11</v>
      </c>
      <c r="AM42" s="668" t="s">
        <v>2474</v>
      </c>
      <c r="AN42" s="668" t="s">
        <v>2213</v>
      </c>
      <c r="AO42" s="668" t="s">
        <v>2474</v>
      </c>
      <c r="AP42" s="668" t="s">
        <v>2213</v>
      </c>
      <c r="AQ42" s="668" t="s">
        <v>2474</v>
      </c>
      <c r="AR42" s="668" t="s">
        <v>2474</v>
      </c>
      <c r="AS42" s="668" t="s">
        <v>3915</v>
      </c>
      <c r="AT42" s="668" t="s">
        <v>2474</v>
      </c>
      <c r="AU42" s="668" t="s">
        <v>3914</v>
      </c>
      <c r="AV42" s="668" t="s">
        <v>3954</v>
      </c>
      <c r="AW42" s="668" t="s">
        <v>3916</v>
      </c>
      <c r="AX42" s="668" t="s">
        <v>2474</v>
      </c>
      <c r="AY42" s="668" t="s">
        <v>3955</v>
      </c>
      <c r="AZ42" s="668"/>
      <c r="BA42" s="668" t="s">
        <v>2213</v>
      </c>
      <c r="BB42" s="668" t="s">
        <v>3912</v>
      </c>
      <c r="BC42" s="668"/>
      <c r="BD42" s="668" t="s">
        <v>3912</v>
      </c>
      <c r="BE42" s="668" t="s">
        <v>3455</v>
      </c>
      <c r="BF42" s="668"/>
      <c r="BG42" s="668" t="s">
        <v>2474</v>
      </c>
      <c r="BH42" s="668" t="s">
        <v>3912</v>
      </c>
      <c r="BI42" s="668"/>
      <c r="BJ42" s="668"/>
      <c r="BK42" s="668" t="s">
        <v>2238</v>
      </c>
      <c r="BL42" s="668"/>
      <c r="BM42" s="668"/>
      <c r="BN42" s="668" t="s">
        <v>3911</v>
      </c>
      <c r="BO42" s="668" t="s">
        <v>3913</v>
      </c>
      <c r="BP42" s="668" t="s">
        <v>3918</v>
      </c>
      <c r="BQ42" s="681" t="s">
        <v>3917</v>
      </c>
      <c r="BR42" s="668"/>
      <c r="BS42" s="668"/>
      <c r="BT42" s="668"/>
      <c r="BU42" s="668"/>
      <c r="BV42" s="668"/>
      <c r="BW42" s="668"/>
      <c r="BX42" s="668"/>
      <c r="BY42" s="668"/>
      <c r="BZ42" s="668"/>
      <c r="CA42" s="668"/>
      <c r="CB42" s="668"/>
      <c r="CC42" s="668"/>
      <c r="CD42" s="668"/>
      <c r="CE42" s="672"/>
      <c r="CF42" s="672"/>
      <c r="CG42" s="672"/>
      <c r="CH42" s="675"/>
    </row>
    <row r="43" spans="1:86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253</v>
      </c>
      <c r="I43" s="603" t="s">
        <v>3</v>
      </c>
      <c r="J43" s="603" t="s">
        <v>285</v>
      </c>
      <c r="K43" s="603">
        <v>1</v>
      </c>
      <c r="L43" s="603">
        <v>1</v>
      </c>
      <c r="M43" s="562" t="str">
        <f t="shared" si="2"/>
        <v>D</v>
      </c>
      <c r="N43" s="562">
        <f t="shared" si="3"/>
        <v>2</v>
      </c>
      <c r="O43" s="598">
        <f t="shared" si="9"/>
        <v>0</v>
      </c>
      <c r="P43" s="562" t="str">
        <f t="shared" si="4"/>
        <v>U</v>
      </c>
      <c r="Q43" s="586">
        <f t="shared" si="12"/>
        <v>0.5</v>
      </c>
      <c r="R43" s="635">
        <f t="shared" si="13"/>
        <v>1</v>
      </c>
      <c r="S43" s="600">
        <v>-0.57999999999999996</v>
      </c>
      <c r="T43" s="595">
        <f t="shared" si="7"/>
        <v>0.57999999999999996</v>
      </c>
      <c r="U43" s="601">
        <v>2.58</v>
      </c>
      <c r="V43" s="595">
        <f t="shared" si="8"/>
        <v>-0.58000000000000007</v>
      </c>
      <c r="W43" s="586">
        <f t="shared" si="10"/>
        <v>1</v>
      </c>
      <c r="X43" s="586">
        <f t="shared" si="11"/>
        <v>1.58</v>
      </c>
      <c r="Y43" s="599">
        <v>8</v>
      </c>
      <c r="Z43" s="599">
        <v>19</v>
      </c>
      <c r="AA43" s="599">
        <v>3</v>
      </c>
      <c r="AB43" s="599">
        <v>5</v>
      </c>
      <c r="AC43" s="599">
        <v>36</v>
      </c>
      <c r="AD43" s="599">
        <v>54</v>
      </c>
      <c r="AE43" s="599">
        <v>442</v>
      </c>
      <c r="AF43" s="562"/>
      <c r="AG43" s="562"/>
      <c r="AH43" s="562"/>
      <c r="AJ43" s="758" t="str">
        <f t="array" ref="AJ43">IF($K43="","",IF(SUM(IF(ISNUMBER(VALUE(RIGHT($AM43:$CY43,1))),VALUE(RIGHT($AM43:$CY43,1)),0))=$K43,"T","F"))</f>
        <v>T</v>
      </c>
      <c r="AK43" s="583">
        <f t="array" ref="AK43">IF($K43="","",SUM(IF(LEFT($AM43:$CY43,1)="s",1,0))-SUM(IF(RIGHT(LEFT($AM43:$CY43,2))="-",1,0)))</f>
        <v>0</v>
      </c>
      <c r="AL43" s="562">
        <f t="array" ref="AL43">IF($K43="","",SUM(IF(LEFT($AM43:$CY43,1)="X",1,0)))</f>
        <v>11</v>
      </c>
      <c r="AM43" s="668" t="s">
        <v>4076</v>
      </c>
      <c r="AN43" s="668" t="s">
        <v>2213</v>
      </c>
      <c r="AO43" s="668" t="s">
        <v>4079</v>
      </c>
      <c r="AP43" s="668" t="s">
        <v>4076</v>
      </c>
      <c r="AQ43" s="668" t="s">
        <v>4076</v>
      </c>
      <c r="AR43" s="668" t="s">
        <v>4076</v>
      </c>
      <c r="AS43" s="668" t="s">
        <v>4076</v>
      </c>
      <c r="AT43" s="668" t="s">
        <v>4076</v>
      </c>
      <c r="AU43" s="668" t="s">
        <v>2213</v>
      </c>
      <c r="AV43" s="668" t="s">
        <v>4077</v>
      </c>
      <c r="AW43" s="668" t="s">
        <v>4077</v>
      </c>
      <c r="AX43" s="671" t="s">
        <v>2313</v>
      </c>
      <c r="AY43" s="671" t="s">
        <v>2207</v>
      </c>
      <c r="AZ43" s="668"/>
      <c r="BA43" s="668" t="s">
        <v>2213</v>
      </c>
      <c r="BB43" s="668" t="s">
        <v>4078</v>
      </c>
      <c r="BC43" s="668"/>
      <c r="BD43" s="668" t="s">
        <v>4076</v>
      </c>
      <c r="BE43" s="668"/>
      <c r="BF43" s="668"/>
      <c r="BG43" s="668" t="s">
        <v>4078</v>
      </c>
      <c r="BH43" s="668"/>
      <c r="BI43" s="668"/>
      <c r="BJ43" s="668"/>
      <c r="BK43" s="668" t="s">
        <v>2238</v>
      </c>
      <c r="BL43" s="668"/>
      <c r="BM43" s="668"/>
      <c r="BN43" s="668" t="s">
        <v>4078</v>
      </c>
      <c r="BO43" s="668" t="s">
        <v>4079</v>
      </c>
      <c r="BP43" s="668" t="s">
        <v>4078</v>
      </c>
      <c r="BQ43" s="669" t="s">
        <v>4079</v>
      </c>
      <c r="BR43" s="668"/>
      <c r="BS43" s="668"/>
      <c r="BT43" s="668"/>
      <c r="BU43" s="668"/>
      <c r="BV43" s="668"/>
      <c r="BW43" s="668"/>
      <c r="BX43" s="668"/>
      <c r="BY43" s="668"/>
      <c r="BZ43" s="668"/>
      <c r="CA43" s="668"/>
      <c r="CB43" s="668"/>
      <c r="CC43" s="668"/>
      <c r="CD43" s="668"/>
      <c r="CE43" s="672"/>
      <c r="CF43" s="672"/>
      <c r="CG43" s="672"/>
      <c r="CH43" s="675"/>
    </row>
    <row r="44" spans="1:86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3989</v>
      </c>
      <c r="I44" s="596" t="s">
        <v>3990</v>
      </c>
      <c r="J44" s="596" t="s">
        <v>3991</v>
      </c>
      <c r="K44" s="596">
        <v>4</v>
      </c>
      <c r="L44" s="596">
        <v>1</v>
      </c>
      <c r="M44" s="562" t="str">
        <f t="shared" si="2"/>
        <v>W</v>
      </c>
      <c r="N44" s="562">
        <f t="shared" si="3"/>
        <v>5</v>
      </c>
      <c r="O44" s="598">
        <f t="shared" si="9"/>
        <v>3</v>
      </c>
      <c r="P44" s="562" t="str">
        <f t="shared" si="4"/>
        <v>O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 t="str">
        <f t="array" ref="AJ44">IF($K44="","",IF(SUM(IF(ISNUMBER(VALUE(RIGHT($AM44:$CY44,1))),VALUE(RIGHT($AM44:$CY44,1)),0))=$K44,"T","F"))</f>
        <v>T</v>
      </c>
      <c r="AK44" s="583">
        <f t="array" ref="AK44">IF($K44="","",SUM(IF(LEFT($AM44:$CY44,1)="s",1,0))-SUM(IF(RIGHT(LEFT($AM44:$CY44,2))="-",1,0)))</f>
        <v>0</v>
      </c>
      <c r="AL44" s="562">
        <f t="array" ref="AL44">IF($K44="","",SUM(IF(LEFT($AM44:$CY44,1)="X",1,0)))</f>
        <v>11</v>
      </c>
      <c r="AM44" s="668" t="s">
        <v>4138</v>
      </c>
      <c r="AN44" s="668" t="s">
        <v>2213</v>
      </c>
      <c r="AO44" s="668" t="s">
        <v>4194</v>
      </c>
      <c r="AP44" s="668"/>
      <c r="AQ44" s="668" t="s">
        <v>2137</v>
      </c>
      <c r="AR44" s="668" t="s">
        <v>2137</v>
      </c>
      <c r="AS44" s="668" t="s">
        <v>4123</v>
      </c>
      <c r="AT44" s="668" t="s">
        <v>4197</v>
      </c>
      <c r="AU44" s="668" t="s">
        <v>2213</v>
      </c>
      <c r="AV44" s="668" t="s">
        <v>2138</v>
      </c>
      <c r="AW44" s="668" t="s">
        <v>2137</v>
      </c>
      <c r="AX44" s="668" t="s">
        <v>4169</v>
      </c>
      <c r="AY44" s="668" t="s">
        <v>4124</v>
      </c>
      <c r="AZ44" s="668"/>
      <c r="BA44" s="668" t="s">
        <v>2213</v>
      </c>
      <c r="BB44" s="668" t="s">
        <v>4123</v>
      </c>
      <c r="BC44" s="668"/>
      <c r="BD44" s="668"/>
      <c r="BE44" s="668"/>
      <c r="BF44" s="668"/>
      <c r="BG44" s="668" t="s">
        <v>4166</v>
      </c>
      <c r="BH44" s="668" t="s">
        <v>2138</v>
      </c>
      <c r="BI44" s="668"/>
      <c r="BJ44" s="668"/>
      <c r="BK44" s="668" t="s">
        <v>2238</v>
      </c>
      <c r="BL44" s="668"/>
      <c r="BM44" s="668"/>
      <c r="BN44" s="668" t="s">
        <v>4167</v>
      </c>
      <c r="BO44" s="668" t="s">
        <v>4137</v>
      </c>
      <c r="BP44" s="668" t="s">
        <v>4196</v>
      </c>
      <c r="BQ44" s="668" t="s">
        <v>4137</v>
      </c>
      <c r="BR44" s="668"/>
      <c r="BS44" s="668"/>
      <c r="BT44" s="668"/>
      <c r="BU44" s="668"/>
      <c r="BV44" s="668"/>
      <c r="BW44" s="668"/>
      <c r="BX44" s="668"/>
      <c r="BY44" s="668"/>
      <c r="BZ44" s="668"/>
      <c r="CA44" s="668" t="s">
        <v>4168</v>
      </c>
      <c r="CB44" s="668"/>
      <c r="CC44" s="668"/>
      <c r="CD44" s="668"/>
      <c r="CE44" s="672"/>
      <c r="CF44" s="672"/>
      <c r="CG44" s="672"/>
      <c r="CH44" s="675"/>
    </row>
    <row r="45" spans="1:86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267</v>
      </c>
      <c r="I45" s="603" t="s">
        <v>2</v>
      </c>
      <c r="J45" s="603" t="s">
        <v>285</v>
      </c>
      <c r="K45" s="603">
        <v>1</v>
      </c>
      <c r="L45" s="603">
        <v>0</v>
      </c>
      <c r="M45" s="562" t="str">
        <f t="shared" si="2"/>
        <v>W</v>
      </c>
      <c r="N45" s="562">
        <f t="shared" si="3"/>
        <v>1</v>
      </c>
      <c r="O45" s="598">
        <f t="shared" si="9"/>
        <v>1</v>
      </c>
      <c r="P45" s="562" t="str">
        <f t="shared" si="4"/>
        <v>U</v>
      </c>
      <c r="Q45" s="586">
        <f t="shared" si="12"/>
        <v>-0.75</v>
      </c>
      <c r="R45" s="635">
        <f t="shared" si="13"/>
        <v>0.5</v>
      </c>
      <c r="S45" s="600">
        <v>0.75</v>
      </c>
      <c r="T45" s="595">
        <f t="shared" si="7"/>
        <v>0.25</v>
      </c>
      <c r="U45" s="601">
        <v>2.31</v>
      </c>
      <c r="V45" s="595">
        <f t="shared" si="8"/>
        <v>-1.31</v>
      </c>
      <c r="W45" s="586">
        <f t="shared" si="10"/>
        <v>1.53</v>
      </c>
      <c r="X45" s="586">
        <f t="shared" si="11"/>
        <v>0.78</v>
      </c>
      <c r="Y45" s="726">
        <v>9</v>
      </c>
      <c r="Z45" s="726">
        <v>8</v>
      </c>
      <c r="AA45" s="726">
        <v>4</v>
      </c>
      <c r="AB45" s="726">
        <v>1</v>
      </c>
      <c r="AC45" s="726">
        <v>43</v>
      </c>
      <c r="AD45" s="726">
        <v>57</v>
      </c>
      <c r="AE45" s="726">
        <v>442</v>
      </c>
      <c r="AF45" s="562"/>
      <c r="AG45" s="562"/>
      <c r="AH45" s="562"/>
      <c r="AJ45" s="758" t="str">
        <f t="array" ref="AJ45">IF($K45="","",IF(SUM(IF(ISNUMBER(VALUE(RIGHT($AM45:$CY45,1))),VALUE(RIGHT($AM45:$CY45,1)),0))=$K45,"T","F"))</f>
        <v>T</v>
      </c>
      <c r="AK45" s="583">
        <f t="array" ref="AK45">IF($K45="","",SUM(IF(LEFT($AM45:$CY45,1)="s",1,0))-SUM(IF(RIGHT(LEFT($AM45:$CY45,2))="-",1,0)))</f>
        <v>0</v>
      </c>
      <c r="AL45" s="562">
        <f t="array" ref="AL45">IF($K45="","",SUM(IF(LEFT($AM45:$CY45,1)="X",1,0)))</f>
        <v>11</v>
      </c>
      <c r="AM45" s="668" t="s">
        <v>2474</v>
      </c>
      <c r="AN45" s="668" t="s">
        <v>2213</v>
      </c>
      <c r="AO45" s="668" t="s">
        <v>2472</v>
      </c>
      <c r="AP45" s="671" t="s">
        <v>4262</v>
      </c>
      <c r="AQ45" s="668" t="s">
        <v>2474</v>
      </c>
      <c r="AR45" s="668" t="s">
        <v>2474</v>
      </c>
      <c r="AS45" s="668" t="s">
        <v>2474</v>
      </c>
      <c r="AT45" s="668" t="s">
        <v>2474</v>
      </c>
      <c r="AU45" s="668" t="s">
        <v>2213</v>
      </c>
      <c r="AV45" s="668" t="s">
        <v>2474</v>
      </c>
      <c r="AW45" s="668" t="s">
        <v>2473</v>
      </c>
      <c r="AX45" s="669" t="s">
        <v>2473</v>
      </c>
      <c r="AY45" s="668" t="s">
        <v>2474</v>
      </c>
      <c r="AZ45" s="668" t="s">
        <v>126</v>
      </c>
      <c r="BA45" s="668" t="s">
        <v>2213</v>
      </c>
      <c r="BB45" s="668" t="s">
        <v>2472</v>
      </c>
      <c r="BC45" s="668" t="s">
        <v>126</v>
      </c>
      <c r="BD45" s="682" t="s">
        <v>4318</v>
      </c>
      <c r="BE45" s="668" t="s">
        <v>126</v>
      </c>
      <c r="BF45" s="668" t="s">
        <v>126</v>
      </c>
      <c r="BG45" s="668" t="s">
        <v>2472</v>
      </c>
      <c r="BH45" s="668" t="s">
        <v>126</v>
      </c>
      <c r="BI45" s="668" t="s">
        <v>126</v>
      </c>
      <c r="BJ45" s="668"/>
      <c r="BK45" s="668" t="s">
        <v>2213</v>
      </c>
      <c r="BL45" s="668"/>
      <c r="BM45" s="668" t="s">
        <v>126</v>
      </c>
      <c r="BN45" s="668" t="s">
        <v>2472</v>
      </c>
      <c r="BO45" s="668" t="s">
        <v>2471</v>
      </c>
      <c r="BP45" s="668" t="s">
        <v>2472</v>
      </c>
      <c r="BQ45" s="668" t="s">
        <v>2471</v>
      </c>
      <c r="BR45" s="668"/>
      <c r="BS45" s="668"/>
      <c r="BT45" s="668"/>
      <c r="BU45" s="668"/>
      <c r="BV45" s="668"/>
      <c r="BW45" s="668"/>
      <c r="BX45" s="668"/>
      <c r="BY45" s="668"/>
      <c r="BZ45" s="668" t="s">
        <v>126</v>
      </c>
      <c r="CA45" s="668" t="s">
        <v>126</v>
      </c>
      <c r="CB45" s="668"/>
      <c r="CC45" s="668"/>
      <c r="CD45" s="668"/>
      <c r="CE45" s="672"/>
      <c r="CF45" s="672"/>
      <c r="CG45" s="672"/>
      <c r="CH45" s="675"/>
    </row>
    <row r="46" spans="1:86" s="661" customFormat="1" ht="15" customHeight="1">
      <c r="A46" s="625">
        <v>42917</v>
      </c>
      <c r="B46" s="603"/>
      <c r="C46" s="603"/>
      <c r="D46" s="603"/>
      <c r="E46" s="603"/>
      <c r="F46" s="603"/>
      <c r="G46" s="585"/>
      <c r="H46" s="624" t="s">
        <v>1435</v>
      </c>
      <c r="I46" s="603" t="s">
        <v>3</v>
      </c>
      <c r="J46" s="603" t="s">
        <v>285</v>
      </c>
      <c r="K46" s="603">
        <v>0</v>
      </c>
      <c r="L46" s="603">
        <v>1</v>
      </c>
      <c r="M46" s="562" t="str">
        <f t="shared" si="2"/>
        <v>L</v>
      </c>
      <c r="N46" s="562">
        <f t="shared" si="3"/>
        <v>1</v>
      </c>
      <c r="O46" s="598">
        <f t="shared" si="9"/>
        <v>-1</v>
      </c>
      <c r="P46" s="562" t="str">
        <f t="shared" si="4"/>
        <v>U</v>
      </c>
      <c r="Q46" s="586">
        <f t="shared" si="12"/>
        <v>0</v>
      </c>
      <c r="R46" s="635">
        <f t="shared" si="13"/>
        <v>-1</v>
      </c>
      <c r="S46" s="600">
        <v>-0.05</v>
      </c>
      <c r="T46" s="595">
        <f t="shared" si="7"/>
        <v>-0.95</v>
      </c>
      <c r="U46" s="601">
        <v>2.5499999999999998</v>
      </c>
      <c r="V46" s="595">
        <f t="shared" si="8"/>
        <v>-1.5499999999999998</v>
      </c>
      <c r="W46" s="586">
        <f t="shared" si="10"/>
        <v>1.25</v>
      </c>
      <c r="X46" s="586">
        <f t="shared" si="11"/>
        <v>1.2999999999999998</v>
      </c>
      <c r="Y46" s="599">
        <v>11</v>
      </c>
      <c r="Z46" s="599">
        <v>12</v>
      </c>
      <c r="AA46" s="599">
        <v>2</v>
      </c>
      <c r="AB46" s="599">
        <v>4</v>
      </c>
      <c r="AC46" s="599">
        <v>54</v>
      </c>
      <c r="AD46" s="599">
        <v>46</v>
      </c>
      <c r="AE46" s="599">
        <v>442</v>
      </c>
      <c r="AF46" s="562"/>
      <c r="AG46" s="562"/>
      <c r="AH46" s="562"/>
      <c r="AJ46" s="758" t="str">
        <f t="array" ref="AJ46">IF($K46="","",IF(SUM(IF(ISNUMBER(VALUE(RIGHT($AM46:$CY46,1))),VALUE(RIGHT($AM46:$CY46,1)),0))=$K46,"T","F"))</f>
        <v>T</v>
      </c>
      <c r="AK46" s="583">
        <f t="array" ref="AK46">IF($K46="","",SUM(IF(LEFT($AM46:$CY46,1)="s",1,0))-SUM(IF(RIGHT(LEFT($AM46:$CY46,2))="-",1,0)))</f>
        <v>0</v>
      </c>
      <c r="AL46" s="562">
        <f t="array" ref="AL46">IF($K46="","",SUM(IF(LEFT($AM46:$CY46,1)="X",1,0)))</f>
        <v>11</v>
      </c>
      <c r="AM46" s="668" t="s">
        <v>2474</v>
      </c>
      <c r="AN46" s="668" t="s">
        <v>2213</v>
      </c>
      <c r="AO46" s="668" t="s">
        <v>2472</v>
      </c>
      <c r="AP46" s="668" t="s">
        <v>2474</v>
      </c>
      <c r="AQ46" s="668" t="s">
        <v>2474</v>
      </c>
      <c r="AR46" s="668" t="s">
        <v>4389</v>
      </c>
      <c r="AS46" s="668" t="s">
        <v>2474</v>
      </c>
      <c r="AT46" s="668" t="s">
        <v>2474</v>
      </c>
      <c r="AU46" s="668" t="s">
        <v>4368</v>
      </c>
      <c r="AV46" s="668" t="s">
        <v>2474</v>
      </c>
      <c r="AW46" s="668" t="s">
        <v>4389</v>
      </c>
      <c r="AX46" s="668" t="s">
        <v>4378</v>
      </c>
      <c r="AY46" s="669" t="s">
        <v>2474</v>
      </c>
      <c r="AZ46" s="668" t="s">
        <v>126</v>
      </c>
      <c r="BA46" s="668" t="s">
        <v>2213</v>
      </c>
      <c r="BB46" s="668" t="s">
        <v>2472</v>
      </c>
      <c r="BC46" s="668" t="s">
        <v>126</v>
      </c>
      <c r="BD46" s="668" t="s">
        <v>2474</v>
      </c>
      <c r="BE46" s="668" t="s">
        <v>126</v>
      </c>
      <c r="BF46" s="668" t="s">
        <v>2472</v>
      </c>
      <c r="BG46" s="668" t="s">
        <v>2472</v>
      </c>
      <c r="BH46" s="668" t="s">
        <v>126</v>
      </c>
      <c r="BI46" s="668" t="s">
        <v>126</v>
      </c>
      <c r="BJ46" s="668"/>
      <c r="BK46" s="668" t="s">
        <v>4367</v>
      </c>
      <c r="BL46" s="668"/>
      <c r="BM46" s="668" t="s">
        <v>126</v>
      </c>
      <c r="BN46" s="668" t="s">
        <v>4391</v>
      </c>
      <c r="BO46" s="668" t="s">
        <v>4389</v>
      </c>
      <c r="BP46" s="668" t="s">
        <v>4391</v>
      </c>
      <c r="BQ46" s="668" t="s">
        <v>4391</v>
      </c>
      <c r="BR46" s="668"/>
      <c r="BS46" s="668"/>
      <c r="BT46" s="668"/>
      <c r="BU46" s="668"/>
      <c r="BV46" s="668"/>
      <c r="BW46" s="668"/>
      <c r="BX46" s="668"/>
      <c r="BY46" s="668"/>
      <c r="BZ46" s="668" t="s">
        <v>126</v>
      </c>
      <c r="CA46" s="668" t="s">
        <v>126</v>
      </c>
      <c r="CB46" s="668"/>
      <c r="CC46" s="668"/>
      <c r="CD46" s="668"/>
      <c r="CE46" s="672"/>
      <c r="CF46" s="672"/>
      <c r="CG46" s="672"/>
      <c r="CH46" s="675"/>
    </row>
    <row r="47" spans="1:86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1202</v>
      </c>
      <c r="I47" s="603" t="s">
        <v>2</v>
      </c>
      <c r="J47" s="603" t="s">
        <v>285</v>
      </c>
      <c r="K47" s="603">
        <v>2</v>
      </c>
      <c r="L47" s="603">
        <v>0</v>
      </c>
      <c r="M47" s="562" t="str">
        <f t="shared" si="2"/>
        <v>W</v>
      </c>
      <c r="N47" s="562">
        <f t="shared" si="3"/>
        <v>2</v>
      </c>
      <c r="O47" s="598">
        <f t="shared" si="9"/>
        <v>2</v>
      </c>
      <c r="P47" s="562" t="str">
        <f t="shared" si="4"/>
        <v>U</v>
      </c>
      <c r="Q47" s="586">
        <f t="shared" si="12"/>
        <v>0.25</v>
      </c>
      <c r="R47" s="635">
        <f t="shared" si="13"/>
        <v>1</v>
      </c>
      <c r="S47" s="600">
        <v>-0.31</v>
      </c>
      <c r="T47" s="595">
        <f t="shared" si="7"/>
        <v>2.31</v>
      </c>
      <c r="U47" s="601">
        <v>2.57</v>
      </c>
      <c r="V47" s="595">
        <f t="shared" si="8"/>
        <v>-0.56999999999999984</v>
      </c>
      <c r="W47" s="586">
        <f t="shared" si="10"/>
        <v>1.1299999999999999</v>
      </c>
      <c r="X47" s="586">
        <f t="shared" si="11"/>
        <v>1.44</v>
      </c>
      <c r="Y47" s="599">
        <v>18</v>
      </c>
      <c r="Z47" s="599">
        <v>14</v>
      </c>
      <c r="AA47" s="599">
        <v>9</v>
      </c>
      <c r="AB47" s="599">
        <v>4</v>
      </c>
      <c r="AC47" s="599">
        <v>35</v>
      </c>
      <c r="AD47" s="599">
        <v>65</v>
      </c>
      <c r="AE47" s="599">
        <v>442</v>
      </c>
      <c r="AF47" s="562"/>
      <c r="AG47" s="562"/>
      <c r="AH47" s="562"/>
      <c r="AJ47" s="758" t="str">
        <f t="array" ref="AJ47">IF($K47="","",IF(SUM(IF(ISNUMBER(VALUE(RIGHT($AM47:$CY47,1))),VALUE(RIGHT($AM47:$CY47,1)),0))=$K47,"T","F"))</f>
        <v>T</v>
      </c>
      <c r="AK47" s="583">
        <f t="array" ref="AK47">IF($K47="","",SUM(IF(LEFT($AM47:$CY47,1)="s",1,0))-SUM(IF(RIGHT(LEFT($AM47:$CY47,2))="-",1,0)))</f>
        <v>0</v>
      </c>
      <c r="AL47" s="562">
        <f t="array" ref="AL47">IF($K47="","",SUM(IF(LEFT($AM47:$CY47,1)="X",1,0)))</f>
        <v>11</v>
      </c>
      <c r="AM47" s="668" t="s">
        <v>2474</v>
      </c>
      <c r="AN47" s="668" t="s">
        <v>2213</v>
      </c>
      <c r="AO47" s="668" t="s">
        <v>4478</v>
      </c>
      <c r="AP47" s="668" t="s">
        <v>4474</v>
      </c>
      <c r="AQ47" s="671" t="s">
        <v>4485</v>
      </c>
      <c r="AR47" s="671" t="s">
        <v>4485</v>
      </c>
      <c r="AS47" s="668" t="s">
        <v>4475</v>
      </c>
      <c r="AT47" s="671" t="s">
        <v>4493</v>
      </c>
      <c r="AU47" s="668" t="s">
        <v>2213</v>
      </c>
      <c r="AV47" s="668" t="s">
        <v>4476</v>
      </c>
      <c r="AW47" s="668" t="s">
        <v>4474</v>
      </c>
      <c r="AX47" s="668" t="s">
        <v>2213</v>
      </c>
      <c r="AY47" s="668" t="s">
        <v>4441</v>
      </c>
      <c r="AZ47" s="668"/>
      <c r="BA47" s="668" t="s">
        <v>2213</v>
      </c>
      <c r="BB47" s="668" t="s">
        <v>2472</v>
      </c>
      <c r="BC47" s="668"/>
      <c r="BD47" s="671" t="s">
        <v>4492</v>
      </c>
      <c r="BE47" s="668"/>
      <c r="BF47" s="668" t="s">
        <v>4477</v>
      </c>
      <c r="BG47" s="668" t="s">
        <v>4479</v>
      </c>
      <c r="BH47" s="668"/>
      <c r="BI47" s="668"/>
      <c r="BJ47" s="668"/>
      <c r="BK47" s="668" t="s">
        <v>2213</v>
      </c>
      <c r="BL47" s="668"/>
      <c r="BM47" s="668" t="s">
        <v>4484</v>
      </c>
      <c r="BN47" s="668" t="s">
        <v>4481</v>
      </c>
      <c r="BO47" s="668" t="s">
        <v>4482</v>
      </c>
      <c r="BP47" s="668" t="s">
        <v>4483</v>
      </c>
      <c r="BQ47" s="668" t="s">
        <v>2472</v>
      </c>
      <c r="BR47" s="668"/>
      <c r="BS47" s="668"/>
      <c r="BT47" s="668"/>
      <c r="BU47" s="668"/>
      <c r="BV47" s="668"/>
      <c r="BW47" s="668"/>
      <c r="BX47" s="668"/>
      <c r="BY47" s="668"/>
      <c r="BZ47" s="668" t="s">
        <v>4480</v>
      </c>
      <c r="CA47" s="734"/>
      <c r="CB47" s="668"/>
      <c r="CC47" s="668"/>
      <c r="CD47" s="668"/>
      <c r="CE47" s="672"/>
      <c r="CF47" s="672"/>
      <c r="CG47" s="672"/>
      <c r="CH47" s="675"/>
    </row>
    <row r="48" spans="1:86" s="661" customFormat="1" ht="15" customHeight="1">
      <c r="A48" s="626">
        <v>42928</v>
      </c>
      <c r="B48" s="603"/>
      <c r="C48" s="603"/>
      <c r="D48" s="603"/>
      <c r="E48" s="603"/>
      <c r="F48" s="603"/>
      <c r="G48" s="585"/>
      <c r="H48" s="623" t="s">
        <v>3986</v>
      </c>
      <c r="I48" s="596" t="s">
        <v>2240</v>
      </c>
      <c r="J48" s="596" t="s">
        <v>3988</v>
      </c>
      <c r="K48" s="596">
        <v>2</v>
      </c>
      <c r="L48" s="596">
        <v>0</v>
      </c>
      <c r="M48" s="562" t="str">
        <f t="shared" si="2"/>
        <v>W</v>
      </c>
      <c r="N48" s="562">
        <f t="shared" si="3"/>
        <v>2</v>
      </c>
      <c r="O48" s="598">
        <f t="shared" si="9"/>
        <v>2</v>
      </c>
      <c r="P48" s="562" t="str">
        <f t="shared" si="4"/>
        <v>U</v>
      </c>
      <c r="Q48" s="586"/>
      <c r="R48" s="63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758" t="str">
        <f t="array" ref="AJ48">IF($K48="","",IF(SUM(IF(ISNUMBER(VALUE(RIGHT($AM48:$CY48,1))),VALUE(RIGHT($AM48:$CY48,1)),0))=$K48,"T","F"))</f>
        <v>T</v>
      </c>
      <c r="AK48" s="583">
        <f t="array" ref="AK48">IF($K48="","",SUM(IF(LEFT($AM48:$CY48,1)="s",1,0))-SUM(IF(RIGHT(LEFT($AM48:$CY48,2))="-",1,0)))</f>
        <v>0</v>
      </c>
      <c r="AL48" s="562">
        <f t="array" ref="AL48">IF($K48="","",SUM(IF(LEFT($AM48:$CY48,1)="X",1,0)))</f>
        <v>11</v>
      </c>
      <c r="AM48" s="668" t="s">
        <v>4572</v>
      </c>
      <c r="AN48" s="668" t="s">
        <v>2213</v>
      </c>
      <c r="AO48" s="668" t="s">
        <v>4639</v>
      </c>
      <c r="AP48" s="668" t="s">
        <v>4639</v>
      </c>
      <c r="AQ48" s="668"/>
      <c r="AR48" s="668" t="s">
        <v>4638</v>
      </c>
      <c r="AS48" s="668" t="s">
        <v>4639</v>
      </c>
      <c r="AT48" s="668" t="s">
        <v>4640</v>
      </c>
      <c r="AU48" s="668" t="s">
        <v>2213</v>
      </c>
      <c r="AV48" s="668" t="s">
        <v>4639</v>
      </c>
      <c r="AW48" s="668" t="s">
        <v>4572</v>
      </c>
      <c r="AX48" s="668" t="s">
        <v>2213</v>
      </c>
      <c r="AY48" s="668" t="s">
        <v>4572</v>
      </c>
      <c r="AZ48" s="668"/>
      <c r="BA48" s="668" t="s">
        <v>2213</v>
      </c>
      <c r="BB48" s="668" t="s">
        <v>4577</v>
      </c>
      <c r="BC48" s="668"/>
      <c r="BD48" s="668" t="s">
        <v>4574</v>
      </c>
      <c r="BE48" s="668"/>
      <c r="BF48" s="668" t="s">
        <v>4643</v>
      </c>
      <c r="BG48" s="668" t="s">
        <v>4576</v>
      </c>
      <c r="BH48" s="668"/>
      <c r="BI48" s="668"/>
      <c r="BJ48" s="668"/>
      <c r="BK48" s="668" t="s">
        <v>2213</v>
      </c>
      <c r="BL48" s="668"/>
      <c r="BM48" s="668"/>
      <c r="BN48" s="668" t="s">
        <v>4642</v>
      </c>
      <c r="BO48" s="668" t="s">
        <v>4642</v>
      </c>
      <c r="BP48" s="668" t="s">
        <v>4641</v>
      </c>
      <c r="BQ48" s="668" t="s">
        <v>4577</v>
      </c>
      <c r="BR48" s="668"/>
      <c r="BS48" s="668"/>
      <c r="BT48" s="668"/>
      <c r="BU48" s="668"/>
      <c r="BV48" s="668"/>
      <c r="BW48" s="668"/>
      <c r="BX48" s="668"/>
      <c r="BY48" s="668"/>
      <c r="BZ48" s="668" t="s">
        <v>4577</v>
      </c>
      <c r="CA48" s="668"/>
      <c r="CB48" s="668"/>
      <c r="CC48" s="668"/>
      <c r="CD48" s="668"/>
      <c r="CE48" s="672"/>
      <c r="CF48" s="672"/>
      <c r="CG48" s="672"/>
      <c r="CH48" s="675"/>
    </row>
    <row r="49" spans="1:88" s="661" customFormat="1" ht="15" customHeight="1">
      <c r="A49" s="625">
        <v>42945</v>
      </c>
      <c r="B49" s="603"/>
      <c r="C49" s="603"/>
      <c r="D49" s="603"/>
      <c r="E49" s="603"/>
      <c r="F49" s="603"/>
      <c r="G49" s="585"/>
      <c r="H49" s="624" t="s">
        <v>645</v>
      </c>
      <c r="I49" s="603" t="s">
        <v>3</v>
      </c>
      <c r="J49" s="603" t="s">
        <v>285</v>
      </c>
      <c r="K49" s="603">
        <v>2</v>
      </c>
      <c r="L49" s="603">
        <v>2</v>
      </c>
      <c r="M49" s="562" t="str">
        <f t="shared" si="2"/>
        <v>D</v>
      </c>
      <c r="N49" s="562">
        <f t="shared" si="3"/>
        <v>4</v>
      </c>
      <c r="O49" s="598">
        <f t="shared" si="9"/>
        <v>0</v>
      </c>
      <c r="P49" s="562" t="str">
        <f t="shared" si="4"/>
        <v>O</v>
      </c>
      <c r="Q49" s="586">
        <f t="shared" si="12"/>
        <v>0.25</v>
      </c>
      <c r="R49" s="635">
        <f t="shared" si="13"/>
        <v>0.5</v>
      </c>
      <c r="S49" s="600">
        <v>-0.42</v>
      </c>
      <c r="T49" s="595">
        <f t="shared" si="7"/>
        <v>0.42</v>
      </c>
      <c r="U49" s="601">
        <v>2.66</v>
      </c>
      <c r="V49" s="595">
        <f t="shared" si="8"/>
        <v>1.3399999999999999</v>
      </c>
      <c r="W49" s="586">
        <f t="shared" si="10"/>
        <v>1.1200000000000001</v>
      </c>
      <c r="X49" s="586">
        <f t="shared" si="11"/>
        <v>1.54</v>
      </c>
      <c r="Y49" s="749">
        <v>18</v>
      </c>
      <c r="Z49" s="749">
        <v>18</v>
      </c>
      <c r="AA49" s="749">
        <v>5</v>
      </c>
      <c r="AB49" s="749">
        <v>6</v>
      </c>
      <c r="AC49" s="749">
        <v>38</v>
      </c>
      <c r="AD49" s="749">
        <v>62</v>
      </c>
      <c r="AE49" s="749">
        <v>442</v>
      </c>
      <c r="AF49" s="562"/>
      <c r="AG49" s="562"/>
      <c r="AH49" s="562"/>
      <c r="AJ49" s="758" t="str">
        <f t="array" ref="AJ49">IF($K49="","",IF(SUM(IF(ISNUMBER(VALUE(RIGHT($AM49:$CY49,1))),VALUE(RIGHT($AM49:$CY49,1)),0))=$K49,"T","F"))</f>
        <v>T</v>
      </c>
      <c r="AK49" s="583">
        <f t="array" ref="AK49">IF($K49="","",SUM(IF(LEFT($AM49:$CY49,1)="s",1,0))-SUM(IF(RIGHT(LEFT($AM49:$CY49,2))="-",1,0)))</f>
        <v>0</v>
      </c>
      <c r="AL49" s="562">
        <f t="array" ref="AL49">IF($K49="","",SUM(IF(LEFT($AM49:$CY49,1)="X",1,0)))</f>
        <v>11</v>
      </c>
      <c r="AM49" s="668" t="s">
        <v>4727</v>
      </c>
      <c r="AN49" s="668" t="s">
        <v>2213</v>
      </c>
      <c r="AO49" s="668" t="s">
        <v>4742</v>
      </c>
      <c r="AP49" s="668" t="s">
        <v>4727</v>
      </c>
      <c r="AQ49" s="671" t="s">
        <v>2271</v>
      </c>
      <c r="AR49" s="668" t="s">
        <v>4727</v>
      </c>
      <c r="AS49" s="669" t="s">
        <v>4727</v>
      </c>
      <c r="AT49" s="668" t="s">
        <v>4727</v>
      </c>
      <c r="AU49" s="668" t="s">
        <v>2213</v>
      </c>
      <c r="AV49" s="668" t="s">
        <v>4727</v>
      </c>
      <c r="AW49" s="671" t="s">
        <v>2313</v>
      </c>
      <c r="AX49" s="668" t="s">
        <v>2213</v>
      </c>
      <c r="AY49" s="671" t="s">
        <v>4740</v>
      </c>
      <c r="AZ49" s="668"/>
      <c r="BA49" s="668" t="s">
        <v>2213</v>
      </c>
      <c r="BB49" s="668" t="s">
        <v>4738</v>
      </c>
      <c r="BC49" s="668"/>
      <c r="BD49" s="668" t="s">
        <v>4727</v>
      </c>
      <c r="BE49" s="668"/>
      <c r="BF49" s="668" t="s">
        <v>4742</v>
      </c>
      <c r="BG49" s="668" t="s">
        <v>4738</v>
      </c>
      <c r="BH49" s="668"/>
      <c r="BI49" s="668"/>
      <c r="BJ49" s="668"/>
      <c r="BK49" s="668" t="s">
        <v>2213</v>
      </c>
      <c r="BL49" s="668"/>
      <c r="BM49" s="668"/>
      <c r="BN49" s="668" t="s">
        <v>4741</v>
      </c>
      <c r="BO49" s="668" t="s">
        <v>4742</v>
      </c>
      <c r="BP49" s="671" t="s">
        <v>4739</v>
      </c>
      <c r="BQ49" s="668" t="s">
        <v>4741</v>
      </c>
      <c r="BR49" s="671"/>
      <c r="BS49" s="668"/>
      <c r="BT49" s="668"/>
      <c r="BU49" s="668"/>
      <c r="BV49" s="668"/>
      <c r="BW49" s="668"/>
      <c r="BX49" s="668"/>
      <c r="BY49" s="668"/>
      <c r="BZ49" s="668"/>
      <c r="CA49" s="668"/>
      <c r="CB49" s="668"/>
      <c r="CC49" s="668"/>
      <c r="CD49" s="671"/>
      <c r="CE49" s="672"/>
      <c r="CF49" s="672"/>
      <c r="CG49" s="672"/>
      <c r="CH49" s="675"/>
    </row>
    <row r="50" spans="1:88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259</v>
      </c>
      <c r="I50" s="603" t="s">
        <v>3</v>
      </c>
      <c r="J50" s="603" t="s">
        <v>285</v>
      </c>
      <c r="K50" s="603">
        <v>1</v>
      </c>
      <c r="L50" s="603">
        <v>2</v>
      </c>
      <c r="M50" s="562" t="str">
        <f t="shared" si="2"/>
        <v>L</v>
      </c>
      <c r="N50" s="562">
        <f t="shared" si="3"/>
        <v>3</v>
      </c>
      <c r="O50" s="598">
        <f t="shared" si="9"/>
        <v>-1</v>
      </c>
      <c r="P50" s="562" t="str">
        <f t="shared" si="4"/>
        <v>O</v>
      </c>
      <c r="Q50" s="586">
        <f t="shared" si="12"/>
        <v>0.25</v>
      </c>
      <c r="R50" s="635">
        <f t="shared" si="13"/>
        <v>-1</v>
      </c>
      <c r="S50" s="600">
        <v>-0.21</v>
      </c>
      <c r="T50" s="595">
        <f t="shared" si="7"/>
        <v>-0.79</v>
      </c>
      <c r="U50" s="601">
        <v>2.42</v>
      </c>
      <c r="V50" s="595">
        <f t="shared" si="8"/>
        <v>0.58000000000000007</v>
      </c>
      <c r="W50" s="586">
        <f t="shared" si="10"/>
        <v>1.105</v>
      </c>
      <c r="X50" s="586">
        <f t="shared" si="11"/>
        <v>1.3149999999999999</v>
      </c>
      <c r="Y50" s="599">
        <v>10</v>
      </c>
      <c r="Z50" s="599">
        <v>10</v>
      </c>
      <c r="AA50" s="599">
        <v>6</v>
      </c>
      <c r="AB50" s="599">
        <v>5</v>
      </c>
      <c r="AC50" s="599">
        <v>54</v>
      </c>
      <c r="AD50" s="599">
        <v>46</v>
      </c>
      <c r="AE50" s="599">
        <v>442</v>
      </c>
      <c r="AF50" s="562"/>
      <c r="AG50" s="562"/>
      <c r="AH50" s="562"/>
      <c r="AJ50" s="758" t="str">
        <f t="array" ref="AJ50">IF($K50="","",IF(SUM(IF(ISNUMBER(VALUE(RIGHT($AM50:$CY50,1))),VALUE(RIGHT($AM50:$CY50,1)),0))=$K50,"T","F"))</f>
        <v>T</v>
      </c>
      <c r="AK50" s="583">
        <f t="array" ref="AK50">IF($K50="","",SUM(IF(LEFT($AM50:$CY50,1)="s",1,0))-SUM(IF(RIGHT(LEFT($AM50:$CY50,2))="-",1,0)))</f>
        <v>0</v>
      </c>
      <c r="AL50" s="562">
        <f t="array" ref="AL50">IF($K50="","",SUM(IF(LEFT($AM50:$CY50,1)="X",1,0)))</f>
        <v>11</v>
      </c>
      <c r="AM50" s="668" t="s">
        <v>2474</v>
      </c>
      <c r="AN50" s="668" t="s">
        <v>2213</v>
      </c>
      <c r="AO50" s="668" t="s">
        <v>126</v>
      </c>
      <c r="AP50" s="668" t="s">
        <v>2474</v>
      </c>
      <c r="AQ50" s="668" t="s">
        <v>2474</v>
      </c>
      <c r="AR50" s="668" t="s">
        <v>2473</v>
      </c>
      <c r="AS50" s="669" t="s">
        <v>2474</v>
      </c>
      <c r="AT50" s="682" t="s">
        <v>4921</v>
      </c>
      <c r="AU50" s="668" t="s">
        <v>2213</v>
      </c>
      <c r="AV50" s="668" t="s">
        <v>2474</v>
      </c>
      <c r="AW50" s="668" t="s">
        <v>2473</v>
      </c>
      <c r="AX50" s="668" t="s">
        <v>2213</v>
      </c>
      <c r="AY50" s="668" t="s">
        <v>2472</v>
      </c>
      <c r="AZ50" s="668" t="s">
        <v>126</v>
      </c>
      <c r="BA50" s="668" t="s">
        <v>126</v>
      </c>
      <c r="BB50" s="668" t="s">
        <v>2472</v>
      </c>
      <c r="BC50" s="668" t="s">
        <v>126</v>
      </c>
      <c r="BD50" s="668" t="s">
        <v>2474</v>
      </c>
      <c r="BE50" s="668" t="s">
        <v>126</v>
      </c>
      <c r="BF50" s="668" t="s">
        <v>2472</v>
      </c>
      <c r="BG50" s="668" t="s">
        <v>2471</v>
      </c>
      <c r="BH50" s="668" t="s">
        <v>126</v>
      </c>
      <c r="BI50" s="668" t="s">
        <v>126</v>
      </c>
      <c r="BJ50" s="668"/>
      <c r="BK50" s="668" t="s">
        <v>2213</v>
      </c>
      <c r="BL50" s="668"/>
      <c r="BM50" s="668" t="s">
        <v>126</v>
      </c>
      <c r="BN50" s="668" t="s">
        <v>2471</v>
      </c>
      <c r="BO50" s="668" t="s">
        <v>2473</v>
      </c>
      <c r="BP50" s="671" t="s">
        <v>4843</v>
      </c>
      <c r="BQ50" s="668" t="s">
        <v>2471</v>
      </c>
      <c r="BR50" s="668" t="s">
        <v>126</v>
      </c>
      <c r="BS50" s="668" t="s">
        <v>126</v>
      </c>
      <c r="BT50" s="668" t="s">
        <v>126</v>
      </c>
      <c r="BU50" s="668" t="s">
        <v>126</v>
      </c>
      <c r="BV50" s="668" t="s">
        <v>2472</v>
      </c>
      <c r="BW50" s="668" t="s">
        <v>126</v>
      </c>
      <c r="BX50" s="668" t="s">
        <v>126</v>
      </c>
      <c r="BY50" s="668" t="s">
        <v>126</v>
      </c>
      <c r="BZ50" s="668" t="s">
        <v>126</v>
      </c>
      <c r="CA50" s="668"/>
      <c r="CB50" s="668"/>
      <c r="CC50" s="668"/>
      <c r="CD50" s="668"/>
      <c r="CE50" s="672"/>
      <c r="CF50" s="672"/>
      <c r="CG50" s="672"/>
      <c r="CH50" s="675"/>
    </row>
    <row r="51" spans="1:88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253</v>
      </c>
      <c r="I51" s="603" t="s">
        <v>2</v>
      </c>
      <c r="J51" s="603" t="s">
        <v>285</v>
      </c>
      <c r="K51" s="603">
        <v>3</v>
      </c>
      <c r="L51" s="603">
        <v>2</v>
      </c>
      <c r="M51" s="562" t="str">
        <f t="shared" si="2"/>
        <v>W</v>
      </c>
      <c r="N51" s="562">
        <f t="shared" si="3"/>
        <v>5</v>
      </c>
      <c r="O51" s="598">
        <f t="shared" si="9"/>
        <v>1</v>
      </c>
      <c r="P51" s="562" t="str">
        <f t="shared" si="4"/>
        <v>O</v>
      </c>
      <c r="Q51" s="586">
        <f t="shared" si="12"/>
        <v>0.5</v>
      </c>
      <c r="R51" s="635">
        <f t="shared" si="13"/>
        <v>1</v>
      </c>
      <c r="S51" s="600">
        <v>-0.59</v>
      </c>
      <c r="T51" s="595">
        <f t="shared" si="7"/>
        <v>1.5899999999999999</v>
      </c>
      <c r="U51" s="601">
        <v>2.61</v>
      </c>
      <c r="V51" s="595">
        <f t="shared" si="8"/>
        <v>2.39</v>
      </c>
      <c r="W51" s="586">
        <f t="shared" si="10"/>
        <v>1.01</v>
      </c>
      <c r="X51" s="586">
        <f t="shared" si="11"/>
        <v>1.5999999999999999</v>
      </c>
      <c r="Y51" s="599">
        <v>16</v>
      </c>
      <c r="Z51" s="599">
        <v>11</v>
      </c>
      <c r="AA51" s="599">
        <v>5</v>
      </c>
      <c r="AB51" s="599">
        <v>3</v>
      </c>
      <c r="AC51" s="599">
        <v>44</v>
      </c>
      <c r="AD51" s="599">
        <v>56</v>
      </c>
      <c r="AE51" s="599">
        <v>442</v>
      </c>
      <c r="AF51" s="562"/>
      <c r="AG51" s="562"/>
      <c r="AH51" s="562"/>
      <c r="AJ51" s="758" t="str">
        <f t="array" ref="AJ51">IF($K51="","",IF(SUM(IF(ISNUMBER(VALUE(RIGHT($AM51:$CY51,1))),VALUE(RIGHT($AM51:$CY51,1)),0))=$K51,"T","F"))</f>
        <v>T</v>
      </c>
      <c r="AK51" s="583">
        <f t="array" ref="AK51">IF($K51="","",SUM(IF(LEFT($AM51:$CY51,1)="s",1,0))-SUM(IF(RIGHT(LEFT($AM51:$CY51,2))="-",1,0)))</f>
        <v>0</v>
      </c>
      <c r="AL51" s="562">
        <f t="array" ref="AL51">IF($K51="","",SUM(IF(LEFT($AM51:$CY51,1)="X",1,0)))</f>
        <v>11</v>
      </c>
      <c r="AM51" s="651" t="s">
        <v>4889</v>
      </c>
      <c r="AN51" s="668" t="s">
        <v>2213</v>
      </c>
      <c r="AO51" s="651" t="s">
        <v>4893</v>
      </c>
      <c r="AP51" s="651" t="s">
        <v>4890</v>
      </c>
      <c r="AQ51" s="652" t="s">
        <v>2271</v>
      </c>
      <c r="AR51" s="651" t="s">
        <v>4889</v>
      </c>
      <c r="AS51" s="651" t="s">
        <v>4848</v>
      </c>
      <c r="AT51" s="651" t="s">
        <v>4889</v>
      </c>
      <c r="AU51" s="668" t="s">
        <v>2213</v>
      </c>
      <c r="AV51" s="652" t="s">
        <v>4936</v>
      </c>
      <c r="AW51" s="694" t="s">
        <v>4889</v>
      </c>
      <c r="AX51" s="668" t="s">
        <v>2213</v>
      </c>
      <c r="AY51" s="668" t="s">
        <v>2213</v>
      </c>
      <c r="AZ51" s="651"/>
      <c r="BA51" s="651"/>
      <c r="BB51" s="651" t="s">
        <v>4892</v>
      </c>
      <c r="BC51" s="651"/>
      <c r="BD51" s="694" t="s">
        <v>4890</v>
      </c>
      <c r="BE51" s="668"/>
      <c r="BF51" s="651" t="s">
        <v>4866</v>
      </c>
      <c r="BG51" s="651" t="s">
        <v>4867</v>
      </c>
      <c r="BH51" s="668" t="s">
        <v>2213</v>
      </c>
      <c r="BI51" s="651"/>
      <c r="BJ51" s="733"/>
      <c r="BK51" s="668" t="s">
        <v>2213</v>
      </c>
      <c r="BL51" s="668"/>
      <c r="BM51" s="651"/>
      <c r="BN51" s="651" t="s">
        <v>4866</v>
      </c>
      <c r="BO51" s="652" t="s">
        <v>4894</v>
      </c>
      <c r="BP51" s="651" t="s">
        <v>4891</v>
      </c>
      <c r="BQ51" s="652" t="s">
        <v>4895</v>
      </c>
      <c r="BR51" s="668"/>
      <c r="BS51" s="651"/>
      <c r="BT51" s="651"/>
      <c r="BU51" s="651" t="s">
        <v>4892</v>
      </c>
      <c r="BV51" s="651" t="s">
        <v>4893</v>
      </c>
      <c r="BW51" s="651"/>
      <c r="BX51" s="651"/>
      <c r="BY51" s="651"/>
      <c r="BZ51" s="733"/>
      <c r="CA51" s="668"/>
      <c r="CB51" s="651"/>
      <c r="CC51" s="668"/>
      <c r="CD51" s="668"/>
      <c r="CE51" s="672"/>
      <c r="CF51" s="672"/>
      <c r="CG51" s="672"/>
      <c r="CH51" s="675"/>
    </row>
    <row r="52" spans="1:88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256</v>
      </c>
      <c r="I52" s="603" t="s">
        <v>2</v>
      </c>
      <c r="J52" s="603" t="s">
        <v>285</v>
      </c>
      <c r="K52" s="603">
        <v>1</v>
      </c>
      <c r="L52" s="603">
        <v>4</v>
      </c>
      <c r="M52" s="562" t="str">
        <f t="shared" si="2"/>
        <v>L</v>
      </c>
      <c r="N52" s="562">
        <f t="shared" si="3"/>
        <v>5</v>
      </c>
      <c r="O52" s="598">
        <f t="shared" si="9"/>
        <v>-3</v>
      </c>
      <c r="P52" s="562" t="str">
        <f t="shared" si="4"/>
        <v>O</v>
      </c>
      <c r="Q52" s="586">
        <f t="shared" si="12"/>
        <v>0.5</v>
      </c>
      <c r="R52" s="635">
        <f t="shared" si="13"/>
        <v>-1</v>
      </c>
      <c r="S52" s="600">
        <v>-0.46</v>
      </c>
      <c r="T52" s="595">
        <f t="shared" si="7"/>
        <v>-2.54</v>
      </c>
      <c r="U52" s="601">
        <v>2.58</v>
      </c>
      <c r="V52" s="595">
        <f t="shared" si="8"/>
        <v>2.42</v>
      </c>
      <c r="W52" s="586">
        <f>IF(S52="","",(S52+U52)/2)</f>
        <v>1.06</v>
      </c>
      <c r="X52" s="586">
        <f t="shared" si="11"/>
        <v>1.52</v>
      </c>
      <c r="Y52" s="599">
        <v>14</v>
      </c>
      <c r="Z52" s="599">
        <v>17</v>
      </c>
      <c r="AA52" s="599">
        <v>7</v>
      </c>
      <c r="AB52" s="599">
        <v>6</v>
      </c>
      <c r="AC52" s="599">
        <v>46</v>
      </c>
      <c r="AD52" s="599">
        <v>54</v>
      </c>
      <c r="AE52" s="599">
        <v>442</v>
      </c>
      <c r="AF52" s="562"/>
      <c r="AG52" s="562"/>
      <c r="AH52" s="562"/>
      <c r="AJ52" s="758" t="str">
        <f t="array" ref="AJ52">IF($K52="","",IF(SUM(IF(ISNUMBER(VALUE(RIGHT($AM52:$CY52,1))),VALUE(RIGHT($AM52:$CY52,1)),0))=$K52,"T","F"))</f>
        <v>T</v>
      </c>
      <c r="AK52" s="583">
        <f t="array" ref="AK52">IF($K52="","",SUM(IF(LEFT($AM52:$CY52,1)="s",1,0))-SUM(IF(RIGHT(LEFT($AM52:$CY52,2))="-",1,0)))</f>
        <v>0</v>
      </c>
      <c r="AL52" s="562">
        <f t="array" ref="AL52">IF($K52="","",SUM(IF(LEFT($AM52:$CY52,1)="X",1,0)))</f>
        <v>11</v>
      </c>
      <c r="AM52" s="651" t="s">
        <v>2217</v>
      </c>
      <c r="AN52" s="668" t="s">
        <v>2213</v>
      </c>
      <c r="AO52" s="668" t="s">
        <v>4952</v>
      </c>
      <c r="AP52" s="651" t="s">
        <v>2217</v>
      </c>
      <c r="AQ52" s="651" t="s">
        <v>2217</v>
      </c>
      <c r="AR52" s="652" t="s">
        <v>2207</v>
      </c>
      <c r="AS52" s="651" t="s">
        <v>2217</v>
      </c>
      <c r="AT52" s="651" t="s">
        <v>2217</v>
      </c>
      <c r="AU52" s="668" t="s">
        <v>2213</v>
      </c>
      <c r="AV52" s="651" t="s">
        <v>4956</v>
      </c>
      <c r="AW52" s="652" t="s">
        <v>4955</v>
      </c>
      <c r="AX52" s="668" t="s">
        <v>2213</v>
      </c>
      <c r="AY52" s="651" t="s">
        <v>2213</v>
      </c>
      <c r="AZ52" s="668"/>
      <c r="BA52" s="668"/>
      <c r="BB52" s="668" t="s">
        <v>4952</v>
      </c>
      <c r="BC52" s="668"/>
      <c r="BD52" s="651" t="s">
        <v>2217</v>
      </c>
      <c r="BE52" s="668"/>
      <c r="BF52" s="668" t="s">
        <v>4952</v>
      </c>
      <c r="BG52" s="668" t="s">
        <v>4952</v>
      </c>
      <c r="BH52" s="668" t="s">
        <v>2213</v>
      </c>
      <c r="BI52" s="668"/>
      <c r="BJ52" s="668" t="s">
        <v>4949</v>
      </c>
      <c r="BK52" s="668" t="s">
        <v>2213</v>
      </c>
      <c r="BL52" s="733"/>
      <c r="BM52" s="671"/>
      <c r="BN52" s="668" t="s">
        <v>4949</v>
      </c>
      <c r="BO52" s="651" t="s">
        <v>4957</v>
      </c>
      <c r="BP52" s="651" t="s">
        <v>2217</v>
      </c>
      <c r="BQ52" s="668" t="s">
        <v>4958</v>
      </c>
      <c r="BR52" s="668"/>
      <c r="BS52" s="668"/>
      <c r="BT52" s="668"/>
      <c r="BU52" s="668"/>
      <c r="BV52" s="668"/>
      <c r="BW52" s="668"/>
      <c r="BX52" s="668"/>
      <c r="BY52" s="668"/>
      <c r="BZ52" s="668"/>
      <c r="CA52" s="668"/>
      <c r="CB52" s="668"/>
      <c r="CC52" s="668"/>
      <c r="CD52" s="668"/>
      <c r="CE52" s="672"/>
      <c r="CF52" s="672"/>
      <c r="CG52" s="672"/>
      <c r="CH52" s="675"/>
    </row>
    <row r="53" spans="1:88" s="661" customFormat="1" ht="15" customHeight="1">
      <c r="A53" s="625">
        <v>42966</v>
      </c>
      <c r="B53" s="603"/>
      <c r="C53" s="603"/>
      <c r="D53" s="603"/>
      <c r="E53" s="603"/>
      <c r="F53" s="603"/>
      <c r="G53" s="585"/>
      <c r="H53" s="624" t="s">
        <v>255</v>
      </c>
      <c r="I53" s="603" t="s">
        <v>3</v>
      </c>
      <c r="J53" s="603" t="s">
        <v>285</v>
      </c>
      <c r="K53" s="603">
        <v>0</v>
      </c>
      <c r="L53" s="603">
        <v>2</v>
      </c>
      <c r="M53" s="562" t="str">
        <f t="shared" si="2"/>
        <v>L</v>
      </c>
      <c r="N53" s="562">
        <f t="shared" si="3"/>
        <v>2</v>
      </c>
      <c r="O53" s="598">
        <f t="shared" si="9"/>
        <v>-2</v>
      </c>
      <c r="P53" s="562" t="str">
        <f t="shared" si="4"/>
        <v>U</v>
      </c>
      <c r="Q53" s="586">
        <f t="shared" si="12"/>
        <v>1</v>
      </c>
      <c r="R53" s="635">
        <f t="shared" si="13"/>
        <v>-1</v>
      </c>
      <c r="S53" s="600">
        <v>-1.05</v>
      </c>
      <c r="T53" s="595">
        <f t="shared" si="7"/>
        <v>-0.95</v>
      </c>
      <c r="U53" s="601">
        <v>2.99</v>
      </c>
      <c r="V53" s="595">
        <f t="shared" si="8"/>
        <v>-0.99000000000000021</v>
      </c>
      <c r="W53" s="586">
        <f t="shared" si="10"/>
        <v>0.97000000000000008</v>
      </c>
      <c r="X53" s="586">
        <f t="shared" si="11"/>
        <v>2.02</v>
      </c>
      <c r="Y53" s="599">
        <v>4</v>
      </c>
      <c r="Z53" s="599">
        <v>11</v>
      </c>
      <c r="AA53" s="599">
        <v>1</v>
      </c>
      <c r="AB53" s="599">
        <v>3</v>
      </c>
      <c r="AC53" s="599">
        <v>33</v>
      </c>
      <c r="AD53" s="599">
        <v>64</v>
      </c>
      <c r="AE53" s="599">
        <v>442</v>
      </c>
      <c r="AF53" s="562"/>
      <c r="AG53" s="562"/>
      <c r="AH53" s="562"/>
      <c r="AJ53" s="758" t="str">
        <f t="array" ref="AJ53">IF($K53="","",IF(SUM(IF(ISNUMBER(VALUE(RIGHT($AM53:$CY53,1))),VALUE(RIGHT($AM53:$CY53,1)),0))=$K53,"T","F"))</f>
        <v>T</v>
      </c>
      <c r="AK53" s="583">
        <f t="array" ref="AK53">IF($K53="","",SUM(IF(LEFT($AM53:$CY53,1)="s",1,0))-SUM(IF(RIGHT(LEFT($AM53:$CY53,2))="-",1,0)))</f>
        <v>0</v>
      </c>
      <c r="AL53" s="562">
        <f t="array" ref="AL53">IF($K53="","",SUM(IF(LEFT($AM53:$CY53,1)="X",1,0)))</f>
        <v>11</v>
      </c>
      <c r="AM53" s="651" t="s">
        <v>2217</v>
      </c>
      <c r="AN53" s="668" t="s">
        <v>2213</v>
      </c>
      <c r="AO53" s="668" t="s">
        <v>5384</v>
      </c>
      <c r="AP53" s="651" t="s">
        <v>2217</v>
      </c>
      <c r="AQ53" s="651" t="s">
        <v>2217</v>
      </c>
      <c r="AR53" s="651" t="s">
        <v>5382</v>
      </c>
      <c r="AS53" s="651" t="s">
        <v>2217</v>
      </c>
      <c r="AT53" s="694" t="s">
        <v>2217</v>
      </c>
      <c r="AU53" s="668" t="s">
        <v>2213</v>
      </c>
      <c r="AV53" s="651" t="s">
        <v>2217</v>
      </c>
      <c r="AW53" s="651" t="s">
        <v>2137</v>
      </c>
      <c r="AX53" s="668" t="s">
        <v>2213</v>
      </c>
      <c r="AY53" s="651" t="s">
        <v>2213</v>
      </c>
      <c r="AZ53" s="668"/>
      <c r="BA53" s="668"/>
      <c r="BB53" s="668" t="s">
        <v>5382</v>
      </c>
      <c r="BC53" s="668"/>
      <c r="BD53" s="694" t="s">
        <v>2217</v>
      </c>
      <c r="BE53" s="668"/>
      <c r="BF53" s="668" t="s">
        <v>5383</v>
      </c>
      <c r="BG53" s="668"/>
      <c r="BH53" s="668" t="s">
        <v>2213</v>
      </c>
      <c r="BI53" s="668"/>
      <c r="BJ53" s="651" t="s">
        <v>5092</v>
      </c>
      <c r="BK53" s="668" t="s">
        <v>2213</v>
      </c>
      <c r="BL53" s="669" t="s">
        <v>5074</v>
      </c>
      <c r="BM53" s="668"/>
      <c r="BN53" s="668" t="s">
        <v>5074</v>
      </c>
      <c r="BO53" s="668" t="s">
        <v>5074</v>
      </c>
      <c r="BP53" s="651" t="s">
        <v>2217</v>
      </c>
      <c r="BQ53" s="651" t="s">
        <v>2137</v>
      </c>
      <c r="BR53" s="668"/>
      <c r="BS53" s="668"/>
      <c r="BT53" s="668"/>
      <c r="BU53" s="668"/>
      <c r="BV53" s="668"/>
      <c r="BW53" s="668"/>
      <c r="BX53" s="668"/>
      <c r="BY53" s="668"/>
      <c r="BZ53" s="668"/>
      <c r="CA53" s="668"/>
      <c r="CB53" s="668"/>
      <c r="CC53" s="668"/>
      <c r="CD53" s="668"/>
      <c r="CE53" s="672"/>
      <c r="CF53" s="672"/>
      <c r="CG53" s="672"/>
      <c r="CH53" s="675"/>
    </row>
    <row r="54" spans="1:88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265</v>
      </c>
      <c r="I54" s="603" t="s">
        <v>2</v>
      </c>
      <c r="J54" s="603" t="s">
        <v>285</v>
      </c>
      <c r="K54" s="603">
        <v>1</v>
      </c>
      <c r="L54" s="603">
        <v>2</v>
      </c>
      <c r="M54" s="562" t="str">
        <f t="shared" si="2"/>
        <v>L</v>
      </c>
      <c r="N54" s="562">
        <f t="shared" si="3"/>
        <v>3</v>
      </c>
      <c r="O54" s="598">
        <f t="shared" si="9"/>
        <v>-1</v>
      </c>
      <c r="P54" s="562" t="str">
        <f t="shared" si="4"/>
        <v>O</v>
      </c>
      <c r="Q54" s="586">
        <f t="shared" si="12"/>
        <v>0.5</v>
      </c>
      <c r="R54" s="635">
        <f t="shared" si="13"/>
        <v>-1</v>
      </c>
      <c r="S54" s="600">
        <v>-0.65</v>
      </c>
      <c r="T54" s="595">
        <f t="shared" si="7"/>
        <v>-0.35</v>
      </c>
      <c r="U54" s="601">
        <v>2.98</v>
      </c>
      <c r="V54" s="595">
        <f t="shared" si="8"/>
        <v>2.0000000000000018E-2</v>
      </c>
      <c r="W54" s="586">
        <f t="shared" si="10"/>
        <v>1.165</v>
      </c>
      <c r="X54" s="586">
        <f t="shared" si="11"/>
        <v>1.8149999999999999</v>
      </c>
      <c r="Y54" s="755">
        <v>8</v>
      </c>
      <c r="Z54" s="755">
        <v>15</v>
      </c>
      <c r="AA54" s="755">
        <v>3</v>
      </c>
      <c r="AB54" s="755">
        <v>3</v>
      </c>
      <c r="AC54" s="755">
        <v>35</v>
      </c>
      <c r="AD54" s="755">
        <v>65</v>
      </c>
      <c r="AE54" s="755">
        <v>442</v>
      </c>
      <c r="AF54" s="562"/>
      <c r="AG54" s="562"/>
      <c r="AH54" s="562"/>
      <c r="AJ54" s="758" t="str">
        <f t="array" ref="AJ54">IF($K54="","",IF(SUM(IF(ISNUMBER(VALUE(RIGHT($AM54:$CY54,1))),VALUE(RIGHT($AM54:$CY54,1)),0))=$K54,"T","F"))</f>
        <v>T</v>
      </c>
      <c r="AK54" s="583">
        <f t="array" ref="AK54">IF($K54="","",SUM(IF(LEFT($AM54:$CY54,1)="s",1,0))-SUM(IF(RIGHT(LEFT($AM54:$CY54,2))="-",1,0)))</f>
        <v>0</v>
      </c>
      <c r="AL54" s="562">
        <f t="array" ref="AL54">IF($K54="","",SUM(IF(LEFT($AM54:$CY54,1)="X",1,0)))</f>
        <v>11</v>
      </c>
      <c r="AM54" s="668" t="s">
        <v>5231</v>
      </c>
      <c r="AN54" s="668" t="s">
        <v>2213</v>
      </c>
      <c r="AO54" s="682" t="s">
        <v>2207</v>
      </c>
      <c r="AP54" s="669" t="s">
        <v>5231</v>
      </c>
      <c r="AQ54" s="668" t="s">
        <v>5231</v>
      </c>
      <c r="AR54" s="669" t="s">
        <v>5231</v>
      </c>
      <c r="AS54" s="668" t="s">
        <v>5231</v>
      </c>
      <c r="AT54" s="668" t="s">
        <v>5231</v>
      </c>
      <c r="AU54" s="668" t="s">
        <v>2138</v>
      </c>
      <c r="AV54" s="668" t="s">
        <v>5231</v>
      </c>
      <c r="AW54" s="671" t="s">
        <v>5241</v>
      </c>
      <c r="AX54" s="668" t="s">
        <v>2213</v>
      </c>
      <c r="AY54" s="651" t="s">
        <v>2213</v>
      </c>
      <c r="AZ54" s="668"/>
      <c r="BA54" s="668"/>
      <c r="BB54" s="668" t="s">
        <v>5233</v>
      </c>
      <c r="BC54" s="668"/>
      <c r="BD54" s="668" t="s">
        <v>5317</v>
      </c>
      <c r="BE54" s="668"/>
      <c r="BF54" s="668" t="s">
        <v>5233</v>
      </c>
      <c r="BG54" s="668" t="s">
        <v>5233</v>
      </c>
      <c r="BH54" s="668" t="s">
        <v>2213</v>
      </c>
      <c r="BI54" s="668"/>
      <c r="BJ54" s="668" t="s">
        <v>5317</v>
      </c>
      <c r="BK54" s="668" t="s">
        <v>2213</v>
      </c>
      <c r="BL54" s="668" t="s">
        <v>5233</v>
      </c>
      <c r="BM54" s="668"/>
      <c r="BN54" s="668" t="s">
        <v>2138</v>
      </c>
      <c r="BO54" s="668" t="s">
        <v>2137</v>
      </c>
      <c r="BP54" s="669" t="s">
        <v>5236</v>
      </c>
      <c r="BQ54" s="668" t="s">
        <v>5242</v>
      </c>
      <c r="BR54" s="668"/>
      <c r="BS54" s="668"/>
      <c r="BT54" s="668"/>
      <c r="BU54" s="668"/>
      <c r="BV54" s="668"/>
      <c r="BW54" s="668"/>
      <c r="BX54" s="668"/>
      <c r="BY54" s="668"/>
      <c r="BZ54" s="671"/>
      <c r="CA54" s="668"/>
      <c r="CB54" s="668"/>
      <c r="CC54" s="668"/>
      <c r="CD54" s="668"/>
      <c r="CE54" s="672"/>
      <c r="CF54" s="672"/>
      <c r="CG54" s="672"/>
      <c r="CH54" s="675"/>
    </row>
    <row r="55" spans="1:88" s="661" customFormat="1" ht="15" customHeight="1">
      <c r="A55" s="625">
        <v>42987</v>
      </c>
      <c r="B55" s="603"/>
      <c r="C55" s="603"/>
      <c r="D55" s="603"/>
      <c r="E55" s="603"/>
      <c r="F55" s="603"/>
      <c r="G55" s="585"/>
      <c r="H55" s="624" t="s">
        <v>267</v>
      </c>
      <c r="I55" s="603" t="s">
        <v>3</v>
      </c>
      <c r="J55" s="603" t="s">
        <v>285</v>
      </c>
      <c r="K55" s="603">
        <v>1</v>
      </c>
      <c r="L55" s="603">
        <v>0</v>
      </c>
      <c r="M55" s="562" t="str">
        <f t="shared" si="2"/>
        <v>W</v>
      </c>
      <c r="N55" s="562">
        <f t="shared" si="3"/>
        <v>1</v>
      </c>
      <c r="O55" s="598">
        <f t="shared" si="9"/>
        <v>1</v>
      </c>
      <c r="P55" s="562" t="str">
        <f t="shared" si="4"/>
        <v>U</v>
      </c>
      <c r="Q55" s="586">
        <f t="shared" ref="Q55:Q66" si="14">IF(S55="","",IF(SIGN(S55)&lt;&gt;1,VLOOKUP(ABS(S55),SUP_HDC,3,TRUE),-VLOOKUP(ABS(S55),SUP_HDC,3,TRUE)))</f>
        <v>0</v>
      </c>
      <c r="R55" s="635">
        <f t="shared" ref="R55:R66" si="15">IF(Q55="","",IF((K55-L55+Q55)&gt;=0.5,1,IF((K55-L55+Q55)=0.25,0.5,IF((K55-L55+Q55)&lt;=-0.5,-1,IF((K55-L55+Q55)=-0.25,-0.5,0)))))</f>
        <v>1</v>
      </c>
      <c r="S55" s="600">
        <v>0.1</v>
      </c>
      <c r="T55" s="595">
        <f t="shared" si="7"/>
        <v>0.9</v>
      </c>
      <c r="U55" s="601">
        <v>2.13</v>
      </c>
      <c r="V55" s="595">
        <f t="shared" si="8"/>
        <v>-1.1299999999999999</v>
      </c>
      <c r="W55" s="586">
        <f t="shared" si="10"/>
        <v>1.115</v>
      </c>
      <c r="X55" s="586">
        <f t="shared" si="11"/>
        <v>1.0149999999999999</v>
      </c>
      <c r="Y55" s="599">
        <v>6</v>
      </c>
      <c r="Z55" s="599">
        <v>20</v>
      </c>
      <c r="AA55" s="599">
        <v>1</v>
      </c>
      <c r="AB55" s="599">
        <v>2</v>
      </c>
      <c r="AC55" s="599">
        <v>46</v>
      </c>
      <c r="AD55" s="599">
        <v>54</v>
      </c>
      <c r="AE55" s="599">
        <v>442</v>
      </c>
      <c r="AF55" s="562"/>
      <c r="AG55" s="562"/>
      <c r="AH55" s="562"/>
      <c r="AJ55" s="758" t="str">
        <f t="array" ref="AJ55">IF($K55="","",IF(SUM(IF(ISNUMBER(VALUE(RIGHT($AM55:$CY55,1))),VALUE(RIGHT($AM55:$CY55,1)),0))=$K55,"T","F"))</f>
        <v>T</v>
      </c>
      <c r="AK55" s="583">
        <f t="array" ref="AK55">IF($K55="","",SUM(IF(LEFT($AM55:$CY55,1)="s",1,0))-SUM(IF(RIGHT(LEFT($AM55:$CY55,2))="-",1,0)))</f>
        <v>0</v>
      </c>
      <c r="AL55" s="562">
        <f t="array" ref="AL55">IF($K55="","",SUM(IF(LEFT($AM55:$CY55,1)="X",1,0)))</f>
        <v>11</v>
      </c>
      <c r="AM55" s="669" t="s">
        <v>5400</v>
      </c>
      <c r="AN55" s="668" t="s">
        <v>2213</v>
      </c>
      <c r="AO55" s="668" t="s">
        <v>5400</v>
      </c>
      <c r="AP55" s="668" t="s">
        <v>5402</v>
      </c>
      <c r="AQ55" s="669" t="s">
        <v>5400</v>
      </c>
      <c r="AR55" s="668" t="s">
        <v>5400</v>
      </c>
      <c r="AS55" s="668" t="s">
        <v>5400</v>
      </c>
      <c r="AT55" s="668" t="s">
        <v>5477</v>
      </c>
      <c r="AU55" s="669" t="s">
        <v>5399</v>
      </c>
      <c r="AV55" s="668" t="s">
        <v>5405</v>
      </c>
      <c r="AW55" s="668" t="s">
        <v>5403</v>
      </c>
      <c r="AX55" s="668" t="s">
        <v>2213</v>
      </c>
      <c r="AY55" s="651" t="s">
        <v>2213</v>
      </c>
      <c r="AZ55" s="668"/>
      <c r="BA55" s="668"/>
      <c r="BB55" s="668" t="s">
        <v>5388</v>
      </c>
      <c r="BC55" s="668"/>
      <c r="BD55" s="668" t="s">
        <v>2139</v>
      </c>
      <c r="BE55" s="668"/>
      <c r="BF55" s="668" t="s">
        <v>5387</v>
      </c>
      <c r="BG55" s="668" t="s">
        <v>5387</v>
      </c>
      <c r="BH55" s="668" t="s">
        <v>2213</v>
      </c>
      <c r="BI55" s="668"/>
      <c r="BJ55" s="668" t="s">
        <v>5317</v>
      </c>
      <c r="BK55" s="668" t="s">
        <v>2213</v>
      </c>
      <c r="BL55" s="668" t="s">
        <v>5403</v>
      </c>
      <c r="BM55" s="668"/>
      <c r="BN55" s="668" t="s">
        <v>5388</v>
      </c>
      <c r="BO55" s="668" t="s">
        <v>5388</v>
      </c>
      <c r="BP55" s="668" t="s">
        <v>5404</v>
      </c>
      <c r="BQ55" s="671" t="s">
        <v>5406</v>
      </c>
      <c r="BR55" s="668"/>
      <c r="BS55" s="668"/>
      <c r="BT55" s="668"/>
      <c r="BU55" s="668"/>
      <c r="BV55" s="668"/>
      <c r="BW55" s="668"/>
      <c r="BX55" s="668"/>
      <c r="BY55" s="668"/>
      <c r="BZ55" s="668"/>
      <c r="CA55" s="668"/>
      <c r="CB55" s="668"/>
      <c r="CC55" s="668"/>
      <c r="CD55" s="668"/>
      <c r="CE55" s="672"/>
      <c r="CF55" s="672"/>
      <c r="CG55" s="672"/>
      <c r="CH55" s="675"/>
    </row>
    <row r="56" spans="1:88" s="661" customFormat="1" ht="15" customHeight="1">
      <c r="A56" s="625">
        <v>42994</v>
      </c>
      <c r="B56" s="603"/>
      <c r="C56" s="603"/>
      <c r="D56" s="603"/>
      <c r="E56" s="603"/>
      <c r="F56" s="603"/>
      <c r="G56" s="585"/>
      <c r="H56" s="624" t="s">
        <v>257</v>
      </c>
      <c r="I56" s="603" t="s">
        <v>2</v>
      </c>
      <c r="J56" s="603" t="s">
        <v>285</v>
      </c>
      <c r="K56" s="603">
        <v>0</v>
      </c>
      <c r="L56" s="603">
        <v>3</v>
      </c>
      <c r="M56" s="562" t="str">
        <f t="shared" si="2"/>
        <v>L</v>
      </c>
      <c r="N56" s="562">
        <f t="shared" si="3"/>
        <v>3</v>
      </c>
      <c r="O56" s="598">
        <f t="shared" si="9"/>
        <v>-3</v>
      </c>
      <c r="P56" s="562" t="str">
        <f t="shared" si="4"/>
        <v>O</v>
      </c>
      <c r="Q56" s="586">
        <f t="shared" si="14"/>
        <v>0.75</v>
      </c>
      <c r="R56" s="635">
        <f t="shared" si="15"/>
        <v>-1</v>
      </c>
      <c r="S56" s="600">
        <v>-0.8</v>
      </c>
      <c r="T56" s="595">
        <f t="shared" si="7"/>
        <v>-2.2000000000000002</v>
      </c>
      <c r="U56" s="601">
        <v>2.97</v>
      </c>
      <c r="V56" s="595">
        <f t="shared" si="8"/>
        <v>2.9999999999999805E-2</v>
      </c>
      <c r="W56" s="586">
        <f t="shared" si="10"/>
        <v>1.085</v>
      </c>
      <c r="X56" s="586">
        <f t="shared" si="11"/>
        <v>1.8850000000000002</v>
      </c>
      <c r="Y56" s="599">
        <v>10</v>
      </c>
      <c r="Z56" s="599">
        <v>17</v>
      </c>
      <c r="AA56" s="599">
        <v>2</v>
      </c>
      <c r="AB56" s="599">
        <v>7</v>
      </c>
      <c r="AC56" s="599">
        <v>38</v>
      </c>
      <c r="AD56" s="599">
        <v>62</v>
      </c>
      <c r="AE56" s="599">
        <v>442</v>
      </c>
      <c r="AF56" s="562"/>
      <c r="AG56" s="562"/>
      <c r="AH56" s="562"/>
      <c r="AJ56" s="758" t="str">
        <f t="array" ref="AJ56">IF($K56="","",IF(SUM(IF(ISNUMBER(VALUE(RIGHT($AM56:$CY56,1))),VALUE(RIGHT($AM56:$CY56,1)),0))=$K56,"T","F"))</f>
        <v>T</v>
      </c>
      <c r="AK56" s="583">
        <f t="array" ref="AK56">IF($K56="","",SUM(IF(LEFT($AM56:$CY56,1)="s",1,0))-SUM(IF(RIGHT(LEFT($AM56:$CY56,2))="-",1,0)))</f>
        <v>0</v>
      </c>
      <c r="AL56" s="562">
        <f t="array" ref="AL56">IF($K56="","",SUM(IF(LEFT($AM56:$CY56,1)="X",1,0)))</f>
        <v>11</v>
      </c>
      <c r="AM56" s="668" t="s">
        <v>2474</v>
      </c>
      <c r="AN56" s="668" t="s">
        <v>2213</v>
      </c>
      <c r="AO56" s="668" t="s">
        <v>2474</v>
      </c>
      <c r="AP56" s="668" t="s">
        <v>2474</v>
      </c>
      <c r="AQ56" s="668" t="s">
        <v>5509</v>
      </c>
      <c r="AR56" s="668" t="s">
        <v>2474</v>
      </c>
      <c r="AS56" s="669" t="s">
        <v>2473</v>
      </c>
      <c r="AT56" s="668" t="s">
        <v>2474</v>
      </c>
      <c r="AU56" s="668" t="s">
        <v>2474</v>
      </c>
      <c r="AV56" s="668" t="s">
        <v>2474</v>
      </c>
      <c r="AW56" s="668" t="s">
        <v>2471</v>
      </c>
      <c r="AX56" s="668" t="s">
        <v>2471</v>
      </c>
      <c r="AY56" s="651" t="s">
        <v>2213</v>
      </c>
      <c r="AZ56" s="668" t="s">
        <v>126</v>
      </c>
      <c r="BA56" s="668" t="s">
        <v>126</v>
      </c>
      <c r="BB56" s="668" t="s">
        <v>2472</v>
      </c>
      <c r="BC56" s="668" t="s">
        <v>126</v>
      </c>
      <c r="BD56" s="668" t="s">
        <v>2472</v>
      </c>
      <c r="BE56" s="668" t="s">
        <v>126</v>
      </c>
      <c r="BF56" s="668" t="s">
        <v>2472</v>
      </c>
      <c r="BG56" s="668" t="s">
        <v>2473</v>
      </c>
      <c r="BH56" s="651" t="s">
        <v>2213</v>
      </c>
      <c r="BI56" s="668" t="s">
        <v>126</v>
      </c>
      <c r="BJ56" s="651" t="s">
        <v>2213</v>
      </c>
      <c r="BK56" s="668" t="s">
        <v>2213</v>
      </c>
      <c r="BL56" s="668" t="s">
        <v>2471</v>
      </c>
      <c r="BM56" s="668" t="s">
        <v>126</v>
      </c>
      <c r="BN56" s="668" t="s">
        <v>2472</v>
      </c>
      <c r="BO56" s="668" t="s">
        <v>126</v>
      </c>
      <c r="BP56" s="668" t="s">
        <v>2473</v>
      </c>
      <c r="BQ56" s="668" t="s">
        <v>2474</v>
      </c>
      <c r="BR56" s="668"/>
      <c r="BS56" s="668"/>
      <c r="BT56" s="668"/>
      <c r="BU56" s="668"/>
      <c r="BV56" s="668"/>
      <c r="BW56" s="668"/>
      <c r="BX56" s="668"/>
      <c r="BY56" s="668"/>
      <c r="BZ56" s="668"/>
      <c r="CA56" s="668"/>
      <c r="CB56" s="668"/>
      <c r="CC56" s="668"/>
      <c r="CD56" s="668"/>
      <c r="CE56" s="672"/>
      <c r="CF56" s="672"/>
      <c r="CG56" s="672"/>
      <c r="CH56" s="675"/>
    </row>
    <row r="57" spans="1:88" s="661" customFormat="1" ht="15" customHeight="1">
      <c r="A57" s="626">
        <v>42998</v>
      </c>
      <c r="B57" s="596"/>
      <c r="C57" s="596"/>
      <c r="D57" s="596"/>
      <c r="E57" s="596"/>
      <c r="F57" s="596"/>
      <c r="G57" s="591"/>
      <c r="H57" s="623" t="s">
        <v>257</v>
      </c>
      <c r="I57" s="596" t="s">
        <v>3</v>
      </c>
      <c r="J57" s="596" t="s">
        <v>3988</v>
      </c>
      <c r="K57" s="596">
        <v>1</v>
      </c>
      <c r="L57" s="596">
        <v>4</v>
      </c>
      <c r="M57" s="562" t="str">
        <f t="shared" si="2"/>
        <v>L</v>
      </c>
      <c r="N57" s="562">
        <f t="shared" si="3"/>
        <v>5</v>
      </c>
      <c r="O57" s="598">
        <f t="shared" si="9"/>
        <v>-3</v>
      </c>
      <c r="P57" s="562" t="str">
        <f t="shared" si="4"/>
        <v>O</v>
      </c>
      <c r="Q57" s="586" t="str">
        <f t="shared" ref="Q57:Q58" si="16">IF(S57="","",IF(SIGN(S57)&lt;&gt;1,VLOOKUP(ABS(S57),SUP_HDC,3,TRUE),-VLOOKUP(ABS(S57),SUP_HDC,3,TRUE)))</f>
        <v/>
      </c>
      <c r="R57" s="635" t="str">
        <f t="shared" ref="R57:R58" si="17">IF(Q57="","",IF((K57-L57+Q57)&gt;=0.5,1,IF((K57-L57+Q57)=0.25,0.5,IF((K57-L57+Q57)&lt;=-0.5,-1,IF((K57-L57+Q57)=-0.25,-0.5,0)))))</f>
        <v/>
      </c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758"/>
      <c r="AK57" s="583"/>
      <c r="AL57" s="562"/>
      <c r="AM57" s="668" t="s">
        <v>5547</v>
      </c>
      <c r="AN57" s="668" t="s">
        <v>2213</v>
      </c>
      <c r="AO57" s="668"/>
      <c r="AP57" s="668" t="s">
        <v>5547</v>
      </c>
      <c r="AQ57" s="668" t="s">
        <v>5536</v>
      </c>
      <c r="AR57" s="668" t="s">
        <v>5536</v>
      </c>
      <c r="AS57" s="651" t="s">
        <v>2213</v>
      </c>
      <c r="AT57" s="668" t="s">
        <v>5548</v>
      </c>
      <c r="AU57" s="668"/>
      <c r="AV57" s="668" t="s">
        <v>5573</v>
      </c>
      <c r="AW57" s="668" t="s">
        <v>2137</v>
      </c>
      <c r="AX57" s="668" t="s">
        <v>5548</v>
      </c>
      <c r="AY57" s="651" t="s">
        <v>5547</v>
      </c>
      <c r="AZ57" s="668"/>
      <c r="BA57" s="668"/>
      <c r="BB57" s="668" t="s">
        <v>5536</v>
      </c>
      <c r="BC57" s="668"/>
      <c r="BD57" s="669" t="s">
        <v>5537</v>
      </c>
      <c r="BE57" s="668" t="s">
        <v>5547</v>
      </c>
      <c r="BF57" s="668" t="s">
        <v>5537</v>
      </c>
      <c r="BG57" s="668" t="s">
        <v>5562</v>
      </c>
      <c r="BH57" s="668" t="s">
        <v>2213</v>
      </c>
      <c r="BI57" s="668"/>
      <c r="BJ57" s="651" t="s">
        <v>2213</v>
      </c>
      <c r="BK57" s="668" t="s">
        <v>2213</v>
      </c>
      <c r="BL57" s="668"/>
      <c r="BM57" s="668"/>
      <c r="BN57" s="668" t="s">
        <v>5538</v>
      </c>
      <c r="BO57" s="668" t="s">
        <v>5537</v>
      </c>
      <c r="BP57" s="668" t="s">
        <v>5539</v>
      </c>
      <c r="BQ57" s="668" t="s">
        <v>5548</v>
      </c>
      <c r="BR57" s="668"/>
      <c r="BS57" s="668"/>
      <c r="BT57" s="668"/>
      <c r="BU57" s="668"/>
      <c r="BV57" s="668"/>
      <c r="BW57" s="668"/>
      <c r="BX57" s="668"/>
      <c r="BY57" s="668"/>
      <c r="BZ57" s="668"/>
      <c r="CA57" s="668"/>
      <c r="CB57" s="668"/>
      <c r="CC57" s="668"/>
      <c r="CD57" s="668"/>
      <c r="CE57" s="672"/>
      <c r="CF57" s="672"/>
      <c r="CG57" s="672"/>
      <c r="CH57" s="675"/>
    </row>
    <row r="58" spans="1:88" s="661" customFormat="1" ht="15" customHeight="1">
      <c r="A58" s="625">
        <v>43001</v>
      </c>
      <c r="B58" s="603"/>
      <c r="C58" s="603"/>
      <c r="D58" s="603"/>
      <c r="E58" s="603"/>
      <c r="F58" s="603"/>
      <c r="G58" s="585"/>
      <c r="H58" s="624" t="s">
        <v>304</v>
      </c>
      <c r="I58" s="603" t="s">
        <v>2</v>
      </c>
      <c r="J58" s="603" t="s">
        <v>285</v>
      </c>
      <c r="K58" s="603">
        <v>1</v>
      </c>
      <c r="L58" s="603">
        <v>3</v>
      </c>
      <c r="M58" s="562" t="str">
        <f t="shared" si="2"/>
        <v>L</v>
      </c>
      <c r="N58" s="562">
        <f t="shared" si="3"/>
        <v>4</v>
      </c>
      <c r="O58" s="598">
        <f t="shared" si="9"/>
        <v>-2</v>
      </c>
      <c r="P58" s="562" t="str">
        <f t="shared" si="4"/>
        <v>O</v>
      </c>
      <c r="Q58" s="586">
        <f t="shared" si="16"/>
        <v>0.25</v>
      </c>
      <c r="R58" s="635">
        <f t="shared" si="17"/>
        <v>-1</v>
      </c>
      <c r="S58" s="600">
        <v>-0.15</v>
      </c>
      <c r="T58" s="595">
        <f t="shared" si="7"/>
        <v>-1.85</v>
      </c>
      <c r="U58" s="601">
        <v>2.75</v>
      </c>
      <c r="V58" s="595">
        <f t="shared" ref="V58:V68" si="18">IF(ISBLANK(U58),"",K58+L58-U58)</f>
        <v>1.25</v>
      </c>
      <c r="W58" s="586">
        <f t="shared" ref="W58:W68" si="19">IF(S58="","",(S58+U58)/2)</f>
        <v>1.3</v>
      </c>
      <c r="X58" s="586">
        <f t="shared" ref="X58:X68" si="20">IF(W58="","",U58-W58)</f>
        <v>1.45</v>
      </c>
      <c r="Y58" s="599">
        <v>22</v>
      </c>
      <c r="Z58" s="599">
        <v>18</v>
      </c>
      <c r="AA58" s="599">
        <v>6</v>
      </c>
      <c r="AB58" s="599">
        <v>8</v>
      </c>
      <c r="AC58" s="599">
        <v>53</v>
      </c>
      <c r="AD58" s="599">
        <v>47</v>
      </c>
      <c r="AE58" s="599">
        <v>442</v>
      </c>
      <c r="AF58" s="562"/>
      <c r="AG58" s="562"/>
      <c r="AH58" s="562"/>
      <c r="AJ58" s="758" t="str">
        <f t="array" ref="AJ58">IF($K58="","",IF(SUM(IF(ISNUMBER(VALUE(RIGHT($AM58:$CY58,1))),VALUE(RIGHT($AM58:$CY58,1)),0))=$K58,"T","F"))</f>
        <v>T</v>
      </c>
      <c r="AK58" s="583">
        <f t="array" ref="AK58">IF($K58="","",SUM(IF(LEFT($AM58:$CY58,1)="s",1,0))-SUM(IF(RIGHT(LEFT($AM58:$CY58,2))="-",1,0)))</f>
        <v>0</v>
      </c>
      <c r="AL58" s="562">
        <f t="array" ref="AL58">IF($K58="","",SUM(IF(LEFT($AM58:$CY58,1)="X",1,0)))</f>
        <v>11</v>
      </c>
      <c r="AM58" s="668" t="s">
        <v>5621</v>
      </c>
      <c r="AN58" s="668" t="s">
        <v>2213</v>
      </c>
      <c r="AO58" s="668" t="s">
        <v>5622</v>
      </c>
      <c r="AP58" s="668" t="s">
        <v>5623</v>
      </c>
      <c r="AQ58" s="668" t="s">
        <v>5621</v>
      </c>
      <c r="AR58" s="668" t="s">
        <v>5621</v>
      </c>
      <c r="AS58" s="651" t="s">
        <v>2213</v>
      </c>
      <c r="AT58" s="668" t="s">
        <v>5621</v>
      </c>
      <c r="AU58" s="668" t="s">
        <v>5623</v>
      </c>
      <c r="AV58" s="668" t="s">
        <v>5624</v>
      </c>
      <c r="AW58" s="668" t="s">
        <v>5621</v>
      </c>
      <c r="AX58" s="668" t="s">
        <v>5624</v>
      </c>
      <c r="AY58" s="671" t="s">
        <v>2280</v>
      </c>
      <c r="AZ58" s="668"/>
      <c r="BA58" s="668"/>
      <c r="BB58" s="668" t="s">
        <v>5626</v>
      </c>
      <c r="BC58" s="668"/>
      <c r="BD58" s="668"/>
      <c r="BE58" s="668" t="s">
        <v>5627</v>
      </c>
      <c r="BF58" s="669" t="s">
        <v>5626</v>
      </c>
      <c r="BG58" s="668" t="s">
        <v>5584</v>
      </c>
      <c r="BH58" s="668" t="s">
        <v>2213</v>
      </c>
      <c r="BI58" s="668"/>
      <c r="BJ58" s="651" t="s">
        <v>2213</v>
      </c>
      <c r="BK58" s="668" t="s">
        <v>2213</v>
      </c>
      <c r="BL58" s="668"/>
      <c r="BM58" s="668"/>
      <c r="BN58" s="668" t="s">
        <v>5625</v>
      </c>
      <c r="BO58" s="668" t="s">
        <v>2013</v>
      </c>
      <c r="BP58" s="668" t="s">
        <v>5626</v>
      </c>
      <c r="BQ58" s="671" t="s">
        <v>5631</v>
      </c>
      <c r="BR58" s="668"/>
      <c r="BS58" s="668"/>
      <c r="BT58" s="668"/>
      <c r="BU58" s="668"/>
      <c r="BV58" s="668"/>
      <c r="BW58" s="668"/>
      <c r="BX58" s="668"/>
      <c r="BY58" s="668"/>
      <c r="BZ58" s="668"/>
      <c r="CA58" s="668"/>
      <c r="CB58" s="668"/>
      <c r="CC58" s="668"/>
      <c r="CD58" s="668"/>
      <c r="CE58" s="672"/>
      <c r="CF58" s="672"/>
      <c r="CG58" s="672"/>
      <c r="CH58" s="675"/>
    </row>
    <row r="59" spans="1:88" s="661" customFormat="1" ht="15" customHeight="1">
      <c r="A59" s="625">
        <v>43008</v>
      </c>
      <c r="B59" s="603"/>
      <c r="C59" s="603"/>
      <c r="D59" s="603"/>
      <c r="E59" s="603"/>
      <c r="F59" s="603"/>
      <c r="G59" s="585"/>
      <c r="H59" s="624" t="s">
        <v>1204</v>
      </c>
      <c r="I59" s="603" t="s">
        <v>3</v>
      </c>
      <c r="J59" s="603" t="s">
        <v>285</v>
      </c>
      <c r="K59" s="603">
        <v>0</v>
      </c>
      <c r="L59" s="603">
        <v>0</v>
      </c>
      <c r="M59" s="562" t="str">
        <f t="shared" si="2"/>
        <v>D</v>
      </c>
      <c r="N59" s="562">
        <f t="shared" si="3"/>
        <v>0</v>
      </c>
      <c r="O59" s="598">
        <f t="shared" si="9"/>
        <v>0</v>
      </c>
      <c r="P59" s="562" t="str">
        <f t="shared" si="4"/>
        <v>U</v>
      </c>
      <c r="Q59" s="586">
        <f t="shared" si="14"/>
        <v>0</v>
      </c>
      <c r="R59" s="635">
        <f t="shared" si="15"/>
        <v>0</v>
      </c>
      <c r="S59" s="600">
        <v>-0.08</v>
      </c>
      <c r="T59" s="595">
        <f t="shared" si="7"/>
        <v>0.08</v>
      </c>
      <c r="U59" s="601">
        <v>2.58</v>
      </c>
      <c r="V59" s="595">
        <f t="shared" si="18"/>
        <v>-2.58</v>
      </c>
      <c r="W59" s="586">
        <f t="shared" si="19"/>
        <v>1.25</v>
      </c>
      <c r="X59" s="586">
        <f t="shared" si="20"/>
        <v>1.33</v>
      </c>
      <c r="Y59" s="599">
        <v>7</v>
      </c>
      <c r="Z59" s="599">
        <v>12</v>
      </c>
      <c r="AA59" s="599">
        <v>0</v>
      </c>
      <c r="AB59" s="599">
        <v>0</v>
      </c>
      <c r="AC59" s="599">
        <v>34</v>
      </c>
      <c r="AD59" s="599">
        <v>66</v>
      </c>
      <c r="AE59" s="599">
        <v>442</v>
      </c>
      <c r="AF59" s="562"/>
      <c r="AG59" s="562"/>
      <c r="AH59" s="562"/>
      <c r="AJ59" s="758" t="str">
        <f t="array" ref="AJ59">IF($K59="","",IF(SUM(IF(ISNUMBER(VALUE(RIGHT($AM59:$CY59,1))),VALUE(RIGHT($AM59:$CY59,1)),0))=$K59,"T","F"))</f>
        <v>T</v>
      </c>
      <c r="AK59" s="583">
        <f t="array" ref="AK59">IF($K59="","",SUM(IF(LEFT($AM59:$CY59,1)="s",1,0))-SUM(IF(RIGHT(LEFT($AM59:$CY59,2))="-",1,0)))</f>
        <v>0</v>
      </c>
      <c r="AL59" s="562">
        <f t="array" ref="AL59">IF($K59="","",SUM(IF(LEFT($AM59:$CY59,1)="X",1,0)))</f>
        <v>11</v>
      </c>
      <c r="AM59" s="668" t="s">
        <v>5773</v>
      </c>
      <c r="AN59" s="668" t="s">
        <v>2213</v>
      </c>
      <c r="AO59" s="668" t="s">
        <v>5773</v>
      </c>
      <c r="AP59" s="668"/>
      <c r="AQ59" s="668" t="s">
        <v>5773</v>
      </c>
      <c r="AR59" s="668" t="s">
        <v>5773</v>
      </c>
      <c r="AS59" s="651" t="s">
        <v>2213</v>
      </c>
      <c r="AT59" s="668" t="s">
        <v>5778</v>
      </c>
      <c r="AU59" s="668" t="s">
        <v>5773</v>
      </c>
      <c r="AV59" s="669" t="s">
        <v>2137</v>
      </c>
      <c r="AW59" s="668" t="s">
        <v>5815</v>
      </c>
      <c r="AX59" s="669" t="s">
        <v>2137</v>
      </c>
      <c r="AY59" s="668" t="s">
        <v>5773</v>
      </c>
      <c r="AZ59" s="668"/>
      <c r="BA59" s="668"/>
      <c r="BB59" s="668" t="s">
        <v>5840</v>
      </c>
      <c r="BC59" s="668"/>
      <c r="BD59" s="668" t="s">
        <v>5777</v>
      </c>
      <c r="BE59" s="668"/>
      <c r="BF59" s="668" t="s">
        <v>5819</v>
      </c>
      <c r="BG59" s="668"/>
      <c r="BH59" s="668" t="s">
        <v>2213</v>
      </c>
      <c r="BI59" s="668"/>
      <c r="BJ59" s="651" t="s">
        <v>2213</v>
      </c>
      <c r="BK59" s="668" t="s">
        <v>2213</v>
      </c>
      <c r="BL59" s="668" t="s">
        <v>5841</v>
      </c>
      <c r="BM59" s="668"/>
      <c r="BN59" s="668" t="s">
        <v>5842</v>
      </c>
      <c r="BO59" s="668" t="s">
        <v>5842</v>
      </c>
      <c r="BP59" s="669" t="s">
        <v>5820</v>
      </c>
      <c r="BQ59" s="668" t="s">
        <v>5821</v>
      </c>
      <c r="BR59" s="668"/>
      <c r="BS59" s="668"/>
      <c r="BT59" s="668"/>
      <c r="BU59" s="668"/>
      <c r="BV59" s="668"/>
      <c r="BW59" s="668"/>
      <c r="BX59" s="668"/>
      <c r="BY59" s="668"/>
      <c r="BZ59" s="668"/>
      <c r="CA59" s="668"/>
      <c r="CB59" s="668"/>
      <c r="CC59" s="668"/>
      <c r="CD59" s="668"/>
      <c r="CE59" s="672"/>
      <c r="CF59" s="672"/>
      <c r="CG59" s="672"/>
      <c r="CH59" s="675"/>
    </row>
    <row r="60" spans="1:88" s="661" customFormat="1" ht="15" customHeight="1">
      <c r="A60" s="625">
        <v>43022</v>
      </c>
      <c r="B60" s="603"/>
      <c r="C60" s="603"/>
      <c r="D60" s="603"/>
      <c r="E60" s="603"/>
      <c r="F60" s="603"/>
      <c r="G60" s="585"/>
      <c r="H60" s="624" t="s">
        <v>254</v>
      </c>
      <c r="I60" s="603" t="s">
        <v>2</v>
      </c>
      <c r="J60" s="603" t="s">
        <v>285</v>
      </c>
      <c r="K60" s="708">
        <v>0</v>
      </c>
      <c r="L60" s="603">
        <v>3</v>
      </c>
      <c r="M60" s="562" t="str">
        <f t="shared" si="2"/>
        <v>L</v>
      </c>
      <c r="N60" s="562">
        <f t="shared" si="3"/>
        <v>3</v>
      </c>
      <c r="O60" s="598">
        <f t="shared" si="9"/>
        <v>-3</v>
      </c>
      <c r="P60" s="562" t="str">
        <f t="shared" si="4"/>
        <v>O</v>
      </c>
      <c r="Q60" s="586">
        <f t="shared" si="14"/>
        <v>0.25</v>
      </c>
      <c r="R60" s="635">
        <f t="shared" si="15"/>
        <v>-1</v>
      </c>
      <c r="S60" s="600">
        <v>-0.17</v>
      </c>
      <c r="T60" s="595">
        <f t="shared" si="7"/>
        <v>-2.83</v>
      </c>
      <c r="U60" s="601">
        <v>2.7</v>
      </c>
      <c r="V60" s="595">
        <f t="shared" si="18"/>
        <v>0.29999999999999982</v>
      </c>
      <c r="W60" s="586">
        <f t="shared" si="19"/>
        <v>1.2650000000000001</v>
      </c>
      <c r="X60" s="586">
        <f t="shared" si="20"/>
        <v>1.4350000000000001</v>
      </c>
      <c r="Y60" s="599">
        <v>8</v>
      </c>
      <c r="Z60" s="599">
        <v>11</v>
      </c>
      <c r="AA60" s="599">
        <v>4</v>
      </c>
      <c r="AB60" s="599">
        <v>5</v>
      </c>
      <c r="AC60" s="599">
        <v>51</v>
      </c>
      <c r="AD60" s="599">
        <v>49</v>
      </c>
      <c r="AE60" s="599">
        <v>442</v>
      </c>
      <c r="AF60" s="562"/>
      <c r="AG60" s="562"/>
      <c r="AH60" s="562"/>
      <c r="AJ60" s="758" t="str">
        <f t="array" ref="AJ60">IF($K60="","",IF(SUM(IF(ISNUMBER(VALUE(RIGHT($AM60:$CY60,1))),VALUE(RIGHT($AM60:$CY60,1)),0))=$K60,"T","F"))</f>
        <v>T</v>
      </c>
      <c r="AK60" s="583">
        <f t="array" ref="AK60">IF($K60="","",SUM(IF(LEFT($AM60:$CY60,1)="s",1,0))-SUM(IF(RIGHT(LEFT($AM60:$CY60,2))="-",1,0)))</f>
        <v>0</v>
      </c>
      <c r="AL60" s="562">
        <f t="array" ref="AL60">IF($K60="","",SUM(IF(LEFT($AM60:$CY60,1)="X",1,0)))</f>
        <v>11</v>
      </c>
      <c r="AM60" s="668" t="s">
        <v>5940</v>
      </c>
      <c r="AN60" s="668" t="s">
        <v>2139</v>
      </c>
      <c r="AO60" s="669" t="s">
        <v>5940</v>
      </c>
      <c r="AP60" s="668" t="s">
        <v>5940</v>
      </c>
      <c r="AQ60" s="670" t="s">
        <v>5940</v>
      </c>
      <c r="AR60" s="668" t="s">
        <v>5940</v>
      </c>
      <c r="AS60" s="651" t="s">
        <v>2213</v>
      </c>
      <c r="AT60" s="668" t="s">
        <v>5940</v>
      </c>
      <c r="AU60" s="668" t="s">
        <v>2138</v>
      </c>
      <c r="AV60" s="668" t="s">
        <v>5948</v>
      </c>
      <c r="AW60" s="668" t="s">
        <v>2137</v>
      </c>
      <c r="AX60" s="668" t="s">
        <v>2138</v>
      </c>
      <c r="AY60" s="668" t="s">
        <v>2137</v>
      </c>
      <c r="AZ60" s="668"/>
      <c r="BA60" s="668"/>
      <c r="BB60" s="668" t="s">
        <v>5942</v>
      </c>
      <c r="BC60" s="668"/>
      <c r="BD60" s="668"/>
      <c r="BE60" s="668"/>
      <c r="BF60" s="668" t="s">
        <v>5950</v>
      </c>
      <c r="BG60" s="668"/>
      <c r="BH60" s="668" t="s">
        <v>2213</v>
      </c>
      <c r="BI60" s="668"/>
      <c r="BJ60" s="651" t="s">
        <v>2213</v>
      </c>
      <c r="BK60" s="668" t="s">
        <v>2213</v>
      </c>
      <c r="BL60" s="668" t="s">
        <v>2138</v>
      </c>
      <c r="BM60" s="668"/>
      <c r="BN60" s="668" t="s">
        <v>5942</v>
      </c>
      <c r="BO60" s="668" t="s">
        <v>2013</v>
      </c>
      <c r="BP60" s="651" t="s">
        <v>2213</v>
      </c>
      <c r="BQ60" s="668" t="s">
        <v>5949</v>
      </c>
      <c r="BR60" s="668"/>
      <c r="BS60" s="668"/>
      <c r="BT60" s="668"/>
      <c r="BU60" s="668"/>
      <c r="BV60" s="668"/>
      <c r="BW60" s="668"/>
      <c r="BX60" s="668"/>
      <c r="BY60" s="668"/>
      <c r="BZ60" s="668"/>
      <c r="CA60" s="668"/>
      <c r="CB60" s="668"/>
      <c r="CC60" s="668"/>
      <c r="CD60" s="668"/>
      <c r="CE60" s="672" t="s">
        <v>126</v>
      </c>
      <c r="CF60" s="672" t="s">
        <v>126</v>
      </c>
      <c r="CG60" s="672" t="s">
        <v>126</v>
      </c>
      <c r="CH60" s="675" t="s">
        <v>126</v>
      </c>
      <c r="CI60" s="661" t="s">
        <v>126</v>
      </c>
      <c r="CJ60" s="661" t="s">
        <v>126</v>
      </c>
    </row>
    <row r="61" spans="1:88" s="661" customFormat="1" ht="15" customHeight="1">
      <c r="A61" s="625">
        <v>43029</v>
      </c>
      <c r="B61" s="603"/>
      <c r="C61" s="603"/>
      <c r="D61" s="603"/>
      <c r="E61" s="603"/>
      <c r="F61" s="603"/>
      <c r="G61" s="585"/>
      <c r="H61" s="624" t="s">
        <v>266</v>
      </c>
      <c r="I61" s="603" t="s">
        <v>3</v>
      </c>
      <c r="J61" s="603" t="s">
        <v>285</v>
      </c>
      <c r="K61" s="603">
        <v>0</v>
      </c>
      <c r="L61" s="603">
        <v>0</v>
      </c>
      <c r="M61" s="562" t="str">
        <f t="shared" si="2"/>
        <v>D</v>
      </c>
      <c r="N61" s="562">
        <f t="shared" si="3"/>
        <v>0</v>
      </c>
      <c r="O61" s="598">
        <f t="shared" si="9"/>
        <v>0</v>
      </c>
      <c r="P61" s="562" t="str">
        <f t="shared" si="4"/>
        <v>U</v>
      </c>
      <c r="Q61" s="586">
        <f t="shared" ref="Q61" si="21">IF(S61="","",IF(SIGN(S61)&lt;&gt;1,VLOOKUP(ABS(S61),SUP_HDC,3,TRUE),-VLOOKUP(ABS(S61),SUP_HDC,3,TRUE)))</f>
        <v>0.25</v>
      </c>
      <c r="R61" s="635">
        <f t="shared" ref="R61" si="22">IF(Q61="","",IF((K61-L61+Q61)&gt;=0.5,1,IF((K61-L61+Q61)=0.25,0.5,IF((K61-L61+Q61)&lt;=-0.5,-1,IF((K61-L61+Q61)=-0.25,-0.5,0)))))</f>
        <v>0.5</v>
      </c>
      <c r="S61" s="600">
        <v>-0.24</v>
      </c>
      <c r="T61" s="595">
        <f t="shared" si="7"/>
        <v>0.24</v>
      </c>
      <c r="U61" s="601">
        <v>2.91</v>
      </c>
      <c r="V61" s="595">
        <f t="shared" si="18"/>
        <v>-2.91</v>
      </c>
      <c r="W61" s="586">
        <f t="shared" si="19"/>
        <v>1.335</v>
      </c>
      <c r="X61" s="586">
        <f t="shared" si="20"/>
        <v>1.5750000000000002</v>
      </c>
      <c r="Y61" s="599">
        <v>9</v>
      </c>
      <c r="Z61" s="599">
        <v>19</v>
      </c>
      <c r="AA61" s="599">
        <v>3</v>
      </c>
      <c r="AB61" s="599">
        <v>4</v>
      </c>
      <c r="AC61" s="599">
        <v>31</v>
      </c>
      <c r="AD61" s="599">
        <v>69</v>
      </c>
      <c r="AE61" s="599">
        <v>442</v>
      </c>
      <c r="AF61" s="562"/>
      <c r="AG61" s="562"/>
      <c r="AH61" s="562"/>
      <c r="AJ61" s="758" t="str">
        <f t="array" ref="AJ61">IF($K61="","",IF(SUM(IF(ISNUMBER(VALUE(RIGHT($AM61:$CY61,1))),VALUE(RIGHT($AM61:$CY61,1)),0))=$K61,"T","F"))</f>
        <v>T</v>
      </c>
      <c r="AK61" s="583">
        <f t="array" ref="AK61">IF($K61="","",SUM(IF(LEFT($AM61:$CY61,1)="s",1,0))-SUM(IF(RIGHT(LEFT($AM61:$CY61,2))="-",1,0)))</f>
        <v>0</v>
      </c>
      <c r="AL61" s="562">
        <f t="array" ref="AL61">IF($K61="","",SUM(IF(LEFT($AM61:$CY61,1)="X",1,0)))</f>
        <v>11</v>
      </c>
      <c r="AM61" s="668" t="s">
        <v>6073</v>
      </c>
      <c r="AN61" s="668" t="s">
        <v>6078</v>
      </c>
      <c r="AO61" s="668" t="s">
        <v>6082</v>
      </c>
      <c r="AP61" s="668" t="s">
        <v>6073</v>
      </c>
      <c r="AQ61" s="668" t="s">
        <v>6034</v>
      </c>
      <c r="AR61" s="668" t="s">
        <v>6073</v>
      </c>
      <c r="AS61" s="651" t="s">
        <v>2213</v>
      </c>
      <c r="AT61" s="668" t="s">
        <v>6073</v>
      </c>
      <c r="AU61" s="668" t="s">
        <v>6073</v>
      </c>
      <c r="AV61" s="668" t="s">
        <v>6073</v>
      </c>
      <c r="AW61" s="668" t="s">
        <v>2137</v>
      </c>
      <c r="AX61" s="669" t="s">
        <v>6073</v>
      </c>
      <c r="AY61" s="668" t="s">
        <v>6036</v>
      </c>
      <c r="AZ61" s="668"/>
      <c r="BA61" s="668" t="s">
        <v>6077</v>
      </c>
      <c r="BB61" s="668"/>
      <c r="BC61" s="668"/>
      <c r="BD61" s="668" t="s">
        <v>2139</v>
      </c>
      <c r="BE61" s="668"/>
      <c r="BF61" s="669" t="s">
        <v>6079</v>
      </c>
      <c r="BG61" s="668"/>
      <c r="BH61" s="668" t="s">
        <v>2213</v>
      </c>
      <c r="BI61" s="668"/>
      <c r="BJ61" s="651" t="s">
        <v>2139</v>
      </c>
      <c r="BK61" s="668" t="s">
        <v>6080</v>
      </c>
      <c r="BL61" s="668" t="s">
        <v>1431</v>
      </c>
      <c r="BM61" s="668"/>
      <c r="BN61" s="668"/>
      <c r="BO61" s="668" t="s">
        <v>6081</v>
      </c>
      <c r="BP61" s="651" t="s">
        <v>2213</v>
      </c>
      <c r="BQ61" s="668" t="s">
        <v>6073</v>
      </c>
      <c r="BR61" s="668"/>
      <c r="BS61" s="668"/>
      <c r="BT61" s="668"/>
      <c r="BU61" s="668"/>
      <c r="BV61" s="668"/>
      <c r="BW61" s="668"/>
      <c r="BX61" s="668"/>
      <c r="BY61" s="668"/>
      <c r="BZ61" s="668"/>
      <c r="CA61" s="668"/>
      <c r="CB61" s="668"/>
      <c r="CC61" s="668"/>
      <c r="CD61" s="668"/>
      <c r="CE61" s="672"/>
      <c r="CF61" s="672"/>
      <c r="CG61" s="672"/>
      <c r="CH61" s="675"/>
    </row>
    <row r="62" spans="1:88" s="661" customFormat="1" ht="15" customHeight="1">
      <c r="A62" s="625">
        <v>43037</v>
      </c>
      <c r="B62" s="625"/>
      <c r="C62" s="625"/>
      <c r="D62" s="625"/>
      <c r="E62" s="625"/>
      <c r="F62" s="625"/>
      <c r="G62" s="585"/>
      <c r="H62" s="627" t="s">
        <v>264</v>
      </c>
      <c r="I62" s="625" t="s">
        <v>3</v>
      </c>
      <c r="J62" s="625" t="s">
        <v>285</v>
      </c>
      <c r="K62" s="603">
        <v>0</v>
      </c>
      <c r="L62" s="603">
        <v>0</v>
      </c>
      <c r="M62" s="562" t="str">
        <f t="shared" si="2"/>
        <v>D</v>
      </c>
      <c r="N62" s="562">
        <f t="shared" si="3"/>
        <v>0</v>
      </c>
      <c r="O62" s="598">
        <f t="shared" si="9"/>
        <v>0</v>
      </c>
      <c r="P62" s="562" t="str">
        <f t="shared" si="4"/>
        <v>U</v>
      </c>
      <c r="Q62" s="586">
        <f t="shared" si="14"/>
        <v>0.25</v>
      </c>
      <c r="R62" s="635">
        <f t="shared" si="15"/>
        <v>0.5</v>
      </c>
      <c r="S62" s="600">
        <v>-0.3</v>
      </c>
      <c r="T62" s="595">
        <f t="shared" si="7"/>
        <v>0.3</v>
      </c>
      <c r="U62" s="601">
        <v>2.6</v>
      </c>
      <c r="V62" s="595">
        <f t="shared" si="18"/>
        <v>-2.6</v>
      </c>
      <c r="W62" s="586">
        <f t="shared" si="19"/>
        <v>1.1500000000000001</v>
      </c>
      <c r="X62" s="586">
        <f t="shared" si="20"/>
        <v>1.45</v>
      </c>
      <c r="Y62" s="599">
        <v>20</v>
      </c>
      <c r="Z62" s="599">
        <v>9</v>
      </c>
      <c r="AA62" s="599">
        <v>4</v>
      </c>
      <c r="AB62" s="599">
        <v>3</v>
      </c>
      <c r="AC62" s="599">
        <v>50</v>
      </c>
      <c r="AD62" s="599">
        <v>50</v>
      </c>
      <c r="AE62" s="599">
        <v>442</v>
      </c>
      <c r="AF62" s="562"/>
      <c r="AG62" s="562"/>
      <c r="AH62" s="562"/>
      <c r="AJ62" s="758" t="str">
        <f t="array" ref="AJ62">IF($K62="","",IF(SUM(IF(ISNUMBER(VALUE(RIGHT($AM62:$CY62,1))),VALUE(RIGHT($AM62:$CY62,1)),0))=$K62,"T","F"))</f>
        <v>T</v>
      </c>
      <c r="AK62" s="583">
        <f t="array" ref="AK62">IF($K62="","",SUM(IF(LEFT($AM62:$CY62,1)="s",1,0))-SUM(IF(RIGHT(LEFT($AM62:$CY62,2))="-",1,0)))</f>
        <v>0</v>
      </c>
      <c r="AL62" s="562">
        <f t="array" ref="AL62">IF($K62="","",SUM(IF(LEFT($AM62:$CY62,1)="X",1,0)))</f>
        <v>11</v>
      </c>
      <c r="AM62" s="668" t="s">
        <v>6231</v>
      </c>
      <c r="AN62" s="668" t="s">
        <v>6231</v>
      </c>
      <c r="AO62" s="668" t="s">
        <v>6333</v>
      </c>
      <c r="AP62" s="668" t="s">
        <v>6236</v>
      </c>
      <c r="AQ62" s="668" t="s">
        <v>6231</v>
      </c>
      <c r="AR62" s="668" t="s">
        <v>6253</v>
      </c>
      <c r="AS62" s="651" t="s">
        <v>2213</v>
      </c>
      <c r="AT62" s="668" t="s">
        <v>6237</v>
      </c>
      <c r="AU62" s="669" t="s">
        <v>6237</v>
      </c>
      <c r="AV62" s="668" t="s">
        <v>6238</v>
      </c>
      <c r="AW62" s="668" t="s">
        <v>6255</v>
      </c>
      <c r="AX62" s="668" t="s">
        <v>6252</v>
      </c>
      <c r="AY62" s="668" t="s">
        <v>6036</v>
      </c>
      <c r="AZ62" s="668"/>
      <c r="BA62" s="668" t="s">
        <v>6253</v>
      </c>
      <c r="BB62" s="668"/>
      <c r="BC62" s="668"/>
      <c r="BD62" s="668"/>
      <c r="BE62" s="668"/>
      <c r="BF62" s="668" t="s">
        <v>6255</v>
      </c>
      <c r="BG62" s="668"/>
      <c r="BH62" s="668" t="s">
        <v>2213</v>
      </c>
      <c r="BI62" s="668"/>
      <c r="BJ62" s="668"/>
      <c r="BK62" s="668" t="s">
        <v>2137</v>
      </c>
      <c r="BL62" s="668" t="s">
        <v>6231</v>
      </c>
      <c r="BM62" s="668"/>
      <c r="BN62" s="668" t="s">
        <v>6256</v>
      </c>
      <c r="BO62" s="668" t="s">
        <v>6293</v>
      </c>
      <c r="BP62" s="651" t="s">
        <v>2213</v>
      </c>
      <c r="BQ62" s="668" t="s">
        <v>2137</v>
      </c>
      <c r="BR62" s="668"/>
      <c r="BS62" s="668"/>
      <c r="BT62" s="668"/>
      <c r="BU62" s="668"/>
      <c r="BV62" s="668"/>
      <c r="BW62" s="668"/>
      <c r="BX62" s="668"/>
      <c r="BY62" s="668"/>
      <c r="BZ62" s="668"/>
      <c r="CA62" s="668"/>
      <c r="CB62" s="668"/>
      <c r="CC62" s="668"/>
      <c r="CD62" s="668"/>
      <c r="CE62" s="672"/>
      <c r="CF62" s="672"/>
      <c r="CG62" s="672"/>
      <c r="CH62" s="675"/>
    </row>
    <row r="63" spans="1:88" s="661" customFormat="1" ht="15" customHeight="1">
      <c r="A63" s="625">
        <v>43057</v>
      </c>
      <c r="B63" s="603"/>
      <c r="C63" s="603"/>
      <c r="D63" s="603"/>
      <c r="E63" s="603"/>
      <c r="F63" s="603"/>
      <c r="G63" s="585"/>
      <c r="H63" s="624" t="s">
        <v>1435</v>
      </c>
      <c r="I63" s="603" t="s">
        <v>2</v>
      </c>
      <c r="J63" s="603" t="s">
        <v>285</v>
      </c>
      <c r="K63" s="603">
        <v>0</v>
      </c>
      <c r="L63" s="603">
        <v>2</v>
      </c>
      <c r="M63" s="562" t="str">
        <f t="shared" si="2"/>
        <v>L</v>
      </c>
      <c r="N63" s="562">
        <f t="shared" si="3"/>
        <v>2</v>
      </c>
      <c r="O63" s="598">
        <f t="shared" si="9"/>
        <v>-2</v>
      </c>
      <c r="P63" s="562" t="str">
        <f t="shared" si="4"/>
        <v>U</v>
      </c>
      <c r="Q63" s="586">
        <f t="shared" si="14"/>
        <v>0</v>
      </c>
      <c r="R63" s="635">
        <f t="shared" si="15"/>
        <v>-1</v>
      </c>
      <c r="S63" s="600">
        <v>0.13</v>
      </c>
      <c r="T63" s="595">
        <f t="shared" si="7"/>
        <v>-2.13</v>
      </c>
      <c r="U63" s="601">
        <v>2.48</v>
      </c>
      <c r="V63" s="595">
        <f t="shared" si="18"/>
        <v>-0.48</v>
      </c>
      <c r="W63" s="586">
        <f t="shared" si="19"/>
        <v>1.3049999999999999</v>
      </c>
      <c r="X63" s="586">
        <f t="shared" si="20"/>
        <v>1.175</v>
      </c>
      <c r="Y63" s="599">
        <v>11</v>
      </c>
      <c r="Z63" s="599">
        <v>8</v>
      </c>
      <c r="AA63" s="599">
        <v>5</v>
      </c>
      <c r="AB63" s="599">
        <v>4</v>
      </c>
      <c r="AC63" s="599">
        <v>54</v>
      </c>
      <c r="AD63" s="599">
        <v>46</v>
      </c>
      <c r="AE63" s="599">
        <v>442</v>
      </c>
      <c r="AF63" s="562"/>
      <c r="AG63" s="562"/>
      <c r="AH63" s="562"/>
      <c r="AJ63" s="758" t="str">
        <f t="array" ref="AJ63">IF($K63="","",IF(SUM(IF(ISNUMBER(VALUE(RIGHT($AM63:$CY63,1))),VALUE(RIGHT($AM63:$CY63,1)),0))=$K63,"T","F"))</f>
        <v>T</v>
      </c>
      <c r="AK63" s="583">
        <f t="array" ref="AK63">IF($K63="","",SUM(IF(LEFT($AM63:$CY63,1)="s",1,0))-SUM(IF(RIGHT(LEFT($AM63:$CY63,2))="-",1,0)))</f>
        <v>0</v>
      </c>
      <c r="AL63" s="562">
        <f t="array" ref="AL63">IF($K63="","",SUM(IF(LEFT($AM63:$CY63,1)="X",1,0)))</f>
        <v>11</v>
      </c>
      <c r="AM63" s="668" t="s">
        <v>6378</v>
      </c>
      <c r="AN63" s="669" t="s">
        <v>6406</v>
      </c>
      <c r="AO63" s="668"/>
      <c r="AP63" s="668" t="s">
        <v>6378</v>
      </c>
      <c r="AQ63" s="668" t="s">
        <v>6378</v>
      </c>
      <c r="AR63" s="668" t="s">
        <v>6386</v>
      </c>
      <c r="AS63" s="651" t="s">
        <v>2213</v>
      </c>
      <c r="AT63" s="668" t="s">
        <v>6378</v>
      </c>
      <c r="AU63" s="669" t="s">
        <v>6431</v>
      </c>
      <c r="AV63" s="668" t="s">
        <v>6467</v>
      </c>
      <c r="AW63" s="668"/>
      <c r="AX63" s="668" t="s">
        <v>2213</v>
      </c>
      <c r="AY63" s="668" t="s">
        <v>2138</v>
      </c>
      <c r="AZ63" s="668"/>
      <c r="BA63" s="668" t="s">
        <v>6386</v>
      </c>
      <c r="BB63" s="668"/>
      <c r="BC63" s="668"/>
      <c r="BD63" s="651" t="s">
        <v>2213</v>
      </c>
      <c r="BE63" s="668"/>
      <c r="BF63" s="668" t="s">
        <v>6386</v>
      </c>
      <c r="BG63" s="668"/>
      <c r="BH63" s="668" t="s">
        <v>2213</v>
      </c>
      <c r="BI63" s="668"/>
      <c r="BJ63" s="668" t="s">
        <v>6470</v>
      </c>
      <c r="BK63" s="668" t="s">
        <v>6453</v>
      </c>
      <c r="BL63" s="668" t="s">
        <v>6378</v>
      </c>
      <c r="BM63" s="668"/>
      <c r="BN63" s="668" t="s">
        <v>6468</v>
      </c>
      <c r="BO63" s="668" t="s">
        <v>2013</v>
      </c>
      <c r="BP63" s="651" t="s">
        <v>6469</v>
      </c>
      <c r="BQ63" s="668" t="s">
        <v>6378</v>
      </c>
      <c r="BR63" s="668"/>
      <c r="BS63" s="668"/>
      <c r="BT63" s="668"/>
      <c r="BU63" s="668"/>
      <c r="BV63" s="668"/>
      <c r="BW63" s="668"/>
      <c r="BX63" s="668"/>
      <c r="BY63" s="668"/>
      <c r="BZ63" s="668"/>
      <c r="CA63" s="668"/>
      <c r="CB63" s="668"/>
      <c r="CC63" s="668"/>
      <c r="CD63" s="668"/>
      <c r="CE63" s="672"/>
      <c r="CF63" s="672"/>
      <c r="CG63" s="672"/>
      <c r="CH63" s="675"/>
    </row>
    <row r="64" spans="1:88" s="661" customFormat="1" ht="15" customHeight="1">
      <c r="A64" s="625">
        <v>43065</v>
      </c>
      <c r="B64" s="603"/>
      <c r="C64" s="603"/>
      <c r="D64" s="603"/>
      <c r="E64" s="603"/>
      <c r="F64" s="603"/>
      <c r="G64" s="585"/>
      <c r="H64" s="624" t="s">
        <v>234</v>
      </c>
      <c r="I64" s="603" t="s">
        <v>2</v>
      </c>
      <c r="J64" s="603" t="s">
        <v>285</v>
      </c>
      <c r="K64" s="603">
        <v>2</v>
      </c>
      <c r="L64" s="603">
        <v>3</v>
      </c>
      <c r="M64" s="562" t="str">
        <f t="shared" si="2"/>
        <v>L</v>
      </c>
      <c r="N64" s="562">
        <f t="shared" si="3"/>
        <v>5</v>
      </c>
      <c r="O64" s="598">
        <f t="shared" si="9"/>
        <v>-1</v>
      </c>
      <c r="P64" s="562" t="str">
        <f t="shared" si="4"/>
        <v>O</v>
      </c>
      <c r="Q64" s="586">
        <f t="shared" si="14"/>
        <v>-0.75</v>
      </c>
      <c r="R64" s="635">
        <f t="shared" si="15"/>
        <v>-1</v>
      </c>
      <c r="S64" s="600">
        <v>0.75</v>
      </c>
      <c r="T64" s="595">
        <f t="shared" si="7"/>
        <v>-1.75</v>
      </c>
      <c r="U64" s="601">
        <v>2.7</v>
      </c>
      <c r="V64" s="595">
        <f t="shared" si="18"/>
        <v>2.2999999999999998</v>
      </c>
      <c r="W64" s="586">
        <f t="shared" si="19"/>
        <v>1.7250000000000001</v>
      </c>
      <c r="X64" s="586">
        <f t="shared" si="20"/>
        <v>0.97500000000000009</v>
      </c>
      <c r="Y64" s="599">
        <v>15</v>
      </c>
      <c r="Z64" s="599">
        <v>12</v>
      </c>
      <c r="AA64" s="599">
        <v>6</v>
      </c>
      <c r="AB64" s="599">
        <v>6</v>
      </c>
      <c r="AC64" s="599">
        <v>42</v>
      </c>
      <c r="AD64" s="599">
        <v>58</v>
      </c>
      <c r="AE64" s="599">
        <v>442</v>
      </c>
      <c r="AF64" s="562"/>
      <c r="AG64" s="562"/>
      <c r="AH64" s="562"/>
      <c r="AJ64" s="758" t="str">
        <f t="array" ref="AJ64">IF($K64="","",IF(SUM(IF(ISNUMBER(VALUE(RIGHT($AM64:$CY64,1))),VALUE(RIGHT($AM64:$CY64,1)),0))=$K64,"T","F"))</f>
        <v>T</v>
      </c>
      <c r="AK64" s="583">
        <f t="array" ref="AK64">IF($K64="","",SUM(IF(LEFT($AM64:$CY64,1)="s",1,0))-SUM(IF(RIGHT(LEFT($AM64:$CY64,2))="-",1,0)))</f>
        <v>0</v>
      </c>
      <c r="AL64" s="562">
        <f t="array" ref="AL64">IF($K64="","",SUM(IF(LEFT($AM64:$CY64,1)="X",1,0)))</f>
        <v>11</v>
      </c>
      <c r="AM64" s="668" t="s">
        <v>1431</v>
      </c>
      <c r="AN64" s="668" t="s">
        <v>1431</v>
      </c>
      <c r="AO64" s="668" t="s">
        <v>6533</v>
      </c>
      <c r="AP64" s="669" t="s">
        <v>1431</v>
      </c>
      <c r="AQ64" s="668" t="s">
        <v>1431</v>
      </c>
      <c r="AR64" s="668" t="s">
        <v>6544</v>
      </c>
      <c r="AS64" s="668" t="s">
        <v>6489</v>
      </c>
      <c r="AT64" s="668" t="s">
        <v>1431</v>
      </c>
      <c r="AU64" s="668" t="s">
        <v>6488</v>
      </c>
      <c r="AV64" s="668" t="s">
        <v>1431</v>
      </c>
      <c r="AW64" s="668" t="s">
        <v>6491</v>
      </c>
      <c r="AX64" s="668" t="s">
        <v>2138</v>
      </c>
      <c r="AY64" s="669" t="s">
        <v>2137</v>
      </c>
      <c r="AZ64" s="671"/>
      <c r="BA64" s="668" t="s">
        <v>6525</v>
      </c>
      <c r="BB64" s="668"/>
      <c r="BC64" s="668"/>
      <c r="BD64" s="668" t="s">
        <v>6490</v>
      </c>
      <c r="BE64" s="668"/>
      <c r="BF64" s="668" t="s">
        <v>6533</v>
      </c>
      <c r="BG64" s="668"/>
      <c r="BH64" s="668" t="s">
        <v>2139</v>
      </c>
      <c r="BI64" s="668"/>
      <c r="BJ64" s="668" t="s">
        <v>1431</v>
      </c>
      <c r="BK64" s="668"/>
      <c r="BL64" s="668" t="s">
        <v>1431</v>
      </c>
      <c r="BM64" s="668"/>
      <c r="BN64" s="668"/>
      <c r="BO64" s="671" t="s">
        <v>6545</v>
      </c>
      <c r="BP64" s="668" t="s">
        <v>6543</v>
      </c>
      <c r="BQ64" s="671" t="s">
        <v>6546</v>
      </c>
      <c r="BR64" s="668"/>
      <c r="BS64" s="668"/>
      <c r="BT64" s="668"/>
      <c r="BU64" s="668"/>
      <c r="BV64" s="668"/>
      <c r="BW64" s="668"/>
      <c r="BX64" s="668"/>
      <c r="BY64" s="668"/>
      <c r="BZ64" s="668"/>
      <c r="CA64" s="668"/>
      <c r="CB64" s="668"/>
      <c r="CC64" s="668"/>
      <c r="CD64" s="668"/>
      <c r="CE64" s="672"/>
      <c r="CF64" s="672"/>
      <c r="CG64" s="672"/>
      <c r="CH64" s="675"/>
    </row>
    <row r="65" spans="1:86" s="661" customFormat="1" ht="15" customHeight="1">
      <c r="A65" s="625">
        <v>43071</v>
      </c>
      <c r="B65" s="603"/>
      <c r="C65" s="603"/>
      <c r="D65" s="603"/>
      <c r="E65" s="603"/>
      <c r="F65" s="603"/>
      <c r="G65" s="585"/>
      <c r="H65" s="624" t="s">
        <v>1200</v>
      </c>
      <c r="I65" s="603" t="s">
        <v>3</v>
      </c>
      <c r="J65" s="603" t="s">
        <v>285</v>
      </c>
      <c r="K65" s="603">
        <v>3</v>
      </c>
      <c r="L65" s="603">
        <v>1</v>
      </c>
      <c r="M65" s="562" t="str">
        <f t="shared" si="2"/>
        <v>W</v>
      </c>
      <c r="N65" s="562">
        <f t="shared" si="3"/>
        <v>4</v>
      </c>
      <c r="O65" s="598">
        <f t="shared" si="9"/>
        <v>2</v>
      </c>
      <c r="P65" s="562" t="str">
        <f t="shared" si="4"/>
        <v>O</v>
      </c>
      <c r="Q65" s="586">
        <f t="shared" si="14"/>
        <v>-0.25</v>
      </c>
      <c r="R65" s="635">
        <f t="shared" si="15"/>
        <v>1</v>
      </c>
      <c r="S65" s="600">
        <v>0.17</v>
      </c>
      <c r="T65" s="595">
        <f t="shared" si="7"/>
        <v>1.83</v>
      </c>
      <c r="U65" s="601">
        <v>2.77</v>
      </c>
      <c r="V65" s="595">
        <f t="shared" si="18"/>
        <v>1.23</v>
      </c>
      <c r="W65" s="586">
        <f t="shared" si="19"/>
        <v>1.47</v>
      </c>
      <c r="X65" s="586">
        <f t="shared" si="20"/>
        <v>1.3</v>
      </c>
      <c r="Y65" s="599">
        <v>8</v>
      </c>
      <c r="Z65" s="599">
        <v>14</v>
      </c>
      <c r="AA65" s="599">
        <v>5</v>
      </c>
      <c r="AB65" s="599">
        <v>4</v>
      </c>
      <c r="AC65" s="599">
        <v>35</v>
      </c>
      <c r="AD65" s="599">
        <v>65</v>
      </c>
      <c r="AE65" s="599">
        <v>442</v>
      </c>
      <c r="AF65" s="562"/>
      <c r="AG65" s="562"/>
      <c r="AH65" s="562"/>
      <c r="AJ65" s="758" t="str">
        <f t="array" ref="AJ65">IF($K65="","",IF(SUM(IF(ISNUMBER(VALUE(RIGHT($AM65:$CY65,1))),VALUE(RIGHT($AM65:$CY65,1)),0))=$K65,"T","F"))</f>
        <v>T</v>
      </c>
      <c r="AK65" s="583">
        <f t="array" ref="AK65">IF($K65="","",SUM(IF(LEFT($AM65:$CY65,1)="s",1,0))-SUM(IF(RIGHT(LEFT($AM65:$CY65,2))="-",1,0)))</f>
        <v>0</v>
      </c>
      <c r="AL65" s="562">
        <f t="array" ref="AL65">IF($K65="","",SUM(IF(LEFT($AM65:$CY65,1)="X",1,0)))</f>
        <v>11</v>
      </c>
      <c r="AM65" s="669" t="s">
        <v>6575</v>
      </c>
      <c r="AN65" s="668" t="s">
        <v>6576</v>
      </c>
      <c r="AO65" s="668" t="s">
        <v>6576</v>
      </c>
      <c r="AP65" s="668"/>
      <c r="AQ65" s="668" t="s">
        <v>6575</v>
      </c>
      <c r="AR65" s="668" t="s">
        <v>2213</v>
      </c>
      <c r="AS65" s="668"/>
      <c r="AT65" s="668" t="s">
        <v>6575</v>
      </c>
      <c r="AU65" s="668" t="s">
        <v>6620</v>
      </c>
      <c r="AV65" s="668" t="s">
        <v>2137</v>
      </c>
      <c r="AW65" s="668"/>
      <c r="AX65" s="668"/>
      <c r="AY65" s="671" t="s">
        <v>2226</v>
      </c>
      <c r="AZ65" s="668"/>
      <c r="BA65" s="668"/>
      <c r="BB65" s="668"/>
      <c r="BC65" s="668"/>
      <c r="BD65" s="668"/>
      <c r="BE65" s="668"/>
      <c r="BF65" s="668"/>
      <c r="BG65" s="668"/>
      <c r="BH65" s="668"/>
      <c r="BI65" s="668"/>
      <c r="BJ65" s="671" t="s">
        <v>6641</v>
      </c>
      <c r="BK65" s="668"/>
      <c r="BL65" s="668" t="s">
        <v>6575</v>
      </c>
      <c r="BM65" s="668"/>
      <c r="BN65" s="668"/>
      <c r="BO65" s="671" t="s">
        <v>2271</v>
      </c>
      <c r="BP65" s="668" t="s">
        <v>6642</v>
      </c>
      <c r="BQ65" s="671" t="s">
        <v>2207</v>
      </c>
      <c r="BR65" s="668"/>
      <c r="BS65" s="668"/>
      <c r="BT65" s="668"/>
      <c r="BU65" s="668"/>
      <c r="BV65" s="668"/>
      <c r="BW65" s="668"/>
      <c r="BX65" s="668"/>
      <c r="BY65" s="668"/>
      <c r="BZ65" s="668"/>
      <c r="CA65" s="668"/>
      <c r="CB65" s="668"/>
      <c r="CC65" s="668"/>
      <c r="CD65" s="668"/>
      <c r="CE65" s="672"/>
      <c r="CF65" s="672"/>
      <c r="CG65" s="672"/>
      <c r="CH65" s="675"/>
    </row>
    <row r="66" spans="1:86" s="661" customFormat="1" ht="15" customHeight="1">
      <c r="A66" s="625"/>
      <c r="B66" s="596"/>
      <c r="C66" s="596"/>
      <c r="D66" s="596"/>
      <c r="E66" s="596"/>
      <c r="F66" s="596"/>
      <c r="G66" s="585" t="str">
        <f>HYPERLINK("#"&amp;"'"&amp;IFERROR(VLOOKUP(H66,helper!$CL$29:$CM$46,2,0),"")&amp;"'!H23",IFERROR(VLOOKUP(H66,helper!$CL$29:$CM$46,2,0),""))</f>
        <v/>
      </c>
      <c r="H66" s="624"/>
      <c r="I66" s="603"/>
      <c r="J66" s="603"/>
      <c r="K66" s="603"/>
      <c r="L66" s="603"/>
      <c r="M66" s="562" t="str">
        <f t="shared" si="2"/>
        <v/>
      </c>
      <c r="N66" s="562" t="str">
        <f t="shared" si="3"/>
        <v/>
      </c>
      <c r="O66" s="598" t="str">
        <f t="shared" si="9"/>
        <v/>
      </c>
      <c r="P66" s="562" t="str">
        <f t="shared" si="4"/>
        <v/>
      </c>
      <c r="Q66" s="586" t="str">
        <f t="shared" si="14"/>
        <v/>
      </c>
      <c r="R66" s="635" t="str">
        <f t="shared" si="15"/>
        <v/>
      </c>
      <c r="S66" s="587"/>
      <c r="T66" s="595" t="str">
        <f t="shared" si="7"/>
        <v/>
      </c>
      <c r="U66" s="595"/>
      <c r="V66" s="595" t="str">
        <f t="shared" si="18"/>
        <v/>
      </c>
      <c r="W66" s="586" t="str">
        <f t="shared" si="19"/>
        <v/>
      </c>
      <c r="X66" s="586" t="str">
        <f t="shared" si="20"/>
        <v/>
      </c>
      <c r="Y66" s="551"/>
      <c r="Z66" s="551"/>
      <c r="AA66" s="551"/>
      <c r="AB66" s="551"/>
      <c r="AC66" s="551"/>
      <c r="AD66" s="551"/>
      <c r="AE66" s="551"/>
      <c r="AF66" s="562"/>
      <c r="AG66" s="562"/>
      <c r="AH66" s="562"/>
      <c r="AJ66" s="582" t="str">
        <f t="array" ref="AJ66">IF($K66="","",IF(SUM(IF(ISNUMBER(VALUE(RIGHT($AM66:$CY66,1))),VALUE(RIGHT($AM66:$CY66,1)),0))=$K66,"T","F"))</f>
        <v/>
      </c>
      <c r="AK66" s="583" t="str">
        <f t="array" ref="AK66">IF($K66="","",SUM(IF(LEFT($AM66:$CY66,1)="s",1,0))-SUM(IF(RIGHT(LEFT($AM66:$CY66,2))="-",1,0)))</f>
        <v/>
      </c>
      <c r="AL66" s="562" t="str">
        <f t="array" ref="AL66">IF($K66="","",SUM(IF(LEFT($AM66:$CY66,1)="X",1,0)))</f>
        <v/>
      </c>
      <c r="AM66" s="668"/>
      <c r="AN66" s="668"/>
      <c r="AO66" s="668"/>
      <c r="AP66" s="668"/>
      <c r="AQ66" s="668"/>
      <c r="AR66" s="668"/>
      <c r="AS66" s="668"/>
      <c r="AT66" s="668"/>
      <c r="AU66" s="668"/>
      <c r="AV66" s="668"/>
      <c r="AW66" s="668"/>
      <c r="AX66" s="668"/>
      <c r="AY66" s="671"/>
      <c r="AZ66" s="668"/>
      <c r="BA66" s="668"/>
      <c r="BB66" s="668"/>
      <c r="BC66" s="668"/>
      <c r="BD66" s="668"/>
      <c r="BE66" s="668"/>
      <c r="BF66" s="668"/>
      <c r="BG66" s="668"/>
      <c r="BH66" s="668"/>
      <c r="BI66" s="668"/>
      <c r="BJ66" s="668"/>
      <c r="BK66" s="668"/>
      <c r="BL66" s="668"/>
      <c r="BM66" s="668"/>
      <c r="BN66" s="668"/>
      <c r="BO66" s="668"/>
      <c r="BP66" s="668"/>
      <c r="BQ66" s="668"/>
      <c r="BR66" s="668"/>
      <c r="BS66" s="668"/>
      <c r="BT66" s="668"/>
      <c r="BU66" s="668"/>
      <c r="BV66" s="668"/>
      <c r="BW66" s="668"/>
      <c r="BX66" s="668"/>
      <c r="BY66" s="668"/>
      <c r="BZ66" s="668"/>
      <c r="CA66" s="668"/>
      <c r="CB66" s="668"/>
      <c r="CC66" s="668"/>
      <c r="CD66" s="668"/>
      <c r="CE66" s="672"/>
      <c r="CF66" s="672"/>
      <c r="CG66" s="672"/>
      <c r="CH66" s="675"/>
    </row>
    <row r="67" spans="1:86" s="661" customFormat="1" ht="15" customHeight="1">
      <c r="A67" s="626"/>
      <c r="B67" s="596"/>
      <c r="C67" s="596"/>
      <c r="D67" s="596"/>
      <c r="E67" s="596"/>
      <c r="F67" s="596"/>
      <c r="G67" s="591" t="str">
        <f>HYPERLINK("#"&amp;"'"&amp;IFERROR(VLOOKUP(H67,helper!$CL$29:$CM$46,2,0),"")&amp;"'!H23",IFERROR(VLOOKUP(H67,helper!$CL$29:$CM$46,2,0),""))</f>
        <v/>
      </c>
      <c r="H67" s="623"/>
      <c r="I67" s="596"/>
      <c r="J67" s="596"/>
      <c r="K67" s="596"/>
      <c r="L67" s="596"/>
      <c r="M67" s="562" t="str">
        <f>IF(K67="","",IF(K67&gt;L67,"W",IF(K67=L67,"D",IF(K67&lt;L67,"L"))))</f>
        <v/>
      </c>
      <c r="N67" s="562" t="str">
        <f>IF(K67="","",K67+L67)</f>
        <v/>
      </c>
      <c r="O67" s="598" t="str">
        <f>IF(K67="","",K67-L67)</f>
        <v/>
      </c>
      <c r="P67" s="562" t="str">
        <f t="shared" si="4"/>
        <v/>
      </c>
      <c r="Q67" s="586" t="str">
        <f>IF(S67="","",IF(SIGN(S67)&lt;&gt;1,VLOOKUP(ABS(S67),SUP_HDC,3,TRUE),-VLOOKUP(ABS(S67),SUP_HDC,3,TRUE)))</f>
        <v/>
      </c>
      <c r="R67" s="635" t="str">
        <f>IF(Q67="","",IF((K67-L67+Q67)&gt;=0.5,1,IF((K67-L67+Q67)=0.25,0.5,IF((K67-L67+Q67)&lt;=-0.5,-1,IF((K67-L67+Q67)=-0.25,-0.5,0)))))</f>
        <v/>
      </c>
      <c r="S67" s="587"/>
      <c r="T67" s="595" t="str">
        <f t="shared" si="7"/>
        <v/>
      </c>
      <c r="U67" s="595"/>
      <c r="V67" s="595" t="str">
        <f t="shared" si="18"/>
        <v/>
      </c>
      <c r="W67" s="586" t="str">
        <f t="shared" si="19"/>
        <v/>
      </c>
      <c r="X67" s="586" t="str">
        <f t="shared" si="20"/>
        <v/>
      </c>
      <c r="Y67" s="551"/>
      <c r="Z67" s="551"/>
      <c r="AA67" s="551"/>
      <c r="AB67" s="551"/>
      <c r="AC67" s="551"/>
      <c r="AD67" s="551"/>
      <c r="AE67" s="551"/>
      <c r="AF67" s="562"/>
      <c r="AG67" s="562"/>
      <c r="AH67" s="562"/>
      <c r="AJ67" s="582" t="str">
        <f t="array" ref="AJ67">IF($K67="","",IF(SUM(IF(ISNUMBER(VALUE(RIGHT($AM67:$CY67,1))),VALUE(RIGHT($AM67:$CY67,1)),0))=$K67,"T","F"))</f>
        <v/>
      </c>
      <c r="AK67" s="583" t="str">
        <f t="array" ref="AK67">IF($K67="","",SUM(IF(LEFT($AM67:$CY67,1)="s",1,0))-SUM(IF(RIGHT(LEFT($AM67:$CY67,2))="-",1,0)))</f>
        <v/>
      </c>
      <c r="AL67" s="562" t="str">
        <f t="array" ref="AL67">IF($K67="","",SUM(IF(LEFT($AM67:$CY67,1)="X",1,0)))</f>
        <v/>
      </c>
      <c r="AM67" s="668"/>
      <c r="AN67" s="668"/>
      <c r="AO67" s="668"/>
      <c r="AP67" s="668"/>
      <c r="AQ67" s="668"/>
      <c r="AR67" s="668"/>
      <c r="AS67" s="668"/>
      <c r="AT67" s="668"/>
      <c r="AU67" s="668"/>
      <c r="AV67" s="668"/>
      <c r="AW67" s="668"/>
      <c r="AX67" s="668"/>
      <c r="AY67" s="668"/>
      <c r="AZ67" s="668"/>
      <c r="BA67" s="668"/>
      <c r="BB67" s="668"/>
      <c r="BC67" s="668"/>
      <c r="BD67" s="668"/>
      <c r="BE67" s="668"/>
      <c r="BF67" s="668"/>
      <c r="BG67" s="668"/>
      <c r="BH67" s="668"/>
      <c r="BI67" s="668"/>
      <c r="BJ67" s="668"/>
      <c r="BK67" s="668"/>
      <c r="BL67" s="668"/>
      <c r="BM67" s="668"/>
      <c r="BN67" s="668"/>
      <c r="BO67" s="668"/>
      <c r="BP67" s="668"/>
      <c r="BQ67" s="668"/>
      <c r="BR67" s="668"/>
      <c r="BS67" s="668"/>
      <c r="BT67" s="668"/>
      <c r="BU67" s="668"/>
      <c r="BV67" s="668"/>
      <c r="BW67" s="668"/>
      <c r="BX67" s="668"/>
      <c r="BY67" s="668"/>
      <c r="BZ67" s="668"/>
      <c r="CA67" s="668"/>
      <c r="CB67" s="668"/>
      <c r="CC67" s="668"/>
      <c r="CD67" s="668"/>
      <c r="CE67" s="672"/>
      <c r="CF67" s="672"/>
      <c r="CG67" s="672"/>
      <c r="CH67" s="675"/>
    </row>
    <row r="68" spans="1:86" s="661" customFormat="1" ht="15" customHeight="1">
      <c r="A68" s="626"/>
      <c r="B68" s="596"/>
      <c r="C68" s="596" t="s">
        <v>1201</v>
      </c>
      <c r="D68" s="596" t="s">
        <v>2</v>
      </c>
      <c r="E68" s="596" t="s">
        <v>285</v>
      </c>
      <c r="F68" s="596"/>
      <c r="G68" s="591" t="str">
        <f>HYPERLINK("#"&amp;"'"&amp;IFERROR(VLOOKUP(H68,helper!$CL$29:$CM$46,2,0),"")&amp;"'!H23",IFERROR(VLOOKUP(H68,helper!$CL$29:$CM$46,2,0),""))</f>
        <v/>
      </c>
      <c r="H68" s="623"/>
      <c r="I68" s="596"/>
      <c r="J68" s="596"/>
      <c r="K68" s="596"/>
      <c r="L68" s="596"/>
      <c r="M68" s="562" t="str">
        <f t="shared" si="2"/>
        <v/>
      </c>
      <c r="N68" s="562" t="str">
        <f t="shared" si="3"/>
        <v/>
      </c>
      <c r="O68" s="598" t="str">
        <f t="shared" si="9"/>
        <v/>
      </c>
      <c r="P68" s="562" t="str">
        <f t="shared" si="4"/>
        <v/>
      </c>
      <c r="Q68" s="586" t="str">
        <f t="shared" ref="Q68:Q78" si="23">IF(S68="","",IF(SIGN(S68)&lt;&gt;1,VLOOKUP(ABS(S68),SUP_HDC,3,TRUE),-VLOOKUP(ABS(S68),SUP_HDC,3,TRUE)))</f>
        <v/>
      </c>
      <c r="R68" s="635" t="str">
        <f t="shared" ref="R68:R77" si="24">IF(Q68="","",IF((K68-L68+Q68)&gt;=0.5,1,IF((K68-L68+Q68)=0.25,0.5,IF((K68-L68+Q68)&lt;=-0.5,-1,IF((K68-L68+Q68)=-0.25,-0.5,0)))))</f>
        <v/>
      </c>
      <c r="S68" s="587"/>
      <c r="T68" s="595" t="str">
        <f t="shared" si="7"/>
        <v/>
      </c>
      <c r="U68" s="595"/>
      <c r="V68" s="595" t="str">
        <f t="shared" si="18"/>
        <v/>
      </c>
      <c r="W68" s="586" t="str">
        <f t="shared" si="19"/>
        <v/>
      </c>
      <c r="X68" s="586" t="str">
        <f t="shared" si="20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IF($K68="","",IF(SUM(IF(ISNUMBER(VALUE(RIGHT($AM68:$CY68,1))),VALUE(RIGHT($AM68:$CY68,1)),0))=$K68,"T","F"))</f>
        <v/>
      </c>
      <c r="AK68" s="583" t="str">
        <f t="array" ref="AK68">IF($K68="","",SUM(IF(LEFT($AM68:$CY68,1)="s",1,0))-SUM(IF(RIGHT(LEFT($AM68:$CY68,2))="-",1,0)))</f>
        <v/>
      </c>
      <c r="AL68" s="562" t="str">
        <f t="array" ref="AL68">IF($K68="","",SUM(IF(LEFT($AM68:$CY68,1)="X",1,0)))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68"/>
      <c r="AV68" s="668"/>
      <c r="AW68" s="668"/>
      <c r="AX68" s="668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68"/>
      <c r="BQ68" s="668"/>
      <c r="BR68" s="668"/>
      <c r="BS68" s="668"/>
      <c r="BT68" s="668"/>
      <c r="BU68" s="668"/>
      <c r="BV68" s="668"/>
      <c r="BW68" s="668"/>
      <c r="BX68" s="668"/>
      <c r="BY68" s="668"/>
      <c r="BZ68" s="668"/>
      <c r="CA68" s="668"/>
      <c r="CB68" s="668"/>
      <c r="CC68" s="668"/>
      <c r="CD68" s="668"/>
      <c r="CE68" s="672"/>
      <c r="CF68" s="672"/>
      <c r="CG68" s="672"/>
      <c r="CH68" s="675"/>
    </row>
    <row r="69" spans="1:86" s="661" customFormat="1" ht="15" customHeight="1">
      <c r="A69" s="625"/>
      <c r="B69" s="603"/>
      <c r="C69" s="603" t="s">
        <v>258</v>
      </c>
      <c r="D69" s="603" t="s">
        <v>3</v>
      </c>
      <c r="E69" s="603" t="s">
        <v>285</v>
      </c>
      <c r="F69" s="603"/>
      <c r="G69" s="585" t="str">
        <f>HYPERLINK("#"&amp;"'"&amp;IFERROR(VLOOKUP(H69,helper!$CL$29:$CM$46,2,0),"")&amp;"'!H23",IFERROR(VLOOKUP(H69,helper!$CL$29:$CM$46,2,0),""))</f>
        <v/>
      </c>
      <c r="H69" s="624"/>
      <c r="I69" s="603"/>
      <c r="J69" s="603"/>
      <c r="K69" s="603"/>
      <c r="L69" s="603"/>
      <c r="M69" s="562" t="str">
        <f t="shared" si="2"/>
        <v/>
      </c>
      <c r="N69" s="562" t="str">
        <f t="shared" si="3"/>
        <v/>
      </c>
      <c r="O69" s="598" t="str">
        <f t="shared" si="9"/>
        <v/>
      </c>
      <c r="P69" s="562" t="str">
        <f t="shared" si="4"/>
        <v/>
      </c>
      <c r="Q69" s="586" t="str">
        <f t="shared" si="23"/>
        <v/>
      </c>
      <c r="R69" s="635" t="str">
        <f t="shared" si="24"/>
        <v/>
      </c>
      <c r="S69" s="587"/>
      <c r="T69" s="595" t="str">
        <f>IF(ISBLANK(S69),"",K69-L69-S69)</f>
        <v/>
      </c>
      <c r="U69" s="595"/>
      <c r="V69" s="595" t="str">
        <f>IF(ISBLANK(U69),"",K69+L69-U69)</f>
        <v/>
      </c>
      <c r="W69" s="586" t="str">
        <f>IF(S69="","",(S69+U69)/2)</f>
        <v/>
      </c>
      <c r="X69" s="586" t="str">
        <f>IF(W69="","",U69-W69)</f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IF($K69="","",IF(SUM(IF(ISNUMBER(VALUE(RIGHT($AM69:$CY69,1))),VALUE(RIGHT($AM69:$CY69,1)),0))=$K69,"T","F"))</f>
        <v/>
      </c>
      <c r="AK69" s="583" t="str">
        <f t="array" ref="AK69">IF($K69="","",SUM(IF(LEFT($AM69:$CY69,1)="s",1,0))-SUM(IF(RIGHT(LEFT($AM69:$CY69,2))="-",1,0)))</f>
        <v/>
      </c>
      <c r="AL69" s="562" t="str">
        <f t="array" ref="AL69">IF($K69="","",SUM(IF(LEFT($AM69:$CY69,1)="X",1,0)))</f>
        <v/>
      </c>
      <c r="AM69" s="655"/>
      <c r="AN69" s="655"/>
      <c r="AO69" s="655"/>
      <c r="AP69" s="655"/>
      <c r="AQ69" s="655"/>
      <c r="AR69" s="655"/>
      <c r="AS69" s="655"/>
      <c r="AT69" s="655"/>
      <c r="AU69" s="655"/>
      <c r="AV69" s="668" t="s">
        <v>126</v>
      </c>
      <c r="AW69" s="655"/>
      <c r="AX69" s="655"/>
      <c r="AY69" s="655"/>
      <c r="AZ69" s="655"/>
      <c r="BA69" s="655"/>
      <c r="BB69" s="655"/>
      <c r="BC69" s="655"/>
      <c r="BD69" s="655"/>
      <c r="BE69" s="655"/>
      <c r="BF69" s="655"/>
      <c r="BG69" s="655"/>
      <c r="BH69" s="655"/>
      <c r="BI69" s="655"/>
      <c r="BJ69" s="655"/>
      <c r="BK69" s="655"/>
      <c r="BL69" s="655"/>
      <c r="BM69" s="655"/>
      <c r="BN69" s="668" t="s">
        <v>126</v>
      </c>
      <c r="BO69" s="655"/>
      <c r="BP69" s="668" t="s">
        <v>126</v>
      </c>
      <c r="BQ69" s="668" t="s">
        <v>126</v>
      </c>
      <c r="BR69" s="668"/>
      <c r="BS69" s="655"/>
      <c r="BT69" s="655"/>
      <c r="BU69" s="655"/>
      <c r="BV69" s="655"/>
      <c r="BW69" s="655"/>
      <c r="BX69" s="655"/>
      <c r="BY69" s="668" t="s">
        <v>126</v>
      </c>
      <c r="BZ69" s="655"/>
      <c r="CA69" s="655"/>
      <c r="CB69" s="655"/>
      <c r="CC69" s="668"/>
      <c r="CD69" s="668"/>
      <c r="CE69" s="672"/>
      <c r="CF69" s="672"/>
      <c r="CG69" s="672"/>
      <c r="CH69" s="675"/>
    </row>
    <row r="70" spans="1:86" s="661" customFormat="1" ht="15" customHeight="1">
      <c r="A70" s="625"/>
      <c r="B70" s="603"/>
      <c r="C70" s="603" t="s">
        <v>263</v>
      </c>
      <c r="D70" s="603" t="s">
        <v>2</v>
      </c>
      <c r="E70" s="603" t="s">
        <v>285</v>
      </c>
      <c r="F70" s="603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2"/>
        <v/>
      </c>
      <c r="N70" s="562" t="str">
        <f t="shared" si="3"/>
        <v/>
      </c>
      <c r="O70" s="598" t="str">
        <f t="shared" si="9"/>
        <v/>
      </c>
      <c r="P70" s="562" t="str">
        <f t="shared" si="4"/>
        <v/>
      </c>
      <c r="Q70" s="586" t="str">
        <f t="shared" si="23"/>
        <v/>
      </c>
      <c r="R70" s="635" t="str">
        <f t="shared" si="24"/>
        <v/>
      </c>
      <c r="S70" s="587"/>
      <c r="T70" s="595" t="str">
        <f>IF(ISBLANK(S70),"",K70-L70-S70)</f>
        <v/>
      </c>
      <c r="U70" s="595"/>
      <c r="V70" s="595" t="str">
        <f>IF(ISBLANK(U70),"",K70+L70-U70)</f>
        <v/>
      </c>
      <c r="W70" s="586" t="str">
        <f>IF(S70="","",(S70+U70)/2)</f>
        <v/>
      </c>
      <c r="X70" s="586" t="str">
        <f>IF(W70="","",U70-W70)</f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IF($K70="","",IF(SUM(IF(ISNUMBER(VALUE(RIGHT($AM70:$CY70,1))),VALUE(RIGHT($AM70:$CY70,1)),0))=$K70,"T","F"))</f>
        <v/>
      </c>
      <c r="AK70" s="583" t="str">
        <f t="array" ref="AK70">IF($K70="","",SUM(IF(LEFT($AM70:$CY70,1)="s",1,0))-SUM(IF(RIGHT(LEFT($AM70:$CY70,2))="-",1,0)))</f>
        <v/>
      </c>
      <c r="AL70" s="562" t="str">
        <f t="array" ref="AL70">IF($K70="","",SUM(IF(LEFT($AM70:$CY70,1)="X",1,0)))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68"/>
      <c r="BR70" s="668"/>
      <c r="BS70" s="668"/>
      <c r="BT70" s="668"/>
      <c r="BU70" s="668"/>
      <c r="BV70" s="668"/>
      <c r="BW70" s="668"/>
      <c r="BX70" s="668"/>
      <c r="BY70" s="668"/>
      <c r="BZ70" s="668"/>
      <c r="CA70" s="668"/>
      <c r="CB70" s="668"/>
      <c r="CC70" s="668"/>
      <c r="CD70" s="668"/>
      <c r="CE70" s="672"/>
      <c r="CF70" s="672"/>
      <c r="CG70" s="672"/>
      <c r="CH70" s="675"/>
    </row>
    <row r="71" spans="1:86" s="661" customFormat="1" ht="15" customHeight="1">
      <c r="A71" s="625"/>
      <c r="B71" s="603"/>
      <c r="C71" s="603" t="s">
        <v>256</v>
      </c>
      <c r="D71" s="603" t="s">
        <v>3</v>
      </c>
      <c r="E71" s="603" t="s">
        <v>285</v>
      </c>
      <c r="F71" s="603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2"/>
        <v/>
      </c>
      <c r="N71" s="562" t="str">
        <f t="shared" si="3"/>
        <v/>
      </c>
      <c r="O71" s="598" t="str">
        <f t="shared" si="9"/>
        <v/>
      </c>
      <c r="P71" s="562" t="str">
        <f t="shared" si="4"/>
        <v/>
      </c>
      <c r="Q71" s="586" t="str">
        <f t="shared" si="23"/>
        <v/>
      </c>
      <c r="R71" s="635" t="str">
        <f t="shared" si="24"/>
        <v/>
      </c>
      <c r="S71" s="587"/>
      <c r="T71" s="595" t="str">
        <f>IF(ISBLANK(S71),"",K71-L71-S71)</f>
        <v/>
      </c>
      <c r="U71" s="595"/>
      <c r="V71" s="595" t="str">
        <f>IF(ISBLANK(U71),"",K71+L71-U71)</f>
        <v/>
      </c>
      <c r="W71" s="586" t="str">
        <f>IF(S71="","",(S71+U71)/2)</f>
        <v/>
      </c>
      <c r="X71" s="586" t="str">
        <f>IF(W71="","",U71-W71)</f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IF($K71="","",IF(SUM(IF(ISNUMBER(VALUE(RIGHT($AM71:$CY71,1))),VALUE(RIGHT($AM71:$CY71,1)),0))=$K71,"T","F"))</f>
        <v/>
      </c>
      <c r="AK71" s="583" t="str">
        <f t="array" ref="AK71">IF($K71="","",SUM(IF(LEFT($AM71:$CY71,1)="s",1,0))-SUM(IF(RIGHT(LEFT($AM71:$CY71,2))="-",1,0)))</f>
        <v/>
      </c>
      <c r="AL71" s="562" t="str">
        <f t="array" ref="AL71">IF($K71="","",SUM(IF(LEFT($AM71:$CY71,1)="X",1,0)))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68"/>
      <c r="BQ71" s="668"/>
      <c r="BR71" s="668"/>
      <c r="BS71" s="668"/>
      <c r="BT71" s="668"/>
      <c r="BU71" s="668"/>
      <c r="BV71" s="668"/>
      <c r="BW71" s="668"/>
      <c r="BX71" s="668"/>
      <c r="BY71" s="668"/>
      <c r="BZ71" s="668"/>
      <c r="CA71" s="668"/>
      <c r="CB71" s="668"/>
      <c r="CC71" s="668"/>
      <c r="CD71" s="668"/>
      <c r="CE71" s="672"/>
      <c r="CF71" s="672"/>
      <c r="CG71" s="672"/>
      <c r="CH71" s="675"/>
    </row>
    <row r="72" spans="1:86" s="661" customFormat="1" ht="15" customHeight="1">
      <c r="A72" s="625"/>
      <c r="B72" s="603"/>
      <c r="C72" s="603"/>
      <c r="D72" s="603"/>
      <c r="E72" s="603"/>
      <c r="F72" s="603"/>
      <c r="G72" s="591"/>
      <c r="H72" s="624"/>
      <c r="I72" s="603"/>
      <c r="J72" s="603"/>
      <c r="K72" s="603"/>
      <c r="L72" s="603"/>
      <c r="M72" s="562" t="str">
        <f t="shared" ref="M72:M77" si="25">IF(K72="","",IF(K72&gt;L72,"W",IF(K72=L72,"D",IF(K72&lt;L72,"L"))))</f>
        <v/>
      </c>
      <c r="N72" s="562" t="str">
        <f t="shared" ref="N72:N77" si="26">IF(K72="","",K72+L72)</f>
        <v/>
      </c>
      <c r="O72" s="598" t="str">
        <f t="shared" si="9"/>
        <v/>
      </c>
      <c r="P72" s="562" t="str">
        <f t="shared" ref="P72:P77" si="27">IF($K72="","",IF($N72&gt;P$19,"O",IF($N72&lt;P$19,"U",IF($N72=P$19,"-"))))</f>
        <v/>
      </c>
      <c r="Q72" s="586" t="str">
        <f t="shared" si="23"/>
        <v/>
      </c>
      <c r="R72" s="635" t="str">
        <f t="shared" si="24"/>
        <v/>
      </c>
      <c r="S72" s="587"/>
      <c r="T72" s="595" t="str">
        <f t="shared" ref="T72:T77" si="28">IF(ISBLANK(S72),"",K72-L72-S72)</f>
        <v/>
      </c>
      <c r="U72" s="595"/>
      <c r="V72" s="595" t="str">
        <f t="shared" ref="V72:V77" si="29">IF(ISBLANK(U72),"",K72+L72-U72)</f>
        <v/>
      </c>
      <c r="W72" s="586" t="str">
        <f t="shared" ref="W72:W78" si="30">IF(S72="","",(S72+U72)/2)</f>
        <v/>
      </c>
      <c r="X72" s="586" t="str">
        <f t="shared" ref="X72:X78" si="31">IF(W72="","",U72-W72)</f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IF($K72="","",IF(SUM(IF(ISNUMBER(VALUE(RIGHT($AM72:$CY72,1))),VALUE(RIGHT($AM72:$CY72,1)),0))=$K72,"T","F"))</f>
        <v/>
      </c>
      <c r="AK72" s="583" t="str">
        <f t="array" ref="AK72">IF($K72="","",SUM(IF(LEFT($AM72:$CY72,1)="s",1,0))-SUM(IF(RIGHT(LEFT($AM72:$CY72,2))="-",1,0)))</f>
        <v/>
      </c>
      <c r="AL72" s="562" t="str">
        <f t="array" ref="AL72">IF($K72="","",SUM(IF(LEFT($AM72:$CY72,1)="X",1,0)))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68"/>
      <c r="AV72" s="668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68"/>
      <c r="BQ72" s="668"/>
      <c r="BR72" s="668"/>
      <c r="BS72" s="668"/>
      <c r="BT72" s="668"/>
      <c r="BU72" s="668"/>
      <c r="BV72" s="668"/>
      <c r="BW72" s="668"/>
      <c r="BX72" s="668"/>
      <c r="BY72" s="668"/>
      <c r="BZ72" s="668"/>
      <c r="CA72" s="668"/>
      <c r="CB72" s="668"/>
      <c r="CC72" s="668"/>
      <c r="CD72" s="668"/>
      <c r="CE72" s="672"/>
      <c r="CF72" s="672"/>
      <c r="CG72" s="672"/>
      <c r="CH72" s="675"/>
    </row>
    <row r="73" spans="1:86" s="661" customFormat="1" ht="15" customHeight="1">
      <c r="A73" s="625"/>
      <c r="B73" s="603"/>
      <c r="C73" s="603"/>
      <c r="D73" s="603"/>
      <c r="E73" s="603"/>
      <c r="F73" s="603"/>
      <c r="G73" s="591"/>
      <c r="H73" s="624"/>
      <c r="I73" s="603"/>
      <c r="J73" s="603"/>
      <c r="K73" s="603"/>
      <c r="L73" s="603"/>
      <c r="M73" s="562" t="str">
        <f t="shared" si="25"/>
        <v/>
      </c>
      <c r="N73" s="562" t="str">
        <f t="shared" si="26"/>
        <v/>
      </c>
      <c r="O73" s="598" t="str">
        <f t="shared" si="9"/>
        <v/>
      </c>
      <c r="P73" s="562" t="str">
        <f t="shared" si="27"/>
        <v/>
      </c>
      <c r="Q73" s="586" t="str">
        <f t="shared" si="23"/>
        <v/>
      </c>
      <c r="R73" s="635" t="str">
        <f t="shared" si="24"/>
        <v/>
      </c>
      <c r="S73" s="587"/>
      <c r="T73" s="595" t="str">
        <f t="shared" si="28"/>
        <v/>
      </c>
      <c r="U73" s="595"/>
      <c r="V73" s="595" t="str">
        <f t="shared" si="29"/>
        <v/>
      </c>
      <c r="W73" s="586" t="str">
        <f t="shared" si="30"/>
        <v/>
      </c>
      <c r="X73" s="586" t="str">
        <f t="shared" si="31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IF($K73="","",IF(SUM(IF(ISNUMBER(VALUE(RIGHT($AM73:$CY73,1))),VALUE(RIGHT($AM73:$CY73,1)),0))=$K73,"T","F"))</f>
        <v/>
      </c>
      <c r="AK73" s="583" t="str">
        <f t="array" ref="AK73">IF($K73="","",SUM(IF(LEFT($AM73:$CY73,1)="s",1,0))-SUM(IF(RIGHT(LEFT($AM73:$CY73,2))="-",1,0)))</f>
        <v/>
      </c>
      <c r="AL73" s="562" t="str">
        <f t="array" ref="AL73">IF($K73="","",SUM(IF(LEFT($AM73:$CY73,1)="X",1,0)))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68"/>
      <c r="BQ73" s="668"/>
      <c r="BR73" s="668"/>
      <c r="BS73" s="668"/>
      <c r="BT73" s="668"/>
      <c r="BU73" s="668"/>
      <c r="BV73" s="668"/>
      <c r="BW73" s="668"/>
      <c r="BX73" s="668"/>
      <c r="BY73" s="668"/>
      <c r="BZ73" s="668"/>
      <c r="CA73" s="668"/>
      <c r="CB73" s="668"/>
      <c r="CC73" s="668"/>
      <c r="CD73" s="668"/>
      <c r="CE73" s="672"/>
      <c r="CF73" s="672"/>
      <c r="CG73" s="672"/>
      <c r="CH73" s="675"/>
    </row>
    <row r="74" spans="1:86" s="661" customFormat="1" ht="15" customHeight="1">
      <c r="A74" s="626"/>
      <c r="B74" s="596"/>
      <c r="C74" s="596"/>
      <c r="D74" s="596"/>
      <c r="E74" s="596"/>
      <c r="F74" s="596"/>
      <c r="G74" s="591"/>
      <c r="H74" s="623"/>
      <c r="I74" s="596"/>
      <c r="J74" s="596"/>
      <c r="K74" s="596"/>
      <c r="L74" s="596"/>
      <c r="M74" s="562" t="str">
        <f t="shared" si="25"/>
        <v/>
      </c>
      <c r="N74" s="562" t="str">
        <f t="shared" si="26"/>
        <v/>
      </c>
      <c r="O74" s="598" t="str">
        <f t="shared" si="9"/>
        <v/>
      </c>
      <c r="P74" s="562" t="str">
        <f t="shared" si="27"/>
        <v/>
      </c>
      <c r="Q74" s="586" t="str">
        <f t="shared" si="23"/>
        <v/>
      </c>
      <c r="R74" s="635" t="str">
        <f t="shared" si="24"/>
        <v/>
      </c>
      <c r="S74" s="587"/>
      <c r="T74" s="595" t="str">
        <f t="shared" si="28"/>
        <v/>
      </c>
      <c r="U74" s="595"/>
      <c r="V74" s="595" t="str">
        <f t="shared" si="29"/>
        <v/>
      </c>
      <c r="W74" s="586" t="str">
        <f t="shared" si="30"/>
        <v/>
      </c>
      <c r="X74" s="586" t="str">
        <f t="shared" si="31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IF($K74="","",IF(SUM(IF(ISNUMBER(VALUE(RIGHT($AM74:$CY74,1))),VALUE(RIGHT($AM74:$CY74,1)),0))=$K74,"T","F"))</f>
        <v/>
      </c>
      <c r="AK74" s="583" t="str">
        <f t="array" ref="AK74">IF($K74="","",SUM(IF(LEFT($AM74:$CY74,1)="s",1,0))-SUM(IF(RIGHT(LEFT($AM74:$CY74,2))="-",1,0)))</f>
        <v/>
      </c>
      <c r="AL74" s="562" t="str">
        <f t="array" ref="AL74">IF($K74="","",SUM(IF(LEFT($AM74:$CY74,1)="X",1,0)))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68"/>
      <c r="BQ74" s="668"/>
      <c r="BR74" s="668"/>
      <c r="BS74" s="668"/>
      <c r="BT74" s="668"/>
      <c r="BU74" s="668"/>
      <c r="BV74" s="668"/>
      <c r="BW74" s="668"/>
      <c r="BX74" s="668"/>
      <c r="BY74" s="654"/>
      <c r="BZ74" s="668"/>
      <c r="CA74" s="668"/>
      <c r="CB74" s="668"/>
      <c r="CC74" s="668"/>
      <c r="CD74" s="668"/>
      <c r="CE74" s="672"/>
      <c r="CF74" s="672"/>
      <c r="CG74" s="672"/>
      <c r="CH74" s="675"/>
    </row>
    <row r="75" spans="1:86" s="661" customFormat="1" ht="15" customHeight="1">
      <c r="A75" s="625"/>
      <c r="B75" s="603"/>
      <c r="C75" s="603"/>
      <c r="D75" s="603"/>
      <c r="E75" s="603"/>
      <c r="F75" s="603"/>
      <c r="G75" s="591"/>
      <c r="H75" s="624"/>
      <c r="I75" s="603"/>
      <c r="J75" s="603"/>
      <c r="K75" s="603"/>
      <c r="L75" s="603"/>
      <c r="M75" s="562" t="str">
        <f t="shared" si="25"/>
        <v/>
      </c>
      <c r="N75" s="562" t="str">
        <f t="shared" si="26"/>
        <v/>
      </c>
      <c r="O75" s="598" t="str">
        <f t="shared" si="9"/>
        <v/>
      </c>
      <c r="P75" s="562" t="str">
        <f t="shared" si="27"/>
        <v/>
      </c>
      <c r="Q75" s="586" t="str">
        <f t="shared" si="23"/>
        <v/>
      </c>
      <c r="R75" s="635" t="str">
        <f t="shared" si="24"/>
        <v/>
      </c>
      <c r="S75" s="587"/>
      <c r="T75" s="595" t="str">
        <f t="shared" si="28"/>
        <v/>
      </c>
      <c r="U75" s="595"/>
      <c r="V75" s="595" t="str">
        <f t="shared" si="29"/>
        <v/>
      </c>
      <c r="W75" s="586" t="str">
        <f t="shared" si="30"/>
        <v/>
      </c>
      <c r="X75" s="586" t="str">
        <f t="shared" si="31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IF($K75="","",IF(SUM(IF(ISNUMBER(VALUE(RIGHT($AM75:$CY75,1))),VALUE(RIGHT($AM75:$CY75,1)),0))=$K75,"T","F"))</f>
        <v/>
      </c>
      <c r="AK75" s="583" t="str">
        <f t="array" ref="AK75">IF($K75="","",SUM(IF(LEFT($AM75:$CY75,1)="s",1,0))-SUM(IF(RIGHT(LEFT($AM75:$CY75,2))="-",1,0)))</f>
        <v/>
      </c>
      <c r="AL75" s="562" t="str">
        <f t="array" ref="AL75">IF($K75="","",SUM(IF(LEFT($AM75:$CY75,1)="X",1,0)))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68"/>
      <c r="BR75" s="668"/>
      <c r="BS75" s="668"/>
      <c r="BT75" s="668"/>
      <c r="BU75" s="668"/>
      <c r="BV75" s="668"/>
      <c r="BW75" s="668"/>
      <c r="BX75" s="668"/>
      <c r="BY75" s="654"/>
      <c r="BZ75" s="668"/>
      <c r="CA75" s="668"/>
      <c r="CB75" s="668"/>
      <c r="CC75" s="668"/>
      <c r="CD75" s="668"/>
      <c r="CE75" s="672"/>
      <c r="CF75" s="672"/>
      <c r="CG75" s="672"/>
      <c r="CH75" s="675"/>
    </row>
    <row r="76" spans="1:86" s="661" customFormat="1" ht="15" customHeight="1">
      <c r="A76" s="625"/>
      <c r="B76" s="603"/>
      <c r="C76" s="603"/>
      <c r="D76" s="603"/>
      <c r="E76" s="603"/>
      <c r="F76" s="603"/>
      <c r="G76" s="591"/>
      <c r="H76" s="624"/>
      <c r="I76" s="603"/>
      <c r="J76" s="603"/>
      <c r="K76" s="603"/>
      <c r="L76" s="603"/>
      <c r="M76" s="562" t="str">
        <f t="shared" si="25"/>
        <v/>
      </c>
      <c r="N76" s="562" t="str">
        <f t="shared" si="26"/>
        <v/>
      </c>
      <c r="O76" s="598" t="str">
        <f t="shared" si="9"/>
        <v/>
      </c>
      <c r="P76" s="562" t="str">
        <f t="shared" si="27"/>
        <v/>
      </c>
      <c r="Q76" s="586" t="str">
        <f t="shared" si="23"/>
        <v/>
      </c>
      <c r="R76" s="635" t="str">
        <f t="shared" si="24"/>
        <v/>
      </c>
      <c r="S76" s="587"/>
      <c r="T76" s="595" t="str">
        <f t="shared" si="28"/>
        <v/>
      </c>
      <c r="U76" s="595"/>
      <c r="V76" s="595" t="str">
        <f t="shared" si="29"/>
        <v/>
      </c>
      <c r="W76" s="586" t="str">
        <f t="shared" si="30"/>
        <v/>
      </c>
      <c r="X76" s="586" t="str">
        <f t="shared" si="31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IF($K76="","",IF(SUM(IF(ISNUMBER(VALUE(RIGHT($AM76:$CY76,1))),VALUE(RIGHT($AM76:$CY76,1)),0))=$K76,"T","F"))</f>
        <v/>
      </c>
      <c r="AK76" s="583" t="str">
        <f t="array" ref="AK76">IF($K76="","",SUM(IF(LEFT($AM76:$CY76,1)="s",1,0))-SUM(IF(RIGHT(LEFT($AM76:$CY76,2))="-",1,0)))</f>
        <v/>
      </c>
      <c r="AL76" s="562" t="str">
        <f t="array" ref="AL76">IF($K76="","",SUM(IF(LEFT($AM76:$CY76,1)="X",1,0)))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68"/>
      <c r="BT76" s="668"/>
      <c r="BU76" s="668"/>
      <c r="BV76" s="668"/>
      <c r="BW76" s="668"/>
      <c r="BX76" s="668"/>
      <c r="BY76" s="654"/>
      <c r="BZ76" s="668"/>
      <c r="CA76" s="668"/>
      <c r="CB76" s="668"/>
      <c r="CC76" s="668"/>
      <c r="CD76" s="668"/>
      <c r="CE76" s="672"/>
      <c r="CF76" s="672"/>
      <c r="CG76" s="672"/>
      <c r="CH76" s="675"/>
    </row>
    <row r="77" spans="1:86" s="661" customFormat="1" ht="15" customHeight="1">
      <c r="A77" s="625"/>
      <c r="B77" s="603"/>
      <c r="C77" s="603"/>
      <c r="D77" s="603"/>
      <c r="E77" s="603"/>
      <c r="F77" s="603"/>
      <c r="G77" s="603"/>
      <c r="H77" s="624"/>
      <c r="I77" s="603"/>
      <c r="J77" s="603"/>
      <c r="K77" s="603"/>
      <c r="L77" s="603"/>
      <c r="M77" s="562" t="str">
        <f t="shared" si="25"/>
        <v/>
      </c>
      <c r="N77" s="562" t="str">
        <f t="shared" si="26"/>
        <v/>
      </c>
      <c r="O77" s="598" t="str">
        <f t="shared" si="9"/>
        <v/>
      </c>
      <c r="P77" s="562" t="str">
        <f t="shared" si="27"/>
        <v/>
      </c>
      <c r="Q77" s="586" t="str">
        <f t="shared" si="23"/>
        <v/>
      </c>
      <c r="R77" s="635" t="str">
        <f t="shared" si="24"/>
        <v/>
      </c>
      <c r="S77" s="587"/>
      <c r="T77" s="595" t="str">
        <f t="shared" si="28"/>
        <v/>
      </c>
      <c r="U77" s="595"/>
      <c r="V77" s="595" t="str">
        <f t="shared" si="29"/>
        <v/>
      </c>
      <c r="W77" s="586" t="str">
        <f t="shared" si="30"/>
        <v/>
      </c>
      <c r="X77" s="586" t="str">
        <f t="shared" si="31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IF($K77="","",IF(SUM(IF(ISNUMBER(VALUE(RIGHT($AM77:$CY77,1))),VALUE(RIGHT($AM77:$CY77,1)),0))=$K77,"T","F"))</f>
        <v/>
      </c>
      <c r="AK77" s="583" t="str">
        <f t="array" ref="AK77">IF($K77="","",SUM(IF(LEFT($AM77:$CY77,1)="s",1,0))-SUM(IF(RIGHT(LEFT($AM77:$CY77,2))="-",1,0)))</f>
        <v/>
      </c>
      <c r="AL77" s="562" t="str">
        <f t="array" ref="AL77">IF($K77="","",SUM(IF(LEFT($AM77:$CY77,1)="X",1,0)))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68"/>
      <c r="BT77" s="668"/>
      <c r="BU77" s="668"/>
      <c r="BV77" s="668"/>
      <c r="BW77" s="668"/>
      <c r="BX77" s="668"/>
      <c r="BY77" s="654"/>
      <c r="BZ77" s="668"/>
      <c r="CA77" s="668"/>
      <c r="CB77" s="668"/>
      <c r="CC77" s="668"/>
      <c r="CD77" s="668"/>
      <c r="CE77" s="672"/>
      <c r="CF77" s="672"/>
      <c r="CG77" s="672"/>
      <c r="CH77" s="675"/>
    </row>
    <row r="78" spans="1:86" s="661" customFormat="1" ht="15">
      <c r="A78" s="674"/>
      <c r="B78" s="675"/>
      <c r="C78" s="675"/>
      <c r="D78" s="675"/>
      <c r="E78" s="628" t="str">
        <f>IF(J78=Table!$C$1,VLOOKUP(H78,Table!$B$38:$AO$61,Table!$AO$35-1,FALSE),"")</f>
        <v/>
      </c>
      <c r="F78" s="622"/>
      <c r="G78" s="629"/>
      <c r="H78" s="624"/>
      <c r="I78" s="603"/>
      <c r="J78" s="603"/>
      <c r="K78" s="603"/>
      <c r="L78" s="603"/>
      <c r="M78" s="562"/>
      <c r="N78" s="562"/>
      <c r="O78" s="598"/>
      <c r="P78" s="562"/>
      <c r="Q78" s="586" t="str">
        <f t="shared" si="23"/>
        <v/>
      </c>
      <c r="R78" s="635" t="str">
        <f>IF(Q78="","",IF((K34-L34+Q78)&gt;=0.5,1,IF((K34-L34+Q78)=0.25,0.5,IF((K34-L34+Q78)&lt;=-0.5,-1,IF((K34-L34+Q78)=-0.25,-0.5,0)))))</f>
        <v/>
      </c>
      <c r="S78" s="587"/>
      <c r="T78" s="588"/>
      <c r="U78" s="588"/>
      <c r="V78" s="588"/>
      <c r="W78" s="586" t="str">
        <f t="shared" si="30"/>
        <v/>
      </c>
      <c r="X78" s="586" t="str">
        <f t="shared" si="31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IF($K78="","",IF(SUM(IF(ISNUMBER(VALUE(RIGHT($AM78:$CY78,1))),VALUE(RIGHT($AM78:$CY78,1)),0))=$K78,"T","F"))</f>
        <v/>
      </c>
      <c r="AK78" s="583" t="str">
        <f t="array" ref="AK78">IF($K78="","",SUM(IF(LEFT($AM78:$CY78,1)="s",1,0))-SUM(IF(RIGHT(LEFT($AM78:$CY78,2))="-",1,0)))</f>
        <v/>
      </c>
      <c r="AL78" s="562" t="str">
        <f t="array" ref="AL78">IF($K78="","",SUM(IF(LEFT($AM78:$CY78,1)="X",1,0)))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68"/>
      <c r="BX78" s="668"/>
      <c r="BY78" s="654"/>
      <c r="BZ78" s="668"/>
      <c r="CA78" s="668"/>
      <c r="CB78" s="668"/>
      <c r="CC78" s="668"/>
      <c r="CD78" s="668"/>
      <c r="CE78" s="672"/>
      <c r="CF78" s="672"/>
      <c r="CG78" s="672"/>
      <c r="CH78" s="675"/>
    </row>
    <row r="79" spans="1:86" s="661" customFormat="1" ht="14.25">
      <c r="A79" s="676"/>
      <c r="E79" s="584" t="str">
        <f>IF(J79=Table!$C$1,VLOOKUP(H79,Table!$B$38:$AO$61,Table!$AO$35-1,FALSE),"")</f>
        <v/>
      </c>
      <c r="F79" s="555"/>
      <c r="G79" s="574"/>
      <c r="H79" s="590"/>
      <c r="I79" s="576"/>
      <c r="J79" s="576"/>
      <c r="K79" s="576"/>
      <c r="L79" s="576"/>
      <c r="M79" s="562"/>
      <c r="N79" s="562"/>
      <c r="O79" s="598"/>
      <c r="P79" s="562"/>
      <c r="Q79" s="586"/>
      <c r="R79" s="635"/>
      <c r="S79" s="587"/>
      <c r="T79" s="588"/>
      <c r="U79" s="588"/>
      <c r="V79" s="588"/>
      <c r="W79" s="619"/>
      <c r="X79" s="619"/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/>
      <c r="AK79" s="583"/>
      <c r="AL79" s="562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68"/>
      <c r="BX79" s="668"/>
      <c r="BY79" s="655"/>
      <c r="BZ79" s="668"/>
      <c r="CA79" s="668"/>
      <c r="CB79" s="668"/>
      <c r="CC79" s="668"/>
      <c r="CD79" s="668"/>
      <c r="CE79" s="673"/>
      <c r="CF79" s="673"/>
      <c r="CG79" s="673"/>
    </row>
    <row r="80" spans="1:86" s="661" customFormat="1" ht="14.25">
      <c r="A80" s="676"/>
      <c r="E80" s="584" t="str">
        <f>IF(J80=Table!$C$1,VLOOKUP(H80,Table!$B$38:$AO$61,Table!$AO$35-1,FALSE),"")</f>
        <v/>
      </c>
      <c r="F80" s="555"/>
      <c r="G80" s="574"/>
      <c r="H80" s="590"/>
      <c r="I80" s="576"/>
      <c r="J80" s="576"/>
      <c r="K80" s="576"/>
      <c r="L80" s="576"/>
      <c r="M80" s="562"/>
      <c r="N80" s="562"/>
      <c r="O80" s="598"/>
      <c r="P80" s="562"/>
      <c r="Q80" s="586"/>
      <c r="R80" s="635"/>
      <c r="S80" s="586"/>
      <c r="T80" s="588"/>
      <c r="U80" s="588"/>
      <c r="V80" s="588"/>
      <c r="W80" s="574"/>
      <c r="X80" s="574"/>
      <c r="Y80" s="562"/>
      <c r="Z80" s="562"/>
      <c r="AA80" s="562"/>
      <c r="AB80" s="562"/>
      <c r="AC80" s="562"/>
      <c r="AD80" s="562"/>
      <c r="AE80" s="562"/>
      <c r="AF80" s="562"/>
      <c r="AG80" s="562"/>
      <c r="AH80" s="562"/>
      <c r="AJ80" s="582"/>
      <c r="AK80" s="583"/>
      <c r="AL80" s="562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68"/>
      <c r="BX80" s="668"/>
      <c r="BY80" s="655"/>
      <c r="BZ80" s="668"/>
      <c r="CA80" s="668"/>
      <c r="CB80" s="668"/>
      <c r="CC80" s="668"/>
      <c r="CD80" s="668"/>
      <c r="CE80" s="673"/>
      <c r="CF80" s="673"/>
      <c r="CG80" s="673"/>
    </row>
    <row r="81" spans="1:85" s="661" customFormat="1" ht="14.25">
      <c r="A81" s="676"/>
      <c r="E81" s="584" t="str">
        <f>IF(J81=Table!$C$1,VLOOKUP(H81,Table!$B$38:$AO$61,Table!$AO$35-1,FALSE),"")</f>
        <v/>
      </c>
      <c r="F81" s="555"/>
      <c r="G81" s="574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635"/>
      <c r="S81" s="586"/>
      <c r="T81" s="588"/>
      <c r="U81" s="588"/>
      <c r="V81" s="588"/>
      <c r="W81" s="574"/>
      <c r="X81" s="574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68"/>
      <c r="BR81" s="668"/>
      <c r="BS81" s="668"/>
      <c r="BT81" s="668"/>
      <c r="BU81" s="668"/>
      <c r="BV81" s="668"/>
      <c r="BW81" s="668"/>
      <c r="BX81" s="668"/>
      <c r="BY81" s="655"/>
      <c r="BZ81" s="668"/>
      <c r="CA81" s="668"/>
      <c r="CB81" s="668"/>
      <c r="CC81" s="668"/>
      <c r="CD81" s="668"/>
      <c r="CE81" s="673"/>
      <c r="CF81" s="673"/>
      <c r="CG81" s="673"/>
    </row>
    <row r="82" spans="1:85" s="661" customFormat="1" ht="14.25">
      <c r="A82" s="676"/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68"/>
      <c r="BR82" s="668"/>
      <c r="BS82" s="668"/>
      <c r="BT82" s="668"/>
      <c r="BU82" s="668"/>
      <c r="BV82" s="668"/>
      <c r="BW82" s="668"/>
      <c r="BX82" s="668"/>
      <c r="BY82" s="655"/>
      <c r="BZ82" s="668"/>
      <c r="CA82" s="668"/>
      <c r="CB82" s="668"/>
      <c r="CC82" s="668"/>
      <c r="CD82" s="668"/>
      <c r="CE82" s="673"/>
      <c r="CF82" s="673"/>
      <c r="CG82" s="673"/>
    </row>
    <row r="83" spans="1:85" s="661" customFormat="1" ht="14.25"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68"/>
      <c r="BR83" s="668"/>
      <c r="BS83" s="668"/>
      <c r="BT83" s="668"/>
      <c r="BU83" s="668"/>
      <c r="BV83" s="668"/>
      <c r="BW83" s="668"/>
      <c r="BX83" s="668"/>
      <c r="BY83" s="655"/>
      <c r="BZ83" s="668"/>
      <c r="CA83" s="668"/>
      <c r="CB83" s="668"/>
      <c r="CC83" s="668"/>
      <c r="CD83" s="668"/>
      <c r="CE83" s="673"/>
      <c r="CF83" s="673"/>
      <c r="CG83" s="673"/>
    </row>
    <row r="84" spans="1:85" s="661" customFormat="1" ht="14.25"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68"/>
      <c r="BR84" s="668"/>
      <c r="BS84" s="668"/>
      <c r="BT84" s="668"/>
      <c r="BU84" s="668"/>
      <c r="BV84" s="668"/>
      <c r="BW84" s="668"/>
      <c r="BX84" s="668"/>
      <c r="BY84" s="655"/>
      <c r="BZ84" s="668"/>
      <c r="CA84" s="668"/>
      <c r="CB84" s="668"/>
      <c r="CC84" s="668"/>
      <c r="CD84" s="668"/>
      <c r="CE84" s="673"/>
      <c r="CF84" s="673"/>
      <c r="CG84" s="673"/>
    </row>
    <row r="85" spans="1:85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68"/>
      <c r="BR85" s="668"/>
      <c r="BS85" s="668"/>
      <c r="BT85" s="668"/>
      <c r="BU85" s="668"/>
      <c r="BV85" s="668"/>
      <c r="BW85" s="668"/>
      <c r="BX85" s="668"/>
      <c r="BY85" s="655"/>
      <c r="BZ85" s="668"/>
      <c r="CA85" s="668"/>
      <c r="CB85" s="668"/>
      <c r="CC85" s="668"/>
      <c r="CD85" s="668"/>
      <c r="CE85" s="673"/>
      <c r="CF85" s="673"/>
      <c r="CG85" s="673"/>
    </row>
    <row r="86" spans="1:85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68"/>
      <c r="BR86" s="668"/>
      <c r="BS86" s="668"/>
      <c r="BT86" s="668"/>
      <c r="BU86" s="668"/>
      <c r="BV86" s="668"/>
      <c r="BW86" s="668"/>
      <c r="BX86" s="668"/>
      <c r="BY86" s="655"/>
      <c r="BZ86" s="668"/>
      <c r="CA86" s="668"/>
      <c r="CB86" s="668"/>
      <c r="CC86" s="668"/>
      <c r="CD86" s="668"/>
      <c r="CE86" s="673"/>
      <c r="CF86" s="673"/>
      <c r="CG86" s="673"/>
    </row>
    <row r="87" spans="1:85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68"/>
      <c r="BS87" s="668"/>
      <c r="BT87" s="668"/>
      <c r="BU87" s="668"/>
      <c r="BV87" s="668"/>
      <c r="BW87" s="668"/>
      <c r="BX87" s="668"/>
      <c r="BY87" s="655"/>
      <c r="BZ87" s="668"/>
      <c r="CA87" s="668"/>
      <c r="CB87" s="668"/>
      <c r="CC87" s="668"/>
      <c r="CD87" s="668"/>
      <c r="CE87" s="673"/>
      <c r="CF87" s="673"/>
      <c r="CG87" s="673"/>
    </row>
    <row r="88" spans="1:85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68"/>
      <c r="BR88" s="668"/>
      <c r="BS88" s="668"/>
      <c r="BT88" s="668"/>
      <c r="BU88" s="668"/>
      <c r="BV88" s="668"/>
      <c r="BW88" s="668"/>
      <c r="BX88" s="668"/>
      <c r="BY88" s="668"/>
      <c r="BZ88" s="668"/>
      <c r="CA88" s="668"/>
      <c r="CB88" s="668"/>
      <c r="CC88" s="668"/>
      <c r="CD88" s="668"/>
      <c r="CE88" s="673"/>
      <c r="CF88" s="673"/>
      <c r="CG88" s="673"/>
    </row>
    <row r="89" spans="1:85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68"/>
      <c r="BS89" s="668"/>
      <c r="BT89" s="668"/>
      <c r="BU89" s="668"/>
      <c r="BV89" s="668"/>
      <c r="BW89" s="668"/>
      <c r="BX89" s="668"/>
      <c r="BY89" s="668"/>
      <c r="BZ89" s="668"/>
      <c r="CA89" s="668"/>
      <c r="CB89" s="668"/>
      <c r="CC89" s="668"/>
      <c r="CD89" s="668"/>
      <c r="CE89" s="673"/>
      <c r="CF89" s="673"/>
      <c r="CG89" s="673"/>
    </row>
    <row r="90" spans="1:85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68"/>
      <c r="BS90" s="668"/>
      <c r="BT90" s="668"/>
      <c r="BU90" s="668"/>
      <c r="BV90" s="668"/>
      <c r="BW90" s="668"/>
      <c r="BX90" s="668"/>
      <c r="BY90" s="668"/>
      <c r="BZ90" s="668"/>
      <c r="CA90" s="668"/>
      <c r="CB90" s="668"/>
      <c r="CC90" s="668"/>
      <c r="CD90" s="668"/>
      <c r="CE90" s="673"/>
      <c r="CF90" s="673"/>
      <c r="CG90" s="673"/>
    </row>
    <row r="91" spans="1:85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68"/>
      <c r="BS91" s="668"/>
      <c r="BT91" s="668"/>
      <c r="BU91" s="668"/>
      <c r="BV91" s="668"/>
      <c r="BW91" s="668"/>
      <c r="BX91" s="668"/>
      <c r="BY91" s="668"/>
      <c r="BZ91" s="668"/>
      <c r="CA91" s="668"/>
      <c r="CB91" s="668"/>
      <c r="CC91" s="668"/>
      <c r="CD91" s="668"/>
      <c r="CE91" s="673"/>
      <c r="CF91" s="673"/>
      <c r="CG91" s="673"/>
    </row>
    <row r="92" spans="1:85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68"/>
      <c r="BS92" s="668"/>
      <c r="BT92" s="668"/>
      <c r="BU92" s="668"/>
      <c r="BV92" s="668"/>
      <c r="BW92" s="668"/>
      <c r="BX92" s="668"/>
      <c r="BY92" s="668"/>
      <c r="BZ92" s="668"/>
      <c r="CA92" s="668"/>
      <c r="CB92" s="668"/>
      <c r="CC92" s="668"/>
      <c r="CD92" s="668"/>
      <c r="CE92" s="673"/>
      <c r="CF92" s="673"/>
      <c r="CG92" s="673"/>
    </row>
    <row r="93" spans="1:85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68"/>
      <c r="BS93" s="668"/>
      <c r="BT93" s="668"/>
      <c r="BU93" s="668"/>
      <c r="BV93" s="668"/>
      <c r="BW93" s="668"/>
      <c r="BX93" s="668"/>
      <c r="BY93" s="668"/>
      <c r="BZ93" s="668"/>
      <c r="CA93" s="668"/>
      <c r="CB93" s="668"/>
      <c r="CC93" s="668"/>
      <c r="CD93" s="668"/>
      <c r="CE93" s="673"/>
      <c r="CF93" s="673"/>
      <c r="CG93" s="673"/>
    </row>
    <row r="94" spans="1:85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68"/>
      <c r="BS94" s="668"/>
      <c r="BT94" s="668"/>
      <c r="BU94" s="668"/>
      <c r="BV94" s="668"/>
      <c r="BW94" s="668"/>
      <c r="BX94" s="668"/>
      <c r="BY94" s="668"/>
      <c r="BZ94" s="668"/>
      <c r="CA94" s="668"/>
      <c r="CB94" s="668"/>
      <c r="CC94" s="668"/>
      <c r="CD94" s="668"/>
      <c r="CE94" s="673"/>
      <c r="CF94" s="673"/>
      <c r="CG94" s="673"/>
    </row>
    <row r="95" spans="1:85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68"/>
      <c r="BS95" s="668"/>
      <c r="BT95" s="668"/>
      <c r="BU95" s="668"/>
      <c r="BV95" s="668"/>
      <c r="BW95" s="668"/>
      <c r="BX95" s="668"/>
      <c r="BY95" s="668"/>
      <c r="BZ95" s="668"/>
      <c r="CA95" s="668"/>
      <c r="CB95" s="668"/>
      <c r="CC95" s="668"/>
      <c r="CD95" s="668"/>
      <c r="CE95" s="673"/>
      <c r="CF95" s="673"/>
      <c r="CG95" s="673"/>
    </row>
    <row r="96" spans="1:85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68"/>
      <c r="BS96" s="668"/>
      <c r="BT96" s="668"/>
      <c r="BU96" s="668"/>
      <c r="BV96" s="668"/>
      <c r="BW96" s="668"/>
      <c r="BX96" s="668"/>
      <c r="BY96" s="668"/>
      <c r="BZ96" s="668"/>
      <c r="CA96" s="668"/>
      <c r="CB96" s="668"/>
      <c r="CC96" s="668"/>
      <c r="CD96" s="668"/>
      <c r="CE96" s="673"/>
      <c r="CF96" s="673"/>
      <c r="CG96" s="673"/>
    </row>
    <row r="97" spans="5:85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68"/>
      <c r="BS97" s="668"/>
      <c r="BT97" s="668"/>
      <c r="BU97" s="668"/>
      <c r="BV97" s="668"/>
      <c r="BW97" s="668"/>
      <c r="BX97" s="668"/>
      <c r="BY97" s="668"/>
      <c r="BZ97" s="668"/>
      <c r="CA97" s="668"/>
      <c r="CB97" s="668"/>
      <c r="CC97" s="668"/>
      <c r="CD97" s="668"/>
      <c r="CE97" s="673"/>
      <c r="CF97" s="673"/>
      <c r="CG97" s="673"/>
    </row>
    <row r="98" spans="5:85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68"/>
      <c r="BS98" s="668"/>
      <c r="BT98" s="668"/>
      <c r="BU98" s="668"/>
      <c r="BV98" s="668"/>
      <c r="BW98" s="668"/>
      <c r="BX98" s="668"/>
      <c r="BY98" s="668"/>
      <c r="BZ98" s="668"/>
      <c r="CA98" s="668"/>
      <c r="CB98" s="668"/>
      <c r="CC98" s="668"/>
      <c r="CD98" s="668"/>
      <c r="CE98" s="673"/>
      <c r="CF98" s="673"/>
      <c r="CG98" s="673"/>
    </row>
    <row r="99" spans="5:85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68"/>
      <c r="BT99" s="668"/>
      <c r="BU99" s="668"/>
      <c r="BV99" s="668"/>
      <c r="BW99" s="668"/>
      <c r="BX99" s="668"/>
      <c r="BY99" s="668"/>
      <c r="BZ99" s="668"/>
      <c r="CA99" s="668"/>
      <c r="CB99" s="668"/>
      <c r="CC99" s="668"/>
      <c r="CD99" s="668"/>
      <c r="CE99" s="673"/>
      <c r="CF99" s="673"/>
      <c r="CG99" s="673"/>
    </row>
    <row r="100" spans="5:85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68"/>
      <c r="BT100" s="668"/>
      <c r="BU100" s="668"/>
      <c r="BV100" s="668"/>
      <c r="BW100" s="668"/>
      <c r="BX100" s="668"/>
      <c r="BY100" s="668"/>
      <c r="BZ100" s="668"/>
      <c r="CA100" s="668"/>
      <c r="CB100" s="668"/>
      <c r="CC100" s="668"/>
      <c r="CD100" s="668"/>
      <c r="CE100" s="673"/>
      <c r="CF100" s="673"/>
      <c r="CG100" s="673"/>
    </row>
    <row r="101" spans="5:85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68"/>
      <c r="BT101" s="668"/>
      <c r="BU101" s="668"/>
      <c r="BV101" s="668"/>
      <c r="BW101" s="668"/>
      <c r="BX101" s="668"/>
      <c r="BY101" s="668"/>
      <c r="BZ101" s="668"/>
      <c r="CA101" s="668"/>
      <c r="CB101" s="668"/>
      <c r="CC101" s="668"/>
      <c r="CD101" s="668"/>
      <c r="CE101" s="673"/>
      <c r="CF101" s="673"/>
      <c r="CG101" s="673"/>
    </row>
    <row r="102" spans="5:85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68"/>
      <c r="BT102" s="668"/>
      <c r="BU102" s="668"/>
      <c r="BV102" s="668"/>
      <c r="BW102" s="668"/>
      <c r="BX102" s="668"/>
      <c r="BY102" s="668"/>
      <c r="BZ102" s="668"/>
      <c r="CA102" s="668"/>
      <c r="CB102" s="668"/>
      <c r="CC102" s="668"/>
      <c r="CD102" s="668"/>
      <c r="CE102" s="673"/>
      <c r="CF102" s="673"/>
      <c r="CG102" s="673"/>
    </row>
    <row r="103" spans="5:85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68"/>
      <c r="BT103" s="668"/>
      <c r="BU103" s="668"/>
      <c r="BV103" s="668"/>
      <c r="BW103" s="668"/>
      <c r="BX103" s="668"/>
      <c r="BY103" s="668"/>
      <c r="BZ103" s="668"/>
      <c r="CA103" s="668"/>
      <c r="CB103" s="668"/>
      <c r="CC103" s="668"/>
      <c r="CD103" s="668"/>
      <c r="CE103" s="673"/>
      <c r="CF103" s="673"/>
      <c r="CG103" s="673"/>
    </row>
    <row r="104" spans="5:85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68"/>
      <c r="BT104" s="668"/>
      <c r="BU104" s="668"/>
      <c r="BV104" s="668"/>
      <c r="BW104" s="668"/>
      <c r="BX104" s="668"/>
      <c r="BY104" s="668"/>
      <c r="BZ104" s="668"/>
      <c r="CA104" s="668"/>
      <c r="CB104" s="668"/>
      <c r="CC104" s="668"/>
      <c r="CD104" s="668"/>
      <c r="CE104" s="673"/>
      <c r="CF104" s="673"/>
      <c r="CG104" s="673"/>
    </row>
    <row r="105" spans="5:85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 t="str">
        <f>IF(K76="","",IF(K76&gt;L76,"W",IF(K76=L76,"D",IF(K76&lt;L76,"L"))))</f>
        <v/>
      </c>
      <c r="N105" s="562" t="str">
        <f>IF(K76="","",K76+L76)</f>
        <v/>
      </c>
      <c r="O105" s="598"/>
      <c r="P105" s="562" t="str">
        <f>IF($K76="","",IF($N105&gt;P$19,"O",IF($N105&lt;P$19,"U",IF($N105=P$19,"-"))))</f>
        <v/>
      </c>
      <c r="Q105" s="586" t="str">
        <f t="shared" ref="Q105:Q168" si="32">IF(S105="","",IF(SIGN(S105)&lt;&gt;1,VLOOKUP(ABS(S105),SUP_HDC,3,TRUE),-VLOOKUP(ABS(S105),SUP_HDC,3,TRUE)))</f>
        <v/>
      </c>
      <c r="R105" s="587" t="str">
        <f t="shared" ref="R105:R136" si="33">IF(Q105="","",IF((K76-L76+Q105)&gt;=0.5,1,IF((K76-L76+Q105)=0.25,0.5,IF((K76-L76+Q105)&lt;=-0.5,-1,IF((K76-L76+Q105)=-0.25,-0.5,0)))))</f>
        <v/>
      </c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 t="str">
        <f t="array" ref="AK105">IF($K105="","",SUM(IF(LEFT($AM105:$CD105,1)="s",1,0))-SUM(IF(RIGHT(LEFT($AM105:$CD105,2))="-",1,0)))</f>
        <v/>
      </c>
      <c r="AL105" s="562" t="str">
        <f t="array" ref="AL105">IF($K76="","",SUM(IF(LEFT($AM105:$CD105,1)="X",1,0)))</f>
        <v/>
      </c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68"/>
      <c r="BT105" s="668"/>
      <c r="BU105" s="668"/>
      <c r="BV105" s="668"/>
      <c r="BW105" s="668"/>
      <c r="BX105" s="668"/>
      <c r="BY105" s="668"/>
      <c r="BZ105" s="668"/>
      <c r="CA105" s="668"/>
      <c r="CB105" s="668"/>
      <c r="CC105" s="668"/>
      <c r="CD105" s="668"/>
      <c r="CE105" s="673"/>
      <c r="CF105" s="673"/>
      <c r="CG105" s="673"/>
    </row>
    <row r="106" spans="5:85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 t="str">
        <f t="shared" ref="M106:M169" si="34">IF(K77="","",IF(K77&gt;L77,"W",IF(K77=L77,"D",IF(K77&lt;L77,"L"))))</f>
        <v/>
      </c>
      <c r="N106" s="562" t="str">
        <f t="shared" ref="N106:N169" si="35">IF(K77="","",K77+L77)</f>
        <v/>
      </c>
      <c r="O106" s="598"/>
      <c r="P106" s="562" t="str">
        <f t="shared" ref="P106:P169" si="36">IF($K77="","",IF($N106&gt;P$19,"O",IF($N106&lt;P$19,"U",IF($N106=P$19,"-"))))</f>
        <v/>
      </c>
      <c r="Q106" s="586" t="str">
        <f t="shared" si="32"/>
        <v/>
      </c>
      <c r="R106" s="587" t="str">
        <f t="shared" si="33"/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 t="str">
        <f t="array" ref="AK106">IF($K106="","",SUM(IF(LEFT($AM106:$CD106,1)="s",1,0))-SUM(IF(RIGHT(LEFT($AM106:$CD106,2))="-",1,0)))</f>
        <v/>
      </c>
      <c r="AL106" s="562" t="str">
        <f t="array" ref="AL106">IF($K77="","",SUM(IF(LEFT($AM106:$CD106,1)="X",1,0)))</f>
        <v/>
      </c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68"/>
      <c r="BT106" s="668"/>
      <c r="BU106" s="668"/>
      <c r="BV106" s="668"/>
      <c r="BW106" s="668"/>
      <c r="BX106" s="668"/>
      <c r="BY106" s="668"/>
      <c r="BZ106" s="668"/>
      <c r="CA106" s="668"/>
      <c r="CB106" s="668"/>
      <c r="CC106" s="668"/>
      <c r="CD106" s="668"/>
      <c r="CE106" s="673"/>
      <c r="CF106" s="673"/>
      <c r="CG106" s="673"/>
    </row>
    <row r="107" spans="5:85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 t="shared" si="34"/>
        <v/>
      </c>
      <c r="N107" s="562" t="str">
        <f t="shared" si="35"/>
        <v/>
      </c>
      <c r="O107" s="598"/>
      <c r="P107" s="562" t="str">
        <f t="shared" si="36"/>
        <v/>
      </c>
      <c r="Q107" s="586" t="str">
        <f t="shared" si="32"/>
        <v/>
      </c>
      <c r="R107" s="587" t="str">
        <f t="shared" si="33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IF($K107="","",SUM(IF(LEFT($AM107:$CD107,1)="s",1,0))-SUM(IF(RIGHT(LEFT($AM107:$CD107,2))="-",1,0)))</f>
        <v/>
      </c>
      <c r="AL107" s="562" t="str">
        <f t="array" ref="AL107">IF($K78="","",SUM(IF(LEFT($AM107:$CD107,1)="X",1,0)))</f>
        <v/>
      </c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68"/>
      <c r="BT107" s="668"/>
      <c r="BU107" s="668"/>
      <c r="BV107" s="668"/>
      <c r="BW107" s="668"/>
      <c r="BX107" s="668"/>
      <c r="BY107" s="668"/>
      <c r="BZ107" s="668"/>
      <c r="CA107" s="668"/>
      <c r="CB107" s="668"/>
      <c r="CC107" s="668"/>
      <c r="CD107" s="668"/>
      <c r="CE107" s="673"/>
      <c r="CF107" s="673"/>
      <c r="CG107" s="673"/>
    </row>
    <row r="108" spans="5:85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si="34"/>
        <v/>
      </c>
      <c r="N108" s="562" t="str">
        <f t="shared" si="35"/>
        <v/>
      </c>
      <c r="O108" s="598"/>
      <c r="P108" s="562" t="str">
        <f t="shared" si="36"/>
        <v/>
      </c>
      <c r="Q108" s="586" t="str">
        <f t="shared" si="32"/>
        <v/>
      </c>
      <c r="R108" s="587" t="str">
        <f t="shared" si="33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IF($K108="","",SUM(IF(LEFT($AM108:$CD108,1)="s",1,0))-SUM(IF(RIGHT(LEFT($AM108:$CD108,2))="-",1,0)))</f>
        <v/>
      </c>
      <c r="AL108" s="562" t="str">
        <f t="array" ref="AL108">IF($K79="","",SUM(IF(LEFT($AM108:$CD108,1)="X",1,0)))</f>
        <v/>
      </c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68"/>
      <c r="BT108" s="668"/>
      <c r="BU108" s="668"/>
      <c r="BV108" s="668"/>
      <c r="BW108" s="668"/>
      <c r="BX108" s="668"/>
      <c r="BY108" s="668"/>
      <c r="BZ108" s="668"/>
      <c r="CA108" s="668"/>
      <c r="CB108" s="668"/>
      <c r="CC108" s="668"/>
      <c r="CD108" s="668"/>
      <c r="CE108" s="673"/>
      <c r="CF108" s="673"/>
      <c r="CG108" s="673"/>
    </row>
    <row r="109" spans="5:85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34"/>
        <v/>
      </c>
      <c r="N109" s="562" t="str">
        <f t="shared" si="35"/>
        <v/>
      </c>
      <c r="O109" s="598"/>
      <c r="P109" s="562" t="str">
        <f t="shared" si="36"/>
        <v/>
      </c>
      <c r="Q109" s="586" t="str">
        <f t="shared" si="32"/>
        <v/>
      </c>
      <c r="R109" s="587" t="str">
        <f t="shared" si="33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IF($K109="","",SUM(IF(LEFT($AM109:$CD109,1)="s",1,0))-SUM(IF(RIGHT(LEFT($AM109:$CD109,2))="-",1,0)))</f>
        <v/>
      </c>
      <c r="AL109" s="562" t="str">
        <f t="array" ref="AL109">IF($K80="","",SUM(IF(LEFT($AM109:$CD109,1)="X",1,0)))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68"/>
      <c r="BT109" s="668"/>
      <c r="BU109" s="668"/>
      <c r="BV109" s="668"/>
      <c r="BW109" s="668"/>
      <c r="BX109" s="668"/>
      <c r="BY109" s="668"/>
      <c r="BZ109" s="668"/>
      <c r="CA109" s="668"/>
      <c r="CB109" s="668"/>
      <c r="CC109" s="668"/>
      <c r="CD109" s="668"/>
      <c r="CE109" s="673"/>
      <c r="CF109" s="673"/>
      <c r="CG109" s="673"/>
    </row>
    <row r="110" spans="5:85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34"/>
        <v/>
      </c>
      <c r="N110" s="562" t="str">
        <f t="shared" si="35"/>
        <v/>
      </c>
      <c r="O110" s="598"/>
      <c r="P110" s="562" t="str">
        <f t="shared" si="36"/>
        <v/>
      </c>
      <c r="Q110" s="586" t="str">
        <f t="shared" si="32"/>
        <v/>
      </c>
      <c r="R110" s="587" t="str">
        <f t="shared" si="33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IF($K110="","",SUM(IF(LEFT($AM110:$CD110,1)="s",1,0))-SUM(IF(RIGHT(LEFT($AM110:$CD110,2))="-",1,0)))</f>
        <v/>
      </c>
      <c r="AL110" s="562" t="str">
        <f t="array" ref="AL110">IF($K81="","",SUM(IF(LEFT($AM110:$CD110,1)="X",1,0)))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68"/>
      <c r="BT110" s="668"/>
      <c r="BU110" s="668"/>
      <c r="BV110" s="668"/>
      <c r="BW110" s="668"/>
      <c r="BX110" s="668"/>
      <c r="BY110" s="668"/>
      <c r="BZ110" s="668"/>
      <c r="CA110" s="668"/>
      <c r="CB110" s="668"/>
      <c r="CC110" s="668"/>
      <c r="CD110" s="668"/>
      <c r="CE110" s="673"/>
      <c r="CF110" s="673"/>
      <c r="CG110" s="673"/>
    </row>
    <row r="111" spans="5:85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34"/>
        <v/>
      </c>
      <c r="N111" s="562" t="str">
        <f t="shared" si="35"/>
        <v/>
      </c>
      <c r="O111" s="598"/>
      <c r="P111" s="562" t="str">
        <f t="shared" si="36"/>
        <v/>
      </c>
      <c r="Q111" s="586" t="str">
        <f t="shared" si="32"/>
        <v/>
      </c>
      <c r="R111" s="587" t="str">
        <f t="shared" si="33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IF($K111="","",SUM(IF(LEFT($AM111:$CD111,1)="s",1,0))-SUM(IF(RIGHT(LEFT($AM111:$CD111,2))="-",1,0)))</f>
        <v/>
      </c>
      <c r="AL111" s="562" t="str">
        <f t="array" ref="AL111">IF($K82="","",SUM(IF(LEFT($AM111:$CD111,1)="X",1,0)))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68"/>
      <c r="BT111" s="668"/>
      <c r="BU111" s="668"/>
      <c r="BV111" s="668"/>
      <c r="BW111" s="668"/>
      <c r="BX111" s="668"/>
      <c r="BY111" s="668"/>
      <c r="BZ111" s="668"/>
      <c r="CA111" s="668"/>
      <c r="CB111" s="668"/>
      <c r="CC111" s="668"/>
      <c r="CD111" s="668"/>
      <c r="CE111" s="673"/>
      <c r="CF111" s="673"/>
      <c r="CG111" s="673"/>
    </row>
    <row r="112" spans="5:85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34"/>
        <v/>
      </c>
      <c r="N112" s="562" t="str">
        <f t="shared" si="35"/>
        <v/>
      </c>
      <c r="O112" s="598"/>
      <c r="P112" s="562" t="str">
        <f t="shared" si="36"/>
        <v/>
      </c>
      <c r="Q112" s="586" t="str">
        <f t="shared" si="32"/>
        <v/>
      </c>
      <c r="R112" s="587" t="str">
        <f t="shared" si="33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IF($K112="","",SUM(IF(LEFT($AM112:$CD112,1)="s",1,0))-SUM(IF(RIGHT(LEFT($AM112:$CD112,2))="-",1,0)))</f>
        <v/>
      </c>
      <c r="AL112" s="562" t="str">
        <f t="array" ref="AL112">IF($K83="","",SUM(IF(LEFT($AM112:$CD112,1)="X",1,0)))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68"/>
      <c r="BT112" s="668"/>
      <c r="BU112" s="668"/>
      <c r="BV112" s="668"/>
      <c r="BW112" s="668"/>
      <c r="BX112" s="668"/>
      <c r="BY112" s="668"/>
      <c r="BZ112" s="668"/>
      <c r="CA112" s="668"/>
      <c r="CB112" s="668"/>
      <c r="CC112" s="668"/>
      <c r="CD112" s="668"/>
      <c r="CE112" s="673"/>
      <c r="CF112" s="673"/>
      <c r="CG112" s="673"/>
    </row>
    <row r="113" spans="5:85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34"/>
        <v/>
      </c>
      <c r="N113" s="562" t="str">
        <f t="shared" si="35"/>
        <v/>
      </c>
      <c r="O113" s="598"/>
      <c r="P113" s="562" t="str">
        <f t="shared" si="36"/>
        <v/>
      </c>
      <c r="Q113" s="586" t="str">
        <f t="shared" si="32"/>
        <v/>
      </c>
      <c r="R113" s="587" t="str">
        <f t="shared" si="33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IF($K113="","",SUM(IF(LEFT($AM113:$CD113,1)="s",1,0))-SUM(IF(RIGHT(LEFT($AM113:$CD113,2))="-",1,0)))</f>
        <v/>
      </c>
      <c r="AL113" s="562" t="str">
        <f t="array" ref="AL113">IF($K84="","",SUM(IF(LEFT($AM113:$CD113,1)="X",1,0)))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68"/>
      <c r="BT113" s="668"/>
      <c r="BU113" s="668"/>
      <c r="BV113" s="668"/>
      <c r="BW113" s="668"/>
      <c r="BX113" s="668"/>
      <c r="BY113" s="668"/>
      <c r="BZ113" s="668"/>
      <c r="CA113" s="668"/>
      <c r="CB113" s="668"/>
      <c r="CC113" s="668"/>
      <c r="CD113" s="668"/>
      <c r="CE113" s="673"/>
      <c r="CF113" s="673"/>
      <c r="CG113" s="673"/>
    </row>
    <row r="114" spans="5:85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34"/>
        <v/>
      </c>
      <c r="N114" s="562" t="str">
        <f t="shared" si="35"/>
        <v/>
      </c>
      <c r="O114" s="598"/>
      <c r="P114" s="562" t="str">
        <f t="shared" si="36"/>
        <v/>
      </c>
      <c r="Q114" s="586" t="str">
        <f t="shared" si="32"/>
        <v/>
      </c>
      <c r="R114" s="587" t="str">
        <f t="shared" si="33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IF($K114="","",SUM(IF(LEFT($AM114:$CD114,1)="s",1,0))-SUM(IF(RIGHT(LEFT($AM114:$CD114,2))="-",1,0)))</f>
        <v/>
      </c>
      <c r="AL114" s="562" t="str">
        <f t="array" ref="AL114">IF($K85="","",SUM(IF(LEFT($AM114:$CD114,1)="X",1,0)))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68"/>
      <c r="BT114" s="668"/>
      <c r="BU114" s="668"/>
      <c r="BV114" s="668"/>
      <c r="BW114" s="668"/>
      <c r="BX114" s="668"/>
      <c r="BY114" s="668"/>
      <c r="BZ114" s="668"/>
      <c r="CA114" s="668"/>
      <c r="CB114" s="668"/>
      <c r="CC114" s="668"/>
      <c r="CD114" s="668"/>
      <c r="CE114" s="673"/>
      <c r="CF114" s="673"/>
      <c r="CG114" s="673"/>
    </row>
    <row r="115" spans="5:85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34"/>
        <v/>
      </c>
      <c r="N115" s="562" t="str">
        <f t="shared" si="35"/>
        <v/>
      </c>
      <c r="O115" s="562"/>
      <c r="P115" s="562" t="str">
        <f t="shared" si="36"/>
        <v/>
      </c>
      <c r="Q115" s="586" t="str">
        <f t="shared" si="32"/>
        <v/>
      </c>
      <c r="R115" s="587" t="str">
        <f t="shared" si="33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IF($K115="","",SUM(IF(LEFT($AM115:$CD115,1)="s",1,0))-SUM(IF(RIGHT(LEFT($AM115:$CD115,2))="-",1,0)))</f>
        <v/>
      </c>
      <c r="AL115" s="562" t="str">
        <f t="array" ref="AL115">IF($K86="","",SUM(IF(LEFT($AM115:$CD115,1)="X",1,0)))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68"/>
      <c r="BT115" s="668"/>
      <c r="BU115" s="668"/>
      <c r="BV115" s="668"/>
      <c r="BW115" s="668"/>
      <c r="BX115" s="668"/>
      <c r="BY115" s="668"/>
      <c r="BZ115" s="668"/>
      <c r="CA115" s="668"/>
      <c r="CB115" s="668"/>
      <c r="CC115" s="668"/>
      <c r="CD115" s="668"/>
      <c r="CE115" s="673"/>
      <c r="CF115" s="673"/>
      <c r="CG115" s="673"/>
    </row>
    <row r="116" spans="5:85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34"/>
        <v/>
      </c>
      <c r="N116" s="562" t="str">
        <f t="shared" si="35"/>
        <v/>
      </c>
      <c r="O116" s="562"/>
      <c r="P116" s="562" t="str">
        <f t="shared" si="36"/>
        <v/>
      </c>
      <c r="Q116" s="586" t="str">
        <f t="shared" si="32"/>
        <v/>
      </c>
      <c r="R116" s="587" t="str">
        <f t="shared" si="33"/>
        <v/>
      </c>
      <c r="S116" s="587"/>
      <c r="T116" s="587"/>
      <c r="U116" s="587"/>
      <c r="V116" s="587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IF($K116="","",SUM(IF(LEFT($AM116:$CD116,1)="s",1,0))-SUM(IF(RIGHT(LEFT($AM116:$CD116,2))="-",1,0)))</f>
        <v/>
      </c>
      <c r="AL116" s="562" t="str">
        <f t="array" ref="AL116">IF($K87="","",SUM(IF(LEFT($AM116:$CD116,1)="X",1,0)))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68"/>
      <c r="BT116" s="668"/>
      <c r="BU116" s="668"/>
      <c r="BV116" s="668"/>
      <c r="BW116" s="668"/>
      <c r="BX116" s="668"/>
      <c r="BY116" s="668"/>
      <c r="BZ116" s="668"/>
      <c r="CA116" s="668"/>
      <c r="CB116" s="668"/>
      <c r="CC116" s="668"/>
      <c r="CD116" s="668"/>
      <c r="CE116" s="673"/>
      <c r="CF116" s="673"/>
      <c r="CG116" s="673"/>
    </row>
    <row r="117" spans="5:85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34"/>
        <v/>
      </c>
      <c r="N117" s="562" t="str">
        <f t="shared" si="35"/>
        <v/>
      </c>
      <c r="O117" s="562"/>
      <c r="P117" s="562" t="str">
        <f t="shared" si="36"/>
        <v/>
      </c>
      <c r="Q117" s="586" t="str">
        <f t="shared" si="32"/>
        <v/>
      </c>
      <c r="R117" s="587" t="str">
        <f t="shared" si="33"/>
        <v/>
      </c>
      <c r="S117" s="587"/>
      <c r="T117" s="587"/>
      <c r="U117" s="587"/>
      <c r="V117" s="587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IF($K117="","",SUM(IF(LEFT($AM117:$CD117,1)="s",1,0))-SUM(IF(RIGHT(LEFT($AM117:$CD117,2))="-",1,0)))</f>
        <v/>
      </c>
      <c r="AL117" s="562" t="str">
        <f t="array" ref="AL117">IF($K88="","",SUM(IF(LEFT($AM117:$CD117,1)="X",1,0)))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68"/>
      <c r="BT117" s="668"/>
      <c r="BU117" s="668"/>
      <c r="BV117" s="668"/>
      <c r="BW117" s="668"/>
      <c r="BX117" s="668"/>
      <c r="BY117" s="668"/>
      <c r="BZ117" s="668"/>
      <c r="CA117" s="668"/>
      <c r="CB117" s="668"/>
      <c r="CC117" s="668"/>
      <c r="CD117" s="668"/>
      <c r="CE117" s="673"/>
      <c r="CF117" s="673"/>
      <c r="CG117" s="673"/>
    </row>
    <row r="118" spans="5:85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34"/>
        <v/>
      </c>
      <c r="N118" s="562" t="str">
        <f t="shared" si="35"/>
        <v/>
      </c>
      <c r="O118" s="562"/>
      <c r="P118" s="562" t="str">
        <f t="shared" si="36"/>
        <v/>
      </c>
      <c r="Q118" s="586" t="str">
        <f t="shared" si="32"/>
        <v/>
      </c>
      <c r="R118" s="587" t="str">
        <f t="shared" si="33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IF($K118="","",SUM(IF(LEFT($AM118:$CD118,1)="s",1,0))-SUM(IF(RIGHT(LEFT($AM118:$CD118,2))="-",1,0)))</f>
        <v/>
      </c>
      <c r="AL118" s="562" t="str">
        <f t="array" ref="AL118">IF($K89="","",SUM(IF(LEFT($AM118:$CD118,1)="X",1,0)))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68"/>
      <c r="BT118" s="668"/>
      <c r="BU118" s="668"/>
      <c r="BV118" s="668"/>
      <c r="BW118" s="668"/>
      <c r="BX118" s="668"/>
      <c r="BY118" s="668"/>
      <c r="BZ118" s="668"/>
      <c r="CA118" s="668"/>
      <c r="CB118" s="668"/>
      <c r="CC118" s="668"/>
      <c r="CD118" s="668"/>
      <c r="CE118" s="673"/>
      <c r="CF118" s="673"/>
      <c r="CG118" s="673"/>
    </row>
    <row r="119" spans="5:85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34"/>
        <v/>
      </c>
      <c r="N119" s="562" t="str">
        <f t="shared" si="35"/>
        <v/>
      </c>
      <c r="O119" s="562"/>
      <c r="P119" s="562" t="str">
        <f t="shared" si="36"/>
        <v/>
      </c>
      <c r="Q119" s="586" t="str">
        <f t="shared" si="32"/>
        <v/>
      </c>
      <c r="R119" s="587" t="str">
        <f t="shared" si="33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IF($K119="","",SUM(IF(LEFT($AM119:$CD119,1)="s",1,0))-SUM(IF(RIGHT(LEFT($AM119:$CD119,2))="-",1,0)))</f>
        <v/>
      </c>
      <c r="AL119" s="562" t="str">
        <f t="array" ref="AL119">IF($K90="","",SUM(IF(LEFT($AM119:$CD119,1)="X",1,0)))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68"/>
      <c r="BT119" s="668"/>
      <c r="BU119" s="668"/>
      <c r="BV119" s="668"/>
      <c r="BW119" s="668"/>
      <c r="BX119" s="668"/>
      <c r="BY119" s="668"/>
      <c r="BZ119" s="668"/>
      <c r="CA119" s="668"/>
      <c r="CB119" s="668"/>
      <c r="CC119" s="668"/>
      <c r="CD119" s="668"/>
      <c r="CE119" s="673"/>
      <c r="CF119" s="673"/>
      <c r="CG119" s="673"/>
    </row>
    <row r="120" spans="5:85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34"/>
        <v/>
      </c>
      <c r="N120" s="562" t="str">
        <f t="shared" si="35"/>
        <v/>
      </c>
      <c r="O120" s="562"/>
      <c r="P120" s="562" t="str">
        <f t="shared" si="36"/>
        <v/>
      </c>
      <c r="Q120" s="586" t="str">
        <f t="shared" si="32"/>
        <v/>
      </c>
      <c r="R120" s="587" t="str">
        <f t="shared" si="33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IF($K120="","",SUM(IF(LEFT($AM120:$CD120,1)="s",1,0))-SUM(IF(RIGHT(LEFT($AM120:$CD120,2))="-",1,0)))</f>
        <v/>
      </c>
      <c r="AL120" s="562" t="str">
        <f t="array" ref="AL120">IF($K91="","",SUM(IF(LEFT($AM120:$CD120,1)="X",1,0)))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68"/>
      <c r="BT120" s="668"/>
      <c r="BU120" s="668"/>
      <c r="BV120" s="668"/>
      <c r="BW120" s="668"/>
      <c r="BX120" s="668"/>
      <c r="BY120" s="668"/>
      <c r="BZ120" s="668"/>
      <c r="CA120" s="668"/>
      <c r="CB120" s="668"/>
      <c r="CC120" s="668"/>
      <c r="CD120" s="668"/>
      <c r="CE120" s="673"/>
      <c r="CF120" s="673"/>
      <c r="CG120" s="673"/>
    </row>
    <row r="121" spans="5:85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34"/>
        <v/>
      </c>
      <c r="N121" s="562" t="str">
        <f t="shared" si="35"/>
        <v/>
      </c>
      <c r="O121" s="562"/>
      <c r="P121" s="562" t="str">
        <f t="shared" si="36"/>
        <v/>
      </c>
      <c r="Q121" s="586" t="str">
        <f t="shared" si="32"/>
        <v/>
      </c>
      <c r="R121" s="587" t="str">
        <f t="shared" si="33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IF($K121="","",SUM(IF(LEFT($AM121:$CD121,1)="s",1,0))-SUM(IF(RIGHT(LEFT($AM121:$CD121,2))="-",1,0)))</f>
        <v/>
      </c>
      <c r="AL121" s="562" t="str">
        <f t="array" ref="AL121">IF($K92="","",SUM(IF(LEFT($AM121:$CD121,1)="X",1,0)))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68"/>
      <c r="BT121" s="668"/>
      <c r="BU121" s="668"/>
      <c r="BV121" s="668"/>
      <c r="BW121" s="668"/>
      <c r="BX121" s="668"/>
      <c r="BY121" s="668"/>
      <c r="BZ121" s="668"/>
      <c r="CA121" s="668"/>
      <c r="CB121" s="668"/>
      <c r="CC121" s="668"/>
      <c r="CD121" s="668"/>
      <c r="CE121" s="673"/>
      <c r="CF121" s="673"/>
      <c r="CG121" s="673"/>
    </row>
    <row r="122" spans="5:85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34"/>
        <v/>
      </c>
      <c r="N122" s="562" t="str">
        <f t="shared" si="35"/>
        <v/>
      </c>
      <c r="O122" s="562"/>
      <c r="P122" s="562" t="str">
        <f t="shared" si="36"/>
        <v/>
      </c>
      <c r="Q122" s="586" t="str">
        <f t="shared" si="32"/>
        <v/>
      </c>
      <c r="R122" s="587" t="str">
        <f t="shared" si="33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IF($K122="","",SUM(IF(LEFT($AM122:$CD122,1)="s",1,0))-SUM(IF(RIGHT(LEFT($AM122:$CD122,2))="-",1,0)))</f>
        <v/>
      </c>
      <c r="AL122" s="562" t="str">
        <f t="array" ref="AL122">IF($K93="","",SUM(IF(LEFT($AM122:$CD122,1)="X",1,0)))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68"/>
      <c r="BT122" s="668"/>
      <c r="BU122" s="668"/>
      <c r="BV122" s="668"/>
      <c r="BW122" s="668"/>
      <c r="BX122" s="668"/>
      <c r="BY122" s="668"/>
      <c r="BZ122" s="668"/>
      <c r="CA122" s="668"/>
      <c r="CB122" s="668"/>
      <c r="CC122" s="668"/>
      <c r="CD122" s="668"/>
      <c r="CE122" s="673"/>
      <c r="CF122" s="673"/>
      <c r="CG122" s="673"/>
    </row>
    <row r="123" spans="5:85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34"/>
        <v/>
      </c>
      <c r="N123" s="562" t="str">
        <f t="shared" si="35"/>
        <v/>
      </c>
      <c r="O123" s="562"/>
      <c r="P123" s="562" t="str">
        <f t="shared" si="36"/>
        <v/>
      </c>
      <c r="Q123" s="586" t="str">
        <f t="shared" si="32"/>
        <v/>
      </c>
      <c r="R123" s="587" t="str">
        <f t="shared" si="33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IF($K123="","",SUM(IF(LEFT($AM123:$CD123,1)="s",1,0))-SUM(IF(RIGHT(LEFT($AM123:$CD123,2))="-",1,0)))</f>
        <v/>
      </c>
      <c r="AL123" s="562" t="str">
        <f t="array" ref="AL123">IF($K94="","",SUM(IF(LEFT($AM123:$CD123,1)="X",1,0)))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68"/>
      <c r="BT123" s="668"/>
      <c r="BU123" s="668"/>
      <c r="BV123" s="668"/>
      <c r="BW123" s="668"/>
      <c r="BX123" s="668"/>
      <c r="BY123" s="668"/>
      <c r="BZ123" s="668"/>
      <c r="CA123" s="668"/>
      <c r="CB123" s="668"/>
      <c r="CC123" s="668"/>
      <c r="CD123" s="668"/>
      <c r="CE123" s="673"/>
      <c r="CF123" s="673"/>
      <c r="CG123" s="673"/>
    </row>
    <row r="124" spans="5:85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34"/>
        <v/>
      </c>
      <c r="N124" s="562" t="str">
        <f t="shared" si="35"/>
        <v/>
      </c>
      <c r="O124" s="562"/>
      <c r="P124" s="562" t="str">
        <f t="shared" si="36"/>
        <v/>
      </c>
      <c r="Q124" s="586" t="str">
        <f t="shared" si="32"/>
        <v/>
      </c>
      <c r="R124" s="587" t="str">
        <f t="shared" si="33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IF($K124="","",SUM(IF(LEFT($AM124:$CD124,1)="s",1,0))-SUM(IF(RIGHT(LEFT($AM124:$CD124,2))="-",1,0)))</f>
        <v/>
      </c>
      <c r="AL124" s="562" t="str">
        <f t="array" ref="AL124">IF($K95="","",SUM(IF(LEFT($AM124:$CD124,1)="X",1,0)))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68"/>
      <c r="BT124" s="668"/>
      <c r="BU124" s="668"/>
      <c r="BV124" s="668"/>
      <c r="BW124" s="668"/>
      <c r="BX124" s="668"/>
      <c r="BY124" s="668"/>
      <c r="BZ124" s="668"/>
      <c r="CA124" s="668"/>
      <c r="CB124" s="668"/>
      <c r="CC124" s="668"/>
      <c r="CD124" s="668"/>
      <c r="CE124" s="673"/>
      <c r="CF124" s="673"/>
      <c r="CG124" s="673"/>
    </row>
    <row r="125" spans="5:85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34"/>
        <v/>
      </c>
      <c r="N125" s="562" t="str">
        <f t="shared" si="35"/>
        <v/>
      </c>
      <c r="O125" s="562"/>
      <c r="P125" s="562" t="str">
        <f t="shared" si="36"/>
        <v/>
      </c>
      <c r="Q125" s="586" t="str">
        <f t="shared" si="32"/>
        <v/>
      </c>
      <c r="R125" s="587" t="str">
        <f t="shared" si="33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IF($K125="","",SUM(IF(LEFT($AM125:$CD125,1)="s",1,0))-SUM(IF(RIGHT(LEFT($AM125:$CD125,2))="-",1,0)))</f>
        <v/>
      </c>
      <c r="AL125" s="562" t="str">
        <f t="array" ref="AL125">IF($K96="","",SUM(IF(LEFT($AM125:$CD125,1)="X",1,0)))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68"/>
      <c r="BT125" s="668"/>
      <c r="BU125" s="668"/>
      <c r="BV125" s="668"/>
      <c r="BW125" s="668"/>
      <c r="BX125" s="668"/>
      <c r="BY125" s="668"/>
      <c r="BZ125" s="668"/>
      <c r="CA125" s="668"/>
      <c r="CB125" s="668"/>
      <c r="CC125" s="668"/>
      <c r="CD125" s="668"/>
      <c r="CE125" s="673"/>
      <c r="CF125" s="673"/>
      <c r="CG125" s="673"/>
    </row>
    <row r="126" spans="5:85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34"/>
        <v/>
      </c>
      <c r="N126" s="562" t="str">
        <f t="shared" si="35"/>
        <v/>
      </c>
      <c r="O126" s="562"/>
      <c r="P126" s="562" t="str">
        <f t="shared" si="36"/>
        <v/>
      </c>
      <c r="Q126" s="586" t="str">
        <f t="shared" si="32"/>
        <v/>
      </c>
      <c r="R126" s="587" t="str">
        <f t="shared" si="33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IF($K126="","",SUM(IF(LEFT($AM126:$CD126,1)="s",1,0))-SUM(IF(RIGHT(LEFT($AM126:$CD126,2))="-",1,0)))</f>
        <v/>
      </c>
      <c r="AL126" s="562" t="str">
        <f t="array" ref="AL126">IF($K97="","",SUM(IF(LEFT($AM126:$CD126,1)="X",1,0)))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68"/>
      <c r="BU126" s="668"/>
      <c r="BV126" s="668"/>
      <c r="BW126" s="668"/>
      <c r="BX126" s="668"/>
      <c r="BY126" s="668"/>
      <c r="BZ126" s="668"/>
      <c r="CA126" s="668"/>
      <c r="CB126" s="668"/>
      <c r="CC126" s="668"/>
      <c r="CD126" s="668"/>
      <c r="CE126" s="673"/>
      <c r="CF126" s="673"/>
      <c r="CG126" s="673"/>
    </row>
    <row r="127" spans="5:85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34"/>
        <v/>
      </c>
      <c r="N127" s="562" t="str">
        <f t="shared" si="35"/>
        <v/>
      </c>
      <c r="O127" s="562"/>
      <c r="P127" s="562" t="str">
        <f t="shared" si="36"/>
        <v/>
      </c>
      <c r="Q127" s="586" t="str">
        <f t="shared" si="32"/>
        <v/>
      </c>
      <c r="R127" s="587" t="str">
        <f t="shared" si="33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IF($K127="","",SUM(IF(LEFT($AM127:$CD127,1)="s",1,0))-SUM(IF(RIGHT(LEFT($AM127:$CD127,2))="-",1,0)))</f>
        <v/>
      </c>
      <c r="AL127" s="562" t="str">
        <f t="array" ref="AL127">IF($K98="","",SUM(IF(LEFT($AM127:$CD127,1)="X",1,0)))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68"/>
      <c r="BU127" s="668"/>
      <c r="BV127" s="668"/>
      <c r="BW127" s="668"/>
      <c r="BX127" s="668"/>
      <c r="BY127" s="668"/>
      <c r="BZ127" s="668"/>
      <c r="CA127" s="668"/>
      <c r="CB127" s="668"/>
      <c r="CC127" s="668"/>
      <c r="CD127" s="668"/>
      <c r="CE127" s="673"/>
      <c r="CF127" s="673"/>
      <c r="CG127" s="673"/>
    </row>
    <row r="128" spans="5:85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34"/>
        <v/>
      </c>
      <c r="N128" s="562" t="str">
        <f t="shared" si="35"/>
        <v/>
      </c>
      <c r="O128" s="562"/>
      <c r="P128" s="562" t="str">
        <f t="shared" si="36"/>
        <v/>
      </c>
      <c r="Q128" s="586" t="str">
        <f t="shared" si="32"/>
        <v/>
      </c>
      <c r="R128" s="587" t="str">
        <f t="shared" si="33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IF($K128="","",SUM(IF(LEFT($AM128:$CD128,1)="s",1,0))-SUM(IF(RIGHT(LEFT($AM128:$CD128,2))="-",1,0)))</f>
        <v/>
      </c>
      <c r="AL128" s="562" t="str">
        <f t="array" ref="AL128">IF($K99="","",SUM(IF(LEFT($AM128:$CD128,1)="X",1,0)))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68"/>
      <c r="BU128" s="668"/>
      <c r="BV128" s="668"/>
      <c r="BW128" s="668"/>
      <c r="BX128" s="668"/>
      <c r="BY128" s="668"/>
      <c r="BZ128" s="668"/>
      <c r="CA128" s="668"/>
      <c r="CB128" s="668"/>
      <c r="CC128" s="668"/>
      <c r="CD128" s="668"/>
      <c r="CE128" s="673"/>
      <c r="CF128" s="673"/>
      <c r="CG128" s="673"/>
    </row>
    <row r="129" spans="1:85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34"/>
        <v/>
      </c>
      <c r="N129" s="562" t="str">
        <f t="shared" si="35"/>
        <v/>
      </c>
      <c r="O129" s="562"/>
      <c r="P129" s="562" t="str">
        <f t="shared" si="36"/>
        <v/>
      </c>
      <c r="Q129" s="586" t="str">
        <f t="shared" si="32"/>
        <v/>
      </c>
      <c r="R129" s="587" t="str">
        <f t="shared" si="33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IF($K129="","",SUM(IF(LEFT($AM129:$CD129,1)="s",1,0))-SUM(IF(RIGHT(LEFT($AM129:$CD129,2))="-",1,0)))</f>
        <v/>
      </c>
      <c r="AL129" s="562" t="str">
        <f t="array" ref="AL129">IF($K100="","",SUM(IF(LEFT($AM129:$CD129,1)="X",1,0)))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68"/>
      <c r="BT129" s="668"/>
      <c r="BU129" s="668"/>
      <c r="BV129" s="668"/>
      <c r="BW129" s="668"/>
      <c r="BX129" s="668"/>
      <c r="BY129" s="668"/>
      <c r="BZ129" s="668"/>
      <c r="CA129" s="668"/>
      <c r="CB129" s="668"/>
      <c r="CC129" s="668"/>
      <c r="CD129" s="668"/>
      <c r="CE129" s="673"/>
      <c r="CF129" s="673"/>
      <c r="CG129" s="673"/>
    </row>
    <row r="130" spans="1:85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34"/>
        <v/>
      </c>
      <c r="N130" s="562" t="str">
        <f t="shared" si="35"/>
        <v/>
      </c>
      <c r="O130" s="562"/>
      <c r="P130" s="562" t="str">
        <f t="shared" si="36"/>
        <v/>
      </c>
      <c r="Q130" s="586" t="str">
        <f t="shared" si="32"/>
        <v/>
      </c>
      <c r="R130" s="587" t="str">
        <f t="shared" si="33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IF($K130="","",SUM(IF(LEFT($AM130:$CD130,1)="s",1,0))-SUM(IF(RIGHT(LEFT($AM130:$CD130,2))="-",1,0)))</f>
        <v/>
      </c>
      <c r="AL130" s="562" t="str">
        <f t="array" ref="AL130">IF($K101="","",SUM(IF(LEFT($AM130:$CD130,1)="X",1,0)))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68"/>
      <c r="BT130" s="668"/>
      <c r="BU130" s="668"/>
      <c r="BV130" s="668"/>
      <c r="BW130" s="668"/>
      <c r="BX130" s="668"/>
      <c r="BY130" s="668"/>
      <c r="BZ130" s="668"/>
      <c r="CA130" s="668"/>
      <c r="CB130" s="668"/>
      <c r="CC130" s="668"/>
      <c r="CD130" s="668"/>
      <c r="CE130" s="673"/>
      <c r="CF130" s="673"/>
      <c r="CG130" s="673"/>
    </row>
    <row r="131" spans="1:85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34"/>
        <v/>
      </c>
      <c r="N131" s="562" t="str">
        <f t="shared" si="35"/>
        <v/>
      </c>
      <c r="O131" s="562"/>
      <c r="P131" s="562" t="str">
        <f t="shared" si="36"/>
        <v/>
      </c>
      <c r="Q131" s="586" t="str">
        <f t="shared" si="32"/>
        <v/>
      </c>
      <c r="R131" s="587" t="str">
        <f t="shared" si="33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IF($K131="","",SUM(IF(LEFT($AM131:$CD131,1)="s",1,0))-SUM(IF(RIGHT(LEFT($AM131:$CD131,2))="-",1,0)))</f>
        <v/>
      </c>
      <c r="AL131" s="562" t="str">
        <f t="array" ref="AL131">IF($K102="","",SUM(IF(LEFT($AM131:$CD131,1)="X",1,0)))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68"/>
      <c r="BU131" s="668"/>
      <c r="BV131" s="668"/>
      <c r="BW131" s="668"/>
      <c r="BX131" s="668"/>
      <c r="BY131" s="668"/>
      <c r="BZ131" s="668"/>
      <c r="CA131" s="668"/>
      <c r="CB131" s="668"/>
      <c r="CC131" s="668"/>
      <c r="CD131" s="668"/>
      <c r="CE131" s="673"/>
      <c r="CF131" s="673"/>
      <c r="CG131" s="673"/>
    </row>
    <row r="132" spans="1:85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34"/>
        <v/>
      </c>
      <c r="N132" s="562" t="str">
        <f t="shared" si="35"/>
        <v/>
      </c>
      <c r="O132" s="562"/>
      <c r="P132" s="562" t="str">
        <f t="shared" si="36"/>
        <v/>
      </c>
      <c r="Q132" s="586" t="str">
        <f t="shared" si="32"/>
        <v/>
      </c>
      <c r="R132" s="587" t="str">
        <f t="shared" si="33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IF($K132="","",SUM(IF(LEFT($AM132:$CD132,1)="s",1,0))-SUM(IF(RIGHT(LEFT($AM132:$CD132,2))="-",1,0)))</f>
        <v/>
      </c>
      <c r="AL132" s="562" t="str">
        <f t="array" ref="AL132">IF($K103="","",SUM(IF(LEFT($AM132:$CD132,1)="X",1,0)))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68"/>
      <c r="BT132" s="668"/>
      <c r="BU132" s="668"/>
      <c r="BV132" s="668"/>
      <c r="BW132" s="668"/>
      <c r="BX132" s="668"/>
      <c r="BY132" s="668"/>
      <c r="BZ132" s="668"/>
      <c r="CA132" s="668"/>
      <c r="CB132" s="668"/>
      <c r="CC132" s="668"/>
      <c r="CD132" s="668"/>
      <c r="CE132" s="673"/>
      <c r="CF132" s="673"/>
      <c r="CG132" s="673"/>
    </row>
    <row r="133" spans="1:85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34"/>
        <v/>
      </c>
      <c r="N133" s="562" t="str">
        <f t="shared" si="35"/>
        <v/>
      </c>
      <c r="O133" s="562"/>
      <c r="P133" s="562" t="str">
        <f t="shared" si="36"/>
        <v/>
      </c>
      <c r="Q133" s="586" t="str">
        <f t="shared" si="32"/>
        <v/>
      </c>
      <c r="R133" s="587" t="str">
        <f t="shared" si="33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IF($K133="","",SUM(IF(LEFT($AM133:$CD133,1)="s",1,0))-SUM(IF(RIGHT(LEFT($AM133:$CD133,2))="-",1,0)))</f>
        <v/>
      </c>
      <c r="AL133" s="562" t="str">
        <f t="array" ref="AL133">IF($K104="","",SUM(IF(LEFT($AM133:$CD133,1)="X",1,0)))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68"/>
      <c r="BT133" s="668"/>
      <c r="BU133" s="668"/>
      <c r="BV133" s="668"/>
      <c r="BW133" s="668"/>
      <c r="BX133" s="668"/>
      <c r="BY133" s="668"/>
      <c r="BZ133" s="668"/>
      <c r="CA133" s="668"/>
      <c r="CB133" s="668"/>
      <c r="CC133" s="668"/>
      <c r="CD133" s="668"/>
      <c r="CE133" s="673"/>
      <c r="CF133" s="673"/>
      <c r="CG133" s="673"/>
    </row>
    <row r="134" spans="1:85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34"/>
        <v/>
      </c>
      <c r="N134" s="562" t="str">
        <f t="shared" si="35"/>
        <v/>
      </c>
      <c r="O134" s="562"/>
      <c r="P134" s="562" t="str">
        <f t="shared" si="36"/>
        <v/>
      </c>
      <c r="Q134" s="586" t="str">
        <f t="shared" si="32"/>
        <v/>
      </c>
      <c r="R134" s="587" t="str">
        <f t="shared" si="33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IF($K134="","",SUM(IF(LEFT($AM134:$CD134,1)="s",1,0))-SUM(IF(RIGHT(LEFT($AM134:$CD134,2))="-",1,0)))</f>
        <v/>
      </c>
      <c r="AL134" s="562" t="str">
        <f t="array" ref="AL134">IF($K105="","",SUM(IF(LEFT($AM134:$CD134,1)="X",1,0)))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68"/>
      <c r="BU134" s="668"/>
      <c r="BV134" s="668"/>
      <c r="BW134" s="668"/>
      <c r="BX134" s="668"/>
      <c r="BY134" s="668"/>
      <c r="BZ134" s="668"/>
      <c r="CA134" s="668"/>
      <c r="CB134" s="668"/>
      <c r="CC134" s="668"/>
      <c r="CD134" s="668"/>
      <c r="CE134" s="673"/>
      <c r="CF134" s="673"/>
      <c r="CG134" s="673"/>
    </row>
    <row r="135" spans="1:85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34"/>
        <v/>
      </c>
      <c r="N135" s="562" t="str">
        <f t="shared" si="35"/>
        <v/>
      </c>
      <c r="O135" s="562"/>
      <c r="P135" s="562" t="str">
        <f t="shared" si="36"/>
        <v/>
      </c>
      <c r="Q135" s="586" t="str">
        <f t="shared" si="32"/>
        <v/>
      </c>
      <c r="R135" s="587" t="str">
        <f t="shared" si="33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IF($K135="","",SUM(IF(LEFT($AM135:$CD135,1)="s",1,0))-SUM(IF(RIGHT(LEFT($AM135:$CD135,2))="-",1,0)))</f>
        <v/>
      </c>
      <c r="AL135" s="562" t="str">
        <f t="array" ref="AL135">IF($K106="","",SUM(IF(LEFT($AM135:$CD135,1)="X",1,0)))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68"/>
      <c r="BT135" s="668"/>
      <c r="BU135" s="668"/>
      <c r="BV135" s="668"/>
      <c r="BW135" s="668"/>
      <c r="BX135" s="668"/>
      <c r="BY135" s="668"/>
      <c r="BZ135" s="668"/>
      <c r="CA135" s="668"/>
      <c r="CB135" s="668"/>
      <c r="CC135" s="668"/>
      <c r="CD135" s="668"/>
      <c r="CE135" s="673"/>
      <c r="CF135" s="673"/>
      <c r="CG135" s="673"/>
    </row>
    <row r="136" spans="1:85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34"/>
        <v/>
      </c>
      <c r="N136" s="562" t="str">
        <f t="shared" si="35"/>
        <v/>
      </c>
      <c r="O136" s="562"/>
      <c r="P136" s="562" t="str">
        <f t="shared" si="36"/>
        <v/>
      </c>
      <c r="Q136" s="586" t="str">
        <f t="shared" si="32"/>
        <v/>
      </c>
      <c r="R136" s="587" t="str">
        <f t="shared" si="33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IF($K136="","",SUM(IF(LEFT($AM136:$CD136,1)="s",1,0))-SUM(IF(RIGHT(LEFT($AM136:$CD136,2))="-",1,0)))</f>
        <v/>
      </c>
      <c r="AL136" s="562" t="str">
        <f t="array" ref="AL136">IF($K107="","",SUM(IF(LEFT($AM136:$CD136,1)="X",1,0)))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68"/>
      <c r="BT136" s="668"/>
      <c r="BU136" s="668"/>
      <c r="BV136" s="668"/>
      <c r="BW136" s="668"/>
      <c r="BX136" s="668"/>
      <c r="BY136" s="668"/>
      <c r="BZ136" s="668"/>
      <c r="CA136" s="668"/>
      <c r="CB136" s="668"/>
      <c r="CC136" s="668"/>
      <c r="CD136" s="668"/>
      <c r="CE136" s="673"/>
      <c r="CF136" s="673"/>
      <c r="CG136" s="673"/>
    </row>
    <row r="137" spans="1:85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34"/>
        <v/>
      </c>
      <c r="N137" s="562" t="str">
        <f t="shared" si="35"/>
        <v/>
      </c>
      <c r="O137" s="562"/>
      <c r="P137" s="562" t="str">
        <f t="shared" si="36"/>
        <v/>
      </c>
      <c r="Q137" s="586" t="str">
        <f t="shared" si="32"/>
        <v/>
      </c>
      <c r="R137" s="587" t="str">
        <f t="shared" ref="R137:R168" si="37">IF(Q137="","",IF((K108-L108+Q137)&gt;=0.5,1,IF((K108-L108+Q137)=0.25,0.5,IF((K108-L108+Q137)&lt;=-0.5,-1,IF((K108-L108+Q137)=-0.25,-0.5,0)))))</f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IF($K137="","",SUM(IF(LEFT($AM137:$CD137,1)="s",1,0))-SUM(IF(RIGHT(LEFT($AM137:$CD137,2))="-",1,0)))</f>
        <v/>
      </c>
      <c r="AL137" s="562" t="str">
        <f t="array" ref="AL137">IF($K108="","",SUM(IF(LEFT($AM137:$CD137,1)="X",1,0)))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68"/>
      <c r="BT137" s="668"/>
      <c r="BU137" s="668"/>
      <c r="BV137" s="668"/>
      <c r="BW137" s="668"/>
      <c r="BX137" s="668"/>
      <c r="BY137" s="668"/>
      <c r="BZ137" s="668"/>
      <c r="CA137" s="668"/>
      <c r="CB137" s="668"/>
      <c r="CC137" s="668"/>
      <c r="CD137" s="668"/>
      <c r="CE137" s="673"/>
      <c r="CF137" s="673"/>
      <c r="CG137" s="673"/>
    </row>
    <row r="138" spans="1:85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34"/>
        <v/>
      </c>
      <c r="N138" s="562" t="str">
        <f t="shared" si="35"/>
        <v/>
      </c>
      <c r="O138" s="562"/>
      <c r="P138" s="562" t="str">
        <f t="shared" si="36"/>
        <v/>
      </c>
      <c r="Q138" s="586" t="str">
        <f t="shared" si="32"/>
        <v/>
      </c>
      <c r="R138" s="587" t="str">
        <f t="shared" si="37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IF($K138="","",SUM(IF(LEFT($AM138:$CD138,1)="s",1,0))-SUM(IF(RIGHT(LEFT($AM138:$CD138,2))="-",1,0)))</f>
        <v/>
      </c>
      <c r="AL138" s="562" t="str">
        <f t="array" ref="AL138">IF($K109="","",SUM(IF(LEFT($AM138:$CD138,1)="X",1,0)))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68"/>
      <c r="BT138" s="668"/>
      <c r="BU138" s="668"/>
      <c r="BV138" s="668"/>
      <c r="BW138" s="668"/>
      <c r="BX138" s="668"/>
      <c r="BY138" s="668"/>
      <c r="BZ138" s="668"/>
      <c r="CA138" s="668"/>
      <c r="CB138" s="668"/>
      <c r="CC138" s="668"/>
      <c r="CD138" s="668"/>
      <c r="CE138" s="673"/>
      <c r="CF138" s="673"/>
      <c r="CG138" s="673"/>
    </row>
    <row r="139" spans="1:85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34"/>
        <v/>
      </c>
      <c r="N139" s="562" t="str">
        <f t="shared" si="35"/>
        <v/>
      </c>
      <c r="O139" s="562"/>
      <c r="P139" s="562" t="str">
        <f t="shared" si="36"/>
        <v/>
      </c>
      <c r="Q139" s="586" t="str">
        <f t="shared" si="32"/>
        <v/>
      </c>
      <c r="R139" s="587" t="str">
        <f t="shared" si="37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IF($K139="","",SUM(IF(LEFT($AM139:$CD139,1)="s",1,0))-SUM(IF(RIGHT(LEFT($AM139:$CD139,2))="-",1,0)))</f>
        <v/>
      </c>
      <c r="AL139" s="562" t="str">
        <f t="array" ref="AL139">IF($K110="","",SUM(IF(LEFT($AM139:$CD139,1)="X",1,0)))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68"/>
      <c r="BT139" s="668"/>
      <c r="BU139" s="668"/>
      <c r="BV139" s="668"/>
      <c r="BW139" s="668"/>
      <c r="BX139" s="668"/>
      <c r="BY139" s="668"/>
      <c r="BZ139" s="668"/>
      <c r="CA139" s="668"/>
      <c r="CB139" s="668"/>
      <c r="CC139" s="668"/>
      <c r="CD139" s="668"/>
      <c r="CE139" s="673"/>
      <c r="CF139" s="673"/>
      <c r="CG139" s="673"/>
    </row>
    <row r="140" spans="1:85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34"/>
        <v/>
      </c>
      <c r="N140" s="562" t="str">
        <f t="shared" si="35"/>
        <v/>
      </c>
      <c r="O140" s="562"/>
      <c r="P140" s="562" t="str">
        <f t="shared" si="36"/>
        <v/>
      </c>
      <c r="Q140" s="586" t="str">
        <f t="shared" si="32"/>
        <v/>
      </c>
      <c r="R140" s="587" t="str">
        <f t="shared" si="37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IF($K140="","",SUM(IF(LEFT($AM140:$CD140,1)="s",1,0))-SUM(IF(RIGHT(LEFT($AM140:$CD140,2))="-",1,0)))</f>
        <v/>
      </c>
      <c r="AL140" s="562" t="str">
        <f t="array" ref="AL140">IF($K111="","",SUM(IF(LEFT($AM140:$CD140,1)="X",1,0)))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68"/>
      <c r="BT140" s="668"/>
      <c r="BU140" s="668"/>
      <c r="BV140" s="668"/>
      <c r="BW140" s="668"/>
      <c r="BX140" s="668"/>
      <c r="BY140" s="668"/>
      <c r="BZ140" s="668"/>
      <c r="CA140" s="668"/>
      <c r="CB140" s="668"/>
      <c r="CC140" s="668"/>
      <c r="CD140" s="668"/>
      <c r="CE140" s="673"/>
      <c r="CF140" s="673"/>
      <c r="CG140" s="673"/>
    </row>
    <row r="141" spans="1:85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34"/>
        <v/>
      </c>
      <c r="N141" s="562" t="str">
        <f t="shared" si="35"/>
        <v/>
      </c>
      <c r="O141" s="562"/>
      <c r="P141" s="562" t="str">
        <f t="shared" si="36"/>
        <v/>
      </c>
      <c r="Q141" s="586" t="str">
        <f t="shared" si="32"/>
        <v/>
      </c>
      <c r="R141" s="587" t="str">
        <f t="shared" si="37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IF($K141="","",SUM(IF(LEFT($AM141:$CD141,1)="s",1,0))-SUM(IF(RIGHT(LEFT($AM141:$CD141,2))="-",1,0)))</f>
        <v/>
      </c>
      <c r="AL141" s="562" t="str">
        <f t="array" ref="AL141">IF($K112="","",SUM(IF(LEFT($AM141:$CD141,1)="X",1,0)))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68"/>
      <c r="BT141" s="668"/>
      <c r="BU141" s="668"/>
      <c r="BV141" s="668"/>
      <c r="BW141" s="668"/>
      <c r="BX141" s="668"/>
      <c r="BY141" s="668"/>
      <c r="BZ141" s="668"/>
      <c r="CA141" s="668"/>
      <c r="CB141" s="668"/>
      <c r="CC141" s="668"/>
      <c r="CD141" s="668"/>
      <c r="CE141" s="673"/>
      <c r="CF141" s="673"/>
      <c r="CG141" s="673"/>
    </row>
    <row r="142" spans="1:85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34"/>
        <v/>
      </c>
      <c r="N142" s="562" t="str">
        <f t="shared" si="35"/>
        <v/>
      </c>
      <c r="O142" s="562"/>
      <c r="P142" s="562" t="str">
        <f t="shared" si="36"/>
        <v/>
      </c>
      <c r="Q142" s="586" t="str">
        <f t="shared" si="32"/>
        <v/>
      </c>
      <c r="R142" s="587" t="str">
        <f t="shared" si="37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IF($K142="","",SUM(IF(LEFT($AM142:$CD142,1)="s",1,0))-SUM(IF(RIGHT(LEFT($AM142:$CD142,2))="-",1,0)))</f>
        <v/>
      </c>
      <c r="AL142" s="562" t="str">
        <f t="array" ref="AL142">IF($K113="","",SUM(IF(LEFT($AM142:$CD142,1)="X",1,0)))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68"/>
      <c r="BT142" s="668"/>
      <c r="BU142" s="668"/>
      <c r="BV142" s="668"/>
      <c r="BW142" s="668"/>
      <c r="BX142" s="668"/>
      <c r="BY142" s="668"/>
      <c r="BZ142" s="668"/>
      <c r="CA142" s="668"/>
      <c r="CB142" s="668"/>
      <c r="CC142" s="668"/>
      <c r="CD142" s="668"/>
      <c r="CE142" s="673"/>
      <c r="CF142" s="673"/>
      <c r="CG142" s="673"/>
    </row>
    <row r="143" spans="1:85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34"/>
        <v/>
      </c>
      <c r="N143" s="562" t="str">
        <f t="shared" si="35"/>
        <v/>
      </c>
      <c r="O143" s="562"/>
      <c r="P143" s="562" t="str">
        <f t="shared" si="36"/>
        <v/>
      </c>
      <c r="Q143" s="586" t="str">
        <f t="shared" si="32"/>
        <v/>
      </c>
      <c r="R143" s="587" t="str">
        <f t="shared" si="37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IF($K143="","",SUM(IF(LEFT($AM143:$CD143,1)="s",1,0))-SUM(IF(RIGHT(LEFT($AM143:$CD143,2))="-",1,0)))</f>
        <v/>
      </c>
      <c r="AL143" s="562" t="str">
        <f t="array" ref="AL143">IF($K114="","",SUM(IF(LEFT($AM143:$CD143,1)="X",1,0)))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68"/>
      <c r="BS143" s="668"/>
      <c r="BT143" s="668"/>
      <c r="BU143" s="668"/>
      <c r="BV143" s="668"/>
      <c r="BW143" s="668"/>
      <c r="BX143" s="668"/>
      <c r="BY143" s="668"/>
      <c r="BZ143" s="668"/>
      <c r="CA143" s="668"/>
      <c r="CB143" s="668"/>
      <c r="CC143" s="668"/>
      <c r="CD143" s="668"/>
      <c r="CE143" s="673"/>
      <c r="CF143" s="673"/>
      <c r="CG143" s="673"/>
    </row>
    <row r="144" spans="1:85" ht="14.25">
      <c r="A144" s="5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34"/>
        <v/>
      </c>
      <c r="N144" s="562" t="str">
        <f t="shared" si="35"/>
        <v/>
      </c>
      <c r="O144" s="562"/>
      <c r="P144" s="562" t="str">
        <f t="shared" si="36"/>
        <v/>
      </c>
      <c r="Q144" s="586" t="str">
        <f t="shared" si="32"/>
        <v/>
      </c>
      <c r="R144" s="587" t="str">
        <f t="shared" si="37"/>
        <v/>
      </c>
      <c r="S144" s="587"/>
      <c r="T144" s="587"/>
      <c r="U144" s="587"/>
      <c r="V144" s="587"/>
      <c r="W144" s="574"/>
      <c r="X144" s="574"/>
      <c r="AJ144" s="582"/>
      <c r="AK144" s="583" t="str">
        <f t="array" ref="AK144">IF($K144="","",SUM(IF(LEFT($AM144:$CD144,1)="s",1,0))-SUM(IF(RIGHT(LEFT($AM144:$CD144,2))="-",1,0)))</f>
        <v/>
      </c>
      <c r="AL144" s="562" t="str">
        <f t="array" ref="AL144">IF($K115="","",SUM(IF(LEFT($AM144:$CD144,1)="X",1,0)))</f>
        <v/>
      </c>
      <c r="AM144" s="647"/>
      <c r="AN144" s="647"/>
      <c r="AO144" s="647"/>
      <c r="AP144" s="647"/>
      <c r="AQ144" s="647"/>
      <c r="AR144" s="647"/>
      <c r="AS144" s="647"/>
      <c r="AT144" s="647"/>
      <c r="AU144" s="647"/>
      <c r="AV144" s="647"/>
      <c r="AW144" s="647"/>
      <c r="AX144" s="647"/>
      <c r="AY144" s="647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7"/>
      <c r="BN144" s="647"/>
      <c r="BO144" s="647"/>
      <c r="BP144" s="647"/>
      <c r="BQ144" s="647"/>
      <c r="BR144" s="647"/>
      <c r="BS144" s="647"/>
      <c r="BT144" s="647"/>
      <c r="BU144" s="647"/>
      <c r="BV144" s="647"/>
      <c r="BW144" s="647"/>
      <c r="BX144" s="647"/>
      <c r="BY144" s="647"/>
      <c r="BZ144" s="647"/>
      <c r="CA144" s="647"/>
      <c r="CB144" s="647"/>
      <c r="CC144" s="647"/>
      <c r="CD144" s="647"/>
      <c r="CE144" s="649"/>
      <c r="CF144" s="649"/>
      <c r="CG144" s="649"/>
    </row>
    <row r="145" spans="1:85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34"/>
        <v/>
      </c>
      <c r="N145" s="562" t="str">
        <f t="shared" si="35"/>
        <v/>
      </c>
      <c r="O145" s="562"/>
      <c r="P145" s="562" t="str">
        <f t="shared" si="36"/>
        <v/>
      </c>
      <c r="Q145" s="586" t="str">
        <f t="shared" si="32"/>
        <v/>
      </c>
      <c r="R145" s="587" t="str">
        <f t="shared" si="37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IF($K145="","",SUM(IF(LEFT($AM145:$CD145,1)="s",1,0))-SUM(IF(RIGHT(LEFT($AM145:$CD145,2))="-",1,0)))</f>
        <v/>
      </c>
      <c r="AL145" s="562" t="str">
        <f t="array" ref="AL145">IF($K116="","",SUM(IF(LEFT($AM145:$CD145,1)="X",1,0)))</f>
        <v/>
      </c>
      <c r="AM145" s="647"/>
      <c r="AN145" s="647"/>
      <c r="AO145" s="647"/>
      <c r="AP145" s="647"/>
      <c r="AQ145" s="647"/>
      <c r="AR145" s="647"/>
      <c r="AS145" s="647"/>
      <c r="AT145" s="647"/>
      <c r="AU145" s="647"/>
      <c r="AV145" s="647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47"/>
      <c r="BO145" s="647"/>
      <c r="BP145" s="647"/>
      <c r="BQ145" s="647"/>
      <c r="BR145" s="647"/>
      <c r="BS145" s="647"/>
      <c r="BT145" s="647"/>
      <c r="BU145" s="647"/>
      <c r="BV145" s="647"/>
      <c r="BW145" s="647"/>
      <c r="BX145" s="647"/>
      <c r="BY145" s="647"/>
      <c r="BZ145" s="647"/>
      <c r="CA145" s="647"/>
      <c r="CB145" s="647"/>
      <c r="CC145" s="647"/>
      <c r="CD145" s="647"/>
      <c r="CE145" s="649"/>
      <c r="CF145" s="649"/>
      <c r="CG145" s="649"/>
    </row>
    <row r="146" spans="1:85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34"/>
        <v/>
      </c>
      <c r="N146" s="562" t="str">
        <f t="shared" si="35"/>
        <v/>
      </c>
      <c r="O146" s="562"/>
      <c r="P146" s="562" t="str">
        <f t="shared" si="36"/>
        <v/>
      </c>
      <c r="Q146" s="586" t="str">
        <f t="shared" si="32"/>
        <v/>
      </c>
      <c r="R146" s="587" t="str">
        <f t="shared" si="37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IF($K146="","",SUM(IF(LEFT($AM146:$CD146,1)="s",1,0))-SUM(IF(RIGHT(LEFT($AM146:$CD146,2))="-",1,0)))</f>
        <v/>
      </c>
      <c r="AL146" s="562" t="str">
        <f t="array" ref="AL146">IF($K117="","",SUM(IF(LEFT($AM146:$CD146,1)="X",1,0)))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7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47"/>
      <c r="BQ146" s="647"/>
      <c r="BR146" s="647"/>
      <c r="BS146" s="647"/>
      <c r="BT146" s="647"/>
      <c r="BU146" s="647"/>
      <c r="BV146" s="647"/>
      <c r="BW146" s="647"/>
      <c r="BX146" s="647"/>
      <c r="BY146" s="647"/>
      <c r="BZ146" s="647"/>
      <c r="CA146" s="647"/>
      <c r="CB146" s="647"/>
      <c r="CC146" s="647"/>
      <c r="CD146" s="647"/>
      <c r="CE146" s="649"/>
      <c r="CF146" s="649"/>
      <c r="CG146" s="649"/>
    </row>
    <row r="147" spans="1:85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34"/>
        <v/>
      </c>
      <c r="N147" s="562" t="str">
        <f t="shared" si="35"/>
        <v/>
      </c>
      <c r="O147" s="562"/>
      <c r="P147" s="562" t="str">
        <f t="shared" si="36"/>
        <v/>
      </c>
      <c r="Q147" s="586" t="str">
        <f t="shared" si="32"/>
        <v/>
      </c>
      <c r="R147" s="587" t="str">
        <f t="shared" si="37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IF($K147="","",SUM(IF(LEFT($AM147:$CD147,1)="s",1,0))-SUM(IF(RIGHT(LEFT($AM147:$CD147,2))="-",1,0)))</f>
        <v/>
      </c>
      <c r="AL147" s="562" t="str">
        <f t="array" ref="AL147">IF($K118="","",SUM(IF(LEFT($AM147:$CD147,1)="X",1,0)))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7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47"/>
      <c r="BQ147" s="647"/>
      <c r="BR147" s="647"/>
      <c r="BS147" s="647"/>
      <c r="BT147" s="647"/>
      <c r="BU147" s="647"/>
      <c r="BV147" s="647"/>
      <c r="BW147" s="647"/>
      <c r="BX147" s="647"/>
      <c r="BY147" s="647"/>
      <c r="BZ147" s="647"/>
      <c r="CA147" s="647"/>
      <c r="CB147" s="647"/>
      <c r="CC147" s="647"/>
      <c r="CD147" s="647"/>
      <c r="CE147" s="649"/>
      <c r="CF147" s="649"/>
      <c r="CG147" s="649"/>
    </row>
    <row r="148" spans="1:85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34"/>
        <v/>
      </c>
      <c r="N148" s="562" t="str">
        <f t="shared" si="35"/>
        <v/>
      </c>
      <c r="O148" s="562"/>
      <c r="P148" s="562" t="str">
        <f t="shared" si="36"/>
        <v/>
      </c>
      <c r="Q148" s="586" t="str">
        <f t="shared" si="32"/>
        <v/>
      </c>
      <c r="R148" s="587" t="str">
        <f t="shared" si="37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IF($K148="","",SUM(IF(LEFT($AM148:$CD148,1)="s",1,0))-SUM(IF(RIGHT(LEFT($AM148:$CD148,2))="-",1,0)))</f>
        <v/>
      </c>
      <c r="AL148" s="562" t="str">
        <f t="array" ref="AL148">IF($K119="","",SUM(IF(LEFT($AM148:$CD148,1)="X",1,0)))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7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47"/>
      <c r="BS148" s="647"/>
      <c r="BT148" s="647"/>
      <c r="BU148" s="647"/>
      <c r="BV148" s="647"/>
      <c r="BW148" s="647"/>
      <c r="BX148" s="647"/>
      <c r="BY148" s="647"/>
      <c r="BZ148" s="647"/>
      <c r="CA148" s="647"/>
      <c r="CB148" s="647"/>
      <c r="CC148" s="647"/>
      <c r="CD148" s="647"/>
      <c r="CE148" s="649"/>
      <c r="CF148" s="649"/>
      <c r="CG148" s="649"/>
    </row>
    <row r="149" spans="1:85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34"/>
        <v/>
      </c>
      <c r="N149" s="562" t="str">
        <f t="shared" si="35"/>
        <v/>
      </c>
      <c r="O149" s="562"/>
      <c r="P149" s="562" t="str">
        <f t="shared" si="36"/>
        <v/>
      </c>
      <c r="Q149" s="586" t="str">
        <f t="shared" si="32"/>
        <v/>
      </c>
      <c r="R149" s="587" t="str">
        <f t="shared" si="37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IF($K149="","",SUM(IF(LEFT($AM149:$CD149,1)="s",1,0))-SUM(IF(RIGHT(LEFT($AM149:$CD149,2))="-",1,0)))</f>
        <v/>
      </c>
      <c r="AL149" s="562" t="str">
        <f t="array" ref="AL149">IF($K120="","",SUM(IF(LEFT($AM149:$CD149,1)="X",1,0)))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7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47"/>
      <c r="BS149" s="647"/>
      <c r="BT149" s="647"/>
      <c r="BU149" s="647"/>
      <c r="BV149" s="647"/>
      <c r="BW149" s="647"/>
      <c r="BX149" s="647"/>
      <c r="BY149" s="647"/>
      <c r="BZ149" s="647"/>
      <c r="CA149" s="647"/>
      <c r="CB149" s="647"/>
      <c r="CC149" s="647"/>
      <c r="CD149" s="647"/>
      <c r="CE149" s="649"/>
      <c r="CF149" s="649"/>
      <c r="CG149" s="649"/>
    </row>
    <row r="150" spans="1:85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34"/>
        <v/>
      </c>
      <c r="N150" s="562" t="str">
        <f t="shared" si="35"/>
        <v/>
      </c>
      <c r="O150" s="562"/>
      <c r="P150" s="562" t="str">
        <f t="shared" si="36"/>
        <v/>
      </c>
      <c r="Q150" s="586" t="str">
        <f t="shared" si="32"/>
        <v/>
      </c>
      <c r="R150" s="587" t="str">
        <f t="shared" si="37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IF($K150="","",SUM(IF(LEFT($AM150:$CD150,1)="s",1,0))-SUM(IF(RIGHT(LEFT($AM150:$CD150,2))="-",1,0)))</f>
        <v/>
      </c>
      <c r="AL150" s="562" t="str">
        <f t="array" ref="AL150">IF($K121="","",SUM(IF(LEFT($AM150:$CD150,1)="X",1,0)))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47"/>
      <c r="BS150" s="647"/>
      <c r="BT150" s="647"/>
      <c r="BU150" s="647"/>
      <c r="BV150" s="647"/>
      <c r="BW150" s="647"/>
      <c r="BX150" s="647"/>
      <c r="BY150" s="647"/>
      <c r="BZ150" s="647"/>
      <c r="CA150" s="647"/>
      <c r="CB150" s="647"/>
      <c r="CC150" s="647"/>
      <c r="CD150" s="647"/>
      <c r="CE150" s="649"/>
      <c r="CF150" s="649"/>
      <c r="CG150" s="649"/>
    </row>
    <row r="151" spans="1:85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34"/>
        <v/>
      </c>
      <c r="N151" s="562" t="str">
        <f t="shared" si="35"/>
        <v/>
      </c>
      <c r="O151" s="562"/>
      <c r="P151" s="562" t="str">
        <f t="shared" si="36"/>
        <v/>
      </c>
      <c r="Q151" s="586" t="str">
        <f t="shared" si="32"/>
        <v/>
      </c>
      <c r="R151" s="587" t="str">
        <f t="shared" si="37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IF($K151="","",SUM(IF(LEFT($AM151:$CD151,1)="s",1,0))-SUM(IF(RIGHT(LEFT($AM151:$CD151,2))="-",1,0)))</f>
        <v/>
      </c>
      <c r="AL151" s="562" t="str">
        <f t="array" ref="AL151">IF($K122="","",SUM(IF(LEFT($AM151:$CD151,1)="X",1,0)))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47"/>
      <c r="BS151" s="647"/>
      <c r="BT151" s="647"/>
      <c r="BU151" s="647"/>
      <c r="BV151" s="647"/>
      <c r="BW151" s="647"/>
      <c r="BX151" s="647"/>
      <c r="BY151" s="647"/>
      <c r="BZ151" s="647"/>
      <c r="CA151" s="647"/>
      <c r="CB151" s="647"/>
      <c r="CC151" s="647"/>
      <c r="CD151" s="647"/>
      <c r="CE151" s="649"/>
      <c r="CF151" s="649"/>
      <c r="CG151" s="649"/>
    </row>
    <row r="152" spans="1:85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34"/>
        <v/>
      </c>
      <c r="N152" s="562" t="str">
        <f t="shared" si="35"/>
        <v/>
      </c>
      <c r="O152" s="562"/>
      <c r="P152" s="562" t="str">
        <f t="shared" si="36"/>
        <v/>
      </c>
      <c r="Q152" s="586" t="str">
        <f t="shared" si="32"/>
        <v/>
      </c>
      <c r="R152" s="587" t="str">
        <f t="shared" si="37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IF($K152="","",SUM(IF(LEFT($AM152:$CD152,1)="s",1,0))-SUM(IF(RIGHT(LEFT($AM152:$CD152,2))="-",1,0)))</f>
        <v/>
      </c>
      <c r="AL152" s="562" t="str">
        <f t="array" ref="AL152">IF($K123="","",SUM(IF(LEFT($AM152:$CD152,1)="X",1,0)))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7"/>
      <c r="BS152" s="647"/>
      <c r="BT152" s="647"/>
      <c r="BU152" s="647"/>
      <c r="BV152" s="647"/>
      <c r="BW152" s="647"/>
      <c r="BX152" s="647"/>
      <c r="BY152" s="647"/>
      <c r="BZ152" s="647"/>
      <c r="CA152" s="647"/>
      <c r="CB152" s="647"/>
      <c r="CC152" s="647"/>
      <c r="CD152" s="647"/>
      <c r="CE152" s="649"/>
      <c r="CF152" s="649"/>
      <c r="CG152" s="649"/>
    </row>
    <row r="153" spans="1:85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34"/>
        <v/>
      </c>
      <c r="N153" s="562" t="str">
        <f t="shared" si="35"/>
        <v/>
      </c>
      <c r="O153" s="562"/>
      <c r="P153" s="562" t="str">
        <f t="shared" si="36"/>
        <v/>
      </c>
      <c r="Q153" s="586" t="str">
        <f t="shared" si="32"/>
        <v/>
      </c>
      <c r="R153" s="587" t="str">
        <f t="shared" si="37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IF($K153="","",SUM(IF(LEFT($AM153:$CD153,1)="s",1,0))-SUM(IF(RIGHT(LEFT($AM153:$CD153,2))="-",1,0)))</f>
        <v/>
      </c>
      <c r="AL153" s="562" t="str">
        <f t="array" ref="AL153">IF($K124="","",SUM(IF(LEFT($AM153:$CD153,1)="X",1,0)))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7"/>
      <c r="BT153" s="647"/>
      <c r="BU153" s="647"/>
      <c r="BV153" s="647"/>
      <c r="BW153" s="647"/>
      <c r="BX153" s="647"/>
      <c r="BY153" s="647"/>
      <c r="BZ153" s="647"/>
      <c r="CA153" s="647"/>
      <c r="CB153" s="647"/>
      <c r="CC153" s="647"/>
      <c r="CD153" s="647"/>
      <c r="CE153" s="649"/>
      <c r="CF153" s="649"/>
      <c r="CG153" s="649"/>
    </row>
    <row r="154" spans="1:85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34"/>
        <v/>
      </c>
      <c r="N154" s="562" t="str">
        <f t="shared" si="35"/>
        <v/>
      </c>
      <c r="O154" s="562"/>
      <c r="P154" s="562" t="str">
        <f t="shared" si="36"/>
        <v/>
      </c>
      <c r="Q154" s="586" t="str">
        <f t="shared" si="32"/>
        <v/>
      </c>
      <c r="R154" s="587" t="str">
        <f t="shared" si="37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IF($K154="","",SUM(IF(LEFT($AM154:$CD154,1)="s",1,0))-SUM(IF(RIGHT(LEFT($AM154:$CD154,2))="-",1,0)))</f>
        <v/>
      </c>
      <c r="AL154" s="562" t="str">
        <f t="array" ref="AL154">IF($K125="","",SUM(IF(LEFT($AM154:$CD154,1)="X",1,0)))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7"/>
      <c r="BT154" s="647"/>
      <c r="BU154" s="647"/>
      <c r="BV154" s="647"/>
      <c r="BW154" s="647"/>
      <c r="BX154" s="647"/>
      <c r="BY154" s="647"/>
      <c r="BZ154" s="647"/>
      <c r="CA154" s="647"/>
      <c r="CB154" s="647"/>
      <c r="CC154" s="647"/>
      <c r="CD154" s="647"/>
      <c r="CE154" s="649"/>
      <c r="CF154" s="649"/>
      <c r="CG154" s="649"/>
    </row>
    <row r="155" spans="1:85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34"/>
        <v/>
      </c>
      <c r="N155" s="562" t="str">
        <f t="shared" si="35"/>
        <v/>
      </c>
      <c r="O155" s="562"/>
      <c r="P155" s="562" t="str">
        <f t="shared" si="36"/>
        <v/>
      </c>
      <c r="Q155" s="586" t="str">
        <f t="shared" si="32"/>
        <v/>
      </c>
      <c r="R155" s="587" t="str">
        <f t="shared" si="37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IF($K155="","",SUM(IF(LEFT($AM155:$CD155,1)="s",1,0))-SUM(IF(RIGHT(LEFT($AM155:$CD155,2))="-",1,0)))</f>
        <v/>
      </c>
      <c r="AL155" s="562" t="str">
        <f t="array" ref="AL155">IF($K126="","",SUM(IF(LEFT($AM155:$CD155,1)="X",1,0)))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7"/>
      <c r="BT155" s="647"/>
      <c r="BU155" s="647"/>
      <c r="BV155" s="647"/>
      <c r="BW155" s="647"/>
      <c r="BX155" s="647"/>
      <c r="BY155" s="647"/>
      <c r="BZ155" s="647"/>
      <c r="CA155" s="647"/>
      <c r="CB155" s="647"/>
      <c r="CC155" s="647"/>
      <c r="CD155" s="647"/>
      <c r="CE155" s="649"/>
      <c r="CF155" s="649"/>
      <c r="CG155" s="649"/>
    </row>
    <row r="156" spans="1:85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34"/>
        <v/>
      </c>
      <c r="N156" s="562" t="str">
        <f t="shared" si="35"/>
        <v/>
      </c>
      <c r="O156" s="562"/>
      <c r="P156" s="562" t="str">
        <f t="shared" si="36"/>
        <v/>
      </c>
      <c r="Q156" s="586" t="str">
        <f t="shared" si="32"/>
        <v/>
      </c>
      <c r="R156" s="587" t="str">
        <f t="shared" si="37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IF($K156="","",SUM(IF(LEFT($AM156:$CD156,1)="s",1,0))-SUM(IF(RIGHT(LEFT($AM156:$CD156,2))="-",1,0)))</f>
        <v/>
      </c>
      <c r="AL156" s="562" t="str">
        <f t="array" ref="AL156">IF($K127="","",SUM(IF(LEFT($AM156:$CD156,1)="X",1,0)))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7"/>
      <c r="BT156" s="647"/>
      <c r="BU156" s="647"/>
      <c r="BV156" s="647"/>
      <c r="BW156" s="647"/>
      <c r="BX156" s="647"/>
      <c r="BY156" s="647"/>
      <c r="BZ156" s="647"/>
      <c r="CA156" s="647"/>
      <c r="CB156" s="647"/>
      <c r="CC156" s="647"/>
      <c r="CD156" s="647"/>
      <c r="CE156" s="649"/>
      <c r="CF156" s="649"/>
      <c r="CG156" s="649"/>
    </row>
    <row r="157" spans="1:85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34"/>
        <v/>
      </c>
      <c r="N157" s="562" t="str">
        <f t="shared" si="35"/>
        <v/>
      </c>
      <c r="O157" s="562"/>
      <c r="P157" s="562" t="str">
        <f t="shared" si="36"/>
        <v/>
      </c>
      <c r="Q157" s="586" t="str">
        <f t="shared" si="32"/>
        <v/>
      </c>
      <c r="R157" s="587" t="str">
        <f t="shared" si="37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IF($K157="","",SUM(IF(LEFT($AM157:$CD157,1)="s",1,0))-SUM(IF(RIGHT(LEFT($AM157:$CD157,2))="-",1,0)))</f>
        <v/>
      </c>
      <c r="AL157" s="562" t="str">
        <f t="array" ref="AL157">IF($K128="","",SUM(IF(LEFT($AM157:$CD157,1)="X",1,0)))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7"/>
      <c r="BT157" s="647"/>
      <c r="BU157" s="647"/>
      <c r="BV157" s="647"/>
      <c r="BW157" s="647"/>
      <c r="BX157" s="647"/>
      <c r="BY157" s="647"/>
      <c r="BZ157" s="647"/>
      <c r="CA157" s="647"/>
      <c r="CB157" s="647"/>
      <c r="CC157" s="647"/>
      <c r="CD157" s="647"/>
      <c r="CE157" s="649"/>
      <c r="CF157" s="649"/>
      <c r="CG157" s="649"/>
    </row>
    <row r="158" spans="1:85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34"/>
        <v/>
      </c>
      <c r="N158" s="562" t="str">
        <f t="shared" si="35"/>
        <v/>
      </c>
      <c r="O158" s="562"/>
      <c r="P158" s="562" t="str">
        <f t="shared" si="36"/>
        <v/>
      </c>
      <c r="Q158" s="586" t="str">
        <f t="shared" si="32"/>
        <v/>
      </c>
      <c r="R158" s="587" t="str">
        <f t="shared" si="37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IF($K158="","",SUM(IF(LEFT($AM158:$CD158,1)="s",1,0))-SUM(IF(RIGHT(LEFT($AM158:$CD158,2))="-",1,0)))</f>
        <v/>
      </c>
      <c r="AL158" s="562" t="str">
        <f t="array" ref="AL158">IF($K129="","",SUM(IF(LEFT($AM158:$CD158,1)="X",1,0)))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7"/>
      <c r="BT158" s="647"/>
      <c r="BU158" s="647"/>
      <c r="BV158" s="647"/>
      <c r="BW158" s="647"/>
      <c r="BX158" s="647"/>
      <c r="BY158" s="647"/>
      <c r="BZ158" s="647"/>
      <c r="CA158" s="647"/>
      <c r="CB158" s="647"/>
      <c r="CC158" s="647"/>
      <c r="CD158" s="647"/>
      <c r="CE158" s="649"/>
      <c r="CF158" s="649"/>
      <c r="CG158" s="649"/>
    </row>
    <row r="159" spans="1:85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M159" s="562" t="str">
        <f t="shared" si="34"/>
        <v/>
      </c>
      <c r="N159" s="562" t="str">
        <f t="shared" si="35"/>
        <v/>
      </c>
      <c r="O159" s="562"/>
      <c r="P159" s="562" t="str">
        <f t="shared" si="36"/>
        <v/>
      </c>
      <c r="Q159" s="586" t="str">
        <f t="shared" si="32"/>
        <v/>
      </c>
      <c r="R159" s="587" t="str">
        <f t="shared" si="37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IF($K159="","",SUM(IF(LEFT($AM159:$CD159,1)="s",1,0))-SUM(IF(RIGHT(LEFT($AM159:$CD159,2))="-",1,0)))</f>
        <v/>
      </c>
      <c r="AL159" s="562" t="str">
        <f t="array" ref="AL159">IF($K130="","",SUM(IF(LEFT($AM159:$CD159,1)="X",1,0)))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7"/>
      <c r="BT159" s="647"/>
      <c r="BU159" s="647"/>
      <c r="BV159" s="647"/>
      <c r="BW159" s="647"/>
      <c r="BX159" s="647"/>
      <c r="BY159" s="647"/>
      <c r="BZ159" s="647"/>
      <c r="CA159" s="647"/>
      <c r="CB159" s="647"/>
      <c r="CC159" s="647"/>
      <c r="CD159" s="647"/>
      <c r="CE159" s="649"/>
      <c r="CF159" s="649"/>
      <c r="CG159" s="649"/>
    </row>
    <row r="160" spans="1:85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M160" s="562" t="str">
        <f t="shared" si="34"/>
        <v/>
      </c>
      <c r="N160" s="562" t="str">
        <f t="shared" si="35"/>
        <v/>
      </c>
      <c r="O160" s="562"/>
      <c r="P160" s="562" t="str">
        <f t="shared" si="36"/>
        <v/>
      </c>
      <c r="Q160" s="586" t="str">
        <f t="shared" si="32"/>
        <v/>
      </c>
      <c r="R160" s="587" t="str">
        <f t="shared" si="37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IF($K160="","",SUM(IF(LEFT($AM160:$CD160,1)="s",1,0))-SUM(IF(RIGHT(LEFT($AM160:$CD160,2))="-",1,0)))</f>
        <v/>
      </c>
      <c r="AL160" s="562" t="str">
        <f t="array" ref="AL160">IF($K131="","",SUM(IF(LEFT($AM160:$CD160,1)="X",1,0)))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7"/>
      <c r="BT160" s="647"/>
      <c r="BU160" s="647"/>
      <c r="BV160" s="647"/>
      <c r="BW160" s="647"/>
      <c r="BX160" s="647"/>
      <c r="BY160" s="647"/>
      <c r="BZ160" s="647"/>
      <c r="CA160" s="647"/>
      <c r="CB160" s="647"/>
      <c r="CC160" s="647"/>
      <c r="CD160" s="647"/>
      <c r="CE160" s="649"/>
      <c r="CF160" s="649"/>
      <c r="CG160" s="649"/>
    </row>
    <row r="161" spans="1:85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34"/>
        <v/>
      </c>
      <c r="N161" s="562" t="str">
        <f t="shared" si="35"/>
        <v/>
      </c>
      <c r="O161" s="562"/>
      <c r="P161" s="562" t="str">
        <f t="shared" si="36"/>
        <v/>
      </c>
      <c r="Q161" s="586" t="str">
        <f t="shared" si="32"/>
        <v/>
      </c>
      <c r="R161" s="587" t="str">
        <f t="shared" si="37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IF($K161="","",SUM(IF(LEFT($AM161:$CD161,1)="s",1,0))-SUM(IF(RIGHT(LEFT($AM161:$CD161,2))="-",1,0)))</f>
        <v/>
      </c>
      <c r="AL161" s="562" t="str">
        <f t="array" ref="AL161">IF($K132="","",SUM(IF(LEFT($AM161:$CD161,1)="X",1,0)))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7"/>
      <c r="BS161" s="647"/>
      <c r="BT161" s="647"/>
      <c r="BU161" s="647"/>
      <c r="BV161" s="647"/>
      <c r="BW161" s="647"/>
      <c r="BX161" s="647"/>
      <c r="BY161" s="647"/>
      <c r="BZ161" s="647"/>
      <c r="CA161" s="647"/>
      <c r="CB161" s="647"/>
      <c r="CC161" s="647"/>
      <c r="CD161" s="647"/>
      <c r="CE161" s="649"/>
      <c r="CF161" s="649"/>
      <c r="CG161" s="649"/>
    </row>
    <row r="162" spans="1:85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34"/>
        <v/>
      </c>
      <c r="N162" s="562" t="str">
        <f t="shared" si="35"/>
        <v/>
      </c>
      <c r="O162" s="562"/>
      <c r="P162" s="562" t="str">
        <f t="shared" si="36"/>
        <v/>
      </c>
      <c r="Q162" s="586" t="str">
        <f t="shared" si="32"/>
        <v/>
      </c>
      <c r="R162" s="587" t="str">
        <f t="shared" si="37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IF($K162="","",SUM(IF(LEFT($AM162:$CD162,1)="s",1,0))-SUM(IF(RIGHT(LEFT($AM162:$CD162,2))="-",1,0)))</f>
        <v/>
      </c>
      <c r="AL162" s="562" t="str">
        <f t="array" ref="AL162">IF($K133="","",SUM(IF(LEFT($AM162:$CD162,1)="X",1,0)))</f>
        <v/>
      </c>
      <c r="AM162" s="589"/>
      <c r="AN162" s="589"/>
      <c r="AO162" s="589"/>
      <c r="AP162" s="589"/>
      <c r="AQ162" s="589"/>
      <c r="AR162" s="589"/>
      <c r="AS162" s="589"/>
      <c r="AT162" s="589"/>
      <c r="AU162" s="589"/>
      <c r="AV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M162" s="589"/>
      <c r="BN162" s="589"/>
      <c r="BO162" s="589"/>
      <c r="BP162" s="589"/>
      <c r="BQ162" s="589"/>
      <c r="BR162" s="589"/>
      <c r="BS162" s="589"/>
      <c r="BT162" s="589"/>
      <c r="BU162" s="589"/>
      <c r="BV162" s="589"/>
      <c r="BW162" s="589"/>
      <c r="BX162" s="589"/>
      <c r="BY162" s="589"/>
      <c r="BZ162" s="589"/>
      <c r="CA162" s="589"/>
      <c r="CB162" s="589"/>
      <c r="CC162" s="589"/>
      <c r="CD162" s="589"/>
    </row>
    <row r="163" spans="1:85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34"/>
        <v/>
      </c>
      <c r="N163" s="562" t="str">
        <f t="shared" si="35"/>
        <v/>
      </c>
      <c r="O163" s="562"/>
      <c r="P163" s="562" t="str">
        <f t="shared" si="36"/>
        <v/>
      </c>
      <c r="Q163" s="586" t="str">
        <f t="shared" si="32"/>
        <v/>
      </c>
      <c r="R163" s="587" t="str">
        <f t="shared" si="37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IF($K163="","",SUM(IF(LEFT($AM163:$CD163,1)="s",1,0))-SUM(IF(RIGHT(LEFT($AM163:$CD163,2))="-",1,0)))</f>
        <v/>
      </c>
      <c r="AL163" s="562" t="str">
        <f t="array" ref="AL163">IF($K134="","",SUM(IF(LEFT($AM163:$CD163,1)="X",1,0)))</f>
        <v/>
      </c>
      <c r="AM163" s="589"/>
      <c r="AN163" s="589"/>
      <c r="AO163" s="589"/>
      <c r="AP163" s="589"/>
      <c r="AQ163" s="589"/>
      <c r="AR163" s="589"/>
      <c r="AS163" s="589"/>
      <c r="AT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P163" s="589"/>
      <c r="BQ163" s="589"/>
      <c r="BR163" s="589"/>
      <c r="BS163" s="589"/>
      <c r="BT163" s="589"/>
      <c r="BU163" s="589"/>
      <c r="BV163" s="589"/>
      <c r="BW163" s="589"/>
      <c r="BX163" s="589"/>
      <c r="BY163" s="589"/>
      <c r="BZ163" s="589"/>
      <c r="CA163" s="589"/>
      <c r="CB163" s="589"/>
      <c r="CC163" s="589"/>
      <c r="CD163" s="589"/>
    </row>
    <row r="164" spans="1:85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34"/>
        <v/>
      </c>
      <c r="N164" s="562" t="str">
        <f t="shared" si="35"/>
        <v/>
      </c>
      <c r="O164" s="562"/>
      <c r="P164" s="562" t="str">
        <f t="shared" si="36"/>
        <v/>
      </c>
      <c r="Q164" s="586" t="str">
        <f t="shared" si="32"/>
        <v/>
      </c>
      <c r="R164" s="587" t="str">
        <f t="shared" si="37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IF($K164="","",SUM(IF(LEFT($AM164:$CD164,1)="s",1,0))-SUM(IF(RIGHT(LEFT($AM164:$CD164,2))="-",1,0)))</f>
        <v/>
      </c>
      <c r="AL164" s="562" t="str">
        <f t="array" ref="AL164">IF($K135="","",SUM(IF(LEFT($AM164:$CD164,1)="X",1,0)))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R164" s="589"/>
      <c r="BS164" s="589"/>
      <c r="BT164" s="589"/>
      <c r="BU164" s="589"/>
      <c r="BV164" s="589"/>
      <c r="BW164" s="589"/>
      <c r="BX164" s="589"/>
      <c r="BY164" s="589"/>
      <c r="BZ164" s="589"/>
      <c r="CA164" s="589"/>
      <c r="CB164" s="589"/>
      <c r="CC164" s="589"/>
      <c r="CD164" s="589"/>
    </row>
    <row r="165" spans="1:85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34"/>
        <v/>
      </c>
      <c r="N165" s="562" t="str">
        <f t="shared" si="35"/>
        <v/>
      </c>
      <c r="O165" s="562"/>
      <c r="P165" s="562" t="str">
        <f t="shared" si="36"/>
        <v/>
      </c>
      <c r="Q165" s="586" t="str">
        <f t="shared" si="32"/>
        <v/>
      </c>
      <c r="R165" s="587" t="str">
        <f t="shared" si="37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IF($K165="","",SUM(IF(LEFT($AM165:$CD165,1)="s",1,0))-SUM(IF(RIGHT(LEFT($AM165:$CD165,2))="-",1,0)))</f>
        <v/>
      </c>
      <c r="AL165" s="562" t="str">
        <f t="array" ref="AL165">IF($K136="","",SUM(IF(LEFT($AM165:$CD165,1)="X",1,0)))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R165" s="589"/>
      <c r="BS165" s="589"/>
      <c r="BT165" s="589"/>
      <c r="BU165" s="589"/>
      <c r="BV165" s="589"/>
      <c r="BW165" s="589"/>
      <c r="BX165" s="589"/>
      <c r="BY165" s="589"/>
      <c r="BZ165" s="589"/>
      <c r="CA165" s="589"/>
      <c r="CB165" s="589"/>
      <c r="CC165" s="589"/>
      <c r="CD165" s="589"/>
    </row>
    <row r="166" spans="1:85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34"/>
        <v/>
      </c>
      <c r="N166" s="562" t="str">
        <f t="shared" si="35"/>
        <v/>
      </c>
      <c r="O166" s="562"/>
      <c r="P166" s="562" t="str">
        <f t="shared" si="36"/>
        <v/>
      </c>
      <c r="Q166" s="586" t="str">
        <f t="shared" si="32"/>
        <v/>
      </c>
      <c r="R166" s="587" t="str">
        <f t="shared" si="37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IF($K166="","",SUM(IF(LEFT($AM166:$CD166,1)="s",1,0))-SUM(IF(RIGHT(LEFT($AM166:$CD166,2))="-",1,0)))</f>
        <v/>
      </c>
      <c r="AL166" s="562" t="str">
        <f t="array" ref="AL166">IF($K137="","",SUM(IF(LEFT($AM166:$CD166,1)="X",1,0)))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R166" s="589"/>
      <c r="BS166" s="589"/>
      <c r="BT166" s="589"/>
      <c r="BU166" s="589"/>
      <c r="BV166" s="589"/>
      <c r="BW166" s="589"/>
      <c r="BX166" s="589"/>
      <c r="BY166" s="589"/>
      <c r="BZ166" s="589"/>
      <c r="CA166" s="589"/>
      <c r="CB166" s="589"/>
      <c r="CC166" s="589"/>
      <c r="CD166" s="589"/>
    </row>
    <row r="167" spans="1:85" ht="15">
      <c r="A167" s="561"/>
      <c r="E167" s="584" t="str">
        <f>IF(J167=Table!$C$1,VLOOKUP(H167,Table!$B$38:$AO$61,Table!$AO$35-1,FALSE),"")</f>
        <v/>
      </c>
      <c r="F167" s="555"/>
      <c r="H167" s="590"/>
      <c r="I167" s="576"/>
      <c r="J167" s="576"/>
      <c r="M167" s="562" t="str">
        <f t="shared" si="34"/>
        <v/>
      </c>
      <c r="N167" s="562" t="str">
        <f t="shared" si="35"/>
        <v/>
      </c>
      <c r="O167" s="562"/>
      <c r="P167" s="562" t="str">
        <f t="shared" si="36"/>
        <v/>
      </c>
      <c r="Q167" s="586" t="str">
        <f t="shared" si="32"/>
        <v/>
      </c>
      <c r="R167" s="587" t="str">
        <f t="shared" si="37"/>
        <v/>
      </c>
      <c r="S167" s="587"/>
      <c r="T167" s="587"/>
      <c r="U167" s="587"/>
      <c r="V167" s="587"/>
      <c r="W167" s="574"/>
      <c r="X167" s="574"/>
      <c r="AJ167" s="582"/>
      <c r="AL167" s="562" t="str">
        <f t="array" ref="AL167">IF($K138="","",SUM(IF(LEFT($AM167:$CD167,1)="X",1,0)))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R167" s="589"/>
      <c r="BS167" s="589"/>
      <c r="BT167" s="589"/>
      <c r="BU167" s="589"/>
      <c r="BV167" s="589"/>
      <c r="BW167" s="589"/>
      <c r="BX167" s="589"/>
      <c r="BY167" s="589"/>
      <c r="BZ167" s="589"/>
      <c r="CA167" s="589"/>
      <c r="CB167" s="589"/>
      <c r="CC167" s="589"/>
      <c r="CD167" s="589"/>
    </row>
    <row r="168" spans="1:85" ht="15">
      <c r="A168" s="561"/>
      <c r="E168" s="584" t="str">
        <f>IF(J168=Table!$C$1,VLOOKUP(H168,Table!$B$38:$AO$61,Table!$AO$35-1,FALSE),"")</f>
        <v/>
      </c>
      <c r="F168" s="555"/>
      <c r="H168" s="590"/>
      <c r="I168" s="576"/>
      <c r="J168" s="576"/>
      <c r="M168" s="562" t="str">
        <f t="shared" si="34"/>
        <v/>
      </c>
      <c r="N168" s="562" t="str">
        <f t="shared" si="35"/>
        <v/>
      </c>
      <c r="O168" s="562"/>
      <c r="P168" s="562" t="str">
        <f t="shared" si="36"/>
        <v/>
      </c>
      <c r="Q168" s="586" t="str">
        <f t="shared" si="32"/>
        <v/>
      </c>
      <c r="R168" s="587" t="str">
        <f t="shared" si="37"/>
        <v/>
      </c>
      <c r="S168" s="587"/>
      <c r="T168" s="587"/>
      <c r="U168" s="587"/>
      <c r="V168" s="587"/>
      <c r="W168" s="574"/>
      <c r="X168" s="574"/>
      <c r="AJ168" s="582"/>
      <c r="AL168" s="562" t="str">
        <f t="array" ref="AL168">IF($K139="","",SUM(IF(LEFT($AM168:$CD168,1)="X",1,0)))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R168" s="589"/>
      <c r="BS168" s="589"/>
      <c r="BT168" s="589"/>
      <c r="BU168" s="589"/>
      <c r="BV168" s="589"/>
      <c r="BW168" s="589"/>
      <c r="BX168" s="589"/>
      <c r="BY168" s="589"/>
      <c r="BZ168" s="589"/>
      <c r="CA168" s="589"/>
      <c r="CB168" s="589"/>
      <c r="CC168" s="589"/>
      <c r="CD168" s="589"/>
    </row>
    <row r="169" spans="1:85" ht="15">
      <c r="A169" s="561"/>
      <c r="E169" s="584" t="str">
        <f>IF(J169=Table!$C$1,VLOOKUP(H169,Table!$B$38:$AO$61,Table!$AO$35-1,FALSE),"")</f>
        <v/>
      </c>
      <c r="F169" s="555"/>
      <c r="H169" s="590"/>
      <c r="I169" s="576"/>
      <c r="J169" s="576"/>
      <c r="M169" s="562" t="str">
        <f t="shared" si="34"/>
        <v/>
      </c>
      <c r="N169" s="562" t="str">
        <f t="shared" si="35"/>
        <v/>
      </c>
      <c r="O169" s="562"/>
      <c r="P169" s="562" t="str">
        <f t="shared" si="36"/>
        <v/>
      </c>
      <c r="Q169" s="586" t="str">
        <f t="shared" ref="Q169:Q187" si="38">IF(S169="","",IF(SIGN(S169)&lt;&gt;1,VLOOKUP(ABS(S169),SUP_HDC,3,TRUE),-VLOOKUP(ABS(S169),SUP_HDC,3,TRUE)))</f>
        <v/>
      </c>
      <c r="R169" s="587" t="str">
        <f t="shared" ref="R169:R187" si="39">IF(Q169="","",IF((K140-L140+Q169)&gt;=0.5,1,IF((K140-L140+Q169)=0.25,0.5,IF((K140-L140+Q169)&lt;=-0.5,-1,IF((K140-L140+Q169)=-0.25,-0.5,0)))))</f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IF($K140="","",SUM(IF(LEFT($AM169:$CD169,1)="X",1,0)))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R169" s="589"/>
      <c r="BS169" s="589"/>
      <c r="BT169" s="589"/>
      <c r="BU169" s="589"/>
      <c r="BV169" s="589"/>
      <c r="BW169" s="589"/>
      <c r="BX169" s="589"/>
      <c r="BY169" s="589"/>
      <c r="BZ169" s="589"/>
      <c r="CA169" s="589"/>
      <c r="CB169" s="589"/>
      <c r="CC169" s="589"/>
      <c r="CD169" s="589"/>
    </row>
    <row r="170" spans="1:85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ref="M170:M187" si="40">IF(K141="","",IF(K141&gt;L141,"W",IF(K141=L141,"D",IF(K141&lt;L141,"L"))))</f>
        <v/>
      </c>
      <c r="N170" s="562" t="str">
        <f t="shared" ref="N170:N187" si="41">IF(K141="","",K141+L141)</f>
        <v/>
      </c>
      <c r="O170" s="562"/>
      <c r="P170" s="562" t="str">
        <f t="shared" ref="P170:P186" si="42">IF($K141="","",IF($N170&gt;P$19,"O",IF($N170&lt;P$19,"U",IF($N170=P$19,"-"))))</f>
        <v/>
      </c>
      <c r="Q170" s="586" t="str">
        <f t="shared" si="38"/>
        <v/>
      </c>
      <c r="R170" s="587" t="str">
        <f t="shared" si="39"/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IF($K141="","",SUM(IF(LEFT($AM170:$CD170,1)="X",1,0)))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R170" s="589"/>
      <c r="BS170" s="589"/>
      <c r="BT170" s="589"/>
      <c r="BU170" s="589"/>
      <c r="BV170" s="589"/>
      <c r="BW170" s="589"/>
      <c r="BX170" s="589"/>
      <c r="BY170" s="589"/>
      <c r="BZ170" s="589"/>
      <c r="CA170" s="589"/>
      <c r="CB170" s="589"/>
      <c r="CC170" s="589"/>
      <c r="CD170" s="589"/>
    </row>
    <row r="171" spans="1:85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si="40"/>
        <v/>
      </c>
      <c r="N171" s="562" t="str">
        <f t="shared" si="41"/>
        <v/>
      </c>
      <c r="O171" s="562"/>
      <c r="P171" s="562" t="str">
        <f t="shared" si="42"/>
        <v/>
      </c>
      <c r="Q171" s="586" t="str">
        <f t="shared" si="38"/>
        <v/>
      </c>
      <c r="R171" s="587" t="str">
        <f t="shared" si="39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IF($K142="","",SUM(IF(LEFT($AM171:$CD171,1)="X",1,0)))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S171" s="589"/>
      <c r="BT171" s="589"/>
      <c r="BU171" s="589"/>
      <c r="BV171" s="589"/>
      <c r="BW171" s="589"/>
      <c r="BX171" s="589"/>
      <c r="BY171" s="589"/>
      <c r="BZ171" s="589"/>
      <c r="CA171" s="589"/>
      <c r="CB171" s="589"/>
      <c r="CC171" s="589"/>
      <c r="CD171" s="589"/>
    </row>
    <row r="172" spans="1:85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40"/>
        <v/>
      </c>
      <c r="N172" s="562" t="str">
        <f t="shared" si="41"/>
        <v/>
      </c>
      <c r="O172" s="562"/>
      <c r="P172" s="562" t="str">
        <f t="shared" si="42"/>
        <v/>
      </c>
      <c r="Q172" s="586" t="str">
        <f t="shared" si="38"/>
        <v/>
      </c>
      <c r="R172" s="587" t="str">
        <f t="shared" si="39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IF($K143="","",SUM(IF(LEFT($AM172:$CD172,1)="X",1,0)))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S172" s="589"/>
      <c r="BT172" s="589"/>
      <c r="BU172" s="589"/>
      <c r="BV172" s="589"/>
      <c r="BW172" s="589"/>
      <c r="BX172" s="589"/>
      <c r="BY172" s="589"/>
      <c r="BZ172" s="589"/>
      <c r="CA172" s="589"/>
      <c r="CB172" s="589"/>
      <c r="CC172" s="589"/>
      <c r="CD172" s="589"/>
    </row>
    <row r="173" spans="1:85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40"/>
        <v/>
      </c>
      <c r="N173" s="562" t="str">
        <f t="shared" si="41"/>
        <v/>
      </c>
      <c r="O173" s="562"/>
      <c r="P173" s="562" t="str">
        <f t="shared" si="42"/>
        <v/>
      </c>
      <c r="Q173" s="586" t="str">
        <f t="shared" si="38"/>
        <v/>
      </c>
      <c r="R173" s="587" t="str">
        <f t="shared" si="39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IF($K144="","",SUM(IF(LEFT($AM173:$CD173,1)="X",1,0)))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S173" s="589"/>
      <c r="BT173" s="589"/>
      <c r="BU173" s="589"/>
      <c r="BV173" s="589"/>
      <c r="BW173" s="589"/>
      <c r="BX173" s="589"/>
      <c r="BY173" s="589"/>
      <c r="BZ173" s="589"/>
      <c r="CA173" s="589"/>
      <c r="CB173" s="589"/>
      <c r="CC173" s="589"/>
      <c r="CD173" s="589"/>
    </row>
    <row r="174" spans="1:85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40"/>
        <v/>
      </c>
      <c r="N174" s="562" t="str">
        <f t="shared" si="41"/>
        <v/>
      </c>
      <c r="O174" s="562"/>
      <c r="P174" s="562" t="str">
        <f t="shared" si="42"/>
        <v/>
      </c>
      <c r="Q174" s="586" t="str">
        <f t="shared" si="38"/>
        <v/>
      </c>
      <c r="R174" s="587" t="str">
        <f t="shared" si="39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IF($K145="","",SUM(IF(LEFT($AM174:$CD174,1)="X",1,0)))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S174" s="589"/>
      <c r="BT174" s="589"/>
      <c r="BU174" s="589"/>
      <c r="BV174" s="589"/>
      <c r="BW174" s="589"/>
      <c r="BX174" s="589"/>
      <c r="BY174" s="589"/>
      <c r="BZ174" s="589"/>
      <c r="CA174" s="589"/>
      <c r="CB174" s="589"/>
      <c r="CC174" s="589"/>
      <c r="CD174" s="589"/>
    </row>
    <row r="175" spans="1:85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40"/>
        <v/>
      </c>
      <c r="N175" s="562" t="str">
        <f t="shared" si="41"/>
        <v/>
      </c>
      <c r="O175" s="562"/>
      <c r="P175" s="562" t="str">
        <f t="shared" si="42"/>
        <v/>
      </c>
      <c r="Q175" s="586" t="str">
        <f t="shared" si="38"/>
        <v/>
      </c>
      <c r="R175" s="587" t="str">
        <f t="shared" si="39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IF($K146="","",SUM(IF(LEFT($AM175:$CD175,1)="X",1,0)))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S175" s="589"/>
      <c r="BT175" s="589"/>
      <c r="BU175" s="589"/>
      <c r="BV175" s="589"/>
      <c r="BW175" s="589"/>
      <c r="BX175" s="589"/>
      <c r="BY175" s="589"/>
      <c r="BZ175" s="589"/>
      <c r="CA175" s="589"/>
      <c r="CB175" s="589"/>
      <c r="CC175" s="589"/>
      <c r="CD175" s="589"/>
    </row>
    <row r="176" spans="1:85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40"/>
        <v/>
      </c>
      <c r="N176" s="562" t="str">
        <f t="shared" si="41"/>
        <v/>
      </c>
      <c r="O176" s="562"/>
      <c r="P176" s="562" t="str">
        <f t="shared" si="42"/>
        <v/>
      </c>
      <c r="Q176" s="586" t="str">
        <f t="shared" si="38"/>
        <v/>
      </c>
      <c r="R176" s="587" t="str">
        <f t="shared" si="39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IF($K147="","",SUM(IF(LEFT($AM176:$CD176,1)="X",1,0)))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S176" s="589"/>
      <c r="BT176" s="589"/>
      <c r="BU176" s="589"/>
      <c r="BV176" s="589"/>
      <c r="BW176" s="589"/>
      <c r="BX176" s="589"/>
      <c r="BY176" s="589"/>
      <c r="BZ176" s="589"/>
      <c r="CA176" s="589"/>
      <c r="CB176" s="589"/>
      <c r="CC176" s="589"/>
      <c r="CD176" s="589"/>
    </row>
    <row r="177" spans="1:82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40"/>
        <v/>
      </c>
      <c r="N177" s="562" t="str">
        <f t="shared" si="41"/>
        <v/>
      </c>
      <c r="O177" s="562"/>
      <c r="P177" s="562" t="str">
        <f t="shared" si="42"/>
        <v/>
      </c>
      <c r="Q177" s="586" t="str">
        <f t="shared" si="38"/>
        <v/>
      </c>
      <c r="R177" s="587" t="str">
        <f t="shared" si="39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IF($K148="","",SUM(IF(LEFT($AM177:$CD177,1)="X",1,0)))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S177" s="589"/>
      <c r="BT177" s="589"/>
      <c r="BU177" s="589"/>
      <c r="BV177" s="589"/>
      <c r="BW177" s="589"/>
      <c r="BX177" s="589"/>
      <c r="BY177" s="589"/>
      <c r="BZ177" s="589"/>
      <c r="CA177" s="589"/>
      <c r="CB177" s="589"/>
      <c r="CC177" s="589"/>
      <c r="CD177" s="589"/>
    </row>
    <row r="178" spans="1:82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40"/>
        <v/>
      </c>
      <c r="N178" s="562" t="str">
        <f t="shared" si="41"/>
        <v/>
      </c>
      <c r="O178" s="562"/>
      <c r="P178" s="562" t="str">
        <f t="shared" si="42"/>
        <v/>
      </c>
      <c r="Q178" s="586" t="str">
        <f t="shared" si="38"/>
        <v/>
      </c>
      <c r="R178" s="587" t="str">
        <f t="shared" si="39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IF($K149="","",SUM(IF(LEFT($AM178:$CD178,1)="X",1,0)))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S178" s="589"/>
      <c r="BT178" s="589"/>
      <c r="BU178" s="589"/>
      <c r="BV178" s="589"/>
      <c r="BW178" s="589"/>
      <c r="BX178" s="589"/>
      <c r="BY178" s="589"/>
      <c r="BZ178" s="589"/>
      <c r="CA178" s="589"/>
      <c r="CB178" s="589"/>
      <c r="CC178" s="589"/>
      <c r="CD178" s="589"/>
    </row>
    <row r="179" spans="1:82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40"/>
        <v/>
      </c>
      <c r="N179" s="562" t="str">
        <f t="shared" si="41"/>
        <v/>
      </c>
      <c r="O179" s="562"/>
      <c r="P179" s="562" t="str">
        <f t="shared" si="42"/>
        <v/>
      </c>
      <c r="Q179" s="586" t="str">
        <f t="shared" si="38"/>
        <v/>
      </c>
      <c r="R179" s="587" t="str">
        <f t="shared" si="39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IF($K150="","",SUM(IF(LEFT($AM179:$CD179,1)="X",1,0)))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S179" s="589"/>
      <c r="BT179" s="589"/>
      <c r="BU179" s="589"/>
      <c r="BV179" s="589"/>
      <c r="BW179" s="589"/>
      <c r="BX179" s="589"/>
      <c r="BY179" s="589"/>
      <c r="BZ179" s="589"/>
      <c r="CA179" s="589"/>
      <c r="CB179" s="589"/>
      <c r="CC179" s="589"/>
      <c r="CD179" s="589"/>
    </row>
    <row r="180" spans="1:82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40"/>
        <v/>
      </c>
      <c r="N180" s="562" t="str">
        <f t="shared" si="41"/>
        <v/>
      </c>
      <c r="O180" s="562"/>
      <c r="P180" s="562" t="str">
        <f t="shared" si="42"/>
        <v/>
      </c>
      <c r="Q180" s="586" t="str">
        <f t="shared" si="38"/>
        <v/>
      </c>
      <c r="R180" s="587" t="str">
        <f t="shared" si="39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IF($K151="","",SUM(IF(LEFT($AM180:$CD180,1)="X",1,0)))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S180" s="589"/>
      <c r="BT180" s="589"/>
      <c r="BU180" s="589"/>
      <c r="BV180" s="589"/>
      <c r="BW180" s="589"/>
      <c r="BX180" s="589"/>
      <c r="BY180" s="589"/>
      <c r="BZ180" s="589"/>
      <c r="CA180" s="589"/>
      <c r="CB180" s="589"/>
      <c r="CC180" s="589"/>
      <c r="CD180" s="589"/>
    </row>
    <row r="181" spans="1:82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40"/>
        <v/>
      </c>
      <c r="N181" s="562" t="str">
        <f t="shared" si="41"/>
        <v/>
      </c>
      <c r="O181" s="562"/>
      <c r="P181" s="562" t="str">
        <f t="shared" si="42"/>
        <v/>
      </c>
      <c r="Q181" s="586" t="str">
        <f t="shared" si="38"/>
        <v/>
      </c>
      <c r="R181" s="587" t="str">
        <f t="shared" si="39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IF($K152="","",SUM(IF(LEFT($AM181:$CD181,1)="X",1,0)))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S181" s="589"/>
      <c r="BT181" s="589"/>
      <c r="BU181" s="589"/>
      <c r="BV181" s="589"/>
      <c r="BW181" s="589"/>
      <c r="BX181" s="589"/>
      <c r="BY181" s="589"/>
      <c r="BZ181" s="589"/>
      <c r="CA181" s="589"/>
      <c r="CB181" s="589"/>
      <c r="CC181" s="589"/>
      <c r="CD181" s="589"/>
    </row>
    <row r="182" spans="1:82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40"/>
        <v/>
      </c>
      <c r="N182" s="562" t="str">
        <f t="shared" si="41"/>
        <v/>
      </c>
      <c r="O182" s="562"/>
      <c r="P182" s="562" t="str">
        <f t="shared" si="42"/>
        <v/>
      </c>
      <c r="Q182" s="586" t="str">
        <f t="shared" si="38"/>
        <v/>
      </c>
      <c r="R182" s="587" t="str">
        <f t="shared" si="39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IF($K153="","",SUM(IF(LEFT($AM182:$CD182,1)="X",1,0)))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S182" s="589"/>
      <c r="BT182" s="589"/>
      <c r="BU182" s="589"/>
      <c r="BV182" s="589"/>
      <c r="BW182" s="589"/>
      <c r="BX182" s="589"/>
      <c r="BY182" s="589"/>
      <c r="BZ182" s="589"/>
      <c r="CA182" s="589"/>
      <c r="CB182" s="589"/>
      <c r="CC182" s="589"/>
      <c r="CD182" s="589"/>
    </row>
    <row r="183" spans="1:82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40"/>
        <v/>
      </c>
      <c r="N183" s="562" t="str">
        <f t="shared" si="41"/>
        <v/>
      </c>
      <c r="O183" s="562"/>
      <c r="P183" s="562" t="str">
        <f t="shared" si="42"/>
        <v/>
      </c>
      <c r="Q183" s="586" t="str">
        <f t="shared" si="38"/>
        <v/>
      </c>
      <c r="R183" s="587" t="str">
        <f t="shared" si="39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IF($K154="","",SUM(IF(LEFT($AM183:$CD183,1)="X",1,0)))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S183" s="589"/>
      <c r="BT183" s="589"/>
      <c r="BU183" s="589"/>
      <c r="BV183" s="589"/>
      <c r="BW183" s="589"/>
      <c r="BX183" s="589"/>
      <c r="BY183" s="589"/>
      <c r="BZ183" s="589"/>
      <c r="CA183" s="589"/>
      <c r="CB183" s="589"/>
      <c r="CC183" s="589"/>
      <c r="CD183" s="589"/>
    </row>
    <row r="184" spans="1:82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40"/>
        <v/>
      </c>
      <c r="N184" s="562" t="str">
        <f t="shared" si="41"/>
        <v/>
      </c>
      <c r="O184" s="562"/>
      <c r="P184" s="562" t="str">
        <f t="shared" si="42"/>
        <v/>
      </c>
      <c r="Q184" s="586" t="str">
        <f t="shared" si="38"/>
        <v/>
      </c>
      <c r="R184" s="587" t="str">
        <f t="shared" si="39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IF($K155="","",SUM(IF(LEFT($AM184:$CD184,1)="X",1,0)))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S184" s="589"/>
      <c r="BT184" s="589"/>
      <c r="BU184" s="589"/>
      <c r="BV184" s="589"/>
      <c r="BW184" s="589"/>
      <c r="BX184" s="589"/>
      <c r="BY184" s="589"/>
      <c r="BZ184" s="589"/>
      <c r="CA184" s="589"/>
      <c r="CB184" s="589"/>
      <c r="CC184" s="589"/>
      <c r="CD184" s="589"/>
    </row>
    <row r="185" spans="1:82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40"/>
        <v/>
      </c>
      <c r="N185" s="562" t="str">
        <f t="shared" si="41"/>
        <v/>
      </c>
      <c r="O185" s="562"/>
      <c r="P185" s="562" t="str">
        <f t="shared" si="42"/>
        <v/>
      </c>
      <c r="Q185" s="586" t="str">
        <f t="shared" si="38"/>
        <v/>
      </c>
      <c r="R185" s="587" t="str">
        <f t="shared" si="39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IF($K156="","",SUM(IF(LEFT($AM185:$CD185,1)="X",1,0)))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S185" s="589"/>
      <c r="BT185" s="589"/>
      <c r="BU185" s="589"/>
      <c r="BV185" s="589"/>
      <c r="BW185" s="589"/>
      <c r="BX185" s="589"/>
      <c r="BY185" s="589"/>
      <c r="BZ185" s="589"/>
      <c r="CA185" s="589"/>
      <c r="CB185" s="589"/>
      <c r="CC185" s="589"/>
      <c r="CD185" s="589"/>
    </row>
    <row r="186" spans="1:82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40"/>
        <v/>
      </c>
      <c r="N186" s="562" t="str">
        <f t="shared" si="41"/>
        <v/>
      </c>
      <c r="O186" s="562"/>
      <c r="P186" s="562" t="str">
        <f t="shared" si="42"/>
        <v/>
      </c>
      <c r="Q186" s="586" t="str">
        <f t="shared" si="38"/>
        <v/>
      </c>
      <c r="R186" s="587" t="str">
        <f t="shared" si="39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IF($K157="","",SUM(IF(LEFT($AM186:$CD186,1)="X",1,0)))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S186" s="589"/>
      <c r="BT186" s="589"/>
      <c r="BU186" s="589"/>
      <c r="BV186" s="589"/>
      <c r="BW186" s="589"/>
      <c r="BX186" s="589"/>
      <c r="BY186" s="589"/>
      <c r="BZ186" s="589"/>
      <c r="CA186" s="589"/>
      <c r="CB186" s="589"/>
      <c r="CC186" s="589"/>
      <c r="CD186" s="589"/>
    </row>
    <row r="187" spans="1:82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40"/>
        <v/>
      </c>
      <c r="N187" s="562" t="str">
        <f t="shared" si="41"/>
        <v/>
      </c>
      <c r="O187" s="562"/>
      <c r="P187" s="562" t="str">
        <f t="shared" ref="P187:P194" si="43">IF(K158="","",IF(N187&gt;P$19,"O",IF(N187&lt;P$19,"U")))</f>
        <v/>
      </c>
      <c r="Q187" s="586" t="str">
        <f t="shared" si="38"/>
        <v/>
      </c>
      <c r="R187" s="587" t="str">
        <f t="shared" si="39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IF($K158="","",SUM(IF(LEFT($AM187:$CD187,1)="X",1,0)))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S187" s="589"/>
      <c r="BT187" s="589"/>
      <c r="BU187" s="589"/>
      <c r="BV187" s="589"/>
      <c r="BW187" s="589"/>
      <c r="BX187" s="589"/>
      <c r="BY187" s="589"/>
      <c r="BZ187" s="589"/>
      <c r="CA187" s="589"/>
      <c r="CB187" s="589"/>
      <c r="CC187" s="589"/>
      <c r="CD187" s="589"/>
    </row>
    <row r="188" spans="1:82" ht="15">
      <c r="A188" s="561"/>
      <c r="E188" s="584" t="str">
        <f>IF(J188=Table!$C$1,VLOOKUP(H188,Table!$B$38:$AO$61,Table!$AO$35-1,FALSE),"")</f>
        <v/>
      </c>
      <c r="P188" s="562" t="str">
        <f t="shared" si="43"/>
        <v/>
      </c>
      <c r="AJ188" s="582"/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S188" s="589"/>
      <c r="BT188" s="589"/>
      <c r="BU188" s="589"/>
      <c r="BV188" s="589"/>
      <c r="BW188" s="589"/>
      <c r="BX188" s="589"/>
      <c r="BY188" s="589"/>
      <c r="BZ188" s="589"/>
      <c r="CA188" s="589"/>
      <c r="CB188" s="589"/>
      <c r="CC188" s="589"/>
      <c r="CD188" s="589"/>
    </row>
    <row r="189" spans="1:82" ht="15">
      <c r="A189" s="561"/>
      <c r="P189" s="562" t="str">
        <f t="shared" si="43"/>
        <v/>
      </c>
      <c r="AJ189" s="582"/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S189" s="589"/>
      <c r="BT189" s="589"/>
      <c r="BU189" s="589"/>
      <c r="BV189" s="589"/>
      <c r="BW189" s="589"/>
      <c r="BX189" s="589"/>
      <c r="BY189" s="589"/>
      <c r="BZ189" s="589"/>
      <c r="CA189" s="589"/>
      <c r="CB189" s="589"/>
      <c r="CC189" s="589"/>
      <c r="CD189" s="589"/>
    </row>
    <row r="190" spans="1:82" ht="15">
      <c r="A190" s="561"/>
      <c r="P190" s="562" t="str">
        <f t="shared" si="43"/>
        <v/>
      </c>
      <c r="AJ190" s="582"/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S190" s="589"/>
      <c r="BT190" s="589"/>
      <c r="BU190" s="589"/>
      <c r="BV190" s="589"/>
      <c r="BW190" s="589"/>
      <c r="BX190" s="589"/>
      <c r="BY190" s="589"/>
      <c r="BZ190" s="589"/>
      <c r="CA190" s="589"/>
      <c r="CB190" s="589"/>
      <c r="CC190" s="589"/>
      <c r="CD190" s="589"/>
    </row>
    <row r="191" spans="1:82" ht="15">
      <c r="A191" s="561"/>
      <c r="P191" s="562" t="str">
        <f t="shared" si="43"/>
        <v/>
      </c>
      <c r="AJ191" s="582"/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S191" s="589"/>
      <c r="BT191" s="589"/>
      <c r="BU191" s="589"/>
      <c r="BV191" s="589"/>
      <c r="BW191" s="589"/>
      <c r="BX191" s="589"/>
      <c r="BY191" s="589"/>
      <c r="BZ191" s="589"/>
      <c r="CA191" s="589"/>
      <c r="CB191" s="589"/>
      <c r="CC191" s="589"/>
      <c r="CD191" s="589"/>
    </row>
    <row r="192" spans="1:82" ht="15">
      <c r="A192" s="561"/>
      <c r="P192" s="562" t="str">
        <f t="shared" si="43"/>
        <v/>
      </c>
      <c r="AJ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S192" s="589"/>
      <c r="BT192" s="589"/>
      <c r="BU192" s="589"/>
      <c r="BV192" s="589"/>
      <c r="BW192" s="589"/>
      <c r="BX192" s="589"/>
      <c r="BY192" s="589"/>
      <c r="BZ192" s="589"/>
      <c r="CA192" s="589"/>
      <c r="CB192" s="589"/>
      <c r="CC192" s="589"/>
      <c r="CD192" s="589"/>
    </row>
    <row r="193" spans="1:82" ht="15">
      <c r="A193" s="561"/>
      <c r="P193" s="562" t="str">
        <f t="shared" si="43"/>
        <v/>
      </c>
      <c r="AJ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S193" s="589"/>
      <c r="BT193" s="589"/>
      <c r="BU193" s="589"/>
      <c r="BV193" s="589"/>
      <c r="BW193" s="589"/>
      <c r="BX193" s="589"/>
      <c r="BY193" s="589"/>
      <c r="BZ193" s="589"/>
      <c r="CA193" s="589"/>
      <c r="CB193" s="589"/>
      <c r="CC193" s="589"/>
      <c r="CD193" s="589"/>
    </row>
    <row r="194" spans="1:82" ht="15">
      <c r="A194" s="561"/>
      <c r="P194" s="562" t="str">
        <f t="shared" si="43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S194" s="589"/>
      <c r="BT194" s="589"/>
      <c r="BU194" s="589"/>
      <c r="BV194" s="589"/>
      <c r="BW194" s="589"/>
      <c r="BX194" s="589"/>
      <c r="BY194" s="589"/>
      <c r="BZ194" s="589"/>
      <c r="CA194" s="589"/>
      <c r="CB194" s="589"/>
      <c r="CC194" s="589"/>
      <c r="CD194" s="589"/>
    </row>
    <row r="195" spans="1:82" ht="15">
      <c r="A195" s="561"/>
      <c r="E195" s="561"/>
      <c r="H195" s="561"/>
      <c r="Q195" s="561"/>
      <c r="R195" s="561"/>
      <c r="S195" s="561"/>
      <c r="T195" s="561"/>
      <c r="U195" s="561"/>
      <c r="V195" s="561"/>
      <c r="Y195" s="561"/>
      <c r="Z195" s="561"/>
      <c r="AA195" s="561"/>
      <c r="AB195" s="561"/>
      <c r="AC195" s="561"/>
      <c r="AD195" s="561"/>
      <c r="AE195" s="561"/>
      <c r="AF195" s="561"/>
      <c r="AG195" s="561"/>
      <c r="AH195" s="561"/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S195" s="589"/>
      <c r="BT195" s="589"/>
      <c r="BU195" s="589"/>
      <c r="BV195" s="589"/>
      <c r="BW195" s="589"/>
      <c r="BX195" s="589"/>
      <c r="BY195" s="589"/>
      <c r="BZ195" s="589"/>
      <c r="CA195" s="589"/>
      <c r="CB195" s="589"/>
      <c r="CC195" s="589"/>
      <c r="CD195" s="589"/>
    </row>
    <row r="196" spans="1:82" ht="15">
      <c r="A196" s="561"/>
      <c r="E196" s="561"/>
      <c r="H196" s="561"/>
      <c r="Q196" s="561"/>
      <c r="R196" s="561"/>
      <c r="S196" s="561"/>
      <c r="T196" s="561"/>
      <c r="U196" s="561"/>
      <c r="V196" s="561"/>
      <c r="Y196" s="561"/>
      <c r="Z196" s="561"/>
      <c r="AA196" s="561"/>
      <c r="AB196" s="561"/>
      <c r="AC196" s="561"/>
      <c r="AD196" s="561"/>
      <c r="AE196" s="561"/>
      <c r="AF196" s="561"/>
      <c r="AG196" s="561"/>
      <c r="AH196" s="561"/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S196" s="589"/>
      <c r="BT196" s="589"/>
      <c r="BU196" s="589"/>
      <c r="BV196" s="589"/>
      <c r="BW196" s="589"/>
      <c r="BX196" s="589"/>
      <c r="BY196" s="589"/>
      <c r="BZ196" s="589"/>
      <c r="CA196" s="589"/>
      <c r="CB196" s="589"/>
      <c r="CC196" s="589"/>
      <c r="CD196" s="589"/>
    </row>
    <row r="197" spans="1:82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S197" s="589"/>
      <c r="BT197" s="589"/>
      <c r="BU197" s="589"/>
      <c r="BV197" s="589"/>
      <c r="BW197" s="589"/>
      <c r="BX197" s="589"/>
      <c r="BY197" s="589"/>
      <c r="BZ197" s="589"/>
      <c r="CA197" s="589"/>
      <c r="CB197" s="589"/>
      <c r="CC197" s="589"/>
      <c r="CD197" s="589"/>
    </row>
    <row r="198" spans="1:82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S198" s="589"/>
      <c r="BT198" s="589"/>
      <c r="BU198" s="589"/>
      <c r="BV198" s="589"/>
      <c r="BW198" s="589"/>
      <c r="BX198" s="589"/>
      <c r="BY198" s="589"/>
      <c r="BZ198" s="589"/>
      <c r="CA198" s="589"/>
      <c r="CB198" s="589"/>
      <c r="CC198" s="589"/>
      <c r="CD198" s="589"/>
    </row>
    <row r="199" spans="1:82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S199" s="589"/>
      <c r="BT199" s="589"/>
      <c r="BU199" s="589"/>
      <c r="BV199" s="589"/>
      <c r="BW199" s="589"/>
      <c r="BX199" s="589"/>
      <c r="BY199" s="589"/>
      <c r="BZ199" s="589"/>
      <c r="CA199" s="589"/>
      <c r="CB199" s="589"/>
      <c r="CC199" s="589"/>
      <c r="CD199" s="589"/>
    </row>
    <row r="200" spans="1:82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S200" s="589"/>
      <c r="BT200" s="589"/>
      <c r="BU200" s="589"/>
      <c r="BV200" s="589"/>
      <c r="BW200" s="589"/>
      <c r="BX200" s="589"/>
      <c r="BY200" s="589"/>
      <c r="BZ200" s="589"/>
      <c r="CA200" s="589"/>
      <c r="CB200" s="589"/>
      <c r="CC200" s="589"/>
      <c r="CD200" s="589"/>
    </row>
    <row r="201" spans="1:82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S201" s="589"/>
      <c r="BT201" s="589"/>
      <c r="BU201" s="589"/>
      <c r="BV201" s="589"/>
      <c r="BW201" s="589"/>
      <c r="BX201" s="589"/>
      <c r="BY201" s="589"/>
      <c r="BZ201" s="589"/>
      <c r="CA201" s="589"/>
      <c r="CB201" s="589"/>
      <c r="CC201" s="589"/>
      <c r="CD201" s="589"/>
    </row>
    <row r="202" spans="1:82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S202" s="589"/>
      <c r="BT202" s="589"/>
      <c r="BU202" s="589"/>
      <c r="BV202" s="589"/>
      <c r="BW202" s="589"/>
      <c r="BX202" s="589"/>
      <c r="BY202" s="589"/>
      <c r="BZ202" s="589"/>
      <c r="CA202" s="589"/>
      <c r="CB202" s="589"/>
      <c r="CC202" s="589"/>
      <c r="CD202" s="589"/>
    </row>
    <row r="203" spans="1:82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S203" s="589"/>
      <c r="BT203" s="589"/>
      <c r="BU203" s="589"/>
      <c r="BV203" s="589"/>
      <c r="BW203" s="589"/>
      <c r="BX203" s="589"/>
      <c r="BY203" s="589"/>
      <c r="BZ203" s="589"/>
      <c r="CA203" s="589"/>
      <c r="CB203" s="589"/>
      <c r="CC203" s="589"/>
      <c r="CD203" s="589"/>
    </row>
    <row r="204" spans="1:82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S204" s="589"/>
      <c r="BT204" s="589"/>
      <c r="BU204" s="589"/>
      <c r="BV204" s="589"/>
      <c r="BW204" s="589"/>
      <c r="BX204" s="589"/>
      <c r="BY204" s="589"/>
      <c r="BZ204" s="589"/>
      <c r="CA204" s="589"/>
      <c r="CB204" s="589"/>
      <c r="CC204" s="589"/>
      <c r="CD204" s="589"/>
    </row>
    <row r="205" spans="1:82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S205" s="589"/>
      <c r="BT205" s="589"/>
      <c r="BU205" s="589"/>
      <c r="BV205" s="589"/>
      <c r="BW205" s="589"/>
      <c r="BX205" s="589"/>
      <c r="BY205" s="589"/>
      <c r="BZ205" s="589"/>
      <c r="CA205" s="589"/>
      <c r="CB205" s="589"/>
      <c r="CC205" s="589"/>
      <c r="CD205" s="589"/>
    </row>
    <row r="206" spans="1:82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S206" s="589"/>
      <c r="BT206" s="589"/>
      <c r="BU206" s="589"/>
      <c r="BV206" s="589"/>
      <c r="BW206" s="589"/>
      <c r="BX206" s="589"/>
      <c r="BY206" s="589"/>
      <c r="BZ206" s="589"/>
      <c r="CA206" s="589"/>
      <c r="CB206" s="589"/>
      <c r="CC206" s="589"/>
      <c r="CD206" s="589"/>
    </row>
    <row r="207" spans="1:82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S207" s="589"/>
      <c r="BT207" s="589"/>
      <c r="BU207" s="589"/>
      <c r="BV207" s="589"/>
      <c r="BW207" s="589"/>
      <c r="BX207" s="589"/>
      <c r="BY207" s="589"/>
      <c r="BZ207" s="589"/>
      <c r="CA207" s="589"/>
      <c r="CB207" s="589"/>
      <c r="CC207" s="589"/>
      <c r="CD207" s="589"/>
    </row>
    <row r="208" spans="1:82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S208" s="589"/>
      <c r="BT208" s="589"/>
      <c r="BU208" s="589"/>
      <c r="BV208" s="589"/>
      <c r="BW208" s="589"/>
      <c r="BX208" s="589"/>
      <c r="BY208" s="589"/>
      <c r="BZ208" s="589"/>
      <c r="CA208" s="589"/>
      <c r="CB208" s="589"/>
      <c r="CC208" s="589"/>
      <c r="CD208" s="589"/>
    </row>
    <row r="209" spans="1:82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S209" s="589"/>
      <c r="BT209" s="589"/>
      <c r="BU209" s="589"/>
      <c r="BV209" s="589"/>
      <c r="BW209" s="589"/>
      <c r="BX209" s="589"/>
      <c r="BY209" s="589"/>
      <c r="BZ209" s="589"/>
      <c r="CA209" s="589"/>
      <c r="CB209" s="589"/>
      <c r="CC209" s="589"/>
      <c r="CD209" s="589"/>
    </row>
    <row r="210" spans="1:82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S210" s="589"/>
      <c r="BT210" s="589"/>
      <c r="BU210" s="589"/>
      <c r="BV210" s="589"/>
      <c r="BW210" s="589"/>
      <c r="BX210" s="589"/>
      <c r="BY210" s="589"/>
      <c r="BZ210" s="589"/>
      <c r="CA210" s="589"/>
      <c r="CB210" s="589"/>
      <c r="CC210" s="589"/>
      <c r="CD210" s="589"/>
    </row>
    <row r="211" spans="1:82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S211" s="589"/>
      <c r="BT211" s="589"/>
      <c r="BU211" s="589"/>
      <c r="BV211" s="589"/>
      <c r="BW211" s="589"/>
      <c r="BX211" s="589"/>
      <c r="BY211" s="589"/>
      <c r="BZ211" s="589"/>
      <c r="CA211" s="589"/>
      <c r="CB211" s="589"/>
      <c r="CC211" s="589"/>
      <c r="CD211" s="589"/>
    </row>
    <row r="212" spans="1:82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S212" s="589"/>
      <c r="BT212" s="589"/>
      <c r="BU212" s="589"/>
      <c r="BV212" s="589"/>
      <c r="BW212" s="589"/>
      <c r="BX212" s="589"/>
      <c r="BY212" s="589"/>
      <c r="BZ212" s="589"/>
      <c r="CA212" s="589"/>
      <c r="CB212" s="589"/>
      <c r="CC212" s="589"/>
      <c r="CD212" s="589"/>
    </row>
    <row r="213" spans="1:82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S213" s="589"/>
      <c r="BT213" s="589"/>
      <c r="BU213" s="589"/>
      <c r="BV213" s="589"/>
      <c r="BW213" s="589"/>
      <c r="BX213" s="589"/>
      <c r="BY213" s="589"/>
      <c r="BZ213" s="589"/>
      <c r="CA213" s="589"/>
      <c r="CB213" s="589"/>
      <c r="CC213" s="589"/>
      <c r="CD213" s="589"/>
    </row>
    <row r="214" spans="1:82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S214" s="589"/>
      <c r="BT214" s="589"/>
      <c r="BU214" s="589"/>
      <c r="BV214" s="589"/>
      <c r="BW214" s="589"/>
      <c r="BX214" s="589"/>
      <c r="BY214" s="589"/>
      <c r="BZ214" s="589"/>
      <c r="CA214" s="589"/>
      <c r="CB214" s="589"/>
      <c r="CC214" s="589"/>
      <c r="CD214" s="589"/>
    </row>
    <row r="215" spans="1:82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S215" s="589"/>
      <c r="BT215" s="589"/>
      <c r="BU215" s="589"/>
      <c r="BV215" s="589"/>
      <c r="BW215" s="589"/>
      <c r="BX215" s="589"/>
      <c r="BY215" s="589"/>
      <c r="BZ215" s="589"/>
      <c r="CA215" s="589"/>
      <c r="CB215" s="589"/>
      <c r="CC215" s="589"/>
      <c r="CD215" s="589"/>
    </row>
    <row r="216" spans="1:82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S216" s="589"/>
      <c r="BT216" s="589"/>
      <c r="BU216" s="589"/>
      <c r="BV216" s="589"/>
      <c r="BW216" s="589"/>
      <c r="BX216" s="589"/>
      <c r="BY216" s="589"/>
      <c r="BZ216" s="589"/>
      <c r="CA216" s="589"/>
      <c r="CB216" s="589"/>
      <c r="CC216" s="589"/>
      <c r="CD216" s="589"/>
    </row>
    <row r="217" spans="1:82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</row>
    <row r="218" spans="1:82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</row>
    <row r="219" spans="1:82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82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82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82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82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82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82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82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82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  <c r="AK227" s="561"/>
      <c r="AM227" s="561"/>
      <c r="AN227" s="561"/>
      <c r="AO227" s="561"/>
      <c r="AP227" s="561"/>
      <c r="AQ227" s="561"/>
      <c r="AR227" s="561"/>
      <c r="AS227" s="561"/>
      <c r="AT227" s="561"/>
      <c r="AU227" s="561"/>
      <c r="AV227" s="561"/>
      <c r="AW227" s="561"/>
      <c r="AX227" s="561"/>
      <c r="AY227" s="561"/>
      <c r="AZ227" s="561"/>
      <c r="BA227" s="561"/>
      <c r="BB227" s="561"/>
      <c r="BC227" s="561"/>
      <c r="BD227" s="561"/>
      <c r="BE227" s="561"/>
      <c r="BF227" s="561"/>
      <c r="BG227" s="561"/>
      <c r="BH227" s="561"/>
      <c r="BI227" s="561"/>
      <c r="BJ227" s="561"/>
      <c r="BK227" s="561"/>
      <c r="BL227" s="561"/>
      <c r="BM227" s="561"/>
      <c r="BN227" s="561"/>
      <c r="BO227" s="561"/>
      <c r="BP227" s="561"/>
      <c r="BQ227" s="561"/>
      <c r="BR227" s="561"/>
      <c r="BS227" s="561"/>
      <c r="BT227" s="561"/>
      <c r="BU227" s="561"/>
      <c r="BV227" s="561"/>
      <c r="BW227" s="561"/>
      <c r="BX227" s="561"/>
      <c r="BY227" s="561"/>
      <c r="BZ227" s="561"/>
      <c r="CA227" s="561"/>
      <c r="CB227" s="561"/>
      <c r="CC227" s="561"/>
      <c r="CD227" s="561"/>
    </row>
    <row r="228" spans="1:82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K228" s="561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M228" s="561"/>
      <c r="BN228" s="561"/>
      <c r="BO228" s="561"/>
      <c r="BP228" s="561"/>
      <c r="BQ228" s="561"/>
      <c r="BR228" s="561"/>
      <c r="BS228" s="561"/>
      <c r="BT228" s="561"/>
      <c r="BU228" s="561"/>
      <c r="BV228" s="561"/>
      <c r="BW228" s="561"/>
      <c r="BX228" s="561"/>
      <c r="BY228" s="561"/>
      <c r="BZ228" s="561"/>
      <c r="CA228" s="561"/>
      <c r="CB228" s="561"/>
      <c r="CC228" s="561"/>
      <c r="CD228" s="561"/>
    </row>
    <row r="229" spans="1:82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N229" s="561"/>
      <c r="BO229" s="561"/>
      <c r="BP229" s="561"/>
      <c r="BQ229" s="561"/>
      <c r="BR229" s="561"/>
      <c r="BS229" s="561"/>
      <c r="BT229" s="561"/>
      <c r="BU229" s="561"/>
      <c r="BV229" s="561"/>
      <c r="BW229" s="561"/>
      <c r="BX229" s="561"/>
      <c r="BY229" s="561"/>
      <c r="BZ229" s="561"/>
      <c r="CA229" s="561"/>
      <c r="CB229" s="561"/>
      <c r="CC229" s="561"/>
      <c r="CD229" s="561"/>
    </row>
    <row r="230" spans="1:82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P230" s="561"/>
      <c r="BQ230" s="561"/>
      <c r="BR230" s="561"/>
      <c r="BS230" s="561"/>
      <c r="BT230" s="561"/>
      <c r="BU230" s="561"/>
      <c r="BV230" s="561"/>
      <c r="BW230" s="561"/>
      <c r="BX230" s="561"/>
      <c r="BY230" s="561"/>
      <c r="BZ230" s="561"/>
      <c r="CA230" s="561"/>
      <c r="CB230" s="561"/>
      <c r="CC230" s="561"/>
      <c r="CD230" s="561"/>
    </row>
    <row r="231" spans="1:82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P231" s="561"/>
      <c r="BQ231" s="561"/>
      <c r="BR231" s="561"/>
      <c r="BS231" s="561"/>
      <c r="BT231" s="561"/>
      <c r="BU231" s="561"/>
      <c r="BV231" s="561"/>
      <c r="BW231" s="561"/>
      <c r="BX231" s="561"/>
      <c r="BY231" s="561"/>
      <c r="BZ231" s="561"/>
      <c r="CA231" s="561"/>
      <c r="CB231" s="561"/>
      <c r="CC231" s="561"/>
      <c r="CD231" s="561"/>
    </row>
    <row r="232" spans="1:82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P232" s="561"/>
      <c r="BQ232" s="561"/>
      <c r="BR232" s="561"/>
      <c r="BS232" s="561"/>
      <c r="BT232" s="561"/>
      <c r="BU232" s="561"/>
      <c r="BV232" s="561"/>
      <c r="BW232" s="561"/>
      <c r="BX232" s="561"/>
      <c r="BY232" s="561"/>
      <c r="BZ232" s="561"/>
      <c r="CA232" s="561"/>
      <c r="CB232" s="561"/>
      <c r="CC232" s="561"/>
      <c r="CD232" s="561"/>
    </row>
    <row r="233" spans="1:82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S233" s="561"/>
      <c r="BT233" s="561"/>
      <c r="BU233" s="561"/>
      <c r="BV233" s="561"/>
      <c r="BW233" s="561"/>
      <c r="BX233" s="561"/>
      <c r="BY233" s="561"/>
      <c r="BZ233" s="561"/>
      <c r="CA233" s="561"/>
      <c r="CB233" s="561"/>
      <c r="CC233" s="561"/>
      <c r="CD233" s="561"/>
    </row>
    <row r="234" spans="1:82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S234" s="561"/>
      <c r="BT234" s="561"/>
      <c r="BU234" s="561"/>
      <c r="BV234" s="561"/>
      <c r="BW234" s="561"/>
      <c r="BX234" s="561"/>
      <c r="BY234" s="561"/>
      <c r="BZ234" s="561"/>
      <c r="CA234" s="561"/>
      <c r="CB234" s="561"/>
      <c r="CC234" s="561"/>
      <c r="CD234" s="561"/>
    </row>
    <row r="235" spans="1:82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  <c r="BV235" s="561"/>
      <c r="BW235" s="561"/>
      <c r="BX235" s="561"/>
      <c r="BY235" s="561"/>
      <c r="BZ235" s="561"/>
      <c r="CA235" s="561"/>
      <c r="CB235" s="561"/>
      <c r="CC235" s="561"/>
      <c r="CD235" s="561"/>
    </row>
    <row r="236" spans="1:82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R236" s="561"/>
      <c r="BS236" s="561"/>
      <c r="BT236" s="561"/>
      <c r="BU236" s="561"/>
      <c r="BV236" s="561"/>
      <c r="BW236" s="561"/>
      <c r="BX236" s="561"/>
      <c r="BY236" s="561"/>
      <c r="BZ236" s="561"/>
      <c r="CA236" s="561"/>
      <c r="CB236" s="561"/>
      <c r="CC236" s="561"/>
      <c r="CD236" s="561"/>
    </row>
    <row r="237" spans="1:82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R237" s="561"/>
      <c r="BS237" s="561"/>
      <c r="BT237" s="561"/>
      <c r="BU237" s="561"/>
      <c r="BV237" s="561"/>
      <c r="BW237" s="561"/>
      <c r="BX237" s="561"/>
      <c r="BY237" s="561"/>
      <c r="BZ237" s="561"/>
      <c r="CA237" s="561"/>
      <c r="CB237" s="561"/>
      <c r="CC237" s="561"/>
      <c r="CD237" s="561"/>
    </row>
    <row r="238" spans="1:82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S238" s="561"/>
      <c r="BT238" s="561"/>
      <c r="BU238" s="561"/>
      <c r="BV238" s="561"/>
      <c r="BW238" s="561"/>
      <c r="BX238" s="561"/>
      <c r="BY238" s="561"/>
      <c r="BZ238" s="561"/>
      <c r="CA238" s="561"/>
      <c r="CB238" s="561"/>
      <c r="CC238" s="561"/>
      <c r="CD238" s="561"/>
    </row>
    <row r="239" spans="1:82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S239" s="561"/>
      <c r="BT239" s="561"/>
      <c r="BU239" s="561"/>
      <c r="BV239" s="561"/>
      <c r="BW239" s="561"/>
      <c r="BX239" s="561"/>
      <c r="BY239" s="561"/>
      <c r="BZ239" s="561"/>
      <c r="CA239" s="561"/>
      <c r="CB239" s="561"/>
      <c r="CC239" s="561"/>
      <c r="CD239" s="561"/>
    </row>
    <row r="240" spans="1:82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S240" s="561"/>
      <c r="BT240" s="561"/>
      <c r="BU240" s="561"/>
      <c r="BV240" s="561"/>
      <c r="BW240" s="561"/>
      <c r="BX240" s="561"/>
      <c r="BY240" s="561"/>
      <c r="BZ240" s="561"/>
      <c r="CA240" s="561"/>
      <c r="CB240" s="561"/>
      <c r="CC240" s="561"/>
      <c r="CD240" s="561"/>
    </row>
    <row r="241" spans="1:82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S241" s="561"/>
      <c r="BT241" s="561"/>
      <c r="BU241" s="561"/>
      <c r="BV241" s="561"/>
      <c r="BW241" s="561"/>
      <c r="BX241" s="561"/>
      <c r="BY241" s="561"/>
      <c r="BZ241" s="561"/>
      <c r="CA241" s="561"/>
      <c r="CB241" s="561"/>
      <c r="CC241" s="561"/>
      <c r="CD241" s="561"/>
    </row>
    <row r="242" spans="1:82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S242" s="561"/>
      <c r="BT242" s="561"/>
      <c r="BU242" s="561"/>
      <c r="BV242" s="561"/>
      <c r="BW242" s="561"/>
      <c r="BX242" s="561"/>
      <c r="BY242" s="561"/>
      <c r="BZ242" s="561"/>
      <c r="CA242" s="561"/>
      <c r="CB242" s="561"/>
      <c r="CC242" s="561"/>
      <c r="CD242" s="561"/>
    </row>
    <row r="243" spans="1:82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S243" s="561"/>
      <c r="BT243" s="561"/>
      <c r="BU243" s="561"/>
      <c r="BV243" s="561"/>
      <c r="BW243" s="561"/>
      <c r="BX243" s="561"/>
      <c r="BY243" s="561"/>
      <c r="BZ243" s="561"/>
      <c r="CA243" s="561"/>
      <c r="CB243" s="561"/>
      <c r="CC243" s="561"/>
      <c r="CD243" s="561"/>
    </row>
    <row r="244" spans="1:82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S244" s="561"/>
      <c r="BT244" s="561"/>
      <c r="BU244" s="561"/>
      <c r="BV244" s="561"/>
      <c r="BW244" s="561"/>
      <c r="BX244" s="561"/>
      <c r="BY244" s="561"/>
      <c r="BZ244" s="561"/>
      <c r="CA244" s="561"/>
      <c r="CB244" s="561"/>
      <c r="CC244" s="561"/>
      <c r="CD244" s="561"/>
    </row>
    <row r="245" spans="1:82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S245" s="561"/>
      <c r="BT245" s="561"/>
      <c r="BU245" s="561"/>
      <c r="BV245" s="561"/>
      <c r="BW245" s="561"/>
      <c r="BX245" s="561"/>
      <c r="BY245" s="561"/>
      <c r="BZ245" s="561"/>
      <c r="CA245" s="561"/>
      <c r="CB245" s="561"/>
      <c r="CC245" s="561"/>
      <c r="CD245" s="561"/>
    </row>
    <row r="246" spans="1:82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S246" s="561"/>
      <c r="BT246" s="561"/>
      <c r="BU246" s="561"/>
      <c r="BV246" s="561"/>
      <c r="BW246" s="561"/>
      <c r="BX246" s="561"/>
      <c r="BY246" s="561"/>
      <c r="BZ246" s="561"/>
      <c r="CA246" s="561"/>
      <c r="CB246" s="561"/>
      <c r="CC246" s="561"/>
      <c r="CD246" s="561"/>
    </row>
    <row r="247" spans="1:82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S247" s="561"/>
      <c r="BT247" s="561"/>
      <c r="BU247" s="561"/>
      <c r="BV247" s="561"/>
      <c r="BW247" s="561"/>
      <c r="BX247" s="561"/>
      <c r="BY247" s="561"/>
      <c r="BZ247" s="561"/>
      <c r="CA247" s="561"/>
      <c r="CB247" s="561"/>
      <c r="CC247" s="561"/>
      <c r="CD247" s="561"/>
    </row>
    <row r="248" spans="1:82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S248" s="561"/>
      <c r="BT248" s="561"/>
      <c r="BU248" s="561"/>
      <c r="BV248" s="561"/>
      <c r="BW248" s="561"/>
      <c r="BX248" s="561"/>
      <c r="BY248" s="561"/>
      <c r="BZ248" s="561"/>
      <c r="CA248" s="561"/>
      <c r="CB248" s="561"/>
      <c r="CC248" s="561"/>
      <c r="CD248" s="561"/>
    </row>
    <row r="249" spans="1:82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S249" s="561"/>
      <c r="BT249" s="561"/>
      <c r="BU249" s="561"/>
      <c r="BV249" s="561"/>
      <c r="BW249" s="561"/>
      <c r="BX249" s="561"/>
      <c r="BY249" s="561"/>
      <c r="BZ249" s="561"/>
      <c r="CA249" s="561"/>
      <c r="CB249" s="561"/>
      <c r="CC249" s="561"/>
      <c r="CD249" s="561"/>
    </row>
    <row r="250" spans="1:82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S250" s="561"/>
      <c r="BT250" s="561"/>
      <c r="BU250" s="561"/>
      <c r="BV250" s="561"/>
      <c r="BW250" s="561"/>
      <c r="BX250" s="561"/>
      <c r="BY250" s="561"/>
      <c r="BZ250" s="561"/>
      <c r="CA250" s="561"/>
      <c r="CB250" s="561"/>
      <c r="CC250" s="561"/>
      <c r="CD250" s="561"/>
    </row>
    <row r="251" spans="1:82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S251" s="561"/>
      <c r="BT251" s="561"/>
      <c r="BU251" s="561"/>
      <c r="BV251" s="561"/>
      <c r="BW251" s="561"/>
      <c r="BX251" s="561"/>
      <c r="BY251" s="561"/>
      <c r="BZ251" s="561"/>
      <c r="CA251" s="561"/>
      <c r="CB251" s="561"/>
      <c r="CC251" s="561"/>
      <c r="CD251" s="561"/>
    </row>
    <row r="252" spans="1:82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S252" s="561"/>
      <c r="BT252" s="561"/>
      <c r="BU252" s="561"/>
      <c r="BV252" s="561"/>
      <c r="BW252" s="561"/>
      <c r="BX252" s="561"/>
      <c r="BY252" s="561"/>
      <c r="BZ252" s="561"/>
      <c r="CA252" s="561"/>
      <c r="CB252" s="561"/>
      <c r="CC252" s="561"/>
      <c r="CD252" s="561"/>
    </row>
    <row r="253" spans="1:82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S253" s="561"/>
      <c r="BT253" s="561"/>
      <c r="BU253" s="561"/>
      <c r="BV253" s="561"/>
      <c r="BW253" s="561"/>
      <c r="BX253" s="561"/>
      <c r="BY253" s="561"/>
      <c r="BZ253" s="561"/>
      <c r="CA253" s="561"/>
      <c r="CB253" s="561"/>
      <c r="CC253" s="561"/>
      <c r="CD253" s="561"/>
    </row>
    <row r="254" spans="1:82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S254" s="561"/>
      <c r="BT254" s="561"/>
      <c r="BU254" s="561"/>
      <c r="BV254" s="561"/>
      <c r="BW254" s="561"/>
      <c r="BX254" s="561"/>
      <c r="BY254" s="561"/>
      <c r="BZ254" s="561"/>
      <c r="CA254" s="561"/>
      <c r="CB254" s="561"/>
      <c r="CC254" s="561"/>
      <c r="CD254" s="561"/>
    </row>
    <row r="255" spans="1:82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S255" s="561"/>
      <c r="BT255" s="561"/>
      <c r="BU255" s="561"/>
      <c r="BV255" s="561"/>
      <c r="BW255" s="561"/>
      <c r="BX255" s="561"/>
      <c r="BY255" s="561"/>
      <c r="BZ255" s="561"/>
      <c r="CA255" s="561"/>
      <c r="CB255" s="561"/>
      <c r="CC255" s="561"/>
      <c r="CD255" s="561"/>
    </row>
    <row r="256" spans="1:82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S256" s="561"/>
      <c r="BT256" s="561"/>
      <c r="BU256" s="561"/>
      <c r="BV256" s="561"/>
      <c r="BW256" s="561"/>
      <c r="BX256" s="561"/>
      <c r="BY256" s="561"/>
      <c r="BZ256" s="561"/>
      <c r="CA256" s="561"/>
      <c r="CB256" s="561"/>
      <c r="CC256" s="561"/>
      <c r="CD256" s="561"/>
    </row>
    <row r="257" spans="1:82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S257" s="561"/>
      <c r="BT257" s="561"/>
      <c r="BU257" s="561"/>
      <c r="BV257" s="561"/>
      <c r="BW257" s="561"/>
      <c r="BX257" s="561"/>
      <c r="BY257" s="561"/>
      <c r="BZ257" s="561"/>
      <c r="CA257" s="561"/>
      <c r="CB257" s="561"/>
      <c r="CC257" s="561"/>
      <c r="CD257" s="561"/>
    </row>
    <row r="258" spans="1:82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P258" s="561"/>
      <c r="BQ258" s="561"/>
      <c r="BR258" s="561"/>
      <c r="BS258" s="561"/>
      <c r="BT258" s="561"/>
      <c r="BU258" s="561"/>
      <c r="BV258" s="561"/>
      <c r="BW258" s="561"/>
      <c r="BX258" s="561"/>
      <c r="BY258" s="561"/>
      <c r="BZ258" s="561"/>
      <c r="CA258" s="561"/>
      <c r="CB258" s="561"/>
      <c r="CC258" s="561"/>
      <c r="CD258" s="561"/>
    </row>
    <row r="259" spans="1:82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J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P259" s="561"/>
      <c r="BQ259" s="561"/>
      <c r="BR259" s="561"/>
      <c r="BS259" s="561"/>
      <c r="BT259" s="561"/>
      <c r="BU259" s="561"/>
      <c r="BV259" s="561"/>
      <c r="BW259" s="561"/>
      <c r="BX259" s="561"/>
      <c r="BY259" s="561"/>
      <c r="BZ259" s="561"/>
      <c r="CA259" s="561"/>
      <c r="CB259" s="561"/>
      <c r="CC259" s="561"/>
      <c r="CD259" s="561"/>
    </row>
  </sheetData>
  <autoFilter ref="A22:CJ67"/>
  <phoneticPr fontId="55" type="noConversion"/>
  <conditionalFormatting sqref="I1:J13 N20:P21 L1:L13 K78:L206 I14:L14 I78:J235 P68:P242 N68:O235 I18:L21 N23:P67">
    <cfRule type="cellIs" dxfId="939" priority="166" stopIfTrue="1" operator="equal">
      <formula>"U"</formula>
    </cfRule>
    <cfRule type="cellIs" dxfId="938" priority="167" stopIfTrue="1" operator="equal">
      <formula>"O"</formula>
    </cfRule>
  </conditionalFormatting>
  <conditionalFormatting sqref="M23:M235">
    <cfRule type="cellIs" dxfId="937" priority="168" stopIfTrue="1" operator="equal">
      <formula>"W"</formula>
    </cfRule>
    <cfRule type="cellIs" dxfId="936" priority="169" stopIfTrue="1" operator="equal">
      <formula>"D"</formula>
    </cfRule>
  </conditionalFormatting>
  <conditionalFormatting sqref="AL23:AL235">
    <cfRule type="cellIs" dxfId="935" priority="170" stopIfTrue="1" operator="notEqual">
      <formula>11</formula>
    </cfRule>
    <cfRule type="cellIs" dxfId="934" priority="171" stopIfTrue="1" operator="between">
      <formula>0</formula>
      <formula>20</formula>
    </cfRule>
  </conditionalFormatting>
  <conditionalFormatting sqref="AK22:AK166">
    <cfRule type="cellIs" dxfId="933" priority="160" stopIfTrue="1" operator="notEqual">
      <formula>0</formula>
    </cfRule>
    <cfRule type="cellIs" dxfId="932" priority="161" stopIfTrue="1" operator="between">
      <formula>0</formula>
      <formula>20</formula>
    </cfRule>
  </conditionalFormatting>
  <conditionalFormatting sqref="AJ22:AJ90">
    <cfRule type="cellIs" dxfId="931" priority="159" operator="equal">
      <formula>"T"</formula>
    </cfRule>
  </conditionalFormatting>
  <conditionalFormatting sqref="T78">
    <cfRule type="cellIs" dxfId="930" priority="158" operator="lessThan">
      <formula>0</formula>
    </cfRule>
  </conditionalFormatting>
  <conditionalFormatting sqref="K74:L74">
    <cfRule type="cellIs" dxfId="929" priority="156" stopIfTrue="1" operator="equal">
      <formula>"U"</formula>
    </cfRule>
    <cfRule type="cellIs" dxfId="928" priority="157" stopIfTrue="1" operator="equal">
      <formula>"O"</formula>
    </cfRule>
  </conditionalFormatting>
  <conditionalFormatting sqref="K27">
    <cfRule type="cellIs" dxfId="927" priority="154" stopIfTrue="1" operator="equal">
      <formula>"U"</formula>
    </cfRule>
    <cfRule type="cellIs" dxfId="926" priority="155" stopIfTrue="1" operator="equal">
      <formula>"O"</formula>
    </cfRule>
  </conditionalFormatting>
  <conditionalFormatting sqref="L37">
    <cfRule type="cellIs" dxfId="925" priority="152" stopIfTrue="1" operator="equal">
      <formula>"U"</formula>
    </cfRule>
    <cfRule type="cellIs" dxfId="924" priority="153" stopIfTrue="1" operator="equal">
      <formula>"O"</formula>
    </cfRule>
  </conditionalFormatting>
  <conditionalFormatting sqref="K41">
    <cfRule type="cellIs" dxfId="923" priority="150" stopIfTrue="1" operator="equal">
      <formula>"U"</formula>
    </cfRule>
    <cfRule type="cellIs" dxfId="922" priority="151" stopIfTrue="1" operator="equal">
      <formula>"O"</formula>
    </cfRule>
  </conditionalFormatting>
  <conditionalFormatting sqref="K49">
    <cfRule type="cellIs" dxfId="921" priority="148" stopIfTrue="1" operator="equal">
      <formula>"U"</formula>
    </cfRule>
    <cfRule type="cellIs" dxfId="920" priority="149" stopIfTrue="1" operator="equal">
      <formula>"O"</formula>
    </cfRule>
  </conditionalFormatting>
  <conditionalFormatting sqref="L49">
    <cfRule type="cellIs" dxfId="919" priority="146" stopIfTrue="1" operator="equal">
      <formula>"U"</formula>
    </cfRule>
    <cfRule type="cellIs" dxfId="918" priority="147" stopIfTrue="1" operator="equal">
      <formula>"O"</formula>
    </cfRule>
  </conditionalFormatting>
  <conditionalFormatting sqref="B45:J46 A61:G61 I61:J61 A62:J67 A69:J115 B68:J68 A23:J44 A47:J47 A48:G48 A49:J56 A58:J60 A57:I57">
    <cfRule type="expression" dxfId="917" priority="145">
      <formula>"J24=""J1L"""</formula>
    </cfRule>
  </conditionalFormatting>
  <conditionalFormatting sqref="L71">
    <cfRule type="cellIs" dxfId="916" priority="122" stopIfTrue="1" operator="equal">
      <formula>"U"</formula>
    </cfRule>
    <cfRule type="cellIs" dxfId="915" priority="123" stopIfTrue="1" operator="equal">
      <formula>"O"</formula>
    </cfRule>
  </conditionalFormatting>
  <conditionalFormatting sqref="L25">
    <cfRule type="cellIs" dxfId="914" priority="108" stopIfTrue="1" operator="equal">
      <formula>"U"</formula>
    </cfRule>
    <cfRule type="cellIs" dxfId="913" priority="109" stopIfTrue="1" operator="equal">
      <formula>"O"</formula>
    </cfRule>
  </conditionalFormatting>
  <conditionalFormatting sqref="AV69 BU70:BV103 BU23:BV68 BK23:BK35 AY29:BA35 AY36:AZ36 BO70:BO103 CC23:CG103 AS39 AR23:AS38 AY37:BA43 AW23:AX43 BY23:BY103 AY23:BC28 BB29:BC43 AO23:AO38 AP23:AQ46 AR40:AS46 AT23:AT46 AO40:AO46 AW44:BC46 BN48:BN103 AM34:AM38 BI51:BI65 BZ70:CB103 BZ23:CB68 BK37:BK47 BJ23:BJ47 BG23:BI50 BG66:BI68 BE23:BF68 BG51:BG65 AN34:AN56 AV23:AV46 BL23:BR47 AU23:AU68 AM23:AN32 BD23:BD32 AM70:BM103 BD40:BD68 AM40:AM68 AN60:AN68 BJ48:BM68 AV47:BC68 BO48:BO68 BP48:BR103 AO47:AT68">
    <cfRule type="expression" dxfId="912" priority="107">
      <formula>OR(AM23="b",AM23="inj",AM23="??",AM23="ban",AM23="INT")</formula>
    </cfRule>
  </conditionalFormatting>
  <conditionalFormatting sqref="K37">
    <cfRule type="cellIs" dxfId="911" priority="104" stopIfTrue="1" operator="equal">
      <formula>"U"</formula>
    </cfRule>
    <cfRule type="cellIs" dxfId="910" priority="105" stopIfTrue="1" operator="equal">
      <formula>"O"</formula>
    </cfRule>
  </conditionalFormatting>
  <conditionalFormatting sqref="L41">
    <cfRule type="cellIs" dxfId="909" priority="102" stopIfTrue="1" operator="equal">
      <formula>"U"</formula>
    </cfRule>
    <cfRule type="cellIs" dxfId="908" priority="103" stopIfTrue="1" operator="equal">
      <formula>"O"</formula>
    </cfRule>
  </conditionalFormatting>
  <conditionalFormatting sqref="A46">
    <cfRule type="expression" dxfId="907" priority="100">
      <formula>"J24=""J1L"""</formula>
    </cfRule>
  </conditionalFormatting>
  <conditionalFormatting sqref="H61">
    <cfRule type="expression" dxfId="906" priority="95">
      <formula>"J24=""J1L"""</formula>
    </cfRule>
  </conditionalFormatting>
  <conditionalFormatting sqref="L61">
    <cfRule type="cellIs" dxfId="905" priority="93" stopIfTrue="1" operator="equal">
      <formula>"U"</formula>
    </cfRule>
    <cfRule type="cellIs" dxfId="904" priority="94" stopIfTrue="1" operator="equal">
      <formula>"O"</formula>
    </cfRule>
  </conditionalFormatting>
  <conditionalFormatting sqref="A68">
    <cfRule type="expression" dxfId="903" priority="92">
      <formula>"J24=""J1L"""</formula>
    </cfRule>
  </conditionalFormatting>
  <conditionalFormatting sqref="BU19:BV19 BZ19:CB19 AM19:BQ19">
    <cfRule type="expression" dxfId="902" priority="82">
      <formula>OR(AM19="A",AM19="CF",AM19="SS",AM19="ST",AM19="AF",AM19="RW",AM19="LW")</formula>
    </cfRule>
    <cfRule type="expression" dxfId="901" priority="83">
      <formula>OR(AM19="M",AM19="CM",AM19="LM",AM19="RM",AM19="DM",AM19="AM")</formula>
    </cfRule>
    <cfRule type="expression" dxfId="900" priority="84">
      <formula>OR(AM19="D",AM19="CB",AM19="LB",AM19="RB")</formula>
    </cfRule>
    <cfRule type="expression" dxfId="899" priority="85">
      <formula>OR(AM19="G",AM19="GK")</formula>
    </cfRule>
  </conditionalFormatting>
  <conditionalFormatting sqref="BU19:BV19 BZ19:CB19 AM19:BQ19">
    <cfRule type="expression" dxfId="898" priority="78">
      <formula>OR(AM19="A",AM19="CF",AM19="SS",AM19="ST",AM19="RW",AM19="LW")</formula>
    </cfRule>
    <cfRule type="expression" dxfId="897" priority="79">
      <formula>OR(AM19="M",AM19="CM",AM19="LM",AM19="RM",AM19="DM",AM19="AM")</formula>
    </cfRule>
    <cfRule type="expression" dxfId="896" priority="80">
      <formula>OR(AM19="D",AM19="CB",AM19="LB",AM19="RB")</formula>
    </cfRule>
    <cfRule type="expression" dxfId="895" priority="81">
      <formula>OR(AM19="G",AM19="GK")</formula>
    </cfRule>
  </conditionalFormatting>
  <conditionalFormatting sqref="BW19:BX19">
    <cfRule type="expression" dxfId="894" priority="61">
      <formula>OR(BW19="A",BW19="CF",BW19="SS",BW19="ST",BW19="AF",BW19="RW",BW19="LW")</formula>
    </cfRule>
    <cfRule type="expression" dxfId="893" priority="62">
      <formula>OR(BW19="M",BW19="CM",BW19="LM",BW19="RM",BW19="DM",BW19="AM")</formula>
    </cfRule>
    <cfRule type="expression" dxfId="892" priority="63">
      <formula>OR(BW19="D",BW19="CB",BW19="LB",BW19="RB")</formula>
    </cfRule>
    <cfRule type="expression" dxfId="891" priority="64">
      <formula>OR(BW19="G",BW19="GK")</formula>
    </cfRule>
  </conditionalFormatting>
  <conditionalFormatting sqref="BW19:BX19">
    <cfRule type="expression" dxfId="890" priority="57">
      <formula>OR(BW19="A",BW19="CF",BW19="SS",BW19="ST",BW19="RW",BW19="LW")</formula>
    </cfRule>
    <cfRule type="expression" dxfId="889" priority="58">
      <formula>OR(BW19="M",BW19="CM",BW19="LM",BW19="RM",BW19="DM",BW19="AM")</formula>
    </cfRule>
    <cfRule type="expression" dxfId="888" priority="59">
      <formula>OR(BW19="D",BW19="CB",BW19="LB",BW19="RB")</formula>
    </cfRule>
    <cfRule type="expression" dxfId="887" priority="60">
      <formula>OR(BW19="G",BW19="GK")</formula>
    </cfRule>
  </conditionalFormatting>
  <conditionalFormatting sqref="BZ16:CB16 AM16:BX16">
    <cfRule type="top10" dxfId="886" priority="669" stopIfTrue="1" rank="5"/>
  </conditionalFormatting>
  <conditionalFormatting sqref="BZ15:CB15 AM15:BX15">
    <cfRule type="top10" dxfId="885" priority="671" rank="11"/>
  </conditionalFormatting>
  <conditionalFormatting sqref="BZ17:CB17 AM17:BX17">
    <cfRule type="top10" dxfId="884" priority="673" stopIfTrue="1" rank="5"/>
  </conditionalFormatting>
  <conditionalFormatting sqref="BZ14:CB14 AM14:BX14">
    <cfRule type="top10" dxfId="883" priority="675" rank="11"/>
  </conditionalFormatting>
  <conditionalFormatting sqref="BW23:BW68 BW70:BW103">
    <cfRule type="expression" dxfId="882" priority="65">
      <formula>OR(BW23="b",BW23="inj",BW23="??",BW23="ban",BW23="INT")</formula>
    </cfRule>
  </conditionalFormatting>
  <conditionalFormatting sqref="BT70:BT103 BT23:BT68">
    <cfRule type="expression" dxfId="881" priority="52">
      <formula>OR(BT23="b",BT23="inj",BT23="??",BT23="ban",BT23="INT")</formula>
    </cfRule>
  </conditionalFormatting>
  <conditionalFormatting sqref="BT19">
    <cfRule type="expression" dxfId="880" priority="48">
      <formula>OR(BT19="A",BT19="CF",BT19="SS",BT19="ST",BT19="AF",BT19="RW",BT19="LW")</formula>
    </cfRule>
    <cfRule type="expression" dxfId="879" priority="49">
      <formula>OR(BT19="M",BT19="CM",BT19="LM",BT19="RM",BT19="DM",BT19="AM")</formula>
    </cfRule>
    <cfRule type="expression" dxfId="878" priority="50">
      <formula>OR(BT19="D",BT19="CB",BT19="LB",BT19="RB")</formula>
    </cfRule>
    <cfRule type="expression" dxfId="877" priority="51">
      <formula>OR(BT19="G",BT19="GK")</formula>
    </cfRule>
  </conditionalFormatting>
  <conditionalFormatting sqref="BT19">
    <cfRule type="expression" dxfId="876" priority="44">
      <formula>OR(BT19="A",BT19="CF",BT19="SS",BT19="ST",BT19="RW",BT19="LW")</formula>
    </cfRule>
    <cfRule type="expression" dxfId="875" priority="45">
      <formula>OR(BT19="M",BT19="CM",BT19="LM",BT19="RM",BT19="DM",BT19="AM")</formula>
    </cfRule>
    <cfRule type="expression" dxfId="874" priority="46">
      <formula>OR(BT19="D",BT19="CB",BT19="LB",BT19="RB")</formula>
    </cfRule>
    <cfRule type="expression" dxfId="873" priority="47">
      <formula>OR(BT19="G",BT19="GK")</formula>
    </cfRule>
  </conditionalFormatting>
  <conditionalFormatting sqref="BD33:BD39">
    <cfRule type="expression" dxfId="872" priority="43">
      <formula>OR(BD33="b",BD33="inj",BD33="??",BD33="ban",BD33="INT")</formula>
    </cfRule>
  </conditionalFormatting>
  <conditionalFormatting sqref="BA36">
    <cfRule type="expression" dxfId="871" priority="42">
      <formula>OR(BA36="b",BA36="inj",BA36="??",BA36="ban",BA36="INT")</formula>
    </cfRule>
  </conditionalFormatting>
  <conditionalFormatting sqref="BK36">
    <cfRule type="expression" dxfId="870" priority="41">
      <formula>OR(BK36="b",BK36="inj",BK36="??",BK36="ban",BK36="INT")</formula>
    </cfRule>
  </conditionalFormatting>
  <conditionalFormatting sqref="BS70:BS103 BS23:BS68">
    <cfRule type="expression" dxfId="869" priority="36">
      <formula>OR(BS23="b",BS23="inj",BS23="??",BS23="ban",BS23="INT")</formula>
    </cfRule>
  </conditionalFormatting>
  <conditionalFormatting sqref="BS19">
    <cfRule type="expression" dxfId="868" priority="24">
      <formula>OR(BS19="A",BS19="CF",BS19="SS",BS19="ST",BS19="AF",BS19="RW",BS19="LW")</formula>
    </cfRule>
    <cfRule type="expression" dxfId="867" priority="25">
      <formula>OR(BS19="M",BS19="CM",BS19="LM",BS19="RM",BS19="DM",BS19="AM")</formula>
    </cfRule>
    <cfRule type="expression" dxfId="866" priority="26">
      <formula>OR(BS19="D",BS19="CB",BS19="LB",BS19="RB")</formula>
    </cfRule>
    <cfRule type="expression" dxfId="865" priority="27">
      <formula>OR(BS19="G",BS19="GK")</formula>
    </cfRule>
  </conditionalFormatting>
  <conditionalFormatting sqref="BS19">
    <cfRule type="expression" dxfId="864" priority="20">
      <formula>OR(BS19="A",BS19="CF",BS19="SS",BS19="ST",BS19="RW",BS19="LW")</formula>
    </cfRule>
    <cfRule type="expression" dxfId="863" priority="21">
      <formula>OR(BS19="M",BS19="CM",BS19="LM",BS19="RM",BS19="DM",BS19="AM")</formula>
    </cfRule>
    <cfRule type="expression" dxfId="862" priority="22">
      <formula>OR(BS19="D",BS19="CB",BS19="LB",BS19="RB")</formula>
    </cfRule>
    <cfRule type="expression" dxfId="861" priority="23">
      <formula>OR(BS19="G",BS19="GK")</formula>
    </cfRule>
  </conditionalFormatting>
  <conditionalFormatting sqref="BX23:BX68 BX70:BX103">
    <cfRule type="expression" dxfId="860" priority="15">
      <formula>OR(BX23="b",BX23="inj",BX23="??",BX23="ban",BX23="INT")</formula>
    </cfRule>
  </conditionalFormatting>
  <conditionalFormatting sqref="H48:J48">
    <cfRule type="expression" dxfId="859" priority="6">
      <formula>"J24=""J1L"""</formula>
    </cfRule>
  </conditionalFormatting>
  <conditionalFormatting sqref="BH51:BH55 BH58:BH65">
    <cfRule type="expression" dxfId="858" priority="5">
      <formula>OR(BH51="b",BH51="inj",BH51="??",BH51="ban",BH51="INT")</formula>
    </cfRule>
  </conditionalFormatting>
  <conditionalFormatting sqref="J57">
    <cfRule type="expression" dxfId="857" priority="4">
      <formula>"J24=""J1L"""</formula>
    </cfRule>
  </conditionalFormatting>
  <conditionalFormatting sqref="BH57">
    <cfRule type="expression" dxfId="856" priority="3">
      <formula>OR(BH57="b",BH57="inj",BH57="??",BH57="ban",BH57="INT")</formula>
    </cfRule>
  </conditionalFormatting>
  <conditionalFormatting sqref="BH56">
    <cfRule type="expression" dxfId="855" priority="2">
      <formula>OR(BH56="b",BH56="inj",BH56="??",BH56="ban",BH56="INT")</formula>
    </cfRule>
  </conditionalFormatting>
  <conditionalFormatting sqref="AN57:AN59">
    <cfRule type="expression" dxfId="854" priority="1">
      <formula>OR(AN57="b",AN57="inj",AN57="??",AN57="ban",AN57="INT")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$J23:$J189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CG259"/>
  <sheetViews>
    <sheetView zoomScale="80" zoomScaleNormal="80" workbookViewId="0">
      <pane xSplit="38" ySplit="22" topLeftCell="AM38" activePane="bottomRight" state="frozen"/>
      <selection activeCell="BC70" sqref="BC70"/>
      <selection pane="topRight" activeCell="BC70" sqref="BC70"/>
      <selection pane="bottomLeft" activeCell="BC70" sqref="BC70"/>
      <selection pane="bottomRight" activeCell="BE61" sqref="BE61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5" width="3.85546875" style="562" customWidth="1"/>
    <col min="46" max="46" width="3.85546875" style="561" customWidth="1"/>
    <col min="47" max="49" width="3.85546875" style="562" customWidth="1"/>
    <col min="50" max="50" width="3.85546875" style="561" customWidth="1"/>
    <col min="51" max="70" width="3.85546875" style="562" customWidth="1"/>
    <col min="71" max="71" width="3.85546875" style="561" customWidth="1"/>
    <col min="72" max="73" width="3.85546875" style="562" customWidth="1"/>
    <col min="74" max="74" width="3.85546875" style="561" customWidth="1"/>
    <col min="75" max="76" width="3.85546875" style="562" customWidth="1"/>
    <col min="77" max="105" width="3.85546875" style="561" customWidth="1"/>
    <col min="106" max="16384" width="9.140625" style="561"/>
  </cols>
  <sheetData>
    <row r="1" spans="1:78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 t="shared" ref="AM1:AS1" si="0">AM21</f>
        <v>林　彰洋</v>
      </c>
      <c r="AN1" s="558" t="str">
        <f>AN21</f>
        <v>丸山　祐市</v>
      </c>
      <c r="AO1" s="558"/>
      <c r="AP1" s="558"/>
      <c r="AQ1" s="558" t="str">
        <f t="shared" si="0"/>
        <v>太田　宏介</v>
      </c>
      <c r="AR1" s="558" t="str">
        <f>AR21</f>
        <v>室屋　成</v>
      </c>
      <c r="AS1" s="558" t="str">
        <f t="shared" si="0"/>
        <v>橋本　拳人</v>
      </c>
      <c r="AU1" s="558"/>
      <c r="AV1" s="558"/>
      <c r="AW1" s="558"/>
      <c r="AY1" s="558" t="str">
        <f t="shared" ref="AY1:BG1" si="1">AY21</f>
        <v>大久保　択生</v>
      </c>
      <c r="AZ1" s="558" t="str">
        <f t="shared" si="1"/>
        <v>廣末　陸</v>
      </c>
      <c r="BA1" s="558" t="str">
        <f t="shared" si="1"/>
        <v>波多野　豪</v>
      </c>
      <c r="BB1" s="558" t="str">
        <f>BB21</f>
        <v>森重　真人</v>
      </c>
      <c r="BC1" s="558"/>
      <c r="BD1" s="558" t="str">
        <f t="shared" si="1"/>
        <v>岡崎　慎</v>
      </c>
      <c r="BE1" s="558" t="str">
        <f t="shared" si="1"/>
        <v>山田　将之</v>
      </c>
      <c r="BF1" s="558" t="str">
        <f t="shared" si="1"/>
        <v>小川　諒也</v>
      </c>
      <c r="BG1" s="558" t="str">
        <f t="shared" si="1"/>
        <v>柳　貴博</v>
      </c>
      <c r="BH1" s="558"/>
      <c r="BI1" s="558"/>
      <c r="BJ1" s="558"/>
      <c r="BK1" s="558"/>
      <c r="BL1" s="558" t="str">
        <f>BL21</f>
        <v>内田　宅哉</v>
      </c>
      <c r="BM1" s="558"/>
      <c r="BN1" s="558" t="str">
        <f>BN21</f>
        <v>ユ　インス</v>
      </c>
      <c r="BO1" s="558" t="str">
        <f>BO21</f>
        <v>佐々木　渉</v>
      </c>
      <c r="BP1" s="558" t="s">
        <v>1431</v>
      </c>
      <c r="BQ1" s="558"/>
      <c r="BR1" s="558"/>
      <c r="BT1" s="558"/>
      <c r="BU1" s="558"/>
      <c r="BW1" s="558"/>
      <c r="BX1" s="558" t="str">
        <f>BX21</f>
        <v>河野　広貴</v>
      </c>
    </row>
    <row r="2" spans="1:78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SUM(IF(M$23:M$189="",0,1)*IF(ISBLANK($R$1),1,IF($J$23:$J$189=$R$1,1,0)))</f>
        <v>45</v>
      </c>
      <c r="AM2" s="555">
        <f t="array" ref="AM2">SUM(IF(ISBLANK(AM$66:AM$189),0,IF(AM$66:AM$189="susp",0,1))*IF(ISBLANK($R$1),1,IF($J$23:$J$189=$R$1,1,0)))</f>
        <v>2</v>
      </c>
      <c r="AN2" s="555">
        <f t="array" ref="AN2">SUM(IF(ISBLANK(AN$66:AN$189),0,IF(AN$66:AN$189="susp",0,1))*IF(ISBLANK($R$1),1,IF($J$23:$J$189=$R$1,1,0)))</f>
        <v>2</v>
      </c>
      <c r="AO2" s="555"/>
      <c r="AP2" s="555"/>
      <c r="AQ2" s="555">
        <f t="array" ref="AQ2">SUM(IF(ISBLANK(AQ$66:AQ$189),0,IF(AQ$66:AQ$189="susp",0,1))*IF(ISBLANK($R$1),1,IF($J$23:$J$189=$R$1,1,0)))</f>
        <v>2</v>
      </c>
      <c r="AR2" s="555">
        <f t="array" ref="AR2">SUM(IF(ISBLANK(AR$66:AR$189),0,IF(AR$66:AR$189="susp",0,1))*IF(ISBLANK($R$1),1,IF($J$23:$J$189=$R$1,1,0)))</f>
        <v>2</v>
      </c>
      <c r="AS2" s="555">
        <f t="array" ref="AS2">SUM(IF(ISBLANK(AS$66:AS$189),0,IF(AS$66:AS$189="susp",0,1))*IF(ISBLANK($R$1),1,IF($J$23:$J$189=$R$1,1,0)))</f>
        <v>2</v>
      </c>
      <c r="AU2" s="555"/>
      <c r="AV2" s="555"/>
      <c r="AW2" s="555"/>
      <c r="AY2" s="555">
        <f t="array" ref="AY2">SUM(IF(ISBLANK(AY$66:AY$189),0,IF(AY$66:AY$189="susp",0,1))*IF(ISBLANK($R$1),1,IF($J$23:$J$189=$R$1,1,0)))</f>
        <v>2</v>
      </c>
      <c r="AZ2" s="555">
        <f t="array" ref="AZ2">SUM(IF(ISBLANK(AZ$66:AZ$189),0,IF(AZ$66:AZ$189="susp",0,1))*IF(ISBLANK($R$1),1,IF($J$23:$J$189=$R$1,1,0)))</f>
        <v>1</v>
      </c>
      <c r="BA2" s="555">
        <f t="array" ref="BA2">SUM(IF(ISBLANK(BA$66:BA$189),0,IF(BA$66:BA$189="susp",0,1))*IF(ISBLANK($R$1),1,IF($J$23:$J$189=$R$1,1,0)))</f>
        <v>1</v>
      </c>
      <c r="BB2" s="555">
        <f t="array" ref="BB2">SUM(IF(ISBLANK(BB$66:BB$189),0,IF(BB$66:BB$189="susp",0,1))*IF(ISBLANK($R$1),1,IF($J$23:$J$189=$R$1,1,0)))</f>
        <v>2</v>
      </c>
      <c r="BC2" s="555"/>
      <c r="BD2" s="555">
        <f t="array" ref="BD2">SUM(IF(ISBLANK(BD$66:BD$189),0,IF(BD$66:BD$189="susp",0,1))*IF(ISBLANK($R$1),1,IF($J$23:$J$189=$R$1,1,0)))</f>
        <v>2</v>
      </c>
      <c r="BE2" s="555">
        <f t="array" ref="BE2">SUM(IF(ISBLANK(BE$66:BE$189),0,IF(BE$66:BE$189="susp",0,1))*IF(ISBLANK($R$1),1,IF($J$23:$J$189=$R$1,1,0)))</f>
        <v>2</v>
      </c>
      <c r="BF2" s="555">
        <f t="array" ref="BF2">SUM(IF(ISBLANK(BF$66:BF$189),0,IF(BF$66:BF$189="susp",0,1))*IF(ISBLANK($R$1),1,IF($J$23:$J$189=$R$1,1,0)))</f>
        <v>1</v>
      </c>
      <c r="BG2" s="555">
        <f t="array" ref="BG2">SUM(IF(ISBLANK(BG$66:BG$189),0,IF(BG$66:BG$189="susp",0,1))*IF(ISBLANK($R$1),1,IF($J$23:$J$189=$R$1,1,0)))</f>
        <v>2</v>
      </c>
      <c r="BH2" s="555"/>
      <c r="BI2" s="555"/>
      <c r="BJ2" s="555"/>
      <c r="BK2" s="555"/>
      <c r="BL2" s="555">
        <f t="array" ref="BL2">SUM(IF(ISBLANK(BL$66:BL$189),0,IF(BL$66:BL$189="susp",0,1))*IF(ISBLANK($R$1),1,IF($J$23:$J$189=$R$1,1,0)))</f>
        <v>1</v>
      </c>
      <c r="BM2" s="555"/>
      <c r="BN2" s="555">
        <f t="array" ref="BN2">SUM(IF(ISBLANK(BN$66:BN$189),0,IF(BN$66:BN$189="susp",0,1))*IF(ISBLANK($R$1),1,IF($J$23:$J$189=$R$1,1,0)))</f>
        <v>2</v>
      </c>
      <c r="BO2" s="555">
        <f t="array" ref="BO2">SUM(IF(ISBLANK(BO$66:BO$189),0,IF(BO$66:BO$189="susp",0,1))*IF(ISBLANK($R$1),1,IF($J$23:$J$189=$R$1,1,0)))</f>
        <v>2</v>
      </c>
      <c r="BP2" s="555">
        <f t="array" ref="BP2">SUM(IF(ISBLANK(BP$66:BP$189),0,IF(BP$66:BP$189="susp",0,1))*IF(ISBLANK($R$1),1,IF($J$23:$J$189=$R$1,1,0)))</f>
        <v>1</v>
      </c>
      <c r="BQ2" s="555"/>
      <c r="BR2" s="555"/>
      <c r="BT2" s="555"/>
      <c r="BU2" s="555"/>
      <c r="BW2" s="555"/>
      <c r="BX2" s="555">
        <f t="array" ref="BX2">SUM(IF(ISBLANK(BX$66:BX$189),0,IF(BX$66:BX$189="susp",0,1))*IF(ISBLANK($R$1),1,IF($J$23:$J$189=$R$1,1,0)))</f>
        <v>0</v>
      </c>
    </row>
    <row r="3" spans="1:78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SUM(IF(M$23:M$189="W",1,0)*IF(ISBLANK($R$1),1,IF($J$23:$J$189=$R$1,1,0)))</f>
        <v>16</v>
      </c>
      <c r="AM3" s="555" t="e">
        <f t="array" ref="AM3">SUM(IF(ISTEXT(AM$66:AM$189),1,0)*IF(($M$23:$M$189)="W",1,0)*IF(ISBLANK($R$1),1,IF($J$23:$J$189=$R$1,1,0)))</f>
        <v>#N/A</v>
      </c>
      <c r="AN3" s="555" t="e">
        <f t="array" ref="AN3">SUM(IF(ISTEXT(AN$66:AN$189),1,0)*IF(($M$23:$M$189)="W",1,0)*IF(ISBLANK($R$1),1,IF($J$23:$J$189=$R$1,1,0)))</f>
        <v>#N/A</v>
      </c>
      <c r="AO3" s="555"/>
      <c r="AP3" s="555"/>
      <c r="AQ3" s="555" t="e">
        <f t="array" ref="AQ3">SUM(IF(ISTEXT(AQ$66:AQ$189),1,0)*IF(($M$23:$M$189)="W",1,0)*IF(ISBLANK($R$1),1,IF($J$23:$J$189=$R$1,1,0)))</f>
        <v>#N/A</v>
      </c>
      <c r="AR3" s="555" t="e">
        <f t="array" ref="AR3">SUM(IF(ISTEXT(AR$66:AR$189),1,0)*IF(($M$23:$M$189)="W",1,0)*IF(ISBLANK($R$1),1,IF($J$23:$J$189=$R$1,1,0)))</f>
        <v>#N/A</v>
      </c>
      <c r="AS3" s="555" t="e">
        <f t="array" ref="AS3">SUM(IF(ISTEXT(AS$66:AS$189),1,0)*IF(($M$23:$M$189)="W",1,0)*IF(ISBLANK($R$1),1,IF($J$23:$J$189=$R$1,1,0)))</f>
        <v>#N/A</v>
      </c>
      <c r="AU3" s="555"/>
      <c r="AV3" s="555"/>
      <c r="AW3" s="555"/>
      <c r="AY3" s="555" t="e">
        <f t="array" ref="AY3">SUM(IF(ISTEXT(AY$66:AY$189),1,0)*IF(($M$23:$M$189)="W",1,0)*IF(ISBLANK($R$1),1,IF($J$23:$J$189=$R$1,1,0)))</f>
        <v>#N/A</v>
      </c>
      <c r="AZ3" s="555" t="e">
        <f t="array" ref="AZ3">SUM(IF(ISTEXT(AZ$66:AZ$189),1,0)*IF(($M$23:$M$189)="W",1,0)*IF(ISBLANK($R$1),1,IF($J$23:$J$189=$R$1,1,0)))</f>
        <v>#N/A</v>
      </c>
      <c r="BA3" s="555" t="e">
        <f t="array" ref="BA3">SUM(IF(ISTEXT(BA$66:BA$189),1,0)*IF(($M$23:$M$189)="W",1,0)*IF(ISBLANK($R$1),1,IF($J$23:$J$189=$R$1,1,0)))</f>
        <v>#N/A</v>
      </c>
      <c r="BB3" s="555" t="e">
        <f t="array" ref="BB3">SUM(IF(ISTEXT(BB$66:BB$189),1,0)*IF(($M$23:$M$189)="W",1,0)*IF(ISBLANK($R$1),1,IF($J$23:$J$189=$R$1,1,0)))</f>
        <v>#N/A</v>
      </c>
      <c r="BC3" s="555"/>
      <c r="BD3" s="555" t="e">
        <f t="array" ref="BD3">SUM(IF(ISTEXT(BD$66:BD$189),1,0)*IF(($M$23:$M$189)="W",1,0)*IF(ISBLANK($R$1),1,IF($J$23:$J$189=$R$1,1,0)))</f>
        <v>#N/A</v>
      </c>
      <c r="BE3" s="555" t="e">
        <f t="array" ref="BE3">SUM(IF(ISTEXT(BE$66:BE$189),1,0)*IF(($M$23:$M$189)="W",1,0)*IF(ISBLANK($R$1),1,IF($J$23:$J$189=$R$1,1,0)))</f>
        <v>#N/A</v>
      </c>
      <c r="BF3" s="555" t="e">
        <f t="array" ref="BF3">SUM(IF(ISTEXT(BF$66:BF$189),1,0)*IF(($M$23:$M$189)="W",1,0)*IF(ISBLANK($R$1),1,IF($J$23:$J$189=$R$1,1,0)))</f>
        <v>#N/A</v>
      </c>
      <c r="BG3" s="555" t="e">
        <f t="array" ref="BG3">SUM(IF(ISTEXT(BG$66:BG$189),1,0)*IF(($M$23:$M$189)="W",1,0)*IF(ISBLANK($R$1),1,IF($J$23:$J$189=$R$1,1,0)))</f>
        <v>#N/A</v>
      </c>
      <c r="BH3" s="555"/>
      <c r="BI3" s="555"/>
      <c r="BJ3" s="555"/>
      <c r="BK3" s="555"/>
      <c r="BL3" s="555" t="e">
        <f t="array" ref="BL3">SUM(IF(ISTEXT(BL$66:BL$189),1,0)*IF(($M$23:$M$189)="W",1,0)*IF(ISBLANK($R$1),1,IF($J$23:$J$189=$R$1,1,0)))</f>
        <v>#N/A</v>
      </c>
      <c r="BM3" s="555"/>
      <c r="BN3" s="555" t="e">
        <f t="array" ref="BN3">SUM(IF(ISTEXT(BN$66:BN$189),1,0)*IF(($M$23:$M$189)="W",1,0)*IF(ISBLANK($R$1),1,IF($J$23:$J$189=$R$1,1,0)))</f>
        <v>#N/A</v>
      </c>
      <c r="BO3" s="555" t="e">
        <f t="array" ref="BO3">SUM(IF(ISTEXT(BO$66:BO$189),1,0)*IF(($M$23:$M$189)="W",1,0)*IF(ISBLANK($R$1),1,IF($J$23:$J$189=$R$1,1,0)))</f>
        <v>#N/A</v>
      </c>
      <c r="BP3" s="555" t="e">
        <f t="array" ref="BP3">SUM(IF(ISTEXT(BP$66:BP$189),1,0)*IF(($M$23:$M$189)="W",1,0)*IF(ISBLANK($R$1),1,IF($J$23:$J$189=$R$1,1,0)))</f>
        <v>#N/A</v>
      </c>
      <c r="BQ3" s="555"/>
      <c r="BR3" s="555"/>
      <c r="BT3" s="555"/>
      <c r="BU3" s="555"/>
      <c r="BW3" s="555"/>
      <c r="BX3" s="555" t="e">
        <f t="array" ref="BX3">SUM(IF(ISTEXT(BX$66:BX$189),1,0)*IF(($M$23:$M$189)="W",1,0)*IF(ISBLANK($R$1),1,IF($J$23:$J$189=$R$1,1,0)))</f>
        <v>#N/A</v>
      </c>
    </row>
    <row r="4" spans="1:78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SUM(IF(M$23:M$189="D",1,0)*IF(ISBLANK($R$1),1,IF($J$23:$J$189=$R$1,1,0)))</f>
        <v>11</v>
      </c>
      <c r="AM4" s="555" t="e">
        <f t="array" ref="AM4">SUM(IF(ISTEXT(AM$66:AM$189),1,0)*IF(($M$23:$M$189)="D",1,0)*IF(ISBLANK($R$1),1,IF($J$23:$J$189=$R$1,1,0)))</f>
        <v>#N/A</v>
      </c>
      <c r="AN4" s="555" t="e">
        <f t="array" ref="AN4">SUM(IF(ISTEXT(AN$66:AN$189),1,0)*IF(($M$23:$M$189)="D",1,0)*IF(ISBLANK($R$1),1,IF($J$23:$J$189=$R$1,1,0)))</f>
        <v>#N/A</v>
      </c>
      <c r="AO4" s="555"/>
      <c r="AP4" s="555"/>
      <c r="AQ4" s="555" t="e">
        <f t="array" ref="AQ4">SUM(IF(ISTEXT(AQ$66:AQ$189),1,0)*IF(($M$23:$M$189)="D",1,0)*IF(ISBLANK($R$1),1,IF($J$23:$J$189=$R$1,1,0)))</f>
        <v>#N/A</v>
      </c>
      <c r="AR4" s="555" t="e">
        <f t="array" ref="AR4">SUM(IF(ISTEXT(AR$66:AR$189),1,0)*IF(($M$23:$M$189)="D",1,0)*IF(ISBLANK($R$1),1,IF($J$23:$J$189=$R$1,1,0)))</f>
        <v>#N/A</v>
      </c>
      <c r="AS4" s="555" t="e">
        <f t="array" ref="AS4">SUM(IF(ISTEXT(AS$66:AS$189),1,0)*IF(($M$23:$M$189)="D",1,0)*IF(ISBLANK($R$1),1,IF($J$23:$J$189=$R$1,1,0)))</f>
        <v>#N/A</v>
      </c>
      <c r="AU4" s="555"/>
      <c r="AV4" s="555"/>
      <c r="AW4" s="555"/>
      <c r="AY4" s="555" t="e">
        <f t="array" ref="AY4">SUM(IF(ISTEXT(AY$66:AY$189),1,0)*IF(($M$23:$M$189)="D",1,0)*IF(ISBLANK($R$1),1,IF($J$23:$J$189=$R$1,1,0)))</f>
        <v>#N/A</v>
      </c>
      <c r="AZ4" s="555" t="e">
        <f t="array" ref="AZ4">SUM(IF(ISTEXT(AZ$66:AZ$189),1,0)*IF(($M$23:$M$189)="D",1,0)*IF(ISBLANK($R$1),1,IF($J$23:$J$189=$R$1,1,0)))</f>
        <v>#N/A</v>
      </c>
      <c r="BA4" s="555" t="e">
        <f t="array" ref="BA4">SUM(IF(ISTEXT(BA$66:BA$189),1,0)*IF(($M$23:$M$189)="D",1,0)*IF(ISBLANK($R$1),1,IF($J$23:$J$189=$R$1,1,0)))</f>
        <v>#N/A</v>
      </c>
      <c r="BB4" s="555" t="e">
        <f t="array" ref="BB4">SUM(IF(ISTEXT(BB$66:BB$189),1,0)*IF(($M$23:$M$189)="D",1,0)*IF(ISBLANK($R$1),1,IF($J$23:$J$189=$R$1,1,0)))</f>
        <v>#N/A</v>
      </c>
      <c r="BC4" s="555"/>
      <c r="BD4" s="555" t="e">
        <f t="array" ref="BD4">SUM(IF(ISTEXT(BD$66:BD$189),1,0)*IF(($M$23:$M$189)="D",1,0)*IF(ISBLANK($R$1),1,IF($J$23:$J$189=$R$1,1,0)))</f>
        <v>#N/A</v>
      </c>
      <c r="BE4" s="555" t="e">
        <f t="array" ref="BE4">SUM(IF(ISTEXT(BE$66:BE$189),1,0)*IF(($M$23:$M$189)="D",1,0)*IF(ISBLANK($R$1),1,IF($J$23:$J$189=$R$1,1,0)))</f>
        <v>#N/A</v>
      </c>
      <c r="BF4" s="555" t="e">
        <f t="array" ref="BF4">SUM(IF(ISTEXT(BF$66:BF$189),1,0)*IF(($M$23:$M$189)="D",1,0)*IF(ISBLANK($R$1),1,IF($J$23:$J$189=$R$1,1,0)))</f>
        <v>#N/A</v>
      </c>
      <c r="BG4" s="555" t="e">
        <f t="array" ref="BG4">SUM(IF(ISTEXT(BG$66:BG$189),1,0)*IF(($M$23:$M$189)="D",1,0)*IF(ISBLANK($R$1),1,IF($J$23:$J$189=$R$1,1,0)))</f>
        <v>#N/A</v>
      </c>
      <c r="BH4" s="555"/>
      <c r="BI4" s="555"/>
      <c r="BJ4" s="555"/>
      <c r="BK4" s="555"/>
      <c r="BL4" s="555" t="e">
        <f t="array" ref="BL4">SUM(IF(ISTEXT(BL$66:BL$189),1,0)*IF(($M$23:$M$189)="D",1,0)*IF(ISBLANK($R$1),1,IF($J$23:$J$189=$R$1,1,0)))</f>
        <v>#N/A</v>
      </c>
      <c r="BM4" s="555"/>
      <c r="BN4" s="555" t="e">
        <f t="array" ref="BN4">SUM(IF(ISTEXT(BN$66:BN$189),1,0)*IF(($M$23:$M$189)="D",1,0)*IF(ISBLANK($R$1),1,IF($J$23:$J$189=$R$1,1,0)))</f>
        <v>#N/A</v>
      </c>
      <c r="BO4" s="555" t="e">
        <f t="array" ref="BO4">SUM(IF(ISTEXT(BO$66:BO$189),1,0)*IF(($M$23:$M$189)="D",1,0)*IF(ISBLANK($R$1),1,IF($J$23:$J$189=$R$1,1,0)))</f>
        <v>#N/A</v>
      </c>
      <c r="BP4" s="555" t="e">
        <f t="array" ref="BP4">SUM(IF(ISTEXT(BP$66:BP$189),1,0)*IF(($M$23:$M$189)="D",1,0)*IF(ISBLANK($R$1),1,IF($J$23:$J$189=$R$1,1,0)))</f>
        <v>#N/A</v>
      </c>
      <c r="BQ4" s="555"/>
      <c r="BR4" s="555"/>
      <c r="BT4" s="555"/>
      <c r="BU4" s="555"/>
      <c r="BW4" s="555"/>
      <c r="BX4" s="555" t="e">
        <f t="array" ref="BX4">SUM(IF(ISTEXT(BX$66:BX$189),1,0)*IF(($M$23:$M$189)="D",1,0)*IF(ISBLANK($R$1),1,IF($J$23:$J$189=$R$1,1,0)))</f>
        <v>#N/A</v>
      </c>
    </row>
    <row r="5" spans="1:78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SUM(IF(M$23:M$189="L",1,0)*IF(ISBLANK($R$1),1,IF($J$23:$J$189=$R$1,1,0)))</f>
        <v>18</v>
      </c>
      <c r="AM5" s="555" t="e">
        <f t="array" ref="AM5">SUM(IF(ISTEXT(AM$66:AM$189),1,0)*IF(($M$23:$M$189)="L",1,0)*IF(ISBLANK($R$1),1,IF($J$23:$J$189=$R$1,1,0)))</f>
        <v>#N/A</v>
      </c>
      <c r="AN5" s="555" t="e">
        <f t="array" ref="AN5">SUM(IF(ISTEXT(AN$66:AN$189),1,0)*IF(($M$23:$M$189)="L",1,0)*IF(ISBLANK($R$1),1,IF($J$23:$J$189=$R$1,1,0)))</f>
        <v>#N/A</v>
      </c>
      <c r="AO5" s="555"/>
      <c r="AP5" s="555"/>
      <c r="AQ5" s="555" t="e">
        <f t="array" ref="AQ5">SUM(IF(ISTEXT(AQ$66:AQ$189),1,0)*IF(($M$23:$M$189)="L",1,0)*IF(ISBLANK($R$1),1,IF($J$23:$J$189=$R$1,1,0)))</f>
        <v>#N/A</v>
      </c>
      <c r="AR5" s="555" t="e">
        <f t="array" ref="AR5">SUM(IF(ISTEXT(AR$66:AR$189),1,0)*IF(($M$23:$M$189)="L",1,0)*IF(ISBLANK($R$1),1,IF($J$23:$J$189=$R$1,1,0)))</f>
        <v>#N/A</v>
      </c>
      <c r="AS5" s="555" t="e">
        <f t="array" ref="AS5">SUM(IF(ISTEXT(AS$66:AS$189),1,0)*IF(($M$23:$M$189)="L",1,0)*IF(ISBLANK($R$1),1,IF($J$23:$J$189=$R$1,1,0)))</f>
        <v>#N/A</v>
      </c>
      <c r="AU5" s="555"/>
      <c r="AV5" s="555"/>
      <c r="AW5" s="555"/>
      <c r="AY5" s="555" t="e">
        <f t="array" ref="AY5">SUM(IF(ISTEXT(AY$66:AY$189),1,0)*IF(($M$23:$M$189)="L",1,0)*IF(ISBLANK($R$1),1,IF($J$23:$J$189=$R$1,1,0)))</f>
        <v>#N/A</v>
      </c>
      <c r="AZ5" s="555" t="e">
        <f t="array" ref="AZ5">SUM(IF(ISTEXT(AZ$66:AZ$189),1,0)*IF(($M$23:$M$189)="L",1,0)*IF(ISBLANK($R$1),1,IF($J$23:$J$189=$R$1,1,0)))</f>
        <v>#N/A</v>
      </c>
      <c r="BA5" s="555" t="e">
        <f t="array" ref="BA5">SUM(IF(ISTEXT(BA$66:BA$189),1,0)*IF(($M$23:$M$189)="L",1,0)*IF(ISBLANK($R$1),1,IF($J$23:$J$189=$R$1,1,0)))</f>
        <v>#N/A</v>
      </c>
      <c r="BB5" s="555" t="e">
        <f t="array" ref="BB5">SUM(IF(ISTEXT(BB$66:BB$189),1,0)*IF(($M$23:$M$189)="L",1,0)*IF(ISBLANK($R$1),1,IF($J$23:$J$189=$R$1,1,0)))</f>
        <v>#N/A</v>
      </c>
      <c r="BC5" s="555"/>
      <c r="BD5" s="555" t="e">
        <f t="array" ref="BD5">SUM(IF(ISTEXT(BD$66:BD$189),1,0)*IF(($M$23:$M$189)="L",1,0)*IF(ISBLANK($R$1),1,IF($J$23:$J$189=$R$1,1,0)))</f>
        <v>#N/A</v>
      </c>
      <c r="BE5" s="555" t="e">
        <f t="array" ref="BE5">SUM(IF(ISTEXT(BE$66:BE$189),1,0)*IF(($M$23:$M$189)="L",1,0)*IF(ISBLANK($R$1),1,IF($J$23:$J$189=$R$1,1,0)))</f>
        <v>#N/A</v>
      </c>
      <c r="BF5" s="555" t="e">
        <f t="array" ref="BF5">SUM(IF(ISTEXT(BF$66:BF$189),1,0)*IF(($M$23:$M$189)="L",1,0)*IF(ISBLANK($R$1),1,IF($J$23:$J$189=$R$1,1,0)))</f>
        <v>#N/A</v>
      </c>
      <c r="BG5" s="555" t="e">
        <f t="array" ref="BG5">SUM(IF(ISTEXT(BG$66:BG$189),1,0)*IF(($M$23:$M$189)="L",1,0)*IF(ISBLANK($R$1),1,IF($J$23:$J$189=$R$1,1,0)))</f>
        <v>#N/A</v>
      </c>
      <c r="BH5" s="555"/>
      <c r="BI5" s="555"/>
      <c r="BJ5" s="555"/>
      <c r="BK5" s="555"/>
      <c r="BL5" s="555" t="e">
        <f t="array" ref="BL5">SUM(IF(ISTEXT(BL$66:BL$189),1,0)*IF(($M$23:$M$189)="L",1,0)*IF(ISBLANK($R$1),1,IF($J$23:$J$189=$R$1,1,0)))</f>
        <v>#N/A</v>
      </c>
      <c r="BM5" s="555"/>
      <c r="BN5" s="555" t="e">
        <f t="array" ref="BN5">SUM(IF(ISTEXT(BN$66:BN$189),1,0)*IF(($M$23:$M$189)="L",1,0)*IF(ISBLANK($R$1),1,IF($J$23:$J$189=$R$1,1,0)))</f>
        <v>#N/A</v>
      </c>
      <c r="BO5" s="555" t="e">
        <f t="array" ref="BO5">SUM(IF(ISTEXT(BO$66:BO$189),1,0)*IF(($M$23:$M$189)="L",1,0)*IF(ISBLANK($R$1),1,IF($J$23:$J$189=$R$1,1,0)))</f>
        <v>#N/A</v>
      </c>
      <c r="BP5" s="555" t="e">
        <f t="array" ref="BP5">SUM(IF(ISTEXT(BP$66:BP$189),1,0)*IF(($M$23:$M$189)="L",1,0)*IF(ISBLANK($R$1),1,IF($J$23:$J$189=$R$1,1,0)))</f>
        <v>#N/A</v>
      </c>
      <c r="BQ5" s="555"/>
      <c r="BR5" s="555"/>
      <c r="BT5" s="555"/>
      <c r="BU5" s="555"/>
      <c r="BW5" s="555"/>
      <c r="BX5" s="555" t="e">
        <f t="array" ref="BX5">SUM(IF(ISTEXT(BX$66:BX$189),1,0)*IF(($M$23:$M$189)="L",1,0)*IF(ISBLANK($R$1),1,IF($J$23:$J$189=$R$1,1,0)))</f>
        <v>#N/A</v>
      </c>
    </row>
    <row r="6" spans="1:78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 t="shared" ref="AL6:AS6" si="2">AL$3*3+AL$4</f>
        <v>59</v>
      </c>
      <c r="AM6" s="555" t="e">
        <f t="shared" si="2"/>
        <v>#N/A</v>
      </c>
      <c r="AN6" s="555" t="e">
        <f>AN$3*3+AN$4</f>
        <v>#N/A</v>
      </c>
      <c r="AO6" s="555"/>
      <c r="AP6" s="555"/>
      <c r="AQ6" s="555" t="e">
        <f t="shared" si="2"/>
        <v>#N/A</v>
      </c>
      <c r="AR6" s="555" t="e">
        <f>AR$3*3+AR$4</f>
        <v>#N/A</v>
      </c>
      <c r="AS6" s="555" t="e">
        <f t="shared" si="2"/>
        <v>#N/A</v>
      </c>
      <c r="AU6" s="555"/>
      <c r="AV6" s="555"/>
      <c r="AW6" s="555"/>
      <c r="AY6" s="555" t="e">
        <f t="shared" ref="AY6:BG6" si="3">AY$3*3+AY$4</f>
        <v>#N/A</v>
      </c>
      <c r="AZ6" s="555" t="e">
        <f t="shared" si="3"/>
        <v>#N/A</v>
      </c>
      <c r="BA6" s="555" t="e">
        <f t="shared" si="3"/>
        <v>#N/A</v>
      </c>
      <c r="BB6" s="555" t="e">
        <f>BB$3*3+BB$4</f>
        <v>#N/A</v>
      </c>
      <c r="BC6" s="555"/>
      <c r="BD6" s="555" t="e">
        <f t="shared" si="3"/>
        <v>#N/A</v>
      </c>
      <c r="BE6" s="555" t="e">
        <f t="shared" si="3"/>
        <v>#N/A</v>
      </c>
      <c r="BF6" s="555" t="e">
        <f t="shared" si="3"/>
        <v>#N/A</v>
      </c>
      <c r="BG6" s="555" t="e">
        <f t="shared" si="3"/>
        <v>#N/A</v>
      </c>
      <c r="BH6" s="555"/>
      <c r="BI6" s="555"/>
      <c r="BJ6" s="555"/>
      <c r="BK6" s="555"/>
      <c r="BL6" s="555" t="e">
        <f>BL$3*3+BL$4</f>
        <v>#N/A</v>
      </c>
      <c r="BM6" s="555"/>
      <c r="BN6" s="555" t="e">
        <f>BN$3*3+BN$4</f>
        <v>#N/A</v>
      </c>
      <c r="BO6" s="555" t="e">
        <f>BO$3*3+BO$4</f>
        <v>#N/A</v>
      </c>
      <c r="BP6" s="555" t="e">
        <f>BP$3*3+BP$4</f>
        <v>#N/A</v>
      </c>
      <c r="BQ6" s="555"/>
      <c r="BR6" s="555"/>
      <c r="BT6" s="555"/>
      <c r="BU6" s="555"/>
      <c r="BW6" s="555"/>
      <c r="BX6" s="555" t="e">
        <f>BX$3*3+BX$4</f>
        <v>#N/A</v>
      </c>
    </row>
    <row r="7" spans="1:78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 t="shared" ref="AL7:AS7" si="4">AL6/AL2</f>
        <v>1.3111111111111111</v>
      </c>
      <c r="AM7" s="555" t="e">
        <f t="shared" si="4"/>
        <v>#N/A</v>
      </c>
      <c r="AN7" s="555" t="e">
        <f>AN6/AN2</f>
        <v>#N/A</v>
      </c>
      <c r="AO7" s="555"/>
      <c r="AP7" s="555"/>
      <c r="AQ7" s="555" t="e">
        <f t="shared" si="4"/>
        <v>#N/A</v>
      </c>
      <c r="AR7" s="555" t="e">
        <f>AR6/AR2</f>
        <v>#N/A</v>
      </c>
      <c r="AS7" s="555" t="e">
        <f t="shared" si="4"/>
        <v>#N/A</v>
      </c>
      <c r="AU7" s="555"/>
      <c r="AV7" s="555"/>
      <c r="AW7" s="555"/>
      <c r="AY7" s="555" t="e">
        <f t="shared" ref="AY7:BG7" si="5">AY6/AY2</f>
        <v>#N/A</v>
      </c>
      <c r="AZ7" s="555" t="e">
        <f t="shared" si="5"/>
        <v>#N/A</v>
      </c>
      <c r="BA7" s="555" t="e">
        <f t="shared" si="5"/>
        <v>#N/A</v>
      </c>
      <c r="BB7" s="555" t="e">
        <f>BB6/BB2</f>
        <v>#N/A</v>
      </c>
      <c r="BC7" s="555"/>
      <c r="BD7" s="555" t="e">
        <f t="shared" si="5"/>
        <v>#N/A</v>
      </c>
      <c r="BE7" s="555" t="e">
        <f t="shared" si="5"/>
        <v>#N/A</v>
      </c>
      <c r="BF7" s="555" t="e">
        <f t="shared" si="5"/>
        <v>#N/A</v>
      </c>
      <c r="BG7" s="555" t="e">
        <f t="shared" si="5"/>
        <v>#N/A</v>
      </c>
      <c r="BH7" s="555"/>
      <c r="BI7" s="555"/>
      <c r="BJ7" s="555"/>
      <c r="BK7" s="555"/>
      <c r="BL7" s="555" t="e">
        <f>BL6/BL2</f>
        <v>#N/A</v>
      </c>
      <c r="BM7" s="555"/>
      <c r="BN7" s="555" t="e">
        <f>BN6/BN2</f>
        <v>#N/A</v>
      </c>
      <c r="BO7" s="555" t="e">
        <f>BO6/BO2</f>
        <v>#N/A</v>
      </c>
      <c r="BP7" s="555" t="e">
        <f>BP6/BP2</f>
        <v>#N/A</v>
      </c>
      <c r="BQ7" s="555"/>
      <c r="BR7" s="555"/>
      <c r="BT7" s="555"/>
      <c r="BU7" s="555"/>
      <c r="BW7" s="555"/>
      <c r="BX7" s="555" t="e">
        <f>BX6/BX2</f>
        <v>#N/A</v>
      </c>
    </row>
    <row r="8" spans="1:78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SUM(IF(($R$23:$R$189)="",0,$R$23:$R$189)*IF(ISBLANK($R$1),1,IF($J$23:$J$189=$R$1,1,0)))</f>
        <v>-6.5</v>
      </c>
      <c r="AM8" s="555" t="e">
        <f t="array" ref="AM8">SUM(IF(ISTEXT(AM$66:AM$189),1,0)*IF(($R$23:$R$189)="",0,$R$23:$R$189)*IF(ISBLANK($R$1),1,IF($J$23:$J$189=$R$1,1,0)))</f>
        <v>#N/A</v>
      </c>
      <c r="AN8" s="555" t="e">
        <f t="array" ref="AN8">SUM(IF(ISTEXT(AN$66:AN$189),1,0)*IF(($R$23:$R$189)="",0,$R$23:$R$189)*IF(ISBLANK($R$1),1,IF($J$23:$J$189=$R$1,1,0)))</f>
        <v>#N/A</v>
      </c>
      <c r="AO8" s="555"/>
      <c r="AP8" s="555"/>
      <c r="AQ8" s="555" t="e">
        <f t="array" ref="AQ8">SUM(IF(ISTEXT(AQ$66:AQ$189),1,0)*IF(($R$23:$R$189)="",0,$R$23:$R$189)*IF(ISBLANK($R$1),1,IF($J$23:$J$189=$R$1,1,0)))</f>
        <v>#N/A</v>
      </c>
      <c r="AR8" s="555" t="e">
        <f t="array" ref="AR8">SUM(IF(ISTEXT(AR$66:AR$189),1,0)*IF(($R$23:$R$189)="",0,$R$23:$R$189)*IF(ISBLANK($R$1),1,IF($J$23:$J$189=$R$1,1,0)))</f>
        <v>#N/A</v>
      </c>
      <c r="AS8" s="555" t="e">
        <f t="array" ref="AS8">SUM(IF(ISTEXT(AS$66:AS$189),1,0)*IF(($R$23:$R$189)="",0,$R$23:$R$189)*IF(ISBLANK($R$1),1,IF($J$23:$J$189=$R$1,1,0)))</f>
        <v>#N/A</v>
      </c>
      <c r="AU8" s="555"/>
      <c r="AV8" s="555"/>
      <c r="AW8" s="555"/>
      <c r="AY8" s="555" t="e">
        <f t="array" ref="AY8">SUM(IF(ISTEXT(AY$66:AY$189),1,0)*IF(($R$23:$R$189)="",0,$R$23:$R$189)*IF(ISBLANK($R$1),1,IF($J$23:$J$189=$R$1,1,0)))</f>
        <v>#N/A</v>
      </c>
      <c r="AZ8" s="555" t="e">
        <f t="array" ref="AZ8">SUM(IF(ISTEXT(AZ$66:AZ$189),1,0)*IF(($R$23:$R$189)="",0,$R$23:$R$189)*IF(ISBLANK($R$1),1,IF($J$23:$J$189=$R$1,1,0)))</f>
        <v>#N/A</v>
      </c>
      <c r="BA8" s="555" t="e">
        <f t="array" ref="BA8">SUM(IF(ISTEXT(BA$66:BA$189),1,0)*IF(($R$23:$R$189)="",0,$R$23:$R$189)*IF(ISBLANK($R$1),1,IF($J$23:$J$189=$R$1,1,0)))</f>
        <v>#N/A</v>
      </c>
      <c r="BB8" s="555" t="e">
        <f t="array" ref="BB8">SUM(IF(ISTEXT(BB$66:BB$189),1,0)*IF(($R$23:$R$189)="",0,$R$23:$R$189)*IF(ISBLANK($R$1),1,IF($J$23:$J$189=$R$1,1,0)))</f>
        <v>#N/A</v>
      </c>
      <c r="BC8" s="555"/>
      <c r="BD8" s="555" t="e">
        <f t="array" ref="BD8">SUM(IF(ISTEXT(BD$66:BD$189),1,0)*IF(($R$23:$R$189)="",0,$R$23:$R$189)*IF(ISBLANK($R$1),1,IF($J$23:$J$189=$R$1,1,0)))</f>
        <v>#N/A</v>
      </c>
      <c r="BE8" s="555" t="e">
        <f t="array" ref="BE8">SUM(IF(ISTEXT(BE$66:BE$189),1,0)*IF(($R$23:$R$189)="",0,$R$23:$R$189)*IF(ISBLANK($R$1),1,IF($J$23:$J$189=$R$1,1,0)))</f>
        <v>#N/A</v>
      </c>
      <c r="BF8" s="555" t="e">
        <f t="array" ref="BF8">SUM(IF(ISTEXT(BF$66:BF$189),1,0)*IF(($R$23:$R$189)="",0,$R$23:$R$189)*IF(ISBLANK($R$1),1,IF($J$23:$J$189=$R$1,1,0)))</f>
        <v>#N/A</v>
      </c>
      <c r="BG8" s="555" t="e">
        <f t="array" ref="BG8">SUM(IF(ISTEXT(BG$66:BG$189),1,0)*IF(($R$23:$R$189)="",0,$R$23:$R$189)*IF(ISBLANK($R$1),1,IF($J$23:$J$189=$R$1,1,0)))</f>
        <v>#N/A</v>
      </c>
      <c r="BH8" s="555"/>
      <c r="BI8" s="555"/>
      <c r="BJ8" s="555"/>
      <c r="BK8" s="555"/>
      <c r="BL8" s="555" t="e">
        <f t="array" ref="BL8">SUM(IF(ISTEXT(BL$66:BL$189),1,0)*IF(($R$23:$R$189)="",0,$R$23:$R$189)*IF(ISBLANK($R$1),1,IF($J$23:$J$189=$R$1,1,0)))</f>
        <v>#N/A</v>
      </c>
      <c r="BM8" s="555"/>
      <c r="BN8" s="555" t="e">
        <f t="array" ref="BN8">SUM(IF(ISTEXT(BN$66:BN$189),1,0)*IF(($R$23:$R$189)="",0,$R$23:$R$189)*IF(ISBLANK($R$1),1,IF($J$23:$J$189=$R$1,1,0)))</f>
        <v>#N/A</v>
      </c>
      <c r="BO8" s="555" t="e">
        <f t="array" ref="BO8">SUM(IF(ISTEXT(BO$66:BO$189),1,0)*IF(($R$23:$R$189)="",0,$R$23:$R$189)*IF(ISBLANK($R$1),1,IF($J$23:$J$189=$R$1,1,0)))</f>
        <v>#N/A</v>
      </c>
      <c r="BP8" s="555" t="e">
        <f t="array" ref="BP8">SUM(IF(ISTEXT(BP$66:BP$189),1,0)*IF(($R$23:$R$189)="",0,$R$23:$R$189)*IF(ISBLANK($R$1),1,IF($J$23:$J$189=$R$1,1,0)))</f>
        <v>#N/A</v>
      </c>
      <c r="BQ8" s="555"/>
      <c r="BR8" s="555"/>
      <c r="BT8" s="555"/>
      <c r="BU8" s="555"/>
      <c r="BW8" s="555"/>
      <c r="BX8" s="555" t="e">
        <f t="array" ref="BX8">SUM(IF(ISTEXT(BX$66:BX$189),1,0)*IF(($R$23:$R$189)="",0,$R$23:$R$189)*IF(ISBLANK($R$1),1,IF($J$23:$J$189=$R$1,1,0)))</f>
        <v>#N/A</v>
      </c>
    </row>
    <row r="9" spans="1:78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 t="shared" ref="AL9:AS9" si="6">AL8/AL2</f>
        <v>-0.14444444444444443</v>
      </c>
      <c r="AM9" s="555" t="e">
        <f t="shared" si="6"/>
        <v>#N/A</v>
      </c>
      <c r="AN9" s="555" t="e">
        <f>AN8/AN2</f>
        <v>#N/A</v>
      </c>
      <c r="AO9" s="555"/>
      <c r="AP9" s="555"/>
      <c r="AQ9" s="555" t="e">
        <f t="shared" si="6"/>
        <v>#N/A</v>
      </c>
      <c r="AR9" s="555" t="e">
        <f>AR8/AR2</f>
        <v>#N/A</v>
      </c>
      <c r="AS9" s="555" t="e">
        <f t="shared" si="6"/>
        <v>#N/A</v>
      </c>
      <c r="AU9" s="555"/>
      <c r="AV9" s="555"/>
      <c r="AW9" s="555"/>
      <c r="AY9" s="555" t="e">
        <f t="shared" ref="AY9:BG9" si="7">AY8/AY2</f>
        <v>#N/A</v>
      </c>
      <c r="AZ9" s="555" t="e">
        <f t="shared" si="7"/>
        <v>#N/A</v>
      </c>
      <c r="BA9" s="555" t="e">
        <f t="shared" si="7"/>
        <v>#N/A</v>
      </c>
      <c r="BB9" s="555" t="e">
        <f>BB8/BB2</f>
        <v>#N/A</v>
      </c>
      <c r="BC9" s="555"/>
      <c r="BD9" s="555" t="e">
        <f t="shared" si="7"/>
        <v>#N/A</v>
      </c>
      <c r="BE9" s="555" t="e">
        <f t="shared" si="7"/>
        <v>#N/A</v>
      </c>
      <c r="BF9" s="555" t="e">
        <f t="shared" si="7"/>
        <v>#N/A</v>
      </c>
      <c r="BG9" s="555" t="e">
        <f t="shared" si="7"/>
        <v>#N/A</v>
      </c>
      <c r="BH9" s="555"/>
      <c r="BI9" s="555"/>
      <c r="BJ9" s="555"/>
      <c r="BK9" s="555"/>
      <c r="BL9" s="555" t="e">
        <f>BL8/BL2</f>
        <v>#N/A</v>
      </c>
      <c r="BM9" s="555"/>
      <c r="BN9" s="555" t="e">
        <f>BN8/BN2</f>
        <v>#N/A</v>
      </c>
      <c r="BO9" s="555" t="e">
        <f>BO8/BO2</f>
        <v>#N/A</v>
      </c>
      <c r="BP9" s="555" t="e">
        <f>BP8/BP2</f>
        <v>#N/A</v>
      </c>
      <c r="BQ9" s="555"/>
      <c r="BR9" s="555"/>
      <c r="BT9" s="555"/>
      <c r="BU9" s="555"/>
      <c r="BW9" s="555"/>
      <c r="BX9" s="555" t="e">
        <f>BX8/BX2</f>
        <v>#N/A</v>
      </c>
    </row>
    <row r="10" spans="1:78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SUM(IF(ISBLANK($R$1),$K$23:$K$160,IF($J$23:$J$189=$R$1,$K$23:$K$160,0)))</f>
        <v>55</v>
      </c>
      <c r="AM10" s="555">
        <f t="array" ref="AM10">SUM(IF(ISBLANK(AM$66:AM$189),0,IF(ISNUMBER(VALUE(RIGHT(AM$66:AM$189,1))),RIGHT(AM$66:AM$189,1),0)*IF(ISBLANK($R$1),1,IF($J$23:$J$189=$R$1,1,0))))</f>
        <v>0</v>
      </c>
      <c r="AN10" s="555">
        <f t="array" ref="AN10">SUM(IF(ISBLANK(AN$66:AN$189),0,IF(ISNUMBER(VALUE(RIGHT(AN$66:AN$189,1))),RIGHT(AN$66:AN$189,1),0)*IF(ISBLANK($R$1),1,IF($J$23:$J$189=$R$1,1,0))))</f>
        <v>0</v>
      </c>
      <c r="AO10" s="555"/>
      <c r="AP10" s="555"/>
      <c r="AQ10" s="555">
        <f t="array" ref="AQ10">SUM(IF(ISBLANK(AQ$66:AQ$189),0,IF(ISNUMBER(VALUE(RIGHT(AQ$66:AQ$189,1))),RIGHT(AQ$66:AQ$189,1),0)*IF(ISBLANK($R$1),1,IF($J$23:$J$189=$R$1,1,0))))</f>
        <v>0</v>
      </c>
      <c r="AR10" s="555">
        <f t="array" ref="AR10">SUM(IF(ISBLANK(AR$66:AR$189),0,IF(ISNUMBER(VALUE(RIGHT(AR$66:AR$189,1))),RIGHT(AR$66:AR$189,1),0)*IF(ISBLANK($R$1),1,IF($J$23:$J$189=$R$1,1,0))))</f>
        <v>0</v>
      </c>
      <c r="AS10" s="555">
        <f t="array" ref="AS10">SUM(IF(ISBLANK(AS$66:AS$189),0,IF(ISNUMBER(VALUE(RIGHT(AS$66:AS$189,1))),RIGHT(AS$66:AS$189,1),0)*IF(ISBLANK($R$1),1,IF($J$23:$J$189=$R$1,1,0))))</f>
        <v>0</v>
      </c>
      <c r="AU10" s="555"/>
      <c r="AV10" s="555"/>
      <c r="AW10" s="555"/>
      <c r="AY10" s="555">
        <f t="array" ref="AY10">SUM(IF(ISBLANK(AY$66:AY$189),0,IF(ISNUMBER(VALUE(RIGHT(AY$66:AY$189,1))),RIGHT(AY$66:AY$189,1),0)*IF(ISBLANK($R$1),1,IF($J$23:$J$189=$R$1,1,0))))</f>
        <v>0</v>
      </c>
      <c r="AZ10" s="555">
        <f t="array" ref="AZ10">SUM(IF(ISBLANK(AZ$66:AZ$189),0,IF(ISNUMBER(VALUE(RIGHT(AZ$66:AZ$189,1))),RIGHT(AZ$66:AZ$189,1),0)*IF(ISBLANK($R$1),1,IF($J$23:$J$189=$R$1,1,0))))</f>
        <v>0</v>
      </c>
      <c r="BA10" s="555">
        <f t="array" ref="BA10">SUM(IF(ISBLANK(BA$66:BA$189),0,IF(ISNUMBER(VALUE(RIGHT(BA$66:BA$189,1))),RIGHT(BA$66:BA$189,1),0)*IF(ISBLANK($R$1),1,IF($J$23:$J$189=$R$1,1,0))))</f>
        <v>0</v>
      </c>
      <c r="BB10" s="555">
        <f t="array" ref="BB10">SUM(IF(ISBLANK(BB$66:BB$189),0,IF(ISNUMBER(VALUE(RIGHT(BB$66:BB$189,1))),RIGHT(BB$66:BB$189,1),0)*IF(ISBLANK($R$1),1,IF($J$23:$J$189=$R$1,1,0))))</f>
        <v>0</v>
      </c>
      <c r="BC10" s="555"/>
      <c r="BD10" s="555">
        <f t="array" ref="BD10">SUM(IF(ISBLANK(BD$66:BD$189),0,IF(ISNUMBER(VALUE(RIGHT(BD$66:BD$189,1))),RIGHT(BD$66:BD$189,1),0)*IF(ISBLANK($R$1),1,IF($J$23:$J$189=$R$1,1,0))))</f>
        <v>0</v>
      </c>
      <c r="BE10" s="555">
        <f t="array" ref="BE10">SUM(IF(ISBLANK(BE$66:BE$189),0,IF(ISNUMBER(VALUE(RIGHT(BE$66:BE$189,1))),RIGHT(BE$66:BE$189,1),0)*IF(ISBLANK($R$1),1,IF($J$23:$J$189=$R$1,1,0))))</f>
        <v>1</v>
      </c>
      <c r="BF10" s="555">
        <f t="array" ref="BF10">SUM(IF(ISBLANK(BF$66:BF$189),0,IF(ISNUMBER(VALUE(RIGHT(BF$66:BF$189,1))),RIGHT(BF$66:BF$189,1),0)*IF(ISBLANK($R$1),1,IF($J$23:$J$189=$R$1,1,0))))</f>
        <v>0</v>
      </c>
      <c r="BG10" s="555">
        <f t="array" ref="BG10">SUM(IF(ISBLANK(BG$66:BG$189),0,IF(ISNUMBER(VALUE(RIGHT(BG$66:BG$189,1))),RIGHT(BG$66:BG$189,1),0)*IF(ISBLANK($R$1),1,IF($J$23:$J$189=$R$1,1,0))))</f>
        <v>0</v>
      </c>
      <c r="BH10" s="555"/>
      <c r="BI10" s="555"/>
      <c r="BJ10" s="555"/>
      <c r="BK10" s="555"/>
      <c r="BL10" s="555">
        <f t="array" ref="BL10">SUM(IF(ISBLANK(BL$66:BL$189),0,IF(ISNUMBER(VALUE(RIGHT(BL$66:BL$189,1))),RIGHT(BL$66:BL$189,1),0)*IF(ISBLANK($R$1),1,IF($J$23:$J$189=$R$1,1,0))))</f>
        <v>0</v>
      </c>
      <c r="BM10" s="555"/>
      <c r="BN10" s="555">
        <f t="array" ref="BN10">SUM(IF(ISBLANK(BN$66:BN$189),0,IF(ISNUMBER(VALUE(RIGHT(BN$66:BN$189,1))),RIGHT(BN$66:BN$189,1),0)*IF(ISBLANK($R$1),1,IF($J$23:$J$189=$R$1,1,0))))</f>
        <v>0</v>
      </c>
      <c r="BO10" s="555">
        <f t="array" ref="BO10">SUM(IF(ISBLANK(BO$66:BO$189),0,IF(ISNUMBER(VALUE(RIGHT(BO$66:BO$189,1))),RIGHT(BO$66:BO$189,1),0)*IF(ISBLANK($R$1),1,IF($J$23:$J$189=$R$1,1,0))))</f>
        <v>0</v>
      </c>
      <c r="BP10" s="555">
        <f t="array" ref="BP10">SUM(IF(ISBLANK(BP$66:BP$189),0,IF(ISNUMBER(VALUE(RIGHT(BP$66:BP$189,1))),RIGHT(BP$66:BP$189,1),0)*IF(ISBLANK($R$1),1,IF($J$23:$J$189=$R$1,1,0))))</f>
        <v>0</v>
      </c>
      <c r="BQ10" s="555"/>
      <c r="BR10" s="555"/>
      <c r="BT10" s="555"/>
      <c r="BU10" s="555"/>
      <c r="BW10" s="555"/>
      <c r="BX10" s="555">
        <f t="array" ref="BX10">SUM(IF(ISBLANK(BX$66:BX$189),0,IF(ISNUMBER(VALUE(RIGHT(BX$66:BX$189,1))),RIGHT(BX$66:BX$189,1),0)*IF(ISBLANK($R$1),1,IF($J$23:$J$189=$R$1,1,0))))</f>
        <v>0</v>
      </c>
    </row>
    <row r="11" spans="1:78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 t="shared" ref="AL11:AS11" si="8">AL10/AL2</f>
        <v>1.2222222222222223</v>
      </c>
      <c r="AM11" s="555">
        <f t="shared" si="8"/>
        <v>0</v>
      </c>
      <c r="AN11" s="555">
        <f>AN10/AN2</f>
        <v>0</v>
      </c>
      <c r="AO11" s="555"/>
      <c r="AP11" s="555"/>
      <c r="AQ11" s="555">
        <f t="shared" si="8"/>
        <v>0</v>
      </c>
      <c r="AR11" s="555">
        <f>AR10/AR2</f>
        <v>0</v>
      </c>
      <c r="AS11" s="555">
        <f t="shared" si="8"/>
        <v>0</v>
      </c>
      <c r="AU11" s="555"/>
      <c r="AV11" s="555"/>
      <c r="AW11" s="555"/>
      <c r="AY11" s="555">
        <f t="shared" ref="AY11:BG11" si="9">AY10/AY2</f>
        <v>0</v>
      </c>
      <c r="AZ11" s="555">
        <f t="shared" si="9"/>
        <v>0</v>
      </c>
      <c r="BA11" s="555">
        <f t="shared" si="9"/>
        <v>0</v>
      </c>
      <c r="BB11" s="555">
        <f>BB10/BB2</f>
        <v>0</v>
      </c>
      <c r="BC11" s="555"/>
      <c r="BD11" s="555">
        <f t="shared" si="9"/>
        <v>0</v>
      </c>
      <c r="BE11" s="555">
        <f t="shared" si="9"/>
        <v>0.5</v>
      </c>
      <c r="BF11" s="555">
        <f t="shared" si="9"/>
        <v>0</v>
      </c>
      <c r="BG11" s="555">
        <f t="shared" si="9"/>
        <v>0</v>
      </c>
      <c r="BH11" s="555"/>
      <c r="BI11" s="555"/>
      <c r="BJ11" s="555"/>
      <c r="BK11" s="555"/>
      <c r="BL11" s="555">
        <f>BL10/BL2</f>
        <v>0</v>
      </c>
      <c r="BM11" s="555"/>
      <c r="BN11" s="555">
        <f>BN10/BN2</f>
        <v>0</v>
      </c>
      <c r="BO11" s="555">
        <f>BO10/BO2</f>
        <v>0</v>
      </c>
      <c r="BP11" s="555">
        <f>BP10/BP2</f>
        <v>0</v>
      </c>
      <c r="BQ11" s="555"/>
      <c r="BR11" s="555"/>
      <c r="BT11" s="555"/>
      <c r="BU11" s="555"/>
      <c r="BW11" s="555"/>
      <c r="BX11" s="555" t="e">
        <f>BX10/BX2</f>
        <v>#DIV/0!</v>
      </c>
    </row>
    <row r="12" spans="1:78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SUM(IF(ISBLANK($R$1),$L$23:$L$160,IF($J$23:$J$189=$R$1,$L$23:$L$160,0)))</f>
        <v>58</v>
      </c>
      <c r="AM12" s="555" t="e">
        <f t="array" ref="AM12">SUM(IF(ISBLANK(AM$66:AM$189),0,$L23:$L160)*IF(ISBLANK($R$1),1,IF($J$23:$J$189=$R$1,1,0)))</f>
        <v>#N/A</v>
      </c>
      <c r="AN12" s="555" t="e">
        <f t="array" ref="AN12">SUM(IF(ISBLANK(AN$66:AN$189),0,$L23:$L160)*IF(ISBLANK($R$1),1,IF($J$23:$J$189=$R$1,1,0)))</f>
        <v>#N/A</v>
      </c>
      <c r="AO12" s="555"/>
      <c r="AP12" s="555"/>
      <c r="AQ12" s="555" t="e">
        <f t="array" ref="AQ12">SUM(IF(ISBLANK(AQ$66:AQ$189),0,$L23:$L160)*IF(ISBLANK($R$1),1,IF($J$23:$J$189=$R$1,1,0)))</f>
        <v>#N/A</v>
      </c>
      <c r="AR12" s="555" t="e">
        <f t="array" ref="AR12">SUM(IF(ISBLANK(AR$66:AR$189),0,$L23:$L160)*IF(ISBLANK($R$1),1,IF($J$23:$J$189=$R$1,1,0)))</f>
        <v>#N/A</v>
      </c>
      <c r="AS12" s="555" t="e">
        <f t="array" ref="AS12">SUM(IF(ISBLANK(AS$66:AS$189),0,$L23:$L160)*IF(ISBLANK($R$1),1,IF($J$23:$J$189=$R$1,1,0)))</f>
        <v>#N/A</v>
      </c>
      <c r="AU12" s="555"/>
      <c r="AV12" s="555"/>
      <c r="AW12" s="555"/>
      <c r="AY12" s="555" t="e">
        <f t="array" ref="AY12">SUM(IF(ISBLANK(AY$66:AY$189),0,$L23:$L160)*IF(ISBLANK($R$1),1,IF($J$23:$J$189=$R$1,1,0)))</f>
        <v>#N/A</v>
      </c>
      <c r="AZ12" s="555" t="e">
        <f t="array" ref="AZ12">SUM(IF(ISBLANK(AZ$66:AZ$189),0,$L23:$L160)*IF(ISBLANK($R$1),1,IF($J$23:$J$189=$R$1,1,0)))</f>
        <v>#N/A</v>
      </c>
      <c r="BA12" s="555" t="e">
        <f t="array" ref="BA12">SUM(IF(ISBLANK(BA$66:BA$189),0,$L23:$L160)*IF(ISBLANK($R$1),1,IF($J$23:$J$189=$R$1,1,0)))</f>
        <v>#N/A</v>
      </c>
      <c r="BB12" s="555" t="e">
        <f t="array" ref="BB12">SUM(IF(ISBLANK(BB$66:BB$189),0,$L23:$L160)*IF(ISBLANK($R$1),1,IF($J$23:$J$189=$R$1,1,0)))</f>
        <v>#N/A</v>
      </c>
      <c r="BC12" s="555"/>
      <c r="BD12" s="555" t="e">
        <f t="array" ref="BD12">SUM(IF(ISBLANK(BD$66:BD$189),0,$L23:$L160)*IF(ISBLANK($R$1),1,IF($J$23:$J$189=$R$1,1,0)))</f>
        <v>#N/A</v>
      </c>
      <c r="BE12" s="555" t="e">
        <f t="array" ref="BE12">SUM(IF(ISBLANK(BE$66:BE$189),0,$L23:$L160)*IF(ISBLANK($R$1),1,IF($J$23:$J$189=$R$1,1,0)))</f>
        <v>#N/A</v>
      </c>
      <c r="BF12" s="555" t="e">
        <f t="array" ref="BF12">SUM(IF(ISBLANK(BF$66:BF$189),0,$L23:$L160)*IF(ISBLANK($R$1),1,IF($J$23:$J$189=$R$1,1,0)))</f>
        <v>#N/A</v>
      </c>
      <c r="BG12" s="555" t="e">
        <f t="array" ref="BG12">SUM(IF(ISBLANK(BG$66:BG$189),0,$L23:$L160)*IF(ISBLANK($R$1),1,IF($J$23:$J$189=$R$1,1,0)))</f>
        <v>#N/A</v>
      </c>
      <c r="BH12" s="555"/>
      <c r="BI12" s="555"/>
      <c r="BJ12" s="555"/>
      <c r="BK12" s="555"/>
      <c r="BL12" s="555" t="e">
        <f t="array" ref="BL12">SUM(IF(ISBLANK(BL$66:BL$189),0,$L23:$L160)*IF(ISBLANK($R$1),1,IF($J$23:$J$189=$R$1,1,0)))</f>
        <v>#N/A</v>
      </c>
      <c r="BM12" s="555"/>
      <c r="BN12" s="555" t="e">
        <f t="array" ref="BN12">SUM(IF(ISBLANK(BN$66:BN$189),0,$L23:$L160)*IF(ISBLANK($R$1),1,IF($J$23:$J$189=$R$1,1,0)))</f>
        <v>#N/A</v>
      </c>
      <c r="BO12" s="555" t="e">
        <f t="array" ref="BO12">SUM(IF(ISBLANK(BO$66:BO$189),0,$L23:$L160)*IF(ISBLANK($R$1),1,IF($J$23:$J$189=$R$1,1,0)))</f>
        <v>#N/A</v>
      </c>
      <c r="BP12" s="555" t="e">
        <f t="array" ref="BP12">SUM(IF(ISBLANK(BP$66:BP$189),0,$L23:$L160)*IF(ISBLANK($R$1),1,IF($J$23:$J$189=$R$1,1,0)))</f>
        <v>#N/A</v>
      </c>
      <c r="BQ12" s="555"/>
      <c r="BR12" s="555"/>
      <c r="BT12" s="555"/>
      <c r="BU12" s="555"/>
      <c r="BW12" s="555"/>
      <c r="BX12" s="555" t="e">
        <f t="array" ref="BX12">SUM(IF(ISBLANK(BX$66:BX$189),0,$L23:$L160)*IF(ISBLANK($R$1),1,IF($J$23:$J$189=$R$1,1,0)))</f>
        <v>#N/A</v>
      </c>
    </row>
    <row r="13" spans="1:78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 t="shared" ref="AL13:AS13" si="10">AL12/AL2</f>
        <v>1.288888888888889</v>
      </c>
      <c r="AM13" s="555" t="e">
        <f t="shared" si="10"/>
        <v>#N/A</v>
      </c>
      <c r="AN13" s="555" t="e">
        <f>AN12/AN2</f>
        <v>#N/A</v>
      </c>
      <c r="AO13" s="555"/>
      <c r="AP13" s="555"/>
      <c r="AQ13" s="555" t="e">
        <f t="shared" si="10"/>
        <v>#N/A</v>
      </c>
      <c r="AR13" s="555" t="e">
        <f>AR12/AR2</f>
        <v>#N/A</v>
      </c>
      <c r="AS13" s="555" t="e">
        <f t="shared" si="10"/>
        <v>#N/A</v>
      </c>
      <c r="AU13" s="555"/>
      <c r="AV13" s="555"/>
      <c r="AW13" s="555"/>
      <c r="AY13" s="555" t="e">
        <f t="shared" ref="AY13:BG13" si="11">AY12/AY2</f>
        <v>#N/A</v>
      </c>
      <c r="AZ13" s="555" t="e">
        <f t="shared" si="11"/>
        <v>#N/A</v>
      </c>
      <c r="BA13" s="555" t="e">
        <f t="shared" si="11"/>
        <v>#N/A</v>
      </c>
      <c r="BB13" s="555" t="e">
        <f>BB12/BB2</f>
        <v>#N/A</v>
      </c>
      <c r="BC13" s="555"/>
      <c r="BD13" s="555" t="e">
        <f t="shared" si="11"/>
        <v>#N/A</v>
      </c>
      <c r="BE13" s="555" t="e">
        <f t="shared" si="11"/>
        <v>#N/A</v>
      </c>
      <c r="BF13" s="555" t="e">
        <f t="shared" si="11"/>
        <v>#N/A</v>
      </c>
      <c r="BG13" s="555" t="e">
        <f t="shared" si="11"/>
        <v>#N/A</v>
      </c>
      <c r="BH13" s="555"/>
      <c r="BI13" s="555"/>
      <c r="BJ13" s="555"/>
      <c r="BK13" s="555"/>
      <c r="BL13" s="555" t="e">
        <f>BL12/BL2</f>
        <v>#N/A</v>
      </c>
      <c r="BM13" s="555"/>
      <c r="BN13" s="555" t="e">
        <f>BN12/BN2</f>
        <v>#N/A</v>
      </c>
      <c r="BO13" s="555" t="e">
        <f>BO12/BO2</f>
        <v>#N/A</v>
      </c>
      <c r="BP13" s="555" t="e">
        <f>BP12/BP2</f>
        <v>#N/A</v>
      </c>
      <c r="BQ13" s="555"/>
      <c r="BR13" s="555"/>
      <c r="BT13" s="555"/>
      <c r="BU13" s="555"/>
      <c r="BW13" s="555"/>
      <c r="BX13" s="555" t="e">
        <f>BX12/BX2</f>
        <v>#N/A</v>
      </c>
    </row>
    <row r="14" spans="1:78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" si="12">AM15+AM16</f>
        <v>35</v>
      </c>
      <c r="AN14" s="606">
        <f t="shared" ref="AN14:BR14" si="13">AN15+AN16</f>
        <v>39</v>
      </c>
      <c r="AO14" s="606">
        <f t="shared" si="13"/>
        <v>11</v>
      </c>
      <c r="AP14" s="606">
        <f t="shared" si="13"/>
        <v>32</v>
      </c>
      <c r="AQ14" s="606">
        <f t="shared" si="13"/>
        <v>33</v>
      </c>
      <c r="AR14" s="606">
        <f t="shared" si="13"/>
        <v>32</v>
      </c>
      <c r="AS14" s="606">
        <f t="shared" si="13"/>
        <v>32</v>
      </c>
      <c r="AT14" s="606">
        <f t="shared" si="13"/>
        <v>35</v>
      </c>
      <c r="AU14" s="606">
        <f t="shared" si="13"/>
        <v>34</v>
      </c>
      <c r="AV14" s="606">
        <f t="shared" si="13"/>
        <v>39</v>
      </c>
      <c r="AW14" s="606">
        <f t="shared" si="13"/>
        <v>31</v>
      </c>
      <c r="AX14" s="606">
        <f t="shared" si="13"/>
        <v>0</v>
      </c>
      <c r="AY14" s="606">
        <f t="shared" si="13"/>
        <v>10</v>
      </c>
      <c r="AZ14" s="606">
        <f t="shared" si="13"/>
        <v>0</v>
      </c>
      <c r="BA14" s="606">
        <f t="shared" si="13"/>
        <v>1</v>
      </c>
      <c r="BB14" s="606">
        <f t="shared" si="13"/>
        <v>21</v>
      </c>
      <c r="BC14" s="606">
        <f t="shared" si="13"/>
        <v>19</v>
      </c>
      <c r="BD14" s="606">
        <f t="shared" si="13"/>
        <v>0</v>
      </c>
      <c r="BE14" s="606">
        <f t="shared" si="13"/>
        <v>5</v>
      </c>
      <c r="BF14" s="606">
        <f t="shared" si="13"/>
        <v>13</v>
      </c>
      <c r="BG14" s="606">
        <f t="shared" si="13"/>
        <v>9</v>
      </c>
      <c r="BH14" s="606">
        <f>BH15+BH16</f>
        <v>19</v>
      </c>
      <c r="BI14" s="606">
        <f t="shared" si="13"/>
        <v>17</v>
      </c>
      <c r="BJ14" s="606">
        <f t="shared" si="13"/>
        <v>15</v>
      </c>
      <c r="BK14" s="606">
        <f t="shared" si="13"/>
        <v>0</v>
      </c>
      <c r="BL14" s="606">
        <f t="shared" si="13"/>
        <v>1</v>
      </c>
      <c r="BM14" s="606">
        <f t="shared" si="13"/>
        <v>0</v>
      </c>
      <c r="BN14" s="606">
        <f t="shared" si="13"/>
        <v>10</v>
      </c>
      <c r="BO14" s="606">
        <f t="shared" si="13"/>
        <v>0</v>
      </c>
      <c r="BP14" s="606">
        <f t="shared" si="13"/>
        <v>1</v>
      </c>
      <c r="BQ14" s="606">
        <f t="shared" si="13"/>
        <v>33</v>
      </c>
      <c r="BR14" s="606">
        <f t="shared" si="13"/>
        <v>34</v>
      </c>
      <c r="BS14" s="606">
        <f>BS15+BS16</f>
        <v>1</v>
      </c>
      <c r="BT14" s="606">
        <f>BT15+BT16</f>
        <v>4</v>
      </c>
      <c r="BU14" s="606">
        <f>BU15+BU16</f>
        <v>1</v>
      </c>
      <c r="BW14" s="606">
        <f>BW15+BW16</f>
        <v>29</v>
      </c>
      <c r="BX14" s="606">
        <f>BX15+BX16</f>
        <v>10</v>
      </c>
      <c r="BY14" s="606">
        <f>BY15+BY16</f>
        <v>17</v>
      </c>
      <c r="BZ14" s="606">
        <f>BZ15+BZ16</f>
        <v>4</v>
      </c>
    </row>
    <row r="15" spans="1:78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SUM(IF(LEFT(AM22:AM162,1)="X",1,0))</f>
        <v>35</v>
      </c>
      <c r="AN15" s="607">
        <f t="array" ref="AN15">SUM(IF(LEFT(AN22:AN162,1)="X",1,0))</f>
        <v>38</v>
      </c>
      <c r="AO15" s="607">
        <f t="array" ref="AO15">SUM(IF(LEFT(AO22:AO162,1)="X",1,0))</f>
        <v>11</v>
      </c>
      <c r="AP15" s="607">
        <f t="array" ref="AP15">SUM(IF(LEFT(AP22:AP162,1)="X",1,0))</f>
        <v>27</v>
      </c>
      <c r="AQ15" s="607">
        <f t="array" ref="AQ15">SUM(IF(LEFT(AQ22:AQ162,1)="X",1,0))</f>
        <v>31</v>
      </c>
      <c r="AR15" s="607">
        <f t="array" ref="AR15">SUM(IF(LEFT(AR22:AR162,1)="X",1,0))</f>
        <v>30</v>
      </c>
      <c r="AS15" s="607">
        <f t="array" ref="AS15">SUM(IF(LEFT(AS22:AS162,1)="X",1,0))</f>
        <v>30</v>
      </c>
      <c r="AT15" s="607">
        <f t="array" ref="AT15">SUM(IF(LEFT(AT22:AT162,1)="X",1,0))</f>
        <v>33</v>
      </c>
      <c r="AU15" s="607">
        <f t="array" ref="AU15">SUM(IF(LEFT(AU22:AU162,1)="X",1,0))</f>
        <v>27</v>
      </c>
      <c r="AV15" s="607">
        <f t="array" ref="AV15">SUM(IF(LEFT(AV22:AV162,1)="X",1,0))</f>
        <v>22</v>
      </c>
      <c r="AW15" s="607">
        <f t="array" ref="AW15">SUM(IF(LEFT(AW22:AW162,1)="X",1,0))</f>
        <v>27</v>
      </c>
      <c r="AX15" s="607">
        <f t="array" ref="AX15">SUM(IF(LEFT(AX22:AX162,1)="X",1,0))</f>
        <v>0</v>
      </c>
      <c r="AY15" s="607">
        <f t="array" ref="AY15">SUM(IF(LEFT(AY22:AY162,1)="X",1,0))</f>
        <v>10</v>
      </c>
      <c r="AZ15" s="607">
        <f t="array" ref="AZ15">SUM(IF(LEFT(AZ22:AZ162,1)="X",1,0))</f>
        <v>0</v>
      </c>
      <c r="BA15" s="607">
        <f t="array" ref="BA15">SUM(IF(LEFT(BA22:BA162,1)="X",1,0))</f>
        <v>0</v>
      </c>
      <c r="BB15" s="607">
        <f t="array" ref="BB15">SUM(IF(LEFT(BB22:BB162,1)="X",1,0))</f>
        <v>21</v>
      </c>
      <c r="BC15" s="607">
        <f t="array" ref="BC15">SUM(IF(LEFT(BC22:BC162,1)="X",1,0))</f>
        <v>18</v>
      </c>
      <c r="BD15" s="607">
        <f t="array" ref="BD15">SUM(IF(LEFT(BD22:BD162,1)="X",1,0))</f>
        <v>0</v>
      </c>
      <c r="BE15" s="607">
        <f t="array" ref="BE15">SUM(IF(LEFT(BE22:BE162,1)="X",1,0))</f>
        <v>4</v>
      </c>
      <c r="BF15" s="607">
        <f t="array" ref="BF15">SUM(IF(LEFT(BF22:BF162,1)="X",1,0))</f>
        <v>11</v>
      </c>
      <c r="BG15" s="607">
        <f t="array" ref="BG15">SUM(IF(LEFT(BG22:BG162,1)="X",1,0))</f>
        <v>8</v>
      </c>
      <c r="BH15" s="607">
        <f t="array" ref="BH15">SUM(IF(LEFT(BH22:BH162,1)="X",1,0))</f>
        <v>12</v>
      </c>
      <c r="BI15" s="607">
        <f t="array" ref="BI15">SUM(IF(LEFT(BI22:BI162,1)="X",1,0))</f>
        <v>12</v>
      </c>
      <c r="BJ15" s="607">
        <f t="array" ref="BJ15">SUM(IF(LEFT(BJ22:BJ162,1)="X",1,0))</f>
        <v>10</v>
      </c>
      <c r="BK15" s="607">
        <f t="array" ref="BK15">SUM(IF(LEFT(BK22:BK162,1)="X",1,0))</f>
        <v>0</v>
      </c>
      <c r="BL15" s="607">
        <f t="array" ref="BL15">SUM(IF(LEFT(BL22:BL162,1)="X",1,0))</f>
        <v>0</v>
      </c>
      <c r="BM15" s="607">
        <f t="array" ref="BM15">SUM(IF(LEFT(BM22:BM162,1)="X",1,0))</f>
        <v>0</v>
      </c>
      <c r="BN15" s="607">
        <f t="array" ref="BN15">SUM(IF(LEFT(BN22:BN162,1)="X",1,0))</f>
        <v>4</v>
      </c>
      <c r="BO15" s="607">
        <f t="array" ref="BO15">SUM(IF(LEFT(BO22:BO162,1)="X",1,0))</f>
        <v>0</v>
      </c>
      <c r="BP15" s="607">
        <f t="array" ref="BP15">SUM(IF(LEFT(BP22:BP162,1)="X",1,0))</f>
        <v>1</v>
      </c>
      <c r="BQ15" s="607">
        <f t="array" ref="BQ15">SUM(IF(LEFT(BQ22:BQ162,1)="X",1,0))</f>
        <v>15</v>
      </c>
      <c r="BR15" s="607">
        <f t="array" ref="BR15">SUM(IF(LEFT(BR22:BR162,1)="X",1,0))</f>
        <v>19</v>
      </c>
      <c r="BS15" s="607">
        <f t="array" ref="BS15">SUM(IF(LEFT(BS22:BS162,1)="X",1,0))</f>
        <v>0</v>
      </c>
      <c r="BT15" s="607">
        <f t="array" ref="BT15">SUM(IF(LEFT(BT22:BT162,1)="X",1,0))</f>
        <v>0</v>
      </c>
      <c r="BU15" s="607">
        <f t="array" ref="BU15">SUM(IF(LEFT(BU22:BU162,1)="X",1,0))</f>
        <v>0</v>
      </c>
      <c r="BW15" s="607">
        <f t="array" ref="BW15">SUM(IF(LEFT(BW22:BW162,1)="X",1,0))</f>
        <v>17</v>
      </c>
      <c r="BX15" s="607">
        <f t="array" ref="BX15">SUM(IF(LEFT(BX22:BX162,1)="X",1,0))</f>
        <v>9</v>
      </c>
      <c r="BY15" s="607">
        <f t="array" ref="BY15">SUM(IF(LEFT(BY22:BY162,1)="X",1,0))</f>
        <v>11</v>
      </c>
      <c r="BZ15" s="607">
        <f t="array" ref="BZ15">SUM(IF(LEFT(BZ22:BZ162,1)="X",1,0))</f>
        <v>2</v>
      </c>
    </row>
    <row r="16" spans="1:78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AVERAGEIFS($K$23:$K$104,$I$23:$I$104,$H16,$J$23:$J$104,Table!$C$1)</f>
        <v>1.0588235294117647</v>
      </c>
      <c r="K16" s="616">
        <f>AVERAGEIFS($L$23:$L$104,$I$23:$I$104,$H16,$J$23:$J$104,Table!$C$1)</f>
        <v>1</v>
      </c>
      <c r="L16" s="614">
        <f>J16-K16</f>
        <v>5.8823529411764719E-2</v>
      </c>
      <c r="M16" s="613">
        <f>COUNTIFS($M$23:$M$104,"=W",$I$23:$I$104,"=H",$J$23:$J$104,Table!$C$1)</f>
        <v>5</v>
      </c>
      <c r="N16" s="613">
        <f>COUNTIFS($M$23:$M$104,"=D",$I$23:$I$104,"=H",$J$23:$J$104,Table!$C$1)</f>
        <v>7</v>
      </c>
      <c r="O16" s="613">
        <f>COUNTIFS($M$23:$M$104,"=L",$I$23:$I$104,"=H",$J$23:$J$104,Table!$C$1)</f>
        <v>5</v>
      </c>
      <c r="P16" s="614">
        <f>SUM(J16:K16)</f>
        <v>2.0588235294117645</v>
      </c>
      <c r="Q16" s="612" t="s">
        <v>199</v>
      </c>
      <c r="R16" s="614">
        <f>AVERAGEIFS($S$23:$S$209,$I$23:$I$209,"H",$J$23:$J$209,Table!$C$1)</f>
        <v>0.33088235294117641</v>
      </c>
      <c r="S16" s="614">
        <f>AVERAGEIFS($S$23:$S$209,$I$23:$I$209,"A",$J$23:$J$209,Table!$C$1)</f>
        <v>-6.2647058823529389E-2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SUM(IF(LEFT(AM22:AM163,1)="s",1,0))</f>
        <v>0</v>
      </c>
      <c r="AN16" s="607">
        <f t="array" ref="AN16">SUM(IF(LEFT(AN22:AN163,1)="s",1,0))</f>
        <v>1</v>
      </c>
      <c r="AO16" s="607">
        <f t="array" ref="AO16">SUM(IF(LEFT(AO22:AO163,1)="s",1,0))</f>
        <v>0</v>
      </c>
      <c r="AP16" s="607">
        <f t="array" ref="AP16">SUM(IF(LEFT(AP22:AP163,1)="s",1,0))</f>
        <v>5</v>
      </c>
      <c r="AQ16" s="607">
        <f t="array" ref="AQ16">SUM(IF(LEFT(AQ22:AQ163,1)="s",1,0))</f>
        <v>2</v>
      </c>
      <c r="AR16" s="607">
        <f t="array" ref="AR16">SUM(IF(LEFT(AR22:AR163,1)="s",1,0))</f>
        <v>2</v>
      </c>
      <c r="AS16" s="607">
        <f t="array" ref="AS16">SUM(IF(LEFT(AS22:AS163,1)="s",1,0))</f>
        <v>2</v>
      </c>
      <c r="AT16" s="607">
        <f t="array" ref="AT16">SUM(IF(LEFT(AT22:AT163,1)="s",1,0))</f>
        <v>2</v>
      </c>
      <c r="AU16" s="607">
        <f t="array" ref="AU16">SUM(IF(LEFT(AU22:AU163,1)="s",1,0))</f>
        <v>7</v>
      </c>
      <c r="AV16" s="607">
        <f t="array" ref="AV16">SUM(IF(LEFT(AV22:AV163,1)="s",1,0))</f>
        <v>17</v>
      </c>
      <c r="AW16" s="607">
        <f t="array" ref="AW16">SUM(IF(LEFT(AW22:AW163,1)="s",1,0))</f>
        <v>4</v>
      </c>
      <c r="AX16" s="607">
        <f t="array" ref="AX16">SUM(IF(LEFT(AX22:AX163,1)="s",1,0))</f>
        <v>0</v>
      </c>
      <c r="AY16" s="607">
        <f t="array" ref="AY16">SUM(IF(LEFT(AY22:AY163,1)="s",1,0))</f>
        <v>0</v>
      </c>
      <c r="AZ16" s="607">
        <f t="array" ref="AZ16">SUM(IF(LEFT(AZ22:AZ163,1)="s",1,0))</f>
        <v>0</v>
      </c>
      <c r="BA16" s="607">
        <f t="array" ref="BA16">SUM(IF(LEFT(BA22:BA163,1)="s",1,0))</f>
        <v>1</v>
      </c>
      <c r="BB16" s="607">
        <f t="array" ref="BB16">SUM(IF(LEFT(BB22:BB163,1)="s",1,0))</f>
        <v>0</v>
      </c>
      <c r="BC16" s="607">
        <f t="array" ref="BC16">SUM(IF(LEFT(BC22:BC163,1)="s",1,0))</f>
        <v>1</v>
      </c>
      <c r="BD16" s="607">
        <f t="array" ref="BD16">SUM(IF(LEFT(BD22:BD163,1)="s",1,0))</f>
        <v>0</v>
      </c>
      <c r="BE16" s="607">
        <f t="array" ref="BE16">SUM(IF(LEFT(BE22:BE163,1)="s",1,0))</f>
        <v>1</v>
      </c>
      <c r="BF16" s="607">
        <f t="array" ref="BF16">SUM(IF(LEFT(BF22:BF163,1)="s",1,0))</f>
        <v>2</v>
      </c>
      <c r="BG16" s="607">
        <f t="array" ref="BG16">SUM(IF(LEFT(BG22:BG163,1)="s",1,0))</f>
        <v>1</v>
      </c>
      <c r="BH16" s="607">
        <f t="array" ref="BH16">SUM(IF(LEFT(BH22:BH163,1)="s",1,0))</f>
        <v>7</v>
      </c>
      <c r="BI16" s="607">
        <f t="array" ref="BI16">SUM(IF(LEFT(BI22:BI163,1)="s",1,0))</f>
        <v>5</v>
      </c>
      <c r="BJ16" s="607">
        <f t="array" ref="BJ16">SUM(IF(LEFT(BJ22:BJ163,1)="s",1,0))</f>
        <v>5</v>
      </c>
      <c r="BK16" s="607">
        <f t="array" ref="BK16">SUM(IF(LEFT(BK22:BK163,1)="s",1,0))</f>
        <v>0</v>
      </c>
      <c r="BL16" s="607">
        <f t="array" ref="BL16">SUM(IF(LEFT(BL22:BL163,1)="s",1,0))</f>
        <v>1</v>
      </c>
      <c r="BM16" s="607">
        <f t="array" ref="BM16">SUM(IF(LEFT(BM22:BM163,1)="s",1,0))</f>
        <v>0</v>
      </c>
      <c r="BN16" s="607">
        <f t="array" ref="BN16">SUM(IF(LEFT(BN22:BN163,1)="s",1,0))</f>
        <v>6</v>
      </c>
      <c r="BO16" s="607">
        <f t="array" ref="BO16">SUM(IF(LEFT(BO22:BO163,1)="s",1,0))</f>
        <v>0</v>
      </c>
      <c r="BP16" s="607">
        <f t="array" ref="BP16">SUM(IF(LEFT(BP22:BP163,1)="s",1,0))</f>
        <v>0</v>
      </c>
      <c r="BQ16" s="607">
        <f t="array" ref="BQ16">SUM(IF(LEFT(BQ22:BQ163,1)="s",1,0))</f>
        <v>18</v>
      </c>
      <c r="BR16" s="607">
        <f t="array" ref="BR16">SUM(IF(LEFT(BR22:BR163,1)="s",1,0))</f>
        <v>15</v>
      </c>
      <c r="BS16" s="607">
        <f t="array" ref="BS16">SUM(IF(LEFT(BS22:BS163,1)="s",1,0))</f>
        <v>1</v>
      </c>
      <c r="BT16" s="607">
        <f t="array" ref="BT16">SUM(IF(LEFT(BT22:BT163,1)="s",1,0))</f>
        <v>4</v>
      </c>
      <c r="BU16" s="607">
        <f t="array" ref="BU16">SUM(IF(LEFT(BU22:BU163,1)="s",1,0))</f>
        <v>1</v>
      </c>
      <c r="BW16" s="607">
        <f t="array" ref="BW16">SUM(IF(LEFT(BW22:BW163,1)="s",1,0))</f>
        <v>12</v>
      </c>
      <c r="BX16" s="607">
        <f t="array" ref="BX16">SUM(IF(LEFT(BX22:BX163,1)="s",1,0))</f>
        <v>1</v>
      </c>
      <c r="BY16" s="607">
        <f t="array" ref="BY16">SUM(IF(LEFT(BY22:BY163,1)="s",1,0))</f>
        <v>6</v>
      </c>
      <c r="BZ16" s="607">
        <f t="array" ref="BZ16">SUM(IF(LEFT(BZ22:BZ163,1)="s",1,0))</f>
        <v>2</v>
      </c>
    </row>
    <row r="17" spans="1:85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AVERAGEIFS($K$23:$K$104,$I$23:$I$104,$H17,$J$23:$J$104,Table!$C$1)</f>
        <v>1.1176470588235294</v>
      </c>
      <c r="K17" s="616">
        <f>AVERAGEIFS($L$23:$L$104,$I$23:$I$104,$H17,$J$23:$J$104,Table!$C$1)</f>
        <v>1.4705882352941178</v>
      </c>
      <c r="L17" s="614">
        <f>J17-K17</f>
        <v>-0.35294117647058831</v>
      </c>
      <c r="M17" s="613">
        <f>COUNTIFS($M$23:$M$104,"=W",$I$23:$I$104,"=A",$J$23:$J$104,Table!$C$1)</f>
        <v>5</v>
      </c>
      <c r="N17" s="613">
        <f>COUNTIFS($M$23:$M$104,"=D",$I$23:$I$104,"=A",$J$23:$J$104,Table!$C$1)</f>
        <v>3</v>
      </c>
      <c r="O17" s="613">
        <f>COUNTIFS($M$23:$M$104,"=L",$I$23:$I$104,"=A",$J$23:$J$104,Table!$C$1)</f>
        <v>9</v>
      </c>
      <c r="P17" s="614">
        <f>SUM(J17:K17)</f>
        <v>2.5882352941176472</v>
      </c>
      <c r="Q17" s="617" t="s">
        <v>198</v>
      </c>
      <c r="R17" s="614">
        <f>AVERAGEIFS($U$23:$U$207,$I$23:$I$207,"H",$J$23:$J$207,Table!$C$1)</f>
        <v>2.6311764705882354</v>
      </c>
      <c r="S17" s="614">
        <f>AVERAGEIFS($U$23:$U$207,$I$23:$I$207,"A",$J$23:$J$207,Table!$C$1)</f>
        <v>2.6241176470588239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SUM(IF(ISNUMBER(VALUE(RIGHT(AM22:AM171,1))),VALUE(RIGHT(AM22:AM171,1)),0))</f>
        <v>0</v>
      </c>
      <c r="AN17" s="607">
        <f t="array" ref="AN17">SUM(IF(ISNUMBER(VALUE(RIGHT(AN22:AN171,1))),VALUE(RIGHT(AN22:AN171,1)),0))</f>
        <v>2</v>
      </c>
      <c r="AO17" s="607">
        <f t="array" ref="AO17">SUM(IF(ISNUMBER(VALUE(RIGHT(AO22:AO171,1))),VALUE(RIGHT(AO22:AO171,1)),0))</f>
        <v>2</v>
      </c>
      <c r="AP17" s="607">
        <f t="array" ref="AP17">SUM(IF(ISNUMBER(VALUE(RIGHT(AP22:AP171,1))),VALUE(RIGHT(AP22:AP171,1)),0))</f>
        <v>0</v>
      </c>
      <c r="AQ17" s="607">
        <f t="array" ref="AQ17">SUM(IF(ISNUMBER(VALUE(RIGHT(AQ22:AQ171,1))),VALUE(RIGHT(AQ22:AQ171,1)),0))</f>
        <v>1</v>
      </c>
      <c r="AR17" s="607">
        <f t="array" ref="AR17">SUM(IF(ISNUMBER(VALUE(RIGHT(AR22:AR171,1))),VALUE(RIGHT(AR22:AR171,1)),0))</f>
        <v>1</v>
      </c>
      <c r="AS17" s="607">
        <f t="array" ref="AS17">SUM(IF(ISNUMBER(VALUE(RIGHT(AS22:AS171,1))),VALUE(RIGHT(AS22:AS171,1)),0))</f>
        <v>6</v>
      </c>
      <c r="AT17" s="607">
        <f t="array" ref="AT17">SUM(IF(ISNUMBER(VALUE(RIGHT(AT22:AT171,1))),VALUE(RIGHT(AT22:AT171,1)),0))</f>
        <v>1</v>
      </c>
      <c r="AU17" s="607">
        <f t="array" ref="AU17">SUM(IF(ISNUMBER(VALUE(RIGHT(AU22:AU171,1))),VALUE(RIGHT(AU22:AU171,1)),0))</f>
        <v>1</v>
      </c>
      <c r="AV17" s="607">
        <f t="array" ref="AV17">SUM(IF(ISNUMBER(VALUE(RIGHT(AV22:AV171,1))),VALUE(RIGHT(AV22:AV171,1)),0))</f>
        <v>2</v>
      </c>
      <c r="AW17" s="607">
        <f t="array" ref="AW17">SUM(IF(ISNUMBER(VALUE(RIGHT(AW22:AW171,1))),VALUE(RIGHT(AW22:AW171,1)),0))</f>
        <v>9</v>
      </c>
      <c r="AX17" s="607">
        <f t="array" ref="AX17">SUM(IF(ISNUMBER(VALUE(RIGHT(AX22:AX171,1))),VALUE(RIGHT(AX22:AX171,1)),0))</f>
        <v>3</v>
      </c>
      <c r="AY17" s="607">
        <f t="array" ref="AY17">SUM(IF(ISNUMBER(VALUE(RIGHT(AY22:AY171,1))),VALUE(RIGHT(AY22:AY171,1)),0))</f>
        <v>0</v>
      </c>
      <c r="AZ17" s="607">
        <f t="array" ref="AZ17">SUM(IF(ISNUMBER(VALUE(RIGHT(AZ22:AZ171,1))),VALUE(RIGHT(AZ22:AZ171,1)),0))</f>
        <v>0</v>
      </c>
      <c r="BA17" s="607">
        <f t="array" ref="BA17">SUM(IF(ISNUMBER(VALUE(RIGHT(BA22:BA171,1))),VALUE(RIGHT(BA22:BA171,1)),0))</f>
        <v>0</v>
      </c>
      <c r="BB17" s="607">
        <f t="array" ref="BB17">SUM(IF(ISNUMBER(VALUE(RIGHT(BB22:BB171,1))),VALUE(RIGHT(BB22:BB171,1)),0))</f>
        <v>2</v>
      </c>
      <c r="BC17" s="607">
        <f t="array" ref="BC17">SUM(IF(ISNUMBER(VALUE(RIGHT(BC22:BC171,1))),VALUE(RIGHT(BC22:BC171,1)),0))</f>
        <v>1</v>
      </c>
      <c r="BD17" s="607">
        <f t="array" ref="BD17">SUM(IF(ISNUMBER(VALUE(RIGHT(BD22:BD171,1))),VALUE(RIGHT(BD22:BD171,1)),0))</f>
        <v>0</v>
      </c>
      <c r="BE17" s="607">
        <f t="array" ref="BE17">SUM(IF(ISNUMBER(VALUE(RIGHT(BE22:BE171,1))),VALUE(RIGHT(BE22:BE171,1)),0))</f>
        <v>1</v>
      </c>
      <c r="BF17" s="607">
        <f t="array" ref="BF17">SUM(IF(ISNUMBER(VALUE(RIGHT(BF22:BF171,1))),VALUE(RIGHT(BF22:BF171,1)),0))</f>
        <v>1</v>
      </c>
      <c r="BG17" s="607">
        <f t="array" ref="BG17">SUM(IF(ISNUMBER(VALUE(RIGHT(BG22:BG171,1))),VALUE(RIGHT(BG22:BG171,1)),0))</f>
        <v>0</v>
      </c>
      <c r="BH17" s="607">
        <f t="array" ref="BH17">SUM(IF(ISNUMBER(VALUE(RIGHT(BH22:BH171,1))),VALUE(RIGHT(BH22:BH171,1)),0))</f>
        <v>0</v>
      </c>
      <c r="BI17" s="607">
        <f t="array" ref="BI17">SUM(IF(ISNUMBER(VALUE(RIGHT(BI22:BI171,1))),VALUE(RIGHT(BI22:BI171,1)),0))</f>
        <v>0</v>
      </c>
      <c r="BJ17" s="607">
        <f t="array" ref="BJ17">SUM(IF(ISNUMBER(VALUE(RIGHT(BJ22:BJ171,1))),VALUE(RIGHT(BJ22:BJ171,1)),0))</f>
        <v>1</v>
      </c>
      <c r="BK17" s="607">
        <f t="array" ref="BK17">SUM(IF(ISNUMBER(VALUE(RIGHT(BK22:BK171,1))),VALUE(RIGHT(BK22:BK171,1)),0))</f>
        <v>0</v>
      </c>
      <c r="BL17" s="607">
        <f t="array" ref="BL17">SUM(IF(ISNUMBER(VALUE(RIGHT(BL22:BL171,1))),VALUE(RIGHT(BL22:BL171,1)),0))</f>
        <v>0</v>
      </c>
      <c r="BM17" s="607">
        <f t="array" ref="BM17">SUM(IF(ISNUMBER(VALUE(RIGHT(BM22:BM171,1))),VALUE(RIGHT(BM22:BM171,1)),0))</f>
        <v>0</v>
      </c>
      <c r="BN17" s="607">
        <f t="array" ref="BN17">SUM(IF(ISNUMBER(VALUE(RIGHT(BN22:BN171,1))),VALUE(RIGHT(BN22:BN171,1)),0))</f>
        <v>0</v>
      </c>
      <c r="BO17" s="607">
        <f t="array" ref="BO17">SUM(IF(ISNUMBER(VALUE(RIGHT(BO22:BO171,1))),VALUE(RIGHT(BO22:BO171,1)),0))</f>
        <v>0</v>
      </c>
      <c r="BP17" s="607">
        <f t="array" ref="BP17">SUM(IF(ISNUMBER(VALUE(RIGHT(BP22:BP171,1))),VALUE(RIGHT(BP22:BP171,1)),0))</f>
        <v>0</v>
      </c>
      <c r="BQ17" s="607">
        <f t="array" ref="BQ17">SUM(IF(ISNUMBER(VALUE(RIGHT(BQ22:BQ171,1))),VALUE(RIGHT(BQ22:BQ171,1)),0))</f>
        <v>10</v>
      </c>
      <c r="BR17" s="607">
        <f t="array" ref="BR17">SUM(IF(ISNUMBER(VALUE(RIGHT(BR22:BR171,1))),VALUE(RIGHT(BR22:BR171,1)),0))</f>
        <v>2</v>
      </c>
      <c r="BS17" s="607">
        <f t="array" ref="BS17">SUM(IF(ISNUMBER(VALUE(RIGHT(BS22:BS171,1))),VALUE(RIGHT(BS22:BS171,1)),0))</f>
        <v>0</v>
      </c>
      <c r="BT17" s="607">
        <f t="array" ref="BT17">SUM(IF(ISNUMBER(VALUE(RIGHT(BT22:BT171,1))),VALUE(RIGHT(BT22:BT171,1)),0))</f>
        <v>0</v>
      </c>
      <c r="BU17" s="607">
        <f t="array" ref="BU17">SUM(IF(ISNUMBER(VALUE(RIGHT(BU22:BU171,1))),VALUE(RIGHT(BU22:BU171,1)),0))</f>
        <v>0</v>
      </c>
      <c r="BW17" s="607">
        <f t="array" ref="BW17">SUM(IF(ISNUMBER(VALUE(RIGHT(BW22:BW171,1))),VALUE(RIGHT(BW22:BW171,1)),0))</f>
        <v>6</v>
      </c>
      <c r="BX17" s="607">
        <f t="array" ref="BX17">SUM(IF(ISNUMBER(VALUE(RIGHT(BX22:BX171,1))),VALUE(RIGHT(BX22:BX171,1)),0))</f>
        <v>0</v>
      </c>
      <c r="BY17" s="607">
        <f t="array" ref="BY17">SUM(IF(ISNUMBER(VALUE(RIGHT(BY22:BY171,1))),VALUE(RIGHT(BY22:BY171,1)),0))</f>
        <v>3</v>
      </c>
      <c r="BZ17" s="607">
        <f t="array" ref="BZ17">SUM(IF(ISNUMBER(VALUE(RIGHT(BZ22:BZ171,1))),VALUE(RIGHT(BZ22:BZ171,1)),0))</f>
        <v>0</v>
      </c>
    </row>
    <row r="18" spans="1:85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AVERAGEIFS($Y$23:$Y$209,$I$23:$I$209,"H",$J$23:$J$209,Table!$C$1)</f>
        <v>11.352941176470589</v>
      </c>
      <c r="S18" s="702">
        <f>AVERAGEIFS($Y$23:$Y$209,$I$23:$I$209,"A",$J$23:$J$209,Table!$C$1)</f>
        <v>10.647058823529411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33</v>
      </c>
      <c r="AN18" s="648">
        <v>5</v>
      </c>
      <c r="AO18" s="648">
        <v>14</v>
      </c>
      <c r="AP18" s="648">
        <v>22</v>
      </c>
      <c r="AQ18" s="648">
        <v>6</v>
      </c>
      <c r="AR18" s="648">
        <v>2</v>
      </c>
      <c r="AS18" s="648">
        <v>37</v>
      </c>
      <c r="AT18" s="648">
        <v>8</v>
      </c>
      <c r="AU18" s="648">
        <v>38</v>
      </c>
      <c r="AV18" s="648">
        <v>15</v>
      </c>
      <c r="AW18" s="648">
        <v>13</v>
      </c>
      <c r="AX18" s="622"/>
      <c r="AY18" s="648">
        <v>1</v>
      </c>
      <c r="AZ18" s="648">
        <v>30</v>
      </c>
      <c r="BA18" s="648">
        <v>50</v>
      </c>
      <c r="BB18" s="648">
        <v>3</v>
      </c>
      <c r="BC18" s="648">
        <v>4</v>
      </c>
      <c r="BD18" s="648">
        <v>29</v>
      </c>
      <c r="BE18" s="648">
        <v>36</v>
      </c>
      <c r="BF18" s="648">
        <v>25</v>
      </c>
      <c r="BG18" s="648">
        <v>26</v>
      </c>
      <c r="BH18" s="648">
        <v>7</v>
      </c>
      <c r="BI18" s="648">
        <v>10</v>
      </c>
      <c r="BJ18" s="648">
        <v>27</v>
      </c>
      <c r="BK18" s="648">
        <v>35</v>
      </c>
      <c r="BL18" s="648">
        <v>28</v>
      </c>
      <c r="BM18" s="648">
        <v>19</v>
      </c>
      <c r="BN18" s="648">
        <v>21</v>
      </c>
      <c r="BO18" s="648">
        <v>24</v>
      </c>
      <c r="BP18" s="648">
        <v>18</v>
      </c>
      <c r="BQ18" s="648">
        <v>9</v>
      </c>
      <c r="BR18" s="648">
        <v>20</v>
      </c>
      <c r="BS18" s="648">
        <v>51</v>
      </c>
      <c r="BT18" s="648">
        <v>41</v>
      </c>
      <c r="BU18" s="648">
        <v>40</v>
      </c>
      <c r="BW18" s="648">
        <v>23</v>
      </c>
      <c r="BX18" s="648">
        <v>17</v>
      </c>
      <c r="BY18" s="648">
        <v>44</v>
      </c>
      <c r="BZ18" s="648">
        <v>16</v>
      </c>
    </row>
    <row r="19" spans="1:85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AVERAGEIFS($Z$23:$Z$207,$I$23:$I$207,"H",$J$23:$J$207,Table!$C$1)</f>
        <v>12.941176470588236</v>
      </c>
      <c r="S19" s="702">
        <f>AVERAGEIFS($Z$23:$Z$207,$I$23:$I$207,"A",$J$23:$J$207,Table!$C$1)</f>
        <v>14.588235294117647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2158</v>
      </c>
      <c r="AN19" s="646" t="s">
        <v>2239</v>
      </c>
      <c r="AO19" s="646" t="s">
        <v>4234</v>
      </c>
      <c r="AP19" s="646" t="s">
        <v>2236</v>
      </c>
      <c r="AQ19" s="646" t="s">
        <v>2233</v>
      </c>
      <c r="AR19" s="646" t="s">
        <v>2236</v>
      </c>
      <c r="AS19" s="646" t="s">
        <v>2231</v>
      </c>
      <c r="AT19" s="646" t="s">
        <v>2230</v>
      </c>
      <c r="AU19" s="646" t="s">
        <v>2230</v>
      </c>
      <c r="AV19" s="646" t="s">
        <v>2251</v>
      </c>
      <c r="AW19" s="646" t="s">
        <v>2242</v>
      </c>
      <c r="AX19" s="646"/>
      <c r="AY19" s="646" t="s">
        <v>2252</v>
      </c>
      <c r="AZ19" s="646" t="s">
        <v>2252</v>
      </c>
      <c r="BA19" s="646" t="s">
        <v>2252</v>
      </c>
      <c r="BB19" s="646" t="s">
        <v>2239</v>
      </c>
      <c r="BC19" s="646" t="s">
        <v>2239</v>
      </c>
      <c r="BD19" s="646" t="s">
        <v>2239</v>
      </c>
      <c r="BE19" s="646" t="s">
        <v>2239</v>
      </c>
      <c r="BF19" s="646" t="s">
        <v>2233</v>
      </c>
      <c r="BG19" s="646" t="s">
        <v>2236</v>
      </c>
      <c r="BH19" s="646" t="s">
        <v>2235</v>
      </c>
      <c r="BI19" s="646" t="s">
        <v>2231</v>
      </c>
      <c r="BJ19" s="646" t="s">
        <v>2231</v>
      </c>
      <c r="BK19" s="646" t="s">
        <v>2231</v>
      </c>
      <c r="BL19" s="646" t="s">
        <v>2253</v>
      </c>
      <c r="BM19" s="646" t="s">
        <v>2230</v>
      </c>
      <c r="BN19" s="646" t="s">
        <v>2230</v>
      </c>
      <c r="BO19" s="646" t="s">
        <v>3463</v>
      </c>
      <c r="BP19" s="646" t="s">
        <v>2254</v>
      </c>
      <c r="BQ19" s="646" t="s">
        <v>2150</v>
      </c>
      <c r="BR19" s="646" t="s">
        <v>2242</v>
      </c>
      <c r="BS19" s="646" t="s">
        <v>865</v>
      </c>
      <c r="BT19" s="646" t="s">
        <v>3466</v>
      </c>
      <c r="BU19" s="646" t="s">
        <v>865</v>
      </c>
      <c r="BW19" s="646" t="s">
        <v>2251</v>
      </c>
      <c r="BX19" s="646" t="s">
        <v>2251</v>
      </c>
      <c r="BY19" s="646" t="s">
        <v>2241</v>
      </c>
      <c r="BZ19" s="646" t="s">
        <v>2254</v>
      </c>
    </row>
    <row r="20" spans="1:85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13</v>
      </c>
      <c r="H20" s="666" t="s">
        <v>264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5047</v>
      </c>
      <c r="AN20" s="580" t="s">
        <v>1780</v>
      </c>
      <c r="AO20" s="580" t="s">
        <v>6372</v>
      </c>
      <c r="AP20" s="580" t="s">
        <v>1782</v>
      </c>
      <c r="AQ20" s="580" t="s">
        <v>1781</v>
      </c>
      <c r="AR20" s="580" t="s">
        <v>1778</v>
      </c>
      <c r="AS20" s="580" t="s">
        <v>3467</v>
      </c>
      <c r="AT20" s="580" t="s">
        <v>6505</v>
      </c>
      <c r="AU20" s="580" t="s">
        <v>1796</v>
      </c>
      <c r="AV20" s="580" t="s">
        <v>1797</v>
      </c>
      <c r="AW20" s="580" t="s">
        <v>4464</v>
      </c>
      <c r="AY20" s="580" t="s">
        <v>1775</v>
      </c>
      <c r="AZ20" s="580" t="s">
        <v>1776</v>
      </c>
      <c r="BA20" s="580" t="s">
        <v>1777</v>
      </c>
      <c r="BB20" s="580" t="s">
        <v>4693</v>
      </c>
      <c r="BC20" s="580" t="s">
        <v>1779</v>
      </c>
      <c r="BD20" s="580" t="s">
        <v>1785</v>
      </c>
      <c r="BE20" s="580" t="s">
        <v>1786</v>
      </c>
      <c r="BF20" s="580" t="s">
        <v>1783</v>
      </c>
      <c r="BG20" s="580" t="s">
        <v>1784</v>
      </c>
      <c r="BH20" s="580" t="s">
        <v>1787</v>
      </c>
      <c r="BI20" s="580" t="s">
        <v>1788</v>
      </c>
      <c r="BJ20" s="580" t="s">
        <v>1793</v>
      </c>
      <c r="BK20" s="580" t="s">
        <v>1795</v>
      </c>
      <c r="BL20" s="580" t="s">
        <v>1794</v>
      </c>
      <c r="BM20" s="580" t="s">
        <v>1790</v>
      </c>
      <c r="BN20" s="580" t="s">
        <v>1791</v>
      </c>
      <c r="BO20" s="580" t="s">
        <v>1792</v>
      </c>
      <c r="BP20" s="580" t="s">
        <v>1789</v>
      </c>
      <c r="BQ20" s="580" t="s">
        <v>2479</v>
      </c>
      <c r="BR20" s="580" t="s">
        <v>1798</v>
      </c>
      <c r="BS20" s="580" t="s">
        <v>6130</v>
      </c>
      <c r="BT20" s="580" t="s">
        <v>3316</v>
      </c>
      <c r="BU20" s="580" t="s">
        <v>6456</v>
      </c>
      <c r="BW20" s="704" t="s">
        <v>5247</v>
      </c>
      <c r="BX20" s="704" t="s">
        <v>3841</v>
      </c>
      <c r="BY20" s="704" t="s">
        <v>1799</v>
      </c>
      <c r="BZ20" s="704" t="s">
        <v>4647</v>
      </c>
    </row>
    <row r="21" spans="1:85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1417</v>
      </c>
      <c r="AN21" s="620" t="s">
        <v>6780</v>
      </c>
      <c r="AO21" s="620" t="s">
        <v>4233</v>
      </c>
      <c r="AP21" s="620" t="s">
        <v>1315</v>
      </c>
      <c r="AQ21" s="620" t="s">
        <v>1803</v>
      </c>
      <c r="AR21" s="620" t="s">
        <v>1802</v>
      </c>
      <c r="AS21" s="620" t="s">
        <v>1809</v>
      </c>
      <c r="AT21" s="620" t="s">
        <v>2629</v>
      </c>
      <c r="AU21" s="620" t="s">
        <v>1325</v>
      </c>
      <c r="AV21" s="620" t="s">
        <v>1811</v>
      </c>
      <c r="AW21" s="620" t="s">
        <v>1810</v>
      </c>
      <c r="AX21" s="620" t="s">
        <v>2128</v>
      </c>
      <c r="AY21" s="620" t="s">
        <v>1800</v>
      </c>
      <c r="AZ21" s="620" t="s">
        <v>1801</v>
      </c>
      <c r="BA21" s="620" t="s">
        <v>1314</v>
      </c>
      <c r="BB21" s="620" t="s">
        <v>6781</v>
      </c>
      <c r="BC21" s="620" t="s">
        <v>1318</v>
      </c>
      <c r="BD21" s="620" t="s">
        <v>1804</v>
      </c>
      <c r="BE21" s="620" t="s">
        <v>1805</v>
      </c>
      <c r="BF21" s="620" t="s">
        <v>1316</v>
      </c>
      <c r="BG21" s="620" t="s">
        <v>1317</v>
      </c>
      <c r="BH21" s="620" t="s">
        <v>1806</v>
      </c>
      <c r="BI21" s="620" t="s">
        <v>1319</v>
      </c>
      <c r="BJ21" s="620" t="s">
        <v>1324</v>
      </c>
      <c r="BK21" s="620" t="s">
        <v>1808</v>
      </c>
      <c r="BL21" s="620" t="s">
        <v>1807</v>
      </c>
      <c r="BM21" s="620" t="s">
        <v>1322</v>
      </c>
      <c r="BN21" s="620" t="s">
        <v>4232</v>
      </c>
      <c r="BO21" s="620" t="s">
        <v>1323</v>
      </c>
      <c r="BP21" s="620" t="s">
        <v>1321</v>
      </c>
      <c r="BQ21" s="620" t="s">
        <v>2480</v>
      </c>
      <c r="BR21" s="620" t="s">
        <v>1330</v>
      </c>
      <c r="BS21" s="620" t="s">
        <v>6131</v>
      </c>
      <c r="BT21" s="620" t="s">
        <v>3315</v>
      </c>
      <c r="BU21" s="620" t="s">
        <v>6457</v>
      </c>
      <c r="BW21" s="620" t="s">
        <v>1326</v>
      </c>
      <c r="BX21" s="620" t="s">
        <v>1320</v>
      </c>
      <c r="BY21" s="620" t="s">
        <v>1331</v>
      </c>
      <c r="BZ21" s="620" t="s">
        <v>1329</v>
      </c>
    </row>
    <row r="22" spans="1:85">
      <c r="AJ22" s="582" t="str">
        <f t="array" ref="AJ22">IF($J22="","",IF(SUM(IF(ISNUMBER(VALUE(RIGHT($V22:$BK22,1))),VALUE(RIGHT($V22:$BK22,1)),0))=$J22,"T","F"))</f>
        <v/>
      </c>
      <c r="AK22" s="583" t="str">
        <f t="array" ref="AK22">IF($J22="","",SUM(IF(LEFT($V22:$BP22,1)="s",1,0))-SUM(IF(RIGHT(LEFT($V22:$BP22,2))="-",1,0)))</f>
        <v/>
      </c>
    </row>
    <row r="23" spans="1:85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255</v>
      </c>
      <c r="I23" s="603" t="s">
        <v>3</v>
      </c>
      <c r="J23" s="603" t="s">
        <v>285</v>
      </c>
      <c r="K23" s="603">
        <v>1</v>
      </c>
      <c r="L23" s="603">
        <v>0</v>
      </c>
      <c r="M23" s="562" t="str">
        <f>IF(K23="","",IF(K23&gt;L23,"W",IF(K23=L23,"D",IF(K23&lt;L23,"L"))))</f>
        <v>W</v>
      </c>
      <c r="N23" s="562">
        <f>IF(K23="","",K23+L23)</f>
        <v>1</v>
      </c>
      <c r="O23" s="598">
        <f>IF(K23="","",K23-L23)</f>
        <v>1</v>
      </c>
      <c r="P23" s="562" t="str">
        <f t="shared" ref="P23:P77" si="14">IF($K23="","",IF($N23&gt;P$19,"O",IF($N23&lt;P$19,"U",IF($N23=P$19,"-"))))</f>
        <v>U</v>
      </c>
      <c r="Q23" s="586">
        <f>IF(S23="","",IF(SIGN(S23)&lt;&gt;1,VLOOKUP(ABS(S23),SUP_HDC,3,TRUE),-VLOOKUP(ABS(S23),SUP_HDC,3,TRUE)))</f>
        <v>0.75</v>
      </c>
      <c r="R23" s="635">
        <f t="shared" ref="R23:R54" si="15">IF(Q23="","",IF((K23-L23+Q23)&gt;=0.5,1,IF((K23-L23+Q23)=0.25,0.5,IF((K23-L23+Q23)&lt;=-0.5,-1,IF((K23-L23+Q23)=-0.25,-0.5,0)))))</f>
        <v>1</v>
      </c>
      <c r="S23" s="600">
        <v>-0.72</v>
      </c>
      <c r="T23" s="595">
        <f t="shared" ref="T23:T55" si="16">IF(ISBLANK(S23),"",K23-L23-S23)</f>
        <v>1.72</v>
      </c>
      <c r="U23" s="601">
        <v>2.56</v>
      </c>
      <c r="V23" s="595">
        <f t="shared" ref="V23:V35" si="17">IF(ISBLANK(U23),"",K23+L23-U23)</f>
        <v>-1.56</v>
      </c>
      <c r="W23" s="586">
        <f>IF(S23="","",(S23+U23)/2)</f>
        <v>0.92</v>
      </c>
      <c r="X23" s="586">
        <f>IF(W23="","",U23-W23)</f>
        <v>1.6400000000000001</v>
      </c>
      <c r="Y23" s="599">
        <v>8</v>
      </c>
      <c r="Z23" s="599">
        <v>7</v>
      </c>
      <c r="AA23" s="599">
        <v>5</v>
      </c>
      <c r="AB23" s="599">
        <v>1</v>
      </c>
      <c r="AC23" s="599">
        <v>47</v>
      </c>
      <c r="AD23" s="599">
        <v>53</v>
      </c>
      <c r="AE23" s="599">
        <v>4231</v>
      </c>
      <c r="AF23" s="562"/>
      <c r="AG23" s="562"/>
      <c r="AH23" s="562"/>
      <c r="AJ23" s="758" t="str">
        <f t="array" ref="AJ23">IF($K23="","",IF(SUM(IF(ISNUMBER(VALUE(RIGHT($AM23:$CO23,1))),VALUE(RIGHT($AM23:$CO23,1)),0))=$K23,"T","F"))</f>
        <v>T</v>
      </c>
      <c r="AK23" s="583">
        <f t="array" ref="AK23">IF($K23="","",SUM(IF(LEFT($AM23:$CO23,1)="s",1,0))-SUM(IF(RIGHT(LEFT($AM23:$CO23,2))="-",1,0)))</f>
        <v>0</v>
      </c>
      <c r="AL23" s="562">
        <f t="array" ref="AL23">IF($K23="","",SUM(IF(LEFT($AM23:$CO23,1)="X",1,0)))</f>
        <v>11</v>
      </c>
      <c r="AM23" s="668" t="s">
        <v>2019</v>
      </c>
      <c r="AN23" s="668" t="s">
        <v>2019</v>
      </c>
      <c r="AO23" s="668"/>
      <c r="AP23" s="668" t="s">
        <v>2126</v>
      </c>
      <c r="AQ23" s="668" t="s">
        <v>2019</v>
      </c>
      <c r="AR23" s="668" t="s">
        <v>2019</v>
      </c>
      <c r="AS23" s="668" t="s">
        <v>2019</v>
      </c>
      <c r="AT23" s="668" t="s">
        <v>2019</v>
      </c>
      <c r="AU23" s="668" t="s">
        <v>2020</v>
      </c>
      <c r="AV23" s="669" t="s">
        <v>2019</v>
      </c>
      <c r="AW23" s="668" t="s">
        <v>2019</v>
      </c>
      <c r="AX23" s="652">
        <v>1</v>
      </c>
      <c r="AY23" s="668" t="s">
        <v>2126</v>
      </c>
      <c r="AZ23" s="668"/>
      <c r="BA23" s="668"/>
      <c r="BB23" s="668" t="s">
        <v>2019</v>
      </c>
      <c r="BC23" s="668" t="s">
        <v>2126</v>
      </c>
      <c r="BD23" s="668"/>
      <c r="BE23" s="668"/>
      <c r="BF23" s="668"/>
      <c r="BG23" s="668"/>
      <c r="BH23" s="668" t="s">
        <v>2321</v>
      </c>
      <c r="BI23" s="668"/>
      <c r="BJ23" s="668" t="s">
        <v>2126</v>
      </c>
      <c r="BK23" s="668"/>
      <c r="BL23" s="668"/>
      <c r="BM23" s="668"/>
      <c r="BN23" s="668"/>
      <c r="BO23" s="668"/>
      <c r="BP23" s="668"/>
      <c r="BQ23" s="668"/>
      <c r="BR23" s="668" t="s">
        <v>2127</v>
      </c>
      <c r="BS23" s="655"/>
      <c r="BT23" s="668"/>
      <c r="BU23" s="668"/>
      <c r="BV23" s="673"/>
      <c r="BW23" s="668" t="s">
        <v>2127</v>
      </c>
      <c r="BX23" s="668" t="s">
        <v>2020</v>
      </c>
      <c r="BY23" s="668" t="s">
        <v>2126</v>
      </c>
      <c r="BZ23" s="668"/>
      <c r="CA23" s="673"/>
      <c r="CB23" s="673"/>
      <c r="CC23" s="673"/>
      <c r="CD23" s="673"/>
      <c r="CE23" s="673"/>
      <c r="CF23" s="673"/>
      <c r="CG23" s="673"/>
    </row>
    <row r="24" spans="1:85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1204</v>
      </c>
      <c r="I24" s="603" t="s">
        <v>2</v>
      </c>
      <c r="J24" s="603" t="s">
        <v>285</v>
      </c>
      <c r="K24" s="603">
        <v>2</v>
      </c>
      <c r="L24" s="603">
        <v>0</v>
      </c>
      <c r="M24" s="562" t="str">
        <f>IF(K24="","",IF(K24&gt;L24,"W",IF(K24=L24,"D",IF(K24&lt;L24,"L"))))</f>
        <v>W</v>
      </c>
      <c r="N24" s="562">
        <f>IF(K24="","",K24+L24)</f>
        <v>2</v>
      </c>
      <c r="O24" s="598">
        <f>IF(K24="","",K24-L24)</f>
        <v>2</v>
      </c>
      <c r="P24" s="562" t="str">
        <f t="shared" si="14"/>
        <v>U</v>
      </c>
      <c r="Q24" s="586">
        <f>IF(S24="","",IF(SIGN(S24)&lt;&gt;1,VLOOKUP(ABS(S24),SUP_HDC,3,TRUE),-VLOOKUP(ABS(S24),SUP_HDC,3,TRUE)))</f>
        <v>-0.5</v>
      </c>
      <c r="R24" s="635">
        <f t="shared" si="15"/>
        <v>1</v>
      </c>
      <c r="S24" s="600">
        <v>0.66</v>
      </c>
      <c r="T24" s="595">
        <f t="shared" si="16"/>
        <v>1.3399999999999999</v>
      </c>
      <c r="U24" s="601">
        <v>2.44</v>
      </c>
      <c r="V24" s="595">
        <f t="shared" si="17"/>
        <v>-0.43999999999999995</v>
      </c>
      <c r="W24" s="586">
        <f>IF(S24="","",(S24+U24)/2)</f>
        <v>1.55</v>
      </c>
      <c r="X24" s="586">
        <f>IF(W24="","",U24-W24)</f>
        <v>0.8899999999999999</v>
      </c>
      <c r="Y24" s="599">
        <v>6</v>
      </c>
      <c r="Z24" s="599">
        <v>13</v>
      </c>
      <c r="AA24" s="599">
        <v>3</v>
      </c>
      <c r="AB24" s="599">
        <v>3</v>
      </c>
      <c r="AC24" s="599">
        <v>46</v>
      </c>
      <c r="AD24" s="599">
        <v>54</v>
      </c>
      <c r="AE24" s="599">
        <v>4231</v>
      </c>
      <c r="AF24" s="562"/>
      <c r="AG24" s="562"/>
      <c r="AH24" s="562"/>
      <c r="AJ24" s="758" t="str">
        <f t="array" ref="AJ24">IF($K24="","",IF(SUM(IF(ISNUMBER(VALUE(RIGHT($AM24:$CO24,1))),VALUE(RIGHT($AM24:$CO24,1)),0))=$K24,"T","F"))</f>
        <v>T</v>
      </c>
      <c r="AK24" s="583">
        <f t="array" ref="AK24">IF($K24="","",SUM(IF(LEFT($AM24:$CO24,1)="s",1,0))-SUM(IF(RIGHT(LEFT($AM24:$CO24,2))="-",1,0)))</f>
        <v>0</v>
      </c>
      <c r="AL24" s="562">
        <f t="array" ref="AL24">IF($K24="","",SUM(IF(LEFT($AM24:$CO24,1)="X",1,0)))</f>
        <v>11</v>
      </c>
      <c r="AM24" s="668" t="s">
        <v>2019</v>
      </c>
      <c r="AN24" s="668" t="s">
        <v>2019</v>
      </c>
      <c r="AO24" s="668"/>
      <c r="AP24" s="668" t="s">
        <v>2022</v>
      </c>
      <c r="AQ24" s="668" t="s">
        <v>2019</v>
      </c>
      <c r="AR24" s="668" t="s">
        <v>2019</v>
      </c>
      <c r="AS24" s="668" t="s">
        <v>2019</v>
      </c>
      <c r="AT24" s="668" t="s">
        <v>2019</v>
      </c>
      <c r="AU24" s="671" t="s">
        <v>2274</v>
      </c>
      <c r="AV24" s="668" t="s">
        <v>2020</v>
      </c>
      <c r="AW24" s="668" t="s">
        <v>2019</v>
      </c>
      <c r="AX24" s="651"/>
      <c r="AY24" s="668" t="s">
        <v>2021</v>
      </c>
      <c r="AZ24" s="668"/>
      <c r="BA24" s="668"/>
      <c r="BB24" s="682" t="s">
        <v>2270</v>
      </c>
      <c r="BC24" s="668" t="s">
        <v>2021</v>
      </c>
      <c r="BD24" s="668"/>
      <c r="BE24" s="668"/>
      <c r="BF24" s="668"/>
      <c r="BG24" s="668"/>
      <c r="BH24" s="668" t="s">
        <v>2321</v>
      </c>
      <c r="BI24" s="668" t="s">
        <v>2213</v>
      </c>
      <c r="BJ24" s="668" t="s">
        <v>2021</v>
      </c>
      <c r="BK24" s="668"/>
      <c r="BL24" s="668"/>
      <c r="BM24" s="668" t="s">
        <v>2213</v>
      </c>
      <c r="BN24" s="668"/>
      <c r="BO24" s="668"/>
      <c r="BP24" s="668"/>
      <c r="BQ24" s="705"/>
      <c r="BR24" s="668" t="s">
        <v>2022</v>
      </c>
      <c r="BS24" s="655"/>
      <c r="BT24" s="668"/>
      <c r="BU24" s="668"/>
      <c r="BV24" s="673"/>
      <c r="BW24" s="671" t="s">
        <v>2024</v>
      </c>
      <c r="BX24" s="669" t="s">
        <v>2020</v>
      </c>
      <c r="BY24" s="668" t="s">
        <v>2021</v>
      </c>
      <c r="BZ24" s="651"/>
      <c r="CA24" s="673"/>
      <c r="CB24" s="673"/>
      <c r="CC24" s="673"/>
      <c r="CD24" s="673"/>
      <c r="CE24" s="673"/>
      <c r="CF24" s="673"/>
      <c r="CG24" s="673"/>
    </row>
    <row r="25" spans="1:85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1202</v>
      </c>
      <c r="I25" s="603" t="s">
        <v>3</v>
      </c>
      <c r="J25" s="603" t="s">
        <v>285</v>
      </c>
      <c r="K25" s="689">
        <v>0</v>
      </c>
      <c r="L25" s="603">
        <v>3</v>
      </c>
      <c r="M25" s="562" t="str">
        <f>IF(K25="","",IF(K25&gt;L25,"W",IF(K25=L25,"D",IF(K25&lt;L25,"L"))))</f>
        <v>L</v>
      </c>
      <c r="N25" s="562">
        <f>IF(K25="","",K25+L25)</f>
        <v>3</v>
      </c>
      <c r="O25" s="598">
        <f>IF(K25="","",K25-L25)</f>
        <v>-3</v>
      </c>
      <c r="P25" s="562" t="str">
        <f t="shared" si="14"/>
        <v>O</v>
      </c>
      <c r="Q25" s="586">
        <f>IF(S25="","",IF(SIGN(S25)&lt;&gt;1,VLOOKUP(ABS(S25),SUP_HDC,3,TRUE),-VLOOKUP(ABS(S25),SUP_HDC,3,TRUE)))</f>
        <v>0</v>
      </c>
      <c r="R25" s="635">
        <f t="shared" si="15"/>
        <v>-1</v>
      </c>
      <c r="S25" s="600">
        <v>-0.01</v>
      </c>
      <c r="T25" s="595">
        <f t="shared" si="16"/>
        <v>-2.99</v>
      </c>
      <c r="U25" s="601">
        <v>2.64</v>
      </c>
      <c r="V25" s="595">
        <f t="shared" si="17"/>
        <v>0.35999999999999988</v>
      </c>
      <c r="W25" s="586">
        <f>IF(S25="","",(S25+U25)/2)</f>
        <v>1.3150000000000002</v>
      </c>
      <c r="X25" s="586">
        <f>IF(W25="","",U25-W25)</f>
        <v>1.325</v>
      </c>
      <c r="Y25" s="599">
        <v>15</v>
      </c>
      <c r="Z25" s="599">
        <v>10</v>
      </c>
      <c r="AA25" s="599">
        <v>6</v>
      </c>
      <c r="AB25" s="599">
        <v>4</v>
      </c>
      <c r="AC25" s="599">
        <v>52</v>
      </c>
      <c r="AD25" s="599">
        <v>48</v>
      </c>
      <c r="AE25" s="599">
        <v>3322</v>
      </c>
      <c r="AF25" s="562"/>
      <c r="AG25" s="562"/>
      <c r="AH25" s="562"/>
      <c r="AJ25" s="758" t="str">
        <f t="array" ref="AJ25">IF($K25="","",IF(SUM(IF(ISNUMBER(VALUE(RIGHT($AM25:$CO25,1))),VALUE(RIGHT($AM25:$CO25,1)),0))=$K25,"T","F"))</f>
        <v>T</v>
      </c>
      <c r="AK25" s="583">
        <f t="array" ref="AK25">IF($K25="","",SUM(IF(LEFT($AM25:$CO25,1)="s",1,0))-SUM(IF(RIGHT(LEFT($AM25:$CO25,2))="-",1,0)))</f>
        <v>0</v>
      </c>
      <c r="AL25" s="562">
        <f t="array" ref="AL25">IF($K25="","",SUM(IF(LEFT($AM25:$CO25,1)="X",1,0)))</f>
        <v>11</v>
      </c>
      <c r="AM25" s="668" t="s">
        <v>2382</v>
      </c>
      <c r="AN25" s="668" t="s">
        <v>2383</v>
      </c>
      <c r="AO25" s="668"/>
      <c r="AP25" s="668" t="s">
        <v>2430</v>
      </c>
      <c r="AQ25" s="668" t="s">
        <v>2382</v>
      </c>
      <c r="AR25" s="668" t="s">
        <v>2382</v>
      </c>
      <c r="AS25" s="668" t="s">
        <v>2384</v>
      </c>
      <c r="AT25" s="668" t="s">
        <v>2384</v>
      </c>
      <c r="AU25" s="668" t="s">
        <v>2137</v>
      </c>
      <c r="AV25" s="668" t="s">
        <v>2429</v>
      </c>
      <c r="AW25" s="668" t="s">
        <v>2382</v>
      </c>
      <c r="AX25" s="651"/>
      <c r="AY25" s="668" t="s">
        <v>2433</v>
      </c>
      <c r="AZ25" s="668"/>
      <c r="BA25" s="668"/>
      <c r="BB25" s="668" t="s">
        <v>2383</v>
      </c>
      <c r="BC25" s="668" t="s">
        <v>2433</v>
      </c>
      <c r="BD25" s="668"/>
      <c r="BE25" s="668"/>
      <c r="BF25" s="668"/>
      <c r="BG25" s="668"/>
      <c r="BH25" s="668" t="s">
        <v>2322</v>
      </c>
      <c r="BI25" s="668" t="s">
        <v>2213</v>
      </c>
      <c r="BJ25" s="668"/>
      <c r="BK25" s="668"/>
      <c r="BL25" s="668"/>
      <c r="BM25" s="668" t="s">
        <v>2213</v>
      </c>
      <c r="BN25" s="668" t="s">
        <v>2433</v>
      </c>
      <c r="BO25" s="668"/>
      <c r="BP25" s="668"/>
      <c r="BQ25" s="668"/>
      <c r="BR25" s="668" t="s">
        <v>2432</v>
      </c>
      <c r="BS25" s="655"/>
      <c r="BT25" s="668"/>
      <c r="BU25" s="668"/>
      <c r="BV25" s="673"/>
      <c r="BW25" s="681" t="s">
        <v>2431</v>
      </c>
      <c r="BX25" s="668" t="s">
        <v>2137</v>
      </c>
      <c r="BY25" s="651" t="s">
        <v>2433</v>
      </c>
      <c r="BZ25" s="651"/>
      <c r="CA25" s="673"/>
      <c r="CB25" s="673"/>
      <c r="CC25" s="673"/>
      <c r="CD25" s="673"/>
      <c r="CE25" s="673"/>
      <c r="CF25" s="673"/>
      <c r="CG25" s="673"/>
    </row>
    <row r="26" spans="1:85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266</v>
      </c>
      <c r="I26" s="596" t="s">
        <v>2</v>
      </c>
      <c r="J26" s="596" t="s">
        <v>1199</v>
      </c>
      <c r="K26" s="596">
        <v>6</v>
      </c>
      <c r="L26" s="596">
        <v>0</v>
      </c>
      <c r="M26" s="562" t="str">
        <f>IF(K26="","",IF(K26&gt;L26,"W",IF(K26=L26,"D",IF(K26&lt;L26,"L"))))</f>
        <v>W</v>
      </c>
      <c r="N26" s="562">
        <f>IF(K26="","",K26+L26)</f>
        <v>6</v>
      </c>
      <c r="O26" s="598">
        <f>IF(K26="","",K26-L26)</f>
        <v>6</v>
      </c>
      <c r="P26" s="562" t="str">
        <f t="shared" si="14"/>
        <v>O</v>
      </c>
      <c r="Q26" s="586" t="str">
        <f t="shared" ref="Q26:Q35" si="18">IF(S26="","",IF(SIGN(S26)&lt;&gt;1,VLOOKUP(ABS(S26),SUP_HDC,3,TRUE),-VLOOKUP(ABS(S26),SUP_HDC,3,TRUE)))</f>
        <v/>
      </c>
      <c r="R26" s="635" t="str">
        <f t="shared" si="15"/>
        <v/>
      </c>
      <c r="S26" s="600"/>
      <c r="T26" s="595" t="str">
        <f t="shared" si="16"/>
        <v/>
      </c>
      <c r="U26" s="601"/>
      <c r="V26" s="595" t="str">
        <f t="shared" si="17"/>
        <v/>
      </c>
      <c r="W26" s="586" t="str">
        <f t="shared" ref="W26:W35" si="19">IF(S26="","",(S26+U26)/2)</f>
        <v/>
      </c>
      <c r="X26" s="586" t="str">
        <f t="shared" ref="X26:X35" si="20">IF(W26="","",U26-W26)</f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IF($K26="","",IF(SUM(IF(ISNUMBER(VALUE(RIGHT($AM26:$CO26,1))),VALUE(RIGHT($AM26:$CO26,1)),0))=$K26,"T","F"))</f>
        <v>T</v>
      </c>
      <c r="AK26" s="583">
        <f t="array" ref="AK26">IF($K26="","",SUM(IF(LEFT($AM26:$CO26,1)="s",1,0))-SUM(IF(RIGHT(LEFT($AM26:$CO26,2))="-",1,0)))</f>
        <v>0</v>
      </c>
      <c r="AL26" s="562">
        <f t="array" ref="AL26">IF($K26="","",SUM(IF(LEFT($AM26:$CO26,1)="X",1,0)))</f>
        <v>11</v>
      </c>
      <c r="AM26" s="668" t="s">
        <v>2474</v>
      </c>
      <c r="AN26" s="668" t="s">
        <v>126</v>
      </c>
      <c r="AO26" s="668"/>
      <c r="AP26" s="668" t="s">
        <v>2474</v>
      </c>
      <c r="AQ26" s="668" t="s">
        <v>126</v>
      </c>
      <c r="AR26" s="668" t="s">
        <v>126</v>
      </c>
      <c r="AS26" s="668" t="s">
        <v>2478</v>
      </c>
      <c r="AT26" s="668" t="s">
        <v>2473</v>
      </c>
      <c r="AU26" s="668" t="s">
        <v>126</v>
      </c>
      <c r="AV26" s="668" t="s">
        <v>2472</v>
      </c>
      <c r="AW26" s="668" t="s">
        <v>126</v>
      </c>
      <c r="AX26" s="651" t="s">
        <v>126</v>
      </c>
      <c r="AY26" s="668" t="s">
        <v>2472</v>
      </c>
      <c r="AZ26" s="668" t="s">
        <v>126</v>
      </c>
      <c r="BA26" s="668" t="s">
        <v>126</v>
      </c>
      <c r="BB26" s="668" t="s">
        <v>2474</v>
      </c>
      <c r="BC26" s="668" t="s">
        <v>2474</v>
      </c>
      <c r="BD26" s="668" t="s">
        <v>126</v>
      </c>
      <c r="BE26" s="668" t="s">
        <v>2472</v>
      </c>
      <c r="BF26" s="668" t="s">
        <v>2474</v>
      </c>
      <c r="BG26" s="668" t="s">
        <v>2471</v>
      </c>
      <c r="BH26" s="668" t="s">
        <v>2213</v>
      </c>
      <c r="BI26" s="668" t="s">
        <v>2213</v>
      </c>
      <c r="BJ26" s="668" t="s">
        <v>2474</v>
      </c>
      <c r="BK26" s="671" t="s">
        <v>126</v>
      </c>
      <c r="BL26" s="668" t="s">
        <v>126</v>
      </c>
      <c r="BM26" s="668" t="s">
        <v>2213</v>
      </c>
      <c r="BN26" s="668" t="s">
        <v>126</v>
      </c>
      <c r="BO26" s="668" t="s">
        <v>126</v>
      </c>
      <c r="BP26" s="668" t="s">
        <v>126</v>
      </c>
      <c r="BQ26" s="668" t="s">
        <v>2481</v>
      </c>
      <c r="BR26" s="668" t="s">
        <v>2473</v>
      </c>
      <c r="BS26" s="655"/>
      <c r="BT26" s="668"/>
      <c r="BU26" s="668"/>
      <c r="BV26" s="673"/>
      <c r="BW26" s="668" t="s">
        <v>2477</v>
      </c>
      <c r="BX26" s="668" t="s">
        <v>2213</v>
      </c>
      <c r="BY26" s="651" t="s">
        <v>2477</v>
      </c>
      <c r="BZ26" s="651" t="s">
        <v>2473</v>
      </c>
      <c r="CA26" s="673"/>
      <c r="CB26" s="673"/>
      <c r="CC26" s="673"/>
      <c r="CD26" s="673"/>
      <c r="CE26" s="673"/>
      <c r="CF26" s="673"/>
      <c r="CG26" s="673"/>
    </row>
    <row r="27" spans="1:85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257</v>
      </c>
      <c r="I27" s="603" t="s">
        <v>2</v>
      </c>
      <c r="J27" s="603" t="s">
        <v>285</v>
      </c>
      <c r="K27" s="603">
        <v>3</v>
      </c>
      <c r="L27" s="603">
        <v>0</v>
      </c>
      <c r="M27" s="562" t="str">
        <f t="shared" ref="M27:M38" si="21">IF(K27="","",IF(K27&gt;L27,"W",IF(K27=L27,"D",IF(K27&lt;L27,"L"))))</f>
        <v>W</v>
      </c>
      <c r="N27" s="562">
        <f t="shared" ref="N27:N38" si="22">IF(K27="","",K27+L27)</f>
        <v>3</v>
      </c>
      <c r="O27" s="598">
        <f t="shared" ref="O27:O38" si="23">IF(K27="","",K27-L27)</f>
        <v>3</v>
      </c>
      <c r="P27" s="562" t="str">
        <f t="shared" si="14"/>
        <v>O</v>
      </c>
      <c r="Q27" s="586">
        <f t="shared" si="18"/>
        <v>-0.25</v>
      </c>
      <c r="R27" s="635">
        <f t="shared" si="15"/>
        <v>1</v>
      </c>
      <c r="S27" s="600">
        <v>0.18</v>
      </c>
      <c r="T27" s="595">
        <f t="shared" si="16"/>
        <v>2.82</v>
      </c>
      <c r="U27" s="601">
        <v>2.71</v>
      </c>
      <c r="V27" s="595">
        <f t="shared" si="17"/>
        <v>0.29000000000000004</v>
      </c>
      <c r="W27" s="586">
        <f t="shared" si="19"/>
        <v>1.4450000000000001</v>
      </c>
      <c r="X27" s="586">
        <f t="shared" si="20"/>
        <v>1.2649999999999999</v>
      </c>
      <c r="Y27" s="599">
        <v>10</v>
      </c>
      <c r="Z27" s="599">
        <v>11</v>
      </c>
      <c r="AA27" s="599">
        <v>4</v>
      </c>
      <c r="AB27" s="599">
        <v>4</v>
      </c>
      <c r="AC27" s="599">
        <v>43</v>
      </c>
      <c r="AD27" s="599">
        <v>57</v>
      </c>
      <c r="AE27" s="599">
        <v>4231</v>
      </c>
      <c r="AF27" s="562"/>
      <c r="AG27" s="562"/>
      <c r="AH27" s="562"/>
      <c r="AJ27" s="758" t="str">
        <f t="array" ref="AJ27">IF($K27="","",IF(SUM(IF(ISNUMBER(VALUE(RIGHT($AM27:$CO27,1))),VALUE(RIGHT($AM27:$CO27,1)),0))=$K27,"T","F"))</f>
        <v>T</v>
      </c>
      <c r="AK27" s="583">
        <f t="array" ref="AK27">IF($K27="","",SUM(IF(LEFT($AM27:$CO27,1)="s",1,0))-SUM(IF(RIGHT(LEFT($AM27:$CO27,2))="-",1,0)))</f>
        <v>0</v>
      </c>
      <c r="AL27" s="562">
        <f t="array" ref="AL27">IF($K27="","",SUM(IF(LEFT($AM27:$CO27,1)="X",1,0)))</f>
        <v>11</v>
      </c>
      <c r="AM27" s="668" t="s">
        <v>2524</v>
      </c>
      <c r="AN27" s="668" t="s">
        <v>2525</v>
      </c>
      <c r="AO27" s="668"/>
      <c r="AP27" s="668" t="s">
        <v>2600</v>
      </c>
      <c r="AQ27" s="671" t="s">
        <v>2606</v>
      </c>
      <c r="AR27" s="668" t="s">
        <v>2526</v>
      </c>
      <c r="AS27" s="669" t="s">
        <v>2598</v>
      </c>
      <c r="AT27" s="668" t="s">
        <v>2525</v>
      </c>
      <c r="AU27" s="668" t="s">
        <v>2603</v>
      </c>
      <c r="AV27" s="668" t="s">
        <v>2137</v>
      </c>
      <c r="AW27" s="671" t="s">
        <v>2605</v>
      </c>
      <c r="AX27" s="652">
        <v>1</v>
      </c>
      <c r="AY27" s="668" t="s">
        <v>2602</v>
      </c>
      <c r="AZ27" s="668"/>
      <c r="BA27" s="668"/>
      <c r="BB27" s="668" t="s">
        <v>2525</v>
      </c>
      <c r="BC27" s="651" t="s">
        <v>2602</v>
      </c>
      <c r="BD27" s="668"/>
      <c r="BE27" s="668"/>
      <c r="BF27" s="668"/>
      <c r="BG27" s="668"/>
      <c r="BH27" s="668" t="s">
        <v>2323</v>
      </c>
      <c r="BI27" s="668" t="s">
        <v>2213</v>
      </c>
      <c r="BJ27" s="669" t="s">
        <v>2601</v>
      </c>
      <c r="BK27" s="668"/>
      <c r="BL27" s="668"/>
      <c r="BM27" s="668" t="s">
        <v>2213</v>
      </c>
      <c r="BN27" s="668"/>
      <c r="BO27" s="668"/>
      <c r="BP27" s="668"/>
      <c r="BQ27" s="671" t="s">
        <v>2604</v>
      </c>
      <c r="BR27" s="668" t="s">
        <v>2603</v>
      </c>
      <c r="BS27" s="655"/>
      <c r="BT27" s="668"/>
      <c r="BU27" s="668"/>
      <c r="BV27" s="673"/>
      <c r="BW27" s="668" t="s">
        <v>2599</v>
      </c>
      <c r="BX27" s="668" t="s">
        <v>2213</v>
      </c>
      <c r="BY27" s="651" t="s">
        <v>2525</v>
      </c>
      <c r="BZ27" s="651"/>
      <c r="CA27" s="673"/>
      <c r="CB27" s="673"/>
      <c r="CC27" s="673"/>
      <c r="CD27" s="673"/>
      <c r="CE27" s="673"/>
      <c r="CF27" s="673"/>
      <c r="CG27" s="673"/>
    </row>
    <row r="28" spans="1:85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259</v>
      </c>
      <c r="I28" s="603" t="s">
        <v>2</v>
      </c>
      <c r="J28" s="603" t="s">
        <v>285</v>
      </c>
      <c r="K28" s="603">
        <v>3</v>
      </c>
      <c r="L28" s="603">
        <v>3</v>
      </c>
      <c r="M28" s="562" t="str">
        <f t="shared" si="21"/>
        <v>D</v>
      </c>
      <c r="N28" s="562">
        <f t="shared" si="22"/>
        <v>6</v>
      </c>
      <c r="O28" s="598">
        <f t="shared" si="23"/>
        <v>0</v>
      </c>
      <c r="P28" s="562" t="str">
        <f t="shared" si="14"/>
        <v>O</v>
      </c>
      <c r="Q28" s="586">
        <f t="shared" si="18"/>
        <v>-0.75</v>
      </c>
      <c r="R28" s="635">
        <f t="shared" si="15"/>
        <v>-1</v>
      </c>
      <c r="S28" s="600">
        <v>0.78</v>
      </c>
      <c r="T28" s="595">
        <f t="shared" si="16"/>
        <v>-0.78</v>
      </c>
      <c r="U28" s="601">
        <v>2.38</v>
      </c>
      <c r="V28" s="595">
        <f t="shared" si="17"/>
        <v>3.62</v>
      </c>
      <c r="W28" s="586">
        <f t="shared" si="19"/>
        <v>1.58</v>
      </c>
      <c r="X28" s="586">
        <f t="shared" si="20"/>
        <v>0.79999999999999982</v>
      </c>
      <c r="Y28" s="599">
        <v>14</v>
      </c>
      <c r="Z28" s="599">
        <v>16</v>
      </c>
      <c r="AA28" s="599">
        <v>6</v>
      </c>
      <c r="AB28" s="599">
        <v>8</v>
      </c>
      <c r="AC28" s="599">
        <v>59</v>
      </c>
      <c r="AD28" s="599">
        <v>41</v>
      </c>
      <c r="AE28" s="599">
        <v>4231</v>
      </c>
      <c r="AF28" s="562"/>
      <c r="AG28" s="562"/>
      <c r="AH28" s="562"/>
      <c r="AJ28" s="758" t="str">
        <f t="array" ref="AJ28">IF($K28="","",IF(SUM(IF(ISNUMBER(VALUE(RIGHT($AM28:$CO28,1))),VALUE(RIGHT($AM28:$CO28,1)),0))=$K28,"T","F"))</f>
        <v>T</v>
      </c>
      <c r="AK28" s="583">
        <f t="array" ref="AK28">IF($K28="","",SUM(IF(LEFT($AM28:$CO28,1)="s",1,0))-SUM(IF(RIGHT(LEFT($AM28:$CO28,2))="-",1,0)))</f>
        <v>0</v>
      </c>
      <c r="AL28" s="562">
        <f t="array" ref="AL28">IF($K28="","",SUM(IF(LEFT($AM28:$CO28,1)="X",1,0)))</f>
        <v>11</v>
      </c>
      <c r="AM28" s="668" t="s">
        <v>2474</v>
      </c>
      <c r="AN28" s="668" t="s">
        <v>2474</v>
      </c>
      <c r="AO28" s="668"/>
      <c r="AP28" s="668" t="s">
        <v>2472</v>
      </c>
      <c r="AQ28" s="668" t="s">
        <v>2474</v>
      </c>
      <c r="AR28" s="668" t="s">
        <v>2474</v>
      </c>
      <c r="AS28" s="671" t="s">
        <v>2651</v>
      </c>
      <c r="AT28" s="668" t="s">
        <v>2622</v>
      </c>
      <c r="AU28" s="668" t="s">
        <v>2471</v>
      </c>
      <c r="AV28" s="669" t="s">
        <v>2473</v>
      </c>
      <c r="AW28" s="668" t="s">
        <v>2474</v>
      </c>
      <c r="AX28" s="651" t="s">
        <v>126</v>
      </c>
      <c r="AY28" s="668" t="s">
        <v>2472</v>
      </c>
      <c r="AZ28" s="668" t="s">
        <v>126</v>
      </c>
      <c r="BA28" s="668" t="s">
        <v>126</v>
      </c>
      <c r="BB28" s="669" t="s">
        <v>2474</v>
      </c>
      <c r="BC28" s="668" t="s">
        <v>2471</v>
      </c>
      <c r="BD28" s="668" t="s">
        <v>126</v>
      </c>
      <c r="BE28" s="668" t="s">
        <v>126</v>
      </c>
      <c r="BF28" s="668" t="s">
        <v>126</v>
      </c>
      <c r="BG28" s="668"/>
      <c r="BH28" s="668" t="s">
        <v>2213</v>
      </c>
      <c r="BI28" s="668" t="s">
        <v>2472</v>
      </c>
      <c r="BJ28" s="668" t="s">
        <v>2473</v>
      </c>
      <c r="BK28" s="668" t="s">
        <v>126</v>
      </c>
      <c r="BL28" s="668" t="s">
        <v>126</v>
      </c>
      <c r="BM28" s="668"/>
      <c r="BN28" s="668" t="s">
        <v>126</v>
      </c>
      <c r="BO28" s="668" t="s">
        <v>126</v>
      </c>
      <c r="BP28" s="671" t="s">
        <v>126</v>
      </c>
      <c r="BQ28" s="671" t="s">
        <v>2655</v>
      </c>
      <c r="BR28" s="668" t="s">
        <v>2472</v>
      </c>
      <c r="BS28" s="655"/>
      <c r="BT28" s="668"/>
      <c r="BU28" s="668"/>
      <c r="BV28" s="673"/>
      <c r="BW28" s="668" t="s">
        <v>2473</v>
      </c>
      <c r="BX28" s="668" t="s">
        <v>2213</v>
      </c>
      <c r="BY28" s="652" t="s">
        <v>2656</v>
      </c>
      <c r="BZ28" s="668" t="s">
        <v>126</v>
      </c>
      <c r="CA28" s="673"/>
      <c r="CB28" s="673"/>
      <c r="CC28" s="673"/>
      <c r="CD28" s="673"/>
      <c r="CE28" s="673"/>
      <c r="CF28" s="673"/>
      <c r="CG28" s="673"/>
    </row>
    <row r="29" spans="1:85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1435</v>
      </c>
      <c r="I29" s="603" t="s">
        <v>3</v>
      </c>
      <c r="J29" s="603" t="s">
        <v>285</v>
      </c>
      <c r="K29" s="603">
        <v>1</v>
      </c>
      <c r="L29" s="603">
        <v>2</v>
      </c>
      <c r="M29" s="562" t="str">
        <f t="shared" si="21"/>
        <v>L</v>
      </c>
      <c r="N29" s="562">
        <f t="shared" si="22"/>
        <v>3</v>
      </c>
      <c r="O29" s="598">
        <f t="shared" si="23"/>
        <v>-1</v>
      </c>
      <c r="P29" s="562" t="str">
        <f t="shared" si="14"/>
        <v>O</v>
      </c>
      <c r="Q29" s="586">
        <f t="shared" si="18"/>
        <v>-0.75</v>
      </c>
      <c r="R29" s="635">
        <f t="shared" si="15"/>
        <v>-1</v>
      </c>
      <c r="S29" s="600">
        <v>0.76</v>
      </c>
      <c r="T29" s="595">
        <f t="shared" si="16"/>
        <v>-1.76</v>
      </c>
      <c r="U29" s="601">
        <v>2.6</v>
      </c>
      <c r="V29" s="595">
        <f t="shared" si="17"/>
        <v>0.39999999999999991</v>
      </c>
      <c r="W29" s="586">
        <f t="shared" si="19"/>
        <v>1.6800000000000002</v>
      </c>
      <c r="X29" s="586">
        <f t="shared" si="20"/>
        <v>0.91999999999999993</v>
      </c>
      <c r="Y29" s="599">
        <v>9</v>
      </c>
      <c r="Z29" s="599">
        <v>22</v>
      </c>
      <c r="AA29" s="599">
        <v>3</v>
      </c>
      <c r="AB29" s="599">
        <v>11</v>
      </c>
      <c r="AC29" s="599">
        <v>59</v>
      </c>
      <c r="AD29" s="599">
        <v>41</v>
      </c>
      <c r="AE29" s="599">
        <v>442</v>
      </c>
      <c r="AF29" s="562"/>
      <c r="AG29" s="562"/>
      <c r="AH29" s="562"/>
      <c r="AJ29" s="758" t="str">
        <f t="array" ref="AJ29">IF($K29="","",IF(SUM(IF(ISNUMBER(VALUE(RIGHT($AM29:$CO29,1))),VALUE(RIGHT($AM29:$CO29,1)),0))=$K29,"T","F"))</f>
        <v>T</v>
      </c>
      <c r="AK29" s="583">
        <f t="array" ref="AK29">IF($K29="","",SUM(IF(LEFT($AM29:$CO29,1)="s",1,0))-SUM(IF(RIGHT(LEFT($AM29:$CO29,2))="-",1,0)))</f>
        <v>0</v>
      </c>
      <c r="AL29" s="562">
        <f t="array" ref="AL29">IF($K29="","",SUM(IF(LEFT($AM29:$CO29,1)="X",1,0)))</f>
        <v>11</v>
      </c>
      <c r="AM29" s="669" t="s">
        <v>2717</v>
      </c>
      <c r="AN29" s="668" t="s">
        <v>2719</v>
      </c>
      <c r="AO29" s="668"/>
      <c r="AP29" s="668" t="s">
        <v>2138</v>
      </c>
      <c r="AQ29" s="668" t="s">
        <v>2717</v>
      </c>
      <c r="AR29" s="668" t="s">
        <v>2718</v>
      </c>
      <c r="AS29" s="668" t="s">
        <v>2717</v>
      </c>
      <c r="AT29" s="668" t="s">
        <v>2213</v>
      </c>
      <c r="AU29" s="671" t="s">
        <v>2226</v>
      </c>
      <c r="AV29" s="668" t="s">
        <v>2472</v>
      </c>
      <c r="AW29" s="668" t="s">
        <v>2717</v>
      </c>
      <c r="AX29" s="651"/>
      <c r="AY29" s="668" t="s">
        <v>2472</v>
      </c>
      <c r="AZ29" s="668"/>
      <c r="BA29" s="668"/>
      <c r="BB29" s="668" t="s">
        <v>2718</v>
      </c>
      <c r="BC29" s="668" t="s">
        <v>2472</v>
      </c>
      <c r="BD29" s="668"/>
      <c r="BE29" s="668"/>
      <c r="BF29" s="668"/>
      <c r="BG29" s="668"/>
      <c r="BH29" s="668" t="s">
        <v>2213</v>
      </c>
      <c r="BI29" s="668" t="s">
        <v>2138</v>
      </c>
      <c r="BJ29" s="669" t="s">
        <v>2137</v>
      </c>
      <c r="BK29" s="668"/>
      <c r="BL29" s="668"/>
      <c r="BM29" s="668"/>
      <c r="BN29" s="668"/>
      <c r="BO29" s="668"/>
      <c r="BP29" s="668"/>
      <c r="BQ29" s="668" t="s">
        <v>2138</v>
      </c>
      <c r="BR29" s="668" t="s">
        <v>2472</v>
      </c>
      <c r="BS29" s="655"/>
      <c r="BT29" s="668"/>
      <c r="BU29" s="668"/>
      <c r="BV29" s="673"/>
      <c r="BW29" s="668" t="s">
        <v>2473</v>
      </c>
      <c r="BX29" s="668" t="s">
        <v>2213</v>
      </c>
      <c r="BY29" s="651" t="s">
        <v>2717</v>
      </c>
      <c r="BZ29" s="651"/>
      <c r="CA29" s="673"/>
      <c r="CB29" s="673"/>
      <c r="CC29" s="673"/>
      <c r="CD29" s="673"/>
      <c r="CE29" s="673"/>
      <c r="CF29" s="673"/>
      <c r="CG29" s="673"/>
    </row>
    <row r="30" spans="1:85" s="661" customFormat="1" ht="15" customHeight="1">
      <c r="A30" s="625">
        <v>42841</v>
      </c>
      <c r="B30" s="603"/>
      <c r="C30" s="603"/>
      <c r="D30" s="603"/>
      <c r="E30" s="603"/>
      <c r="F30" s="603"/>
      <c r="G30" s="585"/>
      <c r="H30" s="624" t="s">
        <v>265</v>
      </c>
      <c r="I30" s="603" t="s">
        <v>2</v>
      </c>
      <c r="J30" s="603" t="s">
        <v>285</v>
      </c>
      <c r="K30" s="603">
        <v>0</v>
      </c>
      <c r="L30" s="603">
        <v>1</v>
      </c>
      <c r="M30" s="562" t="str">
        <f t="shared" si="21"/>
        <v>L</v>
      </c>
      <c r="N30" s="562">
        <f t="shared" si="22"/>
        <v>1</v>
      </c>
      <c r="O30" s="598">
        <f t="shared" si="23"/>
        <v>-1</v>
      </c>
      <c r="P30" s="562" t="str">
        <f t="shared" si="14"/>
        <v>U</v>
      </c>
      <c r="Q30" s="586">
        <f t="shared" si="18"/>
        <v>0.75</v>
      </c>
      <c r="R30" s="635">
        <f t="shared" si="15"/>
        <v>-0.5</v>
      </c>
      <c r="S30" s="600">
        <v>-0.71</v>
      </c>
      <c r="T30" s="595">
        <f t="shared" si="16"/>
        <v>-0.29000000000000004</v>
      </c>
      <c r="U30" s="601">
        <v>2.99</v>
      </c>
      <c r="V30" s="595">
        <f t="shared" si="17"/>
        <v>-1.9900000000000002</v>
      </c>
      <c r="W30" s="586">
        <f t="shared" si="19"/>
        <v>1.1400000000000001</v>
      </c>
      <c r="X30" s="586">
        <f t="shared" si="20"/>
        <v>1.85</v>
      </c>
      <c r="Y30" s="599">
        <v>11</v>
      </c>
      <c r="Z30" s="599">
        <v>13</v>
      </c>
      <c r="AA30" s="599">
        <v>1</v>
      </c>
      <c r="AB30" s="599">
        <v>5</v>
      </c>
      <c r="AC30" s="599">
        <v>51</v>
      </c>
      <c r="AD30" s="599">
        <v>49</v>
      </c>
      <c r="AE30" s="599">
        <v>442</v>
      </c>
      <c r="AF30" s="562"/>
      <c r="AG30" s="562"/>
      <c r="AH30" s="562"/>
      <c r="AJ30" s="758" t="str">
        <f t="array" ref="AJ30">IF($K30="","",IF(SUM(IF(ISNUMBER(VALUE(RIGHT($AM30:$CO30,1))),VALUE(RIGHT($AM30:$CO30,1)),0))=$K30,"T","F"))</f>
        <v>T</v>
      </c>
      <c r="AK30" s="583">
        <f t="array" ref="AK30">IF($K30="","",SUM(IF(LEFT($AM30:$CO30,1)="s",1,0))-SUM(IF(RIGHT(LEFT($AM30:$CO30,2))="-",1,0)))</f>
        <v>0</v>
      </c>
      <c r="AL30" s="562">
        <f t="array" ref="AL30">IF($K30="","",SUM(IF(LEFT($AM30:$CO30,1)="X",1,0)))</f>
        <v>11</v>
      </c>
      <c r="AM30" s="668" t="s">
        <v>2881</v>
      </c>
      <c r="AN30" s="668" t="s">
        <v>2881</v>
      </c>
      <c r="AO30" s="668"/>
      <c r="AP30" s="668" t="s">
        <v>2137</v>
      </c>
      <c r="AQ30" s="668" t="s">
        <v>2928</v>
      </c>
      <c r="AR30" s="668" t="s">
        <v>2881</v>
      </c>
      <c r="AS30" s="668" t="s">
        <v>2881</v>
      </c>
      <c r="AT30" s="668" t="s">
        <v>2213</v>
      </c>
      <c r="AU30" s="668" t="s">
        <v>2881</v>
      </c>
      <c r="AV30" s="668" t="s">
        <v>2137</v>
      </c>
      <c r="AW30" s="668" t="s">
        <v>2213</v>
      </c>
      <c r="AX30" s="651"/>
      <c r="AY30" s="668" t="s">
        <v>2883</v>
      </c>
      <c r="AZ30" s="668"/>
      <c r="BA30" s="668"/>
      <c r="BB30" s="668" t="s">
        <v>2881</v>
      </c>
      <c r="BC30" s="668" t="s">
        <v>2883</v>
      </c>
      <c r="BD30" s="668"/>
      <c r="BE30" s="668"/>
      <c r="BF30" s="668"/>
      <c r="BG30" s="668"/>
      <c r="BH30" s="668" t="s">
        <v>2213</v>
      </c>
      <c r="BI30" s="668" t="s">
        <v>2881</v>
      </c>
      <c r="BJ30" s="668" t="s">
        <v>2884</v>
      </c>
      <c r="BK30" s="668"/>
      <c r="BL30" s="668"/>
      <c r="BM30" s="668"/>
      <c r="BN30" s="668" t="s">
        <v>2929</v>
      </c>
      <c r="BO30" s="668"/>
      <c r="BP30" s="668"/>
      <c r="BQ30" s="668" t="s">
        <v>2213</v>
      </c>
      <c r="BR30" s="668" t="s">
        <v>2882</v>
      </c>
      <c r="BS30" s="655"/>
      <c r="BT30" s="668"/>
      <c r="BU30" s="668"/>
      <c r="BV30" s="673"/>
      <c r="BW30" s="668" t="s">
        <v>2138</v>
      </c>
      <c r="BX30" s="668" t="s">
        <v>2139</v>
      </c>
      <c r="BY30" s="651" t="s">
        <v>2137</v>
      </c>
      <c r="BZ30" s="651"/>
      <c r="CA30" s="673"/>
      <c r="CB30" s="673"/>
      <c r="CC30" s="673"/>
      <c r="CD30" s="673"/>
      <c r="CE30" s="673"/>
      <c r="CF30" s="673"/>
      <c r="CG30" s="673"/>
    </row>
    <row r="31" spans="1:85" s="661" customFormat="1" ht="15" customHeight="1">
      <c r="A31" s="625">
        <v>42847</v>
      </c>
      <c r="B31" s="603"/>
      <c r="C31" s="603"/>
      <c r="D31" s="603"/>
      <c r="E31" s="603"/>
      <c r="F31" s="603"/>
      <c r="G31" s="585"/>
      <c r="H31" s="624" t="s">
        <v>234</v>
      </c>
      <c r="I31" s="603" t="s">
        <v>3</v>
      </c>
      <c r="J31" s="603" t="s">
        <v>285</v>
      </c>
      <c r="K31" s="603">
        <v>3</v>
      </c>
      <c r="L31" s="603">
        <v>0</v>
      </c>
      <c r="M31" s="562" t="str">
        <f t="shared" si="21"/>
        <v>W</v>
      </c>
      <c r="N31" s="562">
        <f t="shared" si="22"/>
        <v>3</v>
      </c>
      <c r="O31" s="598">
        <f t="shared" si="23"/>
        <v>3</v>
      </c>
      <c r="P31" s="562" t="str">
        <f t="shared" si="14"/>
        <v>O</v>
      </c>
      <c r="Q31" s="586">
        <f t="shared" si="18"/>
        <v>-0.5</v>
      </c>
      <c r="R31" s="635">
        <f t="shared" si="15"/>
        <v>1</v>
      </c>
      <c r="S31" s="600">
        <v>0.5</v>
      </c>
      <c r="T31" s="595">
        <f t="shared" si="16"/>
        <v>2.5</v>
      </c>
      <c r="U31" s="601">
        <v>2.5</v>
      </c>
      <c r="V31" s="595">
        <f t="shared" si="17"/>
        <v>0.5</v>
      </c>
      <c r="W31" s="586">
        <f t="shared" si="19"/>
        <v>1.5</v>
      </c>
      <c r="X31" s="586">
        <f t="shared" si="20"/>
        <v>1</v>
      </c>
      <c r="Y31" s="599">
        <v>6</v>
      </c>
      <c r="Z31" s="599">
        <v>13</v>
      </c>
      <c r="AA31" s="599">
        <v>3</v>
      </c>
      <c r="AB31" s="599">
        <v>4</v>
      </c>
      <c r="AC31" s="599">
        <v>51</v>
      </c>
      <c r="AD31" s="599">
        <v>49</v>
      </c>
      <c r="AE31" s="599">
        <v>4231</v>
      </c>
      <c r="AF31" s="562"/>
      <c r="AG31" s="562"/>
      <c r="AH31" s="562"/>
      <c r="AJ31" s="758" t="str">
        <f t="array" ref="AJ31">IF($K31="","",IF(SUM(IF(ISNUMBER(VALUE(RIGHT($AM31:$CO31,1))),VALUE(RIGHT($AM31:$CO31,1)),0))=$K31,"T","F"))</f>
        <v>T</v>
      </c>
      <c r="AK31" s="583">
        <f t="array" ref="AK31">IF($K31="","",SUM(IF(LEFT($AM31:$CO31,1)="s",1,0))-SUM(IF(RIGHT(LEFT($AM31:$CO31,2))="-",1,0)))</f>
        <v>0</v>
      </c>
      <c r="AL31" s="562">
        <f t="array" ref="AL31">IF($K31="","",SUM(IF(LEFT($AM31:$CO31,1)="X",1,0)))</f>
        <v>11</v>
      </c>
      <c r="AM31" s="668" t="s">
        <v>1431</v>
      </c>
      <c r="AN31" s="668" t="s">
        <v>1431</v>
      </c>
      <c r="AO31" s="668"/>
      <c r="AP31" s="668" t="s">
        <v>1431</v>
      </c>
      <c r="AQ31" s="671" t="s">
        <v>3048</v>
      </c>
      <c r="AR31" s="668" t="s">
        <v>3047</v>
      </c>
      <c r="AS31" s="682" t="s">
        <v>2207</v>
      </c>
      <c r="AT31" s="668" t="s">
        <v>3046</v>
      </c>
      <c r="AU31" s="668" t="s">
        <v>3044</v>
      </c>
      <c r="AV31" s="668" t="s">
        <v>2138</v>
      </c>
      <c r="AW31" s="671" t="s">
        <v>3048</v>
      </c>
      <c r="AX31" s="668"/>
      <c r="AY31" s="668" t="s">
        <v>3047</v>
      </c>
      <c r="AZ31" s="668"/>
      <c r="BA31" s="668"/>
      <c r="BB31" s="668" t="s">
        <v>1431</v>
      </c>
      <c r="BC31" s="668"/>
      <c r="BD31" s="668"/>
      <c r="BE31" s="668"/>
      <c r="BF31" s="668"/>
      <c r="BG31" s="668" t="s">
        <v>126</v>
      </c>
      <c r="BH31" s="668" t="s">
        <v>2213</v>
      </c>
      <c r="BI31" s="668" t="s">
        <v>3042</v>
      </c>
      <c r="BJ31" s="668"/>
      <c r="BK31" s="668"/>
      <c r="BL31" s="668"/>
      <c r="BM31" s="668"/>
      <c r="BN31" s="668"/>
      <c r="BO31" s="668"/>
      <c r="BP31" s="668"/>
      <c r="BQ31" s="668" t="s">
        <v>2139</v>
      </c>
      <c r="BR31" s="668" t="s">
        <v>3045</v>
      </c>
      <c r="BS31" s="668"/>
      <c r="BT31" s="668"/>
      <c r="BU31" s="668"/>
      <c r="BV31" s="673"/>
      <c r="BW31" s="668" t="s">
        <v>2139</v>
      </c>
      <c r="BX31" s="669" t="s">
        <v>3043</v>
      </c>
      <c r="BY31" s="668" t="s">
        <v>2138</v>
      </c>
      <c r="BZ31" s="668"/>
      <c r="CA31" s="673"/>
      <c r="CB31" s="673"/>
      <c r="CC31" s="673"/>
      <c r="CD31" s="673"/>
      <c r="CE31" s="673"/>
      <c r="CF31" s="673"/>
      <c r="CG31" s="673"/>
    </row>
    <row r="32" spans="1:85" s="661" customFormat="1" ht="15" customHeight="1">
      <c r="A32" s="626">
        <v>42851</v>
      </c>
      <c r="B32" s="596"/>
      <c r="C32" s="596"/>
      <c r="D32" s="596"/>
      <c r="E32" s="596"/>
      <c r="F32" s="596"/>
      <c r="G32" s="591"/>
      <c r="H32" s="623" t="s">
        <v>254</v>
      </c>
      <c r="I32" s="596" t="s">
        <v>3</v>
      </c>
      <c r="J32" s="596" t="s">
        <v>1199</v>
      </c>
      <c r="K32" s="710">
        <v>1</v>
      </c>
      <c r="L32" s="596">
        <v>3</v>
      </c>
      <c r="M32" s="562" t="str">
        <f t="shared" si="21"/>
        <v>L</v>
      </c>
      <c r="N32" s="562">
        <f t="shared" si="22"/>
        <v>4</v>
      </c>
      <c r="O32" s="598">
        <f t="shared" si="23"/>
        <v>-2</v>
      </c>
      <c r="P32" s="562" t="str">
        <f t="shared" si="14"/>
        <v>O</v>
      </c>
      <c r="Q32" s="586" t="str">
        <f t="shared" si="18"/>
        <v/>
      </c>
      <c r="R32" s="635" t="str">
        <f t="shared" si="15"/>
        <v/>
      </c>
      <c r="S32" s="600"/>
      <c r="T32" s="595" t="str">
        <f t="shared" si="16"/>
        <v/>
      </c>
      <c r="U32" s="601"/>
      <c r="V32" s="595" t="str">
        <f t="shared" si="17"/>
        <v/>
      </c>
      <c r="W32" s="586" t="str">
        <f t="shared" si="19"/>
        <v/>
      </c>
      <c r="X32" s="586" t="str">
        <f t="shared" si="20"/>
        <v/>
      </c>
      <c r="Y32" s="599"/>
      <c r="Z32" s="599"/>
      <c r="AA32" s="599"/>
      <c r="AB32" s="599"/>
      <c r="AC32" s="599"/>
      <c r="AD32" s="599"/>
      <c r="AE32" s="599"/>
      <c r="AF32" s="562"/>
      <c r="AG32" s="562"/>
      <c r="AH32" s="562"/>
      <c r="AJ32" s="758" t="str">
        <f t="array" ref="AJ32">IF($K32="","",IF(SUM(IF(ISNUMBER(VALUE(RIGHT($AM32:$CO32,1))),VALUE(RIGHT($AM32:$CO32,1)),0))=$K32,"T","F"))</f>
        <v>T</v>
      </c>
      <c r="AK32" s="583">
        <f t="array" ref="AK32">IF($K32="","",SUM(IF(LEFT($AM32:$CO32,1)="s",1,0))-SUM(IF(RIGHT(LEFT($AM32:$CO32,2))="-",1,0)))</f>
        <v>0</v>
      </c>
      <c r="AL32" s="562">
        <f t="array" ref="AL32">IF($K32="","",SUM(IF(LEFT($AM32:$CO32,1)="X",1,0)))</f>
        <v>11</v>
      </c>
      <c r="AM32" s="668"/>
      <c r="AN32" s="668" t="s">
        <v>3109</v>
      </c>
      <c r="AO32" s="668"/>
      <c r="AP32" s="668"/>
      <c r="AQ32" s="668"/>
      <c r="AR32" s="668" t="s">
        <v>3101</v>
      </c>
      <c r="AS32" s="668"/>
      <c r="AT32" s="651" t="s">
        <v>3120</v>
      </c>
      <c r="AU32" s="668" t="s">
        <v>3109</v>
      </c>
      <c r="AV32" s="668" t="s">
        <v>3103</v>
      </c>
      <c r="AW32" s="668" t="s">
        <v>3101</v>
      </c>
      <c r="AX32" s="651"/>
      <c r="AY32" s="670" t="s">
        <v>3101</v>
      </c>
      <c r="AZ32" s="668"/>
      <c r="BA32" s="668" t="s">
        <v>3107</v>
      </c>
      <c r="BB32" s="668"/>
      <c r="BC32" s="668" t="s">
        <v>3118</v>
      </c>
      <c r="BD32" s="668"/>
      <c r="BE32" s="668" t="s">
        <v>3101</v>
      </c>
      <c r="BF32" s="668"/>
      <c r="BG32" s="668" t="s">
        <v>3119</v>
      </c>
      <c r="BH32" s="668" t="s">
        <v>2213</v>
      </c>
      <c r="BI32" s="668" t="s">
        <v>3122</v>
      </c>
      <c r="BJ32" s="668" t="s">
        <v>3101</v>
      </c>
      <c r="BK32" s="668"/>
      <c r="BL32" s="668" t="s">
        <v>3107</v>
      </c>
      <c r="BM32" s="668"/>
      <c r="BN32" s="668" t="s">
        <v>3122</v>
      </c>
      <c r="BO32" s="668"/>
      <c r="BP32" s="668"/>
      <c r="BQ32" s="668" t="s">
        <v>3121</v>
      </c>
      <c r="BR32" s="668"/>
      <c r="BS32" s="655"/>
      <c r="BT32" s="668"/>
      <c r="BU32" s="668"/>
      <c r="BV32" s="673"/>
      <c r="BW32" s="668" t="s">
        <v>3101</v>
      </c>
      <c r="BX32" s="668"/>
      <c r="BY32" s="651"/>
      <c r="BZ32" s="651" t="s">
        <v>3120</v>
      </c>
      <c r="CA32" s="673"/>
      <c r="CB32" s="673"/>
      <c r="CC32" s="673"/>
      <c r="CD32" s="673"/>
      <c r="CE32" s="673"/>
      <c r="CF32" s="673"/>
      <c r="CG32" s="673"/>
    </row>
    <row r="33" spans="1:85" s="661" customFormat="1" ht="15" customHeight="1">
      <c r="A33" s="625">
        <v>42855</v>
      </c>
      <c r="B33" s="603"/>
      <c r="C33" s="603"/>
      <c r="D33" s="603"/>
      <c r="E33" s="603"/>
      <c r="F33" s="603"/>
      <c r="G33" s="585"/>
      <c r="H33" s="624" t="s">
        <v>304</v>
      </c>
      <c r="I33" s="603" t="s">
        <v>2</v>
      </c>
      <c r="J33" s="603" t="s">
        <v>285</v>
      </c>
      <c r="K33" s="603">
        <v>1</v>
      </c>
      <c r="L33" s="603">
        <v>0</v>
      </c>
      <c r="M33" s="562" t="str">
        <f t="shared" si="21"/>
        <v>W</v>
      </c>
      <c r="N33" s="562">
        <f t="shared" si="22"/>
        <v>1</v>
      </c>
      <c r="O33" s="598">
        <f t="shared" si="23"/>
        <v>1</v>
      </c>
      <c r="P33" s="562" t="str">
        <f t="shared" si="14"/>
        <v>U</v>
      </c>
      <c r="Q33" s="586">
        <f t="shared" si="18"/>
        <v>-0.5</v>
      </c>
      <c r="R33" s="635">
        <f t="shared" si="15"/>
        <v>1</v>
      </c>
      <c r="S33" s="600">
        <v>0.51</v>
      </c>
      <c r="T33" s="595">
        <f t="shared" si="16"/>
        <v>0.49</v>
      </c>
      <c r="U33" s="601">
        <v>2.72</v>
      </c>
      <c r="V33" s="595">
        <f t="shared" si="17"/>
        <v>-1.7200000000000002</v>
      </c>
      <c r="W33" s="586">
        <f t="shared" si="19"/>
        <v>1.6150000000000002</v>
      </c>
      <c r="X33" s="586">
        <f t="shared" si="20"/>
        <v>1.105</v>
      </c>
      <c r="Y33" s="599">
        <v>11</v>
      </c>
      <c r="Z33" s="599">
        <v>11</v>
      </c>
      <c r="AA33" s="599">
        <v>3</v>
      </c>
      <c r="AB33" s="599">
        <v>3</v>
      </c>
      <c r="AC33" s="599">
        <v>45</v>
      </c>
      <c r="AD33" s="599">
        <v>55</v>
      </c>
      <c r="AE33" s="599">
        <v>442</v>
      </c>
      <c r="AF33" s="562"/>
      <c r="AG33" s="562"/>
      <c r="AH33" s="562"/>
      <c r="AJ33" s="758" t="str">
        <f t="array" ref="AJ33">IF($K33="","",IF(SUM(IF(ISNUMBER(VALUE(RIGHT($AM33:$CO33,1))),VALUE(RIGHT($AM33:$CO33,1)),0))=$K33,"T","F"))</f>
        <v>T</v>
      </c>
      <c r="AK33" s="583">
        <f t="array" ref="AK33">IF($K33="","",SUM(IF(LEFT($AM33:$CO33,1)="s",1,0))-SUM(IF(RIGHT(LEFT($AM33:$CO33,2))="-",1,0)))</f>
        <v>0</v>
      </c>
      <c r="AL33" s="562">
        <f t="array" ref="AL33">IF($K33="","",SUM(IF(LEFT($AM33:$CO33,1)="X",1,0)))</f>
        <v>11</v>
      </c>
      <c r="AM33" s="668" t="s">
        <v>3242</v>
      </c>
      <c r="AN33" s="671" t="s">
        <v>3249</v>
      </c>
      <c r="AO33" s="668"/>
      <c r="AP33" s="668" t="s">
        <v>3242</v>
      </c>
      <c r="AQ33" s="668" t="s">
        <v>3242</v>
      </c>
      <c r="AR33" s="668" t="s">
        <v>2139</v>
      </c>
      <c r="AS33" s="668" t="s">
        <v>2213</v>
      </c>
      <c r="AT33" s="651" t="s">
        <v>3242</v>
      </c>
      <c r="AU33" s="694" t="s">
        <v>3242</v>
      </c>
      <c r="AV33" s="668" t="s">
        <v>3247</v>
      </c>
      <c r="AW33" s="668" t="s">
        <v>3243</v>
      </c>
      <c r="AX33" s="651"/>
      <c r="AY33" s="668"/>
      <c r="AZ33" s="668"/>
      <c r="BA33" s="668" t="s">
        <v>2139</v>
      </c>
      <c r="BB33" s="668" t="s">
        <v>3244</v>
      </c>
      <c r="BC33" s="668"/>
      <c r="BD33" s="668"/>
      <c r="BE33" s="668"/>
      <c r="BF33" s="668"/>
      <c r="BG33" s="668"/>
      <c r="BH33" s="668" t="s">
        <v>2213</v>
      </c>
      <c r="BI33" s="668" t="s">
        <v>3245</v>
      </c>
      <c r="BJ33" s="668" t="s">
        <v>3247</v>
      </c>
      <c r="BK33" s="668"/>
      <c r="BL33" s="668"/>
      <c r="BM33" s="668"/>
      <c r="BN33" s="668"/>
      <c r="BO33" s="668"/>
      <c r="BP33" s="681"/>
      <c r="BQ33" s="668"/>
      <c r="BR33" s="668" t="s">
        <v>3245</v>
      </c>
      <c r="BS33" s="655"/>
      <c r="BT33" s="668"/>
      <c r="BU33" s="668"/>
      <c r="BV33" s="673"/>
      <c r="BW33" s="668" t="s">
        <v>2139</v>
      </c>
      <c r="BX33" s="668" t="s">
        <v>3246</v>
      </c>
      <c r="BY33" s="651" t="s">
        <v>3248</v>
      </c>
      <c r="BZ33" s="668" t="s">
        <v>2139</v>
      </c>
      <c r="CA33" s="673"/>
      <c r="CB33" s="673"/>
      <c r="CC33" s="673"/>
      <c r="CD33" s="673"/>
      <c r="CE33" s="673"/>
      <c r="CF33" s="673"/>
      <c r="CG33" s="673"/>
    </row>
    <row r="34" spans="1:85" s="661" customFormat="1" ht="15" customHeight="1">
      <c r="A34" s="626">
        <v>42858</v>
      </c>
      <c r="B34" s="596"/>
      <c r="C34" s="596"/>
      <c r="D34" s="596"/>
      <c r="E34" s="596"/>
      <c r="F34" s="596"/>
      <c r="G34" s="591"/>
      <c r="H34" s="623" t="s">
        <v>1435</v>
      </c>
      <c r="I34" s="596" t="s">
        <v>2</v>
      </c>
      <c r="J34" s="596" t="s">
        <v>1199</v>
      </c>
      <c r="K34" s="596">
        <v>1</v>
      </c>
      <c r="L34" s="596">
        <v>0</v>
      </c>
      <c r="M34" s="562" t="str">
        <f t="shared" si="21"/>
        <v>W</v>
      </c>
      <c r="N34" s="562">
        <f t="shared" si="22"/>
        <v>1</v>
      </c>
      <c r="O34" s="598">
        <f t="shared" si="23"/>
        <v>1</v>
      </c>
      <c r="P34" s="562" t="str">
        <f t="shared" si="14"/>
        <v>U</v>
      </c>
      <c r="Q34" s="586" t="str">
        <f t="shared" si="18"/>
        <v/>
      </c>
      <c r="R34" s="635" t="str">
        <f t="shared" si="15"/>
        <v/>
      </c>
      <c r="S34" s="600"/>
      <c r="T34" s="595" t="str">
        <f t="shared" si="16"/>
        <v/>
      </c>
      <c r="U34" s="601"/>
      <c r="V34" s="595" t="str">
        <f t="shared" si="17"/>
        <v/>
      </c>
      <c r="W34" s="586" t="str">
        <f t="shared" si="19"/>
        <v/>
      </c>
      <c r="X34" s="586" t="str">
        <f t="shared" si="20"/>
        <v/>
      </c>
      <c r="Y34" s="599"/>
      <c r="Z34" s="599"/>
      <c r="AA34" s="599"/>
      <c r="AB34" s="599"/>
      <c r="AC34" s="599"/>
      <c r="AD34" s="599"/>
      <c r="AE34" s="599"/>
      <c r="AF34" s="562"/>
      <c r="AG34" s="562"/>
      <c r="AH34" s="562"/>
      <c r="AJ34" s="758" t="str">
        <f t="array" ref="AJ34">IF($K34="","",IF(SUM(IF(ISNUMBER(VALUE(RIGHT($AM34:$CO34,1))),VALUE(RIGHT($AM34:$CO34,1)),0))=$K34,"T","F"))</f>
        <v>T</v>
      </c>
      <c r="AK34" s="583">
        <f t="array" ref="AK34">IF($K34="","",SUM(IF(LEFT($AM34:$CO34,1)="s",1,0))-SUM(IF(RIGHT(LEFT($AM34:$CO34,2))="-",1,0)))</f>
        <v>0</v>
      </c>
      <c r="AL34" s="562">
        <f t="array" ref="AL34">IF($K34="","",SUM(IF(LEFT($AM34:$CO34,1)="X",1,0)))</f>
        <v>11</v>
      </c>
      <c r="AM34" s="668" t="s">
        <v>3294</v>
      </c>
      <c r="AN34" s="668" t="s">
        <v>3294</v>
      </c>
      <c r="AO34" s="668"/>
      <c r="AP34" s="668"/>
      <c r="AQ34" s="668"/>
      <c r="AR34" s="668" t="s">
        <v>3294</v>
      </c>
      <c r="AS34" s="668" t="s">
        <v>2213</v>
      </c>
      <c r="AT34" s="651" t="s">
        <v>3294</v>
      </c>
      <c r="AU34" s="668" t="s">
        <v>3281</v>
      </c>
      <c r="AV34" s="668" t="s">
        <v>3317</v>
      </c>
      <c r="AW34" s="668"/>
      <c r="AX34" s="651"/>
      <c r="AY34" s="668" t="s">
        <v>3251</v>
      </c>
      <c r="AZ34" s="668"/>
      <c r="BA34" s="668"/>
      <c r="BB34" s="668" t="s">
        <v>3313</v>
      </c>
      <c r="BC34" s="668"/>
      <c r="BD34" s="668"/>
      <c r="BE34" s="668"/>
      <c r="BF34" s="668" t="s">
        <v>3294</v>
      </c>
      <c r="BG34" s="668"/>
      <c r="BH34" s="668"/>
      <c r="BI34" s="668"/>
      <c r="BJ34" s="668" t="s">
        <v>3294</v>
      </c>
      <c r="BK34" s="668"/>
      <c r="BL34" s="668"/>
      <c r="BM34" s="668"/>
      <c r="BN34" s="668"/>
      <c r="BO34" s="668"/>
      <c r="BP34" s="668"/>
      <c r="BQ34" s="668" t="s">
        <v>3294</v>
      </c>
      <c r="BR34" s="668"/>
      <c r="BS34" s="655"/>
      <c r="BT34" s="668" t="s">
        <v>3281</v>
      </c>
      <c r="BU34" s="668"/>
      <c r="BV34" s="673"/>
      <c r="BW34" s="668" t="s">
        <v>3296</v>
      </c>
      <c r="BX34" s="668"/>
      <c r="BY34" s="651" t="s">
        <v>3314</v>
      </c>
      <c r="BZ34" s="651" t="s">
        <v>3281</v>
      </c>
      <c r="CA34" s="673"/>
      <c r="CB34" s="673"/>
      <c r="CC34" s="673"/>
      <c r="CD34" s="673"/>
      <c r="CE34" s="673"/>
      <c r="CF34" s="673"/>
      <c r="CG34" s="673"/>
    </row>
    <row r="35" spans="1:85" s="661" customFormat="1" ht="15" customHeight="1">
      <c r="A35" s="625">
        <v>42862</v>
      </c>
      <c r="B35" s="603"/>
      <c r="C35" s="603"/>
      <c r="D35" s="603"/>
      <c r="E35" s="603"/>
      <c r="F35" s="603"/>
      <c r="G35" s="585"/>
      <c r="H35" s="624" t="s">
        <v>266</v>
      </c>
      <c r="I35" s="603" t="s">
        <v>3</v>
      </c>
      <c r="J35" s="603" t="s">
        <v>285</v>
      </c>
      <c r="K35" s="603">
        <v>2</v>
      </c>
      <c r="L35" s="603">
        <v>0</v>
      </c>
      <c r="M35" s="562" t="str">
        <f t="shared" si="21"/>
        <v>W</v>
      </c>
      <c r="N35" s="562">
        <f t="shared" si="22"/>
        <v>2</v>
      </c>
      <c r="O35" s="598">
        <f t="shared" si="23"/>
        <v>2</v>
      </c>
      <c r="P35" s="562" t="str">
        <f t="shared" si="14"/>
        <v>U</v>
      </c>
      <c r="Q35" s="586">
        <f t="shared" si="18"/>
        <v>-0.5</v>
      </c>
      <c r="R35" s="635">
        <f t="shared" si="15"/>
        <v>1</v>
      </c>
      <c r="S35" s="600">
        <v>0.53</v>
      </c>
      <c r="T35" s="595">
        <f t="shared" si="16"/>
        <v>1.47</v>
      </c>
      <c r="U35" s="601">
        <v>2.5299999999999998</v>
      </c>
      <c r="V35" s="595">
        <f t="shared" si="17"/>
        <v>-0.5299999999999998</v>
      </c>
      <c r="W35" s="586">
        <f t="shared" si="19"/>
        <v>1.5299999999999998</v>
      </c>
      <c r="X35" s="586">
        <f t="shared" si="20"/>
        <v>1</v>
      </c>
      <c r="Y35" s="599">
        <v>9</v>
      </c>
      <c r="Z35" s="599">
        <v>14</v>
      </c>
      <c r="AA35" s="599">
        <v>4</v>
      </c>
      <c r="AB35" s="599">
        <v>3</v>
      </c>
      <c r="AC35" s="599">
        <v>42</v>
      </c>
      <c r="AD35" s="599">
        <v>58</v>
      </c>
      <c r="AE35" s="599">
        <v>442</v>
      </c>
      <c r="AF35" s="562"/>
      <c r="AG35" s="562"/>
      <c r="AH35" s="562"/>
      <c r="AJ35" s="758" t="str">
        <f t="array" ref="AJ35">IF($K35="","",IF(SUM(IF(ISNUMBER(VALUE(RIGHT($AM35:$CO35,1))),VALUE(RIGHT($AM35:$CO35,1)),0))=$K35,"T","F"))</f>
        <v>T</v>
      </c>
      <c r="AK35" s="583">
        <f t="array" ref="AK35">IF($K35="","",SUM(IF(LEFT($AM35:$CO35,1)="s",1,0))-SUM(IF(RIGHT(LEFT($AM35:$CO35,2))="-",1,0)))</f>
        <v>0</v>
      </c>
      <c r="AL35" s="562">
        <f t="array" ref="AL35">IF($K35="","",SUM(IF(LEFT($AM35:$CO35,1)="X",1,0)))</f>
        <v>11</v>
      </c>
      <c r="AM35" s="668" t="s">
        <v>3382</v>
      </c>
      <c r="AN35" s="668" t="s">
        <v>3384</v>
      </c>
      <c r="AO35" s="668"/>
      <c r="AP35" s="668" t="s">
        <v>3384</v>
      </c>
      <c r="AQ35" s="668" t="s">
        <v>3384</v>
      </c>
      <c r="AR35" s="668"/>
      <c r="AS35" s="668" t="s">
        <v>2213</v>
      </c>
      <c r="AT35" s="651" t="s">
        <v>3382</v>
      </c>
      <c r="AU35" s="669" t="s">
        <v>3381</v>
      </c>
      <c r="AV35" s="668" t="s">
        <v>3388</v>
      </c>
      <c r="AW35" s="682" t="s">
        <v>3392</v>
      </c>
      <c r="AX35" s="651"/>
      <c r="AY35" s="668"/>
      <c r="AZ35" s="668"/>
      <c r="BA35" s="668"/>
      <c r="BB35" s="668" t="s">
        <v>3382</v>
      </c>
      <c r="BC35" s="668"/>
      <c r="BD35" s="668"/>
      <c r="BE35" s="668"/>
      <c r="BF35" s="668"/>
      <c r="BG35" s="668"/>
      <c r="BH35" s="668"/>
      <c r="BI35" s="668" t="s">
        <v>3382</v>
      </c>
      <c r="BJ35" s="668"/>
      <c r="BK35" s="668"/>
      <c r="BL35" s="668"/>
      <c r="BM35" s="668"/>
      <c r="BN35" s="668"/>
      <c r="BO35" s="668"/>
      <c r="BP35" s="668"/>
      <c r="BQ35" s="668" t="s">
        <v>3388</v>
      </c>
      <c r="BR35" s="668" t="s">
        <v>2137</v>
      </c>
      <c r="BS35" s="655"/>
      <c r="BT35" s="668"/>
      <c r="BU35" s="668"/>
      <c r="BV35" s="673"/>
      <c r="BW35" s="668"/>
      <c r="BX35" s="668" t="s">
        <v>2020</v>
      </c>
      <c r="BY35" s="651" t="s">
        <v>3391</v>
      </c>
      <c r="BZ35" s="651"/>
      <c r="CA35" s="673"/>
      <c r="CB35" s="673"/>
      <c r="CC35" s="673"/>
      <c r="CD35" s="673"/>
      <c r="CE35" s="673"/>
      <c r="CF35" s="673"/>
      <c r="CG35" s="673"/>
    </row>
    <row r="36" spans="1:85" s="661" customFormat="1" ht="1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1204</v>
      </c>
      <c r="I36" s="596" t="s">
        <v>2</v>
      </c>
      <c r="J36" s="596" t="s">
        <v>1199</v>
      </c>
      <c r="K36" s="596">
        <v>4</v>
      </c>
      <c r="L36" s="596">
        <v>3</v>
      </c>
      <c r="M36" s="562" t="str">
        <f t="shared" si="21"/>
        <v>W</v>
      </c>
      <c r="N36" s="562">
        <f t="shared" si="22"/>
        <v>7</v>
      </c>
      <c r="O36" s="598">
        <f t="shared" si="23"/>
        <v>1</v>
      </c>
      <c r="P36" s="562" t="str">
        <f t="shared" si="14"/>
        <v>O</v>
      </c>
      <c r="Q36" s="586" t="str">
        <f>IF(S36="","",IF(SIGN(S36)&lt;&gt;1,VLOOKUP(ABS(S36),SUP_HDC,3,TRUE),-VLOOKUP(ABS(S36),SUP_HDC,3,TRUE)))</f>
        <v/>
      </c>
      <c r="R36" s="635" t="str">
        <f t="shared" si="15"/>
        <v/>
      </c>
      <c r="S36" s="600"/>
      <c r="T36" s="595" t="str">
        <f t="shared" si="16"/>
        <v/>
      </c>
      <c r="U36" s="601"/>
      <c r="V36" s="595" t="str">
        <f t="shared" ref="V36:V61" si="24">IF(ISBLANK(U36),"",K36+L36-U36)</f>
        <v/>
      </c>
      <c r="W36" s="586" t="str">
        <f t="shared" ref="W36:W61" si="25">IF(S36="","",(S36+U36)/2)</f>
        <v/>
      </c>
      <c r="X36" s="586" t="str">
        <f t="shared" ref="X36:X61" si="26">IF(W36="","",U36-W36)</f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IF($K36="","",IF(SUM(IF(ISNUMBER(VALUE(RIGHT($AM36:$CO36,1))),VALUE(RIGHT($AM36:$CO36,1)),0))=$K36,"T","F"))</f>
        <v>T</v>
      </c>
      <c r="AK36" s="583">
        <f t="array" ref="AK36">IF($K36="","",SUM(IF(LEFT($AM36:$CO36,1)="s",1,0))-SUM(IF(RIGHT(LEFT($AM36:$CO36,2))="-",1,0)))</f>
        <v>0</v>
      </c>
      <c r="AL36" s="562">
        <f t="array" ref="AL36">IF($K36="","",SUM(IF(LEFT($AM36:$CO36,1)="X",1,0)))</f>
        <v>11</v>
      </c>
      <c r="AM36" s="668" t="s">
        <v>2472</v>
      </c>
      <c r="AN36" s="668" t="s">
        <v>2472</v>
      </c>
      <c r="AO36" s="668"/>
      <c r="AP36" s="668" t="s">
        <v>126</v>
      </c>
      <c r="AQ36" s="668" t="s">
        <v>126</v>
      </c>
      <c r="AR36" s="668" t="s">
        <v>2474</v>
      </c>
      <c r="AS36" s="668" t="s">
        <v>2213</v>
      </c>
      <c r="AT36" s="651" t="s">
        <v>2472</v>
      </c>
      <c r="AU36" s="678" t="s">
        <v>2472</v>
      </c>
      <c r="AV36" s="668" t="s">
        <v>3428</v>
      </c>
      <c r="AW36" s="668" t="s">
        <v>126</v>
      </c>
      <c r="AX36" s="651">
        <v>1</v>
      </c>
      <c r="AY36" s="669" t="s">
        <v>2474</v>
      </c>
      <c r="AZ36" s="668" t="s">
        <v>126</v>
      </c>
      <c r="BA36" s="668" t="s">
        <v>126</v>
      </c>
      <c r="BB36" s="669" t="s">
        <v>3430</v>
      </c>
      <c r="BC36" s="669" t="s">
        <v>2474</v>
      </c>
      <c r="BD36" s="668" t="s">
        <v>126</v>
      </c>
      <c r="BE36" s="668" t="s">
        <v>126</v>
      </c>
      <c r="BF36" s="668" t="s">
        <v>126</v>
      </c>
      <c r="BG36" s="668" t="s">
        <v>2474</v>
      </c>
      <c r="BH36" s="668" t="s">
        <v>3429</v>
      </c>
      <c r="BI36" s="668" t="s">
        <v>126</v>
      </c>
      <c r="BJ36" s="668" t="s">
        <v>2474</v>
      </c>
      <c r="BK36" s="668" t="s">
        <v>126</v>
      </c>
      <c r="BL36" s="668" t="s">
        <v>126</v>
      </c>
      <c r="BM36" s="668"/>
      <c r="BN36" s="668" t="s">
        <v>3427</v>
      </c>
      <c r="BO36" s="668" t="s">
        <v>126</v>
      </c>
      <c r="BP36" s="668" t="s">
        <v>126</v>
      </c>
      <c r="BQ36" s="668" t="s">
        <v>3430</v>
      </c>
      <c r="BR36" s="668" t="s">
        <v>126</v>
      </c>
      <c r="BS36" s="655"/>
      <c r="BT36" s="668" t="s">
        <v>3464</v>
      </c>
      <c r="BU36" s="668"/>
      <c r="BV36" s="673"/>
      <c r="BW36" s="668" t="s">
        <v>3431</v>
      </c>
      <c r="BX36" s="668" t="s">
        <v>126</v>
      </c>
      <c r="BY36" s="651" t="s">
        <v>3428</v>
      </c>
      <c r="BZ36" s="651" t="s">
        <v>3422</v>
      </c>
      <c r="CA36" s="673"/>
      <c r="CB36" s="673"/>
      <c r="CC36" s="673"/>
      <c r="CD36" s="673"/>
      <c r="CE36" s="673"/>
      <c r="CF36" s="673"/>
      <c r="CG36" s="673"/>
    </row>
    <row r="37" spans="1:85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256</v>
      </c>
      <c r="I37" s="603" t="s">
        <v>2</v>
      </c>
      <c r="J37" s="603" t="s">
        <v>285</v>
      </c>
      <c r="K37" s="603">
        <v>1</v>
      </c>
      <c r="L37" s="603">
        <v>2</v>
      </c>
      <c r="M37" s="562" t="str">
        <f t="shared" si="21"/>
        <v>L</v>
      </c>
      <c r="N37" s="562">
        <f t="shared" si="22"/>
        <v>3</v>
      </c>
      <c r="O37" s="598">
        <f t="shared" si="23"/>
        <v>-1</v>
      </c>
      <c r="P37" s="562" t="str">
        <f t="shared" si="14"/>
        <v>O</v>
      </c>
      <c r="Q37" s="586">
        <f>IF(S37="","",IF(SIGN(S37)&lt;&gt;1,VLOOKUP(ABS(S37),SUP_HDC,3,TRUE),-VLOOKUP(ABS(S37),SUP_HDC,3,TRUE)))</f>
        <v>-0.25</v>
      </c>
      <c r="R37" s="635">
        <f t="shared" si="15"/>
        <v>-1</v>
      </c>
      <c r="S37" s="600">
        <v>0.37</v>
      </c>
      <c r="T37" s="595">
        <f t="shared" si="16"/>
        <v>-1.37</v>
      </c>
      <c r="U37" s="601">
        <v>2.62</v>
      </c>
      <c r="V37" s="595">
        <f t="shared" si="24"/>
        <v>0.37999999999999989</v>
      </c>
      <c r="W37" s="586">
        <f t="shared" si="25"/>
        <v>1.4950000000000001</v>
      </c>
      <c r="X37" s="586">
        <f t="shared" si="26"/>
        <v>1.125</v>
      </c>
      <c r="Y37" s="599">
        <v>11</v>
      </c>
      <c r="Z37" s="599">
        <v>22</v>
      </c>
      <c r="AA37" s="599">
        <v>5</v>
      </c>
      <c r="AB37" s="599">
        <v>10</v>
      </c>
      <c r="AC37" s="599">
        <v>49</v>
      </c>
      <c r="AD37" s="599">
        <v>51</v>
      </c>
      <c r="AE37" s="599">
        <v>442</v>
      </c>
      <c r="AF37" s="562"/>
      <c r="AG37" s="562"/>
      <c r="AH37" s="562"/>
      <c r="AJ37" s="758" t="str">
        <f t="array" ref="AJ37">IF($K37="","",IF(SUM(IF(ISNUMBER(VALUE(RIGHT($AM37:$CO37,1))),VALUE(RIGHT($AM37:$CO37,1)),0))=$K37,"T","F"))</f>
        <v>T</v>
      </c>
      <c r="AK37" s="583">
        <f t="array" ref="AK37">IF($K37="","",SUM(IF(LEFT($AM37:$CO37,1)="s",1,0))-SUM(IF(RIGHT(LEFT($AM37:$CO37,2))="-",1,0)))</f>
        <v>0</v>
      </c>
      <c r="AL37" s="562">
        <f t="array" ref="AL37">IF($K37="","",SUM(IF(LEFT($AM37:$CO37,1)="X",1,0)))</f>
        <v>11</v>
      </c>
      <c r="AM37" s="668" t="s">
        <v>2474</v>
      </c>
      <c r="AN37" s="671" t="s">
        <v>3534</v>
      </c>
      <c r="AO37" s="668"/>
      <c r="AP37" s="668" t="s">
        <v>2474</v>
      </c>
      <c r="AQ37" s="668" t="s">
        <v>2474</v>
      </c>
      <c r="AR37" s="668" t="s">
        <v>2472</v>
      </c>
      <c r="AS37" s="668" t="s">
        <v>2213</v>
      </c>
      <c r="AT37" s="651" t="s">
        <v>2474</v>
      </c>
      <c r="AU37" s="668" t="s">
        <v>2474</v>
      </c>
      <c r="AV37" s="668" t="s">
        <v>2472</v>
      </c>
      <c r="AW37" s="668" t="s">
        <v>2474</v>
      </c>
      <c r="AX37" s="651" t="s">
        <v>126</v>
      </c>
      <c r="AY37" s="668" t="s">
        <v>2472</v>
      </c>
      <c r="AZ37" s="668" t="s">
        <v>126</v>
      </c>
      <c r="BA37" s="668" t="s">
        <v>3472</v>
      </c>
      <c r="BB37" s="668" t="s">
        <v>2474</v>
      </c>
      <c r="BC37" s="668" t="s">
        <v>126</v>
      </c>
      <c r="BD37" s="668" t="s">
        <v>126</v>
      </c>
      <c r="BE37" s="668" t="s">
        <v>126</v>
      </c>
      <c r="BF37" s="668" t="s">
        <v>126</v>
      </c>
      <c r="BG37" s="668" t="s">
        <v>126</v>
      </c>
      <c r="BH37" s="668" t="s">
        <v>126</v>
      </c>
      <c r="BI37" s="668" t="s">
        <v>3528</v>
      </c>
      <c r="BJ37" s="671" t="s">
        <v>3533</v>
      </c>
      <c r="BK37" s="668" t="s">
        <v>126</v>
      </c>
      <c r="BL37" s="668" t="s">
        <v>126</v>
      </c>
      <c r="BM37" s="668"/>
      <c r="BN37" s="671" t="s">
        <v>126</v>
      </c>
      <c r="BO37" s="671" t="s">
        <v>126</v>
      </c>
      <c r="BP37" s="668"/>
      <c r="BQ37" s="668" t="s">
        <v>3530</v>
      </c>
      <c r="BR37" s="668" t="s">
        <v>3529</v>
      </c>
      <c r="BS37" s="655"/>
      <c r="BT37" s="668" t="s">
        <v>3465</v>
      </c>
      <c r="BU37" s="668"/>
      <c r="BV37" s="673"/>
      <c r="BW37" s="668" t="s">
        <v>3531</v>
      </c>
      <c r="BX37" s="668" t="s">
        <v>2020</v>
      </c>
      <c r="BY37" s="651" t="s">
        <v>3532</v>
      </c>
      <c r="BZ37" s="651"/>
      <c r="CA37" s="673"/>
      <c r="CB37" s="673"/>
      <c r="CC37" s="673"/>
      <c r="CD37" s="673"/>
      <c r="CE37" s="673"/>
      <c r="CF37" s="673"/>
      <c r="CG37" s="673"/>
    </row>
    <row r="38" spans="1:85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1200</v>
      </c>
      <c r="I38" s="603" t="s">
        <v>3</v>
      </c>
      <c r="J38" s="603" t="s">
        <v>285</v>
      </c>
      <c r="K38" s="603">
        <v>1</v>
      </c>
      <c r="L38" s="603">
        <v>1</v>
      </c>
      <c r="M38" s="562" t="str">
        <f t="shared" si="21"/>
        <v>D</v>
      </c>
      <c r="N38" s="562">
        <f t="shared" si="22"/>
        <v>2</v>
      </c>
      <c r="O38" s="598">
        <f t="shared" si="23"/>
        <v>0</v>
      </c>
      <c r="P38" s="562" t="str">
        <f t="shared" si="14"/>
        <v>U</v>
      </c>
      <c r="Q38" s="586">
        <f>IF(S38="","",IF(SIGN(S38)&lt;&gt;1,VLOOKUP(ABS(S38),SUP_HDC,3,TRUE),-VLOOKUP(ABS(S38),SUP_HDC,3,TRUE)))</f>
        <v>0</v>
      </c>
      <c r="R38" s="635">
        <f t="shared" si="15"/>
        <v>0</v>
      </c>
      <c r="S38" s="600">
        <v>-5.0000000000000001E-3</v>
      </c>
      <c r="T38" s="595">
        <f t="shared" si="16"/>
        <v>5.0000000000000001E-3</v>
      </c>
      <c r="U38" s="601">
        <v>2.78</v>
      </c>
      <c r="V38" s="595">
        <f t="shared" si="24"/>
        <v>-0.7799999999999998</v>
      </c>
      <c r="W38" s="586">
        <f t="shared" si="25"/>
        <v>1.3875</v>
      </c>
      <c r="X38" s="586">
        <f t="shared" si="26"/>
        <v>1.3924999999999998</v>
      </c>
      <c r="Y38" s="599">
        <v>9</v>
      </c>
      <c r="Z38" s="599">
        <v>17</v>
      </c>
      <c r="AA38" s="599">
        <v>2</v>
      </c>
      <c r="AB38" s="599">
        <v>9</v>
      </c>
      <c r="AC38" s="599">
        <v>50</v>
      </c>
      <c r="AD38" s="599">
        <v>50</v>
      </c>
      <c r="AE38" s="599">
        <v>442</v>
      </c>
      <c r="AF38" s="562"/>
      <c r="AG38" s="562"/>
      <c r="AH38" s="562"/>
      <c r="AJ38" s="758" t="str">
        <f t="array" ref="AJ38">IF($K38="","",IF(SUM(IF(ISNUMBER(VALUE(RIGHT($AM38:$CO38,1))),VALUE(RIGHT($AM38:$CO38,1)),0))=$K38,"T","F"))</f>
        <v>T</v>
      </c>
      <c r="AK38" s="583">
        <f t="array" ref="AK38">IF($K38="","",SUM(IF(LEFT($AM38:$CO38,1)="s",1,0))-SUM(IF(RIGHT(LEFT($AM38:$CO38,2))="-",1,0)))</f>
        <v>0</v>
      </c>
      <c r="AL38" s="562">
        <f t="array" ref="AL38">IF($K38="","",SUM(IF(LEFT($AM38:$CO38,1)="X",1,0)))</f>
        <v>11</v>
      </c>
      <c r="AM38" s="668" t="s">
        <v>2474</v>
      </c>
      <c r="AN38" s="668" t="s">
        <v>2474</v>
      </c>
      <c r="AO38" s="668"/>
      <c r="AP38" s="668" t="s">
        <v>3624</v>
      </c>
      <c r="AQ38" s="668" t="s">
        <v>2474</v>
      </c>
      <c r="AR38" s="668" t="s">
        <v>2474</v>
      </c>
      <c r="AS38" s="668" t="s">
        <v>2472</v>
      </c>
      <c r="AT38" s="651" t="s">
        <v>2474</v>
      </c>
      <c r="AU38" s="668" t="s">
        <v>3623</v>
      </c>
      <c r="AV38" s="671" t="s">
        <v>3631</v>
      </c>
      <c r="AW38" s="668" t="s">
        <v>2474</v>
      </c>
      <c r="AX38" s="651" t="s">
        <v>126</v>
      </c>
      <c r="AY38" s="668" t="s">
        <v>2472</v>
      </c>
      <c r="AZ38" s="668" t="s">
        <v>126</v>
      </c>
      <c r="BA38" s="668" t="s">
        <v>3455</v>
      </c>
      <c r="BB38" s="668" t="s">
        <v>2474</v>
      </c>
      <c r="BC38" s="668" t="s">
        <v>126</v>
      </c>
      <c r="BD38" s="668" t="s">
        <v>126</v>
      </c>
      <c r="BE38" s="668" t="s">
        <v>126</v>
      </c>
      <c r="BF38" s="668" t="s">
        <v>126</v>
      </c>
      <c r="BG38" s="668" t="s">
        <v>126</v>
      </c>
      <c r="BH38" s="668" t="s">
        <v>2472</v>
      </c>
      <c r="BI38" s="668" t="s">
        <v>2472</v>
      </c>
      <c r="BJ38" s="668" t="s">
        <v>2474</v>
      </c>
      <c r="BK38" s="668" t="s">
        <v>126</v>
      </c>
      <c r="BL38" s="668" t="s">
        <v>126</v>
      </c>
      <c r="BM38" s="668"/>
      <c r="BN38" s="668" t="s">
        <v>126</v>
      </c>
      <c r="BO38" s="668" t="s">
        <v>126</v>
      </c>
      <c r="BP38" s="668" t="s">
        <v>126</v>
      </c>
      <c r="BQ38" s="668" t="s">
        <v>3624</v>
      </c>
      <c r="BR38" s="668" t="s">
        <v>3623</v>
      </c>
      <c r="BS38" s="655"/>
      <c r="BT38" s="668" t="s">
        <v>3465</v>
      </c>
      <c r="BU38" s="668"/>
      <c r="BV38" s="673"/>
      <c r="BW38" s="668" t="s">
        <v>3624</v>
      </c>
      <c r="BX38" s="668" t="s">
        <v>3708</v>
      </c>
      <c r="BY38" s="651" t="s">
        <v>126</v>
      </c>
      <c r="BZ38" s="651" t="s">
        <v>126</v>
      </c>
      <c r="CA38" s="673"/>
      <c r="CB38" s="673"/>
      <c r="CC38" s="673"/>
      <c r="CD38" s="673"/>
      <c r="CE38" s="673"/>
      <c r="CF38" s="673"/>
      <c r="CG38" s="673"/>
    </row>
    <row r="39" spans="1:85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256</v>
      </c>
      <c r="I39" s="596" t="s">
        <v>3</v>
      </c>
      <c r="J39" s="596" t="s">
        <v>1199</v>
      </c>
      <c r="K39" s="596">
        <v>1</v>
      </c>
      <c r="L39" s="596">
        <v>0</v>
      </c>
      <c r="M39" s="562" t="str">
        <f>IF(K39="","",IF(K39&gt;L39,"W",IF(K39=L39,"D",IF(K39&lt;L39,"L"))))</f>
        <v>W</v>
      </c>
      <c r="N39" s="562">
        <f>IF(K39="","",K39+L39)</f>
        <v>1</v>
      </c>
      <c r="O39" s="598">
        <f>IF(K39="","",K39-L39)</f>
        <v>1</v>
      </c>
      <c r="P39" s="562" t="str">
        <f t="shared" si="14"/>
        <v>U</v>
      </c>
      <c r="Q39" s="586" t="str">
        <f t="shared" ref="Q39:Q52" si="27">IF(S39="","",IF(SIGN(S39)&lt;&gt;1,VLOOKUP(ABS(S39),SUP_HDC,3,TRUE),-VLOOKUP(ABS(S39),SUP_HDC,3,TRUE)))</f>
        <v/>
      </c>
      <c r="R39" s="635" t="str">
        <f t="shared" si="15"/>
        <v/>
      </c>
      <c r="S39" s="600"/>
      <c r="T39" s="595" t="str">
        <f t="shared" si="16"/>
        <v/>
      </c>
      <c r="U39" s="601"/>
      <c r="V39" s="595" t="str">
        <f t="shared" si="24"/>
        <v/>
      </c>
      <c r="W39" s="586" t="str">
        <f t="shared" si="25"/>
        <v/>
      </c>
      <c r="X39" s="586" t="str">
        <f t="shared" si="26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IF($K39="","",IF(SUM(IF(ISNUMBER(VALUE(RIGHT($AM39:$CO39,1))),VALUE(RIGHT($AM39:$CO39,1)),0))=$K39,"T","F"))</f>
        <v>T</v>
      </c>
      <c r="AK39" s="583">
        <f t="array" ref="AK39">IF($K39="","",SUM(IF(LEFT($AM39:$CO39,1)="s",1,0))-SUM(IF(RIGHT(LEFT($AM39:$CO39,2))="-",1,0)))</f>
        <v>0</v>
      </c>
      <c r="AL39" s="562">
        <f t="array" ref="AL39">IF($K39="","",SUM(IF(LEFT($AM39:$CO39,1)="X",1,0)))</f>
        <v>11</v>
      </c>
      <c r="AM39" s="668" t="s">
        <v>3687</v>
      </c>
      <c r="AN39" s="669" t="s">
        <v>3672</v>
      </c>
      <c r="AO39" s="668"/>
      <c r="AP39" s="668" t="s">
        <v>3688</v>
      </c>
      <c r="AQ39" s="668"/>
      <c r="AR39" s="669" t="s">
        <v>2138</v>
      </c>
      <c r="AS39" s="668" t="s">
        <v>3672</v>
      </c>
      <c r="AT39" s="651"/>
      <c r="AU39" s="678" t="s">
        <v>3671</v>
      </c>
      <c r="AV39" s="668" t="s">
        <v>3686</v>
      </c>
      <c r="AW39" s="668"/>
      <c r="AX39" s="651"/>
      <c r="AY39" s="668" t="s">
        <v>3671</v>
      </c>
      <c r="AZ39" s="668"/>
      <c r="BA39" s="668" t="s">
        <v>3472</v>
      </c>
      <c r="BB39" s="668"/>
      <c r="BC39" s="668" t="s">
        <v>3687</v>
      </c>
      <c r="BD39" s="668"/>
      <c r="BE39" s="668"/>
      <c r="BF39" s="668" t="s">
        <v>3672</v>
      </c>
      <c r="BG39" s="668"/>
      <c r="BH39" s="669" t="s">
        <v>3687</v>
      </c>
      <c r="BI39" s="668" t="s">
        <v>3715</v>
      </c>
      <c r="BJ39" s="668" t="s">
        <v>2138</v>
      </c>
      <c r="BK39" s="668"/>
      <c r="BL39" s="668"/>
      <c r="BM39" s="668"/>
      <c r="BN39" s="668" t="s">
        <v>3671</v>
      </c>
      <c r="BO39" s="668"/>
      <c r="BP39" s="668"/>
      <c r="BQ39" s="668" t="s">
        <v>2137</v>
      </c>
      <c r="BR39" s="668" t="s">
        <v>3721</v>
      </c>
      <c r="BS39" s="655"/>
      <c r="BT39" s="668" t="s">
        <v>3465</v>
      </c>
      <c r="BU39" s="668"/>
      <c r="BV39" s="673"/>
      <c r="BW39" s="668" t="s">
        <v>2137</v>
      </c>
      <c r="BX39" s="668" t="s">
        <v>3709</v>
      </c>
      <c r="BY39" s="651" t="s">
        <v>3687</v>
      </c>
      <c r="BZ39" s="651"/>
      <c r="CA39" s="673"/>
      <c r="CB39" s="673"/>
      <c r="CC39" s="673"/>
      <c r="CD39" s="673"/>
      <c r="CE39" s="673"/>
      <c r="CF39" s="673"/>
      <c r="CG39" s="673"/>
    </row>
    <row r="40" spans="1:85" s="661" customFormat="1" ht="15" customHeight="1">
      <c r="A40" s="625">
        <v>42883</v>
      </c>
      <c r="B40" s="603"/>
      <c r="C40" s="603"/>
      <c r="D40" s="603"/>
      <c r="E40" s="603"/>
      <c r="F40" s="603"/>
      <c r="G40" s="585"/>
      <c r="H40" s="624" t="s">
        <v>267</v>
      </c>
      <c r="I40" s="603" t="s">
        <v>2</v>
      </c>
      <c r="J40" s="603" t="s">
        <v>285</v>
      </c>
      <c r="K40" s="603">
        <v>1</v>
      </c>
      <c r="L40" s="603">
        <v>1</v>
      </c>
      <c r="M40" s="562" t="str">
        <f>IF(K40="","",IF(K40&gt;L40,"W",IF(K40=L40,"D",IF(K40&lt;L40,"L"))))</f>
        <v>D</v>
      </c>
      <c r="N40" s="562">
        <f>IF(K40="","",K40+L40)</f>
        <v>2</v>
      </c>
      <c r="O40" s="598">
        <f>IF(K40="","",K40-L40)</f>
        <v>0</v>
      </c>
      <c r="P40" s="562" t="str">
        <f t="shared" si="14"/>
        <v>U</v>
      </c>
      <c r="Q40" s="586">
        <f t="shared" si="27"/>
        <v>-1</v>
      </c>
      <c r="R40" s="635">
        <f t="shared" si="15"/>
        <v>-1</v>
      </c>
      <c r="S40" s="600">
        <v>1.0349999999999999</v>
      </c>
      <c r="T40" s="595">
        <f t="shared" si="16"/>
        <v>-1.0349999999999999</v>
      </c>
      <c r="U40" s="601">
        <v>2.33</v>
      </c>
      <c r="V40" s="595">
        <f t="shared" si="24"/>
        <v>-0.33000000000000007</v>
      </c>
      <c r="W40" s="586">
        <f t="shared" si="25"/>
        <v>1.6825000000000001</v>
      </c>
      <c r="X40" s="586">
        <f t="shared" si="26"/>
        <v>0.64749999999999996</v>
      </c>
      <c r="Y40" s="599">
        <v>9</v>
      </c>
      <c r="Z40" s="599">
        <v>5</v>
      </c>
      <c r="AA40" s="599">
        <v>4</v>
      </c>
      <c r="AB40" s="599">
        <v>2</v>
      </c>
      <c r="AC40" s="599">
        <v>51</v>
      </c>
      <c r="AD40" s="599">
        <v>49</v>
      </c>
      <c r="AE40" s="599">
        <v>442</v>
      </c>
      <c r="AF40" s="562"/>
      <c r="AG40" s="562"/>
      <c r="AH40" s="562"/>
      <c r="AJ40" s="758" t="str">
        <f t="array" ref="AJ40">IF($K40="","",IF(SUM(IF(ISNUMBER(VALUE(RIGHT($AM40:$CO40,1))),VALUE(RIGHT($AM40:$CO40,1)),0))=$K40,"T","F"))</f>
        <v>T</v>
      </c>
      <c r="AK40" s="583">
        <f t="array" ref="AK40">IF($K40="","",SUM(IF(LEFT($AM40:$CO40,1)="s",1,0))-SUM(IF(RIGHT(LEFT($AM40:$CO40,2))="-",1,0)))</f>
        <v>0</v>
      </c>
      <c r="AL40" s="562">
        <f t="array" ref="AL40">IF($K40="","",SUM(IF(LEFT($AM40:$CO40,1)="X",1,0)))</f>
        <v>11</v>
      </c>
      <c r="AM40" s="668" t="s">
        <v>2474</v>
      </c>
      <c r="AN40" s="668" t="s">
        <v>2474</v>
      </c>
      <c r="AO40" s="668"/>
      <c r="AP40" s="668" t="s">
        <v>2472</v>
      </c>
      <c r="AQ40" s="668" t="s">
        <v>2474</v>
      </c>
      <c r="AR40" s="668" t="s">
        <v>2474</v>
      </c>
      <c r="AS40" s="668" t="s">
        <v>2472</v>
      </c>
      <c r="AT40" s="671" t="s">
        <v>3774</v>
      </c>
      <c r="AU40" s="668" t="s">
        <v>2473</v>
      </c>
      <c r="AV40" s="668" t="s">
        <v>2473</v>
      </c>
      <c r="AW40" s="668" t="s">
        <v>2474</v>
      </c>
      <c r="AX40" s="651" t="s">
        <v>126</v>
      </c>
      <c r="AY40" s="668" t="s">
        <v>2472</v>
      </c>
      <c r="AZ40" s="668" t="s">
        <v>126</v>
      </c>
      <c r="BA40" s="668" t="s">
        <v>3455</v>
      </c>
      <c r="BB40" s="668" t="s">
        <v>2474</v>
      </c>
      <c r="BC40" s="668" t="s">
        <v>126</v>
      </c>
      <c r="BD40" s="668" t="s">
        <v>126</v>
      </c>
      <c r="BE40" s="668" t="s">
        <v>126</v>
      </c>
      <c r="BF40" s="668" t="s">
        <v>126</v>
      </c>
      <c r="BG40" s="668" t="s">
        <v>126</v>
      </c>
      <c r="BH40" s="668" t="s">
        <v>126</v>
      </c>
      <c r="BI40" s="668" t="s">
        <v>2472</v>
      </c>
      <c r="BJ40" s="668" t="s">
        <v>2474</v>
      </c>
      <c r="BK40" s="668" t="s">
        <v>126</v>
      </c>
      <c r="BL40" s="668" t="s">
        <v>126</v>
      </c>
      <c r="BM40" s="668"/>
      <c r="BN40" s="668" t="s">
        <v>126</v>
      </c>
      <c r="BO40" s="668" t="s">
        <v>3802</v>
      </c>
      <c r="BP40" s="668" t="s">
        <v>126</v>
      </c>
      <c r="BQ40" s="668" t="s">
        <v>2473</v>
      </c>
      <c r="BR40" s="668" t="s">
        <v>2471</v>
      </c>
      <c r="BS40" s="655"/>
      <c r="BT40" s="668" t="s">
        <v>3455</v>
      </c>
      <c r="BU40" s="668"/>
      <c r="BV40" s="673"/>
      <c r="BW40" s="668" t="s">
        <v>2471</v>
      </c>
      <c r="BX40" s="668" t="s">
        <v>2213</v>
      </c>
      <c r="BY40" s="651" t="s">
        <v>2471</v>
      </c>
      <c r="BZ40" s="651" t="s">
        <v>126</v>
      </c>
      <c r="CA40" s="673"/>
      <c r="CB40" s="673"/>
      <c r="CC40" s="673"/>
      <c r="CD40" s="673"/>
      <c r="CE40" s="673"/>
      <c r="CF40" s="673"/>
      <c r="CG40" s="673"/>
    </row>
    <row r="41" spans="1:85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262</v>
      </c>
      <c r="I41" s="596" t="s">
        <v>3</v>
      </c>
      <c r="J41" s="596" t="s">
        <v>1199</v>
      </c>
      <c r="K41" s="596">
        <v>1</v>
      </c>
      <c r="L41" s="596">
        <v>2</v>
      </c>
      <c r="M41" s="562" t="str">
        <f>IF(K41="","",IF(K41&gt;L41,"W",IF(K41=L41,"D",IF(K41&lt;L41,"L"))))</f>
        <v>L</v>
      </c>
      <c r="N41" s="562">
        <f>IF(K41="","",K41+L41)</f>
        <v>3</v>
      </c>
      <c r="O41" s="598">
        <f>IF(K41="","",K41-L41)</f>
        <v>-1</v>
      </c>
      <c r="P41" s="562" t="str">
        <f t="shared" si="14"/>
        <v>O</v>
      </c>
      <c r="Q41" s="586" t="str">
        <f t="shared" si="27"/>
        <v/>
      </c>
      <c r="R41" s="635" t="str">
        <f t="shared" si="15"/>
        <v/>
      </c>
      <c r="S41" s="600"/>
      <c r="T41" s="595" t="str">
        <f t="shared" si="16"/>
        <v/>
      </c>
      <c r="U41" s="601"/>
      <c r="V41" s="595" t="str">
        <f t="shared" si="24"/>
        <v/>
      </c>
      <c r="W41" s="586" t="str">
        <f t="shared" si="25"/>
        <v/>
      </c>
      <c r="X41" s="586" t="str">
        <f t="shared" si="26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IF($K41="","",IF(SUM(IF(ISNUMBER(VALUE(RIGHT($AM41:$CO41,1))),VALUE(RIGHT($AM41:$CO41,1)),0))=$K41,"T","F"))</f>
        <v>T</v>
      </c>
      <c r="AK41" s="583">
        <f t="array" ref="AK41">IF($K41="","",SUM(IF(LEFT($AM41:$CO41,1)="s",1,0))-SUM(IF(RIGHT(LEFT($AM41:$CO41,2))="-",1,0)))</f>
        <v>0</v>
      </c>
      <c r="AL41" s="562">
        <f t="array" ref="AL41">IF($K41="","",SUM(IF(LEFT($AM41:$CO41,1)="X",1,0)))</f>
        <v>11</v>
      </c>
      <c r="AM41" s="668" t="s">
        <v>2474</v>
      </c>
      <c r="AN41" s="668" t="s">
        <v>2474</v>
      </c>
      <c r="AO41" s="668"/>
      <c r="AP41" s="668" t="s">
        <v>2474</v>
      </c>
      <c r="AQ41" s="668" t="s">
        <v>126</v>
      </c>
      <c r="AR41" s="668" t="s">
        <v>2472</v>
      </c>
      <c r="AS41" s="668" t="s">
        <v>2474</v>
      </c>
      <c r="AT41" s="651" t="s">
        <v>126</v>
      </c>
      <c r="AU41" s="668" t="s">
        <v>3862</v>
      </c>
      <c r="AV41" s="668" t="s">
        <v>3862</v>
      </c>
      <c r="AW41" s="668" t="s">
        <v>126</v>
      </c>
      <c r="AX41" s="651" t="s">
        <v>126</v>
      </c>
      <c r="AY41" s="668" t="s">
        <v>2472</v>
      </c>
      <c r="AZ41" s="668" t="s">
        <v>126</v>
      </c>
      <c r="BA41" s="668" t="s">
        <v>3455</v>
      </c>
      <c r="BB41" s="668" t="s">
        <v>126</v>
      </c>
      <c r="BC41" s="668" t="s">
        <v>2474</v>
      </c>
      <c r="BD41" s="668" t="s">
        <v>126</v>
      </c>
      <c r="BE41" s="668" t="s">
        <v>2472</v>
      </c>
      <c r="BF41" s="668" t="s">
        <v>3864</v>
      </c>
      <c r="BG41" s="668" t="s">
        <v>126</v>
      </c>
      <c r="BH41" s="668" t="s">
        <v>3865</v>
      </c>
      <c r="BI41" s="668" t="s">
        <v>2474</v>
      </c>
      <c r="BJ41" s="668" t="s">
        <v>2472</v>
      </c>
      <c r="BK41" s="668" t="s">
        <v>126</v>
      </c>
      <c r="BL41" s="668" t="s">
        <v>126</v>
      </c>
      <c r="BM41" s="668"/>
      <c r="BN41" s="668" t="s">
        <v>126</v>
      </c>
      <c r="BO41" s="668" t="s">
        <v>2213</v>
      </c>
      <c r="BP41" s="668" t="s">
        <v>126</v>
      </c>
      <c r="BQ41" s="668" t="s">
        <v>3862</v>
      </c>
      <c r="BR41" s="668" t="s">
        <v>3865</v>
      </c>
      <c r="BS41" s="655"/>
      <c r="BT41" s="668" t="s">
        <v>3455</v>
      </c>
      <c r="BU41" s="668"/>
      <c r="BV41" s="673"/>
      <c r="BW41" s="668" t="s">
        <v>2474</v>
      </c>
      <c r="BX41" s="668" t="s">
        <v>2213</v>
      </c>
      <c r="BY41" s="651" t="s">
        <v>3865</v>
      </c>
      <c r="BZ41" s="652" t="s">
        <v>126</v>
      </c>
      <c r="CA41" s="673"/>
      <c r="CB41" s="673"/>
      <c r="CC41" s="673"/>
      <c r="CD41" s="673"/>
      <c r="CE41" s="673"/>
      <c r="CF41" s="673"/>
      <c r="CG41" s="673"/>
    </row>
    <row r="42" spans="1:85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262</v>
      </c>
      <c r="I42" s="603" t="s">
        <v>3</v>
      </c>
      <c r="J42" s="603" t="s">
        <v>285</v>
      </c>
      <c r="K42" s="603">
        <v>2</v>
      </c>
      <c r="L42" s="603">
        <v>0</v>
      </c>
      <c r="M42" s="562" t="str">
        <f>IF(K42="","",IF(K42&gt;L42,"W",IF(K42=L42,"D",IF(K42&lt;L42,"L"))))</f>
        <v>W</v>
      </c>
      <c r="N42" s="562">
        <f>IF(K42="","",K42+L42)</f>
        <v>2</v>
      </c>
      <c r="O42" s="598">
        <f>IF(K42="","",K42-L42)</f>
        <v>2</v>
      </c>
      <c r="P42" s="562" t="str">
        <f t="shared" si="14"/>
        <v>U</v>
      </c>
      <c r="Q42" s="586">
        <f t="shared" si="27"/>
        <v>-0.25</v>
      </c>
      <c r="R42" s="635">
        <f t="shared" si="15"/>
        <v>1</v>
      </c>
      <c r="S42" s="600">
        <v>0.2</v>
      </c>
      <c r="T42" s="595">
        <f t="shared" si="16"/>
        <v>1.8</v>
      </c>
      <c r="U42" s="601">
        <v>2.8</v>
      </c>
      <c r="V42" s="595">
        <f t="shared" si="24"/>
        <v>-0.79999999999999982</v>
      </c>
      <c r="W42" s="586">
        <f t="shared" si="25"/>
        <v>1.5</v>
      </c>
      <c r="X42" s="586">
        <f t="shared" si="26"/>
        <v>1.2999999999999998</v>
      </c>
      <c r="Y42" s="599">
        <v>10</v>
      </c>
      <c r="Z42" s="599">
        <v>9</v>
      </c>
      <c r="AA42" s="599">
        <v>4</v>
      </c>
      <c r="AB42" s="599">
        <v>0</v>
      </c>
      <c r="AC42" s="599">
        <v>55</v>
      </c>
      <c r="AD42" s="599">
        <v>45</v>
      </c>
      <c r="AE42" s="599">
        <v>442</v>
      </c>
      <c r="AF42" s="562"/>
      <c r="AG42" s="562"/>
      <c r="AH42" s="562"/>
      <c r="AJ42" s="758" t="str">
        <f t="array" ref="AJ42">IF($K42="","",IF(SUM(IF(ISNUMBER(VALUE(RIGHT($AM42:$CO42,1))),VALUE(RIGHT($AM42:$CO42,1)),0))=$K42,"T","F"))</f>
        <v>T</v>
      </c>
      <c r="AK42" s="583">
        <f t="array" ref="AK42">IF($K42="","",SUM(IF(LEFT($AM42:$CO42,1)="s",1,0))-SUM(IF(RIGHT(LEFT($AM42:$CO42,2))="-",1,0)))</f>
        <v>0</v>
      </c>
      <c r="AL42" s="562">
        <f t="array" ref="AL42">IF($K42="","",SUM(IF(LEFT($AM42:$CO42,1)="X",1,0)))</f>
        <v>11</v>
      </c>
      <c r="AM42" s="668" t="s">
        <v>2474</v>
      </c>
      <c r="AN42" s="668" t="s">
        <v>3921</v>
      </c>
      <c r="AO42" s="668"/>
      <c r="AP42" s="668" t="s">
        <v>3921</v>
      </c>
      <c r="AQ42" s="668" t="s">
        <v>2474</v>
      </c>
      <c r="AR42" s="668" t="s">
        <v>2474</v>
      </c>
      <c r="AS42" s="668" t="s">
        <v>2474</v>
      </c>
      <c r="AT42" s="668" t="s">
        <v>2474</v>
      </c>
      <c r="AU42" s="671" t="s">
        <v>3920</v>
      </c>
      <c r="AV42" s="668" t="s">
        <v>3910</v>
      </c>
      <c r="AW42" s="671" t="s">
        <v>3919</v>
      </c>
      <c r="AX42" s="651"/>
      <c r="AY42" s="668" t="s">
        <v>3912</v>
      </c>
      <c r="AZ42" s="668"/>
      <c r="BA42" s="668"/>
      <c r="BB42" s="668" t="s">
        <v>2474</v>
      </c>
      <c r="BC42" s="668" t="s">
        <v>2474</v>
      </c>
      <c r="BD42" s="668"/>
      <c r="BE42" s="668"/>
      <c r="BF42" s="668"/>
      <c r="BG42" s="668"/>
      <c r="BH42" s="668" t="s">
        <v>3910</v>
      </c>
      <c r="BI42" s="668" t="s">
        <v>3913</v>
      </c>
      <c r="BJ42" s="668"/>
      <c r="BK42" s="671"/>
      <c r="BL42" s="668"/>
      <c r="BM42" s="668"/>
      <c r="BN42" s="668"/>
      <c r="BO42" s="668" t="s">
        <v>3802</v>
      </c>
      <c r="BP42" s="668"/>
      <c r="BQ42" s="668" t="s">
        <v>3910</v>
      </c>
      <c r="BR42" s="668" t="s">
        <v>3914</v>
      </c>
      <c r="BS42" s="655"/>
      <c r="BT42" s="668"/>
      <c r="BU42" s="668"/>
      <c r="BV42" s="673"/>
      <c r="BW42" s="671" t="s">
        <v>3920</v>
      </c>
      <c r="BX42" s="668" t="s">
        <v>2213</v>
      </c>
      <c r="BY42" s="651" t="s">
        <v>3962</v>
      </c>
      <c r="BZ42" s="651"/>
      <c r="CA42" s="673"/>
      <c r="CB42" s="673"/>
      <c r="CC42" s="673"/>
      <c r="CD42" s="673"/>
      <c r="CE42" s="673"/>
      <c r="CF42" s="673"/>
      <c r="CG42" s="673"/>
    </row>
    <row r="43" spans="1:85" s="661" customFormat="1" ht="15" customHeight="1">
      <c r="A43" s="625">
        <v>42904</v>
      </c>
      <c r="B43" s="603"/>
      <c r="C43" s="603"/>
      <c r="D43" s="603"/>
      <c r="E43" s="603"/>
      <c r="F43" s="603"/>
      <c r="G43" s="585"/>
      <c r="H43" s="624" t="s">
        <v>645</v>
      </c>
      <c r="I43" s="603" t="s">
        <v>2</v>
      </c>
      <c r="J43" s="603" t="s">
        <v>285</v>
      </c>
      <c r="K43" s="603">
        <v>0</v>
      </c>
      <c r="L43" s="603">
        <v>1</v>
      </c>
      <c r="M43" s="562" t="str">
        <f t="shared" ref="M43:M60" si="28">IF(K43="","",IF(K43&gt;L43,"W",IF(K43=L43,"D",IF(K43&lt;L43,"L"))))</f>
        <v>L</v>
      </c>
      <c r="N43" s="562">
        <f t="shared" ref="N43:N60" si="29">IF(K43="","",K43+L43)</f>
        <v>1</v>
      </c>
      <c r="O43" s="598">
        <f t="shared" ref="O43:O60" si="30">IF(K43="","",K43-L43)</f>
        <v>-1</v>
      </c>
      <c r="P43" s="562" t="str">
        <f t="shared" si="14"/>
        <v>U</v>
      </c>
      <c r="Q43" s="586">
        <f t="shared" si="27"/>
        <v>-0.25</v>
      </c>
      <c r="R43" s="635">
        <f t="shared" si="15"/>
        <v>-1</v>
      </c>
      <c r="S43" s="600">
        <v>0.33</v>
      </c>
      <c r="T43" s="595">
        <f t="shared" si="16"/>
        <v>-1.33</v>
      </c>
      <c r="U43" s="601">
        <v>2.46</v>
      </c>
      <c r="V43" s="595">
        <f t="shared" si="24"/>
        <v>-1.46</v>
      </c>
      <c r="W43" s="586">
        <f t="shared" si="25"/>
        <v>1.395</v>
      </c>
      <c r="X43" s="586">
        <f t="shared" si="26"/>
        <v>1.0649999999999999</v>
      </c>
      <c r="Y43" s="599">
        <v>16</v>
      </c>
      <c r="Z43" s="599">
        <v>10</v>
      </c>
      <c r="AA43" s="599">
        <v>4</v>
      </c>
      <c r="AB43" s="599">
        <v>5</v>
      </c>
      <c r="AC43" s="599">
        <v>49</v>
      </c>
      <c r="AD43" s="599">
        <v>51</v>
      </c>
      <c r="AE43" s="599">
        <v>442</v>
      </c>
      <c r="AF43" s="562"/>
      <c r="AG43" s="562"/>
      <c r="AH43" s="562"/>
      <c r="AJ43" s="758" t="str">
        <f t="array" ref="AJ43">IF($K43="","",IF(SUM(IF(ISNUMBER(VALUE(RIGHT($AM43:$CO43,1))),VALUE(RIGHT($AM43:$CO43,1)),0))=$K43,"T","F"))</f>
        <v>T</v>
      </c>
      <c r="AK43" s="583">
        <f t="array" ref="AK43">IF($K43="","",SUM(IF(LEFT($AM43:$CO43,1)="s",1,0))-SUM(IF(RIGHT(LEFT($AM43:$CO43,2))="-",1,0)))</f>
        <v>0</v>
      </c>
      <c r="AL43" s="562">
        <f t="array" ref="AL43">IF($K43="","",SUM(IF(LEFT($AM43:$CO43,1)="X",1,0)))</f>
        <v>11</v>
      </c>
      <c r="AM43" s="668" t="s">
        <v>4093</v>
      </c>
      <c r="AN43" s="668" t="s">
        <v>4108</v>
      </c>
      <c r="AO43" s="668"/>
      <c r="AP43" s="668" t="s">
        <v>4107</v>
      </c>
      <c r="AQ43" s="669" t="s">
        <v>4093</v>
      </c>
      <c r="AR43" s="669" t="s">
        <v>4095</v>
      </c>
      <c r="AS43" s="668" t="s">
        <v>4102</v>
      </c>
      <c r="AT43" s="651" t="s">
        <v>4093</v>
      </c>
      <c r="AU43" s="668" t="s">
        <v>2137</v>
      </c>
      <c r="AV43" s="668" t="s">
        <v>4104</v>
      </c>
      <c r="AW43" s="668" t="s">
        <v>4093</v>
      </c>
      <c r="AX43" s="651"/>
      <c r="AY43" s="668" t="s">
        <v>4106</v>
      </c>
      <c r="AZ43" s="668"/>
      <c r="BA43" s="668"/>
      <c r="BB43" s="668" t="s">
        <v>4094</v>
      </c>
      <c r="BC43" s="668" t="s">
        <v>4093</v>
      </c>
      <c r="BD43" s="668"/>
      <c r="BE43" s="668"/>
      <c r="BF43" s="668"/>
      <c r="BG43" s="668"/>
      <c r="BH43" s="668"/>
      <c r="BI43" s="668" t="s">
        <v>4103</v>
      </c>
      <c r="BJ43" s="668"/>
      <c r="BK43" s="668"/>
      <c r="BL43" s="668"/>
      <c r="BM43" s="668"/>
      <c r="BN43" s="671"/>
      <c r="BO43" s="671"/>
      <c r="BP43" s="668"/>
      <c r="BQ43" s="668" t="s">
        <v>4093</v>
      </c>
      <c r="BR43" s="668" t="s">
        <v>4106</v>
      </c>
      <c r="BS43" s="655"/>
      <c r="BT43" s="671"/>
      <c r="BU43" s="671"/>
      <c r="BV43" s="673"/>
      <c r="BW43" s="668" t="s">
        <v>2137</v>
      </c>
      <c r="BX43" s="668" t="s">
        <v>2213</v>
      </c>
      <c r="BY43" s="651" t="s">
        <v>4105</v>
      </c>
      <c r="BZ43" s="651"/>
      <c r="CA43" s="673"/>
      <c r="CB43" s="673"/>
      <c r="CC43" s="673"/>
      <c r="CD43" s="673"/>
      <c r="CE43" s="673"/>
      <c r="CF43" s="673"/>
      <c r="CG43" s="673"/>
    </row>
    <row r="44" spans="1:85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3995</v>
      </c>
      <c r="I44" s="596" t="s">
        <v>3990</v>
      </c>
      <c r="J44" s="596" t="s">
        <v>3991</v>
      </c>
      <c r="K44" s="596">
        <v>1</v>
      </c>
      <c r="L44" s="596">
        <v>1</v>
      </c>
      <c r="M44" s="562" t="str">
        <f t="shared" si="28"/>
        <v>D</v>
      </c>
      <c r="N44" s="562">
        <f t="shared" si="29"/>
        <v>2</v>
      </c>
      <c r="O44" s="598">
        <f t="shared" si="30"/>
        <v>0</v>
      </c>
      <c r="P44" s="562" t="str">
        <f t="shared" si="14"/>
        <v>U</v>
      </c>
      <c r="Q44" s="586" t="str">
        <f>IF(S44="","",IF(SIGN(S44)&lt;&gt;1,VLOOKUP(ABS(S44),SUP_HDC,3,TRUE),-VLOOKUP(ABS(S44),SUP_HDC,3,TRUE)))</f>
        <v/>
      </c>
      <c r="R44" s="635" t="str">
        <f t="shared" si="15"/>
        <v/>
      </c>
      <c r="S44" s="600"/>
      <c r="T44" s="595" t="str">
        <f t="shared" si="16"/>
        <v/>
      </c>
      <c r="U44" s="601"/>
      <c r="V44" s="595" t="str">
        <f t="shared" si="24"/>
        <v/>
      </c>
      <c r="W44" s="586" t="str">
        <f t="shared" si="25"/>
        <v/>
      </c>
      <c r="X44" s="586" t="str">
        <f t="shared" si="26"/>
        <v/>
      </c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 t="str">
        <f t="array" ref="AJ44">IF($K44="","",IF(SUM(IF(ISNUMBER(VALUE(RIGHT($AM44:$CO44,1))),VALUE(RIGHT($AM44:$CO44,1)),0))=$K44,"T","F"))</f>
        <v>T</v>
      </c>
      <c r="AK44" s="583">
        <f t="array" ref="AK44">IF($K44="","",SUM(IF(LEFT($AM44:$CO44,1)="s",1,0))-SUM(IF(RIGHT(LEFT($AM44:$CO44,2))="-",1,0)))</f>
        <v>0</v>
      </c>
      <c r="AL44" s="562">
        <f t="array" ref="AL44">IF($K44="","",SUM(IF(LEFT($AM44:$CO44,1)="X",1,0)))</f>
        <v>11</v>
      </c>
      <c r="AM44" s="668" t="s">
        <v>4138</v>
      </c>
      <c r="AN44" s="668" t="s">
        <v>4123</v>
      </c>
      <c r="AO44" s="668"/>
      <c r="AP44" s="668" t="s">
        <v>4123</v>
      </c>
      <c r="AQ44" s="668"/>
      <c r="AR44" s="668"/>
      <c r="AS44" s="668"/>
      <c r="AT44" s="651" t="s">
        <v>4138</v>
      </c>
      <c r="AU44" s="668" t="s">
        <v>4138</v>
      </c>
      <c r="AV44" s="668" t="s">
        <v>2138</v>
      </c>
      <c r="AW44" s="668"/>
      <c r="AX44" s="651"/>
      <c r="AY44" s="668" t="s">
        <v>4123</v>
      </c>
      <c r="AZ44" s="668"/>
      <c r="BA44" s="668"/>
      <c r="BB44" s="668" t="s">
        <v>4184</v>
      </c>
      <c r="BC44" s="668" t="s">
        <v>4123</v>
      </c>
      <c r="BD44" s="668"/>
      <c r="BE44" s="668"/>
      <c r="BF44" s="668" t="s">
        <v>4154</v>
      </c>
      <c r="BG44" s="668"/>
      <c r="BH44" s="668" t="s">
        <v>4123</v>
      </c>
      <c r="BI44" s="668" t="s">
        <v>2137</v>
      </c>
      <c r="BJ44" s="668" t="s">
        <v>4123</v>
      </c>
      <c r="BK44" s="668"/>
      <c r="BL44" s="668"/>
      <c r="BM44" s="668"/>
      <c r="BN44" s="668" t="s">
        <v>2138</v>
      </c>
      <c r="BO44" s="668"/>
      <c r="BP44" s="668"/>
      <c r="BQ44" s="668"/>
      <c r="BR44" s="668" t="s">
        <v>2137</v>
      </c>
      <c r="BS44" s="655"/>
      <c r="BT44" s="671"/>
      <c r="BU44" s="671"/>
      <c r="BV44" s="673"/>
      <c r="BW44" s="668" t="s">
        <v>4191</v>
      </c>
      <c r="BX44" s="668" t="s">
        <v>2137</v>
      </c>
      <c r="BY44" s="651" t="s">
        <v>4129</v>
      </c>
      <c r="BZ44" s="651"/>
      <c r="CA44" s="673"/>
      <c r="CB44" s="673"/>
      <c r="CC44" s="673"/>
      <c r="CD44" s="673"/>
      <c r="CE44" s="673"/>
      <c r="CF44" s="673"/>
      <c r="CG44" s="673"/>
    </row>
    <row r="45" spans="1:85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254</v>
      </c>
      <c r="I45" s="603" t="s">
        <v>3</v>
      </c>
      <c r="J45" s="603" t="s">
        <v>285</v>
      </c>
      <c r="K45" s="603">
        <v>0</v>
      </c>
      <c r="L45" s="603">
        <v>2</v>
      </c>
      <c r="M45" s="562" t="str">
        <f t="shared" si="28"/>
        <v>L</v>
      </c>
      <c r="N45" s="562">
        <f t="shared" si="29"/>
        <v>2</v>
      </c>
      <c r="O45" s="598">
        <f t="shared" si="30"/>
        <v>-2</v>
      </c>
      <c r="P45" s="562" t="str">
        <f t="shared" si="14"/>
        <v>U</v>
      </c>
      <c r="Q45" s="586">
        <f t="shared" si="27"/>
        <v>-0.25</v>
      </c>
      <c r="R45" s="635">
        <f t="shared" si="15"/>
        <v>-1</v>
      </c>
      <c r="S45" s="600">
        <v>0.38</v>
      </c>
      <c r="T45" s="595">
        <f t="shared" si="16"/>
        <v>-2.38</v>
      </c>
      <c r="U45" s="601">
        <v>2.62</v>
      </c>
      <c r="V45" s="595">
        <f t="shared" si="24"/>
        <v>-0.62000000000000011</v>
      </c>
      <c r="W45" s="586">
        <f t="shared" si="25"/>
        <v>1.5</v>
      </c>
      <c r="X45" s="586">
        <f t="shared" si="26"/>
        <v>1.1200000000000001</v>
      </c>
      <c r="Y45" s="727">
        <v>10</v>
      </c>
      <c r="Z45" s="727">
        <v>16</v>
      </c>
      <c r="AA45" s="727">
        <v>3</v>
      </c>
      <c r="AB45" s="727">
        <v>5</v>
      </c>
      <c r="AC45" s="727">
        <v>51</v>
      </c>
      <c r="AD45" s="727">
        <v>49</v>
      </c>
      <c r="AE45" s="727">
        <v>442</v>
      </c>
      <c r="AF45" s="562"/>
      <c r="AG45" s="562"/>
      <c r="AH45" s="562"/>
      <c r="AJ45" s="758" t="str">
        <f t="array" ref="AJ45">IF($K45="","",IF(SUM(IF(ISNUMBER(VALUE(RIGHT($AM45:$CO45,1))),VALUE(RIGHT($AM45:$CO45,1)),0))=$K45,"T","F"))</f>
        <v>T</v>
      </c>
      <c r="AK45" s="583">
        <f t="array" ref="AK45">IF($K45="","",SUM(IF(LEFT($AM45:$CO45,1)="s",1,0))-SUM(IF(RIGHT(LEFT($AM45:$CO45,2))="-",1,0)))</f>
        <v>0</v>
      </c>
      <c r="AL45" s="562">
        <f t="array" ref="AL45">IF($K45="","",SUM(IF(LEFT($AM45:$CO45,1)="X",1,0)))</f>
        <v>11</v>
      </c>
      <c r="AM45" s="668" t="s">
        <v>4242</v>
      </c>
      <c r="AN45" s="668" t="s">
        <v>4269</v>
      </c>
      <c r="AO45" s="668"/>
      <c r="AP45" s="668"/>
      <c r="AQ45" s="668" t="s">
        <v>4243</v>
      </c>
      <c r="AR45" s="668" t="s">
        <v>4242</v>
      </c>
      <c r="AS45" s="668" t="s">
        <v>4242</v>
      </c>
      <c r="AT45" s="651" t="s">
        <v>4243</v>
      </c>
      <c r="AU45" s="668" t="s">
        <v>2137</v>
      </c>
      <c r="AV45" s="714" t="s">
        <v>4268</v>
      </c>
      <c r="AW45" s="668" t="s">
        <v>2137</v>
      </c>
      <c r="AX45" s="651"/>
      <c r="AY45" s="668" t="s">
        <v>4269</v>
      </c>
      <c r="AZ45" s="668"/>
      <c r="BA45" s="668"/>
      <c r="BB45" s="668" t="s">
        <v>4243</v>
      </c>
      <c r="BC45" s="668" t="s">
        <v>4243</v>
      </c>
      <c r="BD45" s="668"/>
      <c r="BE45" s="668"/>
      <c r="BF45" s="668"/>
      <c r="BG45" s="668"/>
      <c r="BH45" s="668" t="s">
        <v>4261</v>
      </c>
      <c r="BI45" s="668"/>
      <c r="BJ45" s="668"/>
      <c r="BK45" s="668"/>
      <c r="BL45" s="668"/>
      <c r="BM45" s="668"/>
      <c r="BN45" s="668"/>
      <c r="BO45" s="668"/>
      <c r="BP45" s="668"/>
      <c r="BQ45" s="669" t="s">
        <v>4243</v>
      </c>
      <c r="BR45" s="668" t="s">
        <v>4270</v>
      </c>
      <c r="BS45" s="655"/>
      <c r="BT45" s="668"/>
      <c r="BU45" s="668"/>
      <c r="BV45" s="673"/>
      <c r="BW45" s="669" t="s">
        <v>4267</v>
      </c>
      <c r="BX45" s="668" t="s">
        <v>4261</v>
      </c>
      <c r="BY45" s="651" t="s">
        <v>4270</v>
      </c>
      <c r="BZ45" s="733"/>
      <c r="CA45" s="673"/>
      <c r="CB45" s="673"/>
      <c r="CC45" s="673"/>
      <c r="CD45" s="673"/>
      <c r="CE45" s="673"/>
      <c r="CF45" s="673"/>
      <c r="CG45" s="673"/>
    </row>
    <row r="46" spans="1:85" s="661" customFormat="1" ht="15" customHeight="1">
      <c r="A46" s="626">
        <v>42914</v>
      </c>
      <c r="B46" s="596"/>
      <c r="C46" s="596"/>
      <c r="D46" s="596"/>
      <c r="E46" s="596"/>
      <c r="F46" s="596"/>
      <c r="G46" s="591"/>
      <c r="H46" s="623" t="s">
        <v>304</v>
      </c>
      <c r="I46" s="596" t="s">
        <v>3</v>
      </c>
      <c r="J46" s="596" t="s">
        <v>1199</v>
      </c>
      <c r="K46" s="596">
        <v>1</v>
      </c>
      <c r="L46" s="596">
        <v>0</v>
      </c>
      <c r="M46" s="562" t="str">
        <f t="shared" si="28"/>
        <v>W</v>
      </c>
      <c r="N46" s="562">
        <f t="shared" si="29"/>
        <v>1</v>
      </c>
      <c r="O46" s="598">
        <f t="shared" si="30"/>
        <v>1</v>
      </c>
      <c r="P46" s="562" t="str">
        <f t="shared" si="14"/>
        <v>U</v>
      </c>
      <c r="Q46" s="586"/>
      <c r="R46" s="635" t="str">
        <f t="shared" si="15"/>
        <v/>
      </c>
      <c r="S46" s="600"/>
      <c r="T46" s="595" t="str">
        <f t="shared" si="16"/>
        <v/>
      </c>
      <c r="U46" s="601"/>
      <c r="V46" s="595" t="str">
        <f t="shared" si="24"/>
        <v/>
      </c>
      <c r="W46" s="586" t="str">
        <f t="shared" si="25"/>
        <v/>
      </c>
      <c r="X46" s="586" t="str">
        <f t="shared" si="26"/>
        <v/>
      </c>
      <c r="Y46" s="599"/>
      <c r="Z46" s="599"/>
      <c r="AA46" s="599"/>
      <c r="AB46" s="599"/>
      <c r="AC46" s="599"/>
      <c r="AD46" s="599"/>
      <c r="AE46" s="599"/>
      <c r="AF46" s="562"/>
      <c r="AG46" s="562"/>
      <c r="AH46" s="562"/>
      <c r="AJ46" s="758" t="str">
        <f t="array" ref="AJ46">IF($K46="","",IF(SUM(IF(ISNUMBER(VALUE(RIGHT($AM46:$CO46,1))),VALUE(RIGHT($AM46:$CO46,1)),0))=$K46,"T","F"))</f>
        <v>T</v>
      </c>
      <c r="AK46" s="583">
        <f t="array" ref="AK46">IF($K46="","",SUM(IF(LEFT($AM46:$CO46,1)="s",1,0))-SUM(IF(RIGHT(LEFT($AM46:$CO46,2))="-",1,0)))</f>
        <v>0</v>
      </c>
      <c r="AL46" s="562">
        <f t="array" ref="AL46">IF($K46="","",SUM(IF(LEFT($AM46:$CO46,1)="X",1,0)))</f>
        <v>11</v>
      </c>
      <c r="AM46" s="668" t="s">
        <v>4322</v>
      </c>
      <c r="AN46" s="668" t="s">
        <v>4322</v>
      </c>
      <c r="AO46" s="668"/>
      <c r="AP46" s="668" t="s">
        <v>4322</v>
      </c>
      <c r="AQ46" s="668"/>
      <c r="AR46" s="668" t="s">
        <v>2138</v>
      </c>
      <c r="AS46" s="668"/>
      <c r="AT46" s="651" t="s">
        <v>4359</v>
      </c>
      <c r="AU46" s="668" t="s">
        <v>4325</v>
      </c>
      <c r="AV46" s="651" t="s">
        <v>2138</v>
      </c>
      <c r="AW46" s="668" t="s">
        <v>2213</v>
      </c>
      <c r="AX46" s="651"/>
      <c r="AY46" s="668" t="s">
        <v>4324</v>
      </c>
      <c r="AZ46" s="668"/>
      <c r="BA46" s="668"/>
      <c r="BB46" s="668" t="s">
        <v>4322</v>
      </c>
      <c r="BC46" s="668" t="s">
        <v>4324</v>
      </c>
      <c r="BD46" s="668"/>
      <c r="BE46" s="668"/>
      <c r="BF46" s="668" t="s">
        <v>4322</v>
      </c>
      <c r="BG46" s="668"/>
      <c r="BH46" s="668" t="s">
        <v>4322</v>
      </c>
      <c r="BI46" s="668" t="s">
        <v>2137</v>
      </c>
      <c r="BJ46" s="668" t="s">
        <v>4322</v>
      </c>
      <c r="BK46" s="668"/>
      <c r="BL46" s="668"/>
      <c r="BM46" s="668"/>
      <c r="BN46" s="668"/>
      <c r="BO46" s="668"/>
      <c r="BP46" s="668"/>
      <c r="BQ46" s="668"/>
      <c r="BR46" s="668" t="s">
        <v>4322</v>
      </c>
      <c r="BS46" s="655"/>
      <c r="BT46" s="668"/>
      <c r="BU46" s="668"/>
      <c r="BV46" s="673"/>
      <c r="BW46" s="668" t="s">
        <v>4324</v>
      </c>
      <c r="BX46" s="668" t="s">
        <v>2020</v>
      </c>
      <c r="BY46" s="652" t="s">
        <v>2226</v>
      </c>
      <c r="BZ46" s="651"/>
      <c r="CA46" s="673"/>
      <c r="CB46" s="673"/>
      <c r="CC46" s="673"/>
      <c r="CD46" s="673"/>
      <c r="CE46" s="673"/>
      <c r="CF46" s="673"/>
      <c r="CG46" s="673"/>
    </row>
    <row r="47" spans="1:85" s="661" customFormat="1" ht="15" customHeight="1">
      <c r="A47" s="625">
        <v>42918</v>
      </c>
      <c r="B47" s="603"/>
      <c r="C47" s="603"/>
      <c r="D47" s="603"/>
      <c r="E47" s="603"/>
      <c r="F47" s="603"/>
      <c r="G47" s="585"/>
      <c r="H47" s="624" t="s">
        <v>253</v>
      </c>
      <c r="I47" s="603" t="s">
        <v>3</v>
      </c>
      <c r="J47" s="603" t="s">
        <v>285</v>
      </c>
      <c r="K47" s="603">
        <v>1</v>
      </c>
      <c r="L47" s="603">
        <v>3</v>
      </c>
      <c r="M47" s="562" t="str">
        <f t="shared" si="28"/>
        <v>L</v>
      </c>
      <c r="N47" s="562">
        <f t="shared" si="29"/>
        <v>4</v>
      </c>
      <c r="O47" s="598">
        <f t="shared" si="30"/>
        <v>-2</v>
      </c>
      <c r="P47" s="562" t="str">
        <f t="shared" si="14"/>
        <v>O</v>
      </c>
      <c r="Q47" s="586">
        <f t="shared" si="27"/>
        <v>0.25</v>
      </c>
      <c r="R47" s="635">
        <f t="shared" si="15"/>
        <v>-1</v>
      </c>
      <c r="S47" s="600">
        <v>-0.37</v>
      </c>
      <c r="T47" s="595">
        <f t="shared" si="16"/>
        <v>-1.63</v>
      </c>
      <c r="U47" s="601">
        <v>2.54</v>
      </c>
      <c r="V47" s="595">
        <f t="shared" si="24"/>
        <v>1.46</v>
      </c>
      <c r="W47" s="586">
        <f t="shared" si="25"/>
        <v>1.085</v>
      </c>
      <c r="X47" s="586">
        <f t="shared" si="26"/>
        <v>1.4550000000000001</v>
      </c>
      <c r="Y47" s="599">
        <v>8</v>
      </c>
      <c r="Z47" s="599">
        <v>19</v>
      </c>
      <c r="AA47" s="599">
        <v>1</v>
      </c>
      <c r="AB47" s="599">
        <v>7</v>
      </c>
      <c r="AC47" s="599">
        <v>49</v>
      </c>
      <c r="AD47" s="599">
        <v>51</v>
      </c>
      <c r="AE47" s="599">
        <v>4231</v>
      </c>
      <c r="AF47" s="562"/>
      <c r="AG47" s="562"/>
      <c r="AH47" s="562"/>
      <c r="AJ47" s="758" t="str">
        <f t="array" ref="AJ47">IF($K47="","",IF(SUM(IF(ISNUMBER(VALUE(RIGHT($AM47:$CO47,1))),VALUE(RIGHT($AM47:$CO47,1)),0))=$K47,"T","F"))</f>
        <v>T</v>
      </c>
      <c r="AK47" s="583">
        <f t="array" ref="AK47">IF($K47="","",SUM(IF(LEFT($AM47:$CO47,1)="s",1,0))-SUM(IF(RIGHT(LEFT($AM47:$CO47,2))="-",1,0)))</f>
        <v>0</v>
      </c>
      <c r="AL47" s="562">
        <f t="array" ref="AL47">IF($K47="","",SUM(IF(LEFT($AM47:$CO47,1)="X",1,0)))</f>
        <v>11</v>
      </c>
      <c r="AM47" s="668" t="s">
        <v>1431</v>
      </c>
      <c r="AN47" s="681" t="s">
        <v>4395</v>
      </c>
      <c r="AO47" s="668"/>
      <c r="AP47" s="668" t="s">
        <v>4439</v>
      </c>
      <c r="AQ47" s="668" t="s">
        <v>4434</v>
      </c>
      <c r="AR47" s="668" t="s">
        <v>1431</v>
      </c>
      <c r="AS47" s="669" t="s">
        <v>4437</v>
      </c>
      <c r="AT47" s="668" t="s">
        <v>4435</v>
      </c>
      <c r="AU47" s="668" t="s">
        <v>4436</v>
      </c>
      <c r="AV47" s="671" t="s">
        <v>2271</v>
      </c>
      <c r="AW47" s="668" t="s">
        <v>2213</v>
      </c>
      <c r="AX47" s="651"/>
      <c r="AY47" s="668" t="s">
        <v>4396</v>
      </c>
      <c r="AZ47" s="668"/>
      <c r="BA47" s="668"/>
      <c r="BB47" s="668" t="s">
        <v>4422</v>
      </c>
      <c r="BC47" s="668" t="s">
        <v>1431</v>
      </c>
      <c r="BD47" s="668"/>
      <c r="BE47" s="668"/>
      <c r="BF47" s="668"/>
      <c r="BG47" s="668"/>
      <c r="BH47" s="668" t="s">
        <v>4423</v>
      </c>
      <c r="BI47" s="668"/>
      <c r="BJ47" s="668" t="s">
        <v>4396</v>
      </c>
      <c r="BK47" s="668"/>
      <c r="BL47" s="668"/>
      <c r="BM47" s="668"/>
      <c r="BN47" s="668"/>
      <c r="BO47" s="668"/>
      <c r="BP47" s="668"/>
      <c r="BQ47" s="671" t="s">
        <v>2207</v>
      </c>
      <c r="BR47" s="668" t="s">
        <v>4391</v>
      </c>
      <c r="BS47" s="655"/>
      <c r="BT47" s="668"/>
      <c r="BU47" s="668"/>
      <c r="BV47" s="673"/>
      <c r="BW47" s="668" t="s">
        <v>4422</v>
      </c>
      <c r="BX47" s="668"/>
      <c r="BY47" s="651" t="s">
        <v>4438</v>
      </c>
      <c r="BZ47" s="651"/>
      <c r="CA47" s="673"/>
      <c r="CB47" s="673"/>
      <c r="CC47" s="673"/>
      <c r="CD47" s="673"/>
      <c r="CE47" s="673"/>
      <c r="CF47" s="673"/>
      <c r="CG47" s="673"/>
    </row>
    <row r="48" spans="1:85" s="661" customFormat="1" ht="15" customHeight="1">
      <c r="A48" s="625">
        <v>42924</v>
      </c>
      <c r="B48" s="603"/>
      <c r="C48" s="603"/>
      <c r="D48" s="603"/>
      <c r="E48" s="603"/>
      <c r="F48" s="603"/>
      <c r="G48" s="585"/>
      <c r="H48" s="624" t="s">
        <v>255</v>
      </c>
      <c r="I48" s="603" t="s">
        <v>2</v>
      </c>
      <c r="J48" s="603" t="s">
        <v>285</v>
      </c>
      <c r="K48" s="603">
        <v>2</v>
      </c>
      <c r="L48" s="603">
        <v>2</v>
      </c>
      <c r="M48" s="562" t="str">
        <f t="shared" si="28"/>
        <v>D</v>
      </c>
      <c r="N48" s="562">
        <f t="shared" si="29"/>
        <v>4</v>
      </c>
      <c r="O48" s="598">
        <f t="shared" si="30"/>
        <v>0</v>
      </c>
      <c r="P48" s="562" t="str">
        <f t="shared" si="14"/>
        <v>O</v>
      </c>
      <c r="Q48" s="586">
        <f t="shared" si="27"/>
        <v>0.25</v>
      </c>
      <c r="R48" s="635">
        <f t="shared" si="15"/>
        <v>0.5</v>
      </c>
      <c r="S48" s="600">
        <v>-0.17</v>
      </c>
      <c r="T48" s="595">
        <f t="shared" si="16"/>
        <v>0.17</v>
      </c>
      <c r="U48" s="601">
        <v>2.72</v>
      </c>
      <c r="V48" s="595">
        <f t="shared" si="24"/>
        <v>1.2799999999999998</v>
      </c>
      <c r="W48" s="586">
        <f t="shared" si="25"/>
        <v>1.2750000000000001</v>
      </c>
      <c r="X48" s="586">
        <f t="shared" si="26"/>
        <v>1.4450000000000001</v>
      </c>
      <c r="Y48" s="599">
        <v>11</v>
      </c>
      <c r="Z48" s="599">
        <v>15</v>
      </c>
      <c r="AA48" s="599">
        <v>3</v>
      </c>
      <c r="AB48" s="599">
        <v>5</v>
      </c>
      <c r="AC48" s="599">
        <v>41</v>
      </c>
      <c r="AD48" s="599">
        <v>59</v>
      </c>
      <c r="AE48" s="599">
        <v>442</v>
      </c>
      <c r="AF48" s="562"/>
      <c r="AG48" s="562"/>
      <c r="AH48" s="562"/>
      <c r="AJ48" s="758" t="str">
        <f t="array" ref="AJ48">IF($K48="","",IF(SUM(IF(ISNUMBER(VALUE(RIGHT($AM48:$CO48,1))),VALUE(RIGHT($AM48:$CO48,1)),0))=$K48,"T","F"))</f>
        <v>T</v>
      </c>
      <c r="AK48" s="583">
        <f t="array" ref="AK48">IF($K48="","",SUM(IF(LEFT($AM48:$CO48,1)="s",1,0))-SUM(IF(RIGHT(LEFT($AM48:$CO48,2))="-",1,0)))</f>
        <v>0</v>
      </c>
      <c r="AL48" s="562">
        <f t="array" ref="AL48">IF($K48="","",SUM(IF(LEFT($AM48:$CO48,1)="X",1,0)))</f>
        <v>11</v>
      </c>
      <c r="AM48" s="668" t="s">
        <v>1431</v>
      </c>
      <c r="AN48" s="668" t="s">
        <v>1431</v>
      </c>
      <c r="AO48" s="705"/>
      <c r="AP48" s="668" t="s">
        <v>4502</v>
      </c>
      <c r="AQ48" s="671" t="s">
        <v>4498</v>
      </c>
      <c r="AR48" s="668" t="s">
        <v>1431</v>
      </c>
      <c r="AS48" s="671" t="s">
        <v>2477</v>
      </c>
      <c r="AT48" s="668" t="s">
        <v>1431</v>
      </c>
      <c r="AU48" s="668" t="s">
        <v>4499</v>
      </c>
      <c r="AV48" s="668" t="s">
        <v>4500</v>
      </c>
      <c r="AW48" s="668" t="s">
        <v>2213</v>
      </c>
      <c r="AX48" s="651"/>
      <c r="AY48" s="668" t="s">
        <v>4494</v>
      </c>
      <c r="AZ48" s="668"/>
      <c r="BA48" s="668"/>
      <c r="BB48" s="668" t="s">
        <v>2213</v>
      </c>
      <c r="BC48" s="668" t="s">
        <v>1431</v>
      </c>
      <c r="BD48" s="668"/>
      <c r="BE48" s="668"/>
      <c r="BF48" s="668"/>
      <c r="BG48" s="668"/>
      <c r="BH48" s="668" t="s">
        <v>1431</v>
      </c>
      <c r="BI48" s="668" t="s">
        <v>4502</v>
      </c>
      <c r="BJ48" s="668" t="s">
        <v>4483</v>
      </c>
      <c r="BK48" s="668"/>
      <c r="BL48" s="668"/>
      <c r="BM48" s="668"/>
      <c r="BN48" s="668"/>
      <c r="BO48" s="668"/>
      <c r="BP48" s="668"/>
      <c r="BQ48" s="671" t="s">
        <v>4496</v>
      </c>
      <c r="BR48" s="668" t="s">
        <v>4501</v>
      </c>
      <c r="BS48" s="655"/>
      <c r="BT48" s="668"/>
      <c r="BU48" s="668"/>
      <c r="BV48" s="673"/>
      <c r="BW48" s="668" t="s">
        <v>4483</v>
      </c>
      <c r="BX48" s="668" t="s">
        <v>4479</v>
      </c>
      <c r="BY48" s="705"/>
      <c r="BZ48" s="651"/>
      <c r="CA48" s="673"/>
      <c r="CB48" s="673"/>
      <c r="CC48" s="673"/>
      <c r="CD48" s="673"/>
      <c r="CE48" s="673"/>
      <c r="CF48" s="673"/>
      <c r="CG48" s="673"/>
    </row>
    <row r="49" spans="1:85" s="661" customFormat="1" ht="15" customHeight="1">
      <c r="A49" s="626">
        <v>42942</v>
      </c>
      <c r="B49" s="596"/>
      <c r="C49" s="596"/>
      <c r="D49" s="596"/>
      <c r="E49" s="596"/>
      <c r="F49" s="596"/>
      <c r="G49" s="591"/>
      <c r="H49" s="623" t="s">
        <v>304</v>
      </c>
      <c r="I49" s="596" t="s">
        <v>4311</v>
      </c>
      <c r="J49" s="596" t="s">
        <v>1199</v>
      </c>
      <c r="K49" s="596">
        <v>1</v>
      </c>
      <c r="L49" s="596">
        <v>0</v>
      </c>
      <c r="M49" s="562" t="str">
        <f t="shared" si="28"/>
        <v>W</v>
      </c>
      <c r="N49" s="562">
        <f t="shared" si="29"/>
        <v>1</v>
      </c>
      <c r="O49" s="598">
        <f t="shared" si="30"/>
        <v>1</v>
      </c>
      <c r="P49" s="562" t="str">
        <f t="shared" si="14"/>
        <v>U</v>
      </c>
      <c r="Q49" s="586"/>
      <c r="R49" s="635" t="str">
        <f t="shared" si="15"/>
        <v/>
      </c>
      <c r="S49" s="600"/>
      <c r="T49" s="595" t="str">
        <f t="shared" si="16"/>
        <v/>
      </c>
      <c r="U49" s="601"/>
      <c r="V49" s="595" t="str">
        <f t="shared" si="24"/>
        <v/>
      </c>
      <c r="W49" s="586" t="str">
        <f t="shared" si="25"/>
        <v/>
      </c>
      <c r="X49" s="586" t="str">
        <f t="shared" si="26"/>
        <v/>
      </c>
      <c r="Y49" s="599"/>
      <c r="Z49" s="599"/>
      <c r="AA49" s="599"/>
      <c r="AB49" s="599"/>
      <c r="AC49" s="599"/>
      <c r="AD49" s="599"/>
      <c r="AE49" s="599"/>
      <c r="AF49" s="562"/>
      <c r="AG49" s="562"/>
      <c r="AH49" s="562"/>
      <c r="AJ49" s="758" t="str">
        <f t="array" ref="AJ49">IF($K49="","",IF(SUM(IF(ISNUMBER(VALUE(RIGHT($AM49:$CO49,1))),VALUE(RIGHT($AM49:$CO49,1)),0))=$K49,"T","F"))</f>
        <v>T</v>
      </c>
      <c r="AK49" s="583">
        <f t="array" ref="AK49">IF($K49="","",SUM(IF(LEFT($AM49:$CO49,1)="s",1,0))-SUM(IF(RIGHT(LEFT($AM49:$CO49,2))="-",1,0)))</f>
        <v>0</v>
      </c>
      <c r="AL49" s="562">
        <f t="array" ref="AL49">IF($K49="","",SUM(IF(LEFT($AM49:$CO49,1)="X",1,0)))</f>
        <v>11</v>
      </c>
      <c r="AM49" s="668" t="s">
        <v>4675</v>
      </c>
      <c r="AN49" s="668" t="s">
        <v>4677</v>
      </c>
      <c r="AO49" s="668"/>
      <c r="AP49" s="668" t="s">
        <v>4676</v>
      </c>
      <c r="AQ49" s="668"/>
      <c r="AR49" s="671" t="s">
        <v>4687</v>
      </c>
      <c r="AS49" s="668" t="s">
        <v>4688</v>
      </c>
      <c r="AT49" s="694" t="s">
        <v>4678</v>
      </c>
      <c r="AU49" s="668" t="s">
        <v>4690</v>
      </c>
      <c r="AV49" s="668" t="s">
        <v>2138</v>
      </c>
      <c r="AW49" s="668" t="s">
        <v>2213</v>
      </c>
      <c r="AX49" s="651"/>
      <c r="AY49" s="668" t="s">
        <v>2139</v>
      </c>
      <c r="AZ49" s="668"/>
      <c r="BA49" s="668"/>
      <c r="BB49" s="668" t="s">
        <v>2213</v>
      </c>
      <c r="BC49" s="668" t="s">
        <v>2139</v>
      </c>
      <c r="BD49" s="668"/>
      <c r="BE49" s="668" t="s">
        <v>4675</v>
      </c>
      <c r="BF49" s="668" t="s">
        <v>4678</v>
      </c>
      <c r="BG49" s="668"/>
      <c r="BH49" s="668" t="s">
        <v>4689</v>
      </c>
      <c r="BI49" s="668" t="s">
        <v>2139</v>
      </c>
      <c r="BJ49" s="668"/>
      <c r="BK49" s="668"/>
      <c r="BL49" s="668"/>
      <c r="BM49" s="668"/>
      <c r="BN49" s="668" t="s">
        <v>2137</v>
      </c>
      <c r="BO49" s="668"/>
      <c r="BP49" s="668"/>
      <c r="BQ49" s="668"/>
      <c r="BR49" s="668" t="s">
        <v>2137</v>
      </c>
      <c r="BS49" s="655"/>
      <c r="BT49" s="668"/>
      <c r="BU49" s="668"/>
      <c r="BV49" s="673"/>
      <c r="BW49" s="668" t="s">
        <v>4679</v>
      </c>
      <c r="BX49" s="668" t="s">
        <v>2139</v>
      </c>
      <c r="BZ49" s="651"/>
      <c r="CA49" s="673"/>
      <c r="CB49" s="673"/>
      <c r="CC49" s="673"/>
      <c r="CD49" s="673"/>
      <c r="CE49" s="673"/>
      <c r="CF49" s="673"/>
      <c r="CG49" s="673"/>
    </row>
    <row r="50" spans="1:85" s="661" customFormat="1" ht="15" customHeight="1">
      <c r="A50" s="625">
        <v>42946</v>
      </c>
      <c r="B50" s="603"/>
      <c r="C50" s="603"/>
      <c r="D50" s="603"/>
      <c r="E50" s="603"/>
      <c r="F50" s="603"/>
      <c r="G50" s="585"/>
      <c r="H50" s="624" t="s">
        <v>234</v>
      </c>
      <c r="I50" s="603" t="s">
        <v>2</v>
      </c>
      <c r="J50" s="603" t="s">
        <v>285</v>
      </c>
      <c r="K50" s="603">
        <v>1</v>
      </c>
      <c r="L50" s="603">
        <v>1</v>
      </c>
      <c r="M50" s="562" t="str">
        <f t="shared" si="28"/>
        <v>D</v>
      </c>
      <c r="N50" s="562">
        <f t="shared" si="29"/>
        <v>2</v>
      </c>
      <c r="O50" s="598">
        <f t="shared" si="30"/>
        <v>0</v>
      </c>
      <c r="P50" s="562" t="str">
        <f t="shared" si="14"/>
        <v>U</v>
      </c>
      <c r="Q50" s="586">
        <f t="shared" si="27"/>
        <v>-0.75</v>
      </c>
      <c r="R50" s="635">
        <f t="shared" si="15"/>
        <v>-1</v>
      </c>
      <c r="S50" s="600">
        <v>0.87</v>
      </c>
      <c r="T50" s="595">
        <f t="shared" si="16"/>
        <v>-0.87</v>
      </c>
      <c r="U50" s="601">
        <v>2.68</v>
      </c>
      <c r="V50" s="595">
        <f t="shared" si="24"/>
        <v>-0.68000000000000016</v>
      </c>
      <c r="W50" s="586">
        <f t="shared" si="25"/>
        <v>1.7750000000000001</v>
      </c>
      <c r="X50" s="586">
        <f t="shared" si="26"/>
        <v>0.90500000000000003</v>
      </c>
      <c r="Y50" s="750">
        <v>20</v>
      </c>
      <c r="Z50" s="750">
        <v>11</v>
      </c>
      <c r="AA50" s="750">
        <v>4</v>
      </c>
      <c r="AB50" s="750">
        <v>5</v>
      </c>
      <c r="AC50" s="750">
        <v>59</v>
      </c>
      <c r="AD50" s="750">
        <v>41</v>
      </c>
      <c r="AE50" s="750">
        <v>3322</v>
      </c>
      <c r="AF50" s="562"/>
      <c r="AG50" s="562"/>
      <c r="AH50" s="562"/>
      <c r="AJ50" s="758" t="str">
        <f t="array" ref="AJ50">IF($K50="","",IF(SUM(IF(ISNUMBER(VALUE(RIGHT($AM50:$CO50,1))),VALUE(RIGHT($AM50:$CO50,1)),0))=$K50,"T","F"))</f>
        <v>T</v>
      </c>
      <c r="AK50" s="583">
        <f t="array" ref="AK50">IF($K50="","",SUM(IF(LEFT($AM50:$CO50,1)="s",1,0))-SUM(IF(RIGHT(LEFT($AM50:$CO50,2))="-",1,0)))</f>
        <v>0</v>
      </c>
      <c r="AL50" s="562">
        <f t="array" ref="AL50">IF($K50="","",SUM(IF(LEFT($AM50:$CO50,1)="X",1,0)))</f>
        <v>11</v>
      </c>
      <c r="AM50" s="668" t="s">
        <v>4727</v>
      </c>
      <c r="AN50" s="668" t="s">
        <v>4730</v>
      </c>
      <c r="AO50" s="668"/>
      <c r="AP50" s="668" t="s">
        <v>4785</v>
      </c>
      <c r="AQ50" s="668" t="s">
        <v>4778</v>
      </c>
      <c r="AR50" s="669" t="s">
        <v>4730</v>
      </c>
      <c r="AS50" s="668" t="s">
        <v>4730</v>
      </c>
      <c r="AT50" s="651" t="s">
        <v>4728</v>
      </c>
      <c r="AU50" s="671" t="s">
        <v>4738</v>
      </c>
      <c r="AV50" s="651" t="s">
        <v>4741</v>
      </c>
      <c r="AW50" s="668" t="s">
        <v>2213</v>
      </c>
      <c r="AX50" s="651"/>
      <c r="AY50" s="668" t="s">
        <v>4738</v>
      </c>
      <c r="AZ50" s="668"/>
      <c r="BA50" s="668"/>
      <c r="BB50" s="668" t="s">
        <v>2213</v>
      </c>
      <c r="BC50" s="668"/>
      <c r="BD50" s="668"/>
      <c r="BE50" s="668" t="s">
        <v>4784</v>
      </c>
      <c r="BF50" s="668" t="s">
        <v>4730</v>
      </c>
      <c r="BG50" s="668"/>
      <c r="BH50" s="671" t="s">
        <v>4793</v>
      </c>
      <c r="BI50" s="668" t="s">
        <v>4738</v>
      </c>
      <c r="BJ50" s="668"/>
      <c r="BK50" s="668"/>
      <c r="BL50" s="668"/>
      <c r="BM50" s="668"/>
      <c r="BN50" s="668" t="s">
        <v>4787</v>
      </c>
      <c r="BO50" s="671"/>
      <c r="BP50" s="668"/>
      <c r="BQ50" s="671" t="s">
        <v>4739</v>
      </c>
      <c r="BR50" s="668" t="s">
        <v>4741</v>
      </c>
      <c r="BS50" s="655"/>
      <c r="BT50" s="671"/>
      <c r="BU50" s="671"/>
      <c r="BV50" s="673"/>
      <c r="BW50" s="668" t="s">
        <v>4786</v>
      </c>
      <c r="BX50" s="668"/>
      <c r="BY50" s="651"/>
      <c r="BZ50" s="651"/>
      <c r="CA50" s="673"/>
      <c r="CB50" s="673"/>
      <c r="CC50" s="673"/>
      <c r="CD50" s="673"/>
      <c r="CE50" s="673"/>
      <c r="CF50" s="673"/>
      <c r="CG50" s="673"/>
    </row>
    <row r="51" spans="1:85" s="661" customFormat="1" ht="15" customHeight="1">
      <c r="A51" s="625">
        <v>42952</v>
      </c>
      <c r="B51" s="603"/>
      <c r="C51" s="603"/>
      <c r="D51" s="603"/>
      <c r="E51" s="603"/>
      <c r="F51" s="603"/>
      <c r="G51" s="585"/>
      <c r="H51" s="624" t="s">
        <v>257</v>
      </c>
      <c r="I51" s="603" t="s">
        <v>3</v>
      </c>
      <c r="J51" s="603" t="s">
        <v>285</v>
      </c>
      <c r="K51" s="603">
        <v>1</v>
      </c>
      <c r="L51" s="603">
        <v>1</v>
      </c>
      <c r="M51" s="562" t="str">
        <f t="shared" si="28"/>
        <v>D</v>
      </c>
      <c r="N51" s="562">
        <f t="shared" si="29"/>
        <v>2</v>
      </c>
      <c r="O51" s="598">
        <f t="shared" si="30"/>
        <v>0</v>
      </c>
      <c r="P51" s="562" t="str">
        <f t="shared" si="14"/>
        <v>U</v>
      </c>
      <c r="Q51" s="586">
        <f t="shared" si="27"/>
        <v>0.5</v>
      </c>
      <c r="R51" s="635">
        <f t="shared" si="15"/>
        <v>1</v>
      </c>
      <c r="S51" s="600">
        <v>-0.6</v>
      </c>
      <c r="T51" s="595">
        <f t="shared" si="16"/>
        <v>0.6</v>
      </c>
      <c r="U51" s="601">
        <v>2.91</v>
      </c>
      <c r="V51" s="595">
        <f t="shared" si="24"/>
        <v>-0.91000000000000014</v>
      </c>
      <c r="W51" s="586">
        <f t="shared" si="25"/>
        <v>1.155</v>
      </c>
      <c r="X51" s="586">
        <f t="shared" si="26"/>
        <v>1.7550000000000001</v>
      </c>
      <c r="Y51" s="599">
        <v>11</v>
      </c>
      <c r="Z51" s="599">
        <v>24</v>
      </c>
      <c r="AA51" s="599">
        <v>4</v>
      </c>
      <c r="AB51" s="599">
        <v>4</v>
      </c>
      <c r="AC51" s="599">
        <v>34</v>
      </c>
      <c r="AD51" s="599">
        <v>66</v>
      </c>
      <c r="AE51" s="599">
        <v>3322</v>
      </c>
      <c r="AF51" s="562"/>
      <c r="AG51" s="562"/>
      <c r="AH51" s="562"/>
      <c r="AJ51" s="758" t="str">
        <f t="array" ref="AJ51">IF($K51="","",IF(SUM(IF(ISNUMBER(VALUE(RIGHT($AM51:$CO51,1))),VALUE(RIGHT($AM51:$CO51,1)),0))=$K51,"T","F"))</f>
        <v>T</v>
      </c>
      <c r="AK51" s="583">
        <f t="array" ref="AK51">IF($K51="","",SUM(IF(LEFT($AM51:$CO51,1)="s",1,0))-SUM(IF(RIGHT(LEFT($AM51:$CO51,2))="-",1,0)))</f>
        <v>0</v>
      </c>
      <c r="AL51" s="562">
        <f t="array" ref="AL51">IF($K51="","",SUM(IF(LEFT($AM51:$CO51,1)="X",1,0)))</f>
        <v>11</v>
      </c>
      <c r="AM51" s="669" t="s">
        <v>2474</v>
      </c>
      <c r="AN51" s="668" t="s">
        <v>2474</v>
      </c>
      <c r="AO51" s="668" t="s">
        <v>126</v>
      </c>
      <c r="AP51" s="668" t="s">
        <v>2474</v>
      </c>
      <c r="AQ51" s="682" t="s">
        <v>4927</v>
      </c>
      <c r="AR51" s="668" t="s">
        <v>2474</v>
      </c>
      <c r="AS51" s="668" t="s">
        <v>2474</v>
      </c>
      <c r="AT51" s="651" t="s">
        <v>2474</v>
      </c>
      <c r="AU51" s="668" t="s">
        <v>2471</v>
      </c>
      <c r="AV51" s="651" t="s">
        <v>2471</v>
      </c>
      <c r="AW51" s="668" t="s">
        <v>2471</v>
      </c>
      <c r="AX51" s="651" t="s">
        <v>126</v>
      </c>
      <c r="AY51" s="668" t="s">
        <v>2472</v>
      </c>
      <c r="AZ51" s="668" t="s">
        <v>126</v>
      </c>
      <c r="BA51" s="668" t="s">
        <v>126</v>
      </c>
      <c r="BB51" s="668" t="s">
        <v>2213</v>
      </c>
      <c r="BC51" s="668" t="s">
        <v>2474</v>
      </c>
      <c r="BD51" s="668" t="s">
        <v>126</v>
      </c>
      <c r="BE51" s="668" t="s">
        <v>126</v>
      </c>
      <c r="BF51" s="668" t="s">
        <v>2472</v>
      </c>
      <c r="BG51" s="668" t="s">
        <v>126</v>
      </c>
      <c r="BH51" s="668" t="s">
        <v>2473</v>
      </c>
      <c r="BI51" s="668" t="s">
        <v>2472</v>
      </c>
      <c r="BJ51" s="668" t="s">
        <v>126</v>
      </c>
      <c r="BK51" s="671" t="s">
        <v>126</v>
      </c>
      <c r="BL51" s="668" t="s">
        <v>126</v>
      </c>
      <c r="BM51" s="668"/>
      <c r="BN51" s="668" t="s">
        <v>126</v>
      </c>
      <c r="BO51" s="668" t="s">
        <v>126</v>
      </c>
      <c r="BP51" s="668" t="s">
        <v>126</v>
      </c>
      <c r="BQ51" s="668" t="s">
        <v>2473</v>
      </c>
      <c r="BR51" s="668" t="s">
        <v>2472</v>
      </c>
      <c r="BS51" s="655"/>
      <c r="BT51" s="668"/>
      <c r="BU51" s="668"/>
      <c r="BV51" s="673"/>
      <c r="BW51" s="671" t="s">
        <v>4835</v>
      </c>
      <c r="BX51" s="668" t="s">
        <v>126</v>
      </c>
      <c r="BY51" s="651"/>
      <c r="BZ51" s="651"/>
      <c r="CA51" s="673"/>
      <c r="CB51" s="673"/>
      <c r="CC51" s="673"/>
      <c r="CD51" s="673"/>
      <c r="CE51" s="673"/>
      <c r="CF51" s="673"/>
      <c r="CG51" s="673"/>
    </row>
    <row r="52" spans="1:85" s="661" customFormat="1" ht="15" customHeight="1">
      <c r="A52" s="625">
        <v>42956</v>
      </c>
      <c r="B52" s="603"/>
      <c r="C52" s="603"/>
      <c r="D52" s="603"/>
      <c r="E52" s="603"/>
      <c r="F52" s="603"/>
      <c r="G52" s="585"/>
      <c r="H52" s="624" t="s">
        <v>1204</v>
      </c>
      <c r="I52" s="603" t="s">
        <v>3</v>
      </c>
      <c r="J52" s="603" t="s">
        <v>285</v>
      </c>
      <c r="K52" s="603">
        <v>2</v>
      </c>
      <c r="L52" s="603">
        <v>1</v>
      </c>
      <c r="M52" s="562" t="str">
        <f t="shared" si="28"/>
        <v>W</v>
      </c>
      <c r="N52" s="562">
        <f t="shared" si="29"/>
        <v>3</v>
      </c>
      <c r="O52" s="598">
        <f t="shared" si="30"/>
        <v>1</v>
      </c>
      <c r="P52" s="562" t="str">
        <f t="shared" si="14"/>
        <v>O</v>
      </c>
      <c r="Q52" s="586">
        <f t="shared" si="27"/>
        <v>-0.5</v>
      </c>
      <c r="R52" s="635">
        <f t="shared" si="15"/>
        <v>1</v>
      </c>
      <c r="S52" s="600">
        <v>0.43</v>
      </c>
      <c r="T52" s="595">
        <f t="shared" si="16"/>
        <v>0.57000000000000006</v>
      </c>
      <c r="U52" s="601">
        <v>2.66</v>
      </c>
      <c r="V52" s="595">
        <f t="shared" si="24"/>
        <v>0.33999999999999986</v>
      </c>
      <c r="W52" s="586">
        <f t="shared" si="25"/>
        <v>1.5450000000000002</v>
      </c>
      <c r="X52" s="586">
        <f t="shared" si="26"/>
        <v>1.115</v>
      </c>
      <c r="Y52" s="599">
        <v>9</v>
      </c>
      <c r="Z52" s="599">
        <v>16</v>
      </c>
      <c r="AA52" s="599">
        <v>4</v>
      </c>
      <c r="AB52" s="599">
        <v>3</v>
      </c>
      <c r="AC52" s="599">
        <v>43</v>
      </c>
      <c r="AD52" s="599">
        <v>57</v>
      </c>
      <c r="AE52" s="599">
        <v>3322</v>
      </c>
      <c r="AF52" s="562"/>
      <c r="AG52" s="562"/>
      <c r="AH52" s="562"/>
      <c r="AJ52" s="758" t="str">
        <f t="array" ref="AJ52">IF($K52="","",IF(SUM(IF(ISNUMBER(VALUE(RIGHT($AM52:$CO52,1))),VALUE(RIGHT($AM52:$CO52,1)),0))=$K52,"T","F"))</f>
        <v>T</v>
      </c>
      <c r="AK52" s="583">
        <f t="array" ref="AK52">IF($K52="","",SUM(IF(LEFT($AM52:$CO52,1)="s",1,0))-SUM(IF(RIGHT(LEFT($AM52:$CO52,2))="-",1,0)))</f>
        <v>0</v>
      </c>
      <c r="AL52" s="562">
        <f t="array" ref="AL52">IF($K52="","",SUM(IF(LEFT($AM52:$CO52,1)="X",1,0)))</f>
        <v>11</v>
      </c>
      <c r="AM52" s="668" t="s">
        <v>2474</v>
      </c>
      <c r="AN52" s="668" t="s">
        <v>2474</v>
      </c>
      <c r="AO52" s="669" t="s">
        <v>2474</v>
      </c>
      <c r="AP52" s="668" t="s">
        <v>126</v>
      </c>
      <c r="AQ52" s="671" t="s">
        <v>4921</v>
      </c>
      <c r="AR52" s="668" t="s">
        <v>2474</v>
      </c>
      <c r="AS52" s="668" t="s">
        <v>2474</v>
      </c>
      <c r="AT52" s="651" t="s">
        <v>2474</v>
      </c>
      <c r="AU52" s="668" t="s">
        <v>4866</v>
      </c>
      <c r="AV52" s="651" t="s">
        <v>2472</v>
      </c>
      <c r="AW52" s="671" t="s">
        <v>4875</v>
      </c>
      <c r="AX52" s="651" t="s">
        <v>126</v>
      </c>
      <c r="AY52" s="668" t="s">
        <v>2472</v>
      </c>
      <c r="AZ52" s="668" t="s">
        <v>126</v>
      </c>
      <c r="BA52" s="668" t="s">
        <v>126</v>
      </c>
      <c r="BB52" s="668" t="s">
        <v>2213</v>
      </c>
      <c r="BC52" s="668" t="s">
        <v>2474</v>
      </c>
      <c r="BD52" s="668" t="s">
        <v>126</v>
      </c>
      <c r="BE52" s="668" t="s">
        <v>4866</v>
      </c>
      <c r="BF52" s="668" t="s">
        <v>126</v>
      </c>
      <c r="BG52" s="668" t="s">
        <v>126</v>
      </c>
      <c r="BH52" s="668" t="s">
        <v>4869</v>
      </c>
      <c r="BI52" s="668" t="s">
        <v>2472</v>
      </c>
      <c r="BJ52" s="668" t="s">
        <v>126</v>
      </c>
      <c r="BK52" s="668" t="s">
        <v>126</v>
      </c>
      <c r="BL52" s="668" t="s">
        <v>126</v>
      </c>
      <c r="BM52" s="668"/>
      <c r="BN52" s="668" t="s">
        <v>126</v>
      </c>
      <c r="BO52" s="668" t="s">
        <v>126</v>
      </c>
      <c r="BP52" s="668" t="s">
        <v>126</v>
      </c>
      <c r="BQ52" s="668" t="s">
        <v>2472</v>
      </c>
      <c r="BR52" s="682" t="s">
        <v>4874</v>
      </c>
      <c r="BS52" s="655"/>
      <c r="BT52" s="668"/>
      <c r="BU52" s="668"/>
      <c r="BV52" s="673"/>
      <c r="BW52" s="668" t="s">
        <v>4869</v>
      </c>
      <c r="BX52" s="705"/>
      <c r="BY52" s="651"/>
      <c r="BZ52" s="651"/>
      <c r="CA52" s="673"/>
      <c r="CB52" s="673"/>
      <c r="CC52" s="673"/>
      <c r="CD52" s="673"/>
      <c r="CE52" s="673"/>
      <c r="CF52" s="673"/>
      <c r="CG52" s="673"/>
    </row>
    <row r="53" spans="1:85" s="661" customFormat="1" ht="15" customHeight="1">
      <c r="A53" s="625">
        <v>42960</v>
      </c>
      <c r="B53" s="603"/>
      <c r="C53" s="603"/>
      <c r="D53" s="603"/>
      <c r="E53" s="603"/>
      <c r="F53" s="603"/>
      <c r="G53" s="585"/>
      <c r="H53" s="624" t="s">
        <v>1200</v>
      </c>
      <c r="I53" s="603" t="s">
        <v>2</v>
      </c>
      <c r="J53" s="603" t="s">
        <v>285</v>
      </c>
      <c r="K53" s="603">
        <v>1</v>
      </c>
      <c r="L53" s="603">
        <v>0</v>
      </c>
      <c r="M53" s="562" t="str">
        <f t="shared" si="28"/>
        <v>W</v>
      </c>
      <c r="N53" s="562">
        <f t="shared" si="29"/>
        <v>1</v>
      </c>
      <c r="O53" s="598">
        <f t="shared" si="30"/>
        <v>1</v>
      </c>
      <c r="P53" s="562" t="str">
        <f t="shared" si="14"/>
        <v>U</v>
      </c>
      <c r="Q53" s="586">
        <f>IF(S53="","",IF(SIGN(S53)&lt;&gt;1,VLOOKUP(ABS(S53),SUP_HDC,3,TRUE),-VLOOKUP(ABS(S53),SUP_HDC,3,TRUE)))</f>
        <v>-0.25</v>
      </c>
      <c r="R53" s="635">
        <f t="shared" si="15"/>
        <v>1</v>
      </c>
      <c r="S53" s="600">
        <v>0.37</v>
      </c>
      <c r="T53" s="595">
        <f t="shared" si="16"/>
        <v>0.63</v>
      </c>
      <c r="U53" s="601">
        <v>2.75</v>
      </c>
      <c r="V53" s="595">
        <f t="shared" si="24"/>
        <v>-1.75</v>
      </c>
      <c r="W53" s="586">
        <f t="shared" si="25"/>
        <v>1.56</v>
      </c>
      <c r="X53" s="586">
        <f t="shared" si="26"/>
        <v>1.19</v>
      </c>
      <c r="Y53" s="599">
        <v>11</v>
      </c>
      <c r="Z53" s="599">
        <v>14</v>
      </c>
      <c r="AA53" s="599">
        <v>5</v>
      </c>
      <c r="AB53" s="599">
        <v>3</v>
      </c>
      <c r="AC53" s="599">
        <v>45</v>
      </c>
      <c r="AD53" s="599">
        <v>55</v>
      </c>
      <c r="AE53" s="599">
        <v>3322</v>
      </c>
      <c r="AF53" s="562"/>
      <c r="AG53" s="562"/>
      <c r="AH53" s="562"/>
      <c r="AJ53" s="758" t="str">
        <f t="array" ref="AJ53">IF($K53="","",IF(SUM(IF(ISNUMBER(VALUE(RIGHT($AM53:$CO53,1))),VALUE(RIGHT($AM53:$CO53,1)),0))=$K53,"T","F"))</f>
        <v>T</v>
      </c>
      <c r="AK53" s="583">
        <f t="array" ref="AK53">IF($K53="","",SUM(IF(LEFT($AM53:$CO53,1)="s",1,0))-SUM(IF(RIGHT(LEFT($AM53:$CO53,2))="-",1,0)))</f>
        <v>0</v>
      </c>
      <c r="AL53" s="562">
        <f t="array" ref="AL53">IF($K53="","",SUM(IF(LEFT($AM53:$CO53,1)="X",1,0)))</f>
        <v>11</v>
      </c>
      <c r="AM53" s="668" t="s">
        <v>5056</v>
      </c>
      <c r="AN53" s="668" t="s">
        <v>4983</v>
      </c>
      <c r="AO53" s="668" t="s">
        <v>4985</v>
      </c>
      <c r="AP53" s="668" t="s">
        <v>4984</v>
      </c>
      <c r="AQ53" s="668" t="s">
        <v>4983</v>
      </c>
      <c r="AR53" s="671" t="s">
        <v>4948</v>
      </c>
      <c r="AS53" s="668" t="s">
        <v>4947</v>
      </c>
      <c r="AT53" s="668" t="s">
        <v>4983</v>
      </c>
      <c r="AU53" s="668" t="s">
        <v>4986</v>
      </c>
      <c r="AV53" s="651" t="s">
        <v>4988</v>
      </c>
      <c r="AW53" s="668" t="s">
        <v>4983</v>
      </c>
      <c r="AX53" s="651"/>
      <c r="AY53" s="668" t="s">
        <v>4983</v>
      </c>
      <c r="AZ53" s="668" t="s">
        <v>4952</v>
      </c>
      <c r="BA53" s="668"/>
      <c r="BB53" s="668" t="s">
        <v>2213</v>
      </c>
      <c r="BC53" s="668" t="s">
        <v>4952</v>
      </c>
      <c r="BD53" s="668"/>
      <c r="BE53" s="668"/>
      <c r="BF53" s="668"/>
      <c r="BG53" s="668"/>
      <c r="BH53" s="668" t="s">
        <v>4949</v>
      </c>
      <c r="BI53" s="668" t="s">
        <v>4952</v>
      </c>
      <c r="BJ53" s="668"/>
      <c r="BK53" s="668"/>
      <c r="BL53" s="668"/>
      <c r="BM53" s="668"/>
      <c r="BN53" s="668"/>
      <c r="BO53" s="668"/>
      <c r="BP53" s="668"/>
      <c r="BQ53" s="671" t="s">
        <v>4987</v>
      </c>
      <c r="BR53" s="668" t="s">
        <v>4947</v>
      </c>
      <c r="BS53" s="655"/>
      <c r="BT53" s="668"/>
      <c r="BU53" s="668"/>
      <c r="BV53" s="673"/>
      <c r="BW53" s="668" t="s">
        <v>4949</v>
      </c>
      <c r="BX53" s="668"/>
      <c r="BY53" s="651"/>
      <c r="BZ53" s="651"/>
      <c r="CA53" s="673"/>
      <c r="CB53" s="673"/>
      <c r="CC53" s="673"/>
      <c r="CD53" s="673"/>
      <c r="CE53" s="673"/>
      <c r="CF53" s="673"/>
      <c r="CG53" s="673"/>
    </row>
    <row r="54" spans="1:85" s="661" customFormat="1" ht="15" customHeight="1">
      <c r="A54" s="625">
        <v>42966</v>
      </c>
      <c r="B54" s="603"/>
      <c r="C54" s="603"/>
      <c r="D54" s="603"/>
      <c r="E54" s="603"/>
      <c r="F54" s="603"/>
      <c r="G54" s="585"/>
      <c r="H54" s="624" t="s">
        <v>265</v>
      </c>
      <c r="I54" s="603" t="s">
        <v>3</v>
      </c>
      <c r="J54" s="603" t="s">
        <v>285</v>
      </c>
      <c r="K54" s="603">
        <v>1</v>
      </c>
      <c r="L54" s="603">
        <v>2</v>
      </c>
      <c r="M54" s="562" t="str">
        <f t="shared" si="28"/>
        <v>L</v>
      </c>
      <c r="N54" s="562">
        <f t="shared" si="29"/>
        <v>3</v>
      </c>
      <c r="O54" s="598">
        <f t="shared" si="30"/>
        <v>-1</v>
      </c>
      <c r="P54" s="562" t="str">
        <f t="shared" si="14"/>
        <v>O</v>
      </c>
      <c r="Q54" s="586">
        <f t="shared" ref="Q54:Q64" si="31">IF(S54="","",IF(SIGN(S54)&lt;&gt;1,VLOOKUP(ABS(S54),SUP_HDC,3,TRUE),-VLOOKUP(ABS(S54),SUP_HDC,3,TRUE)))</f>
        <v>0.5</v>
      </c>
      <c r="R54" s="635">
        <f t="shared" si="15"/>
        <v>-1</v>
      </c>
      <c r="S54" s="600">
        <v>-0.65</v>
      </c>
      <c r="T54" s="595">
        <f t="shared" si="16"/>
        <v>-0.35</v>
      </c>
      <c r="U54" s="601">
        <v>3.05</v>
      </c>
      <c r="V54" s="595">
        <f t="shared" si="24"/>
        <v>-4.9999999999999822E-2</v>
      </c>
      <c r="W54" s="586">
        <f t="shared" si="25"/>
        <v>1.2</v>
      </c>
      <c r="X54" s="586">
        <f t="shared" si="26"/>
        <v>1.8499999999999999</v>
      </c>
      <c r="Y54" s="599">
        <v>14</v>
      </c>
      <c r="Z54" s="599">
        <v>12</v>
      </c>
      <c r="AA54" s="599">
        <v>3</v>
      </c>
      <c r="AB54" s="599">
        <v>6</v>
      </c>
      <c r="AC54" s="599">
        <v>49</v>
      </c>
      <c r="AD54" s="599">
        <v>51</v>
      </c>
      <c r="AE54" s="599">
        <v>3322</v>
      </c>
      <c r="AF54" s="562"/>
      <c r="AG54" s="562"/>
      <c r="AH54" s="562"/>
      <c r="AJ54" s="758" t="str">
        <f t="array" ref="AJ54">IF($K54="","",IF(SUM(IF(ISNUMBER(VALUE(RIGHT($AM54:$CO54,1))),VALUE(RIGHT($AM54:$CO54,1)),0))=$K54,"T","F"))</f>
        <v>T</v>
      </c>
      <c r="AK54" s="583">
        <f t="array" ref="AK54">IF($K54="","",SUM(IF(LEFT($AM54:$CO54,1)="s",1,0))-SUM(IF(RIGHT(LEFT($AM54:$CO54,2))="-",1,0)))</f>
        <v>0</v>
      </c>
      <c r="AL54" s="562">
        <f t="array" ref="AL54">IF($K54="","",SUM(IF(LEFT($AM54:$CO54,1)="X",1,0)))</f>
        <v>11</v>
      </c>
      <c r="AM54" s="668" t="s">
        <v>2139</v>
      </c>
      <c r="AN54" s="668" t="s">
        <v>5065</v>
      </c>
      <c r="AO54" s="669" t="s">
        <v>5068</v>
      </c>
      <c r="AP54" s="668" t="s">
        <v>5065</v>
      </c>
      <c r="AQ54" s="668" t="s">
        <v>5065</v>
      </c>
      <c r="AR54" s="671" t="s">
        <v>5127</v>
      </c>
      <c r="AS54" s="671" t="s">
        <v>5129</v>
      </c>
      <c r="AT54" s="651" t="s">
        <v>5065</v>
      </c>
      <c r="AU54" s="668" t="s">
        <v>5132</v>
      </c>
      <c r="AV54" s="651" t="s">
        <v>5074</v>
      </c>
      <c r="AW54" s="668" t="s">
        <v>5065</v>
      </c>
      <c r="AX54" s="651"/>
      <c r="AY54" s="668" t="s">
        <v>5065</v>
      </c>
      <c r="AZ54" s="668"/>
      <c r="BA54" s="668"/>
      <c r="BB54" s="668" t="s">
        <v>2213</v>
      </c>
      <c r="BC54" s="668" t="s">
        <v>5075</v>
      </c>
      <c r="BD54" s="668"/>
      <c r="BE54" s="668"/>
      <c r="BF54" s="668"/>
      <c r="BG54" s="681"/>
      <c r="BH54" s="668" t="s">
        <v>5114</v>
      </c>
      <c r="BI54" s="668" t="s">
        <v>5131</v>
      </c>
      <c r="BJ54" s="668" t="s">
        <v>5054</v>
      </c>
      <c r="BK54" s="668"/>
      <c r="BL54" s="668"/>
      <c r="BM54" s="668"/>
      <c r="BN54" s="668"/>
      <c r="BO54" s="668"/>
      <c r="BP54" s="668"/>
      <c r="BQ54" s="668" t="s">
        <v>5074</v>
      </c>
      <c r="BR54" s="668" t="s">
        <v>5128</v>
      </c>
      <c r="BS54" s="655"/>
      <c r="BT54" s="668"/>
      <c r="BU54" s="668"/>
      <c r="BV54" s="673"/>
      <c r="BW54" s="668" t="s">
        <v>5130</v>
      </c>
      <c r="BX54" s="668"/>
      <c r="BY54" s="651"/>
      <c r="BZ54" s="651"/>
      <c r="CA54" s="673"/>
      <c r="CB54" s="673"/>
      <c r="CC54" s="673"/>
      <c r="CD54" s="673"/>
      <c r="CE54" s="673"/>
      <c r="CF54" s="673"/>
      <c r="CG54" s="673"/>
    </row>
    <row r="55" spans="1:85" s="661" customFormat="1" ht="15" customHeight="1">
      <c r="A55" s="625">
        <v>42973</v>
      </c>
      <c r="B55" s="603"/>
      <c r="C55" s="603"/>
      <c r="D55" s="603"/>
      <c r="E55" s="603"/>
      <c r="F55" s="603"/>
      <c r="G55" s="585"/>
      <c r="H55" s="624" t="s">
        <v>645</v>
      </c>
      <c r="I55" s="603" t="s">
        <v>3</v>
      </c>
      <c r="J55" s="603" t="s">
        <v>285</v>
      </c>
      <c r="K55" s="603">
        <v>0</v>
      </c>
      <c r="L55" s="603">
        <v>1</v>
      </c>
      <c r="M55" s="562" t="str">
        <f t="shared" si="28"/>
        <v>L</v>
      </c>
      <c r="N55" s="562">
        <f t="shared" si="29"/>
        <v>1</v>
      </c>
      <c r="O55" s="598">
        <f t="shared" si="30"/>
        <v>-1</v>
      </c>
      <c r="P55" s="562" t="str">
        <f t="shared" si="14"/>
        <v>U</v>
      </c>
      <c r="Q55" s="586">
        <f t="shared" si="31"/>
        <v>0</v>
      </c>
      <c r="R55" s="635">
        <f t="shared" ref="R55:R64" si="32">IF(Q55="","",IF((K55-L55+Q55)&gt;=0.5,1,IF((K55-L55+Q55)=0.25,0.5,IF((K55-L55+Q55)&lt;=-0.5,-1,IF((K55-L55+Q55)=-0.25,-0.5,0)))))</f>
        <v>-1</v>
      </c>
      <c r="S55" s="600">
        <v>-0.1</v>
      </c>
      <c r="T55" s="595">
        <f t="shared" si="16"/>
        <v>-0.9</v>
      </c>
      <c r="U55" s="601">
        <v>2.4900000000000002</v>
      </c>
      <c r="V55" s="595">
        <f t="shared" si="24"/>
        <v>-1.4900000000000002</v>
      </c>
      <c r="W55" s="586">
        <f t="shared" si="25"/>
        <v>1.1950000000000001</v>
      </c>
      <c r="X55" s="586">
        <f t="shared" si="26"/>
        <v>1.2950000000000002</v>
      </c>
      <c r="Y55" s="755">
        <v>11</v>
      </c>
      <c r="Z55" s="755">
        <v>11</v>
      </c>
      <c r="AA55" s="755">
        <v>2</v>
      </c>
      <c r="AB55" s="755">
        <v>4</v>
      </c>
      <c r="AC55" s="755">
        <v>51</v>
      </c>
      <c r="AD55" s="755">
        <v>49</v>
      </c>
      <c r="AE55" s="755">
        <v>3322</v>
      </c>
      <c r="AF55" s="562"/>
      <c r="AG55" s="562"/>
      <c r="AH55" s="562"/>
      <c r="AJ55" s="758" t="str">
        <f t="array" ref="AJ55">IF($K55="","",IF(SUM(IF(ISNUMBER(VALUE(RIGHT($AM55:$CO55,1))),VALUE(RIGHT($AM55:$CO55,1)),0))=$K55,"T","F"))</f>
        <v>T</v>
      </c>
      <c r="AK55" s="583">
        <f t="array" ref="AK55">IF($K55="","",SUM(IF(LEFT($AM55:$CO55,1)="s",1,0))-SUM(IF(RIGHT(LEFT($AM55:$CO55,2))="-",1,0)))</f>
        <v>0</v>
      </c>
      <c r="AL55" s="562">
        <f t="array" ref="AL55">IF($K55="","",SUM(IF(LEFT($AM55:$CO55,1)="X",1,0)))</f>
        <v>11</v>
      </c>
      <c r="AM55" s="668" t="s">
        <v>5179</v>
      </c>
      <c r="AN55" s="668" t="s">
        <v>5179</v>
      </c>
      <c r="AO55" s="668" t="s">
        <v>5180</v>
      </c>
      <c r="AP55" s="668" t="s">
        <v>5179</v>
      </c>
      <c r="AQ55" s="668" t="s">
        <v>5181</v>
      </c>
      <c r="AR55" s="668" t="s">
        <v>2213</v>
      </c>
      <c r="AS55" s="668" t="s">
        <v>2137</v>
      </c>
      <c r="AT55" s="651" t="s">
        <v>5180</v>
      </c>
      <c r="AU55" s="668" t="s">
        <v>5190</v>
      </c>
      <c r="AV55" s="651" t="s">
        <v>2138</v>
      </c>
      <c r="AW55" s="669" t="s">
        <v>5180</v>
      </c>
      <c r="AX55" s="651"/>
      <c r="AY55" s="668" t="s">
        <v>5190</v>
      </c>
      <c r="AZ55" s="668"/>
      <c r="BA55" s="668"/>
      <c r="BB55" s="668" t="s">
        <v>2213</v>
      </c>
      <c r="BC55" s="668" t="s">
        <v>5190</v>
      </c>
      <c r="BD55" s="668"/>
      <c r="BE55" s="668"/>
      <c r="BF55" s="668" t="s">
        <v>5179</v>
      </c>
      <c r="BG55" s="668" t="s">
        <v>5179</v>
      </c>
      <c r="BH55" s="668" t="s">
        <v>2137</v>
      </c>
      <c r="BI55" s="668"/>
      <c r="BJ55" s="668" t="s">
        <v>5054</v>
      </c>
      <c r="BK55" s="668"/>
      <c r="BL55" s="668"/>
      <c r="BM55" s="668"/>
      <c r="BN55" s="668"/>
      <c r="BO55" s="668"/>
      <c r="BP55" s="681"/>
      <c r="BQ55" s="668" t="s">
        <v>5215</v>
      </c>
      <c r="BR55" s="668" t="s">
        <v>2137</v>
      </c>
      <c r="BS55" s="655" t="s">
        <v>126</v>
      </c>
      <c r="BT55" s="668" t="s">
        <v>126</v>
      </c>
      <c r="BU55" s="668"/>
      <c r="BV55" s="673" t="s">
        <v>126</v>
      </c>
      <c r="BW55" s="668" t="s">
        <v>2138</v>
      </c>
      <c r="BX55" s="668"/>
      <c r="BY55" s="651"/>
      <c r="BZ55" s="651"/>
      <c r="CA55" s="673"/>
      <c r="CB55" s="673"/>
      <c r="CC55" s="673"/>
      <c r="CD55" s="673"/>
      <c r="CE55" s="673"/>
      <c r="CF55" s="673"/>
      <c r="CG55" s="673"/>
    </row>
    <row r="56" spans="1:85" s="661" customFormat="1" ht="15" customHeight="1">
      <c r="A56" s="626">
        <v>42977</v>
      </c>
      <c r="B56" s="603"/>
      <c r="C56" s="603"/>
      <c r="D56" s="603"/>
      <c r="E56" s="603"/>
      <c r="F56" s="603"/>
      <c r="G56" s="585"/>
      <c r="H56" s="623" t="s">
        <v>257</v>
      </c>
      <c r="I56" s="596" t="s">
        <v>3</v>
      </c>
      <c r="J56" s="596" t="s">
        <v>1199</v>
      </c>
      <c r="K56" s="596">
        <v>0</v>
      </c>
      <c r="L56" s="596">
        <v>2</v>
      </c>
      <c r="M56" s="562" t="str">
        <f t="shared" si="28"/>
        <v>L</v>
      </c>
      <c r="N56" s="562">
        <f t="shared" si="29"/>
        <v>2</v>
      </c>
      <c r="O56" s="598">
        <f t="shared" si="30"/>
        <v>-2</v>
      </c>
      <c r="P56" s="562" t="str">
        <f t="shared" si="14"/>
        <v>U</v>
      </c>
      <c r="Q56" s="586"/>
      <c r="R56" s="635"/>
      <c r="S56" s="600"/>
      <c r="T56" s="595"/>
      <c r="U56" s="601"/>
      <c r="V56" s="595"/>
      <c r="W56" s="586"/>
      <c r="X56" s="586"/>
      <c r="Y56" s="755"/>
      <c r="Z56" s="755"/>
      <c r="AA56" s="755"/>
      <c r="AB56" s="755"/>
      <c r="AC56" s="755"/>
      <c r="AD56" s="755"/>
      <c r="AE56" s="755"/>
      <c r="AF56" s="562"/>
      <c r="AG56" s="562"/>
      <c r="AH56" s="562"/>
      <c r="AJ56" s="758" t="str">
        <f t="array" ref="AJ56">IF($K56="","",IF(SUM(IF(ISNUMBER(VALUE(RIGHT($AM56:$CO56,1))),VALUE(RIGHT($AM56:$CO56,1)),0))=$K56,"T","F"))</f>
        <v>T</v>
      </c>
      <c r="AK56" s="583">
        <f t="array" ref="AK56">IF($K56="","",SUM(IF(LEFT($AM56:$CO56,1)="s",1,0))-SUM(IF(RIGHT(LEFT($AM56:$CO56,2))="-",1,0)))</f>
        <v>0</v>
      </c>
      <c r="AL56" s="562">
        <f t="array" ref="AL56">IF($K56="","",SUM(IF(LEFT($AM56:$CO56,1)="X",1,0)))</f>
        <v>11</v>
      </c>
      <c r="AM56" s="668" t="s">
        <v>5261</v>
      </c>
      <c r="AN56" s="668" t="s">
        <v>5261</v>
      </c>
      <c r="AO56" s="651" t="s">
        <v>3455</v>
      </c>
      <c r="AP56" s="668" t="s">
        <v>5262</v>
      </c>
      <c r="AQ56" s="668" t="s">
        <v>5261</v>
      </c>
      <c r="AR56" s="668" t="s">
        <v>2213</v>
      </c>
      <c r="AS56" s="668" t="s">
        <v>5261</v>
      </c>
      <c r="AT56" s="651" t="s">
        <v>5246</v>
      </c>
      <c r="AU56" s="668" t="s">
        <v>5275</v>
      </c>
      <c r="AV56" s="651" t="s">
        <v>5291</v>
      </c>
      <c r="AW56" s="668" t="s">
        <v>5261</v>
      </c>
      <c r="AX56" s="651"/>
      <c r="AY56" s="668" t="s">
        <v>5292</v>
      </c>
      <c r="AZ56" s="668"/>
      <c r="BA56" s="668"/>
      <c r="BB56" s="668" t="s">
        <v>2213</v>
      </c>
      <c r="BC56" s="668" t="s">
        <v>5271</v>
      </c>
      <c r="BD56" s="668"/>
      <c r="BE56" s="668" t="s">
        <v>5294</v>
      </c>
      <c r="BF56" s="668" t="s">
        <v>5283</v>
      </c>
      <c r="BG56" s="668" t="s">
        <v>5261</v>
      </c>
      <c r="BH56" s="668" t="s">
        <v>5289</v>
      </c>
      <c r="BI56" s="668" t="s">
        <v>5288</v>
      </c>
      <c r="BJ56" s="668" t="s">
        <v>5054</v>
      </c>
      <c r="BK56" s="668"/>
      <c r="BL56" s="668"/>
      <c r="BM56" s="668"/>
      <c r="BN56" s="668" t="s">
        <v>5293</v>
      </c>
      <c r="BO56" s="668"/>
      <c r="BP56" s="681"/>
      <c r="BQ56" s="668" t="s">
        <v>5290</v>
      </c>
      <c r="BR56" s="668" t="s">
        <v>5275</v>
      </c>
      <c r="BS56" s="655"/>
      <c r="BT56" s="668"/>
      <c r="BU56" s="668"/>
      <c r="BV56" s="673"/>
      <c r="BW56" s="705"/>
      <c r="BX56" s="668"/>
      <c r="BY56" s="651"/>
      <c r="BZ56" s="651"/>
      <c r="CA56" s="673"/>
      <c r="CB56" s="673"/>
      <c r="CC56" s="673"/>
      <c r="CD56" s="673"/>
      <c r="CE56" s="673"/>
      <c r="CF56" s="673"/>
      <c r="CG56" s="673"/>
    </row>
    <row r="57" spans="1:85" s="661" customFormat="1" ht="15" customHeight="1">
      <c r="A57" s="626">
        <v>42981</v>
      </c>
      <c r="B57" s="603"/>
      <c r="C57" s="603"/>
      <c r="D57" s="603"/>
      <c r="E57" s="603"/>
      <c r="F57" s="603"/>
      <c r="G57" s="585"/>
      <c r="H57" s="623" t="s">
        <v>257</v>
      </c>
      <c r="I57" s="596" t="s">
        <v>5013</v>
      </c>
      <c r="J57" s="596" t="s">
        <v>1199</v>
      </c>
      <c r="K57" s="596">
        <v>1</v>
      </c>
      <c r="L57" s="596">
        <v>5</v>
      </c>
      <c r="M57" s="562" t="str">
        <f t="shared" si="28"/>
        <v>L</v>
      </c>
      <c r="N57" s="562">
        <f t="shared" si="29"/>
        <v>6</v>
      </c>
      <c r="O57" s="598">
        <f t="shared" si="30"/>
        <v>-4</v>
      </c>
      <c r="P57" s="562" t="str">
        <f t="shared" si="14"/>
        <v>O</v>
      </c>
      <c r="Q57" s="586"/>
      <c r="R57" s="635"/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758" t="str">
        <f t="array" ref="AJ57">IF($K57="","",IF(SUM(IF(ISNUMBER(VALUE(RIGHT($AM57:$CO57,1))),VALUE(RIGHT($AM57:$CO57,1)),0))=$K57,"T","F"))</f>
        <v>T</v>
      </c>
      <c r="AK57" s="583">
        <f t="array" ref="AK57">IF($K57="","",SUM(IF(LEFT($AM57:$CO57,1)="s",1,0))-SUM(IF(RIGHT(LEFT($AM57:$CO57,2))="-",1,0)))</f>
        <v>0</v>
      </c>
      <c r="AL57" s="562">
        <f t="array" ref="AL57">IF($K57="","",SUM(IF(LEFT($AM57:$CO57,1)="X",1,0)))</f>
        <v>11</v>
      </c>
      <c r="AM57" s="668" t="s">
        <v>5334</v>
      </c>
      <c r="AN57" s="668" t="s">
        <v>5347</v>
      </c>
      <c r="AO57" s="651" t="s">
        <v>3455</v>
      </c>
      <c r="AP57" s="668" t="s">
        <v>5336</v>
      </c>
      <c r="AQ57" s="668" t="s">
        <v>5333</v>
      </c>
      <c r="AR57" s="668" t="s">
        <v>2213</v>
      </c>
      <c r="AS57" s="668" t="s">
        <v>5336</v>
      </c>
      <c r="AT57" s="651" t="s">
        <v>3455</v>
      </c>
      <c r="AU57" s="668" t="s">
        <v>5333</v>
      </c>
      <c r="AV57" s="714" t="s">
        <v>5348</v>
      </c>
      <c r="AW57" s="668" t="s">
        <v>5349</v>
      </c>
      <c r="AX57" s="651"/>
      <c r="AY57" s="668" t="s">
        <v>5332</v>
      </c>
      <c r="AZ57" s="668"/>
      <c r="BA57" s="668"/>
      <c r="BB57" s="668" t="s">
        <v>2213</v>
      </c>
      <c r="BC57" s="668" t="s">
        <v>5336</v>
      </c>
      <c r="BD57" s="668"/>
      <c r="BE57" s="668" t="s">
        <v>5333</v>
      </c>
      <c r="BF57" s="668" t="s">
        <v>5334</v>
      </c>
      <c r="BG57" s="668" t="s">
        <v>5336</v>
      </c>
      <c r="BH57" s="669" t="s">
        <v>5335</v>
      </c>
      <c r="BI57" s="668" t="s">
        <v>5335</v>
      </c>
      <c r="BJ57" s="668" t="s">
        <v>5054</v>
      </c>
      <c r="BK57" s="668"/>
      <c r="BL57" s="668"/>
      <c r="BM57" s="668"/>
      <c r="BN57" s="668" t="s">
        <v>5340</v>
      </c>
      <c r="BO57" s="668"/>
      <c r="BP57" s="681"/>
      <c r="BQ57" s="668" t="s">
        <v>5331</v>
      </c>
      <c r="BR57" s="668" t="s">
        <v>5335</v>
      </c>
      <c r="BS57" s="655"/>
      <c r="BT57" s="668"/>
      <c r="BU57" s="668"/>
      <c r="BV57" s="673"/>
      <c r="BW57" s="668"/>
      <c r="BX57" s="668"/>
      <c r="BY57" s="651"/>
      <c r="BZ57" s="651"/>
      <c r="CA57" s="673"/>
      <c r="CB57" s="673"/>
      <c r="CC57" s="673"/>
      <c r="CD57" s="673"/>
      <c r="CE57" s="673"/>
      <c r="CF57" s="673"/>
      <c r="CG57" s="673"/>
    </row>
    <row r="58" spans="1:85" s="661" customFormat="1" ht="15" customHeight="1">
      <c r="A58" s="625">
        <v>42987</v>
      </c>
      <c r="B58" s="625"/>
      <c r="C58" s="625"/>
      <c r="D58" s="625"/>
      <c r="E58" s="625"/>
      <c r="F58" s="625"/>
      <c r="G58" s="585"/>
      <c r="H58" s="627" t="s">
        <v>253</v>
      </c>
      <c r="I58" s="625" t="s">
        <v>2</v>
      </c>
      <c r="J58" s="625" t="s">
        <v>285</v>
      </c>
      <c r="K58" s="603">
        <v>1</v>
      </c>
      <c r="L58" s="603">
        <v>4</v>
      </c>
      <c r="M58" s="562" t="str">
        <f t="shared" si="28"/>
        <v>L</v>
      </c>
      <c r="N58" s="562">
        <f t="shared" si="29"/>
        <v>5</v>
      </c>
      <c r="O58" s="598">
        <f t="shared" si="30"/>
        <v>-3</v>
      </c>
      <c r="P58" s="562" t="str">
        <f t="shared" si="14"/>
        <v>O</v>
      </c>
      <c r="Q58" s="586">
        <f t="shared" si="31"/>
        <v>0.25</v>
      </c>
      <c r="R58" s="635">
        <f t="shared" si="32"/>
        <v>-1</v>
      </c>
      <c r="S58" s="600">
        <v>-0.15</v>
      </c>
      <c r="T58" s="595">
        <f>IF(ISBLANK(S58),"",K58-L58-S58)</f>
        <v>-2.85</v>
      </c>
      <c r="U58" s="601">
        <v>2.58</v>
      </c>
      <c r="V58" s="595">
        <f t="shared" si="24"/>
        <v>2.42</v>
      </c>
      <c r="W58" s="586">
        <f t="shared" si="25"/>
        <v>1.2150000000000001</v>
      </c>
      <c r="X58" s="586">
        <f t="shared" si="26"/>
        <v>1.365</v>
      </c>
      <c r="Y58" s="599">
        <v>9</v>
      </c>
      <c r="Z58" s="599">
        <v>18</v>
      </c>
      <c r="AA58" s="599">
        <v>1</v>
      </c>
      <c r="AB58" s="599">
        <v>9</v>
      </c>
      <c r="AC58" s="599">
        <v>51</v>
      </c>
      <c r="AD58" s="599">
        <v>49</v>
      </c>
      <c r="AE58" s="599">
        <v>3322</v>
      </c>
      <c r="AF58" s="562"/>
      <c r="AG58" s="562"/>
      <c r="AH58" s="562"/>
      <c r="AJ58" s="758" t="str">
        <f t="array" ref="AJ58">IF($K58="","",IF(SUM(IF(ISNUMBER(VALUE(RIGHT($AM58:$CO58,1))),VALUE(RIGHT($AM58:$CO58,1)),0))=$K58,"T","F"))</f>
        <v>T</v>
      </c>
      <c r="AK58" s="583">
        <f t="array" ref="AK58">IF($K58="","",SUM(IF(LEFT($AM58:$CO58,1)="s",1,0))-SUM(IF(RIGHT(LEFT($AM58:$CO58,2))="-",1,0)))</f>
        <v>0</v>
      </c>
      <c r="AL58" s="562">
        <f t="array" ref="AL58">IF($K58="","",SUM(IF(LEFT($AM58:$CO58,1)="X",1,0)))</f>
        <v>11</v>
      </c>
      <c r="AM58" s="668" t="s">
        <v>5400</v>
      </c>
      <c r="AN58" s="668" t="s">
        <v>5400</v>
      </c>
      <c r="AO58" s="651" t="s">
        <v>2213</v>
      </c>
      <c r="AP58" s="668" t="s">
        <v>5400</v>
      </c>
      <c r="AQ58" s="668" t="s">
        <v>5387</v>
      </c>
      <c r="AR58" s="668" t="s">
        <v>2213</v>
      </c>
      <c r="AS58" s="668" t="s">
        <v>5400</v>
      </c>
      <c r="AT58" s="671" t="s">
        <v>5405</v>
      </c>
      <c r="AU58" s="668" t="s">
        <v>5403</v>
      </c>
      <c r="AV58" s="668" t="s">
        <v>5403</v>
      </c>
      <c r="AW58" s="668" t="s">
        <v>5400</v>
      </c>
      <c r="AX58" s="651"/>
      <c r="AY58" s="668" t="s">
        <v>5388</v>
      </c>
      <c r="AZ58" s="668"/>
      <c r="BA58" s="668"/>
      <c r="BB58" s="668" t="s">
        <v>2213</v>
      </c>
      <c r="BC58" s="669" t="s">
        <v>5400</v>
      </c>
      <c r="BD58" s="668"/>
      <c r="BE58" s="668"/>
      <c r="BF58" s="669" t="s">
        <v>5403</v>
      </c>
      <c r="BG58" s="668" t="s">
        <v>5400</v>
      </c>
      <c r="BH58" s="668" t="s">
        <v>5388</v>
      </c>
      <c r="BI58" s="668" t="s">
        <v>5388</v>
      </c>
      <c r="BJ58" s="668"/>
      <c r="BK58" s="668"/>
      <c r="BL58" s="668"/>
      <c r="BM58" s="668"/>
      <c r="BN58" s="668" t="s">
        <v>5388</v>
      </c>
      <c r="BO58" s="668"/>
      <c r="BP58" s="668"/>
      <c r="BQ58" s="671" t="s">
        <v>5406</v>
      </c>
      <c r="BR58" s="668" t="s">
        <v>5387</v>
      </c>
      <c r="BS58" s="655"/>
      <c r="BT58" s="668"/>
      <c r="BU58" s="668"/>
      <c r="BV58" s="673"/>
      <c r="BW58" s="668"/>
      <c r="BX58" s="668"/>
      <c r="BY58" s="651"/>
      <c r="BZ58" s="651"/>
      <c r="CA58" s="673"/>
      <c r="CB58" s="673"/>
      <c r="CC58" s="673"/>
      <c r="CD58" s="673"/>
      <c r="CE58" s="673"/>
      <c r="CF58" s="673"/>
      <c r="CG58" s="673"/>
    </row>
    <row r="59" spans="1:85" s="661" customFormat="1" ht="15" customHeight="1">
      <c r="A59" s="625">
        <v>42994</v>
      </c>
      <c r="B59" s="603"/>
      <c r="C59" s="603"/>
      <c r="D59" s="603"/>
      <c r="E59" s="603"/>
      <c r="F59" s="603"/>
      <c r="G59" s="585"/>
      <c r="H59" s="624" t="s">
        <v>266</v>
      </c>
      <c r="I59" s="603" t="s">
        <v>2</v>
      </c>
      <c r="J59" s="603" t="s">
        <v>285</v>
      </c>
      <c r="K59" s="603">
        <v>1</v>
      </c>
      <c r="L59" s="603">
        <v>0</v>
      </c>
      <c r="M59" s="562" t="str">
        <f t="shared" si="28"/>
        <v>W</v>
      </c>
      <c r="N59" s="562">
        <f t="shared" si="29"/>
        <v>1</v>
      </c>
      <c r="O59" s="598">
        <f t="shared" si="30"/>
        <v>1</v>
      </c>
      <c r="P59" s="562" t="str">
        <f t="shared" si="14"/>
        <v>U</v>
      </c>
      <c r="Q59" s="586">
        <f t="shared" si="31"/>
        <v>-0.5</v>
      </c>
      <c r="R59" s="635">
        <f t="shared" si="32"/>
        <v>1</v>
      </c>
      <c r="S59" s="600">
        <v>0.43</v>
      </c>
      <c r="T59" s="595">
        <f>IF(ISBLANK(S59),"",K59-L59-S59)</f>
        <v>0.57000000000000006</v>
      </c>
      <c r="U59" s="601">
        <v>2.67</v>
      </c>
      <c r="V59" s="595">
        <f t="shared" si="24"/>
        <v>-1.67</v>
      </c>
      <c r="W59" s="586">
        <f t="shared" si="25"/>
        <v>1.55</v>
      </c>
      <c r="X59" s="586">
        <f t="shared" si="26"/>
        <v>1.1199999999999999</v>
      </c>
      <c r="Y59" s="599">
        <v>15</v>
      </c>
      <c r="Z59" s="599">
        <v>13</v>
      </c>
      <c r="AA59" s="599">
        <v>3</v>
      </c>
      <c r="AB59" s="599">
        <v>7</v>
      </c>
      <c r="AC59" s="599">
        <v>57</v>
      </c>
      <c r="AD59" s="599">
        <v>43</v>
      </c>
      <c r="AE59" s="599">
        <v>3421</v>
      </c>
      <c r="AF59" s="562"/>
      <c r="AG59" s="562"/>
      <c r="AH59" s="562"/>
      <c r="AJ59" s="758" t="str">
        <f t="array" ref="AJ59">IF($K59="","",IF(SUM(IF(ISNUMBER(VALUE(RIGHT($AM59:$CO59,1))),VALUE(RIGHT($AM59:$CO59,1)),0))=$K59,"T","F"))</f>
        <v>T</v>
      </c>
      <c r="AK59" s="583">
        <f t="array" ref="AK59">IF($K59="","",SUM(IF(LEFT($AM59:$CO59,1)="s",1,0))-SUM(IF(RIGHT(LEFT($AM59:$CO59,2))="-",1,0)))</f>
        <v>0</v>
      </c>
      <c r="AL59" s="562">
        <f t="array" ref="AL59">IF($K59="","",SUM(IF(LEFT($AM59:$CO59,1)="X",1,0)))</f>
        <v>11</v>
      </c>
      <c r="AM59" s="668" t="s">
        <v>2474</v>
      </c>
      <c r="AN59" s="668" t="s">
        <v>2474</v>
      </c>
      <c r="AO59" s="671" t="s">
        <v>5513</v>
      </c>
      <c r="AP59" s="668" t="s">
        <v>2474</v>
      </c>
      <c r="AQ59" s="671" t="s">
        <v>5527</v>
      </c>
      <c r="AR59" s="668" t="s">
        <v>2213</v>
      </c>
      <c r="AS59" s="668" t="s">
        <v>2474</v>
      </c>
      <c r="AT59" s="651" t="s">
        <v>2474</v>
      </c>
      <c r="AU59" s="668" t="s">
        <v>2473</v>
      </c>
      <c r="AV59" s="668" t="s">
        <v>2473</v>
      </c>
      <c r="AW59" s="669" t="s">
        <v>2474</v>
      </c>
      <c r="AX59" s="651" t="s">
        <v>126</v>
      </c>
      <c r="AY59" s="668" t="s">
        <v>2472</v>
      </c>
      <c r="AZ59" s="668" t="s">
        <v>126</v>
      </c>
      <c r="BA59" s="668" t="s">
        <v>126</v>
      </c>
      <c r="BB59" s="668" t="s">
        <v>2213</v>
      </c>
      <c r="BC59" s="668" t="s">
        <v>2472</v>
      </c>
      <c r="BD59" s="668" t="s">
        <v>126</v>
      </c>
      <c r="BE59" s="668" t="s">
        <v>126</v>
      </c>
      <c r="BF59" s="668" t="s">
        <v>2472</v>
      </c>
      <c r="BG59" s="668" t="s">
        <v>2474</v>
      </c>
      <c r="BH59" s="668" t="s">
        <v>2471</v>
      </c>
      <c r="BI59" s="668" t="s">
        <v>126</v>
      </c>
      <c r="BJ59" s="668" t="s">
        <v>126</v>
      </c>
      <c r="BK59" s="668" t="s">
        <v>126</v>
      </c>
      <c r="BL59" s="668" t="s">
        <v>126</v>
      </c>
      <c r="BM59" s="668"/>
      <c r="BN59" s="668" t="s">
        <v>2472</v>
      </c>
      <c r="BO59" s="668" t="s">
        <v>126</v>
      </c>
      <c r="BP59" s="668"/>
      <c r="BQ59" s="668" t="s">
        <v>2471</v>
      </c>
      <c r="BR59" s="668" t="s">
        <v>2472</v>
      </c>
      <c r="BS59" s="655"/>
      <c r="BT59" s="668"/>
      <c r="BU59" s="668"/>
      <c r="BV59" s="673"/>
      <c r="BW59" s="668"/>
      <c r="BX59" s="651"/>
      <c r="BY59" s="651"/>
      <c r="BZ59" s="652"/>
      <c r="CA59" s="673"/>
      <c r="CB59" s="673"/>
      <c r="CC59" s="673"/>
      <c r="CD59" s="673"/>
      <c r="CE59" s="673"/>
      <c r="CF59" s="673"/>
      <c r="CG59" s="673"/>
    </row>
    <row r="60" spans="1:85" s="661" customFormat="1" ht="15" customHeight="1">
      <c r="A60" s="625">
        <v>43001</v>
      </c>
      <c r="B60" s="603"/>
      <c r="C60" s="603"/>
      <c r="D60" s="603"/>
      <c r="E60" s="603"/>
      <c r="F60" s="603"/>
      <c r="G60" s="585"/>
      <c r="H60" s="624" t="s">
        <v>256</v>
      </c>
      <c r="I60" s="603" t="s">
        <v>3</v>
      </c>
      <c r="J60" s="603" t="s">
        <v>285</v>
      </c>
      <c r="K60" s="603">
        <v>1</v>
      </c>
      <c r="L60" s="603">
        <v>4</v>
      </c>
      <c r="M60" s="562" t="str">
        <f t="shared" si="28"/>
        <v>L</v>
      </c>
      <c r="N60" s="562">
        <f t="shared" si="29"/>
        <v>5</v>
      </c>
      <c r="O60" s="598">
        <f t="shared" si="30"/>
        <v>-3</v>
      </c>
      <c r="P60" s="562" t="str">
        <f t="shared" si="14"/>
        <v>O</v>
      </c>
      <c r="Q60" s="586">
        <f t="shared" si="31"/>
        <v>0.5</v>
      </c>
      <c r="R60" s="635">
        <f t="shared" si="32"/>
        <v>-1</v>
      </c>
      <c r="S60" s="600">
        <v>-0.7</v>
      </c>
      <c r="T60" s="595">
        <f>IF(ISBLANK(S60),"",K60-L60-S60)</f>
        <v>-2.2999999999999998</v>
      </c>
      <c r="U60" s="601">
        <v>2.6</v>
      </c>
      <c r="V60" s="595">
        <f t="shared" si="24"/>
        <v>2.4</v>
      </c>
      <c r="W60" s="586">
        <f t="shared" si="25"/>
        <v>0.95000000000000007</v>
      </c>
      <c r="X60" s="586">
        <f t="shared" si="26"/>
        <v>1.65</v>
      </c>
      <c r="Y60" s="599">
        <v>12</v>
      </c>
      <c r="Z60" s="599">
        <v>19</v>
      </c>
      <c r="AA60" s="599">
        <v>2</v>
      </c>
      <c r="AB60" s="599">
        <v>4</v>
      </c>
      <c r="AC60" s="599">
        <v>47</v>
      </c>
      <c r="AD60" s="599">
        <v>53</v>
      </c>
      <c r="AE60" s="599">
        <v>3421</v>
      </c>
      <c r="AF60" s="562"/>
      <c r="AG60" s="562"/>
      <c r="AH60" s="562"/>
      <c r="AJ60" s="758" t="str">
        <f t="array" ref="AJ60">IF($K60="","",IF(SUM(IF(ISNUMBER(VALUE(RIGHT($AM60:$CO60,1))),VALUE(RIGHT($AM60:$CO60,1)),0))=$K60,"T","F"))</f>
        <v>T</v>
      </c>
      <c r="AK60" s="583">
        <f t="array" ref="AK60">IF($K60="","",SUM(IF(LEFT($AM60:$CO60,1)="s",1,0))-SUM(IF(RIGHT(LEFT($AM60:$CO60,2))="-",1,0)))</f>
        <v>0</v>
      </c>
      <c r="AL60" s="562">
        <f t="array" ref="AL60">IF($K60="","",SUM(IF(LEFT($AM60:$CO60,1)="X",1,0)))</f>
        <v>11</v>
      </c>
      <c r="AM60" s="668" t="s">
        <v>2474</v>
      </c>
      <c r="AN60" s="668" t="s">
        <v>2474</v>
      </c>
      <c r="AO60" s="669" t="s">
        <v>2474</v>
      </c>
      <c r="AP60" s="668" t="s">
        <v>2474</v>
      </c>
      <c r="AQ60" s="668" t="s">
        <v>5655</v>
      </c>
      <c r="AR60" s="668" t="s">
        <v>2213</v>
      </c>
      <c r="AS60" s="668" t="s">
        <v>5656</v>
      </c>
      <c r="AT60" s="651" t="s">
        <v>2474</v>
      </c>
      <c r="AU60" s="668" t="s">
        <v>2474</v>
      </c>
      <c r="AV60" s="651" t="s">
        <v>2474</v>
      </c>
      <c r="AW60" s="668" t="s">
        <v>2474</v>
      </c>
      <c r="AX60" s="651" t="s">
        <v>126</v>
      </c>
      <c r="AY60" s="668" t="s">
        <v>2472</v>
      </c>
      <c r="AZ60" s="668" t="s">
        <v>126</v>
      </c>
      <c r="BA60" s="668" t="s">
        <v>126</v>
      </c>
      <c r="BB60" s="668" t="s">
        <v>2213</v>
      </c>
      <c r="BC60" s="668" t="s">
        <v>2472</v>
      </c>
      <c r="BD60" s="651" t="s">
        <v>126</v>
      </c>
      <c r="BE60" s="668" t="s">
        <v>126</v>
      </c>
      <c r="BF60" s="668" t="s">
        <v>5625</v>
      </c>
      <c r="BG60" s="669" t="s">
        <v>5656</v>
      </c>
      <c r="BH60" s="668" t="s">
        <v>2472</v>
      </c>
      <c r="BI60" s="668" t="s">
        <v>2472</v>
      </c>
      <c r="BJ60" s="668" t="s">
        <v>126</v>
      </c>
      <c r="BK60" s="668" t="s">
        <v>126</v>
      </c>
      <c r="BL60" s="668" t="s">
        <v>126</v>
      </c>
      <c r="BM60" s="668"/>
      <c r="BN60" s="668" t="s">
        <v>126</v>
      </c>
      <c r="BO60" s="668" t="s">
        <v>126</v>
      </c>
      <c r="BP60" s="668"/>
      <c r="BQ60" s="671" t="s">
        <v>5654</v>
      </c>
      <c r="BR60" s="668" t="s">
        <v>5625</v>
      </c>
      <c r="BS60" s="655"/>
      <c r="BT60" s="668"/>
      <c r="BU60" s="668"/>
      <c r="BV60" s="673"/>
      <c r="BW60" s="668"/>
      <c r="BX60" s="668"/>
      <c r="BY60" s="651"/>
      <c r="BZ60" s="651"/>
      <c r="CA60" s="673"/>
      <c r="CB60" s="673"/>
      <c r="CC60" s="673"/>
      <c r="CD60" s="673"/>
      <c r="CE60" s="673"/>
      <c r="CF60" s="673"/>
      <c r="CG60" s="673"/>
    </row>
    <row r="61" spans="1:85" s="661" customFormat="1" ht="15" customHeight="1">
      <c r="A61" s="625">
        <v>43008</v>
      </c>
      <c r="B61" s="603"/>
      <c r="C61" s="603"/>
      <c r="D61" s="603"/>
      <c r="E61" s="603"/>
      <c r="F61" s="603"/>
      <c r="G61" s="585"/>
      <c r="H61" s="624" t="s">
        <v>254</v>
      </c>
      <c r="I61" s="603" t="s">
        <v>2</v>
      </c>
      <c r="J61" s="603" t="s">
        <v>285</v>
      </c>
      <c r="K61" s="603">
        <v>0</v>
      </c>
      <c r="L61" s="603">
        <v>0</v>
      </c>
      <c r="M61" s="562" t="str">
        <f t="shared" ref="M61:M77" si="33">IF(K61="","",IF(K61&gt;L61,"W",IF(K61=L61,"D",IF(K61&lt;L61,"L"))))</f>
        <v>D</v>
      </c>
      <c r="N61" s="562">
        <f t="shared" ref="N61:N77" si="34">IF(K61="","",K61+L61)</f>
        <v>0</v>
      </c>
      <c r="O61" s="598">
        <f t="shared" ref="O61:O77" si="35">IF(K61="","",K61-L61)</f>
        <v>0</v>
      </c>
      <c r="P61" s="562" t="str">
        <f t="shared" si="14"/>
        <v>U</v>
      </c>
      <c r="Q61" s="586">
        <f t="shared" si="31"/>
        <v>-0.25</v>
      </c>
      <c r="R61" s="635">
        <f t="shared" si="32"/>
        <v>-0.5</v>
      </c>
      <c r="S61" s="600">
        <v>0.18</v>
      </c>
      <c r="T61" s="595">
        <f>IF(ISBLANK(S61),"",K61-L61-S61)</f>
        <v>-0.18</v>
      </c>
      <c r="U61" s="601">
        <v>2.67</v>
      </c>
      <c r="V61" s="595">
        <f t="shared" si="24"/>
        <v>-2.67</v>
      </c>
      <c r="W61" s="586">
        <f t="shared" si="25"/>
        <v>1.425</v>
      </c>
      <c r="X61" s="586">
        <f t="shared" si="26"/>
        <v>1.2449999999999999</v>
      </c>
      <c r="Y61" s="599">
        <v>6</v>
      </c>
      <c r="Z61" s="599">
        <v>7</v>
      </c>
      <c r="AA61" s="599">
        <v>1</v>
      </c>
      <c r="AB61" s="599">
        <v>1</v>
      </c>
      <c r="AC61" s="599">
        <v>49</v>
      </c>
      <c r="AD61" s="599">
        <v>51</v>
      </c>
      <c r="AE61" s="599">
        <v>3421</v>
      </c>
      <c r="AF61" s="562"/>
      <c r="AG61" s="562"/>
      <c r="AH61" s="562"/>
      <c r="AJ61" s="758" t="str">
        <f t="array" ref="AJ61">IF($K61="","",IF(SUM(IF(ISNUMBER(VALUE(RIGHT($AM61:$CO61,1))),VALUE(RIGHT($AM61:$CO61,1)),0))=$K61,"T","F"))</f>
        <v>T</v>
      </c>
      <c r="AK61" s="583">
        <f t="array" ref="AK61">IF($K61="","",SUM(IF(LEFT($AM61:$CO61,1)="s",1,0))-SUM(IF(RIGHT(LEFT($AM61:$CO61,2))="-",1,0)))</f>
        <v>0</v>
      </c>
      <c r="AL61" s="562">
        <f t="array" ref="AL61">IF($K61="","",SUM(IF(LEFT($AM61:$CO61,1)="X",1,0)))</f>
        <v>11</v>
      </c>
      <c r="AM61" s="668" t="s">
        <v>5763</v>
      </c>
      <c r="AN61" s="668" t="s">
        <v>5763</v>
      </c>
      <c r="AO61" s="668" t="s">
        <v>5763</v>
      </c>
      <c r="AP61" s="668" t="s">
        <v>5764</v>
      </c>
      <c r="AQ61" s="668" t="s">
        <v>5763</v>
      </c>
      <c r="AR61" s="668" t="s">
        <v>2137</v>
      </c>
      <c r="AS61" s="668" t="s">
        <v>5799</v>
      </c>
      <c r="AT61" s="651" t="s">
        <v>5765</v>
      </c>
      <c r="AU61" s="668" t="s">
        <v>5763</v>
      </c>
      <c r="AV61" s="651" t="s">
        <v>2137</v>
      </c>
      <c r="AW61" s="668" t="s">
        <v>5763</v>
      </c>
      <c r="AX61" s="651"/>
      <c r="AY61" s="668" t="s">
        <v>5799</v>
      </c>
      <c r="AZ61" s="668"/>
      <c r="BA61" s="668"/>
      <c r="BB61" s="668" t="s">
        <v>2213</v>
      </c>
      <c r="BC61" s="668" t="s">
        <v>5799</v>
      </c>
      <c r="BD61" s="651"/>
      <c r="BE61" s="668"/>
      <c r="BF61" s="668" t="s">
        <v>5798</v>
      </c>
      <c r="BG61" s="668"/>
      <c r="BH61" s="668" t="s">
        <v>5799</v>
      </c>
      <c r="BI61" s="668" t="s">
        <v>5798</v>
      </c>
      <c r="BJ61" s="668"/>
      <c r="BK61" s="668"/>
      <c r="BL61" s="668"/>
      <c r="BM61" s="668"/>
      <c r="BN61" s="668"/>
      <c r="BO61" s="668"/>
      <c r="BP61" s="668"/>
      <c r="BQ61" s="668" t="s">
        <v>5797</v>
      </c>
      <c r="BR61" s="668" t="s">
        <v>2137</v>
      </c>
      <c r="BS61" s="655"/>
      <c r="BT61" s="668"/>
      <c r="BU61" s="668"/>
      <c r="BV61" s="673"/>
      <c r="BW61" s="671"/>
      <c r="BX61" s="668"/>
      <c r="BY61" s="651"/>
      <c r="BZ61" s="651"/>
      <c r="CA61" s="673"/>
      <c r="CB61" s="673"/>
      <c r="CC61" s="673"/>
      <c r="CD61" s="673"/>
      <c r="CE61" s="673"/>
      <c r="CF61" s="673"/>
      <c r="CG61" s="673"/>
    </row>
    <row r="62" spans="1:85" s="661" customFormat="1" ht="15" customHeight="1">
      <c r="A62" s="625">
        <v>43023</v>
      </c>
      <c r="B62" s="603"/>
      <c r="C62" s="603"/>
      <c r="D62" s="603"/>
      <c r="E62" s="603"/>
      <c r="F62" s="603"/>
      <c r="G62" s="585"/>
      <c r="H62" s="624" t="s">
        <v>267</v>
      </c>
      <c r="I62" s="603" t="s">
        <v>3</v>
      </c>
      <c r="J62" s="603" t="s">
        <v>285</v>
      </c>
      <c r="K62" s="708">
        <v>1</v>
      </c>
      <c r="L62" s="603">
        <v>1</v>
      </c>
      <c r="M62" s="562" t="str">
        <f t="shared" si="33"/>
        <v>D</v>
      </c>
      <c r="N62" s="562">
        <f t="shared" si="34"/>
        <v>2</v>
      </c>
      <c r="O62" s="598">
        <f t="shared" si="35"/>
        <v>0</v>
      </c>
      <c r="P62" s="562" t="str">
        <f t="shared" si="14"/>
        <v>U</v>
      </c>
      <c r="Q62" s="586">
        <f t="shared" si="31"/>
        <v>-0.25</v>
      </c>
      <c r="R62" s="635">
        <f t="shared" si="32"/>
        <v>-0.5</v>
      </c>
      <c r="S62" s="600">
        <v>0.25</v>
      </c>
      <c r="T62" s="595">
        <f t="shared" ref="T62:T74" si="36">IF(ISBLANK(S62),"",K62-L62-S62)</f>
        <v>-0.25</v>
      </c>
      <c r="U62" s="601">
        <v>2.2000000000000002</v>
      </c>
      <c r="V62" s="595">
        <f t="shared" ref="V62:V74" si="37">IF(ISBLANK(U62),"",K62+L62-U62)</f>
        <v>-0.20000000000000018</v>
      </c>
      <c r="W62" s="586">
        <f t="shared" ref="W62:W74" si="38">IF(S62="","",(S62+U62)/2)</f>
        <v>1.2250000000000001</v>
      </c>
      <c r="X62" s="586">
        <f t="shared" ref="X62:X74" si="39">IF(W62="","",U62-W62)</f>
        <v>0.97500000000000009</v>
      </c>
      <c r="Y62" s="599">
        <v>11</v>
      </c>
      <c r="Z62" s="599">
        <v>14</v>
      </c>
      <c r="AA62" s="599">
        <v>4</v>
      </c>
      <c r="AB62" s="599">
        <v>4</v>
      </c>
      <c r="AC62" s="599">
        <v>60</v>
      </c>
      <c r="AD62" s="599">
        <v>40</v>
      </c>
      <c r="AE62" s="599">
        <v>3421</v>
      </c>
      <c r="AF62" s="562"/>
      <c r="AG62" s="562"/>
      <c r="AH62" s="562"/>
      <c r="AJ62" s="758" t="str">
        <f t="array" ref="AJ62">IF($K62="","",IF(SUM(IF(ISNUMBER(VALUE(RIGHT($AM62:$CO62,1))),VALUE(RIGHT($AM62:$CO62,1)),0))=$K62,"T","F"))</f>
        <v>T</v>
      </c>
      <c r="AK62" s="583">
        <f t="array" ref="AK62">IF($K62="","",SUM(IF(LEFT($AM62:$CO62,1)="s",1,0))-SUM(IF(RIGHT(LEFT($AM62:$CO62,2))="-",1,0)))</f>
        <v>0</v>
      </c>
      <c r="AL62" s="562">
        <f t="array" ref="AL62">IF($K62="","",SUM(IF(LEFT($AM62:$CO62,1)="X",1,0)))</f>
        <v>11</v>
      </c>
      <c r="AM62" s="668" t="s">
        <v>6010</v>
      </c>
      <c r="AN62" s="671" t="s">
        <v>6009</v>
      </c>
      <c r="AO62" s="668" t="s">
        <v>5763</v>
      </c>
      <c r="AP62" s="668" t="s">
        <v>6008</v>
      </c>
      <c r="AQ62" s="671" t="s">
        <v>2271</v>
      </c>
      <c r="AR62" s="668" t="s">
        <v>5763</v>
      </c>
      <c r="AS62" s="668" t="s">
        <v>2138</v>
      </c>
      <c r="AT62" s="668" t="s">
        <v>5763</v>
      </c>
      <c r="AU62" s="668" t="s">
        <v>6008</v>
      </c>
      <c r="AV62" s="668" t="s">
        <v>5763</v>
      </c>
      <c r="AW62" s="668" t="s">
        <v>6058</v>
      </c>
      <c r="AX62" s="651"/>
      <c r="AY62" s="668" t="s">
        <v>5763</v>
      </c>
      <c r="AZ62" s="668"/>
      <c r="BA62" s="668"/>
      <c r="BB62" s="668" t="s">
        <v>2213</v>
      </c>
      <c r="BC62" s="668" t="s">
        <v>6010</v>
      </c>
      <c r="BD62" s="668" t="s">
        <v>6000</v>
      </c>
      <c r="BE62" s="668"/>
      <c r="BF62" s="668"/>
      <c r="BG62" s="668"/>
      <c r="BH62" s="668" t="s">
        <v>5999</v>
      </c>
      <c r="BI62" s="668" t="s">
        <v>6010</v>
      </c>
      <c r="BJ62" s="668"/>
      <c r="BK62" s="668"/>
      <c r="BL62" s="668"/>
      <c r="BM62" s="668"/>
      <c r="BN62" s="668" t="s">
        <v>6008</v>
      </c>
      <c r="BO62" s="668"/>
      <c r="BP62" s="668"/>
      <c r="BQ62" s="670" t="s">
        <v>5763</v>
      </c>
      <c r="BR62" s="668" t="s">
        <v>5999</v>
      </c>
      <c r="BS62" s="655"/>
      <c r="BT62" s="668"/>
      <c r="BU62" s="668"/>
      <c r="BV62" s="673"/>
      <c r="BW62" s="679"/>
      <c r="BX62" s="668"/>
      <c r="BY62" s="651"/>
      <c r="BZ62" s="651"/>
      <c r="CA62" s="673"/>
      <c r="CB62" s="673"/>
      <c r="CC62" s="673"/>
      <c r="CD62" s="673"/>
      <c r="CE62" s="673"/>
      <c r="CF62" s="673"/>
      <c r="CG62" s="673"/>
    </row>
    <row r="63" spans="1:85" s="661" customFormat="1" ht="15" customHeight="1">
      <c r="A63" s="625">
        <v>43029</v>
      </c>
      <c r="B63" s="603"/>
      <c r="C63" s="603"/>
      <c r="D63" s="603"/>
      <c r="E63" s="603"/>
      <c r="F63" s="603"/>
      <c r="G63" s="585"/>
      <c r="H63" s="624" t="s">
        <v>1435</v>
      </c>
      <c r="I63" s="603" t="s">
        <v>2</v>
      </c>
      <c r="J63" s="603" t="s">
        <v>285</v>
      </c>
      <c r="K63" s="603">
        <v>1</v>
      </c>
      <c r="L63" s="603">
        <v>2</v>
      </c>
      <c r="M63" s="562" t="str">
        <f t="shared" si="33"/>
        <v>L</v>
      </c>
      <c r="N63" s="562">
        <f t="shared" si="34"/>
        <v>3</v>
      </c>
      <c r="O63" s="598">
        <f t="shared" si="35"/>
        <v>-1</v>
      </c>
      <c r="P63" s="562" t="str">
        <f t="shared" si="14"/>
        <v>O</v>
      </c>
      <c r="Q63" s="586">
        <f t="shared" si="31"/>
        <v>-0.25</v>
      </c>
      <c r="R63" s="635">
        <f t="shared" si="32"/>
        <v>-1</v>
      </c>
      <c r="S63" s="600">
        <v>0.34</v>
      </c>
      <c r="T63" s="595">
        <f t="shared" si="36"/>
        <v>-1.34</v>
      </c>
      <c r="U63" s="601">
        <v>2.59</v>
      </c>
      <c r="V63" s="595">
        <f t="shared" si="37"/>
        <v>0.41000000000000014</v>
      </c>
      <c r="W63" s="586">
        <f t="shared" si="38"/>
        <v>1.4649999999999999</v>
      </c>
      <c r="X63" s="586">
        <f t="shared" si="39"/>
        <v>1.125</v>
      </c>
      <c r="Y63" s="599">
        <v>8</v>
      </c>
      <c r="Z63" s="599">
        <v>14</v>
      </c>
      <c r="AA63" s="599">
        <v>2</v>
      </c>
      <c r="AB63" s="599">
        <v>6</v>
      </c>
      <c r="AC63" s="599">
        <v>59</v>
      </c>
      <c r="AD63" s="599">
        <v>41</v>
      </c>
      <c r="AE63" s="599">
        <v>3421</v>
      </c>
      <c r="AF63" s="562"/>
      <c r="AG63" s="562"/>
      <c r="AH63" s="562"/>
      <c r="AJ63" s="758" t="str">
        <f t="array" ref="AJ63">IF($K63="","",IF(SUM(IF(ISNUMBER(VALUE(RIGHT($AM63:$CO63,1))),VALUE(RIGHT($AM63:$CO63,1)),0))=$K63,"T","F"))</f>
        <v>T</v>
      </c>
      <c r="AK63" s="583">
        <f t="array" ref="AK63">IF($K63="","",SUM(IF(LEFT($AM63:$CO63,1)="s",1,0))-SUM(IF(RIGHT(LEFT($AM63:$CO63,2))="-",1,0)))</f>
        <v>0</v>
      </c>
      <c r="AL63" s="562">
        <f t="array" ref="AL63">IF($K63="","",SUM(IF(LEFT($AM63:$CO63,1)="X",1,0)))</f>
        <v>11</v>
      </c>
      <c r="AM63" s="668" t="s">
        <v>6077</v>
      </c>
      <c r="AN63" s="668" t="s">
        <v>6070</v>
      </c>
      <c r="AO63" s="671" t="s">
        <v>2207</v>
      </c>
      <c r="AP63" s="668" t="s">
        <v>2137</v>
      </c>
      <c r="AQ63" s="671" t="s">
        <v>6129</v>
      </c>
      <c r="AR63" s="668" t="s">
        <v>6070</v>
      </c>
      <c r="AS63" s="668" t="s">
        <v>2213</v>
      </c>
      <c r="AT63" s="668" t="s">
        <v>6069</v>
      </c>
      <c r="AU63" s="668" t="s">
        <v>6069</v>
      </c>
      <c r="AV63" s="668" t="s">
        <v>6099</v>
      </c>
      <c r="AW63" s="668" t="s">
        <v>6069</v>
      </c>
      <c r="AX63" s="651"/>
      <c r="AY63" s="668" t="s">
        <v>6069</v>
      </c>
      <c r="AZ63" s="668"/>
      <c r="BA63" s="668"/>
      <c r="BB63" s="668" t="s">
        <v>2213</v>
      </c>
      <c r="BC63" s="668" t="s">
        <v>6077</v>
      </c>
      <c r="BD63" s="668"/>
      <c r="BE63" s="668" t="s">
        <v>6132</v>
      </c>
      <c r="BF63" s="668"/>
      <c r="BG63" s="668"/>
      <c r="BH63" s="668" t="s">
        <v>6132</v>
      </c>
      <c r="BI63" s="668" t="s">
        <v>6075</v>
      </c>
      <c r="BJ63" s="668"/>
      <c r="BK63" s="668"/>
      <c r="BL63" s="668"/>
      <c r="BM63" s="668"/>
      <c r="BN63" s="668" t="s">
        <v>2137</v>
      </c>
      <c r="BO63" s="668"/>
      <c r="BP63" s="668"/>
      <c r="BQ63" s="668" t="s">
        <v>6030</v>
      </c>
      <c r="BR63" s="668" t="s">
        <v>6075</v>
      </c>
      <c r="BS63" s="668" t="s">
        <v>6075</v>
      </c>
      <c r="BT63" s="668"/>
      <c r="BU63" s="668"/>
      <c r="BV63" s="673"/>
      <c r="BW63" s="668"/>
      <c r="BX63" s="668"/>
      <c r="BY63" s="651"/>
      <c r="BZ63" s="668"/>
      <c r="CA63" s="673"/>
      <c r="CB63" s="673"/>
      <c r="CC63" s="673"/>
      <c r="CD63" s="673"/>
      <c r="CE63" s="673"/>
      <c r="CF63" s="673"/>
      <c r="CG63" s="673"/>
    </row>
    <row r="64" spans="1:85" s="661" customFormat="1" ht="15" customHeight="1">
      <c r="A64" s="625">
        <v>43037</v>
      </c>
      <c r="B64" s="603"/>
      <c r="C64" s="603"/>
      <c r="D64" s="603"/>
      <c r="E64" s="603"/>
      <c r="F64" s="603"/>
      <c r="G64" s="585"/>
      <c r="H64" s="624" t="s">
        <v>262</v>
      </c>
      <c r="I64" s="603" t="s">
        <v>2</v>
      </c>
      <c r="J64" s="603" t="s">
        <v>285</v>
      </c>
      <c r="K64" s="603">
        <v>0</v>
      </c>
      <c r="L64" s="603">
        <v>0</v>
      </c>
      <c r="M64" s="562" t="str">
        <f t="shared" si="33"/>
        <v>D</v>
      </c>
      <c r="N64" s="562">
        <f t="shared" si="34"/>
        <v>0</v>
      </c>
      <c r="O64" s="598">
        <f t="shared" si="35"/>
        <v>0</v>
      </c>
      <c r="P64" s="562" t="str">
        <f t="shared" si="14"/>
        <v>U</v>
      </c>
      <c r="Q64" s="586">
        <f t="shared" si="31"/>
        <v>-0.25</v>
      </c>
      <c r="R64" s="635">
        <f t="shared" si="32"/>
        <v>-0.5</v>
      </c>
      <c r="S64" s="600">
        <v>0.3</v>
      </c>
      <c r="T64" s="595">
        <f t="shared" si="36"/>
        <v>-0.3</v>
      </c>
      <c r="U64" s="601">
        <v>2.6</v>
      </c>
      <c r="V64" s="595">
        <f t="shared" si="37"/>
        <v>-2.6</v>
      </c>
      <c r="W64" s="586">
        <f t="shared" si="38"/>
        <v>1.45</v>
      </c>
      <c r="X64" s="586">
        <f t="shared" si="39"/>
        <v>1.1500000000000001</v>
      </c>
      <c r="Y64" s="599">
        <v>9</v>
      </c>
      <c r="Z64" s="599">
        <v>20</v>
      </c>
      <c r="AA64" s="599">
        <v>3</v>
      </c>
      <c r="AB64" s="599">
        <v>4</v>
      </c>
      <c r="AC64" s="599">
        <v>50</v>
      </c>
      <c r="AD64" s="599">
        <v>50</v>
      </c>
      <c r="AE64" s="599">
        <v>3421</v>
      </c>
      <c r="AF64" s="562"/>
      <c r="AG64" s="562"/>
      <c r="AH64" s="562"/>
      <c r="AJ64" s="758" t="str">
        <f t="array" ref="AJ64">IF($K64="","",IF(SUM(IF(ISNUMBER(VALUE(RIGHT($AM64:$CO64,1))),VALUE(RIGHT($AM64:$CO64,1)),0))=$K64,"T","F"))</f>
        <v>T</v>
      </c>
      <c r="AK64" s="583">
        <f t="array" ref="AK64">IF($K64="","",SUM(IF(LEFT($AM64:$CO64,1)="s",1,0))-SUM(IF(RIGHT(LEFT($AM64:$CO64,2))="-",1,0)))</f>
        <v>0</v>
      </c>
      <c r="AL64" s="562">
        <f t="array" ref="AL64">IF($K64="","",SUM(IF(LEFT($AM64:$CO64,1)="X",1,0)))</f>
        <v>11</v>
      </c>
      <c r="AM64" s="668" t="s">
        <v>6256</v>
      </c>
      <c r="AN64" s="668" t="s">
        <v>6232</v>
      </c>
      <c r="AO64" s="668" t="s">
        <v>2213</v>
      </c>
      <c r="AP64" s="668" t="s">
        <v>6231</v>
      </c>
      <c r="AQ64" s="668" t="s">
        <v>6234</v>
      </c>
      <c r="AR64" s="668" t="s">
        <v>6235</v>
      </c>
      <c r="AS64" s="668" t="s">
        <v>2213</v>
      </c>
      <c r="AT64" s="651" t="s">
        <v>6233</v>
      </c>
      <c r="AU64" s="668" t="s">
        <v>2137</v>
      </c>
      <c r="AV64" s="651" t="s">
        <v>6235</v>
      </c>
      <c r="AW64" s="668" t="s">
        <v>6330</v>
      </c>
      <c r="AX64" s="651"/>
      <c r="AY64" s="668" t="s">
        <v>6231</v>
      </c>
      <c r="AZ64" s="668"/>
      <c r="BA64" s="668"/>
      <c r="BB64" s="668" t="s">
        <v>2213</v>
      </c>
      <c r="BC64" s="668" t="s">
        <v>6231</v>
      </c>
      <c r="BD64" s="668" t="s">
        <v>6253</v>
      </c>
      <c r="BE64" s="668" t="s">
        <v>6253</v>
      </c>
      <c r="BF64" s="668" t="s">
        <v>6332</v>
      </c>
      <c r="BG64" s="668"/>
      <c r="BH64" s="668"/>
      <c r="BI64" s="668" t="s">
        <v>6253</v>
      </c>
      <c r="BJ64" s="668"/>
      <c r="BK64" s="668"/>
      <c r="BL64" s="668"/>
      <c r="BM64" s="668"/>
      <c r="BN64" s="668" t="s">
        <v>6252</v>
      </c>
      <c r="BO64" s="671"/>
      <c r="BP64" s="668"/>
      <c r="BQ64" s="668" t="s">
        <v>6231</v>
      </c>
      <c r="BR64" s="668" t="s">
        <v>6331</v>
      </c>
      <c r="BS64" s="655"/>
      <c r="BT64" s="671"/>
      <c r="BU64" s="671"/>
      <c r="BV64" s="673"/>
      <c r="BW64" s="671"/>
      <c r="BX64" s="668"/>
      <c r="BY64" s="651"/>
      <c r="BZ64" s="652"/>
      <c r="CA64" s="673"/>
      <c r="CB64" s="673"/>
      <c r="CC64" s="673"/>
      <c r="CD64" s="673"/>
      <c r="CE64" s="673"/>
      <c r="CF64" s="673"/>
      <c r="CG64" s="673"/>
    </row>
    <row r="65" spans="1:85" s="661" customFormat="1" ht="15" customHeight="1">
      <c r="A65" s="625">
        <v>43057</v>
      </c>
      <c r="B65" s="603"/>
      <c r="C65" s="603"/>
      <c r="D65" s="603"/>
      <c r="E65" s="603"/>
      <c r="F65" s="603"/>
      <c r="G65" s="585"/>
      <c r="H65" s="624" t="s">
        <v>259</v>
      </c>
      <c r="I65" s="603" t="s">
        <v>3</v>
      </c>
      <c r="J65" s="603" t="s">
        <v>285</v>
      </c>
      <c r="K65" s="603">
        <v>1</v>
      </c>
      <c r="L65" s="603">
        <v>2</v>
      </c>
      <c r="M65" s="562" t="str">
        <f t="shared" si="33"/>
        <v>L</v>
      </c>
      <c r="N65" s="562">
        <f t="shared" si="34"/>
        <v>3</v>
      </c>
      <c r="O65" s="598">
        <f t="shared" si="35"/>
        <v>-1</v>
      </c>
      <c r="P65" s="562" t="str">
        <f t="shared" si="14"/>
        <v>O</v>
      </c>
      <c r="Q65" s="586">
        <f t="shared" ref="Q65:Q72" si="40">IF(S65="","",IF(SIGN(S65)&lt;&gt;1,VLOOKUP(ABS(S65),SUP_HDC,3,TRUE),-VLOOKUP(ABS(S65),SUP_HDC,3,TRUE)))</f>
        <v>0</v>
      </c>
      <c r="R65" s="635">
        <f t="shared" ref="R65:R74" si="41">IF(Q65="","",IF((K65-L65+Q65)&gt;=0.5,1,IF((K65-L65+Q65)=0.25,0.5,IF((K65-L65+Q65)&lt;=-0.5,-1,IF((K65-L65+Q65)=-0.25,-0.5,0)))))</f>
        <v>-1</v>
      </c>
      <c r="S65" s="600">
        <v>-0.13</v>
      </c>
      <c r="T65" s="595">
        <f t="shared" si="36"/>
        <v>-0.87</v>
      </c>
      <c r="U65" s="601">
        <v>2.4300000000000002</v>
      </c>
      <c r="V65" s="595">
        <f t="shared" si="37"/>
        <v>0.56999999999999984</v>
      </c>
      <c r="W65" s="586">
        <f t="shared" si="38"/>
        <v>1.1500000000000001</v>
      </c>
      <c r="X65" s="586">
        <f t="shared" si="39"/>
        <v>1.28</v>
      </c>
      <c r="Y65" s="599">
        <v>16</v>
      </c>
      <c r="Z65" s="599">
        <v>6</v>
      </c>
      <c r="AA65" s="599">
        <v>5</v>
      </c>
      <c r="AB65" s="599">
        <v>4</v>
      </c>
      <c r="AC65" s="599">
        <v>61</v>
      </c>
      <c r="AD65" s="599">
        <v>39</v>
      </c>
      <c r="AE65" s="599">
        <v>3421</v>
      </c>
      <c r="AF65" s="562"/>
      <c r="AG65" s="562"/>
      <c r="AH65" s="562"/>
      <c r="AJ65" s="758" t="str">
        <f t="array" ref="AJ65">IF($K65="","",IF(SUM(IF(ISNUMBER(VALUE(RIGHT($AM65:$CO65,1))),VALUE(RIGHT($AM65:$CO65,1)),0))=$K65,"T","F"))</f>
        <v>T</v>
      </c>
      <c r="AK65" s="583">
        <f t="array" ref="AK65">IF($K65="","",SUM(IF(LEFT($AM65:$CO65,1)="s",1,0))-SUM(IF(RIGHT(LEFT($AM65:$CO65,2))="-",1,0)))</f>
        <v>0</v>
      </c>
      <c r="AL65" s="562">
        <f t="array" ref="AL65">IF($K65="","",SUM(IF(LEFT($AM65:$CO65,1)="X",1,0)))</f>
        <v>11</v>
      </c>
      <c r="AM65" s="668" t="s">
        <v>6386</v>
      </c>
      <c r="AN65" s="668" t="s">
        <v>6378</v>
      </c>
      <c r="AO65" s="668" t="s">
        <v>6378</v>
      </c>
      <c r="AP65" s="668" t="s">
        <v>6406</v>
      </c>
      <c r="AQ65" s="668" t="s">
        <v>6452</v>
      </c>
      <c r="AR65" s="668" t="s">
        <v>6451</v>
      </c>
      <c r="AS65" s="668" t="s">
        <v>6378</v>
      </c>
      <c r="AT65" s="668" t="s">
        <v>2213</v>
      </c>
      <c r="AU65" s="668" t="s">
        <v>6451</v>
      </c>
      <c r="AV65" s="651" t="s">
        <v>6453</v>
      </c>
      <c r="AW65" s="671" t="s">
        <v>6455</v>
      </c>
      <c r="AX65" s="651"/>
      <c r="AY65" s="668" t="s">
        <v>6378</v>
      </c>
      <c r="AZ65" s="668"/>
      <c r="BA65" s="668"/>
      <c r="BB65" s="668" t="s">
        <v>2213</v>
      </c>
      <c r="BC65" s="668" t="s">
        <v>6386</v>
      </c>
      <c r="BD65" s="668"/>
      <c r="BE65" s="668" t="s">
        <v>6386</v>
      </c>
      <c r="BF65" s="668"/>
      <c r="BG65" s="668"/>
      <c r="BH65" s="668"/>
      <c r="BI65" s="668" t="s">
        <v>6454</v>
      </c>
      <c r="BJ65" s="668"/>
      <c r="BK65" s="668"/>
      <c r="BL65" s="668"/>
      <c r="BM65" s="668"/>
      <c r="BN65" s="668" t="s">
        <v>6386</v>
      </c>
      <c r="BO65" s="668"/>
      <c r="BP65" s="668"/>
      <c r="BQ65" s="668" t="s">
        <v>6431</v>
      </c>
      <c r="BR65" s="668" t="s">
        <v>6383</v>
      </c>
      <c r="BS65" s="655"/>
      <c r="BT65" s="668"/>
      <c r="BU65" s="668" t="s">
        <v>6383</v>
      </c>
      <c r="BV65" s="673"/>
      <c r="BW65" s="668"/>
      <c r="BX65" s="668"/>
      <c r="BY65" s="651"/>
      <c r="BZ65" s="651"/>
      <c r="CA65" s="673"/>
      <c r="CB65" s="673"/>
      <c r="CC65" s="673"/>
      <c r="CD65" s="673"/>
      <c r="CE65" s="673"/>
      <c r="CF65" s="673"/>
      <c r="CG65" s="673"/>
    </row>
    <row r="66" spans="1:85" s="661" customFormat="1" ht="15" customHeight="1">
      <c r="A66" s="625">
        <v>43065</v>
      </c>
      <c r="B66" s="603"/>
      <c r="C66" s="603"/>
      <c r="D66" s="603"/>
      <c r="E66" s="603"/>
      <c r="F66" s="603"/>
      <c r="G66" s="585"/>
      <c r="H66" s="624" t="s">
        <v>304</v>
      </c>
      <c r="I66" s="603" t="s">
        <v>3</v>
      </c>
      <c r="J66" s="603" t="s">
        <v>285</v>
      </c>
      <c r="K66" s="603">
        <v>1</v>
      </c>
      <c r="L66" s="603">
        <v>2</v>
      </c>
      <c r="M66" s="562" t="str">
        <f t="shared" si="33"/>
        <v>L</v>
      </c>
      <c r="N66" s="562">
        <f t="shared" si="34"/>
        <v>3</v>
      </c>
      <c r="O66" s="598">
        <f t="shared" si="35"/>
        <v>-1</v>
      </c>
      <c r="P66" s="562" t="str">
        <f t="shared" si="14"/>
        <v>O</v>
      </c>
      <c r="Q66" s="586">
        <f t="shared" si="40"/>
        <v>0.75</v>
      </c>
      <c r="R66" s="635">
        <f t="shared" si="41"/>
        <v>-0.5</v>
      </c>
      <c r="S66" s="600">
        <v>-0.83</v>
      </c>
      <c r="T66" s="595">
        <f t="shared" si="36"/>
        <v>-0.17000000000000004</v>
      </c>
      <c r="U66" s="601">
        <v>2.7</v>
      </c>
      <c r="V66" s="595">
        <f t="shared" si="37"/>
        <v>0.29999999999999982</v>
      </c>
      <c r="W66" s="586">
        <f t="shared" si="38"/>
        <v>0.93500000000000005</v>
      </c>
      <c r="X66" s="586">
        <f t="shared" si="39"/>
        <v>1.7650000000000001</v>
      </c>
      <c r="Y66" s="599">
        <v>13</v>
      </c>
      <c r="Z66" s="599">
        <v>19</v>
      </c>
      <c r="AA66" s="599">
        <v>6</v>
      </c>
      <c r="AB66" s="599">
        <v>4</v>
      </c>
      <c r="AC66" s="599">
        <v>44</v>
      </c>
      <c r="AD66" s="599">
        <v>56</v>
      </c>
      <c r="AE66" s="599">
        <v>3421</v>
      </c>
      <c r="AF66" s="562"/>
      <c r="AG66" s="562"/>
      <c r="AH66" s="562"/>
      <c r="AJ66" s="758" t="str">
        <f t="array" ref="AJ66">IF($K66="","",IF(SUM(IF(ISNUMBER(VALUE(RIGHT($AM66:$CO66,1))),VALUE(RIGHT($AM66:$CO66,1)),0))=$K66,"T","F"))</f>
        <v>T</v>
      </c>
      <c r="AK66" s="583">
        <f t="array" ref="AK66">IF($K66="","",SUM(IF(LEFT($AM66:$CO66,1)="s",1,0))-SUM(IF(RIGHT(LEFT($AM66:$CO66,2))="-",1,0)))</f>
        <v>0</v>
      </c>
      <c r="AL66" s="562">
        <f t="array" ref="AL66">IF($K66="","",SUM(IF(LEFT($AM66:$CO66,1)="X",1,0)))</f>
        <v>11</v>
      </c>
      <c r="AM66" s="668" t="s">
        <v>2139</v>
      </c>
      <c r="AN66" s="668" t="s">
        <v>1431</v>
      </c>
      <c r="AO66" s="668"/>
      <c r="AP66" s="668"/>
      <c r="AQ66" s="668" t="s">
        <v>1431</v>
      </c>
      <c r="AR66" s="668" t="s">
        <v>1431</v>
      </c>
      <c r="AS66" s="668" t="s">
        <v>1431</v>
      </c>
      <c r="AT66" s="668" t="s">
        <v>1431</v>
      </c>
      <c r="AU66" s="668" t="s">
        <v>2137</v>
      </c>
      <c r="AV66" s="668" t="s">
        <v>2137</v>
      </c>
      <c r="AW66" s="668"/>
      <c r="AX66" s="651"/>
      <c r="AY66" s="668" t="s">
        <v>1431</v>
      </c>
      <c r="AZ66" s="668"/>
      <c r="BA66" s="668"/>
      <c r="BB66" s="668" t="s">
        <v>6491</v>
      </c>
      <c r="BC66" s="668" t="s">
        <v>2137</v>
      </c>
      <c r="BD66" s="668" t="s">
        <v>2139</v>
      </c>
      <c r="BE66" s="671" t="s">
        <v>2207</v>
      </c>
      <c r="BF66" s="668"/>
      <c r="BG66" s="668" t="s">
        <v>2139</v>
      </c>
      <c r="BH66" s="668" t="s">
        <v>2139</v>
      </c>
      <c r="BI66" s="668" t="s">
        <v>2138</v>
      </c>
      <c r="BJ66" s="668"/>
      <c r="BK66" s="668"/>
      <c r="BL66" s="668"/>
      <c r="BM66" s="668"/>
      <c r="BN66" s="668" t="s">
        <v>2138</v>
      </c>
      <c r="BO66" s="668" t="s">
        <v>2139</v>
      </c>
      <c r="BP66" s="671"/>
      <c r="BQ66" s="668"/>
      <c r="BR66" s="668" t="s">
        <v>1431</v>
      </c>
      <c r="BS66" s="655"/>
      <c r="BT66" s="668" t="s">
        <v>2138</v>
      </c>
      <c r="BU66" s="671"/>
      <c r="BV66" s="673"/>
      <c r="BW66" s="668"/>
      <c r="BX66" s="668"/>
      <c r="BY66" s="651"/>
      <c r="BZ66" s="651"/>
      <c r="CA66" s="673"/>
      <c r="CB66" s="673"/>
      <c r="CC66" s="673"/>
      <c r="CD66" s="673"/>
      <c r="CE66" s="673"/>
      <c r="CF66" s="673"/>
      <c r="CG66" s="673"/>
    </row>
    <row r="67" spans="1:85" s="661" customFormat="1" ht="15" customHeight="1">
      <c r="A67" s="625">
        <v>43071</v>
      </c>
      <c r="B67" s="603"/>
      <c r="C67" s="603"/>
      <c r="D67" s="603"/>
      <c r="E67" s="603"/>
      <c r="F67" s="603"/>
      <c r="G67" s="585"/>
      <c r="H67" s="624" t="s">
        <v>1202</v>
      </c>
      <c r="I67" s="603" t="s">
        <v>2</v>
      </c>
      <c r="J67" s="603" t="s">
        <v>285</v>
      </c>
      <c r="K67" s="603">
        <v>0</v>
      </c>
      <c r="L67" s="603">
        <v>0</v>
      </c>
      <c r="M67" s="562" t="str">
        <f t="shared" si="33"/>
        <v>D</v>
      </c>
      <c r="N67" s="562">
        <f t="shared" si="34"/>
        <v>0</v>
      </c>
      <c r="O67" s="598">
        <f t="shared" si="35"/>
        <v>0</v>
      </c>
      <c r="P67" s="562" t="str">
        <f t="shared" si="14"/>
        <v>U</v>
      </c>
      <c r="Q67" s="586">
        <f t="shared" si="40"/>
        <v>-0.25</v>
      </c>
      <c r="R67" s="635">
        <f t="shared" si="41"/>
        <v>-0.5</v>
      </c>
      <c r="S67" s="600">
        <v>0.3</v>
      </c>
      <c r="T67" s="595">
        <f t="shared" si="36"/>
        <v>-0.3</v>
      </c>
      <c r="U67" s="601">
        <v>2.82</v>
      </c>
      <c r="V67" s="595">
        <f t="shared" si="37"/>
        <v>-2.82</v>
      </c>
      <c r="W67" s="586">
        <f t="shared" si="38"/>
        <v>1.5599999999999998</v>
      </c>
      <c r="X67" s="586">
        <f t="shared" si="39"/>
        <v>1.26</v>
      </c>
      <c r="Y67" s="599">
        <v>16</v>
      </c>
      <c r="Z67" s="599">
        <v>7</v>
      </c>
      <c r="AA67" s="599">
        <v>7</v>
      </c>
      <c r="AB67" s="599">
        <v>1</v>
      </c>
      <c r="AC67" s="599">
        <v>51</v>
      </c>
      <c r="AD67" s="599">
        <v>49</v>
      </c>
      <c r="AE67" s="599">
        <v>3421</v>
      </c>
      <c r="AF67" s="562"/>
      <c r="AG67" s="562"/>
      <c r="AH67" s="562"/>
      <c r="AJ67" s="758" t="str">
        <f t="array" ref="AJ67">IF($K67="","",IF(SUM(IF(ISNUMBER(VALUE(RIGHT($AM67:$CO67,1))),VALUE(RIGHT($AM67:$CO67,1)),0))=$K67,"T","F"))</f>
        <v>T</v>
      </c>
      <c r="AK67" s="583">
        <f t="array" ref="AK67">IF($K67="","",SUM(IF(LEFT($AM67:$CO67,1)="s",1,0))-SUM(IF(RIGHT(LEFT($AM67:$CO67,2))="-",1,0)))</f>
        <v>0</v>
      </c>
      <c r="AL67" s="562">
        <f t="array" ref="AL67">IF($K67="","",SUM(IF(LEFT($AM67:$CO67,1)="X",1,0)))</f>
        <v>11</v>
      </c>
      <c r="AM67" s="668" t="s">
        <v>2474</v>
      </c>
      <c r="AN67" s="668" t="s">
        <v>2474</v>
      </c>
      <c r="AO67" s="669" t="s">
        <v>2474</v>
      </c>
      <c r="AP67" s="668" t="s">
        <v>2474</v>
      </c>
      <c r="AQ67" s="668" t="s">
        <v>2474</v>
      </c>
      <c r="AR67" s="668" t="s">
        <v>2474</v>
      </c>
      <c r="AS67" s="668" t="s">
        <v>2474</v>
      </c>
      <c r="AT67" s="651" t="s">
        <v>2474</v>
      </c>
      <c r="AU67" s="668" t="s">
        <v>6605</v>
      </c>
      <c r="AV67" s="651" t="s">
        <v>6597</v>
      </c>
      <c r="AW67" s="668" t="s">
        <v>6597</v>
      </c>
      <c r="AX67" s="651" t="s">
        <v>126</v>
      </c>
      <c r="AY67" s="668" t="s">
        <v>2472</v>
      </c>
      <c r="AZ67" s="668" t="s">
        <v>126</v>
      </c>
      <c r="BA67" s="668" t="s">
        <v>126</v>
      </c>
      <c r="BB67" s="668" t="s">
        <v>126</v>
      </c>
      <c r="BC67" s="668" t="s">
        <v>2472</v>
      </c>
      <c r="BD67" s="668" t="s">
        <v>126</v>
      </c>
      <c r="BE67" s="668" t="s">
        <v>126</v>
      </c>
      <c r="BF67" s="668" t="s">
        <v>126</v>
      </c>
      <c r="BG67" s="668" t="s">
        <v>126</v>
      </c>
      <c r="BH67" s="668" t="s">
        <v>2472</v>
      </c>
      <c r="BI67" s="668" t="s">
        <v>126</v>
      </c>
      <c r="BJ67" s="668" t="s">
        <v>126</v>
      </c>
      <c r="BK67" s="668" t="s">
        <v>126</v>
      </c>
      <c r="BL67" s="668" t="s">
        <v>126</v>
      </c>
      <c r="BM67" s="668" t="s">
        <v>126</v>
      </c>
      <c r="BN67" s="668" t="s">
        <v>126</v>
      </c>
      <c r="BO67" s="668" t="s">
        <v>126</v>
      </c>
      <c r="BP67" s="668" t="s">
        <v>6594</v>
      </c>
      <c r="BQ67" s="668" t="s">
        <v>6606</v>
      </c>
      <c r="BR67" s="668" t="s">
        <v>2472</v>
      </c>
      <c r="BS67" s="655" t="s">
        <v>126</v>
      </c>
      <c r="BT67" s="668" t="s">
        <v>6597</v>
      </c>
      <c r="BU67" s="668"/>
      <c r="BV67" s="673"/>
      <c r="BW67" s="671"/>
      <c r="BX67" s="668"/>
      <c r="BY67" s="651"/>
      <c r="BZ67" s="651"/>
      <c r="CA67" s="673"/>
      <c r="CB67" s="673"/>
      <c r="CC67" s="673"/>
      <c r="CD67" s="673"/>
      <c r="CE67" s="673"/>
      <c r="CF67" s="673"/>
      <c r="CG67" s="673"/>
    </row>
    <row r="68" spans="1:85" s="661" customFormat="1" ht="15" customHeight="1">
      <c r="A68" s="626"/>
      <c r="B68" s="596"/>
      <c r="C68" s="596"/>
      <c r="D68" s="596"/>
      <c r="E68" s="596"/>
      <c r="F68" s="596"/>
      <c r="G68" s="591" t="str">
        <f>HYPERLINK("#"&amp;"'"&amp;IFERROR(VLOOKUP(H68,helper!$CL$29:$CM$46,2,0),"")&amp;"'!H23",IFERROR(VLOOKUP(H68,helper!$CL$29:$CM$46,2,0),""))</f>
        <v/>
      </c>
      <c r="H68" s="623"/>
      <c r="I68" s="596"/>
      <c r="J68" s="596"/>
      <c r="K68" s="596"/>
      <c r="L68" s="596"/>
      <c r="M68" s="562" t="str">
        <f t="shared" si="33"/>
        <v/>
      </c>
      <c r="N68" s="562" t="str">
        <f t="shared" si="34"/>
        <v/>
      </c>
      <c r="O68" s="598" t="str">
        <f t="shared" si="35"/>
        <v/>
      </c>
      <c r="P68" s="562" t="str">
        <f t="shared" si="14"/>
        <v/>
      </c>
      <c r="Q68" s="586"/>
      <c r="R68" s="635" t="str">
        <f t="shared" si="41"/>
        <v/>
      </c>
      <c r="S68" s="587"/>
      <c r="T68" s="595" t="str">
        <f t="shared" si="36"/>
        <v/>
      </c>
      <c r="U68" s="595"/>
      <c r="V68" s="595" t="str">
        <f t="shared" si="37"/>
        <v/>
      </c>
      <c r="W68" s="586" t="str">
        <f t="shared" si="38"/>
        <v/>
      </c>
      <c r="X68" s="586" t="str">
        <f t="shared" si="39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758"/>
      <c r="AK68" s="583"/>
      <c r="AL68" s="562"/>
      <c r="AM68" s="668"/>
      <c r="AN68" s="668"/>
      <c r="AO68" s="668"/>
      <c r="AP68" s="668"/>
      <c r="AQ68" s="668"/>
      <c r="AR68" s="668"/>
      <c r="AS68" s="668"/>
      <c r="AT68" s="651"/>
      <c r="AU68" s="668"/>
      <c r="AV68" s="651"/>
      <c r="AW68" s="668"/>
      <c r="AX68" s="651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68"/>
      <c r="BQ68" s="668"/>
      <c r="BR68" s="668"/>
      <c r="BS68" s="655"/>
      <c r="BT68" s="668"/>
      <c r="BU68" s="668"/>
      <c r="BV68" s="673"/>
      <c r="BW68" s="668"/>
      <c r="BX68" s="668"/>
      <c r="BY68" s="651"/>
      <c r="BZ68" s="651"/>
      <c r="CA68" s="673"/>
      <c r="CB68" s="673"/>
      <c r="CC68" s="673"/>
      <c r="CD68" s="673"/>
      <c r="CE68" s="673"/>
      <c r="CF68" s="673"/>
      <c r="CG68" s="673"/>
    </row>
    <row r="69" spans="1:85" s="661" customFormat="1" ht="15" customHeight="1">
      <c r="A69" s="626"/>
      <c r="B69" s="596"/>
      <c r="C69" s="596"/>
      <c r="D69" s="596"/>
      <c r="E69" s="596"/>
      <c r="F69" s="596"/>
      <c r="G69" s="591" t="str">
        <f>HYPERLINK("#"&amp;"'"&amp;IFERROR(VLOOKUP(H69,helper!$CL$29:$CM$46,2,0),"")&amp;"'!H23",IFERROR(VLOOKUP(H69,helper!$CL$29:$CM$46,2,0),""))</f>
        <v/>
      </c>
      <c r="H69" s="623"/>
      <c r="I69" s="596"/>
      <c r="J69" s="596"/>
      <c r="K69" s="596"/>
      <c r="L69" s="596"/>
      <c r="M69" s="562" t="str">
        <f t="shared" si="33"/>
        <v/>
      </c>
      <c r="N69" s="562" t="str">
        <f t="shared" si="34"/>
        <v/>
      </c>
      <c r="O69" s="598" t="str">
        <f t="shared" si="35"/>
        <v/>
      </c>
      <c r="P69" s="562" t="str">
        <f t="shared" si="14"/>
        <v/>
      </c>
      <c r="Q69" s="586"/>
      <c r="R69" s="635" t="str">
        <f t="shared" si="41"/>
        <v/>
      </c>
      <c r="S69" s="587"/>
      <c r="T69" s="595" t="str">
        <f t="shared" si="36"/>
        <v/>
      </c>
      <c r="U69" s="595"/>
      <c r="V69" s="595" t="str">
        <f t="shared" si="37"/>
        <v/>
      </c>
      <c r="W69" s="586" t="str">
        <f t="shared" si="38"/>
        <v/>
      </c>
      <c r="X69" s="586" t="str">
        <f t="shared" si="39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/>
      <c r="AK69" s="583"/>
      <c r="AL69" s="562"/>
      <c r="AM69" s="668"/>
      <c r="AN69" s="668"/>
      <c r="AO69" s="668"/>
      <c r="AP69" s="668"/>
      <c r="AQ69" s="668"/>
      <c r="AR69" s="668"/>
      <c r="AS69" s="668"/>
      <c r="AT69" s="651"/>
      <c r="AU69" s="668"/>
      <c r="AV69" s="651"/>
      <c r="AW69" s="668"/>
      <c r="AX69" s="651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68"/>
      <c r="BK69" s="668"/>
      <c r="BL69" s="668"/>
      <c r="BM69" s="671"/>
      <c r="BN69" s="668"/>
      <c r="BO69" s="668"/>
      <c r="BP69" s="668"/>
      <c r="BQ69" s="668"/>
      <c r="BR69" s="668"/>
      <c r="BS69" s="655"/>
      <c r="BT69" s="668"/>
      <c r="BU69" s="668"/>
      <c r="BV69" s="673"/>
      <c r="BW69" s="668"/>
      <c r="BX69" s="668"/>
      <c r="BY69" s="651"/>
      <c r="BZ69" s="651"/>
      <c r="CA69" s="673"/>
      <c r="CB69" s="673"/>
      <c r="CC69" s="673"/>
      <c r="CD69" s="673"/>
      <c r="CE69" s="673"/>
      <c r="CF69" s="673"/>
      <c r="CG69" s="673"/>
    </row>
    <row r="70" spans="1:85" s="661" customFormat="1" ht="15" customHeight="1">
      <c r="A70" s="625"/>
      <c r="B70" s="596"/>
      <c r="C70" s="596" t="s">
        <v>263</v>
      </c>
      <c r="D70" s="596" t="s">
        <v>2</v>
      </c>
      <c r="E70" s="596" t="s">
        <v>285</v>
      </c>
      <c r="F70" s="596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33"/>
        <v/>
      </c>
      <c r="N70" s="562" t="str">
        <f t="shared" si="34"/>
        <v/>
      </c>
      <c r="O70" s="598" t="str">
        <f t="shared" si="35"/>
        <v/>
      </c>
      <c r="P70" s="562" t="str">
        <f t="shared" si="14"/>
        <v/>
      </c>
      <c r="Q70" s="586" t="str">
        <f t="shared" si="40"/>
        <v/>
      </c>
      <c r="R70" s="635" t="str">
        <f t="shared" si="41"/>
        <v/>
      </c>
      <c r="S70" s="587"/>
      <c r="T70" s="595" t="str">
        <f t="shared" si="36"/>
        <v/>
      </c>
      <c r="U70" s="595"/>
      <c r="V70" s="595" t="str">
        <f t="shared" si="37"/>
        <v/>
      </c>
      <c r="W70" s="586" t="str">
        <f t="shared" si="38"/>
        <v/>
      </c>
      <c r="X70" s="586" t="str">
        <f t="shared" si="39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IF($K70="","",IF(SUM(IF(ISNUMBER(VALUE(RIGHT($AM70:$CO70,1))),VALUE(RIGHT($AM70:$CO70,1)),0))=$K70,"T","F"))</f>
        <v/>
      </c>
      <c r="AK70" s="583" t="str">
        <f t="array" ref="AK70">IF($K70="","",SUM(IF(LEFT($AM70:$CO70,1)="s",1,0))-SUM(IF(RIGHT(LEFT($AM70:$CO70,2))="-",1,0)))</f>
        <v/>
      </c>
      <c r="AL70" s="562" t="str">
        <f t="array" ref="AL70">IF($K70="","",SUM(IF(LEFT($AM70:$CO70,1)="X",1,0)))</f>
        <v/>
      </c>
      <c r="AM70" s="668"/>
      <c r="AN70" s="668"/>
      <c r="AO70" s="668"/>
      <c r="AP70" s="668"/>
      <c r="AQ70" s="668"/>
      <c r="AR70" s="668"/>
      <c r="AS70" s="668"/>
      <c r="AT70" s="651"/>
      <c r="AU70" s="668"/>
      <c r="AV70" s="651"/>
      <c r="AW70" s="668"/>
      <c r="AX70" s="651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81"/>
      <c r="BN70" s="671"/>
      <c r="BO70" s="671"/>
      <c r="BP70" s="668"/>
      <c r="BQ70" s="668"/>
      <c r="BR70" s="668"/>
      <c r="BS70" s="655"/>
      <c r="BT70" s="671"/>
      <c r="BU70" s="671"/>
      <c r="BV70" s="673"/>
      <c r="BW70" s="668"/>
      <c r="BX70" s="668"/>
      <c r="BY70" s="651"/>
      <c r="BZ70" s="652"/>
      <c r="CA70" s="673"/>
      <c r="CB70" s="673"/>
      <c r="CC70" s="673"/>
      <c r="CD70" s="673"/>
      <c r="CE70" s="673"/>
      <c r="CF70" s="673"/>
      <c r="CG70" s="673"/>
    </row>
    <row r="71" spans="1:85" s="661" customFormat="1" ht="15" customHeight="1">
      <c r="A71" s="625"/>
      <c r="B71" s="596"/>
      <c r="C71" s="596" t="s">
        <v>256</v>
      </c>
      <c r="D71" s="596" t="s">
        <v>3</v>
      </c>
      <c r="E71" s="596" t="s">
        <v>285</v>
      </c>
      <c r="F71" s="596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33"/>
        <v/>
      </c>
      <c r="N71" s="562" t="str">
        <f t="shared" si="34"/>
        <v/>
      </c>
      <c r="O71" s="598" t="str">
        <f t="shared" si="35"/>
        <v/>
      </c>
      <c r="P71" s="562" t="str">
        <f t="shared" si="14"/>
        <v/>
      </c>
      <c r="Q71" s="586" t="str">
        <f t="shared" si="40"/>
        <v/>
      </c>
      <c r="R71" s="635" t="str">
        <f t="shared" si="41"/>
        <v/>
      </c>
      <c r="S71" s="587"/>
      <c r="T71" s="595" t="str">
        <f t="shared" si="36"/>
        <v/>
      </c>
      <c r="U71" s="595"/>
      <c r="V71" s="595" t="str">
        <f t="shared" si="37"/>
        <v/>
      </c>
      <c r="W71" s="586" t="str">
        <f t="shared" si="38"/>
        <v/>
      </c>
      <c r="X71" s="586" t="str">
        <f t="shared" si="39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IF($K71="","",IF(SUM(IF(ISNUMBER(VALUE(RIGHT($AM71:$CO71,1))),VALUE(RIGHT($AM71:$CO71,1)),0))=$K71,"T","F"))</f>
        <v/>
      </c>
      <c r="AK71" s="583" t="str">
        <f t="array" ref="AK71">IF($K71="","",SUM(IF(LEFT($AM71:$CO71,1)="s",1,0))-SUM(IF(RIGHT(LEFT($AM71:$CO71,2))="-",1,0)))</f>
        <v/>
      </c>
      <c r="AL71" s="562" t="str">
        <f t="array" ref="AL71">IF($K71="","",SUM(IF(LEFT($AM71:$CO71,1)="X",1,0)))</f>
        <v/>
      </c>
      <c r="AM71" s="668"/>
      <c r="AN71" s="668"/>
      <c r="AO71" s="668"/>
      <c r="AP71" s="668"/>
      <c r="AQ71" s="668"/>
      <c r="AR71" s="668"/>
      <c r="AS71" s="668"/>
      <c r="AT71" s="651"/>
      <c r="AU71" s="668"/>
      <c r="AV71" s="651"/>
      <c r="AW71" s="668"/>
      <c r="AX71" s="651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71"/>
      <c r="BN71" s="668"/>
      <c r="BO71" s="668"/>
      <c r="BP71" s="668"/>
      <c r="BQ71" s="668"/>
      <c r="BR71" s="668"/>
      <c r="BS71" s="655"/>
      <c r="BT71" s="668"/>
      <c r="BU71" s="668"/>
      <c r="BV71" s="673"/>
      <c r="BW71" s="668"/>
      <c r="BX71" s="668"/>
      <c r="BY71" s="651"/>
      <c r="BZ71" s="651"/>
      <c r="CA71" s="673"/>
      <c r="CB71" s="673"/>
      <c r="CC71" s="673"/>
      <c r="CD71" s="673"/>
      <c r="CE71" s="673"/>
      <c r="CF71" s="673"/>
      <c r="CG71" s="673"/>
    </row>
    <row r="72" spans="1:85" s="661" customFormat="1" ht="15" customHeight="1">
      <c r="A72" s="625"/>
      <c r="B72" s="596"/>
      <c r="C72" s="596"/>
      <c r="D72" s="596"/>
      <c r="E72" s="596"/>
      <c r="F72" s="596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62" t="str">
        <f t="shared" si="33"/>
        <v/>
      </c>
      <c r="N72" s="562" t="str">
        <f t="shared" si="34"/>
        <v/>
      </c>
      <c r="O72" s="598" t="str">
        <f t="shared" si="35"/>
        <v/>
      </c>
      <c r="P72" s="562" t="str">
        <f t="shared" si="14"/>
        <v/>
      </c>
      <c r="Q72" s="586" t="str">
        <f t="shared" si="40"/>
        <v/>
      </c>
      <c r="R72" s="635" t="str">
        <f t="shared" si="41"/>
        <v/>
      </c>
      <c r="S72" s="587"/>
      <c r="T72" s="595" t="str">
        <f t="shared" si="36"/>
        <v/>
      </c>
      <c r="U72" s="595"/>
      <c r="V72" s="595" t="str">
        <f t="shared" si="37"/>
        <v/>
      </c>
      <c r="W72" s="586" t="str">
        <f t="shared" si="38"/>
        <v/>
      </c>
      <c r="X72" s="586" t="str">
        <f t="shared" si="39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IF($K72="","",IF(SUM(IF(ISNUMBER(VALUE(RIGHT($AM72:$CO72,1))),VALUE(RIGHT($AM72:$CO72,1)),0))=$K72,"T","F"))</f>
        <v/>
      </c>
      <c r="AK72" s="583" t="str">
        <f t="array" ref="AK72">IF($K72="","",SUM(IF(LEFT($AM72:$CO72,1)="s",1,0))-SUM(IF(RIGHT(LEFT($AM72:$CO72,2))="-",1,0)))</f>
        <v/>
      </c>
      <c r="AL72" s="562" t="str">
        <f t="array" ref="AL72">IF($K72="","",SUM(IF(LEFT($AM72:$CO72,1)="X",1,0)))</f>
        <v/>
      </c>
      <c r="AM72" s="668"/>
      <c r="AN72" s="668"/>
      <c r="AO72" s="668"/>
      <c r="AP72" s="668"/>
      <c r="AQ72" s="668"/>
      <c r="AR72" s="668"/>
      <c r="AS72" s="668"/>
      <c r="AT72" s="652"/>
      <c r="AU72" s="668"/>
      <c r="AV72" s="651"/>
      <c r="AW72" s="668"/>
      <c r="AX72" s="651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68"/>
      <c r="BQ72" s="668"/>
      <c r="BR72" s="668"/>
      <c r="BS72" s="655"/>
      <c r="BT72" s="668"/>
      <c r="BU72" s="668"/>
      <c r="BV72" s="673"/>
      <c r="BW72" s="668"/>
      <c r="BX72" s="668"/>
      <c r="BY72" s="651"/>
      <c r="BZ72" s="651"/>
      <c r="CA72" s="673"/>
      <c r="CB72" s="673"/>
      <c r="CC72" s="673"/>
      <c r="CD72" s="673"/>
      <c r="CE72" s="673"/>
      <c r="CF72" s="673"/>
      <c r="CG72" s="673"/>
    </row>
    <row r="73" spans="1:85" s="661" customFormat="1" ht="15" customHeight="1">
      <c r="A73" s="626"/>
      <c r="B73" s="596"/>
      <c r="C73" s="596"/>
      <c r="D73" s="596"/>
      <c r="E73" s="596"/>
      <c r="F73" s="596"/>
      <c r="G73" s="591" t="str">
        <f>HYPERLINK("#"&amp;"'"&amp;IFERROR(VLOOKUP(H73,helper!$CL$29:$CM$46,2,0),"")&amp;"'!H23",IFERROR(VLOOKUP(H73,helper!$CL$29:$CM$46,2,0),""))</f>
        <v/>
      </c>
      <c r="H73" s="623"/>
      <c r="I73" s="596"/>
      <c r="J73" s="596"/>
      <c r="K73" s="596"/>
      <c r="L73" s="596"/>
      <c r="M73" s="562" t="str">
        <f t="shared" si="33"/>
        <v/>
      </c>
      <c r="N73" s="562" t="str">
        <f t="shared" si="34"/>
        <v/>
      </c>
      <c r="O73" s="598" t="str">
        <f t="shared" si="35"/>
        <v/>
      </c>
      <c r="P73" s="562" t="str">
        <f t="shared" si="14"/>
        <v/>
      </c>
      <c r="Q73" s="586" t="str">
        <f t="shared" ref="Q73:Q78" si="42">IF(S73="","",IF(SIGN(S73)&lt;&gt;1,VLOOKUP(ABS(S73),SUP_HDC,3,TRUE),-VLOOKUP(ABS(S73),SUP_HDC,3,TRUE)))</f>
        <v/>
      </c>
      <c r="R73" s="635" t="str">
        <f t="shared" si="41"/>
        <v/>
      </c>
      <c r="S73" s="587"/>
      <c r="T73" s="595" t="str">
        <f t="shared" si="36"/>
        <v/>
      </c>
      <c r="U73" s="595"/>
      <c r="V73" s="595" t="str">
        <f t="shared" si="37"/>
        <v/>
      </c>
      <c r="W73" s="586" t="str">
        <f t="shared" si="38"/>
        <v/>
      </c>
      <c r="X73" s="586" t="str">
        <f t="shared" si="39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IF($K73="","",IF(SUM(IF(ISNUMBER(VALUE(RIGHT($AM73:$CO73,1))),VALUE(RIGHT($AM73:$CO73,1)),0))=$K73,"T","F"))</f>
        <v/>
      </c>
      <c r="AK73" s="583" t="str">
        <f t="array" ref="AK73">IF($K73="","",SUM(IF(LEFT($AM73:$CO73,1)="s",1,0))-SUM(IF(RIGHT(LEFT($AM73:$CO73,2))="-",1,0)))</f>
        <v/>
      </c>
      <c r="AL73" s="562" t="str">
        <f t="array" ref="AL73">IF($K73="","",SUM(IF(LEFT($AM73:$CO73,1)="X",1,0)))</f>
        <v/>
      </c>
      <c r="AM73" s="668"/>
      <c r="AN73" s="668"/>
      <c r="AO73" s="668"/>
      <c r="AP73" s="671"/>
      <c r="AQ73" s="668"/>
      <c r="AR73" s="668"/>
      <c r="AS73" s="668"/>
      <c r="AT73" s="651"/>
      <c r="AU73" s="668"/>
      <c r="AV73" s="651"/>
      <c r="AW73" s="668"/>
      <c r="AX73" s="651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68"/>
      <c r="BQ73" s="668"/>
      <c r="BR73" s="668"/>
      <c r="BS73" s="655"/>
      <c r="BT73" s="668"/>
      <c r="BU73" s="668"/>
      <c r="BV73" s="673"/>
      <c r="BW73" s="671"/>
      <c r="BX73" s="668"/>
      <c r="BY73" s="651"/>
      <c r="BZ73" s="651"/>
      <c r="CA73" s="673"/>
      <c r="CB73" s="673"/>
      <c r="CC73" s="673"/>
      <c r="CD73" s="673"/>
      <c r="CE73" s="673"/>
      <c r="CF73" s="673"/>
      <c r="CG73" s="673"/>
    </row>
    <row r="74" spans="1:85" s="661" customFormat="1" ht="15" customHeight="1">
      <c r="A74" s="626"/>
      <c r="B74" s="596"/>
      <c r="C74" s="596"/>
      <c r="D74" s="596"/>
      <c r="E74" s="596"/>
      <c r="F74" s="596"/>
      <c r="G74" s="591" t="str">
        <f>HYPERLINK("#"&amp;"'"&amp;IFERROR(VLOOKUP(H74,helper!$CL$29:$CM$46,2,0),"")&amp;"'!H23",IFERROR(VLOOKUP(H74,helper!$CL$29:$CM$46,2,0),""))</f>
        <v/>
      </c>
      <c r="H74" s="623"/>
      <c r="I74" s="596"/>
      <c r="J74" s="596"/>
      <c r="K74" s="596"/>
      <c r="L74" s="596"/>
      <c r="M74" s="562" t="str">
        <f t="shared" si="33"/>
        <v/>
      </c>
      <c r="N74" s="562" t="str">
        <f t="shared" si="34"/>
        <v/>
      </c>
      <c r="O74" s="598" t="str">
        <f t="shared" si="35"/>
        <v/>
      </c>
      <c r="P74" s="562" t="str">
        <f t="shared" si="14"/>
        <v/>
      </c>
      <c r="Q74" s="586" t="str">
        <f t="shared" si="42"/>
        <v/>
      </c>
      <c r="R74" s="635" t="str">
        <f t="shared" si="41"/>
        <v/>
      </c>
      <c r="S74" s="587"/>
      <c r="T74" s="595" t="str">
        <f t="shared" si="36"/>
        <v/>
      </c>
      <c r="U74" s="595"/>
      <c r="V74" s="595" t="str">
        <f t="shared" si="37"/>
        <v/>
      </c>
      <c r="W74" s="586" t="str">
        <f t="shared" si="38"/>
        <v/>
      </c>
      <c r="X74" s="586" t="str">
        <f t="shared" si="39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IF($K74="","",IF(SUM(IF(ISNUMBER(VALUE(RIGHT($AM74:$CO74,1))),VALUE(RIGHT($AM74:$CO74,1)),0))=$K74,"T","F"))</f>
        <v/>
      </c>
      <c r="AK74" s="583"/>
      <c r="AL74" s="562" t="str">
        <f t="array" ref="AL74">IF($K74="","",SUM(IF(LEFT($AM74:$CO74,1)="X",1,0)))</f>
        <v/>
      </c>
      <c r="AM74" s="651"/>
      <c r="AN74" s="668"/>
      <c r="AO74" s="651"/>
      <c r="AP74" s="651"/>
      <c r="AQ74" s="668"/>
      <c r="AR74" s="651"/>
      <c r="AS74" s="668"/>
      <c r="AT74" s="680"/>
      <c r="AU74" s="668"/>
      <c r="AV74" s="651"/>
      <c r="AW74" s="668"/>
      <c r="AX74" s="651"/>
      <c r="AY74" s="651"/>
      <c r="AZ74" s="668"/>
      <c r="BA74" s="651"/>
      <c r="BB74" s="651"/>
      <c r="BC74" s="668"/>
      <c r="BD74" s="668"/>
      <c r="BE74" s="668"/>
      <c r="BF74" s="651"/>
      <c r="BG74" s="651"/>
      <c r="BH74" s="651"/>
      <c r="BI74" s="668"/>
      <c r="BJ74" s="651"/>
      <c r="BK74" s="651"/>
      <c r="BL74" s="651"/>
      <c r="BM74" s="651"/>
      <c r="BN74" s="668"/>
      <c r="BO74" s="668"/>
      <c r="BP74" s="651"/>
      <c r="BQ74" s="668"/>
      <c r="BR74" s="668"/>
      <c r="BS74" s="655"/>
      <c r="BT74" s="668"/>
      <c r="BU74" s="668"/>
      <c r="BV74" s="673"/>
      <c r="BW74" s="651"/>
      <c r="BX74" s="651"/>
      <c r="BY74" s="651"/>
      <c r="BZ74" s="668"/>
      <c r="CA74" s="673"/>
      <c r="CB74" s="673"/>
      <c r="CC74" s="673"/>
      <c r="CD74" s="673"/>
      <c r="CE74" s="673"/>
      <c r="CF74" s="673"/>
      <c r="CG74" s="673"/>
    </row>
    <row r="75" spans="1:85" s="661" customFormat="1" ht="15" customHeight="1">
      <c r="A75" s="625"/>
      <c r="B75" s="603"/>
      <c r="C75" s="603"/>
      <c r="D75" s="603"/>
      <c r="E75" s="603"/>
      <c r="F75" s="603"/>
      <c r="G75" s="591"/>
      <c r="H75" s="624"/>
      <c r="I75" s="603"/>
      <c r="J75" s="603"/>
      <c r="K75" s="603"/>
      <c r="L75" s="603"/>
      <c r="M75" s="562" t="str">
        <f t="shared" si="33"/>
        <v/>
      </c>
      <c r="N75" s="562" t="str">
        <f t="shared" si="34"/>
        <v/>
      </c>
      <c r="O75" s="598" t="str">
        <f t="shared" si="35"/>
        <v/>
      </c>
      <c r="P75" s="562" t="str">
        <f t="shared" si="14"/>
        <v/>
      </c>
      <c r="Q75" s="586" t="str">
        <f t="shared" si="42"/>
        <v/>
      </c>
      <c r="R75" s="635" t="str">
        <f>IF(Q75="","",IF((K75-L75+Q75)&gt;=0.5,1,IF((K75-L75+Q75)=0.25,0.5,IF((K75-L75+Q75)&lt;=-0.5,-1,IF((K75-L75+Q75)=-0.25,-0.5,0)))))</f>
        <v/>
      </c>
      <c r="S75" s="587"/>
      <c r="T75" s="595" t="str">
        <f>IF(ISBLANK(S75),"",K75-L75-S75)</f>
        <v/>
      </c>
      <c r="U75" s="595"/>
      <c r="V75" s="595" t="str">
        <f>IF(ISBLANK(U75),"",K75+L75-U75)</f>
        <v/>
      </c>
      <c r="W75" s="586" t="str">
        <f t="shared" ref="W75:W78" si="43">IF(S75="","",(S75+U75)/2)</f>
        <v/>
      </c>
      <c r="X75" s="586" t="str">
        <f t="shared" ref="X75:X78" si="44">IF(W75="","",U75-W75)</f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IF($K75="","",IF(SUM(IF(ISNUMBER(VALUE(RIGHT($AM75:$CO75,1))),VALUE(RIGHT($AM75:$CO75,1)),0))=$K75,"T","F"))</f>
        <v/>
      </c>
      <c r="AK75" s="583" t="str">
        <f t="array" ref="AK75">IF($K75="","",SUM(IF(LEFT($AM75:$CO75,1)="s",1,0))-SUM(IF(RIGHT(LEFT($AM75:$CO75,2))="-",1,0)))</f>
        <v/>
      </c>
      <c r="AL75" s="562" t="str">
        <f t="array" ref="AL75">IF($K75="","",SUM(IF(LEFT($AM75:$CO75,1)="X",1,0)))</f>
        <v/>
      </c>
      <c r="AM75" s="668"/>
      <c r="AN75" s="668"/>
      <c r="AO75" s="668"/>
      <c r="AP75" s="668"/>
      <c r="AQ75" s="668"/>
      <c r="AR75" s="668"/>
      <c r="AS75" s="668"/>
      <c r="AT75" s="651"/>
      <c r="AU75" s="668"/>
      <c r="AV75" s="651"/>
      <c r="AW75" s="668"/>
      <c r="AX75" s="651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68"/>
      <c r="BR75" s="668"/>
      <c r="BS75" s="655"/>
      <c r="BT75" s="668"/>
      <c r="BU75" s="668"/>
      <c r="BV75" s="673"/>
      <c r="BW75" s="668"/>
      <c r="BX75" s="668"/>
      <c r="BY75" s="651"/>
      <c r="BZ75" s="651"/>
      <c r="CA75" s="673"/>
      <c r="CB75" s="673"/>
      <c r="CC75" s="673"/>
      <c r="CD75" s="673"/>
      <c r="CE75" s="673"/>
      <c r="CF75" s="673"/>
      <c r="CG75" s="673"/>
    </row>
    <row r="76" spans="1:85" s="661" customFormat="1" ht="15" customHeight="1">
      <c r="A76" s="594"/>
      <c r="B76" s="576"/>
      <c r="C76" s="576"/>
      <c r="D76" s="576"/>
      <c r="E76" s="576"/>
      <c r="F76" s="576"/>
      <c r="G76" s="591"/>
      <c r="H76" s="590"/>
      <c r="I76" s="576"/>
      <c r="J76" s="576"/>
      <c r="K76" s="576"/>
      <c r="L76" s="576"/>
      <c r="M76" s="562" t="str">
        <f t="shared" si="33"/>
        <v/>
      </c>
      <c r="N76" s="562" t="str">
        <f t="shared" si="34"/>
        <v/>
      </c>
      <c r="O76" s="598" t="str">
        <f t="shared" si="35"/>
        <v/>
      </c>
      <c r="P76" s="562" t="str">
        <f t="shared" si="14"/>
        <v/>
      </c>
      <c r="Q76" s="586" t="str">
        <f t="shared" si="42"/>
        <v/>
      </c>
      <c r="R76" s="635" t="str">
        <f>IF(Q76="","",IF((K76-L76+Q76)&gt;=0.5,1,IF((K76-L76+Q76)=0.25,0.5,IF((K76-L76+Q76)&lt;=-0.5,-1,IF((K76-L76+Q76)=-0.25,-0.5,0)))))</f>
        <v/>
      </c>
      <c r="S76" s="587"/>
      <c r="T76" s="595" t="str">
        <f>IF(ISBLANK(S76),"",K76-L76-S76)</f>
        <v/>
      </c>
      <c r="U76" s="595"/>
      <c r="V76" s="595" t="str">
        <f>IF(ISBLANK(U76),"",K76+L76-U76)</f>
        <v/>
      </c>
      <c r="W76" s="586" t="str">
        <f t="shared" si="43"/>
        <v/>
      </c>
      <c r="X76" s="586" t="str">
        <f t="shared" si="44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IF($K76="","",IF(SUM(IF(ISNUMBER(VALUE(RIGHT($AM76:$CO76,1))),VALUE(RIGHT($AM76:$CO76,1)),0))=$K76,"T","F"))</f>
        <v/>
      </c>
      <c r="AK76" s="583" t="str">
        <f t="array" ref="AK76">IF($K76="","",SUM(IF(LEFT($AM76:$CO76,1)="s",1,0))-SUM(IF(RIGHT(LEFT($AM76:$CO76,2))="-",1,0)))</f>
        <v/>
      </c>
      <c r="AL76" s="562" t="str">
        <f t="array" ref="AL76">IF($K76="","",SUM(IF(LEFT($AM76:$CO76,1)="X",1,0)))</f>
        <v/>
      </c>
      <c r="AM76" s="668"/>
      <c r="AN76" s="668"/>
      <c r="AO76" s="668"/>
      <c r="AP76" s="668"/>
      <c r="AQ76" s="668"/>
      <c r="AR76" s="668"/>
      <c r="AS76" s="668"/>
      <c r="AT76" s="651"/>
      <c r="AU76" s="668"/>
      <c r="AV76" s="653"/>
      <c r="AW76" s="668"/>
      <c r="AX76" s="653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55"/>
      <c r="BT76" s="668"/>
      <c r="BU76" s="668"/>
      <c r="BV76" s="673"/>
      <c r="BW76" s="668"/>
      <c r="BX76" s="668"/>
      <c r="BY76" s="653"/>
      <c r="BZ76" s="653"/>
      <c r="CA76" s="673"/>
      <c r="CB76" s="673"/>
      <c r="CC76" s="673"/>
      <c r="CD76" s="673"/>
      <c r="CE76" s="673"/>
      <c r="CF76" s="673"/>
      <c r="CG76" s="673"/>
    </row>
    <row r="77" spans="1:85" s="661" customFormat="1" ht="15" customHeight="1">
      <c r="A77" s="594"/>
      <c r="B77" s="576"/>
      <c r="C77" s="576"/>
      <c r="D77" s="576"/>
      <c r="E77" s="576"/>
      <c r="F77" s="576"/>
      <c r="G77" s="576"/>
      <c r="H77" s="590"/>
      <c r="I77" s="576"/>
      <c r="J77" s="576"/>
      <c r="K77" s="576"/>
      <c r="L77" s="576"/>
      <c r="M77" s="562" t="str">
        <f t="shared" si="33"/>
        <v/>
      </c>
      <c r="N77" s="562" t="str">
        <f t="shared" si="34"/>
        <v/>
      </c>
      <c r="O77" s="598" t="str">
        <f t="shared" si="35"/>
        <v/>
      </c>
      <c r="P77" s="562" t="str">
        <f t="shared" si="14"/>
        <v/>
      </c>
      <c r="Q77" s="586" t="str">
        <f t="shared" si="42"/>
        <v/>
      </c>
      <c r="R77" s="635" t="str">
        <f>IF(Q77="","",IF((K77-L77+Q77)&gt;=0.5,1,IF((K77-L77+Q77)=0.25,0.5,IF((K77-L77+Q77)&lt;=-0.5,-1,IF((K77-L77+Q77)=-0.25,-0.5,0)))))</f>
        <v/>
      </c>
      <c r="S77" s="587"/>
      <c r="T77" s="595" t="str">
        <f>IF(ISBLANK(S77),"",K77-L77-S77)</f>
        <v/>
      </c>
      <c r="U77" s="595"/>
      <c r="V77" s="595" t="str">
        <f>IF(ISBLANK(U77),"",K77+L77-U77)</f>
        <v/>
      </c>
      <c r="W77" s="586" t="str">
        <f t="shared" si="43"/>
        <v/>
      </c>
      <c r="X77" s="586" t="str">
        <f t="shared" si="44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IF($K77="","",IF(SUM(IF(ISNUMBER(VALUE(RIGHT($AM77:$CO77,1))),VALUE(RIGHT($AM77:$CO77,1)),0))=$K77,"T","F"))</f>
        <v/>
      </c>
      <c r="AK77" s="583" t="str">
        <f t="array" ref="AK77">IF($K77="","",SUM(IF(LEFT($AM77:$CO77,1)="s",1,0))-SUM(IF(RIGHT(LEFT($AM77:$CO77,2))="-",1,0)))</f>
        <v/>
      </c>
      <c r="AL77" s="562" t="str">
        <f t="array" ref="AL77">IF($K77="","",SUM(IF(LEFT($AM77:$CO77,1)="X",1,0)))</f>
        <v/>
      </c>
      <c r="AM77" s="668"/>
      <c r="AN77" s="668"/>
      <c r="AO77" s="668"/>
      <c r="AP77" s="668"/>
      <c r="AQ77" s="668"/>
      <c r="AR77" s="668"/>
      <c r="AS77" s="668"/>
      <c r="AT77" s="651"/>
      <c r="AU77" s="668"/>
      <c r="AV77" s="653"/>
      <c r="AW77" s="668"/>
      <c r="AX77" s="653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55"/>
      <c r="BT77" s="668"/>
      <c r="BU77" s="668"/>
      <c r="BV77" s="673"/>
      <c r="BW77" s="668"/>
      <c r="BX77" s="668"/>
      <c r="BY77" s="653"/>
      <c r="BZ77" s="653"/>
      <c r="CA77" s="673"/>
      <c r="CB77" s="673"/>
      <c r="CC77" s="673"/>
      <c r="CD77" s="673"/>
      <c r="CE77" s="673"/>
      <c r="CF77" s="673"/>
      <c r="CG77" s="673"/>
    </row>
    <row r="78" spans="1:85" s="661" customFormat="1" ht="14.25">
      <c r="A78" s="676"/>
      <c r="E78" s="584" t="str">
        <f>IF(J78=Table!$C$1,VLOOKUP(H78,Table!$B$38:$AO$61,Table!$AO$35-1,FALSE),"")</f>
        <v/>
      </c>
      <c r="F78" s="555"/>
      <c r="G78" s="574"/>
      <c r="H78" s="590"/>
      <c r="I78" s="576"/>
      <c r="J78" s="576"/>
      <c r="K78" s="576"/>
      <c r="L78" s="576"/>
      <c r="M78" s="562"/>
      <c r="N78" s="562"/>
      <c r="O78" s="598"/>
      <c r="P78" s="562"/>
      <c r="Q78" s="586" t="str">
        <f t="shared" si="42"/>
        <v/>
      </c>
      <c r="R78" s="635" t="str">
        <f>IF(Q78="","",IF((K31-L31+Q78)&gt;=0.5,1,IF((K31-L31+Q78)=0.25,0.5,IF((K31-L31+Q78)&lt;=-0.5,-1,IF((K31-L31+Q78)=-0.25,-0.5,0)))))</f>
        <v/>
      </c>
      <c r="S78" s="587"/>
      <c r="T78" s="588"/>
      <c r="U78" s="588"/>
      <c r="V78" s="588"/>
      <c r="W78" s="586" t="str">
        <f t="shared" si="43"/>
        <v/>
      </c>
      <c r="X78" s="586" t="str">
        <f t="shared" si="44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IF($K78="","",IF(SUM(IF(ISNUMBER(VALUE(RIGHT($AM78:$CO78,1))),VALUE(RIGHT($AM78:$CO78,1)),0))=$K78,"T","F"))</f>
        <v/>
      </c>
      <c r="AK78" s="583" t="str">
        <f t="array" ref="AK78">IF($K78="","",SUM(IF(LEFT($AM78:$CO78,1)="s",1,0))-SUM(IF(RIGHT(LEFT($AM78:$CO78,2))="-",1,0)))</f>
        <v/>
      </c>
      <c r="AL78" s="562" t="str">
        <f t="array" ref="AL78">IF($K78="","",SUM(IF(LEFT($AM78:$CO78,1)="X",1,0)))</f>
        <v/>
      </c>
      <c r="AM78" s="668"/>
      <c r="AN78" s="668"/>
      <c r="AO78" s="668"/>
      <c r="AP78" s="668"/>
      <c r="AQ78" s="668"/>
      <c r="AR78" s="668"/>
      <c r="AS78" s="668"/>
      <c r="AT78" s="653"/>
      <c r="AU78" s="668"/>
      <c r="AV78" s="653"/>
      <c r="AW78" s="668"/>
      <c r="AX78" s="653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55"/>
      <c r="BT78" s="668"/>
      <c r="BU78" s="668"/>
      <c r="BV78" s="673"/>
      <c r="BW78" s="668"/>
      <c r="BX78" s="668"/>
      <c r="BY78" s="653"/>
      <c r="BZ78" s="653"/>
      <c r="CA78" s="673"/>
      <c r="CB78" s="673"/>
      <c r="CC78" s="673"/>
      <c r="CD78" s="673"/>
      <c r="CE78" s="673"/>
      <c r="CF78" s="673"/>
      <c r="CG78" s="673"/>
    </row>
    <row r="79" spans="1:85" s="661" customFormat="1" ht="14.25">
      <c r="A79" s="676"/>
      <c r="E79" s="584" t="str">
        <f>IF(J79=Table!$C$1,VLOOKUP(H79,Table!$B$38:$AO$61,Table!$AO$35-1,FALSE),"")</f>
        <v/>
      </c>
      <c r="F79" s="555"/>
      <c r="G79" s="574"/>
      <c r="H79" s="590"/>
      <c r="I79" s="576"/>
      <c r="J79" s="576"/>
      <c r="K79" s="576"/>
      <c r="L79" s="576"/>
      <c r="M79" s="562"/>
      <c r="N79" s="562"/>
      <c r="O79" s="598"/>
      <c r="P79" s="562"/>
      <c r="Q79" s="586"/>
      <c r="R79" s="635"/>
      <c r="S79" s="587"/>
      <c r="T79" s="588"/>
      <c r="U79" s="588"/>
      <c r="V79" s="588"/>
      <c r="W79" s="586"/>
      <c r="X79" s="586"/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/>
      <c r="AK79" s="583"/>
      <c r="AL79" s="562"/>
      <c r="AM79" s="668"/>
      <c r="AN79" s="668"/>
      <c r="AO79" s="668"/>
      <c r="AP79" s="668"/>
      <c r="AQ79" s="668"/>
      <c r="AR79" s="668"/>
      <c r="AS79" s="668"/>
      <c r="AT79" s="673"/>
      <c r="AU79" s="668"/>
      <c r="AV79" s="655"/>
      <c r="AW79" s="668"/>
      <c r="AX79" s="673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73"/>
      <c r="BT79" s="668"/>
      <c r="BU79" s="668"/>
      <c r="BV79" s="673"/>
      <c r="BW79" s="668"/>
      <c r="BX79" s="668"/>
      <c r="BY79" s="673"/>
      <c r="BZ79" s="673"/>
      <c r="CA79" s="673"/>
      <c r="CB79" s="673"/>
      <c r="CC79" s="673"/>
      <c r="CD79" s="673"/>
      <c r="CE79" s="673"/>
      <c r="CF79" s="673"/>
      <c r="CG79" s="673"/>
    </row>
    <row r="80" spans="1:85" s="661" customFormat="1" ht="14.25">
      <c r="A80" s="676"/>
      <c r="E80" s="584" t="str">
        <f>IF(J80=Table!$C$1,VLOOKUP(H80,Table!$B$38:$AO$61,Table!$AO$35-1,FALSE),"")</f>
        <v/>
      </c>
      <c r="F80" s="555"/>
      <c r="G80" s="574"/>
      <c r="H80" s="590"/>
      <c r="I80" s="576"/>
      <c r="J80" s="576"/>
      <c r="K80" s="576"/>
      <c r="L80" s="576"/>
      <c r="M80" s="562"/>
      <c r="N80" s="562"/>
      <c r="O80" s="598"/>
      <c r="P80" s="562"/>
      <c r="Q80" s="586"/>
      <c r="R80" s="635"/>
      <c r="S80" s="586"/>
      <c r="T80" s="588"/>
      <c r="U80" s="588"/>
      <c r="V80" s="588"/>
      <c r="W80" s="586"/>
      <c r="X80" s="586"/>
      <c r="Y80" s="562"/>
      <c r="Z80" s="562"/>
      <c r="AA80" s="562"/>
      <c r="AB80" s="562"/>
      <c r="AC80" s="562"/>
      <c r="AD80" s="562"/>
      <c r="AE80" s="562"/>
      <c r="AF80" s="562"/>
      <c r="AG80" s="562"/>
      <c r="AH80" s="562"/>
      <c r="AJ80" s="582"/>
      <c r="AK80" s="583"/>
      <c r="AL80" s="562"/>
      <c r="AM80" s="668"/>
      <c r="AN80" s="668"/>
      <c r="AO80" s="668"/>
      <c r="AP80" s="668"/>
      <c r="AQ80" s="668"/>
      <c r="AR80" s="668"/>
      <c r="AS80" s="668"/>
      <c r="AT80" s="673"/>
      <c r="AU80" s="668"/>
      <c r="AV80" s="655"/>
      <c r="AW80" s="668"/>
      <c r="AX80" s="673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73"/>
      <c r="BT80" s="668"/>
      <c r="BU80" s="668"/>
      <c r="BV80" s="673"/>
      <c r="BW80" s="668"/>
      <c r="BX80" s="668"/>
      <c r="BY80" s="673"/>
      <c r="BZ80" s="673"/>
      <c r="CA80" s="673"/>
      <c r="CB80" s="673"/>
      <c r="CC80" s="673"/>
      <c r="CD80" s="673"/>
      <c r="CE80" s="673"/>
      <c r="CF80" s="673"/>
      <c r="CG80" s="673"/>
    </row>
    <row r="81" spans="1:85" s="661" customFormat="1" ht="14.25">
      <c r="A81" s="676"/>
      <c r="E81" s="584" t="str">
        <f>IF(J81=Table!$C$1,VLOOKUP(H81,Table!$B$38:$AO$61,Table!$AO$35-1,FALSE),"")</f>
        <v/>
      </c>
      <c r="F81" s="555"/>
      <c r="G81" s="574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635"/>
      <c r="S81" s="586"/>
      <c r="T81" s="588"/>
      <c r="U81" s="588"/>
      <c r="V81" s="588"/>
      <c r="W81" s="586"/>
      <c r="X81" s="586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73"/>
      <c r="AU81" s="668"/>
      <c r="AV81" s="655"/>
      <c r="AW81" s="668"/>
      <c r="AX81" s="673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68"/>
      <c r="BR81" s="668"/>
      <c r="BS81" s="673"/>
      <c r="BT81" s="668"/>
      <c r="BU81" s="668"/>
      <c r="BV81" s="673"/>
      <c r="BW81" s="668"/>
      <c r="BX81" s="668"/>
      <c r="BY81" s="673"/>
      <c r="BZ81" s="673"/>
      <c r="CA81" s="673"/>
      <c r="CB81" s="673"/>
      <c r="CC81" s="673"/>
      <c r="CD81" s="673"/>
      <c r="CE81" s="673"/>
      <c r="CF81" s="673"/>
      <c r="CG81" s="673"/>
    </row>
    <row r="82" spans="1:85" s="661" customFormat="1" ht="14.25">
      <c r="A82" s="676"/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86"/>
      <c r="X82" s="586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73"/>
      <c r="AU82" s="668"/>
      <c r="AV82" s="655"/>
      <c r="AW82" s="668"/>
      <c r="AX82" s="673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68"/>
      <c r="BR82" s="668"/>
      <c r="BS82" s="673"/>
      <c r="BT82" s="668"/>
      <c r="BU82" s="668"/>
      <c r="BV82" s="673"/>
      <c r="BW82" s="668"/>
      <c r="BX82" s="668"/>
      <c r="BY82" s="673"/>
      <c r="BZ82" s="673"/>
      <c r="CA82" s="673"/>
      <c r="CB82" s="673"/>
      <c r="CC82" s="673"/>
      <c r="CD82" s="673"/>
      <c r="CE82" s="673"/>
      <c r="CF82" s="673"/>
      <c r="CG82" s="673"/>
    </row>
    <row r="83" spans="1:85" s="661" customFormat="1" ht="14.25"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86"/>
      <c r="X83" s="586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73"/>
      <c r="AU83" s="668"/>
      <c r="AV83" s="655"/>
      <c r="AW83" s="668"/>
      <c r="AX83" s="673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68"/>
      <c r="BR83" s="668"/>
      <c r="BS83" s="673"/>
      <c r="BT83" s="668"/>
      <c r="BU83" s="668"/>
      <c r="BV83" s="673"/>
      <c r="BW83" s="668"/>
      <c r="BX83" s="668"/>
      <c r="BY83" s="673"/>
      <c r="BZ83" s="673"/>
      <c r="CA83" s="673"/>
      <c r="CB83" s="673"/>
      <c r="CC83" s="673"/>
      <c r="CD83" s="673"/>
      <c r="CE83" s="673"/>
      <c r="CF83" s="673"/>
      <c r="CG83" s="673"/>
    </row>
    <row r="84" spans="1:85" s="661" customFormat="1" ht="14.25"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86"/>
      <c r="X84" s="586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73"/>
      <c r="AU84" s="668"/>
      <c r="AV84" s="655"/>
      <c r="AW84" s="668"/>
      <c r="AX84" s="673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68"/>
      <c r="BR84" s="668"/>
      <c r="BS84" s="673"/>
      <c r="BT84" s="668"/>
      <c r="BU84" s="668"/>
      <c r="BV84" s="673"/>
      <c r="BW84" s="668"/>
      <c r="BX84" s="668"/>
      <c r="BY84" s="673"/>
      <c r="BZ84" s="673"/>
      <c r="CA84" s="673"/>
      <c r="CB84" s="673"/>
      <c r="CC84" s="673"/>
      <c r="CD84" s="673"/>
      <c r="CE84" s="673"/>
      <c r="CF84" s="673"/>
      <c r="CG84" s="673"/>
    </row>
    <row r="85" spans="1:85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73"/>
      <c r="AU85" s="668"/>
      <c r="AV85" s="655"/>
      <c r="AW85" s="668"/>
      <c r="AX85" s="673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68"/>
      <c r="BR85" s="668"/>
      <c r="BS85" s="673"/>
      <c r="BT85" s="668"/>
      <c r="BU85" s="668"/>
      <c r="BV85" s="673"/>
      <c r="BW85" s="668"/>
      <c r="BX85" s="668"/>
      <c r="BY85" s="673"/>
      <c r="BZ85" s="673"/>
      <c r="CA85" s="673"/>
      <c r="CB85" s="673"/>
      <c r="CC85" s="673"/>
      <c r="CD85" s="673"/>
      <c r="CE85" s="673"/>
      <c r="CF85" s="673"/>
      <c r="CG85" s="673"/>
    </row>
    <row r="86" spans="1:85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73"/>
      <c r="AU86" s="668"/>
      <c r="AV86" s="655"/>
      <c r="AW86" s="668"/>
      <c r="AX86" s="673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68"/>
      <c r="BR86" s="668"/>
      <c r="BS86" s="673"/>
      <c r="BT86" s="668"/>
      <c r="BU86" s="668"/>
      <c r="BV86" s="673"/>
      <c r="BW86" s="668"/>
      <c r="BX86" s="668"/>
      <c r="BY86" s="673"/>
      <c r="BZ86" s="673"/>
      <c r="CA86" s="673"/>
      <c r="CB86" s="673"/>
      <c r="CC86" s="673"/>
      <c r="CD86" s="673"/>
      <c r="CE86" s="673"/>
      <c r="CF86" s="673"/>
      <c r="CG86" s="673"/>
    </row>
    <row r="87" spans="1:85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73"/>
      <c r="AU87" s="668"/>
      <c r="AV87" s="655"/>
      <c r="AW87" s="668"/>
      <c r="AX87" s="673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68"/>
      <c r="BS87" s="673"/>
      <c r="BT87" s="668"/>
      <c r="BU87" s="668"/>
      <c r="BV87" s="673"/>
      <c r="BW87" s="668"/>
      <c r="BX87" s="668"/>
      <c r="BY87" s="673"/>
      <c r="BZ87" s="673"/>
      <c r="CA87" s="673"/>
      <c r="CB87" s="673"/>
      <c r="CC87" s="673"/>
      <c r="CD87" s="673"/>
      <c r="CE87" s="673"/>
      <c r="CF87" s="673"/>
      <c r="CG87" s="673"/>
    </row>
    <row r="88" spans="1:85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73"/>
      <c r="AU88" s="668"/>
      <c r="AV88" s="668"/>
      <c r="AW88" s="668"/>
      <c r="AX88" s="673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68"/>
      <c r="BR88" s="668"/>
      <c r="BS88" s="673"/>
      <c r="BT88" s="668"/>
      <c r="BU88" s="668"/>
      <c r="BV88" s="673"/>
      <c r="BW88" s="668"/>
      <c r="BX88" s="668"/>
      <c r="BY88" s="673"/>
      <c r="BZ88" s="673"/>
      <c r="CA88" s="673"/>
      <c r="CB88" s="673"/>
      <c r="CC88" s="673"/>
      <c r="CD88" s="673"/>
      <c r="CE88" s="673"/>
      <c r="CF88" s="673"/>
      <c r="CG88" s="673"/>
    </row>
    <row r="89" spans="1:85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73"/>
      <c r="AU89" s="668"/>
      <c r="AV89" s="668"/>
      <c r="AW89" s="668"/>
      <c r="AX89" s="673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68"/>
      <c r="BS89" s="673"/>
      <c r="BT89" s="668"/>
      <c r="BU89" s="668"/>
      <c r="BV89" s="673"/>
      <c r="BW89" s="668"/>
      <c r="BX89" s="668"/>
      <c r="BY89" s="673"/>
      <c r="BZ89" s="673"/>
      <c r="CA89" s="673"/>
      <c r="CB89" s="673"/>
      <c r="CC89" s="673"/>
      <c r="CD89" s="673"/>
      <c r="CE89" s="673"/>
      <c r="CF89" s="673"/>
      <c r="CG89" s="673"/>
    </row>
    <row r="90" spans="1:85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73"/>
      <c r="AU90" s="668"/>
      <c r="AV90" s="668"/>
      <c r="AW90" s="668"/>
      <c r="AX90" s="673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68"/>
      <c r="BS90" s="673"/>
      <c r="BT90" s="668"/>
      <c r="BU90" s="668"/>
      <c r="BV90" s="673"/>
      <c r="BW90" s="668"/>
      <c r="BX90" s="668"/>
      <c r="BY90" s="673"/>
      <c r="BZ90" s="673"/>
      <c r="CA90" s="673"/>
      <c r="CB90" s="673"/>
      <c r="CC90" s="673"/>
      <c r="CD90" s="673"/>
      <c r="CE90" s="673"/>
      <c r="CF90" s="673"/>
      <c r="CG90" s="673"/>
    </row>
    <row r="91" spans="1:85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73"/>
      <c r="AU91" s="668"/>
      <c r="AV91" s="668"/>
      <c r="AW91" s="668"/>
      <c r="AX91" s="673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68"/>
      <c r="BS91" s="673"/>
      <c r="BT91" s="668"/>
      <c r="BU91" s="668"/>
      <c r="BV91" s="673"/>
      <c r="BW91" s="668"/>
      <c r="BX91" s="668"/>
      <c r="BY91" s="673"/>
      <c r="BZ91" s="673"/>
      <c r="CA91" s="673"/>
      <c r="CB91" s="673"/>
      <c r="CC91" s="673"/>
      <c r="CD91" s="673"/>
      <c r="CE91" s="673"/>
      <c r="CF91" s="673"/>
      <c r="CG91" s="673"/>
    </row>
    <row r="92" spans="1:85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73"/>
      <c r="AU92" s="668"/>
      <c r="AV92" s="668"/>
      <c r="AW92" s="668"/>
      <c r="AX92" s="673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68"/>
      <c r="BS92" s="673"/>
      <c r="BT92" s="668"/>
      <c r="BU92" s="668"/>
      <c r="BV92" s="673"/>
      <c r="BW92" s="668"/>
      <c r="BX92" s="668"/>
      <c r="BY92" s="673"/>
      <c r="BZ92" s="673"/>
      <c r="CA92" s="673"/>
      <c r="CB92" s="673"/>
      <c r="CC92" s="673"/>
      <c r="CD92" s="673"/>
      <c r="CE92" s="673"/>
      <c r="CF92" s="673"/>
      <c r="CG92" s="673"/>
    </row>
    <row r="93" spans="1:85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73"/>
      <c r="AU93" s="668"/>
      <c r="AV93" s="668"/>
      <c r="AW93" s="668"/>
      <c r="AX93" s="673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68"/>
      <c r="BS93" s="673"/>
      <c r="BT93" s="668"/>
      <c r="BU93" s="668"/>
      <c r="BV93" s="673"/>
      <c r="BW93" s="668"/>
      <c r="BX93" s="668"/>
      <c r="BY93" s="673"/>
      <c r="BZ93" s="673"/>
      <c r="CA93" s="673"/>
      <c r="CB93" s="673"/>
      <c r="CC93" s="673"/>
      <c r="CD93" s="673"/>
      <c r="CE93" s="673"/>
      <c r="CF93" s="673"/>
      <c r="CG93" s="673"/>
    </row>
    <row r="94" spans="1:85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73"/>
      <c r="AU94" s="668"/>
      <c r="AV94" s="668"/>
      <c r="AW94" s="668"/>
      <c r="AX94" s="673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68"/>
      <c r="BS94" s="673"/>
      <c r="BT94" s="668"/>
      <c r="BU94" s="668"/>
      <c r="BV94" s="673"/>
      <c r="BW94" s="668"/>
      <c r="BX94" s="668"/>
      <c r="BY94" s="673"/>
      <c r="BZ94" s="673"/>
      <c r="CA94" s="673"/>
      <c r="CB94" s="673"/>
      <c r="CC94" s="673"/>
      <c r="CD94" s="673"/>
      <c r="CE94" s="673"/>
      <c r="CF94" s="673"/>
      <c r="CG94" s="673"/>
    </row>
    <row r="95" spans="1:85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73"/>
      <c r="AU95" s="668"/>
      <c r="AV95" s="668"/>
      <c r="AW95" s="668"/>
      <c r="AX95" s="673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68"/>
      <c r="BS95" s="673"/>
      <c r="BT95" s="668"/>
      <c r="BU95" s="668"/>
      <c r="BV95" s="673"/>
      <c r="BW95" s="668"/>
      <c r="BX95" s="668"/>
      <c r="BY95" s="673"/>
      <c r="BZ95" s="673"/>
      <c r="CA95" s="673"/>
      <c r="CB95" s="673"/>
      <c r="CC95" s="673"/>
      <c r="CD95" s="673"/>
      <c r="CE95" s="673"/>
      <c r="CF95" s="673"/>
      <c r="CG95" s="673"/>
    </row>
    <row r="96" spans="1:85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73"/>
      <c r="AU96" s="668"/>
      <c r="AV96" s="668"/>
      <c r="AW96" s="668"/>
      <c r="AX96" s="673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68"/>
      <c r="BS96" s="673"/>
      <c r="BT96" s="668"/>
      <c r="BU96" s="668"/>
      <c r="BV96" s="673"/>
      <c r="BW96" s="668"/>
      <c r="BX96" s="668"/>
      <c r="BY96" s="673"/>
      <c r="BZ96" s="673"/>
      <c r="CA96" s="673"/>
      <c r="CB96" s="673"/>
      <c r="CC96" s="673"/>
      <c r="CD96" s="673"/>
      <c r="CE96" s="673"/>
      <c r="CF96" s="673"/>
      <c r="CG96" s="673"/>
    </row>
    <row r="97" spans="5:85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73"/>
      <c r="AU97" s="668"/>
      <c r="AV97" s="668"/>
      <c r="AW97" s="668"/>
      <c r="AX97" s="673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68"/>
      <c r="BS97" s="673"/>
      <c r="BT97" s="668"/>
      <c r="BU97" s="668"/>
      <c r="BV97" s="673"/>
      <c r="BW97" s="668"/>
      <c r="BX97" s="668"/>
      <c r="BY97" s="673"/>
      <c r="BZ97" s="673"/>
      <c r="CA97" s="673"/>
      <c r="CB97" s="673"/>
      <c r="CC97" s="673"/>
      <c r="CD97" s="673"/>
      <c r="CE97" s="673"/>
      <c r="CF97" s="673"/>
      <c r="CG97" s="673"/>
    </row>
    <row r="98" spans="5:85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73"/>
      <c r="AU98" s="668"/>
      <c r="AV98" s="668"/>
      <c r="AW98" s="668"/>
      <c r="AX98" s="673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68"/>
      <c r="BS98" s="673"/>
      <c r="BT98" s="668"/>
      <c r="BU98" s="668"/>
      <c r="BV98" s="673"/>
      <c r="BW98" s="668"/>
      <c r="BX98" s="668"/>
      <c r="BY98" s="673"/>
      <c r="BZ98" s="673"/>
      <c r="CA98" s="673"/>
      <c r="CB98" s="673"/>
      <c r="CC98" s="673"/>
      <c r="CD98" s="673"/>
      <c r="CE98" s="673"/>
      <c r="CF98" s="673"/>
      <c r="CG98" s="673"/>
    </row>
    <row r="99" spans="5:85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73"/>
      <c r="AU99" s="668"/>
      <c r="AV99" s="668"/>
      <c r="AW99" s="668"/>
      <c r="AX99" s="673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73"/>
      <c r="BT99" s="668"/>
      <c r="BU99" s="668"/>
      <c r="BV99" s="673"/>
      <c r="BW99" s="668"/>
      <c r="BX99" s="668"/>
      <c r="BY99" s="673"/>
      <c r="BZ99" s="673"/>
      <c r="CA99" s="673"/>
      <c r="CB99" s="673"/>
      <c r="CC99" s="673"/>
      <c r="CD99" s="673"/>
      <c r="CE99" s="673"/>
      <c r="CF99" s="673"/>
      <c r="CG99" s="673"/>
    </row>
    <row r="100" spans="5:85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73"/>
      <c r="AU100" s="668"/>
      <c r="AV100" s="668"/>
      <c r="AW100" s="668"/>
      <c r="AX100" s="673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73"/>
      <c r="BT100" s="668"/>
      <c r="BU100" s="668"/>
      <c r="BV100" s="673"/>
      <c r="BW100" s="668"/>
      <c r="BX100" s="668"/>
      <c r="BY100" s="673"/>
      <c r="BZ100" s="673"/>
      <c r="CA100" s="673"/>
      <c r="CB100" s="673"/>
      <c r="CC100" s="673"/>
      <c r="CD100" s="673"/>
      <c r="CE100" s="673"/>
      <c r="CF100" s="673"/>
      <c r="CG100" s="673"/>
    </row>
    <row r="101" spans="5:85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73"/>
      <c r="AU101" s="668"/>
      <c r="AV101" s="668"/>
      <c r="AW101" s="668"/>
      <c r="AX101" s="673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73"/>
      <c r="BT101" s="668"/>
      <c r="BU101" s="668"/>
      <c r="BV101" s="673"/>
      <c r="BW101" s="668"/>
      <c r="BX101" s="668"/>
      <c r="BY101" s="673"/>
      <c r="BZ101" s="673"/>
      <c r="CA101" s="673"/>
      <c r="CB101" s="673"/>
      <c r="CC101" s="673"/>
      <c r="CD101" s="673"/>
      <c r="CE101" s="673"/>
      <c r="CF101" s="673"/>
      <c r="CG101" s="673"/>
    </row>
    <row r="102" spans="5:85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73"/>
      <c r="AU102" s="668"/>
      <c r="AV102" s="668"/>
      <c r="AW102" s="668"/>
      <c r="AX102" s="673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73"/>
      <c r="BT102" s="668"/>
      <c r="BU102" s="668"/>
      <c r="BV102" s="673"/>
      <c r="BW102" s="668"/>
      <c r="BX102" s="668"/>
      <c r="BY102" s="673"/>
      <c r="BZ102" s="673"/>
      <c r="CA102" s="673"/>
      <c r="CB102" s="673"/>
      <c r="CC102" s="673"/>
      <c r="CD102" s="673"/>
      <c r="CE102" s="673"/>
      <c r="CF102" s="673"/>
      <c r="CG102" s="673"/>
    </row>
    <row r="103" spans="5:85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73"/>
      <c r="AU103" s="668"/>
      <c r="AV103" s="668"/>
      <c r="AW103" s="668"/>
      <c r="AX103" s="673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73"/>
      <c r="BT103" s="668"/>
      <c r="BU103" s="668"/>
      <c r="BV103" s="673"/>
      <c r="BW103" s="668"/>
      <c r="BX103" s="668"/>
      <c r="BY103" s="673"/>
      <c r="BZ103" s="673"/>
      <c r="CA103" s="673"/>
      <c r="CB103" s="673"/>
      <c r="CC103" s="673"/>
      <c r="CD103" s="673"/>
      <c r="CE103" s="673"/>
      <c r="CF103" s="673"/>
      <c r="CG103" s="673"/>
    </row>
    <row r="104" spans="5:85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73"/>
      <c r="AU104" s="668"/>
      <c r="AV104" s="668"/>
      <c r="AW104" s="668"/>
      <c r="AX104" s="673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73"/>
      <c r="BT104" s="668"/>
      <c r="BU104" s="668"/>
      <c r="BV104" s="673"/>
      <c r="BW104" s="668"/>
      <c r="BX104" s="668"/>
      <c r="BY104" s="673"/>
      <c r="BZ104" s="673"/>
      <c r="CA104" s="673"/>
      <c r="CB104" s="673"/>
      <c r="CC104" s="673"/>
      <c r="CD104" s="673"/>
      <c r="CE104" s="673"/>
      <c r="CF104" s="673"/>
      <c r="CG104" s="673"/>
    </row>
    <row r="105" spans="5:85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 t="str">
        <f>IF(K76="","",IF(K76&gt;L76,"W",IF(K76=L76,"D",IF(K76&lt;L76,"L"))))</f>
        <v/>
      </c>
      <c r="N105" s="562" t="str">
        <f>IF(K76="","",K76+L76)</f>
        <v/>
      </c>
      <c r="O105" s="598"/>
      <c r="P105" s="562" t="str">
        <f>IF($K76="","",IF($N105&gt;P$19,"O",IF($N105&lt;P$19,"U",IF($N105=P$19,"-"))))</f>
        <v/>
      </c>
      <c r="Q105" s="586" t="str">
        <f t="shared" ref="Q105:Q168" si="45">IF(S105="","",IF(SIGN(S105)&lt;&gt;1,VLOOKUP(ABS(S105),SUP_HDC,3,TRUE),-VLOOKUP(ABS(S105),SUP_HDC,3,TRUE)))</f>
        <v/>
      </c>
      <c r="R105" s="635" t="str">
        <f t="shared" ref="R105:R136" si="46">IF(Q105="","",IF((K76-L76+Q105)&gt;=0.5,1,IF((K76-L76+Q105)=0.25,0.5,IF((K76-L76+Q105)&lt;=-0.5,-1,IF((K76-L76+Q105)=-0.25,-0.5,0)))))</f>
        <v/>
      </c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 t="str">
        <f t="array" ref="AK105">IF($K105="","",SUM(IF(LEFT($AM105:$BP105,1)="s",1,0))-SUM(IF(RIGHT(LEFT($AM105:$BP105,2))="-",1,0)))</f>
        <v/>
      </c>
      <c r="AL105" s="562" t="str">
        <f t="array" ref="AL105">IF($K76="","",SUM(IF(LEFT($AM105:$BP105,1)="X",1,0)))</f>
        <v/>
      </c>
      <c r="AM105" s="668"/>
      <c r="AN105" s="668"/>
      <c r="AO105" s="668"/>
      <c r="AP105" s="668"/>
      <c r="AQ105" s="668"/>
      <c r="AR105" s="668"/>
      <c r="AS105" s="668"/>
      <c r="AT105" s="673"/>
      <c r="AU105" s="668"/>
      <c r="AV105" s="668"/>
      <c r="AW105" s="668"/>
      <c r="AX105" s="673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73"/>
      <c r="BT105" s="668"/>
      <c r="BU105" s="668"/>
      <c r="BV105" s="673"/>
      <c r="BW105" s="668"/>
      <c r="BX105" s="668"/>
      <c r="BY105" s="673"/>
      <c r="BZ105" s="673"/>
      <c r="CA105" s="673"/>
      <c r="CB105" s="673"/>
      <c r="CC105" s="673"/>
      <c r="CD105" s="673"/>
      <c r="CE105" s="673"/>
      <c r="CF105" s="673"/>
      <c r="CG105" s="673"/>
    </row>
    <row r="106" spans="5:85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 t="str">
        <f t="shared" ref="M106:M169" si="47">IF(K77="","",IF(K77&gt;L77,"W",IF(K77=L77,"D",IF(K77&lt;L77,"L"))))</f>
        <v/>
      </c>
      <c r="N106" s="562" t="str">
        <f t="shared" ref="N106:N169" si="48">IF(K77="","",K77+L77)</f>
        <v/>
      </c>
      <c r="O106" s="598"/>
      <c r="P106" s="562" t="str">
        <f t="shared" ref="P106:P169" si="49">IF($K77="","",IF($N106&gt;P$19,"O",IF($N106&lt;P$19,"U",IF($N106=P$19,"-"))))</f>
        <v/>
      </c>
      <c r="Q106" s="586" t="str">
        <f t="shared" si="45"/>
        <v/>
      </c>
      <c r="R106" s="635" t="str">
        <f t="shared" si="46"/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 t="str">
        <f t="array" ref="AK106">IF($K106="","",SUM(IF(LEFT($AM106:$BP106,1)="s",1,0))-SUM(IF(RIGHT(LEFT($AM106:$BP106,2))="-",1,0)))</f>
        <v/>
      </c>
      <c r="AL106" s="562" t="str">
        <f t="array" ref="AL106">IF($K77="","",SUM(IF(LEFT($AM106:$BP106,1)="X",1,0)))</f>
        <v/>
      </c>
      <c r="AM106" s="668"/>
      <c r="AN106" s="668"/>
      <c r="AO106" s="668"/>
      <c r="AP106" s="668"/>
      <c r="AQ106" s="668"/>
      <c r="AR106" s="668"/>
      <c r="AS106" s="668"/>
      <c r="AT106" s="673"/>
      <c r="AU106" s="668"/>
      <c r="AV106" s="668"/>
      <c r="AW106" s="668"/>
      <c r="AX106" s="673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73"/>
      <c r="BT106" s="668"/>
      <c r="BU106" s="668"/>
      <c r="BV106" s="673"/>
      <c r="BW106" s="668"/>
      <c r="BX106" s="668"/>
      <c r="BY106" s="673"/>
      <c r="BZ106" s="673"/>
      <c r="CA106" s="673"/>
      <c r="CB106" s="673"/>
      <c r="CC106" s="673"/>
      <c r="CD106" s="673"/>
      <c r="CE106" s="673"/>
      <c r="CF106" s="673"/>
      <c r="CG106" s="673"/>
    </row>
    <row r="107" spans="5:85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 t="shared" si="47"/>
        <v/>
      </c>
      <c r="N107" s="562" t="str">
        <f t="shared" si="48"/>
        <v/>
      </c>
      <c r="O107" s="598"/>
      <c r="P107" s="562" t="str">
        <f t="shared" si="49"/>
        <v/>
      </c>
      <c r="Q107" s="586" t="str">
        <f t="shared" si="45"/>
        <v/>
      </c>
      <c r="R107" s="635" t="str">
        <f t="shared" si="46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IF($K107="","",SUM(IF(LEFT($AM107:$BP107,1)="s",1,0))-SUM(IF(RIGHT(LEFT($AM107:$BP107,2))="-",1,0)))</f>
        <v/>
      </c>
      <c r="AL107" s="562" t="str">
        <f t="array" ref="AL107">IF($K78="","",SUM(IF(LEFT($AM107:$BP107,1)="X",1,0)))</f>
        <v/>
      </c>
      <c r="AM107" s="668"/>
      <c r="AN107" s="668"/>
      <c r="AO107" s="668"/>
      <c r="AP107" s="668"/>
      <c r="AQ107" s="668"/>
      <c r="AR107" s="668"/>
      <c r="AS107" s="668"/>
      <c r="AT107" s="673"/>
      <c r="AU107" s="668"/>
      <c r="AV107" s="668"/>
      <c r="AW107" s="668"/>
      <c r="AX107" s="673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73"/>
      <c r="BT107" s="668"/>
      <c r="BU107" s="668"/>
      <c r="BV107" s="673"/>
      <c r="BW107" s="668"/>
      <c r="BX107" s="668"/>
      <c r="BY107" s="673"/>
      <c r="BZ107" s="673"/>
      <c r="CA107" s="673"/>
      <c r="CB107" s="673"/>
      <c r="CC107" s="673"/>
      <c r="CD107" s="673"/>
      <c r="CE107" s="673"/>
      <c r="CF107" s="673"/>
      <c r="CG107" s="673"/>
    </row>
    <row r="108" spans="5:85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si="47"/>
        <v/>
      </c>
      <c r="N108" s="562" t="str">
        <f t="shared" si="48"/>
        <v/>
      </c>
      <c r="O108" s="598"/>
      <c r="P108" s="562" t="str">
        <f t="shared" si="49"/>
        <v/>
      </c>
      <c r="Q108" s="586" t="str">
        <f t="shared" si="45"/>
        <v/>
      </c>
      <c r="R108" s="635" t="str">
        <f t="shared" si="46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IF($K108="","",SUM(IF(LEFT($AM108:$BP108,1)="s",1,0))-SUM(IF(RIGHT(LEFT($AM108:$BP108,2))="-",1,0)))</f>
        <v/>
      </c>
      <c r="AL108" s="562" t="str">
        <f t="array" ref="AL108">IF($K79="","",SUM(IF(LEFT($AM108:$BP108,1)="X",1,0)))</f>
        <v/>
      </c>
      <c r="AM108" s="668"/>
      <c r="AN108" s="668"/>
      <c r="AO108" s="668"/>
      <c r="AP108" s="668"/>
      <c r="AQ108" s="668"/>
      <c r="AR108" s="668"/>
      <c r="AS108" s="668"/>
      <c r="AT108" s="673"/>
      <c r="AU108" s="668"/>
      <c r="AV108" s="668"/>
      <c r="AW108" s="668"/>
      <c r="AX108" s="673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73"/>
      <c r="BT108" s="668"/>
      <c r="BU108" s="668"/>
      <c r="BV108" s="673"/>
      <c r="BW108" s="668"/>
      <c r="BX108" s="668"/>
      <c r="BY108" s="673"/>
      <c r="BZ108" s="673"/>
      <c r="CA108" s="673"/>
      <c r="CB108" s="673"/>
      <c r="CC108" s="673"/>
      <c r="CD108" s="673"/>
      <c r="CE108" s="673"/>
      <c r="CF108" s="673"/>
      <c r="CG108" s="673"/>
    </row>
    <row r="109" spans="5:85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47"/>
        <v/>
      </c>
      <c r="N109" s="562" t="str">
        <f t="shared" si="48"/>
        <v/>
      </c>
      <c r="O109" s="598"/>
      <c r="P109" s="562" t="str">
        <f t="shared" si="49"/>
        <v/>
      </c>
      <c r="Q109" s="586" t="str">
        <f t="shared" si="45"/>
        <v/>
      </c>
      <c r="R109" s="635" t="str">
        <f t="shared" si="46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IF($K109="","",SUM(IF(LEFT($AM109:$BP109,1)="s",1,0))-SUM(IF(RIGHT(LEFT($AM109:$BP109,2))="-",1,0)))</f>
        <v/>
      </c>
      <c r="AL109" s="562" t="str">
        <f t="array" ref="AL109">IF($K80="","",SUM(IF(LEFT($AM109:$BP109,1)="X",1,0)))</f>
        <v/>
      </c>
      <c r="AM109" s="668"/>
      <c r="AN109" s="668"/>
      <c r="AO109" s="668"/>
      <c r="AP109" s="668"/>
      <c r="AQ109" s="668"/>
      <c r="AR109" s="668"/>
      <c r="AS109" s="668"/>
      <c r="AT109" s="673"/>
      <c r="AU109" s="668"/>
      <c r="AV109" s="668"/>
      <c r="AW109" s="668"/>
      <c r="AX109" s="673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73"/>
      <c r="BT109" s="668"/>
      <c r="BU109" s="668"/>
      <c r="BV109" s="673"/>
      <c r="BW109" s="668"/>
      <c r="BX109" s="668"/>
      <c r="BY109" s="673"/>
      <c r="BZ109" s="673"/>
      <c r="CA109" s="673"/>
      <c r="CB109" s="673"/>
      <c r="CC109" s="673"/>
      <c r="CD109" s="673"/>
      <c r="CE109" s="673"/>
      <c r="CF109" s="673"/>
      <c r="CG109" s="673"/>
    </row>
    <row r="110" spans="5:85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47"/>
        <v/>
      </c>
      <c r="N110" s="562" t="str">
        <f t="shared" si="48"/>
        <v/>
      </c>
      <c r="O110" s="598"/>
      <c r="P110" s="562" t="str">
        <f t="shared" si="49"/>
        <v/>
      </c>
      <c r="Q110" s="586" t="str">
        <f t="shared" si="45"/>
        <v/>
      </c>
      <c r="R110" s="635" t="str">
        <f t="shared" si="46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IF($K110="","",SUM(IF(LEFT($AM110:$BP110,1)="s",1,0))-SUM(IF(RIGHT(LEFT($AM110:$BP110,2))="-",1,0)))</f>
        <v/>
      </c>
      <c r="AL110" s="562" t="str">
        <f t="array" ref="AL110">IF($K81="","",SUM(IF(LEFT($AM110:$BP110,1)="X",1,0)))</f>
        <v/>
      </c>
      <c r="AM110" s="668"/>
      <c r="AN110" s="668"/>
      <c r="AO110" s="668"/>
      <c r="AP110" s="668"/>
      <c r="AQ110" s="668"/>
      <c r="AR110" s="668"/>
      <c r="AS110" s="668"/>
      <c r="AT110" s="673"/>
      <c r="AU110" s="668"/>
      <c r="AV110" s="668"/>
      <c r="AW110" s="668"/>
      <c r="AX110" s="673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73"/>
      <c r="BT110" s="668"/>
      <c r="BU110" s="668"/>
      <c r="BV110" s="673"/>
      <c r="BW110" s="668"/>
      <c r="BX110" s="668"/>
      <c r="BY110" s="673"/>
      <c r="BZ110" s="673"/>
      <c r="CA110" s="673"/>
      <c r="CB110" s="673"/>
      <c r="CC110" s="673"/>
      <c r="CD110" s="673"/>
      <c r="CE110" s="673"/>
      <c r="CF110" s="673"/>
      <c r="CG110" s="673"/>
    </row>
    <row r="111" spans="5:85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47"/>
        <v/>
      </c>
      <c r="N111" s="562" t="str">
        <f t="shared" si="48"/>
        <v/>
      </c>
      <c r="O111" s="598"/>
      <c r="P111" s="562" t="str">
        <f t="shared" si="49"/>
        <v/>
      </c>
      <c r="Q111" s="586" t="str">
        <f t="shared" si="45"/>
        <v/>
      </c>
      <c r="R111" s="587" t="str">
        <f t="shared" si="46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IF($K111="","",SUM(IF(LEFT($AM111:$BP111,1)="s",1,0))-SUM(IF(RIGHT(LEFT($AM111:$BP111,2))="-",1,0)))</f>
        <v/>
      </c>
      <c r="AL111" s="562" t="str">
        <f t="array" ref="AL111">IF($K82="","",SUM(IF(LEFT($AM111:$BP111,1)="X",1,0)))</f>
        <v/>
      </c>
      <c r="AM111" s="668"/>
      <c r="AN111" s="668"/>
      <c r="AO111" s="668"/>
      <c r="AP111" s="668"/>
      <c r="AQ111" s="668"/>
      <c r="AR111" s="668"/>
      <c r="AS111" s="668"/>
      <c r="AT111" s="673"/>
      <c r="AU111" s="668"/>
      <c r="AV111" s="668"/>
      <c r="AW111" s="668"/>
      <c r="AX111" s="673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73"/>
      <c r="BT111" s="668"/>
      <c r="BU111" s="668"/>
      <c r="BV111" s="673"/>
      <c r="BW111" s="668"/>
      <c r="BX111" s="668"/>
      <c r="BY111" s="673"/>
      <c r="BZ111" s="673"/>
      <c r="CA111" s="673"/>
      <c r="CB111" s="673"/>
      <c r="CC111" s="673"/>
      <c r="CD111" s="673"/>
      <c r="CE111" s="673"/>
      <c r="CF111" s="673"/>
      <c r="CG111" s="673"/>
    </row>
    <row r="112" spans="5:85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47"/>
        <v/>
      </c>
      <c r="N112" s="562" t="str">
        <f t="shared" si="48"/>
        <v/>
      </c>
      <c r="O112" s="598"/>
      <c r="P112" s="562" t="str">
        <f t="shared" si="49"/>
        <v/>
      </c>
      <c r="Q112" s="586" t="str">
        <f t="shared" si="45"/>
        <v/>
      </c>
      <c r="R112" s="587" t="str">
        <f t="shared" si="46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IF($K112="","",SUM(IF(LEFT($AM112:$BP112,1)="s",1,0))-SUM(IF(RIGHT(LEFT($AM112:$BP112,2))="-",1,0)))</f>
        <v/>
      </c>
      <c r="AL112" s="562" t="str">
        <f t="array" ref="AL112">IF($K83="","",SUM(IF(LEFT($AM112:$BP112,1)="X",1,0)))</f>
        <v/>
      </c>
      <c r="AM112" s="668"/>
      <c r="AN112" s="668"/>
      <c r="AO112" s="668"/>
      <c r="AP112" s="668"/>
      <c r="AQ112" s="668"/>
      <c r="AR112" s="668"/>
      <c r="AS112" s="668"/>
      <c r="AT112" s="673"/>
      <c r="AU112" s="668"/>
      <c r="AV112" s="668"/>
      <c r="AW112" s="668"/>
      <c r="AX112" s="673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73"/>
      <c r="BT112" s="668"/>
      <c r="BU112" s="668"/>
      <c r="BV112" s="673"/>
      <c r="BW112" s="668"/>
      <c r="BX112" s="668"/>
      <c r="BY112" s="673"/>
      <c r="BZ112" s="673"/>
      <c r="CA112" s="673"/>
      <c r="CB112" s="673"/>
      <c r="CC112" s="673"/>
      <c r="CD112" s="673"/>
      <c r="CE112" s="673"/>
      <c r="CF112" s="673"/>
      <c r="CG112" s="673"/>
    </row>
    <row r="113" spans="5:85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47"/>
        <v/>
      </c>
      <c r="N113" s="562" t="str">
        <f t="shared" si="48"/>
        <v/>
      </c>
      <c r="O113" s="598"/>
      <c r="P113" s="562" t="str">
        <f t="shared" si="49"/>
        <v/>
      </c>
      <c r="Q113" s="586" t="str">
        <f t="shared" si="45"/>
        <v/>
      </c>
      <c r="R113" s="587" t="str">
        <f t="shared" si="46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IF($K113="","",SUM(IF(LEFT($AM113:$BP113,1)="s",1,0))-SUM(IF(RIGHT(LEFT($AM113:$BP113,2))="-",1,0)))</f>
        <v/>
      </c>
      <c r="AL113" s="562" t="str">
        <f t="array" ref="AL113">IF($K84="","",SUM(IF(LEFT($AM113:$BP113,1)="X",1,0)))</f>
        <v/>
      </c>
      <c r="AM113" s="668"/>
      <c r="AN113" s="668"/>
      <c r="AO113" s="668"/>
      <c r="AP113" s="668"/>
      <c r="AQ113" s="668"/>
      <c r="AR113" s="668"/>
      <c r="AS113" s="668"/>
      <c r="AT113" s="673"/>
      <c r="AU113" s="668"/>
      <c r="AV113" s="668"/>
      <c r="AW113" s="668"/>
      <c r="AX113" s="673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73"/>
      <c r="BT113" s="668"/>
      <c r="BU113" s="668"/>
      <c r="BV113" s="673"/>
      <c r="BW113" s="668"/>
      <c r="BX113" s="668"/>
      <c r="BY113" s="673"/>
      <c r="BZ113" s="673"/>
      <c r="CA113" s="673"/>
      <c r="CB113" s="673"/>
      <c r="CC113" s="673"/>
      <c r="CD113" s="673"/>
      <c r="CE113" s="673"/>
      <c r="CF113" s="673"/>
      <c r="CG113" s="673"/>
    </row>
    <row r="114" spans="5:85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47"/>
        <v/>
      </c>
      <c r="N114" s="562" t="str">
        <f t="shared" si="48"/>
        <v/>
      </c>
      <c r="O114" s="598"/>
      <c r="P114" s="562" t="str">
        <f t="shared" si="49"/>
        <v/>
      </c>
      <c r="Q114" s="586" t="str">
        <f t="shared" si="45"/>
        <v/>
      </c>
      <c r="R114" s="587" t="str">
        <f t="shared" si="46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IF($K114="","",SUM(IF(LEFT($AM114:$BP114,1)="s",1,0))-SUM(IF(RIGHT(LEFT($AM114:$BP114,2))="-",1,0)))</f>
        <v/>
      </c>
      <c r="AL114" s="562" t="str">
        <f t="array" ref="AL114">IF($K85="","",SUM(IF(LEFT($AM114:$BP114,1)="X",1,0)))</f>
        <v/>
      </c>
      <c r="AM114" s="668"/>
      <c r="AN114" s="668"/>
      <c r="AO114" s="668"/>
      <c r="AP114" s="668"/>
      <c r="AQ114" s="668"/>
      <c r="AR114" s="668"/>
      <c r="AS114" s="668"/>
      <c r="AT114" s="673"/>
      <c r="AU114" s="668"/>
      <c r="AV114" s="668"/>
      <c r="AW114" s="668"/>
      <c r="AX114" s="673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73"/>
      <c r="BT114" s="668"/>
      <c r="BU114" s="668"/>
      <c r="BV114" s="673"/>
      <c r="BW114" s="668"/>
      <c r="BX114" s="668"/>
      <c r="BY114" s="673"/>
      <c r="BZ114" s="673"/>
      <c r="CA114" s="673"/>
      <c r="CB114" s="673"/>
      <c r="CC114" s="673"/>
      <c r="CD114" s="673"/>
      <c r="CE114" s="673"/>
      <c r="CF114" s="673"/>
      <c r="CG114" s="673"/>
    </row>
    <row r="115" spans="5:85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47"/>
        <v/>
      </c>
      <c r="N115" s="562" t="str">
        <f t="shared" si="48"/>
        <v/>
      </c>
      <c r="O115" s="562"/>
      <c r="P115" s="562" t="str">
        <f t="shared" si="49"/>
        <v/>
      </c>
      <c r="Q115" s="586" t="str">
        <f t="shared" si="45"/>
        <v/>
      </c>
      <c r="R115" s="587" t="str">
        <f t="shared" si="46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IF($K115="","",SUM(IF(LEFT($AM115:$BP115,1)="s",1,0))-SUM(IF(RIGHT(LEFT($AM115:$BP115,2))="-",1,0)))</f>
        <v/>
      </c>
      <c r="AL115" s="562" t="str">
        <f t="array" ref="AL115">IF($K86="","",SUM(IF(LEFT($AM115:$BP115,1)="X",1,0)))</f>
        <v/>
      </c>
      <c r="AM115" s="668"/>
      <c r="AN115" s="668"/>
      <c r="AO115" s="668"/>
      <c r="AP115" s="668"/>
      <c r="AQ115" s="668"/>
      <c r="AR115" s="668"/>
      <c r="AS115" s="668"/>
      <c r="AT115" s="673"/>
      <c r="AU115" s="668"/>
      <c r="AV115" s="668"/>
      <c r="AW115" s="668"/>
      <c r="AX115" s="673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73"/>
      <c r="BT115" s="668"/>
      <c r="BU115" s="668"/>
      <c r="BV115" s="673"/>
      <c r="BW115" s="668"/>
      <c r="BX115" s="668"/>
      <c r="BY115" s="673"/>
      <c r="BZ115" s="673"/>
      <c r="CA115" s="673"/>
      <c r="CB115" s="673"/>
      <c r="CC115" s="673"/>
      <c r="CD115" s="673"/>
      <c r="CE115" s="673"/>
      <c r="CF115" s="673"/>
      <c r="CG115" s="673"/>
    </row>
    <row r="116" spans="5:85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47"/>
        <v/>
      </c>
      <c r="N116" s="562" t="str">
        <f t="shared" si="48"/>
        <v/>
      </c>
      <c r="O116" s="562"/>
      <c r="P116" s="562" t="str">
        <f t="shared" si="49"/>
        <v/>
      </c>
      <c r="Q116" s="586" t="str">
        <f t="shared" si="45"/>
        <v/>
      </c>
      <c r="R116" s="587" t="str">
        <f t="shared" si="46"/>
        <v/>
      </c>
      <c r="S116" s="587"/>
      <c r="T116" s="587"/>
      <c r="U116" s="587"/>
      <c r="V116" s="587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IF($K116="","",SUM(IF(LEFT($AM116:$BP116,1)="s",1,0))-SUM(IF(RIGHT(LEFT($AM116:$BP116,2))="-",1,0)))</f>
        <v/>
      </c>
      <c r="AL116" s="562" t="str">
        <f t="array" ref="AL116">IF($K87="","",SUM(IF(LEFT($AM116:$BP116,1)="X",1,0)))</f>
        <v/>
      </c>
      <c r="AM116" s="668"/>
      <c r="AN116" s="668"/>
      <c r="AO116" s="668"/>
      <c r="AP116" s="668"/>
      <c r="AQ116" s="668"/>
      <c r="AR116" s="668"/>
      <c r="AS116" s="668"/>
      <c r="AT116" s="673"/>
      <c r="AU116" s="668"/>
      <c r="AV116" s="668"/>
      <c r="AW116" s="668"/>
      <c r="AX116" s="673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73"/>
      <c r="BT116" s="668"/>
      <c r="BU116" s="668"/>
      <c r="BV116" s="673"/>
      <c r="BW116" s="668"/>
      <c r="BX116" s="668"/>
      <c r="BY116" s="673"/>
      <c r="BZ116" s="673"/>
      <c r="CA116" s="673"/>
      <c r="CB116" s="673"/>
      <c r="CC116" s="673"/>
      <c r="CD116" s="673"/>
      <c r="CE116" s="673"/>
      <c r="CF116" s="673"/>
      <c r="CG116" s="673"/>
    </row>
    <row r="117" spans="5:85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47"/>
        <v/>
      </c>
      <c r="N117" s="562" t="str">
        <f t="shared" si="48"/>
        <v/>
      </c>
      <c r="O117" s="562"/>
      <c r="P117" s="562" t="str">
        <f t="shared" si="49"/>
        <v/>
      </c>
      <c r="Q117" s="586" t="str">
        <f t="shared" si="45"/>
        <v/>
      </c>
      <c r="R117" s="587" t="str">
        <f t="shared" si="46"/>
        <v/>
      </c>
      <c r="S117" s="587"/>
      <c r="T117" s="587"/>
      <c r="U117" s="587"/>
      <c r="V117" s="587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IF($K117="","",SUM(IF(LEFT($AM117:$BP117,1)="s",1,0))-SUM(IF(RIGHT(LEFT($AM117:$BP117,2))="-",1,0)))</f>
        <v/>
      </c>
      <c r="AL117" s="562" t="str">
        <f t="array" ref="AL117">IF($K88="","",SUM(IF(LEFT($AM117:$BP117,1)="X",1,0)))</f>
        <v/>
      </c>
      <c r="AM117" s="668"/>
      <c r="AN117" s="668"/>
      <c r="AO117" s="668"/>
      <c r="AP117" s="668"/>
      <c r="AQ117" s="668"/>
      <c r="AR117" s="668"/>
      <c r="AS117" s="668"/>
      <c r="AT117" s="673"/>
      <c r="AU117" s="668"/>
      <c r="AV117" s="668"/>
      <c r="AW117" s="668"/>
      <c r="AX117" s="673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73"/>
      <c r="BT117" s="668"/>
      <c r="BU117" s="668"/>
      <c r="BV117" s="673"/>
      <c r="BW117" s="668"/>
      <c r="BX117" s="668"/>
      <c r="BY117" s="673"/>
      <c r="BZ117" s="673"/>
      <c r="CA117" s="673"/>
      <c r="CB117" s="673"/>
      <c r="CC117" s="673"/>
      <c r="CD117" s="673"/>
      <c r="CE117" s="673"/>
      <c r="CF117" s="673"/>
      <c r="CG117" s="673"/>
    </row>
    <row r="118" spans="5:85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47"/>
        <v/>
      </c>
      <c r="N118" s="562" t="str">
        <f t="shared" si="48"/>
        <v/>
      </c>
      <c r="O118" s="562"/>
      <c r="P118" s="562" t="str">
        <f t="shared" si="49"/>
        <v/>
      </c>
      <c r="Q118" s="586" t="str">
        <f t="shared" si="45"/>
        <v/>
      </c>
      <c r="R118" s="587" t="str">
        <f t="shared" si="46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IF($K118="","",SUM(IF(LEFT($AM118:$BP118,1)="s",1,0))-SUM(IF(RIGHT(LEFT($AM118:$BP118,2))="-",1,0)))</f>
        <v/>
      </c>
      <c r="AL118" s="562" t="str">
        <f t="array" ref="AL118">IF($K89="","",SUM(IF(LEFT($AM118:$BP118,1)="X",1,0)))</f>
        <v/>
      </c>
      <c r="AM118" s="668"/>
      <c r="AN118" s="668"/>
      <c r="AO118" s="668"/>
      <c r="AP118" s="668"/>
      <c r="AQ118" s="668"/>
      <c r="AR118" s="668"/>
      <c r="AS118" s="668"/>
      <c r="AT118" s="673"/>
      <c r="AU118" s="668"/>
      <c r="AV118" s="668"/>
      <c r="AW118" s="668"/>
      <c r="AX118" s="673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73"/>
      <c r="BT118" s="668"/>
      <c r="BU118" s="668"/>
      <c r="BV118" s="673"/>
      <c r="BW118" s="668"/>
      <c r="BX118" s="668"/>
      <c r="BY118" s="673"/>
      <c r="BZ118" s="673"/>
      <c r="CA118" s="673"/>
      <c r="CB118" s="673"/>
      <c r="CC118" s="673"/>
      <c r="CD118" s="673"/>
      <c r="CE118" s="673"/>
      <c r="CF118" s="673"/>
      <c r="CG118" s="673"/>
    </row>
    <row r="119" spans="5:85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47"/>
        <v/>
      </c>
      <c r="N119" s="562" t="str">
        <f t="shared" si="48"/>
        <v/>
      </c>
      <c r="O119" s="562"/>
      <c r="P119" s="562" t="str">
        <f t="shared" si="49"/>
        <v/>
      </c>
      <c r="Q119" s="586" t="str">
        <f t="shared" si="45"/>
        <v/>
      </c>
      <c r="R119" s="587" t="str">
        <f t="shared" si="46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IF($K119="","",SUM(IF(LEFT($AM119:$BP119,1)="s",1,0))-SUM(IF(RIGHT(LEFT($AM119:$BP119,2))="-",1,0)))</f>
        <v/>
      </c>
      <c r="AL119" s="562" t="str">
        <f t="array" ref="AL119">IF($K90="","",SUM(IF(LEFT($AM119:$BP119,1)="X",1,0)))</f>
        <v/>
      </c>
      <c r="AM119" s="668"/>
      <c r="AN119" s="668"/>
      <c r="AO119" s="668"/>
      <c r="AP119" s="668"/>
      <c r="AQ119" s="668"/>
      <c r="AR119" s="668"/>
      <c r="AS119" s="668"/>
      <c r="AT119" s="673"/>
      <c r="AU119" s="668"/>
      <c r="AV119" s="668"/>
      <c r="AW119" s="668"/>
      <c r="AX119" s="673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73"/>
      <c r="BT119" s="668"/>
      <c r="BU119" s="668"/>
      <c r="BV119" s="673"/>
      <c r="BW119" s="668"/>
      <c r="BX119" s="668"/>
      <c r="BY119" s="673"/>
      <c r="BZ119" s="673"/>
      <c r="CA119" s="673"/>
      <c r="CB119" s="673"/>
      <c r="CC119" s="673"/>
      <c r="CD119" s="673"/>
      <c r="CE119" s="673"/>
      <c r="CF119" s="673"/>
      <c r="CG119" s="673"/>
    </row>
    <row r="120" spans="5:85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47"/>
        <v/>
      </c>
      <c r="N120" s="562" t="str">
        <f t="shared" si="48"/>
        <v/>
      </c>
      <c r="O120" s="562"/>
      <c r="P120" s="562" t="str">
        <f t="shared" si="49"/>
        <v/>
      </c>
      <c r="Q120" s="586" t="str">
        <f t="shared" si="45"/>
        <v/>
      </c>
      <c r="R120" s="587" t="str">
        <f t="shared" si="46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IF($K120="","",SUM(IF(LEFT($AM120:$BP120,1)="s",1,0))-SUM(IF(RIGHT(LEFT($AM120:$BP120,2))="-",1,0)))</f>
        <v/>
      </c>
      <c r="AL120" s="562" t="str">
        <f t="array" ref="AL120">IF($K91="","",SUM(IF(LEFT($AM120:$BP120,1)="X",1,0)))</f>
        <v/>
      </c>
      <c r="AM120" s="668"/>
      <c r="AN120" s="668"/>
      <c r="AO120" s="668"/>
      <c r="AP120" s="668"/>
      <c r="AQ120" s="668"/>
      <c r="AR120" s="668"/>
      <c r="AS120" s="668"/>
      <c r="AT120" s="673"/>
      <c r="AU120" s="668"/>
      <c r="AV120" s="668"/>
      <c r="AW120" s="668"/>
      <c r="AX120" s="673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73"/>
      <c r="BT120" s="668"/>
      <c r="BU120" s="668"/>
      <c r="BV120" s="673"/>
      <c r="BW120" s="668"/>
      <c r="BX120" s="668"/>
      <c r="BY120" s="673"/>
      <c r="BZ120" s="673"/>
      <c r="CA120" s="673"/>
      <c r="CB120" s="673"/>
      <c r="CC120" s="673"/>
      <c r="CD120" s="673"/>
      <c r="CE120" s="673"/>
      <c r="CF120" s="673"/>
      <c r="CG120" s="673"/>
    </row>
    <row r="121" spans="5:85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47"/>
        <v/>
      </c>
      <c r="N121" s="562" t="str">
        <f t="shared" si="48"/>
        <v/>
      </c>
      <c r="O121" s="562"/>
      <c r="P121" s="562" t="str">
        <f t="shared" si="49"/>
        <v/>
      </c>
      <c r="Q121" s="586" t="str">
        <f t="shared" si="45"/>
        <v/>
      </c>
      <c r="R121" s="587" t="str">
        <f t="shared" si="46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IF($K121="","",SUM(IF(LEFT($AM121:$BP121,1)="s",1,0))-SUM(IF(RIGHT(LEFT($AM121:$BP121,2))="-",1,0)))</f>
        <v/>
      </c>
      <c r="AL121" s="562" t="str">
        <f t="array" ref="AL121">IF($K92="","",SUM(IF(LEFT($AM121:$BP121,1)="X",1,0)))</f>
        <v/>
      </c>
      <c r="AM121" s="668"/>
      <c r="AN121" s="668"/>
      <c r="AO121" s="668"/>
      <c r="AP121" s="668"/>
      <c r="AQ121" s="668"/>
      <c r="AR121" s="668"/>
      <c r="AS121" s="668"/>
      <c r="AT121" s="673"/>
      <c r="AU121" s="668"/>
      <c r="AV121" s="668"/>
      <c r="AW121" s="668"/>
      <c r="AX121" s="673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73"/>
      <c r="BT121" s="668"/>
      <c r="BU121" s="668"/>
      <c r="BV121" s="673"/>
      <c r="BW121" s="668"/>
      <c r="BX121" s="668"/>
      <c r="BY121" s="673"/>
      <c r="BZ121" s="673"/>
      <c r="CA121" s="673"/>
      <c r="CB121" s="673"/>
      <c r="CC121" s="673"/>
      <c r="CD121" s="673"/>
      <c r="CE121" s="673"/>
      <c r="CF121" s="673"/>
      <c r="CG121" s="673"/>
    </row>
    <row r="122" spans="5:85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47"/>
        <v/>
      </c>
      <c r="N122" s="562" t="str">
        <f t="shared" si="48"/>
        <v/>
      </c>
      <c r="O122" s="562"/>
      <c r="P122" s="562" t="str">
        <f t="shared" si="49"/>
        <v/>
      </c>
      <c r="Q122" s="586" t="str">
        <f t="shared" si="45"/>
        <v/>
      </c>
      <c r="R122" s="587" t="str">
        <f t="shared" si="46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IF($K122="","",SUM(IF(LEFT($AM122:$BP122,1)="s",1,0))-SUM(IF(RIGHT(LEFT($AM122:$BP122,2))="-",1,0)))</f>
        <v/>
      </c>
      <c r="AL122" s="562" t="str">
        <f t="array" ref="AL122">IF($K93="","",SUM(IF(LEFT($AM122:$BP122,1)="X",1,0)))</f>
        <v/>
      </c>
      <c r="AM122" s="668"/>
      <c r="AN122" s="668"/>
      <c r="AO122" s="668"/>
      <c r="AP122" s="668"/>
      <c r="AQ122" s="668"/>
      <c r="AR122" s="668"/>
      <c r="AS122" s="668"/>
      <c r="AT122" s="673"/>
      <c r="AU122" s="668"/>
      <c r="AV122" s="668"/>
      <c r="AW122" s="668"/>
      <c r="AX122" s="673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73"/>
      <c r="BT122" s="668"/>
      <c r="BU122" s="668"/>
      <c r="BV122" s="673"/>
      <c r="BW122" s="668"/>
      <c r="BX122" s="668"/>
      <c r="BY122" s="673"/>
      <c r="BZ122" s="673"/>
      <c r="CA122" s="673"/>
      <c r="CB122" s="673"/>
      <c r="CC122" s="673"/>
      <c r="CD122" s="673"/>
      <c r="CE122" s="673"/>
      <c r="CF122" s="673"/>
      <c r="CG122" s="673"/>
    </row>
    <row r="123" spans="5:85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47"/>
        <v/>
      </c>
      <c r="N123" s="562" t="str">
        <f t="shared" si="48"/>
        <v/>
      </c>
      <c r="O123" s="562"/>
      <c r="P123" s="562" t="str">
        <f t="shared" si="49"/>
        <v/>
      </c>
      <c r="Q123" s="586" t="str">
        <f t="shared" si="45"/>
        <v/>
      </c>
      <c r="R123" s="587" t="str">
        <f t="shared" si="46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IF($K123="","",SUM(IF(LEFT($AM123:$BP123,1)="s",1,0))-SUM(IF(RIGHT(LEFT($AM123:$BP123,2))="-",1,0)))</f>
        <v/>
      </c>
      <c r="AL123" s="562" t="str">
        <f t="array" ref="AL123">IF($K94="","",SUM(IF(LEFT($AM123:$BP123,1)="X",1,0)))</f>
        <v/>
      </c>
      <c r="AM123" s="668"/>
      <c r="AN123" s="668"/>
      <c r="AO123" s="668"/>
      <c r="AP123" s="668"/>
      <c r="AQ123" s="668"/>
      <c r="AR123" s="668"/>
      <c r="AS123" s="668"/>
      <c r="AT123" s="673"/>
      <c r="AU123" s="668"/>
      <c r="AV123" s="668"/>
      <c r="AW123" s="668"/>
      <c r="AX123" s="673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73"/>
      <c r="BT123" s="668"/>
      <c r="BU123" s="668"/>
      <c r="BV123" s="673"/>
      <c r="BW123" s="668"/>
      <c r="BX123" s="668"/>
      <c r="BY123" s="673"/>
      <c r="BZ123" s="673"/>
      <c r="CA123" s="673"/>
      <c r="CB123" s="673"/>
      <c r="CC123" s="673"/>
      <c r="CD123" s="673"/>
      <c r="CE123" s="673"/>
      <c r="CF123" s="673"/>
      <c r="CG123" s="673"/>
    </row>
    <row r="124" spans="5:85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47"/>
        <v/>
      </c>
      <c r="N124" s="562" t="str">
        <f t="shared" si="48"/>
        <v/>
      </c>
      <c r="O124" s="562"/>
      <c r="P124" s="562" t="str">
        <f t="shared" si="49"/>
        <v/>
      </c>
      <c r="Q124" s="586" t="str">
        <f t="shared" si="45"/>
        <v/>
      </c>
      <c r="R124" s="587" t="str">
        <f t="shared" si="46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IF($K124="","",SUM(IF(LEFT($AM124:$BP124,1)="s",1,0))-SUM(IF(RIGHT(LEFT($AM124:$BP124,2))="-",1,0)))</f>
        <v/>
      </c>
      <c r="AL124" s="562" t="str">
        <f t="array" ref="AL124">IF($K95="","",SUM(IF(LEFT($AM124:$BP124,1)="X",1,0)))</f>
        <v/>
      </c>
      <c r="AM124" s="668"/>
      <c r="AN124" s="668"/>
      <c r="AO124" s="668"/>
      <c r="AP124" s="668"/>
      <c r="AQ124" s="668"/>
      <c r="AR124" s="668"/>
      <c r="AS124" s="668"/>
      <c r="AT124" s="673"/>
      <c r="AU124" s="668"/>
      <c r="AV124" s="668"/>
      <c r="AW124" s="668"/>
      <c r="AX124" s="673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73"/>
      <c r="BT124" s="668"/>
      <c r="BU124" s="668"/>
      <c r="BV124" s="673"/>
      <c r="BW124" s="668"/>
      <c r="BX124" s="668"/>
      <c r="BY124" s="673"/>
      <c r="BZ124" s="673"/>
      <c r="CA124" s="673"/>
      <c r="CB124" s="673"/>
      <c r="CC124" s="673"/>
      <c r="CD124" s="673"/>
      <c r="CE124" s="673"/>
      <c r="CF124" s="673"/>
      <c r="CG124" s="673"/>
    </row>
    <row r="125" spans="5:85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47"/>
        <v/>
      </c>
      <c r="N125" s="562" t="str">
        <f t="shared" si="48"/>
        <v/>
      </c>
      <c r="O125" s="562"/>
      <c r="P125" s="562" t="str">
        <f t="shared" si="49"/>
        <v/>
      </c>
      <c r="Q125" s="586" t="str">
        <f t="shared" si="45"/>
        <v/>
      </c>
      <c r="R125" s="587" t="str">
        <f t="shared" si="46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IF($K125="","",SUM(IF(LEFT($AM125:$BP125,1)="s",1,0))-SUM(IF(RIGHT(LEFT($AM125:$BP125,2))="-",1,0)))</f>
        <v/>
      </c>
      <c r="AL125" s="562" t="str">
        <f t="array" ref="AL125">IF($K96="","",SUM(IF(LEFT($AM125:$BP125,1)="X",1,0)))</f>
        <v/>
      </c>
      <c r="AM125" s="668"/>
      <c r="AN125" s="668"/>
      <c r="AO125" s="668"/>
      <c r="AP125" s="668"/>
      <c r="AQ125" s="668"/>
      <c r="AR125" s="668"/>
      <c r="AS125" s="668"/>
      <c r="AT125" s="673"/>
      <c r="AU125" s="668"/>
      <c r="AV125" s="668"/>
      <c r="AW125" s="668"/>
      <c r="AX125" s="673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73"/>
      <c r="BT125" s="668"/>
      <c r="BU125" s="668"/>
      <c r="BV125" s="673"/>
      <c r="BW125" s="668"/>
      <c r="BX125" s="668"/>
      <c r="BY125" s="673"/>
      <c r="BZ125" s="673"/>
      <c r="CA125" s="673"/>
      <c r="CB125" s="673"/>
      <c r="CC125" s="673"/>
      <c r="CD125" s="673"/>
      <c r="CE125" s="673"/>
      <c r="CF125" s="673"/>
      <c r="CG125" s="673"/>
    </row>
    <row r="126" spans="5:85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47"/>
        <v/>
      </c>
      <c r="N126" s="562" t="str">
        <f t="shared" si="48"/>
        <v/>
      </c>
      <c r="O126" s="562"/>
      <c r="P126" s="562" t="str">
        <f t="shared" si="49"/>
        <v/>
      </c>
      <c r="Q126" s="586" t="str">
        <f t="shared" si="45"/>
        <v/>
      </c>
      <c r="R126" s="587" t="str">
        <f t="shared" si="46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IF($K126="","",SUM(IF(LEFT($AM126:$BP126,1)="s",1,0))-SUM(IF(RIGHT(LEFT($AM126:$BP126,2))="-",1,0)))</f>
        <v/>
      </c>
      <c r="AL126" s="562" t="str">
        <f t="array" ref="AL126">IF($K97="","",SUM(IF(LEFT($AM126:$BP126,1)="X",1,0)))</f>
        <v/>
      </c>
      <c r="AM126" s="668"/>
      <c r="AN126" s="668"/>
      <c r="AO126" s="668"/>
      <c r="AP126" s="668"/>
      <c r="AQ126" s="668"/>
      <c r="AR126" s="668"/>
      <c r="AS126" s="668"/>
      <c r="AT126" s="673"/>
      <c r="AU126" s="668"/>
      <c r="AV126" s="668"/>
      <c r="AW126" s="668"/>
      <c r="AX126" s="673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73"/>
      <c r="BT126" s="668"/>
      <c r="BU126" s="668"/>
      <c r="BV126" s="673"/>
      <c r="BW126" s="668"/>
      <c r="BX126" s="668"/>
      <c r="BY126" s="673"/>
      <c r="BZ126" s="673"/>
      <c r="CA126" s="673"/>
      <c r="CB126" s="673"/>
      <c r="CC126" s="673"/>
      <c r="CD126" s="673"/>
      <c r="CE126" s="673"/>
      <c r="CF126" s="673"/>
      <c r="CG126" s="673"/>
    </row>
    <row r="127" spans="5:85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47"/>
        <v/>
      </c>
      <c r="N127" s="562" t="str">
        <f t="shared" si="48"/>
        <v/>
      </c>
      <c r="O127" s="562"/>
      <c r="P127" s="562" t="str">
        <f t="shared" si="49"/>
        <v/>
      </c>
      <c r="Q127" s="586" t="str">
        <f t="shared" si="45"/>
        <v/>
      </c>
      <c r="R127" s="587" t="str">
        <f t="shared" si="46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IF($K127="","",SUM(IF(LEFT($AM127:$BP127,1)="s",1,0))-SUM(IF(RIGHT(LEFT($AM127:$BP127,2))="-",1,0)))</f>
        <v/>
      </c>
      <c r="AL127" s="562" t="str">
        <f t="array" ref="AL127">IF($K98="","",SUM(IF(LEFT($AM127:$BP127,1)="X",1,0)))</f>
        <v/>
      </c>
      <c r="AM127" s="668"/>
      <c r="AN127" s="668"/>
      <c r="AO127" s="668"/>
      <c r="AP127" s="668"/>
      <c r="AQ127" s="668"/>
      <c r="AR127" s="668"/>
      <c r="AS127" s="668"/>
      <c r="AT127" s="673"/>
      <c r="AU127" s="668"/>
      <c r="AV127" s="668"/>
      <c r="AW127" s="668"/>
      <c r="AX127" s="673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73"/>
      <c r="BT127" s="668"/>
      <c r="BU127" s="668"/>
      <c r="BV127" s="673"/>
      <c r="BW127" s="668"/>
      <c r="BX127" s="668"/>
      <c r="BY127" s="673"/>
      <c r="BZ127" s="673"/>
      <c r="CA127" s="673"/>
      <c r="CB127" s="673"/>
      <c r="CC127" s="673"/>
      <c r="CD127" s="673"/>
      <c r="CE127" s="673"/>
      <c r="CF127" s="673"/>
      <c r="CG127" s="673"/>
    </row>
    <row r="128" spans="5:85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47"/>
        <v/>
      </c>
      <c r="N128" s="562" t="str">
        <f t="shared" si="48"/>
        <v/>
      </c>
      <c r="O128" s="562"/>
      <c r="P128" s="562" t="str">
        <f t="shared" si="49"/>
        <v/>
      </c>
      <c r="Q128" s="586" t="str">
        <f t="shared" si="45"/>
        <v/>
      </c>
      <c r="R128" s="587" t="str">
        <f t="shared" si="46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IF($K128="","",SUM(IF(LEFT($AM128:$BP128,1)="s",1,0))-SUM(IF(RIGHT(LEFT($AM128:$BP128,2))="-",1,0)))</f>
        <v/>
      </c>
      <c r="AL128" s="562" t="str">
        <f t="array" ref="AL128">IF($K99="","",SUM(IF(LEFT($AM128:$BP128,1)="X",1,0)))</f>
        <v/>
      </c>
      <c r="AM128" s="668"/>
      <c r="AN128" s="668"/>
      <c r="AO128" s="668"/>
      <c r="AP128" s="668"/>
      <c r="AQ128" s="668"/>
      <c r="AR128" s="668"/>
      <c r="AS128" s="668"/>
      <c r="AT128" s="673"/>
      <c r="AU128" s="668"/>
      <c r="AV128" s="668"/>
      <c r="AW128" s="668"/>
      <c r="AX128" s="673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73"/>
      <c r="BT128" s="668"/>
      <c r="BU128" s="668"/>
      <c r="BV128" s="673"/>
      <c r="BW128" s="668"/>
      <c r="BX128" s="668"/>
      <c r="BY128" s="673"/>
      <c r="BZ128" s="673"/>
      <c r="CA128" s="673"/>
      <c r="CB128" s="673"/>
      <c r="CC128" s="673"/>
      <c r="CD128" s="673"/>
      <c r="CE128" s="673"/>
      <c r="CF128" s="673"/>
      <c r="CG128" s="673"/>
    </row>
    <row r="129" spans="5:85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47"/>
        <v/>
      </c>
      <c r="N129" s="562" t="str">
        <f t="shared" si="48"/>
        <v/>
      </c>
      <c r="O129" s="562"/>
      <c r="P129" s="562" t="str">
        <f t="shared" si="49"/>
        <v/>
      </c>
      <c r="Q129" s="586" t="str">
        <f t="shared" si="45"/>
        <v/>
      </c>
      <c r="R129" s="587" t="str">
        <f t="shared" si="46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IF($K129="","",SUM(IF(LEFT($AM129:$BP129,1)="s",1,0))-SUM(IF(RIGHT(LEFT($AM129:$BP129,2))="-",1,0)))</f>
        <v/>
      </c>
      <c r="AL129" s="562" t="str">
        <f t="array" ref="AL129">IF($K100="","",SUM(IF(LEFT($AM129:$BP129,1)="X",1,0)))</f>
        <v/>
      </c>
      <c r="AM129" s="668"/>
      <c r="AN129" s="668"/>
      <c r="AO129" s="668"/>
      <c r="AP129" s="668"/>
      <c r="AQ129" s="668"/>
      <c r="AR129" s="668"/>
      <c r="AS129" s="668"/>
      <c r="AT129" s="673"/>
      <c r="AU129" s="668"/>
      <c r="AV129" s="668"/>
      <c r="AW129" s="668"/>
      <c r="AX129" s="673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73"/>
      <c r="BT129" s="668"/>
      <c r="BU129" s="668"/>
      <c r="BV129" s="673"/>
      <c r="BW129" s="668"/>
      <c r="BX129" s="668"/>
      <c r="BY129" s="673"/>
      <c r="BZ129" s="673"/>
      <c r="CA129" s="673"/>
      <c r="CB129" s="673"/>
      <c r="CC129" s="673"/>
      <c r="CD129" s="673"/>
      <c r="CE129" s="673"/>
      <c r="CF129" s="673"/>
      <c r="CG129" s="673"/>
    </row>
    <row r="130" spans="5:85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47"/>
        <v/>
      </c>
      <c r="N130" s="562" t="str">
        <f t="shared" si="48"/>
        <v/>
      </c>
      <c r="O130" s="562"/>
      <c r="P130" s="562" t="str">
        <f t="shared" si="49"/>
        <v/>
      </c>
      <c r="Q130" s="586" t="str">
        <f t="shared" si="45"/>
        <v/>
      </c>
      <c r="R130" s="587" t="str">
        <f t="shared" si="46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IF($K130="","",SUM(IF(LEFT($AM130:$BP130,1)="s",1,0))-SUM(IF(RIGHT(LEFT($AM130:$BP130,2))="-",1,0)))</f>
        <v/>
      </c>
      <c r="AL130" s="562" t="str">
        <f t="array" ref="AL130">IF($K101="","",SUM(IF(LEFT($AM130:$BP130,1)="X",1,0)))</f>
        <v/>
      </c>
      <c r="AM130" s="668"/>
      <c r="AN130" s="668"/>
      <c r="AO130" s="668"/>
      <c r="AP130" s="668"/>
      <c r="AQ130" s="668"/>
      <c r="AR130" s="668"/>
      <c r="AS130" s="668"/>
      <c r="AT130" s="673"/>
      <c r="AU130" s="668"/>
      <c r="AV130" s="668"/>
      <c r="AW130" s="668"/>
      <c r="AX130" s="673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73"/>
      <c r="BT130" s="668"/>
      <c r="BU130" s="668"/>
      <c r="BV130" s="673"/>
      <c r="BW130" s="668"/>
      <c r="BX130" s="668"/>
      <c r="BY130" s="673"/>
      <c r="BZ130" s="673"/>
      <c r="CA130" s="673"/>
      <c r="CB130" s="673"/>
      <c r="CC130" s="673"/>
      <c r="CD130" s="673"/>
      <c r="CE130" s="673"/>
      <c r="CF130" s="673"/>
      <c r="CG130" s="673"/>
    </row>
    <row r="131" spans="5:85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47"/>
        <v/>
      </c>
      <c r="N131" s="562" t="str">
        <f t="shared" si="48"/>
        <v/>
      </c>
      <c r="O131" s="562"/>
      <c r="P131" s="562" t="str">
        <f t="shared" si="49"/>
        <v/>
      </c>
      <c r="Q131" s="586" t="str">
        <f t="shared" si="45"/>
        <v/>
      </c>
      <c r="R131" s="587" t="str">
        <f t="shared" si="46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IF($K131="","",SUM(IF(LEFT($AM131:$BP131,1)="s",1,0))-SUM(IF(RIGHT(LEFT($AM131:$BP131,2))="-",1,0)))</f>
        <v/>
      </c>
      <c r="AL131" s="562" t="str">
        <f t="array" ref="AL131">IF($K102="","",SUM(IF(LEFT($AM131:$BP131,1)="X",1,0)))</f>
        <v/>
      </c>
      <c r="AM131" s="668"/>
      <c r="AN131" s="668"/>
      <c r="AO131" s="668"/>
      <c r="AP131" s="668"/>
      <c r="AQ131" s="668"/>
      <c r="AR131" s="668"/>
      <c r="AS131" s="668"/>
      <c r="AT131" s="673"/>
      <c r="AU131" s="668"/>
      <c r="AV131" s="668"/>
      <c r="AW131" s="668"/>
      <c r="AX131" s="673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73"/>
      <c r="BT131" s="668"/>
      <c r="BU131" s="668"/>
      <c r="BV131" s="673"/>
      <c r="BW131" s="668"/>
      <c r="BX131" s="668"/>
      <c r="BY131" s="673"/>
      <c r="BZ131" s="673"/>
      <c r="CA131" s="673"/>
      <c r="CB131" s="673"/>
      <c r="CC131" s="673"/>
      <c r="CD131" s="673"/>
      <c r="CE131" s="673"/>
      <c r="CF131" s="673"/>
      <c r="CG131" s="673"/>
    </row>
    <row r="132" spans="5:85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47"/>
        <v/>
      </c>
      <c r="N132" s="562" t="str">
        <f t="shared" si="48"/>
        <v/>
      </c>
      <c r="O132" s="562"/>
      <c r="P132" s="562" t="str">
        <f t="shared" si="49"/>
        <v/>
      </c>
      <c r="Q132" s="586" t="str">
        <f t="shared" si="45"/>
        <v/>
      </c>
      <c r="R132" s="587" t="str">
        <f t="shared" si="46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IF($K132="","",SUM(IF(LEFT($AM132:$BP132,1)="s",1,0))-SUM(IF(RIGHT(LEFT($AM132:$BP132,2))="-",1,0)))</f>
        <v/>
      </c>
      <c r="AL132" s="562" t="str">
        <f t="array" ref="AL132">IF($K103="","",SUM(IF(LEFT($AM132:$BP132,1)="X",1,0)))</f>
        <v/>
      </c>
      <c r="AM132" s="668"/>
      <c r="AN132" s="668"/>
      <c r="AO132" s="668"/>
      <c r="AP132" s="668"/>
      <c r="AQ132" s="668"/>
      <c r="AR132" s="668"/>
      <c r="AS132" s="668"/>
      <c r="AT132" s="673"/>
      <c r="AU132" s="668"/>
      <c r="AV132" s="668"/>
      <c r="AW132" s="668"/>
      <c r="AX132" s="673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73"/>
      <c r="BT132" s="668"/>
      <c r="BU132" s="668"/>
      <c r="BV132" s="673"/>
      <c r="BW132" s="668"/>
      <c r="BX132" s="668"/>
      <c r="BY132" s="673"/>
      <c r="BZ132" s="673"/>
      <c r="CA132" s="673"/>
      <c r="CB132" s="673"/>
      <c r="CC132" s="673"/>
      <c r="CD132" s="673"/>
      <c r="CE132" s="673"/>
      <c r="CF132" s="673"/>
      <c r="CG132" s="673"/>
    </row>
    <row r="133" spans="5:85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47"/>
        <v/>
      </c>
      <c r="N133" s="562" t="str">
        <f t="shared" si="48"/>
        <v/>
      </c>
      <c r="O133" s="562"/>
      <c r="P133" s="562" t="str">
        <f t="shared" si="49"/>
        <v/>
      </c>
      <c r="Q133" s="586" t="str">
        <f t="shared" si="45"/>
        <v/>
      </c>
      <c r="R133" s="587" t="str">
        <f t="shared" si="46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IF($K133="","",SUM(IF(LEFT($AM133:$BP133,1)="s",1,0))-SUM(IF(RIGHT(LEFT($AM133:$BP133,2))="-",1,0)))</f>
        <v/>
      </c>
      <c r="AL133" s="562" t="str">
        <f t="array" ref="AL133">IF($K104="","",SUM(IF(LEFT($AM133:$BP133,1)="X",1,0)))</f>
        <v/>
      </c>
      <c r="AM133" s="668"/>
      <c r="AN133" s="668"/>
      <c r="AO133" s="668"/>
      <c r="AP133" s="668"/>
      <c r="AQ133" s="668"/>
      <c r="AR133" s="668"/>
      <c r="AS133" s="668"/>
      <c r="AT133" s="673"/>
      <c r="AU133" s="668"/>
      <c r="AV133" s="668"/>
      <c r="AW133" s="668"/>
      <c r="AX133" s="673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73"/>
      <c r="BT133" s="668"/>
      <c r="BU133" s="668"/>
      <c r="BV133" s="673"/>
      <c r="BW133" s="668"/>
      <c r="BX133" s="668"/>
      <c r="BY133" s="673"/>
      <c r="BZ133" s="673"/>
      <c r="CA133" s="673"/>
      <c r="CB133" s="673"/>
      <c r="CC133" s="673"/>
      <c r="CD133" s="673"/>
      <c r="CE133" s="673"/>
      <c r="CF133" s="673"/>
      <c r="CG133" s="673"/>
    </row>
    <row r="134" spans="5:85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47"/>
        <v/>
      </c>
      <c r="N134" s="562" t="str">
        <f t="shared" si="48"/>
        <v/>
      </c>
      <c r="O134" s="562"/>
      <c r="P134" s="562" t="str">
        <f t="shared" si="49"/>
        <v/>
      </c>
      <c r="Q134" s="586" t="str">
        <f t="shared" si="45"/>
        <v/>
      </c>
      <c r="R134" s="587" t="str">
        <f t="shared" si="46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IF($K134="","",SUM(IF(LEFT($AM134:$BP134,1)="s",1,0))-SUM(IF(RIGHT(LEFT($AM134:$BP134,2))="-",1,0)))</f>
        <v/>
      </c>
      <c r="AL134" s="562" t="str">
        <f t="array" ref="AL134">IF($K105="","",SUM(IF(LEFT($AM134:$BP134,1)="X",1,0)))</f>
        <v/>
      </c>
      <c r="AM134" s="668"/>
      <c r="AN134" s="668"/>
      <c r="AO134" s="668"/>
      <c r="AP134" s="668"/>
      <c r="AQ134" s="668"/>
      <c r="AR134" s="668"/>
      <c r="AS134" s="668"/>
      <c r="AT134" s="673"/>
      <c r="AU134" s="668"/>
      <c r="AV134" s="668"/>
      <c r="AW134" s="668"/>
      <c r="AX134" s="673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73"/>
      <c r="BT134" s="668"/>
      <c r="BU134" s="668"/>
      <c r="BV134" s="673"/>
      <c r="BW134" s="668"/>
      <c r="BX134" s="668"/>
      <c r="BY134" s="673"/>
      <c r="BZ134" s="673"/>
      <c r="CA134" s="673"/>
      <c r="CB134" s="673"/>
      <c r="CC134" s="673"/>
      <c r="CD134" s="673"/>
      <c r="CE134" s="673"/>
      <c r="CF134" s="673"/>
      <c r="CG134" s="673"/>
    </row>
    <row r="135" spans="5:85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47"/>
        <v/>
      </c>
      <c r="N135" s="562" t="str">
        <f t="shared" si="48"/>
        <v/>
      </c>
      <c r="O135" s="562"/>
      <c r="P135" s="562" t="str">
        <f t="shared" si="49"/>
        <v/>
      </c>
      <c r="Q135" s="586" t="str">
        <f t="shared" si="45"/>
        <v/>
      </c>
      <c r="R135" s="587" t="str">
        <f t="shared" si="46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IF($K135="","",SUM(IF(LEFT($AM135:$BP135,1)="s",1,0))-SUM(IF(RIGHT(LEFT($AM135:$BP135,2))="-",1,0)))</f>
        <v/>
      </c>
      <c r="AL135" s="562" t="str">
        <f t="array" ref="AL135">IF($K106="","",SUM(IF(LEFT($AM135:$BP135,1)="X",1,0)))</f>
        <v/>
      </c>
      <c r="AM135" s="668"/>
      <c r="AN135" s="668"/>
      <c r="AO135" s="668"/>
      <c r="AP135" s="668"/>
      <c r="AQ135" s="668"/>
      <c r="AR135" s="668"/>
      <c r="AS135" s="668"/>
      <c r="AT135" s="673"/>
      <c r="AU135" s="668"/>
      <c r="AV135" s="668"/>
      <c r="AW135" s="668"/>
      <c r="AX135" s="673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73"/>
      <c r="BT135" s="668"/>
      <c r="BU135" s="668"/>
      <c r="BV135" s="673"/>
      <c r="BW135" s="668"/>
      <c r="BX135" s="668"/>
      <c r="BY135" s="673"/>
      <c r="BZ135" s="673"/>
      <c r="CA135" s="673"/>
      <c r="CB135" s="673"/>
      <c r="CC135" s="673"/>
      <c r="CD135" s="673"/>
      <c r="CE135" s="673"/>
      <c r="CF135" s="673"/>
      <c r="CG135" s="673"/>
    </row>
    <row r="136" spans="5:85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47"/>
        <v/>
      </c>
      <c r="N136" s="562" t="str">
        <f t="shared" si="48"/>
        <v/>
      </c>
      <c r="O136" s="562"/>
      <c r="P136" s="562" t="str">
        <f t="shared" si="49"/>
        <v/>
      </c>
      <c r="Q136" s="586" t="str">
        <f t="shared" si="45"/>
        <v/>
      </c>
      <c r="R136" s="587" t="str">
        <f t="shared" si="46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IF($K136="","",SUM(IF(LEFT($AM136:$BP136,1)="s",1,0))-SUM(IF(RIGHT(LEFT($AM136:$BP136,2))="-",1,0)))</f>
        <v/>
      </c>
      <c r="AL136" s="562" t="str">
        <f t="array" ref="AL136">IF($K107="","",SUM(IF(LEFT($AM136:$BP136,1)="X",1,0)))</f>
        <v/>
      </c>
      <c r="AM136" s="668"/>
      <c r="AN136" s="668"/>
      <c r="AO136" s="668"/>
      <c r="AP136" s="668"/>
      <c r="AQ136" s="668"/>
      <c r="AR136" s="668"/>
      <c r="AS136" s="668"/>
      <c r="AT136" s="673"/>
      <c r="AU136" s="668"/>
      <c r="AV136" s="668"/>
      <c r="AW136" s="668"/>
      <c r="AX136" s="673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73"/>
      <c r="BT136" s="668"/>
      <c r="BU136" s="668"/>
      <c r="BV136" s="673"/>
      <c r="BW136" s="668"/>
      <c r="BX136" s="668"/>
      <c r="BY136" s="673"/>
      <c r="BZ136" s="673"/>
      <c r="CA136" s="673"/>
      <c r="CB136" s="673"/>
      <c r="CC136" s="673"/>
      <c r="CD136" s="673"/>
      <c r="CE136" s="673"/>
      <c r="CF136" s="673"/>
      <c r="CG136" s="673"/>
    </row>
    <row r="137" spans="5:85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47"/>
        <v/>
      </c>
      <c r="N137" s="562" t="str">
        <f t="shared" si="48"/>
        <v/>
      </c>
      <c r="O137" s="562"/>
      <c r="P137" s="562" t="str">
        <f t="shared" si="49"/>
        <v/>
      </c>
      <c r="Q137" s="586" t="str">
        <f t="shared" si="45"/>
        <v/>
      </c>
      <c r="R137" s="587" t="str">
        <f t="shared" ref="R137:R168" si="50">IF(Q137="","",IF((K108-L108+Q137)&gt;=0.5,1,IF((K108-L108+Q137)=0.25,0.5,IF((K108-L108+Q137)&lt;=-0.5,-1,IF((K108-L108+Q137)=-0.25,-0.5,0)))))</f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IF($K137="","",SUM(IF(LEFT($AM137:$BP137,1)="s",1,0))-SUM(IF(RIGHT(LEFT($AM137:$BP137,2))="-",1,0)))</f>
        <v/>
      </c>
      <c r="AL137" s="562" t="str">
        <f t="array" ref="AL137">IF($K108="","",SUM(IF(LEFT($AM137:$BP137,1)="X",1,0)))</f>
        <v/>
      </c>
      <c r="AM137" s="668"/>
      <c r="AN137" s="668"/>
      <c r="AO137" s="668"/>
      <c r="AP137" s="668"/>
      <c r="AQ137" s="668"/>
      <c r="AR137" s="668"/>
      <c r="AS137" s="668"/>
      <c r="AT137" s="673"/>
      <c r="AU137" s="668"/>
      <c r="AV137" s="668"/>
      <c r="AW137" s="668"/>
      <c r="AX137" s="673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73"/>
      <c r="BT137" s="668"/>
      <c r="BU137" s="668"/>
      <c r="BV137" s="673"/>
      <c r="BW137" s="668"/>
      <c r="BX137" s="668"/>
      <c r="BY137" s="673"/>
      <c r="BZ137" s="673"/>
      <c r="CA137" s="673"/>
      <c r="CB137" s="673"/>
      <c r="CC137" s="673"/>
      <c r="CD137" s="673"/>
      <c r="CE137" s="673"/>
      <c r="CF137" s="673"/>
      <c r="CG137" s="673"/>
    </row>
    <row r="138" spans="5:85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47"/>
        <v/>
      </c>
      <c r="N138" s="562" t="str">
        <f t="shared" si="48"/>
        <v/>
      </c>
      <c r="O138" s="562"/>
      <c r="P138" s="562" t="str">
        <f t="shared" si="49"/>
        <v/>
      </c>
      <c r="Q138" s="586" t="str">
        <f t="shared" si="45"/>
        <v/>
      </c>
      <c r="R138" s="587" t="str">
        <f t="shared" si="50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IF($K138="","",SUM(IF(LEFT($AM138:$BP138,1)="s",1,0))-SUM(IF(RIGHT(LEFT($AM138:$BP138,2))="-",1,0)))</f>
        <v/>
      </c>
      <c r="AL138" s="562" t="str">
        <f t="array" ref="AL138">IF($K109="","",SUM(IF(LEFT($AM138:$BP138,1)="X",1,0)))</f>
        <v/>
      </c>
      <c r="AM138" s="668"/>
      <c r="AN138" s="668"/>
      <c r="AO138" s="668"/>
      <c r="AP138" s="668"/>
      <c r="AQ138" s="668"/>
      <c r="AR138" s="668"/>
      <c r="AS138" s="668"/>
      <c r="AT138" s="673"/>
      <c r="AU138" s="668"/>
      <c r="AV138" s="668"/>
      <c r="AW138" s="668"/>
      <c r="AX138" s="673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73"/>
      <c r="BT138" s="668"/>
      <c r="BU138" s="668"/>
      <c r="BV138" s="673"/>
      <c r="BW138" s="668"/>
      <c r="BX138" s="668"/>
      <c r="BY138" s="673"/>
      <c r="BZ138" s="673"/>
      <c r="CA138" s="673"/>
      <c r="CB138" s="673"/>
      <c r="CC138" s="673"/>
      <c r="CD138" s="673"/>
      <c r="CE138" s="673"/>
      <c r="CF138" s="673"/>
      <c r="CG138" s="673"/>
    </row>
    <row r="139" spans="5:85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47"/>
        <v/>
      </c>
      <c r="N139" s="562" t="str">
        <f t="shared" si="48"/>
        <v/>
      </c>
      <c r="O139" s="562"/>
      <c r="P139" s="562" t="str">
        <f t="shared" si="49"/>
        <v/>
      </c>
      <c r="Q139" s="586" t="str">
        <f t="shared" si="45"/>
        <v/>
      </c>
      <c r="R139" s="587" t="str">
        <f t="shared" si="50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IF($K139="","",SUM(IF(LEFT($AM139:$BP139,1)="s",1,0))-SUM(IF(RIGHT(LEFT($AM139:$BP139,2))="-",1,0)))</f>
        <v/>
      </c>
      <c r="AL139" s="562" t="str">
        <f t="array" ref="AL139">IF($K110="","",SUM(IF(LEFT($AM139:$BP139,1)="X",1,0)))</f>
        <v/>
      </c>
      <c r="AM139" s="668"/>
      <c r="AN139" s="668"/>
      <c r="AO139" s="668"/>
      <c r="AP139" s="668"/>
      <c r="AQ139" s="668"/>
      <c r="AR139" s="668"/>
      <c r="AS139" s="668"/>
      <c r="AT139" s="673"/>
      <c r="AU139" s="668"/>
      <c r="AV139" s="668"/>
      <c r="AW139" s="668"/>
      <c r="AX139" s="673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73"/>
      <c r="BT139" s="668"/>
      <c r="BU139" s="668"/>
      <c r="BV139" s="673"/>
      <c r="BW139" s="668"/>
      <c r="BX139" s="668"/>
      <c r="BY139" s="673"/>
      <c r="BZ139" s="673"/>
      <c r="CA139" s="673"/>
      <c r="CB139" s="673"/>
      <c r="CC139" s="673"/>
      <c r="CD139" s="673"/>
      <c r="CE139" s="673"/>
      <c r="CF139" s="673"/>
      <c r="CG139" s="673"/>
    </row>
    <row r="140" spans="5:85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47"/>
        <v/>
      </c>
      <c r="N140" s="562" t="str">
        <f t="shared" si="48"/>
        <v/>
      </c>
      <c r="O140" s="562"/>
      <c r="P140" s="562" t="str">
        <f t="shared" si="49"/>
        <v/>
      </c>
      <c r="Q140" s="586" t="str">
        <f t="shared" si="45"/>
        <v/>
      </c>
      <c r="R140" s="587" t="str">
        <f t="shared" si="50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IF($K140="","",SUM(IF(LEFT($AM140:$BP140,1)="s",1,0))-SUM(IF(RIGHT(LEFT($AM140:$BP140,2))="-",1,0)))</f>
        <v/>
      </c>
      <c r="AL140" s="562" t="str">
        <f t="array" ref="AL140">IF($K111="","",SUM(IF(LEFT($AM140:$BP140,1)="X",1,0)))</f>
        <v/>
      </c>
      <c r="AM140" s="668"/>
      <c r="AN140" s="668"/>
      <c r="AO140" s="668"/>
      <c r="AP140" s="668"/>
      <c r="AQ140" s="668"/>
      <c r="AR140" s="668"/>
      <c r="AS140" s="668"/>
      <c r="AT140" s="673"/>
      <c r="AU140" s="668"/>
      <c r="AV140" s="668"/>
      <c r="AW140" s="668"/>
      <c r="AX140" s="673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73"/>
      <c r="BT140" s="668"/>
      <c r="BU140" s="668"/>
      <c r="BV140" s="673"/>
      <c r="BW140" s="668"/>
      <c r="BX140" s="668"/>
      <c r="BY140" s="673"/>
      <c r="BZ140" s="673"/>
      <c r="CA140" s="673"/>
      <c r="CB140" s="673"/>
      <c r="CC140" s="673"/>
      <c r="CD140" s="673"/>
      <c r="CE140" s="673"/>
      <c r="CF140" s="673"/>
      <c r="CG140" s="673"/>
    </row>
    <row r="141" spans="5:85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47"/>
        <v/>
      </c>
      <c r="N141" s="562" t="str">
        <f t="shared" si="48"/>
        <v/>
      </c>
      <c r="O141" s="562"/>
      <c r="P141" s="562" t="str">
        <f t="shared" si="49"/>
        <v/>
      </c>
      <c r="Q141" s="586" t="str">
        <f t="shared" si="45"/>
        <v/>
      </c>
      <c r="R141" s="587" t="str">
        <f t="shared" si="50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IF($K141="","",SUM(IF(LEFT($AM141:$BP141,1)="s",1,0))-SUM(IF(RIGHT(LEFT($AM141:$BP141,2))="-",1,0)))</f>
        <v/>
      </c>
      <c r="AL141" s="562" t="str">
        <f t="array" ref="AL141">IF($K112="","",SUM(IF(LEFT($AM141:$BP141,1)="X",1,0)))</f>
        <v/>
      </c>
      <c r="AM141" s="668"/>
      <c r="AN141" s="668"/>
      <c r="AO141" s="668"/>
      <c r="AP141" s="668"/>
      <c r="AQ141" s="668"/>
      <c r="AR141" s="668"/>
      <c r="AS141" s="668"/>
      <c r="AT141" s="673"/>
      <c r="AU141" s="668"/>
      <c r="AV141" s="668"/>
      <c r="AW141" s="668"/>
      <c r="AX141" s="673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73"/>
      <c r="BT141" s="668"/>
      <c r="BU141" s="668"/>
      <c r="BV141" s="673"/>
      <c r="BW141" s="668"/>
      <c r="BX141" s="668"/>
      <c r="BY141" s="673"/>
      <c r="BZ141" s="673"/>
      <c r="CA141" s="673"/>
      <c r="CB141" s="673"/>
      <c r="CC141" s="673"/>
      <c r="CD141" s="673"/>
      <c r="CE141" s="673"/>
      <c r="CF141" s="673"/>
      <c r="CG141" s="673"/>
    </row>
    <row r="142" spans="5:85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47"/>
        <v/>
      </c>
      <c r="N142" s="562" t="str">
        <f t="shared" si="48"/>
        <v/>
      </c>
      <c r="O142" s="562"/>
      <c r="P142" s="562" t="str">
        <f t="shared" si="49"/>
        <v/>
      </c>
      <c r="Q142" s="586" t="str">
        <f t="shared" si="45"/>
        <v/>
      </c>
      <c r="R142" s="587" t="str">
        <f t="shared" si="50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IF($K142="","",SUM(IF(LEFT($AM142:$BP142,1)="s",1,0))-SUM(IF(RIGHT(LEFT($AM142:$BP142,2))="-",1,0)))</f>
        <v/>
      </c>
      <c r="AL142" s="562" t="str">
        <f t="array" ref="AL142">IF($K113="","",SUM(IF(LEFT($AM142:$BP142,1)="X",1,0)))</f>
        <v/>
      </c>
      <c r="AM142" s="668"/>
      <c r="AN142" s="668"/>
      <c r="AO142" s="668"/>
      <c r="AP142" s="668"/>
      <c r="AQ142" s="668"/>
      <c r="AR142" s="668"/>
      <c r="AS142" s="668"/>
      <c r="AT142" s="673"/>
      <c r="AU142" s="668"/>
      <c r="AV142" s="668"/>
      <c r="AW142" s="668"/>
      <c r="AX142" s="673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73"/>
      <c r="BT142" s="668"/>
      <c r="BU142" s="668"/>
      <c r="BV142" s="673"/>
      <c r="BW142" s="668"/>
      <c r="BX142" s="668"/>
      <c r="BY142" s="673"/>
      <c r="BZ142" s="673"/>
      <c r="CA142" s="673"/>
      <c r="CB142" s="673"/>
      <c r="CC142" s="673"/>
      <c r="CD142" s="673"/>
      <c r="CE142" s="673"/>
      <c r="CF142" s="673"/>
      <c r="CG142" s="673"/>
    </row>
    <row r="143" spans="5:85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47"/>
        <v/>
      </c>
      <c r="N143" s="562" t="str">
        <f t="shared" si="48"/>
        <v/>
      </c>
      <c r="O143" s="562"/>
      <c r="P143" s="562" t="str">
        <f t="shared" si="49"/>
        <v/>
      </c>
      <c r="Q143" s="586" t="str">
        <f t="shared" si="45"/>
        <v/>
      </c>
      <c r="R143" s="587" t="str">
        <f t="shared" si="50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IF($K143="","",SUM(IF(LEFT($AM143:$BP143,1)="s",1,0))-SUM(IF(RIGHT(LEFT($AM143:$BP143,2))="-",1,0)))</f>
        <v/>
      </c>
      <c r="AL143" s="562" t="str">
        <f t="array" ref="AL143">IF($K114="","",SUM(IF(LEFT($AM143:$BP143,1)="X",1,0)))</f>
        <v/>
      </c>
      <c r="AM143" s="668"/>
      <c r="AN143" s="668"/>
      <c r="AO143" s="668"/>
      <c r="AP143" s="668"/>
      <c r="AQ143" s="668"/>
      <c r="AR143" s="668"/>
      <c r="AS143" s="668"/>
      <c r="AT143" s="673"/>
      <c r="AU143" s="668"/>
      <c r="AV143" s="668"/>
      <c r="AW143" s="668"/>
      <c r="AX143" s="673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68"/>
      <c r="BS143" s="673"/>
      <c r="BT143" s="668"/>
      <c r="BU143" s="668"/>
      <c r="BV143" s="673"/>
      <c r="BW143" s="668"/>
      <c r="BX143" s="668"/>
      <c r="BY143" s="673"/>
      <c r="BZ143" s="673"/>
      <c r="CA143" s="673"/>
      <c r="CB143" s="673"/>
      <c r="CC143" s="673"/>
      <c r="CD143" s="673"/>
      <c r="CE143" s="673"/>
      <c r="CF143" s="673"/>
      <c r="CG143" s="673"/>
    </row>
    <row r="144" spans="5:85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47"/>
        <v/>
      </c>
      <c r="N144" s="562" t="str">
        <f t="shared" si="48"/>
        <v/>
      </c>
      <c r="O144" s="562"/>
      <c r="P144" s="562" t="str">
        <f t="shared" si="49"/>
        <v/>
      </c>
      <c r="Q144" s="586" t="str">
        <f t="shared" si="45"/>
        <v/>
      </c>
      <c r="R144" s="587" t="str">
        <f t="shared" si="50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IF($K144="","",SUM(IF(LEFT($AM144:$BP144,1)="s",1,0))-SUM(IF(RIGHT(LEFT($AM144:$BP144,2))="-",1,0)))</f>
        <v/>
      </c>
      <c r="AL144" s="562" t="str">
        <f t="array" ref="AL144">IF($K115="","",SUM(IF(LEFT($AM144:$BP144,1)="X",1,0)))</f>
        <v/>
      </c>
      <c r="AM144" s="668"/>
      <c r="AN144" s="668"/>
      <c r="AO144" s="668"/>
      <c r="AP144" s="668"/>
      <c r="AQ144" s="668"/>
      <c r="AR144" s="668"/>
      <c r="AS144" s="668"/>
      <c r="AT144" s="673"/>
      <c r="AU144" s="668"/>
      <c r="AV144" s="668"/>
      <c r="AW144" s="668"/>
      <c r="AX144" s="673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68"/>
      <c r="BI144" s="668"/>
      <c r="BJ144" s="668"/>
      <c r="BK144" s="668"/>
      <c r="BL144" s="668"/>
      <c r="BM144" s="668"/>
      <c r="BN144" s="668"/>
      <c r="BO144" s="668"/>
      <c r="BP144" s="668"/>
      <c r="BQ144" s="668"/>
      <c r="BR144" s="668"/>
      <c r="BS144" s="673"/>
      <c r="BT144" s="668"/>
      <c r="BU144" s="668"/>
      <c r="BV144" s="673"/>
      <c r="BW144" s="668"/>
      <c r="BX144" s="668"/>
      <c r="BY144" s="673"/>
      <c r="BZ144" s="673"/>
      <c r="CA144" s="673"/>
      <c r="CB144" s="673"/>
      <c r="CC144" s="673"/>
      <c r="CD144" s="673"/>
      <c r="CE144" s="673"/>
      <c r="CF144" s="673"/>
      <c r="CG144" s="673"/>
    </row>
    <row r="145" spans="1:85" s="661" customFormat="1" ht="14.25"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47"/>
        <v/>
      </c>
      <c r="N145" s="562" t="str">
        <f t="shared" si="48"/>
        <v/>
      </c>
      <c r="O145" s="562"/>
      <c r="P145" s="562" t="str">
        <f t="shared" si="49"/>
        <v/>
      </c>
      <c r="Q145" s="586" t="str">
        <f t="shared" si="45"/>
        <v/>
      </c>
      <c r="R145" s="587" t="str">
        <f t="shared" si="50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IF($K145="","",SUM(IF(LEFT($AM145:$BP145,1)="s",1,0))-SUM(IF(RIGHT(LEFT($AM145:$BP145,2))="-",1,0)))</f>
        <v/>
      </c>
      <c r="AL145" s="562" t="str">
        <f t="array" ref="AL145">IF($K116="","",SUM(IF(LEFT($AM145:$BP145,1)="X",1,0)))</f>
        <v/>
      </c>
      <c r="AM145" s="668"/>
      <c r="AN145" s="668"/>
      <c r="AO145" s="668"/>
      <c r="AP145" s="668"/>
      <c r="AQ145" s="668"/>
      <c r="AR145" s="668"/>
      <c r="AS145" s="668"/>
      <c r="AT145" s="673"/>
      <c r="AU145" s="668"/>
      <c r="AV145" s="668"/>
      <c r="AW145" s="668"/>
      <c r="AX145" s="673"/>
      <c r="AY145" s="668"/>
      <c r="AZ145" s="668"/>
      <c r="BA145" s="668"/>
      <c r="BB145" s="668"/>
      <c r="BC145" s="668"/>
      <c r="BD145" s="668"/>
      <c r="BE145" s="668"/>
      <c r="BF145" s="668"/>
      <c r="BG145" s="668"/>
      <c r="BH145" s="668"/>
      <c r="BI145" s="668"/>
      <c r="BJ145" s="668"/>
      <c r="BK145" s="668"/>
      <c r="BL145" s="668"/>
      <c r="BM145" s="668"/>
      <c r="BN145" s="668"/>
      <c r="BO145" s="668"/>
      <c r="BP145" s="668"/>
      <c r="BQ145" s="668"/>
      <c r="BR145" s="668"/>
      <c r="BS145" s="673"/>
      <c r="BT145" s="668"/>
      <c r="BU145" s="668"/>
      <c r="BV145" s="673"/>
      <c r="BW145" s="668"/>
      <c r="BX145" s="668"/>
      <c r="BY145" s="673"/>
      <c r="BZ145" s="673"/>
      <c r="CA145" s="673"/>
      <c r="CB145" s="673"/>
      <c r="CC145" s="673"/>
      <c r="CD145" s="673"/>
      <c r="CE145" s="673"/>
      <c r="CF145" s="673"/>
      <c r="CG145" s="673"/>
    </row>
    <row r="146" spans="1:85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47"/>
        <v/>
      </c>
      <c r="N146" s="562" t="str">
        <f t="shared" si="48"/>
        <v/>
      </c>
      <c r="O146" s="562"/>
      <c r="P146" s="562" t="str">
        <f t="shared" si="49"/>
        <v/>
      </c>
      <c r="Q146" s="586" t="str">
        <f t="shared" si="45"/>
        <v/>
      </c>
      <c r="R146" s="587" t="str">
        <f t="shared" si="50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IF($K146="","",SUM(IF(LEFT($AM146:$BP146,1)="s",1,0))-SUM(IF(RIGHT(LEFT($AM146:$BP146,2))="-",1,0)))</f>
        <v/>
      </c>
      <c r="AL146" s="562" t="str">
        <f t="array" ref="AL146">IF($K117="","",SUM(IF(LEFT($AM146:$BP146,1)="X",1,0)))</f>
        <v/>
      </c>
      <c r="AM146" s="647"/>
      <c r="AN146" s="647"/>
      <c r="AO146" s="647"/>
      <c r="AP146" s="647"/>
      <c r="AQ146" s="647"/>
      <c r="AR146" s="647"/>
      <c r="AS146" s="647"/>
      <c r="AT146" s="649"/>
      <c r="AU146" s="647"/>
      <c r="AV146" s="647"/>
      <c r="AW146" s="647"/>
      <c r="AX146" s="649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47"/>
      <c r="BQ146" s="647"/>
      <c r="BR146" s="647"/>
      <c r="BS146" s="649"/>
      <c r="BT146" s="647"/>
      <c r="BU146" s="647"/>
      <c r="BV146" s="649"/>
      <c r="BW146" s="647"/>
      <c r="BX146" s="647"/>
      <c r="BY146" s="649"/>
      <c r="BZ146" s="649"/>
      <c r="CA146" s="649"/>
      <c r="CB146" s="649"/>
      <c r="CC146" s="649"/>
      <c r="CD146" s="649"/>
      <c r="CE146" s="649"/>
      <c r="CF146" s="649"/>
      <c r="CG146" s="649"/>
    </row>
    <row r="147" spans="1:85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47"/>
        <v/>
      </c>
      <c r="N147" s="562" t="str">
        <f t="shared" si="48"/>
        <v/>
      </c>
      <c r="O147" s="562"/>
      <c r="P147" s="562" t="str">
        <f t="shared" si="49"/>
        <v/>
      </c>
      <c r="Q147" s="586" t="str">
        <f t="shared" si="45"/>
        <v/>
      </c>
      <c r="R147" s="587" t="str">
        <f t="shared" si="50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IF($K147="","",SUM(IF(LEFT($AM147:$BP147,1)="s",1,0))-SUM(IF(RIGHT(LEFT($AM147:$BP147,2))="-",1,0)))</f>
        <v/>
      </c>
      <c r="AL147" s="562" t="str">
        <f t="array" ref="AL147">IF($K118="","",SUM(IF(LEFT($AM147:$BP147,1)="X",1,0)))</f>
        <v/>
      </c>
      <c r="AM147" s="647"/>
      <c r="AN147" s="647"/>
      <c r="AO147" s="647"/>
      <c r="AP147" s="647"/>
      <c r="AQ147" s="647"/>
      <c r="AR147" s="647"/>
      <c r="AS147" s="647"/>
      <c r="AT147" s="649"/>
      <c r="AU147" s="647"/>
      <c r="AV147" s="647"/>
      <c r="AW147" s="647"/>
      <c r="AX147" s="649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47"/>
      <c r="BQ147" s="647"/>
      <c r="BR147" s="647"/>
      <c r="BS147" s="649"/>
      <c r="BT147" s="647"/>
      <c r="BU147" s="647"/>
      <c r="BV147" s="649"/>
      <c r="BW147" s="647"/>
      <c r="BX147" s="647"/>
      <c r="BY147" s="649"/>
      <c r="BZ147" s="649"/>
      <c r="CA147" s="649"/>
      <c r="CB147" s="649"/>
      <c r="CC147" s="649"/>
      <c r="CD147" s="649"/>
      <c r="CE147" s="649"/>
      <c r="CF147" s="649"/>
      <c r="CG147" s="649"/>
    </row>
    <row r="148" spans="1:85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47"/>
        <v/>
      </c>
      <c r="N148" s="562" t="str">
        <f t="shared" si="48"/>
        <v/>
      </c>
      <c r="O148" s="562"/>
      <c r="P148" s="562" t="str">
        <f t="shared" si="49"/>
        <v/>
      </c>
      <c r="Q148" s="586" t="str">
        <f t="shared" si="45"/>
        <v/>
      </c>
      <c r="R148" s="587" t="str">
        <f t="shared" si="50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IF($K148="","",SUM(IF(LEFT($AM148:$BP148,1)="s",1,0))-SUM(IF(RIGHT(LEFT($AM148:$BP148,2))="-",1,0)))</f>
        <v/>
      </c>
      <c r="AL148" s="562" t="str">
        <f t="array" ref="AL148">IF($K119="","",SUM(IF(LEFT($AM148:$BP148,1)="X",1,0)))</f>
        <v/>
      </c>
      <c r="AM148" s="647"/>
      <c r="AN148" s="647"/>
      <c r="AO148" s="647"/>
      <c r="AP148" s="647"/>
      <c r="AQ148" s="647"/>
      <c r="AR148" s="647"/>
      <c r="AS148" s="647"/>
      <c r="AT148" s="649"/>
      <c r="AU148" s="647"/>
      <c r="AV148" s="647"/>
      <c r="AW148" s="647"/>
      <c r="AX148" s="649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47"/>
      <c r="BS148" s="649"/>
      <c r="BT148" s="647"/>
      <c r="BU148" s="647"/>
      <c r="BV148" s="649"/>
      <c r="BW148" s="647"/>
      <c r="BX148" s="647"/>
      <c r="BY148" s="649"/>
      <c r="BZ148" s="649"/>
      <c r="CA148" s="649"/>
      <c r="CB148" s="649"/>
      <c r="CC148" s="649"/>
      <c r="CD148" s="649"/>
      <c r="CE148" s="649"/>
      <c r="CF148" s="649"/>
      <c r="CG148" s="649"/>
    </row>
    <row r="149" spans="1:85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47"/>
        <v/>
      </c>
      <c r="N149" s="562" t="str">
        <f t="shared" si="48"/>
        <v/>
      </c>
      <c r="O149" s="562"/>
      <c r="P149" s="562" t="str">
        <f t="shared" si="49"/>
        <v/>
      </c>
      <c r="Q149" s="586" t="str">
        <f t="shared" si="45"/>
        <v/>
      </c>
      <c r="R149" s="587" t="str">
        <f t="shared" si="50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IF($K149="","",SUM(IF(LEFT($AM149:$BP149,1)="s",1,0))-SUM(IF(RIGHT(LEFT($AM149:$BP149,2))="-",1,0)))</f>
        <v/>
      </c>
      <c r="AL149" s="562" t="str">
        <f t="array" ref="AL149">IF($K120="","",SUM(IF(LEFT($AM149:$BP149,1)="X",1,0)))</f>
        <v/>
      </c>
      <c r="AM149" s="647"/>
      <c r="AN149" s="647"/>
      <c r="AO149" s="647"/>
      <c r="AP149" s="647"/>
      <c r="AQ149" s="647"/>
      <c r="AR149" s="647"/>
      <c r="AS149" s="647"/>
      <c r="AT149" s="649"/>
      <c r="AU149" s="647"/>
      <c r="AV149" s="647"/>
      <c r="AW149" s="647"/>
      <c r="AX149" s="649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47"/>
      <c r="BS149" s="649"/>
      <c r="BT149" s="647"/>
      <c r="BU149" s="647"/>
      <c r="BV149" s="649"/>
      <c r="BW149" s="647"/>
      <c r="BX149" s="647"/>
      <c r="BY149" s="649"/>
      <c r="BZ149" s="649"/>
      <c r="CA149" s="649"/>
      <c r="CB149" s="649"/>
      <c r="CC149" s="649"/>
      <c r="CD149" s="649"/>
      <c r="CE149" s="649"/>
      <c r="CF149" s="649"/>
      <c r="CG149" s="649"/>
    </row>
    <row r="150" spans="1:85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47"/>
        <v/>
      </c>
      <c r="N150" s="562" t="str">
        <f t="shared" si="48"/>
        <v/>
      </c>
      <c r="O150" s="562"/>
      <c r="P150" s="562" t="str">
        <f t="shared" si="49"/>
        <v/>
      </c>
      <c r="Q150" s="586" t="str">
        <f t="shared" si="45"/>
        <v/>
      </c>
      <c r="R150" s="587" t="str">
        <f t="shared" si="50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IF($K150="","",SUM(IF(LEFT($AM150:$BP150,1)="s",1,0))-SUM(IF(RIGHT(LEFT($AM150:$BP150,2))="-",1,0)))</f>
        <v/>
      </c>
      <c r="AL150" s="562" t="str">
        <f t="array" ref="AL150">IF($K121="","",SUM(IF(LEFT($AM150:$BP150,1)="X",1,0)))</f>
        <v/>
      </c>
      <c r="AM150" s="647"/>
      <c r="AN150" s="647"/>
      <c r="AO150" s="647"/>
      <c r="AP150" s="647"/>
      <c r="AQ150" s="647"/>
      <c r="AR150" s="647"/>
      <c r="AS150" s="647"/>
      <c r="AT150" s="649"/>
      <c r="AU150" s="647"/>
      <c r="AV150" s="647"/>
      <c r="AW150" s="647"/>
      <c r="AX150" s="649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47"/>
      <c r="BS150" s="649"/>
      <c r="BT150" s="647"/>
      <c r="BU150" s="647"/>
      <c r="BV150" s="649"/>
      <c r="BW150" s="647"/>
      <c r="BX150" s="647"/>
      <c r="BY150" s="649"/>
      <c r="BZ150" s="649"/>
      <c r="CA150" s="649"/>
      <c r="CB150" s="649"/>
      <c r="CC150" s="649"/>
      <c r="CD150" s="649"/>
      <c r="CE150" s="649"/>
      <c r="CF150" s="649"/>
      <c r="CG150" s="649"/>
    </row>
    <row r="151" spans="1:85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47"/>
        <v/>
      </c>
      <c r="N151" s="562" t="str">
        <f t="shared" si="48"/>
        <v/>
      </c>
      <c r="O151" s="562"/>
      <c r="P151" s="562" t="str">
        <f t="shared" si="49"/>
        <v/>
      </c>
      <c r="Q151" s="586" t="str">
        <f t="shared" si="45"/>
        <v/>
      </c>
      <c r="R151" s="587" t="str">
        <f t="shared" si="50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IF($K151="","",SUM(IF(LEFT($AM151:$BP151,1)="s",1,0))-SUM(IF(RIGHT(LEFT($AM151:$BP151,2))="-",1,0)))</f>
        <v/>
      </c>
      <c r="AL151" s="562" t="str">
        <f t="array" ref="AL151">IF($K122="","",SUM(IF(LEFT($AM151:$BP151,1)="X",1,0)))</f>
        <v/>
      </c>
      <c r="AM151" s="647"/>
      <c r="AN151" s="647"/>
      <c r="AO151" s="647"/>
      <c r="AP151" s="647"/>
      <c r="AQ151" s="647"/>
      <c r="AR151" s="647"/>
      <c r="AS151" s="647"/>
      <c r="AT151" s="649"/>
      <c r="AU151" s="647"/>
      <c r="AV151" s="647"/>
      <c r="AW151" s="647"/>
      <c r="AX151" s="649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47"/>
      <c r="BS151" s="649"/>
      <c r="BT151" s="647"/>
      <c r="BU151" s="647"/>
      <c r="BV151" s="649"/>
      <c r="BW151" s="647"/>
      <c r="BX151" s="647"/>
      <c r="BY151" s="649"/>
      <c r="BZ151" s="649"/>
      <c r="CA151" s="649"/>
      <c r="CB151" s="649"/>
      <c r="CC151" s="649"/>
      <c r="CD151" s="649"/>
      <c r="CE151" s="649"/>
      <c r="CF151" s="649"/>
      <c r="CG151" s="649"/>
    </row>
    <row r="152" spans="1:85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47"/>
        <v/>
      </c>
      <c r="N152" s="562" t="str">
        <f t="shared" si="48"/>
        <v/>
      </c>
      <c r="O152" s="562"/>
      <c r="P152" s="562" t="str">
        <f t="shared" si="49"/>
        <v/>
      </c>
      <c r="Q152" s="586" t="str">
        <f t="shared" si="45"/>
        <v/>
      </c>
      <c r="R152" s="587" t="str">
        <f t="shared" si="50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IF($K152="","",SUM(IF(LEFT($AM152:$BP152,1)="s",1,0))-SUM(IF(RIGHT(LEFT($AM152:$BP152,2))="-",1,0)))</f>
        <v/>
      </c>
      <c r="AL152" s="562" t="str">
        <f t="array" ref="AL152">IF($K123="","",SUM(IF(LEFT($AM152:$BP152,1)="X",1,0)))</f>
        <v/>
      </c>
      <c r="AM152" s="647"/>
      <c r="AN152" s="647"/>
      <c r="AO152" s="647"/>
      <c r="AP152" s="647"/>
      <c r="AQ152" s="647"/>
      <c r="AR152" s="647"/>
      <c r="AS152" s="647"/>
      <c r="AT152" s="649"/>
      <c r="AU152" s="647"/>
      <c r="AV152" s="647"/>
      <c r="AW152" s="647"/>
      <c r="AX152" s="649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7"/>
      <c r="BS152" s="649"/>
      <c r="BT152" s="647"/>
      <c r="BU152" s="647"/>
      <c r="BV152" s="649"/>
      <c r="BW152" s="647"/>
      <c r="BX152" s="647"/>
      <c r="BY152" s="649"/>
      <c r="BZ152" s="649"/>
      <c r="CA152" s="649"/>
      <c r="CB152" s="649"/>
      <c r="CC152" s="649"/>
      <c r="CD152" s="649"/>
      <c r="CE152" s="649"/>
      <c r="CF152" s="649"/>
      <c r="CG152" s="649"/>
    </row>
    <row r="153" spans="1:85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47"/>
        <v/>
      </c>
      <c r="N153" s="562" t="str">
        <f t="shared" si="48"/>
        <v/>
      </c>
      <c r="O153" s="562"/>
      <c r="P153" s="562" t="str">
        <f t="shared" si="49"/>
        <v/>
      </c>
      <c r="Q153" s="586" t="str">
        <f t="shared" si="45"/>
        <v/>
      </c>
      <c r="R153" s="587" t="str">
        <f t="shared" si="50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IF($K153="","",SUM(IF(LEFT($AM153:$BP153,1)="s",1,0))-SUM(IF(RIGHT(LEFT($AM153:$BP153,2))="-",1,0)))</f>
        <v/>
      </c>
      <c r="AL153" s="562" t="str">
        <f t="array" ref="AL153">IF($K124="","",SUM(IF(LEFT($AM153:$BP153,1)="X",1,0)))</f>
        <v/>
      </c>
      <c r="AM153" s="647"/>
      <c r="AN153" s="647"/>
      <c r="AO153" s="647"/>
      <c r="AP153" s="647"/>
      <c r="AQ153" s="647"/>
      <c r="AR153" s="647"/>
      <c r="AS153" s="647"/>
      <c r="AT153" s="649"/>
      <c r="AU153" s="647"/>
      <c r="AV153" s="647"/>
      <c r="AW153" s="647"/>
      <c r="AX153" s="649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9"/>
      <c r="BT153" s="647"/>
      <c r="BU153" s="647"/>
      <c r="BV153" s="649"/>
      <c r="BW153" s="647"/>
      <c r="BX153" s="647"/>
      <c r="BY153" s="649"/>
      <c r="BZ153" s="649"/>
      <c r="CA153" s="649"/>
      <c r="CB153" s="649"/>
      <c r="CC153" s="649"/>
      <c r="CD153" s="649"/>
      <c r="CE153" s="649"/>
      <c r="CF153" s="649"/>
      <c r="CG153" s="649"/>
    </row>
    <row r="154" spans="1:85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47"/>
        <v/>
      </c>
      <c r="N154" s="562" t="str">
        <f t="shared" si="48"/>
        <v/>
      </c>
      <c r="O154" s="562"/>
      <c r="P154" s="562" t="str">
        <f t="shared" si="49"/>
        <v/>
      </c>
      <c r="Q154" s="586" t="str">
        <f t="shared" si="45"/>
        <v/>
      </c>
      <c r="R154" s="587" t="str">
        <f t="shared" si="50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IF($K154="","",SUM(IF(LEFT($AM154:$BP154,1)="s",1,0))-SUM(IF(RIGHT(LEFT($AM154:$BP154,2))="-",1,0)))</f>
        <v/>
      </c>
      <c r="AL154" s="562" t="str">
        <f t="array" ref="AL154">IF($K125="","",SUM(IF(LEFT($AM154:$BP154,1)="X",1,0)))</f>
        <v/>
      </c>
      <c r="AM154" s="647"/>
      <c r="AN154" s="647"/>
      <c r="AO154" s="647"/>
      <c r="AP154" s="647"/>
      <c r="AQ154" s="647"/>
      <c r="AR154" s="647"/>
      <c r="AS154" s="647"/>
      <c r="AT154" s="649"/>
      <c r="AU154" s="647"/>
      <c r="AV154" s="647"/>
      <c r="AW154" s="647"/>
      <c r="AX154" s="649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9"/>
      <c r="BT154" s="647"/>
      <c r="BU154" s="647"/>
      <c r="BV154" s="649"/>
      <c r="BW154" s="647"/>
      <c r="BX154" s="647"/>
      <c r="BY154" s="649"/>
      <c r="BZ154" s="649"/>
      <c r="CA154" s="649"/>
      <c r="CB154" s="649"/>
      <c r="CC154" s="649"/>
      <c r="CD154" s="649"/>
      <c r="CE154" s="649"/>
      <c r="CF154" s="649"/>
      <c r="CG154" s="649"/>
    </row>
    <row r="155" spans="1:85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47"/>
        <v/>
      </c>
      <c r="N155" s="562" t="str">
        <f t="shared" si="48"/>
        <v/>
      </c>
      <c r="O155" s="562"/>
      <c r="P155" s="562" t="str">
        <f t="shared" si="49"/>
        <v/>
      </c>
      <c r="Q155" s="586" t="str">
        <f t="shared" si="45"/>
        <v/>
      </c>
      <c r="R155" s="587" t="str">
        <f t="shared" si="50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IF($K155="","",SUM(IF(LEFT($AM155:$BP155,1)="s",1,0))-SUM(IF(RIGHT(LEFT($AM155:$BP155,2))="-",1,0)))</f>
        <v/>
      </c>
      <c r="AL155" s="562" t="str">
        <f t="array" ref="AL155">IF($K126="","",SUM(IF(LEFT($AM155:$BP155,1)="X",1,0)))</f>
        <v/>
      </c>
      <c r="AM155" s="647"/>
      <c r="AN155" s="647"/>
      <c r="AO155" s="647"/>
      <c r="AP155" s="647"/>
      <c r="AQ155" s="647"/>
      <c r="AR155" s="647"/>
      <c r="AS155" s="647"/>
      <c r="AT155" s="649"/>
      <c r="AU155" s="647"/>
      <c r="AV155" s="647"/>
      <c r="AW155" s="647"/>
      <c r="AX155" s="649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9"/>
      <c r="BT155" s="647"/>
      <c r="BU155" s="647"/>
      <c r="BV155" s="649"/>
      <c r="BW155" s="647"/>
      <c r="BX155" s="647"/>
      <c r="BY155" s="649"/>
      <c r="BZ155" s="649"/>
      <c r="CA155" s="649"/>
      <c r="CB155" s="649"/>
      <c r="CC155" s="649"/>
      <c r="CD155" s="649"/>
      <c r="CE155" s="649"/>
      <c r="CF155" s="649"/>
      <c r="CG155" s="649"/>
    </row>
    <row r="156" spans="1:85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47"/>
        <v/>
      </c>
      <c r="N156" s="562" t="str">
        <f t="shared" si="48"/>
        <v/>
      </c>
      <c r="O156" s="562"/>
      <c r="P156" s="562" t="str">
        <f t="shared" si="49"/>
        <v/>
      </c>
      <c r="Q156" s="586" t="str">
        <f t="shared" si="45"/>
        <v/>
      </c>
      <c r="R156" s="587" t="str">
        <f t="shared" si="50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IF($K156="","",SUM(IF(LEFT($AM156:$BP156,1)="s",1,0))-SUM(IF(RIGHT(LEFT($AM156:$BP156,2))="-",1,0)))</f>
        <v/>
      </c>
      <c r="AL156" s="562" t="str">
        <f t="array" ref="AL156">IF($K127="","",SUM(IF(LEFT($AM156:$BP156,1)="X",1,0)))</f>
        <v/>
      </c>
      <c r="AM156" s="647"/>
      <c r="AN156" s="647"/>
      <c r="AO156" s="647"/>
      <c r="AP156" s="647"/>
      <c r="AQ156" s="647"/>
      <c r="AR156" s="647"/>
      <c r="AS156" s="647"/>
      <c r="AT156" s="649"/>
      <c r="AU156" s="647"/>
      <c r="AV156" s="647"/>
      <c r="AW156" s="647"/>
      <c r="AX156" s="649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9"/>
      <c r="BT156" s="647"/>
      <c r="BU156" s="647"/>
      <c r="BV156" s="649"/>
      <c r="BW156" s="647"/>
      <c r="BX156" s="647"/>
      <c r="BY156" s="649"/>
      <c r="BZ156" s="649"/>
      <c r="CA156" s="649"/>
      <c r="CB156" s="649"/>
      <c r="CC156" s="649"/>
      <c r="CD156" s="649"/>
      <c r="CE156" s="649"/>
      <c r="CF156" s="649"/>
      <c r="CG156" s="649"/>
    </row>
    <row r="157" spans="1:85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47"/>
        <v/>
      </c>
      <c r="N157" s="562" t="str">
        <f t="shared" si="48"/>
        <v/>
      </c>
      <c r="O157" s="562"/>
      <c r="P157" s="562" t="str">
        <f t="shared" si="49"/>
        <v/>
      </c>
      <c r="Q157" s="586" t="str">
        <f t="shared" si="45"/>
        <v/>
      </c>
      <c r="R157" s="587" t="str">
        <f t="shared" si="50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IF($K157="","",SUM(IF(LEFT($AM157:$BP157,1)="s",1,0))-SUM(IF(RIGHT(LEFT($AM157:$BP157,2))="-",1,0)))</f>
        <v/>
      </c>
      <c r="AL157" s="562" t="str">
        <f t="array" ref="AL157">IF($K128="","",SUM(IF(LEFT($AM157:$BP157,1)="X",1,0)))</f>
        <v/>
      </c>
      <c r="AM157" s="647"/>
      <c r="AN157" s="647"/>
      <c r="AO157" s="647"/>
      <c r="AP157" s="647"/>
      <c r="AQ157" s="647"/>
      <c r="AR157" s="647"/>
      <c r="AS157" s="647"/>
      <c r="AT157" s="649"/>
      <c r="AU157" s="647"/>
      <c r="AV157" s="647"/>
      <c r="AW157" s="647"/>
      <c r="AX157" s="649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9"/>
      <c r="BT157" s="647"/>
      <c r="BU157" s="647"/>
      <c r="BV157" s="649"/>
      <c r="BW157" s="647"/>
      <c r="BX157" s="647"/>
      <c r="BY157" s="649"/>
      <c r="BZ157" s="649"/>
      <c r="CA157" s="649"/>
      <c r="CB157" s="649"/>
      <c r="CC157" s="649"/>
      <c r="CD157" s="649"/>
      <c r="CE157" s="649"/>
      <c r="CF157" s="649"/>
      <c r="CG157" s="649"/>
    </row>
    <row r="158" spans="1:85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47"/>
        <v/>
      </c>
      <c r="N158" s="562" t="str">
        <f t="shared" si="48"/>
        <v/>
      </c>
      <c r="O158" s="562"/>
      <c r="P158" s="562" t="str">
        <f t="shared" si="49"/>
        <v/>
      </c>
      <c r="Q158" s="586" t="str">
        <f t="shared" si="45"/>
        <v/>
      </c>
      <c r="R158" s="587" t="str">
        <f t="shared" si="50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IF($K158="","",SUM(IF(LEFT($AM158:$BP158,1)="s",1,0))-SUM(IF(RIGHT(LEFT($AM158:$BP158,2))="-",1,0)))</f>
        <v/>
      </c>
      <c r="AL158" s="562" t="str">
        <f t="array" ref="AL158">IF($K129="","",SUM(IF(LEFT($AM158:$BP158,1)="X",1,0)))</f>
        <v/>
      </c>
      <c r="AM158" s="647"/>
      <c r="AN158" s="647"/>
      <c r="AO158" s="647"/>
      <c r="AP158" s="647"/>
      <c r="AQ158" s="647"/>
      <c r="AR158" s="647"/>
      <c r="AS158" s="647"/>
      <c r="AT158" s="649"/>
      <c r="AU158" s="647"/>
      <c r="AV158" s="647"/>
      <c r="AW158" s="647"/>
      <c r="AX158" s="649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9"/>
      <c r="BT158" s="647"/>
      <c r="BU158" s="647"/>
      <c r="BV158" s="649"/>
      <c r="BW158" s="647"/>
      <c r="BX158" s="647"/>
      <c r="BY158" s="649"/>
      <c r="BZ158" s="649"/>
      <c r="CA158" s="649"/>
      <c r="CB158" s="649"/>
      <c r="CC158" s="649"/>
      <c r="CD158" s="649"/>
      <c r="CE158" s="649"/>
      <c r="CF158" s="649"/>
      <c r="CG158" s="649"/>
    </row>
    <row r="159" spans="1:85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M159" s="562" t="str">
        <f t="shared" si="47"/>
        <v/>
      </c>
      <c r="N159" s="562" t="str">
        <f t="shared" si="48"/>
        <v/>
      </c>
      <c r="O159" s="562"/>
      <c r="P159" s="562" t="str">
        <f t="shared" si="49"/>
        <v/>
      </c>
      <c r="Q159" s="586" t="str">
        <f t="shared" si="45"/>
        <v/>
      </c>
      <c r="R159" s="587" t="str">
        <f t="shared" si="50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IF($K159="","",SUM(IF(LEFT($AM159:$BP159,1)="s",1,0))-SUM(IF(RIGHT(LEFT($AM159:$BP159,2))="-",1,0)))</f>
        <v/>
      </c>
      <c r="AL159" s="562" t="str">
        <f t="array" ref="AL159">IF($K130="","",SUM(IF(LEFT($AM159:$BP159,1)="X",1,0)))</f>
        <v/>
      </c>
      <c r="AM159" s="647"/>
      <c r="AN159" s="647"/>
      <c r="AO159" s="647"/>
      <c r="AP159" s="647"/>
      <c r="AQ159" s="647"/>
      <c r="AR159" s="647"/>
      <c r="AS159" s="647"/>
      <c r="AT159" s="649"/>
      <c r="AU159" s="647"/>
      <c r="AV159" s="647"/>
      <c r="AW159" s="647"/>
      <c r="AX159" s="649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9"/>
      <c r="BT159" s="647"/>
      <c r="BU159" s="647"/>
      <c r="BV159" s="649"/>
      <c r="BW159" s="647"/>
      <c r="BX159" s="647"/>
      <c r="BY159" s="649"/>
      <c r="BZ159" s="649"/>
      <c r="CA159" s="649"/>
      <c r="CB159" s="649"/>
      <c r="CC159" s="649"/>
      <c r="CD159" s="649"/>
      <c r="CE159" s="649"/>
      <c r="CF159" s="649"/>
      <c r="CG159" s="649"/>
    </row>
    <row r="160" spans="1:85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M160" s="562" t="str">
        <f t="shared" si="47"/>
        <v/>
      </c>
      <c r="N160" s="562" t="str">
        <f t="shared" si="48"/>
        <v/>
      </c>
      <c r="O160" s="562"/>
      <c r="P160" s="562" t="str">
        <f t="shared" si="49"/>
        <v/>
      </c>
      <c r="Q160" s="586" t="str">
        <f t="shared" si="45"/>
        <v/>
      </c>
      <c r="R160" s="587" t="str">
        <f t="shared" si="50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IF($K160="","",SUM(IF(LEFT($AM160:$BP160,1)="s",1,0))-SUM(IF(RIGHT(LEFT($AM160:$BP160,2))="-",1,0)))</f>
        <v/>
      </c>
      <c r="AL160" s="562" t="str">
        <f t="array" ref="AL160">IF($K131="","",SUM(IF(LEFT($AM160:$BP160,1)="X",1,0)))</f>
        <v/>
      </c>
      <c r="AM160" s="647"/>
      <c r="AN160" s="647"/>
      <c r="AO160" s="647"/>
      <c r="AP160" s="647"/>
      <c r="AQ160" s="647"/>
      <c r="AR160" s="647"/>
      <c r="AS160" s="647"/>
      <c r="AT160" s="649"/>
      <c r="AU160" s="647"/>
      <c r="AV160" s="647"/>
      <c r="AW160" s="647"/>
      <c r="AX160" s="649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9"/>
      <c r="BT160" s="647"/>
      <c r="BU160" s="647"/>
      <c r="BV160" s="649"/>
      <c r="BW160" s="647"/>
      <c r="BX160" s="647"/>
      <c r="BY160" s="649"/>
      <c r="BZ160" s="649"/>
      <c r="CA160" s="649"/>
      <c r="CB160" s="649"/>
      <c r="CC160" s="649"/>
      <c r="CD160" s="649"/>
      <c r="CE160" s="649"/>
      <c r="CF160" s="649"/>
      <c r="CG160" s="649"/>
    </row>
    <row r="161" spans="1:85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47"/>
        <v/>
      </c>
      <c r="N161" s="562" t="str">
        <f t="shared" si="48"/>
        <v/>
      </c>
      <c r="O161" s="562"/>
      <c r="P161" s="562" t="str">
        <f t="shared" si="49"/>
        <v/>
      </c>
      <c r="Q161" s="586" t="str">
        <f t="shared" si="45"/>
        <v/>
      </c>
      <c r="R161" s="587" t="str">
        <f t="shared" si="50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IF($K161="","",SUM(IF(LEFT($AM161:$BP161,1)="s",1,0))-SUM(IF(RIGHT(LEFT($AM161:$BP161,2))="-",1,0)))</f>
        <v/>
      </c>
      <c r="AL161" s="562" t="str">
        <f t="array" ref="AL161">IF($K132="","",SUM(IF(LEFT($AM161:$BP161,1)="X",1,0)))</f>
        <v/>
      </c>
      <c r="AM161" s="647"/>
      <c r="AN161" s="647"/>
      <c r="AO161" s="647"/>
      <c r="AP161" s="647"/>
      <c r="AQ161" s="647"/>
      <c r="AR161" s="647"/>
      <c r="AS161" s="647"/>
      <c r="AT161" s="649"/>
      <c r="AU161" s="647"/>
      <c r="AV161" s="647"/>
      <c r="AW161" s="647"/>
      <c r="AX161" s="649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7"/>
      <c r="BS161" s="649"/>
      <c r="BT161" s="647"/>
      <c r="BU161" s="647"/>
      <c r="BV161" s="649"/>
      <c r="BW161" s="647"/>
      <c r="BX161" s="647"/>
      <c r="BY161" s="649"/>
      <c r="BZ161" s="649"/>
      <c r="CA161" s="649"/>
      <c r="CB161" s="649"/>
      <c r="CC161" s="649"/>
      <c r="CD161" s="649"/>
      <c r="CE161" s="649"/>
      <c r="CF161" s="649"/>
      <c r="CG161" s="649"/>
    </row>
    <row r="162" spans="1:85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47"/>
        <v/>
      </c>
      <c r="N162" s="562" t="str">
        <f t="shared" si="48"/>
        <v/>
      </c>
      <c r="O162" s="562"/>
      <c r="P162" s="562" t="str">
        <f t="shared" si="49"/>
        <v/>
      </c>
      <c r="Q162" s="586" t="str">
        <f t="shared" si="45"/>
        <v/>
      </c>
      <c r="R162" s="587" t="str">
        <f t="shared" si="50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IF($K162="","",SUM(IF(LEFT($AM162:$BP162,1)="s",1,0))-SUM(IF(RIGHT(LEFT($AM162:$BP162,2))="-",1,0)))</f>
        <v/>
      </c>
      <c r="AL162" s="562" t="str">
        <f t="array" ref="AL162">IF($K133="","",SUM(IF(LEFT($AM162:$BP162,1)="X",1,0)))</f>
        <v/>
      </c>
      <c r="AM162" s="647"/>
      <c r="AN162" s="647"/>
      <c r="AO162" s="647"/>
      <c r="AP162" s="647"/>
      <c r="AQ162" s="647"/>
      <c r="AR162" s="647"/>
      <c r="AS162" s="647"/>
      <c r="AT162" s="649"/>
      <c r="AU162" s="647"/>
      <c r="AV162" s="647"/>
      <c r="AW162" s="647"/>
      <c r="AX162" s="649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7"/>
      <c r="BI162" s="647"/>
      <c r="BJ162" s="647"/>
      <c r="BK162" s="647"/>
      <c r="BL162" s="647"/>
      <c r="BM162" s="647"/>
      <c r="BN162" s="647"/>
      <c r="BO162" s="647"/>
      <c r="BP162" s="647"/>
      <c r="BQ162" s="647"/>
      <c r="BR162" s="647"/>
      <c r="BS162" s="649"/>
      <c r="BT162" s="647"/>
      <c r="BU162" s="647"/>
      <c r="BV162" s="649"/>
      <c r="BW162" s="647"/>
      <c r="BX162" s="647"/>
      <c r="BY162" s="649"/>
      <c r="BZ162" s="649"/>
      <c r="CA162" s="649"/>
      <c r="CB162" s="649"/>
      <c r="CC162" s="649"/>
      <c r="CD162" s="649"/>
      <c r="CE162" s="649"/>
      <c r="CF162" s="649"/>
      <c r="CG162" s="649"/>
    </row>
    <row r="163" spans="1:85" ht="14.2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47"/>
        <v/>
      </c>
      <c r="N163" s="562" t="str">
        <f t="shared" si="48"/>
        <v/>
      </c>
      <c r="O163" s="562"/>
      <c r="P163" s="562" t="str">
        <f t="shared" si="49"/>
        <v/>
      </c>
      <c r="Q163" s="586" t="str">
        <f t="shared" si="45"/>
        <v/>
      </c>
      <c r="R163" s="587" t="str">
        <f t="shared" si="50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IF($K163="","",SUM(IF(LEFT($AM163:$BP163,1)="s",1,0))-SUM(IF(RIGHT(LEFT($AM163:$BP163,2))="-",1,0)))</f>
        <v/>
      </c>
      <c r="AL163" s="562" t="str">
        <f t="array" ref="AL163">IF($K134="","",SUM(IF(LEFT($AM163:$BP163,1)="X",1,0)))</f>
        <v/>
      </c>
      <c r="AM163" s="647"/>
      <c r="AN163" s="647"/>
      <c r="AO163" s="647"/>
      <c r="AP163" s="647"/>
      <c r="AQ163" s="647"/>
      <c r="AR163" s="647"/>
      <c r="AS163" s="647"/>
      <c r="AT163" s="649"/>
      <c r="AU163" s="647"/>
      <c r="AV163" s="647"/>
      <c r="AW163" s="647"/>
      <c r="AX163" s="649"/>
      <c r="AY163" s="647"/>
      <c r="AZ163" s="647"/>
      <c r="BA163" s="647"/>
      <c r="BB163" s="647"/>
      <c r="BC163" s="647"/>
      <c r="BD163" s="647"/>
      <c r="BE163" s="647"/>
      <c r="BF163" s="647"/>
      <c r="BG163" s="647"/>
      <c r="BH163" s="647"/>
      <c r="BI163" s="647"/>
      <c r="BJ163" s="647"/>
      <c r="BK163" s="647"/>
      <c r="BL163" s="647"/>
      <c r="BM163" s="647"/>
      <c r="BN163" s="647"/>
      <c r="BO163" s="647"/>
      <c r="BP163" s="647"/>
      <c r="BQ163" s="647"/>
      <c r="BR163" s="647"/>
      <c r="BS163" s="649"/>
      <c r="BT163" s="647"/>
      <c r="BU163" s="647"/>
      <c r="BV163" s="649"/>
      <c r="BW163" s="647"/>
      <c r="BX163" s="647"/>
      <c r="BY163" s="649"/>
      <c r="BZ163" s="649"/>
      <c r="CA163" s="649"/>
      <c r="CB163" s="649"/>
      <c r="CC163" s="649"/>
      <c r="CD163" s="649"/>
      <c r="CE163" s="649"/>
      <c r="CF163" s="649"/>
      <c r="CG163" s="649"/>
    </row>
    <row r="164" spans="1:85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47"/>
        <v/>
      </c>
      <c r="N164" s="562" t="str">
        <f t="shared" si="48"/>
        <v/>
      </c>
      <c r="O164" s="562"/>
      <c r="P164" s="562" t="str">
        <f t="shared" si="49"/>
        <v/>
      </c>
      <c r="Q164" s="586" t="str">
        <f t="shared" si="45"/>
        <v/>
      </c>
      <c r="R164" s="587" t="str">
        <f t="shared" si="50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IF($K164="","",SUM(IF(LEFT($AM164:$BP164,1)="s",1,0))-SUM(IF(RIGHT(LEFT($AM164:$BP164,2))="-",1,0)))</f>
        <v/>
      </c>
      <c r="AL164" s="562" t="str">
        <f t="array" ref="AL164">IF($K135="","",SUM(IF(LEFT($AM164:$BP164,1)="X",1,0)))</f>
        <v/>
      </c>
      <c r="AM164" s="589"/>
      <c r="AN164" s="589"/>
      <c r="AO164" s="589"/>
      <c r="AP164" s="589"/>
      <c r="AQ164" s="589"/>
      <c r="AR164" s="589"/>
      <c r="AS164" s="589"/>
      <c r="AU164" s="589"/>
      <c r="AV164" s="589"/>
      <c r="AW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R164" s="589"/>
      <c r="BT164" s="589"/>
      <c r="BU164" s="589"/>
      <c r="BW164" s="589"/>
      <c r="BX164" s="589"/>
    </row>
    <row r="165" spans="1:85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47"/>
        <v/>
      </c>
      <c r="N165" s="562" t="str">
        <f t="shared" si="48"/>
        <v/>
      </c>
      <c r="O165" s="562"/>
      <c r="P165" s="562" t="str">
        <f t="shared" si="49"/>
        <v/>
      </c>
      <c r="Q165" s="586" t="str">
        <f t="shared" si="45"/>
        <v/>
      </c>
      <c r="R165" s="587" t="str">
        <f t="shared" si="50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IF($K165="","",SUM(IF(LEFT($AM165:$BP165,1)="s",1,0))-SUM(IF(RIGHT(LEFT($AM165:$BP165,2))="-",1,0)))</f>
        <v/>
      </c>
      <c r="AL165" s="562" t="str">
        <f t="array" ref="AL165">IF($K136="","",SUM(IF(LEFT($AM165:$BP165,1)="X",1,0)))</f>
        <v/>
      </c>
      <c r="AM165" s="589"/>
      <c r="AN165" s="589"/>
      <c r="AO165" s="589"/>
      <c r="AP165" s="589"/>
      <c r="AQ165" s="589"/>
      <c r="AR165" s="589"/>
      <c r="AS165" s="589"/>
      <c r="AU165" s="589"/>
      <c r="AV165" s="589"/>
      <c r="AW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R165" s="589"/>
      <c r="BT165" s="589"/>
      <c r="BU165" s="589"/>
      <c r="BW165" s="589"/>
      <c r="BX165" s="589"/>
    </row>
    <row r="166" spans="1:85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47"/>
        <v/>
      </c>
      <c r="N166" s="562" t="str">
        <f t="shared" si="48"/>
        <v/>
      </c>
      <c r="O166" s="562"/>
      <c r="P166" s="562" t="str">
        <f t="shared" si="49"/>
        <v/>
      </c>
      <c r="Q166" s="586" t="str">
        <f t="shared" si="45"/>
        <v/>
      </c>
      <c r="R166" s="587" t="str">
        <f t="shared" si="50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IF($K166="","",SUM(IF(LEFT($AM166:$BP166,1)="s",1,0))-SUM(IF(RIGHT(LEFT($AM166:$BP166,2))="-",1,0)))</f>
        <v/>
      </c>
      <c r="AL166" s="562" t="str">
        <f t="array" ref="AL166">IF($K137="","",SUM(IF(LEFT($AM166:$BP166,1)="X",1,0)))</f>
        <v/>
      </c>
      <c r="AM166" s="589"/>
      <c r="AN166" s="589"/>
      <c r="AO166" s="589"/>
      <c r="AP166" s="589"/>
      <c r="AQ166" s="589"/>
      <c r="AR166" s="589"/>
      <c r="AS166" s="589"/>
      <c r="AU166" s="589"/>
      <c r="AV166" s="589"/>
      <c r="AW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R166" s="589"/>
      <c r="BT166" s="589"/>
      <c r="BU166" s="589"/>
      <c r="BW166" s="589"/>
      <c r="BX166" s="589"/>
    </row>
    <row r="167" spans="1:85" ht="15">
      <c r="A167" s="561"/>
      <c r="E167" s="584" t="str">
        <f>IF(J167=Table!$C$1,VLOOKUP(H167,Table!$B$38:$AO$61,Table!$AO$35-1,FALSE),"")</f>
        <v/>
      </c>
      <c r="F167" s="555"/>
      <c r="H167" s="590"/>
      <c r="I167" s="576"/>
      <c r="J167" s="576"/>
      <c r="M167" s="562" t="str">
        <f t="shared" si="47"/>
        <v/>
      </c>
      <c r="N167" s="562" t="str">
        <f t="shared" si="48"/>
        <v/>
      </c>
      <c r="O167" s="562"/>
      <c r="P167" s="562" t="str">
        <f t="shared" si="49"/>
        <v/>
      </c>
      <c r="Q167" s="586" t="str">
        <f t="shared" si="45"/>
        <v/>
      </c>
      <c r="R167" s="587" t="str">
        <f t="shared" si="50"/>
        <v/>
      </c>
      <c r="S167" s="587"/>
      <c r="T167" s="587"/>
      <c r="U167" s="587"/>
      <c r="V167" s="587"/>
      <c r="W167" s="574"/>
      <c r="X167" s="574"/>
      <c r="AJ167" s="582"/>
      <c r="AL167" s="562" t="str">
        <f t="array" ref="AL167">IF($K138="","",SUM(IF(LEFT($AM167:$BP167,1)="X",1,0)))</f>
        <v/>
      </c>
      <c r="AM167" s="589"/>
      <c r="AN167" s="589"/>
      <c r="AO167" s="589"/>
      <c r="AP167" s="589"/>
      <c r="AQ167" s="589"/>
      <c r="AR167" s="589"/>
      <c r="AS167" s="589"/>
      <c r="AU167" s="589"/>
      <c r="AV167" s="589"/>
      <c r="AW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R167" s="589"/>
      <c r="BT167" s="589"/>
      <c r="BU167" s="589"/>
      <c r="BW167" s="589"/>
      <c r="BX167" s="589"/>
    </row>
    <row r="168" spans="1:85" ht="15">
      <c r="A168" s="561"/>
      <c r="E168" s="584" t="str">
        <f>IF(J168=Table!$C$1,VLOOKUP(H168,Table!$B$38:$AO$61,Table!$AO$35-1,FALSE),"")</f>
        <v/>
      </c>
      <c r="F168" s="555"/>
      <c r="H168" s="590"/>
      <c r="I168" s="576"/>
      <c r="J168" s="576"/>
      <c r="M168" s="562" t="str">
        <f t="shared" si="47"/>
        <v/>
      </c>
      <c r="N168" s="562" t="str">
        <f t="shared" si="48"/>
        <v/>
      </c>
      <c r="O168" s="562"/>
      <c r="P168" s="562" t="str">
        <f t="shared" si="49"/>
        <v/>
      </c>
      <c r="Q168" s="586" t="str">
        <f t="shared" si="45"/>
        <v/>
      </c>
      <c r="R168" s="587" t="str">
        <f t="shared" si="50"/>
        <v/>
      </c>
      <c r="S168" s="587"/>
      <c r="T168" s="587"/>
      <c r="U168" s="587"/>
      <c r="V168" s="587"/>
      <c r="W168" s="574"/>
      <c r="X168" s="574"/>
      <c r="AJ168" s="582"/>
      <c r="AL168" s="562" t="str">
        <f t="array" ref="AL168">IF($K139="","",SUM(IF(LEFT($AM168:$BP168,1)="X",1,0)))</f>
        <v/>
      </c>
      <c r="AM168" s="589"/>
      <c r="AN168" s="589"/>
      <c r="AO168" s="589"/>
      <c r="AP168" s="589"/>
      <c r="AQ168" s="589"/>
      <c r="AR168" s="589"/>
      <c r="AS168" s="589"/>
      <c r="AU168" s="589"/>
      <c r="AV168" s="589"/>
      <c r="AW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R168" s="589"/>
      <c r="BT168" s="589"/>
      <c r="BU168" s="589"/>
      <c r="BW168" s="589"/>
      <c r="BX168" s="589"/>
    </row>
    <row r="169" spans="1:85" ht="15">
      <c r="A169" s="561"/>
      <c r="E169" s="584" t="str">
        <f>IF(J169=Table!$C$1,VLOOKUP(H169,Table!$B$38:$AO$61,Table!$AO$35-1,FALSE),"")</f>
        <v/>
      </c>
      <c r="F169" s="555"/>
      <c r="H169" s="590"/>
      <c r="I169" s="576"/>
      <c r="J169" s="576"/>
      <c r="M169" s="562" t="str">
        <f t="shared" si="47"/>
        <v/>
      </c>
      <c r="N169" s="562" t="str">
        <f t="shared" si="48"/>
        <v/>
      </c>
      <c r="O169" s="562"/>
      <c r="P169" s="562" t="str">
        <f t="shared" si="49"/>
        <v/>
      </c>
      <c r="Q169" s="586" t="str">
        <f t="shared" ref="Q169:Q187" si="51">IF(S169="","",IF(SIGN(S169)&lt;&gt;1,VLOOKUP(ABS(S169),SUP_HDC,3,TRUE),-VLOOKUP(ABS(S169),SUP_HDC,3,TRUE)))</f>
        <v/>
      </c>
      <c r="R169" s="587" t="str">
        <f t="shared" ref="R169:R187" si="52">IF(Q169="","",IF((K140-L140+Q169)&gt;=0.5,1,IF((K140-L140+Q169)=0.25,0.5,IF((K140-L140+Q169)&lt;=-0.5,-1,IF((K140-L140+Q169)=-0.25,-0.5,0)))))</f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IF($K140="","",SUM(IF(LEFT($AM169:$BP169,1)="X",1,0)))</f>
        <v/>
      </c>
      <c r="AM169" s="589"/>
      <c r="AN169" s="589"/>
      <c r="AO169" s="589"/>
      <c r="AP169" s="589"/>
      <c r="AQ169" s="589"/>
      <c r="AR169" s="589"/>
      <c r="AS169" s="589"/>
      <c r="AU169" s="589"/>
      <c r="AV169" s="589"/>
      <c r="AW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R169" s="589"/>
      <c r="BT169" s="589"/>
      <c r="BU169" s="589"/>
      <c r="BW169" s="589"/>
      <c r="BX169" s="589"/>
    </row>
    <row r="170" spans="1:85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ref="M170:M187" si="53">IF(K141="","",IF(K141&gt;L141,"W",IF(K141=L141,"D",IF(K141&lt;L141,"L"))))</f>
        <v/>
      </c>
      <c r="N170" s="562" t="str">
        <f t="shared" ref="N170:N187" si="54">IF(K141="","",K141+L141)</f>
        <v/>
      </c>
      <c r="O170" s="562"/>
      <c r="P170" s="562" t="str">
        <f t="shared" ref="P170:P186" si="55">IF($K141="","",IF($N170&gt;P$19,"O",IF($N170&lt;P$19,"U",IF($N170=P$19,"-"))))</f>
        <v/>
      </c>
      <c r="Q170" s="586" t="str">
        <f t="shared" si="51"/>
        <v/>
      </c>
      <c r="R170" s="587" t="str">
        <f t="shared" si="52"/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IF($K141="","",SUM(IF(LEFT($AM170:$BP170,1)="X",1,0)))</f>
        <v/>
      </c>
      <c r="AM170" s="589"/>
      <c r="AN170" s="589"/>
      <c r="AO170" s="589"/>
      <c r="AP170" s="589"/>
      <c r="AQ170" s="589"/>
      <c r="AR170" s="589"/>
      <c r="AS170" s="589"/>
      <c r="AU170" s="589"/>
      <c r="AV170" s="589"/>
      <c r="AW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R170" s="589"/>
      <c r="BT170" s="589"/>
      <c r="BU170" s="589"/>
      <c r="BW170" s="589"/>
      <c r="BX170" s="589"/>
    </row>
    <row r="171" spans="1:85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si="53"/>
        <v/>
      </c>
      <c r="N171" s="562" t="str">
        <f t="shared" si="54"/>
        <v/>
      </c>
      <c r="O171" s="562"/>
      <c r="P171" s="562" t="str">
        <f t="shared" si="55"/>
        <v/>
      </c>
      <c r="Q171" s="586" t="str">
        <f t="shared" si="51"/>
        <v/>
      </c>
      <c r="R171" s="587" t="str">
        <f t="shared" si="52"/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IF($K142="","",SUM(IF(LEFT($AM171:$BP171,1)="X",1,0)))</f>
        <v/>
      </c>
      <c r="AM171" s="589"/>
      <c r="AN171" s="589"/>
      <c r="AO171" s="589"/>
      <c r="AP171" s="589"/>
      <c r="AQ171" s="589"/>
      <c r="AR171" s="589"/>
      <c r="AS171" s="589"/>
      <c r="AU171" s="589"/>
      <c r="AV171" s="589"/>
      <c r="AW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T171" s="589"/>
      <c r="BU171" s="589"/>
      <c r="BW171" s="589"/>
      <c r="BX171" s="589"/>
    </row>
    <row r="172" spans="1:85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53"/>
        <v/>
      </c>
      <c r="N172" s="562" t="str">
        <f t="shared" si="54"/>
        <v/>
      </c>
      <c r="O172" s="562"/>
      <c r="P172" s="562" t="str">
        <f t="shared" si="55"/>
        <v/>
      </c>
      <c r="Q172" s="586" t="str">
        <f t="shared" si="51"/>
        <v/>
      </c>
      <c r="R172" s="587" t="str">
        <f t="shared" si="52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IF($K143="","",SUM(IF(LEFT($AM172:$BP172,1)="X",1,0)))</f>
        <v/>
      </c>
      <c r="AM172" s="589"/>
      <c r="AN172" s="589"/>
      <c r="AO172" s="589"/>
      <c r="AP172" s="589"/>
      <c r="AQ172" s="589"/>
      <c r="AR172" s="589"/>
      <c r="AS172" s="589"/>
      <c r="AU172" s="589"/>
      <c r="AV172" s="589"/>
      <c r="AW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T172" s="589"/>
      <c r="BU172" s="589"/>
      <c r="BW172" s="589"/>
      <c r="BX172" s="589"/>
    </row>
    <row r="173" spans="1:85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53"/>
        <v/>
      </c>
      <c r="N173" s="562" t="str">
        <f t="shared" si="54"/>
        <v/>
      </c>
      <c r="O173" s="562"/>
      <c r="P173" s="562" t="str">
        <f t="shared" si="55"/>
        <v/>
      </c>
      <c r="Q173" s="586" t="str">
        <f t="shared" si="51"/>
        <v/>
      </c>
      <c r="R173" s="587" t="str">
        <f t="shared" si="52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IF($K144="","",SUM(IF(LEFT($AM173:$BP173,1)="X",1,0)))</f>
        <v/>
      </c>
      <c r="AM173" s="589"/>
      <c r="AN173" s="589"/>
      <c r="AO173" s="589"/>
      <c r="AP173" s="589"/>
      <c r="AQ173" s="589"/>
      <c r="AR173" s="589"/>
      <c r="AS173" s="589"/>
      <c r="AU173" s="589"/>
      <c r="AV173" s="589"/>
      <c r="AW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T173" s="589"/>
      <c r="BU173" s="589"/>
      <c r="BW173" s="589"/>
      <c r="BX173" s="589"/>
    </row>
    <row r="174" spans="1:85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53"/>
        <v/>
      </c>
      <c r="N174" s="562" t="str">
        <f t="shared" si="54"/>
        <v/>
      </c>
      <c r="O174" s="562"/>
      <c r="P174" s="562" t="str">
        <f t="shared" si="55"/>
        <v/>
      </c>
      <c r="Q174" s="586" t="str">
        <f t="shared" si="51"/>
        <v/>
      </c>
      <c r="R174" s="587" t="str">
        <f t="shared" si="52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IF($K145="","",SUM(IF(LEFT($AM174:$BP174,1)="X",1,0)))</f>
        <v/>
      </c>
      <c r="AM174" s="589"/>
      <c r="AN174" s="589"/>
      <c r="AO174" s="589"/>
      <c r="AP174" s="589"/>
      <c r="AQ174" s="589"/>
      <c r="AR174" s="589"/>
      <c r="AS174" s="589"/>
      <c r="AU174" s="589"/>
      <c r="AV174" s="589"/>
      <c r="AW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T174" s="589"/>
      <c r="BU174" s="589"/>
      <c r="BW174" s="589"/>
      <c r="BX174" s="589"/>
    </row>
    <row r="175" spans="1:85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53"/>
        <v/>
      </c>
      <c r="N175" s="562" t="str">
        <f t="shared" si="54"/>
        <v/>
      </c>
      <c r="O175" s="562"/>
      <c r="P175" s="562" t="str">
        <f t="shared" si="55"/>
        <v/>
      </c>
      <c r="Q175" s="586" t="str">
        <f t="shared" si="51"/>
        <v/>
      </c>
      <c r="R175" s="587" t="str">
        <f t="shared" si="52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IF($K146="","",SUM(IF(LEFT($AM175:$BP175,1)="X",1,0)))</f>
        <v/>
      </c>
      <c r="AM175" s="589"/>
      <c r="AN175" s="589"/>
      <c r="AO175" s="589"/>
      <c r="AP175" s="589"/>
      <c r="AQ175" s="589"/>
      <c r="AR175" s="589"/>
      <c r="AS175" s="589"/>
      <c r="AU175" s="589"/>
      <c r="AV175" s="589"/>
      <c r="AW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T175" s="589"/>
      <c r="BU175" s="589"/>
      <c r="BW175" s="589"/>
      <c r="BX175" s="589"/>
    </row>
    <row r="176" spans="1:85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53"/>
        <v/>
      </c>
      <c r="N176" s="562" t="str">
        <f t="shared" si="54"/>
        <v/>
      </c>
      <c r="O176" s="562"/>
      <c r="P176" s="562" t="str">
        <f t="shared" si="55"/>
        <v/>
      </c>
      <c r="Q176" s="586" t="str">
        <f t="shared" si="51"/>
        <v/>
      </c>
      <c r="R176" s="587" t="str">
        <f t="shared" si="52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IF($K147="","",SUM(IF(LEFT($AM176:$BP176,1)="X",1,0)))</f>
        <v/>
      </c>
      <c r="AM176" s="589"/>
      <c r="AN176" s="589"/>
      <c r="AO176" s="589"/>
      <c r="AP176" s="589"/>
      <c r="AQ176" s="589"/>
      <c r="AR176" s="589"/>
      <c r="AS176" s="589"/>
      <c r="AU176" s="589"/>
      <c r="AV176" s="589"/>
      <c r="AW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T176" s="589"/>
      <c r="BU176" s="589"/>
      <c r="BW176" s="589"/>
      <c r="BX176" s="589"/>
    </row>
    <row r="177" spans="1:76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53"/>
        <v/>
      </c>
      <c r="N177" s="562" t="str">
        <f t="shared" si="54"/>
        <v/>
      </c>
      <c r="O177" s="562"/>
      <c r="P177" s="562" t="str">
        <f t="shared" si="55"/>
        <v/>
      </c>
      <c r="Q177" s="586" t="str">
        <f t="shared" si="51"/>
        <v/>
      </c>
      <c r="R177" s="587" t="str">
        <f t="shared" si="52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IF($K148="","",SUM(IF(LEFT($AM177:$BP177,1)="X",1,0)))</f>
        <v/>
      </c>
      <c r="AM177" s="589"/>
      <c r="AN177" s="589"/>
      <c r="AO177" s="589"/>
      <c r="AP177" s="589"/>
      <c r="AQ177" s="589"/>
      <c r="AR177" s="589"/>
      <c r="AS177" s="589"/>
      <c r="AU177" s="589"/>
      <c r="AV177" s="589"/>
      <c r="AW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T177" s="589"/>
      <c r="BU177" s="589"/>
      <c r="BW177" s="589"/>
      <c r="BX177" s="589"/>
    </row>
    <row r="178" spans="1:76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53"/>
        <v/>
      </c>
      <c r="N178" s="562" t="str">
        <f t="shared" si="54"/>
        <v/>
      </c>
      <c r="O178" s="562"/>
      <c r="P178" s="562" t="str">
        <f t="shared" si="55"/>
        <v/>
      </c>
      <c r="Q178" s="586" t="str">
        <f t="shared" si="51"/>
        <v/>
      </c>
      <c r="R178" s="587" t="str">
        <f t="shared" si="52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IF($K149="","",SUM(IF(LEFT($AM178:$BP178,1)="X",1,0)))</f>
        <v/>
      </c>
      <c r="AM178" s="589"/>
      <c r="AN178" s="589"/>
      <c r="AO178" s="589"/>
      <c r="AP178" s="589"/>
      <c r="AQ178" s="589"/>
      <c r="AR178" s="589"/>
      <c r="AS178" s="589"/>
      <c r="AU178" s="589"/>
      <c r="AV178" s="589"/>
      <c r="AW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T178" s="589"/>
      <c r="BU178" s="589"/>
      <c r="BW178" s="589"/>
      <c r="BX178" s="589"/>
    </row>
    <row r="179" spans="1:76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53"/>
        <v/>
      </c>
      <c r="N179" s="562" t="str">
        <f t="shared" si="54"/>
        <v/>
      </c>
      <c r="O179" s="562"/>
      <c r="P179" s="562" t="str">
        <f t="shared" si="55"/>
        <v/>
      </c>
      <c r="Q179" s="586" t="str">
        <f t="shared" si="51"/>
        <v/>
      </c>
      <c r="R179" s="587" t="str">
        <f t="shared" si="52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IF($K150="","",SUM(IF(LEFT($AM179:$BP179,1)="X",1,0)))</f>
        <v/>
      </c>
      <c r="AM179" s="589"/>
      <c r="AN179" s="589"/>
      <c r="AO179" s="589"/>
      <c r="AP179" s="589"/>
      <c r="AQ179" s="589"/>
      <c r="AR179" s="589"/>
      <c r="AS179" s="589"/>
      <c r="AU179" s="589"/>
      <c r="AV179" s="589"/>
      <c r="AW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T179" s="589"/>
      <c r="BU179" s="589"/>
      <c r="BW179" s="589"/>
      <c r="BX179" s="589"/>
    </row>
    <row r="180" spans="1:76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53"/>
        <v/>
      </c>
      <c r="N180" s="562" t="str">
        <f t="shared" si="54"/>
        <v/>
      </c>
      <c r="O180" s="562"/>
      <c r="P180" s="562" t="str">
        <f t="shared" si="55"/>
        <v/>
      </c>
      <c r="Q180" s="586" t="str">
        <f t="shared" si="51"/>
        <v/>
      </c>
      <c r="R180" s="587" t="str">
        <f t="shared" si="52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IF($K151="","",SUM(IF(LEFT($AM180:$BP180,1)="X",1,0)))</f>
        <v/>
      </c>
      <c r="AM180" s="589"/>
      <c r="AN180" s="589"/>
      <c r="AO180" s="589"/>
      <c r="AP180" s="589"/>
      <c r="AQ180" s="589"/>
      <c r="AR180" s="589"/>
      <c r="AS180" s="589"/>
      <c r="AU180" s="589"/>
      <c r="AV180" s="589"/>
      <c r="AW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T180" s="589"/>
      <c r="BU180" s="589"/>
      <c r="BW180" s="589"/>
      <c r="BX180" s="589"/>
    </row>
    <row r="181" spans="1:76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53"/>
        <v/>
      </c>
      <c r="N181" s="562" t="str">
        <f t="shared" si="54"/>
        <v/>
      </c>
      <c r="O181" s="562"/>
      <c r="P181" s="562" t="str">
        <f t="shared" si="55"/>
        <v/>
      </c>
      <c r="Q181" s="586" t="str">
        <f t="shared" si="51"/>
        <v/>
      </c>
      <c r="R181" s="587" t="str">
        <f t="shared" si="52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IF($K152="","",SUM(IF(LEFT($AM181:$BP181,1)="X",1,0)))</f>
        <v/>
      </c>
      <c r="AM181" s="589"/>
      <c r="AN181" s="589"/>
      <c r="AO181" s="589"/>
      <c r="AP181" s="589"/>
      <c r="AQ181" s="589"/>
      <c r="AR181" s="589"/>
      <c r="AS181" s="589"/>
      <c r="AU181" s="589"/>
      <c r="AV181" s="589"/>
      <c r="AW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T181" s="589"/>
      <c r="BU181" s="589"/>
      <c r="BW181" s="589"/>
      <c r="BX181" s="589"/>
    </row>
    <row r="182" spans="1:76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53"/>
        <v/>
      </c>
      <c r="N182" s="562" t="str">
        <f t="shared" si="54"/>
        <v/>
      </c>
      <c r="O182" s="562"/>
      <c r="P182" s="562" t="str">
        <f t="shared" si="55"/>
        <v/>
      </c>
      <c r="Q182" s="586" t="str">
        <f t="shared" si="51"/>
        <v/>
      </c>
      <c r="R182" s="587" t="str">
        <f t="shared" si="52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IF($K153="","",SUM(IF(LEFT($AM182:$BP182,1)="X",1,0)))</f>
        <v/>
      </c>
      <c r="AM182" s="589"/>
      <c r="AN182" s="589"/>
      <c r="AO182" s="589"/>
      <c r="AP182" s="589"/>
      <c r="AQ182" s="589"/>
      <c r="AR182" s="589"/>
      <c r="AS182" s="589"/>
      <c r="AU182" s="589"/>
      <c r="AV182" s="589"/>
      <c r="AW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T182" s="589"/>
      <c r="BU182" s="589"/>
      <c r="BW182" s="589"/>
      <c r="BX182" s="589"/>
    </row>
    <row r="183" spans="1:76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53"/>
        <v/>
      </c>
      <c r="N183" s="562" t="str">
        <f t="shared" si="54"/>
        <v/>
      </c>
      <c r="O183" s="562"/>
      <c r="P183" s="562" t="str">
        <f t="shared" si="55"/>
        <v/>
      </c>
      <c r="Q183" s="586" t="str">
        <f t="shared" si="51"/>
        <v/>
      </c>
      <c r="R183" s="587" t="str">
        <f t="shared" si="52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IF($K154="","",SUM(IF(LEFT($AM183:$BP183,1)="X",1,0)))</f>
        <v/>
      </c>
      <c r="AM183" s="589"/>
      <c r="AN183" s="589"/>
      <c r="AO183" s="589"/>
      <c r="AP183" s="589"/>
      <c r="AQ183" s="589"/>
      <c r="AR183" s="589"/>
      <c r="AS183" s="589"/>
      <c r="AU183" s="589"/>
      <c r="AV183" s="589"/>
      <c r="AW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T183" s="589"/>
      <c r="BU183" s="589"/>
      <c r="BW183" s="589"/>
      <c r="BX183" s="589"/>
    </row>
    <row r="184" spans="1:76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53"/>
        <v/>
      </c>
      <c r="N184" s="562" t="str">
        <f t="shared" si="54"/>
        <v/>
      </c>
      <c r="O184" s="562"/>
      <c r="P184" s="562" t="str">
        <f t="shared" si="55"/>
        <v/>
      </c>
      <c r="Q184" s="586" t="str">
        <f t="shared" si="51"/>
        <v/>
      </c>
      <c r="R184" s="587" t="str">
        <f t="shared" si="52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IF($K155="","",SUM(IF(LEFT($AM184:$BP184,1)="X",1,0)))</f>
        <v/>
      </c>
      <c r="AM184" s="589"/>
      <c r="AN184" s="589"/>
      <c r="AO184" s="589"/>
      <c r="AP184" s="589"/>
      <c r="AQ184" s="589"/>
      <c r="AR184" s="589"/>
      <c r="AS184" s="589"/>
      <c r="AU184" s="589"/>
      <c r="AV184" s="589"/>
      <c r="AW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T184" s="589"/>
      <c r="BU184" s="589"/>
      <c r="BW184" s="589"/>
      <c r="BX184" s="589"/>
    </row>
    <row r="185" spans="1:76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53"/>
        <v/>
      </c>
      <c r="N185" s="562" t="str">
        <f t="shared" si="54"/>
        <v/>
      </c>
      <c r="O185" s="562"/>
      <c r="P185" s="562" t="str">
        <f t="shared" si="55"/>
        <v/>
      </c>
      <c r="Q185" s="586" t="str">
        <f t="shared" si="51"/>
        <v/>
      </c>
      <c r="R185" s="587" t="str">
        <f t="shared" si="52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IF($K156="","",SUM(IF(LEFT($AM185:$BP185,1)="X",1,0)))</f>
        <v/>
      </c>
      <c r="AM185" s="589"/>
      <c r="AN185" s="589"/>
      <c r="AO185" s="589"/>
      <c r="AP185" s="589"/>
      <c r="AQ185" s="589"/>
      <c r="AR185" s="589"/>
      <c r="AS185" s="589"/>
      <c r="AU185" s="589"/>
      <c r="AV185" s="589"/>
      <c r="AW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T185" s="589"/>
      <c r="BU185" s="589"/>
      <c r="BW185" s="589"/>
      <c r="BX185" s="589"/>
    </row>
    <row r="186" spans="1:76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3"/>
        <v/>
      </c>
      <c r="N186" s="562" t="str">
        <f t="shared" si="54"/>
        <v/>
      </c>
      <c r="O186" s="562"/>
      <c r="P186" s="562" t="str">
        <f t="shared" si="55"/>
        <v/>
      </c>
      <c r="Q186" s="586" t="str">
        <f t="shared" si="51"/>
        <v/>
      </c>
      <c r="R186" s="587" t="str">
        <f t="shared" si="52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IF($K157="","",SUM(IF(LEFT($AM186:$BP186,1)="X",1,0)))</f>
        <v/>
      </c>
      <c r="AM186" s="589"/>
      <c r="AN186" s="589"/>
      <c r="AO186" s="589"/>
      <c r="AP186" s="589"/>
      <c r="AQ186" s="589"/>
      <c r="AR186" s="589"/>
      <c r="AS186" s="589"/>
      <c r="AU186" s="589"/>
      <c r="AV186" s="589"/>
      <c r="AW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T186" s="589"/>
      <c r="BU186" s="589"/>
      <c r="BW186" s="589"/>
      <c r="BX186" s="589"/>
    </row>
    <row r="187" spans="1:76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3"/>
        <v/>
      </c>
      <c r="N187" s="562" t="str">
        <f t="shared" si="54"/>
        <v/>
      </c>
      <c r="O187" s="562"/>
      <c r="P187" s="562" t="str">
        <f t="shared" ref="P187:P194" si="56">IF(K158="","",IF(N187&gt;P$19,"O",IF(N187&lt;P$19,"U")))</f>
        <v/>
      </c>
      <c r="Q187" s="586" t="str">
        <f t="shared" si="51"/>
        <v/>
      </c>
      <c r="R187" s="587" t="str">
        <f t="shared" si="52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IF($K158="","",SUM(IF(LEFT($AM187:$BP187,1)="X",1,0)))</f>
        <v/>
      </c>
      <c r="AM187" s="589"/>
      <c r="AN187" s="589"/>
      <c r="AO187" s="589"/>
      <c r="AP187" s="589"/>
      <c r="AQ187" s="589"/>
      <c r="AR187" s="589"/>
      <c r="AS187" s="589"/>
      <c r="AU187" s="589"/>
      <c r="AV187" s="589"/>
      <c r="AW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T187" s="589"/>
      <c r="BU187" s="589"/>
      <c r="BW187" s="589"/>
      <c r="BX187" s="589"/>
    </row>
    <row r="188" spans="1:76" ht="15">
      <c r="A188" s="561"/>
      <c r="E188" s="584" t="str">
        <f>IF(J188=Table!$C$1,VLOOKUP(H188,Table!$B$38:$AO$61,Table!$AO$35-1,FALSE),"")</f>
        <v/>
      </c>
      <c r="P188" s="562" t="str">
        <f t="shared" si="56"/>
        <v/>
      </c>
      <c r="AJ188" s="582"/>
      <c r="AM188" s="589"/>
      <c r="AN188" s="589"/>
      <c r="AO188" s="589"/>
      <c r="AP188" s="589"/>
      <c r="AQ188" s="589"/>
      <c r="AR188" s="589"/>
      <c r="AS188" s="589"/>
      <c r="AU188" s="589"/>
      <c r="AV188" s="589"/>
      <c r="AW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T188" s="589"/>
      <c r="BU188" s="589"/>
      <c r="BW188" s="589"/>
      <c r="BX188" s="589"/>
    </row>
    <row r="189" spans="1:76" ht="15">
      <c r="A189" s="561"/>
      <c r="P189" s="562" t="str">
        <f t="shared" si="56"/>
        <v/>
      </c>
      <c r="AJ189" s="582"/>
      <c r="AM189" s="589"/>
      <c r="AN189" s="589"/>
      <c r="AO189" s="589"/>
      <c r="AP189" s="589"/>
      <c r="AQ189" s="589"/>
      <c r="AR189" s="589"/>
      <c r="AS189" s="589"/>
      <c r="AU189" s="589"/>
      <c r="AV189" s="589"/>
      <c r="AW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T189" s="589"/>
      <c r="BU189" s="589"/>
      <c r="BW189" s="589"/>
      <c r="BX189" s="589"/>
    </row>
    <row r="190" spans="1:76" ht="15">
      <c r="A190" s="561"/>
      <c r="P190" s="562" t="str">
        <f t="shared" si="56"/>
        <v/>
      </c>
      <c r="AJ190" s="582"/>
      <c r="AM190" s="589"/>
      <c r="AN190" s="589"/>
      <c r="AO190" s="589"/>
      <c r="AP190" s="589"/>
      <c r="AQ190" s="589"/>
      <c r="AR190" s="589"/>
      <c r="AS190" s="589"/>
      <c r="AU190" s="589"/>
      <c r="AV190" s="589"/>
      <c r="AW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T190" s="589"/>
      <c r="BU190" s="589"/>
      <c r="BW190" s="589"/>
      <c r="BX190" s="589"/>
    </row>
    <row r="191" spans="1:76" ht="15">
      <c r="A191" s="561"/>
      <c r="P191" s="562" t="str">
        <f t="shared" si="56"/>
        <v/>
      </c>
      <c r="AJ191" s="582"/>
      <c r="AM191" s="589"/>
      <c r="AN191" s="589"/>
      <c r="AO191" s="589"/>
      <c r="AP191" s="589"/>
      <c r="AQ191" s="589"/>
      <c r="AR191" s="589"/>
      <c r="AS191" s="589"/>
      <c r="AU191" s="589"/>
      <c r="AV191" s="589"/>
      <c r="AW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T191" s="589"/>
      <c r="BU191" s="589"/>
      <c r="BW191" s="589"/>
      <c r="BX191" s="589"/>
    </row>
    <row r="192" spans="1:76" ht="15">
      <c r="A192" s="561"/>
      <c r="P192" s="562" t="str">
        <f t="shared" si="56"/>
        <v/>
      </c>
      <c r="AJ192" s="582"/>
      <c r="AM192" s="589"/>
      <c r="AN192" s="589"/>
      <c r="AO192" s="589"/>
      <c r="AP192" s="589"/>
      <c r="AQ192" s="589"/>
      <c r="AR192" s="589"/>
      <c r="AS192" s="589"/>
      <c r="AU192" s="589"/>
      <c r="AV192" s="589"/>
      <c r="AW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T192" s="589"/>
      <c r="BU192" s="589"/>
      <c r="BW192" s="589"/>
      <c r="BX192" s="589"/>
    </row>
    <row r="193" spans="1:76" ht="15">
      <c r="A193" s="561"/>
      <c r="P193" s="562" t="str">
        <f t="shared" si="56"/>
        <v/>
      </c>
      <c r="AJ193" s="582"/>
      <c r="AM193" s="589"/>
      <c r="AN193" s="589"/>
      <c r="AO193" s="589"/>
      <c r="AP193" s="589"/>
      <c r="AQ193" s="589"/>
      <c r="AR193" s="589"/>
      <c r="AS193" s="589"/>
      <c r="AU193" s="589"/>
      <c r="AV193" s="589"/>
      <c r="AW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T193" s="589"/>
      <c r="BU193" s="589"/>
      <c r="BW193" s="589"/>
      <c r="BX193" s="589"/>
    </row>
    <row r="194" spans="1:76" ht="15">
      <c r="A194" s="561"/>
      <c r="P194" s="562" t="str">
        <f t="shared" si="56"/>
        <v/>
      </c>
      <c r="AJ194" s="582"/>
      <c r="AM194" s="589"/>
      <c r="AN194" s="589"/>
      <c r="AO194" s="589"/>
      <c r="AP194" s="589"/>
      <c r="AQ194" s="589"/>
      <c r="AR194" s="589"/>
      <c r="AS194" s="589"/>
      <c r="AU194" s="589"/>
      <c r="AV194" s="589"/>
      <c r="AW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T194" s="589"/>
      <c r="BU194" s="589"/>
      <c r="BW194" s="589"/>
      <c r="BX194" s="589"/>
    </row>
    <row r="195" spans="1:76" ht="15">
      <c r="A195" s="561"/>
      <c r="E195" s="561"/>
      <c r="H195" s="561"/>
      <c r="Q195" s="561"/>
      <c r="R195" s="561"/>
      <c r="S195" s="561"/>
      <c r="T195" s="561"/>
      <c r="U195" s="561"/>
      <c r="V195" s="561"/>
      <c r="Y195" s="561"/>
      <c r="Z195" s="561"/>
      <c r="AA195" s="561"/>
      <c r="AB195" s="561"/>
      <c r="AC195" s="561"/>
      <c r="AD195" s="561"/>
      <c r="AE195" s="561"/>
      <c r="AF195" s="561"/>
      <c r="AG195" s="561"/>
      <c r="AH195" s="561"/>
      <c r="AJ195" s="582"/>
      <c r="AM195" s="589"/>
      <c r="AN195" s="589"/>
      <c r="AO195" s="589"/>
      <c r="AP195" s="589"/>
      <c r="AQ195" s="589"/>
      <c r="AR195" s="589"/>
      <c r="AS195" s="589"/>
      <c r="AU195" s="589"/>
      <c r="AV195" s="589"/>
      <c r="AW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T195" s="589"/>
      <c r="BU195" s="589"/>
      <c r="BW195" s="589"/>
      <c r="BX195" s="589"/>
    </row>
    <row r="196" spans="1:76" ht="15">
      <c r="A196" s="561"/>
      <c r="E196" s="561"/>
      <c r="H196" s="561"/>
      <c r="Q196" s="561"/>
      <c r="R196" s="561"/>
      <c r="S196" s="561"/>
      <c r="T196" s="561"/>
      <c r="U196" s="561"/>
      <c r="V196" s="561"/>
      <c r="Y196" s="561"/>
      <c r="Z196" s="561"/>
      <c r="AA196" s="561"/>
      <c r="AB196" s="561"/>
      <c r="AC196" s="561"/>
      <c r="AD196" s="561"/>
      <c r="AE196" s="561"/>
      <c r="AF196" s="561"/>
      <c r="AG196" s="561"/>
      <c r="AH196" s="561"/>
      <c r="AJ196" s="582"/>
      <c r="AM196" s="589"/>
      <c r="AN196" s="589"/>
      <c r="AO196" s="589"/>
      <c r="AP196" s="589"/>
      <c r="AQ196" s="589"/>
      <c r="AR196" s="589"/>
      <c r="AS196" s="589"/>
      <c r="AU196" s="589"/>
      <c r="AV196" s="589"/>
      <c r="AW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T196" s="589"/>
      <c r="BU196" s="589"/>
      <c r="BW196" s="589"/>
      <c r="BX196" s="589"/>
    </row>
    <row r="197" spans="1:76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R197" s="589"/>
      <c r="AS197" s="589"/>
      <c r="AU197" s="589"/>
      <c r="AV197" s="589"/>
      <c r="AW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T197" s="589"/>
      <c r="BU197" s="589"/>
      <c r="BW197" s="589"/>
      <c r="BX197" s="589"/>
    </row>
    <row r="198" spans="1:76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U198" s="589"/>
      <c r="AV198" s="589"/>
      <c r="AW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T198" s="589"/>
      <c r="BU198" s="589"/>
      <c r="BW198" s="589"/>
      <c r="BX198" s="589"/>
    </row>
    <row r="199" spans="1:76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U199" s="589"/>
      <c r="AV199" s="589"/>
      <c r="AW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T199" s="589"/>
      <c r="BU199" s="589"/>
      <c r="BW199" s="589"/>
      <c r="BX199" s="589"/>
    </row>
    <row r="200" spans="1:76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U200" s="589"/>
      <c r="AV200" s="589"/>
      <c r="AW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T200" s="589"/>
      <c r="BU200" s="589"/>
      <c r="BW200" s="589"/>
      <c r="BX200" s="589"/>
    </row>
    <row r="201" spans="1:76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U201" s="589"/>
      <c r="AV201" s="589"/>
      <c r="AW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T201" s="589"/>
      <c r="BU201" s="589"/>
      <c r="BW201" s="589"/>
      <c r="BX201" s="589"/>
    </row>
    <row r="202" spans="1:76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U202" s="589"/>
      <c r="AV202" s="589"/>
      <c r="AW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T202" s="589"/>
      <c r="BU202" s="589"/>
      <c r="BW202" s="589"/>
      <c r="BX202" s="589"/>
    </row>
    <row r="203" spans="1:76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U203" s="589"/>
      <c r="AV203" s="589"/>
      <c r="AW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T203" s="589"/>
      <c r="BU203" s="589"/>
      <c r="BW203" s="589"/>
      <c r="BX203" s="589"/>
    </row>
    <row r="204" spans="1:76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U204" s="589"/>
      <c r="AV204" s="589"/>
      <c r="AW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T204" s="589"/>
      <c r="BU204" s="589"/>
      <c r="BW204" s="589"/>
      <c r="BX204" s="589"/>
    </row>
    <row r="205" spans="1:76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U205" s="589"/>
      <c r="AV205" s="589"/>
      <c r="AW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T205" s="589"/>
      <c r="BU205" s="589"/>
      <c r="BW205" s="589"/>
      <c r="BX205" s="589"/>
    </row>
    <row r="206" spans="1:76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U206" s="589"/>
      <c r="AV206" s="589"/>
      <c r="AW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T206" s="589"/>
      <c r="BU206" s="589"/>
      <c r="BW206" s="589"/>
      <c r="BX206" s="589"/>
    </row>
    <row r="207" spans="1:76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U207" s="589"/>
      <c r="AV207" s="589"/>
      <c r="AW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T207" s="589"/>
      <c r="BU207" s="589"/>
      <c r="BW207" s="589"/>
      <c r="BX207" s="589"/>
    </row>
    <row r="208" spans="1:76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U208" s="589"/>
      <c r="AV208" s="589"/>
      <c r="AW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T208" s="589"/>
      <c r="BU208" s="589"/>
      <c r="BW208" s="589"/>
      <c r="BX208" s="589"/>
    </row>
    <row r="209" spans="1:76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U209" s="589"/>
      <c r="AV209" s="589"/>
      <c r="AW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T209" s="589"/>
      <c r="BU209" s="589"/>
      <c r="BW209" s="589"/>
      <c r="BX209" s="589"/>
    </row>
    <row r="210" spans="1:76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U210" s="589"/>
      <c r="AV210" s="589"/>
      <c r="AW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T210" s="589"/>
      <c r="BU210" s="589"/>
      <c r="BW210" s="589"/>
      <c r="BX210" s="589"/>
    </row>
    <row r="211" spans="1:76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U211" s="589"/>
      <c r="AV211" s="589"/>
      <c r="AW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T211" s="589"/>
      <c r="BU211" s="589"/>
      <c r="BW211" s="589"/>
      <c r="BX211" s="589"/>
    </row>
    <row r="212" spans="1:76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U212" s="589"/>
      <c r="AV212" s="589"/>
      <c r="AW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T212" s="589"/>
      <c r="BU212" s="589"/>
      <c r="BW212" s="589"/>
      <c r="BX212" s="589"/>
    </row>
    <row r="213" spans="1:76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U213" s="589"/>
      <c r="AV213" s="589"/>
      <c r="AW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T213" s="589"/>
      <c r="BU213" s="589"/>
      <c r="BW213" s="589"/>
      <c r="BX213" s="589"/>
    </row>
    <row r="214" spans="1:76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U214" s="589"/>
      <c r="AV214" s="589"/>
      <c r="AW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T214" s="589"/>
      <c r="BU214" s="589"/>
      <c r="BW214" s="589"/>
      <c r="BX214" s="589"/>
    </row>
    <row r="215" spans="1:76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U215" s="589"/>
      <c r="AV215" s="589"/>
      <c r="AW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T215" s="589"/>
      <c r="BU215" s="589"/>
      <c r="BW215" s="589"/>
      <c r="BX215" s="589"/>
    </row>
    <row r="216" spans="1:76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U216" s="589"/>
      <c r="AV216" s="589"/>
      <c r="AW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T216" s="589"/>
      <c r="BU216" s="589"/>
      <c r="BW216" s="589"/>
      <c r="BX216" s="589"/>
    </row>
    <row r="217" spans="1:76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</row>
    <row r="218" spans="1:76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</row>
    <row r="219" spans="1:76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76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76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6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6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6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6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6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6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  <c r="AK227" s="561"/>
      <c r="AM227" s="561"/>
      <c r="AN227" s="561"/>
      <c r="AO227" s="561"/>
      <c r="AP227" s="561"/>
      <c r="AQ227" s="561"/>
      <c r="AR227" s="561"/>
      <c r="AS227" s="561"/>
      <c r="AU227" s="561"/>
      <c r="AV227" s="561"/>
      <c r="AW227" s="561"/>
      <c r="AY227" s="561"/>
      <c r="AZ227" s="561"/>
      <c r="BA227" s="561"/>
      <c r="BB227" s="561"/>
      <c r="BC227" s="561"/>
      <c r="BD227" s="561"/>
      <c r="BE227" s="561"/>
      <c r="BF227" s="561"/>
      <c r="BG227" s="561"/>
      <c r="BH227" s="561"/>
      <c r="BI227" s="561"/>
      <c r="BJ227" s="561"/>
      <c r="BK227" s="561"/>
      <c r="BL227" s="561"/>
      <c r="BM227" s="561"/>
      <c r="BN227" s="561"/>
      <c r="BO227" s="561"/>
      <c r="BP227" s="561"/>
      <c r="BQ227" s="561"/>
      <c r="BR227" s="561"/>
      <c r="BT227" s="561"/>
      <c r="BU227" s="561"/>
      <c r="BW227" s="561"/>
      <c r="BX227" s="561"/>
    </row>
    <row r="228" spans="1:76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K228" s="561"/>
      <c r="AM228" s="561"/>
      <c r="AN228" s="561"/>
      <c r="AO228" s="561"/>
      <c r="AP228" s="561"/>
      <c r="AQ228" s="561"/>
      <c r="AR228" s="561"/>
      <c r="AS228" s="561"/>
      <c r="AU228" s="561"/>
      <c r="AV228" s="561"/>
      <c r="AW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M228" s="561"/>
      <c r="BN228" s="561"/>
      <c r="BO228" s="561"/>
      <c r="BP228" s="561"/>
      <c r="BQ228" s="561"/>
      <c r="BR228" s="561"/>
      <c r="BT228" s="561"/>
      <c r="BU228" s="561"/>
      <c r="BW228" s="561"/>
      <c r="BX228" s="561"/>
    </row>
    <row r="229" spans="1:76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  <c r="AM229" s="561"/>
      <c r="AN229" s="561"/>
      <c r="AO229" s="561"/>
      <c r="AP229" s="561"/>
      <c r="AQ229" s="561"/>
      <c r="AR229" s="561"/>
      <c r="AS229" s="561"/>
      <c r="AU229" s="561"/>
      <c r="AV229" s="561"/>
      <c r="AW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N229" s="561"/>
      <c r="BO229" s="561"/>
      <c r="BP229" s="561"/>
      <c r="BQ229" s="561"/>
      <c r="BR229" s="561"/>
      <c r="BT229" s="561"/>
      <c r="BU229" s="561"/>
      <c r="BW229" s="561"/>
      <c r="BX229" s="561"/>
    </row>
    <row r="230" spans="1:76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R230" s="561"/>
      <c r="AS230" s="561"/>
      <c r="AU230" s="561"/>
      <c r="AV230" s="561"/>
      <c r="AW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P230" s="561"/>
      <c r="BQ230" s="561"/>
      <c r="BR230" s="561"/>
      <c r="BT230" s="561"/>
      <c r="BU230" s="561"/>
      <c r="BW230" s="561"/>
      <c r="BX230" s="561"/>
    </row>
    <row r="231" spans="1:76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U231" s="561"/>
      <c r="AV231" s="561"/>
      <c r="AW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P231" s="561"/>
      <c r="BQ231" s="561"/>
      <c r="BR231" s="561"/>
      <c r="BT231" s="561"/>
      <c r="BU231" s="561"/>
      <c r="BW231" s="561"/>
      <c r="BX231" s="561"/>
    </row>
    <row r="232" spans="1:76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U232" s="561"/>
      <c r="AV232" s="561"/>
      <c r="AW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P232" s="561"/>
      <c r="BQ232" s="561"/>
      <c r="BR232" s="561"/>
      <c r="BT232" s="561"/>
      <c r="BU232" s="561"/>
      <c r="BW232" s="561"/>
      <c r="BX232" s="561"/>
    </row>
    <row r="233" spans="1:76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U233" s="561"/>
      <c r="AV233" s="561"/>
      <c r="AW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T233" s="561"/>
      <c r="BU233" s="561"/>
      <c r="BW233" s="561"/>
      <c r="BX233" s="561"/>
    </row>
    <row r="234" spans="1:76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U234" s="561"/>
      <c r="AV234" s="561"/>
      <c r="AW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T234" s="561"/>
      <c r="BU234" s="561"/>
      <c r="BW234" s="561"/>
      <c r="BX234" s="561"/>
    </row>
    <row r="235" spans="1:76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U235" s="561"/>
      <c r="AV235" s="561"/>
      <c r="AW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T235" s="561"/>
      <c r="BU235" s="561"/>
      <c r="BW235" s="561"/>
      <c r="BX235" s="561"/>
    </row>
    <row r="236" spans="1:76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U236" s="561"/>
      <c r="AV236" s="561"/>
      <c r="AW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R236" s="561"/>
      <c r="BT236" s="561"/>
      <c r="BU236" s="561"/>
      <c r="BW236" s="561"/>
      <c r="BX236" s="561"/>
    </row>
    <row r="237" spans="1:76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U237" s="561"/>
      <c r="AV237" s="561"/>
      <c r="AW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R237" s="561"/>
      <c r="BT237" s="561"/>
      <c r="BU237" s="561"/>
      <c r="BW237" s="561"/>
      <c r="BX237" s="561"/>
    </row>
    <row r="238" spans="1:76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U238" s="561"/>
      <c r="AV238" s="561"/>
      <c r="AW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T238" s="561"/>
      <c r="BU238" s="561"/>
      <c r="BW238" s="561"/>
      <c r="BX238" s="561"/>
    </row>
    <row r="239" spans="1:76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U239" s="561"/>
      <c r="AV239" s="561"/>
      <c r="AW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T239" s="561"/>
      <c r="BU239" s="561"/>
      <c r="BW239" s="561"/>
      <c r="BX239" s="561"/>
    </row>
    <row r="240" spans="1:76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U240" s="561"/>
      <c r="AV240" s="561"/>
      <c r="AW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T240" s="561"/>
      <c r="BU240" s="561"/>
      <c r="BW240" s="561"/>
      <c r="BX240" s="561"/>
    </row>
    <row r="241" spans="1:76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U241" s="561"/>
      <c r="AV241" s="561"/>
      <c r="AW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T241" s="561"/>
      <c r="BU241" s="561"/>
      <c r="BW241" s="561"/>
      <c r="BX241" s="561"/>
    </row>
    <row r="242" spans="1:76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U242" s="561"/>
      <c r="AV242" s="561"/>
      <c r="AW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T242" s="561"/>
      <c r="BU242" s="561"/>
      <c r="BW242" s="561"/>
      <c r="BX242" s="561"/>
    </row>
    <row r="243" spans="1:76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U243" s="561"/>
      <c r="AV243" s="561"/>
      <c r="AW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T243" s="561"/>
      <c r="BU243" s="561"/>
      <c r="BW243" s="561"/>
      <c r="BX243" s="561"/>
    </row>
    <row r="244" spans="1:76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U244" s="561"/>
      <c r="AV244" s="561"/>
      <c r="AW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T244" s="561"/>
      <c r="BU244" s="561"/>
      <c r="BW244" s="561"/>
      <c r="BX244" s="561"/>
    </row>
    <row r="245" spans="1:76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K245" s="561"/>
      <c r="AM245" s="561"/>
      <c r="AN245" s="561"/>
      <c r="AO245" s="561"/>
      <c r="AP245" s="561"/>
      <c r="AQ245" s="561"/>
      <c r="AR245" s="561"/>
      <c r="AS245" s="561"/>
      <c r="AU245" s="561"/>
      <c r="AV245" s="561"/>
      <c r="AW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T245" s="561"/>
      <c r="BU245" s="561"/>
      <c r="BW245" s="561"/>
      <c r="BX245" s="561"/>
    </row>
    <row r="246" spans="1:76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K246" s="561"/>
      <c r="AM246" s="561"/>
      <c r="AN246" s="561"/>
      <c r="AO246" s="561"/>
      <c r="AP246" s="561"/>
      <c r="AQ246" s="561"/>
      <c r="AR246" s="561"/>
      <c r="AS246" s="561"/>
      <c r="AU246" s="561"/>
      <c r="AV246" s="561"/>
      <c r="AW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T246" s="561"/>
      <c r="BU246" s="561"/>
      <c r="BW246" s="561"/>
      <c r="BX246" s="561"/>
    </row>
    <row r="247" spans="1:76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  <c r="AM247" s="561"/>
      <c r="AN247" s="561"/>
      <c r="AO247" s="561"/>
      <c r="AP247" s="561"/>
      <c r="AQ247" s="561"/>
      <c r="AR247" s="561"/>
      <c r="AS247" s="561"/>
      <c r="AU247" s="561"/>
      <c r="AV247" s="561"/>
      <c r="AW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T247" s="561"/>
      <c r="BU247" s="561"/>
      <c r="BW247" s="561"/>
      <c r="BX247" s="561"/>
    </row>
    <row r="248" spans="1:76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  <c r="AM248" s="561"/>
      <c r="AN248" s="561"/>
      <c r="AO248" s="561"/>
      <c r="AP248" s="561"/>
      <c r="AQ248" s="561"/>
      <c r="AR248" s="561"/>
      <c r="AS248" s="561"/>
      <c r="AU248" s="561"/>
      <c r="AV248" s="561"/>
      <c r="AW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T248" s="561"/>
      <c r="BU248" s="561"/>
      <c r="BW248" s="561"/>
      <c r="BX248" s="561"/>
    </row>
    <row r="249" spans="1:76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R249" s="561"/>
      <c r="AS249" s="561"/>
      <c r="AU249" s="561"/>
      <c r="AV249" s="561"/>
      <c r="AW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T249" s="561"/>
      <c r="BU249" s="561"/>
      <c r="BW249" s="561"/>
      <c r="BX249" s="561"/>
    </row>
    <row r="250" spans="1:76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R250" s="561"/>
      <c r="AS250" s="561"/>
      <c r="AU250" s="561"/>
      <c r="AV250" s="561"/>
      <c r="AW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T250" s="561"/>
      <c r="BU250" s="561"/>
      <c r="BW250" s="561"/>
      <c r="BX250" s="561"/>
    </row>
    <row r="251" spans="1:76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U251" s="561"/>
      <c r="AV251" s="561"/>
      <c r="AW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T251" s="561"/>
      <c r="BU251" s="561"/>
      <c r="BW251" s="561"/>
      <c r="BX251" s="561"/>
    </row>
    <row r="252" spans="1:76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U252" s="561"/>
      <c r="AV252" s="561"/>
      <c r="AW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T252" s="561"/>
      <c r="BU252" s="561"/>
      <c r="BW252" s="561"/>
      <c r="BX252" s="561"/>
    </row>
    <row r="253" spans="1:76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U253" s="561"/>
      <c r="AV253" s="561"/>
      <c r="AW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T253" s="561"/>
      <c r="BU253" s="561"/>
      <c r="BW253" s="561"/>
      <c r="BX253" s="561"/>
    </row>
    <row r="254" spans="1:76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U254" s="561"/>
      <c r="AV254" s="561"/>
      <c r="AW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T254" s="561"/>
      <c r="BU254" s="561"/>
      <c r="BW254" s="561"/>
      <c r="BX254" s="561"/>
    </row>
    <row r="255" spans="1:76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U255" s="561"/>
      <c r="AV255" s="561"/>
      <c r="AW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T255" s="561"/>
      <c r="BU255" s="561"/>
      <c r="BW255" s="561"/>
      <c r="BX255" s="561"/>
    </row>
    <row r="256" spans="1:76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U256" s="561"/>
      <c r="AV256" s="561"/>
      <c r="AW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T256" s="561"/>
      <c r="BU256" s="561"/>
      <c r="BW256" s="561"/>
      <c r="BX256" s="561"/>
    </row>
    <row r="257" spans="1:76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U257" s="561"/>
      <c r="AV257" s="561"/>
      <c r="AW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T257" s="561"/>
      <c r="BU257" s="561"/>
      <c r="BW257" s="561"/>
      <c r="BX257" s="561"/>
    </row>
    <row r="258" spans="1:76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U258" s="561"/>
      <c r="AV258" s="561"/>
      <c r="AW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P258" s="561"/>
      <c r="BQ258" s="561"/>
      <c r="BR258" s="561"/>
      <c r="BT258" s="561"/>
      <c r="BU258" s="561"/>
      <c r="BW258" s="561"/>
      <c r="BX258" s="561"/>
    </row>
    <row r="259" spans="1:76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J259" s="561"/>
      <c r="AK259" s="561"/>
      <c r="AM259" s="561"/>
      <c r="AN259" s="561"/>
      <c r="AO259" s="561"/>
      <c r="AP259" s="561"/>
      <c r="AQ259" s="561"/>
      <c r="AR259" s="561"/>
      <c r="AS259" s="561"/>
      <c r="AU259" s="561"/>
      <c r="AV259" s="561"/>
      <c r="AW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P259" s="561"/>
      <c r="BQ259" s="561"/>
      <c r="BR259" s="561"/>
      <c r="BT259" s="561"/>
      <c r="BU259" s="561"/>
      <c r="BW259" s="561"/>
      <c r="BX259" s="561"/>
    </row>
  </sheetData>
  <autoFilter ref="A22:CI67"/>
  <phoneticPr fontId="55" type="noConversion"/>
  <conditionalFormatting sqref="I1:J13 N20:P21 L1:L13 K78:L206 I14:L14 I78:J235 P78:P242 N78:O235 I18:L21 N23:P77">
    <cfRule type="cellIs" dxfId="853" priority="170" stopIfTrue="1" operator="equal">
      <formula>"U"</formula>
    </cfRule>
    <cfRule type="cellIs" dxfId="852" priority="171" stopIfTrue="1" operator="equal">
      <formula>"O"</formula>
    </cfRule>
  </conditionalFormatting>
  <conditionalFormatting sqref="M23:M235">
    <cfRule type="cellIs" dxfId="851" priority="172" stopIfTrue="1" operator="equal">
      <formula>"W"</formula>
    </cfRule>
    <cfRule type="cellIs" dxfId="850" priority="173" stopIfTrue="1" operator="equal">
      <formula>"D"</formula>
    </cfRule>
  </conditionalFormatting>
  <conditionalFormatting sqref="AL23:AL235">
    <cfRule type="cellIs" dxfId="849" priority="174" stopIfTrue="1" operator="notEqual">
      <formula>11</formula>
    </cfRule>
    <cfRule type="cellIs" dxfId="848" priority="175" stopIfTrue="1" operator="between">
      <formula>0</formula>
      <formula>20</formula>
    </cfRule>
  </conditionalFormatting>
  <conditionalFormatting sqref="AK22:AK166">
    <cfRule type="cellIs" dxfId="847" priority="164" stopIfTrue="1" operator="notEqual">
      <formula>0</formula>
    </cfRule>
    <cfRule type="cellIs" dxfId="846" priority="165" stopIfTrue="1" operator="between">
      <formula>0</formula>
      <formula>20</formula>
    </cfRule>
  </conditionalFormatting>
  <conditionalFormatting sqref="AJ22:AJ90">
    <cfRule type="cellIs" dxfId="845" priority="163" operator="equal">
      <formula>"T"</formula>
    </cfRule>
  </conditionalFormatting>
  <conditionalFormatting sqref="T78">
    <cfRule type="cellIs" dxfId="844" priority="162" operator="lessThan">
      <formula>0</formula>
    </cfRule>
  </conditionalFormatting>
  <conditionalFormatting sqref="K74:L74">
    <cfRule type="cellIs" dxfId="843" priority="160" stopIfTrue="1" operator="equal">
      <formula>"U"</formula>
    </cfRule>
    <cfRule type="cellIs" dxfId="842" priority="161" stopIfTrue="1" operator="equal">
      <formula>"O"</formula>
    </cfRule>
  </conditionalFormatting>
  <conditionalFormatting sqref="K28">
    <cfRule type="cellIs" dxfId="841" priority="158" stopIfTrue="1" operator="equal">
      <formula>"U"</formula>
    </cfRule>
    <cfRule type="cellIs" dxfId="840" priority="159" stopIfTrue="1" operator="equal">
      <formula>"O"</formula>
    </cfRule>
  </conditionalFormatting>
  <conditionalFormatting sqref="L34">
    <cfRule type="cellIs" dxfId="839" priority="156" stopIfTrue="1" operator="equal">
      <formula>"U"</formula>
    </cfRule>
    <cfRule type="cellIs" dxfId="838" priority="157" stopIfTrue="1" operator="equal">
      <formula>"O"</formula>
    </cfRule>
  </conditionalFormatting>
  <conditionalFormatting sqref="K38:K39">
    <cfRule type="cellIs" dxfId="837" priority="154" stopIfTrue="1" operator="equal">
      <formula>"U"</formula>
    </cfRule>
    <cfRule type="cellIs" dxfId="836" priority="155" stopIfTrue="1" operator="equal">
      <formula>"O"</formula>
    </cfRule>
  </conditionalFormatting>
  <conditionalFormatting sqref="K42">
    <cfRule type="cellIs" dxfId="835" priority="152" stopIfTrue="1" operator="equal">
      <formula>"U"</formula>
    </cfRule>
    <cfRule type="cellIs" dxfId="834" priority="153" stopIfTrue="1" operator="equal">
      <formula>"O"</formula>
    </cfRule>
  </conditionalFormatting>
  <conditionalFormatting sqref="L42">
    <cfRule type="cellIs" dxfId="833" priority="150" stopIfTrue="1" operator="equal">
      <formula>"U"</formula>
    </cfRule>
    <cfRule type="cellIs" dxfId="832" priority="151" stopIfTrue="1" operator="equal">
      <formula>"O"</formula>
    </cfRule>
  </conditionalFormatting>
  <conditionalFormatting sqref="A51:J55 H62:I63 A64:J67 B68:H69 A70:J115 A23:J39 A41:J48 B49:J50 A58:J61 B56:J57">
    <cfRule type="expression" dxfId="831" priority="149">
      <formula>"J24=""J1L"""</formula>
    </cfRule>
  </conditionalFormatting>
  <conditionalFormatting sqref="K34">
    <cfRule type="cellIs" dxfId="830" priority="143" stopIfTrue="1" operator="equal">
      <formula>"U"</formula>
    </cfRule>
    <cfRule type="cellIs" dxfId="829" priority="144" stopIfTrue="1" operator="equal">
      <formula>"O"</formula>
    </cfRule>
  </conditionalFormatting>
  <conditionalFormatting sqref="L71">
    <cfRule type="cellIs" dxfId="828" priority="126" stopIfTrue="1" operator="equal">
      <formula>"U"</formula>
    </cfRule>
    <cfRule type="cellIs" dxfId="827" priority="127" stopIfTrue="1" operator="equal">
      <formula>"O"</formula>
    </cfRule>
  </conditionalFormatting>
  <conditionalFormatting sqref="AX19">
    <cfRule type="cellIs" dxfId="826" priority="115" operator="equal">
      <formula>"M"</formula>
    </cfRule>
  </conditionalFormatting>
  <conditionalFormatting sqref="AX19">
    <cfRule type="cellIs" dxfId="825" priority="114" operator="equal">
      <formula>"D"</formula>
    </cfRule>
  </conditionalFormatting>
  <conditionalFormatting sqref="AX19">
    <cfRule type="cellIs" dxfId="824" priority="112" operator="equal">
      <formula>"G"</formula>
    </cfRule>
    <cfRule type="cellIs" dxfId="823" priority="113" operator="equal">
      <formula>"A"</formula>
    </cfRule>
  </conditionalFormatting>
  <conditionalFormatting sqref="AN74 BX62:BX73 BP64:BP73 BW59:BW73 BF70:BF73 AU23:AU25 BR23:BR40 AS23:AT30 BN74:BO74 AY23:BA30 AX31:BA31 BZ23:BZ73 BS31 BY50:BY103 BP23:BP62 BY23:BY48 BB23:BB47 BB68:BB73 BI45:BI54 BX23:BX59 AO23:AP53 BJ45:BO58 AT75:AT103 AQ23:AR44 BW23:BW53 BZ75:BZ103 BW75:BX103 AS32:AT44 BI23:BO44 AS45:AS62 BD23:BG59 BJ59:BL59 BN59:BO59 AV75:AV103 AW23:AW103 AP60:AP73 AO55:AO63 AU27:AU62 AT45:AT64 BQ23:BQ103 AM75:AR103 AY75:BP103 AO66:AO73 AY32:BA73 BE60:BE73 AN23:AN67 AS65:AS103 AU67:AU103 BC23:BC65 AR45:AR73 AQ45:AQ74 AT66:AT73 AV23:AV65 BR47:BR103 BD62:BD74 AM23:AM73 BG60:BG73 BH23:BH73 BC67:BC73 AV67:AV73 BT23:BU103 BI60:BO73">
    <cfRule type="expression" dxfId="822" priority="105">
      <formula>OR(AM23="b",AM23="inj",AM23="??",AM23="ban",AM23="INT")</formula>
    </cfRule>
  </conditionalFormatting>
  <conditionalFormatting sqref="A40:J40">
    <cfRule type="expression" dxfId="821" priority="93">
      <formula>"J24=""J1L"""</formula>
    </cfRule>
  </conditionalFormatting>
  <conditionalFormatting sqref="BR41 BR43:BR46">
    <cfRule type="expression" dxfId="820" priority="92">
      <formula>OR(BR41="b",BR41="inj",BR41="??",BR41="ban",BR41="INT")</formula>
    </cfRule>
  </conditionalFormatting>
  <conditionalFormatting sqref="A49:A50">
    <cfRule type="expression" dxfId="819" priority="90">
      <formula>"J24=""J1L"""</formula>
    </cfRule>
  </conditionalFormatting>
  <conditionalFormatting sqref="A63:G63 B62:G62">
    <cfRule type="expression" dxfId="818" priority="89">
      <formula>"J24=""J1L"""</formula>
    </cfRule>
  </conditionalFormatting>
  <conditionalFormatting sqref="J62:J63">
    <cfRule type="expression" dxfId="817" priority="88">
      <formula>"J24=""J1L"""</formula>
    </cfRule>
  </conditionalFormatting>
  <conditionalFormatting sqref="AP54:AP57">
    <cfRule type="expression" dxfId="816" priority="87">
      <formula>OR(AP54="b",AP54="inj",AP54="??",AP54="ban",AP54="INT")</formula>
    </cfRule>
  </conditionalFormatting>
  <conditionalFormatting sqref="BW54:BW58">
    <cfRule type="expression" dxfId="815" priority="85">
      <formula>OR(BW54="b",BW54="inj",BW54="??",BW54="ban",BW54="INT")</formula>
    </cfRule>
  </conditionalFormatting>
  <conditionalFormatting sqref="BI55:BI59">
    <cfRule type="expression" dxfId="814" priority="83">
      <formula>OR(BI55="b",BI55="inj",BI55="??",BI55="ban",BI55="INT")</formula>
    </cfRule>
  </conditionalFormatting>
  <conditionalFormatting sqref="BD60:BD61">
    <cfRule type="expression" dxfId="813" priority="82">
      <formula>OR(BD60="b",BD60="inj",BD60="??",BD60="ban",BD60="INT")</formula>
    </cfRule>
  </conditionalFormatting>
  <conditionalFormatting sqref="BX60:BX61">
    <cfRule type="expression" dxfId="812" priority="81">
      <formula>OR(BX60="b",BX60="inj",BX60="??",BX60="ban",BX60="INT")</formula>
    </cfRule>
  </conditionalFormatting>
  <conditionalFormatting sqref="BP63">
    <cfRule type="expression" dxfId="811" priority="80">
      <formula>OR(BP63="b",BP63="inj",BP63="??",BP63="ban",BP63="INT")</formula>
    </cfRule>
  </conditionalFormatting>
  <conditionalFormatting sqref="AU63:AU64">
    <cfRule type="expression" dxfId="810" priority="79">
      <formula>OR(AU63="b",AU63="inj",AU63="??",AU63="ban",AU63="INT")</formula>
    </cfRule>
  </conditionalFormatting>
  <conditionalFormatting sqref="BF60:BF64">
    <cfRule type="expression" dxfId="809" priority="78">
      <formula>OR(BF60="b",BF60="inj",BF60="??",BF60="ban",BF60="INT")</formula>
    </cfRule>
  </conditionalFormatting>
  <conditionalFormatting sqref="AU65 AU69:AU73 AU67">
    <cfRule type="expression" dxfId="808" priority="77">
      <formula>OR(AU65="b",AU65="inj",AU65="??",AU65="ban",AU65="INT")</formula>
    </cfRule>
  </conditionalFormatting>
  <conditionalFormatting sqref="BF65">
    <cfRule type="expression" dxfId="807" priority="75">
      <formula>OR(BF65="b",BF65="inj",BF65="??",BF65="ban",BF65="INT")</formula>
    </cfRule>
  </conditionalFormatting>
  <conditionalFormatting sqref="BF66:BF69">
    <cfRule type="expression" dxfId="806" priority="74">
      <formula>OR(BF66="b",BF66="inj",BF66="??",BF66="ban",BF66="INT")</formula>
    </cfRule>
  </conditionalFormatting>
  <conditionalFormatting sqref="I68:I69">
    <cfRule type="expression" dxfId="805" priority="73">
      <formula>"J24=""J1L"""</formula>
    </cfRule>
  </conditionalFormatting>
  <conditionalFormatting sqref="J68:J69">
    <cfRule type="expression" dxfId="804" priority="72">
      <formula>"J24=""J1L"""</formula>
    </cfRule>
  </conditionalFormatting>
  <conditionalFormatting sqref="A68:A69">
    <cfRule type="expression" dxfId="803" priority="71">
      <formula>"J24=""J1L"""</formula>
    </cfRule>
  </conditionalFormatting>
  <conditionalFormatting sqref="AN68:AN71">
    <cfRule type="expression" dxfId="802" priority="69">
      <formula>OR(AN68="b",AN68="inj",AN68="??",AN68="ban",AN68="INT")</formula>
    </cfRule>
  </conditionalFormatting>
  <conditionalFormatting sqref="AN72:AN73">
    <cfRule type="expression" dxfId="801" priority="64">
      <formula>OR(AN72="b",AN72="inj",AN72="??",AN72="ban",AN72="INT")</formula>
    </cfRule>
  </conditionalFormatting>
  <conditionalFormatting sqref="BZ74">
    <cfRule type="expression" dxfId="800" priority="63">
      <formula>OR(BZ74="b",BZ74="inj",BZ74="??",BZ74="ban",BZ74="INT")</formula>
    </cfRule>
  </conditionalFormatting>
  <conditionalFormatting sqref="AZ74">
    <cfRule type="expression" dxfId="799" priority="62">
      <formula>OR(AZ74="b",AZ74="inj",AZ74="??",AZ74="ban",AZ74="INT")</formula>
    </cfRule>
  </conditionalFormatting>
  <conditionalFormatting sqref="BC74">
    <cfRule type="expression" dxfId="798" priority="61">
      <formula>OR(BC74="b",BC74="inj",BC74="??",BC74="ban",BC74="INT")</formula>
    </cfRule>
  </conditionalFormatting>
  <conditionalFormatting sqref="BE74">
    <cfRule type="expression" dxfId="797" priority="60">
      <formula>OR(BE74="b",BE74="inj",BE74="??",BE74="ban",BE74="INT")</formula>
    </cfRule>
  </conditionalFormatting>
  <conditionalFormatting sqref="BI74">
    <cfRule type="expression" dxfId="796" priority="59">
      <formula>OR(BI74="b",BI74="inj",BI74="??",BI74="ban",BI74="INT")</formula>
    </cfRule>
  </conditionalFormatting>
  <conditionalFormatting sqref="BW19:BZ19 AM19:BU19">
    <cfRule type="expression" dxfId="795" priority="53">
      <formula>OR(AM19="A",AM19="CF",AM19="SS",AM19="ST",AM19="AF",AM19="RW",AM19="LW")</formula>
    </cfRule>
    <cfRule type="expression" dxfId="794" priority="54">
      <formula>OR(AM19="M",AM19="CM",AM19="LM",AM19="RM",AM19="DM",AM19="AM")</formula>
    </cfRule>
    <cfRule type="expression" dxfId="793" priority="55">
      <formula>OR(AM19="D",AM19="CB",AM19="LB",AM19="RB")</formula>
    </cfRule>
    <cfRule type="expression" dxfId="792" priority="56">
      <formula>OR(AM19="G",AM19="GK")</formula>
    </cfRule>
  </conditionalFormatting>
  <conditionalFormatting sqref="BW19:BZ19 AM19:BU19">
    <cfRule type="expression" dxfId="791" priority="49">
      <formula>OR(AM19="A",AM19="CF",AM19="SS",AM19="ST",AM19="RW",AM19="LW")</formula>
    </cfRule>
    <cfRule type="expression" dxfId="790" priority="50">
      <formula>OR(AM19="M",AM19="CM",AM19="LM",AM19="RM",AM19="DM",AM19="AM")</formula>
    </cfRule>
    <cfRule type="expression" dxfId="789" priority="51">
      <formula>OR(AM19="D",AM19="CB",AM19="LB",AM19="RB")</formula>
    </cfRule>
    <cfRule type="expression" dxfId="788" priority="52">
      <formula>OR(AM19="G",AM19="GK")</formula>
    </cfRule>
  </conditionalFormatting>
  <conditionalFormatting sqref="BW16:BZ16 AM16:BU16">
    <cfRule type="top10" dxfId="787" priority="467" stopIfTrue="1" rank="5"/>
  </conditionalFormatting>
  <conditionalFormatting sqref="BW15:BZ15 AM15:BU15">
    <cfRule type="top10" dxfId="786" priority="468" rank="11"/>
  </conditionalFormatting>
  <conditionalFormatting sqref="BW17:BZ17 AM17:BU17">
    <cfRule type="top10" dxfId="785" priority="469" stopIfTrue="1" rank="5"/>
  </conditionalFormatting>
  <conditionalFormatting sqref="BW14:BZ14 AM14:BU14">
    <cfRule type="top10" dxfId="784" priority="470" rank="11"/>
  </conditionalFormatting>
  <conditionalFormatting sqref="K25">
    <cfRule type="expression" dxfId="783" priority="48">
      <formula>OR(K25="b",K25="inj",K25="??",K25="ban",K25="INT")</formula>
    </cfRule>
  </conditionalFormatting>
  <conditionalFormatting sqref="AU26">
    <cfRule type="expression" dxfId="782" priority="47">
      <formula>OR(AU26="b",AU26="inj",AU26="??",AU26="ban",AU26="INT")</formula>
    </cfRule>
  </conditionalFormatting>
  <conditionalFormatting sqref="AS31:AT31">
    <cfRule type="expression" dxfId="781" priority="42">
      <formula>OR(AS31="b",AS31="inj",AS31="??",AS31="ban",AS31="INT")</formula>
    </cfRule>
  </conditionalFormatting>
  <conditionalFormatting sqref="K32">
    <cfRule type="expression" dxfId="780" priority="41">
      <formula>OR(K32="b",K32="inj",K32="??",K32="ban",K32="INT")</formula>
    </cfRule>
  </conditionalFormatting>
  <conditionalFormatting sqref="BT34:BU34">
    <cfRule type="expression" dxfId="779" priority="36">
      <formula>OR(BT34="b",BT34="inj",BT34="??",BT34="ban",BT34="INT")</formula>
    </cfRule>
  </conditionalFormatting>
  <conditionalFormatting sqref="BS19:BU19">
    <cfRule type="expression" dxfId="778" priority="24">
      <formula>OR(BS19="A",BS19="CF",BS19="SS",BS19="ST",BS19="AF",BS19="RW",BS19="LW")</formula>
    </cfRule>
    <cfRule type="expression" dxfId="777" priority="25">
      <formula>OR(BS19="M",BS19="CM",BS19="LM",BS19="RM",BS19="DM",BS19="AM")</formula>
    </cfRule>
    <cfRule type="expression" dxfId="776" priority="26">
      <formula>OR(BS19="D",BS19="CB",BS19="LB",BS19="RB")</formula>
    </cfRule>
    <cfRule type="expression" dxfId="775" priority="27">
      <formula>OR(BS19="G",BS19="GK")</formula>
    </cfRule>
  </conditionalFormatting>
  <conditionalFormatting sqref="BS19:BU19">
    <cfRule type="expression" dxfId="774" priority="20">
      <formula>OR(BS19="A",BS19="CF",BS19="SS",BS19="ST",BS19="RW",BS19="LW")</formula>
    </cfRule>
    <cfRule type="expression" dxfId="773" priority="21">
      <formula>OR(BS19="M",BS19="CM",BS19="LM",BS19="RM",BS19="DM",BS19="AM")</formula>
    </cfRule>
    <cfRule type="expression" dxfId="772" priority="22">
      <formula>OR(BS19="D",BS19="CB",BS19="LB",BS19="RB")</formula>
    </cfRule>
    <cfRule type="expression" dxfId="771" priority="23">
      <formula>OR(BS19="G",BS19="GK")</formula>
    </cfRule>
  </conditionalFormatting>
  <conditionalFormatting sqref="BT36:BU36">
    <cfRule type="expression" dxfId="770" priority="19">
      <formula>OR(BT36="b",BT36="inj",BT36="??",BT36="ban",BT36="INT")</formula>
    </cfRule>
  </conditionalFormatting>
  <conditionalFormatting sqref="K40">
    <cfRule type="cellIs" dxfId="769" priority="17" stopIfTrue="1" operator="equal">
      <formula>"U"</formula>
    </cfRule>
    <cfRule type="cellIs" dxfId="768" priority="18" stopIfTrue="1" operator="equal">
      <formula>"O"</formula>
    </cfRule>
  </conditionalFormatting>
  <conditionalFormatting sqref="BR42">
    <cfRule type="expression" dxfId="767" priority="16">
      <formula>OR(BR42="b",BR42="inj",BR42="??",BR42="ban",BR42="INT")</formula>
    </cfRule>
  </conditionalFormatting>
  <conditionalFormatting sqref="BB48:BB67">
    <cfRule type="expression" dxfId="766" priority="15">
      <formula>OR(BB48="b",BB48="inj",BB48="??",BB48="ban",BB48="INT")</formula>
    </cfRule>
  </conditionalFormatting>
  <conditionalFormatting sqref="A56:A57">
    <cfRule type="expression" dxfId="765" priority="14">
      <formula>"J24=""J1L"""</formula>
    </cfRule>
  </conditionalFormatting>
  <conditionalFormatting sqref="AO54">
    <cfRule type="expression" dxfId="764" priority="13">
      <formula>OR(AO54="b",AO54="inj",AO54="??",AO54="ban",AO54="INT")</formula>
    </cfRule>
  </conditionalFormatting>
  <conditionalFormatting sqref="AP58">
    <cfRule type="expression" dxfId="763" priority="12">
      <formula>OR(AP58="b",AP58="inj",AP58="??",AP58="ban",AP58="INT")</formula>
    </cfRule>
  </conditionalFormatting>
  <conditionalFormatting sqref="AP59">
    <cfRule type="expression" dxfId="762" priority="11">
      <formula>OR(AP59="b",AP59="inj",AP59="??",AP59="ban",AP59="INT")</formula>
    </cfRule>
  </conditionalFormatting>
  <conditionalFormatting sqref="BM59">
    <cfRule type="expression" dxfId="761" priority="10">
      <formula>OR(BM59="b",BM59="inj",BM59="??",BM59="ban",BM59="INT")</formula>
    </cfRule>
  </conditionalFormatting>
  <conditionalFormatting sqref="A62">
    <cfRule type="expression" dxfId="760" priority="9">
      <formula>"J24=""J1L"""</formula>
    </cfRule>
  </conditionalFormatting>
  <conditionalFormatting sqref="BS63">
    <cfRule type="expression" dxfId="759" priority="8">
      <formula>OR(BS63="b",BS63="inj",BS63="??",BS63="ban",BS63="INT")</formula>
    </cfRule>
  </conditionalFormatting>
  <conditionalFormatting sqref="AO64">
    <cfRule type="expression" dxfId="758" priority="7">
      <formula>OR(AO64="b",AO64="inj",AO64="??",AO64="ban",AO64="INT")</formula>
    </cfRule>
  </conditionalFormatting>
  <conditionalFormatting sqref="AS63:AS64">
    <cfRule type="expression" dxfId="757" priority="6">
      <formula>OR(AS63="b",AS63="inj",AS63="??",AS63="ban",AS63="INT")</formula>
    </cfRule>
  </conditionalFormatting>
  <conditionalFormatting sqref="AO65">
    <cfRule type="expression" dxfId="756" priority="5">
      <formula>OR(AO65="b",AO65="inj",AO65="??",AO65="ban",AO65="INT")</formula>
    </cfRule>
  </conditionalFormatting>
  <conditionalFormatting sqref="AT65">
    <cfRule type="expression" dxfId="755" priority="4">
      <formula>OR(AT65="b",AT65="inj",AT65="??",AT65="ban",AT65="INT")</formula>
    </cfRule>
  </conditionalFormatting>
  <conditionalFormatting sqref="BC66">
    <cfRule type="expression" dxfId="754" priority="3">
      <formula>OR(BC66="b",BC66="inj",BC66="??",BC66="ban",BC66="INT")</formula>
    </cfRule>
  </conditionalFormatting>
  <conditionalFormatting sqref="AU66">
    <cfRule type="expression" dxfId="753" priority="2">
      <formula>OR(AU66="b",AU66="inj",AU66="??",AU66="ban",AU66="INT")</formula>
    </cfRule>
  </conditionalFormatting>
  <conditionalFormatting sqref="AV66">
    <cfRule type="expression" dxfId="752" priority="1">
      <formula>OR(AV66="b",AV66="inj",AV66="??",AV66="ban",AV66="INT")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$J23:$J189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CD278"/>
  <sheetViews>
    <sheetView zoomScale="80" zoomScaleNormal="80" workbookViewId="0">
      <pane xSplit="38" ySplit="22" topLeftCell="AM56" activePane="bottomRight" state="frozen"/>
      <selection activeCell="BC70" sqref="BC70"/>
      <selection pane="topRight" activeCell="BC70" sqref="BC70"/>
      <selection pane="bottomLeft" activeCell="BC70" sqref="BC70"/>
      <selection pane="bottomRight" activeCell="BU76" sqref="BU76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6" width="3.85546875" style="562" customWidth="1"/>
    <col min="47" max="47" width="3.85546875" style="561" customWidth="1"/>
    <col min="48" max="71" width="3.85546875" style="562" customWidth="1"/>
    <col min="72" max="103" width="3.85546875" style="561" customWidth="1"/>
    <col min="104" max="16384" width="9.140625" style="561"/>
  </cols>
  <sheetData>
    <row r="1" spans="1:71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西川　周作</v>
      </c>
      <c r="AN1" s="558"/>
      <c r="AO1" s="558" t="str">
        <f>AO21</f>
        <v>遠藤　航</v>
      </c>
      <c r="AP1" s="558" t="str">
        <f>AP21</f>
        <v>槙野　智章</v>
      </c>
      <c r="AQ1" s="558"/>
      <c r="AR1" s="558" t="str">
        <f>AR21</f>
        <v>阿部　勇樹</v>
      </c>
      <c r="AS1" s="558" t="str">
        <f>AS21</f>
        <v>青木　拓矢</v>
      </c>
      <c r="AT1" s="558"/>
      <c r="AV1" s="558"/>
      <c r="AW1" s="558" t="str">
        <f>AW21</f>
        <v>興梠　慎三</v>
      </c>
      <c r="AX1" s="558"/>
      <c r="AY1" s="558" t="str">
        <f t="shared" ref="AY1:BF1" si="0">AY21</f>
        <v>岩舘　直</v>
      </c>
      <c r="AZ1" s="558" t="str">
        <f t="shared" si="0"/>
        <v>榎本　哲也</v>
      </c>
      <c r="BA1" s="558" t="str">
        <f t="shared" si="0"/>
        <v>福島　春樹</v>
      </c>
      <c r="BB1" s="558" t="str">
        <f t="shared" si="0"/>
        <v>那須　大亮</v>
      </c>
      <c r="BC1" s="558" t="str">
        <f t="shared" si="0"/>
        <v>田村　友</v>
      </c>
      <c r="BD1" s="558" t="str">
        <f>BD21</f>
        <v>長澤　和輝</v>
      </c>
      <c r="BE1" s="558" t="str">
        <f>BE21</f>
        <v>宇賀神　友弥</v>
      </c>
      <c r="BF1" s="558" t="str">
        <f t="shared" si="0"/>
        <v>梅崎　司</v>
      </c>
      <c r="BG1" s="558"/>
      <c r="BH1" s="558"/>
      <c r="BI1" s="558" t="str">
        <f>BI21</f>
        <v>駒井　善成</v>
      </c>
      <c r="BJ1" s="558" t="str">
        <f>BJ21</f>
        <v>伊藤　涼太郎</v>
      </c>
      <c r="BK1" s="558"/>
      <c r="BL1" s="558" t="str">
        <f>BL21</f>
        <v>高木　俊幸</v>
      </c>
      <c r="BM1" s="558"/>
      <c r="BN1" s="558"/>
      <c r="BO1" s="558"/>
      <c r="BP1" s="558"/>
      <c r="BQ1" s="558">
        <f>BQ20</f>
        <v>0</v>
      </c>
      <c r="BR1" s="558" t="str">
        <f>BR21</f>
        <v>関根　貴大</v>
      </c>
      <c r="BS1" s="558"/>
    </row>
    <row r="2" spans="1:71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SUM(IF(M$23:M$207="",0,1)*IF(ISBLANK($R$1),1,IF($J$23:$J$208=$R$1,1,0)))</f>
        <v>56</v>
      </c>
      <c r="AM2" s="555">
        <f t="array" ref="AM2">SUM(IF(ISBLANK(AM$86:AM$207),0,IF(AM$86:AM$207="susp",0,1))*IF(ISBLANK($R$1),1,IF($J$23:$J$208=$R$1,1,0)))</f>
        <v>0</v>
      </c>
      <c r="AN2" s="555"/>
      <c r="AO2" s="555">
        <f t="array" ref="AO2">SUM(IF(ISBLANK(AO$86:AO$207),0,IF(AO$86:AO$207="susp",0,1))*IF(ISBLANK($R$1),1,IF($J$23:$J$208=$R$1,1,0)))</f>
        <v>0</v>
      </c>
      <c r="AP2" s="555">
        <f t="array" ref="AP2">SUM(IF(ISBLANK(AP$86:AP$207),0,IF(AP$86:AP$207="susp",0,1))*IF(ISBLANK($R$1),1,IF($J$23:$J$208=$R$1,1,0)))</f>
        <v>0</v>
      </c>
      <c r="AQ2" s="555"/>
      <c r="AR2" s="555">
        <f t="array" ref="AR2">SUM(IF(ISBLANK(AR$86:AR$207),0,IF(AR$86:AR$207="susp",0,1))*IF(ISBLANK($R$1),1,IF($J$23:$J$208=$R$1,1,0)))</f>
        <v>0</v>
      </c>
      <c r="AS2" s="555">
        <f t="array" ref="AS2">SUM(IF(ISBLANK(AS$86:AS$207),0,IF(AS$86:AS$207="susp",0,1))*IF(ISBLANK($R$1),1,IF($J$23:$J$208=$R$1,1,0)))</f>
        <v>0</v>
      </c>
      <c r="AT2" s="555"/>
      <c r="AV2" s="555"/>
      <c r="AW2" s="555">
        <f t="array" ref="AW2">SUM(IF(ISBLANK(AW$86:AW$207),0,IF(AW$86:AW$207="susp",0,1))*IF(ISBLANK($R$1),1,IF($J$23:$J$208=$R$1,1,0)))</f>
        <v>0</v>
      </c>
      <c r="AX2" s="555"/>
      <c r="AY2" s="555">
        <f t="array" ref="AY2">SUM(IF(ISBLANK(AY$86:AY$207),0,IF(AY$86:AY$207="susp",0,1))*IF(ISBLANK($R$1),1,IF($J$23:$J$208=$R$1,1,0)))</f>
        <v>0</v>
      </c>
      <c r="AZ2" s="555">
        <f t="array" ref="AZ2">SUM(IF(ISBLANK(AZ$86:AZ$207),0,IF(AZ$86:AZ$207="susp",0,1))*IF(ISBLANK($R$1),1,IF($J$23:$J$208=$R$1,1,0)))</f>
        <v>0</v>
      </c>
      <c r="BA2" s="555">
        <f t="array" ref="BA2">SUM(IF(ISBLANK(BA$86:BA$207),0,IF(BA$86:BA$207="susp",0,1))*IF(ISBLANK($R$1),1,IF($J$23:$J$208=$R$1,1,0)))</f>
        <v>0</v>
      </c>
      <c r="BB2" s="555">
        <f t="array" ref="BB2">SUM(IF(ISBLANK(BB$86:BB$207),0,IF(BB$86:BB$207="susp",0,1))*IF(ISBLANK($R$1),1,IF($J$23:$J$208=$R$1,1,0)))</f>
        <v>0</v>
      </c>
      <c r="BC2" s="555">
        <f t="array" ref="BC2">SUM(IF(ISBLANK(BC$86:BC$207),0,IF(BC$86:BC$207="susp",0,1))*IF(ISBLANK($R$1),1,IF($J$23:$J$208=$R$1,1,0)))</f>
        <v>0</v>
      </c>
      <c r="BD2" s="555">
        <f t="array" ref="BD2">SUM(IF(ISBLANK(BD$86:BD$207),0,IF(BD$86:BD$207="susp",0,1))*IF(ISBLANK($R$1),1,IF($J$23:$J$208=$R$1,1,0)))</f>
        <v>0</v>
      </c>
      <c r="BE2" s="555">
        <f t="array" ref="BE2">SUM(IF(ISBLANK(BE$86:BE$207),0,IF(BE$86:BE$207="susp",0,1))*IF(ISBLANK($R$1),1,IF($J$23:$J$208=$R$1,1,0)))</f>
        <v>0</v>
      </c>
      <c r="BF2" s="555">
        <f t="array" ref="BF2">SUM(IF(ISBLANK(BF$86:BF$207),0,IF(BF$86:BF$207="susp",0,1))*IF(ISBLANK($R$1),1,IF($J$23:$J$208=$R$1,1,0)))</f>
        <v>0</v>
      </c>
      <c r="BG2" s="555"/>
      <c r="BH2" s="555"/>
      <c r="BI2" s="555">
        <f t="array" ref="BI2">SUM(IF(ISBLANK(BI$86:BI$207),0,IF(BI$86:BI$207="susp",0,1))*IF(ISBLANK($R$1),1,IF($J$23:$J$208=$R$1,1,0)))</f>
        <v>0</v>
      </c>
      <c r="BJ2" s="555">
        <f t="array" ref="BJ2">SUM(IF(ISBLANK(BJ$86:BJ$207),0,IF(BJ$86:BJ$207="susp",0,1))*IF(ISBLANK($R$1),1,IF($J$23:$J$208=$R$1,1,0)))</f>
        <v>0</v>
      </c>
      <c r="BK2" s="555"/>
      <c r="BL2" s="555">
        <f t="array" ref="BL2">SUM(IF(ISBLANK(BL$86:BL$207),0,IF(BL$86:BL$207="susp",0,1))*IF(ISBLANK($R$1),1,IF($J$23:$J$208=$R$1,1,0)))</f>
        <v>0</v>
      </c>
      <c r="BM2" s="555"/>
      <c r="BN2" s="555"/>
      <c r="BO2" s="555"/>
      <c r="BP2" s="555"/>
      <c r="BQ2" s="555">
        <f t="array" ref="BQ2">SUM(IF(ISBLANK(BQ$86:BQ$207),0,IF(BQ$86:BQ$207="susp",0,1))*IF(ISBLANK($R$1),1,IF($J$23:$J$208=$R$1,1,0)))</f>
        <v>0</v>
      </c>
      <c r="BR2" s="555">
        <f t="array" ref="BR2">SUM(IF(ISBLANK(BR$86:BR$207),0,IF(BR$86:BR$207="susp",0,1))*IF(ISBLANK($R$1),1,IF($J$23:$J$208=$R$1,1,0)))</f>
        <v>0</v>
      </c>
      <c r="BS2" s="555"/>
    </row>
    <row r="3" spans="1:71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SUM(IF(M$23:M$207="W",1,0)*IF(ISBLANK($R$1),1,IF($J$23:$J$208=$R$1,1,0)))</f>
        <v>25</v>
      </c>
      <c r="AM3" s="555" t="e">
        <f t="array" ref="AM3">SUM(IF(ISTEXT(AM$86:AM$207),1,0)*IF(($M$23:$M$207)="W",1,0)*IF(ISBLANK($R$1),1,IF($J$23:$J$208=$R$1,1,0)))</f>
        <v>#N/A</v>
      </c>
      <c r="AN3" s="555"/>
      <c r="AO3" s="555" t="e">
        <f t="array" ref="AO3">SUM(IF(ISTEXT(AO$86:AO$207),1,0)*IF(($M$23:$M$207)="W",1,0)*IF(ISBLANK($R$1),1,IF($J$23:$J$208=$R$1,1,0)))</f>
        <v>#N/A</v>
      </c>
      <c r="AP3" s="555" t="e">
        <f t="array" ref="AP3">SUM(IF(ISTEXT(AP$86:AP$207),1,0)*IF(($M$23:$M$207)="W",1,0)*IF(ISBLANK($R$1),1,IF($J$23:$J$208=$R$1,1,0)))</f>
        <v>#N/A</v>
      </c>
      <c r="AQ3" s="555"/>
      <c r="AR3" s="555" t="e">
        <f t="array" ref="AR3">SUM(IF(ISTEXT(AR$86:AR$207),1,0)*IF(($M$23:$M$207)="W",1,0)*IF(ISBLANK($R$1),1,IF($J$23:$J$208=$R$1,1,0)))</f>
        <v>#N/A</v>
      </c>
      <c r="AS3" s="555" t="e">
        <f t="array" ref="AS3">SUM(IF(ISTEXT(AS$86:AS$207),1,0)*IF(($M$23:$M$207)="W",1,0)*IF(ISBLANK($R$1),1,IF($J$23:$J$208=$R$1,1,0)))</f>
        <v>#N/A</v>
      </c>
      <c r="AT3" s="555"/>
      <c r="AV3" s="555"/>
      <c r="AW3" s="555" t="e">
        <f t="array" ref="AW3">SUM(IF(ISTEXT(AW$86:AW$207),1,0)*IF(($M$23:$M$207)="W",1,0)*IF(ISBLANK($R$1),1,IF($J$23:$J$208=$R$1,1,0)))</f>
        <v>#N/A</v>
      </c>
      <c r="AX3" s="555"/>
      <c r="AY3" s="555" t="e">
        <f t="array" ref="AY3">SUM(IF(ISTEXT(AY$86:AY$207),1,0)*IF(($M$23:$M$207)="W",1,0)*IF(ISBLANK($R$1),1,IF($J$23:$J$208=$R$1,1,0)))</f>
        <v>#N/A</v>
      </c>
      <c r="AZ3" s="555" t="e">
        <f t="array" ref="AZ3">SUM(IF(ISTEXT(AZ$86:AZ$207),1,0)*IF(($M$23:$M$207)="W",1,0)*IF(ISBLANK($R$1),1,IF($J$23:$J$208=$R$1,1,0)))</f>
        <v>#N/A</v>
      </c>
      <c r="BA3" s="555" t="e">
        <f t="array" ref="BA3">SUM(IF(ISTEXT(BA$86:BA$207),1,0)*IF(($M$23:$M$207)="W",1,0)*IF(ISBLANK($R$1),1,IF($J$23:$J$208=$R$1,1,0)))</f>
        <v>#N/A</v>
      </c>
      <c r="BB3" s="555" t="e">
        <f t="array" ref="BB3">SUM(IF(ISTEXT(BB$86:BB$207),1,0)*IF(($M$23:$M$207)="W",1,0)*IF(ISBLANK($R$1),1,IF($J$23:$J$208=$R$1,1,0)))</f>
        <v>#N/A</v>
      </c>
      <c r="BC3" s="555" t="e">
        <f t="array" ref="BC3">SUM(IF(ISTEXT(BC$86:BC$207),1,0)*IF(($M$23:$M$207)="W",1,0)*IF(ISBLANK($R$1),1,IF($J$23:$J$208=$R$1,1,0)))</f>
        <v>#N/A</v>
      </c>
      <c r="BD3" s="555" t="e">
        <f t="array" ref="BD3">SUM(IF(ISTEXT(BD$86:BD$207),1,0)*IF(($M$23:$M$207)="W",1,0)*IF(ISBLANK($R$1),1,IF($J$23:$J$208=$R$1,1,0)))</f>
        <v>#N/A</v>
      </c>
      <c r="BE3" s="555" t="e">
        <f t="array" ref="BE3">SUM(IF(ISTEXT(BE$86:BE$207),1,0)*IF(($M$23:$M$207)="W",1,0)*IF(ISBLANK($R$1),1,IF($J$23:$J$208=$R$1,1,0)))</f>
        <v>#N/A</v>
      </c>
      <c r="BF3" s="555" t="e">
        <f t="array" ref="BF3">SUM(IF(ISTEXT(BF$86:BF$207),1,0)*IF(($M$23:$M$207)="W",1,0)*IF(ISBLANK($R$1),1,IF($J$23:$J$208=$R$1,1,0)))</f>
        <v>#N/A</v>
      </c>
      <c r="BG3" s="555"/>
      <c r="BH3" s="555"/>
      <c r="BI3" s="555" t="e">
        <f t="array" ref="BI3">SUM(IF(ISTEXT(BI$86:BI$207),1,0)*IF(($M$23:$M$207)="W",1,0)*IF(ISBLANK($R$1),1,IF($J$23:$J$208=$R$1,1,0)))</f>
        <v>#N/A</v>
      </c>
      <c r="BJ3" s="555" t="e">
        <f t="array" ref="BJ3">SUM(IF(ISTEXT(BJ$86:BJ$207),1,0)*IF(($M$23:$M$207)="W",1,0)*IF(ISBLANK($R$1),1,IF($J$23:$J$208=$R$1,1,0)))</f>
        <v>#N/A</v>
      </c>
      <c r="BK3" s="555"/>
      <c r="BL3" s="555" t="e">
        <f t="array" ref="BL3">SUM(IF(ISTEXT(BL$86:BL$207),1,0)*IF(($M$23:$M$207)="W",1,0)*IF(ISBLANK($R$1),1,IF($J$23:$J$208=$R$1,1,0)))</f>
        <v>#N/A</v>
      </c>
      <c r="BM3" s="555"/>
      <c r="BN3" s="555"/>
      <c r="BO3" s="555"/>
      <c r="BP3" s="555"/>
      <c r="BQ3" s="555" t="e">
        <f t="array" ref="BQ3">SUM(IF(ISTEXT(BQ$86:BQ$207),1,0)*IF(($M$23:$M$207)="W",1,0)*IF(ISBLANK($R$1),1,IF($J$23:$J$208=$R$1,1,0)))</f>
        <v>#N/A</v>
      </c>
      <c r="BR3" s="555" t="e">
        <f t="array" ref="BR3">SUM(IF(ISTEXT(BR$86:BR$207),1,0)*IF(($M$23:$M$207)="W",1,0)*IF(ISBLANK($R$1),1,IF($J$23:$J$208=$R$1,1,0)))</f>
        <v>#N/A</v>
      </c>
      <c r="BS3" s="555"/>
    </row>
    <row r="4" spans="1:71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SUM(IF(M$23:M$207="D",1,0)*IF(ISBLANK($R$1),1,IF($J$23:$J$208=$R$1,1,0)))</f>
        <v>11</v>
      </c>
      <c r="AM4" s="555" t="e">
        <f t="array" ref="AM4">SUM(IF(ISTEXT(AM$86:AM$207),1,0)*IF(($M$23:$M$207)="D",1,0)*IF(ISBLANK($R$1),1,IF($J$23:$J$208=$R$1,1,0)))</f>
        <v>#N/A</v>
      </c>
      <c r="AN4" s="555"/>
      <c r="AO4" s="555" t="e">
        <f t="array" ref="AO4">SUM(IF(ISTEXT(AO$86:AO$207),1,0)*IF(($M$23:$M$207)="D",1,0)*IF(ISBLANK($R$1),1,IF($J$23:$J$208=$R$1,1,0)))</f>
        <v>#N/A</v>
      </c>
      <c r="AP4" s="555" t="e">
        <f t="array" ref="AP4">SUM(IF(ISTEXT(AP$86:AP$207),1,0)*IF(($M$23:$M$207)="D",1,0)*IF(ISBLANK($R$1),1,IF($J$23:$J$208=$R$1,1,0)))</f>
        <v>#N/A</v>
      </c>
      <c r="AQ4" s="555"/>
      <c r="AR4" s="555" t="e">
        <f t="array" ref="AR4">SUM(IF(ISTEXT(AR$86:AR$207),1,0)*IF(($M$23:$M$207)="D",1,0)*IF(ISBLANK($R$1),1,IF($J$23:$J$208=$R$1,1,0)))</f>
        <v>#N/A</v>
      </c>
      <c r="AS4" s="555" t="e">
        <f t="array" ref="AS4">SUM(IF(ISTEXT(AS$86:AS$207),1,0)*IF(($M$23:$M$207)="D",1,0)*IF(ISBLANK($R$1),1,IF($J$23:$J$208=$R$1,1,0)))</f>
        <v>#N/A</v>
      </c>
      <c r="AT4" s="555"/>
      <c r="AV4" s="555"/>
      <c r="AW4" s="555" t="e">
        <f t="array" ref="AW4">SUM(IF(ISTEXT(AW$86:AW$207),1,0)*IF(($M$23:$M$207)="D",1,0)*IF(ISBLANK($R$1),1,IF($J$23:$J$208=$R$1,1,0)))</f>
        <v>#N/A</v>
      </c>
      <c r="AX4" s="555"/>
      <c r="AY4" s="555" t="e">
        <f t="array" ref="AY4">SUM(IF(ISTEXT(AY$86:AY$207),1,0)*IF(($M$23:$M$207)="D",1,0)*IF(ISBLANK($R$1),1,IF($J$23:$J$208=$R$1,1,0)))</f>
        <v>#N/A</v>
      </c>
      <c r="AZ4" s="555" t="e">
        <f t="array" ref="AZ4">SUM(IF(ISTEXT(AZ$86:AZ$207),1,0)*IF(($M$23:$M$207)="D",1,0)*IF(ISBLANK($R$1),1,IF($J$23:$J$208=$R$1,1,0)))</f>
        <v>#N/A</v>
      </c>
      <c r="BA4" s="555" t="e">
        <f t="array" ref="BA4">SUM(IF(ISTEXT(BA$86:BA$207),1,0)*IF(($M$23:$M$207)="D",1,0)*IF(ISBLANK($R$1),1,IF($J$23:$J$208=$R$1,1,0)))</f>
        <v>#N/A</v>
      </c>
      <c r="BB4" s="555" t="e">
        <f t="array" ref="BB4">SUM(IF(ISTEXT(BB$86:BB$207),1,0)*IF(($M$23:$M$207)="D",1,0)*IF(ISBLANK($R$1),1,IF($J$23:$J$208=$R$1,1,0)))</f>
        <v>#N/A</v>
      </c>
      <c r="BC4" s="555" t="e">
        <f t="array" ref="BC4">SUM(IF(ISTEXT(BC$86:BC$207),1,0)*IF(($M$23:$M$207)="D",1,0)*IF(ISBLANK($R$1),1,IF($J$23:$J$208=$R$1,1,0)))</f>
        <v>#N/A</v>
      </c>
      <c r="BD4" s="555" t="e">
        <f t="array" ref="BD4">SUM(IF(ISTEXT(BD$86:BD$207),1,0)*IF(($M$23:$M$207)="D",1,0)*IF(ISBLANK($R$1),1,IF($J$23:$J$208=$R$1,1,0)))</f>
        <v>#N/A</v>
      </c>
      <c r="BE4" s="555" t="e">
        <f t="array" ref="BE4">SUM(IF(ISTEXT(BE$86:BE$207),1,0)*IF(($M$23:$M$207)="D",1,0)*IF(ISBLANK($R$1),1,IF($J$23:$J$208=$R$1,1,0)))</f>
        <v>#N/A</v>
      </c>
      <c r="BF4" s="555" t="e">
        <f t="array" ref="BF4">SUM(IF(ISTEXT(BF$86:BF$207),1,0)*IF(($M$23:$M$207)="D",1,0)*IF(ISBLANK($R$1),1,IF($J$23:$J$208=$R$1,1,0)))</f>
        <v>#N/A</v>
      </c>
      <c r="BG4" s="555"/>
      <c r="BH4" s="555"/>
      <c r="BI4" s="555" t="e">
        <f t="array" ref="BI4">SUM(IF(ISTEXT(BI$86:BI$207),1,0)*IF(($M$23:$M$207)="D",1,0)*IF(ISBLANK($R$1),1,IF($J$23:$J$208=$R$1,1,0)))</f>
        <v>#N/A</v>
      </c>
      <c r="BJ4" s="555" t="e">
        <f t="array" ref="BJ4">SUM(IF(ISTEXT(BJ$86:BJ$207),1,0)*IF(($M$23:$M$207)="D",1,0)*IF(ISBLANK($R$1),1,IF($J$23:$J$208=$R$1,1,0)))</f>
        <v>#N/A</v>
      </c>
      <c r="BK4" s="555"/>
      <c r="BL4" s="555" t="e">
        <f t="array" ref="BL4">SUM(IF(ISTEXT(BL$86:BL$207),1,0)*IF(($M$23:$M$207)="D",1,0)*IF(ISBLANK($R$1),1,IF($J$23:$J$208=$R$1,1,0)))</f>
        <v>#N/A</v>
      </c>
      <c r="BM4" s="555"/>
      <c r="BN4" s="555"/>
      <c r="BO4" s="555"/>
      <c r="BP4" s="555"/>
      <c r="BQ4" s="555" t="e">
        <f t="array" ref="BQ4">SUM(IF(ISTEXT(BQ$86:BQ$207),1,0)*IF(($M$23:$M$207)="D",1,0)*IF(ISBLANK($R$1),1,IF($J$23:$J$208=$R$1,1,0)))</f>
        <v>#N/A</v>
      </c>
      <c r="BR4" s="555" t="e">
        <f t="array" ref="BR4">SUM(IF(ISTEXT(BR$86:BR$207),1,0)*IF(($M$23:$M$207)="D",1,0)*IF(ISBLANK($R$1),1,IF($J$23:$J$208=$R$1,1,0)))</f>
        <v>#N/A</v>
      </c>
      <c r="BS4" s="555"/>
    </row>
    <row r="5" spans="1:71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SUM(IF(M$23:M$207="L",1,0)*IF(ISBLANK($R$1),1,IF($J$23:$J$208=$R$1,1,0)))</f>
        <v>20</v>
      </c>
      <c r="AM5" s="555" t="e">
        <f t="array" ref="AM5">SUM(IF(ISTEXT(AM$86:AM$207),1,0)*IF(($M$23:$M$207)="L",1,0)*IF(ISBLANK($R$1),1,IF($J$23:$J$208=$R$1,1,0)))</f>
        <v>#N/A</v>
      </c>
      <c r="AN5" s="555"/>
      <c r="AO5" s="555" t="e">
        <f t="array" ref="AO5">SUM(IF(ISTEXT(AO$86:AO$207),1,0)*IF(($M$23:$M$207)="L",1,0)*IF(ISBLANK($R$1),1,IF($J$23:$J$208=$R$1,1,0)))</f>
        <v>#N/A</v>
      </c>
      <c r="AP5" s="555" t="e">
        <f t="array" ref="AP5">SUM(IF(ISTEXT(AP$86:AP$207),1,0)*IF(($M$23:$M$207)="L",1,0)*IF(ISBLANK($R$1),1,IF($J$23:$J$208=$R$1,1,0)))</f>
        <v>#N/A</v>
      </c>
      <c r="AQ5" s="555"/>
      <c r="AR5" s="555" t="e">
        <f t="array" ref="AR5">SUM(IF(ISTEXT(AR$86:AR$207),1,0)*IF(($M$23:$M$207)="L",1,0)*IF(ISBLANK($R$1),1,IF($J$23:$J$208=$R$1,1,0)))</f>
        <v>#N/A</v>
      </c>
      <c r="AS5" s="555" t="e">
        <f t="array" ref="AS5">SUM(IF(ISTEXT(AS$86:AS$207),1,0)*IF(($M$23:$M$207)="L",1,0)*IF(ISBLANK($R$1),1,IF($J$23:$J$208=$R$1,1,0)))</f>
        <v>#N/A</v>
      </c>
      <c r="AT5" s="555"/>
      <c r="AV5" s="555"/>
      <c r="AW5" s="555" t="e">
        <f t="array" ref="AW5">SUM(IF(ISTEXT(AW$86:AW$207),1,0)*IF(($M$23:$M$207)="L",1,0)*IF(ISBLANK($R$1),1,IF($J$23:$J$208=$R$1,1,0)))</f>
        <v>#N/A</v>
      </c>
      <c r="AX5" s="555"/>
      <c r="AY5" s="555" t="e">
        <f t="array" ref="AY5">SUM(IF(ISTEXT(AY$86:AY$207),1,0)*IF(($M$23:$M$207)="L",1,0)*IF(ISBLANK($R$1),1,IF($J$23:$J$208=$R$1,1,0)))</f>
        <v>#N/A</v>
      </c>
      <c r="AZ5" s="555" t="e">
        <f t="array" ref="AZ5">SUM(IF(ISTEXT(AZ$86:AZ$207),1,0)*IF(($M$23:$M$207)="L",1,0)*IF(ISBLANK($R$1),1,IF($J$23:$J$208=$R$1,1,0)))</f>
        <v>#N/A</v>
      </c>
      <c r="BA5" s="555" t="e">
        <f t="array" ref="BA5">SUM(IF(ISTEXT(BA$86:BA$207),1,0)*IF(($M$23:$M$207)="L",1,0)*IF(ISBLANK($R$1),1,IF($J$23:$J$208=$R$1,1,0)))</f>
        <v>#N/A</v>
      </c>
      <c r="BB5" s="555" t="e">
        <f t="array" ref="BB5">SUM(IF(ISTEXT(BB$86:BB$207),1,0)*IF(($M$23:$M$207)="L",1,0)*IF(ISBLANK($R$1),1,IF($J$23:$J$208=$R$1,1,0)))</f>
        <v>#N/A</v>
      </c>
      <c r="BC5" s="555" t="e">
        <f t="array" ref="BC5">SUM(IF(ISTEXT(BC$86:BC$207),1,0)*IF(($M$23:$M$207)="L",1,0)*IF(ISBLANK($R$1),1,IF($J$23:$J$208=$R$1,1,0)))</f>
        <v>#N/A</v>
      </c>
      <c r="BD5" s="555" t="e">
        <f t="array" ref="BD5">SUM(IF(ISTEXT(BD$86:BD$207),1,0)*IF(($M$23:$M$207)="L",1,0)*IF(ISBLANK($R$1),1,IF($J$23:$J$208=$R$1,1,0)))</f>
        <v>#N/A</v>
      </c>
      <c r="BE5" s="555" t="e">
        <f t="array" ref="BE5">SUM(IF(ISTEXT(BE$86:BE$207),1,0)*IF(($M$23:$M$207)="L",1,0)*IF(ISBLANK($R$1),1,IF($J$23:$J$208=$R$1,1,0)))</f>
        <v>#N/A</v>
      </c>
      <c r="BF5" s="555" t="e">
        <f t="array" ref="BF5">SUM(IF(ISTEXT(BF$86:BF$207),1,0)*IF(($M$23:$M$207)="L",1,0)*IF(ISBLANK($R$1),1,IF($J$23:$J$208=$R$1,1,0)))</f>
        <v>#N/A</v>
      </c>
      <c r="BG5" s="555"/>
      <c r="BH5" s="555"/>
      <c r="BI5" s="555" t="e">
        <f t="array" ref="BI5">SUM(IF(ISTEXT(BI$86:BI$207),1,0)*IF(($M$23:$M$207)="L",1,0)*IF(ISBLANK($R$1),1,IF($J$23:$J$208=$R$1,1,0)))</f>
        <v>#N/A</v>
      </c>
      <c r="BJ5" s="555" t="e">
        <f t="array" ref="BJ5">SUM(IF(ISTEXT(BJ$86:BJ$207),1,0)*IF(($M$23:$M$207)="L",1,0)*IF(ISBLANK($R$1),1,IF($J$23:$J$208=$R$1,1,0)))</f>
        <v>#N/A</v>
      </c>
      <c r="BK5" s="555"/>
      <c r="BL5" s="555" t="e">
        <f t="array" ref="BL5">SUM(IF(ISTEXT(BL$86:BL$207),1,0)*IF(($M$23:$M$207)="L",1,0)*IF(ISBLANK($R$1),1,IF($J$23:$J$208=$R$1,1,0)))</f>
        <v>#N/A</v>
      </c>
      <c r="BM5" s="555"/>
      <c r="BN5" s="555"/>
      <c r="BO5" s="555"/>
      <c r="BP5" s="555"/>
      <c r="BQ5" s="555" t="e">
        <f t="array" ref="BQ5">SUM(IF(ISTEXT(BQ$86:BQ$207),1,0)*IF(($M$23:$M$207)="L",1,0)*IF(ISBLANK($R$1),1,IF($J$23:$J$208=$R$1,1,0)))</f>
        <v>#N/A</v>
      </c>
      <c r="BR5" s="555" t="e">
        <f t="array" ref="BR5">SUM(IF(ISTEXT(BR$86:BR$207),1,0)*IF(($M$23:$M$207)="L",1,0)*IF(ISBLANK($R$1),1,IF($J$23:$J$208=$R$1,1,0)))</f>
        <v>#N/A</v>
      </c>
      <c r="BS5" s="555"/>
    </row>
    <row r="6" spans="1:71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86</v>
      </c>
      <c r="AM6" s="555" t="e">
        <f>AM$3*3+AM$4</f>
        <v>#N/A</v>
      </c>
      <c r="AN6" s="555"/>
      <c r="AO6" s="555" t="e">
        <f>AO$3*3+AO$4</f>
        <v>#N/A</v>
      </c>
      <c r="AP6" s="555" t="e">
        <f>AP$3*3+AP$4</f>
        <v>#N/A</v>
      </c>
      <c r="AQ6" s="555"/>
      <c r="AR6" s="555" t="e">
        <f>AR$3*3+AR$4</f>
        <v>#N/A</v>
      </c>
      <c r="AS6" s="555" t="e">
        <f>AS$3*3+AS$4</f>
        <v>#N/A</v>
      </c>
      <c r="AT6" s="555"/>
      <c r="AV6" s="555"/>
      <c r="AW6" s="555" t="e">
        <f>AW$3*3+AW$4</f>
        <v>#N/A</v>
      </c>
      <c r="AX6" s="555"/>
      <c r="AY6" s="555" t="e">
        <f t="shared" ref="AY6:BF6" si="1">AY$3*3+AY$4</f>
        <v>#N/A</v>
      </c>
      <c r="AZ6" s="555" t="e">
        <f t="shared" si="1"/>
        <v>#N/A</v>
      </c>
      <c r="BA6" s="555" t="e">
        <f t="shared" si="1"/>
        <v>#N/A</v>
      </c>
      <c r="BB6" s="555" t="e">
        <f t="shared" si="1"/>
        <v>#N/A</v>
      </c>
      <c r="BC6" s="555" t="e">
        <f t="shared" si="1"/>
        <v>#N/A</v>
      </c>
      <c r="BD6" s="555" t="e">
        <f>BD$3*3+BD$4</f>
        <v>#N/A</v>
      </c>
      <c r="BE6" s="555" t="e">
        <f>BE$3*3+BE$4</f>
        <v>#N/A</v>
      </c>
      <c r="BF6" s="555" t="e">
        <f t="shared" si="1"/>
        <v>#N/A</v>
      </c>
      <c r="BG6" s="555"/>
      <c r="BH6" s="555"/>
      <c r="BI6" s="555" t="e">
        <f>BI$3*3+BI$4</f>
        <v>#N/A</v>
      </c>
      <c r="BJ6" s="555" t="e">
        <f>BJ$3*3+BJ$4</f>
        <v>#N/A</v>
      </c>
      <c r="BK6" s="555"/>
      <c r="BL6" s="555" t="e">
        <f>BL$3*3+BL$4</f>
        <v>#N/A</v>
      </c>
      <c r="BM6" s="555"/>
      <c r="BN6" s="555"/>
      <c r="BO6" s="555"/>
      <c r="BP6" s="555"/>
      <c r="BQ6" s="555" t="e">
        <f>BQ$3*3+BQ$4</f>
        <v>#N/A</v>
      </c>
      <c r="BR6" s="555" t="e">
        <f>BR$3*3+BR$4</f>
        <v>#N/A</v>
      </c>
      <c r="BS6" s="555"/>
    </row>
    <row r="7" spans="1:71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1.5357142857142858</v>
      </c>
      <c r="AM7" s="555" t="e">
        <f>AM6/AM2</f>
        <v>#N/A</v>
      </c>
      <c r="AN7" s="555"/>
      <c r="AO7" s="555" t="e">
        <f>AO6/AO2</f>
        <v>#N/A</v>
      </c>
      <c r="AP7" s="555" t="e">
        <f>AP6/AP2</f>
        <v>#N/A</v>
      </c>
      <c r="AQ7" s="555"/>
      <c r="AR7" s="555" t="e">
        <f>AR6/AR2</f>
        <v>#N/A</v>
      </c>
      <c r="AS7" s="555" t="e">
        <f>AS6/AS2</f>
        <v>#N/A</v>
      </c>
      <c r="AT7" s="555"/>
      <c r="AV7" s="555"/>
      <c r="AW7" s="555" t="e">
        <f>AW6/AW2</f>
        <v>#N/A</v>
      </c>
      <c r="AX7" s="555"/>
      <c r="AY7" s="555" t="e">
        <f t="shared" ref="AY7:BF7" si="2">AY6/AY2</f>
        <v>#N/A</v>
      </c>
      <c r="AZ7" s="555" t="e">
        <f t="shared" si="2"/>
        <v>#N/A</v>
      </c>
      <c r="BA7" s="555" t="e">
        <f t="shared" si="2"/>
        <v>#N/A</v>
      </c>
      <c r="BB7" s="555" t="e">
        <f t="shared" si="2"/>
        <v>#N/A</v>
      </c>
      <c r="BC7" s="555" t="e">
        <f t="shared" si="2"/>
        <v>#N/A</v>
      </c>
      <c r="BD7" s="555" t="e">
        <f>BD6/BD2</f>
        <v>#N/A</v>
      </c>
      <c r="BE7" s="555" t="e">
        <f>BE6/BE2</f>
        <v>#N/A</v>
      </c>
      <c r="BF7" s="555" t="e">
        <f t="shared" si="2"/>
        <v>#N/A</v>
      </c>
      <c r="BG7" s="555"/>
      <c r="BH7" s="555"/>
      <c r="BI7" s="555" t="e">
        <f>BI6/BI2</f>
        <v>#N/A</v>
      </c>
      <c r="BJ7" s="555" t="e">
        <f>BJ6/BJ2</f>
        <v>#N/A</v>
      </c>
      <c r="BK7" s="555"/>
      <c r="BL7" s="555" t="e">
        <f>BL6/BL2</f>
        <v>#N/A</v>
      </c>
      <c r="BM7" s="555"/>
      <c r="BN7" s="555"/>
      <c r="BO7" s="555"/>
      <c r="BP7" s="555"/>
      <c r="BQ7" s="555" t="e">
        <f>BQ6/BQ2</f>
        <v>#N/A</v>
      </c>
      <c r="BR7" s="555" t="e">
        <f>BR6/BR2</f>
        <v>#N/A</v>
      </c>
      <c r="BS7" s="555"/>
    </row>
    <row r="8" spans="1:71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SUM(IF(($R$23:$R$207)="",0,$R$23:$R$207)*IF(ISBLANK($R$1),1,IF($J$23:$J$208=$R$1,1,0)))</f>
        <v>-12</v>
      </c>
      <c r="AM8" s="555" t="e">
        <f t="array" ref="AM8">SUM(IF(ISTEXT(AM$86:AM$207),1,0)*IF(($R$23:$R$207)="",0,$R$23:$R$207)*IF(ISBLANK($R$1),1,IF($J$23:$J$208=$R$1,1,0)))</f>
        <v>#N/A</v>
      </c>
      <c r="AN8" s="555"/>
      <c r="AO8" s="555" t="e">
        <f t="array" ref="AO8">SUM(IF(ISTEXT(AO$86:AO$207),1,0)*IF(($R$23:$R$207)="",0,$R$23:$R$207)*IF(ISBLANK($R$1),1,IF($J$23:$J$208=$R$1,1,0)))</f>
        <v>#N/A</v>
      </c>
      <c r="AP8" s="555" t="e">
        <f t="array" ref="AP8">SUM(IF(ISTEXT(AP$86:AP$207),1,0)*IF(($R$23:$R$207)="",0,$R$23:$R$207)*IF(ISBLANK($R$1),1,IF($J$23:$J$208=$R$1,1,0)))</f>
        <v>#N/A</v>
      </c>
      <c r="AQ8" s="555"/>
      <c r="AR8" s="555" t="e">
        <f t="array" ref="AR8">SUM(IF(ISTEXT(AR$86:AR$207),1,0)*IF(($R$23:$R$207)="",0,$R$23:$R$207)*IF(ISBLANK($R$1),1,IF($J$23:$J$208=$R$1,1,0)))</f>
        <v>#N/A</v>
      </c>
      <c r="AS8" s="555" t="e">
        <f t="array" ref="AS8">SUM(IF(ISTEXT(AS$86:AS$207),1,0)*IF(($R$23:$R$207)="",0,$R$23:$R$207)*IF(ISBLANK($R$1),1,IF($J$23:$J$208=$R$1,1,0)))</f>
        <v>#N/A</v>
      </c>
      <c r="AT8" s="555"/>
      <c r="AV8" s="555"/>
      <c r="AW8" s="555" t="e">
        <f t="array" ref="AW8">SUM(IF(ISTEXT(AW$86:AW$207),1,0)*IF(($R$23:$R$207)="",0,$R$23:$R$207)*IF(ISBLANK($R$1),1,IF($J$23:$J$208=$R$1,1,0)))</f>
        <v>#N/A</v>
      </c>
      <c r="AX8" s="555"/>
      <c r="AY8" s="555" t="e">
        <f t="array" ref="AY8">SUM(IF(ISTEXT(AY$86:AY$207),1,0)*IF(($R$23:$R$207)="",0,$R$23:$R$207)*IF(ISBLANK($R$1),1,IF($J$23:$J$208=$R$1,1,0)))</f>
        <v>#N/A</v>
      </c>
      <c r="AZ8" s="555" t="e">
        <f t="array" ref="AZ8">SUM(IF(ISTEXT(AZ$86:AZ$207),1,0)*IF(($R$23:$R$207)="",0,$R$23:$R$207)*IF(ISBLANK($R$1),1,IF($J$23:$J$208=$R$1,1,0)))</f>
        <v>#N/A</v>
      </c>
      <c r="BA8" s="555" t="e">
        <f t="array" ref="BA8">SUM(IF(ISTEXT(BA$86:BA$207),1,0)*IF(($R$23:$R$207)="",0,$R$23:$R$207)*IF(ISBLANK($R$1),1,IF($J$23:$J$208=$R$1,1,0)))</f>
        <v>#N/A</v>
      </c>
      <c r="BB8" s="555" t="e">
        <f t="array" ref="BB8">SUM(IF(ISTEXT(BB$86:BB$207),1,0)*IF(($R$23:$R$207)="",0,$R$23:$R$207)*IF(ISBLANK($R$1),1,IF($J$23:$J$208=$R$1,1,0)))</f>
        <v>#N/A</v>
      </c>
      <c r="BC8" s="555" t="e">
        <f t="array" ref="BC8">SUM(IF(ISTEXT(BC$86:BC$207),1,0)*IF(($R$23:$R$207)="",0,$R$23:$R$207)*IF(ISBLANK($R$1),1,IF($J$23:$J$208=$R$1,1,0)))</f>
        <v>#N/A</v>
      </c>
      <c r="BD8" s="555" t="e">
        <f t="array" ref="BD8">SUM(IF(ISTEXT(BD$86:BD$207),1,0)*IF(($R$23:$R$207)="",0,$R$23:$R$207)*IF(ISBLANK($R$1),1,IF($J$23:$J$208=$R$1,1,0)))</f>
        <v>#N/A</v>
      </c>
      <c r="BE8" s="555" t="e">
        <f t="array" ref="BE8">SUM(IF(ISTEXT(BE$86:BE$207),1,0)*IF(($R$23:$R$207)="",0,$R$23:$R$207)*IF(ISBLANK($R$1),1,IF($J$23:$J$208=$R$1,1,0)))</f>
        <v>#N/A</v>
      </c>
      <c r="BF8" s="555" t="e">
        <f t="array" ref="BF8">SUM(IF(ISTEXT(BF$86:BF$207),1,0)*IF(($R$23:$R$207)="",0,$R$23:$R$207)*IF(ISBLANK($R$1),1,IF($J$23:$J$208=$R$1,1,0)))</f>
        <v>#N/A</v>
      </c>
      <c r="BG8" s="555"/>
      <c r="BH8" s="555"/>
      <c r="BI8" s="555" t="e">
        <f t="array" ref="BI8">SUM(IF(ISTEXT(BI$86:BI$207),1,0)*IF(($R$23:$R$207)="",0,$R$23:$R$207)*IF(ISBLANK($R$1),1,IF($J$23:$J$208=$R$1,1,0)))</f>
        <v>#N/A</v>
      </c>
      <c r="BJ8" s="555" t="e">
        <f t="array" ref="BJ8">SUM(IF(ISTEXT(BJ$86:BJ$207),1,0)*IF(($R$23:$R$207)="",0,$R$23:$R$207)*IF(ISBLANK($R$1),1,IF($J$23:$J$208=$R$1,1,0)))</f>
        <v>#N/A</v>
      </c>
      <c r="BK8" s="555"/>
      <c r="BL8" s="555" t="e">
        <f t="array" ref="BL8">SUM(IF(ISTEXT(BL$86:BL$207),1,0)*IF(($R$23:$R$207)="",0,$R$23:$R$207)*IF(ISBLANK($R$1),1,IF($J$23:$J$208=$R$1,1,0)))</f>
        <v>#N/A</v>
      </c>
      <c r="BM8" s="555"/>
      <c r="BN8" s="555"/>
      <c r="BO8" s="555"/>
      <c r="BP8" s="555"/>
      <c r="BQ8" s="555" t="e">
        <f t="array" ref="BQ8">SUM(IF(ISTEXT(BQ$86:BQ$207),1,0)*IF(($R$23:$R$207)="",0,$R$23:$R$207)*IF(ISBLANK($R$1),1,IF($J$23:$J$208=$R$1,1,0)))</f>
        <v>#N/A</v>
      </c>
      <c r="BR8" s="555" t="e">
        <f t="array" ref="BR8">SUM(IF(ISTEXT(BR$86:BR$207),1,0)*IF(($R$23:$R$207)="",0,$R$23:$R$207)*IF(ISBLANK($R$1),1,IF($J$23:$J$208=$R$1,1,0)))</f>
        <v>#N/A</v>
      </c>
      <c r="BS8" s="555"/>
    </row>
    <row r="9" spans="1:71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-0.21428571428571427</v>
      </c>
      <c r="AM9" s="555" t="e">
        <f>AM8/AM2</f>
        <v>#N/A</v>
      </c>
      <c r="AN9" s="555"/>
      <c r="AO9" s="555" t="e">
        <f>AO8/AO2</f>
        <v>#N/A</v>
      </c>
      <c r="AP9" s="555" t="e">
        <f>AP8/AP2</f>
        <v>#N/A</v>
      </c>
      <c r="AQ9" s="555"/>
      <c r="AR9" s="555" t="e">
        <f>AR8/AR2</f>
        <v>#N/A</v>
      </c>
      <c r="AS9" s="555" t="e">
        <f>AS8/AS2</f>
        <v>#N/A</v>
      </c>
      <c r="AT9" s="555"/>
      <c r="AV9" s="555"/>
      <c r="AW9" s="555" t="e">
        <f>AW8/AW2</f>
        <v>#N/A</v>
      </c>
      <c r="AX9" s="555"/>
      <c r="AY9" s="555" t="e">
        <f t="shared" ref="AY9:BF9" si="3">AY8/AY2</f>
        <v>#N/A</v>
      </c>
      <c r="AZ9" s="555" t="e">
        <f t="shared" si="3"/>
        <v>#N/A</v>
      </c>
      <c r="BA9" s="555" t="e">
        <f t="shared" si="3"/>
        <v>#N/A</v>
      </c>
      <c r="BB9" s="555" t="e">
        <f t="shared" si="3"/>
        <v>#N/A</v>
      </c>
      <c r="BC9" s="555" t="e">
        <f t="shared" si="3"/>
        <v>#N/A</v>
      </c>
      <c r="BD9" s="555" t="e">
        <f>BD8/BD2</f>
        <v>#N/A</v>
      </c>
      <c r="BE9" s="555" t="e">
        <f>BE8/BE2</f>
        <v>#N/A</v>
      </c>
      <c r="BF9" s="555" t="e">
        <f t="shared" si="3"/>
        <v>#N/A</v>
      </c>
      <c r="BG9" s="555"/>
      <c r="BH9" s="555"/>
      <c r="BI9" s="555" t="e">
        <f>BI8/BI2</f>
        <v>#N/A</v>
      </c>
      <c r="BJ9" s="555" t="e">
        <f>BJ8/BJ2</f>
        <v>#N/A</v>
      </c>
      <c r="BK9" s="555"/>
      <c r="BL9" s="555" t="e">
        <f>BL8/BL2</f>
        <v>#N/A</v>
      </c>
      <c r="BM9" s="555"/>
      <c r="BN9" s="555"/>
      <c r="BO9" s="555"/>
      <c r="BP9" s="555"/>
      <c r="BQ9" s="555" t="e">
        <f>BQ8/BQ2</f>
        <v>#N/A</v>
      </c>
      <c r="BR9" s="555" t="e">
        <f>BR8/BR2</f>
        <v>#N/A</v>
      </c>
      <c r="BS9" s="555"/>
    </row>
    <row r="10" spans="1:71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SUM(IF(ISBLANK($R$1),$K$23:$K$178,IF($J$23:$J$208=$R$1,$K$23:$K$178,0)))</f>
        <v>106</v>
      </c>
      <c r="AM10" s="555">
        <f t="array" ref="AM10">SUM(IF(ISBLANK(AM$86:AM$207),0,IF(ISNUMBER(VALUE(RIGHT(AM$86:AM$207,1))),RIGHT(AM$86:AM$207,1),0)*IF(ISBLANK($R$1),1,IF($J$23:$J$208=$R$1,1,0))))</f>
        <v>0</v>
      </c>
      <c r="AN10" s="555"/>
      <c r="AO10" s="555">
        <f t="array" ref="AO10">SUM(IF(ISBLANK(AO$86:AO$207),0,IF(ISNUMBER(VALUE(RIGHT(AO$86:AO$207,1))),RIGHT(AO$86:AO$207,1),0)*IF(ISBLANK($R$1),1,IF($J$23:$J$208=$R$1,1,0))))</f>
        <v>0</v>
      </c>
      <c r="AP10" s="555">
        <f t="array" ref="AP10">SUM(IF(ISBLANK(AP$86:AP$207),0,IF(ISNUMBER(VALUE(RIGHT(AP$86:AP$207,1))),RIGHT(AP$86:AP$207,1),0)*IF(ISBLANK($R$1),1,IF($J$23:$J$208=$R$1,1,0))))</f>
        <v>0</v>
      </c>
      <c r="AQ10" s="555"/>
      <c r="AR10" s="555">
        <f t="array" ref="AR10">SUM(IF(ISBLANK(AR$86:AR$207),0,IF(ISNUMBER(VALUE(RIGHT(AR$86:AR$207,1))),RIGHT(AR$86:AR$207,1),0)*IF(ISBLANK($R$1),1,IF($J$23:$J$208=$R$1,1,0))))</f>
        <v>0</v>
      </c>
      <c r="AS10" s="555">
        <f t="array" ref="AS10">SUM(IF(ISBLANK(AS$86:AS$207),0,IF(ISNUMBER(VALUE(RIGHT(AS$86:AS$207,1))),RIGHT(AS$86:AS$207,1),0)*IF(ISBLANK($R$1),1,IF($J$23:$J$208=$R$1,1,0))))</f>
        <v>0</v>
      </c>
      <c r="AT10" s="555"/>
      <c r="AV10" s="555"/>
      <c r="AW10" s="555">
        <f t="array" ref="AW10">SUM(IF(ISBLANK(AW$86:AW$207),0,IF(ISNUMBER(VALUE(RIGHT(AW$86:AW$207,1))),RIGHT(AW$86:AW$207,1),0)*IF(ISBLANK($R$1),1,IF($J$23:$J$208=$R$1,1,0))))</f>
        <v>0</v>
      </c>
      <c r="AX10" s="555"/>
      <c r="AY10" s="555">
        <f t="array" ref="AY10">SUM(IF(ISBLANK(AY$86:AY$207),0,IF(ISNUMBER(VALUE(RIGHT(AY$86:AY$207,1))),RIGHT(AY$86:AY$207,1),0)*IF(ISBLANK($R$1),1,IF($J$23:$J$208=$R$1,1,0))))</f>
        <v>0</v>
      </c>
      <c r="AZ10" s="555">
        <f t="array" ref="AZ10">SUM(IF(ISBLANK(AZ$86:AZ$207),0,IF(ISNUMBER(VALUE(RIGHT(AZ$86:AZ$207,1))),RIGHT(AZ$86:AZ$207,1),0)*IF(ISBLANK($R$1),1,IF($J$23:$J$208=$R$1,1,0))))</f>
        <v>0</v>
      </c>
      <c r="BA10" s="555">
        <f t="array" ref="BA10">SUM(IF(ISBLANK(BA$86:BA$207),0,IF(ISNUMBER(VALUE(RIGHT(BA$86:BA$207,1))),RIGHT(BA$86:BA$207,1),0)*IF(ISBLANK($R$1),1,IF($J$23:$J$208=$R$1,1,0))))</f>
        <v>0</v>
      </c>
      <c r="BB10" s="555">
        <f t="array" ref="BB10">SUM(IF(ISBLANK(BB$86:BB$207),0,IF(ISNUMBER(VALUE(RIGHT(BB$86:BB$207,1))),RIGHT(BB$86:BB$207,1),0)*IF(ISBLANK($R$1),1,IF($J$23:$J$208=$R$1,1,0))))</f>
        <v>0</v>
      </c>
      <c r="BC10" s="555">
        <f t="array" ref="BC10">SUM(IF(ISBLANK(BC$86:BC$207),0,IF(ISNUMBER(VALUE(RIGHT(BC$86:BC$207,1))),RIGHT(BC$86:BC$207,1),0)*IF(ISBLANK($R$1),1,IF($J$23:$J$208=$R$1,1,0))))</f>
        <v>0</v>
      </c>
      <c r="BD10" s="555">
        <f t="array" ref="BD10">SUM(IF(ISBLANK(BD$86:BD$207),0,IF(ISNUMBER(VALUE(RIGHT(BD$86:BD$207,1))),RIGHT(BD$86:BD$207,1),0)*IF(ISBLANK($R$1),1,IF($J$23:$J$208=$R$1,1,0))))</f>
        <v>0</v>
      </c>
      <c r="BE10" s="555">
        <f t="array" ref="BE10">SUM(IF(ISBLANK(BE$86:BE$207),0,IF(ISNUMBER(VALUE(RIGHT(BE$86:BE$207,1))),RIGHT(BE$86:BE$207,1),0)*IF(ISBLANK($R$1),1,IF($J$23:$J$208=$R$1,1,0))))</f>
        <v>0</v>
      </c>
      <c r="BF10" s="555">
        <f t="array" ref="BF10">SUM(IF(ISBLANK(BF$86:BF$207),0,IF(ISNUMBER(VALUE(RIGHT(BF$86:BF$207,1))),RIGHT(BF$86:BF$207,1),0)*IF(ISBLANK($R$1),1,IF($J$23:$J$208=$R$1,1,0))))</f>
        <v>0</v>
      </c>
      <c r="BG10" s="555"/>
      <c r="BH10" s="555"/>
      <c r="BI10" s="555">
        <f t="array" ref="BI10">SUM(IF(ISBLANK(BI$86:BI$207),0,IF(ISNUMBER(VALUE(RIGHT(BI$86:BI$207,1))),RIGHT(BI$86:BI$207,1),0)*IF(ISBLANK($R$1),1,IF($J$23:$J$208=$R$1,1,0))))</f>
        <v>0</v>
      </c>
      <c r="BJ10" s="555">
        <f t="array" ref="BJ10">SUM(IF(ISBLANK(BJ$86:BJ$207),0,IF(ISNUMBER(VALUE(RIGHT(BJ$86:BJ$207,1))),RIGHT(BJ$86:BJ$207,1),0)*IF(ISBLANK($R$1),1,IF($J$23:$J$208=$R$1,1,0))))</f>
        <v>0</v>
      </c>
      <c r="BK10" s="555"/>
      <c r="BL10" s="555">
        <f t="array" ref="BL10">SUM(IF(ISBLANK(BL$86:BL$207),0,IF(ISNUMBER(VALUE(RIGHT(BL$86:BL$207,1))),RIGHT(BL$86:BL$207,1),0)*IF(ISBLANK($R$1),1,IF($J$23:$J$208=$R$1,1,0))))</f>
        <v>0</v>
      </c>
      <c r="BM10" s="555"/>
      <c r="BN10" s="555"/>
      <c r="BO10" s="555"/>
      <c r="BP10" s="555"/>
      <c r="BQ10" s="555">
        <f t="array" ref="BQ10">SUM(IF(ISBLANK(BQ$86:BQ$207),0,IF(ISNUMBER(VALUE(RIGHT(BQ$86:BQ$207,1))),RIGHT(BQ$86:BQ$207,1),0)*IF(ISBLANK($R$1),1,IF($J$23:$J$208=$R$1,1,0))))</f>
        <v>0</v>
      </c>
      <c r="BR10" s="555">
        <f t="array" ref="BR10">SUM(IF(ISBLANK(BR$86:BR$207),0,IF(ISNUMBER(VALUE(RIGHT(BR$86:BR$207,1))),RIGHT(BR$86:BR$207,1),0)*IF(ISBLANK($R$1),1,IF($J$23:$J$208=$R$1,1,0))))</f>
        <v>0</v>
      </c>
      <c r="BS10" s="555"/>
    </row>
    <row r="11" spans="1:71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1.8928571428571428</v>
      </c>
      <c r="AM11" s="555" t="e">
        <f>AM10/AM2</f>
        <v>#DIV/0!</v>
      </c>
      <c r="AN11" s="555"/>
      <c r="AO11" s="555" t="e">
        <f>AO10/AO2</f>
        <v>#DIV/0!</v>
      </c>
      <c r="AP11" s="555" t="e">
        <f>AP10/AP2</f>
        <v>#DIV/0!</v>
      </c>
      <c r="AQ11" s="555"/>
      <c r="AR11" s="555" t="e">
        <f>AR10/AR2</f>
        <v>#DIV/0!</v>
      </c>
      <c r="AS11" s="555" t="e">
        <f>AS10/AS2</f>
        <v>#DIV/0!</v>
      </c>
      <c r="AT11" s="555"/>
      <c r="AV11" s="555"/>
      <c r="AW11" s="555" t="e">
        <f>AW10/AW2</f>
        <v>#DIV/0!</v>
      </c>
      <c r="AX11" s="555"/>
      <c r="AY11" s="555" t="e">
        <f t="shared" ref="AY11:BF11" si="4">AY10/AY2</f>
        <v>#DIV/0!</v>
      </c>
      <c r="AZ11" s="555" t="e">
        <f t="shared" si="4"/>
        <v>#DIV/0!</v>
      </c>
      <c r="BA11" s="555" t="e">
        <f t="shared" si="4"/>
        <v>#DIV/0!</v>
      </c>
      <c r="BB11" s="555" t="e">
        <f t="shared" si="4"/>
        <v>#DIV/0!</v>
      </c>
      <c r="BC11" s="555" t="e">
        <f t="shared" si="4"/>
        <v>#DIV/0!</v>
      </c>
      <c r="BD11" s="555" t="e">
        <f>BD10/BD2</f>
        <v>#DIV/0!</v>
      </c>
      <c r="BE11" s="555" t="e">
        <f>BE10/BE2</f>
        <v>#DIV/0!</v>
      </c>
      <c r="BF11" s="555" t="e">
        <f t="shared" si="4"/>
        <v>#DIV/0!</v>
      </c>
      <c r="BG11" s="555"/>
      <c r="BH11" s="555"/>
      <c r="BI11" s="555" t="e">
        <f>BI10/BI2</f>
        <v>#DIV/0!</v>
      </c>
      <c r="BJ11" s="555" t="e">
        <f>BJ10/BJ2</f>
        <v>#DIV/0!</v>
      </c>
      <c r="BK11" s="555"/>
      <c r="BL11" s="555" t="e">
        <f>BL10/BL2</f>
        <v>#DIV/0!</v>
      </c>
      <c r="BM11" s="555"/>
      <c r="BN11" s="555"/>
      <c r="BO11" s="555"/>
      <c r="BP11" s="555"/>
      <c r="BQ11" s="555" t="e">
        <f>BQ10/BQ2</f>
        <v>#DIV/0!</v>
      </c>
      <c r="BR11" s="555" t="e">
        <f>BR10/BR2</f>
        <v>#DIV/0!</v>
      </c>
      <c r="BS11" s="555"/>
    </row>
    <row r="12" spans="1:71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SUM(IF(ISBLANK($R$1),$L$23:$L$178,IF($J$23:$J$208=$R$1,$L$23:$L$178,0)))</f>
        <v>83</v>
      </c>
      <c r="AM12" s="555" t="e">
        <f t="array" ref="AM12">SUM(IF(ISBLANK(AM$86:AM$207),0,$L23:$L178)*IF(ISBLANK($R$1),1,IF($J$23:$J$208=$R$1,1,0)))</f>
        <v>#N/A</v>
      </c>
      <c r="AN12" s="555"/>
      <c r="AO12" s="555" t="e">
        <f t="array" ref="AO12">SUM(IF(ISBLANK(AO$86:AO$207),0,$L23:$L178)*IF(ISBLANK($R$1),1,IF($J$23:$J$208=$R$1,1,0)))</f>
        <v>#N/A</v>
      </c>
      <c r="AP12" s="555" t="e">
        <f t="array" ref="AP12">SUM(IF(ISBLANK(AP$86:AP$207),0,$L23:$L178)*IF(ISBLANK($R$1),1,IF($J$23:$J$208=$R$1,1,0)))</f>
        <v>#N/A</v>
      </c>
      <c r="AQ12" s="555"/>
      <c r="AR12" s="555" t="e">
        <f t="array" ref="AR12">SUM(IF(ISBLANK(AR$86:AR$207),0,$L23:$L178)*IF(ISBLANK($R$1),1,IF($J$23:$J$208=$R$1,1,0)))</f>
        <v>#N/A</v>
      </c>
      <c r="AS12" s="555" t="e">
        <f t="array" ref="AS12">SUM(IF(ISBLANK(AS$86:AS$207),0,$L23:$L178)*IF(ISBLANK($R$1),1,IF($J$23:$J$208=$R$1,1,0)))</f>
        <v>#N/A</v>
      </c>
      <c r="AT12" s="555"/>
      <c r="AV12" s="555"/>
      <c r="AW12" s="555" t="e">
        <f t="array" ref="AW12">SUM(IF(ISBLANK(AW$86:AW$207),0,$L23:$L178)*IF(ISBLANK($R$1),1,IF($J$23:$J$208=$R$1,1,0)))</f>
        <v>#N/A</v>
      </c>
      <c r="AX12" s="555"/>
      <c r="AY12" s="555" t="e">
        <f t="array" ref="AY12">SUM(IF(ISBLANK(AY$86:AY$207),0,$L23:$L178)*IF(ISBLANK($R$1),1,IF($J$23:$J$208=$R$1,1,0)))</f>
        <v>#N/A</v>
      </c>
      <c r="AZ12" s="555" t="e">
        <f t="array" ref="AZ12">SUM(IF(ISBLANK(AZ$86:AZ$207),0,$L23:$L178)*IF(ISBLANK($R$1),1,IF($J$23:$J$208=$R$1,1,0)))</f>
        <v>#N/A</v>
      </c>
      <c r="BA12" s="555" t="e">
        <f t="array" ref="BA12">SUM(IF(ISBLANK(BA$86:BA$207),0,$L23:$L178)*IF(ISBLANK($R$1),1,IF($J$23:$J$208=$R$1,1,0)))</f>
        <v>#N/A</v>
      </c>
      <c r="BB12" s="555" t="e">
        <f t="array" ref="BB12">SUM(IF(ISBLANK(BB$86:BB$207),0,$L23:$L178)*IF(ISBLANK($R$1),1,IF($J$23:$J$208=$R$1,1,0)))</f>
        <v>#N/A</v>
      </c>
      <c r="BC12" s="555" t="e">
        <f t="array" ref="BC12">SUM(IF(ISBLANK(BC$86:BC$207),0,$L23:$L178)*IF(ISBLANK($R$1),1,IF($J$23:$J$208=$R$1,1,0)))</f>
        <v>#N/A</v>
      </c>
      <c r="BD12" s="555" t="e">
        <f t="array" ref="BD12">SUM(IF(ISBLANK(BD$86:BD$207),0,$L23:$L178)*IF(ISBLANK($R$1),1,IF($J$23:$J$208=$R$1,1,0)))</f>
        <v>#N/A</v>
      </c>
      <c r="BE12" s="555" t="e">
        <f t="array" ref="BE12">SUM(IF(ISBLANK(BE$86:BE$207),0,$L23:$L178)*IF(ISBLANK($R$1),1,IF($J$23:$J$208=$R$1,1,0)))</f>
        <v>#N/A</v>
      </c>
      <c r="BF12" s="555" t="e">
        <f t="array" ref="BF12">SUM(IF(ISBLANK(BF$86:BF$207),0,$L23:$L178)*IF(ISBLANK($R$1),1,IF($J$23:$J$208=$R$1,1,0)))</f>
        <v>#N/A</v>
      </c>
      <c r="BG12" s="555"/>
      <c r="BH12" s="555"/>
      <c r="BI12" s="555" t="e">
        <f t="array" ref="BI12">SUM(IF(ISBLANK(BI$86:BI$207),0,$L23:$L178)*IF(ISBLANK($R$1),1,IF($J$23:$J$208=$R$1,1,0)))</f>
        <v>#N/A</v>
      </c>
      <c r="BJ12" s="555" t="e">
        <f t="array" ref="BJ12">SUM(IF(ISBLANK(BJ$86:BJ$207),0,$L23:$L178)*IF(ISBLANK($R$1),1,IF($J$23:$J$208=$R$1,1,0)))</f>
        <v>#N/A</v>
      </c>
      <c r="BK12" s="555"/>
      <c r="BL12" s="555" t="e">
        <f t="array" ref="BL12">SUM(IF(ISBLANK(BL$86:BL$207),0,$L23:$L178)*IF(ISBLANK($R$1),1,IF($J$23:$J$208=$R$1,1,0)))</f>
        <v>#N/A</v>
      </c>
      <c r="BM12" s="555"/>
      <c r="BN12" s="555"/>
      <c r="BO12" s="555"/>
      <c r="BP12" s="555"/>
      <c r="BQ12" s="555" t="e">
        <f t="array" ref="BQ12">SUM(IF(ISBLANK(BQ$86:BQ$207),0,$L23:$L178)*IF(ISBLANK($R$1),1,IF($J$23:$J$208=$R$1,1,0)))</f>
        <v>#N/A</v>
      </c>
      <c r="BR12" s="555" t="e">
        <f t="array" ref="BR12">SUM(IF(ISBLANK(BR$86:BR$207),0,$L23:$L178)*IF(ISBLANK($R$1),1,IF($J$23:$J$208=$R$1,1,0)))</f>
        <v>#N/A</v>
      </c>
      <c r="BS12" s="555"/>
    </row>
    <row r="13" spans="1:71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1.4821428571428572</v>
      </c>
      <c r="AM13" s="555" t="e">
        <f>AM12/AM2</f>
        <v>#N/A</v>
      </c>
      <c r="AN13" s="555"/>
      <c r="AO13" s="555" t="e">
        <f>AO12/AO2</f>
        <v>#N/A</v>
      </c>
      <c r="AP13" s="555" t="e">
        <f>AP12/AP2</f>
        <v>#N/A</v>
      </c>
      <c r="AQ13" s="555"/>
      <c r="AR13" s="555" t="e">
        <f>AR12/AR2</f>
        <v>#N/A</v>
      </c>
      <c r="AS13" s="555" t="e">
        <f>AS12/AS2</f>
        <v>#N/A</v>
      </c>
      <c r="AT13" s="555"/>
      <c r="AV13" s="555"/>
      <c r="AW13" s="555" t="e">
        <f>AW12/AW2</f>
        <v>#N/A</v>
      </c>
      <c r="AX13" s="555"/>
      <c r="AY13" s="555" t="e">
        <f t="shared" ref="AY13:BF13" si="5">AY12/AY2</f>
        <v>#N/A</v>
      </c>
      <c r="AZ13" s="555" t="e">
        <f t="shared" si="5"/>
        <v>#N/A</v>
      </c>
      <c r="BA13" s="555" t="e">
        <f t="shared" si="5"/>
        <v>#N/A</v>
      </c>
      <c r="BB13" s="555" t="e">
        <f t="shared" si="5"/>
        <v>#N/A</v>
      </c>
      <c r="BC13" s="555" t="e">
        <f t="shared" si="5"/>
        <v>#N/A</v>
      </c>
      <c r="BD13" s="555" t="e">
        <f>BD12/BD2</f>
        <v>#N/A</v>
      </c>
      <c r="BE13" s="555" t="e">
        <f>BE12/BE2</f>
        <v>#N/A</v>
      </c>
      <c r="BF13" s="555" t="e">
        <f t="shared" si="5"/>
        <v>#N/A</v>
      </c>
      <c r="BG13" s="555"/>
      <c r="BH13" s="555"/>
      <c r="BI13" s="555" t="e">
        <f>BI12/BI2</f>
        <v>#N/A</v>
      </c>
      <c r="BJ13" s="555" t="e">
        <f>BJ12/BJ2</f>
        <v>#N/A</v>
      </c>
      <c r="BK13" s="555"/>
      <c r="BL13" s="555" t="e">
        <f>BL12/BL2</f>
        <v>#N/A</v>
      </c>
      <c r="BM13" s="555"/>
      <c r="BN13" s="555"/>
      <c r="BO13" s="555"/>
      <c r="BP13" s="555"/>
      <c r="BQ13" s="555" t="e">
        <f>BQ12/BQ2</f>
        <v>#N/A</v>
      </c>
      <c r="BR13" s="555" t="e">
        <f>BR12/BR2</f>
        <v>#N/A</v>
      </c>
      <c r="BS13" s="555"/>
    </row>
    <row r="14" spans="1:71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>AM15+AM16</f>
        <v>51</v>
      </c>
      <c r="AN14" s="606">
        <f>AN15+AN16</f>
        <v>16</v>
      </c>
      <c r="AO14" s="606">
        <f>AO15+AO16</f>
        <v>48</v>
      </c>
      <c r="AP14" s="606">
        <f t="shared" ref="AP14:BP14" si="6">AP15+AP16</f>
        <v>49</v>
      </c>
      <c r="AQ14" s="606">
        <f t="shared" si="6"/>
        <v>39</v>
      </c>
      <c r="AR14" s="606">
        <f t="shared" si="6"/>
        <v>49</v>
      </c>
      <c r="AS14" s="606">
        <f>AS15+AS16</f>
        <v>39</v>
      </c>
      <c r="AT14" s="606">
        <f t="shared" si="6"/>
        <v>39</v>
      </c>
      <c r="AU14" s="606">
        <f t="shared" si="6"/>
        <v>50</v>
      </c>
      <c r="AV14" s="606">
        <f t="shared" si="6"/>
        <v>41</v>
      </c>
      <c r="AW14" s="606">
        <f>AW15+AW16</f>
        <v>49</v>
      </c>
      <c r="AX14" s="606">
        <f t="shared" si="6"/>
        <v>0</v>
      </c>
      <c r="AY14" s="606">
        <f t="shared" si="6"/>
        <v>0</v>
      </c>
      <c r="AZ14" s="606">
        <f t="shared" si="6"/>
        <v>5</v>
      </c>
      <c r="BA14" s="606">
        <f t="shared" si="6"/>
        <v>0</v>
      </c>
      <c r="BB14" s="606">
        <f t="shared" si="6"/>
        <v>16</v>
      </c>
      <c r="BC14" s="606">
        <f t="shared" si="6"/>
        <v>5</v>
      </c>
      <c r="BD14" s="606">
        <f t="shared" si="6"/>
        <v>20</v>
      </c>
      <c r="BE14" s="606">
        <f>BE15+BE16</f>
        <v>35</v>
      </c>
      <c r="BF14" s="606">
        <f t="shared" si="6"/>
        <v>18</v>
      </c>
      <c r="BG14" s="606">
        <f t="shared" si="6"/>
        <v>16</v>
      </c>
      <c r="BH14" s="606">
        <f t="shared" si="6"/>
        <v>6</v>
      </c>
      <c r="BI14" s="606">
        <f>BI15+BI16</f>
        <v>40</v>
      </c>
      <c r="BJ14" s="606">
        <f t="shared" si="6"/>
        <v>1</v>
      </c>
      <c r="BK14" s="606">
        <f>BK15+BK16</f>
        <v>21</v>
      </c>
      <c r="BL14" s="606">
        <f t="shared" si="6"/>
        <v>24</v>
      </c>
      <c r="BM14" s="606">
        <f t="shared" si="6"/>
        <v>33</v>
      </c>
      <c r="BN14" s="606">
        <f t="shared" si="6"/>
        <v>7</v>
      </c>
      <c r="BO14" s="606">
        <f t="shared" si="6"/>
        <v>39</v>
      </c>
      <c r="BP14" s="606">
        <f t="shared" si="6"/>
        <v>2</v>
      </c>
      <c r="BR14" s="606">
        <f>BR15+BR16</f>
        <v>29</v>
      </c>
    </row>
    <row r="15" spans="1:71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SUM(IF(LEFT(AM22:AM180,1)="X",1,0))</f>
        <v>51</v>
      </c>
      <c r="AN15" s="607">
        <f t="array" ref="AN15">SUM(IF(LEFT(AN22:AN180,1)="X",1,0))</f>
        <v>15</v>
      </c>
      <c r="AO15" s="607">
        <f t="array" ref="AO15">SUM(IF(LEFT(AO22:AO180,1)="X",1,0))</f>
        <v>46</v>
      </c>
      <c r="AP15" s="607">
        <f t="array" ref="AP15">SUM(IF(LEFT(AP22:AP180,1)="X",1,0))</f>
        <v>48</v>
      </c>
      <c r="AQ15" s="607">
        <f t="array" ref="AQ15">SUM(IF(LEFT(AQ22:AQ180,1)="X",1,0))</f>
        <v>37</v>
      </c>
      <c r="AR15" s="607">
        <f t="array" ref="AR15">SUM(IF(LEFT(AR22:AR180,1)="X",1,0))</f>
        <v>49</v>
      </c>
      <c r="AS15" s="607">
        <f t="array" ref="AS15">SUM(IF(LEFT(AS22:AS180,1)="X",1,0))</f>
        <v>30</v>
      </c>
      <c r="AT15" s="607">
        <f t="array" ref="AT15">SUM(IF(LEFT(AT22:AT180,1)="X",1,0))</f>
        <v>37</v>
      </c>
      <c r="AU15" s="607">
        <f t="array" ref="AU15">SUM(IF(LEFT(AU22:AU180,1)="X",1,0))</f>
        <v>41</v>
      </c>
      <c r="AV15" s="607">
        <f t="array" ref="AV15">SUM(IF(LEFT(AV22:AV180,1)="X",1,0))</f>
        <v>29</v>
      </c>
      <c r="AW15" s="607">
        <f t="array" ref="AW15">SUM(IF(LEFT(AW22:AW180,1)="X",1,0))</f>
        <v>46</v>
      </c>
      <c r="AX15" s="607">
        <f t="array" ref="AX15">SUM(IF(LEFT(AX22:AX180,1)="X",1,0))</f>
        <v>0</v>
      </c>
      <c r="AY15" s="607">
        <f t="array" ref="AY15">SUM(IF(LEFT(AY22:AY180,1)="X",1,0))</f>
        <v>0</v>
      </c>
      <c r="AZ15" s="607">
        <f t="array" ref="AZ15">SUM(IF(LEFT(AZ22:AZ180,1)="X",1,0))</f>
        <v>5</v>
      </c>
      <c r="BA15" s="607">
        <f t="array" ref="BA15">SUM(IF(LEFT(BA22:BA180,1)="X",1,0))</f>
        <v>0</v>
      </c>
      <c r="BB15" s="607">
        <f t="array" ref="BB15">SUM(IF(LEFT(BB22:BB180,1)="X",1,0))</f>
        <v>7</v>
      </c>
      <c r="BC15" s="607">
        <f t="array" ref="BC15">SUM(IF(LEFT(BC22:BC180,1)="X",1,0))</f>
        <v>5</v>
      </c>
      <c r="BD15" s="607">
        <f t="array" ref="BD15">SUM(IF(LEFT(BD22:BD180,1)="X",1,0))</f>
        <v>12</v>
      </c>
      <c r="BE15" s="607">
        <f t="array" ref="BE15">SUM(IF(LEFT(BE22:BE180,1)="X",1,0))</f>
        <v>32</v>
      </c>
      <c r="BF15" s="607">
        <f t="array" ref="BF15">SUM(IF(LEFT(BF22:BF180,1)="X",1,0))</f>
        <v>6</v>
      </c>
      <c r="BG15" s="607">
        <f t="array" ref="BG15">SUM(IF(LEFT(BG22:BG180,1)="X",1,0))</f>
        <v>12</v>
      </c>
      <c r="BH15" s="607">
        <f t="array" ref="BH15">SUM(IF(LEFT(BH22:BH180,1)="X",1,0))</f>
        <v>4</v>
      </c>
      <c r="BI15" s="607">
        <f t="array" ref="BI15">SUM(IF(LEFT(BI22:BI180,1)="X",1,0))</f>
        <v>21</v>
      </c>
      <c r="BJ15" s="607">
        <f t="array" ref="BJ15">SUM(IF(LEFT(BJ22:BJ180,1)="X",1,0))</f>
        <v>1</v>
      </c>
      <c r="BK15" s="607">
        <f t="array" ref="BK15">SUM(IF(LEFT(BK22:BK180,1)="X",1,0))</f>
        <v>13</v>
      </c>
      <c r="BL15" s="607">
        <f t="array" ref="BL15">SUM(IF(LEFT(BL22:BL180,1)="X",1,0))</f>
        <v>11</v>
      </c>
      <c r="BM15" s="607">
        <f t="array" ref="BM15">SUM(IF(LEFT(BM22:BM180,1)="X",1,0))</f>
        <v>16</v>
      </c>
      <c r="BN15" s="607">
        <f t="array" ref="BN15">SUM(IF(LEFT(BN22:BN180,1)="X",1,0))</f>
        <v>0</v>
      </c>
      <c r="BO15" s="607">
        <f t="array" ref="BO15">SUM(IF(LEFT(BO22:BO180,1)="X",1,0))</f>
        <v>15</v>
      </c>
      <c r="BP15" s="607">
        <f t="array" ref="BP15">SUM(IF(LEFT(BP22:BP180,1)="X",1,0))</f>
        <v>1</v>
      </c>
      <c r="BR15" s="607">
        <f t="array" ref="BR15">SUM(IF(LEFT(BR22:BR180,1)="X",1,0))</f>
        <v>26</v>
      </c>
    </row>
    <row r="16" spans="1:71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AVERAGEIFS($K$23:$K$100,$I$23:$I$100,$H16,$J$23:$J$100,Table!$C$1)</f>
        <v>2.2941176470588234</v>
      </c>
      <c r="K16" s="616">
        <f>AVERAGEIFS($L$23:$L$100,$I$23:$I$100,$H16,$J$23:$J$100,Table!$C$1)</f>
        <v>1.7058823529411764</v>
      </c>
      <c r="L16" s="614">
        <f>J16-K16</f>
        <v>0.58823529411764697</v>
      </c>
      <c r="M16" s="613">
        <f>COUNTIFS($M$23:$M$100,"=W",$I$23:$I$100,"=H",$J$23:$J$100,Table!$C$1)</f>
        <v>7</v>
      </c>
      <c r="N16" s="613">
        <f>COUNTIFS($M$23:$M$100,"=D",$I$23:$I$100,"=H",$J$23:$J$100,Table!$C$1)</f>
        <v>5</v>
      </c>
      <c r="O16" s="613">
        <f>COUNTIFS($M$23:$M$100,"=L",$I$23:$I$100,"=H",$J$23:$J$100,Table!$C$1)</f>
        <v>5</v>
      </c>
      <c r="P16" s="614">
        <f>SUM(J16:K16)</f>
        <v>4</v>
      </c>
      <c r="Q16" s="612" t="s">
        <v>199</v>
      </c>
      <c r="R16" s="614">
        <f>AVERAGEIFS($S$23:$S$212,$I$23:$I$212,"H",$J$23:$J$212,Table!$C$1)</f>
        <v>1.1029411764705883</v>
      </c>
      <c r="S16" s="614">
        <f>AVERAGEIFS($S$23:$S$212,$I$23:$I$212,"A",$J$23:$J$212,Table!$C$1)</f>
        <v>0.66941176470588226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SUM(IF(LEFT(AM22:AM181,1)="s",1,0))</f>
        <v>0</v>
      </c>
      <c r="AN16" s="607">
        <f t="array" ref="AN16">SUM(IF(LEFT(AN22:AN181,1)="s",1,0))</f>
        <v>1</v>
      </c>
      <c r="AO16" s="607">
        <f t="array" ref="AO16">SUM(IF(LEFT(AO22:AO181,1)="s",1,0))</f>
        <v>2</v>
      </c>
      <c r="AP16" s="607">
        <f t="array" ref="AP16">SUM(IF(LEFT(AP22:AP181,1)="s",1,0))</f>
        <v>1</v>
      </c>
      <c r="AQ16" s="607">
        <f t="array" ref="AQ16">SUM(IF(LEFT(AQ22:AQ181,1)="s",1,0))</f>
        <v>2</v>
      </c>
      <c r="AR16" s="607">
        <f t="array" ref="AR16">SUM(IF(LEFT(AR22:AR181,1)="s",1,0))</f>
        <v>0</v>
      </c>
      <c r="AS16" s="607">
        <f t="array" ref="AS16">SUM(IF(LEFT(AS22:AS181,1)="s",1,0))</f>
        <v>9</v>
      </c>
      <c r="AT16" s="607">
        <f t="array" ref="AT16">SUM(IF(LEFT(AT22:AT181,1)="s",1,0))</f>
        <v>2</v>
      </c>
      <c r="AU16" s="607">
        <f t="array" ref="AU16">SUM(IF(LEFT(AU22:AU181,1)="s",1,0))</f>
        <v>9</v>
      </c>
      <c r="AV16" s="607">
        <f t="array" ref="AV16">SUM(IF(LEFT(AV22:AV181,1)="s",1,0))</f>
        <v>12</v>
      </c>
      <c r="AW16" s="607">
        <f t="array" ref="AW16">SUM(IF(LEFT(AW22:AW181,1)="s",1,0))</f>
        <v>3</v>
      </c>
      <c r="AX16" s="607">
        <f t="array" ref="AX16">SUM(IF(LEFT(AX22:AX181,1)="s",1,0))</f>
        <v>0</v>
      </c>
      <c r="AY16" s="607">
        <f t="array" ref="AY16">SUM(IF(LEFT(AY22:AY181,1)="s",1,0))</f>
        <v>0</v>
      </c>
      <c r="AZ16" s="607">
        <f t="array" ref="AZ16">SUM(IF(LEFT(AZ22:AZ181,1)="s",1,0))</f>
        <v>0</v>
      </c>
      <c r="BA16" s="607">
        <f t="array" ref="BA16">SUM(IF(LEFT(BA22:BA181,1)="s",1,0))</f>
        <v>0</v>
      </c>
      <c r="BB16" s="607">
        <f t="array" ref="BB16">SUM(IF(LEFT(BB22:BB181,1)="s",1,0))</f>
        <v>9</v>
      </c>
      <c r="BC16" s="607">
        <f t="array" ref="BC16">SUM(IF(LEFT(BC22:BC181,1)="s",1,0))</f>
        <v>0</v>
      </c>
      <c r="BD16" s="607">
        <f t="array" ref="BD16">SUM(IF(LEFT(BD22:BD181,1)="s",1,0))</f>
        <v>8</v>
      </c>
      <c r="BE16" s="607">
        <f t="array" ref="BE16">SUM(IF(LEFT(BE22:BE181,1)="s",1,0))</f>
        <v>3</v>
      </c>
      <c r="BF16" s="607">
        <f t="array" ref="BF16">SUM(IF(LEFT(BF22:BF181,1)="s",1,0))</f>
        <v>12</v>
      </c>
      <c r="BG16" s="607">
        <f t="array" ref="BG16">SUM(IF(LEFT(BG22:BG181,1)="s",1,0))</f>
        <v>4</v>
      </c>
      <c r="BH16" s="607">
        <f t="array" ref="BH16">SUM(IF(LEFT(BH22:BH181,1)="s",1,0))</f>
        <v>2</v>
      </c>
      <c r="BI16" s="607">
        <f t="array" ref="BI16">SUM(IF(LEFT(BI22:BI181,1)="s",1,0))</f>
        <v>19</v>
      </c>
      <c r="BJ16" s="607">
        <f t="array" ref="BJ16">SUM(IF(LEFT(BJ22:BJ181,1)="s",1,0))</f>
        <v>0</v>
      </c>
      <c r="BK16" s="607">
        <f t="array" ref="BK16">SUM(IF(LEFT(BK22:BK181,1)="s",1,0))</f>
        <v>8</v>
      </c>
      <c r="BL16" s="607">
        <f t="array" ref="BL16">SUM(IF(LEFT(BL22:BL181,1)="s",1,0))</f>
        <v>13</v>
      </c>
      <c r="BM16" s="607">
        <f t="array" ref="BM16">SUM(IF(LEFT(BM22:BM181,1)="s",1,0))</f>
        <v>17</v>
      </c>
      <c r="BN16" s="607">
        <f t="array" ref="BN16">SUM(IF(LEFT(BN22:BN181,1)="s",1,0))</f>
        <v>7</v>
      </c>
      <c r="BO16" s="607">
        <f t="array" ref="BO16">SUM(IF(LEFT(BO22:BO181,1)="s",1,0))</f>
        <v>24</v>
      </c>
      <c r="BP16" s="607">
        <f t="array" ref="BP16">SUM(IF(LEFT(BP22:BP181,1)="s",1,0))</f>
        <v>1</v>
      </c>
      <c r="BR16" s="607">
        <f t="array" ref="BR16">SUM(IF(LEFT(BR22:BR181,1)="s",1,0))</f>
        <v>3</v>
      </c>
    </row>
    <row r="17" spans="1:82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AVERAGEIFS($K$23:$K$100,$I$23:$I$100,$H17,$J$23:$J$100,Table!$C$1)</f>
        <v>1.4705882352941178</v>
      </c>
      <c r="K17" s="616">
        <f>AVERAGEIFS($L$23:$L$100,$I$23:$I$100,$H17,$J$23:$J$100,Table!$C$1)</f>
        <v>1.4705882352941178</v>
      </c>
      <c r="L17" s="614">
        <f>J17-K17</f>
        <v>0</v>
      </c>
      <c r="M17" s="613">
        <f>COUNTIFS($M$23:$M$100,"=W",$I$23:$I$100,"=A",$J$23:$J$100,Table!$C$1)</f>
        <v>7</v>
      </c>
      <c r="N17" s="613">
        <f>COUNTIFS($M$23:$M$100,"=D",$I$23:$I$100,"=A",$J$23:$J$100,Table!$C$1)</f>
        <v>2</v>
      </c>
      <c r="O17" s="613">
        <f>COUNTIFS($M$23:$M$100,"=L",$I$23:$I$100,"=A",$J$23:$J$100,Table!$C$1)</f>
        <v>8</v>
      </c>
      <c r="P17" s="614">
        <f>SUM(J17:K17)</f>
        <v>2.9411764705882355</v>
      </c>
      <c r="Q17" s="617" t="s">
        <v>198</v>
      </c>
      <c r="R17" s="614">
        <f>AVERAGEIFS($U$23:$U$210,$I$23:$I$210,"H",$J$23:$J$210,Table!$C$1)</f>
        <v>3.1647058823529415</v>
      </c>
      <c r="S17" s="614">
        <f>AVERAGEIFS($U$23:$U$210,$I$23:$I$210,"A",$J$23:$J$210,Table!$C$1)</f>
        <v>2.987058823529412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SUM(IF(ISNUMBER(VALUE(RIGHT(AM22:AM189,1))),VALUE(RIGHT(AM22:AM189,1)),0))</f>
        <v>0</v>
      </c>
      <c r="AN17" s="607">
        <f t="array" ref="AN17">SUM(IF(ISNUMBER(VALUE(RIGHT(AN22:AN189,1))),VALUE(RIGHT(AN22:AN189,1)),0))</f>
        <v>1</v>
      </c>
      <c r="AO17" s="607">
        <f t="array" ref="AO17">SUM(IF(ISNUMBER(VALUE(RIGHT(AO22:AO189,1))),VALUE(RIGHT(AO22:AO189,1)),0))</f>
        <v>5</v>
      </c>
      <c r="AP17" s="607">
        <f t="array" ref="AP17">SUM(IF(ISNUMBER(VALUE(RIGHT(AP22:AP189,1))),VALUE(RIGHT(AP22:AP189,1)),0))</f>
        <v>3</v>
      </c>
      <c r="AQ17" s="607">
        <f t="array" ref="AQ17">SUM(IF(ISNUMBER(VALUE(RIGHT(AQ22:AQ189,1))),VALUE(RIGHT(AQ22:AQ189,1)),0))</f>
        <v>0</v>
      </c>
      <c r="AR17" s="607">
        <f t="array" ref="AR17">SUM(IF(ISNUMBER(VALUE(RIGHT(AR22:AR189,1))),VALUE(RIGHT(AR22:AR189,1)),0))</f>
        <v>4</v>
      </c>
      <c r="AS17" s="607">
        <f t="array" ref="AS17">SUM(IF(ISNUMBER(VALUE(RIGHT(AS22:AS189,1))),VALUE(RIGHT(AS22:AS189,1)),0))</f>
        <v>0</v>
      </c>
      <c r="AT17" s="607">
        <f t="array" ref="AT17">SUM(IF(ISNUMBER(VALUE(RIGHT(AT22:AT189,1))),VALUE(RIGHT(AT22:AT189,1)),0))</f>
        <v>6</v>
      </c>
      <c r="AU17" s="607">
        <f t="array" ref="AU17">SUM(IF(ISNUMBER(VALUE(RIGHT(AU22:AU189,1))),VALUE(RIGHT(AU22:AU189,1)),0))</f>
        <v>11</v>
      </c>
      <c r="AV17" s="607">
        <f t="array" ref="AV17">SUM(IF(ISNUMBER(VALUE(RIGHT(AV22:AV189,1))),VALUE(RIGHT(AV22:AV189,1)),0))</f>
        <v>20</v>
      </c>
      <c r="AW17" s="607">
        <f t="array" ref="AW17">SUM(IF(ISNUMBER(VALUE(RIGHT(AW22:AW189,1))),VALUE(RIGHT(AW22:AW189,1)),0))</f>
        <v>27</v>
      </c>
      <c r="AX17" s="607">
        <f t="array" ref="AX17">SUM(IF(ISNUMBER(VALUE(RIGHT(AX22:AX189,1))),VALUE(RIGHT(AX22:AX189,1)),0))</f>
        <v>2</v>
      </c>
      <c r="AY17" s="607">
        <f t="array" ref="AY17">SUM(IF(ISNUMBER(VALUE(RIGHT(AY22:AY189,1))),VALUE(RIGHT(AY22:AY189,1)),0))</f>
        <v>0</v>
      </c>
      <c r="AZ17" s="607">
        <f t="array" ref="AZ17">SUM(IF(ISNUMBER(VALUE(RIGHT(AZ22:AZ189,1))),VALUE(RIGHT(AZ22:AZ189,1)),0))</f>
        <v>0</v>
      </c>
      <c r="BA17" s="607">
        <f t="array" ref="BA17">SUM(IF(ISNUMBER(VALUE(RIGHT(BA22:BA189,1))),VALUE(RIGHT(BA22:BA189,1)),0))</f>
        <v>0</v>
      </c>
      <c r="BB17" s="607">
        <f t="array" ref="BB17">SUM(IF(ISNUMBER(VALUE(RIGHT(BB22:BB189,1))),VALUE(RIGHT(BB22:BB189,1)),0))</f>
        <v>1</v>
      </c>
      <c r="BC17" s="607">
        <f t="array" ref="BC17">SUM(IF(ISNUMBER(VALUE(RIGHT(BC22:BC189,1))),VALUE(RIGHT(BC22:BC189,1)),0))</f>
        <v>0</v>
      </c>
      <c r="BD17" s="607">
        <f t="array" ref="BD17">SUM(IF(ISNUMBER(VALUE(RIGHT(BD22:BD189,1))),VALUE(RIGHT(BD22:BD189,1)),0))</f>
        <v>1</v>
      </c>
      <c r="BE17" s="607">
        <f t="array" ref="BE17">SUM(IF(ISNUMBER(VALUE(RIGHT(BE22:BE189,1))),VALUE(RIGHT(BE22:BE189,1)),0))</f>
        <v>1</v>
      </c>
      <c r="BF17" s="607">
        <f t="array" ref="BF17">SUM(IF(ISNUMBER(VALUE(RIGHT(BF22:BF189,1))),VALUE(RIGHT(BF22:BF189,1)),0))</f>
        <v>0</v>
      </c>
      <c r="BG17" s="607">
        <f t="array" ref="BG17">SUM(IF(ISNUMBER(VALUE(RIGHT(BG22:BG189,1))),VALUE(RIGHT(BG22:BG189,1)),0))</f>
        <v>0</v>
      </c>
      <c r="BH17" s="607">
        <f t="array" ref="BH17">SUM(IF(ISNUMBER(VALUE(RIGHT(BH22:BH189,1))),VALUE(RIGHT(BH22:BH189,1)),0))</f>
        <v>0</v>
      </c>
      <c r="BI17" s="607">
        <f t="array" ref="BI17">SUM(IF(ISNUMBER(VALUE(RIGHT(BI22:BI189,1))),VALUE(RIGHT(BI22:BI189,1)),0))</f>
        <v>1</v>
      </c>
      <c r="BJ17" s="607">
        <f t="array" ref="BJ17">SUM(IF(ISNUMBER(VALUE(RIGHT(BJ22:BJ189,1))),VALUE(RIGHT(BJ22:BJ189,1)),0))</f>
        <v>0</v>
      </c>
      <c r="BK17" s="607">
        <f t="array" ref="BK17">SUM(IF(ISNUMBER(VALUE(RIGHT(BK22:BK189,1))),VALUE(RIGHT(BK22:BK189,1)),0))</f>
        <v>1</v>
      </c>
      <c r="BL17" s="607">
        <f t="array" ref="BL17">SUM(IF(ISNUMBER(VALUE(RIGHT(BL22:BL189,1))),VALUE(RIGHT(BL22:BL189,1)),0))</f>
        <v>2</v>
      </c>
      <c r="BM17" s="607">
        <f t="array" ref="BM17">SUM(IF(ISNUMBER(VALUE(RIGHT(BM22:BM189,1))),VALUE(RIGHT(BM22:BM189,1)),0))</f>
        <v>7</v>
      </c>
      <c r="BN17" s="607">
        <f t="array" ref="BN17">SUM(IF(ISNUMBER(VALUE(RIGHT(BN22:BN189,1))),VALUE(RIGHT(BN22:BN189,1)),0))</f>
        <v>1</v>
      </c>
      <c r="BO17" s="607">
        <f t="array" ref="BO17">SUM(IF(ISNUMBER(VALUE(RIGHT(BO22:BO189,1))),VALUE(RIGHT(BO22:BO189,1)),0))</f>
        <v>7</v>
      </c>
      <c r="BP17" s="607">
        <f t="array" ref="BP17">SUM(IF(ISNUMBER(VALUE(RIGHT(BP22:BP189,1))),VALUE(RIGHT(BP22:BP189,1)),0))</f>
        <v>0</v>
      </c>
      <c r="BR17" s="607">
        <f t="array" ref="BR17">SUM(IF(ISNUMBER(VALUE(RIGHT(BR22:BR189,1))),VALUE(RIGHT(BR22:BR189,1)),0))</f>
        <v>5</v>
      </c>
    </row>
    <row r="18" spans="1:82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AVERAGEIFS($Y$23:$Y$212,$I$23:$I$212,"H",$J$23:$J$212,Table!$C$1)</f>
        <v>16.294117647058822</v>
      </c>
      <c r="S18" s="702">
        <f>AVERAGEIFS($Y$23:$Y$212,$I$23:$I$212,"A",$J$23:$J$212,Table!$C$1)</f>
        <v>14.235294117647058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</v>
      </c>
      <c r="AN18" s="648">
        <v>2</v>
      </c>
      <c r="AO18" s="648">
        <v>6</v>
      </c>
      <c r="AP18" s="648">
        <v>5</v>
      </c>
      <c r="AQ18" s="648">
        <v>46</v>
      </c>
      <c r="AR18" s="648">
        <v>22</v>
      </c>
      <c r="AS18" s="648">
        <v>16</v>
      </c>
      <c r="AT18" s="648">
        <v>10</v>
      </c>
      <c r="AU18" s="648">
        <v>9</v>
      </c>
      <c r="AV18" s="648">
        <v>8</v>
      </c>
      <c r="AW18" s="648">
        <v>30</v>
      </c>
      <c r="AX18" s="648"/>
      <c r="AY18" s="648">
        <v>23</v>
      </c>
      <c r="AZ18" s="648">
        <v>25</v>
      </c>
      <c r="BA18" s="648">
        <v>28</v>
      </c>
      <c r="BB18" s="648">
        <v>4</v>
      </c>
      <c r="BC18" s="648">
        <v>17</v>
      </c>
      <c r="BD18" s="648">
        <v>15</v>
      </c>
      <c r="BE18" s="648">
        <v>3</v>
      </c>
      <c r="BF18" s="648">
        <v>7</v>
      </c>
      <c r="BG18" s="648">
        <v>38</v>
      </c>
      <c r="BH18" s="648">
        <v>14</v>
      </c>
      <c r="BI18" s="648">
        <v>18</v>
      </c>
      <c r="BJ18" s="648">
        <v>26</v>
      </c>
      <c r="BK18" s="648">
        <v>39</v>
      </c>
      <c r="BL18" s="648">
        <v>13</v>
      </c>
      <c r="BM18" s="648">
        <v>20</v>
      </c>
      <c r="BN18" s="648">
        <v>19</v>
      </c>
      <c r="BO18" s="648">
        <v>21</v>
      </c>
      <c r="BP18" s="648">
        <v>44</v>
      </c>
      <c r="BR18" s="648">
        <v>24</v>
      </c>
    </row>
    <row r="19" spans="1:82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AVERAGEIFS($Z$23:$Z$210,$I$23:$I$210,"H",$J$23:$J$210,Table!$C$1)</f>
        <v>10</v>
      </c>
      <c r="S19" s="702">
        <f>AVERAGEIFS($Z$23:$Z$210,$I$23:$I$210,"A",$J$23:$J$210,Table!$C$1)</f>
        <v>11.411764705882353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2158</v>
      </c>
      <c r="AN19" s="646" t="s">
        <v>4816</v>
      </c>
      <c r="AO19" s="646" t="s">
        <v>2090</v>
      </c>
      <c r="AP19" s="646" t="s">
        <v>2090</v>
      </c>
      <c r="AQ19" s="646" t="s">
        <v>2090</v>
      </c>
      <c r="AR19" s="646" t="s">
        <v>2094</v>
      </c>
      <c r="AS19" s="646" t="s">
        <v>2094</v>
      </c>
      <c r="AT19" s="646" t="s">
        <v>2095</v>
      </c>
      <c r="AU19" s="646" t="s">
        <v>2100</v>
      </c>
      <c r="AV19" s="646" t="s">
        <v>2192</v>
      </c>
      <c r="AW19" s="646" t="s">
        <v>2192</v>
      </c>
      <c r="AX19" s="646"/>
      <c r="AY19" s="646" t="s">
        <v>2158</v>
      </c>
      <c r="AZ19" s="646" t="s">
        <v>2158</v>
      </c>
      <c r="BA19" s="646" t="s">
        <v>2158</v>
      </c>
      <c r="BB19" s="646" t="s">
        <v>2090</v>
      </c>
      <c r="BC19" s="646" t="s">
        <v>2090</v>
      </c>
      <c r="BD19" s="646" t="s">
        <v>2095</v>
      </c>
      <c r="BE19" s="646" t="s">
        <v>2096</v>
      </c>
      <c r="BF19" s="646" t="s">
        <v>2096</v>
      </c>
      <c r="BG19" s="646" t="s">
        <v>2096</v>
      </c>
      <c r="BH19" s="646" t="s">
        <v>2097</v>
      </c>
      <c r="BI19" s="646" t="s">
        <v>2097</v>
      </c>
      <c r="BJ19" s="646" t="s">
        <v>2098</v>
      </c>
      <c r="BK19" s="646" t="s">
        <v>2098</v>
      </c>
      <c r="BL19" s="646" t="s">
        <v>2191</v>
      </c>
      <c r="BM19" s="646" t="s">
        <v>2100</v>
      </c>
      <c r="BN19" s="646" t="s">
        <v>2192</v>
      </c>
      <c r="BO19" s="646" t="s">
        <v>2192</v>
      </c>
      <c r="BP19" s="646" t="s">
        <v>4140</v>
      </c>
      <c r="BQ19" s="555"/>
      <c r="BR19" s="646" t="s">
        <v>2097</v>
      </c>
      <c r="BS19" s="555"/>
      <c r="BT19" s="555"/>
      <c r="BU19" s="555"/>
      <c r="BV19" s="555"/>
    </row>
    <row r="20" spans="1:82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7</v>
      </c>
      <c r="H20" s="666" t="s">
        <v>305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1850</v>
      </c>
      <c r="AN20" s="580" t="s">
        <v>6210</v>
      </c>
      <c r="AO20" s="580" t="s">
        <v>4465</v>
      </c>
      <c r="AP20" s="580" t="s">
        <v>5249</v>
      </c>
      <c r="AQ20" s="580" t="s">
        <v>3594</v>
      </c>
      <c r="AR20" s="580" t="s">
        <v>1860</v>
      </c>
      <c r="AS20" s="580" t="s">
        <v>5588</v>
      </c>
      <c r="AT20" s="580" t="s">
        <v>5380</v>
      </c>
      <c r="AU20" s="580" t="s">
        <v>1865</v>
      </c>
      <c r="AV20" s="580" t="s">
        <v>5590</v>
      </c>
      <c r="AW20" s="580" t="s">
        <v>1869</v>
      </c>
      <c r="AX20" s="580"/>
      <c r="AY20" s="580" t="s">
        <v>1851</v>
      </c>
      <c r="AZ20" s="580" t="s">
        <v>1852</v>
      </c>
      <c r="BA20" s="580" t="s">
        <v>1853</v>
      </c>
      <c r="BB20" s="580" t="s">
        <v>1854</v>
      </c>
      <c r="BC20" s="580" t="s">
        <v>1855</v>
      </c>
      <c r="BD20" s="580" t="s">
        <v>1858</v>
      </c>
      <c r="BE20" s="580" t="s">
        <v>5379</v>
      </c>
      <c r="BF20" s="580" t="s">
        <v>1856</v>
      </c>
      <c r="BG20" s="580" t="s">
        <v>1863</v>
      </c>
      <c r="BH20" s="580" t="s">
        <v>1857</v>
      </c>
      <c r="BI20" s="580" t="s">
        <v>1859</v>
      </c>
      <c r="BJ20" s="580" t="s">
        <v>1862</v>
      </c>
      <c r="BK20" s="580" t="s">
        <v>1864</v>
      </c>
      <c r="BL20" s="580" t="s">
        <v>1866</v>
      </c>
      <c r="BM20" s="580" t="s">
        <v>4466</v>
      </c>
      <c r="BN20" s="580" t="s">
        <v>1867</v>
      </c>
      <c r="BO20" s="580" t="s">
        <v>1868</v>
      </c>
      <c r="BP20" s="580" t="s">
        <v>4141</v>
      </c>
      <c r="BQ20" s="580"/>
      <c r="BR20" s="704" t="s">
        <v>1861</v>
      </c>
      <c r="BS20" s="580"/>
    </row>
    <row r="21" spans="1:82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1224</v>
      </c>
      <c r="AN21" s="620" t="s">
        <v>4817</v>
      </c>
      <c r="AO21" s="620" t="s">
        <v>1870</v>
      </c>
      <c r="AP21" s="620" t="s">
        <v>6791</v>
      </c>
      <c r="AQ21" s="620" t="s">
        <v>1228</v>
      </c>
      <c r="AR21" s="620" t="s">
        <v>1232</v>
      </c>
      <c r="AS21" s="620" t="s">
        <v>1231</v>
      </c>
      <c r="AT21" s="620" t="s">
        <v>3252</v>
      </c>
      <c r="AU21" s="620" t="s">
        <v>6789</v>
      </c>
      <c r="AV21" s="620" t="s">
        <v>3963</v>
      </c>
      <c r="AW21" s="620" t="s">
        <v>6782</v>
      </c>
      <c r="AX21" s="620" t="s">
        <v>2695</v>
      </c>
      <c r="AY21" s="620" t="s">
        <v>1225</v>
      </c>
      <c r="AZ21" s="620" t="s">
        <v>1332</v>
      </c>
      <c r="BA21" s="620" t="s">
        <v>1226</v>
      </c>
      <c r="BB21" s="620" t="s">
        <v>1227</v>
      </c>
      <c r="BC21" s="620" t="s">
        <v>1871</v>
      </c>
      <c r="BD21" s="620" t="s">
        <v>6787</v>
      </c>
      <c r="BE21" s="620" t="s">
        <v>1229</v>
      </c>
      <c r="BF21" s="620" t="s">
        <v>6786</v>
      </c>
      <c r="BG21" s="620" t="s">
        <v>1872</v>
      </c>
      <c r="BH21" s="620" t="s">
        <v>1230</v>
      </c>
      <c r="BI21" s="620" t="s">
        <v>6788</v>
      </c>
      <c r="BJ21" s="620" t="s">
        <v>1234</v>
      </c>
      <c r="BK21" s="620" t="s">
        <v>6790</v>
      </c>
      <c r="BL21" s="620" t="s">
        <v>6792</v>
      </c>
      <c r="BM21" s="620" t="s">
        <v>6783</v>
      </c>
      <c r="BN21" s="620" t="s">
        <v>6785</v>
      </c>
      <c r="BO21" s="620" t="s">
        <v>6784</v>
      </c>
      <c r="BP21" s="620" t="s">
        <v>4139</v>
      </c>
      <c r="BQ21" s="620"/>
      <c r="BR21" s="620" t="s">
        <v>1233</v>
      </c>
      <c r="BS21" s="620"/>
      <c r="BT21" s="620"/>
      <c r="BU21" s="620"/>
      <c r="BV21" s="620"/>
      <c r="BW21" s="620"/>
    </row>
    <row r="22" spans="1:82">
      <c r="AJ22" s="582" t="str">
        <f t="array" ref="AJ22">IF($J22="","",IF(SUM(IF(ISNUMBER(VALUE(RIGHT($V22:$BL22,1))),VALUE(RIGHT($V22:$BL22,1)),0))=$J22,"T","F"))</f>
        <v/>
      </c>
      <c r="AK22" s="583" t="str">
        <f t="array" ref="AK22">IF($J22="","",SUM(IF(LEFT($V22:$BS22,1)="s",1,0))-SUM(IF(RIGHT(LEFT($V22:$BS22,2))="-",1,0)))</f>
        <v/>
      </c>
    </row>
    <row r="23" spans="1:82" s="661" customFormat="1" ht="15" customHeight="1">
      <c r="A23" s="626">
        <v>42784</v>
      </c>
      <c r="B23" s="667"/>
      <c r="C23" s="596"/>
      <c r="D23" s="596"/>
      <c r="E23" s="596"/>
      <c r="F23" s="596"/>
      <c r="G23" s="591"/>
      <c r="H23" s="623" t="s">
        <v>255</v>
      </c>
      <c r="I23" s="596" t="s">
        <v>2011</v>
      </c>
      <c r="J23" s="596" t="s">
        <v>1441</v>
      </c>
      <c r="K23" s="596">
        <v>2</v>
      </c>
      <c r="L23" s="596">
        <v>3</v>
      </c>
      <c r="M23" s="562" t="str">
        <f t="shared" ref="M23:M89" si="7">IF(K23="","",IF(K23&gt;L23,"W",IF(K23=L23,"D",IF(K23&lt;L23,"L"))))</f>
        <v>L</v>
      </c>
      <c r="N23" s="562">
        <f t="shared" ref="N23:N89" si="8">IF(K23="","",K23+L23)</f>
        <v>5</v>
      </c>
      <c r="O23" s="598">
        <f>IF(K23="","",K23-L23)</f>
        <v>-1</v>
      </c>
      <c r="P23" s="562" t="str">
        <f t="shared" ref="P23:P89" si="9">IF($K23="","",IF($N23&gt;P$19,"O",IF($N23&lt;P$19,"U",IF($N23=P$19,"-"))))</f>
        <v>O</v>
      </c>
      <c r="Q23" s="586" t="str">
        <f t="shared" ref="Q23:Q32" si="10">IF(S23="","",IF(SIGN(S23)&lt;&gt;1,VLOOKUP(ABS(S23),SUP_HDC,3,TRUE),-VLOOKUP(ABS(S23),SUP_HDC,3,TRUE)))</f>
        <v/>
      </c>
      <c r="R23" s="635" t="str">
        <f t="shared" ref="R23:R32" si="11">IF(Q23="","",IF((K23-L23+Q23)&gt;=0.5,1,IF((K23-L23+Q23)=0.25,0.5,IF((K23-L23+Q23)&lt;=-0.5,-1,IF((K23-L23+Q23)=-0.25,-0.5,0)))))</f>
        <v/>
      </c>
      <c r="S23" s="600"/>
      <c r="T23" s="595" t="str">
        <f t="shared" ref="T23:T73" si="12">IF(ISBLANK(S23),"",K23-L23-S23)</f>
        <v/>
      </c>
      <c r="U23" s="601"/>
      <c r="V23" s="595" t="str">
        <f t="shared" ref="V23:V69" si="13">IF(ISBLANK(U23),"",K23+L23-U23)</f>
        <v/>
      </c>
      <c r="W23" s="586" t="str">
        <f>IF(S23="","",(S23+U23)/2)</f>
        <v/>
      </c>
      <c r="X23" s="586" t="str">
        <f>IF(W23="","",U23-W23)</f>
        <v/>
      </c>
      <c r="Y23" s="599"/>
      <c r="Z23" s="599"/>
      <c r="AA23" s="599"/>
      <c r="AB23" s="599"/>
      <c r="AC23" s="599"/>
      <c r="AD23" s="599"/>
      <c r="AE23" s="599"/>
      <c r="AF23" s="562"/>
      <c r="AG23" s="562"/>
      <c r="AH23" s="562"/>
      <c r="AJ23" s="758" t="str">
        <f t="array" ref="AJ23">IF($K23="","",IF(SUM(IF(ISNUMBER(VALUE(RIGHT($AM23:$CN23,1))),VALUE(RIGHT($AM23:$CN23,1)),0))=$K23,"T","F"))</f>
        <v>T</v>
      </c>
      <c r="AK23" s="583">
        <f t="array" ref="AK23">IF($K23="","",SUM(IF(LEFT($AM23:$CN23,1)="s",1,0))-SUM(IF(RIGHT(LEFT($AM23:$CN23,2))="-",1,0)))</f>
        <v>0</v>
      </c>
      <c r="AL23" s="562">
        <f t="array" ref="AL23">IF($K23="","",SUM(IF(LEFT($AM23:$CN23,1)="X",1,0)))</f>
        <v>11</v>
      </c>
      <c r="AM23" s="668" t="s">
        <v>2012</v>
      </c>
      <c r="AN23" s="668"/>
      <c r="AO23" s="668" t="s">
        <v>2012</v>
      </c>
      <c r="AP23" s="668"/>
      <c r="AQ23" s="668" t="s">
        <v>2012</v>
      </c>
      <c r="AR23" s="668" t="s">
        <v>2012</v>
      </c>
      <c r="AS23" s="669" t="s">
        <v>2012</v>
      </c>
      <c r="AT23" s="668" t="s">
        <v>2232</v>
      </c>
      <c r="AU23" s="668" t="s">
        <v>2017</v>
      </c>
      <c r="AV23" s="668"/>
      <c r="AW23" s="668" t="s">
        <v>2016</v>
      </c>
      <c r="AX23" s="668"/>
      <c r="AY23" s="668"/>
      <c r="AZ23" s="668" t="s">
        <v>2014</v>
      </c>
      <c r="BA23" s="668"/>
      <c r="BB23" s="668" t="s">
        <v>2014</v>
      </c>
      <c r="BC23" s="668"/>
      <c r="BD23" s="668" t="s">
        <v>2015</v>
      </c>
      <c r="BE23" s="668" t="s">
        <v>2012</v>
      </c>
      <c r="BF23" s="668" t="s">
        <v>2232</v>
      </c>
      <c r="BG23" s="668" t="s">
        <v>2013</v>
      </c>
      <c r="BH23" s="668" t="s">
        <v>2014</v>
      </c>
      <c r="BI23" s="668" t="s">
        <v>2013</v>
      </c>
      <c r="BJ23" s="668"/>
      <c r="BK23" s="668" t="s">
        <v>2014</v>
      </c>
      <c r="BL23" s="668" t="s">
        <v>2232</v>
      </c>
      <c r="BM23" s="668" t="s">
        <v>2013</v>
      </c>
      <c r="BN23" s="668"/>
      <c r="BO23" s="669" t="s">
        <v>2012</v>
      </c>
      <c r="BP23" s="668"/>
      <c r="BQ23" s="668"/>
      <c r="BR23" s="668" t="s">
        <v>2015</v>
      </c>
      <c r="BS23" s="668"/>
      <c r="BT23" s="672"/>
      <c r="BU23" s="672"/>
      <c r="BV23" s="672"/>
      <c r="BW23" s="672"/>
      <c r="BX23" s="673"/>
      <c r="BY23" s="673"/>
      <c r="BZ23" s="673"/>
      <c r="CA23" s="673"/>
      <c r="CB23" s="673"/>
      <c r="CC23" s="673"/>
      <c r="CD23" s="673"/>
    </row>
    <row r="24" spans="1:82" s="661" customFormat="1" ht="15" customHeight="1">
      <c r="A24" s="626">
        <v>42787</v>
      </c>
      <c r="B24" s="596"/>
      <c r="C24" s="596"/>
      <c r="D24" s="596"/>
      <c r="E24" s="596"/>
      <c r="F24" s="596"/>
      <c r="G24" s="591"/>
      <c r="H24" s="623" t="s">
        <v>3158</v>
      </c>
      <c r="I24" s="596" t="s">
        <v>3</v>
      </c>
      <c r="J24" s="596" t="s">
        <v>1436</v>
      </c>
      <c r="K24" s="596">
        <v>4</v>
      </c>
      <c r="L24" s="596">
        <v>0</v>
      </c>
      <c r="M24" s="562" t="str">
        <f t="shared" si="7"/>
        <v>W</v>
      </c>
      <c r="N24" s="562">
        <f t="shared" si="8"/>
        <v>4</v>
      </c>
      <c r="O24" s="598">
        <f t="shared" ref="O24:O95" si="14">IF(K24="","",K24-L24)</f>
        <v>4</v>
      </c>
      <c r="P24" s="562" t="str">
        <f t="shared" si="9"/>
        <v>O</v>
      </c>
      <c r="Q24" s="586" t="str">
        <f>IF(S24="","",IF(SIGN(S24)&lt;&gt;1,VLOOKUP(ABS(S24),SUP_HDC,3,TRUE),-VLOOKUP(ABS(S24),SUP_HDC,3,TRUE)))</f>
        <v/>
      </c>
      <c r="R24" s="635" t="str">
        <f t="shared" si="11"/>
        <v/>
      </c>
      <c r="S24" s="600"/>
      <c r="T24" s="595" t="str">
        <f>IF(ISBLANK(S24),"",K24-L24-S24)</f>
        <v/>
      </c>
      <c r="U24" s="601"/>
      <c r="V24" s="595" t="str">
        <f t="shared" si="13"/>
        <v/>
      </c>
      <c r="W24" s="586" t="str">
        <f>IF(S24="","",(S24+U24)/2)</f>
        <v/>
      </c>
      <c r="X24" s="586" t="str">
        <f>IF(W24="","",U24-W24)</f>
        <v/>
      </c>
      <c r="Y24" s="599"/>
      <c r="Z24" s="599"/>
      <c r="AA24" s="599"/>
      <c r="AB24" s="599"/>
      <c r="AC24" s="599"/>
      <c r="AD24" s="599"/>
      <c r="AE24" s="599"/>
      <c r="AF24" s="562"/>
      <c r="AG24" s="562"/>
      <c r="AH24" s="562"/>
      <c r="AJ24" s="758" t="str">
        <f t="array" ref="AJ24">IF($K24="","",IF(SUM(IF(ISNUMBER(VALUE(RIGHT($AM24:$CN24,1))),VALUE(RIGHT($AM24:$CN24,1)),0))=$K24,"T","F"))</f>
        <v>T</v>
      </c>
      <c r="AK24" s="583">
        <f t="array" ref="AK24">IF($K24="","",SUM(IF(LEFT($AM24:$CN24,1)="s",1,0))-SUM(IF(RIGHT(LEFT($AM24:$CN24,2))="-",1,0)))</f>
        <v>0</v>
      </c>
      <c r="AL24" s="562">
        <f t="array" ref="AL24">IF($K24="","",SUM(IF(LEFT($AM24:$CN24,1)="X",1,0)))</f>
        <v>11</v>
      </c>
      <c r="AM24" s="668" t="s">
        <v>2025</v>
      </c>
      <c r="AN24" s="668"/>
      <c r="AO24" s="668" t="s">
        <v>2025</v>
      </c>
      <c r="AP24" s="668" t="s">
        <v>2017</v>
      </c>
      <c r="AQ24" s="651" t="s">
        <v>2025</v>
      </c>
      <c r="AR24" s="668" t="s">
        <v>2025</v>
      </c>
      <c r="AS24" s="668" t="s">
        <v>2013</v>
      </c>
      <c r="AT24" s="668" t="s">
        <v>2232</v>
      </c>
      <c r="AU24" s="668" t="s">
        <v>2013</v>
      </c>
      <c r="AV24" s="668" t="s">
        <v>2015</v>
      </c>
      <c r="AW24" s="668" t="s">
        <v>2027</v>
      </c>
      <c r="AX24" s="668"/>
      <c r="AY24" s="668"/>
      <c r="AZ24" s="668" t="s">
        <v>2014</v>
      </c>
      <c r="BA24" s="668"/>
      <c r="BB24" s="668" t="s">
        <v>2016</v>
      </c>
      <c r="BC24" s="668"/>
      <c r="BD24" s="668" t="s">
        <v>2014</v>
      </c>
      <c r="BE24" s="668" t="s">
        <v>2025</v>
      </c>
      <c r="BF24" s="668" t="s">
        <v>2232</v>
      </c>
      <c r="BG24" s="668" t="s">
        <v>2014</v>
      </c>
      <c r="BH24" s="668"/>
      <c r="BI24" s="668"/>
      <c r="BJ24" s="668"/>
      <c r="BK24" s="668" t="s">
        <v>2015</v>
      </c>
      <c r="BL24" s="668" t="s">
        <v>2232</v>
      </c>
      <c r="BM24" s="668" t="s">
        <v>2017</v>
      </c>
      <c r="BN24" s="668" t="s">
        <v>2014</v>
      </c>
      <c r="BO24" s="668"/>
      <c r="BP24" s="668"/>
      <c r="BQ24" s="651"/>
      <c r="BR24" s="668" t="s">
        <v>2025</v>
      </c>
      <c r="BS24" s="668"/>
      <c r="BT24" s="672"/>
      <c r="BU24" s="672"/>
      <c r="BV24" s="672"/>
      <c r="BW24" s="672"/>
      <c r="BX24" s="673"/>
      <c r="BY24" s="673"/>
      <c r="BZ24" s="673"/>
      <c r="CA24" s="673"/>
      <c r="CB24" s="673"/>
      <c r="CC24" s="673"/>
      <c r="CD24" s="673"/>
    </row>
    <row r="25" spans="1:82" s="661" customFormat="1" ht="15" customHeight="1">
      <c r="A25" s="625">
        <v>42791</v>
      </c>
      <c r="B25" s="603"/>
      <c r="C25" s="603"/>
      <c r="D25" s="603"/>
      <c r="E25" s="603"/>
      <c r="F25" s="603"/>
      <c r="G25" s="585"/>
      <c r="H25" s="624" t="s">
        <v>645</v>
      </c>
      <c r="I25" s="603" t="s">
        <v>3</v>
      </c>
      <c r="J25" s="603" t="s">
        <v>285</v>
      </c>
      <c r="K25" s="603">
        <v>2</v>
      </c>
      <c r="L25" s="603">
        <v>3</v>
      </c>
      <c r="M25" s="562" t="str">
        <f t="shared" si="7"/>
        <v>L</v>
      </c>
      <c r="N25" s="562">
        <f t="shared" si="8"/>
        <v>5</v>
      </c>
      <c r="O25" s="598">
        <f t="shared" si="14"/>
        <v>-1</v>
      </c>
      <c r="P25" s="562" t="str">
        <f t="shared" si="9"/>
        <v>O</v>
      </c>
      <c r="Q25" s="586">
        <f>IF(S25="","",IF(SIGN(S25)&lt;&gt;1,VLOOKUP(ABS(S25),SUP_HDC,3,TRUE),-VLOOKUP(ABS(S25),SUP_HDC,3,TRUE)))</f>
        <v>-0.5</v>
      </c>
      <c r="R25" s="635">
        <f t="shared" si="11"/>
        <v>-1</v>
      </c>
      <c r="S25" s="600">
        <v>0.56999999999999995</v>
      </c>
      <c r="T25" s="595">
        <f>IF(ISBLANK(S25),"",K25-L25-S25)</f>
        <v>-1.5699999999999998</v>
      </c>
      <c r="U25" s="601">
        <v>2.77</v>
      </c>
      <c r="V25" s="595">
        <f t="shared" si="13"/>
        <v>2.23</v>
      </c>
      <c r="W25" s="586">
        <f>IF(S25="","",(S25+U25)/2)</f>
        <v>1.67</v>
      </c>
      <c r="X25" s="586">
        <f t="shared" ref="X25:X69" si="15">IF(W25="","",U25-W25)</f>
        <v>1.1000000000000001</v>
      </c>
      <c r="Y25" s="599">
        <v>17</v>
      </c>
      <c r="Z25" s="599">
        <v>16</v>
      </c>
      <c r="AA25" s="599">
        <v>10</v>
      </c>
      <c r="AB25" s="599">
        <v>8</v>
      </c>
      <c r="AC25" s="599">
        <v>65</v>
      </c>
      <c r="AD25" s="599">
        <v>35</v>
      </c>
      <c r="AE25" s="599">
        <v>3421</v>
      </c>
      <c r="AF25" s="562"/>
      <c r="AG25" s="562"/>
      <c r="AH25" s="562"/>
      <c r="AJ25" s="758" t="str">
        <f t="array" ref="AJ25">IF($K25="","",IF(SUM(IF(ISNUMBER(VALUE(RIGHT($AM25:$CN25,1))),VALUE(RIGHT($AM25:$CN25,1)),0))=$K25,"T","F"))</f>
        <v>T</v>
      </c>
      <c r="AK25" s="583">
        <f t="array" ref="AK25">IF($K25="","",SUM(IF(LEFT($AM25:$CN25,1)="s",1,0))-SUM(IF(RIGHT(LEFT($AM25:$CN25,2))="-",1,0)))</f>
        <v>0</v>
      </c>
      <c r="AL25" s="562">
        <f t="array" ref="AL25">IF($K25="","",SUM(IF(LEFT($AM25:$CN25,1)="X",1,0)))</f>
        <v>11</v>
      </c>
      <c r="AM25" s="668" t="s">
        <v>2085</v>
      </c>
      <c r="AN25" s="668"/>
      <c r="AO25" s="668" t="s">
        <v>2085</v>
      </c>
      <c r="AP25" s="668" t="s">
        <v>2087</v>
      </c>
      <c r="AQ25" s="668" t="s">
        <v>2013</v>
      </c>
      <c r="AR25" s="668" t="s">
        <v>2085</v>
      </c>
      <c r="AS25" s="669" t="s">
        <v>2013</v>
      </c>
      <c r="AT25" s="671" t="s">
        <v>2435</v>
      </c>
      <c r="AU25" s="668"/>
      <c r="AV25" s="682" t="s">
        <v>2111</v>
      </c>
      <c r="AW25" s="668" t="s">
        <v>2085</v>
      </c>
      <c r="AX25" s="668"/>
      <c r="AY25" s="668"/>
      <c r="AZ25" s="668" t="s">
        <v>2086</v>
      </c>
      <c r="BA25" s="668"/>
      <c r="BB25" s="668" t="s">
        <v>2110</v>
      </c>
      <c r="BC25" s="668"/>
      <c r="BD25" s="668" t="s">
        <v>2086</v>
      </c>
      <c r="BE25" s="668" t="s">
        <v>2087</v>
      </c>
      <c r="BF25" s="668" t="s">
        <v>2232</v>
      </c>
      <c r="BG25" s="668" t="s">
        <v>2086</v>
      </c>
      <c r="BH25" s="668"/>
      <c r="BI25" s="668" t="s">
        <v>2085</v>
      </c>
      <c r="BJ25" s="668"/>
      <c r="BK25" s="668"/>
      <c r="BL25" s="668" t="s">
        <v>2232</v>
      </c>
      <c r="BM25" s="668" t="s">
        <v>2088</v>
      </c>
      <c r="BN25" s="668"/>
      <c r="BO25" s="668" t="s">
        <v>2015</v>
      </c>
      <c r="BP25" s="668"/>
      <c r="BQ25" s="668"/>
      <c r="BR25" s="671" t="s">
        <v>2434</v>
      </c>
      <c r="BS25" s="668"/>
      <c r="BT25" s="672"/>
      <c r="BU25" s="672"/>
      <c r="BV25" s="672"/>
      <c r="BW25" s="672"/>
      <c r="BX25" s="673"/>
      <c r="BY25" s="673"/>
      <c r="BZ25" s="673"/>
      <c r="CA25" s="673"/>
      <c r="CB25" s="673"/>
      <c r="CC25" s="673"/>
      <c r="CD25" s="673"/>
    </row>
    <row r="26" spans="1:82" s="661" customFormat="1" ht="15" customHeight="1">
      <c r="A26" s="626">
        <v>42794</v>
      </c>
      <c r="B26" s="596"/>
      <c r="C26" s="596"/>
      <c r="D26" s="596"/>
      <c r="E26" s="596"/>
      <c r="F26" s="596"/>
      <c r="G26" s="591"/>
      <c r="H26" s="623" t="s">
        <v>1442</v>
      </c>
      <c r="I26" s="596" t="s">
        <v>2</v>
      </c>
      <c r="J26" s="596" t="s">
        <v>1436</v>
      </c>
      <c r="K26" s="596">
        <v>5</v>
      </c>
      <c r="L26" s="596">
        <v>2</v>
      </c>
      <c r="M26" s="562" t="str">
        <f t="shared" si="7"/>
        <v>W</v>
      </c>
      <c r="N26" s="562">
        <f t="shared" si="8"/>
        <v>7</v>
      </c>
      <c r="O26" s="598">
        <f t="shared" si="14"/>
        <v>3</v>
      </c>
      <c r="P26" s="562" t="str">
        <f t="shared" si="9"/>
        <v>O</v>
      </c>
      <c r="Q26" s="586" t="str">
        <f t="shared" si="10"/>
        <v/>
      </c>
      <c r="R26" s="635" t="str">
        <f t="shared" si="11"/>
        <v/>
      </c>
      <c r="S26" s="600"/>
      <c r="T26" s="595" t="str">
        <f t="shared" si="12"/>
        <v/>
      </c>
      <c r="U26" s="601"/>
      <c r="V26" s="595" t="str">
        <f t="shared" si="13"/>
        <v/>
      </c>
      <c r="W26" s="586" t="str">
        <f t="shared" ref="W26:W69" si="16">IF(S26="","",(S26+U26)/2)</f>
        <v/>
      </c>
      <c r="X26" s="586" t="str">
        <f t="shared" si="15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IF($K26="","",IF(SUM(IF(ISNUMBER(VALUE(RIGHT($AM26:$CN26,1))),VALUE(RIGHT($AM26:$CN26,1)),0))=$K26,"T","F"))</f>
        <v>T</v>
      </c>
      <c r="AK26" s="583">
        <f t="array" ref="AK26">IF($K26="","",SUM(IF(LEFT($AM26:$CN26,1)="s",1,0))-SUM(IF(RIGHT(LEFT($AM26:$CN26,2))="-",1,0)))</f>
        <v>0</v>
      </c>
      <c r="AL26" s="562">
        <f t="array" ref="AL26">IF($K26="","",SUM(IF(LEFT($AM26:$CN26,1)="X",1,0)))</f>
        <v>11</v>
      </c>
      <c r="AM26" s="668" t="s">
        <v>2217</v>
      </c>
      <c r="AN26" s="668"/>
      <c r="AO26" s="668" t="s">
        <v>2224</v>
      </c>
      <c r="AP26" s="668" t="s">
        <v>2218</v>
      </c>
      <c r="AQ26" s="668" t="s">
        <v>2217</v>
      </c>
      <c r="AR26" s="668"/>
      <c r="AS26" s="668" t="s">
        <v>2217</v>
      </c>
      <c r="AT26" s="668" t="s">
        <v>2232</v>
      </c>
      <c r="AU26" s="668" t="s">
        <v>2207</v>
      </c>
      <c r="AV26" s="668" t="s">
        <v>2223</v>
      </c>
      <c r="AW26" s="668" t="s">
        <v>2228</v>
      </c>
      <c r="AX26" s="668"/>
      <c r="AY26" s="668"/>
      <c r="AZ26" s="668" t="s">
        <v>2225</v>
      </c>
      <c r="BA26" s="668"/>
      <c r="BB26" s="668" t="s">
        <v>2217</v>
      </c>
      <c r="BC26" s="668"/>
      <c r="BD26" s="668" t="s">
        <v>2223</v>
      </c>
      <c r="BE26" s="668" t="s">
        <v>2207</v>
      </c>
      <c r="BF26" s="668" t="s">
        <v>2232</v>
      </c>
      <c r="BG26" s="668" t="s">
        <v>2229</v>
      </c>
      <c r="BH26" s="668"/>
      <c r="BI26" s="669" t="s">
        <v>2226</v>
      </c>
      <c r="BJ26" s="668"/>
      <c r="BK26" s="668" t="s">
        <v>2225</v>
      </c>
      <c r="BL26" s="668" t="s">
        <v>2232</v>
      </c>
      <c r="BM26" s="669" t="s">
        <v>2227</v>
      </c>
      <c r="BN26" s="668"/>
      <c r="BO26" s="668" t="s">
        <v>2223</v>
      </c>
      <c r="BP26" s="668"/>
      <c r="BQ26" s="668"/>
      <c r="BR26" s="668" t="s">
        <v>2207</v>
      </c>
      <c r="BS26" s="668"/>
      <c r="BT26" s="672" t="s">
        <v>126</v>
      </c>
      <c r="BU26" s="672" t="s">
        <v>126</v>
      </c>
      <c r="BV26" s="672"/>
      <c r="BW26" s="672"/>
      <c r="BX26" s="673"/>
      <c r="BY26" s="673"/>
      <c r="BZ26" s="673"/>
      <c r="CA26" s="673"/>
      <c r="CB26" s="673"/>
      <c r="CC26" s="673"/>
      <c r="CD26" s="673"/>
    </row>
    <row r="27" spans="1:82" s="661" customFormat="1" ht="15" customHeight="1">
      <c r="A27" s="625">
        <v>42798</v>
      </c>
      <c r="B27" s="603"/>
      <c r="C27" s="603"/>
      <c r="D27" s="603"/>
      <c r="E27" s="603"/>
      <c r="F27" s="603"/>
      <c r="G27" s="585"/>
      <c r="H27" s="624" t="s">
        <v>253</v>
      </c>
      <c r="I27" s="603" t="s">
        <v>2</v>
      </c>
      <c r="J27" s="603" t="s">
        <v>285</v>
      </c>
      <c r="K27" s="603">
        <v>3</v>
      </c>
      <c r="L27" s="603">
        <v>1</v>
      </c>
      <c r="M27" s="562" t="str">
        <f t="shared" si="7"/>
        <v>W</v>
      </c>
      <c r="N27" s="562">
        <f t="shared" si="8"/>
        <v>4</v>
      </c>
      <c r="O27" s="598">
        <f t="shared" si="14"/>
        <v>2</v>
      </c>
      <c r="P27" s="562" t="str">
        <f t="shared" si="9"/>
        <v>O</v>
      </c>
      <c r="Q27" s="586">
        <f t="shared" si="10"/>
        <v>-1.25</v>
      </c>
      <c r="R27" s="635">
        <f t="shared" si="11"/>
        <v>1</v>
      </c>
      <c r="S27" s="600">
        <v>1.4</v>
      </c>
      <c r="T27" s="595">
        <f t="shared" si="12"/>
        <v>0.60000000000000009</v>
      </c>
      <c r="U27" s="601">
        <v>2.91</v>
      </c>
      <c r="V27" s="595">
        <f t="shared" si="13"/>
        <v>1.0899999999999999</v>
      </c>
      <c r="W27" s="586">
        <f t="shared" si="16"/>
        <v>2.1550000000000002</v>
      </c>
      <c r="X27" s="586">
        <f t="shared" si="15"/>
        <v>0.75499999999999989</v>
      </c>
      <c r="Y27" s="599">
        <v>11</v>
      </c>
      <c r="Z27" s="599">
        <v>8</v>
      </c>
      <c r="AA27" s="599">
        <v>5</v>
      </c>
      <c r="AB27" s="599">
        <v>1</v>
      </c>
      <c r="AC27" s="599">
        <v>66</v>
      </c>
      <c r="AD27" s="599">
        <v>34</v>
      </c>
      <c r="AE27" s="599">
        <v>3421</v>
      </c>
      <c r="AF27" s="562"/>
      <c r="AG27" s="562"/>
      <c r="AH27" s="562"/>
      <c r="AJ27" s="758" t="str">
        <f t="array" ref="AJ27">IF($K27="","",IF(SUM(IF(ISNUMBER(VALUE(RIGHT($AM27:$CN27,1))),VALUE(RIGHT($AM27:$CN27,1)),0))=$K27,"T","F"))</f>
        <v>T</v>
      </c>
      <c r="AK27" s="583">
        <f t="array" ref="AK27">IF($K27="","",SUM(IF(LEFT($AM27:$CN27,1)="s",1,0))-SUM(IF(RIGHT(LEFT($AM27:$CN27,2))="-",1,0)))</f>
        <v>0</v>
      </c>
      <c r="AL27" s="562">
        <f t="array" ref="AL27">IF($K27="","",SUM(IF(LEFT($AM27:$CN27,1)="X",1,0)))</f>
        <v>11</v>
      </c>
      <c r="AM27" s="668" t="s">
        <v>1431</v>
      </c>
      <c r="AN27" s="668"/>
      <c r="AO27" s="671" t="s">
        <v>2271</v>
      </c>
      <c r="AP27" s="668" t="s">
        <v>1431</v>
      </c>
      <c r="AQ27" s="668" t="s">
        <v>1431</v>
      </c>
      <c r="AR27" s="668" t="s">
        <v>1431</v>
      </c>
      <c r="AS27" s="671" t="s">
        <v>2272</v>
      </c>
      <c r="AT27" s="668" t="s">
        <v>2213</v>
      </c>
      <c r="AU27" s="671" t="s">
        <v>2207</v>
      </c>
      <c r="AV27" s="671" t="s">
        <v>2027</v>
      </c>
      <c r="AW27" s="671" t="s">
        <v>2027</v>
      </c>
      <c r="AX27" s="668"/>
      <c r="AY27" s="668"/>
      <c r="AZ27" s="668" t="s">
        <v>2139</v>
      </c>
      <c r="BA27" s="668"/>
      <c r="BB27" s="668" t="s">
        <v>2138</v>
      </c>
      <c r="BC27" s="668"/>
      <c r="BD27" s="668" t="s">
        <v>2139</v>
      </c>
      <c r="BE27" s="669" t="s">
        <v>2012</v>
      </c>
      <c r="BF27" s="668" t="s">
        <v>2232</v>
      </c>
      <c r="BG27" s="668" t="s">
        <v>2139</v>
      </c>
      <c r="BH27" s="668"/>
      <c r="BI27" s="668"/>
      <c r="BJ27" s="668"/>
      <c r="BK27" s="668" t="s">
        <v>2139</v>
      </c>
      <c r="BL27" s="668" t="s">
        <v>2232</v>
      </c>
      <c r="BM27" s="668" t="s">
        <v>2138</v>
      </c>
      <c r="BN27" s="671"/>
      <c r="BO27" s="668" t="s">
        <v>2138</v>
      </c>
      <c r="BP27" s="668"/>
      <c r="BQ27" s="651"/>
      <c r="BR27" s="668" t="s">
        <v>1431</v>
      </c>
      <c r="BS27" s="668"/>
      <c r="BT27" s="672"/>
      <c r="BU27" s="672"/>
      <c r="BV27" s="672"/>
      <c r="BW27" s="672"/>
      <c r="BX27" s="673"/>
      <c r="BY27" s="673"/>
      <c r="BZ27" s="673"/>
      <c r="CA27" s="673"/>
      <c r="CB27" s="673"/>
      <c r="CC27" s="673"/>
      <c r="CD27" s="673"/>
    </row>
    <row r="28" spans="1:82" s="661" customFormat="1" ht="15" customHeight="1">
      <c r="A28" s="625">
        <v>42804</v>
      </c>
      <c r="B28" s="603"/>
      <c r="C28" s="603"/>
      <c r="D28" s="603"/>
      <c r="E28" s="603"/>
      <c r="F28" s="603"/>
      <c r="G28" s="585"/>
      <c r="H28" s="624" t="s">
        <v>267</v>
      </c>
      <c r="I28" s="603" t="s">
        <v>2</v>
      </c>
      <c r="J28" s="603" t="s">
        <v>285</v>
      </c>
      <c r="K28" s="603">
        <v>4</v>
      </c>
      <c r="L28" s="603">
        <v>1</v>
      </c>
      <c r="M28" s="562" t="str">
        <f t="shared" si="7"/>
        <v>W</v>
      </c>
      <c r="N28" s="562">
        <f t="shared" si="8"/>
        <v>5</v>
      </c>
      <c r="O28" s="598">
        <f t="shared" si="14"/>
        <v>3</v>
      </c>
      <c r="P28" s="562" t="str">
        <f t="shared" si="9"/>
        <v>O</v>
      </c>
      <c r="Q28" s="586">
        <f t="shared" si="10"/>
        <v>-1.5</v>
      </c>
      <c r="R28" s="635">
        <f t="shared" si="11"/>
        <v>1</v>
      </c>
      <c r="S28" s="600">
        <v>1.73</v>
      </c>
      <c r="T28" s="595">
        <f t="shared" si="12"/>
        <v>1.27</v>
      </c>
      <c r="U28" s="601">
        <v>2.91</v>
      </c>
      <c r="V28" s="595">
        <f t="shared" si="13"/>
        <v>2.09</v>
      </c>
      <c r="W28" s="586">
        <f t="shared" si="16"/>
        <v>2.3200000000000003</v>
      </c>
      <c r="X28" s="586">
        <f t="shared" si="15"/>
        <v>0.58999999999999986</v>
      </c>
      <c r="Y28" s="599">
        <v>15</v>
      </c>
      <c r="Z28" s="599">
        <v>9</v>
      </c>
      <c r="AA28" s="599">
        <v>9</v>
      </c>
      <c r="AB28" s="599">
        <v>3</v>
      </c>
      <c r="AC28" s="599">
        <v>68</v>
      </c>
      <c r="AD28" s="599">
        <v>32</v>
      </c>
      <c r="AE28" s="599">
        <v>3421</v>
      </c>
      <c r="AF28" s="562"/>
      <c r="AG28" s="562"/>
      <c r="AH28" s="562"/>
      <c r="AJ28" s="758" t="str">
        <f t="array" ref="AJ28">IF($K28="","",IF(SUM(IF(ISNUMBER(VALUE(RIGHT($AM28:$CN28,1))),VALUE(RIGHT($AM28:$CN28,1)),0))=$K28,"T","F"))</f>
        <v>T</v>
      </c>
      <c r="AK28" s="583">
        <f t="array" ref="AK28">IF($K28="","",SUM(IF(LEFT($AM28:$CN28,1)="s",1,0))-SUM(IF(RIGHT(LEFT($AM28:$CN28,2))="-",1,0)))</f>
        <v>0</v>
      </c>
      <c r="AL28" s="562">
        <f t="array" ref="AL28">IF($K28="","",SUM(IF(LEFT($AM28:$CN28,1)="X",1,0)))</f>
        <v>11</v>
      </c>
      <c r="AM28" s="668" t="s">
        <v>2341</v>
      </c>
      <c r="AN28" s="668"/>
      <c r="AO28" s="668" t="s">
        <v>2341</v>
      </c>
      <c r="AP28" s="668" t="s">
        <v>2343</v>
      </c>
      <c r="AQ28" s="668" t="s">
        <v>2341</v>
      </c>
      <c r="AR28" s="668" t="s">
        <v>2341</v>
      </c>
      <c r="AS28" s="668" t="s">
        <v>2341</v>
      </c>
      <c r="AT28" s="668" t="s">
        <v>2213</v>
      </c>
      <c r="AU28" s="671" t="s">
        <v>2361</v>
      </c>
      <c r="AV28" s="682" t="s">
        <v>2362</v>
      </c>
      <c r="AW28" s="671" t="s">
        <v>2360</v>
      </c>
      <c r="AX28" s="668"/>
      <c r="AY28" s="668"/>
      <c r="AZ28" s="668" t="s">
        <v>2347</v>
      </c>
      <c r="BA28" s="668"/>
      <c r="BB28" s="668" t="s">
        <v>2346</v>
      </c>
      <c r="BC28" s="668"/>
      <c r="BD28" s="668"/>
      <c r="BE28" s="668" t="s">
        <v>2343</v>
      </c>
      <c r="BF28" s="668" t="s">
        <v>2213</v>
      </c>
      <c r="BG28" s="668" t="s">
        <v>2347</v>
      </c>
      <c r="BH28" s="668"/>
      <c r="BI28" s="671" t="s">
        <v>2365</v>
      </c>
      <c r="BJ28" s="668"/>
      <c r="BK28" s="668" t="s">
        <v>2347</v>
      </c>
      <c r="BL28" s="668" t="s">
        <v>2232</v>
      </c>
      <c r="BM28" s="671" t="s">
        <v>2363</v>
      </c>
      <c r="BN28" s="668"/>
      <c r="BO28" s="668" t="s">
        <v>2347</v>
      </c>
      <c r="BP28" s="668"/>
      <c r="BQ28" s="668"/>
      <c r="BR28" s="671" t="s">
        <v>2364</v>
      </c>
      <c r="BS28" s="668"/>
      <c r="BT28" s="672"/>
      <c r="BU28" s="672"/>
      <c r="BV28" s="672"/>
      <c r="BW28" s="672"/>
      <c r="BX28" s="673"/>
      <c r="BY28" s="673"/>
      <c r="BZ28" s="673"/>
      <c r="CA28" s="673"/>
      <c r="CB28" s="673"/>
      <c r="CC28" s="673"/>
      <c r="CD28" s="673"/>
    </row>
    <row r="29" spans="1:82" s="661" customFormat="1" ht="15" customHeight="1">
      <c r="A29" s="626">
        <v>42809</v>
      </c>
      <c r="B29" s="596"/>
      <c r="C29" s="596"/>
      <c r="D29" s="596"/>
      <c r="E29" s="596"/>
      <c r="F29" s="596"/>
      <c r="G29" s="591"/>
      <c r="H29" s="623" t="s">
        <v>2010</v>
      </c>
      <c r="I29" s="596" t="s">
        <v>3</v>
      </c>
      <c r="J29" s="596" t="s">
        <v>1436</v>
      </c>
      <c r="K29" s="703">
        <v>2</v>
      </c>
      <c r="L29" s="596">
        <v>3</v>
      </c>
      <c r="M29" s="562" t="str">
        <f t="shared" si="7"/>
        <v>L</v>
      </c>
      <c r="N29" s="562">
        <f t="shared" si="8"/>
        <v>5</v>
      </c>
      <c r="O29" s="598">
        <f t="shared" si="14"/>
        <v>-1</v>
      </c>
      <c r="P29" s="562" t="str">
        <f t="shared" si="9"/>
        <v>O</v>
      </c>
      <c r="Q29" s="586" t="str">
        <f t="shared" si="10"/>
        <v/>
      </c>
      <c r="R29" s="635" t="str">
        <f t="shared" si="11"/>
        <v/>
      </c>
      <c r="S29" s="600"/>
      <c r="T29" s="595" t="str">
        <f t="shared" si="12"/>
        <v/>
      </c>
      <c r="U29" s="601"/>
      <c r="V29" s="595" t="str">
        <f t="shared" si="13"/>
        <v/>
      </c>
      <c r="W29" s="586" t="str">
        <f t="shared" si="16"/>
        <v/>
      </c>
      <c r="X29" s="586" t="str">
        <f t="shared" si="15"/>
        <v/>
      </c>
      <c r="Y29" s="599"/>
      <c r="Z29" s="599"/>
      <c r="AA29" s="599"/>
      <c r="AB29" s="599"/>
      <c r="AC29" s="599"/>
      <c r="AD29" s="599"/>
      <c r="AE29" s="599"/>
      <c r="AF29" s="562"/>
      <c r="AG29" s="562"/>
      <c r="AH29" s="562"/>
      <c r="AJ29" s="758" t="str">
        <f t="array" ref="AJ29">IF($K29="","",IF(SUM(IF(ISNUMBER(VALUE(RIGHT($AM29:$CN29,1))),VALUE(RIGHT($AM29:$CN29,1)),0))=$K29,"T","F"))</f>
        <v>T</v>
      </c>
      <c r="AK29" s="583">
        <f t="array" ref="AK29">IF($K29="","",SUM(IF(LEFT($AM29:$CN29,1)="s",1,0))-SUM(IF(RIGHT(LEFT($AM29:$CN29,2))="-",1,0)))</f>
        <v>0</v>
      </c>
      <c r="AL29" s="562">
        <f t="array" ref="AL29">IF($K29="","",SUM(IF(LEFT($AM29:$CN29,1)="X",1,0)))</f>
        <v>11</v>
      </c>
      <c r="AM29" s="668" t="s">
        <v>2474</v>
      </c>
      <c r="AN29" s="668"/>
      <c r="AO29" s="668" t="s">
        <v>2483</v>
      </c>
      <c r="AP29" s="668" t="s">
        <v>2474</v>
      </c>
      <c r="AQ29" s="668" t="s">
        <v>2474</v>
      </c>
      <c r="AR29" s="668" t="s">
        <v>2474</v>
      </c>
      <c r="AS29" s="668" t="s">
        <v>2473</v>
      </c>
      <c r="AT29" s="668" t="s">
        <v>2471</v>
      </c>
      <c r="AU29" s="651" t="s">
        <v>2138</v>
      </c>
      <c r="AV29" s="668" t="s">
        <v>2481</v>
      </c>
      <c r="AW29" s="670" t="s">
        <v>2474</v>
      </c>
      <c r="AX29" s="668" t="s">
        <v>126</v>
      </c>
      <c r="AY29" s="668" t="s">
        <v>126</v>
      </c>
      <c r="AZ29" s="668" t="s">
        <v>2472</v>
      </c>
      <c r="BA29" s="668" t="s">
        <v>126</v>
      </c>
      <c r="BB29" s="668" t="s">
        <v>2472</v>
      </c>
      <c r="BC29" s="668" t="s">
        <v>2472</v>
      </c>
      <c r="BD29" s="668" t="s">
        <v>126</v>
      </c>
      <c r="BE29" s="669" t="s">
        <v>2474</v>
      </c>
      <c r="BF29" s="668" t="s">
        <v>2213</v>
      </c>
      <c r="BG29" s="668" t="s">
        <v>2472</v>
      </c>
      <c r="BH29" s="668" t="s">
        <v>126</v>
      </c>
      <c r="BI29" s="668" t="s">
        <v>2474</v>
      </c>
      <c r="BJ29" s="668" t="s">
        <v>126</v>
      </c>
      <c r="BK29" s="668" t="s">
        <v>126</v>
      </c>
      <c r="BL29" s="668" t="s">
        <v>2213</v>
      </c>
      <c r="BM29" s="668" t="s">
        <v>2137</v>
      </c>
      <c r="BN29" s="668" t="s">
        <v>126</v>
      </c>
      <c r="BO29" s="668" t="s">
        <v>2473</v>
      </c>
      <c r="BP29" s="668"/>
      <c r="BQ29" s="668"/>
      <c r="BR29" s="668" t="s">
        <v>126</v>
      </c>
      <c r="BS29" s="668"/>
      <c r="BT29" s="672"/>
      <c r="BU29" s="672"/>
      <c r="BV29" s="672"/>
      <c r="BW29" s="672"/>
      <c r="BX29" s="673"/>
      <c r="BY29" s="673"/>
      <c r="BZ29" s="673"/>
      <c r="CA29" s="673"/>
      <c r="CB29" s="673"/>
      <c r="CC29" s="673"/>
      <c r="CD29" s="673"/>
    </row>
    <row r="30" spans="1:82" s="661" customFormat="1" ht="15" customHeight="1">
      <c r="A30" s="625">
        <v>42813</v>
      </c>
      <c r="B30" s="603"/>
      <c r="C30" s="603"/>
      <c r="D30" s="603"/>
      <c r="E30" s="603"/>
      <c r="F30" s="603"/>
      <c r="G30" s="585"/>
      <c r="H30" s="624" t="s">
        <v>1202</v>
      </c>
      <c r="I30" s="603" t="s">
        <v>3</v>
      </c>
      <c r="J30" s="603" t="s">
        <v>285</v>
      </c>
      <c r="K30" s="603">
        <v>1</v>
      </c>
      <c r="L30" s="603">
        <v>1</v>
      </c>
      <c r="M30" s="562" t="str">
        <f t="shared" si="7"/>
        <v>D</v>
      </c>
      <c r="N30" s="562">
        <f t="shared" si="8"/>
        <v>2</v>
      </c>
      <c r="O30" s="598">
        <f t="shared" si="14"/>
        <v>0</v>
      </c>
      <c r="P30" s="562" t="str">
        <f t="shared" si="9"/>
        <v>U</v>
      </c>
      <c r="Q30" s="586">
        <f t="shared" si="10"/>
        <v>-0.5</v>
      </c>
      <c r="R30" s="635">
        <f t="shared" si="11"/>
        <v>-1</v>
      </c>
      <c r="S30" s="600">
        <v>0.67</v>
      </c>
      <c r="T30" s="595">
        <f t="shared" si="12"/>
        <v>-0.67</v>
      </c>
      <c r="U30" s="601">
        <v>3</v>
      </c>
      <c r="V30" s="595">
        <f t="shared" si="13"/>
        <v>-1</v>
      </c>
      <c r="W30" s="586">
        <f t="shared" si="16"/>
        <v>1.835</v>
      </c>
      <c r="X30" s="586">
        <f t="shared" si="15"/>
        <v>1.165</v>
      </c>
      <c r="Y30" s="599">
        <v>19</v>
      </c>
      <c r="Z30" s="599">
        <v>4</v>
      </c>
      <c r="AA30" s="599">
        <v>4</v>
      </c>
      <c r="AB30" s="599">
        <v>1</v>
      </c>
      <c r="AC30" s="599">
        <v>58</v>
      </c>
      <c r="AD30" s="599">
        <v>42</v>
      </c>
      <c r="AE30" s="599">
        <v>3421</v>
      </c>
      <c r="AF30" s="562"/>
      <c r="AG30" s="562"/>
      <c r="AH30" s="562"/>
      <c r="AJ30" s="758" t="str">
        <f t="array" ref="AJ30">IF($K30="","",IF(SUM(IF(ISNUMBER(VALUE(RIGHT($AM30:$CN30,1))),VALUE(RIGHT($AM30:$CN30,1)),0))=$K30,"T","F"))</f>
        <v>T</v>
      </c>
      <c r="AK30" s="583">
        <f t="array" ref="AK30">IF($K30="","",SUM(IF(LEFT($AM30:$CN30,1)="s",1,0))-SUM(IF(RIGHT(LEFT($AM30:$CN30,2))="-",1,0)))</f>
        <v>0</v>
      </c>
      <c r="AL30" s="562">
        <f t="array" ref="AL30">IF($K30="","",SUM(IF(LEFT($AM30:$CN30,1)="X",1,0)))</f>
        <v>11</v>
      </c>
      <c r="AM30" s="668" t="s">
        <v>2614</v>
      </c>
      <c r="AN30" s="668"/>
      <c r="AO30" s="668" t="s">
        <v>2614</v>
      </c>
      <c r="AP30" s="668" t="s">
        <v>2614</v>
      </c>
      <c r="AQ30" s="668" t="s">
        <v>2614</v>
      </c>
      <c r="AR30" s="668" t="s">
        <v>2614</v>
      </c>
      <c r="AS30" s="668" t="s">
        <v>2137</v>
      </c>
      <c r="AT30" s="668" t="s">
        <v>2614</v>
      </c>
      <c r="AU30" s="651" t="s">
        <v>2138</v>
      </c>
      <c r="AV30" s="671" t="s">
        <v>2618</v>
      </c>
      <c r="AW30" s="668" t="s">
        <v>2614</v>
      </c>
      <c r="AX30" s="668"/>
      <c r="AY30" s="668"/>
      <c r="AZ30" s="668" t="s">
        <v>2616</v>
      </c>
      <c r="BA30" s="668"/>
      <c r="BB30" s="668" t="s">
        <v>2615</v>
      </c>
      <c r="BC30" s="668"/>
      <c r="BD30" s="668"/>
      <c r="BE30" s="668" t="s">
        <v>2614</v>
      </c>
      <c r="BF30" s="668" t="s">
        <v>2213</v>
      </c>
      <c r="BG30" s="668" t="s">
        <v>2616</v>
      </c>
      <c r="BH30" s="668"/>
      <c r="BI30" s="668" t="s">
        <v>2138</v>
      </c>
      <c r="BJ30" s="668"/>
      <c r="BK30" s="668"/>
      <c r="BL30" s="668" t="s">
        <v>2232</v>
      </c>
      <c r="BM30" s="668" t="s">
        <v>2616</v>
      </c>
      <c r="BN30" s="671"/>
      <c r="BO30" s="668" t="s">
        <v>2616</v>
      </c>
      <c r="BP30" s="668"/>
      <c r="BQ30" s="668"/>
      <c r="BR30" s="668" t="s">
        <v>2137</v>
      </c>
      <c r="BS30" s="668"/>
      <c r="BT30" s="672"/>
      <c r="BU30" s="672"/>
      <c r="BV30" s="672"/>
      <c r="BW30" s="672"/>
      <c r="BX30" s="673"/>
      <c r="BY30" s="673"/>
      <c r="BZ30" s="673"/>
      <c r="CA30" s="673"/>
      <c r="CB30" s="673"/>
      <c r="CC30" s="673"/>
      <c r="CD30" s="673"/>
    </row>
    <row r="31" spans="1:82" s="661" customFormat="1" ht="15" customHeight="1">
      <c r="A31" s="625">
        <v>42826</v>
      </c>
      <c r="B31" s="603"/>
      <c r="C31" s="603"/>
      <c r="D31" s="603"/>
      <c r="E31" s="603"/>
      <c r="F31" s="603"/>
      <c r="G31" s="585"/>
      <c r="H31" s="624" t="s">
        <v>1200</v>
      </c>
      <c r="I31" s="603" t="s">
        <v>3</v>
      </c>
      <c r="J31" s="603" t="s">
        <v>285</v>
      </c>
      <c r="K31" s="603">
        <v>3</v>
      </c>
      <c r="L31" s="603">
        <v>1</v>
      </c>
      <c r="M31" s="562" t="str">
        <f t="shared" si="7"/>
        <v>W</v>
      </c>
      <c r="N31" s="562">
        <f t="shared" si="8"/>
        <v>4</v>
      </c>
      <c r="O31" s="598">
        <f t="shared" si="14"/>
        <v>2</v>
      </c>
      <c r="P31" s="562" t="str">
        <f t="shared" si="9"/>
        <v>O</v>
      </c>
      <c r="Q31" s="586">
        <f t="shared" si="10"/>
        <v>-0.75</v>
      </c>
      <c r="R31" s="635">
        <f t="shared" si="11"/>
        <v>1</v>
      </c>
      <c r="S31" s="600">
        <v>0.93</v>
      </c>
      <c r="T31" s="595">
        <f t="shared" si="12"/>
        <v>1.0699999999999998</v>
      </c>
      <c r="U31" s="601">
        <v>2.96</v>
      </c>
      <c r="V31" s="595">
        <f t="shared" si="13"/>
        <v>1.04</v>
      </c>
      <c r="W31" s="586">
        <f t="shared" si="16"/>
        <v>1.9450000000000001</v>
      </c>
      <c r="X31" s="586">
        <f t="shared" si="15"/>
        <v>1.0149999999999999</v>
      </c>
      <c r="Y31" s="599">
        <v>13</v>
      </c>
      <c r="Z31" s="599">
        <v>11</v>
      </c>
      <c r="AA31" s="599">
        <v>7</v>
      </c>
      <c r="AB31" s="599">
        <v>3</v>
      </c>
      <c r="AC31" s="599">
        <v>62</v>
      </c>
      <c r="AD31" s="599">
        <v>38</v>
      </c>
      <c r="AE31" s="599">
        <v>3421</v>
      </c>
      <c r="AF31" s="562"/>
      <c r="AG31" s="562"/>
      <c r="AH31" s="562"/>
      <c r="AJ31" s="758" t="str">
        <f t="array" ref="AJ31">IF($K31="","",IF(SUM(IF(ISNUMBER(VALUE(RIGHT($AM31:$CN31,1))),VALUE(RIGHT($AM31:$CN31,1)),0))=$K31,"T","F"))</f>
        <v>T</v>
      </c>
      <c r="AK31" s="583">
        <f t="array" ref="AK31">IF($K31="","",SUM(IF(LEFT($AM31:$CN31,1)="s",1,0))-SUM(IF(RIGHT(LEFT($AM31:$CN31,2))="-",1,0)))</f>
        <v>0</v>
      </c>
      <c r="AL31" s="562">
        <f t="array" ref="AL31">IF($K31="","",SUM(IF(LEFT($AM31:$CN31,1)="X",1,0)))</f>
        <v>11</v>
      </c>
      <c r="AM31" s="668" t="s">
        <v>2474</v>
      </c>
      <c r="AN31" s="668"/>
      <c r="AO31" s="671" t="s">
        <v>2651</v>
      </c>
      <c r="AP31" s="668" t="s">
        <v>2474</v>
      </c>
      <c r="AQ31" s="668" t="s">
        <v>2474</v>
      </c>
      <c r="AR31" s="668" t="s">
        <v>2474</v>
      </c>
      <c r="AS31" s="668" t="s">
        <v>2472</v>
      </c>
      <c r="AT31" s="671" t="s">
        <v>2652</v>
      </c>
      <c r="AU31" s="694" t="s">
        <v>2473</v>
      </c>
      <c r="AV31" s="668" t="s">
        <v>2676</v>
      </c>
      <c r="AW31" s="671" t="s">
        <v>2653</v>
      </c>
      <c r="AX31" s="671" t="s">
        <v>126</v>
      </c>
      <c r="AY31" s="668" t="s">
        <v>126</v>
      </c>
      <c r="AZ31" s="668" t="s">
        <v>2472</v>
      </c>
      <c r="BA31" s="668" t="s">
        <v>126</v>
      </c>
      <c r="BB31" s="668" t="s">
        <v>2471</v>
      </c>
      <c r="BC31" s="668" t="s">
        <v>126</v>
      </c>
      <c r="BD31" s="668" t="s">
        <v>2472</v>
      </c>
      <c r="BE31" s="671" t="s">
        <v>2654</v>
      </c>
      <c r="BF31" s="668" t="s">
        <v>2213</v>
      </c>
      <c r="BG31" s="668" t="s">
        <v>2472</v>
      </c>
      <c r="BH31" s="668" t="s">
        <v>126</v>
      </c>
      <c r="BI31" s="668" t="s">
        <v>2471</v>
      </c>
      <c r="BJ31" s="671" t="s">
        <v>126</v>
      </c>
      <c r="BK31" s="668" t="s">
        <v>126</v>
      </c>
      <c r="BL31" s="668" t="s">
        <v>2213</v>
      </c>
      <c r="BM31" s="668" t="s">
        <v>2473</v>
      </c>
      <c r="BN31" s="668" t="s">
        <v>126</v>
      </c>
      <c r="BO31" s="668" t="s">
        <v>2650</v>
      </c>
      <c r="BP31" s="668"/>
      <c r="BQ31" s="668"/>
      <c r="BR31" s="668" t="s">
        <v>2473</v>
      </c>
      <c r="BS31" s="668"/>
      <c r="BT31" s="672"/>
      <c r="BU31" s="672"/>
      <c r="BV31" s="672"/>
      <c r="BW31" s="672"/>
      <c r="BX31" s="673"/>
      <c r="BY31" s="673"/>
      <c r="BZ31" s="673"/>
      <c r="CA31" s="673"/>
      <c r="CB31" s="673"/>
      <c r="CC31" s="673"/>
      <c r="CD31" s="673"/>
    </row>
    <row r="32" spans="1:82" s="661" customFormat="1" ht="15" customHeight="1">
      <c r="A32" s="625">
        <v>42832</v>
      </c>
      <c r="B32" s="603"/>
      <c r="C32" s="603"/>
      <c r="D32" s="603"/>
      <c r="E32" s="603"/>
      <c r="F32" s="603"/>
      <c r="G32" s="585"/>
      <c r="H32" s="624" t="s">
        <v>266</v>
      </c>
      <c r="I32" s="603" t="s">
        <v>2</v>
      </c>
      <c r="J32" s="603" t="s">
        <v>285</v>
      </c>
      <c r="K32" s="603">
        <v>7</v>
      </c>
      <c r="L32" s="603">
        <v>0</v>
      </c>
      <c r="M32" s="562" t="str">
        <f t="shared" si="7"/>
        <v>W</v>
      </c>
      <c r="N32" s="562">
        <f t="shared" si="8"/>
        <v>7</v>
      </c>
      <c r="O32" s="598">
        <f t="shared" si="14"/>
        <v>7</v>
      </c>
      <c r="P32" s="562" t="str">
        <f t="shared" si="9"/>
        <v>O</v>
      </c>
      <c r="Q32" s="586">
        <f t="shared" si="10"/>
        <v>-1.5</v>
      </c>
      <c r="R32" s="635">
        <f t="shared" si="11"/>
        <v>1</v>
      </c>
      <c r="S32" s="600">
        <v>1.6</v>
      </c>
      <c r="T32" s="595">
        <f t="shared" si="12"/>
        <v>5.4</v>
      </c>
      <c r="U32" s="601">
        <v>3.08</v>
      </c>
      <c r="V32" s="595">
        <f t="shared" si="13"/>
        <v>3.92</v>
      </c>
      <c r="W32" s="586">
        <f t="shared" si="16"/>
        <v>2.34</v>
      </c>
      <c r="X32" s="586">
        <f t="shared" si="15"/>
        <v>0.74000000000000021</v>
      </c>
      <c r="Y32" s="599">
        <v>19</v>
      </c>
      <c r="Z32" s="599">
        <v>9</v>
      </c>
      <c r="AA32" s="599">
        <v>8</v>
      </c>
      <c r="AB32" s="599">
        <v>1</v>
      </c>
      <c r="AC32" s="599">
        <v>56</v>
      </c>
      <c r="AD32" s="599">
        <v>44</v>
      </c>
      <c r="AE32" s="599">
        <v>3421</v>
      </c>
      <c r="AF32" s="562"/>
      <c r="AG32" s="562"/>
      <c r="AH32" s="562"/>
      <c r="AJ32" s="758" t="str">
        <f t="array" ref="AJ32">IF($K32="","",IF(SUM(IF(ISNUMBER(VALUE(RIGHT($AM32:$CN32,1))),VALUE(RIGHT($AM32:$CN32,1)),0))=$K32,"T","F"))</f>
        <v>T</v>
      </c>
      <c r="AK32" s="583">
        <f t="array" ref="AK32">IF($K32="","",SUM(IF(LEFT($AM32:$CN32,1)="s",1,0))-SUM(IF(RIGHT(LEFT($AM32:$CN32,2))="-",1,0)))</f>
        <v>0</v>
      </c>
      <c r="AL32" s="562">
        <f t="array" ref="AL32">IF($K32="","",SUM(IF(LEFT($AM32:$CN32,1)="X",1,0)))</f>
        <v>11</v>
      </c>
      <c r="AM32" s="668" t="s">
        <v>2474</v>
      </c>
      <c r="AN32" s="668"/>
      <c r="AO32" s="668" t="s">
        <v>2474</v>
      </c>
      <c r="AP32" s="668" t="s">
        <v>2474</v>
      </c>
      <c r="AQ32" s="668" t="s">
        <v>2474</v>
      </c>
      <c r="AR32" s="668" t="s">
        <v>2474</v>
      </c>
      <c r="AS32" s="668" t="s">
        <v>2471</v>
      </c>
      <c r="AT32" s="671" t="s">
        <v>2207</v>
      </c>
      <c r="AU32" s="671" t="s">
        <v>2207</v>
      </c>
      <c r="AV32" s="668" t="s">
        <v>2213</v>
      </c>
      <c r="AW32" s="671" t="s">
        <v>2694</v>
      </c>
      <c r="AX32" s="671">
        <v>1</v>
      </c>
      <c r="AY32" s="668"/>
      <c r="AZ32" s="668" t="s">
        <v>2139</v>
      </c>
      <c r="BA32" s="668"/>
      <c r="BB32" s="668" t="s">
        <v>2139</v>
      </c>
      <c r="BC32" s="668"/>
      <c r="BD32" s="668"/>
      <c r="BE32" s="668" t="s">
        <v>2137</v>
      </c>
      <c r="BF32" s="668" t="s">
        <v>2213</v>
      </c>
      <c r="BG32" s="671" t="s">
        <v>2365</v>
      </c>
      <c r="BH32" s="668"/>
      <c r="BI32" s="681" t="s">
        <v>2696</v>
      </c>
      <c r="BJ32" s="668"/>
      <c r="BK32" s="668"/>
      <c r="BL32" s="668" t="s">
        <v>2213</v>
      </c>
      <c r="BM32" s="682" t="s">
        <v>2027</v>
      </c>
      <c r="BN32" s="668" t="s">
        <v>2139</v>
      </c>
      <c r="BO32" s="668" t="s">
        <v>2139</v>
      </c>
      <c r="BP32" s="668"/>
      <c r="BQ32" s="668"/>
      <c r="BR32" s="671" t="s">
        <v>2697</v>
      </c>
      <c r="BS32" s="668"/>
      <c r="BT32" s="672"/>
      <c r="BU32" s="672"/>
      <c r="BV32" s="672"/>
      <c r="BW32" s="672"/>
      <c r="BX32" s="673"/>
      <c r="BY32" s="673"/>
      <c r="BZ32" s="673"/>
      <c r="CA32" s="673"/>
      <c r="CB32" s="673"/>
      <c r="CC32" s="673"/>
      <c r="CD32" s="673"/>
    </row>
    <row r="33" spans="1:82" s="661" customFormat="1" ht="15" customHeight="1">
      <c r="A33" s="626">
        <v>42836</v>
      </c>
      <c r="B33" s="596"/>
      <c r="C33" s="596"/>
      <c r="D33" s="596"/>
      <c r="E33" s="596"/>
      <c r="F33" s="596"/>
      <c r="G33" s="591"/>
      <c r="H33" s="623" t="s">
        <v>2010</v>
      </c>
      <c r="I33" s="596" t="s">
        <v>2</v>
      </c>
      <c r="J33" s="596" t="s">
        <v>1436</v>
      </c>
      <c r="K33" s="596">
        <v>1</v>
      </c>
      <c r="L33" s="596">
        <v>0</v>
      </c>
      <c r="M33" s="562" t="str">
        <f t="shared" si="7"/>
        <v>W</v>
      </c>
      <c r="N33" s="562">
        <f t="shared" si="8"/>
        <v>1</v>
      </c>
      <c r="O33" s="598">
        <f t="shared" si="14"/>
        <v>1</v>
      </c>
      <c r="P33" s="562" t="str">
        <f t="shared" si="9"/>
        <v>U</v>
      </c>
      <c r="Q33" s="586" t="str">
        <f t="shared" ref="Q33:Q63" si="17">IF(S33="","",IF(SIGN(S33)&lt;&gt;1,VLOOKUP(ABS(S33),SUP_HDC,3,TRUE),-VLOOKUP(ABS(S33),SUP_HDC,3,TRUE)))</f>
        <v/>
      </c>
      <c r="R33" s="635" t="str">
        <f t="shared" ref="R33:R63" si="18">IF(Q33="","",IF((K33-L33+Q33)&gt;=0.5,1,IF((K33-L33+Q33)=0.25,0.5,IF((K33-L33+Q33)&lt;=-0.5,-1,IF((K33-L33+Q33)=-0.25,-0.5,0)))))</f>
        <v/>
      </c>
      <c r="S33" s="600"/>
      <c r="T33" s="595" t="str">
        <f t="shared" si="12"/>
        <v/>
      </c>
      <c r="U33" s="601"/>
      <c r="V33" s="595" t="str">
        <f t="shared" si="13"/>
        <v/>
      </c>
      <c r="W33" s="586" t="str">
        <f t="shared" si="16"/>
        <v/>
      </c>
      <c r="X33" s="586" t="str">
        <f t="shared" si="15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IF($K33="","",IF(SUM(IF(ISNUMBER(VALUE(RIGHT($AM33:$CN33,1))),VALUE(RIGHT($AM33:$CN33,1)),0))=$K33,"T","F"))</f>
        <v>T</v>
      </c>
      <c r="AK33" s="583">
        <f t="array" ref="AK33">IF($K33="","",SUM(IF(LEFT($AM33:$CN33,1)="s",1,0))-SUM(IF(RIGHT(LEFT($AM33:$CN33,2))="-",1,0)))</f>
        <v>0</v>
      </c>
      <c r="AL33" s="562">
        <f t="array" ref="AL33">IF($K33="","",SUM(IF(LEFT($AM33:$CN33,1)="X",1,0)))</f>
        <v>11</v>
      </c>
      <c r="AM33" s="668" t="s">
        <v>2763</v>
      </c>
      <c r="AN33" s="668"/>
      <c r="AO33" s="668" t="s">
        <v>2763</v>
      </c>
      <c r="AP33" s="668" t="s">
        <v>2764</v>
      </c>
      <c r="AQ33" s="668" t="s">
        <v>2763</v>
      </c>
      <c r="AR33" s="668" t="s">
        <v>2763</v>
      </c>
      <c r="AS33" s="668" t="s">
        <v>2765</v>
      </c>
      <c r="AT33" s="668" t="s">
        <v>2763</v>
      </c>
      <c r="AU33" s="668" t="s">
        <v>2767</v>
      </c>
      <c r="AV33" s="668" t="s">
        <v>2027</v>
      </c>
      <c r="AW33" s="668"/>
      <c r="AX33" s="668"/>
      <c r="AY33" s="668"/>
      <c r="AZ33" s="668" t="s">
        <v>2768</v>
      </c>
      <c r="BA33" s="668"/>
      <c r="BB33" s="668" t="s">
        <v>2767</v>
      </c>
      <c r="BC33" s="668"/>
      <c r="BD33" s="668" t="s">
        <v>2769</v>
      </c>
      <c r="BE33" s="668" t="s">
        <v>2763</v>
      </c>
      <c r="BF33" s="668" t="s">
        <v>2213</v>
      </c>
      <c r="BG33" s="668" t="s">
        <v>2770</v>
      </c>
      <c r="BH33" s="668"/>
      <c r="BI33" s="668" t="s">
        <v>2763</v>
      </c>
      <c r="BJ33" s="668"/>
      <c r="BK33" s="668" t="s">
        <v>2770</v>
      </c>
      <c r="BL33" s="668" t="s">
        <v>2213</v>
      </c>
      <c r="BM33" s="668" t="s">
        <v>2767</v>
      </c>
      <c r="BN33" s="668"/>
      <c r="BO33" s="668" t="s">
        <v>2766</v>
      </c>
      <c r="BP33" s="668"/>
      <c r="BQ33" s="668"/>
      <c r="BR33" s="668"/>
      <c r="BS33" s="668"/>
      <c r="BT33" s="668" t="s">
        <v>126</v>
      </c>
      <c r="BU33" s="672"/>
      <c r="BV33" s="672"/>
      <c r="BW33" s="672"/>
      <c r="BX33" s="673"/>
      <c r="BY33" s="673"/>
      <c r="BZ33" s="673"/>
      <c r="CA33" s="673"/>
      <c r="CB33" s="673"/>
      <c r="CC33" s="673"/>
      <c r="CD33" s="673"/>
    </row>
    <row r="34" spans="1:82" s="661" customFormat="1" ht="15" customHeight="1">
      <c r="A34" s="625">
        <v>42841</v>
      </c>
      <c r="B34" s="603"/>
      <c r="C34" s="603"/>
      <c r="D34" s="603"/>
      <c r="E34" s="603"/>
      <c r="F34" s="603"/>
      <c r="G34" s="585"/>
      <c r="H34" s="624" t="s">
        <v>264</v>
      </c>
      <c r="I34" s="603" t="s">
        <v>3</v>
      </c>
      <c r="J34" s="603" t="s">
        <v>285</v>
      </c>
      <c r="K34" s="603">
        <v>1</v>
      </c>
      <c r="L34" s="603">
        <v>0</v>
      </c>
      <c r="M34" s="562" t="str">
        <f t="shared" si="7"/>
        <v>W</v>
      </c>
      <c r="N34" s="562">
        <f t="shared" si="8"/>
        <v>1</v>
      </c>
      <c r="O34" s="598">
        <f t="shared" si="14"/>
        <v>1</v>
      </c>
      <c r="P34" s="562" t="str">
        <f t="shared" si="9"/>
        <v>U</v>
      </c>
      <c r="Q34" s="586">
        <f t="shared" si="17"/>
        <v>-0.75</v>
      </c>
      <c r="R34" s="635">
        <f t="shared" si="18"/>
        <v>0.5</v>
      </c>
      <c r="S34" s="600">
        <v>0.71</v>
      </c>
      <c r="T34" s="595">
        <f t="shared" si="12"/>
        <v>0.29000000000000004</v>
      </c>
      <c r="U34" s="601">
        <v>2.99</v>
      </c>
      <c r="V34" s="595">
        <f t="shared" si="13"/>
        <v>-1.9900000000000002</v>
      </c>
      <c r="W34" s="586">
        <f t="shared" si="16"/>
        <v>1.85</v>
      </c>
      <c r="X34" s="586">
        <f t="shared" si="15"/>
        <v>1.1400000000000001</v>
      </c>
      <c r="Y34" s="599">
        <v>13</v>
      </c>
      <c r="Z34" s="599">
        <v>11</v>
      </c>
      <c r="AA34" s="599">
        <v>5</v>
      </c>
      <c r="AB34" s="599">
        <v>1</v>
      </c>
      <c r="AC34" s="599">
        <v>49</v>
      </c>
      <c r="AD34" s="599">
        <v>51</v>
      </c>
      <c r="AE34" s="599">
        <v>3421</v>
      </c>
      <c r="AF34" s="562"/>
      <c r="AG34" s="562"/>
      <c r="AH34" s="562"/>
      <c r="AJ34" s="758" t="str">
        <f t="array" ref="AJ34">IF($K34="","",IF(SUM(IF(ISNUMBER(VALUE(RIGHT($AM34:$CN34,1))),VALUE(RIGHT($AM34:$CN34,1)),0))=$K34,"T","F"))</f>
        <v>T</v>
      </c>
      <c r="AK34" s="583">
        <f t="array" ref="AK34">IF($K34="","",SUM(IF(LEFT($AM34:$CN34,1)="s",1,0))-SUM(IF(RIGHT(LEFT($AM34:$CN34,2))="-",1,0)))</f>
        <v>0</v>
      </c>
      <c r="AL34" s="562">
        <f t="array" ref="AL34">IF($K34="","",SUM(IF(LEFT($AM34:$CN34,1)="X",1,0)))</f>
        <v>11</v>
      </c>
      <c r="AM34" s="668" t="s">
        <v>2881</v>
      </c>
      <c r="AN34" s="668"/>
      <c r="AO34" s="668" t="s">
        <v>2881</v>
      </c>
      <c r="AP34" s="668" t="s">
        <v>2881</v>
      </c>
      <c r="AQ34" s="668" t="s">
        <v>2881</v>
      </c>
      <c r="AR34" s="668" t="s">
        <v>2881</v>
      </c>
      <c r="AS34" s="668" t="s">
        <v>2138</v>
      </c>
      <c r="AT34" s="668" t="s">
        <v>2881</v>
      </c>
      <c r="AU34" s="651" t="s">
        <v>2881</v>
      </c>
      <c r="AV34" s="671" t="s">
        <v>2932</v>
      </c>
      <c r="AW34" s="671" t="s">
        <v>2931</v>
      </c>
      <c r="AX34" s="668"/>
      <c r="AY34" s="668"/>
      <c r="AZ34" s="668" t="s">
        <v>2884</v>
      </c>
      <c r="BA34" s="668"/>
      <c r="BB34" s="668" t="s">
        <v>2885</v>
      </c>
      <c r="BC34" s="668"/>
      <c r="BD34" s="668" t="s">
        <v>2884</v>
      </c>
      <c r="BE34" s="668" t="s">
        <v>2881</v>
      </c>
      <c r="BF34" s="668" t="s">
        <v>2213</v>
      </c>
      <c r="BG34" s="668" t="s">
        <v>2930</v>
      </c>
      <c r="BH34" s="668"/>
      <c r="BI34" s="668"/>
      <c r="BJ34" s="668"/>
      <c r="BK34" s="668"/>
      <c r="BL34" s="668" t="s">
        <v>2213</v>
      </c>
      <c r="BM34" s="668" t="s">
        <v>2138</v>
      </c>
      <c r="BN34" s="668"/>
      <c r="BO34" s="668" t="s">
        <v>2885</v>
      </c>
      <c r="BP34" s="668"/>
      <c r="BQ34" s="668"/>
      <c r="BR34" s="668" t="s">
        <v>2138</v>
      </c>
      <c r="BS34" s="668"/>
      <c r="BT34" s="672"/>
      <c r="BU34" s="672"/>
      <c r="BV34" s="672"/>
      <c r="BW34" s="672"/>
      <c r="BX34" s="673"/>
      <c r="BY34" s="673"/>
      <c r="BZ34" s="673"/>
      <c r="CA34" s="673"/>
      <c r="CB34" s="673"/>
      <c r="CC34" s="673"/>
      <c r="CD34" s="673"/>
    </row>
    <row r="35" spans="1:82" s="661" customFormat="1" ht="15" customHeight="1">
      <c r="A35" s="625">
        <v>42847</v>
      </c>
      <c r="B35" s="603"/>
      <c r="C35" s="603"/>
      <c r="D35" s="603"/>
      <c r="E35" s="603"/>
      <c r="F35" s="603"/>
      <c r="G35" s="585"/>
      <c r="H35" s="624" t="s">
        <v>1435</v>
      </c>
      <c r="I35" s="603" t="s">
        <v>2</v>
      </c>
      <c r="J35" s="603" t="s">
        <v>285</v>
      </c>
      <c r="K35" s="603">
        <v>3</v>
      </c>
      <c r="L35" s="603">
        <v>2</v>
      </c>
      <c r="M35" s="562" t="str">
        <f t="shared" si="7"/>
        <v>W</v>
      </c>
      <c r="N35" s="562">
        <f t="shared" si="8"/>
        <v>5</v>
      </c>
      <c r="O35" s="598">
        <f t="shared" si="14"/>
        <v>1</v>
      </c>
      <c r="P35" s="562" t="str">
        <f t="shared" si="9"/>
        <v>O</v>
      </c>
      <c r="Q35" s="586">
        <f t="shared" si="17"/>
        <v>-1.5</v>
      </c>
      <c r="R35" s="635">
        <f t="shared" si="18"/>
        <v>-1</v>
      </c>
      <c r="S35" s="600">
        <v>1.68</v>
      </c>
      <c r="T35" s="595">
        <f t="shared" si="12"/>
        <v>-0.67999999999999994</v>
      </c>
      <c r="U35" s="601">
        <v>3.24</v>
      </c>
      <c r="V35" s="595">
        <f t="shared" si="13"/>
        <v>1.7599999999999998</v>
      </c>
      <c r="W35" s="586">
        <f t="shared" si="16"/>
        <v>2.46</v>
      </c>
      <c r="X35" s="586">
        <f t="shared" si="15"/>
        <v>0.78000000000000025</v>
      </c>
      <c r="Y35" s="599">
        <v>23</v>
      </c>
      <c r="Z35" s="599">
        <v>7</v>
      </c>
      <c r="AA35" s="599">
        <v>11</v>
      </c>
      <c r="AB35" s="599">
        <v>3</v>
      </c>
      <c r="AC35" s="599">
        <v>64</v>
      </c>
      <c r="AD35" s="599">
        <v>36</v>
      </c>
      <c r="AE35" s="599">
        <v>3421</v>
      </c>
      <c r="AF35" s="562"/>
      <c r="AG35" s="562"/>
      <c r="AH35" s="562"/>
      <c r="AJ35" s="758" t="str">
        <f t="array" ref="AJ35">IF($K35="","",IF(SUM(IF(ISNUMBER(VALUE(RIGHT($AM35:$CN35,1))),VALUE(RIGHT($AM35:$CN35,1)),0))=$K35,"T","F"))</f>
        <v>T</v>
      </c>
      <c r="AK35" s="583">
        <f t="array" ref="AK35">IF($K35="","",SUM(IF(LEFT($AM35:$CN35,1)="s",1,0))-SUM(IF(RIGHT(LEFT($AM35:$CN35,2))="-",1,0)))</f>
        <v>0</v>
      </c>
      <c r="AL35" s="562">
        <f t="array" ref="AL35">IF($K35="","",SUM(IF(LEFT($AM35:$CN35,1)="X",1,0)))</f>
        <v>11</v>
      </c>
      <c r="AM35" s="668" t="s">
        <v>3002</v>
      </c>
      <c r="AN35" s="668"/>
      <c r="AO35" s="668" t="s">
        <v>3002</v>
      </c>
      <c r="AP35" s="668" t="s">
        <v>3002</v>
      </c>
      <c r="AQ35" s="669" t="s">
        <v>3002</v>
      </c>
      <c r="AR35" s="668" t="s">
        <v>3002</v>
      </c>
      <c r="AS35" s="669" t="s">
        <v>3004</v>
      </c>
      <c r="AT35" s="671" t="s">
        <v>3007</v>
      </c>
      <c r="AU35" s="651" t="s">
        <v>3002</v>
      </c>
      <c r="AV35" s="671" t="s">
        <v>3006</v>
      </c>
      <c r="AW35" s="671" t="s">
        <v>3006</v>
      </c>
      <c r="AX35" s="671"/>
      <c r="AY35" s="668"/>
      <c r="AZ35" s="668" t="s">
        <v>3005</v>
      </c>
      <c r="BA35" s="668"/>
      <c r="BB35" s="668" t="s">
        <v>3005</v>
      </c>
      <c r="BC35" s="668"/>
      <c r="BD35" s="668" t="s">
        <v>3005</v>
      </c>
      <c r="BE35" s="668" t="s">
        <v>3003</v>
      </c>
      <c r="BF35" s="668" t="s">
        <v>2213</v>
      </c>
      <c r="BG35" s="668"/>
      <c r="BH35" s="668"/>
      <c r="BI35" s="668" t="s">
        <v>3004</v>
      </c>
      <c r="BJ35" s="671"/>
      <c r="BK35" s="668"/>
      <c r="BL35" s="668" t="s">
        <v>2213</v>
      </c>
      <c r="BM35" s="668" t="s">
        <v>3005</v>
      </c>
      <c r="BN35" s="668"/>
      <c r="BO35" s="668" t="s">
        <v>3005</v>
      </c>
      <c r="BP35" s="668"/>
      <c r="BQ35" s="668"/>
      <c r="BR35" s="671" t="s">
        <v>3006</v>
      </c>
      <c r="BS35" s="668"/>
      <c r="BT35" s="672"/>
      <c r="BU35" s="672"/>
      <c r="BV35" s="672"/>
      <c r="BW35" s="672"/>
      <c r="BX35" s="673"/>
      <c r="BY35" s="673"/>
      <c r="BZ35" s="673"/>
      <c r="CA35" s="673"/>
      <c r="CB35" s="673"/>
      <c r="CC35" s="673"/>
      <c r="CD35" s="673"/>
    </row>
    <row r="36" spans="1:82" s="661" customFormat="1" ht="15" customHeight="1">
      <c r="A36" s="626">
        <v>42851</v>
      </c>
      <c r="B36" s="596"/>
      <c r="C36" s="596"/>
      <c r="D36" s="596"/>
      <c r="E36" s="596"/>
      <c r="F36" s="596"/>
      <c r="G36" s="591"/>
      <c r="H36" s="623" t="s">
        <v>3157</v>
      </c>
      <c r="I36" s="596" t="s">
        <v>2</v>
      </c>
      <c r="J36" s="596" t="s">
        <v>1436</v>
      </c>
      <c r="K36" s="596">
        <v>6</v>
      </c>
      <c r="L36" s="596">
        <v>1</v>
      </c>
      <c r="M36" s="562" t="str">
        <f t="shared" si="7"/>
        <v>W</v>
      </c>
      <c r="N36" s="562">
        <f t="shared" si="8"/>
        <v>7</v>
      </c>
      <c r="O36" s="598">
        <f t="shared" si="14"/>
        <v>5</v>
      </c>
      <c r="P36" s="562" t="str">
        <f t="shared" si="9"/>
        <v>O</v>
      </c>
      <c r="Q36" s="586" t="str">
        <f t="shared" si="17"/>
        <v/>
      </c>
      <c r="R36" s="635" t="str">
        <f t="shared" si="18"/>
        <v/>
      </c>
      <c r="S36" s="600"/>
      <c r="T36" s="595" t="str">
        <f t="shared" si="12"/>
        <v/>
      </c>
      <c r="U36" s="601"/>
      <c r="V36" s="595" t="str">
        <f t="shared" si="13"/>
        <v/>
      </c>
      <c r="W36" s="586" t="str">
        <f t="shared" si="16"/>
        <v/>
      </c>
      <c r="X36" s="586" t="str">
        <f t="shared" si="15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IF($K36="","",IF(SUM(IF(ISNUMBER(VALUE(RIGHT($AM36:$CN36,1))),VALUE(RIGHT($AM36:$CN36,1)),0))=$K36,"T","F"))</f>
        <v>T</v>
      </c>
      <c r="AK36" s="583">
        <f t="array" ref="AK36">IF($K36="","",SUM(IF(LEFT($AM36:$CN36,1)="s",1,0))-SUM(IF(RIGHT(LEFT($AM36:$CN36,2))="-",1,0)))</f>
        <v>0</v>
      </c>
      <c r="AL36" s="562">
        <f t="array" ref="AL36">IF($K36="","",SUM(IF(LEFT($AM36:$CN36,1)="X",1,0)))</f>
        <v>11</v>
      </c>
      <c r="AM36" s="668" t="s">
        <v>3080</v>
      </c>
      <c r="AN36" s="668"/>
      <c r="AO36" s="668" t="s">
        <v>3089</v>
      </c>
      <c r="AP36" s="668" t="s">
        <v>3081</v>
      </c>
      <c r="AQ36" s="668" t="s">
        <v>3080</v>
      </c>
      <c r="AR36" s="668"/>
      <c r="AS36" s="668" t="s">
        <v>3080</v>
      </c>
      <c r="AT36" s="668" t="s">
        <v>3080</v>
      </c>
      <c r="AU36" s="668" t="s">
        <v>3085</v>
      </c>
      <c r="AV36" s="668" t="s">
        <v>3088</v>
      </c>
      <c r="AW36" s="668" t="s">
        <v>3087</v>
      </c>
      <c r="AX36" s="668"/>
      <c r="AY36" s="668"/>
      <c r="AZ36" s="668" t="s">
        <v>3089</v>
      </c>
      <c r="BA36" s="668"/>
      <c r="BB36" s="668" t="s">
        <v>3081</v>
      </c>
      <c r="BC36" s="668" t="s">
        <v>3090</v>
      </c>
      <c r="BD36" s="668" t="s">
        <v>3089</v>
      </c>
      <c r="BE36" s="668"/>
      <c r="BF36" s="668" t="s">
        <v>2213</v>
      </c>
      <c r="BG36" s="668" t="s">
        <v>3086</v>
      </c>
      <c r="BH36" s="668"/>
      <c r="BI36" s="668" t="s">
        <v>3080</v>
      </c>
      <c r="BJ36" s="668"/>
      <c r="BK36" s="668"/>
      <c r="BL36" s="668" t="s">
        <v>2213</v>
      </c>
      <c r="BM36" s="668" t="s">
        <v>3084</v>
      </c>
      <c r="BN36" s="668"/>
      <c r="BO36" s="668" t="s">
        <v>3083</v>
      </c>
      <c r="BP36" s="668"/>
      <c r="BQ36" s="668"/>
      <c r="BR36" s="668" t="s">
        <v>3082</v>
      </c>
      <c r="BS36" s="668"/>
      <c r="BT36" s="672"/>
      <c r="BU36" s="672"/>
      <c r="BV36" s="672"/>
      <c r="BW36" s="672"/>
      <c r="BX36" s="673"/>
      <c r="BY36" s="673"/>
      <c r="BZ36" s="673"/>
      <c r="CA36" s="673"/>
      <c r="CB36" s="673"/>
      <c r="CC36" s="673"/>
      <c r="CD36" s="673"/>
    </row>
    <row r="37" spans="1:82" s="661" customFormat="1" ht="15" customHeight="1">
      <c r="A37" s="625">
        <v>42855</v>
      </c>
      <c r="B37" s="603"/>
      <c r="C37" s="603"/>
      <c r="D37" s="603"/>
      <c r="E37" s="603"/>
      <c r="F37" s="603"/>
      <c r="G37" s="585"/>
      <c r="H37" s="624" t="s">
        <v>1204</v>
      </c>
      <c r="I37" s="603" t="s">
        <v>3</v>
      </c>
      <c r="J37" s="603" t="s">
        <v>285</v>
      </c>
      <c r="K37" s="603">
        <v>0</v>
      </c>
      <c r="L37" s="603">
        <v>1</v>
      </c>
      <c r="M37" s="562" t="str">
        <f t="shared" si="7"/>
        <v>L</v>
      </c>
      <c r="N37" s="562">
        <f t="shared" si="8"/>
        <v>1</v>
      </c>
      <c r="O37" s="598">
        <f t="shared" si="14"/>
        <v>-1</v>
      </c>
      <c r="P37" s="562" t="str">
        <f t="shared" si="9"/>
        <v>U</v>
      </c>
      <c r="Q37" s="586">
        <f t="shared" si="17"/>
        <v>-1.5</v>
      </c>
      <c r="R37" s="635">
        <f t="shared" si="18"/>
        <v>-1</v>
      </c>
      <c r="S37" s="600">
        <v>1.66</v>
      </c>
      <c r="T37" s="595">
        <f t="shared" si="12"/>
        <v>-2.66</v>
      </c>
      <c r="U37" s="601">
        <v>3.02</v>
      </c>
      <c r="V37" s="595">
        <f t="shared" si="13"/>
        <v>-2.02</v>
      </c>
      <c r="W37" s="586">
        <f t="shared" si="16"/>
        <v>2.34</v>
      </c>
      <c r="X37" s="586">
        <f t="shared" si="15"/>
        <v>0.68000000000000016</v>
      </c>
      <c r="Y37" s="599">
        <v>22</v>
      </c>
      <c r="Z37" s="599">
        <v>9</v>
      </c>
      <c r="AA37" s="599">
        <v>3</v>
      </c>
      <c r="AB37" s="599">
        <v>2</v>
      </c>
      <c r="AC37" s="599">
        <v>66</v>
      </c>
      <c r="AD37" s="599">
        <v>34</v>
      </c>
      <c r="AE37" s="599">
        <v>3421</v>
      </c>
      <c r="AF37" s="562"/>
      <c r="AG37" s="562"/>
      <c r="AH37" s="562"/>
      <c r="AJ37" s="758" t="str">
        <f t="array" ref="AJ37">IF($K37="","",IF(SUM(IF(ISNUMBER(VALUE(RIGHT($AM37:$CN37,1))),VALUE(RIGHT($AM37:$CN37,1)),0))=$K37,"T","F"))</f>
        <v>T</v>
      </c>
      <c r="AK37" s="583">
        <f t="array" ref="AK37">IF($K37="","",SUM(IF(LEFT($AM37:$CN37,1)="s",1,0))-SUM(IF(RIGHT(LEFT($AM37:$CN37,2))="-",1,0)))</f>
        <v>0</v>
      </c>
      <c r="AL37" s="562">
        <f t="array" ref="AL37">IF($K37="","",SUM(IF(LEFT($AM37:$CN37,1)="X",1,0)))</f>
        <v>11</v>
      </c>
      <c r="AM37" s="668" t="s">
        <v>3170</v>
      </c>
      <c r="AN37" s="668"/>
      <c r="AO37" s="668" t="s">
        <v>3170</v>
      </c>
      <c r="AP37" s="668" t="s">
        <v>3170</v>
      </c>
      <c r="AQ37" s="668" t="s">
        <v>3170</v>
      </c>
      <c r="AR37" s="668" t="s">
        <v>3170</v>
      </c>
      <c r="AS37" s="668" t="s">
        <v>3159</v>
      </c>
      <c r="AT37" s="668" t="s">
        <v>3172</v>
      </c>
      <c r="AU37" s="651" t="s">
        <v>3172</v>
      </c>
      <c r="AV37" s="669" t="s">
        <v>3170</v>
      </c>
      <c r="AW37" s="668" t="s">
        <v>3170</v>
      </c>
      <c r="AX37" s="668"/>
      <c r="AY37" s="668"/>
      <c r="AZ37" s="668" t="s">
        <v>2139</v>
      </c>
      <c r="BA37" s="668"/>
      <c r="BB37" s="668" t="s">
        <v>2139</v>
      </c>
      <c r="BC37" s="668"/>
      <c r="BD37" s="668" t="s">
        <v>2139</v>
      </c>
      <c r="BE37" s="668" t="s">
        <v>3172</v>
      </c>
      <c r="BF37" s="668" t="s">
        <v>2213</v>
      </c>
      <c r="BG37" s="668"/>
      <c r="BH37" s="668"/>
      <c r="BI37" s="668" t="s">
        <v>3159</v>
      </c>
      <c r="BJ37" s="668"/>
      <c r="BK37" s="668" t="s">
        <v>2139</v>
      </c>
      <c r="BL37" s="668" t="s">
        <v>2213</v>
      </c>
      <c r="BM37" s="668" t="s">
        <v>3159</v>
      </c>
      <c r="BN37" s="668"/>
      <c r="BO37" s="668"/>
      <c r="BP37" s="668"/>
      <c r="BQ37" s="668"/>
      <c r="BR37" s="668" t="s">
        <v>3170</v>
      </c>
      <c r="BS37" s="668"/>
      <c r="BT37" s="672"/>
      <c r="BU37" s="672"/>
      <c r="BV37" s="672"/>
      <c r="BW37" s="672"/>
      <c r="BX37" s="673"/>
      <c r="BY37" s="673"/>
      <c r="BZ37" s="673"/>
      <c r="CA37" s="673"/>
      <c r="CB37" s="673"/>
      <c r="CC37" s="673"/>
      <c r="CD37" s="673"/>
    </row>
    <row r="38" spans="1:82" s="661" customFormat="1" ht="15" customHeight="1">
      <c r="A38" s="625">
        <v>42859</v>
      </c>
      <c r="B38" s="603"/>
      <c r="C38" s="603"/>
      <c r="D38" s="603"/>
      <c r="E38" s="603"/>
      <c r="F38" s="603"/>
      <c r="G38" s="585"/>
      <c r="H38" s="624" t="s">
        <v>255</v>
      </c>
      <c r="I38" s="603" t="s">
        <v>2</v>
      </c>
      <c r="J38" s="603" t="s">
        <v>285</v>
      </c>
      <c r="K38" s="603">
        <v>0</v>
      </c>
      <c r="L38" s="603">
        <v>1</v>
      </c>
      <c r="M38" s="562" t="str">
        <f t="shared" si="7"/>
        <v>L</v>
      </c>
      <c r="N38" s="562">
        <f t="shared" si="8"/>
        <v>1</v>
      </c>
      <c r="O38" s="598">
        <f t="shared" si="14"/>
        <v>-1</v>
      </c>
      <c r="P38" s="562" t="str">
        <f t="shared" si="9"/>
        <v>U</v>
      </c>
      <c r="Q38" s="586">
        <f t="shared" si="17"/>
        <v>-0.5</v>
      </c>
      <c r="R38" s="635">
        <f t="shared" si="18"/>
        <v>-1</v>
      </c>
      <c r="S38" s="600">
        <v>0.49</v>
      </c>
      <c r="T38" s="595">
        <f t="shared" si="12"/>
        <v>-1.49</v>
      </c>
      <c r="U38" s="601">
        <v>2.86</v>
      </c>
      <c r="V38" s="595">
        <f t="shared" si="13"/>
        <v>-1.8599999999999999</v>
      </c>
      <c r="W38" s="586">
        <f t="shared" si="16"/>
        <v>1.6749999999999998</v>
      </c>
      <c r="X38" s="586">
        <f t="shared" si="15"/>
        <v>1.1850000000000001</v>
      </c>
      <c r="Y38" s="599">
        <v>13</v>
      </c>
      <c r="Z38" s="599">
        <v>11</v>
      </c>
      <c r="AA38" s="599">
        <v>2</v>
      </c>
      <c r="AB38" s="599">
        <v>3</v>
      </c>
      <c r="AC38" s="599">
        <v>64</v>
      </c>
      <c r="AD38" s="599">
        <v>36</v>
      </c>
      <c r="AE38" s="599">
        <v>3421</v>
      </c>
      <c r="AF38" s="562"/>
      <c r="AG38" s="562"/>
      <c r="AH38" s="562"/>
      <c r="AJ38" s="758" t="str">
        <f t="array" ref="AJ38">IF($K38="","",IF(SUM(IF(ISNUMBER(VALUE(RIGHT($AM38:$CN38,1))),VALUE(RIGHT($AM38:$CN38,1)),0))=$K38,"T","F"))</f>
        <v>T</v>
      </c>
      <c r="AK38" s="583">
        <f t="array" ref="AK38">IF($K38="","",SUM(IF(LEFT($AM38:$CN38,1)="s",1,0))-SUM(IF(RIGHT(LEFT($AM38:$CN38,2))="-",1,0)))</f>
        <v>0</v>
      </c>
      <c r="AL38" s="562">
        <f t="array" ref="AL38">IF($K38="","",SUM(IF(LEFT($AM38:$CN38,1)="X",1,0)))</f>
        <v>11</v>
      </c>
      <c r="AM38" s="668" t="s">
        <v>3274</v>
      </c>
      <c r="AN38" s="668"/>
      <c r="AO38" s="668" t="s">
        <v>2213</v>
      </c>
      <c r="AP38" s="668" t="s">
        <v>3275</v>
      </c>
      <c r="AQ38" s="668" t="s">
        <v>3274</v>
      </c>
      <c r="AR38" s="668" t="s">
        <v>3274</v>
      </c>
      <c r="AS38" s="669" t="s">
        <v>2137</v>
      </c>
      <c r="AT38" s="668" t="s">
        <v>2213</v>
      </c>
      <c r="AU38" s="651" t="s">
        <v>2137</v>
      </c>
      <c r="AV38" s="668" t="s">
        <v>3274</v>
      </c>
      <c r="AW38" s="669" t="s">
        <v>2137</v>
      </c>
      <c r="AX38" s="668"/>
      <c r="AY38" s="668"/>
      <c r="AZ38" s="668" t="s">
        <v>3326</v>
      </c>
      <c r="BA38" s="668"/>
      <c r="BB38" s="668" t="s">
        <v>3274</v>
      </c>
      <c r="BC38" s="668" t="s">
        <v>3326</v>
      </c>
      <c r="BD38" s="668" t="s">
        <v>3326</v>
      </c>
      <c r="BE38" s="669" t="s">
        <v>3274</v>
      </c>
      <c r="BF38" s="668" t="s">
        <v>2213</v>
      </c>
      <c r="BG38" s="668" t="s">
        <v>3326</v>
      </c>
      <c r="BH38" s="671"/>
      <c r="BI38" s="668" t="s">
        <v>3325</v>
      </c>
      <c r="BJ38" s="668"/>
      <c r="BK38" s="668"/>
      <c r="BL38" s="668" t="s">
        <v>2213</v>
      </c>
      <c r="BM38" s="668" t="s">
        <v>3325</v>
      </c>
      <c r="BN38" s="668"/>
      <c r="BO38" s="668" t="s">
        <v>2138</v>
      </c>
      <c r="BP38" s="668"/>
      <c r="BQ38" s="668"/>
      <c r="BR38" s="668" t="s">
        <v>3274</v>
      </c>
      <c r="BS38" s="668"/>
      <c r="BT38" s="672"/>
      <c r="BU38" s="672"/>
      <c r="BV38" s="672"/>
      <c r="BW38" s="672"/>
      <c r="BX38" s="673"/>
      <c r="BY38" s="673"/>
      <c r="BZ38" s="673"/>
      <c r="CA38" s="673"/>
      <c r="CB38" s="673"/>
      <c r="CC38" s="673"/>
      <c r="CD38" s="673"/>
    </row>
    <row r="39" spans="1:82" s="661" customFormat="1" ht="15" customHeight="1">
      <c r="A39" s="626">
        <v>42865</v>
      </c>
      <c r="B39" s="596"/>
      <c r="C39" s="596"/>
      <c r="D39" s="596"/>
      <c r="E39" s="596"/>
      <c r="F39" s="596"/>
      <c r="G39" s="591"/>
      <c r="H39" s="623" t="s">
        <v>1442</v>
      </c>
      <c r="I39" s="596" t="s">
        <v>3</v>
      </c>
      <c r="J39" s="596" t="s">
        <v>1436</v>
      </c>
      <c r="K39" s="596">
        <v>0</v>
      </c>
      <c r="L39" s="596">
        <v>1</v>
      </c>
      <c r="M39" s="562" t="str">
        <f t="shared" si="7"/>
        <v>L</v>
      </c>
      <c r="N39" s="562">
        <f t="shared" si="8"/>
        <v>1</v>
      </c>
      <c r="O39" s="598">
        <f t="shared" si="14"/>
        <v>-1</v>
      </c>
      <c r="P39" s="562" t="str">
        <f t="shared" si="9"/>
        <v>U</v>
      </c>
      <c r="Q39" s="586" t="str">
        <f t="shared" si="17"/>
        <v/>
      </c>
      <c r="R39" s="635" t="str">
        <f t="shared" si="18"/>
        <v/>
      </c>
      <c r="S39" s="600"/>
      <c r="T39" s="595" t="str">
        <f t="shared" si="12"/>
        <v/>
      </c>
      <c r="U39" s="601"/>
      <c r="V39" s="595" t="str">
        <f t="shared" si="13"/>
        <v/>
      </c>
      <c r="W39" s="586" t="str">
        <f>IF(S39="","",(S39+U39)/2)</f>
        <v/>
      </c>
      <c r="X39" s="586" t="str">
        <f>IF(W39="","",U39-W39)</f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IF($K39="","",IF(SUM(IF(ISNUMBER(VALUE(RIGHT($AM39:$CN39,1))),VALUE(RIGHT($AM39:$CN39,1)),0))=$K39,"T","F"))</f>
        <v>T</v>
      </c>
      <c r="AK39" s="583">
        <f t="array" ref="AK39">IF($K39="","",SUM(IF(LEFT($AM39:$CN39,1)="s",1,0))-SUM(IF(RIGHT(LEFT($AM39:$CN39,2))="-",1,0)))</f>
        <v>0</v>
      </c>
      <c r="AL39" s="562">
        <f t="array" ref="AL39">IF($K39="","",SUM(IF(LEFT($AM39:$CN39,1)="X",1,0)))</f>
        <v>11</v>
      </c>
      <c r="AM39" s="668"/>
      <c r="AN39" s="668"/>
      <c r="AO39" s="668" t="s">
        <v>2213</v>
      </c>
      <c r="AP39" s="668" t="s">
        <v>2474</v>
      </c>
      <c r="AQ39" s="668" t="s">
        <v>126</v>
      </c>
      <c r="AR39" s="668" t="s">
        <v>126</v>
      </c>
      <c r="AS39" s="668" t="s">
        <v>3420</v>
      </c>
      <c r="AT39" s="668" t="s">
        <v>2213</v>
      </c>
      <c r="AU39" s="651" t="s">
        <v>126</v>
      </c>
      <c r="AV39" s="668" t="s">
        <v>126</v>
      </c>
      <c r="AW39" s="668" t="s">
        <v>126</v>
      </c>
      <c r="AX39" s="668" t="s">
        <v>126</v>
      </c>
      <c r="AY39" s="668" t="s">
        <v>2472</v>
      </c>
      <c r="AZ39" s="668" t="s">
        <v>2474</v>
      </c>
      <c r="BA39" s="668" t="s">
        <v>126</v>
      </c>
      <c r="BB39" s="668" t="s">
        <v>2474</v>
      </c>
      <c r="BC39" s="668" t="s">
        <v>3419</v>
      </c>
      <c r="BD39" s="668" t="s">
        <v>2472</v>
      </c>
      <c r="BE39" s="668" t="s">
        <v>2474</v>
      </c>
      <c r="BF39" s="668" t="s">
        <v>3421</v>
      </c>
      <c r="BG39" s="669" t="s">
        <v>2013</v>
      </c>
      <c r="BH39" s="668" t="s">
        <v>2472</v>
      </c>
      <c r="BI39" s="668" t="s">
        <v>2474</v>
      </c>
      <c r="BJ39" s="668" t="s">
        <v>2472</v>
      </c>
      <c r="BK39" s="668" t="s">
        <v>3421</v>
      </c>
      <c r="BL39" s="669" t="s">
        <v>2474</v>
      </c>
      <c r="BM39" s="668" t="s">
        <v>2474</v>
      </c>
      <c r="BN39" s="668" t="s">
        <v>3421</v>
      </c>
      <c r="BO39" s="668" t="s">
        <v>2474</v>
      </c>
      <c r="BP39" s="668"/>
      <c r="BQ39" s="668"/>
      <c r="BR39" s="668" t="s">
        <v>126</v>
      </c>
      <c r="BS39" s="668"/>
      <c r="BT39" s="672"/>
      <c r="BU39" s="672"/>
      <c r="BV39" s="672"/>
      <c r="BW39" s="672"/>
      <c r="BX39" s="673"/>
      <c r="BY39" s="673"/>
      <c r="BZ39" s="673"/>
      <c r="CA39" s="673"/>
      <c r="CB39" s="673"/>
      <c r="CC39" s="673"/>
      <c r="CD39" s="673"/>
    </row>
    <row r="40" spans="1:82" s="661" customFormat="1" ht="15" customHeight="1">
      <c r="A40" s="625">
        <v>42869</v>
      </c>
      <c r="B40" s="603"/>
      <c r="C40" s="603"/>
      <c r="D40" s="603"/>
      <c r="E40" s="603"/>
      <c r="F40" s="603"/>
      <c r="G40" s="585"/>
      <c r="H40" s="624" t="s">
        <v>234</v>
      </c>
      <c r="I40" s="603" t="s">
        <v>3</v>
      </c>
      <c r="J40" s="603" t="s">
        <v>285</v>
      </c>
      <c r="K40" s="603">
        <v>6</v>
      </c>
      <c r="L40" s="603">
        <v>1</v>
      </c>
      <c r="M40" s="562" t="str">
        <f t="shared" si="7"/>
        <v>W</v>
      </c>
      <c r="N40" s="562">
        <f t="shared" si="8"/>
        <v>7</v>
      </c>
      <c r="O40" s="598">
        <f t="shared" si="14"/>
        <v>5</v>
      </c>
      <c r="P40" s="562" t="str">
        <f t="shared" si="9"/>
        <v>O</v>
      </c>
      <c r="Q40" s="586">
        <f t="shared" si="17"/>
        <v>-1.25</v>
      </c>
      <c r="R40" s="635">
        <f t="shared" si="18"/>
        <v>1</v>
      </c>
      <c r="S40" s="600">
        <v>1.33</v>
      </c>
      <c r="T40" s="595">
        <f t="shared" si="12"/>
        <v>3.67</v>
      </c>
      <c r="U40" s="601">
        <v>3.05</v>
      </c>
      <c r="V40" s="595">
        <f t="shared" si="13"/>
        <v>3.95</v>
      </c>
      <c r="W40" s="586">
        <f>IF(S40="","",(S40+U40)/2)</f>
        <v>2.19</v>
      </c>
      <c r="X40" s="586">
        <f>IF(W40="","",U40-W40)</f>
        <v>0.85999999999999988</v>
      </c>
      <c r="Y40" s="599">
        <v>19</v>
      </c>
      <c r="Z40" s="599">
        <v>18</v>
      </c>
      <c r="AA40" s="599">
        <v>9</v>
      </c>
      <c r="AB40" s="599">
        <v>5</v>
      </c>
      <c r="AC40" s="599">
        <v>61</v>
      </c>
      <c r="AD40" s="599">
        <v>39</v>
      </c>
      <c r="AE40" s="599">
        <v>3421</v>
      </c>
      <c r="AF40" s="562"/>
      <c r="AG40" s="562"/>
      <c r="AH40" s="562"/>
      <c r="AJ40" s="758" t="str">
        <f t="array" ref="AJ40">IF($K40="","",IF(SUM(IF(ISNUMBER(VALUE(RIGHT($AM40:$CN40,1))),VALUE(RIGHT($AM40:$CN40,1)),0))=$K40,"T","F"))</f>
        <v>T</v>
      </c>
      <c r="AK40" s="583">
        <f t="array" ref="AK40">IF($K40="","",SUM(IF(LEFT($AM40:$CN40,1)="s",1,0))-SUM(IF(RIGHT(LEFT($AM40:$CN40,2))="-",1,0)))</f>
        <v>0</v>
      </c>
      <c r="AL40" s="562">
        <f t="array" ref="AL40">IF($K40="","",SUM(IF(LEFT($AM40:$CN40,1)="X",1,0)))</f>
        <v>11</v>
      </c>
      <c r="AM40" s="668" t="s">
        <v>3480</v>
      </c>
      <c r="AN40" s="668"/>
      <c r="AO40" s="671" t="s">
        <v>3522</v>
      </c>
      <c r="AP40" s="671" t="s">
        <v>3522</v>
      </c>
      <c r="AQ40" s="668" t="s">
        <v>3460</v>
      </c>
      <c r="AR40" s="668" t="s">
        <v>3480</v>
      </c>
      <c r="AS40" s="668" t="s">
        <v>3523</v>
      </c>
      <c r="AT40" s="671" t="s">
        <v>3527</v>
      </c>
      <c r="AU40" s="652" t="s">
        <v>3520</v>
      </c>
      <c r="AV40" s="668" t="s">
        <v>3481</v>
      </c>
      <c r="AW40" s="671" t="s">
        <v>3521</v>
      </c>
      <c r="AX40" s="671">
        <v>1</v>
      </c>
      <c r="AY40" s="668"/>
      <c r="AZ40" s="668" t="s">
        <v>3525</v>
      </c>
      <c r="BA40" s="668"/>
      <c r="BB40" s="668" t="s">
        <v>3526</v>
      </c>
      <c r="BC40" s="668"/>
      <c r="BD40" s="668"/>
      <c r="BE40" s="671" t="s">
        <v>2313</v>
      </c>
      <c r="BF40" s="668"/>
      <c r="BG40" s="668"/>
      <c r="BH40" s="668"/>
      <c r="BI40" s="669" t="s">
        <v>3480</v>
      </c>
      <c r="BJ40" s="668"/>
      <c r="BK40" s="668" t="s">
        <v>3525</v>
      </c>
      <c r="BL40" s="681" t="s">
        <v>3524</v>
      </c>
      <c r="BM40" s="668" t="s">
        <v>3523</v>
      </c>
      <c r="BN40" s="668"/>
      <c r="BO40" s="668" t="s">
        <v>3525</v>
      </c>
      <c r="BP40" s="668"/>
      <c r="BQ40" s="668"/>
      <c r="BR40" s="671" t="s">
        <v>3522</v>
      </c>
      <c r="BS40" s="668"/>
      <c r="BT40" s="672"/>
      <c r="BU40" s="672"/>
      <c r="BV40" s="672"/>
      <c r="BW40" s="672"/>
      <c r="BX40" s="673"/>
      <c r="BY40" s="673"/>
      <c r="BZ40" s="673"/>
      <c r="CA40" s="673"/>
      <c r="CB40" s="673"/>
      <c r="CC40" s="673"/>
      <c r="CD40" s="673"/>
    </row>
    <row r="41" spans="1:82" s="661" customFormat="1" ht="15" customHeight="1">
      <c r="A41" s="625">
        <v>42875</v>
      </c>
      <c r="B41" s="603"/>
      <c r="C41" s="603"/>
      <c r="D41" s="603"/>
      <c r="E41" s="603"/>
      <c r="F41" s="603"/>
      <c r="G41" s="585"/>
      <c r="H41" s="624" t="s">
        <v>262</v>
      </c>
      <c r="I41" s="603" t="s">
        <v>2</v>
      </c>
      <c r="J41" s="603" t="s">
        <v>285</v>
      </c>
      <c r="K41" s="603">
        <v>3</v>
      </c>
      <c r="L41" s="603">
        <v>3</v>
      </c>
      <c r="M41" s="562" t="str">
        <f t="shared" si="7"/>
        <v>D</v>
      </c>
      <c r="N41" s="562">
        <f t="shared" si="8"/>
        <v>6</v>
      </c>
      <c r="O41" s="598">
        <f t="shared" si="14"/>
        <v>0</v>
      </c>
      <c r="P41" s="562" t="str">
        <f t="shared" si="9"/>
        <v>O</v>
      </c>
      <c r="Q41" s="586">
        <f t="shared" si="17"/>
        <v>-1.5</v>
      </c>
      <c r="R41" s="635">
        <f t="shared" si="18"/>
        <v>-1</v>
      </c>
      <c r="S41" s="600">
        <v>1.69</v>
      </c>
      <c r="T41" s="595">
        <f t="shared" si="12"/>
        <v>-1.69</v>
      </c>
      <c r="U41" s="601">
        <v>3.42</v>
      </c>
      <c r="V41" s="595">
        <f t="shared" si="13"/>
        <v>2.58</v>
      </c>
      <c r="W41" s="586">
        <f>IF(S41="","",(S41+U41)/2)</f>
        <v>2.5549999999999997</v>
      </c>
      <c r="X41" s="586">
        <f>IF(W41="","",U41-W41)</f>
        <v>0.86500000000000021</v>
      </c>
      <c r="Y41" s="599">
        <v>20</v>
      </c>
      <c r="Z41" s="599">
        <v>21</v>
      </c>
      <c r="AA41" s="599">
        <v>6</v>
      </c>
      <c r="AB41" s="599">
        <v>9</v>
      </c>
      <c r="AC41" s="599">
        <v>65</v>
      </c>
      <c r="AD41" s="599">
        <v>35</v>
      </c>
      <c r="AE41" s="599">
        <v>3421</v>
      </c>
      <c r="AF41" s="562"/>
      <c r="AG41" s="562"/>
      <c r="AH41" s="562"/>
      <c r="AJ41" s="758" t="str">
        <f t="array" ref="AJ41">IF($K41="","",IF(SUM(IF(ISNUMBER(VALUE(RIGHT($AM41:$CN41,1))),VALUE(RIGHT($AM41:$CN41,1)),0))=$K41,"T","F"))</f>
        <v>T</v>
      </c>
      <c r="AK41" s="583">
        <f t="array" ref="AK41">IF($K41="","",SUM(IF(LEFT($AM41:$CN41,1)="s",1,0))-SUM(IF(RIGHT(LEFT($AM41:$CN41,2))="-",1,0)))</f>
        <v>0</v>
      </c>
      <c r="AL41" s="562">
        <f t="array" ref="AL41">IF($K41="","",SUM(IF(LEFT($AM41:$CN41,1)="X",1,0)))</f>
        <v>11</v>
      </c>
      <c r="AM41" s="668" t="s">
        <v>2474</v>
      </c>
      <c r="AN41" s="668"/>
      <c r="AO41" s="668" t="s">
        <v>2474</v>
      </c>
      <c r="AP41" s="668" t="s">
        <v>2474</v>
      </c>
      <c r="AQ41" s="668" t="s">
        <v>2621</v>
      </c>
      <c r="AR41" s="668" t="s">
        <v>2474</v>
      </c>
      <c r="AS41" s="668" t="s">
        <v>2472</v>
      </c>
      <c r="AT41" s="668" t="s">
        <v>3623</v>
      </c>
      <c r="AU41" s="651" t="s">
        <v>2474</v>
      </c>
      <c r="AV41" s="668" t="s">
        <v>2213</v>
      </c>
      <c r="AW41" s="671" t="s">
        <v>3625</v>
      </c>
      <c r="AX41" s="668" t="s">
        <v>126</v>
      </c>
      <c r="AY41" s="668" t="s">
        <v>126</v>
      </c>
      <c r="AZ41" s="668" t="s">
        <v>2472</v>
      </c>
      <c r="BA41" s="668" t="s">
        <v>126</v>
      </c>
      <c r="BB41" s="668" t="s">
        <v>2472</v>
      </c>
      <c r="BC41" s="668" t="s">
        <v>126</v>
      </c>
      <c r="BD41" s="668" t="s">
        <v>126</v>
      </c>
      <c r="BE41" s="668" t="s">
        <v>2474</v>
      </c>
      <c r="BF41" s="668" t="s">
        <v>2472</v>
      </c>
      <c r="BG41" s="668" t="s">
        <v>126</v>
      </c>
      <c r="BH41" s="668" t="s">
        <v>126</v>
      </c>
      <c r="BI41" s="671" t="s">
        <v>3626</v>
      </c>
      <c r="BJ41" s="668" t="s">
        <v>126</v>
      </c>
      <c r="BK41" s="668" t="s">
        <v>3624</v>
      </c>
      <c r="BL41" s="668" t="s">
        <v>3624</v>
      </c>
      <c r="BM41" s="669" t="s">
        <v>3623</v>
      </c>
      <c r="BN41" s="668" t="s">
        <v>126</v>
      </c>
      <c r="BO41" s="668" t="s">
        <v>3624</v>
      </c>
      <c r="BP41" s="668"/>
      <c r="BQ41" s="668"/>
      <c r="BR41" s="671" t="s">
        <v>3627</v>
      </c>
      <c r="BS41" s="668"/>
      <c r="BT41" s="672"/>
      <c r="BU41" s="672"/>
      <c r="BV41" s="672"/>
      <c r="BW41" s="672"/>
      <c r="BX41" s="673"/>
      <c r="BY41" s="673"/>
      <c r="BZ41" s="673"/>
      <c r="CA41" s="673"/>
      <c r="CB41" s="673"/>
      <c r="CC41" s="673"/>
      <c r="CD41" s="673"/>
    </row>
    <row r="42" spans="1:82" s="661" customFormat="1" ht="15" customHeight="1">
      <c r="A42" s="626">
        <v>42879</v>
      </c>
      <c r="B42" s="596"/>
      <c r="C42" s="596"/>
      <c r="D42" s="596"/>
      <c r="E42" s="596"/>
      <c r="F42" s="596"/>
      <c r="G42" s="591"/>
      <c r="H42" s="623" t="s">
        <v>2115</v>
      </c>
      <c r="I42" s="596" t="s">
        <v>3577</v>
      </c>
      <c r="J42" s="596" t="s">
        <v>1436</v>
      </c>
      <c r="K42" s="596">
        <v>0</v>
      </c>
      <c r="L42" s="596">
        <v>2</v>
      </c>
      <c r="M42" s="562" t="str">
        <f t="shared" si="7"/>
        <v>L</v>
      </c>
      <c r="N42" s="562">
        <f t="shared" si="8"/>
        <v>2</v>
      </c>
      <c r="O42" s="598">
        <f t="shared" si="14"/>
        <v>-2</v>
      </c>
      <c r="P42" s="562" t="str">
        <f t="shared" si="9"/>
        <v>U</v>
      </c>
      <c r="Q42" s="586" t="str">
        <f t="shared" si="17"/>
        <v/>
      </c>
      <c r="R42" s="635" t="str">
        <f t="shared" si="18"/>
        <v/>
      </c>
      <c r="S42" s="600"/>
      <c r="T42" s="595"/>
      <c r="U42" s="601"/>
      <c r="V42" s="595"/>
      <c r="W42" s="586"/>
      <c r="X42" s="586"/>
      <c r="Y42" s="599"/>
      <c r="Z42" s="599"/>
      <c r="AA42" s="599"/>
      <c r="AB42" s="599"/>
      <c r="AC42" s="599"/>
      <c r="AD42" s="599"/>
      <c r="AE42" s="599"/>
      <c r="AF42" s="562"/>
      <c r="AG42" s="562"/>
      <c r="AH42" s="562"/>
      <c r="AJ42" s="758" t="str">
        <f t="array" ref="AJ42">IF($K42="","",IF(SUM(IF(ISNUMBER(VALUE(RIGHT($AM42:$CN42,1))),VALUE(RIGHT($AM42:$CN42,1)),0))=$K42,"T","F"))</f>
        <v>T</v>
      </c>
      <c r="AK42" s="583">
        <f t="array" ref="AK42">IF($K42="","",SUM(IF(LEFT($AM42:$CN42,1)="s",1,0))-SUM(IF(RIGHT(LEFT($AM42:$CN42,2))="-",1,0)))</f>
        <v>0</v>
      </c>
      <c r="AL42" s="562">
        <f t="array" ref="AL42">IF($K42="","",SUM(IF(LEFT($AM42:$CN42,1)="X",1,0)))</f>
        <v>11</v>
      </c>
      <c r="AM42" s="668" t="s">
        <v>3821</v>
      </c>
      <c r="AN42" s="668"/>
      <c r="AO42" s="668" t="s">
        <v>3821</v>
      </c>
      <c r="AP42" s="668" t="s">
        <v>3821</v>
      </c>
      <c r="AQ42" s="668" t="s">
        <v>3821</v>
      </c>
      <c r="AR42" s="668" t="s">
        <v>3821</v>
      </c>
      <c r="AS42" s="668" t="s">
        <v>3824</v>
      </c>
      <c r="AT42" s="668" t="s">
        <v>3821</v>
      </c>
      <c r="AU42" s="651" t="s">
        <v>3822</v>
      </c>
      <c r="AV42" s="668" t="s">
        <v>2213</v>
      </c>
      <c r="AW42" s="668" t="s">
        <v>3821</v>
      </c>
      <c r="AX42" s="668"/>
      <c r="AY42" s="668"/>
      <c r="AZ42" s="668" t="s">
        <v>3825</v>
      </c>
      <c r="BA42" s="668"/>
      <c r="BB42" s="668" t="s">
        <v>3824</v>
      </c>
      <c r="BC42" s="668"/>
      <c r="BD42" s="668"/>
      <c r="BE42" s="668" t="s">
        <v>3822</v>
      </c>
      <c r="BF42" s="668"/>
      <c r="BG42" s="668"/>
      <c r="BH42" s="668"/>
      <c r="BI42" s="668" t="s">
        <v>3823</v>
      </c>
      <c r="BJ42" s="668"/>
      <c r="BK42" s="668" t="s">
        <v>3824</v>
      </c>
      <c r="BL42" s="668" t="s">
        <v>3823</v>
      </c>
      <c r="BM42" s="668" t="s">
        <v>3823</v>
      </c>
      <c r="BN42" s="668"/>
      <c r="BO42" s="668" t="s">
        <v>3821</v>
      </c>
      <c r="BP42" s="668"/>
      <c r="BQ42" s="668"/>
      <c r="BR42" s="668" t="s">
        <v>3822</v>
      </c>
      <c r="BS42" s="668"/>
      <c r="BT42" s="672"/>
      <c r="BU42" s="672"/>
      <c r="BV42" s="672"/>
      <c r="BW42" s="672"/>
      <c r="BX42" s="673"/>
      <c r="BY42" s="673"/>
      <c r="BZ42" s="673"/>
      <c r="CA42" s="673"/>
      <c r="CB42" s="673"/>
      <c r="CC42" s="673"/>
      <c r="CD42" s="673"/>
    </row>
    <row r="43" spans="1:82" s="661" customFormat="1" ht="15" customHeight="1">
      <c r="A43" s="626">
        <v>42886</v>
      </c>
      <c r="B43" s="603"/>
      <c r="C43" s="603"/>
      <c r="D43" s="603"/>
      <c r="E43" s="603"/>
      <c r="F43" s="603"/>
      <c r="G43" s="585"/>
      <c r="H43" s="623" t="s">
        <v>2115</v>
      </c>
      <c r="I43" s="596" t="s">
        <v>3578</v>
      </c>
      <c r="J43" s="596" t="s">
        <v>1436</v>
      </c>
      <c r="K43" s="596">
        <v>2</v>
      </c>
      <c r="L43" s="596">
        <v>0</v>
      </c>
      <c r="M43" s="562" t="str">
        <f>IF(K43="","",IF(K43&gt;L43,"W",IF(K43=L43,"D",IF(K43&lt;L43,"L"))))</f>
        <v>W</v>
      </c>
      <c r="N43" s="562">
        <f>IF(K43="","",K43+L43)</f>
        <v>2</v>
      </c>
      <c r="O43" s="598">
        <f>IF(K43="","",K43-L43)</f>
        <v>2</v>
      </c>
      <c r="P43" s="562" t="str">
        <f t="shared" si="9"/>
        <v>U</v>
      </c>
      <c r="Q43" s="586" t="str">
        <f t="shared" si="17"/>
        <v/>
      </c>
      <c r="R43" s="635" t="str">
        <f t="shared" si="18"/>
        <v/>
      </c>
      <c r="S43" s="600"/>
      <c r="T43" s="595"/>
      <c r="U43" s="601"/>
      <c r="V43" s="595"/>
      <c r="W43" s="586"/>
      <c r="X43" s="586"/>
      <c r="Y43" s="599"/>
      <c r="Z43" s="599"/>
      <c r="AA43" s="599"/>
      <c r="AB43" s="599"/>
      <c r="AC43" s="599"/>
      <c r="AD43" s="599"/>
      <c r="AE43" s="599"/>
      <c r="AF43" s="562"/>
      <c r="AG43" s="562"/>
      <c r="AH43" s="562"/>
      <c r="AJ43" s="758" t="str">
        <f t="array" ref="AJ43">IF($K43="","",IF(SUM(IF(ISNUMBER(VALUE(RIGHT($AM43:$CN43,1))),VALUE(RIGHT($AM43:$CN43,1)),0))=$K43,"T","F"))</f>
        <v>T</v>
      </c>
      <c r="AK43" s="583">
        <f t="array" ref="AK43">IF($K43="","",SUM(IF(LEFT($AM43:$CN43,1)="s",1,0))-SUM(IF(RIGHT(LEFT($AM43:$CN43,2))="-",1,0)))</f>
        <v>0</v>
      </c>
      <c r="AL43" s="562">
        <f t="array" ref="AL43">IF($K43="","",SUM(IF(LEFT($AM43:$CN43,1)="X",1,0)))</f>
        <v>11</v>
      </c>
      <c r="AM43" s="668" t="s">
        <v>1431</v>
      </c>
      <c r="AN43" s="668"/>
      <c r="AO43" s="668" t="s">
        <v>1431</v>
      </c>
      <c r="AP43" s="668" t="s">
        <v>1431</v>
      </c>
      <c r="AQ43" s="668" t="s">
        <v>1431</v>
      </c>
      <c r="AR43" s="668" t="s">
        <v>3845</v>
      </c>
      <c r="AS43" s="668" t="s">
        <v>3848</v>
      </c>
      <c r="AT43" s="668" t="s">
        <v>1431</v>
      </c>
      <c r="AU43" s="694" t="s">
        <v>3842</v>
      </c>
      <c r="AV43" s="668" t="s">
        <v>2213</v>
      </c>
      <c r="AW43" s="668" t="s">
        <v>2207</v>
      </c>
      <c r="AX43" s="668"/>
      <c r="AY43" s="668"/>
      <c r="AZ43" s="668" t="s">
        <v>2139</v>
      </c>
      <c r="BA43" s="668"/>
      <c r="BB43" s="668" t="s">
        <v>2139</v>
      </c>
      <c r="BC43" s="668"/>
      <c r="BD43" s="668"/>
      <c r="BE43" s="668" t="s">
        <v>2213</v>
      </c>
      <c r="BF43" s="668"/>
      <c r="BG43" s="668"/>
      <c r="BH43" s="668"/>
      <c r="BI43" s="668" t="s">
        <v>3846</v>
      </c>
      <c r="BJ43" s="668"/>
      <c r="BK43" s="668" t="s">
        <v>2139</v>
      </c>
      <c r="BL43" s="668" t="s">
        <v>2138</v>
      </c>
      <c r="BM43" s="668" t="s">
        <v>3847</v>
      </c>
      <c r="BN43" s="668"/>
      <c r="BO43" s="669" t="s">
        <v>2138</v>
      </c>
      <c r="BP43" s="668"/>
      <c r="BQ43" s="668"/>
      <c r="BR43" s="668" t="s">
        <v>3846</v>
      </c>
      <c r="BS43" s="668"/>
      <c r="BT43" s="672"/>
      <c r="BU43" s="672"/>
      <c r="BV43" s="672"/>
      <c r="BW43" s="672"/>
      <c r="BX43" s="673"/>
      <c r="BY43" s="673"/>
      <c r="BZ43" s="673"/>
      <c r="CA43" s="673"/>
      <c r="CB43" s="673"/>
      <c r="CC43" s="673"/>
      <c r="CD43" s="673"/>
    </row>
    <row r="44" spans="1:82" s="661" customFormat="1" ht="15" customHeight="1">
      <c r="A44" s="625">
        <v>42890</v>
      </c>
      <c r="B44" s="603"/>
      <c r="C44" s="603"/>
      <c r="D44" s="603"/>
      <c r="E44" s="603"/>
      <c r="F44" s="603"/>
      <c r="G44" s="585"/>
      <c r="H44" s="624" t="s">
        <v>256</v>
      </c>
      <c r="I44" s="603" t="s">
        <v>3</v>
      </c>
      <c r="J44" s="603" t="s">
        <v>285</v>
      </c>
      <c r="K44" s="603">
        <v>0</v>
      </c>
      <c r="L44" s="603">
        <v>1</v>
      </c>
      <c r="M44" s="562" t="str">
        <f t="shared" si="7"/>
        <v>L</v>
      </c>
      <c r="N44" s="562">
        <f t="shared" si="8"/>
        <v>1</v>
      </c>
      <c r="O44" s="598">
        <f t="shared" si="14"/>
        <v>-1</v>
      </c>
      <c r="P44" s="562" t="str">
        <f t="shared" si="9"/>
        <v>U</v>
      </c>
      <c r="Q44" s="586">
        <f t="shared" si="17"/>
        <v>-0.5</v>
      </c>
      <c r="R44" s="635">
        <f t="shared" si="18"/>
        <v>-1</v>
      </c>
      <c r="S44" s="600">
        <v>0.56999999999999995</v>
      </c>
      <c r="T44" s="595">
        <f t="shared" si="12"/>
        <v>-1.5699999999999998</v>
      </c>
      <c r="U44" s="601">
        <v>3.02</v>
      </c>
      <c r="V44" s="595">
        <f t="shared" si="13"/>
        <v>-2.02</v>
      </c>
      <c r="W44" s="586">
        <f t="shared" si="16"/>
        <v>1.7949999999999999</v>
      </c>
      <c r="X44" s="586">
        <f t="shared" si="15"/>
        <v>1.2250000000000001</v>
      </c>
      <c r="Y44" s="599">
        <v>15</v>
      </c>
      <c r="Z44" s="599">
        <v>10</v>
      </c>
      <c r="AA44" s="599">
        <v>3</v>
      </c>
      <c r="AB44" s="599">
        <v>4</v>
      </c>
      <c r="AC44" s="599">
        <v>51</v>
      </c>
      <c r="AD44" s="599">
        <v>49</v>
      </c>
      <c r="AE44" s="599">
        <v>3421</v>
      </c>
      <c r="AF44" s="562"/>
      <c r="AG44" s="562"/>
      <c r="AH44" s="562"/>
      <c r="AJ44" s="758" t="str">
        <f t="array" ref="AJ44">IF($K44="","",IF(SUM(IF(ISNUMBER(VALUE(RIGHT($AM44:$CN44,1))),VALUE(RIGHT($AM44:$CN44,1)),0))=$K44,"T","F"))</f>
        <v>T</v>
      </c>
      <c r="AK44" s="583">
        <f t="array" ref="AK44">IF($K44="","",SUM(IF(LEFT($AM44:$CN44,1)="s",1,0))-SUM(IF(RIGHT(LEFT($AM44:$CN44,2))="-",1,0)))</f>
        <v>0</v>
      </c>
      <c r="AL44" s="562">
        <f t="array" ref="AL44">IF($K44="","",SUM(IF(LEFT($AM44:$CN44,1)="X",1,0)))</f>
        <v>11</v>
      </c>
      <c r="AM44" s="668" t="s">
        <v>3927</v>
      </c>
      <c r="AN44" s="668"/>
      <c r="AO44" s="668" t="s">
        <v>3927</v>
      </c>
      <c r="AP44" s="668" t="s">
        <v>3927</v>
      </c>
      <c r="AQ44" s="668" t="s">
        <v>3927</v>
      </c>
      <c r="AR44" s="668" t="s">
        <v>3916</v>
      </c>
      <c r="AS44" s="668" t="s">
        <v>3910</v>
      </c>
      <c r="AT44" s="669" t="s">
        <v>3927</v>
      </c>
      <c r="AU44" s="651" t="s">
        <v>3910</v>
      </c>
      <c r="AV44" s="668" t="s">
        <v>2213</v>
      </c>
      <c r="AW44" s="668" t="s">
        <v>3927</v>
      </c>
      <c r="AX44" s="668"/>
      <c r="AY44" s="668"/>
      <c r="AZ44" s="668" t="s">
        <v>3913</v>
      </c>
      <c r="BA44" s="668"/>
      <c r="BB44" s="681" t="s">
        <v>3912</v>
      </c>
      <c r="BC44" s="668"/>
      <c r="BD44" s="668"/>
      <c r="BE44" s="668" t="s">
        <v>1431</v>
      </c>
      <c r="BF44" s="668"/>
      <c r="BG44" s="668"/>
      <c r="BH44" s="668"/>
      <c r="BI44" s="668" t="s">
        <v>3910</v>
      </c>
      <c r="BJ44" s="668"/>
      <c r="BK44" s="668" t="s">
        <v>3912</v>
      </c>
      <c r="BL44" s="668" t="s">
        <v>3952</v>
      </c>
      <c r="BM44" s="668" t="s">
        <v>3927</v>
      </c>
      <c r="BN44" s="668"/>
      <c r="BO44" s="668" t="s">
        <v>3912</v>
      </c>
      <c r="BP44" s="668"/>
      <c r="BQ44" s="668"/>
      <c r="BR44" s="668" t="s">
        <v>3916</v>
      </c>
      <c r="BS44" s="668"/>
      <c r="BT44" s="672"/>
      <c r="BU44" s="672"/>
      <c r="BV44" s="672"/>
      <c r="BW44" s="672"/>
      <c r="BX44" s="673"/>
      <c r="BY44" s="673"/>
      <c r="BZ44" s="673"/>
      <c r="CA44" s="673"/>
      <c r="CB44" s="673"/>
      <c r="CC44" s="673"/>
      <c r="CD44" s="673"/>
    </row>
    <row r="45" spans="1:82" s="661" customFormat="1" ht="15" customHeight="1">
      <c r="A45" s="625">
        <v>42904</v>
      </c>
      <c r="B45" s="603"/>
      <c r="C45" s="603"/>
      <c r="D45" s="603"/>
      <c r="E45" s="603"/>
      <c r="F45" s="603"/>
      <c r="G45" s="585"/>
      <c r="H45" s="624" t="s">
        <v>254</v>
      </c>
      <c r="I45" s="603" t="s">
        <v>2</v>
      </c>
      <c r="J45" s="603" t="s">
        <v>285</v>
      </c>
      <c r="K45" s="603">
        <v>2</v>
      </c>
      <c r="L45" s="603">
        <v>4</v>
      </c>
      <c r="M45" s="562" t="str">
        <f t="shared" si="7"/>
        <v>L</v>
      </c>
      <c r="N45" s="562">
        <f t="shared" si="8"/>
        <v>6</v>
      </c>
      <c r="O45" s="598">
        <f t="shared" si="14"/>
        <v>-2</v>
      </c>
      <c r="P45" s="562" t="str">
        <f t="shared" si="9"/>
        <v>O</v>
      </c>
      <c r="Q45" s="586">
        <f t="shared" si="17"/>
        <v>-1.5</v>
      </c>
      <c r="R45" s="635">
        <f t="shared" si="18"/>
        <v>-1</v>
      </c>
      <c r="S45" s="600">
        <v>1.74</v>
      </c>
      <c r="T45" s="595">
        <f t="shared" si="12"/>
        <v>-3.74</v>
      </c>
      <c r="U45" s="601">
        <v>3.45</v>
      </c>
      <c r="V45" s="595">
        <f t="shared" si="13"/>
        <v>2.5499999999999998</v>
      </c>
      <c r="W45" s="586">
        <f t="shared" si="16"/>
        <v>2.5950000000000002</v>
      </c>
      <c r="X45" s="586">
        <f t="shared" si="15"/>
        <v>0.85499999999999998</v>
      </c>
      <c r="Y45" s="599">
        <v>15</v>
      </c>
      <c r="Z45" s="599">
        <v>12</v>
      </c>
      <c r="AA45" s="599">
        <v>2</v>
      </c>
      <c r="AB45" s="599">
        <v>6</v>
      </c>
      <c r="AC45" s="599">
        <v>62</v>
      </c>
      <c r="AD45" s="599">
        <v>38</v>
      </c>
      <c r="AE45" s="599">
        <v>3421</v>
      </c>
      <c r="AF45" s="562"/>
      <c r="AG45" s="562"/>
      <c r="AH45" s="562"/>
      <c r="AJ45" s="758" t="str">
        <f t="array" ref="AJ45">IF($K45="","",IF(SUM(IF(ISNUMBER(VALUE(RIGHT($AM45:$CN45,1))),VALUE(RIGHT($AM45:$CN45,1)),0))=$K45,"T","F"))</f>
        <v>T</v>
      </c>
      <c r="AK45" s="583">
        <f t="array" ref="AK45">IF($K45="","",SUM(IF(LEFT($AM45:$CN45,1)="s",1,0))-SUM(IF(RIGHT(LEFT($AM45:$CN45,2))="-",1,0)))</f>
        <v>0</v>
      </c>
      <c r="AL45" s="562">
        <f t="array" ref="AL45">IF($K45="","",SUM(IF(LEFT($AM45:$CN45,1)="X",1,0)))</f>
        <v>11</v>
      </c>
      <c r="AM45" s="668" t="s">
        <v>4100</v>
      </c>
      <c r="AN45" s="668"/>
      <c r="AO45" s="668" t="s">
        <v>4101</v>
      </c>
      <c r="AP45" s="668" t="s">
        <v>4101</v>
      </c>
      <c r="AQ45" s="668" t="s">
        <v>4101</v>
      </c>
      <c r="AR45" s="671" t="s">
        <v>4113</v>
      </c>
      <c r="AS45" s="668" t="s">
        <v>4106</v>
      </c>
      <c r="AT45" s="671" t="s">
        <v>4114</v>
      </c>
      <c r="AU45" s="651" t="s">
        <v>4101</v>
      </c>
      <c r="AV45" s="668" t="s">
        <v>2138</v>
      </c>
      <c r="AW45" s="671" t="s">
        <v>4114</v>
      </c>
      <c r="AX45" s="668"/>
      <c r="AY45" s="668"/>
      <c r="AZ45" s="668" t="s">
        <v>4106</v>
      </c>
      <c r="BA45" s="668"/>
      <c r="BB45" s="668" t="s">
        <v>4106</v>
      </c>
      <c r="BC45" s="668"/>
      <c r="BD45" s="668"/>
      <c r="BE45" s="668" t="s">
        <v>2137</v>
      </c>
      <c r="BF45" s="668"/>
      <c r="BG45" s="668"/>
      <c r="BH45" s="668"/>
      <c r="BI45" s="668" t="s">
        <v>4103</v>
      </c>
      <c r="BJ45" s="668"/>
      <c r="BK45" s="668" t="s">
        <v>4106</v>
      </c>
      <c r="BL45" s="668"/>
      <c r="BM45" s="668" t="s">
        <v>2137</v>
      </c>
      <c r="BN45" s="668"/>
      <c r="BO45" s="668" t="s">
        <v>4103</v>
      </c>
      <c r="BP45" s="668"/>
      <c r="BQ45" s="668"/>
      <c r="BR45" s="668" t="s">
        <v>2137</v>
      </c>
      <c r="BS45" s="668"/>
      <c r="BT45" s="672" t="s">
        <v>126</v>
      </c>
      <c r="BU45" s="672" t="s">
        <v>126</v>
      </c>
      <c r="BV45" s="672"/>
      <c r="BW45" s="672"/>
      <c r="BX45" s="673"/>
      <c r="BY45" s="673"/>
      <c r="BZ45" s="673"/>
      <c r="CA45" s="673"/>
      <c r="CB45" s="673"/>
      <c r="CC45" s="673"/>
      <c r="CD45" s="673"/>
    </row>
    <row r="46" spans="1:82" s="661" customFormat="1" ht="15" customHeight="1">
      <c r="A46" s="626">
        <v>42907</v>
      </c>
      <c r="B46" s="596"/>
      <c r="C46" s="596"/>
      <c r="D46" s="596"/>
      <c r="E46" s="596"/>
      <c r="F46" s="596"/>
      <c r="G46" s="591"/>
      <c r="H46" s="623" t="s">
        <v>3999</v>
      </c>
      <c r="I46" s="596" t="s">
        <v>3990</v>
      </c>
      <c r="J46" s="596" t="s">
        <v>3991</v>
      </c>
      <c r="K46" s="596">
        <v>3</v>
      </c>
      <c r="L46" s="596">
        <v>2</v>
      </c>
      <c r="M46" s="562" t="str">
        <f>IF(K46="","",IF(K46&gt;L46,"W",IF(K46=L46,"D",IF(K46&lt;L46,"L"))))</f>
        <v>W</v>
      </c>
      <c r="N46" s="562">
        <f>IF(K46="","",K46+L46)</f>
        <v>5</v>
      </c>
      <c r="O46" s="598">
        <f>IF(K46="","",K46-L46)</f>
        <v>1</v>
      </c>
      <c r="P46" s="562" t="str">
        <f t="shared" si="9"/>
        <v>O</v>
      </c>
      <c r="Q46" s="586"/>
      <c r="R46" s="635"/>
      <c r="S46" s="600"/>
      <c r="T46" s="595"/>
      <c r="U46" s="601"/>
      <c r="V46" s="595"/>
      <c r="W46" s="586"/>
      <c r="X46" s="586"/>
      <c r="Y46" s="599"/>
      <c r="Z46" s="599"/>
      <c r="AA46" s="599"/>
      <c r="AB46" s="599"/>
      <c r="AC46" s="599"/>
      <c r="AD46" s="599"/>
      <c r="AE46" s="599"/>
      <c r="AF46" s="562"/>
      <c r="AG46" s="562"/>
      <c r="AH46" s="562"/>
      <c r="AJ46" s="758" t="str">
        <f t="array" ref="AJ46">IF($K46="","",IF(SUM(IF(ISNUMBER(VALUE(RIGHT($AM46:$CN46,1))),VALUE(RIGHT($AM46:$CN46,1)),0))=$K46,"T","F"))</f>
        <v>T</v>
      </c>
      <c r="AK46" s="583">
        <f t="array" ref="AK46">IF($K46="","",SUM(IF(LEFT($AM46:$CN46,1)="s",1,0))-SUM(IF(RIGHT(LEFT($AM46:$CN46,2))="-",1,0)))</f>
        <v>0</v>
      </c>
      <c r="AL46" s="562">
        <f t="array" ref="AL46">IF($K46="","",SUM(IF(LEFT($AM46:$CN46,1)="X",1,0)))</f>
        <v>11</v>
      </c>
      <c r="AM46" s="668"/>
      <c r="AN46" s="668"/>
      <c r="AO46" s="668"/>
      <c r="AP46" s="668"/>
      <c r="AQ46" s="668" t="s">
        <v>4138</v>
      </c>
      <c r="AR46" s="668"/>
      <c r="AS46" s="668" t="s">
        <v>4137</v>
      </c>
      <c r="AT46" s="668"/>
      <c r="AU46" s="651"/>
      <c r="AV46" s="668" t="s">
        <v>2138</v>
      </c>
      <c r="AW46" s="668"/>
      <c r="AX46" s="668"/>
      <c r="AY46" s="668" t="s">
        <v>4124</v>
      </c>
      <c r="AZ46" s="668" t="s">
        <v>4123</v>
      </c>
      <c r="BA46" s="668"/>
      <c r="BB46" s="668" t="s">
        <v>4123</v>
      </c>
      <c r="BC46" s="668" t="s">
        <v>4137</v>
      </c>
      <c r="BD46" s="668" t="s">
        <v>4123</v>
      </c>
      <c r="BE46" s="668" t="s">
        <v>4299</v>
      </c>
      <c r="BF46" s="668" t="s">
        <v>4123</v>
      </c>
      <c r="BG46" s="668" t="s">
        <v>2013</v>
      </c>
      <c r="BH46" s="668" t="s">
        <v>4123</v>
      </c>
      <c r="BI46" s="668" t="s">
        <v>2138</v>
      </c>
      <c r="BJ46" s="668" t="s">
        <v>4124</v>
      </c>
      <c r="BK46" s="668" t="s">
        <v>2137</v>
      </c>
      <c r="BL46" s="668" t="s">
        <v>2137</v>
      </c>
      <c r="BM46" s="668"/>
      <c r="BN46" s="668" t="s">
        <v>4189</v>
      </c>
      <c r="BO46" s="668" t="s">
        <v>4188</v>
      </c>
      <c r="BP46" s="668"/>
      <c r="BQ46" s="668"/>
      <c r="BR46" s="668"/>
      <c r="BS46" s="668"/>
      <c r="BT46" s="672"/>
      <c r="BU46" s="672"/>
      <c r="BV46" s="672"/>
      <c r="BW46" s="672"/>
      <c r="BX46" s="673"/>
      <c r="BY46" s="673"/>
      <c r="BZ46" s="673"/>
      <c r="CA46" s="673"/>
      <c r="CB46" s="673"/>
      <c r="CC46" s="673"/>
      <c r="CD46" s="673"/>
    </row>
    <row r="47" spans="1:82" s="661" customFormat="1" ht="15" customHeight="1">
      <c r="A47" s="625">
        <v>42911</v>
      </c>
      <c r="B47" s="603"/>
      <c r="C47" s="603"/>
      <c r="D47" s="603"/>
      <c r="E47" s="603"/>
      <c r="F47" s="603"/>
      <c r="G47" s="585"/>
      <c r="H47" s="624" t="s">
        <v>259</v>
      </c>
      <c r="I47" s="603" t="s">
        <v>3</v>
      </c>
      <c r="J47" s="603" t="s">
        <v>285</v>
      </c>
      <c r="K47" s="603">
        <v>1</v>
      </c>
      <c r="L47" s="603">
        <v>2</v>
      </c>
      <c r="M47" s="562" t="str">
        <f t="shared" si="7"/>
        <v>L</v>
      </c>
      <c r="N47" s="562">
        <f t="shared" si="8"/>
        <v>3</v>
      </c>
      <c r="O47" s="598">
        <f t="shared" si="14"/>
        <v>-1</v>
      </c>
      <c r="P47" s="562" t="str">
        <f t="shared" si="9"/>
        <v>O</v>
      </c>
      <c r="Q47" s="586">
        <f t="shared" si="17"/>
        <v>-0.75</v>
      </c>
      <c r="R47" s="635">
        <f t="shared" si="18"/>
        <v>-1</v>
      </c>
      <c r="S47" s="600">
        <v>0.8</v>
      </c>
      <c r="T47" s="595">
        <f t="shared" si="12"/>
        <v>-1.8</v>
      </c>
      <c r="U47" s="601">
        <v>2.87</v>
      </c>
      <c r="V47" s="595">
        <f t="shared" si="13"/>
        <v>0.12999999999999989</v>
      </c>
      <c r="W47" s="586">
        <f t="shared" si="16"/>
        <v>1.835</v>
      </c>
      <c r="X47" s="586">
        <f t="shared" si="15"/>
        <v>1.0350000000000001</v>
      </c>
      <c r="Y47" s="729">
        <v>15</v>
      </c>
      <c r="Z47" s="729">
        <v>10</v>
      </c>
      <c r="AA47" s="729">
        <v>3</v>
      </c>
      <c r="AB47" s="729">
        <v>4</v>
      </c>
      <c r="AC47" s="729">
        <v>51</v>
      </c>
      <c r="AD47" s="729">
        <v>49</v>
      </c>
      <c r="AE47" s="729">
        <v>3421</v>
      </c>
      <c r="AF47" s="562"/>
      <c r="AG47" s="562"/>
      <c r="AH47" s="562"/>
      <c r="AJ47" s="758" t="str">
        <f t="array" ref="AJ47">IF($K47="","",IF(SUM(IF(ISNUMBER(VALUE(RIGHT($AM47:$CN47,1))),VALUE(RIGHT($AM47:$CN47,1)),0))=$K47,"T","F"))</f>
        <v>T</v>
      </c>
      <c r="AK47" s="583">
        <f t="array" ref="AK47">IF($K47="","",SUM(IF(LEFT($AM47:$CN47,1)="s",1,0))-SUM(IF(RIGHT(LEFT($AM47:$CN47,2))="-",1,0)))</f>
        <v>0</v>
      </c>
      <c r="AL47" s="562">
        <f t="array" ref="AL47">IF($K47="","",SUM(IF(LEFT($AM47:$CN47,1)="X",1,0)))</f>
        <v>11</v>
      </c>
      <c r="AM47" s="668" t="s">
        <v>4252</v>
      </c>
      <c r="AN47" s="668"/>
      <c r="AO47" s="668" t="s">
        <v>4252</v>
      </c>
      <c r="AP47" s="668" t="s">
        <v>4253</v>
      </c>
      <c r="AQ47" s="669" t="s">
        <v>4252</v>
      </c>
      <c r="AR47" s="668" t="s">
        <v>4252</v>
      </c>
      <c r="AS47" s="668" t="s">
        <v>4269</v>
      </c>
      <c r="AT47" s="668" t="s">
        <v>4252</v>
      </c>
      <c r="AU47" s="651" t="s">
        <v>4296</v>
      </c>
      <c r="AV47" s="668" t="s">
        <v>2137</v>
      </c>
      <c r="AW47" s="668" t="s">
        <v>4252</v>
      </c>
      <c r="AX47" s="668"/>
      <c r="AY47" s="668"/>
      <c r="AZ47" s="668" t="s">
        <v>4269</v>
      </c>
      <c r="BA47" s="668"/>
      <c r="BB47" s="668" t="s">
        <v>4297</v>
      </c>
      <c r="BC47" s="668"/>
      <c r="BD47" s="668" t="s">
        <v>4269</v>
      </c>
      <c r="BE47" s="668" t="s">
        <v>2213</v>
      </c>
      <c r="BF47" s="668" t="s">
        <v>4269</v>
      </c>
      <c r="BG47" s="668"/>
      <c r="BH47" s="668"/>
      <c r="BI47" s="668" t="s">
        <v>4252</v>
      </c>
      <c r="BJ47" s="668"/>
      <c r="BK47" s="668"/>
      <c r="BL47" s="668"/>
      <c r="BM47" s="671" t="s">
        <v>4295</v>
      </c>
      <c r="BN47" s="668"/>
      <c r="BO47" s="668" t="s">
        <v>4261</v>
      </c>
      <c r="BP47" s="668"/>
      <c r="BQ47" s="668"/>
      <c r="BR47" s="668" t="s">
        <v>4252</v>
      </c>
      <c r="BS47" s="668"/>
      <c r="BT47" s="672"/>
      <c r="BU47" s="672"/>
      <c r="BV47" s="672"/>
      <c r="BW47" s="672"/>
      <c r="BX47" s="673"/>
      <c r="BY47" s="673"/>
      <c r="BZ47" s="673"/>
      <c r="CA47" s="673"/>
      <c r="CB47" s="673"/>
      <c r="CC47" s="673"/>
      <c r="CD47" s="673"/>
    </row>
    <row r="48" spans="1:82" s="661" customFormat="1" ht="15" customHeight="1">
      <c r="A48" s="625">
        <v>42917</v>
      </c>
      <c r="B48" s="603"/>
      <c r="C48" s="603"/>
      <c r="D48" s="603"/>
      <c r="E48" s="603"/>
      <c r="F48" s="603"/>
      <c r="G48" s="585"/>
      <c r="H48" s="624" t="s">
        <v>304</v>
      </c>
      <c r="I48" s="603" t="s">
        <v>2</v>
      </c>
      <c r="J48" s="603" t="s">
        <v>285</v>
      </c>
      <c r="K48" s="603">
        <v>4</v>
      </c>
      <c r="L48" s="603">
        <v>3</v>
      </c>
      <c r="M48" s="562" t="str">
        <f>IF(K48="","",IF(K48&gt;L48,"W",IF(K48=L48,"D",IF(K48&lt;L48,"L"))))</f>
        <v>W</v>
      </c>
      <c r="N48" s="562">
        <f>IF(K48="","",K48+L48)</f>
        <v>7</v>
      </c>
      <c r="O48" s="598">
        <f>IF(K48="","",K48-L48)</f>
        <v>1</v>
      </c>
      <c r="P48" s="562" t="str">
        <f>IF($K48="","",IF($N48&gt;P$19,"O",IF($N48&lt;P$19,"U",IF($N48=P$19,"-"))))</f>
        <v>O</v>
      </c>
      <c r="Q48" s="586">
        <f t="shared" si="17"/>
        <v>-1.25</v>
      </c>
      <c r="R48" s="635">
        <f t="shared" si="18"/>
        <v>-0.5</v>
      </c>
      <c r="S48" s="600">
        <v>1.32</v>
      </c>
      <c r="T48" s="595">
        <f>IF(ISBLANK(S48),"",K48-L48-S48)</f>
        <v>-0.32000000000000006</v>
      </c>
      <c r="U48" s="601">
        <v>3.36</v>
      </c>
      <c r="V48" s="595">
        <f>IF(ISBLANK(U48),"",K48+L48-U48)</f>
        <v>3.64</v>
      </c>
      <c r="W48" s="586">
        <f>IF(S48="","",(S48+U48)/2)</f>
        <v>2.34</v>
      </c>
      <c r="X48" s="586">
        <f>IF(W48="","",U48-W48)</f>
        <v>1.02</v>
      </c>
      <c r="Y48" s="599">
        <v>17</v>
      </c>
      <c r="Z48" s="599">
        <v>10</v>
      </c>
      <c r="AA48" s="599">
        <v>11</v>
      </c>
      <c r="AB48" s="599">
        <v>5</v>
      </c>
      <c r="AC48" s="599">
        <v>62</v>
      </c>
      <c r="AD48" s="599">
        <v>38</v>
      </c>
      <c r="AE48" s="599">
        <v>3421</v>
      </c>
      <c r="AF48" s="562"/>
      <c r="AG48" s="562"/>
      <c r="AH48" s="562"/>
      <c r="AJ48" s="758" t="str">
        <f t="array" ref="AJ48">IF($K48="","",IF(SUM(IF(ISNUMBER(VALUE(RIGHT($AM48:$CN48,1))),VALUE(RIGHT($AM48:$CN48,1)),0))=$K48,"T","F"))</f>
        <v>T</v>
      </c>
      <c r="AK48" s="583">
        <f t="array" ref="AK48">IF($K48="","",SUM(IF(LEFT($AM48:$CN48,1)="s",1,0))-SUM(IF(RIGHT(LEFT($AM48:$CN48,2))="-",1,0)))</f>
        <v>0</v>
      </c>
      <c r="AL48" s="562">
        <f t="array" ref="AL48">IF($K48="","",SUM(IF(LEFT($AM48:$CN48,1)="X",1,0)))</f>
        <v>11</v>
      </c>
      <c r="AM48" s="668" t="s">
        <v>4399</v>
      </c>
      <c r="AN48" s="668"/>
      <c r="AO48" s="669" t="s">
        <v>4399</v>
      </c>
      <c r="AP48" s="671" t="s">
        <v>4392</v>
      </c>
      <c r="AQ48" s="668" t="s">
        <v>4399</v>
      </c>
      <c r="AR48" s="668" t="s">
        <v>4399</v>
      </c>
      <c r="AS48" s="668" t="s">
        <v>4396</v>
      </c>
      <c r="AT48" s="671" t="s">
        <v>4392</v>
      </c>
      <c r="AU48" s="652" t="s">
        <v>4390</v>
      </c>
      <c r="AV48" s="668" t="s">
        <v>4391</v>
      </c>
      <c r="AW48" s="671" t="s">
        <v>4390</v>
      </c>
      <c r="AX48" s="668"/>
      <c r="AY48" s="668"/>
      <c r="AZ48" s="668" t="s">
        <v>4396</v>
      </c>
      <c r="BA48" s="668"/>
      <c r="BB48" s="668" t="s">
        <v>4400</v>
      </c>
      <c r="BC48" s="668"/>
      <c r="BD48" s="668" t="s">
        <v>4396</v>
      </c>
      <c r="BE48" s="668" t="s">
        <v>2213</v>
      </c>
      <c r="BF48" s="668"/>
      <c r="BG48" s="668"/>
      <c r="BH48" s="668" t="s">
        <v>4396</v>
      </c>
      <c r="BI48" s="671" t="s">
        <v>4392</v>
      </c>
      <c r="BJ48" s="668"/>
      <c r="BK48" s="668"/>
      <c r="BL48" s="668"/>
      <c r="BM48" s="668" t="s">
        <v>4391</v>
      </c>
      <c r="BN48" s="668"/>
      <c r="BO48" s="671" t="s">
        <v>4402</v>
      </c>
      <c r="BP48" s="668"/>
      <c r="BQ48" s="668"/>
      <c r="BR48" s="671" t="s">
        <v>4401</v>
      </c>
      <c r="BS48" s="668"/>
      <c r="BT48" s="672"/>
      <c r="BU48" s="672"/>
      <c r="BV48" s="672"/>
      <c r="BW48" s="672"/>
      <c r="BX48" s="673"/>
      <c r="BY48" s="673"/>
      <c r="BZ48" s="673"/>
      <c r="CA48" s="673"/>
      <c r="CB48" s="673"/>
      <c r="CC48" s="673"/>
      <c r="CD48" s="673"/>
    </row>
    <row r="49" spans="1:82" s="661" customFormat="1" ht="15" customHeight="1">
      <c r="A49" s="625">
        <v>42921</v>
      </c>
      <c r="B49" s="603"/>
      <c r="C49" s="603"/>
      <c r="D49" s="603"/>
      <c r="E49" s="603"/>
      <c r="F49" s="603"/>
      <c r="G49" s="585"/>
      <c r="H49" s="624" t="s">
        <v>257</v>
      </c>
      <c r="I49" s="603" t="s">
        <v>3826</v>
      </c>
      <c r="J49" s="603" t="s">
        <v>285</v>
      </c>
      <c r="K49" s="713">
        <v>1</v>
      </c>
      <c r="L49" s="603">
        <v>4</v>
      </c>
      <c r="M49" s="562" t="str">
        <f>IF(K49="","",IF(K49&gt;L49,"W",IF(K49=L49,"D",IF(K49&lt;L49,"L"))))</f>
        <v>L</v>
      </c>
      <c r="N49" s="562">
        <f>IF(K49="","",K49+L49)</f>
        <v>5</v>
      </c>
      <c r="O49" s="598">
        <f>IF(K49="","",K49-L49)</f>
        <v>-3</v>
      </c>
      <c r="P49" s="562" t="str">
        <f>IF($K49="","",IF($N49&gt;P$19,"O",IF($N49&lt;P$19,"U",IF($N49=P$19,"-"))))</f>
        <v>O</v>
      </c>
      <c r="Q49" s="586">
        <f t="shared" ref="Q49:Q56" si="19">IF(S49="","",IF(SIGN(S49)&lt;&gt;1,VLOOKUP(ABS(S49),SUP_HDC,3,TRUE),-VLOOKUP(ABS(S49),SUP_HDC,3,TRUE)))</f>
        <v>-0.25</v>
      </c>
      <c r="R49" s="635">
        <f t="shared" ref="R49:R56" si="20">IF(Q49="","",IF((K49-L49+Q49)&gt;=0.5,1,IF((K49-L49+Q49)=0.25,0.5,IF((K49-L49+Q49)&lt;=-0.5,-1,IF((K49-L49+Q49)=-0.25,-0.5,0)))))</f>
        <v>-1</v>
      </c>
      <c r="S49" s="600">
        <v>0.23</v>
      </c>
      <c r="T49" s="595">
        <f>IF(ISBLANK(S49),"",K49-L49-S49)</f>
        <v>-3.23</v>
      </c>
      <c r="U49" s="601">
        <v>3.13</v>
      </c>
      <c r="V49" s="595">
        <f>IF(ISBLANK(U49),"",K49+L49-U49)</f>
        <v>1.87</v>
      </c>
      <c r="W49" s="586">
        <f>IF(S49="","",(S49+U49)/2)</f>
        <v>1.68</v>
      </c>
      <c r="X49" s="586">
        <f>IF(W49="","",U49-W49)</f>
        <v>1.45</v>
      </c>
      <c r="Y49" s="599">
        <v>14</v>
      </c>
      <c r="Z49" s="599">
        <v>12</v>
      </c>
      <c r="AA49" s="599">
        <v>7</v>
      </c>
      <c r="AB49" s="599">
        <v>6</v>
      </c>
      <c r="AC49" s="599">
        <v>51</v>
      </c>
      <c r="AD49" s="599">
        <v>49</v>
      </c>
      <c r="AE49" s="599">
        <v>3421</v>
      </c>
      <c r="AF49" s="562"/>
      <c r="AG49" s="562"/>
      <c r="AH49" s="562"/>
      <c r="AJ49" s="758" t="str">
        <f t="array" ref="AJ49">IF($K49="","",IF(SUM(IF(ISNUMBER(VALUE(RIGHT($AM49:$CN49,1))),VALUE(RIGHT($AM49:$CN49,1)),0))=$K49,"T","F"))</f>
        <v>T</v>
      </c>
      <c r="AK49" s="583">
        <f t="array" ref="AK49">IF($K49="","",SUM(IF(LEFT($AM49:$CN49,1)="s",1,0))-SUM(IF(RIGHT(LEFT($AM49:$CN49,2))="-",1,0)))</f>
        <v>0</v>
      </c>
      <c r="AL49" s="562">
        <f t="array" ref="AL49">IF($K49="","",SUM(IF(LEFT($AM49:$CN49,1)="X",1,0)))</f>
        <v>11</v>
      </c>
      <c r="AM49" s="668" t="s">
        <v>2474</v>
      </c>
      <c r="AN49" s="668"/>
      <c r="AO49" s="670" t="s">
        <v>2474</v>
      </c>
      <c r="AP49" s="671" t="s">
        <v>4458</v>
      </c>
      <c r="AQ49" s="668" t="s">
        <v>2474</v>
      </c>
      <c r="AR49" s="669" t="s">
        <v>2474</v>
      </c>
      <c r="AS49" s="668" t="s">
        <v>2471</v>
      </c>
      <c r="AT49" s="668" t="s">
        <v>2474</v>
      </c>
      <c r="AU49" s="651" t="s">
        <v>2471</v>
      </c>
      <c r="AV49" s="668" t="s">
        <v>2473</v>
      </c>
      <c r="AW49" s="668" t="s">
        <v>2474</v>
      </c>
      <c r="AX49" s="668" t="s">
        <v>126</v>
      </c>
      <c r="AY49" s="668" t="s">
        <v>126</v>
      </c>
      <c r="AZ49" s="668" t="s">
        <v>2472</v>
      </c>
      <c r="BA49" s="668" t="s">
        <v>126</v>
      </c>
      <c r="BB49" s="668" t="s">
        <v>2472</v>
      </c>
      <c r="BC49" s="668" t="s">
        <v>126</v>
      </c>
      <c r="BD49" s="668" t="s">
        <v>2472</v>
      </c>
      <c r="BE49" s="668" t="s">
        <v>2473</v>
      </c>
      <c r="BF49" s="668" t="s">
        <v>2472</v>
      </c>
      <c r="BG49" s="668" t="s">
        <v>126</v>
      </c>
      <c r="BH49" s="668" t="s">
        <v>126</v>
      </c>
      <c r="BI49" s="668" t="s">
        <v>2474</v>
      </c>
      <c r="BJ49" s="668" t="s">
        <v>126</v>
      </c>
      <c r="BK49" s="668" t="s">
        <v>126</v>
      </c>
      <c r="BL49" s="668" t="s">
        <v>126</v>
      </c>
      <c r="BM49" s="681" t="s">
        <v>4456</v>
      </c>
      <c r="BN49" s="668"/>
      <c r="BO49" s="668"/>
      <c r="BP49" s="668"/>
      <c r="BQ49" s="668"/>
      <c r="BR49" s="668" t="s">
        <v>2474</v>
      </c>
      <c r="BS49" s="668"/>
      <c r="BT49" s="672"/>
      <c r="BU49" s="672"/>
      <c r="BV49" s="672"/>
      <c r="BW49" s="672"/>
      <c r="BX49" s="673"/>
      <c r="BY49" s="673"/>
      <c r="BZ49" s="673"/>
      <c r="CA49" s="673"/>
      <c r="CB49" s="673"/>
      <c r="CC49" s="673"/>
      <c r="CD49" s="673"/>
    </row>
    <row r="50" spans="1:82" s="661" customFormat="1" ht="15" customHeight="1">
      <c r="A50" s="625">
        <v>42925</v>
      </c>
      <c r="B50" s="603"/>
      <c r="C50" s="603"/>
      <c r="D50" s="603"/>
      <c r="E50" s="603"/>
      <c r="F50" s="603"/>
      <c r="G50" s="585"/>
      <c r="H50" s="624" t="s">
        <v>234</v>
      </c>
      <c r="I50" s="603" t="s">
        <v>2</v>
      </c>
      <c r="J50" s="603" t="s">
        <v>285</v>
      </c>
      <c r="K50" s="603">
        <v>2</v>
      </c>
      <c r="L50" s="603">
        <v>1</v>
      </c>
      <c r="M50" s="562" t="str">
        <f t="shared" si="7"/>
        <v>W</v>
      </c>
      <c r="N50" s="562">
        <f t="shared" si="8"/>
        <v>3</v>
      </c>
      <c r="O50" s="598">
        <f t="shared" si="14"/>
        <v>1</v>
      </c>
      <c r="P50" s="562" t="str">
        <f t="shared" si="9"/>
        <v>O</v>
      </c>
      <c r="Q50" s="586">
        <f t="shared" si="19"/>
        <v>-1.75</v>
      </c>
      <c r="R50" s="635">
        <f t="shared" si="20"/>
        <v>-1</v>
      </c>
      <c r="S50" s="600">
        <v>1.83</v>
      </c>
      <c r="T50" s="595">
        <f t="shared" si="12"/>
        <v>-0.83000000000000007</v>
      </c>
      <c r="U50" s="601">
        <v>3.5</v>
      </c>
      <c r="V50" s="595">
        <f t="shared" si="13"/>
        <v>-0.5</v>
      </c>
      <c r="W50" s="586">
        <f t="shared" si="16"/>
        <v>2.665</v>
      </c>
      <c r="X50" s="586">
        <f t="shared" si="15"/>
        <v>0.83499999999999996</v>
      </c>
      <c r="Y50" s="599">
        <v>18</v>
      </c>
      <c r="Z50" s="599">
        <v>6</v>
      </c>
      <c r="AA50" s="599">
        <v>7</v>
      </c>
      <c r="AB50" s="599">
        <v>2</v>
      </c>
      <c r="AC50" s="599">
        <v>67</v>
      </c>
      <c r="AD50" s="599">
        <v>33</v>
      </c>
      <c r="AE50" s="599">
        <v>3421</v>
      </c>
      <c r="AF50" s="562"/>
      <c r="AG50" s="562"/>
      <c r="AH50" s="562"/>
      <c r="AJ50" s="758" t="str">
        <f t="array" ref="AJ50">IF($K50="","",IF(SUM(IF(ISNUMBER(VALUE(RIGHT($AM50:$CN50,1))),VALUE(RIGHT($AM50:$CN50,1)),0))=$K50,"T","F"))</f>
        <v>T</v>
      </c>
      <c r="AK50" s="583">
        <f t="array" ref="AK50">IF($K50="","",SUM(IF(LEFT($AM50:$CN50,1)="s",1,0))-SUM(IF(RIGHT(LEFT($AM50:$CN50,2))="-",1,0)))</f>
        <v>0</v>
      </c>
      <c r="AL50" s="562">
        <f t="array" ref="AL50">IF($K50="","",SUM(IF(LEFT($AM50:$CN50,1)="X",1,0)))</f>
        <v>11</v>
      </c>
      <c r="AM50" s="668" t="s">
        <v>4473</v>
      </c>
      <c r="AN50" s="668"/>
      <c r="AO50" s="668" t="s">
        <v>4457</v>
      </c>
      <c r="AP50" s="668" t="s">
        <v>4545</v>
      </c>
      <c r="AQ50" s="668" t="s">
        <v>4473</v>
      </c>
      <c r="AR50" s="682" t="s">
        <v>4547</v>
      </c>
      <c r="AS50" s="668" t="s">
        <v>4548</v>
      </c>
      <c r="AT50" s="668" t="s">
        <v>4473</v>
      </c>
      <c r="AU50" s="651" t="s">
        <v>4481</v>
      </c>
      <c r="AV50" s="671" t="s">
        <v>4546</v>
      </c>
      <c r="AW50" s="668" t="s">
        <v>4473</v>
      </c>
      <c r="AX50" s="668"/>
      <c r="AY50" s="668"/>
      <c r="AZ50" s="668" t="s">
        <v>4494</v>
      </c>
      <c r="BA50" s="668"/>
      <c r="BB50" s="669" t="s">
        <v>4473</v>
      </c>
      <c r="BC50" s="668"/>
      <c r="BD50" s="668" t="s">
        <v>4494</v>
      </c>
      <c r="BE50" s="668" t="s">
        <v>4481</v>
      </c>
      <c r="BF50" s="668" t="s">
        <v>4494</v>
      </c>
      <c r="BG50" s="668"/>
      <c r="BH50" s="668"/>
      <c r="BI50" s="668" t="s">
        <v>4483</v>
      </c>
      <c r="BJ50" s="668"/>
      <c r="BK50" s="668"/>
      <c r="BL50" s="668" t="s">
        <v>4483</v>
      </c>
      <c r="BM50" s="668" t="s">
        <v>2213</v>
      </c>
      <c r="BN50" s="668" t="s">
        <v>4483</v>
      </c>
      <c r="BO50" s="668"/>
      <c r="BP50" s="668"/>
      <c r="BQ50" s="668"/>
      <c r="BR50" s="669" t="s">
        <v>2474</v>
      </c>
      <c r="BS50" s="668"/>
      <c r="BT50" s="672"/>
      <c r="BU50" s="672"/>
      <c r="BV50" s="672"/>
      <c r="BW50" s="672"/>
      <c r="BX50" s="673"/>
      <c r="BY50" s="673"/>
      <c r="BZ50" s="673"/>
      <c r="CA50" s="673"/>
      <c r="CB50" s="673"/>
      <c r="CC50" s="673"/>
      <c r="CD50" s="673"/>
    </row>
    <row r="51" spans="1:82" s="661" customFormat="1" ht="15" customHeight="1">
      <c r="A51" s="626">
        <v>42928</v>
      </c>
      <c r="B51" s="596"/>
      <c r="C51" s="596"/>
      <c r="D51" s="596"/>
      <c r="E51" s="596"/>
      <c r="F51" s="596"/>
      <c r="G51" s="591"/>
      <c r="H51" s="623" t="s">
        <v>4301</v>
      </c>
      <c r="I51" s="596" t="s">
        <v>3578</v>
      </c>
      <c r="J51" s="596" t="s">
        <v>3988</v>
      </c>
      <c r="K51" s="596">
        <v>1</v>
      </c>
      <c r="L51" s="596">
        <v>0</v>
      </c>
      <c r="M51" s="562" t="str">
        <f t="shared" si="7"/>
        <v>W</v>
      </c>
      <c r="N51" s="562">
        <f t="shared" si="8"/>
        <v>1</v>
      </c>
      <c r="O51" s="598">
        <f t="shared" si="14"/>
        <v>1</v>
      </c>
      <c r="P51" s="562" t="str">
        <f t="shared" si="9"/>
        <v>U</v>
      </c>
      <c r="Q51" s="586" t="str">
        <f t="shared" si="19"/>
        <v/>
      </c>
      <c r="R51" s="635" t="str">
        <f t="shared" si="20"/>
        <v/>
      </c>
      <c r="S51" s="600"/>
      <c r="T51" s="595"/>
      <c r="U51" s="601"/>
      <c r="V51" s="595"/>
      <c r="W51" s="586"/>
      <c r="X51" s="586"/>
      <c r="Y51" s="599"/>
      <c r="Z51" s="599"/>
      <c r="AA51" s="599"/>
      <c r="AB51" s="599"/>
      <c r="AC51" s="599"/>
      <c r="AD51" s="599"/>
      <c r="AE51" s="599"/>
      <c r="AF51" s="562"/>
      <c r="AG51" s="562"/>
      <c r="AH51" s="562"/>
      <c r="AJ51" s="758" t="str">
        <f t="array" ref="AJ51">IF($K51="","",IF(SUM(IF(ISNUMBER(VALUE(RIGHT($AM51:$CN51,1))),VALUE(RIGHT($AM51:$CN51,1)),0))=$K51,"T","F"))</f>
        <v>T</v>
      </c>
      <c r="AK51" s="583">
        <f t="array" ref="AK51">IF($K51="","",SUM(IF(LEFT($AM51:$CN51,1)="s",1,0))-SUM(IF(RIGHT(LEFT($AM51:$CN51,2))="-",1,0)))</f>
        <v>0</v>
      </c>
      <c r="AL51" s="562">
        <f t="array" ref="AL51">IF($K51="","",SUM(IF(LEFT($AM51:$CN51,1)="X",1,0)))</f>
        <v>11</v>
      </c>
      <c r="AM51" s="668"/>
      <c r="AN51" s="668"/>
      <c r="AO51" s="668" t="s">
        <v>4572</v>
      </c>
      <c r="AP51" s="668"/>
      <c r="AQ51" s="668"/>
      <c r="AR51" s="668"/>
      <c r="AS51" s="668" t="s">
        <v>4572</v>
      </c>
      <c r="AT51" s="668" t="s">
        <v>4577</v>
      </c>
      <c r="AU51" s="651" t="s">
        <v>4576</v>
      </c>
      <c r="AV51" s="668"/>
      <c r="AW51" s="668"/>
      <c r="AX51" s="668"/>
      <c r="AY51" s="668" t="s">
        <v>4577</v>
      </c>
      <c r="AZ51" s="668" t="s">
        <v>4572</v>
      </c>
      <c r="BA51" s="668"/>
      <c r="BB51" s="668"/>
      <c r="BC51" s="668" t="s">
        <v>4573</v>
      </c>
      <c r="BD51" s="668" t="s">
        <v>4572</v>
      </c>
      <c r="BE51" s="668" t="s">
        <v>4576</v>
      </c>
      <c r="BF51" s="668" t="s">
        <v>4572</v>
      </c>
      <c r="BG51" s="668" t="s">
        <v>4574</v>
      </c>
      <c r="BH51" s="668" t="s">
        <v>4577</v>
      </c>
      <c r="BI51" s="668" t="s">
        <v>4572</v>
      </c>
      <c r="BJ51" s="668" t="s">
        <v>4577</v>
      </c>
      <c r="BK51" s="668" t="s">
        <v>2137</v>
      </c>
      <c r="BL51" s="668" t="s">
        <v>4578</v>
      </c>
      <c r="BM51" s="668" t="s">
        <v>2213</v>
      </c>
      <c r="BN51" s="668" t="s">
        <v>4576</v>
      </c>
      <c r="BO51" s="669" t="s">
        <v>4575</v>
      </c>
      <c r="BP51" s="668"/>
      <c r="BQ51" s="668"/>
      <c r="BR51" s="668"/>
      <c r="BS51" s="668"/>
      <c r="BT51" s="672"/>
      <c r="BU51" s="672"/>
      <c r="BV51" s="672"/>
      <c r="BW51" s="672"/>
      <c r="BX51" s="673"/>
      <c r="BY51" s="673"/>
      <c r="BZ51" s="673"/>
      <c r="CA51" s="673"/>
      <c r="CB51" s="673"/>
      <c r="CC51" s="673"/>
      <c r="CD51" s="673"/>
    </row>
    <row r="52" spans="1:82" s="661" customFormat="1" ht="15" customHeight="1">
      <c r="A52" s="626">
        <v>42931</v>
      </c>
      <c r="B52" s="596"/>
      <c r="C52" s="596"/>
      <c r="D52" s="596"/>
      <c r="E52" s="596"/>
      <c r="F52" s="596"/>
      <c r="G52" s="591"/>
      <c r="H52" s="623" t="s">
        <v>5029</v>
      </c>
      <c r="I52" s="596" t="s">
        <v>5027</v>
      </c>
      <c r="J52" s="596" t="s">
        <v>5028</v>
      </c>
      <c r="K52" s="596">
        <v>2</v>
      </c>
      <c r="L52" s="596">
        <v>3</v>
      </c>
      <c r="M52" s="562" t="str">
        <f t="shared" si="7"/>
        <v>L</v>
      </c>
      <c r="N52" s="562">
        <f t="shared" si="8"/>
        <v>5</v>
      </c>
      <c r="O52" s="598">
        <f t="shared" si="14"/>
        <v>-1</v>
      </c>
      <c r="P52" s="562" t="str">
        <f t="shared" si="9"/>
        <v>O</v>
      </c>
      <c r="Q52" s="586"/>
      <c r="R52" s="635"/>
      <c r="S52" s="600"/>
      <c r="T52" s="595"/>
      <c r="U52" s="601"/>
      <c r="V52" s="595"/>
      <c r="W52" s="586"/>
      <c r="X52" s="586"/>
      <c r="Y52" s="755"/>
      <c r="Z52" s="755"/>
      <c r="AA52" s="755"/>
      <c r="AB52" s="755"/>
      <c r="AC52" s="755"/>
      <c r="AD52" s="755"/>
      <c r="AE52" s="755"/>
      <c r="AF52" s="562"/>
      <c r="AG52" s="562"/>
      <c r="AH52" s="562"/>
      <c r="AJ52" s="758" t="str">
        <f t="array" ref="AJ52">IF($K52="","",IF(SUM(IF(ISNUMBER(VALUE(RIGHT($AM52:$CN52,1))),VALUE(RIGHT($AM52:$CN52,1)),0))=$K52,"T","F"))</f>
        <v>T</v>
      </c>
      <c r="AK52" s="583">
        <f t="array" ref="AK52">IF($K52="","",SUM(IF(LEFT($AM52:$CN52,1)="s",1,0))-SUM(IF(RIGHT(LEFT($AM52:$CN52,2))="-",1,0)))</f>
        <v>0</v>
      </c>
      <c r="AL52" s="562">
        <f t="array" ref="AL52">IF($K52="","",SUM(IF(LEFT($AM52:$CN52,1)="X",1,0)))</f>
        <v>11</v>
      </c>
      <c r="AM52" s="668" t="s">
        <v>5030</v>
      </c>
      <c r="AN52" s="668"/>
      <c r="AO52" s="668" t="s">
        <v>5034</v>
      </c>
      <c r="AP52" s="668" t="s">
        <v>5021</v>
      </c>
      <c r="AQ52" s="668" t="s">
        <v>5022</v>
      </c>
      <c r="AR52" s="668" t="s">
        <v>5022</v>
      </c>
      <c r="AS52" s="668"/>
      <c r="AT52" s="668" t="s">
        <v>5021</v>
      </c>
      <c r="AU52" s="668" t="s">
        <v>5022</v>
      </c>
      <c r="AV52" s="668" t="s">
        <v>5022</v>
      </c>
      <c r="AW52" s="668" t="s">
        <v>5033</v>
      </c>
      <c r="AX52" s="668"/>
      <c r="AY52" s="668" t="s">
        <v>5025</v>
      </c>
      <c r="AZ52" s="668" t="s">
        <v>5025</v>
      </c>
      <c r="BA52" s="668" t="s">
        <v>5025</v>
      </c>
      <c r="BB52" s="668" t="s">
        <v>5024</v>
      </c>
      <c r="BC52" s="668" t="s">
        <v>5032</v>
      </c>
      <c r="BD52" s="668" t="s">
        <v>5024</v>
      </c>
      <c r="BE52" s="668" t="s">
        <v>5022</v>
      </c>
      <c r="BF52" s="668" t="s">
        <v>5024</v>
      </c>
      <c r="BG52" s="668" t="s">
        <v>5025</v>
      </c>
      <c r="BH52" s="668" t="s">
        <v>5025</v>
      </c>
      <c r="BI52" s="668" t="s">
        <v>5024</v>
      </c>
      <c r="BJ52" s="668" t="s">
        <v>5025</v>
      </c>
      <c r="BK52" s="668" t="s">
        <v>5024</v>
      </c>
      <c r="BL52" s="668" t="s">
        <v>5024</v>
      </c>
      <c r="BM52" s="668" t="s">
        <v>2213</v>
      </c>
      <c r="BN52" s="668" t="s">
        <v>5025</v>
      </c>
      <c r="BO52" s="668" t="s">
        <v>5031</v>
      </c>
      <c r="BP52" s="668"/>
      <c r="BQ52" s="668"/>
      <c r="BR52" s="668" t="s">
        <v>5022</v>
      </c>
      <c r="BS52" s="668"/>
      <c r="BT52" s="672"/>
      <c r="BU52" s="672"/>
      <c r="BV52" s="672"/>
      <c r="BW52" s="672"/>
      <c r="BX52" s="673"/>
      <c r="BY52" s="673"/>
      <c r="BZ52" s="673"/>
      <c r="CA52" s="673"/>
      <c r="CB52" s="673"/>
      <c r="CC52" s="673"/>
      <c r="CD52" s="673"/>
    </row>
    <row r="53" spans="1:82" s="661" customFormat="1" ht="15" customHeight="1">
      <c r="A53" s="625">
        <v>42938</v>
      </c>
      <c r="B53" s="603"/>
      <c r="C53" s="603"/>
      <c r="D53" s="603"/>
      <c r="E53" s="603"/>
      <c r="F53" s="603"/>
      <c r="G53" s="585"/>
      <c r="H53" s="624" t="s">
        <v>253</v>
      </c>
      <c r="I53" s="603" t="s">
        <v>3</v>
      </c>
      <c r="J53" s="603" t="s">
        <v>285</v>
      </c>
      <c r="K53" s="603">
        <v>2</v>
      </c>
      <c r="L53" s="603">
        <v>4</v>
      </c>
      <c r="M53" s="562" t="str">
        <f t="shared" si="7"/>
        <v>L</v>
      </c>
      <c r="N53" s="562">
        <f t="shared" si="8"/>
        <v>6</v>
      </c>
      <c r="O53" s="598">
        <f t="shared" si="14"/>
        <v>-2</v>
      </c>
      <c r="P53" s="562" t="str">
        <f t="shared" si="9"/>
        <v>O</v>
      </c>
      <c r="Q53" s="586">
        <f t="shared" si="19"/>
        <v>-0.25</v>
      </c>
      <c r="R53" s="635">
        <f t="shared" si="20"/>
        <v>-1</v>
      </c>
      <c r="S53" s="600">
        <v>0.24</v>
      </c>
      <c r="T53" s="595">
        <f t="shared" si="12"/>
        <v>-2.2400000000000002</v>
      </c>
      <c r="U53" s="601">
        <v>3.01</v>
      </c>
      <c r="V53" s="595">
        <f t="shared" si="13"/>
        <v>2.99</v>
      </c>
      <c r="W53" s="586">
        <f t="shared" si="16"/>
        <v>1.625</v>
      </c>
      <c r="X53" s="586">
        <f t="shared" si="15"/>
        <v>1.3849999999999998</v>
      </c>
      <c r="Y53" s="599">
        <v>16</v>
      </c>
      <c r="Z53" s="599">
        <v>16</v>
      </c>
      <c r="AA53" s="599">
        <v>6</v>
      </c>
      <c r="AB53" s="599">
        <v>8</v>
      </c>
      <c r="AC53" s="599">
        <v>60</v>
      </c>
      <c r="AD53" s="599">
        <v>40</v>
      </c>
      <c r="AE53" s="599">
        <v>3421</v>
      </c>
      <c r="AF53" s="562"/>
      <c r="AG53" s="562"/>
      <c r="AH53" s="562"/>
      <c r="AJ53" s="758" t="str">
        <f t="array" ref="AJ53">IF($K53="","",IF(SUM(IF(ISNUMBER(VALUE(RIGHT($AM53:$CN53,1))),VALUE(RIGHT($AM53:$CN53,1)),0))=$K53,"T","F"))</f>
        <v>T</v>
      </c>
      <c r="AK53" s="583">
        <f t="array" ref="AK53">IF($K53="","",SUM(IF(LEFT($AM53:$CN53,1)="s",1,0))-SUM(IF(RIGHT(LEFT($AM53:$CN53,2))="-",1,0)))</f>
        <v>0</v>
      </c>
      <c r="AL53" s="562">
        <f t="array" ref="AL53">IF($K53="","",SUM(IF(LEFT($AM53:$CN53,1)="X",1,0)))</f>
        <v>11</v>
      </c>
      <c r="AM53" s="668" t="s">
        <v>4661</v>
      </c>
      <c r="AN53" s="668"/>
      <c r="AO53" s="668" t="s">
        <v>4661</v>
      </c>
      <c r="AP53" s="668" t="s">
        <v>4662</v>
      </c>
      <c r="AQ53" s="671" t="s">
        <v>4663</v>
      </c>
      <c r="AR53" s="668" t="s">
        <v>4661</v>
      </c>
      <c r="AS53" s="668"/>
      <c r="AT53" s="668" t="s">
        <v>4661</v>
      </c>
      <c r="AU53" s="668" t="s">
        <v>4494</v>
      </c>
      <c r="AV53" s="682" t="s">
        <v>4666</v>
      </c>
      <c r="AW53" s="668" t="s">
        <v>4661</v>
      </c>
      <c r="AX53" s="668"/>
      <c r="AY53" s="668"/>
      <c r="AZ53" s="668" t="s">
        <v>4494</v>
      </c>
      <c r="BA53" s="668"/>
      <c r="BB53" s="668" t="s">
        <v>4667</v>
      </c>
      <c r="BC53" s="668"/>
      <c r="BD53" s="668" t="s">
        <v>4494</v>
      </c>
      <c r="BE53" s="668" t="s">
        <v>4664</v>
      </c>
      <c r="BF53" s="668" t="s">
        <v>4667</v>
      </c>
      <c r="BG53" s="668"/>
      <c r="BH53" s="668"/>
      <c r="BI53" s="668" t="s">
        <v>4667</v>
      </c>
      <c r="BJ53" s="668"/>
      <c r="BK53" s="668"/>
      <c r="BL53" s="668" t="s">
        <v>4494</v>
      </c>
      <c r="BM53" s="668" t="s">
        <v>2213</v>
      </c>
      <c r="BN53" s="671"/>
      <c r="BO53" s="668" t="s">
        <v>4665</v>
      </c>
      <c r="BP53" s="668"/>
      <c r="BQ53" s="668"/>
      <c r="BR53" s="668" t="s">
        <v>4664</v>
      </c>
      <c r="BS53" s="668"/>
      <c r="BT53" s="672"/>
      <c r="BU53" s="672"/>
      <c r="BV53" s="672"/>
      <c r="BW53" s="672"/>
      <c r="BX53" s="673"/>
      <c r="BY53" s="673"/>
      <c r="BZ53" s="673"/>
      <c r="CA53" s="673"/>
      <c r="CB53" s="673"/>
      <c r="CC53" s="673"/>
      <c r="CD53" s="673"/>
    </row>
    <row r="54" spans="1:82" s="661" customFormat="1" ht="15" customHeight="1">
      <c r="A54" s="625">
        <v>42945</v>
      </c>
      <c r="B54" s="603"/>
      <c r="C54" s="603"/>
      <c r="D54" s="603"/>
      <c r="E54" s="603"/>
      <c r="F54" s="603"/>
      <c r="G54" s="585"/>
      <c r="H54" s="624" t="s">
        <v>1435</v>
      </c>
      <c r="I54" s="603" t="s">
        <v>3</v>
      </c>
      <c r="J54" s="603" t="s">
        <v>285</v>
      </c>
      <c r="K54" s="708">
        <v>0</v>
      </c>
      <c r="L54" s="603">
        <v>2</v>
      </c>
      <c r="M54" s="562" t="str">
        <f t="shared" si="7"/>
        <v>L</v>
      </c>
      <c r="N54" s="562">
        <f t="shared" si="8"/>
        <v>2</v>
      </c>
      <c r="O54" s="598">
        <f t="shared" si="14"/>
        <v>-2</v>
      </c>
      <c r="P54" s="562" t="str">
        <f t="shared" si="9"/>
        <v>U</v>
      </c>
      <c r="Q54" s="586">
        <f t="shared" si="19"/>
        <v>-0.75</v>
      </c>
      <c r="R54" s="635">
        <f t="shared" si="20"/>
        <v>-1</v>
      </c>
      <c r="S54" s="600">
        <v>0.95</v>
      </c>
      <c r="T54" s="595">
        <f t="shared" si="12"/>
        <v>-2.95</v>
      </c>
      <c r="U54" s="601">
        <v>3.13</v>
      </c>
      <c r="V54" s="595">
        <f t="shared" si="13"/>
        <v>-1.1299999999999999</v>
      </c>
      <c r="W54" s="586">
        <f t="shared" si="16"/>
        <v>2.04</v>
      </c>
      <c r="X54" s="586">
        <f t="shared" si="15"/>
        <v>1.0899999999999999</v>
      </c>
      <c r="Y54" s="752">
        <v>12</v>
      </c>
      <c r="Z54" s="752">
        <v>13</v>
      </c>
      <c r="AA54" s="752">
        <v>1</v>
      </c>
      <c r="AB54" s="752">
        <v>4</v>
      </c>
      <c r="AC54" s="752">
        <v>60</v>
      </c>
      <c r="AD54" s="752">
        <v>40</v>
      </c>
      <c r="AE54" s="752">
        <v>3421</v>
      </c>
      <c r="AF54" s="562"/>
      <c r="AG54" s="562"/>
      <c r="AH54" s="562"/>
      <c r="AJ54" s="758" t="str">
        <f t="array" ref="AJ54">IF($K54="","",IF(SUM(IF(ISNUMBER(VALUE(RIGHT($AM54:$CN54,1))),VALUE(RIGHT($AM54:$CN54,1)),0))=$K54,"T","F"))</f>
        <v>T</v>
      </c>
      <c r="AK54" s="583">
        <f t="array" ref="AK54">IF($K54="","",SUM(IF(LEFT($AM54:$CN54,1)="s",1,0))-SUM(IF(RIGHT(LEFT($AM54:$CN54,2))="-",1,0)))</f>
        <v>0</v>
      </c>
      <c r="AL54" s="562">
        <f t="array" ref="AL54">IF($K54="","",SUM(IF(LEFT($AM54:$CN54,1)="X",1,0)))</f>
        <v>11</v>
      </c>
      <c r="AM54" s="668" t="s">
        <v>2474</v>
      </c>
      <c r="AN54" s="668"/>
      <c r="AO54" s="668" t="s">
        <v>4700</v>
      </c>
      <c r="AP54" s="670" t="s">
        <v>2474</v>
      </c>
      <c r="AQ54" s="668" t="s">
        <v>2473</v>
      </c>
      <c r="AR54" s="668" t="s">
        <v>2474</v>
      </c>
      <c r="AS54" s="668" t="s">
        <v>126</v>
      </c>
      <c r="AT54" s="668" t="s">
        <v>2474</v>
      </c>
      <c r="AU54" s="651" t="s">
        <v>2473</v>
      </c>
      <c r="AV54" s="668" t="s">
        <v>4698</v>
      </c>
      <c r="AW54" s="668" t="s">
        <v>2474</v>
      </c>
      <c r="AX54" s="668" t="s">
        <v>126</v>
      </c>
      <c r="AY54" s="668" t="s">
        <v>126</v>
      </c>
      <c r="AZ54" s="668" t="s">
        <v>2472</v>
      </c>
      <c r="BA54" s="668" t="s">
        <v>126</v>
      </c>
      <c r="BB54" s="668" t="s">
        <v>2471</v>
      </c>
      <c r="BC54" s="668" t="s">
        <v>126</v>
      </c>
      <c r="BD54" s="668" t="s">
        <v>2472</v>
      </c>
      <c r="BE54" s="668" t="s">
        <v>2471</v>
      </c>
      <c r="BF54" s="668" t="s">
        <v>126</v>
      </c>
      <c r="BG54" s="668" t="s">
        <v>126</v>
      </c>
      <c r="BH54" s="668" t="s">
        <v>126</v>
      </c>
      <c r="BI54" s="668" t="s">
        <v>2474</v>
      </c>
      <c r="BJ54" s="668" t="s">
        <v>126</v>
      </c>
      <c r="BK54" s="668" t="s">
        <v>126</v>
      </c>
      <c r="BL54" s="668" t="s">
        <v>2472</v>
      </c>
      <c r="BM54" s="668" t="s">
        <v>2473</v>
      </c>
      <c r="BN54" s="668" t="s">
        <v>126</v>
      </c>
      <c r="BO54" s="668" t="s">
        <v>2471</v>
      </c>
      <c r="BP54" s="668"/>
      <c r="BQ54" s="668"/>
      <c r="BR54" s="668" t="s">
        <v>2474</v>
      </c>
      <c r="BS54" s="668"/>
      <c r="BT54" s="672"/>
      <c r="BU54" s="672"/>
      <c r="BV54" s="672"/>
      <c r="BW54" s="672"/>
      <c r="BX54" s="673"/>
      <c r="BY54" s="673"/>
      <c r="BZ54" s="673"/>
      <c r="CA54" s="673"/>
      <c r="CB54" s="673"/>
      <c r="CC54" s="673"/>
      <c r="CD54" s="673"/>
    </row>
    <row r="55" spans="1:82" s="661" customFormat="1" ht="15" customHeight="1">
      <c r="A55" s="735">
        <v>42952</v>
      </c>
      <c r="B55" s="603"/>
      <c r="C55" s="603"/>
      <c r="D55" s="603"/>
      <c r="E55" s="603"/>
      <c r="F55" s="603"/>
      <c r="G55" s="585"/>
      <c r="H55" s="624" t="s">
        <v>1204</v>
      </c>
      <c r="I55" s="603" t="s">
        <v>2</v>
      </c>
      <c r="J55" s="603" t="s">
        <v>285</v>
      </c>
      <c r="K55" s="603">
        <v>2</v>
      </c>
      <c r="L55" s="603">
        <v>2</v>
      </c>
      <c r="M55" s="562" t="str">
        <f t="shared" si="7"/>
        <v>D</v>
      </c>
      <c r="N55" s="562">
        <f t="shared" si="8"/>
        <v>4</v>
      </c>
      <c r="O55" s="598">
        <f t="shared" si="14"/>
        <v>0</v>
      </c>
      <c r="P55" s="562" t="str">
        <f t="shared" si="9"/>
        <v>O</v>
      </c>
      <c r="Q55" s="586">
        <f t="shared" si="19"/>
        <v>-1.25</v>
      </c>
      <c r="R55" s="635">
        <f t="shared" si="20"/>
        <v>-1</v>
      </c>
      <c r="S55" s="600">
        <v>1.3</v>
      </c>
      <c r="T55" s="595">
        <f t="shared" si="12"/>
        <v>-1.3</v>
      </c>
      <c r="U55" s="601">
        <v>3.4</v>
      </c>
      <c r="V55" s="595">
        <f t="shared" si="13"/>
        <v>0.60000000000000009</v>
      </c>
      <c r="W55" s="586">
        <f t="shared" si="16"/>
        <v>2.35</v>
      </c>
      <c r="X55" s="586">
        <f t="shared" si="15"/>
        <v>1.0499999999999998</v>
      </c>
      <c r="Y55" s="599">
        <v>18</v>
      </c>
      <c r="Z55" s="599">
        <v>8</v>
      </c>
      <c r="AA55" s="599">
        <v>5</v>
      </c>
      <c r="AB55" s="599">
        <v>2</v>
      </c>
      <c r="AC55" s="599">
        <v>54</v>
      </c>
      <c r="AD55" s="599">
        <v>46</v>
      </c>
      <c r="AE55" s="599">
        <v>3421</v>
      </c>
      <c r="AF55" s="562"/>
      <c r="AG55" s="562"/>
      <c r="AH55" s="562"/>
      <c r="AJ55" s="758" t="str">
        <f t="array" ref="AJ55">IF($K55="","",IF(SUM(IF(ISNUMBER(VALUE(RIGHT($AM55:$CN55,1))),VALUE(RIGHT($AM55:$CN55,1)),0))=$K55,"T","F"))</f>
        <v>T</v>
      </c>
      <c r="AK55" s="583">
        <f t="array" ref="AK55">IF($K55="","",SUM(IF(LEFT($AM55:$CN55,1)="s",1,0))-SUM(IF(RIGHT(LEFT($AM55:$CN55,2))="-",1,0)))</f>
        <v>0</v>
      </c>
      <c r="AL55" s="562">
        <f t="array" ref="AL55">IF($K55="","",SUM(IF(LEFT($AM55:$CN55,1)="X",1,0)))</f>
        <v>11</v>
      </c>
      <c r="AM55" s="668" t="s">
        <v>2474</v>
      </c>
      <c r="AN55" s="705" t="s">
        <v>126</v>
      </c>
      <c r="AO55" s="668" t="s">
        <v>2474</v>
      </c>
      <c r="AP55" s="668" t="s">
        <v>2485</v>
      </c>
      <c r="AQ55" s="668" t="s">
        <v>2474</v>
      </c>
      <c r="AR55" s="668" t="s">
        <v>2474</v>
      </c>
      <c r="AS55" s="668" t="s">
        <v>126</v>
      </c>
      <c r="AT55" s="671" t="s">
        <v>4828</v>
      </c>
      <c r="AU55" s="651" t="s">
        <v>2474</v>
      </c>
      <c r="AV55" s="668" t="s">
        <v>2471</v>
      </c>
      <c r="AW55" s="671" t="s">
        <v>4831</v>
      </c>
      <c r="AX55" s="668" t="s">
        <v>126</v>
      </c>
      <c r="AY55" s="668" t="s">
        <v>126</v>
      </c>
      <c r="AZ55" s="668" t="s">
        <v>2472</v>
      </c>
      <c r="BA55" s="668" t="s">
        <v>126</v>
      </c>
      <c r="BB55" s="668" t="s">
        <v>2213</v>
      </c>
      <c r="BC55" s="668" t="s">
        <v>2472</v>
      </c>
      <c r="BD55" s="668" t="s">
        <v>126</v>
      </c>
      <c r="BE55" s="668" t="s">
        <v>2474</v>
      </c>
      <c r="BF55" s="668" t="s">
        <v>126</v>
      </c>
      <c r="BG55" s="668" t="s">
        <v>2473</v>
      </c>
      <c r="BH55" s="668" t="s">
        <v>2472</v>
      </c>
      <c r="BI55" s="668" t="s">
        <v>2471</v>
      </c>
      <c r="BJ55" s="668" t="s">
        <v>126</v>
      </c>
      <c r="BK55" s="668" t="s">
        <v>2472</v>
      </c>
      <c r="BL55" s="668" t="s">
        <v>126</v>
      </c>
      <c r="BM55" s="668" t="s">
        <v>2471</v>
      </c>
      <c r="BN55" s="671" t="s">
        <v>126</v>
      </c>
      <c r="BO55" s="668" t="s">
        <v>2473</v>
      </c>
      <c r="BP55" s="668"/>
      <c r="BQ55" s="668"/>
      <c r="BR55" s="668" t="s">
        <v>2474</v>
      </c>
      <c r="BS55" s="668"/>
      <c r="BT55" s="672"/>
      <c r="BU55" s="672"/>
      <c r="BV55" s="672"/>
      <c r="BW55" s="672"/>
      <c r="BX55" s="673"/>
      <c r="BY55" s="673"/>
      <c r="BZ55" s="673"/>
      <c r="CA55" s="673"/>
      <c r="CB55" s="673"/>
      <c r="CC55" s="673"/>
      <c r="CD55" s="673"/>
    </row>
    <row r="56" spans="1:82" s="661" customFormat="1" ht="15" customHeight="1">
      <c r="A56" s="625">
        <v>42956</v>
      </c>
      <c r="B56" s="603"/>
      <c r="C56" s="603"/>
      <c r="D56" s="603"/>
      <c r="E56" s="603"/>
      <c r="F56" s="603"/>
      <c r="G56" s="585"/>
      <c r="H56" s="624" t="s">
        <v>267</v>
      </c>
      <c r="I56" s="603" t="s">
        <v>3</v>
      </c>
      <c r="J56" s="603" t="s">
        <v>285</v>
      </c>
      <c r="K56" s="603">
        <v>1</v>
      </c>
      <c r="L56" s="603">
        <v>0</v>
      </c>
      <c r="M56" s="562" t="str">
        <f t="shared" si="7"/>
        <v>W</v>
      </c>
      <c r="N56" s="562">
        <f t="shared" si="8"/>
        <v>1</v>
      </c>
      <c r="O56" s="598">
        <f t="shared" si="14"/>
        <v>1</v>
      </c>
      <c r="P56" s="562" t="str">
        <f t="shared" si="9"/>
        <v>U</v>
      </c>
      <c r="Q56" s="586">
        <f t="shared" si="19"/>
        <v>-1</v>
      </c>
      <c r="R56" s="635">
        <f t="shared" si="20"/>
        <v>0</v>
      </c>
      <c r="S56" s="600">
        <v>1.1599999999999999</v>
      </c>
      <c r="T56" s="595">
        <f t="shared" si="12"/>
        <v>-0.15999999999999992</v>
      </c>
      <c r="U56" s="601">
        <v>2.68</v>
      </c>
      <c r="V56" s="595">
        <f t="shared" si="13"/>
        <v>-1.6800000000000002</v>
      </c>
      <c r="W56" s="586">
        <f t="shared" si="16"/>
        <v>1.92</v>
      </c>
      <c r="X56" s="586">
        <f t="shared" si="15"/>
        <v>0.76000000000000023</v>
      </c>
      <c r="Y56" s="599">
        <v>8</v>
      </c>
      <c r="Z56" s="599">
        <v>8</v>
      </c>
      <c r="AA56" s="599">
        <v>3</v>
      </c>
      <c r="AB56" s="599">
        <v>2</v>
      </c>
      <c r="AC56" s="599">
        <v>56</v>
      </c>
      <c r="AD56" s="599">
        <v>44</v>
      </c>
      <c r="AE56" s="599">
        <v>3421</v>
      </c>
      <c r="AF56" s="562"/>
      <c r="AG56" s="562"/>
      <c r="AH56" s="562"/>
      <c r="AJ56" s="758" t="str">
        <f t="array" ref="AJ56">IF($K56="","",IF(SUM(IF(ISNUMBER(VALUE(RIGHT($AM56:$CN56,1))),VALUE(RIGHT($AM56:$CN56,1)),0))=$K56,"T","F"))</f>
        <v>T</v>
      </c>
      <c r="AK56" s="583">
        <f t="array" ref="AK56">IF($K56="","",SUM(IF(LEFT($AM56:$CN56,1)="s",1,0))-SUM(IF(RIGHT(LEFT($AM56:$CN56,2))="-",1,0)))</f>
        <v>0</v>
      </c>
      <c r="AL56" s="562">
        <f t="array" ref="AL56">IF($K56="","",SUM(IF(LEFT($AM56:$CN56,1)="X",1,0)))</f>
        <v>11</v>
      </c>
      <c r="AM56" s="668" t="s">
        <v>2474</v>
      </c>
      <c r="AN56" s="668" t="s">
        <v>126</v>
      </c>
      <c r="AO56" s="668" t="s">
        <v>2474</v>
      </c>
      <c r="AP56" s="669" t="s">
        <v>2474</v>
      </c>
      <c r="AQ56" s="668" t="s">
        <v>2474</v>
      </c>
      <c r="AR56" s="668" t="s">
        <v>2474</v>
      </c>
      <c r="AS56" s="668" t="s">
        <v>126</v>
      </c>
      <c r="AT56" s="671" t="s">
        <v>4883</v>
      </c>
      <c r="AU56" s="651" t="s">
        <v>2474</v>
      </c>
      <c r="AV56" s="671" t="s">
        <v>4933</v>
      </c>
      <c r="AW56" s="668" t="s">
        <v>4869</v>
      </c>
      <c r="AX56" s="671" t="s">
        <v>126</v>
      </c>
      <c r="AY56" s="668" t="s">
        <v>126</v>
      </c>
      <c r="AZ56" s="668" t="s">
        <v>2472</v>
      </c>
      <c r="BA56" s="668" t="s">
        <v>126</v>
      </c>
      <c r="BB56" s="668" t="s">
        <v>2213</v>
      </c>
      <c r="BC56" s="668" t="s">
        <v>126</v>
      </c>
      <c r="BD56" s="668" t="s">
        <v>126</v>
      </c>
      <c r="BE56" s="668" t="s">
        <v>2472</v>
      </c>
      <c r="BF56" s="668" t="s">
        <v>126</v>
      </c>
      <c r="BG56" s="669" t="s">
        <v>2474</v>
      </c>
      <c r="BH56" s="671" t="s">
        <v>2472</v>
      </c>
      <c r="BI56" s="668" t="s">
        <v>4866</v>
      </c>
      <c r="BJ56" s="671" t="s">
        <v>126</v>
      </c>
      <c r="BK56" s="668" t="s">
        <v>4866</v>
      </c>
      <c r="BL56" s="668" t="s">
        <v>126</v>
      </c>
      <c r="BM56" s="668" t="s">
        <v>4866</v>
      </c>
      <c r="BN56" s="668" t="s">
        <v>2472</v>
      </c>
      <c r="BO56" s="668"/>
      <c r="BP56" s="668"/>
      <c r="BQ56" s="668"/>
      <c r="BR56" s="669" t="s">
        <v>4869</v>
      </c>
      <c r="BS56" s="671"/>
      <c r="BT56" s="672"/>
      <c r="BU56" s="672"/>
      <c r="BV56" s="672"/>
      <c r="BW56" s="672"/>
      <c r="BX56" s="673"/>
      <c r="BY56" s="673"/>
      <c r="BZ56" s="673"/>
      <c r="CA56" s="673"/>
      <c r="CB56" s="673"/>
      <c r="CC56" s="673"/>
      <c r="CD56" s="673"/>
    </row>
    <row r="57" spans="1:82" s="661" customFormat="1" ht="15" customHeight="1">
      <c r="A57" s="626">
        <v>42962</v>
      </c>
      <c r="B57" s="596"/>
      <c r="C57" s="596"/>
      <c r="D57" s="596"/>
      <c r="E57" s="596"/>
      <c r="F57" s="596"/>
      <c r="G57" s="591"/>
      <c r="H57" s="623" t="s">
        <v>5018</v>
      </c>
      <c r="I57" s="596" t="s">
        <v>5019</v>
      </c>
      <c r="J57" s="596" t="s">
        <v>5020</v>
      </c>
      <c r="K57" s="596">
        <v>1</v>
      </c>
      <c r="L57" s="596">
        <v>0</v>
      </c>
      <c r="M57" s="562" t="str">
        <f t="shared" si="7"/>
        <v>W</v>
      </c>
      <c r="N57" s="562">
        <f t="shared" si="8"/>
        <v>1</v>
      </c>
      <c r="O57" s="598">
        <f t="shared" si="14"/>
        <v>1</v>
      </c>
      <c r="P57" s="562" t="str">
        <f t="shared" si="9"/>
        <v>U</v>
      </c>
      <c r="Q57" s="586"/>
      <c r="R57" s="635"/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758" t="str">
        <f t="array" ref="AJ57">IF($K57="","",IF(SUM(IF(ISNUMBER(VALUE(RIGHT($AM57:$CN57,1))),VALUE(RIGHT($AM57:$CN57,1)),0))=$K57,"T","F"))</f>
        <v>T</v>
      </c>
      <c r="AK57" s="583">
        <f t="array" ref="AK57">IF($K57="","",SUM(IF(LEFT($AM57:$CN57,1)="s",1,0))-SUM(IF(RIGHT(LEFT($AM57:$CN57,2))="-",1,0)))</f>
        <v>0</v>
      </c>
      <c r="AL57" s="562">
        <f t="array" ref="AL57">IF($K57="","",SUM(IF(LEFT($AM57:$CN57,1)="X",1,0)))</f>
        <v>11</v>
      </c>
      <c r="AM57" s="668" t="s">
        <v>5023</v>
      </c>
      <c r="AN57" s="668" t="s">
        <v>5021</v>
      </c>
      <c r="AO57" s="668" t="s">
        <v>5024</v>
      </c>
      <c r="AP57" s="668" t="s">
        <v>5021</v>
      </c>
      <c r="AQ57" s="668" t="s">
        <v>5022</v>
      </c>
      <c r="AR57" s="668" t="s">
        <v>5026</v>
      </c>
      <c r="AS57" s="668"/>
      <c r="AT57" s="668" t="s">
        <v>5021</v>
      </c>
      <c r="AU57" s="651" t="s">
        <v>5022</v>
      </c>
      <c r="AV57" s="669" t="s">
        <v>5021</v>
      </c>
      <c r="AW57" s="668"/>
      <c r="AX57" s="668"/>
      <c r="AY57" s="668"/>
      <c r="AZ57" s="668" t="s">
        <v>5021</v>
      </c>
      <c r="BA57" s="668"/>
      <c r="BB57" s="668" t="s">
        <v>2213</v>
      </c>
      <c r="BC57" s="668"/>
      <c r="BD57" s="668" t="s">
        <v>5024</v>
      </c>
      <c r="BE57" s="668" t="s">
        <v>5022</v>
      </c>
      <c r="BF57" s="668"/>
      <c r="BG57" s="668" t="s">
        <v>5024</v>
      </c>
      <c r="BH57" s="668" t="s">
        <v>5024</v>
      </c>
      <c r="BI57" s="668" t="s">
        <v>5022</v>
      </c>
      <c r="BJ57" s="668"/>
      <c r="BK57" s="668" t="s">
        <v>5025</v>
      </c>
      <c r="BL57" s="668"/>
      <c r="BM57" s="668"/>
      <c r="BN57" s="668" t="s">
        <v>5024</v>
      </c>
      <c r="BO57" s="668" t="s">
        <v>5022</v>
      </c>
      <c r="BP57" s="668"/>
      <c r="BQ57" s="668"/>
      <c r="BR57" s="705"/>
      <c r="BS57" s="668"/>
      <c r="BT57" s="672"/>
      <c r="BU57" s="672"/>
      <c r="BV57" s="672"/>
      <c r="BW57" s="672"/>
      <c r="BX57" s="673"/>
      <c r="BY57" s="673"/>
      <c r="BZ57" s="673"/>
      <c r="CA57" s="673"/>
      <c r="CB57" s="673"/>
      <c r="CC57" s="673"/>
      <c r="CD57" s="673"/>
    </row>
    <row r="58" spans="1:82" s="661" customFormat="1" ht="15" customHeight="1">
      <c r="A58" s="625">
        <v>42966</v>
      </c>
      <c r="B58" s="603"/>
      <c r="C58" s="603"/>
      <c r="D58" s="603"/>
      <c r="E58" s="603"/>
      <c r="F58" s="603"/>
      <c r="G58" s="585"/>
      <c r="H58" s="624" t="s">
        <v>264</v>
      </c>
      <c r="I58" s="603" t="s">
        <v>2</v>
      </c>
      <c r="J58" s="603" t="s">
        <v>285</v>
      </c>
      <c r="K58" s="603">
        <v>2</v>
      </c>
      <c r="L58" s="603">
        <v>1</v>
      </c>
      <c r="M58" s="562" t="str">
        <f t="shared" si="7"/>
        <v>W</v>
      </c>
      <c r="N58" s="562">
        <f t="shared" si="8"/>
        <v>3</v>
      </c>
      <c r="O58" s="598">
        <f t="shared" si="14"/>
        <v>1</v>
      </c>
      <c r="P58" s="562" t="str">
        <f t="shared" si="9"/>
        <v>O</v>
      </c>
      <c r="Q58" s="586">
        <f t="shared" si="17"/>
        <v>-0.5</v>
      </c>
      <c r="R58" s="635">
        <f t="shared" si="18"/>
        <v>1</v>
      </c>
      <c r="S58" s="600">
        <v>0.65</v>
      </c>
      <c r="T58" s="595">
        <f t="shared" si="12"/>
        <v>0.35</v>
      </c>
      <c r="U58" s="601">
        <v>3.05</v>
      </c>
      <c r="V58" s="595">
        <f t="shared" si="13"/>
        <v>-4.9999999999999822E-2</v>
      </c>
      <c r="W58" s="586">
        <f t="shared" si="16"/>
        <v>1.8499999999999999</v>
      </c>
      <c r="X58" s="586">
        <f t="shared" si="15"/>
        <v>1.2</v>
      </c>
      <c r="Y58" s="599">
        <v>12</v>
      </c>
      <c r="Z58" s="599">
        <v>14</v>
      </c>
      <c r="AA58" s="599">
        <v>6</v>
      </c>
      <c r="AB58" s="599">
        <v>3</v>
      </c>
      <c r="AC58" s="599">
        <v>51</v>
      </c>
      <c r="AD58" s="599">
        <v>49</v>
      </c>
      <c r="AE58" s="755">
        <v>3421</v>
      </c>
      <c r="AF58" s="562"/>
      <c r="AG58" s="562"/>
      <c r="AH58" s="562"/>
      <c r="AJ58" s="758" t="str">
        <f t="array" ref="AJ58">IF($K58="","",IF(SUM(IF(ISNUMBER(VALUE(RIGHT($AM58:$CN58,1))),VALUE(RIGHT($AM58:$CN58,1)),0))=$K58,"T","F"))</f>
        <v>T</v>
      </c>
      <c r="AK58" s="583">
        <f t="array" ref="AK58">IF($K58="","",SUM(IF(LEFT($AM58:$CN58,1)="s",1,0))-SUM(IF(RIGHT(LEFT($AM58:$CN58,2))="-",1,0)))</f>
        <v>0</v>
      </c>
      <c r="AL58" s="562">
        <f t="array" ref="AL58">IF($K58="","",SUM(IF(LEFT($AM58:$CN58,1)="X",1,0)))</f>
        <v>11</v>
      </c>
      <c r="AM58" s="668" t="s">
        <v>5065</v>
      </c>
      <c r="AN58" s="668" t="s">
        <v>5065</v>
      </c>
      <c r="AO58" s="668" t="s">
        <v>5065</v>
      </c>
      <c r="AP58" s="669" t="s">
        <v>5065</v>
      </c>
      <c r="AQ58" s="668" t="s">
        <v>2213</v>
      </c>
      <c r="AR58" s="668" t="s">
        <v>5065</v>
      </c>
      <c r="AS58" s="668" t="s">
        <v>5074</v>
      </c>
      <c r="AT58" s="668" t="s">
        <v>2137</v>
      </c>
      <c r="AU58" s="671" t="s">
        <v>2313</v>
      </c>
      <c r="AV58" s="668" t="s">
        <v>5074</v>
      </c>
      <c r="AW58" s="671" t="s">
        <v>2312</v>
      </c>
      <c r="AX58" s="668"/>
      <c r="AY58" s="668"/>
      <c r="AZ58" s="668" t="s">
        <v>5075</v>
      </c>
      <c r="BA58" s="668"/>
      <c r="BB58" s="668" t="s">
        <v>2213</v>
      </c>
      <c r="BC58" s="668" t="s">
        <v>5075</v>
      </c>
      <c r="BD58" s="668"/>
      <c r="BE58" s="668" t="s">
        <v>2213</v>
      </c>
      <c r="BF58" s="668"/>
      <c r="BG58" s="668" t="s">
        <v>5065</v>
      </c>
      <c r="BH58" s="668" t="s">
        <v>5075</v>
      </c>
      <c r="BI58" s="668" t="s">
        <v>5065</v>
      </c>
      <c r="BJ58" s="668"/>
      <c r="BK58" s="668" t="s">
        <v>5074</v>
      </c>
      <c r="BL58" s="668"/>
      <c r="BM58" s="668" t="s">
        <v>5065</v>
      </c>
      <c r="BN58" s="668"/>
      <c r="BO58" s="668" t="s">
        <v>5103</v>
      </c>
      <c r="BP58" s="668"/>
      <c r="BQ58" s="668"/>
      <c r="BR58" s="668"/>
      <c r="BS58" s="668"/>
      <c r="BT58" s="672"/>
      <c r="BU58" s="672"/>
      <c r="BV58" s="672"/>
      <c r="BW58" s="672"/>
      <c r="BX58" s="673"/>
      <c r="BY58" s="673"/>
      <c r="BZ58" s="673"/>
      <c r="CA58" s="673"/>
      <c r="CB58" s="673"/>
      <c r="CC58" s="673"/>
      <c r="CD58" s="673"/>
    </row>
    <row r="59" spans="1:82" s="661" customFormat="1" ht="15" customHeight="1">
      <c r="A59" s="626">
        <v>42970</v>
      </c>
      <c r="B59" s="596"/>
      <c r="C59" s="596"/>
      <c r="D59" s="596"/>
      <c r="E59" s="596"/>
      <c r="F59" s="596"/>
      <c r="G59" s="591"/>
      <c r="H59" s="623" t="s">
        <v>257</v>
      </c>
      <c r="I59" s="596" t="s">
        <v>5149</v>
      </c>
      <c r="J59" s="596" t="s">
        <v>5060</v>
      </c>
      <c r="K59" s="596">
        <v>1</v>
      </c>
      <c r="L59" s="596">
        <v>3</v>
      </c>
      <c r="M59" s="562" t="str">
        <f>IF(K59="","",IF(K59&gt;L59,"W",IF(K59=L59,"D",IF(K59&lt;L59,"L"))))</f>
        <v>L</v>
      </c>
      <c r="N59" s="562">
        <f>IF(K59="","",K59+L59)</f>
        <v>4</v>
      </c>
      <c r="O59" s="598">
        <f>IF(K59="","",K59-L59)</f>
        <v>-2</v>
      </c>
      <c r="P59" s="562" t="str">
        <f t="shared" si="9"/>
        <v>O</v>
      </c>
      <c r="Q59" s="586" t="str">
        <f>IF(S59="","",IF(SIGN(S59)&lt;&gt;1,VLOOKUP(ABS(S59),SUP_HDC,3,TRUE),-VLOOKUP(ABS(S59),SUP_HDC,3,TRUE)))</f>
        <v/>
      </c>
      <c r="R59" s="635" t="str">
        <f>IF(Q59="","",IF((K59-L59+Q59)&gt;=0.5,1,IF((K59-L59+Q59)=0.25,0.5,IF((K59-L59+Q59)&lt;=-0.5,-1,IF((K59-L59+Q59)=-0.25,-0.5,0)))))</f>
        <v/>
      </c>
      <c r="S59" s="600"/>
      <c r="T59" s="595" t="str">
        <f>IF(ISBLANK(S59),"",K59-L59-S59)</f>
        <v/>
      </c>
      <c r="U59" s="601"/>
      <c r="V59" s="595" t="str">
        <f>IF(ISBLANK(U59),"",K59+L59-U59)</f>
        <v/>
      </c>
      <c r="W59" s="586" t="str">
        <f>IF(S59="","",(S59+U59)/2)</f>
        <v/>
      </c>
      <c r="X59" s="586" t="str">
        <f>IF(W59="","",U59-W59)</f>
        <v/>
      </c>
      <c r="Y59" s="755"/>
      <c r="Z59" s="755"/>
      <c r="AA59" s="755"/>
      <c r="AB59" s="755"/>
      <c r="AC59" s="755"/>
      <c r="AD59" s="755"/>
      <c r="AE59" s="755"/>
      <c r="AF59" s="562"/>
      <c r="AG59" s="562"/>
      <c r="AH59" s="562"/>
      <c r="AJ59" s="758" t="str">
        <f t="array" ref="AJ59">IF($K59="","",IF(SUM(IF(ISNUMBER(VALUE(RIGHT($AM59:$CN59,1))),VALUE(RIGHT($AM59:$CN59,1)),0))=$K59,"T","F"))</f>
        <v>T</v>
      </c>
      <c r="AK59" s="583">
        <f t="array" ref="AK59">IF($K59="","",SUM(IF(LEFT($AM59:$CN59,1)="s",1,0))-SUM(IF(RIGHT(LEFT($AM59:$CN59,2))="-",1,0)))</f>
        <v>0</v>
      </c>
      <c r="AL59" s="562">
        <f t="array" ref="AL59">IF($K59="","",SUM(IF(LEFT($AM59:$CN59,1)="X",1,0)))</f>
        <v>11</v>
      </c>
      <c r="AM59" s="668" t="s">
        <v>1431</v>
      </c>
      <c r="AN59" s="668" t="s">
        <v>1431</v>
      </c>
      <c r="AO59" s="668" t="s">
        <v>1431</v>
      </c>
      <c r="AP59" s="668" t="s">
        <v>1431</v>
      </c>
      <c r="AQ59" s="668" t="s">
        <v>2213</v>
      </c>
      <c r="AR59" s="668" t="s">
        <v>1431</v>
      </c>
      <c r="AS59" s="668" t="s">
        <v>5146</v>
      </c>
      <c r="AT59" s="668" t="s">
        <v>2213</v>
      </c>
      <c r="AU59" s="694" t="s">
        <v>2604</v>
      </c>
      <c r="AV59" s="668" t="s">
        <v>2138</v>
      </c>
      <c r="AW59" s="668" t="s">
        <v>5147</v>
      </c>
      <c r="AX59" s="668"/>
      <c r="AY59" s="668"/>
      <c r="AZ59" s="668" t="s">
        <v>2139</v>
      </c>
      <c r="BA59" s="668"/>
      <c r="BB59" s="668" t="s">
        <v>2213</v>
      </c>
      <c r="BC59" s="668"/>
      <c r="BD59" s="668"/>
      <c r="BE59" s="668" t="s">
        <v>2213</v>
      </c>
      <c r="BF59" s="668" t="s">
        <v>2139</v>
      </c>
      <c r="BG59" s="668" t="s">
        <v>1431</v>
      </c>
      <c r="BH59" s="668" t="s">
        <v>2139</v>
      </c>
      <c r="BI59" s="668" t="s">
        <v>1431</v>
      </c>
      <c r="BJ59" s="668"/>
      <c r="BK59" s="668" t="s">
        <v>2137</v>
      </c>
      <c r="BL59" s="668"/>
      <c r="BM59" s="668" t="s">
        <v>2137</v>
      </c>
      <c r="BN59" s="668" t="s">
        <v>2138</v>
      </c>
      <c r="BO59" s="668"/>
      <c r="BP59" s="668"/>
      <c r="BQ59" s="668"/>
      <c r="BR59" s="668"/>
      <c r="BS59" s="668"/>
      <c r="BT59" s="672"/>
      <c r="BU59" s="672"/>
      <c r="BV59" s="672"/>
      <c r="BW59" s="672"/>
      <c r="BX59" s="673"/>
      <c r="BY59" s="673"/>
      <c r="BZ59" s="673"/>
      <c r="CA59" s="673"/>
      <c r="CB59" s="673"/>
      <c r="CC59" s="673"/>
      <c r="CD59" s="673"/>
    </row>
    <row r="60" spans="1:82" s="661" customFormat="1" ht="15" customHeight="1">
      <c r="A60" s="625">
        <v>42973</v>
      </c>
      <c r="B60" s="603"/>
      <c r="C60" s="603"/>
      <c r="D60" s="603"/>
      <c r="E60" s="603"/>
      <c r="F60" s="603"/>
      <c r="G60" s="585"/>
      <c r="H60" s="624" t="s">
        <v>262</v>
      </c>
      <c r="I60" s="603" t="s">
        <v>3</v>
      </c>
      <c r="J60" s="603" t="s">
        <v>285</v>
      </c>
      <c r="K60" s="603">
        <v>2</v>
      </c>
      <c r="L60" s="603">
        <v>1</v>
      </c>
      <c r="M60" s="562" t="str">
        <f t="shared" si="7"/>
        <v>W</v>
      </c>
      <c r="N60" s="562">
        <f t="shared" si="8"/>
        <v>3</v>
      </c>
      <c r="O60" s="598">
        <f t="shared" si="14"/>
        <v>1</v>
      </c>
      <c r="P60" s="562" t="str">
        <f t="shared" si="9"/>
        <v>O</v>
      </c>
      <c r="Q60" s="586">
        <f t="shared" si="17"/>
        <v>-0.5</v>
      </c>
      <c r="R60" s="635">
        <f t="shared" si="18"/>
        <v>1</v>
      </c>
      <c r="S60" s="600">
        <v>0.65</v>
      </c>
      <c r="T60" s="595">
        <f t="shared" si="12"/>
        <v>0.35</v>
      </c>
      <c r="U60" s="601">
        <v>2.98</v>
      </c>
      <c r="V60" s="595">
        <f t="shared" si="13"/>
        <v>2.0000000000000018E-2</v>
      </c>
      <c r="W60" s="586">
        <f t="shared" si="16"/>
        <v>1.8149999999999999</v>
      </c>
      <c r="X60" s="586">
        <f t="shared" si="15"/>
        <v>1.165</v>
      </c>
      <c r="Y60" s="755">
        <v>15</v>
      </c>
      <c r="Z60" s="755">
        <v>8</v>
      </c>
      <c r="AA60" s="755">
        <v>3</v>
      </c>
      <c r="AB60" s="755">
        <v>3</v>
      </c>
      <c r="AC60" s="755">
        <v>65</v>
      </c>
      <c r="AD60" s="755">
        <v>35</v>
      </c>
      <c r="AE60" s="755">
        <v>3421</v>
      </c>
      <c r="AF60" s="562"/>
      <c r="AG60" s="562"/>
      <c r="AH60" s="562"/>
      <c r="AJ60" s="758" t="str">
        <f t="array" ref="AJ60">IF($K60="","",IF(SUM(IF(ISNUMBER(VALUE(RIGHT($AM60:$CN60,1))),VALUE(RIGHT($AM60:$CN60,1)),0))=$K60,"T","F"))</f>
        <v>T</v>
      </c>
      <c r="AK60" s="583">
        <f t="array" ref="AK60">IF($K60="","",SUM(IF(LEFT($AM60:$CN60,1)="s",1,0))-SUM(IF(RIGHT(LEFT($AM60:$CN60,2))="-",1,0)))</f>
        <v>0</v>
      </c>
      <c r="AL60" s="562">
        <f t="array" ref="AL60">IF($K60="","",SUM(IF(LEFT($AM60:$CN60,1)="X",1,0)))</f>
        <v>11</v>
      </c>
      <c r="AM60" s="668" t="s">
        <v>5231</v>
      </c>
      <c r="AN60" s="668" t="s">
        <v>5231</v>
      </c>
      <c r="AO60" s="671" t="s">
        <v>2207</v>
      </c>
      <c r="AP60" s="668" t="s">
        <v>5231</v>
      </c>
      <c r="AQ60" s="668" t="s">
        <v>2213</v>
      </c>
      <c r="AR60" s="668" t="s">
        <v>5231</v>
      </c>
      <c r="AS60" s="668" t="s">
        <v>5233</v>
      </c>
      <c r="AT60" s="668" t="s">
        <v>2213</v>
      </c>
      <c r="AU60" s="652" t="s">
        <v>5241</v>
      </c>
      <c r="AV60" s="671" t="s">
        <v>5243</v>
      </c>
      <c r="AW60" s="671" t="s">
        <v>2271</v>
      </c>
      <c r="AX60" s="671"/>
      <c r="AY60" s="668"/>
      <c r="AZ60" s="668" t="s">
        <v>5233</v>
      </c>
      <c r="BA60" s="668"/>
      <c r="BB60" s="668" t="s">
        <v>2213</v>
      </c>
      <c r="BC60" s="668"/>
      <c r="BD60" s="668" t="s">
        <v>2138</v>
      </c>
      <c r="BE60" s="668" t="s">
        <v>2213</v>
      </c>
      <c r="BF60" s="668" t="s">
        <v>5231</v>
      </c>
      <c r="BG60" s="668" t="s">
        <v>2137</v>
      </c>
      <c r="BH60" s="668" t="s">
        <v>5233</v>
      </c>
      <c r="BI60" s="668" t="s">
        <v>2138</v>
      </c>
      <c r="BJ60" s="668"/>
      <c r="BK60" s="668" t="s">
        <v>5236</v>
      </c>
      <c r="BL60" s="668" t="s">
        <v>5233</v>
      </c>
      <c r="BM60" s="669" t="s">
        <v>2138</v>
      </c>
      <c r="BN60" s="668"/>
      <c r="BO60" s="651"/>
      <c r="BP60" s="668"/>
      <c r="BQ60" s="668"/>
      <c r="BR60" s="668"/>
      <c r="BS60" s="668"/>
      <c r="BT60" s="672"/>
      <c r="BU60" s="672"/>
      <c r="BV60" s="672"/>
      <c r="BW60" s="672"/>
      <c r="BX60" s="673"/>
      <c r="BY60" s="673"/>
      <c r="BZ60" s="673"/>
      <c r="CA60" s="673"/>
      <c r="CB60" s="673"/>
      <c r="CC60" s="673"/>
      <c r="CD60" s="673"/>
    </row>
    <row r="61" spans="1:82" s="661" customFormat="1" ht="15" customHeight="1">
      <c r="A61" s="626">
        <v>42977</v>
      </c>
      <c r="B61" s="603"/>
      <c r="C61" s="603"/>
      <c r="D61" s="603"/>
      <c r="E61" s="603"/>
      <c r="F61" s="603"/>
      <c r="G61" s="585"/>
      <c r="H61" s="623" t="s">
        <v>253</v>
      </c>
      <c r="I61" s="596" t="s">
        <v>3</v>
      </c>
      <c r="J61" s="596" t="s">
        <v>1199</v>
      </c>
      <c r="K61" s="596">
        <v>0</v>
      </c>
      <c r="L61" s="596">
        <v>0</v>
      </c>
      <c r="M61" s="562" t="str">
        <f t="shared" ref="M61:M73" si="21">IF(K61="","",IF(K61&gt;L61,"W",IF(K61=L61,"D",IF(K61&lt;L61,"L"))))</f>
        <v>D</v>
      </c>
      <c r="N61" s="562">
        <f t="shared" ref="N61:N73" si="22">IF(K61="","",K61+L61)</f>
        <v>0</v>
      </c>
      <c r="O61" s="598">
        <f t="shared" ref="O61:O73" si="23">IF(K61="","",K61-L61)</f>
        <v>0</v>
      </c>
      <c r="P61" s="562" t="str">
        <f t="shared" si="9"/>
        <v>U</v>
      </c>
      <c r="Q61" s="586"/>
      <c r="R61" s="635"/>
      <c r="S61" s="600"/>
      <c r="T61" s="595"/>
      <c r="U61" s="601"/>
      <c r="V61" s="595"/>
      <c r="W61" s="586"/>
      <c r="X61" s="586"/>
      <c r="Y61" s="755"/>
      <c r="Z61" s="755"/>
      <c r="AA61" s="755"/>
      <c r="AB61" s="755"/>
      <c r="AC61" s="755"/>
      <c r="AD61" s="755"/>
      <c r="AE61" s="755"/>
      <c r="AF61" s="562"/>
      <c r="AG61" s="562"/>
      <c r="AH61" s="562"/>
      <c r="AJ61" s="758" t="str">
        <f t="array" ref="AJ61">IF($K61="","",IF(SUM(IF(ISNUMBER(VALUE(RIGHT($AM61:$CN61,1))),VALUE(RIGHT($AM61:$CN61,1)),0))=$K61,"T","F"))</f>
        <v>T</v>
      </c>
      <c r="AK61" s="583">
        <f t="array" ref="AK61">IF($K61="","",SUM(IF(LEFT($AM61:$CN61,1)="s",1,0))-SUM(IF(RIGHT(LEFT($AM61:$CN61,2))="-",1,0)))</f>
        <v>0</v>
      </c>
      <c r="AL61" s="562">
        <f t="array" ref="AL61">IF($K61="","",SUM(IF(LEFT($AM61:$CN61,1)="X",1,0)))</f>
        <v>11</v>
      </c>
      <c r="AM61" s="668" t="s">
        <v>5266</v>
      </c>
      <c r="AN61" s="668" t="s">
        <v>5288</v>
      </c>
      <c r="AO61" s="668" t="s">
        <v>5261</v>
      </c>
      <c r="AP61" s="668" t="s">
        <v>5246</v>
      </c>
      <c r="AQ61" s="668" t="s">
        <v>2213</v>
      </c>
      <c r="AR61" s="668"/>
      <c r="AS61" s="669" t="s">
        <v>5267</v>
      </c>
      <c r="AT61" s="668" t="s">
        <v>2213</v>
      </c>
      <c r="AU61" s="694" t="s">
        <v>5261</v>
      </c>
      <c r="AV61" s="669" t="s">
        <v>5275</v>
      </c>
      <c r="AW61" s="668"/>
      <c r="AX61" s="668"/>
      <c r="AY61" s="668"/>
      <c r="AZ61" s="668" t="s">
        <v>5283</v>
      </c>
      <c r="BA61" s="668"/>
      <c r="BB61" s="668" t="s">
        <v>2213</v>
      </c>
      <c r="BC61" s="668" t="s">
        <v>5266</v>
      </c>
      <c r="BD61" s="668" t="s">
        <v>5283</v>
      </c>
      <c r="BE61" s="668" t="s">
        <v>2213</v>
      </c>
      <c r="BF61" s="668" t="s">
        <v>5261</v>
      </c>
      <c r="BG61" s="668"/>
      <c r="BH61" s="668" t="s">
        <v>5283</v>
      </c>
      <c r="BI61" s="668" t="s">
        <v>5261</v>
      </c>
      <c r="BJ61" s="668" t="s">
        <v>2137</v>
      </c>
      <c r="BK61" s="668" t="s">
        <v>5261</v>
      </c>
      <c r="BL61" s="668" t="s">
        <v>5275</v>
      </c>
      <c r="BM61" s="668" t="s">
        <v>2137</v>
      </c>
      <c r="BN61" s="668" t="s">
        <v>5283</v>
      </c>
      <c r="BO61" s="651"/>
      <c r="BP61" s="668" t="s">
        <v>5275</v>
      </c>
      <c r="BQ61" s="668"/>
      <c r="BR61" s="668"/>
      <c r="BS61" s="668"/>
      <c r="BT61" s="672"/>
      <c r="BU61" s="672"/>
      <c r="BV61" s="672"/>
      <c r="BW61" s="672"/>
      <c r="BX61" s="673"/>
      <c r="BY61" s="673"/>
      <c r="BZ61" s="673"/>
      <c r="CA61" s="673"/>
      <c r="CB61" s="673"/>
      <c r="CC61" s="673"/>
      <c r="CD61" s="673"/>
    </row>
    <row r="62" spans="1:82" s="661" customFormat="1" ht="15" customHeight="1">
      <c r="A62" s="626">
        <v>42981</v>
      </c>
      <c r="B62" s="603"/>
      <c r="C62" s="603"/>
      <c r="D62" s="603"/>
      <c r="E62" s="603"/>
      <c r="F62" s="603"/>
      <c r="G62" s="585"/>
      <c r="H62" s="623" t="s">
        <v>253</v>
      </c>
      <c r="I62" s="596" t="s">
        <v>5013</v>
      </c>
      <c r="J62" s="596" t="s">
        <v>1199</v>
      </c>
      <c r="K62" s="596">
        <v>2</v>
      </c>
      <c r="L62" s="596">
        <v>2</v>
      </c>
      <c r="M62" s="562" t="str">
        <f t="shared" si="21"/>
        <v>D</v>
      </c>
      <c r="N62" s="562">
        <f t="shared" si="22"/>
        <v>4</v>
      </c>
      <c r="O62" s="598">
        <f t="shared" si="23"/>
        <v>0</v>
      </c>
      <c r="P62" s="562" t="str">
        <f t="shared" si="9"/>
        <v>O</v>
      </c>
      <c r="Q62" s="586"/>
      <c r="R62" s="635"/>
      <c r="S62" s="600"/>
      <c r="T62" s="595"/>
      <c r="U62" s="601"/>
      <c r="V62" s="595"/>
      <c r="W62" s="586"/>
      <c r="X62" s="586"/>
      <c r="Y62" s="755"/>
      <c r="Z62" s="755"/>
      <c r="AA62" s="755"/>
      <c r="AB62" s="755"/>
      <c r="AC62" s="755"/>
      <c r="AD62" s="755"/>
      <c r="AE62" s="755"/>
      <c r="AF62" s="562"/>
      <c r="AG62" s="562"/>
      <c r="AH62" s="562"/>
      <c r="AJ62" s="758" t="str">
        <f t="array" ref="AJ62">IF($K62="","",IF(SUM(IF(ISNUMBER(VALUE(RIGHT($AM62:$CN62,1))),VALUE(RIGHT($AM62:$CN62,1)),0))=$K62,"T","F"))</f>
        <v>T</v>
      </c>
      <c r="AK62" s="583">
        <f t="array" ref="AK62">IF($K62="","",SUM(IF(LEFT($AM62:$CN62,1)="s",1,0))-SUM(IF(RIGHT(LEFT($AM62:$CN62,2))="-",1,0)))</f>
        <v>0</v>
      </c>
      <c r="AL62" s="562">
        <f t="array" ref="AL62">IF($K62="","",SUM(IF(LEFT($AM62:$CN62,1)="X",1,0)))</f>
        <v>11</v>
      </c>
      <c r="AM62" s="668" t="s">
        <v>5334</v>
      </c>
      <c r="AN62" s="668" t="s">
        <v>2213</v>
      </c>
      <c r="AO62" s="668" t="s">
        <v>5334</v>
      </c>
      <c r="AP62" s="668" t="s">
        <v>3455</v>
      </c>
      <c r="AQ62" s="668" t="s">
        <v>2138</v>
      </c>
      <c r="AR62" s="668" t="s">
        <v>5334</v>
      </c>
      <c r="AS62" s="668" t="s">
        <v>5333</v>
      </c>
      <c r="AT62" s="668" t="s">
        <v>2213</v>
      </c>
      <c r="AU62" s="651" t="s">
        <v>5339</v>
      </c>
      <c r="AV62" s="668" t="s">
        <v>5336</v>
      </c>
      <c r="AW62" s="668" t="s">
        <v>5338</v>
      </c>
      <c r="AX62" s="668"/>
      <c r="AY62" s="668"/>
      <c r="AZ62" s="668" t="s">
        <v>5332</v>
      </c>
      <c r="BA62" s="668"/>
      <c r="BB62" s="668" t="s">
        <v>2213</v>
      </c>
      <c r="BC62" s="668" t="s">
        <v>5335</v>
      </c>
      <c r="BD62" s="668" t="s">
        <v>5334</v>
      </c>
      <c r="BE62" s="668" t="s">
        <v>2213</v>
      </c>
      <c r="BF62" s="668"/>
      <c r="BG62" s="668" t="s">
        <v>5334</v>
      </c>
      <c r="BH62" s="668" t="s">
        <v>5336</v>
      </c>
      <c r="BI62" s="668" t="s">
        <v>5333</v>
      </c>
      <c r="BJ62" s="668"/>
      <c r="BK62" s="668" t="s">
        <v>5337</v>
      </c>
      <c r="BL62" s="668" t="s">
        <v>5340</v>
      </c>
      <c r="BM62" s="668" t="s">
        <v>5332</v>
      </c>
      <c r="BN62" s="668"/>
      <c r="BO62" s="651"/>
      <c r="BP62" s="668" t="s">
        <v>5335</v>
      </c>
      <c r="BQ62" s="668"/>
      <c r="BR62" s="668"/>
      <c r="BS62" s="668"/>
      <c r="BT62" s="672"/>
      <c r="BU62" s="672"/>
      <c r="BV62" s="672"/>
      <c r="BW62" s="672"/>
      <c r="BX62" s="673"/>
      <c r="BY62" s="673"/>
      <c r="BZ62" s="673"/>
      <c r="CA62" s="673"/>
      <c r="CB62" s="673"/>
      <c r="CC62" s="673"/>
      <c r="CD62" s="673"/>
    </row>
    <row r="63" spans="1:82" s="661" customFormat="1" ht="15" customHeight="1">
      <c r="A63" s="625">
        <v>42987</v>
      </c>
      <c r="B63" s="603"/>
      <c r="C63" s="603"/>
      <c r="D63" s="603"/>
      <c r="E63" s="603"/>
      <c r="F63" s="603"/>
      <c r="G63" s="585"/>
      <c r="H63" s="624" t="s">
        <v>256</v>
      </c>
      <c r="I63" s="603" t="s">
        <v>2</v>
      </c>
      <c r="J63" s="603" t="s">
        <v>285</v>
      </c>
      <c r="K63" s="603">
        <v>1</v>
      </c>
      <c r="L63" s="603">
        <v>2</v>
      </c>
      <c r="M63" s="562" t="str">
        <f t="shared" si="21"/>
        <v>L</v>
      </c>
      <c r="N63" s="562">
        <f t="shared" si="22"/>
        <v>3</v>
      </c>
      <c r="O63" s="598">
        <f t="shared" si="23"/>
        <v>-1</v>
      </c>
      <c r="P63" s="562" t="str">
        <f t="shared" si="9"/>
        <v>O</v>
      </c>
      <c r="Q63" s="586">
        <f t="shared" si="17"/>
        <v>-0.25</v>
      </c>
      <c r="R63" s="635">
        <f t="shared" si="18"/>
        <v>-1</v>
      </c>
      <c r="S63" s="600">
        <v>0.4</v>
      </c>
      <c r="T63" s="595">
        <f t="shared" si="12"/>
        <v>-1.4</v>
      </c>
      <c r="U63" s="601">
        <v>2.82</v>
      </c>
      <c r="V63" s="595">
        <f t="shared" si="13"/>
        <v>0.18000000000000016</v>
      </c>
      <c r="W63" s="586">
        <f t="shared" si="16"/>
        <v>1.6099999999999999</v>
      </c>
      <c r="X63" s="586">
        <f t="shared" si="15"/>
        <v>1.21</v>
      </c>
      <c r="Y63" s="599">
        <v>19</v>
      </c>
      <c r="Z63" s="599">
        <v>8</v>
      </c>
      <c r="AA63" s="599">
        <v>5</v>
      </c>
      <c r="AB63" s="599">
        <v>3</v>
      </c>
      <c r="AC63" s="599">
        <v>63</v>
      </c>
      <c r="AD63" s="599">
        <v>37</v>
      </c>
      <c r="AE63" s="599">
        <v>4141</v>
      </c>
      <c r="AF63" s="562"/>
      <c r="AG63" s="562"/>
      <c r="AH63" s="562"/>
      <c r="AJ63" s="758" t="str">
        <f t="array" ref="AJ63">IF($K63="","",IF(SUM(IF(ISNUMBER(VALUE(RIGHT($AM63:$CN63,1))),VALUE(RIGHT($AM63:$CN63,1)),0))=$K63,"T","F"))</f>
        <v>T</v>
      </c>
      <c r="AK63" s="583">
        <f t="array" ref="AK63">IF($K63="","",SUM(IF(LEFT($AM63:$CN63,1)="s",1,0))-SUM(IF(RIGHT(LEFT($AM63:$CN63,2))="-",1,0)))</f>
        <v>0</v>
      </c>
      <c r="AL63" s="562">
        <f t="array" ref="AL63">IF($K63="","",SUM(IF(LEFT($AM63:$CN63,1)="X",1,0)))</f>
        <v>11</v>
      </c>
      <c r="AM63" s="668" t="s">
        <v>5400</v>
      </c>
      <c r="AN63" s="668" t="s">
        <v>5388</v>
      </c>
      <c r="AO63" s="668" t="s">
        <v>5400</v>
      </c>
      <c r="AP63" s="668" t="s">
        <v>5400</v>
      </c>
      <c r="AQ63" s="668" t="s">
        <v>5400</v>
      </c>
      <c r="AR63" s="668" t="s">
        <v>5400</v>
      </c>
      <c r="AS63" s="668" t="s">
        <v>5412</v>
      </c>
      <c r="AT63" s="668" t="s">
        <v>2213</v>
      </c>
      <c r="AU63" s="668" t="s">
        <v>5400</v>
      </c>
      <c r="AV63" s="668" t="s">
        <v>5403</v>
      </c>
      <c r="AW63" s="671" t="s">
        <v>5427</v>
      </c>
      <c r="AX63" s="671"/>
      <c r="AY63" s="668" t="s">
        <v>5388</v>
      </c>
      <c r="AZ63" s="668"/>
      <c r="BA63" s="668"/>
      <c r="BB63" s="668" t="s">
        <v>4815</v>
      </c>
      <c r="BC63" s="668"/>
      <c r="BD63" s="668" t="s">
        <v>5388</v>
      </c>
      <c r="BE63" s="668" t="s">
        <v>2213</v>
      </c>
      <c r="BF63" s="668"/>
      <c r="BG63" s="668"/>
      <c r="BH63" s="668" t="s">
        <v>5388</v>
      </c>
      <c r="BI63" s="668" t="s">
        <v>5387</v>
      </c>
      <c r="BJ63" s="668"/>
      <c r="BK63" s="668" t="s">
        <v>5403</v>
      </c>
      <c r="BL63" s="668" t="s">
        <v>5403</v>
      </c>
      <c r="BM63" s="668" t="s">
        <v>5387</v>
      </c>
      <c r="BN63" s="668"/>
      <c r="BO63" s="651" t="s">
        <v>5387</v>
      </c>
      <c r="BP63" s="668"/>
      <c r="BQ63" s="668"/>
      <c r="BR63" s="668"/>
      <c r="BS63" s="668"/>
      <c r="BT63" s="672"/>
      <c r="BU63" s="672"/>
      <c r="BV63" s="672"/>
      <c r="BW63" s="672"/>
      <c r="BX63" s="673"/>
      <c r="BY63" s="673"/>
      <c r="BZ63" s="673"/>
      <c r="CA63" s="673"/>
      <c r="CB63" s="673"/>
      <c r="CC63" s="673"/>
      <c r="CD63" s="673"/>
    </row>
    <row r="64" spans="1:82" s="661" customFormat="1" ht="15" customHeight="1">
      <c r="A64" s="626">
        <v>42991</v>
      </c>
      <c r="B64" s="596"/>
      <c r="C64" s="596"/>
      <c r="D64" s="596"/>
      <c r="E64" s="596"/>
      <c r="F64" s="596"/>
      <c r="G64" s="591"/>
      <c r="H64" s="623" t="s">
        <v>257</v>
      </c>
      <c r="I64" s="596" t="s">
        <v>2</v>
      </c>
      <c r="J64" s="596" t="s">
        <v>5060</v>
      </c>
      <c r="K64" s="596">
        <v>4</v>
      </c>
      <c r="L64" s="596">
        <v>1</v>
      </c>
      <c r="M64" s="562" t="str">
        <f t="shared" si="21"/>
        <v>W</v>
      </c>
      <c r="N64" s="562">
        <f t="shared" si="22"/>
        <v>5</v>
      </c>
      <c r="O64" s="598">
        <f t="shared" si="23"/>
        <v>3</v>
      </c>
      <c r="P64" s="562" t="str">
        <f t="shared" si="9"/>
        <v>O</v>
      </c>
      <c r="Q64" s="586" t="str">
        <f>IF(S64="","",IF(SIGN(S64)&lt;&gt;1,VLOOKUP(ABS(S64),SUP_HDC,3,TRUE),-VLOOKUP(ABS(S64),SUP_HDC,3,TRUE)))</f>
        <v/>
      </c>
      <c r="R64" s="635" t="str">
        <f>IF(Q64="","",IF((K64-L64+Q64)&gt;=0.5,1,IF((K64-L64+Q64)=0.25,0.5,IF((K64-L64+Q64)&lt;=-0.5,-1,IF((K64-L64+Q64)=-0.25,-0.5,0)))))</f>
        <v/>
      </c>
      <c r="S64" s="600"/>
      <c r="T64" s="595" t="str">
        <f>IF(ISBLANK(S64),"",K64-L64-S64)</f>
        <v/>
      </c>
      <c r="U64" s="601"/>
      <c r="V64" s="595" t="str">
        <f>IF(ISBLANK(U64),"",K64+L64-U64)</f>
        <v/>
      </c>
      <c r="W64" s="586" t="str">
        <f>IF(S64="","",(S64+U64)/2)</f>
        <v/>
      </c>
      <c r="X64" s="586" t="str">
        <f>IF(W64="","",U64-W64)</f>
        <v/>
      </c>
      <c r="Y64" s="755"/>
      <c r="Z64" s="755"/>
      <c r="AA64" s="755"/>
      <c r="AB64" s="755"/>
      <c r="AC64" s="755"/>
      <c r="AD64" s="755"/>
      <c r="AE64" s="755"/>
      <c r="AF64" s="562"/>
      <c r="AG64" s="562"/>
      <c r="AH64" s="562"/>
      <c r="AJ64" s="758" t="str">
        <f t="array" ref="AJ64">IF($K64="","",IF(SUM(IF(ISNUMBER(VALUE(RIGHT($AM64:$CN64,1))),VALUE(RIGHT($AM64:$CN64,1)),0))=$K64,"T","F"))</f>
        <v>T</v>
      </c>
      <c r="AK64" s="583">
        <f t="array" ref="AK64">IF($K64="","",SUM(IF(LEFT($AM64:$CN64,1)="s",1,0))-SUM(IF(RIGHT(LEFT($AM64:$CN64,2))="-",1,0)))</f>
        <v>0</v>
      </c>
      <c r="AL64" s="562">
        <f t="array" ref="AL64">IF($K64="","",SUM(IF(LEFT($AM64:$CN64,1)="X",1,0)))</f>
        <v>11</v>
      </c>
      <c r="AM64" s="668" t="s">
        <v>5483</v>
      </c>
      <c r="AN64" s="668" t="s">
        <v>5484</v>
      </c>
      <c r="AO64" s="668" t="s">
        <v>5490</v>
      </c>
      <c r="AP64" s="668" t="s">
        <v>5483</v>
      </c>
      <c r="AQ64" s="668" t="s">
        <v>5483</v>
      </c>
      <c r="AR64" s="668" t="s">
        <v>5483</v>
      </c>
      <c r="AS64" s="668" t="s">
        <v>5483</v>
      </c>
      <c r="AT64" s="668" t="s">
        <v>5483</v>
      </c>
      <c r="AU64" s="651"/>
      <c r="AV64" s="671" t="s">
        <v>5487</v>
      </c>
      <c r="AW64" s="671" t="s">
        <v>5485</v>
      </c>
      <c r="AX64" s="668"/>
      <c r="AY64" s="668" t="s">
        <v>5491</v>
      </c>
      <c r="AZ64" s="668"/>
      <c r="BA64" s="668"/>
      <c r="BB64" s="668" t="s">
        <v>2213</v>
      </c>
      <c r="BC64" s="668"/>
      <c r="BD64" s="668" t="s">
        <v>5491</v>
      </c>
      <c r="BE64" s="668" t="s">
        <v>2213</v>
      </c>
      <c r="BF64" s="668" t="s">
        <v>5491</v>
      </c>
      <c r="BG64" s="668"/>
      <c r="BH64" s="668" t="s">
        <v>5492</v>
      </c>
      <c r="BI64" s="668" t="s">
        <v>5489</v>
      </c>
      <c r="BJ64" s="668"/>
      <c r="BK64" s="668" t="s">
        <v>5484</v>
      </c>
      <c r="BL64" s="682" t="s">
        <v>5486</v>
      </c>
      <c r="BM64" s="668" t="s">
        <v>5736</v>
      </c>
      <c r="BN64" s="668"/>
      <c r="BO64" s="652" t="s">
        <v>5488</v>
      </c>
      <c r="BP64" s="668"/>
      <c r="BQ64" s="668"/>
      <c r="BR64" s="668"/>
      <c r="BS64" s="668"/>
      <c r="BT64" s="672"/>
      <c r="BU64" s="672"/>
      <c r="BV64" s="672"/>
      <c r="BW64" s="672"/>
      <c r="BX64" s="673"/>
      <c r="BY64" s="673"/>
      <c r="BZ64" s="673"/>
      <c r="CA64" s="673"/>
      <c r="CB64" s="673"/>
      <c r="CC64" s="673"/>
      <c r="CD64" s="673"/>
    </row>
    <row r="65" spans="1:82" s="661" customFormat="1" ht="15" customHeight="1">
      <c r="A65" s="625">
        <v>42994</v>
      </c>
      <c r="B65" s="603"/>
      <c r="C65" s="603"/>
      <c r="D65" s="603"/>
      <c r="E65" s="603"/>
      <c r="F65" s="603"/>
      <c r="G65" s="585"/>
      <c r="H65" s="624" t="s">
        <v>254</v>
      </c>
      <c r="I65" s="603" t="s">
        <v>3</v>
      </c>
      <c r="J65" s="603" t="s">
        <v>285</v>
      </c>
      <c r="K65" s="603">
        <v>1</v>
      </c>
      <c r="L65" s="603">
        <v>1</v>
      </c>
      <c r="M65" s="562" t="str">
        <f t="shared" si="21"/>
        <v>D</v>
      </c>
      <c r="N65" s="562">
        <f t="shared" si="22"/>
        <v>2</v>
      </c>
      <c r="O65" s="598">
        <f t="shared" si="23"/>
        <v>0</v>
      </c>
      <c r="P65" s="562" t="str">
        <f t="shared" si="9"/>
        <v>U</v>
      </c>
      <c r="Q65" s="586">
        <f>IF(S65="","",IF(SIGN(S65)&lt;&gt;1,VLOOKUP(ABS(S65),SUP_HDC,3,TRUE),-VLOOKUP(ABS(S65),SUP_HDC,3,TRUE)))</f>
        <v>-0.25</v>
      </c>
      <c r="R65" s="635">
        <f>IF(Q65="","",IF((K65-L65+Q65)&gt;=0.5,1,IF((K65-L65+Q65)=0.25,0.5,IF((K65-L65+Q65)&lt;=-0.5,-1,IF((K65-L65+Q65)=-0.25,-0.5,0)))))</f>
        <v>-0.5</v>
      </c>
      <c r="S65" s="600">
        <v>0.27</v>
      </c>
      <c r="T65" s="595">
        <f t="shared" si="12"/>
        <v>-0.27</v>
      </c>
      <c r="U65" s="601">
        <v>2.9</v>
      </c>
      <c r="V65" s="595">
        <f t="shared" si="13"/>
        <v>-0.89999999999999991</v>
      </c>
      <c r="W65" s="586">
        <f t="shared" si="16"/>
        <v>1.585</v>
      </c>
      <c r="X65" s="586">
        <f t="shared" si="15"/>
        <v>1.3149999999999999</v>
      </c>
      <c r="Y65" s="599">
        <v>18</v>
      </c>
      <c r="Z65" s="599">
        <v>8</v>
      </c>
      <c r="AA65" s="599">
        <v>5</v>
      </c>
      <c r="AB65" s="599">
        <v>3</v>
      </c>
      <c r="AC65" s="599">
        <v>63</v>
      </c>
      <c r="AD65" s="599">
        <v>37</v>
      </c>
      <c r="AE65" s="599">
        <v>4141</v>
      </c>
      <c r="AF65" s="562"/>
      <c r="AG65" s="562"/>
      <c r="AH65" s="562"/>
      <c r="AJ65" s="758" t="str">
        <f t="array" ref="AJ65">IF($K65="","",IF(SUM(IF(ISNUMBER(VALUE(RIGHT($AM65:$CN65,1))),VALUE(RIGHT($AM65:$CN65,1)),0))=$K65,"T","F"))</f>
        <v>T</v>
      </c>
      <c r="AK65" s="583">
        <f t="array" ref="AK65">IF($K65="","",SUM(IF(LEFT($AM65:$CN65,1)="s",1,0))-SUM(IF(RIGHT(LEFT($AM65:$CN65,2))="-",1,0)))</f>
        <v>0</v>
      </c>
      <c r="AL65" s="562">
        <f t="array" ref="AL65">IF($K65="","",SUM(IF(LEFT($AM65:$CN65,1)="X",1,0)))</f>
        <v>11</v>
      </c>
      <c r="AM65" s="668" t="s">
        <v>5483</v>
      </c>
      <c r="AN65" s="668" t="s">
        <v>5483</v>
      </c>
      <c r="AO65" s="668" t="s">
        <v>5483</v>
      </c>
      <c r="AP65" s="668" t="s">
        <v>5483</v>
      </c>
      <c r="AQ65" s="669" t="s">
        <v>5483</v>
      </c>
      <c r="AR65" s="668" t="s">
        <v>5491</v>
      </c>
      <c r="AS65" s="682" t="s">
        <v>2271</v>
      </c>
      <c r="AT65" s="668" t="s">
        <v>5491</v>
      </c>
      <c r="AU65" s="668" t="s">
        <v>5483</v>
      </c>
      <c r="AV65" s="668" t="s">
        <v>2213</v>
      </c>
      <c r="AW65" s="671" t="s">
        <v>5531</v>
      </c>
      <c r="AX65" s="671"/>
      <c r="AY65" s="668"/>
      <c r="AZ65" s="668" t="s">
        <v>5491</v>
      </c>
      <c r="BA65" s="668"/>
      <c r="BB65" s="668" t="s">
        <v>4815</v>
      </c>
      <c r="BC65" s="668"/>
      <c r="BD65" s="668" t="s">
        <v>5491</v>
      </c>
      <c r="BE65" s="668" t="s">
        <v>2213</v>
      </c>
      <c r="BF65" s="668" t="s">
        <v>2138</v>
      </c>
      <c r="BG65" s="668" t="s">
        <v>2138</v>
      </c>
      <c r="BH65" s="668" t="s">
        <v>5530</v>
      </c>
      <c r="BI65" s="668"/>
      <c r="BJ65" s="668"/>
      <c r="BK65" s="668" t="s">
        <v>2137</v>
      </c>
      <c r="BL65" s="668" t="s">
        <v>2137</v>
      </c>
      <c r="BM65" s="668" t="s">
        <v>5736</v>
      </c>
      <c r="BN65" s="668"/>
      <c r="BO65" s="668" t="s">
        <v>2138</v>
      </c>
      <c r="BP65" s="668"/>
      <c r="BQ65" s="668"/>
      <c r="BR65" s="668"/>
      <c r="BS65" s="668"/>
      <c r="BT65" s="672"/>
      <c r="BU65" s="672"/>
      <c r="BV65" s="672"/>
      <c r="BW65" s="672"/>
      <c r="BX65" s="673"/>
      <c r="BY65" s="673"/>
      <c r="BZ65" s="673"/>
      <c r="CA65" s="673"/>
      <c r="CB65" s="673"/>
      <c r="CC65" s="673"/>
      <c r="CD65" s="673"/>
    </row>
    <row r="66" spans="1:82" s="661" customFormat="1" ht="15" customHeight="1">
      <c r="A66" s="626">
        <v>42998</v>
      </c>
      <c r="B66" s="596"/>
      <c r="C66" s="596"/>
      <c r="D66" s="596"/>
      <c r="E66" s="596"/>
      <c r="F66" s="596"/>
      <c r="G66" s="591"/>
      <c r="H66" s="623" t="s">
        <v>255</v>
      </c>
      <c r="I66" s="596" t="s">
        <v>2</v>
      </c>
      <c r="J66" s="596" t="s">
        <v>3988</v>
      </c>
      <c r="K66" s="596">
        <v>2</v>
      </c>
      <c r="L66" s="596">
        <v>4</v>
      </c>
      <c r="M66" s="562" t="str">
        <f t="shared" si="21"/>
        <v>L</v>
      </c>
      <c r="N66" s="562">
        <f t="shared" si="22"/>
        <v>6</v>
      </c>
      <c r="O66" s="598">
        <f t="shared" si="23"/>
        <v>-2</v>
      </c>
      <c r="P66" s="562" t="str">
        <f t="shared" si="9"/>
        <v>O</v>
      </c>
      <c r="Q66" s="586"/>
      <c r="R66" s="635"/>
      <c r="S66" s="600"/>
      <c r="T66" s="595"/>
      <c r="U66" s="601"/>
      <c r="V66" s="595"/>
      <c r="W66" s="586"/>
      <c r="X66" s="586"/>
      <c r="Y66" s="755"/>
      <c r="Z66" s="755"/>
      <c r="AA66" s="755"/>
      <c r="AB66" s="755"/>
      <c r="AC66" s="755"/>
      <c r="AD66" s="755"/>
      <c r="AE66" s="755"/>
      <c r="AF66" s="562"/>
      <c r="AG66" s="562"/>
      <c r="AH66" s="562"/>
      <c r="AJ66" s="758" t="str">
        <f t="array" ref="AJ66">IF($K66="","",IF(SUM(IF(ISNUMBER(VALUE(RIGHT($AM66:$CN66,1))),VALUE(RIGHT($AM66:$CN66,1)),0))=$K66,"T","F"))</f>
        <v>T</v>
      </c>
      <c r="AK66" s="583">
        <f t="array" ref="AK66">IF($K66="","",SUM(IF(LEFT($AM66:$CN66,1)="s",1,0))-SUM(IF(RIGHT(LEFT($AM66:$CN66,2))="-",1,0)))</f>
        <v>0</v>
      </c>
      <c r="AL66" s="562">
        <f t="array" ref="AL66">IF($K66="","",SUM(IF(LEFT($AM66:$CN66,1)="X",1,0)))</f>
        <v>11</v>
      </c>
      <c r="AM66" s="668" t="s">
        <v>5547</v>
      </c>
      <c r="AN66" s="668"/>
      <c r="AO66" s="668" t="s">
        <v>5536</v>
      </c>
      <c r="AP66" s="668" t="s">
        <v>5544</v>
      </c>
      <c r="AQ66" s="669" t="s">
        <v>5536</v>
      </c>
      <c r="AR66" s="668" t="s">
        <v>5536</v>
      </c>
      <c r="AS66" s="668" t="s">
        <v>5536</v>
      </c>
      <c r="AT66" s="668"/>
      <c r="AU66" s="651" t="s">
        <v>2207</v>
      </c>
      <c r="AV66" s="668" t="s">
        <v>2213</v>
      </c>
      <c r="AW66" s="669" t="s">
        <v>5548</v>
      </c>
      <c r="AX66" s="668"/>
      <c r="AY66" s="668"/>
      <c r="AZ66" s="668" t="s">
        <v>5536</v>
      </c>
      <c r="BA66" s="668"/>
      <c r="BB66" s="668" t="s">
        <v>2213</v>
      </c>
      <c r="BC66" s="668" t="s">
        <v>5547</v>
      </c>
      <c r="BD66" s="668" t="s">
        <v>5536</v>
      </c>
      <c r="BE66" s="668" t="s">
        <v>2213</v>
      </c>
      <c r="BF66" s="668" t="s">
        <v>5547</v>
      </c>
      <c r="BG66" s="668" t="s">
        <v>5547</v>
      </c>
      <c r="BH66" s="668"/>
      <c r="BI66" s="668" t="s">
        <v>2137</v>
      </c>
      <c r="BJ66" s="668"/>
      <c r="BK66" s="668" t="s">
        <v>5548</v>
      </c>
      <c r="BL66" s="668" t="s">
        <v>2137</v>
      </c>
      <c r="BM66" s="668" t="s">
        <v>2213</v>
      </c>
      <c r="BN66" s="668" t="s">
        <v>5548</v>
      </c>
      <c r="BO66" s="651" t="s">
        <v>2226</v>
      </c>
      <c r="BP66" s="668"/>
      <c r="BQ66" s="668"/>
      <c r="BR66" s="668"/>
      <c r="BS66" s="668"/>
      <c r="BT66" s="672"/>
      <c r="BU66" s="672"/>
      <c r="BV66" s="672"/>
      <c r="BW66" s="672"/>
      <c r="BX66" s="673"/>
      <c r="BY66" s="673"/>
      <c r="BZ66" s="673"/>
      <c r="CA66" s="673"/>
      <c r="CB66" s="673"/>
      <c r="CC66" s="673"/>
      <c r="CD66" s="673"/>
    </row>
    <row r="67" spans="1:82" s="661" customFormat="1" ht="15" customHeight="1">
      <c r="A67" s="625">
        <v>43001</v>
      </c>
      <c r="B67" s="603"/>
      <c r="C67" s="603"/>
      <c r="D67" s="603"/>
      <c r="E67" s="603"/>
      <c r="F67" s="603"/>
      <c r="G67" s="585"/>
      <c r="H67" s="624" t="s">
        <v>259</v>
      </c>
      <c r="I67" s="603" t="s">
        <v>2</v>
      </c>
      <c r="J67" s="603" t="s">
        <v>285</v>
      </c>
      <c r="K67" s="603">
        <v>2</v>
      </c>
      <c r="L67" s="603">
        <v>2</v>
      </c>
      <c r="M67" s="562" t="str">
        <f t="shared" si="21"/>
        <v>D</v>
      </c>
      <c r="N67" s="562">
        <f t="shared" si="22"/>
        <v>4</v>
      </c>
      <c r="O67" s="598">
        <f t="shared" si="23"/>
        <v>0</v>
      </c>
      <c r="P67" s="562" t="str">
        <f t="shared" si="9"/>
        <v>O</v>
      </c>
      <c r="Q67" s="586">
        <f>IF(S67="","",IF(SIGN(S67)&lt;&gt;1,VLOOKUP(ABS(S67),SUP_HDC,3,TRUE),-VLOOKUP(ABS(S67),SUP_HDC,3,TRUE)))</f>
        <v>-1.25</v>
      </c>
      <c r="R67" s="635">
        <f>IF(Q67="","",IF((K67-L67+Q67)&gt;=0.5,1,IF((K67-L67+Q67)=0.25,0.5,IF((K67-L67+Q67)&lt;=-0.5,-1,IF((K67-L67+Q67)=-0.25,-0.5,0)))))</f>
        <v>-1</v>
      </c>
      <c r="S67" s="600">
        <v>1.23</v>
      </c>
      <c r="T67" s="595">
        <f t="shared" si="12"/>
        <v>-1.23</v>
      </c>
      <c r="U67" s="601">
        <v>3.07</v>
      </c>
      <c r="V67" s="595">
        <f t="shared" si="13"/>
        <v>0.93000000000000016</v>
      </c>
      <c r="W67" s="586">
        <f t="shared" si="16"/>
        <v>2.15</v>
      </c>
      <c r="X67" s="586">
        <f t="shared" si="15"/>
        <v>0.91999999999999993</v>
      </c>
      <c r="Y67" s="599">
        <v>21</v>
      </c>
      <c r="Z67" s="599">
        <v>9</v>
      </c>
      <c r="AA67" s="599">
        <v>8</v>
      </c>
      <c r="AB67" s="599">
        <v>3</v>
      </c>
      <c r="AC67" s="599">
        <v>74</v>
      </c>
      <c r="AD67" s="599">
        <v>26</v>
      </c>
      <c r="AE67" s="599">
        <v>4141</v>
      </c>
      <c r="AF67" s="562"/>
      <c r="AG67" s="562"/>
      <c r="AH67" s="562"/>
      <c r="AJ67" s="758" t="str">
        <f t="array" ref="AJ67">IF($K67="","",IF(SUM(IF(ISNUMBER(VALUE(RIGHT($AM67:$CN67,1))),VALUE(RIGHT($AM67:$CN67,1)),0))=$K67,"T","F"))</f>
        <v>T</v>
      </c>
      <c r="AK67" s="583">
        <f t="array" ref="AK67">IF($K67="","",SUM(IF(LEFT($AM67:$CN67,1)="s",1,0))-SUM(IF(RIGHT(LEFT($AM67:$CN67,2))="-",1,0)))</f>
        <v>0</v>
      </c>
      <c r="AL67" s="562">
        <f t="array" ref="AL67">IF($K67="","",SUM(IF(LEFT($AM67:$CN67,1)="X",1,0)))</f>
        <v>11</v>
      </c>
      <c r="AM67" s="668" t="s">
        <v>2474</v>
      </c>
      <c r="AN67" s="671" t="s">
        <v>5633</v>
      </c>
      <c r="AO67" s="668" t="s">
        <v>2474</v>
      </c>
      <c r="AP67" s="668" t="s">
        <v>2474</v>
      </c>
      <c r="AQ67" s="668" t="s">
        <v>5624</v>
      </c>
      <c r="AR67" s="668" t="s">
        <v>2474</v>
      </c>
      <c r="AS67" s="668" t="s">
        <v>5606</v>
      </c>
      <c r="AT67" s="668" t="s">
        <v>126</v>
      </c>
      <c r="AU67" s="652" t="s">
        <v>5640</v>
      </c>
      <c r="AV67" s="668" t="s">
        <v>2213</v>
      </c>
      <c r="AW67" s="668" t="s">
        <v>2474</v>
      </c>
      <c r="AX67" s="668" t="s">
        <v>126</v>
      </c>
      <c r="AY67" s="668" t="s">
        <v>126</v>
      </c>
      <c r="AZ67" s="668" t="s">
        <v>5641</v>
      </c>
      <c r="BA67" s="668" t="s">
        <v>126</v>
      </c>
      <c r="BB67" s="668" t="s">
        <v>2213</v>
      </c>
      <c r="BC67" s="668" t="s">
        <v>5626</v>
      </c>
      <c r="BD67" s="668" t="s">
        <v>5625</v>
      </c>
      <c r="BE67" s="668" t="s">
        <v>5626</v>
      </c>
      <c r="BF67" s="668" t="s">
        <v>5625</v>
      </c>
      <c r="BG67" s="668" t="s">
        <v>5626</v>
      </c>
      <c r="BH67" s="668" t="s">
        <v>126</v>
      </c>
      <c r="BI67" s="668" t="s">
        <v>5638</v>
      </c>
      <c r="BJ67" s="671" t="s">
        <v>126</v>
      </c>
      <c r="BK67" s="668" t="s">
        <v>2474</v>
      </c>
      <c r="BL67" s="671" t="s">
        <v>5639</v>
      </c>
      <c r="BM67" s="668" t="s">
        <v>2213</v>
      </c>
      <c r="BN67" s="668" t="s">
        <v>126</v>
      </c>
      <c r="BO67" s="651" t="s">
        <v>5625</v>
      </c>
      <c r="BP67" s="668"/>
      <c r="BQ67" s="668"/>
      <c r="BR67" s="668"/>
      <c r="BS67" s="668"/>
      <c r="BT67" s="672"/>
      <c r="BU67" s="672"/>
      <c r="BV67" s="672"/>
      <c r="BW67" s="672"/>
      <c r="BX67" s="673"/>
      <c r="BY67" s="673"/>
      <c r="BZ67" s="673"/>
      <c r="CA67" s="673"/>
      <c r="CB67" s="673"/>
      <c r="CC67" s="673"/>
      <c r="CD67" s="673"/>
    </row>
    <row r="68" spans="1:82" s="661" customFormat="1" ht="15" customHeight="1">
      <c r="A68" s="626">
        <v>43005</v>
      </c>
      <c r="B68" s="596"/>
      <c r="C68" s="596"/>
      <c r="D68" s="596"/>
      <c r="E68" s="596"/>
      <c r="F68" s="596"/>
      <c r="G68" s="591"/>
      <c r="H68" s="623" t="s">
        <v>5589</v>
      </c>
      <c r="I68" s="596" t="s">
        <v>2240</v>
      </c>
      <c r="J68" s="596" t="s">
        <v>5060</v>
      </c>
      <c r="K68" s="596">
        <v>1</v>
      </c>
      <c r="L68" s="596">
        <v>1</v>
      </c>
      <c r="M68" s="562" t="str">
        <f t="shared" si="21"/>
        <v>D</v>
      </c>
      <c r="N68" s="562">
        <f t="shared" si="22"/>
        <v>2</v>
      </c>
      <c r="O68" s="598">
        <f t="shared" si="23"/>
        <v>0</v>
      </c>
      <c r="P68" s="562" t="str">
        <f t="shared" si="9"/>
        <v>U</v>
      </c>
      <c r="Q68" s="586"/>
      <c r="R68" s="635"/>
      <c r="S68" s="600"/>
      <c r="T68" s="595"/>
      <c r="U68" s="601"/>
      <c r="V68" s="595"/>
      <c r="W68" s="586"/>
      <c r="X68" s="586"/>
      <c r="Y68" s="755"/>
      <c r="Z68" s="755"/>
      <c r="AA68" s="755"/>
      <c r="AB68" s="755"/>
      <c r="AC68" s="755"/>
      <c r="AD68" s="755"/>
      <c r="AE68" s="755"/>
      <c r="AF68" s="562"/>
      <c r="AG68" s="562"/>
      <c r="AH68" s="562"/>
      <c r="AJ68" s="758"/>
      <c r="AK68" s="583"/>
      <c r="AL68" s="562"/>
      <c r="AM68" s="668" t="s">
        <v>5747</v>
      </c>
      <c r="AN68" s="669" t="s">
        <v>5747</v>
      </c>
      <c r="AO68" s="668" t="s">
        <v>5747</v>
      </c>
      <c r="AP68" s="668" t="s">
        <v>5747</v>
      </c>
      <c r="AQ68" s="668" t="s">
        <v>5753</v>
      </c>
      <c r="AR68" s="668" t="s">
        <v>5747</v>
      </c>
      <c r="AS68" s="668" t="s">
        <v>5747</v>
      </c>
      <c r="AT68" s="671" t="s">
        <v>2226</v>
      </c>
      <c r="AU68" s="651" t="s">
        <v>5747</v>
      </c>
      <c r="AV68" s="668" t="s">
        <v>5750</v>
      </c>
      <c r="AW68" s="671" t="s">
        <v>5749</v>
      </c>
      <c r="AX68" s="668"/>
      <c r="AY68" s="668"/>
      <c r="AZ68" s="668" t="s">
        <v>5753</v>
      </c>
      <c r="BA68" s="668"/>
      <c r="BB68" s="668" t="s">
        <v>2213</v>
      </c>
      <c r="BC68" s="668"/>
      <c r="BD68" s="668" t="s">
        <v>5747</v>
      </c>
      <c r="BE68" s="668" t="s">
        <v>5751</v>
      </c>
      <c r="BF68" s="668" t="s">
        <v>5753</v>
      </c>
      <c r="BG68" s="668"/>
      <c r="BH68" s="668"/>
      <c r="BI68" s="668"/>
      <c r="BJ68" s="668"/>
      <c r="BK68" s="668" t="s">
        <v>5753</v>
      </c>
      <c r="BL68" s="668" t="s">
        <v>5751</v>
      </c>
      <c r="BM68" s="668" t="s">
        <v>2213</v>
      </c>
      <c r="BN68" s="668"/>
      <c r="BO68" s="651" t="s">
        <v>5752</v>
      </c>
      <c r="BP68" s="668"/>
      <c r="BQ68" s="668"/>
      <c r="BR68" s="668"/>
      <c r="BS68" s="668"/>
      <c r="BT68" s="672"/>
      <c r="BU68" s="672"/>
      <c r="BV68" s="672"/>
      <c r="BW68" s="672"/>
      <c r="BX68" s="673"/>
      <c r="BY68" s="673"/>
      <c r="BZ68" s="673"/>
      <c r="CA68" s="673"/>
      <c r="CB68" s="673"/>
      <c r="CC68" s="673"/>
      <c r="CD68" s="673"/>
    </row>
    <row r="69" spans="1:82" s="661" customFormat="1" ht="15" customHeight="1">
      <c r="A69" s="625">
        <v>43008</v>
      </c>
      <c r="B69" s="603"/>
      <c r="C69" s="603"/>
      <c r="D69" s="603"/>
      <c r="E69" s="603"/>
      <c r="F69" s="603"/>
      <c r="G69" s="585"/>
      <c r="H69" s="624" t="s">
        <v>266</v>
      </c>
      <c r="I69" s="603" t="s">
        <v>3</v>
      </c>
      <c r="J69" s="603" t="s">
        <v>285</v>
      </c>
      <c r="K69" s="603">
        <v>3</v>
      </c>
      <c r="L69" s="603">
        <v>2</v>
      </c>
      <c r="M69" s="562" t="str">
        <f t="shared" si="21"/>
        <v>W</v>
      </c>
      <c r="N69" s="562">
        <f t="shared" si="22"/>
        <v>5</v>
      </c>
      <c r="O69" s="598">
        <f t="shared" si="23"/>
        <v>1</v>
      </c>
      <c r="P69" s="562" t="str">
        <f t="shared" si="9"/>
        <v>O</v>
      </c>
      <c r="Q69" s="586">
        <f t="shared" ref="Q69:Q83" si="24">IF(S69="","",IF(SIGN(S69)&lt;&gt;1,VLOOKUP(ABS(S69),SUP_HDC,3,TRUE),-VLOOKUP(ABS(S69),SUP_HDC,3,TRUE)))</f>
        <v>-0.5</v>
      </c>
      <c r="R69" s="635">
        <f t="shared" ref="R69:R83" si="25">IF(Q69="","",IF((K69-L69+Q69)&gt;=0.5,1,IF((K69-L69+Q69)=0.25,0.5,IF((K69-L69+Q69)&lt;=-0.5,-1,IF((K69-L69+Q69)=-0.25,-0.5,0)))))</f>
        <v>1</v>
      </c>
      <c r="S69" s="600">
        <v>0.7</v>
      </c>
      <c r="T69" s="595">
        <f t="shared" si="12"/>
        <v>0.30000000000000004</v>
      </c>
      <c r="U69" s="601">
        <v>3.12</v>
      </c>
      <c r="V69" s="595">
        <f t="shared" si="13"/>
        <v>1.88</v>
      </c>
      <c r="W69" s="586">
        <f t="shared" si="16"/>
        <v>1.9100000000000001</v>
      </c>
      <c r="X69" s="586">
        <f t="shared" si="15"/>
        <v>1.21</v>
      </c>
      <c r="Y69" s="599">
        <v>12</v>
      </c>
      <c r="Z69" s="599">
        <v>17</v>
      </c>
      <c r="AA69" s="599">
        <v>6</v>
      </c>
      <c r="AB69" s="599">
        <v>4</v>
      </c>
      <c r="AC69" s="599">
        <v>51</v>
      </c>
      <c r="AD69" s="599">
        <v>49</v>
      </c>
      <c r="AE69" s="599">
        <v>4141</v>
      </c>
      <c r="AF69" s="562"/>
      <c r="AG69" s="562"/>
      <c r="AH69" s="562"/>
      <c r="AJ69" s="758" t="str">
        <f t="array" ref="AJ69">IF($K69="","",IF(SUM(IF(ISNUMBER(VALUE(RIGHT($AM69:$CN69,1))),VALUE(RIGHT($AM69:$CN69,1)),0))=$K69,"T","F"))</f>
        <v>T</v>
      </c>
      <c r="AK69" s="583">
        <f t="array" ref="AK69">IF($K69="","",SUM(IF(LEFT($AM69:$CN69,1)="s",1,0))-SUM(IF(RIGHT(LEFT($AM69:$CN69,2))="-",1,0)))</f>
        <v>0</v>
      </c>
      <c r="AL69" s="562">
        <f t="array" ref="AL69">IF($K69="","",SUM(IF(LEFT($AM69:$CN69,1)="X",1,0)))</f>
        <v>11</v>
      </c>
      <c r="AM69" s="668" t="s">
        <v>5850</v>
      </c>
      <c r="AN69" s="668" t="s">
        <v>5850</v>
      </c>
      <c r="AO69" s="671" t="s">
        <v>2271</v>
      </c>
      <c r="AP69" s="668" t="s">
        <v>5850</v>
      </c>
      <c r="AQ69" s="668" t="s">
        <v>5856</v>
      </c>
      <c r="AR69" s="669" t="s">
        <v>5850</v>
      </c>
      <c r="AS69" s="668" t="s">
        <v>5850</v>
      </c>
      <c r="AT69" s="682" t="s">
        <v>5857</v>
      </c>
      <c r="AU69" s="652" t="s">
        <v>2271</v>
      </c>
      <c r="AV69" s="671" t="s">
        <v>2226</v>
      </c>
      <c r="AW69" s="671" t="s">
        <v>2312</v>
      </c>
      <c r="AX69" s="668"/>
      <c r="AY69" s="668"/>
      <c r="AZ69" s="668" t="s">
        <v>5856</v>
      </c>
      <c r="BA69" s="668"/>
      <c r="BB69" s="668" t="s">
        <v>2213</v>
      </c>
      <c r="BC69" s="668"/>
      <c r="BD69" s="668" t="s">
        <v>5854</v>
      </c>
      <c r="BE69" s="668" t="s">
        <v>5856</v>
      </c>
      <c r="BF69" s="668" t="s">
        <v>5850</v>
      </c>
      <c r="BG69" s="668"/>
      <c r="BH69" s="668"/>
      <c r="BI69" s="668"/>
      <c r="BJ69" s="668"/>
      <c r="BK69" s="668" t="s">
        <v>5856</v>
      </c>
      <c r="BL69" s="669" t="s">
        <v>5854</v>
      </c>
      <c r="BM69" s="668" t="s">
        <v>2213</v>
      </c>
      <c r="BN69" s="668"/>
      <c r="BO69" s="651" t="s">
        <v>5855</v>
      </c>
      <c r="BP69" s="668"/>
      <c r="BQ69" s="668"/>
      <c r="BR69" s="668"/>
      <c r="BS69" s="668"/>
      <c r="BT69" s="672"/>
      <c r="BU69" s="672"/>
      <c r="BV69" s="672"/>
      <c r="BW69" s="672"/>
      <c r="BX69" s="673"/>
      <c r="BY69" s="673"/>
      <c r="BZ69" s="673"/>
      <c r="CA69" s="673"/>
      <c r="CB69" s="673"/>
      <c r="CC69" s="673"/>
      <c r="CD69" s="673"/>
    </row>
    <row r="70" spans="1:82" s="661" customFormat="1" ht="15" customHeight="1">
      <c r="A70" s="625">
        <v>43022</v>
      </c>
      <c r="B70" s="603"/>
      <c r="C70" s="603"/>
      <c r="D70" s="603"/>
      <c r="E70" s="603"/>
      <c r="F70" s="603"/>
      <c r="G70" s="585"/>
      <c r="H70" s="624" t="s">
        <v>1200</v>
      </c>
      <c r="I70" s="603" t="s">
        <v>2</v>
      </c>
      <c r="J70" s="603" t="s">
        <v>285</v>
      </c>
      <c r="K70" s="603">
        <v>1</v>
      </c>
      <c r="L70" s="603">
        <v>1</v>
      </c>
      <c r="M70" s="562" t="str">
        <f t="shared" si="21"/>
        <v>D</v>
      </c>
      <c r="N70" s="562">
        <f t="shared" si="22"/>
        <v>2</v>
      </c>
      <c r="O70" s="598">
        <f t="shared" si="23"/>
        <v>0</v>
      </c>
      <c r="P70" s="562" t="str">
        <f t="shared" si="9"/>
        <v>U</v>
      </c>
      <c r="Q70" s="586">
        <f t="shared" si="24"/>
        <v>-0.75</v>
      </c>
      <c r="R70" s="635">
        <f t="shared" si="25"/>
        <v>-1</v>
      </c>
      <c r="S70" s="600">
        <v>0.8</v>
      </c>
      <c r="T70" s="595">
        <f t="shared" si="12"/>
        <v>-0.8</v>
      </c>
      <c r="U70" s="601">
        <v>3.2</v>
      </c>
      <c r="V70" s="595">
        <f t="shared" ref="V70:V73" si="26">IF(ISBLANK(U70),"",K70+L70-U70)</f>
        <v>-1.2000000000000002</v>
      </c>
      <c r="W70" s="586">
        <f t="shared" ref="W70:W73" si="27">IF(S70="","",(S70+U70)/2)</f>
        <v>2</v>
      </c>
      <c r="X70" s="586">
        <f t="shared" ref="X70:X73" si="28">IF(W70="","",U70-W70)</f>
        <v>1.2000000000000002</v>
      </c>
      <c r="Y70" s="599">
        <v>15</v>
      </c>
      <c r="Z70" s="599">
        <v>8</v>
      </c>
      <c r="AA70" s="599">
        <v>6</v>
      </c>
      <c r="AB70" s="599">
        <v>1</v>
      </c>
      <c r="AC70" s="599">
        <v>48</v>
      </c>
      <c r="AD70" s="599">
        <v>52</v>
      </c>
      <c r="AE70" s="599">
        <v>4141</v>
      </c>
      <c r="AF70" s="562"/>
      <c r="AG70" s="562"/>
      <c r="AH70" s="562"/>
      <c r="AJ70" s="758" t="str">
        <f t="array" ref="AJ70">IF($K70="","",IF(SUM(IF(ISNUMBER(VALUE(RIGHT($AM70:$CN70,1))),VALUE(RIGHT($AM70:$CN70,1)),0))=$K70,"T","F"))</f>
        <v>T</v>
      </c>
      <c r="AK70" s="583">
        <f t="array" ref="AK70">IF($K70="","",SUM(IF(LEFT($AM70:$CN70,1)="s",1,0))-SUM(IF(RIGHT(LEFT($AM70:$CN70,2))="-",1,0)))</f>
        <v>0</v>
      </c>
      <c r="AL70" s="562">
        <f t="array" ref="AL70">IF($K70="","",SUM(IF(LEFT($AM70:$CN70,1)="X",1,0)))</f>
        <v>11</v>
      </c>
      <c r="AM70" s="668" t="s">
        <v>5994</v>
      </c>
      <c r="AN70" s="668" t="s">
        <v>5994</v>
      </c>
      <c r="AO70" s="668" t="s">
        <v>6000</v>
      </c>
      <c r="AP70" s="668"/>
      <c r="AQ70" s="668" t="s">
        <v>5994</v>
      </c>
      <c r="AR70" s="668" t="s">
        <v>5994</v>
      </c>
      <c r="AS70" s="668" t="s">
        <v>5994</v>
      </c>
      <c r="AT70" s="668" t="s">
        <v>5994</v>
      </c>
      <c r="AU70" s="651" t="s">
        <v>5994</v>
      </c>
      <c r="AV70" s="668" t="s">
        <v>5999</v>
      </c>
      <c r="AW70" s="668" t="s">
        <v>5994</v>
      </c>
      <c r="AX70" s="668"/>
      <c r="AY70" s="668"/>
      <c r="AZ70" s="668" t="s">
        <v>6000</v>
      </c>
      <c r="BA70" s="668"/>
      <c r="BB70" s="668" t="s">
        <v>2213</v>
      </c>
      <c r="BC70" s="668"/>
      <c r="BD70" s="668" t="s">
        <v>6000</v>
      </c>
      <c r="BE70" s="671" t="s">
        <v>5997</v>
      </c>
      <c r="BF70" s="668" t="s">
        <v>5999</v>
      </c>
      <c r="BG70" s="668"/>
      <c r="BH70" s="668" t="s">
        <v>5999</v>
      </c>
      <c r="BI70" s="668"/>
      <c r="BJ70" s="668"/>
      <c r="BK70" s="671" t="s">
        <v>5996</v>
      </c>
      <c r="BL70" s="668" t="s">
        <v>6000</v>
      </c>
      <c r="BM70" s="668" t="s">
        <v>2213</v>
      </c>
      <c r="BN70" s="668"/>
      <c r="BO70" s="651" t="s">
        <v>5998</v>
      </c>
      <c r="BP70" s="668"/>
      <c r="BQ70" s="668"/>
      <c r="BR70" s="668"/>
      <c r="BS70" s="668"/>
      <c r="BT70" s="672"/>
      <c r="BU70" s="672"/>
      <c r="BV70" s="672"/>
      <c r="BW70" s="672"/>
      <c r="BX70" s="673"/>
      <c r="BY70" s="673"/>
      <c r="BZ70" s="673"/>
      <c r="CA70" s="673"/>
      <c r="CB70" s="673"/>
      <c r="CC70" s="673"/>
      <c r="CD70" s="673"/>
    </row>
    <row r="71" spans="1:82" s="661" customFormat="1" ht="15" customHeight="1">
      <c r="A71" s="626">
        <v>43026</v>
      </c>
      <c r="B71" s="596"/>
      <c r="C71" s="596"/>
      <c r="D71" s="596"/>
      <c r="E71" s="596"/>
      <c r="F71" s="596"/>
      <c r="G71" s="591"/>
      <c r="H71" s="623" t="s">
        <v>5589</v>
      </c>
      <c r="I71" s="596" t="s">
        <v>3578</v>
      </c>
      <c r="J71" s="596" t="s">
        <v>5060</v>
      </c>
      <c r="K71" s="596">
        <v>1</v>
      </c>
      <c r="L71" s="596">
        <v>0</v>
      </c>
      <c r="M71" s="562" t="str">
        <f t="shared" si="21"/>
        <v>W</v>
      </c>
      <c r="N71" s="562">
        <f t="shared" si="22"/>
        <v>1</v>
      </c>
      <c r="O71" s="598">
        <f t="shared" si="23"/>
        <v>1</v>
      </c>
      <c r="P71" s="562" t="str">
        <f t="shared" si="9"/>
        <v>U</v>
      </c>
      <c r="Q71" s="586" t="str">
        <f t="shared" si="24"/>
        <v/>
      </c>
      <c r="R71" s="635" t="str">
        <f t="shared" si="25"/>
        <v/>
      </c>
      <c r="S71" s="600"/>
      <c r="T71" s="595" t="str">
        <f t="shared" si="12"/>
        <v/>
      </c>
      <c r="U71" s="601"/>
      <c r="V71" s="595" t="str">
        <f t="shared" si="26"/>
        <v/>
      </c>
      <c r="W71" s="586" t="str">
        <f t="shared" si="27"/>
        <v/>
      </c>
      <c r="X71" s="586" t="str">
        <f t="shared" si="28"/>
        <v/>
      </c>
      <c r="Y71" s="599"/>
      <c r="Z71" s="599"/>
      <c r="AA71" s="599"/>
      <c r="AB71" s="599"/>
      <c r="AC71" s="599"/>
      <c r="AD71" s="599"/>
      <c r="AE71" s="599"/>
      <c r="AF71" s="562"/>
      <c r="AG71" s="562"/>
      <c r="AH71" s="562"/>
      <c r="AJ71" s="758" t="str">
        <f t="array" ref="AJ71">IF($K71="","",IF(SUM(IF(ISNUMBER(VALUE(RIGHT($AM71:$CN71,1))),VALUE(RIGHT($AM71:$CN71,1)),0))=$K71,"T","F"))</f>
        <v>T</v>
      </c>
      <c r="AK71" s="583">
        <f t="array" ref="AK71">IF($K71="","",SUM(IF(LEFT($AM71:$CN71,1)="s",1,0))-SUM(IF(RIGHT(LEFT($AM71:$CN71,2))="-",1,0)))</f>
        <v>0</v>
      </c>
      <c r="AL71" s="562">
        <f t="array" ref="AL71">IF($K71="","",SUM(IF(LEFT($AM71:$CN71,1)="X",1,0)))</f>
        <v>11</v>
      </c>
      <c r="AM71" s="668" t="s">
        <v>6048</v>
      </c>
      <c r="AN71" s="669" t="s">
        <v>6049</v>
      </c>
      <c r="AO71" s="668" t="s">
        <v>6048</v>
      </c>
      <c r="AP71" s="669" t="s">
        <v>6048</v>
      </c>
      <c r="AQ71" s="668" t="s">
        <v>6058</v>
      </c>
      <c r="AR71" s="668" t="s">
        <v>6048</v>
      </c>
      <c r="AS71" s="668" t="s">
        <v>6049</v>
      </c>
      <c r="AT71" s="668" t="s">
        <v>6050</v>
      </c>
      <c r="AU71" s="668" t="s">
        <v>6048</v>
      </c>
      <c r="AV71" s="668" t="s">
        <v>6055</v>
      </c>
      <c r="AW71" s="668" t="s">
        <v>6050</v>
      </c>
      <c r="AX71" s="668"/>
      <c r="AY71" s="668"/>
      <c r="AZ71" s="668" t="s">
        <v>6053</v>
      </c>
      <c r="BA71" s="668"/>
      <c r="BB71" s="668"/>
      <c r="BC71" s="668"/>
      <c r="BD71" s="668" t="s">
        <v>6048</v>
      </c>
      <c r="BE71" s="668" t="s">
        <v>6054</v>
      </c>
      <c r="BF71" s="668" t="s">
        <v>6051</v>
      </c>
      <c r="BG71" s="668"/>
      <c r="BH71" s="668"/>
      <c r="BI71" s="668"/>
      <c r="BJ71" s="668"/>
      <c r="BK71" s="668" t="s">
        <v>6053</v>
      </c>
      <c r="BL71" s="668" t="s">
        <v>6053</v>
      </c>
      <c r="BM71" s="668" t="s">
        <v>6051</v>
      </c>
      <c r="BN71" s="668"/>
      <c r="BO71" s="651" t="s">
        <v>6052</v>
      </c>
      <c r="BP71" s="668"/>
      <c r="BQ71" s="668"/>
      <c r="BR71" s="668"/>
      <c r="BS71" s="668"/>
      <c r="BT71" s="672"/>
      <c r="BU71" s="672"/>
      <c r="BV71" s="672"/>
      <c r="BW71" s="672"/>
      <c r="BX71" s="673"/>
      <c r="BY71" s="673"/>
      <c r="BZ71" s="673"/>
      <c r="CA71" s="673"/>
      <c r="CB71" s="673"/>
      <c r="CC71" s="673"/>
      <c r="CD71" s="673"/>
    </row>
    <row r="72" spans="1:82" s="661" customFormat="1" ht="15" customHeight="1">
      <c r="A72" s="625">
        <v>43029</v>
      </c>
      <c r="B72" s="603"/>
      <c r="C72" s="603"/>
      <c r="D72" s="603"/>
      <c r="E72" s="603"/>
      <c r="F72" s="603"/>
      <c r="G72" s="585"/>
      <c r="H72" s="624" t="s">
        <v>1202</v>
      </c>
      <c r="I72" s="603" t="s">
        <v>2</v>
      </c>
      <c r="J72" s="603" t="s">
        <v>285</v>
      </c>
      <c r="K72" s="603">
        <v>3</v>
      </c>
      <c r="L72" s="689">
        <v>3</v>
      </c>
      <c r="M72" s="562" t="str">
        <f t="shared" si="21"/>
        <v>D</v>
      </c>
      <c r="N72" s="562">
        <f t="shared" si="22"/>
        <v>6</v>
      </c>
      <c r="O72" s="598">
        <f t="shared" si="23"/>
        <v>0</v>
      </c>
      <c r="P72" s="562" t="str">
        <f t="shared" si="9"/>
        <v>O</v>
      </c>
      <c r="Q72" s="586">
        <f t="shared" si="24"/>
        <v>-0.75</v>
      </c>
      <c r="R72" s="635">
        <f t="shared" si="25"/>
        <v>-1</v>
      </c>
      <c r="S72" s="600">
        <v>0.84</v>
      </c>
      <c r="T72" s="595">
        <f t="shared" si="12"/>
        <v>-0.84</v>
      </c>
      <c r="U72" s="601">
        <v>3.25</v>
      </c>
      <c r="V72" s="595">
        <f t="shared" si="26"/>
        <v>2.75</v>
      </c>
      <c r="W72" s="586">
        <f t="shared" si="27"/>
        <v>2.0449999999999999</v>
      </c>
      <c r="X72" s="586">
        <f t="shared" si="28"/>
        <v>1.2050000000000001</v>
      </c>
      <c r="Y72" s="599">
        <v>16</v>
      </c>
      <c r="Z72" s="599">
        <v>11</v>
      </c>
      <c r="AA72" s="599">
        <v>7</v>
      </c>
      <c r="AB72" s="599">
        <v>6</v>
      </c>
      <c r="AC72" s="599">
        <v>52</v>
      </c>
      <c r="AD72" s="599">
        <v>48</v>
      </c>
      <c r="AE72" s="599">
        <v>4141</v>
      </c>
      <c r="AF72" s="562"/>
      <c r="AG72" s="562"/>
      <c r="AH72" s="562"/>
      <c r="AJ72" s="758" t="str">
        <f t="array" ref="AJ72">IF($K72="","",IF(SUM(IF(ISNUMBER(VALUE(RIGHT($AM72:$CN72,1))),VALUE(RIGHT($AM72:$CN72,1)),0))=$K72,"T","F"))</f>
        <v>T</v>
      </c>
      <c r="AK72" s="583">
        <f t="array" ref="AK72">IF($K72="","",SUM(IF(LEFT($AM72:$CN72,1)="s",1,0))-SUM(IF(RIGHT(LEFT($AM72:$CN72,2))="-",1,0)))</f>
        <v>0</v>
      </c>
      <c r="AL72" s="562">
        <f t="array" ref="AL72">IF($K72="","",SUM(IF(LEFT($AM72:$CN72,1)="X",1,0)))</f>
        <v>11</v>
      </c>
      <c r="AM72" s="668" t="s">
        <v>2474</v>
      </c>
      <c r="AN72" s="668" t="s">
        <v>2474</v>
      </c>
      <c r="AO72" s="668" t="s">
        <v>2474</v>
      </c>
      <c r="AP72" s="668" t="s">
        <v>2474</v>
      </c>
      <c r="AQ72" s="668" t="s">
        <v>2213</v>
      </c>
      <c r="AR72" s="668" t="s">
        <v>2474</v>
      </c>
      <c r="AS72" s="668" t="s">
        <v>2474</v>
      </c>
      <c r="AT72" s="668" t="s">
        <v>6153</v>
      </c>
      <c r="AU72" s="651" t="s">
        <v>6213</v>
      </c>
      <c r="AV72" s="671" t="s">
        <v>6157</v>
      </c>
      <c r="AW72" s="671" t="s">
        <v>6158</v>
      </c>
      <c r="AX72" s="671" t="s">
        <v>126</v>
      </c>
      <c r="AY72" s="668" t="s">
        <v>126</v>
      </c>
      <c r="AZ72" s="668" t="s">
        <v>2472</v>
      </c>
      <c r="BA72" s="668" t="s">
        <v>126</v>
      </c>
      <c r="BB72" s="668" t="s">
        <v>2472</v>
      </c>
      <c r="BC72" s="668" t="s">
        <v>126</v>
      </c>
      <c r="BD72" s="668" t="s">
        <v>2474</v>
      </c>
      <c r="BE72" s="668" t="s">
        <v>2472</v>
      </c>
      <c r="BF72" s="668" t="s">
        <v>6155</v>
      </c>
      <c r="BG72" s="668" t="s">
        <v>126</v>
      </c>
      <c r="BH72" s="668" t="s">
        <v>126</v>
      </c>
      <c r="BI72" s="668" t="s">
        <v>126</v>
      </c>
      <c r="BJ72" s="668" t="s">
        <v>126</v>
      </c>
      <c r="BK72" s="668" t="s">
        <v>2472</v>
      </c>
      <c r="BL72" s="668" t="s">
        <v>6156</v>
      </c>
      <c r="BM72" s="668" t="s">
        <v>6155</v>
      </c>
      <c r="BN72" s="668" t="s">
        <v>126</v>
      </c>
      <c r="BO72" s="651" t="s">
        <v>6154</v>
      </c>
      <c r="BP72" s="668"/>
      <c r="BQ72" s="668"/>
      <c r="BR72" s="668"/>
      <c r="BS72" s="668"/>
      <c r="BT72" s="672"/>
      <c r="BU72" s="672"/>
      <c r="BV72" s="672"/>
      <c r="BW72" s="672"/>
      <c r="BX72" s="673"/>
      <c r="BY72" s="673"/>
      <c r="BZ72" s="673"/>
      <c r="CA72" s="673"/>
      <c r="CB72" s="673"/>
      <c r="CC72" s="673"/>
      <c r="CD72" s="673"/>
    </row>
    <row r="73" spans="1:82" s="661" customFormat="1" ht="15" customHeight="1">
      <c r="A73" s="625">
        <v>43037</v>
      </c>
      <c r="B73" s="603"/>
      <c r="C73" s="603"/>
      <c r="D73" s="603"/>
      <c r="E73" s="603"/>
      <c r="F73" s="603"/>
      <c r="G73" s="585"/>
      <c r="H73" s="624" t="s">
        <v>304</v>
      </c>
      <c r="I73" s="603" t="s">
        <v>3</v>
      </c>
      <c r="J73" s="603" t="s">
        <v>285</v>
      </c>
      <c r="K73" s="603">
        <v>1</v>
      </c>
      <c r="L73" s="603">
        <v>0</v>
      </c>
      <c r="M73" s="562" t="str">
        <f t="shared" si="21"/>
        <v>W</v>
      </c>
      <c r="N73" s="562">
        <f t="shared" si="22"/>
        <v>1</v>
      </c>
      <c r="O73" s="598">
        <f t="shared" si="23"/>
        <v>1</v>
      </c>
      <c r="P73" s="562" t="str">
        <f t="shared" si="9"/>
        <v>U</v>
      </c>
      <c r="Q73" s="586">
        <f t="shared" si="24"/>
        <v>-0.25</v>
      </c>
      <c r="R73" s="635">
        <f t="shared" si="25"/>
        <v>1</v>
      </c>
      <c r="S73" s="600">
        <v>0.42</v>
      </c>
      <c r="T73" s="595">
        <f t="shared" si="12"/>
        <v>0.58000000000000007</v>
      </c>
      <c r="U73" s="601">
        <v>3.2</v>
      </c>
      <c r="V73" s="595">
        <f t="shared" si="26"/>
        <v>-2.2000000000000002</v>
      </c>
      <c r="W73" s="586">
        <f t="shared" si="27"/>
        <v>1.81</v>
      </c>
      <c r="X73" s="586">
        <f t="shared" si="28"/>
        <v>1.3900000000000001</v>
      </c>
      <c r="Y73" s="599">
        <v>10</v>
      </c>
      <c r="Z73" s="599">
        <v>12</v>
      </c>
      <c r="AA73" s="599">
        <v>4</v>
      </c>
      <c r="AB73" s="599">
        <v>4</v>
      </c>
      <c r="AC73" s="599">
        <v>59</v>
      </c>
      <c r="AD73" s="599">
        <v>41</v>
      </c>
      <c r="AE73" s="599">
        <v>4141</v>
      </c>
      <c r="AF73" s="562"/>
      <c r="AG73" s="562"/>
      <c r="AH73" s="562"/>
      <c r="AJ73" s="758" t="str">
        <f t="array" ref="AJ73">IF($K73="","",IF(SUM(IF(ISNUMBER(VALUE(RIGHT($AM73:$CN73,1))),VALUE(RIGHT($AM73:$CN73,1)),0))=$K73,"T","F"))</f>
        <v>T</v>
      </c>
      <c r="AK73" s="583">
        <f t="array" ref="AK73">IF($K73="","",SUM(IF(LEFT($AM73:$CN73,1)="s",1,0))-SUM(IF(RIGHT(LEFT($AM73:$CN73,2))="-",1,0)))</f>
        <v>0</v>
      </c>
      <c r="AL73" s="562">
        <f t="array" ref="AL73">IF($K73="","",SUM(IF(LEFT($AM73:$CN73,1)="X",1,0)))</f>
        <v>11</v>
      </c>
      <c r="AM73" s="668" t="s">
        <v>6245</v>
      </c>
      <c r="AN73" s="668" t="s">
        <v>6253</v>
      </c>
      <c r="AO73" s="671" t="s">
        <v>6250</v>
      </c>
      <c r="AP73" s="668" t="s">
        <v>6245</v>
      </c>
      <c r="AQ73" s="668" t="s">
        <v>2213</v>
      </c>
      <c r="AR73" s="668" t="s">
        <v>6245</v>
      </c>
      <c r="AS73" s="668" t="s">
        <v>6245</v>
      </c>
      <c r="AT73" s="668" t="s">
        <v>6294</v>
      </c>
      <c r="AU73" s="651" t="s">
        <v>6293</v>
      </c>
      <c r="AV73" s="669" t="s">
        <v>6245</v>
      </c>
      <c r="AW73" s="668" t="s">
        <v>6296</v>
      </c>
      <c r="AX73" s="668"/>
      <c r="AY73" s="668"/>
      <c r="AZ73" s="668" t="s">
        <v>6253</v>
      </c>
      <c r="BA73" s="668"/>
      <c r="BB73" s="668"/>
      <c r="BC73" s="668"/>
      <c r="BD73" s="671" t="s">
        <v>6295</v>
      </c>
      <c r="BE73" s="668" t="s">
        <v>6292</v>
      </c>
      <c r="BF73" s="668" t="s">
        <v>6252</v>
      </c>
      <c r="BG73" s="668"/>
      <c r="BH73" s="668" t="s">
        <v>6253</v>
      </c>
      <c r="BI73" s="668"/>
      <c r="BJ73" s="668"/>
      <c r="BK73" s="668" t="s">
        <v>6297</v>
      </c>
      <c r="BL73" s="668" t="s">
        <v>6253</v>
      </c>
      <c r="BM73" s="671"/>
      <c r="BN73" s="671"/>
      <c r="BO73" s="651" t="s">
        <v>6297</v>
      </c>
      <c r="BP73" s="668"/>
      <c r="BQ73" s="668"/>
      <c r="BR73" s="668"/>
      <c r="BS73" s="668"/>
      <c r="BT73" s="672"/>
      <c r="BU73" s="672"/>
      <c r="BV73" s="672"/>
      <c r="BW73" s="672"/>
      <c r="BX73" s="673"/>
      <c r="BY73" s="673"/>
      <c r="BZ73" s="673"/>
      <c r="CA73" s="673"/>
      <c r="CB73" s="673"/>
      <c r="CC73" s="673"/>
      <c r="CD73" s="673"/>
    </row>
    <row r="74" spans="1:82" s="661" customFormat="1" ht="15" customHeight="1">
      <c r="A74" s="625">
        <v>43044</v>
      </c>
      <c r="B74" s="603"/>
      <c r="C74" s="603"/>
      <c r="D74" s="603"/>
      <c r="E74" s="603"/>
      <c r="F74" s="603"/>
      <c r="G74" s="585"/>
      <c r="H74" s="624" t="s">
        <v>255</v>
      </c>
      <c r="I74" s="603" t="s">
        <v>3</v>
      </c>
      <c r="J74" s="603" t="s">
        <v>285</v>
      </c>
      <c r="K74" s="603">
        <v>0</v>
      </c>
      <c r="L74" s="603">
        <v>1</v>
      </c>
      <c r="M74" s="562" t="str">
        <f>IF(K74="","",IF(K74&gt;L74,"W",IF(K74=L74,"D",IF(K74&lt;L74,"L"))))</f>
        <v>L</v>
      </c>
      <c r="N74" s="562">
        <f>IF(K74="","",K74+L74)</f>
        <v>1</v>
      </c>
      <c r="O74" s="598">
        <f>IF(K74="","",K74-L74)</f>
        <v>-1</v>
      </c>
      <c r="P74" s="562" t="str">
        <f>IF($K74="","",IF($N74&gt;P$19,"O",IF($N74&lt;P$19,"U",IF($N74=P$19,"-"))))</f>
        <v>U</v>
      </c>
      <c r="Q74" s="586">
        <f>IF(S74="","",IF(SIGN(S74)&lt;&gt;1,VLOOKUP(ABS(S74),SUP_HDC,3,TRUE),-VLOOKUP(ABS(S74),SUP_HDC,3,TRUE)))</f>
        <v>0.5</v>
      </c>
      <c r="R74" s="635">
        <f>IF(Q74="","",IF((K74-L74+Q74)&gt;=0.5,1,IF((K74-L74+Q74)=0.25,0.5,IF((K74-L74+Q74)&lt;=-0.5,-1,IF((K74-L74+Q74)=-0.25,-0.5,0)))))</f>
        <v>-1</v>
      </c>
      <c r="S74" s="600">
        <v>-0.48</v>
      </c>
      <c r="T74" s="595">
        <f>IF(ISBLANK(S74),"",K74-L74-S74)</f>
        <v>-0.52</v>
      </c>
      <c r="U74" s="601">
        <v>2.95</v>
      </c>
      <c r="V74" s="595">
        <f>IF(ISBLANK(U74),"",K74+L74-U74)</f>
        <v>-1.9500000000000002</v>
      </c>
      <c r="W74" s="586">
        <f>IF(S74="","",(S74+U74)/2)</f>
        <v>1.2350000000000001</v>
      </c>
      <c r="X74" s="586">
        <f>IF(W74="","",U74-W74)</f>
        <v>1.7150000000000001</v>
      </c>
      <c r="Y74" s="599">
        <v>4</v>
      </c>
      <c r="Z74" s="599">
        <v>11</v>
      </c>
      <c r="AA74" s="599">
        <v>1</v>
      </c>
      <c r="AB74" s="599">
        <v>2</v>
      </c>
      <c r="AC74" s="599">
        <v>56</v>
      </c>
      <c r="AD74" s="599">
        <v>44</v>
      </c>
      <c r="AE74" s="599">
        <v>4141</v>
      </c>
      <c r="AF74" s="562"/>
      <c r="AG74" s="562"/>
      <c r="AH74" s="562"/>
      <c r="AJ74" s="758" t="str">
        <f t="array" ref="AJ74">IF($K74="","",IF(SUM(IF(ISNUMBER(VALUE(RIGHT($AM74:$CN74,1))),VALUE(RIGHT($AM74:$CN74,1)),0))=$K74,"T","F"))</f>
        <v>T</v>
      </c>
      <c r="AK74" s="583">
        <f t="array" ref="AK74">IF($K74="","",SUM(IF(LEFT($AM74:$CN74,1)="s",1,0))-SUM(IF(RIGHT(LEFT($AM74:$CN74,2))="-",1,0)))</f>
        <v>0</v>
      </c>
      <c r="AL74" s="562">
        <f t="array" ref="AL74">IF($K74="","",SUM(IF(LEFT($AM74:$CN74,1)="X",1,0)))</f>
        <v>11</v>
      </c>
      <c r="AM74" s="668" t="s">
        <v>6362</v>
      </c>
      <c r="AN74" s="668" t="s">
        <v>6362</v>
      </c>
      <c r="AO74" s="668" t="s">
        <v>6362</v>
      </c>
      <c r="AP74" s="668" t="s">
        <v>6362</v>
      </c>
      <c r="AQ74" s="668" t="s">
        <v>6367</v>
      </c>
      <c r="AR74" s="668" t="s">
        <v>6362</v>
      </c>
      <c r="AS74" s="668" t="s">
        <v>6363</v>
      </c>
      <c r="AT74" s="668" t="s">
        <v>6364</v>
      </c>
      <c r="AU74" s="694" t="s">
        <v>6363</v>
      </c>
      <c r="AV74" s="669" t="s">
        <v>6365</v>
      </c>
      <c r="AW74" s="668" t="s">
        <v>6366</v>
      </c>
      <c r="AX74" s="668"/>
      <c r="AY74" s="668"/>
      <c r="AZ74" s="668" t="s">
        <v>6370</v>
      </c>
      <c r="BA74" s="668"/>
      <c r="BB74" s="668"/>
      <c r="BC74" s="668"/>
      <c r="BD74" s="668" t="s">
        <v>6365</v>
      </c>
      <c r="BE74" s="668" t="s">
        <v>6369</v>
      </c>
      <c r="BF74" s="668" t="s">
        <v>6369</v>
      </c>
      <c r="BG74" s="671"/>
      <c r="BH74" s="668"/>
      <c r="BI74" s="668"/>
      <c r="BJ74" s="668"/>
      <c r="BK74" s="668" t="s">
        <v>6368</v>
      </c>
      <c r="BL74" s="668" t="s">
        <v>6367</v>
      </c>
      <c r="BM74" s="671"/>
      <c r="BN74" s="671"/>
      <c r="BO74" s="651" t="s">
        <v>6367</v>
      </c>
      <c r="BP74" s="668"/>
      <c r="BQ74" s="668"/>
      <c r="BR74" s="668"/>
      <c r="BS74" s="668"/>
      <c r="BT74" s="672" t="s">
        <v>126</v>
      </c>
      <c r="BU74" s="672" t="s">
        <v>126</v>
      </c>
      <c r="BV74" s="672" t="s">
        <v>126</v>
      </c>
      <c r="BW74" s="672" t="s">
        <v>126</v>
      </c>
      <c r="BX74" s="673" t="s">
        <v>126</v>
      </c>
      <c r="BY74" s="673" t="s">
        <v>126</v>
      </c>
      <c r="BZ74" s="673"/>
      <c r="CA74" s="673"/>
      <c r="CB74" s="673"/>
      <c r="CC74" s="673"/>
      <c r="CD74" s="673"/>
    </row>
    <row r="75" spans="1:82" s="661" customFormat="1" ht="15" customHeight="1">
      <c r="A75" s="626">
        <v>43058</v>
      </c>
      <c r="B75" s="596"/>
      <c r="C75" s="596"/>
      <c r="D75" s="596"/>
      <c r="E75" s="596"/>
      <c r="F75" s="596"/>
      <c r="G75" s="591"/>
      <c r="H75" s="623" t="s">
        <v>6056</v>
      </c>
      <c r="I75" s="596" t="s">
        <v>2240</v>
      </c>
      <c r="J75" s="596" t="s">
        <v>5060</v>
      </c>
      <c r="K75" s="596">
        <v>1</v>
      </c>
      <c r="L75" s="596">
        <v>1</v>
      </c>
      <c r="M75" s="562" t="str">
        <f t="shared" ref="M75:M78" si="29">IF(K75="","",IF(K75&gt;L75,"W",IF(K75=L75,"D",IF(K75&lt;L75,"L"))))</f>
        <v>D</v>
      </c>
      <c r="N75" s="562">
        <f t="shared" ref="N75:N78" si="30">IF(K75="","",K75+L75)</f>
        <v>2</v>
      </c>
      <c r="O75" s="598">
        <f t="shared" ref="O75:O78" si="31">IF(K75="","",K75-L75)</f>
        <v>0</v>
      </c>
      <c r="P75" s="562" t="str">
        <f t="shared" ref="P75:P78" si="32">IF($K75="","",IF($N75&gt;P$19,"O",IF($N75&lt;P$19,"U",IF($N75=P$19,"-"))))</f>
        <v>U</v>
      </c>
      <c r="Q75" s="586" t="str">
        <f>IF(S75="","",IF(SIGN(S75)&lt;&gt;1,VLOOKUP(ABS(S75),SUP_HDC,3,TRUE),-VLOOKUP(ABS(S75),SUP_HDC,3,TRUE)))</f>
        <v/>
      </c>
      <c r="R75" s="635" t="str">
        <f t="shared" ref="R75:R78" si="33">IF(Q75="","",IF((K75-L75+Q75)&gt;=0.5,1,IF((K75-L75+Q75)=0.25,0.5,IF((K75-L75+Q75)&lt;=-0.5,-1,IF((K75-L75+Q75)=-0.25,-0.5,0)))))</f>
        <v/>
      </c>
      <c r="S75" s="600"/>
      <c r="T75" s="595" t="str">
        <f t="shared" ref="T75:T86" si="34">IF(ISBLANK(S75),"",K75-L75-S75)</f>
        <v/>
      </c>
      <c r="U75" s="601"/>
      <c r="V75" s="595" t="str">
        <f t="shared" ref="V75:V86" si="35">IF(ISBLANK(U75),"",K75+L75-U75)</f>
        <v/>
      </c>
      <c r="W75" s="586" t="str">
        <f t="shared" ref="W75:W86" si="36">IF(S75="","",(S75+U75)/2)</f>
        <v/>
      </c>
      <c r="X75" s="586" t="str">
        <f t="shared" ref="X75:X86" si="37">IF(W75="","",U75-W75)</f>
        <v/>
      </c>
      <c r="Y75" s="755"/>
      <c r="Z75" s="755"/>
      <c r="AA75" s="755"/>
      <c r="AB75" s="755"/>
      <c r="AC75" s="755"/>
      <c r="AD75" s="755"/>
      <c r="AE75" s="755"/>
      <c r="AF75" s="562"/>
      <c r="AG75" s="562"/>
      <c r="AH75" s="562"/>
      <c r="AJ75" s="758" t="str">
        <f t="array" ref="AJ75">IF($K75="","",IF(SUM(IF(ISNUMBER(VALUE(RIGHT($AM75:$CN75,1))),VALUE(RIGHT($AM75:$CN75,1)),0))=$K75,"T","F"))</f>
        <v>T</v>
      </c>
      <c r="AK75" s="583">
        <f t="array" ref="AK75">IF($K75="","",SUM(IF(LEFT($AM75:$CN75,1)="s",1,0))-SUM(IF(RIGHT(LEFT($AM75:$CN75,2))="-",1,0)))</f>
        <v>0</v>
      </c>
      <c r="AL75" s="562">
        <f t="array" ref="AL75">IF($K75="","",SUM(IF(LEFT($AM75:$CN75,1)="X",1,0)))</f>
        <v>11</v>
      </c>
      <c r="AM75" s="668" t="s">
        <v>6477</v>
      </c>
      <c r="AN75" s="668"/>
      <c r="AO75" s="668" t="s">
        <v>6477</v>
      </c>
      <c r="AP75" s="668" t="s">
        <v>6477</v>
      </c>
      <c r="AQ75" s="668" t="s">
        <v>6483</v>
      </c>
      <c r="AR75" s="668" t="s">
        <v>6477</v>
      </c>
      <c r="AS75" s="668" t="s">
        <v>6477</v>
      </c>
      <c r="AT75" s="668" t="s">
        <v>6477</v>
      </c>
      <c r="AU75" s="651" t="s">
        <v>6477</v>
      </c>
      <c r="AV75" s="668" t="s">
        <v>6479</v>
      </c>
      <c r="AW75" s="668" t="s">
        <v>6480</v>
      </c>
      <c r="AX75" s="668"/>
      <c r="AY75" s="668"/>
      <c r="AZ75" s="668" t="s">
        <v>6483</v>
      </c>
      <c r="BA75" s="668"/>
      <c r="BB75" s="668" t="s">
        <v>6484</v>
      </c>
      <c r="BC75" s="668"/>
      <c r="BD75" s="668" t="s">
        <v>6478</v>
      </c>
      <c r="BE75" s="669" t="s">
        <v>6477</v>
      </c>
      <c r="BF75" s="668" t="s">
        <v>6481</v>
      </c>
      <c r="BG75" s="671"/>
      <c r="BH75" s="668"/>
      <c r="BI75" s="668"/>
      <c r="BJ75" s="668"/>
      <c r="BK75" s="668" t="s">
        <v>6483</v>
      </c>
      <c r="BL75" s="668" t="s">
        <v>6481</v>
      </c>
      <c r="BM75" s="671"/>
      <c r="BN75" s="671"/>
      <c r="BO75" s="651" t="s">
        <v>6482</v>
      </c>
      <c r="BP75" s="668"/>
      <c r="BQ75" s="668"/>
      <c r="BR75" s="668"/>
      <c r="BS75" s="668"/>
      <c r="BT75" s="672" t="s">
        <v>126</v>
      </c>
      <c r="BU75" s="672"/>
      <c r="BV75" s="672"/>
      <c r="BW75" s="672"/>
      <c r="BX75" s="673"/>
      <c r="BY75" s="673"/>
      <c r="BZ75" s="673"/>
      <c r="CA75" s="673"/>
      <c r="CB75" s="673"/>
      <c r="CC75" s="673"/>
      <c r="CD75" s="673"/>
    </row>
    <row r="76" spans="1:82" s="661" customFormat="1" ht="15" customHeight="1">
      <c r="A76" s="626">
        <v>43064</v>
      </c>
      <c r="B76" s="596"/>
      <c r="C76" s="596"/>
      <c r="D76" s="596"/>
      <c r="E76" s="596"/>
      <c r="F76" s="596"/>
      <c r="G76" s="591"/>
      <c r="H76" s="623" t="s">
        <v>6056</v>
      </c>
      <c r="I76" s="596" t="s">
        <v>3578</v>
      </c>
      <c r="J76" s="596" t="s">
        <v>5060</v>
      </c>
      <c r="K76" s="596">
        <v>1</v>
      </c>
      <c r="L76" s="596">
        <v>0</v>
      </c>
      <c r="M76" s="562" t="str">
        <f t="shared" si="29"/>
        <v>W</v>
      </c>
      <c r="N76" s="562">
        <f t="shared" si="30"/>
        <v>1</v>
      </c>
      <c r="O76" s="598">
        <f t="shared" si="31"/>
        <v>1</v>
      </c>
      <c r="P76" s="562" t="str">
        <f t="shared" si="32"/>
        <v>U</v>
      </c>
      <c r="Q76" s="586" t="str">
        <f>IF(S76="","",IF(SIGN(S76)&lt;&gt;1,VLOOKUP(ABS(S76),SUP_HDC,3,TRUE),-VLOOKUP(ABS(S76),SUP_HDC,3,TRUE)))</f>
        <v/>
      </c>
      <c r="R76" s="635" t="str">
        <f t="shared" si="33"/>
        <v/>
      </c>
      <c r="S76" s="600"/>
      <c r="T76" s="595" t="str">
        <f t="shared" si="34"/>
        <v/>
      </c>
      <c r="U76" s="601"/>
      <c r="V76" s="595" t="str">
        <f t="shared" si="35"/>
        <v/>
      </c>
      <c r="W76" s="586" t="str">
        <f t="shared" si="36"/>
        <v/>
      </c>
      <c r="X76" s="586" t="str">
        <f t="shared" si="37"/>
        <v/>
      </c>
      <c r="Y76" s="755"/>
      <c r="Z76" s="755"/>
      <c r="AA76" s="755"/>
      <c r="AB76" s="755"/>
      <c r="AC76" s="755"/>
      <c r="AD76" s="755"/>
      <c r="AE76" s="755"/>
      <c r="AF76" s="562"/>
      <c r="AG76" s="562"/>
      <c r="AH76" s="562"/>
      <c r="AJ76" s="758" t="str">
        <f t="array" ref="AJ76">IF($K76="","",IF(SUM(IF(ISNUMBER(VALUE(RIGHT($AM76:$CN76,1))),VALUE(RIGHT($AM76:$CN76,1)),0))=$K76,"T","F"))</f>
        <v>T</v>
      </c>
      <c r="AK76" s="583">
        <f t="array" ref="AK76">IF($K76="","",SUM(IF(LEFT($AM76:$CN76,1)="s",1,0))-SUM(IF(RIGHT(LEFT($AM76:$CN76,2))="-",1,0)))</f>
        <v>0</v>
      </c>
      <c r="AL76" s="562">
        <f t="array" ref="AL76">IF($K76="","",SUM(IF(LEFT($AM76:$CN76,1)="X",1,0)))</f>
        <v>11</v>
      </c>
      <c r="AM76" s="668" t="s">
        <v>6516</v>
      </c>
      <c r="AN76" s="668" t="s">
        <v>6518</v>
      </c>
      <c r="AO76" s="668" t="s">
        <v>6516</v>
      </c>
      <c r="AP76" s="669" t="s">
        <v>6516</v>
      </c>
      <c r="AQ76" s="668" t="s">
        <v>6520</v>
      </c>
      <c r="AR76" s="668" t="s">
        <v>6516</v>
      </c>
      <c r="AS76" s="668" t="s">
        <v>6514</v>
      </c>
      <c r="AT76" s="668" t="s">
        <v>6519</v>
      </c>
      <c r="AU76" s="651" t="s">
        <v>6515</v>
      </c>
      <c r="AV76" s="668" t="s">
        <v>2207</v>
      </c>
      <c r="AW76" s="668" t="s">
        <v>2137</v>
      </c>
      <c r="AX76" s="668"/>
      <c r="AY76" s="668"/>
      <c r="AZ76" s="668" t="s">
        <v>6520</v>
      </c>
      <c r="BA76" s="668"/>
      <c r="BB76" s="668"/>
      <c r="BC76" s="668"/>
      <c r="BD76" s="669" t="s">
        <v>6513</v>
      </c>
      <c r="BE76" s="669" t="s">
        <v>2137</v>
      </c>
      <c r="BF76" s="668" t="s">
        <v>6518</v>
      </c>
      <c r="BG76" s="671"/>
      <c r="BH76" s="668"/>
      <c r="BI76" s="668"/>
      <c r="BJ76" s="668"/>
      <c r="BK76" s="668" t="s">
        <v>6521</v>
      </c>
      <c r="BL76" s="668" t="s">
        <v>6520</v>
      </c>
      <c r="BM76" s="671"/>
      <c r="BN76" s="671"/>
      <c r="BO76" s="651" t="s">
        <v>6518</v>
      </c>
      <c r="BP76" s="668"/>
      <c r="BQ76" s="668"/>
      <c r="BR76" s="668"/>
      <c r="BS76" s="668"/>
      <c r="BT76" s="672" t="s">
        <v>126</v>
      </c>
      <c r="BU76" s="672"/>
      <c r="BV76" s="672"/>
      <c r="BW76" s="672"/>
      <c r="BX76" s="673"/>
      <c r="BY76" s="673"/>
      <c r="BZ76" s="673"/>
      <c r="CA76" s="673"/>
      <c r="CB76" s="673"/>
      <c r="CC76" s="673"/>
      <c r="CD76" s="673"/>
    </row>
    <row r="77" spans="1:82" s="661" customFormat="1" ht="15" customHeight="1">
      <c r="A77" s="625">
        <v>43068</v>
      </c>
      <c r="B77" s="603"/>
      <c r="C77" s="603"/>
      <c r="D77" s="603"/>
      <c r="E77" s="603"/>
      <c r="F77" s="603"/>
      <c r="G77" s="585"/>
      <c r="H77" s="624" t="s">
        <v>5059</v>
      </c>
      <c r="I77" s="603" t="s">
        <v>2</v>
      </c>
      <c r="J77" s="603" t="s">
        <v>285</v>
      </c>
      <c r="K77" s="603">
        <v>0</v>
      </c>
      <c r="L77" s="603">
        <v>1</v>
      </c>
      <c r="M77" s="562" t="str">
        <f t="shared" si="29"/>
        <v>L</v>
      </c>
      <c r="N77" s="562">
        <f t="shared" si="30"/>
        <v>1</v>
      </c>
      <c r="O77" s="598">
        <f t="shared" si="31"/>
        <v>-1</v>
      </c>
      <c r="P77" s="562" t="str">
        <f t="shared" si="32"/>
        <v>U</v>
      </c>
      <c r="Q77" s="586">
        <f>IF(S77="","",IF(SIGN(S77)&lt;&gt;1,VLOOKUP(ABS(S77),SUP_HDC,3,TRUE),-VLOOKUP(ABS(S77),SUP_HDC,3,TRUE)))</f>
        <v>0.75</v>
      </c>
      <c r="R77" s="635">
        <f t="shared" si="33"/>
        <v>-0.5</v>
      </c>
      <c r="S77" s="600">
        <v>-0.85</v>
      </c>
      <c r="T77" s="595">
        <f t="shared" si="34"/>
        <v>-0.15000000000000002</v>
      </c>
      <c r="U77" s="601">
        <v>3.13</v>
      </c>
      <c r="V77" s="595">
        <f t="shared" si="35"/>
        <v>-2.13</v>
      </c>
      <c r="W77" s="586">
        <f t="shared" si="36"/>
        <v>1.1399999999999999</v>
      </c>
      <c r="X77" s="586">
        <f t="shared" si="37"/>
        <v>1.99</v>
      </c>
      <c r="Y77" s="755">
        <v>12</v>
      </c>
      <c r="Z77" s="755">
        <v>7</v>
      </c>
      <c r="AA77" s="755">
        <v>4</v>
      </c>
      <c r="AB77" s="755">
        <v>2</v>
      </c>
      <c r="AC77" s="755">
        <v>55</v>
      </c>
      <c r="AD77" s="755">
        <v>45</v>
      </c>
      <c r="AE77" s="755">
        <v>4141</v>
      </c>
      <c r="AF77" s="562"/>
      <c r="AG77" s="562"/>
      <c r="AH77" s="562"/>
      <c r="AJ77" s="758" t="str">
        <f t="array" ref="AJ77">IF($K77="","",IF(SUM(IF(ISNUMBER(VALUE(RIGHT($AM77:$CN77,1))),VALUE(RIGHT($AM77:$CN77,1)),0))=$K77,"T","F"))</f>
        <v>T</v>
      </c>
      <c r="AK77" s="583">
        <f t="array" ref="AK77">IF($K77="","",SUM(IF(LEFT($AM77:$CN77,1)="s",1,0))-SUM(IF(RIGHT(LEFT($AM77:$CN77,2))="-",1,0)))</f>
        <v>0</v>
      </c>
      <c r="AL77" s="562">
        <f t="array" ref="AL77">IF($K77="","",SUM(IF(LEFT($AM77:$CN77,1)="X",1,0)))</f>
        <v>11</v>
      </c>
      <c r="AM77" s="668" t="s">
        <v>6555</v>
      </c>
      <c r="AN77" s="669" t="s">
        <v>6556</v>
      </c>
      <c r="AO77" s="668" t="s">
        <v>6555</v>
      </c>
      <c r="AP77" s="668" t="s">
        <v>6560</v>
      </c>
      <c r="AQ77" s="668" t="s">
        <v>6555</v>
      </c>
      <c r="AR77" s="668" t="s">
        <v>6555</v>
      </c>
      <c r="AS77" s="668" t="s">
        <v>6563</v>
      </c>
      <c r="AT77" s="668" t="s">
        <v>6560</v>
      </c>
      <c r="AU77" s="651" t="s">
        <v>6555</v>
      </c>
      <c r="AV77" s="668"/>
      <c r="AW77" s="668" t="s">
        <v>6563</v>
      </c>
      <c r="AX77" s="668"/>
      <c r="AY77" s="668"/>
      <c r="AZ77" s="668" t="s">
        <v>6563</v>
      </c>
      <c r="BA77" s="668"/>
      <c r="BB77" s="668"/>
      <c r="BC77" s="668"/>
      <c r="BD77" s="669" t="s">
        <v>6561</v>
      </c>
      <c r="BE77" s="668"/>
      <c r="BF77" s="668" t="s">
        <v>6560</v>
      </c>
      <c r="BG77" s="668" t="s">
        <v>2137</v>
      </c>
      <c r="BH77" s="668" t="s">
        <v>6563</v>
      </c>
      <c r="BI77" s="668"/>
      <c r="BJ77" s="668"/>
      <c r="BK77" s="669" t="s">
        <v>6555</v>
      </c>
      <c r="BL77" s="668" t="s">
        <v>6562</v>
      </c>
      <c r="BM77" s="671"/>
      <c r="BN77" s="671"/>
      <c r="BO77" s="651" t="s">
        <v>6555</v>
      </c>
      <c r="BP77" s="668"/>
      <c r="BQ77" s="668"/>
      <c r="BR77" s="668"/>
      <c r="BS77" s="668"/>
      <c r="BT77" s="672" t="s">
        <v>126</v>
      </c>
      <c r="BU77" s="672"/>
      <c r="BV77" s="672"/>
      <c r="BW77" s="672"/>
      <c r="BX77" s="673"/>
      <c r="BY77" s="673"/>
      <c r="BZ77" s="673"/>
      <c r="CA77" s="673"/>
      <c r="CB77" s="673"/>
      <c r="CC77" s="673"/>
      <c r="CD77" s="673"/>
    </row>
    <row r="78" spans="1:82" s="661" customFormat="1" ht="15" customHeight="1">
      <c r="A78" s="625">
        <v>43071</v>
      </c>
      <c r="B78" s="625"/>
      <c r="C78" s="625"/>
      <c r="D78" s="625"/>
      <c r="E78" s="625"/>
      <c r="F78" s="625"/>
      <c r="G78" s="585"/>
      <c r="H78" s="627" t="s">
        <v>645</v>
      </c>
      <c r="I78" s="625" t="s">
        <v>2</v>
      </c>
      <c r="J78" s="625" t="s">
        <v>285</v>
      </c>
      <c r="K78" s="603">
        <v>0</v>
      </c>
      <c r="L78" s="603">
        <v>1</v>
      </c>
      <c r="M78" s="562" t="str">
        <f t="shared" si="29"/>
        <v>L</v>
      </c>
      <c r="N78" s="562">
        <f t="shared" si="30"/>
        <v>1</v>
      </c>
      <c r="O78" s="598">
        <f t="shared" si="31"/>
        <v>-1</v>
      </c>
      <c r="P78" s="562" t="str">
        <f t="shared" si="32"/>
        <v>U</v>
      </c>
      <c r="Q78" s="586">
        <f>IF(S78="","",IF(SIGN(S78)&lt;&gt;1,VLOOKUP(ABS(S78),SUP_HDC,3,TRUE),-VLOOKUP(ABS(S78),SUP_HDC,3,TRUE)))</f>
        <v>-0.75</v>
      </c>
      <c r="R78" s="635">
        <f t="shared" si="33"/>
        <v>-1</v>
      </c>
      <c r="S78" s="600">
        <v>0.9</v>
      </c>
      <c r="T78" s="595">
        <f t="shared" si="34"/>
        <v>-1.9</v>
      </c>
      <c r="U78" s="601">
        <v>3.15</v>
      </c>
      <c r="V78" s="595">
        <f t="shared" si="35"/>
        <v>-2.15</v>
      </c>
      <c r="W78" s="586">
        <f t="shared" si="36"/>
        <v>2.0249999999999999</v>
      </c>
      <c r="X78" s="586">
        <f t="shared" si="37"/>
        <v>1.125</v>
      </c>
      <c r="Y78" s="755">
        <v>13</v>
      </c>
      <c r="Z78" s="755">
        <v>12</v>
      </c>
      <c r="AA78" s="755">
        <v>3</v>
      </c>
      <c r="AB78" s="755">
        <v>5</v>
      </c>
      <c r="AC78" s="755">
        <v>62</v>
      </c>
      <c r="AD78" s="755">
        <v>38</v>
      </c>
      <c r="AE78" s="755">
        <v>4141</v>
      </c>
      <c r="AF78" s="562"/>
      <c r="AG78" s="562"/>
      <c r="AH78" s="562"/>
      <c r="AJ78" s="758" t="str">
        <f t="array" ref="AJ78">IF($K78="","",IF(SUM(IF(ISNUMBER(VALUE(RIGHT($AM78:$CN78,1))),VALUE(RIGHT($AM78:$CN78,1)),0))=$K78,"T","F"))</f>
        <v>T</v>
      </c>
      <c r="AK78" s="583">
        <f t="array" ref="AK78">IF($K78="","",SUM(IF(LEFT($AM78:$CN78,1)="s",1,0))-SUM(IF(RIGHT(LEFT($AM78:$CN78,2))="-",1,0)))</f>
        <v>0</v>
      </c>
      <c r="AL78" s="562">
        <f t="array" ref="AL78">IF($K78="","",SUM(IF(LEFT($AM78:$CN78,1)="X",1,0)))</f>
        <v>11</v>
      </c>
      <c r="AM78" s="668" t="s">
        <v>2474</v>
      </c>
      <c r="AN78" s="668" t="s">
        <v>2472</v>
      </c>
      <c r="AO78" s="668" t="s">
        <v>126</v>
      </c>
      <c r="AP78" s="668" t="s">
        <v>2474</v>
      </c>
      <c r="AQ78" s="668" t="s">
        <v>2472</v>
      </c>
      <c r="AR78" s="668" t="s">
        <v>2474</v>
      </c>
      <c r="AS78" s="668" t="s">
        <v>2474</v>
      </c>
      <c r="AT78" s="668" t="s">
        <v>2474</v>
      </c>
      <c r="AU78" s="651" t="s">
        <v>6597</v>
      </c>
      <c r="AV78" s="668" t="s">
        <v>126</v>
      </c>
      <c r="AW78" s="668" t="s">
        <v>2474</v>
      </c>
      <c r="AX78" s="668" t="s">
        <v>126</v>
      </c>
      <c r="AY78" s="668" t="s">
        <v>126</v>
      </c>
      <c r="AZ78" s="668" t="s">
        <v>2472</v>
      </c>
      <c r="BA78" s="668" t="s">
        <v>126</v>
      </c>
      <c r="BB78" s="668" t="s">
        <v>126</v>
      </c>
      <c r="BC78" s="668" t="s">
        <v>126</v>
      </c>
      <c r="BD78" s="668" t="s">
        <v>6597</v>
      </c>
      <c r="BE78" s="669" t="s">
        <v>6595</v>
      </c>
      <c r="BF78" s="668" t="s">
        <v>6594</v>
      </c>
      <c r="BG78" s="671" t="s">
        <v>126</v>
      </c>
      <c r="BH78" s="668" t="s">
        <v>2474</v>
      </c>
      <c r="BI78" s="668" t="s">
        <v>2472</v>
      </c>
      <c r="BJ78" s="668" t="s">
        <v>126</v>
      </c>
      <c r="BK78" s="669" t="s">
        <v>6594</v>
      </c>
      <c r="BL78" s="668" t="s">
        <v>6594</v>
      </c>
      <c r="BM78" s="671" t="s">
        <v>126</v>
      </c>
      <c r="BN78" s="671" t="s">
        <v>126</v>
      </c>
      <c r="BO78" s="651" t="s">
        <v>6597</v>
      </c>
      <c r="BP78" s="668"/>
      <c r="BQ78" s="668"/>
      <c r="BR78" s="668"/>
      <c r="BS78" s="668"/>
      <c r="BT78" s="672" t="s">
        <v>126</v>
      </c>
      <c r="BU78" s="672"/>
      <c r="BV78" s="672"/>
      <c r="BW78" s="672"/>
      <c r="BX78" s="673"/>
      <c r="BY78" s="673"/>
      <c r="BZ78" s="673"/>
      <c r="CA78" s="673"/>
      <c r="CB78" s="673"/>
      <c r="CC78" s="673"/>
      <c r="CD78" s="673"/>
    </row>
    <row r="79" spans="1:82" s="661" customFormat="1" ht="15" customHeight="1">
      <c r="A79" s="626"/>
      <c r="B79" s="626"/>
      <c r="C79" s="626"/>
      <c r="D79" s="626"/>
      <c r="E79" s="626"/>
      <c r="F79" s="626"/>
      <c r="G79" s="591" t="str">
        <f>HYPERLINK("#"&amp;"'"&amp;IFERROR(VLOOKUP(H79,helper!$CL$29:$CM$46,2,0),"")&amp;"'!H23",IFERROR(VLOOKUP(H79,helper!$CL$29:$CM$46,2,0),""))</f>
        <v/>
      </c>
      <c r="H79" s="623"/>
      <c r="I79" s="596"/>
      <c r="J79" s="596"/>
      <c r="K79" s="596"/>
      <c r="L79" s="596"/>
      <c r="M79" s="562" t="str">
        <f t="shared" si="7"/>
        <v/>
      </c>
      <c r="N79" s="562" t="str">
        <f t="shared" si="8"/>
        <v/>
      </c>
      <c r="O79" s="598" t="str">
        <f t="shared" si="14"/>
        <v/>
      </c>
      <c r="P79" s="562" t="str">
        <f t="shared" si="9"/>
        <v/>
      </c>
      <c r="Q79" s="586"/>
      <c r="R79" s="635"/>
      <c r="S79" s="587"/>
      <c r="T79" s="595" t="str">
        <f t="shared" si="34"/>
        <v/>
      </c>
      <c r="U79" s="595"/>
      <c r="V79" s="595" t="str">
        <f t="shared" si="35"/>
        <v/>
      </c>
      <c r="W79" s="586" t="str">
        <f t="shared" si="36"/>
        <v/>
      </c>
      <c r="X79" s="586" t="str">
        <f t="shared" si="37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758"/>
      <c r="AK79" s="583"/>
      <c r="AL79" s="562"/>
      <c r="AM79" s="668"/>
      <c r="AN79" s="668"/>
      <c r="AO79" s="668"/>
      <c r="AP79" s="668"/>
      <c r="AQ79" s="668"/>
      <c r="AR79" s="668"/>
      <c r="AS79" s="668"/>
      <c r="AT79" s="668"/>
      <c r="AU79" s="651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71"/>
      <c r="BK79" s="668"/>
      <c r="BL79" s="668"/>
      <c r="BM79" s="671"/>
      <c r="BN79" s="668"/>
      <c r="BO79" s="651"/>
      <c r="BP79" s="668"/>
      <c r="BQ79" s="668"/>
      <c r="BR79" s="668"/>
      <c r="BS79" s="668"/>
      <c r="BT79" s="672"/>
      <c r="BU79" s="672"/>
      <c r="BV79" s="672"/>
      <c r="BW79" s="672"/>
      <c r="BX79" s="673"/>
      <c r="BY79" s="673"/>
      <c r="BZ79" s="673"/>
      <c r="CA79" s="673"/>
      <c r="CB79" s="673"/>
      <c r="CC79" s="673"/>
      <c r="CD79" s="673"/>
    </row>
    <row r="80" spans="1:82" s="661" customFormat="1" ht="15" customHeight="1">
      <c r="A80" s="626"/>
      <c r="B80" s="626"/>
      <c r="C80" s="626"/>
      <c r="D80" s="626"/>
      <c r="E80" s="626"/>
      <c r="F80" s="626"/>
      <c r="G80" s="591" t="str">
        <f>HYPERLINK("#"&amp;"'"&amp;IFERROR(VLOOKUP(H80,helper!$CL$29:$CM$46,2,0),"")&amp;"'!H23",IFERROR(VLOOKUP(H80,helper!$CL$29:$CM$46,2,0),""))</f>
        <v/>
      </c>
      <c r="H80" s="623"/>
      <c r="I80" s="626"/>
      <c r="J80" s="596"/>
      <c r="K80" s="596"/>
      <c r="L80" s="596"/>
      <c r="M80" s="562" t="str">
        <f>IF(K80="","",IF(K80&gt;L80,"W",IF(K80=L80,"D",IF(K80&lt;L80,"L"))))</f>
        <v/>
      </c>
      <c r="N80" s="562" t="str">
        <f>IF(K80="","",K80+L80)</f>
        <v/>
      </c>
      <c r="O80" s="598" t="str">
        <f>IF(K80="","",K80-L80)</f>
        <v/>
      </c>
      <c r="P80" s="562" t="str">
        <f t="shared" si="9"/>
        <v/>
      </c>
      <c r="Q80" s="586"/>
      <c r="R80" s="635"/>
      <c r="S80" s="587"/>
      <c r="T80" s="595" t="str">
        <f t="shared" si="34"/>
        <v/>
      </c>
      <c r="U80" s="595"/>
      <c r="V80" s="595" t="str">
        <f t="shared" si="35"/>
        <v/>
      </c>
      <c r="W80" s="586" t="str">
        <f t="shared" si="36"/>
        <v/>
      </c>
      <c r="X80" s="586" t="str">
        <f t="shared" si="37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/>
      <c r="AK80" s="583"/>
      <c r="AL80" s="562"/>
      <c r="AM80" s="668"/>
      <c r="AN80" s="668"/>
      <c r="AO80" s="668"/>
      <c r="AP80" s="668"/>
      <c r="AQ80" s="668"/>
      <c r="AR80" s="668"/>
      <c r="AS80" s="681"/>
      <c r="AT80" s="668"/>
      <c r="AU80" s="651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71"/>
      <c r="BK80" s="668"/>
      <c r="BL80" s="668"/>
      <c r="BM80" s="671"/>
      <c r="BN80" s="668"/>
      <c r="BO80" s="651"/>
      <c r="BP80" s="668"/>
      <c r="BQ80" s="668"/>
      <c r="BR80" s="668"/>
      <c r="BS80" s="668"/>
      <c r="BT80" s="672"/>
      <c r="BU80" s="672"/>
      <c r="BV80" s="672"/>
      <c r="BW80" s="672"/>
      <c r="BX80" s="673"/>
      <c r="BY80" s="673"/>
      <c r="BZ80" s="673"/>
      <c r="CA80" s="673"/>
      <c r="CB80" s="673"/>
      <c r="CC80" s="673"/>
      <c r="CD80" s="673"/>
    </row>
    <row r="81" spans="1:82" s="661" customFormat="1" ht="15" customHeight="1">
      <c r="A81" s="626"/>
      <c r="B81" s="626"/>
      <c r="C81" s="626"/>
      <c r="D81" s="626"/>
      <c r="E81" s="626"/>
      <c r="F81" s="626"/>
      <c r="G81" s="591" t="str">
        <f>HYPERLINK("#"&amp;"'"&amp;IFERROR(VLOOKUP(H81,helper!$CL$29:$CM$46,2,0),"")&amp;"'!H23",IFERROR(VLOOKUP(H81,helper!$CL$29:$CM$46,2,0),""))</f>
        <v/>
      </c>
      <c r="H81" s="640"/>
      <c r="I81" s="626"/>
      <c r="J81" s="596"/>
      <c r="K81" s="603"/>
      <c r="L81" s="603"/>
      <c r="M81" s="562" t="str">
        <f t="shared" si="7"/>
        <v/>
      </c>
      <c r="N81" s="562" t="str">
        <f t="shared" si="8"/>
        <v/>
      </c>
      <c r="O81" s="598" t="str">
        <f t="shared" si="14"/>
        <v/>
      </c>
      <c r="P81" s="562" t="str">
        <f t="shared" si="9"/>
        <v/>
      </c>
      <c r="Q81" s="586" t="str">
        <f t="shared" si="24"/>
        <v/>
      </c>
      <c r="R81" s="635" t="str">
        <f t="shared" si="25"/>
        <v/>
      </c>
      <c r="S81" s="587"/>
      <c r="T81" s="595" t="str">
        <f t="shared" si="34"/>
        <v/>
      </c>
      <c r="U81" s="595"/>
      <c r="V81" s="595" t="str">
        <f t="shared" si="35"/>
        <v/>
      </c>
      <c r="W81" s="586" t="str">
        <f t="shared" si="36"/>
        <v/>
      </c>
      <c r="X81" s="586" t="str">
        <f t="shared" si="37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IF($K81="","",IF(SUM(IF(ISNUMBER(VALUE(RIGHT($AM81:$CN81,1))),VALUE(RIGHT($AM81:$CN81,1)),0))=$K81,"T","F"))</f>
        <v/>
      </c>
      <c r="AK81" s="583" t="str">
        <f t="array" ref="AK81">IF($K81="","",SUM(IF(LEFT($AM81:$CN81,1)="s",1,0))-SUM(IF(RIGHT(LEFT($AM81:$CN81,2))="-",1,0)))</f>
        <v/>
      </c>
      <c r="AL81" s="562" t="str">
        <f t="array" ref="AL81">IF($K81="","",SUM(IF(LEFT($AM81:$CN81,1)="X",1,0)))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51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71"/>
      <c r="BK81" s="668"/>
      <c r="BL81" s="668"/>
      <c r="BM81" s="668"/>
      <c r="BN81" s="671"/>
      <c r="BO81" s="651"/>
      <c r="BP81" s="668"/>
      <c r="BQ81" s="668"/>
      <c r="BR81" s="668"/>
      <c r="BS81" s="668"/>
      <c r="BT81" s="672"/>
      <c r="BU81" s="672"/>
      <c r="BV81" s="672"/>
      <c r="BW81" s="672"/>
      <c r="BX81" s="673"/>
      <c r="BY81" s="673"/>
      <c r="BZ81" s="673"/>
      <c r="CA81" s="673"/>
      <c r="CB81" s="673"/>
      <c r="CC81" s="673"/>
      <c r="CD81" s="673"/>
    </row>
    <row r="82" spans="1:82" s="661" customFormat="1" ht="15" customHeight="1">
      <c r="A82" s="625"/>
      <c r="B82" s="596"/>
      <c r="C82" s="596" t="s">
        <v>257</v>
      </c>
      <c r="D82" s="596" t="s">
        <v>2</v>
      </c>
      <c r="E82" s="596" t="s">
        <v>285</v>
      </c>
      <c r="F82" s="596"/>
      <c r="G82" s="585" t="str">
        <f>HYPERLINK("#"&amp;"'"&amp;IFERROR(VLOOKUP(H82,helper!$CL$29:$CM$46,2,0),"")&amp;"'!H23",IFERROR(VLOOKUP(H82,helper!$CL$29:$CM$46,2,0),""))</f>
        <v/>
      </c>
      <c r="H82" s="624"/>
      <c r="I82" s="603"/>
      <c r="J82" s="603"/>
      <c r="K82" s="603"/>
      <c r="L82" s="603"/>
      <c r="M82" s="562" t="str">
        <f t="shared" si="7"/>
        <v/>
      </c>
      <c r="N82" s="562" t="str">
        <f t="shared" si="8"/>
        <v/>
      </c>
      <c r="O82" s="598" t="str">
        <f t="shared" si="14"/>
        <v/>
      </c>
      <c r="P82" s="562" t="str">
        <f t="shared" si="9"/>
        <v/>
      </c>
      <c r="Q82" s="586" t="str">
        <f t="shared" si="24"/>
        <v/>
      </c>
      <c r="R82" s="635" t="str">
        <f t="shared" si="25"/>
        <v/>
      </c>
      <c r="S82" s="587"/>
      <c r="T82" s="595" t="str">
        <f t="shared" si="34"/>
        <v/>
      </c>
      <c r="U82" s="595"/>
      <c r="V82" s="595" t="str">
        <f t="shared" si="35"/>
        <v/>
      </c>
      <c r="W82" s="586" t="str">
        <f t="shared" si="36"/>
        <v/>
      </c>
      <c r="X82" s="586" t="str">
        <f t="shared" si="37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IF($K82="","",IF(SUM(IF(ISNUMBER(VALUE(RIGHT($AM82:$CN82,1))),VALUE(RIGHT($AM82:$CN82,1)),0))=$K82,"T","F"))</f>
        <v/>
      </c>
      <c r="AK82" s="583" t="str">
        <f t="array" ref="AK82">IF($K82="","",SUM(IF(LEFT($AM82:$CN82,1)="s",1,0))-SUM(IF(RIGHT(LEFT($AM82:$CN82,2))="-",1,0)))</f>
        <v/>
      </c>
      <c r="AL82" s="562" t="str">
        <f t="array" ref="AL82">IF($K82="","",SUM(IF(LEFT($AM82:$CN82,1)="X",1,0)))</f>
        <v/>
      </c>
      <c r="AM82" s="668"/>
      <c r="AN82" s="668"/>
      <c r="AO82" s="668"/>
      <c r="AP82" s="668"/>
      <c r="AQ82" s="668"/>
      <c r="AR82" s="668"/>
      <c r="AS82" s="668"/>
      <c r="AT82" s="668"/>
      <c r="AU82" s="651"/>
      <c r="AV82" s="671"/>
      <c r="AW82" s="668"/>
      <c r="AX82" s="671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51"/>
      <c r="BP82" s="668"/>
      <c r="BQ82" s="668"/>
      <c r="BR82" s="668"/>
      <c r="BS82" s="668"/>
      <c r="BT82" s="672"/>
      <c r="BU82" s="672"/>
      <c r="BV82" s="672"/>
      <c r="BW82" s="672"/>
      <c r="BX82" s="673"/>
      <c r="BY82" s="673"/>
      <c r="BZ82" s="673"/>
      <c r="CA82" s="673"/>
      <c r="CB82" s="673"/>
      <c r="CC82" s="673"/>
      <c r="CD82" s="673"/>
    </row>
    <row r="83" spans="1:82" s="661" customFormat="1" ht="15" customHeight="1">
      <c r="A83" s="625"/>
      <c r="B83" s="596"/>
      <c r="C83" s="596" t="s">
        <v>267</v>
      </c>
      <c r="D83" s="596" t="s">
        <v>3</v>
      </c>
      <c r="E83" s="596" t="s">
        <v>285</v>
      </c>
      <c r="F83" s="596"/>
      <c r="G83" s="585" t="str">
        <f>HYPERLINK("#"&amp;"'"&amp;IFERROR(VLOOKUP(H83,helper!$CL$29:$CM$46,2,0),"")&amp;"'!H23",IFERROR(VLOOKUP(H83,helper!$CL$29:$CM$46,2,0),""))</f>
        <v/>
      </c>
      <c r="H83" s="624"/>
      <c r="I83" s="603"/>
      <c r="J83" s="603"/>
      <c r="K83" s="603"/>
      <c r="L83" s="603"/>
      <c r="M83" s="562" t="str">
        <f t="shared" si="7"/>
        <v/>
      </c>
      <c r="N83" s="562" t="str">
        <f t="shared" si="8"/>
        <v/>
      </c>
      <c r="O83" s="598" t="str">
        <f t="shared" si="14"/>
        <v/>
      </c>
      <c r="P83" s="562" t="str">
        <f t="shared" si="9"/>
        <v/>
      </c>
      <c r="Q83" s="586" t="str">
        <f t="shared" si="24"/>
        <v/>
      </c>
      <c r="R83" s="635" t="str">
        <f t="shared" si="25"/>
        <v/>
      </c>
      <c r="S83" s="587"/>
      <c r="T83" s="595" t="str">
        <f t="shared" si="34"/>
        <v/>
      </c>
      <c r="U83" s="595"/>
      <c r="V83" s="595" t="str">
        <f t="shared" si="35"/>
        <v/>
      </c>
      <c r="W83" s="586" t="str">
        <f t="shared" si="36"/>
        <v/>
      </c>
      <c r="X83" s="586" t="str">
        <f t="shared" si="37"/>
        <v/>
      </c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 t="str">
        <f t="array" ref="AJ83">IF($K83="","",IF(SUM(IF(ISNUMBER(VALUE(RIGHT($AM83:$CN83,1))),VALUE(RIGHT($AM83:$CN83,1)),0))=$K83,"T","F"))</f>
        <v/>
      </c>
      <c r="AK83" s="583" t="str">
        <f t="array" ref="AK83">IF($K83="","",SUM(IF(LEFT($AM83:$CN83,1)="s",1,0))-SUM(IF(RIGHT(LEFT($AM83:$CN83,2))="-",1,0)))</f>
        <v/>
      </c>
      <c r="AL83" s="562" t="str">
        <f t="array" ref="AL83">IF($K83="","",SUM(IF(LEFT($AM83:$CN83,1)="X",1,0)))</f>
        <v/>
      </c>
      <c r="AM83" s="668"/>
      <c r="AN83" s="668"/>
      <c r="AO83" s="668"/>
      <c r="AP83" s="668"/>
      <c r="AQ83" s="668"/>
      <c r="AR83" s="668"/>
      <c r="AS83" s="668"/>
      <c r="AT83" s="668"/>
      <c r="AU83" s="651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71"/>
      <c r="BI83" s="668"/>
      <c r="BJ83" s="668"/>
      <c r="BK83" s="668"/>
      <c r="BL83" s="668"/>
      <c r="BM83" s="668"/>
      <c r="BN83" s="668"/>
      <c r="BO83" s="651"/>
      <c r="BP83" s="668"/>
      <c r="BQ83" s="668"/>
      <c r="BR83" s="668"/>
      <c r="BS83" s="668"/>
      <c r="BT83" s="672"/>
      <c r="BU83" s="672"/>
      <c r="BV83" s="672"/>
      <c r="BW83" s="672"/>
      <c r="BX83" s="673"/>
      <c r="BY83" s="673"/>
      <c r="BZ83" s="673"/>
      <c r="CA83" s="673"/>
      <c r="CB83" s="673"/>
      <c r="CC83" s="673"/>
      <c r="CD83" s="673"/>
    </row>
    <row r="84" spans="1:82" s="661" customFormat="1" ht="15" customHeight="1">
      <c r="A84" s="625"/>
      <c r="B84" s="596"/>
      <c r="C84" s="596"/>
      <c r="D84" s="596"/>
      <c r="E84" s="596"/>
      <c r="F84" s="596"/>
      <c r="G84" s="585" t="str">
        <f>HYPERLINK("#"&amp;"'"&amp;IFERROR(VLOOKUP(H84,helper!$CL$29:$CM$46,2,0),"")&amp;"'!H23",IFERROR(VLOOKUP(H84,helper!$CL$29:$CM$46,2,0),""))</f>
        <v/>
      </c>
      <c r="H84" s="624"/>
      <c r="I84" s="603"/>
      <c r="J84" s="603"/>
      <c r="K84" s="596"/>
      <c r="L84" s="596"/>
      <c r="M84" s="562" t="str">
        <f t="shared" si="7"/>
        <v/>
      </c>
      <c r="N84" s="562" t="str">
        <f t="shared" si="8"/>
        <v/>
      </c>
      <c r="O84" s="598" t="str">
        <f t="shared" si="14"/>
        <v/>
      </c>
      <c r="P84" s="562" t="str">
        <f t="shared" si="9"/>
        <v/>
      </c>
      <c r="Q84" s="586" t="str">
        <f>IF(S84="","",IF(SIGN(S84)&lt;&gt;1,VLOOKUP(ABS(S84),SUP_HDC,3,TRUE),-VLOOKUP(ABS(S84),SUP_HDC,3,TRUE)))</f>
        <v/>
      </c>
      <c r="R84" s="635" t="str">
        <f>IF(Q84="","",IF((K84-L84+Q84)&gt;=0.5,1,IF((K84-L84+Q84)=0.25,0.5,IF((K84-L84+Q84)&lt;=-0.5,-1,IF((K84-L84+Q84)=-0.25,-0.5,0)))))</f>
        <v/>
      </c>
      <c r="S84" s="587"/>
      <c r="T84" s="595" t="str">
        <f t="shared" si="34"/>
        <v/>
      </c>
      <c r="U84" s="595"/>
      <c r="V84" s="595" t="str">
        <f t="shared" si="35"/>
        <v/>
      </c>
      <c r="W84" s="586" t="str">
        <f t="shared" si="36"/>
        <v/>
      </c>
      <c r="X84" s="586" t="str">
        <f t="shared" si="37"/>
        <v/>
      </c>
      <c r="Y84" s="551"/>
      <c r="Z84" s="551"/>
      <c r="AA84" s="551"/>
      <c r="AB84" s="551"/>
      <c r="AC84" s="551"/>
      <c r="AD84" s="551"/>
      <c r="AE84" s="551"/>
      <c r="AF84" s="562"/>
      <c r="AG84" s="562"/>
      <c r="AH84" s="562"/>
      <c r="AJ84" s="582" t="str">
        <f t="array" ref="AJ84">IF($K84="","",IF(SUM(IF(ISNUMBER(VALUE(RIGHT($AM84:$CN84,1))),VALUE(RIGHT($AM84:$CN84,1)),0))=$K84,"T","F"))</f>
        <v/>
      </c>
      <c r="AK84" s="583" t="str">
        <f t="array" ref="AK84">IF($K84="","",SUM(IF(LEFT($AM84:$CN84,1)="s",1,0))-SUM(IF(RIGHT(LEFT($AM84:$CN84,2))="-",1,0)))</f>
        <v/>
      </c>
      <c r="AL84" s="562" t="str">
        <f t="array" ref="AL84">IF($K84="","",SUM(IF(LEFT($AM84:$CN84,1)="X",1,0)))</f>
        <v/>
      </c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71"/>
      <c r="BG84" s="668"/>
      <c r="BH84" s="668"/>
      <c r="BI84" s="668"/>
      <c r="BJ84" s="668"/>
      <c r="BK84" s="668"/>
      <c r="BL84" s="668"/>
      <c r="BM84" s="668"/>
      <c r="BN84" s="671"/>
      <c r="BO84" s="668"/>
      <c r="BP84" s="668"/>
      <c r="BQ84" s="668"/>
      <c r="BR84" s="668"/>
      <c r="BS84" s="668"/>
      <c r="BT84" s="672"/>
      <c r="BU84" s="672"/>
      <c r="BV84" s="672"/>
      <c r="BW84" s="672"/>
      <c r="BX84" s="673"/>
      <c r="BY84" s="673"/>
      <c r="BZ84" s="673"/>
      <c r="CA84" s="673"/>
      <c r="CB84" s="673"/>
      <c r="CC84" s="673"/>
      <c r="CD84" s="673"/>
    </row>
    <row r="85" spans="1:82" s="661" customFormat="1" ht="15" customHeight="1">
      <c r="A85" s="626"/>
      <c r="B85" s="596"/>
      <c r="C85" s="596"/>
      <c r="D85" s="596"/>
      <c r="E85" s="596"/>
      <c r="F85" s="596"/>
      <c r="G85" s="591" t="str">
        <f>HYPERLINK("#"&amp;"'"&amp;IFERROR(VLOOKUP(H85,helper!$CL$29:$CM$46,2,0),"")&amp;"'!H23",IFERROR(VLOOKUP(H85,helper!$CL$29:$CM$46,2,0),""))</f>
        <v/>
      </c>
      <c r="H85" s="623"/>
      <c r="I85" s="596"/>
      <c r="J85" s="596"/>
      <c r="K85" s="603"/>
      <c r="L85" s="603"/>
      <c r="M85" s="562" t="str">
        <f>IF(K85="","",IF(K85&gt;L85,"W",IF(K85=L85,"D",IF(K85&lt;L85,"L"))))</f>
        <v/>
      </c>
      <c r="N85" s="562" t="str">
        <f>IF(K85="","",K85+L85)</f>
        <v/>
      </c>
      <c r="O85" s="598" t="str">
        <f>IF(K85="","",K85-L85)</f>
        <v/>
      </c>
      <c r="P85" s="562" t="str">
        <f t="shared" si="9"/>
        <v/>
      </c>
      <c r="Q85" s="586" t="str">
        <f>IF(S85="","",IF(SIGN(S85)&lt;&gt;1,VLOOKUP(ABS(S85),SUP_HDC,3,TRUE),-VLOOKUP(ABS(S85),SUP_HDC,3,TRUE)))</f>
        <v/>
      </c>
      <c r="R85" s="635" t="str">
        <f>IF(Q85="","",IF((K85-L85+Q85)&gt;=0.5,1,IF((K85-L85+Q85)=0.25,0.5,IF((K85-L85+Q85)&lt;=-0.5,-1,IF((K85-L85+Q85)=-0.25,-0.5,0)))))</f>
        <v/>
      </c>
      <c r="S85" s="587"/>
      <c r="T85" s="595" t="str">
        <f t="shared" si="34"/>
        <v/>
      </c>
      <c r="U85" s="595"/>
      <c r="V85" s="595" t="str">
        <f t="shared" si="35"/>
        <v/>
      </c>
      <c r="W85" s="586" t="str">
        <f t="shared" si="36"/>
        <v/>
      </c>
      <c r="X85" s="586" t="str">
        <f t="shared" si="37"/>
        <v/>
      </c>
      <c r="Y85" s="551"/>
      <c r="Z85" s="551"/>
      <c r="AA85" s="551"/>
      <c r="AB85" s="551"/>
      <c r="AC85" s="551"/>
      <c r="AD85" s="551"/>
      <c r="AE85" s="551"/>
      <c r="AF85" s="562"/>
      <c r="AG85" s="562"/>
      <c r="AH85" s="562"/>
      <c r="AJ85" s="582" t="str">
        <f t="array" ref="AJ85">IF($K85="","",IF(SUM(IF(ISNUMBER(VALUE(RIGHT($AM85:$CN85,1))),VALUE(RIGHT($AM85:$CN85,1)),0))=$K85,"T","F"))</f>
        <v/>
      </c>
      <c r="AK85" s="583" t="str">
        <f t="array" ref="AK85">IF($K85="","",SUM(IF(LEFT($AM85:$CN85,1)="s",1,0))-SUM(IF(RIGHT(LEFT($AM85:$CN85,2))="-",1,0)))</f>
        <v/>
      </c>
      <c r="AL85" s="562" t="str">
        <f t="array" ref="AL85">IF($K85="","",SUM(IF(LEFT($AM85:$CN85,1)="X",1,0)))</f>
        <v/>
      </c>
      <c r="AM85" s="668"/>
      <c r="AN85" s="668"/>
      <c r="AO85" s="668"/>
      <c r="AP85" s="668"/>
      <c r="AQ85" s="668"/>
      <c r="AR85" s="668"/>
      <c r="AS85" s="668"/>
      <c r="AT85" s="671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68"/>
      <c r="BR85" s="668"/>
      <c r="BS85" s="668"/>
      <c r="BT85" s="672"/>
      <c r="BU85" s="672"/>
      <c r="BV85" s="672"/>
      <c r="BW85" s="672"/>
      <c r="BX85" s="673"/>
      <c r="BY85" s="673"/>
      <c r="BZ85" s="673"/>
      <c r="CA85" s="673"/>
      <c r="CB85" s="673"/>
      <c r="CC85" s="673"/>
      <c r="CD85" s="673"/>
    </row>
    <row r="86" spans="1:82" s="661" customFormat="1" ht="15" customHeight="1">
      <c r="A86" s="625"/>
      <c r="B86" s="596"/>
      <c r="C86" s="596"/>
      <c r="D86" s="596"/>
      <c r="E86" s="596"/>
      <c r="F86" s="596"/>
      <c r="G86" s="585" t="str">
        <f>HYPERLINK("#"&amp;"'"&amp;IFERROR(VLOOKUP(H86,helper!$CL$29:$CM$46,2,0),"")&amp;"'!H23",IFERROR(VLOOKUP(H86,helper!$CL$29:$CM$46,2,0),""))</f>
        <v/>
      </c>
      <c r="H86" s="624"/>
      <c r="I86" s="603"/>
      <c r="J86" s="603"/>
      <c r="K86" s="603"/>
      <c r="L86" s="603"/>
      <c r="M86" s="562" t="str">
        <f>IF(K86="","",IF(K86&gt;L86,"W",IF(K86=L86,"D",IF(K86&lt;L86,"L"))))</f>
        <v/>
      </c>
      <c r="N86" s="562" t="str">
        <f>IF(K86="","",K86+L86)</f>
        <v/>
      </c>
      <c r="O86" s="598" t="str">
        <f>IF(K86="","",K86-L86)</f>
        <v/>
      </c>
      <c r="P86" s="562" t="str">
        <f t="shared" si="9"/>
        <v/>
      </c>
      <c r="Q86" s="586" t="str">
        <f>IF(S86="","",IF(SIGN(S86)&lt;&gt;1,VLOOKUP(ABS(S86),SUP_HDC,3,TRUE),-VLOOKUP(ABS(S86),SUP_HDC,3,TRUE)))</f>
        <v/>
      </c>
      <c r="R86" s="635" t="str">
        <f>IF(Q86="","",IF((K86-L86+Q86)&gt;=0.5,1,IF((K86-L86+Q86)=0.25,0.5,IF((K86-L86+Q86)&lt;=-0.5,-1,IF((K86-L86+Q86)=-0.25,-0.5,0)))))</f>
        <v/>
      </c>
      <c r="S86" s="587"/>
      <c r="T86" s="595" t="str">
        <f t="shared" si="34"/>
        <v/>
      </c>
      <c r="U86" s="595"/>
      <c r="V86" s="595" t="str">
        <f t="shared" si="35"/>
        <v/>
      </c>
      <c r="W86" s="586" t="str">
        <f t="shared" si="36"/>
        <v/>
      </c>
      <c r="X86" s="586" t="str">
        <f t="shared" si="37"/>
        <v/>
      </c>
      <c r="Y86" s="551"/>
      <c r="Z86" s="551"/>
      <c r="AA86" s="551"/>
      <c r="AB86" s="551"/>
      <c r="AC86" s="551"/>
      <c r="AD86" s="551"/>
      <c r="AE86" s="551"/>
      <c r="AF86" s="562"/>
      <c r="AG86" s="562"/>
      <c r="AH86" s="562"/>
      <c r="AJ86" s="582" t="str">
        <f t="array" ref="AJ86">IF($K86="","",IF(SUM(IF(ISNUMBER(VALUE(RIGHT($AM86:$CN86,1))),VALUE(RIGHT($AM86:$CN86,1)),0))=$K86,"T","F"))</f>
        <v/>
      </c>
      <c r="AK86" s="583" t="str">
        <f t="array" ref="AK86">IF($K86="","",SUM(IF(LEFT($AM86:$CN86,1)="s",1,0))-SUM(IF(RIGHT(LEFT($AM86:$CN86,2))="-",1,0)))</f>
        <v/>
      </c>
      <c r="AL86" s="562" t="str">
        <f t="array" ref="AL86">IF($K86="","",SUM(IF(LEFT($AM86:$CN86,1)="X",1,0)))</f>
        <v/>
      </c>
      <c r="AM86" s="668"/>
      <c r="AN86" s="668"/>
      <c r="AO86" s="668"/>
      <c r="AP86" s="668"/>
      <c r="AQ86" s="668"/>
      <c r="AR86" s="668"/>
      <c r="AS86" s="668"/>
      <c r="AT86" s="668"/>
      <c r="AU86" s="651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71"/>
      <c r="BO86" s="651"/>
      <c r="BP86" s="668"/>
      <c r="BQ86" s="668"/>
      <c r="BR86" s="668"/>
      <c r="BS86" s="668"/>
      <c r="BT86" s="672"/>
      <c r="BU86" s="672"/>
      <c r="BV86" s="672"/>
      <c r="BW86" s="672"/>
      <c r="BX86" s="673"/>
      <c r="BY86" s="673"/>
      <c r="BZ86" s="673"/>
      <c r="CA86" s="673"/>
      <c r="CB86" s="673"/>
      <c r="CC86" s="673"/>
      <c r="CD86" s="673"/>
    </row>
    <row r="87" spans="1:82" s="661" customFormat="1" ht="15" customHeight="1">
      <c r="A87" s="625"/>
      <c r="B87" s="603"/>
      <c r="C87" s="603" t="s">
        <v>1201</v>
      </c>
      <c r="D87" s="603" t="s">
        <v>2</v>
      </c>
      <c r="E87" s="603" t="s">
        <v>285</v>
      </c>
      <c r="F87" s="603"/>
      <c r="G87" s="585" t="str">
        <f>HYPERLINK("#"&amp;"'"&amp;IFERROR(VLOOKUP(H87,helper!$CL$29:$CM$46,2,0),"")&amp;"'!H23",IFERROR(VLOOKUP(H87,helper!$CL$29:$CM$46,2,0),""))</f>
        <v/>
      </c>
      <c r="H87" s="624"/>
      <c r="I87" s="603"/>
      <c r="J87" s="603"/>
      <c r="K87" s="603"/>
      <c r="L87" s="603"/>
      <c r="M87" s="562" t="str">
        <f t="shared" si="7"/>
        <v/>
      </c>
      <c r="N87" s="562" t="str">
        <f t="shared" si="8"/>
        <v/>
      </c>
      <c r="O87" s="598" t="str">
        <f t="shared" si="14"/>
        <v/>
      </c>
      <c r="P87" s="562" t="str">
        <f t="shared" si="9"/>
        <v/>
      </c>
      <c r="Q87" s="586" t="str">
        <f t="shared" ref="Q87:Q96" si="38">IF(S87="","",IF(SIGN(S87)&lt;&gt;1,VLOOKUP(ABS(S87),SUP_HDC,3,TRUE),-VLOOKUP(ABS(S87),SUP_HDC,3,TRUE)))</f>
        <v/>
      </c>
      <c r="R87" s="635" t="str">
        <f t="shared" ref="R87:R95" si="39">IF(Q87="","",IF((K87-L87+Q87)&gt;=0.5,1,IF((K87-L87+Q87)=0.25,0.5,IF((K87-L87+Q87)&lt;=-0.5,-1,IF((K87-L87+Q87)=-0.25,-0.5,0)))))</f>
        <v/>
      </c>
      <c r="S87" s="587"/>
      <c r="T87" s="595" t="str">
        <f>IF(ISBLANK(S87),"",K87-L87-S87)</f>
        <v/>
      </c>
      <c r="U87" s="595"/>
      <c r="V87" s="595" t="str">
        <f t="shared" ref="V87:V89" si="40">IF(ISBLANK(U87),"",K87+L87-U87)</f>
        <v/>
      </c>
      <c r="W87" s="586" t="str">
        <f t="shared" ref="W87:W89" si="41">IF(S87="","",(S87+U87)/2)</f>
        <v/>
      </c>
      <c r="X87" s="586" t="str">
        <f t="shared" ref="X87:X89" si="42">IF(W87="","",U87-W87)</f>
        <v/>
      </c>
      <c r="Y87" s="551"/>
      <c r="Z87" s="551"/>
      <c r="AA87" s="551"/>
      <c r="AB87" s="551"/>
      <c r="AC87" s="551"/>
      <c r="AD87" s="551"/>
      <c r="AE87" s="551"/>
      <c r="AF87" s="562"/>
      <c r="AG87" s="562"/>
      <c r="AH87" s="562"/>
      <c r="AJ87" s="582" t="str">
        <f t="array" ref="AJ87">IF($K87="","",IF(SUM(IF(ISNUMBER(VALUE(RIGHT($AM87:$CN87,1))),VALUE(RIGHT($AM87:$CN87,1)),0))=$K87,"T","F"))</f>
        <v/>
      </c>
      <c r="AK87" s="583" t="str">
        <f t="array" ref="AK87">IF($K87="","",SUM(IF(LEFT($AM87:$CN87,1)="s",1,0))-SUM(IF(RIGHT(LEFT($AM87:$CN87,2))="-",1,0)))</f>
        <v/>
      </c>
      <c r="AL87" s="562" t="str">
        <f t="array" ref="AL87">IF($K87="","",SUM(IF(LEFT($AM87:$CN87,1)="X",1,0)))</f>
        <v/>
      </c>
      <c r="AM87" s="668"/>
      <c r="AN87" s="668"/>
      <c r="AO87" s="668"/>
      <c r="AP87" s="668"/>
      <c r="AQ87" s="668"/>
      <c r="AR87" s="668"/>
      <c r="AS87" s="668"/>
      <c r="AT87" s="668"/>
      <c r="AU87" s="651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79"/>
      <c r="BM87" s="671"/>
      <c r="BN87" s="668"/>
      <c r="BO87" s="651"/>
      <c r="BP87" s="668"/>
      <c r="BQ87" s="668"/>
      <c r="BR87" s="668"/>
      <c r="BS87" s="668"/>
      <c r="BT87" s="672"/>
      <c r="BU87" s="672"/>
      <c r="BV87" s="672"/>
      <c r="BW87" s="672"/>
      <c r="BX87" s="673"/>
      <c r="BY87" s="673"/>
      <c r="BZ87" s="673"/>
      <c r="CA87" s="673"/>
      <c r="CB87" s="673"/>
      <c r="CC87" s="673"/>
      <c r="CD87" s="673"/>
    </row>
    <row r="88" spans="1:82" s="661" customFormat="1" ht="15" customHeight="1">
      <c r="A88" s="625"/>
      <c r="B88" s="603"/>
      <c r="C88" s="603" t="s">
        <v>258</v>
      </c>
      <c r="D88" s="603" t="s">
        <v>3</v>
      </c>
      <c r="E88" s="603" t="s">
        <v>285</v>
      </c>
      <c r="F88" s="603"/>
      <c r="G88" s="585" t="str">
        <f>HYPERLINK("#"&amp;"'"&amp;IFERROR(VLOOKUP(H88,helper!$CL$29:$CM$46,2,0),"")&amp;"'!H23",IFERROR(VLOOKUP(H88,helper!$CL$29:$CM$46,2,0),""))</f>
        <v/>
      </c>
      <c r="H88" s="624"/>
      <c r="I88" s="603"/>
      <c r="J88" s="603"/>
      <c r="K88" s="603"/>
      <c r="L88" s="603"/>
      <c r="M88" s="562" t="str">
        <f t="shared" si="7"/>
        <v/>
      </c>
      <c r="N88" s="562" t="str">
        <f t="shared" si="8"/>
        <v/>
      </c>
      <c r="O88" s="598" t="str">
        <f t="shared" si="14"/>
        <v/>
      </c>
      <c r="P88" s="562" t="str">
        <f t="shared" si="9"/>
        <v/>
      </c>
      <c r="Q88" s="586" t="str">
        <f t="shared" si="38"/>
        <v/>
      </c>
      <c r="R88" s="635" t="str">
        <f t="shared" si="39"/>
        <v/>
      </c>
      <c r="S88" s="587"/>
      <c r="T88" s="595" t="str">
        <f>IF(ISBLANK(S88),"",K88-L88-S88)</f>
        <v/>
      </c>
      <c r="U88" s="595"/>
      <c r="V88" s="595" t="str">
        <f t="shared" si="40"/>
        <v/>
      </c>
      <c r="W88" s="586" t="str">
        <f t="shared" si="41"/>
        <v/>
      </c>
      <c r="X88" s="586" t="str">
        <f t="shared" si="42"/>
        <v/>
      </c>
      <c r="Y88" s="551"/>
      <c r="Z88" s="551"/>
      <c r="AA88" s="551"/>
      <c r="AB88" s="551"/>
      <c r="AC88" s="551"/>
      <c r="AD88" s="551"/>
      <c r="AE88" s="551"/>
      <c r="AF88" s="562"/>
      <c r="AG88" s="562"/>
      <c r="AH88" s="562"/>
      <c r="AJ88" s="582" t="str">
        <f t="array" ref="AJ88">IF($K88="","",IF(SUM(IF(ISNUMBER(VALUE(RIGHT($AM88:$CN88,1))),VALUE(RIGHT($AM88:$CN88,1)),0))=$K88,"T","F"))</f>
        <v/>
      </c>
      <c r="AK88" s="583" t="str">
        <f t="array" ref="AK88">IF($K88="","",SUM(IF(LEFT($AM88:$CN88,1)="s",1,0))-SUM(IF(RIGHT(LEFT($AM88:$CN88,2))="-",1,0)))</f>
        <v/>
      </c>
      <c r="AL88" s="562" t="str">
        <f t="array" ref="AL88">IF($K88="","",SUM(IF(LEFT($AM88:$CN88,1)="X",1,0)))</f>
        <v/>
      </c>
      <c r="AM88" s="668"/>
      <c r="AN88" s="668"/>
      <c r="AO88" s="668"/>
      <c r="AP88" s="668"/>
      <c r="AQ88" s="668"/>
      <c r="AR88" s="668"/>
      <c r="AS88" s="668"/>
      <c r="AT88" s="668"/>
      <c r="AU88" s="651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51"/>
      <c r="BP88" s="668"/>
      <c r="BQ88" s="668"/>
      <c r="BR88" s="668"/>
      <c r="BS88" s="668"/>
      <c r="BT88" s="672"/>
      <c r="BU88" s="672"/>
      <c r="BV88" s="672"/>
      <c r="BW88" s="672"/>
      <c r="BX88" s="673"/>
      <c r="BY88" s="673"/>
      <c r="BZ88" s="673"/>
      <c r="CA88" s="673"/>
      <c r="CB88" s="673"/>
      <c r="CC88" s="673"/>
      <c r="CD88" s="673"/>
    </row>
    <row r="89" spans="1:82" s="661" customFormat="1" ht="15" customHeight="1">
      <c r="A89" s="625"/>
      <c r="B89" s="603"/>
      <c r="C89" s="603" t="s">
        <v>263</v>
      </c>
      <c r="D89" s="603" t="s">
        <v>2</v>
      </c>
      <c r="E89" s="603" t="s">
        <v>285</v>
      </c>
      <c r="F89" s="603"/>
      <c r="G89" s="585" t="str">
        <f>HYPERLINK("#"&amp;"'"&amp;IFERROR(VLOOKUP(H89,helper!$CL$29:$CM$46,2,0),"")&amp;"'!H23",IFERROR(VLOOKUP(H89,helper!$CL$29:$CM$46,2,0),""))</f>
        <v/>
      </c>
      <c r="H89" s="624"/>
      <c r="I89" s="603"/>
      <c r="J89" s="603"/>
      <c r="K89" s="603"/>
      <c r="L89" s="603"/>
      <c r="M89" s="562" t="str">
        <f t="shared" si="7"/>
        <v/>
      </c>
      <c r="N89" s="562" t="str">
        <f t="shared" si="8"/>
        <v/>
      </c>
      <c r="O89" s="598" t="str">
        <f t="shared" si="14"/>
        <v/>
      </c>
      <c r="P89" s="562" t="str">
        <f t="shared" si="9"/>
        <v/>
      </c>
      <c r="Q89" s="586" t="str">
        <f t="shared" si="38"/>
        <v/>
      </c>
      <c r="R89" s="635" t="str">
        <f t="shared" si="39"/>
        <v/>
      </c>
      <c r="S89" s="587"/>
      <c r="T89" s="595" t="str">
        <f>IF(ISBLANK(S89),"",K89-L89-S89)</f>
        <v/>
      </c>
      <c r="U89" s="595"/>
      <c r="V89" s="595" t="str">
        <f t="shared" si="40"/>
        <v/>
      </c>
      <c r="W89" s="586" t="str">
        <f t="shared" si="41"/>
        <v/>
      </c>
      <c r="X89" s="586" t="str">
        <f t="shared" si="42"/>
        <v/>
      </c>
      <c r="Y89" s="551"/>
      <c r="Z89" s="551"/>
      <c r="AA89" s="551"/>
      <c r="AB89" s="551"/>
      <c r="AC89" s="551"/>
      <c r="AD89" s="551"/>
      <c r="AE89" s="551"/>
      <c r="AF89" s="562"/>
      <c r="AG89" s="562"/>
      <c r="AH89" s="562"/>
      <c r="AJ89" s="582" t="str">
        <f t="array" ref="AJ89">IF($K89="","",IF(SUM(IF(ISNUMBER(VALUE(RIGHT($AM89:$CN89,1))),VALUE(RIGHT($AM89:$CN89,1)),0))=$K89,"T","F"))</f>
        <v/>
      </c>
      <c r="AK89" s="583" t="str">
        <f t="array" ref="AK89">IF($K89="","",SUM(IF(LEFT($AM89:$CN89,1)="s",1,0))-SUM(IF(RIGHT(LEFT($AM89:$CN89,2))="-",1,0)))</f>
        <v/>
      </c>
      <c r="AL89" s="562" t="str">
        <f t="array" ref="AL89">IF($K89="","",SUM(IF(LEFT($AM89:$CN89,1)="X",1,0)))</f>
        <v/>
      </c>
      <c r="AM89" s="668"/>
      <c r="AN89" s="668"/>
      <c r="AO89" s="668"/>
      <c r="AP89" s="668"/>
      <c r="AQ89" s="668"/>
      <c r="AR89" s="668"/>
      <c r="AS89" s="668"/>
      <c r="AT89" s="668"/>
      <c r="AU89" s="651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71"/>
      <c r="BN89" s="668"/>
      <c r="BO89" s="651"/>
      <c r="BP89" s="668"/>
      <c r="BQ89" s="668"/>
      <c r="BR89" s="668"/>
      <c r="BS89" s="668"/>
      <c r="BT89" s="672"/>
      <c r="BU89" s="672"/>
      <c r="BV89" s="672"/>
      <c r="BW89" s="672"/>
      <c r="BX89" s="673"/>
      <c r="BY89" s="673"/>
      <c r="BZ89" s="673"/>
      <c r="CA89" s="673"/>
      <c r="CB89" s="673"/>
      <c r="CC89" s="673"/>
      <c r="CD89" s="673"/>
    </row>
    <row r="90" spans="1:82" s="661" customFormat="1" ht="15" customHeight="1">
      <c r="A90" s="625"/>
      <c r="B90" s="603"/>
      <c r="C90" s="603" t="s">
        <v>256</v>
      </c>
      <c r="D90" s="603" t="s">
        <v>3</v>
      </c>
      <c r="E90" s="603" t="s">
        <v>285</v>
      </c>
      <c r="F90" s="603"/>
      <c r="G90" s="585" t="str">
        <f>HYPERLINK("#"&amp;"'"&amp;IFERROR(VLOOKUP(H90,helper!$CL$29:$CM$46,2,0),"")&amp;"'!H23",IFERROR(VLOOKUP(H90,helper!$CL$29:$CM$46,2,0),""))</f>
        <v/>
      </c>
      <c r="H90" s="624"/>
      <c r="I90" s="603"/>
      <c r="J90" s="603"/>
      <c r="K90" s="603"/>
      <c r="L90" s="603"/>
      <c r="M90" s="562" t="str">
        <f t="shared" ref="M90:M95" si="43">IF(K90="","",IF(K90&gt;L90,"W",IF(K90=L90,"D",IF(K90&lt;L90,"L"))))</f>
        <v/>
      </c>
      <c r="N90" s="562" t="str">
        <f t="shared" ref="N90:N95" si="44">IF(K90="","",K90+L90)</f>
        <v/>
      </c>
      <c r="O90" s="598" t="str">
        <f t="shared" si="14"/>
        <v/>
      </c>
      <c r="P90" s="562" t="str">
        <f t="shared" ref="P90:P95" si="45">IF($K90="","",IF($N90&gt;P$19,"O",IF($N90&lt;P$19,"U",IF($N90=P$19,"-"))))</f>
        <v/>
      </c>
      <c r="Q90" s="586" t="str">
        <f t="shared" si="38"/>
        <v/>
      </c>
      <c r="R90" s="635" t="str">
        <f t="shared" si="39"/>
        <v/>
      </c>
      <c r="S90" s="587"/>
      <c r="T90" s="595" t="str">
        <f t="shared" ref="T90:T95" si="46">IF(ISBLANK(S90),"",K90-L90-S90)</f>
        <v/>
      </c>
      <c r="U90" s="595"/>
      <c r="V90" s="595" t="str">
        <f t="shared" ref="V90:V95" si="47">IF(ISBLANK(U90),"",K90+L90-U90)</f>
        <v/>
      </c>
      <c r="W90" s="586" t="str">
        <f t="shared" ref="W90:W96" si="48">IF(S90="","",(S90+U90)/2)</f>
        <v/>
      </c>
      <c r="X90" s="586" t="str">
        <f t="shared" ref="X90:X96" si="49">IF(W90="","",U90-W90)</f>
        <v/>
      </c>
      <c r="Y90" s="551"/>
      <c r="Z90" s="551"/>
      <c r="AA90" s="551"/>
      <c r="AB90" s="551"/>
      <c r="AC90" s="551"/>
      <c r="AD90" s="551"/>
      <c r="AE90" s="551"/>
      <c r="AF90" s="562"/>
      <c r="AG90" s="562"/>
      <c r="AH90" s="562"/>
      <c r="AJ90" s="582" t="str">
        <f t="array" ref="AJ90">IF($K90="","",IF(SUM(IF(ISNUMBER(VALUE(RIGHT($AM90:$CN90,1))),VALUE(RIGHT($AM90:$CN90,1)),0))=$K90,"T","F"))</f>
        <v/>
      </c>
      <c r="AK90" s="583" t="str">
        <f t="array" ref="AK90">IF($K90="","",SUM(IF(LEFT($AM90:$CN90,1)="s",1,0))-SUM(IF(RIGHT(LEFT($AM90:$CN90,2))="-",1,0)))</f>
        <v/>
      </c>
      <c r="AL90" s="562" t="str">
        <f t="array" ref="AL90">IF($K90="","",SUM(IF(LEFT($AM90:$CN90,1)="X",1,0)))</f>
        <v/>
      </c>
      <c r="AM90" s="668"/>
      <c r="AN90" s="668"/>
      <c r="AO90" s="668"/>
      <c r="AP90" s="668"/>
      <c r="AQ90" s="668"/>
      <c r="AR90" s="668"/>
      <c r="AS90" s="668"/>
      <c r="AT90" s="668"/>
      <c r="AU90" s="651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51"/>
      <c r="BP90" s="668"/>
      <c r="BQ90" s="668"/>
      <c r="BR90" s="668"/>
      <c r="BS90" s="668"/>
      <c r="BT90" s="672"/>
      <c r="BU90" s="672"/>
      <c r="BV90" s="672"/>
      <c r="BW90" s="672"/>
      <c r="BX90" s="673"/>
      <c r="BY90" s="673"/>
      <c r="BZ90" s="673"/>
      <c r="CA90" s="673"/>
      <c r="CB90" s="673"/>
      <c r="CC90" s="673"/>
      <c r="CD90" s="673"/>
    </row>
    <row r="91" spans="1:82" s="661" customFormat="1" ht="15" customHeight="1">
      <c r="A91" s="625"/>
      <c r="B91" s="603"/>
      <c r="C91" s="603"/>
      <c r="D91" s="603"/>
      <c r="E91" s="603"/>
      <c r="F91" s="603"/>
      <c r="G91" s="591"/>
      <c r="H91" s="624"/>
      <c r="I91" s="603"/>
      <c r="J91" s="603"/>
      <c r="K91" s="603"/>
      <c r="L91" s="603"/>
      <c r="M91" s="562" t="str">
        <f t="shared" si="43"/>
        <v/>
      </c>
      <c r="N91" s="562" t="str">
        <f t="shared" si="44"/>
        <v/>
      </c>
      <c r="O91" s="598" t="str">
        <f t="shared" si="14"/>
        <v/>
      </c>
      <c r="P91" s="562" t="str">
        <f t="shared" si="45"/>
        <v/>
      </c>
      <c r="Q91" s="586" t="str">
        <f t="shared" si="38"/>
        <v/>
      </c>
      <c r="R91" s="635" t="str">
        <f t="shared" si="39"/>
        <v/>
      </c>
      <c r="S91" s="587"/>
      <c r="T91" s="595" t="str">
        <f t="shared" si="46"/>
        <v/>
      </c>
      <c r="U91" s="595"/>
      <c r="V91" s="595" t="str">
        <f t="shared" si="47"/>
        <v/>
      </c>
      <c r="W91" s="586" t="str">
        <f t="shared" si="48"/>
        <v/>
      </c>
      <c r="X91" s="586" t="str">
        <f t="shared" si="49"/>
        <v/>
      </c>
      <c r="Y91" s="551"/>
      <c r="Z91" s="551"/>
      <c r="AA91" s="551"/>
      <c r="AB91" s="551"/>
      <c r="AC91" s="551"/>
      <c r="AD91" s="551"/>
      <c r="AE91" s="551"/>
      <c r="AF91" s="562"/>
      <c r="AG91" s="562"/>
      <c r="AH91" s="562"/>
      <c r="AJ91" s="582" t="str">
        <f t="array" ref="AJ91">IF($K91="","",IF(SUM(IF(ISNUMBER(VALUE(RIGHT($AM91:$CN91,1))),VALUE(RIGHT($AM91:$CN91,1)),0))=$K91,"T","F"))</f>
        <v/>
      </c>
      <c r="AK91" s="583" t="str">
        <f t="array" ref="AK91">IF($K91="","",SUM(IF(LEFT($AM91:$CN91,1)="s",1,0))-SUM(IF(RIGHT(LEFT($AM91:$CN91,2))="-",1,0)))</f>
        <v/>
      </c>
      <c r="AL91" s="562" t="str">
        <f t="array" ref="AL91">IF($K91="","",SUM(IF(LEFT($AM91:$CN91,1)="X",1,0)))</f>
        <v/>
      </c>
      <c r="AM91" s="668"/>
      <c r="AN91" s="668"/>
      <c r="AO91" s="668"/>
      <c r="AP91" s="668"/>
      <c r="AQ91" s="668"/>
      <c r="AR91" s="668"/>
      <c r="AS91" s="668"/>
      <c r="AT91" s="668"/>
      <c r="AU91" s="651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51"/>
      <c r="BP91" s="668"/>
      <c r="BQ91" s="668"/>
      <c r="BR91" s="668"/>
      <c r="BS91" s="668"/>
      <c r="BT91" s="672"/>
      <c r="BU91" s="672"/>
      <c r="BV91" s="672"/>
      <c r="BW91" s="672"/>
      <c r="BX91" s="673"/>
      <c r="BY91" s="673"/>
      <c r="BZ91" s="673"/>
      <c r="CA91" s="673"/>
      <c r="CB91" s="673"/>
      <c r="CC91" s="673"/>
      <c r="CD91" s="673"/>
    </row>
    <row r="92" spans="1:82" s="661" customFormat="1" ht="15" customHeight="1">
      <c r="A92" s="625"/>
      <c r="B92" s="603"/>
      <c r="C92" s="603"/>
      <c r="D92" s="603"/>
      <c r="E92" s="603"/>
      <c r="F92" s="603"/>
      <c r="G92" s="591"/>
      <c r="H92" s="624"/>
      <c r="I92" s="603"/>
      <c r="J92" s="603"/>
      <c r="K92" s="596"/>
      <c r="L92" s="596"/>
      <c r="M92" s="562" t="str">
        <f t="shared" si="43"/>
        <v/>
      </c>
      <c r="N92" s="562" t="str">
        <f t="shared" si="44"/>
        <v/>
      </c>
      <c r="O92" s="598" t="str">
        <f t="shared" si="14"/>
        <v/>
      </c>
      <c r="P92" s="562" t="str">
        <f t="shared" si="45"/>
        <v/>
      </c>
      <c r="Q92" s="586" t="str">
        <f t="shared" si="38"/>
        <v/>
      </c>
      <c r="R92" s="635" t="str">
        <f t="shared" si="39"/>
        <v/>
      </c>
      <c r="S92" s="587"/>
      <c r="T92" s="595" t="str">
        <f t="shared" si="46"/>
        <v/>
      </c>
      <c r="U92" s="595"/>
      <c r="V92" s="595" t="str">
        <f t="shared" si="47"/>
        <v/>
      </c>
      <c r="W92" s="586" t="str">
        <f t="shared" si="48"/>
        <v/>
      </c>
      <c r="X92" s="586" t="str">
        <f t="shared" si="49"/>
        <v/>
      </c>
      <c r="Y92" s="551"/>
      <c r="Z92" s="551"/>
      <c r="AA92" s="551"/>
      <c r="AB92" s="551"/>
      <c r="AC92" s="551"/>
      <c r="AD92" s="551"/>
      <c r="AE92" s="551"/>
      <c r="AF92" s="562"/>
      <c r="AG92" s="562"/>
      <c r="AH92" s="562"/>
      <c r="AJ92" s="582" t="str">
        <f t="array" ref="AJ92">IF($K92="","",IF(SUM(IF(ISNUMBER(VALUE(RIGHT($AM92:$CN92,1))),VALUE(RIGHT($AM92:$CN92,1)),0))=$K92,"T","F"))</f>
        <v/>
      </c>
      <c r="AK92" s="583" t="str">
        <f t="array" ref="AK92">IF($K92="","",SUM(IF(LEFT($AM92:$CN92,1)="s",1,0))-SUM(IF(RIGHT(LEFT($AM92:$CN92,2))="-",1,0)))</f>
        <v/>
      </c>
      <c r="AL92" s="562" t="str">
        <f t="array" ref="AL92">IF($K92="","",SUM(IF(LEFT($AM92:$CN92,1)="X",1,0)))</f>
        <v/>
      </c>
      <c r="AM92" s="668"/>
      <c r="AN92" s="668"/>
      <c r="AO92" s="668"/>
      <c r="AP92" s="668"/>
      <c r="AQ92" s="668"/>
      <c r="AR92" s="668"/>
      <c r="AS92" s="668"/>
      <c r="AT92" s="668"/>
      <c r="AU92" s="654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54"/>
      <c r="BP92" s="668"/>
      <c r="BQ92" s="668"/>
      <c r="BR92" s="668"/>
      <c r="BS92" s="668"/>
      <c r="BT92" s="672"/>
      <c r="BU92" s="672"/>
      <c r="BV92" s="672"/>
      <c r="BW92" s="672"/>
      <c r="BX92" s="673"/>
      <c r="BY92" s="673"/>
      <c r="BZ92" s="673"/>
      <c r="CA92" s="673"/>
      <c r="CB92" s="673"/>
      <c r="CC92" s="673"/>
      <c r="CD92" s="673"/>
    </row>
    <row r="93" spans="1:82" s="661" customFormat="1" ht="15" customHeight="1">
      <c r="A93" s="626"/>
      <c r="B93" s="596"/>
      <c r="C93" s="596"/>
      <c r="D93" s="596"/>
      <c r="E93" s="596"/>
      <c r="F93" s="596"/>
      <c r="G93" s="591"/>
      <c r="H93" s="623"/>
      <c r="I93" s="596"/>
      <c r="J93" s="596"/>
      <c r="K93" s="603"/>
      <c r="L93" s="603"/>
      <c r="M93" s="562" t="str">
        <f t="shared" si="43"/>
        <v/>
      </c>
      <c r="N93" s="562" t="str">
        <f t="shared" si="44"/>
        <v/>
      </c>
      <c r="O93" s="598" t="str">
        <f t="shared" si="14"/>
        <v/>
      </c>
      <c r="P93" s="562" t="str">
        <f t="shared" si="45"/>
        <v/>
      </c>
      <c r="Q93" s="586" t="str">
        <f t="shared" si="38"/>
        <v/>
      </c>
      <c r="R93" s="635" t="str">
        <f t="shared" si="39"/>
        <v/>
      </c>
      <c r="S93" s="587"/>
      <c r="T93" s="595" t="str">
        <f t="shared" si="46"/>
        <v/>
      </c>
      <c r="U93" s="595"/>
      <c r="V93" s="595" t="str">
        <f t="shared" si="47"/>
        <v/>
      </c>
      <c r="W93" s="586" t="str">
        <f t="shared" si="48"/>
        <v/>
      </c>
      <c r="X93" s="586" t="str">
        <f t="shared" si="49"/>
        <v/>
      </c>
      <c r="Y93" s="551"/>
      <c r="Z93" s="551"/>
      <c r="AA93" s="551"/>
      <c r="AB93" s="551"/>
      <c r="AC93" s="551"/>
      <c r="AD93" s="551"/>
      <c r="AE93" s="551"/>
      <c r="AF93" s="562"/>
      <c r="AG93" s="562"/>
      <c r="AH93" s="562"/>
      <c r="AJ93" s="582" t="str">
        <f t="array" ref="AJ93">IF($K93="","",IF(SUM(IF(ISNUMBER(VALUE(RIGHT($AM93:$CN93,1))),VALUE(RIGHT($AM93:$CN93,1)),0))=$K93,"T","F"))</f>
        <v/>
      </c>
      <c r="AK93" s="583" t="str">
        <f t="array" ref="AK93">IF($K93="","",SUM(IF(LEFT($AM93:$CN93,1)="s",1,0))-SUM(IF(RIGHT(LEFT($AM93:$CN93,2))="-",1,0)))</f>
        <v/>
      </c>
      <c r="AL93" s="562" t="str">
        <f t="array" ref="AL93">IF($K93="","",SUM(IF(LEFT($AM93:$CN93,1)="X",1,0)))</f>
        <v/>
      </c>
      <c r="AM93" s="668"/>
      <c r="AN93" s="668"/>
      <c r="AO93" s="668"/>
      <c r="AP93" s="668"/>
      <c r="AQ93" s="668"/>
      <c r="AR93" s="668"/>
      <c r="AS93" s="668"/>
      <c r="AT93" s="668"/>
      <c r="AU93" s="654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54"/>
      <c r="BP93" s="668"/>
      <c r="BQ93" s="668"/>
      <c r="BR93" s="668"/>
      <c r="BS93" s="668"/>
      <c r="BT93" s="672"/>
      <c r="BU93" s="672"/>
      <c r="BV93" s="672"/>
      <c r="BW93" s="672"/>
      <c r="BX93" s="673"/>
      <c r="BY93" s="673"/>
      <c r="BZ93" s="673"/>
      <c r="CA93" s="673"/>
      <c r="CB93" s="673"/>
      <c r="CC93" s="673"/>
      <c r="CD93" s="673"/>
    </row>
    <row r="94" spans="1:82" s="661" customFormat="1" ht="15" customHeight="1">
      <c r="A94" s="625"/>
      <c r="B94" s="603"/>
      <c r="C94" s="603"/>
      <c r="D94" s="603"/>
      <c r="E94" s="603"/>
      <c r="F94" s="603"/>
      <c r="G94" s="591"/>
      <c r="H94" s="624"/>
      <c r="I94" s="603"/>
      <c r="J94" s="603"/>
      <c r="K94" s="603"/>
      <c r="L94" s="603"/>
      <c r="M94" s="562" t="str">
        <f t="shared" si="43"/>
        <v/>
      </c>
      <c r="N94" s="562" t="str">
        <f t="shared" si="44"/>
        <v/>
      </c>
      <c r="O94" s="598" t="str">
        <f t="shared" si="14"/>
        <v/>
      </c>
      <c r="P94" s="562" t="str">
        <f t="shared" si="45"/>
        <v/>
      </c>
      <c r="Q94" s="586" t="str">
        <f t="shared" si="38"/>
        <v/>
      </c>
      <c r="R94" s="635" t="str">
        <f t="shared" si="39"/>
        <v/>
      </c>
      <c r="S94" s="587"/>
      <c r="T94" s="595" t="str">
        <f t="shared" si="46"/>
        <v/>
      </c>
      <c r="U94" s="595"/>
      <c r="V94" s="595" t="str">
        <f t="shared" si="47"/>
        <v/>
      </c>
      <c r="W94" s="586" t="str">
        <f t="shared" si="48"/>
        <v/>
      </c>
      <c r="X94" s="586" t="str">
        <f t="shared" si="49"/>
        <v/>
      </c>
      <c r="Y94" s="551"/>
      <c r="Z94" s="551"/>
      <c r="AA94" s="551"/>
      <c r="AB94" s="551"/>
      <c r="AC94" s="551"/>
      <c r="AD94" s="551"/>
      <c r="AE94" s="551"/>
      <c r="AF94" s="562"/>
      <c r="AG94" s="562"/>
      <c r="AH94" s="562"/>
      <c r="AJ94" s="582" t="str">
        <f t="array" ref="AJ94">IF($K94="","",IF(SUM(IF(ISNUMBER(VALUE(RIGHT($AM94:$CN94,1))),VALUE(RIGHT($AM94:$CN94,1)),0))=$K94,"T","F"))</f>
        <v/>
      </c>
      <c r="AK94" s="583" t="str">
        <f t="array" ref="AK94">IF($K94="","",SUM(IF(LEFT($AM94:$CN94,1)="s",1,0))-SUM(IF(RIGHT(LEFT($AM94:$CN94,2))="-",1,0)))</f>
        <v/>
      </c>
      <c r="AL94" s="562" t="str">
        <f t="array" ref="AL94">IF($K94="","",SUM(IF(LEFT($AM94:$CN94,1)="X",1,0)))</f>
        <v/>
      </c>
      <c r="AM94" s="668"/>
      <c r="AN94" s="668"/>
      <c r="AO94" s="668"/>
      <c r="AP94" s="668"/>
      <c r="AQ94" s="668"/>
      <c r="AR94" s="668"/>
      <c r="AS94" s="668"/>
      <c r="AT94" s="668"/>
      <c r="AU94" s="654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54"/>
      <c r="BP94" s="668"/>
      <c r="BQ94" s="668"/>
      <c r="BR94" s="668"/>
      <c r="BS94" s="668"/>
      <c r="BT94" s="672"/>
      <c r="BU94" s="672"/>
      <c r="BV94" s="672"/>
      <c r="BW94" s="672"/>
      <c r="BX94" s="673"/>
      <c r="BY94" s="673"/>
      <c r="BZ94" s="673"/>
      <c r="CA94" s="673"/>
      <c r="CB94" s="673"/>
      <c r="CC94" s="673"/>
      <c r="CD94" s="673"/>
    </row>
    <row r="95" spans="1:82" s="661" customFormat="1" ht="15" customHeight="1">
      <c r="A95" s="625"/>
      <c r="B95" s="603"/>
      <c r="C95" s="603"/>
      <c r="D95" s="603"/>
      <c r="E95" s="603"/>
      <c r="F95" s="603"/>
      <c r="G95" s="591"/>
      <c r="H95" s="624"/>
      <c r="I95" s="603"/>
      <c r="J95" s="603"/>
      <c r="K95" s="603"/>
      <c r="L95" s="603"/>
      <c r="M95" s="562" t="str">
        <f t="shared" si="43"/>
        <v/>
      </c>
      <c r="N95" s="562" t="str">
        <f t="shared" si="44"/>
        <v/>
      </c>
      <c r="O95" s="598" t="str">
        <f t="shared" si="14"/>
        <v/>
      </c>
      <c r="P95" s="562" t="str">
        <f t="shared" si="45"/>
        <v/>
      </c>
      <c r="Q95" s="586" t="str">
        <f t="shared" si="38"/>
        <v/>
      </c>
      <c r="R95" s="635" t="str">
        <f t="shared" si="39"/>
        <v/>
      </c>
      <c r="S95" s="587"/>
      <c r="T95" s="595" t="str">
        <f t="shared" si="46"/>
        <v/>
      </c>
      <c r="U95" s="595"/>
      <c r="V95" s="595" t="str">
        <f t="shared" si="47"/>
        <v/>
      </c>
      <c r="W95" s="586" t="str">
        <f t="shared" si="48"/>
        <v/>
      </c>
      <c r="X95" s="586" t="str">
        <f t="shared" si="49"/>
        <v/>
      </c>
      <c r="Y95" s="551"/>
      <c r="Z95" s="551"/>
      <c r="AA95" s="551"/>
      <c r="AB95" s="551"/>
      <c r="AC95" s="551"/>
      <c r="AD95" s="551"/>
      <c r="AE95" s="551"/>
      <c r="AF95" s="562"/>
      <c r="AG95" s="562"/>
      <c r="AH95" s="562"/>
      <c r="AJ95" s="582" t="str">
        <f t="array" ref="AJ95">IF($K95="","",IF(SUM(IF(ISNUMBER(VALUE(RIGHT($AM95:$CN95,1))),VALUE(RIGHT($AM95:$CN95,1)),0))=$K95,"T","F"))</f>
        <v/>
      </c>
      <c r="AK95" s="583" t="str">
        <f t="array" ref="AK95">IF($K95="","",SUM(IF(LEFT($AM95:$CN95,1)="s",1,0))-SUM(IF(RIGHT(LEFT($AM95:$CN95,2))="-",1,0)))</f>
        <v/>
      </c>
      <c r="AL95" s="562" t="str">
        <f t="array" ref="AL95">IF($K95="","",SUM(IF(LEFT($AM95:$CN95,1)="X",1,0)))</f>
        <v/>
      </c>
      <c r="AM95" s="668"/>
      <c r="AN95" s="668"/>
      <c r="AO95" s="668"/>
      <c r="AP95" s="668"/>
      <c r="AQ95" s="668"/>
      <c r="AR95" s="668"/>
      <c r="AS95" s="668"/>
      <c r="AT95" s="668"/>
      <c r="AU95" s="654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54"/>
      <c r="BP95" s="668"/>
      <c r="BQ95" s="668"/>
      <c r="BR95" s="668"/>
      <c r="BS95" s="668"/>
      <c r="BT95" s="672"/>
      <c r="BU95" s="672"/>
      <c r="BV95" s="672"/>
      <c r="BW95" s="672"/>
      <c r="BX95" s="673"/>
      <c r="BY95" s="673"/>
      <c r="BZ95" s="673"/>
      <c r="CA95" s="673"/>
      <c r="CB95" s="673"/>
      <c r="CC95" s="673"/>
      <c r="CD95" s="673"/>
    </row>
    <row r="96" spans="1:82" s="661" customFormat="1" ht="15">
      <c r="A96" s="625"/>
      <c r="B96" s="603"/>
      <c r="C96" s="603"/>
      <c r="D96" s="603"/>
      <c r="E96" s="603"/>
      <c r="F96" s="603"/>
      <c r="G96" s="603"/>
      <c r="H96" s="624"/>
      <c r="I96" s="603"/>
      <c r="J96" s="603"/>
      <c r="K96" s="603"/>
      <c r="L96" s="603"/>
      <c r="M96" s="562"/>
      <c r="N96" s="562"/>
      <c r="O96" s="598"/>
      <c r="P96" s="562"/>
      <c r="Q96" s="586" t="str">
        <f t="shared" si="38"/>
        <v/>
      </c>
      <c r="R96" s="635" t="str">
        <f>IF(Q96="","",IF((K35-L35+Q96)&gt;=0.5,1,IF((K35-L35+Q96)=0.25,0.5,IF((K35-L35+Q96)&lt;=-0.5,-1,IF((K35-L35+Q96)=-0.25,-0.5,0)))))</f>
        <v/>
      </c>
      <c r="S96" s="587"/>
      <c r="T96" s="588"/>
      <c r="U96" s="588"/>
      <c r="V96" s="588"/>
      <c r="W96" s="587" t="str">
        <f t="shared" si="48"/>
        <v/>
      </c>
      <c r="X96" s="619" t="str">
        <f t="shared" si="49"/>
        <v/>
      </c>
      <c r="Y96" s="551"/>
      <c r="Z96" s="551"/>
      <c r="AA96" s="551"/>
      <c r="AB96" s="551"/>
      <c r="AC96" s="551"/>
      <c r="AD96" s="551"/>
      <c r="AE96" s="551"/>
      <c r="AF96" s="562"/>
      <c r="AG96" s="562"/>
      <c r="AH96" s="562"/>
      <c r="AJ96" s="582" t="str">
        <f t="array" ref="AJ96">IF($K96="","",IF(SUM(IF(ISNUMBER(VALUE(RIGHT($AM96:$CN96,1))),VALUE(RIGHT($AM96:$CN96,1)),0))=$K96,"T","F"))</f>
        <v/>
      </c>
      <c r="AK96" s="583" t="str">
        <f t="array" ref="AK96">IF($K96="","",SUM(IF(LEFT($AM96:$CN96,1)="s",1,0))-SUM(IF(RIGHT(LEFT($AM96:$CN96,2))="-",1,0)))</f>
        <v/>
      </c>
      <c r="AL96" s="562" t="str">
        <f t="array" ref="AL96">IF($K96="","",SUM(IF(LEFT($AM96:$CN96,1)="X",1,0)))</f>
        <v/>
      </c>
      <c r="AM96" s="668"/>
      <c r="AN96" s="668"/>
      <c r="AO96" s="668"/>
      <c r="AP96" s="668"/>
      <c r="AQ96" s="668"/>
      <c r="AR96" s="668"/>
      <c r="AS96" s="668"/>
      <c r="AT96" s="668"/>
      <c r="AU96" s="672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54"/>
      <c r="BP96" s="668"/>
      <c r="BQ96" s="668"/>
      <c r="BR96" s="668"/>
      <c r="BS96" s="668"/>
      <c r="BT96" s="672"/>
      <c r="BU96" s="672"/>
      <c r="BV96" s="672"/>
      <c r="BW96" s="672"/>
      <c r="BX96" s="673"/>
      <c r="BY96" s="673"/>
      <c r="BZ96" s="673"/>
      <c r="CA96" s="673"/>
      <c r="CB96" s="673"/>
      <c r="CC96" s="673"/>
      <c r="CD96" s="673"/>
    </row>
    <row r="97" spans="1:82" s="661" customFormat="1" ht="15">
      <c r="A97" s="674"/>
      <c r="B97" s="675"/>
      <c r="C97" s="675"/>
      <c r="D97" s="675"/>
      <c r="E97" s="628" t="str">
        <f>IF(J97=Table!$C$1,VLOOKUP(H97,Table!$B$38:$AO$61,Table!$AO$35-1,FALSE),"")</f>
        <v/>
      </c>
      <c r="F97" s="622"/>
      <c r="G97" s="629"/>
      <c r="H97" s="624"/>
      <c r="I97" s="603"/>
      <c r="J97" s="603"/>
      <c r="K97" s="576"/>
      <c r="L97" s="576"/>
      <c r="M97" s="562"/>
      <c r="N97" s="562"/>
      <c r="O97" s="598"/>
      <c r="P97" s="562"/>
      <c r="Q97" s="586"/>
      <c r="R97" s="635"/>
      <c r="S97" s="587"/>
      <c r="T97" s="588"/>
      <c r="U97" s="588"/>
      <c r="V97" s="588"/>
      <c r="W97" s="619"/>
      <c r="X97" s="619"/>
      <c r="Y97" s="551"/>
      <c r="Z97" s="551"/>
      <c r="AA97" s="551"/>
      <c r="AB97" s="551"/>
      <c r="AC97" s="551"/>
      <c r="AD97" s="551"/>
      <c r="AE97" s="551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73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55"/>
      <c r="BP97" s="668"/>
      <c r="BQ97" s="668"/>
      <c r="BR97" s="668"/>
      <c r="BS97" s="668"/>
      <c r="BT97" s="673"/>
      <c r="BU97" s="673"/>
      <c r="BV97" s="673"/>
      <c r="BW97" s="673"/>
      <c r="BX97" s="673"/>
      <c r="BY97" s="673"/>
      <c r="BZ97" s="673"/>
      <c r="CA97" s="673"/>
      <c r="CB97" s="673"/>
      <c r="CC97" s="673"/>
      <c r="CD97" s="673"/>
    </row>
    <row r="98" spans="1:82" s="661" customFormat="1" ht="14.25">
      <c r="A98" s="676"/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73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55"/>
      <c r="BP98" s="668"/>
      <c r="BQ98" s="668"/>
      <c r="BR98" s="668"/>
      <c r="BS98" s="668"/>
      <c r="BT98" s="673"/>
      <c r="BU98" s="673"/>
      <c r="BV98" s="673"/>
      <c r="BW98" s="673"/>
      <c r="BX98" s="673"/>
      <c r="BY98" s="673"/>
      <c r="BZ98" s="673"/>
      <c r="CA98" s="673"/>
      <c r="CB98" s="673"/>
      <c r="CC98" s="673"/>
      <c r="CD98" s="673"/>
    </row>
    <row r="99" spans="1:82" s="661" customFormat="1" ht="14.25">
      <c r="A99" s="676"/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73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55"/>
      <c r="BP99" s="668"/>
      <c r="BQ99" s="668"/>
      <c r="BR99" s="668"/>
      <c r="BS99" s="668"/>
      <c r="BT99" s="673"/>
      <c r="BU99" s="673"/>
      <c r="BV99" s="673"/>
      <c r="BW99" s="673"/>
      <c r="BX99" s="673"/>
      <c r="BY99" s="673"/>
      <c r="BZ99" s="673"/>
      <c r="CA99" s="673"/>
      <c r="CB99" s="673"/>
      <c r="CC99" s="673"/>
      <c r="CD99" s="673"/>
    </row>
    <row r="100" spans="1:82" s="661" customFormat="1" ht="14.25">
      <c r="A100" s="676"/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73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55"/>
      <c r="BP100" s="668"/>
      <c r="BQ100" s="668"/>
      <c r="BR100" s="668"/>
      <c r="BS100" s="668"/>
      <c r="BT100" s="673"/>
      <c r="BU100" s="673"/>
      <c r="BV100" s="673"/>
      <c r="BW100" s="673"/>
      <c r="BX100" s="673"/>
      <c r="BY100" s="673"/>
      <c r="BZ100" s="673"/>
      <c r="CA100" s="673"/>
      <c r="CB100" s="673"/>
      <c r="CC100" s="673"/>
      <c r="CD100" s="673"/>
    </row>
    <row r="101" spans="1:82" s="661" customFormat="1" ht="14.25">
      <c r="A101" s="676"/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73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55"/>
      <c r="BP101" s="668"/>
      <c r="BQ101" s="668"/>
      <c r="BR101" s="668"/>
      <c r="BS101" s="668"/>
      <c r="BT101" s="673"/>
      <c r="BU101" s="673"/>
      <c r="BV101" s="673"/>
      <c r="BW101" s="673"/>
      <c r="BX101" s="673"/>
      <c r="BY101" s="673"/>
      <c r="BZ101" s="673"/>
      <c r="CA101" s="673"/>
      <c r="CB101" s="673"/>
      <c r="CC101" s="673"/>
      <c r="CD101" s="673"/>
    </row>
    <row r="102" spans="1:82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73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55"/>
      <c r="BP102" s="668"/>
      <c r="BQ102" s="668"/>
      <c r="BR102" s="668"/>
      <c r="BS102" s="668"/>
      <c r="BT102" s="673"/>
      <c r="BU102" s="673"/>
      <c r="BV102" s="673"/>
      <c r="BW102" s="673"/>
      <c r="BX102" s="673"/>
      <c r="BY102" s="673"/>
      <c r="BZ102" s="673"/>
      <c r="CA102" s="673"/>
      <c r="CB102" s="673"/>
      <c r="CC102" s="673"/>
      <c r="CD102" s="673"/>
    </row>
    <row r="103" spans="1:82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73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55"/>
      <c r="BP103" s="668"/>
      <c r="BQ103" s="668"/>
      <c r="BR103" s="668"/>
      <c r="BS103" s="668"/>
      <c r="BT103" s="673"/>
      <c r="BU103" s="673"/>
      <c r="BV103" s="673"/>
      <c r="BW103" s="673"/>
      <c r="BX103" s="673"/>
      <c r="BY103" s="673"/>
      <c r="BZ103" s="673"/>
      <c r="CA103" s="673"/>
      <c r="CB103" s="673"/>
      <c r="CC103" s="673"/>
      <c r="CD103" s="673"/>
    </row>
    <row r="104" spans="1:82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73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55"/>
      <c r="BP104" s="668"/>
      <c r="BQ104" s="668"/>
      <c r="BR104" s="668"/>
      <c r="BS104" s="668"/>
      <c r="BT104" s="673"/>
      <c r="BU104" s="673"/>
      <c r="BV104" s="673"/>
      <c r="BW104" s="673"/>
      <c r="BX104" s="673"/>
      <c r="BY104" s="673"/>
      <c r="BZ104" s="673"/>
      <c r="CA104" s="673"/>
      <c r="CB104" s="673"/>
      <c r="CC104" s="673"/>
      <c r="CD104" s="673"/>
    </row>
    <row r="105" spans="1:82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73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55"/>
      <c r="BP105" s="668"/>
      <c r="BQ105" s="668"/>
      <c r="BR105" s="668"/>
      <c r="BS105" s="668"/>
      <c r="BT105" s="673"/>
      <c r="BU105" s="673"/>
      <c r="BV105" s="673"/>
      <c r="BW105" s="673"/>
      <c r="BX105" s="673"/>
      <c r="BY105" s="673"/>
      <c r="BZ105" s="673"/>
      <c r="CA105" s="673"/>
      <c r="CB105" s="673"/>
      <c r="CC105" s="673"/>
      <c r="CD105" s="673"/>
    </row>
    <row r="106" spans="1:82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73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68"/>
      <c r="BT106" s="673"/>
      <c r="BU106" s="673"/>
      <c r="BV106" s="673"/>
      <c r="BW106" s="673"/>
      <c r="BX106" s="673"/>
      <c r="BY106" s="673"/>
      <c r="BZ106" s="673"/>
      <c r="CA106" s="673"/>
      <c r="CB106" s="673"/>
      <c r="CC106" s="673"/>
      <c r="CD106" s="673"/>
    </row>
    <row r="107" spans="1:82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635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73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68"/>
      <c r="BT107" s="673"/>
      <c r="BU107" s="673"/>
      <c r="BV107" s="673"/>
      <c r="BW107" s="673"/>
      <c r="BX107" s="673"/>
      <c r="BY107" s="673"/>
      <c r="BZ107" s="673"/>
      <c r="CA107" s="673"/>
      <c r="CB107" s="673"/>
      <c r="CC107" s="673"/>
      <c r="CD107" s="673"/>
    </row>
    <row r="108" spans="1:82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/>
      <c r="N108" s="562"/>
      <c r="O108" s="598"/>
      <c r="P108" s="562"/>
      <c r="Q108" s="586"/>
      <c r="R108" s="635"/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68"/>
      <c r="AU108" s="673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68"/>
      <c r="BT108" s="673"/>
      <c r="BU108" s="673"/>
      <c r="BV108" s="673"/>
      <c r="BW108" s="673"/>
      <c r="BX108" s="673"/>
      <c r="BY108" s="673"/>
      <c r="BZ108" s="673"/>
      <c r="CA108" s="673"/>
      <c r="CB108" s="673"/>
      <c r="CC108" s="673"/>
      <c r="CD108" s="673"/>
    </row>
    <row r="109" spans="1:82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/>
      <c r="N109" s="562"/>
      <c r="O109" s="598"/>
      <c r="P109" s="562"/>
      <c r="Q109" s="586"/>
      <c r="R109" s="635"/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/>
      <c r="AL109" s="562"/>
      <c r="AM109" s="668"/>
      <c r="AN109" s="668"/>
      <c r="AO109" s="668"/>
      <c r="AP109" s="668"/>
      <c r="AQ109" s="668"/>
      <c r="AR109" s="668"/>
      <c r="AS109" s="668"/>
      <c r="AT109" s="668"/>
      <c r="AU109" s="673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68"/>
      <c r="BT109" s="673"/>
      <c r="BU109" s="673"/>
      <c r="BV109" s="673"/>
      <c r="BW109" s="673"/>
      <c r="BX109" s="673"/>
      <c r="BY109" s="673"/>
      <c r="BZ109" s="673"/>
      <c r="CA109" s="673"/>
      <c r="CB109" s="673"/>
      <c r="CC109" s="673"/>
      <c r="CD109" s="673"/>
    </row>
    <row r="110" spans="1:82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/>
      <c r="N110" s="562"/>
      <c r="O110" s="598"/>
      <c r="P110" s="562"/>
      <c r="Q110" s="586"/>
      <c r="R110" s="635"/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/>
      <c r="AL110" s="562"/>
      <c r="AM110" s="668"/>
      <c r="AN110" s="668"/>
      <c r="AO110" s="668"/>
      <c r="AP110" s="668"/>
      <c r="AQ110" s="668"/>
      <c r="AR110" s="668"/>
      <c r="AS110" s="668"/>
      <c r="AT110" s="668"/>
      <c r="AU110" s="673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68"/>
      <c r="BT110" s="673"/>
      <c r="BU110" s="673"/>
      <c r="BV110" s="673"/>
      <c r="BW110" s="673"/>
      <c r="BX110" s="673"/>
      <c r="BY110" s="673"/>
      <c r="BZ110" s="673"/>
      <c r="CA110" s="673"/>
      <c r="CB110" s="673"/>
      <c r="CC110" s="673"/>
      <c r="CD110" s="673"/>
    </row>
    <row r="111" spans="1:82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/>
      <c r="N111" s="562"/>
      <c r="O111" s="598"/>
      <c r="P111" s="562"/>
      <c r="Q111" s="586"/>
      <c r="R111" s="635"/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/>
      <c r="AL111" s="562"/>
      <c r="AM111" s="668"/>
      <c r="AN111" s="668"/>
      <c r="AO111" s="668"/>
      <c r="AP111" s="668"/>
      <c r="AQ111" s="668"/>
      <c r="AR111" s="668"/>
      <c r="AS111" s="668"/>
      <c r="AT111" s="668"/>
      <c r="AU111" s="673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68"/>
      <c r="BT111" s="673"/>
      <c r="BU111" s="673"/>
      <c r="BV111" s="673"/>
      <c r="BW111" s="673"/>
      <c r="BX111" s="673"/>
      <c r="BY111" s="673"/>
      <c r="BZ111" s="673"/>
      <c r="CA111" s="673"/>
      <c r="CB111" s="673"/>
      <c r="CC111" s="673"/>
      <c r="CD111" s="673"/>
    </row>
    <row r="112" spans="1:82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/>
      <c r="N112" s="562"/>
      <c r="O112" s="598"/>
      <c r="P112" s="562"/>
      <c r="Q112" s="586"/>
      <c r="R112" s="635"/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/>
      <c r="AL112" s="562"/>
      <c r="AM112" s="668"/>
      <c r="AN112" s="668"/>
      <c r="AO112" s="668"/>
      <c r="AP112" s="668"/>
      <c r="AQ112" s="668"/>
      <c r="AR112" s="668"/>
      <c r="AS112" s="668"/>
      <c r="AT112" s="668"/>
      <c r="AU112" s="673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68"/>
      <c r="BT112" s="673"/>
      <c r="BU112" s="673"/>
      <c r="BV112" s="673"/>
      <c r="BW112" s="673"/>
      <c r="BX112" s="673"/>
      <c r="BY112" s="673"/>
      <c r="BZ112" s="673"/>
      <c r="CA112" s="673"/>
      <c r="CB112" s="673"/>
      <c r="CC112" s="673"/>
      <c r="CD112" s="673"/>
    </row>
    <row r="113" spans="5:82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/>
      <c r="N113" s="562"/>
      <c r="O113" s="598"/>
      <c r="P113" s="562"/>
      <c r="Q113" s="586"/>
      <c r="R113" s="635"/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/>
      <c r="AL113" s="562"/>
      <c r="AM113" s="668"/>
      <c r="AN113" s="668"/>
      <c r="AO113" s="668"/>
      <c r="AP113" s="668"/>
      <c r="AQ113" s="668"/>
      <c r="AR113" s="668"/>
      <c r="AS113" s="668"/>
      <c r="AT113" s="668"/>
      <c r="AU113" s="673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68"/>
      <c r="BT113" s="673"/>
      <c r="BU113" s="673"/>
      <c r="BV113" s="673"/>
      <c r="BW113" s="673"/>
      <c r="BX113" s="673"/>
      <c r="BY113" s="673"/>
      <c r="BZ113" s="673"/>
      <c r="CA113" s="673"/>
      <c r="CB113" s="673"/>
      <c r="CC113" s="673"/>
      <c r="CD113" s="673"/>
    </row>
    <row r="114" spans="5:82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/>
      <c r="N114" s="562"/>
      <c r="O114" s="598"/>
      <c r="P114" s="562"/>
      <c r="Q114" s="586"/>
      <c r="R114" s="635"/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/>
      <c r="AL114" s="562"/>
      <c r="AM114" s="668"/>
      <c r="AN114" s="668"/>
      <c r="AO114" s="668"/>
      <c r="AP114" s="668"/>
      <c r="AQ114" s="668"/>
      <c r="AR114" s="668"/>
      <c r="AS114" s="668"/>
      <c r="AT114" s="668"/>
      <c r="AU114" s="673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68"/>
      <c r="BT114" s="673"/>
      <c r="BU114" s="673"/>
      <c r="BV114" s="673"/>
      <c r="BW114" s="673"/>
      <c r="BX114" s="673"/>
      <c r="BY114" s="673"/>
      <c r="BZ114" s="673"/>
      <c r="CA114" s="673"/>
      <c r="CB114" s="673"/>
      <c r="CC114" s="673"/>
      <c r="CD114" s="673"/>
    </row>
    <row r="115" spans="5:82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/>
      <c r="N115" s="562"/>
      <c r="O115" s="598"/>
      <c r="P115" s="562"/>
      <c r="Q115" s="586"/>
      <c r="R115" s="635"/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/>
      <c r="AL115" s="562"/>
      <c r="AM115" s="668"/>
      <c r="AN115" s="668"/>
      <c r="AO115" s="668"/>
      <c r="AP115" s="668"/>
      <c r="AQ115" s="668"/>
      <c r="AR115" s="668"/>
      <c r="AS115" s="668"/>
      <c r="AT115" s="668"/>
      <c r="AU115" s="673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68"/>
      <c r="BT115" s="673"/>
      <c r="BU115" s="673"/>
      <c r="BV115" s="673"/>
      <c r="BW115" s="673"/>
      <c r="BX115" s="673"/>
      <c r="BY115" s="673"/>
      <c r="BZ115" s="673"/>
      <c r="CA115" s="673"/>
      <c r="CB115" s="673"/>
      <c r="CC115" s="673"/>
      <c r="CD115" s="673"/>
    </row>
    <row r="116" spans="5:82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/>
      <c r="N116" s="562"/>
      <c r="O116" s="598"/>
      <c r="P116" s="562"/>
      <c r="Q116" s="586"/>
      <c r="R116" s="635"/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/>
      <c r="AL116" s="562"/>
      <c r="AM116" s="668"/>
      <c r="AN116" s="668"/>
      <c r="AO116" s="668"/>
      <c r="AP116" s="668"/>
      <c r="AQ116" s="668"/>
      <c r="AR116" s="668"/>
      <c r="AS116" s="668"/>
      <c r="AT116" s="668"/>
      <c r="AU116" s="673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68"/>
      <c r="BT116" s="673"/>
      <c r="BU116" s="673"/>
      <c r="BV116" s="673"/>
      <c r="BW116" s="673"/>
      <c r="BX116" s="673"/>
      <c r="BY116" s="673"/>
      <c r="BZ116" s="673"/>
      <c r="CA116" s="673"/>
      <c r="CB116" s="673"/>
      <c r="CC116" s="673"/>
      <c r="CD116" s="673"/>
    </row>
    <row r="117" spans="5:82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/>
      <c r="N117" s="562"/>
      <c r="O117" s="598"/>
      <c r="P117" s="562"/>
      <c r="Q117" s="586"/>
      <c r="R117" s="635"/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/>
      <c r="AL117" s="562"/>
      <c r="AM117" s="668"/>
      <c r="AN117" s="668"/>
      <c r="AO117" s="668"/>
      <c r="AP117" s="668"/>
      <c r="AQ117" s="668"/>
      <c r="AR117" s="668"/>
      <c r="AS117" s="668"/>
      <c r="AT117" s="668"/>
      <c r="AU117" s="673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68"/>
      <c r="BT117" s="673"/>
      <c r="BU117" s="673"/>
      <c r="BV117" s="673"/>
      <c r="BW117" s="673"/>
      <c r="BX117" s="673"/>
      <c r="BY117" s="673"/>
      <c r="BZ117" s="673"/>
      <c r="CA117" s="673"/>
      <c r="CB117" s="673"/>
      <c r="CC117" s="673"/>
      <c r="CD117" s="673"/>
    </row>
    <row r="118" spans="5:82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/>
      <c r="N118" s="562"/>
      <c r="O118" s="598"/>
      <c r="P118" s="562"/>
      <c r="Q118" s="586"/>
      <c r="R118" s="635"/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/>
      <c r="AL118" s="562"/>
      <c r="AM118" s="668"/>
      <c r="AN118" s="668"/>
      <c r="AO118" s="668"/>
      <c r="AP118" s="668"/>
      <c r="AQ118" s="668"/>
      <c r="AR118" s="668"/>
      <c r="AS118" s="668"/>
      <c r="AT118" s="668"/>
      <c r="AU118" s="673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68"/>
      <c r="BT118" s="673"/>
      <c r="BU118" s="673"/>
      <c r="BV118" s="673"/>
      <c r="BW118" s="673"/>
      <c r="BX118" s="673"/>
      <c r="BY118" s="673"/>
      <c r="BZ118" s="673"/>
      <c r="CA118" s="673"/>
      <c r="CB118" s="673"/>
      <c r="CC118" s="673"/>
      <c r="CD118" s="673"/>
    </row>
    <row r="119" spans="5:82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/>
      <c r="N119" s="562"/>
      <c r="O119" s="598"/>
      <c r="P119" s="562"/>
      <c r="Q119" s="586"/>
      <c r="R119" s="635"/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/>
      <c r="AL119" s="562"/>
      <c r="AM119" s="668"/>
      <c r="AN119" s="668"/>
      <c r="AO119" s="668"/>
      <c r="AP119" s="668"/>
      <c r="AQ119" s="668"/>
      <c r="AR119" s="668"/>
      <c r="AS119" s="668"/>
      <c r="AT119" s="668"/>
      <c r="AU119" s="673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68"/>
      <c r="BT119" s="673"/>
      <c r="BU119" s="673"/>
      <c r="BV119" s="673"/>
      <c r="BW119" s="673"/>
      <c r="BX119" s="673"/>
      <c r="BY119" s="673"/>
      <c r="BZ119" s="673"/>
      <c r="CA119" s="673"/>
      <c r="CB119" s="673"/>
      <c r="CC119" s="673"/>
      <c r="CD119" s="673"/>
    </row>
    <row r="120" spans="5:82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/>
      <c r="N120" s="562"/>
      <c r="O120" s="598"/>
      <c r="P120" s="562"/>
      <c r="Q120" s="586"/>
      <c r="R120" s="635"/>
      <c r="S120" s="586"/>
      <c r="T120" s="588"/>
      <c r="U120" s="588"/>
      <c r="V120" s="588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/>
      <c r="AL120" s="562"/>
      <c r="AM120" s="668"/>
      <c r="AN120" s="668"/>
      <c r="AO120" s="668"/>
      <c r="AP120" s="668"/>
      <c r="AQ120" s="668"/>
      <c r="AR120" s="668"/>
      <c r="AS120" s="668"/>
      <c r="AT120" s="668"/>
      <c r="AU120" s="673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68"/>
      <c r="BT120" s="673"/>
      <c r="BU120" s="673"/>
      <c r="BV120" s="673"/>
      <c r="BW120" s="673"/>
      <c r="BX120" s="673"/>
      <c r="BY120" s="673"/>
      <c r="BZ120" s="673"/>
      <c r="CA120" s="673"/>
      <c r="CB120" s="673"/>
      <c r="CC120" s="673"/>
      <c r="CD120" s="673"/>
    </row>
    <row r="121" spans="5:82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/>
      <c r="N121" s="562"/>
      <c r="O121" s="598"/>
      <c r="P121" s="562"/>
      <c r="Q121" s="586"/>
      <c r="R121" s="635"/>
      <c r="S121" s="586"/>
      <c r="T121" s="588"/>
      <c r="U121" s="588"/>
      <c r="V121" s="588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/>
      <c r="AL121" s="562"/>
      <c r="AM121" s="668"/>
      <c r="AN121" s="668"/>
      <c r="AO121" s="668"/>
      <c r="AP121" s="668"/>
      <c r="AQ121" s="668"/>
      <c r="AR121" s="668"/>
      <c r="AS121" s="668"/>
      <c r="AT121" s="668"/>
      <c r="AU121" s="673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68"/>
      <c r="BT121" s="673"/>
      <c r="BU121" s="673"/>
      <c r="BV121" s="673"/>
      <c r="BW121" s="673"/>
      <c r="BX121" s="673"/>
      <c r="BY121" s="673"/>
      <c r="BZ121" s="673"/>
      <c r="CA121" s="673"/>
      <c r="CB121" s="673"/>
      <c r="CC121" s="673"/>
      <c r="CD121" s="673"/>
    </row>
    <row r="122" spans="5:82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/>
      <c r="N122" s="562"/>
      <c r="O122" s="598"/>
      <c r="P122" s="562"/>
      <c r="Q122" s="586"/>
      <c r="R122" s="587"/>
      <c r="S122" s="586"/>
      <c r="T122" s="588"/>
      <c r="U122" s="588"/>
      <c r="V122" s="588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/>
      <c r="AL122" s="562"/>
      <c r="AM122" s="668"/>
      <c r="AN122" s="668"/>
      <c r="AO122" s="668"/>
      <c r="AP122" s="668"/>
      <c r="AQ122" s="668"/>
      <c r="AR122" s="668"/>
      <c r="AS122" s="668"/>
      <c r="AT122" s="668"/>
      <c r="AU122" s="673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68"/>
      <c r="BT122" s="673"/>
      <c r="BU122" s="673"/>
      <c r="BV122" s="673"/>
      <c r="BW122" s="673"/>
      <c r="BX122" s="673"/>
      <c r="BY122" s="673"/>
      <c r="BZ122" s="673"/>
      <c r="CA122" s="673"/>
      <c r="CB122" s="673"/>
      <c r="CC122" s="673"/>
      <c r="CD122" s="673"/>
    </row>
    <row r="123" spans="5:82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>IF(K94="","",IF(K94&gt;L94,"W",IF(K94=L94,"D",IF(K94&lt;L94,"L"))))</f>
        <v/>
      </c>
      <c r="N123" s="562" t="str">
        <f>IF(K94="","",K94+L94)</f>
        <v/>
      </c>
      <c r="O123" s="598"/>
      <c r="P123" s="562" t="str">
        <f>IF($K94="","",IF($N123&gt;P$19,"O",IF($N123&lt;P$19,"U",IF($N123=P$19,"-"))))</f>
        <v/>
      </c>
      <c r="Q123" s="586" t="str">
        <f t="shared" ref="Q123:Q186" si="50">IF(S123="","",IF(SIGN(S123)&lt;&gt;1,VLOOKUP(ABS(S123),SUP_HDC,3,TRUE),-VLOOKUP(ABS(S123),SUP_HDC,3,TRUE)))</f>
        <v/>
      </c>
      <c r="R123" s="587" t="str">
        <f t="shared" ref="R123:R154" si="51">IF(Q123="","",IF((K94-L94+Q123)&gt;=0.5,1,IF((K94-L94+Q123)=0.25,0.5,IF((K94-L94+Q123)&lt;=-0.5,-1,IF((K94-L94+Q123)=-0.25,-0.5,0)))))</f>
        <v/>
      </c>
      <c r="S123" s="586"/>
      <c r="T123" s="588"/>
      <c r="U123" s="588"/>
      <c r="V123" s="588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IF($K123="","",SUM(IF(LEFT($AM123:$BS123,1)="s",1,0))-SUM(IF(RIGHT(LEFT($AM123:$BS123,2))="-",1,0)))</f>
        <v/>
      </c>
      <c r="AL123" s="562" t="str">
        <f t="array" ref="AL123">IF($K94="","",SUM(IF(LEFT($AM123:$BS123,1)="X",1,0)))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73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68"/>
      <c r="BT123" s="673"/>
      <c r="BU123" s="673"/>
      <c r="BV123" s="673"/>
      <c r="BW123" s="673"/>
      <c r="BX123" s="673"/>
      <c r="BY123" s="673"/>
      <c r="BZ123" s="673"/>
      <c r="CA123" s="673"/>
      <c r="CB123" s="673"/>
      <c r="CC123" s="673"/>
      <c r="CD123" s="673"/>
    </row>
    <row r="124" spans="5:82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ref="M124:M187" si="52">IF(K95="","",IF(K95&gt;L95,"W",IF(K95=L95,"D",IF(K95&lt;L95,"L"))))</f>
        <v/>
      </c>
      <c r="N124" s="562" t="str">
        <f t="shared" ref="N124:N187" si="53">IF(K95="","",K95+L95)</f>
        <v/>
      </c>
      <c r="O124" s="598"/>
      <c r="P124" s="562" t="str">
        <f t="shared" ref="P124:P187" si="54">IF($K95="","",IF($N124&gt;P$19,"O",IF($N124&lt;P$19,"U",IF($N124=P$19,"-"))))</f>
        <v/>
      </c>
      <c r="Q124" s="586" t="str">
        <f t="shared" si="50"/>
        <v/>
      </c>
      <c r="R124" s="587" t="str">
        <f t="shared" si="51"/>
        <v/>
      </c>
      <c r="S124" s="586"/>
      <c r="T124" s="588"/>
      <c r="U124" s="588"/>
      <c r="V124" s="588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IF($K124="","",SUM(IF(LEFT($AM124:$BS124,1)="s",1,0))-SUM(IF(RIGHT(LEFT($AM124:$BS124,2))="-",1,0)))</f>
        <v/>
      </c>
      <c r="AL124" s="562" t="str">
        <f t="array" ref="AL124">IF($K95="","",SUM(IF(LEFT($AM124:$BS124,1)="X",1,0)))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73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68"/>
      <c r="BT124" s="673"/>
      <c r="BU124" s="673"/>
      <c r="BV124" s="673"/>
      <c r="BW124" s="673"/>
      <c r="BX124" s="673"/>
      <c r="BY124" s="673"/>
      <c r="BZ124" s="673"/>
      <c r="CA124" s="673"/>
      <c r="CB124" s="673"/>
      <c r="CC124" s="673"/>
      <c r="CD124" s="673"/>
    </row>
    <row r="125" spans="5:82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52"/>
        <v/>
      </c>
      <c r="N125" s="562" t="str">
        <f t="shared" si="53"/>
        <v/>
      </c>
      <c r="O125" s="598"/>
      <c r="P125" s="562" t="str">
        <f t="shared" si="54"/>
        <v/>
      </c>
      <c r="Q125" s="586" t="str">
        <f t="shared" si="50"/>
        <v/>
      </c>
      <c r="R125" s="587" t="str">
        <f t="shared" si="51"/>
        <v/>
      </c>
      <c r="S125" s="586"/>
      <c r="T125" s="588"/>
      <c r="U125" s="588"/>
      <c r="V125" s="588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IF($K125="","",SUM(IF(LEFT($AM125:$BS125,1)="s",1,0))-SUM(IF(RIGHT(LEFT($AM125:$BS125,2))="-",1,0)))</f>
        <v/>
      </c>
      <c r="AL125" s="562" t="str">
        <f t="array" ref="AL125">IF($K96="","",SUM(IF(LEFT($AM125:$BS125,1)="X",1,0)))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73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68"/>
      <c r="BT125" s="673"/>
      <c r="BU125" s="673"/>
      <c r="BV125" s="673"/>
      <c r="BW125" s="673"/>
      <c r="BX125" s="673"/>
      <c r="BY125" s="673"/>
      <c r="BZ125" s="673"/>
      <c r="CA125" s="673"/>
      <c r="CB125" s="673"/>
      <c r="CC125" s="673"/>
      <c r="CD125" s="673"/>
    </row>
    <row r="126" spans="5:82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52"/>
        <v/>
      </c>
      <c r="N126" s="562" t="str">
        <f t="shared" si="53"/>
        <v/>
      </c>
      <c r="O126" s="598"/>
      <c r="P126" s="562" t="str">
        <f t="shared" si="54"/>
        <v/>
      </c>
      <c r="Q126" s="586" t="str">
        <f t="shared" si="50"/>
        <v/>
      </c>
      <c r="R126" s="587" t="str">
        <f t="shared" si="51"/>
        <v/>
      </c>
      <c r="S126" s="586"/>
      <c r="T126" s="588"/>
      <c r="U126" s="588"/>
      <c r="V126" s="588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IF($K126="","",SUM(IF(LEFT($AM126:$BS126,1)="s",1,0))-SUM(IF(RIGHT(LEFT($AM126:$BS126,2))="-",1,0)))</f>
        <v/>
      </c>
      <c r="AL126" s="562" t="str">
        <f t="array" ref="AL126">IF($K97="","",SUM(IF(LEFT($AM126:$BS126,1)="X",1,0)))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73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73"/>
      <c r="BU126" s="673"/>
      <c r="BV126" s="673"/>
      <c r="BW126" s="673"/>
      <c r="BX126" s="673"/>
      <c r="BY126" s="673"/>
      <c r="BZ126" s="673"/>
      <c r="CA126" s="673"/>
      <c r="CB126" s="673"/>
      <c r="CC126" s="673"/>
      <c r="CD126" s="673"/>
    </row>
    <row r="127" spans="5:82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52"/>
        <v/>
      </c>
      <c r="N127" s="562" t="str">
        <f t="shared" si="53"/>
        <v/>
      </c>
      <c r="O127" s="598"/>
      <c r="P127" s="562" t="str">
        <f t="shared" si="54"/>
        <v/>
      </c>
      <c r="Q127" s="586" t="str">
        <f t="shared" si="50"/>
        <v/>
      </c>
      <c r="R127" s="587" t="str">
        <f t="shared" si="51"/>
        <v/>
      </c>
      <c r="S127" s="586"/>
      <c r="T127" s="588"/>
      <c r="U127" s="588"/>
      <c r="V127" s="588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IF($K127="","",SUM(IF(LEFT($AM127:$BS127,1)="s",1,0))-SUM(IF(RIGHT(LEFT($AM127:$BS127,2))="-",1,0)))</f>
        <v/>
      </c>
      <c r="AL127" s="562" t="str">
        <f t="array" ref="AL127">IF($K98="","",SUM(IF(LEFT($AM127:$BS127,1)="X",1,0)))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73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73"/>
      <c r="BU127" s="673"/>
      <c r="BV127" s="673"/>
      <c r="BW127" s="673"/>
      <c r="BX127" s="673"/>
      <c r="BY127" s="673"/>
      <c r="BZ127" s="673"/>
      <c r="CA127" s="673"/>
      <c r="CB127" s="673"/>
      <c r="CC127" s="673"/>
      <c r="CD127" s="673"/>
    </row>
    <row r="128" spans="5:82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52"/>
        <v/>
      </c>
      <c r="N128" s="562" t="str">
        <f t="shared" si="53"/>
        <v/>
      </c>
      <c r="O128" s="598"/>
      <c r="P128" s="562" t="str">
        <f t="shared" si="54"/>
        <v/>
      </c>
      <c r="Q128" s="586" t="str">
        <f t="shared" si="50"/>
        <v/>
      </c>
      <c r="R128" s="587" t="str">
        <f t="shared" si="51"/>
        <v/>
      </c>
      <c r="S128" s="586"/>
      <c r="T128" s="588"/>
      <c r="U128" s="588"/>
      <c r="V128" s="588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IF($K128="","",SUM(IF(LEFT($AM128:$BS128,1)="s",1,0))-SUM(IF(RIGHT(LEFT($AM128:$BS128,2))="-",1,0)))</f>
        <v/>
      </c>
      <c r="AL128" s="562" t="str">
        <f t="array" ref="AL128">IF($K99="","",SUM(IF(LEFT($AM128:$BS128,1)="X",1,0)))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73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73"/>
      <c r="BU128" s="673"/>
      <c r="BV128" s="673"/>
      <c r="BW128" s="673"/>
      <c r="BX128" s="673"/>
      <c r="BY128" s="673"/>
      <c r="BZ128" s="673"/>
      <c r="CA128" s="673"/>
      <c r="CB128" s="673"/>
      <c r="CC128" s="673"/>
      <c r="CD128" s="673"/>
    </row>
    <row r="129" spans="5:82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52"/>
        <v/>
      </c>
      <c r="N129" s="562" t="str">
        <f t="shared" si="53"/>
        <v/>
      </c>
      <c r="O129" s="598"/>
      <c r="P129" s="562" t="str">
        <f t="shared" si="54"/>
        <v/>
      </c>
      <c r="Q129" s="586" t="str">
        <f t="shared" si="50"/>
        <v/>
      </c>
      <c r="R129" s="587" t="str">
        <f t="shared" si="51"/>
        <v/>
      </c>
      <c r="S129" s="586"/>
      <c r="T129" s="588"/>
      <c r="U129" s="588"/>
      <c r="V129" s="588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IF($K129="","",SUM(IF(LEFT($AM129:$BS129,1)="s",1,0))-SUM(IF(RIGHT(LEFT($AM129:$BS129,2))="-",1,0)))</f>
        <v/>
      </c>
      <c r="AL129" s="562" t="str">
        <f t="array" ref="AL129">IF($K100="","",SUM(IF(LEFT($AM129:$BS129,1)="X",1,0)))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73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68"/>
      <c r="BT129" s="673"/>
      <c r="BU129" s="673"/>
      <c r="BV129" s="673"/>
      <c r="BW129" s="673"/>
      <c r="BX129" s="673"/>
      <c r="BY129" s="673"/>
      <c r="BZ129" s="673"/>
      <c r="CA129" s="673"/>
      <c r="CB129" s="673"/>
      <c r="CC129" s="673"/>
      <c r="CD129" s="673"/>
    </row>
    <row r="130" spans="5:82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52"/>
        <v/>
      </c>
      <c r="N130" s="562" t="str">
        <f t="shared" si="53"/>
        <v/>
      </c>
      <c r="O130" s="598"/>
      <c r="P130" s="562" t="str">
        <f t="shared" si="54"/>
        <v/>
      </c>
      <c r="Q130" s="586" t="str">
        <f t="shared" si="50"/>
        <v/>
      </c>
      <c r="R130" s="587" t="str">
        <f t="shared" si="51"/>
        <v/>
      </c>
      <c r="S130" s="586"/>
      <c r="T130" s="588"/>
      <c r="U130" s="588"/>
      <c r="V130" s="588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IF($K130="","",SUM(IF(LEFT($AM130:$BS130,1)="s",1,0))-SUM(IF(RIGHT(LEFT($AM130:$BS130,2))="-",1,0)))</f>
        <v/>
      </c>
      <c r="AL130" s="562" t="str">
        <f t="array" ref="AL130">IF($K101="","",SUM(IF(LEFT($AM130:$BS130,1)="X",1,0)))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73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68"/>
      <c r="BT130" s="673"/>
      <c r="BU130" s="673"/>
      <c r="BV130" s="673"/>
      <c r="BW130" s="673"/>
      <c r="BX130" s="673"/>
      <c r="BY130" s="673"/>
      <c r="BZ130" s="673"/>
      <c r="CA130" s="673"/>
      <c r="CB130" s="673"/>
      <c r="CC130" s="673"/>
      <c r="CD130" s="673"/>
    </row>
    <row r="131" spans="5:82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52"/>
        <v/>
      </c>
      <c r="N131" s="562" t="str">
        <f t="shared" si="53"/>
        <v/>
      </c>
      <c r="O131" s="598"/>
      <c r="P131" s="562" t="str">
        <f t="shared" si="54"/>
        <v/>
      </c>
      <c r="Q131" s="586" t="str">
        <f t="shared" si="50"/>
        <v/>
      </c>
      <c r="R131" s="587" t="str">
        <f t="shared" si="51"/>
        <v/>
      </c>
      <c r="S131" s="586"/>
      <c r="T131" s="588"/>
      <c r="U131" s="588"/>
      <c r="V131" s="588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IF($K131="","",SUM(IF(LEFT($AM131:$BS131,1)="s",1,0))-SUM(IF(RIGHT(LEFT($AM131:$BS131,2))="-",1,0)))</f>
        <v/>
      </c>
      <c r="AL131" s="562" t="str">
        <f t="array" ref="AL131">IF($K102="","",SUM(IF(LEFT($AM131:$BS131,1)="X",1,0)))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73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73"/>
      <c r="BU131" s="673"/>
      <c r="BV131" s="673"/>
      <c r="BW131" s="673"/>
      <c r="BX131" s="673"/>
      <c r="BY131" s="673"/>
      <c r="BZ131" s="673"/>
      <c r="CA131" s="673"/>
      <c r="CB131" s="673"/>
      <c r="CC131" s="673"/>
      <c r="CD131" s="673"/>
    </row>
    <row r="132" spans="5:82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52"/>
        <v/>
      </c>
      <c r="N132" s="562" t="str">
        <f t="shared" si="53"/>
        <v/>
      </c>
      <c r="O132" s="598"/>
      <c r="P132" s="562" t="str">
        <f t="shared" si="54"/>
        <v/>
      </c>
      <c r="Q132" s="586" t="str">
        <f t="shared" si="50"/>
        <v/>
      </c>
      <c r="R132" s="587" t="str">
        <f t="shared" si="51"/>
        <v/>
      </c>
      <c r="S132" s="586"/>
      <c r="T132" s="588"/>
      <c r="U132" s="588"/>
      <c r="V132" s="588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IF($K132="","",SUM(IF(LEFT($AM132:$BS132,1)="s",1,0))-SUM(IF(RIGHT(LEFT($AM132:$BS132,2))="-",1,0)))</f>
        <v/>
      </c>
      <c r="AL132" s="562" t="str">
        <f t="array" ref="AL132">IF($K103="","",SUM(IF(LEFT($AM132:$BS132,1)="X",1,0)))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73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68"/>
      <c r="BT132" s="673"/>
      <c r="BU132" s="673"/>
      <c r="BV132" s="673"/>
      <c r="BW132" s="673"/>
      <c r="BX132" s="673"/>
      <c r="BY132" s="673"/>
      <c r="BZ132" s="673"/>
      <c r="CA132" s="673"/>
      <c r="CB132" s="673"/>
      <c r="CC132" s="673"/>
      <c r="CD132" s="673"/>
    </row>
    <row r="133" spans="5:82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52"/>
        <v/>
      </c>
      <c r="N133" s="562" t="str">
        <f t="shared" si="53"/>
        <v/>
      </c>
      <c r="O133" s="562"/>
      <c r="P133" s="562" t="str">
        <f t="shared" si="54"/>
        <v/>
      </c>
      <c r="Q133" s="586" t="str">
        <f t="shared" si="50"/>
        <v/>
      </c>
      <c r="R133" s="587" t="str">
        <f t="shared" si="51"/>
        <v/>
      </c>
      <c r="S133" s="586"/>
      <c r="T133" s="588"/>
      <c r="U133" s="588"/>
      <c r="V133" s="588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IF($K133="","",SUM(IF(LEFT($AM133:$BS133,1)="s",1,0))-SUM(IF(RIGHT(LEFT($AM133:$BS133,2))="-",1,0)))</f>
        <v/>
      </c>
      <c r="AL133" s="562" t="str">
        <f t="array" ref="AL133">IF($K104="","",SUM(IF(LEFT($AM133:$BS133,1)="X",1,0)))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73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68"/>
      <c r="BT133" s="673"/>
      <c r="BU133" s="673"/>
      <c r="BV133" s="673"/>
      <c r="BW133" s="673"/>
      <c r="BX133" s="673"/>
      <c r="BY133" s="673"/>
      <c r="BZ133" s="673"/>
      <c r="CA133" s="673"/>
      <c r="CB133" s="673"/>
      <c r="CC133" s="673"/>
      <c r="CD133" s="673"/>
    </row>
    <row r="134" spans="5:82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52"/>
        <v/>
      </c>
      <c r="N134" s="562" t="str">
        <f t="shared" si="53"/>
        <v/>
      </c>
      <c r="O134" s="562"/>
      <c r="P134" s="562" t="str">
        <f t="shared" si="54"/>
        <v/>
      </c>
      <c r="Q134" s="586" t="str">
        <f t="shared" si="50"/>
        <v/>
      </c>
      <c r="R134" s="587" t="str">
        <f t="shared" si="51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IF($K134="","",SUM(IF(LEFT($AM134:$BS134,1)="s",1,0))-SUM(IF(RIGHT(LEFT($AM134:$BS134,2))="-",1,0)))</f>
        <v/>
      </c>
      <c r="AL134" s="562" t="str">
        <f t="array" ref="AL134">IF($K105="","",SUM(IF(LEFT($AM134:$BS134,1)="X",1,0)))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73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73"/>
      <c r="BU134" s="673"/>
      <c r="BV134" s="673"/>
      <c r="BW134" s="673"/>
      <c r="BX134" s="673"/>
      <c r="BY134" s="673"/>
      <c r="BZ134" s="673"/>
      <c r="CA134" s="673"/>
      <c r="CB134" s="673"/>
      <c r="CC134" s="673"/>
      <c r="CD134" s="673"/>
    </row>
    <row r="135" spans="5:82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52"/>
        <v/>
      </c>
      <c r="N135" s="562" t="str">
        <f t="shared" si="53"/>
        <v/>
      </c>
      <c r="O135" s="562"/>
      <c r="P135" s="562" t="str">
        <f t="shared" si="54"/>
        <v/>
      </c>
      <c r="Q135" s="586" t="str">
        <f t="shared" si="50"/>
        <v/>
      </c>
      <c r="R135" s="587" t="str">
        <f t="shared" si="51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IF($K135="","",SUM(IF(LEFT($AM135:$BS135,1)="s",1,0))-SUM(IF(RIGHT(LEFT($AM135:$BS135,2))="-",1,0)))</f>
        <v/>
      </c>
      <c r="AL135" s="562" t="str">
        <f t="array" ref="AL135">IF($K106="","",SUM(IF(LEFT($AM135:$BS135,1)="X",1,0)))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73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68"/>
      <c r="BT135" s="673"/>
      <c r="BU135" s="673"/>
      <c r="BV135" s="673"/>
      <c r="BW135" s="673"/>
      <c r="BX135" s="673"/>
      <c r="BY135" s="673"/>
      <c r="BZ135" s="673"/>
      <c r="CA135" s="673"/>
      <c r="CB135" s="673"/>
      <c r="CC135" s="673"/>
      <c r="CD135" s="673"/>
    </row>
    <row r="136" spans="5:82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52"/>
        <v/>
      </c>
      <c r="N136" s="562" t="str">
        <f t="shared" si="53"/>
        <v/>
      </c>
      <c r="O136" s="562"/>
      <c r="P136" s="562" t="str">
        <f t="shared" si="54"/>
        <v/>
      </c>
      <c r="Q136" s="586" t="str">
        <f t="shared" si="50"/>
        <v/>
      </c>
      <c r="R136" s="587" t="str">
        <f t="shared" si="51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IF($K136="","",SUM(IF(LEFT($AM136:$BS136,1)="s",1,0))-SUM(IF(RIGHT(LEFT($AM136:$BS136,2))="-",1,0)))</f>
        <v/>
      </c>
      <c r="AL136" s="562" t="str">
        <f t="array" ref="AL136">IF($K107="","",SUM(IF(LEFT($AM136:$BS136,1)="X",1,0)))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73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68"/>
      <c r="BT136" s="673"/>
      <c r="BU136" s="673"/>
      <c r="BV136" s="673"/>
      <c r="BW136" s="673"/>
      <c r="BX136" s="673"/>
      <c r="BY136" s="673"/>
      <c r="BZ136" s="673"/>
      <c r="CA136" s="673"/>
      <c r="CB136" s="673"/>
      <c r="CC136" s="673"/>
      <c r="CD136" s="673"/>
    </row>
    <row r="137" spans="5:82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52"/>
        <v/>
      </c>
      <c r="N137" s="562" t="str">
        <f t="shared" si="53"/>
        <v/>
      </c>
      <c r="O137" s="562"/>
      <c r="P137" s="562" t="str">
        <f t="shared" si="54"/>
        <v/>
      </c>
      <c r="Q137" s="586" t="str">
        <f t="shared" si="50"/>
        <v/>
      </c>
      <c r="R137" s="587" t="str">
        <f t="shared" si="51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IF($K137="","",SUM(IF(LEFT($AM137:$BS137,1)="s",1,0))-SUM(IF(RIGHT(LEFT($AM137:$BS137,2))="-",1,0)))</f>
        <v/>
      </c>
      <c r="AL137" s="562" t="str">
        <f t="array" ref="AL137">IF($K108="","",SUM(IF(LEFT($AM137:$BS137,1)="X",1,0)))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73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68"/>
      <c r="BT137" s="673"/>
      <c r="BU137" s="673"/>
      <c r="BV137" s="673"/>
      <c r="BW137" s="673"/>
      <c r="BX137" s="673"/>
      <c r="BY137" s="673"/>
      <c r="BZ137" s="673"/>
      <c r="CA137" s="673"/>
      <c r="CB137" s="673"/>
      <c r="CC137" s="673"/>
      <c r="CD137" s="673"/>
    </row>
    <row r="138" spans="5:82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52"/>
        <v/>
      </c>
      <c r="N138" s="562" t="str">
        <f t="shared" si="53"/>
        <v/>
      </c>
      <c r="O138" s="562"/>
      <c r="P138" s="562" t="str">
        <f t="shared" si="54"/>
        <v/>
      </c>
      <c r="Q138" s="586" t="str">
        <f t="shared" si="50"/>
        <v/>
      </c>
      <c r="R138" s="587" t="str">
        <f t="shared" si="51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IF($K138="","",SUM(IF(LEFT($AM138:$BS138,1)="s",1,0))-SUM(IF(RIGHT(LEFT($AM138:$BS138,2))="-",1,0)))</f>
        <v/>
      </c>
      <c r="AL138" s="562" t="str">
        <f t="array" ref="AL138">IF($K109="","",SUM(IF(LEFT($AM138:$BS138,1)="X",1,0)))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73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68"/>
      <c r="BT138" s="673"/>
      <c r="BU138" s="673"/>
      <c r="BV138" s="673"/>
      <c r="BW138" s="673"/>
      <c r="BX138" s="673"/>
      <c r="BY138" s="673"/>
      <c r="BZ138" s="673"/>
      <c r="CA138" s="673"/>
      <c r="CB138" s="673"/>
      <c r="CC138" s="673"/>
      <c r="CD138" s="673"/>
    </row>
    <row r="139" spans="5:82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52"/>
        <v/>
      </c>
      <c r="N139" s="562" t="str">
        <f t="shared" si="53"/>
        <v/>
      </c>
      <c r="O139" s="562"/>
      <c r="P139" s="562" t="str">
        <f t="shared" si="54"/>
        <v/>
      </c>
      <c r="Q139" s="586" t="str">
        <f t="shared" si="50"/>
        <v/>
      </c>
      <c r="R139" s="587" t="str">
        <f t="shared" si="51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IF($K139="","",SUM(IF(LEFT($AM139:$BS139,1)="s",1,0))-SUM(IF(RIGHT(LEFT($AM139:$BS139,2))="-",1,0)))</f>
        <v/>
      </c>
      <c r="AL139" s="562" t="str">
        <f t="array" ref="AL139">IF($K110="","",SUM(IF(LEFT($AM139:$BS139,1)="X",1,0)))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73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68"/>
      <c r="BT139" s="673"/>
      <c r="BU139" s="673"/>
      <c r="BV139" s="673"/>
      <c r="BW139" s="673"/>
      <c r="BX139" s="673"/>
      <c r="BY139" s="673"/>
      <c r="BZ139" s="673"/>
      <c r="CA139" s="673"/>
      <c r="CB139" s="673"/>
      <c r="CC139" s="673"/>
      <c r="CD139" s="673"/>
    </row>
    <row r="140" spans="5:82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52"/>
        <v/>
      </c>
      <c r="N140" s="562" t="str">
        <f t="shared" si="53"/>
        <v/>
      </c>
      <c r="O140" s="562"/>
      <c r="P140" s="562" t="str">
        <f t="shared" si="54"/>
        <v/>
      </c>
      <c r="Q140" s="586" t="str">
        <f t="shared" si="50"/>
        <v/>
      </c>
      <c r="R140" s="587" t="str">
        <f t="shared" si="51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IF($K140="","",SUM(IF(LEFT($AM140:$BS140,1)="s",1,0))-SUM(IF(RIGHT(LEFT($AM140:$BS140,2))="-",1,0)))</f>
        <v/>
      </c>
      <c r="AL140" s="562" t="str">
        <f t="array" ref="AL140">IF($K111="","",SUM(IF(LEFT($AM140:$BS140,1)="X",1,0)))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73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68"/>
      <c r="BT140" s="673"/>
      <c r="BU140" s="673"/>
      <c r="BV140" s="673"/>
      <c r="BW140" s="673"/>
      <c r="BX140" s="673"/>
      <c r="BY140" s="673"/>
      <c r="BZ140" s="673"/>
      <c r="CA140" s="673"/>
      <c r="CB140" s="673"/>
      <c r="CC140" s="673"/>
      <c r="CD140" s="673"/>
    </row>
    <row r="141" spans="5:82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52"/>
        <v/>
      </c>
      <c r="N141" s="562" t="str">
        <f t="shared" si="53"/>
        <v/>
      </c>
      <c r="O141" s="562"/>
      <c r="P141" s="562" t="str">
        <f t="shared" si="54"/>
        <v/>
      </c>
      <c r="Q141" s="586" t="str">
        <f t="shared" si="50"/>
        <v/>
      </c>
      <c r="R141" s="587" t="str">
        <f t="shared" si="51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IF($K141="","",SUM(IF(LEFT($AM141:$BS141,1)="s",1,0))-SUM(IF(RIGHT(LEFT($AM141:$BS141,2))="-",1,0)))</f>
        <v/>
      </c>
      <c r="AL141" s="562" t="str">
        <f t="array" ref="AL141">IF($K112="","",SUM(IF(LEFT($AM141:$BS141,1)="X",1,0)))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73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68"/>
      <c r="BT141" s="673"/>
      <c r="BU141" s="673"/>
      <c r="BV141" s="673"/>
      <c r="BW141" s="673"/>
      <c r="BX141" s="673"/>
      <c r="BY141" s="673"/>
      <c r="BZ141" s="673"/>
      <c r="CA141" s="673"/>
      <c r="CB141" s="673"/>
      <c r="CC141" s="673"/>
      <c r="CD141" s="673"/>
    </row>
    <row r="142" spans="5:82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52"/>
        <v/>
      </c>
      <c r="N142" s="562" t="str">
        <f t="shared" si="53"/>
        <v/>
      </c>
      <c r="O142" s="562"/>
      <c r="P142" s="562" t="str">
        <f t="shared" si="54"/>
        <v/>
      </c>
      <c r="Q142" s="586" t="str">
        <f t="shared" si="50"/>
        <v/>
      </c>
      <c r="R142" s="587" t="str">
        <f t="shared" si="51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IF($K142="","",SUM(IF(LEFT($AM142:$BS142,1)="s",1,0))-SUM(IF(RIGHT(LEFT($AM142:$BS142,2))="-",1,0)))</f>
        <v/>
      </c>
      <c r="AL142" s="562" t="str">
        <f t="array" ref="AL142">IF($K113="","",SUM(IF(LEFT($AM142:$BS142,1)="X",1,0)))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73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68"/>
      <c r="BT142" s="673"/>
      <c r="BU142" s="673"/>
      <c r="BV142" s="673"/>
      <c r="BW142" s="673"/>
      <c r="BX142" s="673"/>
      <c r="BY142" s="673"/>
      <c r="BZ142" s="673"/>
      <c r="CA142" s="673"/>
      <c r="CB142" s="673"/>
      <c r="CC142" s="673"/>
      <c r="CD142" s="673"/>
    </row>
    <row r="143" spans="5:82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52"/>
        <v/>
      </c>
      <c r="N143" s="562" t="str">
        <f t="shared" si="53"/>
        <v/>
      </c>
      <c r="O143" s="562"/>
      <c r="P143" s="562" t="str">
        <f t="shared" si="54"/>
        <v/>
      </c>
      <c r="Q143" s="586" t="str">
        <f t="shared" si="50"/>
        <v/>
      </c>
      <c r="R143" s="587" t="str">
        <f t="shared" si="51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IF($K143="","",SUM(IF(LEFT($AM143:$BS143,1)="s",1,0))-SUM(IF(RIGHT(LEFT($AM143:$BS143,2))="-",1,0)))</f>
        <v/>
      </c>
      <c r="AL143" s="562" t="str">
        <f t="array" ref="AL143">IF($K114="","",SUM(IF(LEFT($AM143:$BS143,1)="X",1,0)))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73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68"/>
      <c r="BS143" s="668"/>
      <c r="BT143" s="673"/>
      <c r="BU143" s="673"/>
      <c r="BV143" s="673"/>
      <c r="BW143" s="673"/>
      <c r="BX143" s="673"/>
      <c r="BY143" s="673"/>
      <c r="BZ143" s="673"/>
      <c r="CA143" s="673"/>
      <c r="CB143" s="673"/>
      <c r="CC143" s="673"/>
      <c r="CD143" s="673"/>
    </row>
    <row r="144" spans="5:82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52"/>
        <v/>
      </c>
      <c r="N144" s="562" t="str">
        <f t="shared" si="53"/>
        <v/>
      </c>
      <c r="O144" s="562"/>
      <c r="P144" s="562" t="str">
        <f t="shared" si="54"/>
        <v/>
      </c>
      <c r="Q144" s="586" t="str">
        <f t="shared" si="50"/>
        <v/>
      </c>
      <c r="R144" s="587" t="str">
        <f t="shared" si="51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IF($K144="","",SUM(IF(LEFT($AM144:$BS144,1)="s",1,0))-SUM(IF(RIGHT(LEFT($AM144:$BS144,2))="-",1,0)))</f>
        <v/>
      </c>
      <c r="AL144" s="562" t="str">
        <f t="array" ref="AL144">IF($K115="","",SUM(IF(LEFT($AM144:$BS144,1)="X",1,0)))</f>
        <v/>
      </c>
      <c r="AM144" s="668"/>
      <c r="AN144" s="668"/>
      <c r="AO144" s="668"/>
      <c r="AP144" s="668"/>
      <c r="AQ144" s="668"/>
      <c r="AR144" s="668"/>
      <c r="AS144" s="668"/>
      <c r="AT144" s="668"/>
      <c r="AU144" s="673"/>
      <c r="AV144" s="668"/>
      <c r="AW144" s="668"/>
      <c r="AX144" s="668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68"/>
      <c r="BI144" s="668"/>
      <c r="BJ144" s="668"/>
      <c r="BK144" s="668"/>
      <c r="BL144" s="668"/>
      <c r="BM144" s="668"/>
      <c r="BN144" s="668"/>
      <c r="BO144" s="668"/>
      <c r="BP144" s="668"/>
      <c r="BQ144" s="668"/>
      <c r="BR144" s="668"/>
      <c r="BS144" s="668"/>
      <c r="BT144" s="673"/>
      <c r="BU144" s="673"/>
      <c r="BV144" s="673"/>
      <c r="BW144" s="673"/>
      <c r="BX144" s="673"/>
      <c r="BY144" s="673"/>
      <c r="BZ144" s="673"/>
      <c r="CA144" s="673"/>
      <c r="CB144" s="673"/>
      <c r="CC144" s="673"/>
      <c r="CD144" s="673"/>
    </row>
    <row r="145" spans="1:82" s="661" customFormat="1" ht="14.25"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52"/>
        <v/>
      </c>
      <c r="N145" s="562" t="str">
        <f t="shared" si="53"/>
        <v/>
      </c>
      <c r="O145" s="562"/>
      <c r="P145" s="562" t="str">
        <f t="shared" si="54"/>
        <v/>
      </c>
      <c r="Q145" s="586" t="str">
        <f t="shared" si="50"/>
        <v/>
      </c>
      <c r="R145" s="587" t="str">
        <f t="shared" si="51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IF($K145="","",SUM(IF(LEFT($AM145:$BS145,1)="s",1,0))-SUM(IF(RIGHT(LEFT($AM145:$BS145,2))="-",1,0)))</f>
        <v/>
      </c>
      <c r="AL145" s="562" t="str">
        <f t="array" ref="AL145">IF($K116="","",SUM(IF(LEFT($AM145:$BS145,1)="X",1,0)))</f>
        <v/>
      </c>
      <c r="AM145" s="668"/>
      <c r="AN145" s="668"/>
      <c r="AO145" s="668"/>
      <c r="AP145" s="668"/>
      <c r="AQ145" s="668"/>
      <c r="AR145" s="668"/>
      <c r="AS145" s="668"/>
      <c r="AT145" s="668"/>
      <c r="AU145" s="673"/>
      <c r="AV145" s="668"/>
      <c r="AW145" s="668"/>
      <c r="AX145" s="668"/>
      <c r="AY145" s="668"/>
      <c r="AZ145" s="668"/>
      <c r="BA145" s="668"/>
      <c r="BB145" s="668"/>
      <c r="BC145" s="668"/>
      <c r="BD145" s="668"/>
      <c r="BE145" s="668"/>
      <c r="BF145" s="668"/>
      <c r="BG145" s="668"/>
      <c r="BH145" s="668"/>
      <c r="BI145" s="668"/>
      <c r="BJ145" s="668"/>
      <c r="BK145" s="668"/>
      <c r="BL145" s="668"/>
      <c r="BM145" s="668"/>
      <c r="BN145" s="668"/>
      <c r="BO145" s="668"/>
      <c r="BP145" s="668"/>
      <c r="BQ145" s="668"/>
      <c r="BR145" s="668"/>
      <c r="BS145" s="668"/>
      <c r="BT145" s="673"/>
      <c r="BU145" s="673"/>
      <c r="BV145" s="673"/>
      <c r="BW145" s="673"/>
      <c r="BX145" s="673"/>
      <c r="BY145" s="673"/>
      <c r="BZ145" s="673"/>
      <c r="CA145" s="673"/>
      <c r="CB145" s="673"/>
      <c r="CC145" s="673"/>
      <c r="CD145" s="673"/>
    </row>
    <row r="146" spans="1:82" s="661" customFormat="1" ht="14.25"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52"/>
        <v/>
      </c>
      <c r="N146" s="562" t="str">
        <f t="shared" si="53"/>
        <v/>
      </c>
      <c r="O146" s="562"/>
      <c r="P146" s="562" t="str">
        <f t="shared" si="54"/>
        <v/>
      </c>
      <c r="Q146" s="586" t="str">
        <f t="shared" si="50"/>
        <v/>
      </c>
      <c r="R146" s="587" t="str">
        <f t="shared" si="51"/>
        <v/>
      </c>
      <c r="S146" s="587"/>
      <c r="T146" s="587"/>
      <c r="U146" s="587"/>
      <c r="V146" s="587"/>
      <c r="W146" s="574"/>
      <c r="X146" s="574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J146" s="582"/>
      <c r="AK146" s="583" t="str">
        <f t="array" ref="AK146">IF($K146="","",SUM(IF(LEFT($AM146:$BS146,1)="s",1,0))-SUM(IF(RIGHT(LEFT($AM146:$BS146,2))="-",1,0)))</f>
        <v/>
      </c>
      <c r="AL146" s="562" t="str">
        <f t="array" ref="AL146">IF($K117="","",SUM(IF(LEFT($AM146:$BS146,1)="X",1,0)))</f>
        <v/>
      </c>
      <c r="AM146" s="668"/>
      <c r="AN146" s="668"/>
      <c r="AO146" s="668"/>
      <c r="AP146" s="668"/>
      <c r="AQ146" s="668"/>
      <c r="AR146" s="668"/>
      <c r="AS146" s="668"/>
      <c r="AT146" s="668"/>
      <c r="AU146" s="673"/>
      <c r="AV146" s="668"/>
      <c r="AW146" s="668"/>
      <c r="AX146" s="668"/>
      <c r="AY146" s="668"/>
      <c r="AZ146" s="668"/>
      <c r="BA146" s="668"/>
      <c r="BB146" s="668"/>
      <c r="BC146" s="668"/>
      <c r="BD146" s="668"/>
      <c r="BE146" s="668"/>
      <c r="BF146" s="668"/>
      <c r="BG146" s="668"/>
      <c r="BH146" s="668"/>
      <c r="BI146" s="668"/>
      <c r="BJ146" s="668"/>
      <c r="BK146" s="668"/>
      <c r="BL146" s="668"/>
      <c r="BM146" s="668"/>
      <c r="BN146" s="668"/>
      <c r="BO146" s="668"/>
      <c r="BP146" s="668"/>
      <c r="BQ146" s="668"/>
      <c r="BR146" s="668"/>
      <c r="BS146" s="668"/>
      <c r="BT146" s="673"/>
      <c r="BU146" s="673"/>
      <c r="BV146" s="673"/>
      <c r="BW146" s="673"/>
      <c r="BX146" s="673"/>
      <c r="BY146" s="673"/>
      <c r="BZ146" s="673"/>
      <c r="CA146" s="673"/>
      <c r="CB146" s="673"/>
      <c r="CC146" s="673"/>
      <c r="CD146" s="673"/>
    </row>
    <row r="147" spans="1:82" s="661" customFormat="1" ht="14.25"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52"/>
        <v/>
      </c>
      <c r="N147" s="562" t="str">
        <f t="shared" si="53"/>
        <v/>
      </c>
      <c r="O147" s="562"/>
      <c r="P147" s="562" t="str">
        <f t="shared" si="54"/>
        <v/>
      </c>
      <c r="Q147" s="586" t="str">
        <f t="shared" si="50"/>
        <v/>
      </c>
      <c r="R147" s="587" t="str">
        <f t="shared" si="51"/>
        <v/>
      </c>
      <c r="S147" s="587"/>
      <c r="T147" s="587"/>
      <c r="U147" s="587"/>
      <c r="V147" s="587"/>
      <c r="W147" s="574"/>
      <c r="X147" s="574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J147" s="582"/>
      <c r="AK147" s="583" t="str">
        <f t="array" ref="AK147">IF($K147="","",SUM(IF(LEFT($AM147:$BS147,1)="s",1,0))-SUM(IF(RIGHT(LEFT($AM147:$BS147,2))="-",1,0)))</f>
        <v/>
      </c>
      <c r="AL147" s="562" t="str">
        <f t="array" ref="AL147">IF($K118="","",SUM(IF(LEFT($AM147:$BS147,1)="X",1,0)))</f>
        <v/>
      </c>
      <c r="AM147" s="668"/>
      <c r="AN147" s="668"/>
      <c r="AO147" s="668"/>
      <c r="AP147" s="668"/>
      <c r="AQ147" s="668"/>
      <c r="AR147" s="668"/>
      <c r="AS147" s="668"/>
      <c r="AT147" s="668"/>
      <c r="AU147" s="673"/>
      <c r="AV147" s="668"/>
      <c r="AW147" s="668"/>
      <c r="AX147" s="668"/>
      <c r="AY147" s="668"/>
      <c r="AZ147" s="668"/>
      <c r="BA147" s="668"/>
      <c r="BB147" s="668"/>
      <c r="BC147" s="668"/>
      <c r="BD147" s="668"/>
      <c r="BE147" s="668"/>
      <c r="BF147" s="668"/>
      <c r="BG147" s="668"/>
      <c r="BH147" s="668"/>
      <c r="BI147" s="668"/>
      <c r="BJ147" s="668"/>
      <c r="BK147" s="668"/>
      <c r="BL147" s="668"/>
      <c r="BM147" s="668"/>
      <c r="BN147" s="668"/>
      <c r="BO147" s="668"/>
      <c r="BP147" s="668"/>
      <c r="BQ147" s="668"/>
      <c r="BR147" s="668"/>
      <c r="BS147" s="668"/>
      <c r="BT147" s="673"/>
      <c r="BU147" s="673"/>
      <c r="BV147" s="673"/>
      <c r="BW147" s="673"/>
      <c r="BX147" s="673"/>
      <c r="BY147" s="673"/>
      <c r="BZ147" s="673"/>
      <c r="CA147" s="673"/>
      <c r="CB147" s="673"/>
      <c r="CC147" s="673"/>
      <c r="CD147" s="673"/>
    </row>
    <row r="148" spans="1:82" s="661" customFormat="1" ht="14.25"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52"/>
        <v/>
      </c>
      <c r="N148" s="562" t="str">
        <f t="shared" si="53"/>
        <v/>
      </c>
      <c r="O148" s="562"/>
      <c r="P148" s="562" t="str">
        <f t="shared" si="54"/>
        <v/>
      </c>
      <c r="Q148" s="586" t="str">
        <f t="shared" si="50"/>
        <v/>
      </c>
      <c r="R148" s="587" t="str">
        <f t="shared" si="51"/>
        <v/>
      </c>
      <c r="S148" s="587"/>
      <c r="T148" s="587"/>
      <c r="U148" s="587"/>
      <c r="V148" s="587"/>
      <c r="W148" s="574"/>
      <c r="X148" s="574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J148" s="582"/>
      <c r="AK148" s="583" t="str">
        <f t="array" ref="AK148">IF($K148="","",SUM(IF(LEFT($AM148:$BS148,1)="s",1,0))-SUM(IF(RIGHT(LEFT($AM148:$BS148,2))="-",1,0)))</f>
        <v/>
      </c>
      <c r="AL148" s="562" t="str">
        <f t="array" ref="AL148">IF($K119="","",SUM(IF(LEFT($AM148:$BS148,1)="X",1,0)))</f>
        <v/>
      </c>
      <c r="AM148" s="668"/>
      <c r="AN148" s="668"/>
      <c r="AO148" s="668"/>
      <c r="AP148" s="668"/>
      <c r="AQ148" s="668"/>
      <c r="AR148" s="668"/>
      <c r="AS148" s="668"/>
      <c r="AT148" s="668"/>
      <c r="AU148" s="673"/>
      <c r="AV148" s="668"/>
      <c r="AW148" s="668"/>
      <c r="AX148" s="668"/>
      <c r="AY148" s="668"/>
      <c r="AZ148" s="668"/>
      <c r="BA148" s="668"/>
      <c r="BB148" s="668"/>
      <c r="BC148" s="668"/>
      <c r="BD148" s="668"/>
      <c r="BE148" s="668"/>
      <c r="BF148" s="668"/>
      <c r="BG148" s="668"/>
      <c r="BH148" s="668"/>
      <c r="BI148" s="668"/>
      <c r="BJ148" s="668"/>
      <c r="BK148" s="668"/>
      <c r="BL148" s="668"/>
      <c r="BM148" s="668"/>
      <c r="BN148" s="668"/>
      <c r="BO148" s="668"/>
      <c r="BP148" s="668"/>
      <c r="BQ148" s="668"/>
      <c r="BR148" s="668"/>
      <c r="BS148" s="668"/>
      <c r="BT148" s="673"/>
      <c r="BU148" s="673"/>
      <c r="BV148" s="673"/>
      <c r="BW148" s="673"/>
      <c r="BX148" s="673"/>
      <c r="BY148" s="673"/>
      <c r="BZ148" s="673"/>
      <c r="CA148" s="673"/>
      <c r="CB148" s="673"/>
      <c r="CC148" s="673"/>
      <c r="CD148" s="673"/>
    </row>
    <row r="149" spans="1:82" s="661" customFormat="1" ht="14.25"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52"/>
        <v/>
      </c>
      <c r="N149" s="562" t="str">
        <f t="shared" si="53"/>
        <v/>
      </c>
      <c r="O149" s="562"/>
      <c r="P149" s="562" t="str">
        <f t="shared" si="54"/>
        <v/>
      </c>
      <c r="Q149" s="586" t="str">
        <f t="shared" si="50"/>
        <v/>
      </c>
      <c r="R149" s="587" t="str">
        <f t="shared" si="51"/>
        <v/>
      </c>
      <c r="S149" s="587"/>
      <c r="T149" s="587"/>
      <c r="U149" s="587"/>
      <c r="V149" s="587"/>
      <c r="W149" s="574"/>
      <c r="X149" s="574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J149" s="582"/>
      <c r="AK149" s="583" t="str">
        <f t="array" ref="AK149">IF($K149="","",SUM(IF(LEFT($AM149:$BS149,1)="s",1,0))-SUM(IF(RIGHT(LEFT($AM149:$BS149,2))="-",1,0)))</f>
        <v/>
      </c>
      <c r="AL149" s="562" t="str">
        <f t="array" ref="AL149">IF($K120="","",SUM(IF(LEFT($AM149:$BS149,1)="X",1,0)))</f>
        <v/>
      </c>
      <c r="AM149" s="668"/>
      <c r="AN149" s="668"/>
      <c r="AO149" s="668"/>
      <c r="AP149" s="668"/>
      <c r="AQ149" s="668"/>
      <c r="AR149" s="668"/>
      <c r="AS149" s="668"/>
      <c r="AT149" s="668"/>
      <c r="AU149" s="673"/>
      <c r="AV149" s="668"/>
      <c r="AW149" s="668"/>
      <c r="AX149" s="668"/>
      <c r="AY149" s="668"/>
      <c r="AZ149" s="668"/>
      <c r="BA149" s="668"/>
      <c r="BB149" s="668"/>
      <c r="BC149" s="668"/>
      <c r="BD149" s="668"/>
      <c r="BE149" s="668"/>
      <c r="BF149" s="668"/>
      <c r="BG149" s="668"/>
      <c r="BH149" s="668"/>
      <c r="BI149" s="668"/>
      <c r="BJ149" s="668"/>
      <c r="BK149" s="668"/>
      <c r="BL149" s="668"/>
      <c r="BM149" s="668"/>
      <c r="BN149" s="668"/>
      <c r="BO149" s="668"/>
      <c r="BP149" s="668"/>
      <c r="BQ149" s="668"/>
      <c r="BR149" s="668"/>
      <c r="BS149" s="668"/>
      <c r="BT149" s="673"/>
      <c r="BU149" s="673"/>
      <c r="BV149" s="673"/>
      <c r="BW149" s="673"/>
      <c r="BX149" s="673"/>
      <c r="BY149" s="673"/>
      <c r="BZ149" s="673"/>
      <c r="CA149" s="673"/>
      <c r="CB149" s="673"/>
      <c r="CC149" s="673"/>
      <c r="CD149" s="673"/>
    </row>
    <row r="150" spans="1:82" s="661" customFormat="1" ht="14.25"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52"/>
        <v/>
      </c>
      <c r="N150" s="562" t="str">
        <f t="shared" si="53"/>
        <v/>
      </c>
      <c r="O150" s="562"/>
      <c r="P150" s="562" t="str">
        <f t="shared" si="54"/>
        <v/>
      </c>
      <c r="Q150" s="586" t="str">
        <f t="shared" si="50"/>
        <v/>
      </c>
      <c r="R150" s="587" t="str">
        <f t="shared" si="51"/>
        <v/>
      </c>
      <c r="S150" s="587"/>
      <c r="T150" s="587"/>
      <c r="U150" s="587"/>
      <c r="V150" s="587"/>
      <c r="W150" s="574"/>
      <c r="X150" s="574"/>
      <c r="Y150" s="562"/>
      <c r="Z150" s="562"/>
      <c r="AA150" s="562"/>
      <c r="AB150" s="562"/>
      <c r="AC150" s="562"/>
      <c r="AD150" s="562"/>
      <c r="AE150" s="562"/>
      <c r="AF150" s="562"/>
      <c r="AG150" s="562"/>
      <c r="AH150" s="562"/>
      <c r="AJ150" s="582"/>
      <c r="AK150" s="583" t="str">
        <f t="array" ref="AK150">IF($K150="","",SUM(IF(LEFT($AM150:$BS150,1)="s",1,0))-SUM(IF(RIGHT(LEFT($AM150:$BS150,2))="-",1,0)))</f>
        <v/>
      </c>
      <c r="AL150" s="562" t="str">
        <f t="array" ref="AL150">IF($K121="","",SUM(IF(LEFT($AM150:$BS150,1)="X",1,0)))</f>
        <v/>
      </c>
      <c r="AM150" s="668"/>
      <c r="AN150" s="668"/>
      <c r="AO150" s="668"/>
      <c r="AP150" s="668"/>
      <c r="AQ150" s="668"/>
      <c r="AR150" s="668"/>
      <c r="AS150" s="668"/>
      <c r="AT150" s="668"/>
      <c r="AU150" s="673"/>
      <c r="AV150" s="668"/>
      <c r="AW150" s="668"/>
      <c r="AX150" s="668"/>
      <c r="AY150" s="668"/>
      <c r="AZ150" s="668"/>
      <c r="BA150" s="668"/>
      <c r="BB150" s="668"/>
      <c r="BC150" s="668"/>
      <c r="BD150" s="668"/>
      <c r="BE150" s="668"/>
      <c r="BF150" s="668"/>
      <c r="BG150" s="668"/>
      <c r="BH150" s="668"/>
      <c r="BI150" s="668"/>
      <c r="BJ150" s="668"/>
      <c r="BK150" s="668"/>
      <c r="BL150" s="668"/>
      <c r="BM150" s="668"/>
      <c r="BN150" s="668"/>
      <c r="BO150" s="668"/>
      <c r="BP150" s="668"/>
      <c r="BQ150" s="668"/>
      <c r="BR150" s="668"/>
      <c r="BS150" s="668"/>
      <c r="BT150" s="673"/>
      <c r="BU150" s="673"/>
      <c r="BV150" s="673"/>
      <c r="BW150" s="673"/>
      <c r="BX150" s="673"/>
      <c r="BY150" s="673"/>
      <c r="BZ150" s="673"/>
      <c r="CA150" s="673"/>
      <c r="CB150" s="673"/>
      <c r="CC150" s="673"/>
      <c r="CD150" s="673"/>
    </row>
    <row r="151" spans="1:82" s="661" customFormat="1" ht="14.25"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52"/>
        <v/>
      </c>
      <c r="N151" s="562" t="str">
        <f t="shared" si="53"/>
        <v/>
      </c>
      <c r="O151" s="562"/>
      <c r="P151" s="562" t="str">
        <f t="shared" si="54"/>
        <v/>
      </c>
      <c r="Q151" s="586" t="str">
        <f t="shared" si="50"/>
        <v/>
      </c>
      <c r="R151" s="587" t="str">
        <f t="shared" si="51"/>
        <v/>
      </c>
      <c r="S151" s="587"/>
      <c r="T151" s="587"/>
      <c r="U151" s="587"/>
      <c r="V151" s="587"/>
      <c r="W151" s="574"/>
      <c r="X151" s="574"/>
      <c r="Y151" s="562"/>
      <c r="Z151" s="562"/>
      <c r="AA151" s="562"/>
      <c r="AB151" s="562"/>
      <c r="AC151" s="562"/>
      <c r="AD151" s="562"/>
      <c r="AE151" s="562"/>
      <c r="AF151" s="562"/>
      <c r="AG151" s="562"/>
      <c r="AH151" s="562"/>
      <c r="AJ151" s="582"/>
      <c r="AK151" s="583" t="str">
        <f t="array" ref="AK151">IF($K151="","",SUM(IF(LEFT($AM151:$BS151,1)="s",1,0))-SUM(IF(RIGHT(LEFT($AM151:$BS151,2))="-",1,0)))</f>
        <v/>
      </c>
      <c r="AL151" s="562" t="str">
        <f t="array" ref="AL151">IF($K122="","",SUM(IF(LEFT($AM151:$BS151,1)="X",1,0)))</f>
        <v/>
      </c>
      <c r="AM151" s="668"/>
      <c r="AN151" s="668"/>
      <c r="AO151" s="668"/>
      <c r="AP151" s="668"/>
      <c r="AQ151" s="668"/>
      <c r="AR151" s="668"/>
      <c r="AS151" s="668"/>
      <c r="AT151" s="668"/>
      <c r="AU151" s="673"/>
      <c r="AV151" s="668"/>
      <c r="AW151" s="668"/>
      <c r="AX151" s="668"/>
      <c r="AY151" s="668"/>
      <c r="AZ151" s="668"/>
      <c r="BA151" s="668"/>
      <c r="BB151" s="668"/>
      <c r="BC151" s="668"/>
      <c r="BD151" s="668"/>
      <c r="BE151" s="668"/>
      <c r="BF151" s="668"/>
      <c r="BG151" s="668"/>
      <c r="BH151" s="668"/>
      <c r="BI151" s="668"/>
      <c r="BJ151" s="668"/>
      <c r="BK151" s="668"/>
      <c r="BL151" s="668"/>
      <c r="BM151" s="668"/>
      <c r="BN151" s="668"/>
      <c r="BO151" s="668"/>
      <c r="BP151" s="668"/>
      <c r="BQ151" s="668"/>
      <c r="BR151" s="668"/>
      <c r="BS151" s="668"/>
      <c r="BT151" s="673"/>
      <c r="BU151" s="673"/>
      <c r="BV151" s="673"/>
      <c r="BW151" s="673"/>
      <c r="BX151" s="673"/>
      <c r="BY151" s="673"/>
      <c r="BZ151" s="673"/>
      <c r="CA151" s="673"/>
      <c r="CB151" s="673"/>
      <c r="CC151" s="673"/>
      <c r="CD151" s="673"/>
    </row>
    <row r="152" spans="1:82" s="661" customFormat="1" ht="14.25"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52"/>
        <v/>
      </c>
      <c r="N152" s="562" t="str">
        <f t="shared" si="53"/>
        <v/>
      </c>
      <c r="O152" s="562"/>
      <c r="P152" s="562" t="str">
        <f t="shared" si="54"/>
        <v/>
      </c>
      <c r="Q152" s="586" t="str">
        <f t="shared" si="50"/>
        <v/>
      </c>
      <c r="R152" s="587" t="str">
        <f t="shared" si="51"/>
        <v/>
      </c>
      <c r="S152" s="587"/>
      <c r="T152" s="587"/>
      <c r="U152" s="587"/>
      <c r="V152" s="587"/>
      <c r="W152" s="574"/>
      <c r="X152" s="574"/>
      <c r="Y152" s="562"/>
      <c r="Z152" s="562"/>
      <c r="AA152" s="562"/>
      <c r="AB152" s="562"/>
      <c r="AC152" s="562"/>
      <c r="AD152" s="562"/>
      <c r="AE152" s="562"/>
      <c r="AF152" s="562"/>
      <c r="AG152" s="562"/>
      <c r="AH152" s="562"/>
      <c r="AJ152" s="582"/>
      <c r="AK152" s="583" t="str">
        <f t="array" ref="AK152">IF($K152="","",SUM(IF(LEFT($AM152:$BS152,1)="s",1,0))-SUM(IF(RIGHT(LEFT($AM152:$BS152,2))="-",1,0)))</f>
        <v/>
      </c>
      <c r="AL152" s="562" t="str">
        <f t="array" ref="AL152">IF($K123="","",SUM(IF(LEFT($AM152:$BS152,1)="X",1,0)))</f>
        <v/>
      </c>
      <c r="AM152" s="668"/>
      <c r="AN152" s="668"/>
      <c r="AO152" s="668"/>
      <c r="AP152" s="668"/>
      <c r="AQ152" s="668"/>
      <c r="AR152" s="668"/>
      <c r="AS152" s="668"/>
      <c r="AT152" s="668"/>
      <c r="AU152" s="673"/>
      <c r="AV152" s="668"/>
      <c r="AW152" s="668"/>
      <c r="AX152" s="668"/>
      <c r="AY152" s="668"/>
      <c r="AZ152" s="668"/>
      <c r="BA152" s="668"/>
      <c r="BB152" s="668"/>
      <c r="BC152" s="668"/>
      <c r="BD152" s="668"/>
      <c r="BE152" s="668"/>
      <c r="BF152" s="668"/>
      <c r="BG152" s="668"/>
      <c r="BH152" s="668"/>
      <c r="BI152" s="668"/>
      <c r="BJ152" s="668"/>
      <c r="BK152" s="668"/>
      <c r="BL152" s="668"/>
      <c r="BM152" s="668"/>
      <c r="BN152" s="668"/>
      <c r="BO152" s="668"/>
      <c r="BP152" s="668"/>
      <c r="BQ152" s="668"/>
      <c r="BR152" s="668"/>
      <c r="BS152" s="668"/>
      <c r="BT152" s="673"/>
      <c r="BU152" s="673"/>
      <c r="BV152" s="673"/>
      <c r="BW152" s="673"/>
      <c r="BX152" s="673"/>
      <c r="BY152" s="673"/>
      <c r="BZ152" s="673"/>
      <c r="CA152" s="673"/>
      <c r="CB152" s="673"/>
      <c r="CC152" s="673"/>
      <c r="CD152" s="673"/>
    </row>
    <row r="153" spans="1:82" s="661" customFormat="1" ht="14.25"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52"/>
        <v/>
      </c>
      <c r="N153" s="562" t="str">
        <f t="shared" si="53"/>
        <v/>
      </c>
      <c r="O153" s="562"/>
      <c r="P153" s="562" t="str">
        <f t="shared" si="54"/>
        <v/>
      </c>
      <c r="Q153" s="586" t="str">
        <f t="shared" si="50"/>
        <v/>
      </c>
      <c r="R153" s="587" t="str">
        <f t="shared" si="51"/>
        <v/>
      </c>
      <c r="S153" s="587"/>
      <c r="T153" s="587"/>
      <c r="U153" s="587"/>
      <c r="V153" s="587"/>
      <c r="W153" s="574"/>
      <c r="X153" s="574"/>
      <c r="Y153" s="562"/>
      <c r="Z153" s="562"/>
      <c r="AA153" s="562"/>
      <c r="AB153" s="562"/>
      <c r="AC153" s="562"/>
      <c r="AD153" s="562"/>
      <c r="AE153" s="562"/>
      <c r="AF153" s="562"/>
      <c r="AG153" s="562"/>
      <c r="AH153" s="562"/>
      <c r="AJ153" s="582"/>
      <c r="AK153" s="583" t="str">
        <f t="array" ref="AK153">IF($K153="","",SUM(IF(LEFT($AM153:$BS153,1)="s",1,0))-SUM(IF(RIGHT(LEFT($AM153:$BS153,2))="-",1,0)))</f>
        <v/>
      </c>
      <c r="AL153" s="562" t="str">
        <f t="array" ref="AL153">IF($K124="","",SUM(IF(LEFT($AM153:$BS153,1)="X",1,0)))</f>
        <v/>
      </c>
      <c r="AM153" s="668"/>
      <c r="AN153" s="668"/>
      <c r="AO153" s="668"/>
      <c r="AP153" s="668"/>
      <c r="AQ153" s="668"/>
      <c r="AR153" s="668"/>
      <c r="AS153" s="668"/>
      <c r="AT153" s="668"/>
      <c r="AU153" s="673"/>
      <c r="AV153" s="668"/>
      <c r="AW153" s="668"/>
      <c r="AX153" s="668"/>
      <c r="AY153" s="668"/>
      <c r="AZ153" s="668"/>
      <c r="BA153" s="668"/>
      <c r="BB153" s="668"/>
      <c r="BC153" s="668"/>
      <c r="BD153" s="668"/>
      <c r="BE153" s="668"/>
      <c r="BF153" s="668"/>
      <c r="BG153" s="668"/>
      <c r="BH153" s="668"/>
      <c r="BI153" s="668"/>
      <c r="BJ153" s="668"/>
      <c r="BK153" s="668"/>
      <c r="BL153" s="668"/>
      <c r="BM153" s="668"/>
      <c r="BN153" s="668"/>
      <c r="BO153" s="668"/>
      <c r="BP153" s="668"/>
      <c r="BQ153" s="668"/>
      <c r="BR153" s="668"/>
      <c r="BS153" s="668"/>
      <c r="BT153" s="673"/>
      <c r="BU153" s="673"/>
      <c r="BV153" s="673"/>
      <c r="BW153" s="673"/>
      <c r="BX153" s="673"/>
      <c r="BY153" s="673"/>
      <c r="BZ153" s="673"/>
      <c r="CA153" s="673"/>
      <c r="CB153" s="673"/>
      <c r="CC153" s="673"/>
      <c r="CD153" s="673"/>
    </row>
    <row r="154" spans="1:82" s="661" customFormat="1" ht="14.25"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52"/>
        <v/>
      </c>
      <c r="N154" s="562" t="str">
        <f t="shared" si="53"/>
        <v/>
      </c>
      <c r="O154" s="562"/>
      <c r="P154" s="562" t="str">
        <f t="shared" si="54"/>
        <v/>
      </c>
      <c r="Q154" s="586" t="str">
        <f t="shared" si="50"/>
        <v/>
      </c>
      <c r="R154" s="587" t="str">
        <f t="shared" si="51"/>
        <v/>
      </c>
      <c r="S154" s="587"/>
      <c r="T154" s="587"/>
      <c r="U154" s="587"/>
      <c r="V154" s="587"/>
      <c r="W154" s="574"/>
      <c r="X154" s="574"/>
      <c r="Y154" s="562"/>
      <c r="Z154" s="562"/>
      <c r="AA154" s="562"/>
      <c r="AB154" s="562"/>
      <c r="AC154" s="562"/>
      <c r="AD154" s="562"/>
      <c r="AE154" s="562"/>
      <c r="AF154" s="562"/>
      <c r="AG154" s="562"/>
      <c r="AH154" s="562"/>
      <c r="AJ154" s="582"/>
      <c r="AK154" s="583" t="str">
        <f t="array" ref="AK154">IF($K154="","",SUM(IF(LEFT($AM154:$BS154,1)="s",1,0))-SUM(IF(RIGHT(LEFT($AM154:$BS154,2))="-",1,0)))</f>
        <v/>
      </c>
      <c r="AL154" s="562" t="str">
        <f t="array" ref="AL154">IF($K125="","",SUM(IF(LEFT($AM154:$BS154,1)="X",1,0)))</f>
        <v/>
      </c>
      <c r="AM154" s="668"/>
      <c r="AN154" s="668"/>
      <c r="AO154" s="668"/>
      <c r="AP154" s="668"/>
      <c r="AQ154" s="668"/>
      <c r="AR154" s="668"/>
      <c r="AS154" s="668"/>
      <c r="AT154" s="668"/>
      <c r="AU154" s="673"/>
      <c r="AV154" s="668"/>
      <c r="AW154" s="668"/>
      <c r="AX154" s="668"/>
      <c r="AY154" s="668"/>
      <c r="AZ154" s="668"/>
      <c r="BA154" s="668"/>
      <c r="BB154" s="668"/>
      <c r="BC154" s="668"/>
      <c r="BD154" s="668"/>
      <c r="BE154" s="668"/>
      <c r="BF154" s="668"/>
      <c r="BG154" s="668"/>
      <c r="BH154" s="668"/>
      <c r="BI154" s="668"/>
      <c r="BJ154" s="668"/>
      <c r="BK154" s="668"/>
      <c r="BL154" s="668"/>
      <c r="BM154" s="668"/>
      <c r="BN154" s="668"/>
      <c r="BO154" s="668"/>
      <c r="BP154" s="668"/>
      <c r="BQ154" s="668"/>
      <c r="BR154" s="668"/>
      <c r="BS154" s="668"/>
      <c r="BT154" s="673"/>
      <c r="BU154" s="673"/>
      <c r="BV154" s="673"/>
      <c r="BW154" s="673"/>
      <c r="BX154" s="673"/>
      <c r="BY154" s="673"/>
      <c r="BZ154" s="673"/>
      <c r="CA154" s="673"/>
      <c r="CB154" s="673"/>
      <c r="CC154" s="673"/>
      <c r="CD154" s="673"/>
    </row>
    <row r="155" spans="1:82" s="661" customFormat="1" ht="14.25"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52"/>
        <v/>
      </c>
      <c r="N155" s="562" t="str">
        <f t="shared" si="53"/>
        <v/>
      </c>
      <c r="O155" s="562"/>
      <c r="P155" s="562" t="str">
        <f t="shared" si="54"/>
        <v/>
      </c>
      <c r="Q155" s="586" t="str">
        <f t="shared" si="50"/>
        <v/>
      </c>
      <c r="R155" s="587" t="str">
        <f t="shared" ref="R155:R186" si="55">IF(Q155="","",IF((K126-L126+Q155)&gt;=0.5,1,IF((K126-L126+Q155)=0.25,0.5,IF((K126-L126+Q155)&lt;=-0.5,-1,IF((K126-L126+Q155)=-0.25,-0.5,0)))))</f>
        <v/>
      </c>
      <c r="S155" s="587"/>
      <c r="T155" s="587"/>
      <c r="U155" s="587"/>
      <c r="V155" s="587"/>
      <c r="W155" s="574"/>
      <c r="X155" s="574"/>
      <c r="Y155" s="562"/>
      <c r="Z155" s="562"/>
      <c r="AA155" s="562"/>
      <c r="AB155" s="562"/>
      <c r="AC155" s="562"/>
      <c r="AD155" s="562"/>
      <c r="AE155" s="562"/>
      <c r="AF155" s="562"/>
      <c r="AG155" s="562"/>
      <c r="AH155" s="562"/>
      <c r="AJ155" s="582"/>
      <c r="AK155" s="583" t="str">
        <f t="array" ref="AK155">IF($K155="","",SUM(IF(LEFT($AM155:$BS155,1)="s",1,0))-SUM(IF(RIGHT(LEFT($AM155:$BS155,2))="-",1,0)))</f>
        <v/>
      </c>
      <c r="AL155" s="562" t="str">
        <f t="array" ref="AL155">IF($K126="","",SUM(IF(LEFT($AM155:$BS155,1)="X",1,0)))</f>
        <v/>
      </c>
      <c r="AM155" s="668"/>
      <c r="AN155" s="668"/>
      <c r="AO155" s="668"/>
      <c r="AP155" s="668"/>
      <c r="AQ155" s="668"/>
      <c r="AR155" s="668"/>
      <c r="AS155" s="668"/>
      <c r="AT155" s="668"/>
      <c r="AU155" s="673"/>
      <c r="AV155" s="668"/>
      <c r="AW155" s="668"/>
      <c r="AX155" s="668"/>
      <c r="AY155" s="668"/>
      <c r="AZ155" s="668"/>
      <c r="BA155" s="668"/>
      <c r="BB155" s="668"/>
      <c r="BC155" s="668"/>
      <c r="BD155" s="668"/>
      <c r="BE155" s="668"/>
      <c r="BF155" s="668"/>
      <c r="BG155" s="668"/>
      <c r="BH155" s="668"/>
      <c r="BI155" s="668"/>
      <c r="BJ155" s="668"/>
      <c r="BK155" s="668"/>
      <c r="BL155" s="668"/>
      <c r="BM155" s="668"/>
      <c r="BN155" s="668"/>
      <c r="BO155" s="668"/>
      <c r="BP155" s="668"/>
      <c r="BQ155" s="668"/>
      <c r="BR155" s="668"/>
      <c r="BS155" s="668"/>
      <c r="BT155" s="673"/>
      <c r="BU155" s="673"/>
      <c r="BV155" s="673"/>
      <c r="BW155" s="673"/>
      <c r="BX155" s="673"/>
      <c r="BY155" s="673"/>
      <c r="BZ155" s="673"/>
      <c r="CA155" s="673"/>
      <c r="CB155" s="673"/>
      <c r="CC155" s="673"/>
      <c r="CD155" s="673"/>
    </row>
    <row r="156" spans="1:82" ht="14.25">
      <c r="A156" s="661"/>
      <c r="B156" s="661"/>
      <c r="C156" s="661"/>
      <c r="D156" s="6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52"/>
        <v/>
      </c>
      <c r="N156" s="562" t="str">
        <f t="shared" si="53"/>
        <v/>
      </c>
      <c r="O156" s="562"/>
      <c r="P156" s="562" t="str">
        <f t="shared" si="54"/>
        <v/>
      </c>
      <c r="Q156" s="586" t="str">
        <f t="shared" si="50"/>
        <v/>
      </c>
      <c r="R156" s="587" t="str">
        <f t="shared" si="55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IF($K156="","",SUM(IF(LEFT($AM156:$BS156,1)="s",1,0))-SUM(IF(RIGHT(LEFT($AM156:$BS156,2))="-",1,0)))</f>
        <v/>
      </c>
      <c r="AL156" s="562" t="str">
        <f t="array" ref="AL156">IF($K127="","",SUM(IF(LEFT($AM156:$BS156,1)="X",1,0)))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9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7"/>
      <c r="BT156" s="649"/>
      <c r="BU156" s="649"/>
      <c r="BV156" s="649"/>
      <c r="BW156" s="649"/>
      <c r="BX156" s="649"/>
      <c r="BY156" s="649"/>
      <c r="BZ156" s="649"/>
      <c r="CA156" s="649"/>
      <c r="CB156" s="649"/>
      <c r="CC156" s="649"/>
      <c r="CD156" s="649"/>
    </row>
    <row r="157" spans="1:82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52"/>
        <v/>
      </c>
      <c r="N157" s="562" t="str">
        <f t="shared" si="53"/>
        <v/>
      </c>
      <c r="O157" s="562"/>
      <c r="P157" s="562" t="str">
        <f t="shared" si="54"/>
        <v/>
      </c>
      <c r="Q157" s="586" t="str">
        <f t="shared" si="50"/>
        <v/>
      </c>
      <c r="R157" s="587" t="str">
        <f t="shared" si="55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IF($K157="","",SUM(IF(LEFT($AM157:$BS157,1)="s",1,0))-SUM(IF(RIGHT(LEFT($AM157:$BS157,2))="-",1,0)))</f>
        <v/>
      </c>
      <c r="AL157" s="562" t="str">
        <f t="array" ref="AL157">IF($K128="","",SUM(IF(LEFT($AM157:$BS157,1)="X",1,0)))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9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7"/>
      <c r="BT157" s="649"/>
      <c r="BU157" s="649"/>
      <c r="BV157" s="649"/>
      <c r="BW157" s="649"/>
      <c r="BX157" s="649"/>
      <c r="BY157" s="649"/>
      <c r="BZ157" s="649"/>
      <c r="CA157" s="649"/>
      <c r="CB157" s="649"/>
      <c r="CC157" s="649"/>
      <c r="CD157" s="649"/>
    </row>
    <row r="158" spans="1:82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52"/>
        <v/>
      </c>
      <c r="N158" s="562" t="str">
        <f t="shared" si="53"/>
        <v/>
      </c>
      <c r="O158" s="562"/>
      <c r="P158" s="562" t="str">
        <f t="shared" si="54"/>
        <v/>
      </c>
      <c r="Q158" s="586" t="str">
        <f t="shared" si="50"/>
        <v/>
      </c>
      <c r="R158" s="587" t="str">
        <f t="shared" si="55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IF($K158="","",SUM(IF(LEFT($AM158:$BS158,1)="s",1,0))-SUM(IF(RIGHT(LEFT($AM158:$BS158,2))="-",1,0)))</f>
        <v/>
      </c>
      <c r="AL158" s="562" t="str">
        <f t="array" ref="AL158">IF($K129="","",SUM(IF(LEFT($AM158:$BS158,1)="X",1,0)))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9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7"/>
      <c r="BT158" s="649"/>
      <c r="BU158" s="649"/>
      <c r="BV158" s="649"/>
      <c r="BW158" s="649"/>
      <c r="BX158" s="649"/>
      <c r="BY158" s="649"/>
      <c r="BZ158" s="649"/>
      <c r="CA158" s="649"/>
      <c r="CB158" s="649"/>
      <c r="CC158" s="649"/>
      <c r="CD158" s="649"/>
    </row>
    <row r="159" spans="1:82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52"/>
        <v/>
      </c>
      <c r="N159" s="562" t="str">
        <f t="shared" si="53"/>
        <v/>
      </c>
      <c r="O159" s="562"/>
      <c r="P159" s="562" t="str">
        <f t="shared" si="54"/>
        <v/>
      </c>
      <c r="Q159" s="586" t="str">
        <f t="shared" si="50"/>
        <v/>
      </c>
      <c r="R159" s="587" t="str">
        <f t="shared" si="55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IF($K159="","",SUM(IF(LEFT($AM159:$BS159,1)="s",1,0))-SUM(IF(RIGHT(LEFT($AM159:$BS159,2))="-",1,0)))</f>
        <v/>
      </c>
      <c r="AL159" s="562" t="str">
        <f t="array" ref="AL159">IF($K130="","",SUM(IF(LEFT($AM159:$BS159,1)="X",1,0)))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9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7"/>
      <c r="BT159" s="649"/>
      <c r="BU159" s="649"/>
      <c r="BV159" s="649"/>
      <c r="BW159" s="649"/>
      <c r="BX159" s="649"/>
      <c r="BY159" s="649"/>
      <c r="BZ159" s="649"/>
      <c r="CA159" s="649"/>
      <c r="CB159" s="649"/>
      <c r="CC159" s="649"/>
      <c r="CD159" s="649"/>
    </row>
    <row r="160" spans="1:82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52"/>
        <v/>
      </c>
      <c r="N160" s="562" t="str">
        <f t="shared" si="53"/>
        <v/>
      </c>
      <c r="O160" s="562"/>
      <c r="P160" s="562" t="str">
        <f t="shared" si="54"/>
        <v/>
      </c>
      <c r="Q160" s="586" t="str">
        <f t="shared" si="50"/>
        <v/>
      </c>
      <c r="R160" s="587" t="str">
        <f t="shared" si="55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IF($K160="","",SUM(IF(LEFT($AM160:$BS160,1)="s",1,0))-SUM(IF(RIGHT(LEFT($AM160:$BS160,2))="-",1,0)))</f>
        <v/>
      </c>
      <c r="AL160" s="562" t="str">
        <f t="array" ref="AL160">IF($K131="","",SUM(IF(LEFT($AM160:$BS160,1)="X",1,0)))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9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7"/>
      <c r="BT160" s="649"/>
      <c r="BU160" s="649"/>
      <c r="BV160" s="649"/>
      <c r="BW160" s="649"/>
      <c r="BX160" s="649"/>
      <c r="BY160" s="649"/>
      <c r="BZ160" s="649"/>
      <c r="CA160" s="649"/>
      <c r="CB160" s="649"/>
      <c r="CC160" s="649"/>
      <c r="CD160" s="649"/>
    </row>
    <row r="161" spans="1:82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52"/>
        <v/>
      </c>
      <c r="N161" s="562" t="str">
        <f t="shared" si="53"/>
        <v/>
      </c>
      <c r="O161" s="562"/>
      <c r="P161" s="562" t="str">
        <f t="shared" si="54"/>
        <v/>
      </c>
      <c r="Q161" s="586" t="str">
        <f t="shared" si="50"/>
        <v/>
      </c>
      <c r="R161" s="587" t="str">
        <f t="shared" si="55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IF($K161="","",SUM(IF(LEFT($AM161:$BS161,1)="s",1,0))-SUM(IF(RIGHT(LEFT($AM161:$BS161,2))="-",1,0)))</f>
        <v/>
      </c>
      <c r="AL161" s="562" t="str">
        <f t="array" ref="AL161">IF($K132="","",SUM(IF(LEFT($AM161:$BS161,1)="X",1,0)))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9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7"/>
      <c r="BS161" s="647"/>
      <c r="BT161" s="649"/>
      <c r="BU161" s="649"/>
      <c r="BV161" s="649"/>
      <c r="BW161" s="649"/>
      <c r="BX161" s="649"/>
      <c r="BY161" s="649"/>
      <c r="BZ161" s="649"/>
      <c r="CA161" s="649"/>
      <c r="CB161" s="649"/>
      <c r="CC161" s="649"/>
      <c r="CD161" s="649"/>
    </row>
    <row r="162" spans="1:82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K162" s="576"/>
      <c r="L162" s="576"/>
      <c r="M162" s="562" t="str">
        <f t="shared" si="52"/>
        <v/>
      </c>
      <c r="N162" s="562" t="str">
        <f t="shared" si="53"/>
        <v/>
      </c>
      <c r="O162" s="562"/>
      <c r="P162" s="562" t="str">
        <f t="shared" si="54"/>
        <v/>
      </c>
      <c r="Q162" s="586" t="str">
        <f t="shared" si="50"/>
        <v/>
      </c>
      <c r="R162" s="587" t="str">
        <f t="shared" si="55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IF($K162="","",SUM(IF(LEFT($AM162:$BS162,1)="s",1,0))-SUM(IF(RIGHT(LEFT($AM162:$BS162,2))="-",1,0)))</f>
        <v/>
      </c>
      <c r="AL162" s="562" t="str">
        <f t="array" ref="AL162">IF($K133="","",SUM(IF(LEFT($AM162:$BS162,1)="X",1,0)))</f>
        <v/>
      </c>
      <c r="AM162" s="647"/>
      <c r="AN162" s="647"/>
      <c r="AO162" s="647"/>
      <c r="AP162" s="647"/>
      <c r="AQ162" s="647"/>
      <c r="AR162" s="647"/>
      <c r="AS162" s="647"/>
      <c r="AT162" s="647"/>
      <c r="AU162" s="649"/>
      <c r="AV162" s="647"/>
      <c r="AW162" s="647"/>
      <c r="AX162" s="647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7"/>
      <c r="BI162" s="647"/>
      <c r="BJ162" s="647"/>
      <c r="BK162" s="647"/>
      <c r="BL162" s="647"/>
      <c r="BM162" s="647"/>
      <c r="BN162" s="647"/>
      <c r="BO162" s="647"/>
      <c r="BP162" s="647"/>
      <c r="BQ162" s="647"/>
      <c r="BR162" s="647"/>
      <c r="BS162" s="647"/>
      <c r="BT162" s="649"/>
      <c r="BU162" s="649"/>
      <c r="BV162" s="649"/>
      <c r="BW162" s="649"/>
      <c r="BX162" s="649"/>
      <c r="BY162" s="649"/>
      <c r="BZ162" s="649"/>
      <c r="CA162" s="649"/>
      <c r="CB162" s="649"/>
      <c r="CC162" s="649"/>
      <c r="CD162" s="649"/>
    </row>
    <row r="163" spans="1:82" ht="14.2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K163" s="576"/>
      <c r="L163" s="576"/>
      <c r="M163" s="562" t="str">
        <f t="shared" si="52"/>
        <v/>
      </c>
      <c r="N163" s="562" t="str">
        <f t="shared" si="53"/>
        <v/>
      </c>
      <c r="O163" s="562"/>
      <c r="P163" s="562" t="str">
        <f t="shared" si="54"/>
        <v/>
      </c>
      <c r="Q163" s="586" t="str">
        <f t="shared" si="50"/>
        <v/>
      </c>
      <c r="R163" s="587" t="str">
        <f t="shared" si="55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IF($K163="","",SUM(IF(LEFT($AM163:$BS163,1)="s",1,0))-SUM(IF(RIGHT(LEFT($AM163:$BS163,2))="-",1,0)))</f>
        <v/>
      </c>
      <c r="AL163" s="562" t="str">
        <f t="array" ref="AL163">IF($K134="","",SUM(IF(LEFT($AM163:$BS163,1)="X",1,0)))</f>
        <v/>
      </c>
      <c r="AM163" s="647"/>
      <c r="AN163" s="647"/>
      <c r="AO163" s="647"/>
      <c r="AP163" s="647"/>
      <c r="AQ163" s="647"/>
      <c r="AR163" s="647"/>
      <c r="AS163" s="647"/>
      <c r="AT163" s="647"/>
      <c r="AU163" s="649"/>
      <c r="AV163" s="647"/>
      <c r="AW163" s="647"/>
      <c r="AX163" s="647"/>
      <c r="AY163" s="647"/>
      <c r="AZ163" s="647"/>
      <c r="BA163" s="647"/>
      <c r="BB163" s="647"/>
      <c r="BC163" s="647"/>
      <c r="BD163" s="647"/>
      <c r="BE163" s="647"/>
      <c r="BF163" s="647"/>
      <c r="BG163" s="647"/>
      <c r="BH163" s="647"/>
      <c r="BI163" s="647"/>
      <c r="BJ163" s="647"/>
      <c r="BK163" s="647"/>
      <c r="BL163" s="647"/>
      <c r="BM163" s="647"/>
      <c r="BN163" s="647"/>
      <c r="BO163" s="647"/>
      <c r="BP163" s="647"/>
      <c r="BQ163" s="647"/>
      <c r="BR163" s="647"/>
      <c r="BS163" s="647"/>
      <c r="BT163" s="649"/>
      <c r="BU163" s="649"/>
      <c r="BV163" s="649"/>
      <c r="BW163" s="649"/>
      <c r="BX163" s="649"/>
      <c r="BY163" s="649"/>
      <c r="BZ163" s="649"/>
      <c r="CA163" s="649"/>
      <c r="CB163" s="649"/>
      <c r="CC163" s="649"/>
      <c r="CD163" s="649"/>
    </row>
    <row r="164" spans="1:82" ht="14.2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K164" s="576"/>
      <c r="L164" s="576"/>
      <c r="M164" s="562" t="str">
        <f t="shared" si="52"/>
        <v/>
      </c>
      <c r="N164" s="562" t="str">
        <f t="shared" si="53"/>
        <v/>
      </c>
      <c r="O164" s="562"/>
      <c r="P164" s="562" t="str">
        <f t="shared" si="54"/>
        <v/>
      </c>
      <c r="Q164" s="586" t="str">
        <f t="shared" si="50"/>
        <v/>
      </c>
      <c r="R164" s="587" t="str">
        <f t="shared" si="55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IF($K164="","",SUM(IF(LEFT($AM164:$BS164,1)="s",1,0))-SUM(IF(RIGHT(LEFT($AM164:$BS164,2))="-",1,0)))</f>
        <v/>
      </c>
      <c r="AL164" s="562" t="str">
        <f t="array" ref="AL164">IF($K135="","",SUM(IF(LEFT($AM164:$BS164,1)="X",1,0)))</f>
        <v/>
      </c>
      <c r="AM164" s="647"/>
      <c r="AN164" s="647"/>
      <c r="AO164" s="647"/>
      <c r="AP164" s="647"/>
      <c r="AQ164" s="647"/>
      <c r="AR164" s="647"/>
      <c r="AS164" s="647"/>
      <c r="AT164" s="647"/>
      <c r="AU164" s="649"/>
      <c r="AV164" s="647"/>
      <c r="AW164" s="647"/>
      <c r="AX164" s="647"/>
      <c r="AY164" s="647"/>
      <c r="AZ164" s="647"/>
      <c r="BA164" s="647"/>
      <c r="BB164" s="647"/>
      <c r="BC164" s="647"/>
      <c r="BD164" s="647"/>
      <c r="BE164" s="647"/>
      <c r="BF164" s="647"/>
      <c r="BG164" s="647"/>
      <c r="BH164" s="647"/>
      <c r="BI164" s="647"/>
      <c r="BJ164" s="647"/>
      <c r="BK164" s="647"/>
      <c r="BL164" s="647"/>
      <c r="BM164" s="647"/>
      <c r="BN164" s="647"/>
      <c r="BO164" s="647"/>
      <c r="BP164" s="647"/>
      <c r="BQ164" s="647"/>
      <c r="BR164" s="647"/>
      <c r="BS164" s="647"/>
      <c r="BT164" s="649"/>
      <c r="BU164" s="649"/>
      <c r="BV164" s="649"/>
      <c r="BW164" s="649"/>
      <c r="BX164" s="649"/>
      <c r="BY164" s="649"/>
      <c r="BZ164" s="649"/>
      <c r="CA164" s="649"/>
      <c r="CB164" s="649"/>
      <c r="CC164" s="649"/>
      <c r="CD164" s="649"/>
    </row>
    <row r="165" spans="1:82" ht="14.2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K165" s="576"/>
      <c r="L165" s="576"/>
      <c r="M165" s="562" t="str">
        <f t="shared" si="52"/>
        <v/>
      </c>
      <c r="N165" s="562" t="str">
        <f t="shared" si="53"/>
        <v/>
      </c>
      <c r="O165" s="562"/>
      <c r="P165" s="562" t="str">
        <f t="shared" si="54"/>
        <v/>
      </c>
      <c r="Q165" s="586" t="str">
        <f t="shared" si="50"/>
        <v/>
      </c>
      <c r="R165" s="587" t="str">
        <f t="shared" si="55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IF($K165="","",SUM(IF(LEFT($AM165:$BS165,1)="s",1,0))-SUM(IF(RIGHT(LEFT($AM165:$BS165,2))="-",1,0)))</f>
        <v/>
      </c>
      <c r="AL165" s="562" t="str">
        <f t="array" ref="AL165">IF($K136="","",SUM(IF(LEFT($AM165:$BS165,1)="X",1,0)))</f>
        <v/>
      </c>
      <c r="AM165" s="647"/>
      <c r="AN165" s="647"/>
      <c r="AO165" s="647"/>
      <c r="AP165" s="647"/>
      <c r="AQ165" s="647"/>
      <c r="AR165" s="647"/>
      <c r="AS165" s="647"/>
      <c r="AT165" s="647"/>
      <c r="AU165" s="649"/>
      <c r="AV165" s="647"/>
      <c r="AW165" s="647"/>
      <c r="AX165" s="647"/>
      <c r="AY165" s="647"/>
      <c r="AZ165" s="647"/>
      <c r="BA165" s="647"/>
      <c r="BB165" s="647"/>
      <c r="BC165" s="647"/>
      <c r="BD165" s="647"/>
      <c r="BE165" s="647"/>
      <c r="BF165" s="647"/>
      <c r="BG165" s="647"/>
      <c r="BH165" s="647"/>
      <c r="BI165" s="647"/>
      <c r="BJ165" s="647"/>
      <c r="BK165" s="647"/>
      <c r="BL165" s="647"/>
      <c r="BM165" s="647"/>
      <c r="BN165" s="647"/>
      <c r="BO165" s="647"/>
      <c r="BP165" s="647"/>
      <c r="BQ165" s="647"/>
      <c r="BR165" s="647"/>
      <c r="BS165" s="647"/>
      <c r="BT165" s="649"/>
      <c r="BU165" s="649"/>
      <c r="BV165" s="649"/>
      <c r="BW165" s="649"/>
      <c r="BX165" s="649"/>
      <c r="BY165" s="649"/>
      <c r="BZ165" s="649"/>
      <c r="CA165" s="649"/>
      <c r="CB165" s="649"/>
      <c r="CC165" s="649"/>
      <c r="CD165" s="649"/>
    </row>
    <row r="166" spans="1:82" ht="14.2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K166" s="576"/>
      <c r="L166" s="576"/>
      <c r="M166" s="562" t="str">
        <f t="shared" si="52"/>
        <v/>
      </c>
      <c r="N166" s="562" t="str">
        <f t="shared" si="53"/>
        <v/>
      </c>
      <c r="O166" s="562"/>
      <c r="P166" s="562" t="str">
        <f t="shared" si="54"/>
        <v/>
      </c>
      <c r="Q166" s="586" t="str">
        <f t="shared" si="50"/>
        <v/>
      </c>
      <c r="R166" s="587" t="str">
        <f t="shared" si="55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IF($K166="","",SUM(IF(LEFT($AM166:$BS166,1)="s",1,0))-SUM(IF(RIGHT(LEFT($AM166:$BS166,2))="-",1,0)))</f>
        <v/>
      </c>
      <c r="AL166" s="562" t="str">
        <f t="array" ref="AL166">IF($K137="","",SUM(IF(LEFT($AM166:$BS166,1)="X",1,0)))</f>
        <v/>
      </c>
      <c r="AM166" s="647"/>
      <c r="AN166" s="647"/>
      <c r="AO166" s="647"/>
      <c r="AP166" s="647"/>
      <c r="AQ166" s="647"/>
      <c r="AR166" s="647"/>
      <c r="AS166" s="647"/>
      <c r="AT166" s="647"/>
      <c r="AU166" s="649"/>
      <c r="AV166" s="647"/>
      <c r="AW166" s="647"/>
      <c r="AX166" s="647"/>
      <c r="AY166" s="647"/>
      <c r="AZ166" s="647"/>
      <c r="BA166" s="647"/>
      <c r="BB166" s="647"/>
      <c r="BC166" s="647"/>
      <c r="BD166" s="647"/>
      <c r="BE166" s="647"/>
      <c r="BF166" s="647"/>
      <c r="BG166" s="647"/>
      <c r="BH166" s="647"/>
      <c r="BI166" s="647"/>
      <c r="BJ166" s="647"/>
      <c r="BK166" s="647"/>
      <c r="BL166" s="647"/>
      <c r="BM166" s="647"/>
      <c r="BN166" s="647"/>
      <c r="BO166" s="647"/>
      <c r="BP166" s="647"/>
      <c r="BQ166" s="647"/>
      <c r="BR166" s="647"/>
      <c r="BS166" s="647"/>
      <c r="BT166" s="649"/>
      <c r="BU166" s="649"/>
      <c r="BV166" s="649"/>
      <c r="BW166" s="649"/>
      <c r="BX166" s="649"/>
      <c r="BY166" s="649"/>
      <c r="BZ166" s="649"/>
      <c r="CA166" s="649"/>
      <c r="CB166" s="649"/>
      <c r="CC166" s="649"/>
      <c r="CD166" s="649"/>
    </row>
    <row r="167" spans="1:82" ht="14.2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K167" s="576"/>
      <c r="L167" s="576"/>
      <c r="M167" s="562" t="str">
        <f t="shared" si="52"/>
        <v/>
      </c>
      <c r="N167" s="562" t="str">
        <f t="shared" si="53"/>
        <v/>
      </c>
      <c r="O167" s="562"/>
      <c r="P167" s="562" t="str">
        <f t="shared" si="54"/>
        <v/>
      </c>
      <c r="Q167" s="586" t="str">
        <f t="shared" si="50"/>
        <v/>
      </c>
      <c r="R167" s="587" t="str">
        <f t="shared" si="55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IF($K167="","",SUM(IF(LEFT($AM167:$BS167,1)="s",1,0))-SUM(IF(RIGHT(LEFT($AM167:$BS167,2))="-",1,0)))</f>
        <v/>
      </c>
      <c r="AL167" s="562" t="str">
        <f t="array" ref="AL167">IF($K138="","",SUM(IF(LEFT($AM167:$BS167,1)="X",1,0)))</f>
        <v/>
      </c>
      <c r="AM167" s="647"/>
      <c r="AN167" s="647"/>
      <c r="AO167" s="647"/>
      <c r="AP167" s="647"/>
      <c r="AQ167" s="647"/>
      <c r="AR167" s="647"/>
      <c r="AS167" s="647"/>
      <c r="AT167" s="647"/>
      <c r="AU167" s="649"/>
      <c r="AV167" s="647"/>
      <c r="AW167" s="647"/>
      <c r="AX167" s="647"/>
      <c r="AY167" s="647"/>
      <c r="AZ167" s="647"/>
      <c r="BA167" s="647"/>
      <c r="BB167" s="647"/>
      <c r="BC167" s="647"/>
      <c r="BD167" s="647"/>
      <c r="BE167" s="647"/>
      <c r="BF167" s="647"/>
      <c r="BG167" s="647"/>
      <c r="BH167" s="647"/>
      <c r="BI167" s="647"/>
      <c r="BJ167" s="647"/>
      <c r="BK167" s="647"/>
      <c r="BL167" s="647"/>
      <c r="BM167" s="647"/>
      <c r="BN167" s="647"/>
      <c r="BO167" s="647"/>
      <c r="BP167" s="647"/>
      <c r="BQ167" s="647"/>
      <c r="BR167" s="647"/>
      <c r="BS167" s="647"/>
      <c r="BT167" s="649"/>
      <c r="BU167" s="649"/>
      <c r="BV167" s="649"/>
      <c r="BW167" s="649"/>
      <c r="BX167" s="649"/>
      <c r="BY167" s="649"/>
      <c r="BZ167" s="649"/>
      <c r="CA167" s="649"/>
      <c r="CB167" s="649"/>
      <c r="CC167" s="649"/>
      <c r="CD167" s="649"/>
    </row>
    <row r="168" spans="1:82" ht="14.2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K168" s="576"/>
      <c r="L168" s="576"/>
      <c r="M168" s="562" t="str">
        <f t="shared" si="52"/>
        <v/>
      </c>
      <c r="N168" s="562" t="str">
        <f t="shared" si="53"/>
        <v/>
      </c>
      <c r="O168" s="562"/>
      <c r="P168" s="562" t="str">
        <f t="shared" si="54"/>
        <v/>
      </c>
      <c r="Q168" s="586" t="str">
        <f t="shared" si="50"/>
        <v/>
      </c>
      <c r="R168" s="587" t="str">
        <f t="shared" si="55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IF($K168="","",SUM(IF(LEFT($AM168:$BS168,1)="s",1,0))-SUM(IF(RIGHT(LEFT($AM168:$BS168,2))="-",1,0)))</f>
        <v/>
      </c>
      <c r="AL168" s="562" t="str">
        <f t="array" ref="AL168">IF($K139="","",SUM(IF(LEFT($AM168:$BS168,1)="X",1,0)))</f>
        <v/>
      </c>
      <c r="AM168" s="647"/>
      <c r="AN168" s="647"/>
      <c r="AO168" s="647"/>
      <c r="AP168" s="647"/>
      <c r="AQ168" s="647"/>
      <c r="AR168" s="647"/>
      <c r="AS168" s="647"/>
      <c r="AT168" s="647"/>
      <c r="AU168" s="649"/>
      <c r="AV168" s="647"/>
      <c r="AW168" s="647"/>
      <c r="AX168" s="647"/>
      <c r="AY168" s="647"/>
      <c r="AZ168" s="647"/>
      <c r="BA168" s="647"/>
      <c r="BB168" s="647"/>
      <c r="BC168" s="647"/>
      <c r="BD168" s="647"/>
      <c r="BE168" s="647"/>
      <c r="BF168" s="647"/>
      <c r="BG168" s="647"/>
      <c r="BH168" s="647"/>
      <c r="BI168" s="647"/>
      <c r="BJ168" s="647"/>
      <c r="BK168" s="647"/>
      <c r="BL168" s="647"/>
      <c r="BM168" s="647"/>
      <c r="BN168" s="647"/>
      <c r="BO168" s="647"/>
      <c r="BP168" s="647"/>
      <c r="BQ168" s="647"/>
      <c r="BR168" s="647"/>
      <c r="BS168" s="647"/>
      <c r="BT168" s="649"/>
      <c r="BU168" s="649"/>
      <c r="BV168" s="649"/>
      <c r="BW168" s="649"/>
      <c r="BX168" s="649"/>
      <c r="BY168" s="649"/>
      <c r="BZ168" s="649"/>
      <c r="CA168" s="649"/>
      <c r="CB168" s="649"/>
      <c r="CC168" s="649"/>
      <c r="CD168" s="649"/>
    </row>
    <row r="169" spans="1:82" ht="14.2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K169" s="576"/>
      <c r="L169" s="576"/>
      <c r="M169" s="562" t="str">
        <f t="shared" si="52"/>
        <v/>
      </c>
      <c r="N169" s="562" t="str">
        <f t="shared" si="53"/>
        <v/>
      </c>
      <c r="O169" s="562"/>
      <c r="P169" s="562" t="str">
        <f t="shared" si="54"/>
        <v/>
      </c>
      <c r="Q169" s="586" t="str">
        <f t="shared" si="50"/>
        <v/>
      </c>
      <c r="R169" s="587" t="str">
        <f t="shared" si="55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IF($K169="","",SUM(IF(LEFT($AM169:$BS169,1)="s",1,0))-SUM(IF(RIGHT(LEFT($AM169:$BS169,2))="-",1,0)))</f>
        <v/>
      </c>
      <c r="AL169" s="562" t="str">
        <f t="array" ref="AL169">IF($K140="","",SUM(IF(LEFT($AM169:$BS169,1)="X",1,0)))</f>
        <v/>
      </c>
      <c r="AM169" s="647"/>
      <c r="AN169" s="647"/>
      <c r="AO169" s="647"/>
      <c r="AP169" s="647"/>
      <c r="AQ169" s="647"/>
      <c r="AR169" s="647"/>
      <c r="AS169" s="647"/>
      <c r="AT169" s="647"/>
      <c r="AU169" s="649"/>
      <c r="AV169" s="647"/>
      <c r="AW169" s="647"/>
      <c r="AX169" s="647"/>
      <c r="AY169" s="647"/>
      <c r="AZ169" s="647"/>
      <c r="BA169" s="647"/>
      <c r="BB169" s="647"/>
      <c r="BC169" s="647"/>
      <c r="BD169" s="647"/>
      <c r="BE169" s="647"/>
      <c r="BF169" s="647"/>
      <c r="BG169" s="647"/>
      <c r="BH169" s="647"/>
      <c r="BI169" s="647"/>
      <c r="BJ169" s="647"/>
      <c r="BK169" s="647"/>
      <c r="BL169" s="647"/>
      <c r="BM169" s="647"/>
      <c r="BN169" s="647"/>
      <c r="BO169" s="647"/>
      <c r="BP169" s="647"/>
      <c r="BQ169" s="647"/>
      <c r="BR169" s="647"/>
      <c r="BS169" s="647"/>
      <c r="BT169" s="649"/>
      <c r="BU169" s="649"/>
      <c r="BV169" s="649"/>
      <c r="BW169" s="649"/>
      <c r="BX169" s="649"/>
      <c r="BY169" s="649"/>
      <c r="BZ169" s="649"/>
      <c r="CA169" s="649"/>
      <c r="CB169" s="649"/>
      <c r="CC169" s="649"/>
      <c r="CD169" s="649"/>
    </row>
    <row r="170" spans="1:82" ht="14.2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K170" s="576"/>
      <c r="L170" s="576"/>
      <c r="M170" s="562" t="str">
        <f t="shared" si="52"/>
        <v/>
      </c>
      <c r="N170" s="562" t="str">
        <f t="shared" si="53"/>
        <v/>
      </c>
      <c r="O170" s="562"/>
      <c r="P170" s="562" t="str">
        <f t="shared" si="54"/>
        <v/>
      </c>
      <c r="Q170" s="586" t="str">
        <f t="shared" si="50"/>
        <v/>
      </c>
      <c r="R170" s="587" t="str">
        <f t="shared" si="55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IF($K170="","",SUM(IF(LEFT($AM170:$BS170,1)="s",1,0))-SUM(IF(RIGHT(LEFT($AM170:$BS170,2))="-",1,0)))</f>
        <v/>
      </c>
      <c r="AL170" s="562" t="str">
        <f t="array" ref="AL170">IF($K141="","",SUM(IF(LEFT($AM170:$BS170,1)="X",1,0)))</f>
        <v/>
      </c>
      <c r="AM170" s="647"/>
      <c r="AN170" s="647"/>
      <c r="AO170" s="647"/>
      <c r="AP170" s="647"/>
      <c r="AQ170" s="647"/>
      <c r="AR170" s="647"/>
      <c r="AS170" s="647"/>
      <c r="AT170" s="647"/>
      <c r="AU170" s="649"/>
      <c r="AV170" s="647"/>
      <c r="AW170" s="647"/>
      <c r="AX170" s="647"/>
      <c r="AY170" s="647"/>
      <c r="AZ170" s="647"/>
      <c r="BA170" s="647"/>
      <c r="BB170" s="647"/>
      <c r="BC170" s="647"/>
      <c r="BD170" s="647"/>
      <c r="BE170" s="647"/>
      <c r="BF170" s="647"/>
      <c r="BG170" s="647"/>
      <c r="BH170" s="647"/>
      <c r="BI170" s="647"/>
      <c r="BJ170" s="647"/>
      <c r="BK170" s="647"/>
      <c r="BL170" s="647"/>
      <c r="BM170" s="647"/>
      <c r="BN170" s="647"/>
      <c r="BO170" s="647"/>
      <c r="BP170" s="647"/>
      <c r="BQ170" s="647"/>
      <c r="BR170" s="647"/>
      <c r="BS170" s="647"/>
      <c r="BT170" s="649"/>
      <c r="BU170" s="649"/>
      <c r="BV170" s="649"/>
      <c r="BW170" s="649"/>
      <c r="BX170" s="649"/>
      <c r="BY170" s="649"/>
      <c r="BZ170" s="649"/>
      <c r="CA170" s="649"/>
      <c r="CB170" s="649"/>
      <c r="CC170" s="649"/>
      <c r="CD170" s="649"/>
    </row>
    <row r="171" spans="1:82" ht="14.25">
      <c r="A171" s="561"/>
      <c r="E171" s="584" t="str">
        <f>IF(J171=Table!$C$1,VLOOKUP(H171,Table!$B$38:$AO$61,Table!$AO$35-1,FALSE),"")</f>
        <v/>
      </c>
      <c r="F171" s="555"/>
      <c r="G171" s="574"/>
      <c r="H171" s="590"/>
      <c r="I171" s="576"/>
      <c r="J171" s="576"/>
      <c r="K171" s="576"/>
      <c r="L171" s="576"/>
      <c r="M171" s="562" t="str">
        <f t="shared" si="52"/>
        <v/>
      </c>
      <c r="N171" s="562" t="str">
        <f t="shared" si="53"/>
        <v/>
      </c>
      <c r="O171" s="562"/>
      <c r="P171" s="562" t="str">
        <f t="shared" si="54"/>
        <v/>
      </c>
      <c r="Q171" s="586" t="str">
        <f t="shared" si="50"/>
        <v/>
      </c>
      <c r="R171" s="587" t="str">
        <f t="shared" si="55"/>
        <v/>
      </c>
      <c r="S171" s="587"/>
      <c r="T171" s="587"/>
      <c r="U171" s="587"/>
      <c r="V171" s="587"/>
      <c r="W171" s="574"/>
      <c r="X171" s="574"/>
      <c r="AJ171" s="582"/>
      <c r="AK171" s="583" t="str">
        <f t="array" ref="AK171">IF($K171="","",SUM(IF(LEFT($AM171:$BS171,1)="s",1,0))-SUM(IF(RIGHT(LEFT($AM171:$BS171,2))="-",1,0)))</f>
        <v/>
      </c>
      <c r="AL171" s="562" t="str">
        <f t="array" ref="AL171">IF($K142="","",SUM(IF(LEFT($AM171:$BS171,1)="X",1,0)))</f>
        <v/>
      </c>
      <c r="AM171" s="647"/>
      <c r="AN171" s="647"/>
      <c r="AO171" s="647"/>
      <c r="AP171" s="647"/>
      <c r="AQ171" s="647"/>
      <c r="AR171" s="647"/>
      <c r="AS171" s="647"/>
      <c r="AT171" s="647"/>
      <c r="AU171" s="649"/>
      <c r="AV171" s="647"/>
      <c r="AW171" s="647"/>
      <c r="AX171" s="647"/>
      <c r="AY171" s="647"/>
      <c r="AZ171" s="647"/>
      <c r="BA171" s="647"/>
      <c r="BB171" s="647"/>
      <c r="BC171" s="647"/>
      <c r="BD171" s="647"/>
      <c r="BE171" s="647"/>
      <c r="BF171" s="647"/>
      <c r="BG171" s="647"/>
      <c r="BH171" s="647"/>
      <c r="BI171" s="647"/>
      <c r="BJ171" s="647"/>
      <c r="BK171" s="647"/>
      <c r="BL171" s="647"/>
      <c r="BM171" s="647"/>
      <c r="BN171" s="647"/>
      <c r="BO171" s="647"/>
      <c r="BP171" s="647"/>
      <c r="BQ171" s="647"/>
      <c r="BR171" s="647"/>
      <c r="BS171" s="647"/>
      <c r="BT171" s="649"/>
      <c r="BU171" s="649"/>
      <c r="BV171" s="649"/>
      <c r="BW171" s="649"/>
      <c r="BX171" s="649"/>
      <c r="BY171" s="649"/>
      <c r="BZ171" s="649"/>
      <c r="CA171" s="649"/>
      <c r="CB171" s="649"/>
      <c r="CC171" s="649"/>
      <c r="CD171" s="649"/>
    </row>
    <row r="172" spans="1:82" ht="14.25">
      <c r="A172" s="561"/>
      <c r="E172" s="584" t="str">
        <f>IF(J172=Table!$C$1,VLOOKUP(H172,Table!$B$38:$AO$61,Table!$AO$35-1,FALSE),"")</f>
        <v/>
      </c>
      <c r="F172" s="555"/>
      <c r="G172" s="574"/>
      <c r="H172" s="590"/>
      <c r="I172" s="576"/>
      <c r="J172" s="576"/>
      <c r="K172" s="576"/>
      <c r="L172" s="576"/>
      <c r="M172" s="562" t="str">
        <f t="shared" si="52"/>
        <v/>
      </c>
      <c r="N172" s="562" t="str">
        <f t="shared" si="53"/>
        <v/>
      </c>
      <c r="O172" s="562"/>
      <c r="P172" s="562" t="str">
        <f t="shared" si="54"/>
        <v/>
      </c>
      <c r="Q172" s="586" t="str">
        <f t="shared" si="50"/>
        <v/>
      </c>
      <c r="R172" s="587" t="str">
        <f t="shared" si="55"/>
        <v/>
      </c>
      <c r="S172" s="587"/>
      <c r="T172" s="587"/>
      <c r="U172" s="587"/>
      <c r="V172" s="587"/>
      <c r="W172" s="574"/>
      <c r="X172" s="574"/>
      <c r="AJ172" s="582"/>
      <c r="AK172" s="583" t="str">
        <f t="array" ref="AK172">IF($K172="","",SUM(IF(LEFT($AM172:$BS172,1)="s",1,0))-SUM(IF(RIGHT(LEFT($AM172:$BS172,2))="-",1,0)))</f>
        <v/>
      </c>
      <c r="AL172" s="562" t="str">
        <f t="array" ref="AL172">IF($K143="","",SUM(IF(LEFT($AM172:$BS172,1)="X",1,0)))</f>
        <v/>
      </c>
      <c r="AM172" s="647"/>
      <c r="AN172" s="647"/>
      <c r="AO172" s="647"/>
      <c r="AP172" s="647"/>
      <c r="AQ172" s="647"/>
      <c r="AR172" s="647"/>
      <c r="AS172" s="647"/>
      <c r="AT172" s="647"/>
      <c r="AU172" s="649"/>
      <c r="AV172" s="647"/>
      <c r="AW172" s="647"/>
      <c r="AX172" s="647"/>
      <c r="AY172" s="647"/>
      <c r="AZ172" s="647"/>
      <c r="BA172" s="647"/>
      <c r="BB172" s="647"/>
      <c r="BC172" s="647"/>
      <c r="BD172" s="647"/>
      <c r="BE172" s="647"/>
      <c r="BF172" s="647"/>
      <c r="BG172" s="647"/>
      <c r="BH172" s="647"/>
      <c r="BI172" s="647"/>
      <c r="BJ172" s="647"/>
      <c r="BK172" s="647"/>
      <c r="BL172" s="647"/>
      <c r="BM172" s="647"/>
      <c r="BN172" s="647"/>
      <c r="BO172" s="647"/>
      <c r="BP172" s="647"/>
      <c r="BQ172" s="647"/>
      <c r="BR172" s="647"/>
      <c r="BS172" s="647"/>
      <c r="BT172" s="649"/>
      <c r="BU172" s="649"/>
      <c r="BV172" s="649"/>
      <c r="BW172" s="649"/>
      <c r="BX172" s="649"/>
      <c r="BY172" s="649"/>
      <c r="BZ172" s="649"/>
      <c r="CA172" s="649"/>
      <c r="CB172" s="649"/>
      <c r="CC172" s="649"/>
      <c r="CD172" s="649"/>
    </row>
    <row r="173" spans="1:82" ht="14.25">
      <c r="A173" s="561"/>
      <c r="E173" s="584" t="str">
        <f>IF(J173=Table!$C$1,VLOOKUP(H173,Table!$B$38:$AO$61,Table!$AO$35-1,FALSE),"")</f>
        <v/>
      </c>
      <c r="F173" s="555"/>
      <c r="G173" s="574"/>
      <c r="H173" s="590"/>
      <c r="I173" s="576"/>
      <c r="J173" s="576"/>
      <c r="K173" s="576"/>
      <c r="L173" s="576"/>
      <c r="M173" s="562" t="str">
        <f t="shared" si="52"/>
        <v/>
      </c>
      <c r="N173" s="562" t="str">
        <f t="shared" si="53"/>
        <v/>
      </c>
      <c r="O173" s="562"/>
      <c r="P173" s="562" t="str">
        <f t="shared" si="54"/>
        <v/>
      </c>
      <c r="Q173" s="586" t="str">
        <f t="shared" si="50"/>
        <v/>
      </c>
      <c r="R173" s="587" t="str">
        <f t="shared" si="55"/>
        <v/>
      </c>
      <c r="S173" s="587"/>
      <c r="T173" s="587"/>
      <c r="U173" s="587"/>
      <c r="V173" s="587"/>
      <c r="W173" s="574"/>
      <c r="X173" s="574"/>
      <c r="AJ173" s="582"/>
      <c r="AK173" s="583" t="str">
        <f t="array" ref="AK173">IF($K173="","",SUM(IF(LEFT($AM173:$BS173,1)="s",1,0))-SUM(IF(RIGHT(LEFT($AM173:$BS173,2))="-",1,0)))</f>
        <v/>
      </c>
      <c r="AL173" s="562" t="str">
        <f t="array" ref="AL173">IF($K144="","",SUM(IF(LEFT($AM173:$BS173,1)="X",1,0)))</f>
        <v/>
      </c>
      <c r="AM173" s="647"/>
      <c r="AN173" s="647"/>
      <c r="AO173" s="647"/>
      <c r="AP173" s="647"/>
      <c r="AQ173" s="647"/>
      <c r="AR173" s="647"/>
      <c r="AS173" s="647"/>
      <c r="AT173" s="647"/>
      <c r="AU173" s="649"/>
      <c r="AV173" s="647"/>
      <c r="AW173" s="647"/>
      <c r="AX173" s="647"/>
      <c r="AY173" s="647"/>
      <c r="AZ173" s="647"/>
      <c r="BA173" s="647"/>
      <c r="BB173" s="647"/>
      <c r="BC173" s="647"/>
      <c r="BD173" s="647"/>
      <c r="BE173" s="647"/>
      <c r="BF173" s="647"/>
      <c r="BG173" s="647"/>
      <c r="BH173" s="647"/>
      <c r="BI173" s="647"/>
      <c r="BJ173" s="647"/>
      <c r="BK173" s="647"/>
      <c r="BL173" s="647"/>
      <c r="BM173" s="647"/>
      <c r="BN173" s="647"/>
      <c r="BO173" s="647"/>
      <c r="BP173" s="647"/>
      <c r="BQ173" s="647"/>
      <c r="BR173" s="647"/>
      <c r="BS173" s="647"/>
      <c r="BT173" s="649"/>
      <c r="BU173" s="649"/>
      <c r="BV173" s="649"/>
      <c r="BW173" s="649"/>
      <c r="BX173" s="649"/>
      <c r="BY173" s="649"/>
      <c r="BZ173" s="649"/>
      <c r="CA173" s="649"/>
      <c r="CB173" s="649"/>
      <c r="CC173" s="649"/>
      <c r="CD173" s="649"/>
    </row>
    <row r="174" spans="1:82" ht="15">
      <c r="A174" s="561"/>
      <c r="E174" s="584" t="str">
        <f>IF(J174=Table!$C$1,VLOOKUP(H174,Table!$B$38:$AO$61,Table!$AO$35-1,FALSE),"")</f>
        <v/>
      </c>
      <c r="F174" s="555"/>
      <c r="G174" s="574"/>
      <c r="H174" s="590"/>
      <c r="I174" s="576"/>
      <c r="J174" s="576"/>
      <c r="K174" s="576"/>
      <c r="L174" s="576"/>
      <c r="M174" s="562" t="str">
        <f t="shared" si="52"/>
        <v/>
      </c>
      <c r="N174" s="562" t="str">
        <f t="shared" si="53"/>
        <v/>
      </c>
      <c r="O174" s="562"/>
      <c r="P174" s="562" t="str">
        <f t="shared" si="54"/>
        <v/>
      </c>
      <c r="Q174" s="586" t="str">
        <f t="shared" si="50"/>
        <v/>
      </c>
      <c r="R174" s="587" t="str">
        <f t="shared" si="55"/>
        <v/>
      </c>
      <c r="S174" s="587"/>
      <c r="T174" s="587"/>
      <c r="U174" s="587"/>
      <c r="V174" s="587"/>
      <c r="W174" s="574"/>
      <c r="X174" s="574"/>
      <c r="AJ174" s="582"/>
      <c r="AK174" s="583" t="str">
        <f t="array" ref="AK174">IF($K174="","",SUM(IF(LEFT($AM174:$BS174,1)="s",1,0))-SUM(IF(RIGHT(LEFT($AM174:$BS174,2))="-",1,0)))</f>
        <v/>
      </c>
      <c r="AL174" s="562" t="str">
        <f t="array" ref="AL174">IF($K145="","",SUM(IF(LEFT($AM174:$BS174,1)="X",1,0)))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S174" s="589"/>
    </row>
    <row r="175" spans="1:82" ht="15">
      <c r="A175" s="561"/>
      <c r="E175" s="584" t="str">
        <f>IF(J175=Table!$C$1,VLOOKUP(H175,Table!$B$38:$AO$61,Table!$AO$35-1,FALSE),"")</f>
        <v/>
      </c>
      <c r="F175" s="555"/>
      <c r="G175" s="574"/>
      <c r="H175" s="590"/>
      <c r="I175" s="576"/>
      <c r="J175" s="576"/>
      <c r="K175" s="576"/>
      <c r="L175" s="576"/>
      <c r="M175" s="562" t="str">
        <f t="shared" si="52"/>
        <v/>
      </c>
      <c r="N175" s="562" t="str">
        <f t="shared" si="53"/>
        <v/>
      </c>
      <c r="O175" s="562"/>
      <c r="P175" s="562" t="str">
        <f t="shared" si="54"/>
        <v/>
      </c>
      <c r="Q175" s="586" t="str">
        <f t="shared" si="50"/>
        <v/>
      </c>
      <c r="R175" s="587" t="str">
        <f t="shared" si="55"/>
        <v/>
      </c>
      <c r="S175" s="587"/>
      <c r="T175" s="587"/>
      <c r="U175" s="587"/>
      <c r="V175" s="587"/>
      <c r="W175" s="574"/>
      <c r="X175" s="574"/>
      <c r="AJ175" s="582"/>
      <c r="AK175" s="583" t="str">
        <f t="array" ref="AK175">IF($K175="","",SUM(IF(LEFT($AM175:$BS175,1)="s",1,0))-SUM(IF(RIGHT(LEFT($AM175:$BS175,2))="-",1,0)))</f>
        <v/>
      </c>
      <c r="AL175" s="562" t="str">
        <f t="array" ref="AL175">IF($K146="","",SUM(IF(LEFT($AM175:$BS175,1)="X",1,0)))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S175" s="589"/>
    </row>
    <row r="176" spans="1:82" ht="15">
      <c r="A176" s="561"/>
      <c r="E176" s="584" t="str">
        <f>IF(J176=Table!$C$1,VLOOKUP(H176,Table!$B$38:$AO$61,Table!$AO$35-1,FALSE),"")</f>
        <v/>
      </c>
      <c r="F176" s="555"/>
      <c r="G176" s="574"/>
      <c r="H176" s="590"/>
      <c r="I176" s="576"/>
      <c r="J176" s="576"/>
      <c r="K176" s="576"/>
      <c r="L176" s="576"/>
      <c r="M176" s="562" t="str">
        <f t="shared" si="52"/>
        <v/>
      </c>
      <c r="N176" s="562" t="str">
        <f t="shared" si="53"/>
        <v/>
      </c>
      <c r="O176" s="562"/>
      <c r="P176" s="562" t="str">
        <f t="shared" si="54"/>
        <v/>
      </c>
      <c r="Q176" s="586" t="str">
        <f t="shared" si="50"/>
        <v/>
      </c>
      <c r="R176" s="587" t="str">
        <f t="shared" si="55"/>
        <v/>
      </c>
      <c r="S176" s="587"/>
      <c r="T176" s="587"/>
      <c r="U176" s="587"/>
      <c r="V176" s="587"/>
      <c r="W176" s="574"/>
      <c r="X176" s="574"/>
      <c r="AJ176" s="582"/>
      <c r="AK176" s="583" t="str">
        <f t="array" ref="AK176">IF($K176="","",SUM(IF(LEFT($AM176:$BS176,1)="s",1,0))-SUM(IF(RIGHT(LEFT($AM176:$BS176,2))="-",1,0)))</f>
        <v/>
      </c>
      <c r="AL176" s="562" t="str">
        <f t="array" ref="AL176">IF($K147="","",SUM(IF(LEFT($AM176:$BS176,1)="X",1,0)))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S176" s="589"/>
    </row>
    <row r="177" spans="1:71" ht="15">
      <c r="A177" s="561"/>
      <c r="E177" s="584" t="str">
        <f>IF(J177=Table!$C$1,VLOOKUP(H177,Table!$B$38:$AO$61,Table!$AO$35-1,FALSE),"")</f>
        <v/>
      </c>
      <c r="F177" s="555"/>
      <c r="G177" s="574"/>
      <c r="H177" s="590"/>
      <c r="I177" s="576"/>
      <c r="J177" s="576"/>
      <c r="M177" s="562" t="str">
        <f t="shared" si="52"/>
        <v/>
      </c>
      <c r="N177" s="562" t="str">
        <f t="shared" si="53"/>
        <v/>
      </c>
      <c r="O177" s="562"/>
      <c r="P177" s="562" t="str">
        <f t="shared" si="54"/>
        <v/>
      </c>
      <c r="Q177" s="586" t="str">
        <f t="shared" si="50"/>
        <v/>
      </c>
      <c r="R177" s="587" t="str">
        <f t="shared" si="55"/>
        <v/>
      </c>
      <c r="S177" s="587"/>
      <c r="T177" s="587"/>
      <c r="U177" s="587"/>
      <c r="V177" s="587"/>
      <c r="W177" s="574"/>
      <c r="X177" s="574"/>
      <c r="AJ177" s="582"/>
      <c r="AK177" s="583" t="str">
        <f t="array" ref="AK177">IF($K177="","",SUM(IF(LEFT($AM177:$BS177,1)="s",1,0))-SUM(IF(RIGHT(LEFT($AM177:$BS177,2))="-",1,0)))</f>
        <v/>
      </c>
      <c r="AL177" s="562" t="str">
        <f t="array" ref="AL177">IF($K148="","",SUM(IF(LEFT($AM177:$BS177,1)="X",1,0)))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S177" s="589"/>
    </row>
    <row r="178" spans="1:71" ht="15">
      <c r="A178" s="561"/>
      <c r="E178" s="584" t="str">
        <f>IF(J178=Table!$C$1,VLOOKUP(H178,Table!$B$38:$AO$61,Table!$AO$35-1,FALSE),"")</f>
        <v/>
      </c>
      <c r="F178" s="555"/>
      <c r="G178" s="574"/>
      <c r="H178" s="590"/>
      <c r="I178" s="576"/>
      <c r="J178" s="576"/>
      <c r="M178" s="562" t="str">
        <f t="shared" si="52"/>
        <v/>
      </c>
      <c r="N178" s="562" t="str">
        <f t="shared" si="53"/>
        <v/>
      </c>
      <c r="O178" s="562"/>
      <c r="P178" s="562" t="str">
        <f t="shared" si="54"/>
        <v/>
      </c>
      <c r="Q178" s="586" t="str">
        <f t="shared" si="50"/>
        <v/>
      </c>
      <c r="R178" s="587" t="str">
        <f t="shared" si="55"/>
        <v/>
      </c>
      <c r="S178" s="587"/>
      <c r="T178" s="587"/>
      <c r="U178" s="587"/>
      <c r="V178" s="587"/>
      <c r="W178" s="574"/>
      <c r="X178" s="574"/>
      <c r="AJ178" s="582"/>
      <c r="AK178" s="583" t="str">
        <f t="array" ref="AK178">IF($K178="","",SUM(IF(LEFT($AM178:$BS178,1)="s",1,0))-SUM(IF(RIGHT(LEFT($AM178:$BS178,2))="-",1,0)))</f>
        <v/>
      </c>
      <c r="AL178" s="562" t="str">
        <f t="array" ref="AL178">IF($K149="","",SUM(IF(LEFT($AM178:$BS178,1)="X",1,0)))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S178" s="589"/>
    </row>
    <row r="179" spans="1:71" ht="15">
      <c r="A179" s="561"/>
      <c r="E179" s="584" t="str">
        <f>IF(J179=Table!$C$1,VLOOKUP(H179,Table!$B$38:$AO$61,Table!$AO$35-1,FALSE),"")</f>
        <v/>
      </c>
      <c r="F179" s="555"/>
      <c r="G179" s="574"/>
      <c r="H179" s="590"/>
      <c r="I179" s="576"/>
      <c r="J179" s="576"/>
      <c r="M179" s="562" t="str">
        <f t="shared" si="52"/>
        <v/>
      </c>
      <c r="N179" s="562" t="str">
        <f t="shared" si="53"/>
        <v/>
      </c>
      <c r="O179" s="562"/>
      <c r="P179" s="562" t="str">
        <f t="shared" si="54"/>
        <v/>
      </c>
      <c r="Q179" s="586" t="str">
        <f t="shared" si="50"/>
        <v/>
      </c>
      <c r="R179" s="587" t="str">
        <f t="shared" si="55"/>
        <v/>
      </c>
      <c r="S179" s="587"/>
      <c r="T179" s="587"/>
      <c r="U179" s="587"/>
      <c r="V179" s="587"/>
      <c r="W179" s="574"/>
      <c r="X179" s="574"/>
      <c r="AJ179" s="582"/>
      <c r="AK179" s="583" t="str">
        <f t="array" ref="AK179">IF($K179="","",SUM(IF(LEFT($AM179:$BS179,1)="s",1,0))-SUM(IF(RIGHT(LEFT($AM179:$BS179,2))="-",1,0)))</f>
        <v/>
      </c>
      <c r="AL179" s="562" t="str">
        <f t="array" ref="AL179">IF($K150="","",SUM(IF(LEFT($AM179:$BS179,1)="X",1,0)))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S179" s="589"/>
    </row>
    <row r="180" spans="1:71" ht="15">
      <c r="A180" s="561"/>
      <c r="E180" s="584" t="str">
        <f>IF(J180=Table!$C$1,VLOOKUP(H180,Table!$B$38:$AO$61,Table!$AO$35-1,FALSE),"")</f>
        <v/>
      </c>
      <c r="F180" s="555"/>
      <c r="G180" s="574"/>
      <c r="H180" s="590"/>
      <c r="I180" s="576"/>
      <c r="J180" s="576"/>
      <c r="M180" s="562" t="str">
        <f t="shared" si="52"/>
        <v/>
      </c>
      <c r="N180" s="562" t="str">
        <f t="shared" si="53"/>
        <v/>
      </c>
      <c r="O180" s="562"/>
      <c r="P180" s="562" t="str">
        <f t="shared" si="54"/>
        <v/>
      </c>
      <c r="Q180" s="586" t="str">
        <f t="shared" si="50"/>
        <v/>
      </c>
      <c r="R180" s="587" t="str">
        <f t="shared" si="55"/>
        <v/>
      </c>
      <c r="S180" s="587"/>
      <c r="T180" s="587"/>
      <c r="U180" s="587"/>
      <c r="V180" s="587"/>
      <c r="W180" s="574"/>
      <c r="X180" s="574"/>
      <c r="AJ180" s="582"/>
      <c r="AK180" s="583" t="str">
        <f t="array" ref="AK180">IF($K180="","",SUM(IF(LEFT($AM180:$BS180,1)="s",1,0))-SUM(IF(RIGHT(LEFT($AM180:$BS180,2))="-",1,0)))</f>
        <v/>
      </c>
      <c r="AL180" s="562" t="str">
        <f t="array" ref="AL180">IF($K151="","",SUM(IF(LEFT($AM180:$BS180,1)="X",1,0)))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S180" s="589"/>
    </row>
    <row r="181" spans="1:71" ht="15">
      <c r="A181" s="561"/>
      <c r="E181" s="584" t="str">
        <f>IF(J181=Table!$C$1,VLOOKUP(H181,Table!$B$38:$AO$61,Table!$AO$35-1,FALSE),"")</f>
        <v/>
      </c>
      <c r="F181" s="555"/>
      <c r="G181" s="574"/>
      <c r="H181" s="590"/>
      <c r="I181" s="576"/>
      <c r="J181" s="576"/>
      <c r="M181" s="562" t="str">
        <f t="shared" si="52"/>
        <v/>
      </c>
      <c r="N181" s="562" t="str">
        <f t="shared" si="53"/>
        <v/>
      </c>
      <c r="O181" s="562"/>
      <c r="P181" s="562" t="str">
        <f t="shared" si="54"/>
        <v/>
      </c>
      <c r="Q181" s="586" t="str">
        <f t="shared" si="50"/>
        <v/>
      </c>
      <c r="R181" s="587" t="str">
        <f t="shared" si="55"/>
        <v/>
      </c>
      <c r="S181" s="587"/>
      <c r="T181" s="587"/>
      <c r="U181" s="587"/>
      <c r="V181" s="587"/>
      <c r="W181" s="574"/>
      <c r="X181" s="574"/>
      <c r="AJ181" s="582"/>
      <c r="AK181" s="583" t="str">
        <f t="array" ref="AK181">IF($K181="","",SUM(IF(LEFT($AM181:$BS181,1)="s",1,0))-SUM(IF(RIGHT(LEFT($AM181:$BS181,2))="-",1,0)))</f>
        <v/>
      </c>
      <c r="AL181" s="562" t="str">
        <f t="array" ref="AL181">IF($K152="","",SUM(IF(LEFT($AM181:$BS181,1)="X",1,0)))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S181" s="589"/>
    </row>
    <row r="182" spans="1:71" ht="15">
      <c r="A182" s="561"/>
      <c r="E182" s="584" t="str">
        <f>IF(J182=Table!$C$1,VLOOKUP(H182,Table!$B$38:$AO$61,Table!$AO$35-1,FALSE),"")</f>
        <v/>
      </c>
      <c r="F182" s="555"/>
      <c r="G182" s="574"/>
      <c r="H182" s="590"/>
      <c r="I182" s="576"/>
      <c r="J182" s="576"/>
      <c r="M182" s="562" t="str">
        <f t="shared" si="52"/>
        <v/>
      </c>
      <c r="N182" s="562" t="str">
        <f t="shared" si="53"/>
        <v/>
      </c>
      <c r="O182" s="562"/>
      <c r="P182" s="562" t="str">
        <f t="shared" si="54"/>
        <v/>
      </c>
      <c r="Q182" s="586" t="str">
        <f t="shared" si="50"/>
        <v/>
      </c>
      <c r="R182" s="587" t="str">
        <f t="shared" si="55"/>
        <v/>
      </c>
      <c r="S182" s="587"/>
      <c r="T182" s="587"/>
      <c r="U182" s="587"/>
      <c r="V182" s="587"/>
      <c r="W182" s="574"/>
      <c r="X182" s="574"/>
      <c r="AJ182" s="582"/>
      <c r="AK182" s="583" t="str">
        <f t="array" ref="AK182">IF($K182="","",SUM(IF(LEFT($AM182:$BS182,1)="s",1,0))-SUM(IF(RIGHT(LEFT($AM182:$BS182,2))="-",1,0)))</f>
        <v/>
      </c>
      <c r="AL182" s="562" t="str">
        <f t="array" ref="AL182">IF($K153="","",SUM(IF(LEFT($AM182:$BS182,1)="X",1,0)))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S182" s="589"/>
    </row>
    <row r="183" spans="1:71" ht="15">
      <c r="A183" s="561"/>
      <c r="E183" s="584" t="str">
        <f>IF(J183=Table!$C$1,VLOOKUP(H183,Table!$B$38:$AO$61,Table!$AO$35-1,FALSE),"")</f>
        <v/>
      </c>
      <c r="F183" s="555"/>
      <c r="G183" s="574"/>
      <c r="H183" s="590"/>
      <c r="I183" s="576"/>
      <c r="J183" s="576"/>
      <c r="M183" s="562" t="str">
        <f t="shared" si="52"/>
        <v/>
      </c>
      <c r="N183" s="562" t="str">
        <f t="shared" si="53"/>
        <v/>
      </c>
      <c r="O183" s="562"/>
      <c r="P183" s="562" t="str">
        <f t="shared" si="54"/>
        <v/>
      </c>
      <c r="Q183" s="586" t="str">
        <f t="shared" si="50"/>
        <v/>
      </c>
      <c r="R183" s="587" t="str">
        <f t="shared" si="55"/>
        <v/>
      </c>
      <c r="S183" s="587"/>
      <c r="T183" s="587"/>
      <c r="U183" s="587"/>
      <c r="V183" s="587"/>
      <c r="W183" s="574"/>
      <c r="X183" s="574"/>
      <c r="AJ183" s="582"/>
      <c r="AK183" s="583" t="str">
        <f t="array" ref="AK183">IF($K183="","",SUM(IF(LEFT($AM183:$BS183,1)="s",1,0))-SUM(IF(RIGHT(LEFT($AM183:$BS183,2))="-",1,0)))</f>
        <v/>
      </c>
      <c r="AL183" s="562" t="str">
        <f t="array" ref="AL183">IF($K154="","",SUM(IF(LEFT($AM183:$BS183,1)="X",1,0)))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S183" s="589"/>
    </row>
    <row r="184" spans="1:71" ht="15">
      <c r="A184" s="561"/>
      <c r="E184" s="584" t="str">
        <f>IF(J184=Table!$C$1,VLOOKUP(H184,Table!$B$38:$AO$61,Table!$AO$35-1,FALSE),"")</f>
        <v/>
      </c>
      <c r="F184" s="555"/>
      <c r="G184" s="574"/>
      <c r="H184" s="590"/>
      <c r="I184" s="576"/>
      <c r="J184" s="576"/>
      <c r="M184" s="562" t="str">
        <f t="shared" si="52"/>
        <v/>
      </c>
      <c r="N184" s="562" t="str">
        <f t="shared" si="53"/>
        <v/>
      </c>
      <c r="O184" s="562"/>
      <c r="P184" s="562" t="str">
        <f t="shared" si="54"/>
        <v/>
      </c>
      <c r="Q184" s="586" t="str">
        <f t="shared" si="50"/>
        <v/>
      </c>
      <c r="R184" s="587" t="str">
        <f t="shared" si="55"/>
        <v/>
      </c>
      <c r="S184" s="587"/>
      <c r="T184" s="587"/>
      <c r="U184" s="587"/>
      <c r="V184" s="587"/>
      <c r="W184" s="574"/>
      <c r="X184" s="574"/>
      <c r="AJ184" s="582"/>
      <c r="AK184" s="583" t="str">
        <f t="array" ref="AK184">IF($K184="","",SUM(IF(LEFT($AM184:$BS184,1)="s",1,0))-SUM(IF(RIGHT(LEFT($AM184:$BS184,2))="-",1,0)))</f>
        <v/>
      </c>
      <c r="AL184" s="562" t="str">
        <f t="array" ref="AL184">IF($K155="","",SUM(IF(LEFT($AM184:$BS184,1)="X",1,0)))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S184" s="589"/>
    </row>
    <row r="185" spans="1:71" ht="15">
      <c r="A185" s="561"/>
      <c r="E185" s="584" t="str">
        <f>IF(J185=Table!$C$1,VLOOKUP(H185,Table!$B$38:$AO$61,Table!$AO$35-1,FALSE),"")</f>
        <v/>
      </c>
      <c r="F185" s="555"/>
      <c r="G185" s="574"/>
      <c r="H185" s="590"/>
      <c r="I185" s="576"/>
      <c r="J185" s="576"/>
      <c r="M185" s="562" t="str">
        <f t="shared" si="52"/>
        <v/>
      </c>
      <c r="N185" s="562" t="str">
        <f t="shared" si="53"/>
        <v/>
      </c>
      <c r="O185" s="562"/>
      <c r="P185" s="562" t="str">
        <f t="shared" si="54"/>
        <v/>
      </c>
      <c r="Q185" s="586" t="str">
        <f t="shared" si="50"/>
        <v/>
      </c>
      <c r="R185" s="587" t="str">
        <f t="shared" si="55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IF($K156="","",SUM(IF(LEFT($AM185:$BS185,1)="X",1,0)))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S185" s="589"/>
    </row>
    <row r="186" spans="1:71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2"/>
        <v/>
      </c>
      <c r="N186" s="562" t="str">
        <f t="shared" si="53"/>
        <v/>
      </c>
      <c r="O186" s="562"/>
      <c r="P186" s="562" t="str">
        <f t="shared" si="54"/>
        <v/>
      </c>
      <c r="Q186" s="586" t="str">
        <f t="shared" si="50"/>
        <v/>
      </c>
      <c r="R186" s="587" t="str">
        <f t="shared" si="55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IF($K157="","",SUM(IF(LEFT($AM186:$BS186,1)="X",1,0)))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S186" s="589"/>
    </row>
    <row r="187" spans="1:71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2"/>
        <v/>
      </c>
      <c r="N187" s="562" t="str">
        <f t="shared" si="53"/>
        <v/>
      </c>
      <c r="O187" s="562"/>
      <c r="P187" s="562" t="str">
        <f t="shared" si="54"/>
        <v/>
      </c>
      <c r="Q187" s="586" t="str">
        <f t="shared" ref="Q187:Q205" si="56">IF(S187="","",IF(SIGN(S187)&lt;&gt;1,VLOOKUP(ABS(S187),SUP_HDC,3,TRUE),-VLOOKUP(ABS(S187),SUP_HDC,3,TRUE)))</f>
        <v/>
      </c>
      <c r="R187" s="587" t="str">
        <f t="shared" ref="R187:R205" si="57">IF(Q187="","",IF((K158-L158+Q187)&gt;=0.5,1,IF((K158-L158+Q187)=0.25,0.5,IF((K158-L158+Q187)&lt;=-0.5,-1,IF((K158-L158+Q187)=-0.25,-0.5,0)))))</f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IF($K158="","",SUM(IF(LEFT($AM187:$BS187,1)="X",1,0)))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S187" s="589"/>
    </row>
    <row r="188" spans="1:71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ref="M188:M205" si="58">IF(K159="","",IF(K159&gt;L159,"W",IF(K159=L159,"D",IF(K159&lt;L159,"L"))))</f>
        <v/>
      </c>
      <c r="N188" s="562" t="str">
        <f t="shared" ref="N188:N205" si="59">IF(K159="","",K159+L159)</f>
        <v/>
      </c>
      <c r="O188" s="562"/>
      <c r="P188" s="562" t="str">
        <f t="shared" ref="P188:P204" si="60">IF($K159="","",IF($N188&gt;P$19,"O",IF($N188&lt;P$19,"U",IF($N188=P$19,"-"))))</f>
        <v/>
      </c>
      <c r="Q188" s="586" t="str">
        <f t="shared" si="56"/>
        <v/>
      </c>
      <c r="R188" s="587" t="str">
        <f t="shared" si="57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IF($K159="","",SUM(IF(LEFT($AM188:$BS188,1)="X",1,0)))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S188" s="589"/>
    </row>
    <row r="189" spans="1:71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58"/>
        <v/>
      </c>
      <c r="N189" s="562" t="str">
        <f t="shared" si="59"/>
        <v/>
      </c>
      <c r="O189" s="562"/>
      <c r="P189" s="562" t="str">
        <f t="shared" si="60"/>
        <v/>
      </c>
      <c r="Q189" s="586" t="str">
        <f t="shared" si="56"/>
        <v/>
      </c>
      <c r="R189" s="587" t="str">
        <f t="shared" si="57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IF($K160="","",SUM(IF(LEFT($AM189:$BS189,1)="X",1,0)))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S189" s="589"/>
    </row>
    <row r="190" spans="1:71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58"/>
        <v/>
      </c>
      <c r="N190" s="562" t="str">
        <f t="shared" si="59"/>
        <v/>
      </c>
      <c r="O190" s="562"/>
      <c r="P190" s="562" t="str">
        <f t="shared" si="60"/>
        <v/>
      </c>
      <c r="Q190" s="586" t="str">
        <f t="shared" si="56"/>
        <v/>
      </c>
      <c r="R190" s="587" t="str">
        <f t="shared" si="57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IF($K161="","",SUM(IF(LEFT($AM190:$BS190,1)="X",1,0)))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S190" s="589"/>
    </row>
    <row r="191" spans="1:71" ht="15">
      <c r="A191" s="561"/>
      <c r="E191" s="584" t="str">
        <f>IF(J191=Table!$C$1,VLOOKUP(H191,Table!$B$38:$AO$61,Table!$AO$35-1,FALSE),"")</f>
        <v/>
      </c>
      <c r="F191" s="555"/>
      <c r="H191" s="590"/>
      <c r="I191" s="576"/>
      <c r="J191" s="576"/>
      <c r="M191" s="562" t="str">
        <f t="shared" si="58"/>
        <v/>
      </c>
      <c r="N191" s="562" t="str">
        <f t="shared" si="59"/>
        <v/>
      </c>
      <c r="O191" s="562"/>
      <c r="P191" s="562" t="str">
        <f t="shared" si="60"/>
        <v/>
      </c>
      <c r="Q191" s="586" t="str">
        <f t="shared" si="56"/>
        <v/>
      </c>
      <c r="R191" s="587" t="str">
        <f t="shared" si="57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IF($K162="","",SUM(IF(LEFT($AM191:$BS191,1)="X",1,0)))</f>
        <v/>
      </c>
      <c r="AM191" s="589"/>
      <c r="AN191" s="589"/>
      <c r="AO191" s="589"/>
      <c r="AP191" s="589"/>
      <c r="AQ191" s="589"/>
      <c r="AR191" s="589"/>
      <c r="AS191" s="589"/>
      <c r="AT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S191" s="589"/>
    </row>
    <row r="192" spans="1:71" ht="15">
      <c r="A192" s="561"/>
      <c r="E192" s="584" t="str">
        <f>IF(J192=Table!$C$1,VLOOKUP(H192,Table!$B$38:$AO$61,Table!$AO$35-1,FALSE),"")</f>
        <v/>
      </c>
      <c r="F192" s="555"/>
      <c r="H192" s="590"/>
      <c r="I192" s="576"/>
      <c r="J192" s="576"/>
      <c r="M192" s="562" t="str">
        <f t="shared" si="58"/>
        <v/>
      </c>
      <c r="N192" s="562" t="str">
        <f t="shared" si="59"/>
        <v/>
      </c>
      <c r="O192" s="562"/>
      <c r="P192" s="562" t="str">
        <f t="shared" si="60"/>
        <v/>
      </c>
      <c r="Q192" s="586" t="str">
        <f t="shared" si="56"/>
        <v/>
      </c>
      <c r="R192" s="587" t="str">
        <f t="shared" si="57"/>
        <v/>
      </c>
      <c r="S192" s="587"/>
      <c r="T192" s="587"/>
      <c r="U192" s="587"/>
      <c r="V192" s="587"/>
      <c r="W192" s="574"/>
      <c r="X192" s="574"/>
      <c r="AJ192" s="582"/>
      <c r="AL192" s="562" t="str">
        <f t="array" ref="AL192">IF($K163="","",SUM(IF(LEFT($AM192:$BS192,1)="X",1,0)))</f>
        <v/>
      </c>
      <c r="AM192" s="589"/>
      <c r="AN192" s="589"/>
      <c r="AO192" s="589"/>
      <c r="AP192" s="589"/>
      <c r="AQ192" s="589"/>
      <c r="AR192" s="589"/>
      <c r="AS192" s="589"/>
      <c r="AT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S192" s="589"/>
    </row>
    <row r="193" spans="1:71" ht="15">
      <c r="A193" s="561"/>
      <c r="E193" s="584" t="str">
        <f>IF(J193=Table!$C$1,VLOOKUP(H193,Table!$B$38:$AO$61,Table!$AO$35-1,FALSE),"")</f>
        <v/>
      </c>
      <c r="F193" s="555"/>
      <c r="H193" s="590"/>
      <c r="I193" s="576"/>
      <c r="J193" s="576"/>
      <c r="M193" s="562" t="str">
        <f t="shared" si="58"/>
        <v/>
      </c>
      <c r="N193" s="562" t="str">
        <f t="shared" si="59"/>
        <v/>
      </c>
      <c r="O193" s="562"/>
      <c r="P193" s="562" t="str">
        <f t="shared" si="60"/>
        <v/>
      </c>
      <c r="Q193" s="586" t="str">
        <f t="shared" si="56"/>
        <v/>
      </c>
      <c r="R193" s="587" t="str">
        <f t="shared" si="57"/>
        <v/>
      </c>
      <c r="S193" s="587"/>
      <c r="T193" s="587"/>
      <c r="U193" s="587"/>
      <c r="V193" s="587"/>
      <c r="W193" s="574"/>
      <c r="X193" s="574"/>
      <c r="AJ193" s="582"/>
      <c r="AL193" s="562" t="str">
        <f t="array" ref="AL193">IF($K164="","",SUM(IF(LEFT($AM193:$BS193,1)="X",1,0)))</f>
        <v/>
      </c>
      <c r="AM193" s="589"/>
      <c r="AN193" s="589"/>
      <c r="AO193" s="589"/>
      <c r="AP193" s="589"/>
      <c r="AQ193" s="589"/>
      <c r="AR193" s="589"/>
      <c r="AS193" s="589"/>
      <c r="AT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S193" s="589"/>
    </row>
    <row r="194" spans="1:71" ht="15">
      <c r="A194" s="561"/>
      <c r="E194" s="584" t="str">
        <f>IF(J194=Table!$C$1,VLOOKUP(H194,Table!$B$38:$AO$61,Table!$AO$35-1,FALSE),"")</f>
        <v/>
      </c>
      <c r="F194" s="555"/>
      <c r="H194" s="590"/>
      <c r="I194" s="576"/>
      <c r="J194" s="576"/>
      <c r="M194" s="562" t="str">
        <f t="shared" si="58"/>
        <v/>
      </c>
      <c r="N194" s="562" t="str">
        <f t="shared" si="59"/>
        <v/>
      </c>
      <c r="O194" s="562"/>
      <c r="P194" s="562" t="str">
        <f t="shared" si="60"/>
        <v/>
      </c>
      <c r="Q194" s="586" t="str">
        <f t="shared" si="56"/>
        <v/>
      </c>
      <c r="R194" s="587" t="str">
        <f t="shared" si="57"/>
        <v/>
      </c>
      <c r="S194" s="587"/>
      <c r="T194" s="587"/>
      <c r="U194" s="587"/>
      <c r="V194" s="587"/>
      <c r="W194" s="574"/>
      <c r="X194" s="574"/>
      <c r="AJ194" s="582"/>
      <c r="AL194" s="562" t="str">
        <f t="array" ref="AL194">IF($K165="","",SUM(IF(LEFT($AM194:$BS194,1)="X",1,0)))</f>
        <v/>
      </c>
      <c r="AM194" s="589"/>
      <c r="AN194" s="589"/>
      <c r="AO194" s="589"/>
      <c r="AP194" s="589"/>
      <c r="AQ194" s="589"/>
      <c r="AR194" s="589"/>
      <c r="AS194" s="589"/>
      <c r="AT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S194" s="589"/>
    </row>
    <row r="195" spans="1:71" ht="15">
      <c r="A195" s="561"/>
      <c r="E195" s="584" t="str">
        <f>IF(J195=Table!$C$1,VLOOKUP(H195,Table!$B$38:$AO$61,Table!$AO$35-1,FALSE),"")</f>
        <v/>
      </c>
      <c r="F195" s="555"/>
      <c r="H195" s="590"/>
      <c r="I195" s="576"/>
      <c r="J195" s="576"/>
      <c r="M195" s="562" t="str">
        <f t="shared" si="58"/>
        <v/>
      </c>
      <c r="N195" s="562" t="str">
        <f t="shared" si="59"/>
        <v/>
      </c>
      <c r="O195" s="562"/>
      <c r="P195" s="562" t="str">
        <f t="shared" si="60"/>
        <v/>
      </c>
      <c r="Q195" s="586" t="str">
        <f t="shared" si="56"/>
        <v/>
      </c>
      <c r="R195" s="587" t="str">
        <f t="shared" si="57"/>
        <v/>
      </c>
      <c r="S195" s="587"/>
      <c r="T195" s="587"/>
      <c r="U195" s="587"/>
      <c r="V195" s="587"/>
      <c r="W195" s="574"/>
      <c r="X195" s="574"/>
      <c r="AJ195" s="582"/>
      <c r="AL195" s="562" t="str">
        <f t="array" ref="AL195">IF($K166="","",SUM(IF(LEFT($AM195:$BS195,1)="X",1,0)))</f>
        <v/>
      </c>
      <c r="AM195" s="589"/>
      <c r="AN195" s="589"/>
      <c r="AO195" s="589"/>
      <c r="AP195" s="589"/>
      <c r="AQ195" s="589"/>
      <c r="AR195" s="589"/>
      <c r="AS195" s="589"/>
      <c r="AT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S195" s="589"/>
    </row>
    <row r="196" spans="1:71" ht="15">
      <c r="A196" s="561"/>
      <c r="E196" s="584" t="str">
        <f>IF(J196=Table!$C$1,VLOOKUP(H196,Table!$B$38:$AO$61,Table!$AO$35-1,FALSE),"")</f>
        <v/>
      </c>
      <c r="F196" s="555"/>
      <c r="H196" s="590"/>
      <c r="I196" s="576"/>
      <c r="J196" s="576"/>
      <c r="M196" s="562" t="str">
        <f t="shared" si="58"/>
        <v/>
      </c>
      <c r="N196" s="562" t="str">
        <f t="shared" si="59"/>
        <v/>
      </c>
      <c r="O196" s="562"/>
      <c r="P196" s="562" t="str">
        <f t="shared" si="60"/>
        <v/>
      </c>
      <c r="Q196" s="586" t="str">
        <f t="shared" si="56"/>
        <v/>
      </c>
      <c r="R196" s="587" t="str">
        <f t="shared" si="57"/>
        <v/>
      </c>
      <c r="S196" s="587"/>
      <c r="T196" s="587"/>
      <c r="U196" s="587"/>
      <c r="V196" s="587"/>
      <c r="W196" s="574"/>
      <c r="X196" s="574"/>
      <c r="AJ196" s="582"/>
      <c r="AL196" s="562" t="str">
        <f t="array" ref="AL196">IF($K167="","",SUM(IF(LEFT($AM196:$BS196,1)="X",1,0)))</f>
        <v/>
      </c>
      <c r="AM196" s="589"/>
      <c r="AN196" s="589"/>
      <c r="AO196" s="589"/>
      <c r="AP196" s="589"/>
      <c r="AQ196" s="589"/>
      <c r="AR196" s="589"/>
      <c r="AS196" s="589"/>
      <c r="AT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S196" s="589"/>
    </row>
    <row r="197" spans="1:71" ht="15">
      <c r="A197" s="561"/>
      <c r="E197" s="584" t="str">
        <f>IF(J197=Table!$C$1,VLOOKUP(H197,Table!$B$38:$AO$61,Table!$AO$35-1,FALSE),"")</f>
        <v/>
      </c>
      <c r="F197" s="555"/>
      <c r="H197" s="590"/>
      <c r="I197" s="576"/>
      <c r="J197" s="576"/>
      <c r="M197" s="562" t="str">
        <f t="shared" si="58"/>
        <v/>
      </c>
      <c r="N197" s="562" t="str">
        <f t="shared" si="59"/>
        <v/>
      </c>
      <c r="O197" s="562"/>
      <c r="P197" s="562" t="str">
        <f t="shared" si="60"/>
        <v/>
      </c>
      <c r="Q197" s="586" t="str">
        <f t="shared" si="56"/>
        <v/>
      </c>
      <c r="R197" s="587" t="str">
        <f t="shared" si="57"/>
        <v/>
      </c>
      <c r="S197" s="587"/>
      <c r="T197" s="587"/>
      <c r="U197" s="587"/>
      <c r="V197" s="587"/>
      <c r="W197" s="574"/>
      <c r="X197" s="574"/>
      <c r="AJ197" s="582"/>
      <c r="AL197" s="562" t="str">
        <f t="array" ref="AL197">IF($K168="","",SUM(IF(LEFT($AM197:$BS197,1)="X",1,0)))</f>
        <v/>
      </c>
      <c r="AM197" s="589"/>
      <c r="AN197" s="589"/>
      <c r="AO197" s="589"/>
      <c r="AP197" s="589"/>
      <c r="AQ197" s="589"/>
      <c r="AR197" s="589"/>
      <c r="AS197" s="589"/>
      <c r="AT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S197" s="589"/>
    </row>
    <row r="198" spans="1:71" ht="15">
      <c r="A198" s="561"/>
      <c r="E198" s="584" t="str">
        <f>IF(J198=Table!$C$1,VLOOKUP(H198,Table!$B$38:$AO$61,Table!$AO$35-1,FALSE),"")</f>
        <v/>
      </c>
      <c r="F198" s="555"/>
      <c r="H198" s="590"/>
      <c r="I198" s="576"/>
      <c r="J198" s="576"/>
      <c r="M198" s="562" t="str">
        <f t="shared" si="58"/>
        <v/>
      </c>
      <c r="N198" s="562" t="str">
        <f t="shared" si="59"/>
        <v/>
      </c>
      <c r="O198" s="562"/>
      <c r="P198" s="562" t="str">
        <f t="shared" si="60"/>
        <v/>
      </c>
      <c r="Q198" s="586" t="str">
        <f t="shared" si="56"/>
        <v/>
      </c>
      <c r="R198" s="587" t="str">
        <f t="shared" si="57"/>
        <v/>
      </c>
      <c r="S198" s="587"/>
      <c r="T198" s="587"/>
      <c r="U198" s="587"/>
      <c r="V198" s="587"/>
      <c r="W198" s="574"/>
      <c r="X198" s="574"/>
      <c r="AJ198" s="582"/>
      <c r="AL198" s="562" t="str">
        <f t="array" ref="AL198">IF($K169="","",SUM(IF(LEFT($AM198:$BS198,1)="X",1,0)))</f>
        <v/>
      </c>
      <c r="AM198" s="589"/>
      <c r="AN198" s="589"/>
      <c r="AO198" s="589"/>
      <c r="AP198" s="589"/>
      <c r="AQ198" s="589"/>
      <c r="AR198" s="589"/>
      <c r="AS198" s="589"/>
      <c r="AT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S198" s="589"/>
    </row>
    <row r="199" spans="1:71" ht="15">
      <c r="A199" s="561"/>
      <c r="E199" s="584" t="str">
        <f>IF(J199=Table!$C$1,VLOOKUP(H199,Table!$B$38:$AO$61,Table!$AO$35-1,FALSE),"")</f>
        <v/>
      </c>
      <c r="F199" s="555"/>
      <c r="H199" s="590"/>
      <c r="I199" s="576"/>
      <c r="J199" s="576"/>
      <c r="M199" s="562" t="str">
        <f t="shared" si="58"/>
        <v/>
      </c>
      <c r="N199" s="562" t="str">
        <f t="shared" si="59"/>
        <v/>
      </c>
      <c r="O199" s="562"/>
      <c r="P199" s="562" t="str">
        <f t="shared" si="60"/>
        <v/>
      </c>
      <c r="Q199" s="586" t="str">
        <f t="shared" si="56"/>
        <v/>
      </c>
      <c r="R199" s="587" t="str">
        <f t="shared" si="57"/>
        <v/>
      </c>
      <c r="S199" s="587"/>
      <c r="T199" s="587"/>
      <c r="U199" s="587"/>
      <c r="V199" s="587"/>
      <c r="W199" s="574"/>
      <c r="X199" s="574"/>
      <c r="AJ199" s="582"/>
      <c r="AL199" s="562" t="str">
        <f t="array" ref="AL199">IF($K170="","",SUM(IF(LEFT($AM199:$BS199,1)="X",1,0)))</f>
        <v/>
      </c>
      <c r="AM199" s="589"/>
      <c r="AN199" s="589"/>
      <c r="AO199" s="589"/>
      <c r="AP199" s="589"/>
      <c r="AQ199" s="589"/>
      <c r="AR199" s="589"/>
      <c r="AS199" s="589"/>
      <c r="AT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S199" s="589"/>
    </row>
    <row r="200" spans="1:71" ht="15">
      <c r="A200" s="561"/>
      <c r="E200" s="584" t="str">
        <f>IF(J200=Table!$C$1,VLOOKUP(H200,Table!$B$38:$AO$61,Table!$AO$35-1,FALSE),"")</f>
        <v/>
      </c>
      <c r="F200" s="555"/>
      <c r="H200" s="590"/>
      <c r="I200" s="576"/>
      <c r="J200" s="576"/>
      <c r="M200" s="562" t="str">
        <f t="shared" si="58"/>
        <v/>
      </c>
      <c r="N200" s="562" t="str">
        <f t="shared" si="59"/>
        <v/>
      </c>
      <c r="O200" s="562"/>
      <c r="P200" s="562" t="str">
        <f t="shared" si="60"/>
        <v/>
      </c>
      <c r="Q200" s="586" t="str">
        <f t="shared" si="56"/>
        <v/>
      </c>
      <c r="R200" s="587" t="str">
        <f t="shared" si="57"/>
        <v/>
      </c>
      <c r="S200" s="587"/>
      <c r="T200" s="587"/>
      <c r="U200" s="587"/>
      <c r="V200" s="587"/>
      <c r="W200" s="574"/>
      <c r="X200" s="574"/>
      <c r="AJ200" s="582"/>
      <c r="AL200" s="562" t="str">
        <f t="array" ref="AL200">IF($K171="","",SUM(IF(LEFT($AM200:$BS200,1)="X",1,0)))</f>
        <v/>
      </c>
      <c r="AM200" s="589"/>
      <c r="AN200" s="589"/>
      <c r="AO200" s="589"/>
      <c r="AP200" s="589"/>
      <c r="AQ200" s="589"/>
      <c r="AR200" s="589"/>
      <c r="AS200" s="589"/>
      <c r="AT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S200" s="589"/>
    </row>
    <row r="201" spans="1:71" ht="15">
      <c r="A201" s="561"/>
      <c r="E201" s="584" t="str">
        <f>IF(J201=Table!$C$1,VLOOKUP(H201,Table!$B$38:$AO$61,Table!$AO$35-1,FALSE),"")</f>
        <v/>
      </c>
      <c r="F201" s="555"/>
      <c r="H201" s="590"/>
      <c r="I201" s="576"/>
      <c r="J201" s="576"/>
      <c r="M201" s="562" t="str">
        <f t="shared" si="58"/>
        <v/>
      </c>
      <c r="N201" s="562" t="str">
        <f t="shared" si="59"/>
        <v/>
      </c>
      <c r="O201" s="562"/>
      <c r="P201" s="562" t="str">
        <f t="shared" si="60"/>
        <v/>
      </c>
      <c r="Q201" s="586" t="str">
        <f t="shared" si="56"/>
        <v/>
      </c>
      <c r="R201" s="587" t="str">
        <f t="shared" si="57"/>
        <v/>
      </c>
      <c r="S201" s="587"/>
      <c r="T201" s="587"/>
      <c r="U201" s="587"/>
      <c r="V201" s="587"/>
      <c r="W201" s="574"/>
      <c r="X201" s="574"/>
      <c r="AJ201" s="582"/>
      <c r="AL201" s="562" t="str">
        <f t="array" ref="AL201">IF($K172="","",SUM(IF(LEFT($AM201:$BS201,1)="X",1,0)))</f>
        <v/>
      </c>
      <c r="AM201" s="589"/>
      <c r="AN201" s="589"/>
      <c r="AO201" s="589"/>
      <c r="AP201" s="589"/>
      <c r="AQ201" s="589"/>
      <c r="AR201" s="589"/>
      <c r="AS201" s="589"/>
      <c r="AT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S201" s="589"/>
    </row>
    <row r="202" spans="1:71" ht="15">
      <c r="A202" s="561"/>
      <c r="E202" s="584" t="str">
        <f>IF(J202=Table!$C$1,VLOOKUP(H202,Table!$B$38:$AO$61,Table!$AO$35-1,FALSE),"")</f>
        <v/>
      </c>
      <c r="F202" s="555"/>
      <c r="H202" s="590"/>
      <c r="I202" s="576"/>
      <c r="J202" s="576"/>
      <c r="M202" s="562" t="str">
        <f t="shared" si="58"/>
        <v/>
      </c>
      <c r="N202" s="562" t="str">
        <f t="shared" si="59"/>
        <v/>
      </c>
      <c r="O202" s="562"/>
      <c r="P202" s="562" t="str">
        <f t="shared" si="60"/>
        <v/>
      </c>
      <c r="Q202" s="586" t="str">
        <f t="shared" si="56"/>
        <v/>
      </c>
      <c r="R202" s="587" t="str">
        <f t="shared" si="57"/>
        <v/>
      </c>
      <c r="S202" s="587"/>
      <c r="T202" s="587"/>
      <c r="U202" s="587"/>
      <c r="V202" s="587"/>
      <c r="W202" s="574"/>
      <c r="X202" s="574"/>
      <c r="AJ202" s="582"/>
      <c r="AL202" s="562" t="str">
        <f t="array" ref="AL202">IF($K173="","",SUM(IF(LEFT($AM202:$BS202,1)="X",1,0)))</f>
        <v/>
      </c>
      <c r="AM202" s="589"/>
      <c r="AN202" s="589"/>
      <c r="AO202" s="589"/>
      <c r="AP202" s="589"/>
      <c r="AQ202" s="589"/>
      <c r="AR202" s="589"/>
      <c r="AS202" s="589"/>
      <c r="AT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S202" s="589"/>
    </row>
    <row r="203" spans="1:71" ht="15">
      <c r="A203" s="561"/>
      <c r="E203" s="584" t="str">
        <f>IF(J203=Table!$C$1,VLOOKUP(H203,Table!$B$38:$AO$61,Table!$AO$35-1,FALSE),"")</f>
        <v/>
      </c>
      <c r="F203" s="555"/>
      <c r="H203" s="590"/>
      <c r="I203" s="576"/>
      <c r="J203" s="576"/>
      <c r="M203" s="562" t="str">
        <f t="shared" si="58"/>
        <v/>
      </c>
      <c r="N203" s="562" t="str">
        <f t="shared" si="59"/>
        <v/>
      </c>
      <c r="O203" s="562"/>
      <c r="P203" s="562" t="str">
        <f t="shared" si="60"/>
        <v/>
      </c>
      <c r="Q203" s="586" t="str">
        <f t="shared" si="56"/>
        <v/>
      </c>
      <c r="R203" s="587" t="str">
        <f t="shared" si="57"/>
        <v/>
      </c>
      <c r="S203" s="587"/>
      <c r="T203" s="587"/>
      <c r="U203" s="587"/>
      <c r="V203" s="587"/>
      <c r="W203" s="574"/>
      <c r="X203" s="574"/>
      <c r="AJ203" s="582"/>
      <c r="AL203" s="562" t="str">
        <f t="array" ref="AL203">IF($K174="","",SUM(IF(LEFT($AM203:$BS203,1)="X",1,0)))</f>
        <v/>
      </c>
      <c r="AM203" s="589"/>
      <c r="AN203" s="589"/>
      <c r="AO203" s="589"/>
      <c r="AP203" s="589"/>
      <c r="AQ203" s="589"/>
      <c r="AR203" s="589"/>
      <c r="AS203" s="589"/>
      <c r="AT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S203" s="589"/>
    </row>
    <row r="204" spans="1:71" ht="15">
      <c r="A204" s="561"/>
      <c r="E204" s="584" t="str">
        <f>IF(J204=Table!$C$1,VLOOKUP(H204,Table!$B$38:$AO$61,Table!$AO$35-1,FALSE),"")</f>
        <v/>
      </c>
      <c r="F204" s="555"/>
      <c r="H204" s="590"/>
      <c r="I204" s="576"/>
      <c r="J204" s="576"/>
      <c r="M204" s="562" t="str">
        <f t="shared" si="58"/>
        <v/>
      </c>
      <c r="N204" s="562" t="str">
        <f t="shared" si="59"/>
        <v/>
      </c>
      <c r="O204" s="562"/>
      <c r="P204" s="562" t="str">
        <f t="shared" si="60"/>
        <v/>
      </c>
      <c r="Q204" s="586" t="str">
        <f t="shared" si="56"/>
        <v/>
      </c>
      <c r="R204" s="587" t="str">
        <f t="shared" si="57"/>
        <v/>
      </c>
      <c r="S204" s="587"/>
      <c r="T204" s="587"/>
      <c r="U204" s="587"/>
      <c r="V204" s="587"/>
      <c r="W204" s="574"/>
      <c r="X204" s="574"/>
      <c r="AJ204" s="582"/>
      <c r="AL204" s="562" t="str">
        <f t="array" ref="AL204">IF($K175="","",SUM(IF(LEFT($AM204:$BS204,1)="X",1,0)))</f>
        <v/>
      </c>
      <c r="AM204" s="589"/>
      <c r="AN204" s="589"/>
      <c r="AO204" s="589"/>
      <c r="AP204" s="589"/>
      <c r="AQ204" s="589"/>
      <c r="AR204" s="589"/>
      <c r="AS204" s="589"/>
      <c r="AT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S204" s="589"/>
    </row>
    <row r="205" spans="1:71" ht="15">
      <c r="A205" s="561"/>
      <c r="E205" s="584" t="str">
        <f>IF(J205=Table!$C$1,VLOOKUP(H205,Table!$B$38:$AO$61,Table!$AO$35-1,FALSE),"")</f>
        <v/>
      </c>
      <c r="F205" s="555"/>
      <c r="H205" s="590"/>
      <c r="I205" s="576"/>
      <c r="J205" s="576"/>
      <c r="M205" s="562" t="str">
        <f t="shared" si="58"/>
        <v/>
      </c>
      <c r="N205" s="562" t="str">
        <f t="shared" si="59"/>
        <v/>
      </c>
      <c r="O205" s="562"/>
      <c r="P205" s="562" t="str">
        <f t="shared" ref="P205:P212" si="61">IF(K176="","",IF(N205&gt;P$19,"O",IF(N205&lt;P$19,"U")))</f>
        <v/>
      </c>
      <c r="Q205" s="586" t="str">
        <f t="shared" si="56"/>
        <v/>
      </c>
      <c r="R205" s="587" t="str">
        <f t="shared" si="57"/>
        <v/>
      </c>
      <c r="S205" s="587"/>
      <c r="T205" s="587"/>
      <c r="U205" s="587"/>
      <c r="V205" s="587"/>
      <c r="W205" s="574"/>
      <c r="X205" s="574"/>
      <c r="AJ205" s="582"/>
      <c r="AL205" s="562" t="str">
        <f t="array" ref="AL205">IF($K176="","",SUM(IF(LEFT($AM205:$BS205,1)="X",1,0)))</f>
        <v/>
      </c>
      <c r="AM205" s="589"/>
      <c r="AN205" s="589"/>
      <c r="AO205" s="589"/>
      <c r="AP205" s="589"/>
      <c r="AQ205" s="589"/>
      <c r="AR205" s="589"/>
      <c r="AS205" s="589"/>
      <c r="AT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S205" s="589"/>
    </row>
    <row r="206" spans="1:71" ht="15">
      <c r="A206" s="561"/>
      <c r="E206" s="584" t="str">
        <f>IF(J206=Table!$C$1,VLOOKUP(H206,Table!$B$38:$AO$61,Table!$AO$35-1,FALSE),"")</f>
        <v/>
      </c>
      <c r="F206" s="555"/>
      <c r="H206" s="590"/>
      <c r="I206" s="576"/>
      <c r="J206" s="576"/>
      <c r="P206" s="562" t="str">
        <f t="shared" si="61"/>
        <v/>
      </c>
      <c r="AJ206" s="582"/>
      <c r="AM206" s="589"/>
      <c r="AN206" s="589"/>
      <c r="AO206" s="589"/>
      <c r="AP206" s="589"/>
      <c r="AQ206" s="589"/>
      <c r="AR206" s="589"/>
      <c r="AS206" s="589"/>
      <c r="AT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S206" s="589"/>
    </row>
    <row r="207" spans="1:71" ht="15">
      <c r="A207" s="561"/>
      <c r="E207" s="584" t="str">
        <f>IF(J207=Table!$C$1,VLOOKUP(H207,Table!$B$38:$AO$61,Table!$AO$35-1,FALSE),"")</f>
        <v/>
      </c>
      <c r="P207" s="562" t="str">
        <f t="shared" si="61"/>
        <v/>
      </c>
      <c r="AJ207" s="582"/>
      <c r="AM207" s="589"/>
      <c r="AN207" s="589"/>
      <c r="AO207" s="589"/>
      <c r="AP207" s="589"/>
      <c r="AQ207" s="589"/>
      <c r="AR207" s="589"/>
      <c r="AS207" s="589"/>
      <c r="AT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S207" s="589"/>
    </row>
    <row r="208" spans="1:71" ht="15">
      <c r="A208" s="561"/>
      <c r="P208" s="562" t="str">
        <f t="shared" si="61"/>
        <v/>
      </c>
      <c r="AJ208" s="582"/>
      <c r="AM208" s="589"/>
      <c r="AN208" s="589"/>
      <c r="AO208" s="589"/>
      <c r="AP208" s="589"/>
      <c r="AQ208" s="589"/>
      <c r="AR208" s="589"/>
      <c r="AS208" s="589"/>
      <c r="AT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S208" s="589"/>
    </row>
    <row r="209" spans="1:71" ht="15">
      <c r="A209" s="561"/>
      <c r="P209" s="562" t="str">
        <f t="shared" si="61"/>
        <v/>
      </c>
      <c r="AJ209" s="582"/>
      <c r="AM209" s="589"/>
      <c r="AN209" s="589"/>
      <c r="AO209" s="589"/>
      <c r="AP209" s="589"/>
      <c r="AQ209" s="589"/>
      <c r="AR209" s="589"/>
      <c r="AS209" s="589"/>
      <c r="AT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S209" s="589"/>
    </row>
    <row r="210" spans="1:71" ht="15">
      <c r="A210" s="561"/>
      <c r="P210" s="562" t="str">
        <f t="shared" si="61"/>
        <v/>
      </c>
      <c r="AJ210" s="582"/>
      <c r="AM210" s="589"/>
      <c r="AN210" s="589"/>
      <c r="AO210" s="589"/>
      <c r="AP210" s="589"/>
      <c r="AQ210" s="589"/>
      <c r="AR210" s="589"/>
      <c r="AS210" s="589"/>
      <c r="AT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S210" s="589"/>
    </row>
    <row r="211" spans="1:71" ht="15">
      <c r="A211" s="561"/>
      <c r="P211" s="562" t="str">
        <f t="shared" si="61"/>
        <v/>
      </c>
      <c r="AJ211" s="582"/>
      <c r="AM211" s="589"/>
      <c r="AN211" s="589"/>
      <c r="AO211" s="589"/>
      <c r="AP211" s="589"/>
      <c r="AQ211" s="589"/>
      <c r="AR211" s="589"/>
      <c r="AS211" s="589"/>
      <c r="AT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S211" s="589"/>
    </row>
    <row r="212" spans="1:71" ht="15">
      <c r="A212" s="561"/>
      <c r="P212" s="562" t="str">
        <f t="shared" si="61"/>
        <v/>
      </c>
      <c r="AJ212" s="582"/>
      <c r="AM212" s="589"/>
      <c r="AN212" s="589"/>
      <c r="AO212" s="589"/>
      <c r="AP212" s="589"/>
      <c r="AQ212" s="589"/>
      <c r="AR212" s="589"/>
      <c r="AS212" s="589"/>
      <c r="AT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S212" s="589"/>
    </row>
    <row r="213" spans="1:71" ht="15">
      <c r="A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S213" s="589"/>
    </row>
    <row r="214" spans="1:71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S214" s="589"/>
    </row>
    <row r="215" spans="1:71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S215" s="589"/>
    </row>
    <row r="216" spans="1:71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S216" s="589"/>
    </row>
    <row r="217" spans="1:71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R217" s="589"/>
      <c r="BS217" s="589"/>
    </row>
    <row r="218" spans="1:71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V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N218" s="589"/>
      <c r="BO218" s="589"/>
      <c r="BP218" s="589"/>
      <c r="BQ218" s="589"/>
      <c r="BR218" s="589"/>
      <c r="BS218" s="589"/>
    </row>
    <row r="219" spans="1:71" ht="1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V219" s="589"/>
      <c r="AW219" s="589"/>
      <c r="AX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K219" s="589"/>
      <c r="BL219" s="589"/>
      <c r="BM219" s="589"/>
      <c r="BN219" s="589"/>
      <c r="BO219" s="589"/>
      <c r="BP219" s="589"/>
      <c r="BQ219" s="589"/>
      <c r="BR219" s="589"/>
      <c r="BS219" s="589"/>
    </row>
    <row r="220" spans="1:71" ht="1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T220" s="589"/>
      <c r="AV220" s="589"/>
      <c r="AW220" s="589"/>
      <c r="AX220" s="589"/>
      <c r="AY220" s="589"/>
      <c r="AZ220" s="589"/>
      <c r="BA220" s="589"/>
      <c r="BB220" s="589"/>
      <c r="BC220" s="589"/>
      <c r="BD220" s="589"/>
      <c r="BE220" s="589"/>
      <c r="BF220" s="589"/>
      <c r="BG220" s="589"/>
      <c r="BH220" s="589"/>
      <c r="BI220" s="589"/>
      <c r="BJ220" s="589"/>
      <c r="BK220" s="589"/>
      <c r="BL220" s="589"/>
      <c r="BM220" s="589"/>
      <c r="BN220" s="589"/>
      <c r="BO220" s="589"/>
      <c r="BP220" s="589"/>
      <c r="BQ220" s="589"/>
      <c r="BR220" s="589"/>
      <c r="BS220" s="589"/>
    </row>
    <row r="221" spans="1:71" ht="15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M221" s="589"/>
      <c r="AN221" s="589"/>
      <c r="AO221" s="589"/>
      <c r="AP221" s="589"/>
      <c r="AQ221" s="589"/>
      <c r="AR221" s="589"/>
      <c r="AS221" s="589"/>
      <c r="AT221" s="589"/>
      <c r="AV221" s="589"/>
      <c r="AW221" s="589"/>
      <c r="AX221" s="589"/>
      <c r="AY221" s="589"/>
      <c r="AZ221" s="589"/>
      <c r="BA221" s="589"/>
      <c r="BB221" s="589"/>
      <c r="BC221" s="589"/>
      <c r="BD221" s="589"/>
      <c r="BE221" s="589"/>
      <c r="BF221" s="589"/>
      <c r="BG221" s="589"/>
      <c r="BH221" s="589"/>
      <c r="BI221" s="589"/>
      <c r="BJ221" s="589"/>
      <c r="BK221" s="589"/>
      <c r="BL221" s="589"/>
      <c r="BM221" s="589"/>
      <c r="BN221" s="589"/>
      <c r="BO221" s="589"/>
      <c r="BP221" s="589"/>
      <c r="BQ221" s="589"/>
      <c r="BR221" s="589"/>
      <c r="BS221" s="589"/>
    </row>
    <row r="222" spans="1:71" ht="15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M222" s="589"/>
      <c r="AN222" s="589"/>
      <c r="AO222" s="589"/>
      <c r="AP222" s="589"/>
      <c r="AQ222" s="589"/>
      <c r="AR222" s="589"/>
      <c r="AS222" s="589"/>
      <c r="AT222" s="589"/>
      <c r="AV222" s="589"/>
      <c r="AW222" s="589"/>
      <c r="AX222" s="589"/>
      <c r="AY222" s="589"/>
      <c r="AZ222" s="589"/>
      <c r="BA222" s="589"/>
      <c r="BB222" s="589"/>
      <c r="BC222" s="589"/>
      <c r="BD222" s="589"/>
      <c r="BE222" s="589"/>
      <c r="BF222" s="589"/>
      <c r="BG222" s="589"/>
      <c r="BH222" s="589"/>
      <c r="BI222" s="589"/>
      <c r="BJ222" s="589"/>
      <c r="BK222" s="589"/>
      <c r="BL222" s="589"/>
      <c r="BM222" s="589"/>
      <c r="BN222" s="589"/>
      <c r="BO222" s="589"/>
      <c r="BP222" s="589"/>
      <c r="BQ222" s="589"/>
      <c r="BR222" s="589"/>
      <c r="BS222" s="589"/>
    </row>
    <row r="223" spans="1:71" ht="15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  <c r="AM223" s="589"/>
      <c r="AN223" s="589"/>
      <c r="AO223" s="589"/>
      <c r="AP223" s="589"/>
      <c r="AQ223" s="589"/>
      <c r="AR223" s="589"/>
      <c r="AS223" s="589"/>
      <c r="AT223" s="589"/>
      <c r="AV223" s="589"/>
      <c r="AW223" s="589"/>
      <c r="AX223" s="589"/>
      <c r="AY223" s="589"/>
      <c r="AZ223" s="589"/>
      <c r="BA223" s="589"/>
      <c r="BB223" s="589"/>
      <c r="BC223" s="589"/>
      <c r="BD223" s="589"/>
      <c r="BE223" s="589"/>
      <c r="BF223" s="589"/>
      <c r="BG223" s="589"/>
      <c r="BH223" s="589"/>
      <c r="BI223" s="589"/>
      <c r="BJ223" s="589"/>
      <c r="BK223" s="589"/>
      <c r="BL223" s="589"/>
      <c r="BM223" s="589"/>
      <c r="BN223" s="589"/>
      <c r="BO223" s="589"/>
      <c r="BP223" s="589"/>
      <c r="BQ223" s="589"/>
      <c r="BR223" s="589"/>
      <c r="BS223" s="589"/>
    </row>
    <row r="224" spans="1:71" ht="15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  <c r="AM224" s="589"/>
      <c r="AN224" s="589"/>
      <c r="AO224" s="589"/>
      <c r="AP224" s="589"/>
      <c r="AQ224" s="589"/>
      <c r="AR224" s="589"/>
      <c r="AS224" s="589"/>
      <c r="AT224" s="589"/>
      <c r="AV224" s="589"/>
      <c r="AW224" s="589"/>
      <c r="AX224" s="589"/>
      <c r="AY224" s="589"/>
      <c r="AZ224" s="589"/>
      <c r="BA224" s="589"/>
      <c r="BB224" s="589"/>
      <c r="BC224" s="589"/>
      <c r="BD224" s="589"/>
      <c r="BE224" s="589"/>
      <c r="BF224" s="589"/>
      <c r="BG224" s="589"/>
      <c r="BH224" s="589"/>
      <c r="BI224" s="589"/>
      <c r="BJ224" s="589"/>
      <c r="BK224" s="589"/>
      <c r="BL224" s="589"/>
      <c r="BM224" s="589"/>
      <c r="BN224" s="589"/>
      <c r="BO224" s="589"/>
      <c r="BP224" s="589"/>
      <c r="BQ224" s="589"/>
      <c r="BR224" s="589"/>
      <c r="BS224" s="589"/>
    </row>
    <row r="225" spans="1:71" ht="15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  <c r="AM225" s="589"/>
      <c r="AN225" s="589"/>
      <c r="AO225" s="589"/>
      <c r="AP225" s="589"/>
      <c r="AQ225" s="589"/>
      <c r="AR225" s="589"/>
      <c r="AS225" s="589"/>
      <c r="AT225" s="589"/>
      <c r="AV225" s="589"/>
      <c r="AW225" s="589"/>
      <c r="AX225" s="589"/>
      <c r="AY225" s="589"/>
      <c r="AZ225" s="589"/>
      <c r="BA225" s="589"/>
      <c r="BB225" s="589"/>
      <c r="BC225" s="589"/>
      <c r="BD225" s="589"/>
      <c r="BE225" s="589"/>
      <c r="BF225" s="589"/>
      <c r="BG225" s="589"/>
      <c r="BH225" s="589"/>
      <c r="BI225" s="589"/>
      <c r="BJ225" s="589"/>
      <c r="BK225" s="589"/>
      <c r="BL225" s="589"/>
      <c r="BM225" s="589"/>
      <c r="BN225" s="589"/>
      <c r="BO225" s="589"/>
      <c r="BP225" s="589"/>
      <c r="BQ225" s="589"/>
      <c r="BR225" s="589"/>
      <c r="BS225" s="589"/>
    </row>
    <row r="226" spans="1:71" ht="15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  <c r="AM226" s="589"/>
      <c r="AN226" s="589"/>
      <c r="AO226" s="589"/>
      <c r="AP226" s="589"/>
      <c r="AQ226" s="589"/>
      <c r="AR226" s="589"/>
      <c r="AS226" s="589"/>
      <c r="AT226" s="589"/>
      <c r="AV226" s="589"/>
      <c r="AW226" s="589"/>
      <c r="AX226" s="589"/>
      <c r="AY226" s="589"/>
      <c r="AZ226" s="589"/>
      <c r="BA226" s="589"/>
      <c r="BB226" s="589"/>
      <c r="BC226" s="589"/>
      <c r="BD226" s="589"/>
      <c r="BE226" s="589"/>
      <c r="BF226" s="589"/>
      <c r="BG226" s="589"/>
      <c r="BH226" s="589"/>
      <c r="BI226" s="589"/>
      <c r="BJ226" s="589"/>
      <c r="BK226" s="589"/>
      <c r="BL226" s="589"/>
      <c r="BM226" s="589"/>
      <c r="BN226" s="589"/>
      <c r="BO226" s="589"/>
      <c r="BP226" s="589"/>
      <c r="BQ226" s="589"/>
      <c r="BR226" s="589"/>
      <c r="BS226" s="589"/>
    </row>
    <row r="227" spans="1:71" ht="15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  <c r="AM227" s="589"/>
      <c r="AN227" s="589"/>
      <c r="AO227" s="589"/>
      <c r="AP227" s="589"/>
      <c r="AQ227" s="589"/>
      <c r="AR227" s="589"/>
      <c r="AS227" s="589"/>
      <c r="AT227" s="589"/>
      <c r="AV227" s="589"/>
      <c r="AW227" s="589"/>
      <c r="AX227" s="589"/>
      <c r="AY227" s="589"/>
      <c r="AZ227" s="589"/>
      <c r="BA227" s="589"/>
      <c r="BB227" s="589"/>
      <c r="BC227" s="589"/>
      <c r="BD227" s="589"/>
      <c r="BE227" s="589"/>
      <c r="BF227" s="589"/>
      <c r="BG227" s="589"/>
      <c r="BH227" s="589"/>
      <c r="BI227" s="589"/>
      <c r="BJ227" s="589"/>
      <c r="BK227" s="589"/>
      <c r="BL227" s="589"/>
      <c r="BM227" s="589"/>
      <c r="BN227" s="589"/>
      <c r="BO227" s="589"/>
      <c r="BP227" s="589"/>
      <c r="BQ227" s="589"/>
      <c r="BR227" s="589"/>
      <c r="BS227" s="589"/>
    </row>
    <row r="228" spans="1:71" ht="15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M228" s="589"/>
      <c r="AN228" s="589"/>
      <c r="AO228" s="589"/>
      <c r="AP228" s="589"/>
      <c r="AQ228" s="589"/>
      <c r="AR228" s="589"/>
      <c r="AS228" s="589"/>
      <c r="AT228" s="589"/>
      <c r="AV228" s="589"/>
      <c r="AW228" s="589"/>
      <c r="AX228" s="589"/>
      <c r="AY228" s="589"/>
      <c r="AZ228" s="589"/>
      <c r="BA228" s="589"/>
      <c r="BB228" s="589"/>
      <c r="BC228" s="589"/>
      <c r="BD228" s="589"/>
      <c r="BE228" s="589"/>
      <c r="BF228" s="589"/>
      <c r="BG228" s="589"/>
      <c r="BH228" s="589"/>
      <c r="BI228" s="589"/>
      <c r="BJ228" s="589"/>
      <c r="BK228" s="589"/>
      <c r="BL228" s="589"/>
      <c r="BM228" s="589"/>
      <c r="BN228" s="589"/>
      <c r="BO228" s="589"/>
      <c r="BP228" s="589"/>
      <c r="BQ228" s="589"/>
      <c r="BR228" s="589"/>
      <c r="BS228" s="589"/>
    </row>
    <row r="229" spans="1:71" ht="15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M229" s="589"/>
      <c r="AN229" s="589"/>
      <c r="AO229" s="589"/>
      <c r="AP229" s="589"/>
      <c r="AQ229" s="589"/>
      <c r="AR229" s="589"/>
      <c r="AS229" s="589"/>
      <c r="AT229" s="589"/>
      <c r="AV229" s="589"/>
      <c r="AW229" s="589"/>
      <c r="AX229" s="589"/>
      <c r="AY229" s="589"/>
      <c r="AZ229" s="589"/>
      <c r="BA229" s="589"/>
      <c r="BB229" s="589"/>
      <c r="BC229" s="589"/>
      <c r="BD229" s="589"/>
      <c r="BE229" s="589"/>
      <c r="BF229" s="589"/>
      <c r="BG229" s="589"/>
      <c r="BH229" s="589"/>
      <c r="BI229" s="589"/>
      <c r="BJ229" s="589"/>
      <c r="BK229" s="589"/>
      <c r="BL229" s="589"/>
      <c r="BM229" s="589"/>
      <c r="BN229" s="589"/>
      <c r="BO229" s="589"/>
      <c r="BP229" s="589"/>
      <c r="BQ229" s="589"/>
      <c r="BR229" s="589"/>
      <c r="BS229" s="589"/>
    </row>
    <row r="230" spans="1:71" ht="15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M230" s="589"/>
      <c r="AN230" s="589"/>
      <c r="AO230" s="589"/>
      <c r="AP230" s="589"/>
      <c r="AQ230" s="589"/>
      <c r="AR230" s="589"/>
      <c r="AS230" s="589"/>
      <c r="AT230" s="589"/>
      <c r="AV230" s="589"/>
      <c r="AW230" s="589"/>
      <c r="AX230" s="589"/>
      <c r="AY230" s="589"/>
      <c r="AZ230" s="589"/>
      <c r="BA230" s="589"/>
      <c r="BB230" s="589"/>
      <c r="BC230" s="589"/>
      <c r="BD230" s="589"/>
      <c r="BE230" s="589"/>
      <c r="BF230" s="589"/>
      <c r="BG230" s="589"/>
      <c r="BH230" s="589"/>
      <c r="BI230" s="589"/>
      <c r="BJ230" s="589"/>
      <c r="BK230" s="589"/>
      <c r="BL230" s="589"/>
      <c r="BM230" s="589"/>
      <c r="BN230" s="589"/>
      <c r="BO230" s="589"/>
      <c r="BP230" s="589"/>
      <c r="BQ230" s="589"/>
      <c r="BR230" s="589"/>
      <c r="BS230" s="589"/>
    </row>
    <row r="231" spans="1:71" ht="15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M231" s="589"/>
      <c r="AN231" s="589"/>
      <c r="AO231" s="589"/>
      <c r="AP231" s="589"/>
      <c r="AQ231" s="589"/>
      <c r="AR231" s="589"/>
      <c r="AS231" s="589"/>
      <c r="AT231" s="589"/>
      <c r="AV231" s="589"/>
      <c r="AW231" s="589"/>
      <c r="AX231" s="589"/>
      <c r="AY231" s="589"/>
      <c r="AZ231" s="589"/>
      <c r="BA231" s="589"/>
      <c r="BB231" s="589"/>
      <c r="BC231" s="589"/>
      <c r="BD231" s="589"/>
      <c r="BE231" s="589"/>
      <c r="BF231" s="589"/>
      <c r="BG231" s="589"/>
      <c r="BH231" s="589"/>
      <c r="BI231" s="589"/>
      <c r="BJ231" s="589"/>
      <c r="BK231" s="589"/>
      <c r="BL231" s="589"/>
      <c r="BM231" s="589"/>
      <c r="BN231" s="589"/>
      <c r="BO231" s="589"/>
      <c r="BP231" s="589"/>
      <c r="BQ231" s="589"/>
      <c r="BR231" s="589"/>
      <c r="BS231" s="589"/>
    </row>
    <row r="232" spans="1:71" ht="15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M232" s="589"/>
      <c r="AN232" s="589"/>
      <c r="AO232" s="589"/>
      <c r="AP232" s="589"/>
      <c r="AQ232" s="589"/>
      <c r="AR232" s="589"/>
      <c r="AS232" s="589"/>
      <c r="AT232" s="589"/>
      <c r="AV232" s="589"/>
      <c r="AW232" s="589"/>
      <c r="AX232" s="589"/>
      <c r="AY232" s="589"/>
      <c r="AZ232" s="589"/>
      <c r="BA232" s="589"/>
      <c r="BB232" s="589"/>
      <c r="BC232" s="589"/>
      <c r="BD232" s="589"/>
      <c r="BE232" s="589"/>
      <c r="BF232" s="589"/>
      <c r="BG232" s="589"/>
      <c r="BH232" s="589"/>
      <c r="BI232" s="589"/>
      <c r="BJ232" s="589"/>
      <c r="BK232" s="589"/>
      <c r="BL232" s="589"/>
      <c r="BM232" s="589"/>
      <c r="BN232" s="589"/>
      <c r="BO232" s="589"/>
      <c r="BP232" s="589"/>
      <c r="BQ232" s="589"/>
      <c r="BR232" s="589"/>
      <c r="BS232" s="589"/>
    </row>
    <row r="233" spans="1:71" ht="15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M233" s="589"/>
      <c r="AN233" s="589"/>
      <c r="AO233" s="589"/>
      <c r="AP233" s="589"/>
      <c r="AQ233" s="589"/>
      <c r="AR233" s="589"/>
      <c r="AS233" s="589"/>
      <c r="AT233" s="589"/>
      <c r="AV233" s="589"/>
      <c r="AW233" s="589"/>
      <c r="AX233" s="589"/>
      <c r="AY233" s="589"/>
      <c r="AZ233" s="589"/>
      <c r="BA233" s="589"/>
      <c r="BB233" s="589"/>
      <c r="BC233" s="589"/>
      <c r="BD233" s="589"/>
      <c r="BE233" s="589"/>
      <c r="BF233" s="589"/>
      <c r="BG233" s="589"/>
      <c r="BH233" s="589"/>
      <c r="BI233" s="589"/>
      <c r="BJ233" s="589"/>
      <c r="BK233" s="589"/>
      <c r="BL233" s="589"/>
      <c r="BM233" s="589"/>
      <c r="BN233" s="589"/>
      <c r="BO233" s="589"/>
      <c r="BP233" s="589"/>
      <c r="BQ233" s="589"/>
      <c r="BR233" s="589"/>
      <c r="BS233" s="589"/>
    </row>
    <row r="234" spans="1:71" ht="15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M234" s="589"/>
      <c r="AN234" s="589"/>
      <c r="AO234" s="589"/>
      <c r="AP234" s="589"/>
      <c r="AQ234" s="589"/>
      <c r="AR234" s="589"/>
      <c r="AS234" s="589"/>
      <c r="AT234" s="589"/>
      <c r="AV234" s="589"/>
      <c r="AW234" s="589"/>
      <c r="AX234" s="589"/>
      <c r="AY234" s="589"/>
      <c r="AZ234" s="589"/>
      <c r="BA234" s="589"/>
      <c r="BB234" s="589"/>
      <c r="BC234" s="589"/>
      <c r="BD234" s="589"/>
      <c r="BE234" s="589"/>
      <c r="BF234" s="589"/>
      <c r="BG234" s="589"/>
      <c r="BH234" s="589"/>
      <c r="BI234" s="589"/>
      <c r="BJ234" s="589"/>
      <c r="BK234" s="589"/>
      <c r="BL234" s="589"/>
      <c r="BM234" s="589"/>
      <c r="BN234" s="589"/>
      <c r="BO234" s="589"/>
      <c r="BP234" s="589"/>
      <c r="BQ234" s="589"/>
      <c r="BR234" s="589"/>
      <c r="BS234" s="589"/>
    </row>
    <row r="235" spans="1:71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</row>
    <row r="236" spans="1:71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</row>
    <row r="237" spans="1:71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</row>
    <row r="238" spans="1:71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</row>
    <row r="239" spans="1:71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</row>
    <row r="240" spans="1:71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</row>
    <row r="241" spans="1:71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</row>
    <row r="242" spans="1:71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</row>
    <row r="243" spans="1:71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</row>
    <row r="244" spans="1:71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</row>
    <row r="245" spans="1:71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S245" s="561"/>
    </row>
    <row r="246" spans="1:71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S246" s="561"/>
    </row>
    <row r="247" spans="1:71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S247" s="561"/>
    </row>
    <row r="248" spans="1:71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T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S248" s="561"/>
    </row>
    <row r="249" spans="1:71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J249" s="582"/>
      <c r="AK249" s="561"/>
      <c r="AM249" s="561"/>
      <c r="AN249" s="561"/>
      <c r="AO249" s="561"/>
      <c r="AP249" s="561"/>
      <c r="AQ249" s="561"/>
      <c r="AR249" s="561"/>
      <c r="AS249" s="561"/>
      <c r="AT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S249" s="561"/>
    </row>
    <row r="250" spans="1:71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J250" s="582"/>
      <c r="AK250" s="561"/>
      <c r="AM250" s="561"/>
      <c r="AN250" s="561"/>
      <c r="AO250" s="561"/>
      <c r="AP250" s="561"/>
      <c r="AQ250" s="561"/>
      <c r="AR250" s="561"/>
      <c r="AS250" s="561"/>
      <c r="AT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S250" s="561"/>
    </row>
    <row r="251" spans="1:71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J251" s="582"/>
      <c r="AK251" s="561"/>
      <c r="AM251" s="561"/>
      <c r="AN251" s="561"/>
      <c r="AO251" s="561"/>
      <c r="AP251" s="561"/>
      <c r="AQ251" s="561"/>
      <c r="AR251" s="561"/>
      <c r="AS251" s="561"/>
      <c r="AT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S251" s="561"/>
    </row>
    <row r="252" spans="1:71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J252" s="582"/>
      <c r="AK252" s="561"/>
      <c r="AM252" s="561"/>
      <c r="AN252" s="561"/>
      <c r="AO252" s="561"/>
      <c r="AP252" s="561"/>
      <c r="AQ252" s="561"/>
      <c r="AR252" s="561"/>
      <c r="AS252" s="561"/>
      <c r="AT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S252" s="561"/>
    </row>
    <row r="253" spans="1:71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J253" s="582"/>
      <c r="AK253" s="561"/>
      <c r="AM253" s="561"/>
      <c r="AN253" s="561"/>
      <c r="AO253" s="561"/>
      <c r="AP253" s="561"/>
      <c r="AQ253" s="561"/>
      <c r="AR253" s="561"/>
      <c r="AS253" s="561"/>
      <c r="AT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S253" s="561"/>
    </row>
    <row r="254" spans="1:71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J254" s="582"/>
      <c r="AK254" s="561"/>
      <c r="AM254" s="561"/>
      <c r="AN254" s="561"/>
      <c r="AO254" s="561"/>
      <c r="AP254" s="561"/>
      <c r="AQ254" s="561"/>
      <c r="AR254" s="561"/>
      <c r="AS254" s="561"/>
      <c r="AT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S254" s="561"/>
    </row>
    <row r="255" spans="1:71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J255" s="582"/>
      <c r="AK255" s="561"/>
      <c r="AM255" s="561"/>
      <c r="AN255" s="561"/>
      <c r="AO255" s="561"/>
      <c r="AP255" s="561"/>
      <c r="AQ255" s="561"/>
      <c r="AR255" s="561"/>
      <c r="AS255" s="561"/>
      <c r="AT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S255" s="561"/>
    </row>
    <row r="256" spans="1:71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J256" s="582"/>
      <c r="AK256" s="561"/>
      <c r="AM256" s="561"/>
      <c r="AN256" s="561"/>
      <c r="AO256" s="561"/>
      <c r="AP256" s="561"/>
      <c r="AQ256" s="561"/>
      <c r="AR256" s="561"/>
      <c r="AS256" s="561"/>
      <c r="AT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S256" s="561"/>
    </row>
    <row r="257" spans="1:71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J257" s="582"/>
      <c r="AK257" s="561"/>
      <c r="AM257" s="561"/>
      <c r="AN257" s="561"/>
      <c r="AO257" s="561"/>
      <c r="AP257" s="561"/>
      <c r="AQ257" s="561"/>
      <c r="AR257" s="561"/>
      <c r="AS257" s="561"/>
      <c r="AT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S257" s="561"/>
    </row>
    <row r="258" spans="1:71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J258" s="582"/>
      <c r="AK258" s="561"/>
      <c r="AM258" s="561"/>
      <c r="AN258" s="561"/>
      <c r="AO258" s="561"/>
      <c r="AP258" s="561"/>
      <c r="AQ258" s="561"/>
      <c r="AR258" s="561"/>
      <c r="AS258" s="561"/>
      <c r="AT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P258" s="561"/>
      <c r="BQ258" s="561"/>
      <c r="BR258" s="561"/>
      <c r="BS258" s="561"/>
    </row>
    <row r="259" spans="1:71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J259" s="582"/>
      <c r="AK259" s="561"/>
      <c r="AM259" s="561"/>
      <c r="AN259" s="561"/>
      <c r="AO259" s="561"/>
      <c r="AP259" s="561"/>
      <c r="AQ259" s="561"/>
      <c r="AR259" s="561"/>
      <c r="AS259" s="561"/>
      <c r="AT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P259" s="561"/>
      <c r="BQ259" s="561"/>
      <c r="BR259" s="561"/>
      <c r="BS259" s="561"/>
    </row>
    <row r="260" spans="1:71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J260" s="582"/>
      <c r="AK260" s="561"/>
      <c r="AM260" s="561"/>
      <c r="AN260" s="561"/>
      <c r="AO260" s="561"/>
      <c r="AP260" s="561"/>
      <c r="AQ260" s="561"/>
      <c r="AR260" s="561"/>
      <c r="AS260" s="561"/>
      <c r="AT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M260" s="561"/>
      <c r="BN260" s="561"/>
      <c r="BO260" s="561"/>
      <c r="BP260" s="561"/>
      <c r="BQ260" s="561"/>
      <c r="BR260" s="561"/>
      <c r="BS260" s="561"/>
    </row>
    <row r="261" spans="1:71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J261" s="582"/>
      <c r="AK261" s="561"/>
      <c r="AM261" s="561"/>
      <c r="AN261" s="561"/>
      <c r="AO261" s="561"/>
      <c r="AP261" s="561"/>
      <c r="AQ261" s="561"/>
      <c r="AR261" s="561"/>
      <c r="AS261" s="561"/>
      <c r="AT261" s="561"/>
      <c r="AV261" s="561"/>
      <c r="AW261" s="561"/>
      <c r="AX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H261" s="561"/>
      <c r="BI261" s="561"/>
      <c r="BJ261" s="561"/>
      <c r="BK261" s="561"/>
      <c r="BL261" s="561"/>
      <c r="BM261" s="561"/>
      <c r="BN261" s="561"/>
      <c r="BO261" s="561"/>
      <c r="BP261" s="561"/>
      <c r="BQ261" s="561"/>
      <c r="BR261" s="561"/>
      <c r="BS261" s="561"/>
    </row>
    <row r="262" spans="1:71">
      <c r="A262" s="561"/>
      <c r="E262" s="561"/>
      <c r="H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J262" s="582"/>
      <c r="AK262" s="561"/>
      <c r="AM262" s="561"/>
      <c r="AN262" s="561"/>
      <c r="AO262" s="561"/>
      <c r="AP262" s="561"/>
      <c r="AQ262" s="561"/>
      <c r="AR262" s="561"/>
      <c r="AS262" s="561"/>
      <c r="AT262" s="561"/>
      <c r="AV262" s="561"/>
      <c r="AW262" s="561"/>
      <c r="AX262" s="561"/>
      <c r="AY262" s="561"/>
      <c r="AZ262" s="561"/>
      <c r="BA262" s="561"/>
      <c r="BB262" s="561"/>
      <c r="BC262" s="561"/>
      <c r="BD262" s="561"/>
      <c r="BE262" s="561"/>
      <c r="BF262" s="561"/>
      <c r="BG262" s="561"/>
      <c r="BH262" s="561"/>
      <c r="BI262" s="561"/>
      <c r="BJ262" s="561"/>
      <c r="BK262" s="561"/>
      <c r="BL262" s="561"/>
      <c r="BM262" s="561"/>
      <c r="BN262" s="561"/>
      <c r="BO262" s="561"/>
      <c r="BP262" s="561"/>
      <c r="BQ262" s="561"/>
      <c r="BR262" s="561"/>
      <c r="BS262" s="561"/>
    </row>
    <row r="263" spans="1:71">
      <c r="A263" s="561"/>
      <c r="E263" s="561"/>
      <c r="H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K263" s="561"/>
      <c r="AM263" s="561"/>
      <c r="AN263" s="561"/>
      <c r="AO263" s="561"/>
      <c r="AP263" s="561"/>
      <c r="AQ263" s="561"/>
      <c r="AR263" s="561"/>
      <c r="AS263" s="561"/>
      <c r="AT263" s="561"/>
      <c r="AV263" s="561"/>
      <c r="AW263" s="561"/>
      <c r="AX263" s="561"/>
      <c r="AY263" s="561"/>
      <c r="AZ263" s="561"/>
      <c r="BA263" s="561"/>
      <c r="BB263" s="561"/>
      <c r="BC263" s="561"/>
      <c r="BD263" s="561"/>
      <c r="BE263" s="561"/>
      <c r="BF263" s="561"/>
      <c r="BG263" s="561"/>
      <c r="BH263" s="561"/>
      <c r="BI263" s="561"/>
      <c r="BJ263" s="561"/>
      <c r="BK263" s="561"/>
      <c r="BL263" s="561"/>
      <c r="BM263" s="561"/>
      <c r="BN263" s="561"/>
      <c r="BO263" s="561"/>
      <c r="BP263" s="561"/>
      <c r="BQ263" s="561"/>
      <c r="BR263" s="561"/>
      <c r="BS263" s="561"/>
    </row>
    <row r="264" spans="1:71">
      <c r="A264" s="561"/>
      <c r="E264" s="561"/>
      <c r="H264" s="561"/>
      <c r="Q264" s="561"/>
      <c r="R264" s="561"/>
      <c r="S264" s="561"/>
      <c r="T264" s="561"/>
      <c r="U264" s="561"/>
      <c r="V264" s="561"/>
      <c r="Y264" s="561"/>
      <c r="Z264" s="561"/>
      <c r="AA264" s="561"/>
      <c r="AB264" s="561"/>
      <c r="AC264" s="561"/>
      <c r="AD264" s="561"/>
      <c r="AE264" s="561"/>
      <c r="AF264" s="561"/>
      <c r="AG264" s="561"/>
      <c r="AH264" s="561"/>
      <c r="AK264" s="561"/>
      <c r="AM264" s="561"/>
      <c r="AN264" s="561"/>
      <c r="AO264" s="561"/>
      <c r="AP264" s="561"/>
      <c r="AQ264" s="561"/>
      <c r="AR264" s="561"/>
      <c r="AS264" s="561"/>
      <c r="AT264" s="561"/>
      <c r="AV264" s="561"/>
      <c r="AW264" s="561"/>
      <c r="AX264" s="561"/>
      <c r="AY264" s="561"/>
      <c r="AZ264" s="561"/>
      <c r="BA264" s="561"/>
      <c r="BB264" s="561"/>
      <c r="BC264" s="561"/>
      <c r="BD264" s="561"/>
      <c r="BE264" s="561"/>
      <c r="BF264" s="561"/>
      <c r="BG264" s="561"/>
      <c r="BH264" s="561"/>
      <c r="BI264" s="561"/>
      <c r="BJ264" s="561"/>
      <c r="BK264" s="561"/>
      <c r="BL264" s="561"/>
      <c r="BM264" s="561"/>
      <c r="BN264" s="561"/>
      <c r="BO264" s="561"/>
      <c r="BP264" s="561"/>
      <c r="BQ264" s="561"/>
      <c r="BR264" s="561"/>
      <c r="BS264" s="561"/>
    </row>
    <row r="265" spans="1:71">
      <c r="A265" s="561"/>
      <c r="E265" s="561"/>
      <c r="H265" s="561"/>
      <c r="Q265" s="561"/>
      <c r="R265" s="561"/>
      <c r="S265" s="561"/>
      <c r="T265" s="561"/>
      <c r="U265" s="561"/>
      <c r="V265" s="561"/>
      <c r="Y265" s="561"/>
      <c r="Z265" s="561"/>
      <c r="AA265" s="561"/>
      <c r="AB265" s="561"/>
      <c r="AC265" s="561"/>
      <c r="AD265" s="561"/>
      <c r="AE265" s="561"/>
      <c r="AF265" s="561"/>
      <c r="AG265" s="561"/>
      <c r="AH265" s="561"/>
      <c r="AK265" s="561"/>
      <c r="AM265" s="561"/>
      <c r="AN265" s="561"/>
      <c r="AO265" s="561"/>
      <c r="AP265" s="561"/>
      <c r="AQ265" s="561"/>
      <c r="AR265" s="561"/>
      <c r="AS265" s="561"/>
      <c r="AT265" s="561"/>
      <c r="AV265" s="561"/>
      <c r="AW265" s="561"/>
      <c r="AX265" s="561"/>
      <c r="AY265" s="561"/>
      <c r="AZ265" s="561"/>
      <c r="BA265" s="561"/>
      <c r="BB265" s="561"/>
      <c r="BC265" s="561"/>
      <c r="BD265" s="561"/>
      <c r="BE265" s="561"/>
      <c r="BF265" s="561"/>
      <c r="BG265" s="561"/>
      <c r="BH265" s="561"/>
      <c r="BI265" s="561"/>
      <c r="BJ265" s="561"/>
      <c r="BK265" s="561"/>
      <c r="BL265" s="561"/>
      <c r="BM265" s="561"/>
      <c r="BN265" s="561"/>
      <c r="BO265" s="561"/>
      <c r="BP265" s="561"/>
      <c r="BQ265" s="561"/>
      <c r="BR265" s="561"/>
      <c r="BS265" s="561"/>
    </row>
    <row r="266" spans="1:71">
      <c r="A266" s="561"/>
      <c r="E266" s="561"/>
      <c r="H266" s="561"/>
      <c r="Q266" s="561"/>
      <c r="R266" s="561"/>
      <c r="S266" s="561"/>
      <c r="T266" s="561"/>
      <c r="U266" s="561"/>
      <c r="V266" s="561"/>
      <c r="Y266" s="561"/>
      <c r="Z266" s="561"/>
      <c r="AA266" s="561"/>
      <c r="AB266" s="561"/>
      <c r="AC266" s="561"/>
      <c r="AD266" s="561"/>
      <c r="AE266" s="561"/>
      <c r="AF266" s="561"/>
      <c r="AG266" s="561"/>
      <c r="AH266" s="561"/>
      <c r="AK266" s="561"/>
      <c r="AM266" s="561"/>
      <c r="AN266" s="561"/>
      <c r="AO266" s="561"/>
      <c r="AP266" s="561"/>
      <c r="AQ266" s="561"/>
      <c r="AR266" s="561"/>
      <c r="AS266" s="561"/>
      <c r="AT266" s="561"/>
      <c r="AV266" s="561"/>
      <c r="AW266" s="561"/>
      <c r="AX266" s="561"/>
      <c r="AY266" s="561"/>
      <c r="AZ266" s="561"/>
      <c r="BA266" s="561"/>
      <c r="BB266" s="561"/>
      <c r="BC266" s="561"/>
      <c r="BD266" s="561"/>
      <c r="BE266" s="561"/>
      <c r="BF266" s="561"/>
      <c r="BG266" s="561"/>
      <c r="BH266" s="561"/>
      <c r="BI266" s="561"/>
      <c r="BJ266" s="561"/>
      <c r="BK266" s="561"/>
      <c r="BL266" s="561"/>
      <c r="BM266" s="561"/>
      <c r="BN266" s="561"/>
      <c r="BO266" s="561"/>
      <c r="BP266" s="561"/>
      <c r="BQ266" s="561"/>
      <c r="BR266" s="561"/>
      <c r="BS266" s="561"/>
    </row>
    <row r="267" spans="1:71">
      <c r="A267" s="561"/>
      <c r="E267" s="561"/>
      <c r="H267" s="561"/>
      <c r="Q267" s="561"/>
      <c r="R267" s="561"/>
      <c r="S267" s="561"/>
      <c r="T267" s="561"/>
      <c r="U267" s="561"/>
      <c r="V267" s="561"/>
      <c r="Y267" s="561"/>
      <c r="Z267" s="561"/>
      <c r="AA267" s="561"/>
      <c r="AB267" s="561"/>
      <c r="AC267" s="561"/>
      <c r="AD267" s="561"/>
      <c r="AE267" s="561"/>
      <c r="AF267" s="561"/>
      <c r="AG267" s="561"/>
      <c r="AH267" s="561"/>
      <c r="AK267" s="561"/>
      <c r="AM267" s="561"/>
      <c r="AN267" s="561"/>
      <c r="AO267" s="561"/>
      <c r="AP267" s="561"/>
      <c r="AQ267" s="561"/>
      <c r="AR267" s="561"/>
      <c r="AS267" s="561"/>
      <c r="AT267" s="561"/>
      <c r="AV267" s="561"/>
      <c r="AW267" s="561"/>
      <c r="AX267" s="561"/>
      <c r="AY267" s="561"/>
      <c r="AZ267" s="561"/>
      <c r="BA267" s="561"/>
      <c r="BB267" s="561"/>
      <c r="BC267" s="561"/>
      <c r="BD267" s="561"/>
      <c r="BE267" s="561"/>
      <c r="BF267" s="561"/>
      <c r="BG267" s="561"/>
      <c r="BH267" s="561"/>
      <c r="BI267" s="561"/>
      <c r="BJ267" s="561"/>
      <c r="BK267" s="561"/>
      <c r="BL267" s="561"/>
      <c r="BM267" s="561"/>
      <c r="BN267" s="561"/>
      <c r="BO267" s="561"/>
      <c r="BP267" s="561"/>
      <c r="BQ267" s="561"/>
      <c r="BR267" s="561"/>
      <c r="BS267" s="561"/>
    </row>
    <row r="268" spans="1:71">
      <c r="A268" s="561"/>
      <c r="E268" s="561"/>
      <c r="H268" s="561"/>
      <c r="Q268" s="561"/>
      <c r="R268" s="561"/>
      <c r="S268" s="561"/>
      <c r="T268" s="561"/>
      <c r="U268" s="561"/>
      <c r="V268" s="561"/>
      <c r="Y268" s="561"/>
      <c r="Z268" s="561"/>
      <c r="AA268" s="561"/>
      <c r="AB268" s="561"/>
      <c r="AC268" s="561"/>
      <c r="AD268" s="561"/>
      <c r="AE268" s="561"/>
      <c r="AF268" s="561"/>
      <c r="AG268" s="561"/>
      <c r="AH268" s="561"/>
      <c r="AK268" s="561"/>
      <c r="AM268" s="561"/>
      <c r="AN268" s="561"/>
      <c r="AO268" s="561"/>
      <c r="AP268" s="561"/>
      <c r="AQ268" s="561"/>
      <c r="AR268" s="561"/>
      <c r="AS268" s="561"/>
      <c r="AT268" s="561"/>
      <c r="AV268" s="561"/>
      <c r="AW268" s="561"/>
      <c r="AX268" s="561"/>
      <c r="AY268" s="561"/>
      <c r="AZ268" s="561"/>
      <c r="BA268" s="561"/>
      <c r="BB268" s="561"/>
      <c r="BC268" s="561"/>
      <c r="BD268" s="561"/>
      <c r="BE268" s="561"/>
      <c r="BF268" s="561"/>
      <c r="BG268" s="561"/>
      <c r="BH268" s="561"/>
      <c r="BI268" s="561"/>
      <c r="BJ268" s="561"/>
      <c r="BK268" s="561"/>
      <c r="BL268" s="561"/>
      <c r="BM268" s="561"/>
      <c r="BN268" s="561"/>
      <c r="BO268" s="561"/>
      <c r="BP268" s="561"/>
      <c r="BQ268" s="561"/>
      <c r="BR268" s="561"/>
      <c r="BS268" s="561"/>
    </row>
    <row r="269" spans="1:71">
      <c r="A269" s="561"/>
      <c r="E269" s="561"/>
      <c r="H269" s="561"/>
      <c r="Q269" s="561"/>
      <c r="R269" s="561"/>
      <c r="S269" s="561"/>
      <c r="T269" s="561"/>
      <c r="U269" s="561"/>
      <c r="V269" s="561"/>
      <c r="Y269" s="561"/>
      <c r="Z269" s="561"/>
      <c r="AA269" s="561"/>
      <c r="AB269" s="561"/>
      <c r="AC269" s="561"/>
      <c r="AD269" s="561"/>
      <c r="AE269" s="561"/>
      <c r="AF269" s="561"/>
      <c r="AG269" s="561"/>
      <c r="AH269" s="561"/>
      <c r="AK269" s="561"/>
      <c r="AM269" s="561"/>
      <c r="AN269" s="561"/>
      <c r="AO269" s="561"/>
      <c r="AP269" s="561"/>
      <c r="AQ269" s="561"/>
      <c r="AR269" s="561"/>
      <c r="AS269" s="561"/>
      <c r="AT269" s="561"/>
      <c r="AV269" s="561"/>
      <c r="AW269" s="561"/>
      <c r="AX269" s="561"/>
      <c r="AY269" s="561"/>
      <c r="AZ269" s="561"/>
      <c r="BA269" s="561"/>
      <c r="BB269" s="561"/>
      <c r="BC269" s="561"/>
      <c r="BD269" s="561"/>
      <c r="BE269" s="561"/>
      <c r="BF269" s="561"/>
      <c r="BG269" s="561"/>
      <c r="BH269" s="561"/>
      <c r="BI269" s="561"/>
      <c r="BJ269" s="561"/>
      <c r="BK269" s="561"/>
      <c r="BL269" s="561"/>
      <c r="BM269" s="561"/>
      <c r="BN269" s="561"/>
      <c r="BO269" s="561"/>
      <c r="BP269" s="561"/>
      <c r="BQ269" s="561"/>
      <c r="BR269" s="561"/>
      <c r="BS269" s="561"/>
    </row>
    <row r="270" spans="1:71">
      <c r="A270" s="561"/>
      <c r="E270" s="561"/>
      <c r="H270" s="561"/>
      <c r="Q270" s="561"/>
      <c r="R270" s="561"/>
      <c r="S270" s="561"/>
      <c r="T270" s="561"/>
      <c r="U270" s="561"/>
      <c r="V270" s="561"/>
      <c r="Y270" s="561"/>
      <c r="Z270" s="561"/>
      <c r="AA270" s="561"/>
      <c r="AB270" s="561"/>
      <c r="AC270" s="561"/>
      <c r="AD270" s="561"/>
      <c r="AE270" s="561"/>
      <c r="AF270" s="561"/>
      <c r="AG270" s="561"/>
      <c r="AH270" s="561"/>
      <c r="AK270" s="561"/>
      <c r="AM270" s="561"/>
      <c r="AN270" s="561"/>
      <c r="AO270" s="561"/>
      <c r="AP270" s="561"/>
      <c r="AQ270" s="561"/>
      <c r="AR270" s="561"/>
      <c r="AS270" s="561"/>
      <c r="AT270" s="561"/>
      <c r="AV270" s="561"/>
      <c r="AW270" s="561"/>
      <c r="AX270" s="561"/>
      <c r="AY270" s="561"/>
      <c r="AZ270" s="561"/>
      <c r="BA270" s="561"/>
      <c r="BB270" s="561"/>
      <c r="BC270" s="561"/>
      <c r="BD270" s="561"/>
      <c r="BE270" s="561"/>
      <c r="BF270" s="561"/>
      <c r="BG270" s="561"/>
      <c r="BH270" s="561"/>
      <c r="BI270" s="561"/>
      <c r="BJ270" s="561"/>
      <c r="BK270" s="561"/>
      <c r="BL270" s="561"/>
      <c r="BM270" s="561"/>
      <c r="BN270" s="561"/>
      <c r="BO270" s="561"/>
      <c r="BP270" s="561"/>
      <c r="BQ270" s="561"/>
      <c r="BR270" s="561"/>
      <c r="BS270" s="561"/>
    </row>
    <row r="271" spans="1:71">
      <c r="A271" s="561"/>
      <c r="E271" s="561"/>
      <c r="H271" s="561"/>
      <c r="Q271" s="561"/>
      <c r="R271" s="561"/>
      <c r="S271" s="561"/>
      <c r="T271" s="561"/>
      <c r="U271" s="561"/>
      <c r="V271" s="561"/>
      <c r="Y271" s="561"/>
      <c r="Z271" s="561"/>
      <c r="AA271" s="561"/>
      <c r="AB271" s="561"/>
      <c r="AC271" s="561"/>
      <c r="AD271" s="561"/>
      <c r="AE271" s="561"/>
      <c r="AF271" s="561"/>
      <c r="AG271" s="561"/>
      <c r="AH271" s="561"/>
      <c r="AK271" s="561"/>
      <c r="AM271" s="561"/>
      <c r="AN271" s="561"/>
      <c r="AO271" s="561"/>
      <c r="AP271" s="561"/>
      <c r="AQ271" s="561"/>
      <c r="AR271" s="561"/>
      <c r="AS271" s="561"/>
      <c r="AT271" s="561"/>
      <c r="AV271" s="561"/>
      <c r="AW271" s="561"/>
      <c r="AX271" s="561"/>
      <c r="AY271" s="561"/>
      <c r="AZ271" s="561"/>
      <c r="BA271" s="561"/>
      <c r="BB271" s="561"/>
      <c r="BC271" s="561"/>
      <c r="BD271" s="561"/>
      <c r="BE271" s="561"/>
      <c r="BF271" s="561"/>
      <c r="BG271" s="561"/>
      <c r="BH271" s="561"/>
      <c r="BI271" s="561"/>
      <c r="BJ271" s="561"/>
      <c r="BK271" s="561"/>
      <c r="BL271" s="561"/>
      <c r="BM271" s="561"/>
      <c r="BN271" s="561"/>
      <c r="BO271" s="561"/>
      <c r="BP271" s="561"/>
      <c r="BQ271" s="561"/>
      <c r="BR271" s="561"/>
      <c r="BS271" s="561"/>
    </row>
    <row r="272" spans="1:71">
      <c r="A272" s="561"/>
      <c r="E272" s="561"/>
      <c r="H272" s="561"/>
      <c r="Q272" s="561"/>
      <c r="R272" s="561"/>
      <c r="S272" s="561"/>
      <c r="T272" s="561"/>
      <c r="U272" s="561"/>
      <c r="V272" s="561"/>
      <c r="Y272" s="561"/>
      <c r="Z272" s="561"/>
      <c r="AA272" s="561"/>
      <c r="AB272" s="561"/>
      <c r="AC272" s="561"/>
      <c r="AD272" s="561"/>
      <c r="AE272" s="561"/>
      <c r="AF272" s="561"/>
      <c r="AG272" s="561"/>
      <c r="AH272" s="561"/>
      <c r="AK272" s="561"/>
      <c r="AM272" s="561"/>
      <c r="AN272" s="561"/>
      <c r="AO272" s="561"/>
      <c r="AP272" s="561"/>
      <c r="AQ272" s="561"/>
      <c r="AR272" s="561"/>
      <c r="AS272" s="561"/>
      <c r="AT272" s="561"/>
      <c r="AV272" s="561"/>
      <c r="AW272" s="561"/>
      <c r="AX272" s="561"/>
      <c r="AY272" s="561"/>
      <c r="AZ272" s="561"/>
      <c r="BA272" s="561"/>
      <c r="BB272" s="561"/>
      <c r="BC272" s="561"/>
      <c r="BD272" s="561"/>
      <c r="BE272" s="561"/>
      <c r="BF272" s="561"/>
      <c r="BG272" s="561"/>
      <c r="BH272" s="561"/>
      <c r="BI272" s="561"/>
      <c r="BJ272" s="561"/>
      <c r="BK272" s="561"/>
      <c r="BL272" s="561"/>
      <c r="BM272" s="561"/>
      <c r="BN272" s="561"/>
      <c r="BO272" s="561"/>
      <c r="BP272" s="561"/>
      <c r="BQ272" s="561"/>
      <c r="BR272" s="561"/>
      <c r="BS272" s="561"/>
    </row>
    <row r="273" spans="1:71">
      <c r="A273" s="561"/>
      <c r="E273" s="561"/>
      <c r="H273" s="561"/>
      <c r="Q273" s="561"/>
      <c r="R273" s="561"/>
      <c r="S273" s="561"/>
      <c r="T273" s="561"/>
      <c r="U273" s="561"/>
      <c r="V273" s="561"/>
      <c r="Y273" s="561"/>
      <c r="Z273" s="561"/>
      <c r="AA273" s="561"/>
      <c r="AB273" s="561"/>
      <c r="AC273" s="561"/>
      <c r="AD273" s="561"/>
      <c r="AE273" s="561"/>
      <c r="AF273" s="561"/>
      <c r="AG273" s="561"/>
      <c r="AH273" s="561"/>
      <c r="AK273" s="561"/>
      <c r="AM273" s="561"/>
      <c r="AN273" s="561"/>
      <c r="AO273" s="561"/>
      <c r="AP273" s="561"/>
      <c r="AQ273" s="561"/>
      <c r="AR273" s="561"/>
      <c r="AS273" s="561"/>
      <c r="AT273" s="561"/>
      <c r="AV273" s="561"/>
      <c r="AW273" s="561"/>
      <c r="AX273" s="561"/>
      <c r="AY273" s="561"/>
      <c r="AZ273" s="561"/>
      <c r="BA273" s="561"/>
      <c r="BB273" s="561"/>
      <c r="BC273" s="561"/>
      <c r="BD273" s="561"/>
      <c r="BE273" s="561"/>
      <c r="BF273" s="561"/>
      <c r="BG273" s="561"/>
      <c r="BH273" s="561"/>
      <c r="BI273" s="561"/>
      <c r="BJ273" s="561"/>
      <c r="BK273" s="561"/>
      <c r="BL273" s="561"/>
      <c r="BM273" s="561"/>
      <c r="BN273" s="561"/>
      <c r="BO273" s="561"/>
      <c r="BP273" s="561"/>
      <c r="BQ273" s="561"/>
      <c r="BR273" s="561"/>
      <c r="BS273" s="561"/>
    </row>
    <row r="274" spans="1:71">
      <c r="A274" s="561"/>
      <c r="E274" s="561"/>
      <c r="H274" s="561"/>
      <c r="Q274" s="561"/>
      <c r="R274" s="561"/>
      <c r="S274" s="561"/>
      <c r="T274" s="561"/>
      <c r="U274" s="561"/>
      <c r="V274" s="561"/>
      <c r="Y274" s="561"/>
      <c r="Z274" s="561"/>
      <c r="AA274" s="561"/>
      <c r="AB274" s="561"/>
      <c r="AC274" s="561"/>
      <c r="AD274" s="561"/>
      <c r="AE274" s="561"/>
      <c r="AF274" s="561"/>
      <c r="AG274" s="561"/>
      <c r="AH274" s="561"/>
      <c r="AK274" s="561"/>
      <c r="AM274" s="561"/>
      <c r="AN274" s="561"/>
      <c r="AO274" s="561"/>
      <c r="AP274" s="561"/>
      <c r="AQ274" s="561"/>
      <c r="AR274" s="561"/>
      <c r="AS274" s="561"/>
      <c r="AT274" s="561"/>
      <c r="AV274" s="561"/>
      <c r="AW274" s="561"/>
      <c r="AX274" s="561"/>
      <c r="AY274" s="561"/>
      <c r="AZ274" s="561"/>
      <c r="BA274" s="561"/>
      <c r="BB274" s="561"/>
      <c r="BC274" s="561"/>
      <c r="BD274" s="561"/>
      <c r="BE274" s="561"/>
      <c r="BF274" s="561"/>
      <c r="BG274" s="561"/>
      <c r="BH274" s="561"/>
      <c r="BI274" s="561"/>
      <c r="BJ274" s="561"/>
      <c r="BK274" s="561"/>
      <c r="BL274" s="561"/>
      <c r="BM274" s="561"/>
      <c r="BN274" s="561"/>
      <c r="BO274" s="561"/>
      <c r="BP274" s="561"/>
      <c r="BQ274" s="561"/>
      <c r="BR274" s="561"/>
      <c r="BS274" s="561"/>
    </row>
    <row r="275" spans="1:71">
      <c r="A275" s="561"/>
      <c r="E275" s="561"/>
      <c r="H275" s="561"/>
      <c r="Q275" s="561"/>
      <c r="R275" s="561"/>
      <c r="S275" s="561"/>
      <c r="T275" s="561"/>
      <c r="U275" s="561"/>
      <c r="V275" s="561"/>
      <c r="Y275" s="561"/>
      <c r="Z275" s="561"/>
      <c r="AA275" s="561"/>
      <c r="AB275" s="561"/>
      <c r="AC275" s="561"/>
      <c r="AD275" s="561"/>
      <c r="AE275" s="561"/>
      <c r="AF275" s="561"/>
      <c r="AG275" s="561"/>
      <c r="AH275" s="561"/>
      <c r="AK275" s="561"/>
      <c r="AM275" s="561"/>
      <c r="AN275" s="561"/>
      <c r="AO275" s="561"/>
      <c r="AP275" s="561"/>
      <c r="AQ275" s="561"/>
      <c r="AR275" s="561"/>
      <c r="AS275" s="561"/>
      <c r="AT275" s="561"/>
      <c r="AV275" s="561"/>
      <c r="AW275" s="561"/>
      <c r="AX275" s="561"/>
      <c r="AY275" s="561"/>
      <c r="AZ275" s="561"/>
      <c r="BA275" s="561"/>
      <c r="BB275" s="561"/>
      <c r="BC275" s="561"/>
      <c r="BD275" s="561"/>
      <c r="BE275" s="561"/>
      <c r="BF275" s="561"/>
      <c r="BG275" s="561"/>
      <c r="BH275" s="561"/>
      <c r="BI275" s="561"/>
      <c r="BJ275" s="561"/>
      <c r="BK275" s="561"/>
      <c r="BL275" s="561"/>
      <c r="BM275" s="561"/>
      <c r="BN275" s="561"/>
      <c r="BO275" s="561"/>
      <c r="BP275" s="561"/>
      <c r="BQ275" s="561"/>
      <c r="BR275" s="561"/>
      <c r="BS275" s="561"/>
    </row>
    <row r="276" spans="1:71">
      <c r="A276" s="561"/>
      <c r="E276" s="561"/>
      <c r="H276" s="561"/>
      <c r="Q276" s="561"/>
      <c r="R276" s="561"/>
      <c r="S276" s="561"/>
      <c r="T276" s="561"/>
      <c r="U276" s="561"/>
      <c r="V276" s="561"/>
      <c r="Y276" s="561"/>
      <c r="Z276" s="561"/>
      <c r="AA276" s="561"/>
      <c r="AB276" s="561"/>
      <c r="AC276" s="561"/>
      <c r="AD276" s="561"/>
      <c r="AE276" s="561"/>
      <c r="AF276" s="561"/>
      <c r="AG276" s="561"/>
      <c r="AH276" s="561"/>
      <c r="AK276" s="561"/>
      <c r="AM276" s="561"/>
      <c r="AN276" s="561"/>
      <c r="AO276" s="561"/>
      <c r="AP276" s="561"/>
      <c r="AQ276" s="561"/>
      <c r="AR276" s="561"/>
      <c r="AS276" s="561"/>
      <c r="AT276" s="561"/>
      <c r="AV276" s="561"/>
      <c r="AW276" s="561"/>
      <c r="AX276" s="561"/>
      <c r="AY276" s="561"/>
      <c r="AZ276" s="561"/>
      <c r="BA276" s="561"/>
      <c r="BB276" s="561"/>
      <c r="BC276" s="561"/>
      <c r="BD276" s="561"/>
      <c r="BE276" s="561"/>
      <c r="BF276" s="561"/>
      <c r="BG276" s="561"/>
      <c r="BH276" s="561"/>
      <c r="BI276" s="561"/>
      <c r="BJ276" s="561"/>
      <c r="BK276" s="561"/>
      <c r="BL276" s="561"/>
      <c r="BM276" s="561"/>
      <c r="BN276" s="561"/>
      <c r="BO276" s="561"/>
      <c r="BP276" s="561"/>
      <c r="BQ276" s="561"/>
      <c r="BR276" s="561"/>
      <c r="BS276" s="561"/>
    </row>
    <row r="277" spans="1:71">
      <c r="A277" s="561"/>
      <c r="E277" s="561"/>
      <c r="H277" s="561"/>
      <c r="Q277" s="561"/>
      <c r="R277" s="561"/>
      <c r="S277" s="561"/>
      <c r="T277" s="561"/>
      <c r="U277" s="561"/>
      <c r="V277" s="561"/>
      <c r="Y277" s="561"/>
      <c r="Z277" s="561"/>
      <c r="AA277" s="561"/>
      <c r="AB277" s="561"/>
      <c r="AC277" s="561"/>
      <c r="AD277" s="561"/>
      <c r="AE277" s="561"/>
      <c r="AF277" s="561"/>
      <c r="AG277" s="561"/>
      <c r="AH277" s="561"/>
      <c r="AJ277" s="561"/>
      <c r="AK277" s="561"/>
      <c r="AM277" s="561"/>
      <c r="AN277" s="561"/>
      <c r="AO277" s="561"/>
      <c r="AP277" s="561"/>
      <c r="AQ277" s="561"/>
      <c r="AR277" s="561"/>
      <c r="AS277" s="561"/>
      <c r="AT277" s="561"/>
      <c r="AV277" s="561"/>
      <c r="AW277" s="561"/>
      <c r="AX277" s="561"/>
      <c r="AY277" s="561"/>
      <c r="AZ277" s="561"/>
      <c r="BA277" s="561"/>
      <c r="BB277" s="561"/>
      <c r="BC277" s="561"/>
      <c r="BD277" s="561"/>
      <c r="BE277" s="561"/>
      <c r="BF277" s="561"/>
      <c r="BG277" s="561"/>
      <c r="BH277" s="561"/>
      <c r="BI277" s="561"/>
      <c r="BJ277" s="561"/>
      <c r="BK277" s="561"/>
      <c r="BL277" s="561"/>
      <c r="BM277" s="561"/>
      <c r="BN277" s="561"/>
      <c r="BO277" s="561"/>
      <c r="BP277" s="561"/>
      <c r="BQ277" s="561"/>
      <c r="BR277" s="561"/>
      <c r="BS277" s="561"/>
    </row>
    <row r="278" spans="1:71">
      <c r="A278" s="561"/>
      <c r="E278" s="561"/>
      <c r="H278" s="561"/>
    </row>
  </sheetData>
  <autoFilter ref="A22:CD78"/>
  <phoneticPr fontId="55" type="noConversion"/>
  <conditionalFormatting sqref="I1:J13 N20:P21 L1:L13 K96:L224 I14:L14 I97:J254 P87:P260 N87:O253 I18:L21 N23:P40 N44:P86">
    <cfRule type="cellIs" dxfId="751" priority="116" stopIfTrue="1" operator="equal">
      <formula>"U"</formula>
    </cfRule>
    <cfRule type="cellIs" dxfId="750" priority="117" stopIfTrue="1" operator="equal">
      <formula>"O"</formula>
    </cfRule>
  </conditionalFormatting>
  <conditionalFormatting sqref="M23:M40 M44:M253">
    <cfRule type="cellIs" dxfId="749" priority="118" stopIfTrue="1" operator="equal">
      <formula>"W"</formula>
    </cfRule>
    <cfRule type="cellIs" dxfId="748" priority="119" stopIfTrue="1" operator="equal">
      <formula>"D"</formula>
    </cfRule>
  </conditionalFormatting>
  <conditionalFormatting sqref="AL23:AL253">
    <cfRule type="cellIs" dxfId="747" priority="120" stopIfTrue="1" operator="notEqual">
      <formula>11</formula>
    </cfRule>
    <cfRule type="cellIs" dxfId="746" priority="121" stopIfTrue="1" operator="between">
      <formula>0</formula>
      <formula>20</formula>
    </cfRule>
  </conditionalFormatting>
  <conditionalFormatting sqref="AK22:AK184">
    <cfRule type="cellIs" dxfId="745" priority="110" stopIfTrue="1" operator="notEqual">
      <formula>0</formula>
    </cfRule>
    <cfRule type="cellIs" dxfId="744" priority="111" stopIfTrue="1" operator="between">
      <formula>0</formula>
      <formula>20</formula>
    </cfRule>
  </conditionalFormatting>
  <conditionalFormatting sqref="AJ22:AJ108">
    <cfRule type="cellIs" dxfId="743" priority="109" operator="equal">
      <formula>"T"</formula>
    </cfRule>
  </conditionalFormatting>
  <conditionalFormatting sqref="T96">
    <cfRule type="cellIs" dxfId="742" priority="108" operator="lessThan">
      <formula>0</formula>
    </cfRule>
  </conditionalFormatting>
  <conditionalFormatting sqref="K92:L92">
    <cfRule type="cellIs" dxfId="741" priority="106" stopIfTrue="1" operator="equal">
      <formula>"U"</formula>
    </cfRule>
    <cfRule type="cellIs" dxfId="740" priority="107" stopIfTrue="1" operator="equal">
      <formula>"O"</formula>
    </cfRule>
  </conditionalFormatting>
  <conditionalFormatting sqref="K28">
    <cfRule type="cellIs" dxfId="739" priority="104" stopIfTrue="1" operator="equal">
      <formula>"U"</formula>
    </cfRule>
    <cfRule type="cellIs" dxfId="738" priority="105" stopIfTrue="1" operator="equal">
      <formula>"O"</formula>
    </cfRule>
  </conditionalFormatting>
  <conditionalFormatting sqref="L39:L40">
    <cfRule type="cellIs" dxfId="737" priority="102" stopIfTrue="1" operator="equal">
      <formula>"U"</formula>
    </cfRule>
    <cfRule type="cellIs" dxfId="736" priority="103" stopIfTrue="1" operator="equal">
      <formula>"O"</formula>
    </cfRule>
  </conditionalFormatting>
  <conditionalFormatting sqref="K45:K46">
    <cfRule type="cellIs" dxfId="735" priority="100" stopIfTrue="1" operator="equal">
      <formula>"U"</formula>
    </cfRule>
    <cfRule type="cellIs" dxfId="734" priority="101" stopIfTrue="1" operator="equal">
      <formula>"O"</formula>
    </cfRule>
  </conditionalFormatting>
  <conditionalFormatting sqref="K56:K57">
    <cfRule type="cellIs" dxfId="733" priority="98" stopIfTrue="1" operator="equal">
      <formula>"U"</formula>
    </cfRule>
    <cfRule type="cellIs" dxfId="732" priority="99" stopIfTrue="1" operator="equal">
      <formula>"O"</formula>
    </cfRule>
  </conditionalFormatting>
  <conditionalFormatting sqref="L56:L57">
    <cfRule type="cellIs" dxfId="731" priority="96" stopIfTrue="1" operator="equal">
      <formula>"U"</formula>
    </cfRule>
    <cfRule type="cellIs" dxfId="730" priority="97" stopIfTrue="1" operator="equal">
      <formula>"O"</formula>
    </cfRule>
  </conditionalFormatting>
  <conditionalFormatting sqref="B53:J53 H80:I81 A79:H81 A82:J134 A23:J40 B43:G43 I43 B48:J49 A44:J47 B61:I62 A50:J52 A54:J60 A63:J78">
    <cfRule type="expression" dxfId="729" priority="95">
      <formula>"J24=""J1L"""</formula>
    </cfRule>
  </conditionalFormatting>
  <conditionalFormatting sqref="K39:K40">
    <cfRule type="cellIs" dxfId="728" priority="89" stopIfTrue="1" operator="equal">
      <formula>"U"</formula>
    </cfRule>
    <cfRule type="cellIs" dxfId="727" priority="90" stopIfTrue="1" operator="equal">
      <formula>"O"</formula>
    </cfRule>
  </conditionalFormatting>
  <conditionalFormatting sqref="L89">
    <cfRule type="cellIs" dxfId="726" priority="72" stopIfTrue="1" operator="equal">
      <formula>"U"</formula>
    </cfRule>
    <cfRule type="cellIs" dxfId="725" priority="73" stopIfTrue="1" operator="equal">
      <formula>"O"</formula>
    </cfRule>
  </conditionalFormatting>
  <conditionalFormatting sqref="BB23 BB25:BB63 BQ23:BV73 BL74:BV121 BL23:BO73 BC23:BC63 BB64:BC73 AU23:BA73 AU74:BC121 BD23:BK121 AM23:AT121">
    <cfRule type="expression" dxfId="724" priority="63">
      <formula>OR(AM23="b",AM23="inj",AM23="??",AM23="ban",AM23="INT")</formula>
    </cfRule>
  </conditionalFormatting>
  <conditionalFormatting sqref="N41:P43">
    <cfRule type="cellIs" dxfId="723" priority="57" stopIfTrue="1" operator="equal">
      <formula>"U"</formula>
    </cfRule>
    <cfRule type="cellIs" dxfId="722" priority="58" stopIfTrue="1" operator="equal">
      <formula>"O"</formula>
    </cfRule>
  </conditionalFormatting>
  <conditionalFormatting sqref="M41:M43">
    <cfRule type="cellIs" dxfId="721" priority="59" stopIfTrue="1" operator="equal">
      <formula>"W"</formula>
    </cfRule>
    <cfRule type="cellIs" dxfId="720" priority="60" stopIfTrue="1" operator="equal">
      <formula>"D"</formula>
    </cfRule>
  </conditionalFormatting>
  <conditionalFormatting sqref="L41:L42">
    <cfRule type="cellIs" dxfId="719" priority="52" stopIfTrue="1" operator="equal">
      <formula>"U"</formula>
    </cfRule>
    <cfRule type="cellIs" dxfId="718" priority="53" stopIfTrue="1" operator="equal">
      <formula>"O"</formula>
    </cfRule>
  </conditionalFormatting>
  <conditionalFormatting sqref="A41:J41 A42:I42">
    <cfRule type="expression" dxfId="717" priority="51">
      <formula>"J24=""J1L"""</formula>
    </cfRule>
  </conditionalFormatting>
  <conditionalFormatting sqref="K41:K42">
    <cfRule type="cellIs" dxfId="716" priority="49" stopIfTrue="1" operator="equal">
      <formula>"U"</formula>
    </cfRule>
    <cfRule type="cellIs" dxfId="715" priority="50" stopIfTrue="1" operator="equal">
      <formula>"O"</formula>
    </cfRule>
  </conditionalFormatting>
  <conditionalFormatting sqref="A48:A49">
    <cfRule type="expression" dxfId="714" priority="45">
      <formula>"J24=""J1L"""</formula>
    </cfRule>
  </conditionalFormatting>
  <conditionalFormatting sqref="A53">
    <cfRule type="expression" dxfId="713" priority="44">
      <formula>"J24=""J1L"""</formula>
    </cfRule>
  </conditionalFormatting>
  <conditionalFormatting sqref="I79">
    <cfRule type="expression" dxfId="712" priority="39">
      <formula>"J24=""J1L"""</formula>
    </cfRule>
  </conditionalFormatting>
  <conditionalFormatting sqref="J79:J81">
    <cfRule type="expression" dxfId="711" priority="38">
      <formula>"J24=""J1L"""</formula>
    </cfRule>
  </conditionalFormatting>
  <conditionalFormatting sqref="BB24">
    <cfRule type="expression" dxfId="710" priority="35">
      <formula>OR(BB24="b",BB24="inj",BB24="??",BB24="ban",BB24="INT")</formula>
    </cfRule>
  </conditionalFormatting>
  <conditionalFormatting sqref="BR16 AM16:BP16">
    <cfRule type="top10" dxfId="709" priority="369" stopIfTrue="1" rank="5"/>
  </conditionalFormatting>
  <conditionalFormatting sqref="BR15 AM15:BP15">
    <cfRule type="top10" dxfId="708" priority="371" rank="11"/>
  </conditionalFormatting>
  <conditionalFormatting sqref="BR17 AM17:BP17">
    <cfRule type="top10" dxfId="707" priority="373" stopIfTrue="1" rank="5"/>
  </conditionalFormatting>
  <conditionalFormatting sqref="BR14 AM14:BP14">
    <cfRule type="top10" dxfId="706" priority="375" rank="11"/>
  </conditionalFormatting>
  <conditionalFormatting sqref="BR19 AM19:BO19">
    <cfRule type="expression" dxfId="705" priority="30">
      <formula>OR(AM19="A",AM19="CF",AM19="SS",AM19="ST",AM19="AF",AM19="RW",AM19="LW")</formula>
    </cfRule>
    <cfRule type="expression" dxfId="704" priority="31">
      <formula>OR(AM19="M",AM19="CM",AM19="LM",AM19="RM",AM19="DM",AM19="AM")</formula>
    </cfRule>
    <cfRule type="expression" dxfId="703" priority="32">
      <formula>OR(AM19="D",AM19="CB",AM19="LB",AM19="RB")</formula>
    </cfRule>
    <cfRule type="expression" dxfId="702" priority="33">
      <formula>OR(AM19="G",AM19="GK")</formula>
    </cfRule>
  </conditionalFormatting>
  <conditionalFormatting sqref="BR19 AM19:BO19">
    <cfRule type="expression" dxfId="701" priority="26">
      <formula>OR(AM19="A",AM19="CF",AM19="SS",AM19="ST",AM19="RW",AM19="LW")</formula>
    </cfRule>
    <cfRule type="expression" dxfId="700" priority="27">
      <formula>OR(AM19="M",AM19="CM",AM19="LM",AM19="RM",AM19="DM",AM19="AM")</formula>
    </cfRule>
    <cfRule type="expression" dxfId="699" priority="28">
      <formula>OR(AM19="D",AM19="CB",AM19="LB",AM19="RB")</formula>
    </cfRule>
    <cfRule type="expression" dxfId="698" priority="29">
      <formula>OR(AM19="G",AM19="GK")</formula>
    </cfRule>
  </conditionalFormatting>
  <conditionalFormatting sqref="J42">
    <cfRule type="expression" dxfId="697" priority="25">
      <formula>"J24=""J1L"""</formula>
    </cfRule>
  </conditionalFormatting>
  <conditionalFormatting sqref="A43">
    <cfRule type="expression" dxfId="696" priority="24">
      <formula>"J24=""J1L"""</formula>
    </cfRule>
  </conditionalFormatting>
  <conditionalFormatting sqref="H43">
    <cfRule type="expression" dxfId="695" priority="23">
      <formula>"J24=""J1L"""</formula>
    </cfRule>
  </conditionalFormatting>
  <conditionalFormatting sqref="J43">
    <cfRule type="expression" dxfId="694" priority="22">
      <formula>"J24=""J1L"""</formula>
    </cfRule>
  </conditionalFormatting>
  <conditionalFormatting sqref="BP23:BP73">
    <cfRule type="expression" dxfId="693" priority="17">
      <formula>OR(BP23="b",BP23="inj",BP23="??",BP23="ban",BP23="INT")</formula>
    </cfRule>
  </conditionalFormatting>
  <conditionalFormatting sqref="BP19">
    <cfRule type="expression" dxfId="692" priority="13">
      <formula>OR(BP19="A",BP19="CF",BP19="SS",BP19="ST",BP19="AF",BP19="RW",BP19="LW")</formula>
    </cfRule>
    <cfRule type="expression" dxfId="691" priority="14">
      <formula>OR(BP19="M",BP19="CM",BP19="LM",BP19="RM",BP19="DM",BP19="AM")</formula>
    </cfRule>
    <cfRule type="expression" dxfId="690" priority="15">
      <formula>OR(BP19="D",BP19="CB",BP19="LB",BP19="RB")</formula>
    </cfRule>
    <cfRule type="expression" dxfId="689" priority="16">
      <formula>OR(BP19="G",BP19="GK")</formula>
    </cfRule>
  </conditionalFormatting>
  <conditionalFormatting sqref="BP19">
    <cfRule type="expression" dxfId="688" priority="9">
      <formula>OR(BP19="A",BP19="CF",BP19="SS",BP19="ST",BP19="RW",BP19="LW")</formula>
    </cfRule>
    <cfRule type="expression" dxfId="687" priority="10">
      <formula>OR(BP19="M",BP19="CM",BP19="LM",BP19="RM",BP19="DM",BP19="AM")</formula>
    </cfRule>
    <cfRule type="expression" dxfId="686" priority="11">
      <formula>OR(BP19="D",BP19="CB",BP19="LB",BP19="RB")</formula>
    </cfRule>
    <cfRule type="expression" dxfId="685" priority="12">
      <formula>OR(BP19="G",BP19="GK")</formula>
    </cfRule>
  </conditionalFormatting>
  <conditionalFormatting sqref="K49">
    <cfRule type="expression" dxfId="684" priority="4">
      <formula>OR(K49="b",K49="inj",K49="??",K49="ban",K49="INT")</formula>
    </cfRule>
  </conditionalFormatting>
  <conditionalFormatting sqref="J61:J62">
    <cfRule type="expression" dxfId="683" priority="3">
      <formula>"J24=""J1L"""</formula>
    </cfRule>
  </conditionalFormatting>
  <conditionalFormatting sqref="A61:A62">
    <cfRule type="expression" dxfId="682" priority="2">
      <formula>"J24=""J1L"""</formula>
    </cfRule>
  </conditionalFormatting>
  <conditionalFormatting sqref="L72">
    <cfRule type="expression" dxfId="681" priority="1">
      <formula>OR(L72="b",L72="inj",L72="??",L72="ban",L72="INT")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$J23:$J208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CI261"/>
  <sheetViews>
    <sheetView zoomScale="85" zoomScaleNormal="85" workbookViewId="0">
      <pane xSplit="38" ySplit="22" topLeftCell="AM47" activePane="bottomRight" state="frozen"/>
      <selection activeCell="BC70" sqref="BC70"/>
      <selection pane="topRight" activeCell="BC70" sqref="BC70"/>
      <selection pane="bottomLeft" activeCell="BC70" sqref="BC70"/>
      <selection pane="bottomRight" activeCell="BJ69" sqref="BJ69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7" width="3.85546875" style="562" customWidth="1"/>
    <col min="48" max="48" width="3.85546875" style="561" customWidth="1"/>
    <col min="49" max="57" width="3.85546875" style="562" customWidth="1"/>
    <col min="58" max="58" width="3.85546875" style="561" customWidth="1"/>
    <col min="59" max="66" width="3.85546875" style="562" customWidth="1"/>
    <col min="67" max="69" width="3.85546875" style="561" customWidth="1"/>
    <col min="70" max="71" width="3.85546875" style="562" customWidth="1"/>
    <col min="72" max="72" width="3.85546875" style="561" customWidth="1"/>
    <col min="73" max="75" width="3.85546875" style="562" customWidth="1"/>
    <col min="76" max="106" width="3.85546875" style="561" customWidth="1"/>
    <col min="107" max="16384" width="9.140625" style="561"/>
  </cols>
  <sheetData>
    <row r="1" spans="1:75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シュミット　ダニエル</v>
      </c>
      <c r="AN1" s="558"/>
      <c r="AO1" s="558"/>
      <c r="AP1" s="558" t="str">
        <f>AP21</f>
        <v>大岩　一貴</v>
      </c>
      <c r="AQ1" s="558" t="str">
        <f>AQ21</f>
        <v>中野　嘉大</v>
      </c>
      <c r="AR1" s="558" t="str">
        <f>AR21</f>
        <v>富田　晋伍</v>
      </c>
      <c r="AS1" s="558"/>
      <c r="AT1" s="558"/>
      <c r="AU1" s="558" t="str">
        <f>AU21</f>
        <v>奥埜　博亮</v>
      </c>
      <c r="AW1" s="558"/>
      <c r="AX1" s="558"/>
      <c r="AY1" s="558"/>
      <c r="AZ1" s="558"/>
      <c r="BA1" s="558"/>
      <c r="BB1" s="558" t="str">
        <f>BB21</f>
        <v>関　憲太郎</v>
      </c>
      <c r="BC1" s="558" t="str">
        <f>BC21</f>
        <v>石川　慧</v>
      </c>
      <c r="BD1" s="558"/>
      <c r="BE1" s="558"/>
      <c r="BF1" s="565" t="str">
        <f>BF21</f>
        <v>椎橋　慧也</v>
      </c>
      <c r="BG1" s="558" t="str">
        <f>BG21</f>
        <v>永戸　勝也</v>
      </c>
      <c r="BH1" s="558" t="str">
        <f>BH21</f>
        <v>蜂須賀　孝治</v>
      </c>
      <c r="BI1" s="558"/>
      <c r="BJ1" s="558" t="str">
        <f>BJ21</f>
        <v>差波　優人</v>
      </c>
      <c r="BK1" s="558"/>
      <c r="BL1" s="558"/>
      <c r="BM1" s="558" t="str">
        <f>BM21</f>
        <v>梁　勇基</v>
      </c>
      <c r="BN1" s="558" t="str">
        <f>BN21</f>
        <v>金久保　順</v>
      </c>
      <c r="BP1" s="565" t="str">
        <f>BP21</f>
        <v>野沢　拓也</v>
      </c>
      <c r="BR1" s="558" t="str">
        <f>BR21</f>
        <v>平山　相太</v>
      </c>
      <c r="BS1" s="558"/>
      <c r="BU1" s="558" t="str">
        <f>BU21</f>
        <v>常田　克人</v>
      </c>
      <c r="BV1" s="558" t="str">
        <f>BV21</f>
        <v>石川　直樹</v>
      </c>
      <c r="BW1" s="558"/>
    </row>
    <row r="2" spans="1:75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SUM(IF(M$23:M$191="",0,1)*IF(ISBLANK($R$1),1,IF($J$23:$J$191=$R$1,1,0)))</f>
        <v>45</v>
      </c>
      <c r="AM2" s="555">
        <f t="array" ref="AM2">SUM(IF(ISBLANK(AM$70:AM$191),0,IF(AM$70:AM$191="susp",0,1))*IF(ISBLANK($R$1),1,IF($J$23:$J$191=$R$1,1,0)))</f>
        <v>0</v>
      </c>
      <c r="AN2" s="555"/>
      <c r="AO2" s="555"/>
      <c r="AP2" s="555">
        <f t="array" ref="AP2">SUM(IF(ISBLANK(AP$70:AP$191),0,IF(AP$70:AP$191="susp",0,1))*IF(ISBLANK($R$1),1,IF($J$23:$J$191=$R$1,1,0)))</f>
        <v>0</v>
      </c>
      <c r="AQ2" s="555">
        <f t="array" ref="AQ2">SUM(IF(ISBLANK(AQ$70:AQ$191),0,IF(AQ$70:AQ$191="susp",0,1))*IF(ISBLANK($R$1),1,IF($J$23:$J$191=$R$1,1,0)))</f>
        <v>0</v>
      </c>
      <c r="AR2" s="555">
        <f t="array" ref="AR2">SUM(IF(ISBLANK(AR$70:AR$191),0,IF(AR$70:AR$191="susp",0,1))*IF(ISBLANK($R$1),1,IF($J$23:$J$191=$R$1,1,0)))</f>
        <v>0</v>
      </c>
      <c r="AS2" s="555"/>
      <c r="AT2" s="555"/>
      <c r="AU2" s="555">
        <f t="array" ref="AU2">SUM(IF(ISBLANK(AU$70:AU$191),0,IF(AU$70:AU$191="susp",0,1))*IF(ISBLANK($R$1),1,IF($J$23:$J$191=$R$1,1,0)))</f>
        <v>0</v>
      </c>
      <c r="AW2" s="555"/>
      <c r="AX2" s="555"/>
      <c r="AY2" s="555"/>
      <c r="AZ2" s="555"/>
      <c r="BA2" s="555"/>
      <c r="BB2" s="555">
        <f t="array" ref="BB2">SUM(IF(ISBLANK(BB$70:BB$191),0,IF(BB$70:BB$191="susp",0,1))*IF(ISBLANK($R$1),1,IF($J$23:$J$191=$R$1,1,0)))</f>
        <v>0</v>
      </c>
      <c r="BC2" s="555">
        <f t="array" ref="BC2">SUM(IF(ISBLANK(BC$70:BC$191),0,IF(BC$70:BC$191="susp",0,1))*IF(ISBLANK($R$1),1,IF($J$23:$J$191=$R$1,1,0)))</f>
        <v>0</v>
      </c>
      <c r="BD2" s="555"/>
      <c r="BE2" s="555"/>
      <c r="BF2" s="565">
        <f t="array" ref="BF2">SUM(IF(ISBLANK(BF$70:BF$191),0,IF(BF$70:BF$191="susp",0,1))*IF(ISBLANK($R$1),1,IF($J$23:$J$191=$R$1,1,0)))</f>
        <v>0</v>
      </c>
      <c r="BG2" s="555">
        <f t="array" ref="BG2">SUM(IF(ISBLANK(BG$70:BG$191),0,IF(BG$70:BG$191="susp",0,1))*IF(ISBLANK($R$1),1,IF($J$23:$J$191=$R$1,1,0)))</f>
        <v>0</v>
      </c>
      <c r="BH2" s="555">
        <f t="array" ref="BH2">SUM(IF(ISBLANK(BH$70:BH$191),0,IF(BH$70:BH$191="susp",0,1))*IF(ISBLANK($R$1),1,IF($J$23:$J$191=$R$1,1,0)))</f>
        <v>0</v>
      </c>
      <c r="BI2" s="555"/>
      <c r="BJ2" s="555">
        <f t="array" ref="BJ2">SUM(IF(ISBLANK(BJ$70:BJ$191),0,IF(BJ$70:BJ$191="susp",0,1))*IF(ISBLANK($R$1),1,IF($J$23:$J$191=$R$1,1,0)))</f>
        <v>0</v>
      </c>
      <c r="BK2" s="555"/>
      <c r="BL2" s="555"/>
      <c r="BM2" s="555">
        <f t="array" ref="BM2">SUM(IF(ISBLANK(BM$70:BM$191),0,IF(BM$70:BM$191="susp",0,1))*IF(ISBLANK($R$1),1,IF($J$23:$J$191=$R$1,1,0)))</f>
        <v>0</v>
      </c>
      <c r="BN2" s="555">
        <f t="array" ref="BN2">SUM(IF(ISBLANK(BN$70:BN$191),0,IF(BN$70:BN$191="susp",0,1))*IF(ISBLANK($R$1),1,IF($J$23:$J$191=$R$1,1,0)))</f>
        <v>0</v>
      </c>
      <c r="BP2" s="565">
        <f t="array" ref="BP2">SUM(IF(ISBLANK(BP$70:BP$191),0,IF(BP$70:BP$191="susp",0,1))*IF(ISBLANK($R$1),1,IF($J$23:$J$191=$R$1,1,0)))</f>
        <v>0</v>
      </c>
      <c r="BR2" s="555">
        <f t="array" ref="BR2">SUM(IF(ISBLANK(BR$70:BR$191),0,IF(BR$70:BR$191="susp",0,1))*IF(ISBLANK($R$1),1,IF($J$23:$J$191=$R$1,1,0)))</f>
        <v>0</v>
      </c>
      <c r="BS2" s="555"/>
      <c r="BU2" s="555">
        <f t="array" ref="BU2">SUM(IF(ISBLANK(BU$70:BU$191),0,IF(BU$70:BU$191="susp",0,1))*IF(ISBLANK($R$1),1,IF($J$23:$J$191=$R$1,1,0)))</f>
        <v>0</v>
      </c>
      <c r="BV2" s="555">
        <f t="array" ref="BV2">SUM(IF(ISBLANK(BV$70:BV$191),0,IF(BV$70:BV$191="susp",0,1))*IF(ISBLANK($R$1),1,IF($J$23:$J$191=$R$1,1,0)))</f>
        <v>0</v>
      </c>
      <c r="BW2" s="555"/>
    </row>
    <row r="3" spans="1:75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SUM(IF(M$23:M$191="W",1,0)*IF(ISBLANK($R$1),1,IF($J$23:$J$191=$R$1,1,0)))</f>
        <v>17</v>
      </c>
      <c r="AM3" s="555" t="e">
        <f t="array" ref="AM3">SUM(IF(ISTEXT(AM$70:AM$191),1,0)*IF(($M$23:$M$191)="W",1,0)*IF(ISBLANK($R$1),1,IF($J$23:$J$191=$R$1,1,0)))</f>
        <v>#N/A</v>
      </c>
      <c r="AN3" s="555"/>
      <c r="AO3" s="555"/>
      <c r="AP3" s="555" t="e">
        <f t="array" ref="AP3">SUM(IF(ISTEXT(AP$70:AP$191),1,0)*IF(($M$23:$M$191)="W",1,0)*IF(ISBLANK($R$1),1,IF($J$23:$J$191=$R$1,1,0)))</f>
        <v>#N/A</v>
      </c>
      <c r="AQ3" s="555" t="e">
        <f t="array" ref="AQ3">SUM(IF(ISTEXT(AQ$70:AQ$191),1,0)*IF(($M$23:$M$191)="W",1,0)*IF(ISBLANK($R$1),1,IF($J$23:$J$191=$R$1,1,0)))</f>
        <v>#N/A</v>
      </c>
      <c r="AR3" s="555" t="e">
        <f t="array" ref="AR3">SUM(IF(ISTEXT(AR$70:AR$191),1,0)*IF(($M$23:$M$191)="W",1,0)*IF(ISBLANK($R$1),1,IF($J$23:$J$191=$R$1,1,0)))</f>
        <v>#N/A</v>
      </c>
      <c r="AS3" s="555"/>
      <c r="AT3" s="555"/>
      <c r="AU3" s="555" t="e">
        <f t="array" ref="AU3">SUM(IF(ISTEXT(AU$70:AU$191),1,0)*IF(($M$23:$M$191)="W",1,0)*IF(ISBLANK($R$1),1,IF($J$23:$J$191=$R$1,1,0)))</f>
        <v>#N/A</v>
      </c>
      <c r="AW3" s="555"/>
      <c r="AX3" s="555"/>
      <c r="AY3" s="555"/>
      <c r="AZ3" s="555"/>
      <c r="BA3" s="555"/>
      <c r="BB3" s="555" t="e">
        <f t="array" ref="BB3">SUM(IF(ISTEXT(BB$70:BB$191),1,0)*IF(($M$23:$M$191)="W",1,0)*IF(ISBLANK($R$1),1,IF($J$23:$J$191=$R$1,1,0)))</f>
        <v>#N/A</v>
      </c>
      <c r="BC3" s="555" t="e">
        <f t="array" ref="BC3">SUM(IF(ISTEXT(BC$70:BC$191),1,0)*IF(($M$23:$M$191)="W",1,0)*IF(ISBLANK($R$1),1,IF($J$23:$J$191=$R$1,1,0)))</f>
        <v>#N/A</v>
      </c>
      <c r="BD3" s="555"/>
      <c r="BE3" s="555"/>
      <c r="BF3" s="565" t="e">
        <f t="array" ref="BF3">SUM(IF(ISTEXT(BF$70:BF$191),1,0)*IF(($M$23:$M$191)="W",1,0)*IF(ISBLANK($R$1),1,IF($J$23:$J$191=$R$1,1,0)))</f>
        <v>#N/A</v>
      </c>
      <c r="BG3" s="555" t="e">
        <f t="array" ref="BG3">SUM(IF(ISTEXT(BG$70:BG$191),1,0)*IF(($M$23:$M$191)="W",1,0)*IF(ISBLANK($R$1),1,IF($J$23:$J$191=$R$1,1,0)))</f>
        <v>#N/A</v>
      </c>
      <c r="BH3" s="555" t="e">
        <f t="array" ref="BH3">SUM(IF(ISTEXT(BH$70:BH$191),1,0)*IF(($M$23:$M$191)="W",1,0)*IF(ISBLANK($R$1),1,IF($J$23:$J$191=$R$1,1,0)))</f>
        <v>#N/A</v>
      </c>
      <c r="BI3" s="555"/>
      <c r="BJ3" s="555" t="e">
        <f t="array" ref="BJ3">SUM(IF(ISTEXT(BJ$70:BJ$191),1,0)*IF(($M$23:$M$191)="W",1,0)*IF(ISBLANK($R$1),1,IF($J$23:$J$191=$R$1,1,0)))</f>
        <v>#N/A</v>
      </c>
      <c r="BK3" s="555"/>
      <c r="BL3" s="555"/>
      <c r="BM3" s="555" t="e">
        <f t="array" ref="BM3">SUM(IF(ISTEXT(BM$70:BM$191),1,0)*IF(($M$23:$M$191)="W",1,0)*IF(ISBLANK($R$1),1,IF($J$23:$J$191=$R$1,1,0)))</f>
        <v>#N/A</v>
      </c>
      <c r="BN3" s="555" t="e">
        <f t="array" ref="BN3">SUM(IF(ISTEXT(BN$70:BN$191),1,0)*IF(($M$23:$M$191)="W",1,0)*IF(ISBLANK($R$1),1,IF($J$23:$J$191=$R$1,1,0)))</f>
        <v>#N/A</v>
      </c>
      <c r="BP3" s="565" t="e">
        <f t="array" ref="BP3">SUM(IF(ISTEXT(BP$70:BP$191),1,0)*IF(($M$23:$M$191)="W",1,0)*IF(ISBLANK($R$1),1,IF($J$23:$J$191=$R$1,1,0)))</f>
        <v>#N/A</v>
      </c>
      <c r="BR3" s="555" t="e">
        <f t="array" ref="BR3">SUM(IF(ISTEXT(BR$70:BR$191),1,0)*IF(($M$23:$M$191)="W",1,0)*IF(ISBLANK($R$1),1,IF($J$23:$J$191=$R$1,1,0)))</f>
        <v>#N/A</v>
      </c>
      <c r="BS3" s="555"/>
      <c r="BU3" s="555" t="e">
        <f t="array" ref="BU3">SUM(IF(ISTEXT(BU$70:BU$191),1,0)*IF(($M$23:$M$191)="W",1,0)*IF(ISBLANK($R$1),1,IF($J$23:$J$191=$R$1,1,0)))</f>
        <v>#N/A</v>
      </c>
      <c r="BV3" s="555" t="e">
        <f t="array" ref="BV3">SUM(IF(ISTEXT(BV$70:BV$191),1,0)*IF(($M$23:$M$191)="W",1,0)*IF(ISBLANK($R$1),1,IF($J$23:$J$191=$R$1,1,0)))</f>
        <v>#N/A</v>
      </c>
      <c r="BW3" s="555"/>
    </row>
    <row r="4" spans="1:75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SUM(IF(M$23:M$191="D",1,0)*IF(ISBLANK($R$1),1,IF($J$23:$J$191=$R$1,1,0)))</f>
        <v>9</v>
      </c>
      <c r="AM4" s="555" t="e">
        <f t="array" ref="AM4">SUM(IF(ISTEXT(AM$70:AM$191),1,0)*IF(($M$23:$M$191)="D",1,0)*IF(ISBLANK($R$1),1,IF($J$23:$J$191=$R$1,1,0)))</f>
        <v>#N/A</v>
      </c>
      <c r="AN4" s="555"/>
      <c r="AO4" s="555"/>
      <c r="AP4" s="555" t="e">
        <f t="array" ref="AP4">SUM(IF(ISTEXT(AP$70:AP$191),1,0)*IF(($M$23:$M$191)="D",1,0)*IF(ISBLANK($R$1),1,IF($J$23:$J$191=$R$1,1,0)))</f>
        <v>#N/A</v>
      </c>
      <c r="AQ4" s="555" t="e">
        <f t="array" ref="AQ4">SUM(IF(ISTEXT(AQ$70:AQ$191),1,0)*IF(($M$23:$M$191)="D",1,0)*IF(ISBLANK($R$1),1,IF($J$23:$J$191=$R$1,1,0)))</f>
        <v>#N/A</v>
      </c>
      <c r="AR4" s="555" t="e">
        <f t="array" ref="AR4">SUM(IF(ISTEXT(AR$70:AR$191),1,0)*IF(($M$23:$M$191)="D",1,0)*IF(ISBLANK($R$1),1,IF($J$23:$J$191=$R$1,1,0)))</f>
        <v>#N/A</v>
      </c>
      <c r="AS4" s="555"/>
      <c r="AT4" s="555"/>
      <c r="AU4" s="555" t="e">
        <f t="array" ref="AU4">SUM(IF(ISTEXT(AU$70:AU$191),1,0)*IF(($M$23:$M$191)="D",1,0)*IF(ISBLANK($R$1),1,IF($J$23:$J$191=$R$1,1,0)))</f>
        <v>#N/A</v>
      </c>
      <c r="AW4" s="555"/>
      <c r="AX4" s="555"/>
      <c r="AY4" s="555"/>
      <c r="AZ4" s="555"/>
      <c r="BA4" s="555"/>
      <c r="BB4" s="555" t="e">
        <f t="array" ref="BB4">SUM(IF(ISTEXT(BB$70:BB$191),1,0)*IF(($M$23:$M$191)="D",1,0)*IF(ISBLANK($R$1),1,IF($J$23:$J$191=$R$1,1,0)))</f>
        <v>#N/A</v>
      </c>
      <c r="BC4" s="555" t="e">
        <f t="array" ref="BC4">SUM(IF(ISTEXT(BC$70:BC$191),1,0)*IF(($M$23:$M$191)="D",1,0)*IF(ISBLANK($R$1),1,IF($J$23:$J$191=$R$1,1,0)))</f>
        <v>#N/A</v>
      </c>
      <c r="BD4" s="555"/>
      <c r="BE4" s="555"/>
      <c r="BF4" s="565" t="e">
        <f t="array" ref="BF4">SUM(IF(ISTEXT(BF$70:BF$191),1,0)*IF(($M$23:$M$191)="D",1,0)*IF(ISBLANK($R$1),1,IF($J$23:$J$191=$R$1,1,0)))</f>
        <v>#N/A</v>
      </c>
      <c r="BG4" s="555" t="e">
        <f t="array" ref="BG4">SUM(IF(ISTEXT(BG$70:BG$191),1,0)*IF(($M$23:$M$191)="D",1,0)*IF(ISBLANK($R$1),1,IF($J$23:$J$191=$R$1,1,0)))</f>
        <v>#N/A</v>
      </c>
      <c r="BH4" s="555" t="e">
        <f t="array" ref="BH4">SUM(IF(ISTEXT(BH$70:BH$191),1,0)*IF(($M$23:$M$191)="D",1,0)*IF(ISBLANK($R$1),1,IF($J$23:$J$191=$R$1,1,0)))</f>
        <v>#N/A</v>
      </c>
      <c r="BI4" s="555"/>
      <c r="BJ4" s="555" t="e">
        <f t="array" ref="BJ4">SUM(IF(ISTEXT(BJ$70:BJ$191),1,0)*IF(($M$23:$M$191)="D",1,0)*IF(ISBLANK($R$1),1,IF($J$23:$J$191=$R$1,1,0)))</f>
        <v>#N/A</v>
      </c>
      <c r="BK4" s="555"/>
      <c r="BL4" s="555"/>
      <c r="BM4" s="555" t="e">
        <f t="array" ref="BM4">SUM(IF(ISTEXT(BM$70:BM$191),1,0)*IF(($M$23:$M$191)="D",1,0)*IF(ISBLANK($R$1),1,IF($J$23:$J$191=$R$1,1,0)))</f>
        <v>#N/A</v>
      </c>
      <c r="BN4" s="555" t="e">
        <f t="array" ref="BN4">SUM(IF(ISTEXT(BN$70:BN$191),1,0)*IF(($M$23:$M$191)="D",1,0)*IF(ISBLANK($R$1),1,IF($J$23:$J$191=$R$1,1,0)))</f>
        <v>#N/A</v>
      </c>
      <c r="BP4" s="565" t="e">
        <f t="array" ref="BP4">SUM(IF(ISTEXT(BP$70:BP$191),1,0)*IF(($M$23:$M$191)="D",1,0)*IF(ISBLANK($R$1),1,IF($J$23:$J$191=$R$1,1,0)))</f>
        <v>#N/A</v>
      </c>
      <c r="BR4" s="555" t="e">
        <f t="array" ref="BR4">SUM(IF(ISTEXT(BR$70:BR$191),1,0)*IF(($M$23:$M$191)="D",1,0)*IF(ISBLANK($R$1),1,IF($J$23:$J$191=$R$1,1,0)))</f>
        <v>#N/A</v>
      </c>
      <c r="BS4" s="555"/>
      <c r="BU4" s="555" t="e">
        <f t="array" ref="BU4">SUM(IF(ISTEXT(BU$70:BU$191),1,0)*IF(($M$23:$M$191)="D",1,0)*IF(ISBLANK($R$1),1,IF($J$23:$J$191=$R$1,1,0)))</f>
        <v>#N/A</v>
      </c>
      <c r="BV4" s="555" t="e">
        <f t="array" ref="BV4">SUM(IF(ISTEXT(BV$70:BV$191),1,0)*IF(($M$23:$M$191)="D",1,0)*IF(ISBLANK($R$1),1,IF($J$23:$J$191=$R$1,1,0)))</f>
        <v>#N/A</v>
      </c>
      <c r="BW4" s="555"/>
    </row>
    <row r="5" spans="1:75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SUM(IF(M$23:M$191="L",1,0)*IF(ISBLANK($R$1),1,IF($J$23:$J$191=$R$1,1,0)))</f>
        <v>19</v>
      </c>
      <c r="AM5" s="555" t="e">
        <f t="array" ref="AM5">SUM(IF(ISTEXT(AM$70:AM$191),1,0)*IF(($M$23:$M$191)="L",1,0)*IF(ISBLANK($R$1),1,IF($J$23:$J$191=$R$1,1,0)))</f>
        <v>#N/A</v>
      </c>
      <c r="AN5" s="555"/>
      <c r="AO5" s="555"/>
      <c r="AP5" s="555" t="e">
        <f t="array" ref="AP5">SUM(IF(ISTEXT(AP$70:AP$191),1,0)*IF(($M$23:$M$191)="L",1,0)*IF(ISBLANK($R$1),1,IF($J$23:$J$191=$R$1,1,0)))</f>
        <v>#N/A</v>
      </c>
      <c r="AQ5" s="555" t="e">
        <f t="array" ref="AQ5">SUM(IF(ISTEXT(AQ$70:AQ$191),1,0)*IF(($M$23:$M$191)="L",1,0)*IF(ISBLANK($R$1),1,IF($J$23:$J$191=$R$1,1,0)))</f>
        <v>#N/A</v>
      </c>
      <c r="AR5" s="555" t="e">
        <f t="array" ref="AR5">SUM(IF(ISTEXT(AR$70:AR$191),1,0)*IF(($M$23:$M$191)="L",1,0)*IF(ISBLANK($R$1),1,IF($J$23:$J$191=$R$1,1,0)))</f>
        <v>#N/A</v>
      </c>
      <c r="AS5" s="555"/>
      <c r="AT5" s="555"/>
      <c r="AU5" s="555" t="e">
        <f t="array" ref="AU5">SUM(IF(ISTEXT(AU$70:AU$191),1,0)*IF(($M$23:$M$191)="L",1,0)*IF(ISBLANK($R$1),1,IF($J$23:$J$191=$R$1,1,0)))</f>
        <v>#N/A</v>
      </c>
      <c r="AW5" s="555"/>
      <c r="AX5" s="555"/>
      <c r="AY5" s="555"/>
      <c r="AZ5" s="555"/>
      <c r="BA5" s="555"/>
      <c r="BB5" s="555" t="e">
        <f t="array" ref="BB5">SUM(IF(ISTEXT(BB$70:BB$191),1,0)*IF(($M$23:$M$191)="L",1,0)*IF(ISBLANK($R$1),1,IF($J$23:$J$191=$R$1,1,0)))</f>
        <v>#N/A</v>
      </c>
      <c r="BC5" s="555" t="e">
        <f t="array" ref="BC5">SUM(IF(ISTEXT(BC$70:BC$191),1,0)*IF(($M$23:$M$191)="L",1,0)*IF(ISBLANK($R$1),1,IF($J$23:$J$191=$R$1,1,0)))</f>
        <v>#N/A</v>
      </c>
      <c r="BD5" s="555"/>
      <c r="BE5" s="555"/>
      <c r="BF5" s="565" t="e">
        <f t="array" ref="BF5">SUM(IF(ISTEXT(BF$70:BF$191),1,0)*IF(($M$23:$M$191)="L",1,0)*IF(ISBLANK($R$1),1,IF($J$23:$J$191=$R$1,1,0)))</f>
        <v>#N/A</v>
      </c>
      <c r="BG5" s="555" t="e">
        <f t="array" ref="BG5">SUM(IF(ISTEXT(BG$70:BG$191),1,0)*IF(($M$23:$M$191)="L",1,0)*IF(ISBLANK($R$1),1,IF($J$23:$J$191=$R$1,1,0)))</f>
        <v>#N/A</v>
      </c>
      <c r="BH5" s="555" t="e">
        <f t="array" ref="BH5">SUM(IF(ISTEXT(BH$70:BH$191),1,0)*IF(($M$23:$M$191)="L",1,0)*IF(ISBLANK($R$1),1,IF($J$23:$J$191=$R$1,1,0)))</f>
        <v>#N/A</v>
      </c>
      <c r="BI5" s="555"/>
      <c r="BJ5" s="555" t="e">
        <f t="array" ref="BJ5">SUM(IF(ISTEXT(BJ$70:BJ$191),1,0)*IF(($M$23:$M$191)="L",1,0)*IF(ISBLANK($R$1),1,IF($J$23:$J$191=$R$1,1,0)))</f>
        <v>#N/A</v>
      </c>
      <c r="BK5" s="555"/>
      <c r="BL5" s="555"/>
      <c r="BM5" s="555" t="e">
        <f t="array" ref="BM5">SUM(IF(ISTEXT(BM$70:BM$191),1,0)*IF(($M$23:$M$191)="L",1,0)*IF(ISBLANK($R$1),1,IF($J$23:$J$191=$R$1,1,0)))</f>
        <v>#N/A</v>
      </c>
      <c r="BN5" s="555" t="e">
        <f t="array" ref="BN5">SUM(IF(ISTEXT(BN$70:BN$191),1,0)*IF(($M$23:$M$191)="L",1,0)*IF(ISBLANK($R$1),1,IF($J$23:$J$191=$R$1,1,0)))</f>
        <v>#N/A</v>
      </c>
      <c r="BP5" s="565" t="e">
        <f t="array" ref="BP5">SUM(IF(ISTEXT(BP$70:BP$191),1,0)*IF(($M$23:$M$191)="L",1,0)*IF(ISBLANK($R$1),1,IF($J$23:$J$191=$R$1,1,0)))</f>
        <v>#N/A</v>
      </c>
      <c r="BR5" s="555" t="e">
        <f t="array" ref="BR5">SUM(IF(ISTEXT(BR$70:BR$191),1,0)*IF(($M$23:$M$191)="L",1,0)*IF(ISBLANK($R$1),1,IF($J$23:$J$191=$R$1,1,0)))</f>
        <v>#N/A</v>
      </c>
      <c r="BS5" s="555"/>
      <c r="BU5" s="555" t="e">
        <f t="array" ref="BU5">SUM(IF(ISTEXT(BU$70:BU$191),1,0)*IF(($M$23:$M$191)="L",1,0)*IF(ISBLANK($R$1),1,IF($J$23:$J$191=$R$1,1,0)))</f>
        <v>#N/A</v>
      </c>
      <c r="BV5" s="555" t="e">
        <f t="array" ref="BV5">SUM(IF(ISTEXT(BV$70:BV$191),1,0)*IF(($M$23:$M$191)="L",1,0)*IF(ISBLANK($R$1),1,IF($J$23:$J$191=$R$1,1,0)))</f>
        <v>#N/A</v>
      </c>
      <c r="BW5" s="555"/>
    </row>
    <row r="6" spans="1:75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60</v>
      </c>
      <c r="AM6" s="555" t="e">
        <f>AM$3*3+AM$4</f>
        <v>#N/A</v>
      </c>
      <c r="AN6" s="555"/>
      <c r="AO6" s="555"/>
      <c r="AP6" s="555" t="e">
        <f>AP$3*3+AP$4</f>
        <v>#N/A</v>
      </c>
      <c r="AQ6" s="555" t="e">
        <f>AQ$3*3+AQ$4</f>
        <v>#N/A</v>
      </c>
      <c r="AR6" s="555" t="e">
        <f>AR$3*3+AR$4</f>
        <v>#N/A</v>
      </c>
      <c r="AS6" s="555"/>
      <c r="AT6" s="555"/>
      <c r="AU6" s="555" t="e">
        <f>AU$3*3+AU$4</f>
        <v>#N/A</v>
      </c>
      <c r="AW6" s="555"/>
      <c r="AX6" s="555"/>
      <c r="AY6" s="555"/>
      <c r="AZ6" s="555"/>
      <c r="BA6" s="555"/>
      <c r="BB6" s="555" t="e">
        <f>BB$3*3+BB$4</f>
        <v>#N/A</v>
      </c>
      <c r="BC6" s="555" t="e">
        <f>BC$3*3+BC$4</f>
        <v>#N/A</v>
      </c>
      <c r="BD6" s="555"/>
      <c r="BE6" s="555"/>
      <c r="BF6" s="565" t="e">
        <f>BF$3*3+BF$4</f>
        <v>#N/A</v>
      </c>
      <c r="BG6" s="555" t="e">
        <f>BG$3*3+BG$4</f>
        <v>#N/A</v>
      </c>
      <c r="BH6" s="555" t="e">
        <f>BH$3*3+BH$4</f>
        <v>#N/A</v>
      </c>
      <c r="BI6" s="555"/>
      <c r="BJ6" s="555" t="e">
        <f>BJ$3*3+BJ$4</f>
        <v>#N/A</v>
      </c>
      <c r="BK6" s="555"/>
      <c r="BL6" s="555"/>
      <c r="BM6" s="555" t="e">
        <f>BM$3*3+BM$4</f>
        <v>#N/A</v>
      </c>
      <c r="BN6" s="555" t="e">
        <f>BN$3*3+BN$4</f>
        <v>#N/A</v>
      </c>
      <c r="BP6" s="565" t="e">
        <f>BP$3*3+BP$4</f>
        <v>#N/A</v>
      </c>
      <c r="BR6" s="555" t="e">
        <f>BR$3*3+BR$4</f>
        <v>#N/A</v>
      </c>
      <c r="BS6" s="555"/>
      <c r="BU6" s="555" t="e">
        <f>BU$3*3+BU$4</f>
        <v>#N/A</v>
      </c>
      <c r="BV6" s="555" t="e">
        <f>BV$3*3+BV$4</f>
        <v>#N/A</v>
      </c>
      <c r="BW6" s="555"/>
    </row>
    <row r="7" spans="1:75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1.3333333333333333</v>
      </c>
      <c r="AM7" s="555" t="e">
        <f>AM6/AM2</f>
        <v>#N/A</v>
      </c>
      <c r="AN7" s="555"/>
      <c r="AO7" s="555"/>
      <c r="AP7" s="555" t="e">
        <f>AP6/AP2</f>
        <v>#N/A</v>
      </c>
      <c r="AQ7" s="555" t="e">
        <f>AQ6/AQ2</f>
        <v>#N/A</v>
      </c>
      <c r="AR7" s="555" t="e">
        <f>AR6/AR2</f>
        <v>#N/A</v>
      </c>
      <c r="AS7" s="555"/>
      <c r="AT7" s="555"/>
      <c r="AU7" s="555" t="e">
        <f>AU6/AU2</f>
        <v>#N/A</v>
      </c>
      <c r="AW7" s="555"/>
      <c r="AX7" s="555"/>
      <c r="AY7" s="555"/>
      <c r="AZ7" s="555"/>
      <c r="BA7" s="555"/>
      <c r="BB7" s="555" t="e">
        <f>BB6/BB2</f>
        <v>#N/A</v>
      </c>
      <c r="BC7" s="555" t="e">
        <f>BC6/BC2</f>
        <v>#N/A</v>
      </c>
      <c r="BD7" s="555"/>
      <c r="BE7" s="555"/>
      <c r="BF7" s="565" t="e">
        <f>BF6/BF2</f>
        <v>#N/A</v>
      </c>
      <c r="BG7" s="555" t="e">
        <f>BG6/BG2</f>
        <v>#N/A</v>
      </c>
      <c r="BH7" s="555" t="e">
        <f>BH6/BH2</f>
        <v>#N/A</v>
      </c>
      <c r="BI7" s="555"/>
      <c r="BJ7" s="555" t="e">
        <f>BJ6/BJ2</f>
        <v>#N/A</v>
      </c>
      <c r="BK7" s="555"/>
      <c r="BL7" s="555"/>
      <c r="BM7" s="555" t="e">
        <f>BM6/BM2</f>
        <v>#N/A</v>
      </c>
      <c r="BN7" s="555" t="e">
        <f>BN6/BN2</f>
        <v>#N/A</v>
      </c>
      <c r="BP7" s="565" t="e">
        <f>BP6/BP2</f>
        <v>#N/A</v>
      </c>
      <c r="BR7" s="555" t="e">
        <f>BR6/BR2</f>
        <v>#N/A</v>
      </c>
      <c r="BS7" s="555"/>
      <c r="BU7" s="555" t="e">
        <f>BU6/BU2</f>
        <v>#N/A</v>
      </c>
      <c r="BV7" s="555" t="e">
        <f>BV6/BV2</f>
        <v>#N/A</v>
      </c>
      <c r="BW7" s="555"/>
    </row>
    <row r="8" spans="1:75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SUM(IF(($R$23:$R$191)="",0,$R$23:$R$191)*IF(ISBLANK($R$1),1,IF($J$23:$J$191=$R$1,1,0)))</f>
        <v>0.5</v>
      </c>
      <c r="AM8" s="555" t="e">
        <f t="array" ref="AM8">SUM(IF(ISTEXT(AM$70:AM$191),1,0)*IF(($R$23:$R$191)="",0,$R$23:$R$191)*IF(ISBLANK($R$1),1,IF($J$23:$J$191=$R$1,1,0)))</f>
        <v>#N/A</v>
      </c>
      <c r="AN8" s="555"/>
      <c r="AO8" s="555"/>
      <c r="AP8" s="555" t="e">
        <f t="array" ref="AP8">SUM(IF(ISTEXT(AP$70:AP$191),1,0)*IF(($R$23:$R$191)="",0,$R$23:$R$191)*IF(ISBLANK($R$1),1,IF($J$23:$J$191=$R$1,1,0)))</f>
        <v>#N/A</v>
      </c>
      <c r="AQ8" s="555" t="e">
        <f t="array" ref="AQ8">SUM(IF(ISTEXT(AQ$70:AQ$191),1,0)*IF(($R$23:$R$191)="",0,$R$23:$R$191)*IF(ISBLANK($R$1),1,IF($J$23:$J$191=$R$1,1,0)))</f>
        <v>#N/A</v>
      </c>
      <c r="AR8" s="555" t="e">
        <f t="array" ref="AR8">SUM(IF(ISTEXT(AR$70:AR$191),1,0)*IF(($R$23:$R$191)="",0,$R$23:$R$191)*IF(ISBLANK($R$1),1,IF($J$23:$J$191=$R$1,1,0)))</f>
        <v>#N/A</v>
      </c>
      <c r="AS8" s="555"/>
      <c r="AT8" s="555"/>
      <c r="AU8" s="555" t="e">
        <f t="array" ref="AU8">SUM(IF(ISTEXT(AU$70:AU$191),1,0)*IF(($R$23:$R$191)="",0,$R$23:$R$191)*IF(ISBLANK($R$1),1,IF($J$23:$J$191=$R$1,1,0)))</f>
        <v>#N/A</v>
      </c>
      <c r="AW8" s="555"/>
      <c r="AX8" s="555"/>
      <c r="AY8" s="555"/>
      <c r="AZ8" s="555"/>
      <c r="BA8" s="555"/>
      <c r="BB8" s="555" t="e">
        <f t="array" ref="BB8">SUM(IF(ISTEXT(BB$70:BB$191),1,0)*IF(($R$23:$R$191)="",0,$R$23:$R$191)*IF(ISBLANK($R$1),1,IF($J$23:$J$191=$R$1,1,0)))</f>
        <v>#N/A</v>
      </c>
      <c r="BC8" s="555" t="e">
        <f t="array" ref="BC8">SUM(IF(ISTEXT(BC$70:BC$191),1,0)*IF(($R$23:$R$191)="",0,$R$23:$R$191)*IF(ISBLANK($R$1),1,IF($J$23:$J$191=$R$1,1,0)))</f>
        <v>#N/A</v>
      </c>
      <c r="BD8" s="555"/>
      <c r="BE8" s="555"/>
      <c r="BF8" s="565" t="e">
        <f t="array" ref="BF8">SUM(IF(ISTEXT(BF$70:BF$191),1,0)*IF(($R$23:$R$191)="",0,$R$23:$R$191)*IF(ISBLANK($R$1),1,IF($J$23:$J$191=$R$1,1,0)))</f>
        <v>#N/A</v>
      </c>
      <c r="BG8" s="555" t="e">
        <f t="array" ref="BG8">SUM(IF(ISTEXT(BG$70:BG$191),1,0)*IF(($R$23:$R$191)="",0,$R$23:$R$191)*IF(ISBLANK($R$1),1,IF($J$23:$J$191=$R$1,1,0)))</f>
        <v>#N/A</v>
      </c>
      <c r="BH8" s="555" t="e">
        <f t="array" ref="BH8">SUM(IF(ISTEXT(BH$70:BH$191),1,0)*IF(($R$23:$R$191)="",0,$R$23:$R$191)*IF(ISBLANK($R$1),1,IF($J$23:$J$191=$R$1,1,0)))</f>
        <v>#N/A</v>
      </c>
      <c r="BI8" s="555"/>
      <c r="BJ8" s="555" t="e">
        <f t="array" ref="BJ8">SUM(IF(ISTEXT(BJ$70:BJ$191),1,0)*IF(($R$23:$R$191)="",0,$R$23:$R$191)*IF(ISBLANK($R$1),1,IF($J$23:$J$191=$R$1,1,0)))</f>
        <v>#N/A</v>
      </c>
      <c r="BK8" s="555"/>
      <c r="BL8" s="555"/>
      <c r="BM8" s="555" t="e">
        <f t="array" ref="BM8">SUM(IF(ISTEXT(BM$70:BM$191),1,0)*IF(($R$23:$R$191)="",0,$R$23:$R$191)*IF(ISBLANK($R$1),1,IF($J$23:$J$191=$R$1,1,0)))</f>
        <v>#N/A</v>
      </c>
      <c r="BN8" s="555" t="e">
        <f t="array" ref="BN8">SUM(IF(ISTEXT(BN$70:BN$191),1,0)*IF(($R$23:$R$191)="",0,$R$23:$R$191)*IF(ISBLANK($R$1),1,IF($J$23:$J$191=$R$1,1,0)))</f>
        <v>#N/A</v>
      </c>
      <c r="BP8" s="565" t="e">
        <f t="array" ref="BP8">SUM(IF(ISTEXT(BP$70:BP$191),1,0)*IF(($R$23:$R$191)="",0,$R$23:$R$191)*IF(ISBLANK($R$1),1,IF($J$23:$J$191=$R$1,1,0)))</f>
        <v>#N/A</v>
      </c>
      <c r="BR8" s="555" t="e">
        <f t="array" ref="BR8">SUM(IF(ISTEXT(BR$70:BR$191),1,0)*IF(($R$23:$R$191)="",0,$R$23:$R$191)*IF(ISBLANK($R$1),1,IF($J$23:$J$191=$R$1,1,0)))</f>
        <v>#N/A</v>
      </c>
      <c r="BS8" s="555"/>
      <c r="BU8" s="555" t="e">
        <f t="array" ref="BU8">SUM(IF(ISTEXT(BU$70:BU$191),1,0)*IF(($R$23:$R$191)="",0,$R$23:$R$191)*IF(ISBLANK($R$1),1,IF($J$23:$J$191=$R$1,1,0)))</f>
        <v>#N/A</v>
      </c>
      <c r="BV8" s="555" t="e">
        <f t="array" ref="BV8">SUM(IF(ISTEXT(BV$70:BV$191),1,0)*IF(($R$23:$R$191)="",0,$R$23:$R$191)*IF(ISBLANK($R$1),1,IF($J$23:$J$191=$R$1,1,0)))</f>
        <v>#N/A</v>
      </c>
      <c r="BW8" s="555"/>
    </row>
    <row r="9" spans="1:75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1.1111111111111112E-2</v>
      </c>
      <c r="AM9" s="555" t="e">
        <f>AM8/AM2</f>
        <v>#N/A</v>
      </c>
      <c r="AN9" s="555"/>
      <c r="AO9" s="555"/>
      <c r="AP9" s="555" t="e">
        <f>AP8/AP2</f>
        <v>#N/A</v>
      </c>
      <c r="AQ9" s="555" t="e">
        <f>AQ8/AQ2</f>
        <v>#N/A</v>
      </c>
      <c r="AR9" s="555" t="e">
        <f>AR8/AR2</f>
        <v>#N/A</v>
      </c>
      <c r="AS9" s="555"/>
      <c r="AT9" s="555"/>
      <c r="AU9" s="555" t="e">
        <f>AU8/AU2</f>
        <v>#N/A</v>
      </c>
      <c r="AW9" s="555"/>
      <c r="AX9" s="555"/>
      <c r="AY9" s="555"/>
      <c r="AZ9" s="555"/>
      <c r="BA9" s="555"/>
      <c r="BB9" s="555" t="e">
        <f>BB8/BB2</f>
        <v>#N/A</v>
      </c>
      <c r="BC9" s="555" t="e">
        <f>BC8/BC2</f>
        <v>#N/A</v>
      </c>
      <c r="BD9" s="555"/>
      <c r="BE9" s="555"/>
      <c r="BF9" s="565" t="e">
        <f>BF8/BF2</f>
        <v>#N/A</v>
      </c>
      <c r="BG9" s="555" t="e">
        <f>BG8/BG2</f>
        <v>#N/A</v>
      </c>
      <c r="BH9" s="555" t="e">
        <f>BH8/BH2</f>
        <v>#N/A</v>
      </c>
      <c r="BI9" s="555"/>
      <c r="BJ9" s="555" t="e">
        <f>BJ8/BJ2</f>
        <v>#N/A</v>
      </c>
      <c r="BK9" s="555"/>
      <c r="BL9" s="555"/>
      <c r="BM9" s="555" t="e">
        <f>BM8/BM2</f>
        <v>#N/A</v>
      </c>
      <c r="BN9" s="555" t="e">
        <f>BN8/BN2</f>
        <v>#N/A</v>
      </c>
      <c r="BP9" s="565" t="e">
        <f>BP8/BP2</f>
        <v>#N/A</v>
      </c>
      <c r="BR9" s="555" t="e">
        <f>BR8/BR2</f>
        <v>#N/A</v>
      </c>
      <c r="BS9" s="555"/>
      <c r="BU9" s="555" t="e">
        <f>BU8/BU2</f>
        <v>#N/A</v>
      </c>
      <c r="BV9" s="555" t="e">
        <f>BV8/BV2</f>
        <v>#N/A</v>
      </c>
      <c r="BW9" s="555"/>
    </row>
    <row r="10" spans="1:75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SUM(IF(ISBLANK($R$1),$K$23:$K$162,IF($J$23:$J$191=$R$1,$K$23:$K$162,0)))</f>
        <v>65</v>
      </c>
      <c r="AM10" s="555">
        <f t="array" ref="AM10">SUM(IF(ISBLANK(AM$70:AM$191),0,IF(ISNUMBER(VALUE(RIGHT(AM$70:AM$191,1))),RIGHT(AM$70:AM$191,1),0)*IF(ISBLANK($R$1),1,IF($J$23:$J$191=$R$1,1,0))))</f>
        <v>0</v>
      </c>
      <c r="AN10" s="555"/>
      <c r="AO10" s="555"/>
      <c r="AP10" s="555">
        <f t="array" ref="AP10">SUM(IF(ISBLANK(AP$70:AP$191),0,IF(ISNUMBER(VALUE(RIGHT(AP$70:AP$191,1))),RIGHT(AP$70:AP$191,1),0)*IF(ISBLANK($R$1),1,IF($J$23:$J$191=$R$1,1,0))))</f>
        <v>0</v>
      </c>
      <c r="AQ10" s="555">
        <f t="array" ref="AQ10">SUM(IF(ISBLANK(AQ$70:AQ$191),0,IF(ISNUMBER(VALUE(RIGHT(AQ$70:AQ$191,1))),RIGHT(AQ$70:AQ$191,1),0)*IF(ISBLANK($R$1),1,IF($J$23:$J$191=$R$1,1,0))))</f>
        <v>0</v>
      </c>
      <c r="AR10" s="555">
        <f t="array" ref="AR10">SUM(IF(ISBLANK(AR$70:AR$191),0,IF(ISNUMBER(VALUE(RIGHT(AR$70:AR$191,1))),RIGHT(AR$70:AR$191,1),0)*IF(ISBLANK($R$1),1,IF($J$23:$J$191=$R$1,1,0))))</f>
        <v>0</v>
      </c>
      <c r="AS10" s="555"/>
      <c r="AT10" s="555"/>
      <c r="AU10" s="555">
        <f t="array" ref="AU10">SUM(IF(ISBLANK(AU$70:AU$191),0,IF(ISNUMBER(VALUE(RIGHT(AU$70:AU$191,1))),RIGHT(AU$70:AU$191,1),0)*IF(ISBLANK($R$1),1,IF($J$23:$J$191=$R$1,1,0))))</f>
        <v>0</v>
      </c>
      <c r="AW10" s="555"/>
      <c r="AX10" s="555"/>
      <c r="AY10" s="555"/>
      <c r="AZ10" s="555"/>
      <c r="BA10" s="555"/>
      <c r="BB10" s="555">
        <f t="array" ref="BB10">SUM(IF(ISBLANK(BB$70:BB$191),0,IF(ISNUMBER(VALUE(RIGHT(BB$70:BB$191,1))),RIGHT(BB$70:BB$191,1),0)*IF(ISBLANK($R$1),1,IF($J$23:$J$191=$R$1,1,0))))</f>
        <v>0</v>
      </c>
      <c r="BC10" s="555">
        <f t="array" ref="BC10">SUM(IF(ISBLANK(BC$70:BC$191),0,IF(ISNUMBER(VALUE(RIGHT(BC$70:BC$191,1))),RIGHT(BC$70:BC$191,1),0)*IF(ISBLANK($R$1),1,IF($J$23:$J$191=$R$1,1,0))))</f>
        <v>0</v>
      </c>
      <c r="BD10" s="555"/>
      <c r="BE10" s="555"/>
      <c r="BF10" s="565">
        <f t="array" ref="BF10">SUM(IF(ISBLANK(BF$70:BF$191),0,IF(ISNUMBER(VALUE(RIGHT(BF$70:BF$191,1))),RIGHT(BF$70:BF$191,1),0)*IF(ISBLANK($R$1),1,IF($J$23:$J$191=$R$1,1,0))))</f>
        <v>0</v>
      </c>
      <c r="BG10" s="555">
        <f t="array" ref="BG10">SUM(IF(ISBLANK(BG$70:BG$191),0,IF(ISNUMBER(VALUE(RIGHT(BG$70:BG$191,1))),RIGHT(BG$70:BG$191,1),0)*IF(ISBLANK($R$1),1,IF($J$23:$J$191=$R$1,1,0))))</f>
        <v>0</v>
      </c>
      <c r="BH10" s="555">
        <f t="array" ref="BH10">SUM(IF(ISBLANK(BH$70:BH$191),0,IF(ISNUMBER(VALUE(RIGHT(BH$70:BH$191,1))),RIGHT(BH$70:BH$191,1),0)*IF(ISBLANK($R$1),1,IF($J$23:$J$191=$R$1,1,0))))</f>
        <v>0</v>
      </c>
      <c r="BI10" s="555"/>
      <c r="BJ10" s="555">
        <f t="array" ref="BJ10">SUM(IF(ISBLANK(BJ$70:BJ$191),0,IF(ISNUMBER(VALUE(RIGHT(BJ$70:BJ$191,1))),RIGHT(BJ$70:BJ$191,1),0)*IF(ISBLANK($R$1),1,IF($J$23:$J$191=$R$1,1,0))))</f>
        <v>0</v>
      </c>
      <c r="BK10" s="555"/>
      <c r="BL10" s="555"/>
      <c r="BM10" s="555">
        <f t="array" ref="BM10">SUM(IF(ISBLANK(BM$70:BM$191),0,IF(ISNUMBER(VALUE(RIGHT(BM$70:BM$191,1))),RIGHT(BM$70:BM$191,1),0)*IF(ISBLANK($R$1),1,IF($J$23:$J$191=$R$1,1,0))))</f>
        <v>0</v>
      </c>
      <c r="BN10" s="555">
        <f t="array" ref="BN10">SUM(IF(ISBLANK(BN$70:BN$191),0,IF(ISNUMBER(VALUE(RIGHT(BN$70:BN$191,1))),RIGHT(BN$70:BN$191,1),0)*IF(ISBLANK($R$1),1,IF($J$23:$J$191=$R$1,1,0))))</f>
        <v>0</v>
      </c>
      <c r="BP10" s="565">
        <f t="array" ref="BP10">SUM(IF(ISBLANK(BP$70:BP$191),0,IF(ISNUMBER(VALUE(RIGHT(BP$70:BP$191,1))),RIGHT(BP$70:BP$191,1),0)*IF(ISBLANK($R$1),1,IF($J$23:$J$191=$R$1,1,0))))</f>
        <v>0</v>
      </c>
      <c r="BR10" s="555">
        <f t="array" ref="BR10">SUM(IF(ISBLANK(BR$70:BR$191),0,IF(ISNUMBER(VALUE(RIGHT(BR$70:BR$191,1))),RIGHT(BR$70:BR$191,1),0)*IF(ISBLANK($R$1),1,IF($J$23:$J$191=$R$1,1,0))))</f>
        <v>0</v>
      </c>
      <c r="BS10" s="555"/>
      <c r="BU10" s="555">
        <f t="array" ref="BU10">SUM(IF(ISBLANK(BU$70:BU$191),0,IF(ISNUMBER(VALUE(RIGHT(BU$70:BU$191,1))),RIGHT(BU$70:BU$191,1),0)*IF(ISBLANK($R$1),1,IF($J$23:$J$191=$R$1,1,0))))</f>
        <v>0</v>
      </c>
      <c r="BV10" s="555">
        <f t="array" ref="BV10">SUM(IF(ISBLANK(BV$70:BV$191),0,IF(ISNUMBER(VALUE(RIGHT(BV$70:BV$191,1))),RIGHT(BV$70:BV$191,1),0)*IF(ISBLANK($R$1),1,IF($J$23:$J$191=$R$1,1,0))))</f>
        <v>0</v>
      </c>
      <c r="BW10" s="555"/>
    </row>
    <row r="11" spans="1:75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1.4444444444444444</v>
      </c>
      <c r="AM11" s="555" t="e">
        <f>AM10/AM2</f>
        <v>#DIV/0!</v>
      </c>
      <c r="AN11" s="555"/>
      <c r="AO11" s="555"/>
      <c r="AP11" s="555" t="e">
        <f>AP10/AP2</f>
        <v>#DIV/0!</v>
      </c>
      <c r="AQ11" s="555" t="e">
        <f>AQ10/AQ2</f>
        <v>#DIV/0!</v>
      </c>
      <c r="AR11" s="555" t="e">
        <f>AR10/AR2</f>
        <v>#DIV/0!</v>
      </c>
      <c r="AS11" s="555"/>
      <c r="AT11" s="555"/>
      <c r="AU11" s="555" t="e">
        <f>AU10/AU2</f>
        <v>#DIV/0!</v>
      </c>
      <c r="AW11" s="555"/>
      <c r="AX11" s="555"/>
      <c r="AY11" s="555"/>
      <c r="AZ11" s="555"/>
      <c r="BA11" s="555"/>
      <c r="BB11" s="555" t="e">
        <f>BB10/BB2</f>
        <v>#DIV/0!</v>
      </c>
      <c r="BC11" s="555" t="e">
        <f>BC10/BC2</f>
        <v>#DIV/0!</v>
      </c>
      <c r="BD11" s="555"/>
      <c r="BE11" s="555"/>
      <c r="BF11" s="565" t="e">
        <f>BF10/BF2</f>
        <v>#DIV/0!</v>
      </c>
      <c r="BG11" s="555" t="e">
        <f>BG10/BG2</f>
        <v>#DIV/0!</v>
      </c>
      <c r="BH11" s="555" t="e">
        <f>BH10/BH2</f>
        <v>#DIV/0!</v>
      </c>
      <c r="BI11" s="555"/>
      <c r="BJ11" s="555" t="e">
        <f>BJ10/BJ2</f>
        <v>#DIV/0!</v>
      </c>
      <c r="BK11" s="555"/>
      <c r="BL11" s="555"/>
      <c r="BM11" s="555" t="e">
        <f>BM10/BM2</f>
        <v>#DIV/0!</v>
      </c>
      <c r="BN11" s="555" t="e">
        <f>BN10/BN2</f>
        <v>#DIV/0!</v>
      </c>
      <c r="BP11" s="565" t="e">
        <f>BP10/BP2</f>
        <v>#DIV/0!</v>
      </c>
      <c r="BR11" s="555" t="e">
        <f>BR10/BR2</f>
        <v>#DIV/0!</v>
      </c>
      <c r="BS11" s="555"/>
      <c r="BU11" s="555" t="e">
        <f>BU10/BU2</f>
        <v>#DIV/0!</v>
      </c>
      <c r="BV11" s="555" t="e">
        <f>BV10/BV2</f>
        <v>#DIV/0!</v>
      </c>
      <c r="BW11" s="555"/>
    </row>
    <row r="12" spans="1:75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SUM(IF(ISBLANK($R$1),$L$23:$L$162,IF($J$23:$J$191=$R$1,$L$23:$L$162,0)))</f>
        <v>75</v>
      </c>
      <c r="AM12" s="555" t="e">
        <f t="array" ref="AM12">SUM(IF(ISBLANK(AM$70:AM$191),0,$L23:$L162)*IF(ISBLANK($R$1),1,IF($J$23:$J$191=$R$1,1,0)))</f>
        <v>#N/A</v>
      </c>
      <c r="AN12" s="555"/>
      <c r="AO12" s="555"/>
      <c r="AP12" s="555" t="e">
        <f t="array" ref="AP12">SUM(IF(ISBLANK(AP$70:AP$191),0,$L23:$L162)*IF(ISBLANK($R$1),1,IF($J$23:$J$191=$R$1,1,0)))</f>
        <v>#N/A</v>
      </c>
      <c r="AQ12" s="555" t="e">
        <f t="array" ref="AQ12">SUM(IF(ISBLANK(AQ$70:AQ$191),0,$L23:$L162)*IF(ISBLANK($R$1),1,IF($J$23:$J$191=$R$1,1,0)))</f>
        <v>#N/A</v>
      </c>
      <c r="AR12" s="555" t="e">
        <f t="array" ref="AR12">SUM(IF(ISBLANK(AR$70:AR$191),0,$L23:$L162)*IF(ISBLANK($R$1),1,IF($J$23:$J$191=$R$1,1,0)))</f>
        <v>#N/A</v>
      </c>
      <c r="AS12" s="555"/>
      <c r="AT12" s="555"/>
      <c r="AU12" s="555" t="e">
        <f t="array" ref="AU12">SUM(IF(ISBLANK(AU$70:AU$191),0,$L23:$L162)*IF(ISBLANK($R$1),1,IF($J$23:$J$191=$R$1,1,0)))</f>
        <v>#N/A</v>
      </c>
      <c r="AW12" s="555"/>
      <c r="AX12" s="555"/>
      <c r="AY12" s="555"/>
      <c r="AZ12" s="555"/>
      <c r="BA12" s="555"/>
      <c r="BB12" s="555" t="e">
        <f t="array" ref="BB12">SUM(IF(ISBLANK(BB$70:BB$191),0,$L23:$L162)*IF(ISBLANK($R$1),1,IF($J$23:$J$191=$R$1,1,0)))</f>
        <v>#N/A</v>
      </c>
      <c r="BC12" s="555" t="e">
        <f t="array" ref="BC12">SUM(IF(ISBLANK(BC$70:BC$191),0,$L23:$L162)*IF(ISBLANK($R$1),1,IF($J$23:$J$191=$R$1,1,0)))</f>
        <v>#N/A</v>
      </c>
      <c r="BD12" s="555"/>
      <c r="BE12" s="555"/>
      <c r="BF12" s="565" t="e">
        <f t="array" ref="BF12">SUM(IF(ISBLANK(BF$70:BF$191),0,$L23:$L162)*IF(ISBLANK($R$1),1,IF($J$23:$J$191=$R$1,1,0)))</f>
        <v>#N/A</v>
      </c>
      <c r="BG12" s="555" t="e">
        <f t="array" ref="BG12">SUM(IF(ISBLANK(BG$70:BG$191),0,$L23:$L162)*IF(ISBLANK($R$1),1,IF($J$23:$J$191=$R$1,1,0)))</f>
        <v>#N/A</v>
      </c>
      <c r="BH12" s="555" t="e">
        <f t="array" ref="BH12">SUM(IF(ISBLANK(BH$70:BH$191),0,$L23:$L162)*IF(ISBLANK($R$1),1,IF($J$23:$J$191=$R$1,1,0)))</f>
        <v>#N/A</v>
      </c>
      <c r="BI12" s="555"/>
      <c r="BJ12" s="555" t="e">
        <f t="array" ref="BJ12">SUM(IF(ISBLANK(BJ$70:BJ$191),0,$L23:$L162)*IF(ISBLANK($R$1),1,IF($J$23:$J$191=$R$1,1,0)))</f>
        <v>#N/A</v>
      </c>
      <c r="BK12" s="555"/>
      <c r="BL12" s="555"/>
      <c r="BM12" s="555" t="e">
        <f t="array" ref="BM12">SUM(IF(ISBLANK(BM$70:BM$191),0,$L23:$L162)*IF(ISBLANK($R$1),1,IF($J$23:$J$191=$R$1,1,0)))</f>
        <v>#N/A</v>
      </c>
      <c r="BN12" s="555" t="e">
        <f t="array" ref="BN12">SUM(IF(ISBLANK(BN$70:BN$191),0,$L23:$L162)*IF(ISBLANK($R$1),1,IF($J$23:$J$191=$R$1,1,0)))</f>
        <v>#N/A</v>
      </c>
      <c r="BP12" s="565" t="e">
        <f t="array" ref="BP12">SUM(IF(ISBLANK(BP$70:BP$191),0,$L23:$L162)*IF(ISBLANK($R$1),1,IF($J$23:$J$191=$R$1,1,0)))</f>
        <v>#N/A</v>
      </c>
      <c r="BR12" s="555" t="e">
        <f t="array" ref="BR12">SUM(IF(ISBLANK(BR$70:BR$191),0,$L23:$L162)*IF(ISBLANK($R$1),1,IF($J$23:$J$191=$R$1,1,0)))</f>
        <v>#N/A</v>
      </c>
      <c r="BS12" s="555"/>
      <c r="BU12" s="555" t="e">
        <f t="array" ref="BU12">SUM(IF(ISBLANK(BU$70:BU$191),0,$L23:$L162)*IF(ISBLANK($R$1),1,IF($J$23:$J$191=$R$1,1,0)))</f>
        <v>#N/A</v>
      </c>
      <c r="BV12" s="555" t="e">
        <f t="array" ref="BV12">SUM(IF(ISBLANK(BV$70:BV$191),0,$L23:$L162)*IF(ISBLANK($R$1),1,IF($J$23:$J$191=$R$1,1,0)))</f>
        <v>#N/A</v>
      </c>
      <c r="BW12" s="555"/>
    </row>
    <row r="13" spans="1:75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1.6666666666666667</v>
      </c>
      <c r="AM13" s="555" t="e">
        <f>AM12/AM2</f>
        <v>#N/A</v>
      </c>
      <c r="AN13" s="555"/>
      <c r="AO13" s="555"/>
      <c r="AP13" s="555" t="e">
        <f>AP12/AP2</f>
        <v>#N/A</v>
      </c>
      <c r="AQ13" s="555" t="e">
        <f>AQ12/AQ2</f>
        <v>#N/A</v>
      </c>
      <c r="AR13" s="555" t="e">
        <f>AR12/AR2</f>
        <v>#N/A</v>
      </c>
      <c r="AS13" s="555"/>
      <c r="AT13" s="555"/>
      <c r="AU13" s="555" t="e">
        <f>AU12/AU2</f>
        <v>#N/A</v>
      </c>
      <c r="AW13" s="555"/>
      <c r="AX13" s="555"/>
      <c r="AY13" s="555"/>
      <c r="AZ13" s="555"/>
      <c r="BA13" s="555"/>
      <c r="BB13" s="555" t="e">
        <f>BB12/BB2</f>
        <v>#N/A</v>
      </c>
      <c r="BC13" s="555" t="e">
        <f>BC12/BC2</f>
        <v>#N/A</v>
      </c>
      <c r="BD13" s="555"/>
      <c r="BE13" s="555"/>
      <c r="BF13" s="565" t="e">
        <f>BF12/BF2</f>
        <v>#N/A</v>
      </c>
      <c r="BG13" s="555" t="e">
        <f>BG12/BG2</f>
        <v>#N/A</v>
      </c>
      <c r="BH13" s="555" t="e">
        <f>BH12/BH2</f>
        <v>#N/A</v>
      </c>
      <c r="BI13" s="555"/>
      <c r="BJ13" s="555" t="e">
        <f>BJ12/BJ2</f>
        <v>#N/A</v>
      </c>
      <c r="BK13" s="555"/>
      <c r="BL13" s="555"/>
      <c r="BM13" s="555" t="e">
        <f>BM12/BM2</f>
        <v>#N/A</v>
      </c>
      <c r="BN13" s="555" t="e">
        <f>BN12/BN2</f>
        <v>#N/A</v>
      </c>
      <c r="BP13" s="565" t="e">
        <f>BP12/BP2</f>
        <v>#N/A</v>
      </c>
      <c r="BR13" s="555" t="e">
        <f>BR12/BR2</f>
        <v>#N/A</v>
      </c>
      <c r="BS13" s="555"/>
      <c r="BU13" s="555" t="e">
        <f>BU12/BU2</f>
        <v>#N/A</v>
      </c>
      <c r="BV13" s="555" t="e">
        <f>BV12/BV2</f>
        <v>#N/A</v>
      </c>
      <c r="BW13" s="555"/>
    </row>
    <row r="14" spans="1:75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" si="0">AM15+AM16</f>
        <v>24</v>
      </c>
      <c r="AN14" s="606">
        <f t="shared" ref="AN14:BS14" si="1">AN15+AN16</f>
        <v>38</v>
      </c>
      <c r="AO14" s="606">
        <f>AO15+AO16</f>
        <v>27</v>
      </c>
      <c r="AP14" s="606">
        <f t="shared" si="1"/>
        <v>45</v>
      </c>
      <c r="AQ14" s="606">
        <f t="shared" si="1"/>
        <v>24</v>
      </c>
      <c r="AR14" s="606">
        <f t="shared" si="1"/>
        <v>27</v>
      </c>
      <c r="AS14" s="606">
        <f t="shared" si="1"/>
        <v>42</v>
      </c>
      <c r="AT14" s="606">
        <f t="shared" si="1"/>
        <v>19</v>
      </c>
      <c r="AU14" s="606">
        <f t="shared" si="1"/>
        <v>40</v>
      </c>
      <c r="AV14" s="606">
        <f t="shared" si="1"/>
        <v>12</v>
      </c>
      <c r="AW14" s="606">
        <f t="shared" si="1"/>
        <v>38</v>
      </c>
      <c r="AX14" s="606">
        <f t="shared" si="1"/>
        <v>39</v>
      </c>
      <c r="AY14" s="606">
        <f t="shared" si="1"/>
        <v>37</v>
      </c>
      <c r="AZ14" s="606">
        <f t="shared" ref="AZ14:BA14" si="2">AZ15+AZ16</f>
        <v>0</v>
      </c>
      <c r="BA14" s="606">
        <f t="shared" si="2"/>
        <v>0</v>
      </c>
      <c r="BB14" s="606">
        <f t="shared" si="1"/>
        <v>21</v>
      </c>
      <c r="BC14" s="606">
        <f t="shared" si="1"/>
        <v>0</v>
      </c>
      <c r="BD14" s="606">
        <f t="shared" si="1"/>
        <v>0</v>
      </c>
      <c r="BE14" s="606">
        <f t="shared" si="1"/>
        <v>0</v>
      </c>
      <c r="BF14" s="606">
        <f>BF15+BF16</f>
        <v>16</v>
      </c>
      <c r="BG14" s="606">
        <f t="shared" si="1"/>
        <v>20</v>
      </c>
      <c r="BH14" s="606">
        <f t="shared" si="1"/>
        <v>39</v>
      </c>
      <c r="BI14" s="606">
        <f t="shared" si="1"/>
        <v>5</v>
      </c>
      <c r="BJ14" s="606">
        <f t="shared" si="1"/>
        <v>0</v>
      </c>
      <c r="BK14" s="606">
        <f t="shared" si="1"/>
        <v>11</v>
      </c>
      <c r="BL14" s="606">
        <f t="shared" si="1"/>
        <v>18</v>
      </c>
      <c r="BM14" s="606">
        <f t="shared" si="1"/>
        <v>26</v>
      </c>
      <c r="BN14" s="606">
        <f t="shared" si="1"/>
        <v>3</v>
      </c>
      <c r="BO14" s="606">
        <f t="shared" si="1"/>
        <v>13</v>
      </c>
      <c r="BP14" s="606">
        <f t="shared" si="1"/>
        <v>11</v>
      </c>
      <c r="BQ14" s="606">
        <f t="shared" si="1"/>
        <v>11</v>
      </c>
      <c r="BR14" s="606">
        <f t="shared" si="1"/>
        <v>0</v>
      </c>
      <c r="BS14" s="606">
        <f t="shared" si="1"/>
        <v>3</v>
      </c>
      <c r="BU14" s="606">
        <f>BU15+BU16</f>
        <v>1</v>
      </c>
      <c r="BV14" s="606">
        <f>BV15+BV16</f>
        <v>16</v>
      </c>
      <c r="BW14" s="606">
        <f>BW15+BW16</f>
        <v>0</v>
      </c>
    </row>
    <row r="15" spans="1:75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SUM(IF(LEFT(AM22:AM164,1)="X",1,0))</f>
        <v>24</v>
      </c>
      <c r="AN15" s="607">
        <f t="array" ref="AN15">SUM(IF(LEFT(AN22:AN164,1)="X",1,0))</f>
        <v>37</v>
      </c>
      <c r="AO15" s="607">
        <f t="array" ref="AO15">SUM(IF(LEFT(AO22:AO164,1)="X",1,0))</f>
        <v>24</v>
      </c>
      <c r="AP15" s="607">
        <f t="array" ref="AP15">SUM(IF(LEFT(AP22:AP164,1)="X",1,0))</f>
        <v>44</v>
      </c>
      <c r="AQ15" s="607">
        <f t="array" ref="AQ15">SUM(IF(LEFT(AQ22:AQ164,1)="X",1,0))</f>
        <v>20</v>
      </c>
      <c r="AR15" s="607">
        <f t="array" ref="AR15">SUM(IF(LEFT(AR22:AR164,1)="X",1,0))</f>
        <v>26</v>
      </c>
      <c r="AS15" s="607">
        <f t="array" ref="AS15">SUM(IF(LEFT(AS22:AS164,1)="X",1,0))</f>
        <v>41</v>
      </c>
      <c r="AT15" s="607">
        <f t="array" ref="AT15">SUM(IF(LEFT(AT22:AT164,1)="X",1,0))</f>
        <v>16</v>
      </c>
      <c r="AU15" s="607">
        <f t="array" ref="AU15">SUM(IF(LEFT(AU22:AU164,1)="X",1,0))</f>
        <v>31</v>
      </c>
      <c r="AV15" s="607">
        <f t="array" ref="AV15">SUM(IF(LEFT(AV22:AV164,1)="X",1,0))</f>
        <v>11</v>
      </c>
      <c r="AW15" s="607">
        <f t="array" ref="AW15">SUM(IF(LEFT(AW22:AW164,1)="X",1,0))</f>
        <v>34</v>
      </c>
      <c r="AX15" s="607">
        <f t="array" ref="AX15">SUM(IF(LEFT(AX22:AX164,1)="X",1,0))</f>
        <v>26</v>
      </c>
      <c r="AY15" s="607">
        <f t="array" ref="AY15">SUM(IF(LEFT(AY22:AY164,1)="X",1,0))</f>
        <v>14</v>
      </c>
      <c r="AZ15" s="607">
        <f t="array" ref="AZ15">SUM(IF(LEFT(AZ22:AZ164,1)="X",1,0))</f>
        <v>0</v>
      </c>
      <c r="BA15" s="607">
        <f t="array" ref="BA15">SUM(IF(LEFT(BA22:BA164,1)="X",1,0))</f>
        <v>0</v>
      </c>
      <c r="BB15" s="607">
        <f t="array" ref="BB15">SUM(IF(LEFT(BB22:BB164,1)="X",1,0))</f>
        <v>21</v>
      </c>
      <c r="BC15" s="607">
        <f t="array" ref="BC15">SUM(IF(LEFT(BC22:BC164,1)="X",1,0))</f>
        <v>0</v>
      </c>
      <c r="BD15" s="607">
        <f t="array" ref="BD15">SUM(IF(LEFT(BD22:BD164,1)="X",1,0))</f>
        <v>0</v>
      </c>
      <c r="BE15" s="607">
        <f t="array" ref="BE15">SUM(IF(LEFT(BE22:BE164,1)="X",1,0))</f>
        <v>0</v>
      </c>
      <c r="BF15" s="607">
        <f t="array" ref="BF15">SUM(IF(LEFT(BF22:BF164,1)="X",1,0))</f>
        <v>16</v>
      </c>
      <c r="BG15" s="607">
        <f t="array" ref="BG15">SUM(IF(LEFT(BG22:BG164,1)="X",1,0))</f>
        <v>16</v>
      </c>
      <c r="BH15" s="607">
        <f t="array" ref="BH15">SUM(IF(LEFT(BH22:BH164,1)="X",1,0))</f>
        <v>21</v>
      </c>
      <c r="BI15" s="607">
        <f t="array" ref="BI15">SUM(IF(LEFT(BI22:BI164,1)="X",1,0))</f>
        <v>3</v>
      </c>
      <c r="BJ15" s="607">
        <f t="array" ref="BJ15">SUM(IF(LEFT(BJ22:BJ164,1)="X",1,0))</f>
        <v>0</v>
      </c>
      <c r="BK15" s="607">
        <f t="array" ref="BK15">SUM(IF(LEFT(BK22:BK164,1)="X",1,0))</f>
        <v>9</v>
      </c>
      <c r="BL15" s="607">
        <f t="array" ref="BL15">SUM(IF(LEFT(BL22:BL164,1)="X",1,0))</f>
        <v>11</v>
      </c>
      <c r="BM15" s="607">
        <f t="array" ref="BM15">SUM(IF(LEFT(BM22:BM164,1)="X",1,0))</f>
        <v>16</v>
      </c>
      <c r="BN15" s="607">
        <f t="array" ref="BN15">SUM(IF(LEFT(BN22:BN164,1)="X",1,0))</f>
        <v>1</v>
      </c>
      <c r="BO15" s="607">
        <f t="array" ref="BO15">SUM(IF(LEFT(BO22:BO164,1)="X",1,0))</f>
        <v>9</v>
      </c>
      <c r="BP15" s="607">
        <f t="array" ref="BP15">SUM(IF(LEFT(BP22:BP164,1)="X",1,0))</f>
        <v>6</v>
      </c>
      <c r="BQ15" s="607">
        <f t="array" ref="BQ15">SUM(IF(LEFT(BQ22:BQ164,1)="X",1,0))</f>
        <v>5</v>
      </c>
      <c r="BR15" s="607">
        <f t="array" ref="BR15">SUM(IF(LEFT(BR22:BR164,1)="X",1,0))</f>
        <v>0</v>
      </c>
      <c r="BS15" s="607">
        <f t="array" ref="BS15">SUM(IF(LEFT(BS22:BS164,1)="X",1,0))</f>
        <v>0</v>
      </c>
      <c r="BU15" s="607">
        <f t="array" ref="BU15">SUM(IF(LEFT(BU22:BU164,1)="X",1,0))</f>
        <v>1</v>
      </c>
      <c r="BV15" s="607">
        <f t="array" ref="BV15">SUM(IF(LEFT(BV22:BV164,1)="X",1,0))</f>
        <v>12</v>
      </c>
      <c r="BW15" s="607">
        <f t="array" ref="BW15">SUM(IF(LEFT(BW22:BW164,1)="X",1,0))</f>
        <v>0</v>
      </c>
    </row>
    <row r="16" spans="1:75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AVERAGEIFS($K$23:$K$99,$I$23:$I$99,$H16,$J$23:$J$99,Table!$C$1)</f>
        <v>1.411764705882353</v>
      </c>
      <c r="K16" s="616">
        <f>AVERAGEIFS($L$23:$L$99,$I$23:$I$99,$H16,$J$23:$J$99,Table!$C$1)</f>
        <v>1.4705882352941178</v>
      </c>
      <c r="L16" s="614">
        <f>J16-K16</f>
        <v>-5.8823529411764719E-2</v>
      </c>
      <c r="M16" s="613">
        <f>COUNTIFS($M$23:$M$99,"=W",$I$23:$I$99,"=H",$J$23:$J$99,Table!$C$1)</f>
        <v>6</v>
      </c>
      <c r="N16" s="613">
        <f>COUNTIFS($M$23:$M$99,"=D",$I$23:$I$99,"=H",$J$23:$J$99,Table!$C$1)</f>
        <v>4</v>
      </c>
      <c r="O16" s="613">
        <f>COUNTIFS($M$23:$M$99,"=L",$I$23:$I$99,"=H",$J$23:$J$99,Table!$C$1)</f>
        <v>7</v>
      </c>
      <c r="P16" s="614">
        <f>SUM(J16:K16)</f>
        <v>2.882352941176471</v>
      </c>
      <c r="Q16" s="612" t="s">
        <v>199</v>
      </c>
      <c r="R16" s="614">
        <f>AVERAGEIFS($S$23:$S$211,$I$23:$I$211,"H",$J$23:$J$211,Table!$C$1)</f>
        <v>-0.13352941176470587</v>
      </c>
      <c r="S16" s="614">
        <f>AVERAGEIFS($S$23:$S$211,$I$23:$I$211,"A",$J$23:$J$211,Table!$C$1)</f>
        <v>-0.51617647058823535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SUM(IF(LEFT(AM22:AM165,1)="s",1,0))</f>
        <v>0</v>
      </c>
      <c r="AN16" s="607">
        <f t="array" ref="AN16">SUM(IF(LEFT(AN22:AN165,1)="s",1,0))</f>
        <v>1</v>
      </c>
      <c r="AO16" s="607">
        <f t="array" ref="AO16">SUM(IF(LEFT(AO22:AO165,1)="s",1,0))</f>
        <v>3</v>
      </c>
      <c r="AP16" s="607">
        <f t="array" ref="AP16">SUM(IF(LEFT(AP22:AP165,1)="s",1,0))</f>
        <v>1</v>
      </c>
      <c r="AQ16" s="607">
        <f t="array" ref="AQ16">SUM(IF(LEFT(AQ22:AQ165,1)="s",1,0))</f>
        <v>4</v>
      </c>
      <c r="AR16" s="607">
        <f t="array" ref="AR16">SUM(IF(LEFT(AR22:AR165,1)="s",1,0))</f>
        <v>1</v>
      </c>
      <c r="AS16" s="607">
        <f t="array" ref="AS16">SUM(IF(LEFT(AS22:AS165,1)="s",1,0))</f>
        <v>1</v>
      </c>
      <c r="AT16" s="607">
        <f t="array" ref="AT16">SUM(IF(LEFT(AT22:AT165,1)="s",1,0))</f>
        <v>3</v>
      </c>
      <c r="AU16" s="607">
        <f t="array" ref="AU16">SUM(IF(LEFT(AU22:AU165,1)="s",1,0))</f>
        <v>9</v>
      </c>
      <c r="AV16" s="607">
        <f t="array" ref="AV16">SUM(IF(LEFT(AV22:AV165,1)="s",1,0))</f>
        <v>1</v>
      </c>
      <c r="AW16" s="607">
        <f t="array" ref="AW16">SUM(IF(LEFT(AW22:AW165,1)="s",1,0))</f>
        <v>4</v>
      </c>
      <c r="AX16" s="607">
        <f t="array" ref="AX16">SUM(IF(LEFT(AX22:AX165,1)="s",1,0))</f>
        <v>13</v>
      </c>
      <c r="AY16" s="607">
        <f t="array" ref="AY16">SUM(IF(LEFT(AY22:AY165,1)="s",1,0))</f>
        <v>23</v>
      </c>
      <c r="AZ16" s="607">
        <f t="array" ref="AZ16">SUM(IF(LEFT(AZ22:AZ165,1)="s",1,0))</f>
        <v>0</v>
      </c>
      <c r="BA16" s="607">
        <f t="array" ref="BA16">SUM(IF(LEFT(BA22:BA165,1)="s",1,0))</f>
        <v>0</v>
      </c>
      <c r="BB16" s="607">
        <f t="array" ref="BB16">SUM(IF(LEFT(BB22:BB165,1)="s",1,0))</f>
        <v>0</v>
      </c>
      <c r="BC16" s="607">
        <f t="array" ref="BC16">SUM(IF(LEFT(BC22:BC165,1)="s",1,0))</f>
        <v>0</v>
      </c>
      <c r="BD16" s="607">
        <f t="array" ref="BD16">SUM(IF(LEFT(BD22:BD165,1)="s",1,0))</f>
        <v>0</v>
      </c>
      <c r="BE16" s="607">
        <f t="array" ref="BE16">SUM(IF(LEFT(BE22:BE165,1)="s",1,0))</f>
        <v>0</v>
      </c>
      <c r="BF16" s="607">
        <f t="array" ref="BF16">SUM(IF(LEFT(BF22:BF165,1)="s",1,0))</f>
        <v>0</v>
      </c>
      <c r="BG16" s="607">
        <f t="array" ref="BG16">SUM(IF(LEFT(BG22:BG165,1)="s",1,0))</f>
        <v>4</v>
      </c>
      <c r="BH16" s="607">
        <f t="array" ref="BH16">SUM(IF(LEFT(BH22:BH165,1)="s",1,0))</f>
        <v>18</v>
      </c>
      <c r="BI16" s="607">
        <f t="array" ref="BI16">SUM(IF(LEFT(BI22:BI165,1)="s",1,0))</f>
        <v>2</v>
      </c>
      <c r="BJ16" s="607">
        <f t="array" ref="BJ16">SUM(IF(LEFT(BJ22:BJ165,1)="s",1,0))</f>
        <v>0</v>
      </c>
      <c r="BK16" s="607">
        <f t="array" ref="BK16">SUM(IF(LEFT(BK22:BK165,1)="s",1,0))</f>
        <v>2</v>
      </c>
      <c r="BL16" s="607">
        <f t="array" ref="BL16">SUM(IF(LEFT(BL22:BL165,1)="s",1,0))</f>
        <v>7</v>
      </c>
      <c r="BM16" s="607">
        <f t="array" ref="BM16">SUM(IF(LEFT(BM22:BM165,1)="s",1,0))</f>
        <v>10</v>
      </c>
      <c r="BN16" s="607">
        <f t="array" ref="BN16">SUM(IF(LEFT(BN22:BN165,1)="s",1,0))</f>
        <v>2</v>
      </c>
      <c r="BO16" s="607">
        <f t="array" ref="BO16">SUM(IF(LEFT(BO22:BO165,1)="s",1,0))</f>
        <v>4</v>
      </c>
      <c r="BP16" s="607">
        <f t="array" ref="BP16">SUM(IF(LEFT(BP22:BP165,1)="s",1,0))</f>
        <v>5</v>
      </c>
      <c r="BQ16" s="607">
        <f t="array" ref="BQ16">SUM(IF(LEFT(BQ22:BQ165,1)="s",1,0))</f>
        <v>6</v>
      </c>
      <c r="BR16" s="607">
        <f t="array" ref="BR16">SUM(IF(LEFT(BR22:BR165,1)="s",1,0))</f>
        <v>0</v>
      </c>
      <c r="BS16" s="607">
        <f t="array" ref="BS16">SUM(IF(LEFT(BS22:BS165,1)="s",1,0))</f>
        <v>3</v>
      </c>
      <c r="BU16" s="607">
        <f t="array" ref="BU16">SUM(IF(LEFT(BU22:BU165,1)="s",1,0))</f>
        <v>0</v>
      </c>
      <c r="BV16" s="607">
        <f t="array" ref="BV16">SUM(IF(LEFT(BV22:BV165,1)="s",1,0))</f>
        <v>4</v>
      </c>
      <c r="BW16" s="607">
        <f t="array" ref="BW16">SUM(IF(LEFT(BW22:BW165,1)="s",1,0))</f>
        <v>0</v>
      </c>
    </row>
    <row r="17" spans="1:87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AVERAGEIFS($K$23:$K$99,$I$23:$I$99,$H17,$J$23:$J$99,Table!$C$1)</f>
        <v>1.1764705882352942</v>
      </c>
      <c r="K17" s="616">
        <f>AVERAGEIFS($L$23:$L$99,$I$23:$I$99,$H17,$J$23:$J$99,Table!$C$1)</f>
        <v>1.6470588235294117</v>
      </c>
      <c r="L17" s="614">
        <f>J17-K17</f>
        <v>-0.47058823529411753</v>
      </c>
      <c r="M17" s="613">
        <f>COUNTIFS($M$23:$M$99,"=W",$I$23:$I$99,"=A",$J$23:$J$99,Table!$C$1)</f>
        <v>5</v>
      </c>
      <c r="N17" s="613">
        <f>COUNTIFS($M$23:$M$99,"=D",$I$23:$I$99,"=A",$J$23:$J$99,Table!$C$1)</f>
        <v>4</v>
      </c>
      <c r="O17" s="613">
        <f>COUNTIFS($M$23:$M$99,"=L",$I$23:$I$99,"=A",$J$23:$J$99,Table!$C$1)</f>
        <v>8</v>
      </c>
      <c r="P17" s="614">
        <f>SUM(J17:K17)</f>
        <v>2.8235294117647056</v>
      </c>
      <c r="Q17" s="617" t="s">
        <v>198</v>
      </c>
      <c r="R17" s="614">
        <f>AVERAGEIFS($U$23:$U$209,$I$23:$I$209,"H",$J$23:$J$209,Table!$C$1)</f>
        <v>2.6558823529411764</v>
      </c>
      <c r="S17" s="614">
        <f>AVERAGEIFS($U$23:$U$209,$I$23:$I$209,"A",$J$23:$J$209,Table!$C$1)</f>
        <v>2.723529411764706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SUM(IF(ISNUMBER(VALUE(RIGHT(AM22:AM173,1))),VALUE(RIGHT(AM22:AM173,1)),0))</f>
        <v>0</v>
      </c>
      <c r="AN17" s="607">
        <f t="array" ref="AN17">SUM(IF(ISNUMBER(VALUE(RIGHT(AN22:AN173,1))),VALUE(RIGHT(AN22:AN173,1)),0))</f>
        <v>0</v>
      </c>
      <c r="AO17" s="607">
        <f t="array" ref="AO17">SUM(IF(ISNUMBER(VALUE(RIGHT(AO22:AO173,1))),VALUE(RIGHT(AO22:AO173,1)),0))</f>
        <v>1</v>
      </c>
      <c r="AP17" s="607">
        <f t="array" ref="AP17">SUM(IF(ISNUMBER(VALUE(RIGHT(AP22:AP173,1))),VALUE(RIGHT(AP22:AP173,1)),0))</f>
        <v>3</v>
      </c>
      <c r="AQ17" s="607">
        <f t="array" ref="AQ17">SUM(IF(ISNUMBER(VALUE(RIGHT(AQ22:AQ173,1))),VALUE(RIGHT(AQ22:AQ173,1)),0))</f>
        <v>6</v>
      </c>
      <c r="AR17" s="607">
        <f t="array" ref="AR17">SUM(IF(ISNUMBER(VALUE(RIGHT(AR22:AR173,1))),VALUE(RIGHT(AR22:AR173,1)),0))</f>
        <v>0</v>
      </c>
      <c r="AS17" s="607">
        <f t="array" ref="AS17">SUM(IF(ISNUMBER(VALUE(RIGHT(AS22:AS173,1))),VALUE(RIGHT(AS22:AS173,1)),0))</f>
        <v>7</v>
      </c>
      <c r="AT17" s="607">
        <f t="array" ref="AT17">SUM(IF(ISNUMBER(VALUE(RIGHT(AT22:AT173,1))),VALUE(RIGHT(AT22:AT173,1)),0))</f>
        <v>0</v>
      </c>
      <c r="AU17" s="607">
        <f t="array" ref="AU17">SUM(IF(ISNUMBER(VALUE(RIGHT(AU22:AU173,1))),VALUE(RIGHT(AU22:AU173,1)),0))</f>
        <v>6</v>
      </c>
      <c r="AV17" s="607">
        <f t="array" ref="AV17">SUM(IF(ISNUMBER(VALUE(RIGHT(AV22:AV173,1))),VALUE(RIGHT(AV22:AV173,1)),0))</f>
        <v>3</v>
      </c>
      <c r="AW17" s="607">
        <f t="array" ref="AW17">SUM(IF(ISNUMBER(VALUE(RIGHT(AW22:AW173,1))),VALUE(RIGHT(AW22:AW173,1)),0))</f>
        <v>10</v>
      </c>
      <c r="AX17" s="607">
        <f t="array" ref="AX17">SUM(IF(ISNUMBER(VALUE(RIGHT(AX22:AX173,1))),VALUE(RIGHT(AX22:AX173,1)),0))</f>
        <v>3</v>
      </c>
      <c r="AY17" s="607">
        <f t="array" ref="AY17">SUM(IF(ISNUMBER(VALUE(RIGHT(AY22:AY173,1))),VALUE(RIGHT(AY22:AY173,1)),0))</f>
        <v>13</v>
      </c>
      <c r="AZ17" s="607">
        <f t="array" ref="AZ17">SUM(IF(ISNUMBER(VALUE(RIGHT(AZ22:AZ173,1))),VALUE(RIGHT(AZ22:AZ173,1)),0))</f>
        <v>1</v>
      </c>
      <c r="BA17" s="607">
        <f t="array" ref="BA17">SUM(IF(ISNUMBER(VALUE(RIGHT(BA22:BA173,1))),VALUE(RIGHT(BA22:BA173,1)),0))</f>
        <v>0</v>
      </c>
      <c r="BB17" s="607">
        <f t="array" ref="BB17">SUM(IF(ISNUMBER(VALUE(RIGHT(BB22:BB173,1))),VALUE(RIGHT(BB22:BB173,1)),0))</f>
        <v>0</v>
      </c>
      <c r="BC17" s="607">
        <f t="array" ref="BC17">SUM(IF(ISNUMBER(VALUE(RIGHT(BC22:BC173,1))),VALUE(RIGHT(BC22:BC173,1)),0))</f>
        <v>0</v>
      </c>
      <c r="BD17" s="607">
        <f t="array" ref="BD17">SUM(IF(ISNUMBER(VALUE(RIGHT(BD22:BD173,1))),VALUE(RIGHT(BD22:BD173,1)),0))</f>
        <v>0</v>
      </c>
      <c r="BE17" s="607">
        <f t="array" ref="BE17">SUM(IF(ISNUMBER(VALUE(RIGHT(BE22:BE173,1))),VALUE(RIGHT(BE22:BE173,1)),0))</f>
        <v>0</v>
      </c>
      <c r="BF17" s="607">
        <f t="array" ref="BF17">SUM(IF(ISNUMBER(VALUE(RIGHT(BF22:BF173,1))),VALUE(RIGHT(BF22:BF173,1)),0))</f>
        <v>3</v>
      </c>
      <c r="BG17" s="607">
        <f t="array" ref="BG17">SUM(IF(ISNUMBER(VALUE(RIGHT(BG22:BG173,1))),VALUE(RIGHT(BG22:BG173,1)),0))</f>
        <v>0</v>
      </c>
      <c r="BH17" s="607">
        <f t="array" ref="BH17">SUM(IF(ISNUMBER(VALUE(RIGHT(BH22:BH173,1))),VALUE(RIGHT(BH22:BH173,1)),0))</f>
        <v>0</v>
      </c>
      <c r="BI17" s="607">
        <f t="array" ref="BI17">SUM(IF(ISNUMBER(VALUE(RIGHT(BI22:BI173,1))),VALUE(RIGHT(BI22:BI173,1)),0))</f>
        <v>0</v>
      </c>
      <c r="BJ17" s="607">
        <f t="array" ref="BJ17">SUM(IF(ISNUMBER(VALUE(RIGHT(BJ22:BJ173,1))),VALUE(RIGHT(BJ22:BJ173,1)),0))</f>
        <v>0</v>
      </c>
      <c r="BK17" s="607">
        <f t="array" ref="BK17">SUM(IF(ISNUMBER(VALUE(RIGHT(BK22:BK173,1))),VALUE(RIGHT(BK22:BK173,1)),0))</f>
        <v>0</v>
      </c>
      <c r="BL17" s="607">
        <f t="array" ref="BL17">SUM(IF(ISNUMBER(VALUE(RIGHT(BL22:BL173,1))),VALUE(RIGHT(BL22:BL173,1)),0))</f>
        <v>1</v>
      </c>
      <c r="BM17" s="607">
        <f t="array" ref="BM17">SUM(IF(ISNUMBER(VALUE(RIGHT(BM22:BM173,1))),VALUE(RIGHT(BM22:BM173,1)),0))</f>
        <v>2</v>
      </c>
      <c r="BN17" s="607">
        <f t="array" ref="BN17">SUM(IF(ISNUMBER(VALUE(RIGHT(BN22:BN173,1))),VALUE(RIGHT(BN22:BN173,1)),0))</f>
        <v>0</v>
      </c>
      <c r="BO17" s="607">
        <f t="array" ref="BO17">SUM(IF(ISNUMBER(VALUE(RIGHT(BO22:BO173,1))),VALUE(RIGHT(BO22:BO173,1)),0))</f>
        <v>3</v>
      </c>
      <c r="BP17" s="607">
        <f t="array" ref="BP17">SUM(IF(ISNUMBER(VALUE(RIGHT(BP22:BP173,1))),VALUE(RIGHT(BP22:BP173,1)),0))</f>
        <v>1</v>
      </c>
      <c r="BQ17" s="607">
        <f t="array" ref="BQ17">SUM(IF(ISNUMBER(VALUE(RIGHT(BQ22:BQ173,1))),VALUE(RIGHT(BQ22:BQ173,1)),0))</f>
        <v>0</v>
      </c>
      <c r="BR17" s="607">
        <f t="array" ref="BR17">SUM(IF(ISNUMBER(VALUE(RIGHT(BR22:BR173,1))),VALUE(RIGHT(BR22:BR173,1)),0))</f>
        <v>0</v>
      </c>
      <c r="BS17" s="607">
        <f t="array" ref="BS17">SUM(IF(ISNUMBER(VALUE(RIGHT(BS22:BS173,1))),VALUE(RIGHT(BS22:BS173,1)),0))</f>
        <v>0</v>
      </c>
      <c r="BU17" s="607">
        <f t="array" ref="BU17">SUM(IF(ISNUMBER(VALUE(RIGHT(BU22:BU173,1))),VALUE(RIGHT(BU22:BU173,1)),0))</f>
        <v>0</v>
      </c>
      <c r="BV17" s="607">
        <f t="array" ref="BV17">SUM(IF(ISNUMBER(VALUE(RIGHT(BV22:BV173,1))),VALUE(RIGHT(BV22:BV173,1)),0))</f>
        <v>2</v>
      </c>
      <c r="BW17" s="607">
        <f t="array" ref="BW17">SUM(IF(ISNUMBER(VALUE(RIGHT(BW22:BW173,1))),VALUE(RIGHT(BW22:BW173,1)),0))</f>
        <v>0</v>
      </c>
    </row>
    <row r="18" spans="1:87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AVERAGEIFS($Y$23:$Y$211,$I$23:$I$211,"H",$J$23:$J$211,Table!$C$1)</f>
        <v>15.529411764705882</v>
      </c>
      <c r="S18" s="702">
        <f>AVERAGEIFS($Y$23:$Y$211,$I$23:$I$211,"A",$J$23:$J$211,Table!$C$1)</f>
        <v>11.470588235294118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</v>
      </c>
      <c r="AN18" s="648">
        <v>13</v>
      </c>
      <c r="AO18" s="648">
        <v>50</v>
      </c>
      <c r="AP18" s="648">
        <v>27</v>
      </c>
      <c r="AQ18" s="648">
        <v>23</v>
      </c>
      <c r="AR18" s="648">
        <v>17</v>
      </c>
      <c r="AS18" s="648">
        <v>18</v>
      </c>
      <c r="AT18" s="648">
        <v>29</v>
      </c>
      <c r="AU18" s="648">
        <v>7</v>
      </c>
      <c r="AV18" s="648">
        <v>16</v>
      </c>
      <c r="AW18" s="648">
        <v>11</v>
      </c>
      <c r="AX18" s="648">
        <v>30</v>
      </c>
      <c r="AY18" s="648">
        <v>20</v>
      </c>
      <c r="AZ18" s="648"/>
      <c r="BA18" s="648"/>
      <c r="BB18" s="648">
        <v>21</v>
      </c>
      <c r="BC18" s="648">
        <v>22</v>
      </c>
      <c r="BD18" s="648">
        <v>35</v>
      </c>
      <c r="BE18" s="648">
        <v>6</v>
      </c>
      <c r="BF18" s="648">
        <v>34</v>
      </c>
      <c r="BG18" s="648">
        <v>2</v>
      </c>
      <c r="BH18" s="648">
        <v>4</v>
      </c>
      <c r="BI18" s="648">
        <v>32</v>
      </c>
      <c r="BJ18" s="648">
        <v>24</v>
      </c>
      <c r="BK18" s="648">
        <v>26</v>
      </c>
      <c r="BL18" s="648">
        <v>25</v>
      </c>
      <c r="BM18" s="648">
        <v>10</v>
      </c>
      <c r="BN18" s="648">
        <v>14</v>
      </c>
      <c r="BO18" s="648">
        <v>28</v>
      </c>
      <c r="BP18" s="648">
        <v>8</v>
      </c>
      <c r="BQ18" s="648">
        <v>31</v>
      </c>
      <c r="BR18" s="648">
        <v>9</v>
      </c>
      <c r="BS18" s="648">
        <v>40</v>
      </c>
      <c r="BU18" s="648">
        <v>33</v>
      </c>
      <c r="BV18" s="648">
        <v>5</v>
      </c>
      <c r="BW18" s="648"/>
    </row>
    <row r="19" spans="1:87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AVERAGEIFS($Z$23:$Z$209,$I$23:$I$209,"H",$J$23:$J$209,Table!$C$1)</f>
        <v>11.882352941176471</v>
      </c>
      <c r="S19" s="702">
        <f>AVERAGEIFS($Z$23:$Z$209,$I$23:$I$209,"A",$J$23:$J$209,Table!$C$1)</f>
        <v>16.411764705882351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2151</v>
      </c>
      <c r="AN19" s="646" t="s">
        <v>2144</v>
      </c>
      <c r="AO19" s="646" t="s">
        <v>2144</v>
      </c>
      <c r="AP19" s="646" t="s">
        <v>2145</v>
      </c>
      <c r="AQ19" s="646" t="s">
        <v>2146</v>
      </c>
      <c r="AR19" s="646" t="s">
        <v>2147</v>
      </c>
      <c r="AS19" s="646" t="s">
        <v>2149</v>
      </c>
      <c r="AT19" s="646" t="s">
        <v>4668</v>
      </c>
      <c r="AU19" s="646" t="s">
        <v>2154</v>
      </c>
      <c r="AV19" s="646" t="s">
        <v>2098</v>
      </c>
      <c r="AW19" s="646" t="s">
        <v>2155</v>
      </c>
      <c r="AX19" s="646" t="s">
        <v>2150</v>
      </c>
      <c r="AY19" s="646" t="s">
        <v>2150</v>
      </c>
      <c r="AZ19" s="646"/>
      <c r="BA19" s="646"/>
      <c r="BB19" s="646" t="s">
        <v>2151</v>
      </c>
      <c r="BC19" s="646" t="s">
        <v>2151</v>
      </c>
      <c r="BD19" s="646" t="s">
        <v>2625</v>
      </c>
      <c r="BE19" s="646" t="s">
        <v>4816</v>
      </c>
      <c r="BF19" s="646" t="s">
        <v>5734</v>
      </c>
      <c r="BG19" s="646" t="s">
        <v>2233</v>
      </c>
      <c r="BH19" s="646" t="s">
        <v>2145</v>
      </c>
      <c r="BI19" s="646" t="s">
        <v>2145</v>
      </c>
      <c r="BJ19" s="646" t="s">
        <v>2148</v>
      </c>
      <c r="BK19" s="646" t="s">
        <v>2148</v>
      </c>
      <c r="BL19" s="646" t="s">
        <v>2159</v>
      </c>
      <c r="BM19" s="646" t="s">
        <v>2149</v>
      </c>
      <c r="BN19" s="646" t="s">
        <v>2149</v>
      </c>
      <c r="BO19" s="646" t="s">
        <v>2149</v>
      </c>
      <c r="BP19" s="646" t="s">
        <v>4131</v>
      </c>
      <c r="BQ19" s="646" t="s">
        <v>4131</v>
      </c>
      <c r="BR19" s="646" t="s">
        <v>2150</v>
      </c>
      <c r="BS19" s="646" t="s">
        <v>2150</v>
      </c>
      <c r="BT19" s="555"/>
      <c r="BU19" s="646" t="s">
        <v>2144</v>
      </c>
      <c r="BV19" s="646" t="s">
        <v>2152</v>
      </c>
      <c r="BW19" s="646" t="s">
        <v>2150</v>
      </c>
      <c r="BX19" s="555"/>
      <c r="BY19" s="555"/>
    </row>
    <row r="20" spans="1:87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12</v>
      </c>
      <c r="H20" s="666" t="s">
        <v>306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5746</v>
      </c>
      <c r="AN20" s="580" t="s">
        <v>4916</v>
      </c>
      <c r="AO20" s="580" t="s">
        <v>1880</v>
      </c>
      <c r="AP20" s="580" t="s">
        <v>1877</v>
      </c>
      <c r="AQ20" s="580" t="s">
        <v>1886</v>
      </c>
      <c r="AR20" s="580" t="s">
        <v>5597</v>
      </c>
      <c r="AS20" s="580" t="s">
        <v>1885</v>
      </c>
      <c r="AT20" s="580" t="s">
        <v>4811</v>
      </c>
      <c r="AU20" s="580" t="s">
        <v>4692</v>
      </c>
      <c r="AV20" s="580" t="s">
        <v>1916</v>
      </c>
      <c r="AW20" s="580" t="s">
        <v>5745</v>
      </c>
      <c r="AX20" s="580" t="s">
        <v>1893</v>
      </c>
      <c r="AY20" s="580" t="s">
        <v>4462</v>
      </c>
      <c r="AZ20" s="580"/>
      <c r="BA20" s="580"/>
      <c r="BB20" s="580" t="s">
        <v>1873</v>
      </c>
      <c r="BC20" s="580" t="s">
        <v>1874</v>
      </c>
      <c r="BD20" s="580" t="s">
        <v>5714</v>
      </c>
      <c r="BE20" s="580" t="s">
        <v>4819</v>
      </c>
      <c r="BF20" s="580" t="s">
        <v>1891</v>
      </c>
      <c r="BG20" s="580" t="s">
        <v>4450</v>
      </c>
      <c r="BH20" s="580" t="s">
        <v>1875</v>
      </c>
      <c r="BI20" s="580" t="s">
        <v>1878</v>
      </c>
      <c r="BJ20" s="580" t="s">
        <v>1887</v>
      </c>
      <c r="BK20" s="580" t="s">
        <v>1888</v>
      </c>
      <c r="BL20" s="580" t="s">
        <v>3803</v>
      </c>
      <c r="BM20" s="580" t="s">
        <v>1882</v>
      </c>
      <c r="BN20" s="580" t="s">
        <v>1883</v>
      </c>
      <c r="BO20" s="580" t="s">
        <v>1889</v>
      </c>
      <c r="BP20" s="580" t="s">
        <v>1881</v>
      </c>
      <c r="BQ20" s="580" t="s">
        <v>1890</v>
      </c>
      <c r="BR20" s="580" t="s">
        <v>1892</v>
      </c>
      <c r="BS20" s="580" t="s">
        <v>5909</v>
      </c>
      <c r="BU20" s="704" t="s">
        <v>1879</v>
      </c>
      <c r="BV20" s="704" t="s">
        <v>1876</v>
      </c>
      <c r="BW20" s="704" t="s">
        <v>1884</v>
      </c>
    </row>
    <row r="21" spans="1:87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6793</v>
      </c>
      <c r="AN21" s="620" t="s">
        <v>6794</v>
      </c>
      <c r="AO21" s="620" t="s">
        <v>6801</v>
      </c>
      <c r="AP21" s="620" t="s">
        <v>6802</v>
      </c>
      <c r="AQ21" s="620" t="s">
        <v>6804</v>
      </c>
      <c r="AR21" s="620" t="s">
        <v>6811</v>
      </c>
      <c r="AS21" s="620" t="s">
        <v>6807</v>
      </c>
      <c r="AT21" s="620" t="s">
        <v>6805</v>
      </c>
      <c r="AU21" s="620" t="s">
        <v>6808</v>
      </c>
      <c r="AV21" s="620" t="s">
        <v>6796</v>
      </c>
      <c r="AW21" s="620" t="s">
        <v>6797</v>
      </c>
      <c r="AX21" s="620" t="s">
        <v>6799</v>
      </c>
      <c r="AY21" s="620" t="s">
        <v>6798</v>
      </c>
      <c r="AZ21" s="620" t="s">
        <v>6385</v>
      </c>
      <c r="BA21" s="620"/>
      <c r="BB21" s="620" t="s">
        <v>1209</v>
      </c>
      <c r="BC21" s="620" t="s">
        <v>1210</v>
      </c>
      <c r="BD21" s="620" t="s">
        <v>2626</v>
      </c>
      <c r="BE21" s="620" t="s">
        <v>4818</v>
      </c>
      <c r="BF21" s="620" t="s">
        <v>6795</v>
      </c>
      <c r="BG21" s="620" t="s">
        <v>6803</v>
      </c>
      <c r="BH21" s="620" t="s">
        <v>6806</v>
      </c>
      <c r="BI21" s="620" t="s">
        <v>1212</v>
      </c>
      <c r="BJ21" s="620" t="s">
        <v>1217</v>
      </c>
      <c r="BK21" s="620" t="s">
        <v>1218</v>
      </c>
      <c r="BL21" s="620" t="s">
        <v>6810</v>
      </c>
      <c r="BM21" s="620" t="s">
        <v>6809</v>
      </c>
      <c r="BN21" s="620" t="s">
        <v>1215</v>
      </c>
      <c r="BO21" s="620" t="s">
        <v>1219</v>
      </c>
      <c r="BP21" s="620" t="s">
        <v>6800</v>
      </c>
      <c r="BQ21" s="620" t="s">
        <v>1221</v>
      </c>
      <c r="BR21" s="620" t="s">
        <v>1328</v>
      </c>
      <c r="BS21" s="620"/>
      <c r="BT21" s="620"/>
      <c r="BU21" s="620" t="s">
        <v>1213</v>
      </c>
      <c r="BV21" s="620" t="s">
        <v>1211</v>
      </c>
      <c r="BW21" s="620" t="s">
        <v>1894</v>
      </c>
      <c r="BX21" s="620"/>
      <c r="BY21" s="620"/>
      <c r="BZ21" s="620"/>
    </row>
    <row r="22" spans="1:87">
      <c r="AJ22" s="582" t="str">
        <f t="array" ref="AJ22">IF($J22="","",IF(SUM(IF(ISNUMBER(VALUE(RIGHT($V22:$BW22,1))),VALUE(RIGHT($V22:$BW22,1)),0))=$J22,"T","F"))</f>
        <v/>
      </c>
      <c r="AK22" s="583" t="str">
        <f t="array" ref="AK22">IF($J22="","",SUM(IF(LEFT($V22:$BR22,1)="s",1,0))-SUM(IF(RIGHT(LEFT($V22:$BR22,2))="-",1,0)))</f>
        <v/>
      </c>
    </row>
    <row r="23" spans="1:87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1435</v>
      </c>
      <c r="I23" s="603" t="s">
        <v>2</v>
      </c>
      <c r="J23" s="603" t="s">
        <v>285</v>
      </c>
      <c r="K23" s="603">
        <v>1</v>
      </c>
      <c r="L23" s="603">
        <v>0</v>
      </c>
      <c r="M23" s="562" t="str">
        <f t="shared" ref="M23:M73" si="3">IF(K23="","",IF(K23&gt;L23,"W",IF(K23=L23,"D",IF(K23&lt;L23,"L"))))</f>
        <v>W</v>
      </c>
      <c r="N23" s="562">
        <f t="shared" ref="N23:N73" si="4">IF(K23="","",K23+L23)</f>
        <v>1</v>
      </c>
      <c r="O23" s="598">
        <f>IF(K23="","",K23-L23)</f>
        <v>1</v>
      </c>
      <c r="P23" s="562" t="str">
        <f t="shared" ref="P23:P73" si="5">IF($K23="","",IF($N23&gt;P$19,"O",IF($N23&lt;P$19,"U",IF($N23=P$19,"-"))))</f>
        <v>U</v>
      </c>
      <c r="Q23" s="586">
        <f t="shared" ref="Q23:Q41" si="6">IF(S23="","",IF(SIGN(S23)&lt;&gt;1,VLOOKUP(ABS(S23),SUP_HDC,3,TRUE),-VLOOKUP(ABS(S23),SUP_HDC,3,TRUE)))</f>
        <v>-0.25</v>
      </c>
      <c r="R23" s="635">
        <f t="shared" ref="R23:R41" si="7">IF(Q23="","",IF((K23-L23+Q23)&gt;=0.5,1,IF((K23-L23+Q23)=0.25,0.5,IF((K23-L23+Q23)&lt;=-0.5,-1,IF((K23-L23+Q23)=-0.25,-0.5,0)))))</f>
        <v>1</v>
      </c>
      <c r="S23" s="600">
        <v>0.28999999999999998</v>
      </c>
      <c r="T23" s="595">
        <f t="shared" ref="T23:T73" si="8">IF(ISBLANK(S23),"",K23-L23-S23)</f>
        <v>0.71</v>
      </c>
      <c r="U23" s="601">
        <v>2.33</v>
      </c>
      <c r="V23" s="595">
        <f t="shared" ref="V23:V57" si="9">IF(ISBLANK(U23),"",K23+L23-U23)</f>
        <v>-1.33</v>
      </c>
      <c r="W23" s="586">
        <f>IF(S23="","",(S23+U23)/2)</f>
        <v>1.31</v>
      </c>
      <c r="X23" s="586">
        <f>IF(W23="","",U23-W23)</f>
        <v>1.02</v>
      </c>
      <c r="Y23" s="599">
        <v>14</v>
      </c>
      <c r="Z23" s="599">
        <v>9</v>
      </c>
      <c r="AA23" s="599">
        <v>6</v>
      </c>
      <c r="AB23" s="599">
        <v>1</v>
      </c>
      <c r="AC23" s="599">
        <v>62</v>
      </c>
      <c r="AD23" s="599">
        <v>38</v>
      </c>
      <c r="AE23" s="599">
        <v>3421</v>
      </c>
      <c r="AF23" s="562"/>
      <c r="AG23" s="562"/>
      <c r="AH23" s="562"/>
      <c r="AJ23" s="758" t="str">
        <f t="array" ref="AJ23">IF($K23="","",IF(SUM(IF(ISNUMBER(VALUE(RIGHT($AM23:$CQ23,1))),VALUE(RIGHT($AM23:$CQ23,1)),0))=$K23,"T","F"))</f>
        <v>T</v>
      </c>
      <c r="AK23" s="583">
        <f t="array" ref="AK23">IF($K23="","",SUM(IF(LEFT($AM23:$CQ23,1)="s",1,0))-SUM(IF(RIGHT(LEFT($AM23:$CQ23,2))="-",1,0)))</f>
        <v>0</v>
      </c>
      <c r="AL23" s="562">
        <f t="array" ref="AL23">IF($K23="","",SUM(IF(LEFT($AM23:$CQ23,1)="X",1,0)))</f>
        <v>11</v>
      </c>
      <c r="AM23" s="668" t="s">
        <v>2125</v>
      </c>
      <c r="AN23" s="668" t="s">
        <v>2102</v>
      </c>
      <c r="AO23" s="668" t="s">
        <v>2124</v>
      </c>
      <c r="AP23" s="668" t="s">
        <v>2102</v>
      </c>
      <c r="AQ23" s="668" t="s">
        <v>2232</v>
      </c>
      <c r="AR23" s="668" t="s">
        <v>2102</v>
      </c>
      <c r="AS23" s="668" t="s">
        <v>2102</v>
      </c>
      <c r="AT23" s="668"/>
      <c r="AU23" s="668" t="s">
        <v>2102</v>
      </c>
      <c r="AV23" s="668"/>
      <c r="AW23" s="668" t="s">
        <v>2102</v>
      </c>
      <c r="AX23" s="668" t="s">
        <v>2124</v>
      </c>
      <c r="AY23" s="668" t="s">
        <v>2232</v>
      </c>
      <c r="AZ23" s="668"/>
      <c r="BA23" s="668"/>
      <c r="BB23" s="668" t="s">
        <v>2102</v>
      </c>
      <c r="BC23" s="668"/>
      <c r="BD23" s="668"/>
      <c r="BE23" s="668"/>
      <c r="BF23" s="668"/>
      <c r="BG23" s="668" t="s">
        <v>2013</v>
      </c>
      <c r="BH23" s="668" t="s">
        <v>2124</v>
      </c>
      <c r="BI23" s="668"/>
      <c r="BJ23" s="671"/>
      <c r="BK23" s="668" t="s">
        <v>2125</v>
      </c>
      <c r="BL23" s="668" t="s">
        <v>2013</v>
      </c>
      <c r="BM23" s="668" t="s">
        <v>2013</v>
      </c>
      <c r="BN23" s="668" t="s">
        <v>2232</v>
      </c>
      <c r="BO23" s="668"/>
      <c r="BP23" s="668"/>
      <c r="BQ23" s="668" t="s">
        <v>2125</v>
      </c>
      <c r="BR23" s="668" t="s">
        <v>2125</v>
      </c>
      <c r="BS23" s="668"/>
      <c r="BT23" s="672"/>
      <c r="BU23" s="668"/>
      <c r="BV23" s="671" t="s">
        <v>2017</v>
      </c>
      <c r="BW23" s="668"/>
      <c r="BX23" s="672"/>
      <c r="BY23" s="672"/>
      <c r="BZ23" s="672"/>
      <c r="CA23" s="673"/>
      <c r="CB23" s="673"/>
      <c r="CC23" s="673"/>
      <c r="CD23" s="673"/>
      <c r="CE23" s="673"/>
      <c r="CF23" s="673"/>
      <c r="CG23" s="673"/>
      <c r="CH23" s="673"/>
      <c r="CI23" s="673"/>
    </row>
    <row r="24" spans="1:87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254</v>
      </c>
      <c r="I24" s="603" t="s">
        <v>3</v>
      </c>
      <c r="J24" s="603" t="s">
        <v>285</v>
      </c>
      <c r="K24" s="603">
        <v>1</v>
      </c>
      <c r="L24" s="603">
        <v>0</v>
      </c>
      <c r="M24" s="562" t="str">
        <f t="shared" si="3"/>
        <v>W</v>
      </c>
      <c r="N24" s="562">
        <f t="shared" si="4"/>
        <v>1</v>
      </c>
      <c r="O24" s="598">
        <f t="shared" ref="O24:O79" si="10">IF(K24="","",K24-L24)</f>
        <v>1</v>
      </c>
      <c r="P24" s="562" t="str">
        <f t="shared" si="5"/>
        <v>U</v>
      </c>
      <c r="Q24" s="586">
        <f t="shared" si="6"/>
        <v>0</v>
      </c>
      <c r="R24" s="635">
        <f t="shared" si="7"/>
        <v>1</v>
      </c>
      <c r="S24" s="600">
        <v>0.02</v>
      </c>
      <c r="T24" s="595">
        <f t="shared" si="8"/>
        <v>0.98</v>
      </c>
      <c r="U24" s="601">
        <v>2.44</v>
      </c>
      <c r="V24" s="595">
        <f t="shared" si="9"/>
        <v>-1.44</v>
      </c>
      <c r="W24" s="586">
        <f t="shared" ref="W24:W57" si="11">IF(S24="","",(S24+U24)/2)</f>
        <v>1.23</v>
      </c>
      <c r="X24" s="586">
        <f t="shared" ref="X24:X57" si="12">IF(W24="","",U24-W24)</f>
        <v>1.21</v>
      </c>
      <c r="Y24" s="599">
        <v>11</v>
      </c>
      <c r="Z24" s="599">
        <v>15</v>
      </c>
      <c r="AA24" s="599">
        <v>3</v>
      </c>
      <c r="AB24" s="599">
        <v>1</v>
      </c>
      <c r="AC24" s="599">
        <v>60</v>
      </c>
      <c r="AD24" s="599">
        <v>40</v>
      </c>
      <c r="AE24" s="599">
        <v>3421</v>
      </c>
      <c r="AF24" s="562"/>
      <c r="AG24" s="562"/>
      <c r="AH24" s="562"/>
      <c r="AJ24" s="758" t="str">
        <f t="array" ref="AJ24">IF($K24="","",IF(SUM(IF(ISNUMBER(VALUE(RIGHT($AM24:$CQ24,1))),VALUE(RIGHT($AM24:$CQ24,1)),0))=$K24,"T","F"))</f>
        <v>T</v>
      </c>
      <c r="AK24" s="583">
        <f t="array" ref="AK24">IF($K24="","",SUM(IF(LEFT($AM24:$CQ24,1)="s",1,0))-SUM(IF(RIGHT(LEFT($AM24:$CQ24,2))="-",1,0)))</f>
        <v>0</v>
      </c>
      <c r="AL24" s="562">
        <f t="array" ref="AL24">IF($K24="","",SUM(IF(LEFT($AM24:$CQ24,1)="X",1,0)))</f>
        <v>11</v>
      </c>
      <c r="AM24" s="668" t="s">
        <v>2014</v>
      </c>
      <c r="AN24" s="668" t="s">
        <v>2013</v>
      </c>
      <c r="AO24" s="668" t="s">
        <v>2015</v>
      </c>
      <c r="AP24" s="668" t="s">
        <v>2012</v>
      </c>
      <c r="AQ24" s="668" t="s">
        <v>2213</v>
      </c>
      <c r="AR24" s="668" t="s">
        <v>2012</v>
      </c>
      <c r="AS24" s="668" t="s">
        <v>2012</v>
      </c>
      <c r="AT24" s="668"/>
      <c r="AU24" s="671" t="s">
        <v>2027</v>
      </c>
      <c r="AV24" s="668"/>
      <c r="AW24" s="671" t="s">
        <v>2273</v>
      </c>
      <c r="AX24" s="668" t="s">
        <v>2015</v>
      </c>
      <c r="AY24" s="668" t="s">
        <v>2213</v>
      </c>
      <c r="AZ24" s="668"/>
      <c r="BA24" s="668"/>
      <c r="BB24" s="668" t="s">
        <v>2012</v>
      </c>
      <c r="BC24" s="668"/>
      <c r="BD24" s="668"/>
      <c r="BE24" s="668"/>
      <c r="BF24" s="668"/>
      <c r="BG24" s="668" t="s">
        <v>2012</v>
      </c>
      <c r="BH24" s="668" t="s">
        <v>2014</v>
      </c>
      <c r="BI24" s="668"/>
      <c r="BJ24" s="668"/>
      <c r="BK24" s="668" t="s">
        <v>2015</v>
      </c>
      <c r="BL24" s="668" t="s">
        <v>2012</v>
      </c>
      <c r="BM24" s="668" t="s">
        <v>2013</v>
      </c>
      <c r="BN24" s="668" t="s">
        <v>2232</v>
      </c>
      <c r="BO24" s="668"/>
      <c r="BP24" s="668" t="s">
        <v>2014</v>
      </c>
      <c r="BQ24" s="668" t="s">
        <v>2014</v>
      </c>
      <c r="BR24" s="668" t="s">
        <v>2213</v>
      </c>
      <c r="BS24" s="668"/>
      <c r="BT24" s="672"/>
      <c r="BU24" s="668"/>
      <c r="BV24" s="668" t="s">
        <v>2012</v>
      </c>
      <c r="BW24" s="668"/>
      <c r="BX24" s="672"/>
      <c r="BY24" s="672"/>
      <c r="BZ24" s="672"/>
      <c r="CA24" s="673"/>
      <c r="CB24" s="673"/>
      <c r="CC24" s="673"/>
      <c r="CD24" s="673"/>
      <c r="CE24" s="673"/>
      <c r="CF24" s="673"/>
      <c r="CG24" s="673"/>
      <c r="CH24" s="673"/>
      <c r="CI24" s="673"/>
    </row>
    <row r="25" spans="1:87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1200</v>
      </c>
      <c r="I25" s="603" t="s">
        <v>2</v>
      </c>
      <c r="J25" s="603" t="s">
        <v>285</v>
      </c>
      <c r="K25" s="603">
        <v>0</v>
      </c>
      <c r="L25" s="603">
        <v>2</v>
      </c>
      <c r="M25" s="562" t="str">
        <f t="shared" si="3"/>
        <v>L</v>
      </c>
      <c r="N25" s="562">
        <f t="shared" si="4"/>
        <v>2</v>
      </c>
      <c r="O25" s="598">
        <f t="shared" si="10"/>
        <v>-2</v>
      </c>
      <c r="P25" s="562" t="str">
        <f t="shared" si="5"/>
        <v>U</v>
      </c>
      <c r="Q25" s="586">
        <f t="shared" si="6"/>
        <v>0</v>
      </c>
      <c r="R25" s="635">
        <f t="shared" si="7"/>
        <v>-1</v>
      </c>
      <c r="S25" s="600">
        <v>-0.12</v>
      </c>
      <c r="T25" s="595">
        <f t="shared" si="8"/>
        <v>-1.88</v>
      </c>
      <c r="U25" s="601">
        <v>2.58</v>
      </c>
      <c r="V25" s="595">
        <f t="shared" si="9"/>
        <v>-0.58000000000000007</v>
      </c>
      <c r="W25" s="586">
        <f t="shared" si="11"/>
        <v>1.23</v>
      </c>
      <c r="X25" s="586">
        <f t="shared" si="12"/>
        <v>1.35</v>
      </c>
      <c r="Y25" s="599">
        <v>13</v>
      </c>
      <c r="Z25" s="599">
        <v>12</v>
      </c>
      <c r="AA25" s="599">
        <v>2</v>
      </c>
      <c r="AB25" s="599">
        <v>2</v>
      </c>
      <c r="AC25" s="599">
        <v>58</v>
      </c>
      <c r="AD25" s="599">
        <v>42</v>
      </c>
      <c r="AE25" s="599">
        <v>3421</v>
      </c>
      <c r="AF25" s="562"/>
      <c r="AG25" s="562"/>
      <c r="AH25" s="562"/>
      <c r="AJ25" s="758" t="str">
        <f t="array" ref="AJ25">IF($K25="","",IF(SUM(IF(ISNUMBER(VALUE(RIGHT($AM25:$CQ25,1))),VALUE(RIGHT($AM25:$CQ25,1)),0))=$K25,"T","F"))</f>
        <v>T</v>
      </c>
      <c r="AK25" s="583">
        <f t="array" ref="AK25">IF($K25="","",SUM(IF(LEFT($AM25:$CQ25,1)="s",1,0))-SUM(IF(RIGHT(LEFT($AM25:$CQ25,2))="-",1,0)))</f>
        <v>0</v>
      </c>
      <c r="AL25" s="562">
        <f t="array" ref="AL25">IF($K25="","",SUM(IF(LEFT($AM25:$CQ25,1)="X",1,0)))</f>
        <v>11</v>
      </c>
      <c r="AM25" s="668" t="s">
        <v>2421</v>
      </c>
      <c r="AN25" s="668" t="s">
        <v>2405</v>
      </c>
      <c r="AO25" s="668" t="s">
        <v>2394</v>
      </c>
      <c r="AP25" s="668" t="s">
        <v>2405</v>
      </c>
      <c r="AQ25" s="668" t="s">
        <v>2213</v>
      </c>
      <c r="AR25" s="668" t="s">
        <v>2405</v>
      </c>
      <c r="AS25" s="668" t="s">
        <v>2405</v>
      </c>
      <c r="AT25" s="668"/>
      <c r="AU25" s="668" t="s">
        <v>2405</v>
      </c>
      <c r="AV25" s="668"/>
      <c r="AW25" s="669" t="s">
        <v>2405</v>
      </c>
      <c r="AX25" s="668" t="s">
        <v>2420</v>
      </c>
      <c r="AY25" s="668" t="s">
        <v>2213</v>
      </c>
      <c r="AZ25" s="668"/>
      <c r="BA25" s="668"/>
      <c r="BB25" s="668" t="s">
        <v>2405</v>
      </c>
      <c r="BC25" s="668"/>
      <c r="BD25" s="668"/>
      <c r="BE25" s="668"/>
      <c r="BF25" s="668"/>
      <c r="BG25" s="668" t="s">
        <v>2406</v>
      </c>
      <c r="BH25" s="668" t="s">
        <v>2393</v>
      </c>
      <c r="BI25" s="668"/>
      <c r="BJ25" s="668"/>
      <c r="BK25" s="668" t="s">
        <v>2394</v>
      </c>
      <c r="BL25" s="668" t="s">
        <v>2406</v>
      </c>
      <c r="BM25" s="668" t="s">
        <v>2013</v>
      </c>
      <c r="BN25" s="668" t="s">
        <v>2394</v>
      </c>
      <c r="BO25" s="668"/>
      <c r="BP25" s="668"/>
      <c r="BQ25" s="668" t="s">
        <v>2420</v>
      </c>
      <c r="BR25" s="668" t="s">
        <v>2213</v>
      </c>
      <c r="BS25" s="668"/>
      <c r="BT25" s="672"/>
      <c r="BU25" s="668"/>
      <c r="BV25" s="668" t="s">
        <v>2419</v>
      </c>
      <c r="BW25" s="668"/>
      <c r="BX25" s="672"/>
      <c r="BY25" s="672"/>
      <c r="BZ25" s="672"/>
      <c r="CA25" s="673"/>
      <c r="CB25" s="673"/>
      <c r="CC25" s="673"/>
      <c r="CD25" s="673"/>
      <c r="CE25" s="673"/>
      <c r="CF25" s="673"/>
      <c r="CG25" s="673"/>
      <c r="CH25" s="673"/>
      <c r="CI25" s="673"/>
    </row>
    <row r="26" spans="1:87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264</v>
      </c>
      <c r="I26" s="596" t="s">
        <v>3</v>
      </c>
      <c r="J26" s="596" t="s">
        <v>1199</v>
      </c>
      <c r="K26" s="596">
        <v>0</v>
      </c>
      <c r="L26" s="596">
        <v>6</v>
      </c>
      <c r="M26" s="562" t="str">
        <f t="shared" si="3"/>
        <v>L</v>
      </c>
      <c r="N26" s="562">
        <f t="shared" si="4"/>
        <v>6</v>
      </c>
      <c r="O26" s="598">
        <f t="shared" si="10"/>
        <v>-6</v>
      </c>
      <c r="P26" s="562" t="str">
        <f t="shared" si="5"/>
        <v>O</v>
      </c>
      <c r="Q26" s="586" t="str">
        <f t="shared" si="6"/>
        <v/>
      </c>
      <c r="R26" s="635" t="str">
        <f t="shared" si="7"/>
        <v/>
      </c>
      <c r="S26" s="600"/>
      <c r="T26" s="595" t="str">
        <f t="shared" si="8"/>
        <v/>
      </c>
      <c r="U26" s="601"/>
      <c r="V26" s="595" t="str">
        <f t="shared" si="9"/>
        <v/>
      </c>
      <c r="W26" s="586" t="str">
        <f t="shared" si="11"/>
        <v/>
      </c>
      <c r="X26" s="586" t="str">
        <f t="shared" si="12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IF($K26="","",IF(SUM(IF(ISNUMBER(VALUE(RIGHT($AM26:$CQ26,1))),VALUE(RIGHT($AM26:$CQ26,1)),0))=$K26,"T","F"))</f>
        <v>T</v>
      </c>
      <c r="AK26" s="583">
        <f t="array" ref="AK26">IF($K26="","",SUM(IF(LEFT($AM26:$CQ26,1)="s",1,0))-SUM(IF(RIGHT(LEFT($AM26:$CQ26,2))="-",1,0)))</f>
        <v>0</v>
      </c>
      <c r="AL26" s="562">
        <f t="array" ref="AL26">IF($K26="","",SUM(IF(LEFT($AM26:$CQ26,1)="X",1,0)))</f>
        <v>11</v>
      </c>
      <c r="AM26" s="668" t="s">
        <v>2474</v>
      </c>
      <c r="AN26" s="668"/>
      <c r="AO26" s="669" t="s">
        <v>2474</v>
      </c>
      <c r="AP26" s="668" t="s">
        <v>2474</v>
      </c>
      <c r="AQ26" s="668" t="s">
        <v>2213</v>
      </c>
      <c r="AR26" s="668" t="s">
        <v>126</v>
      </c>
      <c r="AS26" s="668" t="s">
        <v>2474</v>
      </c>
      <c r="AT26" s="668"/>
      <c r="AU26" s="668" t="s">
        <v>126</v>
      </c>
      <c r="AV26" s="668"/>
      <c r="AW26" s="668" t="s">
        <v>126</v>
      </c>
      <c r="AX26" s="668" t="s">
        <v>2474</v>
      </c>
      <c r="AY26" s="668" t="s">
        <v>2471</v>
      </c>
      <c r="AZ26" s="668"/>
      <c r="BA26" s="668" t="s">
        <v>126</v>
      </c>
      <c r="BB26" s="668"/>
      <c r="BC26" s="668" t="s">
        <v>2472</v>
      </c>
      <c r="BD26" s="668"/>
      <c r="BE26" s="668"/>
      <c r="BF26" s="668" t="s">
        <v>2472</v>
      </c>
      <c r="BG26" s="668" t="s">
        <v>2471</v>
      </c>
      <c r="BH26" s="668" t="s">
        <v>2474</v>
      </c>
      <c r="BI26" s="668" t="s">
        <v>2472</v>
      </c>
      <c r="BJ26" s="668" t="s">
        <v>126</v>
      </c>
      <c r="BK26" s="668" t="s">
        <v>2474</v>
      </c>
      <c r="BL26" s="668" t="s">
        <v>126</v>
      </c>
      <c r="BM26" s="668" t="s">
        <v>126</v>
      </c>
      <c r="BN26" s="668" t="s">
        <v>2473</v>
      </c>
      <c r="BO26" s="668" t="s">
        <v>2471</v>
      </c>
      <c r="BP26" s="668" t="s">
        <v>2473</v>
      </c>
      <c r="BQ26" s="668" t="s">
        <v>2474</v>
      </c>
      <c r="BR26" s="668" t="s">
        <v>2213</v>
      </c>
      <c r="BS26" s="668"/>
      <c r="BT26" s="672" t="s">
        <v>126</v>
      </c>
      <c r="BU26" s="669" t="s">
        <v>2473</v>
      </c>
      <c r="BV26" s="668"/>
      <c r="BW26" s="668" t="s">
        <v>2472</v>
      </c>
      <c r="BX26" s="672" t="s">
        <v>126</v>
      </c>
      <c r="BY26" s="672"/>
      <c r="BZ26" s="672"/>
      <c r="CA26" s="673"/>
      <c r="CB26" s="673"/>
      <c r="CC26" s="673"/>
      <c r="CD26" s="673"/>
      <c r="CE26" s="673"/>
      <c r="CF26" s="673"/>
      <c r="CG26" s="673"/>
      <c r="CH26" s="673"/>
      <c r="CI26" s="673"/>
    </row>
    <row r="27" spans="1:87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256</v>
      </c>
      <c r="I27" s="603" t="s">
        <v>3</v>
      </c>
      <c r="J27" s="603" t="s">
        <v>285</v>
      </c>
      <c r="K27" s="603">
        <v>1</v>
      </c>
      <c r="L27" s="603">
        <v>0</v>
      </c>
      <c r="M27" s="562" t="str">
        <f t="shared" si="3"/>
        <v>W</v>
      </c>
      <c r="N27" s="562">
        <f t="shared" si="4"/>
        <v>1</v>
      </c>
      <c r="O27" s="598">
        <f t="shared" si="10"/>
        <v>1</v>
      </c>
      <c r="P27" s="562" t="str">
        <f t="shared" si="5"/>
        <v>U</v>
      </c>
      <c r="Q27" s="586">
        <f t="shared" si="6"/>
        <v>0.75</v>
      </c>
      <c r="R27" s="635">
        <f t="shared" si="7"/>
        <v>1</v>
      </c>
      <c r="S27" s="600">
        <v>-0.72</v>
      </c>
      <c r="T27" s="595">
        <f t="shared" si="8"/>
        <v>1.72</v>
      </c>
      <c r="U27" s="601">
        <v>2.61</v>
      </c>
      <c r="V27" s="595">
        <f t="shared" si="9"/>
        <v>-1.6099999999999999</v>
      </c>
      <c r="W27" s="586">
        <f t="shared" si="11"/>
        <v>0.94499999999999995</v>
      </c>
      <c r="X27" s="586">
        <f t="shared" si="12"/>
        <v>1.665</v>
      </c>
      <c r="Y27" s="599">
        <v>8</v>
      </c>
      <c r="Z27" s="599">
        <v>20</v>
      </c>
      <c r="AA27" s="599">
        <v>4</v>
      </c>
      <c r="AB27" s="599">
        <v>3</v>
      </c>
      <c r="AC27" s="599">
        <v>43</v>
      </c>
      <c r="AD27" s="599">
        <v>57</v>
      </c>
      <c r="AE27" s="599">
        <v>3421</v>
      </c>
      <c r="AF27" s="562"/>
      <c r="AG27" s="562"/>
      <c r="AH27" s="562"/>
      <c r="AJ27" s="758" t="str">
        <f t="array" ref="AJ27">IF($K27="","",IF(SUM(IF(ISNUMBER(VALUE(RIGHT($AM27:$CQ27,1))),VALUE(RIGHT($AM27:$CQ27,1)),0))=$K27,"T","F"))</f>
        <v>T</v>
      </c>
      <c r="AK27" s="583">
        <f t="array" ref="AK27">IF($K27="","",SUM(IF(LEFT($AM27:$CQ27,1)="s",1,0))-SUM(IF(RIGHT(LEFT($AM27:$CQ27,2))="-",1,0)))</f>
        <v>0</v>
      </c>
      <c r="AL27" s="562">
        <f t="array" ref="AL27">IF($K27="","",SUM(IF(LEFT($AM27:$CQ27,1)="X",1,0)))</f>
        <v>11</v>
      </c>
      <c r="AM27" s="668" t="s">
        <v>2563</v>
      </c>
      <c r="AN27" s="668" t="s">
        <v>2512</v>
      </c>
      <c r="AO27" s="737" t="s">
        <v>4825</v>
      </c>
      <c r="AP27" s="668" t="s">
        <v>2512</v>
      </c>
      <c r="AQ27" s="668" t="s">
        <v>2213</v>
      </c>
      <c r="AR27" s="668" t="s">
        <v>2512</v>
      </c>
      <c r="AS27" s="669" t="s">
        <v>2512</v>
      </c>
      <c r="AT27" s="668"/>
      <c r="AU27" s="671" t="s">
        <v>2207</v>
      </c>
      <c r="AV27" s="668"/>
      <c r="AW27" s="668" t="s">
        <v>2137</v>
      </c>
      <c r="AX27" s="668" t="s">
        <v>2563</v>
      </c>
      <c r="AY27" s="668" t="s">
        <v>2562</v>
      </c>
      <c r="AZ27" s="668"/>
      <c r="BA27" s="668"/>
      <c r="BB27" s="668" t="s">
        <v>2512</v>
      </c>
      <c r="BC27" s="668"/>
      <c r="BD27" s="668"/>
      <c r="BE27" s="668"/>
      <c r="BF27" s="668"/>
      <c r="BG27" s="668" t="s">
        <v>2512</v>
      </c>
      <c r="BH27" s="668" t="s">
        <v>2562</v>
      </c>
      <c r="BI27" s="668"/>
      <c r="BJ27" s="668"/>
      <c r="BK27" s="651" t="s">
        <v>2563</v>
      </c>
      <c r="BL27" s="668" t="s">
        <v>2137</v>
      </c>
      <c r="BM27" s="668" t="s">
        <v>2013</v>
      </c>
      <c r="BN27" s="668" t="s">
        <v>2562</v>
      </c>
      <c r="BO27" s="668"/>
      <c r="BP27" s="668"/>
      <c r="BQ27" s="668" t="s">
        <v>2581</v>
      </c>
      <c r="BR27" s="668" t="s">
        <v>2213</v>
      </c>
      <c r="BS27" s="668"/>
      <c r="BT27" s="672"/>
      <c r="BU27" s="668"/>
      <c r="BV27" s="668" t="s">
        <v>2512</v>
      </c>
      <c r="BW27" s="668"/>
      <c r="BX27" s="672"/>
      <c r="BY27" s="672"/>
      <c r="BZ27" s="672"/>
      <c r="CA27" s="673"/>
      <c r="CB27" s="673"/>
      <c r="CC27" s="673"/>
      <c r="CD27" s="673"/>
      <c r="CE27" s="673"/>
      <c r="CF27" s="673"/>
      <c r="CG27" s="673"/>
      <c r="CH27" s="673"/>
      <c r="CI27" s="673"/>
    </row>
    <row r="28" spans="1:87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257</v>
      </c>
      <c r="I28" s="603" t="s">
        <v>2</v>
      </c>
      <c r="J28" s="603" t="s">
        <v>285</v>
      </c>
      <c r="K28" s="603">
        <v>0</v>
      </c>
      <c r="L28" s="603">
        <v>2</v>
      </c>
      <c r="M28" s="562" t="str">
        <f t="shared" si="3"/>
        <v>L</v>
      </c>
      <c r="N28" s="562">
        <f t="shared" si="4"/>
        <v>2</v>
      </c>
      <c r="O28" s="598">
        <f t="shared" si="10"/>
        <v>-2</v>
      </c>
      <c r="P28" s="562" t="str">
        <f t="shared" si="5"/>
        <v>U</v>
      </c>
      <c r="Q28" s="586">
        <f t="shared" si="6"/>
        <v>0.5</v>
      </c>
      <c r="R28" s="635">
        <f t="shared" si="7"/>
        <v>-1</v>
      </c>
      <c r="S28" s="600">
        <v>-0.44</v>
      </c>
      <c r="T28" s="595">
        <f t="shared" si="8"/>
        <v>-1.56</v>
      </c>
      <c r="U28" s="601">
        <v>2.67</v>
      </c>
      <c r="V28" s="595">
        <f t="shared" si="9"/>
        <v>-0.66999999999999993</v>
      </c>
      <c r="W28" s="586">
        <f t="shared" si="11"/>
        <v>1.115</v>
      </c>
      <c r="X28" s="586">
        <f t="shared" si="12"/>
        <v>1.5549999999999999</v>
      </c>
      <c r="Y28" s="599">
        <v>7</v>
      </c>
      <c r="Z28" s="599">
        <v>20</v>
      </c>
      <c r="AA28" s="599">
        <v>1</v>
      </c>
      <c r="AB28" s="599">
        <v>6</v>
      </c>
      <c r="AC28" s="599">
        <v>54</v>
      </c>
      <c r="AD28" s="599">
        <v>46</v>
      </c>
      <c r="AE28" s="599">
        <v>3421</v>
      </c>
      <c r="AF28" s="562"/>
      <c r="AG28" s="562"/>
      <c r="AH28" s="562"/>
      <c r="AJ28" s="758" t="str">
        <f t="array" ref="AJ28">IF($K28="","",IF(SUM(IF(ISNUMBER(VALUE(RIGHT($AM28:$CQ28,1))),VALUE(RIGHT($AM28:$CQ28,1)),0))=$K28,"T","F"))</f>
        <v>T</v>
      </c>
      <c r="AK28" s="583">
        <f t="array" ref="AK28">IF($K28="","",SUM(IF(LEFT($AM28:$CQ28,1)="s",1,0))-SUM(IF(RIGHT(LEFT($AM28:$CQ28,2))="-",1,0)))</f>
        <v>0</v>
      </c>
      <c r="AL28" s="562">
        <f t="array" ref="AL28">IF($K28="","",SUM(IF(LEFT($AM28:$CQ28,1)="X",1,0)))</f>
        <v>11</v>
      </c>
      <c r="AM28" s="668" t="s">
        <v>2472</v>
      </c>
      <c r="AN28" s="668" t="s">
        <v>2474</v>
      </c>
      <c r="AO28" s="651" t="s">
        <v>2472</v>
      </c>
      <c r="AP28" s="668" t="s">
        <v>2474</v>
      </c>
      <c r="AQ28" s="668" t="s">
        <v>2213</v>
      </c>
      <c r="AR28" s="669" t="s">
        <v>2474</v>
      </c>
      <c r="AS28" s="668" t="s">
        <v>2474</v>
      </c>
      <c r="AT28" s="668"/>
      <c r="AU28" s="668" t="s">
        <v>2473</v>
      </c>
      <c r="AV28" s="668"/>
      <c r="AW28" s="668" t="s">
        <v>2474</v>
      </c>
      <c r="AX28" s="668" t="s">
        <v>126</v>
      </c>
      <c r="AY28" s="668" t="s">
        <v>2471</v>
      </c>
      <c r="AZ28" s="668"/>
      <c r="BA28" s="668" t="s">
        <v>126</v>
      </c>
      <c r="BB28" s="668" t="s">
        <v>2474</v>
      </c>
      <c r="BC28" s="668" t="s">
        <v>126</v>
      </c>
      <c r="BD28" s="668" t="s">
        <v>126</v>
      </c>
      <c r="BE28" s="668"/>
      <c r="BF28" s="668" t="s">
        <v>126</v>
      </c>
      <c r="BG28" s="668" t="s">
        <v>2474</v>
      </c>
      <c r="BH28" s="668" t="s">
        <v>2471</v>
      </c>
      <c r="BI28" s="668" t="s">
        <v>126</v>
      </c>
      <c r="BJ28" s="668" t="s">
        <v>126</v>
      </c>
      <c r="BK28" s="651" t="s">
        <v>2472</v>
      </c>
      <c r="BL28" s="668" t="s">
        <v>2473</v>
      </c>
      <c r="BM28" s="668" t="s">
        <v>2473</v>
      </c>
      <c r="BN28" s="668" t="s">
        <v>2471</v>
      </c>
      <c r="BO28" s="668" t="s">
        <v>126</v>
      </c>
      <c r="BP28" s="668" t="s">
        <v>126</v>
      </c>
      <c r="BQ28" s="668" t="s">
        <v>2472</v>
      </c>
      <c r="BR28" s="668" t="s">
        <v>2213</v>
      </c>
      <c r="BS28" s="668"/>
      <c r="BT28" s="672"/>
      <c r="BU28" s="668" t="s">
        <v>126</v>
      </c>
      <c r="BV28" s="668" t="s">
        <v>2474</v>
      </c>
      <c r="BW28" s="668" t="s">
        <v>126</v>
      </c>
      <c r="BX28" s="672"/>
      <c r="BY28" s="672"/>
      <c r="BZ28" s="672"/>
      <c r="CA28" s="673"/>
      <c r="CB28" s="673"/>
      <c r="CC28" s="673"/>
      <c r="CD28" s="673"/>
      <c r="CE28" s="673"/>
      <c r="CF28" s="673"/>
      <c r="CG28" s="673"/>
      <c r="CH28" s="673"/>
      <c r="CI28" s="673"/>
    </row>
    <row r="29" spans="1:87" s="661" customFormat="1" ht="15" customHeight="1">
      <c r="A29" s="625">
        <v>42832</v>
      </c>
      <c r="B29" s="603"/>
      <c r="C29" s="603"/>
      <c r="D29" s="603"/>
      <c r="E29" s="603"/>
      <c r="F29" s="603"/>
      <c r="G29" s="585"/>
      <c r="H29" s="624" t="s">
        <v>265</v>
      </c>
      <c r="I29" s="603" t="s">
        <v>3</v>
      </c>
      <c r="J29" s="603" t="s">
        <v>285</v>
      </c>
      <c r="K29" s="603">
        <v>0</v>
      </c>
      <c r="L29" s="603">
        <v>7</v>
      </c>
      <c r="M29" s="562" t="str">
        <f t="shared" si="3"/>
        <v>L</v>
      </c>
      <c r="N29" s="562">
        <f t="shared" si="4"/>
        <v>7</v>
      </c>
      <c r="O29" s="598">
        <f t="shared" si="10"/>
        <v>-7</v>
      </c>
      <c r="P29" s="562" t="str">
        <f t="shared" si="5"/>
        <v>O</v>
      </c>
      <c r="Q29" s="586">
        <f t="shared" si="6"/>
        <v>1.5</v>
      </c>
      <c r="R29" s="635">
        <f t="shared" si="7"/>
        <v>-1</v>
      </c>
      <c r="S29" s="600">
        <v>-1.6</v>
      </c>
      <c r="T29" s="595">
        <f t="shared" si="8"/>
        <v>-5.4</v>
      </c>
      <c r="U29" s="601">
        <v>3.08</v>
      </c>
      <c r="V29" s="595">
        <f t="shared" si="9"/>
        <v>3.92</v>
      </c>
      <c r="W29" s="586">
        <f t="shared" si="11"/>
        <v>0.74</v>
      </c>
      <c r="X29" s="586">
        <f t="shared" si="12"/>
        <v>2.34</v>
      </c>
      <c r="Y29" s="599">
        <v>9</v>
      </c>
      <c r="Z29" s="599">
        <v>19</v>
      </c>
      <c r="AA29" s="599">
        <v>1</v>
      </c>
      <c r="AB29" s="599">
        <v>8</v>
      </c>
      <c r="AC29" s="599">
        <v>44</v>
      </c>
      <c r="AD29" s="599">
        <v>56</v>
      </c>
      <c r="AE29" s="599">
        <v>3421</v>
      </c>
      <c r="AF29" s="562"/>
      <c r="AG29" s="562"/>
      <c r="AH29" s="562"/>
      <c r="AJ29" s="758" t="str">
        <f t="array" ref="AJ29">IF($K29="","",IF(SUM(IF(ISNUMBER(VALUE(RIGHT($AM29:$CQ29,1))),VALUE(RIGHT($AM29:$CQ29,1)),0))=$K29,"T","F"))</f>
        <v>T</v>
      </c>
      <c r="AK29" s="583">
        <f t="array" ref="AK29">IF($K29="","",SUM(IF(LEFT($AM29:$CQ29,1)="s",1,0))-SUM(IF(RIGHT(LEFT($AM29:$CQ29,2))="-",1,0)))</f>
        <v>0</v>
      </c>
      <c r="AL29" s="562">
        <f t="array" ref="AL29">IF($K29="","",SUM(IF(LEFT($AM29:$CQ29,1)="X",1,0)))</f>
        <v>11</v>
      </c>
      <c r="AM29" s="668" t="s">
        <v>2472</v>
      </c>
      <c r="AN29" s="668" t="s">
        <v>2474</v>
      </c>
      <c r="AO29" s="668" t="s">
        <v>2474</v>
      </c>
      <c r="AP29" s="668" t="s">
        <v>2474</v>
      </c>
      <c r="AQ29" s="668" t="s">
        <v>2213</v>
      </c>
      <c r="AR29" s="668" t="s">
        <v>2474</v>
      </c>
      <c r="AS29" s="669" t="s">
        <v>1431</v>
      </c>
      <c r="AT29" s="668"/>
      <c r="AU29" s="668" t="s">
        <v>2474</v>
      </c>
      <c r="AV29" s="668"/>
      <c r="AW29" s="678" t="s">
        <v>2684</v>
      </c>
      <c r="AX29" s="668"/>
      <c r="AY29" s="668" t="s">
        <v>2471</v>
      </c>
      <c r="AZ29" s="668"/>
      <c r="BA29" s="668"/>
      <c r="BB29" s="668" t="s">
        <v>2474</v>
      </c>
      <c r="BC29" s="668"/>
      <c r="BD29" s="668"/>
      <c r="BE29" s="668"/>
      <c r="BF29" s="668"/>
      <c r="BG29" s="668" t="s">
        <v>2013</v>
      </c>
      <c r="BH29" s="669" t="s">
        <v>2473</v>
      </c>
      <c r="BI29" s="668"/>
      <c r="BJ29" s="668"/>
      <c r="BK29" s="668" t="s">
        <v>2013</v>
      </c>
      <c r="BL29" s="669" t="s">
        <v>2471</v>
      </c>
      <c r="BM29" s="668" t="s">
        <v>2474</v>
      </c>
      <c r="BN29" s="668"/>
      <c r="BO29" s="668" t="s">
        <v>2472</v>
      </c>
      <c r="BP29" s="668" t="s">
        <v>2472</v>
      </c>
      <c r="BQ29" s="668" t="s">
        <v>2471</v>
      </c>
      <c r="BR29" s="668" t="s">
        <v>2213</v>
      </c>
      <c r="BS29" s="668"/>
      <c r="BT29" s="672"/>
      <c r="BU29" s="668"/>
      <c r="BV29" s="668" t="s">
        <v>2472</v>
      </c>
      <c r="BW29" s="668"/>
      <c r="BX29" s="672"/>
      <c r="BY29" s="672"/>
      <c r="BZ29" s="672"/>
      <c r="CA29" s="673"/>
      <c r="CB29" s="673"/>
      <c r="CC29" s="673"/>
      <c r="CD29" s="673"/>
      <c r="CE29" s="673"/>
      <c r="CF29" s="673"/>
      <c r="CG29" s="673"/>
      <c r="CH29" s="673"/>
      <c r="CI29" s="673"/>
    </row>
    <row r="30" spans="1:87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254</v>
      </c>
      <c r="I30" s="596" t="s">
        <v>2</v>
      </c>
      <c r="J30" s="596" t="s">
        <v>1199</v>
      </c>
      <c r="K30" s="596">
        <v>2</v>
      </c>
      <c r="L30" s="596">
        <v>0</v>
      </c>
      <c r="M30" s="562" t="str">
        <f t="shared" si="3"/>
        <v>W</v>
      </c>
      <c r="N30" s="562">
        <f t="shared" si="4"/>
        <v>2</v>
      </c>
      <c r="O30" s="598">
        <f t="shared" si="10"/>
        <v>2</v>
      </c>
      <c r="P30" s="562" t="str">
        <f t="shared" si="5"/>
        <v>U</v>
      </c>
      <c r="Q30" s="586" t="str">
        <f t="shared" si="6"/>
        <v/>
      </c>
      <c r="R30" s="635" t="str">
        <f t="shared" si="7"/>
        <v/>
      </c>
      <c r="S30" s="600"/>
      <c r="T30" s="595" t="str">
        <f t="shared" si="8"/>
        <v/>
      </c>
      <c r="U30" s="601"/>
      <c r="V30" s="595" t="str">
        <f t="shared" si="9"/>
        <v/>
      </c>
      <c r="W30" s="586" t="str">
        <f t="shared" si="11"/>
        <v/>
      </c>
      <c r="X30" s="586" t="str">
        <f t="shared" si="12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IF($K30="","",IF(SUM(IF(ISNUMBER(VALUE(RIGHT($AM30:$CQ30,1))),VALUE(RIGHT($AM30:$CQ30,1)),0))=$K30,"T","F"))</f>
        <v>T</v>
      </c>
      <c r="AK30" s="583">
        <f t="array" ref="AK30">IF($K30="","",SUM(IF(LEFT($AM30:$CQ30,1)="s",1,0))-SUM(IF(RIGHT(LEFT($AM30:$CQ30,2))="-",1,0)))</f>
        <v>0</v>
      </c>
      <c r="AL30" s="562">
        <f t="array" ref="AL30">IF($K30="","",SUM(IF(LEFT($AM30:$CQ30,1)="X",1,0)))</f>
        <v>11</v>
      </c>
      <c r="AM30" s="668" t="s">
        <v>2778</v>
      </c>
      <c r="AN30" s="668" t="s">
        <v>2778</v>
      </c>
      <c r="AO30" s="668" t="s">
        <v>2803</v>
      </c>
      <c r="AP30" s="668" t="s">
        <v>2778</v>
      </c>
      <c r="AQ30" s="668" t="s">
        <v>2213</v>
      </c>
      <c r="AR30" s="668" t="s">
        <v>2803</v>
      </c>
      <c r="AS30" s="668" t="s">
        <v>2778</v>
      </c>
      <c r="AT30" s="668"/>
      <c r="AU30" s="668" t="s">
        <v>2802</v>
      </c>
      <c r="AV30" s="651"/>
      <c r="AW30" s="668" t="s">
        <v>2801</v>
      </c>
      <c r="AX30" s="668" t="s">
        <v>2802</v>
      </c>
      <c r="AY30" s="668" t="s">
        <v>2226</v>
      </c>
      <c r="AZ30" s="668"/>
      <c r="BA30" s="668"/>
      <c r="BB30" s="668"/>
      <c r="BC30" s="668" t="s">
        <v>2803</v>
      </c>
      <c r="BD30" s="668"/>
      <c r="BE30" s="668"/>
      <c r="BF30" s="651"/>
      <c r="BG30" s="668"/>
      <c r="BH30" s="668" t="s">
        <v>2803</v>
      </c>
      <c r="BI30" s="668"/>
      <c r="BJ30" s="668"/>
      <c r="BK30" s="668" t="s">
        <v>2778</v>
      </c>
      <c r="BL30" s="668" t="s">
        <v>2778</v>
      </c>
      <c r="BM30" s="668"/>
      <c r="BN30" s="668"/>
      <c r="BO30" s="651" t="s">
        <v>2226</v>
      </c>
      <c r="BP30" s="651" t="s">
        <v>4132</v>
      </c>
      <c r="BQ30" s="651" t="s">
        <v>4133</v>
      </c>
      <c r="BR30" s="668" t="s">
        <v>2213</v>
      </c>
      <c r="BS30" s="668"/>
      <c r="BT30" s="672"/>
      <c r="BU30" s="668"/>
      <c r="BV30" s="668" t="s">
        <v>2778</v>
      </c>
      <c r="BW30" s="668"/>
      <c r="BX30" s="672"/>
      <c r="BY30" s="672"/>
      <c r="BZ30" s="672"/>
      <c r="CA30" s="673"/>
      <c r="CB30" s="673"/>
      <c r="CC30" s="673"/>
      <c r="CD30" s="673"/>
      <c r="CE30" s="673"/>
      <c r="CF30" s="673"/>
      <c r="CG30" s="673"/>
      <c r="CH30" s="673"/>
      <c r="CI30" s="673"/>
    </row>
    <row r="31" spans="1:87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255</v>
      </c>
      <c r="I31" s="603" t="s">
        <v>2</v>
      </c>
      <c r="J31" s="603" t="s">
        <v>285</v>
      </c>
      <c r="K31" s="603">
        <v>1</v>
      </c>
      <c r="L31" s="603">
        <v>4</v>
      </c>
      <c r="M31" s="562" t="str">
        <f t="shared" si="3"/>
        <v>L</v>
      </c>
      <c r="N31" s="562">
        <f t="shared" si="4"/>
        <v>5</v>
      </c>
      <c r="O31" s="598">
        <f t="shared" si="10"/>
        <v>-3</v>
      </c>
      <c r="P31" s="562" t="str">
        <f t="shared" si="5"/>
        <v>O</v>
      </c>
      <c r="Q31" s="586">
        <f t="shared" si="6"/>
        <v>0.75</v>
      </c>
      <c r="R31" s="635">
        <f t="shared" si="7"/>
        <v>-1</v>
      </c>
      <c r="S31" s="600">
        <v>-0.83</v>
      </c>
      <c r="T31" s="595">
        <f t="shared" si="8"/>
        <v>-2.17</v>
      </c>
      <c r="U31" s="601">
        <v>2.58</v>
      </c>
      <c r="V31" s="595">
        <f t="shared" si="9"/>
        <v>2.42</v>
      </c>
      <c r="W31" s="586">
        <f t="shared" si="11"/>
        <v>0.875</v>
      </c>
      <c r="X31" s="586">
        <f t="shared" si="12"/>
        <v>1.7050000000000001</v>
      </c>
      <c r="Y31" s="599">
        <v>17</v>
      </c>
      <c r="Z31" s="599">
        <v>19</v>
      </c>
      <c r="AA31" s="599">
        <v>3</v>
      </c>
      <c r="AB31" s="599">
        <v>8</v>
      </c>
      <c r="AC31" s="599">
        <v>50</v>
      </c>
      <c r="AD31" s="599">
        <v>50</v>
      </c>
      <c r="AE31" s="599">
        <v>3421</v>
      </c>
      <c r="AF31" s="562"/>
      <c r="AG31" s="562"/>
      <c r="AH31" s="562"/>
      <c r="AJ31" s="758" t="str">
        <f t="array" ref="AJ31">IF($K31="","",IF(SUM(IF(ISNUMBER(VALUE(RIGHT($AM31:$CQ31,1))),VALUE(RIGHT($AM31:$CQ31,1)),0))=$K31,"T","F"))</f>
        <v>T</v>
      </c>
      <c r="AK31" s="583">
        <f t="array" ref="AK31">IF($K31="","",SUM(IF(LEFT($AM31:$CQ31,1)="s",1,0))-SUM(IF(RIGHT(LEFT($AM31:$CQ31,2))="-",1,0)))</f>
        <v>0</v>
      </c>
      <c r="AL31" s="562">
        <f t="array" ref="AL31">IF($K31="","",SUM(IF(LEFT($AM31:$CQ31,1)="X",1,0)))</f>
        <v>11</v>
      </c>
      <c r="AM31" s="668" t="s">
        <v>2909</v>
      </c>
      <c r="AN31" s="668" t="s">
        <v>2909</v>
      </c>
      <c r="AO31" s="668" t="s">
        <v>2958</v>
      </c>
      <c r="AP31" s="668" t="s">
        <v>2909</v>
      </c>
      <c r="AQ31" s="668" t="s">
        <v>2213</v>
      </c>
      <c r="AR31" s="668" t="s">
        <v>2911</v>
      </c>
      <c r="AS31" s="671" t="s">
        <v>2972</v>
      </c>
      <c r="AT31" s="668"/>
      <c r="AU31" s="668" t="s">
        <v>2213</v>
      </c>
      <c r="AV31" s="651"/>
      <c r="AW31" s="668" t="s">
        <v>2909</v>
      </c>
      <c r="AX31" s="668" t="s">
        <v>2959</v>
      </c>
      <c r="AY31" s="682" t="s">
        <v>2960</v>
      </c>
      <c r="AZ31" s="671"/>
      <c r="BA31" s="671"/>
      <c r="BB31" s="668" t="s">
        <v>2958</v>
      </c>
      <c r="BC31" s="668"/>
      <c r="BD31" s="668"/>
      <c r="BE31" s="668"/>
      <c r="BF31" s="651"/>
      <c r="BG31" s="668" t="s">
        <v>2911</v>
      </c>
      <c r="BH31" s="668" t="s">
        <v>2958</v>
      </c>
      <c r="BI31" s="668"/>
      <c r="BJ31" s="668"/>
      <c r="BK31" s="668" t="s">
        <v>2908</v>
      </c>
      <c r="BL31" s="668" t="s">
        <v>2909</v>
      </c>
      <c r="BM31" s="668" t="s">
        <v>2911</v>
      </c>
      <c r="BN31" s="671"/>
      <c r="BO31" s="651" t="s">
        <v>2908</v>
      </c>
      <c r="BP31" s="651"/>
      <c r="BQ31" s="651" t="s">
        <v>4134</v>
      </c>
      <c r="BR31" s="668" t="s">
        <v>2213</v>
      </c>
      <c r="BS31" s="668"/>
      <c r="BT31" s="672"/>
      <c r="BU31" s="668"/>
      <c r="BV31" s="669" t="s">
        <v>2957</v>
      </c>
      <c r="BW31" s="668"/>
      <c r="BX31" s="672"/>
      <c r="BY31" s="672"/>
      <c r="BZ31" s="672"/>
      <c r="CA31" s="673"/>
      <c r="CB31" s="673"/>
      <c r="CC31" s="673"/>
      <c r="CD31" s="673"/>
      <c r="CE31" s="673"/>
      <c r="CF31" s="673"/>
      <c r="CG31" s="673"/>
      <c r="CH31" s="673"/>
      <c r="CI31" s="673"/>
    </row>
    <row r="32" spans="1:87" s="661" customFormat="1" ht="15" customHeight="1">
      <c r="A32" s="625">
        <v>42847</v>
      </c>
      <c r="B32" s="603"/>
      <c r="C32" s="603"/>
      <c r="D32" s="603"/>
      <c r="E32" s="603"/>
      <c r="F32" s="603"/>
      <c r="G32" s="585"/>
      <c r="H32" s="624" t="s">
        <v>304</v>
      </c>
      <c r="I32" s="603" t="s">
        <v>3</v>
      </c>
      <c r="J32" s="603" t="s">
        <v>285</v>
      </c>
      <c r="K32" s="603">
        <v>3</v>
      </c>
      <c r="L32" s="603">
        <v>3</v>
      </c>
      <c r="M32" s="562" t="str">
        <f t="shared" si="3"/>
        <v>D</v>
      </c>
      <c r="N32" s="562">
        <f t="shared" si="4"/>
        <v>6</v>
      </c>
      <c r="O32" s="598">
        <f t="shared" si="10"/>
        <v>0</v>
      </c>
      <c r="P32" s="562" t="str">
        <f t="shared" si="5"/>
        <v>O</v>
      </c>
      <c r="Q32" s="586">
        <f t="shared" si="6"/>
        <v>0.75</v>
      </c>
      <c r="R32" s="635">
        <f t="shared" si="7"/>
        <v>1</v>
      </c>
      <c r="S32" s="600">
        <v>-0.89</v>
      </c>
      <c r="T32" s="595">
        <f t="shared" si="8"/>
        <v>0.89</v>
      </c>
      <c r="U32" s="601">
        <v>2.72</v>
      </c>
      <c r="V32" s="595">
        <f t="shared" si="9"/>
        <v>3.28</v>
      </c>
      <c r="W32" s="586">
        <f t="shared" si="11"/>
        <v>0.91500000000000004</v>
      </c>
      <c r="X32" s="586">
        <f t="shared" si="12"/>
        <v>1.8050000000000002</v>
      </c>
      <c r="Y32" s="599">
        <v>11</v>
      </c>
      <c r="Z32" s="599">
        <v>19</v>
      </c>
      <c r="AA32" s="599">
        <v>5</v>
      </c>
      <c r="AB32" s="599">
        <v>3</v>
      </c>
      <c r="AC32" s="599">
        <v>45</v>
      </c>
      <c r="AD32" s="599">
        <v>55</v>
      </c>
      <c r="AE32" s="599">
        <v>3421</v>
      </c>
      <c r="AF32" s="562"/>
      <c r="AG32" s="562"/>
      <c r="AH32" s="562"/>
      <c r="AJ32" s="758" t="str">
        <f t="array" ref="AJ32">IF($K32="","",IF(SUM(IF(ISNUMBER(VALUE(RIGHT($AM32:$CQ32,1))),VALUE(RIGHT($AM32:$CQ32,1)),0))=$K32,"T","F"))</f>
        <v>T</v>
      </c>
      <c r="AK32" s="583">
        <f t="array" ref="AK32">IF($K32="","",SUM(IF(LEFT($AM32:$CQ32,1)="s",1,0))-SUM(IF(RIGHT(LEFT($AM32:$CQ32,2))="-",1,0)))</f>
        <v>0</v>
      </c>
      <c r="AL32" s="562">
        <f t="array" ref="AL32">IF($K32="","",SUM(IF(LEFT($AM32:$CQ32,1)="X",1,0)))</f>
        <v>11</v>
      </c>
      <c r="AM32" s="668" t="s">
        <v>3002</v>
      </c>
      <c r="AN32" s="668" t="s">
        <v>3002</v>
      </c>
      <c r="AO32" s="671" t="s">
        <v>3022</v>
      </c>
      <c r="AP32" s="668" t="s">
        <v>3002</v>
      </c>
      <c r="AQ32" s="668" t="s">
        <v>2213</v>
      </c>
      <c r="AR32" s="668" t="s">
        <v>3002</v>
      </c>
      <c r="AS32" s="671" t="s">
        <v>3006</v>
      </c>
      <c r="AT32" s="668"/>
      <c r="AU32" s="668" t="s">
        <v>2213</v>
      </c>
      <c r="AV32" s="651"/>
      <c r="AW32" s="671" t="s">
        <v>3006</v>
      </c>
      <c r="AX32" s="668" t="s">
        <v>3005</v>
      </c>
      <c r="AY32" s="668" t="s">
        <v>3002</v>
      </c>
      <c r="AZ32" s="668"/>
      <c r="BA32" s="668"/>
      <c r="BB32" s="668" t="s">
        <v>3005</v>
      </c>
      <c r="BC32" s="668"/>
      <c r="BD32" s="668"/>
      <c r="BE32" s="668"/>
      <c r="BF32" s="651"/>
      <c r="BG32" s="668" t="s">
        <v>3003</v>
      </c>
      <c r="BH32" s="668" t="s">
        <v>3004</v>
      </c>
      <c r="BI32" s="668"/>
      <c r="BJ32" s="671"/>
      <c r="BK32" s="668" t="s">
        <v>3005</v>
      </c>
      <c r="BL32" s="668" t="s">
        <v>3003</v>
      </c>
      <c r="BM32" s="671" t="s">
        <v>3021</v>
      </c>
      <c r="BN32" s="668"/>
      <c r="BO32" s="651" t="s">
        <v>3003</v>
      </c>
      <c r="BP32" s="651" t="s">
        <v>4135</v>
      </c>
      <c r="BQ32" s="651"/>
      <c r="BR32" s="668" t="s">
        <v>2213</v>
      </c>
      <c r="BS32" s="668"/>
      <c r="BT32" s="672"/>
      <c r="BU32" s="668"/>
      <c r="BV32" s="668" t="s">
        <v>3004</v>
      </c>
      <c r="BW32" s="668"/>
      <c r="BX32" s="672"/>
      <c r="BY32" s="672"/>
      <c r="BZ32" s="672"/>
      <c r="CA32" s="673"/>
      <c r="CB32" s="673"/>
      <c r="CC32" s="673"/>
      <c r="CD32" s="673"/>
      <c r="CE32" s="673"/>
      <c r="CF32" s="673"/>
      <c r="CG32" s="673"/>
      <c r="CH32" s="673"/>
      <c r="CI32" s="673"/>
    </row>
    <row r="33" spans="1:87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262</v>
      </c>
      <c r="I33" s="596" t="s">
        <v>2</v>
      </c>
      <c r="J33" s="596" t="s">
        <v>1199</v>
      </c>
      <c r="K33" s="596">
        <v>3</v>
      </c>
      <c r="L33" s="596">
        <v>1</v>
      </c>
      <c r="M33" s="562" t="str">
        <f t="shared" si="3"/>
        <v>W</v>
      </c>
      <c r="N33" s="562">
        <f t="shared" si="4"/>
        <v>4</v>
      </c>
      <c r="O33" s="598">
        <f t="shared" si="10"/>
        <v>2</v>
      </c>
      <c r="P33" s="562" t="str">
        <f t="shared" si="5"/>
        <v>O</v>
      </c>
      <c r="Q33" s="586" t="str">
        <f t="shared" si="6"/>
        <v/>
      </c>
      <c r="R33" s="635" t="str">
        <f t="shared" si="7"/>
        <v/>
      </c>
      <c r="S33" s="600"/>
      <c r="T33" s="595" t="str">
        <f t="shared" si="8"/>
        <v/>
      </c>
      <c r="U33" s="601"/>
      <c r="V33" s="595" t="str">
        <f t="shared" si="9"/>
        <v/>
      </c>
      <c r="W33" s="586" t="str">
        <f t="shared" si="11"/>
        <v/>
      </c>
      <c r="X33" s="586" t="str">
        <f t="shared" si="12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758" t="str">
        <f t="array" ref="AJ33">IF($K33="","",IF(SUM(IF(ISNUMBER(VALUE(RIGHT($AM33:$CQ33,1))),VALUE(RIGHT($AM33:$CQ33,1)),0))=$K33,"T","F"))</f>
        <v>T</v>
      </c>
      <c r="AK33" s="583">
        <f t="array" ref="AK33">IF($K33="","",SUM(IF(LEFT($AM33:$CQ33,1)="s",1,0))-SUM(IF(RIGHT(LEFT($AM33:$CQ33,2))="-",1,0)))</f>
        <v>0</v>
      </c>
      <c r="AL33" s="562">
        <f t="array" ref="AL33">IF($K33="","",SUM(IF(LEFT($AM33:$CQ33,1)="X",1,0)))</f>
        <v>11</v>
      </c>
      <c r="AM33" s="668"/>
      <c r="AN33" s="668"/>
      <c r="AO33" s="668"/>
      <c r="AP33" s="669" t="s">
        <v>3101</v>
      </c>
      <c r="AQ33" s="668" t="s">
        <v>2213</v>
      </c>
      <c r="AR33" s="668"/>
      <c r="AS33" s="669" t="s">
        <v>3104</v>
      </c>
      <c r="AT33" s="668"/>
      <c r="AU33" s="668" t="s">
        <v>2213</v>
      </c>
      <c r="AV33" s="651"/>
      <c r="AW33" s="668"/>
      <c r="AX33" s="668" t="s">
        <v>3106</v>
      </c>
      <c r="AY33" s="668" t="s">
        <v>3108</v>
      </c>
      <c r="AZ33" s="668"/>
      <c r="BA33" s="668"/>
      <c r="BB33" s="668" t="s">
        <v>3101</v>
      </c>
      <c r="BC33" s="668" t="s">
        <v>3109</v>
      </c>
      <c r="BD33" s="668"/>
      <c r="BE33" s="668"/>
      <c r="BF33" s="651" t="s">
        <v>4136</v>
      </c>
      <c r="BG33" s="668" t="s">
        <v>3109</v>
      </c>
      <c r="BH33" s="668" t="s">
        <v>3101</v>
      </c>
      <c r="BI33" s="668" t="s">
        <v>3107</v>
      </c>
      <c r="BJ33" s="668" t="s">
        <v>3109</v>
      </c>
      <c r="BK33" s="669" t="s">
        <v>3101</v>
      </c>
      <c r="BL33" s="668"/>
      <c r="BM33" s="668" t="s">
        <v>3103</v>
      </c>
      <c r="BN33" s="668"/>
      <c r="BO33" s="651" t="s">
        <v>3107</v>
      </c>
      <c r="BP33" s="651" t="s">
        <v>4134</v>
      </c>
      <c r="BQ33" s="651" t="s">
        <v>4133</v>
      </c>
      <c r="BR33" s="668" t="s">
        <v>2213</v>
      </c>
      <c r="BS33" s="668"/>
      <c r="BT33" s="668" t="s">
        <v>126</v>
      </c>
      <c r="BU33" s="668"/>
      <c r="BV33" s="669" t="s">
        <v>3102</v>
      </c>
      <c r="BW33" s="668" t="s">
        <v>3110</v>
      </c>
      <c r="BX33" s="672"/>
      <c r="BY33" s="672"/>
      <c r="BZ33" s="672"/>
      <c r="CA33" s="673"/>
      <c r="CB33" s="673"/>
      <c r="CC33" s="673"/>
      <c r="CD33" s="673"/>
      <c r="CE33" s="673"/>
      <c r="CF33" s="673"/>
      <c r="CG33" s="673"/>
      <c r="CH33" s="673"/>
      <c r="CI33" s="673"/>
    </row>
    <row r="34" spans="1:87" s="661" customFormat="1" ht="15" customHeight="1">
      <c r="A34" s="625">
        <v>42855</v>
      </c>
      <c r="B34" s="603"/>
      <c r="C34" s="603"/>
      <c r="D34" s="603"/>
      <c r="E34" s="603"/>
      <c r="F34" s="603"/>
      <c r="G34" s="585"/>
      <c r="H34" s="624" t="s">
        <v>262</v>
      </c>
      <c r="I34" s="603" t="s">
        <v>3</v>
      </c>
      <c r="J34" s="603" t="s">
        <v>285</v>
      </c>
      <c r="K34" s="603">
        <v>3</v>
      </c>
      <c r="L34" s="603">
        <v>0</v>
      </c>
      <c r="M34" s="562" t="str">
        <f t="shared" si="3"/>
        <v>W</v>
      </c>
      <c r="N34" s="562">
        <f t="shared" si="4"/>
        <v>3</v>
      </c>
      <c r="O34" s="598">
        <f t="shared" si="10"/>
        <v>3</v>
      </c>
      <c r="P34" s="562" t="str">
        <f t="shared" si="5"/>
        <v>O</v>
      </c>
      <c r="Q34" s="586">
        <f t="shared" si="6"/>
        <v>0.25</v>
      </c>
      <c r="R34" s="635">
        <f t="shared" si="7"/>
        <v>1</v>
      </c>
      <c r="S34" s="600">
        <v>-0.35</v>
      </c>
      <c r="T34" s="595">
        <f t="shared" si="8"/>
        <v>3.35</v>
      </c>
      <c r="U34" s="601">
        <v>2.64</v>
      </c>
      <c r="V34" s="595">
        <f t="shared" si="9"/>
        <v>0.35999999999999988</v>
      </c>
      <c r="W34" s="586">
        <f t="shared" si="11"/>
        <v>1.145</v>
      </c>
      <c r="X34" s="586">
        <f t="shared" si="12"/>
        <v>1.4950000000000001</v>
      </c>
      <c r="Y34" s="599">
        <v>6</v>
      </c>
      <c r="Z34" s="599">
        <v>15</v>
      </c>
      <c r="AA34" s="599">
        <v>4</v>
      </c>
      <c r="AB34" s="599">
        <v>4</v>
      </c>
      <c r="AC34" s="599">
        <v>45</v>
      </c>
      <c r="AD34" s="599">
        <v>55</v>
      </c>
      <c r="AE34" s="599">
        <v>3421</v>
      </c>
      <c r="AF34" s="562"/>
      <c r="AG34" s="562"/>
      <c r="AH34" s="562"/>
      <c r="AJ34" s="758" t="str">
        <f t="array" ref="AJ34">IF($K34="","",IF(SUM(IF(ISNUMBER(VALUE(RIGHT($AM34:$CQ34,1))),VALUE(RIGHT($AM34:$CQ34,1)),0))=$K34,"T","F"))</f>
        <v>T</v>
      </c>
      <c r="AK34" s="583">
        <f t="array" ref="AK34">IF($K34="","",SUM(IF(LEFT($AM34:$CQ34,1)="s",1,0))-SUM(IF(RIGHT(LEFT($AM34:$CQ34,2))="-",1,0)))</f>
        <v>0</v>
      </c>
      <c r="AL34" s="562">
        <f t="array" ref="AL34">IF($K34="","",SUM(IF(LEFT($AM34:$CQ34,1)="X",1,0)))</f>
        <v>11</v>
      </c>
      <c r="AM34" s="669" t="s">
        <v>2902</v>
      </c>
      <c r="AN34" s="669" t="s">
        <v>2902</v>
      </c>
      <c r="AO34" s="668" t="s">
        <v>2137</v>
      </c>
      <c r="AP34" s="668" t="s">
        <v>2902</v>
      </c>
      <c r="AQ34" s="668" t="s">
        <v>2213</v>
      </c>
      <c r="AR34" s="668" t="s">
        <v>2902</v>
      </c>
      <c r="AS34" s="668" t="s">
        <v>2902</v>
      </c>
      <c r="AT34" s="668"/>
      <c r="AU34" s="668" t="s">
        <v>2138</v>
      </c>
      <c r="AV34" s="668"/>
      <c r="AW34" s="671" t="s">
        <v>3163</v>
      </c>
      <c r="AX34" s="668" t="s">
        <v>3159</v>
      </c>
      <c r="AY34" s="671" t="s">
        <v>3160</v>
      </c>
      <c r="AZ34" s="668"/>
      <c r="BA34" s="668"/>
      <c r="BB34" s="668" t="s">
        <v>2139</v>
      </c>
      <c r="BC34" s="668"/>
      <c r="BD34" s="668"/>
      <c r="BE34" s="668"/>
      <c r="BF34" s="668" t="s">
        <v>4135</v>
      </c>
      <c r="BG34" s="671" t="s">
        <v>3162</v>
      </c>
      <c r="BH34" s="668" t="s">
        <v>2139</v>
      </c>
      <c r="BI34" s="668"/>
      <c r="BJ34" s="668"/>
      <c r="BK34" s="668"/>
      <c r="BL34" s="671" t="s">
        <v>3161</v>
      </c>
      <c r="BM34" s="668" t="s">
        <v>2137</v>
      </c>
      <c r="BN34" s="668"/>
      <c r="BO34" s="668" t="s">
        <v>2139</v>
      </c>
      <c r="BP34" s="668"/>
      <c r="BQ34" s="668"/>
      <c r="BR34" s="668" t="s">
        <v>2213</v>
      </c>
      <c r="BS34" s="668"/>
      <c r="BT34" s="672"/>
      <c r="BU34" s="668"/>
      <c r="BV34" s="668" t="s">
        <v>3159</v>
      </c>
      <c r="BW34" s="668"/>
      <c r="BX34" s="672"/>
      <c r="BY34" s="672"/>
      <c r="BZ34" s="672"/>
      <c r="CA34" s="673"/>
      <c r="CB34" s="673"/>
      <c r="CC34" s="673"/>
      <c r="CD34" s="673"/>
      <c r="CE34" s="673"/>
      <c r="CF34" s="673"/>
      <c r="CG34" s="673"/>
      <c r="CH34" s="673"/>
      <c r="CI34" s="673"/>
    </row>
    <row r="35" spans="1:87" s="661" customFormat="1" ht="15" customHeight="1">
      <c r="A35" s="626">
        <v>42858</v>
      </c>
      <c r="B35" s="596"/>
      <c r="C35" s="596"/>
      <c r="D35" s="596"/>
      <c r="E35" s="596"/>
      <c r="F35" s="596"/>
      <c r="G35" s="591"/>
      <c r="H35" s="623" t="s">
        <v>1204</v>
      </c>
      <c r="I35" s="596" t="s">
        <v>3</v>
      </c>
      <c r="J35" s="596" t="s">
        <v>1199</v>
      </c>
      <c r="K35" s="596">
        <v>2</v>
      </c>
      <c r="L35" s="596">
        <v>1</v>
      </c>
      <c r="M35" s="562" t="str">
        <f t="shared" si="3"/>
        <v>W</v>
      </c>
      <c r="N35" s="562">
        <f t="shared" si="4"/>
        <v>3</v>
      </c>
      <c r="O35" s="598">
        <f t="shared" si="10"/>
        <v>1</v>
      </c>
      <c r="P35" s="562" t="str">
        <f t="shared" si="5"/>
        <v>O</v>
      </c>
      <c r="Q35" s="586" t="str">
        <f t="shared" si="6"/>
        <v/>
      </c>
      <c r="R35" s="635" t="str">
        <f t="shared" si="7"/>
        <v/>
      </c>
      <c r="S35" s="600"/>
      <c r="T35" s="595" t="str">
        <f t="shared" si="8"/>
        <v/>
      </c>
      <c r="U35" s="601"/>
      <c r="V35" s="595" t="str">
        <f t="shared" si="9"/>
        <v/>
      </c>
      <c r="W35" s="586" t="str">
        <f t="shared" si="11"/>
        <v/>
      </c>
      <c r="X35" s="586" t="str">
        <f t="shared" si="12"/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758" t="str">
        <f t="array" ref="AJ35">IF($K35="","",IF(SUM(IF(ISNUMBER(VALUE(RIGHT($AM35:$CQ35,1))),VALUE(RIGHT($AM35:$CQ35,1)),0))=$K35,"T","F"))</f>
        <v>T</v>
      </c>
      <c r="AK35" s="583">
        <f t="array" ref="AK35">IF($K35="","",SUM(IF(LEFT($AM35:$CQ35,1)="s",1,0))-SUM(IF(RIGHT(LEFT($AM35:$CQ35,2))="-",1,0)))</f>
        <v>0</v>
      </c>
      <c r="AL35" s="562">
        <f t="array" ref="AL35">IF($K35="","",SUM(IF(LEFT($AM35:$CQ35,1)="X",1,0)))</f>
        <v>11</v>
      </c>
      <c r="AM35" s="668"/>
      <c r="AN35" s="668"/>
      <c r="AO35" s="668"/>
      <c r="AP35" s="668" t="s">
        <v>3281</v>
      </c>
      <c r="AQ35" s="668" t="s">
        <v>2213</v>
      </c>
      <c r="AR35" s="668"/>
      <c r="AS35" s="668" t="s">
        <v>3281</v>
      </c>
      <c r="AT35" s="668"/>
      <c r="AU35" s="668" t="s">
        <v>3294</v>
      </c>
      <c r="AV35" s="668"/>
      <c r="AW35" s="668" t="s">
        <v>3283</v>
      </c>
      <c r="AX35" s="668" t="s">
        <v>3296</v>
      </c>
      <c r="AY35" s="668"/>
      <c r="AZ35" s="668"/>
      <c r="BA35" s="668"/>
      <c r="BB35" s="668" t="s">
        <v>3294</v>
      </c>
      <c r="BC35" s="668" t="s">
        <v>3283</v>
      </c>
      <c r="BD35" s="668"/>
      <c r="BE35" s="668"/>
      <c r="BF35" s="668" t="s">
        <v>4136</v>
      </c>
      <c r="BG35" s="668" t="s">
        <v>3281</v>
      </c>
      <c r="BH35" s="668" t="s">
        <v>3294</v>
      </c>
      <c r="BI35" s="668" t="s">
        <v>3298</v>
      </c>
      <c r="BJ35" s="668" t="s">
        <v>3283</v>
      </c>
      <c r="BK35" s="668" t="s">
        <v>3294</v>
      </c>
      <c r="BL35" s="668"/>
      <c r="BM35" s="668"/>
      <c r="BN35" s="671"/>
      <c r="BO35" s="668" t="s">
        <v>3297</v>
      </c>
      <c r="BP35" s="668" t="s">
        <v>4133</v>
      </c>
      <c r="BQ35" s="668" t="s">
        <v>4134</v>
      </c>
      <c r="BR35" s="668" t="s">
        <v>2213</v>
      </c>
      <c r="BS35" s="668"/>
      <c r="BT35" s="672"/>
      <c r="BU35" s="668"/>
      <c r="BV35" s="668" t="s">
        <v>3294</v>
      </c>
      <c r="BW35" s="668" t="s">
        <v>3283</v>
      </c>
      <c r="BX35" s="672"/>
      <c r="BY35" s="672"/>
      <c r="BZ35" s="672"/>
      <c r="CA35" s="673"/>
      <c r="CB35" s="673"/>
      <c r="CC35" s="673"/>
      <c r="CD35" s="673"/>
      <c r="CE35" s="673"/>
      <c r="CF35" s="673"/>
      <c r="CG35" s="673"/>
      <c r="CH35" s="673"/>
      <c r="CI35" s="673"/>
    </row>
    <row r="36" spans="1:87" s="661" customFormat="1" ht="15" customHeight="1">
      <c r="A36" s="625">
        <v>42862</v>
      </c>
      <c r="B36" s="603"/>
      <c r="C36" s="603"/>
      <c r="D36" s="603"/>
      <c r="E36" s="603"/>
      <c r="F36" s="603"/>
      <c r="G36" s="585"/>
      <c r="H36" s="624" t="s">
        <v>264</v>
      </c>
      <c r="I36" s="603" t="s">
        <v>2</v>
      </c>
      <c r="J36" s="603" t="s">
        <v>285</v>
      </c>
      <c r="K36" s="603">
        <v>0</v>
      </c>
      <c r="L36" s="603">
        <v>2</v>
      </c>
      <c r="M36" s="562" t="str">
        <f t="shared" si="3"/>
        <v>L</v>
      </c>
      <c r="N36" s="562">
        <f t="shared" si="4"/>
        <v>2</v>
      </c>
      <c r="O36" s="598">
        <f t="shared" si="10"/>
        <v>-2</v>
      </c>
      <c r="P36" s="562" t="str">
        <f t="shared" si="5"/>
        <v>U</v>
      </c>
      <c r="Q36" s="586">
        <f t="shared" si="6"/>
        <v>0.5</v>
      </c>
      <c r="R36" s="635">
        <f t="shared" si="7"/>
        <v>-1</v>
      </c>
      <c r="S36" s="600">
        <v>-0.53</v>
      </c>
      <c r="T36" s="595">
        <f t="shared" si="8"/>
        <v>-1.47</v>
      </c>
      <c r="U36" s="601">
        <v>2.5299999999999998</v>
      </c>
      <c r="V36" s="595">
        <f t="shared" si="9"/>
        <v>-0.5299999999999998</v>
      </c>
      <c r="W36" s="586">
        <f t="shared" si="11"/>
        <v>0.99999999999999989</v>
      </c>
      <c r="X36" s="586">
        <f t="shared" si="12"/>
        <v>1.5299999999999998</v>
      </c>
      <c r="Y36" s="599">
        <v>14</v>
      </c>
      <c r="Z36" s="599">
        <v>9</v>
      </c>
      <c r="AA36" s="599">
        <v>3</v>
      </c>
      <c r="AB36" s="599">
        <v>4</v>
      </c>
      <c r="AC36" s="599">
        <v>58</v>
      </c>
      <c r="AD36" s="599">
        <v>42</v>
      </c>
      <c r="AE36" s="599">
        <v>3421</v>
      </c>
      <c r="AF36" s="562"/>
      <c r="AG36" s="562"/>
      <c r="AH36" s="562"/>
      <c r="AJ36" s="758" t="str">
        <f t="array" ref="AJ36">IF($K36="","",IF(SUM(IF(ISNUMBER(VALUE(RIGHT($AM36:$CQ36,1))),VALUE(RIGHT($AM36:$CQ36,1)),0))=$K36,"T","F"))</f>
        <v>T</v>
      </c>
      <c r="AK36" s="583">
        <f t="array" ref="AK36">IF($K36="","",SUM(IF(LEFT($AM36:$CQ36,1)="s",1,0))-SUM(IF(RIGHT(LEFT($AM36:$CQ36,2))="-",1,0)))</f>
        <v>0</v>
      </c>
      <c r="AL36" s="562">
        <f t="array" ref="AL36">IF($K36="","",SUM(IF(LEFT($AM36:$CQ36,1)="X",1,0)))</f>
        <v>11</v>
      </c>
      <c r="AM36" s="668" t="s">
        <v>3381</v>
      </c>
      <c r="AN36" s="668" t="s">
        <v>3382</v>
      </c>
      <c r="AO36" s="668" t="s">
        <v>2137</v>
      </c>
      <c r="AP36" s="668" t="s">
        <v>3381</v>
      </c>
      <c r="AQ36" s="668" t="s">
        <v>2213</v>
      </c>
      <c r="AR36" s="668" t="s">
        <v>3381</v>
      </c>
      <c r="AS36" s="668" t="s">
        <v>3381</v>
      </c>
      <c r="AT36" s="668"/>
      <c r="AU36" s="668" t="s">
        <v>3388</v>
      </c>
      <c r="AV36" s="651"/>
      <c r="AW36" s="668" t="s">
        <v>3382</v>
      </c>
      <c r="AX36" s="668" t="s">
        <v>3390</v>
      </c>
      <c r="AY36" s="668" t="s">
        <v>3383</v>
      </c>
      <c r="AZ36" s="668"/>
      <c r="BA36" s="668"/>
      <c r="BB36" s="668" t="s">
        <v>3390</v>
      </c>
      <c r="BC36" s="668"/>
      <c r="BD36" s="668"/>
      <c r="BE36" s="668"/>
      <c r="BF36" s="651" t="s">
        <v>4135</v>
      </c>
      <c r="BG36" s="668" t="s">
        <v>3382</v>
      </c>
      <c r="BH36" s="668" t="s">
        <v>3388</v>
      </c>
      <c r="BI36" s="668"/>
      <c r="BJ36" s="668"/>
      <c r="BK36" s="668"/>
      <c r="BL36" s="668" t="s">
        <v>2137</v>
      </c>
      <c r="BM36" s="668" t="s">
        <v>2137</v>
      </c>
      <c r="BN36" s="668"/>
      <c r="BO36" s="651" t="s">
        <v>3390</v>
      </c>
      <c r="BP36" s="651"/>
      <c r="BQ36" s="651"/>
      <c r="BR36" s="668" t="s">
        <v>2213</v>
      </c>
      <c r="BS36" s="668"/>
      <c r="BT36" s="672"/>
      <c r="BU36" s="668"/>
      <c r="BV36" s="668" t="s">
        <v>3389</v>
      </c>
      <c r="BW36" s="668"/>
      <c r="BX36" s="672"/>
      <c r="BY36" s="672"/>
      <c r="BZ36" s="672"/>
      <c r="CA36" s="673"/>
      <c r="CB36" s="673"/>
      <c r="CC36" s="673"/>
      <c r="CD36" s="673"/>
      <c r="CE36" s="673"/>
      <c r="CF36" s="673"/>
      <c r="CG36" s="673"/>
      <c r="CH36" s="673"/>
      <c r="CI36" s="673"/>
    </row>
    <row r="37" spans="1:87" s="661" customFormat="1" ht="15" customHeight="1">
      <c r="A37" s="626">
        <v>42865</v>
      </c>
      <c r="B37" s="596"/>
      <c r="C37" s="596"/>
      <c r="D37" s="596"/>
      <c r="E37" s="596"/>
      <c r="F37" s="596"/>
      <c r="G37" s="591"/>
      <c r="H37" s="623" t="s">
        <v>256</v>
      </c>
      <c r="I37" s="596" t="s">
        <v>2</v>
      </c>
      <c r="J37" s="596" t="s">
        <v>1199</v>
      </c>
      <c r="K37" s="596">
        <v>1</v>
      </c>
      <c r="L37" s="596">
        <v>1</v>
      </c>
      <c r="M37" s="562" t="str">
        <f t="shared" si="3"/>
        <v>D</v>
      </c>
      <c r="N37" s="562">
        <f t="shared" si="4"/>
        <v>2</v>
      </c>
      <c r="O37" s="598">
        <f t="shared" si="10"/>
        <v>0</v>
      </c>
      <c r="P37" s="562" t="str">
        <f t="shared" si="5"/>
        <v>U</v>
      </c>
      <c r="Q37" s="586" t="str">
        <f t="shared" si="6"/>
        <v/>
      </c>
      <c r="R37" s="635" t="str">
        <f t="shared" si="7"/>
        <v/>
      </c>
      <c r="S37" s="600"/>
      <c r="T37" s="595" t="str">
        <f t="shared" si="8"/>
        <v/>
      </c>
      <c r="U37" s="601"/>
      <c r="V37" s="595" t="str">
        <f t="shared" si="9"/>
        <v/>
      </c>
      <c r="W37" s="586" t="str">
        <f t="shared" si="11"/>
        <v/>
      </c>
      <c r="X37" s="586" t="str">
        <f t="shared" si="12"/>
        <v/>
      </c>
      <c r="Y37" s="599"/>
      <c r="Z37" s="599"/>
      <c r="AA37" s="599"/>
      <c r="AB37" s="599"/>
      <c r="AC37" s="599"/>
      <c r="AD37" s="599"/>
      <c r="AE37" s="599"/>
      <c r="AF37" s="562"/>
      <c r="AG37" s="562"/>
      <c r="AH37" s="562"/>
      <c r="AJ37" s="758" t="str">
        <f t="array" ref="AJ37">IF($K37="","",IF(SUM(IF(ISNUMBER(VALUE(RIGHT($AM37:$CQ37,1))),VALUE(RIGHT($AM37:$CQ37,1)),0))=$K37,"T","F"))</f>
        <v>T</v>
      </c>
      <c r="AK37" s="583">
        <f t="array" ref="AK37">IF($K37="","",SUM(IF(LEFT($AM37:$CQ37,1)="s",1,0))-SUM(IF(RIGHT(LEFT($AM37:$CQ37,2))="-",1,0)))</f>
        <v>0</v>
      </c>
      <c r="AL37" s="562">
        <f t="array" ref="AL37">IF($K37="","",SUM(IF(LEFT($AM37:$CQ37,1)="X",1,0)))</f>
        <v>11</v>
      </c>
      <c r="AM37" s="668"/>
      <c r="AN37" s="668" t="s">
        <v>126</v>
      </c>
      <c r="AO37" s="668" t="s">
        <v>126</v>
      </c>
      <c r="AP37" s="668" t="s">
        <v>2474</v>
      </c>
      <c r="AQ37" s="668" t="s">
        <v>2213</v>
      </c>
      <c r="AR37" s="668" t="s">
        <v>126</v>
      </c>
      <c r="AS37" s="668" t="s">
        <v>2472</v>
      </c>
      <c r="AT37" s="668"/>
      <c r="AU37" s="668" t="s">
        <v>2474</v>
      </c>
      <c r="AV37" s="651"/>
      <c r="AW37" s="668" t="s">
        <v>2138</v>
      </c>
      <c r="AX37" s="668" t="s">
        <v>2474</v>
      </c>
      <c r="AY37" s="668" t="s">
        <v>3423</v>
      </c>
      <c r="AZ37" s="668" t="s">
        <v>126</v>
      </c>
      <c r="BA37" s="668" t="s">
        <v>126</v>
      </c>
      <c r="BB37" s="668" t="s">
        <v>2474</v>
      </c>
      <c r="BC37" s="668" t="s">
        <v>2472</v>
      </c>
      <c r="BD37" s="668" t="s">
        <v>126</v>
      </c>
      <c r="BE37" s="668"/>
      <c r="BF37" s="651" t="s">
        <v>4133</v>
      </c>
      <c r="BG37" s="668" t="s">
        <v>3422</v>
      </c>
      <c r="BH37" s="668" t="s">
        <v>2474</v>
      </c>
      <c r="BI37" s="668" t="s">
        <v>2137</v>
      </c>
      <c r="BJ37" s="668" t="s">
        <v>126</v>
      </c>
      <c r="BK37" s="668" t="s">
        <v>2474</v>
      </c>
      <c r="BL37" s="668" t="s">
        <v>2213</v>
      </c>
      <c r="BM37" s="668" t="s">
        <v>126</v>
      </c>
      <c r="BN37" s="668" t="s">
        <v>126</v>
      </c>
      <c r="BO37" s="651" t="s">
        <v>3420</v>
      </c>
      <c r="BP37" s="651" t="s">
        <v>4134</v>
      </c>
      <c r="BQ37" s="651" t="s">
        <v>4135</v>
      </c>
      <c r="BR37" s="668" t="s">
        <v>2213</v>
      </c>
      <c r="BS37" s="668"/>
      <c r="BT37" s="672"/>
      <c r="BU37" s="668" t="s">
        <v>2472</v>
      </c>
      <c r="BV37" s="668" t="s">
        <v>2474</v>
      </c>
      <c r="BW37" s="668" t="s">
        <v>126</v>
      </c>
      <c r="BX37" s="672"/>
      <c r="BY37" s="672"/>
      <c r="BZ37" s="672"/>
      <c r="CA37" s="673"/>
      <c r="CB37" s="673"/>
      <c r="CC37" s="673"/>
      <c r="CD37" s="673"/>
      <c r="CE37" s="673"/>
      <c r="CF37" s="673"/>
      <c r="CG37" s="673"/>
      <c r="CH37" s="673"/>
      <c r="CI37" s="673"/>
    </row>
    <row r="38" spans="1:87" s="661" customFormat="1" ht="15" customHeight="1">
      <c r="A38" s="625">
        <v>42869</v>
      </c>
      <c r="B38" s="603"/>
      <c r="C38" s="603"/>
      <c r="D38" s="603"/>
      <c r="E38" s="603"/>
      <c r="F38" s="603"/>
      <c r="G38" s="585"/>
      <c r="H38" s="624" t="s">
        <v>1204</v>
      </c>
      <c r="I38" s="603" t="s">
        <v>3</v>
      </c>
      <c r="J38" s="603" t="s">
        <v>285</v>
      </c>
      <c r="K38" s="603">
        <v>1</v>
      </c>
      <c r="L38" s="603">
        <v>2</v>
      </c>
      <c r="M38" s="562" t="str">
        <f t="shared" si="3"/>
        <v>L</v>
      </c>
      <c r="N38" s="562">
        <f t="shared" si="4"/>
        <v>3</v>
      </c>
      <c r="O38" s="598">
        <f t="shared" si="10"/>
        <v>-1</v>
      </c>
      <c r="P38" s="562" t="str">
        <f t="shared" si="5"/>
        <v>O</v>
      </c>
      <c r="Q38" s="586">
        <f t="shared" si="6"/>
        <v>0</v>
      </c>
      <c r="R38" s="635">
        <f t="shared" si="7"/>
        <v>-1</v>
      </c>
      <c r="S38" s="600">
        <v>-0.03</v>
      </c>
      <c r="T38" s="595">
        <f t="shared" si="8"/>
        <v>-0.97</v>
      </c>
      <c r="U38" s="601">
        <v>2.4500000000000002</v>
      </c>
      <c r="V38" s="595">
        <f t="shared" si="9"/>
        <v>0.54999999999999982</v>
      </c>
      <c r="W38" s="586">
        <f t="shared" si="11"/>
        <v>1.2100000000000002</v>
      </c>
      <c r="X38" s="586">
        <f t="shared" si="12"/>
        <v>1.24</v>
      </c>
      <c r="Y38" s="599">
        <v>11</v>
      </c>
      <c r="Z38" s="599">
        <v>12</v>
      </c>
      <c r="AA38" s="599">
        <v>3</v>
      </c>
      <c r="AB38" s="599">
        <v>5</v>
      </c>
      <c r="AC38" s="599">
        <v>53</v>
      </c>
      <c r="AD38" s="599">
        <v>47</v>
      </c>
      <c r="AE38" s="599">
        <v>3421</v>
      </c>
      <c r="AF38" s="562"/>
      <c r="AG38" s="562"/>
      <c r="AH38" s="562"/>
      <c r="AJ38" s="758" t="str">
        <f t="array" ref="AJ38">IF($K38="","",IF(SUM(IF(ISNUMBER(VALUE(RIGHT($AM38:$CQ38,1))),VALUE(RIGHT($AM38:$CQ38,1)),0))=$K38,"T","F"))</f>
        <v>T</v>
      </c>
      <c r="AK38" s="583">
        <f t="array" ref="AK38">IF($K38="","",SUM(IF(LEFT($AM38:$CQ38,1)="s",1,0))-SUM(IF(RIGHT(LEFT($AM38:$CQ38,2))="-",1,0)))</f>
        <v>0</v>
      </c>
      <c r="AL38" s="562">
        <f t="array" ref="AL38">IF($K38="","",SUM(IF(LEFT($AM38:$CQ38,1)="X",1,0)))</f>
        <v>11</v>
      </c>
      <c r="AM38" s="668" t="s">
        <v>3561</v>
      </c>
      <c r="AN38" s="668" t="s">
        <v>3561</v>
      </c>
      <c r="AO38" s="668" t="s">
        <v>3561</v>
      </c>
      <c r="AP38" s="668" t="s">
        <v>3561</v>
      </c>
      <c r="AQ38" s="668" t="s">
        <v>2213</v>
      </c>
      <c r="AR38" s="668" t="s">
        <v>3561</v>
      </c>
      <c r="AS38" s="668" t="s">
        <v>3561</v>
      </c>
      <c r="AT38" s="668"/>
      <c r="AU38" s="668" t="s">
        <v>3530</v>
      </c>
      <c r="AV38" s="651"/>
      <c r="AW38" s="668" t="s">
        <v>3561</v>
      </c>
      <c r="AX38" s="668" t="s">
        <v>3530</v>
      </c>
      <c r="AY38" s="682" t="s">
        <v>3565</v>
      </c>
      <c r="AZ38" s="668"/>
      <c r="BA38" s="668"/>
      <c r="BB38" s="668" t="s">
        <v>3532</v>
      </c>
      <c r="BC38" s="668"/>
      <c r="BD38" s="668"/>
      <c r="BE38" s="668"/>
      <c r="BF38" s="651" t="s">
        <v>4135</v>
      </c>
      <c r="BG38" s="668" t="s">
        <v>3561</v>
      </c>
      <c r="BH38" s="668" t="s">
        <v>3564</v>
      </c>
      <c r="BI38" s="668" t="s">
        <v>3530</v>
      </c>
      <c r="BJ38" s="668"/>
      <c r="BK38" s="668"/>
      <c r="BL38" s="668" t="s">
        <v>2213</v>
      </c>
      <c r="BM38" s="668" t="s">
        <v>3528</v>
      </c>
      <c r="BN38" s="668"/>
      <c r="BO38" s="651" t="s">
        <v>3532</v>
      </c>
      <c r="BP38" s="651"/>
      <c r="BQ38" s="651"/>
      <c r="BR38" s="668" t="s">
        <v>2213</v>
      </c>
      <c r="BS38" s="668"/>
      <c r="BT38" s="672"/>
      <c r="BU38" s="668"/>
      <c r="BV38" s="668" t="s">
        <v>3532</v>
      </c>
      <c r="BW38" s="668"/>
      <c r="BX38" s="672"/>
      <c r="BY38" s="672"/>
      <c r="BZ38" s="672"/>
      <c r="CA38" s="673"/>
      <c r="CB38" s="673"/>
      <c r="CC38" s="673"/>
      <c r="CD38" s="673"/>
      <c r="CE38" s="673"/>
      <c r="CF38" s="673"/>
      <c r="CG38" s="673"/>
      <c r="CH38" s="673"/>
      <c r="CI38" s="673"/>
    </row>
    <row r="39" spans="1:87" s="661" customFormat="1" ht="15" customHeight="1">
      <c r="A39" s="625">
        <v>42875</v>
      </c>
      <c r="B39" s="603"/>
      <c r="C39" s="603"/>
      <c r="D39" s="603"/>
      <c r="E39" s="603"/>
      <c r="F39" s="603"/>
      <c r="G39" s="585"/>
      <c r="H39" s="624" t="s">
        <v>645</v>
      </c>
      <c r="I39" s="603" t="s">
        <v>3</v>
      </c>
      <c r="J39" s="603" t="s">
        <v>285</v>
      </c>
      <c r="K39" s="603">
        <v>1</v>
      </c>
      <c r="L39" s="603">
        <v>1</v>
      </c>
      <c r="M39" s="562" t="str">
        <f t="shared" si="3"/>
        <v>D</v>
      </c>
      <c r="N39" s="562">
        <f t="shared" si="4"/>
        <v>2</v>
      </c>
      <c r="O39" s="598">
        <f t="shared" si="10"/>
        <v>0</v>
      </c>
      <c r="P39" s="562" t="str">
        <f t="shared" si="5"/>
        <v>U</v>
      </c>
      <c r="Q39" s="586">
        <f t="shared" si="6"/>
        <v>0.5</v>
      </c>
      <c r="R39" s="635">
        <f t="shared" si="7"/>
        <v>1</v>
      </c>
      <c r="S39" s="600">
        <v>-0.43</v>
      </c>
      <c r="T39" s="595">
        <f t="shared" si="8"/>
        <v>0.43</v>
      </c>
      <c r="U39" s="601">
        <v>2.59</v>
      </c>
      <c r="V39" s="595">
        <f t="shared" si="9"/>
        <v>-0.58999999999999986</v>
      </c>
      <c r="W39" s="586">
        <f t="shared" si="11"/>
        <v>1.0799999999999998</v>
      </c>
      <c r="X39" s="586">
        <f t="shared" si="12"/>
        <v>1.51</v>
      </c>
      <c r="Y39" s="599">
        <v>21</v>
      </c>
      <c r="Z39" s="599">
        <v>12</v>
      </c>
      <c r="AA39" s="599">
        <v>5</v>
      </c>
      <c r="AB39" s="599">
        <v>6</v>
      </c>
      <c r="AC39" s="599">
        <v>58</v>
      </c>
      <c r="AD39" s="599">
        <v>42</v>
      </c>
      <c r="AE39" s="599">
        <v>3421</v>
      </c>
      <c r="AF39" s="562"/>
      <c r="AG39" s="562"/>
      <c r="AH39" s="562"/>
      <c r="AJ39" s="758" t="str">
        <f t="array" ref="AJ39">IF($K39="","",IF(SUM(IF(ISNUMBER(VALUE(RIGHT($AM39:$CQ39,1))),VALUE(RIGHT($AM39:$CQ39,1)),0))=$K39,"T","F"))</f>
        <v>T</v>
      </c>
      <c r="AK39" s="583">
        <f t="array" ref="AK39">IF($K39="","",SUM(IF(LEFT($AM39:$CQ39,1)="s",1,0))-SUM(IF(RIGHT(LEFT($AM39:$CQ39,2))="-",1,0)))</f>
        <v>0</v>
      </c>
      <c r="AL39" s="562">
        <f t="array" ref="AL39">IF($K39="","",SUM(IF(LEFT($AM39:$CQ39,1)="X",1,0)))</f>
        <v>11</v>
      </c>
      <c r="AM39" s="668" t="s">
        <v>2474</v>
      </c>
      <c r="AN39" s="668" t="s">
        <v>2474</v>
      </c>
      <c r="AO39" s="668" t="s">
        <v>2474</v>
      </c>
      <c r="AP39" s="671" t="s">
        <v>3629</v>
      </c>
      <c r="AQ39" s="668" t="s">
        <v>3624</v>
      </c>
      <c r="AR39" s="669" t="s">
        <v>2217</v>
      </c>
      <c r="AS39" s="671" t="s">
        <v>3633</v>
      </c>
      <c r="AT39" s="668"/>
      <c r="AU39" s="668" t="s">
        <v>3623</v>
      </c>
      <c r="AV39" s="651"/>
      <c r="AW39" s="668" t="s">
        <v>2474</v>
      </c>
      <c r="AX39" s="668" t="s">
        <v>3624</v>
      </c>
      <c r="AY39" s="668" t="s">
        <v>3624</v>
      </c>
      <c r="AZ39" s="668" t="s">
        <v>126</v>
      </c>
      <c r="BA39" s="668" t="s">
        <v>126</v>
      </c>
      <c r="BB39" s="668" t="s">
        <v>2472</v>
      </c>
      <c r="BC39" s="668" t="s">
        <v>126</v>
      </c>
      <c r="BD39" s="668" t="s">
        <v>126</v>
      </c>
      <c r="BE39" s="668"/>
      <c r="BF39" s="651" t="s">
        <v>2472</v>
      </c>
      <c r="BG39" s="668" t="s">
        <v>2474</v>
      </c>
      <c r="BH39" s="668" t="s">
        <v>3632</v>
      </c>
      <c r="BI39" s="668" t="s">
        <v>126</v>
      </c>
      <c r="BJ39" s="668" t="s">
        <v>126</v>
      </c>
      <c r="BK39" s="668" t="s">
        <v>126</v>
      </c>
      <c r="BL39" s="668" t="s">
        <v>2213</v>
      </c>
      <c r="BM39" s="668" t="s">
        <v>3623</v>
      </c>
      <c r="BN39" s="668" t="s">
        <v>126</v>
      </c>
      <c r="BO39" s="651" t="s">
        <v>2472</v>
      </c>
      <c r="BP39" s="651" t="s">
        <v>126</v>
      </c>
      <c r="BQ39" s="651" t="s">
        <v>126</v>
      </c>
      <c r="BR39" s="668" t="s">
        <v>2213</v>
      </c>
      <c r="BS39" s="668"/>
      <c r="BT39" s="672"/>
      <c r="BU39" s="668" t="s">
        <v>126</v>
      </c>
      <c r="BV39" s="668" t="s">
        <v>2472</v>
      </c>
      <c r="BW39" s="668" t="s">
        <v>126</v>
      </c>
      <c r="BX39" s="672"/>
      <c r="BY39" s="672"/>
      <c r="BZ39" s="672"/>
      <c r="CA39" s="673"/>
      <c r="CB39" s="673"/>
      <c r="CC39" s="673"/>
      <c r="CD39" s="673"/>
      <c r="CE39" s="673"/>
      <c r="CF39" s="673"/>
      <c r="CG39" s="673"/>
      <c r="CH39" s="673"/>
      <c r="CI39" s="673"/>
    </row>
    <row r="40" spans="1:87" s="661" customFormat="1" ht="15" customHeight="1">
      <c r="A40" s="626">
        <v>42879</v>
      </c>
      <c r="B40" s="596"/>
      <c r="C40" s="596"/>
      <c r="D40" s="596"/>
      <c r="E40" s="596"/>
      <c r="F40" s="596"/>
      <c r="G40" s="591"/>
      <c r="H40" s="623" t="s">
        <v>1435</v>
      </c>
      <c r="I40" s="596" t="s">
        <v>3</v>
      </c>
      <c r="J40" s="596" t="s">
        <v>1199</v>
      </c>
      <c r="K40" s="596">
        <v>2</v>
      </c>
      <c r="L40" s="596">
        <v>1</v>
      </c>
      <c r="M40" s="562" t="str">
        <f t="shared" si="3"/>
        <v>W</v>
      </c>
      <c r="N40" s="562">
        <f t="shared" si="4"/>
        <v>3</v>
      </c>
      <c r="O40" s="598">
        <f t="shared" si="10"/>
        <v>1</v>
      </c>
      <c r="P40" s="562" t="str">
        <f t="shared" si="5"/>
        <v>O</v>
      </c>
      <c r="Q40" s="586" t="str">
        <f t="shared" si="6"/>
        <v/>
      </c>
      <c r="R40" s="635" t="str">
        <f t="shared" si="7"/>
        <v/>
      </c>
      <c r="S40" s="600"/>
      <c r="T40" s="595" t="str">
        <f t="shared" si="8"/>
        <v/>
      </c>
      <c r="U40" s="601"/>
      <c r="V40" s="595" t="str">
        <f t="shared" si="9"/>
        <v/>
      </c>
      <c r="W40" s="586" t="str">
        <f t="shared" si="11"/>
        <v/>
      </c>
      <c r="X40" s="586" t="str">
        <f t="shared" si="12"/>
        <v/>
      </c>
      <c r="Y40" s="599"/>
      <c r="Z40" s="599"/>
      <c r="AA40" s="599"/>
      <c r="AB40" s="599"/>
      <c r="AC40" s="599"/>
      <c r="AD40" s="599"/>
      <c r="AE40" s="599"/>
      <c r="AF40" s="562"/>
      <c r="AG40" s="562"/>
      <c r="AH40" s="562"/>
      <c r="AJ40" s="758" t="str">
        <f t="array" ref="AJ40">IF($K40="","",IF(SUM(IF(ISNUMBER(VALUE(RIGHT($AM40:$CQ40,1))),VALUE(RIGHT($AM40:$CQ40,1)),0))=$K40,"T","F"))</f>
        <v>T</v>
      </c>
      <c r="AK40" s="583">
        <f t="array" ref="AK40">IF($K40="","",SUM(IF(LEFT($AM40:$CQ40,1)="s",1,0))-SUM(IF(RIGHT(LEFT($AM40:$CQ40,2))="-",1,0)))</f>
        <v>0</v>
      </c>
      <c r="AL40" s="562">
        <f t="array" ref="AL40">IF($K40="","",SUM(IF(LEFT($AM40:$CQ40,1)="X",1,0)))</f>
        <v>11</v>
      </c>
      <c r="AM40" s="668" t="s">
        <v>3671</v>
      </c>
      <c r="AN40" s="668"/>
      <c r="AO40" s="668" t="s">
        <v>2138</v>
      </c>
      <c r="AP40" s="668" t="s">
        <v>3672</v>
      </c>
      <c r="AQ40" s="668" t="s">
        <v>3672</v>
      </c>
      <c r="AR40" s="668"/>
      <c r="AS40" s="668" t="s">
        <v>3672</v>
      </c>
      <c r="AT40" s="668"/>
      <c r="AU40" s="668" t="s">
        <v>2138</v>
      </c>
      <c r="AV40" s="651"/>
      <c r="AW40" s="668" t="s">
        <v>2138</v>
      </c>
      <c r="AX40" s="668" t="s">
        <v>3672</v>
      </c>
      <c r="AY40" s="668" t="s">
        <v>2137</v>
      </c>
      <c r="AZ40" s="668"/>
      <c r="BA40" s="668"/>
      <c r="BB40" s="668" t="s">
        <v>3672</v>
      </c>
      <c r="BC40" s="668"/>
      <c r="BD40" s="668"/>
      <c r="BE40" s="668"/>
      <c r="BF40" s="651" t="s">
        <v>4134</v>
      </c>
      <c r="BG40" s="668" t="s">
        <v>3671</v>
      </c>
      <c r="BH40" s="668" t="s">
        <v>3671</v>
      </c>
      <c r="BI40" s="668" t="s">
        <v>1431</v>
      </c>
      <c r="BJ40" s="668"/>
      <c r="BK40" s="668" t="s">
        <v>2137</v>
      </c>
      <c r="BL40" s="668" t="s">
        <v>2213</v>
      </c>
      <c r="BM40" s="668"/>
      <c r="BN40" s="668" t="s">
        <v>3801</v>
      </c>
      <c r="BO40" s="651" t="s">
        <v>3712</v>
      </c>
      <c r="BP40" s="651" t="s">
        <v>4135</v>
      </c>
      <c r="BQ40" s="651"/>
      <c r="BR40" s="668" t="s">
        <v>2213</v>
      </c>
      <c r="BS40" s="668"/>
      <c r="BT40" s="672"/>
      <c r="BU40" s="668"/>
      <c r="BV40" s="668" t="s">
        <v>3714</v>
      </c>
      <c r="BW40" s="668"/>
      <c r="BX40" s="672"/>
      <c r="BY40" s="672"/>
      <c r="BZ40" s="672"/>
      <c r="CA40" s="673"/>
      <c r="CB40" s="673"/>
      <c r="CC40" s="673"/>
      <c r="CD40" s="673"/>
      <c r="CE40" s="673"/>
      <c r="CF40" s="673"/>
      <c r="CG40" s="673"/>
      <c r="CH40" s="673"/>
      <c r="CI40" s="673"/>
    </row>
    <row r="41" spans="1:87" s="661" customFormat="1" ht="15" customHeight="1">
      <c r="A41" s="625">
        <v>42883</v>
      </c>
      <c r="B41" s="603"/>
      <c r="C41" s="603"/>
      <c r="D41" s="603"/>
      <c r="E41" s="603"/>
      <c r="F41" s="603"/>
      <c r="G41" s="585"/>
      <c r="H41" s="624" t="s">
        <v>234</v>
      </c>
      <c r="I41" s="603" t="s">
        <v>2</v>
      </c>
      <c r="J41" s="603" t="s">
        <v>285</v>
      </c>
      <c r="K41" s="603">
        <v>2</v>
      </c>
      <c r="L41" s="603">
        <v>1</v>
      </c>
      <c r="M41" s="562" t="str">
        <f t="shared" si="3"/>
        <v>W</v>
      </c>
      <c r="N41" s="562">
        <f t="shared" si="4"/>
        <v>3</v>
      </c>
      <c r="O41" s="598">
        <f t="shared" si="10"/>
        <v>1</v>
      </c>
      <c r="P41" s="562" t="str">
        <f t="shared" si="5"/>
        <v>O</v>
      </c>
      <c r="Q41" s="586">
        <f t="shared" si="6"/>
        <v>-0.25</v>
      </c>
      <c r="R41" s="635">
        <f t="shared" si="7"/>
        <v>1</v>
      </c>
      <c r="S41" s="600">
        <v>0.31</v>
      </c>
      <c r="T41" s="595">
        <f t="shared" si="8"/>
        <v>0.69</v>
      </c>
      <c r="U41" s="601">
        <v>2.48</v>
      </c>
      <c r="V41" s="595">
        <f t="shared" si="9"/>
        <v>0.52</v>
      </c>
      <c r="W41" s="586">
        <f t="shared" si="11"/>
        <v>1.395</v>
      </c>
      <c r="X41" s="586">
        <f t="shared" si="12"/>
        <v>1.085</v>
      </c>
      <c r="Y41" s="599">
        <v>15</v>
      </c>
      <c r="Z41" s="599">
        <v>7</v>
      </c>
      <c r="AA41" s="599">
        <v>4</v>
      </c>
      <c r="AB41" s="599">
        <v>3</v>
      </c>
      <c r="AC41" s="599">
        <v>61</v>
      </c>
      <c r="AD41" s="599">
        <v>39</v>
      </c>
      <c r="AE41" s="599">
        <v>3421</v>
      </c>
      <c r="AF41" s="562"/>
      <c r="AG41" s="562"/>
      <c r="AH41" s="562"/>
      <c r="AJ41" s="758" t="str">
        <f t="array" ref="AJ41">IF($K41="","",IF(SUM(IF(ISNUMBER(VALUE(RIGHT($AM41:$CQ41,1))),VALUE(RIGHT($AM41:$CQ41,1)),0))=$K41,"T","F"))</f>
        <v>T</v>
      </c>
      <c r="AK41" s="583">
        <f t="array" ref="AK41">IF($K41="","",SUM(IF(LEFT($AM41:$CQ41,1)="s",1,0))-SUM(IF(RIGHT(LEFT($AM41:$CQ41,2))="-",1,0)))</f>
        <v>0</v>
      </c>
      <c r="AL41" s="562">
        <f t="array" ref="AL41">IF($K41="","",SUM(IF(LEFT($AM41:$CQ41,1)="X",1,0)))</f>
        <v>11</v>
      </c>
      <c r="AM41" s="668" t="s">
        <v>2474</v>
      </c>
      <c r="AN41" s="668" t="s">
        <v>2474</v>
      </c>
      <c r="AO41" s="669" t="s">
        <v>2474</v>
      </c>
      <c r="AP41" s="668" t="s">
        <v>2474</v>
      </c>
      <c r="AQ41" s="668" t="s">
        <v>2471</v>
      </c>
      <c r="AR41" s="668" t="s">
        <v>2474</v>
      </c>
      <c r="AS41" s="668" t="s">
        <v>2474</v>
      </c>
      <c r="AT41" s="668"/>
      <c r="AU41" s="668" t="s">
        <v>2474</v>
      </c>
      <c r="AV41" s="651"/>
      <c r="AW41" s="668" t="s">
        <v>2473</v>
      </c>
      <c r="AX41" s="668" t="s">
        <v>2471</v>
      </c>
      <c r="AY41" s="671" t="s">
        <v>3779</v>
      </c>
      <c r="AZ41" s="671" t="s">
        <v>126</v>
      </c>
      <c r="BA41" s="671" t="s">
        <v>126</v>
      </c>
      <c r="BB41" s="668" t="s">
        <v>2472</v>
      </c>
      <c r="BC41" s="668" t="s">
        <v>126</v>
      </c>
      <c r="BD41" s="668" t="s">
        <v>126</v>
      </c>
      <c r="BE41" s="668"/>
      <c r="BF41" s="651" t="s">
        <v>126</v>
      </c>
      <c r="BG41" s="671" t="s">
        <v>3782</v>
      </c>
      <c r="BH41" s="668" t="s">
        <v>2473</v>
      </c>
      <c r="BI41" s="668" t="s">
        <v>2472</v>
      </c>
      <c r="BJ41" s="668" t="s">
        <v>126</v>
      </c>
      <c r="BK41" s="668" t="s">
        <v>126</v>
      </c>
      <c r="BL41" s="668" t="s">
        <v>2213</v>
      </c>
      <c r="BM41" s="668" t="s">
        <v>2473</v>
      </c>
      <c r="BN41" s="668" t="s">
        <v>2213</v>
      </c>
      <c r="BO41" s="651" t="s">
        <v>3800</v>
      </c>
      <c r="BP41" s="651" t="s">
        <v>4135</v>
      </c>
      <c r="BQ41" s="651" t="s">
        <v>126</v>
      </c>
      <c r="BR41" s="668" t="s">
        <v>2213</v>
      </c>
      <c r="BS41" s="668"/>
      <c r="BT41" s="672"/>
      <c r="BU41" s="668" t="s">
        <v>126</v>
      </c>
      <c r="BV41" s="668" t="s">
        <v>2472</v>
      </c>
      <c r="BW41" s="705" t="s">
        <v>126</v>
      </c>
      <c r="BX41" s="672"/>
      <c r="BY41" s="672"/>
      <c r="BZ41" s="672"/>
      <c r="CA41" s="673"/>
      <c r="CB41" s="673"/>
      <c r="CC41" s="673"/>
      <c r="CD41" s="673"/>
      <c r="CE41" s="673"/>
      <c r="CF41" s="673"/>
      <c r="CG41" s="673"/>
      <c r="CH41" s="673"/>
      <c r="CI41" s="673"/>
    </row>
    <row r="42" spans="1:87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267</v>
      </c>
      <c r="I42" s="603" t="s">
        <v>2</v>
      </c>
      <c r="J42" s="603" t="s">
        <v>285</v>
      </c>
      <c r="K42" s="603">
        <v>3</v>
      </c>
      <c r="L42" s="708">
        <v>0</v>
      </c>
      <c r="M42" s="562" t="str">
        <f t="shared" si="3"/>
        <v>W</v>
      </c>
      <c r="N42" s="562">
        <f t="shared" si="4"/>
        <v>3</v>
      </c>
      <c r="O42" s="598">
        <f t="shared" si="10"/>
        <v>3</v>
      </c>
      <c r="P42" s="562" t="str">
        <f t="shared" si="5"/>
        <v>O</v>
      </c>
      <c r="Q42" s="586">
        <f t="shared" ref="Q42:Q56" si="13">IF(S42="","",IF(SIGN(S42)&lt;&gt;1,VLOOKUP(ABS(S42),SUP_HDC,3,TRUE),-VLOOKUP(ABS(S42),SUP_HDC,3,TRUE)))</f>
        <v>-0.25</v>
      </c>
      <c r="R42" s="635">
        <f t="shared" ref="R42:R56" si="14">IF(Q42="","",IF((K42-L42+Q42)&gt;=0.5,1,IF((K42-L42+Q42)=0.25,0.5,IF((K42-L42+Q42)&lt;=-0.5,-1,IF((K42-L42+Q42)=-0.25,-0.5,0)))))</f>
        <v>1</v>
      </c>
      <c r="S42" s="600">
        <v>0.4</v>
      </c>
      <c r="T42" s="595">
        <f t="shared" si="8"/>
        <v>2.6</v>
      </c>
      <c r="U42" s="601">
        <v>2.25</v>
      </c>
      <c r="V42" s="595">
        <f t="shared" si="9"/>
        <v>0.75</v>
      </c>
      <c r="W42" s="586">
        <f t="shared" si="11"/>
        <v>1.325</v>
      </c>
      <c r="X42" s="586">
        <f t="shared" si="12"/>
        <v>0.92500000000000004</v>
      </c>
      <c r="Y42" s="599">
        <v>18</v>
      </c>
      <c r="Z42" s="599">
        <v>3</v>
      </c>
      <c r="AA42" s="599">
        <v>8</v>
      </c>
      <c r="AB42" s="599">
        <v>1</v>
      </c>
      <c r="AC42" s="599">
        <v>59</v>
      </c>
      <c r="AD42" s="599">
        <v>41</v>
      </c>
      <c r="AE42" s="599">
        <v>3421</v>
      </c>
      <c r="AF42" s="562"/>
      <c r="AG42" s="562"/>
      <c r="AH42" s="562"/>
      <c r="AJ42" s="758" t="str">
        <f t="array" ref="AJ42">IF($K42="","",IF(SUM(IF(ISNUMBER(VALUE(RIGHT($AM42:$CQ42,1))),VALUE(RIGHT($AM42:$CQ42,1)),0))=$K42,"T","F"))</f>
        <v>T</v>
      </c>
      <c r="AK42" s="583">
        <f t="array" ref="AK42">IF($K42="","",SUM(IF(LEFT($AM42:$CQ42,1)="s",1,0))-SUM(IF(RIGHT(LEFT($AM42:$CQ42,2))="-",1,0)))</f>
        <v>0</v>
      </c>
      <c r="AL42" s="562">
        <f t="array" ref="AL42">IF($K42="","",SUM(IF(LEFT($AM42:$CQ42,1)="X",1,0)))</f>
        <v>11</v>
      </c>
      <c r="AM42" s="668" t="s">
        <v>3890</v>
      </c>
      <c r="AN42" s="668" t="s">
        <v>3890</v>
      </c>
      <c r="AO42" s="668" t="s">
        <v>3890</v>
      </c>
      <c r="AP42" s="668" t="s">
        <v>3890</v>
      </c>
      <c r="AQ42" s="668" t="s">
        <v>3910</v>
      </c>
      <c r="AR42" s="668" t="s">
        <v>3890</v>
      </c>
      <c r="AS42" s="668"/>
      <c r="AT42" s="668"/>
      <c r="AU42" s="668" t="s">
        <v>3890</v>
      </c>
      <c r="AV42" s="651"/>
      <c r="AW42" s="671" t="s">
        <v>2207</v>
      </c>
      <c r="AX42" s="671" t="s">
        <v>2313</v>
      </c>
      <c r="AY42" s="682" t="s">
        <v>2226</v>
      </c>
      <c r="AZ42" s="668"/>
      <c r="BA42" s="668"/>
      <c r="BB42" s="668" t="s">
        <v>3912</v>
      </c>
      <c r="BC42" s="668"/>
      <c r="BD42" s="668"/>
      <c r="BE42" s="668"/>
      <c r="BF42" s="651"/>
      <c r="BG42" s="671" t="s">
        <v>2271</v>
      </c>
      <c r="BH42" s="668" t="s">
        <v>2137</v>
      </c>
      <c r="BI42" s="668" t="s">
        <v>3912</v>
      </c>
      <c r="BJ42" s="671"/>
      <c r="BK42" s="668" t="s">
        <v>3912</v>
      </c>
      <c r="BL42" s="668" t="s">
        <v>2213</v>
      </c>
      <c r="BM42" s="671" t="s">
        <v>3926</v>
      </c>
      <c r="BN42" s="668" t="s">
        <v>2213</v>
      </c>
      <c r="BO42" s="651" t="s">
        <v>3800</v>
      </c>
      <c r="BP42" s="651" t="s">
        <v>4132</v>
      </c>
      <c r="BQ42" s="651"/>
      <c r="BR42" s="668" t="s">
        <v>2213</v>
      </c>
      <c r="BS42" s="668"/>
      <c r="BT42" s="672" t="s">
        <v>126</v>
      </c>
      <c r="BU42" s="668"/>
      <c r="BV42" s="668" t="s">
        <v>3912</v>
      </c>
      <c r="BW42" s="668"/>
      <c r="BX42" s="672" t="s">
        <v>126</v>
      </c>
      <c r="BY42" s="672"/>
      <c r="BZ42" s="672"/>
      <c r="CA42" s="673"/>
      <c r="CB42" s="673"/>
      <c r="CC42" s="673"/>
      <c r="CD42" s="673"/>
      <c r="CE42" s="673"/>
      <c r="CF42" s="673"/>
      <c r="CG42" s="673"/>
      <c r="CH42" s="673"/>
      <c r="CI42" s="673"/>
    </row>
    <row r="43" spans="1:87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259</v>
      </c>
      <c r="I43" s="603" t="s">
        <v>3</v>
      </c>
      <c r="J43" s="603" t="s">
        <v>285</v>
      </c>
      <c r="K43" s="603">
        <v>1</v>
      </c>
      <c r="L43" s="603">
        <v>1</v>
      </c>
      <c r="M43" s="562" t="str">
        <f t="shared" si="3"/>
        <v>D</v>
      </c>
      <c r="N43" s="562">
        <f t="shared" si="4"/>
        <v>2</v>
      </c>
      <c r="O43" s="598">
        <f t="shared" si="10"/>
        <v>0</v>
      </c>
      <c r="P43" s="562" t="str">
        <f t="shared" si="5"/>
        <v>U</v>
      </c>
      <c r="Q43" s="586">
        <f t="shared" si="13"/>
        <v>0.25</v>
      </c>
      <c r="R43" s="635">
        <f t="shared" si="14"/>
        <v>0.5</v>
      </c>
      <c r="S43" s="600">
        <v>-0.19500000000000001</v>
      </c>
      <c r="T43" s="595">
        <f t="shared" si="8"/>
        <v>0.19500000000000001</v>
      </c>
      <c r="U43" s="601">
        <v>2.37</v>
      </c>
      <c r="V43" s="595">
        <f t="shared" si="9"/>
        <v>-0.37000000000000011</v>
      </c>
      <c r="W43" s="586">
        <f t="shared" si="11"/>
        <v>1.0875000000000001</v>
      </c>
      <c r="X43" s="586">
        <f t="shared" si="12"/>
        <v>1.2825</v>
      </c>
      <c r="Y43" s="599">
        <v>11</v>
      </c>
      <c r="Z43" s="599">
        <v>14</v>
      </c>
      <c r="AA43" s="599">
        <v>4</v>
      </c>
      <c r="AB43" s="599">
        <v>4</v>
      </c>
      <c r="AC43" s="599">
        <v>51</v>
      </c>
      <c r="AD43" s="599">
        <v>49</v>
      </c>
      <c r="AE43" s="599">
        <v>3421</v>
      </c>
      <c r="AF43" s="562"/>
      <c r="AG43" s="562"/>
      <c r="AH43" s="562"/>
      <c r="AJ43" s="758" t="str">
        <f t="array" ref="AJ43">IF($K43="","",IF(SUM(IF(ISNUMBER(VALUE(RIGHT($AM43:$CQ43,1))),VALUE(RIGHT($AM43:$CQ43,1)),0))=$K43,"T","F"))</f>
        <v>T</v>
      </c>
      <c r="AK43" s="583">
        <f t="array" ref="AK43">IF($K43="","",SUM(IF(LEFT($AM43:$CQ43,1)="s",1,0))-SUM(IF(RIGHT(LEFT($AM43:$CQ43,2))="-",1,0)))</f>
        <v>0</v>
      </c>
      <c r="AL43" s="562">
        <f t="array" ref="AL43">IF($K43="","",SUM(IF(LEFT($AM43:$CQ43,1)="X",1,0)))</f>
        <v>11</v>
      </c>
      <c r="AM43" s="668" t="s">
        <v>4076</v>
      </c>
      <c r="AN43" s="669" t="s">
        <v>4088</v>
      </c>
      <c r="AO43" s="669" t="s">
        <v>4076</v>
      </c>
      <c r="AP43" s="668" t="s">
        <v>4076</v>
      </c>
      <c r="AQ43" s="671" t="s">
        <v>4090</v>
      </c>
      <c r="AR43" s="668" t="s">
        <v>4076</v>
      </c>
      <c r="AS43" s="668" t="s">
        <v>1431</v>
      </c>
      <c r="AT43" s="668"/>
      <c r="AU43" s="668" t="s">
        <v>4077</v>
      </c>
      <c r="AV43" s="651"/>
      <c r="AW43" s="668" t="s">
        <v>4076</v>
      </c>
      <c r="AX43" s="668" t="s">
        <v>4089</v>
      </c>
      <c r="AY43" s="668" t="s">
        <v>3960</v>
      </c>
      <c r="AZ43" s="668"/>
      <c r="BA43" s="668"/>
      <c r="BB43" s="668" t="s">
        <v>4078</v>
      </c>
      <c r="BC43" s="668"/>
      <c r="BD43" s="668"/>
      <c r="BE43" s="668"/>
      <c r="BF43" s="651"/>
      <c r="BG43" s="668" t="s">
        <v>4076</v>
      </c>
      <c r="BH43" s="668" t="s">
        <v>4077</v>
      </c>
      <c r="BI43" s="668"/>
      <c r="BJ43" s="668"/>
      <c r="BK43" s="668"/>
      <c r="BL43" s="668" t="s">
        <v>2139</v>
      </c>
      <c r="BM43" s="668" t="s">
        <v>4079</v>
      </c>
      <c r="BN43" s="668" t="s">
        <v>2213</v>
      </c>
      <c r="BO43" s="651" t="s">
        <v>4078</v>
      </c>
      <c r="BP43" s="651" t="s">
        <v>4135</v>
      </c>
      <c r="BQ43" s="651"/>
      <c r="BR43" s="668"/>
      <c r="BS43" s="668"/>
      <c r="BT43" s="672"/>
      <c r="BU43" s="668"/>
      <c r="BV43" s="668" t="s">
        <v>4078</v>
      </c>
      <c r="BW43" s="668"/>
      <c r="BX43" s="672"/>
      <c r="BY43" s="672"/>
      <c r="BZ43" s="672"/>
      <c r="CA43" s="673"/>
      <c r="CB43" s="673"/>
      <c r="CC43" s="673"/>
      <c r="CD43" s="673"/>
      <c r="CE43" s="673"/>
      <c r="CF43" s="673"/>
      <c r="CG43" s="673"/>
      <c r="CH43" s="673"/>
      <c r="CI43" s="673"/>
    </row>
    <row r="44" spans="1:87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4009</v>
      </c>
      <c r="I44" s="596" t="s">
        <v>3990</v>
      </c>
      <c r="J44" s="596" t="s">
        <v>3991</v>
      </c>
      <c r="K44" s="596">
        <v>2</v>
      </c>
      <c r="L44" s="596">
        <v>3</v>
      </c>
      <c r="M44" s="562" t="str">
        <f>IF(K44="","",IF(K44&gt;L44,"W",IF(K44=L44,"D",IF(K44&lt;L44,"L"))))</f>
        <v>L</v>
      </c>
      <c r="N44" s="562">
        <f>IF(K44="","",K44+L44)</f>
        <v>5</v>
      </c>
      <c r="O44" s="598">
        <f>IF(K44="","",K44-L44)</f>
        <v>-1</v>
      </c>
      <c r="P44" s="562" t="str">
        <f t="shared" si="5"/>
        <v>O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/>
      <c r="AK44" s="583"/>
      <c r="AL44" s="562"/>
      <c r="AM44" s="668" t="s">
        <v>2139</v>
      </c>
      <c r="AN44" s="668" t="s">
        <v>2139</v>
      </c>
      <c r="AO44" s="668"/>
      <c r="AP44" s="669" t="s">
        <v>4123</v>
      </c>
      <c r="AQ44" s="668" t="s">
        <v>2477</v>
      </c>
      <c r="AR44" s="668"/>
      <c r="AS44" s="668" t="s">
        <v>2139</v>
      </c>
      <c r="AT44" s="668"/>
      <c r="AU44" s="668" t="s">
        <v>2137</v>
      </c>
      <c r="AV44" s="651"/>
      <c r="AW44" s="668" t="s">
        <v>2138</v>
      </c>
      <c r="AX44" s="668" t="s">
        <v>2138</v>
      </c>
      <c r="AY44" s="668" t="s">
        <v>1431</v>
      </c>
      <c r="AZ44" s="668"/>
      <c r="BA44" s="668"/>
      <c r="BB44" s="668" t="s">
        <v>4123</v>
      </c>
      <c r="BC44" s="668"/>
      <c r="BD44" s="668"/>
      <c r="BE44" s="668"/>
      <c r="BF44" s="651" t="s">
        <v>4123</v>
      </c>
      <c r="BG44" s="668"/>
      <c r="BH44" s="668" t="s">
        <v>2138</v>
      </c>
      <c r="BI44" s="668"/>
      <c r="BJ44" s="668"/>
      <c r="BK44" s="668" t="s">
        <v>1431</v>
      </c>
      <c r="BL44" s="668" t="s">
        <v>2137</v>
      </c>
      <c r="BM44" s="668" t="s">
        <v>2137</v>
      </c>
      <c r="BN44" s="668" t="s">
        <v>2213</v>
      </c>
      <c r="BO44" s="651" t="s">
        <v>1431</v>
      </c>
      <c r="BP44" s="651" t="s">
        <v>2139</v>
      </c>
      <c r="BQ44" s="651"/>
      <c r="BR44" s="668"/>
      <c r="BS44" s="668"/>
      <c r="BT44" s="672"/>
      <c r="BU44" s="668"/>
      <c r="BV44" s="669" t="s">
        <v>4123</v>
      </c>
      <c r="BW44" s="668"/>
      <c r="BX44" s="672"/>
      <c r="BY44" s="672"/>
      <c r="BZ44" s="672"/>
      <c r="CA44" s="673"/>
      <c r="CB44" s="673"/>
      <c r="CC44" s="673"/>
      <c r="CD44" s="673"/>
      <c r="CE44" s="673"/>
      <c r="CF44" s="673"/>
      <c r="CG44" s="673"/>
      <c r="CH44" s="673"/>
      <c r="CI44" s="673"/>
    </row>
    <row r="45" spans="1:87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253</v>
      </c>
      <c r="I45" s="603" t="s">
        <v>2</v>
      </c>
      <c r="J45" s="603" t="s">
        <v>285</v>
      </c>
      <c r="K45" s="603">
        <v>2</v>
      </c>
      <c r="L45" s="603">
        <v>4</v>
      </c>
      <c r="M45" s="562" t="str">
        <f t="shared" si="3"/>
        <v>L</v>
      </c>
      <c r="N45" s="562">
        <f t="shared" si="4"/>
        <v>6</v>
      </c>
      <c r="O45" s="598">
        <f t="shared" si="10"/>
        <v>-2</v>
      </c>
      <c r="P45" s="562" t="str">
        <f t="shared" si="5"/>
        <v>O</v>
      </c>
      <c r="Q45" s="586">
        <f t="shared" si="13"/>
        <v>0.25</v>
      </c>
      <c r="R45" s="635">
        <f t="shared" si="14"/>
        <v>-1</v>
      </c>
      <c r="S45" s="600">
        <v>-0.36</v>
      </c>
      <c r="T45" s="595">
        <f t="shared" si="8"/>
        <v>-1.6400000000000001</v>
      </c>
      <c r="U45" s="601">
        <v>2.61</v>
      </c>
      <c r="V45" s="595">
        <f t="shared" si="9"/>
        <v>3.39</v>
      </c>
      <c r="W45" s="586">
        <f t="shared" si="11"/>
        <v>1.125</v>
      </c>
      <c r="X45" s="586">
        <f t="shared" si="12"/>
        <v>1.4849999999999999</v>
      </c>
      <c r="Y45" s="728">
        <v>13</v>
      </c>
      <c r="Z45" s="728">
        <v>10</v>
      </c>
      <c r="AA45" s="728">
        <v>5</v>
      </c>
      <c r="AB45" s="728">
        <v>5</v>
      </c>
      <c r="AC45" s="728">
        <v>62</v>
      </c>
      <c r="AD45" s="728">
        <v>38</v>
      </c>
      <c r="AE45" s="728">
        <v>3421</v>
      </c>
      <c r="AF45" s="562"/>
      <c r="AG45" s="562"/>
      <c r="AH45" s="562"/>
      <c r="AJ45" s="758" t="str">
        <f t="array" ref="AJ45">IF($K45="","",IF(SUM(IF(ISNUMBER(VALUE(RIGHT($AM45:$CQ45,1))),VALUE(RIGHT($AM45:$CQ45,1)),0))=$K45,"T","F"))</f>
        <v>T</v>
      </c>
      <c r="AK45" s="583">
        <f t="array" ref="AK45">IF($K45="","",SUM(IF(LEFT($AM45:$CQ45,1)="s",1,0))-SUM(IF(RIGHT(LEFT($AM45:$CQ45,2))="-",1,0)))</f>
        <v>0</v>
      </c>
      <c r="AL45" s="562">
        <f t="array" ref="AL45">IF($K45="","",SUM(IF(LEFT($AM45:$CQ45,1)="X",1,0)))</f>
        <v>11</v>
      </c>
      <c r="AM45" s="668" t="s">
        <v>2474</v>
      </c>
      <c r="AN45" s="668" t="s">
        <v>2474</v>
      </c>
      <c r="AO45" s="668" t="s">
        <v>2473</v>
      </c>
      <c r="AP45" s="668" t="s">
        <v>2474</v>
      </c>
      <c r="AQ45" s="671" t="s">
        <v>4315</v>
      </c>
      <c r="AR45" s="668" t="s">
        <v>2474</v>
      </c>
      <c r="AS45" s="668" t="s">
        <v>2474</v>
      </c>
      <c r="AT45" s="668"/>
      <c r="AU45" s="668" t="s">
        <v>2473</v>
      </c>
      <c r="AV45" s="651"/>
      <c r="AW45" s="671" t="s">
        <v>4254</v>
      </c>
      <c r="AX45" s="671" t="s">
        <v>4255</v>
      </c>
      <c r="AY45" s="671" t="s">
        <v>4314</v>
      </c>
      <c r="AZ45" s="668" t="s">
        <v>126</v>
      </c>
      <c r="BA45" s="668" t="s">
        <v>126</v>
      </c>
      <c r="BB45" s="668" t="s">
        <v>2472</v>
      </c>
      <c r="BC45" s="668" t="s">
        <v>126</v>
      </c>
      <c r="BD45" s="668" t="s">
        <v>126</v>
      </c>
      <c r="BE45" s="668"/>
      <c r="BF45" s="651" t="s">
        <v>126</v>
      </c>
      <c r="BG45" s="669" t="s">
        <v>2474</v>
      </c>
      <c r="BH45" s="668" t="s">
        <v>2471</v>
      </c>
      <c r="BI45" s="668" t="s">
        <v>126</v>
      </c>
      <c r="BJ45" s="668" t="s">
        <v>126</v>
      </c>
      <c r="BK45" s="668" t="s">
        <v>126</v>
      </c>
      <c r="BL45" s="668" t="s">
        <v>4340</v>
      </c>
      <c r="BM45" s="668" t="s">
        <v>2471</v>
      </c>
      <c r="BN45" s="668" t="s">
        <v>2213</v>
      </c>
      <c r="BO45" s="651" t="s">
        <v>2472</v>
      </c>
      <c r="BP45" s="651" t="s">
        <v>2472</v>
      </c>
      <c r="BQ45" s="651" t="s">
        <v>126</v>
      </c>
      <c r="BR45" s="668" t="s">
        <v>126</v>
      </c>
      <c r="BS45" s="668"/>
      <c r="BT45" s="672"/>
      <c r="BU45" s="668" t="s">
        <v>126</v>
      </c>
      <c r="BV45" s="668" t="s">
        <v>2472</v>
      </c>
      <c r="BW45" s="668"/>
      <c r="BX45" s="672"/>
      <c r="BY45" s="672"/>
      <c r="BZ45" s="672"/>
      <c r="CA45" s="673"/>
      <c r="CB45" s="673"/>
      <c r="CC45" s="673"/>
      <c r="CD45" s="673"/>
      <c r="CE45" s="673"/>
      <c r="CF45" s="673"/>
      <c r="CG45" s="673"/>
      <c r="CH45" s="673"/>
      <c r="CI45" s="673"/>
    </row>
    <row r="46" spans="1:87" s="661" customFormat="1" ht="15" customHeight="1">
      <c r="A46" s="625">
        <v>42917</v>
      </c>
      <c r="B46" s="603"/>
      <c r="C46" s="603"/>
      <c r="D46" s="603"/>
      <c r="E46" s="603"/>
      <c r="F46" s="603"/>
      <c r="G46" s="585"/>
      <c r="H46" s="624" t="s">
        <v>1202</v>
      </c>
      <c r="I46" s="603" t="s">
        <v>2</v>
      </c>
      <c r="J46" s="603" t="s">
        <v>285</v>
      </c>
      <c r="K46" s="603">
        <v>2</v>
      </c>
      <c r="L46" s="603">
        <v>3</v>
      </c>
      <c r="M46" s="562" t="str">
        <f t="shared" si="3"/>
        <v>L</v>
      </c>
      <c r="N46" s="562">
        <f t="shared" si="4"/>
        <v>5</v>
      </c>
      <c r="O46" s="598">
        <f t="shared" si="10"/>
        <v>-1</v>
      </c>
      <c r="P46" s="562" t="str">
        <f t="shared" si="5"/>
        <v>O</v>
      </c>
      <c r="Q46" s="586">
        <f t="shared" si="13"/>
        <v>0.25</v>
      </c>
      <c r="R46" s="635">
        <f t="shared" si="14"/>
        <v>-1</v>
      </c>
      <c r="S46" s="600">
        <v>-0.37</v>
      </c>
      <c r="T46" s="595">
        <f t="shared" si="8"/>
        <v>-0.63</v>
      </c>
      <c r="U46" s="601">
        <v>2.79</v>
      </c>
      <c r="V46" s="595">
        <f t="shared" si="9"/>
        <v>2.21</v>
      </c>
      <c r="W46" s="586">
        <f t="shared" si="11"/>
        <v>1.21</v>
      </c>
      <c r="X46" s="586">
        <f t="shared" si="12"/>
        <v>1.58</v>
      </c>
      <c r="Y46" s="599">
        <v>19</v>
      </c>
      <c r="Z46" s="599">
        <v>9</v>
      </c>
      <c r="AA46" s="599">
        <v>5</v>
      </c>
      <c r="AB46" s="599">
        <v>2</v>
      </c>
      <c r="AC46" s="599">
        <v>55</v>
      </c>
      <c r="AD46" s="599">
        <v>45</v>
      </c>
      <c r="AE46" s="599">
        <v>3421</v>
      </c>
      <c r="AF46" s="562"/>
      <c r="AG46" s="562"/>
      <c r="AH46" s="562"/>
      <c r="AJ46" s="758" t="str">
        <f t="array" ref="AJ46">IF($K46="","",IF(SUM(IF(ISNUMBER(VALUE(RIGHT($AM46:$CQ46,1))),VALUE(RIGHT($AM46:$CQ46,1)),0))=$K46,"T","F"))</f>
        <v>T</v>
      </c>
      <c r="AK46" s="583">
        <f t="array" ref="AK46">IF($K46="","",SUM(IF(LEFT($AM46:$CQ46,1)="s",1,0))-SUM(IF(RIGHT(LEFT($AM46:$CQ46,2))="-",1,0)))</f>
        <v>0</v>
      </c>
      <c r="AL46" s="562">
        <f t="array" ref="AL46">IF($K46="","",SUM(IF(LEFT($AM46:$CQ46,1)="X",1,0)))</f>
        <v>11</v>
      </c>
      <c r="AM46" s="668" t="s">
        <v>4369</v>
      </c>
      <c r="AN46" s="669" t="s">
        <v>4370</v>
      </c>
      <c r="AO46" s="668" t="s">
        <v>4369</v>
      </c>
      <c r="AP46" s="671" t="s">
        <v>2207</v>
      </c>
      <c r="AQ46" s="668" t="s">
        <v>4369</v>
      </c>
      <c r="AR46" s="668" t="s">
        <v>2137</v>
      </c>
      <c r="AS46" s="671" t="s">
        <v>2271</v>
      </c>
      <c r="AT46" s="668"/>
      <c r="AU46" s="668" t="s">
        <v>4391</v>
      </c>
      <c r="AV46" s="651"/>
      <c r="AW46" s="668" t="s">
        <v>4369</v>
      </c>
      <c r="AX46" s="671" t="s">
        <v>2207</v>
      </c>
      <c r="AY46" s="668" t="s">
        <v>4393</v>
      </c>
      <c r="AZ46" s="668"/>
      <c r="BA46" s="668"/>
      <c r="BB46" s="668" t="s">
        <v>4396</v>
      </c>
      <c r="BC46" s="668"/>
      <c r="BD46" s="668"/>
      <c r="BE46" s="668"/>
      <c r="BF46" s="651"/>
      <c r="BG46" s="668" t="s">
        <v>4393</v>
      </c>
      <c r="BH46" s="679" t="s">
        <v>4394</v>
      </c>
      <c r="BI46" s="668"/>
      <c r="BJ46" s="668"/>
      <c r="BK46" s="668"/>
      <c r="BL46" s="668" t="s">
        <v>2213</v>
      </c>
      <c r="BM46" s="668" t="s">
        <v>4391</v>
      </c>
      <c r="BN46" s="668" t="s">
        <v>2213</v>
      </c>
      <c r="BO46" s="651" t="s">
        <v>4396</v>
      </c>
      <c r="BP46" s="651" t="s">
        <v>4396</v>
      </c>
      <c r="BQ46" s="651"/>
      <c r="BR46" s="668"/>
      <c r="BS46" s="668"/>
      <c r="BT46" s="672"/>
      <c r="BU46" s="668"/>
      <c r="BV46" s="668" t="s">
        <v>4396</v>
      </c>
      <c r="BW46" s="668"/>
      <c r="BX46" s="672"/>
      <c r="BY46" s="672"/>
      <c r="BZ46" s="672"/>
      <c r="CA46" s="673"/>
      <c r="CB46" s="673"/>
      <c r="CC46" s="673"/>
      <c r="CD46" s="673"/>
      <c r="CE46" s="673"/>
      <c r="CF46" s="673"/>
      <c r="CG46" s="673"/>
      <c r="CH46" s="673"/>
      <c r="CI46" s="673"/>
    </row>
    <row r="47" spans="1:87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1200</v>
      </c>
      <c r="I47" s="603" t="s">
        <v>3</v>
      </c>
      <c r="J47" s="603" t="s">
        <v>285</v>
      </c>
      <c r="K47" s="603">
        <v>0</v>
      </c>
      <c r="L47" s="603">
        <v>3</v>
      </c>
      <c r="M47" s="562" t="str">
        <f t="shared" si="3"/>
        <v>L</v>
      </c>
      <c r="N47" s="562">
        <f t="shared" si="4"/>
        <v>3</v>
      </c>
      <c r="O47" s="598">
        <f t="shared" si="10"/>
        <v>-3</v>
      </c>
      <c r="P47" s="562" t="str">
        <f t="shared" si="5"/>
        <v>O</v>
      </c>
      <c r="Q47" s="586">
        <f t="shared" si="13"/>
        <v>0.25</v>
      </c>
      <c r="R47" s="635">
        <f t="shared" si="14"/>
        <v>-1</v>
      </c>
      <c r="S47" s="600">
        <v>-0.21</v>
      </c>
      <c r="T47" s="595">
        <f t="shared" si="8"/>
        <v>-2.79</v>
      </c>
      <c r="U47" s="601">
        <v>2.75</v>
      </c>
      <c r="V47" s="595">
        <f t="shared" si="9"/>
        <v>0.25</v>
      </c>
      <c r="W47" s="586">
        <f t="shared" si="11"/>
        <v>1.27</v>
      </c>
      <c r="X47" s="586">
        <f t="shared" si="12"/>
        <v>1.48</v>
      </c>
      <c r="Y47" s="732">
        <v>15</v>
      </c>
      <c r="Z47" s="732">
        <v>16</v>
      </c>
      <c r="AA47" s="732">
        <v>3</v>
      </c>
      <c r="AB47" s="732">
        <v>7</v>
      </c>
      <c r="AC47" s="732">
        <v>59</v>
      </c>
      <c r="AD47" s="732">
        <v>41</v>
      </c>
      <c r="AE47" s="599">
        <v>3421</v>
      </c>
      <c r="AF47" s="562"/>
      <c r="AG47" s="562"/>
      <c r="AH47" s="562"/>
      <c r="AJ47" s="758" t="str">
        <f t="array" ref="AJ47">IF($K47="","",IF(SUM(IF(ISNUMBER(VALUE(RIGHT($AM47:$CQ47,1))),VALUE(RIGHT($AM47:$CQ47,1)),0))=$K47,"T","F"))</f>
        <v>T</v>
      </c>
      <c r="AK47" s="583">
        <f t="array" ref="AK47">IF($K47="","",SUM(IF(LEFT($AM47:$CQ47,1)="s",1,0))-SUM(IF(RIGHT(LEFT($AM47:$CQ47,2))="-",1,0)))</f>
        <v>0</v>
      </c>
      <c r="AL47" s="562">
        <f t="array" ref="AL47">IF($K47="","",SUM(IF(LEFT($AM47:$CQ47,1)="X",1,0)))</f>
        <v>11</v>
      </c>
      <c r="AM47" s="668" t="s">
        <v>1431</v>
      </c>
      <c r="AN47" s="668" t="s">
        <v>2137</v>
      </c>
      <c r="AO47" s="668" t="s">
        <v>1431</v>
      </c>
      <c r="AP47" s="668" t="s">
        <v>1431</v>
      </c>
      <c r="AQ47" s="668" t="s">
        <v>1431</v>
      </c>
      <c r="AR47" s="668" t="s">
        <v>1431</v>
      </c>
      <c r="AS47" s="668" t="s">
        <v>1431</v>
      </c>
      <c r="AT47" s="705"/>
      <c r="AU47" s="668"/>
      <c r="AV47" s="651"/>
      <c r="AW47" s="668" t="s">
        <v>1431</v>
      </c>
      <c r="AX47" s="668" t="s">
        <v>1431</v>
      </c>
      <c r="AY47" s="668" t="s">
        <v>2137</v>
      </c>
      <c r="AZ47" s="668"/>
      <c r="BA47" s="668"/>
      <c r="BB47" s="668" t="s">
        <v>4494</v>
      </c>
      <c r="BC47" s="668"/>
      <c r="BD47" s="668"/>
      <c r="BE47" s="668"/>
      <c r="BF47" s="651"/>
      <c r="BG47" s="668" t="s">
        <v>2213</v>
      </c>
      <c r="BH47" s="668" t="s">
        <v>2137</v>
      </c>
      <c r="BI47" s="668"/>
      <c r="BJ47" s="668"/>
      <c r="BK47" s="668" t="s">
        <v>4494</v>
      </c>
      <c r="BL47" s="668" t="s">
        <v>2213</v>
      </c>
      <c r="BM47" s="668" t="s">
        <v>4483</v>
      </c>
      <c r="BN47" s="668" t="s">
        <v>2213</v>
      </c>
      <c r="BO47" s="651" t="s">
        <v>4494</v>
      </c>
      <c r="BP47" s="651" t="s">
        <v>4494</v>
      </c>
      <c r="BQ47" s="651" t="s">
        <v>4483</v>
      </c>
      <c r="BR47" s="668"/>
      <c r="BS47" s="668"/>
      <c r="BT47" s="672"/>
      <c r="BU47" s="668"/>
      <c r="BV47" s="668" t="s">
        <v>4483</v>
      </c>
      <c r="BW47" s="668"/>
      <c r="BX47" s="672"/>
      <c r="BY47" s="672"/>
      <c r="BZ47" s="672"/>
      <c r="CA47" s="673"/>
      <c r="CB47" s="673"/>
      <c r="CC47" s="673"/>
      <c r="CD47" s="673"/>
      <c r="CE47" s="673"/>
      <c r="CF47" s="673"/>
      <c r="CG47" s="673"/>
      <c r="CH47" s="673"/>
      <c r="CI47" s="673"/>
    </row>
    <row r="48" spans="1:87" s="661" customFormat="1" ht="15" customHeight="1">
      <c r="A48" s="625">
        <v>42946</v>
      </c>
      <c r="B48" s="603"/>
      <c r="C48" s="603"/>
      <c r="D48" s="603"/>
      <c r="E48" s="603"/>
      <c r="F48" s="603"/>
      <c r="G48" s="585"/>
      <c r="H48" s="624" t="s">
        <v>256</v>
      </c>
      <c r="I48" s="603" t="s">
        <v>2</v>
      </c>
      <c r="J48" s="603" t="s">
        <v>285</v>
      </c>
      <c r="K48" s="603">
        <v>1</v>
      </c>
      <c r="L48" s="603">
        <v>1</v>
      </c>
      <c r="M48" s="562" t="str">
        <f t="shared" si="3"/>
        <v>D</v>
      </c>
      <c r="N48" s="562">
        <f t="shared" si="4"/>
        <v>2</v>
      </c>
      <c r="O48" s="598">
        <f t="shared" si="10"/>
        <v>0</v>
      </c>
      <c r="P48" s="562" t="str">
        <f t="shared" si="5"/>
        <v>U</v>
      </c>
      <c r="Q48" s="586">
        <f t="shared" si="13"/>
        <v>0.5</v>
      </c>
      <c r="R48" s="635">
        <f t="shared" si="14"/>
        <v>1</v>
      </c>
      <c r="S48" s="600">
        <v>-0.53</v>
      </c>
      <c r="T48" s="595">
        <f t="shared" si="8"/>
        <v>0.53</v>
      </c>
      <c r="U48" s="601">
        <v>2.91</v>
      </c>
      <c r="V48" s="595">
        <f t="shared" si="9"/>
        <v>-0.91000000000000014</v>
      </c>
      <c r="W48" s="586">
        <f t="shared" si="11"/>
        <v>1.19</v>
      </c>
      <c r="X48" s="586">
        <f t="shared" si="12"/>
        <v>1.7200000000000002</v>
      </c>
      <c r="Y48" s="751">
        <v>11</v>
      </c>
      <c r="Z48" s="751">
        <v>13</v>
      </c>
      <c r="AA48" s="751">
        <v>5</v>
      </c>
      <c r="AB48" s="751">
        <v>5</v>
      </c>
      <c r="AC48" s="751">
        <v>45</v>
      </c>
      <c r="AD48" s="751">
        <v>55</v>
      </c>
      <c r="AE48" s="751">
        <v>3421</v>
      </c>
      <c r="AF48" s="562"/>
      <c r="AG48" s="562"/>
      <c r="AH48" s="562"/>
      <c r="AJ48" s="758" t="str">
        <f t="array" ref="AJ48">IF($K48="","",IF(SUM(IF(ISNUMBER(VALUE(RIGHT($AM48:$CQ48,1))),VALUE(RIGHT($AM48:$CQ48,1)),0))=$K48,"T","F"))</f>
        <v>T</v>
      </c>
      <c r="AK48" s="583">
        <f t="array" ref="AK48">IF($K48="","",SUM(IF(LEFT($AM48:$CQ48,1)="s",1,0))-SUM(IF(RIGHT(LEFT($AM48:$CQ48,2))="-",1,0)))</f>
        <v>0</v>
      </c>
      <c r="AL48" s="562">
        <f t="array" ref="AL48">IF($K48="","",SUM(IF(LEFT($AM48:$CQ48,1)="X",1,0)))</f>
        <v>11</v>
      </c>
      <c r="AM48" s="668" t="s">
        <v>2474</v>
      </c>
      <c r="AN48" s="668" t="s">
        <v>2474</v>
      </c>
      <c r="AO48" s="678" t="s">
        <v>4824</v>
      </c>
      <c r="AP48" s="668" t="s">
        <v>2474</v>
      </c>
      <c r="AQ48" s="671" t="s">
        <v>4766</v>
      </c>
      <c r="AR48" s="668" t="s">
        <v>2474</v>
      </c>
      <c r="AS48" s="668" t="s">
        <v>2474</v>
      </c>
      <c r="AT48" s="668" t="s">
        <v>4736</v>
      </c>
      <c r="AU48" s="668" t="s">
        <v>4741</v>
      </c>
      <c r="AV48" s="651"/>
      <c r="AW48" s="671" t="s">
        <v>4799</v>
      </c>
      <c r="AX48" s="668" t="s">
        <v>4763</v>
      </c>
      <c r="AY48" s="668" t="s">
        <v>4741</v>
      </c>
      <c r="AZ48" s="668" t="s">
        <v>126</v>
      </c>
      <c r="BA48" s="668" t="s">
        <v>126</v>
      </c>
      <c r="BB48" s="668" t="s">
        <v>2472</v>
      </c>
      <c r="BC48" s="668" t="s">
        <v>126</v>
      </c>
      <c r="BD48" s="668" t="s">
        <v>126</v>
      </c>
      <c r="BE48" s="668"/>
      <c r="BF48" s="651" t="s">
        <v>2474</v>
      </c>
      <c r="BG48" s="668" t="s">
        <v>4224</v>
      </c>
      <c r="BH48" s="668" t="s">
        <v>4763</v>
      </c>
      <c r="BI48" s="668" t="s">
        <v>2472</v>
      </c>
      <c r="BJ48" s="668" t="s">
        <v>126</v>
      </c>
      <c r="BK48" s="668" t="s">
        <v>2472</v>
      </c>
      <c r="BL48" s="668" t="s">
        <v>2213</v>
      </c>
      <c r="BM48" s="668" t="s">
        <v>4738</v>
      </c>
      <c r="BN48" s="668" t="s">
        <v>4224</v>
      </c>
      <c r="BO48" s="651" t="s">
        <v>4763</v>
      </c>
      <c r="BP48" s="651"/>
      <c r="BQ48" s="651"/>
      <c r="BR48" s="668"/>
      <c r="BS48" s="668"/>
      <c r="BT48" s="672"/>
      <c r="BU48" s="668" t="s">
        <v>126</v>
      </c>
      <c r="BV48" s="668" t="s">
        <v>126</v>
      </c>
      <c r="BW48" s="668"/>
      <c r="BX48" s="672"/>
      <c r="BY48" s="672"/>
      <c r="BZ48" s="672"/>
      <c r="CA48" s="673"/>
      <c r="CB48" s="673"/>
      <c r="CC48" s="673"/>
      <c r="CD48" s="673"/>
      <c r="CE48" s="673"/>
      <c r="CF48" s="673"/>
      <c r="CG48" s="673"/>
      <c r="CH48" s="673"/>
      <c r="CI48" s="673"/>
    </row>
    <row r="49" spans="1:87" s="661" customFormat="1" ht="15" customHeight="1">
      <c r="A49" s="625">
        <v>42952</v>
      </c>
      <c r="B49" s="603"/>
      <c r="C49" s="603"/>
      <c r="D49" s="603"/>
      <c r="E49" s="603"/>
      <c r="F49" s="603"/>
      <c r="G49" s="585"/>
      <c r="H49" s="624" t="s">
        <v>255</v>
      </c>
      <c r="I49" s="603" t="s">
        <v>3</v>
      </c>
      <c r="J49" s="603" t="s">
        <v>285</v>
      </c>
      <c r="K49" s="603">
        <v>0</v>
      </c>
      <c r="L49" s="603">
        <v>2</v>
      </c>
      <c r="M49" s="562" t="str">
        <f t="shared" si="3"/>
        <v>L</v>
      </c>
      <c r="N49" s="562">
        <f t="shared" si="4"/>
        <v>2</v>
      </c>
      <c r="O49" s="598">
        <f t="shared" si="10"/>
        <v>-2</v>
      </c>
      <c r="P49" s="562" t="str">
        <f t="shared" si="5"/>
        <v>U</v>
      </c>
      <c r="Q49" s="586">
        <f t="shared" si="13"/>
        <v>0.75</v>
      </c>
      <c r="R49" s="635">
        <f t="shared" si="14"/>
        <v>-1</v>
      </c>
      <c r="S49" s="600">
        <v>-0.91</v>
      </c>
      <c r="T49" s="595">
        <f t="shared" si="8"/>
        <v>-1.0899999999999999</v>
      </c>
      <c r="U49" s="601">
        <v>2.98</v>
      </c>
      <c r="V49" s="595">
        <f t="shared" si="9"/>
        <v>-0.98</v>
      </c>
      <c r="W49" s="586">
        <f t="shared" si="11"/>
        <v>1.0349999999999999</v>
      </c>
      <c r="X49" s="586">
        <f t="shared" si="12"/>
        <v>1.9450000000000001</v>
      </c>
      <c r="Y49" s="599">
        <v>1</v>
      </c>
      <c r="Z49" s="599">
        <v>14</v>
      </c>
      <c r="AA49" s="599">
        <v>1</v>
      </c>
      <c r="AB49" s="599">
        <v>7</v>
      </c>
      <c r="AC49" s="599">
        <v>41</v>
      </c>
      <c r="AD49" s="599">
        <v>59</v>
      </c>
      <c r="AE49" s="599">
        <v>3421</v>
      </c>
      <c r="AF49" s="562"/>
      <c r="AG49" s="562"/>
      <c r="AH49" s="562"/>
      <c r="AJ49" s="758" t="str">
        <f t="array" ref="AJ49">IF($K49="","",IF(SUM(IF(ISNUMBER(VALUE(RIGHT($AM49:$CQ49,1))),VALUE(RIGHT($AM49:$CQ49,1)),0))=$K49,"T","F"))</f>
        <v>T</v>
      </c>
      <c r="AK49" s="583">
        <f t="array" ref="AK49">IF($K49="","",SUM(IF(LEFT($AM49:$CQ49,1)="s",1,0))-SUM(IF(RIGHT(LEFT($AM49:$CQ49,2))="-",1,0)))</f>
        <v>0</v>
      </c>
      <c r="AL49" s="562">
        <f t="array" ref="AL49">IF($K49="","",SUM(IF(LEFT($AM49:$CQ49,1)="X",1,0)))</f>
        <v>11</v>
      </c>
      <c r="AM49" s="668" t="s">
        <v>2474</v>
      </c>
      <c r="AN49" s="668" t="s">
        <v>2474</v>
      </c>
      <c r="AO49" s="668" t="s">
        <v>2472</v>
      </c>
      <c r="AP49" s="668" t="s">
        <v>2474</v>
      </c>
      <c r="AQ49" s="668" t="s">
        <v>2474</v>
      </c>
      <c r="AR49" s="668" t="s">
        <v>2474</v>
      </c>
      <c r="AS49" s="668" t="s">
        <v>2474</v>
      </c>
      <c r="AT49" s="668" t="s">
        <v>2473</v>
      </c>
      <c r="AU49" s="668" t="s">
        <v>2473</v>
      </c>
      <c r="AV49" s="733"/>
      <c r="AW49" s="668" t="s">
        <v>2474</v>
      </c>
      <c r="AX49" s="668" t="s">
        <v>2473</v>
      </c>
      <c r="AY49" s="668" t="s">
        <v>2471</v>
      </c>
      <c r="AZ49" s="671" t="s">
        <v>126</v>
      </c>
      <c r="BA49" s="671" t="s">
        <v>126</v>
      </c>
      <c r="BB49" s="668" t="s">
        <v>2472</v>
      </c>
      <c r="BC49" s="668" t="s">
        <v>126</v>
      </c>
      <c r="BD49" s="668" t="s">
        <v>126</v>
      </c>
      <c r="BE49" s="705" t="s">
        <v>126</v>
      </c>
      <c r="BF49" s="651" t="s">
        <v>2474</v>
      </c>
      <c r="BG49" s="668" t="s">
        <v>2213</v>
      </c>
      <c r="BH49" s="668" t="s">
        <v>2471</v>
      </c>
      <c r="BI49" s="668" t="s">
        <v>126</v>
      </c>
      <c r="BJ49" s="668" t="s">
        <v>126</v>
      </c>
      <c r="BK49" s="668" t="s">
        <v>2472</v>
      </c>
      <c r="BL49" s="668" t="s">
        <v>2213</v>
      </c>
      <c r="BM49" s="668" t="s">
        <v>2472</v>
      </c>
      <c r="BN49" s="668" t="s">
        <v>2213</v>
      </c>
      <c r="BO49" s="651" t="s">
        <v>2471</v>
      </c>
      <c r="BP49" s="651" t="s">
        <v>126</v>
      </c>
      <c r="BQ49" s="651" t="s">
        <v>126</v>
      </c>
      <c r="BR49" s="671" t="s">
        <v>126</v>
      </c>
      <c r="BS49" s="671"/>
      <c r="BT49" s="672"/>
      <c r="BU49" s="668" t="s">
        <v>126</v>
      </c>
      <c r="BV49" s="705"/>
      <c r="BW49" s="671"/>
      <c r="BX49" s="672"/>
      <c r="BY49" s="672"/>
      <c r="BZ49" s="672"/>
      <c r="CA49" s="673"/>
      <c r="CB49" s="673"/>
      <c r="CC49" s="673"/>
      <c r="CD49" s="673"/>
      <c r="CE49" s="673"/>
      <c r="CF49" s="673"/>
      <c r="CG49" s="673"/>
      <c r="CH49" s="673"/>
      <c r="CI49" s="673"/>
    </row>
    <row r="50" spans="1:87" s="661" customFormat="1" ht="15" customHeight="1">
      <c r="A50" s="625">
        <v>42956</v>
      </c>
      <c r="B50" s="603"/>
      <c r="C50" s="603"/>
      <c r="D50" s="603"/>
      <c r="E50" s="603"/>
      <c r="F50" s="603"/>
      <c r="G50" s="585"/>
      <c r="H50" s="624" t="s">
        <v>254</v>
      </c>
      <c r="I50" s="603" t="s">
        <v>2</v>
      </c>
      <c r="J50" s="603" t="s">
        <v>285</v>
      </c>
      <c r="K50" s="603">
        <v>0</v>
      </c>
      <c r="L50" s="603">
        <v>0</v>
      </c>
      <c r="M50" s="562" t="str">
        <f t="shared" si="3"/>
        <v>D</v>
      </c>
      <c r="N50" s="562">
        <f t="shared" si="4"/>
        <v>0</v>
      </c>
      <c r="O50" s="598">
        <f t="shared" si="10"/>
        <v>0</v>
      </c>
      <c r="P50" s="562" t="str">
        <f t="shared" si="5"/>
        <v>U</v>
      </c>
      <c r="Q50" s="586">
        <f t="shared" si="13"/>
        <v>0</v>
      </c>
      <c r="R50" s="635">
        <f t="shared" si="14"/>
        <v>0</v>
      </c>
      <c r="S50" s="600">
        <v>0.1</v>
      </c>
      <c r="T50" s="595">
        <f t="shared" si="8"/>
        <v>-0.1</v>
      </c>
      <c r="U50" s="601">
        <v>2.69</v>
      </c>
      <c r="V50" s="595">
        <f t="shared" si="9"/>
        <v>-2.69</v>
      </c>
      <c r="W50" s="586">
        <f t="shared" si="11"/>
        <v>1.395</v>
      </c>
      <c r="X50" s="586">
        <f t="shared" si="12"/>
        <v>1.2949999999999999</v>
      </c>
      <c r="Y50" s="599">
        <v>6</v>
      </c>
      <c r="Z50" s="599">
        <v>21</v>
      </c>
      <c r="AA50" s="599">
        <v>1</v>
      </c>
      <c r="AB50" s="599">
        <v>3</v>
      </c>
      <c r="AC50" s="599">
        <v>45</v>
      </c>
      <c r="AD50" s="599">
        <v>55</v>
      </c>
      <c r="AE50" s="599">
        <v>3421</v>
      </c>
      <c r="AF50" s="562"/>
      <c r="AG50" s="562"/>
      <c r="AH50" s="562"/>
      <c r="AJ50" s="758" t="str">
        <f t="array" ref="AJ50">IF($K50="","",IF(SUM(IF(ISNUMBER(VALUE(RIGHT($AM50:$CQ50,1))),VALUE(RIGHT($AM50:$CQ50,1)),0))=$K50,"T","F"))</f>
        <v>T</v>
      </c>
      <c r="AK50" s="583">
        <f t="array" ref="AK50">IF($K50="","",SUM(IF(LEFT($AM50:$CQ50,1)="s",1,0))-SUM(IF(RIGHT(LEFT($AM50:$CQ50,2))="-",1,0)))</f>
        <v>0</v>
      </c>
      <c r="AL50" s="562">
        <f t="array" ref="AL50">IF($K50="","",SUM(IF(LEFT($AM50:$CQ50,1)="X",1,0)))</f>
        <v>11</v>
      </c>
      <c r="AM50" s="668" t="s">
        <v>2474</v>
      </c>
      <c r="AN50" s="669" t="s">
        <v>2474</v>
      </c>
      <c r="AO50" s="668" t="s">
        <v>2474</v>
      </c>
      <c r="AP50" s="668" t="s">
        <v>2474</v>
      </c>
      <c r="AQ50" s="669" t="s">
        <v>2474</v>
      </c>
      <c r="AR50" s="668" t="s">
        <v>2474</v>
      </c>
      <c r="AS50" s="668" t="s">
        <v>2474</v>
      </c>
      <c r="AT50" s="668" t="s">
        <v>4866</v>
      </c>
      <c r="AU50" s="668" t="s">
        <v>4866</v>
      </c>
      <c r="AV50" s="651"/>
      <c r="AW50" s="668" t="s">
        <v>2472</v>
      </c>
      <c r="AX50" s="668" t="s">
        <v>4866</v>
      </c>
      <c r="AY50" s="669" t="s">
        <v>2474</v>
      </c>
      <c r="AZ50" s="671" t="s">
        <v>126</v>
      </c>
      <c r="BA50" s="671" t="s">
        <v>126</v>
      </c>
      <c r="BB50" s="668" t="s">
        <v>2472</v>
      </c>
      <c r="BC50" s="668" t="s">
        <v>126</v>
      </c>
      <c r="BD50" s="668" t="s">
        <v>126</v>
      </c>
      <c r="BE50" s="668" t="s">
        <v>126</v>
      </c>
      <c r="BF50" s="651" t="s">
        <v>2472</v>
      </c>
      <c r="BG50" s="668" t="s">
        <v>2213</v>
      </c>
      <c r="BH50" s="668" t="s">
        <v>4868</v>
      </c>
      <c r="BI50" s="668" t="s">
        <v>126</v>
      </c>
      <c r="BJ50" s="668" t="s">
        <v>126</v>
      </c>
      <c r="BK50" s="668" t="s">
        <v>2472</v>
      </c>
      <c r="BL50" s="668" t="s">
        <v>2213</v>
      </c>
      <c r="BM50" s="669" t="s">
        <v>4871</v>
      </c>
      <c r="BN50" s="668" t="s">
        <v>2213</v>
      </c>
      <c r="BO50" s="651" t="s">
        <v>4869</v>
      </c>
      <c r="BP50" s="651"/>
      <c r="BQ50" s="651"/>
      <c r="BR50" s="668"/>
      <c r="BS50" s="668"/>
      <c r="BT50" s="672"/>
      <c r="BU50" s="705" t="s">
        <v>126</v>
      </c>
      <c r="BV50" s="668"/>
      <c r="BW50" s="668"/>
      <c r="BX50" s="672"/>
      <c r="BY50" s="672"/>
      <c r="BZ50" s="672"/>
      <c r="CA50" s="673"/>
      <c r="CB50" s="673"/>
      <c r="CC50" s="673"/>
      <c r="CD50" s="673"/>
      <c r="CE50" s="673"/>
      <c r="CF50" s="673"/>
      <c r="CG50" s="673"/>
      <c r="CH50" s="673"/>
      <c r="CI50" s="673"/>
    </row>
    <row r="51" spans="1:87" s="661" customFormat="1" ht="15" customHeight="1">
      <c r="A51" s="625">
        <v>42960</v>
      </c>
      <c r="B51" s="603"/>
      <c r="C51" s="603"/>
      <c r="D51" s="603"/>
      <c r="E51" s="603"/>
      <c r="F51" s="603"/>
      <c r="G51" s="585"/>
      <c r="H51" s="624" t="s">
        <v>304</v>
      </c>
      <c r="I51" s="603" t="s">
        <v>2</v>
      </c>
      <c r="J51" s="603" t="s">
        <v>285</v>
      </c>
      <c r="K51" s="603">
        <v>1</v>
      </c>
      <c r="L51" s="603">
        <v>0</v>
      </c>
      <c r="M51" s="562" t="str">
        <f t="shared" si="3"/>
        <v>W</v>
      </c>
      <c r="N51" s="562">
        <f t="shared" si="4"/>
        <v>1</v>
      </c>
      <c r="O51" s="598">
        <f t="shared" si="10"/>
        <v>1</v>
      </c>
      <c r="P51" s="562" t="str">
        <f t="shared" si="5"/>
        <v>U</v>
      </c>
      <c r="Q51" s="586">
        <f t="shared" si="13"/>
        <v>0</v>
      </c>
      <c r="R51" s="635">
        <f t="shared" si="14"/>
        <v>1</v>
      </c>
      <c r="S51" s="600">
        <v>-0.08</v>
      </c>
      <c r="T51" s="595">
        <f t="shared" si="8"/>
        <v>1.08</v>
      </c>
      <c r="U51" s="601">
        <v>2.8</v>
      </c>
      <c r="V51" s="595">
        <f t="shared" si="9"/>
        <v>-1.7999999999999998</v>
      </c>
      <c r="W51" s="586">
        <f t="shared" si="11"/>
        <v>1.3599999999999999</v>
      </c>
      <c r="X51" s="586">
        <f t="shared" si="12"/>
        <v>1.44</v>
      </c>
      <c r="Y51" s="599">
        <v>17</v>
      </c>
      <c r="Z51" s="599">
        <v>17</v>
      </c>
      <c r="AA51" s="599">
        <v>8</v>
      </c>
      <c r="AB51" s="599">
        <v>2</v>
      </c>
      <c r="AC51" s="599">
        <v>46</v>
      </c>
      <c r="AD51" s="599">
        <v>54</v>
      </c>
      <c r="AE51" s="755">
        <v>3421</v>
      </c>
      <c r="AF51" s="562"/>
      <c r="AG51" s="562"/>
      <c r="AH51" s="562"/>
      <c r="AJ51" s="758" t="str">
        <f t="array" ref="AJ51">IF($K51="","",IF(SUM(IF(ISNUMBER(VALUE(RIGHT($AM51:$CQ51,1))),VALUE(RIGHT($AM51:$CQ51,1)),0))=$K51,"T","F"))</f>
        <v>T</v>
      </c>
      <c r="AK51" s="583">
        <f t="array" ref="AK51">IF($K51="","",SUM(IF(LEFT($AM51:$CQ51,1)="s",1,0))-SUM(IF(RIGHT(LEFT($AM51:$CQ51,2))="-",1,0)))</f>
        <v>0</v>
      </c>
      <c r="AL51" s="562">
        <f t="array" ref="AL51">IF($K51="","",SUM(IF(LEFT($AM51:$CQ51,1)="X",1,0)))</f>
        <v>11</v>
      </c>
      <c r="AM51" s="669" t="s">
        <v>2474</v>
      </c>
      <c r="AN51" s="668" t="s">
        <v>4915</v>
      </c>
      <c r="AO51" s="668" t="s">
        <v>2474</v>
      </c>
      <c r="AP51" s="668" t="s">
        <v>2474</v>
      </c>
      <c r="AQ51" s="668" t="s">
        <v>2474</v>
      </c>
      <c r="AR51" s="668" t="s">
        <v>2474</v>
      </c>
      <c r="AS51" s="668" t="s">
        <v>2474</v>
      </c>
      <c r="AT51" s="668" t="s">
        <v>4947</v>
      </c>
      <c r="AU51" s="671" t="s">
        <v>4971</v>
      </c>
      <c r="AV51" s="651"/>
      <c r="AW51" s="668" t="s">
        <v>4972</v>
      </c>
      <c r="AX51" s="668" t="s">
        <v>2474</v>
      </c>
      <c r="AY51" s="668" t="s">
        <v>4949</v>
      </c>
      <c r="AZ51" s="668"/>
      <c r="BA51" s="671"/>
      <c r="BB51" s="668" t="s">
        <v>4952</v>
      </c>
      <c r="BC51" s="668"/>
      <c r="BD51" s="668"/>
      <c r="BE51" s="668" t="s">
        <v>4952</v>
      </c>
      <c r="BF51" s="668" t="s">
        <v>2474</v>
      </c>
      <c r="BG51" s="668" t="s">
        <v>2213</v>
      </c>
      <c r="BH51" s="668" t="s">
        <v>4949</v>
      </c>
      <c r="BI51" s="668"/>
      <c r="BJ51" s="668"/>
      <c r="BK51" s="668" t="s">
        <v>4952</v>
      </c>
      <c r="BL51" s="668" t="s">
        <v>2213</v>
      </c>
      <c r="BM51" s="668" t="s">
        <v>4949</v>
      </c>
      <c r="BN51" s="668" t="s">
        <v>2213</v>
      </c>
      <c r="BO51" s="651" t="s">
        <v>4952</v>
      </c>
      <c r="BP51" s="651"/>
      <c r="BQ51" s="651"/>
      <c r="BR51" s="668"/>
      <c r="BS51" s="668"/>
      <c r="BT51" s="672"/>
      <c r="BU51" s="668"/>
      <c r="BV51" s="668"/>
      <c r="BW51" s="668"/>
      <c r="BX51" s="672"/>
      <c r="BY51" s="672"/>
      <c r="BZ51" s="672"/>
      <c r="CA51" s="673"/>
      <c r="CB51" s="673"/>
      <c r="CC51" s="673"/>
      <c r="CD51" s="673"/>
      <c r="CE51" s="673"/>
      <c r="CF51" s="673"/>
      <c r="CG51" s="673"/>
      <c r="CH51" s="673"/>
      <c r="CI51" s="673"/>
    </row>
    <row r="52" spans="1:87" s="661" customFormat="1" ht="15" customHeight="1">
      <c r="A52" s="625">
        <v>42966</v>
      </c>
      <c r="B52" s="603"/>
      <c r="C52" s="603"/>
      <c r="D52" s="603"/>
      <c r="E52" s="603"/>
      <c r="F52" s="603"/>
      <c r="G52" s="585"/>
      <c r="H52" s="624" t="s">
        <v>234</v>
      </c>
      <c r="I52" s="603" t="s">
        <v>3</v>
      </c>
      <c r="J52" s="603" t="s">
        <v>285</v>
      </c>
      <c r="K52" s="603">
        <v>2</v>
      </c>
      <c r="L52" s="603">
        <v>1</v>
      </c>
      <c r="M52" s="562" t="str">
        <f t="shared" si="3"/>
        <v>W</v>
      </c>
      <c r="N52" s="562">
        <f t="shared" si="4"/>
        <v>3</v>
      </c>
      <c r="O52" s="598">
        <f t="shared" si="10"/>
        <v>1</v>
      </c>
      <c r="P52" s="562" t="str">
        <f t="shared" si="5"/>
        <v>O</v>
      </c>
      <c r="Q52" s="586">
        <f t="shared" si="13"/>
        <v>0</v>
      </c>
      <c r="R52" s="635">
        <f t="shared" si="14"/>
        <v>1</v>
      </c>
      <c r="S52" s="600">
        <v>0.01</v>
      </c>
      <c r="T52" s="595">
        <f t="shared" si="8"/>
        <v>0.99</v>
      </c>
      <c r="U52" s="601">
        <v>2.59</v>
      </c>
      <c r="V52" s="595">
        <f t="shared" si="9"/>
        <v>0.41000000000000014</v>
      </c>
      <c r="W52" s="586">
        <f t="shared" si="11"/>
        <v>1.2999999999999998</v>
      </c>
      <c r="X52" s="586">
        <f t="shared" si="12"/>
        <v>1.29</v>
      </c>
      <c r="Y52" s="599">
        <v>9</v>
      </c>
      <c r="Z52" s="599">
        <v>17</v>
      </c>
      <c r="AA52" s="599">
        <v>2</v>
      </c>
      <c r="AB52" s="599">
        <v>5</v>
      </c>
      <c r="AC52" s="599">
        <v>53</v>
      </c>
      <c r="AD52" s="599">
        <v>47</v>
      </c>
      <c r="AE52" s="599">
        <v>3421</v>
      </c>
      <c r="AF52" s="562"/>
      <c r="AG52" s="562"/>
      <c r="AH52" s="562"/>
      <c r="AJ52" s="758" t="str">
        <f t="array" ref="AJ52">IF($K52="","",IF(SUM(IF(ISNUMBER(VALUE(RIGHT($AM52:$CQ52,1))),VALUE(RIGHT($AM52:$CQ52,1)),0))=$K52,"T","F"))</f>
        <v>T</v>
      </c>
      <c r="AK52" s="583">
        <f t="array" ref="AK52">IF($K52="","",SUM(IF(LEFT($AM52:$CQ52,1)="s",1,0))-SUM(IF(RIGHT(LEFT($AM52:$CQ52,2))="-",1,0)))</f>
        <v>0</v>
      </c>
      <c r="AL52" s="562">
        <f t="array" ref="AL52">IF($K52="","",SUM(IF(LEFT($AM52:$CQ52,1)="X",1,0)))</f>
        <v>11</v>
      </c>
      <c r="AM52" s="668" t="s">
        <v>5065</v>
      </c>
      <c r="AN52" s="668" t="s">
        <v>5065</v>
      </c>
      <c r="AO52" s="668" t="s">
        <v>5075</v>
      </c>
      <c r="AP52" s="668" t="s">
        <v>5065</v>
      </c>
      <c r="AQ52" s="668" t="s">
        <v>5065</v>
      </c>
      <c r="AR52" s="668" t="s">
        <v>5097</v>
      </c>
      <c r="AS52" s="671" t="s">
        <v>2207</v>
      </c>
      <c r="AT52" s="668" t="s">
        <v>2137</v>
      </c>
      <c r="AU52" s="668" t="s">
        <v>5098</v>
      </c>
      <c r="AV52" s="651" t="s">
        <v>5074</v>
      </c>
      <c r="AW52" s="671" t="s">
        <v>5099</v>
      </c>
      <c r="AX52" s="668" t="s">
        <v>5065</v>
      </c>
      <c r="AY52" s="668" t="s">
        <v>5074</v>
      </c>
      <c r="AZ52" s="668"/>
      <c r="BA52" s="668"/>
      <c r="BB52" s="668" t="s">
        <v>5075</v>
      </c>
      <c r="BC52" s="668"/>
      <c r="BD52" s="668"/>
      <c r="BE52" s="668" t="s">
        <v>5075</v>
      </c>
      <c r="BF52" s="651" t="s">
        <v>5065</v>
      </c>
      <c r="BG52" s="668" t="s">
        <v>2213</v>
      </c>
      <c r="BH52" s="668" t="s">
        <v>5074</v>
      </c>
      <c r="BI52" s="668"/>
      <c r="BJ52" s="668"/>
      <c r="BK52" s="668"/>
      <c r="BL52" s="668" t="s">
        <v>2213</v>
      </c>
      <c r="BM52" s="668" t="s">
        <v>5075</v>
      </c>
      <c r="BN52" s="668" t="s">
        <v>2213</v>
      </c>
      <c r="BO52" s="651"/>
      <c r="BP52" s="651"/>
      <c r="BQ52" s="651"/>
      <c r="BR52" s="671"/>
      <c r="BS52" s="671"/>
      <c r="BT52" s="672"/>
      <c r="BU52" s="668"/>
      <c r="BV52" s="668"/>
      <c r="BW52" s="668"/>
      <c r="BX52" s="672"/>
      <c r="BY52" s="672"/>
      <c r="BZ52" s="672"/>
      <c r="CA52" s="673"/>
      <c r="CB52" s="673"/>
      <c r="CC52" s="673"/>
      <c r="CD52" s="673"/>
      <c r="CE52" s="673"/>
      <c r="CF52" s="673"/>
      <c r="CG52" s="673"/>
      <c r="CH52" s="673"/>
      <c r="CI52" s="673"/>
    </row>
    <row r="53" spans="1:87" s="661" customFormat="1" ht="15" customHeight="1">
      <c r="A53" s="625">
        <v>42973</v>
      </c>
      <c r="B53" s="603"/>
      <c r="C53" s="603"/>
      <c r="D53" s="603"/>
      <c r="E53" s="603"/>
      <c r="F53" s="603"/>
      <c r="G53" s="585"/>
      <c r="H53" s="624" t="s">
        <v>1435</v>
      </c>
      <c r="I53" s="603" t="s">
        <v>3</v>
      </c>
      <c r="J53" s="603" t="s">
        <v>285</v>
      </c>
      <c r="K53" s="603">
        <v>0</v>
      </c>
      <c r="L53" s="603">
        <v>1</v>
      </c>
      <c r="M53" s="562" t="str">
        <f t="shared" si="3"/>
        <v>L</v>
      </c>
      <c r="N53" s="562">
        <f t="shared" si="4"/>
        <v>1</v>
      </c>
      <c r="O53" s="598">
        <f t="shared" si="10"/>
        <v>-1</v>
      </c>
      <c r="P53" s="562" t="str">
        <f t="shared" si="5"/>
        <v>U</v>
      </c>
      <c r="Q53" s="586">
        <f t="shared" si="13"/>
        <v>0</v>
      </c>
      <c r="R53" s="635">
        <f t="shared" si="14"/>
        <v>-1</v>
      </c>
      <c r="S53" s="600">
        <v>-0.13</v>
      </c>
      <c r="T53" s="595">
        <f t="shared" si="8"/>
        <v>-0.87</v>
      </c>
      <c r="U53" s="601">
        <v>2.48</v>
      </c>
      <c r="V53" s="595">
        <f t="shared" si="9"/>
        <v>-1.48</v>
      </c>
      <c r="W53" s="586">
        <f t="shared" si="11"/>
        <v>1.175</v>
      </c>
      <c r="X53" s="586">
        <f t="shared" si="12"/>
        <v>1.3049999999999999</v>
      </c>
      <c r="Y53" s="755">
        <v>14</v>
      </c>
      <c r="Z53" s="755">
        <v>14</v>
      </c>
      <c r="AA53" s="755">
        <v>1</v>
      </c>
      <c r="AB53" s="755">
        <v>2</v>
      </c>
      <c r="AC53" s="755">
        <v>55</v>
      </c>
      <c r="AD53" s="755">
        <v>45</v>
      </c>
      <c r="AE53" s="755">
        <v>3421</v>
      </c>
      <c r="AF53" s="562"/>
      <c r="AG53" s="562"/>
      <c r="AH53" s="562"/>
      <c r="AJ53" s="758" t="str">
        <f t="array" ref="AJ53">IF($K53="","",IF(SUM(IF(ISNUMBER(VALUE(RIGHT($AM53:$CQ53,1))),VALUE(RIGHT($AM53:$CQ53,1)),0))=$K53,"T","F"))</f>
        <v>T</v>
      </c>
      <c r="AK53" s="583">
        <f t="array" ref="AK53">IF($K53="","",SUM(IF(LEFT($AM53:$CQ53,1)="s",1,0))-SUM(IF(RIGHT(LEFT($AM53:$CQ53,2))="-",1,0)))</f>
        <v>0</v>
      </c>
      <c r="AL53" s="562">
        <f t="array" ref="AL53">IF($K53="","",SUM(IF(LEFT($AM53:$CQ53,1)="X",1,0)))</f>
        <v>11</v>
      </c>
      <c r="AM53" s="668" t="s">
        <v>5156</v>
      </c>
      <c r="AN53" s="668" t="s">
        <v>5156</v>
      </c>
      <c r="AO53" s="668" t="s">
        <v>5157</v>
      </c>
      <c r="AP53" s="668" t="s">
        <v>5156</v>
      </c>
      <c r="AQ53" s="668" t="s">
        <v>5156</v>
      </c>
      <c r="AR53" s="668" t="s">
        <v>5156</v>
      </c>
      <c r="AS53" s="669" t="s">
        <v>2137</v>
      </c>
      <c r="AT53" s="668" t="s">
        <v>2138</v>
      </c>
      <c r="AU53" s="668" t="s">
        <v>2138</v>
      </c>
      <c r="AV53" s="651" t="s">
        <v>2137</v>
      </c>
      <c r="AW53" s="668" t="s">
        <v>5156</v>
      </c>
      <c r="AX53" s="668" t="s">
        <v>5156</v>
      </c>
      <c r="AY53" s="668" t="s">
        <v>2138</v>
      </c>
      <c r="AZ53" s="668"/>
      <c r="BA53" s="671"/>
      <c r="BB53" s="668" t="s">
        <v>5157</v>
      </c>
      <c r="BC53" s="668"/>
      <c r="BD53" s="668"/>
      <c r="BE53" s="668" t="s">
        <v>5157</v>
      </c>
      <c r="BF53" s="651" t="s">
        <v>5156</v>
      </c>
      <c r="BG53" s="668" t="s">
        <v>2213</v>
      </c>
      <c r="BH53" s="668" t="s">
        <v>2137</v>
      </c>
      <c r="BI53" s="668"/>
      <c r="BJ53" s="668"/>
      <c r="BK53" s="668"/>
      <c r="BL53" s="668" t="s">
        <v>2213</v>
      </c>
      <c r="BM53" s="668" t="s">
        <v>5157</v>
      </c>
      <c r="BN53" s="668"/>
      <c r="BO53" s="651"/>
      <c r="BP53" s="651"/>
      <c r="BQ53" s="651"/>
      <c r="BR53" s="668"/>
      <c r="BS53" s="668"/>
      <c r="BT53" s="672"/>
      <c r="BU53" s="668"/>
      <c r="BV53" s="668"/>
      <c r="BW53" s="668"/>
      <c r="BX53" s="672"/>
      <c r="BY53" s="672"/>
      <c r="BZ53" s="672"/>
      <c r="CA53" s="673"/>
      <c r="CB53" s="673"/>
      <c r="CC53" s="673"/>
      <c r="CD53" s="673"/>
      <c r="CE53" s="673"/>
      <c r="CF53" s="673"/>
      <c r="CG53" s="673"/>
      <c r="CH53" s="673"/>
      <c r="CI53" s="673"/>
    </row>
    <row r="54" spans="1:87" s="661" customFormat="1" ht="15" customHeight="1">
      <c r="A54" s="626">
        <v>42977</v>
      </c>
      <c r="B54" s="596"/>
      <c r="C54" s="596"/>
      <c r="D54" s="596"/>
      <c r="E54" s="596"/>
      <c r="F54" s="596"/>
      <c r="G54" s="591"/>
      <c r="H54" s="623" t="s">
        <v>255</v>
      </c>
      <c r="I54" s="596" t="s">
        <v>5013</v>
      </c>
      <c r="J54" s="596" t="s">
        <v>1199</v>
      </c>
      <c r="K54" s="596">
        <v>3</v>
      </c>
      <c r="L54" s="703">
        <v>1</v>
      </c>
      <c r="M54" s="562" t="str">
        <f t="shared" si="3"/>
        <v>W</v>
      </c>
      <c r="N54" s="562">
        <f t="shared" si="4"/>
        <v>4</v>
      </c>
      <c r="O54" s="598">
        <f t="shared" si="10"/>
        <v>2</v>
      </c>
      <c r="P54" s="562" t="str">
        <f t="shared" si="5"/>
        <v>O</v>
      </c>
      <c r="Q54" s="586"/>
      <c r="R54" s="635"/>
      <c r="S54" s="600"/>
      <c r="T54" s="595"/>
      <c r="U54" s="601"/>
      <c r="V54" s="595"/>
      <c r="W54" s="586"/>
      <c r="X54" s="586"/>
      <c r="Y54" s="755"/>
      <c r="Z54" s="755"/>
      <c r="AA54" s="755"/>
      <c r="AB54" s="755"/>
      <c r="AC54" s="755"/>
      <c r="AD54" s="755"/>
      <c r="AE54" s="755"/>
      <c r="AF54" s="562"/>
      <c r="AG54" s="562"/>
      <c r="AH54" s="562"/>
      <c r="AJ54" s="758" t="str">
        <f t="array" ref="AJ54">IF($K54="","",IF(SUM(IF(ISNUMBER(VALUE(RIGHT($AM54:$CQ54,1))),VALUE(RIGHT($AM54:$CQ54,1)),0))=$K54,"T","F"))</f>
        <v>T</v>
      </c>
      <c r="AK54" s="583">
        <f t="array" ref="AK54">IF($K54="","",SUM(IF(LEFT($AM54:$CQ54,1)="s",1,0))-SUM(IF(RIGHT(LEFT($AM54:$CQ54,2))="-",1,0)))</f>
        <v>0</v>
      </c>
      <c r="AL54" s="562">
        <f t="array" ref="AL54">IF($K54="","",SUM(IF(LEFT($AM54:$CQ54,1)="X",1,0)))</f>
        <v>11</v>
      </c>
      <c r="AM54" s="668" t="s">
        <v>5261</v>
      </c>
      <c r="AN54" s="668" t="s">
        <v>5262</v>
      </c>
      <c r="AO54" s="669" t="s">
        <v>5261</v>
      </c>
      <c r="AP54" s="668" t="s">
        <v>5261</v>
      </c>
      <c r="AQ54" s="668" t="s">
        <v>2207</v>
      </c>
      <c r="AR54" s="668" t="s">
        <v>5261</v>
      </c>
      <c r="AS54" s="668" t="s">
        <v>5261</v>
      </c>
      <c r="AT54" s="668" t="s">
        <v>5272</v>
      </c>
      <c r="AU54" s="668" t="s">
        <v>5273</v>
      </c>
      <c r="AV54" s="737" t="s">
        <v>5915</v>
      </c>
      <c r="AW54" s="668" t="s">
        <v>5275</v>
      </c>
      <c r="AX54" s="668" t="s">
        <v>5261</v>
      </c>
      <c r="AY54" s="668"/>
      <c r="AZ54" s="668"/>
      <c r="BA54" s="668"/>
      <c r="BB54" s="668" t="s">
        <v>5283</v>
      </c>
      <c r="BC54" s="668"/>
      <c r="BD54" s="668"/>
      <c r="BE54" s="668" t="s">
        <v>5283</v>
      </c>
      <c r="BF54" s="651" t="s">
        <v>5283</v>
      </c>
      <c r="BG54" s="668" t="s">
        <v>2213</v>
      </c>
      <c r="BH54" s="668" t="s">
        <v>5274</v>
      </c>
      <c r="BI54" s="668"/>
      <c r="BJ54" s="668"/>
      <c r="BK54" s="668"/>
      <c r="BL54" s="668" t="s">
        <v>5283</v>
      </c>
      <c r="BM54" s="668" t="s">
        <v>5256</v>
      </c>
      <c r="BN54" s="668"/>
      <c r="BO54" s="651" t="s">
        <v>5276</v>
      </c>
      <c r="BP54" s="651" t="s">
        <v>2137</v>
      </c>
      <c r="BQ54" s="651"/>
      <c r="BR54" s="668"/>
      <c r="BS54" s="668"/>
      <c r="BT54" s="672"/>
      <c r="BU54" s="668"/>
      <c r="BV54" s="668"/>
      <c r="BW54" s="668"/>
      <c r="BX54" s="672"/>
      <c r="BY54" s="672"/>
      <c r="BZ54" s="672"/>
      <c r="CA54" s="673"/>
      <c r="CB54" s="673"/>
      <c r="CC54" s="673"/>
      <c r="CD54" s="673"/>
      <c r="CE54" s="673"/>
      <c r="CF54" s="673"/>
      <c r="CG54" s="673"/>
      <c r="CH54" s="673"/>
      <c r="CI54" s="673"/>
    </row>
    <row r="55" spans="1:87" s="661" customFormat="1" ht="15" customHeight="1">
      <c r="A55" s="626">
        <v>42981</v>
      </c>
      <c r="B55" s="596"/>
      <c r="C55" s="596"/>
      <c r="D55" s="596"/>
      <c r="E55" s="596"/>
      <c r="F55" s="596"/>
      <c r="G55" s="591"/>
      <c r="H55" s="623" t="s">
        <v>255</v>
      </c>
      <c r="I55" s="596" t="s">
        <v>5011</v>
      </c>
      <c r="J55" s="596" t="s">
        <v>1199</v>
      </c>
      <c r="K55" s="596">
        <v>2</v>
      </c>
      <c r="L55" s="596">
        <v>3</v>
      </c>
      <c r="M55" s="562" t="str">
        <f t="shared" si="3"/>
        <v>L</v>
      </c>
      <c r="N55" s="562">
        <f t="shared" si="4"/>
        <v>5</v>
      </c>
      <c r="O55" s="598">
        <f t="shared" si="10"/>
        <v>-1</v>
      </c>
      <c r="P55" s="562" t="str">
        <f t="shared" si="5"/>
        <v>O</v>
      </c>
      <c r="Q55" s="586"/>
      <c r="R55" s="635"/>
      <c r="S55" s="600"/>
      <c r="T55" s="595"/>
      <c r="U55" s="601"/>
      <c r="V55" s="595"/>
      <c r="W55" s="586"/>
      <c r="X55" s="586"/>
      <c r="Y55" s="755"/>
      <c r="Z55" s="755"/>
      <c r="AA55" s="755"/>
      <c r="AB55" s="755"/>
      <c r="AC55" s="755"/>
      <c r="AD55" s="755"/>
      <c r="AE55" s="755"/>
      <c r="AF55" s="562"/>
      <c r="AG55" s="562"/>
      <c r="AH55" s="562"/>
      <c r="AJ55" s="758" t="str">
        <f t="array" ref="AJ55">IF($K55="","",IF(SUM(IF(ISNUMBER(VALUE(RIGHT($AM55:$CQ55,1))),VALUE(RIGHT($AM55:$CQ55,1)),0))=$K55,"T","F"))</f>
        <v>T</v>
      </c>
      <c r="AK55" s="583">
        <f t="array" ref="AK55">IF($K55="","",SUM(IF(LEFT($AM55:$CQ55,1)="s",1,0))-SUM(IF(RIGHT(LEFT($AM55:$CQ55,2))="-",1,0)))</f>
        <v>0</v>
      </c>
      <c r="AL55" s="562">
        <f t="array" ref="AL55">IF($K55="","",SUM(IF(LEFT($AM55:$CQ55,1)="X",1,0)))</f>
        <v>11</v>
      </c>
      <c r="AM55" s="669" t="s">
        <v>5321</v>
      </c>
      <c r="AN55" s="668" t="s">
        <v>5322</v>
      </c>
      <c r="AO55" s="668" t="s">
        <v>5332</v>
      </c>
      <c r="AP55" s="668" t="s">
        <v>5321</v>
      </c>
      <c r="AQ55" s="668" t="s">
        <v>5321</v>
      </c>
      <c r="AR55" s="668" t="s">
        <v>5321</v>
      </c>
      <c r="AS55" s="669" t="s">
        <v>2207</v>
      </c>
      <c r="AT55" s="668" t="s">
        <v>2137</v>
      </c>
      <c r="AU55" s="668" t="s">
        <v>2137</v>
      </c>
      <c r="AV55" s="737" t="s">
        <v>5915</v>
      </c>
      <c r="AW55" s="668" t="s">
        <v>2137</v>
      </c>
      <c r="AX55" s="668" t="s">
        <v>2207</v>
      </c>
      <c r="AY55" s="668"/>
      <c r="AZ55" s="668"/>
      <c r="BA55" s="668"/>
      <c r="BB55" s="668" t="s">
        <v>5332</v>
      </c>
      <c r="BC55" s="668"/>
      <c r="BD55" s="668"/>
      <c r="BE55" s="668"/>
      <c r="BF55" s="651" t="s">
        <v>5321</v>
      </c>
      <c r="BG55" s="668" t="s">
        <v>2213</v>
      </c>
      <c r="BH55" s="668" t="s">
        <v>5331</v>
      </c>
      <c r="BI55" s="668"/>
      <c r="BJ55" s="668"/>
      <c r="BK55" s="668"/>
      <c r="BL55" s="668" t="s">
        <v>5331</v>
      </c>
      <c r="BM55" s="668" t="s">
        <v>5256</v>
      </c>
      <c r="BN55" s="668"/>
      <c r="BO55" s="651" t="s">
        <v>5332</v>
      </c>
      <c r="BP55" s="651" t="s">
        <v>5331</v>
      </c>
      <c r="BQ55" s="651" t="s">
        <v>5333</v>
      </c>
      <c r="BR55" s="668"/>
      <c r="BS55" s="668"/>
      <c r="BT55" s="672"/>
      <c r="BU55" s="668"/>
      <c r="BV55" s="668"/>
      <c r="BW55" s="668"/>
      <c r="BX55" s="672"/>
      <c r="BY55" s="672"/>
      <c r="BZ55" s="672"/>
      <c r="CA55" s="673"/>
      <c r="CB55" s="673"/>
      <c r="CC55" s="673"/>
      <c r="CD55" s="673"/>
      <c r="CE55" s="673"/>
      <c r="CF55" s="673"/>
      <c r="CG55" s="673"/>
      <c r="CH55" s="673"/>
      <c r="CI55" s="673"/>
    </row>
    <row r="56" spans="1:87" s="661" customFormat="1" ht="15" customHeight="1">
      <c r="A56" s="625">
        <v>42987</v>
      </c>
      <c r="B56" s="603"/>
      <c r="C56" s="603"/>
      <c r="D56" s="603"/>
      <c r="E56" s="603"/>
      <c r="F56" s="603"/>
      <c r="G56" s="585"/>
      <c r="H56" s="624" t="s">
        <v>259</v>
      </c>
      <c r="I56" s="603" t="s">
        <v>2</v>
      </c>
      <c r="J56" s="603" t="s">
        <v>285</v>
      </c>
      <c r="K56" s="603">
        <v>4</v>
      </c>
      <c r="L56" s="603">
        <v>1</v>
      </c>
      <c r="M56" s="562" t="str">
        <f t="shared" si="3"/>
        <v>W</v>
      </c>
      <c r="N56" s="562">
        <f t="shared" si="4"/>
        <v>5</v>
      </c>
      <c r="O56" s="598">
        <f t="shared" si="10"/>
        <v>3</v>
      </c>
      <c r="P56" s="562" t="str">
        <f t="shared" si="5"/>
        <v>O</v>
      </c>
      <c r="Q56" s="586">
        <f t="shared" si="13"/>
        <v>-0.25</v>
      </c>
      <c r="R56" s="635">
        <f t="shared" si="14"/>
        <v>1</v>
      </c>
      <c r="S56" s="600">
        <v>0.18</v>
      </c>
      <c r="T56" s="595">
        <f t="shared" si="8"/>
        <v>2.82</v>
      </c>
      <c r="U56" s="601">
        <v>2.35</v>
      </c>
      <c r="V56" s="595">
        <f t="shared" si="9"/>
        <v>2.65</v>
      </c>
      <c r="W56" s="586">
        <f t="shared" si="11"/>
        <v>1.2650000000000001</v>
      </c>
      <c r="X56" s="586">
        <f t="shared" si="12"/>
        <v>1.085</v>
      </c>
      <c r="Y56" s="599">
        <v>17</v>
      </c>
      <c r="Z56" s="599">
        <v>10</v>
      </c>
      <c r="AA56" s="599">
        <v>6</v>
      </c>
      <c r="AB56" s="599">
        <v>3</v>
      </c>
      <c r="AC56" s="599">
        <v>51</v>
      </c>
      <c r="AD56" s="599">
        <v>49</v>
      </c>
      <c r="AE56" s="599">
        <v>3421</v>
      </c>
      <c r="AF56" s="562"/>
      <c r="AG56" s="562"/>
      <c r="AH56" s="562"/>
      <c r="AJ56" s="758" t="str">
        <f t="array" ref="AJ56">IF($K56="","",IF(SUM(IF(ISNUMBER(VALUE(RIGHT($AM56:$CQ56,1))),VALUE(RIGHT($AM56:$CQ56,1)),0))=$K56,"T","F"))</f>
        <v>T</v>
      </c>
      <c r="AK56" s="583">
        <f t="array" ref="AK56">IF($K56="","",SUM(IF(LEFT($AM56:$CQ56,1)="s",1,0))-SUM(IF(RIGHT(LEFT($AM56:$CQ56,2))="-",1,0)))</f>
        <v>0</v>
      </c>
      <c r="AL56" s="562">
        <f t="array" ref="AL56">IF($K56="","",SUM(IF(LEFT($AM56:$CQ56,1)="X",1,0)))</f>
        <v>11</v>
      </c>
      <c r="AM56" s="668" t="s">
        <v>5453</v>
      </c>
      <c r="AN56" s="668" t="s">
        <v>5454</v>
      </c>
      <c r="AO56" s="668" t="s">
        <v>5462</v>
      </c>
      <c r="AP56" s="668" t="s">
        <v>5454</v>
      </c>
      <c r="AQ56" s="668" t="s">
        <v>5454</v>
      </c>
      <c r="AR56" s="671" t="s">
        <v>5456</v>
      </c>
      <c r="AS56" s="671" t="s">
        <v>5459</v>
      </c>
      <c r="AT56" s="671" t="s">
        <v>5455</v>
      </c>
      <c r="AU56" s="671" t="s">
        <v>5457</v>
      </c>
      <c r="AV56" s="652" t="s">
        <v>5459</v>
      </c>
      <c r="AW56" s="671" t="s">
        <v>5460</v>
      </c>
      <c r="AX56" s="671" t="s">
        <v>5458</v>
      </c>
      <c r="AY56" s="668" t="s">
        <v>5461</v>
      </c>
      <c r="AZ56" s="668"/>
      <c r="BA56" s="668"/>
      <c r="BB56" s="668" t="s">
        <v>5462</v>
      </c>
      <c r="BC56" s="668"/>
      <c r="BD56" s="668"/>
      <c r="BE56" s="668"/>
      <c r="BF56" s="651" t="s">
        <v>5454</v>
      </c>
      <c r="BG56" s="668" t="s">
        <v>2213</v>
      </c>
      <c r="BH56" s="668" t="s">
        <v>5462</v>
      </c>
      <c r="BI56" s="668"/>
      <c r="BJ56" s="671"/>
      <c r="BK56" s="668"/>
      <c r="BL56" s="668"/>
      <c r="BM56" s="668" t="s">
        <v>5461</v>
      </c>
      <c r="BN56" s="668"/>
      <c r="BO56" s="651"/>
      <c r="BP56" s="651" t="s">
        <v>5462</v>
      </c>
      <c r="BQ56" s="651"/>
      <c r="BR56" s="668"/>
      <c r="BS56" s="668"/>
      <c r="BT56" s="672"/>
      <c r="BU56" s="668"/>
      <c r="BV56" s="668"/>
      <c r="BW56" s="668"/>
      <c r="BX56" s="672"/>
      <c r="BY56" s="672"/>
      <c r="BZ56" s="672"/>
      <c r="CA56" s="673"/>
      <c r="CB56" s="673"/>
      <c r="CC56" s="673"/>
      <c r="CD56" s="673"/>
      <c r="CE56" s="673"/>
      <c r="CF56" s="673"/>
      <c r="CG56" s="673"/>
      <c r="CH56" s="673"/>
      <c r="CI56" s="673"/>
    </row>
    <row r="57" spans="1:87" s="661" customFormat="1" ht="15" customHeight="1">
      <c r="A57" s="625">
        <v>42994</v>
      </c>
      <c r="B57" s="603"/>
      <c r="C57" s="603"/>
      <c r="D57" s="603"/>
      <c r="E57" s="603"/>
      <c r="F57" s="603"/>
      <c r="G57" s="585"/>
      <c r="H57" s="624" t="s">
        <v>264</v>
      </c>
      <c r="I57" s="603" t="s">
        <v>3</v>
      </c>
      <c r="J57" s="603" t="s">
        <v>285</v>
      </c>
      <c r="K57" s="603">
        <v>0</v>
      </c>
      <c r="L57" s="603">
        <v>1</v>
      </c>
      <c r="M57" s="562" t="str">
        <f t="shared" si="3"/>
        <v>L</v>
      </c>
      <c r="N57" s="562">
        <f t="shared" si="4"/>
        <v>1</v>
      </c>
      <c r="O57" s="598">
        <f t="shared" si="10"/>
        <v>-1</v>
      </c>
      <c r="P57" s="562" t="str">
        <f t="shared" si="5"/>
        <v>U</v>
      </c>
      <c r="Q57" s="586">
        <f t="shared" ref="Q57:Q67" si="15">IF(S57="","",IF(SIGN(S57)&lt;&gt;1,VLOOKUP(ABS(S57),SUP_HDC,3,TRUE),-VLOOKUP(ABS(S57),SUP_HDC,3,TRUE)))</f>
        <v>0.5</v>
      </c>
      <c r="R57" s="635">
        <f t="shared" ref="R57:R67" si="16">IF(Q57="","",IF((K57-L57+Q57)&gt;=0.5,1,IF((K57-L57+Q57)=0.25,0.5,IF((K57-L57+Q57)&lt;=-0.5,-1,IF((K57-L57+Q57)=-0.25,-0.5,0)))))</f>
        <v>-1</v>
      </c>
      <c r="S57" s="600">
        <v>-0.43</v>
      </c>
      <c r="T57" s="595">
        <f t="shared" si="8"/>
        <v>-0.57000000000000006</v>
      </c>
      <c r="U57" s="601">
        <v>2.67</v>
      </c>
      <c r="V57" s="595">
        <f t="shared" si="9"/>
        <v>-1.67</v>
      </c>
      <c r="W57" s="586">
        <f t="shared" si="11"/>
        <v>1.1199999999999999</v>
      </c>
      <c r="X57" s="586">
        <f t="shared" si="12"/>
        <v>1.55</v>
      </c>
      <c r="Y57" s="599">
        <v>13</v>
      </c>
      <c r="Z57" s="599">
        <v>15</v>
      </c>
      <c r="AA57" s="599">
        <v>7</v>
      </c>
      <c r="AB57" s="599">
        <v>3</v>
      </c>
      <c r="AC57" s="599">
        <v>43</v>
      </c>
      <c r="AD57" s="599">
        <v>57</v>
      </c>
      <c r="AE57" s="599">
        <v>3421</v>
      </c>
      <c r="AF57" s="562"/>
      <c r="AG57" s="562"/>
      <c r="AH57" s="562"/>
      <c r="AJ57" s="758" t="str">
        <f t="array" ref="AJ57">IF($K57="","",IF(SUM(IF(ISNUMBER(VALUE(RIGHT($AM57:$CQ57,1))),VALUE(RIGHT($AM57:$CQ57,1)),0))=$K57,"T","F"))</f>
        <v>T</v>
      </c>
      <c r="AK57" s="583">
        <f t="array" ref="AK57">IF($K57="","",SUM(IF(LEFT($AM57:$CQ57,1)="s",1,0))-SUM(IF(RIGHT(LEFT($AM57:$CQ57,2))="-",1,0)))</f>
        <v>0</v>
      </c>
      <c r="AL57" s="562">
        <f t="array" ref="AL57">IF($K57="","",SUM(IF(LEFT($AM57:$CQ57,1)="X",1,0)))</f>
        <v>11</v>
      </c>
      <c r="AM57" s="668" t="s">
        <v>2474</v>
      </c>
      <c r="AN57" s="668" t="s">
        <v>2474</v>
      </c>
      <c r="AO57" s="668" t="s">
        <v>2472</v>
      </c>
      <c r="AP57" s="669" t="s">
        <v>2474</v>
      </c>
      <c r="AQ57" s="668" t="s">
        <v>2474</v>
      </c>
      <c r="AR57" s="668" t="s">
        <v>5736</v>
      </c>
      <c r="AS57" s="668" t="s">
        <v>2474</v>
      </c>
      <c r="AT57" s="668" t="s">
        <v>2473</v>
      </c>
      <c r="AU57" s="669" t="s">
        <v>2473</v>
      </c>
      <c r="AV57" s="668" t="s">
        <v>2474</v>
      </c>
      <c r="AW57" s="668" t="s">
        <v>2474</v>
      </c>
      <c r="AX57" s="668" t="s">
        <v>2473</v>
      </c>
      <c r="AY57" s="668" t="s">
        <v>2471</v>
      </c>
      <c r="AZ57" s="668"/>
      <c r="BA57" s="668" t="s">
        <v>126</v>
      </c>
      <c r="BB57" s="668" t="s">
        <v>2472</v>
      </c>
      <c r="BC57" s="668" t="s">
        <v>126</v>
      </c>
      <c r="BD57" s="668" t="s">
        <v>126</v>
      </c>
      <c r="BE57" s="668" t="s">
        <v>126</v>
      </c>
      <c r="BF57" s="668" t="s">
        <v>2474</v>
      </c>
      <c r="BG57" s="668" t="s">
        <v>2213</v>
      </c>
      <c r="BH57" s="668" t="s">
        <v>2471</v>
      </c>
      <c r="BI57" s="668" t="s">
        <v>126</v>
      </c>
      <c r="BJ57" s="668" t="s">
        <v>126</v>
      </c>
      <c r="BK57" s="668" t="s">
        <v>126</v>
      </c>
      <c r="BL57" s="668" t="s">
        <v>2472</v>
      </c>
      <c r="BM57" s="668" t="s">
        <v>2471</v>
      </c>
      <c r="BN57" s="668" t="s">
        <v>126</v>
      </c>
      <c r="BO57" s="651" t="s">
        <v>126</v>
      </c>
      <c r="BP57" s="651" t="s">
        <v>2472</v>
      </c>
      <c r="BQ57" s="651"/>
      <c r="BR57" s="668"/>
      <c r="BS57" s="668"/>
      <c r="BT57" s="672"/>
      <c r="BU57" s="668"/>
      <c r="BV57" s="668"/>
      <c r="BW57" s="668"/>
      <c r="BX57" s="672"/>
      <c r="BY57" s="672"/>
      <c r="BZ57" s="672"/>
      <c r="CA57" s="673"/>
      <c r="CB57" s="673"/>
      <c r="CC57" s="673"/>
      <c r="CD57" s="673"/>
      <c r="CE57" s="673"/>
      <c r="CF57" s="673"/>
      <c r="CG57" s="673"/>
      <c r="CH57" s="673"/>
      <c r="CI57" s="673"/>
    </row>
    <row r="58" spans="1:87" s="661" customFormat="1" ht="15" customHeight="1">
      <c r="A58" s="625">
        <v>43001</v>
      </c>
      <c r="B58" s="603"/>
      <c r="C58" s="603"/>
      <c r="D58" s="603"/>
      <c r="E58" s="603"/>
      <c r="F58" s="603"/>
      <c r="G58" s="585"/>
      <c r="H58" s="624" t="s">
        <v>253</v>
      </c>
      <c r="I58" s="603" t="s">
        <v>3</v>
      </c>
      <c r="J58" s="603" t="s">
        <v>285</v>
      </c>
      <c r="K58" s="603">
        <v>4</v>
      </c>
      <c r="L58" s="603">
        <v>1</v>
      </c>
      <c r="M58" s="562" t="str">
        <f t="shared" si="3"/>
        <v>W</v>
      </c>
      <c r="N58" s="562">
        <f t="shared" si="4"/>
        <v>5</v>
      </c>
      <c r="O58" s="598">
        <f t="shared" si="10"/>
        <v>3</v>
      </c>
      <c r="P58" s="562" t="str">
        <f t="shared" si="5"/>
        <v>O</v>
      </c>
      <c r="Q58" s="586">
        <f t="shared" ref="Q58:Q60" si="17">IF(S58="","",IF(SIGN(S58)&lt;&gt;1,VLOOKUP(ABS(S58),SUP_HDC,3,TRUE),-VLOOKUP(ABS(S58),SUP_HDC,3,TRUE)))</f>
        <v>1</v>
      </c>
      <c r="R58" s="635">
        <f t="shared" ref="R58:R60" si="18">IF(Q58="","",IF((K58-L58+Q58)&gt;=0.5,1,IF((K58-L58+Q58)=0.25,0.5,IF((K58-L58+Q58)&lt;=-0.5,-1,IF((K58-L58+Q58)=-0.25,-0.5,0)))))</f>
        <v>1</v>
      </c>
      <c r="S58" s="600">
        <v>-1.03</v>
      </c>
      <c r="T58" s="595">
        <f t="shared" si="8"/>
        <v>4.03</v>
      </c>
      <c r="U58" s="601">
        <v>2.87</v>
      </c>
      <c r="V58" s="595">
        <f t="shared" ref="V58:V73" si="19">IF(ISBLANK(U58),"",K58+L58-U58)</f>
        <v>2.13</v>
      </c>
      <c r="W58" s="586">
        <f t="shared" ref="W58:W73" si="20">IF(S58="","",(S58+U58)/2)</f>
        <v>0.92</v>
      </c>
      <c r="X58" s="586">
        <f t="shared" ref="X58:X73" si="21">IF(W58="","",U58-W58)</f>
        <v>1.9500000000000002</v>
      </c>
      <c r="Y58" s="599">
        <v>13</v>
      </c>
      <c r="Z58" s="599">
        <v>22</v>
      </c>
      <c r="AA58" s="599">
        <v>4</v>
      </c>
      <c r="AB58" s="599">
        <v>10</v>
      </c>
      <c r="AC58" s="599">
        <v>51</v>
      </c>
      <c r="AD58" s="599">
        <v>49</v>
      </c>
      <c r="AE58" s="599">
        <v>3421</v>
      </c>
      <c r="AF58" s="562"/>
      <c r="AG58" s="562"/>
      <c r="AH58" s="562"/>
      <c r="AJ58" s="758" t="str">
        <f t="array" ref="AJ58">IF($K58="","",IF(SUM(IF(ISNUMBER(VALUE(RIGHT($AM58:$CQ58,1))),VALUE(RIGHT($AM58:$CQ58,1)),0))=$K58,"T","F"))</f>
        <v>T</v>
      </c>
      <c r="AK58" s="583">
        <f t="array" ref="AK58">IF($K58="","",SUM(IF(LEFT($AM58:$CQ58,1)="s",1,0))-SUM(IF(RIGHT(LEFT($AM58:$CQ58,2))="-",1,0)))</f>
        <v>0</v>
      </c>
      <c r="AL58" s="562">
        <f t="array" ref="AL58">IF($K58="","",SUM(IF(LEFT($AM58:$CQ58,1)="X",1,0)))</f>
        <v>11</v>
      </c>
      <c r="AM58" s="668" t="s">
        <v>2213</v>
      </c>
      <c r="AN58" s="668" t="s">
        <v>5710</v>
      </c>
      <c r="AO58" s="668" t="s">
        <v>5713</v>
      </c>
      <c r="AP58" s="668" t="s">
        <v>5710</v>
      </c>
      <c r="AQ58" s="668" t="s">
        <v>5710</v>
      </c>
      <c r="AR58" s="668" t="s">
        <v>5736</v>
      </c>
      <c r="AS58" s="668" t="s">
        <v>5710</v>
      </c>
      <c r="AT58" s="671" t="s">
        <v>5715</v>
      </c>
      <c r="AU58" s="668" t="s">
        <v>5710</v>
      </c>
      <c r="AV58" s="652" t="s">
        <v>5682</v>
      </c>
      <c r="AW58" s="671" t="s">
        <v>5712</v>
      </c>
      <c r="AX58" s="671" t="s">
        <v>5717</v>
      </c>
      <c r="AY58" s="668" t="s">
        <v>2485</v>
      </c>
      <c r="AZ58" s="668"/>
      <c r="BA58" s="668"/>
      <c r="BB58" s="669" t="s">
        <v>5710</v>
      </c>
      <c r="BC58" s="668"/>
      <c r="BD58" s="668" t="s">
        <v>5713</v>
      </c>
      <c r="BE58" s="668"/>
      <c r="BF58" s="652" t="s">
        <v>5711</v>
      </c>
      <c r="BG58" s="668" t="s">
        <v>2213</v>
      </c>
      <c r="BH58" s="668" t="s">
        <v>5678</v>
      </c>
      <c r="BI58" s="668"/>
      <c r="BJ58" s="668"/>
      <c r="BK58" s="668" t="s">
        <v>5713</v>
      </c>
      <c r="BL58" s="668"/>
      <c r="BM58" s="671" t="s">
        <v>5716</v>
      </c>
      <c r="BN58" s="668"/>
      <c r="BO58" s="651"/>
      <c r="BP58" s="652" t="s">
        <v>5685</v>
      </c>
      <c r="BQ58" s="651"/>
      <c r="BR58" s="668"/>
      <c r="BS58" s="668"/>
      <c r="BT58" s="672"/>
      <c r="BU58" s="668"/>
      <c r="BV58" s="668"/>
      <c r="BW58" s="668"/>
      <c r="BX58" s="672"/>
      <c r="BY58" s="672"/>
      <c r="BZ58" s="672"/>
      <c r="CA58" s="673"/>
      <c r="CB58" s="673"/>
      <c r="CC58" s="673"/>
      <c r="CD58" s="673"/>
      <c r="CE58" s="673"/>
      <c r="CF58" s="673"/>
      <c r="CG58" s="673"/>
      <c r="CH58" s="673"/>
      <c r="CI58" s="673"/>
    </row>
    <row r="59" spans="1:87" s="661" customFormat="1" ht="15" customHeight="1">
      <c r="A59" s="625">
        <v>43008</v>
      </c>
      <c r="B59" s="603"/>
      <c r="C59" s="603"/>
      <c r="D59" s="603"/>
      <c r="E59" s="603"/>
      <c r="F59" s="603"/>
      <c r="G59" s="585"/>
      <c r="H59" s="624" t="s">
        <v>265</v>
      </c>
      <c r="I59" s="603" t="s">
        <v>2</v>
      </c>
      <c r="J59" s="603" t="s">
        <v>285</v>
      </c>
      <c r="K59" s="603">
        <v>2</v>
      </c>
      <c r="L59" s="603">
        <v>3</v>
      </c>
      <c r="M59" s="562" t="str">
        <f t="shared" si="3"/>
        <v>L</v>
      </c>
      <c r="N59" s="562">
        <f t="shared" si="4"/>
        <v>5</v>
      </c>
      <c r="O59" s="598">
        <f t="shared" si="10"/>
        <v>-1</v>
      </c>
      <c r="P59" s="562" t="str">
        <f t="shared" si="5"/>
        <v>O</v>
      </c>
      <c r="Q59" s="586">
        <f t="shared" si="17"/>
        <v>0.5</v>
      </c>
      <c r="R59" s="635">
        <f t="shared" si="18"/>
        <v>-1</v>
      </c>
      <c r="S59" s="600">
        <v>-0.7</v>
      </c>
      <c r="T59" s="595">
        <f t="shared" si="8"/>
        <v>-0.30000000000000004</v>
      </c>
      <c r="U59" s="601">
        <v>3.12</v>
      </c>
      <c r="V59" s="595">
        <f t="shared" si="19"/>
        <v>1.88</v>
      </c>
      <c r="W59" s="586">
        <f t="shared" si="20"/>
        <v>1.21</v>
      </c>
      <c r="X59" s="586">
        <f t="shared" si="21"/>
        <v>1.9100000000000001</v>
      </c>
      <c r="Y59" s="599">
        <v>17</v>
      </c>
      <c r="Z59" s="599">
        <v>12</v>
      </c>
      <c r="AA59" s="599">
        <v>4</v>
      </c>
      <c r="AB59" s="599">
        <v>6</v>
      </c>
      <c r="AC59" s="599">
        <v>49</v>
      </c>
      <c r="AD59" s="599">
        <v>51</v>
      </c>
      <c r="AE59" s="599">
        <v>3421</v>
      </c>
      <c r="AF59" s="562"/>
      <c r="AG59" s="562"/>
      <c r="AH59" s="562"/>
      <c r="AJ59" s="758" t="str">
        <f t="array" ref="AJ59">IF($K59="","",IF(SUM(IF(ISNUMBER(VALUE(RIGHT($AM59:$CQ59,1))),VALUE(RIGHT($AM59:$CQ59,1)),0))=$K59,"T","F"))</f>
        <v>T</v>
      </c>
      <c r="AK59" s="583">
        <f t="array" ref="AK59">IF($K59="","",SUM(IF(LEFT($AM59:$CQ59,1)="s",1,0))-SUM(IF(RIGHT(LEFT($AM59:$CQ59,2))="-",1,0)))</f>
        <v>0</v>
      </c>
      <c r="AL59" s="562">
        <f t="array" ref="AL59">IF($K59="","",SUM(IF(LEFT($AM59:$CQ59,1)="X",1,0)))</f>
        <v>11</v>
      </c>
      <c r="AM59" s="668" t="s">
        <v>2213</v>
      </c>
      <c r="AN59" s="668" t="s">
        <v>5851</v>
      </c>
      <c r="AO59" s="668" t="s">
        <v>5856</v>
      </c>
      <c r="AP59" s="668" t="s">
        <v>5850</v>
      </c>
      <c r="AQ59" s="671" t="s">
        <v>2271</v>
      </c>
      <c r="AR59" s="668" t="s">
        <v>5736</v>
      </c>
      <c r="AS59" s="671" t="s">
        <v>2207</v>
      </c>
      <c r="AT59" s="668" t="s">
        <v>2137</v>
      </c>
      <c r="AU59" s="668" t="s">
        <v>5850</v>
      </c>
      <c r="AV59" s="651" t="s">
        <v>5850</v>
      </c>
      <c r="AW59" s="678" t="s">
        <v>2684</v>
      </c>
      <c r="AX59" s="668" t="s">
        <v>5854</v>
      </c>
      <c r="AY59" s="671" t="s">
        <v>5853</v>
      </c>
      <c r="AZ59" s="671"/>
      <c r="BA59" s="668"/>
      <c r="BB59" s="668" t="s">
        <v>5850</v>
      </c>
      <c r="BC59" s="668"/>
      <c r="BD59" s="668" t="s">
        <v>5856</v>
      </c>
      <c r="BE59" s="668"/>
      <c r="BF59" s="651" t="s">
        <v>5850</v>
      </c>
      <c r="BG59" s="668" t="s">
        <v>2213</v>
      </c>
      <c r="BH59" s="668" t="s">
        <v>5854</v>
      </c>
      <c r="BI59" s="668"/>
      <c r="BJ59" s="668"/>
      <c r="BK59" s="668" t="s">
        <v>5856</v>
      </c>
      <c r="BL59" s="668" t="s">
        <v>5856</v>
      </c>
      <c r="BM59" s="668" t="s">
        <v>2137</v>
      </c>
      <c r="BN59" s="668"/>
      <c r="BO59" s="651"/>
      <c r="BP59" s="651" t="s">
        <v>5852</v>
      </c>
      <c r="BQ59" s="651"/>
      <c r="BR59" s="668"/>
      <c r="BS59" s="668"/>
      <c r="BT59" s="672"/>
      <c r="BU59" s="668"/>
      <c r="BV59" s="668"/>
      <c r="BW59" s="668"/>
      <c r="BX59" s="672"/>
      <c r="BY59" s="672"/>
      <c r="BZ59" s="672"/>
      <c r="CA59" s="673"/>
      <c r="CB59" s="673"/>
      <c r="CC59" s="673"/>
      <c r="CD59" s="673"/>
      <c r="CE59" s="673"/>
      <c r="CF59" s="673"/>
      <c r="CG59" s="673"/>
      <c r="CH59" s="673"/>
      <c r="CI59" s="673"/>
    </row>
    <row r="60" spans="1:87" s="661" customFormat="1" ht="15" customHeight="1">
      <c r="A60" s="626">
        <v>43012</v>
      </c>
      <c r="B60" s="596"/>
      <c r="C60" s="596"/>
      <c r="D60" s="596"/>
      <c r="E60" s="596"/>
      <c r="F60" s="596"/>
      <c r="G60" s="591"/>
      <c r="H60" s="623" t="s">
        <v>5371</v>
      </c>
      <c r="I60" s="596" t="s">
        <v>3578</v>
      </c>
      <c r="J60" s="596" t="s">
        <v>1199</v>
      </c>
      <c r="K60" s="596">
        <v>3</v>
      </c>
      <c r="L60" s="596">
        <v>2</v>
      </c>
      <c r="M60" s="562" t="str">
        <f t="shared" ref="M60" si="22">IF(K60="","",IF(K60&gt;L60,"W",IF(K60=L60,"D",IF(K60&lt;L60,"L"))))</f>
        <v>W</v>
      </c>
      <c r="N60" s="562">
        <f t="shared" ref="N60" si="23">IF(K60="","",K60+L60)</f>
        <v>5</v>
      </c>
      <c r="O60" s="598">
        <f t="shared" ref="O60" si="24">IF(K60="","",K60-L60)</f>
        <v>1</v>
      </c>
      <c r="P60" s="562" t="str">
        <f t="shared" si="5"/>
        <v>O</v>
      </c>
      <c r="Q60" s="586" t="str">
        <f t="shared" si="17"/>
        <v/>
      </c>
      <c r="R60" s="635" t="str">
        <f t="shared" si="18"/>
        <v/>
      </c>
      <c r="S60" s="600"/>
      <c r="T60" s="595" t="str">
        <f t="shared" ref="T60" si="25">IF(ISBLANK(S60),"",K60-L60-S60)</f>
        <v/>
      </c>
      <c r="U60" s="601"/>
      <c r="V60" s="595" t="str">
        <f t="shared" ref="V60" si="26">IF(ISBLANK(U60),"",K60+L60-U60)</f>
        <v/>
      </c>
      <c r="W60" s="586" t="str">
        <f t="shared" ref="W60" si="27">IF(S60="","",(S60+U60)/2)</f>
        <v/>
      </c>
      <c r="X60" s="586" t="str">
        <f t="shared" ref="X60" si="28">IF(W60="","",U60-W60)</f>
        <v/>
      </c>
      <c r="Y60" s="755"/>
      <c r="Z60" s="755"/>
      <c r="AA60" s="755"/>
      <c r="AB60" s="755"/>
      <c r="AC60" s="755"/>
      <c r="AD60" s="755"/>
      <c r="AE60" s="755"/>
      <c r="AF60" s="562"/>
      <c r="AG60" s="562"/>
      <c r="AH60" s="562"/>
      <c r="AJ60" s="758" t="str">
        <f t="array" ref="AJ60">IF($K60="","",IF(SUM(IF(ISNUMBER(VALUE(RIGHT($AM60:$CQ60,1))),VALUE(RIGHT($AM60:$CQ60,1)),0))=$K60,"T","F"))</f>
        <v>T</v>
      </c>
      <c r="AK60" s="583">
        <f t="array" ref="AK60">IF($K60="","",SUM(IF(LEFT($AM60:$CQ60,1)="s",1,0))-SUM(IF(RIGHT(LEFT($AM60:$CQ60,2))="-",1,0)))</f>
        <v>0</v>
      </c>
      <c r="AL60" s="562">
        <f t="array" ref="AL60">IF($K60="","",SUM(IF(LEFT($AM60:$CQ60,1)="X",1,0)))</f>
        <v>11</v>
      </c>
      <c r="AM60" s="668" t="s">
        <v>2213</v>
      </c>
      <c r="AN60" s="681" t="s">
        <v>5906</v>
      </c>
      <c r="AO60" s="668" t="s">
        <v>5867</v>
      </c>
      <c r="AP60" s="669" t="s">
        <v>5867</v>
      </c>
      <c r="AQ60" s="668" t="s">
        <v>5867</v>
      </c>
      <c r="AR60" s="668" t="s">
        <v>5736</v>
      </c>
      <c r="AS60" s="668" t="s">
        <v>5867</v>
      </c>
      <c r="AT60" s="668" t="s">
        <v>5908</v>
      </c>
      <c r="AU60" s="668" t="s">
        <v>5867</v>
      </c>
      <c r="AV60" s="737" t="s">
        <v>5915</v>
      </c>
      <c r="AW60" s="670" t="s">
        <v>2207</v>
      </c>
      <c r="AX60" s="668" t="s">
        <v>5867</v>
      </c>
      <c r="AY60" s="668" t="s">
        <v>2312</v>
      </c>
      <c r="AZ60" s="668"/>
      <c r="BA60" s="668"/>
      <c r="BB60" s="668" t="s">
        <v>5867</v>
      </c>
      <c r="BC60" s="668"/>
      <c r="BD60" s="668" t="s">
        <v>5908</v>
      </c>
      <c r="BE60" s="668"/>
      <c r="BF60" s="651" t="s">
        <v>2137</v>
      </c>
      <c r="BG60" s="668" t="s">
        <v>2213</v>
      </c>
      <c r="BH60" s="668" t="s">
        <v>2137</v>
      </c>
      <c r="BI60" s="668"/>
      <c r="BJ60" s="668"/>
      <c r="BK60" s="668" t="s">
        <v>5908</v>
      </c>
      <c r="BL60" s="668" t="s">
        <v>5907</v>
      </c>
      <c r="BM60" s="668" t="s">
        <v>2213</v>
      </c>
      <c r="BN60" s="668"/>
      <c r="BO60" s="651"/>
      <c r="BP60" s="651" t="s">
        <v>5908</v>
      </c>
      <c r="BQ60" s="651"/>
      <c r="BR60" s="668"/>
      <c r="BS60" s="668" t="s">
        <v>5907</v>
      </c>
      <c r="BT60" s="672"/>
      <c r="BU60" s="668"/>
      <c r="BV60" s="668"/>
      <c r="BW60" s="668"/>
      <c r="BX60" s="672"/>
      <c r="BY60" s="672"/>
      <c r="BZ60" s="672"/>
      <c r="CA60" s="673"/>
      <c r="CB60" s="673"/>
      <c r="CC60" s="673"/>
      <c r="CD60" s="673"/>
      <c r="CE60" s="673"/>
      <c r="CF60" s="673"/>
      <c r="CG60" s="673"/>
      <c r="CH60" s="673"/>
      <c r="CI60" s="673"/>
    </row>
    <row r="61" spans="1:87" s="661" customFormat="1" ht="15" customHeight="1">
      <c r="A61" s="626">
        <v>43016</v>
      </c>
      <c r="B61" s="596"/>
      <c r="C61" s="596"/>
      <c r="D61" s="596"/>
      <c r="E61" s="596"/>
      <c r="F61" s="596"/>
      <c r="G61" s="591"/>
      <c r="H61" s="623" t="s">
        <v>5371</v>
      </c>
      <c r="I61" s="596" t="s">
        <v>2240</v>
      </c>
      <c r="J61" s="596" t="s">
        <v>1199</v>
      </c>
      <c r="K61" s="596">
        <v>1</v>
      </c>
      <c r="L61" s="596">
        <v>3</v>
      </c>
      <c r="M61" s="562" t="str">
        <f t="shared" ref="M61" si="29">IF(K61="","",IF(K61&gt;L61,"W",IF(K61=L61,"D",IF(K61&lt;L61,"L"))))</f>
        <v>L</v>
      </c>
      <c r="N61" s="562">
        <f t="shared" ref="N61" si="30">IF(K61="","",K61+L61)</f>
        <v>4</v>
      </c>
      <c r="O61" s="598">
        <f t="shared" ref="O61" si="31">IF(K61="","",K61-L61)</f>
        <v>-2</v>
      </c>
      <c r="P61" s="562" t="str">
        <f t="shared" si="5"/>
        <v>O</v>
      </c>
      <c r="Q61" s="586" t="str">
        <f t="shared" ref="Q61" si="32">IF(S61="","",IF(SIGN(S61)&lt;&gt;1,VLOOKUP(ABS(S61),SUP_HDC,3,TRUE),-VLOOKUP(ABS(S61),SUP_HDC,3,TRUE)))</f>
        <v/>
      </c>
      <c r="R61" s="635" t="str">
        <f t="shared" ref="R61" si="33">IF(Q61="","",IF((K61-L61+Q61)&gt;=0.5,1,IF((K61-L61+Q61)=0.25,0.5,IF((K61-L61+Q61)&lt;=-0.5,-1,IF((K61-L61+Q61)=-0.25,-0.5,0)))))</f>
        <v/>
      </c>
      <c r="S61" s="600"/>
      <c r="T61" s="595" t="str">
        <f t="shared" ref="T61" si="34">IF(ISBLANK(S61),"",K61-L61-S61)</f>
        <v/>
      </c>
      <c r="U61" s="601"/>
      <c r="V61" s="595" t="str">
        <f t="shared" ref="V61" si="35">IF(ISBLANK(U61),"",K61+L61-U61)</f>
        <v/>
      </c>
      <c r="W61" s="586" t="str">
        <f t="shared" ref="W61" si="36">IF(S61="","",(S61+U61)/2)</f>
        <v/>
      </c>
      <c r="X61" s="586" t="str">
        <f t="shared" ref="X61" si="37">IF(W61="","",U61-W61)</f>
        <v/>
      </c>
      <c r="Y61" s="755"/>
      <c r="Z61" s="755"/>
      <c r="AA61" s="755"/>
      <c r="AB61" s="755"/>
      <c r="AC61" s="755"/>
      <c r="AD61" s="755"/>
      <c r="AE61" s="755"/>
      <c r="AF61" s="562"/>
      <c r="AG61" s="562"/>
      <c r="AH61" s="562"/>
      <c r="AJ61" s="758" t="str">
        <f t="array" ref="AJ61">IF($K61="","",IF(SUM(IF(ISNUMBER(VALUE(RIGHT($AM61:$CQ61,1))),VALUE(RIGHT($AM61:$CQ61,1)),0))=$K61,"T","F"))</f>
        <v>T</v>
      </c>
      <c r="AK61" s="583">
        <f t="array" ref="AK61">IF($K61="","",SUM(IF(LEFT($AM61:$CQ61,1)="s",1,0))-SUM(IF(RIGHT(LEFT($AM61:$CQ61,2))="-",1,0)))</f>
        <v>0</v>
      </c>
      <c r="AL61" s="562">
        <f t="array" ref="AL61">IF($K61="","",SUM(IF(LEFT($AM61:$CQ61,1)="X",1,0)))</f>
        <v>11</v>
      </c>
      <c r="AM61" s="668" t="s">
        <v>2213</v>
      </c>
      <c r="AN61" s="668" t="s">
        <v>5910</v>
      </c>
      <c r="AO61" s="668" t="s">
        <v>5898</v>
      </c>
      <c r="AP61" s="668" t="s">
        <v>5898</v>
      </c>
      <c r="AQ61" s="668" t="s">
        <v>2207</v>
      </c>
      <c r="AR61" s="668" t="s">
        <v>5736</v>
      </c>
      <c r="AS61" s="668" t="s">
        <v>5898</v>
      </c>
      <c r="AT61" s="668" t="s">
        <v>2137</v>
      </c>
      <c r="AU61" s="668" t="s">
        <v>5911</v>
      </c>
      <c r="AV61" s="737" t="s">
        <v>5915</v>
      </c>
      <c r="AW61" s="668" t="s">
        <v>5914</v>
      </c>
      <c r="AX61" s="668" t="s">
        <v>5898</v>
      </c>
      <c r="AY61" s="668" t="s">
        <v>5898</v>
      </c>
      <c r="AZ61" s="668"/>
      <c r="BA61" s="668"/>
      <c r="BB61" s="668" t="s">
        <v>5898</v>
      </c>
      <c r="BC61" s="668"/>
      <c r="BD61" s="668" t="s">
        <v>5897</v>
      </c>
      <c r="BE61" s="668"/>
      <c r="BF61" s="668" t="s">
        <v>2213</v>
      </c>
      <c r="BG61" s="668" t="s">
        <v>2213</v>
      </c>
      <c r="BH61" s="668" t="s">
        <v>5898</v>
      </c>
      <c r="BI61" s="668" t="s">
        <v>5897</v>
      </c>
      <c r="BJ61" s="668"/>
      <c r="BK61" s="668" t="s">
        <v>2138</v>
      </c>
      <c r="BL61" s="668" t="s">
        <v>5897</v>
      </c>
      <c r="BM61" s="668" t="s">
        <v>2213</v>
      </c>
      <c r="BN61" s="668"/>
      <c r="BO61" s="651"/>
      <c r="BP61" s="651" t="s">
        <v>2138</v>
      </c>
      <c r="BQ61" s="651" t="s">
        <v>5897</v>
      </c>
      <c r="BR61" s="668"/>
      <c r="BS61" s="668" t="s">
        <v>5907</v>
      </c>
      <c r="BT61" s="672"/>
      <c r="BU61" s="668"/>
      <c r="BV61" s="668"/>
      <c r="BW61" s="668"/>
      <c r="BX61" s="672"/>
      <c r="BY61" s="672"/>
      <c r="BZ61" s="672"/>
      <c r="CA61" s="673"/>
      <c r="CB61" s="673"/>
      <c r="CC61" s="673"/>
      <c r="CD61" s="673"/>
      <c r="CE61" s="673"/>
      <c r="CF61" s="673"/>
      <c r="CG61" s="673"/>
      <c r="CH61" s="673"/>
      <c r="CI61" s="673"/>
    </row>
    <row r="62" spans="1:87" s="661" customFormat="1" ht="15" customHeight="1">
      <c r="A62" s="625">
        <v>43022</v>
      </c>
      <c r="B62" s="603"/>
      <c r="C62" s="603"/>
      <c r="D62" s="603"/>
      <c r="E62" s="603"/>
      <c r="F62" s="603"/>
      <c r="G62" s="585"/>
      <c r="H62" s="624" t="s">
        <v>5370</v>
      </c>
      <c r="I62" s="603" t="s">
        <v>3</v>
      </c>
      <c r="J62" s="603" t="s">
        <v>285</v>
      </c>
      <c r="K62" s="603">
        <v>2</v>
      </c>
      <c r="L62" s="603">
        <v>3</v>
      </c>
      <c r="M62" s="562" t="str">
        <f t="shared" si="3"/>
        <v>L</v>
      </c>
      <c r="N62" s="562">
        <f t="shared" si="4"/>
        <v>5</v>
      </c>
      <c r="O62" s="598">
        <f t="shared" si="10"/>
        <v>-1</v>
      </c>
      <c r="P62" s="562" t="str">
        <f t="shared" si="5"/>
        <v>O</v>
      </c>
      <c r="Q62" s="586">
        <f t="shared" si="15"/>
        <v>1</v>
      </c>
      <c r="R62" s="635">
        <f t="shared" si="16"/>
        <v>0</v>
      </c>
      <c r="S62" s="600">
        <v>-1.1299999999999999</v>
      </c>
      <c r="T62" s="595">
        <f t="shared" si="8"/>
        <v>0.12999999999999989</v>
      </c>
      <c r="U62" s="601">
        <v>3.27</v>
      </c>
      <c r="V62" s="595">
        <f t="shared" si="19"/>
        <v>1.73</v>
      </c>
      <c r="W62" s="586">
        <f t="shared" si="20"/>
        <v>1.07</v>
      </c>
      <c r="X62" s="586">
        <f t="shared" si="21"/>
        <v>2.2000000000000002</v>
      </c>
      <c r="Y62" s="599">
        <v>11</v>
      </c>
      <c r="Z62" s="599">
        <v>15</v>
      </c>
      <c r="AA62" s="599">
        <v>5</v>
      </c>
      <c r="AB62" s="599">
        <v>6</v>
      </c>
      <c r="AC62" s="599">
        <v>55</v>
      </c>
      <c r="AD62" s="599">
        <v>45</v>
      </c>
      <c r="AE62" s="599">
        <v>3421</v>
      </c>
      <c r="AF62" s="562"/>
      <c r="AG62" s="562"/>
      <c r="AH62" s="562"/>
      <c r="AJ62" s="758" t="str">
        <f t="array" ref="AJ62">IF($K62="","",IF(SUM(IF(ISNUMBER(VALUE(RIGHT($AM62:$CQ62,1))),VALUE(RIGHT($AM62:$CQ62,1)),0))=$K62,"T","F"))</f>
        <v>T</v>
      </c>
      <c r="AK62" s="583">
        <f t="array" ref="AK62">IF($K62="","",SUM(IF(LEFT($AM62:$CQ62,1)="s",1,0))-SUM(IF(RIGHT(LEFT($AM62:$CQ62,2))="-",1,0)))</f>
        <v>0</v>
      </c>
      <c r="AL62" s="562">
        <f t="array" ref="AL62">IF($K62="","",SUM(IF(LEFT($AM62:$CQ62,1)="X",1,0)))</f>
        <v>11</v>
      </c>
      <c r="AM62" s="668" t="s">
        <v>2213</v>
      </c>
      <c r="AN62" s="668" t="s">
        <v>2474</v>
      </c>
      <c r="AO62" s="668" t="s">
        <v>2474</v>
      </c>
      <c r="AP62" s="668" t="s">
        <v>2474</v>
      </c>
      <c r="AQ62" s="671" t="s">
        <v>5991</v>
      </c>
      <c r="AR62" s="668" t="s">
        <v>2234</v>
      </c>
      <c r="AS62" s="668" t="s">
        <v>2474</v>
      </c>
      <c r="AT62" s="669" t="s">
        <v>5979</v>
      </c>
      <c r="AU62" s="668" t="s">
        <v>2474</v>
      </c>
      <c r="AV62" s="756" t="s">
        <v>5993</v>
      </c>
      <c r="AW62" s="671" t="s">
        <v>5993</v>
      </c>
      <c r="AX62" s="668" t="s">
        <v>5979</v>
      </c>
      <c r="AY62" s="668" t="s">
        <v>5981</v>
      </c>
      <c r="AZ62" s="668"/>
      <c r="BA62" s="668" t="s">
        <v>126</v>
      </c>
      <c r="BB62" s="668" t="s">
        <v>2474</v>
      </c>
      <c r="BC62" s="668" t="s">
        <v>126</v>
      </c>
      <c r="BD62" s="668" t="s">
        <v>2472</v>
      </c>
      <c r="BE62" s="668" t="s">
        <v>126</v>
      </c>
      <c r="BF62" s="668" t="s">
        <v>2234</v>
      </c>
      <c r="BG62" s="668" t="s">
        <v>2234</v>
      </c>
      <c r="BH62" s="671" t="s">
        <v>5990</v>
      </c>
      <c r="BI62" s="668" t="s">
        <v>126</v>
      </c>
      <c r="BJ62" s="668" t="s">
        <v>126</v>
      </c>
      <c r="BK62" s="668" t="s">
        <v>2472</v>
      </c>
      <c r="BL62" s="668" t="s">
        <v>2472</v>
      </c>
      <c r="BM62" s="668" t="s">
        <v>2213</v>
      </c>
      <c r="BN62" s="668" t="s">
        <v>126</v>
      </c>
      <c r="BO62" s="651" t="s">
        <v>126</v>
      </c>
      <c r="BP62" s="651" t="s">
        <v>2472</v>
      </c>
      <c r="BQ62" s="651" t="s">
        <v>5992</v>
      </c>
      <c r="BR62" s="668"/>
      <c r="BS62" s="668"/>
      <c r="BT62" s="672"/>
      <c r="BU62" s="668"/>
      <c r="BV62" s="668"/>
      <c r="BW62" s="668"/>
      <c r="BX62" s="672"/>
      <c r="BY62" s="672"/>
      <c r="BZ62" s="672"/>
      <c r="CA62" s="673"/>
      <c r="CB62" s="673"/>
      <c r="CC62" s="673"/>
      <c r="CD62" s="673"/>
      <c r="CE62" s="673"/>
      <c r="CF62" s="673"/>
      <c r="CG62" s="673"/>
      <c r="CH62" s="673"/>
      <c r="CI62" s="673"/>
    </row>
    <row r="63" spans="1:87" s="661" customFormat="1" ht="15" customHeight="1">
      <c r="A63" s="625">
        <v>43029</v>
      </c>
      <c r="B63" s="603"/>
      <c r="C63" s="603"/>
      <c r="D63" s="603"/>
      <c r="E63" s="603"/>
      <c r="F63" s="603"/>
      <c r="G63" s="585"/>
      <c r="H63" s="624" t="s">
        <v>262</v>
      </c>
      <c r="I63" s="603" t="s">
        <v>2</v>
      </c>
      <c r="J63" s="603" t="s">
        <v>285</v>
      </c>
      <c r="K63" s="603">
        <v>0</v>
      </c>
      <c r="L63" s="603">
        <v>0</v>
      </c>
      <c r="M63" s="562" t="str">
        <f t="shared" si="3"/>
        <v>D</v>
      </c>
      <c r="N63" s="562">
        <f t="shared" si="4"/>
        <v>0</v>
      </c>
      <c r="O63" s="598">
        <f t="shared" si="10"/>
        <v>0</v>
      </c>
      <c r="P63" s="562" t="str">
        <f t="shared" si="5"/>
        <v>U</v>
      </c>
      <c r="Q63" s="586">
        <f t="shared" si="15"/>
        <v>-0.25</v>
      </c>
      <c r="R63" s="635">
        <f t="shared" si="16"/>
        <v>-0.5</v>
      </c>
      <c r="S63" s="600">
        <v>0.24</v>
      </c>
      <c r="T63" s="595">
        <f t="shared" si="8"/>
        <v>-0.24</v>
      </c>
      <c r="U63" s="601">
        <v>2.91</v>
      </c>
      <c r="V63" s="595">
        <f t="shared" si="19"/>
        <v>-2.91</v>
      </c>
      <c r="W63" s="586">
        <f t="shared" si="20"/>
        <v>1.5750000000000002</v>
      </c>
      <c r="X63" s="586">
        <f t="shared" si="21"/>
        <v>1.335</v>
      </c>
      <c r="Y63" s="599">
        <v>19</v>
      </c>
      <c r="Z63" s="599">
        <v>9</v>
      </c>
      <c r="AA63" s="599">
        <v>4</v>
      </c>
      <c r="AB63" s="599">
        <v>3</v>
      </c>
      <c r="AC63" s="599">
        <v>69</v>
      </c>
      <c r="AD63" s="599">
        <v>31</v>
      </c>
      <c r="AE63" s="599">
        <v>3421</v>
      </c>
      <c r="AF63" s="562"/>
      <c r="AG63" s="562"/>
      <c r="AH63" s="562"/>
      <c r="AJ63" s="758" t="str">
        <f t="array" ref="AJ63">IF($K63="","",IF(SUM(IF(ISNUMBER(VALUE(RIGHT($AM63:$CQ63,1))),VALUE(RIGHT($AM63:$CQ63,1)),0))=$K63,"T","F"))</f>
        <v>T</v>
      </c>
      <c r="AK63" s="583">
        <f t="array" ref="AK63">IF($K63="","",SUM(IF(LEFT($AM63:$CQ63,1)="s",1,0))-SUM(IF(RIGHT(LEFT($AM63:$CQ63,2))="-",1,0)))</f>
        <v>0</v>
      </c>
      <c r="AL63" s="562">
        <f t="array" ref="AL63">IF($K63="","",SUM(IF(LEFT($AM63:$CQ63,1)="X",1,0)))</f>
        <v>11</v>
      </c>
      <c r="AM63" s="668" t="s">
        <v>2213</v>
      </c>
      <c r="AN63" s="668" t="s">
        <v>6073</v>
      </c>
      <c r="AO63" s="668" t="s">
        <v>6073</v>
      </c>
      <c r="AP63" s="668" t="s">
        <v>6073</v>
      </c>
      <c r="AQ63" s="668" t="s">
        <v>6057</v>
      </c>
      <c r="AR63" s="668" t="s">
        <v>5736</v>
      </c>
      <c r="AS63" s="668" t="s">
        <v>6073</v>
      </c>
      <c r="AT63" s="668" t="s">
        <v>6074</v>
      </c>
      <c r="AU63" s="668" t="s">
        <v>6073</v>
      </c>
      <c r="AV63" s="651" t="s">
        <v>6073</v>
      </c>
      <c r="AW63" s="668" t="s">
        <v>6073</v>
      </c>
      <c r="AX63" s="668" t="s">
        <v>6074</v>
      </c>
      <c r="AY63" s="668" t="s">
        <v>6075</v>
      </c>
      <c r="AZ63" s="668"/>
      <c r="BA63" s="668"/>
      <c r="BB63" s="668" t="s">
        <v>6073</v>
      </c>
      <c r="BC63" s="668"/>
      <c r="BD63" s="668" t="s">
        <v>6077</v>
      </c>
      <c r="BE63" s="668"/>
      <c r="BF63" s="668" t="s">
        <v>2213</v>
      </c>
      <c r="BG63" s="668" t="s">
        <v>2213</v>
      </c>
      <c r="BH63" s="668" t="s">
        <v>6073</v>
      </c>
      <c r="BI63" s="668" t="s">
        <v>6077</v>
      </c>
      <c r="BJ63" s="668"/>
      <c r="BK63" s="668" t="s">
        <v>6077</v>
      </c>
      <c r="BL63" s="668" t="s">
        <v>6077</v>
      </c>
      <c r="BM63" s="668"/>
      <c r="BN63" s="668"/>
      <c r="BO63" s="651"/>
      <c r="BP63" s="651" t="s">
        <v>6077</v>
      </c>
      <c r="BQ63" s="651" t="s">
        <v>6076</v>
      </c>
      <c r="BR63" s="668"/>
      <c r="BS63" s="668"/>
      <c r="BT63" s="672" t="s">
        <v>126</v>
      </c>
      <c r="BU63" s="668"/>
      <c r="BV63" s="668"/>
      <c r="BW63" s="668"/>
      <c r="BX63" s="672" t="s">
        <v>126</v>
      </c>
      <c r="BY63" s="672" t="s">
        <v>126</v>
      </c>
      <c r="BZ63" s="672" t="s">
        <v>126</v>
      </c>
      <c r="CA63" s="673" t="s">
        <v>126</v>
      </c>
      <c r="CB63" s="673" t="s">
        <v>126</v>
      </c>
      <c r="CC63" s="673"/>
      <c r="CD63" s="673"/>
      <c r="CE63" s="673"/>
      <c r="CF63" s="673"/>
      <c r="CG63" s="673"/>
      <c r="CH63" s="673"/>
      <c r="CI63" s="673"/>
    </row>
    <row r="64" spans="1:87" s="661" customFormat="1" ht="15" customHeight="1">
      <c r="A64" s="625">
        <v>43037</v>
      </c>
      <c r="B64" s="625"/>
      <c r="C64" s="625"/>
      <c r="D64" s="625"/>
      <c r="E64" s="625"/>
      <c r="F64" s="625"/>
      <c r="G64" s="585"/>
      <c r="H64" s="627" t="s">
        <v>1202</v>
      </c>
      <c r="I64" s="625" t="s">
        <v>3</v>
      </c>
      <c r="J64" s="625" t="s">
        <v>285</v>
      </c>
      <c r="K64" s="603">
        <v>1</v>
      </c>
      <c r="L64" s="603">
        <v>1</v>
      </c>
      <c r="M64" s="562" t="str">
        <f t="shared" si="3"/>
        <v>D</v>
      </c>
      <c r="N64" s="562">
        <f t="shared" si="4"/>
        <v>2</v>
      </c>
      <c r="O64" s="598">
        <f t="shared" si="10"/>
        <v>0</v>
      </c>
      <c r="P64" s="562" t="str">
        <f t="shared" si="5"/>
        <v>U</v>
      </c>
      <c r="Q64" s="586">
        <f t="shared" si="15"/>
        <v>0.25</v>
      </c>
      <c r="R64" s="635">
        <f t="shared" si="16"/>
        <v>0.5</v>
      </c>
      <c r="S64" s="600">
        <v>-0.3</v>
      </c>
      <c r="T64" s="595">
        <f t="shared" si="8"/>
        <v>0.3</v>
      </c>
      <c r="U64" s="601">
        <v>3.07</v>
      </c>
      <c r="V64" s="595">
        <f t="shared" si="19"/>
        <v>-1.0699999999999998</v>
      </c>
      <c r="W64" s="586">
        <f t="shared" si="20"/>
        <v>1.385</v>
      </c>
      <c r="X64" s="586">
        <f t="shared" si="21"/>
        <v>1.6849999999999998</v>
      </c>
      <c r="Y64" s="599">
        <v>16</v>
      </c>
      <c r="Z64" s="599">
        <v>15</v>
      </c>
      <c r="AA64" s="599">
        <v>2</v>
      </c>
      <c r="AB64" s="599">
        <v>3</v>
      </c>
      <c r="AC64" s="599">
        <v>48</v>
      </c>
      <c r="AD64" s="599">
        <v>52</v>
      </c>
      <c r="AE64" s="599">
        <v>3421</v>
      </c>
      <c r="AF64" s="562"/>
      <c r="AG64" s="562"/>
      <c r="AH64" s="562"/>
      <c r="AJ64" s="758" t="str">
        <f t="array" ref="AJ64">IF($K64="","",IF(SUM(IF(ISNUMBER(VALUE(RIGHT($AM64:$CQ64,1))),VALUE(RIGHT($AM64:$CQ64,1)),0))=$K64,"T","F"))</f>
        <v>T</v>
      </c>
      <c r="AK64" s="583">
        <f t="array" ref="AK64">IF($K64="","",SUM(IF(LEFT($AM64:$CQ64,1)="s",1,0))-SUM(IF(RIGHT(LEFT($AM64:$CQ64,2))="-",1,0)))</f>
        <v>0</v>
      </c>
      <c r="AL64" s="562">
        <f t="array" ref="AL64">IF($K64="","",SUM(IF(LEFT($AM64:$CQ64,1)="X",1,0)))</f>
        <v>11</v>
      </c>
      <c r="AM64" s="668" t="s">
        <v>2213</v>
      </c>
      <c r="AN64" s="668" t="s">
        <v>6245</v>
      </c>
      <c r="AO64" s="668" t="s">
        <v>6245</v>
      </c>
      <c r="AP64" s="668" t="s">
        <v>6245</v>
      </c>
      <c r="AQ64" s="668" t="s">
        <v>2213</v>
      </c>
      <c r="AR64" s="668" t="s">
        <v>5736</v>
      </c>
      <c r="AS64" s="668" t="s">
        <v>6245</v>
      </c>
      <c r="AT64" s="668" t="s">
        <v>6248</v>
      </c>
      <c r="AU64" s="671" t="s">
        <v>6278</v>
      </c>
      <c r="AV64" s="652" t="s">
        <v>6250</v>
      </c>
      <c r="AW64" s="668" t="s">
        <v>6245</v>
      </c>
      <c r="AX64" s="668" t="s">
        <v>6245</v>
      </c>
      <c r="AY64" s="668" t="s">
        <v>6252</v>
      </c>
      <c r="AZ64" s="668"/>
      <c r="BA64" s="668"/>
      <c r="BB64" s="668" t="s">
        <v>6245</v>
      </c>
      <c r="BC64" s="668"/>
      <c r="BD64" s="668" t="s">
        <v>6253</v>
      </c>
      <c r="BE64" s="668"/>
      <c r="BF64" s="668" t="s">
        <v>2213</v>
      </c>
      <c r="BG64" s="668" t="s">
        <v>2213</v>
      </c>
      <c r="BH64" s="668" t="s">
        <v>6245</v>
      </c>
      <c r="BI64" s="668" t="s">
        <v>6253</v>
      </c>
      <c r="BJ64" s="668"/>
      <c r="BK64" s="668" t="s">
        <v>6253</v>
      </c>
      <c r="BL64" s="668" t="s">
        <v>6252</v>
      </c>
      <c r="BM64" s="668"/>
      <c r="BN64" s="671"/>
      <c r="BO64" s="651"/>
      <c r="BP64" s="651" t="s">
        <v>6253</v>
      </c>
      <c r="BQ64" s="651"/>
      <c r="BR64" s="668"/>
      <c r="BS64" s="668" t="s">
        <v>6253</v>
      </c>
      <c r="BT64" s="672"/>
      <c r="BU64" s="668"/>
      <c r="BV64" s="668"/>
      <c r="BW64" s="668"/>
      <c r="BX64" s="672"/>
      <c r="BY64" s="672"/>
      <c r="BZ64" s="672"/>
      <c r="CA64" s="673"/>
      <c r="CB64" s="673"/>
      <c r="CC64" s="673"/>
      <c r="CD64" s="673"/>
      <c r="CE64" s="673"/>
      <c r="CF64" s="673"/>
      <c r="CG64" s="673"/>
      <c r="CH64" s="673"/>
      <c r="CI64" s="673"/>
    </row>
    <row r="65" spans="1:87" s="661" customFormat="1" ht="15" customHeight="1">
      <c r="A65" s="625">
        <v>43057</v>
      </c>
      <c r="B65" s="603"/>
      <c r="C65" s="603"/>
      <c r="D65" s="603"/>
      <c r="E65" s="603"/>
      <c r="F65" s="603"/>
      <c r="G65" s="585"/>
      <c r="H65" s="624" t="s">
        <v>1204</v>
      </c>
      <c r="I65" s="603" t="s">
        <v>2</v>
      </c>
      <c r="J65" s="603" t="s">
        <v>285</v>
      </c>
      <c r="K65" s="603">
        <v>3</v>
      </c>
      <c r="L65" s="708">
        <v>0</v>
      </c>
      <c r="M65" s="562" t="str">
        <f t="shared" si="3"/>
        <v>W</v>
      </c>
      <c r="N65" s="562">
        <f t="shared" si="4"/>
        <v>3</v>
      </c>
      <c r="O65" s="598">
        <f t="shared" si="10"/>
        <v>3</v>
      </c>
      <c r="P65" s="562" t="str">
        <f t="shared" si="5"/>
        <v>O</v>
      </c>
      <c r="Q65" s="586">
        <f t="shared" si="15"/>
        <v>-0.25</v>
      </c>
      <c r="R65" s="635">
        <f t="shared" si="16"/>
        <v>1</v>
      </c>
      <c r="S65" s="600">
        <v>0.25</v>
      </c>
      <c r="T65" s="595">
        <f t="shared" si="8"/>
        <v>2.75</v>
      </c>
      <c r="U65" s="601">
        <v>2.77</v>
      </c>
      <c r="V65" s="595">
        <f t="shared" si="19"/>
        <v>0.22999999999999998</v>
      </c>
      <c r="W65" s="586">
        <f t="shared" si="20"/>
        <v>1.51</v>
      </c>
      <c r="X65" s="586">
        <f t="shared" si="21"/>
        <v>1.26</v>
      </c>
      <c r="Y65" s="599">
        <v>21</v>
      </c>
      <c r="Z65" s="599">
        <v>12</v>
      </c>
      <c r="AA65" s="599">
        <v>7</v>
      </c>
      <c r="AB65" s="599">
        <v>3</v>
      </c>
      <c r="AC65" s="599">
        <v>50</v>
      </c>
      <c r="AD65" s="599">
        <v>50</v>
      </c>
      <c r="AE65" s="599">
        <v>3421</v>
      </c>
      <c r="AF65" s="562"/>
      <c r="AG65" s="562"/>
      <c r="AH65" s="562"/>
      <c r="AJ65" s="758" t="str">
        <f t="array" ref="AJ65">IF($K65="","",IF(SUM(IF(ISNUMBER(VALUE(RIGHT($AM65:$CQ65,1))),VALUE(RIGHT($AM65:$CQ65,1)),0))=$K65,"T","F"))</f>
        <v>T</v>
      </c>
      <c r="AK65" s="583">
        <f t="array" ref="AK65">IF($K65="","",SUM(IF(LEFT($AM65:$CQ65,1)="s",1,0))-SUM(IF(RIGHT(LEFT($AM65:$CQ65,2))="-",1,0)))</f>
        <v>0</v>
      </c>
      <c r="AL65" s="562">
        <f t="array" ref="AL65">IF($K65="","",SUM(IF(LEFT($AM65:$CQ65,1)="X",1,0)))</f>
        <v>11</v>
      </c>
      <c r="AM65" s="668" t="s">
        <v>2213</v>
      </c>
      <c r="AN65" s="668" t="s">
        <v>6378</v>
      </c>
      <c r="AO65" s="671" t="s">
        <v>6379</v>
      </c>
      <c r="AP65" s="668" t="s">
        <v>6378</v>
      </c>
      <c r="AQ65" s="668" t="s">
        <v>2213</v>
      </c>
      <c r="AR65" s="668" t="s">
        <v>2213</v>
      </c>
      <c r="AS65" s="671" t="s">
        <v>6380</v>
      </c>
      <c r="AT65" s="668" t="s">
        <v>6382</v>
      </c>
      <c r="AU65" s="668" t="s">
        <v>6378</v>
      </c>
      <c r="AV65" s="652" t="s">
        <v>6381</v>
      </c>
      <c r="AW65" s="668" t="s">
        <v>6378</v>
      </c>
      <c r="AX65" s="651" t="s">
        <v>6382</v>
      </c>
      <c r="AY65" s="668" t="s">
        <v>6383</v>
      </c>
      <c r="AZ65" s="671">
        <v>1</v>
      </c>
      <c r="BA65" s="668"/>
      <c r="BB65" s="668" t="s">
        <v>6378</v>
      </c>
      <c r="BC65" s="668" t="s">
        <v>6386</v>
      </c>
      <c r="BD65" s="668"/>
      <c r="BE65" s="668"/>
      <c r="BF65" s="668" t="s">
        <v>2213</v>
      </c>
      <c r="BG65" s="668" t="s">
        <v>2213</v>
      </c>
      <c r="BH65" s="671" t="s">
        <v>6381</v>
      </c>
      <c r="BI65" s="668" t="s">
        <v>6386</v>
      </c>
      <c r="BJ65" s="668"/>
      <c r="BK65" s="668" t="s">
        <v>6386</v>
      </c>
      <c r="BL65" s="668" t="s">
        <v>6383</v>
      </c>
      <c r="BM65" s="668"/>
      <c r="BN65" s="671"/>
      <c r="BO65" s="651"/>
      <c r="BP65" s="651" t="s">
        <v>6386</v>
      </c>
      <c r="BQ65" s="651" t="s">
        <v>6384</v>
      </c>
      <c r="BR65" s="668"/>
      <c r="BS65" s="668"/>
      <c r="BT65" s="672"/>
      <c r="BU65" s="671"/>
      <c r="BV65" s="668"/>
      <c r="BW65" s="668"/>
      <c r="BX65" s="672"/>
      <c r="BY65" s="672"/>
      <c r="BZ65" s="672"/>
      <c r="CA65" s="673"/>
      <c r="CB65" s="673"/>
      <c r="CC65" s="673"/>
      <c r="CD65" s="673"/>
      <c r="CE65" s="673"/>
      <c r="CF65" s="673"/>
      <c r="CG65" s="673"/>
      <c r="CH65" s="673"/>
      <c r="CI65" s="673"/>
    </row>
    <row r="66" spans="1:87" s="661" customFormat="1" ht="15" customHeight="1">
      <c r="A66" s="625">
        <v>43065</v>
      </c>
      <c r="B66" s="603"/>
      <c r="C66" s="603"/>
      <c r="D66" s="603"/>
      <c r="E66" s="603"/>
      <c r="F66" s="603"/>
      <c r="G66" s="585"/>
      <c r="H66" s="624" t="s">
        <v>645</v>
      </c>
      <c r="I66" s="603" t="s">
        <v>2</v>
      </c>
      <c r="J66" s="603" t="s">
        <v>285</v>
      </c>
      <c r="K66" s="603">
        <v>2</v>
      </c>
      <c r="L66" s="603">
        <v>2</v>
      </c>
      <c r="M66" s="562" t="str">
        <f t="shared" si="3"/>
        <v>D</v>
      </c>
      <c r="N66" s="562">
        <f t="shared" si="4"/>
        <v>4</v>
      </c>
      <c r="O66" s="598">
        <f t="shared" si="10"/>
        <v>0</v>
      </c>
      <c r="P66" s="562" t="str">
        <f t="shared" si="5"/>
        <v>O</v>
      </c>
      <c r="Q66" s="586">
        <f t="shared" si="15"/>
        <v>0</v>
      </c>
      <c r="R66" s="635">
        <f t="shared" si="16"/>
        <v>0</v>
      </c>
      <c r="S66" s="600">
        <v>-0.08</v>
      </c>
      <c r="T66" s="595">
        <f t="shared" si="8"/>
        <v>0.08</v>
      </c>
      <c r="U66" s="601">
        <v>2.78</v>
      </c>
      <c r="V66" s="595">
        <f t="shared" si="19"/>
        <v>1.2200000000000002</v>
      </c>
      <c r="W66" s="586">
        <f t="shared" si="20"/>
        <v>1.3499999999999999</v>
      </c>
      <c r="X66" s="586">
        <f t="shared" si="21"/>
        <v>1.43</v>
      </c>
      <c r="Y66" s="599">
        <v>26</v>
      </c>
      <c r="Z66" s="599">
        <v>10</v>
      </c>
      <c r="AA66" s="599">
        <v>12</v>
      </c>
      <c r="AB66" s="599">
        <v>1</v>
      </c>
      <c r="AC66" s="599">
        <v>51</v>
      </c>
      <c r="AD66" s="599">
        <v>49</v>
      </c>
      <c r="AE66" s="599">
        <v>3421</v>
      </c>
      <c r="AF66" s="562"/>
      <c r="AG66" s="562"/>
      <c r="AH66" s="562"/>
      <c r="AJ66" s="758" t="str">
        <f t="array" ref="AJ66">IF($K66="","",IF(SUM(IF(ISNUMBER(VALUE(RIGHT($AM66:$CQ66,1))),VALUE(RIGHT($AM66:$CQ66,1)),0))=$K66,"T","F"))</f>
        <v>T</v>
      </c>
      <c r="AK66" s="583">
        <f t="array" ref="AK66">IF($K66="","",SUM(IF(LEFT($AM66:$CQ66,1)="s",1,0))-SUM(IF(RIGHT(LEFT($AM66:$CQ66,2))="-",1,0)))</f>
        <v>0</v>
      </c>
      <c r="AL66" s="562">
        <f t="array" ref="AL66">IF($K66="","",SUM(IF(LEFT($AM66:$CQ66,1)="X",1,0)))</f>
        <v>11</v>
      </c>
      <c r="AM66" s="668" t="s">
        <v>2213</v>
      </c>
      <c r="AN66" s="668" t="s">
        <v>1431</v>
      </c>
      <c r="AO66" s="669" t="s">
        <v>1431</v>
      </c>
      <c r="AP66" s="682" t="s">
        <v>6528</v>
      </c>
      <c r="AQ66" s="668" t="s">
        <v>2213</v>
      </c>
      <c r="AR66" s="668" t="s">
        <v>2213</v>
      </c>
      <c r="AS66" s="668" t="s">
        <v>1431</v>
      </c>
      <c r="AT66" s="668" t="s">
        <v>6522</v>
      </c>
      <c r="AU66" s="668" t="s">
        <v>1431</v>
      </c>
      <c r="AV66" s="668" t="s">
        <v>1431</v>
      </c>
      <c r="AW66" s="671" t="s">
        <v>6529</v>
      </c>
      <c r="AX66" s="668" t="s">
        <v>2137</v>
      </c>
      <c r="AY66" s="668" t="s">
        <v>6523</v>
      </c>
      <c r="AZ66" s="668"/>
      <c r="BA66" s="668"/>
      <c r="BB66" s="668" t="s">
        <v>1431</v>
      </c>
      <c r="BC66" s="668" t="s">
        <v>6525</v>
      </c>
      <c r="BD66" s="668"/>
      <c r="BE66" s="668"/>
      <c r="BF66" s="668" t="s">
        <v>2213</v>
      </c>
      <c r="BG66" s="668" t="s">
        <v>2213</v>
      </c>
      <c r="BH66" s="668" t="s">
        <v>1431</v>
      </c>
      <c r="BI66" s="668"/>
      <c r="BJ66" s="678"/>
      <c r="BK66" s="668"/>
      <c r="BL66" s="668" t="s">
        <v>6524</v>
      </c>
      <c r="BM66" s="668" t="s">
        <v>6526</v>
      </c>
      <c r="BN66" s="668"/>
      <c r="BO66" s="651"/>
      <c r="BP66" s="651" t="s">
        <v>6527</v>
      </c>
      <c r="BQ66" s="651" t="s">
        <v>6525</v>
      </c>
      <c r="BR66" s="668"/>
      <c r="BS66" s="668" t="s">
        <v>6525</v>
      </c>
      <c r="BT66" s="672"/>
      <c r="BU66" s="668"/>
      <c r="BV66" s="668"/>
      <c r="BW66" s="668"/>
      <c r="BX66" s="672"/>
      <c r="BY66" s="672"/>
      <c r="BZ66" s="672"/>
      <c r="CA66" s="673"/>
      <c r="CB66" s="673"/>
      <c r="CC66" s="673"/>
      <c r="CD66" s="673"/>
      <c r="CE66" s="673"/>
      <c r="CF66" s="673"/>
      <c r="CG66" s="673"/>
      <c r="CH66" s="673"/>
      <c r="CI66" s="673"/>
    </row>
    <row r="67" spans="1:87" s="661" customFormat="1" ht="15" customHeight="1">
      <c r="A67" s="625">
        <v>43071</v>
      </c>
      <c r="B67" s="603"/>
      <c r="C67" s="603"/>
      <c r="D67" s="603"/>
      <c r="E67" s="603"/>
      <c r="F67" s="603"/>
      <c r="G67" s="585"/>
      <c r="H67" s="624" t="s">
        <v>267</v>
      </c>
      <c r="I67" s="603" t="s">
        <v>3</v>
      </c>
      <c r="J67" s="603" t="s">
        <v>285</v>
      </c>
      <c r="K67" s="603">
        <v>0</v>
      </c>
      <c r="L67" s="708">
        <v>1</v>
      </c>
      <c r="M67" s="562" t="str">
        <f t="shared" si="3"/>
        <v>L</v>
      </c>
      <c r="N67" s="562">
        <f t="shared" si="4"/>
        <v>1</v>
      </c>
      <c r="O67" s="598">
        <f t="shared" si="10"/>
        <v>-1</v>
      </c>
      <c r="P67" s="562" t="str">
        <f t="shared" si="5"/>
        <v>U</v>
      </c>
      <c r="Q67" s="586">
        <f t="shared" si="15"/>
        <v>0.5</v>
      </c>
      <c r="R67" s="635">
        <f t="shared" si="16"/>
        <v>-1</v>
      </c>
      <c r="S67" s="600">
        <v>-0.45</v>
      </c>
      <c r="T67" s="595">
        <f t="shared" si="8"/>
        <v>-0.55000000000000004</v>
      </c>
      <c r="U67" s="601">
        <v>2.72</v>
      </c>
      <c r="V67" s="595">
        <f t="shared" si="19"/>
        <v>-1.7200000000000002</v>
      </c>
      <c r="W67" s="586">
        <f t="shared" si="20"/>
        <v>1.135</v>
      </c>
      <c r="X67" s="586">
        <f t="shared" si="21"/>
        <v>1.5850000000000002</v>
      </c>
      <c r="Y67" s="599">
        <v>15</v>
      </c>
      <c r="Z67" s="599">
        <v>25</v>
      </c>
      <c r="AA67" s="599">
        <v>4</v>
      </c>
      <c r="AB67" s="599">
        <v>3</v>
      </c>
      <c r="AC67" s="599">
        <v>61</v>
      </c>
      <c r="AD67" s="599">
        <v>39</v>
      </c>
      <c r="AE67" s="599">
        <v>3421</v>
      </c>
      <c r="AF67" s="562"/>
      <c r="AG67" s="562"/>
      <c r="AH67" s="562"/>
      <c r="AJ67" s="758" t="str">
        <f t="array" ref="AJ67">IF($K67="","",IF(SUM(IF(ISNUMBER(VALUE(RIGHT($AM67:$CQ67,1))),VALUE(RIGHT($AM67:$CQ67,1)),0))=$K67,"T","F"))</f>
        <v>T</v>
      </c>
      <c r="AK67" s="583">
        <f t="array" ref="AK67">IF($K67="","",SUM(IF(LEFT($AM67:$CQ67,1)="s",1,0))-SUM(IF(RIGHT(LEFT($AM67:$CQ67,2))="-",1,0)))</f>
        <v>0</v>
      </c>
      <c r="AL67" s="562">
        <f t="array" ref="AL67">IF($K67="","",SUM(IF(LEFT($AM67:$CQ67,1)="X",1,0)))</f>
        <v>11</v>
      </c>
      <c r="AM67" s="668" t="s">
        <v>2472</v>
      </c>
      <c r="AN67" s="668" t="s">
        <v>2474</v>
      </c>
      <c r="AO67" s="668" t="s">
        <v>2474</v>
      </c>
      <c r="AP67" s="668" t="s">
        <v>2474</v>
      </c>
      <c r="AQ67" s="668" t="s">
        <v>126</v>
      </c>
      <c r="AR67" s="668" t="s">
        <v>126</v>
      </c>
      <c r="AS67" s="668" t="s">
        <v>2474</v>
      </c>
      <c r="AT67" s="668" t="s">
        <v>6622</v>
      </c>
      <c r="AU67" s="668" t="s">
        <v>6623</v>
      </c>
      <c r="AV67" s="694" t="s">
        <v>2474</v>
      </c>
      <c r="AW67" s="668" t="s">
        <v>2474</v>
      </c>
      <c r="AX67" s="651" t="s">
        <v>6624</v>
      </c>
      <c r="AY67" s="668" t="s">
        <v>6620</v>
      </c>
      <c r="AZ67" s="668" t="s">
        <v>126</v>
      </c>
      <c r="BA67" s="668" t="s">
        <v>126</v>
      </c>
      <c r="BB67" s="668" t="s">
        <v>2474</v>
      </c>
      <c r="BC67" s="668" t="s">
        <v>126</v>
      </c>
      <c r="BD67" s="668" t="s">
        <v>126</v>
      </c>
      <c r="BE67" s="668" t="s">
        <v>126</v>
      </c>
      <c r="BF67" s="668" t="s">
        <v>126</v>
      </c>
      <c r="BG67" s="668" t="s">
        <v>126</v>
      </c>
      <c r="BH67" s="668" t="s">
        <v>2474</v>
      </c>
      <c r="BI67" s="668" t="s">
        <v>126</v>
      </c>
      <c r="BJ67" s="668" t="s">
        <v>126</v>
      </c>
      <c r="BK67" s="668" t="s">
        <v>126</v>
      </c>
      <c r="BL67" s="668" t="s">
        <v>6620</v>
      </c>
      <c r="BM67" s="668" t="s">
        <v>2472</v>
      </c>
      <c r="BN67" s="668" t="s">
        <v>126</v>
      </c>
      <c r="BO67" s="651" t="s">
        <v>126</v>
      </c>
      <c r="BP67" s="651" t="s">
        <v>2472</v>
      </c>
      <c r="BQ67" s="651" t="s">
        <v>2472</v>
      </c>
      <c r="BR67" s="668"/>
      <c r="BS67" s="668" t="s">
        <v>6620</v>
      </c>
      <c r="BT67" s="672"/>
      <c r="BU67" s="668"/>
      <c r="BV67" s="668"/>
      <c r="BW67" s="668"/>
      <c r="BX67" s="672"/>
      <c r="BY67" s="672"/>
      <c r="BZ67" s="672"/>
      <c r="CA67" s="673"/>
      <c r="CB67" s="673"/>
      <c r="CC67" s="673"/>
      <c r="CD67" s="673"/>
      <c r="CE67" s="673"/>
      <c r="CF67" s="673"/>
      <c r="CG67" s="673"/>
      <c r="CH67" s="673"/>
      <c r="CI67" s="673"/>
    </row>
    <row r="68" spans="1:87" s="661" customFormat="1" ht="15" customHeight="1">
      <c r="A68" s="626"/>
      <c r="B68" s="596"/>
      <c r="C68" s="596"/>
      <c r="D68" s="596"/>
      <c r="E68" s="596"/>
      <c r="F68" s="596"/>
      <c r="G68" s="591" t="str">
        <f>HYPERLINK("#"&amp;"'"&amp;IFERROR(VLOOKUP(H68,helper!$CL$29:$CM$46,2,0),"")&amp;"'!H23",IFERROR(VLOOKUP(H68,helper!$CL$29:$CM$46,2,0),""))</f>
        <v/>
      </c>
      <c r="H68" s="623"/>
      <c r="I68" s="596"/>
      <c r="J68" s="596"/>
      <c r="K68" s="596"/>
      <c r="L68" s="596"/>
      <c r="M68" s="562" t="str">
        <f t="shared" si="3"/>
        <v/>
      </c>
      <c r="N68" s="562" t="str">
        <f t="shared" si="4"/>
        <v/>
      </c>
      <c r="O68" s="598" t="str">
        <f t="shared" si="10"/>
        <v/>
      </c>
      <c r="P68" s="562" t="str">
        <f t="shared" si="5"/>
        <v/>
      </c>
      <c r="Q68" s="586"/>
      <c r="R68" s="635"/>
      <c r="S68" s="587"/>
      <c r="T68" s="595" t="str">
        <f t="shared" si="8"/>
        <v/>
      </c>
      <c r="U68" s="595"/>
      <c r="V68" s="595" t="str">
        <f t="shared" si="19"/>
        <v/>
      </c>
      <c r="W68" s="586" t="str">
        <f t="shared" si="20"/>
        <v/>
      </c>
      <c r="X68" s="586" t="str">
        <f t="shared" si="21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IF($K68="","",IF(SUM(IF(ISNUMBER(VALUE(RIGHT($AM68:$CQ68,1))),VALUE(RIGHT($AM68:$CQ68,1)),0))=$K68,"T","F"))</f>
        <v/>
      </c>
      <c r="AK68" s="583" t="str">
        <f t="array" ref="AK68">IF($K68="","",SUM(IF(LEFT($AM68:$CQ68,1)="s",1,0))-SUM(IF(RIGHT(LEFT($AM68:$CQ68,2))="-",1,0)))</f>
        <v/>
      </c>
      <c r="AL68" s="562" t="str">
        <f t="array" ref="AL68">IF($K68="","",SUM(IF(LEFT($AM68:$CQ68,1)="X",1,0)))</f>
        <v/>
      </c>
      <c r="AM68" s="653"/>
      <c r="AN68" s="668"/>
      <c r="AO68" s="653"/>
      <c r="AP68" s="668"/>
      <c r="AQ68" s="653"/>
      <c r="AR68" s="653"/>
      <c r="AS68" s="653"/>
      <c r="AT68" s="653"/>
      <c r="AU68" s="653"/>
      <c r="AV68" s="651"/>
      <c r="AW68" s="668"/>
      <c r="AX68" s="653"/>
      <c r="AY68" s="653"/>
      <c r="AZ68" s="653"/>
      <c r="BA68" s="668"/>
      <c r="BB68" s="653"/>
      <c r="BC68" s="653"/>
      <c r="BD68" s="653"/>
      <c r="BE68" s="653"/>
      <c r="BF68" s="651"/>
      <c r="BG68" s="653"/>
      <c r="BH68" s="653"/>
      <c r="BI68" s="653"/>
      <c r="BJ68" s="668"/>
      <c r="BK68" s="668"/>
      <c r="BL68" s="668"/>
      <c r="BM68" s="653"/>
      <c r="BN68" s="653"/>
      <c r="BO68" s="651"/>
      <c r="BP68" s="651"/>
      <c r="BQ68" s="651"/>
      <c r="BR68" s="653"/>
      <c r="BS68" s="653"/>
      <c r="BT68" s="672"/>
      <c r="BU68" s="653"/>
      <c r="BV68" s="668"/>
      <c r="BW68" s="653"/>
      <c r="BX68" s="672"/>
      <c r="BY68" s="672"/>
      <c r="BZ68" s="672"/>
      <c r="CA68" s="673"/>
      <c r="CB68" s="673"/>
      <c r="CC68" s="673"/>
      <c r="CD68" s="673"/>
      <c r="CE68" s="673"/>
      <c r="CF68" s="673"/>
      <c r="CG68" s="673"/>
      <c r="CH68" s="673"/>
      <c r="CI68" s="673"/>
    </row>
    <row r="69" spans="1:87" s="661" customFormat="1" ht="15" customHeight="1">
      <c r="A69" s="626"/>
      <c r="B69" s="596"/>
      <c r="C69" s="596"/>
      <c r="D69" s="596"/>
      <c r="E69" s="596"/>
      <c r="F69" s="596"/>
      <c r="G69" s="591"/>
      <c r="H69" s="623"/>
      <c r="I69" s="596"/>
      <c r="J69" s="596"/>
      <c r="K69" s="596"/>
      <c r="L69" s="596"/>
      <c r="M69" s="562" t="str">
        <f t="shared" si="3"/>
        <v/>
      </c>
      <c r="N69" s="562" t="str">
        <f t="shared" si="4"/>
        <v/>
      </c>
      <c r="O69" s="598" t="str">
        <f t="shared" si="10"/>
        <v/>
      </c>
      <c r="P69" s="562" t="str">
        <f t="shared" si="5"/>
        <v/>
      </c>
      <c r="Q69" s="586"/>
      <c r="R69" s="635"/>
      <c r="S69" s="587"/>
      <c r="T69" s="595" t="str">
        <f t="shared" si="8"/>
        <v/>
      </c>
      <c r="U69" s="595"/>
      <c r="V69" s="595" t="str">
        <f t="shared" si="19"/>
        <v/>
      </c>
      <c r="W69" s="586" t="str">
        <f t="shared" si="20"/>
        <v/>
      </c>
      <c r="X69" s="586" t="str">
        <f t="shared" si="21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IF($K69="","",IF(SUM(IF(ISNUMBER(VALUE(RIGHT($AM69:$CQ69,1))),VALUE(RIGHT($AM69:$CQ69,1)),0))=$K69,"T","F"))</f>
        <v/>
      </c>
      <c r="AK69" s="583" t="str">
        <f t="array" ref="AK69">IF($K69="","",SUM(IF(LEFT($AM69:$CQ69,1)="s",1,0))-SUM(IF(RIGHT(LEFT($AM69:$CQ69,2))="-",1,0)))</f>
        <v/>
      </c>
      <c r="AL69" s="562" t="str">
        <f t="array" ref="AL69">IF($K69="","",SUM(IF(LEFT($AM69:$CQ69,1)="X",1,0)))</f>
        <v/>
      </c>
      <c r="AM69" s="668"/>
      <c r="AN69" s="668"/>
      <c r="AO69" s="668"/>
      <c r="AP69" s="668"/>
      <c r="AQ69" s="668"/>
      <c r="AR69" s="668"/>
      <c r="AS69" s="668"/>
      <c r="AT69" s="668"/>
      <c r="AU69" s="668"/>
      <c r="AV69" s="651"/>
      <c r="AW69" s="668"/>
      <c r="AX69" s="668"/>
      <c r="AY69" s="668"/>
      <c r="AZ69" s="668"/>
      <c r="BA69" s="668"/>
      <c r="BB69" s="668"/>
      <c r="BC69" s="668"/>
      <c r="BD69" s="668"/>
      <c r="BE69" s="668"/>
      <c r="BF69" s="651"/>
      <c r="BG69" s="668"/>
      <c r="BH69" s="668"/>
      <c r="BI69" s="668"/>
      <c r="BJ69" s="668"/>
      <c r="BK69" s="668"/>
      <c r="BL69" s="668"/>
      <c r="BM69" s="668"/>
      <c r="BN69" s="668"/>
      <c r="BO69" s="651"/>
      <c r="BP69" s="651"/>
      <c r="BQ69" s="651"/>
      <c r="BR69" s="668"/>
      <c r="BS69" s="668"/>
      <c r="BT69" s="672"/>
      <c r="BU69" s="668"/>
      <c r="BV69" s="668"/>
      <c r="BW69" s="668"/>
      <c r="BX69" s="672"/>
      <c r="BY69" s="672"/>
      <c r="BZ69" s="672"/>
      <c r="CA69" s="673"/>
      <c r="CB69" s="673"/>
      <c r="CC69" s="673"/>
      <c r="CD69" s="673"/>
      <c r="CE69" s="673"/>
      <c r="CF69" s="673"/>
      <c r="CG69" s="673"/>
      <c r="CH69" s="673"/>
      <c r="CI69" s="673"/>
    </row>
    <row r="70" spans="1:87" s="661" customFormat="1" ht="15" customHeight="1">
      <c r="A70" s="625"/>
      <c r="B70" s="603"/>
      <c r="C70" s="603" t="s">
        <v>1201</v>
      </c>
      <c r="D70" s="603" t="s">
        <v>2</v>
      </c>
      <c r="E70" s="603" t="s">
        <v>285</v>
      </c>
      <c r="F70" s="603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3"/>
        <v/>
      </c>
      <c r="N70" s="562" t="str">
        <f t="shared" si="4"/>
        <v/>
      </c>
      <c r="O70" s="598" t="str">
        <f t="shared" si="10"/>
        <v/>
      </c>
      <c r="P70" s="562" t="str">
        <f t="shared" si="5"/>
        <v/>
      </c>
      <c r="Q70" s="586" t="str">
        <f t="shared" ref="Q70:Q80" si="38">IF(S70="","",IF(SIGN(S70)&lt;&gt;1,VLOOKUP(ABS(S70),SUP_HDC,3,TRUE),-VLOOKUP(ABS(S70),SUP_HDC,3,TRUE)))</f>
        <v/>
      </c>
      <c r="R70" s="635" t="str">
        <f t="shared" ref="R70:R79" si="39">IF(Q70="","",IF((K70-L70+Q70)&gt;=0.5,1,IF((K70-L70+Q70)=0.25,0.5,IF((K70-L70+Q70)&lt;=-0.5,-1,IF((K70-L70+Q70)=-0.25,-0.5,0)))))</f>
        <v/>
      </c>
      <c r="S70" s="587"/>
      <c r="T70" s="595" t="str">
        <f t="shared" si="8"/>
        <v/>
      </c>
      <c r="U70" s="595"/>
      <c r="V70" s="595" t="str">
        <f t="shared" si="19"/>
        <v/>
      </c>
      <c r="W70" s="586" t="str">
        <f t="shared" si="20"/>
        <v/>
      </c>
      <c r="X70" s="586" t="str">
        <f t="shared" si="21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IF($K70="","",IF(SUM(IF(ISNUMBER(VALUE(RIGHT($AM70:$CQ70,1))),VALUE(RIGHT($AM70:$CQ70,1)),0))=$K70,"T","F"))</f>
        <v/>
      </c>
      <c r="AK70" s="583" t="str">
        <f t="array" ref="AK70">IF($K70="","",SUM(IF(LEFT($AM70:$CQ70,1)="s",1,0))-SUM(IF(RIGHT(LEFT($AM70:$CQ70,2))="-",1,0)))</f>
        <v/>
      </c>
      <c r="AL70" s="562" t="str">
        <f t="array" ref="AL70">IF($K70="","",SUM(IF(LEFT($AM70:$CQ70,1)="X",1,0)))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71"/>
      <c r="AV70" s="652"/>
      <c r="AW70" s="668"/>
      <c r="AX70" s="651"/>
      <c r="AY70" s="668"/>
      <c r="AZ70" s="668"/>
      <c r="BA70" s="668"/>
      <c r="BB70" s="668"/>
      <c r="BC70" s="668"/>
      <c r="BD70" s="668"/>
      <c r="BE70" s="668"/>
      <c r="BF70" s="652"/>
      <c r="BG70" s="668"/>
      <c r="BH70" s="668"/>
      <c r="BI70" s="668"/>
      <c r="BJ70" s="668"/>
      <c r="BK70" s="668"/>
      <c r="BL70" s="668"/>
      <c r="BM70" s="668"/>
      <c r="BN70" s="668"/>
      <c r="BO70" s="652"/>
      <c r="BP70" s="652"/>
      <c r="BQ70" s="652"/>
      <c r="BR70" s="668"/>
      <c r="BS70" s="668"/>
      <c r="BT70" s="672"/>
      <c r="BU70" s="668"/>
      <c r="BV70" s="668"/>
      <c r="BW70" s="668"/>
      <c r="BX70" s="672"/>
      <c r="BY70" s="672"/>
      <c r="BZ70" s="672"/>
      <c r="CA70" s="673"/>
      <c r="CB70" s="673"/>
      <c r="CC70" s="673"/>
      <c r="CD70" s="673"/>
      <c r="CE70" s="673"/>
      <c r="CF70" s="673"/>
      <c r="CG70" s="673"/>
      <c r="CH70" s="673"/>
      <c r="CI70" s="673"/>
    </row>
    <row r="71" spans="1:87" s="661" customFormat="1" ht="15" customHeight="1">
      <c r="A71" s="625"/>
      <c r="B71" s="603"/>
      <c r="C71" s="603" t="s">
        <v>258</v>
      </c>
      <c r="D71" s="603" t="s">
        <v>3</v>
      </c>
      <c r="E71" s="603" t="s">
        <v>285</v>
      </c>
      <c r="F71" s="603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3"/>
        <v/>
      </c>
      <c r="N71" s="562" t="str">
        <f t="shared" si="4"/>
        <v/>
      </c>
      <c r="O71" s="598" t="str">
        <f t="shared" si="10"/>
        <v/>
      </c>
      <c r="P71" s="562" t="str">
        <f t="shared" si="5"/>
        <v/>
      </c>
      <c r="Q71" s="586" t="str">
        <f t="shared" si="38"/>
        <v/>
      </c>
      <c r="R71" s="635" t="str">
        <f t="shared" si="39"/>
        <v/>
      </c>
      <c r="S71" s="587"/>
      <c r="T71" s="595" t="str">
        <f t="shared" si="8"/>
        <v/>
      </c>
      <c r="U71" s="595"/>
      <c r="V71" s="595" t="str">
        <f t="shared" si="19"/>
        <v/>
      </c>
      <c r="W71" s="586" t="str">
        <f t="shared" si="20"/>
        <v/>
      </c>
      <c r="X71" s="586" t="str">
        <f t="shared" si="21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IF($K71="","",IF(SUM(IF(ISNUMBER(VALUE(RIGHT($AM71:$CQ71,1))),VALUE(RIGHT($AM71:$CQ71,1)),0))=$K71,"T","F"))</f>
        <v/>
      </c>
      <c r="AK71" s="583" t="str">
        <f t="array" ref="AK71">IF($K71="","",SUM(IF(LEFT($AM71:$CQ71,1)="s",1,0))-SUM(IF(RIGHT(LEFT($AM71:$CQ71,2))="-",1,0)))</f>
        <v/>
      </c>
      <c r="AL71" s="562" t="str">
        <f t="array" ref="AL71">IF($K71="","",SUM(IF(LEFT($AM71:$CQ71,1)="X",1,0)))</f>
        <v/>
      </c>
      <c r="AM71" s="668"/>
      <c r="AN71" s="668"/>
      <c r="AO71" s="668"/>
      <c r="AP71" s="668"/>
      <c r="AQ71" s="668"/>
      <c r="AR71" s="679"/>
      <c r="AS71" s="668"/>
      <c r="AT71" s="668"/>
      <c r="AU71" s="668"/>
      <c r="AV71" s="651"/>
      <c r="AW71" s="671"/>
      <c r="AX71" s="651"/>
      <c r="AY71" s="668"/>
      <c r="AZ71" s="668"/>
      <c r="BA71" s="671"/>
      <c r="BB71" s="668"/>
      <c r="BC71" s="668"/>
      <c r="BD71" s="668"/>
      <c r="BE71" s="668"/>
      <c r="BF71" s="651"/>
      <c r="BG71" s="668"/>
      <c r="BH71" s="668"/>
      <c r="BI71" s="668"/>
      <c r="BJ71" s="668"/>
      <c r="BK71" s="668"/>
      <c r="BL71" s="668"/>
      <c r="BM71" s="668"/>
      <c r="BN71" s="668"/>
      <c r="BO71" s="651"/>
      <c r="BP71" s="651"/>
      <c r="BQ71" s="651"/>
      <c r="BR71" s="668"/>
      <c r="BS71" s="668"/>
      <c r="BT71" s="672"/>
      <c r="BU71" s="668"/>
      <c r="BV71" s="668"/>
      <c r="BW71" s="668"/>
      <c r="BX71" s="672"/>
      <c r="BY71" s="672"/>
      <c r="BZ71" s="672"/>
      <c r="CA71" s="673"/>
      <c r="CB71" s="673"/>
      <c r="CC71" s="673"/>
      <c r="CD71" s="673"/>
      <c r="CE71" s="673"/>
      <c r="CF71" s="673"/>
      <c r="CG71" s="673"/>
      <c r="CH71" s="673"/>
      <c r="CI71" s="673"/>
    </row>
    <row r="72" spans="1:87" s="661" customFormat="1" ht="15" customHeight="1">
      <c r="A72" s="625"/>
      <c r="B72" s="603"/>
      <c r="C72" s="603" t="s">
        <v>263</v>
      </c>
      <c r="D72" s="603" t="s">
        <v>2</v>
      </c>
      <c r="E72" s="603" t="s">
        <v>285</v>
      </c>
      <c r="F72" s="603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62" t="str">
        <f t="shared" si="3"/>
        <v/>
      </c>
      <c r="N72" s="562" t="str">
        <f t="shared" si="4"/>
        <v/>
      </c>
      <c r="O72" s="598" t="str">
        <f t="shared" si="10"/>
        <v/>
      </c>
      <c r="P72" s="562" t="str">
        <f t="shared" si="5"/>
        <v/>
      </c>
      <c r="Q72" s="586" t="str">
        <f t="shared" si="38"/>
        <v/>
      </c>
      <c r="R72" s="635" t="str">
        <f t="shared" si="39"/>
        <v/>
      </c>
      <c r="S72" s="587"/>
      <c r="T72" s="595" t="str">
        <f t="shared" si="8"/>
        <v/>
      </c>
      <c r="U72" s="595"/>
      <c r="V72" s="595" t="str">
        <f t="shared" si="19"/>
        <v/>
      </c>
      <c r="W72" s="586" t="str">
        <f t="shared" si="20"/>
        <v/>
      </c>
      <c r="X72" s="586" t="str">
        <f t="shared" si="21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IF($K72="","",IF(SUM(IF(ISNUMBER(VALUE(RIGHT($AM72:$CQ72,1))),VALUE(RIGHT($AM72:$CQ72,1)),0))=$K72,"T","F"))</f>
        <v/>
      </c>
      <c r="AK72" s="583" t="str">
        <f t="array" ref="AK72">IF($K72="","",SUM(IF(LEFT($AM72:$CQ72,1)="s",1,0))-SUM(IF(RIGHT(LEFT($AM72:$CQ72,2))="-",1,0)))</f>
        <v/>
      </c>
      <c r="AL72" s="562" t="str">
        <f t="array" ref="AL72">IF($K72="","",SUM(IF(LEFT($AM72:$CQ72,1)="X",1,0)))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68"/>
      <c r="AV72" s="651"/>
      <c r="AW72" s="668"/>
      <c r="AX72" s="651"/>
      <c r="AY72" s="668"/>
      <c r="AZ72" s="668"/>
      <c r="BA72" s="668"/>
      <c r="BB72" s="668"/>
      <c r="BC72" s="668"/>
      <c r="BD72" s="668"/>
      <c r="BE72" s="668"/>
      <c r="BF72" s="651"/>
      <c r="BG72" s="668"/>
      <c r="BH72" s="668"/>
      <c r="BI72" s="668"/>
      <c r="BJ72" s="668"/>
      <c r="BK72" s="668"/>
      <c r="BL72" s="668"/>
      <c r="BM72" s="668"/>
      <c r="BN72" s="668"/>
      <c r="BO72" s="651"/>
      <c r="BP72" s="651"/>
      <c r="BQ72" s="651"/>
      <c r="BR72" s="668"/>
      <c r="BS72" s="668"/>
      <c r="BT72" s="672"/>
      <c r="BU72" s="668"/>
      <c r="BV72" s="668"/>
      <c r="BW72" s="668"/>
      <c r="BX72" s="672"/>
      <c r="BY72" s="672"/>
      <c r="BZ72" s="672"/>
      <c r="CA72" s="673"/>
      <c r="CB72" s="673"/>
      <c r="CC72" s="673"/>
      <c r="CD72" s="673"/>
      <c r="CE72" s="673"/>
      <c r="CF72" s="673"/>
      <c r="CG72" s="673"/>
      <c r="CH72" s="673"/>
      <c r="CI72" s="673"/>
    </row>
    <row r="73" spans="1:87" s="661" customFormat="1" ht="15" customHeight="1">
      <c r="A73" s="625"/>
      <c r="B73" s="603"/>
      <c r="C73" s="603" t="s">
        <v>256</v>
      </c>
      <c r="D73" s="603" t="s">
        <v>3</v>
      </c>
      <c r="E73" s="603" t="s">
        <v>285</v>
      </c>
      <c r="F73" s="603"/>
      <c r="G73" s="585" t="str">
        <f>HYPERLINK("#"&amp;"'"&amp;IFERROR(VLOOKUP(H73,helper!$CL$29:$CM$46,2,0),"")&amp;"'!H23",IFERROR(VLOOKUP(H73,helper!$CL$29:$CM$46,2,0),""))</f>
        <v/>
      </c>
      <c r="H73" s="624"/>
      <c r="I73" s="603"/>
      <c r="J73" s="603"/>
      <c r="K73" s="603"/>
      <c r="L73" s="603"/>
      <c r="M73" s="562" t="str">
        <f t="shared" si="3"/>
        <v/>
      </c>
      <c r="N73" s="562" t="str">
        <f t="shared" si="4"/>
        <v/>
      </c>
      <c r="O73" s="598" t="str">
        <f t="shared" si="10"/>
        <v/>
      </c>
      <c r="P73" s="562" t="str">
        <f t="shared" si="5"/>
        <v/>
      </c>
      <c r="Q73" s="586" t="str">
        <f t="shared" si="38"/>
        <v/>
      </c>
      <c r="R73" s="635" t="str">
        <f t="shared" si="39"/>
        <v/>
      </c>
      <c r="S73" s="587"/>
      <c r="T73" s="595" t="str">
        <f t="shared" si="8"/>
        <v/>
      </c>
      <c r="U73" s="595"/>
      <c r="V73" s="595" t="str">
        <f t="shared" si="19"/>
        <v/>
      </c>
      <c r="W73" s="586" t="str">
        <f t="shared" si="20"/>
        <v/>
      </c>
      <c r="X73" s="586" t="str">
        <f t="shared" si="21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IF($K73="","",IF(SUM(IF(ISNUMBER(VALUE(RIGHT($AM73:$CQ73,1))),VALUE(RIGHT($AM73:$CQ73,1)),0))=$K73,"T","F"))</f>
        <v/>
      </c>
      <c r="AK73" s="583" t="str">
        <f t="array" ref="AK73">IF($K73="","",SUM(IF(LEFT($AM73:$CQ73,1)="s",1,0))-SUM(IF(RIGHT(LEFT($AM73:$CQ73,2))="-",1,0)))</f>
        <v/>
      </c>
      <c r="AL73" s="562" t="str">
        <f t="array" ref="AL73">IF($K73="","",SUM(IF(LEFT($AM73:$CQ73,1)="X",1,0)))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51"/>
      <c r="AW73" s="671"/>
      <c r="AX73" s="651"/>
      <c r="AY73" s="668"/>
      <c r="AZ73" s="668"/>
      <c r="BA73" s="671"/>
      <c r="BB73" s="668"/>
      <c r="BC73" s="668"/>
      <c r="BD73" s="668"/>
      <c r="BE73" s="668"/>
      <c r="BF73" s="651"/>
      <c r="BG73" s="668"/>
      <c r="BH73" s="668"/>
      <c r="BI73" s="668"/>
      <c r="BJ73" s="668"/>
      <c r="BK73" s="668"/>
      <c r="BL73" s="668"/>
      <c r="BM73" s="668"/>
      <c r="BN73" s="668"/>
      <c r="BO73" s="651"/>
      <c r="BP73" s="651"/>
      <c r="BQ73" s="651"/>
      <c r="BR73" s="668"/>
      <c r="BS73" s="668"/>
      <c r="BT73" s="672"/>
      <c r="BU73" s="668"/>
      <c r="BV73" s="668"/>
      <c r="BW73" s="668"/>
      <c r="BX73" s="672"/>
      <c r="BY73" s="672"/>
      <c r="BZ73" s="672"/>
      <c r="CA73" s="673"/>
      <c r="CB73" s="673"/>
      <c r="CC73" s="673"/>
      <c r="CD73" s="673"/>
      <c r="CE73" s="673"/>
      <c r="CF73" s="673"/>
      <c r="CG73" s="673"/>
      <c r="CH73" s="673"/>
      <c r="CI73" s="673"/>
    </row>
    <row r="74" spans="1:87" s="661" customFormat="1" ht="15" customHeight="1">
      <c r="A74" s="625"/>
      <c r="B74" s="603"/>
      <c r="C74" s="603"/>
      <c r="D74" s="603"/>
      <c r="E74" s="603"/>
      <c r="F74" s="603"/>
      <c r="G74" s="591"/>
      <c r="H74" s="624"/>
      <c r="I74" s="603"/>
      <c r="J74" s="603"/>
      <c r="K74" s="603"/>
      <c r="L74" s="603"/>
      <c r="M74" s="562" t="str">
        <f t="shared" ref="M74:M79" si="40">IF(K74="","",IF(K74&gt;L74,"W",IF(K74=L74,"D",IF(K74&lt;L74,"L"))))</f>
        <v/>
      </c>
      <c r="N74" s="562" t="str">
        <f t="shared" ref="N74:N79" si="41">IF(K74="","",K74+L74)</f>
        <v/>
      </c>
      <c r="O74" s="598" t="str">
        <f t="shared" si="10"/>
        <v/>
      </c>
      <c r="P74" s="562" t="str">
        <f t="shared" ref="P74:P79" si="42">IF($K74="","",IF($N74&gt;P$19,"O",IF($N74&lt;P$19,"U",IF($N74=P$19,"-"))))</f>
        <v/>
      </c>
      <c r="Q74" s="586" t="str">
        <f t="shared" si="38"/>
        <v/>
      </c>
      <c r="R74" s="635" t="str">
        <f t="shared" si="39"/>
        <v/>
      </c>
      <c r="S74" s="587"/>
      <c r="T74" s="595" t="str">
        <f t="shared" ref="T74:T79" si="43">IF(ISBLANK(S74),"",K74-L74-S74)</f>
        <v/>
      </c>
      <c r="U74" s="595"/>
      <c r="V74" s="595" t="str">
        <f t="shared" ref="V74:V79" si="44">IF(ISBLANK(U74),"",K74+L74-U74)</f>
        <v/>
      </c>
      <c r="W74" s="586" t="str">
        <f t="shared" ref="W74:W80" si="45">IF(S74="","",(S74+U74)/2)</f>
        <v/>
      </c>
      <c r="X74" s="586" t="str">
        <f t="shared" ref="X74:X80" si="46">IF(W74="","",U74-W74)</f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IF($K74="","",IF(SUM(IF(ISNUMBER(VALUE(RIGHT($AM74:$CQ74,1))),VALUE(RIGHT($AM74:$CQ74,1)),0))=$K74,"T","F"))</f>
        <v/>
      </c>
      <c r="AK74" s="583" t="str">
        <f t="array" ref="AK74">IF($K74="","",SUM(IF(LEFT($AM74:$CQ74,1)="s",1,0))-SUM(IF(RIGHT(LEFT($AM74:$CQ74,2))="-",1,0)))</f>
        <v/>
      </c>
      <c r="AL74" s="562" t="str">
        <f t="array" ref="AL74">IF($K74="","",SUM(IF(LEFT($AM74:$CQ74,1)="X",1,0)))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54"/>
      <c r="AW74" s="668"/>
      <c r="AX74" s="654"/>
      <c r="AY74" s="668"/>
      <c r="AZ74" s="668"/>
      <c r="BA74" s="668"/>
      <c r="BB74" s="668"/>
      <c r="BC74" s="668"/>
      <c r="BD74" s="668"/>
      <c r="BE74" s="668"/>
      <c r="BF74" s="654"/>
      <c r="BG74" s="668"/>
      <c r="BH74" s="668"/>
      <c r="BI74" s="668"/>
      <c r="BJ74" s="668"/>
      <c r="BK74" s="668"/>
      <c r="BL74" s="668"/>
      <c r="BM74" s="668"/>
      <c r="BN74" s="668"/>
      <c r="BO74" s="654"/>
      <c r="BP74" s="654"/>
      <c r="BQ74" s="654"/>
      <c r="BR74" s="668"/>
      <c r="BS74" s="668"/>
      <c r="BT74" s="672"/>
      <c r="BU74" s="668"/>
      <c r="BV74" s="668"/>
      <c r="BW74" s="668"/>
      <c r="BX74" s="672"/>
      <c r="BY74" s="672"/>
      <c r="BZ74" s="672"/>
      <c r="CA74" s="673"/>
      <c r="CB74" s="673"/>
      <c r="CC74" s="673"/>
      <c r="CD74" s="673"/>
      <c r="CE74" s="673"/>
      <c r="CF74" s="673"/>
      <c r="CG74" s="673"/>
      <c r="CH74" s="673"/>
      <c r="CI74" s="673"/>
    </row>
    <row r="75" spans="1:87" s="661" customFormat="1" ht="15" customHeight="1">
      <c r="A75" s="625"/>
      <c r="B75" s="603"/>
      <c r="C75" s="603"/>
      <c r="D75" s="603"/>
      <c r="E75" s="603"/>
      <c r="F75" s="603"/>
      <c r="G75" s="591"/>
      <c r="H75" s="624"/>
      <c r="I75" s="603"/>
      <c r="J75" s="603"/>
      <c r="K75" s="603"/>
      <c r="L75" s="603"/>
      <c r="M75" s="562" t="str">
        <f t="shared" si="40"/>
        <v/>
      </c>
      <c r="N75" s="562" t="str">
        <f t="shared" si="41"/>
        <v/>
      </c>
      <c r="O75" s="598" t="str">
        <f t="shared" si="10"/>
        <v/>
      </c>
      <c r="P75" s="562" t="str">
        <f t="shared" si="42"/>
        <v/>
      </c>
      <c r="Q75" s="586" t="str">
        <f t="shared" si="38"/>
        <v/>
      </c>
      <c r="R75" s="635" t="str">
        <f t="shared" si="39"/>
        <v/>
      </c>
      <c r="S75" s="587"/>
      <c r="T75" s="595" t="str">
        <f t="shared" si="43"/>
        <v/>
      </c>
      <c r="U75" s="595"/>
      <c r="V75" s="595" t="str">
        <f t="shared" si="44"/>
        <v/>
      </c>
      <c r="W75" s="586" t="str">
        <f t="shared" si="45"/>
        <v/>
      </c>
      <c r="X75" s="586" t="str">
        <f t="shared" si="46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IF($K75="","",IF(SUM(IF(ISNUMBER(VALUE(RIGHT($AM75:$CQ75,1))),VALUE(RIGHT($AM75:$CQ75,1)),0))=$K75,"T","F"))</f>
        <v/>
      </c>
      <c r="AK75" s="583" t="str">
        <f t="array" ref="AK75">IF($K75="","",SUM(IF(LEFT($AM75:$CQ75,1)="s",1,0))-SUM(IF(RIGHT(LEFT($AM75:$CQ75,2))="-",1,0)))</f>
        <v/>
      </c>
      <c r="AL75" s="562" t="str">
        <f t="array" ref="AL75">IF($K75="","",SUM(IF(LEFT($AM75:$CQ75,1)="X",1,0)))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54"/>
      <c r="AW75" s="668"/>
      <c r="AX75" s="654"/>
      <c r="AY75" s="668"/>
      <c r="AZ75" s="668"/>
      <c r="BA75" s="668"/>
      <c r="BB75" s="668"/>
      <c r="BC75" s="668"/>
      <c r="BD75" s="668"/>
      <c r="BE75" s="668"/>
      <c r="BF75" s="654"/>
      <c r="BG75" s="668"/>
      <c r="BH75" s="668"/>
      <c r="BI75" s="668"/>
      <c r="BJ75" s="668"/>
      <c r="BK75" s="668"/>
      <c r="BL75" s="668"/>
      <c r="BM75" s="668"/>
      <c r="BN75" s="668"/>
      <c r="BO75" s="654"/>
      <c r="BP75" s="654"/>
      <c r="BQ75" s="654"/>
      <c r="BR75" s="668"/>
      <c r="BS75" s="668"/>
      <c r="BT75" s="672"/>
      <c r="BU75" s="668"/>
      <c r="BV75" s="668"/>
      <c r="BW75" s="668"/>
      <c r="BX75" s="672"/>
      <c r="BY75" s="672"/>
      <c r="BZ75" s="672"/>
      <c r="CA75" s="673"/>
      <c r="CB75" s="673"/>
      <c r="CC75" s="673"/>
      <c r="CD75" s="673"/>
      <c r="CE75" s="673"/>
      <c r="CF75" s="673"/>
      <c r="CG75" s="673"/>
      <c r="CH75" s="673"/>
      <c r="CI75" s="673"/>
    </row>
    <row r="76" spans="1:87" s="661" customFormat="1" ht="15" customHeight="1">
      <c r="A76" s="626"/>
      <c r="B76" s="596"/>
      <c r="C76" s="596"/>
      <c r="D76" s="596"/>
      <c r="E76" s="596"/>
      <c r="F76" s="596"/>
      <c r="G76" s="591"/>
      <c r="H76" s="623"/>
      <c r="I76" s="596"/>
      <c r="J76" s="596"/>
      <c r="K76" s="596"/>
      <c r="L76" s="596"/>
      <c r="M76" s="562" t="str">
        <f t="shared" si="40"/>
        <v/>
      </c>
      <c r="N76" s="562" t="str">
        <f t="shared" si="41"/>
        <v/>
      </c>
      <c r="O76" s="598" t="str">
        <f t="shared" si="10"/>
        <v/>
      </c>
      <c r="P76" s="562" t="str">
        <f t="shared" si="42"/>
        <v/>
      </c>
      <c r="Q76" s="586" t="str">
        <f t="shared" si="38"/>
        <v/>
      </c>
      <c r="R76" s="635" t="str">
        <f t="shared" si="39"/>
        <v/>
      </c>
      <c r="S76" s="587"/>
      <c r="T76" s="595" t="str">
        <f t="shared" si="43"/>
        <v/>
      </c>
      <c r="U76" s="595"/>
      <c r="V76" s="595" t="str">
        <f t="shared" si="44"/>
        <v/>
      </c>
      <c r="W76" s="586" t="str">
        <f t="shared" si="45"/>
        <v/>
      </c>
      <c r="X76" s="586" t="str">
        <f t="shared" si="46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IF($K76="","",IF(SUM(IF(ISNUMBER(VALUE(RIGHT($AM76:$CQ76,1))),VALUE(RIGHT($AM76:$CQ76,1)),0))=$K76,"T","F"))</f>
        <v/>
      </c>
      <c r="AK76" s="583" t="str">
        <f t="array" ref="AK76">IF($K76="","",SUM(IF(LEFT($AM76:$CQ76,1)="s",1,0))-SUM(IF(RIGHT(LEFT($AM76:$CQ76,2))="-",1,0)))</f>
        <v/>
      </c>
      <c r="AL76" s="562" t="str">
        <f t="array" ref="AL76">IF($K76="","",SUM(IF(LEFT($AM76:$CQ76,1)="X",1,0)))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54"/>
      <c r="AW76" s="668"/>
      <c r="AX76" s="654"/>
      <c r="AY76" s="668"/>
      <c r="AZ76" s="668"/>
      <c r="BA76" s="668"/>
      <c r="BB76" s="668"/>
      <c r="BC76" s="668"/>
      <c r="BD76" s="668"/>
      <c r="BE76" s="668"/>
      <c r="BF76" s="654"/>
      <c r="BG76" s="668"/>
      <c r="BH76" s="668"/>
      <c r="BI76" s="668"/>
      <c r="BJ76" s="668"/>
      <c r="BK76" s="668"/>
      <c r="BL76" s="668"/>
      <c r="BM76" s="668"/>
      <c r="BN76" s="668"/>
      <c r="BO76" s="654"/>
      <c r="BP76" s="654"/>
      <c r="BQ76" s="654"/>
      <c r="BR76" s="668"/>
      <c r="BS76" s="668"/>
      <c r="BT76" s="672"/>
      <c r="BU76" s="668"/>
      <c r="BV76" s="668"/>
      <c r="BW76" s="668"/>
      <c r="BX76" s="672"/>
      <c r="BY76" s="672"/>
      <c r="BZ76" s="672"/>
      <c r="CA76" s="673"/>
      <c r="CB76" s="673"/>
      <c r="CC76" s="673"/>
      <c r="CD76" s="673"/>
      <c r="CE76" s="673"/>
      <c r="CF76" s="673"/>
      <c r="CG76" s="673"/>
      <c r="CH76" s="673"/>
      <c r="CI76" s="673"/>
    </row>
    <row r="77" spans="1:87" s="661" customFormat="1" ht="15" customHeight="1">
      <c r="A77" s="625"/>
      <c r="B77" s="603"/>
      <c r="C77" s="603"/>
      <c r="D77" s="603"/>
      <c r="E77" s="603"/>
      <c r="F77" s="603"/>
      <c r="G77" s="591"/>
      <c r="H77" s="624"/>
      <c r="I77" s="603"/>
      <c r="J77" s="603"/>
      <c r="K77" s="603"/>
      <c r="L77" s="603"/>
      <c r="M77" s="562" t="str">
        <f t="shared" si="40"/>
        <v/>
      </c>
      <c r="N77" s="562" t="str">
        <f t="shared" si="41"/>
        <v/>
      </c>
      <c r="O77" s="598" t="str">
        <f t="shared" si="10"/>
        <v/>
      </c>
      <c r="P77" s="562" t="str">
        <f t="shared" si="42"/>
        <v/>
      </c>
      <c r="Q77" s="586" t="str">
        <f t="shared" si="38"/>
        <v/>
      </c>
      <c r="R77" s="635" t="str">
        <f t="shared" si="39"/>
        <v/>
      </c>
      <c r="S77" s="587"/>
      <c r="T77" s="595" t="str">
        <f t="shared" si="43"/>
        <v/>
      </c>
      <c r="U77" s="595"/>
      <c r="V77" s="595" t="str">
        <f t="shared" si="44"/>
        <v/>
      </c>
      <c r="W77" s="586" t="str">
        <f t="shared" si="45"/>
        <v/>
      </c>
      <c r="X77" s="586" t="str">
        <f t="shared" si="46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IF($K77="","",IF(SUM(IF(ISNUMBER(VALUE(RIGHT($AM77:$CQ77,1))),VALUE(RIGHT($AM77:$CQ77,1)),0))=$K77,"T","F"))</f>
        <v/>
      </c>
      <c r="AK77" s="583" t="str">
        <f t="array" ref="AK77">IF($K77="","",SUM(IF(LEFT($AM77:$CQ77,1)="s",1,0))-SUM(IF(RIGHT(LEFT($AM77:$CQ77,2))="-",1,0)))</f>
        <v/>
      </c>
      <c r="AL77" s="562" t="str">
        <f t="array" ref="AL77">IF($K77="","",SUM(IF(LEFT($AM77:$CQ77,1)="X",1,0)))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54"/>
      <c r="AW77" s="668"/>
      <c r="AX77" s="654"/>
      <c r="AY77" s="668"/>
      <c r="AZ77" s="668"/>
      <c r="BA77" s="668"/>
      <c r="BB77" s="668"/>
      <c r="BC77" s="668"/>
      <c r="BD77" s="668"/>
      <c r="BE77" s="668"/>
      <c r="BF77" s="654"/>
      <c r="BG77" s="668"/>
      <c r="BH77" s="668"/>
      <c r="BI77" s="668"/>
      <c r="BJ77" s="668"/>
      <c r="BK77" s="668"/>
      <c r="BL77" s="668"/>
      <c r="BM77" s="668"/>
      <c r="BN77" s="668"/>
      <c r="BO77" s="654"/>
      <c r="BP77" s="654"/>
      <c r="BQ77" s="654"/>
      <c r="BR77" s="668"/>
      <c r="BS77" s="668"/>
      <c r="BT77" s="672"/>
      <c r="BU77" s="668"/>
      <c r="BV77" s="668"/>
      <c r="BW77" s="668"/>
      <c r="BX77" s="672"/>
      <c r="BY77" s="672"/>
      <c r="BZ77" s="672"/>
      <c r="CA77" s="673"/>
      <c r="CB77" s="673"/>
      <c r="CC77" s="673"/>
      <c r="CD77" s="673"/>
      <c r="CE77" s="673"/>
      <c r="CF77" s="673"/>
      <c r="CG77" s="673"/>
      <c r="CH77" s="673"/>
      <c r="CI77" s="673"/>
    </row>
    <row r="78" spans="1:87" s="661" customFormat="1" ht="15" customHeight="1">
      <c r="A78" s="625"/>
      <c r="B78" s="603"/>
      <c r="C78" s="603"/>
      <c r="D78" s="603"/>
      <c r="E78" s="603"/>
      <c r="F78" s="603"/>
      <c r="G78" s="591"/>
      <c r="H78" s="624"/>
      <c r="I78" s="603"/>
      <c r="J78" s="603"/>
      <c r="K78" s="603"/>
      <c r="L78" s="603"/>
      <c r="M78" s="562" t="str">
        <f t="shared" si="40"/>
        <v/>
      </c>
      <c r="N78" s="562" t="str">
        <f t="shared" si="41"/>
        <v/>
      </c>
      <c r="O78" s="598" t="str">
        <f t="shared" si="10"/>
        <v/>
      </c>
      <c r="P78" s="562" t="str">
        <f t="shared" si="42"/>
        <v/>
      </c>
      <c r="Q78" s="586" t="str">
        <f t="shared" si="38"/>
        <v/>
      </c>
      <c r="R78" s="635" t="str">
        <f t="shared" si="39"/>
        <v/>
      </c>
      <c r="S78" s="587"/>
      <c r="T78" s="595" t="str">
        <f t="shared" si="43"/>
        <v/>
      </c>
      <c r="U78" s="595"/>
      <c r="V78" s="595" t="str">
        <f t="shared" si="44"/>
        <v/>
      </c>
      <c r="W78" s="586" t="str">
        <f t="shared" si="45"/>
        <v/>
      </c>
      <c r="X78" s="586" t="str">
        <f t="shared" si="46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IF($K78="","",IF(SUM(IF(ISNUMBER(VALUE(RIGHT($AM78:$CQ78,1))),VALUE(RIGHT($AM78:$CQ78,1)),0))=$K78,"T","F"))</f>
        <v/>
      </c>
      <c r="AK78" s="583" t="str">
        <f t="array" ref="AK78">IF($K78="","",SUM(IF(LEFT($AM78:$CQ78,1)="s",1,0))-SUM(IF(RIGHT(LEFT($AM78:$CQ78,2))="-",1,0)))</f>
        <v/>
      </c>
      <c r="AL78" s="562" t="str">
        <f t="array" ref="AL78">IF($K78="","",SUM(IF(LEFT($AM78:$CQ78,1)="X",1,0)))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54"/>
      <c r="AW78" s="668"/>
      <c r="AX78" s="654"/>
      <c r="AY78" s="668"/>
      <c r="AZ78" s="668"/>
      <c r="BA78" s="668"/>
      <c r="BB78" s="668"/>
      <c r="BC78" s="668"/>
      <c r="BD78" s="668"/>
      <c r="BE78" s="668"/>
      <c r="BF78" s="654"/>
      <c r="BG78" s="668"/>
      <c r="BH78" s="668"/>
      <c r="BI78" s="668"/>
      <c r="BJ78" s="668"/>
      <c r="BK78" s="668"/>
      <c r="BL78" s="668"/>
      <c r="BM78" s="668"/>
      <c r="BN78" s="668"/>
      <c r="BO78" s="654"/>
      <c r="BP78" s="654"/>
      <c r="BQ78" s="654"/>
      <c r="BR78" s="668"/>
      <c r="BS78" s="668"/>
      <c r="BT78" s="672"/>
      <c r="BU78" s="668"/>
      <c r="BV78" s="668"/>
      <c r="BW78" s="668"/>
      <c r="BX78" s="672"/>
      <c r="BY78" s="672"/>
      <c r="BZ78" s="672"/>
      <c r="CA78" s="673"/>
      <c r="CB78" s="673"/>
      <c r="CC78" s="673"/>
      <c r="CD78" s="673"/>
      <c r="CE78" s="673"/>
      <c r="CF78" s="673"/>
      <c r="CG78" s="673"/>
      <c r="CH78" s="673"/>
      <c r="CI78" s="673"/>
    </row>
    <row r="79" spans="1:87" s="661" customFormat="1" ht="15" customHeight="1">
      <c r="A79" s="625"/>
      <c r="B79" s="603"/>
      <c r="C79" s="603"/>
      <c r="D79" s="603"/>
      <c r="E79" s="603"/>
      <c r="F79" s="603"/>
      <c r="G79" s="603"/>
      <c r="H79" s="624"/>
      <c r="I79" s="603"/>
      <c r="J79" s="603"/>
      <c r="K79" s="603"/>
      <c r="L79" s="603"/>
      <c r="M79" s="562" t="str">
        <f t="shared" si="40"/>
        <v/>
      </c>
      <c r="N79" s="562" t="str">
        <f t="shared" si="41"/>
        <v/>
      </c>
      <c r="O79" s="598" t="str">
        <f t="shared" si="10"/>
        <v/>
      </c>
      <c r="P79" s="562" t="str">
        <f t="shared" si="42"/>
        <v/>
      </c>
      <c r="Q79" s="586" t="str">
        <f t="shared" si="38"/>
        <v/>
      </c>
      <c r="R79" s="635" t="str">
        <f t="shared" si="39"/>
        <v/>
      </c>
      <c r="S79" s="587"/>
      <c r="T79" s="595" t="str">
        <f t="shared" si="43"/>
        <v/>
      </c>
      <c r="U79" s="595"/>
      <c r="V79" s="595" t="str">
        <f t="shared" si="44"/>
        <v/>
      </c>
      <c r="W79" s="586" t="str">
        <f t="shared" si="45"/>
        <v/>
      </c>
      <c r="X79" s="586" t="str">
        <f t="shared" si="46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IF($K79="","",IF(SUM(IF(ISNUMBER(VALUE(RIGHT($AM79:$CQ79,1))),VALUE(RIGHT($AM79:$CQ79,1)),0))=$K79,"T","F"))</f>
        <v/>
      </c>
      <c r="AK79" s="583" t="str">
        <f t="array" ref="AK79">IF($K79="","",SUM(IF(LEFT($AM79:$CQ79,1)="s",1,0))-SUM(IF(RIGHT(LEFT($AM79:$CQ79,2))="-",1,0)))</f>
        <v/>
      </c>
      <c r="AL79" s="562" t="str">
        <f t="array" ref="AL79">IF($K79="","",SUM(IF(LEFT($AM79:$CQ79,1)="X",1,0)))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54"/>
      <c r="AW79" s="668"/>
      <c r="AX79" s="654"/>
      <c r="AY79" s="668"/>
      <c r="AZ79" s="668"/>
      <c r="BA79" s="668"/>
      <c r="BB79" s="668"/>
      <c r="BC79" s="668"/>
      <c r="BD79" s="668"/>
      <c r="BE79" s="668"/>
      <c r="BF79" s="654"/>
      <c r="BG79" s="668"/>
      <c r="BH79" s="668"/>
      <c r="BI79" s="668"/>
      <c r="BJ79" s="668"/>
      <c r="BK79" s="668"/>
      <c r="BL79" s="668"/>
      <c r="BM79" s="668"/>
      <c r="BN79" s="668"/>
      <c r="BO79" s="654"/>
      <c r="BP79" s="654"/>
      <c r="BQ79" s="654"/>
      <c r="BR79" s="668"/>
      <c r="BS79" s="668"/>
      <c r="BT79" s="672"/>
      <c r="BU79" s="668"/>
      <c r="BV79" s="668"/>
      <c r="BW79" s="668"/>
      <c r="BX79" s="672"/>
      <c r="BY79" s="672"/>
      <c r="BZ79" s="672"/>
      <c r="CA79" s="673"/>
      <c r="CB79" s="673"/>
      <c r="CC79" s="673"/>
      <c r="CD79" s="673"/>
      <c r="CE79" s="673"/>
      <c r="CF79" s="673"/>
      <c r="CG79" s="673"/>
      <c r="CH79" s="673"/>
      <c r="CI79" s="673"/>
    </row>
    <row r="80" spans="1:87" s="661" customFormat="1" ht="15">
      <c r="A80" s="674"/>
      <c r="B80" s="675"/>
      <c r="C80" s="675"/>
      <c r="D80" s="675"/>
      <c r="E80" s="628" t="str">
        <f>IF(J80=Table!$C$1,VLOOKUP(H80,Table!$B$38:$AO$61,Table!$AO$35-1,FALSE),"")</f>
        <v/>
      </c>
      <c r="F80" s="622"/>
      <c r="G80" s="629"/>
      <c r="H80" s="624"/>
      <c r="I80" s="603"/>
      <c r="J80" s="603"/>
      <c r="K80" s="603"/>
      <c r="L80" s="603"/>
      <c r="M80" s="562"/>
      <c r="N80" s="562"/>
      <c r="O80" s="598"/>
      <c r="P80" s="562"/>
      <c r="Q80" s="586" t="str">
        <f t="shared" si="38"/>
        <v/>
      </c>
      <c r="R80" s="635" t="str">
        <f>IF(Q80="","",IF((K35-L35+Q80)&gt;=0.5,1,IF((K35-L35+Q80)=0.25,0.5,IF((K35-L35+Q80)&lt;=-0.5,-1,IF((K35-L35+Q80)=-0.25,-0.5,0)))))</f>
        <v/>
      </c>
      <c r="S80" s="587"/>
      <c r="T80" s="588"/>
      <c r="U80" s="588"/>
      <c r="V80" s="588"/>
      <c r="W80" s="587" t="str">
        <f t="shared" si="45"/>
        <v/>
      </c>
      <c r="X80" s="619" t="str">
        <f t="shared" si="46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IF($K80="","",IF(SUM(IF(ISNUMBER(VALUE(RIGHT($AM80:$CQ80,1))),VALUE(RIGHT($AM80:$CQ80,1)),0))=$K80,"T","F"))</f>
        <v/>
      </c>
      <c r="AK80" s="583" t="str">
        <f t="array" ref="AK80">IF($K80="","",SUM(IF(LEFT($AM80:$CQ80,1)="s",1,0))-SUM(IF(RIGHT(LEFT($AM80:$CQ80,2))="-",1,0)))</f>
        <v/>
      </c>
      <c r="AL80" s="562" t="str">
        <f t="array" ref="AL80">IF($K80="","",SUM(IF(LEFT($AM80:$CQ80,1)="X",1,0)))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72"/>
      <c r="AW80" s="668"/>
      <c r="AX80" s="654"/>
      <c r="AY80" s="668"/>
      <c r="AZ80" s="668"/>
      <c r="BA80" s="668"/>
      <c r="BB80" s="668"/>
      <c r="BC80" s="668"/>
      <c r="BD80" s="668"/>
      <c r="BE80" s="668"/>
      <c r="BF80" s="672"/>
      <c r="BG80" s="668"/>
      <c r="BH80" s="668"/>
      <c r="BI80" s="668"/>
      <c r="BJ80" s="668"/>
      <c r="BK80" s="668"/>
      <c r="BL80" s="668"/>
      <c r="BM80" s="668"/>
      <c r="BN80" s="668"/>
      <c r="BO80" s="672"/>
      <c r="BP80" s="672"/>
      <c r="BQ80" s="672"/>
      <c r="BR80" s="668"/>
      <c r="BS80" s="668"/>
      <c r="BT80" s="672"/>
      <c r="BU80" s="668"/>
      <c r="BV80" s="668"/>
      <c r="BW80" s="668"/>
      <c r="BX80" s="672"/>
      <c r="BY80" s="672"/>
      <c r="BZ80" s="672"/>
      <c r="CA80" s="673"/>
      <c r="CB80" s="673"/>
      <c r="CC80" s="673"/>
      <c r="CD80" s="673"/>
      <c r="CE80" s="673"/>
      <c r="CF80" s="673"/>
      <c r="CG80" s="673"/>
      <c r="CH80" s="673"/>
      <c r="CI80" s="673"/>
    </row>
    <row r="81" spans="1:87" s="661" customFormat="1" ht="14.25">
      <c r="A81" s="676"/>
      <c r="E81" s="584" t="str">
        <f>IF(J81=Table!$C$1,VLOOKUP(H81,Table!$B$38:$AO$61,Table!$AO$35-1,FALSE),"")</f>
        <v/>
      </c>
      <c r="F81" s="555"/>
      <c r="G81" s="574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635"/>
      <c r="S81" s="587"/>
      <c r="T81" s="588"/>
      <c r="U81" s="588"/>
      <c r="V81" s="588"/>
      <c r="W81" s="619"/>
      <c r="X81" s="619"/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/>
      <c r="AK81" s="583"/>
      <c r="AL81" s="562"/>
      <c r="AM81" s="668"/>
      <c r="AN81" s="668"/>
      <c r="AO81" s="668"/>
      <c r="AP81" s="668"/>
      <c r="AQ81" s="668"/>
      <c r="AR81" s="668"/>
      <c r="AS81" s="668"/>
      <c r="AT81" s="668"/>
      <c r="AU81" s="668"/>
      <c r="AV81" s="673"/>
      <c r="AW81" s="668"/>
      <c r="AX81" s="655"/>
      <c r="AY81" s="668"/>
      <c r="AZ81" s="668"/>
      <c r="BA81" s="668"/>
      <c r="BB81" s="668"/>
      <c r="BC81" s="668"/>
      <c r="BD81" s="668"/>
      <c r="BE81" s="668"/>
      <c r="BF81" s="673"/>
      <c r="BG81" s="668"/>
      <c r="BH81" s="668"/>
      <c r="BI81" s="668"/>
      <c r="BJ81" s="668"/>
      <c r="BK81" s="668"/>
      <c r="BL81" s="668"/>
      <c r="BM81" s="668"/>
      <c r="BN81" s="668"/>
      <c r="BO81" s="673"/>
      <c r="BP81" s="673"/>
      <c r="BQ81" s="673"/>
      <c r="BR81" s="668"/>
      <c r="BS81" s="668"/>
      <c r="BT81" s="673"/>
      <c r="BU81" s="668"/>
      <c r="BV81" s="668"/>
      <c r="BW81" s="668"/>
      <c r="BX81" s="673"/>
      <c r="BY81" s="673"/>
      <c r="BZ81" s="673"/>
      <c r="CA81" s="673"/>
      <c r="CB81" s="673"/>
      <c r="CC81" s="673"/>
      <c r="CD81" s="673"/>
      <c r="CE81" s="673"/>
      <c r="CF81" s="673"/>
      <c r="CG81" s="673"/>
      <c r="CH81" s="673"/>
      <c r="CI81" s="673"/>
    </row>
    <row r="82" spans="1:87" s="661" customFormat="1" ht="14.25">
      <c r="A82" s="676"/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3"/>
      <c r="AL82" s="562"/>
      <c r="AM82" s="668"/>
      <c r="AN82" s="668"/>
      <c r="AO82" s="668"/>
      <c r="AP82" s="668"/>
      <c r="AQ82" s="668"/>
      <c r="AR82" s="668"/>
      <c r="AS82" s="668"/>
      <c r="AT82" s="668"/>
      <c r="AU82" s="668"/>
      <c r="AV82" s="673"/>
      <c r="AW82" s="668"/>
      <c r="AX82" s="655"/>
      <c r="AY82" s="668"/>
      <c r="AZ82" s="668"/>
      <c r="BA82" s="668"/>
      <c r="BB82" s="668"/>
      <c r="BC82" s="668"/>
      <c r="BD82" s="668"/>
      <c r="BE82" s="668"/>
      <c r="BF82" s="673"/>
      <c r="BG82" s="668"/>
      <c r="BH82" s="668"/>
      <c r="BI82" s="668"/>
      <c r="BJ82" s="668"/>
      <c r="BK82" s="668"/>
      <c r="BL82" s="668"/>
      <c r="BM82" s="668"/>
      <c r="BN82" s="668"/>
      <c r="BO82" s="673"/>
      <c r="BP82" s="673"/>
      <c r="BQ82" s="673"/>
      <c r="BR82" s="668"/>
      <c r="BS82" s="668"/>
      <c r="BT82" s="673"/>
      <c r="BU82" s="668"/>
      <c r="BV82" s="668"/>
      <c r="BW82" s="668"/>
      <c r="BX82" s="673"/>
      <c r="BY82" s="673"/>
      <c r="BZ82" s="673"/>
      <c r="CA82" s="673"/>
      <c r="CB82" s="673"/>
      <c r="CC82" s="673"/>
      <c r="CD82" s="673"/>
      <c r="CE82" s="673"/>
      <c r="CF82" s="673"/>
      <c r="CG82" s="673"/>
      <c r="CH82" s="673"/>
      <c r="CI82" s="673"/>
    </row>
    <row r="83" spans="1:87" s="661" customFormat="1" ht="14.25">
      <c r="A83" s="676"/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3"/>
      <c r="AL83" s="562"/>
      <c r="AM83" s="668"/>
      <c r="AN83" s="668"/>
      <c r="AO83" s="668"/>
      <c r="AP83" s="668"/>
      <c r="AQ83" s="668"/>
      <c r="AR83" s="668"/>
      <c r="AS83" s="668"/>
      <c r="AT83" s="668"/>
      <c r="AU83" s="668"/>
      <c r="AV83" s="673"/>
      <c r="AW83" s="668"/>
      <c r="AX83" s="655"/>
      <c r="AY83" s="668"/>
      <c r="AZ83" s="668"/>
      <c r="BA83" s="668"/>
      <c r="BB83" s="668"/>
      <c r="BC83" s="668"/>
      <c r="BD83" s="668"/>
      <c r="BE83" s="668"/>
      <c r="BF83" s="673"/>
      <c r="BG83" s="668"/>
      <c r="BH83" s="668"/>
      <c r="BI83" s="668"/>
      <c r="BJ83" s="668"/>
      <c r="BK83" s="668"/>
      <c r="BL83" s="668"/>
      <c r="BM83" s="668"/>
      <c r="BN83" s="668"/>
      <c r="BO83" s="673"/>
      <c r="BP83" s="673"/>
      <c r="BQ83" s="673"/>
      <c r="BR83" s="668"/>
      <c r="BS83" s="668"/>
      <c r="BT83" s="673"/>
      <c r="BU83" s="668"/>
      <c r="BV83" s="668"/>
      <c r="BW83" s="668"/>
      <c r="BX83" s="673"/>
      <c r="BY83" s="673"/>
      <c r="BZ83" s="673"/>
      <c r="CA83" s="673"/>
      <c r="CB83" s="673"/>
      <c r="CC83" s="673"/>
      <c r="CD83" s="673"/>
      <c r="CE83" s="673"/>
      <c r="CF83" s="673"/>
      <c r="CG83" s="673"/>
      <c r="CH83" s="673"/>
      <c r="CI83" s="673"/>
    </row>
    <row r="84" spans="1:87" s="661" customFormat="1" ht="14.25">
      <c r="A84" s="676"/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3"/>
      <c r="AL84" s="562"/>
      <c r="AM84" s="668"/>
      <c r="AN84" s="668"/>
      <c r="AO84" s="668"/>
      <c r="AP84" s="668"/>
      <c r="AQ84" s="668"/>
      <c r="AR84" s="668"/>
      <c r="AS84" s="668"/>
      <c r="AT84" s="668"/>
      <c r="AU84" s="668"/>
      <c r="AV84" s="673"/>
      <c r="AW84" s="668"/>
      <c r="AX84" s="655"/>
      <c r="AY84" s="668"/>
      <c r="AZ84" s="668"/>
      <c r="BA84" s="668"/>
      <c r="BB84" s="668"/>
      <c r="BC84" s="668"/>
      <c r="BD84" s="668"/>
      <c r="BE84" s="668"/>
      <c r="BF84" s="673"/>
      <c r="BG84" s="668"/>
      <c r="BH84" s="668"/>
      <c r="BI84" s="668"/>
      <c r="BJ84" s="668"/>
      <c r="BK84" s="668"/>
      <c r="BL84" s="668"/>
      <c r="BM84" s="668"/>
      <c r="BN84" s="668"/>
      <c r="BO84" s="673"/>
      <c r="BP84" s="673"/>
      <c r="BQ84" s="673"/>
      <c r="BR84" s="668"/>
      <c r="BS84" s="668"/>
      <c r="BT84" s="673"/>
      <c r="BU84" s="668"/>
      <c r="BV84" s="668"/>
      <c r="BW84" s="668"/>
      <c r="BX84" s="673"/>
      <c r="BY84" s="673"/>
      <c r="BZ84" s="673"/>
      <c r="CA84" s="673"/>
      <c r="CB84" s="673"/>
      <c r="CC84" s="673"/>
      <c r="CD84" s="673"/>
      <c r="CE84" s="673"/>
      <c r="CF84" s="673"/>
      <c r="CG84" s="673"/>
      <c r="CH84" s="673"/>
      <c r="CI84" s="673"/>
    </row>
    <row r="85" spans="1:87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68"/>
      <c r="AU85" s="668"/>
      <c r="AV85" s="673"/>
      <c r="AW85" s="668"/>
      <c r="AX85" s="655"/>
      <c r="AY85" s="668"/>
      <c r="AZ85" s="668"/>
      <c r="BA85" s="668"/>
      <c r="BB85" s="668"/>
      <c r="BC85" s="668"/>
      <c r="BD85" s="668"/>
      <c r="BE85" s="668"/>
      <c r="BF85" s="673"/>
      <c r="BG85" s="668"/>
      <c r="BH85" s="668"/>
      <c r="BI85" s="668"/>
      <c r="BJ85" s="668"/>
      <c r="BK85" s="668"/>
      <c r="BL85" s="668"/>
      <c r="BM85" s="668"/>
      <c r="BN85" s="668"/>
      <c r="BO85" s="673"/>
      <c r="BP85" s="673"/>
      <c r="BQ85" s="673"/>
      <c r="BR85" s="668"/>
      <c r="BS85" s="668"/>
      <c r="BT85" s="673"/>
      <c r="BU85" s="668"/>
      <c r="BV85" s="668"/>
      <c r="BW85" s="668"/>
      <c r="BX85" s="673"/>
      <c r="BY85" s="673"/>
      <c r="BZ85" s="673"/>
      <c r="CA85" s="673"/>
      <c r="CB85" s="673"/>
      <c r="CC85" s="673"/>
      <c r="CD85" s="673"/>
      <c r="CE85" s="673"/>
      <c r="CF85" s="673"/>
      <c r="CG85" s="673"/>
      <c r="CH85" s="673"/>
      <c r="CI85" s="673"/>
    </row>
    <row r="86" spans="1:87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68"/>
      <c r="AV86" s="673"/>
      <c r="AW86" s="668"/>
      <c r="AX86" s="655"/>
      <c r="AY86" s="668"/>
      <c r="AZ86" s="668"/>
      <c r="BA86" s="668"/>
      <c r="BB86" s="668"/>
      <c r="BC86" s="668"/>
      <c r="BD86" s="668"/>
      <c r="BE86" s="668"/>
      <c r="BF86" s="673"/>
      <c r="BG86" s="668"/>
      <c r="BH86" s="668"/>
      <c r="BI86" s="668"/>
      <c r="BJ86" s="668"/>
      <c r="BK86" s="668"/>
      <c r="BL86" s="668"/>
      <c r="BM86" s="668"/>
      <c r="BN86" s="668"/>
      <c r="BO86" s="673"/>
      <c r="BP86" s="673"/>
      <c r="BQ86" s="673"/>
      <c r="BR86" s="668"/>
      <c r="BS86" s="668"/>
      <c r="BT86" s="673"/>
      <c r="BU86" s="668"/>
      <c r="BV86" s="668"/>
      <c r="BW86" s="668"/>
      <c r="BX86" s="673"/>
      <c r="BY86" s="673"/>
      <c r="BZ86" s="673"/>
      <c r="CA86" s="673"/>
      <c r="CB86" s="673"/>
      <c r="CC86" s="673"/>
      <c r="CD86" s="673"/>
      <c r="CE86" s="673"/>
      <c r="CF86" s="673"/>
      <c r="CG86" s="673"/>
      <c r="CH86" s="673"/>
      <c r="CI86" s="673"/>
    </row>
    <row r="87" spans="1:87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73"/>
      <c r="AW87" s="668"/>
      <c r="AX87" s="655"/>
      <c r="AY87" s="668"/>
      <c r="AZ87" s="668"/>
      <c r="BA87" s="668"/>
      <c r="BB87" s="668"/>
      <c r="BC87" s="668"/>
      <c r="BD87" s="668"/>
      <c r="BE87" s="668"/>
      <c r="BF87" s="673"/>
      <c r="BG87" s="668"/>
      <c r="BH87" s="668"/>
      <c r="BI87" s="668"/>
      <c r="BJ87" s="668"/>
      <c r="BK87" s="668"/>
      <c r="BL87" s="668"/>
      <c r="BM87" s="668"/>
      <c r="BN87" s="668"/>
      <c r="BO87" s="673"/>
      <c r="BP87" s="673"/>
      <c r="BQ87" s="673"/>
      <c r="BR87" s="668"/>
      <c r="BS87" s="668"/>
      <c r="BT87" s="673"/>
      <c r="BU87" s="668"/>
      <c r="BV87" s="668"/>
      <c r="BW87" s="668"/>
      <c r="BX87" s="673"/>
      <c r="BY87" s="673"/>
      <c r="BZ87" s="673"/>
      <c r="CA87" s="673"/>
      <c r="CB87" s="673"/>
      <c r="CC87" s="673"/>
      <c r="CD87" s="673"/>
      <c r="CE87" s="673"/>
      <c r="CF87" s="673"/>
      <c r="CG87" s="673"/>
      <c r="CH87" s="673"/>
      <c r="CI87" s="673"/>
    </row>
    <row r="88" spans="1:87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73"/>
      <c r="AW88" s="668"/>
      <c r="AX88" s="655"/>
      <c r="AY88" s="668"/>
      <c r="AZ88" s="668"/>
      <c r="BA88" s="668"/>
      <c r="BB88" s="668"/>
      <c r="BC88" s="668"/>
      <c r="BD88" s="668"/>
      <c r="BE88" s="668"/>
      <c r="BF88" s="673"/>
      <c r="BG88" s="668"/>
      <c r="BH88" s="668"/>
      <c r="BI88" s="668"/>
      <c r="BJ88" s="668"/>
      <c r="BK88" s="668"/>
      <c r="BL88" s="668"/>
      <c r="BM88" s="668"/>
      <c r="BN88" s="668"/>
      <c r="BO88" s="673"/>
      <c r="BP88" s="673"/>
      <c r="BQ88" s="673"/>
      <c r="BR88" s="668"/>
      <c r="BS88" s="668"/>
      <c r="BT88" s="673"/>
      <c r="BU88" s="668"/>
      <c r="BV88" s="668"/>
      <c r="BW88" s="668"/>
      <c r="BX88" s="673"/>
      <c r="BY88" s="673"/>
      <c r="BZ88" s="673"/>
      <c r="CA88" s="673"/>
      <c r="CB88" s="673"/>
      <c r="CC88" s="673"/>
      <c r="CD88" s="673"/>
      <c r="CE88" s="673"/>
      <c r="CF88" s="673"/>
      <c r="CG88" s="673"/>
      <c r="CH88" s="673"/>
      <c r="CI88" s="673"/>
    </row>
    <row r="89" spans="1:87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73"/>
      <c r="AW89" s="668"/>
      <c r="AX89" s="655"/>
      <c r="AY89" s="668"/>
      <c r="AZ89" s="668"/>
      <c r="BA89" s="668"/>
      <c r="BB89" s="668"/>
      <c r="BC89" s="668"/>
      <c r="BD89" s="668"/>
      <c r="BE89" s="668"/>
      <c r="BF89" s="673"/>
      <c r="BG89" s="668"/>
      <c r="BH89" s="668"/>
      <c r="BI89" s="668"/>
      <c r="BJ89" s="668"/>
      <c r="BK89" s="668"/>
      <c r="BL89" s="668"/>
      <c r="BM89" s="668"/>
      <c r="BN89" s="668"/>
      <c r="BO89" s="673"/>
      <c r="BP89" s="673"/>
      <c r="BQ89" s="673"/>
      <c r="BR89" s="668"/>
      <c r="BS89" s="668"/>
      <c r="BT89" s="673"/>
      <c r="BU89" s="668"/>
      <c r="BV89" s="668"/>
      <c r="BW89" s="668"/>
      <c r="BX89" s="673"/>
      <c r="BY89" s="673"/>
      <c r="BZ89" s="673"/>
      <c r="CA89" s="673"/>
      <c r="CB89" s="673"/>
      <c r="CC89" s="673"/>
      <c r="CD89" s="673"/>
      <c r="CE89" s="673"/>
      <c r="CF89" s="673"/>
      <c r="CG89" s="673"/>
      <c r="CH89" s="673"/>
      <c r="CI89" s="673"/>
    </row>
    <row r="90" spans="1:87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73"/>
      <c r="AW90" s="668"/>
      <c r="AX90" s="668"/>
      <c r="AY90" s="668"/>
      <c r="AZ90" s="668"/>
      <c r="BA90" s="668"/>
      <c r="BB90" s="668"/>
      <c r="BC90" s="668"/>
      <c r="BD90" s="668"/>
      <c r="BE90" s="668"/>
      <c r="BF90" s="673"/>
      <c r="BG90" s="668"/>
      <c r="BH90" s="668"/>
      <c r="BI90" s="668"/>
      <c r="BJ90" s="668"/>
      <c r="BK90" s="668"/>
      <c r="BL90" s="668"/>
      <c r="BM90" s="668"/>
      <c r="BN90" s="668"/>
      <c r="BO90" s="673"/>
      <c r="BP90" s="673"/>
      <c r="BQ90" s="673"/>
      <c r="BR90" s="668"/>
      <c r="BS90" s="668"/>
      <c r="BT90" s="673"/>
      <c r="BU90" s="668"/>
      <c r="BV90" s="668"/>
      <c r="BW90" s="668"/>
      <c r="BX90" s="673"/>
      <c r="BY90" s="673"/>
      <c r="BZ90" s="673"/>
      <c r="CA90" s="673"/>
      <c r="CB90" s="673"/>
      <c r="CC90" s="673"/>
      <c r="CD90" s="673"/>
      <c r="CE90" s="673"/>
      <c r="CF90" s="673"/>
      <c r="CG90" s="673"/>
      <c r="CH90" s="673"/>
      <c r="CI90" s="673"/>
    </row>
    <row r="91" spans="1:87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73"/>
      <c r="AW91" s="668"/>
      <c r="AX91" s="668"/>
      <c r="AY91" s="668"/>
      <c r="AZ91" s="668"/>
      <c r="BA91" s="668"/>
      <c r="BB91" s="668"/>
      <c r="BC91" s="668"/>
      <c r="BD91" s="668"/>
      <c r="BE91" s="668"/>
      <c r="BF91" s="673"/>
      <c r="BG91" s="668"/>
      <c r="BH91" s="668"/>
      <c r="BI91" s="668"/>
      <c r="BJ91" s="668"/>
      <c r="BK91" s="668"/>
      <c r="BL91" s="668"/>
      <c r="BM91" s="668"/>
      <c r="BN91" s="668"/>
      <c r="BO91" s="673"/>
      <c r="BP91" s="673"/>
      <c r="BQ91" s="673"/>
      <c r="BR91" s="668"/>
      <c r="BS91" s="668"/>
      <c r="BT91" s="673"/>
      <c r="BU91" s="668"/>
      <c r="BV91" s="668"/>
      <c r="BW91" s="668"/>
      <c r="BX91" s="673"/>
      <c r="BY91" s="673"/>
      <c r="BZ91" s="673"/>
      <c r="CA91" s="673"/>
      <c r="CB91" s="673"/>
      <c r="CC91" s="673"/>
      <c r="CD91" s="673"/>
      <c r="CE91" s="673"/>
      <c r="CF91" s="673"/>
      <c r="CG91" s="673"/>
      <c r="CH91" s="673"/>
      <c r="CI91" s="673"/>
    </row>
    <row r="92" spans="1:87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73"/>
      <c r="AW92" s="668"/>
      <c r="AX92" s="668"/>
      <c r="AY92" s="668"/>
      <c r="AZ92" s="668"/>
      <c r="BA92" s="668"/>
      <c r="BB92" s="668"/>
      <c r="BC92" s="668"/>
      <c r="BD92" s="668"/>
      <c r="BE92" s="668"/>
      <c r="BF92" s="673"/>
      <c r="BG92" s="668"/>
      <c r="BH92" s="668"/>
      <c r="BI92" s="668"/>
      <c r="BJ92" s="668"/>
      <c r="BK92" s="668"/>
      <c r="BL92" s="668"/>
      <c r="BM92" s="668"/>
      <c r="BN92" s="668"/>
      <c r="BO92" s="673"/>
      <c r="BP92" s="673"/>
      <c r="BQ92" s="673"/>
      <c r="BR92" s="668"/>
      <c r="BS92" s="668"/>
      <c r="BT92" s="673"/>
      <c r="BU92" s="668"/>
      <c r="BV92" s="668"/>
      <c r="BW92" s="668"/>
      <c r="BX92" s="673"/>
      <c r="BY92" s="673"/>
      <c r="BZ92" s="673"/>
      <c r="CA92" s="673"/>
      <c r="CB92" s="673"/>
      <c r="CC92" s="673"/>
      <c r="CD92" s="673"/>
      <c r="CE92" s="673"/>
      <c r="CF92" s="673"/>
      <c r="CG92" s="673"/>
      <c r="CH92" s="673"/>
      <c r="CI92" s="673"/>
    </row>
    <row r="93" spans="1:87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73"/>
      <c r="AW93" s="668"/>
      <c r="AX93" s="668"/>
      <c r="AY93" s="668"/>
      <c r="AZ93" s="668"/>
      <c r="BA93" s="668"/>
      <c r="BB93" s="668"/>
      <c r="BC93" s="668"/>
      <c r="BD93" s="668"/>
      <c r="BE93" s="668"/>
      <c r="BF93" s="673"/>
      <c r="BG93" s="668"/>
      <c r="BH93" s="668"/>
      <c r="BI93" s="668"/>
      <c r="BJ93" s="668"/>
      <c r="BK93" s="668"/>
      <c r="BL93" s="668"/>
      <c r="BM93" s="668"/>
      <c r="BN93" s="668"/>
      <c r="BO93" s="673"/>
      <c r="BP93" s="673"/>
      <c r="BQ93" s="673"/>
      <c r="BR93" s="668"/>
      <c r="BS93" s="668"/>
      <c r="BT93" s="673"/>
      <c r="BU93" s="668"/>
      <c r="BV93" s="668"/>
      <c r="BW93" s="668"/>
      <c r="BX93" s="673"/>
      <c r="BY93" s="673"/>
      <c r="BZ93" s="673"/>
      <c r="CA93" s="673"/>
      <c r="CB93" s="673"/>
      <c r="CC93" s="673"/>
      <c r="CD93" s="673"/>
      <c r="CE93" s="673"/>
      <c r="CF93" s="673"/>
      <c r="CG93" s="673"/>
      <c r="CH93" s="673"/>
      <c r="CI93" s="673"/>
    </row>
    <row r="94" spans="1:87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73"/>
      <c r="AW94" s="668"/>
      <c r="AX94" s="668"/>
      <c r="AY94" s="668"/>
      <c r="AZ94" s="668"/>
      <c r="BA94" s="668"/>
      <c r="BB94" s="668"/>
      <c r="BC94" s="668"/>
      <c r="BD94" s="668"/>
      <c r="BE94" s="668"/>
      <c r="BF94" s="673"/>
      <c r="BG94" s="668"/>
      <c r="BH94" s="668"/>
      <c r="BI94" s="668"/>
      <c r="BJ94" s="668"/>
      <c r="BK94" s="668"/>
      <c r="BL94" s="668"/>
      <c r="BM94" s="668"/>
      <c r="BN94" s="668"/>
      <c r="BO94" s="673"/>
      <c r="BP94" s="673"/>
      <c r="BQ94" s="673"/>
      <c r="BR94" s="668"/>
      <c r="BS94" s="668"/>
      <c r="BT94" s="673"/>
      <c r="BU94" s="668"/>
      <c r="BV94" s="668"/>
      <c r="BW94" s="668"/>
      <c r="BX94" s="673"/>
      <c r="BY94" s="673"/>
      <c r="BZ94" s="673"/>
      <c r="CA94" s="673"/>
      <c r="CB94" s="673"/>
      <c r="CC94" s="673"/>
      <c r="CD94" s="673"/>
      <c r="CE94" s="673"/>
      <c r="CF94" s="673"/>
      <c r="CG94" s="673"/>
      <c r="CH94" s="673"/>
      <c r="CI94" s="673"/>
    </row>
    <row r="95" spans="1:87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73"/>
      <c r="AW95" s="668"/>
      <c r="AX95" s="668"/>
      <c r="AY95" s="668"/>
      <c r="AZ95" s="668"/>
      <c r="BA95" s="668"/>
      <c r="BB95" s="668"/>
      <c r="BC95" s="668"/>
      <c r="BD95" s="668"/>
      <c r="BE95" s="668"/>
      <c r="BF95" s="673"/>
      <c r="BG95" s="668"/>
      <c r="BH95" s="668"/>
      <c r="BI95" s="668"/>
      <c r="BJ95" s="668"/>
      <c r="BK95" s="668"/>
      <c r="BL95" s="668"/>
      <c r="BM95" s="668"/>
      <c r="BN95" s="668"/>
      <c r="BO95" s="673"/>
      <c r="BP95" s="673"/>
      <c r="BQ95" s="673"/>
      <c r="BR95" s="668"/>
      <c r="BS95" s="668"/>
      <c r="BT95" s="673"/>
      <c r="BU95" s="668"/>
      <c r="BV95" s="668"/>
      <c r="BW95" s="668"/>
      <c r="BX95" s="673"/>
      <c r="BY95" s="673"/>
      <c r="BZ95" s="673"/>
      <c r="CA95" s="673"/>
      <c r="CB95" s="673"/>
      <c r="CC95" s="673"/>
      <c r="CD95" s="673"/>
      <c r="CE95" s="673"/>
      <c r="CF95" s="673"/>
      <c r="CG95" s="673"/>
      <c r="CH95" s="673"/>
      <c r="CI95" s="673"/>
    </row>
    <row r="96" spans="1:87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73"/>
      <c r="AW96" s="668"/>
      <c r="AX96" s="668"/>
      <c r="AY96" s="668"/>
      <c r="AZ96" s="668"/>
      <c r="BA96" s="668"/>
      <c r="BB96" s="668"/>
      <c r="BC96" s="668"/>
      <c r="BD96" s="668"/>
      <c r="BE96" s="668"/>
      <c r="BF96" s="673"/>
      <c r="BG96" s="668"/>
      <c r="BH96" s="668"/>
      <c r="BI96" s="668"/>
      <c r="BJ96" s="668"/>
      <c r="BK96" s="668"/>
      <c r="BL96" s="668"/>
      <c r="BM96" s="668"/>
      <c r="BN96" s="668"/>
      <c r="BO96" s="673"/>
      <c r="BP96" s="673"/>
      <c r="BQ96" s="673"/>
      <c r="BR96" s="668"/>
      <c r="BS96" s="668"/>
      <c r="BT96" s="673"/>
      <c r="BU96" s="668"/>
      <c r="BV96" s="668"/>
      <c r="BW96" s="668"/>
      <c r="BX96" s="673"/>
      <c r="BY96" s="673"/>
      <c r="BZ96" s="673"/>
      <c r="CA96" s="673"/>
      <c r="CB96" s="673"/>
      <c r="CC96" s="673"/>
      <c r="CD96" s="673"/>
      <c r="CE96" s="673"/>
      <c r="CF96" s="673"/>
      <c r="CG96" s="673"/>
      <c r="CH96" s="673"/>
      <c r="CI96" s="673"/>
    </row>
    <row r="97" spans="5:87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73"/>
      <c r="AW97" s="668"/>
      <c r="AX97" s="668"/>
      <c r="AY97" s="668"/>
      <c r="AZ97" s="668"/>
      <c r="BA97" s="668"/>
      <c r="BB97" s="668"/>
      <c r="BC97" s="668"/>
      <c r="BD97" s="668"/>
      <c r="BE97" s="668"/>
      <c r="BF97" s="673"/>
      <c r="BG97" s="668"/>
      <c r="BH97" s="668"/>
      <c r="BI97" s="668"/>
      <c r="BJ97" s="668"/>
      <c r="BK97" s="668"/>
      <c r="BL97" s="668"/>
      <c r="BM97" s="668"/>
      <c r="BN97" s="668"/>
      <c r="BO97" s="673"/>
      <c r="BP97" s="673"/>
      <c r="BQ97" s="673"/>
      <c r="BR97" s="668"/>
      <c r="BS97" s="668"/>
      <c r="BT97" s="673"/>
      <c r="BU97" s="668"/>
      <c r="BV97" s="668"/>
      <c r="BW97" s="668"/>
      <c r="BX97" s="673"/>
      <c r="BY97" s="673"/>
      <c r="BZ97" s="673"/>
      <c r="CA97" s="673"/>
      <c r="CB97" s="673"/>
      <c r="CC97" s="673"/>
      <c r="CD97" s="673"/>
      <c r="CE97" s="673"/>
      <c r="CF97" s="673"/>
      <c r="CG97" s="673"/>
      <c r="CH97" s="673"/>
      <c r="CI97" s="673"/>
    </row>
    <row r="98" spans="5:87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73"/>
      <c r="AW98" s="668"/>
      <c r="AX98" s="668"/>
      <c r="AY98" s="668"/>
      <c r="AZ98" s="668"/>
      <c r="BA98" s="668"/>
      <c r="BB98" s="668"/>
      <c r="BC98" s="668"/>
      <c r="BD98" s="668"/>
      <c r="BE98" s="668"/>
      <c r="BF98" s="673"/>
      <c r="BG98" s="668"/>
      <c r="BH98" s="668"/>
      <c r="BI98" s="668"/>
      <c r="BJ98" s="668"/>
      <c r="BK98" s="668"/>
      <c r="BL98" s="668"/>
      <c r="BM98" s="668"/>
      <c r="BN98" s="668"/>
      <c r="BO98" s="673"/>
      <c r="BP98" s="673"/>
      <c r="BQ98" s="673"/>
      <c r="BR98" s="668"/>
      <c r="BS98" s="668"/>
      <c r="BT98" s="673"/>
      <c r="BU98" s="668"/>
      <c r="BV98" s="668"/>
      <c r="BW98" s="668"/>
      <c r="BX98" s="673"/>
      <c r="BY98" s="673"/>
      <c r="BZ98" s="673"/>
      <c r="CA98" s="673"/>
      <c r="CB98" s="673"/>
      <c r="CC98" s="673"/>
      <c r="CD98" s="673"/>
      <c r="CE98" s="673"/>
      <c r="CF98" s="673"/>
      <c r="CG98" s="673"/>
      <c r="CH98" s="673"/>
      <c r="CI98" s="673"/>
    </row>
    <row r="99" spans="5:87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73"/>
      <c r="AW99" s="668"/>
      <c r="AX99" s="668"/>
      <c r="AY99" s="668"/>
      <c r="AZ99" s="668"/>
      <c r="BA99" s="668"/>
      <c r="BB99" s="668"/>
      <c r="BC99" s="668"/>
      <c r="BD99" s="668"/>
      <c r="BE99" s="668"/>
      <c r="BF99" s="673"/>
      <c r="BG99" s="668"/>
      <c r="BH99" s="668"/>
      <c r="BI99" s="668"/>
      <c r="BJ99" s="668"/>
      <c r="BK99" s="668"/>
      <c r="BL99" s="668"/>
      <c r="BM99" s="668"/>
      <c r="BN99" s="668"/>
      <c r="BO99" s="673"/>
      <c r="BP99" s="673"/>
      <c r="BQ99" s="673"/>
      <c r="BR99" s="668"/>
      <c r="BS99" s="668"/>
      <c r="BT99" s="673"/>
      <c r="BU99" s="668"/>
      <c r="BV99" s="668"/>
      <c r="BW99" s="668"/>
      <c r="BX99" s="673"/>
      <c r="BY99" s="673"/>
      <c r="BZ99" s="673"/>
      <c r="CA99" s="673"/>
      <c r="CB99" s="673"/>
      <c r="CC99" s="673"/>
      <c r="CD99" s="673"/>
      <c r="CE99" s="673"/>
      <c r="CF99" s="673"/>
      <c r="CG99" s="673"/>
      <c r="CH99" s="673"/>
      <c r="CI99" s="673"/>
    </row>
    <row r="100" spans="5:87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73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73"/>
      <c r="BG100" s="668"/>
      <c r="BH100" s="668"/>
      <c r="BI100" s="668"/>
      <c r="BJ100" s="668"/>
      <c r="BK100" s="668"/>
      <c r="BL100" s="668"/>
      <c r="BM100" s="668"/>
      <c r="BN100" s="668"/>
      <c r="BO100" s="673"/>
      <c r="BP100" s="673"/>
      <c r="BQ100" s="673"/>
      <c r="BR100" s="668"/>
      <c r="BS100" s="668"/>
      <c r="BT100" s="673"/>
      <c r="BU100" s="668"/>
      <c r="BV100" s="668"/>
      <c r="BW100" s="668"/>
      <c r="BX100" s="673"/>
      <c r="BY100" s="673"/>
      <c r="BZ100" s="673"/>
      <c r="CA100" s="673"/>
      <c r="CB100" s="673"/>
      <c r="CC100" s="673"/>
      <c r="CD100" s="673"/>
      <c r="CE100" s="673"/>
      <c r="CF100" s="673"/>
      <c r="CG100" s="673"/>
      <c r="CH100" s="673"/>
      <c r="CI100" s="673"/>
    </row>
    <row r="101" spans="5:87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73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73"/>
      <c r="BG101" s="668"/>
      <c r="BH101" s="668"/>
      <c r="BI101" s="668"/>
      <c r="BJ101" s="668"/>
      <c r="BK101" s="668"/>
      <c r="BL101" s="668"/>
      <c r="BM101" s="668"/>
      <c r="BN101" s="668"/>
      <c r="BO101" s="673"/>
      <c r="BP101" s="673"/>
      <c r="BQ101" s="673"/>
      <c r="BR101" s="668"/>
      <c r="BS101" s="668"/>
      <c r="BT101" s="673"/>
      <c r="BU101" s="668"/>
      <c r="BV101" s="668"/>
      <c r="BW101" s="668"/>
      <c r="BX101" s="673"/>
      <c r="BY101" s="673"/>
      <c r="BZ101" s="673"/>
      <c r="CA101" s="673"/>
      <c r="CB101" s="673"/>
      <c r="CC101" s="673"/>
      <c r="CD101" s="673"/>
      <c r="CE101" s="673"/>
      <c r="CF101" s="673"/>
      <c r="CG101" s="673"/>
      <c r="CH101" s="673"/>
      <c r="CI101" s="673"/>
    </row>
    <row r="102" spans="5:87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73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73"/>
      <c r="BG102" s="668"/>
      <c r="BH102" s="668"/>
      <c r="BI102" s="668"/>
      <c r="BJ102" s="668"/>
      <c r="BK102" s="668"/>
      <c r="BL102" s="668"/>
      <c r="BM102" s="668"/>
      <c r="BN102" s="668"/>
      <c r="BO102" s="673"/>
      <c r="BP102" s="673"/>
      <c r="BQ102" s="673"/>
      <c r="BR102" s="668"/>
      <c r="BS102" s="668"/>
      <c r="BT102" s="673"/>
      <c r="BU102" s="668"/>
      <c r="BV102" s="668"/>
      <c r="BW102" s="668"/>
      <c r="BX102" s="673"/>
      <c r="BY102" s="673"/>
      <c r="BZ102" s="673"/>
      <c r="CA102" s="673"/>
      <c r="CB102" s="673"/>
      <c r="CC102" s="673"/>
      <c r="CD102" s="673"/>
      <c r="CE102" s="673"/>
      <c r="CF102" s="673"/>
      <c r="CG102" s="673"/>
      <c r="CH102" s="673"/>
      <c r="CI102" s="673"/>
    </row>
    <row r="103" spans="5:87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73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73"/>
      <c r="BG103" s="668"/>
      <c r="BH103" s="668"/>
      <c r="BI103" s="668"/>
      <c r="BJ103" s="668"/>
      <c r="BK103" s="668"/>
      <c r="BL103" s="668"/>
      <c r="BM103" s="668"/>
      <c r="BN103" s="668"/>
      <c r="BO103" s="673"/>
      <c r="BP103" s="673"/>
      <c r="BQ103" s="673"/>
      <c r="BR103" s="668"/>
      <c r="BS103" s="668"/>
      <c r="BT103" s="673"/>
      <c r="BU103" s="668"/>
      <c r="BV103" s="668"/>
      <c r="BW103" s="668"/>
      <c r="BX103" s="673"/>
      <c r="BY103" s="673"/>
      <c r="BZ103" s="673"/>
      <c r="CA103" s="673"/>
      <c r="CB103" s="673"/>
      <c r="CC103" s="673"/>
      <c r="CD103" s="673"/>
      <c r="CE103" s="673"/>
      <c r="CF103" s="673"/>
      <c r="CG103" s="673"/>
      <c r="CH103" s="673"/>
      <c r="CI103" s="673"/>
    </row>
    <row r="104" spans="5:87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73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73"/>
      <c r="BG104" s="668"/>
      <c r="BH104" s="668"/>
      <c r="BI104" s="668"/>
      <c r="BJ104" s="668"/>
      <c r="BK104" s="668"/>
      <c r="BL104" s="668"/>
      <c r="BM104" s="668"/>
      <c r="BN104" s="668"/>
      <c r="BO104" s="673"/>
      <c r="BP104" s="673"/>
      <c r="BQ104" s="673"/>
      <c r="BR104" s="668"/>
      <c r="BS104" s="668"/>
      <c r="BT104" s="673"/>
      <c r="BU104" s="668"/>
      <c r="BV104" s="668"/>
      <c r="BW104" s="668"/>
      <c r="BX104" s="673"/>
      <c r="BY104" s="673"/>
      <c r="BZ104" s="673"/>
      <c r="CA104" s="673"/>
      <c r="CB104" s="673"/>
      <c r="CC104" s="673"/>
      <c r="CD104" s="673"/>
      <c r="CE104" s="673"/>
      <c r="CF104" s="673"/>
      <c r="CG104" s="673"/>
      <c r="CH104" s="673"/>
      <c r="CI104" s="673"/>
    </row>
    <row r="105" spans="5:87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73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73"/>
      <c r="BG105" s="668"/>
      <c r="BH105" s="668"/>
      <c r="BI105" s="668"/>
      <c r="BJ105" s="668"/>
      <c r="BK105" s="668"/>
      <c r="BL105" s="668"/>
      <c r="BM105" s="668"/>
      <c r="BN105" s="668"/>
      <c r="BO105" s="673"/>
      <c r="BP105" s="673"/>
      <c r="BQ105" s="673"/>
      <c r="BR105" s="668"/>
      <c r="BS105" s="668"/>
      <c r="BT105" s="673"/>
      <c r="BU105" s="668"/>
      <c r="BV105" s="668"/>
      <c r="BW105" s="668"/>
      <c r="BX105" s="673"/>
      <c r="BY105" s="673"/>
      <c r="BZ105" s="673"/>
      <c r="CA105" s="673"/>
      <c r="CB105" s="673"/>
      <c r="CC105" s="673"/>
      <c r="CD105" s="673"/>
      <c r="CE105" s="673"/>
      <c r="CF105" s="673"/>
      <c r="CG105" s="673"/>
      <c r="CH105" s="673"/>
      <c r="CI105" s="673"/>
    </row>
    <row r="106" spans="5:87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587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73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73"/>
      <c r="BG106" s="668"/>
      <c r="BH106" s="668"/>
      <c r="BI106" s="668"/>
      <c r="BJ106" s="668"/>
      <c r="BK106" s="668"/>
      <c r="BL106" s="668"/>
      <c r="BM106" s="668"/>
      <c r="BN106" s="668"/>
      <c r="BO106" s="673"/>
      <c r="BP106" s="673"/>
      <c r="BQ106" s="673"/>
      <c r="BR106" s="668"/>
      <c r="BS106" s="668"/>
      <c r="BT106" s="673"/>
      <c r="BU106" s="668"/>
      <c r="BV106" s="668"/>
      <c r="BW106" s="668"/>
      <c r="BX106" s="673"/>
      <c r="BY106" s="673"/>
      <c r="BZ106" s="673"/>
      <c r="CA106" s="673"/>
      <c r="CB106" s="673"/>
      <c r="CC106" s="673"/>
      <c r="CD106" s="673"/>
      <c r="CE106" s="673"/>
      <c r="CF106" s="673"/>
      <c r="CG106" s="673"/>
      <c r="CH106" s="673"/>
      <c r="CI106" s="673"/>
    </row>
    <row r="107" spans="5:87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>IF(K78="","",IF(K78&gt;L78,"W",IF(K78=L78,"D",IF(K78&lt;L78,"L"))))</f>
        <v/>
      </c>
      <c r="N107" s="562" t="str">
        <f>IF(K78="","",K78+L78)</f>
        <v/>
      </c>
      <c r="O107" s="598"/>
      <c r="P107" s="562" t="str">
        <f>IF($K78="","",IF($N107&gt;P$19,"O",IF($N107&lt;P$19,"U",IF($N107=P$19,"-"))))</f>
        <v/>
      </c>
      <c r="Q107" s="586" t="str">
        <f t="shared" ref="Q107:Q170" si="47">IF(S107="","",IF(SIGN(S107)&lt;&gt;1,VLOOKUP(ABS(S107),SUP_HDC,3,TRUE),-VLOOKUP(ABS(S107),SUP_HDC,3,TRUE)))</f>
        <v/>
      </c>
      <c r="R107" s="587" t="str">
        <f t="shared" ref="R107:R138" si="48">IF(Q107="","",IF((K78-L78+Q107)&gt;=0.5,1,IF((K78-L78+Q107)=0.25,0.5,IF((K78-L78+Q107)&lt;=-0.5,-1,IF((K78-L78+Q107)=-0.25,-0.5,0)))))</f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 t="str">
        <f t="array" ref="AK107">IF($K107="","",SUM(IF(LEFT($AM107:$BR107,1)="s",1,0))-SUM(IF(RIGHT(LEFT($AM107:$BR107,2))="-",1,0)))</f>
        <v/>
      </c>
      <c r="AL107" s="562" t="str">
        <f t="array" ref="AL107">IF($K78="","",SUM(IF(LEFT($AM107:$BR107,1)="X",1,0)))</f>
        <v/>
      </c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73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73"/>
      <c r="BG107" s="668"/>
      <c r="BH107" s="668"/>
      <c r="BI107" s="668"/>
      <c r="BJ107" s="668"/>
      <c r="BK107" s="668"/>
      <c r="BL107" s="668"/>
      <c r="BM107" s="668"/>
      <c r="BN107" s="668"/>
      <c r="BO107" s="673"/>
      <c r="BP107" s="673"/>
      <c r="BQ107" s="673"/>
      <c r="BR107" s="668"/>
      <c r="BS107" s="668"/>
      <c r="BT107" s="673"/>
      <c r="BU107" s="668"/>
      <c r="BV107" s="668"/>
      <c r="BW107" s="668"/>
      <c r="BX107" s="673"/>
      <c r="BY107" s="673"/>
      <c r="BZ107" s="673"/>
      <c r="CA107" s="673"/>
      <c r="CB107" s="673"/>
      <c r="CC107" s="673"/>
      <c r="CD107" s="673"/>
      <c r="CE107" s="673"/>
      <c r="CF107" s="673"/>
      <c r="CG107" s="673"/>
      <c r="CH107" s="673"/>
      <c r="CI107" s="673"/>
    </row>
    <row r="108" spans="5:87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ref="M108:M171" si="49">IF(K79="","",IF(K79&gt;L79,"W",IF(K79=L79,"D",IF(K79&lt;L79,"L"))))</f>
        <v/>
      </c>
      <c r="N108" s="562" t="str">
        <f t="shared" ref="N108:N171" si="50">IF(K79="","",K79+L79)</f>
        <v/>
      </c>
      <c r="O108" s="598"/>
      <c r="P108" s="562" t="str">
        <f t="shared" ref="P108:P171" si="51">IF($K79="","",IF($N108&gt;P$19,"O",IF($N108&lt;P$19,"U",IF($N108=P$19,"-"))))</f>
        <v/>
      </c>
      <c r="Q108" s="586" t="str">
        <f t="shared" si="47"/>
        <v/>
      </c>
      <c r="R108" s="587" t="str">
        <f t="shared" si="48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 t="str">
        <f t="array" ref="AK108">IF($K108="","",SUM(IF(LEFT($AM108:$BR108,1)="s",1,0))-SUM(IF(RIGHT(LEFT($AM108:$BR108,2))="-",1,0)))</f>
        <v/>
      </c>
      <c r="AL108" s="562" t="str">
        <f t="array" ref="AL108">IF($K79="","",SUM(IF(LEFT($AM108:$BR108,1)="X",1,0)))</f>
        <v/>
      </c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73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73"/>
      <c r="BG108" s="668"/>
      <c r="BH108" s="668"/>
      <c r="BI108" s="668"/>
      <c r="BJ108" s="668"/>
      <c r="BK108" s="668"/>
      <c r="BL108" s="668"/>
      <c r="BM108" s="668"/>
      <c r="BN108" s="668"/>
      <c r="BO108" s="673"/>
      <c r="BP108" s="673"/>
      <c r="BQ108" s="673"/>
      <c r="BR108" s="668"/>
      <c r="BS108" s="668"/>
      <c r="BT108" s="673"/>
      <c r="BU108" s="668"/>
      <c r="BV108" s="668"/>
      <c r="BW108" s="668"/>
      <c r="BX108" s="673"/>
      <c r="BY108" s="673"/>
      <c r="BZ108" s="673"/>
      <c r="CA108" s="673"/>
      <c r="CB108" s="673"/>
      <c r="CC108" s="673"/>
      <c r="CD108" s="673"/>
      <c r="CE108" s="673"/>
      <c r="CF108" s="673"/>
      <c r="CG108" s="673"/>
      <c r="CH108" s="673"/>
      <c r="CI108" s="673"/>
    </row>
    <row r="109" spans="5:87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49"/>
        <v/>
      </c>
      <c r="N109" s="562" t="str">
        <f t="shared" si="50"/>
        <v/>
      </c>
      <c r="O109" s="598"/>
      <c r="P109" s="562" t="str">
        <f t="shared" si="51"/>
        <v/>
      </c>
      <c r="Q109" s="586" t="str">
        <f t="shared" si="47"/>
        <v/>
      </c>
      <c r="R109" s="587" t="str">
        <f t="shared" si="48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 t="str">
        <f t="array" ref="AK109">IF($K109="","",SUM(IF(LEFT($AM109:$BR109,1)="s",1,0))-SUM(IF(RIGHT(LEFT($AM109:$BR109,2))="-",1,0)))</f>
        <v/>
      </c>
      <c r="AL109" s="562" t="str">
        <f t="array" ref="AL109">IF($K80="","",SUM(IF(LEFT($AM109:$BR109,1)="X",1,0)))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73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73"/>
      <c r="BG109" s="668"/>
      <c r="BH109" s="668"/>
      <c r="BI109" s="668"/>
      <c r="BJ109" s="668"/>
      <c r="BK109" s="668"/>
      <c r="BL109" s="668"/>
      <c r="BM109" s="668"/>
      <c r="BN109" s="668"/>
      <c r="BO109" s="673"/>
      <c r="BP109" s="673"/>
      <c r="BQ109" s="673"/>
      <c r="BR109" s="668"/>
      <c r="BS109" s="668"/>
      <c r="BT109" s="673"/>
      <c r="BU109" s="668"/>
      <c r="BV109" s="668"/>
      <c r="BW109" s="668"/>
      <c r="BX109" s="673"/>
      <c r="BY109" s="673"/>
      <c r="BZ109" s="673"/>
      <c r="CA109" s="673"/>
      <c r="CB109" s="673"/>
      <c r="CC109" s="673"/>
      <c r="CD109" s="673"/>
      <c r="CE109" s="673"/>
      <c r="CF109" s="673"/>
      <c r="CG109" s="673"/>
      <c r="CH109" s="673"/>
      <c r="CI109" s="673"/>
    </row>
    <row r="110" spans="5:87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49"/>
        <v/>
      </c>
      <c r="N110" s="562" t="str">
        <f t="shared" si="50"/>
        <v/>
      </c>
      <c r="O110" s="598"/>
      <c r="P110" s="562" t="str">
        <f t="shared" si="51"/>
        <v/>
      </c>
      <c r="Q110" s="586" t="str">
        <f t="shared" si="47"/>
        <v/>
      </c>
      <c r="R110" s="587" t="str">
        <f t="shared" si="48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 t="str">
        <f t="array" ref="AK110">IF($K110="","",SUM(IF(LEFT($AM110:$BR110,1)="s",1,0))-SUM(IF(RIGHT(LEFT($AM110:$BR110,2))="-",1,0)))</f>
        <v/>
      </c>
      <c r="AL110" s="562" t="str">
        <f t="array" ref="AL110">IF($K81="","",SUM(IF(LEFT($AM110:$BR110,1)="X",1,0)))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73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73"/>
      <c r="BG110" s="668"/>
      <c r="BH110" s="668"/>
      <c r="BI110" s="668"/>
      <c r="BJ110" s="668"/>
      <c r="BK110" s="668"/>
      <c r="BL110" s="668"/>
      <c r="BM110" s="668"/>
      <c r="BN110" s="668"/>
      <c r="BO110" s="673"/>
      <c r="BP110" s="673"/>
      <c r="BQ110" s="673"/>
      <c r="BR110" s="668"/>
      <c r="BS110" s="668"/>
      <c r="BT110" s="673"/>
      <c r="BU110" s="668"/>
      <c r="BV110" s="668"/>
      <c r="BW110" s="668"/>
      <c r="BX110" s="673"/>
      <c r="BY110" s="673"/>
      <c r="BZ110" s="673"/>
      <c r="CA110" s="673"/>
      <c r="CB110" s="673"/>
      <c r="CC110" s="673"/>
      <c r="CD110" s="673"/>
      <c r="CE110" s="673"/>
      <c r="CF110" s="673"/>
      <c r="CG110" s="673"/>
      <c r="CH110" s="673"/>
      <c r="CI110" s="673"/>
    </row>
    <row r="111" spans="5:87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49"/>
        <v/>
      </c>
      <c r="N111" s="562" t="str">
        <f t="shared" si="50"/>
        <v/>
      </c>
      <c r="O111" s="598"/>
      <c r="P111" s="562" t="str">
        <f t="shared" si="51"/>
        <v/>
      </c>
      <c r="Q111" s="586" t="str">
        <f t="shared" si="47"/>
        <v/>
      </c>
      <c r="R111" s="587" t="str">
        <f t="shared" si="48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IF($K111="","",SUM(IF(LEFT($AM111:$BR111,1)="s",1,0))-SUM(IF(RIGHT(LEFT($AM111:$BR111,2))="-",1,0)))</f>
        <v/>
      </c>
      <c r="AL111" s="562" t="str">
        <f t="array" ref="AL111">IF($K82="","",SUM(IF(LEFT($AM111:$BR111,1)="X",1,0)))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73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73"/>
      <c r="BG111" s="668"/>
      <c r="BH111" s="668"/>
      <c r="BI111" s="668"/>
      <c r="BJ111" s="668"/>
      <c r="BK111" s="668"/>
      <c r="BL111" s="668"/>
      <c r="BM111" s="668"/>
      <c r="BN111" s="668"/>
      <c r="BO111" s="673"/>
      <c r="BP111" s="673"/>
      <c r="BQ111" s="673"/>
      <c r="BR111" s="668"/>
      <c r="BS111" s="668"/>
      <c r="BT111" s="673"/>
      <c r="BU111" s="668"/>
      <c r="BV111" s="668"/>
      <c r="BW111" s="668"/>
      <c r="BX111" s="673"/>
      <c r="BY111" s="673"/>
      <c r="BZ111" s="673"/>
      <c r="CA111" s="673"/>
      <c r="CB111" s="673"/>
      <c r="CC111" s="673"/>
      <c r="CD111" s="673"/>
      <c r="CE111" s="673"/>
      <c r="CF111" s="673"/>
      <c r="CG111" s="673"/>
      <c r="CH111" s="673"/>
      <c r="CI111" s="673"/>
    </row>
    <row r="112" spans="5:87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49"/>
        <v/>
      </c>
      <c r="N112" s="562" t="str">
        <f t="shared" si="50"/>
        <v/>
      </c>
      <c r="O112" s="598"/>
      <c r="P112" s="562" t="str">
        <f t="shared" si="51"/>
        <v/>
      </c>
      <c r="Q112" s="586" t="str">
        <f t="shared" si="47"/>
        <v/>
      </c>
      <c r="R112" s="587" t="str">
        <f t="shared" si="48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IF($K112="","",SUM(IF(LEFT($AM112:$BR112,1)="s",1,0))-SUM(IF(RIGHT(LEFT($AM112:$BR112,2))="-",1,0)))</f>
        <v/>
      </c>
      <c r="AL112" s="562" t="str">
        <f t="array" ref="AL112">IF($K83="","",SUM(IF(LEFT($AM112:$BR112,1)="X",1,0)))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73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73"/>
      <c r="BG112" s="668"/>
      <c r="BH112" s="668"/>
      <c r="BI112" s="668"/>
      <c r="BJ112" s="668"/>
      <c r="BK112" s="668"/>
      <c r="BL112" s="668"/>
      <c r="BM112" s="668"/>
      <c r="BN112" s="668"/>
      <c r="BO112" s="673"/>
      <c r="BP112" s="673"/>
      <c r="BQ112" s="673"/>
      <c r="BR112" s="668"/>
      <c r="BS112" s="668"/>
      <c r="BT112" s="673"/>
      <c r="BU112" s="668"/>
      <c r="BV112" s="668"/>
      <c r="BW112" s="668"/>
      <c r="BX112" s="673"/>
      <c r="BY112" s="673"/>
      <c r="BZ112" s="673"/>
      <c r="CA112" s="673"/>
      <c r="CB112" s="673"/>
      <c r="CC112" s="673"/>
      <c r="CD112" s="673"/>
      <c r="CE112" s="673"/>
      <c r="CF112" s="673"/>
      <c r="CG112" s="673"/>
      <c r="CH112" s="673"/>
      <c r="CI112" s="673"/>
    </row>
    <row r="113" spans="5:87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49"/>
        <v/>
      </c>
      <c r="N113" s="562" t="str">
        <f t="shared" si="50"/>
        <v/>
      </c>
      <c r="O113" s="598"/>
      <c r="P113" s="562" t="str">
        <f t="shared" si="51"/>
        <v/>
      </c>
      <c r="Q113" s="586" t="str">
        <f t="shared" si="47"/>
        <v/>
      </c>
      <c r="R113" s="587" t="str">
        <f t="shared" si="48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IF($K113="","",SUM(IF(LEFT($AM113:$BR113,1)="s",1,0))-SUM(IF(RIGHT(LEFT($AM113:$BR113,2))="-",1,0)))</f>
        <v/>
      </c>
      <c r="AL113" s="562" t="str">
        <f t="array" ref="AL113">IF($K84="","",SUM(IF(LEFT($AM113:$BR113,1)="X",1,0)))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73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73"/>
      <c r="BG113" s="668"/>
      <c r="BH113" s="668"/>
      <c r="BI113" s="668"/>
      <c r="BJ113" s="668"/>
      <c r="BK113" s="668"/>
      <c r="BL113" s="668"/>
      <c r="BM113" s="668"/>
      <c r="BN113" s="668"/>
      <c r="BO113" s="673"/>
      <c r="BP113" s="673"/>
      <c r="BQ113" s="673"/>
      <c r="BR113" s="668"/>
      <c r="BS113" s="668"/>
      <c r="BT113" s="673"/>
      <c r="BU113" s="668"/>
      <c r="BV113" s="668"/>
      <c r="BW113" s="668"/>
      <c r="BX113" s="673"/>
      <c r="BY113" s="673"/>
      <c r="BZ113" s="673"/>
      <c r="CA113" s="673"/>
      <c r="CB113" s="673"/>
      <c r="CC113" s="673"/>
      <c r="CD113" s="673"/>
      <c r="CE113" s="673"/>
      <c r="CF113" s="673"/>
      <c r="CG113" s="673"/>
      <c r="CH113" s="673"/>
      <c r="CI113" s="673"/>
    </row>
    <row r="114" spans="5:87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49"/>
        <v/>
      </c>
      <c r="N114" s="562" t="str">
        <f t="shared" si="50"/>
        <v/>
      </c>
      <c r="O114" s="598"/>
      <c r="P114" s="562" t="str">
        <f t="shared" si="51"/>
        <v/>
      </c>
      <c r="Q114" s="586" t="str">
        <f t="shared" si="47"/>
        <v/>
      </c>
      <c r="R114" s="587" t="str">
        <f t="shared" si="48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IF($K114="","",SUM(IF(LEFT($AM114:$BR114,1)="s",1,0))-SUM(IF(RIGHT(LEFT($AM114:$BR114,2))="-",1,0)))</f>
        <v/>
      </c>
      <c r="AL114" s="562" t="str">
        <f t="array" ref="AL114">IF($K85="","",SUM(IF(LEFT($AM114:$BR114,1)="X",1,0)))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73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73"/>
      <c r="BG114" s="668"/>
      <c r="BH114" s="668"/>
      <c r="BI114" s="668"/>
      <c r="BJ114" s="668"/>
      <c r="BK114" s="668"/>
      <c r="BL114" s="668"/>
      <c r="BM114" s="668"/>
      <c r="BN114" s="668"/>
      <c r="BO114" s="673"/>
      <c r="BP114" s="673"/>
      <c r="BQ114" s="673"/>
      <c r="BR114" s="668"/>
      <c r="BS114" s="668"/>
      <c r="BT114" s="673"/>
      <c r="BU114" s="668"/>
      <c r="BV114" s="668"/>
      <c r="BW114" s="668"/>
      <c r="BX114" s="673"/>
      <c r="BY114" s="673"/>
      <c r="BZ114" s="673"/>
      <c r="CA114" s="673"/>
      <c r="CB114" s="673"/>
      <c r="CC114" s="673"/>
      <c r="CD114" s="673"/>
      <c r="CE114" s="673"/>
      <c r="CF114" s="673"/>
      <c r="CG114" s="673"/>
      <c r="CH114" s="673"/>
      <c r="CI114" s="673"/>
    </row>
    <row r="115" spans="5:87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49"/>
        <v/>
      </c>
      <c r="N115" s="562" t="str">
        <f t="shared" si="50"/>
        <v/>
      </c>
      <c r="O115" s="598"/>
      <c r="P115" s="562" t="str">
        <f t="shared" si="51"/>
        <v/>
      </c>
      <c r="Q115" s="586" t="str">
        <f t="shared" si="47"/>
        <v/>
      </c>
      <c r="R115" s="587" t="str">
        <f t="shared" si="48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IF($K115="","",SUM(IF(LEFT($AM115:$BR115,1)="s",1,0))-SUM(IF(RIGHT(LEFT($AM115:$BR115,2))="-",1,0)))</f>
        <v/>
      </c>
      <c r="AL115" s="562" t="str">
        <f t="array" ref="AL115">IF($K86="","",SUM(IF(LEFT($AM115:$BR115,1)="X",1,0)))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73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73"/>
      <c r="BG115" s="668"/>
      <c r="BH115" s="668"/>
      <c r="BI115" s="668"/>
      <c r="BJ115" s="668"/>
      <c r="BK115" s="668"/>
      <c r="BL115" s="668"/>
      <c r="BM115" s="668"/>
      <c r="BN115" s="668"/>
      <c r="BO115" s="673"/>
      <c r="BP115" s="673"/>
      <c r="BQ115" s="673"/>
      <c r="BR115" s="668"/>
      <c r="BS115" s="668"/>
      <c r="BT115" s="673"/>
      <c r="BU115" s="668"/>
      <c r="BV115" s="668"/>
      <c r="BW115" s="668"/>
      <c r="BX115" s="673"/>
      <c r="BY115" s="673"/>
      <c r="BZ115" s="673"/>
      <c r="CA115" s="673"/>
      <c r="CB115" s="673"/>
      <c r="CC115" s="673"/>
      <c r="CD115" s="673"/>
      <c r="CE115" s="673"/>
      <c r="CF115" s="673"/>
      <c r="CG115" s="673"/>
      <c r="CH115" s="673"/>
      <c r="CI115" s="673"/>
    </row>
    <row r="116" spans="5:87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49"/>
        <v/>
      </c>
      <c r="N116" s="562" t="str">
        <f t="shared" si="50"/>
        <v/>
      </c>
      <c r="O116" s="598"/>
      <c r="P116" s="562" t="str">
        <f t="shared" si="51"/>
        <v/>
      </c>
      <c r="Q116" s="586" t="str">
        <f t="shared" si="47"/>
        <v/>
      </c>
      <c r="R116" s="587" t="str">
        <f t="shared" si="48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IF($K116="","",SUM(IF(LEFT($AM116:$BR116,1)="s",1,0))-SUM(IF(RIGHT(LEFT($AM116:$BR116,2))="-",1,0)))</f>
        <v/>
      </c>
      <c r="AL116" s="562" t="str">
        <f t="array" ref="AL116">IF($K87="","",SUM(IF(LEFT($AM116:$BR116,1)="X",1,0)))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73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73"/>
      <c r="BG116" s="668"/>
      <c r="BH116" s="668"/>
      <c r="BI116" s="668"/>
      <c r="BJ116" s="668"/>
      <c r="BK116" s="668"/>
      <c r="BL116" s="668"/>
      <c r="BM116" s="668"/>
      <c r="BN116" s="668"/>
      <c r="BO116" s="673"/>
      <c r="BP116" s="673"/>
      <c r="BQ116" s="673"/>
      <c r="BR116" s="668"/>
      <c r="BS116" s="668"/>
      <c r="BT116" s="673"/>
      <c r="BU116" s="668"/>
      <c r="BV116" s="668"/>
      <c r="BW116" s="668"/>
      <c r="BX116" s="673"/>
      <c r="BY116" s="673"/>
      <c r="BZ116" s="673"/>
      <c r="CA116" s="673"/>
      <c r="CB116" s="673"/>
      <c r="CC116" s="673"/>
      <c r="CD116" s="673"/>
      <c r="CE116" s="673"/>
      <c r="CF116" s="673"/>
      <c r="CG116" s="673"/>
      <c r="CH116" s="673"/>
      <c r="CI116" s="673"/>
    </row>
    <row r="117" spans="5:87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49"/>
        <v/>
      </c>
      <c r="N117" s="562" t="str">
        <f t="shared" si="50"/>
        <v/>
      </c>
      <c r="O117" s="562"/>
      <c r="P117" s="562" t="str">
        <f t="shared" si="51"/>
        <v/>
      </c>
      <c r="Q117" s="586" t="str">
        <f t="shared" si="47"/>
        <v/>
      </c>
      <c r="R117" s="587" t="str">
        <f t="shared" si="48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IF($K117="","",SUM(IF(LEFT($AM117:$BR117,1)="s",1,0))-SUM(IF(RIGHT(LEFT($AM117:$BR117,2))="-",1,0)))</f>
        <v/>
      </c>
      <c r="AL117" s="562" t="str">
        <f t="array" ref="AL117">IF($K88="","",SUM(IF(LEFT($AM117:$BR117,1)="X",1,0)))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73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73"/>
      <c r="BG117" s="668"/>
      <c r="BH117" s="668"/>
      <c r="BI117" s="668"/>
      <c r="BJ117" s="668"/>
      <c r="BK117" s="668"/>
      <c r="BL117" s="668"/>
      <c r="BM117" s="668"/>
      <c r="BN117" s="668"/>
      <c r="BO117" s="673"/>
      <c r="BP117" s="673"/>
      <c r="BQ117" s="673"/>
      <c r="BR117" s="668"/>
      <c r="BS117" s="668"/>
      <c r="BT117" s="673"/>
      <c r="BU117" s="668"/>
      <c r="BV117" s="668"/>
      <c r="BW117" s="668"/>
      <c r="BX117" s="673"/>
      <c r="BY117" s="673"/>
      <c r="BZ117" s="673"/>
      <c r="CA117" s="673"/>
      <c r="CB117" s="673"/>
      <c r="CC117" s="673"/>
      <c r="CD117" s="673"/>
      <c r="CE117" s="673"/>
      <c r="CF117" s="673"/>
      <c r="CG117" s="673"/>
      <c r="CH117" s="673"/>
      <c r="CI117" s="673"/>
    </row>
    <row r="118" spans="5:87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49"/>
        <v/>
      </c>
      <c r="N118" s="562" t="str">
        <f t="shared" si="50"/>
        <v/>
      </c>
      <c r="O118" s="562"/>
      <c r="P118" s="562" t="str">
        <f t="shared" si="51"/>
        <v/>
      </c>
      <c r="Q118" s="586" t="str">
        <f t="shared" si="47"/>
        <v/>
      </c>
      <c r="R118" s="587" t="str">
        <f t="shared" si="48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IF($K118="","",SUM(IF(LEFT($AM118:$BR118,1)="s",1,0))-SUM(IF(RIGHT(LEFT($AM118:$BR118,2))="-",1,0)))</f>
        <v/>
      </c>
      <c r="AL118" s="562" t="str">
        <f t="array" ref="AL118">IF($K89="","",SUM(IF(LEFT($AM118:$BR118,1)="X",1,0)))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73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73"/>
      <c r="BG118" s="668"/>
      <c r="BH118" s="668"/>
      <c r="BI118" s="668"/>
      <c r="BJ118" s="668"/>
      <c r="BK118" s="668"/>
      <c r="BL118" s="668"/>
      <c r="BM118" s="668"/>
      <c r="BN118" s="668"/>
      <c r="BO118" s="673"/>
      <c r="BP118" s="673"/>
      <c r="BQ118" s="673"/>
      <c r="BR118" s="668"/>
      <c r="BS118" s="668"/>
      <c r="BT118" s="673"/>
      <c r="BU118" s="668"/>
      <c r="BV118" s="668"/>
      <c r="BW118" s="668"/>
      <c r="BX118" s="673"/>
      <c r="BY118" s="673"/>
      <c r="BZ118" s="673"/>
      <c r="CA118" s="673"/>
      <c r="CB118" s="673"/>
      <c r="CC118" s="673"/>
      <c r="CD118" s="673"/>
      <c r="CE118" s="673"/>
      <c r="CF118" s="673"/>
      <c r="CG118" s="673"/>
      <c r="CH118" s="673"/>
      <c r="CI118" s="673"/>
    </row>
    <row r="119" spans="5:87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49"/>
        <v/>
      </c>
      <c r="N119" s="562" t="str">
        <f t="shared" si="50"/>
        <v/>
      </c>
      <c r="O119" s="562"/>
      <c r="P119" s="562" t="str">
        <f t="shared" si="51"/>
        <v/>
      </c>
      <c r="Q119" s="586" t="str">
        <f t="shared" si="47"/>
        <v/>
      </c>
      <c r="R119" s="587" t="str">
        <f t="shared" si="48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IF($K119="","",SUM(IF(LEFT($AM119:$BR119,1)="s",1,0))-SUM(IF(RIGHT(LEFT($AM119:$BR119,2))="-",1,0)))</f>
        <v/>
      </c>
      <c r="AL119" s="562" t="str">
        <f t="array" ref="AL119">IF($K90="","",SUM(IF(LEFT($AM119:$BR119,1)="X",1,0)))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73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73"/>
      <c r="BG119" s="668"/>
      <c r="BH119" s="668"/>
      <c r="BI119" s="668"/>
      <c r="BJ119" s="668"/>
      <c r="BK119" s="668"/>
      <c r="BL119" s="668"/>
      <c r="BM119" s="668"/>
      <c r="BN119" s="668"/>
      <c r="BO119" s="673"/>
      <c r="BP119" s="673"/>
      <c r="BQ119" s="673"/>
      <c r="BR119" s="668"/>
      <c r="BS119" s="668"/>
      <c r="BT119" s="673"/>
      <c r="BU119" s="668"/>
      <c r="BV119" s="668"/>
      <c r="BW119" s="668"/>
      <c r="BX119" s="673"/>
      <c r="BY119" s="673"/>
      <c r="BZ119" s="673"/>
      <c r="CA119" s="673"/>
      <c r="CB119" s="673"/>
      <c r="CC119" s="673"/>
      <c r="CD119" s="673"/>
      <c r="CE119" s="673"/>
      <c r="CF119" s="673"/>
      <c r="CG119" s="673"/>
      <c r="CH119" s="673"/>
      <c r="CI119" s="673"/>
    </row>
    <row r="120" spans="5:87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49"/>
        <v/>
      </c>
      <c r="N120" s="562" t="str">
        <f t="shared" si="50"/>
        <v/>
      </c>
      <c r="O120" s="562"/>
      <c r="P120" s="562" t="str">
        <f t="shared" si="51"/>
        <v/>
      </c>
      <c r="Q120" s="586" t="str">
        <f t="shared" si="47"/>
        <v/>
      </c>
      <c r="R120" s="587" t="str">
        <f t="shared" si="48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IF($K120="","",SUM(IF(LEFT($AM120:$BR120,1)="s",1,0))-SUM(IF(RIGHT(LEFT($AM120:$BR120,2))="-",1,0)))</f>
        <v/>
      </c>
      <c r="AL120" s="562" t="str">
        <f t="array" ref="AL120">IF($K91="","",SUM(IF(LEFT($AM120:$BR120,1)="X",1,0)))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73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73"/>
      <c r="BG120" s="668"/>
      <c r="BH120" s="668"/>
      <c r="BI120" s="668"/>
      <c r="BJ120" s="668"/>
      <c r="BK120" s="668"/>
      <c r="BL120" s="668"/>
      <c r="BM120" s="668"/>
      <c r="BN120" s="668"/>
      <c r="BO120" s="673"/>
      <c r="BP120" s="673"/>
      <c r="BQ120" s="673"/>
      <c r="BR120" s="668"/>
      <c r="BS120" s="668"/>
      <c r="BT120" s="673"/>
      <c r="BU120" s="668"/>
      <c r="BV120" s="668"/>
      <c r="BW120" s="668"/>
      <c r="BX120" s="673"/>
      <c r="BY120" s="673"/>
      <c r="BZ120" s="673"/>
      <c r="CA120" s="673"/>
      <c r="CB120" s="673"/>
      <c r="CC120" s="673"/>
      <c r="CD120" s="673"/>
      <c r="CE120" s="673"/>
      <c r="CF120" s="673"/>
      <c r="CG120" s="673"/>
      <c r="CH120" s="673"/>
      <c r="CI120" s="673"/>
    </row>
    <row r="121" spans="5:87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49"/>
        <v/>
      </c>
      <c r="N121" s="562" t="str">
        <f t="shared" si="50"/>
        <v/>
      </c>
      <c r="O121" s="562"/>
      <c r="P121" s="562" t="str">
        <f t="shared" si="51"/>
        <v/>
      </c>
      <c r="Q121" s="586" t="str">
        <f t="shared" si="47"/>
        <v/>
      </c>
      <c r="R121" s="587" t="str">
        <f t="shared" si="48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IF($K121="","",SUM(IF(LEFT($AM121:$BR121,1)="s",1,0))-SUM(IF(RIGHT(LEFT($AM121:$BR121,2))="-",1,0)))</f>
        <v/>
      </c>
      <c r="AL121" s="562" t="str">
        <f t="array" ref="AL121">IF($K92="","",SUM(IF(LEFT($AM121:$BR121,1)="X",1,0)))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73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73"/>
      <c r="BG121" s="668"/>
      <c r="BH121" s="668"/>
      <c r="BI121" s="668"/>
      <c r="BJ121" s="668"/>
      <c r="BK121" s="668"/>
      <c r="BL121" s="668"/>
      <c r="BM121" s="668"/>
      <c r="BN121" s="668"/>
      <c r="BO121" s="673"/>
      <c r="BP121" s="673"/>
      <c r="BQ121" s="673"/>
      <c r="BR121" s="668"/>
      <c r="BS121" s="668"/>
      <c r="BT121" s="673"/>
      <c r="BU121" s="668"/>
      <c r="BV121" s="668"/>
      <c r="BW121" s="668"/>
      <c r="BX121" s="673"/>
      <c r="BY121" s="673"/>
      <c r="BZ121" s="673"/>
      <c r="CA121" s="673"/>
      <c r="CB121" s="673"/>
      <c r="CC121" s="673"/>
      <c r="CD121" s="673"/>
      <c r="CE121" s="673"/>
      <c r="CF121" s="673"/>
      <c r="CG121" s="673"/>
      <c r="CH121" s="673"/>
      <c r="CI121" s="673"/>
    </row>
    <row r="122" spans="5:87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49"/>
        <v/>
      </c>
      <c r="N122" s="562" t="str">
        <f t="shared" si="50"/>
        <v/>
      </c>
      <c r="O122" s="562"/>
      <c r="P122" s="562" t="str">
        <f t="shared" si="51"/>
        <v/>
      </c>
      <c r="Q122" s="586" t="str">
        <f t="shared" si="47"/>
        <v/>
      </c>
      <c r="R122" s="587" t="str">
        <f t="shared" si="48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IF($K122="","",SUM(IF(LEFT($AM122:$BR122,1)="s",1,0))-SUM(IF(RIGHT(LEFT($AM122:$BR122,2))="-",1,0)))</f>
        <v/>
      </c>
      <c r="AL122" s="562" t="str">
        <f t="array" ref="AL122">IF($K93="","",SUM(IF(LEFT($AM122:$BR122,1)="X",1,0)))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73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73"/>
      <c r="BG122" s="668"/>
      <c r="BH122" s="668"/>
      <c r="BI122" s="668"/>
      <c r="BJ122" s="668"/>
      <c r="BK122" s="668"/>
      <c r="BL122" s="668"/>
      <c r="BM122" s="668"/>
      <c r="BN122" s="668"/>
      <c r="BO122" s="673"/>
      <c r="BP122" s="673"/>
      <c r="BQ122" s="673"/>
      <c r="BR122" s="668"/>
      <c r="BS122" s="668"/>
      <c r="BT122" s="673"/>
      <c r="BU122" s="668"/>
      <c r="BV122" s="668"/>
      <c r="BW122" s="668"/>
      <c r="BX122" s="673"/>
      <c r="BY122" s="673"/>
      <c r="BZ122" s="673"/>
      <c r="CA122" s="673"/>
      <c r="CB122" s="673"/>
      <c r="CC122" s="673"/>
      <c r="CD122" s="673"/>
      <c r="CE122" s="673"/>
      <c r="CF122" s="673"/>
      <c r="CG122" s="673"/>
      <c r="CH122" s="673"/>
      <c r="CI122" s="673"/>
    </row>
    <row r="123" spans="5:87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49"/>
        <v/>
      </c>
      <c r="N123" s="562" t="str">
        <f t="shared" si="50"/>
        <v/>
      </c>
      <c r="O123" s="562"/>
      <c r="P123" s="562" t="str">
        <f t="shared" si="51"/>
        <v/>
      </c>
      <c r="Q123" s="586" t="str">
        <f t="shared" si="47"/>
        <v/>
      </c>
      <c r="R123" s="587" t="str">
        <f t="shared" si="48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IF($K123="","",SUM(IF(LEFT($AM123:$BR123,1)="s",1,0))-SUM(IF(RIGHT(LEFT($AM123:$BR123,2))="-",1,0)))</f>
        <v/>
      </c>
      <c r="AL123" s="562" t="str">
        <f t="array" ref="AL123">IF($K94="","",SUM(IF(LEFT($AM123:$BR123,1)="X",1,0)))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73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73"/>
      <c r="BG123" s="668"/>
      <c r="BH123" s="668"/>
      <c r="BI123" s="668"/>
      <c r="BJ123" s="668"/>
      <c r="BK123" s="668"/>
      <c r="BL123" s="668"/>
      <c r="BM123" s="668"/>
      <c r="BN123" s="668"/>
      <c r="BO123" s="673"/>
      <c r="BP123" s="673"/>
      <c r="BQ123" s="673"/>
      <c r="BR123" s="668"/>
      <c r="BS123" s="668"/>
      <c r="BT123" s="673"/>
      <c r="BU123" s="668"/>
      <c r="BV123" s="668"/>
      <c r="BW123" s="668"/>
      <c r="BX123" s="673"/>
      <c r="BY123" s="673"/>
      <c r="BZ123" s="673"/>
      <c r="CA123" s="673"/>
      <c r="CB123" s="673"/>
      <c r="CC123" s="673"/>
      <c r="CD123" s="673"/>
      <c r="CE123" s="673"/>
      <c r="CF123" s="673"/>
      <c r="CG123" s="673"/>
      <c r="CH123" s="673"/>
      <c r="CI123" s="673"/>
    </row>
    <row r="124" spans="5:87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49"/>
        <v/>
      </c>
      <c r="N124" s="562" t="str">
        <f t="shared" si="50"/>
        <v/>
      </c>
      <c r="O124" s="562"/>
      <c r="P124" s="562" t="str">
        <f t="shared" si="51"/>
        <v/>
      </c>
      <c r="Q124" s="586" t="str">
        <f t="shared" si="47"/>
        <v/>
      </c>
      <c r="R124" s="587" t="str">
        <f t="shared" si="48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IF($K124="","",SUM(IF(LEFT($AM124:$BR124,1)="s",1,0))-SUM(IF(RIGHT(LEFT($AM124:$BR124,2))="-",1,0)))</f>
        <v/>
      </c>
      <c r="AL124" s="562" t="str">
        <f t="array" ref="AL124">IF($K95="","",SUM(IF(LEFT($AM124:$BR124,1)="X",1,0)))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73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73"/>
      <c r="BG124" s="668"/>
      <c r="BH124" s="668"/>
      <c r="BI124" s="668"/>
      <c r="BJ124" s="668"/>
      <c r="BK124" s="668"/>
      <c r="BL124" s="668"/>
      <c r="BM124" s="668"/>
      <c r="BN124" s="668"/>
      <c r="BO124" s="673"/>
      <c r="BP124" s="673"/>
      <c r="BQ124" s="673"/>
      <c r="BR124" s="668"/>
      <c r="BS124" s="668"/>
      <c r="BT124" s="673"/>
      <c r="BU124" s="668"/>
      <c r="BV124" s="668"/>
      <c r="BW124" s="668"/>
      <c r="BX124" s="673"/>
      <c r="BY124" s="673"/>
      <c r="BZ124" s="673"/>
      <c r="CA124" s="673"/>
      <c r="CB124" s="673"/>
      <c r="CC124" s="673"/>
      <c r="CD124" s="673"/>
      <c r="CE124" s="673"/>
      <c r="CF124" s="673"/>
      <c r="CG124" s="673"/>
      <c r="CH124" s="673"/>
      <c r="CI124" s="673"/>
    </row>
    <row r="125" spans="5:87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49"/>
        <v/>
      </c>
      <c r="N125" s="562" t="str">
        <f t="shared" si="50"/>
        <v/>
      </c>
      <c r="O125" s="562"/>
      <c r="P125" s="562" t="str">
        <f t="shared" si="51"/>
        <v/>
      </c>
      <c r="Q125" s="586" t="str">
        <f t="shared" si="47"/>
        <v/>
      </c>
      <c r="R125" s="587" t="str">
        <f t="shared" si="48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IF($K125="","",SUM(IF(LEFT($AM125:$BR125,1)="s",1,0))-SUM(IF(RIGHT(LEFT($AM125:$BR125,2))="-",1,0)))</f>
        <v/>
      </c>
      <c r="AL125" s="562" t="str">
        <f t="array" ref="AL125">IF($K96="","",SUM(IF(LEFT($AM125:$BR125,1)="X",1,0)))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73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73"/>
      <c r="BG125" s="668"/>
      <c r="BH125" s="668"/>
      <c r="BI125" s="668"/>
      <c r="BJ125" s="668"/>
      <c r="BK125" s="668"/>
      <c r="BL125" s="668"/>
      <c r="BM125" s="668"/>
      <c r="BN125" s="668"/>
      <c r="BO125" s="673"/>
      <c r="BP125" s="673"/>
      <c r="BQ125" s="673"/>
      <c r="BR125" s="668"/>
      <c r="BS125" s="668"/>
      <c r="BT125" s="673"/>
      <c r="BU125" s="668"/>
      <c r="BV125" s="668"/>
      <c r="BW125" s="668"/>
      <c r="BX125" s="673"/>
      <c r="BY125" s="673"/>
      <c r="BZ125" s="673"/>
      <c r="CA125" s="673"/>
      <c r="CB125" s="673"/>
      <c r="CC125" s="673"/>
      <c r="CD125" s="673"/>
      <c r="CE125" s="673"/>
      <c r="CF125" s="673"/>
      <c r="CG125" s="673"/>
      <c r="CH125" s="673"/>
      <c r="CI125" s="673"/>
    </row>
    <row r="126" spans="5:87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49"/>
        <v/>
      </c>
      <c r="N126" s="562" t="str">
        <f t="shared" si="50"/>
        <v/>
      </c>
      <c r="O126" s="562"/>
      <c r="P126" s="562" t="str">
        <f t="shared" si="51"/>
        <v/>
      </c>
      <c r="Q126" s="586" t="str">
        <f t="shared" si="47"/>
        <v/>
      </c>
      <c r="R126" s="587" t="str">
        <f t="shared" si="48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IF($K126="","",SUM(IF(LEFT($AM126:$BR126,1)="s",1,0))-SUM(IF(RIGHT(LEFT($AM126:$BR126,2))="-",1,0)))</f>
        <v/>
      </c>
      <c r="AL126" s="562" t="str">
        <f t="array" ref="AL126">IF($K97="","",SUM(IF(LEFT($AM126:$BR126,1)="X",1,0)))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73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73"/>
      <c r="BG126" s="668"/>
      <c r="BH126" s="668"/>
      <c r="BI126" s="668"/>
      <c r="BJ126" s="668"/>
      <c r="BK126" s="668"/>
      <c r="BL126" s="668"/>
      <c r="BM126" s="668"/>
      <c r="BN126" s="668"/>
      <c r="BO126" s="673"/>
      <c r="BP126" s="673"/>
      <c r="BQ126" s="673"/>
      <c r="BR126" s="668"/>
      <c r="BS126" s="668"/>
      <c r="BT126" s="673"/>
      <c r="BU126" s="668"/>
      <c r="BV126" s="668"/>
      <c r="BW126" s="668"/>
      <c r="BX126" s="673"/>
      <c r="BY126" s="673"/>
      <c r="BZ126" s="673"/>
      <c r="CA126" s="673"/>
      <c r="CB126" s="673"/>
      <c r="CC126" s="673"/>
      <c r="CD126" s="673"/>
      <c r="CE126" s="673"/>
      <c r="CF126" s="673"/>
      <c r="CG126" s="673"/>
      <c r="CH126" s="673"/>
      <c r="CI126" s="673"/>
    </row>
    <row r="127" spans="5:87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49"/>
        <v/>
      </c>
      <c r="N127" s="562" t="str">
        <f t="shared" si="50"/>
        <v/>
      </c>
      <c r="O127" s="562"/>
      <c r="P127" s="562" t="str">
        <f t="shared" si="51"/>
        <v/>
      </c>
      <c r="Q127" s="586" t="str">
        <f t="shared" si="47"/>
        <v/>
      </c>
      <c r="R127" s="587" t="str">
        <f t="shared" si="48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IF($K127="","",SUM(IF(LEFT($AM127:$BR127,1)="s",1,0))-SUM(IF(RIGHT(LEFT($AM127:$BR127,2))="-",1,0)))</f>
        <v/>
      </c>
      <c r="AL127" s="562" t="str">
        <f t="array" ref="AL127">IF($K98="","",SUM(IF(LEFT($AM127:$BR127,1)="X",1,0)))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73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73"/>
      <c r="BG127" s="668"/>
      <c r="BH127" s="668"/>
      <c r="BI127" s="668"/>
      <c r="BJ127" s="668"/>
      <c r="BK127" s="668"/>
      <c r="BL127" s="668"/>
      <c r="BM127" s="668"/>
      <c r="BN127" s="668"/>
      <c r="BO127" s="673"/>
      <c r="BP127" s="673"/>
      <c r="BQ127" s="673"/>
      <c r="BR127" s="668"/>
      <c r="BS127" s="668"/>
      <c r="BT127" s="673"/>
      <c r="BU127" s="668"/>
      <c r="BV127" s="668"/>
      <c r="BW127" s="668"/>
      <c r="BX127" s="673"/>
      <c r="BY127" s="673"/>
      <c r="BZ127" s="673"/>
      <c r="CA127" s="673"/>
      <c r="CB127" s="673"/>
      <c r="CC127" s="673"/>
      <c r="CD127" s="673"/>
      <c r="CE127" s="673"/>
      <c r="CF127" s="673"/>
      <c r="CG127" s="673"/>
      <c r="CH127" s="673"/>
      <c r="CI127" s="673"/>
    </row>
    <row r="128" spans="5:87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49"/>
        <v/>
      </c>
      <c r="N128" s="562" t="str">
        <f t="shared" si="50"/>
        <v/>
      </c>
      <c r="O128" s="562"/>
      <c r="P128" s="562" t="str">
        <f t="shared" si="51"/>
        <v/>
      </c>
      <c r="Q128" s="586" t="str">
        <f t="shared" si="47"/>
        <v/>
      </c>
      <c r="R128" s="587" t="str">
        <f t="shared" si="48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IF($K128="","",SUM(IF(LEFT($AM128:$BR128,1)="s",1,0))-SUM(IF(RIGHT(LEFT($AM128:$BR128,2))="-",1,0)))</f>
        <v/>
      </c>
      <c r="AL128" s="562" t="str">
        <f t="array" ref="AL128">IF($K99="","",SUM(IF(LEFT($AM128:$BR128,1)="X",1,0)))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73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73"/>
      <c r="BG128" s="668"/>
      <c r="BH128" s="668"/>
      <c r="BI128" s="668"/>
      <c r="BJ128" s="668"/>
      <c r="BK128" s="668"/>
      <c r="BL128" s="668"/>
      <c r="BM128" s="668"/>
      <c r="BN128" s="668"/>
      <c r="BO128" s="673"/>
      <c r="BP128" s="673"/>
      <c r="BQ128" s="673"/>
      <c r="BR128" s="668"/>
      <c r="BS128" s="668"/>
      <c r="BT128" s="673"/>
      <c r="BU128" s="668"/>
      <c r="BV128" s="668"/>
      <c r="BW128" s="668"/>
      <c r="BX128" s="673"/>
      <c r="BY128" s="673"/>
      <c r="BZ128" s="673"/>
      <c r="CA128" s="673"/>
      <c r="CB128" s="673"/>
      <c r="CC128" s="673"/>
      <c r="CD128" s="673"/>
      <c r="CE128" s="673"/>
      <c r="CF128" s="673"/>
      <c r="CG128" s="673"/>
      <c r="CH128" s="673"/>
      <c r="CI128" s="673"/>
    </row>
    <row r="129" spans="5:87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49"/>
        <v/>
      </c>
      <c r="N129" s="562" t="str">
        <f t="shared" si="50"/>
        <v/>
      </c>
      <c r="O129" s="562"/>
      <c r="P129" s="562" t="str">
        <f t="shared" si="51"/>
        <v/>
      </c>
      <c r="Q129" s="586" t="str">
        <f t="shared" si="47"/>
        <v/>
      </c>
      <c r="R129" s="587" t="str">
        <f t="shared" si="48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IF($K129="","",SUM(IF(LEFT($AM129:$BR129,1)="s",1,0))-SUM(IF(RIGHT(LEFT($AM129:$BR129,2))="-",1,0)))</f>
        <v/>
      </c>
      <c r="AL129" s="562" t="str">
        <f t="array" ref="AL129">IF($K100="","",SUM(IF(LEFT($AM129:$BR129,1)="X",1,0)))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73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73"/>
      <c r="BG129" s="668"/>
      <c r="BH129" s="668"/>
      <c r="BI129" s="668"/>
      <c r="BJ129" s="668"/>
      <c r="BK129" s="668"/>
      <c r="BL129" s="668"/>
      <c r="BM129" s="668"/>
      <c r="BN129" s="668"/>
      <c r="BO129" s="673"/>
      <c r="BP129" s="673"/>
      <c r="BQ129" s="673"/>
      <c r="BR129" s="668"/>
      <c r="BS129" s="668"/>
      <c r="BT129" s="673"/>
      <c r="BU129" s="668"/>
      <c r="BV129" s="668"/>
      <c r="BW129" s="668"/>
      <c r="BX129" s="673"/>
      <c r="BY129" s="673"/>
      <c r="BZ129" s="673"/>
      <c r="CA129" s="673"/>
      <c r="CB129" s="673"/>
      <c r="CC129" s="673"/>
      <c r="CD129" s="673"/>
      <c r="CE129" s="673"/>
      <c r="CF129" s="673"/>
      <c r="CG129" s="673"/>
      <c r="CH129" s="673"/>
      <c r="CI129" s="673"/>
    </row>
    <row r="130" spans="5:87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49"/>
        <v/>
      </c>
      <c r="N130" s="562" t="str">
        <f t="shared" si="50"/>
        <v/>
      </c>
      <c r="O130" s="562"/>
      <c r="P130" s="562" t="str">
        <f t="shared" si="51"/>
        <v/>
      </c>
      <c r="Q130" s="586" t="str">
        <f t="shared" si="47"/>
        <v/>
      </c>
      <c r="R130" s="587" t="str">
        <f t="shared" si="48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IF($K130="","",SUM(IF(LEFT($AM130:$BR130,1)="s",1,0))-SUM(IF(RIGHT(LEFT($AM130:$BR130,2))="-",1,0)))</f>
        <v/>
      </c>
      <c r="AL130" s="562" t="str">
        <f t="array" ref="AL130">IF($K101="","",SUM(IF(LEFT($AM130:$BR130,1)="X",1,0)))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73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73"/>
      <c r="BG130" s="668"/>
      <c r="BH130" s="668"/>
      <c r="BI130" s="668"/>
      <c r="BJ130" s="668"/>
      <c r="BK130" s="668"/>
      <c r="BL130" s="668"/>
      <c r="BM130" s="668"/>
      <c r="BN130" s="668"/>
      <c r="BO130" s="673"/>
      <c r="BP130" s="673"/>
      <c r="BQ130" s="673"/>
      <c r="BR130" s="668"/>
      <c r="BS130" s="668"/>
      <c r="BT130" s="673"/>
      <c r="BU130" s="668"/>
      <c r="BV130" s="668"/>
      <c r="BW130" s="668"/>
      <c r="BX130" s="673"/>
      <c r="BY130" s="673"/>
      <c r="BZ130" s="673"/>
      <c r="CA130" s="673"/>
      <c r="CB130" s="673"/>
      <c r="CC130" s="673"/>
      <c r="CD130" s="673"/>
      <c r="CE130" s="673"/>
      <c r="CF130" s="673"/>
      <c r="CG130" s="673"/>
      <c r="CH130" s="673"/>
      <c r="CI130" s="673"/>
    </row>
    <row r="131" spans="5:87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49"/>
        <v/>
      </c>
      <c r="N131" s="562" t="str">
        <f t="shared" si="50"/>
        <v/>
      </c>
      <c r="O131" s="562"/>
      <c r="P131" s="562" t="str">
        <f t="shared" si="51"/>
        <v/>
      </c>
      <c r="Q131" s="586" t="str">
        <f t="shared" si="47"/>
        <v/>
      </c>
      <c r="R131" s="587" t="str">
        <f t="shared" si="48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IF($K131="","",SUM(IF(LEFT($AM131:$BR131,1)="s",1,0))-SUM(IF(RIGHT(LEFT($AM131:$BR131,2))="-",1,0)))</f>
        <v/>
      </c>
      <c r="AL131" s="562" t="str">
        <f t="array" ref="AL131">IF($K102="","",SUM(IF(LEFT($AM131:$BR131,1)="X",1,0)))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73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73"/>
      <c r="BG131" s="668"/>
      <c r="BH131" s="668"/>
      <c r="BI131" s="668"/>
      <c r="BJ131" s="668"/>
      <c r="BK131" s="668"/>
      <c r="BL131" s="668"/>
      <c r="BM131" s="668"/>
      <c r="BN131" s="668"/>
      <c r="BO131" s="673"/>
      <c r="BP131" s="673"/>
      <c r="BQ131" s="673"/>
      <c r="BR131" s="668"/>
      <c r="BS131" s="668"/>
      <c r="BT131" s="673"/>
      <c r="BU131" s="668"/>
      <c r="BV131" s="668"/>
      <c r="BW131" s="668"/>
      <c r="BX131" s="673"/>
      <c r="BY131" s="673"/>
      <c r="BZ131" s="673"/>
      <c r="CA131" s="673"/>
      <c r="CB131" s="673"/>
      <c r="CC131" s="673"/>
      <c r="CD131" s="673"/>
      <c r="CE131" s="673"/>
      <c r="CF131" s="673"/>
      <c r="CG131" s="673"/>
      <c r="CH131" s="673"/>
      <c r="CI131" s="673"/>
    </row>
    <row r="132" spans="5:87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49"/>
        <v/>
      </c>
      <c r="N132" s="562" t="str">
        <f t="shared" si="50"/>
        <v/>
      </c>
      <c r="O132" s="562"/>
      <c r="P132" s="562" t="str">
        <f t="shared" si="51"/>
        <v/>
      </c>
      <c r="Q132" s="586" t="str">
        <f t="shared" si="47"/>
        <v/>
      </c>
      <c r="R132" s="587" t="str">
        <f t="shared" si="48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IF($K132="","",SUM(IF(LEFT($AM132:$BR132,1)="s",1,0))-SUM(IF(RIGHT(LEFT($AM132:$BR132,2))="-",1,0)))</f>
        <v/>
      </c>
      <c r="AL132" s="562" t="str">
        <f t="array" ref="AL132">IF($K103="","",SUM(IF(LEFT($AM132:$BR132,1)="X",1,0)))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73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73"/>
      <c r="BG132" s="668"/>
      <c r="BH132" s="668"/>
      <c r="BI132" s="668"/>
      <c r="BJ132" s="668"/>
      <c r="BK132" s="668"/>
      <c r="BL132" s="668"/>
      <c r="BM132" s="668"/>
      <c r="BN132" s="668"/>
      <c r="BO132" s="673"/>
      <c r="BP132" s="673"/>
      <c r="BQ132" s="673"/>
      <c r="BR132" s="668"/>
      <c r="BS132" s="668"/>
      <c r="BT132" s="673"/>
      <c r="BU132" s="668"/>
      <c r="BV132" s="668"/>
      <c r="BW132" s="668"/>
      <c r="BX132" s="673"/>
      <c r="BY132" s="673"/>
      <c r="BZ132" s="673"/>
      <c r="CA132" s="673"/>
      <c r="CB132" s="673"/>
      <c r="CC132" s="673"/>
      <c r="CD132" s="673"/>
      <c r="CE132" s="673"/>
      <c r="CF132" s="673"/>
      <c r="CG132" s="673"/>
      <c r="CH132" s="673"/>
      <c r="CI132" s="673"/>
    </row>
    <row r="133" spans="5:87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49"/>
        <v/>
      </c>
      <c r="N133" s="562" t="str">
        <f t="shared" si="50"/>
        <v/>
      </c>
      <c r="O133" s="562"/>
      <c r="P133" s="562" t="str">
        <f t="shared" si="51"/>
        <v/>
      </c>
      <c r="Q133" s="586" t="str">
        <f t="shared" si="47"/>
        <v/>
      </c>
      <c r="R133" s="587" t="str">
        <f t="shared" si="48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IF($K133="","",SUM(IF(LEFT($AM133:$BR133,1)="s",1,0))-SUM(IF(RIGHT(LEFT($AM133:$BR133,2))="-",1,0)))</f>
        <v/>
      </c>
      <c r="AL133" s="562" t="str">
        <f t="array" ref="AL133">IF($K104="","",SUM(IF(LEFT($AM133:$BR133,1)="X",1,0)))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73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73"/>
      <c r="BG133" s="668"/>
      <c r="BH133" s="668"/>
      <c r="BI133" s="668"/>
      <c r="BJ133" s="668"/>
      <c r="BK133" s="668"/>
      <c r="BL133" s="668"/>
      <c r="BM133" s="668"/>
      <c r="BN133" s="668"/>
      <c r="BO133" s="673"/>
      <c r="BP133" s="673"/>
      <c r="BQ133" s="673"/>
      <c r="BR133" s="668"/>
      <c r="BS133" s="668"/>
      <c r="BT133" s="673"/>
      <c r="BU133" s="668"/>
      <c r="BV133" s="668"/>
      <c r="BW133" s="668"/>
      <c r="BX133" s="673"/>
      <c r="BY133" s="673"/>
      <c r="BZ133" s="673"/>
      <c r="CA133" s="673"/>
      <c r="CB133" s="673"/>
      <c r="CC133" s="673"/>
      <c r="CD133" s="673"/>
      <c r="CE133" s="673"/>
      <c r="CF133" s="673"/>
      <c r="CG133" s="673"/>
      <c r="CH133" s="673"/>
      <c r="CI133" s="673"/>
    </row>
    <row r="134" spans="5:87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49"/>
        <v/>
      </c>
      <c r="N134" s="562" t="str">
        <f t="shared" si="50"/>
        <v/>
      </c>
      <c r="O134" s="562"/>
      <c r="P134" s="562" t="str">
        <f t="shared" si="51"/>
        <v/>
      </c>
      <c r="Q134" s="586" t="str">
        <f t="shared" si="47"/>
        <v/>
      </c>
      <c r="R134" s="587" t="str">
        <f t="shared" si="48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IF($K134="","",SUM(IF(LEFT($AM134:$BR134,1)="s",1,0))-SUM(IF(RIGHT(LEFT($AM134:$BR134,2))="-",1,0)))</f>
        <v/>
      </c>
      <c r="AL134" s="562" t="str">
        <f t="array" ref="AL134">IF($K105="","",SUM(IF(LEFT($AM134:$BR134,1)="X",1,0)))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73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73"/>
      <c r="BG134" s="668"/>
      <c r="BH134" s="668"/>
      <c r="BI134" s="668"/>
      <c r="BJ134" s="668"/>
      <c r="BK134" s="668"/>
      <c r="BL134" s="668"/>
      <c r="BM134" s="668"/>
      <c r="BN134" s="668"/>
      <c r="BO134" s="673"/>
      <c r="BP134" s="673"/>
      <c r="BQ134" s="673"/>
      <c r="BR134" s="668"/>
      <c r="BS134" s="668"/>
      <c r="BT134" s="673"/>
      <c r="BU134" s="668"/>
      <c r="BV134" s="668"/>
      <c r="BW134" s="668"/>
      <c r="BX134" s="673"/>
      <c r="BY134" s="673"/>
      <c r="BZ134" s="673"/>
      <c r="CA134" s="673"/>
      <c r="CB134" s="673"/>
      <c r="CC134" s="673"/>
      <c r="CD134" s="673"/>
      <c r="CE134" s="673"/>
      <c r="CF134" s="673"/>
      <c r="CG134" s="673"/>
      <c r="CH134" s="673"/>
      <c r="CI134" s="673"/>
    </row>
    <row r="135" spans="5:87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49"/>
        <v/>
      </c>
      <c r="N135" s="562" t="str">
        <f t="shared" si="50"/>
        <v/>
      </c>
      <c r="O135" s="562"/>
      <c r="P135" s="562" t="str">
        <f t="shared" si="51"/>
        <v/>
      </c>
      <c r="Q135" s="586" t="str">
        <f t="shared" si="47"/>
        <v/>
      </c>
      <c r="R135" s="587" t="str">
        <f t="shared" si="48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IF($K135="","",SUM(IF(LEFT($AM135:$BR135,1)="s",1,0))-SUM(IF(RIGHT(LEFT($AM135:$BR135,2))="-",1,0)))</f>
        <v/>
      </c>
      <c r="AL135" s="562" t="str">
        <f t="array" ref="AL135">IF($K106="","",SUM(IF(LEFT($AM135:$BR135,1)="X",1,0)))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73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73"/>
      <c r="BG135" s="668"/>
      <c r="BH135" s="668"/>
      <c r="BI135" s="668"/>
      <c r="BJ135" s="668"/>
      <c r="BK135" s="668"/>
      <c r="BL135" s="668"/>
      <c r="BM135" s="668"/>
      <c r="BN135" s="668"/>
      <c r="BO135" s="673"/>
      <c r="BP135" s="673"/>
      <c r="BQ135" s="673"/>
      <c r="BR135" s="668"/>
      <c r="BS135" s="668"/>
      <c r="BT135" s="673"/>
      <c r="BU135" s="668"/>
      <c r="BV135" s="668"/>
      <c r="BW135" s="668"/>
      <c r="BX135" s="673"/>
      <c r="BY135" s="673"/>
      <c r="BZ135" s="673"/>
      <c r="CA135" s="673"/>
      <c r="CB135" s="673"/>
      <c r="CC135" s="673"/>
      <c r="CD135" s="673"/>
      <c r="CE135" s="673"/>
      <c r="CF135" s="673"/>
      <c r="CG135" s="673"/>
      <c r="CH135" s="673"/>
      <c r="CI135" s="673"/>
    </row>
    <row r="136" spans="5:87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49"/>
        <v/>
      </c>
      <c r="N136" s="562" t="str">
        <f t="shared" si="50"/>
        <v/>
      </c>
      <c r="O136" s="562"/>
      <c r="P136" s="562" t="str">
        <f t="shared" si="51"/>
        <v/>
      </c>
      <c r="Q136" s="586" t="str">
        <f t="shared" si="47"/>
        <v/>
      </c>
      <c r="R136" s="587" t="str">
        <f t="shared" si="48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IF($K136="","",SUM(IF(LEFT($AM136:$BR136,1)="s",1,0))-SUM(IF(RIGHT(LEFT($AM136:$BR136,2))="-",1,0)))</f>
        <v/>
      </c>
      <c r="AL136" s="562" t="str">
        <f t="array" ref="AL136">IF($K107="","",SUM(IF(LEFT($AM136:$BR136,1)="X",1,0)))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73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73"/>
      <c r="BG136" s="668"/>
      <c r="BH136" s="668"/>
      <c r="BI136" s="668"/>
      <c r="BJ136" s="668"/>
      <c r="BK136" s="668"/>
      <c r="BL136" s="668"/>
      <c r="BM136" s="668"/>
      <c r="BN136" s="668"/>
      <c r="BO136" s="673"/>
      <c r="BP136" s="673"/>
      <c r="BQ136" s="673"/>
      <c r="BR136" s="668"/>
      <c r="BS136" s="668"/>
      <c r="BT136" s="673"/>
      <c r="BU136" s="668"/>
      <c r="BV136" s="668"/>
      <c r="BW136" s="668"/>
      <c r="BX136" s="673"/>
      <c r="BY136" s="673"/>
      <c r="BZ136" s="673"/>
      <c r="CA136" s="673"/>
      <c r="CB136" s="673"/>
      <c r="CC136" s="673"/>
      <c r="CD136" s="673"/>
      <c r="CE136" s="673"/>
      <c r="CF136" s="673"/>
      <c r="CG136" s="673"/>
      <c r="CH136" s="673"/>
      <c r="CI136" s="673"/>
    </row>
    <row r="137" spans="5:87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49"/>
        <v/>
      </c>
      <c r="N137" s="562" t="str">
        <f t="shared" si="50"/>
        <v/>
      </c>
      <c r="O137" s="562"/>
      <c r="P137" s="562" t="str">
        <f t="shared" si="51"/>
        <v/>
      </c>
      <c r="Q137" s="586" t="str">
        <f t="shared" si="47"/>
        <v/>
      </c>
      <c r="R137" s="587" t="str">
        <f t="shared" si="48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IF($K137="","",SUM(IF(LEFT($AM137:$BR137,1)="s",1,0))-SUM(IF(RIGHT(LEFT($AM137:$BR137,2))="-",1,0)))</f>
        <v/>
      </c>
      <c r="AL137" s="562" t="str">
        <f t="array" ref="AL137">IF($K108="","",SUM(IF(LEFT($AM137:$BR137,1)="X",1,0)))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73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73"/>
      <c r="BG137" s="668"/>
      <c r="BH137" s="668"/>
      <c r="BI137" s="668"/>
      <c r="BJ137" s="668"/>
      <c r="BK137" s="668"/>
      <c r="BL137" s="668"/>
      <c r="BM137" s="668"/>
      <c r="BN137" s="668"/>
      <c r="BO137" s="673"/>
      <c r="BP137" s="673"/>
      <c r="BQ137" s="673"/>
      <c r="BR137" s="668"/>
      <c r="BS137" s="668"/>
      <c r="BT137" s="673"/>
      <c r="BU137" s="668"/>
      <c r="BV137" s="668"/>
      <c r="BW137" s="668"/>
      <c r="BX137" s="673"/>
      <c r="BY137" s="673"/>
      <c r="BZ137" s="673"/>
      <c r="CA137" s="673"/>
      <c r="CB137" s="673"/>
      <c r="CC137" s="673"/>
      <c r="CD137" s="673"/>
      <c r="CE137" s="673"/>
      <c r="CF137" s="673"/>
      <c r="CG137" s="673"/>
      <c r="CH137" s="673"/>
      <c r="CI137" s="673"/>
    </row>
    <row r="138" spans="5:87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49"/>
        <v/>
      </c>
      <c r="N138" s="562" t="str">
        <f t="shared" si="50"/>
        <v/>
      </c>
      <c r="O138" s="562"/>
      <c r="P138" s="562" t="str">
        <f t="shared" si="51"/>
        <v/>
      </c>
      <c r="Q138" s="586" t="str">
        <f t="shared" si="47"/>
        <v/>
      </c>
      <c r="R138" s="587" t="str">
        <f t="shared" si="48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IF($K138="","",SUM(IF(LEFT($AM138:$BR138,1)="s",1,0))-SUM(IF(RIGHT(LEFT($AM138:$BR138,2))="-",1,0)))</f>
        <v/>
      </c>
      <c r="AL138" s="562" t="str">
        <f t="array" ref="AL138">IF($K109="","",SUM(IF(LEFT($AM138:$BR138,1)="X",1,0)))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73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73"/>
      <c r="BG138" s="668"/>
      <c r="BH138" s="668"/>
      <c r="BI138" s="668"/>
      <c r="BJ138" s="668"/>
      <c r="BK138" s="668"/>
      <c r="BL138" s="668"/>
      <c r="BM138" s="668"/>
      <c r="BN138" s="668"/>
      <c r="BO138" s="673"/>
      <c r="BP138" s="673"/>
      <c r="BQ138" s="673"/>
      <c r="BR138" s="668"/>
      <c r="BS138" s="668"/>
      <c r="BT138" s="673"/>
      <c r="BU138" s="668"/>
      <c r="BV138" s="668"/>
      <c r="BW138" s="668"/>
      <c r="BX138" s="673"/>
      <c r="BY138" s="673"/>
      <c r="BZ138" s="673"/>
      <c r="CA138" s="673"/>
      <c r="CB138" s="673"/>
      <c r="CC138" s="673"/>
      <c r="CD138" s="673"/>
      <c r="CE138" s="673"/>
      <c r="CF138" s="673"/>
      <c r="CG138" s="673"/>
      <c r="CH138" s="673"/>
      <c r="CI138" s="673"/>
    </row>
    <row r="139" spans="5:87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49"/>
        <v/>
      </c>
      <c r="N139" s="562" t="str">
        <f t="shared" si="50"/>
        <v/>
      </c>
      <c r="O139" s="562"/>
      <c r="P139" s="562" t="str">
        <f t="shared" si="51"/>
        <v/>
      </c>
      <c r="Q139" s="586" t="str">
        <f t="shared" si="47"/>
        <v/>
      </c>
      <c r="R139" s="587" t="str">
        <f t="shared" ref="R139:R170" si="52">IF(Q139="","",IF((K110-L110+Q139)&gt;=0.5,1,IF((K110-L110+Q139)=0.25,0.5,IF((K110-L110+Q139)&lt;=-0.5,-1,IF((K110-L110+Q139)=-0.25,-0.5,0)))))</f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IF($K139="","",SUM(IF(LEFT($AM139:$BR139,1)="s",1,0))-SUM(IF(RIGHT(LEFT($AM139:$BR139,2))="-",1,0)))</f>
        <v/>
      </c>
      <c r="AL139" s="562" t="str">
        <f t="array" ref="AL139">IF($K110="","",SUM(IF(LEFT($AM139:$BR139,1)="X",1,0)))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73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73"/>
      <c r="BG139" s="668"/>
      <c r="BH139" s="668"/>
      <c r="BI139" s="668"/>
      <c r="BJ139" s="668"/>
      <c r="BK139" s="668"/>
      <c r="BL139" s="668"/>
      <c r="BM139" s="668"/>
      <c r="BN139" s="668"/>
      <c r="BO139" s="673"/>
      <c r="BP139" s="673"/>
      <c r="BQ139" s="673"/>
      <c r="BR139" s="668"/>
      <c r="BS139" s="668"/>
      <c r="BT139" s="673"/>
      <c r="BU139" s="668"/>
      <c r="BV139" s="668"/>
      <c r="BW139" s="668"/>
      <c r="BX139" s="673"/>
      <c r="BY139" s="673"/>
      <c r="BZ139" s="673"/>
      <c r="CA139" s="673"/>
      <c r="CB139" s="673"/>
      <c r="CC139" s="673"/>
      <c r="CD139" s="673"/>
      <c r="CE139" s="673"/>
      <c r="CF139" s="673"/>
      <c r="CG139" s="673"/>
      <c r="CH139" s="673"/>
      <c r="CI139" s="673"/>
    </row>
    <row r="140" spans="5:87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49"/>
        <v/>
      </c>
      <c r="N140" s="562" t="str">
        <f t="shared" si="50"/>
        <v/>
      </c>
      <c r="O140" s="562"/>
      <c r="P140" s="562" t="str">
        <f t="shared" si="51"/>
        <v/>
      </c>
      <c r="Q140" s="586" t="str">
        <f t="shared" si="47"/>
        <v/>
      </c>
      <c r="R140" s="587" t="str">
        <f t="shared" si="52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IF($K140="","",SUM(IF(LEFT($AM140:$BR140,1)="s",1,0))-SUM(IF(RIGHT(LEFT($AM140:$BR140,2))="-",1,0)))</f>
        <v/>
      </c>
      <c r="AL140" s="562" t="str">
        <f t="array" ref="AL140">IF($K111="","",SUM(IF(LEFT($AM140:$BR140,1)="X",1,0)))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73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73"/>
      <c r="BG140" s="668"/>
      <c r="BH140" s="668"/>
      <c r="BI140" s="668"/>
      <c r="BJ140" s="668"/>
      <c r="BK140" s="668"/>
      <c r="BL140" s="668"/>
      <c r="BM140" s="668"/>
      <c r="BN140" s="668"/>
      <c r="BO140" s="673"/>
      <c r="BP140" s="673"/>
      <c r="BQ140" s="673"/>
      <c r="BR140" s="668"/>
      <c r="BS140" s="668"/>
      <c r="BT140" s="673"/>
      <c r="BU140" s="668"/>
      <c r="BV140" s="668"/>
      <c r="BW140" s="668"/>
      <c r="BX140" s="673"/>
      <c r="BY140" s="673"/>
      <c r="BZ140" s="673"/>
      <c r="CA140" s="673"/>
      <c r="CB140" s="673"/>
      <c r="CC140" s="673"/>
      <c r="CD140" s="673"/>
      <c r="CE140" s="673"/>
      <c r="CF140" s="673"/>
      <c r="CG140" s="673"/>
      <c r="CH140" s="673"/>
      <c r="CI140" s="673"/>
    </row>
    <row r="141" spans="5:87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49"/>
        <v/>
      </c>
      <c r="N141" s="562" t="str">
        <f t="shared" si="50"/>
        <v/>
      </c>
      <c r="O141" s="562"/>
      <c r="P141" s="562" t="str">
        <f t="shared" si="51"/>
        <v/>
      </c>
      <c r="Q141" s="586" t="str">
        <f t="shared" si="47"/>
        <v/>
      </c>
      <c r="R141" s="587" t="str">
        <f t="shared" si="52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IF($K141="","",SUM(IF(LEFT($AM141:$BR141,1)="s",1,0))-SUM(IF(RIGHT(LEFT($AM141:$BR141,2))="-",1,0)))</f>
        <v/>
      </c>
      <c r="AL141" s="562" t="str">
        <f t="array" ref="AL141">IF($K112="","",SUM(IF(LEFT($AM141:$BR141,1)="X",1,0)))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73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73"/>
      <c r="BG141" s="668"/>
      <c r="BH141" s="668"/>
      <c r="BI141" s="668"/>
      <c r="BJ141" s="668"/>
      <c r="BK141" s="668"/>
      <c r="BL141" s="668"/>
      <c r="BM141" s="668"/>
      <c r="BN141" s="668"/>
      <c r="BO141" s="673"/>
      <c r="BP141" s="673"/>
      <c r="BQ141" s="673"/>
      <c r="BR141" s="668"/>
      <c r="BS141" s="668"/>
      <c r="BT141" s="673"/>
      <c r="BU141" s="668"/>
      <c r="BV141" s="668"/>
      <c r="BW141" s="668"/>
      <c r="BX141" s="673"/>
      <c r="BY141" s="673"/>
      <c r="BZ141" s="673"/>
      <c r="CA141" s="673"/>
      <c r="CB141" s="673"/>
      <c r="CC141" s="673"/>
      <c r="CD141" s="673"/>
      <c r="CE141" s="673"/>
      <c r="CF141" s="673"/>
      <c r="CG141" s="673"/>
      <c r="CH141" s="673"/>
      <c r="CI141" s="673"/>
    </row>
    <row r="142" spans="5:87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49"/>
        <v/>
      </c>
      <c r="N142" s="562" t="str">
        <f t="shared" si="50"/>
        <v/>
      </c>
      <c r="O142" s="562"/>
      <c r="P142" s="562" t="str">
        <f t="shared" si="51"/>
        <v/>
      </c>
      <c r="Q142" s="586" t="str">
        <f t="shared" si="47"/>
        <v/>
      </c>
      <c r="R142" s="587" t="str">
        <f t="shared" si="52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IF($K142="","",SUM(IF(LEFT($AM142:$BR142,1)="s",1,0))-SUM(IF(RIGHT(LEFT($AM142:$BR142,2))="-",1,0)))</f>
        <v/>
      </c>
      <c r="AL142" s="562" t="str">
        <f t="array" ref="AL142">IF($K113="","",SUM(IF(LEFT($AM142:$BR142,1)="X",1,0)))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73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73"/>
      <c r="BG142" s="668"/>
      <c r="BH142" s="668"/>
      <c r="BI142" s="668"/>
      <c r="BJ142" s="668"/>
      <c r="BK142" s="668"/>
      <c r="BL142" s="668"/>
      <c r="BM142" s="668"/>
      <c r="BN142" s="668"/>
      <c r="BO142" s="673"/>
      <c r="BP142" s="673"/>
      <c r="BQ142" s="673"/>
      <c r="BR142" s="668"/>
      <c r="BS142" s="668"/>
      <c r="BT142" s="673"/>
      <c r="BU142" s="668"/>
      <c r="BV142" s="668"/>
      <c r="BW142" s="668"/>
      <c r="BX142" s="673"/>
      <c r="BY142" s="673"/>
      <c r="BZ142" s="673"/>
      <c r="CA142" s="673"/>
      <c r="CB142" s="673"/>
      <c r="CC142" s="673"/>
      <c r="CD142" s="673"/>
      <c r="CE142" s="673"/>
      <c r="CF142" s="673"/>
      <c r="CG142" s="673"/>
      <c r="CH142" s="673"/>
      <c r="CI142" s="673"/>
    </row>
    <row r="143" spans="5:87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49"/>
        <v/>
      </c>
      <c r="N143" s="562" t="str">
        <f t="shared" si="50"/>
        <v/>
      </c>
      <c r="O143" s="562"/>
      <c r="P143" s="562" t="str">
        <f t="shared" si="51"/>
        <v/>
      </c>
      <c r="Q143" s="586" t="str">
        <f t="shared" si="47"/>
        <v/>
      </c>
      <c r="R143" s="587" t="str">
        <f t="shared" si="52"/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IF($K143="","",SUM(IF(LEFT($AM143:$BR143,1)="s",1,0))-SUM(IF(RIGHT(LEFT($AM143:$BR143,2))="-",1,0)))</f>
        <v/>
      </c>
      <c r="AL143" s="562" t="str">
        <f t="array" ref="AL143">IF($K114="","",SUM(IF(LEFT($AM143:$BR143,1)="X",1,0)))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73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73"/>
      <c r="BG143" s="668"/>
      <c r="BH143" s="668"/>
      <c r="BI143" s="668"/>
      <c r="BJ143" s="668"/>
      <c r="BK143" s="668"/>
      <c r="BL143" s="668"/>
      <c r="BM143" s="668"/>
      <c r="BN143" s="668"/>
      <c r="BO143" s="673"/>
      <c r="BP143" s="673"/>
      <c r="BQ143" s="673"/>
      <c r="BR143" s="668"/>
      <c r="BS143" s="668"/>
      <c r="BT143" s="673"/>
      <c r="BU143" s="668"/>
      <c r="BV143" s="668"/>
      <c r="BW143" s="668"/>
      <c r="BX143" s="673"/>
      <c r="BY143" s="673"/>
      <c r="BZ143" s="673"/>
      <c r="CA143" s="673"/>
      <c r="CB143" s="673"/>
      <c r="CC143" s="673"/>
      <c r="CD143" s="673"/>
      <c r="CE143" s="673"/>
      <c r="CF143" s="673"/>
      <c r="CG143" s="673"/>
      <c r="CH143" s="673"/>
      <c r="CI143" s="673"/>
    </row>
    <row r="144" spans="5:87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49"/>
        <v/>
      </c>
      <c r="N144" s="562" t="str">
        <f t="shared" si="50"/>
        <v/>
      </c>
      <c r="O144" s="562"/>
      <c r="P144" s="562" t="str">
        <f t="shared" si="51"/>
        <v/>
      </c>
      <c r="Q144" s="586" t="str">
        <f t="shared" si="47"/>
        <v/>
      </c>
      <c r="R144" s="587" t="str">
        <f t="shared" si="52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IF($K144="","",SUM(IF(LEFT($AM144:$BR144,1)="s",1,0))-SUM(IF(RIGHT(LEFT($AM144:$BR144,2))="-",1,0)))</f>
        <v/>
      </c>
      <c r="AL144" s="562" t="str">
        <f t="array" ref="AL144">IF($K115="","",SUM(IF(LEFT($AM144:$BR144,1)="X",1,0)))</f>
        <v/>
      </c>
      <c r="AM144" s="668"/>
      <c r="AN144" s="668"/>
      <c r="AO144" s="668"/>
      <c r="AP144" s="668"/>
      <c r="AQ144" s="668"/>
      <c r="AR144" s="668"/>
      <c r="AS144" s="668"/>
      <c r="AT144" s="668"/>
      <c r="AU144" s="668"/>
      <c r="AV144" s="673"/>
      <c r="AW144" s="668"/>
      <c r="AX144" s="668"/>
      <c r="AY144" s="668"/>
      <c r="AZ144" s="668"/>
      <c r="BA144" s="668"/>
      <c r="BB144" s="668"/>
      <c r="BC144" s="668"/>
      <c r="BD144" s="668"/>
      <c r="BE144" s="668"/>
      <c r="BF144" s="673"/>
      <c r="BG144" s="668"/>
      <c r="BH144" s="668"/>
      <c r="BI144" s="668"/>
      <c r="BJ144" s="668"/>
      <c r="BK144" s="668"/>
      <c r="BL144" s="668"/>
      <c r="BM144" s="668"/>
      <c r="BN144" s="668"/>
      <c r="BO144" s="673"/>
      <c r="BP144" s="673"/>
      <c r="BQ144" s="673"/>
      <c r="BR144" s="668"/>
      <c r="BS144" s="668"/>
      <c r="BT144" s="673"/>
      <c r="BU144" s="668"/>
      <c r="BV144" s="668"/>
      <c r="BW144" s="668"/>
      <c r="BX144" s="673"/>
      <c r="BY144" s="673"/>
      <c r="BZ144" s="673"/>
      <c r="CA144" s="673"/>
      <c r="CB144" s="673"/>
      <c r="CC144" s="673"/>
      <c r="CD144" s="673"/>
      <c r="CE144" s="673"/>
      <c r="CF144" s="673"/>
      <c r="CG144" s="673"/>
      <c r="CH144" s="673"/>
      <c r="CI144" s="673"/>
    </row>
    <row r="145" spans="1:87" s="661" customFormat="1" ht="14.25"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49"/>
        <v/>
      </c>
      <c r="N145" s="562" t="str">
        <f t="shared" si="50"/>
        <v/>
      </c>
      <c r="O145" s="562"/>
      <c r="P145" s="562" t="str">
        <f t="shared" si="51"/>
        <v/>
      </c>
      <c r="Q145" s="586" t="str">
        <f t="shared" si="47"/>
        <v/>
      </c>
      <c r="R145" s="587" t="str">
        <f t="shared" si="52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IF($K145="","",SUM(IF(LEFT($AM145:$BR145,1)="s",1,0))-SUM(IF(RIGHT(LEFT($AM145:$BR145,2))="-",1,0)))</f>
        <v/>
      </c>
      <c r="AL145" s="562" t="str">
        <f t="array" ref="AL145">IF($K116="","",SUM(IF(LEFT($AM145:$BR145,1)="X",1,0)))</f>
        <v/>
      </c>
      <c r="AM145" s="668"/>
      <c r="AN145" s="668"/>
      <c r="AO145" s="668"/>
      <c r="AP145" s="668"/>
      <c r="AQ145" s="668"/>
      <c r="AR145" s="668"/>
      <c r="AS145" s="668"/>
      <c r="AT145" s="668"/>
      <c r="AU145" s="668"/>
      <c r="AV145" s="673"/>
      <c r="AW145" s="668"/>
      <c r="AX145" s="668"/>
      <c r="AY145" s="668"/>
      <c r="AZ145" s="668"/>
      <c r="BA145" s="668"/>
      <c r="BB145" s="668"/>
      <c r="BC145" s="668"/>
      <c r="BD145" s="668"/>
      <c r="BE145" s="668"/>
      <c r="BF145" s="673"/>
      <c r="BG145" s="668"/>
      <c r="BH145" s="668"/>
      <c r="BI145" s="668"/>
      <c r="BJ145" s="668"/>
      <c r="BK145" s="668"/>
      <c r="BL145" s="668"/>
      <c r="BM145" s="668"/>
      <c r="BN145" s="668"/>
      <c r="BO145" s="673"/>
      <c r="BP145" s="673"/>
      <c r="BQ145" s="673"/>
      <c r="BR145" s="668"/>
      <c r="BS145" s="668"/>
      <c r="BT145" s="673"/>
      <c r="BU145" s="668"/>
      <c r="BV145" s="668"/>
      <c r="BW145" s="668"/>
      <c r="BX145" s="673"/>
      <c r="BY145" s="673"/>
      <c r="BZ145" s="673"/>
      <c r="CA145" s="673"/>
      <c r="CB145" s="673"/>
      <c r="CC145" s="673"/>
      <c r="CD145" s="673"/>
      <c r="CE145" s="673"/>
      <c r="CF145" s="673"/>
      <c r="CG145" s="673"/>
      <c r="CH145" s="673"/>
      <c r="CI145" s="673"/>
    </row>
    <row r="146" spans="1:87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49"/>
        <v/>
      </c>
      <c r="N146" s="562" t="str">
        <f t="shared" si="50"/>
        <v/>
      </c>
      <c r="O146" s="562"/>
      <c r="P146" s="562" t="str">
        <f t="shared" si="51"/>
        <v/>
      </c>
      <c r="Q146" s="586" t="str">
        <f t="shared" si="47"/>
        <v/>
      </c>
      <c r="R146" s="587" t="str">
        <f t="shared" si="52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IF($K146="","",SUM(IF(LEFT($AM146:$BR146,1)="s",1,0))-SUM(IF(RIGHT(LEFT($AM146:$BR146,2))="-",1,0)))</f>
        <v/>
      </c>
      <c r="AL146" s="562" t="str">
        <f t="array" ref="AL146">IF($K117="","",SUM(IF(LEFT($AM146:$BR146,1)="X",1,0)))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9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9"/>
      <c r="BG146" s="647"/>
      <c r="BH146" s="647"/>
      <c r="BI146" s="647"/>
      <c r="BJ146" s="647"/>
      <c r="BK146" s="647"/>
      <c r="BL146" s="647"/>
      <c r="BM146" s="647"/>
      <c r="BN146" s="647"/>
      <c r="BO146" s="649"/>
      <c r="BP146" s="649"/>
      <c r="BQ146" s="649"/>
      <c r="BR146" s="647"/>
      <c r="BS146" s="647"/>
      <c r="BT146" s="649"/>
      <c r="BU146" s="647"/>
      <c r="BV146" s="647"/>
      <c r="BW146" s="647"/>
      <c r="BX146" s="649"/>
      <c r="BY146" s="649"/>
      <c r="BZ146" s="649"/>
      <c r="CA146" s="649"/>
      <c r="CB146" s="649"/>
      <c r="CC146" s="649"/>
      <c r="CD146" s="649"/>
      <c r="CE146" s="649"/>
      <c r="CF146" s="649"/>
      <c r="CG146" s="649"/>
      <c r="CH146" s="649"/>
      <c r="CI146" s="649"/>
    </row>
    <row r="147" spans="1:87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49"/>
        <v/>
      </c>
      <c r="N147" s="562" t="str">
        <f t="shared" si="50"/>
        <v/>
      </c>
      <c r="O147" s="562"/>
      <c r="P147" s="562" t="str">
        <f t="shared" si="51"/>
        <v/>
      </c>
      <c r="Q147" s="586" t="str">
        <f t="shared" si="47"/>
        <v/>
      </c>
      <c r="R147" s="587" t="str">
        <f t="shared" si="52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IF($K147="","",SUM(IF(LEFT($AM147:$BR147,1)="s",1,0))-SUM(IF(RIGHT(LEFT($AM147:$BR147,2))="-",1,0)))</f>
        <v/>
      </c>
      <c r="AL147" s="562" t="str">
        <f t="array" ref="AL147">IF($K118="","",SUM(IF(LEFT($AM147:$BR147,1)="X",1,0)))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9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9"/>
      <c r="BG147" s="647"/>
      <c r="BH147" s="647"/>
      <c r="BI147" s="647"/>
      <c r="BJ147" s="647"/>
      <c r="BK147" s="647"/>
      <c r="BL147" s="647"/>
      <c r="BM147" s="647"/>
      <c r="BN147" s="647"/>
      <c r="BO147" s="649"/>
      <c r="BP147" s="649"/>
      <c r="BQ147" s="649"/>
      <c r="BR147" s="647"/>
      <c r="BS147" s="647"/>
      <c r="BT147" s="649"/>
      <c r="BU147" s="647"/>
      <c r="BV147" s="647"/>
      <c r="BW147" s="647"/>
      <c r="BX147" s="649"/>
      <c r="BY147" s="649"/>
      <c r="BZ147" s="649"/>
      <c r="CA147" s="649"/>
      <c r="CB147" s="649"/>
      <c r="CC147" s="649"/>
      <c r="CD147" s="649"/>
      <c r="CE147" s="649"/>
      <c r="CF147" s="649"/>
      <c r="CG147" s="649"/>
      <c r="CH147" s="649"/>
      <c r="CI147" s="649"/>
    </row>
    <row r="148" spans="1:87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49"/>
        <v/>
      </c>
      <c r="N148" s="562" t="str">
        <f t="shared" si="50"/>
        <v/>
      </c>
      <c r="O148" s="562"/>
      <c r="P148" s="562" t="str">
        <f t="shared" si="51"/>
        <v/>
      </c>
      <c r="Q148" s="586" t="str">
        <f t="shared" si="47"/>
        <v/>
      </c>
      <c r="R148" s="587" t="str">
        <f t="shared" si="52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IF($K148="","",SUM(IF(LEFT($AM148:$BR148,1)="s",1,0))-SUM(IF(RIGHT(LEFT($AM148:$BR148,2))="-",1,0)))</f>
        <v/>
      </c>
      <c r="AL148" s="562" t="str">
        <f t="array" ref="AL148">IF($K119="","",SUM(IF(LEFT($AM148:$BR148,1)="X",1,0)))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9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9"/>
      <c r="BG148" s="647"/>
      <c r="BH148" s="647"/>
      <c r="BI148" s="647"/>
      <c r="BJ148" s="647"/>
      <c r="BK148" s="647"/>
      <c r="BL148" s="647"/>
      <c r="BM148" s="647"/>
      <c r="BN148" s="647"/>
      <c r="BO148" s="649"/>
      <c r="BP148" s="649"/>
      <c r="BQ148" s="649"/>
      <c r="BR148" s="647"/>
      <c r="BS148" s="647"/>
      <c r="BT148" s="649"/>
      <c r="BU148" s="647"/>
      <c r="BV148" s="647"/>
      <c r="BW148" s="647"/>
      <c r="BX148" s="649"/>
      <c r="BY148" s="649"/>
      <c r="BZ148" s="649"/>
      <c r="CA148" s="649"/>
      <c r="CB148" s="649"/>
      <c r="CC148" s="649"/>
      <c r="CD148" s="649"/>
      <c r="CE148" s="649"/>
      <c r="CF148" s="649"/>
      <c r="CG148" s="649"/>
      <c r="CH148" s="649"/>
      <c r="CI148" s="649"/>
    </row>
    <row r="149" spans="1:87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49"/>
        <v/>
      </c>
      <c r="N149" s="562" t="str">
        <f t="shared" si="50"/>
        <v/>
      </c>
      <c r="O149" s="562"/>
      <c r="P149" s="562" t="str">
        <f t="shared" si="51"/>
        <v/>
      </c>
      <c r="Q149" s="586" t="str">
        <f t="shared" si="47"/>
        <v/>
      </c>
      <c r="R149" s="587" t="str">
        <f t="shared" si="52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IF($K149="","",SUM(IF(LEFT($AM149:$BR149,1)="s",1,0))-SUM(IF(RIGHT(LEFT($AM149:$BR149,2))="-",1,0)))</f>
        <v/>
      </c>
      <c r="AL149" s="562" t="str">
        <f t="array" ref="AL149">IF($K120="","",SUM(IF(LEFT($AM149:$BR149,1)="X",1,0)))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9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9"/>
      <c r="BG149" s="647"/>
      <c r="BH149" s="647"/>
      <c r="BI149" s="647"/>
      <c r="BJ149" s="647"/>
      <c r="BK149" s="647"/>
      <c r="BL149" s="647"/>
      <c r="BM149" s="647"/>
      <c r="BN149" s="647"/>
      <c r="BO149" s="649"/>
      <c r="BP149" s="649"/>
      <c r="BQ149" s="649"/>
      <c r="BR149" s="647"/>
      <c r="BS149" s="647"/>
      <c r="BT149" s="649"/>
      <c r="BU149" s="647"/>
      <c r="BV149" s="647"/>
      <c r="BW149" s="647"/>
      <c r="BX149" s="649"/>
      <c r="BY149" s="649"/>
      <c r="BZ149" s="649"/>
      <c r="CA149" s="649"/>
      <c r="CB149" s="649"/>
      <c r="CC149" s="649"/>
      <c r="CD149" s="649"/>
      <c r="CE149" s="649"/>
      <c r="CF149" s="649"/>
      <c r="CG149" s="649"/>
      <c r="CH149" s="649"/>
      <c r="CI149" s="649"/>
    </row>
    <row r="150" spans="1:87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49"/>
        <v/>
      </c>
      <c r="N150" s="562" t="str">
        <f t="shared" si="50"/>
        <v/>
      </c>
      <c r="O150" s="562"/>
      <c r="P150" s="562" t="str">
        <f t="shared" si="51"/>
        <v/>
      </c>
      <c r="Q150" s="586" t="str">
        <f t="shared" si="47"/>
        <v/>
      </c>
      <c r="R150" s="587" t="str">
        <f t="shared" si="52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IF($K150="","",SUM(IF(LEFT($AM150:$BR150,1)="s",1,0))-SUM(IF(RIGHT(LEFT($AM150:$BR150,2))="-",1,0)))</f>
        <v/>
      </c>
      <c r="AL150" s="562" t="str">
        <f t="array" ref="AL150">IF($K121="","",SUM(IF(LEFT($AM150:$BR150,1)="X",1,0)))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9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9"/>
      <c r="BG150" s="647"/>
      <c r="BH150" s="647"/>
      <c r="BI150" s="647"/>
      <c r="BJ150" s="647"/>
      <c r="BK150" s="647"/>
      <c r="BL150" s="647"/>
      <c r="BM150" s="647"/>
      <c r="BN150" s="647"/>
      <c r="BO150" s="649"/>
      <c r="BP150" s="649"/>
      <c r="BQ150" s="649"/>
      <c r="BR150" s="647"/>
      <c r="BS150" s="647"/>
      <c r="BT150" s="649"/>
      <c r="BU150" s="647"/>
      <c r="BV150" s="647"/>
      <c r="BW150" s="647"/>
      <c r="BX150" s="649"/>
      <c r="BY150" s="649"/>
      <c r="BZ150" s="649"/>
      <c r="CA150" s="649"/>
      <c r="CB150" s="649"/>
      <c r="CC150" s="649"/>
      <c r="CD150" s="649"/>
      <c r="CE150" s="649"/>
      <c r="CF150" s="649"/>
      <c r="CG150" s="649"/>
      <c r="CH150" s="649"/>
      <c r="CI150" s="649"/>
    </row>
    <row r="151" spans="1:87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49"/>
        <v/>
      </c>
      <c r="N151" s="562" t="str">
        <f t="shared" si="50"/>
        <v/>
      </c>
      <c r="O151" s="562"/>
      <c r="P151" s="562" t="str">
        <f t="shared" si="51"/>
        <v/>
      </c>
      <c r="Q151" s="586" t="str">
        <f t="shared" si="47"/>
        <v/>
      </c>
      <c r="R151" s="587" t="str">
        <f t="shared" si="52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IF($K151="","",SUM(IF(LEFT($AM151:$BR151,1)="s",1,0))-SUM(IF(RIGHT(LEFT($AM151:$BR151,2))="-",1,0)))</f>
        <v/>
      </c>
      <c r="AL151" s="562" t="str">
        <f t="array" ref="AL151">IF($K122="","",SUM(IF(LEFT($AM151:$BR151,1)="X",1,0)))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9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9"/>
      <c r="BG151" s="647"/>
      <c r="BH151" s="647"/>
      <c r="BI151" s="647"/>
      <c r="BJ151" s="647"/>
      <c r="BK151" s="647"/>
      <c r="BL151" s="647"/>
      <c r="BM151" s="647"/>
      <c r="BN151" s="647"/>
      <c r="BO151" s="649"/>
      <c r="BP151" s="649"/>
      <c r="BQ151" s="649"/>
      <c r="BR151" s="647"/>
      <c r="BS151" s="647"/>
      <c r="BT151" s="649"/>
      <c r="BU151" s="647"/>
      <c r="BV151" s="647"/>
      <c r="BW151" s="647"/>
      <c r="BX151" s="649"/>
      <c r="BY151" s="649"/>
      <c r="BZ151" s="649"/>
      <c r="CA151" s="649"/>
      <c r="CB151" s="649"/>
      <c r="CC151" s="649"/>
      <c r="CD151" s="649"/>
      <c r="CE151" s="649"/>
      <c r="CF151" s="649"/>
      <c r="CG151" s="649"/>
      <c r="CH151" s="649"/>
      <c r="CI151" s="649"/>
    </row>
    <row r="152" spans="1:87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49"/>
        <v/>
      </c>
      <c r="N152" s="562" t="str">
        <f t="shared" si="50"/>
        <v/>
      </c>
      <c r="O152" s="562"/>
      <c r="P152" s="562" t="str">
        <f t="shared" si="51"/>
        <v/>
      </c>
      <c r="Q152" s="586" t="str">
        <f t="shared" si="47"/>
        <v/>
      </c>
      <c r="R152" s="587" t="str">
        <f t="shared" si="52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IF($K152="","",SUM(IF(LEFT($AM152:$BR152,1)="s",1,0))-SUM(IF(RIGHT(LEFT($AM152:$BR152,2))="-",1,0)))</f>
        <v/>
      </c>
      <c r="AL152" s="562" t="str">
        <f t="array" ref="AL152">IF($K123="","",SUM(IF(LEFT($AM152:$BR152,1)="X",1,0)))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9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9"/>
      <c r="BG152" s="647"/>
      <c r="BH152" s="647"/>
      <c r="BI152" s="647"/>
      <c r="BJ152" s="647"/>
      <c r="BK152" s="647"/>
      <c r="BL152" s="647"/>
      <c r="BM152" s="647"/>
      <c r="BN152" s="647"/>
      <c r="BO152" s="649"/>
      <c r="BP152" s="649"/>
      <c r="BQ152" s="649"/>
      <c r="BR152" s="647"/>
      <c r="BS152" s="647"/>
      <c r="BT152" s="649"/>
      <c r="BU152" s="647"/>
      <c r="BV152" s="647"/>
      <c r="BW152" s="647"/>
      <c r="BX152" s="649"/>
      <c r="BY152" s="649"/>
      <c r="BZ152" s="649"/>
      <c r="CA152" s="649"/>
      <c r="CB152" s="649"/>
      <c r="CC152" s="649"/>
      <c r="CD152" s="649"/>
      <c r="CE152" s="649"/>
      <c r="CF152" s="649"/>
      <c r="CG152" s="649"/>
      <c r="CH152" s="649"/>
      <c r="CI152" s="649"/>
    </row>
    <row r="153" spans="1:87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49"/>
        <v/>
      </c>
      <c r="N153" s="562" t="str">
        <f t="shared" si="50"/>
        <v/>
      </c>
      <c r="O153" s="562"/>
      <c r="P153" s="562" t="str">
        <f t="shared" si="51"/>
        <v/>
      </c>
      <c r="Q153" s="586" t="str">
        <f t="shared" si="47"/>
        <v/>
      </c>
      <c r="R153" s="587" t="str">
        <f t="shared" si="52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IF($K153="","",SUM(IF(LEFT($AM153:$BR153,1)="s",1,0))-SUM(IF(RIGHT(LEFT($AM153:$BR153,2))="-",1,0)))</f>
        <v/>
      </c>
      <c r="AL153" s="562" t="str">
        <f t="array" ref="AL153">IF($K124="","",SUM(IF(LEFT($AM153:$BR153,1)="X",1,0)))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9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9"/>
      <c r="BG153" s="647"/>
      <c r="BH153" s="647"/>
      <c r="BI153" s="647"/>
      <c r="BJ153" s="647"/>
      <c r="BK153" s="647"/>
      <c r="BL153" s="647"/>
      <c r="BM153" s="647"/>
      <c r="BN153" s="647"/>
      <c r="BO153" s="649"/>
      <c r="BP153" s="649"/>
      <c r="BQ153" s="649"/>
      <c r="BR153" s="647"/>
      <c r="BS153" s="647"/>
      <c r="BT153" s="649"/>
      <c r="BU153" s="647"/>
      <c r="BV153" s="647"/>
      <c r="BW153" s="647"/>
      <c r="BX153" s="649"/>
      <c r="BY153" s="649"/>
      <c r="BZ153" s="649"/>
      <c r="CA153" s="649"/>
      <c r="CB153" s="649"/>
      <c r="CC153" s="649"/>
      <c r="CD153" s="649"/>
      <c r="CE153" s="649"/>
      <c r="CF153" s="649"/>
      <c r="CG153" s="649"/>
      <c r="CH153" s="649"/>
      <c r="CI153" s="649"/>
    </row>
    <row r="154" spans="1:87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49"/>
        <v/>
      </c>
      <c r="N154" s="562" t="str">
        <f t="shared" si="50"/>
        <v/>
      </c>
      <c r="O154" s="562"/>
      <c r="P154" s="562" t="str">
        <f t="shared" si="51"/>
        <v/>
      </c>
      <c r="Q154" s="586" t="str">
        <f t="shared" si="47"/>
        <v/>
      </c>
      <c r="R154" s="587" t="str">
        <f t="shared" si="52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IF($K154="","",SUM(IF(LEFT($AM154:$BR154,1)="s",1,0))-SUM(IF(RIGHT(LEFT($AM154:$BR154,2))="-",1,0)))</f>
        <v/>
      </c>
      <c r="AL154" s="562" t="str">
        <f t="array" ref="AL154">IF($K125="","",SUM(IF(LEFT($AM154:$BR154,1)="X",1,0)))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9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9"/>
      <c r="BG154" s="647"/>
      <c r="BH154" s="647"/>
      <c r="BI154" s="647"/>
      <c r="BJ154" s="647"/>
      <c r="BK154" s="647"/>
      <c r="BL154" s="647"/>
      <c r="BM154" s="647"/>
      <c r="BN154" s="647"/>
      <c r="BO154" s="649"/>
      <c r="BP154" s="649"/>
      <c r="BQ154" s="649"/>
      <c r="BR154" s="647"/>
      <c r="BS154" s="647"/>
      <c r="BT154" s="649"/>
      <c r="BU154" s="647"/>
      <c r="BV154" s="647"/>
      <c r="BW154" s="647"/>
      <c r="BX154" s="649"/>
      <c r="BY154" s="649"/>
      <c r="BZ154" s="649"/>
      <c r="CA154" s="649"/>
      <c r="CB154" s="649"/>
      <c r="CC154" s="649"/>
      <c r="CD154" s="649"/>
      <c r="CE154" s="649"/>
      <c r="CF154" s="649"/>
      <c r="CG154" s="649"/>
      <c r="CH154" s="649"/>
      <c r="CI154" s="649"/>
    </row>
    <row r="155" spans="1:87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49"/>
        <v/>
      </c>
      <c r="N155" s="562" t="str">
        <f t="shared" si="50"/>
        <v/>
      </c>
      <c r="O155" s="562"/>
      <c r="P155" s="562" t="str">
        <f t="shared" si="51"/>
        <v/>
      </c>
      <c r="Q155" s="586" t="str">
        <f t="shared" si="47"/>
        <v/>
      </c>
      <c r="R155" s="587" t="str">
        <f t="shared" si="52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IF($K155="","",SUM(IF(LEFT($AM155:$BR155,1)="s",1,0))-SUM(IF(RIGHT(LEFT($AM155:$BR155,2))="-",1,0)))</f>
        <v/>
      </c>
      <c r="AL155" s="562" t="str">
        <f t="array" ref="AL155">IF($K126="","",SUM(IF(LEFT($AM155:$BR155,1)="X",1,0)))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9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9"/>
      <c r="BG155" s="647"/>
      <c r="BH155" s="647"/>
      <c r="BI155" s="647"/>
      <c r="BJ155" s="647"/>
      <c r="BK155" s="647"/>
      <c r="BL155" s="647"/>
      <c r="BM155" s="647"/>
      <c r="BN155" s="647"/>
      <c r="BO155" s="649"/>
      <c r="BP155" s="649"/>
      <c r="BQ155" s="649"/>
      <c r="BR155" s="647"/>
      <c r="BS155" s="647"/>
      <c r="BT155" s="649"/>
      <c r="BU155" s="647"/>
      <c r="BV155" s="647"/>
      <c r="BW155" s="647"/>
      <c r="BX155" s="649"/>
      <c r="BY155" s="649"/>
      <c r="BZ155" s="649"/>
      <c r="CA155" s="649"/>
      <c r="CB155" s="649"/>
      <c r="CC155" s="649"/>
      <c r="CD155" s="649"/>
      <c r="CE155" s="649"/>
      <c r="CF155" s="649"/>
      <c r="CG155" s="649"/>
      <c r="CH155" s="649"/>
      <c r="CI155" s="649"/>
    </row>
    <row r="156" spans="1:87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49"/>
        <v/>
      </c>
      <c r="N156" s="562" t="str">
        <f t="shared" si="50"/>
        <v/>
      </c>
      <c r="O156" s="562"/>
      <c r="P156" s="562" t="str">
        <f t="shared" si="51"/>
        <v/>
      </c>
      <c r="Q156" s="586" t="str">
        <f t="shared" si="47"/>
        <v/>
      </c>
      <c r="R156" s="587" t="str">
        <f t="shared" si="52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IF($K156="","",SUM(IF(LEFT($AM156:$BR156,1)="s",1,0))-SUM(IF(RIGHT(LEFT($AM156:$BR156,2))="-",1,0)))</f>
        <v/>
      </c>
      <c r="AL156" s="562" t="str">
        <f t="array" ref="AL156">IF($K127="","",SUM(IF(LEFT($AM156:$BR156,1)="X",1,0)))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9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9"/>
      <c r="BG156" s="647"/>
      <c r="BH156" s="647"/>
      <c r="BI156" s="647"/>
      <c r="BJ156" s="647"/>
      <c r="BK156" s="647"/>
      <c r="BL156" s="647"/>
      <c r="BM156" s="647"/>
      <c r="BN156" s="647"/>
      <c r="BO156" s="649"/>
      <c r="BP156" s="649"/>
      <c r="BQ156" s="649"/>
      <c r="BR156" s="647"/>
      <c r="BS156" s="647"/>
      <c r="BT156" s="649"/>
      <c r="BU156" s="647"/>
      <c r="BV156" s="647"/>
      <c r="BW156" s="647"/>
      <c r="BX156" s="649"/>
      <c r="BY156" s="649"/>
      <c r="BZ156" s="649"/>
      <c r="CA156" s="649"/>
      <c r="CB156" s="649"/>
      <c r="CC156" s="649"/>
      <c r="CD156" s="649"/>
      <c r="CE156" s="649"/>
      <c r="CF156" s="649"/>
      <c r="CG156" s="649"/>
      <c r="CH156" s="649"/>
      <c r="CI156" s="649"/>
    </row>
    <row r="157" spans="1:87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49"/>
        <v/>
      </c>
      <c r="N157" s="562" t="str">
        <f t="shared" si="50"/>
        <v/>
      </c>
      <c r="O157" s="562"/>
      <c r="P157" s="562" t="str">
        <f t="shared" si="51"/>
        <v/>
      </c>
      <c r="Q157" s="586" t="str">
        <f t="shared" si="47"/>
        <v/>
      </c>
      <c r="R157" s="587" t="str">
        <f t="shared" si="52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IF($K157="","",SUM(IF(LEFT($AM157:$BR157,1)="s",1,0))-SUM(IF(RIGHT(LEFT($AM157:$BR157,2))="-",1,0)))</f>
        <v/>
      </c>
      <c r="AL157" s="562" t="str">
        <f t="array" ref="AL157">IF($K128="","",SUM(IF(LEFT($AM157:$BR157,1)="X",1,0)))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9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9"/>
      <c r="BG157" s="647"/>
      <c r="BH157" s="647"/>
      <c r="BI157" s="647"/>
      <c r="BJ157" s="647"/>
      <c r="BK157" s="647"/>
      <c r="BL157" s="647"/>
      <c r="BM157" s="647"/>
      <c r="BN157" s="647"/>
      <c r="BO157" s="649"/>
      <c r="BP157" s="649"/>
      <c r="BQ157" s="649"/>
      <c r="BR157" s="647"/>
      <c r="BS157" s="647"/>
      <c r="BT157" s="649"/>
      <c r="BU157" s="647"/>
      <c r="BV157" s="647"/>
      <c r="BW157" s="647"/>
      <c r="BX157" s="649"/>
      <c r="BY157" s="649"/>
      <c r="BZ157" s="649"/>
      <c r="CA157" s="649"/>
      <c r="CB157" s="649"/>
      <c r="CC157" s="649"/>
      <c r="CD157" s="649"/>
      <c r="CE157" s="649"/>
      <c r="CF157" s="649"/>
      <c r="CG157" s="649"/>
      <c r="CH157" s="649"/>
      <c r="CI157" s="649"/>
    </row>
    <row r="158" spans="1:87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49"/>
        <v/>
      </c>
      <c r="N158" s="562" t="str">
        <f t="shared" si="50"/>
        <v/>
      </c>
      <c r="O158" s="562"/>
      <c r="P158" s="562" t="str">
        <f t="shared" si="51"/>
        <v/>
      </c>
      <c r="Q158" s="586" t="str">
        <f t="shared" si="47"/>
        <v/>
      </c>
      <c r="R158" s="587" t="str">
        <f t="shared" si="52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IF($K158="","",SUM(IF(LEFT($AM158:$BR158,1)="s",1,0))-SUM(IF(RIGHT(LEFT($AM158:$BR158,2))="-",1,0)))</f>
        <v/>
      </c>
      <c r="AL158" s="562" t="str">
        <f t="array" ref="AL158">IF($K129="","",SUM(IF(LEFT($AM158:$BR158,1)="X",1,0)))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9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9"/>
      <c r="BG158" s="647"/>
      <c r="BH158" s="647"/>
      <c r="BI158" s="647"/>
      <c r="BJ158" s="647"/>
      <c r="BK158" s="647"/>
      <c r="BL158" s="647"/>
      <c r="BM158" s="647"/>
      <c r="BN158" s="647"/>
      <c r="BO158" s="649"/>
      <c r="BP158" s="649"/>
      <c r="BQ158" s="649"/>
      <c r="BR158" s="647"/>
      <c r="BS158" s="647"/>
      <c r="BT158" s="649"/>
      <c r="BU158" s="647"/>
      <c r="BV158" s="647"/>
      <c r="BW158" s="647"/>
      <c r="BX158" s="649"/>
      <c r="BY158" s="649"/>
      <c r="BZ158" s="649"/>
      <c r="CA158" s="649"/>
      <c r="CB158" s="649"/>
      <c r="CC158" s="649"/>
      <c r="CD158" s="649"/>
      <c r="CE158" s="649"/>
      <c r="CF158" s="649"/>
      <c r="CG158" s="649"/>
      <c r="CH158" s="649"/>
      <c r="CI158" s="649"/>
    </row>
    <row r="159" spans="1:87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49"/>
        <v/>
      </c>
      <c r="N159" s="562" t="str">
        <f t="shared" si="50"/>
        <v/>
      </c>
      <c r="O159" s="562"/>
      <c r="P159" s="562" t="str">
        <f t="shared" si="51"/>
        <v/>
      </c>
      <c r="Q159" s="586" t="str">
        <f t="shared" si="47"/>
        <v/>
      </c>
      <c r="R159" s="587" t="str">
        <f t="shared" si="52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IF($K159="","",SUM(IF(LEFT($AM159:$BR159,1)="s",1,0))-SUM(IF(RIGHT(LEFT($AM159:$BR159,2))="-",1,0)))</f>
        <v/>
      </c>
      <c r="AL159" s="562" t="str">
        <f t="array" ref="AL159">IF($K130="","",SUM(IF(LEFT($AM159:$BR159,1)="X",1,0)))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9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9"/>
      <c r="BG159" s="647"/>
      <c r="BH159" s="647"/>
      <c r="BI159" s="647"/>
      <c r="BJ159" s="647"/>
      <c r="BK159" s="647"/>
      <c r="BL159" s="647"/>
      <c r="BM159" s="647"/>
      <c r="BN159" s="647"/>
      <c r="BO159" s="649"/>
      <c r="BP159" s="649"/>
      <c r="BQ159" s="649"/>
      <c r="BR159" s="647"/>
      <c r="BS159" s="647"/>
      <c r="BT159" s="649"/>
      <c r="BU159" s="647"/>
      <c r="BV159" s="647"/>
      <c r="BW159" s="647"/>
      <c r="BX159" s="649"/>
      <c r="BY159" s="649"/>
      <c r="BZ159" s="649"/>
      <c r="CA159" s="649"/>
      <c r="CB159" s="649"/>
      <c r="CC159" s="649"/>
      <c r="CD159" s="649"/>
      <c r="CE159" s="649"/>
      <c r="CF159" s="649"/>
      <c r="CG159" s="649"/>
      <c r="CH159" s="649"/>
      <c r="CI159" s="649"/>
    </row>
    <row r="160" spans="1:87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49"/>
        <v/>
      </c>
      <c r="N160" s="562" t="str">
        <f t="shared" si="50"/>
        <v/>
      </c>
      <c r="O160" s="562"/>
      <c r="P160" s="562" t="str">
        <f t="shared" si="51"/>
        <v/>
      </c>
      <c r="Q160" s="586" t="str">
        <f t="shared" si="47"/>
        <v/>
      </c>
      <c r="R160" s="587" t="str">
        <f t="shared" si="52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IF($K160="","",SUM(IF(LEFT($AM160:$BR160,1)="s",1,0))-SUM(IF(RIGHT(LEFT($AM160:$BR160,2))="-",1,0)))</f>
        <v/>
      </c>
      <c r="AL160" s="562" t="str">
        <f t="array" ref="AL160">IF($K131="","",SUM(IF(LEFT($AM160:$BR160,1)="X",1,0)))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9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9"/>
      <c r="BG160" s="647"/>
      <c r="BH160" s="647"/>
      <c r="BI160" s="647"/>
      <c r="BJ160" s="647"/>
      <c r="BK160" s="647"/>
      <c r="BL160" s="647"/>
      <c r="BM160" s="647"/>
      <c r="BN160" s="647"/>
      <c r="BO160" s="649"/>
      <c r="BP160" s="649"/>
      <c r="BQ160" s="649"/>
      <c r="BR160" s="647"/>
      <c r="BS160" s="647"/>
      <c r="BT160" s="649"/>
      <c r="BU160" s="647"/>
      <c r="BV160" s="647"/>
      <c r="BW160" s="647"/>
      <c r="BX160" s="649"/>
      <c r="BY160" s="649"/>
      <c r="BZ160" s="649"/>
      <c r="CA160" s="649"/>
      <c r="CB160" s="649"/>
      <c r="CC160" s="649"/>
      <c r="CD160" s="649"/>
      <c r="CE160" s="649"/>
      <c r="CF160" s="649"/>
      <c r="CG160" s="649"/>
      <c r="CH160" s="649"/>
      <c r="CI160" s="649"/>
    </row>
    <row r="161" spans="1:87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49"/>
        <v/>
      </c>
      <c r="N161" s="562" t="str">
        <f t="shared" si="50"/>
        <v/>
      </c>
      <c r="O161" s="562"/>
      <c r="P161" s="562" t="str">
        <f t="shared" si="51"/>
        <v/>
      </c>
      <c r="Q161" s="586" t="str">
        <f t="shared" si="47"/>
        <v/>
      </c>
      <c r="R161" s="587" t="str">
        <f t="shared" si="52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IF($K161="","",SUM(IF(LEFT($AM161:$BR161,1)="s",1,0))-SUM(IF(RIGHT(LEFT($AM161:$BR161,2))="-",1,0)))</f>
        <v/>
      </c>
      <c r="AL161" s="562" t="str">
        <f t="array" ref="AL161">IF($K132="","",SUM(IF(LEFT($AM161:$BR161,1)="X",1,0)))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9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9"/>
      <c r="BG161" s="647"/>
      <c r="BH161" s="647"/>
      <c r="BI161" s="647"/>
      <c r="BJ161" s="647"/>
      <c r="BK161" s="647"/>
      <c r="BL161" s="647"/>
      <c r="BM161" s="647"/>
      <c r="BN161" s="647"/>
      <c r="BO161" s="649"/>
      <c r="BP161" s="649"/>
      <c r="BQ161" s="649"/>
      <c r="BR161" s="647"/>
      <c r="BS161" s="647"/>
      <c r="BT161" s="649"/>
      <c r="BU161" s="647"/>
      <c r="BV161" s="647"/>
      <c r="BW161" s="647"/>
      <c r="BX161" s="649"/>
      <c r="BY161" s="649"/>
      <c r="BZ161" s="649"/>
      <c r="CA161" s="649"/>
      <c r="CB161" s="649"/>
      <c r="CC161" s="649"/>
      <c r="CD161" s="649"/>
      <c r="CE161" s="649"/>
      <c r="CF161" s="649"/>
      <c r="CG161" s="649"/>
      <c r="CH161" s="649"/>
      <c r="CI161" s="649"/>
    </row>
    <row r="162" spans="1:87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49"/>
        <v/>
      </c>
      <c r="N162" s="562" t="str">
        <f t="shared" si="50"/>
        <v/>
      </c>
      <c r="O162" s="562"/>
      <c r="P162" s="562" t="str">
        <f t="shared" si="51"/>
        <v/>
      </c>
      <c r="Q162" s="586" t="str">
        <f t="shared" si="47"/>
        <v/>
      </c>
      <c r="R162" s="587" t="str">
        <f t="shared" si="52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IF($K162="","",SUM(IF(LEFT($AM162:$BR162,1)="s",1,0))-SUM(IF(RIGHT(LEFT($AM162:$BR162,2))="-",1,0)))</f>
        <v/>
      </c>
      <c r="AL162" s="562" t="str">
        <f t="array" ref="AL162">IF($K133="","",SUM(IF(LEFT($AM162:$BR162,1)="X",1,0)))</f>
        <v/>
      </c>
      <c r="AM162" s="647"/>
      <c r="AN162" s="647"/>
      <c r="AO162" s="647"/>
      <c r="AP162" s="647"/>
      <c r="AQ162" s="647"/>
      <c r="AR162" s="647"/>
      <c r="AS162" s="647"/>
      <c r="AT162" s="647"/>
      <c r="AU162" s="647"/>
      <c r="AV162" s="649"/>
      <c r="AW162" s="647"/>
      <c r="AX162" s="647"/>
      <c r="AY162" s="647"/>
      <c r="AZ162" s="647"/>
      <c r="BA162" s="647"/>
      <c r="BB162" s="647"/>
      <c r="BC162" s="647"/>
      <c r="BD162" s="647"/>
      <c r="BE162" s="647"/>
      <c r="BF162" s="649"/>
      <c r="BG162" s="647"/>
      <c r="BH162" s="647"/>
      <c r="BI162" s="647"/>
      <c r="BJ162" s="647"/>
      <c r="BK162" s="647"/>
      <c r="BL162" s="647"/>
      <c r="BM162" s="647"/>
      <c r="BN162" s="647"/>
      <c r="BO162" s="649"/>
      <c r="BP162" s="649"/>
      <c r="BQ162" s="649"/>
      <c r="BR162" s="647"/>
      <c r="BS162" s="647"/>
      <c r="BT162" s="649"/>
      <c r="BU162" s="647"/>
      <c r="BV162" s="647"/>
      <c r="BW162" s="647"/>
      <c r="BX162" s="649"/>
      <c r="BY162" s="649"/>
      <c r="BZ162" s="649"/>
      <c r="CA162" s="649"/>
      <c r="CB162" s="649"/>
      <c r="CC162" s="649"/>
      <c r="CD162" s="649"/>
      <c r="CE162" s="649"/>
      <c r="CF162" s="649"/>
      <c r="CG162" s="649"/>
      <c r="CH162" s="649"/>
      <c r="CI162" s="649"/>
    </row>
    <row r="163" spans="1:87" ht="14.2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49"/>
        <v/>
      </c>
      <c r="N163" s="562" t="str">
        <f t="shared" si="50"/>
        <v/>
      </c>
      <c r="O163" s="562"/>
      <c r="P163" s="562" t="str">
        <f t="shared" si="51"/>
        <v/>
      </c>
      <c r="Q163" s="586" t="str">
        <f t="shared" si="47"/>
        <v/>
      </c>
      <c r="R163" s="587" t="str">
        <f t="shared" si="52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IF($K163="","",SUM(IF(LEFT($AM163:$BR163,1)="s",1,0))-SUM(IF(RIGHT(LEFT($AM163:$BR163,2))="-",1,0)))</f>
        <v/>
      </c>
      <c r="AL163" s="562" t="str">
        <f t="array" ref="AL163">IF($K134="","",SUM(IF(LEFT($AM163:$BR163,1)="X",1,0)))</f>
        <v/>
      </c>
      <c r="AM163" s="647"/>
      <c r="AN163" s="647"/>
      <c r="AO163" s="647"/>
      <c r="AP163" s="647"/>
      <c r="AQ163" s="647"/>
      <c r="AR163" s="647"/>
      <c r="AS163" s="647"/>
      <c r="AT163" s="647"/>
      <c r="AU163" s="647"/>
      <c r="AV163" s="649"/>
      <c r="AW163" s="647"/>
      <c r="AX163" s="647"/>
      <c r="AY163" s="647"/>
      <c r="AZ163" s="647"/>
      <c r="BA163" s="647"/>
      <c r="BB163" s="647"/>
      <c r="BC163" s="647"/>
      <c r="BD163" s="647"/>
      <c r="BE163" s="647"/>
      <c r="BF163" s="649"/>
      <c r="BG163" s="647"/>
      <c r="BH163" s="647"/>
      <c r="BI163" s="647"/>
      <c r="BJ163" s="647"/>
      <c r="BK163" s="647"/>
      <c r="BL163" s="647"/>
      <c r="BM163" s="647"/>
      <c r="BN163" s="647"/>
      <c r="BO163" s="649"/>
      <c r="BP163" s="649"/>
      <c r="BQ163" s="649"/>
      <c r="BR163" s="647"/>
      <c r="BS163" s="647"/>
      <c r="BT163" s="649"/>
      <c r="BU163" s="647"/>
      <c r="BV163" s="647"/>
      <c r="BW163" s="647"/>
      <c r="BX163" s="649"/>
      <c r="BY163" s="649"/>
      <c r="BZ163" s="649"/>
      <c r="CA163" s="649"/>
      <c r="CB163" s="649"/>
      <c r="CC163" s="649"/>
      <c r="CD163" s="649"/>
      <c r="CE163" s="649"/>
      <c r="CF163" s="649"/>
      <c r="CG163" s="649"/>
      <c r="CH163" s="649"/>
      <c r="CI163" s="649"/>
    </row>
    <row r="164" spans="1:87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49"/>
        <v/>
      </c>
      <c r="N164" s="562" t="str">
        <f t="shared" si="50"/>
        <v/>
      </c>
      <c r="O164" s="562"/>
      <c r="P164" s="562" t="str">
        <f t="shared" si="51"/>
        <v/>
      </c>
      <c r="Q164" s="586" t="str">
        <f t="shared" si="47"/>
        <v/>
      </c>
      <c r="R164" s="587" t="str">
        <f t="shared" si="52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IF($K164="","",SUM(IF(LEFT($AM164:$BR164,1)="s",1,0))-SUM(IF(RIGHT(LEFT($AM164:$BR164,2))="-",1,0)))</f>
        <v/>
      </c>
      <c r="AL164" s="562" t="str">
        <f t="array" ref="AL164">IF($K135="","",SUM(IF(LEFT($AM164:$BR164,1)="X",1,0)))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G164" s="589"/>
      <c r="BH164" s="589"/>
      <c r="BI164" s="589"/>
      <c r="BJ164" s="589"/>
      <c r="BK164" s="589"/>
      <c r="BL164" s="589"/>
      <c r="BM164" s="589"/>
      <c r="BN164" s="589"/>
      <c r="BR164" s="589"/>
      <c r="BS164" s="589"/>
      <c r="BU164" s="589"/>
      <c r="BV164" s="589"/>
      <c r="BW164" s="589"/>
    </row>
    <row r="165" spans="1:87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49"/>
        <v/>
      </c>
      <c r="N165" s="562" t="str">
        <f t="shared" si="50"/>
        <v/>
      </c>
      <c r="O165" s="562"/>
      <c r="P165" s="562" t="str">
        <f t="shared" si="51"/>
        <v/>
      </c>
      <c r="Q165" s="586" t="str">
        <f t="shared" si="47"/>
        <v/>
      </c>
      <c r="R165" s="587" t="str">
        <f t="shared" si="52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IF($K165="","",SUM(IF(LEFT($AM165:$BR165,1)="s",1,0))-SUM(IF(RIGHT(LEFT($AM165:$BR165,2))="-",1,0)))</f>
        <v/>
      </c>
      <c r="AL165" s="562" t="str">
        <f t="array" ref="AL165">IF($K136="","",SUM(IF(LEFT($AM165:$BR165,1)="X",1,0)))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G165" s="589"/>
      <c r="BH165" s="589"/>
      <c r="BI165" s="589"/>
      <c r="BJ165" s="589"/>
      <c r="BK165" s="589"/>
      <c r="BL165" s="589"/>
      <c r="BM165" s="589"/>
      <c r="BN165" s="589"/>
      <c r="BR165" s="589"/>
      <c r="BS165" s="589"/>
      <c r="BU165" s="589"/>
      <c r="BV165" s="589"/>
      <c r="BW165" s="589"/>
    </row>
    <row r="166" spans="1:87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49"/>
        <v/>
      </c>
      <c r="N166" s="562" t="str">
        <f t="shared" si="50"/>
        <v/>
      </c>
      <c r="O166" s="562"/>
      <c r="P166" s="562" t="str">
        <f t="shared" si="51"/>
        <v/>
      </c>
      <c r="Q166" s="586" t="str">
        <f t="shared" si="47"/>
        <v/>
      </c>
      <c r="R166" s="587" t="str">
        <f t="shared" si="52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IF($K166="","",SUM(IF(LEFT($AM166:$BR166,1)="s",1,0))-SUM(IF(RIGHT(LEFT($AM166:$BR166,2))="-",1,0)))</f>
        <v/>
      </c>
      <c r="AL166" s="562" t="str">
        <f t="array" ref="AL166">IF($K137="","",SUM(IF(LEFT($AM166:$BR166,1)="X",1,0)))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G166" s="589"/>
      <c r="BH166" s="589"/>
      <c r="BI166" s="589"/>
      <c r="BJ166" s="589"/>
      <c r="BK166" s="589"/>
      <c r="BL166" s="589"/>
      <c r="BM166" s="589"/>
      <c r="BN166" s="589"/>
      <c r="BR166" s="589"/>
      <c r="BS166" s="589"/>
      <c r="BU166" s="589"/>
      <c r="BV166" s="589"/>
      <c r="BW166" s="589"/>
    </row>
    <row r="167" spans="1:87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49"/>
        <v/>
      </c>
      <c r="N167" s="562" t="str">
        <f t="shared" si="50"/>
        <v/>
      </c>
      <c r="O167" s="562"/>
      <c r="P167" s="562" t="str">
        <f t="shared" si="51"/>
        <v/>
      </c>
      <c r="Q167" s="586" t="str">
        <f t="shared" si="47"/>
        <v/>
      </c>
      <c r="R167" s="587" t="str">
        <f t="shared" si="52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IF($K167="","",SUM(IF(LEFT($AM167:$BR167,1)="s",1,0))-SUM(IF(RIGHT(LEFT($AM167:$BR167,2))="-",1,0)))</f>
        <v/>
      </c>
      <c r="AL167" s="562" t="str">
        <f t="array" ref="AL167">IF($K138="","",SUM(IF(LEFT($AM167:$BR167,1)="X",1,0)))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G167" s="589"/>
      <c r="BH167" s="589"/>
      <c r="BI167" s="589"/>
      <c r="BJ167" s="589"/>
      <c r="BK167" s="589"/>
      <c r="BL167" s="589"/>
      <c r="BM167" s="589"/>
      <c r="BN167" s="589"/>
      <c r="BR167" s="589"/>
      <c r="BS167" s="589"/>
      <c r="BU167" s="589"/>
      <c r="BV167" s="589"/>
      <c r="BW167" s="589"/>
    </row>
    <row r="168" spans="1:87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49"/>
        <v/>
      </c>
      <c r="N168" s="562" t="str">
        <f t="shared" si="50"/>
        <v/>
      </c>
      <c r="O168" s="562"/>
      <c r="P168" s="562" t="str">
        <f t="shared" si="51"/>
        <v/>
      </c>
      <c r="Q168" s="586" t="str">
        <f t="shared" si="47"/>
        <v/>
      </c>
      <c r="R168" s="587" t="str">
        <f t="shared" si="52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IF($K168="","",SUM(IF(LEFT($AM168:$BR168,1)="s",1,0))-SUM(IF(RIGHT(LEFT($AM168:$BR168,2))="-",1,0)))</f>
        <v/>
      </c>
      <c r="AL168" s="562" t="str">
        <f t="array" ref="AL168">IF($K139="","",SUM(IF(LEFT($AM168:$BR168,1)="X",1,0)))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G168" s="589"/>
      <c r="BH168" s="589"/>
      <c r="BI168" s="589"/>
      <c r="BJ168" s="589"/>
      <c r="BK168" s="589"/>
      <c r="BL168" s="589"/>
      <c r="BM168" s="589"/>
      <c r="BN168" s="589"/>
      <c r="BR168" s="589"/>
      <c r="BS168" s="589"/>
      <c r="BU168" s="589"/>
      <c r="BV168" s="589"/>
      <c r="BW168" s="589"/>
    </row>
    <row r="169" spans="1:87" ht="15">
      <c r="A169" s="561"/>
      <c r="E169" s="584" t="str">
        <f>IF(J169=Table!$C$1,VLOOKUP(H169,Table!$B$38:$AO$61,Table!$AO$35-1,FALSE),"")</f>
        <v/>
      </c>
      <c r="F169" s="555"/>
      <c r="H169" s="590"/>
      <c r="I169" s="576"/>
      <c r="J169" s="576"/>
      <c r="M169" s="562" t="str">
        <f t="shared" si="49"/>
        <v/>
      </c>
      <c r="N169" s="562" t="str">
        <f t="shared" si="50"/>
        <v/>
      </c>
      <c r="O169" s="562"/>
      <c r="P169" s="562" t="str">
        <f t="shared" si="51"/>
        <v/>
      </c>
      <c r="Q169" s="586" t="str">
        <f t="shared" si="47"/>
        <v/>
      </c>
      <c r="R169" s="587" t="str">
        <f t="shared" si="52"/>
        <v/>
      </c>
      <c r="S169" s="587"/>
      <c r="T169" s="587"/>
      <c r="U169" s="587"/>
      <c r="V169" s="587"/>
      <c r="W169" s="574"/>
      <c r="X169" s="574"/>
      <c r="AJ169" s="582"/>
      <c r="AL169" s="562" t="str">
        <f t="array" ref="AL169">IF($K140="","",SUM(IF(LEFT($AM169:$BR169,1)="X",1,0)))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G169" s="589"/>
      <c r="BH169" s="589"/>
      <c r="BI169" s="589"/>
      <c r="BJ169" s="589"/>
      <c r="BK169" s="589"/>
      <c r="BL169" s="589"/>
      <c r="BM169" s="589"/>
      <c r="BN169" s="589"/>
      <c r="BR169" s="589"/>
      <c r="BS169" s="589"/>
      <c r="BU169" s="589"/>
      <c r="BV169" s="589"/>
      <c r="BW169" s="589"/>
    </row>
    <row r="170" spans="1:87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si="49"/>
        <v/>
      </c>
      <c r="N170" s="562" t="str">
        <f t="shared" si="50"/>
        <v/>
      </c>
      <c r="O170" s="562"/>
      <c r="P170" s="562" t="str">
        <f t="shared" si="51"/>
        <v/>
      </c>
      <c r="Q170" s="586" t="str">
        <f t="shared" si="47"/>
        <v/>
      </c>
      <c r="R170" s="587" t="str">
        <f t="shared" si="52"/>
        <v/>
      </c>
      <c r="S170" s="587"/>
      <c r="T170" s="587"/>
      <c r="U170" s="587"/>
      <c r="V170" s="587"/>
      <c r="W170" s="574"/>
      <c r="X170" s="574"/>
      <c r="AJ170" s="582"/>
      <c r="AL170" s="562" t="str">
        <f t="array" ref="AL170">IF($K141="","",SUM(IF(LEFT($AM170:$BR170,1)="X",1,0)))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G170" s="589"/>
      <c r="BH170" s="589"/>
      <c r="BI170" s="589"/>
      <c r="BJ170" s="589"/>
      <c r="BK170" s="589"/>
      <c r="BL170" s="589"/>
      <c r="BM170" s="589"/>
      <c r="BN170" s="589"/>
      <c r="BR170" s="589"/>
      <c r="BS170" s="589"/>
      <c r="BU170" s="589"/>
      <c r="BV170" s="589"/>
      <c r="BW170" s="589"/>
    </row>
    <row r="171" spans="1:87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si="49"/>
        <v/>
      </c>
      <c r="N171" s="562" t="str">
        <f t="shared" si="50"/>
        <v/>
      </c>
      <c r="O171" s="562"/>
      <c r="P171" s="562" t="str">
        <f t="shared" si="51"/>
        <v/>
      </c>
      <c r="Q171" s="586" t="str">
        <f t="shared" ref="Q171:Q189" si="53">IF(S171="","",IF(SIGN(S171)&lt;&gt;1,VLOOKUP(ABS(S171),SUP_HDC,3,TRUE),-VLOOKUP(ABS(S171),SUP_HDC,3,TRUE)))</f>
        <v/>
      </c>
      <c r="R171" s="587" t="str">
        <f t="shared" ref="R171:R189" si="54">IF(Q171="","",IF((K142-L142+Q171)&gt;=0.5,1,IF((K142-L142+Q171)=0.25,0.5,IF((K142-L142+Q171)&lt;=-0.5,-1,IF((K142-L142+Q171)=-0.25,-0.5,0)))))</f>
        <v/>
      </c>
      <c r="S171" s="587"/>
      <c r="T171" s="587"/>
      <c r="U171" s="587"/>
      <c r="V171" s="587"/>
      <c r="W171" s="574"/>
      <c r="X171" s="574"/>
      <c r="AJ171" s="582"/>
      <c r="AL171" s="562" t="str">
        <f t="array" ref="AL171">IF($K142="","",SUM(IF(LEFT($AM171:$BR171,1)="X",1,0)))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G171" s="589"/>
      <c r="BH171" s="589"/>
      <c r="BI171" s="589"/>
      <c r="BJ171" s="589"/>
      <c r="BK171" s="589"/>
      <c r="BL171" s="589"/>
      <c r="BM171" s="589"/>
      <c r="BN171" s="589"/>
      <c r="BR171" s="589"/>
      <c r="BS171" s="589"/>
      <c r="BU171" s="589"/>
      <c r="BV171" s="589"/>
      <c r="BW171" s="589"/>
    </row>
    <row r="172" spans="1:87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ref="M172:M189" si="55">IF(K143="","",IF(K143&gt;L143,"W",IF(K143=L143,"D",IF(K143&lt;L143,"L"))))</f>
        <v/>
      </c>
      <c r="N172" s="562" t="str">
        <f t="shared" ref="N172:N189" si="56">IF(K143="","",K143+L143)</f>
        <v/>
      </c>
      <c r="O172" s="562"/>
      <c r="P172" s="562" t="str">
        <f t="shared" ref="P172:P188" si="57">IF($K143="","",IF($N172&gt;P$19,"O",IF($N172&lt;P$19,"U",IF($N172=P$19,"-"))))</f>
        <v/>
      </c>
      <c r="Q172" s="586" t="str">
        <f t="shared" si="53"/>
        <v/>
      </c>
      <c r="R172" s="587" t="str">
        <f t="shared" si="54"/>
        <v/>
      </c>
      <c r="S172" s="587"/>
      <c r="T172" s="587"/>
      <c r="U172" s="587"/>
      <c r="V172" s="587"/>
      <c r="W172" s="574"/>
      <c r="X172" s="574"/>
      <c r="AJ172" s="582"/>
      <c r="AL172" s="562" t="str">
        <f t="array" ref="AL172">IF($K143="","",SUM(IF(LEFT($AM172:$BR172,1)="X",1,0)))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G172" s="589"/>
      <c r="BH172" s="589"/>
      <c r="BI172" s="589"/>
      <c r="BJ172" s="589"/>
      <c r="BK172" s="589"/>
      <c r="BL172" s="589"/>
      <c r="BM172" s="589"/>
      <c r="BN172" s="589"/>
      <c r="BR172" s="589"/>
      <c r="BS172" s="589"/>
      <c r="BU172" s="589"/>
      <c r="BV172" s="589"/>
      <c r="BW172" s="589"/>
    </row>
    <row r="173" spans="1:87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55"/>
        <v/>
      </c>
      <c r="N173" s="562" t="str">
        <f t="shared" si="56"/>
        <v/>
      </c>
      <c r="O173" s="562"/>
      <c r="P173" s="562" t="str">
        <f t="shared" si="57"/>
        <v/>
      </c>
      <c r="Q173" s="586" t="str">
        <f t="shared" si="53"/>
        <v/>
      </c>
      <c r="R173" s="587" t="str">
        <f t="shared" si="54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IF($K144="","",SUM(IF(LEFT($AM173:$BR173,1)="X",1,0)))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G173" s="589"/>
      <c r="BH173" s="589"/>
      <c r="BI173" s="589"/>
      <c r="BJ173" s="589"/>
      <c r="BK173" s="589"/>
      <c r="BL173" s="589"/>
      <c r="BM173" s="589"/>
      <c r="BN173" s="589"/>
      <c r="BR173" s="589"/>
      <c r="BS173" s="589"/>
      <c r="BU173" s="589"/>
      <c r="BV173" s="589"/>
      <c r="BW173" s="589"/>
    </row>
    <row r="174" spans="1:87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55"/>
        <v/>
      </c>
      <c r="N174" s="562" t="str">
        <f t="shared" si="56"/>
        <v/>
      </c>
      <c r="O174" s="562"/>
      <c r="P174" s="562" t="str">
        <f t="shared" si="57"/>
        <v/>
      </c>
      <c r="Q174" s="586" t="str">
        <f t="shared" si="53"/>
        <v/>
      </c>
      <c r="R174" s="587" t="str">
        <f t="shared" si="54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IF($K145="","",SUM(IF(LEFT($AM174:$BR174,1)="X",1,0)))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G174" s="589"/>
      <c r="BH174" s="589"/>
      <c r="BI174" s="589"/>
      <c r="BJ174" s="589"/>
      <c r="BK174" s="589"/>
      <c r="BL174" s="589"/>
      <c r="BM174" s="589"/>
      <c r="BN174" s="589"/>
      <c r="BR174" s="589"/>
      <c r="BS174" s="589"/>
      <c r="BU174" s="589"/>
      <c r="BV174" s="589"/>
      <c r="BW174" s="589"/>
    </row>
    <row r="175" spans="1:87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55"/>
        <v/>
      </c>
      <c r="N175" s="562" t="str">
        <f t="shared" si="56"/>
        <v/>
      </c>
      <c r="O175" s="562"/>
      <c r="P175" s="562" t="str">
        <f t="shared" si="57"/>
        <v/>
      </c>
      <c r="Q175" s="586" t="str">
        <f t="shared" si="53"/>
        <v/>
      </c>
      <c r="R175" s="587" t="str">
        <f t="shared" si="54"/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IF($K146="","",SUM(IF(LEFT($AM175:$BR175,1)="X",1,0)))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G175" s="589"/>
      <c r="BH175" s="589"/>
      <c r="BI175" s="589"/>
      <c r="BJ175" s="589"/>
      <c r="BK175" s="589"/>
      <c r="BL175" s="589"/>
      <c r="BM175" s="589"/>
      <c r="BN175" s="589"/>
      <c r="BR175" s="589"/>
      <c r="BS175" s="589"/>
      <c r="BU175" s="589"/>
      <c r="BV175" s="589"/>
      <c r="BW175" s="589"/>
    </row>
    <row r="176" spans="1:87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55"/>
        <v/>
      </c>
      <c r="N176" s="562" t="str">
        <f t="shared" si="56"/>
        <v/>
      </c>
      <c r="O176" s="562"/>
      <c r="P176" s="562" t="str">
        <f t="shared" si="57"/>
        <v/>
      </c>
      <c r="Q176" s="586" t="str">
        <f t="shared" si="53"/>
        <v/>
      </c>
      <c r="R176" s="587" t="str">
        <f t="shared" si="54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IF($K147="","",SUM(IF(LEFT($AM176:$BR176,1)="X",1,0)))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G176" s="589"/>
      <c r="BH176" s="589"/>
      <c r="BI176" s="589"/>
      <c r="BJ176" s="589"/>
      <c r="BK176" s="589"/>
      <c r="BL176" s="589"/>
      <c r="BM176" s="589"/>
      <c r="BN176" s="589"/>
      <c r="BR176" s="589"/>
      <c r="BS176" s="589"/>
      <c r="BU176" s="589"/>
      <c r="BV176" s="589"/>
      <c r="BW176" s="589"/>
    </row>
    <row r="177" spans="1:75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55"/>
        <v/>
      </c>
      <c r="N177" s="562" t="str">
        <f t="shared" si="56"/>
        <v/>
      </c>
      <c r="O177" s="562"/>
      <c r="P177" s="562" t="str">
        <f t="shared" si="57"/>
        <v/>
      </c>
      <c r="Q177" s="586" t="str">
        <f t="shared" si="53"/>
        <v/>
      </c>
      <c r="R177" s="587" t="str">
        <f t="shared" si="54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IF($K148="","",SUM(IF(LEFT($AM177:$BR177,1)="X",1,0)))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G177" s="589"/>
      <c r="BH177" s="589"/>
      <c r="BI177" s="589"/>
      <c r="BJ177" s="589"/>
      <c r="BK177" s="589"/>
      <c r="BL177" s="589"/>
      <c r="BM177" s="589"/>
      <c r="BN177" s="589"/>
      <c r="BR177" s="589"/>
      <c r="BS177" s="589"/>
      <c r="BU177" s="589"/>
      <c r="BV177" s="589"/>
      <c r="BW177" s="589"/>
    </row>
    <row r="178" spans="1:75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55"/>
        <v/>
      </c>
      <c r="N178" s="562" t="str">
        <f t="shared" si="56"/>
        <v/>
      </c>
      <c r="O178" s="562"/>
      <c r="P178" s="562" t="str">
        <f t="shared" si="57"/>
        <v/>
      </c>
      <c r="Q178" s="586" t="str">
        <f t="shared" si="53"/>
        <v/>
      </c>
      <c r="R178" s="587" t="str">
        <f t="shared" si="54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IF($K149="","",SUM(IF(LEFT($AM178:$BR178,1)="X",1,0)))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G178" s="589"/>
      <c r="BH178" s="589"/>
      <c r="BI178" s="589"/>
      <c r="BJ178" s="589"/>
      <c r="BK178" s="589"/>
      <c r="BL178" s="589"/>
      <c r="BM178" s="589"/>
      <c r="BN178" s="589"/>
      <c r="BR178" s="589"/>
      <c r="BS178" s="589"/>
      <c r="BU178" s="589"/>
      <c r="BV178" s="589"/>
      <c r="BW178" s="589"/>
    </row>
    <row r="179" spans="1:75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55"/>
        <v/>
      </c>
      <c r="N179" s="562" t="str">
        <f t="shared" si="56"/>
        <v/>
      </c>
      <c r="O179" s="562"/>
      <c r="P179" s="562" t="str">
        <f t="shared" si="57"/>
        <v/>
      </c>
      <c r="Q179" s="586" t="str">
        <f t="shared" si="53"/>
        <v/>
      </c>
      <c r="R179" s="587" t="str">
        <f t="shared" si="54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IF($K150="","",SUM(IF(LEFT($AM179:$BR179,1)="X",1,0)))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G179" s="589"/>
      <c r="BH179" s="589"/>
      <c r="BI179" s="589"/>
      <c r="BJ179" s="589"/>
      <c r="BK179" s="589"/>
      <c r="BL179" s="589"/>
      <c r="BM179" s="589"/>
      <c r="BN179" s="589"/>
      <c r="BR179" s="589"/>
      <c r="BS179" s="589"/>
      <c r="BU179" s="589"/>
      <c r="BV179" s="589"/>
      <c r="BW179" s="589"/>
    </row>
    <row r="180" spans="1:75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55"/>
        <v/>
      </c>
      <c r="N180" s="562" t="str">
        <f t="shared" si="56"/>
        <v/>
      </c>
      <c r="O180" s="562"/>
      <c r="P180" s="562" t="str">
        <f t="shared" si="57"/>
        <v/>
      </c>
      <c r="Q180" s="586" t="str">
        <f t="shared" si="53"/>
        <v/>
      </c>
      <c r="R180" s="587" t="str">
        <f t="shared" si="54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IF($K151="","",SUM(IF(LEFT($AM180:$BR180,1)="X",1,0)))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G180" s="589"/>
      <c r="BH180" s="589"/>
      <c r="BI180" s="589"/>
      <c r="BJ180" s="589"/>
      <c r="BK180" s="589"/>
      <c r="BL180" s="589"/>
      <c r="BM180" s="589"/>
      <c r="BN180" s="589"/>
      <c r="BR180" s="589"/>
      <c r="BS180" s="589"/>
      <c r="BU180" s="589"/>
      <c r="BV180" s="589"/>
      <c r="BW180" s="589"/>
    </row>
    <row r="181" spans="1:75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55"/>
        <v/>
      </c>
      <c r="N181" s="562" t="str">
        <f t="shared" si="56"/>
        <v/>
      </c>
      <c r="O181" s="562"/>
      <c r="P181" s="562" t="str">
        <f t="shared" si="57"/>
        <v/>
      </c>
      <c r="Q181" s="586" t="str">
        <f t="shared" si="53"/>
        <v/>
      </c>
      <c r="R181" s="587" t="str">
        <f t="shared" si="54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IF($K152="","",SUM(IF(LEFT($AM181:$BR181,1)="X",1,0)))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G181" s="589"/>
      <c r="BH181" s="589"/>
      <c r="BI181" s="589"/>
      <c r="BJ181" s="589"/>
      <c r="BK181" s="589"/>
      <c r="BL181" s="589"/>
      <c r="BM181" s="589"/>
      <c r="BN181" s="589"/>
      <c r="BR181" s="589"/>
      <c r="BS181" s="589"/>
      <c r="BU181" s="589"/>
      <c r="BV181" s="589"/>
      <c r="BW181" s="589"/>
    </row>
    <row r="182" spans="1:75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55"/>
        <v/>
      </c>
      <c r="N182" s="562" t="str">
        <f t="shared" si="56"/>
        <v/>
      </c>
      <c r="O182" s="562"/>
      <c r="P182" s="562" t="str">
        <f t="shared" si="57"/>
        <v/>
      </c>
      <c r="Q182" s="586" t="str">
        <f t="shared" si="53"/>
        <v/>
      </c>
      <c r="R182" s="587" t="str">
        <f t="shared" si="54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IF($K153="","",SUM(IF(LEFT($AM182:$BR182,1)="X",1,0)))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G182" s="589"/>
      <c r="BH182" s="589"/>
      <c r="BI182" s="589"/>
      <c r="BJ182" s="589"/>
      <c r="BK182" s="589"/>
      <c r="BL182" s="589"/>
      <c r="BM182" s="589"/>
      <c r="BN182" s="589"/>
      <c r="BR182" s="589"/>
      <c r="BS182" s="589"/>
      <c r="BU182" s="589"/>
      <c r="BV182" s="589"/>
      <c r="BW182" s="589"/>
    </row>
    <row r="183" spans="1:75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55"/>
        <v/>
      </c>
      <c r="N183" s="562" t="str">
        <f t="shared" si="56"/>
        <v/>
      </c>
      <c r="O183" s="562"/>
      <c r="P183" s="562" t="str">
        <f t="shared" si="57"/>
        <v/>
      </c>
      <c r="Q183" s="586" t="str">
        <f t="shared" si="53"/>
        <v/>
      </c>
      <c r="R183" s="587" t="str">
        <f t="shared" si="54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IF($K154="","",SUM(IF(LEFT($AM183:$BR183,1)="X",1,0)))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G183" s="589"/>
      <c r="BH183" s="589"/>
      <c r="BI183" s="589"/>
      <c r="BJ183" s="589"/>
      <c r="BK183" s="589"/>
      <c r="BL183" s="589"/>
      <c r="BM183" s="589"/>
      <c r="BN183" s="589"/>
      <c r="BR183" s="589"/>
      <c r="BS183" s="589"/>
      <c r="BU183" s="589"/>
      <c r="BV183" s="589"/>
      <c r="BW183" s="589"/>
    </row>
    <row r="184" spans="1:75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55"/>
        <v/>
      </c>
      <c r="N184" s="562" t="str">
        <f t="shared" si="56"/>
        <v/>
      </c>
      <c r="O184" s="562"/>
      <c r="P184" s="562" t="str">
        <f t="shared" si="57"/>
        <v/>
      </c>
      <c r="Q184" s="586" t="str">
        <f t="shared" si="53"/>
        <v/>
      </c>
      <c r="R184" s="587" t="str">
        <f t="shared" si="54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IF($K155="","",SUM(IF(LEFT($AM184:$BR184,1)="X",1,0)))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G184" s="589"/>
      <c r="BH184" s="589"/>
      <c r="BI184" s="589"/>
      <c r="BJ184" s="589"/>
      <c r="BK184" s="589"/>
      <c r="BL184" s="589"/>
      <c r="BM184" s="589"/>
      <c r="BN184" s="589"/>
      <c r="BR184" s="589"/>
      <c r="BS184" s="589"/>
      <c r="BU184" s="589"/>
      <c r="BV184" s="589"/>
      <c r="BW184" s="589"/>
    </row>
    <row r="185" spans="1:75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55"/>
        <v/>
      </c>
      <c r="N185" s="562" t="str">
        <f t="shared" si="56"/>
        <v/>
      </c>
      <c r="O185" s="562"/>
      <c r="P185" s="562" t="str">
        <f t="shared" si="57"/>
        <v/>
      </c>
      <c r="Q185" s="586" t="str">
        <f t="shared" si="53"/>
        <v/>
      </c>
      <c r="R185" s="587" t="str">
        <f t="shared" si="54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IF($K156="","",SUM(IF(LEFT($AM185:$BR185,1)="X",1,0)))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G185" s="589"/>
      <c r="BH185" s="589"/>
      <c r="BI185" s="589"/>
      <c r="BJ185" s="589"/>
      <c r="BK185" s="589"/>
      <c r="BL185" s="589"/>
      <c r="BM185" s="589"/>
      <c r="BN185" s="589"/>
      <c r="BR185" s="589"/>
      <c r="BS185" s="589"/>
      <c r="BU185" s="589"/>
      <c r="BV185" s="589"/>
      <c r="BW185" s="589"/>
    </row>
    <row r="186" spans="1:75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5"/>
        <v/>
      </c>
      <c r="N186" s="562" t="str">
        <f t="shared" si="56"/>
        <v/>
      </c>
      <c r="O186" s="562"/>
      <c r="P186" s="562" t="str">
        <f t="shared" si="57"/>
        <v/>
      </c>
      <c r="Q186" s="586" t="str">
        <f t="shared" si="53"/>
        <v/>
      </c>
      <c r="R186" s="587" t="str">
        <f t="shared" si="54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IF($K157="","",SUM(IF(LEFT($AM186:$BR186,1)="X",1,0)))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G186" s="589"/>
      <c r="BH186" s="589"/>
      <c r="BI186" s="589"/>
      <c r="BJ186" s="589"/>
      <c r="BK186" s="589"/>
      <c r="BL186" s="589"/>
      <c r="BM186" s="589"/>
      <c r="BN186" s="589"/>
      <c r="BR186" s="589"/>
      <c r="BS186" s="589"/>
      <c r="BU186" s="589"/>
      <c r="BV186" s="589"/>
      <c r="BW186" s="589"/>
    </row>
    <row r="187" spans="1:75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5"/>
        <v/>
      </c>
      <c r="N187" s="562" t="str">
        <f t="shared" si="56"/>
        <v/>
      </c>
      <c r="O187" s="562"/>
      <c r="P187" s="562" t="str">
        <f t="shared" si="57"/>
        <v/>
      </c>
      <c r="Q187" s="586" t="str">
        <f t="shared" si="53"/>
        <v/>
      </c>
      <c r="R187" s="587" t="str">
        <f t="shared" si="54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IF($K158="","",SUM(IF(LEFT($AM187:$BR187,1)="X",1,0)))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G187" s="589"/>
      <c r="BH187" s="589"/>
      <c r="BI187" s="589"/>
      <c r="BJ187" s="589"/>
      <c r="BK187" s="589"/>
      <c r="BL187" s="589"/>
      <c r="BM187" s="589"/>
      <c r="BN187" s="589"/>
      <c r="BR187" s="589"/>
      <c r="BS187" s="589"/>
      <c r="BU187" s="589"/>
      <c r="BV187" s="589"/>
      <c r="BW187" s="589"/>
    </row>
    <row r="188" spans="1:75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55"/>
        <v/>
      </c>
      <c r="N188" s="562" t="str">
        <f t="shared" si="56"/>
        <v/>
      </c>
      <c r="O188" s="562"/>
      <c r="P188" s="562" t="str">
        <f t="shared" si="57"/>
        <v/>
      </c>
      <c r="Q188" s="586" t="str">
        <f t="shared" si="53"/>
        <v/>
      </c>
      <c r="R188" s="587" t="str">
        <f t="shared" si="54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IF($K159="","",SUM(IF(LEFT($AM188:$BR188,1)="X",1,0)))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G188" s="589"/>
      <c r="BH188" s="589"/>
      <c r="BI188" s="589"/>
      <c r="BJ188" s="589"/>
      <c r="BK188" s="589"/>
      <c r="BL188" s="589"/>
      <c r="BM188" s="589"/>
      <c r="BN188" s="589"/>
      <c r="BR188" s="589"/>
      <c r="BS188" s="589"/>
      <c r="BU188" s="589"/>
      <c r="BV188" s="589"/>
      <c r="BW188" s="589"/>
    </row>
    <row r="189" spans="1:75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55"/>
        <v/>
      </c>
      <c r="N189" s="562" t="str">
        <f t="shared" si="56"/>
        <v/>
      </c>
      <c r="O189" s="562"/>
      <c r="P189" s="562" t="str">
        <f t="shared" ref="P189:P196" si="58">IF(K160="","",IF(N189&gt;P$19,"O",IF(N189&lt;P$19,"U")))</f>
        <v/>
      </c>
      <c r="Q189" s="586" t="str">
        <f t="shared" si="53"/>
        <v/>
      </c>
      <c r="R189" s="587" t="str">
        <f t="shared" si="54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IF($K160="","",SUM(IF(LEFT($AM189:$BR189,1)="X",1,0)))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G189" s="589"/>
      <c r="BH189" s="589"/>
      <c r="BI189" s="589"/>
      <c r="BJ189" s="589"/>
      <c r="BK189" s="589"/>
      <c r="BL189" s="589"/>
      <c r="BM189" s="589"/>
      <c r="BN189" s="589"/>
      <c r="BR189" s="589"/>
      <c r="BS189" s="589"/>
      <c r="BU189" s="589"/>
      <c r="BV189" s="589"/>
      <c r="BW189" s="589"/>
    </row>
    <row r="190" spans="1:75" ht="15">
      <c r="A190" s="561"/>
      <c r="E190" s="584" t="str">
        <f>IF(J190=Table!$C$1,VLOOKUP(H190,Table!$B$38:$AO$61,Table!$AO$35-1,FALSE),"")</f>
        <v/>
      </c>
      <c r="P190" s="562" t="str">
        <f t="shared" si="58"/>
        <v/>
      </c>
      <c r="AJ190" s="582"/>
      <c r="AM190" s="589"/>
      <c r="AN190" s="589"/>
      <c r="AO190" s="589"/>
      <c r="AP190" s="589"/>
      <c r="AQ190" s="589"/>
      <c r="AR190" s="589"/>
      <c r="AS190" s="589"/>
      <c r="AT190" s="589"/>
      <c r="AU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G190" s="589"/>
      <c r="BH190" s="589"/>
      <c r="BI190" s="589"/>
      <c r="BJ190" s="589"/>
      <c r="BK190" s="589"/>
      <c r="BL190" s="589"/>
      <c r="BM190" s="589"/>
      <c r="BN190" s="589"/>
      <c r="BR190" s="589"/>
      <c r="BS190" s="589"/>
      <c r="BU190" s="589"/>
      <c r="BV190" s="589"/>
      <c r="BW190" s="589"/>
    </row>
    <row r="191" spans="1:75" ht="15">
      <c r="A191" s="561"/>
      <c r="P191" s="562" t="str">
        <f t="shared" si="58"/>
        <v/>
      </c>
      <c r="AJ191" s="582"/>
      <c r="AM191" s="589"/>
      <c r="AN191" s="589"/>
      <c r="AO191" s="589"/>
      <c r="AP191" s="589"/>
      <c r="AQ191" s="589"/>
      <c r="AR191" s="589"/>
      <c r="AS191" s="589"/>
      <c r="AT191" s="589"/>
      <c r="AU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G191" s="589"/>
      <c r="BH191" s="589"/>
      <c r="BI191" s="589"/>
      <c r="BJ191" s="589"/>
      <c r="BK191" s="589"/>
      <c r="BL191" s="589"/>
      <c r="BM191" s="589"/>
      <c r="BN191" s="589"/>
      <c r="BR191" s="589"/>
      <c r="BS191" s="589"/>
      <c r="BU191" s="589"/>
      <c r="BV191" s="589"/>
      <c r="BW191" s="589"/>
    </row>
    <row r="192" spans="1:75" ht="15">
      <c r="A192" s="561"/>
      <c r="P192" s="562" t="str">
        <f t="shared" si="58"/>
        <v/>
      </c>
      <c r="AJ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G192" s="589"/>
      <c r="BH192" s="589"/>
      <c r="BI192" s="589"/>
      <c r="BJ192" s="589"/>
      <c r="BK192" s="589"/>
      <c r="BL192" s="589"/>
      <c r="BM192" s="589"/>
      <c r="BN192" s="589"/>
      <c r="BR192" s="589"/>
      <c r="BS192" s="589"/>
      <c r="BU192" s="589"/>
      <c r="BV192" s="589"/>
      <c r="BW192" s="589"/>
    </row>
    <row r="193" spans="1:75" ht="15">
      <c r="A193" s="561"/>
      <c r="P193" s="562" t="str">
        <f t="shared" si="58"/>
        <v/>
      </c>
      <c r="AJ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G193" s="589"/>
      <c r="BH193" s="589"/>
      <c r="BI193" s="589"/>
      <c r="BJ193" s="589"/>
      <c r="BK193" s="589"/>
      <c r="BL193" s="589"/>
      <c r="BM193" s="589"/>
      <c r="BN193" s="589"/>
      <c r="BR193" s="589"/>
      <c r="BS193" s="589"/>
      <c r="BU193" s="589"/>
      <c r="BV193" s="589"/>
      <c r="BW193" s="589"/>
    </row>
    <row r="194" spans="1:75" ht="15">
      <c r="A194" s="561"/>
      <c r="P194" s="562" t="str">
        <f t="shared" si="58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G194" s="589"/>
      <c r="BH194" s="589"/>
      <c r="BI194" s="589"/>
      <c r="BJ194" s="589"/>
      <c r="BK194" s="589"/>
      <c r="BL194" s="589"/>
      <c r="BM194" s="589"/>
      <c r="BN194" s="589"/>
      <c r="BR194" s="589"/>
      <c r="BS194" s="589"/>
      <c r="BU194" s="589"/>
      <c r="BV194" s="589"/>
      <c r="BW194" s="589"/>
    </row>
    <row r="195" spans="1:75" ht="15">
      <c r="A195" s="561"/>
      <c r="P195" s="562" t="str">
        <f t="shared" si="58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G195" s="589"/>
      <c r="BH195" s="589"/>
      <c r="BI195" s="589"/>
      <c r="BJ195" s="589"/>
      <c r="BK195" s="589"/>
      <c r="BL195" s="589"/>
      <c r="BM195" s="589"/>
      <c r="BN195" s="589"/>
      <c r="BR195" s="589"/>
      <c r="BS195" s="589"/>
      <c r="BU195" s="589"/>
      <c r="BV195" s="589"/>
      <c r="BW195" s="589"/>
    </row>
    <row r="196" spans="1:75" ht="15">
      <c r="A196" s="561"/>
      <c r="P196" s="562" t="str">
        <f t="shared" si="58"/>
        <v/>
      </c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G196" s="589"/>
      <c r="BH196" s="589"/>
      <c r="BI196" s="589"/>
      <c r="BJ196" s="589"/>
      <c r="BK196" s="589"/>
      <c r="BL196" s="589"/>
      <c r="BM196" s="589"/>
      <c r="BN196" s="589"/>
      <c r="BR196" s="589"/>
      <c r="BS196" s="589"/>
      <c r="BU196" s="589"/>
      <c r="BV196" s="589"/>
      <c r="BW196" s="589"/>
    </row>
    <row r="197" spans="1:75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G197" s="589"/>
      <c r="BH197" s="589"/>
      <c r="BI197" s="589"/>
      <c r="BJ197" s="589"/>
      <c r="BK197" s="589"/>
      <c r="BL197" s="589"/>
      <c r="BM197" s="589"/>
      <c r="BN197" s="589"/>
      <c r="BR197" s="589"/>
      <c r="BS197" s="589"/>
      <c r="BU197" s="589"/>
      <c r="BV197" s="589"/>
      <c r="BW197" s="589"/>
    </row>
    <row r="198" spans="1:75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G198" s="589"/>
      <c r="BH198" s="589"/>
      <c r="BI198" s="589"/>
      <c r="BJ198" s="589"/>
      <c r="BK198" s="589"/>
      <c r="BL198" s="589"/>
      <c r="BM198" s="589"/>
      <c r="BN198" s="589"/>
      <c r="BR198" s="589"/>
      <c r="BS198" s="589"/>
      <c r="BU198" s="589"/>
      <c r="BV198" s="589"/>
      <c r="BW198" s="589"/>
    </row>
    <row r="199" spans="1:75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G199" s="589"/>
      <c r="BH199" s="589"/>
      <c r="BI199" s="589"/>
      <c r="BJ199" s="589"/>
      <c r="BK199" s="589"/>
      <c r="BL199" s="589"/>
      <c r="BM199" s="589"/>
      <c r="BN199" s="589"/>
      <c r="BR199" s="589"/>
      <c r="BS199" s="589"/>
      <c r="BU199" s="589"/>
      <c r="BV199" s="589"/>
      <c r="BW199" s="589"/>
    </row>
    <row r="200" spans="1:75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G200" s="589"/>
      <c r="BH200" s="589"/>
      <c r="BI200" s="589"/>
      <c r="BJ200" s="589"/>
      <c r="BK200" s="589"/>
      <c r="BL200" s="589"/>
      <c r="BM200" s="589"/>
      <c r="BN200" s="589"/>
      <c r="BR200" s="589"/>
      <c r="BS200" s="589"/>
      <c r="BU200" s="589"/>
      <c r="BV200" s="589"/>
      <c r="BW200" s="589"/>
    </row>
    <row r="201" spans="1:75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G201" s="589"/>
      <c r="BH201" s="589"/>
      <c r="BI201" s="589"/>
      <c r="BJ201" s="589"/>
      <c r="BK201" s="589"/>
      <c r="BL201" s="589"/>
      <c r="BM201" s="589"/>
      <c r="BN201" s="589"/>
      <c r="BR201" s="589"/>
      <c r="BS201" s="589"/>
      <c r="BU201" s="589"/>
      <c r="BV201" s="589"/>
      <c r="BW201" s="589"/>
    </row>
    <row r="202" spans="1:75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G202" s="589"/>
      <c r="BH202" s="589"/>
      <c r="BI202" s="589"/>
      <c r="BJ202" s="589"/>
      <c r="BK202" s="589"/>
      <c r="BL202" s="589"/>
      <c r="BM202" s="589"/>
      <c r="BN202" s="589"/>
      <c r="BR202" s="589"/>
      <c r="BS202" s="589"/>
      <c r="BU202" s="589"/>
      <c r="BV202" s="589"/>
      <c r="BW202" s="589"/>
    </row>
    <row r="203" spans="1:75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G203" s="589"/>
      <c r="BH203" s="589"/>
      <c r="BI203" s="589"/>
      <c r="BJ203" s="589"/>
      <c r="BK203" s="589"/>
      <c r="BL203" s="589"/>
      <c r="BM203" s="589"/>
      <c r="BN203" s="589"/>
      <c r="BR203" s="589"/>
      <c r="BS203" s="589"/>
      <c r="BU203" s="589"/>
      <c r="BV203" s="589"/>
      <c r="BW203" s="589"/>
    </row>
    <row r="204" spans="1:75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G204" s="589"/>
      <c r="BH204" s="589"/>
      <c r="BI204" s="589"/>
      <c r="BJ204" s="589"/>
      <c r="BK204" s="589"/>
      <c r="BL204" s="589"/>
      <c r="BM204" s="589"/>
      <c r="BN204" s="589"/>
      <c r="BR204" s="589"/>
      <c r="BS204" s="589"/>
      <c r="BU204" s="589"/>
      <c r="BV204" s="589"/>
      <c r="BW204" s="589"/>
    </row>
    <row r="205" spans="1:75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G205" s="589"/>
      <c r="BH205" s="589"/>
      <c r="BI205" s="589"/>
      <c r="BJ205" s="589"/>
      <c r="BK205" s="589"/>
      <c r="BL205" s="589"/>
      <c r="BM205" s="589"/>
      <c r="BN205" s="589"/>
      <c r="BR205" s="589"/>
      <c r="BS205" s="589"/>
      <c r="BU205" s="589"/>
      <c r="BV205" s="589"/>
      <c r="BW205" s="589"/>
    </row>
    <row r="206" spans="1:75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G206" s="589"/>
      <c r="BH206" s="589"/>
      <c r="BI206" s="589"/>
      <c r="BJ206" s="589"/>
      <c r="BK206" s="589"/>
      <c r="BL206" s="589"/>
      <c r="BM206" s="589"/>
      <c r="BN206" s="589"/>
      <c r="BR206" s="589"/>
      <c r="BS206" s="589"/>
      <c r="BU206" s="589"/>
      <c r="BV206" s="589"/>
      <c r="BW206" s="589"/>
    </row>
    <row r="207" spans="1:75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G207" s="589"/>
      <c r="BH207" s="589"/>
      <c r="BI207" s="589"/>
      <c r="BJ207" s="589"/>
      <c r="BK207" s="589"/>
      <c r="BL207" s="589"/>
      <c r="BM207" s="589"/>
      <c r="BN207" s="589"/>
      <c r="BR207" s="589"/>
      <c r="BS207" s="589"/>
      <c r="BU207" s="589"/>
      <c r="BV207" s="589"/>
      <c r="BW207" s="589"/>
    </row>
    <row r="208" spans="1:75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G208" s="589"/>
      <c r="BH208" s="589"/>
      <c r="BI208" s="589"/>
      <c r="BJ208" s="589"/>
      <c r="BK208" s="589"/>
      <c r="BL208" s="589"/>
      <c r="BM208" s="589"/>
      <c r="BN208" s="589"/>
      <c r="BR208" s="589"/>
      <c r="BS208" s="589"/>
      <c r="BU208" s="589"/>
      <c r="BV208" s="589"/>
      <c r="BW208" s="589"/>
    </row>
    <row r="209" spans="1:75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G209" s="589"/>
      <c r="BH209" s="589"/>
      <c r="BI209" s="589"/>
      <c r="BJ209" s="589"/>
      <c r="BK209" s="589"/>
      <c r="BL209" s="589"/>
      <c r="BM209" s="589"/>
      <c r="BN209" s="589"/>
      <c r="BR209" s="589"/>
      <c r="BS209" s="589"/>
      <c r="BU209" s="589"/>
      <c r="BV209" s="589"/>
      <c r="BW209" s="589"/>
    </row>
    <row r="210" spans="1:75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G210" s="589"/>
      <c r="BH210" s="589"/>
      <c r="BI210" s="589"/>
      <c r="BJ210" s="589"/>
      <c r="BK210" s="589"/>
      <c r="BL210" s="589"/>
      <c r="BM210" s="589"/>
      <c r="BN210" s="589"/>
      <c r="BR210" s="589"/>
      <c r="BS210" s="589"/>
      <c r="BU210" s="589"/>
      <c r="BV210" s="589"/>
      <c r="BW210" s="589"/>
    </row>
    <row r="211" spans="1:75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G211" s="589"/>
      <c r="BH211" s="589"/>
      <c r="BI211" s="589"/>
      <c r="BJ211" s="589"/>
      <c r="BK211" s="589"/>
      <c r="BL211" s="589"/>
      <c r="BM211" s="589"/>
      <c r="BN211" s="589"/>
      <c r="BR211" s="589"/>
      <c r="BS211" s="589"/>
      <c r="BU211" s="589"/>
      <c r="BV211" s="589"/>
      <c r="BW211" s="589"/>
    </row>
    <row r="212" spans="1:75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G212" s="589"/>
      <c r="BH212" s="589"/>
      <c r="BI212" s="589"/>
      <c r="BJ212" s="589"/>
      <c r="BK212" s="589"/>
      <c r="BL212" s="589"/>
      <c r="BM212" s="589"/>
      <c r="BN212" s="589"/>
      <c r="BR212" s="589"/>
      <c r="BS212" s="589"/>
      <c r="BU212" s="589"/>
      <c r="BV212" s="589"/>
      <c r="BW212" s="589"/>
    </row>
    <row r="213" spans="1:75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G213" s="589"/>
      <c r="BH213" s="589"/>
      <c r="BI213" s="589"/>
      <c r="BJ213" s="589"/>
      <c r="BK213" s="589"/>
      <c r="BL213" s="589"/>
      <c r="BM213" s="589"/>
      <c r="BN213" s="589"/>
      <c r="BR213" s="589"/>
      <c r="BS213" s="589"/>
      <c r="BU213" s="589"/>
      <c r="BV213" s="589"/>
      <c r="BW213" s="589"/>
    </row>
    <row r="214" spans="1:75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G214" s="589"/>
      <c r="BH214" s="589"/>
      <c r="BI214" s="589"/>
      <c r="BJ214" s="589"/>
      <c r="BK214" s="589"/>
      <c r="BL214" s="589"/>
      <c r="BM214" s="589"/>
      <c r="BN214" s="589"/>
      <c r="BR214" s="589"/>
      <c r="BS214" s="589"/>
      <c r="BU214" s="589"/>
      <c r="BV214" s="589"/>
      <c r="BW214" s="589"/>
    </row>
    <row r="215" spans="1:75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G215" s="589"/>
      <c r="BH215" s="589"/>
      <c r="BI215" s="589"/>
      <c r="BJ215" s="589"/>
      <c r="BK215" s="589"/>
      <c r="BL215" s="589"/>
      <c r="BM215" s="589"/>
      <c r="BN215" s="589"/>
      <c r="BR215" s="589"/>
      <c r="BS215" s="589"/>
      <c r="BU215" s="589"/>
      <c r="BV215" s="589"/>
      <c r="BW215" s="589"/>
    </row>
    <row r="216" spans="1:75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G216" s="589"/>
      <c r="BH216" s="589"/>
      <c r="BI216" s="589"/>
      <c r="BJ216" s="589"/>
      <c r="BK216" s="589"/>
      <c r="BL216" s="589"/>
      <c r="BM216" s="589"/>
      <c r="BN216" s="589"/>
      <c r="BR216" s="589"/>
      <c r="BS216" s="589"/>
      <c r="BU216" s="589"/>
      <c r="BV216" s="589"/>
      <c r="BW216" s="589"/>
    </row>
    <row r="217" spans="1:75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G217" s="589"/>
      <c r="BH217" s="589"/>
      <c r="BI217" s="589"/>
      <c r="BJ217" s="589"/>
      <c r="BK217" s="589"/>
      <c r="BL217" s="589"/>
      <c r="BM217" s="589"/>
      <c r="BN217" s="589"/>
      <c r="BR217" s="589"/>
      <c r="BS217" s="589"/>
      <c r="BU217" s="589"/>
      <c r="BV217" s="589"/>
      <c r="BW217" s="589"/>
    </row>
    <row r="218" spans="1:75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G218" s="589"/>
      <c r="BH218" s="589"/>
      <c r="BI218" s="589"/>
      <c r="BJ218" s="589"/>
      <c r="BK218" s="589"/>
      <c r="BL218" s="589"/>
      <c r="BM218" s="589"/>
      <c r="BN218" s="589"/>
      <c r="BR218" s="589"/>
      <c r="BS218" s="589"/>
      <c r="BU218" s="589"/>
      <c r="BV218" s="589"/>
      <c r="BW218" s="589"/>
    </row>
    <row r="219" spans="1:7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</row>
    <row r="220" spans="1:7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</row>
    <row r="221" spans="1:75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</row>
    <row r="222" spans="1:75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</row>
    <row r="223" spans="1:75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5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5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5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5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5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75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G229" s="561"/>
      <c r="BH229" s="561"/>
      <c r="BI229" s="561"/>
      <c r="BJ229" s="561"/>
      <c r="BK229" s="561"/>
      <c r="BL229" s="561"/>
      <c r="BM229" s="561"/>
      <c r="BN229" s="561"/>
      <c r="BR229" s="561"/>
      <c r="BS229" s="561"/>
      <c r="BU229" s="561"/>
      <c r="BV229" s="561"/>
      <c r="BW229" s="561"/>
    </row>
    <row r="230" spans="1:75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G230" s="561"/>
      <c r="BH230" s="561"/>
      <c r="BI230" s="561"/>
      <c r="BJ230" s="561"/>
      <c r="BK230" s="561"/>
      <c r="BL230" s="561"/>
      <c r="BM230" s="561"/>
      <c r="BN230" s="561"/>
      <c r="BR230" s="561"/>
      <c r="BS230" s="561"/>
      <c r="BU230" s="561"/>
      <c r="BV230" s="561"/>
      <c r="BW230" s="561"/>
    </row>
    <row r="231" spans="1:75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G231" s="561"/>
      <c r="BH231" s="561"/>
      <c r="BI231" s="561"/>
      <c r="BJ231" s="561"/>
      <c r="BK231" s="561"/>
      <c r="BL231" s="561"/>
      <c r="BM231" s="561"/>
      <c r="BN231" s="561"/>
      <c r="BR231" s="561"/>
      <c r="BS231" s="561"/>
      <c r="BU231" s="561"/>
      <c r="BV231" s="561"/>
      <c r="BW231" s="561"/>
    </row>
    <row r="232" spans="1:75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G232" s="561"/>
      <c r="BH232" s="561"/>
      <c r="BI232" s="561"/>
      <c r="BJ232" s="561"/>
      <c r="BK232" s="561"/>
      <c r="BL232" s="561"/>
      <c r="BM232" s="561"/>
      <c r="BN232" s="561"/>
      <c r="BR232" s="561"/>
      <c r="BS232" s="561"/>
      <c r="BU232" s="561"/>
      <c r="BV232" s="561"/>
      <c r="BW232" s="561"/>
    </row>
    <row r="233" spans="1:75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G233" s="561"/>
      <c r="BH233" s="561"/>
      <c r="BI233" s="561"/>
      <c r="BJ233" s="561"/>
      <c r="BK233" s="561"/>
      <c r="BL233" s="561"/>
      <c r="BM233" s="561"/>
      <c r="BN233" s="561"/>
      <c r="BR233" s="561"/>
      <c r="BS233" s="561"/>
      <c r="BU233" s="561"/>
      <c r="BV233" s="561"/>
      <c r="BW233" s="561"/>
    </row>
    <row r="234" spans="1:75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G234" s="561"/>
      <c r="BH234" s="561"/>
      <c r="BI234" s="561"/>
      <c r="BJ234" s="561"/>
      <c r="BK234" s="561"/>
      <c r="BL234" s="561"/>
      <c r="BM234" s="561"/>
      <c r="BN234" s="561"/>
      <c r="BR234" s="561"/>
      <c r="BS234" s="561"/>
      <c r="BU234" s="561"/>
      <c r="BV234" s="561"/>
      <c r="BW234" s="561"/>
    </row>
    <row r="235" spans="1:75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G235" s="561"/>
      <c r="BH235" s="561"/>
      <c r="BI235" s="561"/>
      <c r="BJ235" s="561"/>
      <c r="BK235" s="561"/>
      <c r="BL235" s="561"/>
      <c r="BM235" s="561"/>
      <c r="BN235" s="561"/>
      <c r="BR235" s="561"/>
      <c r="BS235" s="561"/>
      <c r="BU235" s="561"/>
      <c r="BV235" s="561"/>
      <c r="BW235" s="561"/>
    </row>
    <row r="236" spans="1:75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G236" s="561"/>
      <c r="BH236" s="561"/>
      <c r="BI236" s="561"/>
      <c r="BJ236" s="561"/>
      <c r="BK236" s="561"/>
      <c r="BL236" s="561"/>
      <c r="BM236" s="561"/>
      <c r="BN236" s="561"/>
      <c r="BR236" s="561"/>
      <c r="BS236" s="561"/>
      <c r="BU236" s="561"/>
      <c r="BV236" s="561"/>
      <c r="BW236" s="561"/>
    </row>
    <row r="237" spans="1:75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G237" s="561"/>
      <c r="BH237" s="561"/>
      <c r="BI237" s="561"/>
      <c r="BJ237" s="561"/>
      <c r="BK237" s="561"/>
      <c r="BL237" s="561"/>
      <c r="BM237" s="561"/>
      <c r="BN237" s="561"/>
      <c r="BR237" s="561"/>
      <c r="BS237" s="561"/>
      <c r="BU237" s="561"/>
      <c r="BV237" s="561"/>
      <c r="BW237" s="561"/>
    </row>
    <row r="238" spans="1:75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G238" s="561"/>
      <c r="BH238" s="561"/>
      <c r="BI238" s="561"/>
      <c r="BJ238" s="561"/>
      <c r="BK238" s="561"/>
      <c r="BL238" s="561"/>
      <c r="BM238" s="561"/>
      <c r="BN238" s="561"/>
      <c r="BR238" s="561"/>
      <c r="BS238" s="561"/>
      <c r="BU238" s="561"/>
      <c r="BV238" s="561"/>
      <c r="BW238" s="561"/>
    </row>
    <row r="239" spans="1:75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G239" s="561"/>
      <c r="BH239" s="561"/>
      <c r="BI239" s="561"/>
      <c r="BJ239" s="561"/>
      <c r="BK239" s="561"/>
      <c r="BL239" s="561"/>
      <c r="BM239" s="561"/>
      <c r="BN239" s="561"/>
      <c r="BR239" s="561"/>
      <c r="BS239" s="561"/>
      <c r="BU239" s="561"/>
      <c r="BV239" s="561"/>
      <c r="BW239" s="561"/>
    </row>
    <row r="240" spans="1:75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G240" s="561"/>
      <c r="BH240" s="561"/>
      <c r="BI240" s="561"/>
      <c r="BJ240" s="561"/>
      <c r="BK240" s="561"/>
      <c r="BL240" s="561"/>
      <c r="BM240" s="561"/>
      <c r="BN240" s="561"/>
      <c r="BR240" s="561"/>
      <c r="BS240" s="561"/>
      <c r="BU240" s="561"/>
      <c r="BV240" s="561"/>
      <c r="BW240" s="561"/>
    </row>
    <row r="241" spans="1:75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G241" s="561"/>
      <c r="BH241" s="561"/>
      <c r="BI241" s="561"/>
      <c r="BJ241" s="561"/>
      <c r="BK241" s="561"/>
      <c r="BL241" s="561"/>
      <c r="BM241" s="561"/>
      <c r="BN241" s="561"/>
      <c r="BR241" s="561"/>
      <c r="BS241" s="561"/>
      <c r="BU241" s="561"/>
      <c r="BV241" s="561"/>
      <c r="BW241" s="561"/>
    </row>
    <row r="242" spans="1:75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G242" s="561"/>
      <c r="BH242" s="561"/>
      <c r="BI242" s="561"/>
      <c r="BJ242" s="561"/>
      <c r="BK242" s="561"/>
      <c r="BL242" s="561"/>
      <c r="BM242" s="561"/>
      <c r="BN242" s="561"/>
      <c r="BR242" s="561"/>
      <c r="BS242" s="561"/>
      <c r="BU242" s="561"/>
      <c r="BV242" s="561"/>
      <c r="BW242" s="561"/>
    </row>
    <row r="243" spans="1:75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G243" s="561"/>
      <c r="BH243" s="561"/>
      <c r="BI243" s="561"/>
      <c r="BJ243" s="561"/>
      <c r="BK243" s="561"/>
      <c r="BL243" s="561"/>
      <c r="BM243" s="561"/>
      <c r="BN243" s="561"/>
      <c r="BR243" s="561"/>
      <c r="BS243" s="561"/>
      <c r="BU243" s="561"/>
      <c r="BV243" s="561"/>
      <c r="BW243" s="561"/>
    </row>
    <row r="244" spans="1:75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G244" s="561"/>
      <c r="BH244" s="561"/>
      <c r="BI244" s="561"/>
      <c r="BJ244" s="561"/>
      <c r="BK244" s="561"/>
      <c r="BL244" s="561"/>
      <c r="BM244" s="561"/>
      <c r="BN244" s="561"/>
      <c r="BR244" s="561"/>
      <c r="BS244" s="561"/>
      <c r="BU244" s="561"/>
      <c r="BV244" s="561"/>
      <c r="BW244" s="561"/>
    </row>
    <row r="245" spans="1:75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G245" s="561"/>
      <c r="BH245" s="561"/>
      <c r="BI245" s="561"/>
      <c r="BJ245" s="561"/>
      <c r="BK245" s="561"/>
      <c r="BL245" s="561"/>
      <c r="BM245" s="561"/>
      <c r="BN245" s="561"/>
      <c r="BR245" s="561"/>
      <c r="BS245" s="561"/>
      <c r="BU245" s="561"/>
      <c r="BV245" s="561"/>
      <c r="BW245" s="561"/>
    </row>
    <row r="246" spans="1:75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G246" s="561"/>
      <c r="BH246" s="561"/>
      <c r="BI246" s="561"/>
      <c r="BJ246" s="561"/>
      <c r="BK246" s="561"/>
      <c r="BL246" s="561"/>
      <c r="BM246" s="561"/>
      <c r="BN246" s="561"/>
      <c r="BR246" s="561"/>
      <c r="BS246" s="561"/>
      <c r="BU246" s="561"/>
      <c r="BV246" s="561"/>
      <c r="BW246" s="561"/>
    </row>
    <row r="247" spans="1:75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G247" s="561"/>
      <c r="BH247" s="561"/>
      <c r="BI247" s="561"/>
      <c r="BJ247" s="561"/>
      <c r="BK247" s="561"/>
      <c r="BL247" s="561"/>
      <c r="BM247" s="561"/>
      <c r="BN247" s="561"/>
      <c r="BR247" s="561"/>
      <c r="BS247" s="561"/>
      <c r="BU247" s="561"/>
      <c r="BV247" s="561"/>
      <c r="BW247" s="561"/>
    </row>
    <row r="248" spans="1:75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G248" s="561"/>
      <c r="BH248" s="561"/>
      <c r="BI248" s="561"/>
      <c r="BJ248" s="561"/>
      <c r="BK248" s="561"/>
      <c r="BL248" s="561"/>
      <c r="BM248" s="561"/>
      <c r="BN248" s="561"/>
      <c r="BR248" s="561"/>
      <c r="BS248" s="561"/>
      <c r="BU248" s="561"/>
      <c r="BV248" s="561"/>
      <c r="BW248" s="561"/>
    </row>
    <row r="249" spans="1:75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G249" s="561"/>
      <c r="BH249" s="561"/>
      <c r="BI249" s="561"/>
      <c r="BJ249" s="561"/>
      <c r="BK249" s="561"/>
      <c r="BL249" s="561"/>
      <c r="BM249" s="561"/>
      <c r="BN249" s="561"/>
      <c r="BR249" s="561"/>
      <c r="BS249" s="561"/>
      <c r="BU249" s="561"/>
      <c r="BV249" s="561"/>
      <c r="BW249" s="561"/>
    </row>
    <row r="250" spans="1:75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G250" s="561"/>
      <c r="BH250" s="561"/>
      <c r="BI250" s="561"/>
      <c r="BJ250" s="561"/>
      <c r="BK250" s="561"/>
      <c r="BL250" s="561"/>
      <c r="BM250" s="561"/>
      <c r="BN250" s="561"/>
      <c r="BR250" s="561"/>
      <c r="BS250" s="561"/>
      <c r="BU250" s="561"/>
      <c r="BV250" s="561"/>
      <c r="BW250" s="561"/>
    </row>
    <row r="251" spans="1:75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G251" s="561"/>
      <c r="BH251" s="561"/>
      <c r="BI251" s="561"/>
      <c r="BJ251" s="561"/>
      <c r="BK251" s="561"/>
      <c r="BL251" s="561"/>
      <c r="BM251" s="561"/>
      <c r="BN251" s="561"/>
      <c r="BR251" s="561"/>
      <c r="BS251" s="561"/>
      <c r="BU251" s="561"/>
      <c r="BV251" s="561"/>
      <c r="BW251" s="561"/>
    </row>
    <row r="252" spans="1:75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G252" s="561"/>
      <c r="BH252" s="561"/>
      <c r="BI252" s="561"/>
      <c r="BJ252" s="561"/>
      <c r="BK252" s="561"/>
      <c r="BL252" s="561"/>
      <c r="BM252" s="561"/>
      <c r="BN252" s="561"/>
      <c r="BR252" s="561"/>
      <c r="BS252" s="561"/>
      <c r="BU252" s="561"/>
      <c r="BV252" s="561"/>
      <c r="BW252" s="561"/>
    </row>
    <row r="253" spans="1:75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G253" s="561"/>
      <c r="BH253" s="561"/>
      <c r="BI253" s="561"/>
      <c r="BJ253" s="561"/>
      <c r="BK253" s="561"/>
      <c r="BL253" s="561"/>
      <c r="BM253" s="561"/>
      <c r="BN253" s="561"/>
      <c r="BR253" s="561"/>
      <c r="BS253" s="561"/>
      <c r="BU253" s="561"/>
      <c r="BV253" s="561"/>
      <c r="BW253" s="561"/>
    </row>
    <row r="254" spans="1:75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G254" s="561"/>
      <c r="BH254" s="561"/>
      <c r="BI254" s="561"/>
      <c r="BJ254" s="561"/>
      <c r="BK254" s="561"/>
      <c r="BL254" s="561"/>
      <c r="BM254" s="561"/>
      <c r="BN254" s="561"/>
      <c r="BR254" s="561"/>
      <c r="BS254" s="561"/>
      <c r="BU254" s="561"/>
      <c r="BV254" s="561"/>
      <c r="BW254" s="561"/>
    </row>
    <row r="255" spans="1:75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G255" s="561"/>
      <c r="BH255" s="561"/>
      <c r="BI255" s="561"/>
      <c r="BJ255" s="561"/>
      <c r="BK255" s="561"/>
      <c r="BL255" s="561"/>
      <c r="BM255" s="561"/>
      <c r="BN255" s="561"/>
      <c r="BR255" s="561"/>
      <c r="BS255" s="561"/>
      <c r="BU255" s="561"/>
      <c r="BV255" s="561"/>
      <c r="BW255" s="561"/>
    </row>
    <row r="256" spans="1:75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G256" s="561"/>
      <c r="BH256" s="561"/>
      <c r="BI256" s="561"/>
      <c r="BJ256" s="561"/>
      <c r="BK256" s="561"/>
      <c r="BL256" s="561"/>
      <c r="BM256" s="561"/>
      <c r="BN256" s="561"/>
      <c r="BR256" s="561"/>
      <c r="BS256" s="561"/>
      <c r="BU256" s="561"/>
      <c r="BV256" s="561"/>
      <c r="BW256" s="561"/>
    </row>
    <row r="257" spans="1:75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G257" s="561"/>
      <c r="BH257" s="561"/>
      <c r="BI257" s="561"/>
      <c r="BJ257" s="561"/>
      <c r="BK257" s="561"/>
      <c r="BL257" s="561"/>
      <c r="BM257" s="561"/>
      <c r="BN257" s="561"/>
      <c r="BR257" s="561"/>
      <c r="BS257" s="561"/>
      <c r="BU257" s="561"/>
      <c r="BV257" s="561"/>
      <c r="BW257" s="561"/>
    </row>
    <row r="258" spans="1:75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G258" s="561"/>
      <c r="BH258" s="561"/>
      <c r="BI258" s="561"/>
      <c r="BJ258" s="561"/>
      <c r="BK258" s="561"/>
      <c r="BL258" s="561"/>
      <c r="BM258" s="561"/>
      <c r="BN258" s="561"/>
      <c r="BR258" s="561"/>
      <c r="BS258" s="561"/>
      <c r="BU258" s="561"/>
      <c r="BV258" s="561"/>
      <c r="BW258" s="561"/>
    </row>
    <row r="259" spans="1:75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G259" s="561"/>
      <c r="BH259" s="561"/>
      <c r="BI259" s="561"/>
      <c r="BJ259" s="561"/>
      <c r="BK259" s="561"/>
      <c r="BL259" s="561"/>
      <c r="BM259" s="561"/>
      <c r="BN259" s="561"/>
      <c r="BR259" s="561"/>
      <c r="BS259" s="561"/>
      <c r="BU259" s="561"/>
      <c r="BV259" s="561"/>
      <c r="BW259" s="561"/>
    </row>
    <row r="260" spans="1:75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G260" s="561"/>
      <c r="BH260" s="561"/>
      <c r="BI260" s="561"/>
      <c r="BJ260" s="561"/>
      <c r="BK260" s="561"/>
      <c r="BL260" s="561"/>
      <c r="BM260" s="561"/>
      <c r="BN260" s="561"/>
      <c r="BR260" s="561"/>
      <c r="BS260" s="561"/>
      <c r="BU260" s="561"/>
      <c r="BV260" s="561"/>
      <c r="BW260" s="561"/>
    </row>
    <row r="261" spans="1:75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J261" s="561"/>
      <c r="AK261" s="561"/>
      <c r="AM261" s="561"/>
      <c r="AN261" s="561"/>
      <c r="AO261" s="561"/>
      <c r="AP261" s="561"/>
      <c r="AQ261" s="561"/>
      <c r="AR261" s="561"/>
      <c r="AS261" s="561"/>
      <c r="AT261" s="561"/>
      <c r="AU261" s="561"/>
      <c r="AW261" s="561"/>
      <c r="AX261" s="561"/>
      <c r="AY261" s="561"/>
      <c r="AZ261" s="561"/>
      <c r="BA261" s="561"/>
      <c r="BB261" s="561"/>
      <c r="BC261" s="561"/>
      <c r="BD261" s="561"/>
      <c r="BE261" s="561"/>
      <c r="BG261" s="561"/>
      <c r="BH261" s="561"/>
      <c r="BI261" s="561"/>
      <c r="BJ261" s="561"/>
      <c r="BK261" s="561"/>
      <c r="BL261" s="561"/>
      <c r="BM261" s="561"/>
      <c r="BN261" s="561"/>
      <c r="BR261" s="561"/>
      <c r="BS261" s="561"/>
      <c r="BU261" s="561"/>
      <c r="BV261" s="561"/>
      <c r="BW261" s="561"/>
    </row>
  </sheetData>
  <autoFilter ref="A22:CB67"/>
  <phoneticPr fontId="55" type="noConversion"/>
  <conditionalFormatting sqref="I1:J13 N20:P21 L1:L13 K80:L208 I14:L14 I80:J237 P70:P244 N70:O237 I18:L21 N23:P43 N45:P69">
    <cfRule type="cellIs" dxfId="680" priority="82" stopIfTrue="1" operator="equal">
      <formula>"U"</formula>
    </cfRule>
    <cfRule type="cellIs" dxfId="679" priority="83" stopIfTrue="1" operator="equal">
      <formula>"O"</formula>
    </cfRule>
  </conditionalFormatting>
  <conditionalFormatting sqref="M23:M43 M45:M237">
    <cfRule type="cellIs" dxfId="678" priority="84" stopIfTrue="1" operator="equal">
      <formula>"W"</formula>
    </cfRule>
    <cfRule type="cellIs" dxfId="677" priority="85" stopIfTrue="1" operator="equal">
      <formula>"D"</formula>
    </cfRule>
  </conditionalFormatting>
  <conditionalFormatting sqref="AL23:AL237">
    <cfRule type="cellIs" dxfId="676" priority="86" stopIfTrue="1" operator="notEqual">
      <formula>11</formula>
    </cfRule>
    <cfRule type="cellIs" dxfId="675" priority="87" stopIfTrue="1" operator="between">
      <formula>0</formula>
      <formula>20</formula>
    </cfRule>
  </conditionalFormatting>
  <conditionalFormatting sqref="AK22:AK168">
    <cfRule type="cellIs" dxfId="674" priority="76" stopIfTrue="1" operator="notEqual">
      <formula>0</formula>
    </cfRule>
    <cfRule type="cellIs" dxfId="673" priority="77" stopIfTrue="1" operator="between">
      <formula>0</formula>
      <formula>20</formula>
    </cfRule>
  </conditionalFormatting>
  <conditionalFormatting sqref="AJ22:AJ92">
    <cfRule type="cellIs" dxfId="672" priority="75" operator="equal">
      <formula>"T"</formula>
    </cfRule>
  </conditionalFormatting>
  <conditionalFormatting sqref="T80">
    <cfRule type="cellIs" dxfId="671" priority="74" operator="lessThan">
      <formula>0</formula>
    </cfRule>
  </conditionalFormatting>
  <conditionalFormatting sqref="K76:L76">
    <cfRule type="cellIs" dxfId="670" priority="72" stopIfTrue="1" operator="equal">
      <formula>"U"</formula>
    </cfRule>
    <cfRule type="cellIs" dxfId="669" priority="73" stopIfTrue="1" operator="equal">
      <formula>"O"</formula>
    </cfRule>
  </conditionalFormatting>
  <conditionalFormatting sqref="K28">
    <cfRule type="cellIs" dxfId="668" priority="70" stopIfTrue="1" operator="equal">
      <formula>"U"</formula>
    </cfRule>
    <cfRule type="cellIs" dxfId="667" priority="71" stopIfTrue="1" operator="equal">
      <formula>"O"</formula>
    </cfRule>
  </conditionalFormatting>
  <conditionalFormatting sqref="L39">
    <cfRule type="cellIs" dxfId="666" priority="68" stopIfTrue="1" operator="equal">
      <formula>"U"</formula>
    </cfRule>
    <cfRule type="cellIs" dxfId="665" priority="69" stopIfTrue="1" operator="equal">
      <formula>"O"</formula>
    </cfRule>
  </conditionalFormatting>
  <conditionalFormatting sqref="K42">
    <cfRule type="cellIs" dxfId="664" priority="66" stopIfTrue="1" operator="equal">
      <formula>"U"</formula>
    </cfRule>
    <cfRule type="cellIs" dxfId="663" priority="67" stopIfTrue="1" operator="equal">
      <formula>"O"</formula>
    </cfRule>
  </conditionalFormatting>
  <conditionalFormatting sqref="K49">
    <cfRule type="cellIs" dxfId="662" priority="64" stopIfTrue="1" operator="equal">
      <formula>"U"</formula>
    </cfRule>
    <cfRule type="cellIs" dxfId="661" priority="65" stopIfTrue="1" operator="equal">
      <formula>"O"</formula>
    </cfRule>
  </conditionalFormatting>
  <conditionalFormatting sqref="L49">
    <cfRule type="cellIs" dxfId="660" priority="62" stopIfTrue="1" operator="equal">
      <formula>"U"</formula>
    </cfRule>
    <cfRule type="cellIs" dxfId="659" priority="63" stopIfTrue="1" operator="equal">
      <formula>"O"</formula>
    </cfRule>
  </conditionalFormatting>
  <conditionalFormatting sqref="B46:J46 A47:J53 A59:J59 A58:G58 I58:J58 A23:J45 A56:J57 B54:I55 A62:J117">
    <cfRule type="expression" dxfId="658" priority="61">
      <formula>"J24=""J1L"""</formula>
    </cfRule>
  </conditionalFormatting>
  <conditionalFormatting sqref="K39">
    <cfRule type="cellIs" dxfId="657" priority="55" stopIfTrue="1" operator="equal">
      <formula>"U"</formula>
    </cfRule>
    <cfRule type="cellIs" dxfId="656" priority="56" stopIfTrue="1" operator="equal">
      <formula>"O"</formula>
    </cfRule>
  </conditionalFormatting>
  <conditionalFormatting sqref="L73">
    <cfRule type="cellIs" dxfId="655" priority="38" stopIfTrue="1" operator="equal">
      <formula>"U"</formula>
    </cfRule>
    <cfRule type="cellIs" dxfId="654" priority="39" stopIfTrue="1" operator="equal">
      <formula>"O"</formula>
    </cfRule>
  </conditionalFormatting>
  <conditionalFormatting sqref="BA68 BV68 BU69:BW105 BU62:BW67 BX62:BY105 BT62:BT105 BO68:BQ68 BP23:BY61 BP62:BS67 BJ68:BL68 AV68:AW68 AP68 AN68 BF68 AM69:BS105 AM23:BO67">
    <cfRule type="expression" dxfId="653" priority="28">
      <formula>OR(AM23="b",AM23="inj",AM23="??",AM23="ban",AM23="INT")</formula>
    </cfRule>
  </conditionalFormatting>
  <conditionalFormatting sqref="A46">
    <cfRule type="expression" dxfId="652" priority="27">
      <formula>"J24=""J1L"""</formula>
    </cfRule>
  </conditionalFormatting>
  <conditionalFormatting sqref="BU19:BW19 AM19:AU19 AW19:BS19">
    <cfRule type="expression" dxfId="651" priority="22">
      <formula>OR(AM19="A",AM19="CF",AM19="SS",AM19="ST",AM19="AF",AM19="RW",AM19="LW")</formula>
    </cfRule>
    <cfRule type="expression" dxfId="650" priority="23">
      <formula>OR(AM19="M",AM19="CM",AM19="LM",AM19="RM",AM19="DM",AM19="AM")</formula>
    </cfRule>
    <cfRule type="expression" dxfId="649" priority="24">
      <formula>OR(AM19="D",AM19="CB",AM19="LB",AM19="RB")</formula>
    </cfRule>
    <cfRule type="expression" dxfId="648" priority="25">
      <formula>OR(AM19="G",AM19="GK")</formula>
    </cfRule>
  </conditionalFormatting>
  <conditionalFormatting sqref="BU19:BW19 AM19:AU19 AW19:BS19">
    <cfRule type="expression" dxfId="647" priority="18">
      <formula>OR(AM19="A",AM19="CF",AM19="SS",AM19="ST",AM19="RW",AM19="LW")</formula>
    </cfRule>
    <cfRule type="expression" dxfId="646" priority="19">
      <formula>OR(AM19="M",AM19="CM",AM19="LM",AM19="RM",AM19="DM",AM19="AM")</formula>
    </cfRule>
    <cfRule type="expression" dxfId="645" priority="20">
      <formula>OR(AM19="D",AM19="CB",AM19="LB",AM19="RB")</formula>
    </cfRule>
    <cfRule type="expression" dxfId="644" priority="21">
      <formula>OR(AM19="G",AM19="GK")</formula>
    </cfRule>
  </conditionalFormatting>
  <conditionalFormatting sqref="BQ27">
    <cfRule type="expression" dxfId="643" priority="684">
      <formula>OR(AM23="b",AM23="inj",AM23="??",AM23="ban",AM23="INT")</formula>
    </cfRule>
  </conditionalFormatting>
  <conditionalFormatting sqref="AY27:AZ27">
    <cfRule type="expression" dxfId="642" priority="689">
      <formula>OR(BB23="b",BB23="inj",BB23="??",BB23="ban",BB23="INT")</formula>
    </cfRule>
  </conditionalFormatting>
  <conditionalFormatting sqref="BU16:BW16 AM16:BS16">
    <cfRule type="top10" dxfId="641" priority="691" stopIfTrue="1" rank="5"/>
  </conditionalFormatting>
  <conditionalFormatting sqref="BU15:BW15 AM15:BS15">
    <cfRule type="top10" dxfId="640" priority="692" rank="11"/>
  </conditionalFormatting>
  <conditionalFormatting sqref="BU17:BW17 AM17:BS17">
    <cfRule type="top10" dxfId="639" priority="693" stopIfTrue="1" rank="5"/>
  </conditionalFormatting>
  <conditionalFormatting sqref="BU14:BW14 AM14:BS14">
    <cfRule type="top10" dxfId="638" priority="694" rank="11"/>
  </conditionalFormatting>
  <conditionalFormatting sqref="N44:P44">
    <cfRule type="cellIs" dxfId="637" priority="14" stopIfTrue="1" operator="equal">
      <formula>"U"</formula>
    </cfRule>
    <cfRule type="cellIs" dxfId="636" priority="15" stopIfTrue="1" operator="equal">
      <formula>"O"</formula>
    </cfRule>
  </conditionalFormatting>
  <conditionalFormatting sqref="M44">
    <cfRule type="cellIs" dxfId="635" priority="16" stopIfTrue="1" operator="equal">
      <formula>"W"</formula>
    </cfRule>
    <cfRule type="cellIs" dxfId="634" priority="17" stopIfTrue="1" operator="equal">
      <formula>"D"</formula>
    </cfRule>
  </conditionalFormatting>
  <conditionalFormatting sqref="AV19">
    <cfRule type="expression" dxfId="633" priority="10">
      <formula>OR(AV19="A",AV19="CF",AV19="SS",AV19="ST",AV19="AF",AV19="RW",AV19="LW")</formula>
    </cfRule>
    <cfRule type="expression" dxfId="632" priority="11">
      <formula>OR(AV19="M",AV19="CM",AV19="LM",AV19="RM",AV19="DM",AV19="AM")</formula>
    </cfRule>
    <cfRule type="expression" dxfId="631" priority="12">
      <formula>OR(AV19="D",AV19="CB",AV19="LB",AV19="RB")</formula>
    </cfRule>
    <cfRule type="expression" dxfId="630" priority="13">
      <formula>OR(AV19="G",AV19="GK")</formula>
    </cfRule>
  </conditionalFormatting>
  <conditionalFormatting sqref="AV19">
    <cfRule type="expression" dxfId="629" priority="6">
      <formula>OR(AV19="A",AV19="CF",AV19="SS",AV19="ST",AV19="RW",AV19="LW")</formula>
    </cfRule>
    <cfRule type="expression" dxfId="628" priority="7">
      <formula>OR(AV19="M",AV19="CM",AV19="LM",AV19="RM",AV19="DM",AV19="AM")</formula>
    </cfRule>
    <cfRule type="expression" dxfId="627" priority="8">
      <formula>OR(AV19="D",AV19="CB",AV19="LB",AV19="RB")</formula>
    </cfRule>
    <cfRule type="expression" dxfId="626" priority="9">
      <formula>OR(AV19="G",AV19="GK")</formula>
    </cfRule>
  </conditionalFormatting>
  <conditionalFormatting sqref="A54:A55">
    <cfRule type="expression" dxfId="625" priority="5">
      <formula>"J24=""J1L"""</formula>
    </cfRule>
  </conditionalFormatting>
  <conditionalFormatting sqref="J54:J55">
    <cfRule type="expression" dxfId="624" priority="4">
      <formula>"J24=""J1L"""</formula>
    </cfRule>
  </conditionalFormatting>
  <conditionalFormatting sqref="H58">
    <cfRule type="expression" dxfId="623" priority="3">
      <formula>"J24=""J1L"""</formula>
    </cfRule>
  </conditionalFormatting>
  <conditionalFormatting sqref="B60:J61">
    <cfRule type="expression" dxfId="622" priority="2">
      <formula>"J24=""J1L"""</formula>
    </cfRule>
  </conditionalFormatting>
  <conditionalFormatting sqref="A60:A61">
    <cfRule type="expression" dxfId="621" priority="1">
      <formula>"J24=""J1L"""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$J23:$J191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CJ1410"/>
  <sheetViews>
    <sheetView zoomScale="80" zoomScaleNormal="80" workbookViewId="0">
      <pane xSplit="38" ySplit="22" topLeftCell="AM44" activePane="bottomRight" state="frozen"/>
      <selection activeCell="BC70" sqref="BC70"/>
      <selection pane="topRight" activeCell="BC70" sqref="BC70"/>
      <selection pane="bottomLeft" activeCell="BC70" sqref="BC70"/>
      <selection pane="bottomRight" activeCell="BB71" sqref="BB71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8" width="3.7109375" style="563" customWidth="1"/>
    <col min="39" max="70" width="3.85546875" style="562" customWidth="1"/>
    <col min="71" max="71" width="3.85546875" style="561" customWidth="1"/>
    <col min="72" max="72" width="3.85546875" style="562" customWidth="1"/>
    <col min="73" max="73" width="3.85546875" style="561" customWidth="1"/>
    <col min="74" max="78" width="3.85546875" style="562" customWidth="1"/>
    <col min="79" max="79" width="3.85546875" style="561" customWidth="1"/>
    <col min="80" max="81" width="3.85546875" style="562" customWidth="1"/>
    <col min="82" max="104" width="3.85546875" style="561" customWidth="1"/>
    <col min="105" max="16384" width="9.140625" style="561"/>
  </cols>
  <sheetData>
    <row r="1" spans="1:81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3"/>
      <c r="AL1" s="563" t="s">
        <v>189</v>
      </c>
      <c r="AM1" s="558" t="str">
        <f>AM21</f>
        <v>岡　大生</v>
      </c>
      <c r="AN1" s="558" t="str">
        <f>AN21</f>
        <v>新里　亮</v>
      </c>
      <c r="AO1" s="558"/>
      <c r="AP1" s="558"/>
      <c r="AQ1" s="558"/>
      <c r="AR1" s="558"/>
      <c r="AS1" s="558" t="str">
        <f>AS21</f>
        <v>島川　俊郎</v>
      </c>
      <c r="AT1" s="558"/>
      <c r="AU1" s="558" t="str">
        <f>AU21</f>
        <v>田中　佑昌</v>
      </c>
      <c r="AV1" s="558"/>
      <c r="AW1" s="558"/>
      <c r="AX1" s="558"/>
      <c r="AY1" s="558" t="str">
        <f t="shared" ref="AY1:BD1" si="0">AY21</f>
        <v>河田　晃兵</v>
      </c>
      <c r="AZ1" s="558" t="str">
        <f t="shared" si="0"/>
        <v>岡西　宏祐</v>
      </c>
      <c r="BA1" s="558" t="str">
        <f t="shared" si="0"/>
        <v>畑尾　大翔</v>
      </c>
      <c r="BB1" s="558" t="str">
        <f t="shared" si="0"/>
        <v>山本　英臣</v>
      </c>
      <c r="BC1" s="558" t="str">
        <f t="shared" si="0"/>
        <v>松橋　優</v>
      </c>
      <c r="BD1" s="558" t="str">
        <f t="shared" si="0"/>
        <v>津田　琢磨</v>
      </c>
      <c r="BE1" s="558"/>
      <c r="BF1" s="558"/>
      <c r="BG1" s="558" t="str">
        <f>BG21</f>
        <v>黒木　聖仁</v>
      </c>
      <c r="BH1" s="558" t="str">
        <f>BH21</f>
        <v>保坂　一成</v>
      </c>
      <c r="BI1" s="558" t="str">
        <f>BI21</f>
        <v>石原　克哉</v>
      </c>
      <c r="BJ1" s="558"/>
      <c r="BK1" s="558" t="str">
        <f>BK21</f>
        <v>堀米　勇輝</v>
      </c>
      <c r="BL1" s="558"/>
      <c r="BM1" s="558"/>
      <c r="BN1" s="558" t="str">
        <f>BN21</f>
        <v>道渕　諒平</v>
      </c>
      <c r="BO1" s="558" t="str">
        <f>BO21</f>
        <v>曽根田　穣</v>
      </c>
      <c r="BP1" s="558"/>
      <c r="BQ1" s="558"/>
      <c r="BR1" s="558" t="str">
        <f>BR21</f>
        <v>熊谷　駿</v>
      </c>
      <c r="BT1" s="558"/>
      <c r="BV1" s="558">
        <f>BV21</f>
        <v>0</v>
      </c>
      <c r="BW1" s="558"/>
      <c r="BX1" s="558" t="str">
        <f>BX21</f>
        <v>土屋　征夫</v>
      </c>
      <c r="BY1" s="558"/>
      <c r="BZ1" s="558"/>
      <c r="CB1" s="558">
        <f>CB20</f>
        <v>0</v>
      </c>
      <c r="CC1" s="558"/>
    </row>
    <row r="2" spans="1:81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3"/>
      <c r="AL2" s="563">
        <f t="array" ref="AL2">SUM(IF(M$23:M$187="",0,1)*IF(ISBLANK($R$1),1,IF($J$23:$J$187=$R$1,1,0)))</f>
        <v>41</v>
      </c>
      <c r="AM2" s="555">
        <f t="array" ref="AM2">SUM(IF(ISBLANK(AM$66:AM$187),0,IF(AM$66:AM$187="susp",0,1))*IF(ISBLANK($R$1),1,IF($J$23:$J$187=$R$1,1,0)))</f>
        <v>0</v>
      </c>
      <c r="AN2" s="555">
        <f t="array" ref="AN2">SUM(IF(ISBLANK(AN$66:AN$187),0,IF(AN$66:AN$187="susp",0,1))*IF(ISBLANK($R$1),1,IF($J$23:$J$187=$R$1,1,0)))</f>
        <v>0</v>
      </c>
      <c r="AO2" s="555"/>
      <c r="AP2" s="555"/>
      <c r="AQ2" s="555"/>
      <c r="AR2" s="555"/>
      <c r="AS2" s="555">
        <f t="array" ref="AS2">SUM(IF(ISBLANK(AS$66:AS$187),0,IF(AS$66:AS$187="susp",0,1))*IF(ISBLANK($R$1),1,IF($J$23:$J$187=$R$1,1,0)))</f>
        <v>0</v>
      </c>
      <c r="AT2" s="555"/>
      <c r="AU2" s="555">
        <f t="array" ref="AU2">SUM(IF(ISBLANK(AU$66:AU$187),0,IF(AU$66:AU$187="susp",0,1))*IF(ISBLANK($R$1),1,IF($J$23:$J$187=$R$1,1,0)))</f>
        <v>0</v>
      </c>
      <c r="AV2" s="555"/>
      <c r="AW2" s="555"/>
      <c r="AX2" s="555"/>
      <c r="AY2" s="555">
        <f t="array" ref="AY2">SUM(IF(ISBLANK(AY$66:AY$187),0,IF(AY$66:AY$187="susp",0,1))*IF(ISBLANK($R$1),1,IF($J$23:$J$187=$R$1,1,0)))</f>
        <v>0</v>
      </c>
      <c r="AZ2" s="555">
        <f t="array" ref="AZ2">SUM(IF(ISBLANK(AZ$66:AZ$187),0,IF(AZ$66:AZ$187="susp",0,1))*IF(ISBLANK($R$1),1,IF($J$23:$J$187=$R$1,1,0)))</f>
        <v>0</v>
      </c>
      <c r="BA2" s="555">
        <f t="array" ref="BA2">SUM(IF(ISBLANK(BA$66:BA$187),0,IF(BA$66:BA$187="susp",0,1))*IF(ISBLANK($R$1),1,IF($J$23:$J$187=$R$1,1,0)))</f>
        <v>0</v>
      </c>
      <c r="BB2" s="555">
        <f t="array" ref="BB2">SUM(IF(ISBLANK(BB$66:BB$187),0,IF(BB$66:BB$187="susp",0,1))*IF(ISBLANK($R$1),1,IF($J$23:$J$187=$R$1,1,0)))</f>
        <v>0</v>
      </c>
      <c r="BC2" s="555">
        <f t="array" ref="BC2">SUM(IF(ISBLANK(BC$66:BC$187),0,IF(BC$66:BC$187="susp",0,1))*IF(ISBLANK($R$1),1,IF($J$23:$J$187=$R$1,1,0)))</f>
        <v>0</v>
      </c>
      <c r="BD2" s="555">
        <f t="array" ref="BD2">SUM(IF(ISBLANK(BD$66:BD$187),0,IF(BD$66:BD$187="susp",0,1))*IF(ISBLANK($R$1),1,IF($J$23:$J$187=$R$1,1,0)))</f>
        <v>0</v>
      </c>
      <c r="BE2" s="555"/>
      <c r="BF2" s="555"/>
      <c r="BG2" s="555">
        <f t="array" ref="BG2">SUM(IF(ISBLANK(BG$66:BG$187),0,IF(BG$66:BG$187="susp",0,1))*IF(ISBLANK($R$1),1,IF($J$23:$J$187=$R$1,1,0)))</f>
        <v>0</v>
      </c>
      <c r="BH2" s="555">
        <f t="array" ref="BH2">SUM(IF(ISBLANK(BH$66:BH$187),0,IF(BH$66:BH$187="susp",0,1))*IF(ISBLANK($R$1),1,IF($J$23:$J$187=$R$1,1,0)))</f>
        <v>0</v>
      </c>
      <c r="BI2" s="555">
        <f t="array" ref="BI2">SUM(IF(ISBLANK(BI$66:BI$187),0,IF(BI$66:BI$187="susp",0,1))*IF(ISBLANK($R$1),1,IF($J$23:$J$187=$R$1,1,0)))</f>
        <v>0</v>
      </c>
      <c r="BJ2" s="555"/>
      <c r="BK2" s="555">
        <f t="array" ref="BK2">SUM(IF(ISBLANK(BK$66:BK$187),0,IF(BK$66:BK$187="susp",0,1))*IF(ISBLANK($R$1),1,IF($J$23:$J$187=$R$1,1,0)))</f>
        <v>0</v>
      </c>
      <c r="BL2" s="555"/>
      <c r="BM2" s="555"/>
      <c r="BN2" s="555">
        <f t="array" ref="BN2">SUM(IF(ISBLANK(BN$66:BN$187),0,IF(BN$66:BN$187="susp",0,1))*IF(ISBLANK($R$1),1,IF($J$23:$J$187=$R$1,1,0)))</f>
        <v>0</v>
      </c>
      <c r="BO2" s="555">
        <f t="array" ref="BO2">SUM(IF(ISBLANK(BO$66:BO$187),0,IF(BO$66:BO$187="susp",0,1))*IF(ISBLANK($R$1),1,IF($J$23:$J$187=$R$1,1,0)))</f>
        <v>0</v>
      </c>
      <c r="BP2" s="555"/>
      <c r="BQ2" s="555"/>
      <c r="BR2" s="555">
        <f t="array" ref="BR2">SUM(IF(ISBLANK(BR$66:BR$187),0,IF(BR$66:BR$187="susp",0,1))*IF(ISBLANK($R$1),1,IF($J$23:$J$187=$R$1,1,0)))</f>
        <v>0</v>
      </c>
      <c r="BT2" s="555"/>
      <c r="BV2" s="555">
        <f t="array" ref="BV2">SUM(IF(ISBLANK(BV$66:BV$187),0,IF(BV$66:BV$187="susp",0,1))*IF(ISBLANK($R$1),1,IF($J$23:$J$187=$R$1,1,0)))</f>
        <v>0</v>
      </c>
      <c r="BW2" s="555"/>
      <c r="BX2" s="555">
        <f t="array" ref="BX2">SUM(IF(ISBLANK(BX$66:BX$187),0,IF(BX$66:BX$187="susp",0,1))*IF(ISBLANK($R$1),1,IF($J$23:$J$187=$R$1,1,0)))</f>
        <v>0</v>
      </c>
      <c r="BY2" s="555"/>
      <c r="BZ2" s="555"/>
      <c r="CB2" s="555">
        <f t="array" ref="CB2">SUM(IF(ISBLANK(CB$66:CB$187),0,IF(CB$66:CB$187="susp",0,1))*IF(ISBLANK($R$1),1,IF($J$23:$J$187=$R$1,1,0)))</f>
        <v>0</v>
      </c>
      <c r="CC2" s="555"/>
    </row>
    <row r="3" spans="1:81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3"/>
      <c r="AL3" s="563">
        <f t="array" ref="AL3">SUM(IF(M$23:M$187="W",1,0)*IF(ISBLANK($R$1),1,IF($J$23:$J$187=$R$1,1,0)))</f>
        <v>8</v>
      </c>
      <c r="AM3" s="555" t="e">
        <f t="array" ref="AM3">SUM(IF(ISTEXT(AM$66:AM$187),1,0)*IF(($M$23:$M$187)="W",1,0)*IF(ISBLANK($R$1),1,IF($J$23:$J$187=$R$1,1,0)))</f>
        <v>#N/A</v>
      </c>
      <c r="AN3" s="555" t="e">
        <f t="array" ref="AN3">SUM(IF(ISTEXT(AN$66:AN$187),1,0)*IF(($M$23:$M$187)="W",1,0)*IF(ISBLANK($R$1),1,IF($J$23:$J$187=$R$1,1,0)))</f>
        <v>#N/A</v>
      </c>
      <c r="AO3" s="555"/>
      <c r="AP3" s="555"/>
      <c r="AQ3" s="555"/>
      <c r="AR3" s="555"/>
      <c r="AS3" s="555" t="e">
        <f t="array" ref="AS3">SUM(IF(ISTEXT(AS$66:AS$187),1,0)*IF(($M$23:$M$187)="W",1,0)*IF(ISBLANK($R$1),1,IF($J$23:$J$187=$R$1,1,0)))</f>
        <v>#N/A</v>
      </c>
      <c r="AT3" s="555"/>
      <c r="AU3" s="555" t="e">
        <f t="array" ref="AU3">SUM(IF(ISTEXT(AU$66:AU$187),1,0)*IF(($M$23:$M$187)="W",1,0)*IF(ISBLANK($R$1),1,IF($J$23:$J$187=$R$1,1,0)))</f>
        <v>#N/A</v>
      </c>
      <c r="AV3" s="555"/>
      <c r="AW3" s="555"/>
      <c r="AX3" s="555"/>
      <c r="AY3" s="555" t="e">
        <f t="array" ref="AY3">SUM(IF(ISTEXT(AY$66:AY$187),1,0)*IF(($M$23:$M$187)="W",1,0)*IF(ISBLANK($R$1),1,IF($J$23:$J$187=$R$1,1,0)))</f>
        <v>#N/A</v>
      </c>
      <c r="AZ3" s="555" t="e">
        <f t="array" ref="AZ3">SUM(IF(ISTEXT(AZ$66:AZ$187),1,0)*IF(($M$23:$M$187)="W",1,0)*IF(ISBLANK($R$1),1,IF($J$23:$J$187=$R$1,1,0)))</f>
        <v>#N/A</v>
      </c>
      <c r="BA3" s="555" t="e">
        <f t="array" ref="BA3">SUM(IF(ISTEXT(BA$66:BA$187),1,0)*IF(($M$23:$M$187)="W",1,0)*IF(ISBLANK($R$1),1,IF($J$23:$J$187=$R$1,1,0)))</f>
        <v>#N/A</v>
      </c>
      <c r="BB3" s="555" t="e">
        <f t="array" ref="BB3">SUM(IF(ISTEXT(BB$66:BB$187),1,0)*IF(($M$23:$M$187)="W",1,0)*IF(ISBLANK($R$1),1,IF($J$23:$J$187=$R$1,1,0)))</f>
        <v>#N/A</v>
      </c>
      <c r="BC3" s="555" t="e">
        <f t="array" ref="BC3">SUM(IF(ISTEXT(BC$66:BC$187),1,0)*IF(($M$23:$M$187)="W",1,0)*IF(ISBLANK($R$1),1,IF($J$23:$J$187=$R$1,1,0)))</f>
        <v>#N/A</v>
      </c>
      <c r="BD3" s="555" t="e">
        <f t="array" ref="BD3">SUM(IF(ISTEXT(BD$66:BD$187),1,0)*IF(($M$23:$M$187)="W",1,0)*IF(ISBLANK($R$1),1,IF($J$23:$J$187=$R$1,1,0)))</f>
        <v>#N/A</v>
      </c>
      <c r="BE3" s="555"/>
      <c r="BF3" s="555"/>
      <c r="BG3" s="555" t="e">
        <f t="array" ref="BG3">SUM(IF(ISTEXT(BG$66:BG$187),1,0)*IF(($M$23:$M$187)="W",1,0)*IF(ISBLANK($R$1),1,IF($J$23:$J$187=$R$1,1,0)))</f>
        <v>#N/A</v>
      </c>
      <c r="BH3" s="555" t="e">
        <f t="array" ref="BH3">SUM(IF(ISTEXT(BH$66:BH$187),1,0)*IF(($M$23:$M$187)="W",1,0)*IF(ISBLANK($R$1),1,IF($J$23:$J$187=$R$1,1,0)))</f>
        <v>#N/A</v>
      </c>
      <c r="BI3" s="555" t="e">
        <f t="array" ref="BI3">SUM(IF(ISTEXT(BI$66:BI$187),1,0)*IF(($M$23:$M$187)="W",1,0)*IF(ISBLANK($R$1),1,IF($J$23:$J$187=$R$1,1,0)))</f>
        <v>#N/A</v>
      </c>
      <c r="BJ3" s="555"/>
      <c r="BK3" s="555" t="e">
        <f t="array" ref="BK3">SUM(IF(ISTEXT(BK$66:BK$187),1,0)*IF(($M$23:$M$187)="W",1,0)*IF(ISBLANK($R$1),1,IF($J$23:$J$187=$R$1,1,0)))</f>
        <v>#N/A</v>
      </c>
      <c r="BL3" s="555"/>
      <c r="BM3" s="555"/>
      <c r="BN3" s="555" t="e">
        <f t="array" ref="BN3">SUM(IF(ISTEXT(BN$66:BN$187),1,0)*IF(($M$23:$M$187)="W",1,0)*IF(ISBLANK($R$1),1,IF($J$23:$J$187=$R$1,1,0)))</f>
        <v>#N/A</v>
      </c>
      <c r="BO3" s="555" t="e">
        <f t="array" ref="BO3">SUM(IF(ISTEXT(BO$66:BO$187),1,0)*IF(($M$23:$M$187)="W",1,0)*IF(ISBLANK($R$1),1,IF($J$23:$J$187=$R$1,1,0)))</f>
        <v>#N/A</v>
      </c>
      <c r="BP3" s="555"/>
      <c r="BQ3" s="555"/>
      <c r="BR3" s="555" t="e">
        <f t="array" ref="BR3">SUM(IF(ISTEXT(BR$66:BR$187),1,0)*IF(($M$23:$M$187)="W",1,0)*IF(ISBLANK($R$1),1,IF($J$23:$J$187=$R$1,1,0)))</f>
        <v>#N/A</v>
      </c>
      <c r="BT3" s="555"/>
      <c r="BV3" s="555" t="e">
        <f t="array" ref="BV3">SUM(IF(ISTEXT(BV$66:BV$187),1,0)*IF(($M$23:$M$187)="W",1,0)*IF(ISBLANK($R$1),1,IF($J$23:$J$187=$R$1,1,0)))</f>
        <v>#N/A</v>
      </c>
      <c r="BW3" s="555"/>
      <c r="BX3" s="555" t="e">
        <f t="array" ref="BX3">SUM(IF(ISTEXT(BX$66:BX$187),1,0)*IF(($M$23:$M$187)="W",1,0)*IF(ISBLANK($R$1),1,IF($J$23:$J$187=$R$1,1,0)))</f>
        <v>#N/A</v>
      </c>
      <c r="BY3" s="555"/>
      <c r="BZ3" s="555"/>
      <c r="CB3" s="555" t="e">
        <f t="array" ref="CB3">SUM(IF(ISTEXT(CB$66:CB$187),1,0)*IF(($M$23:$M$187)="W",1,0)*IF(ISBLANK($R$1),1,IF($J$23:$J$187=$R$1,1,0)))</f>
        <v>#N/A</v>
      </c>
      <c r="CC3" s="555"/>
    </row>
    <row r="4" spans="1:81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3"/>
      <c r="AL4" s="563">
        <f t="array" ref="AL4">SUM(IF(M$23:M$187="D",1,0)*IF(ISBLANK($R$1),1,IF($J$23:$J$187=$R$1,1,0)))</f>
        <v>13</v>
      </c>
      <c r="AM4" s="555" t="e">
        <f t="array" ref="AM4">SUM(IF(ISTEXT(AM$66:AM$187),1,0)*IF(($M$23:$M$187)="D",1,0)*IF(ISBLANK($R$1),1,IF($J$23:$J$187=$R$1,1,0)))</f>
        <v>#N/A</v>
      </c>
      <c r="AN4" s="555" t="e">
        <f t="array" ref="AN4">SUM(IF(ISTEXT(AN$66:AN$187),1,0)*IF(($M$23:$M$187)="D",1,0)*IF(ISBLANK($R$1),1,IF($J$23:$J$187=$R$1,1,0)))</f>
        <v>#N/A</v>
      </c>
      <c r="AO4" s="555"/>
      <c r="AP4" s="555"/>
      <c r="AQ4" s="555"/>
      <c r="AR4" s="555"/>
      <c r="AS4" s="555" t="e">
        <f t="array" ref="AS4">SUM(IF(ISTEXT(AS$66:AS$187),1,0)*IF(($M$23:$M$187)="D",1,0)*IF(ISBLANK($R$1),1,IF($J$23:$J$187=$R$1,1,0)))</f>
        <v>#N/A</v>
      </c>
      <c r="AT4" s="555"/>
      <c r="AU4" s="555" t="e">
        <f t="array" ref="AU4">SUM(IF(ISTEXT(AU$66:AU$187),1,0)*IF(($M$23:$M$187)="D",1,0)*IF(ISBLANK($R$1),1,IF($J$23:$J$187=$R$1,1,0)))</f>
        <v>#N/A</v>
      </c>
      <c r="AV4" s="555"/>
      <c r="AW4" s="555"/>
      <c r="AX4" s="555"/>
      <c r="AY4" s="555" t="e">
        <f t="array" ref="AY4">SUM(IF(ISTEXT(AY$66:AY$187),1,0)*IF(($M$23:$M$187)="D",1,0)*IF(ISBLANK($R$1),1,IF($J$23:$J$187=$R$1,1,0)))</f>
        <v>#N/A</v>
      </c>
      <c r="AZ4" s="555" t="e">
        <f t="array" ref="AZ4">SUM(IF(ISTEXT(AZ$66:AZ$187),1,0)*IF(($M$23:$M$187)="D",1,0)*IF(ISBLANK($R$1),1,IF($J$23:$J$187=$R$1,1,0)))</f>
        <v>#N/A</v>
      </c>
      <c r="BA4" s="555" t="e">
        <f t="array" ref="BA4">SUM(IF(ISTEXT(BA$66:BA$187),1,0)*IF(($M$23:$M$187)="D",1,0)*IF(ISBLANK($R$1),1,IF($J$23:$J$187=$R$1,1,0)))</f>
        <v>#N/A</v>
      </c>
      <c r="BB4" s="555" t="e">
        <f t="array" ref="BB4">SUM(IF(ISTEXT(BB$66:BB$187),1,0)*IF(($M$23:$M$187)="D",1,0)*IF(ISBLANK($R$1),1,IF($J$23:$J$187=$R$1,1,0)))</f>
        <v>#N/A</v>
      </c>
      <c r="BC4" s="555" t="e">
        <f t="array" ref="BC4">SUM(IF(ISTEXT(BC$66:BC$187),1,0)*IF(($M$23:$M$187)="D",1,0)*IF(ISBLANK($R$1),1,IF($J$23:$J$187=$R$1,1,0)))</f>
        <v>#N/A</v>
      </c>
      <c r="BD4" s="555" t="e">
        <f t="array" ref="BD4">SUM(IF(ISTEXT(BD$66:BD$187),1,0)*IF(($M$23:$M$187)="D",1,0)*IF(ISBLANK($R$1),1,IF($J$23:$J$187=$R$1,1,0)))</f>
        <v>#N/A</v>
      </c>
      <c r="BE4" s="555"/>
      <c r="BF4" s="555"/>
      <c r="BG4" s="555" t="e">
        <f t="array" ref="BG4">SUM(IF(ISTEXT(BG$66:BG$187),1,0)*IF(($M$23:$M$187)="D",1,0)*IF(ISBLANK($R$1),1,IF($J$23:$J$187=$R$1,1,0)))</f>
        <v>#N/A</v>
      </c>
      <c r="BH4" s="555" t="e">
        <f t="array" ref="BH4">SUM(IF(ISTEXT(BH$66:BH$187),1,0)*IF(($M$23:$M$187)="D",1,0)*IF(ISBLANK($R$1),1,IF($J$23:$J$187=$R$1,1,0)))</f>
        <v>#N/A</v>
      </c>
      <c r="BI4" s="555" t="e">
        <f t="array" ref="BI4">SUM(IF(ISTEXT(BI$66:BI$187),1,0)*IF(($M$23:$M$187)="D",1,0)*IF(ISBLANK($R$1),1,IF($J$23:$J$187=$R$1,1,0)))</f>
        <v>#N/A</v>
      </c>
      <c r="BJ4" s="555"/>
      <c r="BK4" s="555" t="e">
        <f t="array" ref="BK4">SUM(IF(ISTEXT(BK$66:BK$187),1,0)*IF(($M$23:$M$187)="D",1,0)*IF(ISBLANK($R$1),1,IF($J$23:$J$187=$R$1,1,0)))</f>
        <v>#N/A</v>
      </c>
      <c r="BL4" s="555"/>
      <c r="BM4" s="555"/>
      <c r="BN4" s="555" t="e">
        <f t="array" ref="BN4">SUM(IF(ISTEXT(BN$66:BN$187),1,0)*IF(($M$23:$M$187)="D",1,0)*IF(ISBLANK($R$1),1,IF($J$23:$J$187=$R$1,1,0)))</f>
        <v>#N/A</v>
      </c>
      <c r="BO4" s="555" t="e">
        <f t="array" ref="BO4">SUM(IF(ISTEXT(BO$66:BO$187),1,0)*IF(($M$23:$M$187)="D",1,0)*IF(ISBLANK($R$1),1,IF($J$23:$J$187=$R$1,1,0)))</f>
        <v>#N/A</v>
      </c>
      <c r="BP4" s="555"/>
      <c r="BQ4" s="555"/>
      <c r="BR4" s="555" t="e">
        <f t="array" ref="BR4">SUM(IF(ISTEXT(BR$66:BR$187),1,0)*IF(($M$23:$M$187)="D",1,0)*IF(ISBLANK($R$1),1,IF($J$23:$J$187=$R$1,1,0)))</f>
        <v>#N/A</v>
      </c>
      <c r="BT4" s="555"/>
      <c r="BV4" s="555" t="e">
        <f t="array" ref="BV4">SUM(IF(ISTEXT(BV$66:BV$187),1,0)*IF(($M$23:$M$187)="D",1,0)*IF(ISBLANK($R$1),1,IF($J$23:$J$187=$R$1,1,0)))</f>
        <v>#N/A</v>
      </c>
      <c r="BW4" s="555"/>
      <c r="BX4" s="555" t="e">
        <f t="array" ref="BX4">SUM(IF(ISTEXT(BX$66:BX$187),1,0)*IF(($M$23:$M$187)="D",1,0)*IF(ISBLANK($R$1),1,IF($J$23:$J$187=$R$1,1,0)))</f>
        <v>#N/A</v>
      </c>
      <c r="BY4" s="555"/>
      <c r="BZ4" s="555"/>
      <c r="CB4" s="555" t="e">
        <f t="array" ref="CB4">SUM(IF(ISTEXT(CB$66:CB$187),1,0)*IF(($M$23:$M$187)="D",1,0)*IF(ISBLANK($R$1),1,IF($J$23:$J$187=$R$1,1,0)))</f>
        <v>#N/A</v>
      </c>
      <c r="CC4" s="555"/>
    </row>
    <row r="5" spans="1:81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3"/>
      <c r="AL5" s="563">
        <f t="array" ref="AL5">SUM(IF(M$23:M$187="L",1,0)*IF(ISBLANK($R$1),1,IF($J$23:$J$187=$R$1,1,0)))</f>
        <v>20</v>
      </c>
      <c r="AM5" s="555" t="e">
        <f t="array" ref="AM5">SUM(IF(ISTEXT(AM$66:AM$187),1,0)*IF(($M$23:$M$187)="L",1,0)*IF(ISBLANK($R$1),1,IF($J$23:$J$187=$R$1,1,0)))</f>
        <v>#N/A</v>
      </c>
      <c r="AN5" s="555" t="e">
        <f t="array" ref="AN5">SUM(IF(ISTEXT(AN$66:AN$187),1,0)*IF(($M$23:$M$187)="L",1,0)*IF(ISBLANK($R$1),1,IF($J$23:$J$187=$R$1,1,0)))</f>
        <v>#N/A</v>
      </c>
      <c r="AO5" s="555"/>
      <c r="AP5" s="555"/>
      <c r="AQ5" s="555"/>
      <c r="AR5" s="555"/>
      <c r="AS5" s="555" t="e">
        <f t="array" ref="AS5">SUM(IF(ISTEXT(AS$66:AS$187),1,0)*IF(($M$23:$M$187)="L",1,0)*IF(ISBLANK($R$1),1,IF($J$23:$J$187=$R$1,1,0)))</f>
        <v>#N/A</v>
      </c>
      <c r="AT5" s="555"/>
      <c r="AU5" s="555" t="e">
        <f t="array" ref="AU5">SUM(IF(ISTEXT(AU$66:AU$187),1,0)*IF(($M$23:$M$187)="L",1,0)*IF(ISBLANK($R$1),1,IF($J$23:$J$187=$R$1,1,0)))</f>
        <v>#N/A</v>
      </c>
      <c r="AV5" s="555"/>
      <c r="AW5" s="555"/>
      <c r="AX5" s="555"/>
      <c r="AY5" s="555" t="e">
        <f t="array" ref="AY5">SUM(IF(ISTEXT(AY$66:AY$187),1,0)*IF(($M$23:$M$187)="L",1,0)*IF(ISBLANK($R$1),1,IF($J$23:$J$187=$R$1,1,0)))</f>
        <v>#N/A</v>
      </c>
      <c r="AZ5" s="555" t="e">
        <f t="array" ref="AZ5">SUM(IF(ISTEXT(AZ$66:AZ$187),1,0)*IF(($M$23:$M$187)="L",1,0)*IF(ISBLANK($R$1),1,IF($J$23:$J$187=$R$1,1,0)))</f>
        <v>#N/A</v>
      </c>
      <c r="BA5" s="555" t="e">
        <f t="array" ref="BA5">SUM(IF(ISTEXT(BA$66:BA$187),1,0)*IF(($M$23:$M$187)="L",1,0)*IF(ISBLANK($R$1),1,IF($J$23:$J$187=$R$1,1,0)))</f>
        <v>#N/A</v>
      </c>
      <c r="BB5" s="555" t="e">
        <f t="array" ref="BB5">SUM(IF(ISTEXT(BB$66:BB$187),1,0)*IF(($M$23:$M$187)="L",1,0)*IF(ISBLANK($R$1),1,IF($J$23:$J$187=$R$1,1,0)))</f>
        <v>#N/A</v>
      </c>
      <c r="BC5" s="555" t="e">
        <f t="array" ref="BC5">SUM(IF(ISTEXT(BC$66:BC$187),1,0)*IF(($M$23:$M$187)="L",1,0)*IF(ISBLANK($R$1),1,IF($J$23:$J$187=$R$1,1,0)))</f>
        <v>#N/A</v>
      </c>
      <c r="BD5" s="555" t="e">
        <f t="array" ref="BD5">SUM(IF(ISTEXT(BD$66:BD$187),1,0)*IF(($M$23:$M$187)="L",1,0)*IF(ISBLANK($R$1),1,IF($J$23:$J$187=$R$1,1,0)))</f>
        <v>#N/A</v>
      </c>
      <c r="BE5" s="555"/>
      <c r="BF5" s="555"/>
      <c r="BG5" s="555" t="e">
        <f t="array" ref="BG5">SUM(IF(ISTEXT(BG$66:BG$187),1,0)*IF(($M$23:$M$187)="L",1,0)*IF(ISBLANK($R$1),1,IF($J$23:$J$187=$R$1,1,0)))</f>
        <v>#N/A</v>
      </c>
      <c r="BH5" s="555" t="e">
        <f t="array" ref="BH5">SUM(IF(ISTEXT(BH$66:BH$187),1,0)*IF(($M$23:$M$187)="L",1,0)*IF(ISBLANK($R$1),1,IF($J$23:$J$187=$R$1,1,0)))</f>
        <v>#N/A</v>
      </c>
      <c r="BI5" s="555" t="e">
        <f t="array" ref="BI5">SUM(IF(ISTEXT(BI$66:BI$187),1,0)*IF(($M$23:$M$187)="L",1,0)*IF(ISBLANK($R$1),1,IF($J$23:$J$187=$R$1,1,0)))</f>
        <v>#N/A</v>
      </c>
      <c r="BJ5" s="555"/>
      <c r="BK5" s="555" t="e">
        <f t="array" ref="BK5">SUM(IF(ISTEXT(BK$66:BK$187),1,0)*IF(($M$23:$M$187)="L",1,0)*IF(ISBLANK($R$1),1,IF($J$23:$J$187=$R$1,1,0)))</f>
        <v>#N/A</v>
      </c>
      <c r="BL5" s="555"/>
      <c r="BM5" s="555"/>
      <c r="BN5" s="555" t="e">
        <f t="array" ref="BN5">SUM(IF(ISTEXT(BN$66:BN$187),1,0)*IF(($M$23:$M$187)="L",1,0)*IF(ISBLANK($R$1),1,IF($J$23:$J$187=$R$1,1,0)))</f>
        <v>#N/A</v>
      </c>
      <c r="BO5" s="555" t="e">
        <f t="array" ref="BO5">SUM(IF(ISTEXT(BO$66:BO$187),1,0)*IF(($M$23:$M$187)="L",1,0)*IF(ISBLANK($R$1),1,IF($J$23:$J$187=$R$1,1,0)))</f>
        <v>#N/A</v>
      </c>
      <c r="BP5" s="555"/>
      <c r="BQ5" s="555"/>
      <c r="BR5" s="555" t="e">
        <f t="array" ref="BR5">SUM(IF(ISTEXT(BR$66:BR$187),1,0)*IF(($M$23:$M$187)="L",1,0)*IF(ISBLANK($R$1),1,IF($J$23:$J$187=$R$1,1,0)))</f>
        <v>#N/A</v>
      </c>
      <c r="BT5" s="555"/>
      <c r="BV5" s="555" t="e">
        <f t="array" ref="BV5">SUM(IF(ISTEXT(BV$66:BV$187),1,0)*IF(($M$23:$M$187)="L",1,0)*IF(ISBLANK($R$1),1,IF($J$23:$J$187=$R$1,1,0)))</f>
        <v>#N/A</v>
      </c>
      <c r="BW5" s="555"/>
      <c r="BX5" s="555" t="e">
        <f t="array" ref="BX5">SUM(IF(ISTEXT(BX$66:BX$187),1,0)*IF(($M$23:$M$187)="L",1,0)*IF(ISBLANK($R$1),1,IF($J$23:$J$187=$R$1,1,0)))</f>
        <v>#N/A</v>
      </c>
      <c r="BY5" s="555"/>
      <c r="BZ5" s="555"/>
      <c r="CB5" s="555" t="e">
        <f t="array" ref="CB5">SUM(IF(ISTEXT(CB$66:CB$187),1,0)*IF(($M$23:$M$187)="L",1,0)*IF(ISBLANK($R$1),1,IF($J$23:$J$187=$R$1,1,0)))</f>
        <v>#N/A</v>
      </c>
      <c r="CC5" s="555"/>
    </row>
    <row r="6" spans="1:81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3"/>
      <c r="AL6" s="563">
        <f>AL$3*3+AL$4</f>
        <v>37</v>
      </c>
      <c r="AM6" s="555" t="e">
        <f>AM$3*3+AM$4</f>
        <v>#N/A</v>
      </c>
      <c r="AN6" s="555" t="e">
        <f>AN$3*3+AN$4</f>
        <v>#N/A</v>
      </c>
      <c r="AO6" s="555"/>
      <c r="AP6" s="555"/>
      <c r="AQ6" s="555"/>
      <c r="AR6" s="555"/>
      <c r="AS6" s="555" t="e">
        <f>AS$3*3+AS$4</f>
        <v>#N/A</v>
      </c>
      <c r="AT6" s="555"/>
      <c r="AU6" s="555" t="e">
        <f>AU$3*3+AU$4</f>
        <v>#N/A</v>
      </c>
      <c r="AV6" s="555"/>
      <c r="AW6" s="555"/>
      <c r="AX6" s="555"/>
      <c r="AY6" s="555" t="e">
        <f t="shared" ref="AY6:BD6" si="1">AY$3*3+AY$4</f>
        <v>#N/A</v>
      </c>
      <c r="AZ6" s="555" t="e">
        <f t="shared" si="1"/>
        <v>#N/A</v>
      </c>
      <c r="BA6" s="555" t="e">
        <f t="shared" si="1"/>
        <v>#N/A</v>
      </c>
      <c r="BB6" s="555" t="e">
        <f t="shared" si="1"/>
        <v>#N/A</v>
      </c>
      <c r="BC6" s="555" t="e">
        <f t="shared" si="1"/>
        <v>#N/A</v>
      </c>
      <c r="BD6" s="555" t="e">
        <f t="shared" si="1"/>
        <v>#N/A</v>
      </c>
      <c r="BE6" s="555"/>
      <c r="BF6" s="555"/>
      <c r="BG6" s="555" t="e">
        <f>BG$3*3+BG$4</f>
        <v>#N/A</v>
      </c>
      <c r="BH6" s="555" t="e">
        <f>BH$3*3+BH$4</f>
        <v>#N/A</v>
      </c>
      <c r="BI6" s="555" t="e">
        <f>BI$3*3+BI$4</f>
        <v>#N/A</v>
      </c>
      <c r="BJ6" s="555"/>
      <c r="BK6" s="555" t="e">
        <f>BK$3*3+BK$4</f>
        <v>#N/A</v>
      </c>
      <c r="BL6" s="555"/>
      <c r="BM6" s="555"/>
      <c r="BN6" s="555" t="e">
        <f>BN$3*3+BN$4</f>
        <v>#N/A</v>
      </c>
      <c r="BO6" s="555" t="e">
        <f>BO$3*3+BO$4</f>
        <v>#N/A</v>
      </c>
      <c r="BP6" s="555"/>
      <c r="BQ6" s="555"/>
      <c r="BR6" s="555" t="e">
        <f>BR$3*3+BR$4</f>
        <v>#N/A</v>
      </c>
      <c r="BT6" s="555"/>
      <c r="BV6" s="555" t="e">
        <f>BV$3*3+BV$4</f>
        <v>#N/A</v>
      </c>
      <c r="BW6" s="555"/>
      <c r="BX6" s="555" t="e">
        <f>BX$3*3+BX$4</f>
        <v>#N/A</v>
      </c>
      <c r="BY6" s="555"/>
      <c r="BZ6" s="555"/>
      <c r="CB6" s="555" t="e">
        <f>CB$3*3+CB$4</f>
        <v>#N/A</v>
      </c>
      <c r="CC6" s="555"/>
    </row>
    <row r="7" spans="1:81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3"/>
      <c r="AL7" s="563">
        <f>AL6/AL2</f>
        <v>0.90243902439024393</v>
      </c>
      <c r="AM7" s="555" t="e">
        <f>AM6/AM2</f>
        <v>#N/A</v>
      </c>
      <c r="AN7" s="555" t="e">
        <f>AN6/AN2</f>
        <v>#N/A</v>
      </c>
      <c r="AO7" s="555"/>
      <c r="AP7" s="555"/>
      <c r="AQ7" s="555"/>
      <c r="AR7" s="555"/>
      <c r="AS7" s="555" t="e">
        <f>AS6/AS2</f>
        <v>#N/A</v>
      </c>
      <c r="AT7" s="555"/>
      <c r="AU7" s="555" t="e">
        <f>AU6/AU2</f>
        <v>#N/A</v>
      </c>
      <c r="AV7" s="555"/>
      <c r="AW7" s="555"/>
      <c r="AX7" s="555"/>
      <c r="AY7" s="555" t="e">
        <f t="shared" ref="AY7:BD7" si="2">AY6/AY2</f>
        <v>#N/A</v>
      </c>
      <c r="AZ7" s="555" t="e">
        <f t="shared" si="2"/>
        <v>#N/A</v>
      </c>
      <c r="BA7" s="555" t="e">
        <f t="shared" si="2"/>
        <v>#N/A</v>
      </c>
      <c r="BB7" s="555" t="e">
        <f t="shared" si="2"/>
        <v>#N/A</v>
      </c>
      <c r="BC7" s="555" t="e">
        <f t="shared" si="2"/>
        <v>#N/A</v>
      </c>
      <c r="BD7" s="555" t="e">
        <f t="shared" si="2"/>
        <v>#N/A</v>
      </c>
      <c r="BE7" s="555"/>
      <c r="BF7" s="555"/>
      <c r="BG7" s="555" t="e">
        <f>BG6/BG2</f>
        <v>#N/A</v>
      </c>
      <c r="BH7" s="555" t="e">
        <f>BH6/BH2</f>
        <v>#N/A</v>
      </c>
      <c r="BI7" s="555" t="e">
        <f>BI6/BI2</f>
        <v>#N/A</v>
      </c>
      <c r="BJ7" s="555"/>
      <c r="BK7" s="555" t="e">
        <f>BK6/BK2</f>
        <v>#N/A</v>
      </c>
      <c r="BL7" s="555"/>
      <c r="BM7" s="555"/>
      <c r="BN7" s="555" t="e">
        <f>BN6/BN2</f>
        <v>#N/A</v>
      </c>
      <c r="BO7" s="555" t="e">
        <f>BO6/BO2</f>
        <v>#N/A</v>
      </c>
      <c r="BP7" s="555"/>
      <c r="BQ7" s="555"/>
      <c r="BR7" s="555" t="e">
        <f>BR6/BR2</f>
        <v>#N/A</v>
      </c>
      <c r="BT7" s="555"/>
      <c r="BV7" s="555" t="e">
        <f>BV6/BV2</f>
        <v>#N/A</v>
      </c>
      <c r="BW7" s="555"/>
      <c r="BX7" s="555" t="e">
        <f>BX6/BX2</f>
        <v>#N/A</v>
      </c>
      <c r="BY7" s="555"/>
      <c r="BZ7" s="555"/>
      <c r="CB7" s="555" t="e">
        <f>CB6/CB2</f>
        <v>#N/A</v>
      </c>
      <c r="CC7" s="555"/>
    </row>
    <row r="8" spans="1:81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3"/>
      <c r="AL8" s="563">
        <f t="array" ref="AL8">SUM(IF(($R$23:$R$187)="",0,$R$23:$R$187)*IF(ISBLANK($R$1),1,IF($J$23:$J$187=$R$1,1,0)))</f>
        <v>1</v>
      </c>
      <c r="AM8" s="555" t="e">
        <f t="array" ref="AM8">SUM(IF(ISTEXT(AM$66:AM$187),1,0)*IF(($R$23:$R$187)="",0,$R$23:$R$187)*IF(ISBLANK($R$1),1,IF($J$23:$J$187=$R$1,1,0)))</f>
        <v>#N/A</v>
      </c>
      <c r="AN8" s="555" t="e">
        <f t="array" ref="AN8">SUM(IF(ISTEXT(AN$66:AN$187),1,0)*IF(($R$23:$R$187)="",0,$R$23:$R$187)*IF(ISBLANK($R$1),1,IF($J$23:$J$187=$R$1,1,0)))</f>
        <v>#N/A</v>
      </c>
      <c r="AO8" s="555"/>
      <c r="AP8" s="555"/>
      <c r="AQ8" s="555"/>
      <c r="AR8" s="555"/>
      <c r="AS8" s="555" t="e">
        <f t="array" ref="AS8">SUM(IF(ISTEXT(AS$66:AS$187),1,0)*IF(($R$23:$R$187)="",0,$R$23:$R$187)*IF(ISBLANK($R$1),1,IF($J$23:$J$187=$R$1,1,0)))</f>
        <v>#N/A</v>
      </c>
      <c r="AT8" s="555"/>
      <c r="AU8" s="555" t="e">
        <f t="array" ref="AU8">SUM(IF(ISTEXT(AU$66:AU$187),1,0)*IF(($R$23:$R$187)="",0,$R$23:$R$187)*IF(ISBLANK($R$1),1,IF($J$23:$J$187=$R$1,1,0)))</f>
        <v>#N/A</v>
      </c>
      <c r="AV8" s="555"/>
      <c r="AW8" s="555"/>
      <c r="AX8" s="555"/>
      <c r="AY8" s="555" t="e">
        <f t="array" ref="AY8">SUM(IF(ISTEXT(AY$66:AY$187),1,0)*IF(($R$23:$R$187)="",0,$R$23:$R$187)*IF(ISBLANK($R$1),1,IF($J$23:$J$187=$R$1,1,0)))</f>
        <v>#N/A</v>
      </c>
      <c r="AZ8" s="555" t="e">
        <f t="array" ref="AZ8">SUM(IF(ISTEXT(AZ$66:AZ$187),1,0)*IF(($R$23:$R$187)="",0,$R$23:$R$187)*IF(ISBLANK($R$1),1,IF($J$23:$J$187=$R$1,1,0)))</f>
        <v>#N/A</v>
      </c>
      <c r="BA8" s="555" t="e">
        <f t="array" ref="BA8">SUM(IF(ISTEXT(BA$66:BA$187),1,0)*IF(($R$23:$R$187)="",0,$R$23:$R$187)*IF(ISBLANK($R$1),1,IF($J$23:$J$187=$R$1,1,0)))</f>
        <v>#N/A</v>
      </c>
      <c r="BB8" s="555" t="e">
        <f t="array" ref="BB8">SUM(IF(ISTEXT(BB$66:BB$187),1,0)*IF(($R$23:$R$187)="",0,$R$23:$R$187)*IF(ISBLANK($R$1),1,IF($J$23:$J$187=$R$1,1,0)))</f>
        <v>#N/A</v>
      </c>
      <c r="BC8" s="555" t="e">
        <f t="array" ref="BC8">SUM(IF(ISTEXT(BC$66:BC$187),1,0)*IF(($R$23:$R$187)="",0,$R$23:$R$187)*IF(ISBLANK($R$1),1,IF($J$23:$J$187=$R$1,1,0)))</f>
        <v>#N/A</v>
      </c>
      <c r="BD8" s="555" t="e">
        <f t="array" ref="BD8">SUM(IF(ISTEXT(BD$66:BD$187),1,0)*IF(($R$23:$R$187)="",0,$R$23:$R$187)*IF(ISBLANK($R$1),1,IF($J$23:$J$187=$R$1,1,0)))</f>
        <v>#N/A</v>
      </c>
      <c r="BE8" s="555"/>
      <c r="BF8" s="555"/>
      <c r="BG8" s="555" t="e">
        <f t="array" ref="BG8">SUM(IF(ISTEXT(BG$66:BG$187),1,0)*IF(($R$23:$R$187)="",0,$R$23:$R$187)*IF(ISBLANK($R$1),1,IF($J$23:$J$187=$R$1,1,0)))</f>
        <v>#N/A</v>
      </c>
      <c r="BH8" s="555" t="e">
        <f t="array" ref="BH8">SUM(IF(ISTEXT(BH$66:BH$187),1,0)*IF(($R$23:$R$187)="",0,$R$23:$R$187)*IF(ISBLANK($R$1),1,IF($J$23:$J$187=$R$1,1,0)))</f>
        <v>#N/A</v>
      </c>
      <c r="BI8" s="555" t="e">
        <f t="array" ref="BI8">SUM(IF(ISTEXT(BI$66:BI$187),1,0)*IF(($R$23:$R$187)="",0,$R$23:$R$187)*IF(ISBLANK($R$1),1,IF($J$23:$J$187=$R$1,1,0)))</f>
        <v>#N/A</v>
      </c>
      <c r="BJ8" s="555"/>
      <c r="BK8" s="555" t="e">
        <f t="array" ref="BK8">SUM(IF(ISTEXT(BK$66:BK$187),1,0)*IF(($R$23:$R$187)="",0,$R$23:$R$187)*IF(ISBLANK($R$1),1,IF($J$23:$J$187=$R$1,1,0)))</f>
        <v>#N/A</v>
      </c>
      <c r="BL8" s="555"/>
      <c r="BM8" s="555"/>
      <c r="BN8" s="555" t="e">
        <f t="array" ref="BN8">SUM(IF(ISTEXT(BN$66:BN$187),1,0)*IF(($R$23:$R$187)="",0,$R$23:$R$187)*IF(ISBLANK($R$1),1,IF($J$23:$J$187=$R$1,1,0)))</f>
        <v>#N/A</v>
      </c>
      <c r="BO8" s="555" t="e">
        <f t="array" ref="BO8">SUM(IF(ISTEXT(BO$66:BO$187),1,0)*IF(($R$23:$R$187)="",0,$R$23:$R$187)*IF(ISBLANK($R$1),1,IF($J$23:$J$187=$R$1,1,0)))</f>
        <v>#N/A</v>
      </c>
      <c r="BP8" s="555"/>
      <c r="BQ8" s="555"/>
      <c r="BR8" s="555" t="e">
        <f t="array" ref="BR8">SUM(IF(ISTEXT(BR$66:BR$187),1,0)*IF(($R$23:$R$187)="",0,$R$23:$R$187)*IF(ISBLANK($R$1),1,IF($J$23:$J$187=$R$1,1,0)))</f>
        <v>#N/A</v>
      </c>
      <c r="BT8" s="555"/>
      <c r="BV8" s="555" t="e">
        <f t="array" ref="BV8">SUM(IF(ISTEXT(BV$66:BV$187),1,0)*IF(($R$23:$R$187)="",0,$R$23:$R$187)*IF(ISBLANK($R$1),1,IF($J$23:$J$187=$R$1,1,0)))</f>
        <v>#N/A</v>
      </c>
      <c r="BW8" s="555"/>
      <c r="BX8" s="555" t="e">
        <f t="array" ref="BX8">SUM(IF(ISTEXT(BX$66:BX$187),1,0)*IF(($R$23:$R$187)="",0,$R$23:$R$187)*IF(ISBLANK($R$1),1,IF($J$23:$J$187=$R$1,1,0)))</f>
        <v>#N/A</v>
      </c>
      <c r="BY8" s="555"/>
      <c r="BZ8" s="555"/>
      <c r="CB8" s="555" t="e">
        <f t="array" ref="CB8">SUM(IF(ISTEXT(CB$66:CB$187),1,0)*IF(($R$23:$R$187)="",0,$R$23:$R$187)*IF(ISBLANK($R$1),1,IF($J$23:$J$187=$R$1,1,0)))</f>
        <v>#N/A</v>
      </c>
      <c r="CC8" s="555"/>
    </row>
    <row r="9" spans="1:81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3"/>
      <c r="AL9" s="563">
        <f>AL8/AL2</f>
        <v>2.4390243902439025E-2</v>
      </c>
      <c r="AM9" s="555" t="e">
        <f>AM8/AM2</f>
        <v>#N/A</v>
      </c>
      <c r="AN9" s="555" t="e">
        <f>AN8/AN2</f>
        <v>#N/A</v>
      </c>
      <c r="AO9" s="555"/>
      <c r="AP9" s="555"/>
      <c r="AQ9" s="555"/>
      <c r="AR9" s="555"/>
      <c r="AS9" s="555" t="e">
        <f>AS8/AS2</f>
        <v>#N/A</v>
      </c>
      <c r="AT9" s="555"/>
      <c r="AU9" s="555" t="e">
        <f>AU8/AU2</f>
        <v>#N/A</v>
      </c>
      <c r="AV9" s="555"/>
      <c r="AW9" s="555"/>
      <c r="AX9" s="555"/>
      <c r="AY9" s="555" t="e">
        <f t="shared" ref="AY9:BD9" si="3">AY8/AY2</f>
        <v>#N/A</v>
      </c>
      <c r="AZ9" s="555" t="e">
        <f t="shared" si="3"/>
        <v>#N/A</v>
      </c>
      <c r="BA9" s="555" t="e">
        <f t="shared" si="3"/>
        <v>#N/A</v>
      </c>
      <c r="BB9" s="555" t="e">
        <f t="shared" si="3"/>
        <v>#N/A</v>
      </c>
      <c r="BC9" s="555" t="e">
        <f t="shared" si="3"/>
        <v>#N/A</v>
      </c>
      <c r="BD9" s="555" t="e">
        <f t="shared" si="3"/>
        <v>#N/A</v>
      </c>
      <c r="BE9" s="555"/>
      <c r="BF9" s="555"/>
      <c r="BG9" s="555" t="e">
        <f>BG8/BG2</f>
        <v>#N/A</v>
      </c>
      <c r="BH9" s="555" t="e">
        <f>BH8/BH2</f>
        <v>#N/A</v>
      </c>
      <c r="BI9" s="555" t="e">
        <f>BI8/BI2</f>
        <v>#N/A</v>
      </c>
      <c r="BJ9" s="555"/>
      <c r="BK9" s="555" t="e">
        <f>BK8/BK2</f>
        <v>#N/A</v>
      </c>
      <c r="BL9" s="555"/>
      <c r="BM9" s="555"/>
      <c r="BN9" s="555" t="e">
        <f>BN8/BN2</f>
        <v>#N/A</v>
      </c>
      <c r="BO9" s="555" t="e">
        <f>BO8/BO2</f>
        <v>#N/A</v>
      </c>
      <c r="BP9" s="555"/>
      <c r="BQ9" s="555"/>
      <c r="BR9" s="555" t="e">
        <f>BR8/BR2</f>
        <v>#N/A</v>
      </c>
      <c r="BT9" s="555"/>
      <c r="BV9" s="555" t="e">
        <f>BV8/BV2</f>
        <v>#N/A</v>
      </c>
      <c r="BW9" s="555"/>
      <c r="BX9" s="555" t="e">
        <f>BX8/BX2</f>
        <v>#N/A</v>
      </c>
      <c r="BY9" s="555"/>
      <c r="BZ9" s="555"/>
      <c r="CB9" s="555" t="e">
        <f>CB8/CB2</f>
        <v>#N/A</v>
      </c>
      <c r="CC9" s="555"/>
    </row>
    <row r="10" spans="1:81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3"/>
      <c r="AL10" s="563">
        <f t="array" ref="AL10">SUM(IF(ISBLANK($R$1),$K$23:$K$158,IF($J$23:$J$187=$R$1,$K$23:$K$158,0)))</f>
        <v>28</v>
      </c>
      <c r="AM10" s="555">
        <f t="array" ref="AM10">SUM(IF(ISBLANK(AM$66:AM$187),0,IF(ISNUMBER(VALUE(RIGHT(AM$66:AM$187,1))),RIGHT(AM$66:AM$187,1),0)*IF(ISBLANK($R$1),1,IF($J$23:$J$187=$R$1,1,0))))</f>
        <v>0</v>
      </c>
      <c r="AN10" s="555">
        <f t="array" ref="AN10">SUM(IF(ISBLANK(AN$66:AN$187),0,IF(ISNUMBER(VALUE(RIGHT(AN$66:AN$187,1))),RIGHT(AN$66:AN$187,1),0)*IF(ISBLANK($R$1),1,IF($J$23:$J$187=$R$1,1,0))))</f>
        <v>0</v>
      </c>
      <c r="AO10" s="555"/>
      <c r="AP10" s="555"/>
      <c r="AQ10" s="555"/>
      <c r="AR10" s="555"/>
      <c r="AS10" s="555">
        <f t="array" ref="AS10">SUM(IF(ISBLANK(AS$66:AS$187),0,IF(ISNUMBER(VALUE(RIGHT(AS$66:AS$187,1))),RIGHT(AS$66:AS$187,1),0)*IF(ISBLANK($R$1),1,IF($J$23:$J$187=$R$1,1,0))))</f>
        <v>0</v>
      </c>
      <c r="AT10" s="555"/>
      <c r="AU10" s="555">
        <f t="array" ref="AU10">SUM(IF(ISBLANK(AU$66:AU$187),0,IF(ISNUMBER(VALUE(RIGHT(AU$66:AU$187,1))),RIGHT(AU$66:AU$187,1),0)*IF(ISBLANK($R$1),1,IF($J$23:$J$187=$R$1,1,0))))</f>
        <v>0</v>
      </c>
      <c r="AV10" s="555"/>
      <c r="AW10" s="555"/>
      <c r="AX10" s="555"/>
      <c r="AY10" s="555">
        <f t="array" ref="AY10">SUM(IF(ISBLANK(AY$66:AY$187),0,IF(ISNUMBER(VALUE(RIGHT(AY$66:AY$187,1))),RIGHT(AY$66:AY$187,1),0)*IF(ISBLANK($R$1),1,IF($J$23:$J$187=$R$1,1,0))))</f>
        <v>0</v>
      </c>
      <c r="AZ10" s="555">
        <f t="array" ref="AZ10">SUM(IF(ISBLANK(AZ$66:AZ$187),0,IF(ISNUMBER(VALUE(RIGHT(AZ$66:AZ$187,1))),RIGHT(AZ$66:AZ$187,1),0)*IF(ISBLANK($R$1),1,IF($J$23:$J$187=$R$1,1,0))))</f>
        <v>0</v>
      </c>
      <c r="BA10" s="555">
        <f t="array" ref="BA10">SUM(IF(ISBLANK(BA$66:BA$187),0,IF(ISNUMBER(VALUE(RIGHT(BA$66:BA$187,1))),RIGHT(BA$66:BA$187,1),0)*IF(ISBLANK($R$1),1,IF($J$23:$J$187=$R$1,1,0))))</f>
        <v>0</v>
      </c>
      <c r="BB10" s="555">
        <f t="array" ref="BB10">SUM(IF(ISBLANK(BB$66:BB$187),0,IF(ISNUMBER(VALUE(RIGHT(BB$66:BB$187,1))),RIGHT(BB$66:BB$187,1),0)*IF(ISBLANK($R$1),1,IF($J$23:$J$187=$R$1,1,0))))</f>
        <v>0</v>
      </c>
      <c r="BC10" s="555">
        <f t="array" ref="BC10">SUM(IF(ISBLANK(BC$66:BC$187),0,IF(ISNUMBER(VALUE(RIGHT(BC$66:BC$187,1))),RIGHT(BC$66:BC$187,1),0)*IF(ISBLANK($R$1),1,IF($J$23:$J$187=$R$1,1,0))))</f>
        <v>0</v>
      </c>
      <c r="BD10" s="555">
        <f t="array" ref="BD10">SUM(IF(ISBLANK(BD$66:BD$187),0,IF(ISNUMBER(VALUE(RIGHT(BD$66:BD$187,1))),RIGHT(BD$66:BD$187,1),0)*IF(ISBLANK($R$1),1,IF($J$23:$J$187=$R$1,1,0))))</f>
        <v>0</v>
      </c>
      <c r="BE10" s="555"/>
      <c r="BF10" s="555"/>
      <c r="BG10" s="555">
        <f t="array" ref="BG10">SUM(IF(ISBLANK(BG$66:BG$187),0,IF(ISNUMBER(VALUE(RIGHT(BG$66:BG$187,1))),RIGHT(BG$66:BG$187,1),0)*IF(ISBLANK($R$1),1,IF($J$23:$J$187=$R$1,1,0))))</f>
        <v>0</v>
      </c>
      <c r="BH10" s="555">
        <f t="array" ref="BH10">SUM(IF(ISBLANK(BH$66:BH$187),0,IF(ISNUMBER(VALUE(RIGHT(BH$66:BH$187,1))),RIGHT(BH$66:BH$187,1),0)*IF(ISBLANK($R$1),1,IF($J$23:$J$187=$R$1,1,0))))</f>
        <v>0</v>
      </c>
      <c r="BI10" s="555">
        <f t="array" ref="BI10">SUM(IF(ISBLANK(BI$66:BI$187),0,IF(ISNUMBER(VALUE(RIGHT(BI$66:BI$187,1))),RIGHT(BI$66:BI$187,1),0)*IF(ISBLANK($R$1),1,IF($J$23:$J$187=$R$1,1,0))))</f>
        <v>0</v>
      </c>
      <c r="BJ10" s="555"/>
      <c r="BK10" s="555">
        <f t="array" ref="BK10">SUM(IF(ISBLANK(BK$66:BK$187),0,IF(ISNUMBER(VALUE(RIGHT(BK$66:BK$187,1))),RIGHT(BK$66:BK$187,1),0)*IF(ISBLANK($R$1),1,IF($J$23:$J$187=$R$1,1,0))))</f>
        <v>0</v>
      </c>
      <c r="BL10" s="555"/>
      <c r="BM10" s="555"/>
      <c r="BN10" s="555">
        <f t="array" ref="BN10">SUM(IF(ISBLANK(BN$66:BN$187),0,IF(ISNUMBER(VALUE(RIGHT(BN$66:BN$187,1))),RIGHT(BN$66:BN$187,1),0)*IF(ISBLANK($R$1),1,IF($J$23:$J$187=$R$1,1,0))))</f>
        <v>0</v>
      </c>
      <c r="BO10" s="555">
        <f t="array" ref="BO10">SUM(IF(ISBLANK(BO$66:BO$187),0,IF(ISNUMBER(VALUE(RIGHT(BO$66:BO$187,1))),RIGHT(BO$66:BO$187,1),0)*IF(ISBLANK($R$1),1,IF($J$23:$J$187=$R$1,1,0))))</f>
        <v>0</v>
      </c>
      <c r="BP10" s="555"/>
      <c r="BQ10" s="555"/>
      <c r="BR10" s="555">
        <f t="array" ref="BR10">SUM(IF(ISBLANK(BR$66:BR$187),0,IF(ISNUMBER(VALUE(RIGHT(BR$66:BR$187,1))),RIGHT(BR$66:BR$187,1),0)*IF(ISBLANK($R$1),1,IF($J$23:$J$187=$R$1,1,0))))</f>
        <v>0</v>
      </c>
      <c r="BT10" s="555"/>
      <c r="BV10" s="555">
        <f t="array" ref="BV10">SUM(IF(ISBLANK(BV$66:BV$187),0,IF(ISNUMBER(VALUE(RIGHT(BV$66:BV$187,1))),RIGHT(BV$66:BV$187,1),0)*IF(ISBLANK($R$1),1,IF($J$23:$J$187=$R$1,1,0))))</f>
        <v>0</v>
      </c>
      <c r="BW10" s="555"/>
      <c r="BX10" s="555">
        <f t="array" ref="BX10">SUM(IF(ISBLANK(BX$66:BX$187),0,IF(ISNUMBER(VALUE(RIGHT(BX$66:BX$187,1))),RIGHT(BX$66:BX$187,1),0)*IF(ISBLANK($R$1),1,IF($J$23:$J$187=$R$1,1,0))))</f>
        <v>0</v>
      </c>
      <c r="BY10" s="555"/>
      <c r="BZ10" s="555"/>
      <c r="CB10" s="555">
        <f t="array" ref="CB10">SUM(IF(ISBLANK(CB$66:CB$187),0,IF(ISNUMBER(VALUE(RIGHT(CB$66:CB$187,1))),RIGHT(CB$66:CB$187,1),0)*IF(ISBLANK($R$1),1,IF($J$23:$J$187=$R$1,1,0))))</f>
        <v>0</v>
      </c>
      <c r="CC10" s="555"/>
    </row>
    <row r="11" spans="1:81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3"/>
      <c r="AL11" s="563">
        <f>AL10/AL2</f>
        <v>0.68292682926829273</v>
      </c>
      <c r="AM11" s="555" t="e">
        <f>AM10/AM2</f>
        <v>#DIV/0!</v>
      </c>
      <c r="AN11" s="555" t="e">
        <f>AN10/AN2</f>
        <v>#DIV/0!</v>
      </c>
      <c r="AO11" s="555"/>
      <c r="AP11" s="555"/>
      <c r="AQ11" s="555"/>
      <c r="AR11" s="555"/>
      <c r="AS11" s="555" t="e">
        <f>AS10/AS2</f>
        <v>#DIV/0!</v>
      </c>
      <c r="AT11" s="555"/>
      <c r="AU11" s="555" t="e">
        <f>AU10/AU2</f>
        <v>#DIV/0!</v>
      </c>
      <c r="AV11" s="555"/>
      <c r="AW11" s="555"/>
      <c r="AX11" s="555"/>
      <c r="AY11" s="555" t="e">
        <f t="shared" ref="AY11:BD11" si="4">AY10/AY2</f>
        <v>#DIV/0!</v>
      </c>
      <c r="AZ11" s="555" t="e">
        <f t="shared" si="4"/>
        <v>#DIV/0!</v>
      </c>
      <c r="BA11" s="555" t="e">
        <f t="shared" si="4"/>
        <v>#DIV/0!</v>
      </c>
      <c r="BB11" s="555" t="e">
        <f t="shared" si="4"/>
        <v>#DIV/0!</v>
      </c>
      <c r="BC11" s="555" t="e">
        <f t="shared" si="4"/>
        <v>#DIV/0!</v>
      </c>
      <c r="BD11" s="555" t="e">
        <f t="shared" si="4"/>
        <v>#DIV/0!</v>
      </c>
      <c r="BE11" s="555"/>
      <c r="BF11" s="555"/>
      <c r="BG11" s="555" t="e">
        <f>BG10/BG2</f>
        <v>#DIV/0!</v>
      </c>
      <c r="BH11" s="555" t="e">
        <f>BH10/BH2</f>
        <v>#DIV/0!</v>
      </c>
      <c r="BI11" s="555" t="e">
        <f>BI10/BI2</f>
        <v>#DIV/0!</v>
      </c>
      <c r="BJ11" s="555"/>
      <c r="BK11" s="555" t="e">
        <f>BK10/BK2</f>
        <v>#DIV/0!</v>
      </c>
      <c r="BL11" s="555"/>
      <c r="BM11" s="555"/>
      <c r="BN11" s="555" t="e">
        <f>BN10/BN2</f>
        <v>#DIV/0!</v>
      </c>
      <c r="BO11" s="555" t="e">
        <f>BO10/BO2</f>
        <v>#DIV/0!</v>
      </c>
      <c r="BP11" s="555"/>
      <c r="BQ11" s="555"/>
      <c r="BR11" s="555" t="e">
        <f>BR10/BR2</f>
        <v>#DIV/0!</v>
      </c>
      <c r="BT11" s="555"/>
      <c r="BV11" s="555" t="e">
        <f>BV10/BV2</f>
        <v>#DIV/0!</v>
      </c>
      <c r="BW11" s="555"/>
      <c r="BX11" s="555" t="e">
        <f>BX10/BX2</f>
        <v>#DIV/0!</v>
      </c>
      <c r="BY11" s="555"/>
      <c r="BZ11" s="555"/>
      <c r="CB11" s="555" t="e">
        <f>CB10/CB2</f>
        <v>#DIV/0!</v>
      </c>
      <c r="CC11" s="555"/>
    </row>
    <row r="12" spans="1:81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3"/>
      <c r="AL12" s="563">
        <f t="array" ref="AL12">SUM(IF(ISBLANK($R$1),$L$23:$L$158,IF($J$23:$J$187=$R$1,$L$23:$L$158,0)))</f>
        <v>46</v>
      </c>
      <c r="AM12" s="555" t="e">
        <f t="array" ref="AM12">SUM(IF(ISBLANK(AM$66:AM$187),0,$L23:$L158)*IF(ISBLANK($R$1),1,IF($J$23:$J$187=$R$1,1,0)))</f>
        <v>#N/A</v>
      </c>
      <c r="AN12" s="555" t="e">
        <f t="array" ref="AN12">SUM(IF(ISBLANK(AN$66:AN$187),0,$L23:$L158)*IF(ISBLANK($R$1),1,IF($J$23:$J$187=$R$1,1,0)))</f>
        <v>#N/A</v>
      </c>
      <c r="AO12" s="555"/>
      <c r="AP12" s="555"/>
      <c r="AQ12" s="555"/>
      <c r="AR12" s="555"/>
      <c r="AS12" s="555" t="e">
        <f t="array" ref="AS12">SUM(IF(ISBLANK(AS$66:AS$187),0,$L23:$L158)*IF(ISBLANK($R$1),1,IF($J$23:$J$187=$R$1,1,0)))</f>
        <v>#N/A</v>
      </c>
      <c r="AT12" s="555"/>
      <c r="AU12" s="555" t="e">
        <f t="array" ref="AU12">SUM(IF(ISBLANK(AU$66:AU$187),0,$L23:$L158)*IF(ISBLANK($R$1),1,IF($J$23:$J$187=$R$1,1,0)))</f>
        <v>#N/A</v>
      </c>
      <c r="AV12" s="555"/>
      <c r="AW12" s="555"/>
      <c r="AX12" s="555"/>
      <c r="AY12" s="555" t="e">
        <f t="array" ref="AY12">SUM(IF(ISBLANK(AY$66:AY$187),0,$L23:$L158)*IF(ISBLANK($R$1),1,IF($J$23:$J$187=$R$1,1,0)))</f>
        <v>#N/A</v>
      </c>
      <c r="AZ12" s="555" t="e">
        <f t="array" ref="AZ12">SUM(IF(ISBLANK(AZ$66:AZ$187),0,$L23:$L158)*IF(ISBLANK($R$1),1,IF($J$23:$J$187=$R$1,1,0)))</f>
        <v>#N/A</v>
      </c>
      <c r="BA12" s="555" t="e">
        <f t="array" ref="BA12">SUM(IF(ISBLANK(BA$66:BA$187),0,$L23:$L158)*IF(ISBLANK($R$1),1,IF($J$23:$J$187=$R$1,1,0)))</f>
        <v>#N/A</v>
      </c>
      <c r="BB12" s="555" t="e">
        <f t="array" ref="BB12">SUM(IF(ISBLANK(BB$66:BB$187),0,$L23:$L158)*IF(ISBLANK($R$1),1,IF($J$23:$J$187=$R$1,1,0)))</f>
        <v>#N/A</v>
      </c>
      <c r="BC12" s="555" t="e">
        <f t="array" ref="BC12">SUM(IF(ISBLANK(BC$66:BC$187),0,$L23:$L158)*IF(ISBLANK($R$1),1,IF($J$23:$J$187=$R$1,1,0)))</f>
        <v>#N/A</v>
      </c>
      <c r="BD12" s="555" t="e">
        <f t="array" ref="BD12">SUM(IF(ISBLANK(BD$66:BD$187),0,$L23:$L158)*IF(ISBLANK($R$1),1,IF($J$23:$J$187=$R$1,1,0)))</f>
        <v>#N/A</v>
      </c>
      <c r="BE12" s="555"/>
      <c r="BF12" s="555"/>
      <c r="BG12" s="555" t="e">
        <f t="array" ref="BG12">SUM(IF(ISBLANK(BG$66:BG$187),0,$L23:$L158)*IF(ISBLANK($R$1),1,IF($J$23:$J$187=$R$1,1,0)))</f>
        <v>#N/A</v>
      </c>
      <c r="BH12" s="555" t="e">
        <f t="array" ref="BH12">SUM(IF(ISBLANK(BH$66:BH$187),0,$L23:$L158)*IF(ISBLANK($R$1),1,IF($J$23:$J$187=$R$1,1,0)))</f>
        <v>#N/A</v>
      </c>
      <c r="BI12" s="555" t="e">
        <f t="array" ref="BI12">SUM(IF(ISBLANK(BI$66:BI$187),0,$L23:$L158)*IF(ISBLANK($R$1),1,IF($J$23:$J$187=$R$1,1,0)))</f>
        <v>#N/A</v>
      </c>
      <c r="BJ12" s="555"/>
      <c r="BK12" s="555" t="e">
        <f t="array" ref="BK12">SUM(IF(ISBLANK(BK$66:BK$187),0,$L23:$L158)*IF(ISBLANK($R$1),1,IF($J$23:$J$187=$R$1,1,0)))</f>
        <v>#N/A</v>
      </c>
      <c r="BL12" s="555"/>
      <c r="BM12" s="555"/>
      <c r="BN12" s="555" t="e">
        <f t="array" ref="BN12">SUM(IF(ISBLANK(BN$66:BN$187),0,$L23:$L158)*IF(ISBLANK($R$1),1,IF($J$23:$J$187=$R$1,1,0)))</f>
        <v>#N/A</v>
      </c>
      <c r="BO12" s="555" t="e">
        <f t="array" ref="BO12">SUM(IF(ISBLANK(BO$66:BO$187),0,$L23:$L158)*IF(ISBLANK($R$1),1,IF($J$23:$J$187=$R$1,1,0)))</f>
        <v>#N/A</v>
      </c>
      <c r="BP12" s="555"/>
      <c r="BQ12" s="555"/>
      <c r="BR12" s="555" t="e">
        <f t="array" ref="BR12">SUM(IF(ISBLANK(BR$66:BR$187),0,$L23:$L158)*IF(ISBLANK($R$1),1,IF($J$23:$J$187=$R$1,1,0)))</f>
        <v>#N/A</v>
      </c>
      <c r="BT12" s="555"/>
      <c r="BV12" s="555" t="e">
        <f t="array" ref="BV12">SUM(IF(ISBLANK(BV$66:BV$187),0,$L23:$L158)*IF(ISBLANK($R$1),1,IF($J$23:$J$187=$R$1,1,0)))</f>
        <v>#N/A</v>
      </c>
      <c r="BW12" s="555"/>
      <c r="BX12" s="555" t="e">
        <f t="array" ref="BX12">SUM(IF(ISBLANK(BX$66:BX$187),0,$L23:$L158)*IF(ISBLANK($R$1),1,IF($J$23:$J$187=$R$1,1,0)))</f>
        <v>#N/A</v>
      </c>
      <c r="BY12" s="555"/>
      <c r="BZ12" s="555"/>
      <c r="CB12" s="555" t="e">
        <f t="array" ref="CB12">SUM(IF(ISBLANK(CB$66:CB$187),0,$L23:$L158)*IF(ISBLANK($R$1),1,IF($J$23:$J$187=$R$1,1,0)))</f>
        <v>#N/A</v>
      </c>
      <c r="CC12" s="555"/>
    </row>
    <row r="13" spans="1:81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3"/>
      <c r="AL13" s="563">
        <f>AL12/AL2</f>
        <v>1.1219512195121952</v>
      </c>
      <c r="AM13" s="555" t="e">
        <f>AM12/AM2</f>
        <v>#N/A</v>
      </c>
      <c r="AN13" s="555" t="e">
        <f>AN12/AN2</f>
        <v>#N/A</v>
      </c>
      <c r="AO13" s="555"/>
      <c r="AP13" s="555"/>
      <c r="AQ13" s="555"/>
      <c r="AR13" s="555"/>
      <c r="AS13" s="555" t="e">
        <f>AS12/AS2</f>
        <v>#N/A</v>
      </c>
      <c r="AT13" s="555"/>
      <c r="AU13" s="555" t="e">
        <f>AU12/AU2</f>
        <v>#N/A</v>
      </c>
      <c r="AV13" s="555"/>
      <c r="AW13" s="555"/>
      <c r="AX13" s="555"/>
      <c r="AY13" s="555" t="e">
        <f t="shared" ref="AY13:BD13" si="5">AY12/AY2</f>
        <v>#N/A</v>
      </c>
      <c r="AZ13" s="555" t="e">
        <f t="shared" si="5"/>
        <v>#N/A</v>
      </c>
      <c r="BA13" s="555" t="e">
        <f t="shared" si="5"/>
        <v>#N/A</v>
      </c>
      <c r="BB13" s="555" t="e">
        <f t="shared" si="5"/>
        <v>#N/A</v>
      </c>
      <c r="BC13" s="555" t="e">
        <f t="shared" si="5"/>
        <v>#N/A</v>
      </c>
      <c r="BD13" s="555" t="e">
        <f t="shared" si="5"/>
        <v>#N/A</v>
      </c>
      <c r="BE13" s="555"/>
      <c r="BF13" s="555"/>
      <c r="BG13" s="555" t="e">
        <f>BG12/BG2</f>
        <v>#N/A</v>
      </c>
      <c r="BH13" s="555" t="e">
        <f>BH12/BH2</f>
        <v>#N/A</v>
      </c>
      <c r="BI13" s="555" t="e">
        <f>BI12/BI2</f>
        <v>#N/A</v>
      </c>
      <c r="BJ13" s="555"/>
      <c r="BK13" s="555" t="e">
        <f>BK12/BK2</f>
        <v>#N/A</v>
      </c>
      <c r="BL13" s="555"/>
      <c r="BM13" s="555"/>
      <c r="BN13" s="555" t="e">
        <f>BN12/BN2</f>
        <v>#N/A</v>
      </c>
      <c r="BO13" s="555" t="e">
        <f>BO12/BO2</f>
        <v>#N/A</v>
      </c>
      <c r="BP13" s="555"/>
      <c r="BQ13" s="555"/>
      <c r="BR13" s="555" t="e">
        <f>BR12/BR2</f>
        <v>#N/A</v>
      </c>
      <c r="BT13" s="555"/>
      <c r="BV13" s="555" t="e">
        <f>BV12/BV2</f>
        <v>#N/A</v>
      </c>
      <c r="BW13" s="555"/>
      <c r="BX13" s="555" t="e">
        <f>BX12/BX2</f>
        <v>#N/A</v>
      </c>
      <c r="BY13" s="555"/>
      <c r="BZ13" s="555"/>
      <c r="CB13" s="555" t="e">
        <f>CB12/CB2</f>
        <v>#N/A</v>
      </c>
      <c r="CC13" s="555"/>
    </row>
    <row r="14" spans="1:81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68" t="s">
        <v>1191</v>
      </c>
      <c r="AM14" s="606">
        <f>AM15+AM16</f>
        <v>24</v>
      </c>
      <c r="AN14" s="606">
        <f t="shared" ref="AN14:BU14" si="6">AN15+AN16</f>
        <v>36</v>
      </c>
      <c r="AO14" s="606">
        <f t="shared" si="6"/>
        <v>32</v>
      </c>
      <c r="AP14" s="606">
        <f>AP15+AP16</f>
        <v>31</v>
      </c>
      <c r="AQ14" s="606">
        <f t="shared" si="6"/>
        <v>25</v>
      </c>
      <c r="AR14" s="606">
        <f>AR15+AR16</f>
        <v>12</v>
      </c>
      <c r="AS14" s="606">
        <f>AS15+AS16</f>
        <v>19</v>
      </c>
      <c r="AT14" s="606">
        <f t="shared" si="6"/>
        <v>32</v>
      </c>
      <c r="AU14" s="606">
        <f t="shared" si="6"/>
        <v>32</v>
      </c>
      <c r="AV14" s="606">
        <f>AV15+AV16</f>
        <v>31</v>
      </c>
      <c r="AW14" s="606">
        <f>AW15+AW16</f>
        <v>12</v>
      </c>
      <c r="AX14" s="606">
        <f t="shared" si="6"/>
        <v>0</v>
      </c>
      <c r="AY14" s="606">
        <f>AY15+AY16</f>
        <v>13</v>
      </c>
      <c r="AZ14" s="606">
        <f t="shared" si="6"/>
        <v>4</v>
      </c>
      <c r="BA14" s="606">
        <f t="shared" si="6"/>
        <v>18</v>
      </c>
      <c r="BB14" s="606">
        <f>BB15+BB16</f>
        <v>15</v>
      </c>
      <c r="BC14" s="606">
        <f>BC15+BC16</f>
        <v>29</v>
      </c>
      <c r="BD14" s="606">
        <f t="shared" si="6"/>
        <v>4</v>
      </c>
      <c r="BE14" s="606">
        <f>BE15+BE16</f>
        <v>8</v>
      </c>
      <c r="BF14" s="606">
        <f>BF15+BF16</f>
        <v>26</v>
      </c>
      <c r="BG14" s="606">
        <f t="shared" si="6"/>
        <v>8</v>
      </c>
      <c r="BH14" s="606">
        <f t="shared" si="6"/>
        <v>8</v>
      </c>
      <c r="BI14" s="606">
        <f t="shared" si="6"/>
        <v>2</v>
      </c>
      <c r="BJ14" s="606">
        <f t="shared" si="6"/>
        <v>14</v>
      </c>
      <c r="BK14" s="606">
        <f>BK15+BK16</f>
        <v>27</v>
      </c>
      <c r="BL14" s="606">
        <f>BL15+BL16</f>
        <v>23</v>
      </c>
      <c r="BM14" s="606">
        <f t="shared" si="6"/>
        <v>3</v>
      </c>
      <c r="BN14" s="606">
        <f t="shared" si="6"/>
        <v>11</v>
      </c>
      <c r="BO14" s="606">
        <f t="shared" si="6"/>
        <v>10</v>
      </c>
      <c r="BP14" s="606">
        <f t="shared" si="6"/>
        <v>22</v>
      </c>
      <c r="BQ14" s="606">
        <f t="shared" si="6"/>
        <v>2</v>
      </c>
      <c r="BR14" s="606">
        <f t="shared" si="6"/>
        <v>3</v>
      </c>
      <c r="BS14" s="606">
        <f t="shared" si="6"/>
        <v>0</v>
      </c>
      <c r="BT14" s="606">
        <f t="shared" si="6"/>
        <v>0</v>
      </c>
      <c r="BU14" s="606">
        <f t="shared" si="6"/>
        <v>5</v>
      </c>
      <c r="BW14" s="606">
        <f>BW15+BW16</f>
        <v>21</v>
      </c>
      <c r="BX14" s="606">
        <f>BX15+BX16</f>
        <v>6</v>
      </c>
      <c r="BY14" s="606">
        <f>BY15+BY16</f>
        <v>1</v>
      </c>
      <c r="BZ14" s="606">
        <f>BZ15+BZ16</f>
        <v>0</v>
      </c>
    </row>
    <row r="15" spans="1:81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68" t="s">
        <v>1192</v>
      </c>
      <c r="AM15" s="607">
        <f t="array" ref="AM15">SUM(IF(LEFT(AM22:AM160,1)="X",1,0))</f>
        <v>24</v>
      </c>
      <c r="AN15" s="607">
        <f t="array" ref="AN15">SUM(IF(LEFT(AN22:AN160,1)="X",1,0))</f>
        <v>32</v>
      </c>
      <c r="AO15" s="607">
        <f t="array" ref="AO15">SUM(IF(LEFT(AO22:AO160,1)="X",1,0))</f>
        <v>31</v>
      </c>
      <c r="AP15" s="607">
        <f t="array" ref="AP15">SUM(IF(LEFT(AP22:AP160,1)="X",1,0))</f>
        <v>30</v>
      </c>
      <c r="AQ15" s="607">
        <f t="array" ref="AQ15">SUM(IF(LEFT(AQ22:AQ160,1)="X",1,0))</f>
        <v>23</v>
      </c>
      <c r="AR15" s="607">
        <f t="array" ref="AR15">SUM(IF(LEFT(AR22:AR160,1)="X",1,0))</f>
        <v>11</v>
      </c>
      <c r="AS15" s="607">
        <f t="array" ref="AS15">SUM(IF(LEFT(AS22:AS160,1)="X",1,0))</f>
        <v>18</v>
      </c>
      <c r="AT15" s="607">
        <f t="array" ref="AT15">SUM(IF(LEFT(AT22:AT160,1)="X",1,0))</f>
        <v>30</v>
      </c>
      <c r="AU15" s="607">
        <f t="array" ref="AU15">SUM(IF(LEFT(AU22:AU160,1)="X",1,0))</f>
        <v>28</v>
      </c>
      <c r="AV15" s="607">
        <f t="array" ref="AV15">SUM(IF(LEFT(AV22:AV160,1)="X",1,0))</f>
        <v>20</v>
      </c>
      <c r="AW15" s="607">
        <f t="array" ref="AW15">SUM(IF(LEFT(AW22:AW160,1)="X",1,0))</f>
        <v>10</v>
      </c>
      <c r="AX15" s="607">
        <f t="array" ref="AX15">SUM(IF(LEFT(AX22:AX160,1)="X",1,0))</f>
        <v>0</v>
      </c>
      <c r="AY15" s="607">
        <f t="array" ref="AY15">SUM(IF(LEFT(AY22:AY160,1)="X",1,0))</f>
        <v>13</v>
      </c>
      <c r="AZ15" s="607">
        <f t="array" ref="AZ15">SUM(IF(LEFT(AZ22:AZ160,1)="X",1,0))</f>
        <v>4</v>
      </c>
      <c r="BA15" s="607">
        <f t="array" ref="BA15">SUM(IF(LEFT(BA22:BA160,1)="X",1,0))</f>
        <v>14</v>
      </c>
      <c r="BB15" s="607">
        <f t="array" ref="BB15">SUM(IF(LEFT(BB22:BB160,1)="X",1,0))</f>
        <v>10</v>
      </c>
      <c r="BC15" s="607">
        <f t="array" ref="BC15">SUM(IF(LEFT(BC22:BC160,1)="X",1,0))</f>
        <v>23</v>
      </c>
      <c r="BD15" s="607">
        <f t="array" ref="BD15">SUM(IF(LEFT(BD22:BD160,1)="X",1,0))</f>
        <v>4</v>
      </c>
      <c r="BE15" s="607">
        <f t="array" ref="BE15">SUM(IF(LEFT(BE22:BE160,1)="X",1,0))</f>
        <v>6</v>
      </c>
      <c r="BF15" s="607">
        <f t="array" ref="BF15">SUM(IF(LEFT(BF22:BF160,1)="X",1,0))</f>
        <v>10</v>
      </c>
      <c r="BG15" s="607">
        <f t="array" ref="BG15">SUM(IF(LEFT(BG22:BG160,1)="X",1,0))</f>
        <v>4</v>
      </c>
      <c r="BH15" s="607">
        <f t="array" ref="BH15">SUM(IF(LEFT(BH22:BH160,1)="X",1,0))</f>
        <v>5</v>
      </c>
      <c r="BI15" s="607">
        <f t="array" ref="BI15">SUM(IF(LEFT(BI22:BI160,1)="X",1,0))</f>
        <v>2</v>
      </c>
      <c r="BJ15" s="607">
        <f t="array" ref="BJ15">SUM(IF(LEFT(BJ22:BJ160,1)="X",1,0))</f>
        <v>10</v>
      </c>
      <c r="BK15" s="607">
        <f t="array" ref="BK15">SUM(IF(LEFT(BK22:BK160,1)="X",1,0))</f>
        <v>16</v>
      </c>
      <c r="BL15" s="607">
        <f t="array" ref="BL15">SUM(IF(LEFT(BL22:BL160,1)="X",1,0))</f>
        <v>21</v>
      </c>
      <c r="BM15" s="607">
        <f t="array" ref="BM15">SUM(IF(LEFT(BM22:BM160,1)="X",1,0))</f>
        <v>0</v>
      </c>
      <c r="BN15" s="607">
        <f t="array" ref="BN15">SUM(IF(LEFT(BN22:BN160,1)="X",1,0))</f>
        <v>5</v>
      </c>
      <c r="BO15" s="607">
        <f t="array" ref="BO15">SUM(IF(LEFT(BO22:BO160,1)="X",1,0))</f>
        <v>6</v>
      </c>
      <c r="BP15" s="607">
        <f t="array" ref="BP15">SUM(IF(LEFT(BP22:BP160,1)="X",1,0))</f>
        <v>9</v>
      </c>
      <c r="BQ15" s="607">
        <f t="array" ref="BQ15">SUM(IF(LEFT(BQ22:BQ160,1)="X",1,0))</f>
        <v>1</v>
      </c>
      <c r="BR15" s="607">
        <f t="array" ref="BR15">SUM(IF(LEFT(BR22:BR160,1)="X",1,0))</f>
        <v>2</v>
      </c>
      <c r="BS15" s="607">
        <f t="array" ref="BS15">SUM(IF(LEFT(BS22:BS160,1)="X",1,0))</f>
        <v>0</v>
      </c>
      <c r="BT15" s="607">
        <f t="array" ref="BT15">SUM(IF(LEFT(BT22:BT160,1)="X",1,0))</f>
        <v>0</v>
      </c>
      <c r="BU15" s="607">
        <f t="array" ref="BU15">SUM(IF(LEFT(BU22:BU160,1)="X",1,0))</f>
        <v>4</v>
      </c>
      <c r="BW15" s="607">
        <f t="array" ref="BW15">SUM(IF(LEFT(BW22:BW160,1)="X",1,0))</f>
        <v>19</v>
      </c>
      <c r="BX15" s="607">
        <f t="array" ref="BX15">SUM(IF(LEFT(BX22:BX160,1)="X",1,0))</f>
        <v>6</v>
      </c>
      <c r="BY15" s="607">
        <f t="array" ref="BY15">SUM(IF(LEFT(BY22:BY160,1)="X",1,0))</f>
        <v>0</v>
      </c>
      <c r="BZ15" s="607">
        <f t="array" ref="BZ15">SUM(IF(LEFT(BZ22:BZ160,1)="X",1,0))</f>
        <v>0</v>
      </c>
    </row>
    <row r="16" spans="1:81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AVERAGEIFS($K$23:$K$95,$I$23:$I$95,$H16,$J$23:$J$95,Table!$C$1)</f>
        <v>0.88235294117647056</v>
      </c>
      <c r="K16" s="616">
        <f>AVERAGEIFS($L$23:$L$95,$I$23:$I$95,$H16,$J$23:$J$95,Table!$C$1)</f>
        <v>0.94117647058823528</v>
      </c>
      <c r="L16" s="614">
        <f>J16-K16</f>
        <v>-5.8823529411764719E-2</v>
      </c>
      <c r="M16" s="613">
        <f>COUNTIFS($M$23:$M$95,"=W",$I$23:$I$95,"=H",$J$23:$J$95,Table!$C$1)</f>
        <v>5</v>
      </c>
      <c r="N16" s="613">
        <f>COUNTIFS($M$23:$M$95,"=D",$I$23:$I$95,"=H",$J$23:$J$95,Table!$C$1)</f>
        <v>6</v>
      </c>
      <c r="O16" s="613">
        <f>COUNTIFS($M$23:$M$95,"=L",$I$23:$I$95,"=H",$J$23:$J$95,Table!$C$1)</f>
        <v>6</v>
      </c>
      <c r="P16" s="614">
        <f>SUM(J16:K16)</f>
        <v>1.8235294117647058</v>
      </c>
      <c r="Q16" s="612" t="s">
        <v>199</v>
      </c>
      <c r="R16" s="614">
        <f>AVERAGEIFS($S$23:$S$207,$I$23:$I$207,"H",$J$23:$J$207,Table!$C$1)</f>
        <v>-0.38970588235294112</v>
      </c>
      <c r="S16" s="614">
        <f>AVERAGEIFS($S$23:$S$207,$I$23:$I$207,"A",$J$23:$J$207,Table!$C$1)</f>
        <v>-0.76500000000000012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68" t="s">
        <v>1193</v>
      </c>
      <c r="AM16" s="607">
        <f t="array" ref="AM16">SUM(IF(LEFT(AM22:AM161,1)="s",1,0))</f>
        <v>0</v>
      </c>
      <c r="AN16" s="607">
        <f t="array" ref="AN16">SUM(IF(LEFT(AN22:AN161,1)="s",1,0))</f>
        <v>4</v>
      </c>
      <c r="AO16" s="607">
        <f t="array" ref="AO16">SUM(IF(LEFT(AO22:AO161,1)="s",1,0))</f>
        <v>1</v>
      </c>
      <c r="AP16" s="607">
        <f t="array" ref="AP16">SUM(IF(LEFT(AP22:AP161,1)="s",1,0))</f>
        <v>1</v>
      </c>
      <c r="AQ16" s="607">
        <f t="array" ref="AQ16">SUM(IF(LEFT(AQ22:AQ161,1)="s",1,0))</f>
        <v>2</v>
      </c>
      <c r="AR16" s="607">
        <f t="array" ref="AR16">SUM(IF(LEFT(AR22:AR161,1)="s",1,0))</f>
        <v>1</v>
      </c>
      <c r="AS16" s="607">
        <f t="array" ref="AS16">SUM(IF(LEFT(AS22:AS161,1)="s",1,0))</f>
        <v>1</v>
      </c>
      <c r="AT16" s="607">
        <f t="array" ref="AT16">SUM(IF(LEFT(AT22:AT161,1)="s",1,0))</f>
        <v>2</v>
      </c>
      <c r="AU16" s="607">
        <f t="array" ref="AU16">SUM(IF(LEFT(AU22:AU161,1)="s",1,0))</f>
        <v>4</v>
      </c>
      <c r="AV16" s="607">
        <f t="array" ref="AV16">SUM(IF(LEFT(AV22:AV161,1)="s",1,0))</f>
        <v>11</v>
      </c>
      <c r="AW16" s="607">
        <f t="array" ref="AW16">SUM(IF(LEFT(AW22:AW161,1)="s",1,0))</f>
        <v>2</v>
      </c>
      <c r="AX16" s="607">
        <f t="array" ref="AX16">SUM(IF(LEFT(AX22:AX161,1)="s",1,0))</f>
        <v>0</v>
      </c>
      <c r="AY16" s="607">
        <f t="array" ref="AY16">SUM(IF(LEFT(AY22:AY161,1)="s",1,0))</f>
        <v>0</v>
      </c>
      <c r="AZ16" s="607">
        <f t="array" ref="AZ16">SUM(IF(LEFT(AZ22:AZ161,1)="s",1,0))</f>
        <v>0</v>
      </c>
      <c r="BA16" s="607">
        <f t="array" ref="BA16">SUM(IF(LEFT(BA22:BA161,1)="s",1,0))</f>
        <v>4</v>
      </c>
      <c r="BB16" s="607">
        <f t="array" ref="BB16">SUM(IF(LEFT(BB22:BB161,1)="s",1,0))</f>
        <v>5</v>
      </c>
      <c r="BC16" s="607">
        <f t="array" ref="BC16">SUM(IF(LEFT(BC22:BC161,1)="s",1,0))</f>
        <v>6</v>
      </c>
      <c r="BD16" s="607">
        <f t="array" ref="BD16">SUM(IF(LEFT(BD22:BD161,1)="s",1,0))</f>
        <v>0</v>
      </c>
      <c r="BE16" s="607">
        <f t="array" ref="BE16">SUM(IF(LEFT(BE22:BE161,1)="s",1,0))</f>
        <v>2</v>
      </c>
      <c r="BF16" s="607">
        <f t="array" ref="BF16">SUM(IF(LEFT(BF22:BF161,1)="s",1,0))</f>
        <v>16</v>
      </c>
      <c r="BG16" s="607">
        <f t="array" ref="BG16">SUM(IF(LEFT(BG22:BG161,1)="s",1,0))</f>
        <v>4</v>
      </c>
      <c r="BH16" s="607">
        <f t="array" ref="BH16">SUM(IF(LEFT(BH22:BH161,1)="s",1,0))</f>
        <v>3</v>
      </c>
      <c r="BI16" s="607">
        <f t="array" ref="BI16">SUM(IF(LEFT(BI22:BI161,1)="s",1,0))</f>
        <v>0</v>
      </c>
      <c r="BJ16" s="607">
        <f t="array" ref="BJ16">SUM(IF(LEFT(BJ22:BJ161,1)="s",1,0))</f>
        <v>4</v>
      </c>
      <c r="BK16" s="607">
        <f t="array" ref="BK16">SUM(IF(LEFT(BK22:BK161,1)="s",1,0))</f>
        <v>11</v>
      </c>
      <c r="BL16" s="607">
        <f t="array" ref="BL16">SUM(IF(LEFT(BL22:BL161,1)="s",1,0))</f>
        <v>2</v>
      </c>
      <c r="BM16" s="607">
        <f t="array" ref="BM16">SUM(IF(LEFT(BM22:BM161,1)="s",1,0))</f>
        <v>3</v>
      </c>
      <c r="BN16" s="607">
        <f t="array" ref="BN16">SUM(IF(LEFT(BN22:BN161,1)="s",1,0))</f>
        <v>6</v>
      </c>
      <c r="BO16" s="607">
        <f t="array" ref="BO16">SUM(IF(LEFT(BO22:BO161,1)="s",1,0))</f>
        <v>4</v>
      </c>
      <c r="BP16" s="607">
        <f t="array" ref="BP16">SUM(IF(LEFT(BP22:BP161,1)="s",1,0))</f>
        <v>13</v>
      </c>
      <c r="BQ16" s="607">
        <f t="array" ref="BQ16">SUM(IF(LEFT(BQ22:BQ161,1)="s",1,0))</f>
        <v>1</v>
      </c>
      <c r="BR16" s="607">
        <f t="array" ref="BR16">SUM(IF(LEFT(BR22:BR161,1)="s",1,0))</f>
        <v>1</v>
      </c>
      <c r="BS16" s="607">
        <f t="array" ref="BS16">SUM(IF(LEFT(BS22:BS161,1)="s",1,0))</f>
        <v>0</v>
      </c>
      <c r="BT16" s="607">
        <f t="array" ref="BT16">SUM(IF(LEFT(BT22:BT161,1)="s",1,0))</f>
        <v>0</v>
      </c>
      <c r="BU16" s="607">
        <f t="array" ref="BU16">SUM(IF(LEFT(BU22:BU161,1)="s",1,0))</f>
        <v>1</v>
      </c>
      <c r="BW16" s="607">
        <f t="array" ref="BW16">SUM(IF(LEFT(BW22:BW161,1)="s",1,0))</f>
        <v>2</v>
      </c>
      <c r="BX16" s="607">
        <f t="array" ref="BX16">SUM(IF(LEFT(BX22:BX161,1)="s",1,0))</f>
        <v>0</v>
      </c>
      <c r="BY16" s="607">
        <f t="array" ref="BY16">SUM(IF(LEFT(BY22:BY161,1)="s",1,0))</f>
        <v>1</v>
      </c>
      <c r="BZ16" s="607">
        <f t="array" ref="BZ16">SUM(IF(LEFT(BZ22:BZ161,1)="s",1,0))</f>
        <v>0</v>
      </c>
    </row>
    <row r="17" spans="1:88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AVERAGEIFS($K$23:$K$95,$I$23:$I$95,$H17,$J$23:$J$95,Table!$C$1)</f>
        <v>0.47058823529411764</v>
      </c>
      <c r="K17" s="616">
        <f>AVERAGEIFS($L$23:$L$95,$I$23:$I$95,$H17,$J$23:$J$95,Table!$C$1)</f>
        <v>1.3529411764705883</v>
      </c>
      <c r="L17" s="614">
        <f>J17-K17</f>
        <v>-0.88235294117647067</v>
      </c>
      <c r="M17" s="613">
        <f>COUNTIFS($M$23:$M$95,"=W",$I$23:$I$95,"=A",$J$23:$J$95,Table!$C$1)</f>
        <v>2</v>
      </c>
      <c r="N17" s="613">
        <f>COUNTIFS($M$23:$M$95,"=D",$I$23:$I$95,"=A",$J$23:$J$95,Table!$C$1)</f>
        <v>5</v>
      </c>
      <c r="O17" s="613">
        <f>COUNTIFS($M$23:$M$95,"=L",$I$23:$I$95,"=A",$J$23:$J$95,Table!$C$1)</f>
        <v>10</v>
      </c>
      <c r="P17" s="614">
        <f>SUM(J17:K17)</f>
        <v>1.8235294117647061</v>
      </c>
      <c r="Q17" s="617" t="s">
        <v>198</v>
      </c>
      <c r="R17" s="614">
        <f>AVERAGEIFS($U$23:$U$205,$I$23:$I$205,"H",$J$23:$J$205,Table!$C$1)</f>
        <v>2.2747058823529414</v>
      </c>
      <c r="S17" s="614">
        <f>AVERAGEIFS($U$23:$U$205,$I$23:$I$205,"A",$J$23:$J$205,Table!$C$1)</f>
        <v>2.4211764705882355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68" t="s">
        <v>1194</v>
      </c>
      <c r="AM17" s="607">
        <f t="array" ref="AM17">SUM(IF(ISNUMBER(VALUE(RIGHT(AM22:AM169,1))),VALUE(RIGHT(AM22:AM169,1)),0))</f>
        <v>0</v>
      </c>
      <c r="AN17" s="607">
        <f t="array" ref="AN17">SUM(IF(ISNUMBER(VALUE(RIGHT(AN22:AN169,1))),VALUE(RIGHT(AN22:AN169,1)),0))</f>
        <v>0</v>
      </c>
      <c r="AO17" s="607">
        <f t="array" ref="AO17">SUM(IF(ISNUMBER(VALUE(RIGHT(AO22:AO169,1))),VALUE(RIGHT(AO22:AO169,1)),0))</f>
        <v>1</v>
      </c>
      <c r="AP17" s="607">
        <f t="array" ref="AP17">SUM(IF(ISNUMBER(VALUE(RIGHT(AP22:AP169,1))),VALUE(RIGHT(AP22:AP169,1)),0))</f>
        <v>0</v>
      </c>
      <c r="AQ17" s="607">
        <f t="array" ref="AQ17">SUM(IF(ISNUMBER(VALUE(RIGHT(AQ22:AQ169,1))),VALUE(RIGHT(AQ22:AQ169,1)),0))</f>
        <v>1</v>
      </c>
      <c r="AR17" s="607">
        <f t="array" ref="AR17">SUM(IF(ISNUMBER(VALUE(RIGHT(AR22:AR169,1))),VALUE(RIGHT(AR22:AR169,1)),0))</f>
        <v>0</v>
      </c>
      <c r="AS17" s="607">
        <f t="array" ref="AS17">SUM(IF(ISNUMBER(VALUE(RIGHT(AS22:AS169,1))),VALUE(RIGHT(AS22:AS169,1)),0))</f>
        <v>0</v>
      </c>
      <c r="AT17" s="607">
        <f t="array" ref="AT17">SUM(IF(ISNUMBER(VALUE(RIGHT(AT22:AT169,1))),VALUE(RIGHT(AT22:AT169,1)),0))</f>
        <v>1</v>
      </c>
      <c r="AU17" s="607">
        <f t="array" ref="AU17">SUM(IF(ISNUMBER(VALUE(RIGHT(AU22:AU169,1))),VALUE(RIGHT(AU22:AU169,1)),0))</f>
        <v>0</v>
      </c>
      <c r="AV17" s="607">
        <f t="array" ref="AV17">SUM(IF(ISNUMBER(VALUE(RIGHT(AV22:AV169,1))),VALUE(RIGHT(AV22:AV169,1)),0))</f>
        <v>5</v>
      </c>
      <c r="AW17" s="607">
        <f t="array" ref="AW17">SUM(IF(ISNUMBER(VALUE(RIGHT(AW22:AW169,1))),VALUE(RIGHT(AW22:AW169,1)),0))</f>
        <v>6</v>
      </c>
      <c r="AX17" s="607">
        <f t="array" ref="AX17">SUM(IF(ISNUMBER(VALUE(RIGHT(AX22:AX169,1))),VALUE(RIGHT(AX22:AX169,1)),0))</f>
        <v>0</v>
      </c>
      <c r="AY17" s="607">
        <f t="array" ref="AY17">SUM(IF(ISNUMBER(VALUE(RIGHT(AY22:AY169,1))),VALUE(RIGHT(AY22:AY169,1)),0))</f>
        <v>0</v>
      </c>
      <c r="AZ17" s="607">
        <f t="array" ref="AZ17">SUM(IF(ISNUMBER(VALUE(RIGHT(AZ22:AZ169,1))),VALUE(RIGHT(AZ22:AZ169,1)),0))</f>
        <v>0</v>
      </c>
      <c r="BA17" s="607">
        <f t="array" ref="BA17">SUM(IF(ISNUMBER(VALUE(RIGHT(BA22:BA169,1))),VALUE(RIGHT(BA22:BA169,1)),0))</f>
        <v>1</v>
      </c>
      <c r="BB17" s="607">
        <f t="array" ref="BB17">SUM(IF(ISNUMBER(VALUE(RIGHT(BB22:BB169,1))),VALUE(RIGHT(BB22:BB169,1)),0))</f>
        <v>0</v>
      </c>
      <c r="BC17" s="607">
        <f t="array" ref="BC17">SUM(IF(ISNUMBER(VALUE(RIGHT(BC22:BC169,1))),VALUE(RIGHT(BC22:BC169,1)),0))</f>
        <v>1</v>
      </c>
      <c r="BD17" s="607">
        <f t="array" ref="BD17">SUM(IF(ISNUMBER(VALUE(RIGHT(BD22:BD169,1))),VALUE(RIGHT(BD22:BD169,1)),0))</f>
        <v>0</v>
      </c>
      <c r="BE17" s="607">
        <f t="array" ref="BE17">SUM(IF(ISNUMBER(VALUE(RIGHT(BE22:BE169,1))),VALUE(RIGHT(BE22:BE169,1)),0))</f>
        <v>1</v>
      </c>
      <c r="BF17" s="607">
        <f t="array" ref="BF17">SUM(IF(ISNUMBER(VALUE(RIGHT(BF22:BF169,1))),VALUE(RIGHT(BF22:BF169,1)),0))</f>
        <v>0</v>
      </c>
      <c r="BG17" s="607">
        <f t="array" ref="BG17">SUM(IF(ISNUMBER(VALUE(RIGHT(BG22:BG169,1))),VALUE(RIGHT(BG22:BG169,1)),0))</f>
        <v>0</v>
      </c>
      <c r="BH17" s="607">
        <f t="array" ref="BH17">SUM(IF(ISNUMBER(VALUE(RIGHT(BH22:BH169,1))),VALUE(RIGHT(BH22:BH169,1)),0))</f>
        <v>1</v>
      </c>
      <c r="BI17" s="607">
        <f t="array" ref="BI17">SUM(IF(ISNUMBER(VALUE(RIGHT(BI22:BI169,1))),VALUE(RIGHT(BI22:BI169,1)),0))</f>
        <v>0</v>
      </c>
      <c r="BJ17" s="607">
        <f t="array" ref="BJ17">SUM(IF(ISNUMBER(VALUE(RIGHT(BJ22:BJ169,1))),VALUE(RIGHT(BJ22:BJ169,1)),0))</f>
        <v>1</v>
      </c>
      <c r="BK17" s="607">
        <f t="array" ref="BK17">SUM(IF(ISNUMBER(VALUE(RIGHT(BK22:BK169,1))),VALUE(RIGHT(BK22:BK169,1)),0))</f>
        <v>2</v>
      </c>
      <c r="BL17" s="607">
        <f t="array" ref="BL17">SUM(IF(ISNUMBER(VALUE(RIGHT(BL22:BL169,1))),VALUE(RIGHT(BL22:BL169,1)),0))</f>
        <v>1</v>
      </c>
      <c r="BM17" s="607">
        <f t="array" ref="BM17">SUM(IF(ISNUMBER(VALUE(RIGHT(BM22:BM169,1))),VALUE(RIGHT(BM22:BM169,1)),0))</f>
        <v>0</v>
      </c>
      <c r="BN17" s="607">
        <f t="array" ref="BN17">SUM(IF(ISNUMBER(VALUE(RIGHT(BN22:BN169,1))),VALUE(RIGHT(BN22:BN169,1)),0))</f>
        <v>0</v>
      </c>
      <c r="BO17" s="607">
        <f t="array" ref="BO17">SUM(IF(ISNUMBER(VALUE(RIGHT(BO22:BO169,1))),VALUE(RIGHT(BO22:BO169,1)),0))</f>
        <v>0</v>
      </c>
      <c r="BP17" s="607">
        <f t="array" ref="BP17">SUM(IF(ISNUMBER(VALUE(RIGHT(BP22:BP169,1))),VALUE(RIGHT(BP22:BP169,1)),0))</f>
        <v>3</v>
      </c>
      <c r="BQ17" s="607">
        <f t="array" ref="BQ17">SUM(IF(ISNUMBER(VALUE(RIGHT(BQ22:BQ169,1))),VALUE(RIGHT(BQ22:BQ169,1)),0))</f>
        <v>0</v>
      </c>
      <c r="BR17" s="607">
        <f t="array" ref="BR17">SUM(IF(ISNUMBER(VALUE(RIGHT(BR22:BR169,1))),VALUE(RIGHT(BR22:BR169,1)),0))</f>
        <v>0</v>
      </c>
      <c r="BS17" s="607">
        <f t="array" ref="BS17">SUM(IF(ISNUMBER(VALUE(RIGHT(BS22:BS169,1))),VALUE(RIGHT(BS22:BS169,1)),0))</f>
        <v>0</v>
      </c>
      <c r="BT17" s="607">
        <f t="array" ref="BT17">SUM(IF(ISNUMBER(VALUE(RIGHT(BT22:BT169,1))),VALUE(RIGHT(BT22:BT169,1)),0))</f>
        <v>0</v>
      </c>
      <c r="BU17" s="607">
        <f t="array" ref="BU17">SUM(IF(ISNUMBER(VALUE(RIGHT(BU22:BU169,1))),VALUE(RIGHT(BU22:BU169,1)),0))</f>
        <v>0</v>
      </c>
      <c r="BW17" s="607">
        <f t="array" ref="BW17">SUM(IF(ISNUMBER(VALUE(RIGHT(BW22:BW169,1))),VALUE(RIGHT(BW22:BW169,1)),0))</f>
        <v>2</v>
      </c>
      <c r="BX17" s="607">
        <f t="array" ref="BX17">SUM(IF(ISNUMBER(VALUE(RIGHT(BX22:BX169,1))),VALUE(RIGHT(BX22:BX169,1)),0))</f>
        <v>1</v>
      </c>
      <c r="BY17" s="607">
        <f t="array" ref="BY17">SUM(IF(ISNUMBER(VALUE(RIGHT(BY22:BY169,1))),VALUE(RIGHT(BY22:BY169,1)),0))</f>
        <v>0</v>
      </c>
      <c r="BZ17" s="607">
        <f t="array" ref="BZ17">SUM(IF(ISNUMBER(VALUE(RIGHT(BZ22:BZ169,1))),VALUE(RIGHT(BZ22:BZ169,1)),0))</f>
        <v>0</v>
      </c>
    </row>
    <row r="18" spans="1:88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AVERAGEIFS($Y$23:$Y$207,$I$23:$I$207,"H",$J$23:$J$207,Table!$C$1)</f>
        <v>11.352941176470589</v>
      </c>
      <c r="S18" s="702">
        <f>AVERAGEIFS($Y$23:$Y$207,$I$23:$I$207,"A",$J$23:$J$207,Table!$C$1)</f>
        <v>9.764705882352942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68" t="s">
        <v>213</v>
      </c>
      <c r="AM18" s="648">
        <v>23</v>
      </c>
      <c r="AN18" s="648">
        <v>5</v>
      </c>
      <c r="AO18" s="648">
        <v>6</v>
      </c>
      <c r="AP18" s="648">
        <v>8</v>
      </c>
      <c r="AQ18" s="648">
        <v>27</v>
      </c>
      <c r="AR18" s="648">
        <v>22</v>
      </c>
      <c r="AS18" s="648">
        <v>2</v>
      </c>
      <c r="AT18" s="648">
        <v>40</v>
      </c>
      <c r="AU18" s="648">
        <v>14</v>
      </c>
      <c r="AV18" s="648">
        <v>10</v>
      </c>
      <c r="AW18" s="648">
        <v>39</v>
      </c>
      <c r="AX18" s="648"/>
      <c r="AY18" s="648">
        <v>1</v>
      </c>
      <c r="AZ18" s="648">
        <v>31</v>
      </c>
      <c r="BA18" s="648">
        <v>3</v>
      </c>
      <c r="BB18" s="648">
        <v>4</v>
      </c>
      <c r="BC18" s="648">
        <v>16</v>
      </c>
      <c r="BD18" s="648">
        <v>17</v>
      </c>
      <c r="BE18" s="648">
        <v>35</v>
      </c>
      <c r="BF18" s="648">
        <v>28</v>
      </c>
      <c r="BG18" s="648">
        <v>20</v>
      </c>
      <c r="BH18" s="648">
        <v>30</v>
      </c>
      <c r="BI18" s="648">
        <v>7</v>
      </c>
      <c r="BJ18" s="648">
        <v>21</v>
      </c>
      <c r="BK18" s="648">
        <v>11</v>
      </c>
      <c r="BL18" s="648">
        <v>15</v>
      </c>
      <c r="BM18" s="648">
        <v>19</v>
      </c>
      <c r="BN18" s="648">
        <v>18</v>
      </c>
      <c r="BO18" s="648">
        <v>24</v>
      </c>
      <c r="BP18" s="648">
        <v>13</v>
      </c>
      <c r="BQ18" s="648">
        <v>25</v>
      </c>
      <c r="BR18" s="648">
        <v>26</v>
      </c>
      <c r="BT18" s="648">
        <v>33</v>
      </c>
      <c r="BU18" s="648">
        <v>32</v>
      </c>
      <c r="BW18" s="648">
        <v>9</v>
      </c>
      <c r="BX18" s="648">
        <v>41</v>
      </c>
      <c r="BY18" s="648">
        <v>29</v>
      </c>
      <c r="BZ18" s="648">
        <v>29</v>
      </c>
    </row>
    <row r="19" spans="1:88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AVERAGEIFS($Z$23:$Z$205,$I$23:$I$205,"H",$J$23:$J$205,Table!$C$1)</f>
        <v>11.058823529411764</v>
      </c>
      <c r="S19" s="702">
        <f>AVERAGEIFS($Z$23:$Z$205,$I$23:$I$205,"A",$J$23:$J$205,Table!$C$1)</f>
        <v>13.588235294117647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65" t="s">
        <v>18</v>
      </c>
      <c r="AM19" s="646" t="s">
        <v>2151</v>
      </c>
      <c r="AN19" s="646" t="s">
        <v>2848</v>
      </c>
      <c r="AO19" s="646" t="s">
        <v>5730</v>
      </c>
      <c r="AP19" s="646" t="s">
        <v>4444</v>
      </c>
      <c r="AQ19" s="646" t="s">
        <v>2849</v>
      </c>
      <c r="AR19" s="646" t="s">
        <v>6029</v>
      </c>
      <c r="AS19" s="646" t="s">
        <v>2851</v>
      </c>
      <c r="AT19" s="646" t="s">
        <v>2851</v>
      </c>
      <c r="AU19" s="646" t="s">
        <v>2853</v>
      </c>
      <c r="AV19" s="646" t="s">
        <v>2854</v>
      </c>
      <c r="AW19" s="646" t="s">
        <v>4821</v>
      </c>
      <c r="AX19" s="646"/>
      <c r="AY19" s="646" t="s">
        <v>2855</v>
      </c>
      <c r="AZ19" s="646" t="s">
        <v>2855</v>
      </c>
      <c r="BA19" s="646" t="s">
        <v>2848</v>
      </c>
      <c r="BB19" s="646" t="s">
        <v>2848</v>
      </c>
      <c r="BC19" s="646" t="s">
        <v>2848</v>
      </c>
      <c r="BD19" s="646" t="s">
        <v>2848</v>
      </c>
      <c r="BE19" s="646" t="s">
        <v>2849</v>
      </c>
      <c r="BF19" s="646" t="s">
        <v>2850</v>
      </c>
      <c r="BG19" s="646" t="s">
        <v>2851</v>
      </c>
      <c r="BH19" s="646" t="s">
        <v>2851</v>
      </c>
      <c r="BI19" s="646" t="s">
        <v>2852</v>
      </c>
      <c r="BJ19" s="646" t="s">
        <v>2852</v>
      </c>
      <c r="BK19" s="646" t="s">
        <v>4445</v>
      </c>
      <c r="BL19" s="646" t="s">
        <v>2856</v>
      </c>
      <c r="BM19" s="646" t="s">
        <v>2856</v>
      </c>
      <c r="BN19" s="646" t="s">
        <v>2842</v>
      </c>
      <c r="BO19" s="646" t="s">
        <v>2842</v>
      </c>
      <c r="BP19" s="646" t="s">
        <v>2858</v>
      </c>
      <c r="BQ19" s="646" t="s">
        <v>2854</v>
      </c>
      <c r="BR19" s="646" t="s">
        <v>4331</v>
      </c>
      <c r="BS19" s="555"/>
      <c r="BT19" s="646" t="s">
        <v>2855</v>
      </c>
      <c r="BU19" s="646" t="s">
        <v>2859</v>
      </c>
      <c r="BV19" s="555"/>
      <c r="BW19" s="646" t="s">
        <v>2854</v>
      </c>
      <c r="BX19" s="646" t="s">
        <v>2848</v>
      </c>
      <c r="BY19" s="646" t="s">
        <v>4331</v>
      </c>
      <c r="BZ19" s="646" t="s">
        <v>2841</v>
      </c>
      <c r="CA19" s="555"/>
      <c r="CB19" s="555"/>
      <c r="CC19" s="555"/>
      <c r="CD19" s="555"/>
      <c r="CE19" s="555"/>
      <c r="CF19" s="555"/>
    </row>
    <row r="20" spans="1:88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16</v>
      </c>
      <c r="H20" s="666" t="s">
        <v>307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8" t="s">
        <v>227</v>
      </c>
      <c r="AM20" s="580" t="s">
        <v>1924</v>
      </c>
      <c r="AN20" s="580" t="s">
        <v>1927</v>
      </c>
      <c r="AO20" s="580" t="s">
        <v>5376</v>
      </c>
      <c r="AP20" s="580" t="s">
        <v>3270</v>
      </c>
      <c r="AQ20" s="580" t="s">
        <v>6504</v>
      </c>
      <c r="AR20" s="580" t="s">
        <v>1930</v>
      </c>
      <c r="AS20" s="580" t="s">
        <v>1933</v>
      </c>
      <c r="AT20" s="580" t="s">
        <v>3966</v>
      </c>
      <c r="AU20" s="580" t="s">
        <v>2686</v>
      </c>
      <c r="AV20" s="580" t="s">
        <v>2256</v>
      </c>
      <c r="AW20" s="580" t="s">
        <v>5324</v>
      </c>
      <c r="AX20" s="580"/>
      <c r="AY20" s="580" t="s">
        <v>1923</v>
      </c>
      <c r="AZ20" s="580" t="s">
        <v>1925</v>
      </c>
      <c r="BA20" s="580" t="s">
        <v>1926</v>
      </c>
      <c r="BB20" s="580" t="s">
        <v>3271</v>
      </c>
      <c r="BC20" s="580" t="s">
        <v>1928</v>
      </c>
      <c r="BD20" s="580" t="s">
        <v>1929</v>
      </c>
      <c r="BE20" s="580" t="s">
        <v>1992</v>
      </c>
      <c r="BF20" s="580" t="s">
        <v>5593</v>
      </c>
      <c r="BG20" s="580" t="s">
        <v>1938</v>
      </c>
      <c r="BH20" s="580" t="s">
        <v>1940</v>
      </c>
      <c r="BI20" s="580" t="s">
        <v>1934</v>
      </c>
      <c r="BJ20" s="580" t="s">
        <v>3799</v>
      </c>
      <c r="BK20" s="580" t="s">
        <v>2687</v>
      </c>
      <c r="BL20" s="580" t="s">
        <v>1935</v>
      </c>
      <c r="BM20" s="580" t="s">
        <v>1937</v>
      </c>
      <c r="BN20" s="580" t="s">
        <v>1936</v>
      </c>
      <c r="BO20" s="580" t="s">
        <v>1939</v>
      </c>
      <c r="BP20" s="580" t="s">
        <v>1941</v>
      </c>
      <c r="BQ20" s="580" t="s">
        <v>1942</v>
      </c>
      <c r="BR20" s="580" t="s">
        <v>1931</v>
      </c>
      <c r="BT20" s="580" t="s">
        <v>2823</v>
      </c>
      <c r="BU20" s="580" t="s">
        <v>2822</v>
      </c>
      <c r="BV20" s="561"/>
      <c r="BW20" s="704" t="s">
        <v>5377</v>
      </c>
      <c r="BX20" s="704" t="s">
        <v>1932</v>
      </c>
      <c r="BY20" s="704" t="s">
        <v>4330</v>
      </c>
      <c r="BZ20" s="704" t="s">
        <v>1943</v>
      </c>
      <c r="CB20" s="580"/>
      <c r="CC20" s="580"/>
    </row>
    <row r="21" spans="1:88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M21" s="620" t="s">
        <v>1340</v>
      </c>
      <c r="AN21" s="620" t="s">
        <v>1344</v>
      </c>
      <c r="AO21" s="620" t="s">
        <v>1944</v>
      </c>
      <c r="AP21" s="620" t="s">
        <v>1351</v>
      </c>
      <c r="AQ21" s="620" t="s">
        <v>2556</v>
      </c>
      <c r="AR21" s="620" t="s">
        <v>1945</v>
      </c>
      <c r="AS21" s="620" t="s">
        <v>1946</v>
      </c>
      <c r="AT21" s="620" t="s">
        <v>1952</v>
      </c>
      <c r="AU21" s="620" t="s">
        <v>1352</v>
      </c>
      <c r="AV21" s="620" t="s">
        <v>1624</v>
      </c>
      <c r="AW21" s="620" t="s">
        <v>4822</v>
      </c>
      <c r="AX21" s="620"/>
      <c r="AY21" s="620" t="s">
        <v>1339</v>
      </c>
      <c r="AZ21" s="620" t="s">
        <v>1341</v>
      </c>
      <c r="BA21" s="620" t="s">
        <v>1342</v>
      </c>
      <c r="BB21" s="620" t="s">
        <v>1343</v>
      </c>
      <c r="BC21" s="620" t="s">
        <v>1345</v>
      </c>
      <c r="BD21" s="620" t="s">
        <v>1346</v>
      </c>
      <c r="BE21" s="620" t="s">
        <v>1429</v>
      </c>
      <c r="BF21" s="620" t="s">
        <v>1348</v>
      </c>
      <c r="BG21" s="620" t="s">
        <v>1353</v>
      </c>
      <c r="BH21" s="620" t="s">
        <v>1354</v>
      </c>
      <c r="BI21" s="620" t="s">
        <v>1350</v>
      </c>
      <c r="BJ21" s="620" t="s">
        <v>3447</v>
      </c>
      <c r="BK21" s="620" t="s">
        <v>1947</v>
      </c>
      <c r="BL21" s="620" t="s">
        <v>1948</v>
      </c>
      <c r="BM21" s="620" t="s">
        <v>1950</v>
      </c>
      <c r="BN21" s="620" t="s">
        <v>1949</v>
      </c>
      <c r="BO21" s="620" t="s">
        <v>1951</v>
      </c>
      <c r="BP21" s="620" t="s">
        <v>1356</v>
      </c>
      <c r="BQ21" s="620" t="s">
        <v>1357</v>
      </c>
      <c r="BR21" s="620" t="s">
        <v>1347</v>
      </c>
      <c r="BS21" s="620"/>
      <c r="BT21" s="620" t="s">
        <v>2864</v>
      </c>
      <c r="BU21" s="620" t="s">
        <v>2863</v>
      </c>
      <c r="BV21" s="620"/>
      <c r="BW21" s="620" t="s">
        <v>1222</v>
      </c>
      <c r="BX21" s="620" t="s">
        <v>1349</v>
      </c>
      <c r="BY21" s="620" t="s">
        <v>4239</v>
      </c>
      <c r="BZ21" s="620" t="s">
        <v>1953</v>
      </c>
      <c r="CA21" s="620"/>
      <c r="CB21" s="620"/>
      <c r="CC21" s="620"/>
      <c r="CD21" s="620"/>
      <c r="CE21" s="620"/>
      <c r="CF21" s="620"/>
      <c r="CG21" s="620"/>
    </row>
    <row r="22" spans="1:88">
      <c r="AJ22" s="582" t="str">
        <f t="array" ref="AJ22">IF($J22="","",IF(SUM(IF(ISNUMBER(VALUE(RIGHT($V22:$BU22,1))),VALUE(RIGHT($V22:$BU22,1)),0))=$J22,"T","F"))</f>
        <v/>
      </c>
      <c r="AK22" s="582" t="str">
        <f t="array" ref="AK22">IF($J22="","",SUM(IF(LEFT($V22:$CC22,1)="s",1,0))-SUM(IF(RIGHT(LEFT($V22:$CC22,2))="-",1,0)))</f>
        <v/>
      </c>
      <c r="AL22" s="582"/>
    </row>
    <row r="23" spans="1:88" s="661" customFormat="1" ht="15" customHeight="1">
      <c r="A23" s="625">
        <v>42792</v>
      </c>
      <c r="B23" s="677"/>
      <c r="C23" s="603"/>
      <c r="D23" s="603"/>
      <c r="E23" s="603"/>
      <c r="F23" s="603"/>
      <c r="G23" s="585"/>
      <c r="H23" s="624" t="s">
        <v>1202</v>
      </c>
      <c r="I23" s="603" t="s">
        <v>3</v>
      </c>
      <c r="J23" s="603" t="s">
        <v>285</v>
      </c>
      <c r="K23" s="603">
        <v>1</v>
      </c>
      <c r="L23" s="603">
        <v>1</v>
      </c>
      <c r="M23" s="562" t="str">
        <f t="shared" ref="M23:M66" si="7">IF(K23="","",IF(K23&gt;L23,"W",IF(K23=L23,"D",IF(K23&lt;L23,"L"))))</f>
        <v>D</v>
      </c>
      <c r="N23" s="562">
        <f t="shared" ref="N23:N66" si="8">IF(K23="","",K23+L23)</f>
        <v>2</v>
      </c>
      <c r="O23" s="598">
        <f t="shared" ref="O23:O66" si="9">IF(K23="","",K23-L23)</f>
        <v>0</v>
      </c>
      <c r="P23" s="562" t="str">
        <f t="shared" ref="P23:P66" si="10">IF($K23="","",IF($N23&gt;P$19,"O",IF($N23&lt;P$19,"U",IF($N23=P$19,"-"))))</f>
        <v>U</v>
      </c>
      <c r="Q23" s="586">
        <f t="shared" ref="Q23:Q64" si="11">IF(S23="","",IF(SIGN(S23)&lt;&gt;1,VLOOKUP(ABS(S23),SUP_HDC,3,TRUE),-VLOOKUP(ABS(S23),SUP_HDC,3,TRUE)))</f>
        <v>1</v>
      </c>
      <c r="R23" s="635">
        <f t="shared" ref="R23:R64" si="12">IF(Q23="","",IF((K23-L23+Q23)&gt;=0.5,1,IF((K23-L23+Q23)=0.25,0.5,IF((K23-L23+Q23)&lt;=-0.5,-1,IF((K23-L23+Q23)=-0.25,-0.5,0)))))</f>
        <v>1</v>
      </c>
      <c r="S23" s="600">
        <v>-1.1000000000000001</v>
      </c>
      <c r="T23" s="595">
        <f t="shared" ref="T23:T69" si="13">IF(ISBLANK(S23),"",K23-L23-S23)</f>
        <v>1.1000000000000001</v>
      </c>
      <c r="U23" s="601">
        <v>2.63</v>
      </c>
      <c r="V23" s="595">
        <f t="shared" ref="V23:V69" si="14">IF(ISBLANK(U23),"",K23+L23-U23)</f>
        <v>-0.62999999999999989</v>
      </c>
      <c r="W23" s="586">
        <f t="shared" ref="W23:W69" si="15">IF(S23="","",(S23+U23)/2)</f>
        <v>0.7649999999999999</v>
      </c>
      <c r="X23" s="586">
        <f t="shared" ref="X23:X69" si="16">IF(W23="","",U23-W23)</f>
        <v>1.865</v>
      </c>
      <c r="Y23" s="599">
        <v>8</v>
      </c>
      <c r="Z23" s="599">
        <v>17</v>
      </c>
      <c r="AA23" s="599">
        <v>1</v>
      </c>
      <c r="AB23" s="599">
        <v>7</v>
      </c>
      <c r="AC23" s="599">
        <v>39</v>
      </c>
      <c r="AD23" s="599">
        <v>61</v>
      </c>
      <c r="AE23" s="599">
        <v>3322</v>
      </c>
      <c r="AF23" s="562"/>
      <c r="AG23" s="562"/>
      <c r="AH23" s="562"/>
      <c r="AJ23" s="758" t="str">
        <f t="array" ref="AJ23">IF($K23="","",IF(SUM(IF(ISNUMBER(VALUE(RIGHT($AM23:$CX23,1))),VALUE(RIGHT($AM23:$CX23,1)),0))=$K23,"T","F"))</f>
        <v>T</v>
      </c>
      <c r="AK23" s="574">
        <f t="array" ref="AK23">IF($K23="","",SUM(IF(LEFT($AM23:$CX23,1)="s",1,0))-SUM(IF(RIGHT(LEFT($AM23:$CX23,2))="-",1,0)))</f>
        <v>0</v>
      </c>
      <c r="AL23" s="574">
        <f t="array" ref="AL23">IF($K23="","",SUM(IF(LEFT($AM23:$CX23,1)="X",1,0)))</f>
        <v>11</v>
      </c>
      <c r="AM23" s="668" t="s">
        <v>2208</v>
      </c>
      <c r="AN23" s="668" t="s">
        <v>2208</v>
      </c>
      <c r="AO23" s="668" t="s">
        <v>2213</v>
      </c>
      <c r="AP23" s="668" t="s">
        <v>2208</v>
      </c>
      <c r="AQ23" s="668"/>
      <c r="AR23" s="668"/>
      <c r="AS23" s="668"/>
      <c r="AT23" s="668" t="s">
        <v>2208</v>
      </c>
      <c r="AU23" s="671" t="s">
        <v>2273</v>
      </c>
      <c r="AV23" s="668" t="s">
        <v>2213</v>
      </c>
      <c r="AW23" s="668"/>
      <c r="AX23" s="668"/>
      <c r="AY23" s="668"/>
      <c r="AZ23" s="668" t="s">
        <v>2210</v>
      </c>
      <c r="BA23" s="668"/>
      <c r="BB23" s="668" t="s">
        <v>2208</v>
      </c>
      <c r="BC23" s="671" t="s">
        <v>2212</v>
      </c>
      <c r="BD23" s="668"/>
      <c r="BE23" s="668"/>
      <c r="BF23" s="668" t="s">
        <v>2208</v>
      </c>
      <c r="BG23" s="668" t="s">
        <v>2210</v>
      </c>
      <c r="BH23" s="668" t="s">
        <v>2210</v>
      </c>
      <c r="BI23" s="668"/>
      <c r="BJ23" s="668"/>
      <c r="BK23" s="668"/>
      <c r="BL23" s="668" t="s">
        <v>2208</v>
      </c>
      <c r="BM23" s="668"/>
      <c r="BN23" s="668" t="s">
        <v>2211</v>
      </c>
      <c r="BO23" s="668" t="s">
        <v>2210</v>
      </c>
      <c r="BP23" s="668" t="s">
        <v>2209</v>
      </c>
      <c r="BQ23" s="668"/>
      <c r="BR23" s="668"/>
      <c r="BS23" s="671"/>
      <c r="BT23" s="668"/>
      <c r="BU23" s="668"/>
      <c r="BV23" s="668"/>
      <c r="BW23" s="668" t="s">
        <v>2208</v>
      </c>
      <c r="BX23" s="668" t="s">
        <v>2210</v>
      </c>
      <c r="BY23" s="668"/>
      <c r="BZ23" s="668" t="s">
        <v>2210</v>
      </c>
      <c r="CA23" s="680"/>
      <c r="CB23" s="668"/>
      <c r="CC23" s="668"/>
      <c r="CD23" s="672"/>
      <c r="CE23" s="672"/>
      <c r="CF23" s="672"/>
      <c r="CG23" s="672"/>
      <c r="CH23" s="673"/>
      <c r="CI23" s="673"/>
      <c r="CJ23" s="673"/>
    </row>
    <row r="24" spans="1:88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255</v>
      </c>
      <c r="I24" s="603" t="s">
        <v>2</v>
      </c>
      <c r="J24" s="603" t="s">
        <v>285</v>
      </c>
      <c r="K24" s="603">
        <v>0</v>
      </c>
      <c r="L24" s="603">
        <v>1</v>
      </c>
      <c r="M24" s="562" t="str">
        <f t="shared" si="7"/>
        <v>L</v>
      </c>
      <c r="N24" s="562">
        <f t="shared" si="8"/>
        <v>1</v>
      </c>
      <c r="O24" s="598">
        <f t="shared" si="9"/>
        <v>-1</v>
      </c>
      <c r="P24" s="562" t="str">
        <f t="shared" si="10"/>
        <v>U</v>
      </c>
      <c r="Q24" s="586">
        <f t="shared" si="11"/>
        <v>0.75</v>
      </c>
      <c r="R24" s="635">
        <f t="shared" si="12"/>
        <v>-0.5</v>
      </c>
      <c r="S24" s="600">
        <v>-0.95</v>
      </c>
      <c r="T24" s="595">
        <f t="shared" si="13"/>
        <v>-5.0000000000000044E-2</v>
      </c>
      <c r="U24" s="601">
        <v>2.36</v>
      </c>
      <c r="V24" s="595">
        <f t="shared" si="14"/>
        <v>-1.3599999999999999</v>
      </c>
      <c r="W24" s="586">
        <f t="shared" si="15"/>
        <v>0.70499999999999996</v>
      </c>
      <c r="X24" s="586">
        <f t="shared" si="16"/>
        <v>1.6549999999999998</v>
      </c>
      <c r="Y24" s="599">
        <v>2</v>
      </c>
      <c r="Z24" s="599">
        <v>14</v>
      </c>
      <c r="AA24" s="599">
        <v>1</v>
      </c>
      <c r="AB24" s="599">
        <v>2</v>
      </c>
      <c r="AC24" s="599">
        <v>46</v>
      </c>
      <c r="AD24" s="599">
        <v>54</v>
      </c>
      <c r="AE24" s="599">
        <v>5122</v>
      </c>
      <c r="AF24" s="562"/>
      <c r="AG24" s="562"/>
      <c r="AH24" s="562"/>
      <c r="AJ24" s="758" t="str">
        <f t="array" ref="AJ24">IF($K24="","",IF(SUM(IF(ISNUMBER(VALUE(RIGHT($AM24:$CX24,1))),VALUE(RIGHT($AM24:$CX24,1)),0))=$K24,"T","F"))</f>
        <v>T</v>
      </c>
      <c r="AK24" s="574">
        <f t="array" ref="AK24">IF($K24="","",SUM(IF(LEFT($AM24:$CX24,1)="s",1,0))-SUM(IF(RIGHT(LEFT($AM24:$CX24,2))="-",1,0)))</f>
        <v>0</v>
      </c>
      <c r="AL24" s="574">
        <f t="array" ref="AL24">IF($K24="","",SUM(IF(LEFT($AM24:$CX24,1)="X",1,0)))</f>
        <v>11</v>
      </c>
      <c r="AM24" s="668" t="s">
        <v>2012</v>
      </c>
      <c r="AN24" s="668" t="s">
        <v>2012</v>
      </c>
      <c r="AO24" s="668" t="s">
        <v>2213</v>
      </c>
      <c r="AP24" s="669" t="s">
        <v>2012</v>
      </c>
      <c r="AQ24" s="668"/>
      <c r="AR24" s="668"/>
      <c r="AS24" s="668"/>
      <c r="AT24" s="668" t="s">
        <v>2012</v>
      </c>
      <c r="AU24" s="668" t="s">
        <v>2012</v>
      </c>
      <c r="AV24" s="668" t="s">
        <v>2213</v>
      </c>
      <c r="AW24" s="668"/>
      <c r="AX24" s="668"/>
      <c r="AY24" s="668" t="s">
        <v>2268</v>
      </c>
      <c r="AZ24" s="668" t="s">
        <v>2014</v>
      </c>
      <c r="BA24" s="668" t="s">
        <v>2014</v>
      </c>
      <c r="BB24" s="669" t="s">
        <v>2012</v>
      </c>
      <c r="BC24" s="668" t="s">
        <v>2012</v>
      </c>
      <c r="BD24" s="668"/>
      <c r="BE24" s="668"/>
      <c r="BF24" s="668" t="s">
        <v>2013</v>
      </c>
      <c r="BG24" s="668" t="s">
        <v>2015</v>
      </c>
      <c r="BH24" s="668" t="s">
        <v>2014</v>
      </c>
      <c r="BI24" s="668"/>
      <c r="BJ24" s="668"/>
      <c r="BK24" s="668" t="s">
        <v>2013</v>
      </c>
      <c r="BL24" s="668" t="s">
        <v>2013</v>
      </c>
      <c r="BM24" s="668"/>
      <c r="BN24" s="668" t="s">
        <v>2015</v>
      </c>
      <c r="BO24" s="668"/>
      <c r="BP24" s="668" t="s">
        <v>2015</v>
      </c>
      <c r="BQ24" s="668"/>
      <c r="BR24" s="668"/>
      <c r="BS24" s="668"/>
      <c r="BT24" s="668"/>
      <c r="BU24" s="668"/>
      <c r="BV24" s="668"/>
      <c r="BW24" s="668" t="s">
        <v>2012</v>
      </c>
      <c r="BX24" s="668" t="s">
        <v>2014</v>
      </c>
      <c r="BY24" s="668"/>
      <c r="BZ24" s="668"/>
      <c r="CA24" s="680"/>
      <c r="CB24" s="651"/>
      <c r="CC24" s="668"/>
      <c r="CD24" s="672"/>
      <c r="CE24" s="672"/>
      <c r="CF24" s="672"/>
      <c r="CG24" s="672"/>
      <c r="CH24" s="673"/>
      <c r="CI24" s="673"/>
      <c r="CJ24" s="673"/>
    </row>
    <row r="25" spans="1:88" s="661" customFormat="1" ht="15" customHeight="1">
      <c r="A25" s="625">
        <v>42804</v>
      </c>
      <c r="B25" s="603"/>
      <c r="C25" s="603"/>
      <c r="D25" s="603"/>
      <c r="E25" s="603"/>
      <c r="F25" s="603"/>
      <c r="G25" s="585"/>
      <c r="H25" s="624" t="s">
        <v>265</v>
      </c>
      <c r="I25" s="603" t="s">
        <v>3</v>
      </c>
      <c r="J25" s="603" t="s">
        <v>285</v>
      </c>
      <c r="K25" s="603">
        <v>1</v>
      </c>
      <c r="L25" s="603">
        <v>4</v>
      </c>
      <c r="M25" s="562" t="str">
        <f t="shared" si="7"/>
        <v>L</v>
      </c>
      <c r="N25" s="562">
        <f t="shared" si="8"/>
        <v>5</v>
      </c>
      <c r="O25" s="598">
        <f t="shared" si="9"/>
        <v>-3</v>
      </c>
      <c r="P25" s="562" t="str">
        <f t="shared" si="10"/>
        <v>O</v>
      </c>
      <c r="Q25" s="586">
        <f t="shared" si="11"/>
        <v>1.5</v>
      </c>
      <c r="R25" s="635">
        <f t="shared" si="12"/>
        <v>-1</v>
      </c>
      <c r="S25" s="600">
        <v>-1.73</v>
      </c>
      <c r="T25" s="595">
        <f t="shared" si="13"/>
        <v>-1.27</v>
      </c>
      <c r="U25" s="601">
        <v>2.91</v>
      </c>
      <c r="V25" s="595">
        <f t="shared" si="14"/>
        <v>2.09</v>
      </c>
      <c r="W25" s="586">
        <f t="shared" si="15"/>
        <v>0.59000000000000008</v>
      </c>
      <c r="X25" s="586">
        <f t="shared" si="16"/>
        <v>2.3200000000000003</v>
      </c>
      <c r="Y25" s="599">
        <v>9</v>
      </c>
      <c r="Z25" s="599">
        <v>15</v>
      </c>
      <c r="AA25" s="599">
        <v>3</v>
      </c>
      <c r="AB25" s="599">
        <v>9</v>
      </c>
      <c r="AC25" s="599">
        <v>32</v>
      </c>
      <c r="AD25" s="599">
        <v>68</v>
      </c>
      <c r="AE25" s="599">
        <v>5122</v>
      </c>
      <c r="AF25" s="562"/>
      <c r="AG25" s="562"/>
      <c r="AH25" s="562"/>
      <c r="AJ25" s="758" t="str">
        <f t="array" ref="AJ25">IF($K25="","",IF(SUM(IF(ISNUMBER(VALUE(RIGHT($AM25:$CX25,1))),VALUE(RIGHT($AM25:$CX25,1)),0))=$K25,"T","F"))</f>
        <v>T</v>
      </c>
      <c r="AK25" s="574">
        <f t="array" ref="AK25">IF($K25="","",SUM(IF(LEFT($AM25:$CX25,1)="s",1,0))-SUM(IF(RIGHT(LEFT($AM25:$CX25,2))="-",1,0)))</f>
        <v>0</v>
      </c>
      <c r="AL25" s="574">
        <f t="array" ref="AL25">IF($K25="","",SUM(IF(LEFT($AM25:$CX25,1)="X",1,0)))</f>
        <v>11</v>
      </c>
      <c r="AM25" s="668" t="s">
        <v>2341</v>
      </c>
      <c r="AN25" s="668" t="s">
        <v>2343</v>
      </c>
      <c r="AO25" s="668" t="s">
        <v>2346</v>
      </c>
      <c r="AP25" s="668" t="s">
        <v>2341</v>
      </c>
      <c r="AQ25" s="668"/>
      <c r="AR25" s="668"/>
      <c r="AS25" s="668"/>
      <c r="AT25" s="668" t="s">
        <v>2341</v>
      </c>
      <c r="AU25" s="668" t="s">
        <v>2341</v>
      </c>
      <c r="AV25" s="671" t="s">
        <v>2366</v>
      </c>
      <c r="AW25" s="668"/>
      <c r="AX25" s="668"/>
      <c r="AY25" s="668" t="s">
        <v>2347</v>
      </c>
      <c r="AZ25" s="668"/>
      <c r="BA25" s="668" t="s">
        <v>2347</v>
      </c>
      <c r="BB25" s="668" t="s">
        <v>2341</v>
      </c>
      <c r="BC25" s="668" t="s">
        <v>2341</v>
      </c>
      <c r="BD25" s="668"/>
      <c r="BE25" s="668"/>
      <c r="BF25" s="668" t="s">
        <v>2341</v>
      </c>
      <c r="BG25" s="668"/>
      <c r="BH25" s="668" t="s">
        <v>2346</v>
      </c>
      <c r="BI25" s="668"/>
      <c r="BJ25" s="671"/>
      <c r="BK25" s="668" t="s">
        <v>2343</v>
      </c>
      <c r="BL25" s="668" t="s">
        <v>2343</v>
      </c>
      <c r="BM25" s="668"/>
      <c r="BN25" s="668" t="s">
        <v>2347</v>
      </c>
      <c r="BO25" s="668" t="s">
        <v>2367</v>
      </c>
      <c r="BP25" s="668"/>
      <c r="BQ25" s="668"/>
      <c r="BR25" s="668"/>
      <c r="BS25" s="671"/>
      <c r="BT25" s="668"/>
      <c r="BU25" s="668"/>
      <c r="BV25" s="668"/>
      <c r="BW25" s="671" t="s">
        <v>2385</v>
      </c>
      <c r="BX25" s="668"/>
      <c r="BY25" s="668"/>
      <c r="BZ25" s="668"/>
      <c r="CA25" s="680"/>
      <c r="CB25" s="668"/>
      <c r="CC25" s="668"/>
      <c r="CD25" s="672"/>
      <c r="CE25" s="672"/>
      <c r="CF25" s="672"/>
      <c r="CG25" s="672"/>
      <c r="CH25" s="673"/>
      <c r="CI25" s="673"/>
      <c r="CJ25" s="673"/>
    </row>
    <row r="26" spans="1:88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304</v>
      </c>
      <c r="I26" s="596" t="s">
        <v>3</v>
      </c>
      <c r="J26" s="596" t="s">
        <v>1199</v>
      </c>
      <c r="K26" s="596">
        <v>0</v>
      </c>
      <c r="L26" s="596">
        <v>0</v>
      </c>
      <c r="M26" s="562" t="str">
        <f t="shared" si="7"/>
        <v>D</v>
      </c>
      <c r="N26" s="562">
        <f t="shared" si="8"/>
        <v>0</v>
      </c>
      <c r="O26" s="598">
        <f t="shared" si="9"/>
        <v>0</v>
      </c>
      <c r="P26" s="562" t="str">
        <f t="shared" si="10"/>
        <v>U</v>
      </c>
      <c r="Q26" s="586" t="str">
        <f t="shared" si="11"/>
        <v/>
      </c>
      <c r="R26" s="635" t="str">
        <f t="shared" si="12"/>
        <v/>
      </c>
      <c r="S26" s="600"/>
      <c r="T26" s="595" t="str">
        <f t="shared" si="13"/>
        <v/>
      </c>
      <c r="U26" s="601"/>
      <c r="V26" s="595" t="str">
        <f t="shared" si="14"/>
        <v/>
      </c>
      <c r="W26" s="586" t="str">
        <f t="shared" si="15"/>
        <v/>
      </c>
      <c r="X26" s="586" t="str">
        <f t="shared" si="16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758" t="str">
        <f t="array" ref="AJ26">IF($K26="","",IF(SUM(IF(ISNUMBER(VALUE(RIGHT($AM26:$CX26,1))),VALUE(RIGHT($AM26:$CX26,1)),0))=$K26,"T","F"))</f>
        <v>T</v>
      </c>
      <c r="AK26" s="574">
        <f t="array" ref="AK26">IF($K26="","",SUM(IF(LEFT($AM26:$CX26,1)="s",1,0))-SUM(IF(RIGHT(LEFT($AM26:$CX26,2))="-",1,0)))</f>
        <v>0</v>
      </c>
      <c r="AL26" s="574">
        <f t="array" ref="AL26">IF($K26="","",SUM(IF(LEFT($AM26:$CX26,1)="X",1,0)))</f>
        <v>11</v>
      </c>
      <c r="AM26" s="668" t="s">
        <v>2472</v>
      </c>
      <c r="AN26" s="668" t="s">
        <v>126</v>
      </c>
      <c r="AO26" s="668" t="s">
        <v>2474</v>
      </c>
      <c r="AP26" s="668" t="s">
        <v>126</v>
      </c>
      <c r="AQ26" s="668"/>
      <c r="AR26" s="668" t="s">
        <v>2472</v>
      </c>
      <c r="AS26" s="668" t="s">
        <v>2474</v>
      </c>
      <c r="AT26" s="668" t="s">
        <v>126</v>
      </c>
      <c r="AU26" s="668" t="s">
        <v>126</v>
      </c>
      <c r="AV26" s="668" t="s">
        <v>126</v>
      </c>
      <c r="AW26" s="668"/>
      <c r="AX26" s="668" t="s">
        <v>126</v>
      </c>
      <c r="AY26" s="668" t="s">
        <v>2474</v>
      </c>
      <c r="AZ26" s="668" t="s">
        <v>126</v>
      </c>
      <c r="BA26" s="668" t="s">
        <v>2474</v>
      </c>
      <c r="BB26" s="668" t="s">
        <v>126</v>
      </c>
      <c r="BC26" s="668" t="s">
        <v>126</v>
      </c>
      <c r="BD26" s="668" t="s">
        <v>2472</v>
      </c>
      <c r="BE26" s="668"/>
      <c r="BF26" s="668" t="s">
        <v>126</v>
      </c>
      <c r="BG26" s="669" t="s">
        <v>2474</v>
      </c>
      <c r="BH26" s="668" t="s">
        <v>2473</v>
      </c>
      <c r="BI26" s="668" t="s">
        <v>126</v>
      </c>
      <c r="BJ26" s="668"/>
      <c r="BK26" s="668" t="s">
        <v>2471</v>
      </c>
      <c r="BL26" s="668" t="s">
        <v>126</v>
      </c>
      <c r="BM26" s="668" t="s">
        <v>126</v>
      </c>
      <c r="BN26" s="668" t="s">
        <v>2474</v>
      </c>
      <c r="BO26" s="668" t="s">
        <v>2474</v>
      </c>
      <c r="BP26" s="669" t="s">
        <v>2474</v>
      </c>
      <c r="BQ26" s="668" t="s">
        <v>2471</v>
      </c>
      <c r="BR26" s="668" t="s">
        <v>2473</v>
      </c>
      <c r="BS26" s="668"/>
      <c r="BT26" s="668"/>
      <c r="BU26" s="668"/>
      <c r="BV26" s="668"/>
      <c r="BW26" s="668" t="s">
        <v>126</v>
      </c>
      <c r="BX26" s="668" t="s">
        <v>2474</v>
      </c>
      <c r="BY26" s="668"/>
      <c r="BZ26" s="668" t="s">
        <v>2472</v>
      </c>
      <c r="CA26" s="680"/>
      <c r="CB26" s="668"/>
      <c r="CC26" s="668"/>
      <c r="CD26" s="672" t="s">
        <v>126</v>
      </c>
      <c r="CE26" s="672" t="s">
        <v>126</v>
      </c>
      <c r="CF26" s="672"/>
      <c r="CG26" s="672"/>
      <c r="CH26" s="673"/>
      <c r="CI26" s="673"/>
      <c r="CJ26" s="673"/>
    </row>
    <row r="27" spans="1:88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1204</v>
      </c>
      <c r="I27" s="603" t="s">
        <v>2</v>
      </c>
      <c r="J27" s="603" t="s">
        <v>285</v>
      </c>
      <c r="K27" s="603">
        <v>1</v>
      </c>
      <c r="L27" s="603">
        <v>0</v>
      </c>
      <c r="M27" s="562" t="str">
        <f t="shared" si="7"/>
        <v>W</v>
      </c>
      <c r="N27" s="562">
        <f t="shared" si="8"/>
        <v>1</v>
      </c>
      <c r="O27" s="598">
        <f t="shared" si="9"/>
        <v>1</v>
      </c>
      <c r="P27" s="562" t="str">
        <f t="shared" si="10"/>
        <v>U</v>
      </c>
      <c r="Q27" s="586">
        <f t="shared" si="11"/>
        <v>0.25</v>
      </c>
      <c r="R27" s="635">
        <f t="shared" si="12"/>
        <v>1</v>
      </c>
      <c r="S27" s="600">
        <v>-0.26</v>
      </c>
      <c r="T27" s="595">
        <f t="shared" si="13"/>
        <v>1.26</v>
      </c>
      <c r="U27" s="601">
        <v>2.14</v>
      </c>
      <c r="V27" s="595">
        <f t="shared" si="14"/>
        <v>-1.1400000000000001</v>
      </c>
      <c r="W27" s="586">
        <f t="shared" si="15"/>
        <v>0.94000000000000006</v>
      </c>
      <c r="X27" s="586">
        <f t="shared" si="16"/>
        <v>1.2000000000000002</v>
      </c>
      <c r="Y27" s="599">
        <v>9</v>
      </c>
      <c r="Z27" s="599">
        <v>10</v>
      </c>
      <c r="AA27" s="599">
        <v>4</v>
      </c>
      <c r="AB27" s="599">
        <v>1</v>
      </c>
      <c r="AC27" s="599">
        <v>48</v>
      </c>
      <c r="AD27" s="599">
        <v>52</v>
      </c>
      <c r="AE27" s="599">
        <v>5122</v>
      </c>
      <c r="AF27" s="562"/>
      <c r="AG27" s="562"/>
      <c r="AH27" s="562"/>
      <c r="AJ27" s="758" t="str">
        <f t="array" ref="AJ27">IF($K27="","",IF(SUM(IF(ISNUMBER(VALUE(RIGHT($AM27:$CX27,1))),VALUE(RIGHT($AM27:$CX27,1)),0))=$K27,"T","F"))</f>
        <v>T</v>
      </c>
      <c r="AK27" s="574">
        <f t="array" ref="AK27">IF($K27="","",SUM(IF(LEFT($AM27:$CX27,1)="s",1,0))-SUM(IF(RIGHT(LEFT($AM27:$CX27,2))="-",1,0)))</f>
        <v>0</v>
      </c>
      <c r="AL27" s="574">
        <f t="array" ref="AL27">IF($K27="","",SUM(IF(LEFT($AM27:$CX27,1)="X",1,0)))</f>
        <v>11</v>
      </c>
      <c r="AM27" s="668" t="s">
        <v>2501</v>
      </c>
      <c r="AN27" s="668" t="s">
        <v>2538</v>
      </c>
      <c r="AO27" s="651" t="s">
        <v>2501</v>
      </c>
      <c r="AP27" s="669" t="s">
        <v>2501</v>
      </c>
      <c r="AQ27" s="669" t="s">
        <v>2557</v>
      </c>
      <c r="AR27" s="668"/>
      <c r="AS27" s="668" t="s">
        <v>2535</v>
      </c>
      <c r="AT27" s="669" t="s">
        <v>2501</v>
      </c>
      <c r="AU27" s="668" t="s">
        <v>2501</v>
      </c>
      <c r="AV27" s="668" t="s">
        <v>2538</v>
      </c>
      <c r="AW27" s="668"/>
      <c r="AX27" s="668"/>
      <c r="AY27" s="668"/>
      <c r="AZ27" s="668"/>
      <c r="BA27" s="668" t="s">
        <v>2535</v>
      </c>
      <c r="BB27" s="668" t="s">
        <v>2502</v>
      </c>
      <c r="BC27" s="668" t="s">
        <v>2137</v>
      </c>
      <c r="BD27" s="668"/>
      <c r="BE27" s="668"/>
      <c r="BF27" s="668" t="s">
        <v>2538</v>
      </c>
      <c r="BG27" s="668"/>
      <c r="BH27" s="668" t="s">
        <v>2535</v>
      </c>
      <c r="BI27" s="668"/>
      <c r="BJ27" s="706"/>
      <c r="BK27" s="668" t="s">
        <v>2555</v>
      </c>
      <c r="BL27" s="668" t="s">
        <v>2501</v>
      </c>
      <c r="BM27" s="668"/>
      <c r="BN27" s="668"/>
      <c r="BO27" s="668"/>
      <c r="BP27" s="668" t="s">
        <v>2535</v>
      </c>
      <c r="BQ27" s="668"/>
      <c r="BR27" s="668"/>
      <c r="BS27" s="668"/>
      <c r="BT27" s="668"/>
      <c r="BU27" s="668"/>
      <c r="BV27" s="668"/>
      <c r="BW27" s="671" t="s">
        <v>2207</v>
      </c>
      <c r="BX27" s="668"/>
      <c r="BY27" s="668"/>
      <c r="BZ27" s="668"/>
      <c r="CA27" s="680"/>
      <c r="CB27" s="651"/>
      <c r="CC27" s="668"/>
      <c r="CD27" s="672"/>
      <c r="CE27" s="672"/>
      <c r="CF27" s="672"/>
      <c r="CG27" s="672"/>
      <c r="CH27" s="673"/>
      <c r="CI27" s="673"/>
      <c r="CJ27" s="673"/>
    </row>
    <row r="28" spans="1:88" s="661" customFormat="1" ht="15" customHeight="1">
      <c r="A28" s="625">
        <v>42827</v>
      </c>
      <c r="B28" s="603"/>
      <c r="C28" s="603"/>
      <c r="D28" s="603"/>
      <c r="E28" s="603"/>
      <c r="F28" s="603"/>
      <c r="G28" s="585"/>
      <c r="H28" s="624" t="s">
        <v>1435</v>
      </c>
      <c r="I28" s="603" t="s">
        <v>2</v>
      </c>
      <c r="J28" s="603" t="s">
        <v>285</v>
      </c>
      <c r="K28" s="603">
        <v>2</v>
      </c>
      <c r="L28" s="603">
        <v>0</v>
      </c>
      <c r="M28" s="562" t="str">
        <f t="shared" si="7"/>
        <v>W</v>
      </c>
      <c r="N28" s="562">
        <f t="shared" si="8"/>
        <v>2</v>
      </c>
      <c r="O28" s="598">
        <f t="shared" si="9"/>
        <v>2</v>
      </c>
      <c r="P28" s="562" t="str">
        <f t="shared" si="10"/>
        <v>U</v>
      </c>
      <c r="Q28" s="586">
        <f t="shared" si="11"/>
        <v>0</v>
      </c>
      <c r="R28" s="635">
        <f t="shared" si="12"/>
        <v>1</v>
      </c>
      <c r="S28" s="600">
        <v>0.06</v>
      </c>
      <c r="T28" s="595">
        <f t="shared" si="13"/>
        <v>1.94</v>
      </c>
      <c r="U28" s="601">
        <v>2.1800000000000002</v>
      </c>
      <c r="V28" s="595">
        <f t="shared" si="14"/>
        <v>-0.18000000000000016</v>
      </c>
      <c r="W28" s="586">
        <f t="shared" si="15"/>
        <v>1.1200000000000001</v>
      </c>
      <c r="X28" s="586">
        <f t="shared" si="16"/>
        <v>1.06</v>
      </c>
      <c r="Y28" s="599">
        <v>8</v>
      </c>
      <c r="Z28" s="599">
        <v>7</v>
      </c>
      <c r="AA28" s="599">
        <v>3</v>
      </c>
      <c r="AB28" s="599">
        <v>2</v>
      </c>
      <c r="AC28" s="599">
        <v>43</v>
      </c>
      <c r="AD28" s="599">
        <v>57</v>
      </c>
      <c r="AE28" s="599">
        <v>5122</v>
      </c>
      <c r="AF28" s="562"/>
      <c r="AG28" s="562"/>
      <c r="AH28" s="562"/>
      <c r="AJ28" s="758" t="str">
        <f t="array" ref="AJ28">IF($K28="","",IF(SUM(IF(ISNUMBER(VALUE(RIGHT($AM28:$CX28,1))),VALUE(RIGHT($AM28:$CX28,1)),0))=$K28,"T","F"))</f>
        <v>T</v>
      </c>
      <c r="AK28" s="574">
        <f t="array" ref="AK28">IF($K28="","",SUM(IF(LEFT($AM28:$CX28,1)="s",1,0))-SUM(IF(RIGHT(LEFT($AM28:$CX28,2))="-",1,0)))</f>
        <v>0</v>
      </c>
      <c r="AL28" s="574">
        <f t="array" ref="AL28">IF($K28="","",SUM(IF(LEFT($AM28:$CX28,1)="X",1,0)))</f>
        <v>11</v>
      </c>
      <c r="AM28" s="668" t="s">
        <v>1431</v>
      </c>
      <c r="AN28" s="668" t="s">
        <v>1431</v>
      </c>
      <c r="AO28" s="671" t="s">
        <v>2668</v>
      </c>
      <c r="AP28" s="668" t="s">
        <v>1431</v>
      </c>
      <c r="AQ28" s="668" t="s">
        <v>2473</v>
      </c>
      <c r="AR28" s="668"/>
      <c r="AS28" s="668" t="s">
        <v>2471</v>
      </c>
      <c r="AT28" s="669" t="s">
        <v>1431</v>
      </c>
      <c r="AU28" s="668" t="s">
        <v>2213</v>
      </c>
      <c r="AV28" s="668" t="s">
        <v>2471</v>
      </c>
      <c r="AW28" s="668"/>
      <c r="AX28" s="668"/>
      <c r="AY28" s="668"/>
      <c r="AZ28" s="668"/>
      <c r="BA28" s="668" t="s">
        <v>2472</v>
      </c>
      <c r="BB28" s="668" t="s">
        <v>2472</v>
      </c>
      <c r="BC28" s="668" t="s">
        <v>1431</v>
      </c>
      <c r="BD28" s="668"/>
      <c r="BE28" s="668"/>
      <c r="BF28" s="668" t="s">
        <v>2213</v>
      </c>
      <c r="BG28" s="668"/>
      <c r="BH28" s="668"/>
      <c r="BI28" s="668"/>
      <c r="BJ28" s="668" t="s">
        <v>1431</v>
      </c>
      <c r="BK28" s="668" t="s">
        <v>2473</v>
      </c>
      <c r="BL28" s="671" t="s">
        <v>2207</v>
      </c>
      <c r="BM28" s="668"/>
      <c r="BN28" s="668"/>
      <c r="BO28" s="668" t="s">
        <v>2472</v>
      </c>
      <c r="BP28" s="668" t="s">
        <v>2471</v>
      </c>
      <c r="BQ28" s="668"/>
      <c r="BR28" s="668"/>
      <c r="BS28" s="668"/>
      <c r="BT28" s="668"/>
      <c r="BU28" s="668"/>
      <c r="BV28" s="668"/>
      <c r="BW28" s="668" t="s">
        <v>2473</v>
      </c>
      <c r="BX28" s="668"/>
      <c r="BY28" s="668"/>
      <c r="BZ28" s="668" t="s">
        <v>2623</v>
      </c>
      <c r="CA28" s="680"/>
      <c r="CB28" s="668"/>
      <c r="CC28" s="668"/>
      <c r="CD28" s="672"/>
      <c r="CE28" s="672"/>
      <c r="CF28" s="672"/>
      <c r="CG28" s="672"/>
      <c r="CH28" s="673"/>
      <c r="CI28" s="673"/>
      <c r="CJ28" s="673"/>
    </row>
    <row r="29" spans="1:88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257</v>
      </c>
      <c r="I29" s="603" t="s">
        <v>3</v>
      </c>
      <c r="J29" s="603" t="s">
        <v>285</v>
      </c>
      <c r="K29" s="603">
        <v>1</v>
      </c>
      <c r="L29" s="603">
        <v>1</v>
      </c>
      <c r="M29" s="562" t="str">
        <f t="shared" si="7"/>
        <v>D</v>
      </c>
      <c r="N29" s="562">
        <f t="shared" si="8"/>
        <v>2</v>
      </c>
      <c r="O29" s="598">
        <f t="shared" si="9"/>
        <v>0</v>
      </c>
      <c r="P29" s="562" t="str">
        <f t="shared" si="10"/>
        <v>U</v>
      </c>
      <c r="Q29" s="586">
        <f t="shared" si="11"/>
        <v>1</v>
      </c>
      <c r="R29" s="635">
        <f t="shared" si="12"/>
        <v>1</v>
      </c>
      <c r="S29" s="600">
        <v>-0.96</v>
      </c>
      <c r="T29" s="595">
        <f t="shared" si="13"/>
        <v>0.96</v>
      </c>
      <c r="U29" s="601">
        <v>2.56</v>
      </c>
      <c r="V29" s="595">
        <f t="shared" si="14"/>
        <v>-0.56000000000000005</v>
      </c>
      <c r="W29" s="586">
        <f t="shared" si="15"/>
        <v>0.8</v>
      </c>
      <c r="X29" s="586">
        <f t="shared" si="16"/>
        <v>1.76</v>
      </c>
      <c r="Y29" s="599">
        <v>8</v>
      </c>
      <c r="Z29" s="599">
        <v>18</v>
      </c>
      <c r="AA29" s="599">
        <v>3</v>
      </c>
      <c r="AB29" s="599">
        <v>8</v>
      </c>
      <c r="AC29" s="599">
        <v>37</v>
      </c>
      <c r="AD29" s="599">
        <v>63</v>
      </c>
      <c r="AE29" s="599">
        <v>5122</v>
      </c>
      <c r="AF29" s="562"/>
      <c r="AG29" s="562"/>
      <c r="AH29" s="562"/>
      <c r="AJ29" s="758" t="str">
        <f t="array" ref="AJ29">IF($K29="","",IF(SUM(IF(ISNUMBER(VALUE(RIGHT($AM29:$CX29,1))),VALUE(RIGHT($AM29:$CX29,1)),0))=$K29,"T","F"))</f>
        <v>T</v>
      </c>
      <c r="AK29" s="574">
        <f t="array" ref="AK29">IF($K29="","",SUM(IF(LEFT($AM29:$CX29,1)="s",1,0))-SUM(IF(RIGHT(LEFT($AM29:$CX29,2))="-",1,0)))</f>
        <v>0</v>
      </c>
      <c r="AL29" s="574">
        <f t="array" ref="AL29">IF($K29="","",SUM(IF(LEFT($AM29:$CX29,1)="X",1,0)))</f>
        <v>11</v>
      </c>
      <c r="AM29" s="668" t="s">
        <v>2700</v>
      </c>
      <c r="AN29" s="668" t="s">
        <v>2722</v>
      </c>
      <c r="AO29" s="669" t="s">
        <v>2700</v>
      </c>
      <c r="AP29" s="669" t="s">
        <v>2700</v>
      </c>
      <c r="AQ29" s="668" t="s">
        <v>2703</v>
      </c>
      <c r="AR29" s="668" t="s">
        <v>126</v>
      </c>
      <c r="AS29" s="668" t="s">
        <v>2723</v>
      </c>
      <c r="AT29" s="668" t="s">
        <v>2701</v>
      </c>
      <c r="AU29" s="668" t="s">
        <v>2213</v>
      </c>
      <c r="AV29" s="682" t="s">
        <v>2749</v>
      </c>
      <c r="AW29" s="668"/>
      <c r="AX29" s="668"/>
      <c r="AY29" s="668" t="s">
        <v>2723</v>
      </c>
      <c r="AZ29" s="668" t="s">
        <v>126</v>
      </c>
      <c r="BA29" s="668" t="s">
        <v>2723</v>
      </c>
      <c r="BB29" s="668" t="s">
        <v>2700</v>
      </c>
      <c r="BC29" s="668" t="s">
        <v>2700</v>
      </c>
      <c r="BD29" s="668" t="s">
        <v>126</v>
      </c>
      <c r="BE29" s="668"/>
      <c r="BF29" s="668" t="s">
        <v>2213</v>
      </c>
      <c r="BG29" s="668" t="s">
        <v>126</v>
      </c>
      <c r="BH29" s="668" t="s">
        <v>126</v>
      </c>
      <c r="BI29" s="668" t="s">
        <v>126</v>
      </c>
      <c r="BJ29" s="668" t="s">
        <v>2737</v>
      </c>
      <c r="BK29" s="668" t="s">
        <v>2751</v>
      </c>
      <c r="BL29" s="668" t="s">
        <v>2702</v>
      </c>
      <c r="BM29" s="668" t="s">
        <v>126</v>
      </c>
      <c r="BN29" s="668" t="s">
        <v>126</v>
      </c>
      <c r="BO29" s="668"/>
      <c r="BP29" s="671" t="s">
        <v>2750</v>
      </c>
      <c r="BQ29" s="668" t="s">
        <v>2723</v>
      </c>
      <c r="BR29" s="668"/>
      <c r="BS29" s="651"/>
      <c r="BT29" s="668"/>
      <c r="BU29" s="668"/>
      <c r="BV29" s="668"/>
      <c r="BW29" s="668" t="s">
        <v>2735</v>
      </c>
      <c r="BX29" s="668" t="s">
        <v>126</v>
      </c>
      <c r="BY29" s="668"/>
      <c r="BZ29" s="668" t="s">
        <v>2685</v>
      </c>
      <c r="CA29" s="680"/>
      <c r="CB29" s="668"/>
      <c r="CC29" s="668"/>
      <c r="CD29" s="672"/>
      <c r="CE29" s="672"/>
      <c r="CF29" s="672"/>
      <c r="CG29" s="672"/>
      <c r="CH29" s="673"/>
      <c r="CI29" s="673"/>
      <c r="CJ29" s="673"/>
    </row>
    <row r="30" spans="1:88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253</v>
      </c>
      <c r="I30" s="596" t="s">
        <v>2</v>
      </c>
      <c r="J30" s="596" t="s">
        <v>1199</v>
      </c>
      <c r="K30" s="596">
        <v>0</v>
      </c>
      <c r="L30" s="596">
        <v>0</v>
      </c>
      <c r="M30" s="562" t="str">
        <f t="shared" si="7"/>
        <v>D</v>
      </c>
      <c r="N30" s="562">
        <f t="shared" si="8"/>
        <v>0</v>
      </c>
      <c r="O30" s="598">
        <f t="shared" si="9"/>
        <v>0</v>
      </c>
      <c r="P30" s="562" t="str">
        <f t="shared" si="10"/>
        <v>U</v>
      </c>
      <c r="Q30" s="586" t="str">
        <f t="shared" si="11"/>
        <v/>
      </c>
      <c r="R30" s="635" t="str">
        <f t="shared" si="12"/>
        <v/>
      </c>
      <c r="S30" s="600"/>
      <c r="T30" s="595" t="str">
        <f t="shared" si="13"/>
        <v/>
      </c>
      <c r="U30" s="601"/>
      <c r="V30" s="595" t="str">
        <f t="shared" si="14"/>
        <v/>
      </c>
      <c r="W30" s="586" t="str">
        <f t="shared" si="15"/>
        <v/>
      </c>
      <c r="X30" s="586" t="str">
        <f t="shared" si="16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758" t="str">
        <f t="array" ref="AJ30">IF($K30="","",IF(SUM(IF(ISNUMBER(VALUE(RIGHT($AM30:$CX30,1))),VALUE(RIGHT($AM30:$CX30,1)),0))=$K30,"T","F"))</f>
        <v>T</v>
      </c>
      <c r="AK30" s="574">
        <f t="array" ref="AK30">IF($K30="","",SUM(IF(LEFT($AM30:$CX30,1)="s",1,0))-SUM(IF(RIGHT(LEFT($AM30:$CX30,2))="-",1,0)))</f>
        <v>0</v>
      </c>
      <c r="AL30" s="574">
        <f t="array" ref="AL30">IF($K30="","",SUM(IF(LEFT($AM30:$CX30,1)="X",1,0)))</f>
        <v>11</v>
      </c>
      <c r="AM30" s="668" t="s">
        <v>2778</v>
      </c>
      <c r="AN30" s="668" t="s">
        <v>2784</v>
      </c>
      <c r="AO30" s="668"/>
      <c r="AP30" s="668"/>
      <c r="AQ30" s="668"/>
      <c r="AR30" s="668" t="s">
        <v>2803</v>
      </c>
      <c r="AS30" s="668" t="s">
        <v>2778</v>
      </c>
      <c r="AT30" s="668"/>
      <c r="AU30" s="668" t="s">
        <v>2213</v>
      </c>
      <c r="AV30" s="668"/>
      <c r="AW30" s="668"/>
      <c r="AX30" s="668"/>
      <c r="AY30" s="668"/>
      <c r="AZ30" s="668"/>
      <c r="BA30" s="668" t="s">
        <v>2778</v>
      </c>
      <c r="BB30" s="668"/>
      <c r="BC30" s="668"/>
      <c r="BD30" s="668" t="s">
        <v>2778</v>
      </c>
      <c r="BE30" s="668"/>
      <c r="BF30" s="668" t="s">
        <v>2213</v>
      </c>
      <c r="BG30" s="668" t="s">
        <v>2778</v>
      </c>
      <c r="BH30" s="668" t="s">
        <v>2802</v>
      </c>
      <c r="BI30" s="668" t="s">
        <v>2803</v>
      </c>
      <c r="BJ30" s="668"/>
      <c r="BK30" s="668" t="s">
        <v>2012</v>
      </c>
      <c r="BL30" s="668"/>
      <c r="BM30" s="668" t="s">
        <v>2826</v>
      </c>
      <c r="BN30" s="681" t="s">
        <v>2805</v>
      </c>
      <c r="BO30" s="668" t="s">
        <v>2821</v>
      </c>
      <c r="BP30" s="668" t="s">
        <v>2785</v>
      </c>
      <c r="BQ30" s="668" t="s">
        <v>2137</v>
      </c>
      <c r="BR30" s="668" t="s">
        <v>4332</v>
      </c>
      <c r="BS30" s="651"/>
      <c r="BT30" s="668" t="s">
        <v>2825</v>
      </c>
      <c r="BU30" s="668" t="s">
        <v>2802</v>
      </c>
      <c r="BV30" s="668"/>
      <c r="BW30" s="668"/>
      <c r="BX30" s="668"/>
      <c r="BY30" s="668"/>
      <c r="BZ30" s="668" t="s">
        <v>2685</v>
      </c>
      <c r="CA30" s="680"/>
      <c r="CB30" s="668"/>
      <c r="CC30" s="668"/>
      <c r="CD30" s="672"/>
      <c r="CE30" s="672"/>
      <c r="CF30" s="672"/>
      <c r="CG30" s="672"/>
      <c r="CH30" s="673"/>
      <c r="CI30" s="673"/>
      <c r="CJ30" s="673"/>
    </row>
    <row r="31" spans="1:88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234</v>
      </c>
      <c r="I31" s="603" t="s">
        <v>2</v>
      </c>
      <c r="J31" s="603" t="s">
        <v>285</v>
      </c>
      <c r="K31" s="603">
        <v>0</v>
      </c>
      <c r="L31" s="603">
        <v>2</v>
      </c>
      <c r="M31" s="562" t="str">
        <f t="shared" si="7"/>
        <v>L</v>
      </c>
      <c r="N31" s="562">
        <f t="shared" si="8"/>
        <v>2</v>
      </c>
      <c r="O31" s="598">
        <f t="shared" si="9"/>
        <v>-2</v>
      </c>
      <c r="P31" s="562" t="str">
        <f t="shared" si="10"/>
        <v>U</v>
      </c>
      <c r="Q31" s="586">
        <f t="shared" si="11"/>
        <v>0</v>
      </c>
      <c r="R31" s="635">
        <f t="shared" si="12"/>
        <v>-1</v>
      </c>
      <c r="S31" s="600">
        <v>-0.02</v>
      </c>
      <c r="T31" s="595">
        <f t="shared" si="13"/>
        <v>-1.98</v>
      </c>
      <c r="U31" s="601">
        <v>2.06</v>
      </c>
      <c r="V31" s="595">
        <f t="shared" si="14"/>
        <v>-6.0000000000000053E-2</v>
      </c>
      <c r="W31" s="586">
        <f t="shared" si="15"/>
        <v>1.02</v>
      </c>
      <c r="X31" s="586">
        <f t="shared" si="16"/>
        <v>1.04</v>
      </c>
      <c r="Y31" s="599">
        <v>7</v>
      </c>
      <c r="Z31" s="599">
        <v>8</v>
      </c>
      <c r="AA31" s="599">
        <v>2</v>
      </c>
      <c r="AB31" s="599">
        <v>3</v>
      </c>
      <c r="AC31" s="599">
        <v>64</v>
      </c>
      <c r="AD31" s="599">
        <v>36</v>
      </c>
      <c r="AE31" s="599">
        <v>5122</v>
      </c>
      <c r="AF31" s="562"/>
      <c r="AG31" s="562"/>
      <c r="AH31" s="562"/>
      <c r="AJ31" s="758" t="str">
        <f t="array" ref="AJ31">IF($K31="","",IF(SUM(IF(ISNUMBER(VALUE(RIGHT($AM31:$CX31,1))),VALUE(RIGHT($AM31:$CX31,1)),0))=$K31,"T","F"))</f>
        <v>T</v>
      </c>
      <c r="AK31" s="574">
        <f t="array" ref="AK31">IF($K31="","",SUM(IF(LEFT($AM31:$CX31,1)="s",1,0))-SUM(IF(RIGHT(LEFT($AM31:$CX31,2))="-",1,0)))</f>
        <v>0</v>
      </c>
      <c r="AL31" s="574">
        <f t="array" ref="AL31">IF($K31="","",SUM(IF(LEFT($AM31:$CX31,1)="X",1,0)))</f>
        <v>11</v>
      </c>
      <c r="AM31" s="668" t="s">
        <v>2474</v>
      </c>
      <c r="AN31" s="668" t="s">
        <v>2911</v>
      </c>
      <c r="AO31" s="669" t="s">
        <v>2909</v>
      </c>
      <c r="AP31" s="668" t="s">
        <v>2474</v>
      </c>
      <c r="AQ31" s="668" t="s">
        <v>2474</v>
      </c>
      <c r="AR31" s="668" t="s">
        <v>126</v>
      </c>
      <c r="AS31" s="668" t="s">
        <v>2472</v>
      </c>
      <c r="AT31" s="668" t="s">
        <v>2474</v>
      </c>
      <c r="AU31" s="668" t="s">
        <v>2912</v>
      </c>
      <c r="AV31" s="668" t="s">
        <v>2474</v>
      </c>
      <c r="AW31" s="668"/>
      <c r="AX31" s="668" t="s">
        <v>126</v>
      </c>
      <c r="AY31" s="668" t="s">
        <v>126</v>
      </c>
      <c r="AZ31" s="668" t="s">
        <v>126</v>
      </c>
      <c r="BA31" s="668" t="s">
        <v>2472</v>
      </c>
      <c r="BB31" s="668" t="s">
        <v>2908</v>
      </c>
      <c r="BC31" s="668" t="s">
        <v>2474</v>
      </c>
      <c r="BD31" s="668" t="s">
        <v>126</v>
      </c>
      <c r="BE31" s="668"/>
      <c r="BF31" s="668" t="s">
        <v>2472</v>
      </c>
      <c r="BG31" s="668" t="s">
        <v>126</v>
      </c>
      <c r="BH31" s="668" t="s">
        <v>126</v>
      </c>
      <c r="BI31" s="668" t="s">
        <v>126</v>
      </c>
      <c r="BJ31" s="669" t="s">
        <v>2910</v>
      </c>
      <c r="BK31" s="668" t="s">
        <v>2910</v>
      </c>
      <c r="BL31" s="668" t="s">
        <v>2474</v>
      </c>
      <c r="BM31" s="668" t="s">
        <v>126</v>
      </c>
      <c r="BN31" s="668" t="s">
        <v>126</v>
      </c>
      <c r="BO31" s="668" t="s">
        <v>126</v>
      </c>
      <c r="BP31" s="668" t="s">
        <v>2911</v>
      </c>
      <c r="BQ31" s="668" t="s">
        <v>2685</v>
      </c>
      <c r="BR31" s="668" t="s">
        <v>2685</v>
      </c>
      <c r="BS31" s="652" t="s">
        <v>126</v>
      </c>
      <c r="BT31" s="668" t="s">
        <v>2472</v>
      </c>
      <c r="BU31" s="668"/>
      <c r="BV31" s="668"/>
      <c r="BW31" s="668" t="s">
        <v>2213</v>
      </c>
      <c r="BX31" s="668" t="s">
        <v>126</v>
      </c>
      <c r="BY31" s="668"/>
      <c r="BZ31" s="668" t="s">
        <v>2685</v>
      </c>
      <c r="CA31" s="680"/>
      <c r="CB31" s="668"/>
      <c r="CC31" s="668"/>
      <c r="CD31" s="672"/>
      <c r="CE31" s="672"/>
      <c r="CF31" s="672"/>
      <c r="CG31" s="672"/>
      <c r="CH31" s="673"/>
      <c r="CI31" s="673"/>
      <c r="CJ31" s="673"/>
    </row>
    <row r="32" spans="1:88" s="661" customFormat="1" ht="15" customHeight="1">
      <c r="A32" s="625">
        <v>42847</v>
      </c>
      <c r="B32" s="603"/>
      <c r="C32" s="603"/>
      <c r="D32" s="603"/>
      <c r="E32" s="603"/>
      <c r="F32" s="603"/>
      <c r="G32" s="585"/>
      <c r="H32" s="624" t="s">
        <v>253</v>
      </c>
      <c r="I32" s="603" t="s">
        <v>2</v>
      </c>
      <c r="J32" s="603" t="s">
        <v>285</v>
      </c>
      <c r="K32" s="603">
        <v>1</v>
      </c>
      <c r="L32" s="603">
        <v>1</v>
      </c>
      <c r="M32" s="562" t="str">
        <f t="shared" si="7"/>
        <v>D</v>
      </c>
      <c r="N32" s="562">
        <f t="shared" si="8"/>
        <v>2</v>
      </c>
      <c r="O32" s="598">
        <f t="shared" si="9"/>
        <v>0</v>
      </c>
      <c r="P32" s="562" t="str">
        <f t="shared" si="10"/>
        <v>U</v>
      </c>
      <c r="Q32" s="586">
        <f t="shared" si="11"/>
        <v>0.25</v>
      </c>
      <c r="R32" s="635">
        <f t="shared" si="12"/>
        <v>0.5</v>
      </c>
      <c r="S32" s="600">
        <v>-0.34499999999999997</v>
      </c>
      <c r="T32" s="595">
        <f t="shared" si="13"/>
        <v>0.34499999999999997</v>
      </c>
      <c r="U32" s="601">
        <v>1.98</v>
      </c>
      <c r="V32" s="595">
        <f t="shared" si="14"/>
        <v>2.0000000000000018E-2</v>
      </c>
      <c r="W32" s="586">
        <f t="shared" si="15"/>
        <v>0.8175</v>
      </c>
      <c r="X32" s="586">
        <f t="shared" si="16"/>
        <v>1.1625000000000001</v>
      </c>
      <c r="Y32" s="599">
        <v>6</v>
      </c>
      <c r="Z32" s="599">
        <v>16</v>
      </c>
      <c r="AA32" s="599">
        <v>1</v>
      </c>
      <c r="AB32" s="599">
        <v>5</v>
      </c>
      <c r="AC32" s="599">
        <v>40</v>
      </c>
      <c r="AD32" s="599">
        <v>60</v>
      </c>
      <c r="AE32" s="599">
        <v>5122</v>
      </c>
      <c r="AF32" s="562"/>
      <c r="AG32" s="562"/>
      <c r="AH32" s="562"/>
      <c r="AJ32" s="758" t="str">
        <f t="array" ref="AJ32">IF($K32="","",IF(SUM(IF(ISNUMBER(VALUE(RIGHT($AM32:$CX32,1))),VALUE(RIGHT($AM32:$CX32,1)),0))=$K32,"T","F"))</f>
        <v>T</v>
      </c>
      <c r="AK32" s="574">
        <f t="array" ref="AK32">IF($K32="","",SUM(IF(LEFT($AM32:$CX32,1)="s",1,0))-SUM(IF(RIGHT(LEFT($AM32:$CX32,2))="-",1,0)))</f>
        <v>0</v>
      </c>
      <c r="AL32" s="574">
        <f t="array" ref="AL32">IF($K32="","",SUM(IF(LEFT($AM32:$CX32,1)="X",1,0)))</f>
        <v>11</v>
      </c>
      <c r="AM32" s="668" t="s">
        <v>3002</v>
      </c>
      <c r="AN32" s="669" t="s">
        <v>3002</v>
      </c>
      <c r="AO32" s="668" t="s">
        <v>3002</v>
      </c>
      <c r="AP32" s="668" t="s">
        <v>3003</v>
      </c>
      <c r="AQ32" s="668" t="s">
        <v>3003</v>
      </c>
      <c r="AR32" s="668"/>
      <c r="AS32" s="668" t="s">
        <v>3005</v>
      </c>
      <c r="AT32" s="668" t="s">
        <v>3002</v>
      </c>
      <c r="AU32" s="668" t="s">
        <v>3002</v>
      </c>
      <c r="AV32" s="669" t="s">
        <v>3003</v>
      </c>
      <c r="AW32" s="668"/>
      <c r="AX32" s="668"/>
      <c r="AY32" s="668"/>
      <c r="AZ32" s="668" t="s">
        <v>3017</v>
      </c>
      <c r="BA32" s="679" t="s">
        <v>3018</v>
      </c>
      <c r="BB32" s="668" t="s">
        <v>2213</v>
      </c>
      <c r="BC32" s="668" t="s">
        <v>3002</v>
      </c>
      <c r="BD32" s="668"/>
      <c r="BE32" s="668"/>
      <c r="BF32" s="668" t="s">
        <v>3016</v>
      </c>
      <c r="BG32" s="668"/>
      <c r="BH32" s="668"/>
      <c r="BI32" s="668"/>
      <c r="BJ32" s="668" t="s">
        <v>3004</v>
      </c>
      <c r="BK32" s="668" t="s">
        <v>3002</v>
      </c>
      <c r="BL32" s="671" t="s">
        <v>3019</v>
      </c>
      <c r="BM32" s="668"/>
      <c r="BN32" s="668" t="s">
        <v>3005</v>
      </c>
      <c r="BO32" s="668" t="s">
        <v>3005</v>
      </c>
      <c r="BP32" s="668"/>
      <c r="BQ32" s="668" t="s">
        <v>2685</v>
      </c>
      <c r="BR32" s="668" t="s">
        <v>4333</v>
      </c>
      <c r="BS32" s="651"/>
      <c r="BT32" s="668"/>
      <c r="BU32" s="668"/>
      <c r="BV32" s="668"/>
      <c r="BW32" s="668" t="s">
        <v>2213</v>
      </c>
      <c r="BX32" s="668"/>
      <c r="BY32" s="668"/>
      <c r="BZ32" s="668" t="s">
        <v>2685</v>
      </c>
      <c r="CA32" s="680"/>
      <c r="CB32" s="668"/>
      <c r="CC32" s="668"/>
      <c r="CD32" s="672"/>
      <c r="CE32" s="672"/>
      <c r="CF32" s="672"/>
      <c r="CG32" s="672"/>
      <c r="CH32" s="673"/>
      <c r="CI32" s="673"/>
      <c r="CJ32" s="673"/>
    </row>
    <row r="33" spans="1:88" s="661" customFormat="1" ht="15" customHeight="1">
      <c r="A33" s="625">
        <v>42855</v>
      </c>
      <c r="B33" s="603"/>
      <c r="C33" s="603"/>
      <c r="D33" s="603"/>
      <c r="E33" s="603"/>
      <c r="F33" s="603"/>
      <c r="G33" s="585"/>
      <c r="H33" s="624" t="s">
        <v>1200</v>
      </c>
      <c r="I33" s="603" t="s">
        <v>3</v>
      </c>
      <c r="J33" s="603" t="s">
        <v>285</v>
      </c>
      <c r="K33" s="603">
        <v>1</v>
      </c>
      <c r="L33" s="603">
        <v>0</v>
      </c>
      <c r="M33" s="562" t="str">
        <f t="shared" si="7"/>
        <v>W</v>
      </c>
      <c r="N33" s="562">
        <f t="shared" si="8"/>
        <v>1</v>
      </c>
      <c r="O33" s="598">
        <f t="shared" si="9"/>
        <v>1</v>
      </c>
      <c r="P33" s="562" t="str">
        <f t="shared" si="10"/>
        <v>U</v>
      </c>
      <c r="Q33" s="586">
        <f t="shared" si="11"/>
        <v>1</v>
      </c>
      <c r="R33" s="635">
        <f t="shared" si="12"/>
        <v>1</v>
      </c>
      <c r="S33" s="600">
        <v>-0.99</v>
      </c>
      <c r="T33" s="595">
        <f t="shared" si="13"/>
        <v>1.99</v>
      </c>
      <c r="U33" s="601">
        <v>2.4300000000000002</v>
      </c>
      <c r="V33" s="595">
        <f t="shared" si="14"/>
        <v>-1.4300000000000002</v>
      </c>
      <c r="W33" s="586">
        <f t="shared" si="15"/>
        <v>0.72000000000000008</v>
      </c>
      <c r="X33" s="586">
        <f t="shared" si="16"/>
        <v>1.71</v>
      </c>
      <c r="Y33" s="599">
        <v>9</v>
      </c>
      <c r="Z33" s="599">
        <v>23</v>
      </c>
      <c r="AA33" s="599">
        <v>2</v>
      </c>
      <c r="AB33" s="599">
        <v>7</v>
      </c>
      <c r="AC33" s="599">
        <v>37</v>
      </c>
      <c r="AD33" s="599">
        <v>63</v>
      </c>
      <c r="AE33" s="599">
        <v>5122</v>
      </c>
      <c r="AF33" s="562"/>
      <c r="AG33" s="562"/>
      <c r="AH33" s="562"/>
      <c r="AJ33" s="758" t="str">
        <f t="array" ref="AJ33">IF($K33="","",IF(SUM(IF(ISNUMBER(VALUE(RIGHT($AM33:$CX33,1))),VALUE(RIGHT($AM33:$CX33,1)),0))=$K33,"T","F"))</f>
        <v>T</v>
      </c>
      <c r="AK33" s="574">
        <f t="array" ref="AK33">IF($K33="","",SUM(IF(LEFT($AM33:$CX33,1)="s",1,0))-SUM(IF(RIGHT(LEFT($AM33:$CX33,2))="-",1,0)))</f>
        <v>0</v>
      </c>
      <c r="AL33" s="574">
        <f t="array" ref="AL33">IF($K33="","",SUM(IF(LEFT($AM33:$CX33,1)="X",1,0)))</f>
        <v>11</v>
      </c>
      <c r="AM33" s="668" t="s">
        <v>3170</v>
      </c>
      <c r="AN33" s="668" t="s">
        <v>3205</v>
      </c>
      <c r="AO33" s="668" t="s">
        <v>3205</v>
      </c>
      <c r="AP33" s="668" t="s">
        <v>2213</v>
      </c>
      <c r="AQ33" s="668" t="s">
        <v>3209</v>
      </c>
      <c r="AR33" s="668"/>
      <c r="AS33" s="668" t="s">
        <v>3215</v>
      </c>
      <c r="AT33" s="669" t="s">
        <v>3170</v>
      </c>
      <c r="AU33" s="671" t="s">
        <v>3218</v>
      </c>
      <c r="AV33" s="668" t="s">
        <v>3212</v>
      </c>
      <c r="AW33" s="668"/>
      <c r="AX33" s="668"/>
      <c r="AY33" s="668"/>
      <c r="AZ33" s="668" t="s">
        <v>3214</v>
      </c>
      <c r="BA33" s="668" t="s">
        <v>3206</v>
      </c>
      <c r="BB33" s="668" t="s">
        <v>2213</v>
      </c>
      <c r="BC33" s="668" t="s">
        <v>3170</v>
      </c>
      <c r="BD33" s="668"/>
      <c r="BE33" s="668"/>
      <c r="BF33" s="668" t="s">
        <v>3213</v>
      </c>
      <c r="BG33" s="668" t="s">
        <v>2213</v>
      </c>
      <c r="BH33" s="668"/>
      <c r="BI33" s="668"/>
      <c r="BJ33" s="668" t="s">
        <v>3211</v>
      </c>
      <c r="BK33" s="671" t="s">
        <v>3217</v>
      </c>
      <c r="BL33" s="668" t="s">
        <v>3207</v>
      </c>
      <c r="BM33" s="668"/>
      <c r="BN33" s="668" t="s">
        <v>3216</v>
      </c>
      <c r="BO33" s="668"/>
      <c r="BP33" s="668" t="s">
        <v>3210</v>
      </c>
      <c r="BQ33" s="668" t="s">
        <v>2685</v>
      </c>
      <c r="BR33" s="668" t="s">
        <v>4333</v>
      </c>
      <c r="BS33" s="668"/>
      <c r="BT33" s="668"/>
      <c r="BU33" s="668"/>
      <c r="BV33" s="668"/>
      <c r="BW33" s="668" t="s">
        <v>2213</v>
      </c>
      <c r="BX33" s="668" t="s">
        <v>3214</v>
      </c>
      <c r="BY33" s="668"/>
      <c r="BZ33" s="668" t="s">
        <v>2685</v>
      </c>
      <c r="CA33" s="668"/>
      <c r="CB33" s="668"/>
      <c r="CC33" s="668"/>
      <c r="CD33" s="668" t="s">
        <v>126</v>
      </c>
      <c r="CE33" s="672"/>
      <c r="CF33" s="672"/>
      <c r="CG33" s="672"/>
      <c r="CH33" s="673"/>
      <c r="CI33" s="673"/>
      <c r="CJ33" s="673"/>
    </row>
    <row r="34" spans="1:88" s="661" customFormat="1" ht="15" customHeight="1">
      <c r="A34" s="626">
        <v>42858</v>
      </c>
      <c r="B34" s="596"/>
      <c r="C34" s="596"/>
      <c r="D34" s="596"/>
      <c r="E34" s="596"/>
      <c r="F34" s="596"/>
      <c r="G34" s="591"/>
      <c r="H34" s="623" t="s">
        <v>645</v>
      </c>
      <c r="I34" s="596" t="s">
        <v>2</v>
      </c>
      <c r="J34" s="596" t="s">
        <v>1199</v>
      </c>
      <c r="K34" s="596">
        <v>0</v>
      </c>
      <c r="L34" s="596">
        <v>1</v>
      </c>
      <c r="M34" s="562" t="str">
        <f t="shared" si="7"/>
        <v>L</v>
      </c>
      <c r="N34" s="562">
        <f t="shared" si="8"/>
        <v>1</v>
      </c>
      <c r="O34" s="598">
        <f t="shared" si="9"/>
        <v>-1</v>
      </c>
      <c r="P34" s="562" t="str">
        <f t="shared" si="10"/>
        <v>U</v>
      </c>
      <c r="Q34" s="586" t="str">
        <f t="shared" si="11"/>
        <v/>
      </c>
      <c r="R34" s="635" t="str">
        <f t="shared" si="12"/>
        <v/>
      </c>
      <c r="S34" s="600"/>
      <c r="T34" s="595" t="str">
        <f t="shared" si="13"/>
        <v/>
      </c>
      <c r="U34" s="601"/>
      <c r="V34" s="595" t="str">
        <f t="shared" si="14"/>
        <v/>
      </c>
      <c r="W34" s="586" t="str">
        <f t="shared" si="15"/>
        <v/>
      </c>
      <c r="X34" s="586" t="str">
        <f t="shared" si="16"/>
        <v/>
      </c>
      <c r="Y34" s="599"/>
      <c r="Z34" s="599"/>
      <c r="AA34" s="599"/>
      <c r="AB34" s="599"/>
      <c r="AC34" s="599"/>
      <c r="AD34" s="599"/>
      <c r="AE34" s="599"/>
      <c r="AF34" s="562"/>
      <c r="AG34" s="562"/>
      <c r="AH34" s="562"/>
      <c r="AJ34" s="758" t="str">
        <f t="array" ref="AJ34">IF($K34="","",IF(SUM(IF(ISNUMBER(VALUE(RIGHT($AM34:$CX34,1))),VALUE(RIGHT($AM34:$CX34,1)),0))=$K34,"T","F"))</f>
        <v>T</v>
      </c>
      <c r="AK34" s="574">
        <f t="array" ref="AK34">IF($K34="","",SUM(IF(LEFT($AM34:$CX34,1)="s",1,0))-SUM(IF(RIGHT(LEFT($AM34:$CX34,2))="-",1,0)))</f>
        <v>0</v>
      </c>
      <c r="AL34" s="574">
        <f t="array" ref="AL34">IF($K34="","",SUM(IF(LEFT($AM34:$CX34,1)="X",1,0)))</f>
        <v>11</v>
      </c>
      <c r="AM34" s="668"/>
      <c r="AN34" s="668"/>
      <c r="AO34" s="668"/>
      <c r="AP34" s="668" t="s">
        <v>2213</v>
      </c>
      <c r="AQ34" s="668"/>
      <c r="AR34" s="668" t="s">
        <v>3283</v>
      </c>
      <c r="AS34" s="668" t="s">
        <v>3259</v>
      </c>
      <c r="AT34" s="668"/>
      <c r="AU34" s="668"/>
      <c r="AV34" s="668" t="s">
        <v>3258</v>
      </c>
      <c r="AW34" s="668"/>
      <c r="AX34" s="668"/>
      <c r="AY34" s="668"/>
      <c r="AZ34" s="668" t="s">
        <v>3258</v>
      </c>
      <c r="BA34" s="668" t="s">
        <v>3258</v>
      </c>
      <c r="BB34" s="668" t="s">
        <v>2213</v>
      </c>
      <c r="BC34" s="668"/>
      <c r="BD34" s="668" t="s">
        <v>3258</v>
      </c>
      <c r="BE34" s="668"/>
      <c r="BF34" s="668" t="s">
        <v>3258</v>
      </c>
      <c r="BG34" s="668" t="s">
        <v>2213</v>
      </c>
      <c r="BH34" s="668" t="s">
        <v>3258</v>
      </c>
      <c r="BI34" s="668" t="s">
        <v>3282</v>
      </c>
      <c r="BJ34" s="668" t="s">
        <v>2137</v>
      </c>
      <c r="BK34" s="669" t="s">
        <v>3281</v>
      </c>
      <c r="BL34" s="668"/>
      <c r="BM34" s="668" t="s">
        <v>3283</v>
      </c>
      <c r="BN34" s="668" t="s">
        <v>3280</v>
      </c>
      <c r="BO34" s="668" t="s">
        <v>3281</v>
      </c>
      <c r="BP34" s="668" t="s">
        <v>3281</v>
      </c>
      <c r="BQ34" s="668" t="s">
        <v>2685</v>
      </c>
      <c r="BR34" s="668" t="s">
        <v>4333</v>
      </c>
      <c r="BS34" s="651"/>
      <c r="BT34" s="668" t="s">
        <v>3282</v>
      </c>
      <c r="BU34" s="668" t="s">
        <v>2137</v>
      </c>
      <c r="BV34" s="668"/>
      <c r="BW34" s="668" t="s">
        <v>2213</v>
      </c>
      <c r="BX34" s="668" t="s">
        <v>3258</v>
      </c>
      <c r="BY34" s="668"/>
      <c r="BZ34" s="668" t="s">
        <v>2685</v>
      </c>
      <c r="CA34" s="680"/>
      <c r="CB34" s="668"/>
      <c r="CC34" s="668"/>
      <c r="CD34" s="672"/>
      <c r="CE34" s="672"/>
      <c r="CF34" s="672"/>
      <c r="CG34" s="672"/>
      <c r="CH34" s="673"/>
      <c r="CI34" s="673"/>
      <c r="CJ34" s="673"/>
    </row>
    <row r="35" spans="1:88" s="661" customFormat="1" ht="15" customHeight="1">
      <c r="A35" s="625">
        <v>42862</v>
      </c>
      <c r="B35" s="603"/>
      <c r="C35" s="603"/>
      <c r="D35" s="603"/>
      <c r="E35" s="603"/>
      <c r="F35" s="603"/>
      <c r="G35" s="585"/>
      <c r="H35" s="624" t="s">
        <v>254</v>
      </c>
      <c r="I35" s="603" t="s">
        <v>2</v>
      </c>
      <c r="J35" s="603" t="s">
        <v>285</v>
      </c>
      <c r="K35" s="603">
        <v>0</v>
      </c>
      <c r="L35" s="708">
        <v>0</v>
      </c>
      <c r="M35" s="562" t="str">
        <f t="shared" si="7"/>
        <v>D</v>
      </c>
      <c r="N35" s="562">
        <f t="shared" si="8"/>
        <v>0</v>
      </c>
      <c r="O35" s="598">
        <f t="shared" si="9"/>
        <v>0</v>
      </c>
      <c r="P35" s="562" t="str">
        <f t="shared" si="10"/>
        <v>U</v>
      </c>
      <c r="Q35" s="586">
        <f t="shared" si="11"/>
        <v>0.25</v>
      </c>
      <c r="R35" s="635">
        <f t="shared" si="12"/>
        <v>0.5</v>
      </c>
      <c r="S35" s="600">
        <v>-0.28000000000000003</v>
      </c>
      <c r="T35" s="595">
        <f t="shared" si="13"/>
        <v>0.28000000000000003</v>
      </c>
      <c r="U35" s="601">
        <v>2.2000000000000002</v>
      </c>
      <c r="V35" s="595">
        <f t="shared" si="14"/>
        <v>-2.2000000000000002</v>
      </c>
      <c r="W35" s="586">
        <f t="shared" si="15"/>
        <v>0.96000000000000008</v>
      </c>
      <c r="X35" s="586">
        <f t="shared" si="16"/>
        <v>1.2400000000000002</v>
      </c>
      <c r="Y35" s="599">
        <v>12</v>
      </c>
      <c r="Z35" s="599">
        <v>5</v>
      </c>
      <c r="AA35" s="599">
        <v>4</v>
      </c>
      <c r="AB35" s="599">
        <v>2</v>
      </c>
      <c r="AC35" s="599">
        <v>56</v>
      </c>
      <c r="AD35" s="599">
        <v>44</v>
      </c>
      <c r="AE35" s="599">
        <v>5122</v>
      </c>
      <c r="AF35" s="562"/>
      <c r="AG35" s="562"/>
      <c r="AH35" s="562"/>
      <c r="AJ35" s="758" t="str">
        <f t="array" ref="AJ35">IF($K35="","",IF(SUM(IF(ISNUMBER(VALUE(RIGHT($AM35:$CX35,1))),VALUE(RIGHT($AM35:$CX35,1)),0))=$K35,"T","F"))</f>
        <v>T</v>
      </c>
      <c r="AK35" s="574">
        <f t="array" ref="AK35">IF($K35="","",SUM(IF(LEFT($AM35:$CX35,1)="s",1,0))-SUM(IF(RIGHT(LEFT($AM35:$CX35,2))="-",1,0)))</f>
        <v>0</v>
      </c>
      <c r="AL35" s="574">
        <f t="array" ref="AL35">IF($K35="","",SUM(IF(LEFT($AM35:$CX35,1)="X",1,0)))</f>
        <v>11</v>
      </c>
      <c r="AM35" s="668" t="s">
        <v>3379</v>
      </c>
      <c r="AN35" s="668" t="s">
        <v>3378</v>
      </c>
      <c r="AO35" s="668" t="s">
        <v>3379</v>
      </c>
      <c r="AP35" s="668" t="s">
        <v>2213</v>
      </c>
      <c r="AQ35" s="668" t="s">
        <v>2137</v>
      </c>
      <c r="AR35" s="668"/>
      <c r="AS35" s="668" t="s">
        <v>3390</v>
      </c>
      <c r="AT35" s="668" t="s">
        <v>3379</v>
      </c>
      <c r="AU35" s="668" t="s">
        <v>3380</v>
      </c>
      <c r="AV35" s="668" t="s">
        <v>2137</v>
      </c>
      <c r="AW35" s="668"/>
      <c r="AX35" s="668"/>
      <c r="AY35" s="668"/>
      <c r="AZ35" s="668" t="s">
        <v>3390</v>
      </c>
      <c r="BA35" s="668" t="s">
        <v>3379</v>
      </c>
      <c r="BB35" s="668" t="s">
        <v>2213</v>
      </c>
      <c r="BC35" s="668" t="s">
        <v>3378</v>
      </c>
      <c r="BD35" s="668"/>
      <c r="BE35" s="668"/>
      <c r="BF35" s="668" t="s">
        <v>3388</v>
      </c>
      <c r="BG35" s="668" t="s">
        <v>2213</v>
      </c>
      <c r="BH35" s="668"/>
      <c r="BI35" s="668"/>
      <c r="BJ35" s="668" t="s">
        <v>3390</v>
      </c>
      <c r="BK35" s="669" t="s">
        <v>3388</v>
      </c>
      <c r="BL35" s="668" t="s">
        <v>3379</v>
      </c>
      <c r="BM35" s="668"/>
      <c r="BN35" s="668"/>
      <c r="BO35" s="668"/>
      <c r="BP35" s="668" t="s">
        <v>2137</v>
      </c>
      <c r="BQ35" s="668" t="s">
        <v>2685</v>
      </c>
      <c r="BR35" s="668" t="s">
        <v>4333</v>
      </c>
      <c r="BS35" s="652"/>
      <c r="BT35" s="668"/>
      <c r="BU35" s="668"/>
      <c r="BV35" s="668"/>
      <c r="BW35" s="668" t="s">
        <v>2138</v>
      </c>
      <c r="BX35" s="668" t="s">
        <v>3390</v>
      </c>
      <c r="BY35" s="668"/>
      <c r="BZ35" s="668" t="s">
        <v>2685</v>
      </c>
      <c r="CA35" s="680"/>
      <c r="CB35" s="668"/>
      <c r="CC35" s="668"/>
      <c r="CD35" s="672"/>
      <c r="CE35" s="672"/>
      <c r="CF35" s="672"/>
      <c r="CG35" s="672"/>
      <c r="CH35" s="673"/>
      <c r="CI35" s="673"/>
      <c r="CJ35" s="673"/>
    </row>
    <row r="36" spans="1:88" s="661" customFormat="1" ht="1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1200</v>
      </c>
      <c r="I36" s="596" t="s">
        <v>3</v>
      </c>
      <c r="J36" s="596" t="s">
        <v>1199</v>
      </c>
      <c r="K36" s="596">
        <v>1</v>
      </c>
      <c r="L36" s="596">
        <v>2</v>
      </c>
      <c r="M36" s="562" t="str">
        <f t="shared" si="7"/>
        <v>L</v>
      </c>
      <c r="N36" s="562">
        <f t="shared" si="8"/>
        <v>3</v>
      </c>
      <c r="O36" s="598">
        <f t="shared" si="9"/>
        <v>-1</v>
      </c>
      <c r="P36" s="562" t="str">
        <f t="shared" si="10"/>
        <v>O</v>
      </c>
      <c r="Q36" s="586" t="str">
        <f t="shared" si="11"/>
        <v/>
      </c>
      <c r="R36" s="635" t="str">
        <f t="shared" si="12"/>
        <v/>
      </c>
      <c r="S36" s="600"/>
      <c r="T36" s="595" t="str">
        <f t="shared" si="13"/>
        <v/>
      </c>
      <c r="U36" s="601"/>
      <c r="V36" s="595" t="str">
        <f t="shared" si="14"/>
        <v/>
      </c>
      <c r="W36" s="586" t="str">
        <f t="shared" si="15"/>
        <v/>
      </c>
      <c r="X36" s="586" t="str">
        <f t="shared" si="16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758" t="str">
        <f t="array" ref="AJ36">IF($K36="","",IF(SUM(IF(ISNUMBER(VALUE(RIGHT($AM36:$CX36,1))),VALUE(RIGHT($AM36:$CX36,1)),0))=$K36,"T","F"))</f>
        <v>T</v>
      </c>
      <c r="AK36" s="574">
        <f t="array" ref="AK36">IF($K36="","",SUM(IF(LEFT($AM36:$CX36,1)="s",1,0))-SUM(IF(RIGHT(LEFT($AM36:$CX36,2))="-",1,0)))</f>
        <v>0</v>
      </c>
      <c r="AL36" s="574">
        <f t="array" ref="AL36">IF($K36="","",SUM(IF(LEFT($AM36:$CX36,1)="X",1,0)))</f>
        <v>11</v>
      </c>
      <c r="AM36" s="668"/>
      <c r="AN36" s="668" t="s">
        <v>2474</v>
      </c>
      <c r="AO36" s="668" t="s">
        <v>126</v>
      </c>
      <c r="AP36" s="668" t="s">
        <v>2213</v>
      </c>
      <c r="AQ36" s="668" t="s">
        <v>126</v>
      </c>
      <c r="AR36" s="668" t="s">
        <v>2472</v>
      </c>
      <c r="AS36" s="668" t="s">
        <v>2474</v>
      </c>
      <c r="AT36" s="668" t="s">
        <v>126</v>
      </c>
      <c r="AU36" s="668" t="s">
        <v>126</v>
      </c>
      <c r="AV36" s="668" t="s">
        <v>126</v>
      </c>
      <c r="AW36" s="668"/>
      <c r="AX36" s="668"/>
      <c r="AY36" s="668" t="s">
        <v>126</v>
      </c>
      <c r="AZ36" s="668" t="s">
        <v>2474</v>
      </c>
      <c r="BA36" s="668" t="s">
        <v>2472</v>
      </c>
      <c r="BB36" s="668" t="s">
        <v>2213</v>
      </c>
      <c r="BC36" s="668" t="s">
        <v>126</v>
      </c>
      <c r="BD36" s="668" t="s">
        <v>2474</v>
      </c>
      <c r="BE36" s="668"/>
      <c r="BF36" s="668" t="s">
        <v>2474</v>
      </c>
      <c r="BG36" s="668" t="s">
        <v>2213</v>
      </c>
      <c r="BH36" s="668" t="s">
        <v>2474</v>
      </c>
      <c r="BI36" s="668" t="s">
        <v>126</v>
      </c>
      <c r="BJ36" s="668" t="s">
        <v>3448</v>
      </c>
      <c r="BK36" s="668" t="s">
        <v>3420</v>
      </c>
      <c r="BL36" s="668" t="s">
        <v>126</v>
      </c>
      <c r="BM36" s="668" t="s">
        <v>3422</v>
      </c>
      <c r="BN36" s="668" t="s">
        <v>3449</v>
      </c>
      <c r="BO36" s="668" t="s">
        <v>3419</v>
      </c>
      <c r="BP36" s="668" t="s">
        <v>3421</v>
      </c>
      <c r="BQ36" s="668" t="s">
        <v>2213</v>
      </c>
      <c r="BR36" s="668" t="s">
        <v>2213</v>
      </c>
      <c r="BS36" s="651"/>
      <c r="BT36" s="668" t="s">
        <v>2472</v>
      </c>
      <c r="BU36" s="668" t="s">
        <v>3420</v>
      </c>
      <c r="BV36" s="668"/>
      <c r="BW36" s="668" t="s">
        <v>126</v>
      </c>
      <c r="BX36" s="668" t="s">
        <v>3450</v>
      </c>
      <c r="BY36" s="668"/>
      <c r="BZ36" s="668" t="s">
        <v>2213</v>
      </c>
      <c r="CA36" s="680"/>
      <c r="CB36" s="668"/>
      <c r="CC36" s="668"/>
      <c r="CD36" s="672"/>
      <c r="CE36" s="672"/>
      <c r="CF36" s="672"/>
      <c r="CG36" s="672"/>
      <c r="CH36" s="673"/>
      <c r="CI36" s="673"/>
      <c r="CJ36" s="673"/>
    </row>
    <row r="37" spans="1:88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645</v>
      </c>
      <c r="I37" s="603" t="s">
        <v>3</v>
      </c>
      <c r="J37" s="603" t="s">
        <v>285</v>
      </c>
      <c r="K37" s="603">
        <v>0</v>
      </c>
      <c r="L37" s="603">
        <v>1</v>
      </c>
      <c r="M37" s="562" t="str">
        <f t="shared" si="7"/>
        <v>L</v>
      </c>
      <c r="N37" s="562">
        <f t="shared" si="8"/>
        <v>1</v>
      </c>
      <c r="O37" s="598">
        <f t="shared" si="9"/>
        <v>-1</v>
      </c>
      <c r="P37" s="562" t="str">
        <f t="shared" si="10"/>
        <v>U</v>
      </c>
      <c r="Q37" s="586">
        <f t="shared" si="11"/>
        <v>0.75</v>
      </c>
      <c r="R37" s="635">
        <f t="shared" si="12"/>
        <v>-0.5</v>
      </c>
      <c r="S37" s="600">
        <v>-0.8</v>
      </c>
      <c r="T37" s="595">
        <f t="shared" si="13"/>
        <v>-0.19999999999999996</v>
      </c>
      <c r="U37" s="601">
        <v>2.2000000000000002</v>
      </c>
      <c r="V37" s="595">
        <f t="shared" si="14"/>
        <v>-1.2000000000000002</v>
      </c>
      <c r="W37" s="586">
        <f t="shared" si="15"/>
        <v>0.70000000000000007</v>
      </c>
      <c r="X37" s="586">
        <f t="shared" si="16"/>
        <v>1.5</v>
      </c>
      <c r="Y37" s="599">
        <v>10</v>
      </c>
      <c r="Z37" s="599">
        <v>10</v>
      </c>
      <c r="AA37" s="599">
        <v>5</v>
      </c>
      <c r="AB37" s="599">
        <v>4</v>
      </c>
      <c r="AC37" s="599">
        <v>44</v>
      </c>
      <c r="AD37" s="599">
        <v>56</v>
      </c>
      <c r="AE37" s="599">
        <v>5122</v>
      </c>
      <c r="AF37" s="562"/>
      <c r="AG37" s="562"/>
      <c r="AH37" s="562"/>
      <c r="AJ37" s="758" t="str">
        <f t="array" ref="AJ37">IF($K37="","",IF(SUM(IF(ISNUMBER(VALUE(RIGHT($AM37:$CX37,1))),VALUE(RIGHT($AM37:$CX37,1)),0))=$K37,"T","F"))</f>
        <v>T</v>
      </c>
      <c r="AK37" s="574">
        <f t="array" ref="AK37">IF($K37="","",SUM(IF(LEFT($AM37:$CX37,1)="s",1,0))-SUM(IF(RIGHT(LEFT($AM37:$CX37,2))="-",1,0)))</f>
        <v>0</v>
      </c>
      <c r="AL37" s="574">
        <f t="array" ref="AL37">IF($K37="","",SUM(IF(LEFT($AM37:$CX37,1)="X",1,0)))</f>
        <v>11</v>
      </c>
      <c r="AM37" s="668" t="s">
        <v>3480</v>
      </c>
      <c r="AN37" s="668" t="s">
        <v>3509</v>
      </c>
      <c r="AO37" s="669" t="s">
        <v>3509</v>
      </c>
      <c r="AP37" s="668" t="s">
        <v>2213</v>
      </c>
      <c r="AQ37" s="668" t="s">
        <v>3481</v>
      </c>
      <c r="AR37" s="668"/>
      <c r="AS37" s="668" t="s">
        <v>3502</v>
      </c>
      <c r="AT37" s="668" t="s">
        <v>3511</v>
      </c>
      <c r="AU37" s="668" t="s">
        <v>3480</v>
      </c>
      <c r="AV37" s="669" t="s">
        <v>3480</v>
      </c>
      <c r="AW37" s="668"/>
      <c r="AX37" s="668"/>
      <c r="AY37" s="668"/>
      <c r="AZ37" s="668" t="s">
        <v>3512</v>
      </c>
      <c r="BA37" s="668" t="s">
        <v>3480</v>
      </c>
      <c r="BB37" s="668" t="s">
        <v>2139</v>
      </c>
      <c r="BC37" s="668" t="s">
        <v>3510</v>
      </c>
      <c r="BD37" s="668"/>
      <c r="BE37" s="668"/>
      <c r="BF37" s="668" t="s">
        <v>3482</v>
      </c>
      <c r="BG37" s="668" t="s">
        <v>2213</v>
      </c>
      <c r="BH37" s="668"/>
      <c r="BI37" s="668"/>
      <c r="BJ37" s="668" t="s">
        <v>3502</v>
      </c>
      <c r="BK37" s="668"/>
      <c r="BL37" s="668" t="s">
        <v>3480</v>
      </c>
      <c r="BM37" s="668"/>
      <c r="BN37" s="668" t="s">
        <v>3482</v>
      </c>
      <c r="BO37" s="668"/>
      <c r="BP37" s="668" t="s">
        <v>3482</v>
      </c>
      <c r="BQ37" s="668" t="s">
        <v>2685</v>
      </c>
      <c r="BR37" s="668" t="s">
        <v>4333</v>
      </c>
      <c r="BS37" s="651"/>
      <c r="BT37" s="668"/>
      <c r="BU37" s="668"/>
      <c r="BV37" s="668"/>
      <c r="BW37" s="669" t="s">
        <v>3481</v>
      </c>
      <c r="BX37" s="668"/>
      <c r="BY37" s="668"/>
      <c r="BZ37" s="668" t="s">
        <v>2685</v>
      </c>
      <c r="CA37" s="680"/>
      <c r="CB37" s="668"/>
      <c r="CC37" s="668"/>
      <c r="CD37" s="672"/>
      <c r="CE37" s="672"/>
      <c r="CF37" s="672"/>
      <c r="CG37" s="672"/>
      <c r="CH37" s="673"/>
      <c r="CI37" s="673"/>
      <c r="CJ37" s="673"/>
    </row>
    <row r="38" spans="1:88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304</v>
      </c>
      <c r="I38" s="603" t="s">
        <v>2</v>
      </c>
      <c r="J38" s="603" t="s">
        <v>285</v>
      </c>
      <c r="K38" s="603">
        <v>1</v>
      </c>
      <c r="L38" s="603">
        <v>2</v>
      </c>
      <c r="M38" s="562" t="str">
        <f t="shared" si="7"/>
        <v>L</v>
      </c>
      <c r="N38" s="562">
        <f t="shared" si="8"/>
        <v>3</v>
      </c>
      <c r="O38" s="598">
        <f t="shared" si="9"/>
        <v>-1</v>
      </c>
      <c r="P38" s="562" t="str">
        <f t="shared" si="10"/>
        <v>O</v>
      </c>
      <c r="Q38" s="586">
        <f t="shared" si="11"/>
        <v>0.5</v>
      </c>
      <c r="R38" s="635">
        <f t="shared" si="12"/>
        <v>-1</v>
      </c>
      <c r="S38" s="600">
        <v>-0.48</v>
      </c>
      <c r="T38" s="595">
        <f t="shared" si="13"/>
        <v>-0.52</v>
      </c>
      <c r="U38" s="601">
        <v>2.31</v>
      </c>
      <c r="V38" s="595">
        <f t="shared" si="14"/>
        <v>0.69</v>
      </c>
      <c r="W38" s="586">
        <f t="shared" si="15"/>
        <v>0.91500000000000004</v>
      </c>
      <c r="X38" s="586">
        <f t="shared" si="16"/>
        <v>1.395</v>
      </c>
      <c r="Y38" s="599">
        <v>5</v>
      </c>
      <c r="Z38" s="599">
        <v>12</v>
      </c>
      <c r="AA38" s="599">
        <v>1</v>
      </c>
      <c r="AB38" s="599">
        <v>7</v>
      </c>
      <c r="AC38" s="599">
        <v>45</v>
      </c>
      <c r="AD38" s="599">
        <v>55</v>
      </c>
      <c r="AE38" s="599">
        <v>5122</v>
      </c>
      <c r="AF38" s="562"/>
      <c r="AG38" s="562"/>
      <c r="AH38" s="562"/>
      <c r="AJ38" s="758" t="str">
        <f t="array" ref="AJ38">IF($K38="","",IF(SUM(IF(ISNUMBER(VALUE(RIGHT($AM38:$CX38,1))),VALUE(RIGHT($AM38:$CX38,1)),0))=$K38,"T","F"))</f>
        <v>T</v>
      </c>
      <c r="AK38" s="574">
        <f t="array" ref="AK38">IF($K38="","",SUM(IF(LEFT($AM38:$CX38,1)="s",1,0))-SUM(IF(RIGHT(LEFT($AM38:$CX38,2))="-",1,0)))</f>
        <v>0</v>
      </c>
      <c r="AL38" s="574">
        <f t="array" ref="AL38">IF($K38="","",SUM(IF(LEFT($AM38:$CX38,1)="X",1,0)))</f>
        <v>11</v>
      </c>
      <c r="AM38" s="668" t="s">
        <v>2474</v>
      </c>
      <c r="AN38" s="668" t="s">
        <v>2474</v>
      </c>
      <c r="AO38" s="668" t="s">
        <v>2474</v>
      </c>
      <c r="AP38" s="668" t="s">
        <v>2213</v>
      </c>
      <c r="AQ38" s="668" t="s">
        <v>3632</v>
      </c>
      <c r="AR38" s="668" t="s">
        <v>126</v>
      </c>
      <c r="AS38" s="668" t="s">
        <v>2472</v>
      </c>
      <c r="AT38" s="671" t="s">
        <v>3631</v>
      </c>
      <c r="AU38" s="668" t="s">
        <v>2474</v>
      </c>
      <c r="AV38" s="668" t="s">
        <v>3623</v>
      </c>
      <c r="AW38" s="668"/>
      <c r="AX38" s="668" t="s">
        <v>126</v>
      </c>
      <c r="AY38" s="668" t="s">
        <v>126</v>
      </c>
      <c r="AZ38" s="668" t="s">
        <v>2472</v>
      </c>
      <c r="BA38" s="669" t="s">
        <v>2474</v>
      </c>
      <c r="BB38" s="668" t="s">
        <v>2472</v>
      </c>
      <c r="BC38" s="668" t="s">
        <v>2474</v>
      </c>
      <c r="BD38" s="668" t="s">
        <v>126</v>
      </c>
      <c r="BE38" s="668"/>
      <c r="BF38" s="668" t="s">
        <v>2472</v>
      </c>
      <c r="BG38" s="668" t="s">
        <v>3610</v>
      </c>
      <c r="BH38" s="668" t="s">
        <v>126</v>
      </c>
      <c r="BI38" s="668" t="s">
        <v>126</v>
      </c>
      <c r="BJ38" s="668" t="s">
        <v>3634</v>
      </c>
      <c r="BK38" s="668" t="s">
        <v>3635</v>
      </c>
      <c r="BL38" s="668" t="s">
        <v>2474</v>
      </c>
      <c r="BM38" s="668" t="s">
        <v>126</v>
      </c>
      <c r="BN38" s="668" t="s">
        <v>126</v>
      </c>
      <c r="BO38" s="668" t="s">
        <v>126</v>
      </c>
      <c r="BP38" s="668" t="s">
        <v>3635</v>
      </c>
      <c r="BQ38" s="668" t="s">
        <v>2685</v>
      </c>
      <c r="BR38" s="668" t="s">
        <v>2685</v>
      </c>
      <c r="BS38" s="651"/>
      <c r="BT38" s="668"/>
      <c r="BU38" s="668"/>
      <c r="BV38" s="668"/>
      <c r="BW38" s="668" t="s">
        <v>2474</v>
      </c>
      <c r="BX38" s="668" t="s">
        <v>126</v>
      </c>
      <c r="BY38" s="668"/>
      <c r="BZ38" s="668" t="s">
        <v>2213</v>
      </c>
      <c r="CA38" s="680"/>
      <c r="CB38" s="668"/>
      <c r="CC38" s="668"/>
      <c r="CD38" s="672"/>
      <c r="CE38" s="672"/>
      <c r="CF38" s="672"/>
      <c r="CG38" s="672"/>
      <c r="CH38" s="673"/>
      <c r="CI38" s="673"/>
      <c r="CJ38" s="673"/>
    </row>
    <row r="39" spans="1:88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234</v>
      </c>
      <c r="I39" s="596" t="s">
        <v>3</v>
      </c>
      <c r="J39" s="596" t="s">
        <v>1199</v>
      </c>
      <c r="K39" s="596">
        <v>2</v>
      </c>
      <c r="L39" s="596">
        <v>0</v>
      </c>
      <c r="M39" s="562" t="str">
        <f t="shared" si="7"/>
        <v>W</v>
      </c>
      <c r="N39" s="562">
        <f t="shared" si="8"/>
        <v>2</v>
      </c>
      <c r="O39" s="598">
        <f t="shared" si="9"/>
        <v>2</v>
      </c>
      <c r="P39" s="562" t="str">
        <f t="shared" si="10"/>
        <v>U</v>
      </c>
      <c r="Q39" s="586" t="str">
        <f t="shared" si="11"/>
        <v/>
      </c>
      <c r="R39" s="635" t="str">
        <f t="shared" si="12"/>
        <v/>
      </c>
      <c r="S39" s="600"/>
      <c r="T39" s="595" t="str">
        <f t="shared" si="13"/>
        <v/>
      </c>
      <c r="U39" s="601"/>
      <c r="V39" s="595" t="str">
        <f t="shared" si="14"/>
        <v/>
      </c>
      <c r="W39" s="586" t="str">
        <f t="shared" si="15"/>
        <v/>
      </c>
      <c r="X39" s="586" t="str">
        <f t="shared" si="16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758" t="str">
        <f t="array" ref="AJ39">IF($K39="","",IF(SUM(IF(ISNUMBER(VALUE(RIGHT($AM39:$CX39,1))),VALUE(RIGHT($AM39:$CX39,1)),0))=$K39,"T","F"))</f>
        <v>T</v>
      </c>
      <c r="AK39" s="574">
        <f t="array" ref="AK39">IF($K39="","",SUM(IF(LEFT($AM39:$CX39,1)="s",1,0))-SUM(IF(RIGHT(LEFT($AM39:$CX39,2))="-",1,0)))</f>
        <v>0</v>
      </c>
      <c r="AL39" s="574">
        <f t="array" ref="AL39">IF($K39="","",SUM(IF(LEFT($AM39:$CX39,1)="X",1,0)))</f>
        <v>11</v>
      </c>
      <c r="AM39" s="668"/>
      <c r="AN39" s="668" t="s">
        <v>2138</v>
      </c>
      <c r="AO39" s="668"/>
      <c r="AP39" s="668" t="s">
        <v>2213</v>
      </c>
      <c r="AQ39" s="668"/>
      <c r="AR39" s="668" t="s">
        <v>3696</v>
      </c>
      <c r="AS39" s="668" t="s">
        <v>3715</v>
      </c>
      <c r="AT39" s="668"/>
      <c r="AU39" s="668"/>
      <c r="AV39" s="668"/>
      <c r="AW39" s="668"/>
      <c r="AX39" s="668"/>
      <c r="AY39" s="668"/>
      <c r="AZ39" s="668" t="s">
        <v>3698</v>
      </c>
      <c r="BA39" s="668" t="s">
        <v>3696</v>
      </c>
      <c r="BB39" s="668"/>
      <c r="BC39" s="668"/>
      <c r="BD39" s="668" t="s">
        <v>3695</v>
      </c>
      <c r="BE39" s="668"/>
      <c r="BF39" s="668"/>
      <c r="BG39" s="668" t="s">
        <v>2213</v>
      </c>
      <c r="BH39" s="668" t="s">
        <v>3723</v>
      </c>
      <c r="BI39" s="668" t="s">
        <v>2137</v>
      </c>
      <c r="BJ39" s="668" t="s">
        <v>3712</v>
      </c>
      <c r="BK39" s="668"/>
      <c r="BL39" s="668"/>
      <c r="BM39" s="668" t="s">
        <v>3718</v>
      </c>
      <c r="BN39" s="668" t="s">
        <v>3697</v>
      </c>
      <c r="BO39" s="668" t="s">
        <v>3672</v>
      </c>
      <c r="BP39" s="668" t="s">
        <v>2137</v>
      </c>
      <c r="BQ39" s="668" t="s">
        <v>2685</v>
      </c>
      <c r="BR39" s="668" t="s">
        <v>4333</v>
      </c>
      <c r="BS39" s="651"/>
      <c r="BT39" s="668" t="s">
        <v>3671</v>
      </c>
      <c r="BU39" s="668" t="s">
        <v>3672</v>
      </c>
      <c r="BV39" s="668"/>
      <c r="BW39" s="668"/>
      <c r="BX39" s="668" t="s">
        <v>3698</v>
      </c>
      <c r="BY39" s="668"/>
      <c r="BZ39" s="668" t="s">
        <v>2213</v>
      </c>
      <c r="CA39" s="680"/>
      <c r="CB39" s="668"/>
      <c r="CC39" s="668"/>
      <c r="CD39" s="672"/>
      <c r="CE39" s="672"/>
      <c r="CF39" s="672"/>
      <c r="CG39" s="672"/>
      <c r="CH39" s="673"/>
      <c r="CI39" s="673"/>
      <c r="CJ39" s="673"/>
    </row>
    <row r="40" spans="1:88" s="661" customFormat="1" ht="15" customHeight="1">
      <c r="A40" s="625">
        <v>42883</v>
      </c>
      <c r="B40" s="603"/>
      <c r="C40" s="603"/>
      <c r="D40" s="603"/>
      <c r="E40" s="603"/>
      <c r="F40" s="603"/>
      <c r="G40" s="585"/>
      <c r="H40" s="624" t="s">
        <v>264</v>
      </c>
      <c r="I40" s="603" t="s">
        <v>3</v>
      </c>
      <c r="J40" s="603" t="s">
        <v>285</v>
      </c>
      <c r="K40" s="603">
        <v>1</v>
      </c>
      <c r="L40" s="603">
        <v>1</v>
      </c>
      <c r="M40" s="562" t="str">
        <f t="shared" si="7"/>
        <v>D</v>
      </c>
      <c r="N40" s="562">
        <f t="shared" si="8"/>
        <v>2</v>
      </c>
      <c r="O40" s="598">
        <f t="shared" si="9"/>
        <v>0</v>
      </c>
      <c r="P40" s="562" t="str">
        <f t="shared" si="10"/>
        <v>U</v>
      </c>
      <c r="Q40" s="586">
        <f t="shared" si="11"/>
        <v>1</v>
      </c>
      <c r="R40" s="635">
        <f t="shared" si="12"/>
        <v>1</v>
      </c>
      <c r="S40" s="600">
        <v>-1.0349999999999999</v>
      </c>
      <c r="T40" s="595">
        <f t="shared" si="13"/>
        <v>1.0349999999999999</v>
      </c>
      <c r="U40" s="601">
        <v>2.33</v>
      </c>
      <c r="V40" s="595">
        <f t="shared" si="14"/>
        <v>-0.33000000000000007</v>
      </c>
      <c r="W40" s="586">
        <f t="shared" si="15"/>
        <v>0.64750000000000008</v>
      </c>
      <c r="X40" s="586">
        <f t="shared" si="16"/>
        <v>1.6825000000000001</v>
      </c>
      <c r="Y40" s="599">
        <v>5</v>
      </c>
      <c r="Z40" s="599">
        <v>9</v>
      </c>
      <c r="AA40" s="599">
        <v>2</v>
      </c>
      <c r="AB40" s="599">
        <v>4</v>
      </c>
      <c r="AC40" s="599">
        <v>49</v>
      </c>
      <c r="AD40" s="599">
        <v>51</v>
      </c>
      <c r="AE40" s="599">
        <v>5122</v>
      </c>
      <c r="AF40" s="562"/>
      <c r="AG40" s="562"/>
      <c r="AH40" s="562"/>
      <c r="AJ40" s="758" t="str">
        <f t="array" ref="AJ40">IF($K40="","",IF(SUM(IF(ISNUMBER(VALUE(RIGHT($AM40:$CX40,1))),VALUE(RIGHT($AM40:$CX40,1)),0))=$K40,"T","F"))</f>
        <v>T</v>
      </c>
      <c r="AK40" s="574">
        <f t="array" ref="AK40">IF($K40="","",SUM(IF(LEFT($AM40:$CX40,1)="s",1,0))-SUM(IF(RIGHT(LEFT($AM40:$CX40,2))="-",1,0)))</f>
        <v>0</v>
      </c>
      <c r="AL40" s="574">
        <f t="array" ref="AL40">IF($K40="","",SUM(IF(LEFT($AM40:$CX40,1)="X",1,0)))</f>
        <v>11</v>
      </c>
      <c r="AM40" s="668" t="s">
        <v>2474</v>
      </c>
      <c r="AN40" s="668" t="s">
        <v>2474</v>
      </c>
      <c r="AO40" s="668" t="s">
        <v>2474</v>
      </c>
      <c r="AP40" s="668" t="s">
        <v>2471</v>
      </c>
      <c r="AQ40" s="668" t="s">
        <v>2473</v>
      </c>
      <c r="AR40" s="668" t="s">
        <v>2474</v>
      </c>
      <c r="AS40" s="668" t="s">
        <v>2473</v>
      </c>
      <c r="AT40" s="668" t="s">
        <v>2474</v>
      </c>
      <c r="AU40" s="668" t="s">
        <v>2474</v>
      </c>
      <c r="AV40" s="668" t="s">
        <v>2471</v>
      </c>
      <c r="AW40" s="668"/>
      <c r="AX40" s="668" t="s">
        <v>126</v>
      </c>
      <c r="AY40" s="668" t="s">
        <v>126</v>
      </c>
      <c r="AZ40" s="668" t="s">
        <v>2472</v>
      </c>
      <c r="BA40" s="668" t="s">
        <v>126</v>
      </c>
      <c r="BB40" s="668" t="s">
        <v>2474</v>
      </c>
      <c r="BC40" s="668" t="s">
        <v>3809</v>
      </c>
      <c r="BD40" s="668" t="s">
        <v>126</v>
      </c>
      <c r="BE40" s="668"/>
      <c r="BF40" s="668" t="s">
        <v>126</v>
      </c>
      <c r="BG40" s="668" t="s">
        <v>2213</v>
      </c>
      <c r="BH40" s="668" t="s">
        <v>126</v>
      </c>
      <c r="BI40" s="668" t="s">
        <v>126</v>
      </c>
      <c r="BJ40" s="668" t="s">
        <v>3794</v>
      </c>
      <c r="BK40" s="671" t="s">
        <v>3780</v>
      </c>
      <c r="BL40" s="668" t="s">
        <v>2471</v>
      </c>
      <c r="BM40" s="668" t="s">
        <v>126</v>
      </c>
      <c r="BN40" s="668" t="s">
        <v>126</v>
      </c>
      <c r="BO40" s="668" t="s">
        <v>2472</v>
      </c>
      <c r="BP40" s="668" t="s">
        <v>2472</v>
      </c>
      <c r="BQ40" s="668" t="s">
        <v>2685</v>
      </c>
      <c r="BR40" s="668" t="s">
        <v>2213</v>
      </c>
      <c r="BS40" s="651"/>
      <c r="BT40" s="668"/>
      <c r="BU40" s="668"/>
      <c r="BV40" s="668"/>
      <c r="BW40" s="668" t="s">
        <v>2474</v>
      </c>
      <c r="BX40" s="668" t="s">
        <v>126</v>
      </c>
      <c r="BY40" s="668"/>
      <c r="BZ40" s="668" t="s">
        <v>2213</v>
      </c>
      <c r="CA40" s="680"/>
      <c r="CB40" s="668"/>
      <c r="CC40" s="668"/>
      <c r="CD40" s="672"/>
      <c r="CE40" s="672"/>
      <c r="CF40" s="672"/>
      <c r="CG40" s="672"/>
      <c r="CH40" s="673"/>
      <c r="CI40" s="673"/>
      <c r="CJ40" s="673"/>
    </row>
    <row r="41" spans="1:88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259</v>
      </c>
      <c r="I41" s="596" t="s">
        <v>2</v>
      </c>
      <c r="J41" s="596" t="s">
        <v>1199</v>
      </c>
      <c r="K41" s="596">
        <v>2</v>
      </c>
      <c r="L41" s="596">
        <v>3</v>
      </c>
      <c r="M41" s="562" t="str">
        <f t="shared" si="7"/>
        <v>L</v>
      </c>
      <c r="N41" s="562">
        <f t="shared" si="8"/>
        <v>5</v>
      </c>
      <c r="O41" s="598">
        <f t="shared" si="9"/>
        <v>-1</v>
      </c>
      <c r="P41" s="562" t="str">
        <f t="shared" si="10"/>
        <v>O</v>
      </c>
      <c r="Q41" s="586" t="str">
        <f t="shared" si="11"/>
        <v/>
      </c>
      <c r="R41" s="635" t="str">
        <f t="shared" si="12"/>
        <v/>
      </c>
      <c r="S41" s="600"/>
      <c r="T41" s="595" t="str">
        <f t="shared" si="13"/>
        <v/>
      </c>
      <c r="U41" s="601"/>
      <c r="V41" s="595" t="str">
        <f t="shared" si="14"/>
        <v/>
      </c>
      <c r="W41" s="586" t="str">
        <f t="shared" si="15"/>
        <v/>
      </c>
      <c r="X41" s="586" t="str">
        <f t="shared" si="16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758" t="str">
        <f t="array" ref="AJ41">IF($K41="","",IF(SUM(IF(ISNUMBER(VALUE(RIGHT($AM41:$CX41,1))),VALUE(RIGHT($AM41:$CX41,1)),0))=$K41,"T","F"))</f>
        <v>T</v>
      </c>
      <c r="AK41" s="574">
        <f t="array" ref="AK41">IF($K41="","",SUM(IF(LEFT($AM41:$CX41,1)="s",1,0))-SUM(IF(RIGHT(LEFT($AM41:$CX41,2))="-",1,0)))</f>
        <v>0</v>
      </c>
      <c r="AL41" s="574">
        <f t="array" ref="AL41">IF($K41="","",SUM(IF(LEFT($AM41:$CX41,1)="X",1,0)))</f>
        <v>11</v>
      </c>
      <c r="AM41" s="668"/>
      <c r="AN41" s="668"/>
      <c r="AO41" s="668"/>
      <c r="AP41" s="668" t="s">
        <v>2474</v>
      </c>
      <c r="AQ41" s="668"/>
      <c r="AR41" s="668" t="s">
        <v>2472</v>
      </c>
      <c r="AS41" s="668" t="s">
        <v>2472</v>
      </c>
      <c r="AT41" s="668"/>
      <c r="AU41" s="668"/>
      <c r="AV41" s="668" t="s">
        <v>126</v>
      </c>
      <c r="AW41" s="668"/>
      <c r="AX41" s="668" t="s">
        <v>126</v>
      </c>
      <c r="AY41" s="668" t="s">
        <v>126</v>
      </c>
      <c r="AZ41" s="668" t="s">
        <v>2474</v>
      </c>
      <c r="BA41" s="668" t="s">
        <v>2474</v>
      </c>
      <c r="BB41" s="668"/>
      <c r="BC41" s="668" t="s">
        <v>2213</v>
      </c>
      <c r="BD41" s="668" t="s">
        <v>2472</v>
      </c>
      <c r="BE41" s="668"/>
      <c r="BF41" s="668" t="s">
        <v>3875</v>
      </c>
      <c r="BG41" s="668" t="s">
        <v>2213</v>
      </c>
      <c r="BH41" s="668" t="s">
        <v>3874</v>
      </c>
      <c r="BI41" s="668" t="s">
        <v>3874</v>
      </c>
      <c r="BJ41" s="668" t="s">
        <v>3859</v>
      </c>
      <c r="BK41" s="668" t="s">
        <v>3875</v>
      </c>
      <c r="BL41" s="668"/>
      <c r="BM41" s="668" t="s">
        <v>3876</v>
      </c>
      <c r="BN41" s="668" t="s">
        <v>2474</v>
      </c>
      <c r="BO41" s="668" t="s">
        <v>3874</v>
      </c>
      <c r="BP41" s="668" t="s">
        <v>3877</v>
      </c>
      <c r="BQ41" s="668" t="s">
        <v>2213</v>
      </c>
      <c r="BR41" s="668" t="s">
        <v>2213</v>
      </c>
      <c r="BS41" s="651" t="s">
        <v>126</v>
      </c>
      <c r="BT41" s="668" t="s">
        <v>2472</v>
      </c>
      <c r="BU41" s="668" t="s">
        <v>2474</v>
      </c>
      <c r="BV41" s="668"/>
      <c r="BW41" s="668" t="s">
        <v>126</v>
      </c>
      <c r="BX41" s="668" t="s">
        <v>2474</v>
      </c>
      <c r="BY41" s="668"/>
      <c r="BZ41" s="668" t="s">
        <v>2213</v>
      </c>
      <c r="CA41" s="680"/>
      <c r="CB41" s="668"/>
      <c r="CC41" s="668"/>
      <c r="CD41" s="672"/>
      <c r="CE41" s="672"/>
      <c r="CF41" s="672"/>
      <c r="CG41" s="672"/>
      <c r="CH41" s="673"/>
      <c r="CI41" s="673"/>
      <c r="CJ41" s="673"/>
    </row>
    <row r="42" spans="1:88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266</v>
      </c>
      <c r="I42" s="603" t="s">
        <v>3</v>
      </c>
      <c r="J42" s="603" t="s">
        <v>285</v>
      </c>
      <c r="K42" s="708">
        <v>0</v>
      </c>
      <c r="L42" s="603">
        <v>3</v>
      </c>
      <c r="M42" s="562" t="str">
        <f t="shared" si="7"/>
        <v>L</v>
      </c>
      <c r="N42" s="562">
        <f t="shared" si="8"/>
        <v>3</v>
      </c>
      <c r="O42" s="598">
        <f t="shared" si="9"/>
        <v>-3</v>
      </c>
      <c r="P42" s="562" t="str">
        <f t="shared" si="10"/>
        <v>O</v>
      </c>
      <c r="Q42" s="586">
        <f t="shared" si="11"/>
        <v>0.25</v>
      </c>
      <c r="R42" s="635">
        <f t="shared" si="12"/>
        <v>-1</v>
      </c>
      <c r="S42" s="600">
        <v>-0.4</v>
      </c>
      <c r="T42" s="595">
        <f t="shared" si="13"/>
        <v>-2.6</v>
      </c>
      <c r="U42" s="601">
        <v>2.25</v>
      </c>
      <c r="V42" s="595">
        <f t="shared" si="14"/>
        <v>0.75</v>
      </c>
      <c r="W42" s="586">
        <f t="shared" si="15"/>
        <v>0.92500000000000004</v>
      </c>
      <c r="X42" s="586">
        <f t="shared" si="16"/>
        <v>1.325</v>
      </c>
      <c r="Y42" s="599">
        <v>3</v>
      </c>
      <c r="Z42" s="599">
        <v>18</v>
      </c>
      <c r="AA42" s="599">
        <v>1</v>
      </c>
      <c r="AB42" s="599">
        <v>8</v>
      </c>
      <c r="AC42" s="599">
        <v>41</v>
      </c>
      <c r="AD42" s="599">
        <v>59</v>
      </c>
      <c r="AE42" s="599">
        <v>5122</v>
      </c>
      <c r="AF42" s="562"/>
      <c r="AG42" s="562"/>
      <c r="AH42" s="562"/>
      <c r="AJ42" s="758" t="str">
        <f t="array" ref="AJ42">IF($K42="","",IF(SUM(IF(ISNUMBER(VALUE(RIGHT($AM42:$CX42,1))),VALUE(RIGHT($AM42:$CX42,1)),0))=$K42,"T","F"))</f>
        <v>T</v>
      </c>
      <c r="AK42" s="574">
        <f t="array" ref="AK42">IF($K42="","",SUM(IF(LEFT($AM42:$CX42,1)="s",1,0))-SUM(IF(RIGHT(LEFT($AM42:$CX42,2))="-",1,0)))</f>
        <v>0</v>
      </c>
      <c r="AL42" s="574">
        <f t="array" ref="AL42">IF($K42="","",SUM(IF(LEFT($AM42:$CX42,1)="X",1,0)))</f>
        <v>11</v>
      </c>
      <c r="AM42" s="668" t="s">
        <v>3890</v>
      </c>
      <c r="AN42" s="668"/>
      <c r="AO42" s="668" t="s">
        <v>3890</v>
      </c>
      <c r="AP42" s="668" t="s">
        <v>3890</v>
      </c>
      <c r="AQ42" s="670" t="s">
        <v>3890</v>
      </c>
      <c r="AR42" s="668" t="s">
        <v>3912</v>
      </c>
      <c r="AS42" s="668"/>
      <c r="AT42" s="669" t="s">
        <v>2137</v>
      </c>
      <c r="AU42" s="668" t="s">
        <v>3927</v>
      </c>
      <c r="AV42" s="668" t="s">
        <v>3910</v>
      </c>
      <c r="AW42" s="668"/>
      <c r="AX42" s="668"/>
      <c r="AY42" s="668"/>
      <c r="AZ42" s="668" t="s">
        <v>3912</v>
      </c>
      <c r="BA42" s="668" t="s">
        <v>3912</v>
      </c>
      <c r="BB42" s="669" t="s">
        <v>3891</v>
      </c>
      <c r="BC42" s="668" t="s">
        <v>2107</v>
      </c>
      <c r="BD42" s="668"/>
      <c r="BE42" s="668"/>
      <c r="BF42" s="668"/>
      <c r="BG42" s="668" t="s">
        <v>2213</v>
      </c>
      <c r="BH42" s="668"/>
      <c r="BI42" s="668"/>
      <c r="BJ42" s="668" t="s">
        <v>3910</v>
      </c>
      <c r="BK42" s="668" t="s">
        <v>3909</v>
      </c>
      <c r="BL42" s="668" t="s">
        <v>2137</v>
      </c>
      <c r="BM42" s="668"/>
      <c r="BN42" s="668" t="s">
        <v>3910</v>
      </c>
      <c r="BO42" s="668"/>
      <c r="BP42" s="668" t="s">
        <v>3928</v>
      </c>
      <c r="BQ42" s="668" t="s">
        <v>2685</v>
      </c>
      <c r="BR42" s="668"/>
      <c r="BS42" s="651"/>
      <c r="BT42" s="668"/>
      <c r="BU42" s="668"/>
      <c r="BV42" s="668"/>
      <c r="BW42" s="668" t="s">
        <v>3890</v>
      </c>
      <c r="BX42" s="668"/>
      <c r="BY42" s="668"/>
      <c r="BZ42" s="668"/>
      <c r="CA42" s="680"/>
      <c r="CB42" s="668"/>
      <c r="CC42" s="668"/>
      <c r="CD42" s="672"/>
      <c r="CE42" s="672"/>
      <c r="CF42" s="672"/>
      <c r="CG42" s="672"/>
      <c r="CH42" s="673"/>
      <c r="CI42" s="673"/>
      <c r="CJ42" s="673"/>
    </row>
    <row r="43" spans="1:88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256</v>
      </c>
      <c r="I43" s="603" t="s">
        <v>2</v>
      </c>
      <c r="J43" s="603" t="s">
        <v>285</v>
      </c>
      <c r="K43" s="603">
        <v>0</v>
      </c>
      <c r="L43" s="603">
        <v>0</v>
      </c>
      <c r="M43" s="562" t="str">
        <f t="shared" si="7"/>
        <v>D</v>
      </c>
      <c r="N43" s="562">
        <f t="shared" si="8"/>
        <v>0</v>
      </c>
      <c r="O43" s="598">
        <f t="shared" si="9"/>
        <v>0</v>
      </c>
      <c r="P43" s="562" t="str">
        <f t="shared" si="10"/>
        <v>U</v>
      </c>
      <c r="Q43" s="586">
        <f t="shared" si="11"/>
        <v>0.75</v>
      </c>
      <c r="R43" s="635">
        <f t="shared" si="12"/>
        <v>1</v>
      </c>
      <c r="S43" s="600">
        <v>-0.95</v>
      </c>
      <c r="T43" s="595">
        <f t="shared" si="13"/>
        <v>0.95</v>
      </c>
      <c r="U43" s="601">
        <v>2.46</v>
      </c>
      <c r="V43" s="595">
        <f t="shared" si="14"/>
        <v>-2.46</v>
      </c>
      <c r="W43" s="586">
        <f t="shared" si="15"/>
        <v>0.755</v>
      </c>
      <c r="X43" s="586">
        <f t="shared" si="16"/>
        <v>1.7050000000000001</v>
      </c>
      <c r="Y43" s="599">
        <v>7</v>
      </c>
      <c r="Z43" s="599">
        <v>14</v>
      </c>
      <c r="AA43" s="599">
        <v>3</v>
      </c>
      <c r="AB43" s="599">
        <v>4</v>
      </c>
      <c r="AC43" s="599">
        <v>38</v>
      </c>
      <c r="AD43" s="599">
        <v>62</v>
      </c>
      <c r="AE43" s="599">
        <v>5122</v>
      </c>
      <c r="AF43" s="562"/>
      <c r="AG43" s="562"/>
      <c r="AH43" s="562"/>
      <c r="AJ43" s="758" t="str">
        <f t="array" ref="AJ43">IF($K43="","",IF(SUM(IF(ISNUMBER(VALUE(RIGHT($AM43:$CX43,1))),VALUE(RIGHT($AM43:$CX43,1)),0))=$K43,"T","F"))</f>
        <v>T</v>
      </c>
      <c r="AK43" s="574">
        <f t="array" ref="AK43">IF($K43="","",SUM(IF(LEFT($AM43:$CX43,1)="s",1,0))-SUM(IF(RIGHT(LEFT($AM43:$CX43,2))="-",1,0)))</f>
        <v>0</v>
      </c>
      <c r="AL43" s="574">
        <f t="array" ref="AL43">IF($K43="","",SUM(IF(LEFT($AM43:$CX43,1)="X",1,0)))</f>
        <v>11</v>
      </c>
      <c r="AM43" s="669" t="s">
        <v>4034</v>
      </c>
      <c r="AN43" s="668" t="s">
        <v>1431</v>
      </c>
      <c r="AO43" s="668" t="s">
        <v>4045</v>
      </c>
      <c r="AP43" s="668" t="s">
        <v>4034</v>
      </c>
      <c r="AQ43" s="668" t="s">
        <v>3957</v>
      </c>
      <c r="AR43" s="668" t="s">
        <v>4042</v>
      </c>
      <c r="AS43" s="668" t="s">
        <v>4048</v>
      </c>
      <c r="AT43" s="668" t="s">
        <v>3960</v>
      </c>
      <c r="AU43" s="668" t="s">
        <v>4046</v>
      </c>
      <c r="AV43" s="669" t="s">
        <v>4044</v>
      </c>
      <c r="AW43" s="668"/>
      <c r="AX43" s="668"/>
      <c r="AY43" s="668"/>
      <c r="AZ43" s="668" t="s">
        <v>4047</v>
      </c>
      <c r="BA43" s="668" t="s">
        <v>4044</v>
      </c>
      <c r="BB43" s="668" t="s">
        <v>2213</v>
      </c>
      <c r="BC43" s="668" t="s">
        <v>4034</v>
      </c>
      <c r="BD43" s="668"/>
      <c r="BE43" s="668"/>
      <c r="BF43" s="668" t="s">
        <v>4034</v>
      </c>
      <c r="BG43" s="668" t="s">
        <v>2213</v>
      </c>
      <c r="BH43" s="668"/>
      <c r="BI43" s="668"/>
      <c r="BJ43" s="669" t="s">
        <v>4045</v>
      </c>
      <c r="BK43" s="668" t="s">
        <v>4042</v>
      </c>
      <c r="BL43" s="668" t="s">
        <v>4034</v>
      </c>
      <c r="BM43" s="668"/>
      <c r="BN43" s="668"/>
      <c r="BO43" s="668"/>
      <c r="BP43" s="668" t="s">
        <v>4048</v>
      </c>
      <c r="BQ43" s="668" t="s">
        <v>2685</v>
      </c>
      <c r="BR43" s="668"/>
      <c r="BS43" s="651"/>
      <c r="BT43" s="668"/>
      <c r="BU43" s="668"/>
      <c r="BV43" s="668"/>
      <c r="BW43" s="668" t="s">
        <v>4045</v>
      </c>
      <c r="BX43" s="668" t="s">
        <v>4047</v>
      </c>
      <c r="BY43" s="668"/>
      <c r="BZ43" s="668"/>
      <c r="CA43" s="680"/>
      <c r="CB43" s="668"/>
      <c r="CC43" s="668"/>
      <c r="CD43" s="672"/>
      <c r="CE43" s="672"/>
      <c r="CF43" s="672"/>
      <c r="CG43" s="672"/>
      <c r="CH43" s="673"/>
      <c r="CI43" s="673"/>
      <c r="CJ43" s="673"/>
    </row>
    <row r="44" spans="1:88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4006</v>
      </c>
      <c r="I44" s="596" t="s">
        <v>3990</v>
      </c>
      <c r="J44" s="596" t="s">
        <v>3991</v>
      </c>
      <c r="K44" s="596">
        <v>0</v>
      </c>
      <c r="L44" s="596">
        <v>1</v>
      </c>
      <c r="M44" s="562" t="str">
        <f t="shared" si="7"/>
        <v>L</v>
      </c>
      <c r="N44" s="562">
        <f t="shared" si="8"/>
        <v>1</v>
      </c>
      <c r="O44" s="598">
        <f t="shared" si="9"/>
        <v>-1</v>
      </c>
      <c r="P44" s="562" t="str">
        <f t="shared" si="10"/>
        <v>U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758"/>
      <c r="AK44" s="574"/>
      <c r="AL44" s="574"/>
      <c r="AM44" s="668"/>
      <c r="AN44" s="668"/>
      <c r="AO44" s="668"/>
      <c r="AP44" s="668" t="s">
        <v>2472</v>
      </c>
      <c r="AQ44" s="668" t="s">
        <v>2471</v>
      </c>
      <c r="AR44" s="668" t="s">
        <v>2474</v>
      </c>
      <c r="AS44" s="668" t="s">
        <v>2474</v>
      </c>
      <c r="AT44" s="668" t="s">
        <v>2474</v>
      </c>
      <c r="AU44" s="668" t="s">
        <v>126</v>
      </c>
      <c r="AV44" s="668" t="s">
        <v>2471</v>
      </c>
      <c r="AW44" s="668"/>
      <c r="AX44" s="668" t="s">
        <v>126</v>
      </c>
      <c r="AY44" s="668" t="s">
        <v>2474</v>
      </c>
      <c r="AZ44" s="668" t="s">
        <v>2472</v>
      </c>
      <c r="BA44" s="668" t="s">
        <v>2472</v>
      </c>
      <c r="BB44" s="668" t="s">
        <v>2213</v>
      </c>
      <c r="BC44" s="668" t="s">
        <v>2472</v>
      </c>
      <c r="BD44" s="668" t="s">
        <v>2474</v>
      </c>
      <c r="BE44" s="668"/>
      <c r="BF44" s="668" t="s">
        <v>126</v>
      </c>
      <c r="BG44" s="668" t="s">
        <v>2213</v>
      </c>
      <c r="BH44" s="668" t="s">
        <v>2473</v>
      </c>
      <c r="BI44" s="668" t="s">
        <v>126</v>
      </c>
      <c r="BJ44" s="668" t="s">
        <v>126</v>
      </c>
      <c r="BK44" s="668" t="s">
        <v>2474</v>
      </c>
      <c r="BL44" s="668" t="s">
        <v>126</v>
      </c>
      <c r="BM44" s="668" t="s">
        <v>126</v>
      </c>
      <c r="BN44" s="668" t="s">
        <v>2474</v>
      </c>
      <c r="BO44" s="668" t="s">
        <v>2473</v>
      </c>
      <c r="BP44" s="668" t="s">
        <v>2474</v>
      </c>
      <c r="BQ44" s="668" t="s">
        <v>2213</v>
      </c>
      <c r="BR44" s="668"/>
      <c r="BS44" s="651"/>
      <c r="BT44" s="668"/>
      <c r="BU44" s="668"/>
      <c r="BV44" s="668"/>
      <c r="BW44" s="668" t="s">
        <v>126</v>
      </c>
      <c r="BX44" s="668" t="s">
        <v>2473</v>
      </c>
      <c r="BY44" s="705"/>
      <c r="BZ44" s="668"/>
      <c r="CA44" s="680"/>
      <c r="CB44" s="668"/>
      <c r="CC44" s="668"/>
      <c r="CD44" s="672"/>
      <c r="CE44" s="672"/>
      <c r="CF44" s="672"/>
      <c r="CG44" s="672"/>
      <c r="CH44" s="673"/>
      <c r="CI44" s="673"/>
      <c r="CJ44" s="673"/>
    </row>
    <row r="45" spans="1:88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262</v>
      </c>
      <c r="I45" s="603" t="s">
        <v>3</v>
      </c>
      <c r="J45" s="603" t="s">
        <v>285</v>
      </c>
      <c r="K45" s="603">
        <v>0</v>
      </c>
      <c r="L45" s="603">
        <v>1</v>
      </c>
      <c r="M45" s="562" t="str">
        <f t="shared" si="7"/>
        <v>L</v>
      </c>
      <c r="N45" s="562">
        <f t="shared" si="8"/>
        <v>1</v>
      </c>
      <c r="O45" s="598">
        <f t="shared" si="9"/>
        <v>-1</v>
      </c>
      <c r="P45" s="562" t="str">
        <f t="shared" si="10"/>
        <v>U</v>
      </c>
      <c r="Q45" s="586">
        <f t="shared" si="11"/>
        <v>0.75</v>
      </c>
      <c r="R45" s="635">
        <f t="shared" si="12"/>
        <v>-0.5</v>
      </c>
      <c r="S45" s="600">
        <v>-0.75</v>
      </c>
      <c r="T45" s="595">
        <f t="shared" si="13"/>
        <v>-0.25</v>
      </c>
      <c r="U45" s="601">
        <v>2.31</v>
      </c>
      <c r="V45" s="595">
        <f t="shared" si="14"/>
        <v>-1.31</v>
      </c>
      <c r="W45" s="586">
        <f t="shared" si="15"/>
        <v>0.78</v>
      </c>
      <c r="X45" s="586">
        <f t="shared" si="16"/>
        <v>1.53</v>
      </c>
      <c r="Y45" s="730">
        <v>8</v>
      </c>
      <c r="Z45" s="730">
        <v>9</v>
      </c>
      <c r="AA45" s="730">
        <v>1</v>
      </c>
      <c r="AB45" s="730">
        <v>4</v>
      </c>
      <c r="AC45" s="730">
        <v>57</v>
      </c>
      <c r="AD45" s="730">
        <v>43</v>
      </c>
      <c r="AE45" s="730">
        <v>5122</v>
      </c>
      <c r="AF45" s="562"/>
      <c r="AG45" s="562"/>
      <c r="AH45" s="562"/>
      <c r="AJ45" s="758" t="str">
        <f t="array" ref="AJ45">IF($K45="","",IF(SUM(IF(ISNUMBER(VALUE(RIGHT($AM45:$CX45,1))),VALUE(RIGHT($AM45:$CX45,1)),0))=$K45,"T","F"))</f>
        <v>T</v>
      </c>
      <c r="AK45" s="574">
        <f t="array" ref="AK45">IF($K45="","",SUM(IF(LEFT($AM45:$CX45,1)="s",1,0))-SUM(IF(RIGHT(LEFT($AM45:$CX45,2))="-",1,0)))</f>
        <v>0</v>
      </c>
      <c r="AL45" s="574">
        <f t="array" ref="AL45">IF($K45="","",SUM(IF(LEFT($AM45:$CX45,1)="X",1,0)))</f>
        <v>11</v>
      </c>
      <c r="AM45" s="668" t="s">
        <v>4242</v>
      </c>
      <c r="AN45" s="668" t="s">
        <v>4242</v>
      </c>
      <c r="AO45" s="668" t="s">
        <v>4242</v>
      </c>
      <c r="AP45" s="668" t="s">
        <v>4242</v>
      </c>
      <c r="AQ45" s="668" t="s">
        <v>2137</v>
      </c>
      <c r="AR45" s="668"/>
      <c r="AS45" s="668"/>
      <c r="AT45" s="668"/>
      <c r="AU45" s="668" t="s">
        <v>4261</v>
      </c>
      <c r="AV45" s="668" t="s">
        <v>4146</v>
      </c>
      <c r="AW45" s="668"/>
      <c r="AX45" s="668"/>
      <c r="AY45" s="668"/>
      <c r="AZ45" s="668"/>
      <c r="BA45" s="668" t="s">
        <v>4244</v>
      </c>
      <c r="BB45" s="668" t="s">
        <v>2213</v>
      </c>
      <c r="BC45" s="668" t="s">
        <v>4242</v>
      </c>
      <c r="BD45" s="668"/>
      <c r="BE45" s="668"/>
      <c r="BF45" s="668" t="s">
        <v>4261</v>
      </c>
      <c r="BG45" s="668" t="s">
        <v>2213</v>
      </c>
      <c r="BH45" s="668"/>
      <c r="BI45" s="668"/>
      <c r="BJ45" s="668" t="s">
        <v>4264</v>
      </c>
      <c r="BK45" s="668"/>
      <c r="BL45" s="668" t="s">
        <v>4242</v>
      </c>
      <c r="BM45" s="668"/>
      <c r="BN45" s="668"/>
      <c r="BO45" s="668"/>
      <c r="BP45" s="668" t="s">
        <v>2137</v>
      </c>
      <c r="BQ45" s="668" t="s">
        <v>2213</v>
      </c>
      <c r="BR45" s="668"/>
      <c r="BS45" s="652"/>
      <c r="BT45" s="668"/>
      <c r="BU45" s="668"/>
      <c r="BV45" s="668"/>
      <c r="BW45" s="668" t="s">
        <v>4242</v>
      </c>
      <c r="BX45" s="668"/>
      <c r="BY45" s="668" t="s">
        <v>4263</v>
      </c>
      <c r="BZ45" s="705"/>
      <c r="CA45" s="680"/>
      <c r="CB45" s="668"/>
      <c r="CC45" s="668"/>
      <c r="CD45" s="672"/>
      <c r="CE45" s="672"/>
      <c r="CF45" s="672"/>
      <c r="CG45" s="672"/>
      <c r="CH45" s="673"/>
      <c r="CI45" s="673"/>
      <c r="CJ45" s="673"/>
    </row>
    <row r="46" spans="1:88" s="661" customFormat="1" ht="15" customHeight="1">
      <c r="A46" s="625">
        <v>42918</v>
      </c>
      <c r="B46" s="603"/>
      <c r="C46" s="603"/>
      <c r="D46" s="603"/>
      <c r="E46" s="603"/>
      <c r="F46" s="603"/>
      <c r="G46" s="585"/>
      <c r="H46" s="624" t="s">
        <v>259</v>
      </c>
      <c r="I46" s="603" t="s">
        <v>2</v>
      </c>
      <c r="J46" s="603" t="s">
        <v>285</v>
      </c>
      <c r="K46" s="603">
        <v>0</v>
      </c>
      <c r="L46" s="603">
        <v>0</v>
      </c>
      <c r="M46" s="562" t="str">
        <f t="shared" si="7"/>
        <v>D</v>
      </c>
      <c r="N46" s="562">
        <f t="shared" si="8"/>
        <v>0</v>
      </c>
      <c r="O46" s="598">
        <f t="shared" si="9"/>
        <v>0</v>
      </c>
      <c r="P46" s="562" t="str">
        <f t="shared" si="10"/>
        <v>U</v>
      </c>
      <c r="Q46" s="586">
        <f t="shared" si="11"/>
        <v>0</v>
      </c>
      <c r="R46" s="635">
        <f t="shared" si="12"/>
        <v>0</v>
      </c>
      <c r="S46" s="600">
        <v>-0.13</v>
      </c>
      <c r="T46" s="595">
        <f t="shared" si="13"/>
        <v>0.13</v>
      </c>
      <c r="U46" s="601">
        <v>1.91</v>
      </c>
      <c r="V46" s="595">
        <f t="shared" si="14"/>
        <v>-1.91</v>
      </c>
      <c r="W46" s="586">
        <f t="shared" si="15"/>
        <v>0.8899999999999999</v>
      </c>
      <c r="X46" s="586">
        <f t="shared" si="16"/>
        <v>1.02</v>
      </c>
      <c r="Y46" s="599">
        <v>17</v>
      </c>
      <c r="Z46" s="599">
        <v>11</v>
      </c>
      <c r="AA46" s="599">
        <v>6</v>
      </c>
      <c r="AB46" s="599">
        <v>2</v>
      </c>
      <c r="AC46" s="599">
        <v>38</v>
      </c>
      <c r="AD46" s="599">
        <v>62</v>
      </c>
      <c r="AE46" s="599">
        <v>5122</v>
      </c>
      <c r="AF46" s="562"/>
      <c r="AG46" s="562"/>
      <c r="AH46" s="562"/>
      <c r="AJ46" s="758" t="str">
        <f t="array" ref="AJ46">IF($K46="","",IF(SUM(IF(ISNUMBER(VALUE(RIGHT($AM46:$CX46,1))),VALUE(RIGHT($AM46:$CX46,1)),0))=$K46,"T","F"))</f>
        <v>T</v>
      </c>
      <c r="AK46" s="574">
        <f t="array" ref="AK46">IF($K46="","",SUM(IF(LEFT($AM46:$CX46,1)="s",1,0))-SUM(IF(RIGHT(LEFT($AM46:$CX46,2))="-",1,0)))</f>
        <v>0</v>
      </c>
      <c r="AL46" s="574">
        <f t="array" ref="AL46">IF($K46="","",SUM(IF(LEFT($AM46:$CX46,1)="X",1,0)))</f>
        <v>11</v>
      </c>
      <c r="AM46" s="668" t="s">
        <v>1431</v>
      </c>
      <c r="AN46" s="668" t="s">
        <v>1431</v>
      </c>
      <c r="AO46" s="668" t="s">
        <v>1431</v>
      </c>
      <c r="AP46" s="668" t="s">
        <v>4380</v>
      </c>
      <c r="AQ46" s="668" t="s">
        <v>1431</v>
      </c>
      <c r="AR46" s="668"/>
      <c r="AS46" s="668"/>
      <c r="AT46" s="668" t="s">
        <v>4391</v>
      </c>
      <c r="AU46" s="668" t="s">
        <v>2137</v>
      </c>
      <c r="AV46" s="668" t="s">
        <v>4380</v>
      </c>
      <c r="AW46" s="668"/>
      <c r="AX46" s="668"/>
      <c r="AY46" s="668"/>
      <c r="AZ46" s="668" t="s">
        <v>4396</v>
      </c>
      <c r="BA46" s="668" t="s">
        <v>1431</v>
      </c>
      <c r="BB46" s="668" t="s">
        <v>4396</v>
      </c>
      <c r="BC46" s="668" t="s">
        <v>2137</v>
      </c>
      <c r="BD46" s="668"/>
      <c r="BE46" s="668"/>
      <c r="BF46" s="668" t="s">
        <v>4391</v>
      </c>
      <c r="BG46" s="668"/>
      <c r="BH46" s="668"/>
      <c r="BI46" s="668"/>
      <c r="BJ46" s="668" t="s">
        <v>4396</v>
      </c>
      <c r="BK46" s="668" t="s">
        <v>2139</v>
      </c>
      <c r="BL46" s="668" t="s">
        <v>2137</v>
      </c>
      <c r="BM46" s="668"/>
      <c r="BN46" s="668"/>
      <c r="BO46" s="668"/>
      <c r="BP46" s="668" t="s">
        <v>4391</v>
      </c>
      <c r="BQ46" s="668" t="s">
        <v>2213</v>
      </c>
      <c r="BR46" s="668"/>
      <c r="BS46" s="651"/>
      <c r="BT46" s="668"/>
      <c r="BU46" s="668"/>
      <c r="BV46" s="668"/>
      <c r="BW46" s="668" t="s">
        <v>4380</v>
      </c>
      <c r="BX46" s="668"/>
      <c r="BY46" s="668" t="s">
        <v>4855</v>
      </c>
      <c r="BZ46" s="668"/>
      <c r="CA46" s="680"/>
      <c r="CB46" s="668"/>
      <c r="CC46" s="668"/>
      <c r="CD46" s="672"/>
      <c r="CE46" s="672"/>
      <c r="CF46" s="672"/>
      <c r="CG46" s="672"/>
      <c r="CH46" s="673"/>
      <c r="CI46" s="673"/>
      <c r="CJ46" s="673"/>
    </row>
    <row r="47" spans="1:88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254</v>
      </c>
      <c r="I47" s="603" t="s">
        <v>3</v>
      </c>
      <c r="J47" s="603" t="s">
        <v>285</v>
      </c>
      <c r="K47" s="603">
        <v>0</v>
      </c>
      <c r="L47" s="603">
        <v>1</v>
      </c>
      <c r="M47" s="562" t="str">
        <f t="shared" si="7"/>
        <v>L</v>
      </c>
      <c r="N47" s="562">
        <f t="shared" si="8"/>
        <v>1</v>
      </c>
      <c r="O47" s="598">
        <f t="shared" si="9"/>
        <v>-1</v>
      </c>
      <c r="P47" s="562" t="str">
        <f t="shared" si="10"/>
        <v>U</v>
      </c>
      <c r="Q47" s="586">
        <f t="shared" si="11"/>
        <v>0.5</v>
      </c>
      <c r="R47" s="635">
        <f t="shared" si="12"/>
        <v>-1</v>
      </c>
      <c r="S47" s="600">
        <v>-0.6</v>
      </c>
      <c r="T47" s="595">
        <f t="shared" si="13"/>
        <v>-0.4</v>
      </c>
      <c r="U47" s="601">
        <v>2.17</v>
      </c>
      <c r="V47" s="595">
        <f t="shared" si="14"/>
        <v>-1.17</v>
      </c>
      <c r="W47" s="586">
        <f t="shared" si="15"/>
        <v>0.78499999999999992</v>
      </c>
      <c r="X47" s="586">
        <f t="shared" si="16"/>
        <v>1.385</v>
      </c>
      <c r="Y47" s="732">
        <v>11</v>
      </c>
      <c r="Z47" s="732">
        <v>7</v>
      </c>
      <c r="AA47" s="732">
        <v>0</v>
      </c>
      <c r="AB47" s="732">
        <v>2</v>
      </c>
      <c r="AC47" s="732">
        <v>50</v>
      </c>
      <c r="AD47" s="732">
        <v>50</v>
      </c>
      <c r="AE47" s="732">
        <v>5122</v>
      </c>
      <c r="AF47" s="562"/>
      <c r="AG47" s="562"/>
      <c r="AH47" s="562"/>
      <c r="AJ47" s="758" t="str">
        <f t="array" ref="AJ47">IF($K47="","",IF(SUM(IF(ISNUMBER(VALUE(RIGHT($AM47:$CX47,1))),VALUE(RIGHT($AM47:$CX47,1)),0))=$K47,"T","F"))</f>
        <v>T</v>
      </c>
      <c r="AK47" s="574">
        <f t="array" ref="AK47">IF($K47="","",SUM(IF(LEFT($AM47:$CX47,1)="s",1,0))-SUM(IF(RIGHT(LEFT($AM47:$CX47,2))="-",1,0)))</f>
        <v>0</v>
      </c>
      <c r="AL47" s="574">
        <f t="array" ref="AL47">IF($K47="","",SUM(IF(LEFT($AM47:$CX47,1)="X",1,0)))</f>
        <v>11</v>
      </c>
      <c r="AM47" s="668" t="s">
        <v>4471</v>
      </c>
      <c r="AN47" s="668" t="s">
        <v>4471</v>
      </c>
      <c r="AO47" s="668" t="s">
        <v>4472</v>
      </c>
      <c r="AP47" s="668" t="s">
        <v>4470</v>
      </c>
      <c r="AQ47" s="668" t="s">
        <v>2137</v>
      </c>
      <c r="AR47" s="668"/>
      <c r="AS47" s="668"/>
      <c r="AT47" s="668" t="s">
        <v>4470</v>
      </c>
      <c r="AU47" s="668" t="s">
        <v>4499</v>
      </c>
      <c r="AV47" s="668" t="s">
        <v>1431</v>
      </c>
      <c r="AW47" s="668"/>
      <c r="AX47" s="668"/>
      <c r="AY47" s="668"/>
      <c r="AZ47" s="668" t="s">
        <v>4494</v>
      </c>
      <c r="BA47" s="668" t="s">
        <v>4470</v>
      </c>
      <c r="BB47" s="668"/>
      <c r="BC47" s="668" t="s">
        <v>4470</v>
      </c>
      <c r="BD47" s="668"/>
      <c r="BE47" s="668"/>
      <c r="BF47" s="668" t="s">
        <v>4483</v>
      </c>
      <c r="BG47" s="668"/>
      <c r="BH47" s="668"/>
      <c r="BI47" s="668"/>
      <c r="BJ47" s="668" t="s">
        <v>4517</v>
      </c>
      <c r="BK47" s="668" t="s">
        <v>4516</v>
      </c>
      <c r="BL47" s="668" t="s">
        <v>4494</v>
      </c>
      <c r="BM47" s="668"/>
      <c r="BN47" s="668"/>
      <c r="BO47" s="668"/>
      <c r="BP47" s="668" t="s">
        <v>4483</v>
      </c>
      <c r="BQ47" s="668" t="s">
        <v>2213</v>
      </c>
      <c r="BR47" s="668"/>
      <c r="BS47" s="651"/>
      <c r="BT47" s="668"/>
      <c r="BU47" s="668"/>
      <c r="BV47" s="668"/>
      <c r="BW47" s="668" t="s">
        <v>2137</v>
      </c>
      <c r="BX47" s="668" t="s">
        <v>4494</v>
      </c>
      <c r="BY47" s="668" t="s">
        <v>4855</v>
      </c>
      <c r="BZ47" s="668"/>
      <c r="CA47" s="680"/>
      <c r="CB47" s="668"/>
      <c r="CC47" s="668"/>
      <c r="CD47" s="672"/>
      <c r="CE47" s="672"/>
      <c r="CF47" s="672"/>
      <c r="CG47" s="672"/>
      <c r="CH47" s="673"/>
      <c r="CI47" s="673"/>
      <c r="CJ47" s="673"/>
    </row>
    <row r="48" spans="1:88" s="661" customFormat="1" ht="15" customHeight="1">
      <c r="A48" s="625">
        <v>42945</v>
      </c>
      <c r="B48" s="603"/>
      <c r="C48" s="603"/>
      <c r="D48" s="603"/>
      <c r="E48" s="603"/>
      <c r="F48" s="603"/>
      <c r="G48" s="585"/>
      <c r="H48" s="624" t="s">
        <v>255</v>
      </c>
      <c r="I48" s="603" t="s">
        <v>3</v>
      </c>
      <c r="J48" s="603" t="s">
        <v>285</v>
      </c>
      <c r="K48" s="603">
        <v>0</v>
      </c>
      <c r="L48" s="603">
        <v>3</v>
      </c>
      <c r="M48" s="562" t="str">
        <f t="shared" si="7"/>
        <v>L</v>
      </c>
      <c r="N48" s="562">
        <f t="shared" si="8"/>
        <v>3</v>
      </c>
      <c r="O48" s="598">
        <f t="shared" si="9"/>
        <v>-3</v>
      </c>
      <c r="P48" s="562" t="str">
        <f t="shared" si="10"/>
        <v>O</v>
      </c>
      <c r="Q48" s="586">
        <f t="shared" si="11"/>
        <v>1</v>
      </c>
      <c r="R48" s="635">
        <f t="shared" si="12"/>
        <v>-1</v>
      </c>
      <c r="S48" s="600">
        <v>-1.19</v>
      </c>
      <c r="T48" s="595">
        <f t="shared" si="13"/>
        <v>-1.81</v>
      </c>
      <c r="U48" s="601">
        <v>2.46</v>
      </c>
      <c r="V48" s="595">
        <f t="shared" si="14"/>
        <v>0.54</v>
      </c>
      <c r="W48" s="586">
        <f t="shared" si="15"/>
        <v>0.63500000000000001</v>
      </c>
      <c r="X48" s="586">
        <f t="shared" si="16"/>
        <v>1.825</v>
      </c>
      <c r="Y48" s="753">
        <v>10</v>
      </c>
      <c r="Z48" s="753">
        <v>13</v>
      </c>
      <c r="AA48" s="753">
        <v>3</v>
      </c>
      <c r="AB48" s="753">
        <v>4</v>
      </c>
      <c r="AC48" s="753">
        <v>38</v>
      </c>
      <c r="AD48" s="753">
        <v>62</v>
      </c>
      <c r="AE48" s="753">
        <v>3421</v>
      </c>
      <c r="AF48" s="562"/>
      <c r="AG48" s="562"/>
      <c r="AH48" s="562"/>
      <c r="AJ48" s="758" t="str">
        <f t="array" ref="AJ48">IF($K48="","",IF(SUM(IF(ISNUMBER(VALUE(RIGHT($AM48:$CX48,1))),VALUE(RIGHT($AM48:$CX48,1)),0))=$K48,"T","F"))</f>
        <v>T</v>
      </c>
      <c r="AK48" s="574">
        <f t="array" ref="AK48">IF($K48="","",SUM(IF(LEFT($AM48:$CX48,1)="s",1,0))-SUM(IF(RIGHT(LEFT($AM48:$CX48,2))="-",1,0)))</f>
        <v>0</v>
      </c>
      <c r="AL48" s="574">
        <f t="array" ref="AL48">IF($K48="","",SUM(IF(LEFT($AM48:$CX48,1)="X",1,0)))</f>
        <v>11</v>
      </c>
      <c r="AM48" s="668" t="s">
        <v>2474</v>
      </c>
      <c r="AN48" s="668" t="s">
        <v>4700</v>
      </c>
      <c r="AO48" s="668" t="s">
        <v>2474</v>
      </c>
      <c r="AP48" s="668" t="s">
        <v>2474</v>
      </c>
      <c r="AQ48" s="668" t="s">
        <v>2473</v>
      </c>
      <c r="AR48" s="668" t="s">
        <v>126</v>
      </c>
      <c r="AS48" s="668" t="s">
        <v>126</v>
      </c>
      <c r="AT48" s="669" t="s">
        <v>2471</v>
      </c>
      <c r="AU48" s="668" t="s">
        <v>2474</v>
      </c>
      <c r="AV48" s="668" t="s">
        <v>2471</v>
      </c>
      <c r="AW48" s="668"/>
      <c r="AX48" s="668" t="s">
        <v>126</v>
      </c>
      <c r="AY48" s="668" t="s">
        <v>2472</v>
      </c>
      <c r="AZ48" s="668" t="s">
        <v>126</v>
      </c>
      <c r="BA48" s="668" t="s">
        <v>2472</v>
      </c>
      <c r="BB48" s="668" t="s">
        <v>2473</v>
      </c>
      <c r="BC48" s="668" t="s">
        <v>4700</v>
      </c>
      <c r="BD48" s="668" t="s">
        <v>126</v>
      </c>
      <c r="BE48" s="705"/>
      <c r="BF48" s="668" t="s">
        <v>2472</v>
      </c>
      <c r="BG48" s="668" t="s">
        <v>126</v>
      </c>
      <c r="BH48" s="668" t="s">
        <v>126</v>
      </c>
      <c r="BI48" s="668" t="s">
        <v>126</v>
      </c>
      <c r="BJ48" s="668" t="s">
        <v>126</v>
      </c>
      <c r="BK48" s="668" t="s">
        <v>2473</v>
      </c>
      <c r="BL48" s="668" t="s">
        <v>2474</v>
      </c>
      <c r="BM48" s="668" t="s">
        <v>126</v>
      </c>
      <c r="BN48" s="668" t="s">
        <v>126</v>
      </c>
      <c r="BO48" s="668" t="s">
        <v>126</v>
      </c>
      <c r="BP48" s="668" t="s">
        <v>2471</v>
      </c>
      <c r="BQ48" s="668" t="s">
        <v>2685</v>
      </c>
      <c r="BR48" s="668"/>
      <c r="BS48" s="668"/>
      <c r="BT48" s="668"/>
      <c r="BU48" s="668"/>
      <c r="BV48" s="668"/>
      <c r="BW48" s="668" t="s">
        <v>4700</v>
      </c>
      <c r="BX48" s="668" t="s">
        <v>126</v>
      </c>
      <c r="BY48" s="668" t="s">
        <v>4855</v>
      </c>
      <c r="BZ48" s="668"/>
      <c r="CA48" s="680"/>
      <c r="CB48" s="668"/>
      <c r="CC48" s="668"/>
      <c r="CD48" s="672"/>
      <c r="CE48" s="672"/>
      <c r="CF48" s="672"/>
      <c r="CG48" s="672"/>
      <c r="CH48" s="673"/>
      <c r="CI48" s="673"/>
      <c r="CJ48" s="673"/>
    </row>
    <row r="49" spans="1:88" s="661" customFormat="1" ht="15" customHeight="1">
      <c r="A49" s="625">
        <v>42952</v>
      </c>
      <c r="B49" s="603"/>
      <c r="C49" s="603"/>
      <c r="D49" s="603"/>
      <c r="E49" s="603"/>
      <c r="F49" s="603"/>
      <c r="G49" s="585"/>
      <c r="H49" s="624" t="s">
        <v>1202</v>
      </c>
      <c r="I49" s="603" t="s">
        <v>2</v>
      </c>
      <c r="J49" s="603" t="s">
        <v>285</v>
      </c>
      <c r="K49" s="603">
        <v>1</v>
      </c>
      <c r="L49" s="603">
        <v>0</v>
      </c>
      <c r="M49" s="562" t="str">
        <f t="shared" si="7"/>
        <v>W</v>
      </c>
      <c r="N49" s="562">
        <f t="shared" si="8"/>
        <v>1</v>
      </c>
      <c r="O49" s="598">
        <f t="shared" si="9"/>
        <v>1</v>
      </c>
      <c r="P49" s="562" t="str">
        <f t="shared" si="10"/>
        <v>U</v>
      </c>
      <c r="Q49" s="586">
        <f t="shared" si="11"/>
        <v>0.5</v>
      </c>
      <c r="R49" s="635">
        <f t="shared" si="12"/>
        <v>1</v>
      </c>
      <c r="S49" s="600">
        <v>-0.64</v>
      </c>
      <c r="T49" s="595">
        <f t="shared" si="13"/>
        <v>1.6400000000000001</v>
      </c>
      <c r="U49" s="601">
        <v>2.3199999999999998</v>
      </c>
      <c r="V49" s="595">
        <f t="shared" si="14"/>
        <v>-1.3199999999999998</v>
      </c>
      <c r="W49" s="586">
        <f t="shared" si="15"/>
        <v>0.83999999999999986</v>
      </c>
      <c r="X49" s="586">
        <f t="shared" si="16"/>
        <v>1.48</v>
      </c>
      <c r="Y49" s="599">
        <v>14</v>
      </c>
      <c r="Z49" s="599">
        <v>13</v>
      </c>
      <c r="AA49" s="599">
        <v>4</v>
      </c>
      <c r="AB49" s="599">
        <v>1</v>
      </c>
      <c r="AC49" s="599">
        <v>44</v>
      </c>
      <c r="AD49" s="599">
        <v>56</v>
      </c>
      <c r="AE49" s="599">
        <v>3322</v>
      </c>
      <c r="AF49" s="562"/>
      <c r="AG49" s="562"/>
      <c r="AH49" s="562"/>
      <c r="AJ49" s="758" t="str">
        <f t="array" ref="AJ49">IF($K49="","",IF(SUM(IF(ISNUMBER(VALUE(RIGHT($AM49:$CX49,1))),VALUE(RIGHT($AM49:$CX49,1)),0))=$K49,"T","F"))</f>
        <v>T</v>
      </c>
      <c r="AK49" s="574">
        <f t="array" ref="AK49">IF($K49="","",SUM(IF(LEFT($AM49:$CX49,1)="s",1,0))-SUM(IF(RIGHT(LEFT($AM49:$CX49,2))="-",1,0)))</f>
        <v>0</v>
      </c>
      <c r="AL49" s="574">
        <f t="array" ref="AL49">IF($K49="","",SUM(IF(LEFT($AM49:$CX49,1)="X",1,0)))</f>
        <v>11</v>
      </c>
      <c r="AM49" s="668" t="s">
        <v>2472</v>
      </c>
      <c r="AN49" s="668" t="s">
        <v>2474</v>
      </c>
      <c r="AO49" s="671" t="s">
        <v>4921</v>
      </c>
      <c r="AP49" s="668" t="s">
        <v>2474</v>
      </c>
      <c r="AQ49" s="668" t="s">
        <v>2474</v>
      </c>
      <c r="AR49" s="668" t="s">
        <v>126</v>
      </c>
      <c r="AS49" s="668" t="s">
        <v>2473</v>
      </c>
      <c r="AT49" s="668" t="s">
        <v>2474</v>
      </c>
      <c r="AU49" s="668" t="s">
        <v>2473</v>
      </c>
      <c r="AV49" s="668" t="s">
        <v>2474</v>
      </c>
      <c r="AW49" s="705" t="s">
        <v>126</v>
      </c>
      <c r="AX49" s="668" t="s">
        <v>126</v>
      </c>
      <c r="AY49" s="669" t="s">
        <v>2474</v>
      </c>
      <c r="AZ49" s="668" t="s">
        <v>126</v>
      </c>
      <c r="BA49" s="668" t="s">
        <v>2472</v>
      </c>
      <c r="BB49" s="668" t="s">
        <v>2472</v>
      </c>
      <c r="BC49" s="668" t="s">
        <v>2473</v>
      </c>
      <c r="BD49" s="668" t="s">
        <v>126</v>
      </c>
      <c r="BE49" s="668" t="s">
        <v>126</v>
      </c>
      <c r="BF49" s="668" t="s">
        <v>2471</v>
      </c>
      <c r="BG49" s="668" t="s">
        <v>126</v>
      </c>
      <c r="BH49" s="668" t="s">
        <v>126</v>
      </c>
      <c r="BI49" s="668" t="s">
        <v>126</v>
      </c>
      <c r="BJ49" s="668" t="s">
        <v>126</v>
      </c>
      <c r="BK49" s="668" t="s">
        <v>4851</v>
      </c>
      <c r="BL49" s="668" t="s">
        <v>2471</v>
      </c>
      <c r="BM49" s="668" t="s">
        <v>126</v>
      </c>
      <c r="BN49" s="668" t="s">
        <v>126</v>
      </c>
      <c r="BO49" s="668" t="s">
        <v>2471</v>
      </c>
      <c r="BP49" s="668" t="s">
        <v>2472</v>
      </c>
      <c r="BQ49" s="668" t="s">
        <v>2213</v>
      </c>
      <c r="BR49" s="668" t="s">
        <v>126</v>
      </c>
      <c r="BS49" s="668" t="s">
        <v>126</v>
      </c>
      <c r="BT49" s="668" t="s">
        <v>126</v>
      </c>
      <c r="BU49" s="668" t="s">
        <v>126</v>
      </c>
      <c r="BV49" s="668" t="s">
        <v>126</v>
      </c>
      <c r="BW49" s="671" t="s">
        <v>4828</v>
      </c>
      <c r="BX49" s="668" t="s">
        <v>126</v>
      </c>
      <c r="BY49" s="705"/>
      <c r="BZ49" s="668" t="s">
        <v>126</v>
      </c>
      <c r="CA49" s="680"/>
      <c r="CB49" s="668"/>
      <c r="CC49" s="671"/>
      <c r="CD49" s="672"/>
      <c r="CE49" s="672"/>
      <c r="CF49" s="672"/>
      <c r="CG49" s="672"/>
      <c r="CH49" s="673"/>
      <c r="CI49" s="673"/>
      <c r="CJ49" s="673"/>
    </row>
    <row r="50" spans="1:88" s="661" customFormat="1" ht="15" customHeight="1">
      <c r="A50" s="625">
        <v>42956</v>
      </c>
      <c r="B50" s="603"/>
      <c r="C50" s="603"/>
      <c r="D50" s="603"/>
      <c r="E50" s="603"/>
      <c r="F50" s="603"/>
      <c r="G50" s="585"/>
      <c r="H50" s="624" t="s">
        <v>265</v>
      </c>
      <c r="I50" s="603" t="s">
        <v>2</v>
      </c>
      <c r="J50" s="603" t="s">
        <v>285</v>
      </c>
      <c r="K50" s="603">
        <v>0</v>
      </c>
      <c r="L50" s="603">
        <v>1</v>
      </c>
      <c r="M50" s="562" t="str">
        <f t="shared" si="7"/>
        <v>L</v>
      </c>
      <c r="N50" s="562">
        <f t="shared" si="8"/>
        <v>1</v>
      </c>
      <c r="O50" s="598">
        <f t="shared" si="9"/>
        <v>-1</v>
      </c>
      <c r="P50" s="562" t="str">
        <f t="shared" si="10"/>
        <v>U</v>
      </c>
      <c r="Q50" s="586">
        <f t="shared" si="11"/>
        <v>1</v>
      </c>
      <c r="R50" s="635">
        <f t="shared" si="12"/>
        <v>0</v>
      </c>
      <c r="S50" s="600">
        <v>-1.1599999999999999</v>
      </c>
      <c r="T50" s="595">
        <f t="shared" si="13"/>
        <v>0.15999999999999992</v>
      </c>
      <c r="U50" s="601">
        <v>2.68</v>
      </c>
      <c r="V50" s="595">
        <f t="shared" si="14"/>
        <v>-1.6800000000000002</v>
      </c>
      <c r="W50" s="586">
        <f t="shared" si="15"/>
        <v>0.76000000000000012</v>
      </c>
      <c r="X50" s="586">
        <f t="shared" si="16"/>
        <v>1.92</v>
      </c>
      <c r="Y50" s="599">
        <v>8</v>
      </c>
      <c r="Z50" s="599">
        <v>8</v>
      </c>
      <c r="AA50" s="599">
        <v>2</v>
      </c>
      <c r="AB50" s="599">
        <v>3</v>
      </c>
      <c r="AC50" s="599">
        <v>44</v>
      </c>
      <c r="AD50" s="599">
        <v>56</v>
      </c>
      <c r="AE50" s="599">
        <v>3322</v>
      </c>
      <c r="AF50" s="562"/>
      <c r="AG50" s="562"/>
      <c r="AH50" s="562"/>
      <c r="AJ50" s="758" t="str">
        <f t="array" ref="AJ50">IF($K50="","",IF(SUM(IF(ISNUMBER(VALUE(RIGHT($AM50:$CX50,1))),VALUE(RIGHT($AM50:$CX50,1)),0))=$K50,"T","F"))</f>
        <v>T</v>
      </c>
      <c r="AK50" s="574">
        <f t="array" ref="AK50">IF($K50="","",SUM(IF(LEFT($AM50:$CX50,1)="s",1,0))-SUM(IF(RIGHT(LEFT($AM50:$CX50,2))="-",1,0)))</f>
        <v>0</v>
      </c>
      <c r="AL50" s="574">
        <f t="array" ref="AL50">IF($K50="","",SUM(IF(LEFT($AM50:$CX50,1)="X",1,0)))</f>
        <v>11</v>
      </c>
      <c r="AM50" s="668" t="s">
        <v>2472</v>
      </c>
      <c r="AN50" s="668" t="s">
        <v>2474</v>
      </c>
      <c r="AO50" s="668" t="s">
        <v>2474</v>
      </c>
      <c r="AP50" s="668" t="s">
        <v>2474</v>
      </c>
      <c r="AQ50" s="668" t="s">
        <v>4869</v>
      </c>
      <c r="AR50" s="668" t="s">
        <v>126</v>
      </c>
      <c r="AS50" s="668" t="s">
        <v>2474</v>
      </c>
      <c r="AT50" s="668" t="s">
        <v>2474</v>
      </c>
      <c r="AU50" s="668" t="s">
        <v>4869</v>
      </c>
      <c r="AV50" s="668" t="s">
        <v>2474</v>
      </c>
      <c r="AW50" s="668"/>
      <c r="AX50" s="668" t="s">
        <v>126</v>
      </c>
      <c r="AY50" s="668" t="s">
        <v>2474</v>
      </c>
      <c r="AZ50" s="668" t="s">
        <v>126</v>
      </c>
      <c r="BA50" s="668" t="s">
        <v>126</v>
      </c>
      <c r="BB50" s="668" t="s">
        <v>2472</v>
      </c>
      <c r="BC50" s="668" t="s">
        <v>4869</v>
      </c>
      <c r="BD50" s="668" t="s">
        <v>126</v>
      </c>
      <c r="BE50" s="668" t="s">
        <v>4866</v>
      </c>
      <c r="BF50" s="668" t="s">
        <v>4866</v>
      </c>
      <c r="BG50" s="668" t="s">
        <v>126</v>
      </c>
      <c r="BH50" s="668" t="s">
        <v>126</v>
      </c>
      <c r="BI50" s="668" t="s">
        <v>126</v>
      </c>
      <c r="BJ50" s="668" t="s">
        <v>126</v>
      </c>
      <c r="BK50" s="668" t="s">
        <v>126</v>
      </c>
      <c r="BL50" s="668" t="s">
        <v>2472</v>
      </c>
      <c r="BM50" s="668" t="s">
        <v>126</v>
      </c>
      <c r="BN50" s="668" t="s">
        <v>126</v>
      </c>
      <c r="BO50" s="668" t="s">
        <v>126</v>
      </c>
      <c r="BP50" s="668" t="s">
        <v>4866</v>
      </c>
      <c r="BQ50" s="668" t="s">
        <v>2213</v>
      </c>
      <c r="BR50" s="668" t="s">
        <v>2472</v>
      </c>
      <c r="BS50" s="668"/>
      <c r="BT50" s="668"/>
      <c r="BU50" s="668"/>
      <c r="BV50" s="668"/>
      <c r="BW50" s="669" t="s">
        <v>2474</v>
      </c>
      <c r="BX50" s="705"/>
      <c r="BY50" s="668"/>
      <c r="BZ50" s="668"/>
      <c r="CA50" s="680"/>
      <c r="CB50" s="668"/>
      <c r="CC50" s="668"/>
      <c r="CD50" s="672"/>
      <c r="CE50" s="672"/>
      <c r="CF50" s="672"/>
      <c r="CG50" s="672"/>
      <c r="CH50" s="673"/>
      <c r="CI50" s="673"/>
      <c r="CJ50" s="673"/>
    </row>
    <row r="51" spans="1:88" s="661" customFormat="1" ht="15" customHeight="1">
      <c r="A51" s="625">
        <v>42960</v>
      </c>
      <c r="B51" s="603"/>
      <c r="C51" s="603"/>
      <c r="D51" s="603"/>
      <c r="E51" s="603"/>
      <c r="F51" s="603"/>
      <c r="G51" s="585"/>
      <c r="H51" s="624" t="s">
        <v>1435</v>
      </c>
      <c r="I51" s="603" t="s">
        <v>3</v>
      </c>
      <c r="J51" s="603" t="s">
        <v>285</v>
      </c>
      <c r="K51" s="603">
        <v>1</v>
      </c>
      <c r="L51" s="603">
        <v>1</v>
      </c>
      <c r="M51" s="562" t="str">
        <f t="shared" si="7"/>
        <v>D</v>
      </c>
      <c r="N51" s="562">
        <f t="shared" si="8"/>
        <v>2</v>
      </c>
      <c r="O51" s="598">
        <f t="shared" si="9"/>
        <v>0</v>
      </c>
      <c r="P51" s="562" t="str">
        <f t="shared" si="10"/>
        <v>U</v>
      </c>
      <c r="Q51" s="586">
        <f t="shared" si="11"/>
        <v>0.25</v>
      </c>
      <c r="R51" s="635">
        <f t="shared" si="12"/>
        <v>0.5</v>
      </c>
      <c r="S51" s="600">
        <v>-0.32</v>
      </c>
      <c r="T51" s="595">
        <f t="shared" si="13"/>
        <v>0.32</v>
      </c>
      <c r="U51" s="601">
        <v>2.12</v>
      </c>
      <c r="V51" s="595">
        <f t="shared" si="14"/>
        <v>-0.12000000000000011</v>
      </c>
      <c r="W51" s="586">
        <f t="shared" si="15"/>
        <v>0.9</v>
      </c>
      <c r="X51" s="586">
        <f t="shared" si="16"/>
        <v>1.2200000000000002</v>
      </c>
      <c r="Y51" s="755">
        <v>14</v>
      </c>
      <c r="Z51" s="755">
        <v>6</v>
      </c>
      <c r="AA51" s="755">
        <v>4</v>
      </c>
      <c r="AB51" s="755">
        <v>2</v>
      </c>
      <c r="AC51" s="755">
        <v>50</v>
      </c>
      <c r="AD51" s="755">
        <v>50</v>
      </c>
      <c r="AE51" s="599">
        <v>3421</v>
      </c>
      <c r="AF51" s="562"/>
      <c r="AG51" s="562"/>
      <c r="AH51" s="562"/>
      <c r="AJ51" s="758" t="str">
        <f t="array" ref="AJ51">IF($K51="","",IF(SUM(IF(ISNUMBER(VALUE(RIGHT($AM51:$CX51,1))),VALUE(RIGHT($AM51:$CX51,1)),0))=$K51,"T","F"))</f>
        <v>T</v>
      </c>
      <c r="AK51" s="562">
        <f t="array" ref="AK51">IF($K51="","",SUM(IF(LEFT($AM51:$CX51,1)="s",1,0))-SUM(IF(RIGHT(LEFT($AM51:$CX51,2))="-",1,0)))</f>
        <v>0</v>
      </c>
      <c r="AL51" s="562">
        <f t="array" ref="AL51">IF($K51="","",SUM(IF(LEFT($AM51:$CX51,1)="X",1,0)))</f>
        <v>11</v>
      </c>
      <c r="AM51" s="668" t="s">
        <v>2474</v>
      </c>
      <c r="AN51" s="668" t="s">
        <v>2474</v>
      </c>
      <c r="AO51" s="668" t="s">
        <v>2474</v>
      </c>
      <c r="AP51" s="668" t="s">
        <v>4941</v>
      </c>
      <c r="AQ51" s="671" t="s">
        <v>4951</v>
      </c>
      <c r="AR51" s="668"/>
      <c r="AS51" s="668" t="s">
        <v>2474</v>
      </c>
      <c r="AT51" s="668" t="s">
        <v>4954</v>
      </c>
      <c r="AU51" s="668" t="s">
        <v>2474</v>
      </c>
      <c r="AV51" s="668" t="s">
        <v>4949</v>
      </c>
      <c r="AW51" s="668"/>
      <c r="AX51" s="668"/>
      <c r="AY51" s="668" t="s">
        <v>4952</v>
      </c>
      <c r="AZ51" s="668"/>
      <c r="BA51" s="668"/>
      <c r="BB51" s="668" t="s">
        <v>4953</v>
      </c>
      <c r="BC51" s="668" t="s">
        <v>4950</v>
      </c>
      <c r="BD51" s="668"/>
      <c r="BE51" s="668" t="s">
        <v>4947</v>
      </c>
      <c r="BF51" s="668" t="s">
        <v>4947</v>
      </c>
      <c r="BG51" s="668"/>
      <c r="BH51" s="668"/>
      <c r="BI51" s="668"/>
      <c r="BJ51" s="668"/>
      <c r="BK51" s="668" t="s">
        <v>4947</v>
      </c>
      <c r="BL51" s="668" t="s">
        <v>2474</v>
      </c>
      <c r="BM51" s="668"/>
      <c r="BN51" s="668"/>
      <c r="BO51" s="668"/>
      <c r="BP51" s="668"/>
      <c r="BQ51" s="668" t="s">
        <v>2213</v>
      </c>
      <c r="BR51" s="668" t="s">
        <v>4953</v>
      </c>
      <c r="BS51" s="668"/>
      <c r="BT51" s="668"/>
      <c r="BU51" s="668"/>
      <c r="BV51" s="668"/>
      <c r="BW51" s="671" t="s">
        <v>4948</v>
      </c>
      <c r="BX51" s="668"/>
      <c r="BY51" s="668"/>
      <c r="BZ51" s="668"/>
      <c r="CA51" s="680"/>
      <c r="CB51" s="668"/>
      <c r="CC51" s="668"/>
      <c r="CD51" s="672"/>
      <c r="CE51" s="672"/>
      <c r="CF51" s="672"/>
      <c r="CG51" s="672"/>
      <c r="CH51" s="673"/>
      <c r="CI51" s="673"/>
      <c r="CJ51" s="673"/>
    </row>
    <row r="52" spans="1:88" s="661" customFormat="1" ht="15" customHeight="1">
      <c r="A52" s="625">
        <v>42966</v>
      </c>
      <c r="B52" s="603"/>
      <c r="C52" s="603"/>
      <c r="D52" s="603"/>
      <c r="E52" s="603"/>
      <c r="F52" s="603"/>
      <c r="G52" s="585"/>
      <c r="H52" s="624" t="s">
        <v>304</v>
      </c>
      <c r="I52" s="603" t="s">
        <v>3</v>
      </c>
      <c r="J52" s="603" t="s">
        <v>285</v>
      </c>
      <c r="K52" s="603">
        <v>0</v>
      </c>
      <c r="L52" s="603">
        <v>1</v>
      </c>
      <c r="M52" s="562" t="str">
        <f t="shared" si="7"/>
        <v>L</v>
      </c>
      <c r="N52" s="562">
        <f t="shared" si="8"/>
        <v>1</v>
      </c>
      <c r="O52" s="598">
        <f t="shared" si="9"/>
        <v>-1</v>
      </c>
      <c r="P52" s="562" t="str">
        <f t="shared" si="10"/>
        <v>U</v>
      </c>
      <c r="Q52" s="586">
        <f t="shared" si="11"/>
        <v>0.75</v>
      </c>
      <c r="R52" s="635">
        <f t="shared" si="12"/>
        <v>-0.5</v>
      </c>
      <c r="S52" s="600">
        <v>-0.73</v>
      </c>
      <c r="T52" s="595">
        <f t="shared" si="13"/>
        <v>-0.27</v>
      </c>
      <c r="U52" s="601">
        <v>2.37</v>
      </c>
      <c r="V52" s="595">
        <f t="shared" si="14"/>
        <v>-1.37</v>
      </c>
      <c r="W52" s="586">
        <f t="shared" si="15"/>
        <v>0.82000000000000006</v>
      </c>
      <c r="X52" s="586">
        <f t="shared" si="16"/>
        <v>1.55</v>
      </c>
      <c r="Y52" s="599">
        <v>7</v>
      </c>
      <c r="Z52" s="599">
        <v>12</v>
      </c>
      <c r="AA52" s="599">
        <v>3</v>
      </c>
      <c r="AB52" s="599">
        <v>4</v>
      </c>
      <c r="AC52" s="599">
        <v>47</v>
      </c>
      <c r="AD52" s="599">
        <v>53</v>
      </c>
      <c r="AE52" s="599">
        <v>3322</v>
      </c>
      <c r="AF52" s="562"/>
      <c r="AG52" s="562"/>
      <c r="AH52" s="562"/>
      <c r="AJ52" s="758" t="str">
        <f t="array" ref="AJ52">IF($K52="","",IF(SUM(IF(ISNUMBER(VALUE(RIGHT($AM52:$CX52,1))),VALUE(RIGHT($AM52:$CX52,1)),0))=$K52,"T","F"))</f>
        <v>T</v>
      </c>
      <c r="AK52" s="562">
        <f t="array" ref="AK52">IF($K52="","",SUM(IF(LEFT($AM52:$CX52,1)="s",1,0))-SUM(IF(RIGHT(LEFT($AM52:$CX52,2))="-",1,0)))</f>
        <v>0</v>
      </c>
      <c r="AL52" s="562">
        <f t="array" ref="AL52">IF($K52="","",SUM(IF(LEFT($AM52:$CX52,1)="X",1,0)))</f>
        <v>11</v>
      </c>
      <c r="AM52" s="668" t="s">
        <v>5065</v>
      </c>
      <c r="AN52" s="668" t="s">
        <v>5065</v>
      </c>
      <c r="AO52" s="668" t="s">
        <v>5065</v>
      </c>
      <c r="AP52" s="668" t="s">
        <v>5065</v>
      </c>
      <c r="AQ52" s="668" t="s">
        <v>5065</v>
      </c>
      <c r="AR52" s="668"/>
      <c r="AS52" s="668" t="s">
        <v>5065</v>
      </c>
      <c r="AT52" s="668" t="s">
        <v>5065</v>
      </c>
      <c r="AU52" s="668" t="s">
        <v>5098</v>
      </c>
      <c r="AV52" s="668" t="s">
        <v>2213</v>
      </c>
      <c r="AW52" s="668" t="s">
        <v>5074</v>
      </c>
      <c r="AX52" s="668"/>
      <c r="AY52" s="668" t="s">
        <v>5102</v>
      </c>
      <c r="AZ52" s="668"/>
      <c r="BA52" s="668"/>
      <c r="BB52" s="668" t="s">
        <v>5075</v>
      </c>
      <c r="BC52" s="668" t="s">
        <v>5065</v>
      </c>
      <c r="BD52" s="668"/>
      <c r="BE52" s="668"/>
      <c r="BF52" s="668" t="s">
        <v>5103</v>
      </c>
      <c r="BG52" s="668"/>
      <c r="BH52" s="668"/>
      <c r="BI52" s="668"/>
      <c r="BJ52" s="669" t="s">
        <v>2137</v>
      </c>
      <c r="BK52" s="668" t="s">
        <v>5074</v>
      </c>
      <c r="BL52" s="668" t="s">
        <v>5075</v>
      </c>
      <c r="BM52" s="668"/>
      <c r="BN52" s="668"/>
      <c r="BO52" s="668"/>
      <c r="BP52" s="668"/>
      <c r="BQ52" s="668" t="s">
        <v>2685</v>
      </c>
      <c r="BR52" s="668" t="s">
        <v>5074</v>
      </c>
      <c r="BS52" s="668"/>
      <c r="BT52" s="668"/>
      <c r="BU52" s="668"/>
      <c r="BV52" s="668"/>
      <c r="BW52" s="668" t="s">
        <v>2137</v>
      </c>
      <c r="BX52" s="668"/>
      <c r="BY52" s="668"/>
      <c r="BZ52" s="668"/>
      <c r="CA52" s="680"/>
      <c r="CB52" s="668"/>
      <c r="CC52" s="668"/>
      <c r="CD52" s="672"/>
      <c r="CE52" s="672"/>
      <c r="CF52" s="672"/>
      <c r="CG52" s="672"/>
      <c r="CH52" s="673"/>
      <c r="CI52" s="673"/>
      <c r="CJ52" s="673"/>
    </row>
    <row r="53" spans="1:88" s="661" customFormat="1" ht="15" customHeight="1">
      <c r="A53" s="625">
        <v>42973</v>
      </c>
      <c r="B53" s="603"/>
      <c r="C53" s="603"/>
      <c r="D53" s="603"/>
      <c r="E53" s="603"/>
      <c r="F53" s="603"/>
      <c r="G53" s="585"/>
      <c r="H53" s="624" t="s">
        <v>257</v>
      </c>
      <c r="I53" s="603" t="s">
        <v>2</v>
      </c>
      <c r="J53" s="603" t="s">
        <v>285</v>
      </c>
      <c r="K53" s="603">
        <v>2</v>
      </c>
      <c r="L53" s="603">
        <v>2</v>
      </c>
      <c r="M53" s="562" t="str">
        <f t="shared" si="7"/>
        <v>D</v>
      </c>
      <c r="N53" s="562">
        <f t="shared" si="8"/>
        <v>4</v>
      </c>
      <c r="O53" s="598">
        <f t="shared" si="9"/>
        <v>0</v>
      </c>
      <c r="P53" s="562" t="str">
        <f t="shared" si="10"/>
        <v>O</v>
      </c>
      <c r="Q53" s="586">
        <f t="shared" si="11"/>
        <v>0.75</v>
      </c>
      <c r="R53" s="635">
        <f t="shared" si="12"/>
        <v>1</v>
      </c>
      <c r="S53" s="600">
        <v>-0.95</v>
      </c>
      <c r="T53" s="595">
        <f t="shared" si="13"/>
        <v>0.95</v>
      </c>
      <c r="U53" s="601">
        <v>2.4900000000000002</v>
      </c>
      <c r="V53" s="595">
        <f t="shared" si="14"/>
        <v>1.5099999999999998</v>
      </c>
      <c r="W53" s="586">
        <f t="shared" si="15"/>
        <v>0.77000000000000013</v>
      </c>
      <c r="X53" s="586">
        <f t="shared" si="16"/>
        <v>1.7200000000000002</v>
      </c>
      <c r="Y53" s="755">
        <v>18</v>
      </c>
      <c r="Z53" s="755">
        <v>9</v>
      </c>
      <c r="AA53" s="755">
        <v>5</v>
      </c>
      <c r="AB53" s="755">
        <v>6</v>
      </c>
      <c r="AC53" s="755">
        <v>39</v>
      </c>
      <c r="AD53" s="755">
        <v>61</v>
      </c>
      <c r="AE53" s="755">
        <v>3322</v>
      </c>
      <c r="AF53" s="562"/>
      <c r="AG53" s="562"/>
      <c r="AH53" s="562"/>
      <c r="AJ53" s="758" t="str">
        <f t="array" ref="AJ53">IF($K53="","",IF(SUM(IF(ISNUMBER(VALUE(RIGHT($AM53:$CX53,1))),VALUE(RIGHT($AM53:$CX53,1)),0))=$K53,"T","F"))</f>
        <v>T</v>
      </c>
      <c r="AK53" s="562">
        <f t="array" ref="AK53">IF($K53="","",SUM(IF(LEFT($AM53:$CX53,1)="s",1,0))-SUM(IF(RIGHT(LEFT($AM53:$CX53,2))="-",1,0)))</f>
        <v>0</v>
      </c>
      <c r="AL53" s="562">
        <f t="array" ref="AL53">IF($K53="","",SUM(IF(LEFT($AM53:$CX53,1)="X",1,0)))</f>
        <v>11</v>
      </c>
      <c r="AM53" s="668" t="s">
        <v>5231</v>
      </c>
      <c r="AN53" s="668" t="s">
        <v>5231</v>
      </c>
      <c r="AO53" s="669" t="s">
        <v>5231</v>
      </c>
      <c r="AP53" s="668" t="s">
        <v>5231</v>
      </c>
      <c r="AQ53" s="668" t="s">
        <v>5237</v>
      </c>
      <c r="AR53" s="668"/>
      <c r="AS53" s="668" t="s">
        <v>5233</v>
      </c>
      <c r="AT53" s="668" t="s">
        <v>5232</v>
      </c>
      <c r="AU53" s="668" t="s">
        <v>5236</v>
      </c>
      <c r="AV53" s="671" t="s">
        <v>2207</v>
      </c>
      <c r="AW53" s="671" t="s">
        <v>2280</v>
      </c>
      <c r="AX53" s="668"/>
      <c r="AY53" s="668" t="s">
        <v>5233</v>
      </c>
      <c r="AZ53" s="668"/>
      <c r="BA53" s="668"/>
      <c r="BB53" s="668" t="s">
        <v>5233</v>
      </c>
      <c r="BC53" s="668" t="s">
        <v>5238</v>
      </c>
      <c r="BD53" s="668"/>
      <c r="BE53" s="668"/>
      <c r="BF53" s="668" t="s">
        <v>5231</v>
      </c>
      <c r="BG53" s="668"/>
      <c r="BH53" s="668" t="s">
        <v>5233</v>
      </c>
      <c r="BI53" s="668"/>
      <c r="BJ53" s="668"/>
      <c r="BK53" s="668" t="s">
        <v>2137</v>
      </c>
      <c r="BL53" s="668" t="s">
        <v>5231</v>
      </c>
      <c r="BM53" s="668"/>
      <c r="BN53" s="668"/>
      <c r="BO53" s="668" t="s">
        <v>2138</v>
      </c>
      <c r="BP53" s="668"/>
      <c r="BQ53" s="668" t="s">
        <v>2685</v>
      </c>
      <c r="BR53" s="668"/>
      <c r="BS53" s="668"/>
      <c r="BT53" s="668"/>
      <c r="BU53" s="668"/>
      <c r="BV53" s="668"/>
      <c r="BW53" s="668" t="s">
        <v>2213</v>
      </c>
      <c r="BX53" s="668"/>
      <c r="BY53" s="668"/>
      <c r="BZ53" s="668"/>
      <c r="CA53" s="680"/>
      <c r="CB53" s="668"/>
      <c r="CC53" s="668"/>
      <c r="CD53" s="672"/>
      <c r="CE53" s="672"/>
      <c r="CF53" s="672"/>
      <c r="CG53" s="672"/>
      <c r="CH53" s="673"/>
      <c r="CI53" s="673"/>
      <c r="CJ53" s="673"/>
    </row>
    <row r="54" spans="1:88" s="661" customFormat="1" ht="15" customHeight="1">
      <c r="A54" s="625">
        <v>42987</v>
      </c>
      <c r="B54" s="603"/>
      <c r="C54" s="603"/>
      <c r="D54" s="603"/>
      <c r="E54" s="603"/>
      <c r="F54" s="603"/>
      <c r="G54" s="585"/>
      <c r="H54" s="624" t="s">
        <v>262</v>
      </c>
      <c r="I54" s="603" t="s">
        <v>2</v>
      </c>
      <c r="J54" s="603" t="s">
        <v>285</v>
      </c>
      <c r="K54" s="603">
        <v>0</v>
      </c>
      <c r="L54" s="603">
        <v>1</v>
      </c>
      <c r="M54" s="562" t="str">
        <f t="shared" si="7"/>
        <v>L</v>
      </c>
      <c r="N54" s="562">
        <f t="shared" si="8"/>
        <v>1</v>
      </c>
      <c r="O54" s="598">
        <f t="shared" si="9"/>
        <v>-1</v>
      </c>
      <c r="P54" s="562" t="str">
        <f t="shared" si="10"/>
        <v>U</v>
      </c>
      <c r="Q54" s="586">
        <f t="shared" si="11"/>
        <v>0</v>
      </c>
      <c r="R54" s="635">
        <f t="shared" si="12"/>
        <v>-1</v>
      </c>
      <c r="S54" s="600">
        <v>-0.1</v>
      </c>
      <c r="T54" s="595">
        <f t="shared" si="13"/>
        <v>-0.9</v>
      </c>
      <c r="U54" s="601">
        <v>2.13</v>
      </c>
      <c r="V54" s="595">
        <f t="shared" si="14"/>
        <v>-1.1299999999999999</v>
      </c>
      <c r="W54" s="586">
        <f t="shared" si="15"/>
        <v>1.0149999999999999</v>
      </c>
      <c r="X54" s="586">
        <f t="shared" si="16"/>
        <v>1.115</v>
      </c>
      <c r="Y54" s="599">
        <v>20</v>
      </c>
      <c r="Z54" s="599">
        <v>6</v>
      </c>
      <c r="AA54" s="599">
        <v>2</v>
      </c>
      <c r="AB54" s="599">
        <v>1</v>
      </c>
      <c r="AC54" s="599">
        <v>54</v>
      </c>
      <c r="AD54" s="599">
        <v>46</v>
      </c>
      <c r="AE54" s="599">
        <v>3322</v>
      </c>
      <c r="AF54" s="562"/>
      <c r="AG54" s="562"/>
      <c r="AH54" s="562"/>
      <c r="AJ54" s="758" t="str">
        <f t="array" ref="AJ54">IF($K54="","",IF(SUM(IF(ISNUMBER(VALUE(RIGHT($AM54:$CX54,1))),VALUE(RIGHT($AM54:$CX54,1)),0))=$K54,"T","F"))</f>
        <v>T</v>
      </c>
      <c r="AK54" s="562">
        <f t="array" ref="AK54">IF($K54="","",SUM(IF(LEFT($AM54:$CX54,1)="s",1,0))-SUM(IF(RIGHT(LEFT($AM54:$CX54,2))="-",1,0)))</f>
        <v>0</v>
      </c>
      <c r="AL54" s="562">
        <f t="array" ref="AL54">IF($K54="","",SUM(IF(LEFT($AM54:$CX54,1)="X",1,0)))</f>
        <v>11</v>
      </c>
      <c r="AM54" s="668" t="s">
        <v>2107</v>
      </c>
      <c r="AN54" s="668" t="s">
        <v>2107</v>
      </c>
      <c r="AO54" s="668" t="s">
        <v>5260</v>
      </c>
      <c r="AP54" s="668" t="s">
        <v>2107</v>
      </c>
      <c r="AQ54" s="668" t="s">
        <v>2137</v>
      </c>
      <c r="AR54" s="668"/>
      <c r="AS54" s="668" t="s">
        <v>5388</v>
      </c>
      <c r="AT54" s="669" t="s">
        <v>2107</v>
      </c>
      <c r="AU54" s="668" t="s">
        <v>2137</v>
      </c>
      <c r="AV54" s="668" t="s">
        <v>2107</v>
      </c>
      <c r="AW54" s="668" t="s">
        <v>2107</v>
      </c>
      <c r="AX54" s="668"/>
      <c r="AY54" s="668" t="s">
        <v>5388</v>
      </c>
      <c r="AZ54" s="668"/>
      <c r="BA54" s="668" t="s">
        <v>2107</v>
      </c>
      <c r="BB54" s="668" t="s">
        <v>5387</v>
      </c>
      <c r="BC54" s="668" t="s">
        <v>5387</v>
      </c>
      <c r="BD54" s="668"/>
      <c r="BE54" s="668"/>
      <c r="BF54" s="668" t="s">
        <v>2107</v>
      </c>
      <c r="BG54" s="668"/>
      <c r="BH54" s="668"/>
      <c r="BI54" s="668"/>
      <c r="BJ54" s="668"/>
      <c r="BK54" s="668" t="s">
        <v>5388</v>
      </c>
      <c r="BL54" s="668" t="s">
        <v>5401</v>
      </c>
      <c r="BM54" s="668"/>
      <c r="BN54" s="668" t="s">
        <v>5313</v>
      </c>
      <c r="BO54" s="668" t="s">
        <v>5388</v>
      </c>
      <c r="BP54" s="668"/>
      <c r="BQ54" s="668" t="s">
        <v>2685</v>
      </c>
      <c r="BR54" s="668"/>
      <c r="BS54" s="668"/>
      <c r="BT54" s="668"/>
      <c r="BU54" s="668"/>
      <c r="BV54" s="668"/>
      <c r="BW54" s="668" t="s">
        <v>2138</v>
      </c>
      <c r="BX54" s="668"/>
      <c r="BY54" s="668"/>
      <c r="BZ54" s="668"/>
      <c r="CA54" s="680"/>
      <c r="CB54" s="668"/>
      <c r="CC54" s="668"/>
      <c r="CD54" s="672"/>
      <c r="CE54" s="672"/>
      <c r="CF54" s="672"/>
      <c r="CG54" s="672"/>
      <c r="CH54" s="673"/>
      <c r="CI54" s="673"/>
      <c r="CJ54" s="673"/>
    </row>
    <row r="55" spans="1:88" s="661" customFormat="1" ht="15" customHeight="1">
      <c r="A55" s="625">
        <v>42994</v>
      </c>
      <c r="B55" s="603"/>
      <c r="C55" s="603"/>
      <c r="D55" s="603"/>
      <c r="E55" s="603"/>
      <c r="F55" s="603"/>
      <c r="G55" s="585"/>
      <c r="H55" s="624" t="s">
        <v>259</v>
      </c>
      <c r="I55" s="603" t="s">
        <v>3</v>
      </c>
      <c r="J55" s="603" t="s">
        <v>285</v>
      </c>
      <c r="K55" s="708">
        <v>1</v>
      </c>
      <c r="L55" s="603">
        <v>2</v>
      </c>
      <c r="M55" s="562" t="str">
        <f t="shared" si="7"/>
        <v>L</v>
      </c>
      <c r="N55" s="562">
        <f t="shared" si="8"/>
        <v>3</v>
      </c>
      <c r="O55" s="598">
        <f t="shared" si="9"/>
        <v>-1</v>
      </c>
      <c r="P55" s="562" t="str">
        <f t="shared" si="10"/>
        <v>O</v>
      </c>
      <c r="Q55" s="586">
        <f t="shared" si="11"/>
        <v>0.25</v>
      </c>
      <c r="R55" s="635">
        <f t="shared" si="12"/>
        <v>-1</v>
      </c>
      <c r="S55" s="600">
        <v>-0.3</v>
      </c>
      <c r="T55" s="595">
        <f t="shared" si="13"/>
        <v>-0.7</v>
      </c>
      <c r="U55" s="601">
        <v>2.0299999999999998</v>
      </c>
      <c r="V55" s="595">
        <f t="shared" si="14"/>
        <v>0.9700000000000002</v>
      </c>
      <c r="W55" s="586">
        <f t="shared" si="15"/>
        <v>0.86499999999999988</v>
      </c>
      <c r="X55" s="586">
        <f t="shared" si="16"/>
        <v>1.165</v>
      </c>
      <c r="Y55" s="599">
        <v>12</v>
      </c>
      <c r="Z55" s="599">
        <v>20</v>
      </c>
      <c r="AA55" s="599">
        <v>2</v>
      </c>
      <c r="AB55" s="599">
        <v>7</v>
      </c>
      <c r="AC55" s="599">
        <v>38</v>
      </c>
      <c r="AD55" s="599">
        <v>62</v>
      </c>
      <c r="AE55" s="599">
        <v>3322</v>
      </c>
      <c r="AF55" s="562"/>
      <c r="AG55" s="562"/>
      <c r="AH55" s="562"/>
      <c r="AJ55" s="758" t="str">
        <f t="array" ref="AJ55">IF($K55="","",IF(SUM(IF(ISNUMBER(VALUE(RIGHT($AM55:$CX55,1))),VALUE(RIGHT($AM55:$CX55,1)),0))=$K55,"T","F"))</f>
        <v>T</v>
      </c>
      <c r="AK55" s="562">
        <f t="array" ref="AK55">IF($K55="","",SUM(IF(LEFT($AM55:$CX55,1)="s",1,0))-SUM(IF(RIGHT(LEFT($AM55:$CX55,2))="-",1,0)))</f>
        <v>0</v>
      </c>
      <c r="AL55" s="562">
        <f t="array" ref="AL55">IF($K55="","",SUM(IF(LEFT($AM55:$CX55,1)="X",1,0)))</f>
        <v>11</v>
      </c>
      <c r="AM55" s="668" t="s">
        <v>2472</v>
      </c>
      <c r="AN55" s="668" t="s">
        <v>2474</v>
      </c>
      <c r="AO55" s="668" t="s">
        <v>2474</v>
      </c>
      <c r="AP55" s="668" t="s">
        <v>2474</v>
      </c>
      <c r="AQ55" s="668" t="s">
        <v>2473</v>
      </c>
      <c r="AR55" s="668" t="s">
        <v>126</v>
      </c>
      <c r="AS55" s="668" t="s">
        <v>126</v>
      </c>
      <c r="AT55" s="668" t="s">
        <v>2473</v>
      </c>
      <c r="AU55" s="668" t="s">
        <v>2474</v>
      </c>
      <c r="AV55" s="668" t="s">
        <v>2474</v>
      </c>
      <c r="AW55" s="671" t="s">
        <v>5514</v>
      </c>
      <c r="AX55" s="668" t="s">
        <v>126</v>
      </c>
      <c r="AY55" s="668" t="s">
        <v>2474</v>
      </c>
      <c r="AZ55" s="668" t="s">
        <v>126</v>
      </c>
      <c r="BA55" s="668" t="s">
        <v>2472</v>
      </c>
      <c r="BB55" s="668" t="s">
        <v>2471</v>
      </c>
      <c r="BC55" s="668" t="s">
        <v>2471</v>
      </c>
      <c r="BD55" s="668" t="s">
        <v>126</v>
      </c>
      <c r="BE55" s="668" t="s">
        <v>126</v>
      </c>
      <c r="BF55" s="670" t="s">
        <v>2474</v>
      </c>
      <c r="BG55" s="668" t="s">
        <v>126</v>
      </c>
      <c r="BH55" s="668" t="s">
        <v>2472</v>
      </c>
      <c r="BI55" s="668" t="s">
        <v>126</v>
      </c>
      <c r="BJ55" s="668" t="s">
        <v>126</v>
      </c>
      <c r="BK55" s="668" t="s">
        <v>2472</v>
      </c>
      <c r="BL55" s="669" t="s">
        <v>2473</v>
      </c>
      <c r="BM55" s="668" t="s">
        <v>126</v>
      </c>
      <c r="BN55" s="668" t="s">
        <v>2485</v>
      </c>
      <c r="BO55" s="668" t="s">
        <v>2471</v>
      </c>
      <c r="BP55" s="668" t="s">
        <v>126</v>
      </c>
      <c r="BQ55" s="668" t="s">
        <v>2213</v>
      </c>
      <c r="BR55" s="668" t="s">
        <v>126</v>
      </c>
      <c r="BS55" s="668"/>
      <c r="BT55" s="668"/>
      <c r="BU55" s="668"/>
      <c r="BV55" s="668"/>
      <c r="BW55" s="668" t="s">
        <v>126</v>
      </c>
      <c r="BX55" s="668"/>
      <c r="BY55" s="668"/>
      <c r="BZ55" s="668"/>
      <c r="CA55" s="680"/>
      <c r="CB55" s="668"/>
      <c r="CC55" s="668"/>
      <c r="CD55" s="672"/>
      <c r="CE55" s="672"/>
      <c r="CF55" s="672"/>
      <c r="CG55" s="672"/>
      <c r="CH55" s="673"/>
      <c r="CI55" s="673"/>
      <c r="CJ55" s="673"/>
    </row>
    <row r="56" spans="1:88" s="661" customFormat="1" ht="15" customHeight="1">
      <c r="A56" s="625">
        <v>43001</v>
      </c>
      <c r="B56" s="603"/>
      <c r="C56" s="603"/>
      <c r="D56" s="603"/>
      <c r="E56" s="603"/>
      <c r="F56" s="603"/>
      <c r="G56" s="585"/>
      <c r="H56" s="624" t="s">
        <v>645</v>
      </c>
      <c r="I56" s="603" t="s">
        <v>2</v>
      </c>
      <c r="J56" s="603" t="s">
        <v>285</v>
      </c>
      <c r="K56" s="603">
        <v>3</v>
      </c>
      <c r="L56" s="603">
        <v>2</v>
      </c>
      <c r="M56" s="562" t="str">
        <f t="shared" si="7"/>
        <v>W</v>
      </c>
      <c r="N56" s="562">
        <f t="shared" si="8"/>
        <v>5</v>
      </c>
      <c r="O56" s="598">
        <f t="shared" si="9"/>
        <v>1</v>
      </c>
      <c r="P56" s="562" t="str">
        <f t="shared" si="10"/>
        <v>O</v>
      </c>
      <c r="Q56" s="586">
        <f t="shared" si="11"/>
        <v>0.5</v>
      </c>
      <c r="R56" s="635">
        <f t="shared" si="12"/>
        <v>1</v>
      </c>
      <c r="S56" s="600">
        <v>-0.52</v>
      </c>
      <c r="T56" s="595">
        <f t="shared" si="13"/>
        <v>1.52</v>
      </c>
      <c r="U56" s="601">
        <v>2.13</v>
      </c>
      <c r="V56" s="595">
        <f t="shared" si="14"/>
        <v>2.87</v>
      </c>
      <c r="W56" s="586">
        <f t="shared" si="15"/>
        <v>0.80499999999999994</v>
      </c>
      <c r="X56" s="586">
        <f t="shared" si="16"/>
        <v>1.325</v>
      </c>
      <c r="Y56" s="599">
        <v>7</v>
      </c>
      <c r="Z56" s="599">
        <v>19</v>
      </c>
      <c r="AA56" s="599">
        <v>4</v>
      </c>
      <c r="AB56" s="599">
        <v>4</v>
      </c>
      <c r="AC56" s="599">
        <v>35</v>
      </c>
      <c r="AD56" s="599">
        <v>65</v>
      </c>
      <c r="AE56" s="599">
        <v>3322</v>
      </c>
      <c r="AF56" s="562"/>
      <c r="AG56" s="562"/>
      <c r="AH56" s="562"/>
      <c r="AJ56" s="758" t="str">
        <f t="array" ref="AJ56">IF($K56="","",IF(SUM(IF(ISNUMBER(VALUE(RIGHT($AM56:$CX56,1))),VALUE(RIGHT($AM56:$CX56,1)),0))=$K56,"T","F"))</f>
        <v>T</v>
      </c>
      <c r="AK56" s="562">
        <f t="array" ref="AK56">IF($K56="","",SUM(IF(LEFT($AM56:$CX56,1)="s",1,0))-SUM(IF(RIGHT(LEFT($AM56:$CX56,2))="-",1,0)))</f>
        <v>0</v>
      </c>
      <c r="AL56" s="562">
        <f t="array" ref="AL56">IF($K56="","",SUM(IF(LEFT($AM56:$CX56,1)="X",1,0)))</f>
        <v>11</v>
      </c>
      <c r="AM56" s="668" t="s">
        <v>2472</v>
      </c>
      <c r="AN56" s="668" t="s">
        <v>2474</v>
      </c>
      <c r="AO56" s="668" t="s">
        <v>2474</v>
      </c>
      <c r="AP56" s="668" t="s">
        <v>2474</v>
      </c>
      <c r="AQ56" s="668" t="s">
        <v>5676</v>
      </c>
      <c r="AR56" s="668" t="s">
        <v>2474</v>
      </c>
      <c r="AS56" s="668" t="s">
        <v>5676</v>
      </c>
      <c r="AT56" s="668" t="s">
        <v>2474</v>
      </c>
      <c r="AU56" s="668" t="s">
        <v>2474</v>
      </c>
      <c r="AV56" s="682" t="s">
        <v>5677</v>
      </c>
      <c r="AW56" s="671" t="s">
        <v>5675</v>
      </c>
      <c r="AX56" s="668" t="s">
        <v>126</v>
      </c>
      <c r="AY56" s="668" t="s">
        <v>2474</v>
      </c>
      <c r="AZ56" s="668" t="s">
        <v>126</v>
      </c>
      <c r="BA56" s="668" t="s">
        <v>2472</v>
      </c>
      <c r="BB56" s="668" t="s">
        <v>5678</v>
      </c>
      <c r="BC56" s="668" t="s">
        <v>5679</v>
      </c>
      <c r="BD56" s="668" t="s">
        <v>126</v>
      </c>
      <c r="BE56" s="668" t="s">
        <v>126</v>
      </c>
      <c r="BF56" s="668" t="s">
        <v>5608</v>
      </c>
      <c r="BG56" s="668" t="s">
        <v>126</v>
      </c>
      <c r="BH56" s="668" t="s">
        <v>126</v>
      </c>
      <c r="BI56" s="668" t="s">
        <v>126</v>
      </c>
      <c r="BJ56" s="668" t="s">
        <v>126</v>
      </c>
      <c r="BK56" s="668" t="s">
        <v>5680</v>
      </c>
      <c r="BL56" s="668" t="s">
        <v>2472</v>
      </c>
      <c r="BM56" s="668"/>
      <c r="BN56" s="668" t="s">
        <v>5313</v>
      </c>
      <c r="BO56" s="668"/>
      <c r="BP56" s="668"/>
      <c r="BQ56" s="668" t="s">
        <v>2685</v>
      </c>
      <c r="BR56" s="668"/>
      <c r="BS56" s="668"/>
      <c r="BT56" s="668"/>
      <c r="BU56" s="668"/>
      <c r="BV56" s="668"/>
      <c r="BW56" s="705"/>
      <c r="BX56" s="668"/>
      <c r="BY56" s="668"/>
      <c r="BZ56" s="668"/>
      <c r="CA56" s="680"/>
      <c r="CB56" s="668"/>
      <c r="CC56" s="668"/>
      <c r="CD56" s="672"/>
      <c r="CE56" s="672"/>
      <c r="CF56" s="672"/>
      <c r="CG56" s="672"/>
      <c r="CH56" s="673"/>
      <c r="CI56" s="673"/>
      <c r="CJ56" s="673"/>
    </row>
    <row r="57" spans="1:88" s="661" customFormat="1" ht="15" customHeight="1">
      <c r="A57" s="625">
        <v>43008</v>
      </c>
      <c r="B57" s="603"/>
      <c r="C57" s="603"/>
      <c r="D57" s="603"/>
      <c r="E57" s="603"/>
      <c r="F57" s="603"/>
      <c r="G57" s="585"/>
      <c r="H57" s="624" t="s">
        <v>256</v>
      </c>
      <c r="I57" s="603" t="s">
        <v>3</v>
      </c>
      <c r="J57" s="603" t="s">
        <v>285</v>
      </c>
      <c r="K57" s="603">
        <v>1</v>
      </c>
      <c r="L57" s="603">
        <v>0</v>
      </c>
      <c r="M57" s="562" t="str">
        <f t="shared" si="7"/>
        <v>W</v>
      </c>
      <c r="N57" s="562">
        <f t="shared" si="8"/>
        <v>1</v>
      </c>
      <c r="O57" s="598">
        <f t="shared" si="9"/>
        <v>1</v>
      </c>
      <c r="P57" s="562" t="str">
        <f t="shared" si="10"/>
        <v>U</v>
      </c>
      <c r="Q57" s="586">
        <f t="shared" si="11"/>
        <v>1</v>
      </c>
      <c r="R57" s="635">
        <f t="shared" si="12"/>
        <v>1</v>
      </c>
      <c r="S57" s="600">
        <v>-1.05</v>
      </c>
      <c r="T57" s="595">
        <f t="shared" si="13"/>
        <v>2.0499999999999998</v>
      </c>
      <c r="U57" s="601">
        <v>2.58</v>
      </c>
      <c r="V57" s="595">
        <f t="shared" si="14"/>
        <v>-1.58</v>
      </c>
      <c r="W57" s="586">
        <f t="shared" si="15"/>
        <v>0.76500000000000001</v>
      </c>
      <c r="X57" s="586">
        <f t="shared" si="16"/>
        <v>1.8149999999999999</v>
      </c>
      <c r="Y57" s="599">
        <v>15</v>
      </c>
      <c r="Z57" s="599">
        <v>20</v>
      </c>
      <c r="AA57" s="599">
        <v>4</v>
      </c>
      <c r="AB57" s="599">
        <v>4</v>
      </c>
      <c r="AC57" s="599">
        <v>38</v>
      </c>
      <c r="AD57" s="599">
        <v>62</v>
      </c>
      <c r="AE57" s="599">
        <v>3322</v>
      </c>
      <c r="AF57" s="562"/>
      <c r="AG57" s="562"/>
      <c r="AH57" s="562"/>
      <c r="AJ57" s="758" t="str">
        <f t="array" ref="AJ57">IF($K57="","",IF(SUM(IF(ISNUMBER(VALUE(RIGHT($AM57:$CX57,1))),VALUE(RIGHT($AM57:$CX57,1)),0))=$K57,"T","F"))</f>
        <v>T</v>
      </c>
      <c r="AK57" s="562">
        <f t="array" ref="AK57">IF($K57="","",SUM(IF(LEFT($AM57:$CX57,1)="s",1,0))-SUM(IF(RIGHT(LEFT($AM57:$CX57,2))="-",1,0)))</f>
        <v>0</v>
      </c>
      <c r="AL57" s="562">
        <f t="array" ref="AL57">IF($K57="","",SUM(IF(LEFT($AM57:$CX57,1)="X",1,0)))</f>
        <v>11</v>
      </c>
      <c r="AM57" s="668" t="s">
        <v>5801</v>
      </c>
      <c r="AN57" s="668" t="s">
        <v>5769</v>
      </c>
      <c r="AO57" s="668" t="s">
        <v>5763</v>
      </c>
      <c r="AP57" s="668" t="s">
        <v>5769</v>
      </c>
      <c r="AQ57" s="668" t="s">
        <v>5923</v>
      </c>
      <c r="AR57" s="668" t="s">
        <v>5763</v>
      </c>
      <c r="AS57" s="668" t="s">
        <v>5795</v>
      </c>
      <c r="AT57" s="671" t="s">
        <v>2271</v>
      </c>
      <c r="AU57" s="668" t="s">
        <v>5769</v>
      </c>
      <c r="AV57" s="682" t="s">
        <v>5800</v>
      </c>
      <c r="AW57" s="668" t="s">
        <v>5769</v>
      </c>
      <c r="AX57" s="668"/>
      <c r="AY57" s="668" t="s">
        <v>5763</v>
      </c>
      <c r="AZ57" s="668"/>
      <c r="BA57" s="668" t="s">
        <v>5802</v>
      </c>
      <c r="BB57" s="668" t="s">
        <v>5799</v>
      </c>
      <c r="BC57" s="668" t="s">
        <v>2137</v>
      </c>
      <c r="BD57" s="668"/>
      <c r="BE57" s="668"/>
      <c r="BF57" s="668" t="s">
        <v>5798</v>
      </c>
      <c r="BG57" s="668" t="s">
        <v>5797</v>
      </c>
      <c r="BH57" s="668"/>
      <c r="BI57" s="668"/>
      <c r="BJ57" s="668"/>
      <c r="BK57" s="668" t="s">
        <v>5799</v>
      </c>
      <c r="BL57" s="668" t="s">
        <v>5799</v>
      </c>
      <c r="BM57" s="668"/>
      <c r="BN57" s="668" t="s">
        <v>5313</v>
      </c>
      <c r="BO57" s="668"/>
      <c r="BP57" s="668"/>
      <c r="BQ57" s="668" t="s">
        <v>2685</v>
      </c>
      <c r="BR57" s="668"/>
      <c r="BS57" s="668"/>
      <c r="BT57" s="668"/>
      <c r="BU57" s="668"/>
      <c r="BV57" s="668"/>
      <c r="BW57" s="668"/>
      <c r="BX57" s="668"/>
      <c r="BY57" s="668"/>
      <c r="BZ57" s="668"/>
      <c r="CA57" s="680"/>
      <c r="CB57" s="668"/>
      <c r="CC57" s="668"/>
      <c r="CD57" s="672"/>
      <c r="CE57" s="672"/>
      <c r="CF57" s="672"/>
      <c r="CG57" s="672"/>
      <c r="CH57" s="673"/>
      <c r="CI57" s="673"/>
      <c r="CJ57" s="673"/>
    </row>
    <row r="58" spans="1:88" s="661" customFormat="1" ht="15" customHeight="1">
      <c r="A58" s="625">
        <v>43023</v>
      </c>
      <c r="B58" s="603"/>
      <c r="C58" s="603"/>
      <c r="D58" s="603"/>
      <c r="E58" s="603"/>
      <c r="F58" s="603"/>
      <c r="G58" s="585"/>
      <c r="H58" s="624" t="s">
        <v>264</v>
      </c>
      <c r="I58" s="603" t="s">
        <v>2</v>
      </c>
      <c r="J58" s="603" t="s">
        <v>285</v>
      </c>
      <c r="K58" s="603">
        <v>1</v>
      </c>
      <c r="L58" s="708">
        <v>1</v>
      </c>
      <c r="M58" s="562" t="str">
        <f t="shared" si="7"/>
        <v>D</v>
      </c>
      <c r="N58" s="562">
        <f t="shared" si="8"/>
        <v>2</v>
      </c>
      <c r="O58" s="598">
        <f t="shared" si="9"/>
        <v>0</v>
      </c>
      <c r="P58" s="562" t="str">
        <f t="shared" si="10"/>
        <v>U</v>
      </c>
      <c r="Q58" s="586">
        <f t="shared" si="11"/>
        <v>0.25</v>
      </c>
      <c r="R58" s="635">
        <f t="shared" si="12"/>
        <v>0.5</v>
      </c>
      <c r="S58" s="600">
        <v>-0.25</v>
      </c>
      <c r="T58" s="595">
        <f t="shared" si="13"/>
        <v>0.25</v>
      </c>
      <c r="U58" s="601">
        <v>2.2000000000000002</v>
      </c>
      <c r="V58" s="595">
        <f t="shared" si="14"/>
        <v>-0.20000000000000018</v>
      </c>
      <c r="W58" s="586">
        <f t="shared" si="15"/>
        <v>0.97500000000000009</v>
      </c>
      <c r="X58" s="586">
        <f t="shared" si="16"/>
        <v>1.2250000000000001</v>
      </c>
      <c r="Y58" s="599">
        <v>14</v>
      </c>
      <c r="Z58" s="599">
        <v>11</v>
      </c>
      <c r="AA58" s="599">
        <v>4</v>
      </c>
      <c r="AB58" s="599">
        <v>4</v>
      </c>
      <c r="AC58" s="599">
        <v>40</v>
      </c>
      <c r="AD58" s="599">
        <v>60</v>
      </c>
      <c r="AE58" s="599">
        <v>3322</v>
      </c>
      <c r="AF58" s="562"/>
      <c r="AG58" s="562"/>
      <c r="AH58" s="562"/>
      <c r="AJ58" s="758" t="str">
        <f t="array" ref="AJ58">IF($K58="","",IF(SUM(IF(ISNUMBER(VALUE(RIGHT($AM58:$CX58,1))),VALUE(RIGHT($AM58:$CX58,1)),0))=$K58,"T","F"))</f>
        <v>T</v>
      </c>
      <c r="AK58" s="562">
        <f t="array" ref="AK58">IF($K58="","",SUM(IF(LEFT($AM58:$CX58,1)="s",1,0))-SUM(IF(RIGHT(LEFT($AM58:$CX58,2))="-",1,0)))</f>
        <v>0</v>
      </c>
      <c r="AL58" s="562">
        <f t="array" ref="AL58">IF($K58="","",SUM(IF(LEFT($AM58:$CX58,1)="X",1,0)))</f>
        <v>11</v>
      </c>
      <c r="AM58" s="668" t="s">
        <v>6007</v>
      </c>
      <c r="AN58" s="668" t="s">
        <v>5769</v>
      </c>
      <c r="AO58" s="668" t="s">
        <v>5769</v>
      </c>
      <c r="AP58" s="668" t="s">
        <v>5769</v>
      </c>
      <c r="AQ58" s="668" t="s">
        <v>2213</v>
      </c>
      <c r="AR58" s="669" t="s">
        <v>6004</v>
      </c>
      <c r="AS58" s="671" t="s">
        <v>6005</v>
      </c>
      <c r="AT58" s="668" t="s">
        <v>5769</v>
      </c>
      <c r="AU58" s="668" t="s">
        <v>5769</v>
      </c>
      <c r="AV58" s="668" t="s">
        <v>5769</v>
      </c>
      <c r="AW58" s="671" t="s">
        <v>2207</v>
      </c>
      <c r="AX58" s="668"/>
      <c r="AY58" s="668" t="s">
        <v>5769</v>
      </c>
      <c r="AZ58" s="668"/>
      <c r="BA58" s="668" t="s">
        <v>6007</v>
      </c>
      <c r="BB58" s="669" t="s">
        <v>5999</v>
      </c>
      <c r="BC58" s="668" t="s">
        <v>2137</v>
      </c>
      <c r="BD58" s="668"/>
      <c r="BE58" s="668" t="s">
        <v>5999</v>
      </c>
      <c r="BF58" s="668" t="s">
        <v>6006</v>
      </c>
      <c r="BG58" s="668" t="s">
        <v>6000</v>
      </c>
      <c r="BH58" s="668"/>
      <c r="BI58" s="668"/>
      <c r="BJ58" s="668"/>
      <c r="BK58" s="668"/>
      <c r="BL58" s="668" t="s">
        <v>6007</v>
      </c>
      <c r="BM58" s="668"/>
      <c r="BN58" s="668" t="s">
        <v>5313</v>
      </c>
      <c r="BO58" s="668"/>
      <c r="BP58" s="668"/>
      <c r="BQ58" s="668" t="s">
        <v>2685</v>
      </c>
      <c r="BR58" s="668"/>
      <c r="BS58" s="668"/>
      <c r="BT58" s="668"/>
      <c r="BU58" s="668"/>
      <c r="BV58" s="668"/>
      <c r="BW58" s="668"/>
      <c r="BX58" s="668"/>
      <c r="BY58" s="668"/>
      <c r="BZ58" s="668"/>
      <c r="CA58" s="680"/>
      <c r="CB58" s="668"/>
      <c r="CC58" s="668"/>
      <c r="CD58" s="672"/>
      <c r="CE58" s="672"/>
      <c r="CF58" s="672"/>
      <c r="CG58" s="672"/>
      <c r="CH58" s="673"/>
      <c r="CI58" s="673"/>
      <c r="CJ58" s="673"/>
    </row>
    <row r="59" spans="1:88" s="661" customFormat="1" ht="15" customHeight="1">
      <c r="A59" s="625">
        <v>43029</v>
      </c>
      <c r="B59" s="603"/>
      <c r="C59" s="603"/>
      <c r="D59" s="603"/>
      <c r="E59" s="603"/>
      <c r="F59" s="603"/>
      <c r="G59" s="585"/>
      <c r="H59" s="624" t="s">
        <v>253</v>
      </c>
      <c r="I59" s="603" t="s">
        <v>3</v>
      </c>
      <c r="J59" s="603" t="s">
        <v>285</v>
      </c>
      <c r="K59" s="603">
        <v>0</v>
      </c>
      <c r="L59" s="603">
        <v>2</v>
      </c>
      <c r="M59" s="562" t="str">
        <f t="shared" si="7"/>
        <v>L</v>
      </c>
      <c r="N59" s="562">
        <f t="shared" si="8"/>
        <v>2</v>
      </c>
      <c r="O59" s="598">
        <f t="shared" si="9"/>
        <v>-2</v>
      </c>
      <c r="P59" s="562" t="str">
        <f t="shared" si="10"/>
        <v>U</v>
      </c>
      <c r="Q59" s="586">
        <f t="shared" si="11"/>
        <v>1</v>
      </c>
      <c r="R59" s="635">
        <f t="shared" si="12"/>
        <v>-1</v>
      </c>
      <c r="S59" s="600">
        <v>-0.97</v>
      </c>
      <c r="T59" s="595">
        <f t="shared" si="13"/>
        <v>-1.03</v>
      </c>
      <c r="U59" s="601">
        <v>2.6</v>
      </c>
      <c r="V59" s="595">
        <f t="shared" si="14"/>
        <v>-0.60000000000000009</v>
      </c>
      <c r="W59" s="586">
        <f t="shared" si="15"/>
        <v>0.81500000000000006</v>
      </c>
      <c r="X59" s="586">
        <f t="shared" si="16"/>
        <v>1.7850000000000001</v>
      </c>
      <c r="Y59" s="599">
        <v>11</v>
      </c>
      <c r="Z59" s="599">
        <v>13</v>
      </c>
      <c r="AA59" s="599">
        <v>2</v>
      </c>
      <c r="AB59" s="599">
        <v>4</v>
      </c>
      <c r="AC59" s="599">
        <v>52</v>
      </c>
      <c r="AD59" s="599">
        <v>48</v>
      </c>
      <c r="AE59" s="599">
        <v>3322</v>
      </c>
      <c r="AF59" s="562"/>
      <c r="AG59" s="562"/>
      <c r="AH59" s="562"/>
      <c r="AJ59" s="758" t="str">
        <f t="array" ref="AJ59">IF($K59="","",IF(SUM(IF(ISNUMBER(VALUE(RIGHT($AM59:$CX59,1))),VALUE(RIGHT($AM59:$CX59,1)),0))=$K59,"T","F"))</f>
        <v>T</v>
      </c>
      <c r="AK59" s="562">
        <f t="array" ref="AK59">IF($K59="","",SUM(IF(LEFT($AM59:$CX59,1)="s",1,0))-SUM(IF(RIGHT(LEFT($AM59:$CX59,2))="-",1,0)))</f>
        <v>0</v>
      </c>
      <c r="AL59" s="562">
        <f t="array" ref="AL59">IF($K59="","",SUM(IF(LEFT($AM59:$CX59,1)="X",1,0)))</f>
        <v>11</v>
      </c>
      <c r="AM59" s="668" t="s">
        <v>6105</v>
      </c>
      <c r="AN59" s="668" t="s">
        <v>6062</v>
      </c>
      <c r="AO59" s="669" t="s">
        <v>6060</v>
      </c>
      <c r="AP59" s="668" t="s">
        <v>6063</v>
      </c>
      <c r="AQ59" s="668" t="s">
        <v>6103</v>
      </c>
      <c r="AR59" s="668" t="s">
        <v>2137</v>
      </c>
      <c r="AS59" s="668" t="s">
        <v>2137</v>
      </c>
      <c r="AT59" s="668" t="s">
        <v>6060</v>
      </c>
      <c r="AU59" s="668" t="s">
        <v>2138</v>
      </c>
      <c r="AV59" s="668" t="s">
        <v>6060</v>
      </c>
      <c r="AW59" s="668" t="s">
        <v>6064</v>
      </c>
      <c r="AX59" s="668"/>
      <c r="AY59" s="668" t="s">
        <v>6061</v>
      </c>
      <c r="AZ59" s="668"/>
      <c r="BA59" s="668" t="s">
        <v>6077</v>
      </c>
      <c r="BB59" s="668" t="s">
        <v>6104</v>
      </c>
      <c r="BC59" s="668" t="s">
        <v>6075</v>
      </c>
      <c r="BD59" s="668"/>
      <c r="BE59" s="668" t="s">
        <v>6065</v>
      </c>
      <c r="BF59" s="668"/>
      <c r="BG59" s="668" t="s">
        <v>6075</v>
      </c>
      <c r="BH59" s="668"/>
      <c r="BI59" s="668"/>
      <c r="BJ59" s="668"/>
      <c r="BK59" s="668"/>
      <c r="BL59" s="668" t="s">
        <v>6077</v>
      </c>
      <c r="BM59" s="668"/>
      <c r="BN59" s="668" t="s">
        <v>5313</v>
      </c>
      <c r="BO59" s="668"/>
      <c r="BP59" s="668"/>
      <c r="BQ59" s="668" t="s">
        <v>2685</v>
      </c>
      <c r="BR59" s="668"/>
      <c r="BS59" s="668"/>
      <c r="BT59" s="668"/>
      <c r="BU59" s="668"/>
      <c r="BV59" s="668"/>
      <c r="BW59" s="668"/>
      <c r="BX59" s="668"/>
      <c r="BY59" s="668"/>
      <c r="BZ59" s="668"/>
      <c r="CA59" s="680"/>
      <c r="CB59" s="668"/>
      <c r="CC59" s="668"/>
      <c r="CD59" s="672" t="s">
        <v>126</v>
      </c>
      <c r="CE59" s="672" t="s">
        <v>126</v>
      </c>
      <c r="CF59" s="672" t="s">
        <v>126</v>
      </c>
      <c r="CG59" s="672" t="s">
        <v>126</v>
      </c>
      <c r="CH59" s="673" t="s">
        <v>126</v>
      </c>
      <c r="CI59" s="673" t="s">
        <v>126</v>
      </c>
      <c r="CJ59" s="673"/>
    </row>
    <row r="60" spans="1:88" s="661" customFormat="1" ht="15" customHeight="1">
      <c r="A60" s="625">
        <v>43037</v>
      </c>
      <c r="B60" s="625"/>
      <c r="C60" s="625"/>
      <c r="D60" s="625"/>
      <c r="E60" s="625"/>
      <c r="F60" s="625"/>
      <c r="G60" s="585"/>
      <c r="H60" s="627" t="s">
        <v>1200</v>
      </c>
      <c r="I60" s="625" t="s">
        <v>2</v>
      </c>
      <c r="J60" s="625" t="s">
        <v>285</v>
      </c>
      <c r="K60" s="603">
        <v>2</v>
      </c>
      <c r="L60" s="603">
        <v>3</v>
      </c>
      <c r="M60" s="562" t="str">
        <f t="shared" si="7"/>
        <v>L</v>
      </c>
      <c r="N60" s="562">
        <f t="shared" si="8"/>
        <v>5</v>
      </c>
      <c r="O60" s="598">
        <f t="shared" si="9"/>
        <v>-1</v>
      </c>
      <c r="P60" s="562" t="str">
        <f t="shared" si="10"/>
        <v>O</v>
      </c>
      <c r="Q60" s="586">
        <f t="shared" si="11"/>
        <v>0</v>
      </c>
      <c r="R60" s="635">
        <f t="shared" si="12"/>
        <v>-1</v>
      </c>
      <c r="S60" s="600">
        <v>-0.1</v>
      </c>
      <c r="T60" s="595">
        <f t="shared" si="13"/>
        <v>-0.9</v>
      </c>
      <c r="U60" s="601">
        <v>2.4</v>
      </c>
      <c r="V60" s="595">
        <f t="shared" si="14"/>
        <v>2.6</v>
      </c>
      <c r="W60" s="586">
        <f t="shared" si="15"/>
        <v>1.1499999999999999</v>
      </c>
      <c r="X60" s="586">
        <f t="shared" si="16"/>
        <v>1.25</v>
      </c>
      <c r="Y60" s="599">
        <v>14</v>
      </c>
      <c r="Z60" s="599">
        <v>10</v>
      </c>
      <c r="AA60" s="599">
        <v>2</v>
      </c>
      <c r="AB60" s="599">
        <v>3</v>
      </c>
      <c r="AC60" s="599">
        <v>44</v>
      </c>
      <c r="AD60" s="599">
        <v>56</v>
      </c>
      <c r="AE60" s="599">
        <v>3322</v>
      </c>
      <c r="AF60" s="562"/>
      <c r="AG60" s="562"/>
      <c r="AH60" s="562"/>
      <c r="AJ60" s="758" t="str">
        <f t="array" ref="AJ60">IF($K60="","",IF(SUM(IF(ISNUMBER(VALUE(RIGHT($AM60:$CX60,1))),VALUE(RIGHT($AM60:$CX60,1)),0))=$K60,"T","F"))</f>
        <v>T</v>
      </c>
      <c r="AK60" s="562">
        <f t="array" ref="AK60">IF($K60="","",SUM(IF(LEFT($AM60:$CX60,1)="s",1,0))-SUM(IF(RIGHT(LEFT($AM60:$CX60,2))="-",1,0)))</f>
        <v>0</v>
      </c>
      <c r="AL60" s="562">
        <f t="array" ref="AL60">IF($K60="","",SUM(IF(LEFT($AM60:$CX60,1)="X",1,0)))</f>
        <v>11</v>
      </c>
      <c r="AM60" s="668" t="s">
        <v>6264</v>
      </c>
      <c r="AN60" s="668" t="s">
        <v>6258</v>
      </c>
      <c r="AO60" s="668" t="s">
        <v>6245</v>
      </c>
      <c r="AP60" s="668" t="s">
        <v>6258</v>
      </c>
      <c r="AQ60" s="668" t="s">
        <v>6376</v>
      </c>
      <c r="AR60" s="671" t="s">
        <v>6259</v>
      </c>
      <c r="AS60" s="668" t="s">
        <v>6245</v>
      </c>
      <c r="AT60" s="669" t="s">
        <v>6260</v>
      </c>
      <c r="AU60" s="668" t="s">
        <v>6245</v>
      </c>
      <c r="AV60" s="668" t="s">
        <v>6376</v>
      </c>
      <c r="AW60" s="671" t="s">
        <v>6262</v>
      </c>
      <c r="AX60" s="668"/>
      <c r="AY60" s="668" t="s">
        <v>6245</v>
      </c>
      <c r="AZ60" s="668"/>
      <c r="BA60" s="668" t="s">
        <v>6252</v>
      </c>
      <c r="BB60" s="668" t="s">
        <v>6263</v>
      </c>
      <c r="BC60" s="668" t="s">
        <v>6263</v>
      </c>
      <c r="BD60" s="668"/>
      <c r="BE60" s="671" t="s">
        <v>6257</v>
      </c>
      <c r="BF60" s="668"/>
      <c r="BG60" s="671" t="s">
        <v>6261</v>
      </c>
      <c r="BH60" s="668"/>
      <c r="BI60" s="668"/>
      <c r="BJ60" s="668"/>
      <c r="BK60" s="668" t="s">
        <v>6253</v>
      </c>
      <c r="BL60" s="668" t="s">
        <v>6253</v>
      </c>
      <c r="BM60" s="668"/>
      <c r="BN60" s="668" t="s">
        <v>5313</v>
      </c>
      <c r="BO60" s="668"/>
      <c r="BP60" s="668" t="s">
        <v>6252</v>
      </c>
      <c r="BQ60" s="668" t="s">
        <v>2685</v>
      </c>
      <c r="BR60" s="668"/>
      <c r="BS60" s="668"/>
      <c r="BT60" s="668"/>
      <c r="BU60" s="668"/>
      <c r="BV60" s="668"/>
      <c r="BW60" s="668"/>
      <c r="BX60" s="668"/>
      <c r="BY60" s="668"/>
      <c r="BZ60" s="668"/>
      <c r="CA60" s="680"/>
      <c r="CB60" s="668"/>
      <c r="CC60" s="668"/>
      <c r="CD60" s="672"/>
      <c r="CE60" s="672"/>
      <c r="CF60" s="672"/>
      <c r="CG60" s="672"/>
      <c r="CH60" s="673"/>
      <c r="CI60" s="673"/>
      <c r="CJ60" s="673"/>
    </row>
    <row r="61" spans="1:88" s="661" customFormat="1" ht="15" customHeight="1">
      <c r="A61" s="625">
        <v>43057</v>
      </c>
      <c r="B61" s="603"/>
      <c r="C61" s="603"/>
      <c r="D61" s="603"/>
      <c r="E61" s="603"/>
      <c r="F61" s="603"/>
      <c r="G61" s="585"/>
      <c r="H61" s="624" t="s">
        <v>234</v>
      </c>
      <c r="I61" s="603" t="s">
        <v>3</v>
      </c>
      <c r="J61" s="603" t="s">
        <v>285</v>
      </c>
      <c r="K61" s="603">
        <v>0</v>
      </c>
      <c r="L61" s="603">
        <v>1</v>
      </c>
      <c r="M61" s="562" t="str">
        <f t="shared" si="7"/>
        <v>L</v>
      </c>
      <c r="N61" s="562">
        <f t="shared" si="8"/>
        <v>1</v>
      </c>
      <c r="O61" s="598">
        <f t="shared" si="9"/>
        <v>-1</v>
      </c>
      <c r="P61" s="562" t="str">
        <f t="shared" si="10"/>
        <v>U</v>
      </c>
      <c r="Q61" s="586">
        <f t="shared" si="11"/>
        <v>0.25</v>
      </c>
      <c r="R61" s="635">
        <f t="shared" si="12"/>
        <v>-1</v>
      </c>
      <c r="S61" s="600">
        <v>-0.18</v>
      </c>
      <c r="T61" s="595">
        <f t="shared" si="13"/>
        <v>-0.82000000000000006</v>
      </c>
      <c r="U61" s="601">
        <v>2.5299999999999998</v>
      </c>
      <c r="V61" s="595">
        <f t="shared" si="14"/>
        <v>-1.5299999999999998</v>
      </c>
      <c r="W61" s="586">
        <f t="shared" si="15"/>
        <v>1.1749999999999998</v>
      </c>
      <c r="X61" s="586">
        <f t="shared" si="16"/>
        <v>1.355</v>
      </c>
      <c r="Y61" s="599">
        <v>14</v>
      </c>
      <c r="Z61" s="599">
        <v>12</v>
      </c>
      <c r="AA61" s="599">
        <v>2</v>
      </c>
      <c r="AB61" s="599">
        <v>3</v>
      </c>
      <c r="AC61" s="599">
        <v>52</v>
      </c>
      <c r="AD61" s="599">
        <v>48</v>
      </c>
      <c r="AE61" s="599">
        <v>3322</v>
      </c>
      <c r="AF61" s="562"/>
      <c r="AG61" s="562"/>
      <c r="AH61" s="562"/>
      <c r="AJ61" s="758" t="str">
        <f t="array" ref="AJ61">IF($K61="","",IF(SUM(IF(ISNUMBER(VALUE(RIGHT($AM61:$CX61,1))),VALUE(RIGHT($AM61:$CX61,1)),0))=$K61,"T","F"))</f>
        <v>T</v>
      </c>
      <c r="AK61" s="562">
        <f t="array" ref="AK61">IF($K61="","",SUM(IF(LEFT($AM61:$CX61,1)="s",1,0))-SUM(IF(RIGHT(LEFT($AM61:$CX61,2))="-",1,0)))</f>
        <v>0</v>
      </c>
      <c r="AL61" s="562">
        <f t="array" ref="AL61">IF($K61="","",SUM(IF(LEFT($AM61:$CX61,1)="X",1,0)))</f>
        <v>11</v>
      </c>
      <c r="AM61" s="668" t="s">
        <v>6410</v>
      </c>
      <c r="AN61" s="668" t="s">
        <v>6406</v>
      </c>
      <c r="AO61" s="668" t="s">
        <v>6378</v>
      </c>
      <c r="AP61" s="668" t="s">
        <v>6378</v>
      </c>
      <c r="AQ61" s="668" t="s">
        <v>2213</v>
      </c>
      <c r="AR61" s="668" t="s">
        <v>6382</v>
      </c>
      <c r="AS61" s="668" t="s">
        <v>6406</v>
      </c>
      <c r="AT61" s="668" t="s">
        <v>6430</v>
      </c>
      <c r="AU61" s="668" t="s">
        <v>6431</v>
      </c>
      <c r="AV61" s="668" t="s">
        <v>2138</v>
      </c>
      <c r="AW61" s="668" t="s">
        <v>6406</v>
      </c>
      <c r="AX61" s="668"/>
      <c r="AY61" s="668" t="s">
        <v>6406</v>
      </c>
      <c r="AZ61" s="668"/>
      <c r="BA61" s="668" t="s">
        <v>6383</v>
      </c>
      <c r="BB61" s="668" t="s">
        <v>6433</v>
      </c>
      <c r="BC61" s="668" t="s">
        <v>6410</v>
      </c>
      <c r="BD61" s="668"/>
      <c r="BE61" s="668" t="s">
        <v>6406</v>
      </c>
      <c r="BF61" s="668" t="s">
        <v>6383</v>
      </c>
      <c r="BG61" s="668" t="s">
        <v>6432</v>
      </c>
      <c r="BH61" s="668"/>
      <c r="BI61" s="668"/>
      <c r="BJ61" s="668"/>
      <c r="BK61" s="668" t="s">
        <v>6410</v>
      </c>
      <c r="BL61" s="668"/>
      <c r="BM61" s="668"/>
      <c r="BN61" s="668" t="s">
        <v>5313</v>
      </c>
      <c r="BO61" s="668"/>
      <c r="BP61" s="668"/>
      <c r="BQ61" s="668" t="s">
        <v>2685</v>
      </c>
      <c r="BR61" s="668"/>
      <c r="BS61" s="668"/>
      <c r="BT61" s="668"/>
      <c r="BU61" s="668"/>
      <c r="BV61" s="668"/>
      <c r="BW61" s="668"/>
      <c r="BX61" s="668"/>
      <c r="BY61" s="668"/>
      <c r="BZ61" s="668"/>
      <c r="CA61" s="680"/>
      <c r="CB61" s="668"/>
      <c r="CC61" s="668"/>
      <c r="CD61" s="672"/>
      <c r="CE61" s="672"/>
      <c r="CF61" s="672"/>
      <c r="CG61" s="672"/>
      <c r="CH61" s="673"/>
      <c r="CI61" s="673"/>
      <c r="CJ61" s="673"/>
    </row>
    <row r="62" spans="1:88" s="661" customFormat="1" ht="15" customHeight="1">
      <c r="A62" s="625">
        <v>43065</v>
      </c>
      <c r="B62" s="603"/>
      <c r="C62" s="603"/>
      <c r="D62" s="603"/>
      <c r="E62" s="603"/>
      <c r="F62" s="603"/>
      <c r="G62" s="585"/>
      <c r="H62" s="624" t="s">
        <v>1204</v>
      </c>
      <c r="I62" s="603" t="s">
        <v>3</v>
      </c>
      <c r="J62" s="603" t="s">
        <v>285</v>
      </c>
      <c r="K62" s="603">
        <v>0</v>
      </c>
      <c r="L62" s="603">
        <v>0</v>
      </c>
      <c r="M62" s="562" t="str">
        <f t="shared" si="7"/>
        <v>D</v>
      </c>
      <c r="N62" s="562">
        <f t="shared" si="8"/>
        <v>0</v>
      </c>
      <c r="O62" s="598">
        <f t="shared" si="9"/>
        <v>0</v>
      </c>
      <c r="P62" s="562" t="str">
        <f t="shared" si="10"/>
        <v>U</v>
      </c>
      <c r="Q62" s="586">
        <f t="shared" si="11"/>
        <v>0</v>
      </c>
      <c r="R62" s="635">
        <f t="shared" si="12"/>
        <v>0</v>
      </c>
      <c r="S62" s="600">
        <v>0.1</v>
      </c>
      <c r="T62" s="595">
        <f t="shared" si="13"/>
        <v>-0.1</v>
      </c>
      <c r="U62" s="601">
        <v>2.68</v>
      </c>
      <c r="V62" s="595">
        <f t="shared" si="14"/>
        <v>-2.68</v>
      </c>
      <c r="W62" s="586">
        <f t="shared" si="15"/>
        <v>1.3900000000000001</v>
      </c>
      <c r="X62" s="586">
        <f t="shared" si="16"/>
        <v>1.29</v>
      </c>
      <c r="Y62" s="599">
        <v>12</v>
      </c>
      <c r="Z62" s="599">
        <v>9</v>
      </c>
      <c r="AA62" s="599">
        <v>2</v>
      </c>
      <c r="AB62" s="599">
        <v>1</v>
      </c>
      <c r="AC62" s="599">
        <v>45</v>
      </c>
      <c r="AD62" s="599">
        <v>55</v>
      </c>
      <c r="AE62" s="599">
        <v>3322</v>
      </c>
      <c r="AF62" s="562"/>
      <c r="AG62" s="562"/>
      <c r="AH62" s="562"/>
      <c r="AJ62" s="758" t="str">
        <f t="array" ref="AJ62">IF($K62="","",IF(SUM(IF(ISNUMBER(VALUE(RIGHT($AM62:$CX62,1))),VALUE(RIGHT($AM62:$CX62,1)),0))=$K62,"T","F"))</f>
        <v>T</v>
      </c>
      <c r="AK62" s="562">
        <f t="array" ref="AK62">IF($K62="","",SUM(IF(LEFT($AM62:$CX62,1)="s",1,0))-SUM(IF(RIGHT(LEFT($AM62:$CX62,2))="-",1,0)))</f>
        <v>0</v>
      </c>
      <c r="AL62" s="562">
        <f t="array" ref="AL62">IF($K62="","",SUM(IF(LEFT($AM62:$CX62,1)="X",1,0)))</f>
        <v>11</v>
      </c>
      <c r="AM62" s="668"/>
      <c r="AN62" s="668" t="s">
        <v>1431</v>
      </c>
      <c r="AO62" s="668" t="s">
        <v>1431</v>
      </c>
      <c r="AP62" s="668" t="s">
        <v>1431</v>
      </c>
      <c r="AQ62" s="668" t="s">
        <v>6493</v>
      </c>
      <c r="AR62" s="668" t="s">
        <v>1431</v>
      </c>
      <c r="AS62" s="668" t="s">
        <v>6530</v>
      </c>
      <c r="AT62" s="668" t="s">
        <v>1431</v>
      </c>
      <c r="AU62" s="668" t="s">
        <v>6530</v>
      </c>
      <c r="AV62" s="668" t="s">
        <v>1431</v>
      </c>
      <c r="AW62" s="668" t="s">
        <v>1431</v>
      </c>
      <c r="AX62" s="668"/>
      <c r="AY62" s="668" t="s">
        <v>1431</v>
      </c>
      <c r="AZ62" s="668"/>
      <c r="BA62" s="668"/>
      <c r="BB62" s="668" t="s">
        <v>6523</v>
      </c>
      <c r="BC62" s="668"/>
      <c r="BD62" s="668"/>
      <c r="BE62" s="669" t="s">
        <v>2137</v>
      </c>
      <c r="BF62" s="668" t="s">
        <v>6543</v>
      </c>
      <c r="BG62" s="668"/>
      <c r="BH62" s="668"/>
      <c r="BI62" s="668"/>
      <c r="BJ62" s="668"/>
      <c r="BK62" s="668" t="s">
        <v>6523</v>
      </c>
      <c r="BL62" s="668"/>
      <c r="BM62" s="668"/>
      <c r="BN62" s="668" t="s">
        <v>5313</v>
      </c>
      <c r="BO62" s="668"/>
      <c r="BP62" s="668"/>
      <c r="BQ62" s="668" t="s">
        <v>2685</v>
      </c>
      <c r="BR62" s="668"/>
      <c r="BS62" s="668"/>
      <c r="BT62" s="668"/>
      <c r="BU62" s="668"/>
      <c r="BV62" s="668"/>
      <c r="BW62" s="668"/>
      <c r="BX62" s="668"/>
      <c r="BY62" s="668"/>
      <c r="BZ62" s="668"/>
      <c r="CA62" s="680"/>
      <c r="CB62" s="668"/>
      <c r="CC62" s="668"/>
      <c r="CD62" s="672"/>
      <c r="CE62" s="672"/>
      <c r="CF62" s="672"/>
      <c r="CG62" s="672"/>
      <c r="CH62" s="673"/>
      <c r="CI62" s="673"/>
      <c r="CJ62" s="673"/>
    </row>
    <row r="63" spans="1:88" s="661" customFormat="1" ht="15" customHeight="1">
      <c r="A63" s="625">
        <v>43071</v>
      </c>
      <c r="B63" s="603"/>
      <c r="C63" s="603"/>
      <c r="D63" s="603"/>
      <c r="E63" s="603"/>
      <c r="F63" s="603"/>
      <c r="G63" s="585"/>
      <c r="H63" s="624" t="s">
        <v>266</v>
      </c>
      <c r="I63" s="603" t="s">
        <v>2</v>
      </c>
      <c r="J63" s="603" t="s">
        <v>285</v>
      </c>
      <c r="K63" s="708">
        <v>1</v>
      </c>
      <c r="L63" s="603">
        <v>0</v>
      </c>
      <c r="M63" s="562" t="str">
        <f t="shared" si="7"/>
        <v>W</v>
      </c>
      <c r="N63" s="562">
        <f t="shared" si="8"/>
        <v>1</v>
      </c>
      <c r="O63" s="598">
        <f t="shared" si="9"/>
        <v>1</v>
      </c>
      <c r="P63" s="562" t="str">
        <f t="shared" si="10"/>
        <v>U</v>
      </c>
      <c r="Q63" s="586">
        <f t="shared" si="11"/>
        <v>-0.5</v>
      </c>
      <c r="R63" s="635">
        <f t="shared" si="12"/>
        <v>1</v>
      </c>
      <c r="S63" s="600">
        <v>0.45</v>
      </c>
      <c r="T63" s="595">
        <f t="shared" si="13"/>
        <v>0.55000000000000004</v>
      </c>
      <c r="U63" s="601">
        <v>2.72</v>
      </c>
      <c r="V63" s="595">
        <f t="shared" si="14"/>
        <v>-1.7200000000000002</v>
      </c>
      <c r="W63" s="586">
        <f t="shared" si="15"/>
        <v>1.5850000000000002</v>
      </c>
      <c r="X63" s="586">
        <f t="shared" si="16"/>
        <v>1.135</v>
      </c>
      <c r="Y63" s="599">
        <v>25</v>
      </c>
      <c r="Z63" s="599">
        <v>15</v>
      </c>
      <c r="AA63" s="599">
        <v>3</v>
      </c>
      <c r="AB63" s="599">
        <v>4</v>
      </c>
      <c r="AC63" s="599">
        <v>39</v>
      </c>
      <c r="AD63" s="599">
        <v>61</v>
      </c>
      <c r="AE63" s="599">
        <v>3322</v>
      </c>
      <c r="AF63" s="562"/>
      <c r="AG63" s="562"/>
      <c r="AH63" s="562"/>
      <c r="AJ63" s="758" t="str">
        <f t="array" ref="AJ63">IF($K63="","",IF(SUM(IF(ISNUMBER(VALUE(RIGHT($AM63:$CX63,1))),VALUE(RIGHT($AM63:$CX63,1)),0))=$K63,"T","F"))</f>
        <v>T</v>
      </c>
      <c r="AK63" s="562">
        <f t="array" ref="AK63">IF($K63="","",SUM(IF(LEFT($AM63:$CX63,1)="s",1,0))-SUM(IF(RIGHT(LEFT($AM63:$CX63,2))="-",1,0)))</f>
        <v>0</v>
      </c>
      <c r="AL63" s="562">
        <f t="array" ref="AL63">IF($K63="","",SUM(IF(LEFT($AM63:$CX63,1)="X",1,0)))</f>
        <v>11</v>
      </c>
      <c r="AM63" s="668" t="s">
        <v>2472</v>
      </c>
      <c r="AN63" s="668" t="s">
        <v>2474</v>
      </c>
      <c r="AO63" s="668" t="s">
        <v>2474</v>
      </c>
      <c r="AP63" s="668" t="s">
        <v>2474</v>
      </c>
      <c r="AQ63" s="668" t="s">
        <v>126</v>
      </c>
      <c r="AR63" s="668" t="s">
        <v>6617</v>
      </c>
      <c r="AS63" s="668" t="s">
        <v>126</v>
      </c>
      <c r="AT63" s="668" t="s">
        <v>2474</v>
      </c>
      <c r="AU63" s="668" t="s">
        <v>6617</v>
      </c>
      <c r="AV63" s="682" t="s">
        <v>6619</v>
      </c>
      <c r="AW63" s="671" t="s">
        <v>6618</v>
      </c>
      <c r="AX63" s="668" t="s">
        <v>126</v>
      </c>
      <c r="AY63" s="668" t="s">
        <v>2474</v>
      </c>
      <c r="AZ63" s="668" t="s">
        <v>126</v>
      </c>
      <c r="BA63" s="668" t="s">
        <v>2472</v>
      </c>
      <c r="BB63" s="669" t="s">
        <v>6616</v>
      </c>
      <c r="BC63" s="668" t="s">
        <v>2472</v>
      </c>
      <c r="BD63" s="668" t="s">
        <v>126</v>
      </c>
      <c r="BE63" s="668" t="s">
        <v>2474</v>
      </c>
      <c r="BF63" s="668" t="s">
        <v>6620</v>
      </c>
      <c r="BG63" s="668" t="s">
        <v>6621</v>
      </c>
      <c r="BH63" s="668" t="s">
        <v>126</v>
      </c>
      <c r="BI63" s="668" t="s">
        <v>126</v>
      </c>
      <c r="BJ63" s="668" t="s">
        <v>126</v>
      </c>
      <c r="BK63" s="668" t="s">
        <v>6620</v>
      </c>
      <c r="BL63" s="668" t="s">
        <v>2472</v>
      </c>
      <c r="BM63" s="668"/>
      <c r="BN63" s="668" t="s">
        <v>5313</v>
      </c>
      <c r="BO63" s="668"/>
      <c r="BP63" s="668"/>
      <c r="BQ63" s="668" t="s">
        <v>2685</v>
      </c>
      <c r="BR63" s="668"/>
      <c r="BS63" s="668"/>
      <c r="BT63" s="668"/>
      <c r="BU63" s="668"/>
      <c r="BV63" s="668"/>
      <c r="BW63" s="668"/>
      <c r="BX63" s="668"/>
      <c r="BY63" s="668"/>
      <c r="BZ63" s="668"/>
      <c r="CA63" s="680"/>
      <c r="CB63" s="668"/>
      <c r="CC63" s="668"/>
      <c r="CD63" s="672"/>
      <c r="CE63" s="672"/>
      <c r="CF63" s="672"/>
      <c r="CG63" s="672"/>
      <c r="CH63" s="673"/>
      <c r="CI63" s="673"/>
      <c r="CJ63" s="673"/>
    </row>
    <row r="64" spans="1:88" s="661" customFormat="1" ht="15" customHeight="1">
      <c r="A64" s="625"/>
      <c r="B64" s="596"/>
      <c r="C64" s="596"/>
      <c r="D64" s="596"/>
      <c r="E64" s="596"/>
      <c r="F64" s="596"/>
      <c r="G64" s="585" t="str">
        <f>HYPERLINK("#"&amp;"'"&amp;IFERROR(VLOOKUP(H64,helper!$CL$29:$CM$46,2,0),"")&amp;"'!H23",IFERROR(VLOOKUP(H64,helper!$CL$29:$CM$46,2,0),""))</f>
        <v/>
      </c>
      <c r="H64" s="624"/>
      <c r="I64" s="603"/>
      <c r="J64" s="603"/>
      <c r="K64" s="603"/>
      <c r="L64" s="603"/>
      <c r="M64" s="562" t="str">
        <f t="shared" si="7"/>
        <v/>
      </c>
      <c r="N64" s="562" t="str">
        <f t="shared" si="8"/>
        <v/>
      </c>
      <c r="O64" s="598" t="str">
        <f t="shared" si="9"/>
        <v/>
      </c>
      <c r="P64" s="562" t="str">
        <f t="shared" si="10"/>
        <v/>
      </c>
      <c r="Q64" s="586" t="str">
        <f t="shared" si="11"/>
        <v/>
      </c>
      <c r="R64" s="635" t="str">
        <f t="shared" si="12"/>
        <v/>
      </c>
      <c r="S64" s="587"/>
      <c r="T64" s="595" t="str">
        <f t="shared" ref="T64" si="17">IF(ISBLANK(S64),"",K64-L64-S64)</f>
        <v/>
      </c>
      <c r="U64" s="595"/>
      <c r="V64" s="595" t="str">
        <f t="shared" si="14"/>
        <v/>
      </c>
      <c r="W64" s="586" t="str">
        <f t="shared" si="15"/>
        <v/>
      </c>
      <c r="X64" s="586" t="str">
        <f t="shared" si="16"/>
        <v/>
      </c>
      <c r="Y64" s="551"/>
      <c r="Z64" s="551"/>
      <c r="AA64" s="551"/>
      <c r="AB64" s="551"/>
      <c r="AC64" s="551"/>
      <c r="AD64" s="551"/>
      <c r="AE64" s="551"/>
      <c r="AF64" s="562"/>
      <c r="AG64" s="562"/>
      <c r="AH64" s="562"/>
      <c r="AJ64" s="758" t="str">
        <f t="array" ref="AJ64">IF($K64="","",IF(SUM(IF(ISNUMBER(VALUE(RIGHT($AM64:$CX64,1))),VALUE(RIGHT($AM64:$CX64,1)),0))=$K64,"T","F"))</f>
        <v/>
      </c>
      <c r="AK64" s="562" t="str">
        <f t="array" ref="AK64">IF($K64="","",SUM(IF(LEFT($AM64:$CX64,1)="s",1,0))-SUM(IF(RIGHT(LEFT($AM64:$CX64,2))="-",1,0)))</f>
        <v/>
      </c>
      <c r="AL64" s="562" t="str">
        <f t="array" ref="AL64">IF($K64="","",SUM(IF(LEFT($AM64:$CX64,1)="X",1,0)))</f>
        <v/>
      </c>
      <c r="AM64" s="668"/>
      <c r="AN64" s="668"/>
      <c r="AO64" s="668"/>
      <c r="AP64" s="668"/>
      <c r="AQ64" s="668"/>
      <c r="AR64" s="668"/>
      <c r="AS64" s="668"/>
      <c r="AT64" s="668"/>
      <c r="AU64" s="668"/>
      <c r="AV64" s="668"/>
      <c r="AW64" s="668"/>
      <c r="AX64" s="668"/>
      <c r="AY64" s="668"/>
      <c r="AZ64" s="668"/>
      <c r="BA64" s="668"/>
      <c r="BB64" s="668"/>
      <c r="BC64" s="668"/>
      <c r="BD64" s="668"/>
      <c r="BE64" s="668"/>
      <c r="BF64" s="668"/>
      <c r="BG64" s="668"/>
      <c r="BH64" s="668"/>
      <c r="BI64" s="668"/>
      <c r="BJ64" s="668"/>
      <c r="BK64" s="668"/>
      <c r="BL64" s="668"/>
      <c r="BM64" s="668"/>
      <c r="BN64" s="668"/>
      <c r="BO64" s="668"/>
      <c r="BP64" s="668"/>
      <c r="BQ64" s="651"/>
      <c r="BR64" s="668"/>
      <c r="BS64" s="668"/>
      <c r="BT64" s="668"/>
      <c r="BU64" s="651"/>
      <c r="BV64" s="668"/>
      <c r="BW64" s="668"/>
      <c r="BX64" s="668"/>
      <c r="BY64" s="668"/>
      <c r="BZ64" s="668"/>
      <c r="CA64" s="680"/>
      <c r="CB64" s="668"/>
      <c r="CC64" s="668"/>
      <c r="CD64" s="672"/>
      <c r="CE64" s="672"/>
      <c r="CF64" s="672"/>
      <c r="CG64" s="672"/>
      <c r="CH64" s="673"/>
      <c r="CI64" s="673"/>
      <c r="CJ64" s="673"/>
    </row>
    <row r="65" spans="1:88" s="661" customFormat="1" ht="15" customHeight="1">
      <c r="A65" s="626"/>
      <c r="B65" s="596"/>
      <c r="C65" s="596"/>
      <c r="D65" s="596"/>
      <c r="E65" s="596"/>
      <c r="F65" s="596"/>
      <c r="G65" s="591"/>
      <c r="H65" s="623"/>
      <c r="I65" s="596"/>
      <c r="J65" s="596"/>
      <c r="K65" s="596"/>
      <c r="L65" s="596"/>
      <c r="M65" s="562" t="str">
        <f t="shared" si="7"/>
        <v/>
      </c>
      <c r="N65" s="562" t="str">
        <f t="shared" si="8"/>
        <v/>
      </c>
      <c r="O65" s="598" t="str">
        <f t="shared" si="9"/>
        <v/>
      </c>
      <c r="P65" s="562" t="str">
        <f t="shared" si="10"/>
        <v/>
      </c>
      <c r="Q65" s="586"/>
      <c r="R65" s="635"/>
      <c r="S65" s="587"/>
      <c r="T65" s="595" t="str">
        <f t="shared" si="13"/>
        <v/>
      </c>
      <c r="U65" s="595"/>
      <c r="V65" s="595" t="str">
        <f t="shared" si="14"/>
        <v/>
      </c>
      <c r="W65" s="586" t="str">
        <f t="shared" si="15"/>
        <v/>
      </c>
      <c r="X65" s="586" t="str">
        <f t="shared" si="16"/>
        <v/>
      </c>
      <c r="Y65" s="551"/>
      <c r="Z65" s="551"/>
      <c r="AA65" s="551"/>
      <c r="AB65" s="551"/>
      <c r="AC65" s="551"/>
      <c r="AD65" s="551"/>
      <c r="AE65" s="551"/>
      <c r="AF65" s="562"/>
      <c r="AG65" s="562"/>
      <c r="AH65" s="562"/>
      <c r="AJ65" s="582" t="str">
        <f t="array" ref="AJ65">IF($K65="","",IF(SUM(IF(ISNUMBER(VALUE(RIGHT($AM65:$CX65,1))),VALUE(RIGHT($AM65:$CX65,1)),0))=$K65,"T","F"))</f>
        <v/>
      </c>
      <c r="AK65" s="582" t="str">
        <f t="array" ref="AK65">IF($K65="","",SUM(IF(LEFT($AM65:$CX65,1)="s",1,0))-SUM(IF(RIGHT(LEFT($AM65:$CX65,2))="-",1,0)))</f>
        <v/>
      </c>
      <c r="AL65" s="582" t="str">
        <f t="array" ref="AL65">IF($K65="","",SUM(IF(LEFT($AM65:$CX65,1)="X",1,0)))</f>
        <v/>
      </c>
      <c r="AM65" s="655"/>
      <c r="AN65" s="655"/>
      <c r="AO65" s="655"/>
      <c r="AP65" s="655"/>
      <c r="AQ65" s="655"/>
      <c r="AR65" s="655"/>
      <c r="AS65" s="655"/>
      <c r="AT65" s="655"/>
      <c r="AU65" s="655"/>
      <c r="AV65" s="655"/>
      <c r="AW65" s="655"/>
      <c r="AX65" s="668"/>
      <c r="AY65" s="655"/>
      <c r="AZ65" s="655"/>
      <c r="BA65" s="655"/>
      <c r="BB65" s="655"/>
      <c r="BC65" s="655"/>
      <c r="BD65" s="655"/>
      <c r="BE65" s="655"/>
      <c r="BF65" s="655"/>
      <c r="BG65" s="655"/>
      <c r="BH65" s="655"/>
      <c r="BI65" s="655"/>
      <c r="BJ65" s="655"/>
      <c r="BK65" s="655"/>
      <c r="BL65" s="655"/>
      <c r="BM65" s="655"/>
      <c r="BN65" s="655"/>
      <c r="BO65" s="655"/>
      <c r="BP65" s="668"/>
      <c r="BQ65" s="668"/>
      <c r="BR65" s="655"/>
      <c r="BS65" s="651"/>
      <c r="BT65" s="668"/>
      <c r="BU65" s="651"/>
      <c r="BV65" s="668"/>
      <c r="BW65" s="655"/>
      <c r="BX65" s="655"/>
      <c r="BY65" s="655"/>
      <c r="BZ65" s="668"/>
      <c r="CA65" s="680"/>
      <c r="CB65" s="668"/>
      <c r="CC65" s="668"/>
      <c r="CD65" s="672"/>
      <c r="CE65" s="672"/>
      <c r="CF65" s="672"/>
      <c r="CG65" s="672"/>
      <c r="CH65" s="673"/>
      <c r="CI65" s="673"/>
      <c r="CJ65" s="673"/>
    </row>
    <row r="66" spans="1:88" s="661" customFormat="1" ht="15" customHeight="1">
      <c r="A66" s="625"/>
      <c r="B66" s="603"/>
      <c r="C66" s="603" t="s">
        <v>1201</v>
      </c>
      <c r="D66" s="603" t="s">
        <v>2</v>
      </c>
      <c r="E66" s="603" t="s">
        <v>285</v>
      </c>
      <c r="F66" s="603"/>
      <c r="G66" s="585" t="str">
        <f>HYPERLINK("#"&amp;"'"&amp;IFERROR(VLOOKUP(H66,helper!$CL$29:$CM$46,2,0),"")&amp;"'!H23",IFERROR(VLOOKUP(H66,helper!$CL$29:$CM$46,2,0),""))</f>
        <v/>
      </c>
      <c r="H66" s="624"/>
      <c r="I66" s="603"/>
      <c r="J66" s="603"/>
      <c r="K66" s="603"/>
      <c r="L66" s="603"/>
      <c r="M66" s="562" t="str">
        <f t="shared" si="7"/>
        <v/>
      </c>
      <c r="N66" s="562" t="str">
        <f t="shared" si="8"/>
        <v/>
      </c>
      <c r="O66" s="598" t="str">
        <f t="shared" si="9"/>
        <v/>
      </c>
      <c r="P66" s="562" t="str">
        <f t="shared" si="10"/>
        <v/>
      </c>
      <c r="Q66" s="586" t="str">
        <f>IF(S66="","",IF(SIGN(S66)&lt;&gt;1,VLOOKUP(ABS(S66),SUP_HDC,3,TRUE),-VLOOKUP(ABS(S66),SUP_HDC,3,TRUE)))</f>
        <v/>
      </c>
      <c r="R66" s="635" t="str">
        <f>IF(Q66="","",IF((K66-L66+Q66)&gt;=0.5,1,IF((K66-L66+Q66)=0.25,0.5,IF((K66-L66+Q66)&lt;=-0.5,-1,IF((K66-L66+Q66)=-0.25,-0.5,0)))))</f>
        <v/>
      </c>
      <c r="S66" s="587"/>
      <c r="T66" s="595" t="str">
        <f t="shared" si="13"/>
        <v/>
      </c>
      <c r="U66" s="595"/>
      <c r="V66" s="595" t="str">
        <f t="shared" si="14"/>
        <v/>
      </c>
      <c r="W66" s="586" t="str">
        <f t="shared" si="15"/>
        <v/>
      </c>
      <c r="X66" s="586" t="str">
        <f t="shared" si="16"/>
        <v/>
      </c>
      <c r="Y66" s="551"/>
      <c r="Z66" s="551"/>
      <c r="AA66" s="551"/>
      <c r="AB66" s="551"/>
      <c r="AC66" s="551"/>
      <c r="AD66" s="551"/>
      <c r="AE66" s="551"/>
      <c r="AF66" s="562"/>
      <c r="AG66" s="562"/>
      <c r="AH66" s="562"/>
      <c r="AJ66" s="582" t="str">
        <f t="array" ref="AJ66">IF($K66="","",IF(SUM(IF(ISNUMBER(VALUE(RIGHT($AM66:$CX66,1))),VALUE(RIGHT($AM66:$CX66,1)),0))=$K66,"T","F"))</f>
        <v/>
      </c>
      <c r="AK66" s="582" t="str">
        <f t="array" ref="AK66">IF($K66="","",SUM(IF(LEFT($AM66:$CX66,1)="s",1,0))-SUM(IF(RIGHT(LEFT($AM66:$CX66,2))="-",1,0)))</f>
        <v/>
      </c>
      <c r="AL66" s="582" t="str">
        <f t="array" ref="AL66">IF($K66="","",SUM(IF(LEFT($AM66:$CX66,1)="X",1,0)))</f>
        <v/>
      </c>
      <c r="AM66" s="668"/>
      <c r="AN66" s="668"/>
      <c r="AO66" s="668"/>
      <c r="AP66" s="668"/>
      <c r="AQ66" s="668"/>
      <c r="AR66" s="668"/>
      <c r="AS66" s="668"/>
      <c r="AT66" s="668"/>
      <c r="AU66" s="668"/>
      <c r="AV66" s="668"/>
      <c r="AW66" s="668"/>
      <c r="AX66" s="668"/>
      <c r="AY66" s="668"/>
      <c r="AZ66" s="668"/>
      <c r="BA66" s="668"/>
      <c r="BB66" s="671"/>
      <c r="BC66" s="668"/>
      <c r="BD66" s="668"/>
      <c r="BE66" s="668"/>
      <c r="BF66" s="668"/>
      <c r="BG66" s="668"/>
      <c r="BH66" s="668"/>
      <c r="BI66" s="668"/>
      <c r="BJ66" s="668"/>
      <c r="BK66" s="668"/>
      <c r="BL66" s="668"/>
      <c r="BM66" s="668"/>
      <c r="BN66" s="668"/>
      <c r="BO66" s="668"/>
      <c r="BP66" s="668"/>
      <c r="BQ66" s="651"/>
      <c r="BR66" s="668"/>
      <c r="BS66" s="652"/>
      <c r="BT66" s="668"/>
      <c r="BU66" s="652"/>
      <c r="BV66" s="668"/>
      <c r="BW66" s="668"/>
      <c r="BX66" s="668"/>
      <c r="BY66" s="668"/>
      <c r="BZ66" s="668"/>
      <c r="CA66" s="680"/>
      <c r="CB66" s="668"/>
      <c r="CC66" s="668"/>
      <c r="CD66" s="672"/>
      <c r="CE66" s="672"/>
      <c r="CF66" s="672"/>
      <c r="CG66" s="672"/>
      <c r="CH66" s="673"/>
      <c r="CI66" s="673"/>
      <c r="CJ66" s="673"/>
    </row>
    <row r="67" spans="1:88" s="661" customFormat="1" ht="15" customHeight="1">
      <c r="A67" s="625"/>
      <c r="B67" s="603"/>
      <c r="C67" s="603" t="s">
        <v>258</v>
      </c>
      <c r="D67" s="603" t="s">
        <v>3</v>
      </c>
      <c r="E67" s="603" t="s">
        <v>285</v>
      </c>
      <c r="F67" s="603"/>
      <c r="G67" s="585" t="str">
        <f>HYPERLINK("#"&amp;"'"&amp;IFERROR(VLOOKUP(H67,helper!$CL$29:$CM$46,2,0),"")&amp;"'!H23",IFERROR(VLOOKUP(H67,helper!$CL$29:$CM$46,2,0),""))</f>
        <v/>
      </c>
      <c r="H67" s="624"/>
      <c r="I67" s="603"/>
      <c r="J67" s="603"/>
      <c r="K67" s="603"/>
      <c r="L67" s="603"/>
      <c r="M67" s="562" t="str">
        <f>IF(K67="","",IF(K67&gt;L67,"W",IF(K67=L67,"D",IF(K67&lt;L67,"L"))))</f>
        <v/>
      </c>
      <c r="N67" s="562" t="str">
        <f>IF(K67="","",K67+L67)</f>
        <v/>
      </c>
      <c r="O67" s="598" t="str">
        <f t="shared" ref="O67:O75" si="18">IF(K67="","",K67-L67)</f>
        <v/>
      </c>
      <c r="P67" s="562" t="str">
        <f>IF($K67="","",IF($N67&gt;P$19,"O",IF($N67&lt;P$19,"U",IF($N67=P$19,"-"))))</f>
        <v/>
      </c>
      <c r="Q67" s="586" t="str">
        <f t="shared" ref="Q67:Q76" si="19">IF(S67="","",IF(SIGN(S67)&lt;&gt;1,VLOOKUP(ABS(S67),SUP_HDC,3,TRUE),-VLOOKUP(ABS(S67),SUP_HDC,3,TRUE)))</f>
        <v/>
      </c>
      <c r="R67" s="635" t="str">
        <f t="shared" ref="R67:R75" si="20">IF(Q67="","",IF((K67-L67+Q67)&gt;=0.5,1,IF((K67-L67+Q67)=0.25,0.5,IF((K67-L67+Q67)&lt;=-0.5,-1,IF((K67-L67+Q67)=-0.25,-0.5,0)))))</f>
        <v/>
      </c>
      <c r="S67" s="587"/>
      <c r="T67" s="595" t="str">
        <f t="shared" si="13"/>
        <v/>
      </c>
      <c r="U67" s="595"/>
      <c r="V67" s="595" t="str">
        <f t="shared" si="14"/>
        <v/>
      </c>
      <c r="W67" s="586" t="str">
        <f t="shared" si="15"/>
        <v/>
      </c>
      <c r="X67" s="586" t="str">
        <f t="shared" si="16"/>
        <v/>
      </c>
      <c r="Y67" s="551"/>
      <c r="Z67" s="551"/>
      <c r="AA67" s="551"/>
      <c r="AB67" s="551"/>
      <c r="AC67" s="551"/>
      <c r="AD67" s="551"/>
      <c r="AE67" s="551"/>
      <c r="AF67" s="562"/>
      <c r="AG67" s="562"/>
      <c r="AH67" s="562"/>
      <c r="AJ67" s="582" t="str">
        <f t="array" ref="AJ67">IF($K67="","",IF(SUM(IF(ISNUMBER(VALUE(RIGHT($AM67:$CX67,1))),VALUE(RIGHT($AM67:$CX67,1)),0))=$K67,"T","F"))</f>
        <v/>
      </c>
      <c r="AK67" s="582" t="str">
        <f t="array" ref="AK67">IF($K67="","",SUM(IF(LEFT($AM67:$CX67,1)="s",1,0))-SUM(IF(RIGHT(LEFT($AM67:$CX67,2))="-",1,0)))</f>
        <v/>
      </c>
      <c r="AL67" s="582" t="str">
        <f t="array" ref="AL67">IF($K67="","",SUM(IF(LEFT($AM67:$CX67,1)="X",1,0)))</f>
        <v/>
      </c>
      <c r="AM67" s="668"/>
      <c r="AN67" s="668"/>
      <c r="AO67" s="668"/>
      <c r="AP67" s="668"/>
      <c r="AQ67" s="668"/>
      <c r="AR67" s="668"/>
      <c r="AS67" s="668"/>
      <c r="AT67" s="671"/>
      <c r="AU67" s="668"/>
      <c r="AV67" s="668"/>
      <c r="AW67" s="668"/>
      <c r="AX67" s="671"/>
      <c r="AY67" s="668"/>
      <c r="AZ67" s="668"/>
      <c r="BA67" s="668"/>
      <c r="BB67" s="668"/>
      <c r="BC67" s="668"/>
      <c r="BD67" s="668"/>
      <c r="BE67" s="668"/>
      <c r="BF67" s="668"/>
      <c r="BG67" s="668"/>
      <c r="BH67" s="679"/>
      <c r="BI67" s="668"/>
      <c r="BJ67" s="671"/>
      <c r="BK67" s="668"/>
      <c r="BL67" s="668"/>
      <c r="BM67" s="668"/>
      <c r="BN67" s="668"/>
      <c r="BO67" s="668"/>
      <c r="BP67" s="671"/>
      <c r="BQ67" s="651"/>
      <c r="BR67" s="668"/>
      <c r="BS67" s="651"/>
      <c r="BT67" s="668"/>
      <c r="BU67" s="651"/>
      <c r="BV67" s="668"/>
      <c r="BW67" s="671"/>
      <c r="BX67" s="668"/>
      <c r="BY67" s="668"/>
      <c r="BZ67" s="668"/>
      <c r="CA67" s="680"/>
      <c r="CB67" s="668"/>
      <c r="CC67" s="668"/>
      <c r="CD67" s="672"/>
      <c r="CE67" s="672"/>
      <c r="CF67" s="672"/>
      <c r="CG67" s="672"/>
      <c r="CH67" s="673"/>
      <c r="CI67" s="673"/>
      <c r="CJ67" s="673"/>
    </row>
    <row r="68" spans="1:88" s="661" customFormat="1" ht="15" customHeight="1">
      <c r="A68" s="625"/>
      <c r="B68" s="603"/>
      <c r="C68" s="603" t="s">
        <v>263</v>
      </c>
      <c r="D68" s="603" t="s">
        <v>2</v>
      </c>
      <c r="E68" s="603" t="s">
        <v>285</v>
      </c>
      <c r="F68" s="603"/>
      <c r="G68" s="585" t="str">
        <f>HYPERLINK("#"&amp;"'"&amp;IFERROR(VLOOKUP(H68,helper!$CL$29:$CM$46,2,0),"")&amp;"'!H23",IFERROR(VLOOKUP(H68,helper!$CL$29:$CM$46,2,0),""))</f>
        <v/>
      </c>
      <c r="H68" s="624"/>
      <c r="I68" s="603"/>
      <c r="J68" s="603"/>
      <c r="K68" s="603"/>
      <c r="L68" s="603"/>
      <c r="M68" s="562" t="str">
        <f>IF(K68="","",IF(K68&gt;L68,"W",IF(K68=L68,"D",IF(K68&lt;L68,"L"))))</f>
        <v/>
      </c>
      <c r="N68" s="562" t="str">
        <f>IF(K68="","",K68+L68)</f>
        <v/>
      </c>
      <c r="O68" s="598" t="str">
        <f t="shared" si="18"/>
        <v/>
      </c>
      <c r="P68" s="562" t="str">
        <f>IF($K68="","",IF($N68&gt;P$19,"O",IF($N68&lt;P$19,"U",IF($N68=P$19,"-"))))</f>
        <v/>
      </c>
      <c r="Q68" s="586" t="str">
        <f t="shared" si="19"/>
        <v/>
      </c>
      <c r="R68" s="635" t="str">
        <f t="shared" si="20"/>
        <v/>
      </c>
      <c r="S68" s="587"/>
      <c r="T68" s="595" t="str">
        <f t="shared" si="13"/>
        <v/>
      </c>
      <c r="U68" s="595"/>
      <c r="V68" s="595" t="str">
        <f t="shared" si="14"/>
        <v/>
      </c>
      <c r="W68" s="586" t="str">
        <f t="shared" si="15"/>
        <v/>
      </c>
      <c r="X68" s="586" t="str">
        <f t="shared" si="16"/>
        <v/>
      </c>
      <c r="Y68" s="551"/>
      <c r="Z68" s="551"/>
      <c r="AA68" s="551"/>
      <c r="AB68" s="551"/>
      <c r="AC68" s="551"/>
      <c r="AD68" s="551"/>
      <c r="AE68" s="551"/>
      <c r="AF68" s="562"/>
      <c r="AG68" s="562"/>
      <c r="AH68" s="562"/>
      <c r="AJ68" s="582" t="str">
        <f t="array" ref="AJ68">IF($K68="","",IF(SUM(IF(ISNUMBER(VALUE(RIGHT($AM68:$CX68,1))),VALUE(RIGHT($AM68:$CX68,1)),0))=$K68,"T","F"))</f>
        <v/>
      </c>
      <c r="AK68" s="582" t="str">
        <f t="array" ref="AK68">IF($K68="","",SUM(IF(LEFT($AM68:$CX68,1)="s",1,0))-SUM(IF(RIGHT(LEFT($AM68:$CX68,2))="-",1,0)))</f>
        <v/>
      </c>
      <c r="AL68" s="582" t="str">
        <f t="array" ref="AL68">IF($K68="","",SUM(IF(LEFT($AM68:$CX68,1)="X",1,0)))</f>
        <v/>
      </c>
      <c r="AM68" s="668"/>
      <c r="AN68" s="668"/>
      <c r="AO68" s="668"/>
      <c r="AP68" s="668"/>
      <c r="AQ68" s="668"/>
      <c r="AR68" s="668"/>
      <c r="AS68" s="668"/>
      <c r="AT68" s="668"/>
      <c r="AU68" s="668"/>
      <c r="AV68" s="668"/>
      <c r="AW68" s="668"/>
      <c r="AX68" s="668"/>
      <c r="AY68" s="668"/>
      <c r="AZ68" s="668"/>
      <c r="BA68" s="668"/>
      <c r="BB68" s="668"/>
      <c r="BC68" s="668"/>
      <c r="BD68" s="668"/>
      <c r="BE68" s="668"/>
      <c r="BF68" s="668"/>
      <c r="BG68" s="668"/>
      <c r="BH68" s="668"/>
      <c r="BI68" s="668"/>
      <c r="BJ68" s="668"/>
      <c r="BK68" s="668"/>
      <c r="BL68" s="668"/>
      <c r="BM68" s="668"/>
      <c r="BN68" s="668"/>
      <c r="BO68" s="668"/>
      <c r="BP68" s="668"/>
      <c r="BQ68" s="651"/>
      <c r="BR68" s="668"/>
      <c r="BS68" s="651"/>
      <c r="BT68" s="668"/>
      <c r="BU68" s="651"/>
      <c r="BV68" s="668"/>
      <c r="BW68" s="668"/>
      <c r="BX68" s="668"/>
      <c r="BY68" s="668"/>
      <c r="BZ68" s="668"/>
      <c r="CA68" s="680"/>
      <c r="CB68" s="668"/>
      <c r="CC68" s="668"/>
      <c r="CD68" s="672"/>
      <c r="CE68" s="672"/>
      <c r="CF68" s="672"/>
      <c r="CG68" s="672"/>
      <c r="CH68" s="673"/>
      <c r="CI68" s="673"/>
      <c r="CJ68" s="673"/>
    </row>
    <row r="69" spans="1:88" s="661" customFormat="1" ht="15" customHeight="1">
      <c r="A69" s="625"/>
      <c r="B69" s="603"/>
      <c r="C69" s="603" t="s">
        <v>256</v>
      </c>
      <c r="D69" s="603" t="s">
        <v>3</v>
      </c>
      <c r="E69" s="603" t="s">
        <v>285</v>
      </c>
      <c r="F69" s="603"/>
      <c r="G69" s="585" t="str">
        <f>HYPERLINK("#"&amp;"'"&amp;IFERROR(VLOOKUP(H69,helper!$CL$29:$CM$46,2,0),"")&amp;"'!H23",IFERROR(VLOOKUP(H69,helper!$CL$29:$CM$46,2,0),""))</f>
        <v/>
      </c>
      <c r="H69" s="624"/>
      <c r="I69" s="603"/>
      <c r="J69" s="603"/>
      <c r="K69" s="603"/>
      <c r="L69" s="603"/>
      <c r="M69" s="562" t="str">
        <f>IF(K69="","",IF(K69&gt;L69,"W",IF(K69=L69,"D",IF(K69&lt;L69,"L"))))</f>
        <v/>
      </c>
      <c r="N69" s="562" t="str">
        <f>IF(K69="","",K69+L69)</f>
        <v/>
      </c>
      <c r="O69" s="598" t="str">
        <f t="shared" si="18"/>
        <v/>
      </c>
      <c r="P69" s="562" t="str">
        <f>IF($K69="","",IF($N69&gt;P$19,"O",IF($N69&lt;P$19,"U",IF($N69=P$19,"-"))))</f>
        <v/>
      </c>
      <c r="Q69" s="586" t="str">
        <f t="shared" si="19"/>
        <v/>
      </c>
      <c r="R69" s="635" t="str">
        <f t="shared" si="20"/>
        <v/>
      </c>
      <c r="S69" s="587"/>
      <c r="T69" s="595" t="str">
        <f t="shared" si="13"/>
        <v/>
      </c>
      <c r="U69" s="595"/>
      <c r="V69" s="595" t="str">
        <f t="shared" si="14"/>
        <v/>
      </c>
      <c r="W69" s="586" t="str">
        <f t="shared" si="15"/>
        <v/>
      </c>
      <c r="X69" s="586" t="str">
        <f t="shared" si="16"/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IF($K69="","",IF(SUM(IF(ISNUMBER(VALUE(RIGHT($AM69:$CX69,1))),VALUE(RIGHT($AM69:$CX69,1)),0))=$K69,"T","F"))</f>
        <v/>
      </c>
      <c r="AK69" s="582" t="str">
        <f t="array" ref="AK69">IF($K69="","",SUM(IF(LEFT($AM69:$CX69,1)="s",1,0))-SUM(IF(RIGHT(LEFT($AM69:$CX69,2))="-",1,0)))</f>
        <v/>
      </c>
      <c r="AL69" s="582" t="str">
        <f t="array" ref="AL69">IF($K69="","",SUM(IF(LEFT($AM69:$CX69,1)="X",1,0)))</f>
        <v/>
      </c>
      <c r="AM69" s="668"/>
      <c r="AN69" s="668"/>
      <c r="AO69" s="668"/>
      <c r="AP69" s="668"/>
      <c r="AQ69" s="668"/>
      <c r="AR69" s="668"/>
      <c r="AS69" s="668"/>
      <c r="AT69" s="671"/>
      <c r="AU69" s="668"/>
      <c r="AV69" s="668"/>
      <c r="AW69" s="668"/>
      <c r="AX69" s="671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71"/>
      <c r="BK69" s="668"/>
      <c r="BL69" s="668"/>
      <c r="BM69" s="668"/>
      <c r="BN69" s="668"/>
      <c r="BO69" s="668"/>
      <c r="BP69" s="671"/>
      <c r="BQ69" s="651"/>
      <c r="BR69" s="668"/>
      <c r="BS69" s="651"/>
      <c r="BT69" s="668"/>
      <c r="BU69" s="651"/>
      <c r="BV69" s="668"/>
      <c r="BW69" s="671"/>
      <c r="BX69" s="668"/>
      <c r="BY69" s="668"/>
      <c r="BZ69" s="668"/>
      <c r="CA69" s="680"/>
      <c r="CB69" s="668"/>
      <c r="CC69" s="668"/>
      <c r="CD69" s="672"/>
      <c r="CE69" s="672"/>
      <c r="CF69" s="672"/>
      <c r="CG69" s="672"/>
      <c r="CH69" s="673"/>
      <c r="CI69" s="673"/>
      <c r="CJ69" s="673"/>
    </row>
    <row r="70" spans="1:88" s="661" customFormat="1" ht="15" customHeight="1">
      <c r="A70" s="625"/>
      <c r="B70" s="603"/>
      <c r="C70" s="603"/>
      <c r="D70" s="603"/>
      <c r="E70" s="603"/>
      <c r="F70" s="603"/>
      <c r="G70" s="591"/>
      <c r="H70" s="624"/>
      <c r="I70" s="603"/>
      <c r="J70" s="603"/>
      <c r="K70" s="603"/>
      <c r="L70" s="603"/>
      <c r="M70" s="562" t="str">
        <f t="shared" ref="M70:M75" si="21">IF(K70="","",IF(K70&gt;L70,"W",IF(K70=L70,"D",IF(K70&lt;L70,"L"))))</f>
        <v/>
      </c>
      <c r="N70" s="562" t="str">
        <f t="shared" ref="N70:N75" si="22">IF(K70="","",K70+L70)</f>
        <v/>
      </c>
      <c r="O70" s="598" t="str">
        <f t="shared" si="18"/>
        <v/>
      </c>
      <c r="P70" s="562" t="str">
        <f t="shared" ref="P70:P75" si="23">IF($K70="","",IF($N70&gt;P$19,"O",IF($N70&lt;P$19,"U",IF($N70=P$19,"-"))))</f>
        <v/>
      </c>
      <c r="Q70" s="586" t="str">
        <f t="shared" si="19"/>
        <v/>
      </c>
      <c r="R70" s="635" t="str">
        <f t="shared" si="20"/>
        <v/>
      </c>
      <c r="S70" s="587"/>
      <c r="T70" s="595" t="str">
        <f t="shared" ref="T70:T75" si="24">IF(ISBLANK(S70),"",K70-L70-S70)</f>
        <v/>
      </c>
      <c r="U70" s="595"/>
      <c r="V70" s="595" t="str">
        <f t="shared" ref="V70:V75" si="25">IF(ISBLANK(U70),"",K70+L70-U70)</f>
        <v/>
      </c>
      <c r="W70" s="586" t="str">
        <f t="shared" ref="W70:W76" si="26">IF(S70="","",(S70+U70)/2)</f>
        <v/>
      </c>
      <c r="X70" s="586" t="str">
        <f t="shared" ref="X70:X76" si="27">IF(W70="","",U70-W70)</f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IF($K70="","",IF(SUM(IF(ISNUMBER(VALUE(RIGHT($AM70:$CX70,1))),VALUE(RIGHT($AM70:$CX70,1)),0))=$K70,"T","F"))</f>
        <v/>
      </c>
      <c r="AK70" s="582" t="str">
        <f t="array" ref="AK70">IF($K70="","",SUM(IF(LEFT($AM70:$CX70,1)="s",1,0))-SUM(IF(RIGHT(LEFT($AM70:$CX70,2))="-",1,0)))</f>
        <v/>
      </c>
      <c r="AL70" s="582" t="str">
        <f t="array" ref="AL70">IF($K70="","",SUM(IF(LEFT($AM70:$CX70,1)="X",1,0)))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54"/>
      <c r="BR70" s="668"/>
      <c r="BS70" s="654"/>
      <c r="BT70" s="668"/>
      <c r="BU70" s="654"/>
      <c r="BV70" s="668"/>
      <c r="BW70" s="668"/>
      <c r="BX70" s="668"/>
      <c r="BY70" s="668"/>
      <c r="BZ70" s="668"/>
      <c r="CA70" s="672"/>
      <c r="CB70" s="668"/>
      <c r="CC70" s="668"/>
      <c r="CD70" s="672"/>
      <c r="CE70" s="672"/>
      <c r="CF70" s="672"/>
      <c r="CG70" s="672"/>
      <c r="CH70" s="673"/>
      <c r="CI70" s="673"/>
      <c r="CJ70" s="673"/>
    </row>
    <row r="71" spans="1:88" s="661" customFormat="1" ht="15" customHeight="1">
      <c r="A71" s="625"/>
      <c r="B71" s="603"/>
      <c r="C71" s="603"/>
      <c r="D71" s="603"/>
      <c r="E71" s="603"/>
      <c r="F71" s="603"/>
      <c r="G71" s="591"/>
      <c r="H71" s="624"/>
      <c r="I71" s="603"/>
      <c r="J71" s="603"/>
      <c r="K71" s="603"/>
      <c r="L71" s="603"/>
      <c r="M71" s="562" t="str">
        <f t="shared" si="21"/>
        <v/>
      </c>
      <c r="N71" s="562" t="str">
        <f t="shared" si="22"/>
        <v/>
      </c>
      <c r="O71" s="598" t="str">
        <f t="shared" si="18"/>
        <v/>
      </c>
      <c r="P71" s="562" t="str">
        <f t="shared" si="23"/>
        <v/>
      </c>
      <c r="Q71" s="586" t="str">
        <f t="shared" si="19"/>
        <v/>
      </c>
      <c r="R71" s="635" t="str">
        <f t="shared" si="20"/>
        <v/>
      </c>
      <c r="S71" s="587"/>
      <c r="T71" s="595" t="str">
        <f t="shared" si="24"/>
        <v/>
      </c>
      <c r="U71" s="595"/>
      <c r="V71" s="595" t="str">
        <f t="shared" si="25"/>
        <v/>
      </c>
      <c r="W71" s="586" t="str">
        <f t="shared" si="26"/>
        <v/>
      </c>
      <c r="X71" s="586" t="str">
        <f t="shared" si="27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IF($K71="","",IF(SUM(IF(ISNUMBER(VALUE(RIGHT($AM71:$CX71,1))),VALUE(RIGHT($AM71:$CX71,1)),0))=$K71,"T","F"))</f>
        <v/>
      </c>
      <c r="AK71" s="582" t="str">
        <f t="array" ref="AK71">IF($K71="","",SUM(IF(LEFT($AM71:$CX71,1)="s",1,0))-SUM(IF(RIGHT(LEFT($AM71:$CX71,2))="-",1,0)))</f>
        <v/>
      </c>
      <c r="AL71" s="582" t="str">
        <f t="array" ref="AL71">IF($K71="","",SUM(IF(LEFT($AM71:$CX71,1)="X",1,0)))</f>
        <v/>
      </c>
      <c r="AM71" s="668"/>
      <c r="AN71" s="668"/>
      <c r="AO71" s="668"/>
      <c r="AP71" s="668"/>
      <c r="AQ71" s="668"/>
      <c r="AR71" s="668"/>
      <c r="AS71" s="668"/>
      <c r="AT71" s="668"/>
      <c r="AU71" s="668"/>
      <c r="AV71" s="668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68"/>
      <c r="BM71" s="668"/>
      <c r="BN71" s="668"/>
      <c r="BO71" s="668"/>
      <c r="BP71" s="668"/>
      <c r="BQ71" s="654"/>
      <c r="BR71" s="668"/>
      <c r="BS71" s="654"/>
      <c r="BT71" s="668"/>
      <c r="BU71" s="654"/>
      <c r="BV71" s="668"/>
      <c r="BW71" s="668"/>
      <c r="BX71" s="668"/>
      <c r="BY71" s="668"/>
      <c r="BZ71" s="668"/>
      <c r="CA71" s="672"/>
      <c r="CB71" s="668"/>
      <c r="CC71" s="668"/>
      <c r="CD71" s="672"/>
      <c r="CE71" s="672"/>
      <c r="CF71" s="672"/>
      <c r="CG71" s="672"/>
      <c r="CH71" s="673"/>
      <c r="CI71" s="673"/>
      <c r="CJ71" s="673"/>
    </row>
    <row r="72" spans="1:88" s="661" customFormat="1" ht="15" customHeight="1">
      <c r="A72" s="626"/>
      <c r="B72" s="596"/>
      <c r="C72" s="596"/>
      <c r="D72" s="596"/>
      <c r="E72" s="596"/>
      <c r="F72" s="596"/>
      <c r="G72" s="591"/>
      <c r="H72" s="623"/>
      <c r="I72" s="596"/>
      <c r="J72" s="596"/>
      <c r="K72" s="596"/>
      <c r="L72" s="596"/>
      <c r="M72" s="562" t="str">
        <f t="shared" si="21"/>
        <v/>
      </c>
      <c r="N72" s="562" t="str">
        <f t="shared" si="22"/>
        <v/>
      </c>
      <c r="O72" s="598" t="str">
        <f t="shared" si="18"/>
        <v/>
      </c>
      <c r="P72" s="562" t="str">
        <f t="shared" si="23"/>
        <v/>
      </c>
      <c r="Q72" s="586" t="str">
        <f t="shared" si="19"/>
        <v/>
      </c>
      <c r="R72" s="635" t="str">
        <f t="shared" si="20"/>
        <v/>
      </c>
      <c r="S72" s="587"/>
      <c r="T72" s="595" t="str">
        <f t="shared" si="24"/>
        <v/>
      </c>
      <c r="U72" s="595"/>
      <c r="V72" s="595" t="str">
        <f t="shared" si="25"/>
        <v/>
      </c>
      <c r="W72" s="586" t="str">
        <f t="shared" si="26"/>
        <v/>
      </c>
      <c r="X72" s="586" t="str">
        <f t="shared" si="27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IF($K72="","",IF(SUM(IF(ISNUMBER(VALUE(RIGHT($AM72:$CX72,1))),VALUE(RIGHT($AM72:$CX72,1)),0))=$K72,"T","F"))</f>
        <v/>
      </c>
      <c r="AK72" s="582" t="str">
        <f t="array" ref="AK72">IF($K72="","",SUM(IF(LEFT($AM72:$CX72,1)="s",1,0))-SUM(IF(RIGHT(LEFT($AM72:$CX72,2))="-",1,0)))</f>
        <v/>
      </c>
      <c r="AL72" s="582" t="str">
        <f t="array" ref="AL72">IF($K72="","",SUM(IF(LEFT($AM72:$CX72,1)="X",1,0)))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68"/>
      <c r="AV72" s="668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68"/>
      <c r="BQ72" s="654"/>
      <c r="BR72" s="668"/>
      <c r="BS72" s="654"/>
      <c r="BT72" s="668"/>
      <c r="BU72" s="654"/>
      <c r="BV72" s="668"/>
      <c r="BW72" s="668"/>
      <c r="BX72" s="668"/>
      <c r="BY72" s="668"/>
      <c r="BZ72" s="668"/>
      <c r="CA72" s="672"/>
      <c r="CB72" s="668"/>
      <c r="CC72" s="668"/>
      <c r="CD72" s="672"/>
      <c r="CE72" s="672"/>
      <c r="CF72" s="672"/>
      <c r="CG72" s="672"/>
      <c r="CH72" s="673"/>
      <c r="CI72" s="673"/>
      <c r="CJ72" s="673"/>
    </row>
    <row r="73" spans="1:88" s="661" customFormat="1" ht="15" customHeight="1">
      <c r="A73" s="625"/>
      <c r="B73" s="603"/>
      <c r="C73" s="603"/>
      <c r="D73" s="603"/>
      <c r="E73" s="603"/>
      <c r="F73" s="603"/>
      <c r="G73" s="591"/>
      <c r="H73" s="624"/>
      <c r="I73" s="603"/>
      <c r="J73" s="603"/>
      <c r="K73" s="603"/>
      <c r="L73" s="603"/>
      <c r="M73" s="562" t="str">
        <f t="shared" si="21"/>
        <v/>
      </c>
      <c r="N73" s="562" t="str">
        <f t="shared" si="22"/>
        <v/>
      </c>
      <c r="O73" s="598" t="str">
        <f t="shared" si="18"/>
        <v/>
      </c>
      <c r="P73" s="562" t="str">
        <f t="shared" si="23"/>
        <v/>
      </c>
      <c r="Q73" s="586" t="str">
        <f t="shared" si="19"/>
        <v/>
      </c>
      <c r="R73" s="635" t="str">
        <f t="shared" si="20"/>
        <v/>
      </c>
      <c r="S73" s="587"/>
      <c r="T73" s="595" t="str">
        <f t="shared" si="24"/>
        <v/>
      </c>
      <c r="U73" s="595"/>
      <c r="V73" s="595" t="str">
        <f t="shared" si="25"/>
        <v/>
      </c>
      <c r="W73" s="586" t="str">
        <f t="shared" si="26"/>
        <v/>
      </c>
      <c r="X73" s="586" t="str">
        <f t="shared" si="27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IF($K73="","",IF(SUM(IF(ISNUMBER(VALUE(RIGHT($AM73:$CX73,1))),VALUE(RIGHT($AM73:$CX73,1)),0))=$K73,"T","F"))</f>
        <v/>
      </c>
      <c r="AK73" s="582" t="str">
        <f t="array" ref="AK73">IF($K73="","",SUM(IF(LEFT($AM73:$CX73,1)="s",1,0))-SUM(IF(RIGHT(LEFT($AM73:$CX73,2))="-",1,0)))</f>
        <v/>
      </c>
      <c r="AL73" s="582" t="str">
        <f t="array" ref="AL73">IF($K73="","",SUM(IF(LEFT($AM73:$CX73,1)="X",1,0)))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68"/>
      <c r="BO73" s="668"/>
      <c r="BP73" s="668"/>
      <c r="BQ73" s="654"/>
      <c r="BR73" s="668"/>
      <c r="BS73" s="654"/>
      <c r="BT73" s="668"/>
      <c r="BU73" s="654"/>
      <c r="BV73" s="668"/>
      <c r="BW73" s="668"/>
      <c r="BX73" s="668"/>
      <c r="BY73" s="668"/>
      <c r="BZ73" s="668"/>
      <c r="CA73" s="672"/>
      <c r="CB73" s="668"/>
      <c r="CC73" s="668"/>
      <c r="CD73" s="672"/>
      <c r="CE73" s="672"/>
      <c r="CF73" s="672"/>
      <c r="CG73" s="672"/>
      <c r="CH73" s="673"/>
      <c r="CI73" s="673"/>
      <c r="CJ73" s="673"/>
    </row>
    <row r="74" spans="1:88" s="661" customFormat="1" ht="15" customHeight="1">
      <c r="A74" s="625"/>
      <c r="B74" s="603"/>
      <c r="C74" s="603"/>
      <c r="D74" s="603"/>
      <c r="E74" s="603"/>
      <c r="F74" s="603"/>
      <c r="G74" s="591"/>
      <c r="H74" s="624"/>
      <c r="I74" s="603"/>
      <c r="J74" s="603"/>
      <c r="K74" s="603"/>
      <c r="L74" s="603"/>
      <c r="M74" s="562" t="str">
        <f t="shared" si="21"/>
        <v/>
      </c>
      <c r="N74" s="562" t="str">
        <f t="shared" si="22"/>
        <v/>
      </c>
      <c r="O74" s="598" t="str">
        <f t="shared" si="18"/>
        <v/>
      </c>
      <c r="P74" s="562" t="str">
        <f t="shared" si="23"/>
        <v/>
      </c>
      <c r="Q74" s="586" t="str">
        <f t="shared" si="19"/>
        <v/>
      </c>
      <c r="R74" s="635" t="str">
        <f t="shared" si="20"/>
        <v/>
      </c>
      <c r="S74" s="587"/>
      <c r="T74" s="595" t="str">
        <f t="shared" si="24"/>
        <v/>
      </c>
      <c r="U74" s="595"/>
      <c r="V74" s="595" t="str">
        <f t="shared" si="25"/>
        <v/>
      </c>
      <c r="W74" s="586" t="str">
        <f t="shared" si="26"/>
        <v/>
      </c>
      <c r="X74" s="586" t="str">
        <f t="shared" si="27"/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IF($K74="","",IF(SUM(IF(ISNUMBER(VALUE(RIGHT($AM74:$CX74,1))),VALUE(RIGHT($AM74:$CX74,1)),0))=$K74,"T","F"))</f>
        <v/>
      </c>
      <c r="AK74" s="582" t="str">
        <f t="array" ref="AK74">IF($K74="","",SUM(IF(LEFT($AM74:$CX74,1)="s",1,0))-SUM(IF(RIGHT(LEFT($AM74:$CX74,2))="-",1,0)))</f>
        <v/>
      </c>
      <c r="AL74" s="582" t="str">
        <f t="array" ref="AL74">IF($K74="","",SUM(IF(LEFT($AM74:$CX74,1)="X",1,0)))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68"/>
      <c r="BQ74" s="654"/>
      <c r="BR74" s="668"/>
      <c r="BS74" s="654"/>
      <c r="BT74" s="668"/>
      <c r="BU74" s="654"/>
      <c r="BV74" s="668"/>
      <c r="BW74" s="668"/>
      <c r="BX74" s="668"/>
      <c r="BY74" s="668"/>
      <c r="BZ74" s="668"/>
      <c r="CA74" s="672"/>
      <c r="CB74" s="668"/>
      <c r="CC74" s="668"/>
      <c r="CD74" s="672"/>
      <c r="CE74" s="672"/>
      <c r="CF74" s="672"/>
      <c r="CG74" s="672"/>
      <c r="CH74" s="673"/>
      <c r="CI74" s="673"/>
      <c r="CJ74" s="673"/>
    </row>
    <row r="75" spans="1:88" s="661" customFormat="1" ht="15" customHeight="1">
      <c r="A75" s="625"/>
      <c r="B75" s="603"/>
      <c r="C75" s="603"/>
      <c r="D75" s="603"/>
      <c r="E75" s="603"/>
      <c r="F75" s="603"/>
      <c r="G75" s="603"/>
      <c r="H75" s="624"/>
      <c r="I75" s="603"/>
      <c r="J75" s="603"/>
      <c r="K75" s="603"/>
      <c r="L75" s="603"/>
      <c r="M75" s="562" t="str">
        <f t="shared" si="21"/>
        <v/>
      </c>
      <c r="N75" s="562" t="str">
        <f t="shared" si="22"/>
        <v/>
      </c>
      <c r="O75" s="598" t="str">
        <f t="shared" si="18"/>
        <v/>
      </c>
      <c r="P75" s="562" t="str">
        <f t="shared" si="23"/>
        <v/>
      </c>
      <c r="Q75" s="586" t="str">
        <f t="shared" si="19"/>
        <v/>
      </c>
      <c r="R75" s="635" t="str">
        <f t="shared" si="20"/>
        <v/>
      </c>
      <c r="S75" s="587"/>
      <c r="T75" s="595" t="str">
        <f t="shared" si="24"/>
        <v/>
      </c>
      <c r="U75" s="595"/>
      <c r="V75" s="595" t="str">
        <f t="shared" si="25"/>
        <v/>
      </c>
      <c r="W75" s="586" t="str">
        <f t="shared" si="26"/>
        <v/>
      </c>
      <c r="X75" s="586" t="str">
        <f t="shared" si="27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IF($K75="","",IF(SUM(IF(ISNUMBER(VALUE(RIGHT($AM75:$CX75,1))),VALUE(RIGHT($AM75:$CX75,1)),0))=$K75,"T","F"))</f>
        <v/>
      </c>
      <c r="AK75" s="582" t="str">
        <f t="array" ref="AK75">IF($K75="","",SUM(IF(LEFT($AM75:$CX75,1)="s",1,0))-SUM(IF(RIGHT(LEFT($AM75:$CX75,2))="-",1,0)))</f>
        <v/>
      </c>
      <c r="AL75" s="582" t="str">
        <f t="array" ref="AL75">IF($K75="","",SUM(IF(LEFT($AM75:$CX75,1)="X",1,0)))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54"/>
      <c r="BR75" s="668"/>
      <c r="BS75" s="654"/>
      <c r="BT75" s="668"/>
      <c r="BU75" s="654"/>
      <c r="BV75" s="668"/>
      <c r="BW75" s="668"/>
      <c r="BX75" s="668"/>
      <c r="BY75" s="668"/>
      <c r="BZ75" s="668"/>
      <c r="CA75" s="672"/>
      <c r="CB75" s="668"/>
      <c r="CC75" s="668"/>
      <c r="CD75" s="672"/>
      <c r="CE75" s="672"/>
      <c r="CF75" s="672"/>
      <c r="CG75" s="672"/>
      <c r="CH75" s="673"/>
      <c r="CI75" s="673"/>
      <c r="CJ75" s="673"/>
    </row>
    <row r="76" spans="1:88" s="661" customFormat="1" ht="15">
      <c r="A76" s="674"/>
      <c r="B76" s="675"/>
      <c r="C76" s="675"/>
      <c r="D76" s="675"/>
      <c r="E76" s="628" t="str">
        <f>IF(J76=Table!$C$1,VLOOKUP(H76,Table!$B$38:$AO$61,Table!$AO$35-1,FALSE),"")</f>
        <v/>
      </c>
      <c r="F76" s="622"/>
      <c r="G76" s="629"/>
      <c r="H76" s="624"/>
      <c r="I76" s="603"/>
      <c r="J76" s="603"/>
      <c r="K76" s="603"/>
      <c r="L76" s="603"/>
      <c r="M76" s="562"/>
      <c r="N76" s="562"/>
      <c r="O76" s="598"/>
      <c r="P76" s="562"/>
      <c r="Q76" s="586" t="str">
        <f t="shared" si="19"/>
        <v/>
      </c>
      <c r="R76" s="635" t="str">
        <f>IF(Q76="","",IF((K35-L35+Q76)&gt;=0.5,1,IF((K35-L35+Q76)=0.25,0.5,IF((K35-L35+Q76)&lt;=-0.5,-1,IF((K35-L35+Q76)=-0.25,-0.5,0)))))</f>
        <v/>
      </c>
      <c r="S76" s="587"/>
      <c r="T76" s="588"/>
      <c r="U76" s="588"/>
      <c r="V76" s="588"/>
      <c r="W76" s="587" t="str">
        <f t="shared" si="26"/>
        <v/>
      </c>
      <c r="X76" s="619" t="str">
        <f t="shared" si="27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IF($K76="","",IF(SUM(IF(ISNUMBER(VALUE(RIGHT($AM76:$CX76,1))),VALUE(RIGHT($AM76:$CX76,1)),0))=$K76,"T","F"))</f>
        <v/>
      </c>
      <c r="AK76" s="582" t="str">
        <f t="array" ref="AK76">IF($K76="","",SUM(IF(LEFT($AM76:$CX76,1)="s",1,0))-SUM(IF(RIGHT(LEFT($AM76:$CX76,2))="-",1,0)))</f>
        <v/>
      </c>
      <c r="AL76" s="582" t="str">
        <f t="array" ref="AL76">IF($K76="","",SUM(IF(LEFT($AM76:$CX76,1)="X",1,0)))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54"/>
      <c r="BR76" s="668"/>
      <c r="BS76" s="672"/>
      <c r="BT76" s="668"/>
      <c r="BU76" s="672"/>
      <c r="BV76" s="668"/>
      <c r="BW76" s="668"/>
      <c r="BX76" s="668"/>
      <c r="BY76" s="668"/>
      <c r="BZ76" s="668"/>
      <c r="CA76" s="672"/>
      <c r="CB76" s="668"/>
      <c r="CC76" s="668"/>
      <c r="CD76" s="672"/>
      <c r="CE76" s="672"/>
      <c r="CF76" s="672"/>
      <c r="CG76" s="672"/>
      <c r="CH76" s="673"/>
      <c r="CI76" s="673"/>
      <c r="CJ76" s="673"/>
    </row>
    <row r="77" spans="1:88" s="661" customFormat="1" ht="14.25">
      <c r="A77" s="676"/>
      <c r="E77" s="584" t="str">
        <f>IF(J77=Table!$C$1,VLOOKUP(H77,Table!$B$38:$AO$61,Table!$AO$35-1,FALSE),"")</f>
        <v/>
      </c>
      <c r="F77" s="555"/>
      <c r="G77" s="574"/>
      <c r="H77" s="590"/>
      <c r="I77" s="576"/>
      <c r="J77" s="576"/>
      <c r="K77" s="576"/>
      <c r="L77" s="576"/>
      <c r="M77" s="562"/>
      <c r="N77" s="562"/>
      <c r="O77" s="598"/>
      <c r="P77" s="562"/>
      <c r="Q77" s="586"/>
      <c r="R77" s="635"/>
      <c r="S77" s="587"/>
      <c r="T77" s="588"/>
      <c r="U77" s="588"/>
      <c r="V77" s="588"/>
      <c r="W77" s="619"/>
      <c r="X77" s="619"/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/>
      <c r="AK77" s="582"/>
      <c r="AL77" s="582"/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55"/>
      <c r="BR77" s="668"/>
      <c r="BS77" s="673"/>
      <c r="BT77" s="668"/>
      <c r="BU77" s="673"/>
      <c r="BV77" s="668"/>
      <c r="BW77" s="668"/>
      <c r="BX77" s="668"/>
      <c r="BY77" s="668"/>
      <c r="BZ77" s="668"/>
      <c r="CA77" s="673"/>
      <c r="CB77" s="668"/>
      <c r="CC77" s="668"/>
      <c r="CD77" s="673"/>
      <c r="CE77" s="673"/>
      <c r="CF77" s="673"/>
      <c r="CG77" s="673"/>
      <c r="CH77" s="673"/>
      <c r="CI77" s="673"/>
      <c r="CJ77" s="673"/>
    </row>
    <row r="78" spans="1:88" s="661" customFormat="1" ht="14.25">
      <c r="A78" s="676"/>
      <c r="E78" s="584" t="str">
        <f>IF(J78=Table!$C$1,VLOOKUP(H78,Table!$B$38:$AO$61,Table!$AO$35-1,FALSE),"")</f>
        <v/>
      </c>
      <c r="F78" s="555"/>
      <c r="G78" s="574"/>
      <c r="H78" s="590"/>
      <c r="I78" s="576"/>
      <c r="J78" s="576"/>
      <c r="K78" s="576"/>
      <c r="L78" s="576"/>
      <c r="M78" s="562"/>
      <c r="N78" s="562"/>
      <c r="O78" s="598"/>
      <c r="P78" s="562"/>
      <c r="Q78" s="586"/>
      <c r="R78" s="635"/>
      <c r="S78" s="586"/>
      <c r="T78" s="588"/>
      <c r="U78" s="588"/>
      <c r="V78" s="588"/>
      <c r="W78" s="574"/>
      <c r="X78" s="574"/>
      <c r="Y78" s="562"/>
      <c r="Z78" s="562"/>
      <c r="AA78" s="562"/>
      <c r="AB78" s="562"/>
      <c r="AC78" s="562"/>
      <c r="AD78" s="562"/>
      <c r="AE78" s="562"/>
      <c r="AF78" s="562"/>
      <c r="AG78" s="562"/>
      <c r="AH78" s="562"/>
      <c r="AJ78" s="582"/>
      <c r="AK78" s="582"/>
      <c r="AL78" s="582"/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55"/>
      <c r="BR78" s="668"/>
      <c r="BS78" s="673"/>
      <c r="BT78" s="668"/>
      <c r="BU78" s="673"/>
      <c r="BV78" s="668"/>
      <c r="BW78" s="668"/>
      <c r="BX78" s="668"/>
      <c r="BY78" s="668"/>
      <c r="BZ78" s="668"/>
      <c r="CA78" s="673"/>
      <c r="CB78" s="668"/>
      <c r="CC78" s="668"/>
      <c r="CD78" s="673"/>
      <c r="CE78" s="673"/>
      <c r="CF78" s="673"/>
      <c r="CG78" s="673"/>
      <c r="CH78" s="673"/>
      <c r="CI78" s="673"/>
      <c r="CJ78" s="673"/>
    </row>
    <row r="79" spans="1:88" s="661" customFormat="1" ht="14.25">
      <c r="A79" s="676"/>
      <c r="E79" s="584" t="str">
        <f>IF(J79=Table!$C$1,VLOOKUP(H79,Table!$B$38:$AO$61,Table!$AO$35-1,FALSE),"")</f>
        <v/>
      </c>
      <c r="F79" s="555"/>
      <c r="G79" s="574"/>
      <c r="H79" s="590"/>
      <c r="I79" s="576"/>
      <c r="J79" s="576"/>
      <c r="K79" s="576"/>
      <c r="L79" s="576"/>
      <c r="M79" s="562"/>
      <c r="N79" s="562"/>
      <c r="O79" s="598"/>
      <c r="P79" s="562"/>
      <c r="Q79" s="586"/>
      <c r="R79" s="635"/>
      <c r="S79" s="586"/>
      <c r="T79" s="588"/>
      <c r="U79" s="588"/>
      <c r="V79" s="588"/>
      <c r="W79" s="574"/>
      <c r="X79" s="574"/>
      <c r="Y79" s="562"/>
      <c r="Z79" s="562"/>
      <c r="AA79" s="562"/>
      <c r="AB79" s="562"/>
      <c r="AC79" s="562"/>
      <c r="AD79" s="562"/>
      <c r="AE79" s="562"/>
      <c r="AF79" s="562"/>
      <c r="AG79" s="562"/>
      <c r="AH79" s="562"/>
      <c r="AJ79" s="582"/>
      <c r="AK79" s="582"/>
      <c r="AL79" s="582"/>
      <c r="AM79" s="668"/>
      <c r="AN79" s="668"/>
      <c r="AO79" s="668"/>
      <c r="AP79" s="668"/>
      <c r="AQ79" s="668"/>
      <c r="AR79" s="668"/>
      <c r="AS79" s="668"/>
      <c r="AT79" s="668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55"/>
      <c r="BR79" s="668"/>
      <c r="BS79" s="673"/>
      <c r="BT79" s="668"/>
      <c r="BU79" s="673"/>
      <c r="BV79" s="668"/>
      <c r="BW79" s="668"/>
      <c r="BX79" s="668"/>
      <c r="BY79" s="668"/>
      <c r="BZ79" s="668"/>
      <c r="CA79" s="673"/>
      <c r="CB79" s="668"/>
      <c r="CC79" s="668"/>
      <c r="CD79" s="673"/>
      <c r="CE79" s="673"/>
      <c r="CF79" s="673"/>
      <c r="CG79" s="673"/>
      <c r="CH79" s="673"/>
      <c r="CI79" s="673"/>
      <c r="CJ79" s="673"/>
    </row>
    <row r="80" spans="1:88" s="661" customFormat="1" ht="14.25">
      <c r="A80" s="676"/>
      <c r="E80" s="584" t="str">
        <f>IF(J80=Table!$C$1,VLOOKUP(H80,Table!$B$38:$AO$61,Table!$AO$35-1,FALSE),"")</f>
        <v/>
      </c>
      <c r="F80" s="555"/>
      <c r="G80" s="574"/>
      <c r="H80" s="590"/>
      <c r="I80" s="576"/>
      <c r="J80" s="576"/>
      <c r="K80" s="576"/>
      <c r="L80" s="576"/>
      <c r="M80" s="562"/>
      <c r="N80" s="562"/>
      <c r="O80" s="598"/>
      <c r="P80" s="562"/>
      <c r="Q80" s="586"/>
      <c r="R80" s="635"/>
      <c r="S80" s="586"/>
      <c r="T80" s="588"/>
      <c r="U80" s="588"/>
      <c r="V80" s="588"/>
      <c r="W80" s="574"/>
      <c r="X80" s="574"/>
      <c r="Y80" s="562"/>
      <c r="Z80" s="562"/>
      <c r="AA80" s="562"/>
      <c r="AB80" s="562"/>
      <c r="AC80" s="562"/>
      <c r="AD80" s="562"/>
      <c r="AE80" s="562"/>
      <c r="AF80" s="562"/>
      <c r="AG80" s="562"/>
      <c r="AH80" s="562"/>
      <c r="AJ80" s="582"/>
      <c r="AK80" s="582"/>
      <c r="AL80" s="582"/>
      <c r="AM80" s="668"/>
      <c r="AN80" s="668"/>
      <c r="AO80" s="668"/>
      <c r="AP80" s="668"/>
      <c r="AQ80" s="668"/>
      <c r="AR80" s="668"/>
      <c r="AS80" s="668"/>
      <c r="AT80" s="668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55"/>
      <c r="BR80" s="668"/>
      <c r="BS80" s="673"/>
      <c r="BT80" s="668"/>
      <c r="BU80" s="673"/>
      <c r="BV80" s="668"/>
      <c r="BW80" s="668"/>
      <c r="BX80" s="668"/>
      <c r="BY80" s="668"/>
      <c r="BZ80" s="668"/>
      <c r="CA80" s="673"/>
      <c r="CB80" s="668"/>
      <c r="CC80" s="668"/>
      <c r="CD80" s="673"/>
      <c r="CE80" s="673"/>
      <c r="CF80" s="673"/>
      <c r="CG80" s="673"/>
      <c r="CH80" s="673"/>
      <c r="CI80" s="673"/>
      <c r="CJ80" s="673"/>
    </row>
    <row r="81" spans="5:88" s="661" customFormat="1" ht="14.25">
      <c r="E81" s="584" t="str">
        <f>IF(J81=Table!$C$1,VLOOKUP(H81,Table!$B$38:$AO$61,Table!$AO$35-1,FALSE),"")</f>
        <v/>
      </c>
      <c r="F81" s="555"/>
      <c r="G81" s="574"/>
      <c r="H81" s="590"/>
      <c r="I81" s="576"/>
      <c r="J81" s="576"/>
      <c r="K81" s="576"/>
      <c r="L81" s="576"/>
      <c r="M81" s="562"/>
      <c r="N81" s="562"/>
      <c r="O81" s="598"/>
      <c r="P81" s="562"/>
      <c r="Q81" s="586"/>
      <c r="R81" s="635"/>
      <c r="S81" s="586"/>
      <c r="T81" s="588"/>
      <c r="U81" s="588"/>
      <c r="V81" s="588"/>
      <c r="W81" s="574"/>
      <c r="X81" s="574"/>
      <c r="Y81" s="562"/>
      <c r="Z81" s="562"/>
      <c r="AA81" s="562"/>
      <c r="AB81" s="562"/>
      <c r="AC81" s="562"/>
      <c r="AD81" s="562"/>
      <c r="AE81" s="562"/>
      <c r="AF81" s="562"/>
      <c r="AG81" s="562"/>
      <c r="AH81" s="562"/>
      <c r="AJ81" s="582"/>
      <c r="AK81" s="582"/>
      <c r="AL81" s="582"/>
      <c r="AM81" s="668"/>
      <c r="AN81" s="668"/>
      <c r="AO81" s="668"/>
      <c r="AP81" s="668"/>
      <c r="AQ81" s="668"/>
      <c r="AR81" s="668"/>
      <c r="AS81" s="668"/>
      <c r="AT81" s="668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55"/>
      <c r="BR81" s="668"/>
      <c r="BS81" s="673"/>
      <c r="BT81" s="668"/>
      <c r="BU81" s="673"/>
      <c r="BV81" s="668"/>
      <c r="BW81" s="668"/>
      <c r="BX81" s="668"/>
      <c r="BY81" s="668"/>
      <c r="BZ81" s="668"/>
      <c r="CA81" s="673"/>
      <c r="CB81" s="668"/>
      <c r="CC81" s="668"/>
      <c r="CD81" s="673"/>
      <c r="CE81" s="673"/>
      <c r="CF81" s="673"/>
      <c r="CG81" s="673"/>
      <c r="CH81" s="673"/>
      <c r="CI81" s="673"/>
      <c r="CJ81" s="673"/>
    </row>
    <row r="82" spans="5:88" s="661" customFormat="1" ht="14.25">
      <c r="E82" s="584" t="str">
        <f>IF(J82=Table!$C$1,VLOOKUP(H82,Table!$B$38:$AO$61,Table!$AO$35-1,FALSE),"")</f>
        <v/>
      </c>
      <c r="F82" s="555"/>
      <c r="G82" s="574"/>
      <c r="H82" s="590"/>
      <c r="I82" s="576"/>
      <c r="J82" s="576"/>
      <c r="K82" s="576"/>
      <c r="L82" s="576"/>
      <c r="M82" s="562"/>
      <c r="N82" s="562"/>
      <c r="O82" s="598"/>
      <c r="P82" s="562"/>
      <c r="Q82" s="586"/>
      <c r="R82" s="635"/>
      <c r="S82" s="586"/>
      <c r="T82" s="588"/>
      <c r="U82" s="588"/>
      <c r="V82" s="588"/>
      <c r="W82" s="574"/>
      <c r="X82" s="574"/>
      <c r="Y82" s="562"/>
      <c r="Z82" s="562"/>
      <c r="AA82" s="562"/>
      <c r="AB82" s="562"/>
      <c r="AC82" s="562"/>
      <c r="AD82" s="562"/>
      <c r="AE82" s="562"/>
      <c r="AF82" s="562"/>
      <c r="AG82" s="562"/>
      <c r="AH82" s="562"/>
      <c r="AJ82" s="582"/>
      <c r="AK82" s="582"/>
      <c r="AL82" s="582"/>
      <c r="AM82" s="668"/>
      <c r="AN82" s="668"/>
      <c r="AO82" s="668"/>
      <c r="AP82" s="668"/>
      <c r="AQ82" s="668"/>
      <c r="AR82" s="668"/>
      <c r="AS82" s="668"/>
      <c r="AT82" s="668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55"/>
      <c r="BR82" s="668"/>
      <c r="BS82" s="673"/>
      <c r="BT82" s="668"/>
      <c r="BU82" s="673"/>
      <c r="BV82" s="668"/>
      <c r="BW82" s="668"/>
      <c r="BX82" s="668"/>
      <c r="BY82" s="668"/>
      <c r="BZ82" s="668"/>
      <c r="CA82" s="673"/>
      <c r="CB82" s="668"/>
      <c r="CC82" s="668"/>
      <c r="CD82" s="673"/>
      <c r="CE82" s="673"/>
      <c r="CF82" s="673"/>
      <c r="CG82" s="673"/>
      <c r="CH82" s="673"/>
      <c r="CI82" s="673"/>
      <c r="CJ82" s="673"/>
    </row>
    <row r="83" spans="5:88" s="661" customFormat="1" ht="14.25">
      <c r="E83" s="584" t="str">
        <f>IF(J83=Table!$C$1,VLOOKUP(H83,Table!$B$38:$AO$61,Table!$AO$35-1,FALSE),"")</f>
        <v/>
      </c>
      <c r="F83" s="555"/>
      <c r="G83" s="574"/>
      <c r="H83" s="590"/>
      <c r="I83" s="576"/>
      <c r="J83" s="576"/>
      <c r="K83" s="576"/>
      <c r="L83" s="576"/>
      <c r="M83" s="562"/>
      <c r="N83" s="562"/>
      <c r="O83" s="598"/>
      <c r="P83" s="562"/>
      <c r="Q83" s="586"/>
      <c r="R83" s="635"/>
      <c r="S83" s="586"/>
      <c r="T83" s="588"/>
      <c r="U83" s="588"/>
      <c r="V83" s="588"/>
      <c r="W83" s="574"/>
      <c r="X83" s="574"/>
      <c r="Y83" s="562"/>
      <c r="Z83" s="562"/>
      <c r="AA83" s="562"/>
      <c r="AB83" s="562"/>
      <c r="AC83" s="562"/>
      <c r="AD83" s="562"/>
      <c r="AE83" s="562"/>
      <c r="AF83" s="562"/>
      <c r="AG83" s="562"/>
      <c r="AH83" s="562"/>
      <c r="AJ83" s="582"/>
      <c r="AK83" s="582"/>
      <c r="AL83" s="582"/>
      <c r="AM83" s="668"/>
      <c r="AN83" s="668"/>
      <c r="AO83" s="668"/>
      <c r="AP83" s="668"/>
      <c r="AQ83" s="668"/>
      <c r="AR83" s="668"/>
      <c r="AS83" s="668"/>
      <c r="AT83" s="668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55"/>
      <c r="BR83" s="668"/>
      <c r="BS83" s="673"/>
      <c r="BT83" s="668"/>
      <c r="BU83" s="673"/>
      <c r="BV83" s="668"/>
      <c r="BW83" s="668"/>
      <c r="BX83" s="668"/>
      <c r="BY83" s="668"/>
      <c r="BZ83" s="668"/>
      <c r="CA83" s="673"/>
      <c r="CB83" s="668"/>
      <c r="CC83" s="668"/>
      <c r="CD83" s="673"/>
      <c r="CE83" s="673"/>
      <c r="CF83" s="673"/>
      <c r="CG83" s="673"/>
      <c r="CH83" s="673"/>
      <c r="CI83" s="673"/>
      <c r="CJ83" s="673"/>
    </row>
    <row r="84" spans="5:88" s="661" customFormat="1" ht="14.25">
      <c r="E84" s="584" t="str">
        <f>IF(J84=Table!$C$1,VLOOKUP(H84,Table!$B$38:$AO$61,Table!$AO$35-1,FALSE),"")</f>
        <v/>
      </c>
      <c r="F84" s="555"/>
      <c r="G84" s="574"/>
      <c r="H84" s="590"/>
      <c r="I84" s="576"/>
      <c r="J84" s="576"/>
      <c r="K84" s="576"/>
      <c r="L84" s="576"/>
      <c r="M84" s="562"/>
      <c r="N84" s="562"/>
      <c r="O84" s="598"/>
      <c r="P84" s="562"/>
      <c r="Q84" s="586"/>
      <c r="R84" s="635"/>
      <c r="S84" s="586"/>
      <c r="T84" s="588"/>
      <c r="U84" s="588"/>
      <c r="V84" s="588"/>
      <c r="W84" s="574"/>
      <c r="X84" s="574"/>
      <c r="Y84" s="562"/>
      <c r="Z84" s="562"/>
      <c r="AA84" s="562"/>
      <c r="AB84" s="562"/>
      <c r="AC84" s="562"/>
      <c r="AD84" s="562"/>
      <c r="AE84" s="562"/>
      <c r="AF84" s="562"/>
      <c r="AG84" s="562"/>
      <c r="AH84" s="562"/>
      <c r="AJ84" s="582"/>
      <c r="AK84" s="582"/>
      <c r="AL84" s="582"/>
      <c r="AM84" s="668"/>
      <c r="AN84" s="668"/>
      <c r="AO84" s="668"/>
      <c r="AP84" s="668"/>
      <c r="AQ84" s="668"/>
      <c r="AR84" s="668"/>
      <c r="AS84" s="668"/>
      <c r="AT84" s="668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55"/>
      <c r="BR84" s="668"/>
      <c r="BS84" s="673"/>
      <c r="BT84" s="668"/>
      <c r="BU84" s="673"/>
      <c r="BV84" s="668"/>
      <c r="BW84" s="668"/>
      <c r="BX84" s="668"/>
      <c r="BY84" s="668"/>
      <c r="BZ84" s="668"/>
      <c r="CA84" s="673"/>
      <c r="CB84" s="668"/>
      <c r="CC84" s="668"/>
      <c r="CD84" s="673"/>
      <c r="CE84" s="673"/>
      <c r="CF84" s="673"/>
      <c r="CG84" s="673"/>
      <c r="CH84" s="673"/>
      <c r="CI84" s="673"/>
      <c r="CJ84" s="673"/>
    </row>
    <row r="85" spans="5:88" s="661" customFormat="1" ht="14.25"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6"/>
      <c r="T85" s="588"/>
      <c r="U85" s="588"/>
      <c r="V85" s="588"/>
      <c r="W85" s="574"/>
      <c r="X85" s="574"/>
      <c r="Y85" s="562"/>
      <c r="Z85" s="562"/>
      <c r="AA85" s="562"/>
      <c r="AB85" s="562"/>
      <c r="AC85" s="562"/>
      <c r="AD85" s="562"/>
      <c r="AE85" s="562"/>
      <c r="AF85" s="562"/>
      <c r="AG85" s="562"/>
      <c r="AH85" s="562"/>
      <c r="AJ85" s="582"/>
      <c r="AK85" s="582"/>
      <c r="AL85" s="582"/>
      <c r="AM85" s="668"/>
      <c r="AN85" s="668"/>
      <c r="AO85" s="668"/>
      <c r="AP85" s="668"/>
      <c r="AQ85" s="668"/>
      <c r="AR85" s="668"/>
      <c r="AS85" s="668"/>
      <c r="AT85" s="668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55"/>
      <c r="BR85" s="668"/>
      <c r="BS85" s="673"/>
      <c r="BT85" s="668"/>
      <c r="BU85" s="673"/>
      <c r="BV85" s="668"/>
      <c r="BW85" s="668"/>
      <c r="BX85" s="668"/>
      <c r="BY85" s="668"/>
      <c r="BZ85" s="668"/>
      <c r="CA85" s="673"/>
      <c r="CB85" s="668"/>
      <c r="CC85" s="668"/>
      <c r="CD85" s="673"/>
      <c r="CE85" s="673"/>
      <c r="CF85" s="673"/>
      <c r="CG85" s="673"/>
      <c r="CH85" s="673"/>
      <c r="CI85" s="673"/>
      <c r="CJ85" s="673"/>
    </row>
    <row r="86" spans="5:88" s="661" customFormat="1" ht="14.25"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2"/>
      <c r="AL86" s="582"/>
      <c r="AM86" s="668"/>
      <c r="AN86" s="668"/>
      <c r="AO86" s="668"/>
      <c r="AP86" s="668"/>
      <c r="AQ86" s="668"/>
      <c r="AR86" s="668"/>
      <c r="AS86" s="668"/>
      <c r="AT86" s="668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68"/>
      <c r="BR86" s="668"/>
      <c r="BS86" s="673"/>
      <c r="BT86" s="668"/>
      <c r="BU86" s="673"/>
      <c r="BV86" s="668"/>
      <c r="BW86" s="668"/>
      <c r="BX86" s="668"/>
      <c r="BY86" s="668"/>
      <c r="BZ86" s="668"/>
      <c r="CA86" s="673"/>
      <c r="CB86" s="668"/>
      <c r="CC86" s="668"/>
      <c r="CD86" s="673"/>
      <c r="CE86" s="673"/>
      <c r="CF86" s="673"/>
      <c r="CG86" s="673"/>
      <c r="CH86" s="673"/>
      <c r="CI86" s="673"/>
      <c r="CJ86" s="673"/>
    </row>
    <row r="87" spans="5:88" s="661" customFormat="1" ht="14.25"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2"/>
      <c r="AL87" s="582"/>
      <c r="AM87" s="668"/>
      <c r="AN87" s="668"/>
      <c r="AO87" s="668"/>
      <c r="AP87" s="668"/>
      <c r="AQ87" s="668"/>
      <c r="AR87" s="668"/>
      <c r="AS87" s="668"/>
      <c r="AT87" s="668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68"/>
      <c r="BS87" s="673"/>
      <c r="BT87" s="668"/>
      <c r="BU87" s="673"/>
      <c r="BV87" s="668"/>
      <c r="BW87" s="668"/>
      <c r="BX87" s="668"/>
      <c r="BY87" s="668"/>
      <c r="BZ87" s="668"/>
      <c r="CA87" s="673"/>
      <c r="CB87" s="668"/>
      <c r="CC87" s="668"/>
      <c r="CD87" s="673"/>
      <c r="CE87" s="673"/>
      <c r="CF87" s="673"/>
      <c r="CG87" s="673"/>
      <c r="CH87" s="673"/>
      <c r="CI87" s="673"/>
      <c r="CJ87" s="673"/>
    </row>
    <row r="88" spans="5:88" s="661" customFormat="1" ht="14.25"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2"/>
      <c r="AL88" s="582"/>
      <c r="AM88" s="668"/>
      <c r="AN88" s="668"/>
      <c r="AO88" s="668"/>
      <c r="AP88" s="668"/>
      <c r="AQ88" s="668"/>
      <c r="AR88" s="668"/>
      <c r="AS88" s="668"/>
      <c r="AT88" s="668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68"/>
      <c r="BR88" s="668"/>
      <c r="BS88" s="673"/>
      <c r="BT88" s="668"/>
      <c r="BU88" s="673"/>
      <c r="BV88" s="668"/>
      <c r="BW88" s="668"/>
      <c r="BX88" s="668"/>
      <c r="BY88" s="668"/>
      <c r="BZ88" s="668"/>
      <c r="CA88" s="673"/>
      <c r="CB88" s="668"/>
      <c r="CC88" s="668"/>
      <c r="CD88" s="673"/>
      <c r="CE88" s="673"/>
      <c r="CF88" s="673"/>
      <c r="CG88" s="673"/>
      <c r="CH88" s="673"/>
      <c r="CI88" s="673"/>
      <c r="CJ88" s="673"/>
    </row>
    <row r="89" spans="5:88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2"/>
      <c r="AL89" s="582"/>
      <c r="AM89" s="668"/>
      <c r="AN89" s="668"/>
      <c r="AO89" s="668"/>
      <c r="AP89" s="668"/>
      <c r="AQ89" s="668"/>
      <c r="AR89" s="668"/>
      <c r="AS89" s="668"/>
      <c r="AT89" s="668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68"/>
      <c r="BS89" s="673"/>
      <c r="BT89" s="668"/>
      <c r="BU89" s="673"/>
      <c r="BV89" s="668"/>
      <c r="BW89" s="668"/>
      <c r="BX89" s="668"/>
      <c r="BY89" s="668"/>
      <c r="BZ89" s="668"/>
      <c r="CA89" s="673"/>
      <c r="CB89" s="668"/>
      <c r="CC89" s="668"/>
      <c r="CD89" s="673"/>
      <c r="CE89" s="673"/>
      <c r="CF89" s="673"/>
      <c r="CG89" s="673"/>
      <c r="CH89" s="673"/>
      <c r="CI89" s="673"/>
      <c r="CJ89" s="673"/>
    </row>
    <row r="90" spans="5:88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2"/>
      <c r="AL90" s="582"/>
      <c r="AM90" s="668"/>
      <c r="AN90" s="668"/>
      <c r="AO90" s="668"/>
      <c r="AP90" s="668"/>
      <c r="AQ90" s="668"/>
      <c r="AR90" s="668"/>
      <c r="AS90" s="668"/>
      <c r="AT90" s="668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68"/>
      <c r="BS90" s="673"/>
      <c r="BT90" s="668"/>
      <c r="BU90" s="673"/>
      <c r="BV90" s="668"/>
      <c r="BW90" s="668"/>
      <c r="BX90" s="668"/>
      <c r="BY90" s="668"/>
      <c r="BZ90" s="668"/>
      <c r="CA90" s="673"/>
      <c r="CB90" s="668"/>
      <c r="CC90" s="668"/>
      <c r="CD90" s="673"/>
      <c r="CE90" s="673"/>
      <c r="CF90" s="673"/>
      <c r="CG90" s="673"/>
      <c r="CH90" s="673"/>
      <c r="CI90" s="673"/>
      <c r="CJ90" s="673"/>
    </row>
    <row r="91" spans="5:88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2"/>
      <c r="AL91" s="582"/>
      <c r="AM91" s="668"/>
      <c r="AN91" s="668"/>
      <c r="AO91" s="668"/>
      <c r="AP91" s="668"/>
      <c r="AQ91" s="668"/>
      <c r="AR91" s="668"/>
      <c r="AS91" s="668"/>
      <c r="AT91" s="668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68"/>
      <c r="BS91" s="673"/>
      <c r="BT91" s="668"/>
      <c r="BU91" s="673"/>
      <c r="BV91" s="668"/>
      <c r="BW91" s="668"/>
      <c r="BX91" s="668"/>
      <c r="BY91" s="668"/>
      <c r="BZ91" s="668"/>
      <c r="CA91" s="673"/>
      <c r="CB91" s="668"/>
      <c r="CC91" s="668"/>
      <c r="CD91" s="673"/>
      <c r="CE91" s="673"/>
      <c r="CF91" s="673"/>
      <c r="CG91" s="673"/>
      <c r="CH91" s="673"/>
      <c r="CI91" s="673"/>
      <c r="CJ91" s="673"/>
    </row>
    <row r="92" spans="5:88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2"/>
      <c r="AL92" s="582"/>
      <c r="AM92" s="668"/>
      <c r="AN92" s="668"/>
      <c r="AO92" s="668"/>
      <c r="AP92" s="668"/>
      <c r="AQ92" s="668"/>
      <c r="AR92" s="668"/>
      <c r="AS92" s="668"/>
      <c r="AT92" s="668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68"/>
      <c r="BS92" s="673"/>
      <c r="BT92" s="668"/>
      <c r="BU92" s="673"/>
      <c r="BV92" s="668"/>
      <c r="BW92" s="668"/>
      <c r="BX92" s="668"/>
      <c r="BY92" s="668"/>
      <c r="BZ92" s="668"/>
      <c r="CA92" s="673"/>
      <c r="CB92" s="668"/>
      <c r="CC92" s="668"/>
      <c r="CD92" s="673"/>
      <c r="CE92" s="673"/>
      <c r="CF92" s="673"/>
      <c r="CG92" s="673"/>
      <c r="CH92" s="673"/>
      <c r="CI92" s="673"/>
      <c r="CJ92" s="673"/>
    </row>
    <row r="93" spans="5:88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2"/>
      <c r="AL93" s="582"/>
      <c r="AM93" s="668"/>
      <c r="AN93" s="668"/>
      <c r="AO93" s="668"/>
      <c r="AP93" s="668"/>
      <c r="AQ93" s="668"/>
      <c r="AR93" s="668"/>
      <c r="AS93" s="668"/>
      <c r="AT93" s="668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68"/>
      <c r="BS93" s="673"/>
      <c r="BT93" s="668"/>
      <c r="BU93" s="673"/>
      <c r="BV93" s="668"/>
      <c r="BW93" s="668"/>
      <c r="BX93" s="668"/>
      <c r="BY93" s="668"/>
      <c r="BZ93" s="668"/>
      <c r="CA93" s="673"/>
      <c r="CB93" s="668"/>
      <c r="CC93" s="668"/>
      <c r="CD93" s="673"/>
      <c r="CE93" s="673"/>
      <c r="CF93" s="673"/>
      <c r="CG93" s="673"/>
      <c r="CH93" s="673"/>
      <c r="CI93" s="673"/>
      <c r="CJ93" s="673"/>
    </row>
    <row r="94" spans="5:88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2"/>
      <c r="AL94" s="582"/>
      <c r="AM94" s="668"/>
      <c r="AN94" s="668"/>
      <c r="AO94" s="668"/>
      <c r="AP94" s="668"/>
      <c r="AQ94" s="668"/>
      <c r="AR94" s="668"/>
      <c r="AS94" s="668"/>
      <c r="AT94" s="668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68"/>
      <c r="BS94" s="673"/>
      <c r="BT94" s="668"/>
      <c r="BU94" s="673"/>
      <c r="BV94" s="668"/>
      <c r="BW94" s="668"/>
      <c r="BX94" s="668"/>
      <c r="BY94" s="668"/>
      <c r="BZ94" s="668"/>
      <c r="CA94" s="673"/>
      <c r="CB94" s="668"/>
      <c r="CC94" s="668"/>
      <c r="CD94" s="673"/>
      <c r="CE94" s="673"/>
      <c r="CF94" s="673"/>
      <c r="CG94" s="673"/>
      <c r="CH94" s="673"/>
      <c r="CI94" s="673"/>
      <c r="CJ94" s="673"/>
    </row>
    <row r="95" spans="5:88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2"/>
      <c r="AL95" s="582"/>
      <c r="AM95" s="668"/>
      <c r="AN95" s="668"/>
      <c r="AO95" s="668"/>
      <c r="AP95" s="668"/>
      <c r="AQ95" s="668"/>
      <c r="AR95" s="668"/>
      <c r="AS95" s="668"/>
      <c r="AT95" s="668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68"/>
      <c r="BS95" s="673"/>
      <c r="BT95" s="668"/>
      <c r="BU95" s="673"/>
      <c r="BV95" s="668"/>
      <c r="BW95" s="668"/>
      <c r="BX95" s="668"/>
      <c r="BY95" s="668"/>
      <c r="BZ95" s="668"/>
      <c r="CA95" s="673"/>
      <c r="CB95" s="668"/>
      <c r="CC95" s="668"/>
      <c r="CD95" s="673"/>
      <c r="CE95" s="673"/>
      <c r="CF95" s="673"/>
      <c r="CG95" s="673"/>
      <c r="CH95" s="673"/>
      <c r="CI95" s="673"/>
      <c r="CJ95" s="673"/>
    </row>
    <row r="96" spans="5:88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2"/>
      <c r="AL96" s="582"/>
      <c r="AM96" s="668"/>
      <c r="AN96" s="668"/>
      <c r="AO96" s="668"/>
      <c r="AP96" s="668"/>
      <c r="AQ96" s="668"/>
      <c r="AR96" s="668"/>
      <c r="AS96" s="668"/>
      <c r="AT96" s="668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68"/>
      <c r="BS96" s="673"/>
      <c r="BT96" s="668"/>
      <c r="BU96" s="673"/>
      <c r="BV96" s="668"/>
      <c r="BW96" s="668"/>
      <c r="BX96" s="668"/>
      <c r="BY96" s="668"/>
      <c r="BZ96" s="668"/>
      <c r="CA96" s="673"/>
      <c r="CB96" s="668"/>
      <c r="CC96" s="668"/>
      <c r="CD96" s="673"/>
      <c r="CE96" s="673"/>
      <c r="CF96" s="673"/>
      <c r="CG96" s="673"/>
      <c r="CH96" s="673"/>
      <c r="CI96" s="673"/>
      <c r="CJ96" s="673"/>
    </row>
    <row r="97" spans="5:88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2"/>
      <c r="AL97" s="582"/>
      <c r="AM97" s="668"/>
      <c r="AN97" s="668"/>
      <c r="AO97" s="668"/>
      <c r="AP97" s="668"/>
      <c r="AQ97" s="668"/>
      <c r="AR97" s="668"/>
      <c r="AS97" s="668"/>
      <c r="AT97" s="668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68"/>
      <c r="BS97" s="673"/>
      <c r="BT97" s="668"/>
      <c r="BU97" s="673"/>
      <c r="BV97" s="668"/>
      <c r="BW97" s="668"/>
      <c r="BX97" s="668"/>
      <c r="BY97" s="668"/>
      <c r="BZ97" s="668"/>
      <c r="CA97" s="673"/>
      <c r="CB97" s="668"/>
      <c r="CC97" s="668"/>
      <c r="CD97" s="673"/>
      <c r="CE97" s="673"/>
      <c r="CF97" s="673"/>
      <c r="CG97" s="673"/>
      <c r="CH97" s="673"/>
      <c r="CI97" s="673"/>
      <c r="CJ97" s="673"/>
    </row>
    <row r="98" spans="5:88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2"/>
      <c r="AL98" s="582"/>
      <c r="AM98" s="668"/>
      <c r="AN98" s="668"/>
      <c r="AO98" s="668"/>
      <c r="AP98" s="668"/>
      <c r="AQ98" s="668"/>
      <c r="AR98" s="668"/>
      <c r="AS98" s="668"/>
      <c r="AT98" s="668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68"/>
      <c r="BS98" s="673"/>
      <c r="BT98" s="668"/>
      <c r="BU98" s="673"/>
      <c r="BV98" s="668"/>
      <c r="BW98" s="668"/>
      <c r="BX98" s="668"/>
      <c r="BY98" s="668"/>
      <c r="BZ98" s="668"/>
      <c r="CA98" s="673"/>
      <c r="CB98" s="668"/>
      <c r="CC98" s="668"/>
      <c r="CD98" s="673"/>
      <c r="CE98" s="673"/>
      <c r="CF98" s="673"/>
      <c r="CG98" s="673"/>
      <c r="CH98" s="673"/>
      <c r="CI98" s="673"/>
      <c r="CJ98" s="673"/>
    </row>
    <row r="99" spans="5:88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2"/>
      <c r="AL99" s="582"/>
      <c r="AM99" s="668"/>
      <c r="AN99" s="668"/>
      <c r="AO99" s="668"/>
      <c r="AP99" s="668"/>
      <c r="AQ99" s="668"/>
      <c r="AR99" s="668"/>
      <c r="AS99" s="668"/>
      <c r="AT99" s="668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73"/>
      <c r="BT99" s="668"/>
      <c r="BU99" s="673"/>
      <c r="BV99" s="668"/>
      <c r="BW99" s="668"/>
      <c r="BX99" s="668"/>
      <c r="BY99" s="668"/>
      <c r="BZ99" s="668"/>
      <c r="CA99" s="673"/>
      <c r="CB99" s="668"/>
      <c r="CC99" s="668"/>
      <c r="CD99" s="673"/>
      <c r="CE99" s="673"/>
      <c r="CF99" s="673"/>
      <c r="CG99" s="673"/>
      <c r="CH99" s="673"/>
      <c r="CI99" s="673"/>
      <c r="CJ99" s="673"/>
    </row>
    <row r="100" spans="5:88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2"/>
      <c r="AL100" s="58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73"/>
      <c r="BT100" s="668"/>
      <c r="BU100" s="673"/>
      <c r="BV100" s="668"/>
      <c r="BW100" s="668"/>
      <c r="BX100" s="668"/>
      <c r="BY100" s="668"/>
      <c r="BZ100" s="668"/>
      <c r="CA100" s="673"/>
      <c r="CB100" s="668"/>
      <c r="CC100" s="668"/>
      <c r="CD100" s="673"/>
      <c r="CE100" s="673"/>
      <c r="CF100" s="673"/>
      <c r="CG100" s="673"/>
      <c r="CH100" s="673"/>
      <c r="CI100" s="673"/>
      <c r="CJ100" s="673"/>
    </row>
    <row r="101" spans="5:88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2"/>
      <c r="AL101" s="58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73"/>
      <c r="BT101" s="668"/>
      <c r="BU101" s="673"/>
      <c r="BV101" s="668"/>
      <c r="BW101" s="668"/>
      <c r="BX101" s="668"/>
      <c r="BY101" s="668"/>
      <c r="BZ101" s="668"/>
      <c r="CA101" s="673"/>
      <c r="CB101" s="668"/>
      <c r="CC101" s="668"/>
      <c r="CD101" s="673"/>
      <c r="CE101" s="673"/>
      <c r="CF101" s="673"/>
      <c r="CG101" s="673"/>
      <c r="CH101" s="673"/>
      <c r="CI101" s="673"/>
      <c r="CJ101" s="673"/>
    </row>
    <row r="102" spans="5:88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587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2"/>
      <c r="AL102" s="58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73"/>
      <c r="BT102" s="668"/>
      <c r="BU102" s="673"/>
      <c r="BV102" s="668"/>
      <c r="BW102" s="668"/>
      <c r="BX102" s="668"/>
      <c r="BY102" s="668"/>
      <c r="BZ102" s="668"/>
      <c r="CA102" s="673"/>
      <c r="CB102" s="668"/>
      <c r="CC102" s="668"/>
      <c r="CD102" s="673"/>
      <c r="CE102" s="673"/>
      <c r="CF102" s="673"/>
      <c r="CG102" s="673"/>
      <c r="CH102" s="673"/>
      <c r="CI102" s="673"/>
      <c r="CJ102" s="673"/>
    </row>
    <row r="103" spans="5:88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 t="str">
        <f>IF(K74="","",IF(K74&gt;L74,"W",IF(K74=L74,"D",IF(K74&lt;L74,"L"))))</f>
        <v/>
      </c>
      <c r="N103" s="562" t="str">
        <f>IF(K74="","",K74+L74)</f>
        <v/>
      </c>
      <c r="O103" s="598"/>
      <c r="P103" s="562" t="str">
        <f>IF($K74="","",IF($N103&gt;P$19,"O",IF($N103&lt;P$19,"U",IF($N103=P$19,"-"))))</f>
        <v/>
      </c>
      <c r="Q103" s="586" t="str">
        <f t="shared" ref="Q103:Q166" si="28">IF(S103="","",IF(SIGN(S103)&lt;&gt;1,VLOOKUP(ABS(S103),SUP_HDC,3,TRUE),-VLOOKUP(ABS(S103),SUP_HDC,3,TRUE)))</f>
        <v/>
      </c>
      <c r="R103" s="587" t="str">
        <f t="shared" ref="R103:R134" si="29">IF(Q103="","",IF((K74-L74+Q103)&gt;=0.5,1,IF((K74-L74+Q103)=0.25,0.5,IF((K74-L74+Q103)&lt;=-0.5,-1,IF((K74-L74+Q103)=-0.25,-0.5,0)))))</f>
        <v/>
      </c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2" t="str">
        <f t="array" ref="AK103">IF($K103="","",SUM(IF(LEFT($AM103:$CC103,1)="s",1,0))-SUM(IF(RIGHT(LEFT($AM103:$CC103,2))="-",1,0)))</f>
        <v/>
      </c>
      <c r="AL103" s="582" t="str">
        <f t="array" ref="AL103">IF($K74="","",SUM(IF(LEFT($AM103:$CC103,1)="X",1,0)))</f>
        <v/>
      </c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73"/>
      <c r="BT103" s="668"/>
      <c r="BU103" s="673"/>
      <c r="BV103" s="668"/>
      <c r="BW103" s="668"/>
      <c r="BX103" s="668"/>
      <c r="BY103" s="668"/>
      <c r="BZ103" s="668"/>
      <c r="CA103" s="673"/>
      <c r="CB103" s="668"/>
      <c r="CC103" s="668"/>
      <c r="CD103" s="673"/>
      <c r="CE103" s="673"/>
      <c r="CF103" s="673"/>
      <c r="CG103" s="673"/>
      <c r="CH103" s="673"/>
      <c r="CI103" s="673"/>
      <c r="CJ103" s="673"/>
    </row>
    <row r="104" spans="5:88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 t="str">
        <f t="shared" ref="M104:M167" si="30">IF(K75="","",IF(K75&gt;L75,"W",IF(K75=L75,"D",IF(K75&lt;L75,"L"))))</f>
        <v/>
      </c>
      <c r="N104" s="562" t="str">
        <f t="shared" ref="N104:N167" si="31">IF(K75="","",K75+L75)</f>
        <v/>
      </c>
      <c r="O104" s="598"/>
      <c r="P104" s="562" t="str">
        <f t="shared" ref="P104:P167" si="32">IF($K75="","",IF($N104&gt;P$19,"O",IF($N104&lt;P$19,"U",IF($N104=P$19,"-"))))</f>
        <v/>
      </c>
      <c r="Q104" s="586" t="str">
        <f t="shared" si="28"/>
        <v/>
      </c>
      <c r="R104" s="587" t="str">
        <f t="shared" si="29"/>
        <v/>
      </c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2" t="str">
        <f t="array" ref="AK104">IF($K104="","",SUM(IF(LEFT($AM104:$CC104,1)="s",1,0))-SUM(IF(RIGHT(LEFT($AM104:$CC104,2))="-",1,0)))</f>
        <v/>
      </c>
      <c r="AL104" s="582" t="str">
        <f t="array" ref="AL104">IF($K75="","",SUM(IF(LEFT($AM104:$CC104,1)="X",1,0)))</f>
        <v/>
      </c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73"/>
      <c r="BT104" s="668"/>
      <c r="BU104" s="673"/>
      <c r="BV104" s="668"/>
      <c r="BW104" s="668"/>
      <c r="BX104" s="668"/>
      <c r="BY104" s="668"/>
      <c r="BZ104" s="668"/>
      <c r="CA104" s="673"/>
      <c r="CB104" s="668"/>
      <c r="CC104" s="668"/>
      <c r="CD104" s="673"/>
      <c r="CE104" s="673"/>
      <c r="CF104" s="673"/>
      <c r="CG104" s="673"/>
      <c r="CH104" s="673"/>
      <c r="CI104" s="673"/>
      <c r="CJ104" s="673"/>
    </row>
    <row r="105" spans="5:88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 t="str">
        <f t="shared" si="30"/>
        <v/>
      </c>
      <c r="N105" s="562" t="str">
        <f t="shared" si="31"/>
        <v/>
      </c>
      <c r="O105" s="598"/>
      <c r="P105" s="562" t="str">
        <f t="shared" si="32"/>
        <v/>
      </c>
      <c r="Q105" s="586" t="str">
        <f t="shared" si="28"/>
        <v/>
      </c>
      <c r="R105" s="587" t="str">
        <f t="shared" si="29"/>
        <v/>
      </c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2" t="str">
        <f t="array" ref="AK105">IF($K105="","",SUM(IF(LEFT($AM105:$CC105,1)="s",1,0))-SUM(IF(RIGHT(LEFT($AM105:$CC105,2))="-",1,0)))</f>
        <v/>
      </c>
      <c r="AL105" s="582" t="str">
        <f t="array" ref="AL105">IF($K76="","",SUM(IF(LEFT($AM105:$CC105,1)="X",1,0)))</f>
        <v/>
      </c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73"/>
      <c r="BT105" s="668"/>
      <c r="BU105" s="673"/>
      <c r="BV105" s="668"/>
      <c r="BW105" s="668"/>
      <c r="BX105" s="668"/>
      <c r="BY105" s="668"/>
      <c r="BZ105" s="668"/>
      <c r="CA105" s="673"/>
      <c r="CB105" s="668"/>
      <c r="CC105" s="668"/>
      <c r="CD105" s="673"/>
      <c r="CE105" s="673"/>
      <c r="CF105" s="673"/>
      <c r="CG105" s="673"/>
      <c r="CH105" s="673"/>
      <c r="CI105" s="673"/>
      <c r="CJ105" s="673"/>
    </row>
    <row r="106" spans="5:88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 t="str">
        <f t="shared" si="30"/>
        <v/>
      </c>
      <c r="N106" s="562" t="str">
        <f t="shared" si="31"/>
        <v/>
      </c>
      <c r="O106" s="598"/>
      <c r="P106" s="562" t="str">
        <f t="shared" si="32"/>
        <v/>
      </c>
      <c r="Q106" s="586" t="str">
        <f t="shared" si="28"/>
        <v/>
      </c>
      <c r="R106" s="587" t="str">
        <f t="shared" si="29"/>
        <v/>
      </c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2" t="str">
        <f t="array" ref="AK106">IF($K106="","",SUM(IF(LEFT($AM106:$CC106,1)="s",1,0))-SUM(IF(RIGHT(LEFT($AM106:$CC106,2))="-",1,0)))</f>
        <v/>
      </c>
      <c r="AL106" s="582" t="str">
        <f t="array" ref="AL106">IF($K77="","",SUM(IF(LEFT($AM106:$CC106,1)="X",1,0)))</f>
        <v/>
      </c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73"/>
      <c r="BT106" s="668"/>
      <c r="BU106" s="673"/>
      <c r="BV106" s="668"/>
      <c r="BW106" s="668"/>
      <c r="BX106" s="668"/>
      <c r="BY106" s="668"/>
      <c r="BZ106" s="668"/>
      <c r="CA106" s="673"/>
      <c r="CB106" s="668"/>
      <c r="CC106" s="668"/>
      <c r="CD106" s="673"/>
      <c r="CE106" s="673"/>
      <c r="CF106" s="673"/>
      <c r="CG106" s="673"/>
      <c r="CH106" s="673"/>
      <c r="CI106" s="673"/>
      <c r="CJ106" s="673"/>
    </row>
    <row r="107" spans="5:88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 t="str">
        <f t="shared" si="30"/>
        <v/>
      </c>
      <c r="N107" s="562" t="str">
        <f t="shared" si="31"/>
        <v/>
      </c>
      <c r="O107" s="598"/>
      <c r="P107" s="562" t="str">
        <f t="shared" si="32"/>
        <v/>
      </c>
      <c r="Q107" s="586" t="str">
        <f t="shared" si="28"/>
        <v/>
      </c>
      <c r="R107" s="587" t="str">
        <f t="shared" si="29"/>
        <v/>
      </c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2" t="str">
        <f t="array" ref="AK107">IF($K107="","",SUM(IF(LEFT($AM107:$CC107,1)="s",1,0))-SUM(IF(RIGHT(LEFT($AM107:$CC107,2))="-",1,0)))</f>
        <v/>
      </c>
      <c r="AL107" s="582" t="str">
        <f t="array" ref="AL107">IF($K78="","",SUM(IF(LEFT($AM107:$CC107,1)="X",1,0)))</f>
        <v/>
      </c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73"/>
      <c r="BT107" s="668"/>
      <c r="BU107" s="673"/>
      <c r="BV107" s="668"/>
      <c r="BW107" s="668"/>
      <c r="BX107" s="668"/>
      <c r="BY107" s="668"/>
      <c r="BZ107" s="668"/>
      <c r="CA107" s="673"/>
      <c r="CB107" s="668"/>
      <c r="CC107" s="668"/>
      <c r="CD107" s="673"/>
      <c r="CE107" s="673"/>
      <c r="CF107" s="673"/>
      <c r="CG107" s="673"/>
      <c r="CH107" s="673"/>
      <c r="CI107" s="673"/>
      <c r="CJ107" s="673"/>
    </row>
    <row r="108" spans="5:88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 t="str">
        <f t="shared" si="30"/>
        <v/>
      </c>
      <c r="N108" s="562" t="str">
        <f t="shared" si="31"/>
        <v/>
      </c>
      <c r="O108" s="598"/>
      <c r="P108" s="562" t="str">
        <f t="shared" si="32"/>
        <v/>
      </c>
      <c r="Q108" s="586" t="str">
        <f t="shared" si="28"/>
        <v/>
      </c>
      <c r="R108" s="587" t="str">
        <f t="shared" si="29"/>
        <v/>
      </c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2" t="str">
        <f t="array" ref="AK108">IF($K108="","",SUM(IF(LEFT($AM108:$CC108,1)="s",1,0))-SUM(IF(RIGHT(LEFT($AM108:$CC108,2))="-",1,0)))</f>
        <v/>
      </c>
      <c r="AL108" s="582" t="str">
        <f t="array" ref="AL108">IF($K79="","",SUM(IF(LEFT($AM108:$CC108,1)="X",1,0)))</f>
        <v/>
      </c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73"/>
      <c r="BT108" s="668"/>
      <c r="BU108" s="673"/>
      <c r="BV108" s="668"/>
      <c r="BW108" s="668"/>
      <c r="BX108" s="668"/>
      <c r="BY108" s="668"/>
      <c r="BZ108" s="668"/>
      <c r="CA108" s="673"/>
      <c r="CB108" s="668"/>
      <c r="CC108" s="668"/>
      <c r="CD108" s="673"/>
      <c r="CE108" s="673"/>
      <c r="CF108" s="673"/>
      <c r="CG108" s="673"/>
      <c r="CH108" s="673"/>
      <c r="CI108" s="673"/>
      <c r="CJ108" s="673"/>
    </row>
    <row r="109" spans="5:88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 t="str">
        <f t="shared" si="30"/>
        <v/>
      </c>
      <c r="N109" s="562" t="str">
        <f t="shared" si="31"/>
        <v/>
      </c>
      <c r="O109" s="598"/>
      <c r="P109" s="562" t="str">
        <f t="shared" si="32"/>
        <v/>
      </c>
      <c r="Q109" s="586" t="str">
        <f t="shared" si="28"/>
        <v/>
      </c>
      <c r="R109" s="587" t="str">
        <f t="shared" si="29"/>
        <v/>
      </c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2" t="str">
        <f t="array" ref="AK109">IF($K109="","",SUM(IF(LEFT($AM109:$CC109,1)="s",1,0))-SUM(IF(RIGHT(LEFT($AM109:$CC109,2))="-",1,0)))</f>
        <v/>
      </c>
      <c r="AL109" s="582" t="str">
        <f t="array" ref="AL109">IF($K80="","",SUM(IF(LEFT($AM109:$CC109,1)="X",1,0)))</f>
        <v/>
      </c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73"/>
      <c r="BT109" s="668"/>
      <c r="BU109" s="673"/>
      <c r="BV109" s="668"/>
      <c r="BW109" s="668"/>
      <c r="BX109" s="668"/>
      <c r="BY109" s="668"/>
      <c r="BZ109" s="668"/>
      <c r="CA109" s="673"/>
      <c r="CB109" s="668"/>
      <c r="CC109" s="668"/>
      <c r="CD109" s="673"/>
      <c r="CE109" s="673"/>
      <c r="CF109" s="673"/>
      <c r="CG109" s="673"/>
      <c r="CH109" s="673"/>
      <c r="CI109" s="673"/>
      <c r="CJ109" s="673"/>
    </row>
    <row r="110" spans="5:88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 t="str">
        <f t="shared" si="30"/>
        <v/>
      </c>
      <c r="N110" s="562" t="str">
        <f t="shared" si="31"/>
        <v/>
      </c>
      <c r="O110" s="598"/>
      <c r="P110" s="562" t="str">
        <f t="shared" si="32"/>
        <v/>
      </c>
      <c r="Q110" s="586" t="str">
        <f t="shared" si="28"/>
        <v/>
      </c>
      <c r="R110" s="587" t="str">
        <f t="shared" si="29"/>
        <v/>
      </c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2" t="str">
        <f t="array" ref="AK110">IF($K110="","",SUM(IF(LEFT($AM110:$CC110,1)="s",1,0))-SUM(IF(RIGHT(LEFT($AM110:$CC110,2))="-",1,0)))</f>
        <v/>
      </c>
      <c r="AL110" s="582" t="str">
        <f t="array" ref="AL110">IF($K81="","",SUM(IF(LEFT($AM110:$CC110,1)="X",1,0)))</f>
        <v/>
      </c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73"/>
      <c r="BT110" s="668"/>
      <c r="BU110" s="673"/>
      <c r="BV110" s="668"/>
      <c r="BW110" s="668"/>
      <c r="BX110" s="668"/>
      <c r="BY110" s="668"/>
      <c r="BZ110" s="668"/>
      <c r="CA110" s="673"/>
      <c r="CB110" s="668"/>
      <c r="CC110" s="668"/>
      <c r="CD110" s="673"/>
      <c r="CE110" s="673"/>
      <c r="CF110" s="673"/>
      <c r="CG110" s="673"/>
      <c r="CH110" s="673"/>
      <c r="CI110" s="673"/>
      <c r="CJ110" s="673"/>
    </row>
    <row r="111" spans="5:88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 t="shared" si="30"/>
        <v/>
      </c>
      <c r="N111" s="562" t="str">
        <f t="shared" si="31"/>
        <v/>
      </c>
      <c r="O111" s="598"/>
      <c r="P111" s="562" t="str">
        <f t="shared" si="32"/>
        <v/>
      </c>
      <c r="Q111" s="586" t="str">
        <f t="shared" si="28"/>
        <v/>
      </c>
      <c r="R111" s="587" t="str">
        <f t="shared" si="29"/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2" t="str">
        <f t="array" ref="AK111">IF($K111="","",SUM(IF(LEFT($AM111:$CC111,1)="s",1,0))-SUM(IF(RIGHT(LEFT($AM111:$CC111,2))="-",1,0)))</f>
        <v/>
      </c>
      <c r="AL111" s="582" t="str">
        <f t="array" ref="AL111">IF($K82="","",SUM(IF(LEFT($AM111:$CC111,1)="X",1,0)))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73"/>
      <c r="BT111" s="668"/>
      <c r="BU111" s="673"/>
      <c r="BV111" s="668"/>
      <c r="BW111" s="668"/>
      <c r="BX111" s="668"/>
      <c r="BY111" s="668"/>
      <c r="BZ111" s="668"/>
      <c r="CA111" s="673"/>
      <c r="CB111" s="668"/>
      <c r="CC111" s="668"/>
      <c r="CD111" s="673"/>
      <c r="CE111" s="673"/>
      <c r="CF111" s="673"/>
      <c r="CG111" s="673"/>
      <c r="CH111" s="673"/>
      <c r="CI111" s="673"/>
      <c r="CJ111" s="673"/>
    </row>
    <row r="112" spans="5:88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si="30"/>
        <v/>
      </c>
      <c r="N112" s="562" t="str">
        <f t="shared" si="31"/>
        <v/>
      </c>
      <c r="O112" s="598"/>
      <c r="P112" s="562" t="str">
        <f t="shared" si="32"/>
        <v/>
      </c>
      <c r="Q112" s="586" t="str">
        <f t="shared" si="28"/>
        <v/>
      </c>
      <c r="R112" s="587" t="str">
        <f t="shared" si="29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2" t="str">
        <f t="array" ref="AK112">IF($K112="","",SUM(IF(LEFT($AM112:$CC112,1)="s",1,0))-SUM(IF(RIGHT(LEFT($AM112:$CC112,2))="-",1,0)))</f>
        <v/>
      </c>
      <c r="AL112" s="582" t="str">
        <f t="array" ref="AL112">IF($K83="","",SUM(IF(LEFT($AM112:$CC112,1)="X",1,0)))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73"/>
      <c r="BT112" s="668"/>
      <c r="BU112" s="673"/>
      <c r="BV112" s="668"/>
      <c r="BW112" s="668"/>
      <c r="BX112" s="668"/>
      <c r="BY112" s="668"/>
      <c r="BZ112" s="668"/>
      <c r="CA112" s="673"/>
      <c r="CB112" s="668"/>
      <c r="CC112" s="668"/>
      <c r="CD112" s="673"/>
      <c r="CE112" s="673"/>
      <c r="CF112" s="673"/>
      <c r="CG112" s="673"/>
      <c r="CH112" s="673"/>
      <c r="CI112" s="673"/>
      <c r="CJ112" s="673"/>
    </row>
    <row r="113" spans="5:88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30"/>
        <v/>
      </c>
      <c r="N113" s="562" t="str">
        <f t="shared" si="31"/>
        <v/>
      </c>
      <c r="O113" s="562"/>
      <c r="P113" s="562" t="str">
        <f t="shared" si="32"/>
        <v/>
      </c>
      <c r="Q113" s="586" t="str">
        <f t="shared" si="28"/>
        <v/>
      </c>
      <c r="R113" s="587" t="str">
        <f t="shared" si="29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2" t="str">
        <f t="array" ref="AK113">IF($K113="","",SUM(IF(LEFT($AM113:$CC113,1)="s",1,0))-SUM(IF(RIGHT(LEFT($AM113:$CC113,2))="-",1,0)))</f>
        <v/>
      </c>
      <c r="AL113" s="582" t="str">
        <f t="array" ref="AL113">IF($K84="","",SUM(IF(LEFT($AM113:$CC113,1)="X",1,0)))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73"/>
      <c r="BT113" s="668"/>
      <c r="BU113" s="673"/>
      <c r="BV113" s="668"/>
      <c r="BW113" s="668"/>
      <c r="BX113" s="668"/>
      <c r="BY113" s="668"/>
      <c r="BZ113" s="668"/>
      <c r="CA113" s="673"/>
      <c r="CB113" s="668"/>
      <c r="CC113" s="668"/>
      <c r="CD113" s="673"/>
      <c r="CE113" s="673"/>
      <c r="CF113" s="673"/>
      <c r="CG113" s="673"/>
      <c r="CH113" s="673"/>
      <c r="CI113" s="673"/>
      <c r="CJ113" s="673"/>
    </row>
    <row r="114" spans="5:88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30"/>
        <v/>
      </c>
      <c r="N114" s="562" t="str">
        <f t="shared" si="31"/>
        <v/>
      </c>
      <c r="O114" s="562"/>
      <c r="P114" s="562" t="str">
        <f t="shared" si="32"/>
        <v/>
      </c>
      <c r="Q114" s="586" t="str">
        <f t="shared" si="28"/>
        <v/>
      </c>
      <c r="R114" s="587" t="str">
        <f t="shared" si="29"/>
        <v/>
      </c>
      <c r="S114" s="587"/>
      <c r="T114" s="587"/>
      <c r="U114" s="587"/>
      <c r="V114" s="587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2" t="str">
        <f t="array" ref="AK114">IF($K114="","",SUM(IF(LEFT($AM114:$CC114,1)="s",1,0))-SUM(IF(RIGHT(LEFT($AM114:$CC114,2))="-",1,0)))</f>
        <v/>
      </c>
      <c r="AL114" s="582" t="str">
        <f t="array" ref="AL114">IF($K85="","",SUM(IF(LEFT($AM114:$CC114,1)="X",1,0)))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73"/>
      <c r="BT114" s="668"/>
      <c r="BU114" s="673"/>
      <c r="BV114" s="668"/>
      <c r="BW114" s="668"/>
      <c r="BX114" s="668"/>
      <c r="BY114" s="668"/>
      <c r="BZ114" s="668"/>
      <c r="CA114" s="673"/>
      <c r="CB114" s="668"/>
      <c r="CC114" s="668"/>
      <c r="CD114" s="673"/>
      <c r="CE114" s="673"/>
      <c r="CF114" s="673"/>
      <c r="CG114" s="673"/>
      <c r="CH114" s="673"/>
      <c r="CI114" s="673"/>
      <c r="CJ114" s="673"/>
    </row>
    <row r="115" spans="5:88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30"/>
        <v/>
      </c>
      <c r="N115" s="562" t="str">
        <f t="shared" si="31"/>
        <v/>
      </c>
      <c r="O115" s="562"/>
      <c r="P115" s="562" t="str">
        <f t="shared" si="32"/>
        <v/>
      </c>
      <c r="Q115" s="586" t="str">
        <f t="shared" si="28"/>
        <v/>
      </c>
      <c r="R115" s="587" t="str">
        <f t="shared" si="29"/>
        <v/>
      </c>
      <c r="S115" s="587"/>
      <c r="T115" s="587"/>
      <c r="U115" s="587"/>
      <c r="V115" s="587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2" t="str">
        <f t="array" ref="AK115">IF($K115="","",SUM(IF(LEFT($AM115:$CC115,1)="s",1,0))-SUM(IF(RIGHT(LEFT($AM115:$CC115,2))="-",1,0)))</f>
        <v/>
      </c>
      <c r="AL115" s="582" t="str">
        <f t="array" ref="AL115">IF($K86="","",SUM(IF(LEFT($AM115:$CC115,1)="X",1,0)))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73"/>
      <c r="BT115" s="668"/>
      <c r="BU115" s="673"/>
      <c r="BV115" s="668"/>
      <c r="BW115" s="668"/>
      <c r="BX115" s="668"/>
      <c r="BY115" s="668"/>
      <c r="BZ115" s="668"/>
      <c r="CA115" s="673"/>
      <c r="CB115" s="668"/>
      <c r="CC115" s="668"/>
      <c r="CD115" s="673"/>
      <c r="CE115" s="673"/>
      <c r="CF115" s="673"/>
      <c r="CG115" s="673"/>
      <c r="CH115" s="673"/>
      <c r="CI115" s="673"/>
      <c r="CJ115" s="673"/>
    </row>
    <row r="116" spans="5:88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30"/>
        <v/>
      </c>
      <c r="N116" s="562" t="str">
        <f t="shared" si="31"/>
        <v/>
      </c>
      <c r="O116" s="562"/>
      <c r="P116" s="562" t="str">
        <f t="shared" si="32"/>
        <v/>
      </c>
      <c r="Q116" s="586" t="str">
        <f t="shared" si="28"/>
        <v/>
      </c>
      <c r="R116" s="587" t="str">
        <f t="shared" si="29"/>
        <v/>
      </c>
      <c r="S116" s="587"/>
      <c r="T116" s="587"/>
      <c r="U116" s="587"/>
      <c r="V116" s="587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2" t="str">
        <f t="array" ref="AK116">IF($K116="","",SUM(IF(LEFT($AM116:$CC116,1)="s",1,0))-SUM(IF(RIGHT(LEFT($AM116:$CC116,2))="-",1,0)))</f>
        <v/>
      </c>
      <c r="AL116" s="582" t="str">
        <f t="array" ref="AL116">IF($K87="","",SUM(IF(LEFT($AM116:$CC116,1)="X",1,0)))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73"/>
      <c r="BT116" s="668"/>
      <c r="BU116" s="673"/>
      <c r="BV116" s="668"/>
      <c r="BW116" s="668"/>
      <c r="BX116" s="668"/>
      <c r="BY116" s="668"/>
      <c r="BZ116" s="668"/>
      <c r="CA116" s="673"/>
      <c r="CB116" s="668"/>
      <c r="CC116" s="668"/>
      <c r="CD116" s="673"/>
      <c r="CE116" s="673"/>
      <c r="CF116" s="673"/>
      <c r="CG116" s="673"/>
      <c r="CH116" s="673"/>
      <c r="CI116" s="673"/>
      <c r="CJ116" s="673"/>
    </row>
    <row r="117" spans="5:88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30"/>
        <v/>
      </c>
      <c r="N117" s="562" t="str">
        <f t="shared" si="31"/>
        <v/>
      </c>
      <c r="O117" s="562"/>
      <c r="P117" s="562" t="str">
        <f t="shared" si="32"/>
        <v/>
      </c>
      <c r="Q117" s="586" t="str">
        <f t="shared" si="28"/>
        <v/>
      </c>
      <c r="R117" s="587" t="str">
        <f t="shared" si="29"/>
        <v/>
      </c>
      <c r="S117" s="587"/>
      <c r="T117" s="587"/>
      <c r="U117" s="587"/>
      <c r="V117" s="587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2" t="str">
        <f t="array" ref="AK117">IF($K117="","",SUM(IF(LEFT($AM117:$CC117,1)="s",1,0))-SUM(IF(RIGHT(LEFT($AM117:$CC117,2))="-",1,0)))</f>
        <v/>
      </c>
      <c r="AL117" s="582" t="str">
        <f t="array" ref="AL117">IF($K88="","",SUM(IF(LEFT($AM117:$CC117,1)="X",1,0)))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73"/>
      <c r="BT117" s="668"/>
      <c r="BU117" s="673"/>
      <c r="BV117" s="668"/>
      <c r="BW117" s="668"/>
      <c r="BX117" s="668"/>
      <c r="BY117" s="668"/>
      <c r="BZ117" s="668"/>
      <c r="CA117" s="673"/>
      <c r="CB117" s="668"/>
      <c r="CC117" s="668"/>
      <c r="CD117" s="673"/>
      <c r="CE117" s="673"/>
      <c r="CF117" s="673"/>
      <c r="CG117" s="673"/>
      <c r="CH117" s="673"/>
      <c r="CI117" s="673"/>
      <c r="CJ117" s="673"/>
    </row>
    <row r="118" spans="5:88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30"/>
        <v/>
      </c>
      <c r="N118" s="562" t="str">
        <f t="shared" si="31"/>
        <v/>
      </c>
      <c r="O118" s="562"/>
      <c r="P118" s="562" t="str">
        <f t="shared" si="32"/>
        <v/>
      </c>
      <c r="Q118" s="586" t="str">
        <f t="shared" si="28"/>
        <v/>
      </c>
      <c r="R118" s="587" t="str">
        <f t="shared" si="29"/>
        <v/>
      </c>
      <c r="S118" s="587"/>
      <c r="T118" s="587"/>
      <c r="U118" s="587"/>
      <c r="V118" s="587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2" t="str">
        <f t="array" ref="AK118">IF($K118="","",SUM(IF(LEFT($AM118:$CC118,1)="s",1,0))-SUM(IF(RIGHT(LEFT($AM118:$CC118,2))="-",1,0)))</f>
        <v/>
      </c>
      <c r="AL118" s="582" t="str">
        <f t="array" ref="AL118">IF($K89="","",SUM(IF(LEFT($AM118:$CC118,1)="X",1,0)))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73"/>
      <c r="BT118" s="668"/>
      <c r="BU118" s="673"/>
      <c r="BV118" s="668"/>
      <c r="BW118" s="668"/>
      <c r="BX118" s="668"/>
      <c r="BY118" s="668"/>
      <c r="BZ118" s="668"/>
      <c r="CA118" s="673"/>
      <c r="CB118" s="668"/>
      <c r="CC118" s="668"/>
      <c r="CD118" s="673"/>
      <c r="CE118" s="673"/>
      <c r="CF118" s="673"/>
      <c r="CG118" s="673"/>
      <c r="CH118" s="673"/>
      <c r="CI118" s="673"/>
      <c r="CJ118" s="673"/>
    </row>
    <row r="119" spans="5:88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30"/>
        <v/>
      </c>
      <c r="N119" s="562" t="str">
        <f t="shared" si="31"/>
        <v/>
      </c>
      <c r="O119" s="562"/>
      <c r="P119" s="562" t="str">
        <f t="shared" si="32"/>
        <v/>
      </c>
      <c r="Q119" s="586" t="str">
        <f t="shared" si="28"/>
        <v/>
      </c>
      <c r="R119" s="587" t="str">
        <f t="shared" si="29"/>
        <v/>
      </c>
      <c r="S119" s="587"/>
      <c r="T119" s="587"/>
      <c r="U119" s="587"/>
      <c r="V119" s="587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2" t="str">
        <f t="array" ref="AK119">IF($K119="","",SUM(IF(LEFT($AM119:$CC119,1)="s",1,0))-SUM(IF(RIGHT(LEFT($AM119:$CC119,2))="-",1,0)))</f>
        <v/>
      </c>
      <c r="AL119" s="582" t="str">
        <f t="array" ref="AL119">IF($K90="","",SUM(IF(LEFT($AM119:$CC119,1)="X",1,0)))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73"/>
      <c r="BT119" s="668"/>
      <c r="BU119" s="673"/>
      <c r="BV119" s="668"/>
      <c r="BW119" s="668"/>
      <c r="BX119" s="668"/>
      <c r="BY119" s="668"/>
      <c r="BZ119" s="668"/>
      <c r="CA119" s="673"/>
      <c r="CB119" s="668"/>
      <c r="CC119" s="668"/>
      <c r="CD119" s="673"/>
      <c r="CE119" s="673"/>
      <c r="CF119" s="673"/>
      <c r="CG119" s="673"/>
      <c r="CH119" s="673"/>
      <c r="CI119" s="673"/>
      <c r="CJ119" s="673"/>
    </row>
    <row r="120" spans="5:88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30"/>
        <v/>
      </c>
      <c r="N120" s="562" t="str">
        <f t="shared" si="31"/>
        <v/>
      </c>
      <c r="O120" s="562"/>
      <c r="P120" s="562" t="str">
        <f t="shared" si="32"/>
        <v/>
      </c>
      <c r="Q120" s="586" t="str">
        <f t="shared" si="28"/>
        <v/>
      </c>
      <c r="R120" s="587" t="str">
        <f t="shared" si="29"/>
        <v/>
      </c>
      <c r="S120" s="587"/>
      <c r="T120" s="587"/>
      <c r="U120" s="587"/>
      <c r="V120" s="587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2" t="str">
        <f t="array" ref="AK120">IF($K120="","",SUM(IF(LEFT($AM120:$CC120,1)="s",1,0))-SUM(IF(RIGHT(LEFT($AM120:$CC120,2))="-",1,0)))</f>
        <v/>
      </c>
      <c r="AL120" s="582" t="str">
        <f t="array" ref="AL120">IF($K91="","",SUM(IF(LEFT($AM120:$CC120,1)="X",1,0)))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73"/>
      <c r="BT120" s="668"/>
      <c r="BU120" s="673"/>
      <c r="BV120" s="668"/>
      <c r="BW120" s="668"/>
      <c r="BX120" s="668"/>
      <c r="BY120" s="668"/>
      <c r="BZ120" s="668"/>
      <c r="CA120" s="673"/>
      <c r="CB120" s="668"/>
      <c r="CC120" s="668"/>
      <c r="CD120" s="673"/>
      <c r="CE120" s="673"/>
      <c r="CF120" s="673"/>
      <c r="CG120" s="673"/>
      <c r="CH120" s="673"/>
      <c r="CI120" s="673"/>
      <c r="CJ120" s="673"/>
    </row>
    <row r="121" spans="5:88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30"/>
        <v/>
      </c>
      <c r="N121" s="562" t="str">
        <f t="shared" si="31"/>
        <v/>
      </c>
      <c r="O121" s="562"/>
      <c r="P121" s="562" t="str">
        <f t="shared" si="32"/>
        <v/>
      </c>
      <c r="Q121" s="586" t="str">
        <f t="shared" si="28"/>
        <v/>
      </c>
      <c r="R121" s="587" t="str">
        <f t="shared" si="29"/>
        <v/>
      </c>
      <c r="S121" s="587"/>
      <c r="T121" s="587"/>
      <c r="U121" s="587"/>
      <c r="V121" s="587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2" t="str">
        <f t="array" ref="AK121">IF($K121="","",SUM(IF(LEFT($AM121:$CC121,1)="s",1,0))-SUM(IF(RIGHT(LEFT($AM121:$CC121,2))="-",1,0)))</f>
        <v/>
      </c>
      <c r="AL121" s="582" t="str">
        <f t="array" ref="AL121">IF($K92="","",SUM(IF(LEFT($AM121:$CC121,1)="X",1,0)))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73"/>
      <c r="BT121" s="668"/>
      <c r="BU121" s="673"/>
      <c r="BV121" s="668"/>
      <c r="BW121" s="668"/>
      <c r="BX121" s="668"/>
      <c r="BY121" s="668"/>
      <c r="BZ121" s="668"/>
      <c r="CA121" s="673"/>
      <c r="CB121" s="668"/>
      <c r="CC121" s="668"/>
      <c r="CD121" s="673"/>
      <c r="CE121" s="673"/>
      <c r="CF121" s="673"/>
      <c r="CG121" s="673"/>
      <c r="CH121" s="673"/>
      <c r="CI121" s="673"/>
      <c r="CJ121" s="673"/>
    </row>
    <row r="122" spans="5:88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30"/>
        <v/>
      </c>
      <c r="N122" s="562" t="str">
        <f t="shared" si="31"/>
        <v/>
      </c>
      <c r="O122" s="562"/>
      <c r="P122" s="562" t="str">
        <f t="shared" si="32"/>
        <v/>
      </c>
      <c r="Q122" s="586" t="str">
        <f t="shared" si="28"/>
        <v/>
      </c>
      <c r="R122" s="587" t="str">
        <f t="shared" si="29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2" t="str">
        <f t="array" ref="AK122">IF($K122="","",SUM(IF(LEFT($AM122:$CC122,1)="s",1,0))-SUM(IF(RIGHT(LEFT($AM122:$CC122,2))="-",1,0)))</f>
        <v/>
      </c>
      <c r="AL122" s="582" t="str">
        <f t="array" ref="AL122">IF($K93="","",SUM(IF(LEFT($AM122:$CC122,1)="X",1,0)))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73"/>
      <c r="BT122" s="668"/>
      <c r="BU122" s="673"/>
      <c r="BV122" s="668"/>
      <c r="BW122" s="668"/>
      <c r="BX122" s="668"/>
      <c r="BY122" s="668"/>
      <c r="BZ122" s="668"/>
      <c r="CA122" s="673"/>
      <c r="CB122" s="668"/>
      <c r="CC122" s="668"/>
      <c r="CD122" s="673"/>
      <c r="CE122" s="673"/>
      <c r="CF122" s="673"/>
      <c r="CG122" s="673"/>
      <c r="CH122" s="673"/>
      <c r="CI122" s="673"/>
      <c r="CJ122" s="673"/>
    </row>
    <row r="123" spans="5:88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30"/>
        <v/>
      </c>
      <c r="N123" s="562" t="str">
        <f t="shared" si="31"/>
        <v/>
      </c>
      <c r="O123" s="562"/>
      <c r="P123" s="562" t="str">
        <f t="shared" si="32"/>
        <v/>
      </c>
      <c r="Q123" s="586" t="str">
        <f t="shared" si="28"/>
        <v/>
      </c>
      <c r="R123" s="587" t="str">
        <f t="shared" si="29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2" t="str">
        <f t="array" ref="AK123">IF($K123="","",SUM(IF(LEFT($AM123:$CC123,1)="s",1,0))-SUM(IF(RIGHT(LEFT($AM123:$CC123,2))="-",1,0)))</f>
        <v/>
      </c>
      <c r="AL123" s="582" t="str">
        <f t="array" ref="AL123">IF($K94="","",SUM(IF(LEFT($AM123:$CC123,1)="X",1,0)))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73"/>
      <c r="BT123" s="668"/>
      <c r="BU123" s="673"/>
      <c r="BV123" s="668"/>
      <c r="BW123" s="668"/>
      <c r="BX123" s="668"/>
      <c r="BY123" s="668"/>
      <c r="BZ123" s="668"/>
      <c r="CA123" s="673"/>
      <c r="CB123" s="668"/>
      <c r="CC123" s="668"/>
      <c r="CD123" s="673"/>
      <c r="CE123" s="673"/>
      <c r="CF123" s="673"/>
      <c r="CG123" s="673"/>
      <c r="CH123" s="673"/>
      <c r="CI123" s="673"/>
      <c r="CJ123" s="673"/>
    </row>
    <row r="124" spans="5:88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30"/>
        <v/>
      </c>
      <c r="N124" s="562" t="str">
        <f t="shared" si="31"/>
        <v/>
      </c>
      <c r="O124" s="562"/>
      <c r="P124" s="562" t="str">
        <f t="shared" si="32"/>
        <v/>
      </c>
      <c r="Q124" s="586" t="str">
        <f t="shared" si="28"/>
        <v/>
      </c>
      <c r="R124" s="587" t="str">
        <f t="shared" si="29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2" t="str">
        <f t="array" ref="AK124">IF($K124="","",SUM(IF(LEFT($AM124:$CC124,1)="s",1,0))-SUM(IF(RIGHT(LEFT($AM124:$CC124,2))="-",1,0)))</f>
        <v/>
      </c>
      <c r="AL124" s="582" t="str">
        <f t="array" ref="AL124">IF($K95="","",SUM(IF(LEFT($AM124:$CC124,1)="X",1,0)))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73"/>
      <c r="BT124" s="668"/>
      <c r="BU124" s="673"/>
      <c r="BV124" s="668"/>
      <c r="BW124" s="668"/>
      <c r="BX124" s="668"/>
      <c r="BY124" s="668"/>
      <c r="BZ124" s="668"/>
      <c r="CA124" s="673"/>
      <c r="CB124" s="668"/>
      <c r="CC124" s="668"/>
      <c r="CD124" s="673"/>
      <c r="CE124" s="673"/>
      <c r="CF124" s="673"/>
      <c r="CG124" s="673"/>
      <c r="CH124" s="673"/>
      <c r="CI124" s="673"/>
      <c r="CJ124" s="673"/>
    </row>
    <row r="125" spans="5:88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30"/>
        <v/>
      </c>
      <c r="N125" s="562" t="str">
        <f t="shared" si="31"/>
        <v/>
      </c>
      <c r="O125" s="562"/>
      <c r="P125" s="562" t="str">
        <f t="shared" si="32"/>
        <v/>
      </c>
      <c r="Q125" s="586" t="str">
        <f t="shared" si="28"/>
        <v/>
      </c>
      <c r="R125" s="587" t="str">
        <f t="shared" si="29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2" t="str">
        <f t="array" ref="AK125">IF($K125="","",SUM(IF(LEFT($AM125:$CC125,1)="s",1,0))-SUM(IF(RIGHT(LEFT($AM125:$CC125,2))="-",1,0)))</f>
        <v/>
      </c>
      <c r="AL125" s="582" t="str">
        <f t="array" ref="AL125">IF($K96="","",SUM(IF(LEFT($AM125:$CC125,1)="X",1,0)))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73"/>
      <c r="BT125" s="668"/>
      <c r="BU125" s="673"/>
      <c r="BV125" s="668"/>
      <c r="BW125" s="668"/>
      <c r="BX125" s="668"/>
      <c r="BY125" s="668"/>
      <c r="BZ125" s="668"/>
      <c r="CA125" s="673"/>
      <c r="CB125" s="668"/>
      <c r="CC125" s="668"/>
      <c r="CD125" s="673"/>
      <c r="CE125" s="673"/>
      <c r="CF125" s="673"/>
      <c r="CG125" s="673"/>
      <c r="CH125" s="673"/>
      <c r="CI125" s="673"/>
      <c r="CJ125" s="673"/>
    </row>
    <row r="126" spans="5:88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30"/>
        <v/>
      </c>
      <c r="N126" s="562" t="str">
        <f t="shared" si="31"/>
        <v/>
      </c>
      <c r="O126" s="562"/>
      <c r="P126" s="562" t="str">
        <f t="shared" si="32"/>
        <v/>
      </c>
      <c r="Q126" s="586" t="str">
        <f t="shared" si="28"/>
        <v/>
      </c>
      <c r="R126" s="587" t="str">
        <f t="shared" si="29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2" t="str">
        <f t="array" ref="AK126">IF($K126="","",SUM(IF(LEFT($AM126:$CC126,1)="s",1,0))-SUM(IF(RIGHT(LEFT($AM126:$CC126,2))="-",1,0)))</f>
        <v/>
      </c>
      <c r="AL126" s="582" t="str">
        <f t="array" ref="AL126">IF($K97="","",SUM(IF(LEFT($AM126:$CC126,1)="X",1,0)))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73"/>
      <c r="BT126" s="668"/>
      <c r="BU126" s="673"/>
      <c r="BV126" s="668"/>
      <c r="BW126" s="668"/>
      <c r="BX126" s="668"/>
      <c r="BY126" s="668"/>
      <c r="BZ126" s="668"/>
      <c r="CA126" s="673"/>
      <c r="CB126" s="668"/>
      <c r="CC126" s="668"/>
      <c r="CD126" s="673"/>
      <c r="CE126" s="673"/>
      <c r="CF126" s="673"/>
      <c r="CG126" s="673"/>
      <c r="CH126" s="673"/>
      <c r="CI126" s="673"/>
      <c r="CJ126" s="673"/>
    </row>
    <row r="127" spans="5:88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30"/>
        <v/>
      </c>
      <c r="N127" s="562" t="str">
        <f t="shared" si="31"/>
        <v/>
      </c>
      <c r="O127" s="562"/>
      <c r="P127" s="562" t="str">
        <f t="shared" si="32"/>
        <v/>
      </c>
      <c r="Q127" s="586" t="str">
        <f t="shared" si="28"/>
        <v/>
      </c>
      <c r="R127" s="587" t="str">
        <f t="shared" si="29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2" t="str">
        <f t="array" ref="AK127">IF($K127="","",SUM(IF(LEFT($AM127:$CC127,1)="s",1,0))-SUM(IF(RIGHT(LEFT($AM127:$CC127,2))="-",1,0)))</f>
        <v/>
      </c>
      <c r="AL127" s="582" t="str">
        <f t="array" ref="AL127">IF($K98="","",SUM(IF(LEFT($AM127:$CC127,1)="X",1,0)))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73"/>
      <c r="BT127" s="668"/>
      <c r="BU127" s="673"/>
      <c r="BV127" s="668"/>
      <c r="BW127" s="668"/>
      <c r="BX127" s="668"/>
      <c r="BY127" s="668"/>
      <c r="BZ127" s="668"/>
      <c r="CA127" s="673"/>
      <c r="CB127" s="668"/>
      <c r="CC127" s="668"/>
      <c r="CD127" s="673"/>
      <c r="CE127" s="673"/>
      <c r="CF127" s="673"/>
      <c r="CG127" s="673"/>
      <c r="CH127" s="673"/>
      <c r="CI127" s="673"/>
      <c r="CJ127" s="673"/>
    </row>
    <row r="128" spans="5:88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30"/>
        <v/>
      </c>
      <c r="N128" s="562" t="str">
        <f t="shared" si="31"/>
        <v/>
      </c>
      <c r="O128" s="562"/>
      <c r="P128" s="562" t="str">
        <f t="shared" si="32"/>
        <v/>
      </c>
      <c r="Q128" s="586" t="str">
        <f t="shared" si="28"/>
        <v/>
      </c>
      <c r="R128" s="587" t="str">
        <f t="shared" si="29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2" t="str">
        <f t="array" ref="AK128">IF($K128="","",SUM(IF(LEFT($AM128:$CC128,1)="s",1,0))-SUM(IF(RIGHT(LEFT($AM128:$CC128,2))="-",1,0)))</f>
        <v/>
      </c>
      <c r="AL128" s="582" t="str">
        <f t="array" ref="AL128">IF($K99="","",SUM(IF(LEFT($AM128:$CC128,1)="X",1,0)))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73"/>
      <c r="BT128" s="668"/>
      <c r="BU128" s="673"/>
      <c r="BV128" s="668"/>
      <c r="BW128" s="668"/>
      <c r="BX128" s="668"/>
      <c r="BY128" s="668"/>
      <c r="BZ128" s="668"/>
      <c r="CA128" s="673"/>
      <c r="CB128" s="668"/>
      <c r="CC128" s="668"/>
      <c r="CD128" s="673"/>
      <c r="CE128" s="673"/>
      <c r="CF128" s="673"/>
      <c r="CG128" s="673"/>
      <c r="CH128" s="673"/>
      <c r="CI128" s="673"/>
      <c r="CJ128" s="673"/>
    </row>
    <row r="129" spans="1:88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30"/>
        <v/>
      </c>
      <c r="N129" s="562" t="str">
        <f t="shared" si="31"/>
        <v/>
      </c>
      <c r="O129" s="562"/>
      <c r="P129" s="562" t="str">
        <f t="shared" si="32"/>
        <v/>
      </c>
      <c r="Q129" s="586" t="str">
        <f t="shared" si="28"/>
        <v/>
      </c>
      <c r="R129" s="587" t="str">
        <f t="shared" si="29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2" t="str">
        <f t="array" ref="AK129">IF($K129="","",SUM(IF(LEFT($AM129:$CC129,1)="s",1,0))-SUM(IF(RIGHT(LEFT($AM129:$CC129,2))="-",1,0)))</f>
        <v/>
      </c>
      <c r="AL129" s="582" t="str">
        <f t="array" ref="AL129">IF($K100="","",SUM(IF(LEFT($AM129:$CC129,1)="X",1,0)))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73"/>
      <c r="BT129" s="668"/>
      <c r="BU129" s="673"/>
      <c r="BV129" s="668"/>
      <c r="BW129" s="668"/>
      <c r="BX129" s="668"/>
      <c r="BY129" s="668"/>
      <c r="BZ129" s="668"/>
      <c r="CA129" s="673"/>
      <c r="CB129" s="668"/>
      <c r="CC129" s="668"/>
      <c r="CD129" s="673"/>
      <c r="CE129" s="673"/>
      <c r="CF129" s="673"/>
      <c r="CG129" s="673"/>
      <c r="CH129" s="673"/>
      <c r="CI129" s="673"/>
      <c r="CJ129" s="673"/>
    </row>
    <row r="130" spans="1:88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30"/>
        <v/>
      </c>
      <c r="N130" s="562" t="str">
        <f t="shared" si="31"/>
        <v/>
      </c>
      <c r="O130" s="562"/>
      <c r="P130" s="562" t="str">
        <f t="shared" si="32"/>
        <v/>
      </c>
      <c r="Q130" s="586" t="str">
        <f t="shared" si="28"/>
        <v/>
      </c>
      <c r="R130" s="587" t="str">
        <f t="shared" si="29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2" t="str">
        <f t="array" ref="AK130">IF($K130="","",SUM(IF(LEFT($AM130:$CC130,1)="s",1,0))-SUM(IF(RIGHT(LEFT($AM130:$CC130,2))="-",1,0)))</f>
        <v/>
      </c>
      <c r="AL130" s="582" t="str">
        <f t="array" ref="AL130">IF($K101="","",SUM(IF(LEFT($AM130:$CC130,1)="X",1,0)))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73"/>
      <c r="BT130" s="668"/>
      <c r="BU130" s="673"/>
      <c r="BV130" s="668"/>
      <c r="BW130" s="668"/>
      <c r="BX130" s="668"/>
      <c r="BY130" s="668"/>
      <c r="BZ130" s="668"/>
      <c r="CA130" s="673"/>
      <c r="CB130" s="668"/>
      <c r="CC130" s="668"/>
      <c r="CD130" s="673"/>
      <c r="CE130" s="673"/>
      <c r="CF130" s="673"/>
      <c r="CG130" s="673"/>
      <c r="CH130" s="673"/>
      <c r="CI130" s="673"/>
      <c r="CJ130" s="673"/>
    </row>
    <row r="131" spans="1:88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30"/>
        <v/>
      </c>
      <c r="N131" s="562" t="str">
        <f t="shared" si="31"/>
        <v/>
      </c>
      <c r="O131" s="562"/>
      <c r="P131" s="562" t="str">
        <f t="shared" si="32"/>
        <v/>
      </c>
      <c r="Q131" s="586" t="str">
        <f t="shared" si="28"/>
        <v/>
      </c>
      <c r="R131" s="587" t="str">
        <f t="shared" si="29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2" t="str">
        <f t="array" ref="AK131">IF($K131="","",SUM(IF(LEFT($AM131:$CC131,1)="s",1,0))-SUM(IF(RIGHT(LEFT($AM131:$CC131,2))="-",1,0)))</f>
        <v/>
      </c>
      <c r="AL131" s="582" t="str">
        <f t="array" ref="AL131">IF($K102="","",SUM(IF(LEFT($AM131:$CC131,1)="X",1,0)))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73"/>
      <c r="BT131" s="668"/>
      <c r="BU131" s="673"/>
      <c r="BV131" s="668"/>
      <c r="BW131" s="668"/>
      <c r="BX131" s="668"/>
      <c r="BY131" s="668"/>
      <c r="BZ131" s="668"/>
      <c r="CA131" s="673"/>
      <c r="CB131" s="668"/>
      <c r="CC131" s="668"/>
      <c r="CD131" s="673"/>
      <c r="CE131" s="673"/>
      <c r="CF131" s="673"/>
      <c r="CG131" s="673"/>
      <c r="CH131" s="673"/>
      <c r="CI131" s="673"/>
      <c r="CJ131" s="673"/>
    </row>
    <row r="132" spans="1:88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30"/>
        <v/>
      </c>
      <c r="N132" s="562" t="str">
        <f t="shared" si="31"/>
        <v/>
      </c>
      <c r="O132" s="562"/>
      <c r="P132" s="562" t="str">
        <f t="shared" si="32"/>
        <v/>
      </c>
      <c r="Q132" s="586" t="str">
        <f t="shared" si="28"/>
        <v/>
      </c>
      <c r="R132" s="587" t="str">
        <f t="shared" si="29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2" t="str">
        <f t="array" ref="AK132">IF($K132="","",SUM(IF(LEFT($AM132:$CC132,1)="s",1,0))-SUM(IF(RIGHT(LEFT($AM132:$CC132,2))="-",1,0)))</f>
        <v/>
      </c>
      <c r="AL132" s="582" t="str">
        <f t="array" ref="AL132">IF($K103="","",SUM(IF(LEFT($AM132:$CC132,1)="X",1,0)))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73"/>
      <c r="BT132" s="668"/>
      <c r="BU132" s="673"/>
      <c r="BV132" s="668"/>
      <c r="BW132" s="668"/>
      <c r="BX132" s="668"/>
      <c r="BY132" s="668"/>
      <c r="BZ132" s="668"/>
      <c r="CA132" s="673"/>
      <c r="CB132" s="668"/>
      <c r="CC132" s="668"/>
      <c r="CD132" s="673"/>
      <c r="CE132" s="673"/>
      <c r="CF132" s="673"/>
      <c r="CG132" s="673"/>
      <c r="CH132" s="673"/>
      <c r="CI132" s="673"/>
      <c r="CJ132" s="673"/>
    </row>
    <row r="133" spans="1:88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30"/>
        <v/>
      </c>
      <c r="N133" s="562" t="str">
        <f t="shared" si="31"/>
        <v/>
      </c>
      <c r="O133" s="562"/>
      <c r="P133" s="562" t="str">
        <f t="shared" si="32"/>
        <v/>
      </c>
      <c r="Q133" s="586" t="str">
        <f t="shared" si="28"/>
        <v/>
      </c>
      <c r="R133" s="587" t="str">
        <f t="shared" si="29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2" t="str">
        <f t="array" ref="AK133">IF($K133="","",SUM(IF(LEFT($AM133:$CC133,1)="s",1,0))-SUM(IF(RIGHT(LEFT($AM133:$CC133,2))="-",1,0)))</f>
        <v/>
      </c>
      <c r="AL133" s="582" t="str">
        <f t="array" ref="AL133">IF($K104="","",SUM(IF(LEFT($AM133:$CC133,1)="X",1,0)))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73"/>
      <c r="BT133" s="668"/>
      <c r="BU133" s="673"/>
      <c r="BV133" s="668"/>
      <c r="BW133" s="668"/>
      <c r="BX133" s="668"/>
      <c r="BY133" s="668"/>
      <c r="BZ133" s="668"/>
      <c r="CA133" s="673"/>
      <c r="CB133" s="668"/>
      <c r="CC133" s="668"/>
      <c r="CD133" s="673"/>
      <c r="CE133" s="673"/>
      <c r="CF133" s="673"/>
      <c r="CG133" s="673"/>
      <c r="CH133" s="673"/>
      <c r="CI133" s="673"/>
      <c r="CJ133" s="673"/>
    </row>
    <row r="134" spans="1:88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30"/>
        <v/>
      </c>
      <c r="N134" s="562" t="str">
        <f t="shared" si="31"/>
        <v/>
      </c>
      <c r="O134" s="562"/>
      <c r="P134" s="562" t="str">
        <f t="shared" si="32"/>
        <v/>
      </c>
      <c r="Q134" s="586" t="str">
        <f t="shared" si="28"/>
        <v/>
      </c>
      <c r="R134" s="587" t="str">
        <f t="shared" si="29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2" t="str">
        <f t="array" ref="AK134">IF($K134="","",SUM(IF(LEFT($AM134:$CC134,1)="s",1,0))-SUM(IF(RIGHT(LEFT($AM134:$CC134,2))="-",1,0)))</f>
        <v/>
      </c>
      <c r="AL134" s="582" t="str">
        <f t="array" ref="AL134">IF($K105="","",SUM(IF(LEFT($AM134:$CC134,1)="X",1,0)))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73"/>
      <c r="BT134" s="668"/>
      <c r="BU134" s="673"/>
      <c r="BV134" s="668"/>
      <c r="BW134" s="668"/>
      <c r="BX134" s="668"/>
      <c r="BY134" s="668"/>
      <c r="BZ134" s="668"/>
      <c r="CA134" s="673"/>
      <c r="CB134" s="668"/>
      <c r="CC134" s="668"/>
      <c r="CD134" s="673"/>
      <c r="CE134" s="673"/>
      <c r="CF134" s="673"/>
      <c r="CG134" s="673"/>
      <c r="CH134" s="673"/>
      <c r="CI134" s="673"/>
      <c r="CJ134" s="673"/>
    </row>
    <row r="135" spans="1:88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30"/>
        <v/>
      </c>
      <c r="N135" s="562" t="str">
        <f t="shared" si="31"/>
        <v/>
      </c>
      <c r="O135" s="562"/>
      <c r="P135" s="562" t="str">
        <f t="shared" si="32"/>
        <v/>
      </c>
      <c r="Q135" s="586" t="str">
        <f t="shared" si="28"/>
        <v/>
      </c>
      <c r="R135" s="587" t="str">
        <f t="shared" ref="R135:R166" si="33">IF(Q135="","",IF((K106-L106+Q135)&gt;=0.5,1,IF((K106-L106+Q135)=0.25,0.5,IF((K106-L106+Q135)&lt;=-0.5,-1,IF((K106-L106+Q135)=-0.25,-0.5,0)))))</f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2" t="str">
        <f t="array" ref="AK135">IF($K135="","",SUM(IF(LEFT($AM135:$CC135,1)="s",1,0))-SUM(IF(RIGHT(LEFT($AM135:$CC135,2))="-",1,0)))</f>
        <v/>
      </c>
      <c r="AL135" s="582" t="str">
        <f t="array" ref="AL135">IF($K106="","",SUM(IF(LEFT($AM135:$CC135,1)="X",1,0)))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73"/>
      <c r="BT135" s="668"/>
      <c r="BU135" s="673"/>
      <c r="BV135" s="668"/>
      <c r="BW135" s="668"/>
      <c r="BX135" s="668"/>
      <c r="BY135" s="668"/>
      <c r="BZ135" s="668"/>
      <c r="CA135" s="673"/>
      <c r="CB135" s="668"/>
      <c r="CC135" s="668"/>
      <c r="CD135" s="673"/>
      <c r="CE135" s="673"/>
      <c r="CF135" s="673"/>
      <c r="CG135" s="673"/>
      <c r="CH135" s="673"/>
      <c r="CI135" s="673"/>
      <c r="CJ135" s="673"/>
    </row>
    <row r="136" spans="1:88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30"/>
        <v/>
      </c>
      <c r="N136" s="562" t="str">
        <f t="shared" si="31"/>
        <v/>
      </c>
      <c r="O136" s="562"/>
      <c r="P136" s="562" t="str">
        <f t="shared" si="32"/>
        <v/>
      </c>
      <c r="Q136" s="586" t="str">
        <f t="shared" si="28"/>
        <v/>
      </c>
      <c r="R136" s="587" t="str">
        <f t="shared" si="33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2" t="str">
        <f t="array" ref="AK136">IF($K136="","",SUM(IF(LEFT($AM136:$CC136,1)="s",1,0))-SUM(IF(RIGHT(LEFT($AM136:$CC136,2))="-",1,0)))</f>
        <v/>
      </c>
      <c r="AL136" s="582" t="str">
        <f t="array" ref="AL136">IF($K107="","",SUM(IF(LEFT($AM136:$CC136,1)="X",1,0)))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73"/>
      <c r="BT136" s="668"/>
      <c r="BU136" s="673"/>
      <c r="BV136" s="668"/>
      <c r="BW136" s="668"/>
      <c r="BX136" s="668"/>
      <c r="BY136" s="668"/>
      <c r="BZ136" s="668"/>
      <c r="CA136" s="673"/>
      <c r="CB136" s="668"/>
      <c r="CC136" s="668"/>
      <c r="CD136" s="673"/>
      <c r="CE136" s="673"/>
      <c r="CF136" s="673"/>
      <c r="CG136" s="673"/>
      <c r="CH136" s="673"/>
      <c r="CI136" s="673"/>
      <c r="CJ136" s="673"/>
    </row>
    <row r="137" spans="1:88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30"/>
        <v/>
      </c>
      <c r="N137" s="562" t="str">
        <f t="shared" si="31"/>
        <v/>
      </c>
      <c r="O137" s="562"/>
      <c r="P137" s="562" t="str">
        <f t="shared" si="32"/>
        <v/>
      </c>
      <c r="Q137" s="586" t="str">
        <f t="shared" si="28"/>
        <v/>
      </c>
      <c r="R137" s="587" t="str">
        <f t="shared" si="33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2" t="str">
        <f t="array" ref="AK137">IF($K137="","",SUM(IF(LEFT($AM137:$CC137,1)="s",1,0))-SUM(IF(RIGHT(LEFT($AM137:$CC137,2))="-",1,0)))</f>
        <v/>
      </c>
      <c r="AL137" s="582" t="str">
        <f t="array" ref="AL137">IF($K108="","",SUM(IF(LEFT($AM137:$CC137,1)="X",1,0)))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73"/>
      <c r="BT137" s="668"/>
      <c r="BU137" s="673"/>
      <c r="BV137" s="668"/>
      <c r="BW137" s="668"/>
      <c r="BX137" s="668"/>
      <c r="BY137" s="668"/>
      <c r="BZ137" s="668"/>
      <c r="CA137" s="673"/>
      <c r="CB137" s="668"/>
      <c r="CC137" s="668"/>
      <c r="CD137" s="673"/>
      <c r="CE137" s="673"/>
      <c r="CF137" s="673"/>
      <c r="CG137" s="673"/>
      <c r="CH137" s="673"/>
      <c r="CI137" s="673"/>
      <c r="CJ137" s="673"/>
    </row>
    <row r="138" spans="1:88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30"/>
        <v/>
      </c>
      <c r="N138" s="562" t="str">
        <f t="shared" si="31"/>
        <v/>
      </c>
      <c r="O138" s="562"/>
      <c r="P138" s="562" t="str">
        <f t="shared" si="32"/>
        <v/>
      </c>
      <c r="Q138" s="586" t="str">
        <f t="shared" si="28"/>
        <v/>
      </c>
      <c r="R138" s="587" t="str">
        <f t="shared" si="33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2" t="str">
        <f t="array" ref="AK138">IF($K138="","",SUM(IF(LEFT($AM138:$CC138,1)="s",1,0))-SUM(IF(RIGHT(LEFT($AM138:$CC138,2))="-",1,0)))</f>
        <v/>
      </c>
      <c r="AL138" s="582" t="str">
        <f t="array" ref="AL138">IF($K109="","",SUM(IF(LEFT($AM138:$CC138,1)="X",1,0)))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73"/>
      <c r="BT138" s="668"/>
      <c r="BU138" s="673"/>
      <c r="BV138" s="668"/>
      <c r="BW138" s="668"/>
      <c r="BX138" s="668"/>
      <c r="BY138" s="668"/>
      <c r="BZ138" s="668"/>
      <c r="CA138" s="673"/>
      <c r="CB138" s="668"/>
      <c r="CC138" s="668"/>
      <c r="CD138" s="673"/>
      <c r="CE138" s="673"/>
      <c r="CF138" s="673"/>
      <c r="CG138" s="673"/>
      <c r="CH138" s="673"/>
      <c r="CI138" s="673"/>
      <c r="CJ138" s="673"/>
    </row>
    <row r="139" spans="1:88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30"/>
        <v/>
      </c>
      <c r="N139" s="562" t="str">
        <f t="shared" si="31"/>
        <v/>
      </c>
      <c r="O139" s="562"/>
      <c r="P139" s="562" t="str">
        <f t="shared" si="32"/>
        <v/>
      </c>
      <c r="Q139" s="586" t="str">
        <f t="shared" si="28"/>
        <v/>
      </c>
      <c r="R139" s="587" t="str">
        <f t="shared" si="33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2" t="str">
        <f t="array" ref="AK139">IF($K139="","",SUM(IF(LEFT($AM139:$CC139,1)="s",1,0))-SUM(IF(RIGHT(LEFT($AM139:$CC139,2))="-",1,0)))</f>
        <v/>
      </c>
      <c r="AL139" s="582" t="str">
        <f t="array" ref="AL139">IF($K110="","",SUM(IF(LEFT($AM139:$CC139,1)="X",1,0)))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73"/>
      <c r="BT139" s="668"/>
      <c r="BU139" s="673"/>
      <c r="BV139" s="668"/>
      <c r="BW139" s="668"/>
      <c r="BX139" s="668"/>
      <c r="BY139" s="668"/>
      <c r="BZ139" s="668"/>
      <c r="CA139" s="673"/>
      <c r="CB139" s="668"/>
      <c r="CC139" s="668"/>
      <c r="CD139" s="673"/>
      <c r="CE139" s="673"/>
      <c r="CF139" s="673"/>
      <c r="CG139" s="673"/>
      <c r="CH139" s="673"/>
      <c r="CI139" s="673"/>
      <c r="CJ139" s="673"/>
    </row>
    <row r="140" spans="1:88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30"/>
        <v/>
      </c>
      <c r="N140" s="562" t="str">
        <f t="shared" si="31"/>
        <v/>
      </c>
      <c r="O140" s="562"/>
      <c r="P140" s="562" t="str">
        <f t="shared" si="32"/>
        <v/>
      </c>
      <c r="Q140" s="586" t="str">
        <f t="shared" si="28"/>
        <v/>
      </c>
      <c r="R140" s="587" t="str">
        <f t="shared" si="33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2" t="str">
        <f t="array" ref="AK140">IF($K140="","",SUM(IF(LEFT($AM140:$CC140,1)="s",1,0))-SUM(IF(RIGHT(LEFT($AM140:$CC140,2))="-",1,0)))</f>
        <v/>
      </c>
      <c r="AL140" s="582" t="str">
        <f t="array" ref="AL140">IF($K111="","",SUM(IF(LEFT($AM140:$CC140,1)="X",1,0)))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73"/>
      <c r="BT140" s="668"/>
      <c r="BU140" s="673"/>
      <c r="BV140" s="668"/>
      <c r="BW140" s="668"/>
      <c r="BX140" s="668"/>
      <c r="BY140" s="668"/>
      <c r="BZ140" s="668"/>
      <c r="CA140" s="673"/>
      <c r="CB140" s="668"/>
      <c r="CC140" s="668"/>
      <c r="CD140" s="673"/>
      <c r="CE140" s="673"/>
      <c r="CF140" s="673"/>
      <c r="CG140" s="673"/>
      <c r="CH140" s="673"/>
      <c r="CI140" s="673"/>
      <c r="CJ140" s="673"/>
    </row>
    <row r="141" spans="1:88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30"/>
        <v/>
      </c>
      <c r="N141" s="562" t="str">
        <f t="shared" si="31"/>
        <v/>
      </c>
      <c r="O141" s="562"/>
      <c r="P141" s="562" t="str">
        <f t="shared" si="32"/>
        <v/>
      </c>
      <c r="Q141" s="586" t="str">
        <f t="shared" si="28"/>
        <v/>
      </c>
      <c r="R141" s="587" t="str">
        <f t="shared" si="33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2" t="str">
        <f t="array" ref="AK141">IF($K141="","",SUM(IF(LEFT($AM141:$CC141,1)="s",1,0))-SUM(IF(RIGHT(LEFT($AM141:$CC141,2))="-",1,0)))</f>
        <v/>
      </c>
      <c r="AL141" s="582" t="str">
        <f t="array" ref="AL141">IF($K112="","",SUM(IF(LEFT($AM141:$CC141,1)="X",1,0)))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73"/>
      <c r="BT141" s="668"/>
      <c r="BU141" s="673"/>
      <c r="BV141" s="668"/>
      <c r="BW141" s="668"/>
      <c r="BX141" s="668"/>
      <c r="BY141" s="668"/>
      <c r="BZ141" s="668"/>
      <c r="CA141" s="673"/>
      <c r="CB141" s="668"/>
      <c r="CC141" s="668"/>
      <c r="CD141" s="673"/>
      <c r="CE141" s="673"/>
      <c r="CF141" s="673"/>
      <c r="CG141" s="673"/>
      <c r="CH141" s="673"/>
      <c r="CI141" s="673"/>
      <c r="CJ141" s="673"/>
    </row>
    <row r="142" spans="1:88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30"/>
        <v/>
      </c>
      <c r="N142" s="562" t="str">
        <f t="shared" si="31"/>
        <v/>
      </c>
      <c r="O142" s="562"/>
      <c r="P142" s="562" t="str">
        <f t="shared" si="32"/>
        <v/>
      </c>
      <c r="Q142" s="586" t="str">
        <f t="shared" si="28"/>
        <v/>
      </c>
      <c r="R142" s="587" t="str">
        <f t="shared" si="33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2" t="str">
        <f t="array" ref="AK142">IF($K142="","",SUM(IF(LEFT($AM142:$CC142,1)="s",1,0))-SUM(IF(RIGHT(LEFT($AM142:$CC142,2))="-",1,0)))</f>
        <v/>
      </c>
      <c r="AL142" s="582" t="str">
        <f t="array" ref="AL142">IF($K113="","",SUM(IF(LEFT($AM142:$CC142,1)="X",1,0)))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73"/>
      <c r="BT142" s="668"/>
      <c r="BU142" s="673"/>
      <c r="BV142" s="668"/>
      <c r="BW142" s="668"/>
      <c r="BX142" s="668"/>
      <c r="BY142" s="668"/>
      <c r="BZ142" s="668"/>
      <c r="CA142" s="673"/>
      <c r="CB142" s="668"/>
      <c r="CC142" s="668"/>
      <c r="CD142" s="673"/>
      <c r="CE142" s="673"/>
      <c r="CF142" s="673"/>
      <c r="CG142" s="673"/>
      <c r="CH142" s="673"/>
      <c r="CI142" s="673"/>
      <c r="CJ142" s="673"/>
    </row>
    <row r="143" spans="1:88" ht="14.25">
      <c r="A143" s="561"/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30"/>
        <v/>
      </c>
      <c r="N143" s="562" t="str">
        <f t="shared" si="31"/>
        <v/>
      </c>
      <c r="O143" s="562"/>
      <c r="P143" s="562" t="str">
        <f t="shared" si="32"/>
        <v/>
      </c>
      <c r="Q143" s="586" t="str">
        <f t="shared" si="28"/>
        <v/>
      </c>
      <c r="R143" s="587" t="str">
        <f t="shared" si="33"/>
        <v/>
      </c>
      <c r="S143" s="587"/>
      <c r="T143" s="587"/>
      <c r="U143" s="587"/>
      <c r="V143" s="587"/>
      <c r="W143" s="574"/>
      <c r="X143" s="574"/>
      <c r="AJ143" s="582"/>
      <c r="AK143" s="582" t="str">
        <f t="array" ref="AK143">IF($K143="","",SUM(IF(LEFT($AM143:$CC143,1)="s",1,0))-SUM(IF(RIGHT(LEFT($AM143:$CC143,2))="-",1,0)))</f>
        <v/>
      </c>
      <c r="AL143" s="582" t="str">
        <f t="array" ref="AL143">IF($K114="","",SUM(IF(LEFT($AM143:$CC143,1)="X",1,0)))</f>
        <v/>
      </c>
      <c r="AM143" s="647"/>
      <c r="AN143" s="647"/>
      <c r="AO143" s="647"/>
      <c r="AP143" s="647"/>
      <c r="AQ143" s="647"/>
      <c r="AR143" s="647"/>
      <c r="AS143" s="647"/>
      <c r="AT143" s="647"/>
      <c r="AU143" s="647"/>
      <c r="AV143" s="647"/>
      <c r="AW143" s="647"/>
      <c r="AX143" s="647"/>
      <c r="AY143" s="647"/>
      <c r="AZ143" s="647"/>
      <c r="BA143" s="647"/>
      <c r="BB143" s="647"/>
      <c r="BC143" s="647"/>
      <c r="BD143" s="647"/>
      <c r="BE143" s="647"/>
      <c r="BF143" s="647"/>
      <c r="BG143" s="647"/>
      <c r="BH143" s="647"/>
      <c r="BI143" s="647"/>
      <c r="BJ143" s="647"/>
      <c r="BK143" s="647"/>
      <c r="BL143" s="647"/>
      <c r="BM143" s="647"/>
      <c r="BN143" s="647"/>
      <c r="BO143" s="647"/>
      <c r="BP143" s="647"/>
      <c r="BQ143" s="647"/>
      <c r="BR143" s="647"/>
      <c r="BS143" s="649"/>
      <c r="BT143" s="647"/>
      <c r="BU143" s="649"/>
      <c r="BV143" s="647"/>
      <c r="BW143" s="647"/>
      <c r="BX143" s="647"/>
      <c r="BY143" s="647"/>
      <c r="BZ143" s="647"/>
      <c r="CA143" s="649"/>
      <c r="CB143" s="647"/>
      <c r="CC143" s="647"/>
      <c r="CD143" s="649"/>
      <c r="CE143" s="649"/>
      <c r="CF143" s="649"/>
      <c r="CG143" s="649"/>
      <c r="CH143" s="649"/>
      <c r="CI143" s="649"/>
      <c r="CJ143" s="649"/>
    </row>
    <row r="144" spans="1:88" ht="14.25">
      <c r="A144" s="561"/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30"/>
        <v/>
      </c>
      <c r="N144" s="562" t="str">
        <f t="shared" si="31"/>
        <v/>
      </c>
      <c r="O144" s="562"/>
      <c r="P144" s="562" t="str">
        <f t="shared" si="32"/>
        <v/>
      </c>
      <c r="Q144" s="586" t="str">
        <f t="shared" si="28"/>
        <v/>
      </c>
      <c r="R144" s="587" t="str">
        <f t="shared" si="33"/>
        <v/>
      </c>
      <c r="S144" s="587"/>
      <c r="T144" s="587"/>
      <c r="U144" s="587"/>
      <c r="V144" s="587"/>
      <c r="W144" s="574"/>
      <c r="X144" s="574"/>
      <c r="AJ144" s="582"/>
      <c r="AK144" s="582" t="str">
        <f t="array" ref="AK144">IF($K144="","",SUM(IF(LEFT($AM144:$CC144,1)="s",1,0))-SUM(IF(RIGHT(LEFT($AM144:$CC144,2))="-",1,0)))</f>
        <v/>
      </c>
      <c r="AL144" s="582" t="str">
        <f t="array" ref="AL144">IF($K115="","",SUM(IF(LEFT($AM144:$CC144,1)="X",1,0)))</f>
        <v/>
      </c>
      <c r="AM144" s="647"/>
      <c r="AN144" s="647"/>
      <c r="AO144" s="647"/>
      <c r="AP144" s="647"/>
      <c r="AQ144" s="647"/>
      <c r="AR144" s="647"/>
      <c r="AS144" s="647"/>
      <c r="AT144" s="647"/>
      <c r="AU144" s="647"/>
      <c r="AV144" s="647"/>
      <c r="AW144" s="647"/>
      <c r="AX144" s="647"/>
      <c r="AY144" s="647"/>
      <c r="AZ144" s="647"/>
      <c r="BA144" s="647"/>
      <c r="BB144" s="647"/>
      <c r="BC144" s="647"/>
      <c r="BD144" s="647"/>
      <c r="BE144" s="647"/>
      <c r="BF144" s="647"/>
      <c r="BG144" s="647"/>
      <c r="BH144" s="647"/>
      <c r="BI144" s="647"/>
      <c r="BJ144" s="647"/>
      <c r="BK144" s="647"/>
      <c r="BL144" s="647"/>
      <c r="BM144" s="647"/>
      <c r="BN144" s="647"/>
      <c r="BO144" s="647"/>
      <c r="BP144" s="647"/>
      <c r="BQ144" s="647"/>
      <c r="BR144" s="647"/>
      <c r="BS144" s="649"/>
      <c r="BT144" s="647"/>
      <c r="BU144" s="649"/>
      <c r="BV144" s="647"/>
      <c r="BW144" s="647"/>
      <c r="BX144" s="647"/>
      <c r="BY144" s="647"/>
      <c r="BZ144" s="647"/>
      <c r="CA144" s="649"/>
      <c r="CB144" s="647"/>
      <c r="CC144" s="647"/>
      <c r="CD144" s="649"/>
      <c r="CE144" s="649"/>
      <c r="CF144" s="649"/>
      <c r="CG144" s="649"/>
      <c r="CH144" s="649"/>
      <c r="CI144" s="649"/>
      <c r="CJ144" s="649"/>
    </row>
    <row r="145" spans="1:88" ht="14.25">
      <c r="A145" s="5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30"/>
        <v/>
      </c>
      <c r="N145" s="562" t="str">
        <f t="shared" si="31"/>
        <v/>
      </c>
      <c r="O145" s="562"/>
      <c r="P145" s="562" t="str">
        <f t="shared" si="32"/>
        <v/>
      </c>
      <c r="Q145" s="586" t="str">
        <f t="shared" si="28"/>
        <v/>
      </c>
      <c r="R145" s="587" t="str">
        <f t="shared" si="33"/>
        <v/>
      </c>
      <c r="S145" s="587"/>
      <c r="T145" s="587"/>
      <c r="U145" s="587"/>
      <c r="V145" s="587"/>
      <c r="W145" s="574"/>
      <c r="X145" s="574"/>
      <c r="AJ145" s="582"/>
      <c r="AK145" s="582" t="str">
        <f t="array" ref="AK145">IF($K145="","",SUM(IF(LEFT($AM145:$CC145,1)="s",1,0))-SUM(IF(RIGHT(LEFT($AM145:$CC145,2))="-",1,0)))</f>
        <v/>
      </c>
      <c r="AL145" s="582" t="str">
        <f t="array" ref="AL145">IF($K116="","",SUM(IF(LEFT($AM145:$CC145,1)="X",1,0)))</f>
        <v/>
      </c>
      <c r="AM145" s="647"/>
      <c r="AN145" s="647"/>
      <c r="AO145" s="647"/>
      <c r="AP145" s="647"/>
      <c r="AQ145" s="647"/>
      <c r="AR145" s="647"/>
      <c r="AS145" s="647"/>
      <c r="AT145" s="647"/>
      <c r="AU145" s="647"/>
      <c r="AV145" s="647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47"/>
      <c r="BO145" s="647"/>
      <c r="BP145" s="647"/>
      <c r="BQ145" s="647"/>
      <c r="BR145" s="647"/>
      <c r="BS145" s="649"/>
      <c r="BT145" s="647"/>
      <c r="BU145" s="649"/>
      <c r="BV145" s="647"/>
      <c r="BW145" s="647"/>
      <c r="BX145" s="647"/>
      <c r="BY145" s="647"/>
      <c r="BZ145" s="647"/>
      <c r="CA145" s="649"/>
      <c r="CB145" s="647"/>
      <c r="CC145" s="647"/>
      <c r="CD145" s="649"/>
      <c r="CE145" s="649"/>
      <c r="CF145" s="649"/>
      <c r="CG145" s="649"/>
      <c r="CH145" s="649"/>
      <c r="CI145" s="649"/>
      <c r="CJ145" s="649"/>
    </row>
    <row r="146" spans="1:88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30"/>
        <v/>
      </c>
      <c r="N146" s="562" t="str">
        <f t="shared" si="31"/>
        <v/>
      </c>
      <c r="O146" s="562"/>
      <c r="P146" s="562" t="str">
        <f t="shared" si="32"/>
        <v/>
      </c>
      <c r="Q146" s="586" t="str">
        <f t="shared" si="28"/>
        <v/>
      </c>
      <c r="R146" s="587" t="str">
        <f t="shared" si="33"/>
        <v/>
      </c>
      <c r="S146" s="587"/>
      <c r="T146" s="587"/>
      <c r="U146" s="587"/>
      <c r="V146" s="587"/>
      <c r="W146" s="574"/>
      <c r="X146" s="574"/>
      <c r="AJ146" s="582"/>
      <c r="AK146" s="582" t="str">
        <f t="array" ref="AK146">IF($K146="","",SUM(IF(LEFT($AM146:$CC146,1)="s",1,0))-SUM(IF(RIGHT(LEFT($AM146:$CC146,2))="-",1,0)))</f>
        <v/>
      </c>
      <c r="AL146" s="582" t="str">
        <f t="array" ref="AL146">IF($K117="","",SUM(IF(LEFT($AM146:$CC146,1)="X",1,0)))</f>
        <v/>
      </c>
      <c r="AM146" s="647"/>
      <c r="AN146" s="647"/>
      <c r="AO146" s="647"/>
      <c r="AP146" s="647"/>
      <c r="AQ146" s="647"/>
      <c r="AR146" s="647"/>
      <c r="AS146" s="647"/>
      <c r="AT146" s="647"/>
      <c r="AU146" s="647"/>
      <c r="AV146" s="647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47"/>
      <c r="BQ146" s="647"/>
      <c r="BR146" s="647"/>
      <c r="BS146" s="649"/>
      <c r="BT146" s="647"/>
      <c r="BU146" s="649"/>
      <c r="BV146" s="647"/>
      <c r="BW146" s="647"/>
      <c r="BX146" s="647"/>
      <c r="BY146" s="647"/>
      <c r="BZ146" s="647"/>
      <c r="CA146" s="649"/>
      <c r="CB146" s="647"/>
      <c r="CC146" s="647"/>
      <c r="CD146" s="649"/>
      <c r="CE146" s="649"/>
      <c r="CF146" s="649"/>
      <c r="CG146" s="649"/>
      <c r="CH146" s="649"/>
      <c r="CI146" s="649"/>
      <c r="CJ146" s="649"/>
    </row>
    <row r="147" spans="1:88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30"/>
        <v/>
      </c>
      <c r="N147" s="562" t="str">
        <f t="shared" si="31"/>
        <v/>
      </c>
      <c r="O147" s="562"/>
      <c r="P147" s="562" t="str">
        <f t="shared" si="32"/>
        <v/>
      </c>
      <c r="Q147" s="586" t="str">
        <f t="shared" si="28"/>
        <v/>
      </c>
      <c r="R147" s="587" t="str">
        <f t="shared" si="33"/>
        <v/>
      </c>
      <c r="S147" s="587"/>
      <c r="T147" s="587"/>
      <c r="U147" s="587"/>
      <c r="V147" s="587"/>
      <c r="W147" s="574"/>
      <c r="X147" s="574"/>
      <c r="AJ147" s="582"/>
      <c r="AK147" s="582" t="str">
        <f t="array" ref="AK147">IF($K147="","",SUM(IF(LEFT($AM147:$CC147,1)="s",1,0))-SUM(IF(RIGHT(LEFT($AM147:$CC147,2))="-",1,0)))</f>
        <v/>
      </c>
      <c r="AL147" s="582" t="str">
        <f t="array" ref="AL147">IF($K118="","",SUM(IF(LEFT($AM147:$CC147,1)="X",1,0)))</f>
        <v/>
      </c>
      <c r="AM147" s="647"/>
      <c r="AN147" s="647"/>
      <c r="AO147" s="647"/>
      <c r="AP147" s="647"/>
      <c r="AQ147" s="647"/>
      <c r="AR147" s="647"/>
      <c r="AS147" s="647"/>
      <c r="AT147" s="647"/>
      <c r="AU147" s="647"/>
      <c r="AV147" s="647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47"/>
      <c r="BQ147" s="647"/>
      <c r="BR147" s="647"/>
      <c r="BS147" s="649"/>
      <c r="BT147" s="647"/>
      <c r="BU147" s="649"/>
      <c r="BV147" s="647"/>
      <c r="BW147" s="647"/>
      <c r="BX147" s="647"/>
      <c r="BY147" s="647"/>
      <c r="BZ147" s="647"/>
      <c r="CA147" s="649"/>
      <c r="CB147" s="647"/>
      <c r="CC147" s="647"/>
      <c r="CD147" s="649"/>
      <c r="CE147" s="649"/>
      <c r="CF147" s="649"/>
      <c r="CG147" s="649"/>
      <c r="CH147" s="649"/>
      <c r="CI147" s="649"/>
      <c r="CJ147" s="649"/>
    </row>
    <row r="148" spans="1:88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30"/>
        <v/>
      </c>
      <c r="N148" s="562" t="str">
        <f t="shared" si="31"/>
        <v/>
      </c>
      <c r="O148" s="562"/>
      <c r="P148" s="562" t="str">
        <f t="shared" si="32"/>
        <v/>
      </c>
      <c r="Q148" s="586" t="str">
        <f t="shared" si="28"/>
        <v/>
      </c>
      <c r="R148" s="587" t="str">
        <f t="shared" si="33"/>
        <v/>
      </c>
      <c r="S148" s="587"/>
      <c r="T148" s="587"/>
      <c r="U148" s="587"/>
      <c r="V148" s="587"/>
      <c r="W148" s="574"/>
      <c r="X148" s="574"/>
      <c r="AJ148" s="582"/>
      <c r="AK148" s="582" t="str">
        <f t="array" ref="AK148">IF($K148="","",SUM(IF(LEFT($AM148:$CC148,1)="s",1,0))-SUM(IF(RIGHT(LEFT($AM148:$CC148,2))="-",1,0)))</f>
        <v/>
      </c>
      <c r="AL148" s="582" t="str">
        <f t="array" ref="AL148">IF($K119="","",SUM(IF(LEFT($AM148:$CC148,1)="X",1,0)))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7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47"/>
      <c r="BS148" s="649"/>
      <c r="BT148" s="647"/>
      <c r="BU148" s="649"/>
      <c r="BV148" s="647"/>
      <c r="BW148" s="647"/>
      <c r="BX148" s="647"/>
      <c r="BY148" s="647"/>
      <c r="BZ148" s="647"/>
      <c r="CA148" s="649"/>
      <c r="CB148" s="647"/>
      <c r="CC148" s="647"/>
      <c r="CD148" s="649"/>
      <c r="CE148" s="649"/>
      <c r="CF148" s="649"/>
      <c r="CG148" s="649"/>
      <c r="CH148" s="649"/>
      <c r="CI148" s="649"/>
      <c r="CJ148" s="649"/>
    </row>
    <row r="149" spans="1:88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30"/>
        <v/>
      </c>
      <c r="N149" s="562" t="str">
        <f t="shared" si="31"/>
        <v/>
      </c>
      <c r="O149" s="562"/>
      <c r="P149" s="562" t="str">
        <f t="shared" si="32"/>
        <v/>
      </c>
      <c r="Q149" s="586" t="str">
        <f t="shared" si="28"/>
        <v/>
      </c>
      <c r="R149" s="587" t="str">
        <f t="shared" si="33"/>
        <v/>
      </c>
      <c r="S149" s="587"/>
      <c r="T149" s="587"/>
      <c r="U149" s="587"/>
      <c r="V149" s="587"/>
      <c r="W149" s="574"/>
      <c r="X149" s="574"/>
      <c r="AJ149" s="582"/>
      <c r="AK149" s="582" t="str">
        <f t="array" ref="AK149">IF($K149="","",SUM(IF(LEFT($AM149:$CC149,1)="s",1,0))-SUM(IF(RIGHT(LEFT($AM149:$CC149,2))="-",1,0)))</f>
        <v/>
      </c>
      <c r="AL149" s="582" t="str">
        <f t="array" ref="AL149">IF($K120="","",SUM(IF(LEFT($AM149:$CC149,1)="X",1,0)))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7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47"/>
      <c r="BS149" s="649"/>
      <c r="BT149" s="647"/>
      <c r="BU149" s="649"/>
      <c r="BV149" s="647"/>
      <c r="BW149" s="647"/>
      <c r="BX149" s="647"/>
      <c r="BY149" s="647"/>
      <c r="BZ149" s="647"/>
      <c r="CA149" s="649"/>
      <c r="CB149" s="647"/>
      <c r="CC149" s="647"/>
      <c r="CD149" s="649"/>
      <c r="CE149" s="649"/>
      <c r="CF149" s="649"/>
      <c r="CG149" s="649"/>
      <c r="CH149" s="649"/>
      <c r="CI149" s="649"/>
      <c r="CJ149" s="649"/>
    </row>
    <row r="150" spans="1:88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30"/>
        <v/>
      </c>
      <c r="N150" s="562" t="str">
        <f t="shared" si="31"/>
        <v/>
      </c>
      <c r="O150" s="562"/>
      <c r="P150" s="562" t="str">
        <f t="shared" si="32"/>
        <v/>
      </c>
      <c r="Q150" s="586" t="str">
        <f t="shared" si="28"/>
        <v/>
      </c>
      <c r="R150" s="587" t="str">
        <f t="shared" si="33"/>
        <v/>
      </c>
      <c r="S150" s="587"/>
      <c r="T150" s="587"/>
      <c r="U150" s="587"/>
      <c r="V150" s="587"/>
      <c r="W150" s="574"/>
      <c r="X150" s="574"/>
      <c r="AJ150" s="582"/>
      <c r="AK150" s="582" t="str">
        <f t="array" ref="AK150">IF($K150="","",SUM(IF(LEFT($AM150:$CC150,1)="s",1,0))-SUM(IF(RIGHT(LEFT($AM150:$CC150,2))="-",1,0)))</f>
        <v/>
      </c>
      <c r="AL150" s="582" t="str">
        <f t="array" ref="AL150">IF($K121="","",SUM(IF(LEFT($AM150:$CC150,1)="X",1,0)))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47"/>
      <c r="BS150" s="649"/>
      <c r="BT150" s="647"/>
      <c r="BU150" s="649"/>
      <c r="BV150" s="647"/>
      <c r="BW150" s="647"/>
      <c r="BX150" s="647"/>
      <c r="BY150" s="647"/>
      <c r="BZ150" s="647"/>
      <c r="CA150" s="649"/>
      <c r="CB150" s="647"/>
      <c r="CC150" s="647"/>
      <c r="CD150" s="649"/>
      <c r="CE150" s="649"/>
      <c r="CF150" s="649"/>
      <c r="CG150" s="649"/>
      <c r="CH150" s="649"/>
      <c r="CI150" s="649"/>
      <c r="CJ150" s="649"/>
    </row>
    <row r="151" spans="1:88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30"/>
        <v/>
      </c>
      <c r="N151" s="562" t="str">
        <f t="shared" si="31"/>
        <v/>
      </c>
      <c r="O151" s="562"/>
      <c r="P151" s="562" t="str">
        <f t="shared" si="32"/>
        <v/>
      </c>
      <c r="Q151" s="586" t="str">
        <f t="shared" si="28"/>
        <v/>
      </c>
      <c r="R151" s="587" t="str">
        <f t="shared" si="33"/>
        <v/>
      </c>
      <c r="S151" s="587"/>
      <c r="T151" s="587"/>
      <c r="U151" s="587"/>
      <c r="V151" s="587"/>
      <c r="W151" s="574"/>
      <c r="X151" s="574"/>
      <c r="AJ151" s="582"/>
      <c r="AK151" s="582" t="str">
        <f t="array" ref="AK151">IF($K151="","",SUM(IF(LEFT($AM151:$CC151,1)="s",1,0))-SUM(IF(RIGHT(LEFT($AM151:$CC151,2))="-",1,0)))</f>
        <v/>
      </c>
      <c r="AL151" s="582" t="str">
        <f t="array" ref="AL151">IF($K122="","",SUM(IF(LEFT($AM151:$CC151,1)="X",1,0)))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47"/>
      <c r="BS151" s="649"/>
      <c r="BT151" s="647"/>
      <c r="BU151" s="649"/>
      <c r="BV151" s="647"/>
      <c r="BW151" s="647"/>
      <c r="BX151" s="647"/>
      <c r="BY151" s="647"/>
      <c r="BZ151" s="647"/>
      <c r="CA151" s="649"/>
      <c r="CB151" s="647"/>
      <c r="CC151" s="647"/>
      <c r="CD151" s="649"/>
      <c r="CE151" s="649"/>
      <c r="CF151" s="649"/>
      <c r="CG151" s="649"/>
      <c r="CH151" s="649"/>
      <c r="CI151" s="649"/>
      <c r="CJ151" s="649"/>
    </row>
    <row r="152" spans="1:88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30"/>
        <v/>
      </c>
      <c r="N152" s="562" t="str">
        <f t="shared" si="31"/>
        <v/>
      </c>
      <c r="O152" s="562"/>
      <c r="P152" s="562" t="str">
        <f t="shared" si="32"/>
        <v/>
      </c>
      <c r="Q152" s="586" t="str">
        <f t="shared" si="28"/>
        <v/>
      </c>
      <c r="R152" s="587" t="str">
        <f t="shared" si="33"/>
        <v/>
      </c>
      <c r="S152" s="587"/>
      <c r="T152" s="587"/>
      <c r="U152" s="587"/>
      <c r="V152" s="587"/>
      <c r="W152" s="574"/>
      <c r="X152" s="574"/>
      <c r="AJ152" s="582"/>
      <c r="AK152" s="582" t="str">
        <f t="array" ref="AK152">IF($K152="","",SUM(IF(LEFT($AM152:$CC152,1)="s",1,0))-SUM(IF(RIGHT(LEFT($AM152:$CC152,2))="-",1,0)))</f>
        <v/>
      </c>
      <c r="AL152" s="582" t="str">
        <f t="array" ref="AL152">IF($K123="","",SUM(IF(LEFT($AM152:$CC152,1)="X",1,0)))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7"/>
      <c r="BS152" s="649"/>
      <c r="BT152" s="647"/>
      <c r="BU152" s="649"/>
      <c r="BV152" s="647"/>
      <c r="BW152" s="647"/>
      <c r="BX152" s="647"/>
      <c r="BY152" s="647"/>
      <c r="BZ152" s="647"/>
      <c r="CA152" s="649"/>
      <c r="CB152" s="647"/>
      <c r="CC152" s="647"/>
      <c r="CD152" s="649"/>
      <c r="CE152" s="649"/>
      <c r="CF152" s="649"/>
      <c r="CG152" s="649"/>
      <c r="CH152" s="649"/>
      <c r="CI152" s="649"/>
      <c r="CJ152" s="649"/>
    </row>
    <row r="153" spans="1:88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30"/>
        <v/>
      </c>
      <c r="N153" s="562" t="str">
        <f t="shared" si="31"/>
        <v/>
      </c>
      <c r="O153" s="562"/>
      <c r="P153" s="562" t="str">
        <f t="shared" si="32"/>
        <v/>
      </c>
      <c r="Q153" s="586" t="str">
        <f t="shared" si="28"/>
        <v/>
      </c>
      <c r="R153" s="587" t="str">
        <f t="shared" si="33"/>
        <v/>
      </c>
      <c r="S153" s="587"/>
      <c r="T153" s="587"/>
      <c r="U153" s="587"/>
      <c r="V153" s="587"/>
      <c r="W153" s="574"/>
      <c r="X153" s="574"/>
      <c r="AJ153" s="582"/>
      <c r="AK153" s="582" t="str">
        <f t="array" ref="AK153">IF($K153="","",SUM(IF(LEFT($AM153:$CC153,1)="s",1,0))-SUM(IF(RIGHT(LEFT($AM153:$CC153,2))="-",1,0)))</f>
        <v/>
      </c>
      <c r="AL153" s="582" t="str">
        <f t="array" ref="AL153">IF($K124="","",SUM(IF(LEFT($AM153:$CC153,1)="X",1,0)))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9"/>
      <c r="BT153" s="647"/>
      <c r="BU153" s="649"/>
      <c r="BV153" s="647"/>
      <c r="BW153" s="647"/>
      <c r="BX153" s="647"/>
      <c r="BY153" s="647"/>
      <c r="BZ153" s="647"/>
      <c r="CA153" s="649"/>
      <c r="CB153" s="647"/>
      <c r="CC153" s="647"/>
      <c r="CD153" s="649"/>
      <c r="CE153" s="649"/>
      <c r="CF153" s="649"/>
      <c r="CG153" s="649"/>
      <c r="CH153" s="649"/>
      <c r="CI153" s="649"/>
      <c r="CJ153" s="649"/>
    </row>
    <row r="154" spans="1:88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30"/>
        <v/>
      </c>
      <c r="N154" s="562" t="str">
        <f t="shared" si="31"/>
        <v/>
      </c>
      <c r="O154" s="562"/>
      <c r="P154" s="562" t="str">
        <f t="shared" si="32"/>
        <v/>
      </c>
      <c r="Q154" s="586" t="str">
        <f t="shared" si="28"/>
        <v/>
      </c>
      <c r="R154" s="587" t="str">
        <f t="shared" si="33"/>
        <v/>
      </c>
      <c r="S154" s="587"/>
      <c r="T154" s="587"/>
      <c r="U154" s="587"/>
      <c r="V154" s="587"/>
      <c r="W154" s="574"/>
      <c r="X154" s="574"/>
      <c r="AJ154" s="582"/>
      <c r="AK154" s="582" t="str">
        <f t="array" ref="AK154">IF($K154="","",SUM(IF(LEFT($AM154:$CC154,1)="s",1,0))-SUM(IF(RIGHT(LEFT($AM154:$CC154,2))="-",1,0)))</f>
        <v/>
      </c>
      <c r="AL154" s="582" t="str">
        <f t="array" ref="AL154">IF($K125="","",SUM(IF(LEFT($AM154:$CC154,1)="X",1,0)))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9"/>
      <c r="BT154" s="647"/>
      <c r="BU154" s="649"/>
      <c r="BV154" s="647"/>
      <c r="BW154" s="647"/>
      <c r="BX154" s="647"/>
      <c r="BY154" s="647"/>
      <c r="BZ154" s="647"/>
      <c r="CA154" s="649"/>
      <c r="CB154" s="647"/>
      <c r="CC154" s="647"/>
      <c r="CD154" s="649"/>
      <c r="CE154" s="649"/>
      <c r="CF154" s="649"/>
      <c r="CG154" s="649"/>
      <c r="CH154" s="649"/>
      <c r="CI154" s="649"/>
      <c r="CJ154" s="649"/>
    </row>
    <row r="155" spans="1:88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30"/>
        <v/>
      </c>
      <c r="N155" s="562" t="str">
        <f t="shared" si="31"/>
        <v/>
      </c>
      <c r="O155" s="562"/>
      <c r="P155" s="562" t="str">
        <f t="shared" si="32"/>
        <v/>
      </c>
      <c r="Q155" s="586" t="str">
        <f t="shared" si="28"/>
        <v/>
      </c>
      <c r="R155" s="587" t="str">
        <f t="shared" si="33"/>
        <v/>
      </c>
      <c r="S155" s="587"/>
      <c r="T155" s="587"/>
      <c r="U155" s="587"/>
      <c r="V155" s="587"/>
      <c r="W155" s="574"/>
      <c r="X155" s="574"/>
      <c r="AJ155" s="582"/>
      <c r="AK155" s="582" t="str">
        <f t="array" ref="AK155">IF($K155="","",SUM(IF(LEFT($AM155:$CC155,1)="s",1,0))-SUM(IF(RIGHT(LEFT($AM155:$CC155,2))="-",1,0)))</f>
        <v/>
      </c>
      <c r="AL155" s="582" t="str">
        <f t="array" ref="AL155">IF($K126="","",SUM(IF(LEFT($AM155:$CC155,1)="X",1,0)))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9"/>
      <c r="BT155" s="647"/>
      <c r="BU155" s="649"/>
      <c r="BV155" s="647"/>
      <c r="BW155" s="647"/>
      <c r="BX155" s="647"/>
      <c r="BY155" s="647"/>
      <c r="BZ155" s="647"/>
      <c r="CA155" s="649"/>
      <c r="CB155" s="647"/>
      <c r="CC155" s="647"/>
      <c r="CD155" s="649"/>
      <c r="CE155" s="649"/>
      <c r="CF155" s="649"/>
      <c r="CG155" s="649"/>
      <c r="CH155" s="649"/>
      <c r="CI155" s="649"/>
      <c r="CJ155" s="649"/>
    </row>
    <row r="156" spans="1:88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30"/>
        <v/>
      </c>
      <c r="N156" s="562" t="str">
        <f t="shared" si="31"/>
        <v/>
      </c>
      <c r="O156" s="562"/>
      <c r="P156" s="562" t="str">
        <f t="shared" si="32"/>
        <v/>
      </c>
      <c r="Q156" s="586" t="str">
        <f t="shared" si="28"/>
        <v/>
      </c>
      <c r="R156" s="587" t="str">
        <f t="shared" si="33"/>
        <v/>
      </c>
      <c r="S156" s="587"/>
      <c r="T156" s="587"/>
      <c r="U156" s="587"/>
      <c r="V156" s="587"/>
      <c r="W156" s="574"/>
      <c r="X156" s="574"/>
      <c r="AJ156" s="582"/>
      <c r="AK156" s="582" t="str">
        <f t="array" ref="AK156">IF($K156="","",SUM(IF(LEFT($AM156:$CC156,1)="s",1,0))-SUM(IF(RIGHT(LEFT($AM156:$CC156,2))="-",1,0)))</f>
        <v/>
      </c>
      <c r="AL156" s="582" t="str">
        <f t="array" ref="AL156">IF($K127="","",SUM(IF(LEFT($AM156:$CC156,1)="X",1,0)))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9"/>
      <c r="BT156" s="647"/>
      <c r="BU156" s="649"/>
      <c r="BV156" s="647"/>
      <c r="BW156" s="647"/>
      <c r="BX156" s="647"/>
      <c r="BY156" s="647"/>
      <c r="BZ156" s="647"/>
      <c r="CA156" s="649"/>
      <c r="CB156" s="647"/>
      <c r="CC156" s="647"/>
      <c r="CD156" s="649"/>
      <c r="CE156" s="649"/>
      <c r="CF156" s="649"/>
      <c r="CG156" s="649"/>
      <c r="CH156" s="649"/>
      <c r="CI156" s="649"/>
      <c r="CJ156" s="649"/>
    </row>
    <row r="157" spans="1:88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M157" s="562" t="str">
        <f t="shared" si="30"/>
        <v/>
      </c>
      <c r="N157" s="562" t="str">
        <f t="shared" si="31"/>
        <v/>
      </c>
      <c r="O157" s="562"/>
      <c r="P157" s="562" t="str">
        <f t="shared" si="32"/>
        <v/>
      </c>
      <c r="Q157" s="586" t="str">
        <f t="shared" si="28"/>
        <v/>
      </c>
      <c r="R157" s="587" t="str">
        <f t="shared" si="33"/>
        <v/>
      </c>
      <c r="S157" s="587"/>
      <c r="T157" s="587"/>
      <c r="U157" s="587"/>
      <c r="V157" s="587"/>
      <c r="W157" s="574"/>
      <c r="X157" s="574"/>
      <c r="AJ157" s="582"/>
      <c r="AK157" s="582" t="str">
        <f t="array" ref="AK157">IF($K157="","",SUM(IF(LEFT($AM157:$CC157,1)="s",1,0))-SUM(IF(RIGHT(LEFT($AM157:$CC157,2))="-",1,0)))</f>
        <v/>
      </c>
      <c r="AL157" s="582" t="str">
        <f t="array" ref="AL157">IF($K128="","",SUM(IF(LEFT($AM157:$CC157,1)="X",1,0)))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9"/>
      <c r="BT157" s="647"/>
      <c r="BU157" s="649"/>
      <c r="BV157" s="647"/>
      <c r="BW157" s="647"/>
      <c r="BX157" s="647"/>
      <c r="BY157" s="647"/>
      <c r="BZ157" s="647"/>
      <c r="CA157" s="649"/>
      <c r="CB157" s="647"/>
      <c r="CC157" s="647"/>
      <c r="CD157" s="649"/>
      <c r="CE157" s="649"/>
      <c r="CF157" s="649"/>
      <c r="CG157" s="649"/>
      <c r="CH157" s="649"/>
      <c r="CI157" s="649"/>
      <c r="CJ157" s="649"/>
    </row>
    <row r="158" spans="1:88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M158" s="562" t="str">
        <f t="shared" si="30"/>
        <v/>
      </c>
      <c r="N158" s="562" t="str">
        <f t="shared" si="31"/>
        <v/>
      </c>
      <c r="O158" s="562"/>
      <c r="P158" s="562" t="str">
        <f t="shared" si="32"/>
        <v/>
      </c>
      <c r="Q158" s="586" t="str">
        <f t="shared" si="28"/>
        <v/>
      </c>
      <c r="R158" s="587" t="str">
        <f t="shared" si="33"/>
        <v/>
      </c>
      <c r="S158" s="587"/>
      <c r="T158" s="587"/>
      <c r="U158" s="587"/>
      <c r="V158" s="587"/>
      <c r="W158" s="574"/>
      <c r="X158" s="574"/>
      <c r="AJ158" s="582"/>
      <c r="AK158" s="582" t="str">
        <f t="array" ref="AK158">IF($K158="","",SUM(IF(LEFT($AM158:$CC158,1)="s",1,0))-SUM(IF(RIGHT(LEFT($AM158:$CC158,2))="-",1,0)))</f>
        <v/>
      </c>
      <c r="AL158" s="582" t="str">
        <f t="array" ref="AL158">IF($K129="","",SUM(IF(LEFT($AM158:$CC158,1)="X",1,0)))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9"/>
      <c r="BT158" s="647"/>
      <c r="BU158" s="649"/>
      <c r="BV158" s="647"/>
      <c r="BW158" s="647"/>
      <c r="BX158" s="647"/>
      <c r="BY158" s="647"/>
      <c r="BZ158" s="647"/>
      <c r="CA158" s="649"/>
      <c r="CB158" s="647"/>
      <c r="CC158" s="647"/>
      <c r="CD158" s="649"/>
      <c r="CE158" s="649"/>
      <c r="CF158" s="649"/>
      <c r="CG158" s="649"/>
      <c r="CH158" s="649"/>
      <c r="CI158" s="649"/>
      <c r="CJ158" s="649"/>
    </row>
    <row r="159" spans="1:88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M159" s="562" t="str">
        <f t="shared" si="30"/>
        <v/>
      </c>
      <c r="N159" s="562" t="str">
        <f t="shared" si="31"/>
        <v/>
      </c>
      <c r="O159" s="562"/>
      <c r="P159" s="562" t="str">
        <f t="shared" si="32"/>
        <v/>
      </c>
      <c r="Q159" s="586" t="str">
        <f t="shared" si="28"/>
        <v/>
      </c>
      <c r="R159" s="587" t="str">
        <f t="shared" si="33"/>
        <v/>
      </c>
      <c r="S159" s="587"/>
      <c r="T159" s="587"/>
      <c r="U159" s="587"/>
      <c r="V159" s="587"/>
      <c r="W159" s="574"/>
      <c r="X159" s="574"/>
      <c r="AJ159" s="582"/>
      <c r="AK159" s="582" t="str">
        <f t="array" ref="AK159">IF($K159="","",SUM(IF(LEFT($AM159:$CC159,1)="s",1,0))-SUM(IF(RIGHT(LEFT($AM159:$CC159,2))="-",1,0)))</f>
        <v/>
      </c>
      <c r="AL159" s="582" t="str">
        <f t="array" ref="AL159">IF($K130="","",SUM(IF(LEFT($AM159:$CC159,1)="X",1,0)))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9"/>
      <c r="BT159" s="647"/>
      <c r="BU159" s="649"/>
      <c r="BV159" s="647"/>
      <c r="BW159" s="647"/>
      <c r="BX159" s="647"/>
      <c r="BY159" s="647"/>
      <c r="BZ159" s="647"/>
      <c r="CA159" s="649"/>
      <c r="CB159" s="647"/>
      <c r="CC159" s="647"/>
      <c r="CD159" s="649"/>
      <c r="CE159" s="649"/>
      <c r="CF159" s="649"/>
      <c r="CG159" s="649"/>
      <c r="CH159" s="649"/>
      <c r="CI159" s="649"/>
      <c r="CJ159" s="649"/>
    </row>
    <row r="160" spans="1:88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M160" s="562" t="str">
        <f t="shared" si="30"/>
        <v/>
      </c>
      <c r="N160" s="562" t="str">
        <f t="shared" si="31"/>
        <v/>
      </c>
      <c r="O160" s="562"/>
      <c r="P160" s="562" t="str">
        <f t="shared" si="32"/>
        <v/>
      </c>
      <c r="Q160" s="586" t="str">
        <f t="shared" si="28"/>
        <v/>
      </c>
      <c r="R160" s="587" t="str">
        <f t="shared" si="33"/>
        <v/>
      </c>
      <c r="S160" s="587"/>
      <c r="T160" s="587"/>
      <c r="U160" s="587"/>
      <c r="V160" s="587"/>
      <c r="W160" s="574"/>
      <c r="X160" s="574"/>
      <c r="AJ160" s="582"/>
      <c r="AK160" s="582" t="str">
        <f t="array" ref="AK160">IF($K160="","",SUM(IF(LEFT($AM160:$CC160,1)="s",1,0))-SUM(IF(RIGHT(LEFT($AM160:$CC160,2))="-",1,0)))</f>
        <v/>
      </c>
      <c r="AL160" s="582" t="str">
        <f t="array" ref="AL160">IF($K131="","",SUM(IF(LEFT($AM160:$CC160,1)="X",1,0)))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9"/>
      <c r="BT160" s="647"/>
      <c r="BU160" s="649"/>
      <c r="BV160" s="647"/>
      <c r="BW160" s="647"/>
      <c r="BX160" s="647"/>
      <c r="BY160" s="647"/>
      <c r="BZ160" s="647"/>
      <c r="CA160" s="649"/>
      <c r="CB160" s="647"/>
      <c r="CC160" s="647"/>
      <c r="CD160" s="649"/>
      <c r="CE160" s="649"/>
      <c r="CF160" s="649"/>
      <c r="CG160" s="649"/>
      <c r="CH160" s="649"/>
      <c r="CI160" s="649"/>
      <c r="CJ160" s="649"/>
    </row>
    <row r="161" spans="1:81" ht="1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M161" s="562" t="str">
        <f t="shared" si="30"/>
        <v/>
      </c>
      <c r="N161" s="562" t="str">
        <f t="shared" si="31"/>
        <v/>
      </c>
      <c r="O161" s="562"/>
      <c r="P161" s="562" t="str">
        <f t="shared" si="32"/>
        <v/>
      </c>
      <c r="Q161" s="586" t="str">
        <f t="shared" si="28"/>
        <v/>
      </c>
      <c r="R161" s="587" t="str">
        <f t="shared" si="33"/>
        <v/>
      </c>
      <c r="S161" s="587"/>
      <c r="T161" s="587"/>
      <c r="U161" s="587"/>
      <c r="V161" s="587"/>
      <c r="W161" s="574"/>
      <c r="X161" s="574"/>
      <c r="AJ161" s="582"/>
      <c r="AK161" s="582" t="str">
        <f t="array" ref="AK161">IF($K161="","",SUM(IF(LEFT($AM161:$CC161,1)="s",1,0))-SUM(IF(RIGHT(LEFT($AM161:$CC161,2))="-",1,0)))</f>
        <v/>
      </c>
      <c r="AL161" s="582" t="str">
        <f t="array" ref="AL161">IF($K132="","",SUM(IF(LEFT($AM161:$CC161,1)="X",1,0)))</f>
        <v/>
      </c>
      <c r="AM161" s="589"/>
      <c r="AN161" s="589"/>
      <c r="AO161" s="589"/>
      <c r="AP161" s="589"/>
      <c r="AQ161" s="589"/>
      <c r="AR161" s="589"/>
      <c r="AS161" s="589"/>
      <c r="AT161" s="589"/>
      <c r="AU161" s="589"/>
      <c r="AV161" s="589"/>
      <c r="AW161" s="589"/>
      <c r="AX161" s="589"/>
      <c r="AY161" s="589"/>
      <c r="AZ161" s="589"/>
      <c r="BA161" s="589"/>
      <c r="BB161" s="589"/>
      <c r="BC161" s="589"/>
      <c r="BD161" s="589"/>
      <c r="BE161" s="589"/>
      <c r="BF161" s="589"/>
      <c r="BG161" s="589"/>
      <c r="BH161" s="589"/>
      <c r="BI161" s="589"/>
      <c r="BJ161" s="589"/>
      <c r="BK161" s="589"/>
      <c r="BL161" s="589"/>
      <c r="BM161" s="589"/>
      <c r="BN161" s="589"/>
      <c r="BO161" s="589"/>
      <c r="BP161" s="589"/>
      <c r="BQ161" s="589"/>
      <c r="BR161" s="589"/>
      <c r="BT161" s="589"/>
      <c r="BV161" s="589"/>
      <c r="BW161" s="589"/>
      <c r="BX161" s="589"/>
      <c r="BY161" s="589"/>
      <c r="BZ161" s="589"/>
      <c r="CB161" s="589"/>
      <c r="CC161" s="589"/>
    </row>
    <row r="162" spans="1:81" ht="1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M162" s="562" t="str">
        <f t="shared" si="30"/>
        <v/>
      </c>
      <c r="N162" s="562" t="str">
        <f t="shared" si="31"/>
        <v/>
      </c>
      <c r="O162" s="562"/>
      <c r="P162" s="562" t="str">
        <f t="shared" si="32"/>
        <v/>
      </c>
      <c r="Q162" s="586" t="str">
        <f t="shared" si="28"/>
        <v/>
      </c>
      <c r="R162" s="587" t="str">
        <f t="shared" si="33"/>
        <v/>
      </c>
      <c r="S162" s="587"/>
      <c r="T162" s="587"/>
      <c r="U162" s="587"/>
      <c r="V162" s="587"/>
      <c r="W162" s="574"/>
      <c r="X162" s="574"/>
      <c r="AJ162" s="582"/>
      <c r="AK162" s="582" t="str">
        <f t="array" ref="AK162">IF($K162="","",SUM(IF(LEFT($AM162:$CC162,1)="s",1,0))-SUM(IF(RIGHT(LEFT($AM162:$CC162,2))="-",1,0)))</f>
        <v/>
      </c>
      <c r="AL162" s="582" t="str">
        <f t="array" ref="AL162">IF($K133="","",SUM(IF(LEFT($AM162:$CC162,1)="X",1,0)))</f>
        <v/>
      </c>
      <c r="AM162" s="589"/>
      <c r="AN162" s="589"/>
      <c r="AO162" s="589"/>
      <c r="AP162" s="589"/>
      <c r="AQ162" s="589"/>
      <c r="AR162" s="589"/>
      <c r="AS162" s="589"/>
      <c r="AT162" s="589"/>
      <c r="AU162" s="589"/>
      <c r="AV162" s="589"/>
      <c r="AW162" s="589"/>
      <c r="AX162" s="589"/>
      <c r="AY162" s="589"/>
      <c r="AZ162" s="589"/>
      <c r="BA162" s="589"/>
      <c r="BB162" s="589"/>
      <c r="BC162" s="589"/>
      <c r="BD162" s="589"/>
      <c r="BE162" s="589"/>
      <c r="BF162" s="589"/>
      <c r="BG162" s="589"/>
      <c r="BH162" s="589"/>
      <c r="BI162" s="589"/>
      <c r="BJ162" s="589"/>
      <c r="BK162" s="589"/>
      <c r="BL162" s="589"/>
      <c r="BM162" s="589"/>
      <c r="BN162" s="589"/>
      <c r="BO162" s="589"/>
      <c r="BP162" s="589"/>
      <c r="BQ162" s="589"/>
      <c r="BR162" s="589"/>
      <c r="BT162" s="589"/>
      <c r="BV162" s="589"/>
      <c r="BW162" s="589"/>
      <c r="BX162" s="589"/>
      <c r="BY162" s="589"/>
      <c r="BZ162" s="589"/>
      <c r="CB162" s="589"/>
      <c r="CC162" s="589"/>
    </row>
    <row r="163" spans="1:81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M163" s="562" t="str">
        <f t="shared" si="30"/>
        <v/>
      </c>
      <c r="N163" s="562" t="str">
        <f t="shared" si="31"/>
        <v/>
      </c>
      <c r="O163" s="562"/>
      <c r="P163" s="562" t="str">
        <f t="shared" si="32"/>
        <v/>
      </c>
      <c r="Q163" s="586" t="str">
        <f t="shared" si="28"/>
        <v/>
      </c>
      <c r="R163" s="587" t="str">
        <f t="shared" si="33"/>
        <v/>
      </c>
      <c r="S163" s="587"/>
      <c r="T163" s="587"/>
      <c r="U163" s="587"/>
      <c r="V163" s="587"/>
      <c r="W163" s="574"/>
      <c r="X163" s="574"/>
      <c r="AJ163" s="582"/>
      <c r="AK163" s="582" t="str">
        <f t="array" ref="AK163">IF($K163="","",SUM(IF(LEFT($AM163:$CC163,1)="s",1,0))-SUM(IF(RIGHT(LEFT($AM163:$CC163,2))="-",1,0)))</f>
        <v/>
      </c>
      <c r="AL163" s="582" t="str">
        <f t="array" ref="AL163">IF($K134="","",SUM(IF(LEFT($AM163:$CC163,1)="X",1,0)))</f>
        <v/>
      </c>
      <c r="AM163" s="589"/>
      <c r="AN163" s="589"/>
      <c r="AO163" s="589"/>
      <c r="AP163" s="589"/>
      <c r="AQ163" s="589"/>
      <c r="AR163" s="589"/>
      <c r="AS163" s="589"/>
      <c r="AT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P163" s="589"/>
      <c r="BQ163" s="589"/>
      <c r="BR163" s="589"/>
      <c r="BT163" s="589"/>
      <c r="BV163" s="589"/>
      <c r="BW163" s="589"/>
      <c r="BX163" s="589"/>
      <c r="BY163" s="589"/>
      <c r="BZ163" s="589"/>
      <c r="CB163" s="589"/>
      <c r="CC163" s="589"/>
    </row>
    <row r="164" spans="1:81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M164" s="562" t="str">
        <f t="shared" si="30"/>
        <v/>
      </c>
      <c r="N164" s="562" t="str">
        <f t="shared" si="31"/>
        <v/>
      </c>
      <c r="O164" s="562"/>
      <c r="P164" s="562" t="str">
        <f t="shared" si="32"/>
        <v/>
      </c>
      <c r="Q164" s="586" t="str">
        <f t="shared" si="28"/>
        <v/>
      </c>
      <c r="R164" s="587" t="str">
        <f t="shared" si="33"/>
        <v/>
      </c>
      <c r="S164" s="587"/>
      <c r="T164" s="587"/>
      <c r="U164" s="587"/>
      <c r="V164" s="587"/>
      <c r="W164" s="574"/>
      <c r="X164" s="574"/>
      <c r="AJ164" s="582"/>
      <c r="AK164" s="582" t="str">
        <f t="array" ref="AK164">IF($K164="","",SUM(IF(LEFT($AM164:$CC164,1)="s",1,0))-SUM(IF(RIGHT(LEFT($AM164:$CC164,2))="-",1,0)))</f>
        <v/>
      </c>
      <c r="AL164" s="582" t="str">
        <f t="array" ref="AL164">IF($K135="","",SUM(IF(LEFT($AM164:$CC164,1)="X",1,0)))</f>
        <v/>
      </c>
      <c r="AM164" s="589"/>
      <c r="AN164" s="589"/>
      <c r="AO164" s="589"/>
      <c r="AP164" s="589"/>
      <c r="AQ164" s="589"/>
      <c r="AR164" s="589"/>
      <c r="AS164" s="589"/>
      <c r="AT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R164" s="589"/>
      <c r="BT164" s="589"/>
      <c r="BV164" s="589"/>
      <c r="BW164" s="589"/>
      <c r="BX164" s="589"/>
      <c r="BY164" s="589"/>
      <c r="BZ164" s="589"/>
      <c r="CB164" s="589"/>
      <c r="CC164" s="589"/>
    </row>
    <row r="165" spans="1:81" ht="15">
      <c r="A165" s="561"/>
      <c r="E165" s="584" t="str">
        <f>IF(J165=Table!$C$1,VLOOKUP(H165,Table!$B$38:$AO$61,Table!$AO$35-1,FALSE),"")</f>
        <v/>
      </c>
      <c r="F165" s="555"/>
      <c r="H165" s="590"/>
      <c r="I165" s="576"/>
      <c r="J165" s="576"/>
      <c r="M165" s="562" t="str">
        <f t="shared" si="30"/>
        <v/>
      </c>
      <c r="N165" s="562" t="str">
        <f t="shared" si="31"/>
        <v/>
      </c>
      <c r="O165" s="562"/>
      <c r="P165" s="562" t="str">
        <f t="shared" si="32"/>
        <v/>
      </c>
      <c r="Q165" s="586" t="str">
        <f t="shared" si="28"/>
        <v/>
      </c>
      <c r="R165" s="587" t="str">
        <f t="shared" si="33"/>
        <v/>
      </c>
      <c r="S165" s="587"/>
      <c r="T165" s="587"/>
      <c r="U165" s="587"/>
      <c r="V165" s="587"/>
      <c r="W165" s="574"/>
      <c r="X165" s="574"/>
      <c r="AJ165" s="582"/>
      <c r="AK165" s="582"/>
      <c r="AL165" s="582" t="str">
        <f t="array" ref="AL165">IF($K136="","",SUM(IF(LEFT($AM165:$CC165,1)="X",1,0)))</f>
        <v/>
      </c>
      <c r="AM165" s="589"/>
      <c r="AN165" s="589"/>
      <c r="AO165" s="589"/>
      <c r="AP165" s="589"/>
      <c r="AQ165" s="589"/>
      <c r="AR165" s="589"/>
      <c r="AS165" s="589"/>
      <c r="AT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R165" s="589"/>
      <c r="BT165" s="589"/>
      <c r="BV165" s="589"/>
      <c r="BW165" s="589"/>
      <c r="BX165" s="589"/>
      <c r="BY165" s="589"/>
      <c r="BZ165" s="589"/>
      <c r="CB165" s="589"/>
      <c r="CC165" s="589"/>
    </row>
    <row r="166" spans="1:81" ht="15">
      <c r="A166" s="561"/>
      <c r="E166" s="584" t="str">
        <f>IF(J166=Table!$C$1,VLOOKUP(H166,Table!$B$38:$AO$61,Table!$AO$35-1,FALSE),"")</f>
        <v/>
      </c>
      <c r="F166" s="555"/>
      <c r="H166" s="590"/>
      <c r="I166" s="576"/>
      <c r="J166" s="576"/>
      <c r="M166" s="562" t="str">
        <f t="shared" si="30"/>
        <v/>
      </c>
      <c r="N166" s="562" t="str">
        <f t="shared" si="31"/>
        <v/>
      </c>
      <c r="O166" s="562"/>
      <c r="P166" s="562" t="str">
        <f t="shared" si="32"/>
        <v/>
      </c>
      <c r="Q166" s="586" t="str">
        <f t="shared" si="28"/>
        <v/>
      </c>
      <c r="R166" s="587" t="str">
        <f t="shared" si="33"/>
        <v/>
      </c>
      <c r="S166" s="587"/>
      <c r="T166" s="587"/>
      <c r="U166" s="587"/>
      <c r="V166" s="587"/>
      <c r="W166" s="574"/>
      <c r="X166" s="574"/>
      <c r="AJ166" s="582"/>
      <c r="AK166" s="582"/>
      <c r="AL166" s="582" t="str">
        <f t="array" ref="AL166">IF($K137="","",SUM(IF(LEFT($AM166:$CC166,1)="X",1,0)))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R166" s="589"/>
      <c r="BT166" s="589"/>
      <c r="BV166" s="589"/>
      <c r="BW166" s="589"/>
      <c r="BX166" s="589"/>
      <c r="BY166" s="589"/>
      <c r="BZ166" s="589"/>
      <c r="CB166" s="589"/>
      <c r="CC166" s="589"/>
    </row>
    <row r="167" spans="1:81" ht="15">
      <c r="A167" s="561"/>
      <c r="E167" s="584" t="str">
        <f>IF(J167=Table!$C$1,VLOOKUP(H167,Table!$B$38:$AO$61,Table!$AO$35-1,FALSE),"")</f>
        <v/>
      </c>
      <c r="F167" s="555"/>
      <c r="H167" s="590"/>
      <c r="I167" s="576"/>
      <c r="J167" s="576"/>
      <c r="M167" s="562" t="str">
        <f t="shared" si="30"/>
        <v/>
      </c>
      <c r="N167" s="562" t="str">
        <f t="shared" si="31"/>
        <v/>
      </c>
      <c r="O167" s="562"/>
      <c r="P167" s="562" t="str">
        <f t="shared" si="32"/>
        <v/>
      </c>
      <c r="Q167" s="586" t="str">
        <f t="shared" ref="Q167:Q185" si="34">IF(S167="","",IF(SIGN(S167)&lt;&gt;1,VLOOKUP(ABS(S167),SUP_HDC,3,TRUE),-VLOOKUP(ABS(S167),SUP_HDC,3,TRUE)))</f>
        <v/>
      </c>
      <c r="R167" s="587" t="str">
        <f t="shared" ref="R167:R185" si="35">IF(Q167="","",IF((K138-L138+Q167)&gt;=0.5,1,IF((K138-L138+Q167)=0.25,0.5,IF((K138-L138+Q167)&lt;=-0.5,-1,IF((K138-L138+Q167)=-0.25,-0.5,0)))))</f>
        <v/>
      </c>
      <c r="S167" s="587"/>
      <c r="T167" s="587"/>
      <c r="U167" s="587"/>
      <c r="V167" s="587"/>
      <c r="W167" s="574"/>
      <c r="X167" s="574"/>
      <c r="AJ167" s="582"/>
      <c r="AK167" s="582"/>
      <c r="AL167" s="582" t="str">
        <f t="array" ref="AL167">IF($K138="","",SUM(IF(LEFT($AM167:$CC167,1)="X",1,0)))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R167" s="589"/>
      <c r="BT167" s="589"/>
      <c r="BV167" s="589"/>
      <c r="BW167" s="589"/>
      <c r="BX167" s="589"/>
      <c r="BY167" s="589"/>
      <c r="BZ167" s="589"/>
      <c r="CB167" s="589"/>
      <c r="CC167" s="589"/>
    </row>
    <row r="168" spans="1:81" ht="15">
      <c r="A168" s="561"/>
      <c r="E168" s="584" t="str">
        <f>IF(J168=Table!$C$1,VLOOKUP(H168,Table!$B$38:$AO$61,Table!$AO$35-1,FALSE),"")</f>
        <v/>
      </c>
      <c r="F168" s="555"/>
      <c r="H168" s="590"/>
      <c r="I168" s="576"/>
      <c r="J168" s="576"/>
      <c r="M168" s="562" t="str">
        <f t="shared" ref="M168:M185" si="36">IF(K139="","",IF(K139&gt;L139,"W",IF(K139=L139,"D",IF(K139&lt;L139,"L"))))</f>
        <v/>
      </c>
      <c r="N168" s="562" t="str">
        <f t="shared" ref="N168:N185" si="37">IF(K139="","",K139+L139)</f>
        <v/>
      </c>
      <c r="O168" s="562"/>
      <c r="P168" s="562" t="str">
        <f t="shared" ref="P168:P184" si="38">IF($K139="","",IF($N168&gt;P$19,"O",IF($N168&lt;P$19,"U",IF($N168=P$19,"-"))))</f>
        <v/>
      </c>
      <c r="Q168" s="586" t="str">
        <f t="shared" si="34"/>
        <v/>
      </c>
      <c r="R168" s="587" t="str">
        <f t="shared" si="35"/>
        <v/>
      </c>
      <c r="S168" s="587"/>
      <c r="T168" s="587"/>
      <c r="U168" s="587"/>
      <c r="V168" s="587"/>
      <c r="W168" s="574"/>
      <c r="X168" s="574"/>
      <c r="AJ168" s="582"/>
      <c r="AK168" s="582"/>
      <c r="AL168" s="582" t="str">
        <f t="array" ref="AL168">IF($K139="","",SUM(IF(LEFT($AM168:$CC168,1)="X",1,0)))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R168" s="589"/>
      <c r="BT168" s="589"/>
      <c r="BV168" s="589"/>
      <c r="BW168" s="589"/>
      <c r="BX168" s="589"/>
      <c r="BY168" s="589"/>
      <c r="BZ168" s="589"/>
      <c r="CB168" s="589"/>
      <c r="CC168" s="589"/>
    </row>
    <row r="169" spans="1:81" ht="15">
      <c r="A169" s="561"/>
      <c r="E169" s="584" t="str">
        <f>IF(J169=Table!$C$1,VLOOKUP(H169,Table!$B$38:$AO$61,Table!$AO$35-1,FALSE),"")</f>
        <v/>
      </c>
      <c r="F169" s="555"/>
      <c r="H169" s="590"/>
      <c r="I169" s="576"/>
      <c r="J169" s="576"/>
      <c r="M169" s="562" t="str">
        <f t="shared" si="36"/>
        <v/>
      </c>
      <c r="N169" s="562" t="str">
        <f t="shared" si="37"/>
        <v/>
      </c>
      <c r="O169" s="562"/>
      <c r="P169" s="562" t="str">
        <f t="shared" si="38"/>
        <v/>
      </c>
      <c r="Q169" s="586" t="str">
        <f t="shared" si="34"/>
        <v/>
      </c>
      <c r="R169" s="587" t="str">
        <f t="shared" si="35"/>
        <v/>
      </c>
      <c r="S169" s="587"/>
      <c r="T169" s="587"/>
      <c r="U169" s="587"/>
      <c r="V169" s="587"/>
      <c r="W169" s="574"/>
      <c r="X169" s="574"/>
      <c r="AJ169" s="582"/>
      <c r="AK169" s="582"/>
      <c r="AL169" s="582" t="str">
        <f t="array" ref="AL169">IF($K140="","",SUM(IF(LEFT($AM169:$CC169,1)="X",1,0)))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R169" s="589"/>
      <c r="BT169" s="589"/>
      <c r="BV169" s="589"/>
      <c r="BW169" s="589"/>
      <c r="BX169" s="589"/>
      <c r="BY169" s="589"/>
      <c r="BZ169" s="589"/>
      <c r="CB169" s="589"/>
      <c r="CC169" s="589"/>
    </row>
    <row r="170" spans="1:81" ht="15">
      <c r="A170" s="561"/>
      <c r="E170" s="584" t="str">
        <f>IF(J170=Table!$C$1,VLOOKUP(H170,Table!$B$38:$AO$61,Table!$AO$35-1,FALSE),"")</f>
        <v/>
      </c>
      <c r="F170" s="555"/>
      <c r="H170" s="590"/>
      <c r="I170" s="576"/>
      <c r="J170" s="576"/>
      <c r="M170" s="562" t="str">
        <f t="shared" si="36"/>
        <v/>
      </c>
      <c r="N170" s="562" t="str">
        <f t="shared" si="37"/>
        <v/>
      </c>
      <c r="O170" s="562"/>
      <c r="P170" s="562" t="str">
        <f t="shared" si="38"/>
        <v/>
      </c>
      <c r="Q170" s="586" t="str">
        <f t="shared" si="34"/>
        <v/>
      </c>
      <c r="R170" s="587" t="str">
        <f t="shared" si="35"/>
        <v/>
      </c>
      <c r="S170" s="587"/>
      <c r="T170" s="587"/>
      <c r="U170" s="587"/>
      <c r="V170" s="587"/>
      <c r="W170" s="574"/>
      <c r="X170" s="574"/>
      <c r="AJ170" s="582"/>
      <c r="AK170" s="582"/>
      <c r="AL170" s="582" t="str">
        <f t="array" ref="AL170">IF($K141="","",SUM(IF(LEFT($AM170:$CC170,1)="X",1,0)))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R170" s="589"/>
      <c r="BT170" s="589"/>
      <c r="BV170" s="589"/>
      <c r="BW170" s="589"/>
      <c r="BX170" s="589"/>
      <c r="BY170" s="589"/>
      <c r="BZ170" s="589"/>
      <c r="CB170" s="589"/>
      <c r="CC170" s="589"/>
    </row>
    <row r="171" spans="1:81" ht="15">
      <c r="A171" s="561"/>
      <c r="E171" s="584" t="str">
        <f>IF(J171=Table!$C$1,VLOOKUP(H171,Table!$B$38:$AO$61,Table!$AO$35-1,FALSE),"")</f>
        <v/>
      </c>
      <c r="F171" s="555"/>
      <c r="H171" s="590"/>
      <c r="I171" s="576"/>
      <c r="J171" s="576"/>
      <c r="M171" s="562" t="str">
        <f t="shared" si="36"/>
        <v/>
      </c>
      <c r="N171" s="562" t="str">
        <f t="shared" si="37"/>
        <v/>
      </c>
      <c r="O171" s="562"/>
      <c r="P171" s="562" t="str">
        <f t="shared" si="38"/>
        <v/>
      </c>
      <c r="Q171" s="586" t="str">
        <f t="shared" si="34"/>
        <v/>
      </c>
      <c r="R171" s="587" t="str">
        <f t="shared" si="35"/>
        <v/>
      </c>
      <c r="S171" s="587"/>
      <c r="T171" s="587"/>
      <c r="U171" s="587"/>
      <c r="V171" s="587"/>
      <c r="W171" s="574"/>
      <c r="X171" s="574"/>
      <c r="AJ171" s="582"/>
      <c r="AK171" s="582"/>
      <c r="AL171" s="582" t="str">
        <f t="array" ref="AL171">IF($K142="","",SUM(IF(LEFT($AM171:$CC171,1)="X",1,0)))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T171" s="589"/>
      <c r="BV171" s="589"/>
      <c r="BW171" s="589"/>
      <c r="BX171" s="589"/>
      <c r="BY171" s="589"/>
      <c r="BZ171" s="589"/>
      <c r="CB171" s="589"/>
      <c r="CC171" s="589"/>
    </row>
    <row r="172" spans="1:81" ht="15">
      <c r="A172" s="561"/>
      <c r="E172" s="584" t="str">
        <f>IF(J172=Table!$C$1,VLOOKUP(H172,Table!$B$38:$AO$61,Table!$AO$35-1,FALSE),"")</f>
        <v/>
      </c>
      <c r="F172" s="555"/>
      <c r="H172" s="590"/>
      <c r="I172" s="576"/>
      <c r="J172" s="576"/>
      <c r="M172" s="562" t="str">
        <f t="shared" si="36"/>
        <v/>
      </c>
      <c r="N172" s="562" t="str">
        <f t="shared" si="37"/>
        <v/>
      </c>
      <c r="O172" s="562"/>
      <c r="P172" s="562" t="str">
        <f t="shared" si="38"/>
        <v/>
      </c>
      <c r="Q172" s="586" t="str">
        <f t="shared" si="34"/>
        <v/>
      </c>
      <c r="R172" s="587" t="str">
        <f t="shared" si="35"/>
        <v/>
      </c>
      <c r="S172" s="587"/>
      <c r="T172" s="587"/>
      <c r="U172" s="587"/>
      <c r="V172" s="587"/>
      <c r="W172" s="574"/>
      <c r="X172" s="574"/>
      <c r="AJ172" s="582"/>
      <c r="AK172" s="582"/>
      <c r="AL172" s="582" t="str">
        <f t="array" ref="AL172">IF($K143="","",SUM(IF(LEFT($AM172:$CC172,1)="X",1,0)))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T172" s="589"/>
      <c r="BV172" s="589"/>
      <c r="BW172" s="589"/>
      <c r="BX172" s="589"/>
      <c r="BY172" s="589"/>
      <c r="BZ172" s="589"/>
      <c r="CB172" s="589"/>
      <c r="CC172" s="589"/>
    </row>
    <row r="173" spans="1:81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36"/>
        <v/>
      </c>
      <c r="N173" s="562" t="str">
        <f t="shared" si="37"/>
        <v/>
      </c>
      <c r="O173" s="562"/>
      <c r="P173" s="562" t="str">
        <f t="shared" si="38"/>
        <v/>
      </c>
      <c r="Q173" s="586" t="str">
        <f t="shared" si="34"/>
        <v/>
      </c>
      <c r="R173" s="587" t="str">
        <f t="shared" si="35"/>
        <v/>
      </c>
      <c r="S173" s="587"/>
      <c r="T173" s="587"/>
      <c r="U173" s="587"/>
      <c r="V173" s="587"/>
      <c r="W173" s="574"/>
      <c r="X173" s="574"/>
      <c r="AJ173" s="582"/>
      <c r="AK173" s="582"/>
      <c r="AL173" s="582" t="str">
        <f t="array" ref="AL173">IF($K144="","",SUM(IF(LEFT($AM173:$CC173,1)="X",1,0)))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T173" s="589"/>
      <c r="BV173" s="589"/>
      <c r="BW173" s="589"/>
      <c r="BX173" s="589"/>
      <c r="BY173" s="589"/>
      <c r="BZ173" s="589"/>
      <c r="CB173" s="589"/>
      <c r="CC173" s="589"/>
    </row>
    <row r="174" spans="1:81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36"/>
        <v/>
      </c>
      <c r="N174" s="562" t="str">
        <f t="shared" si="37"/>
        <v/>
      </c>
      <c r="O174" s="562"/>
      <c r="P174" s="562" t="str">
        <f t="shared" si="38"/>
        <v/>
      </c>
      <c r="Q174" s="586" t="str">
        <f t="shared" si="34"/>
        <v/>
      </c>
      <c r="R174" s="587" t="str">
        <f t="shared" si="35"/>
        <v/>
      </c>
      <c r="S174" s="587"/>
      <c r="T174" s="587"/>
      <c r="U174" s="587"/>
      <c r="V174" s="587"/>
      <c r="W174" s="574"/>
      <c r="X174" s="574"/>
      <c r="AJ174" s="582"/>
      <c r="AK174" s="582"/>
      <c r="AL174" s="582" t="str">
        <f t="array" ref="AL174">IF($K145="","",SUM(IF(LEFT($AM174:$CC174,1)="X",1,0)))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T174" s="589"/>
      <c r="BV174" s="589"/>
      <c r="BW174" s="589"/>
      <c r="BX174" s="589"/>
      <c r="BY174" s="589"/>
      <c r="BZ174" s="589"/>
      <c r="CB174" s="589"/>
      <c r="CC174" s="589"/>
    </row>
    <row r="175" spans="1:81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36"/>
        <v/>
      </c>
      <c r="N175" s="562" t="str">
        <f t="shared" si="37"/>
        <v/>
      </c>
      <c r="O175" s="562"/>
      <c r="P175" s="562" t="str">
        <f t="shared" si="38"/>
        <v/>
      </c>
      <c r="Q175" s="586" t="str">
        <f t="shared" si="34"/>
        <v/>
      </c>
      <c r="R175" s="587" t="str">
        <f t="shared" si="35"/>
        <v/>
      </c>
      <c r="S175" s="587"/>
      <c r="T175" s="587"/>
      <c r="U175" s="587"/>
      <c r="V175" s="587"/>
      <c r="W175" s="574"/>
      <c r="X175" s="574"/>
      <c r="AJ175" s="582"/>
      <c r="AK175" s="582"/>
      <c r="AL175" s="582" t="str">
        <f t="array" ref="AL175">IF($K146="","",SUM(IF(LEFT($AM175:$CC175,1)="X",1,0)))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T175" s="589"/>
      <c r="BV175" s="589"/>
      <c r="BW175" s="589"/>
      <c r="BX175" s="589"/>
      <c r="BY175" s="589"/>
      <c r="BZ175" s="589"/>
      <c r="CB175" s="589"/>
      <c r="CC175" s="589"/>
    </row>
    <row r="176" spans="1:81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si="36"/>
        <v/>
      </c>
      <c r="N176" s="562" t="str">
        <f t="shared" si="37"/>
        <v/>
      </c>
      <c r="O176" s="562"/>
      <c r="P176" s="562" t="str">
        <f t="shared" si="38"/>
        <v/>
      </c>
      <c r="Q176" s="586" t="str">
        <f t="shared" si="34"/>
        <v/>
      </c>
      <c r="R176" s="587" t="str">
        <f t="shared" si="35"/>
        <v/>
      </c>
      <c r="S176" s="587"/>
      <c r="T176" s="587"/>
      <c r="U176" s="587"/>
      <c r="V176" s="587"/>
      <c r="W176" s="574"/>
      <c r="X176" s="574"/>
      <c r="AJ176" s="582"/>
      <c r="AK176" s="582"/>
      <c r="AL176" s="582" t="str">
        <f t="array" ref="AL176">IF($K147="","",SUM(IF(LEFT($AM176:$CC176,1)="X",1,0)))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T176" s="589"/>
      <c r="BV176" s="589"/>
      <c r="BW176" s="589"/>
      <c r="BX176" s="589"/>
      <c r="BY176" s="589"/>
      <c r="BZ176" s="589"/>
      <c r="CB176" s="589"/>
      <c r="CC176" s="589"/>
    </row>
    <row r="177" spans="1:81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36"/>
        <v/>
      </c>
      <c r="N177" s="562" t="str">
        <f t="shared" si="37"/>
        <v/>
      </c>
      <c r="O177" s="562"/>
      <c r="P177" s="562" t="str">
        <f t="shared" si="38"/>
        <v/>
      </c>
      <c r="Q177" s="586" t="str">
        <f t="shared" si="34"/>
        <v/>
      </c>
      <c r="R177" s="587" t="str">
        <f t="shared" si="35"/>
        <v/>
      </c>
      <c r="S177" s="587"/>
      <c r="T177" s="587"/>
      <c r="U177" s="587"/>
      <c r="V177" s="587"/>
      <c r="W177" s="574"/>
      <c r="X177" s="574"/>
      <c r="AJ177" s="582"/>
      <c r="AK177" s="582"/>
      <c r="AL177" s="582" t="str">
        <f t="array" ref="AL177">IF($K148="","",SUM(IF(LEFT($AM177:$CC177,1)="X",1,0)))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T177" s="589"/>
      <c r="BV177" s="589"/>
      <c r="BW177" s="589"/>
      <c r="BX177" s="589"/>
      <c r="BY177" s="589"/>
      <c r="BZ177" s="589"/>
      <c r="CB177" s="589"/>
      <c r="CC177" s="589"/>
    </row>
    <row r="178" spans="1:81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36"/>
        <v/>
      </c>
      <c r="N178" s="562" t="str">
        <f t="shared" si="37"/>
        <v/>
      </c>
      <c r="O178" s="562"/>
      <c r="P178" s="562" t="str">
        <f t="shared" si="38"/>
        <v/>
      </c>
      <c r="Q178" s="586" t="str">
        <f t="shared" si="34"/>
        <v/>
      </c>
      <c r="R178" s="587" t="str">
        <f t="shared" si="35"/>
        <v/>
      </c>
      <c r="S178" s="587"/>
      <c r="T178" s="587"/>
      <c r="U178" s="587"/>
      <c r="V178" s="587"/>
      <c r="W178" s="574"/>
      <c r="X178" s="574"/>
      <c r="AJ178" s="582"/>
      <c r="AK178" s="582"/>
      <c r="AL178" s="582" t="str">
        <f t="array" ref="AL178">IF($K149="","",SUM(IF(LEFT($AM178:$CC178,1)="X",1,0)))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T178" s="589"/>
      <c r="BV178" s="589"/>
      <c r="BW178" s="589"/>
      <c r="BX178" s="589"/>
      <c r="BY178" s="589"/>
      <c r="BZ178" s="589"/>
      <c r="CB178" s="589"/>
      <c r="CC178" s="589"/>
    </row>
    <row r="179" spans="1:81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36"/>
        <v/>
      </c>
      <c r="N179" s="562" t="str">
        <f t="shared" si="37"/>
        <v/>
      </c>
      <c r="O179" s="562"/>
      <c r="P179" s="562" t="str">
        <f t="shared" si="38"/>
        <v/>
      </c>
      <c r="Q179" s="586" t="str">
        <f t="shared" si="34"/>
        <v/>
      </c>
      <c r="R179" s="587" t="str">
        <f t="shared" si="35"/>
        <v/>
      </c>
      <c r="S179" s="587"/>
      <c r="T179" s="587"/>
      <c r="U179" s="587"/>
      <c r="V179" s="587"/>
      <c r="W179" s="574"/>
      <c r="X179" s="574"/>
      <c r="AJ179" s="582"/>
      <c r="AK179" s="582"/>
      <c r="AL179" s="582" t="str">
        <f t="array" ref="AL179">IF($K150="","",SUM(IF(LEFT($AM179:$CC179,1)="X",1,0)))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T179" s="589"/>
      <c r="BV179" s="589"/>
      <c r="BW179" s="589"/>
      <c r="BX179" s="589"/>
      <c r="BY179" s="589"/>
      <c r="BZ179" s="589"/>
      <c r="CB179" s="589"/>
      <c r="CC179" s="589"/>
    </row>
    <row r="180" spans="1:81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36"/>
        <v/>
      </c>
      <c r="N180" s="562" t="str">
        <f t="shared" si="37"/>
        <v/>
      </c>
      <c r="O180" s="562"/>
      <c r="P180" s="562" t="str">
        <f t="shared" si="38"/>
        <v/>
      </c>
      <c r="Q180" s="586" t="str">
        <f t="shared" si="34"/>
        <v/>
      </c>
      <c r="R180" s="587" t="str">
        <f t="shared" si="35"/>
        <v/>
      </c>
      <c r="S180" s="587"/>
      <c r="T180" s="587"/>
      <c r="U180" s="587"/>
      <c r="V180" s="587"/>
      <c r="W180" s="574"/>
      <c r="X180" s="574"/>
      <c r="AJ180" s="582"/>
      <c r="AK180" s="582"/>
      <c r="AL180" s="582" t="str">
        <f t="array" ref="AL180">IF($K151="","",SUM(IF(LEFT($AM180:$CC180,1)="X",1,0)))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T180" s="589"/>
      <c r="BV180" s="589"/>
      <c r="BW180" s="589"/>
      <c r="BX180" s="589"/>
      <c r="BY180" s="589"/>
      <c r="BZ180" s="589"/>
      <c r="CB180" s="589"/>
      <c r="CC180" s="589"/>
    </row>
    <row r="181" spans="1:81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36"/>
        <v/>
      </c>
      <c r="N181" s="562" t="str">
        <f t="shared" si="37"/>
        <v/>
      </c>
      <c r="O181" s="562"/>
      <c r="P181" s="562" t="str">
        <f t="shared" si="38"/>
        <v/>
      </c>
      <c r="Q181" s="586" t="str">
        <f t="shared" si="34"/>
        <v/>
      </c>
      <c r="R181" s="587" t="str">
        <f t="shared" si="35"/>
        <v/>
      </c>
      <c r="S181" s="587"/>
      <c r="T181" s="587"/>
      <c r="U181" s="587"/>
      <c r="V181" s="587"/>
      <c r="W181" s="574"/>
      <c r="X181" s="574"/>
      <c r="AJ181" s="582"/>
      <c r="AK181" s="582"/>
      <c r="AL181" s="582" t="str">
        <f t="array" ref="AL181">IF($K152="","",SUM(IF(LEFT($AM181:$CC181,1)="X",1,0)))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T181" s="589"/>
      <c r="BV181" s="589"/>
      <c r="BW181" s="589"/>
      <c r="BX181" s="589"/>
      <c r="BY181" s="589"/>
      <c r="BZ181" s="589"/>
      <c r="CB181" s="589"/>
      <c r="CC181" s="589"/>
    </row>
    <row r="182" spans="1:81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36"/>
        <v/>
      </c>
      <c r="N182" s="562" t="str">
        <f t="shared" si="37"/>
        <v/>
      </c>
      <c r="O182" s="562"/>
      <c r="P182" s="562" t="str">
        <f t="shared" si="38"/>
        <v/>
      </c>
      <c r="Q182" s="586" t="str">
        <f t="shared" si="34"/>
        <v/>
      </c>
      <c r="R182" s="587" t="str">
        <f t="shared" si="35"/>
        <v/>
      </c>
      <c r="S182" s="587"/>
      <c r="T182" s="587"/>
      <c r="U182" s="587"/>
      <c r="V182" s="587"/>
      <c r="W182" s="574"/>
      <c r="X182" s="574"/>
      <c r="AJ182" s="582"/>
      <c r="AK182" s="582"/>
      <c r="AL182" s="582" t="str">
        <f t="array" ref="AL182">IF($K153="","",SUM(IF(LEFT($AM182:$CC182,1)="X",1,0)))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T182" s="589"/>
      <c r="BV182" s="589"/>
      <c r="BW182" s="589"/>
      <c r="BX182" s="589"/>
      <c r="BY182" s="589"/>
      <c r="BZ182" s="589"/>
      <c r="CB182" s="589"/>
      <c r="CC182" s="589"/>
    </row>
    <row r="183" spans="1:81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36"/>
        <v/>
      </c>
      <c r="N183" s="562" t="str">
        <f t="shared" si="37"/>
        <v/>
      </c>
      <c r="O183" s="562"/>
      <c r="P183" s="562" t="str">
        <f t="shared" si="38"/>
        <v/>
      </c>
      <c r="Q183" s="586" t="str">
        <f t="shared" si="34"/>
        <v/>
      </c>
      <c r="R183" s="587" t="str">
        <f t="shared" si="35"/>
        <v/>
      </c>
      <c r="S183" s="587"/>
      <c r="T183" s="587"/>
      <c r="U183" s="587"/>
      <c r="V183" s="587"/>
      <c r="W183" s="574"/>
      <c r="X183" s="574"/>
      <c r="AJ183" s="582"/>
      <c r="AK183" s="582"/>
      <c r="AL183" s="582" t="str">
        <f t="array" ref="AL183">IF($K154="","",SUM(IF(LEFT($AM183:$CC183,1)="X",1,0)))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T183" s="589"/>
      <c r="BV183" s="589"/>
      <c r="BW183" s="589"/>
      <c r="BX183" s="589"/>
      <c r="BY183" s="589"/>
      <c r="BZ183" s="589"/>
      <c r="CB183" s="589"/>
      <c r="CC183" s="589"/>
    </row>
    <row r="184" spans="1:81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36"/>
        <v/>
      </c>
      <c r="N184" s="562" t="str">
        <f t="shared" si="37"/>
        <v/>
      </c>
      <c r="O184" s="562"/>
      <c r="P184" s="562" t="str">
        <f t="shared" si="38"/>
        <v/>
      </c>
      <c r="Q184" s="586" t="str">
        <f t="shared" si="34"/>
        <v/>
      </c>
      <c r="R184" s="587" t="str">
        <f t="shared" si="35"/>
        <v/>
      </c>
      <c r="S184" s="587"/>
      <c r="T184" s="587"/>
      <c r="U184" s="587"/>
      <c r="V184" s="587"/>
      <c r="W184" s="574"/>
      <c r="X184" s="574"/>
      <c r="AJ184" s="582"/>
      <c r="AK184" s="582"/>
      <c r="AL184" s="582" t="str">
        <f t="array" ref="AL184">IF($K155="","",SUM(IF(LEFT($AM184:$CC184,1)="X",1,0)))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T184" s="589"/>
      <c r="BV184" s="589"/>
      <c r="BW184" s="589"/>
      <c r="BX184" s="589"/>
      <c r="BY184" s="589"/>
      <c r="BZ184" s="589"/>
      <c r="CB184" s="589"/>
      <c r="CC184" s="589"/>
    </row>
    <row r="185" spans="1:81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36"/>
        <v/>
      </c>
      <c r="N185" s="562" t="str">
        <f t="shared" si="37"/>
        <v/>
      </c>
      <c r="O185" s="562"/>
      <c r="P185" s="562" t="str">
        <f t="shared" ref="P185:P192" si="39">IF(K156="","",IF(N185&gt;P$19,"O",IF(N185&lt;P$19,"U")))</f>
        <v/>
      </c>
      <c r="Q185" s="586" t="str">
        <f t="shared" si="34"/>
        <v/>
      </c>
      <c r="R185" s="587" t="str">
        <f t="shared" si="35"/>
        <v/>
      </c>
      <c r="S185" s="587"/>
      <c r="T185" s="587"/>
      <c r="U185" s="587"/>
      <c r="V185" s="587"/>
      <c r="W185" s="574"/>
      <c r="X185" s="574"/>
      <c r="AJ185" s="582"/>
      <c r="AK185" s="582"/>
      <c r="AL185" s="582" t="str">
        <f t="array" ref="AL185">IF($K156="","",SUM(IF(LEFT($AM185:$CC185,1)="X",1,0)))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T185" s="589"/>
      <c r="BV185" s="589"/>
      <c r="BW185" s="589"/>
      <c r="BX185" s="589"/>
      <c r="BY185" s="589"/>
      <c r="BZ185" s="589"/>
      <c r="CB185" s="589"/>
      <c r="CC185" s="589"/>
    </row>
    <row r="186" spans="1:81" ht="15">
      <c r="A186" s="561"/>
      <c r="E186" s="584" t="str">
        <f>IF(J186=Table!$C$1,VLOOKUP(H186,Table!$B$38:$AO$61,Table!$AO$35-1,FALSE),"")</f>
        <v/>
      </c>
      <c r="P186" s="562" t="str">
        <f t="shared" si="39"/>
        <v/>
      </c>
      <c r="AJ186" s="582"/>
      <c r="AK186" s="582"/>
      <c r="AL186" s="582"/>
      <c r="AM186" s="589"/>
      <c r="AN186" s="589"/>
      <c r="AO186" s="589"/>
      <c r="AP186" s="589"/>
      <c r="AQ186" s="589"/>
      <c r="AR186" s="589"/>
      <c r="AS186" s="589"/>
      <c r="AT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T186" s="589"/>
      <c r="BV186" s="589"/>
      <c r="BW186" s="589"/>
      <c r="BX186" s="589"/>
      <c r="BY186" s="589"/>
      <c r="BZ186" s="589"/>
      <c r="CB186" s="589"/>
      <c r="CC186" s="589"/>
    </row>
    <row r="187" spans="1:81" ht="15">
      <c r="A187" s="561"/>
      <c r="P187" s="562" t="str">
        <f t="shared" si="39"/>
        <v/>
      </c>
      <c r="AJ187" s="582"/>
      <c r="AK187" s="582"/>
      <c r="AL187" s="582"/>
      <c r="AM187" s="589"/>
      <c r="AN187" s="589"/>
      <c r="AO187" s="589"/>
      <c r="AP187" s="589"/>
      <c r="AQ187" s="589"/>
      <c r="AR187" s="589"/>
      <c r="AS187" s="589"/>
      <c r="AT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T187" s="589"/>
      <c r="BV187" s="589"/>
      <c r="BW187" s="589"/>
      <c r="BX187" s="589"/>
      <c r="BY187" s="589"/>
      <c r="BZ187" s="589"/>
      <c r="CB187" s="589"/>
      <c r="CC187" s="589"/>
    </row>
    <row r="188" spans="1:81" ht="15">
      <c r="A188" s="561"/>
      <c r="P188" s="562" t="str">
        <f t="shared" si="39"/>
        <v/>
      </c>
      <c r="AJ188" s="582"/>
      <c r="AK188" s="582"/>
      <c r="AL188" s="582"/>
      <c r="AM188" s="589"/>
      <c r="AN188" s="589"/>
      <c r="AO188" s="589"/>
      <c r="AP188" s="589"/>
      <c r="AQ188" s="589"/>
      <c r="AR188" s="589"/>
      <c r="AS188" s="589"/>
      <c r="AT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T188" s="589"/>
      <c r="BV188" s="589"/>
      <c r="BW188" s="589"/>
      <c r="BX188" s="589"/>
      <c r="BY188" s="589"/>
      <c r="BZ188" s="589"/>
      <c r="CB188" s="589"/>
      <c r="CC188" s="589"/>
    </row>
    <row r="189" spans="1:81" ht="15">
      <c r="A189" s="561"/>
      <c r="P189" s="562" t="str">
        <f t="shared" si="39"/>
        <v/>
      </c>
      <c r="AJ189" s="582"/>
      <c r="AK189" s="582"/>
      <c r="AL189" s="582"/>
      <c r="AM189" s="589"/>
      <c r="AN189" s="589"/>
      <c r="AO189" s="589"/>
      <c r="AP189" s="589"/>
      <c r="AQ189" s="589"/>
      <c r="AR189" s="589"/>
      <c r="AS189" s="589"/>
      <c r="AT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T189" s="589"/>
      <c r="BV189" s="589"/>
      <c r="BW189" s="589"/>
      <c r="BX189" s="589"/>
      <c r="BY189" s="589"/>
      <c r="BZ189" s="589"/>
      <c r="CB189" s="589"/>
      <c r="CC189" s="589"/>
    </row>
    <row r="190" spans="1:81" ht="15">
      <c r="A190" s="561"/>
      <c r="P190" s="562" t="str">
        <f t="shared" si="39"/>
        <v/>
      </c>
      <c r="AJ190" s="582"/>
      <c r="AK190" s="582"/>
      <c r="AL190" s="582"/>
      <c r="AM190" s="589"/>
      <c r="AN190" s="589"/>
      <c r="AO190" s="589"/>
      <c r="AP190" s="589"/>
      <c r="AQ190" s="589"/>
      <c r="AR190" s="589"/>
      <c r="AS190" s="589"/>
      <c r="AT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T190" s="589"/>
      <c r="BV190" s="589"/>
      <c r="BW190" s="589"/>
      <c r="BX190" s="589"/>
      <c r="BY190" s="589"/>
      <c r="BZ190" s="589"/>
      <c r="CB190" s="589"/>
      <c r="CC190" s="589"/>
    </row>
    <row r="191" spans="1:81" ht="15">
      <c r="A191" s="561"/>
      <c r="P191" s="562" t="str">
        <f t="shared" si="39"/>
        <v/>
      </c>
      <c r="AJ191" s="582"/>
      <c r="AK191" s="582"/>
      <c r="AL191" s="582"/>
      <c r="AM191" s="589"/>
      <c r="AN191" s="589"/>
      <c r="AO191" s="589"/>
      <c r="AP191" s="589"/>
      <c r="AQ191" s="589"/>
      <c r="AR191" s="589"/>
      <c r="AS191" s="589"/>
      <c r="AT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T191" s="589"/>
      <c r="BV191" s="589"/>
      <c r="BW191" s="589"/>
      <c r="BX191" s="589"/>
      <c r="BY191" s="589"/>
      <c r="BZ191" s="589"/>
      <c r="CB191" s="589"/>
      <c r="CC191" s="589"/>
    </row>
    <row r="192" spans="1:81" ht="15">
      <c r="A192" s="561"/>
      <c r="P192" s="562" t="str">
        <f t="shared" si="39"/>
        <v/>
      </c>
      <c r="AJ192" s="582"/>
      <c r="AK192" s="582"/>
      <c r="AL192" s="582"/>
      <c r="AM192" s="589"/>
      <c r="AN192" s="589"/>
      <c r="AO192" s="589"/>
      <c r="AP192" s="589"/>
      <c r="AQ192" s="589"/>
      <c r="AR192" s="589"/>
      <c r="AS192" s="589"/>
      <c r="AT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T192" s="589"/>
      <c r="BV192" s="589"/>
      <c r="BW192" s="589"/>
      <c r="BX192" s="589"/>
      <c r="BY192" s="589"/>
      <c r="BZ192" s="589"/>
      <c r="CB192" s="589"/>
      <c r="CC192" s="589"/>
    </row>
    <row r="193" spans="1:81" ht="15">
      <c r="A193" s="561"/>
      <c r="E193" s="561"/>
      <c r="H193" s="561"/>
      <c r="Q193" s="561"/>
      <c r="R193" s="561"/>
      <c r="S193" s="561"/>
      <c r="T193" s="561"/>
      <c r="U193" s="561"/>
      <c r="V193" s="561"/>
      <c r="Y193" s="561"/>
      <c r="Z193" s="561"/>
      <c r="AA193" s="561"/>
      <c r="AB193" s="561"/>
      <c r="AC193" s="561"/>
      <c r="AD193" s="561"/>
      <c r="AE193" s="561"/>
      <c r="AF193" s="561"/>
      <c r="AG193" s="561"/>
      <c r="AH193" s="561"/>
      <c r="AJ193" s="582"/>
      <c r="AK193" s="582"/>
      <c r="AL193" s="582"/>
      <c r="AM193" s="589"/>
      <c r="AN193" s="589"/>
      <c r="AO193" s="589"/>
      <c r="AP193" s="589"/>
      <c r="AQ193" s="589"/>
      <c r="AR193" s="589"/>
      <c r="AS193" s="589"/>
      <c r="AT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T193" s="589"/>
      <c r="BV193" s="589"/>
      <c r="BW193" s="589"/>
      <c r="BX193" s="589"/>
      <c r="BY193" s="589"/>
      <c r="BZ193" s="589"/>
      <c r="CB193" s="589"/>
      <c r="CC193" s="589"/>
    </row>
    <row r="194" spans="1:81" ht="15">
      <c r="A194" s="561"/>
      <c r="E194" s="561"/>
      <c r="H194" s="561"/>
      <c r="Q194" s="561"/>
      <c r="R194" s="561"/>
      <c r="S194" s="561"/>
      <c r="T194" s="561"/>
      <c r="U194" s="561"/>
      <c r="V194" s="561"/>
      <c r="Y194" s="561"/>
      <c r="Z194" s="561"/>
      <c r="AA194" s="561"/>
      <c r="AB194" s="561"/>
      <c r="AC194" s="561"/>
      <c r="AD194" s="561"/>
      <c r="AE194" s="561"/>
      <c r="AF194" s="561"/>
      <c r="AG194" s="561"/>
      <c r="AH194" s="561"/>
      <c r="AJ194" s="582"/>
      <c r="AK194" s="582"/>
      <c r="AL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T194" s="589"/>
      <c r="BV194" s="589"/>
      <c r="BW194" s="589"/>
      <c r="BX194" s="589"/>
      <c r="BY194" s="589"/>
      <c r="BZ194" s="589"/>
      <c r="CB194" s="589"/>
      <c r="CC194" s="589"/>
    </row>
    <row r="195" spans="1:81" ht="15">
      <c r="A195" s="561"/>
      <c r="E195" s="561"/>
      <c r="H195" s="561"/>
      <c r="Q195" s="561"/>
      <c r="R195" s="561"/>
      <c r="S195" s="561"/>
      <c r="T195" s="561"/>
      <c r="U195" s="561"/>
      <c r="V195" s="561"/>
      <c r="Y195" s="561"/>
      <c r="Z195" s="561"/>
      <c r="AA195" s="561"/>
      <c r="AB195" s="561"/>
      <c r="AC195" s="561"/>
      <c r="AD195" s="561"/>
      <c r="AE195" s="561"/>
      <c r="AF195" s="561"/>
      <c r="AG195" s="561"/>
      <c r="AH195" s="561"/>
      <c r="AJ195" s="582"/>
      <c r="AK195" s="582"/>
      <c r="AL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T195" s="589"/>
      <c r="BV195" s="589"/>
      <c r="BW195" s="589"/>
      <c r="BX195" s="589"/>
      <c r="BY195" s="589"/>
      <c r="BZ195" s="589"/>
      <c r="CB195" s="589"/>
      <c r="CC195" s="589"/>
    </row>
    <row r="196" spans="1:81" ht="15">
      <c r="A196" s="561"/>
      <c r="E196" s="561"/>
      <c r="H196" s="561"/>
      <c r="Q196" s="561"/>
      <c r="R196" s="561"/>
      <c r="S196" s="561"/>
      <c r="T196" s="561"/>
      <c r="U196" s="561"/>
      <c r="V196" s="561"/>
      <c r="Y196" s="561"/>
      <c r="Z196" s="561"/>
      <c r="AA196" s="561"/>
      <c r="AB196" s="561"/>
      <c r="AC196" s="561"/>
      <c r="AD196" s="561"/>
      <c r="AE196" s="561"/>
      <c r="AF196" s="561"/>
      <c r="AG196" s="561"/>
      <c r="AH196" s="561"/>
      <c r="AJ196" s="582"/>
      <c r="AK196" s="582"/>
      <c r="AL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T196" s="589"/>
      <c r="BV196" s="589"/>
      <c r="BW196" s="589"/>
      <c r="BX196" s="589"/>
      <c r="BY196" s="589"/>
      <c r="BZ196" s="589"/>
      <c r="CB196" s="589"/>
      <c r="CC196" s="589"/>
    </row>
    <row r="197" spans="1:81" ht="15">
      <c r="A197" s="561"/>
      <c r="E197" s="561"/>
      <c r="H197" s="561"/>
      <c r="Q197" s="561"/>
      <c r="R197" s="561"/>
      <c r="S197" s="561"/>
      <c r="T197" s="561"/>
      <c r="U197" s="561"/>
      <c r="V197" s="561"/>
      <c r="Y197" s="561"/>
      <c r="Z197" s="561"/>
      <c r="AA197" s="561"/>
      <c r="AB197" s="561"/>
      <c r="AC197" s="561"/>
      <c r="AD197" s="561"/>
      <c r="AE197" s="561"/>
      <c r="AF197" s="561"/>
      <c r="AG197" s="561"/>
      <c r="AH197" s="561"/>
      <c r="AJ197" s="582"/>
      <c r="AK197" s="582"/>
      <c r="AL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T197" s="589"/>
      <c r="BV197" s="589"/>
      <c r="BW197" s="589"/>
      <c r="BX197" s="589"/>
      <c r="BY197" s="589"/>
      <c r="BZ197" s="589"/>
      <c r="CB197" s="589"/>
      <c r="CC197" s="589"/>
    </row>
    <row r="198" spans="1:81" ht="15">
      <c r="A198" s="561"/>
      <c r="E198" s="561"/>
      <c r="H198" s="561"/>
      <c r="Q198" s="561"/>
      <c r="R198" s="561"/>
      <c r="S198" s="561"/>
      <c r="T198" s="561"/>
      <c r="U198" s="561"/>
      <c r="V198" s="561"/>
      <c r="Y198" s="561"/>
      <c r="Z198" s="561"/>
      <c r="AA198" s="561"/>
      <c r="AB198" s="561"/>
      <c r="AC198" s="561"/>
      <c r="AD198" s="561"/>
      <c r="AE198" s="561"/>
      <c r="AF198" s="561"/>
      <c r="AG198" s="561"/>
      <c r="AH198" s="561"/>
      <c r="AJ198" s="582"/>
      <c r="AK198" s="582"/>
      <c r="AL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T198" s="589"/>
      <c r="BV198" s="589"/>
      <c r="BW198" s="589"/>
      <c r="BX198" s="589"/>
      <c r="BY198" s="589"/>
      <c r="BZ198" s="589"/>
      <c r="CB198" s="589"/>
      <c r="CC198" s="589"/>
    </row>
    <row r="199" spans="1:81" ht="15">
      <c r="A199" s="561"/>
      <c r="E199" s="561"/>
      <c r="H199" s="561"/>
      <c r="Q199" s="561"/>
      <c r="R199" s="561"/>
      <c r="S199" s="561"/>
      <c r="T199" s="561"/>
      <c r="U199" s="561"/>
      <c r="V199" s="561"/>
      <c r="Y199" s="561"/>
      <c r="Z199" s="561"/>
      <c r="AA199" s="561"/>
      <c r="AB199" s="561"/>
      <c r="AC199" s="561"/>
      <c r="AD199" s="561"/>
      <c r="AE199" s="561"/>
      <c r="AF199" s="561"/>
      <c r="AG199" s="561"/>
      <c r="AH199" s="561"/>
      <c r="AJ199" s="582"/>
      <c r="AK199" s="582"/>
      <c r="AL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T199" s="589"/>
      <c r="BV199" s="589"/>
      <c r="BW199" s="589"/>
      <c r="BX199" s="589"/>
      <c r="BY199" s="589"/>
      <c r="BZ199" s="589"/>
      <c r="CB199" s="589"/>
      <c r="CC199" s="589"/>
    </row>
    <row r="200" spans="1:81" ht="15">
      <c r="A200" s="561"/>
      <c r="E200" s="561"/>
      <c r="H200" s="561"/>
      <c r="Q200" s="561"/>
      <c r="R200" s="561"/>
      <c r="S200" s="561"/>
      <c r="T200" s="561"/>
      <c r="U200" s="561"/>
      <c r="V200" s="561"/>
      <c r="Y200" s="561"/>
      <c r="Z200" s="561"/>
      <c r="AA200" s="561"/>
      <c r="AB200" s="561"/>
      <c r="AC200" s="561"/>
      <c r="AD200" s="561"/>
      <c r="AE200" s="561"/>
      <c r="AF200" s="561"/>
      <c r="AG200" s="561"/>
      <c r="AH200" s="561"/>
      <c r="AJ200" s="582"/>
      <c r="AK200" s="582"/>
      <c r="AL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T200" s="589"/>
      <c r="BV200" s="589"/>
      <c r="BW200" s="589"/>
      <c r="BX200" s="589"/>
      <c r="BY200" s="589"/>
      <c r="BZ200" s="589"/>
      <c r="CB200" s="589"/>
      <c r="CC200" s="589"/>
    </row>
    <row r="201" spans="1:81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K201" s="582"/>
      <c r="AL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T201" s="589"/>
      <c r="BV201" s="589"/>
      <c r="BW201" s="589"/>
      <c r="BX201" s="589"/>
      <c r="BY201" s="589"/>
      <c r="BZ201" s="589"/>
      <c r="CB201" s="589"/>
      <c r="CC201" s="589"/>
    </row>
    <row r="202" spans="1:81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K202" s="582"/>
      <c r="AL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T202" s="589"/>
      <c r="BV202" s="589"/>
      <c r="BW202" s="589"/>
      <c r="BX202" s="589"/>
      <c r="BY202" s="589"/>
      <c r="BZ202" s="589"/>
      <c r="CB202" s="589"/>
      <c r="CC202" s="589"/>
    </row>
    <row r="203" spans="1:81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K203" s="582"/>
      <c r="AL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T203" s="589"/>
      <c r="BV203" s="589"/>
      <c r="BW203" s="589"/>
      <c r="BX203" s="589"/>
      <c r="BY203" s="589"/>
      <c r="BZ203" s="589"/>
      <c r="CB203" s="589"/>
      <c r="CC203" s="589"/>
    </row>
    <row r="204" spans="1:81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K204" s="582"/>
      <c r="AL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T204" s="589"/>
      <c r="BV204" s="589"/>
      <c r="BW204" s="589"/>
      <c r="BX204" s="589"/>
      <c r="BY204" s="589"/>
      <c r="BZ204" s="589"/>
      <c r="CB204" s="589"/>
      <c r="CC204" s="589"/>
    </row>
    <row r="205" spans="1:81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K205" s="582"/>
      <c r="AL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T205" s="589"/>
      <c r="BV205" s="589"/>
      <c r="BW205" s="589"/>
      <c r="BX205" s="589"/>
      <c r="BY205" s="589"/>
      <c r="BZ205" s="589"/>
      <c r="CB205" s="589"/>
      <c r="CC205" s="589"/>
    </row>
    <row r="206" spans="1:81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K206" s="582"/>
      <c r="AL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T206" s="589"/>
      <c r="BV206" s="589"/>
      <c r="BW206" s="589"/>
      <c r="BX206" s="589"/>
      <c r="BY206" s="589"/>
      <c r="BZ206" s="589"/>
      <c r="CB206" s="589"/>
      <c r="CC206" s="589"/>
    </row>
    <row r="207" spans="1:81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K207" s="582"/>
      <c r="AL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T207" s="589"/>
      <c r="BV207" s="589"/>
      <c r="BW207" s="589"/>
      <c r="BX207" s="589"/>
      <c r="BY207" s="589"/>
      <c r="BZ207" s="589"/>
      <c r="CB207" s="589"/>
      <c r="CC207" s="589"/>
    </row>
    <row r="208" spans="1:81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K208" s="582"/>
      <c r="AL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T208" s="589"/>
      <c r="BV208" s="589"/>
      <c r="BW208" s="589"/>
      <c r="BX208" s="589"/>
      <c r="BY208" s="589"/>
      <c r="BZ208" s="589"/>
      <c r="CB208" s="589"/>
      <c r="CC208" s="589"/>
    </row>
    <row r="209" spans="1:81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K209" s="582"/>
      <c r="AL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T209" s="589"/>
      <c r="BV209" s="589"/>
      <c r="BW209" s="589"/>
      <c r="BX209" s="589"/>
      <c r="BY209" s="589"/>
      <c r="BZ209" s="589"/>
      <c r="CB209" s="589"/>
      <c r="CC209" s="589"/>
    </row>
    <row r="210" spans="1:81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K210" s="582"/>
      <c r="AL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T210" s="589"/>
      <c r="BV210" s="589"/>
      <c r="BW210" s="589"/>
      <c r="BX210" s="589"/>
      <c r="BY210" s="589"/>
      <c r="BZ210" s="589"/>
      <c r="CB210" s="589"/>
      <c r="CC210" s="589"/>
    </row>
    <row r="211" spans="1:81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K211" s="582"/>
      <c r="AL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T211" s="589"/>
      <c r="BV211" s="589"/>
      <c r="BW211" s="589"/>
      <c r="BX211" s="589"/>
      <c r="BY211" s="589"/>
      <c r="BZ211" s="589"/>
      <c r="CB211" s="589"/>
      <c r="CC211" s="589"/>
    </row>
    <row r="212" spans="1:81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K212" s="582"/>
      <c r="AL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T212" s="589"/>
      <c r="BV212" s="589"/>
      <c r="BW212" s="589"/>
      <c r="BX212" s="589"/>
      <c r="BY212" s="589"/>
      <c r="BZ212" s="589"/>
      <c r="CB212" s="589"/>
      <c r="CC212" s="589"/>
    </row>
    <row r="213" spans="1:81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K213" s="582"/>
      <c r="AL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T213" s="589"/>
      <c r="BV213" s="589"/>
      <c r="BW213" s="589"/>
      <c r="BX213" s="589"/>
      <c r="BY213" s="589"/>
      <c r="BZ213" s="589"/>
      <c r="CB213" s="589"/>
      <c r="CC213" s="589"/>
    </row>
    <row r="214" spans="1:81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K214" s="582"/>
      <c r="AL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T214" s="589"/>
      <c r="BV214" s="589"/>
      <c r="BW214" s="589"/>
      <c r="BX214" s="589"/>
      <c r="BY214" s="589"/>
      <c r="BZ214" s="589"/>
      <c r="CB214" s="589"/>
      <c r="CC214" s="589"/>
    </row>
    <row r="215" spans="1:81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K215" s="582"/>
      <c r="AL215" s="582"/>
    </row>
    <row r="216" spans="1:81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K216" s="582"/>
      <c r="AL216" s="582"/>
    </row>
    <row r="217" spans="1:81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K217" s="582"/>
      <c r="AL217" s="582"/>
    </row>
    <row r="218" spans="1:81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K218" s="582"/>
      <c r="AL218" s="582"/>
    </row>
    <row r="219" spans="1:81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K219" s="582"/>
      <c r="AL219" s="582"/>
    </row>
    <row r="220" spans="1:81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K220" s="582"/>
      <c r="AL220" s="582"/>
    </row>
    <row r="221" spans="1:81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K221" s="582"/>
      <c r="AL221" s="582"/>
    </row>
    <row r="222" spans="1:81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K222" s="582"/>
      <c r="AL222" s="582"/>
    </row>
    <row r="223" spans="1:81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  <c r="AK223" s="582"/>
      <c r="AL223" s="582"/>
    </row>
    <row r="224" spans="1:81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  <c r="AK224" s="582"/>
      <c r="AL224" s="582"/>
    </row>
    <row r="225" spans="1:81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  <c r="AK225" s="582"/>
      <c r="AL225" s="582"/>
      <c r="AM225" s="561"/>
      <c r="AN225" s="561"/>
      <c r="AO225" s="561"/>
      <c r="AP225" s="561"/>
      <c r="AQ225" s="561"/>
      <c r="AR225" s="561"/>
      <c r="AS225" s="561"/>
      <c r="AT225" s="561"/>
      <c r="AU225" s="561"/>
      <c r="AV225" s="561"/>
      <c r="AW225" s="561"/>
      <c r="AX225" s="561"/>
      <c r="AY225" s="561"/>
      <c r="AZ225" s="561"/>
      <c r="BA225" s="561"/>
      <c r="BB225" s="561"/>
      <c r="BC225" s="561"/>
      <c r="BD225" s="561"/>
      <c r="BE225" s="561"/>
      <c r="BF225" s="561"/>
      <c r="BG225" s="561"/>
      <c r="BH225" s="561"/>
      <c r="BI225" s="561"/>
      <c r="BJ225" s="561"/>
      <c r="BK225" s="561"/>
      <c r="BL225" s="561"/>
      <c r="BM225" s="561"/>
      <c r="BN225" s="561"/>
      <c r="BO225" s="561"/>
      <c r="BP225" s="561"/>
      <c r="BQ225" s="561"/>
      <c r="BR225" s="561"/>
      <c r="BT225" s="561"/>
      <c r="BV225" s="561"/>
      <c r="BW225" s="561"/>
      <c r="BX225" s="561"/>
      <c r="BY225" s="561"/>
      <c r="BZ225" s="561"/>
      <c r="CB225" s="561"/>
      <c r="CC225" s="561"/>
    </row>
    <row r="226" spans="1:81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  <c r="AK226" s="582"/>
      <c r="AL226" s="582"/>
      <c r="AM226" s="561"/>
      <c r="AN226" s="561"/>
      <c r="AO226" s="561"/>
      <c r="AP226" s="561"/>
      <c r="AQ226" s="561"/>
      <c r="AR226" s="561"/>
      <c r="AS226" s="561"/>
      <c r="AT226" s="561"/>
      <c r="AU226" s="561"/>
      <c r="AV226" s="561"/>
      <c r="AW226" s="561"/>
      <c r="AX226" s="561"/>
      <c r="AY226" s="561"/>
      <c r="AZ226" s="561"/>
      <c r="BA226" s="561"/>
      <c r="BB226" s="561"/>
      <c r="BC226" s="561"/>
      <c r="BD226" s="561"/>
      <c r="BE226" s="561"/>
      <c r="BF226" s="561"/>
      <c r="BG226" s="561"/>
      <c r="BH226" s="561"/>
      <c r="BI226" s="561"/>
      <c r="BJ226" s="561"/>
      <c r="BK226" s="561"/>
      <c r="BL226" s="561"/>
      <c r="BM226" s="561"/>
      <c r="BN226" s="561"/>
      <c r="BO226" s="561"/>
      <c r="BP226" s="561"/>
      <c r="BQ226" s="561"/>
      <c r="BR226" s="561"/>
      <c r="BT226" s="561"/>
      <c r="BV226" s="561"/>
      <c r="BW226" s="561"/>
      <c r="BX226" s="561"/>
      <c r="BY226" s="561"/>
      <c r="BZ226" s="561"/>
      <c r="CB226" s="561"/>
      <c r="CC226" s="561"/>
    </row>
    <row r="227" spans="1:81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  <c r="AK227" s="582"/>
      <c r="AL227" s="582"/>
      <c r="AM227" s="561"/>
      <c r="AN227" s="561"/>
      <c r="AO227" s="561"/>
      <c r="AP227" s="561"/>
      <c r="AQ227" s="561"/>
      <c r="AR227" s="561"/>
      <c r="AS227" s="561"/>
      <c r="AT227" s="561"/>
      <c r="AU227" s="561"/>
      <c r="AV227" s="561"/>
      <c r="AW227" s="561"/>
      <c r="AX227" s="561"/>
      <c r="AY227" s="561"/>
      <c r="AZ227" s="561"/>
      <c r="BA227" s="561"/>
      <c r="BB227" s="561"/>
      <c r="BC227" s="561"/>
      <c r="BD227" s="561"/>
      <c r="BE227" s="561"/>
      <c r="BF227" s="561"/>
      <c r="BG227" s="561"/>
      <c r="BH227" s="561"/>
      <c r="BI227" s="561"/>
      <c r="BJ227" s="561"/>
      <c r="BK227" s="561"/>
      <c r="BL227" s="561"/>
      <c r="BM227" s="561"/>
      <c r="BN227" s="561"/>
      <c r="BO227" s="561"/>
      <c r="BP227" s="561"/>
      <c r="BQ227" s="561"/>
      <c r="BR227" s="561"/>
      <c r="BT227" s="561"/>
      <c r="BV227" s="561"/>
      <c r="BW227" s="561"/>
      <c r="BX227" s="561"/>
      <c r="BY227" s="561"/>
      <c r="BZ227" s="561"/>
      <c r="CB227" s="561"/>
      <c r="CC227" s="561"/>
    </row>
    <row r="228" spans="1:81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  <c r="AK228" s="582"/>
      <c r="AL228" s="582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M228" s="561"/>
      <c r="BN228" s="561"/>
      <c r="BO228" s="561"/>
      <c r="BP228" s="561"/>
      <c r="BQ228" s="561"/>
      <c r="BR228" s="561"/>
      <c r="BT228" s="561"/>
      <c r="BV228" s="561"/>
      <c r="BW228" s="561"/>
      <c r="BX228" s="561"/>
      <c r="BY228" s="561"/>
      <c r="BZ228" s="561"/>
      <c r="CB228" s="561"/>
      <c r="CC228" s="561"/>
    </row>
    <row r="229" spans="1:81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  <c r="AK229" s="582"/>
      <c r="AL229" s="582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N229" s="561"/>
      <c r="BO229" s="561"/>
      <c r="BP229" s="561"/>
      <c r="BQ229" s="561"/>
      <c r="BR229" s="561"/>
      <c r="BT229" s="561"/>
      <c r="BV229" s="561"/>
      <c r="BW229" s="561"/>
      <c r="BX229" s="561"/>
      <c r="BY229" s="561"/>
      <c r="BZ229" s="561"/>
      <c r="CB229" s="561"/>
      <c r="CC229" s="561"/>
    </row>
    <row r="230" spans="1:81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  <c r="AK230" s="582"/>
      <c r="AL230" s="582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P230" s="561"/>
      <c r="BQ230" s="561"/>
      <c r="BR230" s="561"/>
      <c r="BT230" s="561"/>
      <c r="BV230" s="561"/>
      <c r="BW230" s="561"/>
      <c r="BX230" s="561"/>
      <c r="BY230" s="561"/>
      <c r="BZ230" s="561"/>
      <c r="CB230" s="561"/>
      <c r="CC230" s="561"/>
    </row>
    <row r="231" spans="1:81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  <c r="AK231" s="582"/>
      <c r="AL231" s="582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P231" s="561"/>
      <c r="BQ231" s="561"/>
      <c r="BR231" s="561"/>
      <c r="BT231" s="561"/>
      <c r="BV231" s="561"/>
      <c r="BW231" s="561"/>
      <c r="BX231" s="561"/>
      <c r="BY231" s="561"/>
      <c r="BZ231" s="561"/>
      <c r="CB231" s="561"/>
      <c r="CC231" s="561"/>
    </row>
    <row r="232" spans="1:81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  <c r="AK232" s="582"/>
      <c r="AL232" s="582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P232" s="561"/>
      <c r="BQ232" s="561"/>
      <c r="BR232" s="561"/>
      <c r="BT232" s="561"/>
      <c r="BV232" s="561"/>
      <c r="BW232" s="561"/>
      <c r="BX232" s="561"/>
      <c r="BY232" s="561"/>
      <c r="BZ232" s="561"/>
      <c r="CB232" s="561"/>
      <c r="CC232" s="561"/>
    </row>
    <row r="233" spans="1:81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82"/>
      <c r="AL233" s="582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T233" s="561"/>
      <c r="BV233" s="561"/>
      <c r="BW233" s="561"/>
      <c r="BX233" s="561"/>
      <c r="BY233" s="561"/>
      <c r="BZ233" s="561"/>
      <c r="CB233" s="561"/>
      <c r="CC233" s="561"/>
    </row>
    <row r="234" spans="1:81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82"/>
      <c r="AL234" s="582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T234" s="561"/>
      <c r="BV234" s="561"/>
      <c r="BW234" s="561"/>
      <c r="BX234" s="561"/>
      <c r="BY234" s="561"/>
      <c r="BZ234" s="561"/>
      <c r="CB234" s="561"/>
      <c r="CC234" s="561"/>
    </row>
    <row r="235" spans="1:81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82"/>
      <c r="AL235" s="582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T235" s="561"/>
      <c r="BV235" s="561"/>
      <c r="BW235" s="561"/>
      <c r="BX235" s="561"/>
      <c r="BY235" s="561"/>
      <c r="BZ235" s="561"/>
      <c r="CB235" s="561"/>
      <c r="CC235" s="561"/>
    </row>
    <row r="236" spans="1:81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82"/>
      <c r="AL236" s="582"/>
      <c r="AM236" s="561"/>
      <c r="AN236" s="561"/>
      <c r="AO236" s="561"/>
      <c r="AP236" s="561"/>
      <c r="AQ236" s="561"/>
      <c r="AR236" s="561"/>
      <c r="AS236" s="561"/>
      <c r="AT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R236" s="561"/>
      <c r="BT236" s="561"/>
      <c r="BV236" s="561"/>
      <c r="BW236" s="561"/>
      <c r="BX236" s="561"/>
      <c r="BY236" s="561"/>
      <c r="BZ236" s="561"/>
      <c r="CB236" s="561"/>
      <c r="CC236" s="561"/>
    </row>
    <row r="237" spans="1:81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82"/>
      <c r="AL237" s="582"/>
      <c r="AM237" s="561"/>
      <c r="AN237" s="561"/>
      <c r="AO237" s="561"/>
      <c r="AP237" s="561"/>
      <c r="AQ237" s="561"/>
      <c r="AR237" s="561"/>
      <c r="AS237" s="561"/>
      <c r="AT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R237" s="561"/>
      <c r="BT237" s="561"/>
      <c r="BV237" s="561"/>
      <c r="BW237" s="561"/>
      <c r="BX237" s="561"/>
      <c r="BY237" s="561"/>
      <c r="BZ237" s="561"/>
      <c r="CB237" s="561"/>
      <c r="CC237" s="561"/>
    </row>
    <row r="238" spans="1:81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82"/>
      <c r="AL238" s="582"/>
      <c r="AM238" s="561"/>
      <c r="AN238" s="561"/>
      <c r="AO238" s="561"/>
      <c r="AP238" s="561"/>
      <c r="AQ238" s="561"/>
      <c r="AR238" s="561"/>
      <c r="AS238" s="561"/>
      <c r="AT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T238" s="561"/>
      <c r="BV238" s="561"/>
      <c r="BW238" s="561"/>
      <c r="BX238" s="561"/>
      <c r="BY238" s="561"/>
      <c r="BZ238" s="561"/>
      <c r="CB238" s="561"/>
      <c r="CC238" s="561"/>
    </row>
    <row r="239" spans="1:81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82"/>
      <c r="AL239" s="582"/>
      <c r="AM239" s="561"/>
      <c r="AN239" s="561"/>
      <c r="AO239" s="561"/>
      <c r="AP239" s="561"/>
      <c r="AQ239" s="561"/>
      <c r="AR239" s="561"/>
      <c r="AS239" s="561"/>
      <c r="AT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T239" s="561"/>
      <c r="BV239" s="561"/>
      <c r="BW239" s="561"/>
      <c r="BX239" s="561"/>
      <c r="BY239" s="561"/>
      <c r="BZ239" s="561"/>
      <c r="CB239" s="561"/>
      <c r="CC239" s="561"/>
    </row>
    <row r="240" spans="1:81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82"/>
      <c r="AL240" s="582"/>
      <c r="AM240" s="561"/>
      <c r="AN240" s="561"/>
      <c r="AO240" s="561"/>
      <c r="AP240" s="561"/>
      <c r="AQ240" s="561"/>
      <c r="AR240" s="561"/>
      <c r="AS240" s="561"/>
      <c r="AT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T240" s="561"/>
      <c r="BV240" s="561"/>
      <c r="BW240" s="561"/>
      <c r="BX240" s="561"/>
      <c r="BY240" s="561"/>
      <c r="BZ240" s="561"/>
      <c r="CB240" s="561"/>
      <c r="CC240" s="561"/>
    </row>
    <row r="241" spans="1:81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82"/>
      <c r="AL241" s="582"/>
      <c r="AM241" s="561"/>
      <c r="AN241" s="561"/>
      <c r="AO241" s="561"/>
      <c r="AP241" s="561"/>
      <c r="AQ241" s="561"/>
      <c r="AR241" s="561"/>
      <c r="AS241" s="561"/>
      <c r="AT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T241" s="561"/>
      <c r="BV241" s="561"/>
      <c r="BW241" s="561"/>
      <c r="BX241" s="561"/>
      <c r="BY241" s="561"/>
      <c r="BZ241" s="561"/>
      <c r="CB241" s="561"/>
      <c r="CC241" s="561"/>
    </row>
    <row r="242" spans="1:81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82"/>
      <c r="AL242" s="582"/>
      <c r="AM242" s="561"/>
      <c r="AN242" s="561"/>
      <c r="AO242" s="561"/>
      <c r="AP242" s="561"/>
      <c r="AQ242" s="561"/>
      <c r="AR242" s="561"/>
      <c r="AS242" s="561"/>
      <c r="AT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T242" s="561"/>
      <c r="BV242" s="561"/>
      <c r="BW242" s="561"/>
      <c r="BX242" s="561"/>
      <c r="BY242" s="561"/>
      <c r="BZ242" s="561"/>
      <c r="CB242" s="561"/>
      <c r="CC242" s="561"/>
    </row>
    <row r="243" spans="1:81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T243" s="561"/>
      <c r="BV243" s="561"/>
      <c r="BW243" s="561"/>
      <c r="BX243" s="561"/>
      <c r="BY243" s="561"/>
      <c r="BZ243" s="561"/>
      <c r="CB243" s="561"/>
      <c r="CC243" s="561"/>
    </row>
    <row r="244" spans="1:81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T244" s="561"/>
      <c r="BV244" s="561"/>
      <c r="BW244" s="561"/>
      <c r="BX244" s="561"/>
      <c r="BY244" s="561"/>
      <c r="BZ244" s="561"/>
      <c r="CB244" s="561"/>
      <c r="CC244" s="561"/>
    </row>
    <row r="245" spans="1:81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T245" s="561"/>
      <c r="BV245" s="561"/>
      <c r="BW245" s="561"/>
      <c r="BX245" s="561"/>
      <c r="BY245" s="561"/>
      <c r="BZ245" s="561"/>
      <c r="CB245" s="561"/>
      <c r="CC245" s="561"/>
    </row>
    <row r="246" spans="1:81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T246" s="561"/>
      <c r="BV246" s="561"/>
      <c r="BW246" s="561"/>
      <c r="BX246" s="561"/>
      <c r="BY246" s="561"/>
      <c r="BZ246" s="561"/>
      <c r="CB246" s="561"/>
      <c r="CC246" s="561"/>
    </row>
    <row r="247" spans="1:81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T247" s="561"/>
      <c r="BV247" s="561"/>
      <c r="BW247" s="561"/>
      <c r="BX247" s="561"/>
      <c r="BY247" s="561"/>
      <c r="BZ247" s="561"/>
      <c r="CB247" s="561"/>
      <c r="CC247" s="561"/>
    </row>
    <row r="248" spans="1:81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T248" s="561"/>
      <c r="BV248" s="561"/>
      <c r="BW248" s="561"/>
      <c r="BX248" s="561"/>
      <c r="BY248" s="561"/>
      <c r="BZ248" s="561"/>
      <c r="CB248" s="561"/>
      <c r="CC248" s="561"/>
    </row>
    <row r="249" spans="1:81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T249" s="561"/>
      <c r="BV249" s="561"/>
      <c r="BW249" s="561"/>
      <c r="BX249" s="561"/>
      <c r="BY249" s="561"/>
      <c r="BZ249" s="561"/>
      <c r="CB249" s="561"/>
      <c r="CC249" s="561"/>
    </row>
    <row r="250" spans="1:81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T250" s="561"/>
      <c r="BV250" s="561"/>
      <c r="BW250" s="561"/>
      <c r="BX250" s="561"/>
      <c r="BY250" s="561"/>
      <c r="BZ250" s="561"/>
      <c r="CB250" s="561"/>
      <c r="CC250" s="561"/>
    </row>
    <row r="251" spans="1:81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T251" s="561"/>
      <c r="BV251" s="561"/>
      <c r="BW251" s="561"/>
      <c r="BX251" s="561"/>
      <c r="BY251" s="561"/>
      <c r="BZ251" s="561"/>
      <c r="CB251" s="561"/>
      <c r="CC251" s="561"/>
    </row>
    <row r="252" spans="1:81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T252" s="561"/>
      <c r="BV252" s="561"/>
      <c r="BW252" s="561"/>
      <c r="BX252" s="561"/>
      <c r="BY252" s="561"/>
      <c r="BZ252" s="561"/>
      <c r="CB252" s="561"/>
      <c r="CC252" s="561"/>
    </row>
    <row r="253" spans="1:81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T253" s="561"/>
      <c r="BV253" s="561"/>
      <c r="BW253" s="561"/>
      <c r="BX253" s="561"/>
      <c r="BY253" s="561"/>
      <c r="BZ253" s="561"/>
      <c r="CB253" s="561"/>
      <c r="CC253" s="561"/>
    </row>
    <row r="254" spans="1:81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T254" s="561"/>
      <c r="BV254" s="561"/>
      <c r="BW254" s="561"/>
      <c r="BX254" s="561"/>
      <c r="BY254" s="561"/>
      <c r="BZ254" s="561"/>
      <c r="CB254" s="561"/>
      <c r="CC254" s="561"/>
    </row>
    <row r="255" spans="1:81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T255" s="561"/>
      <c r="BV255" s="561"/>
      <c r="BW255" s="561"/>
      <c r="BX255" s="561"/>
      <c r="BY255" s="561"/>
      <c r="BZ255" s="561"/>
      <c r="CB255" s="561"/>
      <c r="CC255" s="561"/>
    </row>
    <row r="256" spans="1:81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T256" s="561"/>
      <c r="BV256" s="561"/>
      <c r="BW256" s="561"/>
      <c r="BX256" s="561"/>
      <c r="BY256" s="561"/>
      <c r="BZ256" s="561"/>
      <c r="CB256" s="561"/>
      <c r="CC256" s="561"/>
    </row>
    <row r="257" spans="1:81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J257" s="561"/>
      <c r="AK257" s="561"/>
      <c r="AL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T257" s="561"/>
      <c r="BV257" s="561"/>
      <c r="BW257" s="561"/>
      <c r="BX257" s="561"/>
      <c r="BY257" s="561"/>
      <c r="BZ257" s="561"/>
      <c r="CB257" s="561"/>
      <c r="CC257" s="561"/>
    </row>
    <row r="258" spans="1:81">
      <c r="BQ258" s="561"/>
      <c r="BZ258" s="561"/>
      <c r="CB258" s="561"/>
      <c r="CC258" s="561"/>
    </row>
    <row r="259" spans="1:81">
      <c r="BQ259" s="561"/>
      <c r="BZ259" s="561"/>
      <c r="CB259" s="561"/>
      <c r="CC259" s="561"/>
    </row>
    <row r="260" spans="1:81">
      <c r="BQ260" s="561"/>
      <c r="BZ260" s="561"/>
      <c r="CB260" s="561"/>
      <c r="CC260" s="561"/>
    </row>
    <row r="261" spans="1:81">
      <c r="BQ261" s="561"/>
      <c r="BZ261" s="561"/>
      <c r="CB261" s="561"/>
      <c r="CC261" s="561"/>
    </row>
    <row r="262" spans="1:81">
      <c r="BQ262" s="561"/>
      <c r="BZ262" s="561"/>
      <c r="CB262" s="561"/>
      <c r="CC262" s="561"/>
    </row>
    <row r="263" spans="1:81">
      <c r="BQ263" s="561"/>
      <c r="BZ263" s="561"/>
      <c r="CB263" s="561"/>
      <c r="CC263" s="561"/>
    </row>
    <row r="264" spans="1:81">
      <c r="BQ264" s="561"/>
      <c r="BZ264" s="561"/>
      <c r="CB264" s="561"/>
      <c r="CC264" s="561"/>
    </row>
    <row r="265" spans="1:81">
      <c r="BQ265" s="561"/>
      <c r="BZ265" s="561"/>
      <c r="CB265" s="561"/>
      <c r="CC265" s="561"/>
    </row>
    <row r="266" spans="1:81">
      <c r="BQ266" s="561"/>
      <c r="BZ266" s="561"/>
      <c r="CB266" s="561"/>
      <c r="CC266" s="561"/>
    </row>
    <row r="267" spans="1:81">
      <c r="BQ267" s="561"/>
      <c r="BZ267" s="561"/>
      <c r="CB267" s="561"/>
      <c r="CC267" s="561"/>
    </row>
    <row r="268" spans="1:81">
      <c r="BQ268" s="561"/>
      <c r="BZ268" s="561"/>
      <c r="CB268" s="561"/>
      <c r="CC268" s="561"/>
    </row>
    <row r="269" spans="1:81">
      <c r="BQ269" s="561"/>
      <c r="BZ269" s="561"/>
      <c r="CB269" s="561"/>
      <c r="CC269" s="561"/>
    </row>
    <row r="270" spans="1:81">
      <c r="BQ270" s="561"/>
      <c r="BZ270" s="561"/>
      <c r="CB270" s="561"/>
      <c r="CC270" s="561"/>
    </row>
    <row r="271" spans="1:81">
      <c r="BQ271" s="561"/>
      <c r="BZ271" s="561"/>
      <c r="CB271" s="561"/>
      <c r="CC271" s="561"/>
    </row>
    <row r="272" spans="1:81">
      <c r="BQ272" s="561"/>
      <c r="BZ272" s="561"/>
      <c r="CB272" s="561"/>
      <c r="CC272" s="561"/>
    </row>
    <row r="273" spans="69:81">
      <c r="BQ273" s="561"/>
      <c r="BZ273" s="561"/>
      <c r="CB273" s="561"/>
      <c r="CC273" s="561"/>
    </row>
    <row r="274" spans="69:81">
      <c r="BQ274" s="561"/>
      <c r="BZ274" s="561"/>
      <c r="CB274" s="561"/>
      <c r="CC274" s="561"/>
    </row>
    <row r="275" spans="69:81">
      <c r="BQ275" s="561"/>
      <c r="BZ275" s="561"/>
      <c r="CB275" s="561"/>
      <c r="CC275" s="561"/>
    </row>
    <row r="276" spans="69:81">
      <c r="BQ276" s="561"/>
      <c r="BZ276" s="561"/>
      <c r="CB276" s="561"/>
      <c r="CC276" s="561"/>
    </row>
    <row r="277" spans="69:81">
      <c r="BQ277" s="561"/>
      <c r="BZ277" s="561"/>
      <c r="CB277" s="561"/>
      <c r="CC277" s="561"/>
    </row>
    <row r="278" spans="69:81">
      <c r="BQ278" s="561"/>
      <c r="BZ278" s="561"/>
      <c r="CB278" s="561"/>
      <c r="CC278" s="561"/>
    </row>
    <row r="279" spans="69:81">
      <c r="BQ279" s="561"/>
      <c r="BZ279" s="561"/>
      <c r="CB279" s="561"/>
      <c r="CC279" s="561"/>
    </row>
    <row r="280" spans="69:81">
      <c r="BQ280" s="561"/>
      <c r="BZ280" s="561"/>
      <c r="CB280" s="561"/>
      <c r="CC280" s="561"/>
    </row>
    <row r="281" spans="69:81">
      <c r="BQ281" s="561"/>
      <c r="BZ281" s="561"/>
      <c r="CB281" s="561"/>
      <c r="CC281" s="561"/>
    </row>
    <row r="282" spans="69:81">
      <c r="BQ282" s="561"/>
      <c r="BZ282" s="561"/>
      <c r="CB282" s="561"/>
      <c r="CC282" s="561"/>
    </row>
    <row r="283" spans="69:81">
      <c r="BQ283" s="561"/>
      <c r="BZ283" s="561"/>
      <c r="CB283" s="561"/>
      <c r="CC283" s="561"/>
    </row>
    <row r="284" spans="69:81">
      <c r="BQ284" s="561"/>
      <c r="BZ284" s="561"/>
      <c r="CB284" s="561"/>
      <c r="CC284" s="561"/>
    </row>
    <row r="285" spans="69:81">
      <c r="BQ285" s="561"/>
      <c r="BZ285" s="561"/>
      <c r="CB285" s="561"/>
      <c r="CC285" s="561"/>
    </row>
    <row r="286" spans="69:81">
      <c r="BQ286" s="561"/>
      <c r="BZ286" s="561"/>
      <c r="CB286" s="561"/>
      <c r="CC286" s="561"/>
    </row>
    <row r="287" spans="69:81">
      <c r="BQ287" s="561"/>
      <c r="BZ287" s="561"/>
      <c r="CB287" s="561"/>
      <c r="CC287" s="561"/>
    </row>
    <row r="288" spans="69:81">
      <c r="BQ288" s="561"/>
      <c r="BZ288" s="561"/>
      <c r="CB288" s="561"/>
      <c r="CC288" s="561"/>
    </row>
    <row r="289" spans="69:80">
      <c r="BQ289" s="561"/>
      <c r="BZ289" s="561"/>
      <c r="CB289" s="561"/>
    </row>
    <row r="290" spans="69:80">
      <c r="BQ290" s="561"/>
      <c r="BZ290" s="561"/>
      <c r="CB290" s="561"/>
    </row>
    <row r="291" spans="69:80">
      <c r="BQ291" s="561"/>
      <c r="BZ291" s="561"/>
      <c r="CB291" s="561"/>
    </row>
    <row r="292" spans="69:80">
      <c r="BQ292" s="561"/>
      <c r="BZ292" s="561"/>
      <c r="CB292" s="561"/>
    </row>
    <row r="293" spans="69:80">
      <c r="BQ293" s="561"/>
      <c r="BZ293" s="561"/>
      <c r="CB293" s="561"/>
    </row>
    <row r="294" spans="69:80">
      <c r="BQ294" s="561"/>
      <c r="BZ294" s="561"/>
      <c r="CB294" s="561"/>
    </row>
    <row r="295" spans="69:80">
      <c r="BQ295" s="561"/>
      <c r="BZ295" s="561"/>
      <c r="CB295" s="561"/>
    </row>
    <row r="296" spans="69:80">
      <c r="BQ296" s="561"/>
      <c r="BZ296" s="561"/>
      <c r="CB296" s="561"/>
    </row>
    <row r="297" spans="69:80">
      <c r="BQ297" s="561"/>
      <c r="BZ297" s="561"/>
      <c r="CB297" s="561"/>
    </row>
    <row r="298" spans="69:80">
      <c r="BQ298" s="561"/>
      <c r="BZ298" s="561"/>
      <c r="CB298" s="561"/>
    </row>
    <row r="299" spans="69:80">
      <c r="BQ299" s="561"/>
      <c r="BZ299" s="561"/>
      <c r="CB299" s="561"/>
    </row>
    <row r="300" spans="69:80">
      <c r="BQ300" s="561"/>
      <c r="BZ300" s="561"/>
      <c r="CB300" s="561"/>
    </row>
    <row r="301" spans="69:80">
      <c r="BQ301" s="561"/>
      <c r="BZ301" s="561"/>
      <c r="CB301" s="561"/>
    </row>
    <row r="302" spans="69:80">
      <c r="BQ302" s="561"/>
      <c r="BZ302" s="561"/>
      <c r="CB302" s="561"/>
    </row>
    <row r="303" spans="69:80">
      <c r="BQ303" s="561"/>
      <c r="BZ303" s="561"/>
      <c r="CB303" s="561"/>
    </row>
    <row r="304" spans="69:80">
      <c r="BQ304" s="561"/>
      <c r="BZ304" s="561"/>
      <c r="CB304" s="561"/>
    </row>
    <row r="305" spans="69:80">
      <c r="BQ305" s="561"/>
      <c r="BZ305" s="561"/>
      <c r="CB305" s="561"/>
    </row>
    <row r="306" spans="69:80">
      <c r="BQ306" s="561"/>
      <c r="BZ306" s="561"/>
      <c r="CB306" s="561"/>
    </row>
    <row r="307" spans="69:80">
      <c r="BQ307" s="561"/>
      <c r="BZ307" s="561"/>
      <c r="CB307" s="561"/>
    </row>
    <row r="308" spans="69:80">
      <c r="BQ308" s="561"/>
      <c r="BZ308" s="561"/>
      <c r="CB308" s="561"/>
    </row>
    <row r="309" spans="69:80">
      <c r="BQ309" s="561"/>
      <c r="BZ309" s="561"/>
      <c r="CB309" s="561"/>
    </row>
    <row r="310" spans="69:80">
      <c r="BQ310" s="561"/>
      <c r="BZ310" s="561"/>
      <c r="CB310" s="561"/>
    </row>
    <row r="311" spans="69:80">
      <c r="BQ311" s="561"/>
      <c r="BZ311" s="561"/>
      <c r="CB311" s="561"/>
    </row>
    <row r="312" spans="69:80">
      <c r="BQ312" s="561"/>
      <c r="BZ312" s="561"/>
      <c r="CB312" s="561"/>
    </row>
    <row r="313" spans="69:80">
      <c r="BQ313" s="561"/>
      <c r="BZ313" s="561"/>
      <c r="CB313" s="561"/>
    </row>
    <row r="314" spans="69:80">
      <c r="BQ314" s="561"/>
      <c r="BZ314" s="561"/>
      <c r="CB314" s="561"/>
    </row>
    <row r="315" spans="69:80">
      <c r="BQ315" s="561"/>
      <c r="BZ315" s="561"/>
      <c r="CB315" s="561"/>
    </row>
    <row r="316" spans="69:80">
      <c r="BQ316" s="561"/>
      <c r="BZ316" s="561"/>
      <c r="CB316" s="561"/>
    </row>
    <row r="317" spans="69:80">
      <c r="BQ317" s="561"/>
      <c r="BZ317" s="561"/>
      <c r="CB317" s="561"/>
    </row>
    <row r="318" spans="69:80">
      <c r="BQ318" s="561"/>
      <c r="BZ318" s="561"/>
      <c r="CB318" s="561"/>
    </row>
    <row r="319" spans="69:80">
      <c r="BQ319" s="561"/>
      <c r="BZ319" s="561"/>
      <c r="CB319" s="561"/>
    </row>
    <row r="320" spans="69:80">
      <c r="BQ320" s="561"/>
      <c r="BZ320" s="561"/>
      <c r="CB320" s="561"/>
    </row>
    <row r="321" spans="69:80">
      <c r="BQ321" s="561"/>
      <c r="BZ321" s="561"/>
      <c r="CB321" s="561"/>
    </row>
    <row r="322" spans="69:80">
      <c r="BQ322" s="561"/>
      <c r="BZ322" s="561"/>
      <c r="CB322" s="561"/>
    </row>
    <row r="323" spans="69:80">
      <c r="BQ323" s="561"/>
      <c r="BZ323" s="561"/>
      <c r="CB323" s="561"/>
    </row>
    <row r="324" spans="69:80">
      <c r="BQ324" s="561"/>
      <c r="BZ324" s="561"/>
      <c r="CB324" s="561"/>
    </row>
    <row r="325" spans="69:80">
      <c r="BQ325" s="561"/>
      <c r="BZ325" s="561"/>
      <c r="CB325" s="561"/>
    </row>
    <row r="326" spans="69:80">
      <c r="BQ326" s="561"/>
      <c r="BZ326" s="561"/>
      <c r="CB326" s="561"/>
    </row>
    <row r="327" spans="69:80">
      <c r="BQ327" s="561"/>
      <c r="BZ327" s="561"/>
      <c r="CB327" s="561"/>
    </row>
    <row r="328" spans="69:80">
      <c r="BQ328" s="561"/>
      <c r="BZ328" s="561"/>
      <c r="CB328" s="561"/>
    </row>
    <row r="329" spans="69:80">
      <c r="BQ329" s="561"/>
      <c r="BZ329" s="561"/>
      <c r="CB329" s="561"/>
    </row>
    <row r="330" spans="69:80">
      <c r="BQ330" s="561"/>
      <c r="BZ330" s="561"/>
      <c r="CB330" s="561"/>
    </row>
    <row r="331" spans="69:80">
      <c r="BQ331" s="561"/>
      <c r="BZ331" s="561"/>
      <c r="CB331" s="561"/>
    </row>
    <row r="332" spans="69:80">
      <c r="BQ332" s="561"/>
      <c r="BZ332" s="561"/>
      <c r="CB332" s="561"/>
    </row>
    <row r="333" spans="69:80">
      <c r="BQ333" s="561"/>
      <c r="BZ333" s="561"/>
      <c r="CB333" s="561"/>
    </row>
    <row r="334" spans="69:80">
      <c r="BQ334" s="561"/>
      <c r="BZ334" s="561"/>
      <c r="CB334" s="561"/>
    </row>
    <row r="335" spans="69:80">
      <c r="BQ335" s="561"/>
      <c r="BZ335" s="561"/>
      <c r="CB335" s="561"/>
    </row>
    <row r="336" spans="69:80">
      <c r="BQ336" s="561"/>
      <c r="BZ336" s="561"/>
      <c r="CB336" s="561"/>
    </row>
    <row r="337" spans="69:80">
      <c r="BQ337" s="561"/>
      <c r="BZ337" s="561"/>
      <c r="CB337" s="561"/>
    </row>
    <row r="338" spans="69:80">
      <c r="BQ338" s="561"/>
      <c r="BZ338" s="561"/>
      <c r="CB338" s="561"/>
    </row>
    <row r="339" spans="69:80">
      <c r="BQ339" s="561"/>
      <c r="BZ339" s="561"/>
      <c r="CB339" s="561"/>
    </row>
    <row r="340" spans="69:80">
      <c r="BQ340" s="561"/>
      <c r="BZ340" s="561"/>
      <c r="CB340" s="561"/>
    </row>
    <row r="341" spans="69:80">
      <c r="BQ341" s="561"/>
      <c r="BZ341" s="561"/>
      <c r="CB341" s="561"/>
    </row>
    <row r="342" spans="69:80">
      <c r="BQ342" s="561"/>
      <c r="BZ342" s="561"/>
      <c r="CB342" s="561"/>
    </row>
    <row r="343" spans="69:80">
      <c r="BQ343" s="561"/>
      <c r="BZ343" s="561"/>
      <c r="CB343" s="561"/>
    </row>
    <row r="344" spans="69:80">
      <c r="BQ344" s="561"/>
      <c r="BZ344" s="561"/>
      <c r="CB344" s="561"/>
    </row>
    <row r="345" spans="69:80">
      <c r="BQ345" s="561"/>
      <c r="BZ345" s="561"/>
      <c r="CB345" s="561"/>
    </row>
    <row r="346" spans="69:80">
      <c r="BQ346" s="561"/>
      <c r="BZ346" s="561"/>
      <c r="CB346" s="561"/>
    </row>
    <row r="347" spans="69:80">
      <c r="BQ347" s="561"/>
      <c r="BZ347" s="561"/>
      <c r="CB347" s="561"/>
    </row>
    <row r="348" spans="69:80">
      <c r="BQ348" s="561"/>
      <c r="BZ348" s="561"/>
      <c r="CB348" s="561"/>
    </row>
    <row r="349" spans="69:80">
      <c r="BQ349" s="561"/>
      <c r="BZ349" s="561"/>
      <c r="CB349" s="561"/>
    </row>
    <row r="350" spans="69:80">
      <c r="BQ350" s="561"/>
      <c r="BZ350" s="561"/>
      <c r="CB350" s="561"/>
    </row>
    <row r="351" spans="69:80">
      <c r="BQ351" s="561"/>
      <c r="BZ351" s="561"/>
      <c r="CB351" s="561"/>
    </row>
    <row r="352" spans="69:80">
      <c r="BQ352" s="561"/>
      <c r="BZ352" s="561"/>
      <c r="CB352" s="561"/>
    </row>
    <row r="353" spans="69:80">
      <c r="BQ353" s="561"/>
      <c r="BZ353" s="561"/>
      <c r="CB353" s="561"/>
    </row>
    <row r="354" spans="69:80">
      <c r="BQ354" s="561"/>
      <c r="BZ354" s="561"/>
      <c r="CB354" s="561"/>
    </row>
    <row r="355" spans="69:80">
      <c r="BQ355" s="561"/>
      <c r="BZ355" s="561"/>
      <c r="CB355" s="561"/>
    </row>
    <row r="356" spans="69:80">
      <c r="BQ356" s="561"/>
      <c r="BZ356" s="561"/>
      <c r="CB356" s="561"/>
    </row>
    <row r="357" spans="69:80">
      <c r="BQ357" s="561"/>
      <c r="BZ357" s="561"/>
      <c r="CB357" s="561"/>
    </row>
    <row r="358" spans="69:80">
      <c r="BQ358" s="561"/>
      <c r="BZ358" s="561"/>
      <c r="CB358" s="561"/>
    </row>
    <row r="359" spans="69:80">
      <c r="BQ359" s="561"/>
      <c r="BZ359" s="561"/>
      <c r="CB359" s="561"/>
    </row>
    <row r="360" spans="69:80">
      <c r="BQ360" s="561"/>
      <c r="BZ360" s="561"/>
      <c r="CB360" s="561"/>
    </row>
    <row r="361" spans="69:80">
      <c r="BQ361" s="561"/>
      <c r="BZ361" s="561"/>
      <c r="CB361" s="561"/>
    </row>
    <row r="362" spans="69:80">
      <c r="BQ362" s="561"/>
      <c r="BZ362" s="561"/>
      <c r="CB362" s="561"/>
    </row>
    <row r="363" spans="69:80">
      <c r="BQ363" s="561"/>
      <c r="BZ363" s="561"/>
      <c r="CB363" s="561"/>
    </row>
    <row r="364" spans="69:80">
      <c r="BQ364" s="561"/>
      <c r="BZ364" s="561"/>
      <c r="CB364" s="561"/>
    </row>
    <row r="365" spans="69:80">
      <c r="BQ365" s="561"/>
      <c r="BZ365" s="561"/>
      <c r="CB365" s="561"/>
    </row>
    <row r="366" spans="69:80">
      <c r="BQ366" s="561"/>
      <c r="BZ366" s="561"/>
      <c r="CB366" s="561"/>
    </row>
    <row r="367" spans="69:80">
      <c r="BQ367" s="561"/>
      <c r="BZ367" s="561"/>
      <c r="CB367" s="561"/>
    </row>
    <row r="368" spans="69:80">
      <c r="BQ368" s="561"/>
      <c r="BZ368" s="561"/>
      <c r="CB368" s="561"/>
    </row>
    <row r="369" spans="69:80">
      <c r="BQ369" s="561"/>
      <c r="BZ369" s="561"/>
      <c r="CB369" s="561"/>
    </row>
    <row r="370" spans="69:80">
      <c r="BQ370" s="561"/>
      <c r="BZ370" s="561"/>
      <c r="CB370" s="561"/>
    </row>
    <row r="371" spans="69:80">
      <c r="BQ371" s="561"/>
      <c r="BZ371" s="561"/>
      <c r="CB371" s="561"/>
    </row>
    <row r="372" spans="69:80">
      <c r="BQ372" s="561"/>
      <c r="BZ372" s="561"/>
      <c r="CB372" s="561"/>
    </row>
    <row r="373" spans="69:80">
      <c r="BQ373" s="561"/>
      <c r="BZ373" s="561"/>
      <c r="CB373" s="561"/>
    </row>
    <row r="374" spans="69:80">
      <c r="BQ374" s="561"/>
      <c r="BZ374" s="561"/>
      <c r="CB374" s="561"/>
    </row>
    <row r="375" spans="69:80">
      <c r="BQ375" s="561"/>
      <c r="BZ375" s="561"/>
      <c r="CB375" s="561"/>
    </row>
    <row r="376" spans="69:80">
      <c r="BQ376" s="561"/>
      <c r="BZ376" s="561"/>
      <c r="CB376" s="561"/>
    </row>
    <row r="377" spans="69:80">
      <c r="BQ377" s="561"/>
      <c r="BZ377" s="561"/>
      <c r="CB377" s="561"/>
    </row>
    <row r="378" spans="69:80">
      <c r="BQ378" s="561"/>
      <c r="BZ378" s="561"/>
      <c r="CB378" s="561"/>
    </row>
    <row r="379" spans="69:80">
      <c r="BQ379" s="561"/>
      <c r="BZ379" s="561"/>
      <c r="CB379" s="561"/>
    </row>
    <row r="380" spans="69:80">
      <c r="BQ380" s="561"/>
      <c r="BZ380" s="561"/>
      <c r="CB380" s="561"/>
    </row>
    <row r="381" spans="69:80">
      <c r="BQ381" s="561"/>
      <c r="BZ381" s="561"/>
      <c r="CB381" s="561"/>
    </row>
    <row r="382" spans="69:80">
      <c r="BQ382" s="561"/>
      <c r="BZ382" s="561"/>
      <c r="CB382" s="561"/>
    </row>
    <row r="383" spans="69:80">
      <c r="BQ383" s="561"/>
      <c r="BZ383" s="561"/>
      <c r="CB383" s="561"/>
    </row>
    <row r="384" spans="69:80">
      <c r="BQ384" s="561"/>
      <c r="BZ384" s="561"/>
      <c r="CB384" s="561"/>
    </row>
    <row r="385" spans="69:80">
      <c r="BQ385" s="561"/>
      <c r="BZ385" s="561"/>
      <c r="CB385" s="561"/>
    </row>
    <row r="386" spans="69:80">
      <c r="BQ386" s="561"/>
      <c r="BZ386" s="561"/>
      <c r="CB386" s="561"/>
    </row>
    <row r="387" spans="69:80">
      <c r="BQ387" s="561"/>
      <c r="BZ387" s="561"/>
      <c r="CB387" s="561"/>
    </row>
    <row r="388" spans="69:80">
      <c r="BQ388" s="561"/>
      <c r="BZ388" s="561"/>
      <c r="CB388" s="561"/>
    </row>
    <row r="389" spans="69:80">
      <c r="BQ389" s="561"/>
      <c r="BZ389" s="561"/>
      <c r="CB389" s="561"/>
    </row>
    <row r="390" spans="69:80">
      <c r="BQ390" s="561"/>
      <c r="BZ390" s="561"/>
      <c r="CB390" s="561"/>
    </row>
    <row r="391" spans="69:80">
      <c r="BQ391" s="561"/>
      <c r="BZ391" s="561"/>
      <c r="CB391" s="561"/>
    </row>
    <row r="392" spans="69:80">
      <c r="BQ392" s="561"/>
      <c r="BZ392" s="561"/>
      <c r="CB392" s="561"/>
    </row>
    <row r="393" spans="69:80">
      <c r="BQ393" s="561"/>
      <c r="BZ393" s="561"/>
      <c r="CB393" s="561"/>
    </row>
    <row r="394" spans="69:80">
      <c r="BQ394" s="561"/>
      <c r="BZ394" s="561"/>
      <c r="CB394" s="561"/>
    </row>
    <row r="395" spans="69:80">
      <c r="BQ395" s="561"/>
      <c r="BZ395" s="561"/>
      <c r="CB395" s="561"/>
    </row>
    <row r="396" spans="69:80">
      <c r="BQ396" s="561"/>
      <c r="BZ396" s="561"/>
      <c r="CB396" s="561"/>
    </row>
    <row r="397" spans="69:80">
      <c r="BQ397" s="561"/>
      <c r="BZ397" s="561"/>
      <c r="CB397" s="561"/>
    </row>
    <row r="398" spans="69:80">
      <c r="BQ398" s="561"/>
      <c r="BZ398" s="561"/>
      <c r="CB398" s="561"/>
    </row>
    <row r="399" spans="69:80">
      <c r="BQ399" s="561"/>
      <c r="BZ399" s="561"/>
      <c r="CB399" s="561"/>
    </row>
    <row r="400" spans="69:80">
      <c r="BQ400" s="561"/>
      <c r="BZ400" s="561"/>
      <c r="CB400" s="561"/>
    </row>
    <row r="401" spans="69:80">
      <c r="BQ401" s="561"/>
      <c r="BZ401" s="561"/>
      <c r="CB401" s="561"/>
    </row>
    <row r="402" spans="69:80">
      <c r="BQ402" s="561"/>
      <c r="BZ402" s="561"/>
      <c r="CB402" s="561"/>
    </row>
    <row r="403" spans="69:80">
      <c r="BQ403" s="561"/>
      <c r="BZ403" s="561"/>
      <c r="CB403" s="561"/>
    </row>
    <row r="404" spans="69:80">
      <c r="BQ404" s="561"/>
      <c r="BZ404" s="561"/>
      <c r="CB404" s="561"/>
    </row>
    <row r="405" spans="69:80">
      <c r="BQ405" s="561"/>
      <c r="BZ405" s="561"/>
      <c r="CB405" s="561"/>
    </row>
    <row r="406" spans="69:80">
      <c r="BQ406" s="561"/>
      <c r="BZ406" s="561"/>
      <c r="CB406" s="561"/>
    </row>
    <row r="407" spans="69:80">
      <c r="BQ407" s="561"/>
      <c r="BZ407" s="561"/>
      <c r="CB407" s="561"/>
    </row>
    <row r="408" spans="69:80">
      <c r="BQ408" s="561"/>
      <c r="BZ408" s="561"/>
      <c r="CB408" s="561"/>
    </row>
    <row r="409" spans="69:80">
      <c r="BQ409" s="561"/>
      <c r="BZ409" s="561"/>
      <c r="CB409" s="561"/>
    </row>
    <row r="410" spans="69:80">
      <c r="BQ410" s="561"/>
      <c r="BZ410" s="561"/>
      <c r="CB410" s="561"/>
    </row>
    <row r="411" spans="69:80">
      <c r="BQ411" s="561"/>
      <c r="BZ411" s="561"/>
      <c r="CB411" s="561"/>
    </row>
    <row r="412" spans="69:80">
      <c r="BQ412" s="561"/>
      <c r="BZ412" s="561"/>
      <c r="CB412" s="561"/>
    </row>
    <row r="413" spans="69:80">
      <c r="BQ413" s="561"/>
      <c r="BZ413" s="561"/>
      <c r="CB413" s="561"/>
    </row>
    <row r="414" spans="69:80">
      <c r="BQ414" s="561"/>
      <c r="BZ414" s="561"/>
      <c r="CB414" s="561"/>
    </row>
    <row r="415" spans="69:80">
      <c r="BQ415" s="561"/>
      <c r="BZ415" s="561"/>
      <c r="CB415" s="561"/>
    </row>
    <row r="416" spans="69:80">
      <c r="BQ416" s="561"/>
      <c r="BZ416" s="561"/>
      <c r="CB416" s="561"/>
    </row>
    <row r="417" spans="69:80">
      <c r="BQ417" s="561"/>
      <c r="BZ417" s="561"/>
      <c r="CB417" s="561"/>
    </row>
    <row r="418" spans="69:80">
      <c r="BQ418" s="561"/>
      <c r="BZ418" s="561"/>
      <c r="CB418" s="561"/>
    </row>
    <row r="419" spans="69:80">
      <c r="BQ419" s="561"/>
      <c r="BZ419" s="561"/>
      <c r="CB419" s="561"/>
    </row>
    <row r="420" spans="69:80">
      <c r="BQ420" s="561"/>
      <c r="BZ420" s="561"/>
      <c r="CB420" s="561"/>
    </row>
    <row r="421" spans="69:80">
      <c r="BQ421" s="561"/>
      <c r="BZ421" s="561"/>
      <c r="CB421" s="561"/>
    </row>
    <row r="422" spans="69:80">
      <c r="BQ422" s="561"/>
      <c r="BZ422" s="561"/>
      <c r="CB422" s="561"/>
    </row>
    <row r="423" spans="69:80">
      <c r="BQ423" s="561"/>
      <c r="BZ423" s="561"/>
      <c r="CB423" s="561"/>
    </row>
    <row r="424" spans="69:80">
      <c r="BQ424" s="561"/>
      <c r="BZ424" s="561"/>
      <c r="CB424" s="561"/>
    </row>
    <row r="425" spans="69:80">
      <c r="BQ425" s="561"/>
      <c r="BZ425" s="561"/>
      <c r="CB425" s="561"/>
    </row>
    <row r="426" spans="69:80">
      <c r="BQ426" s="561"/>
      <c r="BZ426" s="561"/>
      <c r="CB426" s="561"/>
    </row>
    <row r="427" spans="69:80">
      <c r="BQ427" s="561"/>
      <c r="BZ427" s="561"/>
      <c r="CB427" s="561"/>
    </row>
    <row r="428" spans="69:80">
      <c r="BQ428" s="561"/>
      <c r="BZ428" s="561"/>
      <c r="CB428" s="561"/>
    </row>
    <row r="429" spans="69:80">
      <c r="BQ429" s="561"/>
      <c r="BZ429" s="561"/>
      <c r="CB429" s="561"/>
    </row>
    <row r="430" spans="69:80">
      <c r="BQ430" s="561"/>
      <c r="BZ430" s="561"/>
      <c r="CB430" s="561"/>
    </row>
    <row r="431" spans="69:80">
      <c r="BQ431" s="561"/>
      <c r="BZ431" s="561"/>
      <c r="CB431" s="561"/>
    </row>
    <row r="432" spans="69:80">
      <c r="BQ432" s="561"/>
      <c r="BZ432" s="561"/>
      <c r="CB432" s="561"/>
    </row>
    <row r="433" spans="69:80">
      <c r="BQ433" s="561"/>
      <c r="BZ433" s="561"/>
      <c r="CB433" s="561"/>
    </row>
    <row r="434" spans="69:80">
      <c r="BQ434" s="561"/>
      <c r="BZ434" s="561"/>
      <c r="CB434" s="561"/>
    </row>
    <row r="435" spans="69:80">
      <c r="BQ435" s="561"/>
      <c r="BZ435" s="561"/>
      <c r="CB435" s="561"/>
    </row>
    <row r="436" spans="69:80">
      <c r="BQ436" s="561"/>
      <c r="BZ436" s="561"/>
      <c r="CB436" s="561"/>
    </row>
    <row r="437" spans="69:80">
      <c r="BQ437" s="561"/>
      <c r="BZ437" s="561"/>
      <c r="CB437" s="561"/>
    </row>
    <row r="438" spans="69:80">
      <c r="BQ438" s="561"/>
      <c r="BZ438" s="561"/>
      <c r="CB438" s="561"/>
    </row>
    <row r="439" spans="69:80">
      <c r="BQ439" s="561"/>
      <c r="BZ439" s="561"/>
      <c r="CB439" s="561"/>
    </row>
    <row r="440" spans="69:80">
      <c r="BQ440" s="561"/>
      <c r="BZ440" s="561"/>
      <c r="CB440" s="561"/>
    </row>
    <row r="441" spans="69:80">
      <c r="BQ441" s="561"/>
      <c r="BZ441" s="561"/>
      <c r="CB441" s="561"/>
    </row>
    <row r="442" spans="69:80">
      <c r="BQ442" s="561"/>
      <c r="BZ442" s="561"/>
      <c r="CB442" s="561"/>
    </row>
    <row r="443" spans="69:80">
      <c r="BQ443" s="561"/>
      <c r="BZ443" s="561"/>
      <c r="CB443" s="561"/>
    </row>
    <row r="444" spans="69:80">
      <c r="BQ444" s="561"/>
      <c r="BZ444" s="561"/>
      <c r="CB444" s="561"/>
    </row>
    <row r="445" spans="69:80">
      <c r="BQ445" s="561"/>
      <c r="BZ445" s="561"/>
      <c r="CB445" s="561"/>
    </row>
    <row r="446" spans="69:80">
      <c r="BQ446" s="561"/>
      <c r="BZ446" s="561"/>
      <c r="CB446" s="561"/>
    </row>
    <row r="447" spans="69:80">
      <c r="BQ447" s="561"/>
      <c r="BZ447" s="561"/>
      <c r="CB447" s="561"/>
    </row>
    <row r="448" spans="69:80">
      <c r="BQ448" s="561"/>
      <c r="BZ448" s="561"/>
      <c r="CB448" s="561"/>
    </row>
    <row r="449" spans="69:80">
      <c r="BQ449" s="561"/>
      <c r="BZ449" s="561"/>
      <c r="CB449" s="561"/>
    </row>
    <row r="450" spans="69:80">
      <c r="BQ450" s="561"/>
      <c r="BZ450" s="561"/>
      <c r="CB450" s="561"/>
    </row>
    <row r="451" spans="69:80">
      <c r="BQ451" s="561"/>
      <c r="BZ451" s="561"/>
      <c r="CB451" s="561"/>
    </row>
    <row r="452" spans="69:80">
      <c r="BQ452" s="561"/>
      <c r="BZ452" s="561"/>
      <c r="CB452" s="561"/>
    </row>
    <row r="453" spans="69:80">
      <c r="BQ453" s="561"/>
      <c r="BZ453" s="561"/>
      <c r="CB453" s="561"/>
    </row>
    <row r="454" spans="69:80">
      <c r="BQ454" s="561"/>
      <c r="BZ454" s="561"/>
      <c r="CB454" s="561"/>
    </row>
    <row r="455" spans="69:80">
      <c r="BQ455" s="561"/>
      <c r="BZ455" s="561"/>
      <c r="CB455" s="561"/>
    </row>
    <row r="456" spans="69:80">
      <c r="BQ456" s="561"/>
      <c r="BZ456" s="561"/>
      <c r="CB456" s="561"/>
    </row>
    <row r="457" spans="69:80">
      <c r="BQ457" s="561"/>
      <c r="BZ457" s="561"/>
      <c r="CB457" s="561"/>
    </row>
    <row r="458" spans="69:80">
      <c r="BQ458" s="561"/>
      <c r="BZ458" s="561"/>
      <c r="CB458" s="561"/>
    </row>
    <row r="459" spans="69:80">
      <c r="BQ459" s="561"/>
      <c r="BZ459" s="561"/>
      <c r="CB459" s="561"/>
    </row>
    <row r="460" spans="69:80">
      <c r="BQ460" s="561"/>
      <c r="BZ460" s="561"/>
      <c r="CB460" s="561"/>
    </row>
    <row r="461" spans="69:80">
      <c r="BQ461" s="561"/>
      <c r="BZ461" s="561"/>
      <c r="CB461" s="561"/>
    </row>
    <row r="462" spans="69:80">
      <c r="BQ462" s="561"/>
      <c r="BZ462" s="561"/>
      <c r="CB462" s="561"/>
    </row>
    <row r="463" spans="69:80">
      <c r="BQ463" s="561"/>
      <c r="BZ463" s="561"/>
      <c r="CB463" s="561"/>
    </row>
    <row r="464" spans="69:80">
      <c r="BQ464" s="561"/>
      <c r="BZ464" s="561"/>
      <c r="CB464" s="561"/>
    </row>
    <row r="465" spans="69:80">
      <c r="BQ465" s="561"/>
      <c r="BZ465" s="561"/>
      <c r="CB465" s="561"/>
    </row>
    <row r="466" spans="69:80">
      <c r="BQ466" s="561"/>
      <c r="BZ466" s="561"/>
      <c r="CB466" s="561"/>
    </row>
    <row r="467" spans="69:80">
      <c r="BQ467" s="561"/>
      <c r="BZ467" s="561"/>
      <c r="CB467" s="561"/>
    </row>
    <row r="468" spans="69:80">
      <c r="BQ468" s="561"/>
      <c r="BZ468" s="561"/>
      <c r="CB468" s="561"/>
    </row>
    <row r="469" spans="69:80">
      <c r="BQ469" s="561"/>
      <c r="BZ469" s="561"/>
      <c r="CB469" s="561"/>
    </row>
    <row r="470" spans="69:80">
      <c r="BQ470" s="561"/>
      <c r="BZ470" s="561"/>
      <c r="CB470" s="561"/>
    </row>
    <row r="471" spans="69:80">
      <c r="BQ471" s="561"/>
      <c r="BZ471" s="561"/>
      <c r="CB471" s="561"/>
    </row>
    <row r="472" spans="69:80">
      <c r="BQ472" s="561"/>
      <c r="BZ472" s="561"/>
      <c r="CB472" s="561"/>
    </row>
    <row r="473" spans="69:80">
      <c r="BQ473" s="561"/>
      <c r="BZ473" s="561"/>
      <c r="CB473" s="561"/>
    </row>
    <row r="474" spans="69:80">
      <c r="BQ474" s="561"/>
      <c r="BZ474" s="561"/>
      <c r="CB474" s="561"/>
    </row>
    <row r="475" spans="69:80">
      <c r="BQ475" s="561"/>
      <c r="BZ475" s="561"/>
      <c r="CB475" s="561"/>
    </row>
    <row r="476" spans="69:80">
      <c r="BQ476" s="561"/>
      <c r="BZ476" s="561"/>
      <c r="CB476" s="561"/>
    </row>
    <row r="477" spans="69:80">
      <c r="BQ477" s="561"/>
      <c r="BZ477" s="561"/>
      <c r="CB477" s="561"/>
    </row>
    <row r="478" spans="69:80">
      <c r="BQ478" s="561"/>
      <c r="BZ478" s="561"/>
      <c r="CB478" s="561"/>
    </row>
    <row r="479" spans="69:80">
      <c r="BQ479" s="561"/>
      <c r="BZ479" s="561"/>
      <c r="CB479" s="561"/>
    </row>
    <row r="480" spans="69:80">
      <c r="BQ480" s="561"/>
      <c r="BZ480" s="561"/>
      <c r="CB480" s="561"/>
    </row>
    <row r="481" spans="69:80">
      <c r="BQ481" s="561"/>
      <c r="BZ481" s="561"/>
      <c r="CB481" s="561"/>
    </row>
    <row r="482" spans="69:80">
      <c r="BQ482" s="561"/>
      <c r="BZ482" s="561"/>
      <c r="CB482" s="561"/>
    </row>
    <row r="483" spans="69:80">
      <c r="BQ483" s="561"/>
      <c r="BZ483" s="561"/>
      <c r="CB483" s="561"/>
    </row>
    <row r="484" spans="69:80">
      <c r="BQ484" s="561"/>
      <c r="BZ484" s="561"/>
      <c r="CB484" s="561"/>
    </row>
    <row r="485" spans="69:80">
      <c r="BQ485" s="561"/>
      <c r="BZ485" s="561"/>
      <c r="CB485" s="561"/>
    </row>
    <row r="486" spans="69:80">
      <c r="BQ486" s="561"/>
      <c r="BZ486" s="561"/>
      <c r="CB486" s="561"/>
    </row>
    <row r="487" spans="69:80">
      <c r="BQ487" s="561"/>
      <c r="BZ487" s="561"/>
      <c r="CB487" s="561"/>
    </row>
    <row r="488" spans="69:80">
      <c r="BQ488" s="561"/>
      <c r="BZ488" s="561"/>
      <c r="CB488" s="561"/>
    </row>
    <row r="489" spans="69:80">
      <c r="BQ489" s="561"/>
      <c r="BZ489" s="561"/>
      <c r="CB489" s="561"/>
    </row>
    <row r="490" spans="69:80">
      <c r="BQ490" s="561"/>
      <c r="BZ490" s="561"/>
      <c r="CB490" s="561"/>
    </row>
    <row r="491" spans="69:80">
      <c r="BQ491" s="561"/>
      <c r="BZ491" s="561"/>
      <c r="CB491" s="561"/>
    </row>
    <row r="492" spans="69:80">
      <c r="BQ492" s="561"/>
      <c r="BZ492" s="561"/>
      <c r="CB492" s="561"/>
    </row>
    <row r="493" spans="69:80">
      <c r="BQ493" s="561"/>
      <c r="BZ493" s="561"/>
      <c r="CB493" s="561"/>
    </row>
    <row r="494" spans="69:80">
      <c r="BQ494" s="561"/>
      <c r="BZ494" s="561"/>
      <c r="CB494" s="561"/>
    </row>
    <row r="495" spans="69:80">
      <c r="BQ495" s="561"/>
      <c r="BZ495" s="561"/>
      <c r="CB495" s="561"/>
    </row>
    <row r="496" spans="69:80">
      <c r="BQ496" s="561"/>
      <c r="BZ496" s="561"/>
      <c r="CB496" s="561"/>
    </row>
    <row r="497" spans="69:80">
      <c r="BQ497" s="561"/>
      <c r="BZ497" s="561"/>
      <c r="CB497" s="561"/>
    </row>
    <row r="498" spans="69:80">
      <c r="BQ498" s="561"/>
      <c r="BZ498" s="561"/>
      <c r="CB498" s="561"/>
    </row>
    <row r="499" spans="69:80">
      <c r="BQ499" s="561"/>
      <c r="BZ499" s="561"/>
      <c r="CB499" s="561"/>
    </row>
    <row r="500" spans="69:80">
      <c r="BQ500" s="561"/>
      <c r="BZ500" s="561"/>
      <c r="CB500" s="561"/>
    </row>
    <row r="501" spans="69:80">
      <c r="BQ501" s="561"/>
      <c r="BZ501" s="561"/>
      <c r="CB501" s="561"/>
    </row>
    <row r="502" spans="69:80">
      <c r="BQ502" s="561"/>
      <c r="BZ502" s="561"/>
      <c r="CB502" s="561"/>
    </row>
    <row r="503" spans="69:80">
      <c r="BQ503" s="561"/>
      <c r="BZ503" s="561"/>
      <c r="CB503" s="561"/>
    </row>
    <row r="504" spans="69:80">
      <c r="BQ504" s="561"/>
      <c r="BZ504" s="561"/>
      <c r="CB504" s="561"/>
    </row>
    <row r="505" spans="69:80">
      <c r="BQ505" s="561"/>
      <c r="BZ505" s="561"/>
      <c r="CB505" s="561"/>
    </row>
    <row r="506" spans="69:80">
      <c r="BQ506" s="561"/>
      <c r="BZ506" s="561"/>
      <c r="CB506" s="561"/>
    </row>
    <row r="507" spans="69:80">
      <c r="BQ507" s="561"/>
      <c r="BZ507" s="561"/>
      <c r="CB507" s="561"/>
    </row>
    <row r="508" spans="69:80">
      <c r="BQ508" s="561"/>
      <c r="BZ508" s="561"/>
      <c r="CB508" s="561"/>
    </row>
    <row r="509" spans="69:80">
      <c r="BQ509" s="561"/>
      <c r="BZ509" s="561"/>
      <c r="CB509" s="561"/>
    </row>
    <row r="510" spans="69:80">
      <c r="BQ510" s="561"/>
      <c r="BZ510" s="561"/>
      <c r="CB510" s="561"/>
    </row>
    <row r="511" spans="69:80">
      <c r="BQ511" s="561"/>
      <c r="BZ511" s="561"/>
      <c r="CB511" s="561"/>
    </row>
    <row r="512" spans="69:80">
      <c r="BQ512" s="561"/>
      <c r="BZ512" s="561"/>
      <c r="CB512" s="561"/>
    </row>
    <row r="513" spans="69:80">
      <c r="BQ513" s="561"/>
      <c r="BZ513" s="561"/>
      <c r="CB513" s="561"/>
    </row>
    <row r="514" spans="69:80">
      <c r="BQ514" s="561"/>
      <c r="BZ514" s="561"/>
      <c r="CB514" s="561"/>
    </row>
    <row r="515" spans="69:80">
      <c r="BQ515" s="561"/>
      <c r="BZ515" s="561"/>
      <c r="CB515" s="561"/>
    </row>
    <row r="516" spans="69:80">
      <c r="BQ516" s="561"/>
      <c r="BZ516" s="561"/>
      <c r="CB516" s="561"/>
    </row>
    <row r="517" spans="69:80">
      <c r="BQ517" s="561"/>
      <c r="BZ517" s="561"/>
      <c r="CB517" s="561"/>
    </row>
    <row r="518" spans="69:80">
      <c r="BQ518" s="561"/>
      <c r="BZ518" s="561"/>
      <c r="CB518" s="561"/>
    </row>
    <row r="519" spans="69:80">
      <c r="BQ519" s="561"/>
      <c r="BZ519" s="561"/>
      <c r="CB519" s="561"/>
    </row>
    <row r="520" spans="69:80">
      <c r="BQ520" s="561"/>
      <c r="BZ520" s="561"/>
      <c r="CB520" s="561"/>
    </row>
    <row r="521" spans="69:80">
      <c r="BQ521" s="561"/>
      <c r="BZ521" s="561"/>
      <c r="CB521" s="561"/>
    </row>
    <row r="522" spans="69:80">
      <c r="BQ522" s="561"/>
      <c r="BZ522" s="561"/>
      <c r="CB522" s="561"/>
    </row>
    <row r="523" spans="69:80">
      <c r="BQ523" s="561"/>
      <c r="BZ523" s="561"/>
      <c r="CB523" s="561"/>
    </row>
    <row r="524" spans="69:80">
      <c r="BQ524" s="561"/>
      <c r="BZ524" s="561"/>
      <c r="CB524" s="561"/>
    </row>
    <row r="525" spans="69:80">
      <c r="BQ525" s="561"/>
      <c r="BZ525" s="561"/>
      <c r="CB525" s="561"/>
    </row>
    <row r="526" spans="69:80">
      <c r="BQ526" s="561"/>
      <c r="BZ526" s="561"/>
      <c r="CB526" s="561"/>
    </row>
    <row r="527" spans="69:80">
      <c r="BQ527" s="561"/>
      <c r="BZ527" s="561"/>
      <c r="CB527" s="561"/>
    </row>
    <row r="528" spans="69:80">
      <c r="BQ528" s="561"/>
      <c r="BZ528" s="561"/>
      <c r="CB528" s="561"/>
    </row>
    <row r="529" spans="69:80">
      <c r="BQ529" s="561"/>
      <c r="BZ529" s="561"/>
      <c r="CB529" s="561"/>
    </row>
    <row r="530" spans="69:80">
      <c r="BQ530" s="561"/>
      <c r="BZ530" s="561"/>
      <c r="CB530" s="561"/>
    </row>
    <row r="531" spans="69:80">
      <c r="BQ531" s="561"/>
      <c r="BZ531" s="561"/>
      <c r="CB531" s="561"/>
    </row>
    <row r="532" spans="69:80">
      <c r="BQ532" s="561"/>
      <c r="BZ532" s="561"/>
      <c r="CB532" s="561"/>
    </row>
    <row r="533" spans="69:80">
      <c r="BQ533" s="561"/>
      <c r="BZ533" s="561"/>
      <c r="CB533" s="561"/>
    </row>
    <row r="534" spans="69:80">
      <c r="BQ534" s="561"/>
      <c r="BZ534" s="561"/>
      <c r="CB534" s="561"/>
    </row>
    <row r="535" spans="69:80">
      <c r="BQ535" s="561"/>
      <c r="BZ535" s="561"/>
      <c r="CB535" s="561"/>
    </row>
    <row r="536" spans="69:80">
      <c r="BQ536" s="561"/>
      <c r="BZ536" s="561"/>
      <c r="CB536" s="561"/>
    </row>
    <row r="537" spans="69:80">
      <c r="BQ537" s="561"/>
      <c r="BZ537" s="561"/>
      <c r="CB537" s="561"/>
    </row>
    <row r="538" spans="69:80">
      <c r="BQ538" s="561"/>
      <c r="BZ538" s="561"/>
      <c r="CB538" s="561"/>
    </row>
    <row r="539" spans="69:80">
      <c r="BQ539" s="561"/>
      <c r="BZ539" s="561"/>
      <c r="CB539" s="561"/>
    </row>
    <row r="540" spans="69:80">
      <c r="BQ540" s="561"/>
      <c r="BZ540" s="561"/>
      <c r="CB540" s="561"/>
    </row>
    <row r="541" spans="69:80">
      <c r="BQ541" s="561"/>
      <c r="BZ541" s="561"/>
      <c r="CB541" s="561"/>
    </row>
    <row r="542" spans="69:80">
      <c r="BQ542" s="561"/>
      <c r="BZ542" s="561"/>
      <c r="CB542" s="561"/>
    </row>
    <row r="543" spans="69:80">
      <c r="BQ543" s="561"/>
      <c r="BZ543" s="561"/>
      <c r="CB543" s="561"/>
    </row>
    <row r="544" spans="69:80">
      <c r="BQ544" s="561"/>
      <c r="BZ544" s="561"/>
      <c r="CB544" s="561"/>
    </row>
    <row r="545" spans="69:80">
      <c r="BQ545" s="561"/>
      <c r="BZ545" s="561"/>
      <c r="CB545" s="561"/>
    </row>
    <row r="546" spans="69:80">
      <c r="BQ546" s="561"/>
      <c r="BZ546" s="561"/>
      <c r="CB546" s="561"/>
    </row>
    <row r="547" spans="69:80">
      <c r="BQ547" s="561"/>
      <c r="BZ547" s="561"/>
      <c r="CB547" s="561"/>
    </row>
    <row r="548" spans="69:80">
      <c r="BQ548" s="561"/>
      <c r="BZ548" s="561"/>
      <c r="CB548" s="561"/>
    </row>
    <row r="549" spans="69:80">
      <c r="BQ549" s="561"/>
      <c r="BZ549" s="561"/>
      <c r="CB549" s="561"/>
    </row>
    <row r="550" spans="69:80">
      <c r="BQ550" s="561"/>
      <c r="BZ550" s="561"/>
      <c r="CB550" s="561"/>
    </row>
    <row r="551" spans="69:80">
      <c r="BQ551" s="561"/>
      <c r="BZ551" s="561"/>
      <c r="CB551" s="561"/>
    </row>
    <row r="552" spans="69:80">
      <c r="BQ552" s="561"/>
      <c r="BZ552" s="561"/>
      <c r="CB552" s="561"/>
    </row>
    <row r="553" spans="69:80">
      <c r="BQ553" s="561"/>
      <c r="BZ553" s="561"/>
      <c r="CB553" s="561"/>
    </row>
    <row r="554" spans="69:80">
      <c r="BQ554" s="561"/>
      <c r="BZ554" s="561"/>
      <c r="CB554" s="561"/>
    </row>
    <row r="555" spans="69:80">
      <c r="BQ555" s="561"/>
      <c r="BZ555" s="561"/>
      <c r="CB555" s="561"/>
    </row>
    <row r="556" spans="69:80">
      <c r="BQ556" s="561"/>
      <c r="BZ556" s="561"/>
      <c r="CB556" s="561"/>
    </row>
    <row r="557" spans="69:80">
      <c r="BQ557" s="561"/>
      <c r="BZ557" s="561"/>
      <c r="CB557" s="561"/>
    </row>
    <row r="558" spans="69:80">
      <c r="BQ558" s="561"/>
      <c r="BZ558" s="561"/>
      <c r="CB558" s="561"/>
    </row>
    <row r="559" spans="69:80">
      <c r="BQ559" s="561"/>
      <c r="BZ559" s="561"/>
      <c r="CB559" s="561"/>
    </row>
    <row r="560" spans="69:80">
      <c r="BQ560" s="561"/>
      <c r="BZ560" s="561"/>
      <c r="CB560" s="561"/>
    </row>
    <row r="561" spans="69:80">
      <c r="BQ561" s="561"/>
      <c r="BZ561" s="561"/>
      <c r="CB561" s="561"/>
    </row>
    <row r="562" spans="69:80">
      <c r="BQ562" s="561"/>
      <c r="BZ562" s="561"/>
      <c r="CB562" s="561"/>
    </row>
    <row r="563" spans="69:80">
      <c r="BQ563" s="561"/>
      <c r="BZ563" s="561"/>
      <c r="CB563" s="561"/>
    </row>
    <row r="564" spans="69:80">
      <c r="BQ564" s="561"/>
      <c r="BZ564" s="561"/>
      <c r="CB564" s="561"/>
    </row>
    <row r="565" spans="69:80">
      <c r="BQ565" s="561"/>
      <c r="BZ565" s="561"/>
      <c r="CB565" s="561"/>
    </row>
    <row r="566" spans="69:80">
      <c r="BQ566" s="561"/>
      <c r="BZ566" s="561"/>
      <c r="CB566" s="561"/>
    </row>
    <row r="567" spans="69:80">
      <c r="BQ567" s="561"/>
      <c r="BZ567" s="561"/>
      <c r="CB567" s="561"/>
    </row>
    <row r="568" spans="69:80">
      <c r="BQ568" s="561"/>
      <c r="BZ568" s="561"/>
      <c r="CB568" s="561"/>
    </row>
    <row r="569" spans="69:80">
      <c r="BQ569" s="561"/>
      <c r="BZ569" s="561"/>
      <c r="CB569" s="561"/>
    </row>
    <row r="570" spans="69:80">
      <c r="BQ570" s="561"/>
      <c r="BZ570" s="561"/>
      <c r="CB570" s="561"/>
    </row>
    <row r="571" spans="69:80">
      <c r="BQ571" s="561"/>
      <c r="BZ571" s="561"/>
      <c r="CB571" s="561"/>
    </row>
    <row r="572" spans="69:80">
      <c r="BQ572" s="561"/>
      <c r="BZ572" s="561"/>
      <c r="CB572" s="561"/>
    </row>
    <row r="573" spans="69:80">
      <c r="BQ573" s="561"/>
      <c r="BZ573" s="561"/>
      <c r="CB573" s="561"/>
    </row>
    <row r="574" spans="69:80">
      <c r="BQ574" s="561"/>
      <c r="BZ574" s="561"/>
      <c r="CB574" s="561"/>
    </row>
    <row r="575" spans="69:80">
      <c r="BQ575" s="561"/>
      <c r="BZ575" s="561"/>
      <c r="CB575" s="561"/>
    </row>
    <row r="576" spans="69:80">
      <c r="BQ576" s="561"/>
      <c r="BZ576" s="561"/>
      <c r="CB576" s="561"/>
    </row>
    <row r="577" spans="69:80">
      <c r="BQ577" s="561"/>
      <c r="BZ577" s="561"/>
      <c r="CB577" s="561"/>
    </row>
    <row r="578" spans="69:80">
      <c r="BQ578" s="561"/>
      <c r="BZ578" s="561"/>
      <c r="CB578" s="561"/>
    </row>
    <row r="579" spans="69:80">
      <c r="BQ579" s="561"/>
      <c r="BZ579" s="561"/>
      <c r="CB579" s="561"/>
    </row>
    <row r="580" spans="69:80">
      <c r="BQ580" s="561"/>
      <c r="BZ580" s="561"/>
      <c r="CB580" s="561"/>
    </row>
    <row r="581" spans="69:80">
      <c r="BQ581" s="561"/>
      <c r="BZ581" s="561"/>
      <c r="CB581" s="561"/>
    </row>
    <row r="582" spans="69:80">
      <c r="BQ582" s="561"/>
      <c r="BZ582" s="561"/>
      <c r="CB582" s="561"/>
    </row>
    <row r="583" spans="69:80">
      <c r="BQ583" s="561"/>
      <c r="BZ583" s="561"/>
      <c r="CB583" s="561"/>
    </row>
    <row r="584" spans="69:80">
      <c r="BQ584" s="561"/>
      <c r="BZ584" s="561"/>
      <c r="CB584" s="561"/>
    </row>
    <row r="585" spans="69:80">
      <c r="BQ585" s="561"/>
      <c r="BZ585" s="561"/>
      <c r="CB585" s="561"/>
    </row>
    <row r="586" spans="69:80">
      <c r="BQ586" s="561"/>
      <c r="BZ586" s="561"/>
      <c r="CB586" s="561"/>
    </row>
    <row r="587" spans="69:80">
      <c r="BQ587" s="561"/>
      <c r="BZ587" s="561"/>
      <c r="CB587" s="561"/>
    </row>
    <row r="588" spans="69:80">
      <c r="BQ588" s="561"/>
      <c r="BZ588" s="561"/>
      <c r="CB588" s="561"/>
    </row>
    <row r="589" spans="69:80">
      <c r="BQ589" s="561"/>
      <c r="BZ589" s="561"/>
      <c r="CB589" s="561"/>
    </row>
    <row r="590" spans="69:80">
      <c r="BQ590" s="561"/>
      <c r="BZ590" s="561"/>
      <c r="CB590" s="561"/>
    </row>
    <row r="591" spans="69:80">
      <c r="BQ591" s="561"/>
      <c r="BZ591" s="561"/>
      <c r="CB591" s="561"/>
    </row>
    <row r="592" spans="69:80">
      <c r="BQ592" s="561"/>
      <c r="BZ592" s="561"/>
      <c r="CB592" s="561"/>
    </row>
    <row r="593" spans="69:80">
      <c r="BQ593" s="561"/>
      <c r="BZ593" s="561"/>
      <c r="CB593" s="561"/>
    </row>
    <row r="594" spans="69:80">
      <c r="BQ594" s="561"/>
      <c r="BZ594" s="561"/>
      <c r="CB594" s="561"/>
    </row>
    <row r="595" spans="69:80">
      <c r="BQ595" s="561"/>
      <c r="BZ595" s="561"/>
      <c r="CB595" s="561"/>
    </row>
    <row r="596" spans="69:80">
      <c r="BQ596" s="561"/>
      <c r="BZ596" s="561"/>
      <c r="CB596" s="561"/>
    </row>
    <row r="597" spans="69:80">
      <c r="BQ597" s="561"/>
      <c r="BZ597" s="561"/>
      <c r="CB597" s="561"/>
    </row>
    <row r="598" spans="69:80">
      <c r="BQ598" s="561"/>
      <c r="BZ598" s="561"/>
      <c r="CB598" s="561"/>
    </row>
    <row r="599" spans="69:80">
      <c r="BQ599" s="561"/>
      <c r="BZ599" s="561"/>
      <c r="CB599" s="561"/>
    </row>
    <row r="600" spans="69:80">
      <c r="BQ600" s="561"/>
      <c r="BZ600" s="561"/>
      <c r="CB600" s="561"/>
    </row>
    <row r="601" spans="69:80">
      <c r="BQ601" s="561"/>
      <c r="BZ601" s="561"/>
      <c r="CB601" s="561"/>
    </row>
    <row r="602" spans="69:80">
      <c r="BQ602" s="561"/>
      <c r="BZ602" s="561"/>
      <c r="CB602" s="561"/>
    </row>
    <row r="603" spans="69:80">
      <c r="BQ603" s="561"/>
      <c r="BZ603" s="561"/>
      <c r="CB603" s="561"/>
    </row>
    <row r="604" spans="69:80">
      <c r="BQ604" s="561"/>
      <c r="BZ604" s="561"/>
      <c r="CB604" s="561"/>
    </row>
    <row r="605" spans="69:80">
      <c r="BQ605" s="561"/>
      <c r="BZ605" s="561"/>
      <c r="CB605" s="561"/>
    </row>
    <row r="606" spans="69:80">
      <c r="BQ606" s="561"/>
      <c r="BZ606" s="561"/>
      <c r="CB606" s="561"/>
    </row>
    <row r="607" spans="69:80">
      <c r="BQ607" s="561"/>
      <c r="BZ607" s="561"/>
      <c r="CB607" s="561"/>
    </row>
    <row r="608" spans="69:80">
      <c r="BQ608" s="561"/>
      <c r="BZ608" s="561"/>
      <c r="CB608" s="561"/>
    </row>
    <row r="609" spans="69:80">
      <c r="BQ609" s="561"/>
      <c r="BZ609" s="561"/>
      <c r="CB609" s="561"/>
    </row>
    <row r="610" spans="69:80">
      <c r="BQ610" s="561"/>
      <c r="BZ610" s="561"/>
      <c r="CB610" s="561"/>
    </row>
    <row r="611" spans="69:80">
      <c r="BQ611" s="561"/>
      <c r="BZ611" s="561"/>
      <c r="CB611" s="561"/>
    </row>
    <row r="612" spans="69:80">
      <c r="BQ612" s="561"/>
      <c r="BZ612" s="561"/>
      <c r="CB612" s="561"/>
    </row>
    <row r="613" spans="69:80">
      <c r="BQ613" s="561"/>
      <c r="BZ613" s="561"/>
      <c r="CB613" s="561"/>
    </row>
    <row r="614" spans="69:80">
      <c r="BQ614" s="561"/>
      <c r="BZ614" s="561"/>
      <c r="CB614" s="561"/>
    </row>
    <row r="615" spans="69:80">
      <c r="BQ615" s="561"/>
      <c r="BZ615" s="561"/>
      <c r="CB615" s="561"/>
    </row>
    <row r="616" spans="69:80">
      <c r="BQ616" s="561"/>
      <c r="BZ616" s="561"/>
      <c r="CB616" s="561"/>
    </row>
    <row r="617" spans="69:80">
      <c r="BQ617" s="561"/>
      <c r="BZ617" s="561"/>
      <c r="CB617" s="561"/>
    </row>
    <row r="618" spans="69:80">
      <c r="BQ618" s="561"/>
      <c r="BZ618" s="561"/>
      <c r="CB618" s="561"/>
    </row>
    <row r="619" spans="69:80">
      <c r="BQ619" s="561"/>
      <c r="BZ619" s="561"/>
      <c r="CB619" s="561"/>
    </row>
    <row r="620" spans="69:80">
      <c r="BQ620" s="561"/>
      <c r="BZ620" s="561"/>
      <c r="CB620" s="561"/>
    </row>
    <row r="621" spans="69:80">
      <c r="BQ621" s="561"/>
      <c r="BZ621" s="561"/>
      <c r="CB621" s="561"/>
    </row>
    <row r="622" spans="69:80">
      <c r="BQ622" s="561"/>
      <c r="BZ622" s="561"/>
      <c r="CB622" s="561"/>
    </row>
    <row r="623" spans="69:80">
      <c r="BQ623" s="561"/>
      <c r="BZ623" s="561"/>
      <c r="CB623" s="561"/>
    </row>
    <row r="624" spans="69:80">
      <c r="BQ624" s="561"/>
      <c r="BZ624" s="561"/>
      <c r="CB624" s="561"/>
    </row>
    <row r="625" spans="69:80">
      <c r="BQ625" s="561"/>
      <c r="BZ625" s="561"/>
      <c r="CB625" s="561"/>
    </row>
    <row r="626" spans="69:80">
      <c r="BQ626" s="561"/>
      <c r="BZ626" s="561"/>
      <c r="CB626" s="561"/>
    </row>
    <row r="627" spans="69:80">
      <c r="BQ627" s="561"/>
      <c r="BZ627" s="561"/>
      <c r="CB627" s="561"/>
    </row>
    <row r="628" spans="69:80">
      <c r="BQ628" s="561"/>
      <c r="BZ628" s="561"/>
      <c r="CB628" s="561"/>
    </row>
    <row r="629" spans="69:80">
      <c r="BQ629" s="561"/>
      <c r="BZ629" s="561"/>
      <c r="CB629" s="561"/>
    </row>
    <row r="630" spans="69:80">
      <c r="BQ630" s="561"/>
      <c r="BZ630" s="561"/>
      <c r="CB630" s="561"/>
    </row>
    <row r="631" spans="69:80">
      <c r="BQ631" s="561"/>
      <c r="BZ631" s="561"/>
      <c r="CB631" s="561"/>
    </row>
    <row r="632" spans="69:80">
      <c r="BQ632" s="561"/>
      <c r="BZ632" s="561"/>
      <c r="CB632" s="561"/>
    </row>
    <row r="633" spans="69:80">
      <c r="BQ633" s="561"/>
      <c r="BZ633" s="561"/>
      <c r="CB633" s="561"/>
    </row>
    <row r="634" spans="69:80">
      <c r="BQ634" s="561"/>
      <c r="BZ634" s="561"/>
      <c r="CB634" s="561"/>
    </row>
    <row r="635" spans="69:80">
      <c r="BQ635" s="561"/>
      <c r="BZ635" s="561"/>
      <c r="CB635" s="561"/>
    </row>
    <row r="636" spans="69:80">
      <c r="BQ636" s="561"/>
      <c r="BZ636" s="561"/>
      <c r="CB636" s="561"/>
    </row>
    <row r="637" spans="69:80">
      <c r="BQ637" s="561"/>
      <c r="BZ637" s="561"/>
      <c r="CB637" s="561"/>
    </row>
    <row r="638" spans="69:80">
      <c r="BQ638" s="561"/>
      <c r="BZ638" s="561"/>
      <c r="CB638" s="561"/>
    </row>
    <row r="639" spans="69:80">
      <c r="BQ639" s="561"/>
      <c r="BZ639" s="561"/>
      <c r="CB639" s="561"/>
    </row>
    <row r="640" spans="69:80">
      <c r="BQ640" s="561"/>
      <c r="BZ640" s="561"/>
      <c r="CB640" s="561"/>
    </row>
    <row r="641" spans="69:80">
      <c r="BQ641" s="561"/>
      <c r="BZ641" s="561"/>
      <c r="CB641" s="561"/>
    </row>
    <row r="642" spans="69:80">
      <c r="BQ642" s="561"/>
      <c r="BZ642" s="561"/>
      <c r="CB642" s="561"/>
    </row>
    <row r="643" spans="69:80">
      <c r="BQ643" s="561"/>
      <c r="BZ643" s="561"/>
      <c r="CB643" s="561"/>
    </row>
    <row r="644" spans="69:80">
      <c r="BQ644" s="561"/>
      <c r="BZ644" s="561"/>
      <c r="CB644" s="561"/>
    </row>
    <row r="645" spans="69:80">
      <c r="BQ645" s="561"/>
      <c r="BZ645" s="561"/>
      <c r="CB645" s="561"/>
    </row>
    <row r="646" spans="69:80">
      <c r="BQ646" s="561"/>
      <c r="BZ646" s="561"/>
      <c r="CB646" s="561"/>
    </row>
    <row r="647" spans="69:80">
      <c r="BQ647" s="561"/>
      <c r="BZ647" s="561"/>
      <c r="CB647" s="561"/>
    </row>
    <row r="648" spans="69:80">
      <c r="BQ648" s="561"/>
      <c r="BZ648" s="561"/>
      <c r="CB648" s="561"/>
    </row>
    <row r="649" spans="69:80">
      <c r="BQ649" s="561"/>
      <c r="BZ649" s="561"/>
      <c r="CB649" s="561"/>
    </row>
    <row r="650" spans="69:80">
      <c r="BQ650" s="561"/>
      <c r="BZ650" s="561"/>
      <c r="CB650" s="561"/>
    </row>
    <row r="651" spans="69:80">
      <c r="BQ651" s="561"/>
      <c r="BZ651" s="561"/>
      <c r="CB651" s="561"/>
    </row>
    <row r="652" spans="69:80">
      <c r="BQ652" s="561"/>
      <c r="BZ652" s="561"/>
      <c r="CB652" s="561"/>
    </row>
    <row r="653" spans="69:80">
      <c r="BQ653" s="561"/>
      <c r="BZ653" s="561"/>
      <c r="CB653" s="561"/>
    </row>
    <row r="654" spans="69:80">
      <c r="BQ654" s="561"/>
      <c r="BZ654" s="561"/>
      <c r="CB654" s="561"/>
    </row>
    <row r="655" spans="69:80">
      <c r="BQ655" s="561"/>
      <c r="BZ655" s="561"/>
      <c r="CB655" s="561"/>
    </row>
    <row r="656" spans="69:80">
      <c r="BQ656" s="561"/>
      <c r="BZ656" s="561"/>
      <c r="CB656" s="561"/>
    </row>
    <row r="657" spans="69:80">
      <c r="BQ657" s="561"/>
      <c r="BZ657" s="561"/>
      <c r="CB657" s="561"/>
    </row>
    <row r="658" spans="69:80">
      <c r="BQ658" s="561"/>
      <c r="BZ658" s="561"/>
      <c r="CB658" s="561"/>
    </row>
    <row r="659" spans="69:80">
      <c r="BQ659" s="561"/>
      <c r="BZ659" s="561"/>
      <c r="CB659" s="561"/>
    </row>
    <row r="660" spans="69:80">
      <c r="BQ660" s="561"/>
      <c r="BZ660" s="561"/>
      <c r="CB660" s="561"/>
    </row>
    <row r="661" spans="69:80">
      <c r="BQ661" s="561"/>
      <c r="BZ661" s="561"/>
      <c r="CB661" s="561"/>
    </row>
    <row r="662" spans="69:80">
      <c r="BQ662" s="561"/>
      <c r="BZ662" s="561"/>
      <c r="CB662" s="561"/>
    </row>
    <row r="663" spans="69:80">
      <c r="BQ663" s="561"/>
      <c r="BZ663" s="561"/>
      <c r="CB663" s="561"/>
    </row>
    <row r="664" spans="69:80">
      <c r="BQ664" s="561"/>
      <c r="BZ664" s="561"/>
      <c r="CB664" s="561"/>
    </row>
    <row r="665" spans="69:80">
      <c r="BQ665" s="561"/>
      <c r="BZ665" s="561"/>
      <c r="CB665" s="561"/>
    </row>
    <row r="666" spans="69:80">
      <c r="BQ666" s="561"/>
      <c r="BZ666" s="561"/>
      <c r="CB666" s="561"/>
    </row>
    <row r="667" spans="69:80">
      <c r="BQ667" s="561"/>
      <c r="BZ667" s="561"/>
      <c r="CB667" s="561"/>
    </row>
    <row r="668" spans="69:80">
      <c r="BQ668" s="561"/>
      <c r="BZ668" s="561"/>
      <c r="CB668" s="561"/>
    </row>
    <row r="669" spans="69:80">
      <c r="BQ669" s="561"/>
      <c r="BZ669" s="561"/>
      <c r="CB669" s="561"/>
    </row>
    <row r="670" spans="69:80">
      <c r="BQ670" s="561"/>
      <c r="BZ670" s="561"/>
      <c r="CB670" s="561"/>
    </row>
    <row r="671" spans="69:80">
      <c r="BQ671" s="561"/>
      <c r="BZ671" s="561"/>
      <c r="CB671" s="561"/>
    </row>
    <row r="672" spans="69:80">
      <c r="BQ672" s="561"/>
      <c r="BZ672" s="561"/>
      <c r="CB672" s="561"/>
    </row>
    <row r="673" spans="69:80">
      <c r="BQ673" s="561"/>
      <c r="BZ673" s="561"/>
      <c r="CB673" s="561"/>
    </row>
    <row r="674" spans="69:80">
      <c r="BQ674" s="561"/>
      <c r="BZ674" s="561"/>
      <c r="CB674" s="561"/>
    </row>
    <row r="675" spans="69:80">
      <c r="BQ675" s="561"/>
      <c r="BZ675" s="561"/>
      <c r="CB675" s="561"/>
    </row>
    <row r="676" spans="69:80">
      <c r="BQ676" s="561"/>
      <c r="BZ676" s="561"/>
      <c r="CB676" s="561"/>
    </row>
    <row r="677" spans="69:80">
      <c r="BQ677" s="561"/>
      <c r="BZ677" s="561"/>
      <c r="CB677" s="561"/>
    </row>
    <row r="678" spans="69:80">
      <c r="BQ678" s="561"/>
      <c r="BZ678" s="561"/>
      <c r="CB678" s="561"/>
    </row>
    <row r="679" spans="69:80">
      <c r="BQ679" s="561"/>
      <c r="BZ679" s="561"/>
      <c r="CB679" s="561"/>
    </row>
    <row r="680" spans="69:80">
      <c r="BQ680" s="561"/>
      <c r="BZ680" s="561"/>
      <c r="CB680" s="561"/>
    </row>
    <row r="681" spans="69:80">
      <c r="BQ681" s="561"/>
      <c r="BZ681" s="561"/>
      <c r="CB681" s="561"/>
    </row>
    <row r="682" spans="69:80">
      <c r="BQ682" s="561"/>
      <c r="BZ682" s="561"/>
      <c r="CB682" s="561"/>
    </row>
    <row r="683" spans="69:80">
      <c r="BQ683" s="561"/>
      <c r="BZ683" s="561"/>
      <c r="CB683" s="561"/>
    </row>
    <row r="684" spans="69:80">
      <c r="BQ684" s="561"/>
      <c r="BZ684" s="561"/>
      <c r="CB684" s="561"/>
    </row>
    <row r="685" spans="69:80">
      <c r="BQ685" s="561"/>
      <c r="BZ685" s="561"/>
      <c r="CB685" s="561"/>
    </row>
    <row r="686" spans="69:80">
      <c r="BQ686" s="561"/>
      <c r="BZ686" s="561"/>
      <c r="CB686" s="561"/>
    </row>
    <row r="687" spans="69:80">
      <c r="BQ687" s="561"/>
      <c r="BZ687" s="561"/>
      <c r="CB687" s="561"/>
    </row>
    <row r="688" spans="69:80">
      <c r="BQ688" s="561"/>
      <c r="BZ688" s="561"/>
      <c r="CB688" s="561"/>
    </row>
    <row r="689" spans="69:80">
      <c r="BQ689" s="561"/>
      <c r="BZ689" s="561"/>
      <c r="CB689" s="561"/>
    </row>
    <row r="690" spans="69:80">
      <c r="BQ690" s="561"/>
      <c r="BZ690" s="561"/>
      <c r="CB690" s="561"/>
    </row>
    <row r="691" spans="69:80">
      <c r="BQ691" s="561"/>
      <c r="BZ691" s="561"/>
      <c r="CB691" s="561"/>
    </row>
    <row r="692" spans="69:80">
      <c r="BQ692" s="561"/>
      <c r="BZ692" s="561"/>
      <c r="CB692" s="561"/>
    </row>
    <row r="693" spans="69:80">
      <c r="BQ693" s="561"/>
      <c r="BZ693" s="561"/>
      <c r="CB693" s="561"/>
    </row>
    <row r="694" spans="69:80">
      <c r="BQ694" s="561"/>
      <c r="BZ694" s="561"/>
      <c r="CB694" s="561"/>
    </row>
    <row r="695" spans="69:80">
      <c r="BQ695" s="561"/>
      <c r="BZ695" s="561"/>
      <c r="CB695" s="561"/>
    </row>
    <row r="696" spans="69:80">
      <c r="BQ696" s="561"/>
      <c r="BZ696" s="561"/>
      <c r="CB696" s="561"/>
    </row>
    <row r="697" spans="69:80">
      <c r="BQ697" s="561"/>
      <c r="BZ697" s="561"/>
      <c r="CB697" s="561"/>
    </row>
    <row r="698" spans="69:80">
      <c r="BQ698" s="561"/>
      <c r="BZ698" s="561"/>
      <c r="CB698" s="561"/>
    </row>
    <row r="699" spans="69:80">
      <c r="BQ699" s="561"/>
      <c r="BZ699" s="561"/>
      <c r="CB699" s="561"/>
    </row>
    <row r="700" spans="69:80">
      <c r="BQ700" s="561"/>
      <c r="BZ700" s="561"/>
      <c r="CB700" s="561"/>
    </row>
    <row r="701" spans="69:80">
      <c r="BQ701" s="561"/>
      <c r="BZ701" s="561"/>
      <c r="CB701" s="561"/>
    </row>
    <row r="702" spans="69:80">
      <c r="BQ702" s="561"/>
      <c r="BZ702" s="561"/>
      <c r="CB702" s="561"/>
    </row>
    <row r="703" spans="69:80">
      <c r="BQ703" s="561"/>
      <c r="BZ703" s="561"/>
      <c r="CB703" s="561"/>
    </row>
    <row r="704" spans="69:80">
      <c r="BQ704" s="561"/>
      <c r="BZ704" s="561"/>
      <c r="CB704" s="561"/>
    </row>
    <row r="705" spans="69:80">
      <c r="BQ705" s="561"/>
      <c r="BZ705" s="561"/>
      <c r="CB705" s="561"/>
    </row>
    <row r="706" spans="69:80">
      <c r="BQ706" s="561"/>
      <c r="BZ706" s="561"/>
      <c r="CB706" s="561"/>
    </row>
    <row r="707" spans="69:80">
      <c r="BQ707" s="561"/>
      <c r="BZ707" s="561"/>
      <c r="CB707" s="561"/>
    </row>
    <row r="708" spans="69:80">
      <c r="BQ708" s="561"/>
      <c r="BZ708" s="561"/>
      <c r="CB708" s="561"/>
    </row>
    <row r="709" spans="69:80">
      <c r="BQ709" s="561"/>
      <c r="BZ709" s="561"/>
      <c r="CB709" s="561"/>
    </row>
    <row r="710" spans="69:80">
      <c r="BQ710" s="561"/>
      <c r="BZ710" s="561"/>
      <c r="CB710" s="561"/>
    </row>
    <row r="711" spans="69:80">
      <c r="BQ711" s="561"/>
      <c r="BZ711" s="561"/>
      <c r="CB711" s="561"/>
    </row>
    <row r="712" spans="69:80">
      <c r="BQ712" s="561"/>
      <c r="BZ712" s="561"/>
      <c r="CB712" s="561"/>
    </row>
    <row r="713" spans="69:80">
      <c r="BQ713" s="561"/>
      <c r="BZ713" s="561"/>
      <c r="CB713" s="561"/>
    </row>
    <row r="714" spans="69:80">
      <c r="BQ714" s="561"/>
      <c r="BZ714" s="561"/>
      <c r="CB714" s="561"/>
    </row>
    <row r="715" spans="69:80">
      <c r="BQ715" s="561"/>
      <c r="BZ715" s="561"/>
      <c r="CB715" s="561"/>
    </row>
    <row r="716" spans="69:80">
      <c r="BQ716" s="561"/>
      <c r="BZ716" s="561"/>
      <c r="CB716" s="561"/>
    </row>
    <row r="717" spans="69:80">
      <c r="BQ717" s="561"/>
      <c r="BZ717" s="561"/>
      <c r="CB717" s="561"/>
    </row>
    <row r="718" spans="69:80">
      <c r="BQ718" s="561"/>
      <c r="BZ718" s="561"/>
      <c r="CB718" s="561"/>
    </row>
    <row r="719" spans="69:80">
      <c r="BQ719" s="561"/>
      <c r="BZ719" s="561"/>
      <c r="CB719" s="561"/>
    </row>
    <row r="720" spans="69:80">
      <c r="BQ720" s="561"/>
      <c r="BZ720" s="561"/>
      <c r="CB720" s="561"/>
    </row>
    <row r="721" spans="69:80">
      <c r="BQ721" s="561"/>
      <c r="BZ721" s="561"/>
      <c r="CB721" s="561"/>
    </row>
    <row r="722" spans="69:80">
      <c r="BQ722" s="561"/>
      <c r="BZ722" s="561"/>
      <c r="CB722" s="561"/>
    </row>
    <row r="723" spans="69:80">
      <c r="BQ723" s="561"/>
      <c r="BZ723" s="561"/>
      <c r="CB723" s="561"/>
    </row>
    <row r="724" spans="69:80">
      <c r="BQ724" s="561"/>
      <c r="BZ724" s="561"/>
      <c r="CB724" s="561"/>
    </row>
    <row r="725" spans="69:80">
      <c r="BQ725" s="561"/>
      <c r="BZ725" s="561"/>
      <c r="CB725" s="561"/>
    </row>
    <row r="726" spans="69:80">
      <c r="BQ726" s="561"/>
      <c r="BZ726" s="561"/>
      <c r="CB726" s="561"/>
    </row>
    <row r="727" spans="69:80">
      <c r="BQ727" s="561"/>
      <c r="BZ727" s="561"/>
      <c r="CB727" s="561"/>
    </row>
    <row r="728" spans="69:80">
      <c r="BQ728" s="561"/>
      <c r="BZ728" s="561"/>
      <c r="CB728" s="561"/>
    </row>
    <row r="729" spans="69:80">
      <c r="BQ729" s="561"/>
      <c r="BZ729" s="561"/>
      <c r="CB729" s="561"/>
    </row>
    <row r="730" spans="69:80">
      <c r="BQ730" s="561"/>
      <c r="BZ730" s="561"/>
      <c r="CB730" s="561"/>
    </row>
    <row r="731" spans="69:80">
      <c r="BQ731" s="561"/>
      <c r="BZ731" s="561"/>
      <c r="CB731" s="561"/>
    </row>
    <row r="732" spans="69:80">
      <c r="BQ732" s="561"/>
      <c r="BZ732" s="561"/>
      <c r="CB732" s="561"/>
    </row>
    <row r="733" spans="69:80">
      <c r="BQ733" s="561"/>
      <c r="BZ733" s="561"/>
      <c r="CB733" s="561"/>
    </row>
    <row r="734" spans="69:80">
      <c r="BQ734" s="561"/>
      <c r="BZ734" s="561"/>
      <c r="CB734" s="561"/>
    </row>
    <row r="735" spans="69:80">
      <c r="BQ735" s="561"/>
      <c r="BZ735" s="561"/>
      <c r="CB735" s="561"/>
    </row>
    <row r="736" spans="69:80">
      <c r="BQ736" s="561"/>
      <c r="BZ736" s="561"/>
      <c r="CB736" s="561"/>
    </row>
    <row r="737" spans="69:80">
      <c r="BQ737" s="561"/>
      <c r="BZ737" s="561"/>
      <c r="CB737" s="561"/>
    </row>
    <row r="738" spans="69:80">
      <c r="BQ738" s="561"/>
      <c r="BZ738" s="561"/>
      <c r="CB738" s="561"/>
    </row>
    <row r="739" spans="69:80">
      <c r="BQ739" s="561"/>
      <c r="BZ739" s="561"/>
      <c r="CB739" s="561"/>
    </row>
    <row r="740" spans="69:80">
      <c r="BQ740" s="561"/>
      <c r="BZ740" s="561"/>
      <c r="CB740" s="561"/>
    </row>
    <row r="741" spans="69:80">
      <c r="BQ741" s="561"/>
      <c r="BZ741" s="561"/>
      <c r="CB741" s="561"/>
    </row>
    <row r="742" spans="69:80">
      <c r="BQ742" s="561"/>
      <c r="BZ742" s="561"/>
      <c r="CB742" s="561"/>
    </row>
    <row r="743" spans="69:80">
      <c r="BQ743" s="561"/>
      <c r="BZ743" s="561"/>
      <c r="CB743" s="561"/>
    </row>
    <row r="744" spans="69:80">
      <c r="BQ744" s="561"/>
      <c r="BZ744" s="561"/>
      <c r="CB744" s="561"/>
    </row>
    <row r="745" spans="69:80">
      <c r="BQ745" s="561"/>
      <c r="BZ745" s="561"/>
      <c r="CB745" s="561"/>
    </row>
    <row r="746" spans="69:80">
      <c r="BQ746" s="561"/>
      <c r="BZ746" s="561"/>
      <c r="CB746" s="561"/>
    </row>
    <row r="747" spans="69:80">
      <c r="BQ747" s="561"/>
      <c r="BZ747" s="561"/>
      <c r="CB747" s="561"/>
    </row>
    <row r="748" spans="69:80">
      <c r="BQ748" s="561"/>
      <c r="BZ748" s="561"/>
      <c r="CB748" s="561"/>
    </row>
    <row r="749" spans="69:80">
      <c r="BQ749" s="561"/>
      <c r="BZ749" s="561"/>
      <c r="CB749" s="561"/>
    </row>
    <row r="750" spans="69:80">
      <c r="BQ750" s="561"/>
      <c r="BZ750" s="561"/>
      <c r="CB750" s="561"/>
    </row>
    <row r="751" spans="69:80">
      <c r="BQ751" s="561"/>
      <c r="BZ751" s="561"/>
      <c r="CB751" s="561"/>
    </row>
    <row r="752" spans="69:80">
      <c r="BQ752" s="561"/>
      <c r="BZ752" s="561"/>
      <c r="CB752" s="561"/>
    </row>
    <row r="753" spans="69:80">
      <c r="BQ753" s="561"/>
      <c r="BZ753" s="561"/>
      <c r="CB753" s="561"/>
    </row>
    <row r="754" spans="69:80">
      <c r="BQ754" s="561"/>
      <c r="BZ754" s="561"/>
      <c r="CB754" s="561"/>
    </row>
    <row r="755" spans="69:80">
      <c r="BQ755" s="561"/>
      <c r="BZ755" s="561"/>
      <c r="CB755" s="561"/>
    </row>
    <row r="756" spans="69:80">
      <c r="BQ756" s="561"/>
      <c r="BZ756" s="561"/>
      <c r="CB756" s="561"/>
    </row>
    <row r="757" spans="69:80">
      <c r="BQ757" s="561"/>
      <c r="BZ757" s="561"/>
      <c r="CB757" s="561"/>
    </row>
    <row r="758" spans="69:80">
      <c r="BQ758" s="561"/>
      <c r="BZ758" s="561"/>
      <c r="CB758" s="561"/>
    </row>
    <row r="759" spans="69:80">
      <c r="BQ759" s="561"/>
      <c r="BZ759" s="561"/>
      <c r="CB759" s="561"/>
    </row>
    <row r="760" spans="69:80">
      <c r="BQ760" s="561"/>
      <c r="BZ760" s="561"/>
      <c r="CB760" s="561"/>
    </row>
    <row r="761" spans="69:80">
      <c r="BQ761" s="561"/>
      <c r="BZ761" s="561"/>
      <c r="CB761" s="561"/>
    </row>
    <row r="762" spans="69:80">
      <c r="BQ762" s="561"/>
      <c r="BZ762" s="561"/>
      <c r="CB762" s="561"/>
    </row>
    <row r="763" spans="69:80">
      <c r="BQ763" s="561"/>
      <c r="BZ763" s="561"/>
      <c r="CB763" s="561"/>
    </row>
    <row r="764" spans="69:80">
      <c r="BQ764" s="561"/>
      <c r="BZ764" s="561"/>
      <c r="CB764" s="561"/>
    </row>
    <row r="765" spans="69:80">
      <c r="BQ765" s="561"/>
      <c r="BZ765" s="561"/>
      <c r="CB765" s="561"/>
    </row>
    <row r="766" spans="69:80">
      <c r="BQ766" s="561"/>
      <c r="BZ766" s="561"/>
      <c r="CB766" s="561"/>
    </row>
    <row r="767" spans="69:80">
      <c r="BQ767" s="561"/>
      <c r="BZ767" s="561"/>
      <c r="CB767" s="561"/>
    </row>
    <row r="768" spans="69:80">
      <c r="BQ768" s="561"/>
      <c r="BZ768" s="561"/>
      <c r="CB768" s="561"/>
    </row>
    <row r="769" spans="69:80">
      <c r="BQ769" s="561"/>
      <c r="BZ769" s="561"/>
      <c r="CB769" s="561"/>
    </row>
    <row r="770" spans="69:80">
      <c r="BQ770" s="561"/>
      <c r="BZ770" s="561"/>
      <c r="CB770" s="561"/>
    </row>
    <row r="771" spans="69:80">
      <c r="BQ771" s="561"/>
      <c r="BZ771" s="561"/>
      <c r="CB771" s="561"/>
    </row>
    <row r="772" spans="69:80">
      <c r="BQ772" s="561"/>
      <c r="BZ772" s="561"/>
      <c r="CB772" s="561"/>
    </row>
    <row r="773" spans="69:80">
      <c r="BQ773" s="561"/>
      <c r="BZ773" s="561"/>
      <c r="CB773" s="561"/>
    </row>
    <row r="774" spans="69:80">
      <c r="BQ774" s="561"/>
      <c r="BZ774" s="561"/>
      <c r="CB774" s="561"/>
    </row>
    <row r="775" spans="69:80">
      <c r="BQ775" s="561"/>
      <c r="BZ775" s="561"/>
      <c r="CB775" s="561"/>
    </row>
    <row r="776" spans="69:80">
      <c r="BQ776" s="561"/>
      <c r="BZ776" s="561"/>
      <c r="CB776" s="561"/>
    </row>
    <row r="777" spans="69:80">
      <c r="BQ777" s="561"/>
      <c r="BZ777" s="561"/>
      <c r="CB777" s="561"/>
    </row>
    <row r="778" spans="69:80">
      <c r="BQ778" s="561"/>
      <c r="BZ778" s="561"/>
      <c r="CB778" s="561"/>
    </row>
    <row r="779" spans="69:80">
      <c r="BQ779" s="561"/>
      <c r="BZ779" s="561"/>
      <c r="CB779" s="561"/>
    </row>
    <row r="780" spans="69:80">
      <c r="BQ780" s="561"/>
      <c r="BZ780" s="561"/>
      <c r="CB780" s="561"/>
    </row>
    <row r="781" spans="69:80">
      <c r="BQ781" s="561"/>
      <c r="BZ781" s="561"/>
      <c r="CB781" s="561"/>
    </row>
    <row r="782" spans="69:80">
      <c r="BQ782" s="561"/>
      <c r="BZ782" s="561"/>
      <c r="CB782" s="561"/>
    </row>
    <row r="783" spans="69:80">
      <c r="BQ783" s="561"/>
      <c r="BZ783" s="561"/>
      <c r="CB783" s="561"/>
    </row>
    <row r="784" spans="69:80">
      <c r="BQ784" s="561"/>
      <c r="BZ784" s="561"/>
      <c r="CB784" s="561"/>
    </row>
    <row r="785" spans="69:80">
      <c r="BQ785" s="561"/>
      <c r="BZ785" s="561"/>
      <c r="CB785" s="561"/>
    </row>
    <row r="786" spans="69:80">
      <c r="BQ786" s="561"/>
      <c r="BZ786" s="561"/>
      <c r="CB786" s="561"/>
    </row>
    <row r="787" spans="69:80">
      <c r="BQ787" s="561"/>
      <c r="BZ787" s="561"/>
      <c r="CB787" s="561"/>
    </row>
    <row r="788" spans="69:80">
      <c r="BQ788" s="561"/>
      <c r="BZ788" s="561"/>
      <c r="CB788" s="561"/>
    </row>
    <row r="789" spans="69:80">
      <c r="BQ789" s="561"/>
      <c r="BZ789" s="561"/>
      <c r="CB789" s="561"/>
    </row>
    <row r="790" spans="69:80">
      <c r="BQ790" s="561"/>
      <c r="BZ790" s="561"/>
      <c r="CB790" s="561"/>
    </row>
    <row r="791" spans="69:80">
      <c r="BQ791" s="561"/>
      <c r="BZ791" s="561"/>
      <c r="CB791" s="561"/>
    </row>
    <row r="792" spans="69:80">
      <c r="BQ792" s="561"/>
      <c r="BZ792" s="561"/>
      <c r="CB792" s="561"/>
    </row>
    <row r="793" spans="69:80">
      <c r="BQ793" s="561"/>
      <c r="BZ793" s="561"/>
      <c r="CB793" s="561"/>
    </row>
    <row r="794" spans="69:80">
      <c r="BQ794" s="561"/>
      <c r="BZ794" s="561"/>
      <c r="CB794" s="561"/>
    </row>
    <row r="795" spans="69:80">
      <c r="BQ795" s="561"/>
      <c r="BZ795" s="561"/>
      <c r="CB795" s="561"/>
    </row>
    <row r="796" spans="69:80">
      <c r="BQ796" s="561"/>
      <c r="BZ796" s="561"/>
      <c r="CB796" s="561"/>
    </row>
    <row r="797" spans="69:80">
      <c r="BQ797" s="561"/>
      <c r="BZ797" s="561"/>
      <c r="CB797" s="561"/>
    </row>
    <row r="798" spans="69:80">
      <c r="BQ798" s="561"/>
      <c r="BZ798" s="561"/>
      <c r="CB798" s="561"/>
    </row>
    <row r="799" spans="69:80">
      <c r="BQ799" s="561"/>
      <c r="BZ799" s="561"/>
      <c r="CB799" s="561"/>
    </row>
    <row r="800" spans="69:80">
      <c r="BQ800" s="561"/>
      <c r="BZ800" s="561"/>
      <c r="CB800" s="561"/>
    </row>
    <row r="801" spans="69:80">
      <c r="BQ801" s="561"/>
      <c r="BZ801" s="561"/>
      <c r="CB801" s="561"/>
    </row>
    <row r="802" spans="69:80">
      <c r="BQ802" s="561"/>
      <c r="BZ802" s="561"/>
      <c r="CB802" s="561"/>
    </row>
    <row r="803" spans="69:80">
      <c r="BQ803" s="561"/>
      <c r="BZ803" s="561"/>
      <c r="CB803" s="561"/>
    </row>
    <row r="804" spans="69:80">
      <c r="BQ804" s="561"/>
      <c r="BZ804" s="561"/>
      <c r="CB804" s="561"/>
    </row>
    <row r="805" spans="69:80">
      <c r="BQ805" s="561"/>
      <c r="BZ805" s="561"/>
      <c r="CB805" s="561"/>
    </row>
    <row r="806" spans="69:80">
      <c r="BQ806" s="561"/>
      <c r="BZ806" s="561"/>
      <c r="CB806" s="561"/>
    </row>
    <row r="807" spans="69:80">
      <c r="BQ807" s="561"/>
      <c r="BZ807" s="561"/>
      <c r="CB807" s="561"/>
    </row>
    <row r="808" spans="69:80">
      <c r="BQ808" s="561"/>
      <c r="BZ808" s="561"/>
      <c r="CB808" s="561"/>
    </row>
    <row r="809" spans="69:80">
      <c r="BQ809" s="561"/>
      <c r="BZ809" s="561"/>
      <c r="CB809" s="561"/>
    </row>
    <row r="810" spans="69:80">
      <c r="BQ810" s="561"/>
      <c r="BZ810" s="561"/>
      <c r="CB810" s="561"/>
    </row>
    <row r="811" spans="69:80">
      <c r="BQ811" s="561"/>
      <c r="BZ811" s="561"/>
      <c r="CB811" s="561"/>
    </row>
    <row r="812" spans="69:80">
      <c r="BQ812" s="561"/>
      <c r="BZ812" s="561"/>
      <c r="CB812" s="561"/>
    </row>
    <row r="813" spans="69:80">
      <c r="BQ813" s="561"/>
      <c r="BZ813" s="561"/>
      <c r="CB813" s="561"/>
    </row>
    <row r="814" spans="69:80">
      <c r="BQ814" s="561"/>
      <c r="BZ814" s="561"/>
      <c r="CB814" s="561"/>
    </row>
    <row r="815" spans="69:80">
      <c r="BQ815" s="561"/>
      <c r="BZ815" s="561"/>
      <c r="CB815" s="561"/>
    </row>
    <row r="816" spans="69:80">
      <c r="BQ816" s="561"/>
      <c r="BZ816" s="561"/>
      <c r="CB816" s="561"/>
    </row>
    <row r="817" spans="69:80">
      <c r="BQ817" s="561"/>
      <c r="BZ817" s="561"/>
      <c r="CB817" s="561"/>
    </row>
    <row r="818" spans="69:80">
      <c r="BQ818" s="561"/>
      <c r="BZ818" s="561"/>
      <c r="CB818" s="561"/>
    </row>
    <row r="819" spans="69:80">
      <c r="BQ819" s="561"/>
      <c r="BZ819" s="561"/>
      <c r="CB819" s="561"/>
    </row>
    <row r="820" spans="69:80">
      <c r="BQ820" s="561"/>
      <c r="BZ820" s="561"/>
      <c r="CB820" s="561"/>
    </row>
    <row r="821" spans="69:80">
      <c r="BQ821" s="561"/>
      <c r="BZ821" s="561"/>
      <c r="CB821" s="561"/>
    </row>
    <row r="822" spans="69:80">
      <c r="BQ822" s="561"/>
      <c r="BZ822" s="561"/>
      <c r="CB822" s="561"/>
    </row>
    <row r="823" spans="69:80">
      <c r="BQ823" s="561"/>
      <c r="BZ823" s="561"/>
      <c r="CB823" s="561"/>
    </row>
    <row r="824" spans="69:80">
      <c r="BQ824" s="561"/>
      <c r="BZ824" s="561"/>
      <c r="CB824" s="561"/>
    </row>
    <row r="825" spans="69:80">
      <c r="BQ825" s="561"/>
      <c r="BZ825" s="561"/>
      <c r="CB825" s="561"/>
    </row>
    <row r="826" spans="69:80">
      <c r="BQ826" s="561"/>
      <c r="BZ826" s="561"/>
      <c r="CB826" s="561"/>
    </row>
    <row r="827" spans="69:80">
      <c r="BQ827" s="561"/>
      <c r="BZ827" s="561"/>
      <c r="CB827" s="561"/>
    </row>
    <row r="828" spans="69:80">
      <c r="BQ828" s="561"/>
      <c r="BZ828" s="561"/>
      <c r="CB828" s="561"/>
    </row>
    <row r="829" spans="69:80">
      <c r="BQ829" s="561"/>
      <c r="BZ829" s="561"/>
      <c r="CB829" s="561"/>
    </row>
    <row r="830" spans="69:80">
      <c r="BQ830" s="561"/>
      <c r="BZ830" s="561"/>
      <c r="CB830" s="561"/>
    </row>
    <row r="831" spans="69:80">
      <c r="BQ831" s="561"/>
      <c r="BZ831" s="561"/>
      <c r="CB831" s="561"/>
    </row>
    <row r="832" spans="69:80">
      <c r="BQ832" s="561"/>
      <c r="BZ832" s="561"/>
      <c r="CB832" s="561"/>
    </row>
    <row r="833" spans="69:80">
      <c r="BQ833" s="561"/>
      <c r="BZ833" s="561"/>
      <c r="CB833" s="561"/>
    </row>
    <row r="834" spans="69:80">
      <c r="BQ834" s="561"/>
      <c r="BZ834" s="561"/>
      <c r="CB834" s="561"/>
    </row>
    <row r="835" spans="69:80">
      <c r="BQ835" s="561"/>
      <c r="BZ835" s="561"/>
      <c r="CB835" s="561"/>
    </row>
    <row r="836" spans="69:80">
      <c r="BQ836" s="561"/>
      <c r="BZ836" s="561"/>
      <c r="CB836" s="561"/>
    </row>
    <row r="837" spans="69:80">
      <c r="BQ837" s="561"/>
      <c r="BZ837" s="561"/>
      <c r="CB837" s="561"/>
    </row>
    <row r="838" spans="69:80">
      <c r="BQ838" s="561"/>
      <c r="BZ838" s="561"/>
      <c r="CB838" s="561"/>
    </row>
    <row r="839" spans="69:80">
      <c r="BQ839" s="561"/>
      <c r="BZ839" s="561"/>
      <c r="CB839" s="561"/>
    </row>
    <row r="840" spans="69:80">
      <c r="BQ840" s="561"/>
      <c r="BZ840" s="561"/>
      <c r="CB840" s="561"/>
    </row>
    <row r="841" spans="69:80">
      <c r="BQ841" s="561"/>
      <c r="BZ841" s="561"/>
      <c r="CB841" s="561"/>
    </row>
    <row r="842" spans="69:80">
      <c r="BQ842" s="561"/>
      <c r="BZ842" s="561"/>
      <c r="CB842" s="561"/>
    </row>
    <row r="843" spans="69:80">
      <c r="BQ843" s="561"/>
      <c r="BZ843" s="561"/>
      <c r="CB843" s="561"/>
    </row>
    <row r="844" spans="69:80">
      <c r="BQ844" s="561"/>
      <c r="BZ844" s="561"/>
      <c r="CB844" s="561"/>
    </row>
    <row r="845" spans="69:80">
      <c r="BQ845" s="561"/>
      <c r="BZ845" s="561"/>
      <c r="CB845" s="561"/>
    </row>
    <row r="846" spans="69:80">
      <c r="BQ846" s="561"/>
      <c r="BZ846" s="561"/>
      <c r="CB846" s="561"/>
    </row>
    <row r="847" spans="69:80">
      <c r="BQ847" s="561"/>
      <c r="BZ847" s="561"/>
      <c r="CB847" s="561"/>
    </row>
    <row r="848" spans="69:80">
      <c r="BQ848" s="561"/>
      <c r="BZ848" s="561"/>
      <c r="CB848" s="561"/>
    </row>
    <row r="849" spans="69:80">
      <c r="BQ849" s="561"/>
      <c r="BZ849" s="561"/>
      <c r="CB849" s="561"/>
    </row>
    <row r="850" spans="69:80">
      <c r="BQ850" s="561"/>
      <c r="BZ850" s="561"/>
      <c r="CB850" s="561"/>
    </row>
    <row r="851" spans="69:80">
      <c r="BQ851" s="561"/>
      <c r="BZ851" s="561"/>
      <c r="CB851" s="561"/>
    </row>
    <row r="852" spans="69:80">
      <c r="BQ852" s="561"/>
      <c r="BZ852" s="561"/>
      <c r="CB852" s="561"/>
    </row>
    <row r="853" spans="69:80">
      <c r="BQ853" s="561"/>
      <c r="BZ853" s="561"/>
      <c r="CB853" s="561"/>
    </row>
    <row r="854" spans="69:80">
      <c r="BQ854" s="561"/>
      <c r="BZ854" s="561"/>
      <c r="CB854" s="561"/>
    </row>
    <row r="855" spans="69:80">
      <c r="BQ855" s="561"/>
      <c r="BZ855" s="561"/>
      <c r="CB855" s="561"/>
    </row>
    <row r="856" spans="69:80">
      <c r="BQ856" s="561"/>
      <c r="BZ856" s="561"/>
      <c r="CB856" s="561"/>
    </row>
    <row r="857" spans="69:80">
      <c r="BQ857" s="561"/>
      <c r="BZ857" s="561"/>
      <c r="CB857" s="561"/>
    </row>
    <row r="858" spans="69:80">
      <c r="BQ858" s="561"/>
      <c r="BZ858" s="561"/>
      <c r="CB858" s="561"/>
    </row>
    <row r="859" spans="69:80">
      <c r="BQ859" s="561"/>
      <c r="BZ859" s="561"/>
      <c r="CB859" s="561"/>
    </row>
    <row r="860" spans="69:80">
      <c r="BQ860" s="561"/>
      <c r="BZ860" s="561"/>
      <c r="CB860" s="561"/>
    </row>
    <row r="861" spans="69:80">
      <c r="BQ861" s="561"/>
      <c r="BZ861" s="561"/>
      <c r="CB861" s="561"/>
    </row>
    <row r="862" spans="69:80">
      <c r="BQ862" s="561"/>
      <c r="BZ862" s="561"/>
      <c r="CB862" s="561"/>
    </row>
    <row r="863" spans="69:80">
      <c r="BQ863" s="561"/>
      <c r="BZ863" s="561"/>
      <c r="CB863" s="561"/>
    </row>
    <row r="864" spans="69:80">
      <c r="BQ864" s="561"/>
      <c r="BZ864" s="561"/>
      <c r="CB864" s="561"/>
    </row>
    <row r="865" spans="69:80">
      <c r="BQ865" s="561"/>
      <c r="BZ865" s="561"/>
      <c r="CB865" s="561"/>
    </row>
    <row r="866" spans="69:80">
      <c r="BQ866" s="561"/>
      <c r="BZ866" s="561"/>
      <c r="CB866" s="561"/>
    </row>
    <row r="867" spans="69:80">
      <c r="BQ867" s="561"/>
      <c r="BZ867" s="561"/>
      <c r="CB867" s="561"/>
    </row>
    <row r="868" spans="69:80">
      <c r="BQ868" s="561"/>
      <c r="BZ868" s="561"/>
      <c r="CB868" s="561"/>
    </row>
    <row r="869" spans="69:80">
      <c r="BQ869" s="561"/>
      <c r="BZ869" s="561"/>
      <c r="CB869" s="561"/>
    </row>
    <row r="870" spans="69:80">
      <c r="BQ870" s="561"/>
      <c r="BZ870" s="561"/>
      <c r="CB870" s="561"/>
    </row>
    <row r="871" spans="69:80">
      <c r="BQ871" s="561"/>
      <c r="BZ871" s="561"/>
      <c r="CB871" s="561"/>
    </row>
    <row r="872" spans="69:80">
      <c r="BQ872" s="561"/>
      <c r="BZ872" s="561"/>
      <c r="CB872" s="561"/>
    </row>
    <row r="873" spans="69:80">
      <c r="BQ873" s="561"/>
      <c r="BZ873" s="561"/>
      <c r="CB873" s="561"/>
    </row>
    <row r="874" spans="69:80">
      <c r="BQ874" s="561"/>
      <c r="BZ874" s="561"/>
      <c r="CB874" s="561"/>
    </row>
    <row r="875" spans="69:80">
      <c r="BQ875" s="561"/>
      <c r="BZ875" s="561"/>
      <c r="CB875" s="561"/>
    </row>
    <row r="876" spans="69:80">
      <c r="BQ876" s="561"/>
      <c r="BZ876" s="561"/>
      <c r="CB876" s="561"/>
    </row>
    <row r="877" spans="69:80">
      <c r="BQ877" s="561"/>
      <c r="BZ877" s="561"/>
      <c r="CB877" s="561"/>
    </row>
    <row r="878" spans="69:80">
      <c r="BQ878" s="561"/>
      <c r="BZ878" s="561"/>
      <c r="CB878" s="561"/>
    </row>
    <row r="879" spans="69:80">
      <c r="BQ879" s="561"/>
      <c r="BZ879" s="561"/>
      <c r="CB879" s="561"/>
    </row>
    <row r="880" spans="69:80">
      <c r="BQ880" s="561"/>
      <c r="BZ880" s="561"/>
      <c r="CB880" s="561"/>
    </row>
    <row r="881" spans="69:80">
      <c r="BQ881" s="561"/>
      <c r="BZ881" s="561"/>
      <c r="CB881" s="561"/>
    </row>
    <row r="882" spans="69:80">
      <c r="BQ882" s="561"/>
      <c r="BZ882" s="561"/>
      <c r="CB882" s="561"/>
    </row>
    <row r="883" spans="69:80">
      <c r="BQ883" s="561"/>
      <c r="BZ883" s="561"/>
      <c r="CB883" s="561"/>
    </row>
    <row r="884" spans="69:80">
      <c r="BQ884" s="561"/>
      <c r="BZ884" s="561"/>
      <c r="CB884" s="561"/>
    </row>
    <row r="885" spans="69:80">
      <c r="BQ885" s="561"/>
      <c r="BZ885" s="561"/>
      <c r="CB885" s="561"/>
    </row>
    <row r="886" spans="69:80">
      <c r="BQ886" s="561"/>
      <c r="BZ886" s="561"/>
      <c r="CB886" s="561"/>
    </row>
    <row r="887" spans="69:80">
      <c r="BQ887" s="561"/>
      <c r="BZ887" s="561"/>
      <c r="CB887" s="561"/>
    </row>
    <row r="888" spans="69:80">
      <c r="BQ888" s="561"/>
      <c r="BZ888" s="561"/>
      <c r="CB888" s="561"/>
    </row>
    <row r="889" spans="69:80">
      <c r="BQ889" s="561"/>
      <c r="BZ889" s="561"/>
      <c r="CB889" s="561"/>
    </row>
    <row r="890" spans="69:80">
      <c r="BQ890" s="561"/>
      <c r="BZ890" s="561"/>
      <c r="CB890" s="561"/>
    </row>
    <row r="891" spans="69:80">
      <c r="BQ891" s="561"/>
      <c r="BZ891" s="561"/>
      <c r="CB891" s="561"/>
    </row>
    <row r="892" spans="69:80">
      <c r="BQ892" s="561"/>
      <c r="BZ892" s="561"/>
      <c r="CB892" s="561"/>
    </row>
    <row r="893" spans="69:80">
      <c r="BQ893" s="561"/>
      <c r="BZ893" s="561"/>
      <c r="CB893" s="561"/>
    </row>
    <row r="894" spans="69:80">
      <c r="BQ894" s="561"/>
      <c r="BZ894" s="561"/>
      <c r="CB894" s="561"/>
    </row>
    <row r="895" spans="69:80">
      <c r="BQ895" s="561"/>
      <c r="BZ895" s="561"/>
      <c r="CB895" s="561"/>
    </row>
    <row r="896" spans="69:80">
      <c r="BQ896" s="561"/>
      <c r="BZ896" s="561"/>
      <c r="CB896" s="561"/>
    </row>
    <row r="897" spans="69:80">
      <c r="BQ897" s="561"/>
      <c r="BZ897" s="561"/>
      <c r="CB897" s="561"/>
    </row>
    <row r="898" spans="69:80">
      <c r="BQ898" s="561"/>
      <c r="BZ898" s="561"/>
      <c r="CB898" s="561"/>
    </row>
    <row r="899" spans="69:80">
      <c r="BQ899" s="561"/>
      <c r="BZ899" s="561"/>
      <c r="CB899" s="561"/>
    </row>
    <row r="900" spans="69:80">
      <c r="BQ900" s="561"/>
      <c r="BZ900" s="561"/>
      <c r="CB900" s="561"/>
    </row>
    <row r="901" spans="69:80">
      <c r="BQ901" s="561"/>
      <c r="BZ901" s="561"/>
      <c r="CB901" s="561"/>
    </row>
    <row r="902" spans="69:80">
      <c r="BQ902" s="561"/>
      <c r="BZ902" s="561"/>
      <c r="CB902" s="561"/>
    </row>
    <row r="903" spans="69:80">
      <c r="BQ903" s="561"/>
      <c r="BZ903" s="561"/>
      <c r="CB903" s="561"/>
    </row>
    <row r="904" spans="69:80">
      <c r="BQ904" s="561"/>
      <c r="BZ904" s="561"/>
      <c r="CB904" s="561"/>
    </row>
    <row r="905" spans="69:80">
      <c r="BQ905" s="561"/>
      <c r="BZ905" s="561"/>
      <c r="CB905" s="561"/>
    </row>
    <row r="906" spans="69:80">
      <c r="BQ906" s="561"/>
      <c r="BZ906" s="561"/>
      <c r="CB906" s="561"/>
    </row>
    <row r="907" spans="69:80">
      <c r="BQ907" s="561"/>
      <c r="BZ907" s="561"/>
      <c r="CB907" s="561"/>
    </row>
    <row r="908" spans="69:80">
      <c r="BQ908" s="561"/>
      <c r="BZ908" s="561"/>
      <c r="CB908" s="561"/>
    </row>
    <row r="909" spans="69:80">
      <c r="BQ909" s="561"/>
      <c r="BZ909" s="561"/>
      <c r="CB909" s="561"/>
    </row>
    <row r="910" spans="69:80">
      <c r="BQ910" s="561"/>
      <c r="BZ910" s="561"/>
      <c r="CB910" s="561"/>
    </row>
    <row r="911" spans="69:80">
      <c r="BQ911" s="561"/>
      <c r="BZ911" s="561"/>
      <c r="CB911" s="561"/>
    </row>
    <row r="912" spans="69:80">
      <c r="BQ912" s="561"/>
      <c r="BZ912" s="561"/>
      <c r="CB912" s="561"/>
    </row>
    <row r="913" spans="69:80">
      <c r="BQ913" s="561"/>
      <c r="BZ913" s="561"/>
      <c r="CB913" s="561"/>
    </row>
    <row r="914" spans="69:80">
      <c r="BQ914" s="561"/>
      <c r="BZ914" s="561"/>
      <c r="CB914" s="561"/>
    </row>
    <row r="915" spans="69:80">
      <c r="BQ915" s="561"/>
      <c r="BZ915" s="561"/>
      <c r="CB915" s="561"/>
    </row>
    <row r="916" spans="69:80">
      <c r="BQ916" s="561"/>
      <c r="BZ916" s="561"/>
      <c r="CB916" s="561"/>
    </row>
    <row r="917" spans="69:80">
      <c r="BQ917" s="561"/>
      <c r="BZ917" s="561"/>
      <c r="CB917" s="561"/>
    </row>
    <row r="918" spans="69:80">
      <c r="BQ918" s="561"/>
      <c r="BZ918" s="561"/>
      <c r="CB918" s="561"/>
    </row>
    <row r="919" spans="69:80">
      <c r="BQ919" s="561"/>
      <c r="BZ919" s="561"/>
      <c r="CB919" s="561"/>
    </row>
    <row r="920" spans="69:80">
      <c r="BQ920" s="561"/>
      <c r="BZ920" s="561"/>
      <c r="CB920" s="561"/>
    </row>
    <row r="921" spans="69:80">
      <c r="BQ921" s="561"/>
      <c r="BZ921" s="561"/>
      <c r="CB921" s="561"/>
    </row>
    <row r="922" spans="69:80">
      <c r="BQ922" s="561"/>
      <c r="BZ922" s="561"/>
      <c r="CB922" s="561"/>
    </row>
    <row r="923" spans="69:80">
      <c r="BQ923" s="561"/>
      <c r="BZ923" s="561"/>
      <c r="CB923" s="561"/>
    </row>
    <row r="924" spans="69:80">
      <c r="BQ924" s="561"/>
      <c r="BZ924" s="561"/>
      <c r="CB924" s="561"/>
    </row>
    <row r="925" spans="69:80">
      <c r="BQ925" s="561"/>
      <c r="BZ925" s="561"/>
      <c r="CB925" s="561"/>
    </row>
    <row r="926" spans="69:80">
      <c r="BQ926" s="561"/>
      <c r="BZ926" s="561"/>
      <c r="CB926" s="561"/>
    </row>
    <row r="927" spans="69:80">
      <c r="BQ927" s="561"/>
      <c r="BZ927" s="561"/>
      <c r="CB927" s="561"/>
    </row>
    <row r="928" spans="69:80">
      <c r="BQ928" s="561"/>
      <c r="BZ928" s="561"/>
      <c r="CB928" s="561"/>
    </row>
    <row r="929" spans="69:80">
      <c r="BQ929" s="561"/>
      <c r="BZ929" s="561"/>
      <c r="CB929" s="561"/>
    </row>
    <row r="930" spans="69:80">
      <c r="BQ930" s="561"/>
      <c r="BZ930" s="561"/>
      <c r="CB930" s="561"/>
    </row>
    <row r="931" spans="69:80">
      <c r="BQ931" s="561"/>
      <c r="BZ931" s="561"/>
      <c r="CB931" s="561"/>
    </row>
    <row r="932" spans="69:80">
      <c r="BQ932" s="561"/>
      <c r="BZ932" s="561"/>
      <c r="CB932" s="561"/>
    </row>
    <row r="933" spans="69:80">
      <c r="BQ933" s="561"/>
      <c r="BZ933" s="561"/>
      <c r="CB933" s="561"/>
    </row>
    <row r="934" spans="69:80">
      <c r="BQ934" s="561"/>
      <c r="BZ934" s="561"/>
      <c r="CB934" s="561"/>
    </row>
    <row r="935" spans="69:80">
      <c r="BQ935" s="561"/>
      <c r="BZ935" s="561"/>
      <c r="CB935" s="561"/>
    </row>
    <row r="936" spans="69:80">
      <c r="BQ936" s="561"/>
      <c r="BZ936" s="561"/>
      <c r="CB936" s="561"/>
    </row>
    <row r="937" spans="69:80">
      <c r="BQ937" s="561"/>
      <c r="BZ937" s="561"/>
      <c r="CB937" s="561"/>
    </row>
    <row r="938" spans="69:80">
      <c r="BQ938" s="561"/>
      <c r="BZ938" s="561"/>
      <c r="CB938" s="561"/>
    </row>
    <row r="939" spans="69:80">
      <c r="BQ939" s="561"/>
      <c r="BZ939" s="561"/>
      <c r="CB939" s="561"/>
    </row>
    <row r="940" spans="69:80">
      <c r="BQ940" s="561"/>
      <c r="BZ940" s="561"/>
      <c r="CB940" s="561"/>
    </row>
    <row r="941" spans="69:80">
      <c r="BQ941" s="561"/>
      <c r="BZ941" s="561"/>
      <c r="CB941" s="561"/>
    </row>
    <row r="942" spans="69:80">
      <c r="BQ942" s="561"/>
      <c r="BZ942" s="561"/>
      <c r="CB942" s="561"/>
    </row>
    <row r="943" spans="69:80">
      <c r="BQ943" s="561"/>
      <c r="BZ943" s="561"/>
      <c r="CB943" s="561"/>
    </row>
    <row r="944" spans="69:80">
      <c r="BQ944" s="561"/>
      <c r="BZ944" s="561"/>
      <c r="CB944" s="561"/>
    </row>
    <row r="945" spans="69:80">
      <c r="BQ945" s="561"/>
      <c r="BZ945" s="561"/>
      <c r="CB945" s="561"/>
    </row>
    <row r="946" spans="69:80">
      <c r="BQ946" s="561"/>
      <c r="BZ946" s="561"/>
      <c r="CB946" s="561"/>
    </row>
    <row r="947" spans="69:80">
      <c r="BQ947" s="561"/>
      <c r="BZ947" s="561"/>
      <c r="CB947" s="561"/>
    </row>
    <row r="948" spans="69:80">
      <c r="BQ948" s="561"/>
      <c r="BZ948" s="561"/>
      <c r="CB948" s="561"/>
    </row>
    <row r="949" spans="69:80">
      <c r="BQ949" s="561"/>
      <c r="BZ949" s="561"/>
      <c r="CB949" s="561"/>
    </row>
    <row r="950" spans="69:80">
      <c r="BQ950" s="561"/>
      <c r="BZ950" s="561"/>
      <c r="CB950" s="561"/>
    </row>
    <row r="951" spans="69:80">
      <c r="BQ951" s="561"/>
      <c r="BZ951" s="561"/>
      <c r="CB951" s="561"/>
    </row>
    <row r="952" spans="69:80">
      <c r="BQ952" s="561"/>
      <c r="BZ952" s="561"/>
      <c r="CB952" s="561"/>
    </row>
    <row r="953" spans="69:80">
      <c r="BQ953" s="561"/>
      <c r="BZ953" s="561"/>
      <c r="CB953" s="561"/>
    </row>
    <row r="954" spans="69:80">
      <c r="BQ954" s="561"/>
      <c r="BZ954" s="561"/>
      <c r="CB954" s="561"/>
    </row>
    <row r="955" spans="69:80">
      <c r="BQ955" s="561"/>
      <c r="BZ955" s="561"/>
      <c r="CB955" s="561"/>
    </row>
    <row r="956" spans="69:80">
      <c r="BQ956" s="561"/>
      <c r="BZ956" s="561"/>
      <c r="CB956" s="561"/>
    </row>
    <row r="957" spans="69:80">
      <c r="BQ957" s="561"/>
      <c r="BZ957" s="561"/>
      <c r="CB957" s="561"/>
    </row>
    <row r="958" spans="69:80">
      <c r="BQ958" s="561"/>
      <c r="BZ958" s="561"/>
      <c r="CB958" s="561"/>
    </row>
    <row r="959" spans="69:80">
      <c r="BQ959" s="561"/>
      <c r="BZ959" s="561"/>
      <c r="CB959" s="561"/>
    </row>
    <row r="960" spans="69:80">
      <c r="BQ960" s="561"/>
      <c r="BZ960" s="561"/>
      <c r="CB960" s="561"/>
    </row>
    <row r="961" spans="69:80">
      <c r="BQ961" s="561"/>
      <c r="BZ961" s="561"/>
      <c r="CB961" s="561"/>
    </row>
    <row r="962" spans="69:80">
      <c r="BQ962" s="561"/>
      <c r="BZ962" s="561"/>
      <c r="CB962" s="561"/>
    </row>
    <row r="963" spans="69:80">
      <c r="BQ963" s="561"/>
      <c r="BZ963" s="561"/>
      <c r="CB963" s="561"/>
    </row>
    <row r="964" spans="69:80">
      <c r="BQ964" s="561"/>
      <c r="BZ964" s="561"/>
      <c r="CB964" s="561"/>
    </row>
    <row r="965" spans="69:80">
      <c r="BQ965" s="561"/>
      <c r="BZ965" s="561"/>
      <c r="CB965" s="561"/>
    </row>
    <row r="966" spans="69:80">
      <c r="BQ966" s="561"/>
      <c r="BZ966" s="561"/>
      <c r="CB966" s="561"/>
    </row>
    <row r="967" spans="69:80">
      <c r="BQ967" s="561"/>
      <c r="BZ967" s="561"/>
      <c r="CB967" s="561"/>
    </row>
    <row r="968" spans="69:80">
      <c r="BQ968" s="561"/>
      <c r="BZ968" s="561"/>
      <c r="CB968" s="561"/>
    </row>
    <row r="969" spans="69:80">
      <c r="BQ969" s="561"/>
      <c r="BZ969" s="561"/>
      <c r="CB969" s="561"/>
    </row>
    <row r="970" spans="69:80">
      <c r="BQ970" s="561"/>
      <c r="BZ970" s="561"/>
      <c r="CB970" s="561"/>
    </row>
    <row r="971" spans="69:80">
      <c r="BQ971" s="561"/>
      <c r="BZ971" s="561"/>
      <c r="CB971" s="561"/>
    </row>
    <row r="972" spans="69:80">
      <c r="BQ972" s="561"/>
      <c r="BZ972" s="561"/>
      <c r="CB972" s="561"/>
    </row>
    <row r="973" spans="69:80">
      <c r="BQ973" s="561"/>
      <c r="BZ973" s="561"/>
      <c r="CB973" s="561"/>
    </row>
    <row r="974" spans="69:80">
      <c r="BQ974" s="561"/>
      <c r="BZ974" s="561"/>
      <c r="CB974" s="561"/>
    </row>
    <row r="975" spans="69:80">
      <c r="BQ975" s="561"/>
      <c r="BZ975" s="561"/>
      <c r="CB975" s="561"/>
    </row>
    <row r="976" spans="69:80">
      <c r="BQ976" s="561"/>
      <c r="BZ976" s="561"/>
      <c r="CB976" s="561"/>
    </row>
    <row r="977" spans="69:80">
      <c r="BQ977" s="561"/>
      <c r="BZ977" s="561"/>
      <c r="CB977" s="561"/>
    </row>
    <row r="978" spans="69:80">
      <c r="BQ978" s="561"/>
      <c r="BZ978" s="561"/>
      <c r="CB978" s="561"/>
    </row>
    <row r="979" spans="69:80">
      <c r="BQ979" s="561"/>
      <c r="BZ979" s="561"/>
      <c r="CB979" s="561"/>
    </row>
    <row r="980" spans="69:80">
      <c r="BQ980" s="561"/>
      <c r="BZ980" s="561"/>
      <c r="CB980" s="561"/>
    </row>
    <row r="981" spans="69:80">
      <c r="BQ981" s="561"/>
      <c r="BZ981" s="561"/>
      <c r="CB981" s="561"/>
    </row>
    <row r="982" spans="69:80">
      <c r="BQ982" s="561"/>
      <c r="BZ982" s="561"/>
      <c r="CB982" s="561"/>
    </row>
    <row r="983" spans="69:80">
      <c r="BQ983" s="561"/>
      <c r="BZ983" s="561"/>
      <c r="CB983" s="561"/>
    </row>
    <row r="984" spans="69:80">
      <c r="BQ984" s="561"/>
      <c r="BZ984" s="561"/>
      <c r="CB984" s="561"/>
    </row>
    <row r="985" spans="69:80">
      <c r="BQ985" s="561"/>
      <c r="BZ985" s="561"/>
      <c r="CB985" s="561"/>
    </row>
    <row r="986" spans="69:80">
      <c r="BQ986" s="561"/>
      <c r="BZ986" s="561"/>
      <c r="CB986" s="561"/>
    </row>
    <row r="987" spans="69:80">
      <c r="BQ987" s="561"/>
      <c r="BZ987" s="561"/>
      <c r="CB987" s="561"/>
    </row>
    <row r="988" spans="69:80">
      <c r="BQ988" s="561"/>
      <c r="BZ988" s="561"/>
      <c r="CB988" s="561"/>
    </row>
    <row r="989" spans="69:80">
      <c r="BQ989" s="561"/>
      <c r="BZ989" s="561"/>
      <c r="CB989" s="561"/>
    </row>
    <row r="990" spans="69:80">
      <c r="BQ990" s="561"/>
      <c r="BZ990" s="561"/>
      <c r="CB990" s="561"/>
    </row>
    <row r="991" spans="69:80">
      <c r="BQ991" s="561"/>
      <c r="BZ991" s="561"/>
      <c r="CB991" s="561"/>
    </row>
    <row r="992" spans="69:80">
      <c r="BQ992" s="561"/>
      <c r="BZ992" s="561"/>
      <c r="CB992" s="561"/>
    </row>
    <row r="993" spans="69:80">
      <c r="BQ993" s="561"/>
      <c r="BZ993" s="561"/>
      <c r="CB993" s="561"/>
    </row>
    <row r="994" spans="69:80">
      <c r="BQ994" s="561"/>
      <c r="BZ994" s="561"/>
      <c r="CB994" s="561"/>
    </row>
    <row r="995" spans="69:80">
      <c r="BQ995" s="561"/>
      <c r="BZ995" s="561"/>
      <c r="CB995" s="561"/>
    </row>
    <row r="996" spans="69:80">
      <c r="BQ996" s="561"/>
      <c r="BZ996" s="561"/>
      <c r="CB996" s="561"/>
    </row>
    <row r="997" spans="69:80">
      <c r="BQ997" s="561"/>
      <c r="BZ997" s="561"/>
      <c r="CB997" s="561"/>
    </row>
    <row r="998" spans="69:80">
      <c r="BQ998" s="561"/>
      <c r="BZ998" s="561"/>
      <c r="CB998" s="561"/>
    </row>
    <row r="999" spans="69:80">
      <c r="BQ999" s="561"/>
      <c r="BZ999" s="561"/>
      <c r="CB999" s="561"/>
    </row>
    <row r="1000" spans="69:80">
      <c r="BQ1000" s="561"/>
      <c r="BZ1000" s="561"/>
      <c r="CB1000" s="561"/>
    </row>
    <row r="1001" spans="69:80">
      <c r="BQ1001" s="561"/>
      <c r="BZ1001" s="561"/>
      <c r="CB1001" s="561"/>
    </row>
    <row r="1002" spans="69:80">
      <c r="BQ1002" s="561"/>
      <c r="BZ1002" s="561"/>
      <c r="CB1002" s="561"/>
    </row>
    <row r="1003" spans="69:80">
      <c r="BQ1003" s="561"/>
      <c r="BZ1003" s="561"/>
      <c r="CB1003" s="561"/>
    </row>
    <row r="1004" spans="69:80">
      <c r="BQ1004" s="561"/>
      <c r="BZ1004" s="561"/>
      <c r="CB1004" s="561"/>
    </row>
    <row r="1005" spans="69:80">
      <c r="BQ1005" s="561"/>
      <c r="BZ1005" s="561"/>
      <c r="CB1005" s="561"/>
    </row>
    <row r="1006" spans="69:80">
      <c r="BQ1006" s="561"/>
      <c r="BZ1006" s="561"/>
      <c r="CB1006" s="561"/>
    </row>
    <row r="1007" spans="69:80">
      <c r="BQ1007" s="561"/>
      <c r="BZ1007" s="561"/>
      <c r="CB1007" s="561"/>
    </row>
    <row r="1008" spans="69:80">
      <c r="BQ1008" s="561"/>
      <c r="BZ1008" s="561"/>
      <c r="CB1008" s="561"/>
    </row>
    <row r="1009" spans="69:80">
      <c r="BQ1009" s="561"/>
      <c r="BZ1009" s="561"/>
      <c r="CB1009" s="561"/>
    </row>
    <row r="1010" spans="69:80">
      <c r="BQ1010" s="561"/>
      <c r="BZ1010" s="561"/>
      <c r="CB1010" s="561"/>
    </row>
    <row r="1011" spans="69:80">
      <c r="BQ1011" s="561"/>
      <c r="BZ1011" s="561"/>
      <c r="CB1011" s="561"/>
    </row>
    <row r="1012" spans="69:80">
      <c r="BQ1012" s="561"/>
      <c r="BZ1012" s="561"/>
      <c r="CB1012" s="561"/>
    </row>
    <row r="1013" spans="69:80">
      <c r="BQ1013" s="561"/>
      <c r="BZ1013" s="561"/>
      <c r="CB1013" s="561"/>
    </row>
    <row r="1014" spans="69:80">
      <c r="BQ1014" s="561"/>
      <c r="BZ1014" s="561"/>
      <c r="CB1014" s="561"/>
    </row>
    <row r="1015" spans="69:80">
      <c r="BQ1015" s="561"/>
      <c r="BZ1015" s="561"/>
      <c r="CB1015" s="561"/>
    </row>
    <row r="1016" spans="69:80">
      <c r="BQ1016" s="561"/>
      <c r="BZ1016" s="561"/>
      <c r="CB1016" s="561"/>
    </row>
    <row r="1017" spans="69:80">
      <c r="BQ1017" s="561"/>
      <c r="BZ1017" s="561"/>
      <c r="CB1017" s="561"/>
    </row>
    <row r="1018" spans="69:80">
      <c r="BQ1018" s="561"/>
      <c r="BZ1018" s="561"/>
      <c r="CB1018" s="561"/>
    </row>
    <row r="1019" spans="69:80">
      <c r="BQ1019" s="561"/>
      <c r="BZ1019" s="561"/>
      <c r="CB1019" s="561"/>
    </row>
    <row r="1020" spans="69:80">
      <c r="BQ1020" s="561"/>
      <c r="BZ1020" s="561"/>
      <c r="CB1020" s="561"/>
    </row>
    <row r="1021" spans="69:80">
      <c r="BQ1021" s="561"/>
      <c r="BZ1021" s="561"/>
      <c r="CB1021" s="561"/>
    </row>
    <row r="1022" spans="69:80">
      <c r="BQ1022" s="561"/>
      <c r="BZ1022" s="561"/>
      <c r="CB1022" s="561"/>
    </row>
    <row r="1023" spans="69:80">
      <c r="BQ1023" s="561"/>
      <c r="BZ1023" s="561"/>
      <c r="CB1023" s="561"/>
    </row>
    <row r="1024" spans="69:80">
      <c r="BQ1024" s="561"/>
      <c r="BZ1024" s="561"/>
      <c r="CB1024" s="561"/>
    </row>
    <row r="1025" spans="69:80">
      <c r="BQ1025" s="561"/>
      <c r="BZ1025" s="561"/>
      <c r="CB1025" s="561"/>
    </row>
    <row r="1026" spans="69:80">
      <c r="BQ1026" s="561"/>
      <c r="BZ1026" s="561"/>
      <c r="CB1026" s="561"/>
    </row>
    <row r="1027" spans="69:80">
      <c r="BQ1027" s="561"/>
      <c r="BZ1027" s="561"/>
      <c r="CB1027" s="561"/>
    </row>
    <row r="1028" spans="69:80">
      <c r="BQ1028" s="561"/>
      <c r="BZ1028" s="561"/>
      <c r="CB1028" s="561"/>
    </row>
    <row r="1029" spans="69:80">
      <c r="BQ1029" s="561"/>
      <c r="BZ1029" s="561"/>
      <c r="CB1029" s="561"/>
    </row>
    <row r="1030" spans="69:80">
      <c r="BQ1030" s="561"/>
      <c r="BZ1030" s="561"/>
      <c r="CB1030" s="561"/>
    </row>
    <row r="1031" spans="69:80">
      <c r="BQ1031" s="561"/>
      <c r="BZ1031" s="561"/>
      <c r="CB1031" s="561"/>
    </row>
    <row r="1032" spans="69:80">
      <c r="BQ1032" s="561"/>
      <c r="BZ1032" s="561"/>
      <c r="CB1032" s="561"/>
    </row>
    <row r="1033" spans="69:80">
      <c r="BQ1033" s="561"/>
      <c r="BZ1033" s="561"/>
      <c r="CB1033" s="561"/>
    </row>
    <row r="1034" spans="69:80">
      <c r="BQ1034" s="561"/>
      <c r="BZ1034" s="561"/>
      <c r="CB1034" s="561"/>
    </row>
    <row r="1035" spans="69:80">
      <c r="BQ1035" s="561"/>
      <c r="BZ1035" s="561"/>
      <c r="CB1035" s="561"/>
    </row>
    <row r="1036" spans="69:80">
      <c r="BQ1036" s="561"/>
      <c r="BZ1036" s="561"/>
      <c r="CB1036" s="561"/>
    </row>
    <row r="1037" spans="69:80">
      <c r="BQ1037" s="561"/>
      <c r="BZ1037" s="561"/>
      <c r="CB1037" s="561"/>
    </row>
    <row r="1038" spans="69:80">
      <c r="BQ1038" s="561"/>
      <c r="BZ1038" s="561"/>
      <c r="CB1038" s="561"/>
    </row>
    <row r="1039" spans="69:80">
      <c r="BQ1039" s="561"/>
      <c r="BZ1039" s="561"/>
      <c r="CB1039" s="561"/>
    </row>
    <row r="1040" spans="69:80">
      <c r="BQ1040" s="561"/>
      <c r="BZ1040" s="561"/>
      <c r="CB1040" s="561"/>
    </row>
    <row r="1041" spans="69:80">
      <c r="BQ1041" s="561"/>
      <c r="BZ1041" s="561"/>
      <c r="CB1041" s="561"/>
    </row>
    <row r="1042" spans="69:80">
      <c r="BQ1042" s="561"/>
      <c r="BZ1042" s="561"/>
      <c r="CB1042" s="561"/>
    </row>
    <row r="1043" spans="69:80">
      <c r="BQ1043" s="561"/>
      <c r="BZ1043" s="561"/>
      <c r="CB1043" s="561"/>
    </row>
    <row r="1044" spans="69:80">
      <c r="BQ1044" s="561"/>
      <c r="BZ1044" s="561"/>
      <c r="CB1044" s="561"/>
    </row>
    <row r="1045" spans="69:80">
      <c r="BQ1045" s="561"/>
      <c r="BZ1045" s="561"/>
      <c r="CB1045" s="561"/>
    </row>
    <row r="1046" spans="69:80">
      <c r="BQ1046" s="561"/>
      <c r="BZ1046" s="561"/>
      <c r="CB1046" s="561"/>
    </row>
    <row r="1047" spans="69:80">
      <c r="BQ1047" s="561"/>
      <c r="BZ1047" s="561"/>
      <c r="CB1047" s="561"/>
    </row>
    <row r="1048" spans="69:80">
      <c r="BQ1048" s="561"/>
      <c r="BZ1048" s="561"/>
      <c r="CB1048" s="561"/>
    </row>
    <row r="1049" spans="69:80">
      <c r="BQ1049" s="561"/>
      <c r="BZ1049" s="561"/>
      <c r="CB1049" s="561"/>
    </row>
    <row r="1050" spans="69:80">
      <c r="BQ1050" s="561"/>
      <c r="BZ1050" s="561"/>
      <c r="CB1050" s="561"/>
    </row>
    <row r="1051" spans="69:80">
      <c r="BQ1051" s="561"/>
      <c r="BZ1051" s="561"/>
      <c r="CB1051" s="561"/>
    </row>
    <row r="1052" spans="69:80">
      <c r="BQ1052" s="561"/>
      <c r="BZ1052" s="561"/>
      <c r="CB1052" s="561"/>
    </row>
    <row r="1053" spans="69:80">
      <c r="BQ1053" s="561"/>
      <c r="BZ1053" s="561"/>
      <c r="CB1053" s="561"/>
    </row>
    <row r="1054" spans="69:80">
      <c r="BQ1054" s="561"/>
      <c r="BZ1054" s="561"/>
      <c r="CB1054" s="561"/>
    </row>
    <row r="1055" spans="69:80">
      <c r="BQ1055" s="561"/>
      <c r="BZ1055" s="561"/>
      <c r="CB1055" s="561"/>
    </row>
    <row r="1056" spans="69:80">
      <c r="BQ1056" s="561"/>
      <c r="BZ1056" s="561"/>
      <c r="CB1056" s="561"/>
    </row>
    <row r="1057" spans="69:80">
      <c r="BQ1057" s="561"/>
      <c r="BZ1057" s="561"/>
      <c r="CB1057" s="561"/>
    </row>
    <row r="1058" spans="69:80">
      <c r="BQ1058" s="561"/>
      <c r="BZ1058" s="561"/>
      <c r="CB1058" s="561"/>
    </row>
    <row r="1059" spans="69:80">
      <c r="BQ1059" s="561"/>
      <c r="BZ1059" s="561"/>
      <c r="CB1059" s="561"/>
    </row>
    <row r="1060" spans="69:80">
      <c r="BQ1060" s="561"/>
      <c r="BZ1060" s="561"/>
      <c r="CB1060" s="561"/>
    </row>
    <row r="1061" spans="69:80">
      <c r="BQ1061" s="561"/>
      <c r="BZ1061" s="561"/>
      <c r="CB1061" s="561"/>
    </row>
    <row r="1062" spans="69:80">
      <c r="BQ1062" s="561"/>
      <c r="BZ1062" s="561"/>
      <c r="CB1062" s="561"/>
    </row>
    <row r="1063" spans="69:80">
      <c r="BQ1063" s="561"/>
      <c r="BZ1063" s="561"/>
      <c r="CB1063" s="561"/>
    </row>
    <row r="1064" spans="69:80">
      <c r="BQ1064" s="561"/>
      <c r="BZ1064" s="561"/>
      <c r="CB1064" s="561"/>
    </row>
    <row r="1065" spans="69:80">
      <c r="BQ1065" s="561"/>
      <c r="BZ1065" s="561"/>
      <c r="CB1065" s="561"/>
    </row>
    <row r="1066" spans="69:80">
      <c r="BQ1066" s="561"/>
      <c r="BZ1066" s="561"/>
      <c r="CB1066" s="561"/>
    </row>
    <row r="1067" spans="69:80">
      <c r="BQ1067" s="561"/>
      <c r="BZ1067" s="561"/>
      <c r="CB1067" s="561"/>
    </row>
    <row r="1068" spans="69:80">
      <c r="BQ1068" s="561"/>
      <c r="BZ1068" s="561"/>
      <c r="CB1068" s="561"/>
    </row>
    <row r="1069" spans="69:80">
      <c r="BQ1069" s="561"/>
      <c r="BZ1069" s="561"/>
      <c r="CB1069" s="561"/>
    </row>
    <row r="1070" spans="69:80">
      <c r="BQ1070" s="561"/>
      <c r="BZ1070" s="561"/>
      <c r="CB1070" s="561"/>
    </row>
    <row r="1071" spans="69:80">
      <c r="BQ1071" s="561"/>
      <c r="BZ1071" s="561"/>
      <c r="CB1071" s="561"/>
    </row>
    <row r="1072" spans="69:80">
      <c r="BQ1072" s="561"/>
      <c r="BZ1072" s="561"/>
      <c r="CB1072" s="561"/>
    </row>
    <row r="1073" spans="69:80">
      <c r="BQ1073" s="561"/>
      <c r="BZ1073" s="561"/>
      <c r="CB1073" s="561"/>
    </row>
    <row r="1074" spans="69:80">
      <c r="BQ1074" s="561"/>
      <c r="BZ1074" s="561"/>
      <c r="CB1074" s="561"/>
    </row>
    <row r="1075" spans="69:80">
      <c r="BQ1075" s="561"/>
      <c r="BZ1075" s="561"/>
      <c r="CB1075" s="561"/>
    </row>
    <row r="1076" spans="69:80">
      <c r="BQ1076" s="561"/>
      <c r="BZ1076" s="561"/>
      <c r="CB1076" s="561"/>
    </row>
    <row r="1077" spans="69:80">
      <c r="BQ1077" s="561"/>
      <c r="BZ1077" s="561"/>
      <c r="CB1077" s="561"/>
    </row>
    <row r="1078" spans="69:80">
      <c r="BQ1078" s="561"/>
      <c r="BZ1078" s="561"/>
      <c r="CB1078" s="561"/>
    </row>
    <row r="1079" spans="69:80">
      <c r="BQ1079" s="561"/>
      <c r="BZ1079" s="561"/>
      <c r="CB1079" s="561"/>
    </row>
    <row r="1080" spans="69:80">
      <c r="BQ1080" s="561"/>
      <c r="BZ1080" s="561"/>
      <c r="CB1080" s="561"/>
    </row>
    <row r="1081" spans="69:80">
      <c r="BQ1081" s="561"/>
      <c r="BZ1081" s="561"/>
      <c r="CB1081" s="561"/>
    </row>
    <row r="1082" spans="69:80">
      <c r="BQ1082" s="561"/>
      <c r="BZ1082" s="561"/>
      <c r="CB1082" s="561"/>
    </row>
    <row r="1083" spans="69:80">
      <c r="BQ1083" s="561"/>
      <c r="BZ1083" s="561"/>
      <c r="CB1083" s="561"/>
    </row>
    <row r="1084" spans="69:80">
      <c r="BQ1084" s="561"/>
      <c r="BZ1084" s="561"/>
      <c r="CB1084" s="561"/>
    </row>
    <row r="1085" spans="69:80">
      <c r="BQ1085" s="561"/>
      <c r="BZ1085" s="561"/>
      <c r="CB1085" s="561"/>
    </row>
    <row r="1086" spans="69:80">
      <c r="BQ1086" s="561"/>
      <c r="BZ1086" s="561"/>
      <c r="CB1086" s="561"/>
    </row>
    <row r="1087" spans="69:80">
      <c r="BQ1087" s="561"/>
      <c r="BZ1087" s="561"/>
      <c r="CB1087" s="561"/>
    </row>
    <row r="1088" spans="69:80">
      <c r="BQ1088" s="561"/>
      <c r="BZ1088" s="561"/>
      <c r="CB1088" s="561"/>
    </row>
    <row r="1089" spans="69:80">
      <c r="BQ1089" s="561"/>
      <c r="BZ1089" s="561"/>
      <c r="CB1089" s="561"/>
    </row>
    <row r="1090" spans="69:80">
      <c r="BQ1090" s="561"/>
      <c r="BZ1090" s="561"/>
      <c r="CB1090" s="561"/>
    </row>
    <row r="1091" spans="69:80">
      <c r="BQ1091" s="561"/>
      <c r="BZ1091" s="561"/>
      <c r="CB1091" s="561"/>
    </row>
    <row r="1092" spans="69:80">
      <c r="BQ1092" s="561"/>
      <c r="BZ1092" s="561"/>
      <c r="CB1092" s="561"/>
    </row>
    <row r="1093" spans="69:80">
      <c r="BQ1093" s="561"/>
      <c r="BZ1093" s="561"/>
      <c r="CB1093" s="561"/>
    </row>
    <row r="1094" spans="69:80">
      <c r="BQ1094" s="561"/>
      <c r="BZ1094" s="561"/>
      <c r="CB1094" s="561"/>
    </row>
    <row r="1095" spans="69:80">
      <c r="BQ1095" s="561"/>
      <c r="BZ1095" s="561"/>
      <c r="CB1095" s="561"/>
    </row>
    <row r="1096" spans="69:80">
      <c r="BQ1096" s="561"/>
      <c r="BZ1096" s="561"/>
      <c r="CB1096" s="561"/>
    </row>
    <row r="1097" spans="69:80">
      <c r="BQ1097" s="561"/>
      <c r="BZ1097" s="561"/>
      <c r="CB1097" s="561"/>
    </row>
    <row r="1098" spans="69:80">
      <c r="BQ1098" s="561"/>
      <c r="BZ1098" s="561"/>
      <c r="CB1098" s="561"/>
    </row>
    <row r="1099" spans="69:80">
      <c r="BQ1099" s="561"/>
      <c r="BZ1099" s="561"/>
      <c r="CB1099" s="561"/>
    </row>
    <row r="1100" spans="69:80">
      <c r="BQ1100" s="561"/>
      <c r="BZ1100" s="561"/>
      <c r="CB1100" s="561"/>
    </row>
    <row r="1101" spans="69:80">
      <c r="BQ1101" s="561"/>
      <c r="BZ1101" s="561"/>
      <c r="CB1101" s="561"/>
    </row>
    <row r="1102" spans="69:80">
      <c r="BQ1102" s="561"/>
      <c r="BZ1102" s="561"/>
      <c r="CB1102" s="561"/>
    </row>
    <row r="1103" spans="69:80">
      <c r="BQ1103" s="561"/>
      <c r="BZ1103" s="561"/>
      <c r="CB1103" s="561"/>
    </row>
    <row r="1104" spans="69:80">
      <c r="BQ1104" s="561"/>
      <c r="BZ1104" s="561"/>
      <c r="CB1104" s="561"/>
    </row>
    <row r="1105" spans="69:80">
      <c r="BQ1105" s="561"/>
      <c r="BZ1105" s="561"/>
      <c r="CB1105" s="561"/>
    </row>
    <row r="1106" spans="69:80">
      <c r="BQ1106" s="561"/>
      <c r="BZ1106" s="561"/>
      <c r="CB1106" s="561"/>
    </row>
    <row r="1107" spans="69:80">
      <c r="BQ1107" s="561"/>
      <c r="BZ1107" s="561"/>
      <c r="CB1107" s="561"/>
    </row>
    <row r="1108" spans="69:80">
      <c r="BQ1108" s="561"/>
      <c r="BZ1108" s="561"/>
      <c r="CB1108" s="561"/>
    </row>
    <row r="1109" spans="69:80">
      <c r="BQ1109" s="561"/>
      <c r="BZ1109" s="561"/>
      <c r="CB1109" s="561"/>
    </row>
    <row r="1110" spans="69:80">
      <c r="BQ1110" s="561"/>
      <c r="BZ1110" s="561"/>
      <c r="CB1110" s="561"/>
    </row>
    <row r="1111" spans="69:80">
      <c r="BQ1111" s="561"/>
      <c r="BZ1111" s="561"/>
      <c r="CB1111" s="561"/>
    </row>
    <row r="1112" spans="69:80">
      <c r="BQ1112" s="561"/>
      <c r="BZ1112" s="561"/>
      <c r="CB1112" s="561"/>
    </row>
    <row r="1113" spans="69:80">
      <c r="BQ1113" s="561"/>
      <c r="BZ1113" s="561"/>
      <c r="CB1113" s="561"/>
    </row>
    <row r="1114" spans="69:80">
      <c r="BQ1114" s="561"/>
      <c r="BZ1114" s="561"/>
      <c r="CB1114" s="561"/>
    </row>
    <row r="1115" spans="69:80">
      <c r="BQ1115" s="561"/>
      <c r="BZ1115" s="561"/>
      <c r="CB1115" s="561"/>
    </row>
    <row r="1116" spans="69:80">
      <c r="BQ1116" s="561"/>
      <c r="BZ1116" s="561"/>
      <c r="CB1116" s="561"/>
    </row>
    <row r="1117" spans="69:80">
      <c r="BQ1117" s="561"/>
      <c r="BZ1117" s="561"/>
      <c r="CB1117" s="561"/>
    </row>
    <row r="1118" spans="69:80">
      <c r="BQ1118" s="561"/>
      <c r="BZ1118" s="561"/>
      <c r="CB1118" s="561"/>
    </row>
    <row r="1119" spans="69:80">
      <c r="BQ1119" s="561"/>
      <c r="BZ1119" s="561"/>
      <c r="CB1119" s="561"/>
    </row>
    <row r="1120" spans="69:80">
      <c r="BQ1120" s="561"/>
      <c r="BZ1120" s="561"/>
      <c r="CB1120" s="561"/>
    </row>
    <row r="1121" spans="69:80">
      <c r="BQ1121" s="561"/>
      <c r="BZ1121" s="561"/>
      <c r="CB1121" s="561"/>
    </row>
    <row r="1122" spans="69:80">
      <c r="BQ1122" s="561"/>
      <c r="BZ1122" s="561"/>
      <c r="CB1122" s="561"/>
    </row>
    <row r="1123" spans="69:80">
      <c r="BQ1123" s="561"/>
      <c r="BZ1123" s="561"/>
      <c r="CB1123" s="561"/>
    </row>
    <row r="1124" spans="69:80">
      <c r="BQ1124" s="561"/>
      <c r="BZ1124" s="561"/>
      <c r="CB1124" s="561"/>
    </row>
    <row r="1125" spans="69:80">
      <c r="BQ1125" s="561"/>
      <c r="BZ1125" s="561"/>
      <c r="CB1125" s="561"/>
    </row>
    <row r="1126" spans="69:80">
      <c r="BQ1126" s="561"/>
      <c r="BZ1126" s="561"/>
      <c r="CB1126" s="561"/>
    </row>
    <row r="1127" spans="69:80">
      <c r="BQ1127" s="561"/>
      <c r="BZ1127" s="561"/>
      <c r="CB1127" s="561"/>
    </row>
    <row r="1128" spans="69:80">
      <c r="BQ1128" s="561"/>
      <c r="BZ1128" s="561"/>
      <c r="CB1128" s="561"/>
    </row>
    <row r="1129" spans="69:80">
      <c r="BQ1129" s="561"/>
      <c r="BZ1129" s="561"/>
      <c r="CB1129" s="561"/>
    </row>
    <row r="1130" spans="69:80">
      <c r="BQ1130" s="561"/>
      <c r="BZ1130" s="561"/>
      <c r="CB1130" s="561"/>
    </row>
    <row r="1131" spans="69:80">
      <c r="BQ1131" s="561"/>
      <c r="BZ1131" s="561"/>
      <c r="CB1131" s="561"/>
    </row>
    <row r="1132" spans="69:80">
      <c r="BQ1132" s="561"/>
      <c r="BZ1132" s="561"/>
      <c r="CB1132" s="561"/>
    </row>
    <row r="1133" spans="69:80">
      <c r="BQ1133" s="561"/>
      <c r="BZ1133" s="561"/>
      <c r="CB1133" s="561"/>
    </row>
    <row r="1134" spans="69:80">
      <c r="BQ1134" s="561"/>
      <c r="BZ1134" s="561"/>
      <c r="CB1134" s="561"/>
    </row>
    <row r="1135" spans="69:80">
      <c r="BQ1135" s="561"/>
      <c r="BZ1135" s="561"/>
      <c r="CB1135" s="561"/>
    </row>
    <row r="1136" spans="69:80">
      <c r="BQ1136" s="561"/>
      <c r="BZ1136" s="561"/>
      <c r="CB1136" s="561"/>
    </row>
    <row r="1137" spans="69:80">
      <c r="BQ1137" s="561"/>
      <c r="BZ1137" s="561"/>
      <c r="CB1137" s="561"/>
    </row>
    <row r="1138" spans="69:80">
      <c r="BQ1138" s="561"/>
      <c r="BZ1138" s="561"/>
      <c r="CB1138" s="561"/>
    </row>
    <row r="1139" spans="69:80">
      <c r="BQ1139" s="561"/>
      <c r="BZ1139" s="561"/>
      <c r="CB1139" s="561"/>
    </row>
    <row r="1140" spans="69:80">
      <c r="BQ1140" s="561"/>
      <c r="BZ1140" s="561"/>
      <c r="CB1140" s="561"/>
    </row>
    <row r="1141" spans="69:80">
      <c r="BQ1141" s="561"/>
      <c r="BZ1141" s="561"/>
      <c r="CB1141" s="561"/>
    </row>
    <row r="1142" spans="69:80">
      <c r="BQ1142" s="561"/>
      <c r="BZ1142" s="561"/>
      <c r="CB1142" s="561"/>
    </row>
    <row r="1143" spans="69:80">
      <c r="BQ1143" s="561"/>
      <c r="BZ1143" s="561"/>
      <c r="CB1143" s="561"/>
    </row>
    <row r="1144" spans="69:80">
      <c r="BQ1144" s="561"/>
      <c r="BZ1144" s="561"/>
      <c r="CB1144" s="561"/>
    </row>
    <row r="1145" spans="69:80">
      <c r="BQ1145" s="561"/>
      <c r="BZ1145" s="561"/>
      <c r="CB1145" s="561"/>
    </row>
    <row r="1146" spans="69:80">
      <c r="BQ1146" s="561"/>
      <c r="BZ1146" s="561"/>
      <c r="CB1146" s="561"/>
    </row>
    <row r="1147" spans="69:80">
      <c r="BQ1147" s="561"/>
      <c r="BZ1147" s="561"/>
      <c r="CB1147" s="561"/>
    </row>
    <row r="1148" spans="69:80">
      <c r="BQ1148" s="561"/>
      <c r="BZ1148" s="561"/>
      <c r="CB1148" s="561"/>
    </row>
    <row r="1149" spans="69:80">
      <c r="BQ1149" s="561"/>
      <c r="BZ1149" s="561"/>
      <c r="CB1149" s="561"/>
    </row>
    <row r="1150" spans="69:80">
      <c r="BQ1150" s="561"/>
      <c r="BZ1150" s="561"/>
      <c r="CB1150" s="561"/>
    </row>
    <row r="1151" spans="69:80">
      <c r="BQ1151" s="561"/>
      <c r="BZ1151" s="561"/>
      <c r="CB1151" s="561"/>
    </row>
    <row r="1152" spans="69:80">
      <c r="BQ1152" s="561"/>
      <c r="BZ1152" s="561"/>
      <c r="CB1152" s="561"/>
    </row>
    <row r="1153" spans="69:80">
      <c r="BQ1153" s="561"/>
      <c r="BZ1153" s="561"/>
      <c r="CB1153" s="561"/>
    </row>
    <row r="1154" spans="69:80">
      <c r="BQ1154" s="561"/>
      <c r="BZ1154" s="561"/>
      <c r="CB1154" s="561"/>
    </row>
    <row r="1155" spans="69:80">
      <c r="BQ1155" s="561"/>
      <c r="BZ1155" s="561"/>
      <c r="CB1155" s="561"/>
    </row>
    <row r="1156" spans="69:80">
      <c r="BQ1156" s="561"/>
      <c r="BZ1156" s="561"/>
      <c r="CB1156" s="561"/>
    </row>
    <row r="1157" spans="69:80">
      <c r="BQ1157" s="561"/>
      <c r="BZ1157" s="561"/>
      <c r="CB1157" s="561"/>
    </row>
    <row r="1158" spans="69:80">
      <c r="BQ1158" s="561"/>
      <c r="BZ1158" s="561"/>
      <c r="CB1158" s="561"/>
    </row>
    <row r="1159" spans="69:80">
      <c r="BQ1159" s="561"/>
      <c r="BZ1159" s="561"/>
      <c r="CB1159" s="561"/>
    </row>
    <row r="1160" spans="69:80">
      <c r="BQ1160" s="561"/>
      <c r="BZ1160" s="561"/>
      <c r="CB1160" s="561"/>
    </row>
    <row r="1161" spans="69:80">
      <c r="BQ1161" s="561"/>
      <c r="BZ1161" s="561"/>
      <c r="CB1161" s="561"/>
    </row>
    <row r="1162" spans="69:80">
      <c r="BQ1162" s="561"/>
      <c r="BZ1162" s="561"/>
      <c r="CB1162" s="561"/>
    </row>
    <row r="1163" spans="69:80">
      <c r="BQ1163" s="561"/>
      <c r="BZ1163" s="561"/>
      <c r="CB1163" s="561"/>
    </row>
    <row r="1164" spans="69:80">
      <c r="BQ1164" s="561"/>
      <c r="BZ1164" s="561"/>
      <c r="CB1164" s="561"/>
    </row>
    <row r="1165" spans="69:80">
      <c r="BQ1165" s="561"/>
      <c r="BZ1165" s="561"/>
      <c r="CB1165" s="561"/>
    </row>
    <row r="1166" spans="69:80">
      <c r="BQ1166" s="561"/>
      <c r="BZ1166" s="561"/>
      <c r="CB1166" s="561"/>
    </row>
    <row r="1167" spans="69:80">
      <c r="BQ1167" s="561"/>
      <c r="BZ1167" s="561"/>
      <c r="CB1167" s="561"/>
    </row>
    <row r="1168" spans="69:80">
      <c r="BQ1168" s="561"/>
      <c r="BZ1168" s="561"/>
      <c r="CB1168" s="561"/>
    </row>
    <row r="1169" spans="69:80">
      <c r="BQ1169" s="561"/>
      <c r="BZ1169" s="561"/>
      <c r="CB1169" s="561"/>
    </row>
    <row r="1170" spans="69:80">
      <c r="BQ1170" s="561"/>
      <c r="BZ1170" s="561"/>
      <c r="CB1170" s="561"/>
    </row>
    <row r="1171" spans="69:80">
      <c r="BQ1171" s="561"/>
      <c r="BZ1171" s="561"/>
      <c r="CB1171" s="561"/>
    </row>
    <row r="1172" spans="69:80">
      <c r="BQ1172" s="561"/>
      <c r="BZ1172" s="561"/>
      <c r="CB1172" s="561"/>
    </row>
    <row r="1173" spans="69:80">
      <c r="BQ1173" s="561"/>
      <c r="BZ1173" s="561"/>
      <c r="CB1173" s="561"/>
    </row>
    <row r="1174" spans="69:80">
      <c r="BQ1174" s="561"/>
      <c r="BZ1174" s="561"/>
      <c r="CB1174" s="561"/>
    </row>
    <row r="1175" spans="69:80">
      <c r="BQ1175" s="561"/>
      <c r="BZ1175" s="561"/>
      <c r="CB1175" s="561"/>
    </row>
    <row r="1176" spans="69:80">
      <c r="BQ1176" s="561"/>
      <c r="BZ1176" s="561"/>
      <c r="CB1176" s="561"/>
    </row>
    <row r="1177" spans="69:80">
      <c r="BQ1177" s="561"/>
      <c r="BZ1177" s="561"/>
      <c r="CB1177" s="561"/>
    </row>
    <row r="1178" spans="69:80">
      <c r="BQ1178" s="561"/>
      <c r="BZ1178" s="561"/>
      <c r="CB1178" s="561"/>
    </row>
    <row r="1179" spans="69:80">
      <c r="BQ1179" s="561"/>
      <c r="BZ1179" s="561"/>
      <c r="CB1179" s="561"/>
    </row>
    <row r="1180" spans="69:80">
      <c r="BQ1180" s="561"/>
      <c r="BZ1180" s="561"/>
      <c r="CB1180" s="561"/>
    </row>
    <row r="1181" spans="69:80">
      <c r="BQ1181" s="561"/>
      <c r="BZ1181" s="561"/>
      <c r="CB1181" s="561"/>
    </row>
    <row r="1182" spans="69:80">
      <c r="BQ1182" s="561"/>
      <c r="BZ1182" s="561"/>
      <c r="CB1182" s="561"/>
    </row>
    <row r="1183" spans="69:80">
      <c r="BQ1183" s="561"/>
      <c r="BZ1183" s="561"/>
      <c r="CB1183" s="561"/>
    </row>
    <row r="1184" spans="69:80">
      <c r="BQ1184" s="561"/>
      <c r="BZ1184" s="561"/>
      <c r="CB1184" s="561"/>
    </row>
    <row r="1185" spans="69:80">
      <c r="BQ1185" s="561"/>
      <c r="BZ1185" s="561"/>
      <c r="CB1185" s="561"/>
    </row>
    <row r="1186" spans="69:80">
      <c r="BQ1186" s="561"/>
      <c r="BZ1186" s="561"/>
      <c r="CB1186" s="561"/>
    </row>
    <row r="1187" spans="69:80">
      <c r="BQ1187" s="561"/>
      <c r="BZ1187" s="561"/>
      <c r="CB1187" s="561"/>
    </row>
    <row r="1188" spans="69:80">
      <c r="BQ1188" s="561"/>
      <c r="BZ1188" s="561"/>
      <c r="CB1188" s="561"/>
    </row>
    <row r="1189" spans="69:80">
      <c r="BQ1189" s="561"/>
      <c r="BZ1189" s="561"/>
      <c r="CB1189" s="561"/>
    </row>
    <row r="1190" spans="69:80">
      <c r="BQ1190" s="561"/>
      <c r="BZ1190" s="561"/>
      <c r="CB1190" s="561"/>
    </row>
    <row r="1191" spans="69:80">
      <c r="BQ1191" s="561"/>
      <c r="BZ1191" s="561"/>
      <c r="CB1191" s="561"/>
    </row>
    <row r="1192" spans="69:80">
      <c r="BQ1192" s="561"/>
      <c r="BZ1192" s="561"/>
      <c r="CB1192" s="561"/>
    </row>
    <row r="1193" spans="69:80">
      <c r="BQ1193" s="561"/>
      <c r="BZ1193" s="561"/>
      <c r="CB1193" s="561"/>
    </row>
    <row r="1194" spans="69:80">
      <c r="BQ1194" s="561"/>
      <c r="BZ1194" s="561"/>
      <c r="CB1194" s="561"/>
    </row>
    <row r="1195" spans="69:80">
      <c r="BQ1195" s="561"/>
      <c r="BZ1195" s="561"/>
      <c r="CB1195" s="561"/>
    </row>
    <row r="1196" spans="69:80">
      <c r="BQ1196" s="561"/>
      <c r="BZ1196" s="561"/>
      <c r="CB1196" s="561"/>
    </row>
    <row r="1197" spans="69:80">
      <c r="BQ1197" s="561"/>
      <c r="BZ1197" s="561"/>
      <c r="CB1197" s="561"/>
    </row>
    <row r="1198" spans="69:80">
      <c r="BQ1198" s="561"/>
      <c r="BZ1198" s="561"/>
      <c r="CB1198" s="561"/>
    </row>
    <row r="1199" spans="69:80">
      <c r="BQ1199" s="561"/>
      <c r="BZ1199" s="561"/>
      <c r="CB1199" s="561"/>
    </row>
    <row r="1200" spans="69:80">
      <c r="BQ1200" s="561"/>
      <c r="BZ1200" s="561"/>
      <c r="CB1200" s="561"/>
    </row>
    <row r="1201" spans="69:80">
      <c r="BQ1201" s="561"/>
      <c r="BZ1201" s="561"/>
      <c r="CB1201" s="561"/>
    </row>
    <row r="1202" spans="69:80">
      <c r="BQ1202" s="561"/>
      <c r="BZ1202" s="561"/>
      <c r="CB1202" s="561"/>
    </row>
    <row r="1203" spans="69:80">
      <c r="BQ1203" s="561"/>
      <c r="BZ1203" s="561"/>
      <c r="CB1203" s="561"/>
    </row>
    <row r="1204" spans="69:80">
      <c r="BQ1204" s="561"/>
      <c r="BZ1204" s="561"/>
      <c r="CB1204" s="561"/>
    </row>
    <row r="1205" spans="69:80">
      <c r="BQ1205" s="561"/>
      <c r="BZ1205" s="561"/>
      <c r="CB1205" s="561"/>
    </row>
    <row r="1206" spans="69:80">
      <c r="BQ1206" s="561"/>
      <c r="BZ1206" s="561"/>
      <c r="CB1206" s="561"/>
    </row>
    <row r="1207" spans="69:80">
      <c r="BQ1207" s="561"/>
      <c r="BZ1207" s="561"/>
      <c r="CB1207" s="561"/>
    </row>
    <row r="1208" spans="69:80">
      <c r="BQ1208" s="561"/>
      <c r="BZ1208" s="561"/>
      <c r="CB1208" s="561"/>
    </row>
    <row r="1209" spans="69:80">
      <c r="BQ1209" s="561"/>
      <c r="BZ1209" s="561"/>
      <c r="CB1209" s="561"/>
    </row>
    <row r="1210" spans="69:80">
      <c r="BQ1210" s="561"/>
      <c r="BZ1210" s="561"/>
      <c r="CB1210" s="561"/>
    </row>
    <row r="1211" spans="69:80">
      <c r="BQ1211" s="561"/>
      <c r="BZ1211" s="561"/>
      <c r="CB1211" s="561"/>
    </row>
    <row r="1212" spans="69:80">
      <c r="BQ1212" s="561"/>
      <c r="BZ1212" s="561"/>
      <c r="CB1212" s="561"/>
    </row>
    <row r="1213" spans="69:80">
      <c r="BQ1213" s="561"/>
      <c r="BZ1213" s="561"/>
      <c r="CB1213" s="561"/>
    </row>
    <row r="1214" spans="69:80">
      <c r="BQ1214" s="561"/>
      <c r="BZ1214" s="561"/>
      <c r="CB1214" s="561"/>
    </row>
    <row r="1215" spans="69:80">
      <c r="BQ1215" s="561"/>
      <c r="BZ1215" s="561"/>
      <c r="CB1215" s="561"/>
    </row>
    <row r="1216" spans="69:80">
      <c r="BQ1216" s="561"/>
      <c r="BZ1216" s="561"/>
      <c r="CB1216" s="561"/>
    </row>
    <row r="1217" spans="69:80">
      <c r="BQ1217" s="561"/>
      <c r="BZ1217" s="561"/>
      <c r="CB1217" s="561"/>
    </row>
    <row r="1218" spans="69:80">
      <c r="BQ1218" s="561"/>
      <c r="BZ1218" s="561"/>
      <c r="CB1218" s="561"/>
    </row>
    <row r="1219" spans="69:80">
      <c r="BQ1219" s="561"/>
      <c r="BZ1219" s="561"/>
      <c r="CB1219" s="561"/>
    </row>
    <row r="1220" spans="69:80">
      <c r="BQ1220" s="561"/>
      <c r="BZ1220" s="561"/>
      <c r="CB1220" s="561"/>
    </row>
    <row r="1221" spans="69:80">
      <c r="BQ1221" s="561"/>
      <c r="BZ1221" s="561"/>
      <c r="CB1221" s="561"/>
    </row>
    <row r="1222" spans="69:80">
      <c r="BQ1222" s="561"/>
      <c r="BZ1222" s="561"/>
      <c r="CB1222" s="561"/>
    </row>
    <row r="1223" spans="69:80">
      <c r="BQ1223" s="561"/>
      <c r="BZ1223" s="561"/>
      <c r="CB1223" s="561"/>
    </row>
    <row r="1224" spans="69:80">
      <c r="BQ1224" s="561"/>
      <c r="BZ1224" s="561"/>
      <c r="CB1224" s="561"/>
    </row>
    <row r="1225" spans="69:80">
      <c r="BQ1225" s="561"/>
      <c r="BZ1225" s="561"/>
      <c r="CB1225" s="561"/>
    </row>
    <row r="1226" spans="69:80">
      <c r="BQ1226" s="561"/>
      <c r="BZ1226" s="561"/>
      <c r="CB1226" s="561"/>
    </row>
    <row r="1227" spans="69:80">
      <c r="BQ1227" s="561"/>
      <c r="BZ1227" s="561"/>
      <c r="CB1227" s="561"/>
    </row>
    <row r="1228" spans="69:80">
      <c r="BQ1228" s="561"/>
      <c r="BZ1228" s="561"/>
      <c r="CB1228" s="561"/>
    </row>
    <row r="1229" spans="69:80">
      <c r="BQ1229" s="561"/>
      <c r="BZ1229" s="561"/>
      <c r="CB1229" s="561"/>
    </row>
    <row r="1230" spans="69:80">
      <c r="BQ1230" s="561"/>
      <c r="BZ1230" s="561"/>
      <c r="CB1230" s="561"/>
    </row>
    <row r="1231" spans="69:80">
      <c r="BQ1231" s="561"/>
      <c r="BZ1231" s="561"/>
      <c r="CB1231" s="561"/>
    </row>
    <row r="1232" spans="69:80">
      <c r="BQ1232" s="561"/>
      <c r="BZ1232" s="561"/>
      <c r="CB1232" s="561"/>
    </row>
    <row r="1233" spans="69:80">
      <c r="BQ1233" s="561"/>
      <c r="BZ1233" s="561"/>
      <c r="CB1233" s="561"/>
    </row>
    <row r="1234" spans="69:80">
      <c r="BQ1234" s="561"/>
      <c r="BZ1234" s="561"/>
      <c r="CB1234" s="561"/>
    </row>
    <row r="1235" spans="69:80">
      <c r="BQ1235" s="561"/>
      <c r="BZ1235" s="561"/>
      <c r="CB1235" s="561"/>
    </row>
    <row r="1236" spans="69:80">
      <c r="BQ1236" s="561"/>
      <c r="BZ1236" s="561"/>
      <c r="CB1236" s="561"/>
    </row>
    <row r="1237" spans="69:80">
      <c r="BQ1237" s="561"/>
      <c r="BZ1237" s="561"/>
      <c r="CB1237" s="561"/>
    </row>
    <row r="1238" spans="69:80">
      <c r="BQ1238" s="561"/>
      <c r="BZ1238" s="561"/>
      <c r="CB1238" s="561"/>
    </row>
    <row r="1239" spans="69:80">
      <c r="BQ1239" s="561"/>
      <c r="BZ1239" s="561"/>
      <c r="CB1239" s="561"/>
    </row>
    <row r="1240" spans="69:80">
      <c r="BQ1240" s="561"/>
      <c r="BZ1240" s="561"/>
      <c r="CB1240" s="561"/>
    </row>
    <row r="1241" spans="69:80">
      <c r="BQ1241" s="561"/>
      <c r="BZ1241" s="561"/>
      <c r="CB1241" s="561"/>
    </row>
    <row r="1242" spans="69:80">
      <c r="BQ1242" s="561"/>
      <c r="BZ1242" s="561"/>
      <c r="CB1242" s="561"/>
    </row>
    <row r="1243" spans="69:80">
      <c r="BQ1243" s="561"/>
      <c r="BZ1243" s="561"/>
      <c r="CB1243" s="561"/>
    </row>
    <row r="1244" spans="69:80">
      <c r="BQ1244" s="561"/>
      <c r="BZ1244" s="561"/>
      <c r="CB1244" s="561"/>
    </row>
    <row r="1245" spans="69:80">
      <c r="BQ1245" s="561"/>
      <c r="BZ1245" s="561"/>
      <c r="CB1245" s="561"/>
    </row>
    <row r="1246" spans="69:80">
      <c r="BQ1246" s="561"/>
      <c r="BZ1246" s="561"/>
      <c r="CB1246" s="561"/>
    </row>
    <row r="1247" spans="69:80">
      <c r="BQ1247" s="561"/>
      <c r="BZ1247" s="561"/>
      <c r="CB1247" s="561"/>
    </row>
    <row r="1248" spans="69:80">
      <c r="BQ1248" s="561"/>
      <c r="BZ1248" s="561"/>
      <c r="CB1248" s="561"/>
    </row>
    <row r="1249" spans="69:80">
      <c r="BQ1249" s="561"/>
      <c r="BZ1249" s="561"/>
      <c r="CB1249" s="561"/>
    </row>
    <row r="1250" spans="69:80">
      <c r="BQ1250" s="561"/>
      <c r="BZ1250" s="561"/>
      <c r="CB1250" s="561"/>
    </row>
    <row r="1251" spans="69:80">
      <c r="BQ1251" s="561"/>
      <c r="BZ1251" s="561"/>
      <c r="CB1251" s="561"/>
    </row>
    <row r="1252" spans="69:80">
      <c r="BQ1252" s="561"/>
      <c r="BZ1252" s="561"/>
      <c r="CB1252" s="561"/>
    </row>
    <row r="1253" spans="69:80">
      <c r="BQ1253" s="561"/>
      <c r="BZ1253" s="561"/>
      <c r="CB1253" s="561"/>
    </row>
    <row r="1254" spans="69:80">
      <c r="BQ1254" s="561"/>
      <c r="BZ1254" s="561"/>
      <c r="CB1254" s="561"/>
    </row>
    <row r="1255" spans="69:80">
      <c r="BQ1255" s="561"/>
      <c r="BZ1255" s="561"/>
      <c r="CB1255" s="561"/>
    </row>
    <row r="1256" spans="69:80">
      <c r="BQ1256" s="561"/>
      <c r="BZ1256" s="561"/>
      <c r="CB1256" s="561"/>
    </row>
    <row r="1257" spans="69:80">
      <c r="BQ1257" s="561"/>
      <c r="BZ1257" s="561"/>
      <c r="CB1257" s="561"/>
    </row>
    <row r="1258" spans="69:80">
      <c r="BQ1258" s="561"/>
      <c r="BZ1258" s="561"/>
      <c r="CB1258" s="561"/>
    </row>
    <row r="1259" spans="69:80">
      <c r="BQ1259" s="561"/>
      <c r="BZ1259" s="561"/>
      <c r="CB1259" s="561"/>
    </row>
    <row r="1260" spans="69:80">
      <c r="BQ1260" s="561"/>
      <c r="BZ1260" s="561"/>
      <c r="CB1260" s="561"/>
    </row>
    <row r="1261" spans="69:80">
      <c r="BQ1261" s="561"/>
      <c r="BZ1261" s="561"/>
      <c r="CB1261" s="561"/>
    </row>
    <row r="1262" spans="69:80">
      <c r="BQ1262" s="561"/>
      <c r="BZ1262" s="561"/>
      <c r="CB1262" s="561"/>
    </row>
    <row r="1263" spans="69:80">
      <c r="BQ1263" s="561"/>
      <c r="BZ1263" s="561"/>
      <c r="CB1263" s="561"/>
    </row>
    <row r="1264" spans="69:80">
      <c r="BQ1264" s="561"/>
      <c r="BZ1264" s="561"/>
      <c r="CB1264" s="561"/>
    </row>
    <row r="1265" spans="69:80">
      <c r="BQ1265" s="561"/>
      <c r="BZ1265" s="561"/>
      <c r="CB1265" s="561"/>
    </row>
    <row r="1266" spans="69:80">
      <c r="BQ1266" s="561"/>
      <c r="BZ1266" s="561"/>
      <c r="CB1266" s="561"/>
    </row>
    <row r="1267" spans="69:80">
      <c r="BQ1267" s="561"/>
      <c r="BZ1267" s="561"/>
      <c r="CB1267" s="561"/>
    </row>
    <row r="1268" spans="69:80">
      <c r="BQ1268" s="561"/>
      <c r="BZ1268" s="561"/>
      <c r="CB1268" s="561"/>
    </row>
    <row r="1269" spans="69:80">
      <c r="BQ1269" s="561"/>
      <c r="BZ1269" s="561"/>
      <c r="CB1269" s="561"/>
    </row>
    <row r="1270" spans="69:80">
      <c r="BQ1270" s="561"/>
      <c r="BZ1270" s="561"/>
      <c r="CB1270" s="561"/>
    </row>
    <row r="1271" spans="69:80">
      <c r="BQ1271" s="561"/>
      <c r="BZ1271" s="561"/>
      <c r="CB1271" s="561"/>
    </row>
    <row r="1272" spans="69:80">
      <c r="BQ1272" s="561"/>
      <c r="BZ1272" s="561"/>
      <c r="CB1272" s="561"/>
    </row>
    <row r="1273" spans="69:80">
      <c r="BQ1273" s="561"/>
      <c r="BZ1273" s="561"/>
      <c r="CB1273" s="561"/>
    </row>
    <row r="1274" spans="69:80">
      <c r="BQ1274" s="561"/>
      <c r="BZ1274" s="561"/>
      <c r="CB1274" s="561"/>
    </row>
    <row r="1275" spans="69:80">
      <c r="BQ1275" s="561"/>
      <c r="BZ1275" s="561"/>
      <c r="CB1275" s="561"/>
    </row>
    <row r="1276" spans="69:80">
      <c r="BQ1276" s="561"/>
      <c r="BZ1276" s="561"/>
      <c r="CB1276" s="561"/>
    </row>
    <row r="1277" spans="69:80">
      <c r="BQ1277" s="561"/>
      <c r="BZ1277" s="561"/>
      <c r="CB1277" s="561"/>
    </row>
    <row r="1278" spans="69:80">
      <c r="BQ1278" s="561"/>
      <c r="BZ1278" s="561"/>
      <c r="CB1278" s="561"/>
    </row>
    <row r="1279" spans="69:80">
      <c r="BQ1279" s="561"/>
      <c r="BZ1279" s="561"/>
      <c r="CB1279" s="561"/>
    </row>
    <row r="1280" spans="69:80">
      <c r="BQ1280" s="561"/>
      <c r="BZ1280" s="561"/>
      <c r="CB1280" s="561"/>
    </row>
    <row r="1281" spans="69:80">
      <c r="BQ1281" s="561"/>
      <c r="BZ1281" s="561"/>
      <c r="CB1281" s="561"/>
    </row>
    <row r="1282" spans="69:80">
      <c r="BQ1282" s="561"/>
      <c r="BZ1282" s="561"/>
      <c r="CB1282" s="561"/>
    </row>
    <row r="1283" spans="69:80">
      <c r="BQ1283" s="561"/>
      <c r="BZ1283" s="561"/>
      <c r="CB1283" s="561"/>
    </row>
    <row r="1284" spans="69:80">
      <c r="BQ1284" s="561"/>
      <c r="BZ1284" s="561"/>
      <c r="CB1284" s="561"/>
    </row>
    <row r="1285" spans="69:80">
      <c r="BQ1285" s="561"/>
      <c r="BZ1285" s="561"/>
      <c r="CB1285" s="561"/>
    </row>
    <row r="1286" spans="69:80">
      <c r="BQ1286" s="561"/>
      <c r="BZ1286" s="561"/>
      <c r="CB1286" s="561"/>
    </row>
    <row r="1287" spans="69:80">
      <c r="BQ1287" s="561"/>
      <c r="BZ1287" s="561"/>
      <c r="CB1287" s="561"/>
    </row>
    <row r="1288" spans="69:80">
      <c r="BQ1288" s="561"/>
      <c r="BZ1288" s="561"/>
      <c r="CB1288" s="561"/>
    </row>
    <row r="1289" spans="69:80">
      <c r="BQ1289" s="561"/>
      <c r="BZ1289" s="561"/>
      <c r="CB1289" s="561"/>
    </row>
    <row r="1290" spans="69:80">
      <c r="BQ1290" s="561"/>
      <c r="BZ1290" s="561"/>
      <c r="CB1290" s="561"/>
    </row>
    <row r="1291" spans="69:80">
      <c r="BQ1291" s="561"/>
      <c r="BZ1291" s="561"/>
      <c r="CB1291" s="561"/>
    </row>
    <row r="1292" spans="69:80">
      <c r="BQ1292" s="561"/>
      <c r="BZ1292" s="561"/>
      <c r="CB1292" s="561"/>
    </row>
    <row r="1293" spans="69:80">
      <c r="BQ1293" s="561"/>
      <c r="BZ1293" s="561"/>
      <c r="CB1293" s="561"/>
    </row>
    <row r="1294" spans="69:80">
      <c r="BQ1294" s="561"/>
      <c r="BZ1294" s="561"/>
      <c r="CB1294" s="561"/>
    </row>
    <row r="1295" spans="69:80">
      <c r="BQ1295" s="561"/>
      <c r="BZ1295" s="561"/>
      <c r="CB1295" s="561"/>
    </row>
    <row r="1296" spans="69:80">
      <c r="BQ1296" s="561"/>
      <c r="BZ1296" s="561"/>
      <c r="CB1296" s="561"/>
    </row>
    <row r="1297" spans="69:80">
      <c r="BQ1297" s="561"/>
      <c r="BZ1297" s="561"/>
      <c r="CB1297" s="561"/>
    </row>
    <row r="1298" spans="69:80">
      <c r="BQ1298" s="561"/>
      <c r="BZ1298" s="561"/>
      <c r="CB1298" s="561"/>
    </row>
    <row r="1299" spans="69:80">
      <c r="BQ1299" s="561"/>
      <c r="BZ1299" s="561"/>
      <c r="CB1299" s="561"/>
    </row>
    <row r="1300" spans="69:80">
      <c r="BQ1300" s="561"/>
      <c r="BZ1300" s="561"/>
      <c r="CB1300" s="561"/>
    </row>
    <row r="1301" spans="69:80">
      <c r="BQ1301" s="561"/>
      <c r="BZ1301" s="561"/>
      <c r="CB1301" s="561"/>
    </row>
    <row r="1302" spans="69:80">
      <c r="BQ1302" s="561"/>
      <c r="BZ1302" s="561"/>
      <c r="CB1302" s="561"/>
    </row>
    <row r="1303" spans="69:80">
      <c r="BQ1303" s="561"/>
      <c r="BZ1303" s="561"/>
      <c r="CB1303" s="561"/>
    </row>
    <row r="1304" spans="69:80">
      <c r="BQ1304" s="561"/>
      <c r="BZ1304" s="561"/>
      <c r="CB1304" s="561"/>
    </row>
    <row r="1305" spans="69:80">
      <c r="BQ1305" s="561"/>
      <c r="BZ1305" s="561"/>
      <c r="CB1305" s="561"/>
    </row>
    <row r="1306" spans="69:80">
      <c r="BQ1306" s="561"/>
      <c r="BZ1306" s="561"/>
      <c r="CB1306" s="561"/>
    </row>
    <row r="1307" spans="69:80">
      <c r="BQ1307" s="561"/>
      <c r="BZ1307" s="561"/>
      <c r="CB1307" s="561"/>
    </row>
    <row r="1308" spans="69:80">
      <c r="BQ1308" s="561"/>
      <c r="BZ1308" s="561"/>
      <c r="CB1308" s="561"/>
    </row>
    <row r="1309" spans="69:80">
      <c r="BQ1309" s="561"/>
      <c r="BZ1309" s="561"/>
      <c r="CB1309" s="561"/>
    </row>
    <row r="1310" spans="69:80">
      <c r="BQ1310" s="561"/>
      <c r="BZ1310" s="561"/>
      <c r="CB1310" s="561"/>
    </row>
    <row r="1311" spans="69:80">
      <c r="BQ1311" s="561"/>
      <c r="BZ1311" s="561"/>
      <c r="CB1311" s="561"/>
    </row>
    <row r="1312" spans="69:80">
      <c r="BQ1312" s="561"/>
      <c r="BZ1312" s="561"/>
      <c r="CB1312" s="561"/>
    </row>
    <row r="1313" spans="69:80">
      <c r="BQ1313" s="561"/>
      <c r="BZ1313" s="561"/>
      <c r="CB1313" s="561"/>
    </row>
    <row r="1314" spans="69:80">
      <c r="BQ1314" s="561"/>
      <c r="BZ1314" s="561"/>
      <c r="CB1314" s="561"/>
    </row>
    <row r="1315" spans="69:80">
      <c r="BQ1315" s="561"/>
      <c r="BZ1315" s="561"/>
      <c r="CB1315" s="561"/>
    </row>
    <row r="1316" spans="69:80">
      <c r="BQ1316" s="561"/>
      <c r="BZ1316" s="561"/>
      <c r="CB1316" s="561"/>
    </row>
    <row r="1317" spans="69:80">
      <c r="BQ1317" s="561"/>
      <c r="BZ1317" s="561"/>
      <c r="CB1317" s="561"/>
    </row>
    <row r="1318" spans="69:80">
      <c r="BQ1318" s="561"/>
      <c r="BZ1318" s="561"/>
      <c r="CB1318" s="561"/>
    </row>
    <row r="1319" spans="69:80">
      <c r="BQ1319" s="561"/>
      <c r="BZ1319" s="561"/>
      <c r="CB1319" s="561"/>
    </row>
    <row r="1320" spans="69:80">
      <c r="BQ1320" s="561"/>
      <c r="BZ1320" s="561"/>
      <c r="CB1320" s="561"/>
    </row>
    <row r="1321" spans="69:80">
      <c r="BQ1321" s="561"/>
      <c r="BZ1321" s="561"/>
      <c r="CB1321" s="561"/>
    </row>
    <row r="1322" spans="69:80">
      <c r="BQ1322" s="561"/>
      <c r="BZ1322" s="561"/>
      <c r="CB1322" s="561"/>
    </row>
    <row r="1323" spans="69:80">
      <c r="BQ1323" s="561"/>
      <c r="BZ1323" s="561"/>
      <c r="CB1323" s="561"/>
    </row>
    <row r="1324" spans="69:80">
      <c r="BQ1324" s="561"/>
      <c r="BZ1324" s="561"/>
      <c r="CB1324" s="561"/>
    </row>
    <row r="1325" spans="69:80">
      <c r="BQ1325" s="561"/>
      <c r="BZ1325" s="561"/>
      <c r="CB1325" s="561"/>
    </row>
    <row r="1326" spans="69:80">
      <c r="BQ1326" s="561"/>
      <c r="BZ1326" s="561"/>
      <c r="CB1326" s="561"/>
    </row>
    <row r="1327" spans="69:80">
      <c r="BQ1327" s="561"/>
      <c r="BZ1327" s="561"/>
      <c r="CB1327" s="561"/>
    </row>
    <row r="1328" spans="69:80">
      <c r="BQ1328" s="561"/>
      <c r="BZ1328" s="561"/>
      <c r="CB1328" s="561"/>
    </row>
    <row r="1329" spans="69:80">
      <c r="BQ1329" s="561"/>
      <c r="BZ1329" s="561"/>
      <c r="CB1329" s="561"/>
    </row>
    <row r="1330" spans="69:80">
      <c r="BQ1330" s="561"/>
      <c r="BZ1330" s="561"/>
      <c r="CB1330" s="561"/>
    </row>
    <row r="1331" spans="69:80">
      <c r="BQ1331" s="561"/>
      <c r="BZ1331" s="561"/>
      <c r="CB1331" s="561"/>
    </row>
    <row r="1332" spans="69:80">
      <c r="BQ1332" s="561"/>
      <c r="BZ1332" s="561"/>
      <c r="CB1332" s="561"/>
    </row>
    <row r="1333" spans="69:80">
      <c r="BQ1333" s="561"/>
      <c r="BZ1333" s="561"/>
      <c r="CB1333" s="561"/>
    </row>
    <row r="1334" spans="69:80">
      <c r="BQ1334" s="561"/>
      <c r="BZ1334" s="561"/>
      <c r="CB1334" s="561"/>
    </row>
    <row r="1335" spans="69:80">
      <c r="BQ1335" s="561"/>
      <c r="BZ1335" s="561"/>
      <c r="CB1335" s="561"/>
    </row>
    <row r="1336" spans="69:80">
      <c r="BQ1336" s="561"/>
      <c r="BZ1336" s="561"/>
      <c r="CB1336" s="561"/>
    </row>
    <row r="1337" spans="69:80">
      <c r="BQ1337" s="561"/>
      <c r="BZ1337" s="561"/>
      <c r="CB1337" s="561"/>
    </row>
    <row r="1338" spans="69:80">
      <c r="BQ1338" s="561"/>
      <c r="BZ1338" s="561"/>
      <c r="CB1338" s="561"/>
    </row>
    <row r="1339" spans="69:80">
      <c r="BQ1339" s="561"/>
      <c r="BZ1339" s="561"/>
      <c r="CB1339" s="561"/>
    </row>
    <row r="1340" spans="69:80">
      <c r="BQ1340" s="561"/>
      <c r="BZ1340" s="561"/>
      <c r="CB1340" s="561"/>
    </row>
    <row r="1341" spans="69:80">
      <c r="BQ1341" s="561"/>
      <c r="BZ1341" s="561"/>
      <c r="CB1341" s="561"/>
    </row>
    <row r="1342" spans="69:80">
      <c r="BQ1342" s="561"/>
      <c r="BZ1342" s="561"/>
      <c r="CB1342" s="561"/>
    </row>
    <row r="1343" spans="69:80">
      <c r="BQ1343" s="561"/>
      <c r="BZ1343" s="561"/>
      <c r="CB1343" s="561"/>
    </row>
    <row r="1344" spans="69:80">
      <c r="BQ1344" s="561"/>
      <c r="BZ1344" s="561"/>
      <c r="CB1344" s="561"/>
    </row>
    <row r="1345" spans="69:80">
      <c r="BQ1345" s="561"/>
      <c r="BZ1345" s="561"/>
      <c r="CB1345" s="561"/>
    </row>
    <row r="1346" spans="69:80">
      <c r="BQ1346" s="561"/>
      <c r="BZ1346" s="561"/>
      <c r="CB1346" s="561"/>
    </row>
    <row r="1347" spans="69:80">
      <c r="BQ1347" s="561"/>
      <c r="BZ1347" s="561"/>
      <c r="CB1347" s="561"/>
    </row>
    <row r="1348" spans="69:80">
      <c r="BQ1348" s="561"/>
      <c r="BZ1348" s="561"/>
      <c r="CB1348" s="561"/>
    </row>
    <row r="1349" spans="69:80">
      <c r="BQ1349" s="561"/>
      <c r="BZ1349" s="561"/>
      <c r="CB1349" s="561"/>
    </row>
    <row r="1350" spans="69:80">
      <c r="BQ1350" s="561"/>
      <c r="BZ1350" s="561"/>
      <c r="CB1350" s="561"/>
    </row>
    <row r="1351" spans="69:80">
      <c r="BQ1351" s="561"/>
      <c r="BZ1351" s="561"/>
      <c r="CB1351" s="561"/>
    </row>
    <row r="1352" spans="69:80">
      <c r="BQ1352" s="561"/>
      <c r="BZ1352" s="561"/>
      <c r="CB1352" s="561"/>
    </row>
    <row r="1353" spans="69:80">
      <c r="BQ1353" s="561"/>
      <c r="BZ1353" s="561"/>
      <c r="CB1353" s="561"/>
    </row>
    <row r="1354" spans="69:80">
      <c r="BQ1354" s="561"/>
      <c r="BZ1354" s="561"/>
      <c r="CB1354" s="561"/>
    </row>
    <row r="1355" spans="69:80">
      <c r="BQ1355" s="561"/>
      <c r="BZ1355" s="561"/>
      <c r="CB1355" s="561"/>
    </row>
    <row r="1356" spans="69:80">
      <c r="BQ1356" s="561"/>
      <c r="BZ1356" s="561"/>
      <c r="CB1356" s="561"/>
    </row>
    <row r="1357" spans="69:80">
      <c r="BQ1357" s="561"/>
      <c r="BZ1357" s="561"/>
      <c r="CB1357" s="561"/>
    </row>
    <row r="1358" spans="69:80">
      <c r="BQ1358" s="561"/>
      <c r="BZ1358" s="561"/>
      <c r="CB1358" s="561"/>
    </row>
    <row r="1359" spans="69:80">
      <c r="BQ1359" s="561"/>
      <c r="BZ1359" s="561"/>
      <c r="CB1359" s="561"/>
    </row>
    <row r="1360" spans="69:80">
      <c r="BQ1360" s="561"/>
      <c r="BZ1360" s="561"/>
      <c r="CB1360" s="561"/>
    </row>
    <row r="1361" spans="69:80">
      <c r="BQ1361" s="561"/>
      <c r="BZ1361" s="561"/>
      <c r="CB1361" s="561"/>
    </row>
    <row r="1362" spans="69:80">
      <c r="BQ1362" s="561"/>
      <c r="BZ1362" s="561"/>
      <c r="CB1362" s="561"/>
    </row>
    <row r="1363" spans="69:80">
      <c r="BQ1363" s="561"/>
      <c r="BZ1363" s="561"/>
      <c r="CB1363" s="561"/>
    </row>
    <row r="1364" spans="69:80">
      <c r="BQ1364" s="561"/>
      <c r="BZ1364" s="561"/>
      <c r="CB1364" s="561"/>
    </row>
    <row r="1365" spans="69:80">
      <c r="BQ1365" s="561"/>
      <c r="BZ1365" s="561"/>
      <c r="CB1365" s="561"/>
    </row>
    <row r="1366" spans="69:80">
      <c r="BQ1366" s="561"/>
      <c r="BZ1366" s="561"/>
      <c r="CB1366" s="561"/>
    </row>
    <row r="1367" spans="69:80">
      <c r="BQ1367" s="561"/>
      <c r="BZ1367" s="561"/>
      <c r="CB1367" s="561"/>
    </row>
    <row r="1368" spans="69:80">
      <c r="BQ1368" s="561"/>
      <c r="BZ1368" s="561"/>
      <c r="CB1368" s="561"/>
    </row>
    <row r="1369" spans="69:80">
      <c r="BQ1369" s="561"/>
      <c r="BZ1369" s="561"/>
      <c r="CB1369" s="561"/>
    </row>
    <row r="1370" spans="69:80">
      <c r="BQ1370" s="561"/>
      <c r="BZ1370" s="561"/>
      <c r="CB1370" s="561"/>
    </row>
    <row r="1371" spans="69:80">
      <c r="BQ1371" s="561"/>
      <c r="BZ1371" s="561"/>
      <c r="CB1371" s="561"/>
    </row>
    <row r="1372" spans="69:80">
      <c r="BQ1372" s="561"/>
      <c r="BZ1372" s="561"/>
      <c r="CB1372" s="561"/>
    </row>
    <row r="1373" spans="69:80">
      <c r="BQ1373" s="561"/>
      <c r="BZ1373" s="561"/>
      <c r="CB1373" s="561"/>
    </row>
    <row r="1374" spans="69:80">
      <c r="BQ1374" s="561"/>
      <c r="BZ1374" s="561"/>
      <c r="CB1374" s="561"/>
    </row>
    <row r="1375" spans="69:80">
      <c r="BQ1375" s="561"/>
      <c r="BZ1375" s="561"/>
      <c r="CB1375" s="561"/>
    </row>
    <row r="1376" spans="69:80">
      <c r="BQ1376" s="561"/>
      <c r="BZ1376" s="561"/>
      <c r="CB1376" s="561"/>
    </row>
    <row r="1377" spans="69:80">
      <c r="BQ1377" s="561"/>
      <c r="BZ1377" s="561"/>
      <c r="CB1377" s="561"/>
    </row>
    <row r="1378" spans="69:80">
      <c r="BQ1378" s="561"/>
      <c r="BZ1378" s="561"/>
      <c r="CB1378" s="561"/>
    </row>
    <row r="1379" spans="69:80">
      <c r="BQ1379" s="561"/>
      <c r="BZ1379" s="561"/>
      <c r="CB1379" s="561"/>
    </row>
    <row r="1380" spans="69:80">
      <c r="BQ1380" s="561"/>
      <c r="BZ1380" s="561"/>
      <c r="CB1380" s="561"/>
    </row>
    <row r="1381" spans="69:80">
      <c r="BQ1381" s="561"/>
      <c r="BZ1381" s="561"/>
      <c r="CB1381" s="561"/>
    </row>
    <row r="1382" spans="69:80">
      <c r="BQ1382" s="561"/>
      <c r="BZ1382" s="561"/>
      <c r="CB1382" s="561"/>
    </row>
    <row r="1383" spans="69:80">
      <c r="BQ1383" s="561"/>
      <c r="BZ1383" s="561"/>
      <c r="CB1383" s="561"/>
    </row>
    <row r="1384" spans="69:80">
      <c r="BQ1384" s="561"/>
      <c r="BZ1384" s="561"/>
      <c r="CB1384" s="561"/>
    </row>
    <row r="1385" spans="69:80">
      <c r="BQ1385" s="561"/>
      <c r="BZ1385" s="561"/>
      <c r="CB1385" s="561"/>
    </row>
    <row r="1386" spans="69:80">
      <c r="BQ1386" s="561"/>
      <c r="BZ1386" s="561"/>
      <c r="CB1386" s="561"/>
    </row>
    <row r="1387" spans="69:80">
      <c r="BQ1387" s="561"/>
      <c r="BZ1387" s="561"/>
      <c r="CB1387" s="561"/>
    </row>
    <row r="1388" spans="69:80">
      <c r="BQ1388" s="561"/>
      <c r="BZ1388" s="561"/>
      <c r="CB1388" s="561"/>
    </row>
    <row r="1389" spans="69:80">
      <c r="BQ1389" s="561"/>
      <c r="BZ1389" s="561"/>
      <c r="CB1389" s="561"/>
    </row>
    <row r="1390" spans="69:80">
      <c r="BQ1390" s="561"/>
      <c r="BZ1390" s="561"/>
      <c r="CB1390" s="561"/>
    </row>
    <row r="1391" spans="69:80">
      <c r="BQ1391" s="561"/>
      <c r="BZ1391" s="561"/>
      <c r="CB1391" s="561"/>
    </row>
    <row r="1392" spans="69:80">
      <c r="BQ1392" s="561"/>
      <c r="BZ1392" s="561"/>
      <c r="CB1392" s="561"/>
    </row>
    <row r="1393" spans="69:80">
      <c r="BQ1393" s="561"/>
      <c r="BZ1393" s="561"/>
      <c r="CB1393" s="561"/>
    </row>
    <row r="1394" spans="69:80">
      <c r="BQ1394" s="561"/>
      <c r="BZ1394" s="561"/>
      <c r="CB1394" s="561"/>
    </row>
    <row r="1395" spans="69:80">
      <c r="BQ1395" s="561"/>
      <c r="BZ1395" s="561"/>
      <c r="CB1395" s="561"/>
    </row>
    <row r="1396" spans="69:80">
      <c r="BQ1396" s="561"/>
      <c r="BZ1396" s="561"/>
      <c r="CB1396" s="561"/>
    </row>
    <row r="1397" spans="69:80">
      <c r="BQ1397" s="561"/>
      <c r="BZ1397" s="561"/>
      <c r="CB1397" s="561"/>
    </row>
    <row r="1398" spans="69:80">
      <c r="BQ1398" s="561"/>
      <c r="BZ1398" s="561"/>
      <c r="CB1398" s="561"/>
    </row>
    <row r="1399" spans="69:80">
      <c r="BQ1399" s="561"/>
      <c r="BZ1399" s="561"/>
      <c r="CB1399" s="561"/>
    </row>
    <row r="1400" spans="69:80">
      <c r="BQ1400" s="561"/>
      <c r="BZ1400" s="561"/>
      <c r="CB1400" s="561"/>
    </row>
    <row r="1401" spans="69:80">
      <c r="BQ1401" s="561"/>
      <c r="BZ1401" s="561"/>
      <c r="CB1401" s="561"/>
    </row>
    <row r="1402" spans="69:80">
      <c r="BQ1402" s="561"/>
      <c r="BZ1402" s="561"/>
      <c r="CB1402" s="561"/>
    </row>
    <row r="1403" spans="69:80">
      <c r="BQ1403" s="561"/>
      <c r="BZ1403" s="561"/>
      <c r="CB1403" s="561"/>
    </row>
    <row r="1404" spans="69:80">
      <c r="BQ1404" s="561"/>
      <c r="BZ1404" s="561"/>
      <c r="CB1404" s="561"/>
    </row>
    <row r="1405" spans="69:80">
      <c r="BQ1405" s="561"/>
      <c r="BZ1405" s="561"/>
      <c r="CB1405" s="561"/>
    </row>
    <row r="1406" spans="69:80">
      <c r="BQ1406" s="561"/>
      <c r="BZ1406" s="561"/>
      <c r="CB1406" s="561"/>
    </row>
    <row r="1407" spans="69:80">
      <c r="BQ1407" s="561"/>
      <c r="BZ1407" s="561"/>
      <c r="CB1407" s="561"/>
    </row>
    <row r="1408" spans="69:80">
      <c r="BQ1408" s="561"/>
      <c r="BZ1408" s="561"/>
      <c r="CB1408" s="561"/>
    </row>
    <row r="1409" spans="69:80">
      <c r="BQ1409" s="561"/>
      <c r="BZ1409" s="561"/>
      <c r="CB1409" s="561"/>
    </row>
    <row r="1410" spans="69:80">
      <c r="BQ1410" s="561"/>
      <c r="BZ1410" s="561"/>
      <c r="CB1410" s="561"/>
    </row>
  </sheetData>
  <autoFilter ref="A22:CE66">
    <sortState ref="A23:DL65">
      <sortCondition ref="BP22:BP65"/>
    </sortState>
  </autoFilter>
  <phoneticPr fontId="55" type="noConversion"/>
  <conditionalFormatting sqref="I1:J13 N20:P21 L1:L13 K76:L204 I14:L14 I76:J233 P66:P240 N66:O233 I18:L21 N23:P65">
    <cfRule type="cellIs" dxfId="620" priority="106" stopIfTrue="1" operator="equal">
      <formula>"U"</formula>
    </cfRule>
    <cfRule type="cellIs" dxfId="619" priority="107" stopIfTrue="1" operator="equal">
      <formula>"O"</formula>
    </cfRule>
  </conditionalFormatting>
  <conditionalFormatting sqref="M23:M233">
    <cfRule type="cellIs" dxfId="618" priority="108" stopIfTrue="1" operator="equal">
      <formula>"W"</formula>
    </cfRule>
    <cfRule type="cellIs" dxfId="617" priority="109" stopIfTrue="1" operator="equal">
      <formula>"D"</formula>
    </cfRule>
  </conditionalFormatting>
  <conditionalFormatting sqref="AL23:AL233">
    <cfRule type="cellIs" dxfId="616" priority="110" stopIfTrue="1" operator="notEqual">
      <formula>11</formula>
    </cfRule>
    <cfRule type="cellIs" dxfId="615" priority="111" stopIfTrue="1" operator="between">
      <formula>0</formula>
      <formula>20</formula>
    </cfRule>
  </conditionalFormatting>
  <conditionalFormatting sqref="AK22:AK164">
    <cfRule type="cellIs" dxfId="614" priority="100" stopIfTrue="1" operator="notEqual">
      <formula>0</formula>
    </cfRule>
    <cfRule type="cellIs" dxfId="613" priority="101" stopIfTrue="1" operator="between">
      <formula>0</formula>
      <formula>20</formula>
    </cfRule>
  </conditionalFormatting>
  <conditionalFormatting sqref="AJ22:AL88">
    <cfRule type="cellIs" dxfId="612" priority="99" operator="equal">
      <formula>"T"</formula>
    </cfRule>
  </conditionalFormatting>
  <conditionalFormatting sqref="T76">
    <cfRule type="cellIs" dxfId="611" priority="98" operator="lessThan">
      <formula>0</formula>
    </cfRule>
  </conditionalFormatting>
  <conditionalFormatting sqref="K72:L72">
    <cfRule type="cellIs" dxfId="610" priority="96" stopIfTrue="1" operator="equal">
      <formula>"U"</formula>
    </cfRule>
    <cfRule type="cellIs" dxfId="609" priority="97" stopIfTrue="1" operator="equal">
      <formula>"O"</formula>
    </cfRule>
  </conditionalFormatting>
  <conditionalFormatting sqref="K28">
    <cfRule type="cellIs" dxfId="608" priority="94" stopIfTrue="1" operator="equal">
      <formula>"U"</formula>
    </cfRule>
    <cfRule type="cellIs" dxfId="607" priority="95" stopIfTrue="1" operator="equal">
      <formula>"O"</formula>
    </cfRule>
  </conditionalFormatting>
  <conditionalFormatting sqref="L39">
    <cfRule type="cellIs" dxfId="606" priority="92" stopIfTrue="1" operator="equal">
      <formula>"U"</formula>
    </cfRule>
    <cfRule type="cellIs" dxfId="605" priority="93" stopIfTrue="1" operator="equal">
      <formula>"O"</formula>
    </cfRule>
  </conditionalFormatting>
  <conditionalFormatting sqref="K49">
    <cfRule type="cellIs" dxfId="604" priority="88" stopIfTrue="1" operator="equal">
      <formula>"U"</formula>
    </cfRule>
    <cfRule type="cellIs" dxfId="603" priority="89" stopIfTrue="1" operator="equal">
      <formula>"O"</formula>
    </cfRule>
  </conditionalFormatting>
  <conditionalFormatting sqref="L49">
    <cfRule type="cellIs" dxfId="602" priority="86" stopIfTrue="1" operator="equal">
      <formula>"U"</formula>
    </cfRule>
    <cfRule type="cellIs" dxfId="601" priority="87" stopIfTrue="1" operator="equal">
      <formula>"O"</formula>
    </cfRule>
  </conditionalFormatting>
  <conditionalFormatting sqref="A65:J113 B64:J64 B46:J47 A48:J56 A58:J63 A57:G57 I57:J57 A23:J45">
    <cfRule type="expression" dxfId="600" priority="85">
      <formula>"J24=""J1L"""</formula>
    </cfRule>
  </conditionalFormatting>
  <conditionalFormatting sqref="K39">
    <cfRule type="cellIs" dxfId="599" priority="79" stopIfTrue="1" operator="equal">
      <formula>"U"</formula>
    </cfRule>
    <cfRule type="cellIs" dxfId="598" priority="80" stopIfTrue="1" operator="equal">
      <formula>"O"</formula>
    </cfRule>
  </conditionalFormatting>
  <conditionalFormatting sqref="L69">
    <cfRule type="cellIs" dxfId="597" priority="62" stopIfTrue="1" operator="equal">
      <formula>"U"</formula>
    </cfRule>
    <cfRule type="cellIs" dxfId="596" priority="63" stopIfTrue="1" operator="equal">
      <formula>"O"</formula>
    </cfRule>
  </conditionalFormatting>
  <conditionalFormatting sqref="A64">
    <cfRule type="expression" dxfId="595" priority="53">
      <formula>"J24=""J1L"""</formula>
    </cfRule>
  </conditionalFormatting>
  <conditionalFormatting sqref="BM52:BM64 BM23:BM47 BN64:BO64 BA23:BA28 BA64 BF23:BF27 AP23:AP32 AO25:AO39 BH33:BI45 BN23:BO28 BP23:BP65 BQ23:BQ40 BS23:BV101 AT23:AT42 AU23:AU27 BW23:BW30 BZ23:CF101 BX23:BY64 AX23:AX65 BB37:BB64 AN23:AN39 BB23:BB31 BW35:BW52 BG23:BI32 BG46:BI64 AM23:AM64 AZ29:BA63 BF31:BF64 BM29:BO63 BQ42:BQ101 BW54:BW64 BW66:BY101 BR66:BR101 BR23:BR64 AM66:BP101 BJ23:BL64 AN40:AO64 AQ23:AS64 AY23:AZ64 AT45:AT64 AU31:AU64 AP42:AP64 AV23:AW64 BC23:BE64">
    <cfRule type="expression" dxfId="594" priority="52">
      <formula>OR(AM23="b",AM23="inj",AM23="??",AM23="ban",AM23="INT")</formula>
    </cfRule>
  </conditionalFormatting>
  <conditionalFormatting sqref="A47">
    <cfRule type="expression" dxfId="593" priority="51">
      <formula>"J24=""J1L"""</formula>
    </cfRule>
  </conditionalFormatting>
  <conditionalFormatting sqref="BM48:BM51">
    <cfRule type="expression" dxfId="592" priority="49">
      <formula>OR(BM48="b",BM48="inj",BM48="??",BM48="ban",BM48="INT")</formula>
    </cfRule>
  </conditionalFormatting>
  <conditionalFormatting sqref="BU48:BU51">
    <cfRule type="expression" dxfId="591" priority="48">
      <formula>OR(BU48="b",BU48="inj",BU48="??",BU48="ban",BU48="INT")</formula>
    </cfRule>
  </conditionalFormatting>
  <conditionalFormatting sqref="H57">
    <cfRule type="expression" dxfId="590" priority="47">
      <formula>"J24=""J1L"""</formula>
    </cfRule>
  </conditionalFormatting>
  <conditionalFormatting sqref="BT19:BU19 BW19:BZ19 AM19:BD19 BF19:BR19">
    <cfRule type="expression" dxfId="589" priority="43">
      <formula>OR(AM19="A",AM19="CF",AM19="SS",AM19="ST",AM19="AF",AM19="RW",AM19="LW")</formula>
    </cfRule>
    <cfRule type="expression" dxfId="588" priority="44">
      <formula>OR(AM19="M",AM19="CM",AM19="LM",AM19="RM",AM19="DM",AM19="AM")</formula>
    </cfRule>
    <cfRule type="expression" dxfId="587" priority="45">
      <formula>OR(AM19="D",AM19="CB",AM19="LB",AM19="RB")</formula>
    </cfRule>
    <cfRule type="expression" dxfId="586" priority="46">
      <formula>OR(AM19="G",AM19="GK")</formula>
    </cfRule>
  </conditionalFormatting>
  <conditionalFormatting sqref="BT19:BU19 BW19:BZ19 AM19:BD19 BF19:BR19">
    <cfRule type="expression" dxfId="585" priority="39">
      <formula>OR(AM19="A",AM19="CF",AM19="SS",AM19="ST",AM19="RW",AM19="LW")</formula>
    </cfRule>
    <cfRule type="expression" dxfId="584" priority="40">
      <formula>OR(AM19="M",AM19="CM",AM19="LM",AM19="RM",AM19="DM",AM19="AM")</formula>
    </cfRule>
    <cfRule type="expression" dxfId="583" priority="41">
      <formula>OR(AM19="D",AM19="CB",AM19="LB",AM19="RB")</formula>
    </cfRule>
    <cfRule type="expression" dxfId="582" priority="42">
      <formula>OR(AM19="G",AM19="GK")</formula>
    </cfRule>
  </conditionalFormatting>
  <conditionalFormatting sqref="AX19">
    <cfRule type="expression" dxfId="581" priority="38">
      <formula>OR(AX19="b",AX19="inj",AX19="??",AX19="ban",AX19="INT")</formula>
    </cfRule>
  </conditionalFormatting>
  <conditionalFormatting sqref="AO23:AO24">
    <cfRule type="expression" dxfId="580" priority="37">
      <formula>OR(AO23="b",AO23="inj",AO23="??",AO23="ban",AO23="INT")</formula>
    </cfRule>
  </conditionalFormatting>
  <conditionalFormatting sqref="AU28:AU29">
    <cfRule type="expression" dxfId="579" priority="36">
      <formula>OR(AU28="b",AU28="inj",AU28="??",AU28="ban",AU28="INT")</formula>
    </cfRule>
  </conditionalFormatting>
  <conditionalFormatting sqref="BF28:BF29">
    <cfRule type="expression" dxfId="578" priority="35">
      <formula>OR(BF28="b",BF28="inj",BF28="??",BF28="ban",BF28="INT")</formula>
    </cfRule>
  </conditionalFormatting>
  <conditionalFormatting sqref="BF30 AU30">
    <cfRule type="expression" dxfId="577" priority="34">
      <formula>OR(AU30="b",AU30="inj",AU30="??",AU30="ban",AU30="INT")</formula>
    </cfRule>
  </conditionalFormatting>
  <conditionalFormatting sqref="BB32:BB33">
    <cfRule type="expression" dxfId="576" priority="33">
      <formula>OR(BB32="b",BB32="inj",BB32="??",BB32="ban",BB32="INT")</formula>
    </cfRule>
  </conditionalFormatting>
  <conditionalFormatting sqref="BW31:BW33">
    <cfRule type="expression" dxfId="575" priority="32">
      <formula>OR(BW31="b",BW31="inj",BW31="??",BW31="ban",BW31="INT")</formula>
    </cfRule>
  </conditionalFormatting>
  <conditionalFormatting sqref="AP33:AP41">
    <cfRule type="expression" dxfId="574" priority="31">
      <formula>OR(AP33="b",AP33="inj",AP33="??",AP33="ban",AP33="INT")</formula>
    </cfRule>
  </conditionalFormatting>
  <conditionalFormatting sqref="BW34">
    <cfRule type="expression" dxfId="573" priority="30">
      <formula>OR(BW34="b",BW34="inj",BW34="??",BW34="ban",BW34="INT")</formula>
    </cfRule>
  </conditionalFormatting>
  <conditionalFormatting sqref="BB34">
    <cfRule type="expression" dxfId="572" priority="29">
      <formula>OR(BB34="b",BB34="inj",BB34="??",BB34="ban",BB34="INT")</formula>
    </cfRule>
  </conditionalFormatting>
  <conditionalFormatting sqref="BB35">
    <cfRule type="expression" dxfId="571" priority="28">
      <formula>OR(BB35="b",BB35="inj",BB35="??",BB35="ban",BB35="INT")</formula>
    </cfRule>
  </conditionalFormatting>
  <conditionalFormatting sqref="BB36">
    <cfRule type="expression" dxfId="570" priority="27">
      <formula>OR(BB36="b",BB36="inj",BB36="??",BB36="ban",BB36="INT")</formula>
    </cfRule>
  </conditionalFormatting>
  <conditionalFormatting sqref="BG33:BG45">
    <cfRule type="expression" dxfId="569" priority="26">
      <formula>OR(BG33="b",BG33="inj",BG33="??",BG33="ban",BG33="INT")</formula>
    </cfRule>
  </conditionalFormatting>
  <conditionalFormatting sqref="BQ41">
    <cfRule type="expression" dxfId="568" priority="25">
      <formula>OR(BQ41="b",BQ41="inj",BQ41="??",BQ41="ban",BQ41="INT")</formula>
    </cfRule>
  </conditionalFormatting>
  <conditionalFormatting sqref="AT43:AT44">
    <cfRule type="expression" dxfId="567" priority="23">
      <formula>OR(AT43="b",AT43="inj",AT43="??",AT43="ban",AT43="INT")</formula>
    </cfRule>
  </conditionalFormatting>
  <conditionalFormatting sqref="BW16:BZ16 AM16:BU16">
    <cfRule type="top10" dxfId="566" priority="756" stopIfTrue="1" rank="5"/>
  </conditionalFormatting>
  <conditionalFormatting sqref="BW15:BZ15 AM15:BU15">
    <cfRule type="top10" dxfId="565" priority="759" rank="11"/>
  </conditionalFormatting>
  <conditionalFormatting sqref="BW17:BZ17 AM17:BU17">
    <cfRule type="top10" dxfId="564" priority="762" stopIfTrue="1" rank="5"/>
  </conditionalFormatting>
  <conditionalFormatting sqref="BW14:BZ14 AM14:BU14">
    <cfRule type="top10" dxfId="563" priority="765" rank="11"/>
  </conditionalFormatting>
  <conditionalFormatting sqref="BE19">
    <cfRule type="expression" dxfId="562" priority="6">
      <formula>OR(BE19="A",BE19="CF",BE19="SS",BE19="ST",BE19="AF",BE19="RW",BE19="LW")</formula>
    </cfRule>
    <cfRule type="expression" dxfId="561" priority="7">
      <formula>OR(BE19="M",BE19="CM",BE19="LM",BE19="RM",BE19="DM",BE19="AM")</formula>
    </cfRule>
    <cfRule type="expression" dxfId="560" priority="8">
      <formula>OR(BE19="D",BE19="CB",BE19="LB",BE19="RB")</formula>
    </cfRule>
    <cfRule type="expression" dxfId="559" priority="9">
      <formula>OR(BE19="G",BE19="GK")</formula>
    </cfRule>
  </conditionalFormatting>
  <conditionalFormatting sqref="BE19">
    <cfRule type="expression" dxfId="558" priority="2">
      <formula>OR(BE19="A",BE19="CF",BE19="SS",BE19="ST",BE19="RW",BE19="LW")</formula>
    </cfRule>
    <cfRule type="expression" dxfId="557" priority="3">
      <formula>OR(BE19="M",BE19="CM",BE19="LM",BE19="RM",BE19="DM",BE19="AM")</formula>
    </cfRule>
    <cfRule type="expression" dxfId="556" priority="4">
      <formula>OR(BE19="D",BE19="CB",BE19="LB",BE19="RB")</formula>
    </cfRule>
    <cfRule type="expression" dxfId="555" priority="5">
      <formula>OR(BE19="G",BE19="GK")</formula>
    </cfRule>
  </conditionalFormatting>
  <conditionalFormatting sqref="BW53">
    <cfRule type="expression" dxfId="554" priority="1">
      <formula>OR(BW53="b",BW53="inj",BW53="??",BW53="ban",BW53="INT")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$J23:$J187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C1418"/>
  <sheetViews>
    <sheetView zoomScale="80" zoomScaleNormal="80" workbookViewId="0">
      <pane xSplit="38" ySplit="22" topLeftCell="AM44" activePane="bottomRight" state="frozen"/>
      <selection activeCell="BC70" sqref="BC70"/>
      <selection pane="topRight" activeCell="BC70" sqref="BC70"/>
      <selection pane="bottomLeft" activeCell="BC70" sqref="BC70"/>
      <selection pane="bottomRight" activeCell="BI66" sqref="BI66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7" width="3.85546875" style="562" customWidth="1"/>
    <col min="48" max="48" width="3.85546875" style="561" customWidth="1"/>
    <col min="49" max="74" width="3.85546875" style="562" customWidth="1"/>
    <col min="75" max="103" width="3.85546875" style="561" customWidth="1"/>
    <col min="104" max="16384" width="9.140625" style="561"/>
  </cols>
  <sheetData>
    <row r="1" spans="1:74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BA21</f>
        <v>徳重　健太</v>
      </c>
      <c r="AN1" s="558" t="str">
        <f>BC21</f>
        <v>東　隼也</v>
      </c>
      <c r="AO1" s="558"/>
      <c r="AP1" s="558" t="str">
        <f>BU21</f>
        <v>野田　樹</v>
      </c>
      <c r="AQ1" s="558" t="str">
        <f>BI21</f>
        <v>田中　英雄</v>
      </c>
      <c r="AR1" s="558"/>
      <c r="AS1" s="558"/>
      <c r="AT1" s="558" t="str">
        <f>AU21</f>
        <v>小川　慶治朗</v>
      </c>
      <c r="AU1" s="558"/>
      <c r="AW1" s="558"/>
      <c r="AX1" s="558"/>
      <c r="AY1" s="558" t="str">
        <f>AZ21</f>
        <v>吉丸　絢梓</v>
      </c>
      <c r="AZ1" s="558" t="str">
        <f>BG21</f>
        <v>藤谷　壮</v>
      </c>
      <c r="BA1" s="558" t="str">
        <f>BD21</f>
        <v>伊野波　雅彦</v>
      </c>
      <c r="BB1" s="558" t="str">
        <f>AO21</f>
        <v>岩波　拓也</v>
      </c>
      <c r="BC1" s="558" t="str">
        <f>AQ21</f>
        <v>高橋　峻希</v>
      </c>
      <c r="BD1" s="558" t="str">
        <f>BB21</f>
        <v>北本　久仁衛</v>
      </c>
      <c r="BE1" s="558"/>
      <c r="BF1" s="558" t="str">
        <f>BJ21</f>
        <v>松下　佳貴</v>
      </c>
      <c r="BG1" s="558" t="str">
        <f>AN21</f>
        <v>渡部　博文</v>
      </c>
      <c r="BH1" s="558" t="str">
        <f>BF21</f>
        <v>山口　真司</v>
      </c>
      <c r="BI1" s="558" t="str">
        <f>BE21</f>
        <v>橋本　和</v>
      </c>
      <c r="BJ1" s="558" t="str">
        <f>BM21</f>
        <v>小林　成豪</v>
      </c>
      <c r="BK1" s="558"/>
      <c r="BL1" s="558"/>
      <c r="BM1" s="558" t="str">
        <f>AP21</f>
        <v>三原　雅俊</v>
      </c>
      <c r="BN1" s="558"/>
      <c r="BO1" s="558" t="str">
        <f>BN21</f>
        <v>レアンドロ</v>
      </c>
      <c r="BP1" s="558"/>
      <c r="BQ1" s="558"/>
      <c r="BR1" s="558" t="str">
        <f>BR20</f>
        <v>Junya HIGASHI</v>
      </c>
      <c r="BS1" s="558"/>
      <c r="BT1" s="558"/>
      <c r="BU1" s="558"/>
      <c r="BV1" s="558"/>
    </row>
    <row r="2" spans="1:74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SUM(IF(M$23:M$195="",0,1)*IF(ISBLANK($R$1),1,IF($J$23:$J$195=$R$1,1,0)))</f>
        <v>47</v>
      </c>
      <c r="AM2" s="555">
        <f t="array" ref="AM2">SUM(IF(ISBLANK(AM$74:AM$195),0,IF(AM$74:AM$195="susp",0,1))*IF(ISBLANK($R$1),1,IF($J$23:$J$195=$R$1,1,0)))</f>
        <v>0</v>
      </c>
      <c r="AN2" s="555">
        <f t="array" ref="AN2">SUM(IF(ISBLANK(AN$74:AN$195),0,IF(AN$74:AN$195="susp",0,1))*IF(ISBLANK($R$1),1,IF($J$23:$J$195=$R$1,1,0)))</f>
        <v>0</v>
      </c>
      <c r="AO2" s="555"/>
      <c r="AP2" s="555">
        <f t="array" ref="AP2">SUM(IF(ISBLANK(AP$74:AP$195),0,IF(AP$74:AP$195="susp",0,1))*IF(ISBLANK($R$1),1,IF($J$23:$J$195=$R$1,1,0)))</f>
        <v>0</v>
      </c>
      <c r="AQ2" s="555">
        <f t="array" ref="AQ2">SUM(IF(ISBLANK(AQ$74:AQ$195),0,IF(AQ$74:AQ$195="susp",0,1))*IF(ISBLANK($R$1),1,IF($J$23:$J$195=$R$1,1,0)))</f>
        <v>0</v>
      </c>
      <c r="AR2" s="555"/>
      <c r="AS2" s="555"/>
      <c r="AT2" s="555">
        <f t="array" ref="AT2">SUM(IF(ISBLANK(AT$74:AT$195),0,IF(AT$74:AT$195="susp",0,1))*IF(ISBLANK($R$1),1,IF($J$23:$J$195=$R$1,1,0)))</f>
        <v>0</v>
      </c>
      <c r="AU2" s="555"/>
      <c r="AW2" s="555"/>
      <c r="AX2" s="555"/>
      <c r="AY2" s="555">
        <f t="array" ref="AY2">SUM(IF(ISBLANK(AY$74:AY$195),0,IF(AY$74:AY$195="susp",0,1))*IF(ISBLANK($R$1),1,IF($J$23:$J$195=$R$1,1,0)))</f>
        <v>0</v>
      </c>
      <c r="AZ2" s="555">
        <f t="array" ref="AZ2">SUM(IF(ISBLANK(AZ$74:AZ$195),0,IF(AZ$74:AZ$195="susp",0,1))*IF(ISBLANK($R$1),1,IF($J$23:$J$195=$R$1,1,0)))</f>
        <v>0</v>
      </c>
      <c r="BA2" s="555">
        <f t="array" ref="BA2">SUM(IF(ISBLANK(BA$74:BA$195),0,IF(BA$74:BA$195="susp",0,1))*IF(ISBLANK($R$1),1,IF($J$23:$J$195=$R$1,1,0)))</f>
        <v>0</v>
      </c>
      <c r="BB2" s="555">
        <f t="array" ref="BB2">SUM(IF(ISBLANK(BB$74:BB$195),0,IF(BB$74:BB$195="susp",0,1))*IF(ISBLANK($R$1),1,IF($J$23:$J$195=$R$1,1,0)))</f>
        <v>0</v>
      </c>
      <c r="BC2" s="555">
        <f t="array" ref="BC2">SUM(IF(ISBLANK(BC$74:BC$195),0,IF(BC$74:BC$195="susp",0,1))*IF(ISBLANK($R$1),1,IF($J$23:$J$195=$R$1,1,0)))</f>
        <v>0</v>
      </c>
      <c r="BD2" s="555">
        <f t="array" ref="BD2">SUM(IF(ISBLANK(BD$74:BD$195),0,IF(BD$74:BD$195="susp",0,1))*IF(ISBLANK($R$1),1,IF($J$23:$J$195=$R$1,1,0)))</f>
        <v>0</v>
      </c>
      <c r="BE2" s="555"/>
      <c r="BF2" s="555">
        <f t="array" ref="BF2">SUM(IF(ISBLANK(BF$74:BF$195),0,IF(BF$74:BF$195="susp",0,1))*IF(ISBLANK($R$1),1,IF($J$23:$J$195=$R$1,1,0)))</f>
        <v>0</v>
      </c>
      <c r="BG2" s="555">
        <f t="array" ref="BG2">SUM(IF(ISBLANK(BG$74:BG$195),0,IF(BG$74:BG$195="susp",0,1))*IF(ISBLANK($R$1),1,IF($J$23:$J$195=$R$1,1,0)))</f>
        <v>0</v>
      </c>
      <c r="BH2" s="555">
        <f t="array" ref="BH2">SUM(IF(ISBLANK(BH$74:BH$195),0,IF(BH$74:BH$195="susp",0,1))*IF(ISBLANK($R$1),1,IF($J$23:$J$195=$R$1,1,0)))</f>
        <v>0</v>
      </c>
      <c r="BI2" s="555">
        <f t="array" ref="BI2">SUM(IF(ISBLANK(BI$74:BI$195),0,IF(BI$74:BI$195="susp",0,1))*IF(ISBLANK($R$1),1,IF($J$23:$J$195=$R$1,1,0)))</f>
        <v>0</v>
      </c>
      <c r="BJ2" s="555">
        <f t="array" ref="BJ2">SUM(IF(ISBLANK(BJ$74:BJ$195),0,IF(BJ$74:BJ$195="susp",0,1))*IF(ISBLANK($R$1),1,IF($J$23:$J$195=$R$1,1,0)))</f>
        <v>0</v>
      </c>
      <c r="BK2" s="555"/>
      <c r="BL2" s="555"/>
      <c r="BM2" s="555">
        <f t="array" ref="BM2">SUM(IF(ISBLANK(BM$74:BM$195),0,IF(BM$74:BM$195="susp",0,1))*IF(ISBLANK($R$1),1,IF($J$23:$J$195=$R$1,1,0)))</f>
        <v>0</v>
      </c>
      <c r="BN2" s="555"/>
      <c r="BO2" s="555">
        <f t="array" ref="BO2">SUM(IF(ISBLANK(BO$74:BO$195),0,IF(BO$74:BO$195="susp",0,1))*IF(ISBLANK($R$1),1,IF($J$23:$J$195=$R$1,1,0)))</f>
        <v>0</v>
      </c>
      <c r="BP2" s="555"/>
      <c r="BQ2" s="555"/>
      <c r="BR2" s="555">
        <f t="array" ref="BR2">SUM(IF(ISBLANK(BR$74:BR$195),0,IF(BR$74:BR$195="susp",0,1))*IF(ISBLANK($R$1),1,IF($J$23:$J$195=$R$1,1,0)))</f>
        <v>0</v>
      </c>
      <c r="BS2" s="555"/>
      <c r="BT2" s="555"/>
      <c r="BU2" s="555"/>
      <c r="BV2" s="555"/>
    </row>
    <row r="3" spans="1:74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SUM(IF(M$23:M$195="W",1,0)*IF(ISBLANK($R$1),1,IF($J$23:$J$195=$R$1,1,0)))</f>
        <v>21</v>
      </c>
      <c r="AM3" s="555" t="e">
        <f t="array" ref="AM3">SUM(IF(ISTEXT(AM$74:AM$195),1,0)*IF(($M$23:$M$195)="W",1,0)*IF(ISBLANK($R$1),1,IF($J$23:$J$195=$R$1,1,0)))</f>
        <v>#N/A</v>
      </c>
      <c r="AN3" s="555" t="e">
        <f t="array" ref="AN3">SUM(IF(ISTEXT(AN$74:AN$195),1,0)*IF(($M$23:$M$195)="W",1,0)*IF(ISBLANK($R$1),1,IF($J$23:$J$195=$R$1,1,0)))</f>
        <v>#N/A</v>
      </c>
      <c r="AO3" s="555"/>
      <c r="AP3" s="555" t="e">
        <f t="array" ref="AP3">SUM(IF(ISTEXT(AP$74:AP$195),1,0)*IF(($M$23:$M$195)="W",1,0)*IF(ISBLANK($R$1),1,IF($J$23:$J$195=$R$1,1,0)))</f>
        <v>#N/A</v>
      </c>
      <c r="AQ3" s="555" t="e">
        <f t="array" ref="AQ3">SUM(IF(ISTEXT(AQ$74:AQ$195),1,0)*IF(($M$23:$M$195)="W",1,0)*IF(ISBLANK($R$1),1,IF($J$23:$J$195=$R$1,1,0)))</f>
        <v>#N/A</v>
      </c>
      <c r="AR3" s="555"/>
      <c r="AS3" s="555"/>
      <c r="AT3" s="555" t="e">
        <f t="array" ref="AT3">SUM(IF(ISTEXT(AT$74:AT$195),1,0)*IF(($M$23:$M$195)="W",1,0)*IF(ISBLANK($R$1),1,IF($J$23:$J$195=$R$1,1,0)))</f>
        <v>#N/A</v>
      </c>
      <c r="AU3" s="555"/>
      <c r="AW3" s="555"/>
      <c r="AX3" s="555"/>
      <c r="AY3" s="555" t="e">
        <f t="array" ref="AY3">SUM(IF(ISTEXT(AY$74:AY$195),1,0)*IF(($M$23:$M$195)="W",1,0)*IF(ISBLANK($R$1),1,IF($J$23:$J$195=$R$1,1,0)))</f>
        <v>#N/A</v>
      </c>
      <c r="AZ3" s="555" t="e">
        <f t="array" ref="AZ3">SUM(IF(ISTEXT(AZ$74:AZ$195),1,0)*IF(($M$23:$M$195)="W",1,0)*IF(ISBLANK($R$1),1,IF($J$23:$J$195=$R$1,1,0)))</f>
        <v>#N/A</v>
      </c>
      <c r="BA3" s="555" t="e">
        <f t="array" ref="BA3">SUM(IF(ISTEXT(BA$74:BA$195),1,0)*IF(($M$23:$M$195)="W",1,0)*IF(ISBLANK($R$1),1,IF($J$23:$J$195=$R$1,1,0)))</f>
        <v>#N/A</v>
      </c>
      <c r="BB3" s="555" t="e">
        <f t="array" ref="BB3">SUM(IF(ISTEXT(BB$74:BB$195),1,0)*IF(($M$23:$M$195)="W",1,0)*IF(ISBLANK($R$1),1,IF($J$23:$J$195=$R$1,1,0)))</f>
        <v>#N/A</v>
      </c>
      <c r="BC3" s="555" t="e">
        <f t="array" ref="BC3">SUM(IF(ISTEXT(BC$74:BC$195),1,0)*IF(($M$23:$M$195)="W",1,0)*IF(ISBLANK($R$1),1,IF($J$23:$J$195=$R$1,1,0)))</f>
        <v>#N/A</v>
      </c>
      <c r="BD3" s="555" t="e">
        <f t="array" ref="BD3">SUM(IF(ISTEXT(BD$74:BD$195),1,0)*IF(($M$23:$M$195)="W",1,0)*IF(ISBLANK($R$1),1,IF($J$23:$J$195=$R$1,1,0)))</f>
        <v>#N/A</v>
      </c>
      <c r="BE3" s="555"/>
      <c r="BF3" s="555" t="e">
        <f t="array" ref="BF3">SUM(IF(ISTEXT(BF$74:BF$195),1,0)*IF(($M$23:$M$195)="W",1,0)*IF(ISBLANK($R$1),1,IF($J$23:$J$195=$R$1,1,0)))</f>
        <v>#N/A</v>
      </c>
      <c r="BG3" s="555" t="e">
        <f t="array" ref="BG3">SUM(IF(ISTEXT(BG$74:BG$195),1,0)*IF(($M$23:$M$195)="W",1,0)*IF(ISBLANK($R$1),1,IF($J$23:$J$195=$R$1,1,0)))</f>
        <v>#N/A</v>
      </c>
      <c r="BH3" s="555" t="e">
        <f t="array" ref="BH3">SUM(IF(ISTEXT(BH$74:BH$195),1,0)*IF(($M$23:$M$195)="W",1,0)*IF(ISBLANK($R$1),1,IF($J$23:$J$195=$R$1,1,0)))</f>
        <v>#N/A</v>
      </c>
      <c r="BI3" s="555" t="e">
        <f t="array" ref="BI3">SUM(IF(ISTEXT(BI$74:BI$195),1,0)*IF(($M$23:$M$195)="W",1,0)*IF(ISBLANK($R$1),1,IF($J$23:$J$195=$R$1,1,0)))</f>
        <v>#N/A</v>
      </c>
      <c r="BJ3" s="555" t="e">
        <f t="array" ref="BJ3">SUM(IF(ISTEXT(BJ$74:BJ$195),1,0)*IF(($M$23:$M$195)="W",1,0)*IF(ISBLANK($R$1),1,IF($J$23:$J$195=$R$1,1,0)))</f>
        <v>#N/A</v>
      </c>
      <c r="BK3" s="555"/>
      <c r="BL3" s="555"/>
      <c r="BM3" s="555" t="e">
        <f t="array" ref="BM3">SUM(IF(ISTEXT(BM$74:BM$195),1,0)*IF(($M$23:$M$195)="W",1,0)*IF(ISBLANK($R$1),1,IF($J$23:$J$195=$R$1,1,0)))</f>
        <v>#N/A</v>
      </c>
      <c r="BN3" s="555"/>
      <c r="BO3" s="555" t="e">
        <f t="array" ref="BO3">SUM(IF(ISTEXT(BO$74:BO$195),1,0)*IF(($M$23:$M$195)="W",1,0)*IF(ISBLANK($R$1),1,IF($J$23:$J$195=$R$1,1,0)))</f>
        <v>#N/A</v>
      </c>
      <c r="BP3" s="555"/>
      <c r="BQ3" s="555"/>
      <c r="BR3" s="555" t="e">
        <f t="array" ref="BR3">SUM(IF(ISTEXT(BR$74:BR$195),1,0)*IF(($M$23:$M$195)="W",1,0)*IF(ISBLANK($R$1),1,IF($J$23:$J$195=$R$1,1,0)))</f>
        <v>#N/A</v>
      </c>
      <c r="BS3" s="555"/>
      <c r="BT3" s="555"/>
      <c r="BU3" s="555"/>
      <c r="BV3" s="555"/>
    </row>
    <row r="4" spans="1:74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SUM(IF(M$23:M$195="D",1,0)*IF(ISBLANK($R$1),1,IF($J$23:$J$195=$R$1,1,0)))</f>
        <v>8</v>
      </c>
      <c r="AM4" s="555" t="e">
        <f t="array" ref="AM4">SUM(IF(ISTEXT(AM$74:AM$195),1,0)*IF(($M$23:$M$195)="D",1,0)*IF(ISBLANK($R$1),1,IF($J$23:$J$195=$R$1,1,0)))</f>
        <v>#N/A</v>
      </c>
      <c r="AN4" s="555" t="e">
        <f t="array" ref="AN4">SUM(IF(ISTEXT(AN$74:AN$195),1,0)*IF(($M$23:$M$195)="D",1,0)*IF(ISBLANK($R$1),1,IF($J$23:$J$195=$R$1,1,0)))</f>
        <v>#N/A</v>
      </c>
      <c r="AO4" s="555"/>
      <c r="AP4" s="555" t="e">
        <f t="array" ref="AP4">SUM(IF(ISTEXT(AP$74:AP$195),1,0)*IF(($M$23:$M$195)="D",1,0)*IF(ISBLANK($R$1),1,IF($J$23:$J$195=$R$1,1,0)))</f>
        <v>#N/A</v>
      </c>
      <c r="AQ4" s="555" t="e">
        <f t="array" ref="AQ4">SUM(IF(ISTEXT(AQ$74:AQ$195),1,0)*IF(($M$23:$M$195)="D",1,0)*IF(ISBLANK($R$1),1,IF($J$23:$J$195=$R$1,1,0)))</f>
        <v>#N/A</v>
      </c>
      <c r="AR4" s="555"/>
      <c r="AS4" s="555"/>
      <c r="AT4" s="555" t="e">
        <f t="array" ref="AT4">SUM(IF(ISTEXT(AT$74:AT$195),1,0)*IF(($M$23:$M$195)="D",1,0)*IF(ISBLANK($R$1),1,IF($J$23:$J$195=$R$1,1,0)))</f>
        <v>#N/A</v>
      </c>
      <c r="AU4" s="555"/>
      <c r="AW4" s="555"/>
      <c r="AX4" s="555"/>
      <c r="AY4" s="555" t="e">
        <f t="array" ref="AY4">SUM(IF(ISTEXT(AY$74:AY$195),1,0)*IF(($M$23:$M$195)="D",1,0)*IF(ISBLANK($R$1),1,IF($J$23:$J$195=$R$1,1,0)))</f>
        <v>#N/A</v>
      </c>
      <c r="AZ4" s="555" t="e">
        <f t="array" ref="AZ4">SUM(IF(ISTEXT(AZ$74:AZ$195),1,0)*IF(($M$23:$M$195)="D",1,0)*IF(ISBLANK($R$1),1,IF($J$23:$J$195=$R$1,1,0)))</f>
        <v>#N/A</v>
      </c>
      <c r="BA4" s="555" t="e">
        <f t="array" ref="BA4">SUM(IF(ISTEXT(BA$74:BA$195),1,0)*IF(($M$23:$M$195)="D",1,0)*IF(ISBLANK($R$1),1,IF($J$23:$J$195=$R$1,1,0)))</f>
        <v>#N/A</v>
      </c>
      <c r="BB4" s="555" t="e">
        <f t="array" ref="BB4">SUM(IF(ISTEXT(BB$74:BB$195),1,0)*IF(($M$23:$M$195)="D",1,0)*IF(ISBLANK($R$1),1,IF($J$23:$J$195=$R$1,1,0)))</f>
        <v>#N/A</v>
      </c>
      <c r="BC4" s="555" t="e">
        <f t="array" ref="BC4">SUM(IF(ISTEXT(BC$74:BC$195),1,0)*IF(($M$23:$M$195)="D",1,0)*IF(ISBLANK($R$1),1,IF($J$23:$J$195=$R$1,1,0)))</f>
        <v>#N/A</v>
      </c>
      <c r="BD4" s="555" t="e">
        <f t="array" ref="BD4">SUM(IF(ISTEXT(BD$74:BD$195),1,0)*IF(($M$23:$M$195)="D",1,0)*IF(ISBLANK($R$1),1,IF($J$23:$J$195=$R$1,1,0)))</f>
        <v>#N/A</v>
      </c>
      <c r="BE4" s="555"/>
      <c r="BF4" s="555" t="e">
        <f t="array" ref="BF4">SUM(IF(ISTEXT(BF$74:BF$195),1,0)*IF(($M$23:$M$195)="D",1,0)*IF(ISBLANK($R$1),1,IF($J$23:$J$195=$R$1,1,0)))</f>
        <v>#N/A</v>
      </c>
      <c r="BG4" s="555" t="e">
        <f t="array" ref="BG4">SUM(IF(ISTEXT(BG$74:BG$195),1,0)*IF(($M$23:$M$195)="D",1,0)*IF(ISBLANK($R$1),1,IF($J$23:$J$195=$R$1,1,0)))</f>
        <v>#N/A</v>
      </c>
      <c r="BH4" s="555" t="e">
        <f t="array" ref="BH4">SUM(IF(ISTEXT(BH$74:BH$195),1,0)*IF(($M$23:$M$195)="D",1,0)*IF(ISBLANK($R$1),1,IF($J$23:$J$195=$R$1,1,0)))</f>
        <v>#N/A</v>
      </c>
      <c r="BI4" s="555" t="e">
        <f t="array" ref="BI4">SUM(IF(ISTEXT(BI$74:BI$195),1,0)*IF(($M$23:$M$195)="D",1,0)*IF(ISBLANK($R$1),1,IF($J$23:$J$195=$R$1,1,0)))</f>
        <v>#N/A</v>
      </c>
      <c r="BJ4" s="555" t="e">
        <f t="array" ref="BJ4">SUM(IF(ISTEXT(BJ$74:BJ$195),1,0)*IF(($M$23:$M$195)="D",1,0)*IF(ISBLANK($R$1),1,IF($J$23:$J$195=$R$1,1,0)))</f>
        <v>#N/A</v>
      </c>
      <c r="BK4" s="555"/>
      <c r="BL4" s="555"/>
      <c r="BM4" s="555" t="e">
        <f t="array" ref="BM4">SUM(IF(ISTEXT(BM$74:BM$195),1,0)*IF(($M$23:$M$195)="D",1,0)*IF(ISBLANK($R$1),1,IF($J$23:$J$195=$R$1,1,0)))</f>
        <v>#N/A</v>
      </c>
      <c r="BN4" s="555"/>
      <c r="BO4" s="555" t="e">
        <f t="array" ref="BO4">SUM(IF(ISTEXT(BO$74:BO$195),1,0)*IF(($M$23:$M$195)="D",1,0)*IF(ISBLANK($R$1),1,IF($J$23:$J$195=$R$1,1,0)))</f>
        <v>#N/A</v>
      </c>
      <c r="BP4" s="555"/>
      <c r="BQ4" s="555"/>
      <c r="BR4" s="555" t="e">
        <f t="array" ref="BR4">SUM(IF(ISTEXT(BR$74:BR$195),1,0)*IF(($M$23:$M$195)="D",1,0)*IF(ISBLANK($R$1),1,IF($J$23:$J$195=$R$1,1,0)))</f>
        <v>#N/A</v>
      </c>
      <c r="BS4" s="555"/>
      <c r="BT4" s="555"/>
      <c r="BU4" s="555"/>
      <c r="BV4" s="555"/>
    </row>
    <row r="5" spans="1:74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SUM(IF(M$23:M$195="L",1,0)*IF(ISBLANK($R$1),1,IF($J$23:$J$195=$R$1,1,0)))</f>
        <v>18</v>
      </c>
      <c r="AM5" s="555" t="e">
        <f t="array" ref="AM5">SUM(IF(ISTEXT(AM$74:AM$195),1,0)*IF(($M$23:$M$195)="L",1,0)*IF(ISBLANK($R$1),1,IF($J$23:$J$195=$R$1,1,0)))</f>
        <v>#N/A</v>
      </c>
      <c r="AN5" s="555" t="e">
        <f t="array" ref="AN5">SUM(IF(ISTEXT(AN$74:AN$195),1,0)*IF(($M$23:$M$195)="L",1,0)*IF(ISBLANK($R$1),1,IF($J$23:$J$195=$R$1,1,0)))</f>
        <v>#N/A</v>
      </c>
      <c r="AO5" s="555"/>
      <c r="AP5" s="555" t="e">
        <f t="array" ref="AP5">SUM(IF(ISTEXT(AP$74:AP$195),1,0)*IF(($M$23:$M$195)="L",1,0)*IF(ISBLANK($R$1),1,IF($J$23:$J$195=$R$1,1,0)))</f>
        <v>#N/A</v>
      </c>
      <c r="AQ5" s="555" t="e">
        <f t="array" ref="AQ5">SUM(IF(ISTEXT(AQ$74:AQ$195),1,0)*IF(($M$23:$M$195)="L",1,0)*IF(ISBLANK($R$1),1,IF($J$23:$J$195=$R$1,1,0)))</f>
        <v>#N/A</v>
      </c>
      <c r="AR5" s="555"/>
      <c r="AS5" s="555"/>
      <c r="AT5" s="555" t="e">
        <f t="array" ref="AT5">SUM(IF(ISTEXT(AT$74:AT$195),1,0)*IF(($M$23:$M$195)="L",1,0)*IF(ISBLANK($R$1),1,IF($J$23:$J$195=$R$1,1,0)))</f>
        <v>#N/A</v>
      </c>
      <c r="AU5" s="555"/>
      <c r="AW5" s="555"/>
      <c r="AX5" s="555"/>
      <c r="AY5" s="555" t="e">
        <f t="array" ref="AY5">SUM(IF(ISTEXT(AY$74:AY$195),1,0)*IF(($M$23:$M$195)="L",1,0)*IF(ISBLANK($R$1),1,IF($J$23:$J$195=$R$1,1,0)))</f>
        <v>#N/A</v>
      </c>
      <c r="AZ5" s="555" t="e">
        <f t="array" ref="AZ5">SUM(IF(ISTEXT(AZ$74:AZ$195),1,0)*IF(($M$23:$M$195)="L",1,0)*IF(ISBLANK($R$1),1,IF($J$23:$J$195=$R$1,1,0)))</f>
        <v>#N/A</v>
      </c>
      <c r="BA5" s="555" t="e">
        <f t="array" ref="BA5">SUM(IF(ISTEXT(BA$74:BA$195),1,0)*IF(($M$23:$M$195)="L",1,0)*IF(ISBLANK($R$1),1,IF($J$23:$J$195=$R$1,1,0)))</f>
        <v>#N/A</v>
      </c>
      <c r="BB5" s="555" t="e">
        <f t="array" ref="BB5">SUM(IF(ISTEXT(BB$74:BB$195),1,0)*IF(($M$23:$M$195)="L",1,0)*IF(ISBLANK($R$1),1,IF($J$23:$J$195=$R$1,1,0)))</f>
        <v>#N/A</v>
      </c>
      <c r="BC5" s="555" t="e">
        <f t="array" ref="BC5">SUM(IF(ISTEXT(BC$74:BC$195),1,0)*IF(($M$23:$M$195)="L",1,0)*IF(ISBLANK($R$1),1,IF($J$23:$J$195=$R$1,1,0)))</f>
        <v>#N/A</v>
      </c>
      <c r="BD5" s="555" t="e">
        <f t="array" ref="BD5">SUM(IF(ISTEXT(BD$74:BD$195),1,0)*IF(($M$23:$M$195)="L",1,0)*IF(ISBLANK($R$1),1,IF($J$23:$J$195=$R$1,1,0)))</f>
        <v>#N/A</v>
      </c>
      <c r="BE5" s="555"/>
      <c r="BF5" s="555" t="e">
        <f t="array" ref="BF5">SUM(IF(ISTEXT(BF$74:BF$195),1,0)*IF(($M$23:$M$195)="L",1,0)*IF(ISBLANK($R$1),1,IF($J$23:$J$195=$R$1,1,0)))</f>
        <v>#N/A</v>
      </c>
      <c r="BG5" s="555" t="e">
        <f t="array" ref="BG5">SUM(IF(ISTEXT(BG$74:BG$195),1,0)*IF(($M$23:$M$195)="L",1,0)*IF(ISBLANK($R$1),1,IF($J$23:$J$195=$R$1,1,0)))</f>
        <v>#N/A</v>
      </c>
      <c r="BH5" s="555" t="e">
        <f t="array" ref="BH5">SUM(IF(ISTEXT(BH$74:BH$195),1,0)*IF(($M$23:$M$195)="L",1,0)*IF(ISBLANK($R$1),1,IF($J$23:$J$195=$R$1,1,0)))</f>
        <v>#N/A</v>
      </c>
      <c r="BI5" s="555" t="e">
        <f t="array" ref="BI5">SUM(IF(ISTEXT(BI$74:BI$195),1,0)*IF(($M$23:$M$195)="L",1,0)*IF(ISBLANK($R$1),1,IF($J$23:$J$195=$R$1,1,0)))</f>
        <v>#N/A</v>
      </c>
      <c r="BJ5" s="555" t="e">
        <f t="array" ref="BJ5">SUM(IF(ISTEXT(BJ$74:BJ$195),1,0)*IF(($M$23:$M$195)="L",1,0)*IF(ISBLANK($R$1),1,IF($J$23:$J$195=$R$1,1,0)))</f>
        <v>#N/A</v>
      </c>
      <c r="BK5" s="555"/>
      <c r="BL5" s="555"/>
      <c r="BM5" s="555" t="e">
        <f t="array" ref="BM5">SUM(IF(ISTEXT(BM$74:BM$195),1,0)*IF(($M$23:$M$195)="L",1,0)*IF(ISBLANK($R$1),1,IF($J$23:$J$195=$R$1,1,0)))</f>
        <v>#N/A</v>
      </c>
      <c r="BN5" s="555"/>
      <c r="BO5" s="555" t="e">
        <f t="array" ref="BO5">SUM(IF(ISTEXT(BO$74:BO$195),1,0)*IF(($M$23:$M$195)="L",1,0)*IF(ISBLANK($R$1),1,IF($J$23:$J$195=$R$1,1,0)))</f>
        <v>#N/A</v>
      </c>
      <c r="BP5" s="555"/>
      <c r="BQ5" s="555"/>
      <c r="BR5" s="555" t="e">
        <f t="array" ref="BR5">SUM(IF(ISTEXT(BR$74:BR$195),1,0)*IF(($M$23:$M$195)="L",1,0)*IF(ISBLANK($R$1),1,IF($J$23:$J$195=$R$1,1,0)))</f>
        <v>#N/A</v>
      </c>
      <c r="BS5" s="555"/>
      <c r="BT5" s="555"/>
      <c r="BU5" s="555"/>
      <c r="BV5" s="555"/>
    </row>
    <row r="6" spans="1:74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71</v>
      </c>
      <c r="AM6" s="555" t="e">
        <f>AM$3*3+AM$4</f>
        <v>#N/A</v>
      </c>
      <c r="AN6" s="555" t="e">
        <f>AN$3*3+AN$4</f>
        <v>#N/A</v>
      </c>
      <c r="AO6" s="555"/>
      <c r="AP6" s="555" t="e">
        <f>AP$3*3+AP$4</f>
        <v>#N/A</v>
      </c>
      <c r="AQ6" s="555" t="e">
        <f>AQ$3*3+AQ$4</f>
        <v>#N/A</v>
      </c>
      <c r="AR6" s="555"/>
      <c r="AS6" s="555"/>
      <c r="AT6" s="555" t="e">
        <f>AT$3*3+AT$4</f>
        <v>#N/A</v>
      </c>
      <c r="AU6" s="555"/>
      <c r="AW6" s="555"/>
      <c r="AX6" s="555"/>
      <c r="AY6" s="555" t="e">
        <f t="shared" ref="AY6:BG6" si="0">AY$3*3+AY$4</f>
        <v>#N/A</v>
      </c>
      <c r="AZ6" s="555" t="e">
        <f t="shared" si="0"/>
        <v>#N/A</v>
      </c>
      <c r="BA6" s="555" t="e">
        <f t="shared" si="0"/>
        <v>#N/A</v>
      </c>
      <c r="BB6" s="555" t="e">
        <f>BB$3*3+BB$4</f>
        <v>#N/A</v>
      </c>
      <c r="BC6" s="555" t="e">
        <f t="shared" si="0"/>
        <v>#N/A</v>
      </c>
      <c r="BD6" s="555" t="e">
        <f>BD$3*3+BD$4</f>
        <v>#N/A</v>
      </c>
      <c r="BE6" s="555"/>
      <c r="BF6" s="555" t="e">
        <f t="shared" si="0"/>
        <v>#N/A</v>
      </c>
      <c r="BG6" s="555" t="e">
        <f t="shared" si="0"/>
        <v>#N/A</v>
      </c>
      <c r="BH6" s="555" t="e">
        <f>BH$3*3+BH$4</f>
        <v>#N/A</v>
      </c>
      <c r="BI6" s="555" t="e">
        <f>BI$3*3+BI$4</f>
        <v>#N/A</v>
      </c>
      <c r="BJ6" s="555" t="e">
        <f>BJ$3*3+BJ$4</f>
        <v>#N/A</v>
      </c>
      <c r="BK6" s="555"/>
      <c r="BL6" s="555"/>
      <c r="BM6" s="555" t="e">
        <f>BM$3*3+BM$4</f>
        <v>#N/A</v>
      </c>
      <c r="BN6" s="555"/>
      <c r="BO6" s="555" t="e">
        <f>BO$3*3+BO$4</f>
        <v>#N/A</v>
      </c>
      <c r="BP6" s="555"/>
      <c r="BQ6" s="555"/>
      <c r="BR6" s="555" t="e">
        <f>BR$3*3+BR$4</f>
        <v>#N/A</v>
      </c>
      <c r="BS6" s="555"/>
      <c r="BT6" s="555"/>
      <c r="BU6" s="555"/>
      <c r="BV6" s="555"/>
    </row>
    <row r="7" spans="1:74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1.5106382978723405</v>
      </c>
      <c r="AM7" s="555" t="e">
        <f>AM6/AM2</f>
        <v>#N/A</v>
      </c>
      <c r="AN7" s="555" t="e">
        <f>AN6/AN2</f>
        <v>#N/A</v>
      </c>
      <c r="AO7" s="555"/>
      <c r="AP7" s="555" t="e">
        <f>AP6/AP2</f>
        <v>#N/A</v>
      </c>
      <c r="AQ7" s="555" t="e">
        <f>AQ6/AQ2</f>
        <v>#N/A</v>
      </c>
      <c r="AR7" s="555"/>
      <c r="AS7" s="555"/>
      <c r="AT7" s="555" t="e">
        <f>AT6/AT2</f>
        <v>#N/A</v>
      </c>
      <c r="AU7" s="555"/>
      <c r="AW7" s="555"/>
      <c r="AX7" s="555"/>
      <c r="AY7" s="555" t="e">
        <f t="shared" ref="AY7:BG7" si="1">AY6/AY2</f>
        <v>#N/A</v>
      </c>
      <c r="AZ7" s="555" t="e">
        <f t="shared" si="1"/>
        <v>#N/A</v>
      </c>
      <c r="BA7" s="555" t="e">
        <f t="shared" si="1"/>
        <v>#N/A</v>
      </c>
      <c r="BB7" s="555" t="e">
        <f>BB6/BB2</f>
        <v>#N/A</v>
      </c>
      <c r="BC7" s="555" t="e">
        <f t="shared" si="1"/>
        <v>#N/A</v>
      </c>
      <c r="BD7" s="555" t="e">
        <f>BD6/BD2</f>
        <v>#N/A</v>
      </c>
      <c r="BE7" s="555"/>
      <c r="BF7" s="555" t="e">
        <f t="shared" si="1"/>
        <v>#N/A</v>
      </c>
      <c r="BG7" s="555" t="e">
        <f t="shared" si="1"/>
        <v>#N/A</v>
      </c>
      <c r="BH7" s="555" t="e">
        <f>BH6/BH2</f>
        <v>#N/A</v>
      </c>
      <c r="BI7" s="555" t="e">
        <f>BI6/BI2</f>
        <v>#N/A</v>
      </c>
      <c r="BJ7" s="555" t="e">
        <f>BJ6/BJ2</f>
        <v>#N/A</v>
      </c>
      <c r="BK7" s="555"/>
      <c r="BL7" s="555"/>
      <c r="BM7" s="555" t="e">
        <f>BM6/BM2</f>
        <v>#N/A</v>
      </c>
      <c r="BN7" s="555"/>
      <c r="BO7" s="555" t="e">
        <f>BO6/BO2</f>
        <v>#N/A</v>
      </c>
      <c r="BP7" s="555"/>
      <c r="BQ7" s="555"/>
      <c r="BR7" s="555" t="e">
        <f>BR6/BR2</f>
        <v>#N/A</v>
      </c>
      <c r="BS7" s="555"/>
      <c r="BT7" s="555"/>
      <c r="BU7" s="555"/>
      <c r="BV7" s="555"/>
    </row>
    <row r="8" spans="1:74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SUM(IF(($R$23:$R$195)="",0,$R$23:$R$195)*IF(ISBLANK($R$1),1,IF($J$23:$J$195=$R$1,1,0)))</f>
        <v>-1</v>
      </c>
      <c r="AM8" s="555" t="e">
        <f t="array" ref="AM8">SUM(IF(ISTEXT(AM$74:AM$195),1,0)*IF(($R$23:$R$195)="",0,$R$23:$R$195)*IF(ISBLANK($R$1),1,IF($J$23:$J$195=$R$1,1,0)))</f>
        <v>#N/A</v>
      </c>
      <c r="AN8" s="555" t="e">
        <f t="array" ref="AN8">SUM(IF(ISTEXT(AN$74:AN$195),1,0)*IF(($R$23:$R$195)="",0,$R$23:$R$195)*IF(ISBLANK($R$1),1,IF($J$23:$J$195=$R$1,1,0)))</f>
        <v>#N/A</v>
      </c>
      <c r="AO8" s="555"/>
      <c r="AP8" s="555" t="e">
        <f t="array" ref="AP8">SUM(IF(ISTEXT(AP$74:AP$195),1,0)*IF(($R$23:$R$195)="",0,$R$23:$R$195)*IF(ISBLANK($R$1),1,IF($J$23:$J$195=$R$1,1,0)))</f>
        <v>#N/A</v>
      </c>
      <c r="AQ8" s="555" t="e">
        <f t="array" ref="AQ8">SUM(IF(ISTEXT(AQ$74:AQ$195),1,0)*IF(($R$23:$R$195)="",0,$R$23:$R$195)*IF(ISBLANK($R$1),1,IF($J$23:$J$195=$R$1,1,0)))</f>
        <v>#N/A</v>
      </c>
      <c r="AR8" s="555"/>
      <c r="AS8" s="555"/>
      <c r="AT8" s="555" t="e">
        <f t="array" ref="AT8">SUM(IF(ISTEXT(AT$74:AT$195),1,0)*IF(($R$23:$R$195)="",0,$R$23:$R$195)*IF(ISBLANK($R$1),1,IF($J$23:$J$195=$R$1,1,0)))</f>
        <v>#N/A</v>
      </c>
      <c r="AU8" s="555"/>
      <c r="AW8" s="555"/>
      <c r="AX8" s="555"/>
      <c r="AY8" s="555" t="e">
        <f t="array" ref="AY8">SUM(IF(ISTEXT(AY$74:AY$195),1,0)*IF(($R$23:$R$195)="",0,$R$23:$R$195)*IF(ISBLANK($R$1),1,IF($J$23:$J$195=$R$1,1,0)))</f>
        <v>#N/A</v>
      </c>
      <c r="AZ8" s="555" t="e">
        <f t="array" ref="AZ8">SUM(IF(ISTEXT(AZ$74:AZ$195),1,0)*IF(($R$23:$R$195)="",0,$R$23:$R$195)*IF(ISBLANK($R$1),1,IF($J$23:$J$195=$R$1,1,0)))</f>
        <v>#N/A</v>
      </c>
      <c r="BA8" s="555" t="e">
        <f t="array" ref="BA8">SUM(IF(ISTEXT(BA$74:BA$195),1,0)*IF(($R$23:$R$195)="",0,$R$23:$R$195)*IF(ISBLANK($R$1),1,IF($J$23:$J$195=$R$1,1,0)))</f>
        <v>#N/A</v>
      </c>
      <c r="BB8" s="555" t="e">
        <f t="array" ref="BB8">SUM(IF(ISTEXT(BB$74:BB$195),1,0)*IF(($R$23:$R$195)="",0,$R$23:$R$195)*IF(ISBLANK($R$1),1,IF($J$23:$J$195=$R$1,1,0)))</f>
        <v>#N/A</v>
      </c>
      <c r="BC8" s="555" t="e">
        <f t="array" ref="BC8">SUM(IF(ISTEXT(BC$74:BC$195),1,0)*IF(($R$23:$R$195)="",0,$R$23:$R$195)*IF(ISBLANK($R$1),1,IF($J$23:$J$195=$R$1,1,0)))</f>
        <v>#N/A</v>
      </c>
      <c r="BD8" s="555" t="e">
        <f t="array" ref="BD8">SUM(IF(ISTEXT(BD$74:BD$195),1,0)*IF(($R$23:$R$195)="",0,$R$23:$R$195)*IF(ISBLANK($R$1),1,IF($J$23:$J$195=$R$1,1,0)))</f>
        <v>#N/A</v>
      </c>
      <c r="BE8" s="555"/>
      <c r="BF8" s="555" t="e">
        <f t="array" ref="BF8">SUM(IF(ISTEXT(BF$74:BF$195),1,0)*IF(($R$23:$R$195)="",0,$R$23:$R$195)*IF(ISBLANK($R$1),1,IF($J$23:$J$195=$R$1,1,0)))</f>
        <v>#N/A</v>
      </c>
      <c r="BG8" s="555" t="e">
        <f t="array" ref="BG8">SUM(IF(ISTEXT(BG$74:BG$195),1,0)*IF(($R$23:$R$195)="",0,$R$23:$R$195)*IF(ISBLANK($R$1),1,IF($J$23:$J$195=$R$1,1,0)))</f>
        <v>#N/A</v>
      </c>
      <c r="BH8" s="555" t="e">
        <f t="array" ref="BH8">SUM(IF(ISTEXT(BH$74:BH$195),1,0)*IF(($R$23:$R$195)="",0,$R$23:$R$195)*IF(ISBLANK($R$1),1,IF($J$23:$J$195=$R$1,1,0)))</f>
        <v>#N/A</v>
      </c>
      <c r="BI8" s="555" t="e">
        <f t="array" ref="BI8">SUM(IF(ISTEXT(BI$74:BI$195),1,0)*IF(($R$23:$R$195)="",0,$R$23:$R$195)*IF(ISBLANK($R$1),1,IF($J$23:$J$195=$R$1,1,0)))</f>
        <v>#N/A</v>
      </c>
      <c r="BJ8" s="555" t="e">
        <f t="array" ref="BJ8">SUM(IF(ISTEXT(BJ$74:BJ$195),1,0)*IF(($R$23:$R$195)="",0,$R$23:$R$195)*IF(ISBLANK($R$1),1,IF($J$23:$J$195=$R$1,1,0)))</f>
        <v>#N/A</v>
      </c>
      <c r="BK8" s="555"/>
      <c r="BL8" s="555"/>
      <c r="BM8" s="555" t="e">
        <f t="array" ref="BM8">SUM(IF(ISTEXT(BM$74:BM$195),1,0)*IF(($R$23:$R$195)="",0,$R$23:$R$195)*IF(ISBLANK($R$1),1,IF($J$23:$J$195=$R$1,1,0)))</f>
        <v>#N/A</v>
      </c>
      <c r="BN8" s="555"/>
      <c r="BO8" s="555" t="e">
        <f t="array" ref="BO8">SUM(IF(ISTEXT(BO$74:BO$195),1,0)*IF(($R$23:$R$195)="",0,$R$23:$R$195)*IF(ISBLANK($R$1),1,IF($J$23:$J$195=$R$1,1,0)))</f>
        <v>#N/A</v>
      </c>
      <c r="BP8" s="555"/>
      <c r="BQ8" s="555"/>
      <c r="BR8" s="555" t="e">
        <f t="array" ref="BR8">SUM(IF(ISTEXT(BR$74:BR$195),1,0)*IF(($R$23:$R$195)="",0,$R$23:$R$195)*IF(ISBLANK($R$1),1,IF($J$23:$J$195=$R$1,1,0)))</f>
        <v>#N/A</v>
      </c>
      <c r="BS8" s="555"/>
      <c r="BT8" s="555"/>
      <c r="BU8" s="555"/>
      <c r="BV8" s="555"/>
    </row>
    <row r="9" spans="1:74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-2.1276595744680851E-2</v>
      </c>
      <c r="AM9" s="555" t="e">
        <f>AM8/AM2</f>
        <v>#N/A</v>
      </c>
      <c r="AN9" s="555" t="e">
        <f>AN8/AN2</f>
        <v>#N/A</v>
      </c>
      <c r="AO9" s="555"/>
      <c r="AP9" s="555" t="e">
        <f>AP8/AP2</f>
        <v>#N/A</v>
      </c>
      <c r="AQ9" s="555" t="e">
        <f>AQ8/AQ2</f>
        <v>#N/A</v>
      </c>
      <c r="AR9" s="555"/>
      <c r="AS9" s="555"/>
      <c r="AT9" s="555" t="e">
        <f>AT8/AT2</f>
        <v>#N/A</v>
      </c>
      <c r="AU9" s="555"/>
      <c r="AW9" s="555"/>
      <c r="AX9" s="555"/>
      <c r="AY9" s="555" t="e">
        <f t="shared" ref="AY9:BG9" si="2">AY8/AY2</f>
        <v>#N/A</v>
      </c>
      <c r="AZ9" s="555" t="e">
        <f t="shared" si="2"/>
        <v>#N/A</v>
      </c>
      <c r="BA9" s="555" t="e">
        <f t="shared" si="2"/>
        <v>#N/A</v>
      </c>
      <c r="BB9" s="555" t="e">
        <f>BB8/BB2</f>
        <v>#N/A</v>
      </c>
      <c r="BC9" s="555" t="e">
        <f t="shared" si="2"/>
        <v>#N/A</v>
      </c>
      <c r="BD9" s="555" t="e">
        <f>BD8/BD2</f>
        <v>#N/A</v>
      </c>
      <c r="BE9" s="555"/>
      <c r="BF9" s="555" t="e">
        <f t="shared" si="2"/>
        <v>#N/A</v>
      </c>
      <c r="BG9" s="555" t="e">
        <f t="shared" si="2"/>
        <v>#N/A</v>
      </c>
      <c r="BH9" s="555" t="e">
        <f>BH8/BH2</f>
        <v>#N/A</v>
      </c>
      <c r="BI9" s="555" t="e">
        <f>BI8/BI2</f>
        <v>#N/A</v>
      </c>
      <c r="BJ9" s="555" t="e">
        <f>BJ8/BJ2</f>
        <v>#N/A</v>
      </c>
      <c r="BK9" s="555"/>
      <c r="BL9" s="555"/>
      <c r="BM9" s="555" t="e">
        <f>BM8/BM2</f>
        <v>#N/A</v>
      </c>
      <c r="BN9" s="555"/>
      <c r="BO9" s="555" t="e">
        <f>BO8/BO2</f>
        <v>#N/A</v>
      </c>
      <c r="BP9" s="555"/>
      <c r="BQ9" s="555"/>
      <c r="BR9" s="555" t="e">
        <f>BR8/BR2</f>
        <v>#N/A</v>
      </c>
      <c r="BS9" s="555"/>
      <c r="BT9" s="555"/>
      <c r="BU9" s="555"/>
      <c r="BV9" s="555"/>
    </row>
    <row r="10" spans="1:74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SUM(IF(ISBLANK($R$1),$K$23:$K$166,IF($J$23:$J$195=$R$1,$K$23:$K$166,0)))</f>
        <v>60</v>
      </c>
      <c r="AM10" s="555">
        <f t="array" ref="AM10">SUM(IF(ISBLANK(AM$74:AM$195),0,IF(ISNUMBER(VALUE(RIGHT(AM$74:AM$195,1))),RIGHT(AM$74:AM$195,1),0)*IF(ISBLANK($R$1),1,IF($J$23:$J$195=$R$1,1,0))))</f>
        <v>0</v>
      </c>
      <c r="AN10" s="555">
        <f t="array" ref="AN10">SUM(IF(ISBLANK(AN$74:AN$195),0,IF(ISNUMBER(VALUE(RIGHT(AN$74:AN$195,1))),RIGHT(AN$74:AN$195,1),0)*IF(ISBLANK($R$1),1,IF($J$23:$J$195=$R$1,1,0))))</f>
        <v>0</v>
      </c>
      <c r="AO10" s="555"/>
      <c r="AP10" s="555">
        <f t="array" ref="AP10">SUM(IF(ISBLANK(AP$74:AP$195),0,IF(ISNUMBER(VALUE(RIGHT(AP$74:AP$195,1))),RIGHT(AP$74:AP$195,1),0)*IF(ISBLANK($R$1),1,IF($J$23:$J$195=$R$1,1,0))))</f>
        <v>0</v>
      </c>
      <c r="AQ10" s="555">
        <f t="array" ref="AQ10">SUM(IF(ISBLANK(AQ$74:AQ$195),0,IF(ISNUMBER(VALUE(RIGHT(AQ$74:AQ$195,1))),RIGHT(AQ$74:AQ$195,1),0)*IF(ISBLANK($R$1),1,IF($J$23:$J$195=$R$1,1,0))))</f>
        <v>0</v>
      </c>
      <c r="AR10" s="555"/>
      <c r="AS10" s="555"/>
      <c r="AT10" s="555">
        <f t="array" ref="AT10">SUM(IF(ISBLANK(AT$74:AT$195),0,IF(ISNUMBER(VALUE(RIGHT(AT$74:AT$195,1))),RIGHT(AT$74:AT$195,1),0)*IF(ISBLANK($R$1),1,IF($J$23:$J$195=$R$1,1,0))))</f>
        <v>0</v>
      </c>
      <c r="AU10" s="555"/>
      <c r="AW10" s="555"/>
      <c r="AX10" s="555"/>
      <c r="AY10" s="555">
        <f t="array" ref="AY10">SUM(IF(ISBLANK(AY$74:AY$195),0,IF(ISNUMBER(VALUE(RIGHT(AY$74:AY$195,1))),RIGHT(AY$74:AY$195,1),0)*IF(ISBLANK($R$1),1,IF($J$23:$J$195=$R$1,1,0))))</f>
        <v>0</v>
      </c>
      <c r="AZ10" s="555">
        <f t="array" ref="AZ10">SUM(IF(ISBLANK(AZ$74:AZ$195),0,IF(ISNUMBER(VALUE(RIGHT(AZ$74:AZ$195,1))),RIGHT(AZ$74:AZ$195,1),0)*IF(ISBLANK($R$1),1,IF($J$23:$J$195=$R$1,1,0))))</f>
        <v>0</v>
      </c>
      <c r="BA10" s="555">
        <f t="array" ref="BA10">SUM(IF(ISBLANK(BA$74:BA$195),0,IF(ISNUMBER(VALUE(RIGHT(BA$74:BA$195,1))),RIGHT(BA$74:BA$195,1),0)*IF(ISBLANK($R$1),1,IF($J$23:$J$195=$R$1,1,0))))</f>
        <v>0</v>
      </c>
      <c r="BB10" s="555">
        <f t="array" ref="BB10">SUM(IF(ISBLANK(BB$74:BB$195),0,IF(ISNUMBER(VALUE(RIGHT(BB$74:BB$195,1))),RIGHT(BB$74:BB$195,1),0)*IF(ISBLANK($R$1),1,IF($J$23:$J$195=$R$1,1,0))))</f>
        <v>0</v>
      </c>
      <c r="BC10" s="555">
        <f t="array" ref="BC10">SUM(IF(ISBLANK(BC$74:BC$195),0,IF(ISNUMBER(VALUE(RIGHT(BC$74:BC$195,1))),RIGHT(BC$74:BC$195,1),0)*IF(ISBLANK($R$1),1,IF($J$23:$J$195=$R$1,1,0))))</f>
        <v>0</v>
      </c>
      <c r="BD10" s="555">
        <f t="array" ref="BD10">SUM(IF(ISBLANK(BD$74:BD$195),0,IF(ISNUMBER(VALUE(RIGHT(BD$74:BD$195,1))),RIGHT(BD$74:BD$195,1),0)*IF(ISBLANK($R$1),1,IF($J$23:$J$195=$R$1,1,0))))</f>
        <v>0</v>
      </c>
      <c r="BE10" s="555"/>
      <c r="BF10" s="555">
        <f t="array" ref="BF10">SUM(IF(ISBLANK(BF$74:BF$195),0,IF(ISNUMBER(VALUE(RIGHT(BF$74:BF$195,1))),RIGHT(BF$74:BF$195,1),0)*IF(ISBLANK($R$1),1,IF($J$23:$J$195=$R$1,1,0))))</f>
        <v>0</v>
      </c>
      <c r="BG10" s="555">
        <f t="array" ref="BG10">SUM(IF(ISBLANK(BG$74:BG$195),0,IF(ISNUMBER(VALUE(RIGHT(BG$74:BG$195,1))),RIGHT(BG$74:BG$195,1),0)*IF(ISBLANK($R$1),1,IF($J$23:$J$195=$R$1,1,0))))</f>
        <v>0</v>
      </c>
      <c r="BH10" s="555">
        <f t="array" ref="BH10">SUM(IF(ISBLANK(BH$74:BH$195),0,IF(ISNUMBER(VALUE(RIGHT(BH$74:BH$195,1))),RIGHT(BH$74:BH$195,1),0)*IF(ISBLANK($R$1),1,IF($J$23:$J$195=$R$1,1,0))))</f>
        <v>0</v>
      </c>
      <c r="BI10" s="555">
        <f t="array" ref="BI10">SUM(IF(ISBLANK(BI$74:BI$195),0,IF(ISNUMBER(VALUE(RIGHT(BI$74:BI$195,1))),RIGHT(BI$74:BI$195,1),0)*IF(ISBLANK($R$1),1,IF($J$23:$J$195=$R$1,1,0))))</f>
        <v>0</v>
      </c>
      <c r="BJ10" s="555">
        <f t="array" ref="BJ10">SUM(IF(ISBLANK(BJ$74:BJ$195),0,IF(ISNUMBER(VALUE(RIGHT(BJ$74:BJ$195,1))),RIGHT(BJ$74:BJ$195,1),0)*IF(ISBLANK($R$1),1,IF($J$23:$J$195=$R$1,1,0))))</f>
        <v>0</v>
      </c>
      <c r="BK10" s="555"/>
      <c r="BL10" s="555"/>
      <c r="BM10" s="555">
        <f t="array" ref="BM10">SUM(IF(ISBLANK(BM$74:BM$195),0,IF(ISNUMBER(VALUE(RIGHT(BM$74:BM$195,1))),RIGHT(BM$74:BM$195,1),0)*IF(ISBLANK($R$1),1,IF($J$23:$J$195=$R$1,1,0))))</f>
        <v>0</v>
      </c>
      <c r="BN10" s="555"/>
      <c r="BO10" s="555">
        <f t="array" ref="BO10">SUM(IF(ISBLANK(BO$74:BO$195),0,IF(ISNUMBER(VALUE(RIGHT(BO$74:BO$195,1))),RIGHT(BO$74:BO$195,1),0)*IF(ISBLANK($R$1),1,IF($J$23:$J$195=$R$1,1,0))))</f>
        <v>0</v>
      </c>
      <c r="BP10" s="555"/>
      <c r="BQ10" s="555"/>
      <c r="BR10" s="555">
        <f t="array" ref="BR10">SUM(IF(ISBLANK(BR$74:BR$195),0,IF(ISNUMBER(VALUE(RIGHT(BR$74:BR$195,1))),RIGHT(BR$74:BR$195,1),0)*IF(ISBLANK($R$1),1,IF($J$23:$J$195=$R$1,1,0))))</f>
        <v>0</v>
      </c>
      <c r="BS10" s="555"/>
      <c r="BT10" s="555"/>
      <c r="BU10" s="555"/>
      <c r="BV10" s="555"/>
    </row>
    <row r="11" spans="1:74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1.2765957446808511</v>
      </c>
      <c r="AM11" s="555" t="e">
        <f>AM10/AM2</f>
        <v>#DIV/0!</v>
      </c>
      <c r="AN11" s="555" t="e">
        <f>AN10/AN2</f>
        <v>#DIV/0!</v>
      </c>
      <c r="AO11" s="555"/>
      <c r="AP11" s="555" t="e">
        <f>AP10/AP2</f>
        <v>#DIV/0!</v>
      </c>
      <c r="AQ11" s="555" t="e">
        <f>AQ10/AQ2</f>
        <v>#DIV/0!</v>
      </c>
      <c r="AR11" s="555"/>
      <c r="AS11" s="555"/>
      <c r="AT11" s="555" t="e">
        <f>AT10/AT2</f>
        <v>#DIV/0!</v>
      </c>
      <c r="AU11" s="555"/>
      <c r="AW11" s="555"/>
      <c r="AX11" s="555"/>
      <c r="AY11" s="555" t="e">
        <f t="shared" ref="AY11:BG11" si="3">AY10/AY2</f>
        <v>#DIV/0!</v>
      </c>
      <c r="AZ11" s="555" t="e">
        <f t="shared" si="3"/>
        <v>#DIV/0!</v>
      </c>
      <c r="BA11" s="555" t="e">
        <f t="shared" si="3"/>
        <v>#DIV/0!</v>
      </c>
      <c r="BB11" s="555" t="e">
        <f>BB10/BB2</f>
        <v>#DIV/0!</v>
      </c>
      <c r="BC11" s="555" t="e">
        <f t="shared" si="3"/>
        <v>#DIV/0!</v>
      </c>
      <c r="BD11" s="555" t="e">
        <f>BD10/BD2</f>
        <v>#DIV/0!</v>
      </c>
      <c r="BE11" s="555"/>
      <c r="BF11" s="555" t="e">
        <f t="shared" si="3"/>
        <v>#DIV/0!</v>
      </c>
      <c r="BG11" s="555" t="e">
        <f t="shared" si="3"/>
        <v>#DIV/0!</v>
      </c>
      <c r="BH11" s="555" t="e">
        <f>BH10/BH2</f>
        <v>#DIV/0!</v>
      </c>
      <c r="BI11" s="555" t="e">
        <f>BI10/BI2</f>
        <v>#DIV/0!</v>
      </c>
      <c r="BJ11" s="555" t="e">
        <f>BJ10/BJ2</f>
        <v>#DIV/0!</v>
      </c>
      <c r="BK11" s="555"/>
      <c r="BL11" s="555"/>
      <c r="BM11" s="555" t="e">
        <f>BM10/BM2</f>
        <v>#DIV/0!</v>
      </c>
      <c r="BN11" s="555"/>
      <c r="BO11" s="555" t="e">
        <f>BO10/BO2</f>
        <v>#DIV/0!</v>
      </c>
      <c r="BP11" s="555"/>
      <c r="BQ11" s="555"/>
      <c r="BR11" s="555" t="e">
        <f>BR10/BR2</f>
        <v>#DIV/0!</v>
      </c>
      <c r="BS11" s="555"/>
      <c r="BT11" s="555"/>
      <c r="BU11" s="555"/>
      <c r="BV11" s="555"/>
    </row>
    <row r="12" spans="1:74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SUM(IF(ISBLANK($R$1),$L$23:$L$166,IF($J$23:$J$195=$R$1,$L$23:$L$166,0)))</f>
        <v>54</v>
      </c>
      <c r="AM12" s="555" t="e">
        <f t="array" ref="AM12">SUM(IF(ISBLANK(AM$74:AM$195),0,$L23:$L166)*IF(ISBLANK($R$1),1,IF($J$23:$J$195=$R$1,1,0)))</f>
        <v>#N/A</v>
      </c>
      <c r="AN12" s="555" t="e">
        <f t="array" ref="AN12">SUM(IF(ISBLANK(AN$74:AN$195),0,$L23:$L166)*IF(ISBLANK($R$1),1,IF($J$23:$J$195=$R$1,1,0)))</f>
        <v>#N/A</v>
      </c>
      <c r="AO12" s="555"/>
      <c r="AP12" s="555" t="e">
        <f t="array" ref="AP12">SUM(IF(ISBLANK(AP$74:AP$195),0,$L23:$L166)*IF(ISBLANK($R$1),1,IF($J$23:$J$195=$R$1,1,0)))</f>
        <v>#N/A</v>
      </c>
      <c r="AQ12" s="555" t="e">
        <f t="array" ref="AQ12">SUM(IF(ISBLANK(AQ$74:AQ$195),0,$L23:$L166)*IF(ISBLANK($R$1),1,IF($J$23:$J$195=$R$1,1,0)))</f>
        <v>#N/A</v>
      </c>
      <c r="AR12" s="555"/>
      <c r="AS12" s="555"/>
      <c r="AT12" s="555" t="e">
        <f t="array" ref="AT12">SUM(IF(ISBLANK(AT$74:AT$195),0,$L23:$L166)*IF(ISBLANK($R$1),1,IF($J$23:$J$195=$R$1,1,0)))</f>
        <v>#N/A</v>
      </c>
      <c r="AU12" s="555"/>
      <c r="AW12" s="555"/>
      <c r="AX12" s="555"/>
      <c r="AY12" s="555" t="e">
        <f t="array" ref="AY12">SUM(IF(ISBLANK(AY$74:AY$195),0,$L23:$L166)*IF(ISBLANK($R$1),1,IF($J$23:$J$195=$R$1,1,0)))</f>
        <v>#N/A</v>
      </c>
      <c r="AZ12" s="555" t="e">
        <f t="array" ref="AZ12">SUM(IF(ISBLANK(AZ$74:AZ$195),0,$L23:$L166)*IF(ISBLANK($R$1),1,IF($J$23:$J$195=$R$1,1,0)))</f>
        <v>#N/A</v>
      </c>
      <c r="BA12" s="555" t="e">
        <f t="array" ref="BA12">SUM(IF(ISBLANK(BA$74:BA$195),0,$L23:$L166)*IF(ISBLANK($R$1),1,IF($J$23:$J$195=$R$1,1,0)))</f>
        <v>#N/A</v>
      </c>
      <c r="BB12" s="555" t="e">
        <f t="array" ref="BB12">SUM(IF(ISBLANK(BB$74:BB$195),0,$L23:$L166)*IF(ISBLANK($R$1),1,IF($J$23:$J$195=$R$1,1,0)))</f>
        <v>#N/A</v>
      </c>
      <c r="BC12" s="555" t="e">
        <f t="array" ref="BC12">SUM(IF(ISBLANK(BC$74:BC$195),0,$L23:$L166)*IF(ISBLANK($R$1),1,IF($J$23:$J$195=$R$1,1,0)))</f>
        <v>#N/A</v>
      </c>
      <c r="BD12" s="555" t="e">
        <f t="array" ref="BD12">SUM(IF(ISBLANK(BD$74:BD$195),0,$L23:$L166)*IF(ISBLANK($R$1),1,IF($J$23:$J$195=$R$1,1,0)))</f>
        <v>#N/A</v>
      </c>
      <c r="BE12" s="555"/>
      <c r="BF12" s="555" t="e">
        <f t="array" ref="BF12">SUM(IF(ISBLANK(BF$74:BF$195),0,$L23:$L166)*IF(ISBLANK($R$1),1,IF($J$23:$J$195=$R$1,1,0)))</f>
        <v>#N/A</v>
      </c>
      <c r="BG12" s="555" t="e">
        <f t="array" ref="BG12">SUM(IF(ISBLANK(BG$74:BG$195),0,$L23:$L166)*IF(ISBLANK($R$1),1,IF($J$23:$J$195=$R$1,1,0)))</f>
        <v>#N/A</v>
      </c>
      <c r="BH12" s="555" t="e">
        <f t="array" ref="BH12">SUM(IF(ISBLANK(BH$74:BH$195),0,$L23:$L166)*IF(ISBLANK($R$1),1,IF($J$23:$J$195=$R$1,1,0)))</f>
        <v>#N/A</v>
      </c>
      <c r="BI12" s="555" t="e">
        <f t="array" ref="BI12">SUM(IF(ISBLANK(BI$74:BI$195),0,$L23:$L166)*IF(ISBLANK($R$1),1,IF($J$23:$J$195=$R$1,1,0)))</f>
        <v>#N/A</v>
      </c>
      <c r="BJ12" s="555" t="e">
        <f t="array" ref="BJ12">SUM(IF(ISBLANK(BJ$74:BJ$195),0,$L23:$L166)*IF(ISBLANK($R$1),1,IF($J$23:$J$195=$R$1,1,0)))</f>
        <v>#N/A</v>
      </c>
      <c r="BK12" s="555"/>
      <c r="BL12" s="555"/>
      <c r="BM12" s="555" t="e">
        <f t="array" ref="BM12">SUM(IF(ISBLANK(BM$74:BM$195),0,$L23:$L166)*IF(ISBLANK($R$1),1,IF($J$23:$J$195=$R$1,1,0)))</f>
        <v>#N/A</v>
      </c>
      <c r="BN12" s="555"/>
      <c r="BO12" s="555" t="e">
        <f t="array" ref="BO12">SUM(IF(ISBLANK(BO$74:BO$195),0,$L23:$L166)*IF(ISBLANK($R$1),1,IF($J$23:$J$195=$R$1,1,0)))</f>
        <v>#N/A</v>
      </c>
      <c r="BP12" s="555"/>
      <c r="BQ12" s="555"/>
      <c r="BR12" s="555" t="e">
        <f t="array" ref="BR12">SUM(IF(ISBLANK(BR$74:BR$195),0,$L23:$L166)*IF(ISBLANK($R$1),1,IF($J$23:$J$195=$R$1,1,0)))</f>
        <v>#N/A</v>
      </c>
      <c r="BS12" s="555"/>
      <c r="BT12" s="555"/>
      <c r="BU12" s="555"/>
      <c r="BV12" s="555"/>
    </row>
    <row r="13" spans="1:74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1.1489361702127661</v>
      </c>
      <c r="AM13" s="555" t="e">
        <f>AM12/AM2</f>
        <v>#N/A</v>
      </c>
      <c r="AN13" s="555" t="e">
        <f>AN12/AN2</f>
        <v>#N/A</v>
      </c>
      <c r="AO13" s="555"/>
      <c r="AP13" s="555" t="e">
        <f>AP12/AP2</f>
        <v>#N/A</v>
      </c>
      <c r="AQ13" s="555" t="e">
        <f>AQ12/AQ2</f>
        <v>#N/A</v>
      </c>
      <c r="AR13" s="555"/>
      <c r="AS13" s="555"/>
      <c r="AT13" s="555" t="e">
        <f>AT12/AT2</f>
        <v>#N/A</v>
      </c>
      <c r="AU13" s="555"/>
      <c r="AW13" s="555"/>
      <c r="AX13" s="555"/>
      <c r="AY13" s="555" t="e">
        <f t="shared" ref="AY13:BG13" si="4">AY12/AY2</f>
        <v>#N/A</v>
      </c>
      <c r="AZ13" s="555" t="e">
        <f t="shared" si="4"/>
        <v>#N/A</v>
      </c>
      <c r="BA13" s="555" t="e">
        <f t="shared" si="4"/>
        <v>#N/A</v>
      </c>
      <c r="BB13" s="555" t="e">
        <f>BB12/BB2</f>
        <v>#N/A</v>
      </c>
      <c r="BC13" s="555" t="e">
        <f t="shared" si="4"/>
        <v>#N/A</v>
      </c>
      <c r="BD13" s="555" t="e">
        <f>BD12/BD2</f>
        <v>#N/A</v>
      </c>
      <c r="BE13" s="555"/>
      <c r="BF13" s="555" t="e">
        <f t="shared" si="4"/>
        <v>#N/A</v>
      </c>
      <c r="BG13" s="555" t="e">
        <f t="shared" si="4"/>
        <v>#N/A</v>
      </c>
      <c r="BH13" s="555" t="e">
        <f>BH12/BH2</f>
        <v>#N/A</v>
      </c>
      <c r="BI13" s="555" t="e">
        <f>BI12/BI2</f>
        <v>#N/A</v>
      </c>
      <c r="BJ13" s="555" t="e">
        <f>BJ12/BJ2</f>
        <v>#N/A</v>
      </c>
      <c r="BK13" s="555"/>
      <c r="BL13" s="555"/>
      <c r="BM13" s="555" t="e">
        <f>BM12/BM2</f>
        <v>#N/A</v>
      </c>
      <c r="BN13" s="555"/>
      <c r="BO13" s="555" t="e">
        <f>BO12/BO2</f>
        <v>#N/A</v>
      </c>
      <c r="BP13" s="555"/>
      <c r="BQ13" s="555"/>
      <c r="BR13" s="555" t="e">
        <f>BR12/BR2</f>
        <v>#N/A</v>
      </c>
      <c r="BS13" s="555"/>
      <c r="BT13" s="555"/>
      <c r="BU13" s="555"/>
      <c r="BV13" s="555"/>
    </row>
    <row r="14" spans="1:74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>AM15+AM16</f>
        <v>39</v>
      </c>
      <c r="AN14" s="606">
        <f t="shared" ref="AN14:BV14" si="5">AN15+AN16</f>
        <v>42</v>
      </c>
      <c r="AO14" s="606">
        <f t="shared" si="5"/>
        <v>37</v>
      </c>
      <c r="AP14" s="606">
        <f t="shared" si="5"/>
        <v>29</v>
      </c>
      <c r="AQ14" s="606">
        <f t="shared" si="5"/>
        <v>20</v>
      </c>
      <c r="AR14" s="606">
        <f t="shared" si="5"/>
        <v>31</v>
      </c>
      <c r="AS14" s="606">
        <f t="shared" si="5"/>
        <v>27</v>
      </c>
      <c r="AT14" s="606">
        <f t="shared" si="5"/>
        <v>34</v>
      </c>
      <c r="AU14" s="606">
        <f t="shared" si="5"/>
        <v>33</v>
      </c>
      <c r="AV14" s="606">
        <f t="shared" si="5"/>
        <v>46</v>
      </c>
      <c r="AW14" s="606">
        <f t="shared" si="5"/>
        <v>18</v>
      </c>
      <c r="AX14" s="606">
        <f t="shared" si="5"/>
        <v>0</v>
      </c>
      <c r="AY14" s="606">
        <f t="shared" si="5"/>
        <v>0</v>
      </c>
      <c r="AZ14" s="606">
        <f t="shared" si="5"/>
        <v>0</v>
      </c>
      <c r="BA14" s="606">
        <f t="shared" si="5"/>
        <v>8</v>
      </c>
      <c r="BB14" s="606">
        <f t="shared" si="5"/>
        <v>11</v>
      </c>
      <c r="BC14" s="606">
        <f t="shared" si="5"/>
        <v>1</v>
      </c>
      <c r="BD14" s="606">
        <f t="shared" si="5"/>
        <v>23</v>
      </c>
      <c r="BE14" s="606">
        <f t="shared" si="5"/>
        <v>20</v>
      </c>
      <c r="BF14" s="606">
        <f t="shared" si="5"/>
        <v>2</v>
      </c>
      <c r="BG14" s="606">
        <f t="shared" si="5"/>
        <v>23</v>
      </c>
      <c r="BH14" s="606">
        <f t="shared" si="5"/>
        <v>30</v>
      </c>
      <c r="BI14" s="606">
        <f t="shared" si="5"/>
        <v>9</v>
      </c>
      <c r="BJ14" s="606">
        <f t="shared" si="5"/>
        <v>34</v>
      </c>
      <c r="BK14" s="606">
        <f t="shared" si="5"/>
        <v>19</v>
      </c>
      <c r="BL14" s="606">
        <f t="shared" si="5"/>
        <v>24</v>
      </c>
      <c r="BM14" s="606">
        <f t="shared" si="5"/>
        <v>18</v>
      </c>
      <c r="BN14" s="606">
        <f t="shared" si="5"/>
        <v>1</v>
      </c>
      <c r="BO14" s="606">
        <f t="shared" si="5"/>
        <v>32</v>
      </c>
      <c r="BP14" s="606">
        <f t="shared" si="5"/>
        <v>20</v>
      </c>
      <c r="BQ14" s="606">
        <f t="shared" si="5"/>
        <v>13</v>
      </c>
      <c r="BR14" s="606">
        <f t="shared" si="5"/>
        <v>0</v>
      </c>
      <c r="BS14" s="606">
        <f t="shared" si="5"/>
        <v>0</v>
      </c>
      <c r="BT14" s="606">
        <f t="shared" si="5"/>
        <v>3</v>
      </c>
      <c r="BU14" s="606">
        <f t="shared" si="5"/>
        <v>0</v>
      </c>
      <c r="BV14" s="606">
        <f t="shared" si="5"/>
        <v>0</v>
      </c>
    </row>
    <row r="15" spans="1:74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SUM(IF(LEFT(AM22:AM168,1)="X",1,0))</f>
        <v>39</v>
      </c>
      <c r="AN15" s="607">
        <f t="array" ref="AN15">SUM(IF(LEFT(AN22:AN168,1)="X",1,0))</f>
        <v>41</v>
      </c>
      <c r="AO15" s="607">
        <f t="array" ref="AO15">SUM(IF(LEFT(AO22:AO168,1)="X",1,0))</f>
        <v>37</v>
      </c>
      <c r="AP15" s="607">
        <f t="array" ref="AP15">SUM(IF(LEFT(AP22:AP168,1)="X",1,0))</f>
        <v>24</v>
      </c>
      <c r="AQ15" s="607">
        <f t="array" ref="AQ15">SUM(IF(LEFT(AQ22:AQ168,1)="X",1,0))</f>
        <v>18</v>
      </c>
      <c r="AR15" s="607">
        <f t="array" ref="AR15">SUM(IF(LEFT(AR22:AR168,1)="X",1,0))</f>
        <v>26</v>
      </c>
      <c r="AS15" s="607">
        <f t="array" ref="AS15">SUM(IF(LEFT(AS22:AS168,1)="X",1,0))</f>
        <v>27</v>
      </c>
      <c r="AT15" s="607">
        <f t="array" ref="AT15">SUM(IF(LEFT(AT22:AT168,1)="X",1,0))</f>
        <v>23</v>
      </c>
      <c r="AU15" s="607">
        <f t="array" ref="AU15">SUM(IF(LEFT(AU22:AU168,1)="X",1,0))</f>
        <v>28</v>
      </c>
      <c r="AV15" s="607">
        <f t="array" ref="AV15">SUM(IF(LEFT(AV22:AV168,1)="X",1,0))</f>
        <v>42</v>
      </c>
      <c r="AW15" s="607">
        <f t="array" ref="AW15">SUM(IF(LEFT(AW22:AW168,1)="X",1,0))</f>
        <v>18</v>
      </c>
      <c r="AX15" s="607">
        <f t="array" ref="AX15">SUM(IF(LEFT(AX22:AX168,1)="X",1,0))</f>
        <v>0</v>
      </c>
      <c r="AY15" s="607">
        <f t="array" ref="AY15">SUM(IF(LEFT(AY22:AY168,1)="X",1,0))</f>
        <v>0</v>
      </c>
      <c r="AZ15" s="607">
        <f t="array" ref="AZ15">SUM(IF(LEFT(AZ22:AZ168,1)="X",1,0))</f>
        <v>0</v>
      </c>
      <c r="BA15" s="607">
        <f t="array" ref="BA15">SUM(IF(LEFT(BA22:BA168,1)="X",1,0))</f>
        <v>8</v>
      </c>
      <c r="BB15" s="607">
        <f t="array" ref="BB15">SUM(IF(LEFT(BB22:BB168,1)="X",1,0))</f>
        <v>10</v>
      </c>
      <c r="BC15" s="607">
        <f t="array" ref="BC15">SUM(IF(LEFT(BC22:BC168,1)="X",1,0))</f>
        <v>1</v>
      </c>
      <c r="BD15" s="607">
        <f t="array" ref="BD15">SUM(IF(LEFT(BD22:BD168,1)="X",1,0))</f>
        <v>17</v>
      </c>
      <c r="BE15" s="607">
        <f t="array" ref="BE15">SUM(IF(LEFT(BE22:BE168,1)="X",1,0))</f>
        <v>20</v>
      </c>
      <c r="BF15" s="607">
        <f t="array" ref="BF15">SUM(IF(LEFT(BF22:BF168,1)="X",1,0))</f>
        <v>2</v>
      </c>
      <c r="BG15" s="607">
        <f t="array" ref="BG15">SUM(IF(LEFT(BG22:BG168,1)="X",1,0))</f>
        <v>20</v>
      </c>
      <c r="BH15" s="607">
        <f t="array" ref="BH15">SUM(IF(LEFT(BH22:BH168,1)="X",1,0))</f>
        <v>24</v>
      </c>
      <c r="BI15" s="607">
        <f t="array" ref="BI15">SUM(IF(LEFT(BI22:BI168,1)="X",1,0))</f>
        <v>7</v>
      </c>
      <c r="BJ15" s="607">
        <f t="array" ref="BJ15">SUM(IF(LEFT(BJ22:BJ168,1)="X",1,0))</f>
        <v>23</v>
      </c>
      <c r="BK15" s="607">
        <f t="array" ref="BK15">SUM(IF(LEFT(BK22:BK168,1)="X",1,0))</f>
        <v>10</v>
      </c>
      <c r="BL15" s="607">
        <f t="array" ref="BL15">SUM(IF(LEFT(BL22:BL168,1)="X",1,0))</f>
        <v>12</v>
      </c>
      <c r="BM15" s="607">
        <f t="array" ref="BM15">SUM(IF(LEFT(BM22:BM168,1)="X",1,0))</f>
        <v>9</v>
      </c>
      <c r="BN15" s="607">
        <f t="array" ref="BN15">SUM(IF(LEFT(BN22:BN168,1)="X",1,0))</f>
        <v>1</v>
      </c>
      <c r="BO15" s="607">
        <f t="array" ref="BO15">SUM(IF(LEFT(BO22:BO168,1)="X",1,0))</f>
        <v>19</v>
      </c>
      <c r="BP15" s="607">
        <f t="array" ref="BP15">SUM(IF(LEFT(BP22:BP168,1)="X",1,0))</f>
        <v>8</v>
      </c>
      <c r="BQ15" s="607">
        <f t="array" ref="BQ15">SUM(IF(LEFT(BQ22:BQ168,1)="X",1,0))</f>
        <v>3</v>
      </c>
      <c r="BR15" s="607">
        <f t="array" ref="BR15">SUM(IF(LEFT(BR22:BR168,1)="X",1,0))</f>
        <v>0</v>
      </c>
      <c r="BS15" s="607">
        <f t="array" ref="BS15">SUM(IF(LEFT(BS22:BS168,1)="X",1,0))</f>
        <v>0</v>
      </c>
      <c r="BT15" s="607">
        <f t="array" ref="BT15">SUM(IF(LEFT(BT22:BT168,1)="X",1,0))</f>
        <v>0</v>
      </c>
      <c r="BU15" s="607">
        <f t="array" ref="BU15">SUM(IF(LEFT(BU22:BU168,1)="X",1,0))</f>
        <v>0</v>
      </c>
      <c r="BV15" s="607">
        <f t="array" ref="BV15">SUM(IF(LEFT(BV22:BV168,1)="X",1,0))</f>
        <v>0</v>
      </c>
    </row>
    <row r="16" spans="1:74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AVERAGEIFS($K$23:$K$103,$I$23:$I$103,$H16,$J$23:$J$103,Table!$C$1)</f>
        <v>1.1176470588235294</v>
      </c>
      <c r="K16" s="616">
        <f>AVERAGEIFS($L$23:$L$103,$I$23:$I$103,$H16,$J$23:$J$103,Table!$C$1)</f>
        <v>1.2352941176470589</v>
      </c>
      <c r="L16" s="614">
        <f>J16-K16</f>
        <v>-0.11764705882352944</v>
      </c>
      <c r="M16" s="613">
        <f>COUNTIFS($M$23:$M$103,"=W",$I$23:$I$103,"=H",$J$23:$J$103,Table!$C$1)</f>
        <v>5</v>
      </c>
      <c r="N16" s="613">
        <f>COUNTIFS($M$23:$M$103,"=D",$I$23:$I$103,"=H",$J$23:$J$103,Table!$C$1)</f>
        <v>3</v>
      </c>
      <c r="O16" s="613">
        <f>COUNTIFS($M$23:$M$103,"=L",$I$23:$I$103,"=H",$J$23:$J$103,Table!$C$1)</f>
        <v>9</v>
      </c>
      <c r="P16" s="614">
        <f>SUM(J16:K16)</f>
        <v>2.3529411764705883</v>
      </c>
      <c r="Q16" s="612" t="s">
        <v>199</v>
      </c>
      <c r="R16" s="614">
        <f>AVERAGEIFS($S$23:$S$215,$I$23:$I$215,"H",$J$23:$J$215,Table!$C$1)</f>
        <v>0.11882352941176468</v>
      </c>
      <c r="S16" s="614">
        <f>AVERAGEIFS($S$23:$S$215,$I$23:$I$215,"A",$J$23:$J$215,Table!$C$1)</f>
        <v>-0.25117647058823528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SUM(IF(LEFT(AM22:AM169,1)="s",1,0))</f>
        <v>0</v>
      </c>
      <c r="AN16" s="607">
        <f t="array" ref="AN16">SUM(IF(LEFT(AN22:AN169,1)="s",1,0))</f>
        <v>1</v>
      </c>
      <c r="AO16" s="607">
        <f t="array" ref="AO16">SUM(IF(LEFT(AO22:AO169,1)="s",1,0))</f>
        <v>0</v>
      </c>
      <c r="AP16" s="607">
        <f t="array" ref="AP16">SUM(IF(LEFT(AP22:AP169,1)="s",1,0))</f>
        <v>5</v>
      </c>
      <c r="AQ16" s="607">
        <f t="array" ref="AQ16">SUM(IF(LEFT(AQ22:AQ169,1)="s",1,0))</f>
        <v>2</v>
      </c>
      <c r="AR16" s="607">
        <f t="array" ref="AR16">SUM(IF(LEFT(AR22:AR169,1)="s",1,0))</f>
        <v>5</v>
      </c>
      <c r="AS16" s="607">
        <f t="array" ref="AS16">SUM(IF(LEFT(AS22:AS169,1)="s",1,0))</f>
        <v>0</v>
      </c>
      <c r="AT16" s="607">
        <f t="array" ref="AT16">SUM(IF(LEFT(AT22:AT169,1)="s",1,0))</f>
        <v>11</v>
      </c>
      <c r="AU16" s="607">
        <f t="array" ref="AU16">SUM(IF(LEFT(AU22:AU169,1)="s",1,0))</f>
        <v>5</v>
      </c>
      <c r="AV16" s="607">
        <f t="array" ref="AV16">SUM(IF(LEFT(AV22:AV169,1)="s",1,0))</f>
        <v>4</v>
      </c>
      <c r="AW16" s="607">
        <f t="array" ref="AW16">SUM(IF(LEFT(AW22:AW169,1)="s",1,0))</f>
        <v>0</v>
      </c>
      <c r="AX16" s="607">
        <f t="array" ref="AX16">SUM(IF(LEFT(AX22:AX169,1)="s",1,0))</f>
        <v>0</v>
      </c>
      <c r="AY16" s="607">
        <f t="array" ref="AY16">SUM(IF(LEFT(AY22:AY169,1)="s",1,0))</f>
        <v>0</v>
      </c>
      <c r="AZ16" s="607">
        <f t="array" ref="AZ16">SUM(IF(LEFT(AZ22:AZ169,1)="s",1,0))</f>
        <v>0</v>
      </c>
      <c r="BA16" s="607">
        <f t="array" ref="BA16">SUM(IF(LEFT(BA22:BA169,1)="s",1,0))</f>
        <v>0</v>
      </c>
      <c r="BB16" s="607">
        <f t="array" ref="BB16">SUM(IF(LEFT(BB22:BB169,1)="s",1,0))</f>
        <v>1</v>
      </c>
      <c r="BC16" s="607">
        <f t="array" ref="BC16">SUM(IF(LEFT(BC22:BC169,1)="s",1,0))</f>
        <v>0</v>
      </c>
      <c r="BD16" s="607">
        <f t="array" ref="BD16">SUM(IF(LEFT(BD22:BD169,1)="s",1,0))</f>
        <v>6</v>
      </c>
      <c r="BE16" s="607">
        <f t="array" ref="BE16">SUM(IF(LEFT(BE22:BE169,1)="s",1,0))</f>
        <v>0</v>
      </c>
      <c r="BF16" s="607">
        <f t="array" ref="BF16">SUM(IF(LEFT(BF22:BF169,1)="s",1,0))</f>
        <v>0</v>
      </c>
      <c r="BG16" s="607">
        <f t="array" ref="BG16">SUM(IF(LEFT(BG22:BG169,1)="s",1,0))</f>
        <v>3</v>
      </c>
      <c r="BH16" s="607">
        <f t="array" ref="BH16">SUM(IF(LEFT(BH22:BH169,1)="s",1,0))</f>
        <v>6</v>
      </c>
      <c r="BI16" s="607">
        <f t="array" ref="BI16">SUM(IF(LEFT(BI22:BI169,1)="s",1,0))</f>
        <v>2</v>
      </c>
      <c r="BJ16" s="607">
        <f t="array" ref="BJ16">SUM(IF(LEFT(BJ22:BJ169,1)="s",1,0))</f>
        <v>11</v>
      </c>
      <c r="BK16" s="607">
        <f t="array" ref="BK16">SUM(IF(LEFT(BK22:BK169,1)="s",1,0))</f>
        <v>9</v>
      </c>
      <c r="BL16" s="607">
        <f t="array" ref="BL16">SUM(IF(LEFT(BL22:BL169,1)="s",1,0))</f>
        <v>12</v>
      </c>
      <c r="BM16" s="607">
        <f t="array" ref="BM16">SUM(IF(LEFT(BM22:BM169,1)="s",1,0))</f>
        <v>9</v>
      </c>
      <c r="BN16" s="607">
        <f t="array" ref="BN16">SUM(IF(LEFT(BN22:BN169,1)="s",1,0))</f>
        <v>0</v>
      </c>
      <c r="BO16" s="607">
        <f t="array" ref="BO16">SUM(IF(LEFT(BO22:BO169,1)="s",1,0))</f>
        <v>13</v>
      </c>
      <c r="BP16" s="607">
        <f t="array" ref="BP16">SUM(IF(LEFT(BP22:BP169,1)="s",1,0))</f>
        <v>12</v>
      </c>
      <c r="BQ16" s="607">
        <f t="array" ref="BQ16">SUM(IF(LEFT(BQ22:BQ169,1)="s",1,0))</f>
        <v>10</v>
      </c>
      <c r="BR16" s="607">
        <f t="array" ref="BR16">SUM(IF(LEFT(BR22:BR169,1)="s",1,0))</f>
        <v>0</v>
      </c>
      <c r="BS16" s="607">
        <f t="array" ref="BS16">SUM(IF(LEFT(BS22:BS169,1)="s",1,0))</f>
        <v>0</v>
      </c>
      <c r="BT16" s="607">
        <f t="array" ref="BT16">SUM(IF(LEFT(BT22:BT169,1)="s",1,0))</f>
        <v>3</v>
      </c>
      <c r="BU16" s="607">
        <f t="array" ref="BU16">SUM(IF(LEFT(BU22:BU169,1)="s",1,0))</f>
        <v>0</v>
      </c>
      <c r="BV16" s="607">
        <f t="array" ref="BV16">SUM(IF(LEFT(BV22:BV169,1)="s",1,0))</f>
        <v>0</v>
      </c>
    </row>
    <row r="17" spans="1:81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AVERAGEIFS($K$23:$K$103,$I$23:$I$103,$H17,$J$23:$J$103,Table!$C$1)</f>
        <v>1.2352941176470589</v>
      </c>
      <c r="K17" s="616">
        <f>AVERAGEIFS($L$23:$L$103,$I$23:$I$103,$H17,$J$23:$J$103,Table!$C$1)</f>
        <v>1.411764705882353</v>
      </c>
      <c r="L17" s="614">
        <f>J17-K17</f>
        <v>-0.17647058823529416</v>
      </c>
      <c r="M17" s="613">
        <f>COUNTIFS($M$23:$M$103,"=W",$I$23:$I$103,"=A",$J$23:$J$103,Table!$C$1)</f>
        <v>8</v>
      </c>
      <c r="N17" s="613">
        <f>COUNTIFS($M$23:$M$103,"=D",$I$23:$I$103,"=A",$J$23:$J$103,Table!$C$1)</f>
        <v>2</v>
      </c>
      <c r="O17" s="613">
        <f>COUNTIFS($M$23:$M$103,"=L",$I$23:$I$103,"=A",$J$23:$J$103,Table!$C$1)</f>
        <v>7</v>
      </c>
      <c r="P17" s="614">
        <f>SUM(J17:K17)</f>
        <v>2.6470588235294121</v>
      </c>
      <c r="Q17" s="617" t="s">
        <v>198</v>
      </c>
      <c r="R17" s="614">
        <f>AVERAGEIFS($U$23:$U$213,$I$23:$I$213,"H",$J$23:$J$213,Table!$C$1)</f>
        <v>2.7688235294117653</v>
      </c>
      <c r="S17" s="614">
        <f>AVERAGEIFS($U$23:$U$213,$I$23:$I$213,"A",$J$23:$J$213,Table!$C$1)</f>
        <v>2.7558823529411764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SUM(IF(ISNUMBER(VALUE(RIGHT(AM22:AM177,1))),VALUE(RIGHT(AM22:AM177,1)),0))</f>
        <v>0</v>
      </c>
      <c r="AN17" s="607">
        <f t="array" ref="AN17">SUM(IF(ISNUMBER(VALUE(RIGHT(AN22:AN177,1))),VALUE(RIGHT(AN22:AN177,1)),0))</f>
        <v>3</v>
      </c>
      <c r="AO17" s="607">
        <f t="array" ref="AO17">SUM(IF(ISNUMBER(VALUE(RIGHT(AO22:AO177,1))),VALUE(RIGHT(AO22:AO177,1)),0))</f>
        <v>1</v>
      </c>
      <c r="AP17" s="607">
        <f t="array" ref="AP17">SUM(IF(ISNUMBER(VALUE(RIGHT(AP22:AP177,1))),VALUE(RIGHT(AP22:AP177,1)),0))</f>
        <v>2</v>
      </c>
      <c r="AQ17" s="607">
        <f t="array" ref="AQ17">SUM(IF(ISNUMBER(VALUE(RIGHT(AQ22:AQ177,1))),VALUE(RIGHT(AQ22:AQ177,1)),0))</f>
        <v>0</v>
      </c>
      <c r="AR17" s="607">
        <f t="array" ref="AR17">SUM(IF(ISNUMBER(VALUE(RIGHT(AR22:AR177,1))),VALUE(RIGHT(AR22:AR177,1)),0))</f>
        <v>1</v>
      </c>
      <c r="AS17" s="607">
        <f t="array" ref="AS17">SUM(IF(ISNUMBER(VALUE(RIGHT(AS22:AS177,1))),VALUE(RIGHT(AS22:AS177,1)),0))</f>
        <v>1</v>
      </c>
      <c r="AT17" s="607">
        <f t="array" ref="AT17">SUM(IF(ISNUMBER(VALUE(RIGHT(AT22:AT177,1))),VALUE(RIGHT(AT22:AT177,1)),0))</f>
        <v>5</v>
      </c>
      <c r="AU17" s="607">
        <f t="array" ref="AU17">SUM(IF(ISNUMBER(VALUE(RIGHT(AU22:AU177,1))),VALUE(RIGHT(AU22:AU177,1)),0))</f>
        <v>3</v>
      </c>
      <c r="AV17" s="607">
        <f t="array" ref="AV17">SUM(IF(ISNUMBER(VALUE(RIGHT(AV22:AV177,1))),VALUE(RIGHT(AV22:AV177,1)),0))</f>
        <v>12</v>
      </c>
      <c r="AW17" s="607">
        <f t="array" ref="AW17">SUM(IF(ISNUMBER(VALUE(RIGHT(AW22:AW177,1))),VALUE(RIGHT(AW22:AW177,1)),0))</f>
        <v>5</v>
      </c>
      <c r="AX17" s="607">
        <f t="array" ref="AX17">SUM(IF(ISNUMBER(VALUE(RIGHT(AX22:AX177,1))),VALUE(RIGHT(AX22:AX177,1)),0))</f>
        <v>2</v>
      </c>
      <c r="AY17" s="607">
        <f t="array" ref="AY17">SUM(IF(ISNUMBER(VALUE(RIGHT(AY22:AY177,1))),VALUE(RIGHT(AY22:AY177,1)),0))</f>
        <v>0</v>
      </c>
      <c r="AZ17" s="607">
        <f t="array" ref="AZ17">SUM(IF(ISNUMBER(VALUE(RIGHT(AZ22:AZ177,1))),VALUE(RIGHT(AZ22:AZ177,1)),0))</f>
        <v>0</v>
      </c>
      <c r="BA17" s="607">
        <f t="array" ref="BA17">SUM(IF(ISNUMBER(VALUE(RIGHT(BA22:BA177,1))),VALUE(RIGHT(BA22:BA177,1)),0))</f>
        <v>0</v>
      </c>
      <c r="BB17" s="607">
        <f t="array" ref="BB17">SUM(IF(ISNUMBER(VALUE(RIGHT(BB22:BB177,1))),VALUE(RIGHT(BB22:BB177,1)),0))</f>
        <v>0</v>
      </c>
      <c r="BC17" s="607">
        <f t="array" ref="BC17">SUM(IF(ISNUMBER(VALUE(RIGHT(BC22:BC177,1))),VALUE(RIGHT(BC22:BC177,1)),0))</f>
        <v>0</v>
      </c>
      <c r="BD17" s="607">
        <f t="array" ref="BD17">SUM(IF(ISNUMBER(VALUE(RIGHT(BD22:BD177,1))),VALUE(RIGHT(BD22:BD177,1)),0))</f>
        <v>1</v>
      </c>
      <c r="BE17" s="607">
        <f t="array" ref="BE17">SUM(IF(ISNUMBER(VALUE(RIGHT(BE22:BE177,1))),VALUE(RIGHT(BE22:BE177,1)),0))</f>
        <v>2</v>
      </c>
      <c r="BF17" s="607">
        <f t="array" ref="BF17">SUM(IF(ISNUMBER(VALUE(RIGHT(BF22:BF177,1))),VALUE(RIGHT(BF22:BF177,1)),0))</f>
        <v>0</v>
      </c>
      <c r="BG17" s="607">
        <f t="array" ref="BG17">SUM(IF(ISNUMBER(VALUE(RIGHT(BG22:BG177,1))),VALUE(RIGHT(BG22:BG177,1)),0))</f>
        <v>0</v>
      </c>
      <c r="BH17" s="607">
        <f t="array" ref="BH17">SUM(IF(ISNUMBER(VALUE(RIGHT(BH22:BH177,1))),VALUE(RIGHT(BH22:BH177,1)),0))</f>
        <v>2</v>
      </c>
      <c r="BI17" s="607">
        <f t="array" ref="BI17">SUM(IF(ISNUMBER(VALUE(RIGHT(BI22:BI177,1))),VALUE(RIGHT(BI22:BI177,1)),0))</f>
        <v>1</v>
      </c>
      <c r="BJ17" s="607">
        <f t="array" ref="BJ17">SUM(IF(ISNUMBER(VALUE(RIGHT(BJ22:BJ177,1))),VALUE(RIGHT(BJ22:BJ177,1)),0))</f>
        <v>0</v>
      </c>
      <c r="BK17" s="607">
        <f t="array" ref="BK17">SUM(IF(ISNUMBER(VALUE(RIGHT(BK22:BK177,1))),VALUE(RIGHT(BK22:BK177,1)),0))</f>
        <v>0</v>
      </c>
      <c r="BL17" s="607">
        <f t="array" ref="BL17">SUM(IF(ISNUMBER(VALUE(RIGHT(BL22:BL177,1))),VALUE(RIGHT(BL22:BL177,1)),0))</f>
        <v>5</v>
      </c>
      <c r="BM17" s="607">
        <f t="array" ref="BM17">SUM(IF(ISNUMBER(VALUE(RIGHT(BM22:BM177,1))),VALUE(RIGHT(BM22:BM177,1)),0))</f>
        <v>3</v>
      </c>
      <c r="BN17" s="607">
        <f t="array" ref="BN17">SUM(IF(ISNUMBER(VALUE(RIGHT(BN22:BN177,1))),VALUE(RIGHT(BN22:BN177,1)),0))</f>
        <v>0</v>
      </c>
      <c r="BO17" s="607">
        <f t="array" ref="BO17">SUM(IF(ISNUMBER(VALUE(RIGHT(BO22:BO177,1))),VALUE(RIGHT(BO22:BO177,1)),0))</f>
        <v>5</v>
      </c>
      <c r="BP17" s="607">
        <f t="array" ref="BP17">SUM(IF(ISNUMBER(VALUE(RIGHT(BP22:BP177,1))),VALUE(RIGHT(BP22:BP177,1)),0))</f>
        <v>3</v>
      </c>
      <c r="BQ17" s="607">
        <f t="array" ref="BQ17">SUM(IF(ISNUMBER(VALUE(RIGHT(BQ22:BQ177,1))),VALUE(RIGHT(BQ22:BQ177,1)),0))</f>
        <v>3</v>
      </c>
      <c r="BR17" s="607">
        <f t="array" ref="BR17">SUM(IF(ISNUMBER(VALUE(RIGHT(BR22:BR177,1))),VALUE(RIGHT(BR22:BR177,1)),0))</f>
        <v>0</v>
      </c>
      <c r="BS17" s="607">
        <f t="array" ref="BS17">SUM(IF(ISNUMBER(VALUE(RIGHT(BS22:BS177,1))),VALUE(RIGHT(BS22:BS177,1)),0))</f>
        <v>0</v>
      </c>
      <c r="BT17" s="607">
        <f t="array" ref="BT17">SUM(IF(ISNUMBER(VALUE(RIGHT(BT22:BT177,1))),VALUE(RIGHT(BT22:BT177,1)),0))</f>
        <v>0</v>
      </c>
      <c r="BU17" s="607">
        <f t="array" ref="BU17">SUM(IF(ISNUMBER(VALUE(RIGHT(BU22:BU177,1))),VALUE(RIGHT(BU22:BU177,1)),0))</f>
        <v>0</v>
      </c>
      <c r="BV17" s="607">
        <f t="array" ref="BV17">SUM(IF(ISNUMBER(VALUE(RIGHT(BV22:BV177,1))),VALUE(RIGHT(BV22:BV177,1)),0))</f>
        <v>0</v>
      </c>
    </row>
    <row r="18" spans="1:81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AVERAGEIFS($Y$23:$Y$215,$I$23:$I$215,"H",$J$23:$J$215,Table!$C$1)</f>
        <v>14.705882352941176</v>
      </c>
      <c r="S18" s="702">
        <f>AVERAGEIFS($Y$23:$Y$215,$I$23:$I$215,"A",$J$23:$J$215,Table!$C$1)</f>
        <v>12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18</v>
      </c>
      <c r="AN18" s="648">
        <v>3</v>
      </c>
      <c r="AO18" s="648">
        <v>5</v>
      </c>
      <c r="AP18" s="648">
        <v>24</v>
      </c>
      <c r="AQ18" s="648">
        <v>6</v>
      </c>
      <c r="AR18" s="648">
        <v>16</v>
      </c>
      <c r="AS18" s="648">
        <v>14</v>
      </c>
      <c r="AT18" s="648">
        <v>29</v>
      </c>
      <c r="AU18" s="648">
        <v>13</v>
      </c>
      <c r="AV18" s="648">
        <v>19</v>
      </c>
      <c r="AW18" s="648">
        <v>10</v>
      </c>
      <c r="AX18" s="648"/>
      <c r="AY18" s="648">
        <v>1</v>
      </c>
      <c r="AZ18" s="648">
        <v>28</v>
      </c>
      <c r="BA18" s="648">
        <v>30</v>
      </c>
      <c r="BB18" s="648">
        <v>4</v>
      </c>
      <c r="BC18" s="648">
        <v>25</v>
      </c>
      <c r="BD18" s="648">
        <v>39</v>
      </c>
      <c r="BE18" s="648">
        <v>22</v>
      </c>
      <c r="BF18" s="648">
        <v>26</v>
      </c>
      <c r="BG18" s="648">
        <v>34</v>
      </c>
      <c r="BH18" s="648">
        <v>7</v>
      </c>
      <c r="BI18" s="648">
        <v>17</v>
      </c>
      <c r="BJ18" s="648">
        <v>23</v>
      </c>
      <c r="BK18" s="648">
        <v>8</v>
      </c>
      <c r="BL18" s="648">
        <v>31</v>
      </c>
      <c r="BM18" s="648">
        <v>15</v>
      </c>
      <c r="BN18" s="648">
        <v>11</v>
      </c>
      <c r="BO18" s="648">
        <v>21</v>
      </c>
      <c r="BP18" s="648">
        <v>33</v>
      </c>
      <c r="BQ18" s="648">
        <v>9</v>
      </c>
      <c r="BR18" s="648">
        <v>25</v>
      </c>
      <c r="BS18" s="648">
        <v>40</v>
      </c>
      <c r="BT18" s="648">
        <v>35</v>
      </c>
      <c r="BU18" s="648">
        <v>36</v>
      </c>
      <c r="BV18" s="648">
        <v>37</v>
      </c>
    </row>
    <row r="19" spans="1:81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AVERAGEIFS($Z$23:$Z$213,$I$23:$I$213,"H",$J$23:$J$213,Table!$C$1)</f>
        <v>11.235294117647058</v>
      </c>
      <c r="S19" s="702">
        <f>AVERAGEIFS($Z$23:$Z$213,$I$23:$I$213,"A",$J$23:$J$213,Table!$C$1)</f>
        <v>13.705882352941176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2199</v>
      </c>
      <c r="AN19" s="646" t="s">
        <v>2848</v>
      </c>
      <c r="AO19" s="646" t="s">
        <v>2848</v>
      </c>
      <c r="AP19" s="646" t="s">
        <v>2852</v>
      </c>
      <c r="AQ19" s="646" t="s">
        <v>2850</v>
      </c>
      <c r="AR19" s="646" t="s">
        <v>2851</v>
      </c>
      <c r="AS19" s="646" t="s">
        <v>2852</v>
      </c>
      <c r="AT19" s="646" t="s">
        <v>2853</v>
      </c>
      <c r="AU19" s="646" t="s">
        <v>2858</v>
      </c>
      <c r="AV19" s="646" t="s">
        <v>2854</v>
      </c>
      <c r="AW19" s="646" t="s">
        <v>2150</v>
      </c>
      <c r="AX19" s="646"/>
      <c r="AY19" s="646" t="s">
        <v>2855</v>
      </c>
      <c r="AZ19" s="646" t="s">
        <v>2855</v>
      </c>
      <c r="BA19" s="646" t="s">
        <v>2855</v>
      </c>
      <c r="BB19" s="646" t="s">
        <v>2848</v>
      </c>
      <c r="BC19" s="646" t="s">
        <v>2848</v>
      </c>
      <c r="BD19" s="646" t="s">
        <v>2848</v>
      </c>
      <c r="BE19" s="646" t="s">
        <v>2849</v>
      </c>
      <c r="BF19" s="646" t="s">
        <v>2849</v>
      </c>
      <c r="BG19" s="646" t="s">
        <v>2850</v>
      </c>
      <c r="BH19" s="646" t="s">
        <v>2851</v>
      </c>
      <c r="BI19" s="646" t="s">
        <v>2851</v>
      </c>
      <c r="BJ19" s="646" t="s">
        <v>2852</v>
      </c>
      <c r="BK19" s="646" t="s">
        <v>2856</v>
      </c>
      <c r="BL19" s="646" t="s">
        <v>2842</v>
      </c>
      <c r="BM19" s="646" t="s">
        <v>2857</v>
      </c>
      <c r="BN19" s="646" t="s">
        <v>2854</v>
      </c>
      <c r="BO19" s="646" t="s">
        <v>2854</v>
      </c>
      <c r="BP19" s="646" t="s">
        <v>2854</v>
      </c>
      <c r="BQ19" s="646" t="s">
        <v>2150</v>
      </c>
      <c r="BR19" s="646" t="s">
        <v>2859</v>
      </c>
      <c r="BS19" s="646" t="s">
        <v>4157</v>
      </c>
      <c r="BT19" s="646" t="s">
        <v>4130</v>
      </c>
      <c r="BU19" s="646"/>
      <c r="BV19" s="646"/>
      <c r="BW19" s="555"/>
      <c r="BX19" s="555"/>
    </row>
    <row r="20" spans="1:81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9</v>
      </c>
      <c r="H20" s="666" t="s">
        <v>1206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6644</v>
      </c>
      <c r="AN20" s="580" t="s">
        <v>1963</v>
      </c>
      <c r="AO20" s="580" t="s">
        <v>4447</v>
      </c>
      <c r="AP20" s="580" t="s">
        <v>1973</v>
      </c>
      <c r="AQ20" s="580" t="s">
        <v>6498</v>
      </c>
      <c r="AR20" s="580" t="s">
        <v>4449</v>
      </c>
      <c r="AS20" s="580" t="s">
        <v>3269</v>
      </c>
      <c r="AT20" s="580" t="s">
        <v>4341</v>
      </c>
      <c r="AU20" s="580" t="s">
        <v>1977</v>
      </c>
      <c r="AV20" s="580" t="s">
        <v>1978</v>
      </c>
      <c r="AW20" s="580" t="s">
        <v>6643</v>
      </c>
      <c r="AX20" s="580"/>
      <c r="AY20" s="580" t="s">
        <v>1960</v>
      </c>
      <c r="AZ20" s="580" t="s">
        <v>1961</v>
      </c>
      <c r="BA20" s="580" t="s">
        <v>1962</v>
      </c>
      <c r="BB20" s="580" t="s">
        <v>1964</v>
      </c>
      <c r="BC20" s="580" t="s">
        <v>1965</v>
      </c>
      <c r="BD20" s="580" t="s">
        <v>1968</v>
      </c>
      <c r="BE20" s="580" t="s">
        <v>4448</v>
      </c>
      <c r="BF20" s="580" t="s">
        <v>1966</v>
      </c>
      <c r="BG20" s="580" t="s">
        <v>1967</v>
      </c>
      <c r="BH20" s="580" t="s">
        <v>6573</v>
      </c>
      <c r="BI20" s="580" t="s">
        <v>1971</v>
      </c>
      <c r="BJ20" s="580" t="s">
        <v>1972</v>
      </c>
      <c r="BK20" s="580" t="s">
        <v>1969</v>
      </c>
      <c r="BL20" s="580" t="s">
        <v>1974</v>
      </c>
      <c r="BM20" s="580" t="s">
        <v>1970</v>
      </c>
      <c r="BN20" s="580" t="s">
        <v>2257</v>
      </c>
      <c r="BO20" s="580" t="s">
        <v>1979</v>
      </c>
      <c r="BP20" s="580" t="s">
        <v>1980</v>
      </c>
      <c r="BQ20" s="580" t="s">
        <v>5323</v>
      </c>
      <c r="BR20" s="580" t="s">
        <v>1965</v>
      </c>
      <c r="BS20" s="580" t="s">
        <v>4156</v>
      </c>
      <c r="BT20" s="580" t="s">
        <v>1975</v>
      </c>
      <c r="BU20" s="580" t="s">
        <v>1976</v>
      </c>
      <c r="BV20" s="580" t="s">
        <v>1981</v>
      </c>
    </row>
    <row r="21" spans="1:81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3"/>
      <c r="AL21" s="579"/>
      <c r="AM21" s="620" t="s">
        <v>6814</v>
      </c>
      <c r="AN21" s="620" t="s">
        <v>6812</v>
      </c>
      <c r="AO21" s="620" t="s">
        <v>6813</v>
      </c>
      <c r="AP21" s="620" t="s">
        <v>6820</v>
      </c>
      <c r="AQ21" s="620" t="s">
        <v>6822</v>
      </c>
      <c r="AR21" s="620" t="s">
        <v>6826</v>
      </c>
      <c r="AS21" s="620" t="s">
        <v>6827</v>
      </c>
      <c r="AT21" s="620" t="s">
        <v>6828</v>
      </c>
      <c r="AU21" s="620" t="s">
        <v>6818</v>
      </c>
      <c r="AV21" s="620" t="s">
        <v>6816</v>
      </c>
      <c r="AW21" s="620" t="s">
        <v>5517</v>
      </c>
      <c r="AX21" s="620" t="s">
        <v>3590</v>
      </c>
      <c r="AY21" s="620" t="s">
        <v>1954</v>
      </c>
      <c r="AZ21" s="620" t="s">
        <v>1955</v>
      </c>
      <c r="BA21" s="620" t="s">
        <v>1273</v>
      </c>
      <c r="BB21" s="620" t="s">
        <v>6825</v>
      </c>
      <c r="BC21" s="620" t="s">
        <v>1276</v>
      </c>
      <c r="BD21" s="620" t="s">
        <v>6823</v>
      </c>
      <c r="BE21" s="620" t="s">
        <v>6821</v>
      </c>
      <c r="BF21" s="620" t="s">
        <v>1277</v>
      </c>
      <c r="BG21" s="620" t="s">
        <v>6824</v>
      </c>
      <c r="BH21" s="620" t="s">
        <v>6829</v>
      </c>
      <c r="BI21" s="620" t="s">
        <v>6831</v>
      </c>
      <c r="BJ21" s="620" t="s">
        <v>6830</v>
      </c>
      <c r="BK21" s="620" t="s">
        <v>1956</v>
      </c>
      <c r="BL21" s="620" t="s">
        <v>6815</v>
      </c>
      <c r="BM21" s="620" t="s">
        <v>4351</v>
      </c>
      <c r="BN21" s="620" t="s">
        <v>1614</v>
      </c>
      <c r="BO21" s="620" t="s">
        <v>6817</v>
      </c>
      <c r="BP21" s="620" t="s">
        <v>6819</v>
      </c>
      <c r="BQ21" s="620" t="s">
        <v>4352</v>
      </c>
      <c r="BR21" s="620" t="s">
        <v>1276</v>
      </c>
      <c r="BS21" s="620" t="s">
        <v>4155</v>
      </c>
      <c r="BT21" s="620" t="s">
        <v>1957</v>
      </c>
      <c r="BU21" s="620" t="s">
        <v>1958</v>
      </c>
      <c r="BV21" s="620" t="s">
        <v>1959</v>
      </c>
      <c r="BW21" s="620"/>
      <c r="BX21" s="620"/>
      <c r="BY21" s="620"/>
    </row>
    <row r="22" spans="1:81">
      <c r="AJ22" s="582" t="str">
        <f t="array" ref="AJ22">IF($J22="","",IF(SUM(IF(ISNUMBER(VALUE(RIGHT($V22:$BM22,1))),VALUE(RIGHT($V22:$BM22,1)),0))=$J22,"T","F"))</f>
        <v/>
      </c>
      <c r="AK22" s="583" t="str">
        <f t="array" ref="AK22">IF($J22="","",SUM(IF(LEFT($V22:$BV22,1)="s",1,0))-SUM(IF(RIGHT(LEFT($V22:$BV22,2))="-",1,0)))</f>
        <v/>
      </c>
    </row>
    <row r="23" spans="1:81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262</v>
      </c>
      <c r="I23" s="603" t="s">
        <v>3</v>
      </c>
      <c r="J23" s="603" t="s">
        <v>285</v>
      </c>
      <c r="K23" s="603">
        <v>1</v>
      </c>
      <c r="L23" s="603">
        <v>0</v>
      </c>
      <c r="M23" s="562" t="str">
        <f t="shared" ref="M23:M77" si="6">IF(K23="","",IF(K23&gt;L23,"W",IF(K23=L23,"D",IF(K23&lt;L23,"L"))))</f>
        <v>W</v>
      </c>
      <c r="N23" s="562">
        <f t="shared" ref="N23:N83" si="7">IF(K23="","",K23+L23)</f>
        <v>1</v>
      </c>
      <c r="O23" s="598">
        <f>IF(K23="","",K23-L23)</f>
        <v>1</v>
      </c>
      <c r="P23" s="562" t="str">
        <f t="shared" ref="P23:P77" si="8">IF($K23="","",IF($N23&gt;P$19,"O",IF($N23&lt;P$19,"U",IF($N23=P$19,"-"))))</f>
        <v>U</v>
      </c>
      <c r="Q23" s="586">
        <f t="shared" ref="Q23:Q38" si="9">IF(S23="","",IF(SIGN(S23)&lt;&gt;1,VLOOKUP(ABS(S23),SUP_HDC,3,TRUE),-VLOOKUP(ABS(S23),SUP_HDC,3,TRUE)))</f>
        <v>0</v>
      </c>
      <c r="R23" s="635">
        <f t="shared" ref="R23:R38" si="10">IF(Q23="","",IF((K23-L23+Q23)&gt;=0.5,1,IF((K23-L23+Q23)=0.25,0.5,IF((K23-L23+Q23)&lt;=-0.5,-1,IF((K23-L23+Q23)=-0.25,-0.5,0)))))</f>
        <v>1</v>
      </c>
      <c r="S23" s="600">
        <v>0.09</v>
      </c>
      <c r="T23" s="595">
        <f t="shared" ref="T23:T77" si="11">IF(ISBLANK(S23),"",K23-L23-S23)</f>
        <v>0.91</v>
      </c>
      <c r="U23" s="601">
        <v>2.79</v>
      </c>
      <c r="V23" s="595">
        <f t="shared" ref="V23:V60" si="12">IF(ISBLANK(U23),"",K23+L23-U23)</f>
        <v>-1.79</v>
      </c>
      <c r="W23" s="586">
        <f>IF(S23="","",(S23+U23)/2)</f>
        <v>1.44</v>
      </c>
      <c r="X23" s="586">
        <f>IF(W23="","",U23-W23)</f>
        <v>1.35</v>
      </c>
      <c r="Y23" s="599">
        <v>11</v>
      </c>
      <c r="Z23" s="599">
        <v>7</v>
      </c>
      <c r="AA23" s="599">
        <v>6</v>
      </c>
      <c r="AB23" s="599">
        <v>3</v>
      </c>
      <c r="AC23" s="599">
        <v>50</v>
      </c>
      <c r="AD23" s="599">
        <v>50</v>
      </c>
      <c r="AE23" s="599">
        <v>442</v>
      </c>
      <c r="AF23" s="562"/>
      <c r="AG23" s="562"/>
      <c r="AH23" s="562"/>
      <c r="AJ23" s="582" t="str">
        <f t="array" ref="AJ23">IF($K23="","",IF(SUM(IF(ISNUMBER(VALUE(RIGHT($AM23:$CP23,1))),VALUE(RIGHT($AM23:$CP23,1)),0))=$K23,"T","F"))</f>
        <v>T</v>
      </c>
      <c r="AK23" s="583">
        <f t="array" ref="AK23">IF($K23="","",SUM(IF(LEFT($AM23:$CP23,1)="s",1,0))-SUM(IF(RIGHT(LEFT($AM23:$CP23,2))="-",1,0)))</f>
        <v>0</v>
      </c>
      <c r="AL23" s="562">
        <f t="array" ref="AL23">IF($K23="","",SUM(IF(LEFT($AM23:$CP23,1)="X",1,0)))</f>
        <v>11</v>
      </c>
      <c r="AM23" s="668" t="s">
        <v>2102</v>
      </c>
      <c r="AN23" s="668" t="s">
        <v>2102</v>
      </c>
      <c r="AO23" s="668" t="s">
        <v>2102</v>
      </c>
      <c r="AP23" s="668" t="s">
        <v>2232</v>
      </c>
      <c r="AQ23" s="668" t="s">
        <v>2102</v>
      </c>
      <c r="AR23" s="668" t="s">
        <v>2125</v>
      </c>
      <c r="AS23" s="669" t="s">
        <v>2102</v>
      </c>
      <c r="AT23" s="668" t="s">
        <v>2013</v>
      </c>
      <c r="AU23" s="668" t="s">
        <v>2124</v>
      </c>
      <c r="AV23" s="668" t="s">
        <v>2102</v>
      </c>
      <c r="AW23" s="668"/>
      <c r="AX23" s="668"/>
      <c r="AY23" s="668"/>
      <c r="AZ23" s="668"/>
      <c r="BA23" s="668" t="s">
        <v>2125</v>
      </c>
      <c r="BB23" s="668"/>
      <c r="BC23" s="668"/>
      <c r="BD23" s="668" t="s">
        <v>2125</v>
      </c>
      <c r="BE23" s="671" t="s">
        <v>2027</v>
      </c>
      <c r="BF23" s="668"/>
      <c r="BG23" s="668" t="s">
        <v>2125</v>
      </c>
      <c r="BH23" s="668" t="s">
        <v>2102</v>
      </c>
      <c r="BI23" s="668" t="s">
        <v>2213</v>
      </c>
      <c r="BJ23" s="668" t="s">
        <v>2124</v>
      </c>
      <c r="BK23" s="668"/>
      <c r="BL23" s="668"/>
      <c r="BM23" s="668"/>
      <c r="BN23" s="668" t="s">
        <v>2013</v>
      </c>
      <c r="BO23" s="668" t="s">
        <v>2102</v>
      </c>
      <c r="BP23" s="668" t="s">
        <v>2124</v>
      </c>
      <c r="BQ23" s="668"/>
      <c r="BR23" s="668"/>
      <c r="BS23" s="668"/>
      <c r="BT23" s="668"/>
      <c r="BU23" s="668"/>
      <c r="BV23" s="668"/>
      <c r="BW23" s="672"/>
      <c r="BX23" s="672"/>
      <c r="BY23" s="672"/>
      <c r="BZ23" s="673"/>
      <c r="CA23" s="673"/>
      <c r="CB23" s="673"/>
      <c r="CC23" s="673"/>
    </row>
    <row r="24" spans="1:81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234</v>
      </c>
      <c r="I24" s="603" t="s">
        <v>2</v>
      </c>
      <c r="J24" s="603" t="s">
        <v>285</v>
      </c>
      <c r="K24" s="603">
        <v>2</v>
      </c>
      <c r="L24" s="603">
        <v>1</v>
      </c>
      <c r="M24" s="562" t="str">
        <f t="shared" si="6"/>
        <v>W</v>
      </c>
      <c r="N24" s="562">
        <f t="shared" si="7"/>
        <v>3</v>
      </c>
      <c r="O24" s="598">
        <f t="shared" ref="O24:O83" si="13">IF(K24="","",K24-L24)</f>
        <v>1</v>
      </c>
      <c r="P24" s="562" t="str">
        <f t="shared" si="8"/>
        <v>O</v>
      </c>
      <c r="Q24" s="586">
        <f t="shared" si="9"/>
        <v>-0.5</v>
      </c>
      <c r="R24" s="635">
        <f t="shared" si="10"/>
        <v>1</v>
      </c>
      <c r="S24" s="600">
        <v>0.48</v>
      </c>
      <c r="T24" s="595">
        <f t="shared" si="11"/>
        <v>0.52</v>
      </c>
      <c r="U24" s="601">
        <v>2.66</v>
      </c>
      <c r="V24" s="595">
        <f t="shared" si="12"/>
        <v>0.33999999999999986</v>
      </c>
      <c r="W24" s="586">
        <f t="shared" ref="W24:W60" si="14">IF(S24="","",(S24+U24)/2)</f>
        <v>1.57</v>
      </c>
      <c r="X24" s="586">
        <f t="shared" ref="X24:X60" si="15">IF(W24="","",U24-W24)</f>
        <v>1.0900000000000001</v>
      </c>
      <c r="Y24" s="599">
        <v>14</v>
      </c>
      <c r="Z24" s="599">
        <v>17</v>
      </c>
      <c r="AA24" s="599">
        <v>5</v>
      </c>
      <c r="AB24" s="599">
        <v>6</v>
      </c>
      <c r="AC24" s="599">
        <v>51</v>
      </c>
      <c r="AD24" s="599">
        <v>49</v>
      </c>
      <c r="AE24" s="599">
        <v>442</v>
      </c>
      <c r="AF24" s="562"/>
      <c r="AG24" s="562"/>
      <c r="AH24" s="562"/>
      <c r="AJ24" s="582" t="str">
        <f t="array" ref="AJ24">IF($K24="","",IF(SUM(IF(ISNUMBER(VALUE(RIGHT($AM24:$CP24,1))),VALUE(RIGHT($AM24:$CP24,1)),0))=$K24,"T","F"))</f>
        <v>T</v>
      </c>
      <c r="AK24" s="583">
        <f t="array" ref="AK24">IF($K24="","",SUM(IF(LEFT($AM24:$CP24,1)="s",1,0))-SUM(IF(RIGHT(LEFT($AM24:$CP24,2))="-",1,0)))</f>
        <v>0</v>
      </c>
      <c r="AL24" s="562">
        <f t="array" ref="AL24">IF($K24="","",SUM(IF(LEFT($AM24:$CP24,1)="X",1,0)))</f>
        <v>11</v>
      </c>
      <c r="AM24" s="668" t="s">
        <v>2275</v>
      </c>
      <c r="AN24" s="671" t="s">
        <v>2281</v>
      </c>
      <c r="AO24" s="651" t="s">
        <v>2275</v>
      </c>
      <c r="AP24" s="668" t="s">
        <v>2213</v>
      </c>
      <c r="AQ24" s="668" t="s">
        <v>2275</v>
      </c>
      <c r="AR24" s="671" t="s">
        <v>2280</v>
      </c>
      <c r="AS24" s="668" t="s">
        <v>2275</v>
      </c>
      <c r="AT24" s="668" t="s">
        <v>2012</v>
      </c>
      <c r="AU24" s="668" t="s">
        <v>2279</v>
      </c>
      <c r="AV24" s="671" t="s">
        <v>2282</v>
      </c>
      <c r="AW24" s="668"/>
      <c r="AX24" s="671"/>
      <c r="AY24" s="668"/>
      <c r="AZ24" s="668"/>
      <c r="BA24" s="668" t="s">
        <v>2014</v>
      </c>
      <c r="BB24" s="668" t="s">
        <v>2014</v>
      </c>
      <c r="BC24" s="668"/>
      <c r="BD24" s="671"/>
      <c r="BE24" s="668" t="s">
        <v>2276</v>
      </c>
      <c r="BF24" s="668"/>
      <c r="BG24" s="668" t="s">
        <v>2014</v>
      </c>
      <c r="BH24" s="668" t="s">
        <v>2277</v>
      </c>
      <c r="BI24" s="668"/>
      <c r="BJ24" s="668" t="s">
        <v>2278</v>
      </c>
      <c r="BK24" s="668" t="s">
        <v>2279</v>
      </c>
      <c r="BL24" s="651"/>
      <c r="BM24" s="668"/>
      <c r="BN24" s="668" t="s">
        <v>2213</v>
      </c>
      <c r="BO24" s="668" t="s">
        <v>2278</v>
      </c>
      <c r="BP24" s="668" t="s">
        <v>2014</v>
      </c>
      <c r="BQ24" s="668"/>
      <c r="BR24" s="651"/>
      <c r="BS24" s="651"/>
      <c r="BT24" s="651"/>
      <c r="BU24" s="651"/>
      <c r="BV24" s="651"/>
      <c r="BW24" s="672"/>
      <c r="BX24" s="672"/>
      <c r="BY24" s="672"/>
      <c r="BZ24" s="673"/>
      <c r="CA24" s="673"/>
      <c r="CB24" s="673"/>
      <c r="CC24" s="673"/>
    </row>
    <row r="25" spans="1:81" s="661" customFormat="1" ht="15" customHeight="1">
      <c r="A25" s="625">
        <v>42805</v>
      </c>
      <c r="B25" s="603"/>
      <c r="C25" s="603"/>
      <c r="D25" s="603"/>
      <c r="E25" s="603"/>
      <c r="F25" s="603"/>
      <c r="G25" s="585"/>
      <c r="H25" s="624" t="s">
        <v>266</v>
      </c>
      <c r="I25" s="603" t="s">
        <v>3</v>
      </c>
      <c r="J25" s="603" t="s">
        <v>285</v>
      </c>
      <c r="K25" s="603">
        <v>2</v>
      </c>
      <c r="L25" s="603">
        <v>0</v>
      </c>
      <c r="M25" s="562" t="str">
        <f t="shared" si="6"/>
        <v>W</v>
      </c>
      <c r="N25" s="562">
        <f t="shared" si="7"/>
        <v>2</v>
      </c>
      <c r="O25" s="598">
        <f t="shared" si="13"/>
        <v>2</v>
      </c>
      <c r="P25" s="562" t="str">
        <f t="shared" si="8"/>
        <v>U</v>
      </c>
      <c r="Q25" s="586">
        <f t="shared" si="9"/>
        <v>0</v>
      </c>
      <c r="R25" s="635">
        <f t="shared" si="10"/>
        <v>1</v>
      </c>
      <c r="S25" s="600">
        <v>0.12</v>
      </c>
      <c r="T25" s="595">
        <f t="shared" si="11"/>
        <v>1.88</v>
      </c>
      <c r="U25" s="601">
        <v>2.58</v>
      </c>
      <c r="V25" s="595">
        <f t="shared" si="12"/>
        <v>-0.58000000000000007</v>
      </c>
      <c r="W25" s="586">
        <f t="shared" si="14"/>
        <v>1.35</v>
      </c>
      <c r="X25" s="586">
        <f t="shared" si="15"/>
        <v>1.23</v>
      </c>
      <c r="Y25" s="599">
        <v>12</v>
      </c>
      <c r="Z25" s="599">
        <v>13</v>
      </c>
      <c r="AA25" s="599">
        <v>2</v>
      </c>
      <c r="AB25" s="599">
        <v>2</v>
      </c>
      <c r="AC25" s="599">
        <v>42</v>
      </c>
      <c r="AD25" s="599">
        <v>58</v>
      </c>
      <c r="AE25" s="599">
        <v>442</v>
      </c>
      <c r="AF25" s="562"/>
      <c r="AG25" s="562"/>
      <c r="AH25" s="562"/>
      <c r="AJ25" s="582" t="str">
        <f t="array" ref="AJ25">IF($K25="","",IF(SUM(IF(ISNUMBER(VALUE(RIGHT($AM25:$CP25,1))),VALUE(RIGHT($AM25:$CP25,1)),0))=$K25,"T","F"))</f>
        <v>T</v>
      </c>
      <c r="AK25" s="583">
        <f t="array" ref="AK25">IF($K25="","",SUM(IF(LEFT($AM25:$CP25,1)="s",1,0))-SUM(IF(RIGHT(LEFT($AM25:$CP25,2))="-",1,0)))</f>
        <v>0</v>
      </c>
      <c r="AL25" s="562">
        <f t="array" ref="AL25">IF($K25="","",SUM(IF(LEFT($AM25:$CP25,1)="X",1,0)))</f>
        <v>11</v>
      </c>
      <c r="AM25" s="668" t="s">
        <v>2405</v>
      </c>
      <c r="AN25" s="668" t="s">
        <v>2422</v>
      </c>
      <c r="AO25" s="668" t="s">
        <v>2405</v>
      </c>
      <c r="AP25" s="668" t="s">
        <v>2213</v>
      </c>
      <c r="AQ25" s="668" t="s">
        <v>2405</v>
      </c>
      <c r="AR25" s="668" t="s">
        <v>2394</v>
      </c>
      <c r="AS25" s="671" t="s">
        <v>2425</v>
      </c>
      <c r="AT25" s="682" t="s">
        <v>2425</v>
      </c>
      <c r="AU25" s="668" t="s">
        <v>2423</v>
      </c>
      <c r="AV25" s="668" t="s">
        <v>2405</v>
      </c>
      <c r="AW25" s="668"/>
      <c r="AX25" s="668"/>
      <c r="AY25" s="668"/>
      <c r="AZ25" s="668"/>
      <c r="BA25" s="668" t="s">
        <v>2394</v>
      </c>
      <c r="BB25" s="668"/>
      <c r="BC25" s="668"/>
      <c r="BD25" s="668" t="s">
        <v>2394</v>
      </c>
      <c r="BE25" s="668" t="s">
        <v>2405</v>
      </c>
      <c r="BF25" s="668"/>
      <c r="BG25" s="668" t="s">
        <v>2424</v>
      </c>
      <c r="BH25" s="669" t="s">
        <v>2405</v>
      </c>
      <c r="BI25" s="668"/>
      <c r="BJ25" s="679" t="s">
        <v>2426</v>
      </c>
      <c r="BK25" s="668" t="s">
        <v>2393</v>
      </c>
      <c r="BL25" s="668"/>
      <c r="BM25" s="668"/>
      <c r="BN25" s="668" t="s">
        <v>2213</v>
      </c>
      <c r="BO25" s="668" t="s">
        <v>2406</v>
      </c>
      <c r="BP25" s="668" t="s">
        <v>2394</v>
      </c>
      <c r="BQ25" s="668"/>
      <c r="BR25" s="668"/>
      <c r="BS25" s="668"/>
      <c r="BT25" s="668"/>
      <c r="BU25" s="668"/>
      <c r="BV25" s="668"/>
      <c r="BW25" s="672"/>
      <c r="BX25" s="672"/>
      <c r="BY25" s="672"/>
      <c r="BZ25" s="673"/>
      <c r="CA25" s="673"/>
      <c r="CB25" s="673"/>
      <c r="CC25" s="673"/>
    </row>
    <row r="26" spans="1:81" s="661" customFormat="1" ht="15" customHeight="1">
      <c r="A26" s="625">
        <v>42812</v>
      </c>
      <c r="B26" s="603"/>
      <c r="C26" s="603"/>
      <c r="D26" s="603"/>
      <c r="E26" s="603"/>
      <c r="F26" s="603"/>
      <c r="G26" s="585"/>
      <c r="H26" s="624" t="s">
        <v>254</v>
      </c>
      <c r="I26" s="603" t="s">
        <v>2</v>
      </c>
      <c r="J26" s="603" t="s">
        <v>285</v>
      </c>
      <c r="K26" s="603">
        <v>1</v>
      </c>
      <c r="L26" s="603">
        <v>0</v>
      </c>
      <c r="M26" s="562" t="str">
        <f t="shared" si="6"/>
        <v>W</v>
      </c>
      <c r="N26" s="562">
        <f t="shared" si="7"/>
        <v>1</v>
      </c>
      <c r="O26" s="598">
        <f t="shared" si="13"/>
        <v>1</v>
      </c>
      <c r="P26" s="562" t="str">
        <f t="shared" si="8"/>
        <v>U</v>
      </c>
      <c r="Q26" s="586">
        <f t="shared" si="9"/>
        <v>-0.75</v>
      </c>
      <c r="R26" s="635">
        <f t="shared" si="10"/>
        <v>0.5</v>
      </c>
      <c r="S26" s="600">
        <v>0.86</v>
      </c>
      <c r="T26" s="595">
        <f t="shared" si="11"/>
        <v>0.14000000000000001</v>
      </c>
      <c r="U26" s="601">
        <v>2.89</v>
      </c>
      <c r="V26" s="595">
        <f t="shared" si="12"/>
        <v>-1.8900000000000001</v>
      </c>
      <c r="W26" s="586">
        <f t="shared" si="14"/>
        <v>1.875</v>
      </c>
      <c r="X26" s="586">
        <f t="shared" si="15"/>
        <v>1.0150000000000001</v>
      </c>
      <c r="Y26" s="599">
        <v>13</v>
      </c>
      <c r="Z26" s="599">
        <v>7</v>
      </c>
      <c r="AA26" s="599">
        <v>5</v>
      </c>
      <c r="AB26" s="599">
        <v>1</v>
      </c>
      <c r="AC26" s="599">
        <v>51</v>
      </c>
      <c r="AD26" s="599">
        <v>49</v>
      </c>
      <c r="AE26" s="599">
        <v>442</v>
      </c>
      <c r="AF26" s="562"/>
      <c r="AG26" s="562"/>
      <c r="AH26" s="562"/>
      <c r="AJ26" s="582" t="str">
        <f t="array" ref="AJ26">IF($K26="","",IF(SUM(IF(ISNUMBER(VALUE(RIGHT($AM26:$CP26,1))),VALUE(RIGHT($AM26:$CP26,1)),0))=$K26,"T","F"))</f>
        <v>T</v>
      </c>
      <c r="AK26" s="583">
        <f t="array" ref="AK26">IF($K26="","",SUM(IF(LEFT($AM26:$CP26,1)="s",1,0))-SUM(IF(RIGHT(LEFT($AM26:$CP26,2))="-",1,0)))</f>
        <v>0</v>
      </c>
      <c r="AL26" s="562">
        <f t="array" ref="AL26">IF($K26="","",SUM(IF(LEFT($AM26:$CP26,1)="X",1,0)))</f>
        <v>11</v>
      </c>
      <c r="AM26" s="668" t="s">
        <v>2517</v>
      </c>
      <c r="AN26" s="668" t="s">
        <v>2519</v>
      </c>
      <c r="AO26" s="668" t="s">
        <v>2518</v>
      </c>
      <c r="AP26" s="668" t="s">
        <v>2213</v>
      </c>
      <c r="AQ26" s="668" t="s">
        <v>2517</v>
      </c>
      <c r="AR26" s="668" t="s">
        <v>2591</v>
      </c>
      <c r="AS26" s="668" t="s">
        <v>2517</v>
      </c>
      <c r="AT26" s="671" t="s">
        <v>2594</v>
      </c>
      <c r="AU26" s="668" t="s">
        <v>2213</v>
      </c>
      <c r="AV26" s="671" t="s">
        <v>2595</v>
      </c>
      <c r="AW26" s="668"/>
      <c r="AX26" s="668"/>
      <c r="AY26" s="668"/>
      <c r="AZ26" s="668"/>
      <c r="BA26" s="668" t="s">
        <v>2593</v>
      </c>
      <c r="BB26" s="668" t="s">
        <v>2563</v>
      </c>
      <c r="BC26" s="668"/>
      <c r="BD26" s="668"/>
      <c r="BE26" s="668" t="s">
        <v>2517</v>
      </c>
      <c r="BF26" s="668"/>
      <c r="BG26" s="668" t="s">
        <v>2563</v>
      </c>
      <c r="BH26" s="668" t="s">
        <v>2517</v>
      </c>
      <c r="BI26" s="668"/>
      <c r="BJ26" s="668" t="s">
        <v>1431</v>
      </c>
      <c r="BK26" s="668" t="s">
        <v>2137</v>
      </c>
      <c r="BL26" s="668" t="s">
        <v>2590</v>
      </c>
      <c r="BM26" s="668"/>
      <c r="BN26" s="668" t="s">
        <v>2213</v>
      </c>
      <c r="BO26" s="668" t="s">
        <v>2562</v>
      </c>
      <c r="BP26" s="668" t="s">
        <v>2562</v>
      </c>
      <c r="BQ26" s="668"/>
      <c r="BR26" s="668"/>
      <c r="BS26" s="668" t="s">
        <v>126</v>
      </c>
      <c r="BT26" s="668"/>
      <c r="BU26" s="668"/>
      <c r="BV26" s="668"/>
      <c r="BW26" s="672" t="s">
        <v>126</v>
      </c>
      <c r="BX26" s="672"/>
      <c r="BY26" s="672"/>
      <c r="BZ26" s="673"/>
      <c r="CA26" s="673"/>
      <c r="CB26" s="673"/>
      <c r="CC26" s="673"/>
    </row>
    <row r="27" spans="1:81" s="661" customFormat="1" ht="15" customHeight="1">
      <c r="A27" s="625">
        <v>42826</v>
      </c>
      <c r="B27" s="603"/>
      <c r="C27" s="603"/>
      <c r="D27" s="603"/>
      <c r="E27" s="603"/>
      <c r="F27" s="603"/>
      <c r="G27" s="585"/>
      <c r="H27" s="624" t="s">
        <v>265</v>
      </c>
      <c r="I27" s="603" t="s">
        <v>2</v>
      </c>
      <c r="J27" s="603" t="s">
        <v>285</v>
      </c>
      <c r="K27" s="603">
        <v>1</v>
      </c>
      <c r="L27" s="603">
        <v>3</v>
      </c>
      <c r="M27" s="562" t="str">
        <f t="shared" si="6"/>
        <v>L</v>
      </c>
      <c r="N27" s="562">
        <f t="shared" si="7"/>
        <v>4</v>
      </c>
      <c r="O27" s="598">
        <f t="shared" si="13"/>
        <v>-2</v>
      </c>
      <c r="P27" s="562" t="str">
        <f t="shared" si="8"/>
        <v>O</v>
      </c>
      <c r="Q27" s="586">
        <f t="shared" si="9"/>
        <v>0.75</v>
      </c>
      <c r="R27" s="635">
        <f t="shared" si="10"/>
        <v>-1</v>
      </c>
      <c r="S27" s="600">
        <v>-0.93</v>
      </c>
      <c r="T27" s="595">
        <f t="shared" si="11"/>
        <v>-1.0699999999999998</v>
      </c>
      <c r="U27" s="601">
        <v>2.96</v>
      </c>
      <c r="V27" s="595">
        <f t="shared" si="12"/>
        <v>1.04</v>
      </c>
      <c r="W27" s="586">
        <f t="shared" si="14"/>
        <v>1.0149999999999999</v>
      </c>
      <c r="X27" s="586">
        <f t="shared" si="15"/>
        <v>1.9450000000000001</v>
      </c>
      <c r="Y27" s="599">
        <v>11</v>
      </c>
      <c r="Z27" s="599">
        <v>13</v>
      </c>
      <c r="AA27" s="599">
        <v>3</v>
      </c>
      <c r="AB27" s="599">
        <v>7</v>
      </c>
      <c r="AC27" s="599">
        <v>38</v>
      </c>
      <c r="AD27" s="599">
        <v>62</v>
      </c>
      <c r="AE27" s="599">
        <v>442</v>
      </c>
      <c r="AF27" s="562"/>
      <c r="AG27" s="562"/>
      <c r="AH27" s="562"/>
      <c r="AJ27" s="582" t="str">
        <f t="array" ref="AJ27">IF($K27="","",IF(SUM(IF(ISNUMBER(VALUE(RIGHT($AM27:$CP27,1))),VALUE(RIGHT($AM27:$CP27,1)),0))=$K27,"T","F"))</f>
        <v>T</v>
      </c>
      <c r="AK27" s="583">
        <f t="array" ref="AK27">IF($K27="","",SUM(IF(LEFT($AM27:$CP27,1)="s",1,0))-SUM(IF(RIGHT(LEFT($AM27:$CP27,2))="-",1,0)))</f>
        <v>0</v>
      </c>
      <c r="AL27" s="562">
        <f t="array" ref="AL27">IF($K27="","",SUM(IF(LEFT($AM27:$CP27,1)="X",1,0)))</f>
        <v>11</v>
      </c>
      <c r="AM27" s="668" t="s">
        <v>2474</v>
      </c>
      <c r="AN27" s="668" t="s">
        <v>2474</v>
      </c>
      <c r="AO27" s="651" t="s">
        <v>2474</v>
      </c>
      <c r="AP27" s="668" t="s">
        <v>2472</v>
      </c>
      <c r="AQ27" s="668" t="s">
        <v>2474</v>
      </c>
      <c r="AR27" s="668" t="s">
        <v>2471</v>
      </c>
      <c r="AS27" s="668" t="s">
        <v>2474</v>
      </c>
      <c r="AT27" s="668" t="s">
        <v>2473</v>
      </c>
      <c r="AU27" s="668" t="s">
        <v>2213</v>
      </c>
      <c r="AV27" s="671" t="s">
        <v>2648</v>
      </c>
      <c r="AW27" s="668"/>
      <c r="AX27" s="668" t="s">
        <v>126</v>
      </c>
      <c r="AY27" s="668" t="s">
        <v>126</v>
      </c>
      <c r="AZ27" s="668" t="s">
        <v>126</v>
      </c>
      <c r="BA27" s="668" t="s">
        <v>2472</v>
      </c>
      <c r="BB27" s="668" t="s">
        <v>2472</v>
      </c>
      <c r="BC27" s="668" t="s">
        <v>126</v>
      </c>
      <c r="BD27" s="668" t="s">
        <v>126</v>
      </c>
      <c r="BE27" s="668" t="s">
        <v>2213</v>
      </c>
      <c r="BF27" s="668" t="s">
        <v>126</v>
      </c>
      <c r="BG27" s="668" t="s">
        <v>2472</v>
      </c>
      <c r="BH27" s="668" t="s">
        <v>2473</v>
      </c>
      <c r="BI27" s="668" t="s">
        <v>126</v>
      </c>
      <c r="BJ27" s="669" t="s">
        <v>2474</v>
      </c>
      <c r="BK27" s="668" t="s">
        <v>126</v>
      </c>
      <c r="BL27" s="682" t="s">
        <v>2649</v>
      </c>
      <c r="BM27" s="668" t="s">
        <v>2474</v>
      </c>
      <c r="BN27" s="668" t="s">
        <v>2213</v>
      </c>
      <c r="BO27" s="668" t="s">
        <v>2473</v>
      </c>
      <c r="BP27" s="668" t="s">
        <v>2471</v>
      </c>
      <c r="BQ27" s="668"/>
      <c r="BR27" s="651"/>
      <c r="BS27" s="651"/>
      <c r="BT27" s="651"/>
      <c r="BU27" s="651"/>
      <c r="BV27" s="651"/>
      <c r="BW27" s="672"/>
      <c r="BX27" s="672"/>
      <c r="BY27" s="672"/>
      <c r="BZ27" s="673"/>
      <c r="CA27" s="673"/>
      <c r="CB27" s="673"/>
      <c r="CC27" s="673"/>
    </row>
    <row r="28" spans="1:81" s="661" customFormat="1" ht="15" customHeight="1">
      <c r="A28" s="625">
        <v>42833</v>
      </c>
      <c r="B28" s="603"/>
      <c r="C28" s="603"/>
      <c r="D28" s="603"/>
      <c r="E28" s="603"/>
      <c r="F28" s="603"/>
      <c r="G28" s="585"/>
      <c r="H28" s="624" t="s">
        <v>1204</v>
      </c>
      <c r="I28" s="603" t="s">
        <v>3</v>
      </c>
      <c r="J28" s="603" t="s">
        <v>285</v>
      </c>
      <c r="K28" s="603">
        <v>2</v>
      </c>
      <c r="L28" s="603">
        <v>0</v>
      </c>
      <c r="M28" s="562" t="str">
        <f t="shared" si="6"/>
        <v>W</v>
      </c>
      <c r="N28" s="562">
        <f t="shared" si="7"/>
        <v>2</v>
      </c>
      <c r="O28" s="598">
        <f t="shared" si="13"/>
        <v>2</v>
      </c>
      <c r="P28" s="562" t="str">
        <f t="shared" si="8"/>
        <v>U</v>
      </c>
      <c r="Q28" s="586">
        <f t="shared" si="9"/>
        <v>0</v>
      </c>
      <c r="R28" s="635">
        <f t="shared" si="10"/>
        <v>1</v>
      </c>
      <c r="S28" s="600">
        <v>0.08</v>
      </c>
      <c r="T28" s="595">
        <f t="shared" si="11"/>
        <v>1.92</v>
      </c>
      <c r="U28" s="601">
        <v>2.52</v>
      </c>
      <c r="V28" s="595">
        <f t="shared" si="12"/>
        <v>-0.52</v>
      </c>
      <c r="W28" s="586">
        <f t="shared" si="14"/>
        <v>1.3</v>
      </c>
      <c r="X28" s="586">
        <f t="shared" si="15"/>
        <v>1.22</v>
      </c>
      <c r="Y28" s="599">
        <v>21</v>
      </c>
      <c r="Z28" s="599">
        <v>6</v>
      </c>
      <c r="AA28" s="599">
        <v>5</v>
      </c>
      <c r="AB28" s="599">
        <v>2</v>
      </c>
      <c r="AC28" s="599">
        <v>49</v>
      </c>
      <c r="AD28" s="599">
        <v>51</v>
      </c>
      <c r="AE28" s="599">
        <v>442</v>
      </c>
      <c r="AF28" s="562"/>
      <c r="AG28" s="562"/>
      <c r="AH28" s="562"/>
      <c r="AJ28" s="582" t="str">
        <f t="array" ref="AJ28">IF($K28="","",IF(SUM(IF(ISNUMBER(VALUE(RIGHT($AM28:$CP28,1))),VALUE(RIGHT($AM28:$CP28,1)),0))=$K28,"T","F"))</f>
        <v>T</v>
      </c>
      <c r="AK28" s="583">
        <f t="array" ref="AK28">IF($K28="","",SUM(IF(LEFT($AM28:$CP28,1)="s",1,0))-SUM(IF(RIGHT(LEFT($AM28:$CP28,2))="-",1,0)))</f>
        <v>0</v>
      </c>
      <c r="AL28" s="562">
        <f t="array" ref="AL28">IF($K28="","",SUM(IF(LEFT($AM28:$CP28,1)="X",1,0)))</f>
        <v>11</v>
      </c>
      <c r="AM28" s="668" t="s">
        <v>2707</v>
      </c>
      <c r="AN28" s="668" t="s">
        <v>2707</v>
      </c>
      <c r="AO28" s="671" t="s">
        <v>2726</v>
      </c>
      <c r="AP28" s="668" t="s">
        <v>2753</v>
      </c>
      <c r="AQ28" s="668" t="s">
        <v>2707</v>
      </c>
      <c r="AR28" s="668" t="s">
        <v>2753</v>
      </c>
      <c r="AS28" s="668" t="s">
        <v>2707</v>
      </c>
      <c r="AT28" s="668" t="s">
        <v>2707</v>
      </c>
      <c r="AU28" s="668" t="s">
        <v>2213</v>
      </c>
      <c r="AV28" s="671" t="s">
        <v>2740</v>
      </c>
      <c r="AW28" s="668"/>
      <c r="AX28" s="668"/>
      <c r="AY28" s="668"/>
      <c r="AZ28" s="668"/>
      <c r="BA28" s="668" t="s">
        <v>2754</v>
      </c>
      <c r="BB28" s="668" t="s">
        <v>2753</v>
      </c>
      <c r="BC28" s="668"/>
      <c r="BD28" s="668"/>
      <c r="BE28" s="668" t="s">
        <v>2213</v>
      </c>
      <c r="BF28" s="668"/>
      <c r="BG28" s="668" t="s">
        <v>2755</v>
      </c>
      <c r="BH28" s="668" t="s">
        <v>2707</v>
      </c>
      <c r="BI28" s="668"/>
      <c r="BJ28" s="668" t="s">
        <v>2707</v>
      </c>
      <c r="BK28" s="668"/>
      <c r="BL28" s="671" t="s">
        <v>2739</v>
      </c>
      <c r="BM28" s="668" t="s">
        <v>2707</v>
      </c>
      <c r="BN28" s="668" t="s">
        <v>2213</v>
      </c>
      <c r="BO28" s="668" t="s">
        <v>2722</v>
      </c>
      <c r="BP28" s="668" t="s">
        <v>2741</v>
      </c>
      <c r="BQ28" s="668"/>
      <c r="BR28" s="668"/>
      <c r="BS28" s="668"/>
      <c r="BT28" s="668"/>
      <c r="BU28" s="668"/>
      <c r="BV28" s="668"/>
      <c r="BW28" s="672"/>
      <c r="BX28" s="672"/>
      <c r="BY28" s="672"/>
      <c r="BZ28" s="673"/>
      <c r="CA28" s="673"/>
      <c r="CB28" s="673"/>
      <c r="CC28" s="673"/>
    </row>
    <row r="29" spans="1:81" s="661" customFormat="1" ht="15" customHeight="1">
      <c r="A29" s="626">
        <v>42837</v>
      </c>
      <c r="B29" s="596"/>
      <c r="C29" s="596"/>
      <c r="D29" s="596"/>
      <c r="E29" s="596"/>
      <c r="F29" s="596"/>
      <c r="G29" s="591"/>
      <c r="H29" s="623" t="s">
        <v>645</v>
      </c>
      <c r="I29" s="596" t="s">
        <v>3</v>
      </c>
      <c r="J29" s="596" t="s">
        <v>1199</v>
      </c>
      <c r="K29" s="596">
        <v>2</v>
      </c>
      <c r="L29" s="596">
        <v>0</v>
      </c>
      <c r="M29" s="562" t="str">
        <f t="shared" si="6"/>
        <v>W</v>
      </c>
      <c r="N29" s="562">
        <f t="shared" si="7"/>
        <v>2</v>
      </c>
      <c r="O29" s="598">
        <f t="shared" si="13"/>
        <v>2</v>
      </c>
      <c r="P29" s="562" t="str">
        <f t="shared" si="8"/>
        <v>U</v>
      </c>
      <c r="Q29" s="586" t="str">
        <f t="shared" si="9"/>
        <v/>
      </c>
      <c r="R29" s="635" t="str">
        <f t="shared" si="10"/>
        <v/>
      </c>
      <c r="S29" s="600"/>
      <c r="T29" s="595" t="str">
        <f t="shared" si="11"/>
        <v/>
      </c>
      <c r="U29" s="601"/>
      <c r="V29" s="595" t="str">
        <f t="shared" si="12"/>
        <v/>
      </c>
      <c r="W29" s="586" t="str">
        <f t="shared" si="14"/>
        <v/>
      </c>
      <c r="X29" s="586" t="str">
        <f t="shared" si="15"/>
        <v/>
      </c>
      <c r="Y29" s="599"/>
      <c r="Z29" s="599"/>
      <c r="AA29" s="599"/>
      <c r="AB29" s="599"/>
      <c r="AC29" s="599"/>
      <c r="AD29" s="599"/>
      <c r="AE29" s="599"/>
      <c r="AF29" s="562"/>
      <c r="AG29" s="562"/>
      <c r="AH29" s="562"/>
      <c r="AJ29" s="582" t="str">
        <f t="array" ref="AJ29">IF($K29="","",IF(SUM(IF(ISNUMBER(VALUE(RIGHT($AM29:$CP29,1))),VALUE(RIGHT($AM29:$CP29,1)),0))=$K29,"T","F"))</f>
        <v>T</v>
      </c>
      <c r="AK29" s="583">
        <f t="array" ref="AK29">IF($K29="","",SUM(IF(LEFT($AM29:$CP29,1)="s",1,0))-SUM(IF(RIGHT(LEFT($AM29:$CP29,2))="-",1,0)))</f>
        <v>0</v>
      </c>
      <c r="AL29" s="562">
        <f t="array" ref="AL29">IF($K29="","",SUM(IF(LEFT($AM29:$CP29,1)="X",1,0)))</f>
        <v>11</v>
      </c>
      <c r="AM29" s="668"/>
      <c r="AN29" s="668"/>
      <c r="AO29" s="668" t="s">
        <v>2803</v>
      </c>
      <c r="AP29" s="668" t="s">
        <v>2789</v>
      </c>
      <c r="AQ29" s="668" t="s">
        <v>2803</v>
      </c>
      <c r="AR29" s="668" t="s">
        <v>2789</v>
      </c>
      <c r="AS29" s="668" t="s">
        <v>2789</v>
      </c>
      <c r="AT29" s="668"/>
      <c r="AU29" s="668" t="s">
        <v>2213</v>
      </c>
      <c r="AV29" s="651" t="s">
        <v>2789</v>
      </c>
      <c r="AW29" s="668"/>
      <c r="AX29" s="668"/>
      <c r="AY29" s="668" t="s">
        <v>2839</v>
      </c>
      <c r="AZ29" s="668"/>
      <c r="BA29" s="668" t="s">
        <v>2789</v>
      </c>
      <c r="BB29" s="668" t="s">
        <v>2789</v>
      </c>
      <c r="BC29" s="668"/>
      <c r="BD29" s="668" t="s">
        <v>2789</v>
      </c>
      <c r="BE29" s="668" t="s">
        <v>2213</v>
      </c>
      <c r="BF29" s="668"/>
      <c r="BG29" s="668" t="s">
        <v>2789</v>
      </c>
      <c r="BH29" s="668"/>
      <c r="BI29" s="668"/>
      <c r="BJ29" s="668" t="s">
        <v>2789</v>
      </c>
      <c r="BK29" s="668"/>
      <c r="BL29" s="668"/>
      <c r="BM29" s="668" t="s">
        <v>2840</v>
      </c>
      <c r="BN29" s="668" t="s">
        <v>2213</v>
      </c>
      <c r="BO29" s="668" t="s">
        <v>2789</v>
      </c>
      <c r="BP29" s="668" t="s">
        <v>2838</v>
      </c>
      <c r="BQ29" s="668"/>
      <c r="BR29" s="668" t="s">
        <v>2803</v>
      </c>
      <c r="BS29" s="668"/>
      <c r="BT29" s="668" t="s">
        <v>4135</v>
      </c>
      <c r="BU29" s="668"/>
      <c r="BV29" s="668"/>
      <c r="BW29" s="672"/>
      <c r="BX29" s="672"/>
      <c r="BY29" s="672"/>
      <c r="BZ29" s="673"/>
      <c r="CA29" s="673"/>
      <c r="CB29" s="673"/>
      <c r="CC29" s="673"/>
    </row>
    <row r="30" spans="1:81" s="661" customFormat="1" ht="15" customHeight="1">
      <c r="A30" s="625">
        <v>42841</v>
      </c>
      <c r="B30" s="603"/>
      <c r="C30" s="603"/>
      <c r="D30" s="603"/>
      <c r="E30" s="603"/>
      <c r="F30" s="603"/>
      <c r="G30" s="585"/>
      <c r="H30" s="624" t="s">
        <v>256</v>
      </c>
      <c r="I30" s="603" t="s">
        <v>2</v>
      </c>
      <c r="J30" s="603" t="s">
        <v>285</v>
      </c>
      <c r="K30" s="708">
        <v>1</v>
      </c>
      <c r="L30" s="603">
        <v>2</v>
      </c>
      <c r="M30" s="562" t="str">
        <f t="shared" si="6"/>
        <v>L</v>
      </c>
      <c r="N30" s="562">
        <f t="shared" si="7"/>
        <v>3</v>
      </c>
      <c r="O30" s="598">
        <f t="shared" si="13"/>
        <v>-1</v>
      </c>
      <c r="P30" s="562" t="str">
        <f t="shared" si="8"/>
        <v>O</v>
      </c>
      <c r="Q30" s="586">
        <f t="shared" si="9"/>
        <v>-0.25</v>
      </c>
      <c r="R30" s="635">
        <f t="shared" si="10"/>
        <v>-1</v>
      </c>
      <c r="S30" s="600">
        <v>0.23</v>
      </c>
      <c r="T30" s="595">
        <f t="shared" si="11"/>
        <v>-1.23</v>
      </c>
      <c r="U30" s="601">
        <v>2.73</v>
      </c>
      <c r="V30" s="595">
        <f t="shared" si="12"/>
        <v>0.27</v>
      </c>
      <c r="W30" s="586">
        <f t="shared" si="14"/>
        <v>1.48</v>
      </c>
      <c r="X30" s="586">
        <f t="shared" si="15"/>
        <v>1.25</v>
      </c>
      <c r="Y30" s="599">
        <v>11</v>
      </c>
      <c r="Z30" s="599">
        <v>13</v>
      </c>
      <c r="AA30" s="599">
        <v>5</v>
      </c>
      <c r="AB30" s="599">
        <v>5</v>
      </c>
      <c r="AC30" s="599">
        <v>49</v>
      </c>
      <c r="AD30" s="599">
        <v>51</v>
      </c>
      <c r="AE30" s="599">
        <v>442</v>
      </c>
      <c r="AF30" s="562"/>
      <c r="AG30" s="562"/>
      <c r="AH30" s="562"/>
      <c r="AJ30" s="582" t="str">
        <f t="array" ref="AJ30">IF($K30="","",IF(SUM(IF(ISNUMBER(VALUE(RIGHT($AM30:$CP30,1))),VALUE(RIGHT($AM30:$CP30,1)),0))=$K30,"T","F"))</f>
        <v>T</v>
      </c>
      <c r="AK30" s="583">
        <f t="array" ref="AK30">IF($K30="","",SUM(IF(LEFT($AM30:$CP30,1)="s",1,0))-SUM(IF(RIGHT(LEFT($AM30:$CP30,2))="-",1,0)))</f>
        <v>0</v>
      </c>
      <c r="AL30" s="562">
        <f t="array" ref="AL30">IF($K30="","",SUM(IF(LEFT($AM30:$CP30,1)="X",1,0)))</f>
        <v>11</v>
      </c>
      <c r="AM30" s="668" t="s">
        <v>2892</v>
      </c>
      <c r="AN30" s="668" t="s">
        <v>2893</v>
      </c>
      <c r="AO30" s="670" t="s">
        <v>2893</v>
      </c>
      <c r="AP30" s="668" t="s">
        <v>2138</v>
      </c>
      <c r="AQ30" s="668" t="s">
        <v>2894</v>
      </c>
      <c r="AR30" s="668" t="s">
        <v>2896</v>
      </c>
      <c r="AS30" s="669" t="s">
        <v>2893</v>
      </c>
      <c r="AT30" s="668" t="s">
        <v>2893</v>
      </c>
      <c r="AU30" s="668" t="s">
        <v>2213</v>
      </c>
      <c r="AV30" s="651" t="s">
        <v>2941</v>
      </c>
      <c r="AW30" s="668"/>
      <c r="AX30" s="668"/>
      <c r="AY30" s="668"/>
      <c r="AZ30" s="668"/>
      <c r="BA30" s="668" t="s">
        <v>2895</v>
      </c>
      <c r="BB30" s="668"/>
      <c r="BC30" s="668"/>
      <c r="BD30" s="668" t="s">
        <v>2896</v>
      </c>
      <c r="BE30" s="668" t="s">
        <v>2213</v>
      </c>
      <c r="BF30" s="668"/>
      <c r="BG30" s="668" t="s">
        <v>2896</v>
      </c>
      <c r="BH30" s="668" t="s">
        <v>2894</v>
      </c>
      <c r="BI30" s="668"/>
      <c r="BJ30" s="668" t="s">
        <v>2894</v>
      </c>
      <c r="BK30" s="668"/>
      <c r="BL30" s="668" t="s">
        <v>2945</v>
      </c>
      <c r="BM30" s="671" t="s">
        <v>2948</v>
      </c>
      <c r="BN30" s="668" t="s">
        <v>2213</v>
      </c>
      <c r="BO30" s="668" t="s">
        <v>2946</v>
      </c>
      <c r="BP30" s="668" t="s">
        <v>2947</v>
      </c>
      <c r="BQ30" s="668"/>
      <c r="BR30" s="668"/>
      <c r="BS30" s="668"/>
      <c r="BT30" s="668"/>
      <c r="BU30" s="668"/>
      <c r="BV30" s="668"/>
      <c r="BW30" s="672"/>
      <c r="BX30" s="672"/>
      <c r="BY30" s="672"/>
      <c r="BZ30" s="673"/>
      <c r="CA30" s="673"/>
      <c r="CB30" s="673"/>
      <c r="CC30" s="673"/>
    </row>
    <row r="31" spans="1:81" s="661" customFormat="1" ht="15" customHeight="1">
      <c r="A31" s="625">
        <v>42847</v>
      </c>
      <c r="B31" s="603"/>
      <c r="C31" s="603"/>
      <c r="D31" s="603"/>
      <c r="E31" s="603"/>
      <c r="F31" s="603"/>
      <c r="G31" s="585"/>
      <c r="H31" s="624" t="s">
        <v>259</v>
      </c>
      <c r="I31" s="603" t="s">
        <v>3</v>
      </c>
      <c r="J31" s="603" t="s">
        <v>285</v>
      </c>
      <c r="K31" s="603">
        <v>0</v>
      </c>
      <c r="L31" s="603">
        <v>1</v>
      </c>
      <c r="M31" s="562" t="str">
        <f t="shared" si="6"/>
        <v>L</v>
      </c>
      <c r="N31" s="562">
        <f t="shared" si="7"/>
        <v>1</v>
      </c>
      <c r="O31" s="598">
        <f t="shared" si="13"/>
        <v>-1</v>
      </c>
      <c r="P31" s="562" t="str">
        <f t="shared" si="8"/>
        <v>U</v>
      </c>
      <c r="Q31" s="586">
        <f t="shared" si="9"/>
        <v>0</v>
      </c>
      <c r="R31" s="635">
        <f t="shared" si="10"/>
        <v>-1</v>
      </c>
      <c r="S31" s="600">
        <v>0.04</v>
      </c>
      <c r="T31" s="595">
        <f t="shared" si="11"/>
        <v>-1.04</v>
      </c>
      <c r="U31" s="601">
        <v>2.46</v>
      </c>
      <c r="V31" s="595">
        <f t="shared" si="12"/>
        <v>-1.46</v>
      </c>
      <c r="W31" s="586">
        <f t="shared" si="14"/>
        <v>1.25</v>
      </c>
      <c r="X31" s="586">
        <f t="shared" si="15"/>
        <v>1.21</v>
      </c>
      <c r="Y31" s="599">
        <v>21</v>
      </c>
      <c r="Z31" s="599">
        <v>9</v>
      </c>
      <c r="AA31" s="599">
        <v>4</v>
      </c>
      <c r="AB31" s="599">
        <v>3</v>
      </c>
      <c r="AC31" s="599">
        <v>61</v>
      </c>
      <c r="AD31" s="599">
        <v>39</v>
      </c>
      <c r="AE31" s="599">
        <v>442</v>
      </c>
      <c r="AF31" s="562"/>
      <c r="AG31" s="562"/>
      <c r="AH31" s="562"/>
      <c r="AJ31" s="582" t="str">
        <f t="array" ref="AJ31">IF($K31="","",IF(SUM(IF(ISNUMBER(VALUE(RIGHT($AM31:$CP31,1))),VALUE(RIGHT($AM31:$CP31,1)),0))=$K31,"T","F"))</f>
        <v>T</v>
      </c>
      <c r="AK31" s="583">
        <f t="array" ref="AK31">IF($K31="","",SUM(IF(LEFT($AM31:$CP31,1)="s",1,0))-SUM(IF(RIGHT(LEFT($AM31:$CP31,2))="-",1,0)))</f>
        <v>0</v>
      </c>
      <c r="AL31" s="562">
        <f t="array" ref="AL31">IF($K31="","",SUM(IF(LEFT($AM31:$CP31,1)="X",1,0)))</f>
        <v>11</v>
      </c>
      <c r="AM31" s="668" t="s">
        <v>3049</v>
      </c>
      <c r="AN31" s="668" t="s">
        <v>3055</v>
      </c>
      <c r="AO31" s="668" t="s">
        <v>2975</v>
      </c>
      <c r="AP31" s="668" t="s">
        <v>2139</v>
      </c>
      <c r="AQ31" s="668" t="s">
        <v>3049</v>
      </c>
      <c r="AR31" s="668" t="s">
        <v>3049</v>
      </c>
      <c r="AS31" s="668" t="s">
        <v>3058</v>
      </c>
      <c r="AT31" s="669" t="s">
        <v>3049</v>
      </c>
      <c r="AU31" s="668" t="s">
        <v>2213</v>
      </c>
      <c r="AV31" s="651" t="s">
        <v>3049</v>
      </c>
      <c r="AW31" s="668"/>
      <c r="AX31" s="668"/>
      <c r="AY31" s="668"/>
      <c r="AZ31" s="668"/>
      <c r="BA31" s="668" t="s">
        <v>2139</v>
      </c>
      <c r="BB31" s="669" t="s">
        <v>3054</v>
      </c>
      <c r="BC31" s="668"/>
      <c r="BD31" s="668" t="s">
        <v>3051</v>
      </c>
      <c r="BE31" s="668" t="s">
        <v>3056</v>
      </c>
      <c r="BF31" s="668"/>
      <c r="BG31" s="668" t="s">
        <v>2139</v>
      </c>
      <c r="BH31" s="668" t="s">
        <v>3049</v>
      </c>
      <c r="BI31" s="668"/>
      <c r="BJ31" s="668" t="s">
        <v>3049</v>
      </c>
      <c r="BK31" s="668" t="s">
        <v>3051</v>
      </c>
      <c r="BL31" s="668" t="s">
        <v>2139</v>
      </c>
      <c r="BM31" s="668" t="s">
        <v>3050</v>
      </c>
      <c r="BN31" s="668" t="s">
        <v>2213</v>
      </c>
      <c r="BO31" s="668" t="s">
        <v>3051</v>
      </c>
      <c r="BP31" s="668"/>
      <c r="BQ31" s="668"/>
      <c r="BR31" s="668"/>
      <c r="BS31" s="668" t="s">
        <v>126</v>
      </c>
      <c r="BT31" s="668"/>
      <c r="BU31" s="668"/>
      <c r="BV31" s="668"/>
      <c r="BW31" s="672"/>
      <c r="BX31" s="672"/>
      <c r="BY31" s="672"/>
      <c r="BZ31" s="673"/>
      <c r="CA31" s="673"/>
      <c r="CB31" s="673"/>
      <c r="CC31" s="673"/>
    </row>
    <row r="32" spans="1:81" s="661" customFormat="1" ht="15" customHeight="1">
      <c r="A32" s="626">
        <v>42851</v>
      </c>
      <c r="B32" s="596"/>
      <c r="C32" s="596"/>
      <c r="D32" s="596"/>
      <c r="E32" s="596"/>
      <c r="F32" s="596"/>
      <c r="G32" s="591"/>
      <c r="H32" s="623" t="s">
        <v>304</v>
      </c>
      <c r="I32" s="596" t="s">
        <v>2</v>
      </c>
      <c r="J32" s="596" t="s">
        <v>1199</v>
      </c>
      <c r="K32" s="596">
        <v>4</v>
      </c>
      <c r="L32" s="596">
        <v>1</v>
      </c>
      <c r="M32" s="562" t="str">
        <f t="shared" si="6"/>
        <v>W</v>
      </c>
      <c r="N32" s="562">
        <f t="shared" si="7"/>
        <v>5</v>
      </c>
      <c r="O32" s="598">
        <f t="shared" si="13"/>
        <v>3</v>
      </c>
      <c r="P32" s="562" t="str">
        <f t="shared" si="8"/>
        <v>O</v>
      </c>
      <c r="Q32" s="586" t="str">
        <f t="shared" si="9"/>
        <v/>
      </c>
      <c r="R32" s="635" t="str">
        <f t="shared" si="10"/>
        <v/>
      </c>
      <c r="S32" s="600"/>
      <c r="T32" s="595" t="str">
        <f t="shared" si="11"/>
        <v/>
      </c>
      <c r="U32" s="601"/>
      <c r="V32" s="595" t="str">
        <f t="shared" si="12"/>
        <v/>
      </c>
      <c r="W32" s="586" t="str">
        <f t="shared" si="14"/>
        <v/>
      </c>
      <c r="X32" s="586" t="str">
        <f t="shared" si="15"/>
        <v/>
      </c>
      <c r="Y32" s="599"/>
      <c r="Z32" s="599"/>
      <c r="AA32" s="599"/>
      <c r="AB32" s="599"/>
      <c r="AC32" s="599"/>
      <c r="AD32" s="599"/>
      <c r="AE32" s="599"/>
      <c r="AF32" s="562"/>
      <c r="AG32" s="562"/>
      <c r="AH32" s="562"/>
      <c r="AJ32" s="582" t="str">
        <f t="array" ref="AJ32">IF($K32="","",IF(SUM(IF(ISNUMBER(VALUE(RIGHT($AM32:$CP32,1))),VALUE(RIGHT($AM32:$CP32,1)),0))=$K32,"T","F"))</f>
        <v>T</v>
      </c>
      <c r="AK32" s="583">
        <f t="array" ref="AK32">IF($K32="","",SUM(IF(LEFT($AM32:$CP32,1)="s",1,0))-SUM(IF(RIGHT(LEFT($AM32:$CP32,2))="-",1,0)))</f>
        <v>0</v>
      </c>
      <c r="AL32" s="562">
        <f t="array" ref="AL32">IF($K32="","",SUM(IF(LEFT($AM32:$CP32,1)="X",1,0)))</f>
        <v>11</v>
      </c>
      <c r="AM32" s="668" t="s">
        <v>3133</v>
      </c>
      <c r="AN32" s="668"/>
      <c r="AO32" s="668" t="s">
        <v>3133</v>
      </c>
      <c r="AP32" s="668" t="s">
        <v>3133</v>
      </c>
      <c r="AQ32" s="668" t="s">
        <v>3135</v>
      </c>
      <c r="AR32" s="668" t="s">
        <v>3133</v>
      </c>
      <c r="AS32" s="668" t="s">
        <v>2213</v>
      </c>
      <c r="AT32" s="668"/>
      <c r="AU32" s="668" t="s">
        <v>2213</v>
      </c>
      <c r="AV32" s="651" t="s">
        <v>3135</v>
      </c>
      <c r="AW32" s="668"/>
      <c r="AX32" s="668"/>
      <c r="AY32" s="668"/>
      <c r="AZ32" s="668"/>
      <c r="BA32" s="668"/>
      <c r="BB32" s="668"/>
      <c r="BC32" s="668"/>
      <c r="BD32" s="668" t="s">
        <v>3133</v>
      </c>
      <c r="BE32" s="668" t="s">
        <v>3133</v>
      </c>
      <c r="BF32" s="668"/>
      <c r="BG32" s="668" t="s">
        <v>3134</v>
      </c>
      <c r="BH32" s="668"/>
      <c r="BI32" s="668"/>
      <c r="BJ32" s="668" t="s">
        <v>3133</v>
      </c>
      <c r="BK32" s="668" t="s">
        <v>3134</v>
      </c>
      <c r="BL32" s="668" t="s">
        <v>3137</v>
      </c>
      <c r="BM32" s="668"/>
      <c r="BN32" s="668" t="s">
        <v>2213</v>
      </c>
      <c r="BO32" s="668" t="s">
        <v>3137</v>
      </c>
      <c r="BP32" s="668"/>
      <c r="BQ32" s="668"/>
      <c r="BR32" s="668"/>
      <c r="BS32" s="668"/>
      <c r="BT32" s="668"/>
      <c r="BU32" s="668"/>
      <c r="BV32" s="668"/>
      <c r="BW32" s="672"/>
      <c r="BX32" s="672"/>
      <c r="BY32" s="672"/>
      <c r="BZ32" s="673"/>
      <c r="CA32" s="673"/>
      <c r="CB32" s="673"/>
      <c r="CC32" s="673"/>
    </row>
    <row r="33" spans="1:81" s="661" customFormat="1" ht="15" customHeight="1">
      <c r="A33" s="625">
        <v>42855</v>
      </c>
      <c r="B33" s="603"/>
      <c r="C33" s="603"/>
      <c r="D33" s="603"/>
      <c r="E33" s="603"/>
      <c r="F33" s="603"/>
      <c r="G33" s="585"/>
      <c r="H33" s="624" t="s">
        <v>267</v>
      </c>
      <c r="I33" s="603" t="s">
        <v>2</v>
      </c>
      <c r="J33" s="603" t="s">
        <v>285</v>
      </c>
      <c r="K33" s="603">
        <v>0</v>
      </c>
      <c r="L33" s="603">
        <v>1</v>
      </c>
      <c r="M33" s="562" t="str">
        <f t="shared" si="6"/>
        <v>L</v>
      </c>
      <c r="N33" s="562">
        <f t="shared" si="7"/>
        <v>1</v>
      </c>
      <c r="O33" s="598">
        <f t="shared" si="13"/>
        <v>-1</v>
      </c>
      <c r="P33" s="562" t="str">
        <f t="shared" si="8"/>
        <v>U</v>
      </c>
      <c r="Q33" s="586">
        <f t="shared" si="9"/>
        <v>-1</v>
      </c>
      <c r="R33" s="635">
        <f t="shared" si="10"/>
        <v>-1</v>
      </c>
      <c r="S33" s="600">
        <v>0.99</v>
      </c>
      <c r="T33" s="595">
        <f t="shared" si="11"/>
        <v>-1.99</v>
      </c>
      <c r="U33" s="601">
        <v>2.4300000000000002</v>
      </c>
      <c r="V33" s="595">
        <f t="shared" si="12"/>
        <v>-1.4300000000000002</v>
      </c>
      <c r="W33" s="586">
        <f t="shared" si="14"/>
        <v>1.71</v>
      </c>
      <c r="X33" s="586">
        <f t="shared" si="15"/>
        <v>0.7200000000000002</v>
      </c>
      <c r="Y33" s="599">
        <v>23</v>
      </c>
      <c r="Z33" s="599">
        <v>9</v>
      </c>
      <c r="AA33" s="599">
        <v>7</v>
      </c>
      <c r="AB33" s="599">
        <v>2</v>
      </c>
      <c r="AC33" s="599">
        <v>63</v>
      </c>
      <c r="AD33" s="599">
        <v>37</v>
      </c>
      <c r="AE33" s="599">
        <v>442</v>
      </c>
      <c r="AF33" s="562"/>
      <c r="AG33" s="562"/>
      <c r="AH33" s="562"/>
      <c r="AJ33" s="582" t="str">
        <f t="array" ref="AJ33">IF($K33="","",IF(SUM(IF(ISNUMBER(VALUE(RIGHT($AM33:$CP33,1))),VALUE(RIGHT($AM33:$CP33,1)),0))=$K33,"T","F"))</f>
        <v>T</v>
      </c>
      <c r="AK33" s="583">
        <f t="array" ref="AK33">IF($K33="","",SUM(IF(LEFT($AM33:$CP33,1)="s",1,0))-SUM(IF(RIGHT(LEFT($AM33:$CP33,2))="-",1,0)))</f>
        <v>0</v>
      </c>
      <c r="AL33" s="562">
        <f t="array" ref="AL33">IF($K33="","",SUM(IF(LEFT($AM33:$CP33,1)="X",1,0)))</f>
        <v>11</v>
      </c>
      <c r="AM33" s="668" t="s">
        <v>3170</v>
      </c>
      <c r="AN33" s="668" t="s">
        <v>3199</v>
      </c>
      <c r="AO33" s="668" t="s">
        <v>3199</v>
      </c>
      <c r="AP33" s="681" t="s">
        <v>3181</v>
      </c>
      <c r="AQ33" s="668" t="s">
        <v>3170</v>
      </c>
      <c r="AR33" s="668"/>
      <c r="AS33" s="668" t="s">
        <v>2213</v>
      </c>
      <c r="AT33" s="668" t="s">
        <v>3199</v>
      </c>
      <c r="AU33" s="668" t="s">
        <v>2213</v>
      </c>
      <c r="AV33" s="694" t="s">
        <v>3170</v>
      </c>
      <c r="AW33" s="668"/>
      <c r="AX33" s="668"/>
      <c r="AY33" s="668"/>
      <c r="AZ33" s="668"/>
      <c r="BA33" s="668" t="s">
        <v>3181</v>
      </c>
      <c r="BB33" s="668" t="s">
        <v>3181</v>
      </c>
      <c r="BC33" s="668"/>
      <c r="BD33" s="668" t="s">
        <v>3204</v>
      </c>
      <c r="BE33" s="668" t="s">
        <v>3199</v>
      </c>
      <c r="BF33" s="668"/>
      <c r="BG33" s="668" t="s">
        <v>3181</v>
      </c>
      <c r="BH33" s="668" t="s">
        <v>3172</v>
      </c>
      <c r="BI33" s="668"/>
      <c r="BJ33" s="668" t="s">
        <v>3170</v>
      </c>
      <c r="BK33" s="668" t="s">
        <v>3199</v>
      </c>
      <c r="BL33" s="669" t="s">
        <v>3159</v>
      </c>
      <c r="BM33" s="668" t="s">
        <v>3159</v>
      </c>
      <c r="BN33" s="668" t="s">
        <v>2213</v>
      </c>
      <c r="BO33" s="668" t="s">
        <v>3172</v>
      </c>
      <c r="BP33" s="668"/>
      <c r="BQ33" s="668"/>
      <c r="BR33" s="668"/>
      <c r="BS33" s="668"/>
      <c r="BT33" s="668"/>
      <c r="BU33" s="668"/>
      <c r="BV33" s="668"/>
      <c r="BW33" s="672"/>
      <c r="BX33" s="672"/>
      <c r="BY33" s="672"/>
      <c r="BZ33" s="673"/>
      <c r="CA33" s="673"/>
      <c r="CB33" s="673"/>
      <c r="CC33" s="673"/>
    </row>
    <row r="34" spans="1:81" s="661" customFormat="1" ht="15" customHeight="1">
      <c r="A34" s="626">
        <v>42858</v>
      </c>
      <c r="B34" s="596"/>
      <c r="C34" s="596"/>
      <c r="D34" s="596"/>
      <c r="E34" s="596"/>
      <c r="F34" s="596"/>
      <c r="G34" s="591"/>
      <c r="H34" s="623" t="s">
        <v>259</v>
      </c>
      <c r="I34" s="596" t="s">
        <v>2</v>
      </c>
      <c r="J34" s="596" t="s">
        <v>1199</v>
      </c>
      <c r="K34" s="596">
        <v>1</v>
      </c>
      <c r="L34" s="596">
        <v>0</v>
      </c>
      <c r="M34" s="562" t="str">
        <f t="shared" si="6"/>
        <v>W</v>
      </c>
      <c r="N34" s="562">
        <f t="shared" si="7"/>
        <v>1</v>
      </c>
      <c r="O34" s="598">
        <f t="shared" si="13"/>
        <v>1</v>
      </c>
      <c r="P34" s="562" t="str">
        <f t="shared" si="8"/>
        <v>U</v>
      </c>
      <c r="Q34" s="586" t="str">
        <f t="shared" si="9"/>
        <v/>
      </c>
      <c r="R34" s="635" t="str">
        <f t="shared" si="10"/>
        <v/>
      </c>
      <c r="S34" s="600"/>
      <c r="T34" s="595" t="str">
        <f t="shared" si="11"/>
        <v/>
      </c>
      <c r="U34" s="601"/>
      <c r="V34" s="595" t="str">
        <f t="shared" si="12"/>
        <v/>
      </c>
      <c r="W34" s="586" t="str">
        <f t="shared" si="14"/>
        <v/>
      </c>
      <c r="X34" s="586" t="str">
        <f t="shared" si="15"/>
        <v/>
      </c>
      <c r="Y34" s="599"/>
      <c r="Z34" s="599"/>
      <c r="AA34" s="599"/>
      <c r="AB34" s="599"/>
      <c r="AC34" s="599"/>
      <c r="AD34" s="599"/>
      <c r="AE34" s="599"/>
      <c r="AF34" s="562"/>
      <c r="AG34" s="562"/>
      <c r="AH34" s="562"/>
      <c r="AJ34" s="582" t="str">
        <f t="array" ref="AJ34">IF($K34="","",IF(SUM(IF(ISNUMBER(VALUE(RIGHT($AM34:$CP34,1))),VALUE(RIGHT($AM34:$CP34,1)),0))=$K34,"T","F"))</f>
        <v>T</v>
      </c>
      <c r="AK34" s="583">
        <f t="array" ref="AK34">IF($K34="","",SUM(IF(LEFT($AM34:$CP34,1)="s",1,0))-SUM(IF(RIGHT(LEFT($AM34:$CP34,2))="-",1,0)))</f>
        <v>0</v>
      </c>
      <c r="AL34" s="562">
        <f t="array" ref="AL34">IF($K34="","",SUM(IF(LEFT($AM34:$CP34,1)="X",1,0)))</f>
        <v>11</v>
      </c>
      <c r="AM34" s="668" t="s">
        <v>3264</v>
      </c>
      <c r="AN34" s="668" t="s">
        <v>3283</v>
      </c>
      <c r="AO34" s="668"/>
      <c r="AP34" s="668" t="s">
        <v>3264</v>
      </c>
      <c r="AQ34" s="668" t="s">
        <v>3283</v>
      </c>
      <c r="AR34" s="668"/>
      <c r="AS34" s="668" t="s">
        <v>2213</v>
      </c>
      <c r="AT34" s="669" t="s">
        <v>3281</v>
      </c>
      <c r="AU34" s="668" t="s">
        <v>2138</v>
      </c>
      <c r="AV34" s="651" t="s">
        <v>3281</v>
      </c>
      <c r="AW34" s="671"/>
      <c r="AX34" s="668"/>
      <c r="AY34" s="668"/>
      <c r="AZ34" s="668"/>
      <c r="BA34" s="668" t="s">
        <v>3320</v>
      </c>
      <c r="BB34" s="668" t="s">
        <v>3264</v>
      </c>
      <c r="BC34" s="668"/>
      <c r="BD34" s="669" t="s">
        <v>3265</v>
      </c>
      <c r="BE34" s="668" t="s">
        <v>3283</v>
      </c>
      <c r="BF34" s="668"/>
      <c r="BG34" s="668" t="s">
        <v>3264</v>
      </c>
      <c r="BH34" s="668" t="s">
        <v>3264</v>
      </c>
      <c r="BI34" s="668"/>
      <c r="BJ34" s="668" t="s">
        <v>3264</v>
      </c>
      <c r="BK34" s="668" t="s">
        <v>3264</v>
      </c>
      <c r="BL34" s="668" t="s">
        <v>2226</v>
      </c>
      <c r="BM34" s="668" t="s">
        <v>2137</v>
      </c>
      <c r="BN34" s="668" t="s">
        <v>2213</v>
      </c>
      <c r="BO34" s="668" t="s">
        <v>2137</v>
      </c>
      <c r="BP34" s="671"/>
      <c r="BQ34" s="671"/>
      <c r="BR34" s="668"/>
      <c r="BS34" s="668"/>
      <c r="BT34" s="668"/>
      <c r="BU34" s="668"/>
      <c r="BV34" s="668"/>
      <c r="BW34" s="672"/>
      <c r="BX34" s="672"/>
      <c r="BY34" s="672"/>
      <c r="BZ34" s="673"/>
      <c r="CA34" s="673"/>
      <c r="CB34" s="673"/>
      <c r="CC34" s="673"/>
    </row>
    <row r="35" spans="1:81" s="661" customFormat="1" ht="15" customHeight="1">
      <c r="A35" s="625">
        <v>42861</v>
      </c>
      <c r="B35" s="603"/>
      <c r="C35" s="603"/>
      <c r="D35" s="603"/>
      <c r="E35" s="603"/>
      <c r="F35" s="603"/>
      <c r="G35" s="585"/>
      <c r="H35" s="624" t="s">
        <v>304</v>
      </c>
      <c r="I35" s="603" t="s">
        <v>3</v>
      </c>
      <c r="J35" s="603" t="s">
        <v>285</v>
      </c>
      <c r="K35" s="603">
        <v>1</v>
      </c>
      <c r="L35" s="603">
        <v>1</v>
      </c>
      <c r="M35" s="562" t="str">
        <f t="shared" si="6"/>
        <v>D</v>
      </c>
      <c r="N35" s="562">
        <f t="shared" si="7"/>
        <v>2</v>
      </c>
      <c r="O35" s="598">
        <f t="shared" si="13"/>
        <v>0</v>
      </c>
      <c r="P35" s="562" t="str">
        <f t="shared" si="8"/>
        <v>U</v>
      </c>
      <c r="Q35" s="586">
        <f t="shared" si="9"/>
        <v>0.25</v>
      </c>
      <c r="R35" s="635">
        <f t="shared" si="10"/>
        <v>0.5</v>
      </c>
      <c r="S35" s="600">
        <v>-0.25</v>
      </c>
      <c r="T35" s="595">
        <f t="shared" si="11"/>
        <v>0.25</v>
      </c>
      <c r="U35" s="601">
        <v>2.7</v>
      </c>
      <c r="V35" s="595">
        <f t="shared" si="12"/>
        <v>-0.70000000000000018</v>
      </c>
      <c r="W35" s="586">
        <f t="shared" si="14"/>
        <v>1.2250000000000001</v>
      </c>
      <c r="X35" s="586">
        <f t="shared" si="15"/>
        <v>1.4750000000000001</v>
      </c>
      <c r="Y35" s="599">
        <v>10</v>
      </c>
      <c r="Z35" s="599">
        <v>15</v>
      </c>
      <c r="AA35" s="599">
        <v>3</v>
      </c>
      <c r="AB35" s="599">
        <v>5</v>
      </c>
      <c r="AC35" s="599">
        <v>40</v>
      </c>
      <c r="AD35" s="599">
        <v>60</v>
      </c>
      <c r="AE35" s="599">
        <v>3421</v>
      </c>
      <c r="AF35" s="562"/>
      <c r="AG35" s="562"/>
      <c r="AH35" s="562"/>
      <c r="AJ35" s="582" t="str">
        <f t="array" ref="AJ35">IF($K35="","",IF(SUM(IF(ISNUMBER(VALUE(RIGHT($AM35:$CP35,1))),VALUE(RIGHT($AM35:$CP35,1)),0))=$K35,"T","F"))</f>
        <v>T</v>
      </c>
      <c r="AK35" s="583">
        <f t="array" ref="AK35">IF($K35="","",SUM(IF(LEFT($AM35:$CP35,1)="s",1,0))-SUM(IF(RIGHT(LEFT($AM35:$CP35,2))="-",1,0)))</f>
        <v>0</v>
      </c>
      <c r="AL35" s="562">
        <f t="array" ref="AL35">IF($K35="","",SUM(IF(LEFT($AM35:$CP35,1)="X",1,0)))</f>
        <v>11</v>
      </c>
      <c r="AM35" s="668" t="s">
        <v>3345</v>
      </c>
      <c r="AN35" s="668" t="s">
        <v>3342</v>
      </c>
      <c r="AO35" s="668" t="s">
        <v>3348</v>
      </c>
      <c r="AP35" s="668" t="s">
        <v>3345</v>
      </c>
      <c r="AQ35" s="668" t="s">
        <v>3345</v>
      </c>
      <c r="AR35" s="668" t="s">
        <v>3345</v>
      </c>
      <c r="AS35" s="668" t="s">
        <v>2213</v>
      </c>
      <c r="AT35" s="671" t="s">
        <v>2207</v>
      </c>
      <c r="AU35" s="668" t="s">
        <v>2213</v>
      </c>
      <c r="AV35" s="651" t="s">
        <v>3350</v>
      </c>
      <c r="AW35" s="668"/>
      <c r="AX35" s="668"/>
      <c r="AY35" s="668"/>
      <c r="AZ35" s="668" t="s">
        <v>2213</v>
      </c>
      <c r="BA35" s="668" t="s">
        <v>3351</v>
      </c>
      <c r="BB35" s="668" t="s">
        <v>3351</v>
      </c>
      <c r="BC35" s="668"/>
      <c r="BD35" s="668"/>
      <c r="BE35" s="669" t="s">
        <v>3342</v>
      </c>
      <c r="BF35" s="668"/>
      <c r="BG35" s="668" t="s">
        <v>3351</v>
      </c>
      <c r="BH35" s="668" t="s">
        <v>2137</v>
      </c>
      <c r="BI35" s="668"/>
      <c r="BJ35" s="668" t="s">
        <v>3350</v>
      </c>
      <c r="BK35" s="668" t="s">
        <v>2137</v>
      </c>
      <c r="BL35" s="668" t="s">
        <v>3350</v>
      </c>
      <c r="BM35" s="668" t="s">
        <v>3351</v>
      </c>
      <c r="BN35" s="668" t="s">
        <v>2213</v>
      </c>
      <c r="BO35" s="671" t="s">
        <v>2313</v>
      </c>
      <c r="BP35" s="668" t="s">
        <v>2213</v>
      </c>
      <c r="BQ35" s="668"/>
      <c r="BR35" s="668"/>
      <c r="BS35" s="668"/>
      <c r="BT35" s="668"/>
      <c r="BU35" s="668"/>
      <c r="BV35" s="668"/>
      <c r="BW35" s="672"/>
      <c r="BX35" s="672"/>
      <c r="BY35" s="672"/>
      <c r="BZ35" s="673"/>
      <c r="CA35" s="673"/>
      <c r="CB35" s="673"/>
      <c r="CC35" s="673"/>
    </row>
    <row r="36" spans="1:81" s="661" customFormat="1" ht="15.75" customHeight="1">
      <c r="A36" s="626">
        <v>42865</v>
      </c>
      <c r="B36" s="596"/>
      <c r="C36" s="596"/>
      <c r="D36" s="596"/>
      <c r="E36" s="596"/>
      <c r="F36" s="596"/>
      <c r="G36" s="591"/>
      <c r="H36" s="623" t="s">
        <v>267</v>
      </c>
      <c r="I36" s="596" t="s">
        <v>2</v>
      </c>
      <c r="J36" s="596" t="s">
        <v>1199</v>
      </c>
      <c r="K36" s="596">
        <v>2</v>
      </c>
      <c r="L36" s="596">
        <v>1</v>
      </c>
      <c r="M36" s="562" t="str">
        <f t="shared" si="6"/>
        <v>W</v>
      </c>
      <c r="N36" s="562">
        <f t="shared" si="7"/>
        <v>3</v>
      </c>
      <c r="O36" s="598">
        <f t="shared" si="13"/>
        <v>1</v>
      </c>
      <c r="P36" s="562" t="str">
        <f t="shared" si="8"/>
        <v>O</v>
      </c>
      <c r="Q36" s="586" t="str">
        <f t="shared" si="9"/>
        <v/>
      </c>
      <c r="R36" s="635" t="str">
        <f t="shared" si="10"/>
        <v/>
      </c>
      <c r="S36" s="600"/>
      <c r="T36" s="595" t="str">
        <f t="shared" si="11"/>
        <v/>
      </c>
      <c r="U36" s="601"/>
      <c r="V36" s="595" t="str">
        <f t="shared" si="12"/>
        <v/>
      </c>
      <c r="W36" s="586" t="str">
        <f t="shared" si="14"/>
        <v/>
      </c>
      <c r="X36" s="586" t="str">
        <f t="shared" si="15"/>
        <v/>
      </c>
      <c r="Y36" s="599"/>
      <c r="Z36" s="599"/>
      <c r="AA36" s="599"/>
      <c r="AB36" s="599"/>
      <c r="AC36" s="599"/>
      <c r="AD36" s="599"/>
      <c r="AE36" s="599"/>
      <c r="AF36" s="562"/>
      <c r="AG36" s="562"/>
      <c r="AH36" s="562"/>
      <c r="AJ36" s="582" t="str">
        <f t="array" ref="AJ36">IF($K36="","",IF(SUM(IF(ISNUMBER(VALUE(RIGHT($AM36:$CP36,1))),VALUE(RIGHT($AM36:$CP36,1)),0))=$K36,"T","F"))</f>
        <v>T</v>
      </c>
      <c r="AK36" s="583">
        <f t="array" ref="AK36">IF($K36="","",SUM(IF(LEFT($AM36:$CP36,1)="s",1,0))-SUM(IF(RIGHT(LEFT($AM36:$CP36,2))="-",1,0)))</f>
        <v>0</v>
      </c>
      <c r="AL36" s="562">
        <f t="array" ref="AL36">IF($K36="","",SUM(IF(LEFT($AM36:$CP36,1)="X",1,0)))</f>
        <v>11</v>
      </c>
      <c r="AM36" s="668" t="s">
        <v>2474</v>
      </c>
      <c r="AN36" s="668" t="s">
        <v>2474</v>
      </c>
      <c r="AO36" s="668" t="s">
        <v>2474</v>
      </c>
      <c r="AP36" s="668" t="s">
        <v>3420</v>
      </c>
      <c r="AQ36" s="668" t="s">
        <v>2472</v>
      </c>
      <c r="AR36" s="668" t="s">
        <v>2474</v>
      </c>
      <c r="AS36" s="668" t="s">
        <v>2213</v>
      </c>
      <c r="AT36" s="668" t="s">
        <v>3445</v>
      </c>
      <c r="AU36" s="668" t="s">
        <v>2472</v>
      </c>
      <c r="AV36" s="651" t="s">
        <v>2474</v>
      </c>
      <c r="AW36" s="668"/>
      <c r="AX36" s="668" t="s">
        <v>126</v>
      </c>
      <c r="AY36" s="668" t="s">
        <v>126</v>
      </c>
      <c r="AZ36" s="668" t="s">
        <v>2213</v>
      </c>
      <c r="BA36" s="668" t="s">
        <v>2472</v>
      </c>
      <c r="BB36" s="668" t="s">
        <v>126</v>
      </c>
      <c r="BC36" s="668" t="s">
        <v>126</v>
      </c>
      <c r="BD36" s="668" t="s">
        <v>2472</v>
      </c>
      <c r="BE36" s="668" t="s">
        <v>2474</v>
      </c>
      <c r="BF36" s="668" t="s">
        <v>126</v>
      </c>
      <c r="BG36" s="668" t="s">
        <v>2474</v>
      </c>
      <c r="BH36" s="668" t="s">
        <v>126</v>
      </c>
      <c r="BI36" s="668" t="s">
        <v>126</v>
      </c>
      <c r="BJ36" s="668" t="s">
        <v>2474</v>
      </c>
      <c r="BK36" s="668" t="s">
        <v>2472</v>
      </c>
      <c r="BL36" s="668" t="s">
        <v>2474</v>
      </c>
      <c r="BM36" s="668" t="s">
        <v>3446</v>
      </c>
      <c r="BN36" s="668" t="s">
        <v>2213</v>
      </c>
      <c r="BO36" s="668" t="s">
        <v>3441</v>
      </c>
      <c r="BP36" s="668" t="s">
        <v>2213</v>
      </c>
      <c r="BQ36" s="668"/>
      <c r="BR36" s="668"/>
      <c r="BS36" s="668"/>
      <c r="BT36" s="668"/>
      <c r="BU36" s="668"/>
      <c r="BV36" s="668"/>
      <c r="BW36" s="672"/>
      <c r="BX36" s="672"/>
      <c r="BY36" s="672"/>
      <c r="BZ36" s="673"/>
      <c r="CA36" s="673"/>
      <c r="CB36" s="673"/>
      <c r="CC36" s="673"/>
    </row>
    <row r="37" spans="1:81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255</v>
      </c>
      <c r="I37" s="603" t="s">
        <v>3</v>
      </c>
      <c r="J37" s="603" t="s">
        <v>285</v>
      </c>
      <c r="K37" s="603">
        <v>2</v>
      </c>
      <c r="L37" s="603">
        <v>1</v>
      </c>
      <c r="M37" s="562" t="str">
        <f t="shared" si="6"/>
        <v>W</v>
      </c>
      <c r="N37" s="562">
        <f t="shared" si="7"/>
        <v>3</v>
      </c>
      <c r="O37" s="598">
        <f t="shared" si="13"/>
        <v>1</v>
      </c>
      <c r="P37" s="562" t="str">
        <f t="shared" si="8"/>
        <v>O</v>
      </c>
      <c r="Q37" s="586">
        <f t="shared" si="9"/>
        <v>0.5</v>
      </c>
      <c r="R37" s="635">
        <f t="shared" si="10"/>
        <v>1</v>
      </c>
      <c r="S37" s="600">
        <v>-0.69</v>
      </c>
      <c r="T37" s="595">
        <f t="shared" si="11"/>
        <v>1.69</v>
      </c>
      <c r="U37" s="601">
        <v>2.79</v>
      </c>
      <c r="V37" s="595">
        <f t="shared" si="12"/>
        <v>0.20999999999999996</v>
      </c>
      <c r="W37" s="586">
        <f t="shared" si="14"/>
        <v>1.05</v>
      </c>
      <c r="X37" s="586">
        <f t="shared" si="15"/>
        <v>1.74</v>
      </c>
      <c r="Y37" s="599">
        <v>11</v>
      </c>
      <c r="Z37" s="599">
        <v>21</v>
      </c>
      <c r="AA37" s="599">
        <v>3</v>
      </c>
      <c r="AB37" s="599">
        <v>6</v>
      </c>
      <c r="AC37" s="599">
        <v>42</v>
      </c>
      <c r="AD37" s="599">
        <v>58</v>
      </c>
      <c r="AE37" s="599">
        <v>442</v>
      </c>
      <c r="AF37" s="562"/>
      <c r="AG37" s="562"/>
      <c r="AH37" s="562"/>
      <c r="AJ37" s="582" t="str">
        <f t="array" ref="AJ37">IF($K37="","",IF(SUM(IF(ISNUMBER(VALUE(RIGHT($AM37:$CP37,1))),VALUE(RIGHT($AM37:$CP37,1)),0))=$K37,"T","F"))</f>
        <v>T</v>
      </c>
      <c r="AK37" s="583">
        <f t="array" ref="AK37">IF($K37="","",SUM(IF(LEFT($AM37:$CP37,1)="s",1,0))-SUM(IF(RIGHT(LEFT($AM37:$CP37,2))="-",1,0)))</f>
        <v>0</v>
      </c>
      <c r="AL37" s="562">
        <f t="array" ref="AL37">IF($K37="","",SUM(IF(LEFT($AM37:$CP37,1)="X",1,0)))</f>
        <v>11</v>
      </c>
      <c r="AM37" s="668" t="s">
        <v>3480</v>
      </c>
      <c r="AN37" s="669" t="s">
        <v>3498</v>
      </c>
      <c r="AO37" s="669" t="s">
        <v>3498</v>
      </c>
      <c r="AP37" s="668" t="s">
        <v>3501</v>
      </c>
      <c r="AQ37" s="668" t="s">
        <v>3480</v>
      </c>
      <c r="AR37" s="668" t="s">
        <v>3480</v>
      </c>
      <c r="AS37" s="668" t="s">
        <v>2213</v>
      </c>
      <c r="AT37" s="668" t="s">
        <v>3486</v>
      </c>
      <c r="AU37" s="668"/>
      <c r="AV37" s="652" t="s">
        <v>3504</v>
      </c>
      <c r="AW37" s="668"/>
      <c r="AX37" s="671">
        <v>1</v>
      </c>
      <c r="AY37" s="668" t="s">
        <v>3502</v>
      </c>
      <c r="AZ37" s="668" t="s">
        <v>2213</v>
      </c>
      <c r="BA37" s="668"/>
      <c r="BB37" s="668" t="s">
        <v>3503</v>
      </c>
      <c r="BC37" s="668"/>
      <c r="BD37" s="668" t="s">
        <v>3482</v>
      </c>
      <c r="BE37" s="671" t="s">
        <v>3505</v>
      </c>
      <c r="BF37" s="668"/>
      <c r="BG37" s="668" t="s">
        <v>3455</v>
      </c>
      <c r="BH37" s="668" t="s">
        <v>3481</v>
      </c>
      <c r="BI37" s="668"/>
      <c r="BJ37" s="668" t="s">
        <v>3499</v>
      </c>
      <c r="BK37" s="668" t="s">
        <v>3502</v>
      </c>
      <c r="BL37" s="668" t="s">
        <v>3500</v>
      </c>
      <c r="BM37" s="668" t="s">
        <v>3482</v>
      </c>
      <c r="BN37" s="668" t="s">
        <v>2213</v>
      </c>
      <c r="BO37" s="668" t="s">
        <v>3502</v>
      </c>
      <c r="BP37" s="668" t="s">
        <v>2213</v>
      </c>
      <c r="BQ37" s="668"/>
      <c r="BR37" s="668"/>
      <c r="BS37" s="668"/>
      <c r="BT37" s="668"/>
      <c r="BU37" s="668"/>
      <c r="BV37" s="668"/>
      <c r="BW37" s="672"/>
      <c r="BX37" s="672"/>
      <c r="BY37" s="672"/>
      <c r="BZ37" s="673"/>
      <c r="CA37" s="673"/>
      <c r="CB37" s="673"/>
      <c r="CC37" s="673"/>
    </row>
    <row r="38" spans="1:81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264</v>
      </c>
      <c r="I38" s="603" t="s">
        <v>2</v>
      </c>
      <c r="J38" s="603" t="s">
        <v>285</v>
      </c>
      <c r="K38" s="603">
        <v>1</v>
      </c>
      <c r="L38" s="603">
        <v>1</v>
      </c>
      <c r="M38" s="562" t="str">
        <f t="shared" si="6"/>
        <v>D</v>
      </c>
      <c r="N38" s="562">
        <f t="shared" si="7"/>
        <v>2</v>
      </c>
      <c r="O38" s="598">
        <f t="shared" si="13"/>
        <v>0</v>
      </c>
      <c r="P38" s="562" t="str">
        <f t="shared" si="8"/>
        <v>U</v>
      </c>
      <c r="Q38" s="586">
        <f t="shared" si="9"/>
        <v>0</v>
      </c>
      <c r="R38" s="635">
        <f t="shared" si="10"/>
        <v>0</v>
      </c>
      <c r="S38" s="600">
        <v>5.0000000000000001E-3</v>
      </c>
      <c r="T38" s="595">
        <f t="shared" si="11"/>
        <v>-5.0000000000000001E-3</v>
      </c>
      <c r="U38" s="601">
        <v>2.78</v>
      </c>
      <c r="V38" s="595">
        <f t="shared" si="12"/>
        <v>-0.7799999999999998</v>
      </c>
      <c r="W38" s="586">
        <f t="shared" si="14"/>
        <v>1.3924999999999998</v>
      </c>
      <c r="X38" s="586">
        <f t="shared" si="15"/>
        <v>1.3875</v>
      </c>
      <c r="Y38" s="599">
        <v>17</v>
      </c>
      <c r="Z38" s="599">
        <v>9</v>
      </c>
      <c r="AA38" s="599">
        <v>9</v>
      </c>
      <c r="AB38" s="599">
        <v>2</v>
      </c>
      <c r="AC38" s="599">
        <v>50</v>
      </c>
      <c r="AD38" s="599">
        <v>50</v>
      </c>
      <c r="AE38" s="599">
        <v>433</v>
      </c>
      <c r="AF38" s="562"/>
      <c r="AG38" s="562"/>
      <c r="AH38" s="562"/>
      <c r="AJ38" s="582" t="str">
        <f t="array" ref="AJ38">IF($K38="","",IF(SUM(IF(ISNUMBER(VALUE(RIGHT($AM38:$CP38,1))),VALUE(RIGHT($AM38:$CP38,1)),0))=$K38,"T","F"))</f>
        <v>T</v>
      </c>
      <c r="AK38" s="583">
        <f t="array" ref="AK38">IF($K38="","",SUM(IF(LEFT($AM38:$CP38,1)="s",1,0))-SUM(IF(RIGHT(LEFT($AM38:$CP38,2))="-",1,0)))</f>
        <v>0</v>
      </c>
      <c r="AL38" s="562">
        <f t="array" ref="AL38">IF($K38="","",SUM(IF(LEFT($AM38:$CP38,1)="X",1,0)))</f>
        <v>11</v>
      </c>
      <c r="AM38" s="668" t="s">
        <v>2474</v>
      </c>
      <c r="AN38" s="668" t="s">
        <v>3709</v>
      </c>
      <c r="AO38" s="668" t="s">
        <v>2474</v>
      </c>
      <c r="AP38" s="668" t="s">
        <v>2472</v>
      </c>
      <c r="AQ38" s="668" t="s">
        <v>2474</v>
      </c>
      <c r="AR38" s="669" t="s">
        <v>2474</v>
      </c>
      <c r="AS38" s="668" t="s">
        <v>3616</v>
      </c>
      <c r="AT38" s="668" t="s">
        <v>3632</v>
      </c>
      <c r="AU38" s="668" t="s">
        <v>2472</v>
      </c>
      <c r="AV38" s="652" t="s">
        <v>3629</v>
      </c>
      <c r="AW38" s="668"/>
      <c r="AX38" s="668" t="s">
        <v>126</v>
      </c>
      <c r="AY38" s="668" t="s">
        <v>2472</v>
      </c>
      <c r="AZ38" s="668" t="s">
        <v>2213</v>
      </c>
      <c r="BA38" s="668" t="s">
        <v>126</v>
      </c>
      <c r="BB38" s="668" t="s">
        <v>2472</v>
      </c>
      <c r="BC38" s="668" t="s">
        <v>126</v>
      </c>
      <c r="BD38" s="669" t="s">
        <v>2474</v>
      </c>
      <c r="BE38" s="668" t="s">
        <v>2474</v>
      </c>
      <c r="BF38" s="668" t="s">
        <v>126</v>
      </c>
      <c r="BG38" s="668" t="s">
        <v>3455</v>
      </c>
      <c r="BH38" s="668" t="s">
        <v>2474</v>
      </c>
      <c r="BI38" s="668" t="s">
        <v>126</v>
      </c>
      <c r="BJ38" s="668" t="s">
        <v>3632</v>
      </c>
      <c r="BK38" s="668" t="s">
        <v>3634</v>
      </c>
      <c r="BL38" s="668" t="s">
        <v>3623</v>
      </c>
      <c r="BM38" s="668" t="s">
        <v>3624</v>
      </c>
      <c r="BN38" s="668" t="s">
        <v>2213</v>
      </c>
      <c r="BO38" s="668" t="s">
        <v>3624</v>
      </c>
      <c r="BP38" s="668" t="s">
        <v>2213</v>
      </c>
      <c r="BQ38" s="668"/>
      <c r="BR38" s="668"/>
      <c r="BS38" s="668"/>
      <c r="BT38" s="668"/>
      <c r="BU38" s="668"/>
      <c r="BV38" s="668"/>
      <c r="BW38" s="672"/>
      <c r="BX38" s="672"/>
      <c r="BY38" s="672"/>
      <c r="BZ38" s="673"/>
      <c r="CA38" s="673"/>
      <c r="CB38" s="673"/>
      <c r="CC38" s="673"/>
    </row>
    <row r="39" spans="1:81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253</v>
      </c>
      <c r="I39" s="596" t="s">
        <v>3</v>
      </c>
      <c r="J39" s="596" t="s">
        <v>1199</v>
      </c>
      <c r="K39" s="703">
        <v>0</v>
      </c>
      <c r="L39" s="596">
        <v>1</v>
      </c>
      <c r="M39" s="562" t="str">
        <f t="shared" si="6"/>
        <v>L</v>
      </c>
      <c r="N39" s="562">
        <f t="shared" si="7"/>
        <v>1</v>
      </c>
      <c r="O39" s="598">
        <f t="shared" si="13"/>
        <v>-1</v>
      </c>
      <c r="P39" s="562" t="str">
        <f t="shared" si="8"/>
        <v>U</v>
      </c>
      <c r="Q39" s="586" t="str">
        <f>IF(S39="","",IF(SIGN(S39)&lt;&gt;1,VLOOKUP(ABS(S39),SUP_HDC,3,TRUE),-VLOOKUP(ABS(S39),SUP_HDC,3,TRUE)))</f>
        <v/>
      </c>
      <c r="R39" s="635" t="str">
        <f>IF(Q39="","",IF((K39-L39+Q39)&gt;=0.5,1,IF((K39-L39+Q39)=0.25,0.5,IF((K39-L39+Q39)&lt;=-0.5,-1,IF((K39-L39+Q39)=-0.25,-0.5,0)))))</f>
        <v/>
      </c>
      <c r="S39" s="600"/>
      <c r="T39" s="595" t="str">
        <f t="shared" si="11"/>
        <v/>
      </c>
      <c r="U39" s="601"/>
      <c r="V39" s="595" t="str">
        <f t="shared" si="12"/>
        <v/>
      </c>
      <c r="W39" s="586" t="str">
        <f t="shared" si="14"/>
        <v/>
      </c>
      <c r="X39" s="586" t="str">
        <f t="shared" si="15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582" t="str">
        <f t="array" ref="AJ39">IF($K39="","",IF(SUM(IF(ISNUMBER(VALUE(RIGHT($AM39:$CP39,1))),VALUE(RIGHT($AM39:$CP39,1)),0))=$K39,"T","F"))</f>
        <v>T</v>
      </c>
      <c r="AK39" s="583">
        <f t="array" ref="AK39">IF($K39="","",SUM(IF(LEFT($AM39:$CP39,1)="s",1,0))-SUM(IF(RIGHT(LEFT($AM39:$CP39,2))="-",1,0)))</f>
        <v>0</v>
      </c>
      <c r="AL39" s="562">
        <f t="array" ref="AL39">IF($K39="","",SUM(IF(LEFT($AM39:$CP39,1)="X",1,0)))</f>
        <v>11</v>
      </c>
      <c r="AM39" s="668" t="s">
        <v>3665</v>
      </c>
      <c r="AN39" s="668" t="s">
        <v>3709</v>
      </c>
      <c r="AO39" s="669" t="s">
        <v>3665</v>
      </c>
      <c r="AP39" s="670" t="s">
        <v>3666</v>
      </c>
      <c r="AQ39" s="668" t="s">
        <v>3665</v>
      </c>
      <c r="AR39" s="668" t="s">
        <v>3665</v>
      </c>
      <c r="AS39" s="668" t="s">
        <v>2213</v>
      </c>
      <c r="AT39" s="668" t="s">
        <v>3713</v>
      </c>
      <c r="AU39" s="668" t="s">
        <v>3732</v>
      </c>
      <c r="AV39" s="651" t="s">
        <v>1431</v>
      </c>
      <c r="AW39" s="668"/>
      <c r="AX39" s="668"/>
      <c r="AY39" s="668" t="s">
        <v>3733</v>
      </c>
      <c r="AZ39" s="668" t="s">
        <v>2213</v>
      </c>
      <c r="BA39" s="668"/>
      <c r="BB39" s="668" t="s">
        <v>3733</v>
      </c>
      <c r="BC39" s="668"/>
      <c r="BD39" s="668" t="s">
        <v>3665</v>
      </c>
      <c r="BE39" s="668" t="s">
        <v>3728</v>
      </c>
      <c r="BF39" s="668"/>
      <c r="BG39" s="668" t="s">
        <v>3455</v>
      </c>
      <c r="BH39" s="668" t="s">
        <v>3733</v>
      </c>
      <c r="BI39" s="668"/>
      <c r="BJ39" s="681" t="s">
        <v>3730</v>
      </c>
      <c r="BK39" s="668" t="s">
        <v>3665</v>
      </c>
      <c r="BL39" s="668" t="s">
        <v>3731</v>
      </c>
      <c r="BM39" s="669" t="s">
        <v>2137</v>
      </c>
      <c r="BN39" s="668" t="s">
        <v>2213</v>
      </c>
      <c r="BO39" s="668" t="s">
        <v>3729</v>
      </c>
      <c r="BP39" s="668" t="s">
        <v>2213</v>
      </c>
      <c r="BQ39" s="668"/>
      <c r="BR39" s="668"/>
      <c r="BS39" s="668"/>
      <c r="BT39" s="668"/>
      <c r="BU39" s="668"/>
      <c r="BV39" s="668"/>
      <c r="BW39" s="672"/>
      <c r="BX39" s="672"/>
      <c r="BY39" s="672"/>
      <c r="BZ39" s="673"/>
      <c r="CA39" s="673"/>
      <c r="CB39" s="673"/>
      <c r="CC39" s="673"/>
    </row>
    <row r="40" spans="1:81" s="661" customFormat="1" ht="15" customHeight="1">
      <c r="A40" s="625">
        <v>42883</v>
      </c>
      <c r="B40" s="603"/>
      <c r="C40" s="603"/>
      <c r="D40" s="603"/>
      <c r="E40" s="603"/>
      <c r="F40" s="603"/>
      <c r="G40" s="585"/>
      <c r="H40" s="624" t="s">
        <v>253</v>
      </c>
      <c r="I40" s="603" t="s">
        <v>2</v>
      </c>
      <c r="J40" s="603" t="s">
        <v>285</v>
      </c>
      <c r="K40" s="603">
        <v>1</v>
      </c>
      <c r="L40" s="603">
        <v>2</v>
      </c>
      <c r="M40" s="562" t="str">
        <f t="shared" si="6"/>
        <v>L</v>
      </c>
      <c r="N40" s="562">
        <f t="shared" si="7"/>
        <v>3</v>
      </c>
      <c r="O40" s="598">
        <f t="shared" si="13"/>
        <v>-1</v>
      </c>
      <c r="P40" s="562" t="str">
        <f t="shared" si="8"/>
        <v>O</v>
      </c>
      <c r="Q40" s="586">
        <f>IF(S40="","",IF(SIGN(S40)&lt;&gt;1,VLOOKUP(ABS(S40),SUP_HDC,3,TRUE),-VLOOKUP(ABS(S40),SUP_HDC,3,TRUE)))</f>
        <v>0.25</v>
      </c>
      <c r="R40" s="635">
        <f>IF(Q40="","",IF((K40-L40+Q40)&gt;=0.5,1,IF((K40-L40+Q40)=0.25,0.5,IF((K40-L40+Q40)&lt;=-0.5,-1,IF((K40-L40+Q40)=-0.25,-0.5,0)))))</f>
        <v>-1</v>
      </c>
      <c r="S40" s="600">
        <v>-0.22</v>
      </c>
      <c r="T40" s="595">
        <f t="shared" si="11"/>
        <v>-0.78</v>
      </c>
      <c r="U40" s="601">
        <v>2.65</v>
      </c>
      <c r="V40" s="595">
        <f t="shared" si="12"/>
        <v>0.35000000000000009</v>
      </c>
      <c r="W40" s="586">
        <f t="shared" si="14"/>
        <v>1.2149999999999999</v>
      </c>
      <c r="X40" s="586">
        <f t="shared" si="15"/>
        <v>1.4350000000000001</v>
      </c>
      <c r="Y40" s="599">
        <v>17</v>
      </c>
      <c r="Z40" s="599">
        <v>12</v>
      </c>
      <c r="AA40" s="599">
        <v>3</v>
      </c>
      <c r="AB40" s="599">
        <v>6</v>
      </c>
      <c r="AC40" s="599">
        <v>50</v>
      </c>
      <c r="AD40" s="599">
        <v>50</v>
      </c>
      <c r="AE40" s="599">
        <v>442</v>
      </c>
      <c r="AF40" s="562"/>
      <c r="AG40" s="562"/>
      <c r="AH40" s="562"/>
      <c r="AJ40" s="582" t="str">
        <f t="array" ref="AJ40">IF($K40="","",IF(SUM(IF(ISNUMBER(VALUE(RIGHT($AM40:$CP40,1))),VALUE(RIGHT($AM40:$CP40,1)),0))=$K40,"T","F"))</f>
        <v>T</v>
      </c>
      <c r="AK40" s="583">
        <f t="array" ref="AK40">IF($K40="","",SUM(IF(LEFT($AM40:$CP40,1)="s",1,0))-SUM(IF(RIGHT(LEFT($AM40:$CP40,2))="-",1,0)))</f>
        <v>0</v>
      </c>
      <c r="AL40" s="562">
        <f t="array" ref="AL40">IF($K40="","",SUM(IF(LEFT($AM40:$CP40,1)="X",1,0)))</f>
        <v>11</v>
      </c>
      <c r="AM40" s="668" t="s">
        <v>2474</v>
      </c>
      <c r="AN40" s="668" t="s">
        <v>2474</v>
      </c>
      <c r="AO40" s="668" t="s">
        <v>2474</v>
      </c>
      <c r="AP40" s="668" t="s">
        <v>2472</v>
      </c>
      <c r="AQ40" s="668" t="s">
        <v>2213</v>
      </c>
      <c r="AR40" s="671" t="s">
        <v>3783</v>
      </c>
      <c r="AS40" s="668" t="s">
        <v>2213</v>
      </c>
      <c r="AT40" s="668" t="s">
        <v>2473</v>
      </c>
      <c r="AU40" s="668" t="s">
        <v>2473</v>
      </c>
      <c r="AV40" s="668" t="s">
        <v>3774</v>
      </c>
      <c r="AW40" s="668"/>
      <c r="AX40" s="668" t="s">
        <v>126</v>
      </c>
      <c r="AY40" s="668" t="s">
        <v>2472</v>
      </c>
      <c r="AZ40" s="668" t="s">
        <v>2213</v>
      </c>
      <c r="BA40" s="668" t="s">
        <v>126</v>
      </c>
      <c r="BB40" s="668" t="s">
        <v>2472</v>
      </c>
      <c r="BC40" s="668" t="s">
        <v>126</v>
      </c>
      <c r="BD40" s="668" t="s">
        <v>2474</v>
      </c>
      <c r="BE40" s="668" t="s">
        <v>2213</v>
      </c>
      <c r="BF40" s="668" t="s">
        <v>2472</v>
      </c>
      <c r="BG40" s="668" t="s">
        <v>3455</v>
      </c>
      <c r="BH40" s="668" t="s">
        <v>2474</v>
      </c>
      <c r="BI40" s="668"/>
      <c r="BJ40" s="669" t="s">
        <v>2474</v>
      </c>
      <c r="BK40" s="681" t="s">
        <v>3781</v>
      </c>
      <c r="BL40" s="668" t="s">
        <v>2473</v>
      </c>
      <c r="BM40" s="681" t="s">
        <v>2471</v>
      </c>
      <c r="BN40" s="668" t="s">
        <v>2213</v>
      </c>
      <c r="BO40" s="668" t="s">
        <v>2471</v>
      </c>
      <c r="BP40" s="668" t="s">
        <v>2213</v>
      </c>
      <c r="BQ40" s="668"/>
      <c r="BR40" s="668"/>
      <c r="BS40" s="668"/>
      <c r="BT40" s="668"/>
      <c r="BU40" s="668"/>
      <c r="BV40" s="668"/>
      <c r="BW40" s="672"/>
      <c r="BX40" s="672"/>
      <c r="BY40" s="672"/>
      <c r="BZ40" s="673"/>
      <c r="CA40" s="673"/>
      <c r="CB40" s="673"/>
      <c r="CC40" s="673"/>
    </row>
    <row r="41" spans="1:81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234</v>
      </c>
      <c r="I41" s="596" t="s">
        <v>3</v>
      </c>
      <c r="J41" s="596" t="s">
        <v>1199</v>
      </c>
      <c r="K41" s="596">
        <v>1</v>
      </c>
      <c r="L41" s="596">
        <v>0</v>
      </c>
      <c r="M41" s="562" t="str">
        <f>IF(K41="","",IF(K41&gt;L41,"W",IF(K41=L41,"D",IF(K41&lt;L41,"L"))))</f>
        <v>W</v>
      </c>
      <c r="N41" s="562">
        <f>IF(K41="","",K41+L41)</f>
        <v>1</v>
      </c>
      <c r="O41" s="598">
        <f>IF(K41="","",K41-L41)</f>
        <v>1</v>
      </c>
      <c r="P41" s="562" t="str">
        <f>IF($K41="","",IF($N41&gt;P$19,"O",IF($N41&lt;P$19,"U",IF($N41=P$19,"-"))))</f>
        <v>U</v>
      </c>
      <c r="Q41" s="586" t="str">
        <f>IF(S41="","",IF(SIGN(S41)&lt;&gt;1,VLOOKUP(ABS(S41),SUP_HDC,3,TRUE),-VLOOKUP(ABS(S41),SUP_HDC,3,TRUE)))</f>
        <v/>
      </c>
      <c r="R41" s="635" t="str">
        <f>IF(Q41="","",IF((K41-L41+Q41)&gt;=0.5,1,IF((K41-L41+Q41)=0.25,0.5,IF((K41-L41+Q41)&lt;=-0.5,-1,IF((K41-L41+Q41)=-0.25,-0.5,0)))))</f>
        <v/>
      </c>
      <c r="S41" s="600"/>
      <c r="T41" s="595" t="str">
        <f>IF(ISBLANK(S41),"",K41-L41-S41)</f>
        <v/>
      </c>
      <c r="U41" s="601"/>
      <c r="V41" s="595" t="str">
        <f>IF(ISBLANK(U41),"",K41+L41-U41)</f>
        <v/>
      </c>
      <c r="W41" s="586" t="str">
        <f>IF(S41="","",(S41+U41)/2)</f>
        <v/>
      </c>
      <c r="X41" s="586" t="str">
        <f>IF(W41="","",U41-W41)</f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582" t="str">
        <f t="array" ref="AJ41">IF($K41="","",IF(SUM(IF(ISNUMBER(VALUE(RIGHT($AM41:$CP41,1))),VALUE(RIGHT($AM41:$CP41,1)),0))=$K41,"T","F"))</f>
        <v>T</v>
      </c>
      <c r="AK41" s="583">
        <f t="array" ref="AK41">IF($K41="","",SUM(IF(LEFT($AM41:$CP41,1)="s",1,0))-SUM(IF(RIGHT(LEFT($AM41:$CP41,2))="-",1,0)))</f>
        <v>0</v>
      </c>
      <c r="AL41" s="562">
        <f t="array" ref="AL41">IF($K41="","",SUM(IF(LEFT($AM41:$CP41,1)="X",1,0)))</f>
        <v>11</v>
      </c>
      <c r="AM41" s="668" t="s">
        <v>2474</v>
      </c>
      <c r="AN41" s="668" t="s">
        <v>2474</v>
      </c>
      <c r="AO41" s="668" t="s">
        <v>2213</v>
      </c>
      <c r="AP41" s="668" t="s">
        <v>3843</v>
      </c>
      <c r="AQ41" s="668" t="s">
        <v>2213</v>
      </c>
      <c r="AR41" s="668" t="s">
        <v>2474</v>
      </c>
      <c r="AS41" s="668" t="s">
        <v>2213</v>
      </c>
      <c r="AT41" s="668" t="s">
        <v>2474</v>
      </c>
      <c r="AU41" s="668" t="s">
        <v>2137</v>
      </c>
      <c r="AV41" s="651" t="s">
        <v>2472</v>
      </c>
      <c r="AW41" s="668"/>
      <c r="AX41" s="668" t="s">
        <v>126</v>
      </c>
      <c r="AY41" s="668" t="s">
        <v>2472</v>
      </c>
      <c r="AZ41" s="668" t="s">
        <v>2213</v>
      </c>
      <c r="BA41" s="668" t="s">
        <v>126</v>
      </c>
      <c r="BB41" s="668" t="s">
        <v>2474</v>
      </c>
      <c r="BC41" s="668" t="s">
        <v>2472</v>
      </c>
      <c r="BD41" s="668" t="s">
        <v>2474</v>
      </c>
      <c r="BE41" s="668" t="s">
        <v>2213</v>
      </c>
      <c r="BF41" s="668" t="s">
        <v>2474</v>
      </c>
      <c r="BG41" s="668" t="s">
        <v>3455</v>
      </c>
      <c r="BH41" s="668" t="s">
        <v>2472</v>
      </c>
      <c r="BI41" s="668" t="s">
        <v>3874</v>
      </c>
      <c r="BJ41" s="668" t="s">
        <v>3862</v>
      </c>
      <c r="BK41" s="668" t="s">
        <v>3865</v>
      </c>
      <c r="BL41" s="668" t="s">
        <v>3862</v>
      </c>
      <c r="BM41" s="668" t="s">
        <v>126</v>
      </c>
      <c r="BN41" s="668" t="s">
        <v>2213</v>
      </c>
      <c r="BO41" s="668" t="s">
        <v>3864</v>
      </c>
      <c r="BP41" s="668" t="s">
        <v>2213</v>
      </c>
      <c r="BQ41" s="668"/>
      <c r="BR41" s="668" t="s">
        <v>2472</v>
      </c>
      <c r="BS41" s="668"/>
      <c r="BT41" s="668" t="s">
        <v>3862</v>
      </c>
      <c r="BU41" s="668"/>
      <c r="BV41" s="668"/>
      <c r="BW41" s="672"/>
      <c r="BX41" s="672"/>
      <c r="BY41" s="672"/>
      <c r="BZ41" s="673"/>
      <c r="CA41" s="673"/>
      <c r="CB41" s="673"/>
      <c r="CC41" s="673"/>
    </row>
    <row r="42" spans="1:81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1435</v>
      </c>
      <c r="I42" s="603" t="s">
        <v>3</v>
      </c>
      <c r="J42" s="603" t="s">
        <v>285</v>
      </c>
      <c r="K42" s="603">
        <v>2</v>
      </c>
      <c r="L42" s="603">
        <v>1</v>
      </c>
      <c r="M42" s="562" t="str">
        <f t="shared" si="6"/>
        <v>W</v>
      </c>
      <c r="N42" s="562">
        <f t="shared" si="7"/>
        <v>3</v>
      </c>
      <c r="O42" s="598">
        <f t="shared" si="13"/>
        <v>1</v>
      </c>
      <c r="P42" s="562" t="str">
        <f t="shared" si="8"/>
        <v>O</v>
      </c>
      <c r="Q42" s="586">
        <f t="shared" ref="Q42:Q57" si="16">IF(S42="","",IF(SIGN(S42)&lt;&gt;1,VLOOKUP(ABS(S42),SUP_HDC,3,TRUE),-VLOOKUP(ABS(S42),SUP_HDC,3,TRUE)))</f>
        <v>-0.25</v>
      </c>
      <c r="R42" s="635">
        <f t="shared" ref="R42:R57" si="17">IF(Q42="","",IF((K42-L42+Q42)&gt;=0.5,1,IF((K42-L42+Q42)=0.25,0.5,IF((K42-L42+Q42)&lt;=-0.5,-1,IF((K42-L42+Q42)=-0.25,-0.5,0)))))</f>
        <v>1</v>
      </c>
      <c r="S42" s="600">
        <v>0.2</v>
      </c>
      <c r="T42" s="595">
        <f t="shared" si="11"/>
        <v>0.8</v>
      </c>
      <c r="U42" s="601">
        <v>2.64</v>
      </c>
      <c r="V42" s="595">
        <f t="shared" si="12"/>
        <v>0.35999999999999988</v>
      </c>
      <c r="W42" s="586">
        <f t="shared" si="14"/>
        <v>1.4200000000000002</v>
      </c>
      <c r="X42" s="586">
        <f t="shared" si="15"/>
        <v>1.22</v>
      </c>
      <c r="Y42" s="599">
        <v>12</v>
      </c>
      <c r="Z42" s="599">
        <v>13</v>
      </c>
      <c r="AA42" s="599">
        <v>5</v>
      </c>
      <c r="AB42" s="599">
        <v>3</v>
      </c>
      <c r="AC42" s="599">
        <v>55</v>
      </c>
      <c r="AD42" s="599">
        <v>45</v>
      </c>
      <c r="AE42" s="599">
        <v>442</v>
      </c>
      <c r="AF42" s="562"/>
      <c r="AG42" s="562"/>
      <c r="AH42" s="562"/>
      <c r="AJ42" s="582" t="str">
        <f t="array" ref="AJ42">IF($K42="","",IF(SUM(IF(ISNUMBER(VALUE(RIGHT($AM42:$CP42,1))),VALUE(RIGHT($AM42:$CP42,1)),0))=$K42,"T","F"))</f>
        <v>T</v>
      </c>
      <c r="AK42" s="583">
        <f t="array" ref="AK42">IF($K42="","",SUM(IF(LEFT($AM42:$CP42,1)="s",1,0))-SUM(IF(RIGHT(LEFT($AM42:$CP42,2))="-",1,0)))</f>
        <v>0</v>
      </c>
      <c r="AL42" s="562">
        <f t="array" ref="AL42">IF($K42="","",SUM(IF(LEFT($AM42:$CP42,1)="X",1,0)))</f>
        <v>11</v>
      </c>
      <c r="AM42" s="668" t="s">
        <v>3888</v>
      </c>
      <c r="AN42" s="668" t="s">
        <v>3889</v>
      </c>
      <c r="AO42" s="668" t="s">
        <v>2213</v>
      </c>
      <c r="AP42" s="668" t="s">
        <v>3888</v>
      </c>
      <c r="AQ42" s="668" t="s">
        <v>2213</v>
      </c>
      <c r="AR42" s="668" t="s">
        <v>2213</v>
      </c>
      <c r="AS42" s="668" t="s">
        <v>2213</v>
      </c>
      <c r="AT42" s="671" t="s">
        <v>2313</v>
      </c>
      <c r="AU42" s="671" t="s">
        <v>2226</v>
      </c>
      <c r="AV42" s="651" t="s">
        <v>3888</v>
      </c>
      <c r="AW42" s="668"/>
      <c r="AX42" s="668"/>
      <c r="AY42" s="668" t="s">
        <v>3912</v>
      </c>
      <c r="AZ42" s="668" t="s">
        <v>2213</v>
      </c>
      <c r="BA42" s="668"/>
      <c r="BB42" s="668" t="s">
        <v>3888</v>
      </c>
      <c r="BC42" s="668"/>
      <c r="BD42" s="668" t="s">
        <v>3913</v>
      </c>
      <c r="BE42" s="668" t="s">
        <v>2213</v>
      </c>
      <c r="BF42" s="668" t="s">
        <v>3912</v>
      </c>
      <c r="BG42" s="668" t="s">
        <v>3888</v>
      </c>
      <c r="BH42" s="671" t="s">
        <v>2207</v>
      </c>
      <c r="BI42" s="668" t="s">
        <v>3912</v>
      </c>
      <c r="BJ42" s="682" t="s">
        <v>2271</v>
      </c>
      <c r="BK42" s="668" t="s">
        <v>3911</v>
      </c>
      <c r="BL42" s="668" t="s">
        <v>3910</v>
      </c>
      <c r="BM42" s="668"/>
      <c r="BN42" s="668" t="s">
        <v>2213</v>
      </c>
      <c r="BO42" s="668" t="s">
        <v>3888</v>
      </c>
      <c r="BP42" s="668" t="s">
        <v>2213</v>
      </c>
      <c r="BQ42" s="668"/>
      <c r="BR42" s="668"/>
      <c r="BS42" s="668" t="s">
        <v>126</v>
      </c>
      <c r="BT42" s="668" t="s">
        <v>2139</v>
      </c>
      <c r="BU42" s="668"/>
      <c r="BV42" s="668"/>
      <c r="BW42" s="672" t="s">
        <v>126</v>
      </c>
      <c r="BX42" s="672"/>
      <c r="BY42" s="672"/>
      <c r="BZ42" s="673"/>
      <c r="CA42" s="673"/>
      <c r="CB42" s="673"/>
      <c r="CC42" s="673"/>
    </row>
    <row r="43" spans="1:81" s="661" customFormat="1" ht="15" customHeight="1">
      <c r="A43" s="625">
        <v>42903</v>
      </c>
      <c r="B43" s="603"/>
      <c r="C43" s="603"/>
      <c r="D43" s="603"/>
      <c r="E43" s="603"/>
      <c r="F43" s="603"/>
      <c r="G43" s="585"/>
      <c r="H43" s="624" t="s">
        <v>1202</v>
      </c>
      <c r="I43" s="603" t="s">
        <v>2</v>
      </c>
      <c r="J43" s="603" t="s">
        <v>285</v>
      </c>
      <c r="K43" s="603">
        <v>0</v>
      </c>
      <c r="L43" s="603">
        <v>1</v>
      </c>
      <c r="M43" s="562" t="str">
        <f t="shared" si="6"/>
        <v>L</v>
      </c>
      <c r="N43" s="562">
        <f t="shared" si="7"/>
        <v>1</v>
      </c>
      <c r="O43" s="598">
        <f t="shared" si="13"/>
        <v>-1</v>
      </c>
      <c r="P43" s="562" t="str">
        <f t="shared" si="8"/>
        <v>U</v>
      </c>
      <c r="Q43" s="586">
        <f t="shared" si="16"/>
        <v>0</v>
      </c>
      <c r="R43" s="635">
        <f t="shared" si="17"/>
        <v>-1</v>
      </c>
      <c r="S43" s="600">
        <v>-9.5000000000000001E-2</v>
      </c>
      <c r="T43" s="595">
        <f t="shared" si="11"/>
        <v>-0.90500000000000003</v>
      </c>
      <c r="U43" s="601">
        <v>2.74</v>
      </c>
      <c r="V43" s="595">
        <f t="shared" si="12"/>
        <v>-1.7400000000000002</v>
      </c>
      <c r="W43" s="586">
        <f t="shared" si="14"/>
        <v>1.3225</v>
      </c>
      <c r="X43" s="586">
        <f t="shared" si="15"/>
        <v>1.4175000000000002</v>
      </c>
      <c r="Y43" s="599">
        <v>14</v>
      </c>
      <c r="Z43" s="599">
        <v>9</v>
      </c>
      <c r="AA43" s="599">
        <v>4</v>
      </c>
      <c r="AB43" s="599">
        <v>2</v>
      </c>
      <c r="AC43" s="599">
        <v>55</v>
      </c>
      <c r="AD43" s="599">
        <v>45</v>
      </c>
      <c r="AE43" s="599">
        <v>442</v>
      </c>
      <c r="AF43" s="562"/>
      <c r="AG43" s="562"/>
      <c r="AH43" s="562"/>
      <c r="AJ43" s="582" t="str">
        <f t="array" ref="AJ43">IF($K43="","",IF(SUM(IF(ISNUMBER(VALUE(RIGHT($AM43:$CP43,1))),VALUE(RIGHT($AM43:$CP43,1)),0))=$K43,"T","F"))</f>
        <v>T</v>
      </c>
      <c r="AK43" s="583">
        <f t="array" ref="AK43">IF($K43="","",SUM(IF(LEFT($AM43:$CP43,1)="s",1,0))-SUM(IF(RIGHT(LEFT($AM43:$CP43,2))="-",1,0)))</f>
        <v>0</v>
      </c>
      <c r="AL43" s="562">
        <f t="array" ref="AL43">IF($K43="","",SUM(IF(LEFT($AM43:$CP43,1)="X",1,0)))</f>
        <v>11</v>
      </c>
      <c r="AM43" s="668" t="s">
        <v>4076</v>
      </c>
      <c r="AN43" s="669" t="s">
        <v>4080</v>
      </c>
      <c r="AO43" s="668" t="s">
        <v>2213</v>
      </c>
      <c r="AP43" s="669" t="s">
        <v>4076</v>
      </c>
      <c r="AQ43" s="668" t="s">
        <v>2213</v>
      </c>
      <c r="AR43" s="668" t="s">
        <v>2213</v>
      </c>
      <c r="AS43" s="668" t="s">
        <v>2213</v>
      </c>
      <c r="AT43" s="668" t="s">
        <v>4076</v>
      </c>
      <c r="AU43" s="668" t="s">
        <v>4077</v>
      </c>
      <c r="AV43" s="651" t="s">
        <v>4077</v>
      </c>
      <c r="AW43" s="668"/>
      <c r="AX43" s="668"/>
      <c r="AY43" s="668"/>
      <c r="AZ43" s="668"/>
      <c r="BA43" s="668" t="s">
        <v>4078</v>
      </c>
      <c r="BB43" s="668" t="s">
        <v>4076</v>
      </c>
      <c r="BC43" s="668"/>
      <c r="BD43" s="668" t="s">
        <v>4078</v>
      </c>
      <c r="BE43" s="668" t="s">
        <v>2213</v>
      </c>
      <c r="BF43" s="668" t="s">
        <v>4078</v>
      </c>
      <c r="BG43" s="668" t="s">
        <v>4076</v>
      </c>
      <c r="BH43" s="668" t="s">
        <v>4076</v>
      </c>
      <c r="BI43" s="668" t="s">
        <v>4078</v>
      </c>
      <c r="BJ43" s="668" t="s">
        <v>4076</v>
      </c>
      <c r="BK43" s="668" t="s">
        <v>4079</v>
      </c>
      <c r="BL43" s="668" t="s">
        <v>4079</v>
      </c>
      <c r="BM43" s="668"/>
      <c r="BN43" s="668" t="s">
        <v>2213</v>
      </c>
      <c r="BO43" s="668" t="s">
        <v>4077</v>
      </c>
      <c r="BP43" s="668" t="s">
        <v>4079</v>
      </c>
      <c r="BQ43" s="668"/>
      <c r="BR43" s="668"/>
      <c r="BS43" s="668"/>
      <c r="BT43" s="668"/>
      <c r="BU43" s="668"/>
      <c r="BV43" s="668"/>
      <c r="BW43" s="672"/>
      <c r="BX43" s="672"/>
      <c r="BY43" s="672"/>
      <c r="BZ43" s="673"/>
      <c r="CA43" s="673"/>
      <c r="CB43" s="673"/>
      <c r="CC43" s="673"/>
    </row>
    <row r="44" spans="1:81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4003</v>
      </c>
      <c r="I44" s="596" t="s">
        <v>3990</v>
      </c>
      <c r="J44" s="596" t="s">
        <v>3991</v>
      </c>
      <c r="K44" s="596">
        <v>3</v>
      </c>
      <c r="L44" s="596">
        <v>1</v>
      </c>
      <c r="M44" s="562" t="str">
        <f t="shared" si="6"/>
        <v>W</v>
      </c>
      <c r="N44" s="562">
        <f t="shared" si="7"/>
        <v>4</v>
      </c>
      <c r="O44" s="598">
        <f t="shared" si="13"/>
        <v>2</v>
      </c>
      <c r="P44" s="562" t="str">
        <f t="shared" si="8"/>
        <v>O</v>
      </c>
      <c r="Q44" s="586"/>
      <c r="R44" s="635"/>
      <c r="S44" s="600"/>
      <c r="T44" s="595"/>
      <c r="U44" s="601"/>
      <c r="V44" s="595"/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582" t="str">
        <f t="array" ref="AJ44">IF($K44="","",IF(SUM(IF(ISNUMBER(VALUE(RIGHT($AM44:$CP44,1))),VALUE(RIGHT($AM44:$CP44,1)),0))=$K44,"T","F"))</f>
        <v>T</v>
      </c>
      <c r="AK44" s="583">
        <f t="array" ref="AK44">IF($K44="","",SUM(IF(LEFT($AM44:$CP44,1)="s",1,0))-SUM(IF(RIGHT(LEFT($AM44:$CP44,2))="-",1,0)))</f>
        <v>0</v>
      </c>
      <c r="AL44" s="562">
        <f t="array" ref="AL44">IF($K44="","",SUM(IF(LEFT($AM44:$CP44,1)="X",1,0)))</f>
        <v>11</v>
      </c>
      <c r="AM44" s="668"/>
      <c r="AN44" s="668" t="s">
        <v>4153</v>
      </c>
      <c r="AO44" s="668" t="s">
        <v>2213</v>
      </c>
      <c r="AP44" s="668" t="s">
        <v>4158</v>
      </c>
      <c r="AQ44" s="668" t="s">
        <v>2213</v>
      </c>
      <c r="AR44" s="668" t="s">
        <v>2213</v>
      </c>
      <c r="AS44" s="668" t="s">
        <v>2213</v>
      </c>
      <c r="AT44" s="668" t="s">
        <v>2213</v>
      </c>
      <c r="AU44" s="668" t="s">
        <v>2138</v>
      </c>
      <c r="AV44" s="651" t="s">
        <v>4196</v>
      </c>
      <c r="AW44" s="668"/>
      <c r="AX44" s="668"/>
      <c r="AY44" s="668" t="s">
        <v>4124</v>
      </c>
      <c r="AZ44" s="668"/>
      <c r="BA44" s="668" t="s">
        <v>4123</v>
      </c>
      <c r="BB44" s="668"/>
      <c r="BC44" s="668" t="s">
        <v>4123</v>
      </c>
      <c r="BD44" s="668" t="s">
        <v>4198</v>
      </c>
      <c r="BE44" s="668" t="s">
        <v>2213</v>
      </c>
      <c r="BF44" s="668" t="s">
        <v>2137</v>
      </c>
      <c r="BG44" s="668" t="s">
        <v>2138</v>
      </c>
      <c r="BH44" s="668"/>
      <c r="BI44" s="668" t="s">
        <v>4123</v>
      </c>
      <c r="BJ44" s="668" t="s">
        <v>4123</v>
      </c>
      <c r="BK44" s="668" t="s">
        <v>4123</v>
      </c>
      <c r="BL44" s="668" t="s">
        <v>2137</v>
      </c>
      <c r="BM44" s="668"/>
      <c r="BN44" s="668" t="s">
        <v>2213</v>
      </c>
      <c r="BO44" s="668" t="s">
        <v>4159</v>
      </c>
      <c r="BP44" s="668" t="s">
        <v>4123</v>
      </c>
      <c r="BQ44" s="668"/>
      <c r="BR44" s="668"/>
      <c r="BS44" s="668" t="s">
        <v>2139</v>
      </c>
      <c r="BT44" s="668" t="s">
        <v>2139</v>
      </c>
      <c r="BU44" s="668"/>
      <c r="BV44" s="668"/>
      <c r="BW44" s="672"/>
      <c r="BX44" s="672"/>
      <c r="BY44" s="672"/>
      <c r="BZ44" s="673"/>
      <c r="CA44" s="673"/>
      <c r="CB44" s="673"/>
      <c r="CC44" s="673"/>
    </row>
    <row r="45" spans="1:81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645</v>
      </c>
      <c r="I45" s="603" t="s">
        <v>3</v>
      </c>
      <c r="J45" s="603" t="s">
        <v>285</v>
      </c>
      <c r="K45" s="603">
        <v>0</v>
      </c>
      <c r="L45" s="603">
        <v>2</v>
      </c>
      <c r="M45" s="562" t="str">
        <f t="shared" si="6"/>
        <v>L</v>
      </c>
      <c r="N45" s="562">
        <f t="shared" si="7"/>
        <v>2</v>
      </c>
      <c r="O45" s="598">
        <f t="shared" si="13"/>
        <v>-2</v>
      </c>
      <c r="P45" s="562" t="str">
        <f t="shared" si="8"/>
        <v>U</v>
      </c>
      <c r="Q45" s="586">
        <f t="shared" si="16"/>
        <v>0.25</v>
      </c>
      <c r="R45" s="635">
        <f t="shared" si="17"/>
        <v>-1</v>
      </c>
      <c r="S45" s="600">
        <v>-0.33</v>
      </c>
      <c r="T45" s="595">
        <f t="shared" si="11"/>
        <v>-1.67</v>
      </c>
      <c r="U45" s="601">
        <v>2.56</v>
      </c>
      <c r="V45" s="595">
        <f t="shared" si="12"/>
        <v>-0.56000000000000005</v>
      </c>
      <c r="W45" s="586">
        <f t="shared" si="14"/>
        <v>1.115</v>
      </c>
      <c r="X45" s="586">
        <f t="shared" si="15"/>
        <v>1.4450000000000001</v>
      </c>
      <c r="Y45" s="731">
        <v>13</v>
      </c>
      <c r="Z45" s="731">
        <v>15</v>
      </c>
      <c r="AA45" s="731">
        <v>4</v>
      </c>
      <c r="AB45" s="731">
        <v>7</v>
      </c>
      <c r="AC45" s="731">
        <v>48</v>
      </c>
      <c r="AD45" s="731">
        <v>52</v>
      </c>
      <c r="AE45" s="731">
        <v>442</v>
      </c>
      <c r="AF45" s="562"/>
      <c r="AG45" s="562"/>
      <c r="AH45" s="562"/>
      <c r="AJ45" s="582" t="str">
        <f t="array" ref="AJ45">IF($K45="","",IF(SUM(IF(ISNUMBER(VALUE(RIGHT($AM45:$CP45,1))),VALUE(RIGHT($AM45:$CP45,1)),0))=$K45,"T","F"))</f>
        <v>T</v>
      </c>
      <c r="AK45" s="583">
        <f t="array" ref="AK45">IF($K45="","",SUM(IF(LEFT($AM45:$CP45,1)="s",1,0))-SUM(IF(RIGHT(LEFT($AM45:$CP45,2))="-",1,0)))</f>
        <v>0</v>
      </c>
      <c r="AL45" s="562">
        <f t="array" ref="AL45">IF($K45="","",SUM(IF(LEFT($AM45:$CP45,1)="X",1,0)))</f>
        <v>11</v>
      </c>
      <c r="AM45" s="668" t="s">
        <v>2474</v>
      </c>
      <c r="AN45" s="668" t="s">
        <v>2474</v>
      </c>
      <c r="AO45" s="668" t="s">
        <v>2213</v>
      </c>
      <c r="AP45" s="668" t="s">
        <v>2474</v>
      </c>
      <c r="AQ45" s="668" t="s">
        <v>2213</v>
      </c>
      <c r="AR45" s="668" t="s">
        <v>2213</v>
      </c>
      <c r="AS45" s="668" t="s">
        <v>2213</v>
      </c>
      <c r="AT45" s="668" t="s">
        <v>2213</v>
      </c>
      <c r="AU45" s="669" t="s">
        <v>2474</v>
      </c>
      <c r="AV45" s="651" t="s">
        <v>2474</v>
      </c>
      <c r="AW45" s="668" t="s">
        <v>126</v>
      </c>
      <c r="AX45" s="668" t="s">
        <v>126</v>
      </c>
      <c r="AY45" s="668" t="s">
        <v>126</v>
      </c>
      <c r="AZ45" s="668" t="s">
        <v>126</v>
      </c>
      <c r="BA45" s="668" t="s">
        <v>2472</v>
      </c>
      <c r="BB45" s="668" t="s">
        <v>2474</v>
      </c>
      <c r="BC45" s="668" t="s">
        <v>2472</v>
      </c>
      <c r="BD45" s="669" t="s">
        <v>2474</v>
      </c>
      <c r="BE45" s="668" t="s">
        <v>2213</v>
      </c>
      <c r="BF45" s="668" t="s">
        <v>126</v>
      </c>
      <c r="BG45" s="668" t="s">
        <v>2474</v>
      </c>
      <c r="BH45" s="668" t="s">
        <v>2473</v>
      </c>
      <c r="BI45" s="668" t="s">
        <v>126</v>
      </c>
      <c r="BJ45" s="668" t="s">
        <v>2471</v>
      </c>
      <c r="BK45" s="668" t="s">
        <v>2474</v>
      </c>
      <c r="BL45" s="668" t="s">
        <v>2472</v>
      </c>
      <c r="BM45" s="668" t="s">
        <v>2471</v>
      </c>
      <c r="BN45" s="668" t="s">
        <v>2213</v>
      </c>
      <c r="BO45" s="668" t="s">
        <v>2472</v>
      </c>
      <c r="BP45" s="668" t="s">
        <v>2473</v>
      </c>
      <c r="BQ45" s="668"/>
      <c r="BR45" s="668" t="s">
        <v>2472</v>
      </c>
      <c r="BS45" s="668" t="s">
        <v>126</v>
      </c>
      <c r="BT45" s="668" t="s">
        <v>2472</v>
      </c>
      <c r="BU45" s="668" t="s">
        <v>126</v>
      </c>
      <c r="BV45" s="668" t="s">
        <v>126</v>
      </c>
      <c r="BW45" s="672" t="s">
        <v>126</v>
      </c>
      <c r="BX45" s="672" t="s">
        <v>126</v>
      </c>
      <c r="BY45" s="672"/>
      <c r="BZ45" s="673"/>
      <c r="CA45" s="673"/>
      <c r="CB45" s="673"/>
      <c r="CC45" s="673"/>
    </row>
    <row r="46" spans="1:81" s="661" customFormat="1" ht="15" customHeight="1">
      <c r="A46" s="625">
        <v>42917</v>
      </c>
      <c r="B46" s="603"/>
      <c r="C46" s="603"/>
      <c r="D46" s="603"/>
      <c r="E46" s="603"/>
      <c r="F46" s="603"/>
      <c r="G46" s="585"/>
      <c r="H46" s="624" t="s">
        <v>257</v>
      </c>
      <c r="I46" s="603" t="s">
        <v>3</v>
      </c>
      <c r="J46" s="603" t="s">
        <v>285</v>
      </c>
      <c r="K46" s="603">
        <v>0</v>
      </c>
      <c r="L46" s="603">
        <v>5</v>
      </c>
      <c r="M46" s="562" t="str">
        <f t="shared" si="6"/>
        <v>L</v>
      </c>
      <c r="N46" s="562">
        <f t="shared" si="7"/>
        <v>5</v>
      </c>
      <c r="O46" s="598">
        <f t="shared" si="13"/>
        <v>-5</v>
      </c>
      <c r="P46" s="562" t="str">
        <f t="shared" si="8"/>
        <v>O</v>
      </c>
      <c r="Q46" s="586">
        <f t="shared" si="16"/>
        <v>0.5</v>
      </c>
      <c r="R46" s="635">
        <f t="shared" si="17"/>
        <v>-1</v>
      </c>
      <c r="S46" s="600">
        <v>-0.67</v>
      </c>
      <c r="T46" s="595">
        <f t="shared" si="11"/>
        <v>-4.33</v>
      </c>
      <c r="U46" s="601">
        <v>2.94</v>
      </c>
      <c r="V46" s="595">
        <f t="shared" si="12"/>
        <v>2.06</v>
      </c>
      <c r="W46" s="586">
        <f t="shared" si="14"/>
        <v>1.135</v>
      </c>
      <c r="X46" s="586">
        <f t="shared" si="15"/>
        <v>1.8049999999999999</v>
      </c>
      <c r="Y46" s="599">
        <v>9</v>
      </c>
      <c r="Z46" s="599">
        <v>17</v>
      </c>
      <c r="AA46" s="599">
        <v>2</v>
      </c>
      <c r="AB46" s="599">
        <v>8</v>
      </c>
      <c r="AC46" s="599">
        <v>43</v>
      </c>
      <c r="AD46" s="599">
        <v>57</v>
      </c>
      <c r="AE46" s="599">
        <v>442</v>
      </c>
      <c r="AF46" s="562"/>
      <c r="AG46" s="562"/>
      <c r="AH46" s="562"/>
      <c r="AJ46" s="582" t="str">
        <f t="array" ref="AJ46">IF($K46="","",IF(SUM(IF(ISNUMBER(VALUE(RIGHT($AM46:$CP46,1))),VALUE(RIGHT($AM46:$CP46,1)),0))=$K46,"T","F"))</f>
        <v>T</v>
      </c>
      <c r="AK46" s="583">
        <f t="array" ref="AK46">IF($K46="","",SUM(IF(LEFT($AM46:$CP46,1)="s",1,0))-SUM(IF(RIGHT(LEFT($AM46:$CP46,2))="-",1,0)))</f>
        <v>0</v>
      </c>
      <c r="AL46" s="562">
        <f t="array" ref="AL46">IF($K46="","",SUM(IF(LEFT($AM46:$CP46,1)="X",1,0)))</f>
        <v>11</v>
      </c>
      <c r="AM46" s="668" t="s">
        <v>4408</v>
      </c>
      <c r="AN46" s="668" t="s">
        <v>4369</v>
      </c>
      <c r="AO46" s="668" t="s">
        <v>2213</v>
      </c>
      <c r="AP46" s="668" t="s">
        <v>4369</v>
      </c>
      <c r="AQ46" s="668" t="s">
        <v>4420</v>
      </c>
      <c r="AR46" s="668" t="s">
        <v>2213</v>
      </c>
      <c r="AS46" s="668" t="s">
        <v>2213</v>
      </c>
      <c r="AT46" s="668" t="s">
        <v>2213</v>
      </c>
      <c r="AU46" s="668" t="s">
        <v>4422</v>
      </c>
      <c r="AV46" s="651" t="s">
        <v>4369</v>
      </c>
      <c r="AW46" s="671"/>
      <c r="AX46" s="668"/>
      <c r="AY46" s="668"/>
      <c r="AZ46" s="668"/>
      <c r="BA46" s="668" t="s">
        <v>4423</v>
      </c>
      <c r="BB46" s="669" t="s">
        <v>4379</v>
      </c>
      <c r="BC46" s="668" t="s">
        <v>4424</v>
      </c>
      <c r="BD46" s="668" t="s">
        <v>4369</v>
      </c>
      <c r="BE46" s="668" t="s">
        <v>2213</v>
      </c>
      <c r="BF46" s="668"/>
      <c r="BG46" s="681" t="s">
        <v>4395</v>
      </c>
      <c r="BH46" s="668" t="s">
        <v>4396</v>
      </c>
      <c r="BI46" s="668"/>
      <c r="BJ46" s="668" t="s">
        <v>1431</v>
      </c>
      <c r="BK46" s="668" t="s">
        <v>4391</v>
      </c>
      <c r="BL46" s="668" t="s">
        <v>4391</v>
      </c>
      <c r="BM46" s="669" t="s">
        <v>4379</v>
      </c>
      <c r="BN46" s="668" t="s">
        <v>2213</v>
      </c>
      <c r="BO46" s="668" t="s">
        <v>4421</v>
      </c>
      <c r="BP46" s="671"/>
      <c r="BQ46" s="671"/>
      <c r="BR46" s="668"/>
      <c r="BS46" s="668"/>
      <c r="BT46" s="668" t="s">
        <v>4396</v>
      </c>
      <c r="BU46" s="668"/>
      <c r="BV46" s="668"/>
      <c r="BW46" s="672"/>
      <c r="BX46" s="672"/>
      <c r="BY46" s="672"/>
      <c r="BZ46" s="673"/>
      <c r="CA46" s="673"/>
      <c r="CB46" s="673"/>
      <c r="CC46" s="673"/>
    </row>
    <row r="47" spans="1:81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266</v>
      </c>
      <c r="I47" s="603" t="s">
        <v>2</v>
      </c>
      <c r="J47" s="603" t="s">
        <v>285</v>
      </c>
      <c r="K47" s="603">
        <v>3</v>
      </c>
      <c r="L47" s="603">
        <v>0</v>
      </c>
      <c r="M47" s="562" t="str">
        <f t="shared" si="6"/>
        <v>W</v>
      </c>
      <c r="N47" s="562">
        <f t="shared" si="7"/>
        <v>3</v>
      </c>
      <c r="O47" s="598">
        <f t="shared" si="13"/>
        <v>3</v>
      </c>
      <c r="P47" s="562" t="str">
        <f t="shared" si="8"/>
        <v>O</v>
      </c>
      <c r="Q47" s="586">
        <f t="shared" si="16"/>
        <v>-0.25</v>
      </c>
      <c r="R47" s="635">
        <f t="shared" si="17"/>
        <v>1</v>
      </c>
      <c r="S47" s="600">
        <v>0.21</v>
      </c>
      <c r="T47" s="595">
        <f t="shared" si="11"/>
        <v>2.79</v>
      </c>
      <c r="U47" s="601">
        <v>2.75</v>
      </c>
      <c r="V47" s="595">
        <f t="shared" si="12"/>
        <v>0.25</v>
      </c>
      <c r="W47" s="586">
        <f t="shared" si="14"/>
        <v>1.48</v>
      </c>
      <c r="X47" s="586">
        <f t="shared" si="15"/>
        <v>1.27</v>
      </c>
      <c r="Y47" s="599">
        <v>16</v>
      </c>
      <c r="Z47" s="599">
        <v>15</v>
      </c>
      <c r="AA47" s="599">
        <v>7</v>
      </c>
      <c r="AB47" s="599">
        <v>3</v>
      </c>
      <c r="AC47" s="599">
        <v>41</v>
      </c>
      <c r="AD47" s="599">
        <v>59</v>
      </c>
      <c r="AE47" s="599">
        <v>442</v>
      </c>
      <c r="AF47" s="562"/>
      <c r="AG47" s="562"/>
      <c r="AH47" s="562"/>
      <c r="AJ47" s="582" t="str">
        <f t="array" ref="AJ47">IF($K47="","",IF(SUM(IF(ISNUMBER(VALUE(RIGHT($AM47:$CP47,1))),VALUE(RIGHT($AM47:$CP47,1)),0))=$K47,"T","F"))</f>
        <v>T</v>
      </c>
      <c r="AK47" s="583">
        <f t="array" ref="AK47">IF($K47="","",SUM(IF(LEFT($AM47:$CP47,1)="s",1,0))-SUM(IF(RIGHT(LEFT($AM47:$CP47,2))="-",1,0)))</f>
        <v>0</v>
      </c>
      <c r="AL47" s="562">
        <f t="array" ref="AL47">IF($K47="","",SUM(IF(LEFT($AM47:$CP47,1)="X",1,0)))</f>
        <v>11</v>
      </c>
      <c r="AM47" s="668" t="s">
        <v>1431</v>
      </c>
      <c r="AN47" s="668" t="s">
        <v>1431</v>
      </c>
      <c r="AO47" s="668" t="s">
        <v>1431</v>
      </c>
      <c r="AP47" s="671" t="s">
        <v>2226</v>
      </c>
      <c r="AQ47" s="668" t="s">
        <v>2213</v>
      </c>
      <c r="AR47" s="668" t="s">
        <v>2213</v>
      </c>
      <c r="AS47" s="668" t="s">
        <v>2213</v>
      </c>
      <c r="AT47" s="668" t="s">
        <v>2213</v>
      </c>
      <c r="AU47" s="668" t="s">
        <v>2137</v>
      </c>
      <c r="AV47" s="671" t="s">
        <v>4529</v>
      </c>
      <c r="AW47" s="671"/>
      <c r="AX47" s="668"/>
      <c r="AY47" s="668"/>
      <c r="AZ47" s="668"/>
      <c r="BA47" s="668" t="s">
        <v>4514</v>
      </c>
      <c r="BB47" s="668" t="s">
        <v>4494</v>
      </c>
      <c r="BC47" s="668"/>
      <c r="BD47" s="671" t="s">
        <v>2271</v>
      </c>
      <c r="BE47" s="668" t="s">
        <v>2213</v>
      </c>
      <c r="BF47" s="668" t="s">
        <v>4494</v>
      </c>
      <c r="BG47" s="668" t="s">
        <v>4483</v>
      </c>
      <c r="BH47" s="671" t="s">
        <v>4528</v>
      </c>
      <c r="BI47" s="671" t="s">
        <v>2271</v>
      </c>
      <c r="BJ47" s="668" t="s">
        <v>1431</v>
      </c>
      <c r="BK47" s="668" t="s">
        <v>4532</v>
      </c>
      <c r="BL47" s="668" t="s">
        <v>4531</v>
      </c>
      <c r="BM47" s="668"/>
      <c r="BN47" s="668" t="s">
        <v>2213</v>
      </c>
      <c r="BO47" s="668" t="s">
        <v>4483</v>
      </c>
      <c r="BP47" s="668" t="s">
        <v>4530</v>
      </c>
      <c r="BQ47" s="671"/>
      <c r="BR47" s="668"/>
      <c r="BS47" s="668"/>
      <c r="BT47" s="668"/>
      <c r="BU47" s="668"/>
      <c r="BV47" s="668"/>
      <c r="BW47" s="672"/>
      <c r="BX47" s="672"/>
      <c r="BY47" s="672"/>
      <c r="BZ47" s="673"/>
      <c r="CA47" s="673"/>
      <c r="CB47" s="673"/>
      <c r="CC47" s="673"/>
    </row>
    <row r="48" spans="1:81" s="661" customFormat="1" ht="15" customHeight="1">
      <c r="A48" s="626">
        <v>42928</v>
      </c>
      <c r="B48" s="596"/>
      <c r="C48" s="596"/>
      <c r="D48" s="596"/>
      <c r="E48" s="596"/>
      <c r="F48" s="596"/>
      <c r="G48" s="591"/>
      <c r="H48" s="623" t="s">
        <v>4307</v>
      </c>
      <c r="I48" s="596" t="s">
        <v>3578</v>
      </c>
      <c r="J48" s="596" t="s">
        <v>3988</v>
      </c>
      <c r="K48" s="596">
        <v>3</v>
      </c>
      <c r="L48" s="596">
        <v>1</v>
      </c>
      <c r="M48" s="562" t="str">
        <f t="shared" si="6"/>
        <v>W</v>
      </c>
      <c r="N48" s="562">
        <f t="shared" si="7"/>
        <v>4</v>
      </c>
      <c r="O48" s="598">
        <f t="shared" si="13"/>
        <v>2</v>
      </c>
      <c r="P48" s="562" t="str">
        <f t="shared" si="8"/>
        <v>O</v>
      </c>
      <c r="Q48" s="586"/>
      <c r="R48" s="63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582" t="str">
        <f t="array" ref="AJ48">IF($K48="","",IF(SUM(IF(ISNUMBER(VALUE(RIGHT($AM48:$CP48,1))),VALUE(RIGHT($AM48:$CP48,1)),0))=$K48,"T","F"))</f>
        <v>T</v>
      </c>
      <c r="AK48" s="583">
        <f t="array" ref="AK48">IF($K48="","",SUM(IF(LEFT($AM48:$CP48,1)="s",1,0))-SUM(IF(RIGHT(LEFT($AM48:$CP48,2))="-",1,0)))</f>
        <v>0</v>
      </c>
      <c r="AL48" s="562">
        <f t="array" ref="AL48">IF($K48="","",SUM(IF(LEFT($AM48:$CP48,1)="X",1,0)))</f>
        <v>11</v>
      </c>
      <c r="AM48" s="668"/>
      <c r="AN48" s="668" t="s">
        <v>4558</v>
      </c>
      <c r="AO48" s="668"/>
      <c r="AP48" s="668" t="s">
        <v>4558</v>
      </c>
      <c r="AQ48" s="668" t="s">
        <v>2213</v>
      </c>
      <c r="AR48" s="668" t="s">
        <v>2213</v>
      </c>
      <c r="AS48" s="668" t="s">
        <v>2213</v>
      </c>
      <c r="AT48" s="668" t="s">
        <v>2213</v>
      </c>
      <c r="AU48" s="668" t="s">
        <v>4623</v>
      </c>
      <c r="AV48" s="651" t="s">
        <v>4632</v>
      </c>
      <c r="AW48" s="706"/>
      <c r="AX48" s="668"/>
      <c r="AY48" s="668" t="s">
        <v>4577</v>
      </c>
      <c r="AZ48" s="668"/>
      <c r="BA48" s="668" t="s">
        <v>4558</v>
      </c>
      <c r="BB48" s="668" t="s">
        <v>4558</v>
      </c>
      <c r="BC48" s="668"/>
      <c r="BD48" s="668"/>
      <c r="BE48" s="668" t="s">
        <v>2213</v>
      </c>
      <c r="BF48" s="668" t="s">
        <v>4577</v>
      </c>
      <c r="BG48" s="668" t="s">
        <v>4558</v>
      </c>
      <c r="BH48" s="668" t="s">
        <v>4558</v>
      </c>
      <c r="BI48" s="668" t="s">
        <v>2137</v>
      </c>
      <c r="BJ48" s="668" t="s">
        <v>4558</v>
      </c>
      <c r="BK48" s="668" t="s">
        <v>4577</v>
      </c>
      <c r="BL48" s="668" t="s">
        <v>4576</v>
      </c>
      <c r="BM48" s="668"/>
      <c r="BN48" s="668" t="s">
        <v>2213</v>
      </c>
      <c r="BO48" s="668" t="s">
        <v>4577</v>
      </c>
      <c r="BP48" s="668" t="s">
        <v>2226</v>
      </c>
      <c r="BQ48" s="706"/>
      <c r="BR48" s="668"/>
      <c r="BS48" s="668" t="s">
        <v>4577</v>
      </c>
      <c r="BT48" s="668" t="s">
        <v>4576</v>
      </c>
      <c r="BU48" s="668"/>
      <c r="BV48" s="668"/>
      <c r="BW48" s="672"/>
      <c r="BX48" s="672"/>
      <c r="BY48" s="672"/>
      <c r="BZ48" s="673"/>
      <c r="CA48" s="673"/>
      <c r="CB48" s="673"/>
      <c r="CC48" s="673"/>
    </row>
    <row r="49" spans="1:81" s="661" customFormat="1" ht="15" customHeight="1">
      <c r="A49" s="625">
        <v>42945</v>
      </c>
      <c r="B49" s="603"/>
      <c r="C49" s="603"/>
      <c r="D49" s="603"/>
      <c r="E49" s="603"/>
      <c r="F49" s="603"/>
      <c r="G49" s="585"/>
      <c r="H49" s="624" t="s">
        <v>1204</v>
      </c>
      <c r="I49" s="603" t="s">
        <v>2</v>
      </c>
      <c r="J49" s="603" t="s">
        <v>285</v>
      </c>
      <c r="K49" s="603">
        <v>3</v>
      </c>
      <c r="L49" s="603">
        <v>1</v>
      </c>
      <c r="M49" s="562" t="str">
        <f t="shared" si="6"/>
        <v>W</v>
      </c>
      <c r="N49" s="562">
        <f t="shared" si="7"/>
        <v>4</v>
      </c>
      <c r="O49" s="598">
        <f t="shared" si="13"/>
        <v>2</v>
      </c>
      <c r="P49" s="562" t="str">
        <f t="shared" si="8"/>
        <v>O</v>
      </c>
      <c r="Q49" s="586">
        <f t="shared" si="16"/>
        <v>-0.5</v>
      </c>
      <c r="R49" s="635">
        <f t="shared" si="17"/>
        <v>1</v>
      </c>
      <c r="S49" s="600">
        <v>0.61</v>
      </c>
      <c r="T49" s="595">
        <f t="shared" si="11"/>
        <v>1.3900000000000001</v>
      </c>
      <c r="U49" s="601">
        <v>2.83</v>
      </c>
      <c r="V49" s="595">
        <f t="shared" si="12"/>
        <v>1.17</v>
      </c>
      <c r="W49" s="586">
        <f t="shared" si="14"/>
        <v>1.72</v>
      </c>
      <c r="X49" s="586">
        <f t="shared" si="15"/>
        <v>1.1100000000000001</v>
      </c>
      <c r="Y49" s="754">
        <v>13</v>
      </c>
      <c r="Z49" s="754">
        <v>11</v>
      </c>
      <c r="AA49" s="754">
        <v>3</v>
      </c>
      <c r="AB49" s="754">
        <v>2</v>
      </c>
      <c r="AC49" s="754">
        <v>49</v>
      </c>
      <c r="AD49" s="754">
        <v>51</v>
      </c>
      <c r="AE49" s="754">
        <v>442</v>
      </c>
      <c r="AF49" s="562"/>
      <c r="AG49" s="562"/>
      <c r="AH49" s="562"/>
      <c r="AJ49" s="582" t="str">
        <f t="array" ref="AJ49">IF($K49="","",IF(SUM(IF(ISNUMBER(VALUE(RIGHT($AM49:$CP49,1))),VALUE(RIGHT($AM49:$CP49,1)),0))=$K49,"T","F"))</f>
        <v>T</v>
      </c>
      <c r="AK49" s="583">
        <f t="array" ref="AK49">IF($K49="","",SUM(IF(LEFT($AM49:$CP49,1)="s",1,0))-SUM(IF(RIGHT(LEFT($AM49:$CP49,2))="-",1,0)))</f>
        <v>0</v>
      </c>
      <c r="AL49" s="562">
        <f t="array" ref="AL49">IF($K49="","",SUM(IF(LEFT($AM49:$CP49,1)="X",1,0)))</f>
        <v>11</v>
      </c>
      <c r="AM49" s="668" t="s">
        <v>4727</v>
      </c>
      <c r="AN49" s="668" t="s">
        <v>4762</v>
      </c>
      <c r="AO49" s="668" t="s">
        <v>4763</v>
      </c>
      <c r="AP49" s="668" t="s">
        <v>4727</v>
      </c>
      <c r="AQ49" s="668" t="s">
        <v>2213</v>
      </c>
      <c r="AR49" s="668" t="s">
        <v>2213</v>
      </c>
      <c r="AS49" s="668" t="s">
        <v>2213</v>
      </c>
      <c r="AT49" s="671" t="s">
        <v>4798</v>
      </c>
      <c r="AU49" s="668" t="s">
        <v>4765</v>
      </c>
      <c r="AV49" s="651" t="s">
        <v>4727</v>
      </c>
      <c r="AW49" s="671" t="s">
        <v>4767</v>
      </c>
      <c r="AX49" s="668"/>
      <c r="AY49" s="668"/>
      <c r="AZ49" s="668"/>
      <c r="BA49" s="668" t="s">
        <v>4738</v>
      </c>
      <c r="BB49" s="668" t="s">
        <v>4768</v>
      </c>
      <c r="BC49" s="668"/>
      <c r="BD49" s="668" t="s">
        <v>4762</v>
      </c>
      <c r="BE49" s="668" t="s">
        <v>4764</v>
      </c>
      <c r="BF49" s="668"/>
      <c r="BG49" s="668" t="s">
        <v>4738</v>
      </c>
      <c r="BH49" s="668" t="s">
        <v>4765</v>
      </c>
      <c r="BI49" s="671" t="s">
        <v>4766</v>
      </c>
      <c r="BJ49" s="671" t="s">
        <v>2365</v>
      </c>
      <c r="BK49" s="668"/>
      <c r="BL49" s="668" t="s">
        <v>4770</v>
      </c>
      <c r="BM49" s="668"/>
      <c r="BN49" s="668" t="s">
        <v>2213</v>
      </c>
      <c r="BO49" s="668"/>
      <c r="BP49" s="671"/>
      <c r="BQ49" s="671" t="s">
        <v>4738</v>
      </c>
      <c r="BR49" s="668"/>
      <c r="BS49" s="668"/>
      <c r="BT49" s="668"/>
      <c r="BU49" s="668"/>
      <c r="BV49" s="668"/>
      <c r="BW49" s="672"/>
      <c r="BX49" s="672"/>
      <c r="BY49" s="672"/>
      <c r="BZ49" s="673"/>
      <c r="CA49" s="673"/>
      <c r="CB49" s="673"/>
      <c r="CC49" s="673"/>
    </row>
    <row r="50" spans="1:81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256</v>
      </c>
      <c r="I50" s="603" t="s">
        <v>3</v>
      </c>
      <c r="J50" s="603" t="s">
        <v>285</v>
      </c>
      <c r="K50" s="708">
        <v>1</v>
      </c>
      <c r="L50" s="603">
        <v>3</v>
      </c>
      <c r="M50" s="562" t="str">
        <f t="shared" si="6"/>
        <v>L</v>
      </c>
      <c r="N50" s="562">
        <f t="shared" si="7"/>
        <v>4</v>
      </c>
      <c r="O50" s="598">
        <f t="shared" si="13"/>
        <v>-2</v>
      </c>
      <c r="P50" s="562" t="str">
        <f t="shared" si="8"/>
        <v>O</v>
      </c>
      <c r="Q50" s="586">
        <f t="shared" si="16"/>
        <v>0.5</v>
      </c>
      <c r="R50" s="635">
        <f t="shared" si="17"/>
        <v>-1</v>
      </c>
      <c r="S50" s="600">
        <v>-0.51</v>
      </c>
      <c r="T50" s="595">
        <f t="shared" si="11"/>
        <v>-1.49</v>
      </c>
      <c r="U50" s="601">
        <v>2.94</v>
      </c>
      <c r="V50" s="595">
        <f t="shared" si="12"/>
        <v>1.06</v>
      </c>
      <c r="W50" s="586">
        <f t="shared" si="14"/>
        <v>1.2149999999999999</v>
      </c>
      <c r="X50" s="586">
        <f t="shared" si="15"/>
        <v>1.7250000000000001</v>
      </c>
      <c r="Y50" s="599">
        <v>8</v>
      </c>
      <c r="Z50" s="599">
        <v>11</v>
      </c>
      <c r="AA50" s="599">
        <v>2</v>
      </c>
      <c r="AB50" s="599">
        <v>7</v>
      </c>
      <c r="AC50" s="599">
        <v>46</v>
      </c>
      <c r="AD50" s="599">
        <v>54</v>
      </c>
      <c r="AE50" s="599">
        <v>442</v>
      </c>
      <c r="AF50" s="562"/>
      <c r="AG50" s="562"/>
      <c r="AH50" s="562"/>
      <c r="AJ50" s="582" t="str">
        <f t="array" ref="AJ50">IF($K50="","",IF(SUM(IF(ISNUMBER(VALUE(RIGHT($AM50:$CP50,1))),VALUE(RIGHT($AM50:$CP50,1)),0))=$K50,"T","F"))</f>
        <v>T</v>
      </c>
      <c r="AK50" s="583">
        <f t="array" ref="AK50">IF($K50="","",SUM(IF(LEFT($AM50:$CP50,1)="s",1,0))-SUM(IF(RIGHT(LEFT($AM50:$CP50,2))="-",1,0)))</f>
        <v>0</v>
      </c>
      <c r="AL50" s="562">
        <f t="array" ref="AL50">IF($K50="","",SUM(IF(LEFT($AM50:$CP50,1)="X",1,0)))</f>
        <v>11</v>
      </c>
      <c r="AM50" s="668" t="s">
        <v>2474</v>
      </c>
      <c r="AN50" s="668" t="s">
        <v>2474</v>
      </c>
      <c r="AO50" s="668" t="s">
        <v>2474</v>
      </c>
      <c r="AP50" s="671" t="s">
        <v>4831</v>
      </c>
      <c r="AQ50" s="668" t="s">
        <v>2213</v>
      </c>
      <c r="AR50" s="668" t="s">
        <v>2471</v>
      </c>
      <c r="AS50" s="668" t="s">
        <v>2213</v>
      </c>
      <c r="AT50" s="668" t="s">
        <v>2473</v>
      </c>
      <c r="AU50" s="668" t="s">
        <v>2471</v>
      </c>
      <c r="AV50" s="651" t="s">
        <v>2474</v>
      </c>
      <c r="AW50" s="668" t="s">
        <v>4827</v>
      </c>
      <c r="AX50" s="668" t="s">
        <v>126</v>
      </c>
      <c r="AY50" s="668" t="s">
        <v>126</v>
      </c>
      <c r="AZ50" s="668" t="s">
        <v>126</v>
      </c>
      <c r="BA50" s="668" t="s">
        <v>2472</v>
      </c>
      <c r="BB50" s="668" t="s">
        <v>2472</v>
      </c>
      <c r="BC50" s="668" t="s">
        <v>126</v>
      </c>
      <c r="BD50" s="668" t="s">
        <v>2474</v>
      </c>
      <c r="BE50" s="668" t="s">
        <v>2474</v>
      </c>
      <c r="BF50" s="668" t="s">
        <v>126</v>
      </c>
      <c r="BG50" s="668" t="s">
        <v>126</v>
      </c>
      <c r="BH50" s="669" t="s">
        <v>2473</v>
      </c>
      <c r="BI50" s="670" t="s">
        <v>2474</v>
      </c>
      <c r="BJ50" s="668" t="s">
        <v>2471</v>
      </c>
      <c r="BK50" s="668" t="s">
        <v>126</v>
      </c>
      <c r="BL50" s="668" t="s">
        <v>126</v>
      </c>
      <c r="BM50" s="668" t="s">
        <v>126</v>
      </c>
      <c r="BN50" s="668" t="s">
        <v>2213</v>
      </c>
      <c r="BO50" s="668" t="s">
        <v>2472</v>
      </c>
      <c r="BP50" s="668" t="s">
        <v>126</v>
      </c>
      <c r="BQ50" s="668" t="s">
        <v>2472</v>
      </c>
      <c r="BR50" s="668" t="s">
        <v>126</v>
      </c>
      <c r="BS50" s="668"/>
      <c r="BT50" s="668"/>
      <c r="BU50" s="668"/>
      <c r="BV50" s="668"/>
      <c r="BW50" s="672"/>
      <c r="BX50" s="672"/>
      <c r="BY50" s="672"/>
      <c r="BZ50" s="673"/>
      <c r="CA50" s="673"/>
      <c r="CB50" s="673"/>
      <c r="CC50" s="673"/>
    </row>
    <row r="51" spans="1:81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255</v>
      </c>
      <c r="I51" s="603" t="s">
        <v>2</v>
      </c>
      <c r="J51" s="603" t="s">
        <v>285</v>
      </c>
      <c r="K51" s="603">
        <v>1</v>
      </c>
      <c r="L51" s="603">
        <v>2</v>
      </c>
      <c r="M51" s="562" t="str">
        <f t="shared" si="6"/>
        <v>L</v>
      </c>
      <c r="N51" s="562">
        <f t="shared" si="7"/>
        <v>3</v>
      </c>
      <c r="O51" s="598">
        <f t="shared" si="13"/>
        <v>-1</v>
      </c>
      <c r="P51" s="562" t="str">
        <f t="shared" si="8"/>
        <v>O</v>
      </c>
      <c r="Q51" s="586">
        <f t="shared" si="16"/>
        <v>0.5</v>
      </c>
      <c r="R51" s="635">
        <f t="shared" si="17"/>
        <v>-1</v>
      </c>
      <c r="S51" s="600">
        <v>-0.43</v>
      </c>
      <c r="T51" s="595">
        <f t="shared" si="11"/>
        <v>-0.57000000000000006</v>
      </c>
      <c r="U51" s="601">
        <v>2.87</v>
      </c>
      <c r="V51" s="595">
        <f t="shared" si="12"/>
        <v>0.12999999999999989</v>
      </c>
      <c r="W51" s="586">
        <f t="shared" si="14"/>
        <v>1.22</v>
      </c>
      <c r="X51" s="586">
        <f t="shared" si="15"/>
        <v>1.6500000000000001</v>
      </c>
      <c r="Y51" s="599">
        <v>14</v>
      </c>
      <c r="Z51" s="599">
        <v>15</v>
      </c>
      <c r="AA51" s="599">
        <v>5</v>
      </c>
      <c r="AB51" s="599">
        <v>5</v>
      </c>
      <c r="AC51" s="599">
        <v>48</v>
      </c>
      <c r="AD51" s="599">
        <v>52</v>
      </c>
      <c r="AE51" s="599">
        <v>442</v>
      </c>
      <c r="AF51" s="562"/>
      <c r="AG51" s="562"/>
      <c r="AH51" s="562"/>
      <c r="AJ51" s="582" t="str">
        <f t="array" ref="AJ51">IF($K51="","",IF(SUM(IF(ISNUMBER(VALUE(RIGHT($AM51:$CP51,1))),VALUE(RIGHT($AM51:$CP51,1)),0))=$K51,"T","F"))</f>
        <v>T</v>
      </c>
      <c r="AK51" s="583">
        <f t="array" ref="AK51">IF($K51="","",SUM(IF(LEFT($AM51:$CP51,1)="s",1,0))-SUM(IF(RIGHT(LEFT($AM51:$CP51,2))="-",1,0)))</f>
        <v>0</v>
      </c>
      <c r="AL51" s="562">
        <f t="array" ref="AL51">IF($K51="","",SUM(IF(LEFT($AM51:$CP51,1)="X",1,0)))</f>
        <v>11</v>
      </c>
      <c r="AM51" s="668" t="s">
        <v>2474</v>
      </c>
      <c r="AN51" s="671" t="s">
        <v>4900</v>
      </c>
      <c r="AO51" s="669" t="s">
        <v>2474</v>
      </c>
      <c r="AP51" s="668" t="s">
        <v>2472</v>
      </c>
      <c r="AQ51" s="668" t="s">
        <v>2213</v>
      </c>
      <c r="AR51" s="669" t="s">
        <v>2474</v>
      </c>
      <c r="AS51" s="671" t="s">
        <v>4938</v>
      </c>
      <c r="AT51" s="668" t="s">
        <v>4891</v>
      </c>
      <c r="AU51" s="668" t="s">
        <v>2474</v>
      </c>
      <c r="AV51" s="651" t="s">
        <v>2474</v>
      </c>
      <c r="AW51" s="668" t="s">
        <v>4869</v>
      </c>
      <c r="AX51" s="668" t="s">
        <v>126</v>
      </c>
      <c r="AY51" s="668" t="s">
        <v>126</v>
      </c>
      <c r="AZ51" s="668" t="s">
        <v>126</v>
      </c>
      <c r="BA51" s="668" t="s">
        <v>2472</v>
      </c>
      <c r="BB51" s="668" t="s">
        <v>126</v>
      </c>
      <c r="BC51" s="668" t="s">
        <v>126</v>
      </c>
      <c r="BD51" s="669" t="s">
        <v>4866</v>
      </c>
      <c r="BE51" s="668" t="s">
        <v>2474</v>
      </c>
      <c r="BF51" s="668" t="s">
        <v>126</v>
      </c>
      <c r="BG51" s="669" t="s">
        <v>4891</v>
      </c>
      <c r="BH51" s="668" t="s">
        <v>2472</v>
      </c>
      <c r="BI51" s="668" t="s">
        <v>4857</v>
      </c>
      <c r="BJ51" s="668" t="s">
        <v>4866</v>
      </c>
      <c r="BK51" s="668" t="s">
        <v>126</v>
      </c>
      <c r="BL51" s="668" t="s">
        <v>126</v>
      </c>
      <c r="BM51" s="668" t="s">
        <v>126</v>
      </c>
      <c r="BN51" s="668" t="s">
        <v>4859</v>
      </c>
      <c r="BO51" s="668" t="s">
        <v>2472</v>
      </c>
      <c r="BP51" s="671" t="s">
        <v>126</v>
      </c>
      <c r="BQ51" s="668" t="s">
        <v>4866</v>
      </c>
      <c r="BR51" s="668"/>
      <c r="BS51" s="668"/>
      <c r="BT51" s="668"/>
      <c r="BU51" s="668"/>
      <c r="BV51" s="668"/>
      <c r="BW51" s="672"/>
      <c r="BX51" s="672"/>
      <c r="BY51" s="672"/>
      <c r="BZ51" s="673"/>
      <c r="CA51" s="673"/>
      <c r="CB51" s="673"/>
      <c r="CC51" s="673"/>
    </row>
    <row r="52" spans="1:81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264</v>
      </c>
      <c r="I52" s="603" t="s">
        <v>3</v>
      </c>
      <c r="J52" s="603" t="s">
        <v>285</v>
      </c>
      <c r="K52" s="603">
        <v>0</v>
      </c>
      <c r="L52" s="603">
        <v>1</v>
      </c>
      <c r="M52" s="562" t="str">
        <f t="shared" si="6"/>
        <v>L</v>
      </c>
      <c r="N52" s="562">
        <f t="shared" si="7"/>
        <v>1</v>
      </c>
      <c r="O52" s="598">
        <f t="shared" si="13"/>
        <v>-1</v>
      </c>
      <c r="P52" s="562" t="str">
        <f t="shared" si="8"/>
        <v>U</v>
      </c>
      <c r="Q52" s="586">
        <f t="shared" si="16"/>
        <v>0.25</v>
      </c>
      <c r="R52" s="635">
        <f t="shared" si="17"/>
        <v>-1</v>
      </c>
      <c r="S52" s="600">
        <v>-0.37</v>
      </c>
      <c r="T52" s="595">
        <f t="shared" si="11"/>
        <v>-0.63</v>
      </c>
      <c r="U52" s="601">
        <v>2.75</v>
      </c>
      <c r="V52" s="595">
        <f t="shared" si="12"/>
        <v>-1.75</v>
      </c>
      <c r="W52" s="586">
        <f t="shared" si="14"/>
        <v>1.19</v>
      </c>
      <c r="X52" s="586">
        <f t="shared" si="15"/>
        <v>1.56</v>
      </c>
      <c r="Y52" s="755">
        <v>14</v>
      </c>
      <c r="Z52" s="755">
        <v>11</v>
      </c>
      <c r="AA52" s="755">
        <v>3</v>
      </c>
      <c r="AB52" s="755">
        <v>5</v>
      </c>
      <c r="AC52" s="755">
        <v>55</v>
      </c>
      <c r="AD52" s="755">
        <v>45</v>
      </c>
      <c r="AE52" s="599">
        <v>3412</v>
      </c>
      <c r="AF52" s="562"/>
      <c r="AG52" s="562"/>
      <c r="AH52" s="562"/>
      <c r="AJ52" s="582" t="str">
        <f t="array" ref="AJ52">IF($K52="","",IF(SUM(IF(ISNUMBER(VALUE(RIGHT($AM52:$CP52,1))),VALUE(RIGHT($AM52:$CP52,1)),0))=$K52,"T","F"))</f>
        <v>T</v>
      </c>
      <c r="AK52" s="583">
        <f t="array" ref="AK52">IF($K52="","",SUM(IF(LEFT($AM52:$CP52,1)="s",1,0))-SUM(IF(RIGHT(LEFT($AM52:$CP52,2))="-",1,0)))</f>
        <v>0</v>
      </c>
      <c r="AL52" s="562">
        <f t="array" ref="AL52">IF($K52="","",SUM(IF(LEFT($AM52:$CP52,1)="X",1,0)))</f>
        <v>11</v>
      </c>
      <c r="AM52" s="668" t="s">
        <v>4983</v>
      </c>
      <c r="AN52" s="668" t="s">
        <v>4989</v>
      </c>
      <c r="AO52" s="668" t="s">
        <v>4984</v>
      </c>
      <c r="AP52" s="668" t="s">
        <v>5056</v>
      </c>
      <c r="AQ52" s="668" t="s">
        <v>2213</v>
      </c>
      <c r="AR52" s="668" t="s">
        <v>4983</v>
      </c>
      <c r="AS52" s="668" t="s">
        <v>4983</v>
      </c>
      <c r="AT52" s="668" t="s">
        <v>4952</v>
      </c>
      <c r="AU52" s="668" t="s">
        <v>4990</v>
      </c>
      <c r="AV52" s="651" t="s">
        <v>4947</v>
      </c>
      <c r="AW52" s="668" t="s">
        <v>4989</v>
      </c>
      <c r="AX52" s="668"/>
      <c r="AY52" s="668"/>
      <c r="AZ52" s="668"/>
      <c r="BA52" s="668" t="s">
        <v>4991</v>
      </c>
      <c r="BB52" s="668" t="s">
        <v>4952</v>
      </c>
      <c r="BC52" s="668"/>
      <c r="BD52" s="668" t="s">
        <v>5058</v>
      </c>
      <c r="BE52" s="668" t="s">
        <v>4984</v>
      </c>
      <c r="BF52" s="668"/>
      <c r="BG52" s="668" t="s">
        <v>4983</v>
      </c>
      <c r="BH52" s="668" t="s">
        <v>4958</v>
      </c>
      <c r="BI52" s="668" t="s">
        <v>4947</v>
      </c>
      <c r="BJ52" s="668" t="s">
        <v>4991</v>
      </c>
      <c r="BK52" s="668"/>
      <c r="BL52" s="668"/>
      <c r="BM52" s="668" t="s">
        <v>4949</v>
      </c>
      <c r="BN52" s="668" t="s">
        <v>2213</v>
      </c>
      <c r="BO52" s="668"/>
      <c r="BP52" s="668"/>
      <c r="BQ52" s="668" t="s">
        <v>4949</v>
      </c>
      <c r="BR52" s="668"/>
      <c r="BS52" s="668"/>
      <c r="BT52" s="668"/>
      <c r="BU52" s="668"/>
      <c r="BV52" s="668"/>
      <c r="BW52" s="672"/>
      <c r="BX52" s="672"/>
      <c r="BY52" s="672"/>
      <c r="BZ52" s="673"/>
      <c r="CA52" s="673"/>
      <c r="CB52" s="673"/>
      <c r="CC52" s="673"/>
    </row>
    <row r="53" spans="1:81" s="661" customFormat="1" ht="15" customHeight="1">
      <c r="A53" s="735">
        <v>42966</v>
      </c>
      <c r="B53" s="603"/>
      <c r="C53" s="603"/>
      <c r="D53" s="603"/>
      <c r="E53" s="603"/>
      <c r="F53" s="603"/>
      <c r="G53" s="585"/>
      <c r="H53" s="624" t="s">
        <v>645</v>
      </c>
      <c r="I53" s="603" t="s">
        <v>2</v>
      </c>
      <c r="J53" s="603" t="s">
        <v>285</v>
      </c>
      <c r="K53" s="603">
        <v>0</v>
      </c>
      <c r="L53" s="603">
        <v>0</v>
      </c>
      <c r="M53" s="562" t="str">
        <f t="shared" si="6"/>
        <v>D</v>
      </c>
      <c r="N53" s="562">
        <f t="shared" si="7"/>
        <v>0</v>
      </c>
      <c r="O53" s="598">
        <f t="shared" si="13"/>
        <v>0</v>
      </c>
      <c r="P53" s="562" t="str">
        <f t="shared" si="8"/>
        <v>U</v>
      </c>
      <c r="Q53" s="586">
        <f t="shared" si="16"/>
        <v>0</v>
      </c>
      <c r="R53" s="635">
        <f t="shared" si="17"/>
        <v>0</v>
      </c>
      <c r="S53" s="600">
        <v>0.06</v>
      </c>
      <c r="T53" s="595">
        <f t="shared" si="11"/>
        <v>-0.06</v>
      </c>
      <c r="U53" s="601">
        <v>2.66</v>
      </c>
      <c r="V53" s="595">
        <f t="shared" si="12"/>
        <v>-2.66</v>
      </c>
      <c r="W53" s="586">
        <f t="shared" si="14"/>
        <v>1.36</v>
      </c>
      <c r="X53" s="586">
        <f t="shared" si="15"/>
        <v>1.3</v>
      </c>
      <c r="Y53" s="599">
        <v>8</v>
      </c>
      <c r="Z53" s="599">
        <v>9</v>
      </c>
      <c r="AA53" s="599">
        <v>2</v>
      </c>
      <c r="AB53" s="599">
        <v>3</v>
      </c>
      <c r="AC53" s="599">
        <v>40</v>
      </c>
      <c r="AD53" s="599">
        <v>60</v>
      </c>
      <c r="AE53" s="599">
        <v>442</v>
      </c>
      <c r="AF53" s="562"/>
      <c r="AG53" s="562"/>
      <c r="AH53" s="562"/>
      <c r="AJ53" s="582" t="str">
        <f t="array" ref="AJ53">IF($K53="","",IF(SUM(IF(ISNUMBER(VALUE(RIGHT($AM53:$CP53,1))),VALUE(RIGHT($AM53:$CP53,1)),0))=$K53,"T","F"))</f>
        <v>T</v>
      </c>
      <c r="AK53" s="583">
        <f t="array" ref="AK53">IF($K53="","",SUM(IF(LEFT($AM53:$CP53,1)="s",1,0))-SUM(IF(RIGHT(LEFT($AM53:$CP53,2))="-",1,0)))</f>
        <v>0</v>
      </c>
      <c r="AL53" s="562">
        <f t="array" ref="AL53">IF($K53="","",SUM(IF(LEFT($AM53:$CP53,1)="X",1,0)))</f>
        <v>11</v>
      </c>
      <c r="AM53" s="668" t="s">
        <v>2474</v>
      </c>
      <c r="AN53" s="668" t="s">
        <v>2474</v>
      </c>
      <c r="AO53" s="668" t="s">
        <v>2474</v>
      </c>
      <c r="AP53" s="668" t="s">
        <v>5137</v>
      </c>
      <c r="AQ53" s="668" t="s">
        <v>2213</v>
      </c>
      <c r="AR53" s="668" t="s">
        <v>2474</v>
      </c>
      <c r="AS53" s="668" t="s">
        <v>2474</v>
      </c>
      <c r="AT53" s="669" t="s">
        <v>5133</v>
      </c>
      <c r="AU53" s="668" t="s">
        <v>5138</v>
      </c>
      <c r="AV53" s="651" t="s">
        <v>2474</v>
      </c>
      <c r="AW53" s="668" t="s">
        <v>5133</v>
      </c>
      <c r="AX53" s="668" t="s">
        <v>126</v>
      </c>
      <c r="AY53" s="668" t="s">
        <v>126</v>
      </c>
      <c r="AZ53" s="668" t="s">
        <v>126</v>
      </c>
      <c r="BA53" s="668" t="s">
        <v>2472</v>
      </c>
      <c r="BB53" s="668" t="s">
        <v>126</v>
      </c>
      <c r="BC53" s="671" t="s">
        <v>126</v>
      </c>
      <c r="BD53" s="668" t="s">
        <v>2472</v>
      </c>
      <c r="BE53" s="668" t="s">
        <v>126</v>
      </c>
      <c r="BF53" s="668" t="s">
        <v>126</v>
      </c>
      <c r="BG53" s="668" t="s">
        <v>2474</v>
      </c>
      <c r="BH53" s="668" t="s">
        <v>2472</v>
      </c>
      <c r="BI53" s="668" t="s">
        <v>126</v>
      </c>
      <c r="BJ53" s="669" t="s">
        <v>2474</v>
      </c>
      <c r="BK53" s="668" t="s">
        <v>2472</v>
      </c>
      <c r="BL53" s="668" t="s">
        <v>5137</v>
      </c>
      <c r="BM53" s="668" t="s">
        <v>126</v>
      </c>
      <c r="BN53" s="668" t="s">
        <v>2213</v>
      </c>
      <c r="BO53" s="668" t="s">
        <v>126</v>
      </c>
      <c r="BP53" s="668" t="s">
        <v>126</v>
      </c>
      <c r="BQ53" s="669" t="s">
        <v>5137</v>
      </c>
      <c r="BR53" s="668"/>
      <c r="BS53" s="668"/>
      <c r="BT53" s="668"/>
      <c r="BU53" s="668"/>
      <c r="BV53" s="668"/>
      <c r="BW53" s="672"/>
      <c r="BX53" s="672"/>
      <c r="BY53" s="672"/>
      <c r="BZ53" s="673"/>
      <c r="CA53" s="673"/>
      <c r="CB53" s="673"/>
      <c r="CC53" s="673"/>
    </row>
    <row r="54" spans="1:81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254</v>
      </c>
      <c r="I54" s="603" t="s">
        <v>3</v>
      </c>
      <c r="J54" s="603" t="s">
        <v>285</v>
      </c>
      <c r="K54" s="708">
        <v>1</v>
      </c>
      <c r="L54" s="603">
        <v>2</v>
      </c>
      <c r="M54" s="562" t="str">
        <f t="shared" si="6"/>
        <v>L</v>
      </c>
      <c r="N54" s="562">
        <f t="shared" si="7"/>
        <v>3</v>
      </c>
      <c r="O54" s="598">
        <f t="shared" si="13"/>
        <v>-1</v>
      </c>
      <c r="P54" s="562" t="str">
        <f t="shared" si="8"/>
        <v>O</v>
      </c>
      <c r="Q54" s="586">
        <f t="shared" si="16"/>
        <v>0.25</v>
      </c>
      <c r="R54" s="635">
        <f t="shared" si="17"/>
        <v>-1</v>
      </c>
      <c r="S54" s="600">
        <v>-0.17</v>
      </c>
      <c r="T54" s="595">
        <f t="shared" si="11"/>
        <v>-0.83</v>
      </c>
      <c r="U54" s="601">
        <v>2.8</v>
      </c>
      <c r="V54" s="595">
        <f t="shared" si="12"/>
        <v>0.20000000000000018</v>
      </c>
      <c r="W54" s="586">
        <f t="shared" si="14"/>
        <v>1.3149999999999999</v>
      </c>
      <c r="X54" s="586">
        <f t="shared" si="15"/>
        <v>1.4849999999999999</v>
      </c>
      <c r="Y54" s="755">
        <v>7</v>
      </c>
      <c r="Z54" s="755">
        <v>21</v>
      </c>
      <c r="AA54" s="755">
        <v>1</v>
      </c>
      <c r="AB54" s="755">
        <v>8</v>
      </c>
      <c r="AC54" s="755">
        <v>47</v>
      </c>
      <c r="AD54" s="755">
        <v>53</v>
      </c>
      <c r="AE54" s="755">
        <v>442</v>
      </c>
      <c r="AF54" s="562"/>
      <c r="AG54" s="562"/>
      <c r="AH54" s="562"/>
      <c r="AJ54" s="582" t="str">
        <f t="array" ref="AJ54">IF($K54="","",IF(SUM(IF(ISNUMBER(VALUE(RIGHT($AM54:$CP54,1))),VALUE(RIGHT($AM54:$CP54,1)),0))=$K54,"T","F"))</f>
        <v>T</v>
      </c>
      <c r="AK54" s="583">
        <f t="array" ref="AK54">IF($K54="","",SUM(IF(LEFT($AM54:$CP54,1)="s",1,0))-SUM(IF(RIGHT(LEFT($AM54:$CP54,2))="-",1,0)))</f>
        <v>0</v>
      </c>
      <c r="AL54" s="562">
        <f t="array" ref="AL54">IF($K54="","",SUM(IF(LEFT($AM54:$CP54,1)="X",1,0)))</f>
        <v>11</v>
      </c>
      <c r="AM54" s="668" t="s">
        <v>5179</v>
      </c>
      <c r="AN54" s="668" t="s">
        <v>5179</v>
      </c>
      <c r="AO54" s="668" t="s">
        <v>5179</v>
      </c>
      <c r="AP54" s="668" t="s">
        <v>5190</v>
      </c>
      <c r="AQ54" s="668" t="s">
        <v>2213</v>
      </c>
      <c r="AR54" s="668" t="s">
        <v>5179</v>
      </c>
      <c r="AS54" s="668" t="s">
        <v>5179</v>
      </c>
      <c r="AT54" s="668"/>
      <c r="AU54" s="668" t="s">
        <v>2137</v>
      </c>
      <c r="AV54" s="651" t="s">
        <v>5220</v>
      </c>
      <c r="AW54" s="682" t="s">
        <v>2207</v>
      </c>
      <c r="AX54" s="668"/>
      <c r="AY54" s="668"/>
      <c r="AZ54" s="668"/>
      <c r="BA54" s="668" t="s">
        <v>5191</v>
      </c>
      <c r="BB54" s="668" t="s">
        <v>5189</v>
      </c>
      <c r="BC54" s="668"/>
      <c r="BD54" s="668" t="s">
        <v>5179</v>
      </c>
      <c r="BE54" s="668" t="s">
        <v>5179</v>
      </c>
      <c r="BF54" s="668"/>
      <c r="BG54" s="668"/>
      <c r="BH54" s="668" t="s">
        <v>5219</v>
      </c>
      <c r="BI54" s="668"/>
      <c r="BJ54" s="668" t="s">
        <v>2975</v>
      </c>
      <c r="BK54" s="668" t="s">
        <v>2138</v>
      </c>
      <c r="BL54" s="670" t="s">
        <v>2138</v>
      </c>
      <c r="BM54" s="668"/>
      <c r="BN54" s="668" t="s">
        <v>2213</v>
      </c>
      <c r="BO54" s="668" t="s">
        <v>5189</v>
      </c>
      <c r="BP54" s="668"/>
      <c r="BQ54" s="668" t="s">
        <v>2137</v>
      </c>
      <c r="BR54" s="668"/>
      <c r="BS54" s="668"/>
      <c r="BT54" s="668"/>
      <c r="BU54" s="668"/>
      <c r="BV54" s="668"/>
      <c r="BW54" s="672"/>
      <c r="BX54" s="672"/>
      <c r="BY54" s="672"/>
      <c r="BZ54" s="673"/>
      <c r="CA54" s="673"/>
      <c r="CB54" s="673"/>
      <c r="CC54" s="673"/>
    </row>
    <row r="55" spans="1:81" s="661" customFormat="1" ht="15" customHeight="1">
      <c r="A55" s="626">
        <v>42977</v>
      </c>
      <c r="B55" s="596"/>
      <c r="C55" s="596"/>
      <c r="D55" s="596"/>
      <c r="E55" s="596"/>
      <c r="F55" s="596"/>
      <c r="G55" s="591"/>
      <c r="H55" s="623" t="s">
        <v>1202</v>
      </c>
      <c r="I55" s="596" t="s">
        <v>2</v>
      </c>
      <c r="J55" s="596" t="s">
        <v>1199</v>
      </c>
      <c r="K55" s="596">
        <v>0</v>
      </c>
      <c r="L55" s="596">
        <v>0</v>
      </c>
      <c r="M55" s="562" t="str">
        <f t="shared" si="6"/>
        <v>D</v>
      </c>
      <c r="N55" s="562">
        <f t="shared" si="7"/>
        <v>0</v>
      </c>
      <c r="O55" s="598">
        <f t="shared" si="13"/>
        <v>0</v>
      </c>
      <c r="P55" s="562" t="str">
        <f t="shared" si="8"/>
        <v>U</v>
      </c>
      <c r="Q55" s="586"/>
      <c r="R55" s="635"/>
      <c r="S55" s="600"/>
      <c r="T55" s="595"/>
      <c r="U55" s="601"/>
      <c r="V55" s="595"/>
      <c r="W55" s="586"/>
      <c r="X55" s="586"/>
      <c r="Y55" s="755"/>
      <c r="Z55" s="755"/>
      <c r="AA55" s="755"/>
      <c r="AB55" s="755"/>
      <c r="AC55" s="755"/>
      <c r="AD55" s="755"/>
      <c r="AE55" s="755"/>
      <c r="AF55" s="562"/>
      <c r="AG55" s="562"/>
      <c r="AH55" s="562"/>
      <c r="AJ55" s="582" t="str">
        <f t="array" ref="AJ55">IF($K55="","",IF(SUM(IF(ISNUMBER(VALUE(RIGHT($AM55:$CP55,1))),VALUE(RIGHT($AM55:$CP55,1)),0))=$K55,"T","F"))</f>
        <v>T</v>
      </c>
      <c r="AK55" s="583">
        <f t="array" ref="AK55">IF($K55="","",SUM(IF(LEFT($AM55:$CP55,1)="s",1,0))-SUM(IF(RIGHT(LEFT($AM55:$CP55,2))="-",1,0)))</f>
        <v>0</v>
      </c>
      <c r="AL55" s="562">
        <f t="array" ref="AL55">IF($K55="","",SUM(IF(LEFT($AM55:$CP55,1)="X",1,0)))</f>
        <v>11</v>
      </c>
      <c r="AM55" s="668" t="s">
        <v>5307</v>
      </c>
      <c r="AN55" s="668" t="s">
        <v>5261</v>
      </c>
      <c r="AO55" s="668" t="s">
        <v>5261</v>
      </c>
      <c r="AP55" s="668" t="s">
        <v>5262</v>
      </c>
      <c r="AQ55" s="668" t="s">
        <v>2213</v>
      </c>
      <c r="AR55" s="668" t="s">
        <v>5275</v>
      </c>
      <c r="AS55" s="668" t="s">
        <v>5261</v>
      </c>
      <c r="AT55" s="668" t="s">
        <v>5302</v>
      </c>
      <c r="AU55" s="668" t="s">
        <v>5290</v>
      </c>
      <c r="AV55" s="651" t="s">
        <v>5263</v>
      </c>
      <c r="AW55" s="668" t="s">
        <v>5263</v>
      </c>
      <c r="AX55" s="668"/>
      <c r="AY55" s="668" t="s">
        <v>5283</v>
      </c>
      <c r="AZ55" s="668"/>
      <c r="BA55" s="668" t="s">
        <v>5261</v>
      </c>
      <c r="BB55" s="668" t="s">
        <v>5283</v>
      </c>
      <c r="BC55" s="668"/>
      <c r="BD55" s="668"/>
      <c r="BE55" s="668" t="s">
        <v>5263</v>
      </c>
      <c r="BF55" s="668"/>
      <c r="BG55" s="668"/>
      <c r="BH55" s="669" t="s">
        <v>5300</v>
      </c>
      <c r="BI55" s="668" t="s">
        <v>5294</v>
      </c>
      <c r="BJ55" s="668" t="s">
        <v>5736</v>
      </c>
      <c r="BK55" s="668"/>
      <c r="BL55" s="668" t="s">
        <v>5301</v>
      </c>
      <c r="BM55" s="668"/>
      <c r="BN55" s="668" t="s">
        <v>2213</v>
      </c>
      <c r="BO55" s="668" t="s">
        <v>5283</v>
      </c>
      <c r="BP55" s="668"/>
      <c r="BQ55" s="668" t="s">
        <v>5275</v>
      </c>
      <c r="BR55" s="668"/>
      <c r="BS55" s="668"/>
      <c r="BT55" s="668"/>
      <c r="BU55" s="668"/>
      <c r="BV55" s="668"/>
      <c r="BW55" s="672"/>
      <c r="BX55" s="672"/>
      <c r="BY55" s="672"/>
      <c r="BZ55" s="673"/>
      <c r="CA55" s="673"/>
      <c r="CB55" s="673"/>
      <c r="CC55" s="673"/>
    </row>
    <row r="56" spans="1:81" s="661" customFormat="1" ht="15" customHeight="1">
      <c r="A56" s="626">
        <v>42981</v>
      </c>
      <c r="B56" s="596"/>
      <c r="C56" s="596"/>
      <c r="D56" s="596"/>
      <c r="E56" s="596"/>
      <c r="F56" s="596"/>
      <c r="G56" s="591"/>
      <c r="H56" s="623" t="s">
        <v>1202</v>
      </c>
      <c r="I56" s="596" t="s">
        <v>5011</v>
      </c>
      <c r="J56" s="596" t="s">
        <v>1199</v>
      </c>
      <c r="K56" s="596">
        <v>0</v>
      </c>
      <c r="L56" s="596">
        <v>2</v>
      </c>
      <c r="M56" s="562" t="str">
        <f t="shared" si="6"/>
        <v>L</v>
      </c>
      <c r="N56" s="562">
        <f t="shared" si="7"/>
        <v>2</v>
      </c>
      <c r="O56" s="598">
        <f t="shared" si="13"/>
        <v>-2</v>
      </c>
      <c r="P56" s="562" t="str">
        <f t="shared" si="8"/>
        <v>U</v>
      </c>
      <c r="Q56" s="586"/>
      <c r="R56" s="635"/>
      <c r="S56" s="600"/>
      <c r="T56" s="595"/>
      <c r="U56" s="601"/>
      <c r="V56" s="595"/>
      <c r="W56" s="586"/>
      <c r="X56" s="586"/>
      <c r="Y56" s="755"/>
      <c r="Z56" s="755"/>
      <c r="AA56" s="755"/>
      <c r="AB56" s="755"/>
      <c r="AC56" s="755"/>
      <c r="AD56" s="755"/>
      <c r="AE56" s="755"/>
      <c r="AF56" s="562"/>
      <c r="AG56" s="562"/>
      <c r="AH56" s="562"/>
      <c r="AJ56" s="582" t="str">
        <f t="array" ref="AJ56">IF($K56="","",IF(SUM(IF(ISNUMBER(VALUE(RIGHT($AM56:$CP56,1))),VALUE(RIGHT($AM56:$CP56,1)),0))=$K56,"T","F"))</f>
        <v>T</v>
      </c>
      <c r="AK56" s="583">
        <f t="array" ref="AK56">IF($K56="","",SUM(IF(LEFT($AM56:$CP56,1)="s",1,0))-SUM(IF(RIGHT(LEFT($AM56:$CP56,2))="-",1,0)))</f>
        <v>0</v>
      </c>
      <c r="AL56" s="562">
        <f t="array" ref="AL56">IF($K56="","",SUM(IF(LEFT($AM56:$CP56,1)="X",1,0)))</f>
        <v>11</v>
      </c>
      <c r="AM56" s="668" t="s">
        <v>5308</v>
      </c>
      <c r="AN56" s="668" t="s">
        <v>5347</v>
      </c>
      <c r="AO56" s="668" t="s">
        <v>5334</v>
      </c>
      <c r="AP56" s="669" t="s">
        <v>5347</v>
      </c>
      <c r="AQ56" s="668" t="s">
        <v>2213</v>
      </c>
      <c r="AR56" s="668" t="s">
        <v>5332</v>
      </c>
      <c r="AS56" s="668" t="s">
        <v>5347</v>
      </c>
      <c r="AT56" s="668" t="s">
        <v>5332</v>
      </c>
      <c r="AU56" s="668" t="s">
        <v>5367</v>
      </c>
      <c r="AV56" s="651" t="s">
        <v>5336</v>
      </c>
      <c r="AW56" s="668" t="s">
        <v>5336</v>
      </c>
      <c r="AX56" s="668"/>
      <c r="AY56" s="668" t="s">
        <v>5332</v>
      </c>
      <c r="AZ56" s="668"/>
      <c r="BA56" s="668" t="s">
        <v>5334</v>
      </c>
      <c r="BB56" s="668"/>
      <c r="BC56" s="668"/>
      <c r="BD56" s="668" t="s">
        <v>5332</v>
      </c>
      <c r="BE56" s="668" t="s">
        <v>5365</v>
      </c>
      <c r="BF56" s="668"/>
      <c r="BG56" s="668"/>
      <c r="BH56" s="668" t="s">
        <v>5365</v>
      </c>
      <c r="BI56" s="668" t="s">
        <v>5331</v>
      </c>
      <c r="BJ56" s="668" t="s">
        <v>5736</v>
      </c>
      <c r="BK56" s="668"/>
      <c r="BL56" s="668" t="s">
        <v>5366</v>
      </c>
      <c r="BM56" s="668"/>
      <c r="BN56" s="668" t="s">
        <v>2213</v>
      </c>
      <c r="BO56" s="668" t="s">
        <v>5331</v>
      </c>
      <c r="BP56" s="668"/>
      <c r="BQ56" s="668" t="s">
        <v>5331</v>
      </c>
      <c r="BR56" s="668"/>
      <c r="BS56" s="668"/>
      <c r="BT56" s="668"/>
      <c r="BU56" s="668"/>
      <c r="BV56" s="668"/>
      <c r="BW56" s="672"/>
      <c r="BX56" s="672"/>
      <c r="BY56" s="672"/>
      <c r="BZ56" s="673"/>
      <c r="CA56" s="673"/>
      <c r="CB56" s="673"/>
      <c r="CC56" s="673"/>
    </row>
    <row r="57" spans="1:81" s="661" customFormat="1" ht="15" customHeight="1">
      <c r="A57" s="625">
        <v>42987</v>
      </c>
      <c r="B57" s="603"/>
      <c r="C57" s="603"/>
      <c r="D57" s="603"/>
      <c r="E57" s="603"/>
      <c r="F57" s="603"/>
      <c r="G57" s="585"/>
      <c r="H57" s="624" t="s">
        <v>1202</v>
      </c>
      <c r="I57" s="603" t="s">
        <v>3</v>
      </c>
      <c r="J57" s="603" t="s">
        <v>285</v>
      </c>
      <c r="K57" s="603">
        <v>2</v>
      </c>
      <c r="L57" s="603">
        <v>1</v>
      </c>
      <c r="M57" s="562" t="str">
        <f t="shared" si="6"/>
        <v>W</v>
      </c>
      <c r="N57" s="562">
        <f t="shared" si="7"/>
        <v>3</v>
      </c>
      <c r="O57" s="598">
        <f t="shared" si="13"/>
        <v>1</v>
      </c>
      <c r="P57" s="562" t="str">
        <f t="shared" si="8"/>
        <v>O</v>
      </c>
      <c r="Q57" s="586">
        <f t="shared" si="16"/>
        <v>0.5</v>
      </c>
      <c r="R57" s="635">
        <f t="shared" si="17"/>
        <v>1</v>
      </c>
      <c r="S57" s="600">
        <v>-0.48</v>
      </c>
      <c r="T57" s="595">
        <f t="shared" si="11"/>
        <v>1.48</v>
      </c>
      <c r="U57" s="601">
        <v>2.8</v>
      </c>
      <c r="V57" s="595">
        <f t="shared" si="12"/>
        <v>0.20000000000000018</v>
      </c>
      <c r="W57" s="586">
        <f t="shared" si="14"/>
        <v>1.1599999999999999</v>
      </c>
      <c r="X57" s="586">
        <f t="shared" si="15"/>
        <v>1.64</v>
      </c>
      <c r="Y57" s="599">
        <v>14</v>
      </c>
      <c r="Z57" s="599">
        <v>10</v>
      </c>
      <c r="AA57" s="599">
        <v>8</v>
      </c>
      <c r="AB57" s="599">
        <v>3</v>
      </c>
      <c r="AC57" s="599">
        <v>42</v>
      </c>
      <c r="AD57" s="599">
        <v>58</v>
      </c>
      <c r="AE57" s="599">
        <v>442</v>
      </c>
      <c r="AF57" s="562"/>
      <c r="AG57" s="562"/>
      <c r="AH57" s="562"/>
      <c r="AJ57" s="582" t="str">
        <f t="array" ref="AJ57">IF($K57="","",IF(SUM(IF(ISNUMBER(VALUE(RIGHT($AM57:$CP57,1))),VALUE(RIGHT($AM57:$CP57,1)),0))=$K57,"T","F"))</f>
        <v>T</v>
      </c>
      <c r="AK57" s="583">
        <f t="array" ref="AK57">IF($K57="","",SUM(IF(LEFT($AM57:$CP57,1)="s",1,0))-SUM(IF(RIGHT(LEFT($AM57:$CP57,2))="-",1,0)))</f>
        <v>0</v>
      </c>
      <c r="AL57" s="562">
        <f t="array" ref="AL57">IF($K57="","",SUM(IF(LEFT($AM57:$CP57,1)="X",1,0)))</f>
        <v>11</v>
      </c>
      <c r="AM57" s="668" t="s">
        <v>5400</v>
      </c>
      <c r="AN57" s="668" t="s">
        <v>5400</v>
      </c>
      <c r="AO57" s="668" t="s">
        <v>5400</v>
      </c>
      <c r="AP57" s="668" t="s">
        <v>5400</v>
      </c>
      <c r="AQ57" s="668" t="s">
        <v>2213</v>
      </c>
      <c r="AR57" s="668" t="s">
        <v>5400</v>
      </c>
      <c r="AS57" s="668" t="s">
        <v>5400</v>
      </c>
      <c r="AT57" s="671" t="s">
        <v>5448</v>
      </c>
      <c r="AU57" s="668" t="s">
        <v>5400</v>
      </c>
      <c r="AV57" s="652" t="s">
        <v>5450</v>
      </c>
      <c r="AW57" s="668" t="s">
        <v>5449</v>
      </c>
      <c r="AX57" s="668"/>
      <c r="AY57" s="668"/>
      <c r="AZ57" s="668"/>
      <c r="BA57" s="668" t="s">
        <v>5388</v>
      </c>
      <c r="BB57" s="668" t="s">
        <v>5451</v>
      </c>
      <c r="BC57" s="668"/>
      <c r="BD57" s="668" t="s">
        <v>5736</v>
      </c>
      <c r="BE57" s="668" t="s">
        <v>5452</v>
      </c>
      <c r="BF57" s="668"/>
      <c r="BG57" s="668" t="s">
        <v>5405</v>
      </c>
      <c r="BH57" s="668"/>
      <c r="BI57" s="668" t="s">
        <v>5387</v>
      </c>
      <c r="BJ57" s="668" t="s">
        <v>5736</v>
      </c>
      <c r="BK57" s="668"/>
      <c r="BL57" s="668" t="s">
        <v>5260</v>
      </c>
      <c r="BM57" s="668"/>
      <c r="BN57" s="668" t="s">
        <v>2213</v>
      </c>
      <c r="BO57" s="668" t="s">
        <v>5387</v>
      </c>
      <c r="BP57" s="668" t="s">
        <v>5387</v>
      </c>
      <c r="BQ57" s="668" t="s">
        <v>5388</v>
      </c>
      <c r="BR57" s="668"/>
      <c r="BS57" s="668"/>
      <c r="BT57" s="668"/>
      <c r="BU57" s="668"/>
      <c r="BV57" s="668"/>
      <c r="BW57" s="672"/>
      <c r="BX57" s="672"/>
      <c r="BY57" s="672"/>
      <c r="BZ57" s="673"/>
      <c r="CA57" s="673"/>
      <c r="CB57" s="673"/>
      <c r="CC57" s="673"/>
    </row>
    <row r="58" spans="1:81" s="661" customFormat="1" ht="15" customHeight="1">
      <c r="A58" s="625">
        <v>42994</v>
      </c>
      <c r="B58" s="603"/>
      <c r="C58" s="603"/>
      <c r="D58" s="603"/>
      <c r="E58" s="603"/>
      <c r="F58" s="603"/>
      <c r="G58" s="585"/>
      <c r="H58" s="624" t="s">
        <v>1435</v>
      </c>
      <c r="I58" s="603" t="s">
        <v>2</v>
      </c>
      <c r="J58" s="603" t="s">
        <v>285</v>
      </c>
      <c r="K58" s="603">
        <v>2</v>
      </c>
      <c r="L58" s="603">
        <v>0</v>
      </c>
      <c r="M58" s="562" t="str">
        <f t="shared" si="6"/>
        <v>W</v>
      </c>
      <c r="N58" s="562">
        <f t="shared" si="7"/>
        <v>2</v>
      </c>
      <c r="O58" s="598">
        <f t="shared" si="13"/>
        <v>2</v>
      </c>
      <c r="P58" s="562" t="str">
        <f t="shared" si="8"/>
        <v>U</v>
      </c>
      <c r="Q58" s="586">
        <f>IF(S58="","",IF(SIGN(S58)&lt;&gt;1,VLOOKUP(ABS(S58),SUP_HDC,3,TRUE),-VLOOKUP(ABS(S58),SUP_HDC,3,TRUE)))</f>
        <v>-0.75</v>
      </c>
      <c r="R58" s="635">
        <f>IF(Q58="","",IF((K58-L58+Q58)&gt;=0.5,1,IF((K58-L58+Q58)=0.25,0.5,IF((K58-L58+Q58)&lt;=-0.5,-1,IF((K58-L58+Q58)=-0.25,-0.5,0)))))</f>
        <v>1</v>
      </c>
      <c r="S58" s="600">
        <v>0.75</v>
      </c>
      <c r="T58" s="595">
        <f t="shared" si="11"/>
        <v>1.25</v>
      </c>
      <c r="U58" s="601">
        <v>2.7</v>
      </c>
      <c r="V58" s="595">
        <f t="shared" si="12"/>
        <v>-0.70000000000000018</v>
      </c>
      <c r="W58" s="586">
        <f t="shared" si="14"/>
        <v>1.7250000000000001</v>
      </c>
      <c r="X58" s="586">
        <f t="shared" si="15"/>
        <v>0.97500000000000009</v>
      </c>
      <c r="Y58" s="599">
        <v>18</v>
      </c>
      <c r="Z58" s="599">
        <v>14</v>
      </c>
      <c r="AA58" s="599">
        <v>6</v>
      </c>
      <c r="AB58" s="599">
        <v>2</v>
      </c>
      <c r="AC58" s="599">
        <v>52</v>
      </c>
      <c r="AD58" s="599">
        <v>48</v>
      </c>
      <c r="AE58" s="599">
        <v>442</v>
      </c>
      <c r="AF58" s="562"/>
      <c r="AG58" s="562"/>
      <c r="AH58" s="562"/>
      <c r="AJ58" s="582" t="str">
        <f t="array" ref="AJ58">IF($K58="","",IF(SUM(IF(ISNUMBER(VALUE(RIGHT($AM58:$CP58,1))),VALUE(RIGHT($AM58:$CP58,1)),0))=$K58,"T","F"))</f>
        <v>T</v>
      </c>
      <c r="AK58" s="583">
        <f t="array" ref="AK58">IF($K58="","",SUM(IF(LEFT($AM58:$CP58,1)="s",1,0))-SUM(IF(RIGHT(LEFT($AM58:$CP58,2))="-",1,0)))</f>
        <v>0</v>
      </c>
      <c r="AL58" s="562">
        <f t="array" ref="AL58">IF($K58="","",SUM(IF(LEFT($AM58:$CP58,1)="X",1,0)))</f>
        <v>11</v>
      </c>
      <c r="AM58" s="668" t="s">
        <v>2474</v>
      </c>
      <c r="AN58" s="671" t="s">
        <v>5514</v>
      </c>
      <c r="AO58" s="668" t="s">
        <v>2474</v>
      </c>
      <c r="AP58" s="668" t="s">
        <v>2474</v>
      </c>
      <c r="AQ58" s="668" t="s">
        <v>2213</v>
      </c>
      <c r="AR58" s="668" t="s">
        <v>2474</v>
      </c>
      <c r="AS58" s="668" t="s">
        <v>2474</v>
      </c>
      <c r="AT58" s="668" t="s">
        <v>2471</v>
      </c>
      <c r="AU58" s="668" t="s">
        <v>2473</v>
      </c>
      <c r="AV58" s="668" t="s">
        <v>2473</v>
      </c>
      <c r="AW58" s="668" t="s">
        <v>5516</v>
      </c>
      <c r="AX58" s="668" t="s">
        <v>126</v>
      </c>
      <c r="AY58" s="668" t="s">
        <v>126</v>
      </c>
      <c r="AZ58" s="668" t="s">
        <v>126</v>
      </c>
      <c r="BA58" s="668" t="s">
        <v>2472</v>
      </c>
      <c r="BB58" s="668" t="s">
        <v>126</v>
      </c>
      <c r="BC58" s="668" t="s">
        <v>126</v>
      </c>
      <c r="BD58" s="668" t="s">
        <v>2471</v>
      </c>
      <c r="BE58" s="668" t="s">
        <v>2472</v>
      </c>
      <c r="BF58" s="668" t="s">
        <v>126</v>
      </c>
      <c r="BG58" s="668" t="s">
        <v>2474</v>
      </c>
      <c r="BH58" s="668" t="s">
        <v>126</v>
      </c>
      <c r="BI58" s="668" t="s">
        <v>126</v>
      </c>
      <c r="BJ58" s="668" t="s">
        <v>5736</v>
      </c>
      <c r="BK58" s="668" t="s">
        <v>126</v>
      </c>
      <c r="BL58" s="668" t="s">
        <v>2472</v>
      </c>
      <c r="BM58" s="668" t="s">
        <v>126</v>
      </c>
      <c r="BN58" s="668" t="s">
        <v>2213</v>
      </c>
      <c r="BO58" s="671" t="s">
        <v>5518</v>
      </c>
      <c r="BP58" s="668" t="s">
        <v>2471</v>
      </c>
      <c r="BQ58" s="668" t="s">
        <v>2472</v>
      </c>
      <c r="BR58" s="668"/>
      <c r="BS58" s="668"/>
      <c r="BT58" s="668"/>
      <c r="BU58" s="668"/>
      <c r="BV58" s="668"/>
      <c r="BW58" s="672"/>
      <c r="BX58" s="672"/>
      <c r="BY58" s="672"/>
      <c r="BZ58" s="673"/>
      <c r="CA58" s="673"/>
      <c r="CB58" s="673"/>
      <c r="CC58" s="673"/>
    </row>
    <row r="59" spans="1:81" s="661" customFormat="1" ht="15" customHeight="1">
      <c r="A59" s="626">
        <v>42998</v>
      </c>
      <c r="B59" s="596"/>
      <c r="C59" s="596"/>
      <c r="D59" s="596"/>
      <c r="E59" s="596"/>
      <c r="F59" s="596"/>
      <c r="G59" s="591"/>
      <c r="H59" s="623" t="s">
        <v>1201</v>
      </c>
      <c r="I59" s="596" t="s">
        <v>5011</v>
      </c>
      <c r="J59" s="596" t="s">
        <v>3988</v>
      </c>
      <c r="K59" s="596">
        <v>2</v>
      </c>
      <c r="L59" s="596">
        <v>0</v>
      </c>
      <c r="M59" s="562" t="str">
        <f t="shared" si="6"/>
        <v>W</v>
      </c>
      <c r="N59" s="562">
        <f t="shared" si="7"/>
        <v>2</v>
      </c>
      <c r="O59" s="598">
        <f t="shared" si="13"/>
        <v>2</v>
      </c>
      <c r="P59" s="562" t="str">
        <f t="shared" si="8"/>
        <v>U</v>
      </c>
      <c r="Q59" s="586"/>
      <c r="R59" s="635"/>
      <c r="S59" s="600"/>
      <c r="T59" s="595"/>
      <c r="U59" s="601"/>
      <c r="V59" s="595"/>
      <c r="W59" s="586"/>
      <c r="X59" s="586"/>
      <c r="Y59" s="755"/>
      <c r="Z59" s="755"/>
      <c r="AA59" s="755"/>
      <c r="AB59" s="755"/>
      <c r="AC59" s="755"/>
      <c r="AD59" s="755"/>
      <c r="AE59" s="755"/>
      <c r="AF59" s="562"/>
      <c r="AG59" s="562"/>
      <c r="AH59" s="562"/>
      <c r="AJ59" s="582"/>
      <c r="AK59" s="583"/>
      <c r="AL59" s="562"/>
      <c r="AM59" s="668" t="s">
        <v>5536</v>
      </c>
      <c r="AN59" s="668" t="s">
        <v>5548</v>
      </c>
      <c r="AO59" s="668" t="s">
        <v>5545</v>
      </c>
      <c r="AP59" s="668" t="s">
        <v>5547</v>
      </c>
      <c r="AQ59" s="668" t="s">
        <v>2213</v>
      </c>
      <c r="AR59" s="668" t="s">
        <v>5545</v>
      </c>
      <c r="AS59" s="668" t="s">
        <v>5536</v>
      </c>
      <c r="AT59" s="668" t="s">
        <v>5536</v>
      </c>
      <c r="AU59" s="668"/>
      <c r="AV59" s="651" t="s">
        <v>5549</v>
      </c>
      <c r="AW59" s="668"/>
      <c r="AX59" s="668"/>
      <c r="AY59" s="668"/>
      <c r="AZ59" s="668"/>
      <c r="BA59" s="668" t="s">
        <v>5547</v>
      </c>
      <c r="BB59" s="668" t="s">
        <v>5545</v>
      </c>
      <c r="BC59" s="668" t="s">
        <v>5547</v>
      </c>
      <c r="BD59" s="668" t="s">
        <v>5545</v>
      </c>
      <c r="BE59" s="668" t="s">
        <v>2207</v>
      </c>
      <c r="BF59" s="668"/>
      <c r="BG59" s="668"/>
      <c r="BH59" s="668"/>
      <c r="BI59" s="668"/>
      <c r="BJ59" s="668"/>
      <c r="BK59" s="668" t="s">
        <v>5546</v>
      </c>
      <c r="BL59" s="668" t="s">
        <v>5546</v>
      </c>
      <c r="BM59" s="668" t="s">
        <v>5547</v>
      </c>
      <c r="BN59" s="668" t="s">
        <v>2213</v>
      </c>
      <c r="BO59" s="668" t="s">
        <v>5548</v>
      </c>
      <c r="BP59" s="668" t="s">
        <v>5546</v>
      </c>
      <c r="BQ59" s="668"/>
      <c r="BR59" s="668"/>
      <c r="BS59" s="668"/>
      <c r="BT59" s="668"/>
      <c r="BU59" s="668"/>
      <c r="BV59" s="668"/>
      <c r="BW59" s="672"/>
      <c r="BX59" s="672"/>
      <c r="BY59" s="672"/>
      <c r="BZ59" s="673"/>
      <c r="CA59" s="673"/>
      <c r="CB59" s="673"/>
      <c r="CC59" s="673"/>
    </row>
    <row r="60" spans="1:81" s="661" customFormat="1" ht="15" customHeight="1">
      <c r="A60" s="625">
        <v>43001</v>
      </c>
      <c r="B60" s="603"/>
      <c r="C60" s="603"/>
      <c r="D60" s="603"/>
      <c r="E60" s="603"/>
      <c r="F60" s="603"/>
      <c r="G60" s="585"/>
      <c r="H60" s="624" t="s">
        <v>257</v>
      </c>
      <c r="I60" s="603" t="s">
        <v>2</v>
      </c>
      <c r="J60" s="603" t="s">
        <v>285</v>
      </c>
      <c r="K60" s="603">
        <v>0</v>
      </c>
      <c r="L60" s="603">
        <v>0</v>
      </c>
      <c r="M60" s="562" t="str">
        <f t="shared" si="6"/>
        <v>D</v>
      </c>
      <c r="N60" s="562">
        <f t="shared" si="7"/>
        <v>0</v>
      </c>
      <c r="O60" s="598">
        <f t="shared" si="13"/>
        <v>0</v>
      </c>
      <c r="P60" s="562" t="str">
        <f t="shared" si="8"/>
        <v>U</v>
      </c>
      <c r="Q60" s="586">
        <f>IF(S60="","",IF(SIGN(S60)&lt;&gt;1,VLOOKUP(ABS(S60),SUP_HDC,3,TRUE),-VLOOKUP(ABS(S60),SUP_HDC,3,TRUE)))</f>
        <v>0.75</v>
      </c>
      <c r="R60" s="635">
        <f>IF(Q60="","",IF((K60-L60+Q60)&gt;=0.5,1,IF((K60-L60+Q60)=0.25,0.5,IF((K60-L60+Q60)&lt;=-0.5,-1,IF((K60-L60+Q60)=-0.25,-0.5,0)))))</f>
        <v>1</v>
      </c>
      <c r="S60" s="600">
        <v>-0.77</v>
      </c>
      <c r="T60" s="595">
        <f t="shared" si="11"/>
        <v>0.77</v>
      </c>
      <c r="U60" s="601">
        <v>3.05</v>
      </c>
      <c r="V60" s="595">
        <f t="shared" si="12"/>
        <v>-3.05</v>
      </c>
      <c r="W60" s="586">
        <f t="shared" si="14"/>
        <v>1.1399999999999999</v>
      </c>
      <c r="X60" s="586">
        <f t="shared" si="15"/>
        <v>1.91</v>
      </c>
      <c r="Y60" s="599">
        <v>11</v>
      </c>
      <c r="Z60" s="599">
        <v>9</v>
      </c>
      <c r="AA60" s="599">
        <v>6</v>
      </c>
      <c r="AB60" s="599">
        <v>3</v>
      </c>
      <c r="AC60" s="599">
        <v>44</v>
      </c>
      <c r="AD60" s="599">
        <v>56</v>
      </c>
      <c r="AE60" s="599">
        <v>442</v>
      </c>
      <c r="AF60" s="562"/>
      <c r="AG60" s="562"/>
      <c r="AH60" s="562"/>
      <c r="AJ60" s="582" t="str">
        <f t="array" ref="AJ60">IF($K60="","",IF(SUM(IF(ISNUMBER(VALUE(RIGHT($AM60:$CP60,1))),VALUE(RIGHT($AM60:$CP60,1)),0))=$K60,"T","F"))</f>
        <v>T</v>
      </c>
      <c r="AK60" s="583">
        <f t="array" ref="AK60">IF($K60="","",SUM(IF(LEFT($AM60:$CP60,1)="s",1,0))-SUM(IF(RIGHT(LEFT($AM60:$CP60,2))="-",1,0)))</f>
        <v>0</v>
      </c>
      <c r="AL60" s="562">
        <f t="array" ref="AL60">IF($K60="","",SUM(IF(LEFT($AM60:$CP60,1)="X",1,0)))</f>
        <v>11</v>
      </c>
      <c r="AM60" s="668" t="s">
        <v>5710</v>
      </c>
      <c r="AN60" s="669" t="s">
        <v>5718</v>
      </c>
      <c r="AO60" s="668" t="s">
        <v>5718</v>
      </c>
      <c r="AP60" s="668" t="s">
        <v>2137</v>
      </c>
      <c r="AQ60" s="668" t="s">
        <v>2213</v>
      </c>
      <c r="AR60" s="669" t="s">
        <v>5676</v>
      </c>
      <c r="AS60" s="669" t="s">
        <v>5710</v>
      </c>
      <c r="AT60" s="668" t="s">
        <v>5678</v>
      </c>
      <c r="AU60" s="668" t="s">
        <v>5676</v>
      </c>
      <c r="AV60" s="651" t="s">
        <v>5719</v>
      </c>
      <c r="AW60" s="669" t="s">
        <v>5719</v>
      </c>
      <c r="AX60" s="668"/>
      <c r="AY60" s="668"/>
      <c r="AZ60" s="668"/>
      <c r="BA60" s="668" t="s">
        <v>5713</v>
      </c>
      <c r="BB60" s="668"/>
      <c r="BC60" s="668"/>
      <c r="BD60" s="668" t="s">
        <v>5720</v>
      </c>
      <c r="BE60" s="668" t="s">
        <v>5721</v>
      </c>
      <c r="BF60" s="668"/>
      <c r="BG60" s="668" t="s">
        <v>5710</v>
      </c>
      <c r="BH60" s="669" t="s">
        <v>5678</v>
      </c>
      <c r="BI60" s="668"/>
      <c r="BJ60" s="668"/>
      <c r="BK60" s="668"/>
      <c r="BL60" s="668"/>
      <c r="BM60" s="668"/>
      <c r="BN60" s="668" t="s">
        <v>2213</v>
      </c>
      <c r="BO60" s="668" t="s">
        <v>5710</v>
      </c>
      <c r="BP60" s="668" t="s">
        <v>5713</v>
      </c>
      <c r="BQ60" s="668" t="s">
        <v>5713</v>
      </c>
      <c r="BR60" s="668"/>
      <c r="BS60" s="668"/>
      <c r="BT60" s="668"/>
      <c r="BU60" s="668"/>
      <c r="BV60" s="668"/>
      <c r="BW60" s="672"/>
      <c r="BX60" s="672"/>
      <c r="BY60" s="672"/>
      <c r="BZ60" s="673"/>
      <c r="CA60" s="673"/>
      <c r="CB60" s="673"/>
      <c r="CC60" s="673"/>
    </row>
    <row r="61" spans="1:81" s="661" customFormat="1" ht="15" customHeight="1">
      <c r="A61" s="625">
        <v>43008</v>
      </c>
      <c r="B61" s="603"/>
      <c r="C61" s="603"/>
      <c r="D61" s="603"/>
      <c r="E61" s="603"/>
      <c r="F61" s="603"/>
      <c r="G61" s="585"/>
      <c r="H61" s="624" t="s">
        <v>234</v>
      </c>
      <c r="I61" s="603" t="s">
        <v>3</v>
      </c>
      <c r="J61" s="603" t="s">
        <v>285</v>
      </c>
      <c r="K61" s="603">
        <v>2</v>
      </c>
      <c r="L61" s="603">
        <v>0</v>
      </c>
      <c r="M61" s="562" t="str">
        <f t="shared" si="6"/>
        <v>W</v>
      </c>
      <c r="N61" s="562">
        <f t="shared" si="7"/>
        <v>2</v>
      </c>
      <c r="O61" s="598">
        <f t="shared" si="13"/>
        <v>2</v>
      </c>
      <c r="P61" s="562" t="str">
        <f t="shared" si="8"/>
        <v>U</v>
      </c>
      <c r="Q61" s="586">
        <f t="shared" ref="Q61:Q72" si="18">IF(S61="","",IF(SIGN(S61)&lt;&gt;1,VLOOKUP(ABS(S61),SUP_HDC,3,TRUE),-VLOOKUP(ABS(S61),SUP_HDC,3,TRUE)))</f>
        <v>-0.25</v>
      </c>
      <c r="R61" s="635">
        <f t="shared" ref="R61:R72" si="19">IF(Q61="","",IF((K61-L61+Q61)&gt;=0.5,1,IF((K61-L61+Q61)=0.25,0.5,IF((K61-L61+Q61)&lt;=-0.5,-1,IF((K61-L61+Q61)=-0.25,-0.5,0)))))</f>
        <v>1</v>
      </c>
      <c r="S61" s="600">
        <v>0.35</v>
      </c>
      <c r="T61" s="595">
        <f t="shared" si="11"/>
        <v>1.65</v>
      </c>
      <c r="U61" s="601">
        <v>2.85</v>
      </c>
      <c r="V61" s="595">
        <f t="shared" ref="V61:V73" si="20">IF(ISBLANK(U61),"",K61+L61-U61)</f>
        <v>-0.85000000000000009</v>
      </c>
      <c r="W61" s="586">
        <f t="shared" ref="W61:W73" si="21">IF(S61="","",(S61+U61)/2)</f>
        <v>1.6</v>
      </c>
      <c r="X61" s="586">
        <f t="shared" ref="X61:X73" si="22">IF(W61="","",U61-W61)</f>
        <v>1.25</v>
      </c>
      <c r="Y61" s="599">
        <v>17</v>
      </c>
      <c r="Z61" s="599">
        <v>17</v>
      </c>
      <c r="AA61" s="599">
        <v>3</v>
      </c>
      <c r="AB61" s="599">
        <v>5</v>
      </c>
      <c r="AC61" s="599">
        <v>56</v>
      </c>
      <c r="AD61" s="599">
        <v>44</v>
      </c>
      <c r="AE61" s="599">
        <v>442</v>
      </c>
      <c r="AF61" s="562"/>
      <c r="AG61" s="562"/>
      <c r="AH61" s="562"/>
      <c r="AJ61" s="582" t="str">
        <f t="array" ref="AJ61">IF($K61="","",IF(SUM(IF(ISNUMBER(VALUE(RIGHT($AM61:$CP61,1))),VALUE(RIGHT($AM61:$CP61,1)),0))=$K61,"T","F"))</f>
        <v>T</v>
      </c>
      <c r="AK61" s="583">
        <f t="array" ref="AK61">IF($K61="","",SUM(IF(LEFT($AM61:$CP61,1)="s",1,0))-SUM(IF(RIGHT(LEFT($AM61:$CP61,2))="-",1,0)))</f>
        <v>0</v>
      </c>
      <c r="AL61" s="562">
        <f t="array" ref="AL61">IF($K61="","",SUM(IF(LEFT($AM61:$CP61,1)="X",1,0)))</f>
        <v>11</v>
      </c>
      <c r="AM61" s="668" t="s">
        <v>5761</v>
      </c>
      <c r="AN61" s="668" t="s">
        <v>5761</v>
      </c>
      <c r="AO61" s="668" t="s">
        <v>5761</v>
      </c>
      <c r="AP61" s="668" t="s">
        <v>5761</v>
      </c>
      <c r="AQ61" s="668" t="s">
        <v>2213</v>
      </c>
      <c r="AR61" s="668" t="s">
        <v>2137</v>
      </c>
      <c r="AS61" s="668" t="s">
        <v>5761</v>
      </c>
      <c r="AT61" s="671" t="s">
        <v>5814</v>
      </c>
      <c r="AU61" s="668" t="s">
        <v>5795</v>
      </c>
      <c r="AV61" s="651" t="s">
        <v>5762</v>
      </c>
      <c r="AW61" s="682" t="s">
        <v>5796</v>
      </c>
      <c r="AX61" s="671">
        <v>1</v>
      </c>
      <c r="AY61" s="668"/>
      <c r="AZ61" s="668"/>
      <c r="BA61" s="668" t="s">
        <v>5799</v>
      </c>
      <c r="BB61" s="668"/>
      <c r="BC61" s="668"/>
      <c r="BD61" s="668" t="s">
        <v>5798</v>
      </c>
      <c r="BE61" s="668"/>
      <c r="BF61" s="668"/>
      <c r="BG61" s="668" t="s">
        <v>2137</v>
      </c>
      <c r="BH61" s="668" t="s">
        <v>5797</v>
      </c>
      <c r="BI61" s="668"/>
      <c r="BJ61" s="668" t="s">
        <v>5799</v>
      </c>
      <c r="BK61" s="668"/>
      <c r="BL61" s="668"/>
      <c r="BM61" s="668"/>
      <c r="BN61" s="668" t="s">
        <v>2213</v>
      </c>
      <c r="BO61" s="668" t="s">
        <v>5761</v>
      </c>
      <c r="BP61" s="668" t="s">
        <v>5799</v>
      </c>
      <c r="BQ61" s="668" t="s">
        <v>5799</v>
      </c>
      <c r="BR61" s="668"/>
      <c r="BS61" s="668"/>
      <c r="BT61" s="668"/>
      <c r="BU61" s="668"/>
      <c r="BV61" s="668"/>
      <c r="BW61" s="672"/>
      <c r="BX61" s="672"/>
      <c r="BY61" s="672"/>
      <c r="BZ61" s="673"/>
      <c r="CA61" s="673"/>
      <c r="CB61" s="673"/>
      <c r="CC61" s="673"/>
    </row>
    <row r="62" spans="1:81" s="661" customFormat="1" ht="15" customHeight="1">
      <c r="A62" s="625">
        <v>43022</v>
      </c>
      <c r="B62" s="603"/>
      <c r="C62" s="603"/>
      <c r="D62" s="603"/>
      <c r="E62" s="603"/>
      <c r="F62" s="603"/>
      <c r="G62" s="585"/>
      <c r="H62" s="624" t="s">
        <v>265</v>
      </c>
      <c r="I62" s="603" t="s">
        <v>3</v>
      </c>
      <c r="J62" s="603" t="s">
        <v>285</v>
      </c>
      <c r="K62" s="603">
        <v>1</v>
      </c>
      <c r="L62" s="603">
        <v>1</v>
      </c>
      <c r="M62" s="562" t="str">
        <f t="shared" si="6"/>
        <v>D</v>
      </c>
      <c r="N62" s="562">
        <f t="shared" si="7"/>
        <v>2</v>
      </c>
      <c r="O62" s="598">
        <f t="shared" si="13"/>
        <v>0</v>
      </c>
      <c r="P62" s="562" t="str">
        <f t="shared" si="8"/>
        <v>U</v>
      </c>
      <c r="Q62" s="586">
        <f t="shared" si="18"/>
        <v>0.75</v>
      </c>
      <c r="R62" s="635">
        <f t="shared" si="19"/>
        <v>1</v>
      </c>
      <c r="S62" s="600">
        <v>-0.8</v>
      </c>
      <c r="T62" s="595">
        <f t="shared" si="11"/>
        <v>0.8</v>
      </c>
      <c r="U62" s="601">
        <v>3.2</v>
      </c>
      <c r="V62" s="595">
        <f t="shared" si="20"/>
        <v>-1.2000000000000002</v>
      </c>
      <c r="W62" s="586">
        <f t="shared" si="21"/>
        <v>1.2000000000000002</v>
      </c>
      <c r="X62" s="586">
        <f t="shared" si="22"/>
        <v>2</v>
      </c>
      <c r="Y62" s="599">
        <v>8</v>
      </c>
      <c r="Z62" s="599">
        <v>15</v>
      </c>
      <c r="AA62" s="599">
        <v>1</v>
      </c>
      <c r="AB62" s="599">
        <v>6</v>
      </c>
      <c r="AC62" s="599">
        <v>52</v>
      </c>
      <c r="AD62" s="599">
        <v>48</v>
      </c>
      <c r="AE62" s="599">
        <v>442</v>
      </c>
      <c r="AF62" s="562"/>
      <c r="AG62" s="562"/>
      <c r="AH62" s="562"/>
      <c r="AJ62" s="582" t="str">
        <f t="array" ref="AJ62">IF($K62="","",IF(SUM(IF(ISNUMBER(VALUE(RIGHT($AM62:$CP62,1))),VALUE(RIGHT($AM62:$CP62,1)),0))=$K62,"T","F"))</f>
        <v>T</v>
      </c>
      <c r="AK62" s="583">
        <f t="array" ref="AK62">IF($K62="","",SUM(IF(LEFT($AM62:$CP62,1)="s",1,0))-SUM(IF(RIGHT(LEFT($AM62:$CP62,2))="-",1,0)))</f>
        <v>0</v>
      </c>
      <c r="AL62" s="562">
        <f t="array" ref="AL62">IF($K62="","",SUM(IF(LEFT($AM62:$CP62,1)="X",1,0)))</f>
        <v>11</v>
      </c>
      <c r="AM62" s="671" t="s">
        <v>6001</v>
      </c>
      <c r="AN62" s="668" t="s">
        <v>5994</v>
      </c>
      <c r="AO62" s="668" t="s">
        <v>5994</v>
      </c>
      <c r="AP62" s="668" t="s">
        <v>5995</v>
      </c>
      <c r="AQ62" s="668" t="s">
        <v>2138</v>
      </c>
      <c r="AR62" s="668" t="s">
        <v>5994</v>
      </c>
      <c r="AS62" s="668" t="s">
        <v>5994</v>
      </c>
      <c r="AT62" s="668" t="s">
        <v>5995</v>
      </c>
      <c r="AU62" s="671" t="s">
        <v>6003</v>
      </c>
      <c r="AV62" s="651" t="s">
        <v>5995</v>
      </c>
      <c r="AW62" s="668" t="s">
        <v>6002</v>
      </c>
      <c r="AX62" s="668"/>
      <c r="AY62" s="668"/>
      <c r="AZ62" s="668"/>
      <c r="BA62" s="668"/>
      <c r="BB62" s="668"/>
      <c r="BC62" s="668"/>
      <c r="BD62" s="668"/>
      <c r="BE62" s="668"/>
      <c r="BF62" s="668"/>
      <c r="BG62" s="669" t="s">
        <v>5994</v>
      </c>
      <c r="BH62" s="668"/>
      <c r="BI62" s="668"/>
      <c r="BJ62" s="668"/>
      <c r="BK62" s="668"/>
      <c r="BL62" s="668"/>
      <c r="BM62" s="668"/>
      <c r="BN62" s="668" t="s">
        <v>2213</v>
      </c>
      <c r="BO62" s="669" t="s">
        <v>5999</v>
      </c>
      <c r="BP62" s="668" t="s">
        <v>5999</v>
      </c>
      <c r="BQ62" s="668"/>
      <c r="BR62" s="668"/>
      <c r="BS62" s="668"/>
      <c r="BT62" s="668"/>
      <c r="BU62" s="668"/>
      <c r="BV62" s="668"/>
      <c r="BW62" s="672"/>
      <c r="BX62" s="672"/>
      <c r="BY62" s="672"/>
      <c r="BZ62" s="673"/>
      <c r="CA62" s="673"/>
      <c r="CB62" s="673"/>
      <c r="CC62" s="673"/>
    </row>
    <row r="63" spans="1:81" s="661" customFormat="1" ht="15" customHeight="1">
      <c r="A63" s="625">
        <v>43029</v>
      </c>
      <c r="B63" s="603"/>
      <c r="C63" s="603"/>
      <c r="D63" s="603"/>
      <c r="E63" s="603"/>
      <c r="F63" s="603"/>
      <c r="G63" s="585"/>
      <c r="H63" s="624" t="s">
        <v>259</v>
      </c>
      <c r="I63" s="603" t="s">
        <v>2</v>
      </c>
      <c r="J63" s="603" t="s">
        <v>285</v>
      </c>
      <c r="K63" s="603">
        <v>1</v>
      </c>
      <c r="L63" s="603">
        <v>2</v>
      </c>
      <c r="M63" s="562" t="str">
        <f t="shared" si="6"/>
        <v>L</v>
      </c>
      <c r="N63" s="562">
        <f t="shared" si="7"/>
        <v>3</v>
      </c>
      <c r="O63" s="598">
        <f t="shared" si="13"/>
        <v>-1</v>
      </c>
      <c r="P63" s="562" t="str">
        <f t="shared" si="8"/>
        <v>O</v>
      </c>
      <c r="Q63" s="586">
        <f t="shared" si="18"/>
        <v>-0.5</v>
      </c>
      <c r="R63" s="635">
        <f t="shared" si="19"/>
        <v>-1</v>
      </c>
      <c r="S63" s="600">
        <v>0.49</v>
      </c>
      <c r="T63" s="595">
        <f t="shared" si="11"/>
        <v>-1.49</v>
      </c>
      <c r="U63" s="601">
        <v>2.68</v>
      </c>
      <c r="V63" s="595">
        <f t="shared" si="20"/>
        <v>0.31999999999999984</v>
      </c>
      <c r="W63" s="586">
        <f t="shared" si="21"/>
        <v>1.585</v>
      </c>
      <c r="X63" s="586">
        <f t="shared" si="22"/>
        <v>1.0950000000000002</v>
      </c>
      <c r="Y63" s="599">
        <v>20</v>
      </c>
      <c r="Z63" s="599">
        <v>8</v>
      </c>
      <c r="AA63" s="599">
        <v>9</v>
      </c>
      <c r="AB63" s="599">
        <v>4</v>
      </c>
      <c r="AC63" s="599">
        <v>63</v>
      </c>
      <c r="AD63" s="599">
        <v>37</v>
      </c>
      <c r="AE63" s="599">
        <v>442</v>
      </c>
      <c r="AF63" s="562"/>
      <c r="AG63" s="562"/>
      <c r="AH63" s="562"/>
      <c r="AJ63" s="582" t="str">
        <f t="array" ref="AJ63">IF($K63="","",IF(SUM(IF(ISNUMBER(VALUE(RIGHT($AM63:$CP63,1))),VALUE(RIGHT($AM63:$CP63,1)),0))=$K63,"T","F"))</f>
        <v>T</v>
      </c>
      <c r="AK63" s="583">
        <f t="array" ref="AK63">IF($K63="","",SUM(IF(LEFT($AM63:$CP63,1)="s",1,0))-SUM(IF(RIGHT(LEFT($AM63:$CP63,2))="-",1,0)))</f>
        <v>0</v>
      </c>
      <c r="AL63" s="562">
        <f t="array" ref="AL63">IF($K63="","",SUM(IF(LEFT($AM63:$CP63,1)="X",1,0)))</f>
        <v>11</v>
      </c>
      <c r="AM63" s="668" t="s">
        <v>6073</v>
      </c>
      <c r="AN63" s="668" t="s">
        <v>6073</v>
      </c>
      <c r="AO63" s="668" t="s">
        <v>6073</v>
      </c>
      <c r="AP63" s="668" t="s">
        <v>6077</v>
      </c>
      <c r="AQ63" s="668" t="s">
        <v>6073</v>
      </c>
      <c r="AR63" s="668" t="s">
        <v>6074</v>
      </c>
      <c r="AS63" s="668" t="s">
        <v>6073</v>
      </c>
      <c r="AT63" s="668"/>
      <c r="AU63" s="668" t="s">
        <v>6073</v>
      </c>
      <c r="AV63" s="651" t="s">
        <v>6073</v>
      </c>
      <c r="AW63" s="682" t="s">
        <v>6107</v>
      </c>
      <c r="AX63" s="668"/>
      <c r="AY63" s="668"/>
      <c r="AZ63" s="668"/>
      <c r="BA63" s="668" t="s">
        <v>6105</v>
      </c>
      <c r="BB63" s="668"/>
      <c r="BC63" s="668"/>
      <c r="BD63" s="668" t="s">
        <v>6077</v>
      </c>
      <c r="BE63" s="668"/>
      <c r="BF63" s="668"/>
      <c r="BG63" s="668"/>
      <c r="BH63" s="668" t="s">
        <v>6075</v>
      </c>
      <c r="BI63" s="668"/>
      <c r="BJ63" s="669" t="s">
        <v>6106</v>
      </c>
      <c r="BK63" s="668"/>
      <c r="BL63" s="668"/>
      <c r="BM63" s="668"/>
      <c r="BN63" s="668" t="s">
        <v>2213</v>
      </c>
      <c r="BO63" s="671" t="s">
        <v>6108</v>
      </c>
      <c r="BP63" s="668" t="s">
        <v>6077</v>
      </c>
      <c r="BQ63" s="668" t="s">
        <v>6075</v>
      </c>
      <c r="BR63" s="668"/>
      <c r="BS63" s="668"/>
      <c r="BT63" s="668" t="s">
        <v>6075</v>
      </c>
      <c r="BU63" s="668"/>
      <c r="BV63" s="668"/>
      <c r="BW63" s="672"/>
      <c r="BX63" s="672"/>
      <c r="BY63" s="672"/>
      <c r="BZ63" s="673"/>
      <c r="CA63" s="673"/>
      <c r="CB63" s="673"/>
      <c r="CC63" s="673"/>
    </row>
    <row r="64" spans="1:81" s="661" customFormat="1" ht="15" customHeight="1">
      <c r="A64" s="626">
        <v>43033</v>
      </c>
      <c r="B64" s="596"/>
      <c r="C64" s="596"/>
      <c r="D64" s="596"/>
      <c r="E64" s="596"/>
      <c r="F64" s="596"/>
      <c r="G64" s="591"/>
      <c r="H64" s="623" t="s">
        <v>5661</v>
      </c>
      <c r="I64" s="596" t="s">
        <v>2</v>
      </c>
      <c r="J64" s="596" t="s">
        <v>3988</v>
      </c>
      <c r="K64" s="596">
        <v>1</v>
      </c>
      <c r="L64" s="596">
        <v>1</v>
      </c>
      <c r="M64" s="562" t="str">
        <f t="shared" ref="M64" si="23">IF(K64="","",IF(K64&gt;L64,"W",IF(K64=L64,"D",IF(K64&lt;L64,"L"))))</f>
        <v>D</v>
      </c>
      <c r="N64" s="562">
        <f t="shared" ref="N64" si="24">IF(K64="","",K64+L64)</f>
        <v>2</v>
      </c>
      <c r="O64" s="598">
        <f t="shared" ref="O64" si="25">IF(K64="","",K64-L64)</f>
        <v>0</v>
      </c>
      <c r="P64" s="562" t="str">
        <f t="shared" si="8"/>
        <v>U</v>
      </c>
      <c r="Q64" s="586" t="str">
        <f t="shared" ref="Q64" si="26">IF(S64="","",IF(SIGN(S64)&lt;&gt;1,VLOOKUP(ABS(S64),SUP_HDC,3,TRUE),-VLOOKUP(ABS(S64),SUP_HDC,3,TRUE)))</f>
        <v/>
      </c>
      <c r="R64" s="635" t="str">
        <f t="shared" ref="R64" si="27">IF(Q64="","",IF((K64-L64+Q64)&gt;=0.5,1,IF((K64-L64+Q64)=0.25,0.5,IF((K64-L64+Q64)&lt;=-0.5,-1,IF((K64-L64+Q64)=-0.25,-0.5,0)))))</f>
        <v/>
      </c>
      <c r="S64" s="600"/>
      <c r="T64" s="595" t="str">
        <f t="shared" ref="T64" si="28">IF(ISBLANK(S64),"",K64-L64-S64)</f>
        <v/>
      </c>
      <c r="U64" s="601"/>
      <c r="V64" s="595" t="str">
        <f t="shared" ref="V64" si="29">IF(ISBLANK(U64),"",K64+L64-U64)</f>
        <v/>
      </c>
      <c r="W64" s="586" t="str">
        <f t="shared" ref="W64" si="30">IF(S64="","",(S64+U64)/2)</f>
        <v/>
      </c>
      <c r="X64" s="586" t="str">
        <f t="shared" ref="X64" si="31">IF(W64="","",U64-W64)</f>
        <v/>
      </c>
      <c r="Y64" s="755"/>
      <c r="Z64" s="755"/>
      <c r="AA64" s="755"/>
      <c r="AB64" s="755"/>
      <c r="AC64" s="755"/>
      <c r="AD64" s="755"/>
      <c r="AE64" s="755"/>
      <c r="AF64" s="562"/>
      <c r="AG64" s="562"/>
      <c r="AH64" s="562"/>
      <c r="AJ64" s="582" t="str">
        <f t="array" ref="AJ64">IF($K64="","",IF(SUM(IF(ISNUMBER(VALUE(RIGHT($AM64:$CP64,1))),VALUE(RIGHT($AM64:$CP64,1)),0))=$K64,"T","F"))</f>
        <v>T</v>
      </c>
      <c r="AK64" s="583">
        <f t="array" ref="AK64">IF($K64="","",SUM(IF(LEFT($AM64:$CP64,1)="s",1,0))-SUM(IF(RIGHT(LEFT($AM64:$CP64,2))="-",1,0)))</f>
        <v>0</v>
      </c>
      <c r="AL64" s="562">
        <f t="array" ref="AL64">IF($K64="","",SUM(IF(LEFT($AM64:$CP64,1)="X",1,0)))</f>
        <v>11</v>
      </c>
      <c r="AM64" s="668" t="s">
        <v>6167</v>
      </c>
      <c r="AN64" s="668" t="s">
        <v>6167</v>
      </c>
      <c r="AO64" s="668" t="s">
        <v>6167</v>
      </c>
      <c r="AP64" s="668" t="s">
        <v>6167</v>
      </c>
      <c r="AQ64" s="668"/>
      <c r="AR64" s="668" t="s">
        <v>2137</v>
      </c>
      <c r="AS64" s="668" t="s">
        <v>6167</v>
      </c>
      <c r="AT64" s="668" t="s">
        <v>6181</v>
      </c>
      <c r="AU64" s="668" t="s">
        <v>6167</v>
      </c>
      <c r="AV64" s="668" t="s">
        <v>6178</v>
      </c>
      <c r="AW64" s="669" t="s">
        <v>6183</v>
      </c>
      <c r="AX64" s="668"/>
      <c r="AY64" s="668"/>
      <c r="AZ64" s="668"/>
      <c r="BA64" s="668" t="s">
        <v>6179</v>
      </c>
      <c r="BB64" s="668"/>
      <c r="BC64" s="668"/>
      <c r="BD64" s="668" t="s">
        <v>6174</v>
      </c>
      <c r="BE64" s="668"/>
      <c r="BF64" s="668"/>
      <c r="BG64" s="668" t="s">
        <v>6167</v>
      </c>
      <c r="BH64" s="668" t="s">
        <v>6181</v>
      </c>
      <c r="BI64" s="668"/>
      <c r="BJ64" s="668" t="s">
        <v>6174</v>
      </c>
      <c r="BK64" s="668"/>
      <c r="BL64" s="668"/>
      <c r="BM64" s="668"/>
      <c r="BN64" s="668" t="s">
        <v>2213</v>
      </c>
      <c r="BO64" s="668" t="s">
        <v>6376</v>
      </c>
      <c r="BP64" s="668" t="s">
        <v>2137</v>
      </c>
      <c r="BQ64" s="668" t="s">
        <v>6186</v>
      </c>
      <c r="BR64" s="668"/>
      <c r="BS64" s="668"/>
      <c r="BT64" s="668"/>
      <c r="BU64" s="668"/>
      <c r="BV64" s="668"/>
      <c r="BW64" s="672"/>
      <c r="BX64" s="672"/>
      <c r="BY64" s="672"/>
      <c r="BZ64" s="673"/>
      <c r="CA64" s="673"/>
      <c r="CB64" s="673"/>
      <c r="CC64" s="673"/>
    </row>
    <row r="65" spans="1:81" s="661" customFormat="1" ht="15" customHeight="1">
      <c r="A65" s="625">
        <v>43037</v>
      </c>
      <c r="B65" s="603"/>
      <c r="C65" s="603"/>
      <c r="D65" s="603"/>
      <c r="E65" s="603"/>
      <c r="F65" s="603"/>
      <c r="G65" s="585"/>
      <c r="H65" s="624" t="s">
        <v>267</v>
      </c>
      <c r="I65" s="603" t="s">
        <v>3</v>
      </c>
      <c r="J65" s="603" t="s">
        <v>285</v>
      </c>
      <c r="K65" s="603">
        <v>3</v>
      </c>
      <c r="L65" s="603">
        <v>2</v>
      </c>
      <c r="M65" s="562" t="str">
        <f t="shared" si="6"/>
        <v>W</v>
      </c>
      <c r="N65" s="562">
        <f t="shared" si="7"/>
        <v>5</v>
      </c>
      <c r="O65" s="598">
        <f t="shared" si="13"/>
        <v>1</v>
      </c>
      <c r="P65" s="562" t="str">
        <f t="shared" si="8"/>
        <v>O</v>
      </c>
      <c r="Q65" s="586">
        <f t="shared" si="18"/>
        <v>0</v>
      </c>
      <c r="R65" s="635">
        <f t="shared" si="19"/>
        <v>1</v>
      </c>
      <c r="S65" s="600">
        <v>0.1</v>
      </c>
      <c r="T65" s="595">
        <f t="shared" si="11"/>
        <v>0.9</v>
      </c>
      <c r="U65" s="601">
        <v>2.4</v>
      </c>
      <c r="V65" s="595">
        <f t="shared" si="20"/>
        <v>2.6</v>
      </c>
      <c r="W65" s="586">
        <f t="shared" si="21"/>
        <v>1.25</v>
      </c>
      <c r="X65" s="586">
        <f t="shared" si="22"/>
        <v>1.1499999999999999</v>
      </c>
      <c r="Y65" s="599">
        <v>10</v>
      </c>
      <c r="Z65" s="599">
        <v>14</v>
      </c>
      <c r="AA65" s="599">
        <v>3</v>
      </c>
      <c r="AB65" s="599">
        <v>2</v>
      </c>
      <c r="AC65" s="599">
        <v>56</v>
      </c>
      <c r="AD65" s="599">
        <v>44</v>
      </c>
      <c r="AE65" s="599">
        <v>442</v>
      </c>
      <c r="AF65" s="562"/>
      <c r="AG65" s="562"/>
      <c r="AH65" s="562"/>
      <c r="AJ65" s="582" t="str">
        <f t="array" ref="AJ65">IF($K65="","",IF(SUM(IF(ISNUMBER(VALUE(RIGHT($AM65:$CP65,1))),VALUE(RIGHT($AM65:$CP65,1)),0))=$K65,"T","F"))</f>
        <v>T</v>
      </c>
      <c r="AK65" s="583">
        <f t="array" ref="AK65">IF($K65="","",SUM(IF(LEFT($AM65:$CP65,1)="s",1,0))-SUM(IF(RIGHT(LEFT($AM65:$CP65,2))="-",1,0)))</f>
        <v>0</v>
      </c>
      <c r="AL65" s="562">
        <f t="array" ref="AL65">IF($K65="","",SUM(IF(LEFT($AM65:$CP65,1)="X",1,0)))</f>
        <v>11</v>
      </c>
      <c r="AM65" s="668" t="s">
        <v>6245</v>
      </c>
      <c r="AN65" s="668" t="s">
        <v>6245</v>
      </c>
      <c r="AO65" s="668" t="s">
        <v>6245</v>
      </c>
      <c r="AP65" s="668" t="s">
        <v>6252</v>
      </c>
      <c r="AQ65" s="668" t="s">
        <v>6248</v>
      </c>
      <c r="AR65" s="668" t="s">
        <v>6245</v>
      </c>
      <c r="AS65" s="668" t="s">
        <v>6245</v>
      </c>
      <c r="AT65" s="668" t="s">
        <v>6266</v>
      </c>
      <c r="AU65" s="671" t="s">
        <v>6265</v>
      </c>
      <c r="AV65" s="652" t="s">
        <v>6251</v>
      </c>
      <c r="AW65" s="668" t="s">
        <v>6209</v>
      </c>
      <c r="AX65" s="668"/>
      <c r="AY65" s="668"/>
      <c r="AZ65" s="668"/>
      <c r="BA65" s="668" t="s">
        <v>6268</v>
      </c>
      <c r="BB65" s="668"/>
      <c r="BC65" s="668"/>
      <c r="BD65" s="668" t="s">
        <v>6253</v>
      </c>
      <c r="BE65" s="668"/>
      <c r="BF65" s="668"/>
      <c r="BG65" s="668" t="s">
        <v>6245</v>
      </c>
      <c r="BH65" s="668" t="s">
        <v>6253</v>
      </c>
      <c r="BI65" s="668"/>
      <c r="BJ65" s="668"/>
      <c r="BK65" s="668" t="s">
        <v>6253</v>
      </c>
      <c r="BL65" s="668"/>
      <c r="BM65" s="668" t="s">
        <v>6252</v>
      </c>
      <c r="BN65" s="668" t="s">
        <v>2213</v>
      </c>
      <c r="BO65" s="668" t="s">
        <v>6377</v>
      </c>
      <c r="BP65" s="671" t="s">
        <v>6267</v>
      </c>
      <c r="BQ65" s="671" t="s">
        <v>6249</v>
      </c>
      <c r="BR65" s="668"/>
      <c r="BS65" s="668"/>
      <c r="BT65" s="668"/>
      <c r="BU65" s="668"/>
      <c r="BV65" s="668"/>
      <c r="BW65" s="672"/>
      <c r="BX65" s="672"/>
      <c r="BY65" s="672"/>
      <c r="BZ65" s="673"/>
      <c r="CA65" s="673"/>
      <c r="CB65" s="673"/>
      <c r="CC65" s="673"/>
    </row>
    <row r="66" spans="1:81" s="661" customFormat="1" ht="15" customHeight="1">
      <c r="A66" s="625">
        <v>43057</v>
      </c>
      <c r="B66" s="603"/>
      <c r="C66" s="603"/>
      <c r="D66" s="603"/>
      <c r="E66" s="603"/>
      <c r="F66" s="603"/>
      <c r="G66" s="585"/>
      <c r="H66" s="624" t="s">
        <v>304</v>
      </c>
      <c r="I66" s="603" t="s">
        <v>2</v>
      </c>
      <c r="J66" s="603" t="s">
        <v>285</v>
      </c>
      <c r="K66" s="603">
        <v>1</v>
      </c>
      <c r="L66" s="603">
        <v>2</v>
      </c>
      <c r="M66" s="562" t="str">
        <f t="shared" si="6"/>
        <v>L</v>
      </c>
      <c r="N66" s="562">
        <f t="shared" si="7"/>
        <v>3</v>
      </c>
      <c r="O66" s="598">
        <f t="shared" si="13"/>
        <v>-1</v>
      </c>
      <c r="P66" s="562" t="str">
        <f t="shared" si="8"/>
        <v>O</v>
      </c>
      <c r="Q66" s="586">
        <f t="shared" si="18"/>
        <v>0</v>
      </c>
      <c r="R66" s="635">
        <f t="shared" si="19"/>
        <v>-1</v>
      </c>
      <c r="S66" s="600">
        <v>-0.05</v>
      </c>
      <c r="T66" s="595">
        <f t="shared" si="11"/>
        <v>-0.95</v>
      </c>
      <c r="U66" s="601">
        <v>2.92</v>
      </c>
      <c r="V66" s="595">
        <f t="shared" si="20"/>
        <v>8.0000000000000071E-2</v>
      </c>
      <c r="W66" s="586">
        <f t="shared" si="21"/>
        <v>1.4350000000000001</v>
      </c>
      <c r="X66" s="586">
        <f t="shared" si="22"/>
        <v>1.4849999999999999</v>
      </c>
      <c r="Y66" s="599">
        <v>16</v>
      </c>
      <c r="Z66" s="599">
        <v>13</v>
      </c>
      <c r="AA66" s="599">
        <v>1</v>
      </c>
      <c r="AB66" s="599">
        <v>5</v>
      </c>
      <c r="AC66" s="599">
        <v>51</v>
      </c>
      <c r="AD66" s="599">
        <v>49</v>
      </c>
      <c r="AE66" s="599">
        <v>442</v>
      </c>
      <c r="AF66" s="562"/>
      <c r="AG66" s="562"/>
      <c r="AH66" s="562"/>
      <c r="AJ66" s="582" t="str">
        <f t="array" ref="AJ66">IF($K66="","",IF(SUM(IF(ISNUMBER(VALUE(RIGHT($AM66:$CP66,1))),VALUE(RIGHT($AM66:$CP66,1)),0))=$K66,"T","F"))</f>
        <v>T</v>
      </c>
      <c r="AK66" s="583">
        <f t="array" ref="AK66">IF($K66="","",SUM(IF(LEFT($AM66:$CP66,1)="s",1,0))-SUM(IF(RIGHT(LEFT($AM66:$CP66,2))="-",1,0)))</f>
        <v>0</v>
      </c>
      <c r="AL66" s="562">
        <f t="array" ref="AL66">IF($K66="","",SUM(IF(LEFT($AM66:$CP66,1)="X",1,0)))</f>
        <v>11</v>
      </c>
      <c r="AM66" s="668" t="s">
        <v>2213</v>
      </c>
      <c r="AN66" s="668" t="s">
        <v>6378</v>
      </c>
      <c r="AO66" s="668" t="s">
        <v>6378</v>
      </c>
      <c r="AP66" s="682" t="s">
        <v>6434</v>
      </c>
      <c r="AQ66" s="668" t="s">
        <v>2213</v>
      </c>
      <c r="AR66" s="668" t="s">
        <v>6378</v>
      </c>
      <c r="AS66" s="668" t="s">
        <v>6378</v>
      </c>
      <c r="AT66" s="668" t="s">
        <v>6386</v>
      </c>
      <c r="AU66" s="668" t="s">
        <v>6382</v>
      </c>
      <c r="AV66" s="671" t="s">
        <v>6435</v>
      </c>
      <c r="AW66" s="669" t="s">
        <v>6378</v>
      </c>
      <c r="AX66" s="668"/>
      <c r="AY66" s="668" t="s">
        <v>6386</v>
      </c>
      <c r="AZ66" s="668"/>
      <c r="BA66" s="668" t="s">
        <v>6378</v>
      </c>
      <c r="BB66" s="668"/>
      <c r="BC66" s="668"/>
      <c r="BD66" s="668" t="s">
        <v>6386</v>
      </c>
      <c r="BE66" s="668"/>
      <c r="BF66" s="668"/>
      <c r="BG66" s="668" t="s">
        <v>6378</v>
      </c>
      <c r="BH66" s="668" t="s">
        <v>6386</v>
      </c>
      <c r="BI66" s="668"/>
      <c r="BJ66" s="668"/>
      <c r="BK66" s="668"/>
      <c r="BL66" s="668"/>
      <c r="BM66" s="668" t="s">
        <v>6383</v>
      </c>
      <c r="BN66" s="668" t="s">
        <v>2213</v>
      </c>
      <c r="BO66" s="668" t="s">
        <v>6439</v>
      </c>
      <c r="BP66" s="668" t="s">
        <v>6437</v>
      </c>
      <c r="BQ66" s="668" t="s">
        <v>6436</v>
      </c>
      <c r="BR66" s="668"/>
      <c r="BS66" s="668" t="s">
        <v>126</v>
      </c>
      <c r="BT66" s="668"/>
      <c r="BU66" s="668"/>
      <c r="BV66" s="668"/>
      <c r="BW66" s="672" t="s">
        <v>126</v>
      </c>
      <c r="BX66" s="672" t="s">
        <v>126</v>
      </c>
      <c r="BY66" s="672" t="s">
        <v>126</v>
      </c>
      <c r="BZ66" s="673" t="s">
        <v>126</v>
      </c>
      <c r="CA66" s="673" t="s">
        <v>126</v>
      </c>
      <c r="CB66" s="673"/>
      <c r="CC66" s="673"/>
    </row>
    <row r="67" spans="1:81" s="661" customFormat="1" ht="15" customHeight="1">
      <c r="A67" s="625">
        <v>43065</v>
      </c>
      <c r="B67" s="603"/>
      <c r="C67" s="603"/>
      <c r="D67" s="603"/>
      <c r="E67" s="603"/>
      <c r="F67" s="603"/>
      <c r="G67" s="585"/>
      <c r="H67" s="624" t="s">
        <v>6217</v>
      </c>
      <c r="I67" s="603" t="s">
        <v>3</v>
      </c>
      <c r="J67" s="603" t="s">
        <v>285</v>
      </c>
      <c r="K67" s="603">
        <v>1</v>
      </c>
      <c r="L67" s="603">
        <v>3</v>
      </c>
      <c r="M67" s="562" t="str">
        <f t="shared" si="6"/>
        <v>L</v>
      </c>
      <c r="N67" s="562">
        <f t="shared" si="7"/>
        <v>4</v>
      </c>
      <c r="O67" s="598">
        <f t="shared" si="13"/>
        <v>-2</v>
      </c>
      <c r="P67" s="562" t="str">
        <f t="shared" si="8"/>
        <v>O</v>
      </c>
      <c r="Q67" s="586">
        <f t="shared" ref="Q67:Q69" si="32">IF(S67="","",IF(SIGN(S67)&lt;&gt;1,VLOOKUP(ABS(S67),SUP_HDC,3,TRUE),-VLOOKUP(ABS(S67),SUP_HDC,3,TRUE)))</f>
        <v>1</v>
      </c>
      <c r="R67" s="635">
        <f t="shared" ref="R67:R69" si="33">IF(Q67="","",IF((K67-L67+Q67)&gt;=0.5,1,IF((K67-L67+Q67)=0.25,0.5,IF((K67-L67+Q67)&lt;=-0.5,-1,IF((K67-L67+Q67)=-0.25,-0.5,0)))))</f>
        <v>-1</v>
      </c>
      <c r="S67" s="600">
        <v>-0.98</v>
      </c>
      <c r="T67" s="595">
        <f t="shared" si="11"/>
        <v>-1.02</v>
      </c>
      <c r="U67" s="601">
        <v>3.13</v>
      </c>
      <c r="V67" s="595">
        <f t="shared" si="20"/>
        <v>0.87000000000000011</v>
      </c>
      <c r="W67" s="586">
        <f t="shared" si="21"/>
        <v>1.075</v>
      </c>
      <c r="X67" s="586">
        <f t="shared" si="22"/>
        <v>2.0549999999999997</v>
      </c>
      <c r="Y67" s="599">
        <v>6</v>
      </c>
      <c r="Z67" s="599">
        <v>18</v>
      </c>
      <c r="AA67" s="599">
        <v>2</v>
      </c>
      <c r="AB67" s="599">
        <v>9</v>
      </c>
      <c r="AC67" s="599">
        <v>51</v>
      </c>
      <c r="AD67" s="599">
        <v>49</v>
      </c>
      <c r="AE67" s="599">
        <v>442</v>
      </c>
      <c r="AF67" s="562"/>
      <c r="AG67" s="562"/>
      <c r="AH67" s="562"/>
      <c r="AJ67" s="582" t="str">
        <f t="array" ref="AJ67">IF($K67="","",IF(SUM(IF(ISNUMBER(VALUE(RIGHT($AM67:$CP67,1))),VALUE(RIGHT($AM67:$CP67,1)),0))=$K67,"T","F"))</f>
        <v>T</v>
      </c>
      <c r="AK67" s="583">
        <f t="array" ref="AK67">IF($K67="","",SUM(IF(LEFT($AM67:$CP67,1)="s",1,0))-SUM(IF(RIGHT(LEFT($AM67:$CP67,2))="-",1,0)))</f>
        <v>0</v>
      </c>
      <c r="AL67" s="562">
        <f t="array" ref="AL67">IF($K67="","",SUM(IF(LEFT($AM67:$CP67,1)="X",1,0)))</f>
        <v>11</v>
      </c>
      <c r="AM67" s="668" t="s">
        <v>2213</v>
      </c>
      <c r="AN67" s="668" t="s">
        <v>1431</v>
      </c>
      <c r="AO67" s="668" t="s">
        <v>1431</v>
      </c>
      <c r="AP67" s="668" t="s">
        <v>6382</v>
      </c>
      <c r="AQ67" s="668" t="s">
        <v>2213</v>
      </c>
      <c r="AR67" s="668" t="s">
        <v>6386</v>
      </c>
      <c r="AS67" s="668" t="s">
        <v>1431</v>
      </c>
      <c r="AT67" s="668" t="s">
        <v>6181</v>
      </c>
      <c r="AU67" s="668" t="s">
        <v>6382</v>
      </c>
      <c r="AV67" s="671" t="s">
        <v>6553</v>
      </c>
      <c r="AW67" s="668" t="s">
        <v>1431</v>
      </c>
      <c r="AX67" s="668"/>
      <c r="AY67" s="668" t="s">
        <v>6386</v>
      </c>
      <c r="AZ67" s="668"/>
      <c r="BA67" s="668" t="s">
        <v>1431</v>
      </c>
      <c r="BB67" s="668"/>
      <c r="BC67" s="668"/>
      <c r="BD67" s="668"/>
      <c r="BE67" s="668"/>
      <c r="BF67" s="668"/>
      <c r="BG67" s="668" t="s">
        <v>1431</v>
      </c>
      <c r="BH67" s="669" t="s">
        <v>1431</v>
      </c>
      <c r="BI67" s="668"/>
      <c r="BJ67" s="668" t="s">
        <v>6181</v>
      </c>
      <c r="BK67" s="668"/>
      <c r="BL67" s="668"/>
      <c r="BM67" s="668" t="s">
        <v>6386</v>
      </c>
      <c r="BN67" s="668" t="s">
        <v>2213</v>
      </c>
      <c r="BO67" s="668" t="s">
        <v>6386</v>
      </c>
      <c r="BP67" s="668" t="s">
        <v>6382</v>
      </c>
      <c r="BQ67" s="668" t="s">
        <v>6181</v>
      </c>
      <c r="BR67" s="668"/>
      <c r="BS67" s="668"/>
      <c r="BT67" s="668"/>
      <c r="BU67" s="668"/>
      <c r="BV67" s="668"/>
      <c r="BW67" s="672"/>
      <c r="BX67" s="672"/>
      <c r="BY67" s="672"/>
      <c r="BZ67" s="673"/>
      <c r="CA67" s="673"/>
      <c r="CB67" s="673"/>
      <c r="CC67" s="673"/>
    </row>
    <row r="68" spans="1:81" s="661" customFormat="1" ht="15" customHeight="1">
      <c r="A68" s="625">
        <v>43071</v>
      </c>
      <c r="B68" s="625"/>
      <c r="C68" s="625"/>
      <c r="D68" s="625"/>
      <c r="E68" s="625"/>
      <c r="F68" s="625"/>
      <c r="G68" s="585"/>
      <c r="H68" s="627" t="s">
        <v>262</v>
      </c>
      <c r="I68" s="625" t="s">
        <v>2</v>
      </c>
      <c r="J68" s="625" t="s">
        <v>285</v>
      </c>
      <c r="K68" s="603">
        <v>1</v>
      </c>
      <c r="L68" s="603">
        <v>3</v>
      </c>
      <c r="M68" s="562" t="str">
        <f t="shared" si="6"/>
        <v>L</v>
      </c>
      <c r="N68" s="562">
        <f t="shared" si="7"/>
        <v>4</v>
      </c>
      <c r="O68" s="598">
        <f t="shared" si="13"/>
        <v>-2</v>
      </c>
      <c r="P68" s="562" t="str">
        <f t="shared" si="8"/>
        <v>O</v>
      </c>
      <c r="Q68" s="586">
        <f t="shared" si="32"/>
        <v>0.25</v>
      </c>
      <c r="R68" s="635">
        <f t="shared" si="33"/>
        <v>-1</v>
      </c>
      <c r="S68" s="600">
        <v>-0.17</v>
      </c>
      <c r="T68" s="595">
        <f t="shared" si="11"/>
        <v>-1.83</v>
      </c>
      <c r="U68" s="601">
        <v>2.77</v>
      </c>
      <c r="V68" s="595">
        <f t="shared" si="20"/>
        <v>1.23</v>
      </c>
      <c r="W68" s="586">
        <f t="shared" si="21"/>
        <v>1.3</v>
      </c>
      <c r="X68" s="586">
        <f t="shared" si="22"/>
        <v>1.47</v>
      </c>
      <c r="Y68" s="599">
        <v>14</v>
      </c>
      <c r="Z68" s="599">
        <v>8</v>
      </c>
      <c r="AA68" s="599">
        <v>4</v>
      </c>
      <c r="AB68" s="599">
        <v>5</v>
      </c>
      <c r="AC68" s="599">
        <v>65</v>
      </c>
      <c r="AD68" s="599">
        <v>35</v>
      </c>
      <c r="AE68" s="599">
        <v>442</v>
      </c>
      <c r="AF68" s="562"/>
      <c r="AG68" s="562"/>
      <c r="AH68" s="562"/>
      <c r="AJ68" s="582" t="str">
        <f t="array" ref="AJ68">IF($K68="","",IF(SUM(IF(ISNUMBER(VALUE(RIGHT($AM68:$CP68,1))),VALUE(RIGHT($AM68:$CP68,1)),0))=$K68,"T","F"))</f>
        <v>T</v>
      </c>
      <c r="AK68" s="583">
        <f t="array" ref="AK68">IF($K68="","",SUM(IF(LEFT($AM68:$CP68,1)="s",1,0))-SUM(IF(RIGHT(LEFT($AM68:$CP68,2))="-",1,0)))</f>
        <v>0</v>
      </c>
      <c r="AL68" s="562">
        <f t="array" ref="AL68">IF($K68="","",SUM(IF(LEFT($AM68:$CP68,1)="X",1,0)))</f>
        <v>11</v>
      </c>
      <c r="AM68" s="668" t="s">
        <v>2213</v>
      </c>
      <c r="AN68" s="669" t="s">
        <v>2474</v>
      </c>
      <c r="AO68" s="668" t="s">
        <v>2474</v>
      </c>
      <c r="AP68" s="668" t="s">
        <v>6620</v>
      </c>
      <c r="AQ68" s="671" t="s">
        <v>6619</v>
      </c>
      <c r="AR68" s="668" t="s">
        <v>6622</v>
      </c>
      <c r="AS68" s="668" t="s">
        <v>6617</v>
      </c>
      <c r="AT68" s="668" t="s">
        <v>126</v>
      </c>
      <c r="AU68" s="668" t="s">
        <v>2474</v>
      </c>
      <c r="AV68" s="671" t="s">
        <v>6640</v>
      </c>
      <c r="AW68" s="668" t="s">
        <v>6622</v>
      </c>
      <c r="AX68" s="668" t="s">
        <v>126</v>
      </c>
      <c r="AY68" s="668" t="s">
        <v>126</v>
      </c>
      <c r="AZ68" s="668" t="s">
        <v>2472</v>
      </c>
      <c r="BA68" s="668" t="s">
        <v>2474</v>
      </c>
      <c r="BB68" s="668" t="s">
        <v>126</v>
      </c>
      <c r="BC68" s="668" t="s">
        <v>126</v>
      </c>
      <c r="BD68" s="669" t="s">
        <v>2474</v>
      </c>
      <c r="BE68" s="668" t="s">
        <v>126</v>
      </c>
      <c r="BF68" s="668" t="s">
        <v>126</v>
      </c>
      <c r="BG68" s="668" t="s">
        <v>2472</v>
      </c>
      <c r="BH68" s="668" t="s">
        <v>6574</v>
      </c>
      <c r="BI68" s="668" t="s">
        <v>126</v>
      </c>
      <c r="BJ68" s="668" t="s">
        <v>6620</v>
      </c>
      <c r="BK68" s="668" t="s">
        <v>126</v>
      </c>
      <c r="BL68" s="668" t="s">
        <v>2472</v>
      </c>
      <c r="BM68" s="668" t="s">
        <v>126</v>
      </c>
      <c r="BN68" s="668" t="s">
        <v>2213</v>
      </c>
      <c r="BO68" s="668" t="s">
        <v>2474</v>
      </c>
      <c r="BP68" s="668" t="s">
        <v>2472</v>
      </c>
      <c r="BQ68" s="668" t="s">
        <v>6620</v>
      </c>
      <c r="BR68" s="668"/>
      <c r="BS68" s="668"/>
      <c r="BT68" s="668"/>
      <c r="BU68" s="668"/>
      <c r="BV68" s="668"/>
      <c r="BW68" s="672"/>
      <c r="BX68" s="672"/>
      <c r="BY68" s="672"/>
      <c r="BZ68" s="673"/>
      <c r="CA68" s="673"/>
      <c r="CB68" s="673"/>
      <c r="CC68" s="673"/>
    </row>
    <row r="69" spans="1:81" s="661" customFormat="1" ht="15" customHeight="1">
      <c r="A69" s="626">
        <v>43092</v>
      </c>
      <c r="B69" s="596"/>
      <c r="C69" s="596"/>
      <c r="D69" s="596"/>
      <c r="E69" s="596"/>
      <c r="F69" s="596"/>
      <c r="G69" s="591"/>
      <c r="H69" s="623" t="s">
        <v>6218</v>
      </c>
      <c r="I69" s="596" t="s">
        <v>2</v>
      </c>
      <c r="J69" s="596" t="s">
        <v>3988</v>
      </c>
      <c r="K69" s="596">
        <v>1</v>
      </c>
      <c r="L69" s="596">
        <v>1</v>
      </c>
      <c r="M69" s="562" t="str">
        <f t="shared" si="6"/>
        <v>D</v>
      </c>
      <c r="N69" s="562">
        <f t="shared" si="7"/>
        <v>2</v>
      </c>
      <c r="O69" s="598">
        <f t="shared" si="13"/>
        <v>0</v>
      </c>
      <c r="P69" s="562" t="str">
        <f t="shared" si="8"/>
        <v>U</v>
      </c>
      <c r="Q69" s="586" t="str">
        <f t="shared" si="32"/>
        <v/>
      </c>
      <c r="R69" s="635" t="str">
        <f t="shared" si="33"/>
        <v/>
      </c>
      <c r="S69" s="600"/>
      <c r="T69" s="595" t="str">
        <f t="shared" si="11"/>
        <v/>
      </c>
      <c r="U69" s="601"/>
      <c r="V69" s="595" t="str">
        <f t="shared" si="20"/>
        <v/>
      </c>
      <c r="W69" s="586" t="str">
        <f t="shared" si="21"/>
        <v/>
      </c>
      <c r="X69" s="586" t="str">
        <f t="shared" si="22"/>
        <v/>
      </c>
      <c r="Y69" s="755"/>
      <c r="Z69" s="755"/>
      <c r="AA69" s="755"/>
      <c r="AB69" s="755"/>
      <c r="AC69" s="755"/>
      <c r="AD69" s="755"/>
      <c r="AE69" s="755"/>
      <c r="AF69" s="562"/>
      <c r="AG69" s="562"/>
      <c r="AH69" s="562"/>
      <c r="AJ69" s="582" t="str">
        <f t="array" ref="AJ69">IF($K69="","",IF(SUM(IF(ISNUMBER(VALUE(RIGHT($AM69:$CP69,1))),VALUE(RIGHT($AM69:$CP69,1)),0))=$K69,"T","F"))</f>
        <v>T</v>
      </c>
      <c r="AK69" s="583">
        <f t="array" ref="AK69">IF($K69="","",SUM(IF(LEFT($AM69:$CP69,1)="s",1,0))-SUM(IF(RIGHT(LEFT($AM69:$CP69,2))="-",1,0)))</f>
        <v>0</v>
      </c>
      <c r="AL69" s="562">
        <f t="array" ref="AL69">IF($K69="","",SUM(IF(LEFT($AM69:$CP69,1)="X",1,0)))</f>
        <v>11</v>
      </c>
      <c r="AM69" s="668" t="s">
        <v>1431</v>
      </c>
      <c r="AN69" s="668" t="s">
        <v>6647</v>
      </c>
      <c r="AO69" s="668" t="s">
        <v>6648</v>
      </c>
      <c r="AP69" s="668"/>
      <c r="AQ69" s="668" t="s">
        <v>6647</v>
      </c>
      <c r="AR69" s="669" t="s">
        <v>6647</v>
      </c>
      <c r="AS69" s="668" t="s">
        <v>6648</v>
      </c>
      <c r="AT69" s="668" t="s">
        <v>6654</v>
      </c>
      <c r="AU69" s="668" t="s">
        <v>6649</v>
      </c>
      <c r="AV69" s="668" t="s">
        <v>6647</v>
      </c>
      <c r="AW69" s="668" t="s">
        <v>2213</v>
      </c>
      <c r="AX69" s="668"/>
      <c r="AY69" s="668"/>
      <c r="AZ69" s="668"/>
      <c r="BA69" s="668" t="s">
        <v>6653</v>
      </c>
      <c r="BB69" s="668"/>
      <c r="BC69" s="668"/>
      <c r="BD69" s="668" t="s">
        <v>6647</v>
      </c>
      <c r="BE69" s="668"/>
      <c r="BF69" s="668"/>
      <c r="BG69" s="668" t="s">
        <v>6653</v>
      </c>
      <c r="BH69" s="668"/>
      <c r="BI69" s="668" t="s">
        <v>6653</v>
      </c>
      <c r="BJ69" s="668" t="s">
        <v>6650</v>
      </c>
      <c r="BK69" s="668"/>
      <c r="BL69" s="668" t="s">
        <v>6653</v>
      </c>
      <c r="BM69" s="668" t="s">
        <v>6650</v>
      </c>
      <c r="BN69" s="668" t="s">
        <v>2213</v>
      </c>
      <c r="BO69" s="668"/>
      <c r="BP69" s="668" t="s">
        <v>6651</v>
      </c>
      <c r="BQ69" s="668" t="s">
        <v>6652</v>
      </c>
      <c r="BR69" s="668"/>
      <c r="BS69" s="668"/>
      <c r="BT69" s="668"/>
      <c r="BU69" s="668"/>
      <c r="BV69" s="668"/>
      <c r="BW69" s="672"/>
      <c r="BX69" s="672"/>
      <c r="BY69" s="672"/>
      <c r="BZ69" s="673"/>
      <c r="CA69" s="673"/>
      <c r="CB69" s="673"/>
      <c r="CC69" s="673"/>
    </row>
    <row r="70" spans="1:81" s="661" customFormat="1" ht="15" customHeight="1">
      <c r="A70" s="625"/>
      <c r="B70" s="596"/>
      <c r="C70" s="596" t="s">
        <v>267</v>
      </c>
      <c r="D70" s="596" t="s">
        <v>3</v>
      </c>
      <c r="E70" s="596" t="s">
        <v>285</v>
      </c>
      <c r="F70" s="596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6"/>
        <v/>
      </c>
      <c r="N70" s="562" t="str">
        <f t="shared" si="7"/>
        <v/>
      </c>
      <c r="O70" s="598" t="str">
        <f t="shared" si="13"/>
        <v/>
      </c>
      <c r="P70" s="562" t="str">
        <f t="shared" si="8"/>
        <v/>
      </c>
      <c r="Q70" s="586" t="str">
        <f t="shared" si="18"/>
        <v/>
      </c>
      <c r="R70" s="635" t="str">
        <f t="shared" si="19"/>
        <v/>
      </c>
      <c r="S70" s="587"/>
      <c r="T70" s="595" t="str">
        <f t="shared" ref="T70:T73" si="34">IF(ISBLANK(S70),"",K70-L70-S70)</f>
        <v/>
      </c>
      <c r="U70" s="595"/>
      <c r="V70" s="595" t="str">
        <f t="shared" si="20"/>
        <v/>
      </c>
      <c r="W70" s="586" t="str">
        <f t="shared" si="21"/>
        <v/>
      </c>
      <c r="X70" s="586" t="str">
        <f t="shared" si="22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IF($K70="","",IF(SUM(IF(ISNUMBER(VALUE(RIGHT($AM70:$CP70,1))),VALUE(RIGHT($AM70:$CP70,1)),0))=$K70,"T","F"))</f>
        <v/>
      </c>
      <c r="AK70" s="583" t="str">
        <f t="array" ref="AK70">IF($K70="","",SUM(IF(LEFT($AM70:$CP70,1)="s",1,0))-SUM(IF(RIGHT(LEFT($AM70:$CP70,2))="-",1,0)))</f>
        <v/>
      </c>
      <c r="AL70" s="562" t="str">
        <f t="array" ref="AL70">IF($K70="","",SUM(IF(LEFT($AM70:$CP70,1)="X",1,0)))</f>
        <v/>
      </c>
      <c r="AM70" s="668"/>
      <c r="AN70" s="668"/>
      <c r="AO70" s="668"/>
      <c r="AP70" s="668"/>
      <c r="AQ70" s="668"/>
      <c r="AR70" s="668"/>
      <c r="AS70" s="668"/>
      <c r="AT70" s="668"/>
      <c r="AU70" s="668"/>
      <c r="AV70" s="668"/>
      <c r="AW70" s="668"/>
      <c r="AX70" s="668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68"/>
      <c r="BN70" s="668"/>
      <c r="BO70" s="668"/>
      <c r="BP70" s="668"/>
      <c r="BQ70" s="668"/>
      <c r="BR70" s="668"/>
      <c r="BS70" s="668"/>
      <c r="BT70" s="668"/>
      <c r="BU70" s="668"/>
      <c r="BV70" s="668"/>
      <c r="BW70" s="672"/>
      <c r="BX70" s="672"/>
      <c r="BY70" s="672"/>
      <c r="BZ70" s="673"/>
      <c r="CA70" s="673"/>
      <c r="CB70" s="673"/>
      <c r="CC70" s="673"/>
    </row>
    <row r="71" spans="1:81" s="661" customFormat="1" ht="15" customHeight="1">
      <c r="A71" s="625"/>
      <c r="B71" s="596"/>
      <c r="C71" s="596"/>
      <c r="D71" s="596"/>
      <c r="E71" s="596"/>
      <c r="F71" s="596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6"/>
        <v/>
      </c>
      <c r="N71" s="562" t="str">
        <f t="shared" si="7"/>
        <v/>
      </c>
      <c r="O71" s="598" t="str">
        <f t="shared" si="13"/>
        <v/>
      </c>
      <c r="P71" s="562" t="str">
        <f t="shared" si="8"/>
        <v/>
      </c>
      <c r="Q71" s="586" t="str">
        <f t="shared" si="18"/>
        <v/>
      </c>
      <c r="R71" s="635" t="str">
        <f t="shared" si="19"/>
        <v/>
      </c>
      <c r="S71" s="587"/>
      <c r="T71" s="595" t="str">
        <f t="shared" si="34"/>
        <v/>
      </c>
      <c r="U71" s="595"/>
      <c r="V71" s="595" t="str">
        <f t="shared" si="20"/>
        <v/>
      </c>
      <c r="W71" s="586" t="str">
        <f t="shared" si="21"/>
        <v/>
      </c>
      <c r="X71" s="586" t="str">
        <f t="shared" si="22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IF($K71="","",IF(SUM(IF(ISNUMBER(VALUE(RIGHT($AM71:$CP71,1))),VALUE(RIGHT($AM71:$CP71,1)),0))=$K71,"T","F"))</f>
        <v/>
      </c>
      <c r="AK71" s="583" t="str">
        <f t="array" ref="AK71">IF($K71="","",SUM(IF(LEFT($AM71:$CP71,1)="s",1,0))-SUM(IF(RIGHT(LEFT($AM71:$CP71,2))="-",1,0)))</f>
        <v/>
      </c>
      <c r="AL71" s="562" t="str">
        <f t="array" ref="AL71">IF($K71="","",SUM(IF(LEFT($AM71:$CP71,1)="X",1,0)))</f>
        <v/>
      </c>
      <c r="AM71" s="668"/>
      <c r="AN71" s="668"/>
      <c r="AO71" s="668"/>
      <c r="AP71" s="671"/>
      <c r="AQ71" s="668"/>
      <c r="AR71" s="668"/>
      <c r="AS71" s="668"/>
      <c r="AT71" s="668"/>
      <c r="AU71" s="671"/>
      <c r="AV71" s="651"/>
      <c r="AW71" s="668"/>
      <c r="AX71" s="668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68"/>
      <c r="BL71" s="671"/>
      <c r="BM71" s="668"/>
      <c r="BN71" s="668"/>
      <c r="BO71" s="668"/>
      <c r="BP71" s="668"/>
      <c r="BQ71" s="668"/>
      <c r="BR71" s="668"/>
      <c r="BS71" s="668"/>
      <c r="BT71" s="668"/>
      <c r="BU71" s="668"/>
      <c r="BV71" s="668"/>
      <c r="BW71" s="672"/>
      <c r="BX71" s="672"/>
      <c r="BY71" s="672"/>
      <c r="BZ71" s="673"/>
      <c r="CA71" s="673"/>
      <c r="CB71" s="673"/>
      <c r="CC71" s="673"/>
    </row>
    <row r="72" spans="1:81" s="661" customFormat="1" ht="15" customHeight="1">
      <c r="A72" s="625"/>
      <c r="B72" s="596"/>
      <c r="C72" s="596"/>
      <c r="D72" s="596"/>
      <c r="E72" s="596"/>
      <c r="F72" s="596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603"/>
      <c r="L72" s="603"/>
      <c r="M72" s="562" t="str">
        <f t="shared" si="6"/>
        <v/>
      </c>
      <c r="N72" s="562" t="str">
        <f t="shared" si="7"/>
        <v/>
      </c>
      <c r="O72" s="598" t="str">
        <f t="shared" si="13"/>
        <v/>
      </c>
      <c r="P72" s="562" t="str">
        <f t="shared" si="8"/>
        <v/>
      </c>
      <c r="Q72" s="586" t="str">
        <f t="shared" si="18"/>
        <v/>
      </c>
      <c r="R72" s="635" t="str">
        <f t="shared" si="19"/>
        <v/>
      </c>
      <c r="S72" s="587"/>
      <c r="T72" s="595" t="str">
        <f t="shared" si="34"/>
        <v/>
      </c>
      <c r="U72" s="595"/>
      <c r="V72" s="595" t="str">
        <f t="shared" si="20"/>
        <v/>
      </c>
      <c r="W72" s="586" t="str">
        <f t="shared" si="21"/>
        <v/>
      </c>
      <c r="X72" s="586" t="str">
        <f t="shared" si="22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IF($K72="","",IF(SUM(IF(ISNUMBER(VALUE(RIGHT($AM72:$CP72,1))),VALUE(RIGHT($AM72:$CP72,1)),0))=$K72,"T","F"))</f>
        <v/>
      </c>
      <c r="AK72" s="583" t="str">
        <f t="array" ref="AK72">IF($K72="","",SUM(IF(LEFT($AM72:$CP72,1)="s",1,0))-SUM(IF(RIGHT(LEFT($AM72:$CP72,2))="-",1,0)))</f>
        <v/>
      </c>
      <c r="AL72" s="562" t="str">
        <f t="array" ref="AL72">IF($K72="","",SUM(IF(LEFT($AM72:$CP72,1)="X",1,0)))</f>
        <v/>
      </c>
      <c r="AM72" s="668"/>
      <c r="AN72" s="668"/>
      <c r="AO72" s="668"/>
      <c r="AP72" s="668"/>
      <c r="AQ72" s="668"/>
      <c r="AR72" s="668"/>
      <c r="AS72" s="668"/>
      <c r="AT72" s="668"/>
      <c r="AU72" s="668"/>
      <c r="AV72" s="652"/>
      <c r="AW72" s="668"/>
      <c r="AX72" s="668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68"/>
      <c r="BM72" s="668"/>
      <c r="BN72" s="668"/>
      <c r="BO72" s="668"/>
      <c r="BP72" s="668"/>
      <c r="BQ72" s="668"/>
      <c r="BR72" s="668"/>
      <c r="BS72" s="668"/>
      <c r="BT72" s="668"/>
      <c r="BU72" s="668"/>
      <c r="BV72" s="668"/>
      <c r="BW72" s="672"/>
      <c r="BX72" s="672"/>
      <c r="BY72" s="672"/>
      <c r="BZ72" s="673"/>
      <c r="CA72" s="673"/>
      <c r="CB72" s="673"/>
      <c r="CC72" s="673"/>
    </row>
    <row r="73" spans="1:81" s="661" customFormat="1" ht="15" customHeight="1">
      <c r="A73" s="626"/>
      <c r="B73" s="596"/>
      <c r="C73" s="596"/>
      <c r="D73" s="596"/>
      <c r="E73" s="596"/>
      <c r="F73" s="596"/>
      <c r="G73" s="591"/>
      <c r="H73" s="623"/>
      <c r="I73" s="596"/>
      <c r="J73" s="596"/>
      <c r="K73" s="596"/>
      <c r="L73" s="596"/>
      <c r="M73" s="562" t="str">
        <f t="shared" si="6"/>
        <v/>
      </c>
      <c r="N73" s="562" t="str">
        <f t="shared" si="7"/>
        <v/>
      </c>
      <c r="O73" s="598" t="str">
        <f t="shared" si="13"/>
        <v/>
      </c>
      <c r="P73" s="562" t="str">
        <f t="shared" si="8"/>
        <v/>
      </c>
      <c r="Q73" s="586"/>
      <c r="R73" s="635"/>
      <c r="S73" s="587"/>
      <c r="T73" s="595" t="str">
        <f t="shared" si="34"/>
        <v/>
      </c>
      <c r="U73" s="595"/>
      <c r="V73" s="595" t="str">
        <f t="shared" si="20"/>
        <v/>
      </c>
      <c r="W73" s="586" t="str">
        <f t="shared" si="21"/>
        <v/>
      </c>
      <c r="X73" s="586" t="str">
        <f t="shared" si="22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IF($K73="","",IF(SUM(IF(ISNUMBER(VALUE(RIGHT($AM73:$CP73,1))),VALUE(RIGHT($AM73:$CP73,1)),0))=$K73,"T","F"))</f>
        <v/>
      </c>
      <c r="AK73" s="583" t="str">
        <f t="array" ref="AK73">IF($K73="","",SUM(IF(LEFT($AM73:$CP73,1)="s",1,0))-SUM(IF(RIGHT(LEFT($AM73:$CP73,2))="-",1,0)))</f>
        <v/>
      </c>
      <c r="AL73" s="562" t="str">
        <f t="array" ref="AL73">IF($K73="","",SUM(IF(LEFT($AM73:$CP73,1)="X",1,0)))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68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81"/>
      <c r="BM73" s="668"/>
      <c r="BN73" s="668"/>
      <c r="BO73" s="668"/>
      <c r="BP73" s="668"/>
      <c r="BQ73" s="668"/>
      <c r="BR73" s="668"/>
      <c r="BS73" s="668"/>
      <c r="BT73" s="668"/>
      <c r="BU73" s="668"/>
      <c r="BV73" s="668"/>
      <c r="BW73" s="672"/>
      <c r="BX73" s="672"/>
      <c r="BY73" s="672"/>
      <c r="BZ73" s="673"/>
      <c r="CA73" s="673"/>
      <c r="CB73" s="673"/>
      <c r="CC73" s="673"/>
    </row>
    <row r="74" spans="1:81" s="661" customFormat="1" ht="15" customHeight="1">
      <c r="A74" s="625"/>
      <c r="B74" s="603"/>
      <c r="C74" s="603" t="s">
        <v>1201</v>
      </c>
      <c r="D74" s="603" t="s">
        <v>2</v>
      </c>
      <c r="E74" s="603" t="s">
        <v>285</v>
      </c>
      <c r="F74" s="603"/>
      <c r="G74" s="585" t="str">
        <f>HYPERLINK("#"&amp;"'"&amp;IFERROR(VLOOKUP(H74,helper!$CL$29:$CM$46,2,0),"")&amp;"'!H23",IFERROR(VLOOKUP(H74,helper!$CL$29:$CM$46,2,0),""))</f>
        <v/>
      </c>
      <c r="H74" s="624"/>
      <c r="I74" s="603"/>
      <c r="J74" s="603"/>
      <c r="K74" s="603"/>
      <c r="L74" s="603"/>
      <c r="M74" s="562" t="str">
        <f t="shared" si="6"/>
        <v/>
      </c>
      <c r="N74" s="562" t="str">
        <f t="shared" si="7"/>
        <v/>
      </c>
      <c r="O74" s="598" t="str">
        <f t="shared" si="13"/>
        <v/>
      </c>
      <c r="P74" s="562" t="str">
        <f t="shared" si="8"/>
        <v/>
      </c>
      <c r="Q74" s="586" t="str">
        <f t="shared" ref="Q74:Q84" si="35">IF(S74="","",IF(SIGN(S74)&lt;&gt;1,VLOOKUP(ABS(S74),SUP_HDC,3,TRUE),-VLOOKUP(ABS(S74),SUP_HDC,3,TRUE)))</f>
        <v/>
      </c>
      <c r="R74" s="635" t="str">
        <f t="shared" ref="R74:R83" si="36">IF(Q74="","",IF((K74-L74+Q74)&gt;=0.5,1,IF((K74-L74+Q74)=0.25,0.5,IF((K74-L74+Q74)&lt;=-0.5,-1,IF((K74-L74+Q74)=-0.25,-0.5,0)))))</f>
        <v/>
      </c>
      <c r="S74" s="587"/>
      <c r="T74" s="595" t="str">
        <f t="shared" si="11"/>
        <v/>
      </c>
      <c r="U74" s="595"/>
      <c r="V74" s="595" t="str">
        <f t="shared" ref="V74:V83" si="37">IF(ISBLANK(U74),"",K74+L74-U74)</f>
        <v/>
      </c>
      <c r="W74" s="586" t="str">
        <f t="shared" ref="W74:W84" si="38">IF(S74="","",(S74+U74)/2)</f>
        <v/>
      </c>
      <c r="X74" s="586" t="str">
        <f t="shared" ref="X74:X84" si="39">IF(W74="","",U74-W74)</f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IF($K74="","",IF(SUM(IF(ISNUMBER(VALUE(RIGHT($AM74:$CP74,1))),VALUE(RIGHT($AM74:$CP74,1)),0))=$K74,"T","F"))</f>
        <v/>
      </c>
      <c r="AK74" s="583" t="str">
        <f t="array" ref="AK74">IF($K74="","",SUM(IF(LEFT($AM74:$CP74,1)="s",1,0))-SUM(IF(RIGHT(LEFT($AM74:$CP74,2))="-",1,0)))</f>
        <v/>
      </c>
      <c r="AL74" s="562" t="str">
        <f t="array" ref="AL74">IF($K74="","",SUM(IF(LEFT($AM74:$CP74,1)="X",1,0)))</f>
        <v/>
      </c>
      <c r="AM74" s="668"/>
      <c r="AN74" s="668"/>
      <c r="AO74" s="668"/>
      <c r="AP74" s="668"/>
      <c r="AQ74" s="668"/>
      <c r="AR74" s="668"/>
      <c r="AS74" s="668"/>
      <c r="AT74" s="668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68"/>
      <c r="BN74" s="668"/>
      <c r="BO74" s="668"/>
      <c r="BP74" s="668"/>
      <c r="BQ74" s="668"/>
      <c r="BR74" s="668"/>
      <c r="BS74" s="668"/>
      <c r="BT74" s="668"/>
      <c r="BU74" s="668"/>
      <c r="BV74" s="668"/>
      <c r="BW74" s="672"/>
      <c r="BX74" s="672"/>
      <c r="BY74" s="672"/>
      <c r="BZ74" s="673"/>
      <c r="CA74" s="673"/>
      <c r="CB74" s="673"/>
      <c r="CC74" s="673"/>
    </row>
    <row r="75" spans="1:81" s="661" customFormat="1" ht="15" customHeight="1">
      <c r="A75" s="625"/>
      <c r="B75" s="603"/>
      <c r="C75" s="603" t="s">
        <v>258</v>
      </c>
      <c r="D75" s="603" t="s">
        <v>3</v>
      </c>
      <c r="E75" s="603" t="s">
        <v>285</v>
      </c>
      <c r="F75" s="603"/>
      <c r="G75" s="585" t="str">
        <f>HYPERLINK("#"&amp;"'"&amp;IFERROR(VLOOKUP(H75,helper!$CL$29:$CM$46,2,0),"")&amp;"'!H23",IFERROR(VLOOKUP(H75,helper!$CL$29:$CM$46,2,0),""))</f>
        <v/>
      </c>
      <c r="H75" s="624"/>
      <c r="I75" s="603"/>
      <c r="J75" s="603"/>
      <c r="K75" s="603"/>
      <c r="L75" s="603"/>
      <c r="M75" s="562" t="str">
        <f t="shared" si="6"/>
        <v/>
      </c>
      <c r="N75" s="562" t="str">
        <f t="shared" si="7"/>
        <v/>
      </c>
      <c r="O75" s="598" t="str">
        <f t="shared" si="13"/>
        <v/>
      </c>
      <c r="P75" s="562" t="str">
        <f t="shared" si="8"/>
        <v/>
      </c>
      <c r="Q75" s="586" t="str">
        <f t="shared" si="35"/>
        <v/>
      </c>
      <c r="R75" s="635" t="str">
        <f t="shared" si="36"/>
        <v/>
      </c>
      <c r="S75" s="587"/>
      <c r="T75" s="595" t="str">
        <f t="shared" si="11"/>
        <v/>
      </c>
      <c r="U75" s="595"/>
      <c r="V75" s="595" t="str">
        <f t="shared" si="37"/>
        <v/>
      </c>
      <c r="W75" s="586" t="str">
        <f t="shared" si="38"/>
        <v/>
      </c>
      <c r="X75" s="586" t="str">
        <f t="shared" si="39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IF($K75="","",IF(SUM(IF(ISNUMBER(VALUE(RIGHT($AM75:$CP75,1))),VALUE(RIGHT($AM75:$CP75,1)),0))=$K75,"T","F"))</f>
        <v/>
      </c>
      <c r="AK75" s="583" t="str">
        <f t="array" ref="AK75">IF($K75="","",SUM(IF(LEFT($AM75:$CP75,1)="s",1,0))-SUM(IF(RIGHT(LEFT($AM75:$CP75,2))="-",1,0)))</f>
        <v/>
      </c>
      <c r="AL75" s="562" t="str">
        <f t="array" ref="AL75">IF($K75="","",SUM(IF(LEFT($AM75:$CP75,1)="X",1,0)))</f>
        <v/>
      </c>
      <c r="AM75" s="668"/>
      <c r="AN75" s="668"/>
      <c r="AO75" s="668"/>
      <c r="AP75" s="668"/>
      <c r="AQ75" s="668"/>
      <c r="AR75" s="668"/>
      <c r="AS75" s="668"/>
      <c r="AT75" s="668"/>
      <c r="AU75" s="668"/>
      <c r="AV75" s="668"/>
      <c r="AW75" s="668"/>
      <c r="AX75" s="668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68"/>
      <c r="BM75" s="668"/>
      <c r="BN75" s="668"/>
      <c r="BO75" s="668"/>
      <c r="BP75" s="668"/>
      <c r="BQ75" s="668"/>
      <c r="BR75" s="668"/>
      <c r="BS75" s="668"/>
      <c r="BT75" s="668"/>
      <c r="BU75" s="668"/>
      <c r="BV75" s="668"/>
      <c r="BW75" s="672"/>
      <c r="BX75" s="672"/>
      <c r="BY75" s="672"/>
      <c r="BZ75" s="673"/>
      <c r="CA75" s="673"/>
      <c r="CB75" s="673"/>
      <c r="CC75" s="673"/>
    </row>
    <row r="76" spans="1:81" s="661" customFormat="1" ht="15" customHeight="1">
      <c r="A76" s="625"/>
      <c r="B76" s="603"/>
      <c r="C76" s="603" t="s">
        <v>263</v>
      </c>
      <c r="D76" s="603" t="s">
        <v>2</v>
      </c>
      <c r="E76" s="603" t="s">
        <v>285</v>
      </c>
      <c r="F76" s="603"/>
      <c r="G76" s="585" t="str">
        <f>HYPERLINK("#"&amp;"'"&amp;IFERROR(VLOOKUP(H76,helper!$CL$29:$CM$46,2,0),"")&amp;"'!H23",IFERROR(VLOOKUP(H76,helper!$CL$29:$CM$46,2,0),""))</f>
        <v/>
      </c>
      <c r="H76" s="624"/>
      <c r="I76" s="603"/>
      <c r="J76" s="603"/>
      <c r="K76" s="603"/>
      <c r="L76" s="603"/>
      <c r="M76" s="562" t="str">
        <f t="shared" si="6"/>
        <v/>
      </c>
      <c r="N76" s="562" t="str">
        <f t="shared" si="7"/>
        <v/>
      </c>
      <c r="O76" s="598" t="str">
        <f t="shared" si="13"/>
        <v/>
      </c>
      <c r="P76" s="562" t="str">
        <f t="shared" si="8"/>
        <v/>
      </c>
      <c r="Q76" s="586" t="str">
        <f t="shared" si="35"/>
        <v/>
      </c>
      <c r="R76" s="635" t="str">
        <f t="shared" si="36"/>
        <v/>
      </c>
      <c r="S76" s="587"/>
      <c r="T76" s="595" t="str">
        <f t="shared" si="11"/>
        <v/>
      </c>
      <c r="U76" s="595"/>
      <c r="V76" s="595" t="str">
        <f t="shared" si="37"/>
        <v/>
      </c>
      <c r="W76" s="586" t="str">
        <f t="shared" si="38"/>
        <v/>
      </c>
      <c r="X76" s="586" t="str">
        <f t="shared" si="39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IF($K76="","",IF(SUM(IF(ISNUMBER(VALUE(RIGHT($AM76:$CP76,1))),VALUE(RIGHT($AM76:$CP76,1)),0))=$K76,"T","F"))</f>
        <v/>
      </c>
      <c r="AK76" s="583" t="str">
        <f t="array" ref="AK76">IF($K76="","",SUM(IF(LEFT($AM76:$CP76,1)="s",1,0))-SUM(IF(RIGHT(LEFT($AM76:$CP76,2))="-",1,0)))</f>
        <v/>
      </c>
      <c r="AL76" s="562" t="str">
        <f t="array" ref="AL76">IF($K76="","",SUM(IF(LEFT($AM76:$CP76,1)="X",1,0)))</f>
        <v/>
      </c>
      <c r="AM76" s="668"/>
      <c r="AN76" s="668"/>
      <c r="AO76" s="668"/>
      <c r="AP76" s="668"/>
      <c r="AQ76" s="668"/>
      <c r="AR76" s="668"/>
      <c r="AS76" s="668"/>
      <c r="AT76" s="668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68"/>
      <c r="BM76" s="668"/>
      <c r="BN76" s="668"/>
      <c r="BO76" s="668"/>
      <c r="BP76" s="668"/>
      <c r="BQ76" s="668"/>
      <c r="BR76" s="668"/>
      <c r="BS76" s="668"/>
      <c r="BT76" s="668"/>
      <c r="BU76" s="668"/>
      <c r="BV76" s="668"/>
      <c r="BW76" s="672"/>
      <c r="BX76" s="672"/>
      <c r="BY76" s="672"/>
      <c r="BZ76" s="673"/>
      <c r="CA76" s="673"/>
      <c r="CB76" s="673"/>
      <c r="CC76" s="673"/>
    </row>
    <row r="77" spans="1:81" s="661" customFormat="1" ht="15" customHeight="1">
      <c r="A77" s="625"/>
      <c r="B77" s="603"/>
      <c r="C77" s="603" t="s">
        <v>256</v>
      </c>
      <c r="D77" s="603" t="s">
        <v>3</v>
      </c>
      <c r="E77" s="603" t="s">
        <v>285</v>
      </c>
      <c r="F77" s="603"/>
      <c r="G77" s="585" t="str">
        <f>HYPERLINK("#"&amp;"'"&amp;IFERROR(VLOOKUP(H77,helper!$CL$29:$CM$46,2,0),"")&amp;"'!H23",IFERROR(VLOOKUP(H77,helper!$CL$29:$CM$46,2,0),""))</f>
        <v/>
      </c>
      <c r="H77" s="624"/>
      <c r="I77" s="603"/>
      <c r="J77" s="603"/>
      <c r="K77" s="603"/>
      <c r="L77" s="603"/>
      <c r="M77" s="562" t="str">
        <f t="shared" si="6"/>
        <v/>
      </c>
      <c r="N77" s="562" t="str">
        <f t="shared" si="7"/>
        <v/>
      </c>
      <c r="O77" s="598" t="str">
        <f t="shared" si="13"/>
        <v/>
      </c>
      <c r="P77" s="562" t="str">
        <f t="shared" si="8"/>
        <v/>
      </c>
      <c r="Q77" s="586" t="str">
        <f t="shared" si="35"/>
        <v/>
      </c>
      <c r="R77" s="635" t="str">
        <f t="shared" si="36"/>
        <v/>
      </c>
      <c r="S77" s="587"/>
      <c r="T77" s="595" t="str">
        <f t="shared" si="11"/>
        <v/>
      </c>
      <c r="U77" s="595"/>
      <c r="V77" s="595" t="str">
        <f t="shared" si="37"/>
        <v/>
      </c>
      <c r="W77" s="586" t="str">
        <f t="shared" si="38"/>
        <v/>
      </c>
      <c r="X77" s="586" t="str">
        <f t="shared" si="39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IF($K77="","",IF(SUM(IF(ISNUMBER(VALUE(RIGHT($AM77:$CP77,1))),VALUE(RIGHT($AM77:$CP77,1)),0))=$K77,"T","F"))</f>
        <v/>
      </c>
      <c r="AK77" s="583" t="str">
        <f t="array" ref="AK77">IF($K77="","",SUM(IF(LEFT($AM77:$CP77,1)="s",1,0))-SUM(IF(RIGHT(LEFT($AM77:$CP77,2))="-",1,0)))</f>
        <v/>
      </c>
      <c r="AL77" s="562" t="str">
        <f t="array" ref="AL77">IF($K77="","",SUM(IF(LEFT($AM77:$CP77,1)="X",1,0)))</f>
        <v/>
      </c>
      <c r="AM77" s="668"/>
      <c r="AN77" s="668"/>
      <c r="AO77" s="668"/>
      <c r="AP77" s="668"/>
      <c r="AQ77" s="668"/>
      <c r="AR77" s="668"/>
      <c r="AS77" s="668"/>
      <c r="AT77" s="668"/>
      <c r="AU77" s="668"/>
      <c r="AV77" s="668"/>
      <c r="AW77" s="668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68"/>
      <c r="BM77" s="668"/>
      <c r="BN77" s="668"/>
      <c r="BO77" s="668"/>
      <c r="BP77" s="668"/>
      <c r="BQ77" s="668"/>
      <c r="BR77" s="668"/>
      <c r="BS77" s="668"/>
      <c r="BT77" s="668"/>
      <c r="BU77" s="668"/>
      <c r="BV77" s="668"/>
      <c r="BW77" s="672"/>
      <c r="BX77" s="672"/>
      <c r="BY77" s="672"/>
      <c r="BZ77" s="673"/>
      <c r="CA77" s="673"/>
      <c r="CB77" s="673"/>
      <c r="CC77" s="673"/>
    </row>
    <row r="78" spans="1:81" s="661" customFormat="1" ht="15" customHeight="1">
      <c r="A78" s="625"/>
      <c r="B78" s="603"/>
      <c r="C78" s="603"/>
      <c r="D78" s="603"/>
      <c r="E78" s="603"/>
      <c r="F78" s="603"/>
      <c r="G78" s="591"/>
      <c r="H78" s="624"/>
      <c r="I78" s="603"/>
      <c r="J78" s="603"/>
      <c r="K78" s="603"/>
      <c r="L78" s="603"/>
      <c r="M78" s="562" t="str">
        <f t="shared" ref="M78:M83" si="40">IF(K78="","",IF(K78&gt;L78,"W",IF(K78=L78,"D",IF(K78&lt;L78,"L"))))</f>
        <v/>
      </c>
      <c r="N78" s="562" t="str">
        <f t="shared" si="7"/>
        <v/>
      </c>
      <c r="O78" s="598" t="str">
        <f t="shared" si="13"/>
        <v/>
      </c>
      <c r="P78" s="562" t="str">
        <f t="shared" ref="P78:P83" si="41">IF($K78="","",IF($N78&gt;P$19,"O",IF($N78&lt;P$19,"U",IF($N78=P$19,"-"))))</f>
        <v/>
      </c>
      <c r="Q78" s="586" t="str">
        <f t="shared" si="35"/>
        <v/>
      </c>
      <c r="R78" s="635" t="str">
        <f t="shared" si="36"/>
        <v/>
      </c>
      <c r="S78" s="587"/>
      <c r="T78" s="595" t="str">
        <f t="shared" ref="T78:T83" si="42">IF(ISBLANK(S78),"",K78-L78-S78)</f>
        <v/>
      </c>
      <c r="U78" s="595"/>
      <c r="V78" s="595" t="str">
        <f t="shared" si="37"/>
        <v/>
      </c>
      <c r="W78" s="586" t="str">
        <f t="shared" si="38"/>
        <v/>
      </c>
      <c r="X78" s="586" t="str">
        <f t="shared" si="39"/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IF($K78="","",IF(SUM(IF(ISNUMBER(VALUE(RIGHT($AM78:$CP78,1))),VALUE(RIGHT($AM78:$CP78,1)),0))=$K78,"T","F"))</f>
        <v/>
      </c>
      <c r="AK78" s="583" t="str">
        <f t="array" ref="AK78">IF($K78="","",SUM(IF(LEFT($AM78:$CP78,1)="s",1,0))-SUM(IF(RIGHT(LEFT($AM78:$CP78,2))="-",1,0)))</f>
        <v/>
      </c>
      <c r="AL78" s="562" t="str">
        <f t="array" ref="AL78">IF($K78="","",SUM(IF(LEFT($AM78:$CP78,1)="X",1,0)))</f>
        <v/>
      </c>
      <c r="AM78" s="668"/>
      <c r="AN78" s="668"/>
      <c r="AO78" s="668"/>
      <c r="AP78" s="668"/>
      <c r="AQ78" s="668"/>
      <c r="AR78" s="668"/>
      <c r="AS78" s="668"/>
      <c r="AT78" s="668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68"/>
      <c r="BM78" s="668"/>
      <c r="BN78" s="668"/>
      <c r="BO78" s="668"/>
      <c r="BP78" s="668"/>
      <c r="BQ78" s="668"/>
      <c r="BR78" s="668"/>
      <c r="BS78" s="668"/>
      <c r="BT78" s="668"/>
      <c r="BU78" s="668"/>
      <c r="BV78" s="668"/>
      <c r="BW78" s="672"/>
      <c r="BX78" s="672"/>
      <c r="BY78" s="672"/>
      <c r="BZ78" s="673"/>
      <c r="CA78" s="673"/>
      <c r="CB78" s="673"/>
      <c r="CC78" s="673"/>
    </row>
    <row r="79" spans="1:81" s="661" customFormat="1" ht="15" customHeight="1">
      <c r="A79" s="625"/>
      <c r="B79" s="603"/>
      <c r="C79" s="603"/>
      <c r="D79" s="603"/>
      <c r="E79" s="603"/>
      <c r="F79" s="603"/>
      <c r="G79" s="591"/>
      <c r="H79" s="624"/>
      <c r="I79" s="603"/>
      <c r="J79" s="603"/>
      <c r="K79" s="603"/>
      <c r="L79" s="603"/>
      <c r="M79" s="562" t="str">
        <f t="shared" si="40"/>
        <v/>
      </c>
      <c r="N79" s="562" t="str">
        <f t="shared" si="7"/>
        <v/>
      </c>
      <c r="O79" s="598" t="str">
        <f t="shared" si="13"/>
        <v/>
      </c>
      <c r="P79" s="562" t="str">
        <f t="shared" si="41"/>
        <v/>
      </c>
      <c r="Q79" s="586" t="str">
        <f t="shared" si="35"/>
        <v/>
      </c>
      <c r="R79" s="635" t="str">
        <f t="shared" si="36"/>
        <v/>
      </c>
      <c r="S79" s="587"/>
      <c r="T79" s="595" t="str">
        <f t="shared" si="42"/>
        <v/>
      </c>
      <c r="U79" s="595"/>
      <c r="V79" s="595" t="str">
        <f t="shared" si="37"/>
        <v/>
      </c>
      <c r="W79" s="586" t="str">
        <f t="shared" si="38"/>
        <v/>
      </c>
      <c r="X79" s="586" t="str">
        <f t="shared" si="39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IF($K79="","",IF(SUM(IF(ISNUMBER(VALUE(RIGHT($AM79:$CP79,1))),VALUE(RIGHT($AM79:$CP79,1)),0))=$K79,"T","F"))</f>
        <v/>
      </c>
      <c r="AK79" s="583" t="str">
        <f t="array" ref="AK79">IF($K79="","",SUM(IF(LEFT($AM79:$CP79,1)="s",1,0))-SUM(IF(RIGHT(LEFT($AM79:$CP79,2))="-",1,0)))</f>
        <v/>
      </c>
      <c r="AL79" s="562" t="str">
        <f t="array" ref="AL79">IF($K79="","",SUM(IF(LEFT($AM79:$CP79,1)="X",1,0)))</f>
        <v/>
      </c>
      <c r="AM79" s="668"/>
      <c r="AN79" s="668"/>
      <c r="AO79" s="668"/>
      <c r="AP79" s="668"/>
      <c r="AQ79" s="668"/>
      <c r="AR79" s="668"/>
      <c r="AS79" s="668"/>
      <c r="AT79" s="668"/>
      <c r="AU79" s="668"/>
      <c r="AV79" s="654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68"/>
      <c r="BM79" s="668"/>
      <c r="BN79" s="668"/>
      <c r="BO79" s="668"/>
      <c r="BP79" s="668"/>
      <c r="BQ79" s="668"/>
      <c r="BR79" s="668"/>
      <c r="BS79" s="668"/>
      <c r="BT79" s="668"/>
      <c r="BU79" s="668"/>
      <c r="BV79" s="668"/>
      <c r="BW79" s="672"/>
      <c r="BX79" s="672"/>
      <c r="BY79" s="672"/>
      <c r="BZ79" s="673"/>
      <c r="CA79" s="673"/>
      <c r="CB79" s="673"/>
      <c r="CC79" s="673"/>
    </row>
    <row r="80" spans="1:81" s="661" customFormat="1" ht="15" customHeight="1">
      <c r="A80" s="626"/>
      <c r="B80" s="596"/>
      <c r="C80" s="596"/>
      <c r="D80" s="596"/>
      <c r="E80" s="596"/>
      <c r="F80" s="596"/>
      <c r="G80" s="591"/>
      <c r="H80" s="623"/>
      <c r="I80" s="596"/>
      <c r="J80" s="596"/>
      <c r="K80" s="596"/>
      <c r="L80" s="596"/>
      <c r="M80" s="562" t="str">
        <f t="shared" si="40"/>
        <v/>
      </c>
      <c r="N80" s="562" t="str">
        <f t="shared" si="7"/>
        <v/>
      </c>
      <c r="O80" s="598" t="str">
        <f t="shared" si="13"/>
        <v/>
      </c>
      <c r="P80" s="562" t="str">
        <f t="shared" si="41"/>
        <v/>
      </c>
      <c r="Q80" s="586" t="str">
        <f t="shared" si="35"/>
        <v/>
      </c>
      <c r="R80" s="635" t="str">
        <f t="shared" si="36"/>
        <v/>
      </c>
      <c r="S80" s="587"/>
      <c r="T80" s="595" t="str">
        <f t="shared" si="42"/>
        <v/>
      </c>
      <c r="U80" s="595"/>
      <c r="V80" s="595" t="str">
        <f t="shared" si="37"/>
        <v/>
      </c>
      <c r="W80" s="586" t="str">
        <f t="shared" si="38"/>
        <v/>
      </c>
      <c r="X80" s="586" t="str">
        <f t="shared" si="39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IF($K80="","",IF(SUM(IF(ISNUMBER(VALUE(RIGHT($AM80:$CP80,1))),VALUE(RIGHT($AM80:$CP80,1)),0))=$K80,"T","F"))</f>
        <v/>
      </c>
      <c r="AK80" s="583" t="str">
        <f t="array" ref="AK80">IF($K80="","",SUM(IF(LEFT($AM80:$CP80,1)="s",1,0))-SUM(IF(RIGHT(LEFT($AM80:$CP80,2))="-",1,0)))</f>
        <v/>
      </c>
      <c r="AL80" s="562" t="str">
        <f t="array" ref="AL80">IF($K80="","",SUM(IF(LEFT($AM80:$CP80,1)="X",1,0)))</f>
        <v/>
      </c>
      <c r="AM80" s="668"/>
      <c r="AN80" s="668"/>
      <c r="AO80" s="668"/>
      <c r="AP80" s="668"/>
      <c r="AQ80" s="668"/>
      <c r="AR80" s="668"/>
      <c r="AS80" s="668"/>
      <c r="AT80" s="668"/>
      <c r="AU80" s="668"/>
      <c r="AV80" s="654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68"/>
      <c r="BM80" s="668"/>
      <c r="BN80" s="668"/>
      <c r="BO80" s="668"/>
      <c r="BP80" s="668"/>
      <c r="BQ80" s="668"/>
      <c r="BR80" s="668"/>
      <c r="BS80" s="668"/>
      <c r="BT80" s="668"/>
      <c r="BU80" s="668"/>
      <c r="BV80" s="668"/>
      <c r="BW80" s="672"/>
      <c r="BX80" s="672"/>
      <c r="BY80" s="672"/>
      <c r="BZ80" s="673"/>
      <c r="CA80" s="673"/>
      <c r="CB80" s="673"/>
      <c r="CC80" s="673"/>
    </row>
    <row r="81" spans="1:81" s="661" customFormat="1" ht="15" customHeight="1">
      <c r="A81" s="625"/>
      <c r="B81" s="603"/>
      <c r="C81" s="603"/>
      <c r="D81" s="603"/>
      <c r="E81" s="603"/>
      <c r="F81" s="603"/>
      <c r="G81" s="591"/>
      <c r="H81" s="624"/>
      <c r="I81" s="603"/>
      <c r="J81" s="603"/>
      <c r="K81" s="603"/>
      <c r="L81" s="603"/>
      <c r="M81" s="562" t="str">
        <f t="shared" si="40"/>
        <v/>
      </c>
      <c r="N81" s="562" t="str">
        <f t="shared" si="7"/>
        <v/>
      </c>
      <c r="O81" s="598" t="str">
        <f t="shared" si="13"/>
        <v/>
      </c>
      <c r="P81" s="562" t="str">
        <f t="shared" si="41"/>
        <v/>
      </c>
      <c r="Q81" s="586" t="str">
        <f t="shared" si="35"/>
        <v/>
      </c>
      <c r="R81" s="635" t="str">
        <f t="shared" si="36"/>
        <v/>
      </c>
      <c r="S81" s="587"/>
      <c r="T81" s="595" t="str">
        <f t="shared" si="42"/>
        <v/>
      </c>
      <c r="U81" s="595"/>
      <c r="V81" s="595" t="str">
        <f t="shared" si="37"/>
        <v/>
      </c>
      <c r="W81" s="586" t="str">
        <f t="shared" si="38"/>
        <v/>
      </c>
      <c r="X81" s="586" t="str">
        <f t="shared" si="39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IF($K81="","",IF(SUM(IF(ISNUMBER(VALUE(RIGHT($AM81:$CP81,1))),VALUE(RIGHT($AM81:$CP81,1)),0))=$K81,"T","F"))</f>
        <v/>
      </c>
      <c r="AK81" s="583" t="str">
        <f t="array" ref="AK81">IF($K81="","",SUM(IF(LEFT($AM81:$CP81,1)="s",1,0))-SUM(IF(RIGHT(LEFT($AM81:$CP81,2))="-",1,0)))</f>
        <v/>
      </c>
      <c r="AL81" s="562" t="str">
        <f t="array" ref="AL81">IF($K81="","",SUM(IF(LEFT($AM81:$CP81,1)="X",1,0)))</f>
        <v/>
      </c>
      <c r="AM81" s="668"/>
      <c r="AN81" s="668"/>
      <c r="AO81" s="668"/>
      <c r="AP81" s="668"/>
      <c r="AQ81" s="668"/>
      <c r="AR81" s="668"/>
      <c r="AS81" s="668"/>
      <c r="AT81" s="668"/>
      <c r="AU81" s="668"/>
      <c r="AV81" s="654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68"/>
      <c r="BM81" s="668"/>
      <c r="BN81" s="668"/>
      <c r="BO81" s="668"/>
      <c r="BP81" s="668"/>
      <c r="BQ81" s="668"/>
      <c r="BR81" s="668"/>
      <c r="BS81" s="668"/>
      <c r="BT81" s="668"/>
      <c r="BU81" s="668"/>
      <c r="BV81" s="668"/>
      <c r="BW81" s="672"/>
      <c r="BX81" s="672"/>
      <c r="BY81" s="672"/>
      <c r="BZ81" s="673"/>
      <c r="CA81" s="673"/>
      <c r="CB81" s="673"/>
      <c r="CC81" s="673"/>
    </row>
    <row r="82" spans="1:81" s="661" customFormat="1" ht="15" customHeight="1">
      <c r="A82" s="625"/>
      <c r="B82" s="603"/>
      <c r="C82" s="603"/>
      <c r="D82" s="603"/>
      <c r="E82" s="603"/>
      <c r="F82" s="603"/>
      <c r="G82" s="591"/>
      <c r="H82" s="624"/>
      <c r="I82" s="603"/>
      <c r="J82" s="603"/>
      <c r="K82" s="603"/>
      <c r="L82" s="603"/>
      <c r="M82" s="562" t="str">
        <f t="shared" si="40"/>
        <v/>
      </c>
      <c r="N82" s="562" t="str">
        <f t="shared" si="7"/>
        <v/>
      </c>
      <c r="O82" s="598" t="str">
        <f t="shared" si="13"/>
        <v/>
      </c>
      <c r="P82" s="562" t="str">
        <f t="shared" si="41"/>
        <v/>
      </c>
      <c r="Q82" s="586" t="str">
        <f t="shared" si="35"/>
        <v/>
      </c>
      <c r="R82" s="635" t="str">
        <f t="shared" si="36"/>
        <v/>
      </c>
      <c r="S82" s="587"/>
      <c r="T82" s="595" t="str">
        <f t="shared" si="42"/>
        <v/>
      </c>
      <c r="U82" s="595"/>
      <c r="V82" s="595" t="str">
        <f t="shared" si="37"/>
        <v/>
      </c>
      <c r="W82" s="586" t="str">
        <f t="shared" si="38"/>
        <v/>
      </c>
      <c r="X82" s="586" t="str">
        <f t="shared" si="39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IF($K82="","",IF(SUM(IF(ISNUMBER(VALUE(RIGHT($AM82:$CP82,1))),VALUE(RIGHT($AM82:$CP82,1)),0))=$K82,"T","F"))</f>
        <v/>
      </c>
      <c r="AK82" s="583" t="str">
        <f t="array" ref="AK82">IF($K82="","",SUM(IF(LEFT($AM82:$CP82,1)="s",1,0))-SUM(IF(RIGHT(LEFT($AM82:$CP82,2))="-",1,0)))</f>
        <v/>
      </c>
      <c r="AL82" s="562" t="str">
        <f t="array" ref="AL82">IF($K82="","",SUM(IF(LEFT($AM82:$CP82,1)="X",1,0)))</f>
        <v/>
      </c>
      <c r="AM82" s="668"/>
      <c r="AN82" s="668"/>
      <c r="AO82" s="668"/>
      <c r="AP82" s="668"/>
      <c r="AQ82" s="668"/>
      <c r="AR82" s="668"/>
      <c r="AS82" s="668"/>
      <c r="AT82" s="668"/>
      <c r="AU82" s="668"/>
      <c r="AV82" s="654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68"/>
      <c r="BM82" s="668"/>
      <c r="BN82" s="668"/>
      <c r="BO82" s="668"/>
      <c r="BP82" s="668"/>
      <c r="BQ82" s="668"/>
      <c r="BR82" s="668"/>
      <c r="BS82" s="668"/>
      <c r="BT82" s="668"/>
      <c r="BU82" s="668"/>
      <c r="BV82" s="668"/>
      <c r="BW82" s="672"/>
      <c r="BX82" s="672"/>
      <c r="BY82" s="672"/>
      <c r="BZ82" s="673"/>
      <c r="CA82" s="673"/>
      <c r="CB82" s="673"/>
      <c r="CC82" s="673"/>
    </row>
    <row r="83" spans="1:81" s="661" customFormat="1" ht="15" customHeight="1">
      <c r="A83" s="625"/>
      <c r="B83" s="603"/>
      <c r="C83" s="603"/>
      <c r="D83" s="603"/>
      <c r="E83" s="603"/>
      <c r="F83" s="603"/>
      <c r="G83" s="603"/>
      <c r="H83" s="624"/>
      <c r="I83" s="603"/>
      <c r="J83" s="603"/>
      <c r="K83" s="603"/>
      <c r="L83" s="603"/>
      <c r="M83" s="562" t="str">
        <f t="shared" si="40"/>
        <v/>
      </c>
      <c r="N83" s="562" t="str">
        <f t="shared" si="7"/>
        <v/>
      </c>
      <c r="O83" s="598" t="str">
        <f t="shared" si="13"/>
        <v/>
      </c>
      <c r="P83" s="562" t="str">
        <f t="shared" si="41"/>
        <v/>
      </c>
      <c r="Q83" s="586" t="str">
        <f t="shared" si="35"/>
        <v/>
      </c>
      <c r="R83" s="635" t="str">
        <f t="shared" si="36"/>
        <v/>
      </c>
      <c r="S83" s="587"/>
      <c r="T83" s="595" t="str">
        <f t="shared" si="42"/>
        <v/>
      </c>
      <c r="U83" s="595"/>
      <c r="V83" s="595" t="str">
        <f t="shared" si="37"/>
        <v/>
      </c>
      <c r="W83" s="586" t="str">
        <f t="shared" si="38"/>
        <v/>
      </c>
      <c r="X83" s="586" t="str">
        <f t="shared" si="39"/>
        <v/>
      </c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 t="str">
        <f t="array" ref="AJ83">IF($K83="","",IF(SUM(IF(ISNUMBER(VALUE(RIGHT($AM83:$CP83,1))),VALUE(RIGHT($AM83:$CP83,1)),0))=$K83,"T","F"))</f>
        <v/>
      </c>
      <c r="AK83" s="583" t="str">
        <f t="array" ref="AK83">IF($K83="","",SUM(IF(LEFT($AM83:$CP83,1)="s",1,0))-SUM(IF(RIGHT(LEFT($AM83:$CP83,2))="-",1,0)))</f>
        <v/>
      </c>
      <c r="AL83" s="562" t="str">
        <f t="array" ref="AL83">IF($K83="","",SUM(IF(LEFT($AM83:$CP83,1)="X",1,0)))</f>
        <v/>
      </c>
      <c r="AM83" s="668"/>
      <c r="AN83" s="668"/>
      <c r="AO83" s="668"/>
      <c r="AP83" s="668"/>
      <c r="AQ83" s="668"/>
      <c r="AR83" s="668"/>
      <c r="AS83" s="668"/>
      <c r="AT83" s="668"/>
      <c r="AU83" s="668"/>
      <c r="AV83" s="654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68"/>
      <c r="BM83" s="668"/>
      <c r="BN83" s="668"/>
      <c r="BO83" s="668"/>
      <c r="BP83" s="668"/>
      <c r="BQ83" s="668"/>
      <c r="BR83" s="668"/>
      <c r="BS83" s="668"/>
      <c r="BT83" s="668"/>
      <c r="BU83" s="668"/>
      <c r="BV83" s="668"/>
      <c r="BW83" s="672"/>
      <c r="BX83" s="672"/>
      <c r="BY83" s="672"/>
      <c r="BZ83" s="673"/>
      <c r="CA83" s="673"/>
      <c r="CB83" s="673"/>
      <c r="CC83" s="673"/>
    </row>
    <row r="84" spans="1:81" s="661" customFormat="1" ht="15">
      <c r="A84" s="674"/>
      <c r="B84" s="675"/>
      <c r="C84" s="675"/>
      <c r="D84" s="675"/>
      <c r="E84" s="628" t="str">
        <f>IF(J84=Table!$C$1,VLOOKUP(H84,Table!$B$38:$AO$61,Table!$AO$35-1,FALSE),"")</f>
        <v/>
      </c>
      <c r="F84" s="622"/>
      <c r="G84" s="629"/>
      <c r="H84" s="624"/>
      <c r="I84" s="603"/>
      <c r="J84" s="603"/>
      <c r="K84" s="603"/>
      <c r="L84" s="603"/>
      <c r="M84" s="562"/>
      <c r="N84" s="562"/>
      <c r="O84" s="598"/>
      <c r="P84" s="562"/>
      <c r="Q84" s="586" t="str">
        <f t="shared" si="35"/>
        <v/>
      </c>
      <c r="R84" s="635" t="str">
        <f>IF(Q84="","",IF((K33-L33+Q84)&gt;=0.5,1,IF((K33-L33+Q84)=0.25,0.5,IF((K33-L33+Q84)&lt;=-0.5,-1,IF((K33-L33+Q84)=-0.25,-0.5,0)))))</f>
        <v/>
      </c>
      <c r="S84" s="587"/>
      <c r="T84" s="588"/>
      <c r="U84" s="588"/>
      <c r="V84" s="588"/>
      <c r="W84" s="586" t="str">
        <f t="shared" si="38"/>
        <v/>
      </c>
      <c r="X84" s="586" t="str">
        <f t="shared" si="39"/>
        <v/>
      </c>
      <c r="Y84" s="551"/>
      <c r="Z84" s="551"/>
      <c r="AA84" s="551"/>
      <c r="AB84" s="551"/>
      <c r="AC84" s="551"/>
      <c r="AD84" s="551"/>
      <c r="AE84" s="551"/>
      <c r="AF84" s="562"/>
      <c r="AG84" s="562"/>
      <c r="AH84" s="562"/>
      <c r="AJ84" s="582" t="str">
        <f t="array" ref="AJ84">IF($K84="","",IF(SUM(IF(ISNUMBER(VALUE(RIGHT($AM84:$CP84,1))),VALUE(RIGHT($AM84:$CP84,1)),0))=$K84,"T","F"))</f>
        <v/>
      </c>
      <c r="AK84" s="583" t="str">
        <f t="array" ref="AK84">IF($K84="","",SUM(IF(LEFT($AM84:$CP84,1)="s",1,0))-SUM(IF(RIGHT(LEFT($AM84:$CP84,2))="-",1,0)))</f>
        <v/>
      </c>
      <c r="AL84" s="562" t="str">
        <f t="array" ref="AL84">IF($K84="","",SUM(IF(LEFT($AM84:$CP84,1)="X",1,0)))</f>
        <v/>
      </c>
      <c r="AM84" s="668"/>
      <c r="AN84" s="668"/>
      <c r="AO84" s="668"/>
      <c r="AP84" s="668"/>
      <c r="AQ84" s="668"/>
      <c r="AR84" s="668"/>
      <c r="AS84" s="668"/>
      <c r="AT84" s="668"/>
      <c r="AU84" s="668"/>
      <c r="AV84" s="672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68"/>
      <c r="BM84" s="668"/>
      <c r="BN84" s="668"/>
      <c r="BO84" s="668"/>
      <c r="BP84" s="668"/>
      <c r="BQ84" s="668"/>
      <c r="BR84" s="668"/>
      <c r="BS84" s="668"/>
      <c r="BT84" s="668"/>
      <c r="BU84" s="668"/>
      <c r="BV84" s="668"/>
      <c r="BW84" s="672"/>
      <c r="BX84" s="672"/>
      <c r="BY84" s="672"/>
      <c r="BZ84" s="673"/>
      <c r="CA84" s="673"/>
      <c r="CB84" s="673"/>
      <c r="CC84" s="673"/>
    </row>
    <row r="85" spans="1:81" s="661" customFormat="1" ht="14.25">
      <c r="A85" s="676"/>
      <c r="E85" s="584" t="str">
        <f>IF(J85=Table!$C$1,VLOOKUP(H85,Table!$B$38:$AO$61,Table!$AO$35-1,FALSE),"")</f>
        <v/>
      </c>
      <c r="F85" s="555"/>
      <c r="G85" s="574"/>
      <c r="H85" s="590"/>
      <c r="I85" s="576"/>
      <c r="J85" s="576"/>
      <c r="K85" s="576"/>
      <c r="L85" s="576"/>
      <c r="M85" s="562"/>
      <c r="N85" s="562"/>
      <c r="O85" s="598"/>
      <c r="P85" s="562"/>
      <c r="Q85" s="586"/>
      <c r="R85" s="635"/>
      <c r="S85" s="587"/>
      <c r="T85" s="588"/>
      <c r="U85" s="588"/>
      <c r="V85" s="588"/>
      <c r="W85" s="619"/>
      <c r="X85" s="619"/>
      <c r="Y85" s="551"/>
      <c r="Z85" s="551"/>
      <c r="AA85" s="551"/>
      <c r="AB85" s="551"/>
      <c r="AC85" s="551"/>
      <c r="AD85" s="551"/>
      <c r="AE85" s="551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68"/>
      <c r="AU85" s="668"/>
      <c r="AV85" s="673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68"/>
      <c r="BM85" s="668"/>
      <c r="BN85" s="668"/>
      <c r="BO85" s="668"/>
      <c r="BP85" s="668"/>
      <c r="BQ85" s="668"/>
      <c r="BR85" s="668"/>
      <c r="BS85" s="668"/>
      <c r="BT85" s="668"/>
      <c r="BU85" s="668"/>
      <c r="BV85" s="668"/>
      <c r="BW85" s="673"/>
      <c r="BX85" s="673"/>
      <c r="BY85" s="673"/>
      <c r="BZ85" s="673"/>
      <c r="CA85" s="673"/>
      <c r="CB85" s="673"/>
      <c r="CC85" s="673"/>
    </row>
    <row r="86" spans="1:81" s="661" customFormat="1" ht="14.25">
      <c r="A86" s="676"/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68"/>
      <c r="AU86" s="668"/>
      <c r="AV86" s="673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68"/>
      <c r="BM86" s="668"/>
      <c r="BN86" s="668"/>
      <c r="BO86" s="668"/>
      <c r="BP86" s="668"/>
      <c r="BQ86" s="668"/>
      <c r="BR86" s="668"/>
      <c r="BS86" s="668"/>
      <c r="BT86" s="668"/>
      <c r="BU86" s="668"/>
      <c r="BV86" s="668"/>
      <c r="BW86" s="673"/>
      <c r="BX86" s="673"/>
      <c r="BY86" s="673"/>
      <c r="BZ86" s="673"/>
      <c r="CA86" s="673"/>
      <c r="CB86" s="673"/>
      <c r="CC86" s="673"/>
    </row>
    <row r="87" spans="1:81" s="661" customFormat="1" ht="14.25">
      <c r="A87" s="676"/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68"/>
      <c r="AU87" s="668"/>
      <c r="AV87" s="673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68"/>
      <c r="BM87" s="668"/>
      <c r="BN87" s="668"/>
      <c r="BO87" s="668"/>
      <c r="BP87" s="668"/>
      <c r="BQ87" s="668"/>
      <c r="BR87" s="668"/>
      <c r="BS87" s="668"/>
      <c r="BT87" s="668"/>
      <c r="BU87" s="668"/>
      <c r="BV87" s="668"/>
      <c r="BW87" s="673"/>
      <c r="BX87" s="673"/>
      <c r="BY87" s="673"/>
      <c r="BZ87" s="673"/>
      <c r="CA87" s="673"/>
      <c r="CB87" s="673"/>
      <c r="CC87" s="673"/>
    </row>
    <row r="88" spans="1:81" s="661" customFormat="1" ht="14.25">
      <c r="A88" s="676"/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68"/>
      <c r="AU88" s="668"/>
      <c r="AV88" s="673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68"/>
      <c r="BM88" s="668"/>
      <c r="BN88" s="668"/>
      <c r="BO88" s="668"/>
      <c r="BP88" s="668"/>
      <c r="BQ88" s="668"/>
      <c r="BR88" s="668"/>
      <c r="BS88" s="668"/>
      <c r="BT88" s="668"/>
      <c r="BU88" s="668"/>
      <c r="BV88" s="668"/>
      <c r="BW88" s="673"/>
      <c r="BX88" s="673"/>
      <c r="BY88" s="673"/>
      <c r="BZ88" s="673"/>
      <c r="CA88" s="673"/>
      <c r="CB88" s="673"/>
      <c r="CC88" s="673"/>
    </row>
    <row r="89" spans="1:81" s="661" customFormat="1" ht="14.25"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68"/>
      <c r="AU89" s="668"/>
      <c r="AV89" s="673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68"/>
      <c r="BM89" s="668"/>
      <c r="BN89" s="668"/>
      <c r="BO89" s="668"/>
      <c r="BP89" s="668"/>
      <c r="BQ89" s="668"/>
      <c r="BR89" s="668"/>
      <c r="BS89" s="668"/>
      <c r="BT89" s="668"/>
      <c r="BU89" s="668"/>
      <c r="BV89" s="668"/>
      <c r="BW89" s="673"/>
      <c r="BX89" s="673"/>
      <c r="BY89" s="673"/>
      <c r="BZ89" s="673"/>
      <c r="CA89" s="673"/>
      <c r="CB89" s="673"/>
      <c r="CC89" s="673"/>
    </row>
    <row r="90" spans="1:81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68"/>
      <c r="AU90" s="668"/>
      <c r="AV90" s="673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68"/>
      <c r="BM90" s="668"/>
      <c r="BN90" s="668"/>
      <c r="BO90" s="668"/>
      <c r="BP90" s="668"/>
      <c r="BQ90" s="668"/>
      <c r="BR90" s="668"/>
      <c r="BS90" s="668"/>
      <c r="BT90" s="668"/>
      <c r="BU90" s="668"/>
      <c r="BV90" s="668"/>
      <c r="BW90" s="673"/>
      <c r="BX90" s="673"/>
      <c r="BY90" s="673"/>
      <c r="BZ90" s="673"/>
      <c r="CA90" s="673"/>
      <c r="CB90" s="673"/>
      <c r="CC90" s="673"/>
    </row>
    <row r="91" spans="1:81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68"/>
      <c r="AU91" s="668"/>
      <c r="AV91" s="673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68"/>
      <c r="BM91" s="668"/>
      <c r="BN91" s="668"/>
      <c r="BO91" s="668"/>
      <c r="BP91" s="668"/>
      <c r="BQ91" s="668"/>
      <c r="BR91" s="668"/>
      <c r="BS91" s="668"/>
      <c r="BT91" s="668"/>
      <c r="BU91" s="668"/>
      <c r="BV91" s="668"/>
      <c r="BW91" s="673"/>
      <c r="BX91" s="673"/>
      <c r="BY91" s="673"/>
      <c r="BZ91" s="673"/>
      <c r="CA91" s="673"/>
      <c r="CB91" s="673"/>
      <c r="CC91" s="673"/>
    </row>
    <row r="92" spans="1:81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68"/>
      <c r="AU92" s="668"/>
      <c r="AV92" s="673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68"/>
      <c r="BM92" s="668"/>
      <c r="BN92" s="668"/>
      <c r="BO92" s="668"/>
      <c r="BP92" s="668"/>
      <c r="BQ92" s="668"/>
      <c r="BR92" s="668"/>
      <c r="BS92" s="668"/>
      <c r="BT92" s="668"/>
      <c r="BU92" s="668"/>
      <c r="BV92" s="668"/>
      <c r="BW92" s="673"/>
      <c r="BX92" s="673"/>
      <c r="BY92" s="673"/>
      <c r="BZ92" s="673"/>
      <c r="CA92" s="673"/>
      <c r="CB92" s="673"/>
      <c r="CC92" s="673"/>
    </row>
    <row r="93" spans="1:81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68"/>
      <c r="AU93" s="668"/>
      <c r="AV93" s="673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68"/>
      <c r="BM93" s="668"/>
      <c r="BN93" s="668"/>
      <c r="BO93" s="668"/>
      <c r="BP93" s="668"/>
      <c r="BQ93" s="668"/>
      <c r="BR93" s="668"/>
      <c r="BS93" s="668"/>
      <c r="BT93" s="668"/>
      <c r="BU93" s="668"/>
      <c r="BV93" s="668"/>
      <c r="BW93" s="673"/>
      <c r="BX93" s="673"/>
      <c r="BY93" s="673"/>
      <c r="BZ93" s="673"/>
      <c r="CA93" s="673"/>
      <c r="CB93" s="673"/>
      <c r="CC93" s="673"/>
    </row>
    <row r="94" spans="1:81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68"/>
      <c r="AU94" s="668"/>
      <c r="AV94" s="673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68"/>
      <c r="BS94" s="668"/>
      <c r="BT94" s="668"/>
      <c r="BU94" s="668"/>
      <c r="BV94" s="668"/>
      <c r="BW94" s="673"/>
      <c r="BX94" s="673"/>
      <c r="BY94" s="673"/>
      <c r="BZ94" s="673"/>
      <c r="CA94" s="673"/>
      <c r="CB94" s="673"/>
      <c r="CC94" s="673"/>
    </row>
    <row r="95" spans="1:81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68"/>
      <c r="AU95" s="668"/>
      <c r="AV95" s="673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68"/>
      <c r="BS95" s="668"/>
      <c r="BT95" s="668"/>
      <c r="BU95" s="668"/>
      <c r="BV95" s="668"/>
      <c r="BW95" s="673"/>
      <c r="BX95" s="673"/>
      <c r="BY95" s="673"/>
      <c r="BZ95" s="673"/>
      <c r="CA95" s="673"/>
      <c r="CB95" s="673"/>
      <c r="CC95" s="673"/>
    </row>
    <row r="96" spans="1:81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68"/>
      <c r="AU96" s="668"/>
      <c r="AV96" s="673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68"/>
      <c r="BS96" s="668"/>
      <c r="BT96" s="668"/>
      <c r="BU96" s="668"/>
      <c r="BV96" s="668"/>
      <c r="BW96" s="673"/>
      <c r="BX96" s="673"/>
      <c r="BY96" s="673"/>
      <c r="BZ96" s="673"/>
      <c r="CA96" s="673"/>
      <c r="CB96" s="673"/>
      <c r="CC96" s="673"/>
    </row>
    <row r="97" spans="5:81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68"/>
      <c r="AU97" s="668"/>
      <c r="AV97" s="673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68"/>
      <c r="BS97" s="668"/>
      <c r="BT97" s="668"/>
      <c r="BU97" s="668"/>
      <c r="BV97" s="668"/>
      <c r="BW97" s="673"/>
      <c r="BX97" s="673"/>
      <c r="BY97" s="673"/>
      <c r="BZ97" s="673"/>
      <c r="CA97" s="673"/>
      <c r="CB97" s="673"/>
      <c r="CC97" s="673"/>
    </row>
    <row r="98" spans="5:81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68"/>
      <c r="AU98" s="668"/>
      <c r="AV98" s="673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68"/>
      <c r="BS98" s="668"/>
      <c r="BT98" s="668"/>
      <c r="BU98" s="668"/>
      <c r="BV98" s="668"/>
      <c r="BW98" s="673"/>
      <c r="BX98" s="673"/>
      <c r="BY98" s="673"/>
      <c r="BZ98" s="673"/>
      <c r="CA98" s="673"/>
      <c r="CB98" s="673"/>
      <c r="CC98" s="673"/>
    </row>
    <row r="99" spans="5:81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68"/>
      <c r="AU99" s="668"/>
      <c r="AV99" s="673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68"/>
      <c r="BT99" s="668"/>
      <c r="BU99" s="668"/>
      <c r="BV99" s="668"/>
      <c r="BW99" s="673"/>
      <c r="BX99" s="673"/>
      <c r="BY99" s="673"/>
      <c r="BZ99" s="673"/>
      <c r="CA99" s="673"/>
      <c r="CB99" s="673"/>
      <c r="CC99" s="673"/>
    </row>
    <row r="100" spans="5:81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68"/>
      <c r="AU100" s="668"/>
      <c r="AV100" s="673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68"/>
      <c r="BT100" s="668"/>
      <c r="BU100" s="668"/>
      <c r="BV100" s="668"/>
      <c r="BW100" s="673"/>
      <c r="BX100" s="673"/>
      <c r="BY100" s="673"/>
      <c r="BZ100" s="673"/>
      <c r="CA100" s="673"/>
      <c r="CB100" s="673"/>
      <c r="CC100" s="673"/>
    </row>
    <row r="101" spans="5:81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68"/>
      <c r="AU101" s="668"/>
      <c r="AV101" s="673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68"/>
      <c r="BT101" s="668"/>
      <c r="BU101" s="668"/>
      <c r="BV101" s="668"/>
      <c r="BW101" s="673"/>
      <c r="BX101" s="673"/>
      <c r="BY101" s="673"/>
      <c r="BZ101" s="673"/>
      <c r="CA101" s="673"/>
      <c r="CB101" s="673"/>
      <c r="CC101" s="673"/>
    </row>
    <row r="102" spans="5:81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68"/>
      <c r="AU102" s="668"/>
      <c r="AV102" s="673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68"/>
      <c r="BT102" s="668"/>
      <c r="BU102" s="668"/>
      <c r="BV102" s="668"/>
      <c r="BW102" s="673"/>
      <c r="BX102" s="673"/>
      <c r="BY102" s="673"/>
      <c r="BZ102" s="673"/>
      <c r="CA102" s="673"/>
      <c r="CB102" s="673"/>
      <c r="CC102" s="673"/>
    </row>
    <row r="103" spans="5:81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68"/>
      <c r="AU103" s="668"/>
      <c r="AV103" s="673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68"/>
      <c r="BT103" s="668"/>
      <c r="BU103" s="668"/>
      <c r="BV103" s="668"/>
      <c r="BW103" s="673"/>
      <c r="BX103" s="673"/>
      <c r="BY103" s="673"/>
      <c r="BZ103" s="673"/>
      <c r="CA103" s="673"/>
      <c r="CB103" s="673"/>
      <c r="CC103" s="673"/>
    </row>
    <row r="104" spans="5:81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68"/>
      <c r="AU104" s="668"/>
      <c r="AV104" s="673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68"/>
      <c r="BT104" s="668"/>
      <c r="BU104" s="668"/>
      <c r="BV104" s="668"/>
      <c r="BW104" s="673"/>
      <c r="BX104" s="673"/>
      <c r="BY104" s="673"/>
      <c r="BZ104" s="673"/>
      <c r="CA104" s="673"/>
      <c r="CB104" s="673"/>
      <c r="CC104" s="673"/>
    </row>
    <row r="105" spans="5:81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68"/>
      <c r="AU105" s="668"/>
      <c r="AV105" s="673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68"/>
      <c r="BT105" s="668"/>
      <c r="BU105" s="668"/>
      <c r="BV105" s="668"/>
      <c r="BW105" s="673"/>
      <c r="BX105" s="673"/>
      <c r="BY105" s="673"/>
      <c r="BZ105" s="673"/>
      <c r="CA105" s="673"/>
      <c r="CB105" s="673"/>
      <c r="CC105" s="673"/>
    </row>
    <row r="106" spans="5:81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68"/>
      <c r="AU106" s="668"/>
      <c r="AV106" s="673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68"/>
      <c r="BT106" s="668"/>
      <c r="BU106" s="668"/>
      <c r="BV106" s="668"/>
      <c r="BW106" s="673"/>
      <c r="BX106" s="673"/>
      <c r="BY106" s="673"/>
      <c r="BZ106" s="673"/>
      <c r="CA106" s="673"/>
      <c r="CB106" s="673"/>
      <c r="CC106" s="673"/>
    </row>
    <row r="107" spans="5:81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635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68"/>
      <c r="AU107" s="668"/>
      <c r="AV107" s="673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68"/>
      <c r="BT107" s="668"/>
      <c r="BU107" s="668"/>
      <c r="BV107" s="668"/>
      <c r="BW107" s="673"/>
      <c r="BX107" s="673"/>
      <c r="BY107" s="673"/>
      <c r="BZ107" s="673"/>
      <c r="CA107" s="673"/>
      <c r="CB107" s="673"/>
      <c r="CC107" s="673"/>
    </row>
    <row r="108" spans="5:81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/>
      <c r="N108" s="562"/>
      <c r="O108" s="598"/>
      <c r="P108" s="562"/>
      <c r="Q108" s="586"/>
      <c r="R108" s="635"/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68"/>
      <c r="AU108" s="668"/>
      <c r="AV108" s="673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68"/>
      <c r="BT108" s="668"/>
      <c r="BU108" s="668"/>
      <c r="BV108" s="668"/>
      <c r="BW108" s="673"/>
      <c r="BX108" s="673"/>
      <c r="BY108" s="673"/>
      <c r="BZ108" s="673"/>
      <c r="CA108" s="673"/>
      <c r="CB108" s="673"/>
      <c r="CC108" s="673"/>
    </row>
    <row r="109" spans="5:81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/>
      <c r="N109" s="562"/>
      <c r="O109" s="598"/>
      <c r="P109" s="562"/>
      <c r="Q109" s="586"/>
      <c r="R109" s="635"/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/>
      <c r="AL109" s="562"/>
      <c r="AM109" s="668"/>
      <c r="AN109" s="668"/>
      <c r="AO109" s="668"/>
      <c r="AP109" s="668"/>
      <c r="AQ109" s="668"/>
      <c r="AR109" s="668"/>
      <c r="AS109" s="668"/>
      <c r="AT109" s="668"/>
      <c r="AU109" s="668"/>
      <c r="AV109" s="673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68"/>
      <c r="BT109" s="668"/>
      <c r="BU109" s="668"/>
      <c r="BV109" s="668"/>
      <c r="BW109" s="673"/>
      <c r="BX109" s="673"/>
      <c r="BY109" s="673"/>
      <c r="BZ109" s="673"/>
      <c r="CA109" s="673"/>
      <c r="CB109" s="673"/>
      <c r="CC109" s="673"/>
    </row>
    <row r="110" spans="5:81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/>
      <c r="N110" s="562"/>
      <c r="O110" s="598"/>
      <c r="P110" s="562"/>
      <c r="Q110" s="586"/>
      <c r="R110" s="635"/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/>
      <c r="AL110" s="562"/>
      <c r="AM110" s="668"/>
      <c r="AN110" s="668"/>
      <c r="AO110" s="668"/>
      <c r="AP110" s="668"/>
      <c r="AQ110" s="668"/>
      <c r="AR110" s="668"/>
      <c r="AS110" s="668"/>
      <c r="AT110" s="668"/>
      <c r="AU110" s="668"/>
      <c r="AV110" s="673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68"/>
      <c r="BT110" s="668"/>
      <c r="BU110" s="668"/>
      <c r="BV110" s="668"/>
      <c r="BW110" s="673"/>
      <c r="BX110" s="673"/>
      <c r="BY110" s="673"/>
      <c r="BZ110" s="673"/>
      <c r="CA110" s="673"/>
      <c r="CB110" s="673"/>
      <c r="CC110" s="673"/>
    </row>
    <row r="111" spans="5:81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>IF(K82="","",IF(K82&gt;L82,"W",IF(K82=L82,"D",IF(K82&lt;L82,"L"))))</f>
        <v/>
      </c>
      <c r="N111" s="562" t="str">
        <f>IF(K82="","",K82+L82)</f>
        <v/>
      </c>
      <c r="O111" s="598"/>
      <c r="P111" s="562" t="str">
        <f>IF($K82="","",IF($N111&gt;P$19,"O",IF($N111&lt;P$19,"U",IF($N111=P$19,"-"))))</f>
        <v/>
      </c>
      <c r="Q111" s="586" t="str">
        <f t="shared" ref="Q111:Q174" si="43">IF(S111="","",IF(SIGN(S111)&lt;&gt;1,VLOOKUP(ABS(S111),SUP_HDC,3,TRUE),-VLOOKUP(ABS(S111),SUP_HDC,3,TRUE)))</f>
        <v/>
      </c>
      <c r="R111" s="587" t="str">
        <f t="shared" ref="R111:R142" si="44">IF(Q111="","",IF((K82-L82+Q111)&gt;=0.5,1,IF((K82-L82+Q111)=0.25,0.5,IF((K82-L82+Q111)&lt;=-0.5,-1,IF((K82-L82+Q111)=-0.25,-0.5,0)))))</f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IF($K111="","",SUM(IF(LEFT($AM111:$BV111,1)="s",1,0))-SUM(IF(RIGHT(LEFT($AM111:$BV111,2))="-",1,0)))</f>
        <v/>
      </c>
      <c r="AL111" s="562" t="str">
        <f t="array" ref="AL111">IF($K82="","",SUM(IF(LEFT($AM111:$BV111,1)="X",1,0)))</f>
        <v/>
      </c>
      <c r="AM111" s="668"/>
      <c r="AN111" s="668"/>
      <c r="AO111" s="668"/>
      <c r="AP111" s="668"/>
      <c r="AQ111" s="668"/>
      <c r="AR111" s="668"/>
      <c r="AS111" s="668"/>
      <c r="AT111" s="668"/>
      <c r="AU111" s="668"/>
      <c r="AV111" s="673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68"/>
      <c r="BT111" s="668"/>
      <c r="BU111" s="668"/>
      <c r="BV111" s="668"/>
      <c r="BW111" s="673"/>
      <c r="BX111" s="673"/>
      <c r="BY111" s="673"/>
      <c r="BZ111" s="673"/>
      <c r="CA111" s="673"/>
      <c r="CB111" s="673"/>
      <c r="CC111" s="673"/>
    </row>
    <row r="112" spans="5:81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ref="M112:M175" si="45">IF(K83="","",IF(K83&gt;L83,"W",IF(K83=L83,"D",IF(K83&lt;L83,"L"))))</f>
        <v/>
      </c>
      <c r="N112" s="562" t="str">
        <f t="shared" ref="N112:N175" si="46">IF(K83="","",K83+L83)</f>
        <v/>
      </c>
      <c r="O112" s="598"/>
      <c r="P112" s="562" t="str">
        <f t="shared" ref="P112:P175" si="47">IF($K83="","",IF($N112&gt;P$19,"O",IF($N112&lt;P$19,"U",IF($N112=P$19,"-"))))</f>
        <v/>
      </c>
      <c r="Q112" s="586" t="str">
        <f t="shared" si="43"/>
        <v/>
      </c>
      <c r="R112" s="587" t="str">
        <f t="shared" si="44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IF($K112="","",SUM(IF(LEFT($AM112:$BV112,1)="s",1,0))-SUM(IF(RIGHT(LEFT($AM112:$BV112,2))="-",1,0)))</f>
        <v/>
      </c>
      <c r="AL112" s="562" t="str">
        <f t="array" ref="AL112">IF($K83="","",SUM(IF(LEFT($AM112:$BV112,1)="X",1,0)))</f>
        <v/>
      </c>
      <c r="AM112" s="668"/>
      <c r="AN112" s="668"/>
      <c r="AO112" s="668"/>
      <c r="AP112" s="668"/>
      <c r="AQ112" s="668"/>
      <c r="AR112" s="668"/>
      <c r="AS112" s="668"/>
      <c r="AT112" s="668"/>
      <c r="AU112" s="668"/>
      <c r="AV112" s="673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68"/>
      <c r="BT112" s="668"/>
      <c r="BU112" s="668"/>
      <c r="BV112" s="668"/>
      <c r="BW112" s="673"/>
      <c r="BX112" s="673"/>
      <c r="BY112" s="673"/>
      <c r="BZ112" s="673"/>
      <c r="CA112" s="673"/>
      <c r="CB112" s="673"/>
      <c r="CC112" s="673"/>
    </row>
    <row r="113" spans="5:81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45"/>
        <v/>
      </c>
      <c r="N113" s="562" t="str">
        <f t="shared" si="46"/>
        <v/>
      </c>
      <c r="O113" s="598"/>
      <c r="P113" s="562" t="str">
        <f t="shared" si="47"/>
        <v/>
      </c>
      <c r="Q113" s="586" t="str">
        <f t="shared" si="43"/>
        <v/>
      </c>
      <c r="R113" s="587" t="str">
        <f t="shared" si="44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IF($K113="","",SUM(IF(LEFT($AM113:$BV113,1)="s",1,0))-SUM(IF(RIGHT(LEFT($AM113:$BV113,2))="-",1,0)))</f>
        <v/>
      </c>
      <c r="AL113" s="562" t="str">
        <f t="array" ref="AL113">IF($K84="","",SUM(IF(LEFT($AM113:$BV113,1)="X",1,0)))</f>
        <v/>
      </c>
      <c r="AM113" s="668"/>
      <c r="AN113" s="668"/>
      <c r="AO113" s="668"/>
      <c r="AP113" s="668"/>
      <c r="AQ113" s="668"/>
      <c r="AR113" s="668"/>
      <c r="AS113" s="668"/>
      <c r="AT113" s="668"/>
      <c r="AU113" s="668"/>
      <c r="AV113" s="673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68"/>
      <c r="BT113" s="668"/>
      <c r="BU113" s="668"/>
      <c r="BV113" s="668"/>
      <c r="BW113" s="673"/>
      <c r="BX113" s="673"/>
      <c r="BY113" s="673"/>
      <c r="BZ113" s="673"/>
      <c r="CA113" s="673"/>
      <c r="CB113" s="673"/>
      <c r="CC113" s="673"/>
    </row>
    <row r="114" spans="5:81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45"/>
        <v/>
      </c>
      <c r="N114" s="562" t="str">
        <f t="shared" si="46"/>
        <v/>
      </c>
      <c r="O114" s="598"/>
      <c r="P114" s="562" t="str">
        <f t="shared" si="47"/>
        <v/>
      </c>
      <c r="Q114" s="586" t="str">
        <f t="shared" si="43"/>
        <v/>
      </c>
      <c r="R114" s="587" t="str">
        <f t="shared" si="44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IF($K114="","",SUM(IF(LEFT($AM114:$BV114,1)="s",1,0))-SUM(IF(RIGHT(LEFT($AM114:$BV114,2))="-",1,0)))</f>
        <v/>
      </c>
      <c r="AL114" s="562" t="str">
        <f t="array" ref="AL114">IF($K85="","",SUM(IF(LEFT($AM114:$BV114,1)="X",1,0)))</f>
        <v/>
      </c>
      <c r="AM114" s="668"/>
      <c r="AN114" s="668"/>
      <c r="AO114" s="668"/>
      <c r="AP114" s="668"/>
      <c r="AQ114" s="668"/>
      <c r="AR114" s="668"/>
      <c r="AS114" s="668"/>
      <c r="AT114" s="668"/>
      <c r="AU114" s="668"/>
      <c r="AV114" s="673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68"/>
      <c r="BT114" s="668"/>
      <c r="BU114" s="668"/>
      <c r="BV114" s="668"/>
      <c r="BW114" s="673"/>
      <c r="BX114" s="673"/>
      <c r="BY114" s="673"/>
      <c r="BZ114" s="673"/>
      <c r="CA114" s="673"/>
      <c r="CB114" s="673"/>
      <c r="CC114" s="673"/>
    </row>
    <row r="115" spans="5:81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45"/>
        <v/>
      </c>
      <c r="N115" s="562" t="str">
        <f t="shared" si="46"/>
        <v/>
      </c>
      <c r="O115" s="598"/>
      <c r="P115" s="562" t="str">
        <f t="shared" si="47"/>
        <v/>
      </c>
      <c r="Q115" s="586" t="str">
        <f t="shared" si="43"/>
        <v/>
      </c>
      <c r="R115" s="587" t="str">
        <f t="shared" si="44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IF($K115="","",SUM(IF(LEFT($AM115:$BV115,1)="s",1,0))-SUM(IF(RIGHT(LEFT($AM115:$BV115,2))="-",1,0)))</f>
        <v/>
      </c>
      <c r="AL115" s="562" t="str">
        <f t="array" ref="AL115">IF($K86="","",SUM(IF(LEFT($AM115:$BV115,1)="X",1,0)))</f>
        <v/>
      </c>
      <c r="AM115" s="668"/>
      <c r="AN115" s="668"/>
      <c r="AO115" s="668"/>
      <c r="AP115" s="668"/>
      <c r="AQ115" s="668"/>
      <c r="AR115" s="668"/>
      <c r="AS115" s="668"/>
      <c r="AT115" s="668"/>
      <c r="AU115" s="668"/>
      <c r="AV115" s="673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68"/>
      <c r="BT115" s="668"/>
      <c r="BU115" s="668"/>
      <c r="BV115" s="668"/>
      <c r="BW115" s="673"/>
      <c r="BX115" s="673"/>
      <c r="BY115" s="673"/>
      <c r="BZ115" s="673"/>
      <c r="CA115" s="673"/>
      <c r="CB115" s="673"/>
      <c r="CC115" s="673"/>
    </row>
    <row r="116" spans="5:81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45"/>
        <v/>
      </c>
      <c r="N116" s="562" t="str">
        <f t="shared" si="46"/>
        <v/>
      </c>
      <c r="O116" s="598"/>
      <c r="P116" s="562" t="str">
        <f t="shared" si="47"/>
        <v/>
      </c>
      <c r="Q116" s="586" t="str">
        <f t="shared" si="43"/>
        <v/>
      </c>
      <c r="R116" s="587" t="str">
        <f t="shared" si="44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IF($K116="","",SUM(IF(LEFT($AM116:$BV116,1)="s",1,0))-SUM(IF(RIGHT(LEFT($AM116:$BV116,2))="-",1,0)))</f>
        <v/>
      </c>
      <c r="AL116" s="562" t="str">
        <f t="array" ref="AL116">IF($K87="","",SUM(IF(LEFT($AM116:$BV116,1)="X",1,0)))</f>
        <v/>
      </c>
      <c r="AM116" s="668"/>
      <c r="AN116" s="668"/>
      <c r="AO116" s="668"/>
      <c r="AP116" s="668"/>
      <c r="AQ116" s="668"/>
      <c r="AR116" s="668"/>
      <c r="AS116" s="668"/>
      <c r="AT116" s="668"/>
      <c r="AU116" s="668"/>
      <c r="AV116" s="673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68"/>
      <c r="BT116" s="668"/>
      <c r="BU116" s="668"/>
      <c r="BV116" s="668"/>
      <c r="BW116" s="673"/>
      <c r="BX116" s="673"/>
      <c r="BY116" s="673"/>
      <c r="BZ116" s="673"/>
      <c r="CA116" s="673"/>
      <c r="CB116" s="673"/>
      <c r="CC116" s="673"/>
    </row>
    <row r="117" spans="5:81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45"/>
        <v/>
      </c>
      <c r="N117" s="562" t="str">
        <f t="shared" si="46"/>
        <v/>
      </c>
      <c r="O117" s="598"/>
      <c r="P117" s="562" t="str">
        <f t="shared" si="47"/>
        <v/>
      </c>
      <c r="Q117" s="586" t="str">
        <f t="shared" si="43"/>
        <v/>
      </c>
      <c r="R117" s="587" t="str">
        <f t="shared" si="44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IF($K117="","",SUM(IF(LEFT($AM117:$BV117,1)="s",1,0))-SUM(IF(RIGHT(LEFT($AM117:$BV117,2))="-",1,0)))</f>
        <v/>
      </c>
      <c r="AL117" s="562" t="str">
        <f t="array" ref="AL117">IF($K88="","",SUM(IF(LEFT($AM117:$BV117,1)="X",1,0)))</f>
        <v/>
      </c>
      <c r="AM117" s="668"/>
      <c r="AN117" s="668"/>
      <c r="AO117" s="668"/>
      <c r="AP117" s="668"/>
      <c r="AQ117" s="668"/>
      <c r="AR117" s="668"/>
      <c r="AS117" s="668"/>
      <c r="AT117" s="668"/>
      <c r="AU117" s="668"/>
      <c r="AV117" s="673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68"/>
      <c r="BT117" s="668"/>
      <c r="BU117" s="668"/>
      <c r="BV117" s="668"/>
      <c r="BW117" s="673"/>
      <c r="BX117" s="673"/>
      <c r="BY117" s="673"/>
      <c r="BZ117" s="673"/>
      <c r="CA117" s="673"/>
      <c r="CB117" s="673"/>
      <c r="CC117" s="673"/>
    </row>
    <row r="118" spans="5:81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45"/>
        <v/>
      </c>
      <c r="N118" s="562" t="str">
        <f t="shared" si="46"/>
        <v/>
      </c>
      <c r="O118" s="598"/>
      <c r="P118" s="562" t="str">
        <f t="shared" si="47"/>
        <v/>
      </c>
      <c r="Q118" s="586" t="str">
        <f t="shared" si="43"/>
        <v/>
      </c>
      <c r="R118" s="587" t="str">
        <f t="shared" si="44"/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IF($K118="","",SUM(IF(LEFT($AM118:$BV118,1)="s",1,0))-SUM(IF(RIGHT(LEFT($AM118:$BV118,2))="-",1,0)))</f>
        <v/>
      </c>
      <c r="AL118" s="562" t="str">
        <f t="array" ref="AL118">IF($K89="","",SUM(IF(LEFT($AM118:$BV118,1)="X",1,0)))</f>
        <v/>
      </c>
      <c r="AM118" s="668"/>
      <c r="AN118" s="668"/>
      <c r="AO118" s="668"/>
      <c r="AP118" s="668"/>
      <c r="AQ118" s="668"/>
      <c r="AR118" s="668"/>
      <c r="AS118" s="668"/>
      <c r="AT118" s="668"/>
      <c r="AU118" s="668"/>
      <c r="AV118" s="673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68"/>
      <c r="BT118" s="668"/>
      <c r="BU118" s="668"/>
      <c r="BV118" s="668"/>
      <c r="BW118" s="673"/>
      <c r="BX118" s="673"/>
      <c r="BY118" s="673"/>
      <c r="BZ118" s="673"/>
      <c r="CA118" s="673"/>
      <c r="CB118" s="673"/>
      <c r="CC118" s="673"/>
    </row>
    <row r="119" spans="5:81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45"/>
        <v/>
      </c>
      <c r="N119" s="562" t="str">
        <f t="shared" si="46"/>
        <v/>
      </c>
      <c r="O119" s="598"/>
      <c r="P119" s="562" t="str">
        <f t="shared" si="47"/>
        <v/>
      </c>
      <c r="Q119" s="586" t="str">
        <f t="shared" si="43"/>
        <v/>
      </c>
      <c r="R119" s="587" t="str">
        <f t="shared" si="44"/>
        <v/>
      </c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IF($K119="","",SUM(IF(LEFT($AM119:$BV119,1)="s",1,0))-SUM(IF(RIGHT(LEFT($AM119:$BV119,2))="-",1,0)))</f>
        <v/>
      </c>
      <c r="AL119" s="562" t="str">
        <f t="array" ref="AL119">IF($K90="","",SUM(IF(LEFT($AM119:$BV119,1)="X",1,0)))</f>
        <v/>
      </c>
      <c r="AM119" s="668"/>
      <c r="AN119" s="668"/>
      <c r="AO119" s="668"/>
      <c r="AP119" s="668"/>
      <c r="AQ119" s="668"/>
      <c r="AR119" s="668"/>
      <c r="AS119" s="668"/>
      <c r="AT119" s="668"/>
      <c r="AU119" s="668"/>
      <c r="AV119" s="673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68"/>
      <c r="BT119" s="668"/>
      <c r="BU119" s="668"/>
      <c r="BV119" s="668"/>
      <c r="BW119" s="673"/>
      <c r="BX119" s="673"/>
      <c r="BY119" s="673"/>
      <c r="BZ119" s="673"/>
      <c r="CA119" s="673"/>
      <c r="CB119" s="673"/>
      <c r="CC119" s="673"/>
    </row>
    <row r="120" spans="5:81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45"/>
        <v/>
      </c>
      <c r="N120" s="562" t="str">
        <f t="shared" si="46"/>
        <v/>
      </c>
      <c r="O120" s="598"/>
      <c r="P120" s="562" t="str">
        <f t="shared" si="47"/>
        <v/>
      </c>
      <c r="Q120" s="586" t="str">
        <f t="shared" si="43"/>
        <v/>
      </c>
      <c r="R120" s="587" t="str">
        <f t="shared" si="44"/>
        <v/>
      </c>
      <c r="S120" s="586"/>
      <c r="T120" s="588"/>
      <c r="U120" s="588"/>
      <c r="V120" s="588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IF($K120="","",SUM(IF(LEFT($AM120:$BV120,1)="s",1,0))-SUM(IF(RIGHT(LEFT($AM120:$BV120,2))="-",1,0)))</f>
        <v/>
      </c>
      <c r="AL120" s="562" t="str">
        <f t="array" ref="AL120">IF($K91="","",SUM(IF(LEFT($AM120:$BV120,1)="X",1,0)))</f>
        <v/>
      </c>
      <c r="AM120" s="668"/>
      <c r="AN120" s="668"/>
      <c r="AO120" s="668"/>
      <c r="AP120" s="668"/>
      <c r="AQ120" s="668"/>
      <c r="AR120" s="668"/>
      <c r="AS120" s="668"/>
      <c r="AT120" s="668"/>
      <c r="AU120" s="668"/>
      <c r="AV120" s="673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68"/>
      <c r="BT120" s="668"/>
      <c r="BU120" s="668"/>
      <c r="BV120" s="668"/>
      <c r="BW120" s="673"/>
      <c r="BX120" s="673"/>
      <c r="BY120" s="673"/>
      <c r="BZ120" s="673"/>
      <c r="CA120" s="673"/>
      <c r="CB120" s="673"/>
      <c r="CC120" s="673"/>
    </row>
    <row r="121" spans="5:81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45"/>
        <v/>
      </c>
      <c r="N121" s="562" t="str">
        <f t="shared" si="46"/>
        <v/>
      </c>
      <c r="O121" s="562"/>
      <c r="P121" s="562" t="str">
        <f t="shared" si="47"/>
        <v/>
      </c>
      <c r="Q121" s="586" t="str">
        <f t="shared" si="43"/>
        <v/>
      </c>
      <c r="R121" s="587" t="str">
        <f t="shared" si="44"/>
        <v/>
      </c>
      <c r="S121" s="586"/>
      <c r="T121" s="588"/>
      <c r="U121" s="588"/>
      <c r="V121" s="588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IF($K121="","",SUM(IF(LEFT($AM121:$BV121,1)="s",1,0))-SUM(IF(RIGHT(LEFT($AM121:$BV121,2))="-",1,0)))</f>
        <v/>
      </c>
      <c r="AL121" s="562" t="str">
        <f t="array" ref="AL121">IF($K92="","",SUM(IF(LEFT($AM121:$BV121,1)="X",1,0)))</f>
        <v/>
      </c>
      <c r="AM121" s="668"/>
      <c r="AN121" s="668"/>
      <c r="AO121" s="668"/>
      <c r="AP121" s="668"/>
      <c r="AQ121" s="668"/>
      <c r="AR121" s="668"/>
      <c r="AS121" s="668"/>
      <c r="AT121" s="668"/>
      <c r="AU121" s="668"/>
      <c r="AV121" s="673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68"/>
      <c r="BT121" s="668"/>
      <c r="BU121" s="668"/>
      <c r="BV121" s="668"/>
      <c r="BW121" s="673"/>
      <c r="BX121" s="673"/>
      <c r="BY121" s="673"/>
      <c r="BZ121" s="673"/>
      <c r="CA121" s="673"/>
      <c r="CB121" s="673"/>
      <c r="CC121" s="673"/>
    </row>
    <row r="122" spans="5:81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45"/>
        <v/>
      </c>
      <c r="N122" s="562" t="str">
        <f t="shared" si="46"/>
        <v/>
      </c>
      <c r="O122" s="562"/>
      <c r="P122" s="562" t="str">
        <f t="shared" si="47"/>
        <v/>
      </c>
      <c r="Q122" s="586" t="str">
        <f t="shared" si="43"/>
        <v/>
      </c>
      <c r="R122" s="587" t="str">
        <f t="shared" si="44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IF($K122="","",SUM(IF(LEFT($AM122:$BV122,1)="s",1,0))-SUM(IF(RIGHT(LEFT($AM122:$BV122,2))="-",1,0)))</f>
        <v/>
      </c>
      <c r="AL122" s="562" t="str">
        <f t="array" ref="AL122">IF($K93="","",SUM(IF(LEFT($AM122:$BV122,1)="X",1,0)))</f>
        <v/>
      </c>
      <c r="AM122" s="668"/>
      <c r="AN122" s="668"/>
      <c r="AO122" s="668"/>
      <c r="AP122" s="668"/>
      <c r="AQ122" s="668"/>
      <c r="AR122" s="668"/>
      <c r="AS122" s="668"/>
      <c r="AT122" s="668"/>
      <c r="AU122" s="668"/>
      <c r="AV122" s="673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68"/>
      <c r="BT122" s="668"/>
      <c r="BU122" s="668"/>
      <c r="BV122" s="668"/>
      <c r="BW122" s="673"/>
      <c r="BX122" s="673"/>
      <c r="BY122" s="673"/>
      <c r="BZ122" s="673"/>
      <c r="CA122" s="673"/>
      <c r="CB122" s="673"/>
      <c r="CC122" s="673"/>
    </row>
    <row r="123" spans="5:81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45"/>
        <v/>
      </c>
      <c r="N123" s="562" t="str">
        <f t="shared" si="46"/>
        <v/>
      </c>
      <c r="O123" s="562"/>
      <c r="P123" s="562" t="str">
        <f t="shared" si="47"/>
        <v/>
      </c>
      <c r="Q123" s="586" t="str">
        <f t="shared" si="43"/>
        <v/>
      </c>
      <c r="R123" s="587" t="str">
        <f t="shared" si="44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IF($K123="","",SUM(IF(LEFT($AM123:$BV123,1)="s",1,0))-SUM(IF(RIGHT(LEFT($AM123:$BV123,2))="-",1,0)))</f>
        <v/>
      </c>
      <c r="AL123" s="562" t="str">
        <f t="array" ref="AL123">IF($K94="","",SUM(IF(LEFT($AM123:$BV123,1)="X",1,0)))</f>
        <v/>
      </c>
      <c r="AM123" s="668"/>
      <c r="AN123" s="668"/>
      <c r="AO123" s="668"/>
      <c r="AP123" s="668"/>
      <c r="AQ123" s="668"/>
      <c r="AR123" s="668"/>
      <c r="AS123" s="668"/>
      <c r="AT123" s="668"/>
      <c r="AU123" s="668"/>
      <c r="AV123" s="673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68"/>
      <c r="BT123" s="668"/>
      <c r="BU123" s="668"/>
      <c r="BV123" s="668"/>
      <c r="BW123" s="673"/>
      <c r="BX123" s="673"/>
      <c r="BY123" s="673"/>
      <c r="BZ123" s="673"/>
      <c r="CA123" s="673"/>
      <c r="CB123" s="673"/>
      <c r="CC123" s="673"/>
    </row>
    <row r="124" spans="5:81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45"/>
        <v/>
      </c>
      <c r="N124" s="562" t="str">
        <f t="shared" si="46"/>
        <v/>
      </c>
      <c r="O124" s="562"/>
      <c r="P124" s="562" t="str">
        <f t="shared" si="47"/>
        <v/>
      </c>
      <c r="Q124" s="586" t="str">
        <f t="shared" si="43"/>
        <v/>
      </c>
      <c r="R124" s="587" t="str">
        <f t="shared" si="44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IF($K124="","",SUM(IF(LEFT($AM124:$BV124,1)="s",1,0))-SUM(IF(RIGHT(LEFT($AM124:$BV124,2))="-",1,0)))</f>
        <v/>
      </c>
      <c r="AL124" s="562" t="str">
        <f t="array" ref="AL124">IF($K95="","",SUM(IF(LEFT($AM124:$BV124,1)="X",1,0)))</f>
        <v/>
      </c>
      <c r="AM124" s="668"/>
      <c r="AN124" s="668"/>
      <c r="AO124" s="668"/>
      <c r="AP124" s="668"/>
      <c r="AQ124" s="668"/>
      <c r="AR124" s="668"/>
      <c r="AS124" s="668"/>
      <c r="AT124" s="668"/>
      <c r="AU124" s="668"/>
      <c r="AV124" s="673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68"/>
      <c r="BT124" s="668"/>
      <c r="BU124" s="668"/>
      <c r="BV124" s="668"/>
      <c r="BW124" s="673"/>
      <c r="BX124" s="673"/>
      <c r="BY124" s="673"/>
      <c r="BZ124" s="673"/>
      <c r="CA124" s="673"/>
      <c r="CB124" s="673"/>
      <c r="CC124" s="673"/>
    </row>
    <row r="125" spans="5:81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45"/>
        <v/>
      </c>
      <c r="N125" s="562" t="str">
        <f t="shared" si="46"/>
        <v/>
      </c>
      <c r="O125" s="562"/>
      <c r="P125" s="562" t="str">
        <f t="shared" si="47"/>
        <v/>
      </c>
      <c r="Q125" s="586" t="str">
        <f t="shared" si="43"/>
        <v/>
      </c>
      <c r="R125" s="587" t="str">
        <f t="shared" si="44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IF($K125="","",SUM(IF(LEFT($AM125:$BV125,1)="s",1,0))-SUM(IF(RIGHT(LEFT($AM125:$BV125,2))="-",1,0)))</f>
        <v/>
      </c>
      <c r="AL125" s="562" t="str">
        <f t="array" ref="AL125">IF($K96="","",SUM(IF(LEFT($AM125:$BV125,1)="X",1,0)))</f>
        <v/>
      </c>
      <c r="AM125" s="668"/>
      <c r="AN125" s="668"/>
      <c r="AO125" s="668"/>
      <c r="AP125" s="668"/>
      <c r="AQ125" s="668"/>
      <c r="AR125" s="668"/>
      <c r="AS125" s="668"/>
      <c r="AT125" s="668"/>
      <c r="AU125" s="668"/>
      <c r="AV125" s="673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68"/>
      <c r="BT125" s="668"/>
      <c r="BU125" s="668"/>
      <c r="BV125" s="668"/>
      <c r="BW125" s="673"/>
      <c r="BX125" s="673"/>
      <c r="BY125" s="673"/>
      <c r="BZ125" s="673"/>
      <c r="CA125" s="673"/>
      <c r="CB125" s="673"/>
      <c r="CC125" s="673"/>
    </row>
    <row r="126" spans="5:81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45"/>
        <v/>
      </c>
      <c r="N126" s="562" t="str">
        <f t="shared" si="46"/>
        <v/>
      </c>
      <c r="O126" s="562"/>
      <c r="P126" s="562" t="str">
        <f t="shared" si="47"/>
        <v/>
      </c>
      <c r="Q126" s="586" t="str">
        <f t="shared" si="43"/>
        <v/>
      </c>
      <c r="R126" s="587" t="str">
        <f t="shared" si="44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IF($K126="","",SUM(IF(LEFT($AM126:$BV126,1)="s",1,0))-SUM(IF(RIGHT(LEFT($AM126:$BV126,2))="-",1,0)))</f>
        <v/>
      </c>
      <c r="AL126" s="562" t="str">
        <f t="array" ref="AL126">IF($K97="","",SUM(IF(LEFT($AM126:$BV126,1)="X",1,0)))</f>
        <v/>
      </c>
      <c r="AM126" s="668"/>
      <c r="AN126" s="668"/>
      <c r="AO126" s="668"/>
      <c r="AP126" s="668"/>
      <c r="AQ126" s="668"/>
      <c r="AR126" s="668"/>
      <c r="AS126" s="668"/>
      <c r="AT126" s="668"/>
      <c r="AU126" s="668"/>
      <c r="AV126" s="673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68"/>
      <c r="BU126" s="668"/>
      <c r="BV126" s="668"/>
      <c r="BW126" s="673"/>
      <c r="BX126" s="673"/>
      <c r="BY126" s="673"/>
      <c r="BZ126" s="673"/>
      <c r="CA126" s="673"/>
      <c r="CB126" s="673"/>
      <c r="CC126" s="673"/>
    </row>
    <row r="127" spans="5:81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45"/>
        <v/>
      </c>
      <c r="N127" s="562" t="str">
        <f t="shared" si="46"/>
        <v/>
      </c>
      <c r="O127" s="562"/>
      <c r="P127" s="562" t="str">
        <f t="shared" si="47"/>
        <v/>
      </c>
      <c r="Q127" s="586" t="str">
        <f t="shared" si="43"/>
        <v/>
      </c>
      <c r="R127" s="587" t="str">
        <f t="shared" si="44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IF($K127="","",SUM(IF(LEFT($AM127:$BV127,1)="s",1,0))-SUM(IF(RIGHT(LEFT($AM127:$BV127,2))="-",1,0)))</f>
        <v/>
      </c>
      <c r="AL127" s="562" t="str">
        <f t="array" ref="AL127">IF($K98="","",SUM(IF(LEFT($AM127:$BV127,1)="X",1,0)))</f>
        <v/>
      </c>
      <c r="AM127" s="668"/>
      <c r="AN127" s="668"/>
      <c r="AO127" s="668"/>
      <c r="AP127" s="668"/>
      <c r="AQ127" s="668"/>
      <c r="AR127" s="668"/>
      <c r="AS127" s="668"/>
      <c r="AT127" s="668"/>
      <c r="AU127" s="668"/>
      <c r="AV127" s="673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68"/>
      <c r="BU127" s="668"/>
      <c r="BV127" s="668"/>
      <c r="BW127" s="673"/>
      <c r="BX127" s="673"/>
      <c r="BY127" s="673"/>
      <c r="BZ127" s="673"/>
      <c r="CA127" s="673"/>
      <c r="CB127" s="673"/>
      <c r="CC127" s="673"/>
    </row>
    <row r="128" spans="5:81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45"/>
        <v/>
      </c>
      <c r="N128" s="562" t="str">
        <f t="shared" si="46"/>
        <v/>
      </c>
      <c r="O128" s="562"/>
      <c r="P128" s="562" t="str">
        <f t="shared" si="47"/>
        <v/>
      </c>
      <c r="Q128" s="586" t="str">
        <f t="shared" si="43"/>
        <v/>
      </c>
      <c r="R128" s="587" t="str">
        <f t="shared" si="44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IF($K128="","",SUM(IF(LEFT($AM128:$BV128,1)="s",1,0))-SUM(IF(RIGHT(LEFT($AM128:$BV128,2))="-",1,0)))</f>
        <v/>
      </c>
      <c r="AL128" s="562" t="str">
        <f t="array" ref="AL128">IF($K99="","",SUM(IF(LEFT($AM128:$BV128,1)="X",1,0)))</f>
        <v/>
      </c>
      <c r="AM128" s="668"/>
      <c r="AN128" s="668"/>
      <c r="AO128" s="668"/>
      <c r="AP128" s="668"/>
      <c r="AQ128" s="668"/>
      <c r="AR128" s="668"/>
      <c r="AS128" s="668"/>
      <c r="AT128" s="668"/>
      <c r="AU128" s="668"/>
      <c r="AV128" s="673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68"/>
      <c r="BU128" s="668"/>
      <c r="BV128" s="668"/>
      <c r="BW128" s="673"/>
      <c r="BX128" s="673"/>
      <c r="BY128" s="673"/>
      <c r="BZ128" s="673"/>
      <c r="CA128" s="673"/>
      <c r="CB128" s="673"/>
      <c r="CC128" s="673"/>
    </row>
    <row r="129" spans="5:81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45"/>
        <v/>
      </c>
      <c r="N129" s="562" t="str">
        <f t="shared" si="46"/>
        <v/>
      </c>
      <c r="O129" s="562"/>
      <c r="P129" s="562" t="str">
        <f t="shared" si="47"/>
        <v/>
      </c>
      <c r="Q129" s="586" t="str">
        <f t="shared" si="43"/>
        <v/>
      </c>
      <c r="R129" s="587" t="str">
        <f t="shared" si="44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IF($K129="","",SUM(IF(LEFT($AM129:$BV129,1)="s",1,0))-SUM(IF(RIGHT(LEFT($AM129:$BV129,2))="-",1,0)))</f>
        <v/>
      </c>
      <c r="AL129" s="562" t="str">
        <f t="array" ref="AL129">IF($K100="","",SUM(IF(LEFT($AM129:$BV129,1)="X",1,0)))</f>
        <v/>
      </c>
      <c r="AM129" s="668"/>
      <c r="AN129" s="668"/>
      <c r="AO129" s="668"/>
      <c r="AP129" s="668"/>
      <c r="AQ129" s="668"/>
      <c r="AR129" s="668"/>
      <c r="AS129" s="668"/>
      <c r="AT129" s="668"/>
      <c r="AU129" s="668"/>
      <c r="AV129" s="673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68"/>
      <c r="BT129" s="668"/>
      <c r="BU129" s="668"/>
      <c r="BV129" s="668"/>
      <c r="BW129" s="673"/>
      <c r="BX129" s="673"/>
      <c r="BY129" s="673"/>
      <c r="BZ129" s="673"/>
      <c r="CA129" s="673"/>
      <c r="CB129" s="673"/>
      <c r="CC129" s="673"/>
    </row>
    <row r="130" spans="5:81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45"/>
        <v/>
      </c>
      <c r="N130" s="562" t="str">
        <f t="shared" si="46"/>
        <v/>
      </c>
      <c r="O130" s="562"/>
      <c r="P130" s="562" t="str">
        <f t="shared" si="47"/>
        <v/>
      </c>
      <c r="Q130" s="586" t="str">
        <f t="shared" si="43"/>
        <v/>
      </c>
      <c r="R130" s="587" t="str">
        <f t="shared" si="44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IF($K130="","",SUM(IF(LEFT($AM130:$BV130,1)="s",1,0))-SUM(IF(RIGHT(LEFT($AM130:$BV130,2))="-",1,0)))</f>
        <v/>
      </c>
      <c r="AL130" s="562" t="str">
        <f t="array" ref="AL130">IF($K101="","",SUM(IF(LEFT($AM130:$BV130,1)="X",1,0)))</f>
        <v/>
      </c>
      <c r="AM130" s="668"/>
      <c r="AN130" s="668"/>
      <c r="AO130" s="668"/>
      <c r="AP130" s="668"/>
      <c r="AQ130" s="668"/>
      <c r="AR130" s="668"/>
      <c r="AS130" s="668"/>
      <c r="AT130" s="668"/>
      <c r="AU130" s="668"/>
      <c r="AV130" s="673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68"/>
      <c r="BT130" s="668"/>
      <c r="BU130" s="668"/>
      <c r="BV130" s="668"/>
      <c r="BW130" s="673"/>
      <c r="BX130" s="673"/>
      <c r="BY130" s="673"/>
      <c r="BZ130" s="673"/>
      <c r="CA130" s="673"/>
      <c r="CB130" s="673"/>
      <c r="CC130" s="673"/>
    </row>
    <row r="131" spans="5:81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45"/>
        <v/>
      </c>
      <c r="N131" s="562" t="str">
        <f t="shared" si="46"/>
        <v/>
      </c>
      <c r="O131" s="562"/>
      <c r="P131" s="562" t="str">
        <f t="shared" si="47"/>
        <v/>
      </c>
      <c r="Q131" s="586" t="str">
        <f t="shared" si="43"/>
        <v/>
      </c>
      <c r="R131" s="587" t="str">
        <f t="shared" si="44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IF($K131="","",SUM(IF(LEFT($AM131:$BV131,1)="s",1,0))-SUM(IF(RIGHT(LEFT($AM131:$BV131,2))="-",1,0)))</f>
        <v/>
      </c>
      <c r="AL131" s="562" t="str">
        <f t="array" ref="AL131">IF($K102="","",SUM(IF(LEFT($AM131:$BV131,1)="X",1,0)))</f>
        <v/>
      </c>
      <c r="AM131" s="668"/>
      <c r="AN131" s="668"/>
      <c r="AO131" s="668"/>
      <c r="AP131" s="668"/>
      <c r="AQ131" s="668"/>
      <c r="AR131" s="668"/>
      <c r="AS131" s="668"/>
      <c r="AT131" s="668"/>
      <c r="AU131" s="668"/>
      <c r="AV131" s="673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68"/>
      <c r="BU131" s="668"/>
      <c r="BV131" s="668"/>
      <c r="BW131" s="673"/>
      <c r="BX131" s="673"/>
      <c r="BY131" s="673"/>
      <c r="BZ131" s="673"/>
      <c r="CA131" s="673"/>
      <c r="CB131" s="673"/>
      <c r="CC131" s="673"/>
    </row>
    <row r="132" spans="5:81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45"/>
        <v/>
      </c>
      <c r="N132" s="562" t="str">
        <f t="shared" si="46"/>
        <v/>
      </c>
      <c r="O132" s="562"/>
      <c r="P132" s="562" t="str">
        <f t="shared" si="47"/>
        <v/>
      </c>
      <c r="Q132" s="586" t="str">
        <f t="shared" si="43"/>
        <v/>
      </c>
      <c r="R132" s="587" t="str">
        <f t="shared" si="44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IF($K132="","",SUM(IF(LEFT($AM132:$BV132,1)="s",1,0))-SUM(IF(RIGHT(LEFT($AM132:$BV132,2))="-",1,0)))</f>
        <v/>
      </c>
      <c r="AL132" s="562" t="str">
        <f t="array" ref="AL132">IF($K103="","",SUM(IF(LEFT($AM132:$BV132,1)="X",1,0)))</f>
        <v/>
      </c>
      <c r="AM132" s="668"/>
      <c r="AN132" s="668"/>
      <c r="AO132" s="668"/>
      <c r="AP132" s="668"/>
      <c r="AQ132" s="668"/>
      <c r="AR132" s="668"/>
      <c r="AS132" s="668"/>
      <c r="AT132" s="668"/>
      <c r="AU132" s="668"/>
      <c r="AV132" s="673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68"/>
      <c r="BT132" s="668"/>
      <c r="BU132" s="668"/>
      <c r="BV132" s="668"/>
      <c r="BW132" s="673"/>
      <c r="BX132" s="673"/>
      <c r="BY132" s="673"/>
      <c r="BZ132" s="673"/>
      <c r="CA132" s="673"/>
      <c r="CB132" s="673"/>
      <c r="CC132" s="673"/>
    </row>
    <row r="133" spans="5:81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45"/>
        <v/>
      </c>
      <c r="N133" s="562" t="str">
        <f t="shared" si="46"/>
        <v/>
      </c>
      <c r="O133" s="562"/>
      <c r="P133" s="562" t="str">
        <f t="shared" si="47"/>
        <v/>
      </c>
      <c r="Q133" s="586" t="str">
        <f t="shared" si="43"/>
        <v/>
      </c>
      <c r="R133" s="587" t="str">
        <f t="shared" si="44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IF($K133="","",SUM(IF(LEFT($AM133:$BV133,1)="s",1,0))-SUM(IF(RIGHT(LEFT($AM133:$BV133,2))="-",1,0)))</f>
        <v/>
      </c>
      <c r="AL133" s="562" t="str">
        <f t="array" ref="AL133">IF($K104="","",SUM(IF(LEFT($AM133:$BV133,1)="X",1,0)))</f>
        <v/>
      </c>
      <c r="AM133" s="668"/>
      <c r="AN133" s="668"/>
      <c r="AO133" s="668"/>
      <c r="AP133" s="668"/>
      <c r="AQ133" s="668"/>
      <c r="AR133" s="668"/>
      <c r="AS133" s="668"/>
      <c r="AT133" s="668"/>
      <c r="AU133" s="668"/>
      <c r="AV133" s="673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68"/>
      <c r="BT133" s="668"/>
      <c r="BU133" s="668"/>
      <c r="BV133" s="668"/>
      <c r="BW133" s="673"/>
      <c r="BX133" s="673"/>
      <c r="BY133" s="673"/>
      <c r="BZ133" s="673"/>
      <c r="CA133" s="673"/>
      <c r="CB133" s="673"/>
      <c r="CC133" s="673"/>
    </row>
    <row r="134" spans="5:81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45"/>
        <v/>
      </c>
      <c r="N134" s="562" t="str">
        <f t="shared" si="46"/>
        <v/>
      </c>
      <c r="O134" s="562"/>
      <c r="P134" s="562" t="str">
        <f t="shared" si="47"/>
        <v/>
      </c>
      <c r="Q134" s="586" t="str">
        <f t="shared" si="43"/>
        <v/>
      </c>
      <c r="R134" s="587" t="str">
        <f t="shared" si="44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IF($K134="","",SUM(IF(LEFT($AM134:$BV134,1)="s",1,0))-SUM(IF(RIGHT(LEFT($AM134:$BV134,2))="-",1,0)))</f>
        <v/>
      </c>
      <c r="AL134" s="562" t="str">
        <f t="array" ref="AL134">IF($K105="","",SUM(IF(LEFT($AM134:$BV134,1)="X",1,0)))</f>
        <v/>
      </c>
      <c r="AM134" s="668"/>
      <c r="AN134" s="668"/>
      <c r="AO134" s="668"/>
      <c r="AP134" s="668"/>
      <c r="AQ134" s="668"/>
      <c r="AR134" s="668"/>
      <c r="AS134" s="668"/>
      <c r="AT134" s="668"/>
      <c r="AU134" s="668"/>
      <c r="AV134" s="673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68"/>
      <c r="BU134" s="668"/>
      <c r="BV134" s="668"/>
      <c r="BW134" s="673"/>
      <c r="BX134" s="673"/>
      <c r="BY134" s="673"/>
      <c r="BZ134" s="673"/>
      <c r="CA134" s="673"/>
      <c r="CB134" s="673"/>
      <c r="CC134" s="673"/>
    </row>
    <row r="135" spans="5:81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45"/>
        <v/>
      </c>
      <c r="N135" s="562" t="str">
        <f t="shared" si="46"/>
        <v/>
      </c>
      <c r="O135" s="562"/>
      <c r="P135" s="562" t="str">
        <f t="shared" si="47"/>
        <v/>
      </c>
      <c r="Q135" s="586" t="str">
        <f t="shared" si="43"/>
        <v/>
      </c>
      <c r="R135" s="587" t="str">
        <f t="shared" si="44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IF($K135="","",SUM(IF(LEFT($AM135:$BV135,1)="s",1,0))-SUM(IF(RIGHT(LEFT($AM135:$BV135,2))="-",1,0)))</f>
        <v/>
      </c>
      <c r="AL135" s="562" t="str">
        <f t="array" ref="AL135">IF($K106="","",SUM(IF(LEFT($AM135:$BV135,1)="X",1,0)))</f>
        <v/>
      </c>
      <c r="AM135" s="668"/>
      <c r="AN135" s="668"/>
      <c r="AO135" s="668"/>
      <c r="AP135" s="668"/>
      <c r="AQ135" s="668"/>
      <c r="AR135" s="668"/>
      <c r="AS135" s="668"/>
      <c r="AT135" s="668"/>
      <c r="AU135" s="668"/>
      <c r="AV135" s="673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68"/>
      <c r="BT135" s="668"/>
      <c r="BU135" s="668"/>
      <c r="BV135" s="668"/>
      <c r="BW135" s="673"/>
      <c r="BX135" s="673"/>
      <c r="BY135" s="673"/>
      <c r="BZ135" s="673"/>
      <c r="CA135" s="673"/>
      <c r="CB135" s="673"/>
      <c r="CC135" s="673"/>
    </row>
    <row r="136" spans="5:81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45"/>
        <v/>
      </c>
      <c r="N136" s="562" t="str">
        <f t="shared" si="46"/>
        <v/>
      </c>
      <c r="O136" s="562"/>
      <c r="P136" s="562" t="str">
        <f t="shared" si="47"/>
        <v/>
      </c>
      <c r="Q136" s="586" t="str">
        <f t="shared" si="43"/>
        <v/>
      </c>
      <c r="R136" s="587" t="str">
        <f t="shared" si="44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IF($K136="","",SUM(IF(LEFT($AM136:$BV136,1)="s",1,0))-SUM(IF(RIGHT(LEFT($AM136:$BV136,2))="-",1,0)))</f>
        <v/>
      </c>
      <c r="AL136" s="562" t="str">
        <f t="array" ref="AL136">IF($K107="","",SUM(IF(LEFT($AM136:$BV136,1)="X",1,0)))</f>
        <v/>
      </c>
      <c r="AM136" s="668"/>
      <c r="AN136" s="668"/>
      <c r="AO136" s="668"/>
      <c r="AP136" s="668"/>
      <c r="AQ136" s="668"/>
      <c r="AR136" s="668"/>
      <c r="AS136" s="668"/>
      <c r="AT136" s="668"/>
      <c r="AU136" s="668"/>
      <c r="AV136" s="673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68"/>
      <c r="BT136" s="668"/>
      <c r="BU136" s="668"/>
      <c r="BV136" s="668"/>
      <c r="BW136" s="673"/>
      <c r="BX136" s="673"/>
      <c r="BY136" s="673"/>
      <c r="BZ136" s="673"/>
      <c r="CA136" s="673"/>
      <c r="CB136" s="673"/>
      <c r="CC136" s="673"/>
    </row>
    <row r="137" spans="5:81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45"/>
        <v/>
      </c>
      <c r="N137" s="562" t="str">
        <f t="shared" si="46"/>
        <v/>
      </c>
      <c r="O137" s="562"/>
      <c r="P137" s="562" t="str">
        <f t="shared" si="47"/>
        <v/>
      </c>
      <c r="Q137" s="586" t="str">
        <f t="shared" si="43"/>
        <v/>
      </c>
      <c r="R137" s="587" t="str">
        <f t="shared" si="44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IF($K137="","",SUM(IF(LEFT($AM137:$BV137,1)="s",1,0))-SUM(IF(RIGHT(LEFT($AM137:$BV137,2))="-",1,0)))</f>
        <v/>
      </c>
      <c r="AL137" s="562" t="str">
        <f t="array" ref="AL137">IF($K108="","",SUM(IF(LEFT($AM137:$BV137,1)="X",1,0)))</f>
        <v/>
      </c>
      <c r="AM137" s="668"/>
      <c r="AN137" s="668"/>
      <c r="AO137" s="668"/>
      <c r="AP137" s="668"/>
      <c r="AQ137" s="668"/>
      <c r="AR137" s="668"/>
      <c r="AS137" s="668"/>
      <c r="AT137" s="668"/>
      <c r="AU137" s="668"/>
      <c r="AV137" s="673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68"/>
      <c r="BT137" s="668"/>
      <c r="BU137" s="668"/>
      <c r="BV137" s="668"/>
      <c r="BW137" s="673"/>
      <c r="BX137" s="673"/>
      <c r="BY137" s="673"/>
      <c r="BZ137" s="673"/>
      <c r="CA137" s="673"/>
      <c r="CB137" s="673"/>
      <c r="CC137" s="673"/>
    </row>
    <row r="138" spans="5:81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45"/>
        <v/>
      </c>
      <c r="N138" s="562" t="str">
        <f t="shared" si="46"/>
        <v/>
      </c>
      <c r="O138" s="562"/>
      <c r="P138" s="562" t="str">
        <f t="shared" si="47"/>
        <v/>
      </c>
      <c r="Q138" s="586" t="str">
        <f t="shared" si="43"/>
        <v/>
      </c>
      <c r="R138" s="587" t="str">
        <f t="shared" si="44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IF($K138="","",SUM(IF(LEFT($AM138:$BV138,1)="s",1,0))-SUM(IF(RIGHT(LEFT($AM138:$BV138,2))="-",1,0)))</f>
        <v/>
      </c>
      <c r="AL138" s="562" t="str">
        <f t="array" ref="AL138">IF($K109="","",SUM(IF(LEFT($AM138:$BV138,1)="X",1,0)))</f>
        <v/>
      </c>
      <c r="AM138" s="668"/>
      <c r="AN138" s="668"/>
      <c r="AO138" s="668"/>
      <c r="AP138" s="668"/>
      <c r="AQ138" s="668"/>
      <c r="AR138" s="668"/>
      <c r="AS138" s="668"/>
      <c r="AT138" s="668"/>
      <c r="AU138" s="668"/>
      <c r="AV138" s="673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68"/>
      <c r="BT138" s="668"/>
      <c r="BU138" s="668"/>
      <c r="BV138" s="668"/>
      <c r="BW138" s="673"/>
      <c r="BX138" s="673"/>
      <c r="BY138" s="673"/>
      <c r="BZ138" s="673"/>
      <c r="CA138" s="673"/>
      <c r="CB138" s="673"/>
      <c r="CC138" s="673"/>
    </row>
    <row r="139" spans="5:81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45"/>
        <v/>
      </c>
      <c r="N139" s="562" t="str">
        <f t="shared" si="46"/>
        <v/>
      </c>
      <c r="O139" s="562"/>
      <c r="P139" s="562" t="str">
        <f t="shared" si="47"/>
        <v/>
      </c>
      <c r="Q139" s="586" t="str">
        <f t="shared" si="43"/>
        <v/>
      </c>
      <c r="R139" s="587" t="str">
        <f t="shared" si="44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IF($K139="","",SUM(IF(LEFT($AM139:$BV139,1)="s",1,0))-SUM(IF(RIGHT(LEFT($AM139:$BV139,2))="-",1,0)))</f>
        <v/>
      </c>
      <c r="AL139" s="562" t="str">
        <f t="array" ref="AL139">IF($K110="","",SUM(IF(LEFT($AM139:$BV139,1)="X",1,0)))</f>
        <v/>
      </c>
      <c r="AM139" s="668"/>
      <c r="AN139" s="668"/>
      <c r="AO139" s="668"/>
      <c r="AP139" s="668"/>
      <c r="AQ139" s="668"/>
      <c r="AR139" s="668"/>
      <c r="AS139" s="668"/>
      <c r="AT139" s="668"/>
      <c r="AU139" s="668"/>
      <c r="AV139" s="673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68"/>
      <c r="BT139" s="668"/>
      <c r="BU139" s="668"/>
      <c r="BV139" s="668"/>
      <c r="BW139" s="673"/>
      <c r="BX139" s="673"/>
      <c r="BY139" s="673"/>
      <c r="BZ139" s="673"/>
      <c r="CA139" s="673"/>
      <c r="CB139" s="673"/>
      <c r="CC139" s="673"/>
    </row>
    <row r="140" spans="5:81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45"/>
        <v/>
      </c>
      <c r="N140" s="562" t="str">
        <f t="shared" si="46"/>
        <v/>
      </c>
      <c r="O140" s="562"/>
      <c r="P140" s="562" t="str">
        <f t="shared" si="47"/>
        <v/>
      </c>
      <c r="Q140" s="586" t="str">
        <f t="shared" si="43"/>
        <v/>
      </c>
      <c r="R140" s="587" t="str">
        <f t="shared" si="44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IF($K140="","",SUM(IF(LEFT($AM140:$BV140,1)="s",1,0))-SUM(IF(RIGHT(LEFT($AM140:$BV140,2))="-",1,0)))</f>
        <v/>
      </c>
      <c r="AL140" s="562" t="str">
        <f t="array" ref="AL140">IF($K111="","",SUM(IF(LEFT($AM140:$BV140,1)="X",1,0)))</f>
        <v/>
      </c>
      <c r="AM140" s="668"/>
      <c r="AN140" s="668"/>
      <c r="AO140" s="668"/>
      <c r="AP140" s="668"/>
      <c r="AQ140" s="668"/>
      <c r="AR140" s="668"/>
      <c r="AS140" s="668"/>
      <c r="AT140" s="668"/>
      <c r="AU140" s="668"/>
      <c r="AV140" s="673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68"/>
      <c r="BT140" s="668"/>
      <c r="BU140" s="668"/>
      <c r="BV140" s="668"/>
      <c r="BW140" s="673"/>
      <c r="BX140" s="673"/>
      <c r="BY140" s="673"/>
      <c r="BZ140" s="673"/>
      <c r="CA140" s="673"/>
      <c r="CB140" s="673"/>
      <c r="CC140" s="673"/>
    </row>
    <row r="141" spans="5:81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45"/>
        <v/>
      </c>
      <c r="N141" s="562" t="str">
        <f t="shared" si="46"/>
        <v/>
      </c>
      <c r="O141" s="562"/>
      <c r="P141" s="562" t="str">
        <f t="shared" si="47"/>
        <v/>
      </c>
      <c r="Q141" s="586" t="str">
        <f t="shared" si="43"/>
        <v/>
      </c>
      <c r="R141" s="587" t="str">
        <f t="shared" si="44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IF($K141="","",SUM(IF(LEFT($AM141:$BV141,1)="s",1,0))-SUM(IF(RIGHT(LEFT($AM141:$BV141,2))="-",1,0)))</f>
        <v/>
      </c>
      <c r="AL141" s="562" t="str">
        <f t="array" ref="AL141">IF($K112="","",SUM(IF(LEFT($AM141:$BV141,1)="X",1,0)))</f>
        <v/>
      </c>
      <c r="AM141" s="668"/>
      <c r="AN141" s="668"/>
      <c r="AO141" s="668"/>
      <c r="AP141" s="668"/>
      <c r="AQ141" s="668"/>
      <c r="AR141" s="668"/>
      <c r="AS141" s="668"/>
      <c r="AT141" s="668"/>
      <c r="AU141" s="668"/>
      <c r="AV141" s="673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68"/>
      <c r="BT141" s="668"/>
      <c r="BU141" s="668"/>
      <c r="BV141" s="668"/>
      <c r="BW141" s="673"/>
      <c r="BX141" s="673"/>
      <c r="BY141" s="673"/>
      <c r="BZ141" s="673"/>
      <c r="CA141" s="673"/>
      <c r="CB141" s="673"/>
      <c r="CC141" s="673"/>
    </row>
    <row r="142" spans="5:81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45"/>
        <v/>
      </c>
      <c r="N142" s="562" t="str">
        <f t="shared" si="46"/>
        <v/>
      </c>
      <c r="O142" s="562"/>
      <c r="P142" s="562" t="str">
        <f t="shared" si="47"/>
        <v/>
      </c>
      <c r="Q142" s="586" t="str">
        <f t="shared" si="43"/>
        <v/>
      </c>
      <c r="R142" s="587" t="str">
        <f t="shared" si="44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IF($K142="","",SUM(IF(LEFT($AM142:$BV142,1)="s",1,0))-SUM(IF(RIGHT(LEFT($AM142:$BV142,2))="-",1,0)))</f>
        <v/>
      </c>
      <c r="AL142" s="562" t="str">
        <f t="array" ref="AL142">IF($K113="","",SUM(IF(LEFT($AM142:$BV142,1)="X",1,0)))</f>
        <v/>
      </c>
      <c r="AM142" s="668"/>
      <c r="AN142" s="668"/>
      <c r="AO142" s="668"/>
      <c r="AP142" s="668"/>
      <c r="AQ142" s="668"/>
      <c r="AR142" s="668"/>
      <c r="AS142" s="668"/>
      <c r="AT142" s="668"/>
      <c r="AU142" s="668"/>
      <c r="AV142" s="673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68"/>
      <c r="BT142" s="668"/>
      <c r="BU142" s="668"/>
      <c r="BV142" s="668"/>
      <c r="BW142" s="673"/>
      <c r="BX142" s="673"/>
      <c r="BY142" s="673"/>
      <c r="BZ142" s="673"/>
      <c r="CA142" s="673"/>
      <c r="CB142" s="673"/>
      <c r="CC142" s="673"/>
    </row>
    <row r="143" spans="5:81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45"/>
        <v/>
      </c>
      <c r="N143" s="562" t="str">
        <f t="shared" si="46"/>
        <v/>
      </c>
      <c r="O143" s="562"/>
      <c r="P143" s="562" t="str">
        <f t="shared" si="47"/>
        <v/>
      </c>
      <c r="Q143" s="586" t="str">
        <f t="shared" si="43"/>
        <v/>
      </c>
      <c r="R143" s="587" t="str">
        <f t="shared" ref="R143:R174" si="48">IF(Q143="","",IF((K114-L114+Q143)&gt;=0.5,1,IF((K114-L114+Q143)=0.25,0.5,IF((K114-L114+Q143)&lt;=-0.5,-1,IF((K114-L114+Q143)=-0.25,-0.5,0)))))</f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IF($K143="","",SUM(IF(LEFT($AM143:$BV143,1)="s",1,0))-SUM(IF(RIGHT(LEFT($AM143:$BV143,2))="-",1,0)))</f>
        <v/>
      </c>
      <c r="AL143" s="562" t="str">
        <f t="array" ref="AL143">IF($K114="","",SUM(IF(LEFT($AM143:$BV143,1)="X",1,0)))</f>
        <v/>
      </c>
      <c r="AM143" s="668"/>
      <c r="AN143" s="668"/>
      <c r="AO143" s="668"/>
      <c r="AP143" s="668"/>
      <c r="AQ143" s="668"/>
      <c r="AR143" s="668"/>
      <c r="AS143" s="668"/>
      <c r="AT143" s="668"/>
      <c r="AU143" s="668"/>
      <c r="AV143" s="673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68"/>
      <c r="BS143" s="668"/>
      <c r="BT143" s="668"/>
      <c r="BU143" s="668"/>
      <c r="BV143" s="668"/>
      <c r="BW143" s="673"/>
      <c r="BX143" s="673"/>
      <c r="BY143" s="673"/>
      <c r="BZ143" s="673"/>
      <c r="CA143" s="673"/>
      <c r="CB143" s="673"/>
      <c r="CC143" s="673"/>
    </row>
    <row r="144" spans="5:81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45"/>
        <v/>
      </c>
      <c r="N144" s="562" t="str">
        <f t="shared" si="46"/>
        <v/>
      </c>
      <c r="O144" s="562"/>
      <c r="P144" s="562" t="str">
        <f t="shared" si="47"/>
        <v/>
      </c>
      <c r="Q144" s="586" t="str">
        <f t="shared" si="43"/>
        <v/>
      </c>
      <c r="R144" s="587" t="str">
        <f t="shared" si="48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IF($K144="","",SUM(IF(LEFT($AM144:$BV144,1)="s",1,0))-SUM(IF(RIGHT(LEFT($AM144:$BV144,2))="-",1,0)))</f>
        <v/>
      </c>
      <c r="AL144" s="562" t="str">
        <f t="array" ref="AL144">IF($K115="","",SUM(IF(LEFT($AM144:$BV144,1)="X",1,0)))</f>
        <v/>
      </c>
      <c r="AM144" s="668"/>
      <c r="AN144" s="668"/>
      <c r="AO144" s="668"/>
      <c r="AP144" s="668"/>
      <c r="AQ144" s="668"/>
      <c r="AR144" s="668"/>
      <c r="AS144" s="668"/>
      <c r="AT144" s="668"/>
      <c r="AU144" s="668"/>
      <c r="AV144" s="673"/>
      <c r="AW144" s="668"/>
      <c r="AX144" s="668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68"/>
      <c r="BI144" s="668"/>
      <c r="BJ144" s="668"/>
      <c r="BK144" s="668"/>
      <c r="BL144" s="668"/>
      <c r="BM144" s="668"/>
      <c r="BN144" s="668"/>
      <c r="BO144" s="668"/>
      <c r="BP144" s="668"/>
      <c r="BQ144" s="668"/>
      <c r="BR144" s="668"/>
      <c r="BS144" s="668"/>
      <c r="BT144" s="668"/>
      <c r="BU144" s="668"/>
      <c r="BV144" s="668"/>
      <c r="BW144" s="673"/>
      <c r="BX144" s="673"/>
      <c r="BY144" s="673"/>
      <c r="BZ144" s="673"/>
      <c r="CA144" s="673"/>
      <c r="CB144" s="673"/>
      <c r="CC144" s="673"/>
    </row>
    <row r="145" spans="1:81" s="661" customFormat="1" ht="14.25"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45"/>
        <v/>
      </c>
      <c r="N145" s="562" t="str">
        <f t="shared" si="46"/>
        <v/>
      </c>
      <c r="O145" s="562"/>
      <c r="P145" s="562" t="str">
        <f t="shared" si="47"/>
        <v/>
      </c>
      <c r="Q145" s="586" t="str">
        <f t="shared" si="43"/>
        <v/>
      </c>
      <c r="R145" s="587" t="str">
        <f t="shared" si="48"/>
        <v/>
      </c>
      <c r="S145" s="587"/>
      <c r="T145" s="587"/>
      <c r="U145" s="587"/>
      <c r="V145" s="587"/>
      <c r="W145" s="574"/>
      <c r="X145" s="574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J145" s="582"/>
      <c r="AK145" s="583" t="str">
        <f t="array" ref="AK145">IF($K145="","",SUM(IF(LEFT($AM145:$BV145,1)="s",1,0))-SUM(IF(RIGHT(LEFT($AM145:$BV145,2))="-",1,0)))</f>
        <v/>
      </c>
      <c r="AL145" s="562" t="str">
        <f t="array" ref="AL145">IF($K116="","",SUM(IF(LEFT($AM145:$BV145,1)="X",1,0)))</f>
        <v/>
      </c>
      <c r="AM145" s="668"/>
      <c r="AN145" s="668"/>
      <c r="AO145" s="668"/>
      <c r="AP145" s="668"/>
      <c r="AQ145" s="668"/>
      <c r="AR145" s="668"/>
      <c r="AS145" s="668"/>
      <c r="AT145" s="668"/>
      <c r="AU145" s="668"/>
      <c r="AV145" s="673"/>
      <c r="AW145" s="668"/>
      <c r="AX145" s="668"/>
      <c r="AY145" s="668"/>
      <c r="AZ145" s="668"/>
      <c r="BA145" s="668"/>
      <c r="BB145" s="668"/>
      <c r="BC145" s="668"/>
      <c r="BD145" s="668"/>
      <c r="BE145" s="668"/>
      <c r="BF145" s="668"/>
      <c r="BG145" s="668"/>
      <c r="BH145" s="668"/>
      <c r="BI145" s="668"/>
      <c r="BJ145" s="668"/>
      <c r="BK145" s="668"/>
      <c r="BL145" s="668"/>
      <c r="BM145" s="668"/>
      <c r="BN145" s="668"/>
      <c r="BO145" s="668"/>
      <c r="BP145" s="668"/>
      <c r="BQ145" s="668"/>
      <c r="BR145" s="668"/>
      <c r="BS145" s="668"/>
      <c r="BT145" s="668"/>
      <c r="BU145" s="668"/>
      <c r="BV145" s="668"/>
      <c r="BW145" s="673"/>
      <c r="BX145" s="673"/>
      <c r="BY145" s="673"/>
      <c r="BZ145" s="673"/>
      <c r="CA145" s="673"/>
      <c r="CB145" s="673"/>
      <c r="CC145" s="673"/>
    </row>
    <row r="146" spans="1:81" s="661" customFormat="1" ht="14.25"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45"/>
        <v/>
      </c>
      <c r="N146" s="562" t="str">
        <f t="shared" si="46"/>
        <v/>
      </c>
      <c r="O146" s="562"/>
      <c r="P146" s="562" t="str">
        <f t="shared" si="47"/>
        <v/>
      </c>
      <c r="Q146" s="586" t="str">
        <f t="shared" si="43"/>
        <v/>
      </c>
      <c r="R146" s="587" t="str">
        <f t="shared" si="48"/>
        <v/>
      </c>
      <c r="S146" s="587"/>
      <c r="T146" s="587"/>
      <c r="U146" s="587"/>
      <c r="V146" s="587"/>
      <c r="W146" s="574"/>
      <c r="X146" s="574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J146" s="582"/>
      <c r="AK146" s="583" t="str">
        <f t="array" ref="AK146">IF($K146="","",SUM(IF(LEFT($AM146:$BV146,1)="s",1,0))-SUM(IF(RIGHT(LEFT($AM146:$BV146,2))="-",1,0)))</f>
        <v/>
      </c>
      <c r="AL146" s="562" t="str">
        <f t="array" ref="AL146">IF($K117="","",SUM(IF(LEFT($AM146:$BV146,1)="X",1,0)))</f>
        <v/>
      </c>
      <c r="AM146" s="668"/>
      <c r="AN146" s="668"/>
      <c r="AO146" s="668"/>
      <c r="AP146" s="668"/>
      <c r="AQ146" s="668"/>
      <c r="AR146" s="668"/>
      <c r="AS146" s="668"/>
      <c r="AT146" s="668"/>
      <c r="AU146" s="668"/>
      <c r="AV146" s="673"/>
      <c r="AW146" s="668"/>
      <c r="AX146" s="668"/>
      <c r="AY146" s="668"/>
      <c r="AZ146" s="668"/>
      <c r="BA146" s="668"/>
      <c r="BB146" s="668"/>
      <c r="BC146" s="668"/>
      <c r="BD146" s="668"/>
      <c r="BE146" s="668"/>
      <c r="BF146" s="668"/>
      <c r="BG146" s="668"/>
      <c r="BH146" s="668"/>
      <c r="BI146" s="668"/>
      <c r="BJ146" s="668"/>
      <c r="BK146" s="668"/>
      <c r="BL146" s="668"/>
      <c r="BM146" s="668"/>
      <c r="BN146" s="668"/>
      <c r="BO146" s="668"/>
      <c r="BP146" s="668"/>
      <c r="BQ146" s="668"/>
      <c r="BR146" s="668"/>
      <c r="BS146" s="668"/>
      <c r="BT146" s="668"/>
      <c r="BU146" s="668"/>
      <c r="BV146" s="668"/>
      <c r="BW146" s="673"/>
      <c r="BX146" s="673"/>
      <c r="BY146" s="673"/>
      <c r="BZ146" s="673"/>
      <c r="CA146" s="673"/>
      <c r="CB146" s="673"/>
      <c r="CC146" s="673"/>
    </row>
    <row r="147" spans="1:81" s="661" customFormat="1" ht="14.25"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45"/>
        <v/>
      </c>
      <c r="N147" s="562" t="str">
        <f t="shared" si="46"/>
        <v/>
      </c>
      <c r="O147" s="562"/>
      <c r="P147" s="562" t="str">
        <f t="shared" si="47"/>
        <v/>
      </c>
      <c r="Q147" s="586" t="str">
        <f t="shared" si="43"/>
        <v/>
      </c>
      <c r="R147" s="587" t="str">
        <f t="shared" si="48"/>
        <v/>
      </c>
      <c r="S147" s="587"/>
      <c r="T147" s="587"/>
      <c r="U147" s="587"/>
      <c r="V147" s="587"/>
      <c r="W147" s="574"/>
      <c r="X147" s="574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J147" s="582"/>
      <c r="AK147" s="583" t="str">
        <f t="array" ref="AK147">IF($K147="","",SUM(IF(LEFT($AM147:$BV147,1)="s",1,0))-SUM(IF(RIGHT(LEFT($AM147:$BV147,2))="-",1,0)))</f>
        <v/>
      </c>
      <c r="AL147" s="562" t="str">
        <f t="array" ref="AL147">IF($K118="","",SUM(IF(LEFT($AM147:$BV147,1)="X",1,0)))</f>
        <v/>
      </c>
      <c r="AM147" s="668"/>
      <c r="AN147" s="668"/>
      <c r="AO147" s="668"/>
      <c r="AP147" s="668"/>
      <c r="AQ147" s="668"/>
      <c r="AR147" s="668"/>
      <c r="AS147" s="668"/>
      <c r="AT147" s="668"/>
      <c r="AU147" s="668"/>
      <c r="AV147" s="673"/>
      <c r="AW147" s="668"/>
      <c r="AX147" s="668"/>
      <c r="AY147" s="668"/>
      <c r="AZ147" s="668"/>
      <c r="BA147" s="668"/>
      <c r="BB147" s="668"/>
      <c r="BC147" s="668"/>
      <c r="BD147" s="668"/>
      <c r="BE147" s="668"/>
      <c r="BF147" s="668"/>
      <c r="BG147" s="668"/>
      <c r="BH147" s="668"/>
      <c r="BI147" s="668"/>
      <c r="BJ147" s="668"/>
      <c r="BK147" s="668"/>
      <c r="BL147" s="668"/>
      <c r="BM147" s="668"/>
      <c r="BN147" s="668"/>
      <c r="BO147" s="668"/>
      <c r="BP147" s="668"/>
      <c r="BQ147" s="668"/>
      <c r="BR147" s="668"/>
      <c r="BS147" s="668"/>
      <c r="BT147" s="668"/>
      <c r="BU147" s="668"/>
      <c r="BV147" s="668"/>
      <c r="BW147" s="673"/>
      <c r="BX147" s="673"/>
      <c r="BY147" s="673"/>
      <c r="BZ147" s="673"/>
      <c r="CA147" s="673"/>
      <c r="CB147" s="673"/>
      <c r="CC147" s="673"/>
    </row>
    <row r="148" spans="1:81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45"/>
        <v/>
      </c>
      <c r="N148" s="562" t="str">
        <f t="shared" si="46"/>
        <v/>
      </c>
      <c r="O148" s="562"/>
      <c r="P148" s="562" t="str">
        <f t="shared" si="47"/>
        <v/>
      </c>
      <c r="Q148" s="586" t="str">
        <f t="shared" si="43"/>
        <v/>
      </c>
      <c r="R148" s="587" t="str">
        <f t="shared" si="48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IF($K148="","",SUM(IF(LEFT($AM148:$BV148,1)="s",1,0))-SUM(IF(RIGHT(LEFT($AM148:$BV148,2))="-",1,0)))</f>
        <v/>
      </c>
      <c r="AL148" s="562" t="str">
        <f t="array" ref="AL148">IF($K119="","",SUM(IF(LEFT($AM148:$BV148,1)="X",1,0)))</f>
        <v/>
      </c>
      <c r="AM148" s="647"/>
      <c r="AN148" s="647"/>
      <c r="AO148" s="647"/>
      <c r="AP148" s="647"/>
      <c r="AQ148" s="647"/>
      <c r="AR148" s="647"/>
      <c r="AS148" s="647"/>
      <c r="AT148" s="647"/>
      <c r="AU148" s="647"/>
      <c r="AV148" s="649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47"/>
      <c r="BS148" s="647"/>
      <c r="BT148" s="647"/>
      <c r="BU148" s="647"/>
      <c r="BV148" s="647"/>
      <c r="BW148" s="649"/>
      <c r="BX148" s="649"/>
      <c r="BY148" s="649"/>
      <c r="BZ148" s="649"/>
      <c r="CA148" s="649"/>
      <c r="CB148" s="649"/>
      <c r="CC148" s="649"/>
    </row>
    <row r="149" spans="1:81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45"/>
        <v/>
      </c>
      <c r="N149" s="562" t="str">
        <f t="shared" si="46"/>
        <v/>
      </c>
      <c r="O149" s="562"/>
      <c r="P149" s="562" t="str">
        <f t="shared" si="47"/>
        <v/>
      </c>
      <c r="Q149" s="586" t="str">
        <f t="shared" si="43"/>
        <v/>
      </c>
      <c r="R149" s="587" t="str">
        <f t="shared" si="48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IF($K149="","",SUM(IF(LEFT($AM149:$BV149,1)="s",1,0))-SUM(IF(RIGHT(LEFT($AM149:$BV149,2))="-",1,0)))</f>
        <v/>
      </c>
      <c r="AL149" s="562" t="str">
        <f t="array" ref="AL149">IF($K120="","",SUM(IF(LEFT($AM149:$BV149,1)="X",1,0)))</f>
        <v/>
      </c>
      <c r="AM149" s="647"/>
      <c r="AN149" s="647"/>
      <c r="AO149" s="647"/>
      <c r="AP149" s="647"/>
      <c r="AQ149" s="647"/>
      <c r="AR149" s="647"/>
      <c r="AS149" s="647"/>
      <c r="AT149" s="647"/>
      <c r="AU149" s="647"/>
      <c r="AV149" s="649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47"/>
      <c r="BS149" s="647"/>
      <c r="BT149" s="647"/>
      <c r="BU149" s="647"/>
      <c r="BV149" s="647"/>
      <c r="BW149" s="649"/>
      <c r="BX149" s="649"/>
      <c r="BY149" s="649"/>
      <c r="BZ149" s="649"/>
      <c r="CA149" s="649"/>
      <c r="CB149" s="649"/>
      <c r="CC149" s="649"/>
    </row>
    <row r="150" spans="1:81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45"/>
        <v/>
      </c>
      <c r="N150" s="562" t="str">
        <f t="shared" si="46"/>
        <v/>
      </c>
      <c r="O150" s="562"/>
      <c r="P150" s="562" t="str">
        <f t="shared" si="47"/>
        <v/>
      </c>
      <c r="Q150" s="586" t="str">
        <f t="shared" si="43"/>
        <v/>
      </c>
      <c r="R150" s="587" t="str">
        <f t="shared" si="48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IF($K150="","",SUM(IF(LEFT($AM150:$BV150,1)="s",1,0))-SUM(IF(RIGHT(LEFT($AM150:$BV150,2))="-",1,0)))</f>
        <v/>
      </c>
      <c r="AL150" s="562" t="str">
        <f t="array" ref="AL150">IF($K121="","",SUM(IF(LEFT($AM150:$BV150,1)="X",1,0)))</f>
        <v/>
      </c>
      <c r="AM150" s="647"/>
      <c r="AN150" s="647"/>
      <c r="AO150" s="647"/>
      <c r="AP150" s="647"/>
      <c r="AQ150" s="647"/>
      <c r="AR150" s="647"/>
      <c r="AS150" s="647"/>
      <c r="AT150" s="647"/>
      <c r="AU150" s="647"/>
      <c r="AV150" s="649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47"/>
      <c r="BS150" s="647"/>
      <c r="BT150" s="647"/>
      <c r="BU150" s="647"/>
      <c r="BV150" s="647"/>
      <c r="BW150" s="649"/>
      <c r="BX150" s="649"/>
      <c r="BY150" s="649"/>
      <c r="BZ150" s="649"/>
      <c r="CA150" s="649"/>
      <c r="CB150" s="649"/>
      <c r="CC150" s="649"/>
    </row>
    <row r="151" spans="1:81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45"/>
        <v/>
      </c>
      <c r="N151" s="562" t="str">
        <f t="shared" si="46"/>
        <v/>
      </c>
      <c r="O151" s="562"/>
      <c r="P151" s="562" t="str">
        <f t="shared" si="47"/>
        <v/>
      </c>
      <c r="Q151" s="586" t="str">
        <f t="shared" si="43"/>
        <v/>
      </c>
      <c r="R151" s="587" t="str">
        <f t="shared" si="48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IF($K151="","",SUM(IF(LEFT($AM151:$BV151,1)="s",1,0))-SUM(IF(RIGHT(LEFT($AM151:$BV151,2))="-",1,0)))</f>
        <v/>
      </c>
      <c r="AL151" s="562" t="str">
        <f t="array" ref="AL151">IF($K122="","",SUM(IF(LEFT($AM151:$BV151,1)="X",1,0)))</f>
        <v/>
      </c>
      <c r="AM151" s="647"/>
      <c r="AN151" s="647"/>
      <c r="AO151" s="647"/>
      <c r="AP151" s="647"/>
      <c r="AQ151" s="647"/>
      <c r="AR151" s="647"/>
      <c r="AS151" s="647"/>
      <c r="AT151" s="647"/>
      <c r="AU151" s="647"/>
      <c r="AV151" s="649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47"/>
      <c r="BS151" s="647"/>
      <c r="BT151" s="647"/>
      <c r="BU151" s="647"/>
      <c r="BV151" s="647"/>
      <c r="BW151" s="649"/>
      <c r="BX151" s="649"/>
      <c r="BY151" s="649"/>
      <c r="BZ151" s="649"/>
      <c r="CA151" s="649"/>
      <c r="CB151" s="649"/>
      <c r="CC151" s="649"/>
    </row>
    <row r="152" spans="1:81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45"/>
        <v/>
      </c>
      <c r="N152" s="562" t="str">
        <f t="shared" si="46"/>
        <v/>
      </c>
      <c r="O152" s="562"/>
      <c r="P152" s="562" t="str">
        <f t="shared" si="47"/>
        <v/>
      </c>
      <c r="Q152" s="586" t="str">
        <f t="shared" si="43"/>
        <v/>
      </c>
      <c r="R152" s="587" t="str">
        <f t="shared" si="48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IF($K152="","",SUM(IF(LEFT($AM152:$BV152,1)="s",1,0))-SUM(IF(RIGHT(LEFT($AM152:$BV152,2))="-",1,0)))</f>
        <v/>
      </c>
      <c r="AL152" s="562" t="str">
        <f t="array" ref="AL152">IF($K123="","",SUM(IF(LEFT($AM152:$BV152,1)="X",1,0)))</f>
        <v/>
      </c>
      <c r="AM152" s="647"/>
      <c r="AN152" s="647"/>
      <c r="AO152" s="647"/>
      <c r="AP152" s="647"/>
      <c r="AQ152" s="647"/>
      <c r="AR152" s="647"/>
      <c r="AS152" s="647"/>
      <c r="AT152" s="647"/>
      <c r="AU152" s="647"/>
      <c r="AV152" s="649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7"/>
      <c r="BS152" s="647"/>
      <c r="BT152" s="647"/>
      <c r="BU152" s="647"/>
      <c r="BV152" s="647"/>
      <c r="BW152" s="649"/>
      <c r="BX152" s="649"/>
      <c r="BY152" s="649"/>
      <c r="BZ152" s="649"/>
      <c r="CA152" s="649"/>
      <c r="CB152" s="649"/>
      <c r="CC152" s="649"/>
    </row>
    <row r="153" spans="1:81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45"/>
        <v/>
      </c>
      <c r="N153" s="562" t="str">
        <f t="shared" si="46"/>
        <v/>
      </c>
      <c r="O153" s="562"/>
      <c r="P153" s="562" t="str">
        <f t="shared" si="47"/>
        <v/>
      </c>
      <c r="Q153" s="586" t="str">
        <f t="shared" si="43"/>
        <v/>
      </c>
      <c r="R153" s="587" t="str">
        <f t="shared" si="48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IF($K153="","",SUM(IF(LEFT($AM153:$BV153,1)="s",1,0))-SUM(IF(RIGHT(LEFT($AM153:$BV153,2))="-",1,0)))</f>
        <v/>
      </c>
      <c r="AL153" s="562" t="str">
        <f t="array" ref="AL153">IF($K124="","",SUM(IF(LEFT($AM153:$BV153,1)="X",1,0)))</f>
        <v/>
      </c>
      <c r="AM153" s="647"/>
      <c r="AN153" s="647"/>
      <c r="AO153" s="647"/>
      <c r="AP153" s="647"/>
      <c r="AQ153" s="647"/>
      <c r="AR153" s="647"/>
      <c r="AS153" s="647"/>
      <c r="AT153" s="647"/>
      <c r="AU153" s="647"/>
      <c r="AV153" s="649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7"/>
      <c r="BT153" s="647"/>
      <c r="BU153" s="647"/>
      <c r="BV153" s="647"/>
      <c r="BW153" s="649"/>
      <c r="BX153" s="649"/>
      <c r="BY153" s="649"/>
      <c r="BZ153" s="649"/>
      <c r="CA153" s="649"/>
      <c r="CB153" s="649"/>
      <c r="CC153" s="649"/>
    </row>
    <row r="154" spans="1:81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45"/>
        <v/>
      </c>
      <c r="N154" s="562" t="str">
        <f t="shared" si="46"/>
        <v/>
      </c>
      <c r="O154" s="562"/>
      <c r="P154" s="562" t="str">
        <f t="shared" si="47"/>
        <v/>
      </c>
      <c r="Q154" s="586" t="str">
        <f t="shared" si="43"/>
        <v/>
      </c>
      <c r="R154" s="587" t="str">
        <f t="shared" si="48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IF($K154="","",SUM(IF(LEFT($AM154:$BV154,1)="s",1,0))-SUM(IF(RIGHT(LEFT($AM154:$BV154,2))="-",1,0)))</f>
        <v/>
      </c>
      <c r="AL154" s="562" t="str">
        <f t="array" ref="AL154">IF($K125="","",SUM(IF(LEFT($AM154:$BV154,1)="X",1,0)))</f>
        <v/>
      </c>
      <c r="AM154" s="647"/>
      <c r="AN154" s="647"/>
      <c r="AO154" s="647"/>
      <c r="AP154" s="647"/>
      <c r="AQ154" s="647"/>
      <c r="AR154" s="647"/>
      <c r="AS154" s="647"/>
      <c r="AT154" s="647"/>
      <c r="AU154" s="647"/>
      <c r="AV154" s="649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7"/>
      <c r="BT154" s="647"/>
      <c r="BU154" s="647"/>
      <c r="BV154" s="647"/>
      <c r="BW154" s="649"/>
      <c r="BX154" s="649"/>
      <c r="BY154" s="649"/>
      <c r="BZ154" s="649"/>
      <c r="CA154" s="649"/>
      <c r="CB154" s="649"/>
      <c r="CC154" s="649"/>
    </row>
    <row r="155" spans="1:81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45"/>
        <v/>
      </c>
      <c r="N155" s="562" t="str">
        <f t="shared" si="46"/>
        <v/>
      </c>
      <c r="O155" s="562"/>
      <c r="P155" s="562" t="str">
        <f t="shared" si="47"/>
        <v/>
      </c>
      <c r="Q155" s="586" t="str">
        <f t="shared" si="43"/>
        <v/>
      </c>
      <c r="R155" s="587" t="str">
        <f t="shared" si="48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IF($K155="","",SUM(IF(LEFT($AM155:$BV155,1)="s",1,0))-SUM(IF(RIGHT(LEFT($AM155:$BV155,2))="-",1,0)))</f>
        <v/>
      </c>
      <c r="AL155" s="562" t="str">
        <f t="array" ref="AL155">IF($K126="","",SUM(IF(LEFT($AM155:$BV155,1)="X",1,0)))</f>
        <v/>
      </c>
      <c r="AM155" s="647"/>
      <c r="AN155" s="647"/>
      <c r="AO155" s="647"/>
      <c r="AP155" s="647"/>
      <c r="AQ155" s="647"/>
      <c r="AR155" s="647"/>
      <c r="AS155" s="647"/>
      <c r="AT155" s="647"/>
      <c r="AU155" s="647"/>
      <c r="AV155" s="649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7"/>
      <c r="BT155" s="647"/>
      <c r="BU155" s="647"/>
      <c r="BV155" s="647"/>
      <c r="BW155" s="649"/>
      <c r="BX155" s="649"/>
      <c r="BY155" s="649"/>
      <c r="BZ155" s="649"/>
      <c r="CA155" s="649"/>
      <c r="CB155" s="649"/>
      <c r="CC155" s="649"/>
    </row>
    <row r="156" spans="1:81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45"/>
        <v/>
      </c>
      <c r="N156" s="562" t="str">
        <f t="shared" si="46"/>
        <v/>
      </c>
      <c r="O156" s="562"/>
      <c r="P156" s="562" t="str">
        <f t="shared" si="47"/>
        <v/>
      </c>
      <c r="Q156" s="586" t="str">
        <f t="shared" si="43"/>
        <v/>
      </c>
      <c r="R156" s="587" t="str">
        <f t="shared" si="48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IF($K156="","",SUM(IF(LEFT($AM156:$BV156,1)="s",1,0))-SUM(IF(RIGHT(LEFT($AM156:$BV156,2))="-",1,0)))</f>
        <v/>
      </c>
      <c r="AL156" s="562" t="str">
        <f t="array" ref="AL156">IF($K127="","",SUM(IF(LEFT($AM156:$BV156,1)="X",1,0)))</f>
        <v/>
      </c>
      <c r="AM156" s="647"/>
      <c r="AN156" s="647"/>
      <c r="AO156" s="647"/>
      <c r="AP156" s="647"/>
      <c r="AQ156" s="647"/>
      <c r="AR156" s="647"/>
      <c r="AS156" s="647"/>
      <c r="AT156" s="647"/>
      <c r="AU156" s="647"/>
      <c r="AV156" s="649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7"/>
      <c r="BT156" s="647"/>
      <c r="BU156" s="647"/>
      <c r="BV156" s="647"/>
      <c r="BW156" s="649"/>
      <c r="BX156" s="649"/>
      <c r="BY156" s="649"/>
      <c r="BZ156" s="649"/>
      <c r="CA156" s="649"/>
      <c r="CB156" s="649"/>
      <c r="CC156" s="649"/>
    </row>
    <row r="157" spans="1:81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45"/>
        <v/>
      </c>
      <c r="N157" s="562" t="str">
        <f t="shared" si="46"/>
        <v/>
      </c>
      <c r="O157" s="562"/>
      <c r="P157" s="562" t="str">
        <f t="shared" si="47"/>
        <v/>
      </c>
      <c r="Q157" s="586" t="str">
        <f t="shared" si="43"/>
        <v/>
      </c>
      <c r="R157" s="587" t="str">
        <f t="shared" si="48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IF($K157="","",SUM(IF(LEFT($AM157:$BV157,1)="s",1,0))-SUM(IF(RIGHT(LEFT($AM157:$BV157,2))="-",1,0)))</f>
        <v/>
      </c>
      <c r="AL157" s="562" t="str">
        <f t="array" ref="AL157">IF($K128="","",SUM(IF(LEFT($AM157:$BV157,1)="X",1,0)))</f>
        <v/>
      </c>
      <c r="AM157" s="647"/>
      <c r="AN157" s="647"/>
      <c r="AO157" s="647"/>
      <c r="AP157" s="647"/>
      <c r="AQ157" s="647"/>
      <c r="AR157" s="647"/>
      <c r="AS157" s="647"/>
      <c r="AT157" s="647"/>
      <c r="AU157" s="647"/>
      <c r="AV157" s="649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7"/>
      <c r="BT157" s="647"/>
      <c r="BU157" s="647"/>
      <c r="BV157" s="647"/>
      <c r="BW157" s="649"/>
      <c r="BX157" s="649"/>
      <c r="BY157" s="649"/>
      <c r="BZ157" s="649"/>
      <c r="CA157" s="649"/>
      <c r="CB157" s="649"/>
      <c r="CC157" s="649"/>
    </row>
    <row r="158" spans="1:81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45"/>
        <v/>
      </c>
      <c r="N158" s="562" t="str">
        <f t="shared" si="46"/>
        <v/>
      </c>
      <c r="O158" s="562"/>
      <c r="P158" s="562" t="str">
        <f t="shared" si="47"/>
        <v/>
      </c>
      <c r="Q158" s="586" t="str">
        <f t="shared" si="43"/>
        <v/>
      </c>
      <c r="R158" s="587" t="str">
        <f t="shared" si="48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IF($K158="","",SUM(IF(LEFT($AM158:$BV158,1)="s",1,0))-SUM(IF(RIGHT(LEFT($AM158:$BV158,2))="-",1,0)))</f>
        <v/>
      </c>
      <c r="AL158" s="562" t="str">
        <f t="array" ref="AL158">IF($K129="","",SUM(IF(LEFT($AM158:$BV158,1)="X",1,0)))</f>
        <v/>
      </c>
      <c r="AM158" s="647"/>
      <c r="AN158" s="647"/>
      <c r="AO158" s="647"/>
      <c r="AP158" s="647"/>
      <c r="AQ158" s="647"/>
      <c r="AR158" s="647"/>
      <c r="AS158" s="647"/>
      <c r="AT158" s="647"/>
      <c r="AU158" s="647"/>
      <c r="AV158" s="649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7"/>
      <c r="BT158" s="647"/>
      <c r="BU158" s="647"/>
      <c r="BV158" s="647"/>
      <c r="BW158" s="649"/>
      <c r="BX158" s="649"/>
      <c r="BY158" s="649"/>
      <c r="BZ158" s="649"/>
      <c r="CA158" s="649"/>
      <c r="CB158" s="649"/>
      <c r="CC158" s="649"/>
    </row>
    <row r="159" spans="1:81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45"/>
        <v/>
      </c>
      <c r="N159" s="562" t="str">
        <f t="shared" si="46"/>
        <v/>
      </c>
      <c r="O159" s="562"/>
      <c r="P159" s="562" t="str">
        <f t="shared" si="47"/>
        <v/>
      </c>
      <c r="Q159" s="586" t="str">
        <f t="shared" si="43"/>
        <v/>
      </c>
      <c r="R159" s="587" t="str">
        <f t="shared" si="48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IF($K159="","",SUM(IF(LEFT($AM159:$BV159,1)="s",1,0))-SUM(IF(RIGHT(LEFT($AM159:$BV159,2))="-",1,0)))</f>
        <v/>
      </c>
      <c r="AL159" s="562" t="str">
        <f t="array" ref="AL159">IF($K130="","",SUM(IF(LEFT($AM159:$BV159,1)="X",1,0)))</f>
        <v/>
      </c>
      <c r="AM159" s="647"/>
      <c r="AN159" s="647"/>
      <c r="AO159" s="647"/>
      <c r="AP159" s="647"/>
      <c r="AQ159" s="647"/>
      <c r="AR159" s="647"/>
      <c r="AS159" s="647"/>
      <c r="AT159" s="647"/>
      <c r="AU159" s="647"/>
      <c r="AV159" s="649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7"/>
      <c r="BT159" s="647"/>
      <c r="BU159" s="647"/>
      <c r="BV159" s="647"/>
      <c r="BW159" s="649"/>
      <c r="BX159" s="649"/>
      <c r="BY159" s="649"/>
      <c r="BZ159" s="649"/>
      <c r="CA159" s="649"/>
      <c r="CB159" s="649"/>
      <c r="CC159" s="649"/>
    </row>
    <row r="160" spans="1:81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45"/>
        <v/>
      </c>
      <c r="N160" s="562" t="str">
        <f t="shared" si="46"/>
        <v/>
      </c>
      <c r="O160" s="562"/>
      <c r="P160" s="562" t="str">
        <f t="shared" si="47"/>
        <v/>
      </c>
      <c r="Q160" s="586" t="str">
        <f t="shared" si="43"/>
        <v/>
      </c>
      <c r="R160" s="587" t="str">
        <f t="shared" si="48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IF($K160="","",SUM(IF(LEFT($AM160:$BV160,1)="s",1,0))-SUM(IF(RIGHT(LEFT($AM160:$BV160,2))="-",1,0)))</f>
        <v/>
      </c>
      <c r="AL160" s="562" t="str">
        <f t="array" ref="AL160">IF($K131="","",SUM(IF(LEFT($AM160:$BV160,1)="X",1,0)))</f>
        <v/>
      </c>
      <c r="AM160" s="647"/>
      <c r="AN160" s="647"/>
      <c r="AO160" s="647"/>
      <c r="AP160" s="647"/>
      <c r="AQ160" s="647"/>
      <c r="AR160" s="647"/>
      <c r="AS160" s="647"/>
      <c r="AT160" s="647"/>
      <c r="AU160" s="647"/>
      <c r="AV160" s="649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7"/>
      <c r="BT160" s="647"/>
      <c r="BU160" s="647"/>
      <c r="BV160" s="647"/>
      <c r="BW160" s="649"/>
      <c r="BX160" s="649"/>
      <c r="BY160" s="649"/>
      <c r="BZ160" s="649"/>
      <c r="CA160" s="649"/>
      <c r="CB160" s="649"/>
      <c r="CC160" s="649"/>
    </row>
    <row r="161" spans="1:81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45"/>
        <v/>
      </c>
      <c r="N161" s="562" t="str">
        <f t="shared" si="46"/>
        <v/>
      </c>
      <c r="O161" s="562"/>
      <c r="P161" s="562" t="str">
        <f t="shared" si="47"/>
        <v/>
      </c>
      <c r="Q161" s="586" t="str">
        <f t="shared" si="43"/>
        <v/>
      </c>
      <c r="R161" s="587" t="str">
        <f t="shared" si="48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IF($K161="","",SUM(IF(LEFT($AM161:$BV161,1)="s",1,0))-SUM(IF(RIGHT(LEFT($AM161:$BV161,2))="-",1,0)))</f>
        <v/>
      </c>
      <c r="AL161" s="562" t="str">
        <f t="array" ref="AL161">IF($K132="","",SUM(IF(LEFT($AM161:$BV161,1)="X",1,0)))</f>
        <v/>
      </c>
      <c r="AM161" s="647"/>
      <c r="AN161" s="647"/>
      <c r="AO161" s="647"/>
      <c r="AP161" s="647"/>
      <c r="AQ161" s="647"/>
      <c r="AR161" s="647"/>
      <c r="AS161" s="647"/>
      <c r="AT161" s="647"/>
      <c r="AU161" s="647"/>
      <c r="AV161" s="649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7"/>
      <c r="BS161" s="647"/>
      <c r="BT161" s="647"/>
      <c r="BU161" s="647"/>
      <c r="BV161" s="647"/>
      <c r="BW161" s="649"/>
      <c r="BX161" s="649"/>
      <c r="BY161" s="649"/>
      <c r="BZ161" s="649"/>
      <c r="CA161" s="649"/>
      <c r="CB161" s="649"/>
      <c r="CC161" s="649"/>
    </row>
    <row r="162" spans="1:81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K162" s="576"/>
      <c r="L162" s="576"/>
      <c r="M162" s="562" t="str">
        <f t="shared" si="45"/>
        <v/>
      </c>
      <c r="N162" s="562" t="str">
        <f t="shared" si="46"/>
        <v/>
      </c>
      <c r="O162" s="562"/>
      <c r="P162" s="562" t="str">
        <f t="shared" si="47"/>
        <v/>
      </c>
      <c r="Q162" s="586" t="str">
        <f t="shared" si="43"/>
        <v/>
      </c>
      <c r="R162" s="587" t="str">
        <f t="shared" si="48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IF($K162="","",SUM(IF(LEFT($AM162:$BV162,1)="s",1,0))-SUM(IF(RIGHT(LEFT($AM162:$BV162,2))="-",1,0)))</f>
        <v/>
      </c>
      <c r="AL162" s="562" t="str">
        <f t="array" ref="AL162">IF($K133="","",SUM(IF(LEFT($AM162:$BV162,1)="X",1,0)))</f>
        <v/>
      </c>
      <c r="AM162" s="647"/>
      <c r="AN162" s="647"/>
      <c r="AO162" s="647"/>
      <c r="AP162" s="647"/>
      <c r="AQ162" s="647"/>
      <c r="AR162" s="647"/>
      <c r="AS162" s="647"/>
      <c r="AT162" s="647"/>
      <c r="AU162" s="647"/>
      <c r="AV162" s="649"/>
      <c r="AW162" s="647"/>
      <c r="AX162" s="647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7"/>
      <c r="BI162" s="647"/>
      <c r="BJ162" s="647"/>
      <c r="BK162" s="647"/>
      <c r="BL162" s="647"/>
      <c r="BM162" s="647"/>
      <c r="BN162" s="647"/>
      <c r="BO162" s="647"/>
      <c r="BP162" s="647"/>
      <c r="BQ162" s="647"/>
      <c r="BR162" s="647"/>
      <c r="BS162" s="647"/>
      <c r="BT162" s="647"/>
      <c r="BU162" s="647"/>
      <c r="BV162" s="647"/>
      <c r="BW162" s="649"/>
      <c r="BX162" s="649"/>
      <c r="BY162" s="649"/>
      <c r="BZ162" s="649"/>
      <c r="CA162" s="649"/>
      <c r="CB162" s="649"/>
      <c r="CC162" s="649"/>
    </row>
    <row r="163" spans="1:81" ht="14.2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K163" s="576"/>
      <c r="L163" s="576"/>
      <c r="M163" s="562" t="str">
        <f t="shared" si="45"/>
        <v/>
      </c>
      <c r="N163" s="562" t="str">
        <f t="shared" si="46"/>
        <v/>
      </c>
      <c r="O163" s="562"/>
      <c r="P163" s="562" t="str">
        <f t="shared" si="47"/>
        <v/>
      </c>
      <c r="Q163" s="586" t="str">
        <f t="shared" si="43"/>
        <v/>
      </c>
      <c r="R163" s="587" t="str">
        <f t="shared" si="48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IF($K163="","",SUM(IF(LEFT($AM163:$BV163,1)="s",1,0))-SUM(IF(RIGHT(LEFT($AM163:$BV163,2))="-",1,0)))</f>
        <v/>
      </c>
      <c r="AL163" s="562" t="str">
        <f t="array" ref="AL163">IF($K134="","",SUM(IF(LEFT($AM163:$BV163,1)="X",1,0)))</f>
        <v/>
      </c>
      <c r="AM163" s="647"/>
      <c r="AN163" s="647"/>
      <c r="AO163" s="647"/>
      <c r="AP163" s="647"/>
      <c r="AQ163" s="647"/>
      <c r="AR163" s="647"/>
      <c r="AS163" s="647"/>
      <c r="AT163" s="647"/>
      <c r="AU163" s="647"/>
      <c r="AV163" s="649"/>
      <c r="AW163" s="647"/>
      <c r="AX163" s="647"/>
      <c r="AY163" s="647"/>
      <c r="AZ163" s="647"/>
      <c r="BA163" s="647"/>
      <c r="BB163" s="647"/>
      <c r="BC163" s="647"/>
      <c r="BD163" s="647"/>
      <c r="BE163" s="647"/>
      <c r="BF163" s="647"/>
      <c r="BG163" s="647"/>
      <c r="BH163" s="647"/>
      <c r="BI163" s="647"/>
      <c r="BJ163" s="647"/>
      <c r="BK163" s="647"/>
      <c r="BL163" s="647"/>
      <c r="BM163" s="647"/>
      <c r="BN163" s="647"/>
      <c r="BO163" s="647"/>
      <c r="BP163" s="647"/>
      <c r="BQ163" s="647"/>
      <c r="BR163" s="647"/>
      <c r="BS163" s="647"/>
      <c r="BT163" s="647"/>
      <c r="BU163" s="647"/>
      <c r="BV163" s="647"/>
      <c r="BW163" s="649"/>
      <c r="BX163" s="649"/>
      <c r="BY163" s="649"/>
      <c r="BZ163" s="649"/>
      <c r="CA163" s="649"/>
      <c r="CB163" s="649"/>
      <c r="CC163" s="649"/>
    </row>
    <row r="164" spans="1:81" ht="14.2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K164" s="576"/>
      <c r="L164" s="576"/>
      <c r="M164" s="562" t="str">
        <f t="shared" si="45"/>
        <v/>
      </c>
      <c r="N164" s="562" t="str">
        <f t="shared" si="46"/>
        <v/>
      </c>
      <c r="O164" s="562"/>
      <c r="P164" s="562" t="str">
        <f t="shared" si="47"/>
        <v/>
      </c>
      <c r="Q164" s="586" t="str">
        <f t="shared" si="43"/>
        <v/>
      </c>
      <c r="R164" s="587" t="str">
        <f t="shared" si="48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IF($K164="","",SUM(IF(LEFT($AM164:$BV164,1)="s",1,0))-SUM(IF(RIGHT(LEFT($AM164:$BV164,2))="-",1,0)))</f>
        <v/>
      </c>
      <c r="AL164" s="562" t="str">
        <f t="array" ref="AL164">IF($K135="","",SUM(IF(LEFT($AM164:$BV164,1)="X",1,0)))</f>
        <v/>
      </c>
      <c r="AM164" s="647"/>
      <c r="AN164" s="647"/>
      <c r="AO164" s="647"/>
      <c r="AP164" s="647"/>
      <c r="AQ164" s="647"/>
      <c r="AR164" s="647"/>
      <c r="AS164" s="647"/>
      <c r="AT164" s="647"/>
      <c r="AU164" s="647"/>
      <c r="AV164" s="649"/>
      <c r="AW164" s="647"/>
      <c r="AX164" s="647"/>
      <c r="AY164" s="647"/>
      <c r="AZ164" s="647"/>
      <c r="BA164" s="647"/>
      <c r="BB164" s="647"/>
      <c r="BC164" s="647"/>
      <c r="BD164" s="647"/>
      <c r="BE164" s="647"/>
      <c r="BF164" s="647"/>
      <c r="BG164" s="647"/>
      <c r="BH164" s="647"/>
      <c r="BI164" s="647"/>
      <c r="BJ164" s="647"/>
      <c r="BK164" s="647"/>
      <c r="BL164" s="647"/>
      <c r="BM164" s="647"/>
      <c r="BN164" s="647"/>
      <c r="BO164" s="647"/>
      <c r="BP164" s="647"/>
      <c r="BQ164" s="647"/>
      <c r="BR164" s="647"/>
      <c r="BS164" s="647"/>
      <c r="BT164" s="647"/>
      <c r="BU164" s="647"/>
      <c r="BV164" s="647"/>
      <c r="BW164" s="649"/>
      <c r="BX164" s="649"/>
      <c r="BY164" s="649"/>
      <c r="BZ164" s="649"/>
      <c r="CA164" s="649"/>
      <c r="CB164" s="649"/>
      <c r="CC164" s="649"/>
    </row>
    <row r="165" spans="1:81" ht="14.2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45"/>
        <v/>
      </c>
      <c r="N165" s="562" t="str">
        <f t="shared" si="46"/>
        <v/>
      </c>
      <c r="O165" s="562"/>
      <c r="P165" s="562" t="str">
        <f t="shared" si="47"/>
        <v/>
      </c>
      <c r="Q165" s="586" t="str">
        <f t="shared" si="43"/>
        <v/>
      </c>
      <c r="R165" s="587" t="str">
        <f t="shared" si="48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IF($K165="","",SUM(IF(LEFT($AM165:$BV165,1)="s",1,0))-SUM(IF(RIGHT(LEFT($AM165:$BV165,2))="-",1,0)))</f>
        <v/>
      </c>
      <c r="AL165" s="562" t="str">
        <f t="array" ref="AL165">IF($K136="","",SUM(IF(LEFT($AM165:$BV165,1)="X",1,0)))</f>
        <v/>
      </c>
      <c r="AM165" s="647"/>
      <c r="AN165" s="647"/>
      <c r="AO165" s="647"/>
      <c r="AP165" s="647"/>
      <c r="AQ165" s="647"/>
      <c r="AR165" s="647"/>
      <c r="AS165" s="647"/>
      <c r="AT165" s="647"/>
      <c r="AU165" s="647"/>
      <c r="AV165" s="649"/>
      <c r="AW165" s="647"/>
      <c r="AX165" s="647"/>
      <c r="AY165" s="647"/>
      <c r="AZ165" s="647"/>
      <c r="BA165" s="647"/>
      <c r="BB165" s="647"/>
      <c r="BC165" s="647"/>
      <c r="BD165" s="647"/>
      <c r="BE165" s="647"/>
      <c r="BF165" s="647"/>
      <c r="BG165" s="647"/>
      <c r="BH165" s="647"/>
      <c r="BI165" s="647"/>
      <c r="BJ165" s="647"/>
      <c r="BK165" s="647"/>
      <c r="BL165" s="647"/>
      <c r="BM165" s="647"/>
      <c r="BN165" s="647"/>
      <c r="BO165" s="647"/>
      <c r="BP165" s="647"/>
      <c r="BQ165" s="647"/>
      <c r="BR165" s="647"/>
      <c r="BS165" s="647"/>
      <c r="BT165" s="647"/>
      <c r="BU165" s="647"/>
      <c r="BV165" s="647"/>
      <c r="BW165" s="649"/>
      <c r="BX165" s="649"/>
      <c r="BY165" s="649"/>
      <c r="BZ165" s="649"/>
      <c r="CA165" s="649"/>
      <c r="CB165" s="649"/>
      <c r="CC165" s="649"/>
    </row>
    <row r="166" spans="1:81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45"/>
        <v/>
      </c>
      <c r="N166" s="562" t="str">
        <f t="shared" si="46"/>
        <v/>
      </c>
      <c r="O166" s="562"/>
      <c r="P166" s="562" t="str">
        <f t="shared" si="47"/>
        <v/>
      </c>
      <c r="Q166" s="586" t="str">
        <f t="shared" si="43"/>
        <v/>
      </c>
      <c r="R166" s="587" t="str">
        <f t="shared" si="48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IF($K166="","",SUM(IF(LEFT($AM166:$BV166,1)="s",1,0))-SUM(IF(RIGHT(LEFT($AM166:$BV166,2))="-",1,0)))</f>
        <v/>
      </c>
      <c r="AL166" s="562" t="str">
        <f t="array" ref="AL166">IF($K137="","",SUM(IF(LEFT($AM166:$BV166,1)="X",1,0)))</f>
        <v/>
      </c>
      <c r="AM166" s="589"/>
      <c r="AN166" s="589"/>
      <c r="AO166" s="589"/>
      <c r="AP166" s="589"/>
      <c r="AQ166" s="589"/>
      <c r="AR166" s="589"/>
      <c r="AS166" s="589"/>
      <c r="AT166" s="589"/>
      <c r="AU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R166" s="589"/>
      <c r="BS166" s="589"/>
      <c r="BT166" s="589"/>
      <c r="BU166" s="589"/>
      <c r="BV166" s="589"/>
    </row>
    <row r="167" spans="1:81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45"/>
        <v/>
      </c>
      <c r="N167" s="562" t="str">
        <f t="shared" si="46"/>
        <v/>
      </c>
      <c r="O167" s="562"/>
      <c r="P167" s="562" t="str">
        <f t="shared" si="47"/>
        <v/>
      </c>
      <c r="Q167" s="586" t="str">
        <f t="shared" si="43"/>
        <v/>
      </c>
      <c r="R167" s="587" t="str">
        <f t="shared" si="48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IF($K167="","",SUM(IF(LEFT($AM167:$BV167,1)="s",1,0))-SUM(IF(RIGHT(LEFT($AM167:$BV167,2))="-",1,0)))</f>
        <v/>
      </c>
      <c r="AL167" s="562" t="str">
        <f t="array" ref="AL167">IF($K138="","",SUM(IF(LEFT($AM167:$BV167,1)="X",1,0)))</f>
        <v/>
      </c>
      <c r="AM167" s="589"/>
      <c r="AN167" s="589"/>
      <c r="AO167" s="589"/>
      <c r="AP167" s="589"/>
      <c r="AQ167" s="589"/>
      <c r="AR167" s="589"/>
      <c r="AS167" s="589"/>
      <c r="AT167" s="589"/>
      <c r="AU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R167" s="589"/>
      <c r="BS167" s="589"/>
      <c r="BT167" s="589"/>
      <c r="BU167" s="589"/>
      <c r="BV167" s="589"/>
    </row>
    <row r="168" spans="1:81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45"/>
        <v/>
      </c>
      <c r="N168" s="562" t="str">
        <f t="shared" si="46"/>
        <v/>
      </c>
      <c r="O168" s="562"/>
      <c r="P168" s="562" t="str">
        <f t="shared" si="47"/>
        <v/>
      </c>
      <c r="Q168" s="586" t="str">
        <f t="shared" si="43"/>
        <v/>
      </c>
      <c r="R168" s="587" t="str">
        <f t="shared" si="48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IF($K168="","",SUM(IF(LEFT($AM168:$BV168,1)="s",1,0))-SUM(IF(RIGHT(LEFT($AM168:$BV168,2))="-",1,0)))</f>
        <v/>
      </c>
      <c r="AL168" s="562" t="str">
        <f t="array" ref="AL168">IF($K139="","",SUM(IF(LEFT($AM168:$BV168,1)="X",1,0)))</f>
        <v/>
      </c>
      <c r="AM168" s="589"/>
      <c r="AN168" s="589"/>
      <c r="AO168" s="589"/>
      <c r="AP168" s="589"/>
      <c r="AQ168" s="589"/>
      <c r="AR168" s="589"/>
      <c r="AS168" s="589"/>
      <c r="AT168" s="589"/>
      <c r="AU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R168" s="589"/>
      <c r="BS168" s="589"/>
      <c r="BT168" s="589"/>
      <c r="BU168" s="589"/>
      <c r="BV168" s="589"/>
    </row>
    <row r="169" spans="1:81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45"/>
        <v/>
      </c>
      <c r="N169" s="562" t="str">
        <f t="shared" si="46"/>
        <v/>
      </c>
      <c r="O169" s="562"/>
      <c r="P169" s="562" t="str">
        <f t="shared" si="47"/>
        <v/>
      </c>
      <c r="Q169" s="586" t="str">
        <f t="shared" si="43"/>
        <v/>
      </c>
      <c r="R169" s="587" t="str">
        <f t="shared" si="48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IF($K169="","",SUM(IF(LEFT($AM169:$BV169,1)="s",1,0))-SUM(IF(RIGHT(LEFT($AM169:$BV169,2))="-",1,0)))</f>
        <v/>
      </c>
      <c r="AL169" s="562" t="str">
        <f t="array" ref="AL169">IF($K140="","",SUM(IF(LEFT($AM169:$BV169,1)="X",1,0)))</f>
        <v/>
      </c>
      <c r="AM169" s="589"/>
      <c r="AN169" s="589"/>
      <c r="AO169" s="589"/>
      <c r="AP169" s="589"/>
      <c r="AQ169" s="589"/>
      <c r="AR169" s="589"/>
      <c r="AS169" s="589"/>
      <c r="AT169" s="589"/>
      <c r="AU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R169" s="589"/>
      <c r="BS169" s="589"/>
      <c r="BT169" s="589"/>
      <c r="BU169" s="589"/>
      <c r="BV169" s="589"/>
    </row>
    <row r="170" spans="1:81" ht="1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M170" s="562" t="str">
        <f t="shared" si="45"/>
        <v/>
      </c>
      <c r="N170" s="562" t="str">
        <f t="shared" si="46"/>
        <v/>
      </c>
      <c r="O170" s="562"/>
      <c r="P170" s="562" t="str">
        <f t="shared" si="47"/>
        <v/>
      </c>
      <c r="Q170" s="586" t="str">
        <f t="shared" si="43"/>
        <v/>
      </c>
      <c r="R170" s="587" t="str">
        <f t="shared" si="48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IF($K170="","",SUM(IF(LEFT($AM170:$BV170,1)="s",1,0))-SUM(IF(RIGHT(LEFT($AM170:$BV170,2))="-",1,0)))</f>
        <v/>
      </c>
      <c r="AL170" s="562" t="str">
        <f t="array" ref="AL170">IF($K141="","",SUM(IF(LEFT($AM170:$BV170,1)="X",1,0)))</f>
        <v/>
      </c>
      <c r="AM170" s="589"/>
      <c r="AN170" s="589"/>
      <c r="AO170" s="589"/>
      <c r="AP170" s="589"/>
      <c r="AQ170" s="589"/>
      <c r="AR170" s="589"/>
      <c r="AS170" s="589"/>
      <c r="AT170" s="589"/>
      <c r="AU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R170" s="589"/>
      <c r="BS170" s="589"/>
      <c r="BT170" s="589"/>
      <c r="BU170" s="589"/>
      <c r="BV170" s="589"/>
    </row>
    <row r="171" spans="1:81" ht="15">
      <c r="A171" s="561"/>
      <c r="E171" s="584" t="str">
        <f>IF(J171=Table!$C$1,VLOOKUP(H171,Table!$B$38:$AO$61,Table!$AO$35-1,FALSE),"")</f>
        <v/>
      </c>
      <c r="F171" s="555"/>
      <c r="G171" s="574"/>
      <c r="H171" s="590"/>
      <c r="I171" s="576"/>
      <c r="J171" s="576"/>
      <c r="M171" s="562" t="str">
        <f t="shared" si="45"/>
        <v/>
      </c>
      <c r="N171" s="562" t="str">
        <f t="shared" si="46"/>
        <v/>
      </c>
      <c r="O171" s="562"/>
      <c r="P171" s="562" t="str">
        <f t="shared" si="47"/>
        <v/>
      </c>
      <c r="Q171" s="586" t="str">
        <f t="shared" si="43"/>
        <v/>
      </c>
      <c r="R171" s="587" t="str">
        <f t="shared" si="48"/>
        <v/>
      </c>
      <c r="S171" s="587"/>
      <c r="T171" s="587"/>
      <c r="U171" s="587"/>
      <c r="V171" s="587"/>
      <c r="W171" s="574"/>
      <c r="X171" s="574"/>
      <c r="AJ171" s="582"/>
      <c r="AK171" s="583" t="str">
        <f t="array" ref="AK171">IF($K171="","",SUM(IF(LEFT($AM171:$BV171,1)="s",1,0))-SUM(IF(RIGHT(LEFT($AM171:$BV171,2))="-",1,0)))</f>
        <v/>
      </c>
      <c r="AL171" s="562" t="str">
        <f t="array" ref="AL171">IF($K142="","",SUM(IF(LEFT($AM171:$BV171,1)="X",1,0)))</f>
        <v/>
      </c>
      <c r="AM171" s="589"/>
      <c r="AN171" s="589"/>
      <c r="AO171" s="589"/>
      <c r="AP171" s="589"/>
      <c r="AQ171" s="589"/>
      <c r="AR171" s="589"/>
      <c r="AS171" s="589"/>
      <c r="AT171" s="589"/>
      <c r="AU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S171" s="589"/>
      <c r="BT171" s="589"/>
      <c r="BU171" s="589"/>
      <c r="BV171" s="589"/>
    </row>
    <row r="172" spans="1:81" ht="15">
      <c r="A172" s="561"/>
      <c r="E172" s="584" t="str">
        <f>IF(J172=Table!$C$1,VLOOKUP(H172,Table!$B$38:$AO$61,Table!$AO$35-1,FALSE),"")</f>
        <v/>
      </c>
      <c r="F172" s="555"/>
      <c r="G172" s="574"/>
      <c r="H172" s="590"/>
      <c r="I172" s="576"/>
      <c r="J172" s="576"/>
      <c r="M172" s="562" t="str">
        <f t="shared" si="45"/>
        <v/>
      </c>
      <c r="N172" s="562" t="str">
        <f t="shared" si="46"/>
        <v/>
      </c>
      <c r="O172" s="562"/>
      <c r="P172" s="562" t="str">
        <f t="shared" si="47"/>
        <v/>
      </c>
      <c r="Q172" s="586" t="str">
        <f t="shared" si="43"/>
        <v/>
      </c>
      <c r="R172" s="587" t="str">
        <f t="shared" si="48"/>
        <v/>
      </c>
      <c r="S172" s="587"/>
      <c r="T172" s="587"/>
      <c r="U172" s="587"/>
      <c r="V172" s="587"/>
      <c r="W172" s="574"/>
      <c r="X172" s="574"/>
      <c r="AJ172" s="582"/>
      <c r="AK172" s="583" t="str">
        <f t="array" ref="AK172">IF($K172="","",SUM(IF(LEFT($AM172:$BV172,1)="s",1,0))-SUM(IF(RIGHT(LEFT($AM172:$BV172,2))="-",1,0)))</f>
        <v/>
      </c>
      <c r="AL172" s="562" t="str">
        <f t="array" ref="AL172">IF($K143="","",SUM(IF(LEFT($AM172:$BV172,1)="X",1,0)))</f>
        <v/>
      </c>
      <c r="AM172" s="589"/>
      <c r="AN172" s="589"/>
      <c r="AO172" s="589"/>
      <c r="AP172" s="589"/>
      <c r="AQ172" s="589"/>
      <c r="AR172" s="589"/>
      <c r="AS172" s="589"/>
      <c r="AT172" s="589"/>
      <c r="AU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S172" s="589"/>
      <c r="BT172" s="589"/>
      <c r="BU172" s="589"/>
      <c r="BV172" s="589"/>
    </row>
    <row r="173" spans="1:81" ht="15">
      <c r="A173" s="561"/>
      <c r="E173" s="584" t="str">
        <f>IF(J173=Table!$C$1,VLOOKUP(H173,Table!$B$38:$AO$61,Table!$AO$35-1,FALSE),"")</f>
        <v/>
      </c>
      <c r="F173" s="555"/>
      <c r="H173" s="590"/>
      <c r="I173" s="576"/>
      <c r="J173" s="576"/>
      <c r="M173" s="562" t="str">
        <f t="shared" si="45"/>
        <v/>
      </c>
      <c r="N173" s="562" t="str">
        <f t="shared" si="46"/>
        <v/>
      </c>
      <c r="O173" s="562"/>
      <c r="P173" s="562" t="str">
        <f t="shared" si="47"/>
        <v/>
      </c>
      <c r="Q173" s="586" t="str">
        <f t="shared" si="43"/>
        <v/>
      </c>
      <c r="R173" s="587" t="str">
        <f t="shared" si="48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IF($K144="","",SUM(IF(LEFT($AM173:$BV173,1)="X",1,0)))</f>
        <v/>
      </c>
      <c r="AM173" s="589"/>
      <c r="AN173" s="589"/>
      <c r="AO173" s="589"/>
      <c r="AP173" s="589"/>
      <c r="AQ173" s="589"/>
      <c r="AR173" s="589"/>
      <c r="AS173" s="589"/>
      <c r="AT173" s="589"/>
      <c r="AU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S173" s="589"/>
      <c r="BT173" s="589"/>
      <c r="BU173" s="589"/>
      <c r="BV173" s="589"/>
    </row>
    <row r="174" spans="1:81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45"/>
        <v/>
      </c>
      <c r="N174" s="562" t="str">
        <f t="shared" si="46"/>
        <v/>
      </c>
      <c r="O174" s="562"/>
      <c r="P174" s="562" t="str">
        <f t="shared" si="47"/>
        <v/>
      </c>
      <c r="Q174" s="586" t="str">
        <f t="shared" si="43"/>
        <v/>
      </c>
      <c r="R174" s="587" t="str">
        <f t="shared" si="48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IF($K145="","",SUM(IF(LEFT($AM174:$BV174,1)="X",1,0)))</f>
        <v/>
      </c>
      <c r="AM174" s="589"/>
      <c r="AN174" s="589"/>
      <c r="AO174" s="589"/>
      <c r="AP174" s="589"/>
      <c r="AQ174" s="589"/>
      <c r="AR174" s="589"/>
      <c r="AS174" s="589"/>
      <c r="AT174" s="589"/>
      <c r="AU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S174" s="589"/>
      <c r="BT174" s="589"/>
      <c r="BU174" s="589"/>
      <c r="BV174" s="589"/>
    </row>
    <row r="175" spans="1:81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45"/>
        <v/>
      </c>
      <c r="N175" s="562" t="str">
        <f t="shared" si="46"/>
        <v/>
      </c>
      <c r="O175" s="562"/>
      <c r="P175" s="562" t="str">
        <f t="shared" si="47"/>
        <v/>
      </c>
      <c r="Q175" s="586" t="str">
        <f t="shared" ref="Q175:Q193" si="49">IF(S175="","",IF(SIGN(S175)&lt;&gt;1,VLOOKUP(ABS(S175),SUP_HDC,3,TRUE),-VLOOKUP(ABS(S175),SUP_HDC,3,TRUE)))</f>
        <v/>
      </c>
      <c r="R175" s="587" t="str">
        <f t="shared" ref="R175:R193" si="50">IF(Q175="","",IF((K146-L146+Q175)&gt;=0.5,1,IF((K146-L146+Q175)=0.25,0.5,IF((K146-L146+Q175)&lt;=-0.5,-1,IF((K146-L146+Q175)=-0.25,-0.5,0)))))</f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IF($K146="","",SUM(IF(LEFT($AM175:$BV175,1)="X",1,0)))</f>
        <v/>
      </c>
      <c r="AM175" s="589"/>
      <c r="AN175" s="589"/>
      <c r="AO175" s="589"/>
      <c r="AP175" s="589"/>
      <c r="AQ175" s="589"/>
      <c r="AR175" s="589"/>
      <c r="AS175" s="589"/>
      <c r="AT175" s="589"/>
      <c r="AU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S175" s="589"/>
      <c r="BT175" s="589"/>
      <c r="BU175" s="589"/>
      <c r="BV175" s="589"/>
    </row>
    <row r="176" spans="1:81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ref="M176:M193" si="51">IF(K147="","",IF(K147&gt;L147,"W",IF(K147=L147,"D",IF(K147&lt;L147,"L"))))</f>
        <v/>
      </c>
      <c r="N176" s="562" t="str">
        <f t="shared" ref="N176:N193" si="52">IF(K147="","",K147+L147)</f>
        <v/>
      </c>
      <c r="O176" s="562"/>
      <c r="P176" s="562" t="str">
        <f t="shared" ref="P176:P192" si="53">IF($K147="","",IF($N176&gt;P$19,"O",IF($N176&lt;P$19,"U",IF($N176=P$19,"-"))))</f>
        <v/>
      </c>
      <c r="Q176" s="586" t="str">
        <f t="shared" si="49"/>
        <v/>
      </c>
      <c r="R176" s="587" t="str">
        <f t="shared" si="50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IF($K147="","",SUM(IF(LEFT($AM176:$BV176,1)="X",1,0)))</f>
        <v/>
      </c>
      <c r="AM176" s="589"/>
      <c r="AN176" s="589"/>
      <c r="AO176" s="589"/>
      <c r="AP176" s="589"/>
      <c r="AQ176" s="589"/>
      <c r="AR176" s="589"/>
      <c r="AS176" s="589"/>
      <c r="AT176" s="589"/>
      <c r="AU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S176" s="589"/>
      <c r="BT176" s="589"/>
      <c r="BU176" s="589"/>
      <c r="BV176" s="589"/>
    </row>
    <row r="177" spans="1:74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51"/>
        <v/>
      </c>
      <c r="N177" s="562" t="str">
        <f t="shared" si="52"/>
        <v/>
      </c>
      <c r="O177" s="562"/>
      <c r="P177" s="562" t="str">
        <f t="shared" si="53"/>
        <v/>
      </c>
      <c r="Q177" s="586" t="str">
        <f t="shared" si="49"/>
        <v/>
      </c>
      <c r="R177" s="587" t="str">
        <f t="shared" si="50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IF($K148="","",SUM(IF(LEFT($AM177:$BV177,1)="X",1,0)))</f>
        <v/>
      </c>
      <c r="AM177" s="589"/>
      <c r="AN177" s="589"/>
      <c r="AO177" s="589"/>
      <c r="AP177" s="589"/>
      <c r="AQ177" s="589"/>
      <c r="AR177" s="589"/>
      <c r="AS177" s="589"/>
      <c r="AT177" s="589"/>
      <c r="AU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S177" s="589"/>
      <c r="BT177" s="589"/>
      <c r="BU177" s="589"/>
      <c r="BV177" s="589"/>
    </row>
    <row r="178" spans="1:74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51"/>
        <v/>
      </c>
      <c r="N178" s="562" t="str">
        <f t="shared" si="52"/>
        <v/>
      </c>
      <c r="O178" s="562"/>
      <c r="P178" s="562" t="str">
        <f t="shared" si="53"/>
        <v/>
      </c>
      <c r="Q178" s="586" t="str">
        <f t="shared" si="49"/>
        <v/>
      </c>
      <c r="R178" s="587" t="str">
        <f t="shared" si="50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IF($K149="","",SUM(IF(LEFT($AM178:$BV178,1)="X",1,0)))</f>
        <v/>
      </c>
      <c r="AM178" s="589"/>
      <c r="AN178" s="589"/>
      <c r="AO178" s="589"/>
      <c r="AP178" s="589"/>
      <c r="AQ178" s="589"/>
      <c r="AR178" s="589"/>
      <c r="AS178" s="589"/>
      <c r="AT178" s="589"/>
      <c r="AU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S178" s="589"/>
      <c r="BT178" s="589"/>
      <c r="BU178" s="589"/>
      <c r="BV178" s="589"/>
    </row>
    <row r="179" spans="1:74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51"/>
        <v/>
      </c>
      <c r="N179" s="562" t="str">
        <f t="shared" si="52"/>
        <v/>
      </c>
      <c r="O179" s="562"/>
      <c r="P179" s="562" t="str">
        <f t="shared" si="53"/>
        <v/>
      </c>
      <c r="Q179" s="586" t="str">
        <f t="shared" si="49"/>
        <v/>
      </c>
      <c r="R179" s="587" t="str">
        <f t="shared" si="50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IF($K150="","",SUM(IF(LEFT($AM179:$BV179,1)="X",1,0)))</f>
        <v/>
      </c>
      <c r="AM179" s="589"/>
      <c r="AN179" s="589"/>
      <c r="AO179" s="589"/>
      <c r="AP179" s="589"/>
      <c r="AQ179" s="589"/>
      <c r="AR179" s="589"/>
      <c r="AS179" s="589"/>
      <c r="AT179" s="589"/>
      <c r="AU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S179" s="589"/>
      <c r="BT179" s="589"/>
      <c r="BU179" s="589"/>
      <c r="BV179" s="589"/>
    </row>
    <row r="180" spans="1:74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51"/>
        <v/>
      </c>
      <c r="N180" s="562" t="str">
        <f t="shared" si="52"/>
        <v/>
      </c>
      <c r="O180" s="562"/>
      <c r="P180" s="562" t="str">
        <f t="shared" si="53"/>
        <v/>
      </c>
      <c r="Q180" s="586" t="str">
        <f t="shared" si="49"/>
        <v/>
      </c>
      <c r="R180" s="587" t="str">
        <f t="shared" si="50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IF($K151="","",SUM(IF(LEFT($AM180:$BV180,1)="X",1,0)))</f>
        <v/>
      </c>
      <c r="AM180" s="589"/>
      <c r="AN180" s="589"/>
      <c r="AO180" s="589"/>
      <c r="AP180" s="589"/>
      <c r="AQ180" s="589"/>
      <c r="AR180" s="589"/>
      <c r="AS180" s="589"/>
      <c r="AT180" s="589"/>
      <c r="AU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S180" s="589"/>
      <c r="BT180" s="589"/>
      <c r="BU180" s="589"/>
      <c r="BV180" s="589"/>
    </row>
    <row r="181" spans="1:74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51"/>
        <v/>
      </c>
      <c r="N181" s="562" t="str">
        <f t="shared" si="52"/>
        <v/>
      </c>
      <c r="O181" s="562"/>
      <c r="P181" s="562" t="str">
        <f t="shared" si="53"/>
        <v/>
      </c>
      <c r="Q181" s="586" t="str">
        <f t="shared" si="49"/>
        <v/>
      </c>
      <c r="R181" s="587" t="str">
        <f t="shared" si="50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IF($K152="","",SUM(IF(LEFT($AM181:$BV181,1)="X",1,0)))</f>
        <v/>
      </c>
      <c r="AM181" s="589"/>
      <c r="AN181" s="589"/>
      <c r="AO181" s="589"/>
      <c r="AP181" s="589"/>
      <c r="AQ181" s="589"/>
      <c r="AR181" s="589"/>
      <c r="AS181" s="589"/>
      <c r="AT181" s="589"/>
      <c r="AU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S181" s="589"/>
      <c r="BT181" s="589"/>
      <c r="BU181" s="589"/>
      <c r="BV181" s="589"/>
    </row>
    <row r="182" spans="1:74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51"/>
        <v/>
      </c>
      <c r="N182" s="562" t="str">
        <f t="shared" si="52"/>
        <v/>
      </c>
      <c r="O182" s="562"/>
      <c r="P182" s="562" t="str">
        <f t="shared" si="53"/>
        <v/>
      </c>
      <c r="Q182" s="586" t="str">
        <f t="shared" si="49"/>
        <v/>
      </c>
      <c r="R182" s="587" t="str">
        <f t="shared" si="50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IF($K153="","",SUM(IF(LEFT($AM182:$BV182,1)="X",1,0)))</f>
        <v/>
      </c>
      <c r="AM182" s="589"/>
      <c r="AN182" s="589"/>
      <c r="AO182" s="589"/>
      <c r="AP182" s="589"/>
      <c r="AQ182" s="589"/>
      <c r="AR182" s="589"/>
      <c r="AS182" s="589"/>
      <c r="AT182" s="589"/>
      <c r="AU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S182" s="589"/>
      <c r="BT182" s="589"/>
      <c r="BU182" s="589"/>
      <c r="BV182" s="589"/>
    </row>
    <row r="183" spans="1:74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51"/>
        <v/>
      </c>
      <c r="N183" s="562" t="str">
        <f t="shared" si="52"/>
        <v/>
      </c>
      <c r="O183" s="562"/>
      <c r="P183" s="562" t="str">
        <f t="shared" si="53"/>
        <v/>
      </c>
      <c r="Q183" s="586" t="str">
        <f t="shared" si="49"/>
        <v/>
      </c>
      <c r="R183" s="587" t="str">
        <f t="shared" si="50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IF($K154="","",SUM(IF(LEFT($AM183:$BV183,1)="X",1,0)))</f>
        <v/>
      </c>
      <c r="AM183" s="589"/>
      <c r="AN183" s="589"/>
      <c r="AO183" s="589"/>
      <c r="AP183" s="589"/>
      <c r="AQ183" s="589"/>
      <c r="AR183" s="589"/>
      <c r="AS183" s="589"/>
      <c r="AT183" s="589"/>
      <c r="AU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S183" s="589"/>
      <c r="BT183" s="589"/>
      <c r="BU183" s="589"/>
      <c r="BV183" s="589"/>
    </row>
    <row r="184" spans="1:74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51"/>
        <v/>
      </c>
      <c r="N184" s="562" t="str">
        <f t="shared" si="52"/>
        <v/>
      </c>
      <c r="O184" s="562"/>
      <c r="P184" s="562" t="str">
        <f t="shared" si="53"/>
        <v/>
      </c>
      <c r="Q184" s="586" t="str">
        <f t="shared" si="49"/>
        <v/>
      </c>
      <c r="R184" s="587" t="str">
        <f t="shared" si="50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IF($K155="","",SUM(IF(LEFT($AM184:$BV184,1)="X",1,0)))</f>
        <v/>
      </c>
      <c r="AM184" s="589"/>
      <c r="AN184" s="589"/>
      <c r="AO184" s="589"/>
      <c r="AP184" s="589"/>
      <c r="AQ184" s="589"/>
      <c r="AR184" s="589"/>
      <c r="AS184" s="589"/>
      <c r="AT184" s="589"/>
      <c r="AU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S184" s="589"/>
      <c r="BT184" s="589"/>
      <c r="BU184" s="589"/>
      <c r="BV184" s="589"/>
    </row>
    <row r="185" spans="1:74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51"/>
        <v/>
      </c>
      <c r="N185" s="562" t="str">
        <f t="shared" si="52"/>
        <v/>
      </c>
      <c r="O185" s="562"/>
      <c r="P185" s="562" t="str">
        <f t="shared" si="53"/>
        <v/>
      </c>
      <c r="Q185" s="586" t="str">
        <f t="shared" si="49"/>
        <v/>
      </c>
      <c r="R185" s="587" t="str">
        <f t="shared" si="50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IF($K156="","",SUM(IF(LEFT($AM185:$BV185,1)="X",1,0)))</f>
        <v/>
      </c>
      <c r="AM185" s="589"/>
      <c r="AN185" s="589"/>
      <c r="AO185" s="589"/>
      <c r="AP185" s="589"/>
      <c r="AQ185" s="589"/>
      <c r="AR185" s="589"/>
      <c r="AS185" s="589"/>
      <c r="AT185" s="589"/>
      <c r="AU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S185" s="589"/>
      <c r="BT185" s="589"/>
      <c r="BU185" s="589"/>
      <c r="BV185" s="589"/>
    </row>
    <row r="186" spans="1:74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1"/>
        <v/>
      </c>
      <c r="N186" s="562" t="str">
        <f t="shared" si="52"/>
        <v/>
      </c>
      <c r="O186" s="562"/>
      <c r="P186" s="562" t="str">
        <f t="shared" si="53"/>
        <v/>
      </c>
      <c r="Q186" s="586" t="str">
        <f t="shared" si="49"/>
        <v/>
      </c>
      <c r="R186" s="587" t="str">
        <f t="shared" si="50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IF($K157="","",SUM(IF(LEFT($AM186:$BV186,1)="X",1,0)))</f>
        <v/>
      </c>
      <c r="AM186" s="589"/>
      <c r="AN186" s="589"/>
      <c r="AO186" s="589"/>
      <c r="AP186" s="589"/>
      <c r="AQ186" s="589"/>
      <c r="AR186" s="589"/>
      <c r="AS186" s="589"/>
      <c r="AT186" s="589"/>
      <c r="AU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S186" s="589"/>
      <c r="BT186" s="589"/>
      <c r="BU186" s="589"/>
      <c r="BV186" s="589"/>
    </row>
    <row r="187" spans="1:74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1"/>
        <v/>
      </c>
      <c r="N187" s="562" t="str">
        <f t="shared" si="52"/>
        <v/>
      </c>
      <c r="O187" s="562"/>
      <c r="P187" s="562" t="str">
        <f t="shared" si="53"/>
        <v/>
      </c>
      <c r="Q187" s="586" t="str">
        <f t="shared" si="49"/>
        <v/>
      </c>
      <c r="R187" s="587" t="str">
        <f t="shared" si="50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IF($K158="","",SUM(IF(LEFT($AM187:$BV187,1)="X",1,0)))</f>
        <v/>
      </c>
      <c r="AM187" s="589"/>
      <c r="AN187" s="589"/>
      <c r="AO187" s="589"/>
      <c r="AP187" s="589"/>
      <c r="AQ187" s="589"/>
      <c r="AR187" s="589"/>
      <c r="AS187" s="589"/>
      <c r="AT187" s="589"/>
      <c r="AU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S187" s="589"/>
      <c r="BT187" s="589"/>
      <c r="BU187" s="589"/>
      <c r="BV187" s="589"/>
    </row>
    <row r="188" spans="1:74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51"/>
        <v/>
      </c>
      <c r="N188" s="562" t="str">
        <f t="shared" si="52"/>
        <v/>
      </c>
      <c r="O188" s="562"/>
      <c r="P188" s="562" t="str">
        <f t="shared" si="53"/>
        <v/>
      </c>
      <c r="Q188" s="586" t="str">
        <f t="shared" si="49"/>
        <v/>
      </c>
      <c r="R188" s="587" t="str">
        <f t="shared" si="50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IF($K159="","",SUM(IF(LEFT($AM188:$BV188,1)="X",1,0)))</f>
        <v/>
      </c>
      <c r="AM188" s="589"/>
      <c r="AN188" s="589"/>
      <c r="AO188" s="589"/>
      <c r="AP188" s="589"/>
      <c r="AQ188" s="589"/>
      <c r="AR188" s="589"/>
      <c r="AS188" s="589"/>
      <c r="AT188" s="589"/>
      <c r="AU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S188" s="589"/>
      <c r="BT188" s="589"/>
      <c r="BU188" s="589"/>
      <c r="BV188" s="589"/>
    </row>
    <row r="189" spans="1:74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51"/>
        <v/>
      </c>
      <c r="N189" s="562" t="str">
        <f t="shared" si="52"/>
        <v/>
      </c>
      <c r="O189" s="562"/>
      <c r="P189" s="562" t="str">
        <f t="shared" si="53"/>
        <v/>
      </c>
      <c r="Q189" s="586" t="str">
        <f t="shared" si="49"/>
        <v/>
      </c>
      <c r="R189" s="587" t="str">
        <f t="shared" si="50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IF($K160="","",SUM(IF(LEFT($AM189:$BV189,1)="X",1,0)))</f>
        <v/>
      </c>
      <c r="AM189" s="589"/>
      <c r="AN189" s="589"/>
      <c r="AO189" s="589"/>
      <c r="AP189" s="589"/>
      <c r="AQ189" s="589"/>
      <c r="AR189" s="589"/>
      <c r="AS189" s="589"/>
      <c r="AT189" s="589"/>
      <c r="AU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S189" s="589"/>
      <c r="BT189" s="589"/>
      <c r="BU189" s="589"/>
      <c r="BV189" s="589"/>
    </row>
    <row r="190" spans="1:74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51"/>
        <v/>
      </c>
      <c r="N190" s="562" t="str">
        <f t="shared" si="52"/>
        <v/>
      </c>
      <c r="O190" s="562"/>
      <c r="P190" s="562" t="str">
        <f t="shared" si="53"/>
        <v/>
      </c>
      <c r="Q190" s="586" t="str">
        <f t="shared" si="49"/>
        <v/>
      </c>
      <c r="R190" s="587" t="str">
        <f t="shared" si="50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IF($K161="","",SUM(IF(LEFT($AM190:$BV190,1)="X",1,0)))</f>
        <v/>
      </c>
      <c r="AM190" s="589"/>
      <c r="AN190" s="589"/>
      <c r="AO190" s="589"/>
      <c r="AP190" s="589"/>
      <c r="AQ190" s="589"/>
      <c r="AR190" s="589"/>
      <c r="AS190" s="589"/>
      <c r="AT190" s="589"/>
      <c r="AU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S190" s="589"/>
      <c r="BT190" s="589"/>
      <c r="BU190" s="589"/>
      <c r="BV190" s="589"/>
    </row>
    <row r="191" spans="1:74" ht="15">
      <c r="A191" s="561"/>
      <c r="E191" s="584" t="str">
        <f>IF(J191=Table!$C$1,VLOOKUP(H191,Table!$B$38:$AO$61,Table!$AO$35-1,FALSE),"")</f>
        <v/>
      </c>
      <c r="F191" s="555"/>
      <c r="H191" s="590"/>
      <c r="I191" s="576"/>
      <c r="J191" s="576"/>
      <c r="M191" s="562" t="str">
        <f t="shared" si="51"/>
        <v/>
      </c>
      <c r="N191" s="562" t="str">
        <f t="shared" si="52"/>
        <v/>
      </c>
      <c r="O191" s="562"/>
      <c r="P191" s="562" t="str">
        <f t="shared" si="53"/>
        <v/>
      </c>
      <c r="Q191" s="586" t="str">
        <f t="shared" si="49"/>
        <v/>
      </c>
      <c r="R191" s="587" t="str">
        <f t="shared" si="50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IF($K162="","",SUM(IF(LEFT($AM191:$BV191,1)="X",1,0)))</f>
        <v/>
      </c>
      <c r="AM191" s="589"/>
      <c r="AN191" s="589"/>
      <c r="AO191" s="589"/>
      <c r="AP191" s="589"/>
      <c r="AQ191" s="589"/>
      <c r="AR191" s="589"/>
      <c r="AS191" s="589"/>
      <c r="AT191" s="589"/>
      <c r="AU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S191" s="589"/>
      <c r="BT191" s="589"/>
      <c r="BU191" s="589"/>
      <c r="BV191" s="589"/>
    </row>
    <row r="192" spans="1:74" ht="15">
      <c r="A192" s="561"/>
      <c r="E192" s="584" t="str">
        <f>IF(J192=Table!$C$1,VLOOKUP(H192,Table!$B$38:$AO$61,Table!$AO$35-1,FALSE),"")</f>
        <v/>
      </c>
      <c r="F192" s="555"/>
      <c r="H192" s="590"/>
      <c r="I192" s="576"/>
      <c r="J192" s="576"/>
      <c r="M192" s="562" t="str">
        <f t="shared" si="51"/>
        <v/>
      </c>
      <c r="N192" s="562" t="str">
        <f t="shared" si="52"/>
        <v/>
      </c>
      <c r="O192" s="562"/>
      <c r="P192" s="562" t="str">
        <f t="shared" si="53"/>
        <v/>
      </c>
      <c r="Q192" s="586" t="str">
        <f t="shared" si="49"/>
        <v/>
      </c>
      <c r="R192" s="587" t="str">
        <f t="shared" si="50"/>
        <v/>
      </c>
      <c r="S192" s="587"/>
      <c r="T192" s="587"/>
      <c r="U192" s="587"/>
      <c r="V192" s="587"/>
      <c r="W192" s="574"/>
      <c r="X192" s="574"/>
      <c r="AJ192" s="582"/>
      <c r="AL192" s="562" t="str">
        <f t="array" ref="AL192">IF($K163="","",SUM(IF(LEFT($AM192:$BV192,1)="X",1,0)))</f>
        <v/>
      </c>
      <c r="AM192" s="589"/>
      <c r="AN192" s="589"/>
      <c r="AO192" s="589"/>
      <c r="AP192" s="589"/>
      <c r="AQ192" s="589"/>
      <c r="AR192" s="589"/>
      <c r="AS192" s="589"/>
      <c r="AT192" s="589"/>
      <c r="AU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S192" s="589"/>
      <c r="BT192" s="589"/>
      <c r="BU192" s="589"/>
      <c r="BV192" s="589"/>
    </row>
    <row r="193" spans="1:74" ht="15">
      <c r="A193" s="561"/>
      <c r="E193" s="584" t="str">
        <f>IF(J193=Table!$C$1,VLOOKUP(H193,Table!$B$38:$AO$61,Table!$AO$35-1,FALSE),"")</f>
        <v/>
      </c>
      <c r="F193" s="555"/>
      <c r="H193" s="590"/>
      <c r="I193" s="576"/>
      <c r="J193" s="576"/>
      <c r="M193" s="562" t="str">
        <f t="shared" si="51"/>
        <v/>
      </c>
      <c r="N193" s="562" t="str">
        <f t="shared" si="52"/>
        <v/>
      </c>
      <c r="O193" s="562"/>
      <c r="P193" s="562" t="str">
        <f t="shared" ref="P193:P200" si="54">IF(K164="","",IF(N193&gt;P$19,"O",IF(N193&lt;P$19,"U")))</f>
        <v/>
      </c>
      <c r="Q193" s="586" t="str">
        <f t="shared" si="49"/>
        <v/>
      </c>
      <c r="R193" s="587" t="str">
        <f t="shared" si="50"/>
        <v/>
      </c>
      <c r="S193" s="587"/>
      <c r="T193" s="587"/>
      <c r="U193" s="587"/>
      <c r="V193" s="587"/>
      <c r="W193" s="574"/>
      <c r="X193" s="574"/>
      <c r="AJ193" s="582"/>
      <c r="AL193" s="562" t="str">
        <f t="array" ref="AL193">IF($K164="","",SUM(IF(LEFT($AM193:$BV193,1)="X",1,0)))</f>
        <v/>
      </c>
      <c r="AM193" s="589"/>
      <c r="AN193" s="589"/>
      <c r="AO193" s="589"/>
      <c r="AP193" s="589"/>
      <c r="AQ193" s="589"/>
      <c r="AR193" s="589"/>
      <c r="AS193" s="589"/>
      <c r="AT193" s="589"/>
      <c r="AU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S193" s="589"/>
      <c r="BT193" s="589"/>
      <c r="BU193" s="589"/>
      <c r="BV193" s="589"/>
    </row>
    <row r="194" spans="1:74" ht="15">
      <c r="A194" s="561"/>
      <c r="E194" s="584" t="str">
        <f>IF(J194=Table!$C$1,VLOOKUP(H194,Table!$B$38:$AO$61,Table!$AO$35-1,FALSE),"")</f>
        <v/>
      </c>
      <c r="P194" s="562" t="str">
        <f t="shared" si="54"/>
        <v/>
      </c>
      <c r="AJ194" s="582"/>
      <c r="AM194" s="589"/>
      <c r="AN194" s="589"/>
      <c r="AO194" s="589"/>
      <c r="AP194" s="589"/>
      <c r="AQ194" s="589"/>
      <c r="AR194" s="589"/>
      <c r="AS194" s="589"/>
      <c r="AT194" s="589"/>
      <c r="AU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S194" s="589"/>
      <c r="BT194" s="589"/>
      <c r="BU194" s="589"/>
      <c r="BV194" s="589"/>
    </row>
    <row r="195" spans="1:74" ht="15">
      <c r="A195" s="561"/>
      <c r="P195" s="562" t="str">
        <f t="shared" si="54"/>
        <v/>
      </c>
      <c r="AJ195" s="582"/>
      <c r="AM195" s="589"/>
      <c r="AN195" s="589"/>
      <c r="AO195" s="589"/>
      <c r="AP195" s="589"/>
      <c r="AQ195" s="589"/>
      <c r="AR195" s="589"/>
      <c r="AS195" s="589"/>
      <c r="AT195" s="589"/>
      <c r="AU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S195" s="589"/>
      <c r="BT195" s="589"/>
      <c r="BU195" s="589"/>
      <c r="BV195" s="589"/>
    </row>
    <row r="196" spans="1:74" ht="15">
      <c r="A196" s="561"/>
      <c r="P196" s="562" t="str">
        <f t="shared" si="54"/>
        <v/>
      </c>
      <c r="AJ196" s="582"/>
      <c r="AM196" s="589"/>
      <c r="AN196" s="589"/>
      <c r="AO196" s="589"/>
      <c r="AP196" s="589"/>
      <c r="AQ196" s="589"/>
      <c r="AR196" s="589"/>
      <c r="AS196" s="589"/>
      <c r="AT196" s="589"/>
      <c r="AU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S196" s="589"/>
      <c r="BT196" s="589"/>
      <c r="BU196" s="589"/>
      <c r="BV196" s="589"/>
    </row>
    <row r="197" spans="1:74" ht="15">
      <c r="A197" s="561"/>
      <c r="P197" s="562" t="str">
        <f t="shared" si="54"/>
        <v/>
      </c>
      <c r="AJ197" s="582"/>
      <c r="AM197" s="589"/>
      <c r="AN197" s="589"/>
      <c r="AO197" s="589"/>
      <c r="AP197" s="589"/>
      <c r="AQ197" s="589"/>
      <c r="AR197" s="589"/>
      <c r="AS197" s="589"/>
      <c r="AT197" s="589"/>
      <c r="AU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S197" s="589"/>
      <c r="BT197" s="589"/>
      <c r="BU197" s="589"/>
      <c r="BV197" s="589"/>
    </row>
    <row r="198" spans="1:74" ht="15">
      <c r="A198" s="561"/>
      <c r="P198" s="562" t="str">
        <f t="shared" si="54"/>
        <v/>
      </c>
      <c r="AJ198" s="582"/>
      <c r="AM198" s="589"/>
      <c r="AN198" s="589"/>
      <c r="AO198" s="589"/>
      <c r="AP198" s="589"/>
      <c r="AQ198" s="589"/>
      <c r="AR198" s="589"/>
      <c r="AS198" s="589"/>
      <c r="AT198" s="589"/>
      <c r="AU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S198" s="589"/>
      <c r="BT198" s="589"/>
      <c r="BU198" s="589"/>
      <c r="BV198" s="589"/>
    </row>
    <row r="199" spans="1:74" ht="15">
      <c r="A199" s="561"/>
      <c r="P199" s="562" t="str">
        <f t="shared" si="54"/>
        <v/>
      </c>
      <c r="AJ199" s="582"/>
      <c r="AM199" s="589"/>
      <c r="AN199" s="589"/>
      <c r="AO199" s="589"/>
      <c r="AP199" s="589"/>
      <c r="AQ199" s="589"/>
      <c r="AR199" s="589"/>
      <c r="AS199" s="589"/>
      <c r="AT199" s="589"/>
      <c r="AU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S199" s="589"/>
      <c r="BT199" s="589"/>
      <c r="BU199" s="589"/>
      <c r="BV199" s="589"/>
    </row>
    <row r="200" spans="1:74" ht="15">
      <c r="A200" s="561"/>
      <c r="P200" s="562" t="str">
        <f t="shared" si="54"/>
        <v/>
      </c>
      <c r="AJ200" s="582"/>
      <c r="AM200" s="589"/>
      <c r="AN200" s="589"/>
      <c r="AO200" s="589"/>
      <c r="AP200" s="589"/>
      <c r="AQ200" s="589"/>
      <c r="AR200" s="589"/>
      <c r="AS200" s="589"/>
      <c r="AT200" s="589"/>
      <c r="AU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S200" s="589"/>
      <c r="BT200" s="589"/>
      <c r="BU200" s="589"/>
      <c r="BV200" s="589"/>
    </row>
    <row r="201" spans="1:74" ht="15">
      <c r="A201" s="561"/>
      <c r="E201" s="561"/>
      <c r="H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T201" s="589"/>
      <c r="AU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S201" s="589"/>
      <c r="BT201" s="589"/>
      <c r="BU201" s="589"/>
      <c r="BV201" s="589"/>
    </row>
    <row r="202" spans="1:74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T202" s="589"/>
      <c r="AU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S202" s="589"/>
      <c r="BT202" s="589"/>
      <c r="BU202" s="589"/>
      <c r="BV202" s="589"/>
    </row>
    <row r="203" spans="1:74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T203" s="589"/>
      <c r="AU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S203" s="589"/>
      <c r="BT203" s="589"/>
      <c r="BU203" s="589"/>
      <c r="BV203" s="589"/>
    </row>
    <row r="204" spans="1:74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T204" s="589"/>
      <c r="AU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S204" s="589"/>
      <c r="BT204" s="589"/>
      <c r="BU204" s="589"/>
      <c r="BV204" s="589"/>
    </row>
    <row r="205" spans="1:74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T205" s="589"/>
      <c r="AU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S205" s="589"/>
      <c r="BT205" s="589"/>
      <c r="BU205" s="589"/>
      <c r="BV205" s="589"/>
    </row>
    <row r="206" spans="1:74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T206" s="589"/>
      <c r="AU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S206" s="589"/>
      <c r="BT206" s="589"/>
      <c r="BU206" s="589"/>
      <c r="BV206" s="589"/>
    </row>
    <row r="207" spans="1:74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T207" s="589"/>
      <c r="AU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S207" s="589"/>
      <c r="BT207" s="589"/>
      <c r="BU207" s="589"/>
      <c r="BV207" s="589"/>
    </row>
    <row r="208" spans="1:74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T208" s="589"/>
      <c r="AU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S208" s="589"/>
      <c r="BT208" s="589"/>
      <c r="BU208" s="589"/>
      <c r="BV208" s="589"/>
    </row>
    <row r="209" spans="1:74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T209" s="589"/>
      <c r="AU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S209" s="589"/>
      <c r="BT209" s="589"/>
      <c r="BU209" s="589"/>
      <c r="BV209" s="589"/>
    </row>
    <row r="210" spans="1:74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T210" s="589"/>
      <c r="AU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S210" s="589"/>
      <c r="BT210" s="589"/>
      <c r="BU210" s="589"/>
      <c r="BV210" s="589"/>
    </row>
    <row r="211" spans="1:74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T211" s="589"/>
      <c r="AU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S211" s="589"/>
      <c r="BT211" s="589"/>
      <c r="BU211" s="589"/>
      <c r="BV211" s="589"/>
    </row>
    <row r="212" spans="1:74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T212" s="589"/>
      <c r="AU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S212" s="589"/>
      <c r="BT212" s="589"/>
      <c r="BU212" s="589"/>
      <c r="BV212" s="589"/>
    </row>
    <row r="213" spans="1:74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T213" s="589"/>
      <c r="AU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S213" s="589"/>
      <c r="BT213" s="589"/>
      <c r="BU213" s="589"/>
      <c r="BV213" s="589"/>
    </row>
    <row r="214" spans="1:74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T214" s="589"/>
      <c r="AU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S214" s="589"/>
      <c r="BT214" s="589"/>
      <c r="BU214" s="589"/>
      <c r="BV214" s="589"/>
    </row>
    <row r="215" spans="1:74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T215" s="589"/>
      <c r="AU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S215" s="589"/>
      <c r="BT215" s="589"/>
      <c r="BU215" s="589"/>
      <c r="BV215" s="589"/>
    </row>
    <row r="216" spans="1:74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T216" s="589"/>
      <c r="AU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S216" s="589"/>
      <c r="BT216" s="589"/>
      <c r="BU216" s="589"/>
      <c r="BV216" s="589"/>
    </row>
    <row r="217" spans="1:74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T217" s="589"/>
      <c r="AU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R217" s="589"/>
      <c r="BS217" s="589"/>
      <c r="BT217" s="589"/>
      <c r="BU217" s="589"/>
      <c r="BV217" s="589"/>
    </row>
    <row r="218" spans="1:74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T218" s="589"/>
      <c r="AU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N218" s="589"/>
      <c r="BO218" s="589"/>
      <c r="BP218" s="589"/>
      <c r="BQ218" s="589"/>
      <c r="BR218" s="589"/>
      <c r="BS218" s="589"/>
      <c r="BT218" s="589"/>
      <c r="BU218" s="589"/>
      <c r="BV218" s="589"/>
    </row>
    <row r="219" spans="1:74" ht="1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T219" s="589"/>
      <c r="AU219" s="589"/>
      <c r="AW219" s="589"/>
      <c r="AX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K219" s="589"/>
      <c r="BL219" s="589"/>
      <c r="BM219" s="589"/>
      <c r="BN219" s="589"/>
      <c r="BO219" s="589"/>
      <c r="BP219" s="589"/>
      <c r="BQ219" s="589"/>
      <c r="BR219" s="589"/>
      <c r="BS219" s="589"/>
      <c r="BT219" s="589"/>
      <c r="BU219" s="589"/>
      <c r="BV219" s="589"/>
    </row>
    <row r="220" spans="1:74" ht="1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T220" s="589"/>
      <c r="AU220" s="589"/>
      <c r="AW220" s="589"/>
      <c r="AX220" s="589"/>
      <c r="AY220" s="589"/>
      <c r="AZ220" s="589"/>
      <c r="BA220" s="589"/>
      <c r="BB220" s="589"/>
      <c r="BC220" s="589"/>
      <c r="BD220" s="589"/>
      <c r="BE220" s="589"/>
      <c r="BF220" s="589"/>
      <c r="BG220" s="589"/>
      <c r="BH220" s="589"/>
      <c r="BI220" s="589"/>
      <c r="BJ220" s="589"/>
      <c r="BK220" s="589"/>
      <c r="BL220" s="589"/>
      <c r="BM220" s="589"/>
      <c r="BN220" s="589"/>
      <c r="BO220" s="589"/>
      <c r="BP220" s="589"/>
      <c r="BQ220" s="589"/>
      <c r="BR220" s="589"/>
      <c r="BS220" s="589"/>
      <c r="BT220" s="589"/>
      <c r="BU220" s="589"/>
      <c r="BV220" s="589"/>
    </row>
    <row r="221" spans="1:74" ht="15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M221" s="589"/>
      <c r="AN221" s="589"/>
      <c r="AO221" s="589"/>
      <c r="AP221" s="589"/>
      <c r="AQ221" s="589"/>
      <c r="AR221" s="589"/>
      <c r="AS221" s="589"/>
      <c r="AT221" s="589"/>
      <c r="AU221" s="589"/>
      <c r="AW221" s="589"/>
      <c r="AX221" s="589"/>
      <c r="AY221" s="589"/>
      <c r="AZ221" s="589"/>
      <c r="BA221" s="589"/>
      <c r="BB221" s="589"/>
      <c r="BC221" s="589"/>
      <c r="BD221" s="589"/>
      <c r="BE221" s="589"/>
      <c r="BF221" s="589"/>
      <c r="BG221" s="589"/>
      <c r="BH221" s="589"/>
      <c r="BI221" s="589"/>
      <c r="BJ221" s="589"/>
      <c r="BK221" s="589"/>
      <c r="BL221" s="589"/>
      <c r="BM221" s="589"/>
      <c r="BN221" s="589"/>
      <c r="BO221" s="589"/>
      <c r="BP221" s="589"/>
      <c r="BQ221" s="589"/>
      <c r="BR221" s="589"/>
      <c r="BS221" s="589"/>
      <c r="BT221" s="589"/>
      <c r="BU221" s="589"/>
      <c r="BV221" s="589"/>
    </row>
    <row r="222" spans="1:74" ht="15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M222" s="589"/>
      <c r="AN222" s="589"/>
      <c r="AO222" s="589"/>
      <c r="AP222" s="589"/>
      <c r="AQ222" s="589"/>
      <c r="AR222" s="589"/>
      <c r="AS222" s="589"/>
      <c r="AT222" s="589"/>
      <c r="AU222" s="589"/>
      <c r="AW222" s="589"/>
      <c r="AX222" s="589"/>
      <c r="AY222" s="589"/>
      <c r="AZ222" s="589"/>
      <c r="BA222" s="589"/>
      <c r="BB222" s="589"/>
      <c r="BC222" s="589"/>
      <c r="BD222" s="589"/>
      <c r="BE222" s="589"/>
      <c r="BF222" s="589"/>
      <c r="BG222" s="589"/>
      <c r="BH222" s="589"/>
      <c r="BI222" s="589"/>
      <c r="BJ222" s="589"/>
      <c r="BK222" s="589"/>
      <c r="BL222" s="589"/>
      <c r="BM222" s="589"/>
      <c r="BN222" s="589"/>
      <c r="BO222" s="589"/>
      <c r="BP222" s="589"/>
      <c r="BQ222" s="589"/>
      <c r="BR222" s="589"/>
      <c r="BS222" s="589"/>
      <c r="BT222" s="589"/>
      <c r="BU222" s="589"/>
      <c r="BV222" s="589"/>
    </row>
    <row r="223" spans="1:74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4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4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4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4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4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74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</row>
    <row r="230" spans="1:74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</row>
    <row r="231" spans="1:74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</row>
    <row r="232" spans="1:74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</row>
    <row r="233" spans="1:74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S233" s="561"/>
      <c r="BT233" s="561"/>
      <c r="BU233" s="561"/>
      <c r="BV233" s="561"/>
    </row>
    <row r="234" spans="1:74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S234" s="561"/>
      <c r="BT234" s="561"/>
      <c r="BU234" s="561"/>
      <c r="BV234" s="561"/>
    </row>
    <row r="235" spans="1:74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  <c r="BV235" s="561"/>
    </row>
    <row r="236" spans="1:74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T236" s="561"/>
      <c r="AU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R236" s="561"/>
      <c r="BS236" s="561"/>
      <c r="BT236" s="561"/>
      <c r="BU236" s="561"/>
      <c r="BV236" s="561"/>
    </row>
    <row r="237" spans="1:74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T237" s="561"/>
      <c r="AU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R237" s="561"/>
      <c r="BS237" s="561"/>
      <c r="BT237" s="561"/>
      <c r="BU237" s="561"/>
      <c r="BV237" s="561"/>
    </row>
    <row r="238" spans="1:74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T238" s="561"/>
      <c r="AU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S238" s="561"/>
      <c r="BT238" s="561"/>
      <c r="BU238" s="561"/>
      <c r="BV238" s="561"/>
    </row>
    <row r="239" spans="1:74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T239" s="561"/>
      <c r="AU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S239" s="561"/>
      <c r="BT239" s="561"/>
      <c r="BU239" s="561"/>
      <c r="BV239" s="561"/>
    </row>
    <row r="240" spans="1:74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T240" s="561"/>
      <c r="AU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S240" s="561"/>
      <c r="BT240" s="561"/>
      <c r="BU240" s="561"/>
      <c r="BV240" s="561"/>
    </row>
    <row r="241" spans="1:74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T241" s="561"/>
      <c r="AU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S241" s="561"/>
      <c r="BT241" s="561"/>
      <c r="BU241" s="561"/>
      <c r="BV241" s="561"/>
    </row>
    <row r="242" spans="1:74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T242" s="561"/>
      <c r="AU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S242" s="561"/>
      <c r="BT242" s="561"/>
      <c r="BU242" s="561"/>
      <c r="BV242" s="561"/>
    </row>
    <row r="243" spans="1:74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T243" s="561"/>
      <c r="AU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S243" s="561"/>
      <c r="BT243" s="561"/>
      <c r="BU243" s="561"/>
      <c r="BV243" s="561"/>
    </row>
    <row r="244" spans="1:74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T244" s="561"/>
      <c r="AU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S244" s="561"/>
      <c r="BT244" s="561"/>
      <c r="BU244" s="561"/>
      <c r="BV244" s="561"/>
    </row>
    <row r="245" spans="1:74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T245" s="561"/>
      <c r="AU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S245" s="561"/>
      <c r="BT245" s="561"/>
      <c r="BU245" s="561"/>
      <c r="BV245" s="561"/>
    </row>
    <row r="246" spans="1:74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T246" s="561"/>
      <c r="AU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S246" s="561"/>
      <c r="BT246" s="561"/>
      <c r="BU246" s="561"/>
      <c r="BV246" s="561"/>
    </row>
    <row r="247" spans="1:74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T247" s="561"/>
      <c r="AU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S247" s="561"/>
      <c r="BT247" s="561"/>
      <c r="BU247" s="561"/>
      <c r="BV247" s="561"/>
    </row>
    <row r="248" spans="1:74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T248" s="561"/>
      <c r="AU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S248" s="561"/>
      <c r="BT248" s="561"/>
      <c r="BU248" s="561"/>
      <c r="BV248" s="561"/>
    </row>
    <row r="249" spans="1:74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J249" s="582"/>
      <c r="AK249" s="561"/>
      <c r="AM249" s="561"/>
      <c r="AN249" s="561"/>
      <c r="AO249" s="561"/>
      <c r="AP249" s="561"/>
      <c r="AQ249" s="561"/>
      <c r="AR249" s="561"/>
      <c r="AS249" s="561"/>
      <c r="AT249" s="561"/>
      <c r="AU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S249" s="561"/>
      <c r="BT249" s="561"/>
      <c r="BU249" s="561"/>
      <c r="BV249" s="561"/>
    </row>
    <row r="250" spans="1:74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J250" s="582"/>
      <c r="AK250" s="561"/>
      <c r="AM250" s="561"/>
      <c r="AN250" s="561"/>
      <c r="AO250" s="561"/>
      <c r="AP250" s="561"/>
      <c r="AQ250" s="561"/>
      <c r="AR250" s="561"/>
      <c r="AS250" s="561"/>
      <c r="AT250" s="561"/>
      <c r="AU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S250" s="561"/>
      <c r="BT250" s="561"/>
      <c r="BU250" s="561"/>
      <c r="BV250" s="561"/>
    </row>
    <row r="251" spans="1:74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T251" s="561"/>
      <c r="AU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S251" s="561"/>
      <c r="BT251" s="561"/>
      <c r="BU251" s="561"/>
      <c r="BV251" s="561"/>
    </row>
    <row r="252" spans="1:74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T252" s="561"/>
      <c r="AU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S252" s="561"/>
      <c r="BT252" s="561"/>
      <c r="BU252" s="561"/>
      <c r="BV252" s="561"/>
    </row>
    <row r="253" spans="1:74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T253" s="561"/>
      <c r="AU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S253" s="561"/>
      <c r="BT253" s="561"/>
      <c r="BU253" s="561"/>
      <c r="BV253" s="561"/>
    </row>
    <row r="254" spans="1:74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T254" s="561"/>
      <c r="AU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S254" s="561"/>
      <c r="BT254" s="561"/>
      <c r="BU254" s="561"/>
      <c r="BV254" s="561"/>
    </row>
    <row r="255" spans="1:74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T255" s="561"/>
      <c r="AU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S255" s="561"/>
      <c r="BT255" s="561"/>
      <c r="BU255" s="561"/>
      <c r="BV255" s="561"/>
    </row>
    <row r="256" spans="1:74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T256" s="561"/>
      <c r="AU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S256" s="561"/>
      <c r="BT256" s="561"/>
      <c r="BU256" s="561"/>
      <c r="BV256" s="561"/>
    </row>
    <row r="257" spans="1:74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T257" s="561"/>
      <c r="AU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S257" s="561"/>
      <c r="BT257" s="561"/>
      <c r="BU257" s="561"/>
      <c r="BV257" s="561"/>
    </row>
    <row r="258" spans="1:74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T258" s="561"/>
      <c r="AU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P258" s="561"/>
      <c r="BQ258" s="561"/>
      <c r="BR258" s="561"/>
      <c r="BS258" s="561"/>
      <c r="BT258" s="561"/>
      <c r="BU258" s="561"/>
      <c r="BV258" s="561"/>
    </row>
    <row r="259" spans="1:74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T259" s="561"/>
      <c r="AU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P259" s="561"/>
      <c r="BQ259" s="561"/>
      <c r="BR259" s="561"/>
      <c r="BS259" s="561"/>
      <c r="BT259" s="561"/>
      <c r="BU259" s="561"/>
      <c r="BV259" s="561"/>
    </row>
    <row r="260" spans="1:74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R260" s="561"/>
      <c r="AS260" s="561"/>
      <c r="AT260" s="561"/>
      <c r="AU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M260" s="561"/>
      <c r="BN260" s="561"/>
      <c r="BO260" s="561"/>
      <c r="BP260" s="561"/>
      <c r="BQ260" s="561"/>
      <c r="BR260" s="561"/>
      <c r="BS260" s="561"/>
      <c r="BT260" s="561"/>
      <c r="BU260" s="561"/>
      <c r="BV260" s="561"/>
    </row>
    <row r="261" spans="1:74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K261" s="561"/>
      <c r="AM261" s="561"/>
      <c r="AN261" s="561"/>
      <c r="AO261" s="561"/>
      <c r="AP261" s="561"/>
      <c r="AQ261" s="561"/>
      <c r="AR261" s="561"/>
      <c r="AS261" s="561"/>
      <c r="AT261" s="561"/>
      <c r="AU261" s="561"/>
      <c r="AW261" s="561"/>
      <c r="AX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H261" s="561"/>
      <c r="BI261" s="561"/>
      <c r="BJ261" s="561"/>
      <c r="BK261" s="561"/>
      <c r="BL261" s="561"/>
      <c r="BM261" s="561"/>
      <c r="BN261" s="561"/>
      <c r="BO261" s="561"/>
      <c r="BP261" s="561"/>
      <c r="BQ261" s="561"/>
      <c r="BR261" s="561"/>
      <c r="BS261" s="561"/>
      <c r="BT261" s="561"/>
      <c r="BU261" s="561"/>
      <c r="BV261" s="561"/>
    </row>
    <row r="262" spans="1:74">
      <c r="A262" s="561"/>
      <c r="E262" s="561"/>
      <c r="H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K262" s="561"/>
      <c r="AM262" s="561"/>
      <c r="AN262" s="561"/>
      <c r="AO262" s="561"/>
      <c r="AP262" s="561"/>
      <c r="AQ262" s="561"/>
      <c r="AR262" s="561"/>
      <c r="AS262" s="561"/>
      <c r="AT262" s="561"/>
      <c r="AU262" s="561"/>
      <c r="AW262" s="561"/>
      <c r="AX262" s="561"/>
      <c r="AY262" s="561"/>
      <c r="AZ262" s="561"/>
      <c r="BA262" s="561"/>
      <c r="BB262" s="561"/>
      <c r="BC262" s="561"/>
      <c r="BD262" s="561"/>
      <c r="BE262" s="561"/>
      <c r="BF262" s="561"/>
      <c r="BG262" s="561"/>
      <c r="BH262" s="561"/>
      <c r="BI262" s="561"/>
      <c r="BJ262" s="561"/>
      <c r="BK262" s="561"/>
      <c r="BL262" s="561"/>
      <c r="BM262" s="561"/>
      <c r="BN262" s="561"/>
      <c r="BO262" s="561"/>
      <c r="BP262" s="561"/>
      <c r="BQ262" s="561"/>
      <c r="BR262" s="561"/>
      <c r="BS262" s="561"/>
      <c r="BT262" s="561"/>
      <c r="BU262" s="561"/>
      <c r="BV262" s="561"/>
    </row>
    <row r="263" spans="1:74">
      <c r="A263" s="561"/>
      <c r="E263" s="561"/>
      <c r="H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K263" s="561"/>
      <c r="AM263" s="561"/>
      <c r="AN263" s="561"/>
      <c r="AO263" s="561"/>
      <c r="AP263" s="561"/>
      <c r="AQ263" s="561"/>
      <c r="AR263" s="561"/>
      <c r="AS263" s="561"/>
      <c r="AT263" s="561"/>
      <c r="AU263" s="561"/>
      <c r="AW263" s="561"/>
      <c r="AX263" s="561"/>
      <c r="AY263" s="561"/>
      <c r="AZ263" s="561"/>
      <c r="BA263" s="561"/>
      <c r="BB263" s="561"/>
      <c r="BC263" s="561"/>
      <c r="BD263" s="561"/>
      <c r="BE263" s="561"/>
      <c r="BF263" s="561"/>
      <c r="BG263" s="561"/>
      <c r="BH263" s="561"/>
      <c r="BI263" s="561"/>
      <c r="BJ263" s="561"/>
      <c r="BK263" s="561"/>
      <c r="BL263" s="561"/>
      <c r="BM263" s="561"/>
      <c r="BN263" s="561"/>
      <c r="BO263" s="561"/>
      <c r="BP263" s="561"/>
      <c r="BQ263" s="561"/>
      <c r="BR263" s="561"/>
      <c r="BS263" s="561"/>
      <c r="BT263" s="561"/>
      <c r="BU263" s="561"/>
      <c r="BV263" s="561"/>
    </row>
    <row r="264" spans="1:74">
      <c r="A264" s="561"/>
      <c r="E264" s="561"/>
      <c r="H264" s="561"/>
      <c r="Q264" s="561"/>
      <c r="R264" s="561"/>
      <c r="S264" s="561"/>
      <c r="T264" s="561"/>
      <c r="U264" s="561"/>
      <c r="V264" s="561"/>
      <c r="Y264" s="561"/>
      <c r="Z264" s="561"/>
      <c r="AA264" s="561"/>
      <c r="AB264" s="561"/>
      <c r="AC264" s="561"/>
      <c r="AD264" s="561"/>
      <c r="AE264" s="561"/>
      <c r="AF264" s="561"/>
      <c r="AG264" s="561"/>
      <c r="AH264" s="561"/>
      <c r="AK264" s="561"/>
      <c r="AM264" s="561"/>
      <c r="AN264" s="561"/>
      <c r="AO264" s="561"/>
      <c r="AP264" s="561"/>
      <c r="AQ264" s="561"/>
      <c r="AR264" s="561"/>
      <c r="AS264" s="561"/>
      <c r="AT264" s="561"/>
      <c r="AU264" s="561"/>
      <c r="AW264" s="561"/>
      <c r="AX264" s="561"/>
      <c r="AY264" s="561"/>
      <c r="AZ264" s="561"/>
      <c r="BA264" s="561"/>
      <c r="BB264" s="561"/>
      <c r="BC264" s="561"/>
      <c r="BD264" s="561"/>
      <c r="BE264" s="561"/>
      <c r="BF264" s="561"/>
      <c r="BG264" s="561"/>
      <c r="BH264" s="561"/>
      <c r="BI264" s="561"/>
      <c r="BJ264" s="561"/>
      <c r="BK264" s="561"/>
      <c r="BL264" s="561"/>
      <c r="BM264" s="561"/>
      <c r="BN264" s="561"/>
      <c r="BO264" s="561"/>
      <c r="BP264" s="561"/>
      <c r="BQ264" s="561"/>
      <c r="BR264" s="561"/>
      <c r="BS264" s="561"/>
      <c r="BT264" s="561"/>
      <c r="BU264" s="561"/>
      <c r="BV264" s="561"/>
    </row>
    <row r="265" spans="1:74">
      <c r="A265" s="561"/>
      <c r="E265" s="561"/>
      <c r="H265" s="561"/>
      <c r="Q265" s="561"/>
      <c r="R265" s="561"/>
      <c r="S265" s="561"/>
      <c r="T265" s="561"/>
      <c r="U265" s="561"/>
      <c r="V265" s="561"/>
      <c r="Y265" s="561"/>
      <c r="Z265" s="561"/>
      <c r="AA265" s="561"/>
      <c r="AB265" s="561"/>
      <c r="AC265" s="561"/>
      <c r="AD265" s="561"/>
      <c r="AE265" s="561"/>
      <c r="AF265" s="561"/>
      <c r="AG265" s="561"/>
      <c r="AH265" s="561"/>
      <c r="AJ265" s="561"/>
      <c r="AK265" s="561"/>
      <c r="AM265" s="561"/>
      <c r="AN265" s="561"/>
      <c r="AO265" s="561"/>
      <c r="AP265" s="561"/>
      <c r="AQ265" s="561"/>
      <c r="AR265" s="561"/>
      <c r="AS265" s="561"/>
      <c r="AT265" s="561"/>
      <c r="AU265" s="561"/>
      <c r="AW265" s="561"/>
      <c r="AX265" s="561"/>
      <c r="AY265" s="561"/>
      <c r="AZ265" s="561"/>
      <c r="BA265" s="561"/>
      <c r="BB265" s="561"/>
      <c r="BC265" s="561"/>
      <c r="BD265" s="561"/>
      <c r="BE265" s="561"/>
      <c r="BF265" s="561"/>
      <c r="BG265" s="561"/>
      <c r="BH265" s="561"/>
      <c r="BI265" s="561"/>
      <c r="BJ265" s="561"/>
      <c r="BK265" s="561"/>
      <c r="BL265" s="561"/>
      <c r="BM265" s="561"/>
      <c r="BN265" s="561"/>
      <c r="BO265" s="561"/>
      <c r="BP265" s="561"/>
      <c r="BQ265" s="561"/>
      <c r="BR265" s="561"/>
      <c r="BS265" s="561"/>
      <c r="BT265" s="561"/>
      <c r="BU265" s="561"/>
      <c r="BV265" s="561"/>
    </row>
    <row r="266" spans="1:74">
      <c r="A266" s="561"/>
      <c r="E266" s="561"/>
      <c r="H266" s="561"/>
      <c r="Q266" s="561"/>
      <c r="R266" s="561"/>
      <c r="S266" s="561"/>
      <c r="T266" s="561"/>
      <c r="U266" s="561"/>
      <c r="V266" s="561"/>
      <c r="Y266" s="561"/>
      <c r="Z266" s="561"/>
      <c r="AA266" s="561"/>
      <c r="AB266" s="561"/>
      <c r="AC266" s="561"/>
      <c r="AD266" s="561"/>
      <c r="AE266" s="561"/>
      <c r="AF266" s="561"/>
      <c r="AG266" s="561"/>
      <c r="AH266" s="561"/>
      <c r="AJ266" s="561"/>
      <c r="AK266" s="561"/>
      <c r="AM266" s="561"/>
      <c r="AN266" s="561"/>
      <c r="AO266" s="561"/>
      <c r="AP266" s="561"/>
      <c r="AQ266" s="561"/>
      <c r="AR266" s="561"/>
      <c r="AS266" s="561"/>
      <c r="AT266" s="561"/>
      <c r="AU266" s="561"/>
      <c r="AW266" s="561"/>
      <c r="AX266" s="561"/>
      <c r="AY266" s="561"/>
      <c r="AZ266" s="561"/>
      <c r="BA266" s="561"/>
      <c r="BB266" s="561"/>
      <c r="BC266" s="561"/>
      <c r="BD266" s="561"/>
      <c r="BE266" s="561"/>
      <c r="BF266" s="561"/>
      <c r="BG266" s="561"/>
      <c r="BH266" s="561"/>
      <c r="BI266" s="561"/>
      <c r="BJ266" s="561"/>
      <c r="BK266" s="561"/>
      <c r="BL266" s="561"/>
      <c r="BM266" s="561"/>
      <c r="BN266" s="561"/>
      <c r="BO266" s="561"/>
      <c r="BP266" s="561"/>
      <c r="BQ266" s="561"/>
      <c r="BR266" s="561"/>
      <c r="BS266" s="561"/>
      <c r="BT266" s="561"/>
      <c r="BU266" s="561"/>
      <c r="BV266" s="561"/>
    </row>
    <row r="267" spans="1:74">
      <c r="A267" s="561"/>
      <c r="E267" s="561"/>
      <c r="H267" s="561"/>
      <c r="Q267" s="561"/>
      <c r="R267" s="561"/>
      <c r="S267" s="561"/>
      <c r="T267" s="561"/>
      <c r="U267" s="561"/>
      <c r="V267" s="561"/>
      <c r="Y267" s="561"/>
      <c r="Z267" s="561"/>
      <c r="AA267" s="561"/>
      <c r="AB267" s="561"/>
      <c r="AC267" s="561"/>
      <c r="AD267" s="561"/>
      <c r="AE267" s="561"/>
      <c r="AF267" s="561"/>
      <c r="AG267" s="561"/>
      <c r="AH267" s="561"/>
      <c r="AJ267" s="561"/>
      <c r="AK267" s="561"/>
      <c r="AM267" s="561"/>
      <c r="AN267" s="561"/>
      <c r="AO267" s="561"/>
      <c r="AP267" s="561"/>
      <c r="AQ267" s="561"/>
      <c r="AR267" s="561"/>
      <c r="AS267" s="561"/>
      <c r="AT267" s="561"/>
      <c r="AU267" s="561"/>
      <c r="AW267" s="561"/>
      <c r="AX267" s="561"/>
      <c r="AY267" s="561"/>
      <c r="AZ267" s="561"/>
      <c r="BA267" s="561"/>
      <c r="BB267" s="561"/>
      <c r="BC267" s="561"/>
      <c r="BD267" s="561"/>
      <c r="BE267" s="561"/>
      <c r="BF267" s="561"/>
      <c r="BG267" s="561"/>
      <c r="BH267" s="561"/>
      <c r="BI267" s="561"/>
      <c r="BJ267" s="561"/>
      <c r="BK267" s="561"/>
      <c r="BL267" s="561"/>
      <c r="BM267" s="561"/>
      <c r="BN267" s="561"/>
      <c r="BO267" s="561"/>
      <c r="BP267" s="561"/>
      <c r="BQ267" s="561"/>
      <c r="BR267" s="561"/>
      <c r="BS267" s="561"/>
      <c r="BT267" s="561"/>
      <c r="BU267" s="561"/>
      <c r="BV267" s="561"/>
    </row>
    <row r="268" spans="1:74">
      <c r="A268" s="561"/>
      <c r="E268" s="561"/>
      <c r="H268" s="561"/>
      <c r="Q268" s="561"/>
      <c r="R268" s="561"/>
      <c r="S268" s="561"/>
      <c r="T268" s="561"/>
      <c r="U268" s="561"/>
      <c r="V268" s="561"/>
      <c r="Y268" s="561"/>
      <c r="Z268" s="561"/>
      <c r="AA268" s="561"/>
      <c r="AB268" s="561"/>
      <c r="AC268" s="561"/>
      <c r="AD268" s="561"/>
      <c r="AE268" s="561"/>
      <c r="AF268" s="561"/>
      <c r="AG268" s="561"/>
      <c r="AH268" s="561"/>
      <c r="AJ268" s="561"/>
      <c r="AK268" s="561"/>
      <c r="AM268" s="561"/>
      <c r="AN268" s="561"/>
      <c r="AO268" s="561"/>
      <c r="AP268" s="561"/>
      <c r="AQ268" s="561"/>
      <c r="AR268" s="561"/>
      <c r="AS268" s="561"/>
      <c r="AT268" s="561"/>
      <c r="AU268" s="561"/>
      <c r="AW268" s="561"/>
      <c r="AX268" s="561"/>
      <c r="AY268" s="561"/>
      <c r="AZ268" s="561"/>
      <c r="BA268" s="561"/>
      <c r="BB268" s="561"/>
      <c r="BC268" s="561"/>
      <c r="BD268" s="561"/>
      <c r="BE268" s="561"/>
      <c r="BF268" s="561"/>
      <c r="BG268" s="561"/>
      <c r="BH268" s="561"/>
      <c r="BI268" s="561"/>
      <c r="BJ268" s="561"/>
      <c r="BK268" s="561"/>
      <c r="BL268" s="561"/>
      <c r="BM268" s="561"/>
      <c r="BN268" s="561"/>
      <c r="BO268" s="561"/>
      <c r="BP268" s="561"/>
      <c r="BQ268" s="561"/>
      <c r="BR268" s="561"/>
      <c r="BS268" s="561"/>
      <c r="BT268" s="561"/>
      <c r="BU268" s="561"/>
      <c r="BV268" s="561"/>
    </row>
    <row r="269" spans="1:74">
      <c r="A269" s="561"/>
      <c r="E269" s="561"/>
      <c r="H269" s="561"/>
      <c r="Q269" s="561"/>
      <c r="R269" s="561"/>
      <c r="S269" s="561"/>
      <c r="T269" s="561"/>
      <c r="U269" s="561"/>
      <c r="V269" s="561"/>
      <c r="Y269" s="561"/>
      <c r="Z269" s="561"/>
      <c r="AA269" s="561"/>
      <c r="AB269" s="561"/>
      <c r="AC269" s="561"/>
      <c r="AD269" s="561"/>
      <c r="AE269" s="561"/>
      <c r="AF269" s="561"/>
      <c r="AG269" s="561"/>
      <c r="AH269" s="561"/>
      <c r="AJ269" s="561"/>
      <c r="AK269" s="561"/>
      <c r="AM269" s="561"/>
      <c r="AN269" s="561"/>
      <c r="AO269" s="561"/>
      <c r="AP269" s="561"/>
      <c r="AQ269" s="561"/>
      <c r="AR269" s="561"/>
      <c r="AS269" s="561"/>
      <c r="AT269" s="561"/>
      <c r="AU269" s="561"/>
      <c r="AW269" s="561"/>
      <c r="AX269" s="561"/>
      <c r="AY269" s="561"/>
      <c r="AZ269" s="561"/>
      <c r="BA269" s="561"/>
      <c r="BB269" s="561"/>
      <c r="BC269" s="561"/>
      <c r="BD269" s="561"/>
      <c r="BE269" s="561"/>
      <c r="BF269" s="561"/>
      <c r="BG269" s="561"/>
      <c r="BH269" s="561"/>
      <c r="BI269" s="561"/>
      <c r="BJ269" s="561"/>
      <c r="BK269" s="561"/>
      <c r="BL269" s="561"/>
      <c r="BM269" s="561"/>
      <c r="BN269" s="561"/>
      <c r="BO269" s="561"/>
      <c r="BP269" s="561"/>
      <c r="BQ269" s="561"/>
      <c r="BR269" s="561"/>
      <c r="BS269" s="561"/>
      <c r="BT269" s="561"/>
      <c r="BU269" s="561"/>
      <c r="BV269" s="561"/>
    </row>
    <row r="270" spans="1:74">
      <c r="A270" s="561"/>
      <c r="E270" s="561"/>
      <c r="H270" s="561"/>
      <c r="Q270" s="561"/>
      <c r="R270" s="561"/>
      <c r="S270" s="561"/>
      <c r="T270" s="561"/>
      <c r="U270" s="561"/>
      <c r="V270" s="561"/>
      <c r="Y270" s="561"/>
      <c r="Z270" s="561"/>
      <c r="AA270" s="561"/>
      <c r="AB270" s="561"/>
      <c r="AC270" s="561"/>
      <c r="AD270" s="561"/>
      <c r="AE270" s="561"/>
      <c r="AF270" s="561"/>
      <c r="AG270" s="561"/>
      <c r="AH270" s="561"/>
      <c r="AJ270" s="561"/>
      <c r="AK270" s="561"/>
      <c r="AM270" s="561"/>
      <c r="AN270" s="561"/>
      <c r="AO270" s="561"/>
      <c r="AP270" s="561"/>
      <c r="AQ270" s="561"/>
      <c r="AR270" s="561"/>
      <c r="AS270" s="561"/>
      <c r="AT270" s="561"/>
      <c r="AU270" s="561"/>
      <c r="AW270" s="561"/>
      <c r="AX270" s="561"/>
      <c r="AY270" s="561"/>
      <c r="AZ270" s="561"/>
      <c r="BA270" s="561"/>
      <c r="BB270" s="561"/>
      <c r="BC270" s="561"/>
      <c r="BD270" s="561"/>
      <c r="BE270" s="561"/>
      <c r="BF270" s="561"/>
      <c r="BG270" s="561"/>
      <c r="BH270" s="561"/>
      <c r="BI270" s="561"/>
      <c r="BJ270" s="561"/>
      <c r="BK270" s="561"/>
      <c r="BL270" s="561"/>
      <c r="BM270" s="561"/>
      <c r="BN270" s="561"/>
      <c r="BO270" s="561"/>
      <c r="BP270" s="561"/>
      <c r="BQ270" s="561"/>
      <c r="BR270" s="561"/>
      <c r="BS270" s="561"/>
      <c r="BT270" s="561"/>
      <c r="BU270" s="561"/>
      <c r="BV270" s="561"/>
    </row>
    <row r="271" spans="1:74">
      <c r="A271" s="561"/>
      <c r="E271" s="561"/>
      <c r="H271" s="561"/>
      <c r="Q271" s="561"/>
      <c r="R271" s="561"/>
      <c r="S271" s="561"/>
      <c r="T271" s="561"/>
      <c r="U271" s="561"/>
      <c r="V271" s="561"/>
      <c r="Y271" s="561"/>
      <c r="Z271" s="561"/>
      <c r="AA271" s="561"/>
      <c r="AB271" s="561"/>
      <c r="AC271" s="561"/>
      <c r="AD271" s="561"/>
      <c r="AE271" s="561"/>
      <c r="AF271" s="561"/>
      <c r="AG271" s="561"/>
      <c r="AH271" s="561"/>
      <c r="AJ271" s="561"/>
      <c r="AK271" s="561"/>
      <c r="AM271" s="561"/>
      <c r="AN271" s="561"/>
      <c r="AO271" s="561"/>
      <c r="AP271" s="561"/>
      <c r="AQ271" s="561"/>
      <c r="AR271" s="561"/>
      <c r="AS271" s="561"/>
      <c r="AT271" s="561"/>
      <c r="AU271" s="561"/>
      <c r="AW271" s="561"/>
      <c r="AX271" s="561"/>
      <c r="AY271" s="561"/>
      <c r="AZ271" s="561"/>
      <c r="BA271" s="561"/>
      <c r="BB271" s="561"/>
      <c r="BC271" s="561"/>
      <c r="BD271" s="561"/>
      <c r="BE271" s="561"/>
      <c r="BF271" s="561"/>
      <c r="BG271" s="561"/>
      <c r="BH271" s="561"/>
      <c r="BI271" s="561"/>
      <c r="BJ271" s="561"/>
      <c r="BK271" s="561"/>
      <c r="BL271" s="561"/>
      <c r="BM271" s="561"/>
      <c r="BN271" s="561"/>
      <c r="BO271" s="561"/>
      <c r="BP271" s="561"/>
      <c r="BQ271" s="561"/>
      <c r="BR271" s="561"/>
      <c r="BS271" s="561"/>
      <c r="BT271" s="561"/>
      <c r="BU271" s="561"/>
      <c r="BV271" s="561"/>
    </row>
    <row r="272" spans="1:74">
      <c r="A272" s="561"/>
      <c r="E272" s="561"/>
      <c r="H272" s="561"/>
      <c r="Q272" s="561"/>
      <c r="R272" s="561"/>
      <c r="S272" s="561"/>
      <c r="T272" s="561"/>
      <c r="U272" s="561"/>
      <c r="V272" s="561"/>
      <c r="Y272" s="561"/>
      <c r="Z272" s="561"/>
      <c r="AA272" s="561"/>
      <c r="AB272" s="561"/>
      <c r="AC272" s="561"/>
      <c r="AD272" s="561"/>
      <c r="AE272" s="561"/>
      <c r="AF272" s="561"/>
      <c r="AG272" s="561"/>
      <c r="AH272" s="561"/>
      <c r="AJ272" s="561"/>
      <c r="AK272" s="561"/>
      <c r="AM272" s="561"/>
      <c r="AN272" s="561"/>
      <c r="AO272" s="561"/>
      <c r="AP272" s="561"/>
      <c r="AQ272" s="561"/>
      <c r="AR272" s="561"/>
      <c r="AS272" s="561"/>
      <c r="AT272" s="561"/>
      <c r="AU272" s="561"/>
      <c r="AW272" s="561"/>
      <c r="AX272" s="561"/>
      <c r="AY272" s="561"/>
      <c r="AZ272" s="561"/>
      <c r="BA272" s="561"/>
      <c r="BB272" s="561"/>
      <c r="BC272" s="561"/>
      <c r="BD272" s="561"/>
      <c r="BE272" s="561"/>
      <c r="BF272" s="561"/>
      <c r="BG272" s="561"/>
      <c r="BH272" s="561"/>
      <c r="BI272" s="561"/>
      <c r="BJ272" s="561"/>
      <c r="BK272" s="561"/>
      <c r="BL272" s="561"/>
      <c r="BM272" s="561"/>
      <c r="BN272" s="561"/>
      <c r="BO272" s="561"/>
      <c r="BP272" s="561"/>
      <c r="BQ272" s="561"/>
      <c r="BR272" s="561"/>
      <c r="BS272" s="561"/>
      <c r="BT272" s="561"/>
      <c r="BU272" s="561"/>
      <c r="BV272" s="561"/>
    </row>
    <row r="273" spans="1:74">
      <c r="A273" s="561"/>
      <c r="E273" s="561"/>
      <c r="H273" s="561"/>
      <c r="Q273" s="561"/>
      <c r="R273" s="561"/>
      <c r="S273" s="561"/>
      <c r="T273" s="561"/>
      <c r="U273" s="561"/>
      <c r="V273" s="561"/>
      <c r="Y273" s="561"/>
      <c r="Z273" s="561"/>
      <c r="AA273" s="561"/>
      <c r="AB273" s="561"/>
      <c r="AC273" s="561"/>
      <c r="AD273" s="561"/>
      <c r="AE273" s="561"/>
      <c r="AF273" s="561"/>
      <c r="AG273" s="561"/>
      <c r="AH273" s="561"/>
      <c r="AJ273" s="561"/>
      <c r="AK273" s="561"/>
      <c r="AM273" s="561"/>
      <c r="AN273" s="561"/>
      <c r="AO273" s="561"/>
      <c r="AP273" s="561"/>
      <c r="AQ273" s="561"/>
      <c r="AR273" s="561"/>
      <c r="AS273" s="561"/>
      <c r="AT273" s="561"/>
      <c r="AU273" s="561"/>
      <c r="AW273" s="561"/>
      <c r="AX273" s="561"/>
      <c r="AY273" s="561"/>
      <c r="AZ273" s="561"/>
      <c r="BA273" s="561"/>
      <c r="BB273" s="561"/>
      <c r="BC273" s="561"/>
      <c r="BD273" s="561"/>
      <c r="BE273" s="561"/>
      <c r="BF273" s="561"/>
      <c r="BG273" s="561"/>
      <c r="BH273" s="561"/>
      <c r="BI273" s="561"/>
      <c r="BJ273" s="561"/>
      <c r="BK273" s="561"/>
      <c r="BL273" s="561"/>
      <c r="BM273" s="561"/>
      <c r="BN273" s="561"/>
      <c r="BO273" s="561"/>
      <c r="BP273" s="561"/>
      <c r="BQ273" s="561"/>
      <c r="BR273" s="561"/>
      <c r="BS273" s="561"/>
      <c r="BT273" s="561"/>
      <c r="BU273" s="561"/>
      <c r="BV273" s="561"/>
    </row>
    <row r="274" spans="1:74">
      <c r="A274" s="561"/>
      <c r="E274" s="561"/>
      <c r="H274" s="561"/>
      <c r="Q274" s="561"/>
      <c r="R274" s="561"/>
      <c r="S274" s="561"/>
      <c r="T274" s="561"/>
      <c r="U274" s="561"/>
      <c r="V274" s="561"/>
      <c r="Y274" s="561"/>
      <c r="Z274" s="561"/>
      <c r="AA274" s="561"/>
      <c r="AB274" s="561"/>
      <c r="AC274" s="561"/>
      <c r="AD274" s="561"/>
      <c r="AE274" s="561"/>
      <c r="AF274" s="561"/>
      <c r="AG274" s="561"/>
      <c r="AH274" s="561"/>
      <c r="AJ274" s="561"/>
      <c r="AK274" s="561"/>
      <c r="AM274" s="561"/>
      <c r="AN274" s="561"/>
      <c r="AO274" s="561"/>
      <c r="AP274" s="561"/>
      <c r="AQ274" s="561"/>
      <c r="AR274" s="561"/>
      <c r="AS274" s="561"/>
      <c r="AT274" s="561"/>
      <c r="AU274" s="561"/>
      <c r="AW274" s="561"/>
      <c r="AX274" s="561"/>
      <c r="AY274" s="561"/>
      <c r="AZ274" s="561"/>
      <c r="BA274" s="561"/>
      <c r="BB274" s="561"/>
      <c r="BC274" s="561"/>
      <c r="BD274" s="561"/>
      <c r="BE274" s="561"/>
      <c r="BF274" s="561"/>
      <c r="BG274" s="561"/>
      <c r="BH274" s="561"/>
      <c r="BI274" s="561"/>
      <c r="BJ274" s="561"/>
      <c r="BK274" s="561"/>
      <c r="BL274" s="561"/>
      <c r="BM274" s="561"/>
      <c r="BN274" s="561"/>
      <c r="BO274" s="561"/>
      <c r="BP274" s="561"/>
      <c r="BQ274" s="561"/>
      <c r="BR274" s="561"/>
      <c r="BS274" s="561"/>
      <c r="BT274" s="561"/>
      <c r="BU274" s="561"/>
      <c r="BV274" s="561"/>
    </row>
    <row r="275" spans="1:74">
      <c r="A275" s="561"/>
      <c r="E275" s="561"/>
      <c r="H275" s="561"/>
      <c r="Q275" s="561"/>
      <c r="R275" s="561"/>
      <c r="S275" s="561"/>
      <c r="T275" s="561"/>
      <c r="U275" s="561"/>
      <c r="V275" s="561"/>
      <c r="Y275" s="561"/>
      <c r="Z275" s="561"/>
      <c r="AA275" s="561"/>
      <c r="AB275" s="561"/>
      <c r="AC275" s="561"/>
      <c r="AD275" s="561"/>
      <c r="AE275" s="561"/>
      <c r="AF275" s="561"/>
      <c r="AG275" s="561"/>
      <c r="AH275" s="561"/>
      <c r="AJ275" s="561"/>
      <c r="AK275" s="561"/>
      <c r="AM275" s="561"/>
      <c r="AN275" s="561"/>
      <c r="AO275" s="561"/>
      <c r="AP275" s="561"/>
      <c r="AQ275" s="561"/>
      <c r="AR275" s="561"/>
      <c r="AS275" s="561"/>
      <c r="AT275" s="561"/>
      <c r="AU275" s="561"/>
      <c r="AW275" s="561"/>
      <c r="AX275" s="561"/>
      <c r="AY275" s="561"/>
      <c r="AZ275" s="561"/>
      <c r="BA275" s="561"/>
      <c r="BB275" s="561"/>
      <c r="BC275" s="561"/>
      <c r="BD275" s="561"/>
      <c r="BE275" s="561"/>
      <c r="BF275" s="561"/>
      <c r="BG275" s="561"/>
      <c r="BH275" s="561"/>
      <c r="BI275" s="561"/>
      <c r="BJ275" s="561"/>
      <c r="BK275" s="561"/>
      <c r="BL275" s="561"/>
      <c r="BM275" s="561"/>
      <c r="BN275" s="561"/>
      <c r="BO275" s="561"/>
      <c r="BP275" s="561"/>
      <c r="BQ275" s="561"/>
      <c r="BR275" s="561"/>
      <c r="BS275" s="561"/>
      <c r="BT275" s="561"/>
      <c r="BU275" s="561"/>
      <c r="BV275" s="561"/>
    </row>
    <row r="276" spans="1:74">
      <c r="A276" s="561"/>
      <c r="E276" s="561"/>
      <c r="H276" s="561"/>
      <c r="Q276" s="561"/>
      <c r="R276" s="561"/>
      <c r="S276" s="561"/>
      <c r="T276" s="561"/>
      <c r="U276" s="561"/>
      <c r="V276" s="561"/>
      <c r="Y276" s="561"/>
      <c r="Z276" s="561"/>
      <c r="AA276" s="561"/>
      <c r="AB276" s="561"/>
      <c r="AC276" s="561"/>
      <c r="AD276" s="561"/>
      <c r="AE276" s="561"/>
      <c r="AF276" s="561"/>
      <c r="AG276" s="561"/>
      <c r="AH276" s="561"/>
      <c r="AJ276" s="561"/>
      <c r="AK276" s="561"/>
      <c r="AM276" s="561"/>
      <c r="AN276" s="561"/>
      <c r="AO276" s="561"/>
      <c r="AP276" s="561"/>
      <c r="AQ276" s="561"/>
      <c r="AR276" s="561"/>
      <c r="AS276" s="561"/>
      <c r="AT276" s="561"/>
      <c r="AU276" s="561"/>
      <c r="AW276" s="561"/>
      <c r="AX276" s="561"/>
      <c r="AY276" s="561"/>
      <c r="AZ276" s="561"/>
      <c r="BA276" s="561"/>
      <c r="BB276" s="561"/>
      <c r="BC276" s="561"/>
      <c r="BD276" s="561"/>
      <c r="BE276" s="561"/>
      <c r="BF276" s="561"/>
      <c r="BG276" s="561"/>
      <c r="BH276" s="561"/>
      <c r="BI276" s="561"/>
      <c r="BJ276" s="561"/>
      <c r="BK276" s="561"/>
      <c r="BL276" s="561"/>
      <c r="BM276" s="561"/>
      <c r="BN276" s="561"/>
      <c r="BO276" s="561"/>
      <c r="BP276" s="561"/>
      <c r="BQ276" s="561"/>
      <c r="BR276" s="561"/>
      <c r="BS276" s="561"/>
      <c r="BT276" s="561"/>
      <c r="BU276" s="561"/>
      <c r="BV276" s="561"/>
    </row>
    <row r="277" spans="1:74">
      <c r="A277" s="561"/>
      <c r="E277" s="561"/>
      <c r="H277" s="561"/>
      <c r="Q277" s="561"/>
      <c r="R277" s="561"/>
      <c r="S277" s="561"/>
      <c r="T277" s="561"/>
      <c r="U277" s="561"/>
      <c r="V277" s="561"/>
      <c r="Y277" s="561"/>
      <c r="Z277" s="561"/>
      <c r="AA277" s="561"/>
      <c r="AB277" s="561"/>
      <c r="AC277" s="561"/>
      <c r="AD277" s="561"/>
      <c r="AE277" s="561"/>
      <c r="AF277" s="561"/>
      <c r="AG277" s="561"/>
      <c r="AH277" s="561"/>
      <c r="AJ277" s="561"/>
      <c r="AK277" s="561"/>
      <c r="AM277" s="561"/>
      <c r="AN277" s="561"/>
      <c r="AO277" s="561"/>
      <c r="AP277" s="561"/>
      <c r="AQ277" s="561"/>
      <c r="AR277" s="561"/>
      <c r="AS277" s="561"/>
      <c r="AT277" s="561"/>
      <c r="AU277" s="561"/>
      <c r="AW277" s="561"/>
      <c r="AX277" s="561"/>
      <c r="AY277" s="561"/>
      <c r="AZ277" s="561"/>
      <c r="BA277" s="561"/>
      <c r="BB277" s="561"/>
      <c r="BC277" s="561"/>
      <c r="BD277" s="561"/>
      <c r="BE277" s="561"/>
      <c r="BF277" s="561"/>
      <c r="BG277" s="561"/>
      <c r="BH277" s="561"/>
      <c r="BI277" s="561"/>
      <c r="BJ277" s="561"/>
      <c r="BK277" s="561"/>
      <c r="BL277" s="561"/>
      <c r="BM277" s="561"/>
      <c r="BN277" s="561"/>
      <c r="BO277" s="561"/>
      <c r="BP277" s="561"/>
      <c r="BQ277" s="561"/>
      <c r="BR277" s="561"/>
      <c r="BS277" s="561"/>
      <c r="BT277" s="561"/>
      <c r="BU277" s="561"/>
      <c r="BV277" s="561"/>
    </row>
    <row r="278" spans="1:74">
      <c r="A278" s="561"/>
      <c r="E278" s="561"/>
      <c r="H278" s="561"/>
      <c r="Q278" s="561"/>
      <c r="R278" s="561"/>
      <c r="S278" s="561"/>
      <c r="T278" s="561"/>
      <c r="U278" s="561"/>
      <c r="V278" s="561"/>
      <c r="Y278" s="561"/>
      <c r="Z278" s="561"/>
      <c r="AA278" s="561"/>
      <c r="AB278" s="561"/>
      <c r="AC278" s="561"/>
      <c r="AD278" s="561"/>
      <c r="AE278" s="561"/>
      <c r="AF278" s="561"/>
      <c r="AG278" s="561"/>
      <c r="AH278" s="561"/>
      <c r="AJ278" s="561"/>
      <c r="AK278" s="561"/>
      <c r="AM278" s="561"/>
      <c r="AN278" s="561"/>
      <c r="AO278" s="561"/>
      <c r="AP278" s="561"/>
      <c r="AQ278" s="561"/>
      <c r="AR278" s="561"/>
      <c r="AS278" s="561"/>
      <c r="AT278" s="561"/>
      <c r="AU278" s="561"/>
      <c r="AW278" s="561"/>
      <c r="AX278" s="561"/>
      <c r="AY278" s="561"/>
      <c r="AZ278" s="561"/>
      <c r="BA278" s="561"/>
      <c r="BB278" s="561"/>
      <c r="BC278" s="561"/>
      <c r="BD278" s="561"/>
      <c r="BE278" s="561"/>
      <c r="BF278" s="561"/>
      <c r="BG278" s="561"/>
      <c r="BH278" s="561"/>
      <c r="BI278" s="561"/>
      <c r="BJ278" s="561"/>
      <c r="BK278" s="561"/>
      <c r="BL278" s="561"/>
      <c r="BM278" s="561"/>
      <c r="BN278" s="561"/>
      <c r="BO278" s="561"/>
      <c r="BP278" s="561"/>
      <c r="BQ278" s="561"/>
      <c r="BR278" s="561"/>
      <c r="BS278" s="561"/>
      <c r="BT278" s="561"/>
      <c r="BU278" s="561"/>
      <c r="BV278" s="561"/>
    </row>
    <row r="279" spans="1:74">
      <c r="A279" s="561"/>
      <c r="E279" s="561"/>
      <c r="H279" s="561"/>
      <c r="Q279" s="561"/>
      <c r="R279" s="561"/>
      <c r="S279" s="561"/>
      <c r="T279" s="561"/>
      <c r="U279" s="561"/>
      <c r="V279" s="561"/>
      <c r="Y279" s="561"/>
      <c r="Z279" s="561"/>
      <c r="AA279" s="561"/>
      <c r="AB279" s="561"/>
      <c r="AC279" s="561"/>
      <c r="AD279" s="561"/>
      <c r="AE279" s="561"/>
      <c r="AF279" s="561"/>
      <c r="AG279" s="561"/>
      <c r="AH279" s="561"/>
      <c r="AJ279" s="561"/>
      <c r="AK279" s="561"/>
      <c r="AM279" s="561"/>
      <c r="AN279" s="561"/>
      <c r="AO279" s="561"/>
      <c r="AP279" s="561"/>
      <c r="AQ279" s="561"/>
      <c r="AR279" s="561"/>
      <c r="AS279" s="561"/>
      <c r="AT279" s="561"/>
      <c r="AU279" s="561"/>
      <c r="AW279" s="561"/>
      <c r="AX279" s="561"/>
      <c r="AY279" s="561"/>
      <c r="AZ279" s="561"/>
      <c r="BA279" s="561"/>
      <c r="BB279" s="561"/>
      <c r="BC279" s="561"/>
      <c r="BD279" s="561"/>
      <c r="BE279" s="561"/>
      <c r="BF279" s="561"/>
      <c r="BG279" s="561"/>
      <c r="BH279" s="561"/>
      <c r="BI279" s="561"/>
      <c r="BJ279" s="561"/>
      <c r="BK279" s="561"/>
      <c r="BL279" s="561"/>
      <c r="BM279" s="561"/>
      <c r="BN279" s="561"/>
      <c r="BO279" s="561"/>
      <c r="BP279" s="561"/>
      <c r="BQ279" s="561"/>
      <c r="BR279" s="561"/>
      <c r="BS279" s="561"/>
      <c r="BT279" s="561"/>
      <c r="BU279" s="561"/>
      <c r="BV279" s="561"/>
    </row>
    <row r="280" spans="1:74">
      <c r="A280" s="561"/>
      <c r="E280" s="561"/>
      <c r="H280" s="561"/>
      <c r="Q280" s="561"/>
      <c r="R280" s="561"/>
      <c r="S280" s="561"/>
      <c r="T280" s="561"/>
      <c r="U280" s="561"/>
      <c r="V280" s="561"/>
      <c r="Y280" s="561"/>
      <c r="Z280" s="561"/>
      <c r="AA280" s="561"/>
      <c r="AB280" s="561"/>
      <c r="AC280" s="561"/>
      <c r="AD280" s="561"/>
      <c r="AE280" s="561"/>
      <c r="AF280" s="561"/>
      <c r="AG280" s="561"/>
      <c r="AH280" s="561"/>
      <c r="AJ280" s="561"/>
      <c r="AK280" s="561"/>
      <c r="AM280" s="561"/>
      <c r="AN280" s="561"/>
      <c r="AO280" s="561"/>
      <c r="AP280" s="561"/>
      <c r="AQ280" s="561"/>
      <c r="AR280" s="561"/>
      <c r="AS280" s="561"/>
      <c r="AT280" s="561"/>
      <c r="AU280" s="561"/>
      <c r="AW280" s="561"/>
      <c r="AX280" s="561"/>
      <c r="AY280" s="561"/>
      <c r="AZ280" s="561"/>
      <c r="BA280" s="561"/>
      <c r="BB280" s="561"/>
      <c r="BC280" s="561"/>
      <c r="BD280" s="561"/>
      <c r="BE280" s="561"/>
      <c r="BF280" s="561"/>
      <c r="BG280" s="561"/>
      <c r="BH280" s="561"/>
      <c r="BI280" s="561"/>
      <c r="BJ280" s="561"/>
      <c r="BK280" s="561"/>
      <c r="BL280" s="561"/>
      <c r="BM280" s="561"/>
      <c r="BN280" s="561"/>
      <c r="BO280" s="561"/>
      <c r="BP280" s="561"/>
      <c r="BQ280" s="561"/>
      <c r="BR280" s="561"/>
      <c r="BS280" s="561"/>
      <c r="BT280" s="561"/>
      <c r="BU280" s="561"/>
      <c r="BV280" s="561"/>
    </row>
    <row r="281" spans="1:74">
      <c r="A281" s="561"/>
      <c r="E281" s="561"/>
      <c r="H281" s="561"/>
      <c r="Q281" s="561"/>
      <c r="R281" s="561"/>
      <c r="S281" s="561"/>
      <c r="T281" s="561"/>
      <c r="U281" s="561"/>
      <c r="V281" s="561"/>
      <c r="Y281" s="561"/>
      <c r="Z281" s="561"/>
      <c r="AA281" s="561"/>
      <c r="AB281" s="561"/>
      <c r="AC281" s="561"/>
      <c r="AD281" s="561"/>
      <c r="AE281" s="561"/>
      <c r="AF281" s="561"/>
      <c r="AG281" s="561"/>
      <c r="AH281" s="561"/>
      <c r="AJ281" s="561"/>
      <c r="AK281" s="561"/>
      <c r="AM281" s="561"/>
      <c r="AN281" s="561"/>
      <c r="AO281" s="561"/>
      <c r="AP281" s="561"/>
      <c r="AQ281" s="561"/>
      <c r="AR281" s="561"/>
      <c r="AS281" s="561"/>
      <c r="AT281" s="561"/>
      <c r="AU281" s="561"/>
      <c r="AW281" s="561"/>
      <c r="AX281" s="561"/>
      <c r="AY281" s="561"/>
      <c r="AZ281" s="561"/>
      <c r="BA281" s="561"/>
      <c r="BB281" s="561"/>
      <c r="BC281" s="561"/>
      <c r="BD281" s="561"/>
      <c r="BE281" s="561"/>
      <c r="BF281" s="561"/>
      <c r="BG281" s="561"/>
      <c r="BH281" s="561"/>
      <c r="BI281" s="561"/>
      <c r="BJ281" s="561"/>
      <c r="BK281" s="561"/>
      <c r="BL281" s="561"/>
      <c r="BM281" s="561"/>
      <c r="BN281" s="561"/>
      <c r="BO281" s="561"/>
      <c r="BP281" s="561"/>
      <c r="BQ281" s="561"/>
      <c r="BR281" s="561"/>
      <c r="BS281" s="561"/>
      <c r="BT281" s="561"/>
      <c r="BU281" s="561"/>
      <c r="BV281" s="561"/>
    </row>
    <row r="282" spans="1:74">
      <c r="A282" s="561"/>
      <c r="E282" s="561"/>
      <c r="H282" s="561"/>
      <c r="Q282" s="561"/>
      <c r="R282" s="561"/>
      <c r="S282" s="561"/>
      <c r="T282" s="561"/>
      <c r="U282" s="561"/>
      <c r="V282" s="561"/>
      <c r="Y282" s="561"/>
      <c r="Z282" s="561"/>
      <c r="AA282" s="561"/>
      <c r="AB282" s="561"/>
      <c r="AC282" s="561"/>
      <c r="AD282" s="561"/>
      <c r="AE282" s="561"/>
      <c r="AF282" s="561"/>
      <c r="AG282" s="561"/>
      <c r="AH282" s="561"/>
      <c r="AJ282" s="561"/>
      <c r="AK282" s="561"/>
      <c r="AM282" s="561"/>
      <c r="AN282" s="561"/>
      <c r="AO282" s="561"/>
      <c r="AP282" s="561"/>
      <c r="AQ282" s="561"/>
      <c r="AR282" s="561"/>
      <c r="AS282" s="561"/>
      <c r="AT282" s="561"/>
      <c r="AU282" s="561"/>
      <c r="AW282" s="561"/>
      <c r="AX282" s="561"/>
      <c r="AY282" s="561"/>
      <c r="AZ282" s="561"/>
      <c r="BA282" s="561"/>
      <c r="BB282" s="561"/>
      <c r="BC282" s="561"/>
      <c r="BD282" s="561"/>
      <c r="BE282" s="561"/>
      <c r="BF282" s="561"/>
      <c r="BG282" s="561"/>
      <c r="BH282" s="561"/>
      <c r="BI282" s="561"/>
      <c r="BJ282" s="561"/>
      <c r="BK282" s="561"/>
      <c r="BL282" s="561"/>
      <c r="BM282" s="561"/>
      <c r="BN282" s="561"/>
      <c r="BO282" s="561"/>
      <c r="BP282" s="561"/>
      <c r="BQ282" s="561"/>
      <c r="BR282" s="561"/>
      <c r="BS282" s="561"/>
      <c r="BT282" s="561"/>
      <c r="BU282" s="561"/>
      <c r="BV282" s="561"/>
    </row>
    <row r="283" spans="1:74">
      <c r="A283" s="561"/>
      <c r="E283" s="561"/>
      <c r="H283" s="561"/>
      <c r="Q283" s="561"/>
      <c r="R283" s="561"/>
      <c r="S283" s="561"/>
      <c r="T283" s="561"/>
      <c r="U283" s="561"/>
      <c r="V283" s="561"/>
      <c r="Y283" s="561"/>
      <c r="Z283" s="561"/>
      <c r="AA283" s="561"/>
      <c r="AB283" s="561"/>
      <c r="AC283" s="561"/>
      <c r="AD283" s="561"/>
      <c r="AE283" s="561"/>
      <c r="AF283" s="561"/>
      <c r="AG283" s="561"/>
      <c r="AH283" s="561"/>
      <c r="AJ283" s="561"/>
      <c r="AK283" s="561"/>
      <c r="AM283" s="561"/>
      <c r="AN283" s="561"/>
      <c r="AO283" s="561"/>
      <c r="AP283" s="561"/>
      <c r="AQ283" s="561"/>
      <c r="AR283" s="561"/>
      <c r="AS283" s="561"/>
      <c r="AT283" s="561"/>
      <c r="AU283" s="561"/>
      <c r="AW283" s="561"/>
      <c r="AX283" s="561"/>
      <c r="AY283" s="561"/>
      <c r="AZ283" s="561"/>
      <c r="BA283" s="561"/>
      <c r="BB283" s="561"/>
      <c r="BC283" s="561"/>
      <c r="BD283" s="561"/>
      <c r="BE283" s="561"/>
      <c r="BF283" s="561"/>
      <c r="BG283" s="561"/>
      <c r="BH283" s="561"/>
      <c r="BI283" s="561"/>
      <c r="BJ283" s="561"/>
      <c r="BK283" s="561"/>
      <c r="BL283" s="561"/>
      <c r="BM283" s="561"/>
      <c r="BN283" s="561"/>
      <c r="BO283" s="561"/>
      <c r="BP283" s="561"/>
      <c r="BQ283" s="561"/>
      <c r="BR283" s="561"/>
      <c r="BS283" s="561"/>
      <c r="BT283" s="561"/>
      <c r="BU283" s="561"/>
      <c r="BV283" s="561"/>
    </row>
    <row r="284" spans="1:74">
      <c r="A284" s="561"/>
      <c r="E284" s="561"/>
      <c r="H284" s="561"/>
      <c r="Q284" s="561"/>
      <c r="R284" s="561"/>
      <c r="S284" s="561"/>
      <c r="T284" s="561"/>
      <c r="U284" s="561"/>
      <c r="V284" s="561"/>
      <c r="Y284" s="561"/>
      <c r="Z284" s="561"/>
      <c r="AA284" s="561"/>
      <c r="AB284" s="561"/>
      <c r="AC284" s="561"/>
      <c r="AD284" s="561"/>
      <c r="AE284" s="561"/>
      <c r="AF284" s="561"/>
      <c r="AG284" s="561"/>
      <c r="AH284" s="561"/>
      <c r="AJ284" s="561"/>
      <c r="AK284" s="561"/>
      <c r="AM284" s="561"/>
      <c r="AN284" s="561"/>
      <c r="AO284" s="561"/>
      <c r="AP284" s="561"/>
      <c r="AQ284" s="561"/>
      <c r="AR284" s="561"/>
      <c r="AS284" s="561"/>
      <c r="AT284" s="561"/>
      <c r="AU284" s="561"/>
      <c r="AW284" s="561"/>
      <c r="AX284" s="561"/>
      <c r="AY284" s="561"/>
      <c r="AZ284" s="561"/>
      <c r="BA284" s="561"/>
      <c r="BB284" s="561"/>
      <c r="BC284" s="561"/>
      <c r="BD284" s="561"/>
      <c r="BE284" s="561"/>
      <c r="BF284" s="561"/>
      <c r="BG284" s="561"/>
      <c r="BH284" s="561"/>
      <c r="BI284" s="561"/>
      <c r="BJ284" s="561"/>
      <c r="BK284" s="561"/>
      <c r="BL284" s="561"/>
      <c r="BM284" s="561"/>
      <c r="BN284" s="561"/>
      <c r="BO284" s="561"/>
      <c r="BP284" s="561"/>
      <c r="BQ284" s="561"/>
      <c r="BR284" s="561"/>
      <c r="BS284" s="561"/>
      <c r="BT284" s="561"/>
      <c r="BU284" s="561"/>
      <c r="BV284" s="561"/>
    </row>
    <row r="285" spans="1:74">
      <c r="A285" s="561"/>
      <c r="E285" s="561"/>
      <c r="H285" s="561"/>
      <c r="Q285" s="561"/>
      <c r="R285" s="561"/>
      <c r="S285" s="561"/>
      <c r="T285" s="561"/>
      <c r="U285" s="561"/>
      <c r="V285" s="561"/>
      <c r="Y285" s="561"/>
      <c r="Z285" s="561"/>
      <c r="AA285" s="561"/>
      <c r="AB285" s="561"/>
      <c r="AC285" s="561"/>
      <c r="AD285" s="561"/>
      <c r="AE285" s="561"/>
      <c r="AF285" s="561"/>
      <c r="AG285" s="561"/>
      <c r="AH285" s="561"/>
      <c r="AJ285" s="561"/>
      <c r="AK285" s="561"/>
      <c r="AM285" s="561"/>
      <c r="AN285" s="561"/>
      <c r="AO285" s="561"/>
      <c r="AP285" s="561"/>
      <c r="AQ285" s="561"/>
      <c r="AR285" s="561"/>
      <c r="AS285" s="561"/>
      <c r="AT285" s="561"/>
      <c r="AU285" s="561"/>
      <c r="AW285" s="561"/>
      <c r="AX285" s="561"/>
      <c r="AY285" s="561"/>
      <c r="AZ285" s="561"/>
      <c r="BA285" s="561"/>
      <c r="BB285" s="561"/>
      <c r="BC285" s="561"/>
      <c r="BD285" s="561"/>
      <c r="BE285" s="561"/>
      <c r="BF285" s="561"/>
      <c r="BG285" s="561"/>
      <c r="BH285" s="561"/>
      <c r="BI285" s="561"/>
      <c r="BJ285" s="561"/>
      <c r="BK285" s="561"/>
      <c r="BL285" s="561"/>
      <c r="BM285" s="561"/>
      <c r="BN285" s="561"/>
      <c r="BO285" s="561"/>
      <c r="BP285" s="561"/>
      <c r="BQ285" s="561"/>
      <c r="BR285" s="561"/>
      <c r="BS285" s="561"/>
      <c r="BT285" s="561"/>
      <c r="BU285" s="561"/>
      <c r="BV285" s="561"/>
    </row>
    <row r="286" spans="1:74">
      <c r="A286" s="561"/>
      <c r="E286" s="561"/>
      <c r="H286" s="561"/>
      <c r="Q286" s="561"/>
      <c r="R286" s="561"/>
      <c r="S286" s="561"/>
      <c r="T286" s="561"/>
      <c r="U286" s="561"/>
      <c r="V286" s="561"/>
      <c r="Y286" s="561"/>
      <c r="Z286" s="561"/>
      <c r="AA286" s="561"/>
      <c r="AB286" s="561"/>
      <c r="AC286" s="561"/>
      <c r="AD286" s="561"/>
      <c r="AE286" s="561"/>
      <c r="AF286" s="561"/>
      <c r="AG286" s="561"/>
      <c r="AH286" s="561"/>
      <c r="AJ286" s="561"/>
      <c r="AK286" s="561"/>
      <c r="AM286" s="561"/>
      <c r="AN286" s="561"/>
      <c r="AO286" s="561"/>
      <c r="AP286" s="561"/>
      <c r="AQ286" s="561"/>
      <c r="AR286" s="561"/>
      <c r="AS286" s="561"/>
      <c r="AT286" s="561"/>
      <c r="AU286" s="561"/>
      <c r="AW286" s="561"/>
      <c r="AX286" s="561"/>
      <c r="AY286" s="561"/>
      <c r="AZ286" s="561"/>
      <c r="BA286" s="561"/>
      <c r="BB286" s="561"/>
      <c r="BC286" s="561"/>
      <c r="BD286" s="561"/>
      <c r="BE286" s="561"/>
      <c r="BF286" s="561"/>
      <c r="BG286" s="561"/>
      <c r="BH286" s="561"/>
      <c r="BI286" s="561"/>
      <c r="BJ286" s="561"/>
      <c r="BK286" s="561"/>
      <c r="BL286" s="561"/>
      <c r="BM286" s="561"/>
      <c r="BN286" s="561"/>
      <c r="BO286" s="561"/>
      <c r="BP286" s="561"/>
      <c r="BQ286" s="561"/>
      <c r="BR286" s="561"/>
      <c r="BS286" s="561"/>
      <c r="BT286" s="561"/>
      <c r="BU286" s="561"/>
      <c r="BV286" s="561"/>
    </row>
    <row r="287" spans="1:74">
      <c r="A287" s="561"/>
      <c r="E287" s="561"/>
      <c r="H287" s="561"/>
      <c r="Q287" s="561"/>
      <c r="R287" s="561"/>
      <c r="S287" s="561"/>
      <c r="T287" s="561"/>
      <c r="U287" s="561"/>
      <c r="V287" s="561"/>
      <c r="Y287" s="561"/>
      <c r="Z287" s="561"/>
      <c r="AA287" s="561"/>
      <c r="AB287" s="561"/>
      <c r="AC287" s="561"/>
      <c r="AD287" s="561"/>
      <c r="AE287" s="561"/>
      <c r="AF287" s="561"/>
      <c r="AG287" s="561"/>
      <c r="AH287" s="561"/>
      <c r="AJ287" s="561"/>
      <c r="AK287" s="561"/>
      <c r="AM287" s="561"/>
      <c r="AN287" s="561"/>
      <c r="AO287" s="561"/>
      <c r="AP287" s="561"/>
      <c r="AQ287" s="561"/>
      <c r="AR287" s="561"/>
      <c r="AS287" s="561"/>
      <c r="AT287" s="561"/>
      <c r="AU287" s="561"/>
      <c r="AW287" s="561"/>
      <c r="AX287" s="561"/>
      <c r="AY287" s="561"/>
      <c r="AZ287" s="561"/>
      <c r="BA287" s="561"/>
      <c r="BB287" s="561"/>
      <c r="BC287" s="561"/>
      <c r="BD287" s="561"/>
      <c r="BE287" s="561"/>
      <c r="BF287" s="561"/>
      <c r="BG287" s="561"/>
      <c r="BH287" s="561"/>
      <c r="BI287" s="561"/>
      <c r="BJ287" s="561"/>
      <c r="BK287" s="561"/>
      <c r="BL287" s="561"/>
      <c r="BM287" s="561"/>
      <c r="BN287" s="561"/>
      <c r="BO287" s="561"/>
      <c r="BP287" s="561"/>
      <c r="BQ287" s="561"/>
      <c r="BR287" s="561"/>
      <c r="BS287" s="561"/>
      <c r="BT287" s="561"/>
      <c r="BU287" s="561"/>
      <c r="BV287" s="561"/>
    </row>
    <row r="288" spans="1:74">
      <c r="A288" s="561"/>
      <c r="E288" s="561"/>
      <c r="H288" s="561"/>
      <c r="Q288" s="561"/>
      <c r="R288" s="561"/>
      <c r="S288" s="561"/>
      <c r="T288" s="561"/>
      <c r="U288" s="561"/>
      <c r="V288" s="561"/>
      <c r="Y288" s="561"/>
      <c r="Z288" s="561"/>
      <c r="AA288" s="561"/>
      <c r="AB288" s="561"/>
      <c r="AC288" s="561"/>
      <c r="AD288" s="561"/>
      <c r="AE288" s="561"/>
      <c r="AF288" s="561"/>
      <c r="AG288" s="561"/>
      <c r="AH288" s="561"/>
      <c r="AJ288" s="561"/>
      <c r="AK288" s="561"/>
      <c r="AM288" s="561"/>
      <c r="AN288" s="561"/>
      <c r="AO288" s="561"/>
      <c r="AP288" s="561"/>
      <c r="AQ288" s="561"/>
      <c r="AR288" s="561"/>
      <c r="AS288" s="561"/>
      <c r="AT288" s="561"/>
      <c r="AU288" s="561"/>
      <c r="AW288" s="561"/>
      <c r="AX288" s="561"/>
      <c r="AY288" s="561"/>
      <c r="AZ288" s="561"/>
      <c r="BA288" s="561"/>
      <c r="BB288" s="561"/>
      <c r="BC288" s="561"/>
      <c r="BD288" s="561"/>
      <c r="BE288" s="561"/>
      <c r="BF288" s="561"/>
      <c r="BG288" s="561"/>
      <c r="BH288" s="561"/>
      <c r="BI288" s="561"/>
      <c r="BJ288" s="561"/>
      <c r="BK288" s="561"/>
      <c r="BL288" s="561"/>
      <c r="BM288" s="561"/>
      <c r="BN288" s="561"/>
      <c r="BO288" s="561"/>
      <c r="BP288" s="561"/>
      <c r="BQ288" s="561"/>
      <c r="BR288" s="561"/>
      <c r="BS288" s="561"/>
      <c r="BT288" s="561"/>
      <c r="BU288" s="561"/>
      <c r="BV288" s="561"/>
    </row>
    <row r="289" spans="1:74">
      <c r="A289" s="561"/>
      <c r="E289" s="561"/>
      <c r="H289" s="561"/>
      <c r="Q289" s="561"/>
      <c r="R289" s="561"/>
      <c r="S289" s="561"/>
      <c r="T289" s="561"/>
      <c r="U289" s="561"/>
      <c r="V289" s="561"/>
      <c r="Y289" s="561"/>
      <c r="Z289" s="561"/>
      <c r="AA289" s="561"/>
      <c r="AB289" s="561"/>
      <c r="AC289" s="561"/>
      <c r="AD289" s="561"/>
      <c r="AE289" s="561"/>
      <c r="AF289" s="561"/>
      <c r="AG289" s="561"/>
      <c r="AH289" s="561"/>
      <c r="AJ289" s="561"/>
      <c r="AK289" s="561"/>
      <c r="AM289" s="561"/>
      <c r="AN289" s="561"/>
      <c r="AO289" s="561"/>
      <c r="AP289" s="561"/>
      <c r="AQ289" s="561"/>
      <c r="AR289" s="561"/>
      <c r="AS289" s="561"/>
      <c r="AT289" s="561"/>
      <c r="AU289" s="561"/>
      <c r="AW289" s="561"/>
      <c r="AX289" s="561"/>
      <c r="AY289" s="561"/>
      <c r="AZ289" s="561"/>
      <c r="BA289" s="561"/>
      <c r="BB289" s="561"/>
      <c r="BC289" s="561"/>
      <c r="BD289" s="561"/>
      <c r="BE289" s="561"/>
      <c r="BF289" s="561"/>
      <c r="BG289" s="561"/>
      <c r="BH289" s="561"/>
      <c r="BI289" s="561"/>
      <c r="BJ289" s="561"/>
      <c r="BK289" s="561"/>
      <c r="BL289" s="561"/>
      <c r="BM289" s="561"/>
      <c r="BN289" s="561"/>
      <c r="BO289" s="561"/>
      <c r="BP289" s="561"/>
      <c r="BQ289" s="561"/>
      <c r="BR289" s="561"/>
      <c r="BS289" s="561"/>
      <c r="BT289" s="561"/>
      <c r="BU289" s="561"/>
      <c r="BV289" s="561"/>
    </row>
    <row r="290" spans="1:74">
      <c r="A290" s="561"/>
      <c r="E290" s="561"/>
      <c r="H290" s="561"/>
      <c r="Q290" s="561"/>
      <c r="R290" s="561"/>
      <c r="S290" s="561"/>
      <c r="T290" s="561"/>
      <c r="U290" s="561"/>
      <c r="V290" s="561"/>
      <c r="Y290" s="561"/>
      <c r="Z290" s="561"/>
      <c r="AA290" s="561"/>
      <c r="AB290" s="561"/>
      <c r="AC290" s="561"/>
      <c r="AD290" s="561"/>
      <c r="AE290" s="561"/>
      <c r="AF290" s="561"/>
      <c r="AG290" s="561"/>
      <c r="AH290" s="561"/>
      <c r="AJ290" s="561"/>
      <c r="AK290" s="561"/>
      <c r="AM290" s="561"/>
      <c r="AN290" s="561"/>
      <c r="AO290" s="561"/>
      <c r="AP290" s="561"/>
      <c r="AQ290" s="561"/>
      <c r="AR290" s="561"/>
      <c r="AS290" s="561"/>
      <c r="AT290" s="561"/>
      <c r="AU290" s="561"/>
      <c r="AW290" s="561"/>
      <c r="AX290" s="561"/>
      <c r="AY290" s="561"/>
      <c r="AZ290" s="561"/>
      <c r="BA290" s="561"/>
      <c r="BB290" s="561"/>
      <c r="BC290" s="561"/>
      <c r="BD290" s="561"/>
      <c r="BE290" s="561"/>
      <c r="BF290" s="561"/>
      <c r="BG290" s="561"/>
      <c r="BH290" s="561"/>
      <c r="BI290" s="561"/>
      <c r="BJ290" s="561"/>
      <c r="BK290" s="561"/>
      <c r="BL290" s="561"/>
      <c r="BM290" s="561"/>
      <c r="BN290" s="561"/>
      <c r="BO290" s="561"/>
      <c r="BP290" s="561"/>
      <c r="BQ290" s="561"/>
      <c r="BR290" s="561"/>
      <c r="BS290" s="561"/>
      <c r="BT290" s="561"/>
      <c r="BU290" s="561"/>
      <c r="BV290" s="561"/>
    </row>
    <row r="291" spans="1:74">
      <c r="A291" s="561"/>
      <c r="E291" s="561"/>
      <c r="H291" s="561"/>
      <c r="Q291" s="561"/>
      <c r="R291" s="561"/>
      <c r="S291" s="561"/>
      <c r="T291" s="561"/>
      <c r="U291" s="561"/>
      <c r="V291" s="561"/>
      <c r="Y291" s="561"/>
      <c r="Z291" s="561"/>
      <c r="AA291" s="561"/>
      <c r="AB291" s="561"/>
      <c r="AC291" s="561"/>
      <c r="AD291" s="561"/>
      <c r="AE291" s="561"/>
      <c r="AF291" s="561"/>
      <c r="AG291" s="561"/>
      <c r="AH291" s="561"/>
      <c r="AJ291" s="561"/>
      <c r="AK291" s="561"/>
      <c r="AM291" s="561"/>
      <c r="AN291" s="561"/>
      <c r="AO291" s="561"/>
      <c r="AP291" s="561"/>
      <c r="AQ291" s="561"/>
      <c r="AR291" s="561"/>
      <c r="AS291" s="561"/>
      <c r="AT291" s="561"/>
      <c r="AU291" s="561"/>
      <c r="AW291" s="561"/>
      <c r="AX291" s="561"/>
      <c r="AY291" s="561"/>
      <c r="AZ291" s="561"/>
      <c r="BA291" s="561"/>
      <c r="BB291" s="561"/>
      <c r="BC291" s="561"/>
      <c r="BD291" s="561"/>
      <c r="BE291" s="561"/>
      <c r="BF291" s="561"/>
      <c r="BG291" s="561"/>
      <c r="BH291" s="561"/>
      <c r="BI291" s="561"/>
      <c r="BJ291" s="561"/>
      <c r="BK291" s="561"/>
      <c r="BL291" s="561"/>
      <c r="BM291" s="561"/>
      <c r="BN291" s="561"/>
      <c r="BO291" s="561"/>
      <c r="BP291" s="561"/>
      <c r="BQ291" s="561"/>
      <c r="BR291" s="561"/>
      <c r="BS291" s="561"/>
      <c r="BT291" s="561"/>
      <c r="BU291" s="561"/>
      <c r="BV291" s="561"/>
    </row>
    <row r="292" spans="1:74">
      <c r="A292" s="561"/>
      <c r="E292" s="561"/>
      <c r="H292" s="561"/>
      <c r="Q292" s="561"/>
      <c r="R292" s="561"/>
      <c r="S292" s="561"/>
      <c r="T292" s="561"/>
      <c r="U292" s="561"/>
      <c r="V292" s="561"/>
      <c r="Y292" s="561"/>
      <c r="Z292" s="561"/>
      <c r="AA292" s="561"/>
      <c r="AB292" s="561"/>
      <c r="AC292" s="561"/>
      <c r="AD292" s="561"/>
      <c r="AE292" s="561"/>
      <c r="AF292" s="561"/>
      <c r="AG292" s="561"/>
      <c r="AH292" s="561"/>
      <c r="AJ292" s="561"/>
      <c r="AK292" s="561"/>
      <c r="AM292" s="561"/>
      <c r="AN292" s="561"/>
      <c r="AO292" s="561"/>
      <c r="AP292" s="561"/>
      <c r="AQ292" s="561"/>
      <c r="AR292" s="561"/>
      <c r="AS292" s="561"/>
      <c r="AT292" s="561"/>
      <c r="AU292" s="561"/>
      <c r="AW292" s="561"/>
      <c r="AX292" s="561"/>
      <c r="AY292" s="561"/>
      <c r="AZ292" s="561"/>
      <c r="BA292" s="561"/>
      <c r="BB292" s="561"/>
      <c r="BC292" s="561"/>
      <c r="BD292" s="561"/>
      <c r="BE292" s="561"/>
      <c r="BF292" s="561"/>
      <c r="BG292" s="561"/>
      <c r="BH292" s="561"/>
      <c r="BI292" s="561"/>
      <c r="BJ292" s="561"/>
      <c r="BK292" s="561"/>
      <c r="BL292" s="561"/>
      <c r="BM292" s="561"/>
      <c r="BN292" s="561"/>
      <c r="BO292" s="561"/>
      <c r="BP292" s="561"/>
      <c r="BQ292" s="561"/>
      <c r="BR292" s="561"/>
      <c r="BS292" s="561"/>
      <c r="BT292" s="561"/>
      <c r="BU292" s="561"/>
      <c r="BV292" s="561"/>
    </row>
    <row r="293" spans="1:74">
      <c r="A293" s="561"/>
      <c r="E293" s="561"/>
      <c r="H293" s="561"/>
      <c r="Q293" s="561"/>
      <c r="R293" s="561"/>
      <c r="S293" s="561"/>
      <c r="T293" s="561"/>
      <c r="U293" s="561"/>
      <c r="V293" s="561"/>
      <c r="Y293" s="561"/>
      <c r="Z293" s="561"/>
      <c r="AA293" s="561"/>
      <c r="AB293" s="561"/>
      <c r="AC293" s="561"/>
      <c r="AD293" s="561"/>
      <c r="AE293" s="561"/>
      <c r="AF293" s="561"/>
      <c r="AG293" s="561"/>
      <c r="AH293" s="561"/>
      <c r="AJ293" s="561"/>
      <c r="AK293" s="561"/>
      <c r="AM293" s="561"/>
      <c r="AN293" s="561"/>
      <c r="AO293" s="561"/>
      <c r="AP293" s="561"/>
      <c r="AQ293" s="561"/>
      <c r="AR293" s="561"/>
      <c r="AS293" s="561"/>
      <c r="AT293" s="561"/>
      <c r="AU293" s="561"/>
      <c r="AW293" s="561"/>
      <c r="AX293" s="561"/>
      <c r="AY293" s="561"/>
      <c r="AZ293" s="561"/>
      <c r="BA293" s="561"/>
      <c r="BB293" s="561"/>
      <c r="BC293" s="561"/>
      <c r="BD293" s="561"/>
      <c r="BE293" s="561"/>
      <c r="BF293" s="561"/>
      <c r="BG293" s="561"/>
      <c r="BH293" s="561"/>
      <c r="BI293" s="561"/>
      <c r="BJ293" s="561"/>
      <c r="BK293" s="561"/>
      <c r="BL293" s="561"/>
      <c r="BM293" s="561"/>
      <c r="BN293" s="561"/>
      <c r="BO293" s="561"/>
      <c r="BP293" s="561"/>
      <c r="BQ293" s="561"/>
      <c r="BR293" s="561"/>
      <c r="BS293" s="561"/>
      <c r="BT293" s="561"/>
      <c r="BU293" s="561"/>
      <c r="BV293" s="561"/>
    </row>
    <row r="294" spans="1:74">
      <c r="A294" s="561"/>
      <c r="E294" s="561"/>
      <c r="H294" s="561"/>
      <c r="Q294" s="561"/>
      <c r="R294" s="561"/>
      <c r="S294" s="561"/>
      <c r="T294" s="561"/>
      <c r="U294" s="561"/>
      <c r="V294" s="561"/>
      <c r="Y294" s="561"/>
      <c r="Z294" s="561"/>
      <c r="AA294" s="561"/>
      <c r="AB294" s="561"/>
      <c r="AC294" s="561"/>
      <c r="AD294" s="561"/>
      <c r="AE294" s="561"/>
      <c r="AF294" s="561"/>
      <c r="AG294" s="561"/>
      <c r="AH294" s="561"/>
      <c r="AJ294" s="561"/>
      <c r="AK294" s="561"/>
      <c r="AM294" s="561"/>
      <c r="AN294" s="561"/>
      <c r="AO294" s="561"/>
      <c r="AP294" s="561"/>
      <c r="AQ294" s="561"/>
      <c r="AR294" s="561"/>
      <c r="AS294" s="561"/>
      <c r="AT294" s="561"/>
      <c r="AU294" s="561"/>
      <c r="AW294" s="561"/>
      <c r="AX294" s="561"/>
      <c r="AY294" s="561"/>
      <c r="AZ294" s="561"/>
      <c r="BA294" s="561"/>
      <c r="BB294" s="561"/>
      <c r="BC294" s="561"/>
      <c r="BD294" s="561"/>
      <c r="BE294" s="561"/>
      <c r="BF294" s="561"/>
      <c r="BG294" s="561"/>
      <c r="BH294" s="561"/>
      <c r="BI294" s="561"/>
      <c r="BJ294" s="561"/>
      <c r="BK294" s="561"/>
      <c r="BL294" s="561"/>
      <c r="BM294" s="561"/>
      <c r="BN294" s="561"/>
      <c r="BO294" s="561"/>
      <c r="BP294" s="561"/>
      <c r="BQ294" s="561"/>
      <c r="BR294" s="561"/>
      <c r="BS294" s="561"/>
      <c r="BT294" s="561"/>
      <c r="BU294" s="561"/>
      <c r="BV294" s="561"/>
    </row>
    <row r="295" spans="1:74">
      <c r="A295" s="561"/>
      <c r="E295" s="561"/>
      <c r="H295" s="561"/>
      <c r="Q295" s="561"/>
      <c r="R295" s="561"/>
      <c r="S295" s="561"/>
      <c r="T295" s="561"/>
      <c r="U295" s="561"/>
      <c r="V295" s="561"/>
      <c r="Y295" s="561"/>
      <c r="Z295" s="561"/>
      <c r="AA295" s="561"/>
      <c r="AB295" s="561"/>
      <c r="AC295" s="561"/>
      <c r="AD295" s="561"/>
      <c r="AE295" s="561"/>
      <c r="AF295" s="561"/>
      <c r="AG295" s="561"/>
      <c r="AH295" s="561"/>
      <c r="AJ295" s="561"/>
      <c r="AK295" s="561"/>
      <c r="AM295" s="561"/>
      <c r="AN295" s="561"/>
      <c r="AO295" s="561"/>
      <c r="AP295" s="561"/>
      <c r="AQ295" s="561"/>
      <c r="AR295" s="561"/>
      <c r="AS295" s="561"/>
      <c r="AT295" s="561"/>
      <c r="AU295" s="561"/>
      <c r="AW295" s="561"/>
      <c r="AX295" s="561"/>
      <c r="AY295" s="561"/>
      <c r="AZ295" s="561"/>
      <c r="BA295" s="561"/>
      <c r="BB295" s="561"/>
      <c r="BC295" s="561"/>
      <c r="BD295" s="561"/>
      <c r="BE295" s="561"/>
      <c r="BF295" s="561"/>
      <c r="BG295" s="561"/>
      <c r="BH295" s="561"/>
      <c r="BI295" s="561"/>
      <c r="BJ295" s="561"/>
      <c r="BK295" s="561"/>
      <c r="BL295" s="561"/>
      <c r="BM295" s="561"/>
      <c r="BN295" s="561"/>
      <c r="BO295" s="561"/>
      <c r="BP295" s="561"/>
      <c r="BQ295" s="561"/>
      <c r="BR295" s="561"/>
      <c r="BS295" s="561"/>
      <c r="BT295" s="561"/>
      <c r="BU295" s="561"/>
      <c r="BV295" s="561"/>
    </row>
    <row r="296" spans="1:74">
      <c r="A296" s="561"/>
      <c r="E296" s="561"/>
      <c r="H296" s="561"/>
      <c r="Q296" s="561"/>
      <c r="R296" s="561"/>
      <c r="S296" s="561"/>
      <c r="T296" s="561"/>
      <c r="U296" s="561"/>
      <c r="V296" s="561"/>
      <c r="Y296" s="561"/>
      <c r="Z296" s="561"/>
      <c r="AA296" s="561"/>
      <c r="AB296" s="561"/>
      <c r="AC296" s="561"/>
      <c r="AD296" s="561"/>
      <c r="AE296" s="561"/>
      <c r="AF296" s="561"/>
      <c r="AG296" s="561"/>
      <c r="AH296" s="561"/>
      <c r="AJ296" s="561"/>
      <c r="AK296" s="561"/>
      <c r="AM296" s="561"/>
      <c r="AN296" s="561"/>
      <c r="AO296" s="561"/>
      <c r="AP296" s="561"/>
      <c r="AQ296" s="561"/>
      <c r="AR296" s="561"/>
      <c r="AS296" s="561"/>
      <c r="AT296" s="561"/>
      <c r="AU296" s="561"/>
      <c r="AW296" s="561"/>
      <c r="AX296" s="561"/>
      <c r="AY296" s="561"/>
      <c r="AZ296" s="561"/>
      <c r="BA296" s="561"/>
      <c r="BB296" s="561"/>
      <c r="BC296" s="561"/>
      <c r="BD296" s="561"/>
      <c r="BE296" s="561"/>
      <c r="BF296" s="561"/>
      <c r="BG296" s="561"/>
      <c r="BH296" s="561"/>
      <c r="BI296" s="561"/>
      <c r="BJ296" s="561"/>
      <c r="BK296" s="561"/>
      <c r="BL296" s="561"/>
      <c r="BM296" s="561"/>
      <c r="BN296" s="561"/>
      <c r="BO296" s="561"/>
      <c r="BP296" s="561"/>
      <c r="BQ296" s="561"/>
      <c r="BR296" s="561"/>
      <c r="BS296" s="561"/>
      <c r="BT296" s="561"/>
      <c r="BU296" s="561"/>
      <c r="BV296" s="561"/>
    </row>
    <row r="297" spans="1:74">
      <c r="A297" s="561"/>
      <c r="E297" s="561"/>
      <c r="H297" s="561"/>
      <c r="Q297" s="561"/>
      <c r="R297" s="561"/>
      <c r="S297" s="561"/>
      <c r="T297" s="561"/>
      <c r="U297" s="561"/>
      <c r="V297" s="561"/>
      <c r="Y297" s="561"/>
      <c r="Z297" s="561"/>
      <c r="AA297" s="561"/>
      <c r="AB297" s="561"/>
      <c r="AC297" s="561"/>
      <c r="AD297" s="561"/>
      <c r="AE297" s="561"/>
      <c r="AF297" s="561"/>
      <c r="AG297" s="561"/>
      <c r="AH297" s="561"/>
      <c r="AJ297" s="561"/>
      <c r="AK297" s="561"/>
      <c r="AM297" s="561"/>
      <c r="AN297" s="561"/>
      <c r="AO297" s="561"/>
      <c r="AP297" s="561"/>
      <c r="AQ297" s="561"/>
      <c r="AR297" s="561"/>
      <c r="AS297" s="561"/>
      <c r="AT297" s="561"/>
      <c r="AU297" s="561"/>
      <c r="AW297" s="561"/>
      <c r="AX297" s="561"/>
      <c r="AY297" s="561"/>
      <c r="AZ297" s="561"/>
      <c r="BA297" s="561"/>
      <c r="BB297" s="561"/>
      <c r="BC297" s="561"/>
      <c r="BD297" s="561"/>
      <c r="BE297" s="561"/>
      <c r="BF297" s="561"/>
      <c r="BG297" s="561"/>
      <c r="BH297" s="561"/>
      <c r="BI297" s="561"/>
      <c r="BJ297" s="561"/>
      <c r="BK297" s="561"/>
      <c r="BL297" s="561"/>
      <c r="BM297" s="561"/>
      <c r="BN297" s="561"/>
      <c r="BO297" s="561"/>
      <c r="BP297" s="561"/>
      <c r="BQ297" s="561"/>
      <c r="BR297" s="561"/>
      <c r="BS297" s="561"/>
      <c r="BT297" s="561"/>
      <c r="BU297" s="561"/>
      <c r="BV297" s="561"/>
    </row>
    <row r="298" spans="1:74">
      <c r="A298" s="561"/>
      <c r="E298" s="561"/>
      <c r="H298" s="561"/>
      <c r="Q298" s="561"/>
      <c r="R298" s="561"/>
      <c r="S298" s="561"/>
      <c r="T298" s="561"/>
      <c r="U298" s="561"/>
      <c r="V298" s="561"/>
      <c r="Y298" s="561"/>
      <c r="Z298" s="561"/>
      <c r="AA298" s="561"/>
      <c r="AB298" s="561"/>
      <c r="AC298" s="561"/>
      <c r="AD298" s="561"/>
      <c r="AE298" s="561"/>
      <c r="AF298" s="561"/>
      <c r="AG298" s="561"/>
      <c r="AH298" s="561"/>
      <c r="AJ298" s="561"/>
      <c r="AK298" s="561"/>
      <c r="AM298" s="561"/>
      <c r="AN298" s="561"/>
      <c r="AO298" s="561"/>
      <c r="AP298" s="561"/>
      <c r="AQ298" s="561"/>
      <c r="AR298" s="561"/>
      <c r="AS298" s="561"/>
      <c r="AT298" s="561"/>
      <c r="AU298" s="561"/>
      <c r="AW298" s="561"/>
      <c r="AX298" s="561"/>
      <c r="AY298" s="561"/>
      <c r="AZ298" s="561"/>
      <c r="BA298" s="561"/>
      <c r="BB298" s="561"/>
      <c r="BC298" s="561"/>
      <c r="BD298" s="561"/>
      <c r="BE298" s="561"/>
      <c r="BF298" s="561"/>
      <c r="BG298" s="561"/>
      <c r="BH298" s="561"/>
      <c r="BI298" s="561"/>
      <c r="BJ298" s="561"/>
      <c r="BK298" s="561"/>
      <c r="BL298" s="561"/>
      <c r="BM298" s="561"/>
      <c r="BN298" s="561"/>
      <c r="BO298" s="561"/>
      <c r="BP298" s="561"/>
      <c r="BQ298" s="561"/>
      <c r="BR298" s="561"/>
      <c r="BS298" s="561"/>
      <c r="BT298" s="561"/>
      <c r="BU298" s="561"/>
      <c r="BV298" s="561"/>
    </row>
    <row r="299" spans="1:74">
      <c r="A299" s="561"/>
      <c r="E299" s="561"/>
      <c r="H299" s="561"/>
      <c r="Q299" s="561"/>
      <c r="R299" s="561"/>
      <c r="S299" s="561"/>
      <c r="T299" s="561"/>
      <c r="U299" s="561"/>
      <c r="V299" s="561"/>
      <c r="Y299" s="561"/>
      <c r="Z299" s="561"/>
      <c r="AA299" s="561"/>
      <c r="AB299" s="561"/>
      <c r="AC299" s="561"/>
      <c r="AD299" s="561"/>
      <c r="AE299" s="561"/>
      <c r="AF299" s="561"/>
      <c r="AG299" s="561"/>
      <c r="AH299" s="561"/>
      <c r="AJ299" s="561"/>
      <c r="AK299" s="561"/>
      <c r="AM299" s="561"/>
      <c r="AN299" s="561"/>
      <c r="AO299" s="561"/>
      <c r="AP299" s="561"/>
      <c r="AQ299" s="561"/>
      <c r="AR299" s="561"/>
      <c r="AS299" s="561"/>
      <c r="AT299" s="561"/>
      <c r="AU299" s="561"/>
      <c r="AW299" s="561"/>
      <c r="AX299" s="561"/>
      <c r="AY299" s="561"/>
      <c r="AZ299" s="561"/>
      <c r="BA299" s="561"/>
      <c r="BB299" s="561"/>
      <c r="BC299" s="561"/>
      <c r="BD299" s="561"/>
      <c r="BE299" s="561"/>
      <c r="BF299" s="561"/>
      <c r="BG299" s="561"/>
      <c r="BH299" s="561"/>
      <c r="BI299" s="561"/>
      <c r="BJ299" s="561"/>
      <c r="BK299" s="561"/>
      <c r="BL299" s="561"/>
      <c r="BM299" s="561"/>
      <c r="BN299" s="561"/>
      <c r="BO299" s="561"/>
      <c r="BP299" s="561"/>
      <c r="BQ299" s="561"/>
      <c r="BR299" s="561"/>
      <c r="BS299" s="561"/>
      <c r="BT299" s="561"/>
      <c r="BU299" s="561"/>
      <c r="BV299" s="561"/>
    </row>
    <row r="300" spans="1:74">
      <c r="A300" s="561"/>
      <c r="E300" s="561"/>
      <c r="H300" s="561"/>
      <c r="Q300" s="561"/>
      <c r="R300" s="561"/>
      <c r="S300" s="561"/>
      <c r="T300" s="561"/>
      <c r="U300" s="561"/>
      <c r="V300" s="561"/>
      <c r="Y300" s="561"/>
      <c r="Z300" s="561"/>
      <c r="AA300" s="561"/>
      <c r="AB300" s="561"/>
      <c r="AC300" s="561"/>
      <c r="AD300" s="561"/>
      <c r="AE300" s="561"/>
      <c r="AF300" s="561"/>
      <c r="AG300" s="561"/>
      <c r="AH300" s="561"/>
      <c r="AJ300" s="561"/>
      <c r="AK300" s="561"/>
      <c r="AM300" s="561"/>
      <c r="AN300" s="561"/>
      <c r="AO300" s="561"/>
      <c r="AP300" s="561"/>
      <c r="AQ300" s="561"/>
      <c r="AR300" s="561"/>
      <c r="AS300" s="561"/>
      <c r="AT300" s="561"/>
      <c r="AU300" s="561"/>
      <c r="AW300" s="561"/>
      <c r="AX300" s="561"/>
      <c r="AY300" s="561"/>
      <c r="AZ300" s="561"/>
      <c r="BA300" s="561"/>
      <c r="BB300" s="561"/>
      <c r="BC300" s="561"/>
      <c r="BD300" s="561"/>
      <c r="BE300" s="561"/>
      <c r="BF300" s="561"/>
      <c r="BG300" s="561"/>
      <c r="BH300" s="561"/>
      <c r="BI300" s="561"/>
      <c r="BJ300" s="561"/>
      <c r="BK300" s="561"/>
      <c r="BL300" s="561"/>
      <c r="BM300" s="561"/>
      <c r="BN300" s="561"/>
      <c r="BO300" s="561"/>
      <c r="BP300" s="561"/>
      <c r="BQ300" s="561"/>
      <c r="BR300" s="561"/>
      <c r="BS300" s="561"/>
      <c r="BT300" s="561"/>
      <c r="BU300" s="561"/>
      <c r="BV300" s="561"/>
    </row>
    <row r="301" spans="1:74">
      <c r="A301" s="561"/>
      <c r="E301" s="561"/>
      <c r="H301" s="561"/>
      <c r="Q301" s="561"/>
      <c r="R301" s="561"/>
      <c r="S301" s="561"/>
      <c r="T301" s="561"/>
      <c r="U301" s="561"/>
      <c r="V301" s="561"/>
      <c r="Y301" s="561"/>
      <c r="Z301" s="561"/>
      <c r="AA301" s="561"/>
      <c r="AB301" s="561"/>
      <c r="AC301" s="561"/>
      <c r="AD301" s="561"/>
      <c r="AE301" s="561"/>
      <c r="AF301" s="561"/>
      <c r="AG301" s="561"/>
      <c r="AH301" s="561"/>
      <c r="AJ301" s="561"/>
      <c r="AK301" s="561"/>
      <c r="AM301" s="561"/>
      <c r="AN301" s="561"/>
      <c r="AO301" s="561"/>
      <c r="AP301" s="561"/>
      <c r="AQ301" s="561"/>
      <c r="AR301" s="561"/>
      <c r="AS301" s="561"/>
      <c r="AT301" s="561"/>
      <c r="AU301" s="561"/>
      <c r="AW301" s="561"/>
      <c r="AX301" s="561"/>
      <c r="AY301" s="561"/>
      <c r="AZ301" s="561"/>
      <c r="BA301" s="561"/>
      <c r="BB301" s="561"/>
      <c r="BC301" s="561"/>
      <c r="BD301" s="561"/>
      <c r="BE301" s="561"/>
      <c r="BF301" s="561"/>
      <c r="BG301" s="561"/>
      <c r="BH301" s="561"/>
      <c r="BI301" s="561"/>
      <c r="BJ301" s="561"/>
      <c r="BK301" s="561"/>
      <c r="BL301" s="561"/>
      <c r="BM301" s="561"/>
      <c r="BN301" s="561"/>
      <c r="BO301" s="561"/>
      <c r="BP301" s="561"/>
      <c r="BQ301" s="561"/>
      <c r="BR301" s="561"/>
      <c r="BS301" s="561"/>
      <c r="BT301" s="561"/>
      <c r="BU301" s="561"/>
      <c r="BV301" s="561"/>
    </row>
    <row r="302" spans="1:74">
      <c r="A302" s="561"/>
      <c r="E302" s="561"/>
      <c r="H302" s="561"/>
      <c r="Q302" s="561"/>
      <c r="R302" s="561"/>
      <c r="S302" s="561"/>
      <c r="T302" s="561"/>
      <c r="U302" s="561"/>
      <c r="V302" s="561"/>
      <c r="Y302" s="561"/>
      <c r="Z302" s="561"/>
      <c r="AA302" s="561"/>
      <c r="AB302" s="561"/>
      <c r="AC302" s="561"/>
      <c r="AD302" s="561"/>
      <c r="AE302" s="561"/>
      <c r="AF302" s="561"/>
      <c r="AG302" s="561"/>
      <c r="AH302" s="561"/>
      <c r="AJ302" s="561"/>
      <c r="AK302" s="561"/>
      <c r="AM302" s="561"/>
      <c r="AN302" s="561"/>
      <c r="AO302" s="561"/>
      <c r="AP302" s="561"/>
      <c r="AQ302" s="561"/>
      <c r="AR302" s="561"/>
      <c r="AS302" s="561"/>
      <c r="AT302" s="561"/>
      <c r="AU302" s="561"/>
      <c r="AW302" s="561"/>
      <c r="AX302" s="561"/>
      <c r="AY302" s="561"/>
      <c r="AZ302" s="561"/>
      <c r="BA302" s="561"/>
      <c r="BB302" s="561"/>
      <c r="BC302" s="561"/>
      <c r="BD302" s="561"/>
      <c r="BE302" s="561"/>
      <c r="BF302" s="561"/>
      <c r="BG302" s="561"/>
      <c r="BH302" s="561"/>
      <c r="BI302" s="561"/>
      <c r="BJ302" s="561"/>
      <c r="BK302" s="561"/>
      <c r="BL302" s="561"/>
      <c r="BM302" s="561"/>
      <c r="BN302" s="561"/>
      <c r="BO302" s="561"/>
      <c r="BP302" s="561"/>
      <c r="BQ302" s="561"/>
      <c r="BR302" s="561"/>
      <c r="BS302" s="561"/>
      <c r="BT302" s="561"/>
      <c r="BU302" s="561"/>
      <c r="BV302" s="561"/>
    </row>
    <row r="303" spans="1:74">
      <c r="A303" s="561"/>
      <c r="E303" s="561"/>
      <c r="H303" s="561"/>
      <c r="Q303" s="561"/>
      <c r="R303" s="561"/>
      <c r="S303" s="561"/>
      <c r="T303" s="561"/>
      <c r="U303" s="561"/>
      <c r="V303" s="561"/>
      <c r="Y303" s="561"/>
      <c r="Z303" s="561"/>
      <c r="AA303" s="561"/>
      <c r="AB303" s="561"/>
      <c r="AC303" s="561"/>
      <c r="AD303" s="561"/>
      <c r="AE303" s="561"/>
      <c r="AF303" s="561"/>
      <c r="AG303" s="561"/>
      <c r="AH303" s="561"/>
      <c r="AJ303" s="561"/>
      <c r="AK303" s="561"/>
      <c r="AM303" s="561"/>
      <c r="AN303" s="561"/>
      <c r="AO303" s="561"/>
      <c r="AP303" s="561"/>
      <c r="AQ303" s="561"/>
      <c r="AR303" s="561"/>
      <c r="AS303" s="561"/>
      <c r="AT303" s="561"/>
      <c r="AU303" s="561"/>
      <c r="AW303" s="561"/>
      <c r="AX303" s="561"/>
      <c r="AY303" s="561"/>
      <c r="AZ303" s="561"/>
      <c r="BA303" s="561"/>
      <c r="BB303" s="561"/>
      <c r="BC303" s="561"/>
      <c r="BD303" s="561"/>
      <c r="BE303" s="561"/>
      <c r="BF303" s="561"/>
      <c r="BG303" s="561"/>
      <c r="BH303" s="561"/>
      <c r="BI303" s="561"/>
      <c r="BJ303" s="561"/>
      <c r="BK303" s="561"/>
      <c r="BL303" s="561"/>
      <c r="BM303" s="561"/>
      <c r="BN303" s="561"/>
      <c r="BO303" s="561"/>
      <c r="BP303" s="561"/>
      <c r="BQ303" s="561"/>
      <c r="BR303" s="561"/>
      <c r="BS303" s="561"/>
      <c r="BT303" s="561"/>
      <c r="BU303" s="561"/>
      <c r="BV303" s="561"/>
    </row>
    <row r="304" spans="1:74">
      <c r="A304" s="561"/>
      <c r="E304" s="561"/>
      <c r="H304" s="561"/>
      <c r="Q304" s="561"/>
      <c r="R304" s="561"/>
      <c r="S304" s="561"/>
      <c r="T304" s="561"/>
      <c r="U304" s="561"/>
      <c r="V304" s="561"/>
      <c r="Y304" s="561"/>
      <c r="Z304" s="561"/>
      <c r="AA304" s="561"/>
      <c r="AB304" s="561"/>
      <c r="AC304" s="561"/>
      <c r="AD304" s="561"/>
      <c r="AE304" s="561"/>
      <c r="AF304" s="561"/>
      <c r="AG304" s="561"/>
      <c r="AH304" s="561"/>
      <c r="AJ304" s="561"/>
      <c r="AK304" s="561"/>
      <c r="AM304" s="561"/>
      <c r="AN304" s="561"/>
      <c r="AO304" s="561"/>
      <c r="AP304" s="561"/>
      <c r="AQ304" s="561"/>
      <c r="AR304" s="561"/>
      <c r="AS304" s="561"/>
      <c r="AT304" s="561"/>
      <c r="AU304" s="561"/>
      <c r="AW304" s="561"/>
      <c r="AX304" s="561"/>
      <c r="AY304" s="561"/>
      <c r="AZ304" s="561"/>
      <c r="BA304" s="561"/>
      <c r="BB304" s="561"/>
      <c r="BC304" s="561"/>
      <c r="BD304" s="561"/>
      <c r="BE304" s="561"/>
      <c r="BF304" s="561"/>
      <c r="BG304" s="561"/>
      <c r="BH304" s="561"/>
      <c r="BI304" s="561"/>
      <c r="BJ304" s="561"/>
      <c r="BK304" s="561"/>
      <c r="BL304" s="561"/>
      <c r="BM304" s="561"/>
      <c r="BN304" s="561"/>
      <c r="BO304" s="561"/>
      <c r="BP304" s="561"/>
      <c r="BQ304" s="561"/>
      <c r="BR304" s="561"/>
      <c r="BS304" s="561"/>
      <c r="BT304" s="561"/>
      <c r="BU304" s="561"/>
      <c r="BV304" s="561"/>
    </row>
    <row r="305" spans="1:74">
      <c r="A305" s="561"/>
      <c r="E305" s="561"/>
      <c r="H305" s="561"/>
      <c r="Q305" s="561"/>
      <c r="R305" s="561"/>
      <c r="S305" s="561"/>
      <c r="T305" s="561"/>
      <c r="U305" s="561"/>
      <c r="V305" s="561"/>
      <c r="Y305" s="561"/>
      <c r="Z305" s="561"/>
      <c r="AA305" s="561"/>
      <c r="AB305" s="561"/>
      <c r="AC305" s="561"/>
      <c r="AD305" s="561"/>
      <c r="AE305" s="561"/>
      <c r="AF305" s="561"/>
      <c r="AG305" s="561"/>
      <c r="AH305" s="561"/>
      <c r="AJ305" s="561"/>
      <c r="AK305" s="561"/>
      <c r="AM305" s="561"/>
      <c r="AN305" s="561"/>
      <c r="AO305" s="561"/>
      <c r="AP305" s="561"/>
      <c r="AQ305" s="561"/>
      <c r="AR305" s="561"/>
      <c r="AS305" s="561"/>
      <c r="AT305" s="561"/>
      <c r="AU305" s="561"/>
      <c r="AW305" s="561"/>
      <c r="AX305" s="561"/>
      <c r="AY305" s="561"/>
      <c r="AZ305" s="561"/>
      <c r="BA305" s="561"/>
      <c r="BB305" s="561"/>
      <c r="BC305" s="561"/>
      <c r="BD305" s="561"/>
      <c r="BE305" s="561"/>
      <c r="BF305" s="561"/>
      <c r="BG305" s="561"/>
      <c r="BH305" s="561"/>
      <c r="BI305" s="561"/>
      <c r="BJ305" s="561"/>
      <c r="BK305" s="561"/>
      <c r="BL305" s="561"/>
      <c r="BM305" s="561"/>
      <c r="BN305" s="561"/>
      <c r="BO305" s="561"/>
      <c r="BP305" s="561"/>
      <c r="BQ305" s="561"/>
      <c r="BR305" s="561"/>
      <c r="BS305" s="561"/>
      <c r="BT305" s="561"/>
      <c r="BU305" s="561"/>
      <c r="BV305" s="561"/>
    </row>
    <row r="306" spans="1:74">
      <c r="A306" s="561"/>
      <c r="E306" s="561"/>
      <c r="H306" s="561"/>
      <c r="Q306" s="561"/>
      <c r="R306" s="561"/>
      <c r="S306" s="561"/>
      <c r="T306" s="561"/>
      <c r="U306" s="561"/>
      <c r="V306" s="561"/>
      <c r="Y306" s="561"/>
      <c r="Z306" s="561"/>
      <c r="AA306" s="561"/>
      <c r="AB306" s="561"/>
      <c r="AC306" s="561"/>
      <c r="AD306" s="561"/>
      <c r="AE306" s="561"/>
      <c r="AF306" s="561"/>
      <c r="AG306" s="561"/>
      <c r="AH306" s="561"/>
      <c r="AJ306" s="561"/>
      <c r="AK306" s="561"/>
      <c r="AM306" s="561"/>
      <c r="AN306" s="561"/>
      <c r="AO306" s="561"/>
      <c r="AP306" s="561"/>
      <c r="AQ306" s="561"/>
      <c r="AR306" s="561"/>
      <c r="AS306" s="561"/>
      <c r="AT306" s="561"/>
      <c r="AU306" s="561"/>
      <c r="AW306" s="561"/>
      <c r="AX306" s="561"/>
      <c r="AY306" s="561"/>
      <c r="AZ306" s="561"/>
      <c r="BA306" s="561"/>
      <c r="BB306" s="561"/>
      <c r="BC306" s="561"/>
      <c r="BD306" s="561"/>
      <c r="BE306" s="561"/>
      <c r="BF306" s="561"/>
      <c r="BG306" s="561"/>
      <c r="BH306" s="561"/>
      <c r="BI306" s="561"/>
      <c r="BJ306" s="561"/>
      <c r="BK306" s="561"/>
      <c r="BL306" s="561"/>
      <c r="BM306" s="561"/>
      <c r="BN306" s="561"/>
      <c r="BO306" s="561"/>
      <c r="BP306" s="561"/>
      <c r="BQ306" s="561"/>
      <c r="BR306" s="561"/>
      <c r="BS306" s="561"/>
      <c r="BT306" s="561"/>
      <c r="BU306" s="561"/>
      <c r="BV306" s="561"/>
    </row>
    <row r="307" spans="1:74">
      <c r="A307" s="561"/>
      <c r="E307" s="561"/>
      <c r="H307" s="561"/>
      <c r="Q307" s="561"/>
      <c r="R307" s="561"/>
      <c r="S307" s="561"/>
      <c r="T307" s="561"/>
      <c r="U307" s="561"/>
      <c r="V307" s="561"/>
      <c r="Y307" s="561"/>
      <c r="Z307" s="561"/>
      <c r="AA307" s="561"/>
      <c r="AB307" s="561"/>
      <c r="AC307" s="561"/>
      <c r="AD307" s="561"/>
      <c r="AE307" s="561"/>
      <c r="AF307" s="561"/>
      <c r="AG307" s="561"/>
      <c r="AH307" s="561"/>
      <c r="AJ307" s="561"/>
      <c r="AK307" s="561"/>
      <c r="AM307" s="561"/>
      <c r="AN307" s="561"/>
      <c r="AO307" s="561"/>
      <c r="AP307" s="561"/>
      <c r="AQ307" s="561"/>
      <c r="AR307" s="561"/>
      <c r="AS307" s="561"/>
      <c r="AT307" s="561"/>
      <c r="AU307" s="561"/>
      <c r="AW307" s="561"/>
      <c r="AX307" s="561"/>
      <c r="AY307" s="561"/>
      <c r="AZ307" s="561"/>
      <c r="BA307" s="561"/>
      <c r="BB307" s="561"/>
      <c r="BC307" s="561"/>
      <c r="BD307" s="561"/>
      <c r="BE307" s="561"/>
      <c r="BF307" s="561"/>
      <c r="BG307" s="561"/>
      <c r="BH307" s="561"/>
      <c r="BI307" s="561"/>
      <c r="BJ307" s="561"/>
      <c r="BK307" s="561"/>
      <c r="BL307" s="561"/>
      <c r="BM307" s="561"/>
      <c r="BN307" s="561"/>
      <c r="BO307" s="561"/>
      <c r="BP307" s="561"/>
      <c r="BQ307" s="561"/>
      <c r="BR307" s="561"/>
      <c r="BS307" s="561"/>
      <c r="BT307" s="561"/>
      <c r="BU307" s="561"/>
      <c r="BV307" s="561"/>
    </row>
    <row r="308" spans="1:74">
      <c r="A308" s="561"/>
      <c r="E308" s="561"/>
      <c r="H308" s="561"/>
      <c r="Q308" s="561"/>
      <c r="R308" s="561"/>
      <c r="S308" s="561"/>
      <c r="T308" s="561"/>
      <c r="U308" s="561"/>
      <c r="V308" s="561"/>
      <c r="Y308" s="561"/>
      <c r="Z308" s="561"/>
      <c r="AA308" s="561"/>
      <c r="AB308" s="561"/>
      <c r="AC308" s="561"/>
      <c r="AD308" s="561"/>
      <c r="AE308" s="561"/>
      <c r="AF308" s="561"/>
      <c r="AG308" s="561"/>
      <c r="AH308" s="561"/>
      <c r="AJ308" s="561"/>
      <c r="AK308" s="561"/>
      <c r="AM308" s="561"/>
      <c r="AN308" s="561"/>
      <c r="AO308" s="561"/>
      <c r="AP308" s="561"/>
      <c r="AQ308" s="561"/>
      <c r="AR308" s="561"/>
      <c r="AS308" s="561"/>
      <c r="AT308" s="561"/>
      <c r="AU308" s="561"/>
      <c r="AW308" s="561"/>
      <c r="AX308" s="561"/>
      <c r="AY308" s="561"/>
      <c r="AZ308" s="561"/>
      <c r="BA308" s="561"/>
      <c r="BB308" s="561"/>
      <c r="BC308" s="561"/>
      <c r="BD308" s="561"/>
      <c r="BE308" s="561"/>
      <c r="BF308" s="561"/>
      <c r="BG308" s="561"/>
      <c r="BH308" s="561"/>
      <c r="BI308" s="561"/>
      <c r="BJ308" s="561"/>
      <c r="BK308" s="561"/>
      <c r="BL308" s="561"/>
      <c r="BM308" s="561"/>
      <c r="BN308" s="561"/>
      <c r="BO308" s="561"/>
      <c r="BP308" s="561"/>
      <c r="BQ308" s="561"/>
      <c r="BR308" s="561"/>
      <c r="BS308" s="561"/>
      <c r="BT308" s="561"/>
      <c r="BU308" s="561"/>
      <c r="BV308" s="561"/>
    </row>
    <row r="309" spans="1:74">
      <c r="A309" s="561"/>
      <c r="E309" s="561"/>
      <c r="H309" s="561"/>
      <c r="Q309" s="561"/>
      <c r="R309" s="561"/>
      <c r="S309" s="561"/>
      <c r="T309" s="561"/>
      <c r="U309" s="561"/>
      <c r="V309" s="561"/>
      <c r="Y309" s="561"/>
      <c r="Z309" s="561"/>
      <c r="AA309" s="561"/>
      <c r="AB309" s="561"/>
      <c r="AC309" s="561"/>
      <c r="AD309" s="561"/>
      <c r="AE309" s="561"/>
      <c r="AF309" s="561"/>
      <c r="AG309" s="561"/>
      <c r="AH309" s="561"/>
      <c r="AJ309" s="561"/>
      <c r="AK309" s="561"/>
      <c r="AM309" s="561"/>
      <c r="AN309" s="561"/>
      <c r="AO309" s="561"/>
      <c r="AP309" s="561"/>
      <c r="AQ309" s="561"/>
      <c r="AR309" s="561"/>
      <c r="AS309" s="561"/>
      <c r="AT309" s="561"/>
      <c r="AU309" s="561"/>
      <c r="AW309" s="561"/>
      <c r="AX309" s="561"/>
      <c r="AY309" s="561"/>
      <c r="AZ309" s="561"/>
      <c r="BA309" s="561"/>
      <c r="BB309" s="561"/>
      <c r="BC309" s="561"/>
      <c r="BD309" s="561"/>
      <c r="BE309" s="561"/>
      <c r="BF309" s="561"/>
      <c r="BG309" s="561"/>
      <c r="BH309" s="561"/>
      <c r="BI309" s="561"/>
      <c r="BJ309" s="561"/>
      <c r="BK309" s="561"/>
      <c r="BL309" s="561"/>
      <c r="BM309" s="561"/>
      <c r="BN309" s="561"/>
      <c r="BO309" s="561"/>
      <c r="BP309" s="561"/>
      <c r="BQ309" s="561"/>
      <c r="BR309" s="561"/>
      <c r="BS309" s="561"/>
      <c r="BT309" s="561"/>
      <c r="BU309" s="561"/>
      <c r="BV309" s="561"/>
    </row>
    <row r="310" spans="1:74">
      <c r="A310" s="561"/>
      <c r="E310" s="561"/>
      <c r="H310" s="561"/>
      <c r="Q310" s="561"/>
      <c r="R310" s="561"/>
      <c r="S310" s="561"/>
      <c r="T310" s="561"/>
      <c r="U310" s="561"/>
      <c r="V310" s="561"/>
      <c r="Y310" s="561"/>
      <c r="Z310" s="561"/>
      <c r="AA310" s="561"/>
      <c r="AB310" s="561"/>
      <c r="AC310" s="561"/>
      <c r="AD310" s="561"/>
      <c r="AE310" s="561"/>
      <c r="AF310" s="561"/>
      <c r="AG310" s="561"/>
      <c r="AH310" s="561"/>
      <c r="AJ310" s="561"/>
      <c r="AK310" s="561"/>
      <c r="AM310" s="561"/>
      <c r="AN310" s="561"/>
      <c r="AO310" s="561"/>
      <c r="AP310" s="561"/>
      <c r="AQ310" s="561"/>
      <c r="AR310" s="561"/>
      <c r="AS310" s="561"/>
      <c r="AT310" s="561"/>
      <c r="AU310" s="561"/>
      <c r="AW310" s="561"/>
      <c r="AX310" s="561"/>
      <c r="AY310" s="561"/>
      <c r="AZ310" s="561"/>
      <c r="BA310" s="561"/>
      <c r="BB310" s="561"/>
      <c r="BC310" s="561"/>
      <c r="BD310" s="561"/>
      <c r="BE310" s="561"/>
      <c r="BF310" s="561"/>
      <c r="BG310" s="561"/>
      <c r="BH310" s="561"/>
      <c r="BI310" s="561"/>
      <c r="BJ310" s="561"/>
      <c r="BK310" s="561"/>
      <c r="BL310" s="561"/>
      <c r="BM310" s="561"/>
      <c r="BN310" s="561"/>
      <c r="BO310" s="561"/>
      <c r="BP310" s="561"/>
      <c r="BQ310" s="561"/>
      <c r="BR310" s="561"/>
      <c r="BS310" s="561"/>
      <c r="BT310" s="561"/>
      <c r="BU310" s="561"/>
      <c r="BV310" s="561"/>
    </row>
    <row r="311" spans="1:74">
      <c r="A311" s="561"/>
      <c r="E311" s="561"/>
      <c r="H311" s="561"/>
      <c r="Q311" s="561"/>
      <c r="R311" s="561"/>
      <c r="S311" s="561"/>
      <c r="T311" s="561"/>
      <c r="U311" s="561"/>
      <c r="V311" s="561"/>
      <c r="Y311" s="561"/>
      <c r="Z311" s="561"/>
      <c r="AA311" s="561"/>
      <c r="AB311" s="561"/>
      <c r="AC311" s="561"/>
      <c r="AD311" s="561"/>
      <c r="AE311" s="561"/>
      <c r="AF311" s="561"/>
      <c r="AG311" s="561"/>
      <c r="AH311" s="561"/>
      <c r="AJ311" s="561"/>
      <c r="AK311" s="561"/>
      <c r="AM311" s="561"/>
      <c r="AN311" s="561"/>
      <c r="AO311" s="561"/>
      <c r="AP311" s="561"/>
      <c r="AQ311" s="561"/>
      <c r="AR311" s="561"/>
      <c r="AS311" s="561"/>
      <c r="AT311" s="561"/>
      <c r="AU311" s="561"/>
      <c r="AW311" s="561"/>
      <c r="AX311" s="561"/>
      <c r="AY311" s="561"/>
      <c r="AZ311" s="561"/>
      <c r="BA311" s="561"/>
      <c r="BB311" s="561"/>
      <c r="BC311" s="561"/>
      <c r="BD311" s="561"/>
      <c r="BE311" s="561"/>
      <c r="BF311" s="561"/>
      <c r="BG311" s="561"/>
      <c r="BH311" s="561"/>
      <c r="BI311" s="561"/>
      <c r="BJ311" s="561"/>
      <c r="BK311" s="561"/>
      <c r="BL311" s="561"/>
      <c r="BM311" s="561"/>
      <c r="BN311" s="561"/>
      <c r="BO311" s="561"/>
      <c r="BP311" s="561"/>
      <c r="BQ311" s="561"/>
      <c r="BR311" s="561"/>
      <c r="BS311" s="561"/>
      <c r="BT311" s="561"/>
      <c r="BU311" s="561"/>
      <c r="BV311" s="561"/>
    </row>
    <row r="312" spans="1:74">
      <c r="A312" s="561"/>
      <c r="E312" s="561"/>
      <c r="H312" s="561"/>
      <c r="Q312" s="561"/>
      <c r="R312" s="561"/>
      <c r="S312" s="561"/>
      <c r="T312" s="561"/>
      <c r="U312" s="561"/>
      <c r="V312" s="561"/>
      <c r="Y312" s="561"/>
      <c r="Z312" s="561"/>
      <c r="AA312" s="561"/>
      <c r="AB312" s="561"/>
      <c r="AC312" s="561"/>
      <c r="AD312" s="561"/>
      <c r="AE312" s="561"/>
      <c r="AF312" s="561"/>
      <c r="AG312" s="561"/>
      <c r="AH312" s="561"/>
      <c r="AJ312" s="561"/>
      <c r="AK312" s="561"/>
      <c r="AM312" s="561"/>
      <c r="AN312" s="561"/>
      <c r="AO312" s="561"/>
      <c r="AP312" s="561"/>
      <c r="AQ312" s="561"/>
      <c r="AR312" s="561"/>
      <c r="AS312" s="561"/>
      <c r="AT312" s="561"/>
      <c r="AU312" s="561"/>
      <c r="AW312" s="561"/>
      <c r="AX312" s="561"/>
      <c r="AY312" s="561"/>
      <c r="AZ312" s="561"/>
      <c r="BA312" s="561"/>
      <c r="BB312" s="561"/>
      <c r="BC312" s="561"/>
      <c r="BD312" s="561"/>
      <c r="BE312" s="561"/>
      <c r="BF312" s="561"/>
      <c r="BG312" s="561"/>
      <c r="BH312" s="561"/>
      <c r="BI312" s="561"/>
      <c r="BJ312" s="561"/>
      <c r="BK312" s="561"/>
      <c r="BL312" s="561"/>
      <c r="BM312" s="561"/>
      <c r="BN312" s="561"/>
      <c r="BO312" s="561"/>
      <c r="BP312" s="561"/>
      <c r="BQ312" s="561"/>
      <c r="BR312" s="561"/>
      <c r="BS312" s="561"/>
      <c r="BT312" s="561"/>
      <c r="BU312" s="561"/>
      <c r="BV312" s="561"/>
    </row>
    <row r="313" spans="1:74">
      <c r="A313" s="561"/>
      <c r="E313" s="561"/>
      <c r="H313" s="561"/>
      <c r="Q313" s="561"/>
      <c r="R313" s="561"/>
      <c r="S313" s="561"/>
      <c r="T313" s="561"/>
      <c r="U313" s="561"/>
      <c r="V313" s="561"/>
      <c r="Y313" s="561"/>
      <c r="Z313" s="561"/>
      <c r="AA313" s="561"/>
      <c r="AB313" s="561"/>
      <c r="AC313" s="561"/>
      <c r="AD313" s="561"/>
      <c r="AE313" s="561"/>
      <c r="AF313" s="561"/>
      <c r="AG313" s="561"/>
      <c r="AH313" s="561"/>
      <c r="AJ313" s="561"/>
      <c r="AK313" s="561"/>
      <c r="AM313" s="561"/>
      <c r="AN313" s="561"/>
      <c r="AO313" s="561"/>
      <c r="AP313" s="561"/>
      <c r="AQ313" s="561"/>
      <c r="AR313" s="561"/>
      <c r="AS313" s="561"/>
      <c r="AT313" s="561"/>
      <c r="AU313" s="561"/>
      <c r="AW313" s="561"/>
      <c r="AX313" s="561"/>
      <c r="AY313" s="561"/>
      <c r="AZ313" s="561"/>
      <c r="BA313" s="561"/>
      <c r="BB313" s="561"/>
      <c r="BC313" s="561"/>
      <c r="BD313" s="561"/>
      <c r="BE313" s="561"/>
      <c r="BF313" s="561"/>
      <c r="BG313" s="561"/>
      <c r="BH313" s="561"/>
      <c r="BI313" s="561"/>
      <c r="BJ313" s="561"/>
      <c r="BK313" s="561"/>
      <c r="BL313" s="561"/>
      <c r="BM313" s="561"/>
      <c r="BN313" s="561"/>
      <c r="BO313" s="561"/>
      <c r="BP313" s="561"/>
      <c r="BQ313" s="561"/>
      <c r="BR313" s="561"/>
      <c r="BS313" s="561"/>
      <c r="BT313" s="561"/>
      <c r="BU313" s="561"/>
      <c r="BV313" s="561"/>
    </row>
    <row r="314" spans="1:74">
      <c r="A314" s="561"/>
      <c r="E314" s="561"/>
      <c r="H314" s="561"/>
      <c r="Q314" s="561"/>
      <c r="R314" s="561"/>
      <c r="S314" s="561"/>
      <c r="T314" s="561"/>
      <c r="U314" s="561"/>
      <c r="V314" s="561"/>
      <c r="Y314" s="561"/>
      <c r="Z314" s="561"/>
      <c r="AA314" s="561"/>
      <c r="AB314" s="561"/>
      <c r="AC314" s="561"/>
      <c r="AD314" s="561"/>
      <c r="AE314" s="561"/>
      <c r="AF314" s="561"/>
      <c r="AG314" s="561"/>
      <c r="AH314" s="561"/>
      <c r="AJ314" s="561"/>
      <c r="AK314" s="561"/>
      <c r="AM314" s="561"/>
      <c r="AN314" s="561"/>
      <c r="AO314" s="561"/>
      <c r="AP314" s="561"/>
      <c r="AQ314" s="561"/>
      <c r="AR314" s="561"/>
      <c r="AS314" s="561"/>
      <c r="AT314" s="561"/>
      <c r="AU314" s="561"/>
      <c r="AW314" s="561"/>
      <c r="AX314" s="561"/>
      <c r="AY314" s="561"/>
      <c r="AZ314" s="561"/>
      <c r="BA314" s="561"/>
      <c r="BB314" s="561"/>
      <c r="BC314" s="561"/>
      <c r="BD314" s="561"/>
      <c r="BE314" s="561"/>
      <c r="BF314" s="561"/>
      <c r="BG314" s="561"/>
      <c r="BH314" s="561"/>
      <c r="BI314" s="561"/>
      <c r="BJ314" s="561"/>
      <c r="BK314" s="561"/>
      <c r="BL314" s="561"/>
      <c r="BM314" s="561"/>
      <c r="BN314" s="561"/>
      <c r="BO314" s="561"/>
      <c r="BP314" s="561"/>
      <c r="BQ314" s="561"/>
      <c r="BR314" s="561"/>
      <c r="BS314" s="561"/>
      <c r="BT314" s="561"/>
      <c r="BU314" s="561"/>
      <c r="BV314" s="561"/>
    </row>
    <row r="315" spans="1:74">
      <c r="A315" s="561"/>
      <c r="E315" s="561"/>
      <c r="H315" s="561"/>
      <c r="Q315" s="561"/>
      <c r="R315" s="561"/>
      <c r="S315" s="561"/>
      <c r="T315" s="561"/>
      <c r="U315" s="561"/>
      <c r="V315" s="561"/>
      <c r="Y315" s="561"/>
      <c r="Z315" s="561"/>
      <c r="AA315" s="561"/>
      <c r="AB315" s="561"/>
      <c r="AC315" s="561"/>
      <c r="AD315" s="561"/>
      <c r="AE315" s="561"/>
      <c r="AF315" s="561"/>
      <c r="AG315" s="561"/>
      <c r="AH315" s="561"/>
      <c r="AJ315" s="561"/>
      <c r="AK315" s="561"/>
      <c r="AM315" s="561"/>
      <c r="AN315" s="561"/>
      <c r="AO315" s="561"/>
      <c r="AP315" s="561"/>
      <c r="AQ315" s="561"/>
      <c r="AR315" s="561"/>
      <c r="AS315" s="561"/>
      <c r="AT315" s="561"/>
      <c r="AU315" s="561"/>
      <c r="AW315" s="561"/>
      <c r="AX315" s="561"/>
      <c r="AY315" s="561"/>
      <c r="AZ315" s="561"/>
      <c r="BA315" s="561"/>
      <c r="BB315" s="561"/>
      <c r="BC315" s="561"/>
      <c r="BD315" s="561"/>
      <c r="BE315" s="561"/>
      <c r="BF315" s="561"/>
      <c r="BG315" s="561"/>
      <c r="BH315" s="561"/>
      <c r="BI315" s="561"/>
      <c r="BJ315" s="561"/>
      <c r="BK315" s="561"/>
      <c r="BL315" s="561"/>
      <c r="BM315" s="561"/>
      <c r="BN315" s="561"/>
      <c r="BO315" s="561"/>
      <c r="BP315" s="561"/>
      <c r="BQ315" s="561"/>
      <c r="BR315" s="561"/>
      <c r="BS315" s="561"/>
      <c r="BT315" s="561"/>
      <c r="BU315" s="561"/>
      <c r="BV315" s="561"/>
    </row>
    <row r="316" spans="1:74">
      <c r="A316" s="561"/>
      <c r="E316" s="561"/>
      <c r="H316" s="561"/>
      <c r="Q316" s="561"/>
      <c r="R316" s="561"/>
      <c r="S316" s="561"/>
      <c r="T316" s="561"/>
      <c r="U316" s="561"/>
      <c r="V316" s="561"/>
      <c r="Y316" s="561"/>
      <c r="Z316" s="561"/>
      <c r="AA316" s="561"/>
      <c r="AB316" s="561"/>
      <c r="AC316" s="561"/>
      <c r="AD316" s="561"/>
      <c r="AE316" s="561"/>
      <c r="AF316" s="561"/>
      <c r="AG316" s="561"/>
      <c r="AH316" s="561"/>
      <c r="AJ316" s="561"/>
      <c r="AK316" s="561"/>
      <c r="AM316" s="561"/>
      <c r="AN316" s="561"/>
      <c r="AO316" s="561"/>
      <c r="AP316" s="561"/>
      <c r="AQ316" s="561"/>
      <c r="AR316" s="561"/>
      <c r="AS316" s="561"/>
      <c r="AT316" s="561"/>
      <c r="AU316" s="561"/>
      <c r="AW316" s="561"/>
      <c r="AX316" s="561"/>
      <c r="AY316" s="561"/>
      <c r="AZ316" s="561"/>
      <c r="BA316" s="561"/>
      <c r="BB316" s="561"/>
      <c r="BC316" s="561"/>
      <c r="BD316" s="561"/>
      <c r="BE316" s="561"/>
      <c r="BF316" s="561"/>
      <c r="BG316" s="561"/>
      <c r="BH316" s="561"/>
      <c r="BI316" s="561"/>
      <c r="BJ316" s="561"/>
      <c r="BK316" s="561"/>
      <c r="BL316" s="561"/>
      <c r="BM316" s="561"/>
      <c r="BN316" s="561"/>
      <c r="BO316" s="561"/>
      <c r="BP316" s="561"/>
      <c r="BQ316" s="561"/>
      <c r="BR316" s="561"/>
      <c r="BS316" s="561"/>
      <c r="BT316" s="561"/>
      <c r="BU316" s="561"/>
      <c r="BV316" s="561"/>
    </row>
    <row r="317" spans="1:74">
      <c r="A317" s="561"/>
      <c r="E317" s="561"/>
      <c r="H317" s="561"/>
      <c r="Q317" s="561"/>
      <c r="R317" s="561"/>
      <c r="S317" s="561"/>
      <c r="T317" s="561"/>
      <c r="U317" s="561"/>
      <c r="V317" s="561"/>
      <c r="Y317" s="561"/>
      <c r="Z317" s="561"/>
      <c r="AA317" s="561"/>
      <c r="AB317" s="561"/>
      <c r="AC317" s="561"/>
      <c r="AD317" s="561"/>
      <c r="AE317" s="561"/>
      <c r="AF317" s="561"/>
      <c r="AG317" s="561"/>
      <c r="AH317" s="561"/>
      <c r="AJ317" s="561"/>
      <c r="AK317" s="561"/>
      <c r="AM317" s="561"/>
      <c r="AN317" s="561"/>
      <c r="AO317" s="561"/>
      <c r="AP317" s="561"/>
      <c r="AQ317" s="561"/>
      <c r="AR317" s="561"/>
      <c r="AS317" s="561"/>
      <c r="AT317" s="561"/>
      <c r="AU317" s="561"/>
      <c r="AW317" s="561"/>
      <c r="AX317" s="561"/>
      <c r="AY317" s="561"/>
      <c r="AZ317" s="561"/>
      <c r="BA317" s="561"/>
      <c r="BB317" s="561"/>
      <c r="BC317" s="561"/>
      <c r="BD317" s="561"/>
      <c r="BE317" s="561"/>
      <c r="BF317" s="561"/>
      <c r="BG317" s="561"/>
      <c r="BH317" s="561"/>
      <c r="BI317" s="561"/>
      <c r="BJ317" s="561"/>
      <c r="BK317" s="561"/>
      <c r="BL317" s="561"/>
      <c r="BM317" s="561"/>
      <c r="BN317" s="561"/>
      <c r="BO317" s="561"/>
      <c r="BP317" s="561"/>
      <c r="BQ317" s="561"/>
      <c r="BR317" s="561"/>
      <c r="BS317" s="561"/>
      <c r="BT317" s="561"/>
      <c r="BU317" s="561"/>
      <c r="BV317" s="561"/>
    </row>
    <row r="318" spans="1:74">
      <c r="A318" s="561"/>
      <c r="E318" s="561"/>
      <c r="H318" s="561"/>
      <c r="Q318" s="561"/>
      <c r="R318" s="561"/>
      <c r="S318" s="561"/>
      <c r="T318" s="561"/>
      <c r="U318" s="561"/>
      <c r="V318" s="561"/>
      <c r="Y318" s="561"/>
      <c r="Z318" s="561"/>
      <c r="AA318" s="561"/>
      <c r="AB318" s="561"/>
      <c r="AC318" s="561"/>
      <c r="AD318" s="561"/>
      <c r="AE318" s="561"/>
      <c r="AF318" s="561"/>
      <c r="AG318" s="561"/>
      <c r="AH318" s="561"/>
      <c r="AJ318" s="561"/>
      <c r="AK318" s="561"/>
      <c r="AM318" s="561"/>
      <c r="AN318" s="561"/>
      <c r="AO318" s="561"/>
      <c r="AP318" s="561"/>
      <c r="AQ318" s="561"/>
      <c r="AR318" s="561"/>
      <c r="AS318" s="561"/>
      <c r="AT318" s="561"/>
      <c r="AU318" s="561"/>
      <c r="AW318" s="561"/>
      <c r="AX318" s="561"/>
      <c r="AY318" s="561"/>
      <c r="AZ318" s="561"/>
      <c r="BA318" s="561"/>
      <c r="BB318" s="561"/>
      <c r="BC318" s="561"/>
      <c r="BD318" s="561"/>
      <c r="BE318" s="561"/>
      <c r="BF318" s="561"/>
      <c r="BG318" s="561"/>
      <c r="BH318" s="561"/>
      <c r="BI318" s="561"/>
      <c r="BJ318" s="561"/>
      <c r="BK318" s="561"/>
      <c r="BL318" s="561"/>
      <c r="BM318" s="561"/>
      <c r="BN318" s="561"/>
      <c r="BO318" s="561"/>
      <c r="BP318" s="561"/>
      <c r="BQ318" s="561"/>
      <c r="BR318" s="561"/>
      <c r="BS318" s="561"/>
      <c r="BT318" s="561"/>
      <c r="BU318" s="561"/>
      <c r="BV318" s="561"/>
    </row>
    <row r="319" spans="1:74">
      <c r="A319" s="561"/>
      <c r="E319" s="561"/>
      <c r="H319" s="561"/>
      <c r="Q319" s="561"/>
      <c r="R319" s="561"/>
      <c r="S319" s="561"/>
      <c r="T319" s="561"/>
      <c r="U319" s="561"/>
      <c r="V319" s="561"/>
      <c r="Y319" s="561"/>
      <c r="Z319" s="561"/>
      <c r="AA319" s="561"/>
      <c r="AB319" s="561"/>
      <c r="AC319" s="561"/>
      <c r="AD319" s="561"/>
      <c r="AE319" s="561"/>
      <c r="AF319" s="561"/>
      <c r="AG319" s="561"/>
      <c r="AH319" s="561"/>
      <c r="AJ319" s="561"/>
      <c r="AK319" s="561"/>
      <c r="AM319" s="561"/>
      <c r="AN319" s="561"/>
      <c r="AO319" s="561"/>
      <c r="AP319" s="561"/>
      <c r="AQ319" s="561"/>
      <c r="AR319" s="561"/>
      <c r="AS319" s="561"/>
      <c r="AT319" s="561"/>
      <c r="AU319" s="561"/>
      <c r="AW319" s="561"/>
      <c r="AX319" s="561"/>
      <c r="AY319" s="561"/>
      <c r="AZ319" s="561"/>
      <c r="BA319" s="561"/>
      <c r="BB319" s="561"/>
      <c r="BC319" s="561"/>
      <c r="BD319" s="561"/>
      <c r="BE319" s="561"/>
      <c r="BF319" s="561"/>
      <c r="BG319" s="561"/>
      <c r="BH319" s="561"/>
      <c r="BI319" s="561"/>
      <c r="BJ319" s="561"/>
      <c r="BK319" s="561"/>
      <c r="BL319" s="561"/>
      <c r="BM319" s="561"/>
      <c r="BN319" s="561"/>
      <c r="BO319" s="561"/>
      <c r="BP319" s="561"/>
      <c r="BQ319" s="561"/>
      <c r="BR319" s="561"/>
      <c r="BS319" s="561"/>
      <c r="BT319" s="561"/>
      <c r="BU319" s="561"/>
      <c r="BV319" s="561"/>
    </row>
    <row r="320" spans="1:74">
      <c r="A320" s="561"/>
      <c r="E320" s="561"/>
      <c r="H320" s="561"/>
      <c r="Q320" s="561"/>
      <c r="R320" s="561"/>
      <c r="S320" s="561"/>
      <c r="T320" s="561"/>
      <c r="U320" s="561"/>
      <c r="V320" s="561"/>
      <c r="Y320" s="561"/>
      <c r="Z320" s="561"/>
      <c r="AA320" s="561"/>
      <c r="AB320" s="561"/>
      <c r="AC320" s="561"/>
      <c r="AD320" s="561"/>
      <c r="AE320" s="561"/>
      <c r="AF320" s="561"/>
      <c r="AG320" s="561"/>
      <c r="AH320" s="561"/>
      <c r="AJ320" s="561"/>
      <c r="AK320" s="561"/>
      <c r="AM320" s="561"/>
      <c r="AN320" s="561"/>
      <c r="AO320" s="561"/>
      <c r="AP320" s="561"/>
      <c r="AQ320" s="561"/>
      <c r="AR320" s="561"/>
      <c r="AS320" s="561"/>
      <c r="AT320" s="561"/>
      <c r="AU320" s="561"/>
      <c r="AW320" s="561"/>
      <c r="AX320" s="561"/>
      <c r="AY320" s="561"/>
      <c r="AZ320" s="561"/>
      <c r="BA320" s="561"/>
      <c r="BB320" s="561"/>
      <c r="BC320" s="561"/>
      <c r="BD320" s="561"/>
      <c r="BE320" s="561"/>
      <c r="BF320" s="561"/>
      <c r="BG320" s="561"/>
      <c r="BH320" s="561"/>
      <c r="BI320" s="561"/>
      <c r="BJ320" s="561"/>
      <c r="BK320" s="561"/>
      <c r="BL320" s="561"/>
      <c r="BM320" s="561"/>
      <c r="BN320" s="561"/>
      <c r="BO320" s="561"/>
      <c r="BP320" s="561"/>
      <c r="BQ320" s="561"/>
      <c r="BR320" s="561"/>
      <c r="BS320" s="561"/>
      <c r="BT320" s="561"/>
      <c r="BU320" s="561"/>
      <c r="BV320" s="561"/>
    </row>
    <row r="321" spans="1:74">
      <c r="A321" s="561"/>
      <c r="E321" s="561"/>
      <c r="H321" s="561"/>
      <c r="Q321" s="561"/>
      <c r="R321" s="561"/>
      <c r="S321" s="561"/>
      <c r="T321" s="561"/>
      <c r="U321" s="561"/>
      <c r="V321" s="561"/>
      <c r="Y321" s="561"/>
      <c r="Z321" s="561"/>
      <c r="AA321" s="561"/>
      <c r="AB321" s="561"/>
      <c r="AC321" s="561"/>
      <c r="AD321" s="561"/>
      <c r="AE321" s="561"/>
      <c r="AF321" s="561"/>
      <c r="AG321" s="561"/>
      <c r="AH321" s="561"/>
      <c r="AJ321" s="561"/>
      <c r="AK321" s="561"/>
      <c r="AM321" s="561"/>
      <c r="AN321" s="561"/>
      <c r="AO321" s="561"/>
      <c r="AP321" s="561"/>
      <c r="AQ321" s="561"/>
      <c r="AR321" s="561"/>
      <c r="AS321" s="561"/>
      <c r="AT321" s="561"/>
      <c r="AU321" s="561"/>
      <c r="AW321" s="561"/>
      <c r="AX321" s="561"/>
      <c r="AY321" s="561"/>
      <c r="AZ321" s="561"/>
      <c r="BA321" s="561"/>
      <c r="BB321" s="561"/>
      <c r="BC321" s="561"/>
      <c r="BD321" s="561"/>
      <c r="BE321" s="561"/>
      <c r="BF321" s="561"/>
      <c r="BG321" s="561"/>
      <c r="BH321" s="561"/>
      <c r="BI321" s="561"/>
      <c r="BJ321" s="561"/>
      <c r="BK321" s="561"/>
      <c r="BL321" s="561"/>
      <c r="BM321" s="561"/>
      <c r="BN321" s="561"/>
      <c r="BO321" s="561"/>
      <c r="BP321" s="561"/>
      <c r="BQ321" s="561"/>
      <c r="BR321" s="561"/>
      <c r="BS321" s="561"/>
      <c r="BT321" s="561"/>
      <c r="BU321" s="561"/>
      <c r="BV321" s="561"/>
    </row>
    <row r="322" spans="1:74">
      <c r="A322" s="561"/>
      <c r="E322" s="561"/>
      <c r="H322" s="561"/>
      <c r="Q322" s="561"/>
      <c r="R322" s="561"/>
      <c r="S322" s="561"/>
      <c r="T322" s="561"/>
      <c r="U322" s="561"/>
      <c r="V322" s="561"/>
      <c r="Y322" s="561"/>
      <c r="Z322" s="561"/>
      <c r="AA322" s="561"/>
      <c r="AB322" s="561"/>
      <c r="AC322" s="561"/>
      <c r="AD322" s="561"/>
      <c r="AE322" s="561"/>
      <c r="AF322" s="561"/>
      <c r="AG322" s="561"/>
      <c r="AH322" s="561"/>
      <c r="AJ322" s="561"/>
      <c r="AK322" s="561"/>
      <c r="AM322" s="561"/>
      <c r="AN322" s="561"/>
      <c r="AO322" s="561"/>
      <c r="AP322" s="561"/>
      <c r="AQ322" s="561"/>
      <c r="AR322" s="561"/>
      <c r="AS322" s="561"/>
      <c r="AT322" s="561"/>
      <c r="AU322" s="561"/>
      <c r="AW322" s="561"/>
      <c r="AX322" s="561"/>
      <c r="AY322" s="561"/>
      <c r="AZ322" s="561"/>
      <c r="BA322" s="561"/>
      <c r="BB322" s="561"/>
      <c r="BC322" s="561"/>
      <c r="BD322" s="561"/>
      <c r="BE322" s="561"/>
      <c r="BF322" s="561"/>
      <c r="BG322" s="561"/>
      <c r="BH322" s="561"/>
      <c r="BI322" s="561"/>
      <c r="BJ322" s="561"/>
      <c r="BK322" s="561"/>
      <c r="BL322" s="561"/>
      <c r="BM322" s="561"/>
      <c r="BN322" s="561"/>
      <c r="BO322" s="561"/>
      <c r="BP322" s="561"/>
      <c r="BQ322" s="561"/>
      <c r="BR322" s="561"/>
      <c r="BS322" s="561"/>
      <c r="BT322" s="561"/>
      <c r="BU322" s="561"/>
      <c r="BV322" s="561"/>
    </row>
    <row r="323" spans="1:74">
      <c r="A323" s="561"/>
      <c r="E323" s="561"/>
      <c r="H323" s="561"/>
      <c r="Q323" s="561"/>
      <c r="R323" s="561"/>
      <c r="S323" s="561"/>
      <c r="T323" s="561"/>
      <c r="U323" s="561"/>
      <c r="V323" s="561"/>
      <c r="Y323" s="561"/>
      <c r="Z323" s="561"/>
      <c r="AA323" s="561"/>
      <c r="AB323" s="561"/>
      <c r="AC323" s="561"/>
      <c r="AD323" s="561"/>
      <c r="AE323" s="561"/>
      <c r="AF323" s="561"/>
      <c r="AG323" s="561"/>
      <c r="AH323" s="561"/>
      <c r="AJ323" s="561"/>
      <c r="AK323" s="561"/>
      <c r="AM323" s="561"/>
      <c r="AN323" s="561"/>
      <c r="AO323" s="561"/>
      <c r="AP323" s="561"/>
      <c r="AQ323" s="561"/>
      <c r="AR323" s="561"/>
      <c r="AS323" s="561"/>
      <c r="AT323" s="561"/>
      <c r="AU323" s="561"/>
      <c r="AW323" s="561"/>
      <c r="AX323" s="561"/>
      <c r="AY323" s="561"/>
      <c r="AZ323" s="561"/>
      <c r="BA323" s="561"/>
      <c r="BB323" s="561"/>
      <c r="BC323" s="561"/>
      <c r="BD323" s="561"/>
      <c r="BE323" s="561"/>
      <c r="BF323" s="561"/>
      <c r="BG323" s="561"/>
      <c r="BH323" s="561"/>
      <c r="BI323" s="561"/>
      <c r="BJ323" s="561"/>
      <c r="BK323" s="561"/>
      <c r="BL323" s="561"/>
      <c r="BM323" s="561"/>
      <c r="BN323" s="561"/>
      <c r="BO323" s="561"/>
      <c r="BP323" s="561"/>
      <c r="BQ323" s="561"/>
      <c r="BR323" s="561"/>
      <c r="BS323" s="561"/>
      <c r="BT323" s="561"/>
      <c r="BU323" s="561"/>
      <c r="BV323" s="561"/>
    </row>
    <row r="324" spans="1:74">
      <c r="A324" s="561"/>
      <c r="E324" s="561"/>
      <c r="H324" s="561"/>
      <c r="Q324" s="561"/>
      <c r="R324" s="561"/>
      <c r="S324" s="561"/>
      <c r="T324" s="561"/>
      <c r="U324" s="561"/>
      <c r="V324" s="561"/>
      <c r="Y324" s="561"/>
      <c r="Z324" s="561"/>
      <c r="AA324" s="561"/>
      <c r="AB324" s="561"/>
      <c r="AC324" s="561"/>
      <c r="AD324" s="561"/>
      <c r="AE324" s="561"/>
      <c r="AF324" s="561"/>
      <c r="AG324" s="561"/>
      <c r="AH324" s="561"/>
      <c r="AJ324" s="561"/>
      <c r="AK324" s="561"/>
      <c r="AM324" s="561"/>
      <c r="AN324" s="561"/>
      <c r="AO324" s="561"/>
      <c r="AP324" s="561"/>
      <c r="AQ324" s="561"/>
      <c r="AR324" s="561"/>
      <c r="AS324" s="561"/>
      <c r="AT324" s="561"/>
      <c r="AU324" s="561"/>
      <c r="AW324" s="561"/>
      <c r="AX324" s="561"/>
      <c r="AY324" s="561"/>
      <c r="AZ324" s="561"/>
      <c r="BA324" s="561"/>
      <c r="BB324" s="561"/>
      <c r="BC324" s="561"/>
      <c r="BD324" s="561"/>
      <c r="BE324" s="561"/>
      <c r="BF324" s="561"/>
      <c r="BG324" s="561"/>
      <c r="BH324" s="561"/>
      <c r="BI324" s="561"/>
      <c r="BJ324" s="561"/>
      <c r="BK324" s="561"/>
      <c r="BL324" s="561"/>
      <c r="BM324" s="561"/>
      <c r="BN324" s="561"/>
      <c r="BO324" s="561"/>
      <c r="BP324" s="561"/>
      <c r="BQ324" s="561"/>
      <c r="BR324" s="561"/>
      <c r="BS324" s="561"/>
      <c r="BT324" s="561"/>
      <c r="BU324" s="561"/>
      <c r="BV324" s="561"/>
    </row>
    <row r="325" spans="1:74">
      <c r="A325" s="561"/>
      <c r="E325" s="561"/>
      <c r="H325" s="561"/>
      <c r="Q325" s="561"/>
      <c r="R325" s="561"/>
      <c r="S325" s="561"/>
      <c r="T325" s="561"/>
      <c r="U325" s="561"/>
      <c r="V325" s="561"/>
      <c r="Y325" s="561"/>
      <c r="Z325" s="561"/>
      <c r="AA325" s="561"/>
      <c r="AB325" s="561"/>
      <c r="AC325" s="561"/>
      <c r="AD325" s="561"/>
      <c r="AE325" s="561"/>
      <c r="AF325" s="561"/>
      <c r="AG325" s="561"/>
      <c r="AH325" s="561"/>
      <c r="AJ325" s="561"/>
      <c r="AK325" s="561"/>
      <c r="AM325" s="561"/>
      <c r="AN325" s="561"/>
      <c r="AO325" s="561"/>
      <c r="AP325" s="561"/>
      <c r="AQ325" s="561"/>
      <c r="AR325" s="561"/>
      <c r="AS325" s="561"/>
      <c r="AT325" s="561"/>
      <c r="AU325" s="561"/>
      <c r="AW325" s="561"/>
      <c r="AX325" s="561"/>
      <c r="AY325" s="561"/>
      <c r="AZ325" s="561"/>
      <c r="BA325" s="561"/>
      <c r="BB325" s="561"/>
      <c r="BC325" s="561"/>
      <c r="BD325" s="561"/>
      <c r="BE325" s="561"/>
      <c r="BF325" s="561"/>
      <c r="BG325" s="561"/>
      <c r="BH325" s="561"/>
      <c r="BI325" s="561"/>
      <c r="BJ325" s="561"/>
      <c r="BK325" s="561"/>
      <c r="BL325" s="561"/>
      <c r="BM325" s="561"/>
      <c r="BN325" s="561"/>
      <c r="BO325" s="561"/>
      <c r="BP325" s="561"/>
      <c r="BQ325" s="561"/>
      <c r="BR325" s="561"/>
      <c r="BS325" s="561"/>
      <c r="BT325" s="561"/>
      <c r="BU325" s="561"/>
      <c r="BV325" s="561"/>
    </row>
    <row r="326" spans="1:74">
      <c r="A326" s="561"/>
      <c r="E326" s="561"/>
      <c r="H326" s="561"/>
      <c r="Q326" s="561"/>
      <c r="R326" s="561"/>
      <c r="S326" s="561"/>
      <c r="T326" s="561"/>
      <c r="U326" s="561"/>
      <c r="V326" s="561"/>
      <c r="Y326" s="561"/>
      <c r="Z326" s="561"/>
      <c r="AA326" s="561"/>
      <c r="AB326" s="561"/>
      <c r="AC326" s="561"/>
      <c r="AD326" s="561"/>
      <c r="AE326" s="561"/>
      <c r="AF326" s="561"/>
      <c r="AG326" s="561"/>
      <c r="AH326" s="561"/>
      <c r="AJ326" s="561"/>
      <c r="AK326" s="561"/>
      <c r="AM326" s="561"/>
      <c r="AN326" s="561"/>
      <c r="AO326" s="561"/>
      <c r="AP326" s="561"/>
      <c r="AQ326" s="561"/>
      <c r="AR326" s="561"/>
      <c r="AS326" s="561"/>
      <c r="AT326" s="561"/>
      <c r="AU326" s="561"/>
      <c r="AW326" s="561"/>
      <c r="AX326" s="561"/>
      <c r="AY326" s="561"/>
      <c r="AZ326" s="561"/>
      <c r="BA326" s="561"/>
      <c r="BB326" s="561"/>
      <c r="BC326" s="561"/>
      <c r="BD326" s="561"/>
      <c r="BE326" s="561"/>
      <c r="BF326" s="561"/>
      <c r="BG326" s="561"/>
      <c r="BH326" s="561"/>
      <c r="BI326" s="561"/>
      <c r="BJ326" s="561"/>
      <c r="BK326" s="561"/>
      <c r="BL326" s="561"/>
      <c r="BM326" s="561"/>
      <c r="BN326" s="561"/>
      <c r="BO326" s="561"/>
      <c r="BP326" s="561"/>
      <c r="BQ326" s="561"/>
      <c r="BR326" s="561"/>
      <c r="BS326" s="561"/>
      <c r="BT326" s="561"/>
      <c r="BU326" s="561"/>
      <c r="BV326" s="561"/>
    </row>
    <row r="327" spans="1:74">
      <c r="A327" s="561"/>
      <c r="E327" s="561"/>
      <c r="H327" s="561"/>
      <c r="Q327" s="561"/>
      <c r="R327" s="561"/>
      <c r="S327" s="561"/>
      <c r="T327" s="561"/>
      <c r="U327" s="561"/>
      <c r="V327" s="561"/>
      <c r="Y327" s="561"/>
      <c r="Z327" s="561"/>
      <c r="AA327" s="561"/>
      <c r="AB327" s="561"/>
      <c r="AC327" s="561"/>
      <c r="AD327" s="561"/>
      <c r="AE327" s="561"/>
      <c r="AF327" s="561"/>
      <c r="AG327" s="561"/>
      <c r="AH327" s="561"/>
      <c r="AJ327" s="561"/>
      <c r="AK327" s="561"/>
      <c r="AM327" s="561"/>
      <c r="AN327" s="561"/>
      <c r="AO327" s="561"/>
      <c r="AP327" s="561"/>
      <c r="AQ327" s="561"/>
      <c r="AR327" s="561"/>
      <c r="AS327" s="561"/>
      <c r="AT327" s="561"/>
      <c r="AU327" s="561"/>
      <c r="AW327" s="561"/>
      <c r="AX327" s="561"/>
      <c r="AY327" s="561"/>
      <c r="AZ327" s="561"/>
      <c r="BA327" s="561"/>
      <c r="BB327" s="561"/>
      <c r="BC327" s="561"/>
      <c r="BD327" s="561"/>
      <c r="BE327" s="561"/>
      <c r="BF327" s="561"/>
      <c r="BG327" s="561"/>
      <c r="BH327" s="561"/>
      <c r="BI327" s="561"/>
      <c r="BJ327" s="561"/>
      <c r="BK327" s="561"/>
      <c r="BL327" s="561"/>
      <c r="BM327" s="561"/>
      <c r="BN327" s="561"/>
      <c r="BO327" s="561"/>
      <c r="BP327" s="561"/>
      <c r="BQ327" s="561"/>
      <c r="BR327" s="561"/>
      <c r="BS327" s="561"/>
      <c r="BT327" s="561"/>
      <c r="BU327" s="561"/>
      <c r="BV327" s="561"/>
    </row>
    <row r="328" spans="1:74">
      <c r="A328" s="561"/>
      <c r="E328" s="561"/>
      <c r="H328" s="561"/>
      <c r="Q328" s="561"/>
      <c r="R328" s="561"/>
      <c r="S328" s="561"/>
      <c r="T328" s="561"/>
      <c r="U328" s="561"/>
      <c r="V328" s="561"/>
      <c r="Y328" s="561"/>
      <c r="Z328" s="561"/>
      <c r="AA328" s="561"/>
      <c r="AB328" s="561"/>
      <c r="AC328" s="561"/>
      <c r="AD328" s="561"/>
      <c r="AE328" s="561"/>
      <c r="AF328" s="561"/>
      <c r="AG328" s="561"/>
      <c r="AH328" s="561"/>
      <c r="AJ328" s="561"/>
      <c r="AK328" s="561"/>
      <c r="AM328" s="561"/>
      <c r="AN328" s="561"/>
      <c r="AO328" s="561"/>
      <c r="AP328" s="561"/>
      <c r="AQ328" s="561"/>
      <c r="AR328" s="561"/>
      <c r="AS328" s="561"/>
      <c r="AT328" s="561"/>
      <c r="AU328" s="561"/>
      <c r="AW328" s="561"/>
      <c r="AX328" s="561"/>
      <c r="AY328" s="561"/>
      <c r="AZ328" s="561"/>
      <c r="BA328" s="561"/>
      <c r="BB328" s="561"/>
      <c r="BC328" s="561"/>
      <c r="BD328" s="561"/>
      <c r="BE328" s="561"/>
      <c r="BF328" s="561"/>
      <c r="BG328" s="561"/>
      <c r="BH328" s="561"/>
      <c r="BI328" s="561"/>
      <c r="BJ328" s="561"/>
      <c r="BK328" s="561"/>
      <c r="BL328" s="561"/>
      <c r="BM328" s="561"/>
      <c r="BN328" s="561"/>
      <c r="BO328" s="561"/>
      <c r="BP328" s="561"/>
      <c r="BQ328" s="561"/>
      <c r="BR328" s="561"/>
      <c r="BS328" s="561"/>
      <c r="BT328" s="561"/>
      <c r="BU328" s="561"/>
      <c r="BV328" s="561"/>
    </row>
    <row r="329" spans="1:74">
      <c r="A329" s="561"/>
      <c r="E329" s="561"/>
      <c r="H329" s="561"/>
      <c r="Q329" s="561"/>
      <c r="R329" s="561"/>
      <c r="S329" s="561"/>
      <c r="T329" s="561"/>
      <c r="U329" s="561"/>
      <c r="V329" s="561"/>
      <c r="Y329" s="561"/>
      <c r="Z329" s="561"/>
      <c r="AA329" s="561"/>
      <c r="AB329" s="561"/>
      <c r="AC329" s="561"/>
      <c r="AD329" s="561"/>
      <c r="AE329" s="561"/>
      <c r="AF329" s="561"/>
      <c r="AG329" s="561"/>
      <c r="AH329" s="561"/>
      <c r="AJ329" s="561"/>
      <c r="AK329" s="561"/>
      <c r="AM329" s="561"/>
      <c r="AN329" s="561"/>
      <c r="AO329" s="561"/>
      <c r="AP329" s="561"/>
      <c r="AQ329" s="561"/>
      <c r="AR329" s="561"/>
      <c r="AS329" s="561"/>
      <c r="AT329" s="561"/>
      <c r="AU329" s="561"/>
      <c r="AW329" s="561"/>
      <c r="AX329" s="561"/>
      <c r="AY329" s="561"/>
      <c r="AZ329" s="561"/>
      <c r="BA329" s="561"/>
      <c r="BB329" s="561"/>
      <c r="BC329" s="561"/>
      <c r="BD329" s="561"/>
      <c r="BE329" s="561"/>
      <c r="BF329" s="561"/>
      <c r="BG329" s="561"/>
      <c r="BH329" s="561"/>
      <c r="BI329" s="561"/>
      <c r="BJ329" s="561"/>
      <c r="BK329" s="561"/>
      <c r="BL329" s="561"/>
      <c r="BM329" s="561"/>
      <c r="BN329" s="561"/>
      <c r="BO329" s="561"/>
      <c r="BP329" s="561"/>
      <c r="BQ329" s="561"/>
      <c r="BR329" s="561"/>
      <c r="BS329" s="561"/>
      <c r="BT329" s="561"/>
      <c r="BU329" s="561"/>
      <c r="BV329" s="561"/>
    </row>
    <row r="330" spans="1:74">
      <c r="A330" s="561"/>
      <c r="E330" s="561"/>
      <c r="H330" s="561"/>
      <c r="Q330" s="561"/>
      <c r="R330" s="561"/>
      <c r="S330" s="561"/>
      <c r="T330" s="561"/>
      <c r="U330" s="561"/>
      <c r="V330" s="561"/>
      <c r="Y330" s="561"/>
      <c r="Z330" s="561"/>
      <c r="AA330" s="561"/>
      <c r="AB330" s="561"/>
      <c r="AC330" s="561"/>
      <c r="AD330" s="561"/>
      <c r="AE330" s="561"/>
      <c r="AF330" s="561"/>
      <c r="AG330" s="561"/>
      <c r="AH330" s="561"/>
      <c r="AJ330" s="561"/>
      <c r="AK330" s="561"/>
      <c r="AM330" s="561"/>
      <c r="AN330" s="561"/>
      <c r="AO330" s="561"/>
      <c r="AP330" s="561"/>
      <c r="AQ330" s="561"/>
      <c r="AR330" s="561"/>
      <c r="AS330" s="561"/>
      <c r="AT330" s="561"/>
      <c r="AU330" s="561"/>
      <c r="AW330" s="561"/>
      <c r="AX330" s="561"/>
      <c r="AY330" s="561"/>
      <c r="AZ330" s="561"/>
      <c r="BA330" s="561"/>
      <c r="BB330" s="561"/>
      <c r="BC330" s="561"/>
      <c r="BD330" s="561"/>
      <c r="BE330" s="561"/>
      <c r="BF330" s="561"/>
      <c r="BG330" s="561"/>
      <c r="BH330" s="561"/>
      <c r="BI330" s="561"/>
      <c r="BJ330" s="561"/>
      <c r="BK330" s="561"/>
      <c r="BL330" s="561"/>
      <c r="BM330" s="561"/>
      <c r="BN330" s="561"/>
      <c r="BO330" s="561"/>
      <c r="BP330" s="561"/>
      <c r="BQ330" s="561"/>
      <c r="BR330" s="561"/>
      <c r="BS330" s="561"/>
      <c r="BT330" s="561"/>
      <c r="BU330" s="561"/>
      <c r="BV330" s="561"/>
    </row>
    <row r="331" spans="1:74">
      <c r="A331" s="561"/>
      <c r="E331" s="561"/>
      <c r="H331" s="561"/>
      <c r="Q331" s="561"/>
      <c r="R331" s="561"/>
      <c r="S331" s="561"/>
      <c r="T331" s="561"/>
      <c r="U331" s="561"/>
      <c r="V331" s="561"/>
      <c r="Y331" s="561"/>
      <c r="Z331" s="561"/>
      <c r="AA331" s="561"/>
      <c r="AB331" s="561"/>
      <c r="AC331" s="561"/>
      <c r="AD331" s="561"/>
      <c r="AE331" s="561"/>
      <c r="AF331" s="561"/>
      <c r="AG331" s="561"/>
      <c r="AH331" s="561"/>
      <c r="AJ331" s="561"/>
      <c r="AK331" s="561"/>
      <c r="AM331" s="561"/>
      <c r="AN331" s="561"/>
      <c r="AO331" s="561"/>
      <c r="AP331" s="561"/>
      <c r="AQ331" s="561"/>
      <c r="AR331" s="561"/>
      <c r="AS331" s="561"/>
      <c r="AT331" s="561"/>
      <c r="AU331" s="561"/>
      <c r="AW331" s="561"/>
      <c r="AX331" s="561"/>
      <c r="AY331" s="561"/>
      <c r="AZ331" s="561"/>
      <c r="BA331" s="561"/>
      <c r="BB331" s="561"/>
      <c r="BC331" s="561"/>
      <c r="BD331" s="561"/>
      <c r="BE331" s="561"/>
      <c r="BF331" s="561"/>
      <c r="BG331" s="561"/>
      <c r="BH331" s="561"/>
      <c r="BI331" s="561"/>
      <c r="BJ331" s="561"/>
      <c r="BK331" s="561"/>
      <c r="BL331" s="561"/>
      <c r="BM331" s="561"/>
      <c r="BN331" s="561"/>
      <c r="BO331" s="561"/>
      <c r="BP331" s="561"/>
      <c r="BQ331" s="561"/>
      <c r="BR331" s="561"/>
      <c r="BS331" s="561"/>
      <c r="BT331" s="561"/>
      <c r="BU331" s="561"/>
      <c r="BV331" s="561"/>
    </row>
    <row r="332" spans="1:74">
      <c r="A332" s="561"/>
      <c r="E332" s="561"/>
      <c r="H332" s="561"/>
      <c r="Q332" s="561"/>
      <c r="R332" s="561"/>
      <c r="S332" s="561"/>
      <c r="T332" s="561"/>
      <c r="U332" s="561"/>
      <c r="V332" s="561"/>
      <c r="Y332" s="561"/>
      <c r="Z332" s="561"/>
      <c r="AA332" s="561"/>
      <c r="AB332" s="561"/>
      <c r="AC332" s="561"/>
      <c r="AD332" s="561"/>
      <c r="AE332" s="561"/>
      <c r="AF332" s="561"/>
      <c r="AG332" s="561"/>
      <c r="AH332" s="561"/>
      <c r="AJ332" s="561"/>
      <c r="AK332" s="561"/>
      <c r="AM332" s="561"/>
      <c r="AN332" s="561"/>
      <c r="AO332" s="561"/>
      <c r="AP332" s="561"/>
      <c r="AQ332" s="561"/>
      <c r="AR332" s="561"/>
      <c r="AS332" s="561"/>
      <c r="AT332" s="561"/>
      <c r="AU332" s="561"/>
      <c r="AW332" s="561"/>
      <c r="AX332" s="561"/>
      <c r="AY332" s="561"/>
      <c r="AZ332" s="561"/>
      <c r="BA332" s="561"/>
      <c r="BB332" s="561"/>
      <c r="BC332" s="561"/>
      <c r="BD332" s="561"/>
      <c r="BE332" s="561"/>
      <c r="BF332" s="561"/>
      <c r="BG332" s="561"/>
      <c r="BH332" s="561"/>
      <c r="BI332" s="561"/>
      <c r="BJ332" s="561"/>
      <c r="BK332" s="561"/>
      <c r="BL332" s="561"/>
      <c r="BM332" s="561"/>
      <c r="BN332" s="561"/>
      <c r="BO332" s="561"/>
      <c r="BP332" s="561"/>
      <c r="BQ332" s="561"/>
      <c r="BR332" s="561"/>
      <c r="BS332" s="561"/>
      <c r="BT332" s="561"/>
      <c r="BU332" s="561"/>
      <c r="BV332" s="561"/>
    </row>
    <row r="333" spans="1:74">
      <c r="A333" s="561"/>
      <c r="E333" s="561"/>
      <c r="H333" s="561"/>
      <c r="Q333" s="561"/>
      <c r="R333" s="561"/>
      <c r="S333" s="561"/>
      <c r="T333" s="561"/>
      <c r="U333" s="561"/>
      <c r="V333" s="561"/>
      <c r="Y333" s="561"/>
      <c r="Z333" s="561"/>
      <c r="AA333" s="561"/>
      <c r="AB333" s="561"/>
      <c r="AC333" s="561"/>
      <c r="AD333" s="561"/>
      <c r="AE333" s="561"/>
      <c r="AF333" s="561"/>
      <c r="AG333" s="561"/>
      <c r="AH333" s="561"/>
      <c r="AJ333" s="561"/>
      <c r="AK333" s="561"/>
      <c r="AM333" s="561"/>
      <c r="AN333" s="561"/>
      <c r="AO333" s="561"/>
      <c r="AP333" s="561"/>
      <c r="AQ333" s="561"/>
      <c r="AR333" s="561"/>
      <c r="AS333" s="561"/>
      <c r="AT333" s="561"/>
      <c r="AU333" s="561"/>
      <c r="AW333" s="561"/>
      <c r="AX333" s="561"/>
      <c r="AY333" s="561"/>
      <c r="AZ333" s="561"/>
      <c r="BA333" s="561"/>
      <c r="BB333" s="561"/>
      <c r="BC333" s="561"/>
      <c r="BD333" s="561"/>
      <c r="BE333" s="561"/>
      <c r="BF333" s="561"/>
      <c r="BG333" s="561"/>
      <c r="BH333" s="561"/>
      <c r="BI333" s="561"/>
      <c r="BJ333" s="561"/>
      <c r="BK333" s="561"/>
      <c r="BL333" s="561"/>
      <c r="BM333" s="561"/>
      <c r="BN333" s="561"/>
      <c r="BO333" s="561"/>
      <c r="BP333" s="561"/>
      <c r="BQ333" s="561"/>
      <c r="BR333" s="561"/>
      <c r="BS333" s="561"/>
      <c r="BT333" s="561"/>
      <c r="BU333" s="561"/>
      <c r="BV333" s="561"/>
    </row>
    <row r="334" spans="1:74">
      <c r="A334" s="561"/>
      <c r="E334" s="561"/>
      <c r="H334" s="561"/>
      <c r="Q334" s="561"/>
      <c r="R334" s="561"/>
      <c r="S334" s="561"/>
      <c r="T334" s="561"/>
      <c r="U334" s="561"/>
      <c r="V334" s="561"/>
      <c r="Y334" s="561"/>
      <c r="Z334" s="561"/>
      <c r="AA334" s="561"/>
      <c r="AB334" s="561"/>
      <c r="AC334" s="561"/>
      <c r="AD334" s="561"/>
      <c r="AE334" s="561"/>
      <c r="AF334" s="561"/>
      <c r="AG334" s="561"/>
      <c r="AH334" s="561"/>
      <c r="AJ334" s="561"/>
      <c r="AK334" s="561"/>
      <c r="AM334" s="561"/>
      <c r="AN334" s="561"/>
      <c r="AO334" s="561"/>
      <c r="AP334" s="561"/>
      <c r="AQ334" s="561"/>
      <c r="AR334" s="561"/>
      <c r="AS334" s="561"/>
      <c r="AT334" s="561"/>
      <c r="AU334" s="561"/>
      <c r="AW334" s="561"/>
      <c r="AX334" s="561"/>
      <c r="AY334" s="561"/>
      <c r="AZ334" s="561"/>
      <c r="BA334" s="561"/>
      <c r="BB334" s="561"/>
      <c r="BC334" s="561"/>
      <c r="BD334" s="561"/>
      <c r="BE334" s="561"/>
      <c r="BF334" s="561"/>
      <c r="BG334" s="561"/>
      <c r="BH334" s="561"/>
      <c r="BI334" s="561"/>
      <c r="BJ334" s="561"/>
      <c r="BK334" s="561"/>
      <c r="BL334" s="561"/>
      <c r="BM334" s="561"/>
      <c r="BN334" s="561"/>
      <c r="BO334" s="561"/>
      <c r="BP334" s="561"/>
      <c r="BQ334" s="561"/>
      <c r="BR334" s="561"/>
      <c r="BS334" s="561"/>
      <c r="BT334" s="561"/>
      <c r="BU334" s="561"/>
      <c r="BV334" s="561"/>
    </row>
    <row r="335" spans="1:74">
      <c r="A335" s="561"/>
      <c r="E335" s="561"/>
      <c r="H335" s="561"/>
      <c r="Q335" s="561"/>
      <c r="R335" s="561"/>
      <c r="S335" s="561"/>
      <c r="T335" s="561"/>
      <c r="U335" s="561"/>
      <c r="V335" s="561"/>
      <c r="Y335" s="561"/>
      <c r="Z335" s="561"/>
      <c r="AA335" s="561"/>
      <c r="AB335" s="561"/>
      <c r="AC335" s="561"/>
      <c r="AD335" s="561"/>
      <c r="AE335" s="561"/>
      <c r="AF335" s="561"/>
      <c r="AG335" s="561"/>
      <c r="AH335" s="561"/>
      <c r="AJ335" s="561"/>
      <c r="AK335" s="561"/>
      <c r="AM335" s="561"/>
      <c r="AN335" s="561"/>
      <c r="AO335" s="561"/>
      <c r="AP335" s="561"/>
      <c r="AQ335" s="561"/>
      <c r="AR335" s="561"/>
      <c r="AS335" s="561"/>
      <c r="AT335" s="561"/>
      <c r="AU335" s="561"/>
      <c r="AW335" s="561"/>
      <c r="AX335" s="561"/>
      <c r="AY335" s="561"/>
      <c r="AZ335" s="561"/>
      <c r="BA335" s="561"/>
      <c r="BB335" s="561"/>
      <c r="BC335" s="561"/>
      <c r="BD335" s="561"/>
      <c r="BE335" s="561"/>
      <c r="BF335" s="561"/>
      <c r="BG335" s="561"/>
      <c r="BH335" s="561"/>
      <c r="BI335" s="561"/>
      <c r="BJ335" s="561"/>
      <c r="BK335" s="561"/>
      <c r="BL335" s="561"/>
      <c r="BM335" s="561"/>
      <c r="BN335" s="561"/>
      <c r="BO335" s="561"/>
      <c r="BP335" s="561"/>
      <c r="BQ335" s="561"/>
      <c r="BR335" s="561"/>
      <c r="BS335" s="561"/>
      <c r="BT335" s="561"/>
      <c r="BU335" s="561"/>
      <c r="BV335" s="561"/>
    </row>
    <row r="336" spans="1:74">
      <c r="A336" s="561"/>
      <c r="E336" s="561"/>
      <c r="H336" s="561"/>
      <c r="Q336" s="561"/>
      <c r="R336" s="561"/>
      <c r="S336" s="561"/>
      <c r="T336" s="561"/>
      <c r="U336" s="561"/>
      <c r="V336" s="561"/>
      <c r="Y336" s="561"/>
      <c r="Z336" s="561"/>
      <c r="AA336" s="561"/>
      <c r="AB336" s="561"/>
      <c r="AC336" s="561"/>
      <c r="AD336" s="561"/>
      <c r="AE336" s="561"/>
      <c r="AF336" s="561"/>
      <c r="AG336" s="561"/>
      <c r="AH336" s="561"/>
      <c r="AJ336" s="561"/>
      <c r="AK336" s="561"/>
      <c r="AM336" s="561"/>
      <c r="AN336" s="561"/>
      <c r="AO336" s="561"/>
      <c r="AP336" s="561"/>
      <c r="AQ336" s="561"/>
      <c r="AR336" s="561"/>
      <c r="AS336" s="561"/>
      <c r="AT336" s="561"/>
      <c r="AU336" s="561"/>
      <c r="AW336" s="561"/>
      <c r="AX336" s="561"/>
      <c r="AY336" s="561"/>
      <c r="AZ336" s="561"/>
      <c r="BA336" s="561"/>
      <c r="BB336" s="561"/>
      <c r="BC336" s="561"/>
      <c r="BD336" s="561"/>
      <c r="BE336" s="561"/>
      <c r="BF336" s="561"/>
      <c r="BG336" s="561"/>
      <c r="BH336" s="561"/>
      <c r="BI336" s="561"/>
      <c r="BJ336" s="561"/>
      <c r="BK336" s="561"/>
      <c r="BL336" s="561"/>
      <c r="BM336" s="561"/>
      <c r="BN336" s="561"/>
      <c r="BO336" s="561"/>
      <c r="BP336" s="561"/>
      <c r="BQ336" s="561"/>
      <c r="BR336" s="561"/>
      <c r="BS336" s="561"/>
      <c r="BT336" s="561"/>
      <c r="BU336" s="561"/>
      <c r="BV336" s="561"/>
    </row>
    <row r="337" spans="1:74">
      <c r="A337" s="561"/>
      <c r="E337" s="561"/>
      <c r="H337" s="561"/>
      <c r="Q337" s="561"/>
      <c r="R337" s="561"/>
      <c r="S337" s="561"/>
      <c r="T337" s="561"/>
      <c r="U337" s="561"/>
      <c r="V337" s="561"/>
      <c r="Y337" s="561"/>
      <c r="Z337" s="561"/>
      <c r="AA337" s="561"/>
      <c r="AB337" s="561"/>
      <c r="AC337" s="561"/>
      <c r="AD337" s="561"/>
      <c r="AE337" s="561"/>
      <c r="AF337" s="561"/>
      <c r="AG337" s="561"/>
      <c r="AH337" s="561"/>
      <c r="AJ337" s="561"/>
      <c r="AK337" s="561"/>
      <c r="AM337" s="561"/>
      <c r="AN337" s="561"/>
      <c r="AO337" s="561"/>
      <c r="AP337" s="561"/>
      <c r="AQ337" s="561"/>
      <c r="AR337" s="561"/>
      <c r="AS337" s="561"/>
      <c r="AT337" s="561"/>
      <c r="AU337" s="561"/>
      <c r="AW337" s="561"/>
      <c r="AX337" s="561"/>
      <c r="AY337" s="561"/>
      <c r="AZ337" s="561"/>
      <c r="BA337" s="561"/>
      <c r="BB337" s="561"/>
      <c r="BC337" s="561"/>
      <c r="BD337" s="561"/>
      <c r="BE337" s="561"/>
      <c r="BF337" s="561"/>
      <c r="BG337" s="561"/>
      <c r="BH337" s="561"/>
      <c r="BI337" s="561"/>
      <c r="BJ337" s="561"/>
      <c r="BK337" s="561"/>
      <c r="BL337" s="561"/>
      <c r="BM337" s="561"/>
      <c r="BN337" s="561"/>
      <c r="BO337" s="561"/>
      <c r="BP337" s="561"/>
      <c r="BQ337" s="561"/>
      <c r="BR337" s="561"/>
      <c r="BS337" s="561"/>
      <c r="BT337" s="561"/>
      <c r="BU337" s="561"/>
      <c r="BV337" s="561"/>
    </row>
    <row r="338" spans="1:74">
      <c r="A338" s="561"/>
      <c r="E338" s="561"/>
      <c r="H338" s="561"/>
      <c r="Q338" s="561"/>
      <c r="R338" s="561"/>
      <c r="S338" s="561"/>
      <c r="T338" s="561"/>
      <c r="U338" s="561"/>
      <c r="V338" s="561"/>
      <c r="Y338" s="561"/>
      <c r="Z338" s="561"/>
      <c r="AA338" s="561"/>
      <c r="AB338" s="561"/>
      <c r="AC338" s="561"/>
      <c r="AD338" s="561"/>
      <c r="AE338" s="561"/>
      <c r="AF338" s="561"/>
      <c r="AG338" s="561"/>
      <c r="AH338" s="561"/>
      <c r="AJ338" s="561"/>
      <c r="AK338" s="561"/>
      <c r="AM338" s="561"/>
      <c r="AN338" s="561"/>
      <c r="AO338" s="561"/>
      <c r="AP338" s="561"/>
      <c r="AQ338" s="561"/>
      <c r="AR338" s="561"/>
      <c r="AS338" s="561"/>
      <c r="AT338" s="561"/>
      <c r="AU338" s="561"/>
      <c r="AW338" s="561"/>
      <c r="AX338" s="561"/>
      <c r="AY338" s="561"/>
      <c r="AZ338" s="561"/>
      <c r="BA338" s="561"/>
      <c r="BB338" s="561"/>
      <c r="BC338" s="561"/>
      <c r="BD338" s="561"/>
      <c r="BE338" s="561"/>
      <c r="BF338" s="561"/>
      <c r="BG338" s="561"/>
      <c r="BH338" s="561"/>
      <c r="BI338" s="561"/>
      <c r="BJ338" s="561"/>
      <c r="BK338" s="561"/>
      <c r="BL338" s="561"/>
      <c r="BM338" s="561"/>
      <c r="BN338" s="561"/>
      <c r="BO338" s="561"/>
      <c r="BP338" s="561"/>
      <c r="BQ338" s="561"/>
      <c r="BR338" s="561"/>
      <c r="BS338" s="561"/>
      <c r="BT338" s="561"/>
      <c r="BU338" s="561"/>
      <c r="BV338" s="561"/>
    </row>
    <row r="339" spans="1:74">
      <c r="A339" s="561"/>
      <c r="E339" s="561"/>
      <c r="H339" s="561"/>
      <c r="Q339" s="561"/>
      <c r="R339" s="561"/>
      <c r="S339" s="561"/>
      <c r="T339" s="561"/>
      <c r="U339" s="561"/>
      <c r="V339" s="561"/>
      <c r="Y339" s="561"/>
      <c r="Z339" s="561"/>
      <c r="AA339" s="561"/>
      <c r="AB339" s="561"/>
      <c r="AC339" s="561"/>
      <c r="AD339" s="561"/>
      <c r="AE339" s="561"/>
      <c r="AF339" s="561"/>
      <c r="AG339" s="561"/>
      <c r="AH339" s="561"/>
      <c r="AJ339" s="561"/>
      <c r="AK339" s="561"/>
      <c r="AM339" s="561"/>
      <c r="AN339" s="561"/>
      <c r="AO339" s="561"/>
      <c r="AP339" s="561"/>
      <c r="AQ339" s="561"/>
      <c r="AR339" s="561"/>
      <c r="AS339" s="561"/>
      <c r="AT339" s="561"/>
      <c r="AU339" s="561"/>
      <c r="AW339" s="561"/>
      <c r="AX339" s="561"/>
      <c r="AY339" s="561"/>
      <c r="AZ339" s="561"/>
      <c r="BA339" s="561"/>
      <c r="BB339" s="561"/>
      <c r="BC339" s="561"/>
      <c r="BD339" s="561"/>
      <c r="BE339" s="561"/>
      <c r="BF339" s="561"/>
      <c r="BG339" s="561"/>
      <c r="BH339" s="561"/>
      <c r="BI339" s="561"/>
      <c r="BJ339" s="561"/>
      <c r="BK339" s="561"/>
      <c r="BL339" s="561"/>
      <c r="BM339" s="561"/>
      <c r="BN339" s="561"/>
      <c r="BO339" s="561"/>
      <c r="BP339" s="561"/>
      <c r="BQ339" s="561"/>
      <c r="BR339" s="561"/>
      <c r="BS339" s="561"/>
      <c r="BT339" s="561"/>
      <c r="BU339" s="561"/>
      <c r="BV339" s="561"/>
    </row>
    <row r="340" spans="1:74">
      <c r="A340" s="561"/>
      <c r="E340" s="561"/>
      <c r="H340" s="561"/>
      <c r="Q340" s="561"/>
      <c r="R340" s="561"/>
      <c r="S340" s="561"/>
      <c r="T340" s="561"/>
      <c r="U340" s="561"/>
      <c r="V340" s="561"/>
      <c r="Y340" s="561"/>
      <c r="Z340" s="561"/>
      <c r="AA340" s="561"/>
      <c r="AB340" s="561"/>
      <c r="AC340" s="561"/>
      <c r="AD340" s="561"/>
      <c r="AE340" s="561"/>
      <c r="AF340" s="561"/>
      <c r="AG340" s="561"/>
      <c r="AH340" s="561"/>
      <c r="AJ340" s="561"/>
      <c r="AK340" s="561"/>
      <c r="AM340" s="561"/>
      <c r="AN340" s="561"/>
      <c r="AO340" s="561"/>
      <c r="AP340" s="561"/>
      <c r="AQ340" s="561"/>
      <c r="AR340" s="561"/>
      <c r="AS340" s="561"/>
      <c r="AT340" s="561"/>
      <c r="AU340" s="561"/>
      <c r="AW340" s="561"/>
      <c r="AX340" s="561"/>
      <c r="AY340" s="561"/>
      <c r="AZ340" s="561"/>
      <c r="BA340" s="561"/>
      <c r="BB340" s="561"/>
      <c r="BC340" s="561"/>
      <c r="BD340" s="561"/>
      <c r="BE340" s="561"/>
      <c r="BF340" s="561"/>
      <c r="BG340" s="561"/>
      <c r="BH340" s="561"/>
      <c r="BI340" s="561"/>
      <c r="BJ340" s="561"/>
      <c r="BK340" s="561"/>
      <c r="BL340" s="561"/>
      <c r="BM340" s="561"/>
      <c r="BN340" s="561"/>
      <c r="BO340" s="561"/>
      <c r="BP340" s="561"/>
      <c r="BQ340" s="561"/>
      <c r="BR340" s="561"/>
      <c r="BS340" s="561"/>
      <c r="BT340" s="561"/>
      <c r="BU340" s="561"/>
      <c r="BV340" s="561"/>
    </row>
    <row r="341" spans="1:74">
      <c r="A341" s="561"/>
      <c r="E341" s="561"/>
      <c r="H341" s="561"/>
      <c r="Q341" s="561"/>
      <c r="R341" s="561"/>
      <c r="S341" s="561"/>
      <c r="T341" s="561"/>
      <c r="U341" s="561"/>
      <c r="V341" s="561"/>
      <c r="Y341" s="561"/>
      <c r="Z341" s="561"/>
      <c r="AA341" s="561"/>
      <c r="AB341" s="561"/>
      <c r="AC341" s="561"/>
      <c r="AD341" s="561"/>
      <c r="AE341" s="561"/>
      <c r="AF341" s="561"/>
      <c r="AG341" s="561"/>
      <c r="AH341" s="561"/>
      <c r="AJ341" s="561"/>
      <c r="AK341" s="561"/>
      <c r="AM341" s="561"/>
      <c r="AN341" s="561"/>
      <c r="AO341" s="561"/>
      <c r="AP341" s="561"/>
      <c r="AQ341" s="561"/>
      <c r="AR341" s="561"/>
      <c r="AS341" s="561"/>
      <c r="AT341" s="561"/>
      <c r="AU341" s="561"/>
      <c r="AW341" s="561"/>
      <c r="AX341" s="561"/>
      <c r="AY341" s="561"/>
      <c r="AZ341" s="561"/>
      <c r="BA341" s="561"/>
      <c r="BB341" s="561"/>
      <c r="BC341" s="561"/>
      <c r="BD341" s="561"/>
      <c r="BE341" s="561"/>
      <c r="BF341" s="561"/>
      <c r="BG341" s="561"/>
      <c r="BH341" s="561"/>
      <c r="BI341" s="561"/>
      <c r="BJ341" s="561"/>
      <c r="BK341" s="561"/>
      <c r="BL341" s="561"/>
      <c r="BM341" s="561"/>
      <c r="BN341" s="561"/>
      <c r="BO341" s="561"/>
      <c r="BP341" s="561"/>
      <c r="BQ341" s="561"/>
      <c r="BR341" s="561"/>
      <c r="BS341" s="561"/>
      <c r="BT341" s="561"/>
      <c r="BU341" s="561"/>
      <c r="BV341" s="561"/>
    </row>
    <row r="342" spans="1:74">
      <c r="A342" s="561"/>
      <c r="E342" s="561"/>
      <c r="H342" s="561"/>
      <c r="Q342" s="561"/>
      <c r="R342" s="561"/>
      <c r="S342" s="561"/>
      <c r="T342" s="561"/>
      <c r="U342" s="561"/>
      <c r="V342" s="561"/>
      <c r="Y342" s="561"/>
      <c r="Z342" s="561"/>
      <c r="AA342" s="561"/>
      <c r="AB342" s="561"/>
      <c r="AC342" s="561"/>
      <c r="AD342" s="561"/>
      <c r="AE342" s="561"/>
      <c r="AF342" s="561"/>
      <c r="AG342" s="561"/>
      <c r="AH342" s="561"/>
      <c r="AJ342" s="561"/>
      <c r="AK342" s="561"/>
      <c r="AM342" s="561"/>
      <c r="AN342" s="561"/>
      <c r="AO342" s="561"/>
      <c r="AP342" s="561"/>
      <c r="AQ342" s="561"/>
      <c r="AR342" s="561"/>
      <c r="AS342" s="561"/>
      <c r="AT342" s="561"/>
      <c r="AU342" s="561"/>
      <c r="AW342" s="561"/>
      <c r="AX342" s="561"/>
      <c r="AY342" s="561"/>
      <c r="AZ342" s="561"/>
      <c r="BA342" s="561"/>
      <c r="BB342" s="561"/>
      <c r="BC342" s="561"/>
      <c r="BD342" s="561"/>
      <c r="BE342" s="561"/>
      <c r="BF342" s="561"/>
      <c r="BG342" s="561"/>
      <c r="BH342" s="561"/>
      <c r="BI342" s="561"/>
      <c r="BJ342" s="561"/>
      <c r="BK342" s="561"/>
      <c r="BL342" s="561"/>
      <c r="BM342" s="561"/>
      <c r="BN342" s="561"/>
      <c r="BO342" s="561"/>
      <c r="BP342" s="561"/>
      <c r="BQ342" s="561"/>
      <c r="BR342" s="561"/>
      <c r="BS342" s="561"/>
      <c r="BT342" s="561"/>
      <c r="BU342" s="561"/>
      <c r="BV342" s="561"/>
    </row>
    <row r="343" spans="1:74">
      <c r="A343" s="561"/>
      <c r="E343" s="561"/>
      <c r="H343" s="561"/>
      <c r="Q343" s="561"/>
      <c r="R343" s="561"/>
      <c r="S343" s="561"/>
      <c r="T343" s="561"/>
      <c r="U343" s="561"/>
      <c r="V343" s="561"/>
      <c r="Y343" s="561"/>
      <c r="Z343" s="561"/>
      <c r="AA343" s="561"/>
      <c r="AB343" s="561"/>
      <c r="AC343" s="561"/>
      <c r="AD343" s="561"/>
      <c r="AE343" s="561"/>
      <c r="AF343" s="561"/>
      <c r="AG343" s="561"/>
      <c r="AH343" s="561"/>
      <c r="AJ343" s="561"/>
      <c r="AK343" s="561"/>
      <c r="AM343" s="561"/>
      <c r="AN343" s="561"/>
      <c r="AO343" s="561"/>
      <c r="AP343" s="561"/>
      <c r="AQ343" s="561"/>
      <c r="AR343" s="561"/>
      <c r="AS343" s="561"/>
      <c r="AT343" s="561"/>
      <c r="AU343" s="561"/>
      <c r="AW343" s="561"/>
      <c r="AX343" s="561"/>
      <c r="AY343" s="561"/>
      <c r="AZ343" s="561"/>
      <c r="BA343" s="561"/>
      <c r="BB343" s="561"/>
      <c r="BC343" s="561"/>
      <c r="BD343" s="561"/>
      <c r="BE343" s="561"/>
      <c r="BF343" s="561"/>
      <c r="BG343" s="561"/>
      <c r="BH343" s="561"/>
      <c r="BI343" s="561"/>
      <c r="BJ343" s="561"/>
      <c r="BK343" s="561"/>
      <c r="BL343" s="561"/>
      <c r="BM343" s="561"/>
      <c r="BN343" s="561"/>
      <c r="BO343" s="561"/>
      <c r="BP343" s="561"/>
      <c r="BQ343" s="561"/>
      <c r="BR343" s="561"/>
      <c r="BS343" s="561"/>
      <c r="BT343" s="561"/>
      <c r="BU343" s="561"/>
      <c r="BV343" s="561"/>
    </row>
    <row r="344" spans="1:74">
      <c r="A344" s="561"/>
      <c r="E344" s="561"/>
      <c r="H344" s="561"/>
      <c r="Q344" s="561"/>
      <c r="R344" s="561"/>
      <c r="S344" s="561"/>
      <c r="T344" s="561"/>
      <c r="U344" s="561"/>
      <c r="V344" s="561"/>
      <c r="Y344" s="561"/>
      <c r="Z344" s="561"/>
      <c r="AA344" s="561"/>
      <c r="AB344" s="561"/>
      <c r="AC344" s="561"/>
      <c r="AD344" s="561"/>
      <c r="AE344" s="561"/>
      <c r="AF344" s="561"/>
      <c r="AG344" s="561"/>
      <c r="AH344" s="561"/>
      <c r="AJ344" s="561"/>
      <c r="AK344" s="561"/>
      <c r="AM344" s="561"/>
      <c r="AN344" s="561"/>
      <c r="AO344" s="561"/>
      <c r="AP344" s="561"/>
      <c r="AQ344" s="561"/>
      <c r="AR344" s="561"/>
      <c r="AS344" s="561"/>
      <c r="AT344" s="561"/>
      <c r="AU344" s="561"/>
      <c r="AW344" s="561"/>
      <c r="AX344" s="561"/>
      <c r="AY344" s="561"/>
      <c r="AZ344" s="561"/>
      <c r="BA344" s="561"/>
      <c r="BB344" s="561"/>
      <c r="BC344" s="561"/>
      <c r="BD344" s="561"/>
      <c r="BE344" s="561"/>
      <c r="BF344" s="561"/>
      <c r="BG344" s="561"/>
      <c r="BH344" s="561"/>
      <c r="BI344" s="561"/>
      <c r="BJ344" s="561"/>
      <c r="BK344" s="561"/>
      <c r="BL344" s="561"/>
      <c r="BM344" s="561"/>
      <c r="BN344" s="561"/>
      <c r="BO344" s="561"/>
      <c r="BP344" s="561"/>
      <c r="BQ344" s="561"/>
      <c r="BR344" s="561"/>
      <c r="BS344" s="561"/>
      <c r="BT344" s="561"/>
      <c r="BU344" s="561"/>
      <c r="BV344" s="561"/>
    </row>
    <row r="345" spans="1:74">
      <c r="A345" s="561"/>
      <c r="E345" s="561"/>
      <c r="H345" s="561"/>
      <c r="Q345" s="561"/>
      <c r="R345" s="561"/>
      <c r="S345" s="561"/>
      <c r="T345" s="561"/>
      <c r="U345" s="561"/>
      <c r="V345" s="561"/>
      <c r="Y345" s="561"/>
      <c r="Z345" s="561"/>
      <c r="AA345" s="561"/>
      <c r="AB345" s="561"/>
      <c r="AC345" s="561"/>
      <c r="AD345" s="561"/>
      <c r="AE345" s="561"/>
      <c r="AF345" s="561"/>
      <c r="AG345" s="561"/>
      <c r="AH345" s="561"/>
      <c r="AJ345" s="561"/>
      <c r="AK345" s="561"/>
      <c r="AM345" s="561"/>
      <c r="AN345" s="561"/>
      <c r="AO345" s="561"/>
      <c r="AP345" s="561"/>
      <c r="AQ345" s="561"/>
      <c r="AR345" s="561"/>
      <c r="AS345" s="561"/>
      <c r="AT345" s="561"/>
      <c r="AU345" s="561"/>
      <c r="AW345" s="561"/>
      <c r="AX345" s="561"/>
      <c r="AY345" s="561"/>
      <c r="AZ345" s="561"/>
      <c r="BA345" s="561"/>
      <c r="BB345" s="561"/>
      <c r="BC345" s="561"/>
      <c r="BD345" s="561"/>
      <c r="BE345" s="561"/>
      <c r="BF345" s="561"/>
      <c r="BG345" s="561"/>
      <c r="BH345" s="561"/>
      <c r="BI345" s="561"/>
      <c r="BJ345" s="561"/>
      <c r="BK345" s="561"/>
      <c r="BL345" s="561"/>
      <c r="BM345" s="561"/>
      <c r="BN345" s="561"/>
      <c r="BO345" s="561"/>
      <c r="BP345" s="561"/>
      <c r="BQ345" s="561"/>
      <c r="BR345" s="561"/>
      <c r="BS345" s="561"/>
      <c r="BT345" s="561"/>
      <c r="BU345" s="561"/>
      <c r="BV345" s="561"/>
    </row>
    <row r="346" spans="1:74">
      <c r="A346" s="561"/>
      <c r="E346" s="561"/>
      <c r="H346" s="561"/>
      <c r="Q346" s="561"/>
      <c r="R346" s="561"/>
      <c r="S346" s="561"/>
      <c r="T346" s="561"/>
      <c r="U346" s="561"/>
      <c r="V346" s="561"/>
      <c r="Y346" s="561"/>
      <c r="Z346" s="561"/>
      <c r="AA346" s="561"/>
      <c r="AB346" s="561"/>
      <c r="AC346" s="561"/>
      <c r="AD346" s="561"/>
      <c r="AE346" s="561"/>
      <c r="AF346" s="561"/>
      <c r="AG346" s="561"/>
      <c r="AH346" s="561"/>
      <c r="AJ346" s="561"/>
      <c r="AK346" s="561"/>
      <c r="AM346" s="561"/>
      <c r="AN346" s="561"/>
      <c r="AO346" s="561"/>
      <c r="AP346" s="561"/>
      <c r="AQ346" s="561"/>
      <c r="AR346" s="561"/>
      <c r="AS346" s="561"/>
      <c r="AT346" s="561"/>
      <c r="AU346" s="561"/>
      <c r="AW346" s="561"/>
      <c r="AX346" s="561"/>
      <c r="AY346" s="561"/>
      <c r="AZ346" s="561"/>
      <c r="BA346" s="561"/>
      <c r="BB346" s="561"/>
      <c r="BC346" s="561"/>
      <c r="BD346" s="561"/>
      <c r="BE346" s="561"/>
      <c r="BF346" s="561"/>
      <c r="BG346" s="561"/>
      <c r="BH346" s="561"/>
      <c r="BI346" s="561"/>
      <c r="BJ346" s="561"/>
      <c r="BK346" s="561"/>
      <c r="BL346" s="561"/>
      <c r="BM346" s="561"/>
      <c r="BN346" s="561"/>
      <c r="BO346" s="561"/>
      <c r="BP346" s="561"/>
      <c r="BQ346" s="561"/>
      <c r="BR346" s="561"/>
      <c r="BS346" s="561"/>
      <c r="BT346" s="561"/>
      <c r="BU346" s="561"/>
      <c r="BV346" s="561"/>
    </row>
    <row r="347" spans="1:74">
      <c r="A347" s="561"/>
      <c r="E347" s="561"/>
      <c r="H347" s="561"/>
      <c r="Q347" s="561"/>
      <c r="R347" s="561"/>
      <c r="S347" s="561"/>
      <c r="T347" s="561"/>
      <c r="U347" s="561"/>
      <c r="V347" s="561"/>
      <c r="Y347" s="561"/>
      <c r="Z347" s="561"/>
      <c r="AA347" s="561"/>
      <c r="AB347" s="561"/>
      <c r="AC347" s="561"/>
      <c r="AD347" s="561"/>
      <c r="AE347" s="561"/>
      <c r="AF347" s="561"/>
      <c r="AG347" s="561"/>
      <c r="AH347" s="561"/>
      <c r="AJ347" s="561"/>
      <c r="AK347" s="561"/>
      <c r="AM347" s="561"/>
      <c r="AN347" s="561"/>
      <c r="AO347" s="561"/>
      <c r="AP347" s="561"/>
      <c r="AQ347" s="561"/>
      <c r="AR347" s="561"/>
      <c r="AS347" s="561"/>
      <c r="AT347" s="561"/>
      <c r="AU347" s="561"/>
      <c r="AW347" s="561"/>
      <c r="AX347" s="561"/>
      <c r="AY347" s="561"/>
      <c r="AZ347" s="561"/>
      <c r="BA347" s="561"/>
      <c r="BB347" s="561"/>
      <c r="BC347" s="561"/>
      <c r="BD347" s="561"/>
      <c r="BE347" s="561"/>
      <c r="BF347" s="561"/>
      <c r="BG347" s="561"/>
      <c r="BH347" s="561"/>
      <c r="BI347" s="561"/>
      <c r="BJ347" s="561"/>
      <c r="BK347" s="561"/>
      <c r="BL347" s="561"/>
      <c r="BM347" s="561"/>
      <c r="BN347" s="561"/>
      <c r="BO347" s="561"/>
      <c r="BP347" s="561"/>
      <c r="BQ347" s="561"/>
      <c r="BR347" s="561"/>
      <c r="BS347" s="561"/>
      <c r="BT347" s="561"/>
      <c r="BU347" s="561"/>
      <c r="BV347" s="561"/>
    </row>
    <row r="348" spans="1:74">
      <c r="A348" s="561"/>
      <c r="E348" s="561"/>
      <c r="H348" s="561"/>
      <c r="Q348" s="561"/>
      <c r="R348" s="561"/>
      <c r="S348" s="561"/>
      <c r="T348" s="561"/>
      <c r="U348" s="561"/>
      <c r="V348" s="561"/>
      <c r="Y348" s="561"/>
      <c r="Z348" s="561"/>
      <c r="AA348" s="561"/>
      <c r="AB348" s="561"/>
      <c r="AC348" s="561"/>
      <c r="AD348" s="561"/>
      <c r="AE348" s="561"/>
      <c r="AF348" s="561"/>
      <c r="AG348" s="561"/>
      <c r="AH348" s="561"/>
      <c r="AJ348" s="561"/>
      <c r="AK348" s="561"/>
      <c r="AM348" s="561"/>
      <c r="AN348" s="561"/>
      <c r="AO348" s="561"/>
      <c r="AP348" s="561"/>
      <c r="AQ348" s="561"/>
      <c r="AR348" s="561"/>
      <c r="AS348" s="561"/>
      <c r="AT348" s="561"/>
      <c r="AU348" s="561"/>
      <c r="AW348" s="561"/>
      <c r="AX348" s="561"/>
      <c r="AY348" s="561"/>
      <c r="AZ348" s="561"/>
      <c r="BA348" s="561"/>
      <c r="BB348" s="561"/>
      <c r="BC348" s="561"/>
      <c r="BD348" s="561"/>
      <c r="BE348" s="561"/>
      <c r="BF348" s="561"/>
      <c r="BG348" s="561"/>
      <c r="BH348" s="561"/>
      <c r="BI348" s="561"/>
      <c r="BJ348" s="561"/>
      <c r="BK348" s="561"/>
      <c r="BL348" s="561"/>
      <c r="BM348" s="561"/>
      <c r="BN348" s="561"/>
      <c r="BO348" s="561"/>
      <c r="BP348" s="561"/>
      <c r="BQ348" s="561"/>
      <c r="BR348" s="561"/>
      <c r="BS348" s="561"/>
      <c r="BT348" s="561"/>
      <c r="BU348" s="561"/>
      <c r="BV348" s="561"/>
    </row>
    <row r="349" spans="1:74">
      <c r="A349" s="561"/>
      <c r="E349" s="561"/>
      <c r="H349" s="561"/>
      <c r="Q349" s="561"/>
      <c r="R349" s="561"/>
      <c r="S349" s="561"/>
      <c r="T349" s="561"/>
      <c r="U349" s="561"/>
      <c r="V349" s="561"/>
      <c r="Y349" s="561"/>
      <c r="Z349" s="561"/>
      <c r="AA349" s="561"/>
      <c r="AB349" s="561"/>
      <c r="AC349" s="561"/>
      <c r="AD349" s="561"/>
      <c r="AE349" s="561"/>
      <c r="AF349" s="561"/>
      <c r="AG349" s="561"/>
      <c r="AH349" s="561"/>
      <c r="AJ349" s="561"/>
      <c r="AK349" s="561"/>
      <c r="AM349" s="561"/>
      <c r="AN349" s="561"/>
      <c r="AO349" s="561"/>
      <c r="AP349" s="561"/>
      <c r="AQ349" s="561"/>
      <c r="AR349" s="561"/>
      <c r="AS349" s="561"/>
      <c r="AT349" s="561"/>
      <c r="AU349" s="561"/>
      <c r="AW349" s="561"/>
      <c r="AX349" s="561"/>
      <c r="AY349" s="561"/>
      <c r="AZ349" s="561"/>
      <c r="BA349" s="561"/>
      <c r="BB349" s="561"/>
      <c r="BC349" s="561"/>
      <c r="BD349" s="561"/>
      <c r="BE349" s="561"/>
      <c r="BF349" s="561"/>
      <c r="BG349" s="561"/>
      <c r="BH349" s="561"/>
      <c r="BI349" s="561"/>
      <c r="BJ349" s="561"/>
      <c r="BK349" s="561"/>
      <c r="BL349" s="561"/>
      <c r="BM349" s="561"/>
      <c r="BN349" s="561"/>
      <c r="BO349" s="561"/>
      <c r="BP349" s="561"/>
      <c r="BQ349" s="561"/>
      <c r="BR349" s="561"/>
      <c r="BS349" s="561"/>
      <c r="BT349" s="561"/>
      <c r="BU349" s="561"/>
      <c r="BV349" s="561"/>
    </row>
    <row r="350" spans="1:74">
      <c r="A350" s="561"/>
      <c r="E350" s="561"/>
      <c r="H350" s="561"/>
      <c r="Q350" s="561"/>
      <c r="R350" s="561"/>
      <c r="S350" s="561"/>
      <c r="T350" s="561"/>
      <c r="U350" s="561"/>
      <c r="V350" s="561"/>
      <c r="Y350" s="561"/>
      <c r="Z350" s="561"/>
      <c r="AA350" s="561"/>
      <c r="AB350" s="561"/>
      <c r="AC350" s="561"/>
      <c r="AD350" s="561"/>
      <c r="AE350" s="561"/>
      <c r="AF350" s="561"/>
      <c r="AG350" s="561"/>
      <c r="AH350" s="561"/>
      <c r="AJ350" s="561"/>
      <c r="AK350" s="561"/>
      <c r="AM350" s="561"/>
      <c r="AN350" s="561"/>
      <c r="AO350" s="561"/>
      <c r="AP350" s="561"/>
      <c r="AQ350" s="561"/>
      <c r="AR350" s="561"/>
      <c r="AS350" s="561"/>
      <c r="AT350" s="561"/>
      <c r="AU350" s="561"/>
      <c r="AW350" s="561"/>
      <c r="AX350" s="561"/>
      <c r="AY350" s="561"/>
      <c r="AZ350" s="561"/>
      <c r="BA350" s="561"/>
      <c r="BB350" s="561"/>
      <c r="BC350" s="561"/>
      <c r="BD350" s="561"/>
      <c r="BE350" s="561"/>
      <c r="BF350" s="561"/>
      <c r="BG350" s="561"/>
      <c r="BH350" s="561"/>
      <c r="BI350" s="561"/>
      <c r="BJ350" s="561"/>
      <c r="BK350" s="561"/>
      <c r="BL350" s="561"/>
      <c r="BM350" s="561"/>
      <c r="BN350" s="561"/>
      <c r="BO350" s="561"/>
      <c r="BP350" s="561"/>
      <c r="BQ350" s="561"/>
      <c r="BR350" s="561"/>
      <c r="BS350" s="561"/>
      <c r="BT350" s="561"/>
      <c r="BU350" s="561"/>
      <c r="BV350" s="561"/>
    </row>
    <row r="351" spans="1:74">
      <c r="A351" s="561"/>
      <c r="E351" s="561"/>
      <c r="H351" s="561"/>
      <c r="Q351" s="561"/>
      <c r="R351" s="561"/>
      <c r="S351" s="561"/>
      <c r="T351" s="561"/>
      <c r="U351" s="561"/>
      <c r="V351" s="561"/>
      <c r="Y351" s="561"/>
      <c r="Z351" s="561"/>
      <c r="AA351" s="561"/>
      <c r="AB351" s="561"/>
      <c r="AC351" s="561"/>
      <c r="AD351" s="561"/>
      <c r="AE351" s="561"/>
      <c r="AF351" s="561"/>
      <c r="AG351" s="561"/>
      <c r="AH351" s="561"/>
      <c r="AJ351" s="561"/>
      <c r="AK351" s="561"/>
      <c r="AM351" s="561"/>
      <c r="AN351" s="561"/>
      <c r="AO351" s="561"/>
      <c r="AP351" s="561"/>
      <c r="AQ351" s="561"/>
      <c r="AR351" s="561"/>
      <c r="AS351" s="561"/>
      <c r="AT351" s="561"/>
      <c r="AU351" s="561"/>
      <c r="AW351" s="561"/>
      <c r="AX351" s="561"/>
      <c r="AY351" s="561"/>
      <c r="AZ351" s="561"/>
      <c r="BA351" s="561"/>
      <c r="BB351" s="561"/>
      <c r="BC351" s="561"/>
      <c r="BD351" s="561"/>
      <c r="BE351" s="561"/>
      <c r="BF351" s="561"/>
      <c r="BG351" s="561"/>
      <c r="BH351" s="561"/>
      <c r="BI351" s="561"/>
      <c r="BJ351" s="561"/>
      <c r="BK351" s="561"/>
      <c r="BL351" s="561"/>
      <c r="BM351" s="561"/>
      <c r="BN351" s="561"/>
      <c r="BO351" s="561"/>
      <c r="BP351" s="561"/>
      <c r="BQ351" s="561"/>
      <c r="BR351" s="561"/>
      <c r="BS351" s="561"/>
      <c r="BT351" s="561"/>
      <c r="BU351" s="561"/>
      <c r="BV351" s="561"/>
    </row>
    <row r="352" spans="1:74">
      <c r="A352" s="561"/>
      <c r="E352" s="561"/>
      <c r="H352" s="561"/>
      <c r="Q352" s="561"/>
      <c r="R352" s="561"/>
      <c r="S352" s="561"/>
      <c r="T352" s="561"/>
      <c r="U352" s="561"/>
      <c r="V352" s="561"/>
      <c r="Y352" s="561"/>
      <c r="Z352" s="561"/>
      <c r="AA352" s="561"/>
      <c r="AB352" s="561"/>
      <c r="AC352" s="561"/>
      <c r="AD352" s="561"/>
      <c r="AE352" s="561"/>
      <c r="AF352" s="561"/>
      <c r="AG352" s="561"/>
      <c r="AH352" s="561"/>
      <c r="AJ352" s="561"/>
      <c r="AK352" s="561"/>
      <c r="AM352" s="561"/>
      <c r="AN352" s="561"/>
      <c r="AO352" s="561"/>
      <c r="AP352" s="561"/>
      <c r="AQ352" s="561"/>
      <c r="AR352" s="561"/>
      <c r="AS352" s="561"/>
      <c r="AT352" s="561"/>
      <c r="AU352" s="561"/>
      <c r="AW352" s="561"/>
      <c r="AX352" s="561"/>
      <c r="AY352" s="561"/>
      <c r="AZ352" s="561"/>
      <c r="BA352" s="561"/>
      <c r="BB352" s="561"/>
      <c r="BC352" s="561"/>
      <c r="BD352" s="561"/>
      <c r="BE352" s="561"/>
      <c r="BF352" s="561"/>
      <c r="BG352" s="561"/>
      <c r="BH352" s="561"/>
      <c r="BI352" s="561"/>
      <c r="BJ352" s="561"/>
      <c r="BK352" s="561"/>
      <c r="BL352" s="561"/>
      <c r="BM352" s="561"/>
      <c r="BN352" s="561"/>
      <c r="BO352" s="561"/>
      <c r="BP352" s="561"/>
      <c r="BQ352" s="561"/>
      <c r="BR352" s="561"/>
      <c r="BS352" s="561"/>
      <c r="BT352" s="561"/>
      <c r="BU352" s="561"/>
      <c r="BV352" s="561"/>
    </row>
    <row r="353" spans="1:74">
      <c r="A353" s="561"/>
      <c r="E353" s="561"/>
      <c r="H353" s="561"/>
      <c r="Q353" s="561"/>
      <c r="R353" s="561"/>
      <c r="S353" s="561"/>
      <c r="T353" s="561"/>
      <c r="U353" s="561"/>
      <c r="V353" s="561"/>
      <c r="Y353" s="561"/>
      <c r="Z353" s="561"/>
      <c r="AA353" s="561"/>
      <c r="AB353" s="561"/>
      <c r="AC353" s="561"/>
      <c r="AD353" s="561"/>
      <c r="AE353" s="561"/>
      <c r="AF353" s="561"/>
      <c r="AG353" s="561"/>
      <c r="AH353" s="561"/>
      <c r="AJ353" s="561"/>
      <c r="AK353" s="561"/>
      <c r="AM353" s="561"/>
      <c r="AN353" s="561"/>
      <c r="AO353" s="561"/>
      <c r="AP353" s="561"/>
      <c r="AQ353" s="561"/>
      <c r="AR353" s="561"/>
      <c r="AS353" s="561"/>
      <c r="AT353" s="561"/>
      <c r="AU353" s="561"/>
      <c r="AW353" s="561"/>
      <c r="AX353" s="561"/>
      <c r="AY353" s="561"/>
      <c r="AZ353" s="561"/>
      <c r="BA353" s="561"/>
      <c r="BB353" s="561"/>
      <c r="BC353" s="561"/>
      <c r="BD353" s="561"/>
      <c r="BE353" s="561"/>
      <c r="BF353" s="561"/>
      <c r="BG353" s="561"/>
      <c r="BH353" s="561"/>
      <c r="BI353" s="561"/>
      <c r="BJ353" s="561"/>
      <c r="BK353" s="561"/>
      <c r="BL353" s="561"/>
      <c r="BM353" s="561"/>
      <c r="BN353" s="561"/>
      <c r="BO353" s="561"/>
      <c r="BP353" s="561"/>
      <c r="BQ353" s="561"/>
      <c r="BR353" s="561"/>
      <c r="BS353" s="561"/>
      <c r="BT353" s="561"/>
      <c r="BU353" s="561"/>
      <c r="BV353" s="561"/>
    </row>
    <row r="354" spans="1:74">
      <c r="A354" s="561"/>
      <c r="E354" s="561"/>
      <c r="H354" s="561"/>
      <c r="Q354" s="561"/>
      <c r="R354" s="561"/>
      <c r="S354" s="561"/>
      <c r="T354" s="561"/>
      <c r="U354" s="561"/>
      <c r="V354" s="561"/>
      <c r="Y354" s="561"/>
      <c r="Z354" s="561"/>
      <c r="AA354" s="561"/>
      <c r="AB354" s="561"/>
      <c r="AC354" s="561"/>
      <c r="AD354" s="561"/>
      <c r="AE354" s="561"/>
      <c r="AF354" s="561"/>
      <c r="AG354" s="561"/>
      <c r="AH354" s="561"/>
      <c r="AJ354" s="561"/>
      <c r="AK354" s="561"/>
      <c r="AM354" s="561"/>
      <c r="AN354" s="561"/>
      <c r="AO354" s="561"/>
      <c r="AP354" s="561"/>
      <c r="AQ354" s="561"/>
      <c r="AR354" s="561"/>
      <c r="AS354" s="561"/>
      <c r="AT354" s="561"/>
      <c r="AU354" s="561"/>
      <c r="AW354" s="561"/>
      <c r="AX354" s="561"/>
      <c r="AY354" s="561"/>
      <c r="AZ354" s="561"/>
      <c r="BA354" s="561"/>
      <c r="BB354" s="561"/>
      <c r="BC354" s="561"/>
      <c r="BD354" s="561"/>
      <c r="BE354" s="561"/>
      <c r="BF354" s="561"/>
      <c r="BG354" s="561"/>
      <c r="BH354" s="561"/>
      <c r="BI354" s="561"/>
      <c r="BJ354" s="561"/>
      <c r="BK354" s="561"/>
      <c r="BL354" s="561"/>
      <c r="BM354" s="561"/>
      <c r="BN354" s="561"/>
      <c r="BO354" s="561"/>
      <c r="BP354" s="561"/>
      <c r="BQ354" s="561"/>
      <c r="BR354" s="561"/>
      <c r="BS354" s="561"/>
      <c r="BT354" s="561"/>
      <c r="BU354" s="561"/>
      <c r="BV354" s="561"/>
    </row>
    <row r="355" spans="1:74">
      <c r="A355" s="561"/>
      <c r="E355" s="561"/>
      <c r="H355" s="561"/>
      <c r="Q355" s="561"/>
      <c r="R355" s="561"/>
      <c r="S355" s="561"/>
      <c r="T355" s="561"/>
      <c r="U355" s="561"/>
      <c r="V355" s="561"/>
      <c r="Y355" s="561"/>
      <c r="Z355" s="561"/>
      <c r="AA355" s="561"/>
      <c r="AB355" s="561"/>
      <c r="AC355" s="561"/>
      <c r="AD355" s="561"/>
      <c r="AE355" s="561"/>
      <c r="AF355" s="561"/>
      <c r="AG355" s="561"/>
      <c r="AH355" s="561"/>
      <c r="AJ355" s="561"/>
      <c r="AK355" s="561"/>
      <c r="AM355" s="561"/>
      <c r="AN355" s="561"/>
      <c r="AO355" s="561"/>
      <c r="AP355" s="561"/>
      <c r="AQ355" s="561"/>
      <c r="AR355" s="561"/>
      <c r="AS355" s="561"/>
      <c r="AT355" s="561"/>
      <c r="AU355" s="561"/>
      <c r="AW355" s="561"/>
      <c r="AX355" s="561"/>
      <c r="AY355" s="561"/>
      <c r="AZ355" s="561"/>
      <c r="BA355" s="561"/>
      <c r="BB355" s="561"/>
      <c r="BC355" s="561"/>
      <c r="BD355" s="561"/>
      <c r="BE355" s="561"/>
      <c r="BF355" s="561"/>
      <c r="BG355" s="561"/>
      <c r="BH355" s="561"/>
      <c r="BI355" s="561"/>
      <c r="BJ355" s="561"/>
      <c r="BK355" s="561"/>
      <c r="BL355" s="561"/>
      <c r="BM355" s="561"/>
      <c r="BN355" s="561"/>
      <c r="BO355" s="561"/>
      <c r="BP355" s="561"/>
      <c r="BQ355" s="561"/>
      <c r="BR355" s="561"/>
      <c r="BS355" s="561"/>
      <c r="BT355" s="561"/>
      <c r="BU355" s="561"/>
      <c r="BV355" s="561"/>
    </row>
    <row r="356" spans="1:74">
      <c r="A356" s="561"/>
      <c r="E356" s="561"/>
      <c r="H356" s="561"/>
      <c r="Q356" s="561"/>
      <c r="R356" s="561"/>
      <c r="S356" s="561"/>
      <c r="T356" s="561"/>
      <c r="U356" s="561"/>
      <c r="V356" s="561"/>
      <c r="Y356" s="561"/>
      <c r="Z356" s="561"/>
      <c r="AA356" s="561"/>
      <c r="AB356" s="561"/>
      <c r="AC356" s="561"/>
      <c r="AD356" s="561"/>
      <c r="AE356" s="561"/>
      <c r="AF356" s="561"/>
      <c r="AG356" s="561"/>
      <c r="AH356" s="561"/>
      <c r="AJ356" s="561"/>
      <c r="AK356" s="561"/>
      <c r="AM356" s="561"/>
      <c r="AN356" s="561"/>
      <c r="AO356" s="561"/>
      <c r="AP356" s="561"/>
      <c r="AQ356" s="561"/>
      <c r="AR356" s="561"/>
      <c r="AS356" s="561"/>
      <c r="AT356" s="561"/>
      <c r="AU356" s="561"/>
      <c r="AW356" s="561"/>
      <c r="AX356" s="561"/>
      <c r="AY356" s="561"/>
      <c r="AZ356" s="561"/>
      <c r="BA356" s="561"/>
      <c r="BB356" s="561"/>
      <c r="BC356" s="561"/>
      <c r="BD356" s="561"/>
      <c r="BE356" s="561"/>
      <c r="BF356" s="561"/>
      <c r="BG356" s="561"/>
      <c r="BH356" s="561"/>
      <c r="BI356" s="561"/>
      <c r="BJ356" s="561"/>
      <c r="BK356" s="561"/>
      <c r="BL356" s="561"/>
      <c r="BM356" s="561"/>
      <c r="BN356" s="561"/>
      <c r="BO356" s="561"/>
      <c r="BP356" s="561"/>
      <c r="BQ356" s="561"/>
      <c r="BR356" s="561"/>
      <c r="BS356" s="561"/>
      <c r="BT356" s="561"/>
      <c r="BU356" s="561"/>
      <c r="BV356" s="561"/>
    </row>
    <row r="357" spans="1:74">
      <c r="A357" s="561"/>
      <c r="E357" s="561"/>
      <c r="H357" s="561"/>
      <c r="Q357" s="561"/>
      <c r="R357" s="561"/>
      <c r="S357" s="561"/>
      <c r="T357" s="561"/>
      <c r="U357" s="561"/>
      <c r="V357" s="561"/>
      <c r="Y357" s="561"/>
      <c r="Z357" s="561"/>
      <c r="AA357" s="561"/>
      <c r="AB357" s="561"/>
      <c r="AC357" s="561"/>
      <c r="AD357" s="561"/>
      <c r="AE357" s="561"/>
      <c r="AF357" s="561"/>
      <c r="AG357" s="561"/>
      <c r="AH357" s="561"/>
      <c r="AJ357" s="561"/>
      <c r="AK357" s="561"/>
      <c r="AM357" s="561"/>
      <c r="AN357" s="561"/>
      <c r="AO357" s="561"/>
      <c r="AP357" s="561"/>
      <c r="AQ357" s="561"/>
      <c r="AR357" s="561"/>
      <c r="AS357" s="561"/>
      <c r="AT357" s="561"/>
      <c r="AU357" s="561"/>
      <c r="AW357" s="561"/>
      <c r="AX357" s="561"/>
      <c r="AY357" s="561"/>
      <c r="AZ357" s="561"/>
      <c r="BA357" s="561"/>
      <c r="BB357" s="561"/>
      <c r="BC357" s="561"/>
      <c r="BD357" s="561"/>
      <c r="BE357" s="561"/>
      <c r="BF357" s="561"/>
      <c r="BG357" s="561"/>
      <c r="BH357" s="561"/>
      <c r="BI357" s="561"/>
      <c r="BJ357" s="561"/>
      <c r="BK357" s="561"/>
      <c r="BL357" s="561"/>
      <c r="BM357" s="561"/>
      <c r="BN357" s="561"/>
      <c r="BO357" s="561"/>
      <c r="BP357" s="561"/>
      <c r="BQ357" s="561"/>
      <c r="BR357" s="561"/>
      <c r="BS357" s="561"/>
      <c r="BT357" s="561"/>
      <c r="BU357" s="561"/>
      <c r="BV357" s="561"/>
    </row>
    <row r="358" spans="1:74">
      <c r="A358" s="561"/>
      <c r="E358" s="561"/>
      <c r="H358" s="561"/>
      <c r="Q358" s="561"/>
      <c r="R358" s="561"/>
      <c r="S358" s="561"/>
      <c r="T358" s="561"/>
      <c r="U358" s="561"/>
      <c r="V358" s="561"/>
      <c r="Y358" s="561"/>
      <c r="Z358" s="561"/>
      <c r="AA358" s="561"/>
      <c r="AB358" s="561"/>
      <c r="AC358" s="561"/>
      <c r="AD358" s="561"/>
      <c r="AE358" s="561"/>
      <c r="AF358" s="561"/>
      <c r="AG358" s="561"/>
      <c r="AH358" s="561"/>
      <c r="AJ358" s="561"/>
      <c r="AK358" s="561"/>
      <c r="AM358" s="561"/>
      <c r="AN358" s="561"/>
      <c r="AO358" s="561"/>
      <c r="AP358" s="561"/>
      <c r="AQ358" s="561"/>
      <c r="AR358" s="561"/>
      <c r="AS358" s="561"/>
      <c r="AT358" s="561"/>
      <c r="AU358" s="561"/>
      <c r="AW358" s="561"/>
      <c r="AX358" s="561"/>
      <c r="AY358" s="561"/>
      <c r="AZ358" s="561"/>
      <c r="BA358" s="561"/>
      <c r="BB358" s="561"/>
      <c r="BC358" s="561"/>
      <c r="BD358" s="561"/>
      <c r="BE358" s="561"/>
      <c r="BF358" s="561"/>
      <c r="BG358" s="561"/>
      <c r="BH358" s="561"/>
      <c r="BI358" s="561"/>
      <c r="BJ358" s="561"/>
      <c r="BK358" s="561"/>
      <c r="BL358" s="561"/>
      <c r="BM358" s="561"/>
      <c r="BN358" s="561"/>
      <c r="BO358" s="561"/>
      <c r="BP358" s="561"/>
      <c r="BQ358" s="561"/>
      <c r="BR358" s="561"/>
      <c r="BS358" s="561"/>
      <c r="BT358" s="561"/>
      <c r="BU358" s="561"/>
      <c r="BV358" s="561"/>
    </row>
    <row r="359" spans="1:74">
      <c r="A359" s="561"/>
      <c r="E359" s="561"/>
      <c r="H359" s="561"/>
      <c r="Q359" s="561"/>
      <c r="R359" s="561"/>
      <c r="S359" s="561"/>
      <c r="T359" s="561"/>
      <c r="U359" s="561"/>
      <c r="V359" s="561"/>
      <c r="Y359" s="561"/>
      <c r="Z359" s="561"/>
      <c r="AA359" s="561"/>
      <c r="AB359" s="561"/>
      <c r="AC359" s="561"/>
      <c r="AD359" s="561"/>
      <c r="AE359" s="561"/>
      <c r="AF359" s="561"/>
      <c r="AG359" s="561"/>
      <c r="AH359" s="561"/>
      <c r="AJ359" s="561"/>
      <c r="AK359" s="561"/>
      <c r="AM359" s="561"/>
      <c r="AN359" s="561"/>
      <c r="AO359" s="561"/>
      <c r="AP359" s="561"/>
      <c r="AQ359" s="561"/>
      <c r="AR359" s="561"/>
      <c r="AS359" s="561"/>
      <c r="AT359" s="561"/>
      <c r="AU359" s="561"/>
      <c r="AW359" s="561"/>
      <c r="AX359" s="561"/>
      <c r="AY359" s="561"/>
      <c r="AZ359" s="561"/>
      <c r="BA359" s="561"/>
      <c r="BB359" s="561"/>
      <c r="BC359" s="561"/>
      <c r="BD359" s="561"/>
      <c r="BE359" s="561"/>
      <c r="BF359" s="561"/>
      <c r="BG359" s="561"/>
      <c r="BH359" s="561"/>
      <c r="BI359" s="561"/>
      <c r="BJ359" s="561"/>
      <c r="BK359" s="561"/>
      <c r="BL359" s="561"/>
      <c r="BM359" s="561"/>
      <c r="BN359" s="561"/>
      <c r="BO359" s="561"/>
      <c r="BP359" s="561"/>
      <c r="BQ359" s="561"/>
      <c r="BR359" s="561"/>
      <c r="BS359" s="561"/>
      <c r="BT359" s="561"/>
      <c r="BU359" s="561"/>
      <c r="BV359" s="561"/>
    </row>
    <row r="360" spans="1:74">
      <c r="A360" s="561"/>
      <c r="E360" s="561"/>
      <c r="H360" s="561"/>
      <c r="Q360" s="561"/>
      <c r="R360" s="561"/>
      <c r="S360" s="561"/>
      <c r="T360" s="561"/>
      <c r="U360" s="561"/>
      <c r="V360" s="561"/>
      <c r="Y360" s="561"/>
      <c r="Z360" s="561"/>
      <c r="AA360" s="561"/>
      <c r="AB360" s="561"/>
      <c r="AC360" s="561"/>
      <c r="AD360" s="561"/>
      <c r="AE360" s="561"/>
      <c r="AF360" s="561"/>
      <c r="AG360" s="561"/>
      <c r="AH360" s="561"/>
      <c r="AJ360" s="561"/>
      <c r="AK360" s="561"/>
      <c r="AM360" s="561"/>
      <c r="AN360" s="561"/>
      <c r="AO360" s="561"/>
      <c r="AP360" s="561"/>
      <c r="AQ360" s="561"/>
      <c r="AR360" s="561"/>
      <c r="AS360" s="561"/>
      <c r="AT360" s="561"/>
      <c r="AU360" s="561"/>
      <c r="AW360" s="561"/>
      <c r="AX360" s="561"/>
      <c r="AY360" s="561"/>
      <c r="AZ360" s="561"/>
      <c r="BA360" s="561"/>
      <c r="BB360" s="561"/>
      <c r="BC360" s="561"/>
      <c r="BD360" s="561"/>
      <c r="BE360" s="561"/>
      <c r="BF360" s="561"/>
      <c r="BG360" s="561"/>
      <c r="BH360" s="561"/>
      <c r="BI360" s="561"/>
      <c r="BJ360" s="561"/>
      <c r="BK360" s="561"/>
      <c r="BL360" s="561"/>
      <c r="BM360" s="561"/>
      <c r="BN360" s="561"/>
      <c r="BO360" s="561"/>
      <c r="BP360" s="561"/>
      <c r="BQ360" s="561"/>
      <c r="BR360" s="561"/>
      <c r="BS360" s="561"/>
      <c r="BT360" s="561"/>
      <c r="BU360" s="561"/>
      <c r="BV360" s="561"/>
    </row>
    <row r="361" spans="1:74">
      <c r="A361" s="561"/>
      <c r="E361" s="561"/>
      <c r="H361" s="561"/>
      <c r="Q361" s="561"/>
      <c r="R361" s="561"/>
      <c r="S361" s="561"/>
      <c r="T361" s="561"/>
      <c r="U361" s="561"/>
      <c r="V361" s="561"/>
      <c r="Y361" s="561"/>
      <c r="Z361" s="561"/>
      <c r="AA361" s="561"/>
      <c r="AB361" s="561"/>
      <c r="AC361" s="561"/>
      <c r="AD361" s="561"/>
      <c r="AE361" s="561"/>
      <c r="AF361" s="561"/>
      <c r="AG361" s="561"/>
      <c r="AH361" s="561"/>
      <c r="AJ361" s="561"/>
      <c r="AK361" s="561"/>
      <c r="AM361" s="561"/>
      <c r="AN361" s="561"/>
      <c r="AO361" s="561"/>
      <c r="AP361" s="561"/>
      <c r="AQ361" s="561"/>
      <c r="AR361" s="561"/>
      <c r="AS361" s="561"/>
      <c r="AT361" s="561"/>
      <c r="AU361" s="561"/>
      <c r="AW361" s="561"/>
      <c r="AX361" s="561"/>
      <c r="AY361" s="561"/>
      <c r="AZ361" s="561"/>
      <c r="BA361" s="561"/>
      <c r="BB361" s="561"/>
      <c r="BC361" s="561"/>
      <c r="BD361" s="561"/>
      <c r="BE361" s="561"/>
      <c r="BF361" s="561"/>
      <c r="BG361" s="561"/>
      <c r="BH361" s="561"/>
      <c r="BI361" s="561"/>
      <c r="BJ361" s="561"/>
      <c r="BK361" s="561"/>
      <c r="BL361" s="561"/>
      <c r="BM361" s="561"/>
      <c r="BN361" s="561"/>
      <c r="BO361" s="561"/>
      <c r="BP361" s="561"/>
      <c r="BQ361" s="561"/>
      <c r="BR361" s="561"/>
      <c r="BS361" s="561"/>
      <c r="BT361" s="561"/>
      <c r="BU361" s="561"/>
      <c r="BV361" s="561"/>
    </row>
    <row r="362" spans="1:74">
      <c r="A362" s="561"/>
      <c r="E362" s="561"/>
      <c r="H362" s="561"/>
      <c r="Q362" s="561"/>
      <c r="R362" s="561"/>
      <c r="S362" s="561"/>
      <c r="T362" s="561"/>
      <c r="U362" s="561"/>
      <c r="V362" s="561"/>
      <c r="Y362" s="561"/>
      <c r="Z362" s="561"/>
      <c r="AA362" s="561"/>
      <c r="AB362" s="561"/>
      <c r="AC362" s="561"/>
      <c r="AD362" s="561"/>
      <c r="AE362" s="561"/>
      <c r="AF362" s="561"/>
      <c r="AG362" s="561"/>
      <c r="AH362" s="561"/>
      <c r="AJ362" s="561"/>
      <c r="AK362" s="561"/>
      <c r="AM362" s="561"/>
      <c r="AN362" s="561"/>
      <c r="AO362" s="561"/>
      <c r="AP362" s="561"/>
      <c r="AQ362" s="561"/>
      <c r="AR362" s="561"/>
      <c r="AS362" s="561"/>
      <c r="AT362" s="561"/>
      <c r="AU362" s="561"/>
      <c r="AW362" s="561"/>
      <c r="AX362" s="561"/>
      <c r="AY362" s="561"/>
      <c r="AZ362" s="561"/>
      <c r="BA362" s="561"/>
      <c r="BB362" s="561"/>
      <c r="BC362" s="561"/>
      <c r="BD362" s="561"/>
      <c r="BE362" s="561"/>
      <c r="BF362" s="561"/>
      <c r="BG362" s="561"/>
      <c r="BH362" s="561"/>
      <c r="BI362" s="561"/>
      <c r="BJ362" s="561"/>
      <c r="BK362" s="561"/>
      <c r="BL362" s="561"/>
      <c r="BM362" s="561"/>
      <c r="BN362" s="561"/>
      <c r="BO362" s="561"/>
      <c r="BP362" s="561"/>
      <c r="BQ362" s="561"/>
      <c r="BR362" s="561"/>
      <c r="BS362" s="561"/>
      <c r="BT362" s="561"/>
      <c r="BU362" s="561"/>
      <c r="BV362" s="561"/>
    </row>
    <row r="363" spans="1:74">
      <c r="A363" s="561"/>
      <c r="E363" s="561"/>
      <c r="H363" s="561"/>
      <c r="Q363" s="561"/>
      <c r="R363" s="561"/>
      <c r="S363" s="561"/>
      <c r="T363" s="561"/>
      <c r="U363" s="561"/>
      <c r="V363" s="561"/>
      <c r="Y363" s="561"/>
      <c r="Z363" s="561"/>
      <c r="AA363" s="561"/>
      <c r="AB363" s="561"/>
      <c r="AC363" s="561"/>
      <c r="AD363" s="561"/>
      <c r="AE363" s="561"/>
      <c r="AF363" s="561"/>
      <c r="AG363" s="561"/>
      <c r="AH363" s="561"/>
      <c r="AJ363" s="561"/>
      <c r="AK363" s="561"/>
      <c r="AM363" s="561"/>
      <c r="AN363" s="561"/>
      <c r="AO363" s="561"/>
      <c r="AP363" s="561"/>
      <c r="AQ363" s="561"/>
      <c r="AR363" s="561"/>
      <c r="AS363" s="561"/>
      <c r="AT363" s="561"/>
      <c r="AU363" s="561"/>
      <c r="AW363" s="561"/>
      <c r="AX363" s="561"/>
      <c r="AY363" s="561"/>
      <c r="AZ363" s="561"/>
      <c r="BA363" s="561"/>
      <c r="BB363" s="561"/>
      <c r="BC363" s="561"/>
      <c r="BD363" s="561"/>
      <c r="BE363" s="561"/>
      <c r="BF363" s="561"/>
      <c r="BG363" s="561"/>
      <c r="BH363" s="561"/>
      <c r="BI363" s="561"/>
      <c r="BJ363" s="561"/>
      <c r="BK363" s="561"/>
      <c r="BL363" s="561"/>
      <c r="BM363" s="561"/>
      <c r="BN363" s="561"/>
      <c r="BO363" s="561"/>
      <c r="BP363" s="561"/>
      <c r="BQ363" s="561"/>
      <c r="BR363" s="561"/>
      <c r="BS363" s="561"/>
      <c r="BT363" s="561"/>
      <c r="BU363" s="561"/>
      <c r="BV363" s="561"/>
    </row>
    <row r="364" spans="1:74">
      <c r="A364" s="561"/>
      <c r="E364" s="561"/>
      <c r="H364" s="561"/>
      <c r="Q364" s="561"/>
      <c r="R364" s="561"/>
      <c r="S364" s="561"/>
      <c r="T364" s="561"/>
      <c r="U364" s="561"/>
      <c r="V364" s="561"/>
      <c r="Y364" s="561"/>
      <c r="Z364" s="561"/>
      <c r="AA364" s="561"/>
      <c r="AB364" s="561"/>
      <c r="AC364" s="561"/>
      <c r="AD364" s="561"/>
      <c r="AE364" s="561"/>
      <c r="AF364" s="561"/>
      <c r="AG364" s="561"/>
      <c r="AH364" s="561"/>
      <c r="AJ364" s="561"/>
      <c r="AK364" s="561"/>
      <c r="AM364" s="561"/>
      <c r="AN364" s="561"/>
      <c r="AO364" s="561"/>
      <c r="AP364" s="561"/>
      <c r="AQ364" s="561"/>
      <c r="AR364" s="561"/>
      <c r="AS364" s="561"/>
      <c r="AT364" s="561"/>
      <c r="AU364" s="561"/>
      <c r="AW364" s="561"/>
      <c r="AX364" s="561"/>
      <c r="AY364" s="561"/>
      <c r="AZ364" s="561"/>
      <c r="BA364" s="561"/>
      <c r="BB364" s="561"/>
      <c r="BC364" s="561"/>
      <c r="BD364" s="561"/>
      <c r="BE364" s="561"/>
      <c r="BF364" s="561"/>
      <c r="BG364" s="561"/>
      <c r="BH364" s="561"/>
      <c r="BI364" s="561"/>
      <c r="BJ364" s="561"/>
      <c r="BK364" s="561"/>
      <c r="BL364" s="561"/>
      <c r="BM364" s="561"/>
      <c r="BN364" s="561"/>
      <c r="BO364" s="561"/>
      <c r="BP364" s="561"/>
      <c r="BQ364" s="561"/>
      <c r="BR364" s="561"/>
      <c r="BS364" s="561"/>
      <c r="BT364" s="561"/>
      <c r="BU364" s="561"/>
      <c r="BV364" s="561"/>
    </row>
    <row r="365" spans="1:74">
      <c r="A365" s="561"/>
      <c r="E365" s="561"/>
      <c r="H365" s="561"/>
      <c r="Q365" s="561"/>
      <c r="R365" s="561"/>
      <c r="S365" s="561"/>
      <c r="T365" s="561"/>
      <c r="U365" s="561"/>
      <c r="V365" s="561"/>
      <c r="Y365" s="561"/>
      <c r="Z365" s="561"/>
      <c r="AA365" s="561"/>
      <c r="AB365" s="561"/>
      <c r="AC365" s="561"/>
      <c r="AD365" s="561"/>
      <c r="AE365" s="561"/>
      <c r="AF365" s="561"/>
      <c r="AG365" s="561"/>
      <c r="AH365" s="561"/>
      <c r="AJ365" s="561"/>
      <c r="AK365" s="561"/>
      <c r="AM365" s="561"/>
      <c r="AN365" s="561"/>
      <c r="AO365" s="561"/>
      <c r="AP365" s="561"/>
      <c r="AQ365" s="561"/>
      <c r="AR365" s="561"/>
      <c r="AS365" s="561"/>
      <c r="AT365" s="561"/>
      <c r="AU365" s="561"/>
      <c r="AW365" s="561"/>
      <c r="AX365" s="561"/>
      <c r="AY365" s="561"/>
      <c r="AZ365" s="561"/>
      <c r="BA365" s="561"/>
      <c r="BB365" s="561"/>
      <c r="BC365" s="561"/>
      <c r="BD365" s="561"/>
      <c r="BE365" s="561"/>
      <c r="BF365" s="561"/>
      <c r="BG365" s="561"/>
      <c r="BH365" s="561"/>
      <c r="BI365" s="561"/>
      <c r="BJ365" s="561"/>
      <c r="BK365" s="561"/>
      <c r="BL365" s="561"/>
      <c r="BM365" s="561"/>
      <c r="BN365" s="561"/>
      <c r="BO365" s="561"/>
      <c r="BP365" s="561"/>
      <c r="BQ365" s="561"/>
      <c r="BR365" s="561"/>
      <c r="BS365" s="561"/>
      <c r="BT365" s="561"/>
      <c r="BU365" s="561"/>
      <c r="BV365" s="561"/>
    </row>
    <row r="366" spans="1:74">
      <c r="A366" s="561"/>
      <c r="E366" s="561"/>
      <c r="H366" s="561"/>
      <c r="Q366" s="561"/>
      <c r="R366" s="561"/>
      <c r="S366" s="561"/>
      <c r="T366" s="561"/>
      <c r="U366" s="561"/>
      <c r="V366" s="561"/>
      <c r="Y366" s="561"/>
      <c r="Z366" s="561"/>
      <c r="AA366" s="561"/>
      <c r="AB366" s="561"/>
      <c r="AC366" s="561"/>
      <c r="AD366" s="561"/>
      <c r="AE366" s="561"/>
      <c r="AF366" s="561"/>
      <c r="AG366" s="561"/>
      <c r="AH366" s="561"/>
      <c r="AJ366" s="561"/>
      <c r="AK366" s="561"/>
      <c r="AM366" s="561"/>
      <c r="AN366" s="561"/>
      <c r="AO366" s="561"/>
      <c r="AP366" s="561"/>
      <c r="AQ366" s="561"/>
      <c r="AR366" s="561"/>
      <c r="AS366" s="561"/>
      <c r="AT366" s="561"/>
      <c r="AU366" s="561"/>
      <c r="AW366" s="561"/>
      <c r="AX366" s="561"/>
      <c r="AY366" s="561"/>
      <c r="AZ366" s="561"/>
      <c r="BA366" s="561"/>
      <c r="BB366" s="561"/>
      <c r="BC366" s="561"/>
      <c r="BD366" s="561"/>
      <c r="BE366" s="561"/>
      <c r="BF366" s="561"/>
      <c r="BG366" s="561"/>
      <c r="BH366" s="561"/>
      <c r="BI366" s="561"/>
      <c r="BJ366" s="561"/>
      <c r="BK366" s="561"/>
      <c r="BL366" s="561"/>
      <c r="BM366" s="561"/>
      <c r="BN366" s="561"/>
      <c r="BO366" s="561"/>
      <c r="BP366" s="561"/>
      <c r="BQ366" s="561"/>
      <c r="BR366" s="561"/>
      <c r="BS366" s="561"/>
      <c r="BT366" s="561"/>
      <c r="BU366" s="561"/>
      <c r="BV366" s="561"/>
    </row>
    <row r="367" spans="1:74">
      <c r="A367" s="561"/>
      <c r="E367" s="561"/>
      <c r="H367" s="561"/>
      <c r="Q367" s="561"/>
      <c r="R367" s="561"/>
      <c r="S367" s="561"/>
      <c r="T367" s="561"/>
      <c r="U367" s="561"/>
      <c r="V367" s="561"/>
      <c r="Y367" s="561"/>
      <c r="Z367" s="561"/>
      <c r="AA367" s="561"/>
      <c r="AB367" s="561"/>
      <c r="AC367" s="561"/>
      <c r="AD367" s="561"/>
      <c r="AE367" s="561"/>
      <c r="AF367" s="561"/>
      <c r="AG367" s="561"/>
      <c r="AH367" s="561"/>
      <c r="AJ367" s="561"/>
      <c r="AK367" s="561"/>
      <c r="AM367" s="561"/>
      <c r="AN367" s="561"/>
      <c r="AO367" s="561"/>
      <c r="AP367" s="561"/>
      <c r="AQ367" s="561"/>
      <c r="AR367" s="561"/>
      <c r="AS367" s="561"/>
      <c r="AT367" s="561"/>
      <c r="AU367" s="561"/>
      <c r="AW367" s="561"/>
      <c r="AX367" s="561"/>
      <c r="AY367" s="561"/>
      <c r="AZ367" s="561"/>
      <c r="BA367" s="561"/>
      <c r="BB367" s="561"/>
      <c r="BC367" s="561"/>
      <c r="BD367" s="561"/>
      <c r="BE367" s="561"/>
      <c r="BF367" s="561"/>
      <c r="BG367" s="561"/>
      <c r="BH367" s="561"/>
      <c r="BI367" s="561"/>
      <c r="BJ367" s="561"/>
      <c r="BK367" s="561"/>
      <c r="BL367" s="561"/>
      <c r="BM367" s="561"/>
      <c r="BN367" s="561"/>
      <c r="BO367" s="561"/>
      <c r="BP367" s="561"/>
      <c r="BQ367" s="561"/>
      <c r="BR367" s="561"/>
      <c r="BS367" s="561"/>
      <c r="BT367" s="561"/>
      <c r="BU367" s="561"/>
      <c r="BV367" s="561"/>
    </row>
    <row r="368" spans="1:74">
      <c r="A368" s="561"/>
      <c r="E368" s="561"/>
      <c r="H368" s="561"/>
      <c r="Q368" s="561"/>
      <c r="R368" s="561"/>
      <c r="S368" s="561"/>
      <c r="T368" s="561"/>
      <c r="U368" s="561"/>
      <c r="V368" s="561"/>
      <c r="Y368" s="561"/>
      <c r="Z368" s="561"/>
      <c r="AA368" s="561"/>
      <c r="AB368" s="561"/>
      <c r="AC368" s="561"/>
      <c r="AD368" s="561"/>
      <c r="AE368" s="561"/>
      <c r="AF368" s="561"/>
      <c r="AG368" s="561"/>
      <c r="AH368" s="561"/>
      <c r="AJ368" s="561"/>
      <c r="AK368" s="561"/>
      <c r="AM368" s="561"/>
      <c r="AN368" s="561"/>
      <c r="AO368" s="561"/>
      <c r="AP368" s="561"/>
      <c r="AQ368" s="561"/>
      <c r="AR368" s="561"/>
      <c r="AS368" s="561"/>
      <c r="AT368" s="561"/>
      <c r="AU368" s="561"/>
      <c r="AW368" s="561"/>
      <c r="AX368" s="561"/>
      <c r="AY368" s="561"/>
      <c r="AZ368" s="561"/>
      <c r="BA368" s="561"/>
      <c r="BB368" s="561"/>
      <c r="BC368" s="561"/>
      <c r="BD368" s="561"/>
      <c r="BE368" s="561"/>
      <c r="BF368" s="561"/>
      <c r="BG368" s="561"/>
      <c r="BH368" s="561"/>
      <c r="BI368" s="561"/>
      <c r="BJ368" s="561"/>
      <c r="BK368" s="561"/>
      <c r="BL368" s="561"/>
      <c r="BM368" s="561"/>
      <c r="BN368" s="561"/>
      <c r="BO368" s="561"/>
      <c r="BP368" s="561"/>
      <c r="BQ368" s="561"/>
      <c r="BR368" s="561"/>
      <c r="BS368" s="561"/>
      <c r="BT368" s="561"/>
      <c r="BU368" s="561"/>
      <c r="BV368" s="561"/>
    </row>
    <row r="369" spans="1:74">
      <c r="A369" s="561"/>
      <c r="E369" s="561"/>
      <c r="H369" s="561"/>
      <c r="Q369" s="561"/>
      <c r="R369" s="561"/>
      <c r="S369" s="561"/>
      <c r="T369" s="561"/>
      <c r="U369" s="561"/>
      <c r="V369" s="561"/>
      <c r="Y369" s="561"/>
      <c r="Z369" s="561"/>
      <c r="AA369" s="561"/>
      <c r="AB369" s="561"/>
      <c r="AC369" s="561"/>
      <c r="AD369" s="561"/>
      <c r="AE369" s="561"/>
      <c r="AF369" s="561"/>
      <c r="AG369" s="561"/>
      <c r="AH369" s="561"/>
      <c r="AJ369" s="561"/>
      <c r="AK369" s="561"/>
      <c r="AM369" s="561"/>
      <c r="AN369" s="561"/>
      <c r="AO369" s="561"/>
      <c r="AP369" s="561"/>
      <c r="AQ369" s="561"/>
      <c r="AR369" s="561"/>
      <c r="AS369" s="561"/>
      <c r="AT369" s="561"/>
      <c r="AU369" s="561"/>
      <c r="AW369" s="561"/>
      <c r="AX369" s="561"/>
      <c r="AY369" s="561"/>
      <c r="AZ369" s="561"/>
      <c r="BA369" s="561"/>
      <c r="BB369" s="561"/>
      <c r="BC369" s="561"/>
      <c r="BD369" s="561"/>
      <c r="BE369" s="561"/>
      <c r="BF369" s="561"/>
      <c r="BG369" s="561"/>
      <c r="BH369" s="561"/>
      <c r="BI369" s="561"/>
      <c r="BJ369" s="561"/>
      <c r="BK369" s="561"/>
      <c r="BL369" s="561"/>
      <c r="BM369" s="561"/>
      <c r="BN369" s="561"/>
      <c r="BO369" s="561"/>
      <c r="BP369" s="561"/>
      <c r="BQ369" s="561"/>
      <c r="BR369" s="561"/>
      <c r="BS369" s="561"/>
      <c r="BT369" s="561"/>
      <c r="BU369" s="561"/>
      <c r="BV369" s="561"/>
    </row>
    <row r="370" spans="1:74">
      <c r="A370" s="561"/>
      <c r="E370" s="561"/>
      <c r="H370" s="561"/>
      <c r="Q370" s="561"/>
      <c r="R370" s="561"/>
      <c r="S370" s="561"/>
      <c r="T370" s="561"/>
      <c r="U370" s="561"/>
      <c r="V370" s="561"/>
      <c r="Y370" s="561"/>
      <c r="Z370" s="561"/>
      <c r="AA370" s="561"/>
      <c r="AB370" s="561"/>
      <c r="AC370" s="561"/>
      <c r="AD370" s="561"/>
      <c r="AE370" s="561"/>
      <c r="AF370" s="561"/>
      <c r="AG370" s="561"/>
      <c r="AH370" s="561"/>
      <c r="AJ370" s="561"/>
      <c r="AK370" s="561"/>
      <c r="AM370" s="561"/>
      <c r="AN370" s="561"/>
      <c r="AO370" s="561"/>
      <c r="AP370" s="561"/>
      <c r="AQ370" s="561"/>
      <c r="AR370" s="561"/>
      <c r="AS370" s="561"/>
      <c r="AT370" s="561"/>
      <c r="AU370" s="561"/>
      <c r="AW370" s="561"/>
      <c r="AX370" s="561"/>
      <c r="AY370" s="561"/>
      <c r="AZ370" s="561"/>
      <c r="BA370" s="561"/>
      <c r="BB370" s="561"/>
      <c r="BC370" s="561"/>
      <c r="BD370" s="561"/>
      <c r="BE370" s="561"/>
      <c r="BF370" s="561"/>
      <c r="BG370" s="561"/>
      <c r="BH370" s="561"/>
      <c r="BI370" s="561"/>
      <c r="BJ370" s="561"/>
      <c r="BK370" s="561"/>
      <c r="BL370" s="561"/>
      <c r="BM370" s="561"/>
      <c r="BN370" s="561"/>
      <c r="BO370" s="561"/>
      <c r="BP370" s="561"/>
      <c r="BQ370" s="561"/>
      <c r="BR370" s="561"/>
      <c r="BS370" s="561"/>
      <c r="BT370" s="561"/>
      <c r="BU370" s="561"/>
      <c r="BV370" s="561"/>
    </row>
    <row r="371" spans="1:74">
      <c r="A371" s="561"/>
      <c r="E371" s="561"/>
      <c r="H371" s="561"/>
      <c r="Q371" s="561"/>
      <c r="R371" s="561"/>
      <c r="S371" s="561"/>
      <c r="T371" s="561"/>
      <c r="U371" s="561"/>
      <c r="V371" s="561"/>
      <c r="Y371" s="561"/>
      <c r="Z371" s="561"/>
      <c r="AA371" s="561"/>
      <c r="AB371" s="561"/>
      <c r="AC371" s="561"/>
      <c r="AD371" s="561"/>
      <c r="AE371" s="561"/>
      <c r="AF371" s="561"/>
      <c r="AG371" s="561"/>
      <c r="AH371" s="561"/>
      <c r="AJ371" s="561"/>
      <c r="AK371" s="561"/>
      <c r="AM371" s="561"/>
      <c r="AN371" s="561"/>
      <c r="AO371" s="561"/>
      <c r="AP371" s="561"/>
      <c r="AQ371" s="561"/>
      <c r="AR371" s="561"/>
      <c r="AS371" s="561"/>
      <c r="AT371" s="561"/>
      <c r="AU371" s="561"/>
      <c r="AW371" s="561"/>
      <c r="AX371" s="561"/>
      <c r="AY371" s="561"/>
      <c r="AZ371" s="561"/>
      <c r="BA371" s="561"/>
      <c r="BB371" s="561"/>
      <c r="BC371" s="561"/>
      <c r="BD371" s="561"/>
      <c r="BE371" s="561"/>
      <c r="BF371" s="561"/>
      <c r="BG371" s="561"/>
      <c r="BH371" s="561"/>
      <c r="BI371" s="561"/>
      <c r="BJ371" s="561"/>
      <c r="BK371" s="561"/>
      <c r="BL371" s="561"/>
      <c r="BM371" s="561"/>
      <c r="BN371" s="561"/>
      <c r="BO371" s="561"/>
      <c r="BP371" s="561"/>
      <c r="BQ371" s="561"/>
      <c r="BR371" s="561"/>
      <c r="BS371" s="561"/>
      <c r="BT371" s="561"/>
      <c r="BU371" s="561"/>
      <c r="BV371" s="561"/>
    </row>
    <row r="372" spans="1:74">
      <c r="A372" s="561"/>
      <c r="E372" s="561"/>
      <c r="H372" s="561"/>
      <c r="Q372" s="561"/>
      <c r="R372" s="561"/>
      <c r="S372" s="561"/>
      <c r="T372" s="561"/>
      <c r="U372" s="561"/>
      <c r="V372" s="561"/>
      <c r="Y372" s="561"/>
      <c r="Z372" s="561"/>
      <c r="AA372" s="561"/>
      <c r="AB372" s="561"/>
      <c r="AC372" s="561"/>
      <c r="AD372" s="561"/>
      <c r="AE372" s="561"/>
      <c r="AF372" s="561"/>
      <c r="AG372" s="561"/>
      <c r="AH372" s="561"/>
      <c r="AJ372" s="561"/>
      <c r="AK372" s="561"/>
      <c r="AM372" s="561"/>
      <c r="AN372" s="561"/>
      <c r="AO372" s="561"/>
      <c r="AP372" s="561"/>
      <c r="AQ372" s="561"/>
      <c r="AR372" s="561"/>
      <c r="AS372" s="561"/>
      <c r="AT372" s="561"/>
      <c r="AU372" s="561"/>
      <c r="AW372" s="561"/>
      <c r="AX372" s="561"/>
      <c r="AY372" s="561"/>
      <c r="AZ372" s="561"/>
      <c r="BA372" s="561"/>
      <c r="BB372" s="561"/>
      <c r="BC372" s="561"/>
      <c r="BD372" s="561"/>
      <c r="BE372" s="561"/>
      <c r="BF372" s="561"/>
      <c r="BG372" s="561"/>
      <c r="BH372" s="561"/>
      <c r="BI372" s="561"/>
      <c r="BJ372" s="561"/>
      <c r="BK372" s="561"/>
      <c r="BL372" s="561"/>
      <c r="BM372" s="561"/>
      <c r="BN372" s="561"/>
      <c r="BO372" s="561"/>
      <c r="BP372" s="561"/>
      <c r="BQ372" s="561"/>
      <c r="BR372" s="561"/>
      <c r="BS372" s="561"/>
      <c r="BT372" s="561"/>
      <c r="BU372" s="561"/>
      <c r="BV372" s="561"/>
    </row>
    <row r="373" spans="1:74">
      <c r="A373" s="561"/>
      <c r="E373" s="561"/>
      <c r="H373" s="561"/>
      <c r="Q373" s="561"/>
      <c r="R373" s="561"/>
      <c r="S373" s="561"/>
      <c r="T373" s="561"/>
      <c r="U373" s="561"/>
      <c r="V373" s="561"/>
      <c r="Y373" s="561"/>
      <c r="Z373" s="561"/>
      <c r="AA373" s="561"/>
      <c r="AB373" s="561"/>
      <c r="AC373" s="561"/>
      <c r="AD373" s="561"/>
      <c r="AE373" s="561"/>
      <c r="AF373" s="561"/>
      <c r="AG373" s="561"/>
      <c r="AH373" s="561"/>
      <c r="AJ373" s="561"/>
      <c r="AK373" s="561"/>
      <c r="AM373" s="561"/>
      <c r="AN373" s="561"/>
      <c r="AO373" s="561"/>
      <c r="AP373" s="561"/>
      <c r="AQ373" s="561"/>
      <c r="AR373" s="561"/>
      <c r="AS373" s="561"/>
      <c r="AT373" s="561"/>
      <c r="AU373" s="561"/>
      <c r="AW373" s="561"/>
      <c r="AX373" s="561"/>
      <c r="AY373" s="561"/>
      <c r="AZ373" s="561"/>
      <c r="BA373" s="561"/>
      <c r="BB373" s="561"/>
      <c r="BC373" s="561"/>
      <c r="BD373" s="561"/>
      <c r="BE373" s="561"/>
      <c r="BF373" s="561"/>
      <c r="BG373" s="561"/>
      <c r="BH373" s="561"/>
      <c r="BI373" s="561"/>
      <c r="BJ373" s="561"/>
      <c r="BK373" s="561"/>
      <c r="BL373" s="561"/>
      <c r="BM373" s="561"/>
      <c r="BN373" s="561"/>
      <c r="BO373" s="561"/>
      <c r="BP373" s="561"/>
      <c r="BQ373" s="561"/>
      <c r="BR373" s="561"/>
      <c r="BS373" s="561"/>
      <c r="BT373" s="561"/>
      <c r="BU373" s="561"/>
      <c r="BV373" s="561"/>
    </row>
    <row r="374" spans="1:74">
      <c r="A374" s="561"/>
      <c r="E374" s="561"/>
      <c r="H374" s="561"/>
      <c r="Q374" s="561"/>
      <c r="R374" s="561"/>
      <c r="S374" s="561"/>
      <c r="T374" s="561"/>
      <c r="U374" s="561"/>
      <c r="V374" s="561"/>
      <c r="Y374" s="561"/>
      <c r="Z374" s="561"/>
      <c r="AA374" s="561"/>
      <c r="AB374" s="561"/>
      <c r="AC374" s="561"/>
      <c r="AD374" s="561"/>
      <c r="AE374" s="561"/>
      <c r="AF374" s="561"/>
      <c r="AG374" s="561"/>
      <c r="AH374" s="561"/>
      <c r="AJ374" s="561"/>
      <c r="AK374" s="561"/>
      <c r="AM374" s="561"/>
      <c r="AN374" s="561"/>
      <c r="AO374" s="561"/>
      <c r="AP374" s="561"/>
      <c r="AQ374" s="561"/>
      <c r="AR374" s="561"/>
      <c r="AS374" s="561"/>
      <c r="AT374" s="561"/>
      <c r="AU374" s="561"/>
      <c r="AW374" s="561"/>
      <c r="AX374" s="561"/>
      <c r="AY374" s="561"/>
      <c r="AZ374" s="561"/>
      <c r="BA374" s="561"/>
      <c r="BB374" s="561"/>
      <c r="BC374" s="561"/>
      <c r="BD374" s="561"/>
      <c r="BE374" s="561"/>
      <c r="BF374" s="561"/>
      <c r="BG374" s="561"/>
      <c r="BH374" s="561"/>
      <c r="BI374" s="561"/>
      <c r="BJ374" s="561"/>
      <c r="BK374" s="561"/>
      <c r="BL374" s="561"/>
      <c r="BM374" s="561"/>
      <c r="BN374" s="561"/>
      <c r="BO374" s="561"/>
      <c r="BP374" s="561"/>
      <c r="BQ374" s="561"/>
      <c r="BR374" s="561"/>
      <c r="BS374" s="561"/>
      <c r="BT374" s="561"/>
      <c r="BU374" s="561"/>
      <c r="BV374" s="561"/>
    </row>
    <row r="375" spans="1:74">
      <c r="A375" s="561"/>
      <c r="E375" s="561"/>
      <c r="H375" s="561"/>
      <c r="Q375" s="561"/>
      <c r="R375" s="561"/>
      <c r="S375" s="561"/>
      <c r="T375" s="561"/>
      <c r="U375" s="561"/>
      <c r="V375" s="561"/>
      <c r="Y375" s="561"/>
      <c r="Z375" s="561"/>
      <c r="AA375" s="561"/>
      <c r="AB375" s="561"/>
      <c r="AC375" s="561"/>
      <c r="AD375" s="561"/>
      <c r="AE375" s="561"/>
      <c r="AF375" s="561"/>
      <c r="AG375" s="561"/>
      <c r="AH375" s="561"/>
      <c r="AJ375" s="561"/>
      <c r="AK375" s="561"/>
      <c r="AM375" s="561"/>
      <c r="AN375" s="561"/>
      <c r="AO375" s="561"/>
      <c r="AP375" s="561"/>
      <c r="AQ375" s="561"/>
      <c r="AR375" s="561"/>
      <c r="AS375" s="561"/>
      <c r="AT375" s="561"/>
      <c r="AU375" s="561"/>
      <c r="AW375" s="561"/>
      <c r="AX375" s="561"/>
      <c r="AY375" s="561"/>
      <c r="AZ375" s="561"/>
      <c r="BA375" s="561"/>
      <c r="BB375" s="561"/>
      <c r="BC375" s="561"/>
      <c r="BD375" s="561"/>
      <c r="BE375" s="561"/>
      <c r="BF375" s="561"/>
      <c r="BG375" s="561"/>
      <c r="BH375" s="561"/>
      <c r="BI375" s="561"/>
      <c r="BJ375" s="561"/>
      <c r="BK375" s="561"/>
      <c r="BL375" s="561"/>
      <c r="BM375" s="561"/>
      <c r="BN375" s="561"/>
      <c r="BO375" s="561"/>
      <c r="BP375" s="561"/>
      <c r="BQ375" s="561"/>
      <c r="BR375" s="561"/>
      <c r="BS375" s="561"/>
      <c r="BT375" s="561"/>
      <c r="BU375" s="561"/>
      <c r="BV375" s="561"/>
    </row>
    <row r="376" spans="1:74">
      <c r="A376" s="561"/>
      <c r="E376" s="561"/>
      <c r="H376" s="561"/>
      <c r="Q376" s="561"/>
      <c r="R376" s="561"/>
      <c r="S376" s="561"/>
      <c r="T376" s="561"/>
      <c r="U376" s="561"/>
      <c r="V376" s="561"/>
      <c r="Y376" s="561"/>
      <c r="Z376" s="561"/>
      <c r="AA376" s="561"/>
      <c r="AB376" s="561"/>
      <c r="AC376" s="561"/>
      <c r="AD376" s="561"/>
      <c r="AE376" s="561"/>
      <c r="AF376" s="561"/>
      <c r="AG376" s="561"/>
      <c r="AH376" s="561"/>
      <c r="AJ376" s="561"/>
      <c r="AK376" s="561"/>
      <c r="AM376" s="561"/>
      <c r="AN376" s="561"/>
      <c r="AO376" s="561"/>
      <c r="AP376" s="561"/>
      <c r="AQ376" s="561"/>
      <c r="AR376" s="561"/>
      <c r="AS376" s="561"/>
      <c r="AT376" s="561"/>
      <c r="AU376" s="561"/>
      <c r="AW376" s="561"/>
      <c r="AX376" s="561"/>
      <c r="AY376" s="561"/>
      <c r="AZ376" s="561"/>
      <c r="BA376" s="561"/>
      <c r="BB376" s="561"/>
      <c r="BC376" s="561"/>
      <c r="BD376" s="561"/>
      <c r="BE376" s="561"/>
      <c r="BF376" s="561"/>
      <c r="BG376" s="561"/>
      <c r="BH376" s="561"/>
      <c r="BI376" s="561"/>
      <c r="BJ376" s="561"/>
      <c r="BK376" s="561"/>
      <c r="BL376" s="561"/>
      <c r="BM376" s="561"/>
      <c r="BN376" s="561"/>
      <c r="BO376" s="561"/>
      <c r="BP376" s="561"/>
      <c r="BQ376" s="561"/>
      <c r="BR376" s="561"/>
      <c r="BS376" s="561"/>
      <c r="BT376" s="561"/>
      <c r="BU376" s="561"/>
      <c r="BV376" s="561"/>
    </row>
    <row r="377" spans="1:74">
      <c r="A377" s="561"/>
      <c r="E377" s="561"/>
      <c r="H377" s="561"/>
      <c r="Q377" s="561"/>
      <c r="R377" s="561"/>
      <c r="S377" s="561"/>
      <c r="T377" s="561"/>
      <c r="U377" s="561"/>
      <c r="V377" s="561"/>
      <c r="Y377" s="561"/>
      <c r="Z377" s="561"/>
      <c r="AA377" s="561"/>
      <c r="AB377" s="561"/>
      <c r="AC377" s="561"/>
      <c r="AD377" s="561"/>
      <c r="AE377" s="561"/>
      <c r="AF377" s="561"/>
      <c r="AG377" s="561"/>
      <c r="AH377" s="561"/>
      <c r="AJ377" s="561"/>
      <c r="AK377" s="561"/>
      <c r="AM377" s="561"/>
      <c r="AN377" s="561"/>
      <c r="AO377" s="561"/>
      <c r="AP377" s="561"/>
      <c r="AQ377" s="561"/>
      <c r="AR377" s="561"/>
      <c r="AS377" s="561"/>
      <c r="AT377" s="561"/>
      <c r="AU377" s="561"/>
      <c r="AW377" s="561"/>
      <c r="AX377" s="561"/>
      <c r="AY377" s="561"/>
      <c r="AZ377" s="561"/>
      <c r="BA377" s="561"/>
      <c r="BB377" s="561"/>
      <c r="BC377" s="561"/>
      <c r="BD377" s="561"/>
      <c r="BE377" s="561"/>
      <c r="BF377" s="561"/>
      <c r="BG377" s="561"/>
      <c r="BH377" s="561"/>
      <c r="BI377" s="561"/>
      <c r="BJ377" s="561"/>
      <c r="BK377" s="561"/>
      <c r="BL377" s="561"/>
      <c r="BM377" s="561"/>
      <c r="BN377" s="561"/>
      <c r="BO377" s="561"/>
      <c r="BP377" s="561"/>
      <c r="BQ377" s="561"/>
      <c r="BR377" s="561"/>
      <c r="BS377" s="561"/>
      <c r="BT377" s="561"/>
      <c r="BU377" s="561"/>
      <c r="BV377" s="561"/>
    </row>
    <row r="378" spans="1:74">
      <c r="A378" s="561"/>
      <c r="E378" s="561"/>
      <c r="H378" s="561"/>
      <c r="Q378" s="561"/>
      <c r="R378" s="561"/>
      <c r="S378" s="561"/>
      <c r="T378" s="561"/>
      <c r="U378" s="561"/>
      <c r="V378" s="561"/>
      <c r="Y378" s="561"/>
      <c r="Z378" s="561"/>
      <c r="AA378" s="561"/>
      <c r="AB378" s="561"/>
      <c r="AC378" s="561"/>
      <c r="AD378" s="561"/>
      <c r="AE378" s="561"/>
      <c r="AF378" s="561"/>
      <c r="AG378" s="561"/>
      <c r="AH378" s="561"/>
      <c r="AJ378" s="561"/>
      <c r="AK378" s="561"/>
      <c r="AM378" s="561"/>
      <c r="AN378" s="561"/>
      <c r="AO378" s="561"/>
      <c r="AP378" s="561"/>
      <c r="AQ378" s="561"/>
      <c r="AR378" s="561"/>
      <c r="AS378" s="561"/>
      <c r="AT378" s="561"/>
      <c r="AU378" s="561"/>
      <c r="AW378" s="561"/>
      <c r="AX378" s="561"/>
      <c r="AY378" s="561"/>
      <c r="AZ378" s="561"/>
      <c r="BA378" s="561"/>
      <c r="BB378" s="561"/>
      <c r="BC378" s="561"/>
      <c r="BD378" s="561"/>
      <c r="BE378" s="561"/>
      <c r="BF378" s="561"/>
      <c r="BG378" s="561"/>
      <c r="BH378" s="561"/>
      <c r="BI378" s="561"/>
      <c r="BJ378" s="561"/>
      <c r="BK378" s="561"/>
      <c r="BL378" s="561"/>
      <c r="BM378" s="561"/>
      <c r="BN378" s="561"/>
      <c r="BO378" s="561"/>
      <c r="BP378" s="561"/>
      <c r="BQ378" s="561"/>
      <c r="BR378" s="561"/>
      <c r="BS378" s="561"/>
      <c r="BT378" s="561"/>
      <c r="BU378" s="561"/>
      <c r="BV378" s="561"/>
    </row>
    <row r="379" spans="1:74">
      <c r="A379" s="561"/>
      <c r="E379" s="561"/>
      <c r="H379" s="561"/>
      <c r="Q379" s="561"/>
      <c r="R379" s="561"/>
      <c r="S379" s="561"/>
      <c r="T379" s="561"/>
      <c r="U379" s="561"/>
      <c r="V379" s="561"/>
      <c r="Y379" s="561"/>
      <c r="Z379" s="561"/>
      <c r="AA379" s="561"/>
      <c r="AB379" s="561"/>
      <c r="AC379" s="561"/>
      <c r="AD379" s="561"/>
      <c r="AE379" s="561"/>
      <c r="AF379" s="561"/>
      <c r="AG379" s="561"/>
      <c r="AH379" s="561"/>
      <c r="AJ379" s="561"/>
      <c r="AK379" s="561"/>
      <c r="AM379" s="561"/>
      <c r="AN379" s="561"/>
      <c r="AO379" s="561"/>
      <c r="AP379" s="561"/>
      <c r="AQ379" s="561"/>
      <c r="AR379" s="561"/>
      <c r="AS379" s="561"/>
      <c r="AT379" s="561"/>
      <c r="AU379" s="561"/>
      <c r="AW379" s="561"/>
      <c r="AX379" s="561"/>
      <c r="AY379" s="561"/>
      <c r="AZ379" s="561"/>
      <c r="BA379" s="561"/>
      <c r="BB379" s="561"/>
      <c r="BC379" s="561"/>
      <c r="BD379" s="561"/>
      <c r="BE379" s="561"/>
      <c r="BF379" s="561"/>
      <c r="BG379" s="561"/>
      <c r="BH379" s="561"/>
      <c r="BI379" s="561"/>
      <c r="BJ379" s="561"/>
      <c r="BK379" s="561"/>
      <c r="BL379" s="561"/>
      <c r="BM379" s="561"/>
      <c r="BN379" s="561"/>
      <c r="BO379" s="561"/>
      <c r="BP379" s="561"/>
      <c r="BQ379" s="561"/>
      <c r="BR379" s="561"/>
      <c r="BS379" s="561"/>
      <c r="BT379" s="561"/>
      <c r="BU379" s="561"/>
      <c r="BV379" s="561"/>
    </row>
    <row r="380" spans="1:74">
      <c r="A380" s="561"/>
      <c r="E380" s="561"/>
      <c r="H380" s="561"/>
      <c r="Q380" s="561"/>
      <c r="R380" s="561"/>
      <c r="S380" s="561"/>
      <c r="T380" s="561"/>
      <c r="U380" s="561"/>
      <c r="V380" s="561"/>
      <c r="Y380" s="561"/>
      <c r="Z380" s="561"/>
      <c r="AA380" s="561"/>
      <c r="AB380" s="561"/>
      <c r="AC380" s="561"/>
      <c r="AD380" s="561"/>
      <c r="AE380" s="561"/>
      <c r="AF380" s="561"/>
      <c r="AG380" s="561"/>
      <c r="AH380" s="561"/>
      <c r="AJ380" s="561"/>
      <c r="AK380" s="561"/>
      <c r="AM380" s="561"/>
      <c r="AN380" s="561"/>
      <c r="AO380" s="561"/>
      <c r="AP380" s="561"/>
      <c r="AQ380" s="561"/>
      <c r="AR380" s="561"/>
      <c r="AS380" s="561"/>
      <c r="AT380" s="561"/>
      <c r="AU380" s="561"/>
      <c r="AW380" s="561"/>
      <c r="AX380" s="561"/>
      <c r="AY380" s="561"/>
      <c r="AZ380" s="561"/>
      <c r="BA380" s="561"/>
      <c r="BB380" s="561"/>
      <c r="BC380" s="561"/>
      <c r="BD380" s="561"/>
      <c r="BE380" s="561"/>
      <c r="BF380" s="561"/>
      <c r="BG380" s="561"/>
      <c r="BH380" s="561"/>
      <c r="BI380" s="561"/>
      <c r="BJ380" s="561"/>
      <c r="BK380" s="561"/>
      <c r="BL380" s="561"/>
      <c r="BM380" s="561"/>
      <c r="BN380" s="561"/>
      <c r="BO380" s="561"/>
      <c r="BP380" s="561"/>
      <c r="BQ380" s="561"/>
      <c r="BR380" s="561"/>
      <c r="BS380" s="561"/>
      <c r="BT380" s="561"/>
      <c r="BU380" s="561"/>
      <c r="BV380" s="561"/>
    </row>
    <row r="381" spans="1:74">
      <c r="A381" s="561"/>
      <c r="E381" s="561"/>
      <c r="H381" s="561"/>
      <c r="Q381" s="561"/>
      <c r="R381" s="561"/>
      <c r="S381" s="561"/>
      <c r="T381" s="561"/>
      <c r="U381" s="561"/>
      <c r="V381" s="561"/>
      <c r="Y381" s="561"/>
      <c r="Z381" s="561"/>
      <c r="AA381" s="561"/>
      <c r="AB381" s="561"/>
      <c r="AC381" s="561"/>
      <c r="AD381" s="561"/>
      <c r="AE381" s="561"/>
      <c r="AF381" s="561"/>
      <c r="AG381" s="561"/>
      <c r="AH381" s="561"/>
      <c r="AJ381" s="561"/>
      <c r="AK381" s="561"/>
      <c r="AM381" s="561"/>
      <c r="AN381" s="561"/>
      <c r="AO381" s="561"/>
      <c r="AP381" s="561"/>
      <c r="AQ381" s="561"/>
      <c r="AR381" s="561"/>
      <c r="AS381" s="561"/>
      <c r="AT381" s="561"/>
      <c r="AU381" s="561"/>
      <c r="AW381" s="561"/>
      <c r="AX381" s="561"/>
      <c r="AY381" s="561"/>
      <c r="AZ381" s="561"/>
      <c r="BA381" s="561"/>
      <c r="BB381" s="561"/>
      <c r="BC381" s="561"/>
      <c r="BD381" s="561"/>
      <c r="BE381" s="561"/>
      <c r="BF381" s="561"/>
      <c r="BG381" s="561"/>
      <c r="BH381" s="561"/>
      <c r="BI381" s="561"/>
      <c r="BJ381" s="561"/>
      <c r="BK381" s="561"/>
      <c r="BL381" s="561"/>
      <c r="BM381" s="561"/>
      <c r="BN381" s="561"/>
      <c r="BO381" s="561"/>
      <c r="BP381" s="561"/>
      <c r="BQ381" s="561"/>
      <c r="BR381" s="561"/>
      <c r="BS381" s="561"/>
      <c r="BT381" s="561"/>
      <c r="BU381" s="561"/>
      <c r="BV381" s="561"/>
    </row>
    <row r="382" spans="1:74">
      <c r="A382" s="561"/>
      <c r="E382" s="561"/>
      <c r="H382" s="561"/>
      <c r="Q382" s="561"/>
      <c r="R382" s="561"/>
      <c r="S382" s="561"/>
      <c r="T382" s="561"/>
      <c r="U382" s="561"/>
      <c r="V382" s="561"/>
      <c r="Y382" s="561"/>
      <c r="Z382" s="561"/>
      <c r="AA382" s="561"/>
      <c r="AB382" s="561"/>
      <c r="AC382" s="561"/>
      <c r="AD382" s="561"/>
      <c r="AE382" s="561"/>
      <c r="AF382" s="561"/>
      <c r="AG382" s="561"/>
      <c r="AH382" s="561"/>
      <c r="AJ382" s="561"/>
      <c r="AK382" s="561"/>
      <c r="AM382" s="561"/>
      <c r="AN382" s="561"/>
      <c r="AO382" s="561"/>
      <c r="AP382" s="561"/>
      <c r="AQ382" s="561"/>
      <c r="AR382" s="561"/>
      <c r="AS382" s="561"/>
      <c r="AT382" s="561"/>
      <c r="AU382" s="561"/>
      <c r="AW382" s="561"/>
      <c r="AX382" s="561"/>
      <c r="AY382" s="561"/>
      <c r="AZ382" s="561"/>
      <c r="BA382" s="561"/>
      <c r="BB382" s="561"/>
      <c r="BC382" s="561"/>
      <c r="BD382" s="561"/>
      <c r="BE382" s="561"/>
      <c r="BF382" s="561"/>
      <c r="BG382" s="561"/>
      <c r="BH382" s="561"/>
      <c r="BI382" s="561"/>
      <c r="BJ382" s="561"/>
      <c r="BK382" s="561"/>
      <c r="BL382" s="561"/>
      <c r="BM382" s="561"/>
      <c r="BN382" s="561"/>
      <c r="BO382" s="561"/>
      <c r="BP382" s="561"/>
      <c r="BQ382" s="561"/>
      <c r="BR382" s="561"/>
      <c r="BS382" s="561"/>
      <c r="BT382" s="561"/>
      <c r="BU382" s="561"/>
      <c r="BV382" s="561"/>
    </row>
    <row r="383" spans="1:74">
      <c r="A383" s="561"/>
      <c r="E383" s="561"/>
      <c r="H383" s="561"/>
      <c r="Q383" s="561"/>
      <c r="R383" s="561"/>
      <c r="S383" s="561"/>
      <c r="T383" s="561"/>
      <c r="U383" s="561"/>
      <c r="V383" s="561"/>
      <c r="Y383" s="561"/>
      <c r="Z383" s="561"/>
      <c r="AA383" s="561"/>
      <c r="AB383" s="561"/>
      <c r="AC383" s="561"/>
      <c r="AD383" s="561"/>
      <c r="AE383" s="561"/>
      <c r="AF383" s="561"/>
      <c r="AG383" s="561"/>
      <c r="AH383" s="561"/>
      <c r="AJ383" s="561"/>
      <c r="AK383" s="561"/>
      <c r="AM383" s="561"/>
      <c r="AN383" s="561"/>
      <c r="AO383" s="561"/>
      <c r="AP383" s="561"/>
      <c r="AQ383" s="561"/>
      <c r="AR383" s="561"/>
      <c r="AS383" s="561"/>
      <c r="AT383" s="561"/>
      <c r="AU383" s="561"/>
      <c r="AW383" s="561"/>
      <c r="AX383" s="561"/>
      <c r="AY383" s="561"/>
      <c r="AZ383" s="561"/>
      <c r="BA383" s="561"/>
      <c r="BB383" s="561"/>
      <c r="BC383" s="561"/>
      <c r="BD383" s="561"/>
      <c r="BE383" s="561"/>
      <c r="BF383" s="561"/>
      <c r="BG383" s="561"/>
      <c r="BH383" s="561"/>
      <c r="BI383" s="561"/>
      <c r="BJ383" s="561"/>
      <c r="BK383" s="561"/>
      <c r="BL383" s="561"/>
      <c r="BM383" s="561"/>
      <c r="BN383" s="561"/>
      <c r="BO383" s="561"/>
      <c r="BP383" s="561"/>
      <c r="BQ383" s="561"/>
      <c r="BR383" s="561"/>
      <c r="BS383" s="561"/>
      <c r="BT383" s="561"/>
      <c r="BU383" s="561"/>
      <c r="BV383" s="561"/>
    </row>
    <row r="384" spans="1:74">
      <c r="A384" s="561"/>
      <c r="E384" s="561"/>
      <c r="H384" s="561"/>
      <c r="Q384" s="561"/>
      <c r="R384" s="561"/>
      <c r="S384" s="561"/>
      <c r="T384" s="561"/>
      <c r="U384" s="561"/>
      <c r="V384" s="561"/>
      <c r="Y384" s="561"/>
      <c r="Z384" s="561"/>
      <c r="AA384" s="561"/>
      <c r="AB384" s="561"/>
      <c r="AC384" s="561"/>
      <c r="AD384" s="561"/>
      <c r="AE384" s="561"/>
      <c r="AF384" s="561"/>
      <c r="AG384" s="561"/>
      <c r="AH384" s="561"/>
      <c r="AJ384" s="561"/>
      <c r="AK384" s="561"/>
      <c r="AM384" s="561"/>
      <c r="AN384" s="561"/>
      <c r="AO384" s="561"/>
      <c r="AP384" s="561"/>
      <c r="AQ384" s="561"/>
      <c r="AR384" s="561"/>
      <c r="AS384" s="561"/>
      <c r="AT384" s="561"/>
      <c r="AU384" s="561"/>
      <c r="AW384" s="561"/>
      <c r="AX384" s="561"/>
      <c r="AY384" s="561"/>
      <c r="AZ384" s="561"/>
      <c r="BA384" s="561"/>
      <c r="BB384" s="561"/>
      <c r="BC384" s="561"/>
      <c r="BD384" s="561"/>
      <c r="BE384" s="561"/>
      <c r="BF384" s="561"/>
      <c r="BG384" s="561"/>
      <c r="BH384" s="561"/>
      <c r="BI384" s="561"/>
      <c r="BJ384" s="561"/>
      <c r="BK384" s="561"/>
      <c r="BL384" s="561"/>
      <c r="BM384" s="561"/>
      <c r="BN384" s="561"/>
      <c r="BO384" s="561"/>
      <c r="BP384" s="561"/>
      <c r="BQ384" s="561"/>
      <c r="BR384" s="561"/>
      <c r="BS384" s="561"/>
      <c r="BT384" s="561"/>
      <c r="BU384" s="561"/>
      <c r="BV384" s="561"/>
    </row>
    <row r="385" spans="1:74">
      <c r="A385" s="561"/>
      <c r="E385" s="561"/>
      <c r="H385" s="561"/>
      <c r="Q385" s="561"/>
      <c r="R385" s="561"/>
      <c r="S385" s="561"/>
      <c r="T385" s="561"/>
      <c r="U385" s="561"/>
      <c r="V385" s="561"/>
      <c r="Y385" s="561"/>
      <c r="Z385" s="561"/>
      <c r="AA385" s="561"/>
      <c r="AB385" s="561"/>
      <c r="AC385" s="561"/>
      <c r="AD385" s="561"/>
      <c r="AE385" s="561"/>
      <c r="AF385" s="561"/>
      <c r="AG385" s="561"/>
      <c r="AH385" s="561"/>
      <c r="AJ385" s="561"/>
      <c r="AK385" s="561"/>
      <c r="AM385" s="561"/>
      <c r="AN385" s="561"/>
      <c r="AO385" s="561"/>
      <c r="AP385" s="561"/>
      <c r="AQ385" s="561"/>
      <c r="AR385" s="561"/>
      <c r="AS385" s="561"/>
      <c r="AT385" s="561"/>
      <c r="AU385" s="561"/>
      <c r="AW385" s="561"/>
      <c r="AX385" s="561"/>
      <c r="AY385" s="561"/>
      <c r="AZ385" s="561"/>
      <c r="BA385" s="561"/>
      <c r="BB385" s="561"/>
      <c r="BC385" s="561"/>
      <c r="BD385" s="561"/>
      <c r="BE385" s="561"/>
      <c r="BF385" s="561"/>
      <c r="BG385" s="561"/>
      <c r="BH385" s="561"/>
      <c r="BI385" s="561"/>
      <c r="BJ385" s="561"/>
      <c r="BK385" s="561"/>
      <c r="BL385" s="561"/>
      <c r="BM385" s="561"/>
      <c r="BN385" s="561"/>
      <c r="BO385" s="561"/>
      <c r="BP385" s="561"/>
      <c r="BQ385" s="561"/>
      <c r="BR385" s="561"/>
      <c r="BS385" s="561"/>
      <c r="BT385" s="561"/>
      <c r="BU385" s="561"/>
      <c r="BV385" s="561"/>
    </row>
    <row r="386" spans="1:74">
      <c r="A386" s="561"/>
      <c r="E386" s="561"/>
      <c r="H386" s="561"/>
      <c r="Q386" s="561"/>
      <c r="R386" s="561"/>
      <c r="S386" s="561"/>
      <c r="T386" s="561"/>
      <c r="U386" s="561"/>
      <c r="V386" s="561"/>
      <c r="Y386" s="561"/>
      <c r="Z386" s="561"/>
      <c r="AA386" s="561"/>
      <c r="AB386" s="561"/>
      <c r="AC386" s="561"/>
      <c r="AD386" s="561"/>
      <c r="AE386" s="561"/>
      <c r="AF386" s="561"/>
      <c r="AG386" s="561"/>
      <c r="AH386" s="561"/>
      <c r="AJ386" s="561"/>
      <c r="AK386" s="561"/>
      <c r="AM386" s="561"/>
      <c r="AN386" s="561"/>
      <c r="AO386" s="561"/>
      <c r="AP386" s="561"/>
      <c r="AQ386" s="561"/>
      <c r="AR386" s="561"/>
      <c r="AS386" s="561"/>
      <c r="AT386" s="561"/>
      <c r="AU386" s="561"/>
      <c r="AW386" s="561"/>
      <c r="AX386" s="561"/>
      <c r="AY386" s="561"/>
      <c r="AZ386" s="561"/>
      <c r="BA386" s="561"/>
      <c r="BB386" s="561"/>
      <c r="BC386" s="561"/>
      <c r="BD386" s="561"/>
      <c r="BE386" s="561"/>
      <c r="BF386" s="561"/>
      <c r="BG386" s="561"/>
      <c r="BH386" s="561"/>
      <c r="BI386" s="561"/>
      <c r="BJ386" s="561"/>
      <c r="BK386" s="561"/>
      <c r="BL386" s="561"/>
      <c r="BM386" s="561"/>
      <c r="BN386" s="561"/>
      <c r="BO386" s="561"/>
      <c r="BP386" s="561"/>
      <c r="BQ386" s="561"/>
      <c r="BR386" s="561"/>
      <c r="BS386" s="561"/>
      <c r="BT386" s="561"/>
      <c r="BU386" s="561"/>
      <c r="BV386" s="561"/>
    </row>
    <row r="387" spans="1:74">
      <c r="A387" s="561"/>
      <c r="E387" s="561"/>
      <c r="H387" s="561"/>
      <c r="Q387" s="561"/>
      <c r="R387" s="561"/>
      <c r="S387" s="561"/>
      <c r="T387" s="561"/>
      <c r="U387" s="561"/>
      <c r="V387" s="561"/>
      <c r="Y387" s="561"/>
      <c r="Z387" s="561"/>
      <c r="AA387" s="561"/>
      <c r="AB387" s="561"/>
      <c r="AC387" s="561"/>
      <c r="AD387" s="561"/>
      <c r="AE387" s="561"/>
      <c r="AF387" s="561"/>
      <c r="AG387" s="561"/>
      <c r="AH387" s="561"/>
      <c r="AJ387" s="561"/>
      <c r="AK387" s="561"/>
      <c r="AM387" s="561"/>
      <c r="AN387" s="561"/>
      <c r="AO387" s="561"/>
      <c r="AP387" s="561"/>
      <c r="AQ387" s="561"/>
      <c r="AR387" s="561"/>
      <c r="AS387" s="561"/>
      <c r="AT387" s="561"/>
      <c r="AU387" s="561"/>
      <c r="AW387" s="561"/>
      <c r="AX387" s="561"/>
      <c r="AY387" s="561"/>
      <c r="AZ387" s="561"/>
      <c r="BA387" s="561"/>
      <c r="BB387" s="561"/>
      <c r="BC387" s="561"/>
      <c r="BD387" s="561"/>
      <c r="BE387" s="561"/>
      <c r="BF387" s="561"/>
      <c r="BG387" s="561"/>
      <c r="BH387" s="561"/>
      <c r="BI387" s="561"/>
      <c r="BJ387" s="561"/>
      <c r="BK387" s="561"/>
      <c r="BL387" s="561"/>
      <c r="BM387" s="561"/>
      <c r="BN387" s="561"/>
      <c r="BO387" s="561"/>
      <c r="BP387" s="561"/>
      <c r="BQ387" s="561"/>
      <c r="BR387" s="561"/>
      <c r="BS387" s="561"/>
      <c r="BT387" s="561"/>
      <c r="BU387" s="561"/>
      <c r="BV387" s="561"/>
    </row>
    <row r="388" spans="1:74">
      <c r="A388" s="561"/>
      <c r="E388" s="561"/>
      <c r="H388" s="561"/>
      <c r="Q388" s="561"/>
      <c r="R388" s="561"/>
      <c r="S388" s="561"/>
      <c r="T388" s="561"/>
      <c r="U388" s="561"/>
      <c r="V388" s="561"/>
      <c r="Y388" s="561"/>
      <c r="Z388" s="561"/>
      <c r="AA388" s="561"/>
      <c r="AB388" s="561"/>
      <c r="AC388" s="561"/>
      <c r="AD388" s="561"/>
      <c r="AE388" s="561"/>
      <c r="AF388" s="561"/>
      <c r="AG388" s="561"/>
      <c r="AH388" s="561"/>
      <c r="AJ388" s="561"/>
      <c r="AK388" s="561"/>
      <c r="AM388" s="561"/>
      <c r="AN388" s="561"/>
      <c r="AO388" s="561"/>
      <c r="AP388" s="561"/>
      <c r="AQ388" s="561"/>
      <c r="AR388" s="561"/>
      <c r="AS388" s="561"/>
      <c r="AT388" s="561"/>
      <c r="AU388" s="561"/>
      <c r="AW388" s="561"/>
      <c r="AX388" s="561"/>
      <c r="AY388" s="561"/>
      <c r="AZ388" s="561"/>
      <c r="BA388" s="561"/>
      <c r="BB388" s="561"/>
      <c r="BC388" s="561"/>
      <c r="BD388" s="561"/>
      <c r="BE388" s="561"/>
      <c r="BF388" s="561"/>
      <c r="BG388" s="561"/>
      <c r="BH388" s="561"/>
      <c r="BI388" s="561"/>
      <c r="BJ388" s="561"/>
      <c r="BK388" s="561"/>
      <c r="BL388" s="561"/>
      <c r="BM388" s="561"/>
      <c r="BN388" s="561"/>
      <c r="BO388" s="561"/>
      <c r="BP388" s="561"/>
      <c r="BQ388" s="561"/>
      <c r="BR388" s="561"/>
      <c r="BS388" s="561"/>
      <c r="BT388" s="561"/>
      <c r="BU388" s="561"/>
      <c r="BV388" s="561"/>
    </row>
    <row r="389" spans="1:74">
      <c r="A389" s="561"/>
      <c r="E389" s="561"/>
      <c r="H389" s="561"/>
      <c r="Q389" s="561"/>
      <c r="R389" s="561"/>
      <c r="S389" s="561"/>
      <c r="T389" s="561"/>
      <c r="U389" s="561"/>
      <c r="V389" s="561"/>
      <c r="Y389" s="561"/>
      <c r="Z389" s="561"/>
      <c r="AA389" s="561"/>
      <c r="AB389" s="561"/>
      <c r="AC389" s="561"/>
      <c r="AD389" s="561"/>
      <c r="AE389" s="561"/>
      <c r="AF389" s="561"/>
      <c r="AG389" s="561"/>
      <c r="AH389" s="561"/>
      <c r="AJ389" s="561"/>
      <c r="AK389" s="561"/>
      <c r="AM389" s="561"/>
      <c r="AN389" s="561"/>
      <c r="AO389" s="561"/>
      <c r="AP389" s="561"/>
      <c r="AQ389" s="561"/>
      <c r="AR389" s="561"/>
      <c r="AS389" s="561"/>
      <c r="AT389" s="561"/>
      <c r="AU389" s="561"/>
      <c r="AW389" s="561"/>
      <c r="AX389" s="561"/>
      <c r="AY389" s="561"/>
      <c r="AZ389" s="561"/>
      <c r="BA389" s="561"/>
      <c r="BB389" s="561"/>
      <c r="BC389" s="561"/>
      <c r="BD389" s="561"/>
      <c r="BE389" s="561"/>
      <c r="BF389" s="561"/>
      <c r="BG389" s="561"/>
      <c r="BH389" s="561"/>
      <c r="BI389" s="561"/>
      <c r="BJ389" s="561"/>
      <c r="BK389" s="561"/>
      <c r="BL389" s="561"/>
      <c r="BM389" s="561"/>
      <c r="BN389" s="561"/>
      <c r="BO389" s="561"/>
      <c r="BP389" s="561"/>
      <c r="BQ389" s="561"/>
      <c r="BR389" s="561"/>
      <c r="BS389" s="561"/>
      <c r="BT389" s="561"/>
      <c r="BU389" s="561"/>
      <c r="BV389" s="561"/>
    </row>
    <row r="390" spans="1:74">
      <c r="A390" s="561"/>
      <c r="E390" s="561"/>
      <c r="H390" s="561"/>
      <c r="Q390" s="561"/>
      <c r="R390" s="561"/>
      <c r="S390" s="561"/>
      <c r="T390" s="561"/>
      <c r="U390" s="561"/>
      <c r="V390" s="561"/>
      <c r="Y390" s="561"/>
      <c r="Z390" s="561"/>
      <c r="AA390" s="561"/>
      <c r="AB390" s="561"/>
      <c r="AC390" s="561"/>
      <c r="AD390" s="561"/>
      <c r="AE390" s="561"/>
      <c r="AF390" s="561"/>
      <c r="AG390" s="561"/>
      <c r="AH390" s="561"/>
      <c r="AJ390" s="561"/>
      <c r="AK390" s="561"/>
      <c r="AM390" s="561"/>
      <c r="AN390" s="561"/>
      <c r="AO390" s="561"/>
      <c r="AP390" s="561"/>
      <c r="AQ390" s="561"/>
      <c r="AR390" s="561"/>
      <c r="AS390" s="561"/>
      <c r="AT390" s="561"/>
      <c r="AU390" s="561"/>
      <c r="AW390" s="561"/>
      <c r="AX390" s="561"/>
      <c r="AY390" s="561"/>
      <c r="AZ390" s="561"/>
      <c r="BA390" s="561"/>
      <c r="BB390" s="561"/>
      <c r="BC390" s="561"/>
      <c r="BD390" s="561"/>
      <c r="BE390" s="561"/>
      <c r="BF390" s="561"/>
      <c r="BG390" s="561"/>
      <c r="BH390" s="561"/>
      <c r="BI390" s="561"/>
      <c r="BJ390" s="561"/>
      <c r="BK390" s="561"/>
      <c r="BL390" s="561"/>
      <c r="BM390" s="561"/>
      <c r="BN390" s="561"/>
      <c r="BO390" s="561"/>
      <c r="BP390" s="561"/>
      <c r="BQ390" s="561"/>
      <c r="BR390" s="561"/>
      <c r="BS390" s="561"/>
      <c r="BT390" s="561"/>
      <c r="BU390" s="561"/>
      <c r="BV390" s="561"/>
    </row>
    <row r="391" spans="1:74">
      <c r="A391" s="561"/>
      <c r="E391" s="561"/>
      <c r="H391" s="561"/>
      <c r="Q391" s="561"/>
      <c r="R391" s="561"/>
      <c r="S391" s="561"/>
      <c r="T391" s="561"/>
      <c r="U391" s="561"/>
      <c r="V391" s="561"/>
      <c r="Y391" s="561"/>
      <c r="Z391" s="561"/>
      <c r="AA391" s="561"/>
      <c r="AB391" s="561"/>
      <c r="AC391" s="561"/>
      <c r="AD391" s="561"/>
      <c r="AE391" s="561"/>
      <c r="AF391" s="561"/>
      <c r="AG391" s="561"/>
      <c r="AH391" s="561"/>
      <c r="AJ391" s="561"/>
      <c r="AK391" s="561"/>
      <c r="AM391" s="561"/>
      <c r="AN391" s="561"/>
      <c r="AO391" s="561"/>
      <c r="AP391" s="561"/>
      <c r="AQ391" s="561"/>
      <c r="AR391" s="561"/>
      <c r="AS391" s="561"/>
      <c r="AT391" s="561"/>
      <c r="AU391" s="561"/>
      <c r="AW391" s="561"/>
      <c r="AX391" s="561"/>
      <c r="AY391" s="561"/>
      <c r="AZ391" s="561"/>
      <c r="BA391" s="561"/>
      <c r="BB391" s="561"/>
      <c r="BC391" s="561"/>
      <c r="BD391" s="561"/>
      <c r="BE391" s="561"/>
      <c r="BF391" s="561"/>
      <c r="BG391" s="561"/>
      <c r="BH391" s="561"/>
      <c r="BI391" s="561"/>
      <c r="BJ391" s="561"/>
      <c r="BK391" s="561"/>
      <c r="BL391" s="561"/>
      <c r="BM391" s="561"/>
      <c r="BN391" s="561"/>
      <c r="BO391" s="561"/>
      <c r="BP391" s="561"/>
      <c r="BQ391" s="561"/>
      <c r="BR391" s="561"/>
      <c r="BS391" s="561"/>
      <c r="BT391" s="561"/>
      <c r="BU391" s="561"/>
      <c r="BV391" s="561"/>
    </row>
    <row r="392" spans="1:74">
      <c r="A392" s="561"/>
      <c r="E392" s="561"/>
      <c r="H392" s="561"/>
      <c r="Q392" s="561"/>
      <c r="R392" s="561"/>
      <c r="S392" s="561"/>
      <c r="T392" s="561"/>
      <c r="U392" s="561"/>
      <c r="V392" s="561"/>
      <c r="Y392" s="561"/>
      <c r="Z392" s="561"/>
      <c r="AA392" s="561"/>
      <c r="AB392" s="561"/>
      <c r="AC392" s="561"/>
      <c r="AD392" s="561"/>
      <c r="AE392" s="561"/>
      <c r="AF392" s="561"/>
      <c r="AG392" s="561"/>
      <c r="AH392" s="561"/>
      <c r="AJ392" s="561"/>
      <c r="AK392" s="561"/>
      <c r="AM392" s="561"/>
      <c r="AN392" s="561"/>
      <c r="AO392" s="561"/>
      <c r="AP392" s="561"/>
      <c r="AQ392" s="561"/>
      <c r="AR392" s="561"/>
      <c r="AS392" s="561"/>
      <c r="AT392" s="561"/>
      <c r="AU392" s="561"/>
      <c r="AW392" s="561"/>
      <c r="AX392" s="561"/>
      <c r="AY392" s="561"/>
      <c r="AZ392" s="561"/>
      <c r="BA392" s="561"/>
      <c r="BB392" s="561"/>
      <c r="BC392" s="561"/>
      <c r="BD392" s="561"/>
      <c r="BE392" s="561"/>
      <c r="BF392" s="561"/>
      <c r="BG392" s="561"/>
      <c r="BH392" s="561"/>
      <c r="BI392" s="561"/>
      <c r="BJ392" s="561"/>
      <c r="BK392" s="561"/>
      <c r="BL392" s="561"/>
      <c r="BM392" s="561"/>
      <c r="BN392" s="561"/>
      <c r="BO392" s="561"/>
      <c r="BP392" s="561"/>
      <c r="BQ392" s="561"/>
      <c r="BR392" s="561"/>
      <c r="BS392" s="561"/>
      <c r="BT392" s="561"/>
      <c r="BU392" s="561"/>
      <c r="BV392" s="561"/>
    </row>
    <row r="393" spans="1:74">
      <c r="A393" s="561"/>
      <c r="E393" s="561"/>
      <c r="H393" s="561"/>
      <c r="Q393" s="561"/>
      <c r="R393" s="561"/>
      <c r="S393" s="561"/>
      <c r="T393" s="561"/>
      <c r="U393" s="561"/>
      <c r="V393" s="561"/>
      <c r="Y393" s="561"/>
      <c r="Z393" s="561"/>
      <c r="AA393" s="561"/>
      <c r="AB393" s="561"/>
      <c r="AC393" s="561"/>
      <c r="AD393" s="561"/>
      <c r="AE393" s="561"/>
      <c r="AF393" s="561"/>
      <c r="AG393" s="561"/>
      <c r="AH393" s="561"/>
      <c r="AJ393" s="561"/>
      <c r="AK393" s="561"/>
      <c r="AM393" s="561"/>
      <c r="AN393" s="561"/>
      <c r="AO393" s="561"/>
      <c r="AP393" s="561"/>
      <c r="AQ393" s="561"/>
      <c r="AR393" s="561"/>
      <c r="AS393" s="561"/>
      <c r="AT393" s="561"/>
      <c r="AU393" s="561"/>
      <c r="AW393" s="561"/>
      <c r="AX393" s="561"/>
      <c r="AY393" s="561"/>
      <c r="AZ393" s="561"/>
      <c r="BA393" s="561"/>
      <c r="BB393" s="561"/>
      <c r="BC393" s="561"/>
      <c r="BD393" s="561"/>
      <c r="BE393" s="561"/>
      <c r="BF393" s="561"/>
      <c r="BG393" s="561"/>
      <c r="BH393" s="561"/>
      <c r="BI393" s="561"/>
      <c r="BJ393" s="561"/>
      <c r="BK393" s="561"/>
      <c r="BL393" s="561"/>
      <c r="BM393" s="561"/>
      <c r="BN393" s="561"/>
      <c r="BO393" s="561"/>
      <c r="BP393" s="561"/>
      <c r="BQ393" s="561"/>
      <c r="BR393" s="561"/>
      <c r="BS393" s="561"/>
      <c r="BT393" s="561"/>
      <c r="BU393" s="561"/>
      <c r="BV393" s="561"/>
    </row>
    <row r="394" spans="1:74">
      <c r="A394" s="561"/>
      <c r="E394" s="561"/>
      <c r="H394" s="561"/>
      <c r="Q394" s="561"/>
      <c r="R394" s="561"/>
      <c r="S394" s="561"/>
      <c r="T394" s="561"/>
      <c r="U394" s="561"/>
      <c r="V394" s="561"/>
      <c r="Y394" s="561"/>
      <c r="Z394" s="561"/>
      <c r="AA394" s="561"/>
      <c r="AB394" s="561"/>
      <c r="AC394" s="561"/>
      <c r="AD394" s="561"/>
      <c r="AE394" s="561"/>
      <c r="AF394" s="561"/>
      <c r="AG394" s="561"/>
      <c r="AH394" s="561"/>
      <c r="AJ394" s="561"/>
      <c r="AK394" s="561"/>
      <c r="AM394" s="561"/>
      <c r="AN394" s="561"/>
      <c r="AO394" s="561"/>
      <c r="AP394" s="561"/>
      <c r="AQ394" s="561"/>
      <c r="AR394" s="561"/>
      <c r="AS394" s="561"/>
      <c r="AT394" s="561"/>
      <c r="AU394" s="561"/>
      <c r="AW394" s="561"/>
      <c r="AX394" s="561"/>
      <c r="AY394" s="561"/>
      <c r="AZ394" s="561"/>
      <c r="BA394" s="561"/>
      <c r="BB394" s="561"/>
      <c r="BC394" s="561"/>
      <c r="BD394" s="561"/>
      <c r="BE394" s="561"/>
      <c r="BF394" s="561"/>
      <c r="BG394" s="561"/>
      <c r="BH394" s="561"/>
      <c r="BI394" s="561"/>
      <c r="BJ394" s="561"/>
      <c r="BK394" s="561"/>
      <c r="BL394" s="561"/>
      <c r="BM394" s="561"/>
      <c r="BN394" s="561"/>
      <c r="BO394" s="561"/>
      <c r="BP394" s="561"/>
      <c r="BQ394" s="561"/>
      <c r="BR394" s="561"/>
      <c r="BS394" s="561"/>
      <c r="BT394" s="561"/>
      <c r="BU394" s="561"/>
      <c r="BV394" s="561"/>
    </row>
    <row r="395" spans="1:74">
      <c r="A395" s="561"/>
      <c r="E395" s="561"/>
      <c r="H395" s="561"/>
      <c r="Q395" s="561"/>
      <c r="R395" s="561"/>
      <c r="S395" s="561"/>
      <c r="T395" s="561"/>
      <c r="U395" s="561"/>
      <c r="V395" s="561"/>
      <c r="Y395" s="561"/>
      <c r="Z395" s="561"/>
      <c r="AA395" s="561"/>
      <c r="AB395" s="561"/>
      <c r="AC395" s="561"/>
      <c r="AD395" s="561"/>
      <c r="AE395" s="561"/>
      <c r="AF395" s="561"/>
      <c r="AG395" s="561"/>
      <c r="AH395" s="561"/>
      <c r="AJ395" s="561"/>
      <c r="AK395" s="561"/>
      <c r="AM395" s="561"/>
      <c r="AN395" s="561"/>
      <c r="AO395" s="561"/>
      <c r="AP395" s="561"/>
      <c r="AQ395" s="561"/>
      <c r="AR395" s="561"/>
      <c r="AS395" s="561"/>
      <c r="AT395" s="561"/>
      <c r="AU395" s="561"/>
      <c r="AW395" s="561"/>
      <c r="AX395" s="561"/>
      <c r="AY395" s="561"/>
      <c r="AZ395" s="561"/>
      <c r="BA395" s="561"/>
      <c r="BB395" s="561"/>
      <c r="BC395" s="561"/>
      <c r="BD395" s="561"/>
      <c r="BE395" s="561"/>
      <c r="BF395" s="561"/>
      <c r="BG395" s="561"/>
      <c r="BH395" s="561"/>
      <c r="BI395" s="561"/>
      <c r="BJ395" s="561"/>
      <c r="BK395" s="561"/>
      <c r="BL395" s="561"/>
      <c r="BM395" s="561"/>
      <c r="BN395" s="561"/>
      <c r="BO395" s="561"/>
      <c r="BP395" s="561"/>
      <c r="BQ395" s="561"/>
      <c r="BR395" s="561"/>
      <c r="BS395" s="561"/>
      <c r="BT395" s="561"/>
      <c r="BU395" s="561"/>
      <c r="BV395" s="561"/>
    </row>
    <row r="396" spans="1:74">
      <c r="A396" s="561"/>
      <c r="E396" s="561"/>
      <c r="H396" s="561"/>
      <c r="Q396" s="561"/>
      <c r="R396" s="561"/>
      <c r="S396" s="561"/>
      <c r="T396" s="561"/>
      <c r="U396" s="561"/>
      <c r="V396" s="561"/>
      <c r="Y396" s="561"/>
      <c r="Z396" s="561"/>
      <c r="AA396" s="561"/>
      <c r="AB396" s="561"/>
      <c r="AC396" s="561"/>
      <c r="AD396" s="561"/>
      <c r="AE396" s="561"/>
      <c r="AF396" s="561"/>
      <c r="AG396" s="561"/>
      <c r="AH396" s="561"/>
      <c r="AJ396" s="561"/>
      <c r="AK396" s="561"/>
      <c r="AM396" s="561"/>
      <c r="AN396" s="561"/>
      <c r="AO396" s="561"/>
      <c r="AP396" s="561"/>
      <c r="AQ396" s="561"/>
      <c r="AR396" s="561"/>
      <c r="AS396" s="561"/>
      <c r="AT396" s="561"/>
      <c r="AU396" s="561"/>
      <c r="AW396" s="561"/>
      <c r="AX396" s="561"/>
      <c r="AY396" s="561"/>
      <c r="AZ396" s="561"/>
      <c r="BA396" s="561"/>
      <c r="BB396" s="561"/>
      <c r="BC396" s="561"/>
      <c r="BD396" s="561"/>
      <c r="BE396" s="561"/>
      <c r="BF396" s="561"/>
      <c r="BG396" s="561"/>
      <c r="BH396" s="561"/>
      <c r="BI396" s="561"/>
      <c r="BJ396" s="561"/>
      <c r="BK396" s="561"/>
      <c r="BL396" s="561"/>
      <c r="BM396" s="561"/>
      <c r="BN396" s="561"/>
      <c r="BO396" s="561"/>
      <c r="BP396" s="561"/>
      <c r="BQ396" s="561"/>
      <c r="BR396" s="561"/>
      <c r="BS396" s="561"/>
      <c r="BT396" s="561"/>
      <c r="BU396" s="561"/>
      <c r="BV396" s="561"/>
    </row>
    <row r="397" spans="1:74">
      <c r="A397" s="561"/>
      <c r="E397" s="561"/>
      <c r="H397" s="561"/>
      <c r="Q397" s="561"/>
      <c r="R397" s="561"/>
      <c r="S397" s="561"/>
      <c r="T397" s="561"/>
      <c r="U397" s="561"/>
      <c r="V397" s="561"/>
      <c r="Y397" s="561"/>
      <c r="Z397" s="561"/>
      <c r="AA397" s="561"/>
      <c r="AB397" s="561"/>
      <c r="AC397" s="561"/>
      <c r="AD397" s="561"/>
      <c r="AE397" s="561"/>
      <c r="AF397" s="561"/>
      <c r="AG397" s="561"/>
      <c r="AH397" s="561"/>
      <c r="AJ397" s="561"/>
      <c r="AK397" s="561"/>
      <c r="AM397" s="561"/>
      <c r="AN397" s="561"/>
      <c r="AO397" s="561"/>
      <c r="AP397" s="561"/>
      <c r="AQ397" s="561"/>
      <c r="AR397" s="561"/>
      <c r="AS397" s="561"/>
      <c r="AT397" s="561"/>
      <c r="AU397" s="561"/>
      <c r="AW397" s="561"/>
      <c r="AX397" s="561"/>
      <c r="AY397" s="561"/>
      <c r="AZ397" s="561"/>
      <c r="BA397" s="561"/>
      <c r="BB397" s="561"/>
      <c r="BC397" s="561"/>
      <c r="BD397" s="561"/>
      <c r="BE397" s="561"/>
      <c r="BF397" s="561"/>
      <c r="BG397" s="561"/>
      <c r="BH397" s="561"/>
      <c r="BI397" s="561"/>
      <c r="BJ397" s="561"/>
      <c r="BK397" s="561"/>
      <c r="BL397" s="561"/>
      <c r="BM397" s="561"/>
      <c r="BN397" s="561"/>
      <c r="BO397" s="561"/>
      <c r="BP397" s="561"/>
      <c r="BQ397" s="561"/>
      <c r="BR397" s="561"/>
      <c r="BS397" s="561"/>
      <c r="BT397" s="561"/>
      <c r="BU397" s="561"/>
      <c r="BV397" s="561"/>
    </row>
    <row r="398" spans="1:74">
      <c r="A398" s="561"/>
      <c r="E398" s="561"/>
      <c r="H398" s="561"/>
      <c r="Q398" s="561"/>
      <c r="R398" s="561"/>
      <c r="S398" s="561"/>
      <c r="T398" s="561"/>
      <c r="U398" s="561"/>
      <c r="V398" s="561"/>
      <c r="Y398" s="561"/>
      <c r="Z398" s="561"/>
      <c r="AA398" s="561"/>
      <c r="AB398" s="561"/>
      <c r="AC398" s="561"/>
      <c r="AD398" s="561"/>
      <c r="AE398" s="561"/>
      <c r="AF398" s="561"/>
      <c r="AG398" s="561"/>
      <c r="AH398" s="561"/>
      <c r="AJ398" s="561"/>
      <c r="AK398" s="561"/>
      <c r="AM398" s="561"/>
      <c r="AN398" s="561"/>
      <c r="AO398" s="561"/>
      <c r="AP398" s="561"/>
      <c r="AQ398" s="561"/>
      <c r="AR398" s="561"/>
      <c r="AS398" s="561"/>
      <c r="AT398" s="561"/>
      <c r="AU398" s="561"/>
      <c r="AW398" s="561"/>
      <c r="AX398" s="561"/>
      <c r="AY398" s="561"/>
      <c r="AZ398" s="561"/>
      <c r="BA398" s="561"/>
      <c r="BB398" s="561"/>
      <c r="BC398" s="561"/>
      <c r="BD398" s="561"/>
      <c r="BE398" s="561"/>
      <c r="BF398" s="561"/>
      <c r="BG398" s="561"/>
      <c r="BH398" s="561"/>
      <c r="BI398" s="561"/>
      <c r="BJ398" s="561"/>
      <c r="BK398" s="561"/>
      <c r="BL398" s="561"/>
      <c r="BM398" s="561"/>
      <c r="BN398" s="561"/>
      <c r="BO398" s="561"/>
      <c r="BP398" s="561"/>
      <c r="BQ398" s="561"/>
      <c r="BR398" s="561"/>
      <c r="BS398" s="561"/>
      <c r="BT398" s="561"/>
      <c r="BU398" s="561"/>
      <c r="BV398" s="561"/>
    </row>
    <row r="399" spans="1:74">
      <c r="A399" s="561"/>
      <c r="E399" s="561"/>
      <c r="H399" s="561"/>
      <c r="Q399" s="561"/>
      <c r="R399" s="561"/>
      <c r="S399" s="561"/>
      <c r="T399" s="561"/>
      <c r="U399" s="561"/>
      <c r="V399" s="561"/>
      <c r="Y399" s="561"/>
      <c r="Z399" s="561"/>
      <c r="AA399" s="561"/>
      <c r="AB399" s="561"/>
      <c r="AC399" s="561"/>
      <c r="AD399" s="561"/>
      <c r="AE399" s="561"/>
      <c r="AF399" s="561"/>
      <c r="AG399" s="561"/>
      <c r="AH399" s="561"/>
      <c r="AJ399" s="561"/>
      <c r="AK399" s="561"/>
      <c r="AM399" s="561"/>
      <c r="AN399" s="561"/>
      <c r="AO399" s="561"/>
      <c r="AP399" s="561"/>
      <c r="AQ399" s="561"/>
      <c r="AR399" s="561"/>
      <c r="AS399" s="561"/>
      <c r="AT399" s="561"/>
      <c r="AU399" s="561"/>
      <c r="AW399" s="561"/>
      <c r="AX399" s="561"/>
      <c r="AY399" s="561"/>
      <c r="AZ399" s="561"/>
      <c r="BA399" s="561"/>
      <c r="BB399" s="561"/>
      <c r="BC399" s="561"/>
      <c r="BD399" s="561"/>
      <c r="BE399" s="561"/>
      <c r="BF399" s="561"/>
      <c r="BG399" s="561"/>
      <c r="BH399" s="561"/>
      <c r="BI399" s="561"/>
      <c r="BJ399" s="561"/>
      <c r="BK399" s="561"/>
      <c r="BL399" s="561"/>
      <c r="BM399" s="561"/>
      <c r="BN399" s="561"/>
      <c r="BO399" s="561"/>
      <c r="BP399" s="561"/>
      <c r="BQ399" s="561"/>
      <c r="BR399" s="561"/>
      <c r="BS399" s="561"/>
      <c r="BT399" s="561"/>
      <c r="BU399" s="561"/>
      <c r="BV399" s="561"/>
    </row>
    <row r="400" spans="1:74">
      <c r="A400" s="561"/>
      <c r="E400" s="561"/>
      <c r="H400" s="561"/>
      <c r="Q400" s="561"/>
      <c r="R400" s="561"/>
      <c r="S400" s="561"/>
      <c r="T400" s="561"/>
      <c r="U400" s="561"/>
      <c r="V400" s="561"/>
      <c r="Y400" s="561"/>
      <c r="Z400" s="561"/>
      <c r="AA400" s="561"/>
      <c r="AB400" s="561"/>
      <c r="AC400" s="561"/>
      <c r="AD400" s="561"/>
      <c r="AE400" s="561"/>
      <c r="AF400" s="561"/>
      <c r="AG400" s="561"/>
      <c r="AH400" s="561"/>
      <c r="AJ400" s="561"/>
      <c r="AK400" s="561"/>
      <c r="AM400" s="561"/>
      <c r="AN400" s="561"/>
      <c r="AO400" s="561"/>
      <c r="AP400" s="561"/>
      <c r="AQ400" s="561"/>
      <c r="AR400" s="561"/>
      <c r="AS400" s="561"/>
      <c r="AT400" s="561"/>
      <c r="AU400" s="561"/>
      <c r="AW400" s="561"/>
      <c r="AX400" s="561"/>
      <c r="AY400" s="561"/>
      <c r="AZ400" s="561"/>
      <c r="BA400" s="561"/>
      <c r="BB400" s="561"/>
      <c r="BC400" s="561"/>
      <c r="BD400" s="561"/>
      <c r="BE400" s="561"/>
      <c r="BF400" s="561"/>
      <c r="BG400" s="561"/>
      <c r="BH400" s="561"/>
      <c r="BI400" s="561"/>
      <c r="BJ400" s="561"/>
      <c r="BK400" s="561"/>
      <c r="BL400" s="561"/>
      <c r="BM400" s="561"/>
      <c r="BN400" s="561"/>
      <c r="BO400" s="561"/>
      <c r="BP400" s="561"/>
      <c r="BQ400" s="561"/>
      <c r="BR400" s="561"/>
      <c r="BS400" s="561"/>
      <c r="BT400" s="561"/>
      <c r="BU400" s="561"/>
      <c r="BV400" s="561"/>
    </row>
    <row r="401" spans="1:74">
      <c r="A401" s="561"/>
      <c r="E401" s="561"/>
      <c r="H401" s="561"/>
      <c r="Q401" s="561"/>
      <c r="R401" s="561"/>
      <c r="S401" s="561"/>
      <c r="T401" s="561"/>
      <c r="U401" s="561"/>
      <c r="V401" s="561"/>
      <c r="Y401" s="561"/>
      <c r="Z401" s="561"/>
      <c r="AA401" s="561"/>
      <c r="AB401" s="561"/>
      <c r="AC401" s="561"/>
      <c r="AD401" s="561"/>
      <c r="AE401" s="561"/>
      <c r="AF401" s="561"/>
      <c r="AG401" s="561"/>
      <c r="AH401" s="561"/>
      <c r="AJ401" s="561"/>
      <c r="AK401" s="561"/>
      <c r="AM401" s="561"/>
      <c r="AN401" s="561"/>
      <c r="AO401" s="561"/>
      <c r="AP401" s="561"/>
      <c r="AQ401" s="561"/>
      <c r="AR401" s="561"/>
      <c r="AS401" s="561"/>
      <c r="AT401" s="561"/>
      <c r="AU401" s="561"/>
      <c r="AW401" s="561"/>
      <c r="AX401" s="561"/>
      <c r="AY401" s="561"/>
      <c r="AZ401" s="561"/>
      <c r="BA401" s="561"/>
      <c r="BB401" s="561"/>
      <c r="BC401" s="561"/>
      <c r="BD401" s="561"/>
      <c r="BE401" s="561"/>
      <c r="BF401" s="561"/>
      <c r="BG401" s="561"/>
      <c r="BH401" s="561"/>
      <c r="BI401" s="561"/>
      <c r="BJ401" s="561"/>
      <c r="BK401" s="561"/>
      <c r="BL401" s="561"/>
      <c r="BM401" s="561"/>
      <c r="BN401" s="561"/>
      <c r="BO401" s="561"/>
      <c r="BP401" s="561"/>
      <c r="BQ401" s="561"/>
      <c r="BR401" s="561"/>
      <c r="BS401" s="561"/>
      <c r="BT401" s="561"/>
      <c r="BU401" s="561"/>
      <c r="BV401" s="561"/>
    </row>
    <row r="402" spans="1:74">
      <c r="A402" s="561"/>
      <c r="E402" s="561"/>
      <c r="H402" s="561"/>
      <c r="Q402" s="561"/>
      <c r="R402" s="561"/>
      <c r="S402" s="561"/>
      <c r="T402" s="561"/>
      <c r="U402" s="561"/>
      <c r="V402" s="561"/>
      <c r="Y402" s="561"/>
      <c r="Z402" s="561"/>
      <c r="AA402" s="561"/>
      <c r="AB402" s="561"/>
      <c r="AC402" s="561"/>
      <c r="AD402" s="561"/>
      <c r="AE402" s="561"/>
      <c r="AF402" s="561"/>
      <c r="AG402" s="561"/>
      <c r="AH402" s="561"/>
      <c r="AJ402" s="561"/>
      <c r="AK402" s="561"/>
      <c r="AM402" s="561"/>
      <c r="AN402" s="561"/>
      <c r="AO402" s="561"/>
      <c r="AP402" s="561"/>
      <c r="AQ402" s="561"/>
      <c r="AR402" s="561"/>
      <c r="AS402" s="561"/>
      <c r="AT402" s="561"/>
      <c r="AU402" s="561"/>
      <c r="AW402" s="561"/>
      <c r="AX402" s="561"/>
      <c r="AY402" s="561"/>
      <c r="AZ402" s="561"/>
      <c r="BA402" s="561"/>
      <c r="BB402" s="561"/>
      <c r="BC402" s="561"/>
      <c r="BD402" s="561"/>
      <c r="BE402" s="561"/>
      <c r="BF402" s="561"/>
      <c r="BG402" s="561"/>
      <c r="BH402" s="561"/>
      <c r="BI402" s="561"/>
      <c r="BJ402" s="561"/>
      <c r="BK402" s="561"/>
      <c r="BL402" s="561"/>
      <c r="BM402" s="561"/>
      <c r="BN402" s="561"/>
      <c r="BO402" s="561"/>
      <c r="BP402" s="561"/>
      <c r="BQ402" s="561"/>
      <c r="BR402" s="561"/>
      <c r="BS402" s="561"/>
      <c r="BT402" s="561"/>
      <c r="BU402" s="561"/>
      <c r="BV402" s="561"/>
    </row>
    <row r="403" spans="1:74">
      <c r="A403" s="561"/>
      <c r="E403" s="561"/>
      <c r="H403" s="561"/>
      <c r="Q403" s="561"/>
      <c r="R403" s="561"/>
      <c r="S403" s="561"/>
      <c r="T403" s="561"/>
      <c r="U403" s="561"/>
      <c r="V403" s="561"/>
      <c r="Y403" s="561"/>
      <c r="Z403" s="561"/>
      <c r="AA403" s="561"/>
      <c r="AB403" s="561"/>
      <c r="AC403" s="561"/>
      <c r="AD403" s="561"/>
      <c r="AE403" s="561"/>
      <c r="AF403" s="561"/>
      <c r="AG403" s="561"/>
      <c r="AH403" s="561"/>
      <c r="AJ403" s="561"/>
      <c r="AK403" s="561"/>
      <c r="AM403" s="561"/>
      <c r="AN403" s="561"/>
      <c r="AO403" s="561"/>
      <c r="AP403" s="561"/>
      <c r="AQ403" s="561"/>
      <c r="AR403" s="561"/>
      <c r="AS403" s="561"/>
      <c r="AT403" s="561"/>
      <c r="AU403" s="561"/>
      <c r="AW403" s="561"/>
      <c r="AX403" s="561"/>
      <c r="AY403" s="561"/>
      <c r="AZ403" s="561"/>
      <c r="BA403" s="561"/>
      <c r="BB403" s="561"/>
      <c r="BC403" s="561"/>
      <c r="BD403" s="561"/>
      <c r="BE403" s="561"/>
      <c r="BF403" s="561"/>
      <c r="BG403" s="561"/>
      <c r="BH403" s="561"/>
      <c r="BI403" s="561"/>
      <c r="BJ403" s="561"/>
      <c r="BK403" s="561"/>
      <c r="BL403" s="561"/>
      <c r="BM403" s="561"/>
      <c r="BN403" s="561"/>
      <c r="BO403" s="561"/>
      <c r="BP403" s="561"/>
      <c r="BQ403" s="561"/>
      <c r="BR403" s="561"/>
      <c r="BS403" s="561"/>
      <c r="BT403" s="561"/>
      <c r="BU403" s="561"/>
      <c r="BV403" s="561"/>
    </row>
    <row r="404" spans="1:74">
      <c r="A404" s="561"/>
      <c r="E404" s="561"/>
      <c r="H404" s="561"/>
      <c r="Q404" s="561"/>
      <c r="R404" s="561"/>
      <c r="S404" s="561"/>
      <c r="T404" s="561"/>
      <c r="U404" s="561"/>
      <c r="V404" s="561"/>
      <c r="Y404" s="561"/>
      <c r="Z404" s="561"/>
      <c r="AA404" s="561"/>
      <c r="AB404" s="561"/>
      <c r="AC404" s="561"/>
      <c r="AD404" s="561"/>
      <c r="AE404" s="561"/>
      <c r="AF404" s="561"/>
      <c r="AG404" s="561"/>
      <c r="AH404" s="561"/>
      <c r="AJ404" s="561"/>
      <c r="AK404" s="561"/>
      <c r="AM404" s="561"/>
      <c r="AN404" s="561"/>
      <c r="AO404" s="561"/>
      <c r="AP404" s="561"/>
      <c r="AQ404" s="561"/>
      <c r="AR404" s="561"/>
      <c r="AS404" s="561"/>
      <c r="AT404" s="561"/>
      <c r="AU404" s="561"/>
      <c r="AW404" s="561"/>
      <c r="AX404" s="561"/>
      <c r="AY404" s="561"/>
      <c r="AZ404" s="561"/>
      <c r="BA404" s="561"/>
      <c r="BB404" s="561"/>
      <c r="BC404" s="561"/>
      <c r="BD404" s="561"/>
      <c r="BE404" s="561"/>
      <c r="BF404" s="561"/>
      <c r="BG404" s="561"/>
      <c r="BH404" s="561"/>
      <c r="BI404" s="561"/>
      <c r="BJ404" s="561"/>
      <c r="BK404" s="561"/>
      <c r="BL404" s="561"/>
      <c r="BM404" s="561"/>
      <c r="BN404" s="561"/>
      <c r="BO404" s="561"/>
      <c r="BP404" s="561"/>
      <c r="BQ404" s="561"/>
      <c r="BR404" s="561"/>
      <c r="BS404" s="561"/>
      <c r="BT404" s="561"/>
      <c r="BU404" s="561"/>
      <c r="BV404" s="561"/>
    </row>
    <row r="405" spans="1:74">
      <c r="A405" s="561"/>
      <c r="E405" s="561"/>
      <c r="H405" s="561"/>
      <c r="Q405" s="561"/>
      <c r="R405" s="561"/>
      <c r="S405" s="561"/>
      <c r="T405" s="561"/>
      <c r="U405" s="561"/>
      <c r="V405" s="561"/>
      <c r="Y405" s="561"/>
      <c r="Z405" s="561"/>
      <c r="AA405" s="561"/>
      <c r="AB405" s="561"/>
      <c r="AC405" s="561"/>
      <c r="AD405" s="561"/>
      <c r="AE405" s="561"/>
      <c r="AF405" s="561"/>
      <c r="AG405" s="561"/>
      <c r="AH405" s="561"/>
      <c r="AJ405" s="561"/>
      <c r="AK405" s="561"/>
      <c r="AM405" s="561"/>
      <c r="AN405" s="561"/>
      <c r="AO405" s="561"/>
      <c r="AP405" s="561"/>
      <c r="AQ405" s="561"/>
      <c r="AR405" s="561"/>
      <c r="AS405" s="561"/>
      <c r="AT405" s="561"/>
      <c r="AU405" s="561"/>
      <c r="AW405" s="561"/>
      <c r="AX405" s="561"/>
      <c r="AY405" s="561"/>
      <c r="AZ405" s="561"/>
      <c r="BA405" s="561"/>
      <c r="BB405" s="561"/>
      <c r="BC405" s="561"/>
      <c r="BD405" s="561"/>
      <c r="BE405" s="561"/>
      <c r="BF405" s="561"/>
      <c r="BG405" s="561"/>
      <c r="BH405" s="561"/>
      <c r="BI405" s="561"/>
      <c r="BJ405" s="561"/>
      <c r="BK405" s="561"/>
      <c r="BL405" s="561"/>
      <c r="BM405" s="561"/>
      <c r="BN405" s="561"/>
      <c r="BO405" s="561"/>
      <c r="BP405" s="561"/>
      <c r="BQ405" s="561"/>
      <c r="BR405" s="561"/>
      <c r="BS405" s="561"/>
      <c r="BT405" s="561"/>
      <c r="BU405" s="561"/>
      <c r="BV405" s="561"/>
    </row>
    <row r="406" spans="1:74">
      <c r="A406" s="561"/>
      <c r="E406" s="561"/>
      <c r="H406" s="561"/>
      <c r="Q406" s="561"/>
      <c r="R406" s="561"/>
      <c r="S406" s="561"/>
      <c r="T406" s="561"/>
      <c r="U406" s="561"/>
      <c r="V406" s="561"/>
      <c r="Y406" s="561"/>
      <c r="Z406" s="561"/>
      <c r="AA406" s="561"/>
      <c r="AB406" s="561"/>
      <c r="AC406" s="561"/>
      <c r="AD406" s="561"/>
      <c r="AE406" s="561"/>
      <c r="AF406" s="561"/>
      <c r="AG406" s="561"/>
      <c r="AH406" s="561"/>
      <c r="AJ406" s="561"/>
      <c r="AK406" s="561"/>
      <c r="AM406" s="561"/>
      <c r="AN406" s="561"/>
      <c r="AO406" s="561"/>
      <c r="AP406" s="561"/>
      <c r="AQ406" s="561"/>
      <c r="AR406" s="561"/>
      <c r="AS406" s="561"/>
      <c r="AT406" s="561"/>
      <c r="AU406" s="561"/>
      <c r="AW406" s="561"/>
      <c r="AX406" s="561"/>
      <c r="AY406" s="561"/>
      <c r="AZ406" s="561"/>
      <c r="BA406" s="561"/>
      <c r="BB406" s="561"/>
      <c r="BC406" s="561"/>
      <c r="BD406" s="561"/>
      <c r="BE406" s="561"/>
      <c r="BF406" s="561"/>
      <c r="BG406" s="561"/>
      <c r="BH406" s="561"/>
      <c r="BI406" s="561"/>
      <c r="BJ406" s="561"/>
      <c r="BK406" s="561"/>
      <c r="BL406" s="561"/>
      <c r="BM406" s="561"/>
      <c r="BN406" s="561"/>
      <c r="BO406" s="561"/>
      <c r="BP406" s="561"/>
      <c r="BQ406" s="561"/>
      <c r="BR406" s="561"/>
      <c r="BS406" s="561"/>
      <c r="BT406" s="561"/>
      <c r="BU406" s="561"/>
      <c r="BV406" s="561"/>
    </row>
    <row r="407" spans="1:74">
      <c r="A407" s="561"/>
      <c r="E407" s="561"/>
      <c r="H407" s="561"/>
      <c r="Q407" s="561"/>
      <c r="R407" s="561"/>
      <c r="S407" s="561"/>
      <c r="T407" s="561"/>
      <c r="U407" s="561"/>
      <c r="V407" s="561"/>
      <c r="Y407" s="561"/>
      <c r="Z407" s="561"/>
      <c r="AA407" s="561"/>
      <c r="AB407" s="561"/>
      <c r="AC407" s="561"/>
      <c r="AD407" s="561"/>
      <c r="AE407" s="561"/>
      <c r="AF407" s="561"/>
      <c r="AG407" s="561"/>
      <c r="AH407" s="561"/>
      <c r="AJ407" s="561"/>
      <c r="AK407" s="561"/>
      <c r="AM407" s="561"/>
      <c r="AN407" s="561"/>
      <c r="AO407" s="561"/>
      <c r="AP407" s="561"/>
      <c r="AQ407" s="561"/>
      <c r="AR407" s="561"/>
      <c r="AS407" s="561"/>
      <c r="AT407" s="561"/>
      <c r="AU407" s="561"/>
      <c r="AW407" s="561"/>
      <c r="AX407" s="561"/>
      <c r="AY407" s="561"/>
      <c r="AZ407" s="561"/>
      <c r="BA407" s="561"/>
      <c r="BB407" s="561"/>
      <c r="BC407" s="561"/>
      <c r="BD407" s="561"/>
      <c r="BE407" s="561"/>
      <c r="BF407" s="561"/>
      <c r="BG407" s="561"/>
      <c r="BH407" s="561"/>
      <c r="BI407" s="561"/>
      <c r="BJ407" s="561"/>
      <c r="BK407" s="561"/>
      <c r="BL407" s="561"/>
      <c r="BM407" s="561"/>
      <c r="BN407" s="561"/>
      <c r="BO407" s="561"/>
      <c r="BP407" s="561"/>
      <c r="BQ407" s="561"/>
      <c r="BR407" s="561"/>
      <c r="BS407" s="561"/>
      <c r="BT407" s="561"/>
      <c r="BU407" s="561"/>
      <c r="BV407" s="561"/>
    </row>
    <row r="408" spans="1:74">
      <c r="A408" s="561"/>
      <c r="E408" s="561"/>
      <c r="H408" s="561"/>
      <c r="Q408" s="561"/>
      <c r="R408" s="561"/>
      <c r="S408" s="561"/>
      <c r="T408" s="561"/>
      <c r="U408" s="561"/>
      <c r="V408" s="561"/>
      <c r="Y408" s="561"/>
      <c r="Z408" s="561"/>
      <c r="AA408" s="561"/>
      <c r="AB408" s="561"/>
      <c r="AC408" s="561"/>
      <c r="AD408" s="561"/>
      <c r="AE408" s="561"/>
      <c r="AF408" s="561"/>
      <c r="AG408" s="561"/>
      <c r="AH408" s="561"/>
      <c r="AJ408" s="561"/>
      <c r="AK408" s="561"/>
      <c r="AM408" s="561"/>
      <c r="AN408" s="561"/>
      <c r="AO408" s="561"/>
      <c r="AP408" s="561"/>
      <c r="AQ408" s="561"/>
      <c r="AR408" s="561"/>
      <c r="AS408" s="561"/>
      <c r="AT408" s="561"/>
      <c r="AU408" s="561"/>
      <c r="AW408" s="561"/>
      <c r="AX408" s="561"/>
      <c r="AY408" s="561"/>
      <c r="AZ408" s="561"/>
      <c r="BA408" s="561"/>
      <c r="BB408" s="561"/>
      <c r="BC408" s="561"/>
      <c r="BD408" s="561"/>
      <c r="BE408" s="561"/>
      <c r="BF408" s="561"/>
      <c r="BG408" s="561"/>
      <c r="BH408" s="561"/>
      <c r="BI408" s="561"/>
      <c r="BJ408" s="561"/>
      <c r="BK408" s="561"/>
      <c r="BL408" s="561"/>
      <c r="BM408" s="561"/>
      <c r="BN408" s="561"/>
      <c r="BO408" s="561"/>
      <c r="BP408" s="561"/>
      <c r="BQ408" s="561"/>
      <c r="BR408" s="561"/>
      <c r="BS408" s="561"/>
      <c r="BT408" s="561"/>
      <c r="BU408" s="561"/>
      <c r="BV408" s="561"/>
    </row>
    <row r="409" spans="1:74">
      <c r="A409" s="561"/>
      <c r="E409" s="561"/>
      <c r="H409" s="561"/>
      <c r="Q409" s="561"/>
      <c r="R409" s="561"/>
      <c r="S409" s="561"/>
      <c r="T409" s="561"/>
      <c r="U409" s="561"/>
      <c r="V409" s="561"/>
      <c r="Y409" s="561"/>
      <c r="Z409" s="561"/>
      <c r="AA409" s="561"/>
      <c r="AB409" s="561"/>
      <c r="AC409" s="561"/>
      <c r="AD409" s="561"/>
      <c r="AE409" s="561"/>
      <c r="AF409" s="561"/>
      <c r="AG409" s="561"/>
      <c r="AH409" s="561"/>
      <c r="AJ409" s="561"/>
      <c r="AK409" s="561"/>
      <c r="AM409" s="561"/>
      <c r="AN409" s="561"/>
      <c r="AO409" s="561"/>
      <c r="AP409" s="561"/>
      <c r="AQ409" s="561"/>
      <c r="AR409" s="561"/>
      <c r="AS409" s="561"/>
      <c r="AT409" s="561"/>
      <c r="AU409" s="561"/>
      <c r="AW409" s="561"/>
      <c r="AX409" s="561"/>
      <c r="AY409" s="561"/>
      <c r="AZ409" s="561"/>
      <c r="BA409" s="561"/>
      <c r="BB409" s="561"/>
      <c r="BC409" s="561"/>
      <c r="BD409" s="561"/>
      <c r="BE409" s="561"/>
      <c r="BF409" s="561"/>
      <c r="BG409" s="561"/>
      <c r="BH409" s="561"/>
      <c r="BI409" s="561"/>
      <c r="BJ409" s="561"/>
      <c r="BK409" s="561"/>
      <c r="BL409" s="561"/>
      <c r="BM409" s="561"/>
      <c r="BN409" s="561"/>
      <c r="BO409" s="561"/>
      <c r="BP409" s="561"/>
      <c r="BQ409" s="561"/>
      <c r="BR409" s="561"/>
      <c r="BS409" s="561"/>
      <c r="BT409" s="561"/>
      <c r="BU409" s="561"/>
      <c r="BV409" s="561"/>
    </row>
    <row r="410" spans="1:74">
      <c r="A410" s="561"/>
      <c r="E410" s="561"/>
      <c r="H410" s="561"/>
      <c r="Q410" s="561"/>
      <c r="R410" s="561"/>
      <c r="S410" s="561"/>
      <c r="T410" s="561"/>
      <c r="U410" s="561"/>
      <c r="V410" s="561"/>
      <c r="Y410" s="561"/>
      <c r="Z410" s="561"/>
      <c r="AA410" s="561"/>
      <c r="AB410" s="561"/>
      <c r="AC410" s="561"/>
      <c r="AD410" s="561"/>
      <c r="AE410" s="561"/>
      <c r="AF410" s="561"/>
      <c r="AG410" s="561"/>
      <c r="AH410" s="561"/>
      <c r="AJ410" s="561"/>
      <c r="AK410" s="561"/>
      <c r="AM410" s="561"/>
      <c r="AN410" s="561"/>
      <c r="AO410" s="561"/>
      <c r="AP410" s="561"/>
      <c r="AQ410" s="561"/>
      <c r="AR410" s="561"/>
      <c r="AS410" s="561"/>
      <c r="AT410" s="561"/>
      <c r="AU410" s="561"/>
      <c r="AW410" s="561"/>
      <c r="AX410" s="561"/>
      <c r="AY410" s="561"/>
      <c r="AZ410" s="561"/>
      <c r="BA410" s="561"/>
      <c r="BB410" s="561"/>
      <c r="BC410" s="561"/>
      <c r="BD410" s="561"/>
      <c r="BE410" s="561"/>
      <c r="BF410" s="561"/>
      <c r="BG410" s="561"/>
      <c r="BH410" s="561"/>
      <c r="BI410" s="561"/>
      <c r="BJ410" s="561"/>
      <c r="BK410" s="561"/>
      <c r="BL410" s="561"/>
      <c r="BM410" s="561"/>
      <c r="BN410" s="561"/>
      <c r="BO410" s="561"/>
      <c r="BP410" s="561"/>
      <c r="BQ410" s="561"/>
      <c r="BR410" s="561"/>
      <c r="BS410" s="561"/>
      <c r="BT410" s="561"/>
      <c r="BU410" s="561"/>
      <c r="BV410" s="561"/>
    </row>
    <row r="411" spans="1:74">
      <c r="A411" s="561"/>
      <c r="E411" s="561"/>
      <c r="H411" s="561"/>
      <c r="Q411" s="561"/>
      <c r="R411" s="561"/>
      <c r="S411" s="561"/>
      <c r="T411" s="561"/>
      <c r="U411" s="561"/>
      <c r="V411" s="561"/>
      <c r="Y411" s="561"/>
      <c r="Z411" s="561"/>
      <c r="AA411" s="561"/>
      <c r="AB411" s="561"/>
      <c r="AC411" s="561"/>
      <c r="AD411" s="561"/>
      <c r="AE411" s="561"/>
      <c r="AF411" s="561"/>
      <c r="AG411" s="561"/>
      <c r="AH411" s="561"/>
      <c r="AJ411" s="561"/>
      <c r="AK411" s="561"/>
      <c r="AM411" s="561"/>
      <c r="AN411" s="561"/>
      <c r="AO411" s="561"/>
      <c r="AP411" s="561"/>
      <c r="AQ411" s="561"/>
      <c r="AR411" s="561"/>
      <c r="AS411" s="561"/>
      <c r="AT411" s="561"/>
      <c r="AU411" s="561"/>
      <c r="AW411" s="561"/>
      <c r="AX411" s="561"/>
      <c r="AY411" s="561"/>
      <c r="AZ411" s="561"/>
      <c r="BA411" s="561"/>
      <c r="BB411" s="561"/>
      <c r="BC411" s="561"/>
      <c r="BD411" s="561"/>
      <c r="BE411" s="561"/>
      <c r="BF411" s="561"/>
      <c r="BG411" s="561"/>
      <c r="BH411" s="561"/>
      <c r="BI411" s="561"/>
      <c r="BJ411" s="561"/>
      <c r="BK411" s="561"/>
      <c r="BL411" s="561"/>
      <c r="BM411" s="561"/>
      <c r="BN411" s="561"/>
      <c r="BO411" s="561"/>
      <c r="BP411" s="561"/>
      <c r="BQ411" s="561"/>
      <c r="BR411" s="561"/>
      <c r="BS411" s="561"/>
      <c r="BT411" s="561"/>
      <c r="BU411" s="561"/>
      <c r="BV411" s="561"/>
    </row>
    <row r="412" spans="1:74">
      <c r="A412" s="561"/>
      <c r="E412" s="561"/>
      <c r="H412" s="561"/>
      <c r="Q412" s="561"/>
      <c r="R412" s="561"/>
      <c r="S412" s="561"/>
      <c r="T412" s="561"/>
      <c r="U412" s="561"/>
      <c r="V412" s="561"/>
      <c r="Y412" s="561"/>
      <c r="Z412" s="561"/>
      <c r="AA412" s="561"/>
      <c r="AB412" s="561"/>
      <c r="AC412" s="561"/>
      <c r="AD412" s="561"/>
      <c r="AE412" s="561"/>
      <c r="AF412" s="561"/>
      <c r="AG412" s="561"/>
      <c r="AH412" s="561"/>
      <c r="AJ412" s="561"/>
      <c r="AK412" s="561"/>
      <c r="AM412" s="561"/>
      <c r="AN412" s="561"/>
      <c r="AO412" s="561"/>
      <c r="AP412" s="561"/>
      <c r="AQ412" s="561"/>
      <c r="AR412" s="561"/>
      <c r="AS412" s="561"/>
      <c r="AT412" s="561"/>
      <c r="AU412" s="561"/>
      <c r="AW412" s="561"/>
      <c r="AX412" s="561"/>
      <c r="AY412" s="561"/>
      <c r="AZ412" s="561"/>
      <c r="BA412" s="561"/>
      <c r="BB412" s="561"/>
      <c r="BC412" s="561"/>
      <c r="BD412" s="561"/>
      <c r="BE412" s="561"/>
      <c r="BF412" s="561"/>
      <c r="BG412" s="561"/>
      <c r="BH412" s="561"/>
      <c r="BI412" s="561"/>
      <c r="BJ412" s="561"/>
      <c r="BK412" s="561"/>
      <c r="BL412" s="561"/>
      <c r="BM412" s="561"/>
      <c r="BN412" s="561"/>
      <c r="BO412" s="561"/>
      <c r="BP412" s="561"/>
      <c r="BQ412" s="561"/>
      <c r="BR412" s="561"/>
      <c r="BS412" s="561"/>
      <c r="BT412" s="561"/>
      <c r="BU412" s="561"/>
      <c r="BV412" s="561"/>
    </row>
    <row r="413" spans="1:74">
      <c r="A413" s="561"/>
      <c r="E413" s="561"/>
      <c r="H413" s="561"/>
      <c r="Q413" s="561"/>
      <c r="R413" s="561"/>
      <c r="S413" s="561"/>
      <c r="T413" s="561"/>
      <c r="U413" s="561"/>
      <c r="V413" s="561"/>
      <c r="Y413" s="561"/>
      <c r="Z413" s="561"/>
      <c r="AA413" s="561"/>
      <c r="AB413" s="561"/>
      <c r="AC413" s="561"/>
      <c r="AD413" s="561"/>
      <c r="AE413" s="561"/>
      <c r="AF413" s="561"/>
      <c r="AG413" s="561"/>
      <c r="AH413" s="561"/>
      <c r="AJ413" s="561"/>
      <c r="AK413" s="561"/>
      <c r="AM413" s="561"/>
      <c r="AN413" s="561"/>
      <c r="AO413" s="561"/>
      <c r="AP413" s="561"/>
      <c r="AQ413" s="561"/>
      <c r="AR413" s="561"/>
      <c r="AS413" s="561"/>
      <c r="AT413" s="561"/>
      <c r="AU413" s="561"/>
      <c r="AW413" s="561"/>
      <c r="AX413" s="561"/>
      <c r="AY413" s="561"/>
      <c r="AZ413" s="561"/>
      <c r="BA413" s="561"/>
      <c r="BB413" s="561"/>
      <c r="BC413" s="561"/>
      <c r="BD413" s="561"/>
      <c r="BE413" s="561"/>
      <c r="BF413" s="561"/>
      <c r="BG413" s="561"/>
      <c r="BH413" s="561"/>
      <c r="BI413" s="561"/>
      <c r="BJ413" s="561"/>
      <c r="BK413" s="561"/>
      <c r="BL413" s="561"/>
      <c r="BM413" s="561"/>
      <c r="BN413" s="561"/>
      <c r="BO413" s="561"/>
      <c r="BP413" s="561"/>
      <c r="BQ413" s="561"/>
      <c r="BR413" s="561"/>
      <c r="BS413" s="561"/>
      <c r="BT413" s="561"/>
      <c r="BU413" s="561"/>
      <c r="BV413" s="561"/>
    </row>
    <row r="414" spans="1:74">
      <c r="A414" s="561"/>
      <c r="E414" s="561"/>
      <c r="H414" s="561"/>
      <c r="Q414" s="561"/>
      <c r="R414" s="561"/>
      <c r="S414" s="561"/>
      <c r="T414" s="561"/>
      <c r="U414" s="561"/>
      <c r="V414" s="561"/>
      <c r="Y414" s="561"/>
      <c r="Z414" s="561"/>
      <c r="AA414" s="561"/>
      <c r="AB414" s="561"/>
      <c r="AC414" s="561"/>
      <c r="AD414" s="561"/>
      <c r="AE414" s="561"/>
      <c r="AF414" s="561"/>
      <c r="AG414" s="561"/>
      <c r="AH414" s="561"/>
      <c r="AJ414" s="561"/>
      <c r="AK414" s="561"/>
      <c r="AM414" s="561"/>
      <c r="AN414" s="561"/>
      <c r="AO414" s="561"/>
      <c r="AP414" s="561"/>
      <c r="AQ414" s="561"/>
      <c r="AR414" s="561"/>
      <c r="AS414" s="561"/>
      <c r="AT414" s="561"/>
      <c r="AU414" s="561"/>
      <c r="AW414" s="561"/>
      <c r="AX414" s="561"/>
      <c r="AY414" s="561"/>
      <c r="AZ414" s="561"/>
      <c r="BA414" s="561"/>
      <c r="BB414" s="561"/>
      <c r="BC414" s="561"/>
      <c r="BD414" s="561"/>
      <c r="BE414" s="561"/>
      <c r="BF414" s="561"/>
      <c r="BG414" s="561"/>
      <c r="BH414" s="561"/>
      <c r="BI414" s="561"/>
      <c r="BJ414" s="561"/>
      <c r="BK414" s="561"/>
      <c r="BL414" s="561"/>
      <c r="BM414" s="561"/>
      <c r="BN414" s="561"/>
      <c r="BO414" s="561"/>
      <c r="BP414" s="561"/>
      <c r="BQ414" s="561"/>
      <c r="BR414" s="561"/>
      <c r="BS414" s="561"/>
      <c r="BT414" s="561"/>
      <c r="BU414" s="561"/>
      <c r="BV414" s="561"/>
    </row>
    <row r="415" spans="1:74">
      <c r="A415" s="561"/>
      <c r="E415" s="561"/>
      <c r="H415" s="561"/>
      <c r="Q415" s="561"/>
      <c r="R415" s="561"/>
      <c r="S415" s="561"/>
      <c r="T415" s="561"/>
      <c r="U415" s="561"/>
      <c r="V415" s="561"/>
      <c r="Y415" s="561"/>
      <c r="Z415" s="561"/>
      <c r="AA415" s="561"/>
      <c r="AB415" s="561"/>
      <c r="AC415" s="561"/>
      <c r="AD415" s="561"/>
      <c r="AE415" s="561"/>
      <c r="AF415" s="561"/>
      <c r="AG415" s="561"/>
      <c r="AH415" s="561"/>
      <c r="AJ415" s="561"/>
      <c r="AK415" s="561"/>
      <c r="AM415" s="561"/>
      <c r="AN415" s="561"/>
      <c r="AO415" s="561"/>
      <c r="AP415" s="561"/>
      <c r="AQ415" s="561"/>
      <c r="AR415" s="561"/>
      <c r="AS415" s="561"/>
      <c r="AT415" s="561"/>
      <c r="AU415" s="561"/>
      <c r="AW415" s="561"/>
      <c r="AX415" s="561"/>
      <c r="AY415" s="561"/>
      <c r="AZ415" s="561"/>
      <c r="BA415" s="561"/>
      <c r="BB415" s="561"/>
      <c r="BC415" s="561"/>
      <c r="BD415" s="561"/>
      <c r="BE415" s="561"/>
      <c r="BF415" s="561"/>
      <c r="BG415" s="561"/>
      <c r="BH415" s="561"/>
      <c r="BI415" s="561"/>
      <c r="BJ415" s="561"/>
      <c r="BK415" s="561"/>
      <c r="BL415" s="561"/>
      <c r="BM415" s="561"/>
      <c r="BN415" s="561"/>
      <c r="BO415" s="561"/>
      <c r="BP415" s="561"/>
      <c r="BQ415" s="561"/>
      <c r="BR415" s="561"/>
      <c r="BS415" s="561"/>
      <c r="BT415" s="561"/>
      <c r="BU415" s="561"/>
      <c r="BV415" s="561"/>
    </row>
    <row r="416" spans="1:74">
      <c r="A416" s="561"/>
      <c r="E416" s="561"/>
      <c r="H416" s="561"/>
      <c r="Q416" s="561"/>
      <c r="R416" s="561"/>
      <c r="S416" s="561"/>
      <c r="T416" s="561"/>
      <c r="U416" s="561"/>
      <c r="V416" s="561"/>
      <c r="Y416" s="561"/>
      <c r="Z416" s="561"/>
      <c r="AA416" s="561"/>
      <c r="AB416" s="561"/>
      <c r="AC416" s="561"/>
      <c r="AD416" s="561"/>
      <c r="AE416" s="561"/>
      <c r="AF416" s="561"/>
      <c r="AG416" s="561"/>
      <c r="AH416" s="561"/>
      <c r="AJ416" s="561"/>
      <c r="AK416" s="561"/>
      <c r="AM416" s="561"/>
      <c r="AN416" s="561"/>
      <c r="AO416" s="561"/>
      <c r="AP416" s="561"/>
      <c r="AQ416" s="561"/>
      <c r="AR416" s="561"/>
      <c r="AS416" s="561"/>
      <c r="AT416" s="561"/>
      <c r="AU416" s="561"/>
      <c r="AW416" s="561"/>
      <c r="AX416" s="561"/>
      <c r="AY416" s="561"/>
      <c r="AZ416" s="561"/>
      <c r="BA416" s="561"/>
      <c r="BB416" s="561"/>
      <c r="BC416" s="561"/>
      <c r="BD416" s="561"/>
      <c r="BE416" s="561"/>
      <c r="BF416" s="561"/>
      <c r="BG416" s="561"/>
      <c r="BH416" s="561"/>
      <c r="BI416" s="561"/>
      <c r="BJ416" s="561"/>
      <c r="BK416" s="561"/>
      <c r="BL416" s="561"/>
      <c r="BM416" s="561"/>
      <c r="BN416" s="561"/>
      <c r="BO416" s="561"/>
      <c r="BP416" s="561"/>
      <c r="BQ416" s="561"/>
      <c r="BR416" s="561"/>
      <c r="BS416" s="561"/>
      <c r="BT416" s="561"/>
      <c r="BU416" s="561"/>
      <c r="BV416" s="561"/>
    </row>
    <row r="417" spans="1:74">
      <c r="A417" s="561"/>
      <c r="E417" s="561"/>
      <c r="H417" s="561"/>
      <c r="Q417" s="561"/>
      <c r="R417" s="561"/>
      <c r="S417" s="561"/>
      <c r="T417" s="561"/>
      <c r="U417" s="561"/>
      <c r="V417" s="561"/>
      <c r="Y417" s="561"/>
      <c r="Z417" s="561"/>
      <c r="AA417" s="561"/>
      <c r="AB417" s="561"/>
      <c r="AC417" s="561"/>
      <c r="AD417" s="561"/>
      <c r="AE417" s="561"/>
      <c r="AF417" s="561"/>
      <c r="AG417" s="561"/>
      <c r="AH417" s="561"/>
      <c r="AJ417" s="561"/>
      <c r="AK417" s="561"/>
      <c r="AM417" s="561"/>
      <c r="AN417" s="561"/>
      <c r="AO417" s="561"/>
      <c r="AP417" s="561"/>
      <c r="AQ417" s="561"/>
      <c r="AR417" s="561"/>
      <c r="AS417" s="561"/>
      <c r="AT417" s="561"/>
      <c r="AU417" s="561"/>
      <c r="AW417" s="561"/>
      <c r="AX417" s="561"/>
      <c r="AY417" s="561"/>
      <c r="AZ417" s="561"/>
      <c r="BA417" s="561"/>
      <c r="BB417" s="561"/>
      <c r="BC417" s="561"/>
      <c r="BD417" s="561"/>
      <c r="BE417" s="561"/>
      <c r="BF417" s="561"/>
      <c r="BG417" s="561"/>
      <c r="BH417" s="561"/>
      <c r="BI417" s="561"/>
      <c r="BJ417" s="561"/>
      <c r="BK417" s="561"/>
      <c r="BL417" s="561"/>
      <c r="BM417" s="561"/>
      <c r="BN417" s="561"/>
      <c r="BO417" s="561"/>
      <c r="BP417" s="561"/>
      <c r="BQ417" s="561"/>
      <c r="BR417" s="561"/>
      <c r="BS417" s="561"/>
      <c r="BT417" s="561"/>
      <c r="BU417" s="561"/>
      <c r="BV417" s="561"/>
    </row>
    <row r="418" spans="1:74">
      <c r="A418" s="561"/>
      <c r="E418" s="561"/>
      <c r="H418" s="561"/>
      <c r="Q418" s="561"/>
      <c r="R418" s="561"/>
      <c r="S418" s="561"/>
      <c r="T418" s="561"/>
      <c r="U418" s="561"/>
      <c r="V418" s="561"/>
      <c r="Y418" s="561"/>
      <c r="Z418" s="561"/>
      <c r="AA418" s="561"/>
      <c r="AB418" s="561"/>
      <c r="AC418" s="561"/>
      <c r="AD418" s="561"/>
      <c r="AE418" s="561"/>
      <c r="AF418" s="561"/>
      <c r="AG418" s="561"/>
      <c r="AH418" s="561"/>
      <c r="AJ418" s="561"/>
      <c r="AK418" s="561"/>
      <c r="AM418" s="561"/>
      <c r="AN418" s="561"/>
      <c r="AO418" s="561"/>
      <c r="AP418" s="561"/>
      <c r="AQ418" s="561"/>
      <c r="AR418" s="561"/>
      <c r="AS418" s="561"/>
      <c r="AT418" s="561"/>
      <c r="AU418" s="561"/>
      <c r="AW418" s="561"/>
      <c r="AX418" s="561"/>
      <c r="AY418" s="561"/>
      <c r="AZ418" s="561"/>
      <c r="BA418" s="561"/>
      <c r="BB418" s="561"/>
      <c r="BC418" s="561"/>
      <c r="BD418" s="561"/>
      <c r="BE418" s="561"/>
      <c r="BF418" s="561"/>
      <c r="BG418" s="561"/>
      <c r="BH418" s="561"/>
      <c r="BI418" s="561"/>
      <c r="BJ418" s="561"/>
      <c r="BK418" s="561"/>
      <c r="BL418" s="561"/>
      <c r="BM418" s="561"/>
      <c r="BN418" s="561"/>
      <c r="BO418" s="561"/>
      <c r="BP418" s="561"/>
      <c r="BQ418" s="561"/>
      <c r="BR418" s="561"/>
      <c r="BS418" s="561"/>
      <c r="BT418" s="561"/>
      <c r="BU418" s="561"/>
      <c r="BV418" s="561"/>
    </row>
    <row r="419" spans="1:74">
      <c r="A419" s="561"/>
      <c r="E419" s="561"/>
      <c r="H419" s="561"/>
      <c r="Q419" s="561"/>
      <c r="R419" s="561"/>
      <c r="S419" s="561"/>
      <c r="T419" s="561"/>
      <c r="U419" s="561"/>
      <c r="V419" s="561"/>
      <c r="Y419" s="561"/>
      <c r="Z419" s="561"/>
      <c r="AA419" s="561"/>
      <c r="AB419" s="561"/>
      <c r="AC419" s="561"/>
      <c r="AD419" s="561"/>
      <c r="AE419" s="561"/>
      <c r="AF419" s="561"/>
      <c r="AG419" s="561"/>
      <c r="AH419" s="561"/>
      <c r="AJ419" s="561"/>
      <c r="AK419" s="561"/>
      <c r="AM419" s="561"/>
      <c r="AN419" s="561"/>
      <c r="AO419" s="561"/>
      <c r="AP419" s="561"/>
      <c r="AQ419" s="561"/>
      <c r="AR419" s="561"/>
      <c r="AS419" s="561"/>
      <c r="AT419" s="561"/>
      <c r="AU419" s="561"/>
      <c r="AW419" s="561"/>
      <c r="AX419" s="561"/>
      <c r="AY419" s="561"/>
      <c r="AZ419" s="561"/>
      <c r="BA419" s="561"/>
      <c r="BB419" s="561"/>
      <c r="BC419" s="561"/>
      <c r="BD419" s="561"/>
      <c r="BE419" s="561"/>
      <c r="BF419" s="561"/>
      <c r="BG419" s="561"/>
      <c r="BH419" s="561"/>
      <c r="BI419" s="561"/>
      <c r="BJ419" s="561"/>
      <c r="BK419" s="561"/>
      <c r="BL419" s="561"/>
      <c r="BM419" s="561"/>
      <c r="BN419" s="561"/>
      <c r="BO419" s="561"/>
      <c r="BP419" s="561"/>
      <c r="BQ419" s="561"/>
      <c r="BR419" s="561"/>
      <c r="BS419" s="561"/>
      <c r="BT419" s="561"/>
      <c r="BU419" s="561"/>
      <c r="BV419" s="561"/>
    </row>
    <row r="420" spans="1:74">
      <c r="A420" s="561"/>
      <c r="E420" s="561"/>
      <c r="H420" s="561"/>
      <c r="Q420" s="561"/>
      <c r="R420" s="561"/>
      <c r="S420" s="561"/>
      <c r="T420" s="561"/>
      <c r="U420" s="561"/>
      <c r="V420" s="561"/>
      <c r="Y420" s="561"/>
      <c r="Z420" s="561"/>
      <c r="AA420" s="561"/>
      <c r="AB420" s="561"/>
      <c r="AC420" s="561"/>
      <c r="AD420" s="561"/>
      <c r="AE420" s="561"/>
      <c r="AF420" s="561"/>
      <c r="AG420" s="561"/>
      <c r="AH420" s="561"/>
      <c r="AJ420" s="561"/>
      <c r="AK420" s="561"/>
      <c r="AM420" s="561"/>
      <c r="AN420" s="561"/>
      <c r="AO420" s="561"/>
      <c r="AP420" s="561"/>
      <c r="AQ420" s="561"/>
      <c r="AR420" s="561"/>
      <c r="AS420" s="561"/>
      <c r="AT420" s="561"/>
      <c r="AU420" s="561"/>
      <c r="AW420" s="561"/>
      <c r="AX420" s="561"/>
      <c r="AY420" s="561"/>
      <c r="AZ420" s="561"/>
      <c r="BA420" s="561"/>
      <c r="BB420" s="561"/>
      <c r="BC420" s="561"/>
      <c r="BD420" s="561"/>
      <c r="BE420" s="561"/>
      <c r="BF420" s="561"/>
      <c r="BG420" s="561"/>
      <c r="BH420" s="561"/>
      <c r="BI420" s="561"/>
      <c r="BJ420" s="561"/>
      <c r="BK420" s="561"/>
      <c r="BL420" s="561"/>
      <c r="BM420" s="561"/>
      <c r="BN420" s="561"/>
      <c r="BO420" s="561"/>
      <c r="BP420" s="561"/>
      <c r="BQ420" s="561"/>
      <c r="BR420" s="561"/>
      <c r="BS420" s="561"/>
      <c r="BT420" s="561"/>
      <c r="BU420" s="561"/>
      <c r="BV420" s="561"/>
    </row>
    <row r="421" spans="1:74">
      <c r="A421" s="561"/>
      <c r="E421" s="561"/>
      <c r="H421" s="561"/>
      <c r="Q421" s="561"/>
      <c r="R421" s="561"/>
      <c r="S421" s="561"/>
      <c r="T421" s="561"/>
      <c r="U421" s="561"/>
      <c r="V421" s="561"/>
      <c r="Y421" s="561"/>
      <c r="Z421" s="561"/>
      <c r="AA421" s="561"/>
      <c r="AB421" s="561"/>
      <c r="AC421" s="561"/>
      <c r="AD421" s="561"/>
      <c r="AE421" s="561"/>
      <c r="AF421" s="561"/>
      <c r="AG421" s="561"/>
      <c r="AH421" s="561"/>
      <c r="AJ421" s="561"/>
      <c r="AK421" s="561"/>
      <c r="AM421" s="561"/>
      <c r="AN421" s="561"/>
      <c r="AO421" s="561"/>
      <c r="AP421" s="561"/>
      <c r="AQ421" s="561"/>
      <c r="AR421" s="561"/>
      <c r="AS421" s="561"/>
      <c r="AT421" s="561"/>
      <c r="AU421" s="561"/>
      <c r="AW421" s="561"/>
      <c r="AX421" s="561"/>
      <c r="AY421" s="561"/>
      <c r="AZ421" s="561"/>
      <c r="BA421" s="561"/>
      <c r="BB421" s="561"/>
      <c r="BC421" s="561"/>
      <c r="BD421" s="561"/>
      <c r="BE421" s="561"/>
      <c r="BF421" s="561"/>
      <c r="BG421" s="561"/>
      <c r="BH421" s="561"/>
      <c r="BI421" s="561"/>
      <c r="BJ421" s="561"/>
      <c r="BK421" s="561"/>
      <c r="BL421" s="561"/>
      <c r="BM421" s="561"/>
      <c r="BN421" s="561"/>
      <c r="BO421" s="561"/>
      <c r="BP421" s="561"/>
      <c r="BQ421" s="561"/>
      <c r="BR421" s="561"/>
      <c r="BS421" s="561"/>
      <c r="BT421" s="561"/>
      <c r="BU421" s="561"/>
      <c r="BV421" s="561"/>
    </row>
    <row r="422" spans="1:74">
      <c r="A422" s="561"/>
      <c r="E422" s="561"/>
      <c r="H422" s="561"/>
      <c r="Q422" s="561"/>
      <c r="R422" s="561"/>
      <c r="S422" s="561"/>
      <c r="T422" s="561"/>
      <c r="U422" s="561"/>
      <c r="V422" s="561"/>
      <c r="Y422" s="561"/>
      <c r="Z422" s="561"/>
      <c r="AA422" s="561"/>
      <c r="AB422" s="561"/>
      <c r="AC422" s="561"/>
      <c r="AD422" s="561"/>
      <c r="AE422" s="561"/>
      <c r="AF422" s="561"/>
      <c r="AG422" s="561"/>
      <c r="AH422" s="561"/>
      <c r="AJ422" s="561"/>
      <c r="AK422" s="561"/>
      <c r="AM422" s="561"/>
      <c r="AN422" s="561"/>
      <c r="AO422" s="561"/>
      <c r="AP422" s="561"/>
      <c r="AQ422" s="561"/>
      <c r="AR422" s="561"/>
      <c r="AS422" s="561"/>
      <c r="AT422" s="561"/>
      <c r="AU422" s="561"/>
      <c r="AW422" s="561"/>
      <c r="AX422" s="561"/>
      <c r="AY422" s="561"/>
      <c r="AZ422" s="561"/>
      <c r="BA422" s="561"/>
      <c r="BB422" s="561"/>
      <c r="BC422" s="561"/>
      <c r="BD422" s="561"/>
      <c r="BE422" s="561"/>
      <c r="BF422" s="561"/>
      <c r="BG422" s="561"/>
      <c r="BH422" s="561"/>
      <c r="BI422" s="561"/>
      <c r="BJ422" s="561"/>
      <c r="BK422" s="561"/>
      <c r="BL422" s="561"/>
      <c r="BM422" s="561"/>
      <c r="BN422" s="561"/>
      <c r="BO422" s="561"/>
      <c r="BP422" s="561"/>
      <c r="BQ422" s="561"/>
      <c r="BR422" s="561"/>
      <c r="BS422" s="561"/>
      <c r="BT422" s="561"/>
      <c r="BU422" s="561"/>
      <c r="BV422" s="561"/>
    </row>
    <row r="423" spans="1:74">
      <c r="A423" s="561"/>
      <c r="E423" s="561"/>
      <c r="H423" s="561"/>
      <c r="Q423" s="561"/>
      <c r="R423" s="561"/>
      <c r="S423" s="561"/>
      <c r="T423" s="561"/>
      <c r="U423" s="561"/>
      <c r="V423" s="561"/>
      <c r="Y423" s="561"/>
      <c r="Z423" s="561"/>
      <c r="AA423" s="561"/>
      <c r="AB423" s="561"/>
      <c r="AC423" s="561"/>
      <c r="AD423" s="561"/>
      <c r="AE423" s="561"/>
      <c r="AF423" s="561"/>
      <c r="AG423" s="561"/>
      <c r="AH423" s="561"/>
      <c r="AJ423" s="561"/>
      <c r="AK423" s="561"/>
      <c r="AM423" s="561"/>
      <c r="AN423" s="561"/>
      <c r="AO423" s="561"/>
      <c r="AP423" s="561"/>
      <c r="AQ423" s="561"/>
      <c r="AR423" s="561"/>
      <c r="AS423" s="561"/>
      <c r="AT423" s="561"/>
      <c r="AU423" s="561"/>
      <c r="AW423" s="561"/>
      <c r="AX423" s="561"/>
      <c r="AY423" s="561"/>
      <c r="AZ423" s="561"/>
      <c r="BA423" s="561"/>
      <c r="BB423" s="561"/>
      <c r="BC423" s="561"/>
      <c r="BD423" s="561"/>
      <c r="BE423" s="561"/>
      <c r="BF423" s="561"/>
      <c r="BG423" s="561"/>
      <c r="BH423" s="561"/>
      <c r="BI423" s="561"/>
      <c r="BJ423" s="561"/>
      <c r="BK423" s="561"/>
      <c r="BL423" s="561"/>
      <c r="BM423" s="561"/>
      <c r="BN423" s="561"/>
      <c r="BO423" s="561"/>
      <c r="BP423" s="561"/>
      <c r="BQ423" s="561"/>
      <c r="BR423" s="561"/>
      <c r="BS423" s="561"/>
      <c r="BT423" s="561"/>
      <c r="BU423" s="561"/>
      <c r="BV423" s="561"/>
    </row>
    <row r="424" spans="1:74">
      <c r="A424" s="561"/>
      <c r="E424" s="561"/>
      <c r="H424" s="561"/>
      <c r="Q424" s="561"/>
      <c r="R424" s="561"/>
      <c r="S424" s="561"/>
      <c r="T424" s="561"/>
      <c r="U424" s="561"/>
      <c r="V424" s="561"/>
      <c r="Y424" s="561"/>
      <c r="Z424" s="561"/>
      <c r="AA424" s="561"/>
      <c r="AB424" s="561"/>
      <c r="AC424" s="561"/>
      <c r="AD424" s="561"/>
      <c r="AE424" s="561"/>
      <c r="AF424" s="561"/>
      <c r="AG424" s="561"/>
      <c r="AH424" s="561"/>
      <c r="AJ424" s="561"/>
      <c r="AK424" s="561"/>
      <c r="AM424" s="561"/>
      <c r="AN424" s="561"/>
      <c r="AO424" s="561"/>
      <c r="AP424" s="561"/>
      <c r="AQ424" s="561"/>
      <c r="AR424" s="561"/>
      <c r="AS424" s="561"/>
      <c r="AT424" s="561"/>
      <c r="AU424" s="561"/>
      <c r="AW424" s="561"/>
      <c r="AX424" s="561"/>
      <c r="AY424" s="561"/>
      <c r="AZ424" s="561"/>
      <c r="BA424" s="561"/>
      <c r="BB424" s="561"/>
      <c r="BC424" s="561"/>
      <c r="BD424" s="561"/>
      <c r="BE424" s="561"/>
      <c r="BF424" s="561"/>
      <c r="BG424" s="561"/>
      <c r="BH424" s="561"/>
      <c r="BI424" s="561"/>
      <c r="BJ424" s="561"/>
      <c r="BK424" s="561"/>
      <c r="BL424" s="561"/>
      <c r="BM424" s="561"/>
      <c r="BN424" s="561"/>
      <c r="BO424" s="561"/>
      <c r="BP424" s="561"/>
      <c r="BQ424" s="561"/>
      <c r="BR424" s="561"/>
      <c r="BS424" s="561"/>
      <c r="BT424" s="561"/>
      <c r="BU424" s="561"/>
      <c r="BV424" s="561"/>
    </row>
    <row r="425" spans="1:74">
      <c r="A425" s="561"/>
      <c r="E425" s="561"/>
      <c r="H425" s="561"/>
      <c r="Q425" s="561"/>
      <c r="R425" s="561"/>
      <c r="S425" s="561"/>
      <c r="T425" s="561"/>
      <c r="U425" s="561"/>
      <c r="V425" s="561"/>
      <c r="Y425" s="561"/>
      <c r="Z425" s="561"/>
      <c r="AA425" s="561"/>
      <c r="AB425" s="561"/>
      <c r="AC425" s="561"/>
      <c r="AD425" s="561"/>
      <c r="AE425" s="561"/>
      <c r="AF425" s="561"/>
      <c r="AG425" s="561"/>
      <c r="AH425" s="561"/>
      <c r="AJ425" s="561"/>
      <c r="AK425" s="561"/>
      <c r="AM425" s="561"/>
      <c r="AN425" s="561"/>
      <c r="AO425" s="561"/>
      <c r="AP425" s="561"/>
      <c r="AQ425" s="561"/>
      <c r="AR425" s="561"/>
      <c r="AS425" s="561"/>
      <c r="AT425" s="561"/>
      <c r="AU425" s="561"/>
      <c r="AW425" s="561"/>
      <c r="AX425" s="561"/>
      <c r="AY425" s="561"/>
      <c r="AZ425" s="561"/>
      <c r="BA425" s="561"/>
      <c r="BB425" s="561"/>
      <c r="BC425" s="561"/>
      <c r="BD425" s="561"/>
      <c r="BE425" s="561"/>
      <c r="BF425" s="561"/>
      <c r="BG425" s="561"/>
      <c r="BH425" s="561"/>
      <c r="BI425" s="561"/>
      <c r="BJ425" s="561"/>
      <c r="BK425" s="561"/>
      <c r="BL425" s="561"/>
      <c r="BM425" s="561"/>
      <c r="BN425" s="561"/>
      <c r="BO425" s="561"/>
      <c r="BP425" s="561"/>
      <c r="BQ425" s="561"/>
      <c r="BR425" s="561"/>
      <c r="BS425" s="561"/>
      <c r="BT425" s="561"/>
      <c r="BU425" s="561"/>
      <c r="BV425" s="561"/>
    </row>
    <row r="426" spans="1:74">
      <c r="A426" s="561"/>
      <c r="E426" s="561"/>
      <c r="H426" s="561"/>
      <c r="Q426" s="561"/>
      <c r="R426" s="561"/>
      <c r="S426" s="561"/>
      <c r="T426" s="561"/>
      <c r="U426" s="561"/>
      <c r="V426" s="561"/>
      <c r="Y426" s="561"/>
      <c r="Z426" s="561"/>
      <c r="AA426" s="561"/>
      <c r="AB426" s="561"/>
      <c r="AC426" s="561"/>
      <c r="AD426" s="561"/>
      <c r="AE426" s="561"/>
      <c r="AF426" s="561"/>
      <c r="AG426" s="561"/>
      <c r="AH426" s="561"/>
      <c r="AJ426" s="561"/>
      <c r="AK426" s="561"/>
      <c r="AM426" s="561"/>
      <c r="AN426" s="561"/>
      <c r="AO426" s="561"/>
      <c r="AP426" s="561"/>
      <c r="AQ426" s="561"/>
      <c r="AR426" s="561"/>
      <c r="AS426" s="561"/>
      <c r="AT426" s="561"/>
      <c r="AU426" s="561"/>
      <c r="AW426" s="561"/>
      <c r="AX426" s="561"/>
      <c r="AY426" s="561"/>
      <c r="AZ426" s="561"/>
      <c r="BA426" s="561"/>
      <c r="BB426" s="561"/>
      <c r="BC426" s="561"/>
      <c r="BD426" s="561"/>
      <c r="BE426" s="561"/>
      <c r="BF426" s="561"/>
      <c r="BG426" s="561"/>
      <c r="BH426" s="561"/>
      <c r="BI426" s="561"/>
      <c r="BJ426" s="561"/>
      <c r="BK426" s="561"/>
      <c r="BL426" s="561"/>
      <c r="BM426" s="561"/>
      <c r="BN426" s="561"/>
      <c r="BO426" s="561"/>
      <c r="BP426" s="561"/>
      <c r="BQ426" s="561"/>
      <c r="BR426" s="561"/>
      <c r="BS426" s="561"/>
      <c r="BT426" s="561"/>
      <c r="BU426" s="561"/>
      <c r="BV426" s="561"/>
    </row>
    <row r="427" spans="1:74">
      <c r="A427" s="561"/>
      <c r="E427" s="561"/>
      <c r="H427" s="561"/>
      <c r="Q427" s="561"/>
      <c r="R427" s="561"/>
      <c r="S427" s="561"/>
      <c r="T427" s="561"/>
      <c r="U427" s="561"/>
      <c r="V427" s="561"/>
      <c r="Y427" s="561"/>
      <c r="Z427" s="561"/>
      <c r="AA427" s="561"/>
      <c r="AB427" s="561"/>
      <c r="AC427" s="561"/>
      <c r="AD427" s="561"/>
      <c r="AE427" s="561"/>
      <c r="AF427" s="561"/>
      <c r="AG427" s="561"/>
      <c r="AH427" s="561"/>
      <c r="AJ427" s="561"/>
      <c r="AK427" s="561"/>
      <c r="AM427" s="561"/>
      <c r="AN427" s="561"/>
      <c r="AO427" s="561"/>
      <c r="AP427" s="561"/>
      <c r="AQ427" s="561"/>
      <c r="AR427" s="561"/>
      <c r="AS427" s="561"/>
      <c r="AT427" s="561"/>
      <c r="AU427" s="561"/>
      <c r="AW427" s="561"/>
      <c r="AX427" s="561"/>
      <c r="AY427" s="561"/>
      <c r="AZ427" s="561"/>
      <c r="BA427" s="561"/>
      <c r="BB427" s="561"/>
      <c r="BC427" s="561"/>
      <c r="BD427" s="561"/>
      <c r="BE427" s="561"/>
      <c r="BF427" s="561"/>
      <c r="BG427" s="561"/>
      <c r="BH427" s="561"/>
      <c r="BI427" s="561"/>
      <c r="BJ427" s="561"/>
      <c r="BK427" s="561"/>
      <c r="BL427" s="561"/>
      <c r="BM427" s="561"/>
      <c r="BN427" s="561"/>
      <c r="BO427" s="561"/>
      <c r="BP427" s="561"/>
      <c r="BQ427" s="561"/>
      <c r="BR427" s="561"/>
      <c r="BS427" s="561"/>
      <c r="BT427" s="561"/>
      <c r="BU427" s="561"/>
      <c r="BV427" s="561"/>
    </row>
    <row r="428" spans="1:74">
      <c r="A428" s="561"/>
      <c r="E428" s="561"/>
      <c r="H428" s="561"/>
      <c r="Q428" s="561"/>
      <c r="R428" s="561"/>
      <c r="S428" s="561"/>
      <c r="T428" s="561"/>
      <c r="U428" s="561"/>
      <c r="V428" s="561"/>
      <c r="Y428" s="561"/>
      <c r="Z428" s="561"/>
      <c r="AA428" s="561"/>
      <c r="AB428" s="561"/>
      <c r="AC428" s="561"/>
      <c r="AD428" s="561"/>
      <c r="AE428" s="561"/>
      <c r="AF428" s="561"/>
      <c r="AG428" s="561"/>
      <c r="AH428" s="561"/>
      <c r="AJ428" s="561"/>
      <c r="AK428" s="561"/>
      <c r="AM428" s="561"/>
      <c r="AN428" s="561"/>
      <c r="AO428" s="561"/>
      <c r="AP428" s="561"/>
      <c r="AQ428" s="561"/>
      <c r="AR428" s="561"/>
      <c r="AS428" s="561"/>
      <c r="AT428" s="561"/>
      <c r="AU428" s="561"/>
      <c r="AW428" s="561"/>
      <c r="AX428" s="561"/>
      <c r="AY428" s="561"/>
      <c r="AZ428" s="561"/>
      <c r="BA428" s="561"/>
      <c r="BB428" s="561"/>
      <c r="BC428" s="561"/>
      <c r="BD428" s="561"/>
      <c r="BE428" s="561"/>
      <c r="BF428" s="561"/>
      <c r="BG428" s="561"/>
      <c r="BH428" s="561"/>
      <c r="BI428" s="561"/>
      <c r="BJ428" s="561"/>
      <c r="BK428" s="561"/>
      <c r="BL428" s="561"/>
      <c r="BM428" s="561"/>
      <c r="BN428" s="561"/>
      <c r="BO428" s="561"/>
      <c r="BP428" s="561"/>
      <c r="BQ428" s="561"/>
      <c r="BR428" s="561"/>
      <c r="BS428" s="561"/>
      <c r="BT428" s="561"/>
      <c r="BU428" s="561"/>
      <c r="BV428" s="561"/>
    </row>
    <row r="429" spans="1:74">
      <c r="A429" s="561"/>
      <c r="E429" s="561"/>
      <c r="H429" s="561"/>
      <c r="Q429" s="561"/>
      <c r="R429" s="561"/>
      <c r="S429" s="561"/>
      <c r="T429" s="561"/>
      <c r="U429" s="561"/>
      <c r="V429" s="561"/>
      <c r="Y429" s="561"/>
      <c r="Z429" s="561"/>
      <c r="AA429" s="561"/>
      <c r="AB429" s="561"/>
      <c r="AC429" s="561"/>
      <c r="AD429" s="561"/>
      <c r="AE429" s="561"/>
      <c r="AF429" s="561"/>
      <c r="AG429" s="561"/>
      <c r="AH429" s="561"/>
      <c r="AJ429" s="561"/>
      <c r="AK429" s="561"/>
      <c r="AM429" s="561"/>
      <c r="AN429" s="561"/>
      <c r="AO429" s="561"/>
      <c r="AP429" s="561"/>
      <c r="AQ429" s="561"/>
      <c r="AR429" s="561"/>
      <c r="AS429" s="561"/>
      <c r="AT429" s="561"/>
      <c r="AU429" s="561"/>
      <c r="AW429" s="561"/>
      <c r="AX429" s="561"/>
      <c r="AY429" s="561"/>
      <c r="AZ429" s="561"/>
      <c r="BA429" s="561"/>
      <c r="BB429" s="561"/>
      <c r="BC429" s="561"/>
      <c r="BD429" s="561"/>
      <c r="BE429" s="561"/>
      <c r="BF429" s="561"/>
      <c r="BG429" s="561"/>
      <c r="BH429" s="561"/>
      <c r="BI429" s="561"/>
      <c r="BJ429" s="561"/>
      <c r="BK429" s="561"/>
      <c r="BL429" s="561"/>
      <c r="BM429" s="561"/>
      <c r="BN429" s="561"/>
      <c r="BO429" s="561"/>
      <c r="BP429" s="561"/>
      <c r="BQ429" s="561"/>
      <c r="BR429" s="561"/>
      <c r="BS429" s="561"/>
      <c r="BT429" s="561"/>
      <c r="BU429" s="561"/>
      <c r="BV429" s="561"/>
    </row>
    <row r="430" spans="1:74">
      <c r="A430" s="561"/>
      <c r="E430" s="561"/>
      <c r="H430" s="561"/>
      <c r="Q430" s="561"/>
      <c r="R430" s="561"/>
      <c r="S430" s="561"/>
      <c r="T430" s="561"/>
      <c r="U430" s="561"/>
      <c r="V430" s="561"/>
      <c r="Y430" s="561"/>
      <c r="Z430" s="561"/>
      <c r="AA430" s="561"/>
      <c r="AB430" s="561"/>
      <c r="AC430" s="561"/>
      <c r="AD430" s="561"/>
      <c r="AE430" s="561"/>
      <c r="AF430" s="561"/>
      <c r="AG430" s="561"/>
      <c r="AH430" s="561"/>
      <c r="AJ430" s="561"/>
      <c r="AK430" s="561"/>
      <c r="AM430" s="561"/>
      <c r="AN430" s="561"/>
      <c r="AO430" s="561"/>
      <c r="AP430" s="561"/>
      <c r="AQ430" s="561"/>
      <c r="AR430" s="561"/>
      <c r="AS430" s="561"/>
      <c r="AT430" s="561"/>
      <c r="AU430" s="561"/>
      <c r="AW430" s="561"/>
      <c r="AX430" s="561"/>
      <c r="AY430" s="561"/>
      <c r="AZ430" s="561"/>
      <c r="BA430" s="561"/>
      <c r="BB430" s="561"/>
      <c r="BC430" s="561"/>
      <c r="BD430" s="561"/>
      <c r="BE430" s="561"/>
      <c r="BF430" s="561"/>
      <c r="BG430" s="561"/>
      <c r="BH430" s="561"/>
      <c r="BI430" s="561"/>
      <c r="BJ430" s="561"/>
      <c r="BK430" s="561"/>
      <c r="BL430" s="561"/>
      <c r="BM430" s="561"/>
      <c r="BN430" s="561"/>
      <c r="BO430" s="561"/>
      <c r="BP430" s="561"/>
      <c r="BQ430" s="561"/>
      <c r="BR430" s="561"/>
      <c r="BS430" s="561"/>
      <c r="BT430" s="561"/>
      <c r="BU430" s="561"/>
      <c r="BV430" s="561"/>
    </row>
    <row r="431" spans="1:74">
      <c r="A431" s="561"/>
      <c r="E431" s="561"/>
      <c r="H431" s="561"/>
      <c r="Q431" s="561"/>
      <c r="R431" s="561"/>
      <c r="S431" s="561"/>
      <c r="T431" s="561"/>
      <c r="U431" s="561"/>
      <c r="V431" s="561"/>
      <c r="Y431" s="561"/>
      <c r="Z431" s="561"/>
      <c r="AA431" s="561"/>
      <c r="AB431" s="561"/>
      <c r="AC431" s="561"/>
      <c r="AD431" s="561"/>
      <c r="AE431" s="561"/>
      <c r="AF431" s="561"/>
      <c r="AG431" s="561"/>
      <c r="AH431" s="561"/>
      <c r="AJ431" s="561"/>
      <c r="AK431" s="561"/>
      <c r="AM431" s="561"/>
      <c r="AN431" s="561"/>
      <c r="AO431" s="561"/>
      <c r="AP431" s="561"/>
      <c r="AQ431" s="561"/>
      <c r="AR431" s="561"/>
      <c r="AS431" s="561"/>
      <c r="AT431" s="561"/>
      <c r="AU431" s="561"/>
      <c r="AW431" s="561"/>
      <c r="AX431" s="561"/>
      <c r="AY431" s="561"/>
      <c r="AZ431" s="561"/>
      <c r="BA431" s="561"/>
      <c r="BB431" s="561"/>
      <c r="BC431" s="561"/>
      <c r="BD431" s="561"/>
      <c r="BE431" s="561"/>
      <c r="BF431" s="561"/>
      <c r="BG431" s="561"/>
      <c r="BH431" s="561"/>
      <c r="BI431" s="561"/>
      <c r="BJ431" s="561"/>
      <c r="BK431" s="561"/>
      <c r="BL431" s="561"/>
      <c r="BM431" s="561"/>
      <c r="BN431" s="561"/>
      <c r="BO431" s="561"/>
      <c r="BP431" s="561"/>
      <c r="BQ431" s="561"/>
      <c r="BR431" s="561"/>
      <c r="BS431" s="561"/>
      <c r="BT431" s="561"/>
      <c r="BU431" s="561"/>
      <c r="BV431" s="561"/>
    </row>
    <row r="432" spans="1:74">
      <c r="A432" s="561"/>
      <c r="E432" s="561"/>
      <c r="H432" s="561"/>
      <c r="Q432" s="561"/>
      <c r="R432" s="561"/>
      <c r="S432" s="561"/>
      <c r="T432" s="561"/>
      <c r="U432" s="561"/>
      <c r="V432" s="561"/>
      <c r="Y432" s="561"/>
      <c r="Z432" s="561"/>
      <c r="AA432" s="561"/>
      <c r="AB432" s="561"/>
      <c r="AC432" s="561"/>
      <c r="AD432" s="561"/>
      <c r="AE432" s="561"/>
      <c r="AF432" s="561"/>
      <c r="AG432" s="561"/>
      <c r="AH432" s="561"/>
      <c r="AJ432" s="561"/>
      <c r="AK432" s="561"/>
      <c r="AM432" s="561"/>
      <c r="AN432" s="561"/>
      <c r="AO432" s="561"/>
      <c r="AP432" s="561"/>
      <c r="AQ432" s="561"/>
      <c r="AR432" s="561"/>
      <c r="AS432" s="561"/>
      <c r="AT432" s="561"/>
      <c r="AU432" s="561"/>
      <c r="AW432" s="561"/>
      <c r="AX432" s="561"/>
      <c r="AY432" s="561"/>
      <c r="AZ432" s="561"/>
      <c r="BA432" s="561"/>
      <c r="BB432" s="561"/>
      <c r="BC432" s="561"/>
      <c r="BD432" s="561"/>
      <c r="BE432" s="561"/>
      <c r="BF432" s="561"/>
      <c r="BG432" s="561"/>
      <c r="BH432" s="561"/>
      <c r="BI432" s="561"/>
      <c r="BJ432" s="561"/>
      <c r="BK432" s="561"/>
      <c r="BL432" s="561"/>
      <c r="BM432" s="561"/>
      <c r="BN432" s="561"/>
      <c r="BO432" s="561"/>
      <c r="BP432" s="561"/>
      <c r="BQ432" s="561"/>
      <c r="BR432" s="561"/>
      <c r="BS432" s="561"/>
      <c r="BT432" s="561"/>
      <c r="BU432" s="561"/>
      <c r="BV432" s="561"/>
    </row>
    <row r="433" spans="1:74">
      <c r="A433" s="561"/>
      <c r="E433" s="561"/>
      <c r="H433" s="561"/>
      <c r="Q433" s="561"/>
      <c r="R433" s="561"/>
      <c r="S433" s="561"/>
      <c r="T433" s="561"/>
      <c r="U433" s="561"/>
      <c r="V433" s="561"/>
      <c r="Y433" s="561"/>
      <c r="Z433" s="561"/>
      <c r="AA433" s="561"/>
      <c r="AB433" s="561"/>
      <c r="AC433" s="561"/>
      <c r="AD433" s="561"/>
      <c r="AE433" s="561"/>
      <c r="AF433" s="561"/>
      <c r="AG433" s="561"/>
      <c r="AH433" s="561"/>
      <c r="AJ433" s="561"/>
      <c r="AK433" s="561"/>
      <c r="AM433" s="561"/>
      <c r="AN433" s="561"/>
      <c r="AO433" s="561"/>
      <c r="AP433" s="561"/>
      <c r="AQ433" s="561"/>
      <c r="AR433" s="561"/>
      <c r="AS433" s="561"/>
      <c r="AT433" s="561"/>
      <c r="AU433" s="561"/>
      <c r="AW433" s="561"/>
      <c r="AX433" s="561"/>
      <c r="AY433" s="561"/>
      <c r="AZ433" s="561"/>
      <c r="BA433" s="561"/>
      <c r="BB433" s="561"/>
      <c r="BC433" s="561"/>
      <c r="BD433" s="561"/>
      <c r="BE433" s="561"/>
      <c r="BF433" s="561"/>
      <c r="BG433" s="561"/>
      <c r="BH433" s="561"/>
      <c r="BI433" s="561"/>
      <c r="BJ433" s="561"/>
      <c r="BK433" s="561"/>
      <c r="BL433" s="561"/>
      <c r="BM433" s="561"/>
      <c r="BN433" s="561"/>
      <c r="BO433" s="561"/>
      <c r="BP433" s="561"/>
      <c r="BQ433" s="561"/>
      <c r="BR433" s="561"/>
      <c r="BS433" s="561"/>
      <c r="BT433" s="561"/>
      <c r="BU433" s="561"/>
      <c r="BV433" s="561"/>
    </row>
    <row r="434" spans="1:74">
      <c r="A434" s="561"/>
      <c r="E434" s="561"/>
      <c r="H434" s="561"/>
      <c r="Q434" s="561"/>
      <c r="R434" s="561"/>
      <c r="S434" s="561"/>
      <c r="T434" s="561"/>
      <c r="U434" s="561"/>
      <c r="V434" s="561"/>
      <c r="Y434" s="561"/>
      <c r="Z434" s="561"/>
      <c r="AA434" s="561"/>
      <c r="AB434" s="561"/>
      <c r="AC434" s="561"/>
      <c r="AD434" s="561"/>
      <c r="AE434" s="561"/>
      <c r="AF434" s="561"/>
      <c r="AG434" s="561"/>
      <c r="AH434" s="561"/>
      <c r="AJ434" s="561"/>
      <c r="AK434" s="561"/>
      <c r="AM434" s="561"/>
      <c r="AN434" s="561"/>
      <c r="AO434" s="561"/>
      <c r="AP434" s="561"/>
      <c r="AQ434" s="561"/>
      <c r="AR434" s="561"/>
      <c r="AS434" s="561"/>
      <c r="AT434" s="561"/>
      <c r="AU434" s="561"/>
      <c r="AW434" s="561"/>
      <c r="AX434" s="561"/>
      <c r="AY434" s="561"/>
      <c r="AZ434" s="561"/>
      <c r="BA434" s="561"/>
      <c r="BB434" s="561"/>
      <c r="BC434" s="561"/>
      <c r="BD434" s="561"/>
      <c r="BE434" s="561"/>
      <c r="BF434" s="561"/>
      <c r="BG434" s="561"/>
      <c r="BH434" s="561"/>
      <c r="BI434" s="561"/>
      <c r="BJ434" s="561"/>
      <c r="BK434" s="561"/>
      <c r="BL434" s="561"/>
      <c r="BM434" s="561"/>
      <c r="BN434" s="561"/>
      <c r="BO434" s="561"/>
      <c r="BP434" s="561"/>
      <c r="BQ434" s="561"/>
      <c r="BR434" s="561"/>
      <c r="BS434" s="561"/>
      <c r="BT434" s="561"/>
      <c r="BU434" s="561"/>
      <c r="BV434" s="561"/>
    </row>
    <row r="435" spans="1:74">
      <c r="A435" s="561"/>
      <c r="E435" s="561"/>
      <c r="H435" s="561"/>
      <c r="Q435" s="561"/>
      <c r="R435" s="561"/>
      <c r="S435" s="561"/>
      <c r="T435" s="561"/>
      <c r="U435" s="561"/>
      <c r="V435" s="561"/>
      <c r="Y435" s="561"/>
      <c r="Z435" s="561"/>
      <c r="AA435" s="561"/>
      <c r="AB435" s="561"/>
      <c r="AC435" s="561"/>
      <c r="AD435" s="561"/>
      <c r="AE435" s="561"/>
      <c r="AF435" s="561"/>
      <c r="AG435" s="561"/>
      <c r="AH435" s="561"/>
      <c r="AJ435" s="561"/>
      <c r="AK435" s="561"/>
      <c r="AM435" s="561"/>
      <c r="AN435" s="561"/>
      <c r="AO435" s="561"/>
      <c r="AP435" s="561"/>
      <c r="AQ435" s="561"/>
      <c r="AR435" s="561"/>
      <c r="AS435" s="561"/>
      <c r="AT435" s="561"/>
      <c r="AU435" s="561"/>
      <c r="AW435" s="561"/>
      <c r="AX435" s="561"/>
      <c r="AY435" s="561"/>
      <c r="AZ435" s="561"/>
      <c r="BA435" s="561"/>
      <c r="BB435" s="561"/>
      <c r="BC435" s="561"/>
      <c r="BD435" s="561"/>
      <c r="BE435" s="561"/>
      <c r="BF435" s="561"/>
      <c r="BG435" s="561"/>
      <c r="BH435" s="561"/>
      <c r="BI435" s="561"/>
      <c r="BJ435" s="561"/>
      <c r="BK435" s="561"/>
      <c r="BL435" s="561"/>
      <c r="BM435" s="561"/>
      <c r="BN435" s="561"/>
      <c r="BO435" s="561"/>
      <c r="BP435" s="561"/>
      <c r="BQ435" s="561"/>
      <c r="BR435" s="561"/>
      <c r="BS435" s="561"/>
      <c r="BT435" s="561"/>
      <c r="BU435" s="561"/>
      <c r="BV435" s="561"/>
    </row>
    <row r="436" spans="1:74">
      <c r="A436" s="561"/>
      <c r="E436" s="561"/>
      <c r="H436" s="561"/>
      <c r="Q436" s="561"/>
      <c r="R436" s="561"/>
      <c r="S436" s="561"/>
      <c r="T436" s="561"/>
      <c r="U436" s="561"/>
      <c r="V436" s="561"/>
      <c r="Y436" s="561"/>
      <c r="Z436" s="561"/>
      <c r="AA436" s="561"/>
      <c r="AB436" s="561"/>
      <c r="AC436" s="561"/>
      <c r="AD436" s="561"/>
      <c r="AE436" s="561"/>
      <c r="AF436" s="561"/>
      <c r="AG436" s="561"/>
      <c r="AH436" s="561"/>
      <c r="AJ436" s="561"/>
      <c r="AK436" s="561"/>
      <c r="AM436" s="561"/>
      <c r="AN436" s="561"/>
      <c r="AO436" s="561"/>
      <c r="AP436" s="561"/>
      <c r="AQ436" s="561"/>
      <c r="AR436" s="561"/>
      <c r="AS436" s="561"/>
      <c r="AT436" s="561"/>
      <c r="AU436" s="561"/>
      <c r="AW436" s="561"/>
      <c r="AX436" s="561"/>
      <c r="AY436" s="561"/>
      <c r="AZ436" s="561"/>
      <c r="BA436" s="561"/>
      <c r="BB436" s="561"/>
      <c r="BC436" s="561"/>
      <c r="BD436" s="561"/>
      <c r="BE436" s="561"/>
      <c r="BF436" s="561"/>
      <c r="BG436" s="561"/>
      <c r="BH436" s="561"/>
      <c r="BI436" s="561"/>
      <c r="BJ436" s="561"/>
      <c r="BK436" s="561"/>
      <c r="BL436" s="561"/>
      <c r="BM436" s="561"/>
      <c r="BN436" s="561"/>
      <c r="BO436" s="561"/>
      <c r="BP436" s="561"/>
      <c r="BQ436" s="561"/>
      <c r="BR436" s="561"/>
      <c r="BS436" s="561"/>
      <c r="BT436" s="561"/>
      <c r="BU436" s="561"/>
      <c r="BV436" s="561"/>
    </row>
    <row r="437" spans="1:74">
      <c r="A437" s="561"/>
      <c r="E437" s="561"/>
      <c r="H437" s="561"/>
      <c r="Q437" s="561"/>
      <c r="R437" s="561"/>
      <c r="S437" s="561"/>
      <c r="T437" s="561"/>
      <c r="U437" s="561"/>
      <c r="V437" s="561"/>
      <c r="Y437" s="561"/>
      <c r="Z437" s="561"/>
      <c r="AA437" s="561"/>
      <c r="AB437" s="561"/>
      <c r="AC437" s="561"/>
      <c r="AD437" s="561"/>
      <c r="AE437" s="561"/>
      <c r="AF437" s="561"/>
      <c r="AG437" s="561"/>
      <c r="AH437" s="561"/>
      <c r="AJ437" s="561"/>
      <c r="AK437" s="561"/>
      <c r="AM437" s="561"/>
      <c r="AN437" s="561"/>
      <c r="AO437" s="561"/>
      <c r="AP437" s="561"/>
      <c r="AQ437" s="561"/>
      <c r="AR437" s="561"/>
      <c r="AS437" s="561"/>
      <c r="AT437" s="561"/>
      <c r="AU437" s="561"/>
      <c r="AW437" s="561"/>
      <c r="AX437" s="561"/>
      <c r="AY437" s="561"/>
      <c r="AZ437" s="561"/>
      <c r="BA437" s="561"/>
      <c r="BB437" s="561"/>
      <c r="BC437" s="561"/>
      <c r="BD437" s="561"/>
      <c r="BE437" s="561"/>
      <c r="BF437" s="561"/>
      <c r="BG437" s="561"/>
      <c r="BH437" s="561"/>
      <c r="BI437" s="561"/>
      <c r="BJ437" s="561"/>
      <c r="BK437" s="561"/>
      <c r="BL437" s="561"/>
      <c r="BM437" s="561"/>
      <c r="BN437" s="561"/>
      <c r="BO437" s="561"/>
      <c r="BP437" s="561"/>
      <c r="BQ437" s="561"/>
      <c r="BR437" s="561"/>
      <c r="BS437" s="561"/>
      <c r="BT437" s="561"/>
      <c r="BU437" s="561"/>
      <c r="BV437" s="561"/>
    </row>
    <row r="438" spans="1:74">
      <c r="A438" s="561"/>
      <c r="E438" s="561"/>
      <c r="H438" s="561"/>
      <c r="Q438" s="561"/>
      <c r="R438" s="561"/>
      <c r="S438" s="561"/>
      <c r="T438" s="561"/>
      <c r="U438" s="561"/>
      <c r="V438" s="561"/>
      <c r="Y438" s="561"/>
      <c r="Z438" s="561"/>
      <c r="AA438" s="561"/>
      <c r="AB438" s="561"/>
      <c r="AC438" s="561"/>
      <c r="AD438" s="561"/>
      <c r="AE438" s="561"/>
      <c r="AF438" s="561"/>
      <c r="AG438" s="561"/>
      <c r="AH438" s="561"/>
      <c r="AJ438" s="561"/>
      <c r="AK438" s="561"/>
      <c r="AM438" s="561"/>
      <c r="AN438" s="561"/>
      <c r="AO438" s="561"/>
      <c r="AP438" s="561"/>
      <c r="AQ438" s="561"/>
      <c r="AR438" s="561"/>
      <c r="AS438" s="561"/>
      <c r="AT438" s="561"/>
      <c r="AU438" s="561"/>
      <c r="AW438" s="561"/>
      <c r="AX438" s="561"/>
      <c r="AY438" s="561"/>
      <c r="AZ438" s="561"/>
      <c r="BA438" s="561"/>
      <c r="BB438" s="561"/>
      <c r="BC438" s="561"/>
      <c r="BD438" s="561"/>
      <c r="BE438" s="561"/>
      <c r="BF438" s="561"/>
      <c r="BG438" s="561"/>
      <c r="BH438" s="561"/>
      <c r="BI438" s="561"/>
      <c r="BJ438" s="561"/>
      <c r="BK438" s="561"/>
      <c r="BL438" s="561"/>
      <c r="BM438" s="561"/>
      <c r="BN438" s="561"/>
      <c r="BO438" s="561"/>
      <c r="BP438" s="561"/>
      <c r="BQ438" s="561"/>
      <c r="BR438" s="561"/>
      <c r="BS438" s="561"/>
      <c r="BT438" s="561"/>
      <c r="BU438" s="561"/>
      <c r="BV438" s="561"/>
    </row>
    <row r="439" spans="1:74">
      <c r="A439" s="561"/>
      <c r="E439" s="561"/>
      <c r="H439" s="561"/>
      <c r="Q439" s="561"/>
      <c r="R439" s="561"/>
      <c r="S439" s="561"/>
      <c r="T439" s="561"/>
      <c r="U439" s="561"/>
      <c r="V439" s="561"/>
      <c r="Y439" s="561"/>
      <c r="Z439" s="561"/>
      <c r="AA439" s="561"/>
      <c r="AB439" s="561"/>
      <c r="AC439" s="561"/>
      <c r="AD439" s="561"/>
      <c r="AE439" s="561"/>
      <c r="AF439" s="561"/>
      <c r="AG439" s="561"/>
      <c r="AH439" s="561"/>
      <c r="AJ439" s="561"/>
      <c r="AK439" s="561"/>
      <c r="AM439" s="561"/>
      <c r="AN439" s="561"/>
      <c r="AO439" s="561"/>
      <c r="AP439" s="561"/>
      <c r="AQ439" s="561"/>
      <c r="AR439" s="561"/>
      <c r="AS439" s="561"/>
      <c r="AT439" s="561"/>
      <c r="AU439" s="561"/>
      <c r="AW439" s="561"/>
      <c r="AX439" s="561"/>
      <c r="AY439" s="561"/>
      <c r="AZ439" s="561"/>
      <c r="BA439" s="561"/>
      <c r="BB439" s="561"/>
      <c r="BC439" s="561"/>
      <c r="BD439" s="561"/>
      <c r="BE439" s="561"/>
      <c r="BF439" s="561"/>
      <c r="BG439" s="561"/>
      <c r="BH439" s="561"/>
      <c r="BI439" s="561"/>
      <c r="BJ439" s="561"/>
      <c r="BK439" s="561"/>
      <c r="BL439" s="561"/>
      <c r="BM439" s="561"/>
      <c r="BN439" s="561"/>
      <c r="BO439" s="561"/>
      <c r="BP439" s="561"/>
      <c r="BQ439" s="561"/>
      <c r="BR439" s="561"/>
      <c r="BS439" s="561"/>
      <c r="BT439" s="561"/>
      <c r="BU439" s="561"/>
      <c r="BV439" s="561"/>
    </row>
    <row r="440" spans="1:74">
      <c r="A440" s="561"/>
      <c r="E440" s="561"/>
      <c r="H440" s="561"/>
      <c r="Q440" s="561"/>
      <c r="R440" s="561"/>
      <c r="S440" s="561"/>
      <c r="T440" s="561"/>
      <c r="U440" s="561"/>
      <c r="V440" s="561"/>
      <c r="Y440" s="561"/>
      <c r="Z440" s="561"/>
      <c r="AA440" s="561"/>
      <c r="AB440" s="561"/>
      <c r="AC440" s="561"/>
      <c r="AD440" s="561"/>
      <c r="AE440" s="561"/>
      <c r="AF440" s="561"/>
      <c r="AG440" s="561"/>
      <c r="AH440" s="561"/>
      <c r="AJ440" s="561"/>
      <c r="AK440" s="561"/>
      <c r="AM440" s="561"/>
      <c r="AN440" s="561"/>
      <c r="AO440" s="561"/>
      <c r="AP440" s="561"/>
      <c r="AQ440" s="561"/>
      <c r="AR440" s="561"/>
      <c r="AS440" s="561"/>
      <c r="AT440" s="561"/>
      <c r="AU440" s="561"/>
      <c r="AW440" s="561"/>
      <c r="AX440" s="561"/>
      <c r="AY440" s="561"/>
      <c r="AZ440" s="561"/>
      <c r="BA440" s="561"/>
      <c r="BB440" s="561"/>
      <c r="BC440" s="561"/>
      <c r="BD440" s="561"/>
      <c r="BE440" s="561"/>
      <c r="BF440" s="561"/>
      <c r="BG440" s="561"/>
      <c r="BH440" s="561"/>
      <c r="BI440" s="561"/>
      <c r="BJ440" s="561"/>
      <c r="BK440" s="561"/>
      <c r="BL440" s="561"/>
      <c r="BM440" s="561"/>
      <c r="BN440" s="561"/>
      <c r="BO440" s="561"/>
      <c r="BP440" s="561"/>
      <c r="BQ440" s="561"/>
      <c r="BR440" s="561"/>
      <c r="BS440" s="561"/>
      <c r="BT440" s="561"/>
      <c r="BU440" s="561"/>
      <c r="BV440" s="561"/>
    </row>
    <row r="441" spans="1:74">
      <c r="A441" s="561"/>
      <c r="E441" s="561"/>
      <c r="H441" s="561"/>
      <c r="Q441" s="561"/>
      <c r="R441" s="561"/>
      <c r="S441" s="561"/>
      <c r="T441" s="561"/>
      <c r="U441" s="561"/>
      <c r="V441" s="561"/>
      <c r="Y441" s="561"/>
      <c r="Z441" s="561"/>
      <c r="AA441" s="561"/>
      <c r="AB441" s="561"/>
      <c r="AC441" s="561"/>
      <c r="AD441" s="561"/>
      <c r="AE441" s="561"/>
      <c r="AF441" s="561"/>
      <c r="AG441" s="561"/>
      <c r="AH441" s="561"/>
      <c r="AJ441" s="561"/>
      <c r="AK441" s="561"/>
      <c r="AM441" s="561"/>
      <c r="AN441" s="561"/>
      <c r="AO441" s="561"/>
      <c r="AP441" s="561"/>
      <c r="AQ441" s="561"/>
      <c r="AR441" s="561"/>
      <c r="AS441" s="561"/>
      <c r="AT441" s="561"/>
      <c r="AU441" s="561"/>
      <c r="AW441" s="561"/>
      <c r="AX441" s="561"/>
      <c r="AY441" s="561"/>
      <c r="AZ441" s="561"/>
      <c r="BA441" s="561"/>
      <c r="BB441" s="561"/>
      <c r="BC441" s="561"/>
      <c r="BD441" s="561"/>
      <c r="BE441" s="561"/>
      <c r="BF441" s="561"/>
      <c r="BG441" s="561"/>
      <c r="BH441" s="561"/>
      <c r="BI441" s="561"/>
      <c r="BJ441" s="561"/>
      <c r="BK441" s="561"/>
      <c r="BL441" s="561"/>
      <c r="BM441" s="561"/>
      <c r="BN441" s="561"/>
      <c r="BO441" s="561"/>
      <c r="BP441" s="561"/>
      <c r="BQ441" s="561"/>
      <c r="BR441" s="561"/>
      <c r="BS441" s="561"/>
      <c r="BT441" s="561"/>
      <c r="BU441" s="561"/>
      <c r="BV441" s="561"/>
    </row>
    <row r="442" spans="1:74">
      <c r="A442" s="561"/>
      <c r="E442" s="561"/>
      <c r="H442" s="561"/>
      <c r="Q442" s="561"/>
      <c r="R442" s="561"/>
      <c r="S442" s="561"/>
      <c r="T442" s="561"/>
      <c r="U442" s="561"/>
      <c r="V442" s="561"/>
      <c r="Y442" s="561"/>
      <c r="Z442" s="561"/>
      <c r="AA442" s="561"/>
      <c r="AB442" s="561"/>
      <c r="AC442" s="561"/>
      <c r="AD442" s="561"/>
      <c r="AE442" s="561"/>
      <c r="AF442" s="561"/>
      <c r="AG442" s="561"/>
      <c r="AH442" s="561"/>
      <c r="AJ442" s="561"/>
      <c r="AK442" s="561"/>
      <c r="AM442" s="561"/>
      <c r="AN442" s="561"/>
      <c r="AO442" s="561"/>
      <c r="AP442" s="561"/>
      <c r="AQ442" s="561"/>
      <c r="AR442" s="561"/>
      <c r="AS442" s="561"/>
      <c r="AT442" s="561"/>
      <c r="AU442" s="561"/>
      <c r="AW442" s="561"/>
      <c r="AX442" s="561"/>
      <c r="AY442" s="561"/>
      <c r="AZ442" s="561"/>
      <c r="BA442" s="561"/>
      <c r="BB442" s="561"/>
      <c r="BC442" s="561"/>
      <c r="BD442" s="561"/>
      <c r="BE442" s="561"/>
      <c r="BF442" s="561"/>
      <c r="BG442" s="561"/>
      <c r="BH442" s="561"/>
      <c r="BI442" s="561"/>
      <c r="BJ442" s="561"/>
      <c r="BK442" s="561"/>
      <c r="BL442" s="561"/>
      <c r="BM442" s="561"/>
      <c r="BN442" s="561"/>
      <c r="BO442" s="561"/>
      <c r="BP442" s="561"/>
      <c r="BQ442" s="561"/>
      <c r="BR442" s="561"/>
      <c r="BS442" s="561"/>
      <c r="BT442" s="561"/>
      <c r="BU442" s="561"/>
      <c r="BV442" s="561"/>
    </row>
    <row r="443" spans="1:74">
      <c r="A443" s="561"/>
      <c r="E443" s="561"/>
      <c r="H443" s="561"/>
      <c r="Q443" s="561"/>
      <c r="R443" s="561"/>
      <c r="S443" s="561"/>
      <c r="T443" s="561"/>
      <c r="U443" s="561"/>
      <c r="V443" s="561"/>
      <c r="Y443" s="561"/>
      <c r="Z443" s="561"/>
      <c r="AA443" s="561"/>
      <c r="AB443" s="561"/>
      <c r="AC443" s="561"/>
      <c r="AD443" s="561"/>
      <c r="AE443" s="561"/>
      <c r="AF443" s="561"/>
      <c r="AG443" s="561"/>
      <c r="AH443" s="561"/>
      <c r="AJ443" s="561"/>
      <c r="AK443" s="561"/>
      <c r="AM443" s="561"/>
      <c r="AN443" s="561"/>
      <c r="AO443" s="561"/>
      <c r="AP443" s="561"/>
      <c r="AQ443" s="561"/>
      <c r="AR443" s="561"/>
      <c r="AS443" s="561"/>
      <c r="AT443" s="561"/>
      <c r="AU443" s="561"/>
      <c r="AW443" s="561"/>
      <c r="AX443" s="561"/>
      <c r="AY443" s="561"/>
      <c r="AZ443" s="561"/>
      <c r="BA443" s="561"/>
      <c r="BB443" s="561"/>
      <c r="BC443" s="561"/>
      <c r="BD443" s="561"/>
      <c r="BE443" s="561"/>
      <c r="BF443" s="561"/>
      <c r="BG443" s="561"/>
      <c r="BH443" s="561"/>
      <c r="BI443" s="561"/>
      <c r="BJ443" s="561"/>
      <c r="BK443" s="561"/>
      <c r="BL443" s="561"/>
      <c r="BM443" s="561"/>
      <c r="BN443" s="561"/>
      <c r="BO443" s="561"/>
      <c r="BP443" s="561"/>
      <c r="BQ443" s="561"/>
      <c r="BR443" s="561"/>
      <c r="BS443" s="561"/>
      <c r="BT443" s="561"/>
      <c r="BU443" s="561"/>
      <c r="BV443" s="561"/>
    </row>
    <row r="444" spans="1:74">
      <c r="A444" s="561"/>
      <c r="E444" s="561"/>
      <c r="H444" s="561"/>
      <c r="Q444" s="561"/>
      <c r="R444" s="561"/>
      <c r="S444" s="561"/>
      <c r="T444" s="561"/>
      <c r="U444" s="561"/>
      <c r="V444" s="561"/>
      <c r="Y444" s="561"/>
      <c r="Z444" s="561"/>
      <c r="AA444" s="561"/>
      <c r="AB444" s="561"/>
      <c r="AC444" s="561"/>
      <c r="AD444" s="561"/>
      <c r="AE444" s="561"/>
      <c r="AF444" s="561"/>
      <c r="AG444" s="561"/>
      <c r="AH444" s="561"/>
      <c r="AJ444" s="561"/>
      <c r="AK444" s="561"/>
      <c r="AM444" s="561"/>
      <c r="AN444" s="561"/>
      <c r="AO444" s="561"/>
      <c r="AP444" s="561"/>
      <c r="AQ444" s="561"/>
      <c r="AR444" s="561"/>
      <c r="AS444" s="561"/>
      <c r="AT444" s="561"/>
      <c r="AU444" s="561"/>
      <c r="AW444" s="561"/>
      <c r="AX444" s="561"/>
      <c r="AY444" s="561"/>
      <c r="AZ444" s="561"/>
      <c r="BA444" s="561"/>
      <c r="BB444" s="561"/>
      <c r="BC444" s="561"/>
      <c r="BD444" s="561"/>
      <c r="BE444" s="561"/>
      <c r="BF444" s="561"/>
      <c r="BG444" s="561"/>
      <c r="BH444" s="561"/>
      <c r="BI444" s="561"/>
      <c r="BJ444" s="561"/>
      <c r="BK444" s="561"/>
      <c r="BL444" s="561"/>
      <c r="BM444" s="561"/>
      <c r="BN444" s="561"/>
      <c r="BO444" s="561"/>
      <c r="BP444" s="561"/>
      <c r="BQ444" s="561"/>
      <c r="BR444" s="561"/>
      <c r="BS444" s="561"/>
      <c r="BT444" s="561"/>
      <c r="BU444" s="561"/>
      <c r="BV444" s="561"/>
    </row>
    <row r="445" spans="1:74">
      <c r="A445" s="561"/>
      <c r="E445" s="561"/>
      <c r="H445" s="561"/>
      <c r="Q445" s="561"/>
      <c r="R445" s="561"/>
      <c r="S445" s="561"/>
      <c r="T445" s="561"/>
      <c r="U445" s="561"/>
      <c r="V445" s="561"/>
      <c r="Y445" s="561"/>
      <c r="Z445" s="561"/>
      <c r="AA445" s="561"/>
      <c r="AB445" s="561"/>
      <c r="AC445" s="561"/>
      <c r="AD445" s="561"/>
      <c r="AE445" s="561"/>
      <c r="AF445" s="561"/>
      <c r="AG445" s="561"/>
      <c r="AH445" s="561"/>
      <c r="AJ445" s="561"/>
      <c r="AK445" s="561"/>
      <c r="AM445" s="561"/>
      <c r="AN445" s="561"/>
      <c r="AO445" s="561"/>
      <c r="AP445" s="561"/>
      <c r="AQ445" s="561"/>
      <c r="AR445" s="561"/>
      <c r="AS445" s="561"/>
      <c r="AT445" s="561"/>
      <c r="AU445" s="561"/>
      <c r="AW445" s="561"/>
      <c r="AX445" s="561"/>
      <c r="AY445" s="561"/>
      <c r="AZ445" s="561"/>
      <c r="BA445" s="561"/>
      <c r="BB445" s="561"/>
      <c r="BC445" s="561"/>
      <c r="BD445" s="561"/>
      <c r="BE445" s="561"/>
      <c r="BF445" s="561"/>
      <c r="BG445" s="561"/>
      <c r="BH445" s="561"/>
      <c r="BI445" s="561"/>
      <c r="BJ445" s="561"/>
      <c r="BK445" s="561"/>
      <c r="BL445" s="561"/>
      <c r="BM445" s="561"/>
      <c r="BN445" s="561"/>
      <c r="BO445" s="561"/>
      <c r="BP445" s="561"/>
      <c r="BQ445" s="561"/>
      <c r="BR445" s="561"/>
      <c r="BS445" s="561"/>
      <c r="BT445" s="561"/>
      <c r="BU445" s="561"/>
      <c r="BV445" s="561"/>
    </row>
    <row r="446" spans="1:74">
      <c r="A446" s="561"/>
      <c r="E446" s="561"/>
      <c r="H446" s="561"/>
      <c r="Q446" s="561"/>
      <c r="R446" s="561"/>
      <c r="S446" s="561"/>
      <c r="T446" s="561"/>
      <c r="U446" s="561"/>
      <c r="V446" s="561"/>
      <c r="Y446" s="561"/>
      <c r="Z446" s="561"/>
      <c r="AA446" s="561"/>
      <c r="AB446" s="561"/>
      <c r="AC446" s="561"/>
      <c r="AD446" s="561"/>
      <c r="AE446" s="561"/>
      <c r="AF446" s="561"/>
      <c r="AG446" s="561"/>
      <c r="AH446" s="561"/>
      <c r="AJ446" s="561"/>
      <c r="AK446" s="561"/>
      <c r="AM446" s="561"/>
      <c r="AN446" s="561"/>
      <c r="AO446" s="561"/>
      <c r="AP446" s="561"/>
      <c r="AQ446" s="561"/>
      <c r="AR446" s="561"/>
      <c r="AS446" s="561"/>
      <c r="AT446" s="561"/>
      <c r="AU446" s="561"/>
      <c r="AW446" s="561"/>
      <c r="AX446" s="561"/>
      <c r="AY446" s="561"/>
      <c r="AZ446" s="561"/>
      <c r="BA446" s="561"/>
      <c r="BB446" s="561"/>
      <c r="BC446" s="561"/>
      <c r="BD446" s="561"/>
      <c r="BE446" s="561"/>
      <c r="BF446" s="561"/>
      <c r="BG446" s="561"/>
      <c r="BH446" s="561"/>
      <c r="BI446" s="561"/>
      <c r="BJ446" s="561"/>
      <c r="BK446" s="561"/>
      <c r="BL446" s="561"/>
      <c r="BM446" s="561"/>
      <c r="BN446" s="561"/>
      <c r="BO446" s="561"/>
      <c r="BP446" s="561"/>
      <c r="BQ446" s="561"/>
      <c r="BR446" s="561"/>
      <c r="BS446" s="561"/>
      <c r="BT446" s="561"/>
      <c r="BU446" s="561"/>
      <c r="BV446" s="561"/>
    </row>
    <row r="447" spans="1:74">
      <c r="A447" s="561"/>
      <c r="E447" s="561"/>
      <c r="H447" s="561"/>
      <c r="Q447" s="561"/>
      <c r="R447" s="561"/>
      <c r="S447" s="561"/>
      <c r="T447" s="561"/>
      <c r="U447" s="561"/>
      <c r="V447" s="561"/>
      <c r="Y447" s="561"/>
      <c r="Z447" s="561"/>
      <c r="AA447" s="561"/>
      <c r="AB447" s="561"/>
      <c r="AC447" s="561"/>
      <c r="AD447" s="561"/>
      <c r="AE447" s="561"/>
      <c r="AF447" s="561"/>
      <c r="AG447" s="561"/>
      <c r="AH447" s="561"/>
      <c r="AJ447" s="561"/>
      <c r="AK447" s="561"/>
      <c r="AM447" s="561"/>
      <c r="AN447" s="561"/>
      <c r="AO447" s="561"/>
      <c r="AP447" s="561"/>
      <c r="AQ447" s="561"/>
      <c r="AR447" s="561"/>
      <c r="AS447" s="561"/>
      <c r="AT447" s="561"/>
      <c r="AU447" s="561"/>
      <c r="AW447" s="561"/>
      <c r="AX447" s="561"/>
      <c r="AY447" s="561"/>
      <c r="AZ447" s="561"/>
      <c r="BA447" s="561"/>
      <c r="BB447" s="561"/>
      <c r="BC447" s="561"/>
      <c r="BD447" s="561"/>
      <c r="BE447" s="561"/>
      <c r="BF447" s="561"/>
      <c r="BG447" s="561"/>
      <c r="BH447" s="561"/>
      <c r="BI447" s="561"/>
      <c r="BJ447" s="561"/>
      <c r="BK447" s="561"/>
      <c r="BL447" s="561"/>
      <c r="BM447" s="561"/>
      <c r="BN447" s="561"/>
      <c r="BO447" s="561"/>
      <c r="BP447" s="561"/>
      <c r="BQ447" s="561"/>
      <c r="BR447" s="561"/>
      <c r="BS447" s="561"/>
      <c r="BT447" s="561"/>
      <c r="BU447" s="561"/>
      <c r="BV447" s="561"/>
    </row>
    <row r="448" spans="1:74">
      <c r="A448" s="561"/>
      <c r="E448" s="561"/>
      <c r="H448" s="561"/>
      <c r="Q448" s="561"/>
      <c r="R448" s="561"/>
      <c r="S448" s="561"/>
      <c r="T448" s="561"/>
      <c r="U448" s="561"/>
      <c r="V448" s="561"/>
      <c r="Y448" s="561"/>
      <c r="Z448" s="561"/>
      <c r="AA448" s="561"/>
      <c r="AB448" s="561"/>
      <c r="AC448" s="561"/>
      <c r="AD448" s="561"/>
      <c r="AE448" s="561"/>
      <c r="AF448" s="561"/>
      <c r="AG448" s="561"/>
      <c r="AH448" s="561"/>
      <c r="AJ448" s="561"/>
      <c r="AK448" s="561"/>
      <c r="AM448" s="561"/>
      <c r="AN448" s="561"/>
      <c r="AO448" s="561"/>
      <c r="AP448" s="561"/>
      <c r="AQ448" s="561"/>
      <c r="AR448" s="561"/>
      <c r="AS448" s="561"/>
      <c r="AT448" s="561"/>
      <c r="AU448" s="561"/>
      <c r="AW448" s="561"/>
      <c r="AX448" s="561"/>
      <c r="AY448" s="561"/>
      <c r="AZ448" s="561"/>
      <c r="BA448" s="561"/>
      <c r="BB448" s="561"/>
      <c r="BC448" s="561"/>
      <c r="BD448" s="561"/>
      <c r="BE448" s="561"/>
      <c r="BF448" s="561"/>
      <c r="BG448" s="561"/>
      <c r="BH448" s="561"/>
      <c r="BI448" s="561"/>
      <c r="BJ448" s="561"/>
      <c r="BK448" s="561"/>
      <c r="BL448" s="561"/>
      <c r="BM448" s="561"/>
      <c r="BN448" s="561"/>
      <c r="BO448" s="561"/>
      <c r="BP448" s="561"/>
      <c r="BQ448" s="561"/>
      <c r="BR448" s="561"/>
      <c r="BS448" s="561"/>
      <c r="BT448" s="561"/>
      <c r="BU448" s="561"/>
      <c r="BV448" s="561"/>
    </row>
    <row r="449" spans="1:74">
      <c r="A449" s="561"/>
      <c r="E449" s="561"/>
      <c r="H449" s="561"/>
      <c r="Q449" s="561"/>
      <c r="R449" s="561"/>
      <c r="S449" s="561"/>
      <c r="T449" s="561"/>
      <c r="U449" s="561"/>
      <c r="V449" s="561"/>
      <c r="Y449" s="561"/>
      <c r="Z449" s="561"/>
      <c r="AA449" s="561"/>
      <c r="AB449" s="561"/>
      <c r="AC449" s="561"/>
      <c r="AD449" s="561"/>
      <c r="AE449" s="561"/>
      <c r="AF449" s="561"/>
      <c r="AG449" s="561"/>
      <c r="AH449" s="561"/>
      <c r="AJ449" s="561"/>
      <c r="AK449" s="561"/>
      <c r="AM449" s="561"/>
      <c r="AN449" s="561"/>
      <c r="AO449" s="561"/>
      <c r="AP449" s="561"/>
      <c r="AQ449" s="561"/>
      <c r="AR449" s="561"/>
      <c r="AS449" s="561"/>
      <c r="AT449" s="561"/>
      <c r="AU449" s="561"/>
      <c r="AW449" s="561"/>
      <c r="AX449" s="561"/>
      <c r="AY449" s="561"/>
      <c r="AZ449" s="561"/>
      <c r="BA449" s="561"/>
      <c r="BB449" s="561"/>
      <c r="BC449" s="561"/>
      <c r="BD449" s="561"/>
      <c r="BE449" s="561"/>
      <c r="BF449" s="561"/>
      <c r="BG449" s="561"/>
      <c r="BH449" s="561"/>
      <c r="BI449" s="561"/>
      <c r="BJ449" s="561"/>
      <c r="BK449" s="561"/>
      <c r="BL449" s="561"/>
      <c r="BM449" s="561"/>
      <c r="BN449" s="561"/>
      <c r="BO449" s="561"/>
      <c r="BP449" s="561"/>
      <c r="BQ449" s="561"/>
      <c r="BR449" s="561"/>
      <c r="BS449" s="561"/>
      <c r="BT449" s="561"/>
      <c r="BU449" s="561"/>
      <c r="BV449" s="561"/>
    </row>
    <row r="450" spans="1:74">
      <c r="A450" s="561"/>
      <c r="E450" s="561"/>
      <c r="H450" s="561"/>
      <c r="Q450" s="561"/>
      <c r="R450" s="561"/>
      <c r="S450" s="561"/>
      <c r="T450" s="561"/>
      <c r="U450" s="561"/>
      <c r="V450" s="561"/>
      <c r="Y450" s="561"/>
      <c r="Z450" s="561"/>
      <c r="AA450" s="561"/>
      <c r="AB450" s="561"/>
      <c r="AC450" s="561"/>
      <c r="AD450" s="561"/>
      <c r="AE450" s="561"/>
      <c r="AF450" s="561"/>
      <c r="AG450" s="561"/>
      <c r="AH450" s="561"/>
      <c r="AJ450" s="561"/>
      <c r="AK450" s="561"/>
      <c r="AM450" s="561"/>
      <c r="AN450" s="561"/>
      <c r="AO450" s="561"/>
      <c r="AP450" s="561"/>
      <c r="AQ450" s="561"/>
      <c r="AR450" s="561"/>
      <c r="AS450" s="561"/>
      <c r="AT450" s="561"/>
      <c r="AU450" s="561"/>
      <c r="AW450" s="561"/>
      <c r="AX450" s="561"/>
      <c r="AY450" s="561"/>
      <c r="AZ450" s="561"/>
      <c r="BA450" s="561"/>
      <c r="BB450" s="561"/>
      <c r="BC450" s="561"/>
      <c r="BD450" s="561"/>
      <c r="BE450" s="561"/>
      <c r="BF450" s="561"/>
      <c r="BG450" s="561"/>
      <c r="BH450" s="561"/>
      <c r="BI450" s="561"/>
      <c r="BJ450" s="561"/>
      <c r="BK450" s="561"/>
      <c r="BL450" s="561"/>
      <c r="BM450" s="561"/>
      <c r="BN450" s="561"/>
      <c r="BO450" s="561"/>
      <c r="BP450" s="561"/>
      <c r="BQ450" s="561"/>
      <c r="BR450" s="561"/>
      <c r="BS450" s="561"/>
      <c r="BT450" s="561"/>
      <c r="BU450" s="561"/>
      <c r="BV450" s="561"/>
    </row>
    <row r="451" spans="1:74">
      <c r="A451" s="561"/>
      <c r="E451" s="561"/>
      <c r="H451" s="561"/>
      <c r="Q451" s="561"/>
      <c r="R451" s="561"/>
      <c r="S451" s="561"/>
      <c r="T451" s="561"/>
      <c r="U451" s="561"/>
      <c r="V451" s="561"/>
      <c r="Y451" s="561"/>
      <c r="Z451" s="561"/>
      <c r="AA451" s="561"/>
      <c r="AB451" s="561"/>
      <c r="AC451" s="561"/>
      <c r="AD451" s="561"/>
      <c r="AE451" s="561"/>
      <c r="AF451" s="561"/>
      <c r="AG451" s="561"/>
      <c r="AH451" s="561"/>
      <c r="AJ451" s="561"/>
      <c r="AK451" s="561"/>
      <c r="AM451" s="561"/>
      <c r="AN451" s="561"/>
      <c r="AO451" s="561"/>
      <c r="AP451" s="561"/>
      <c r="AQ451" s="561"/>
      <c r="AR451" s="561"/>
      <c r="AS451" s="561"/>
      <c r="AT451" s="561"/>
      <c r="AU451" s="561"/>
      <c r="AW451" s="561"/>
      <c r="AX451" s="561"/>
      <c r="AY451" s="561"/>
      <c r="AZ451" s="561"/>
      <c r="BA451" s="561"/>
      <c r="BB451" s="561"/>
      <c r="BC451" s="561"/>
      <c r="BD451" s="561"/>
      <c r="BE451" s="561"/>
      <c r="BF451" s="561"/>
      <c r="BG451" s="561"/>
      <c r="BH451" s="561"/>
      <c r="BI451" s="561"/>
      <c r="BJ451" s="561"/>
      <c r="BK451" s="561"/>
      <c r="BL451" s="561"/>
      <c r="BM451" s="561"/>
      <c r="BN451" s="561"/>
      <c r="BO451" s="561"/>
      <c r="BP451" s="561"/>
      <c r="BQ451" s="561"/>
      <c r="BR451" s="561"/>
      <c r="BS451" s="561"/>
      <c r="BT451" s="561"/>
      <c r="BU451" s="561"/>
      <c r="BV451" s="561"/>
    </row>
    <row r="452" spans="1:74">
      <c r="A452" s="561"/>
      <c r="E452" s="561"/>
      <c r="H452" s="561"/>
      <c r="Q452" s="561"/>
      <c r="R452" s="561"/>
      <c r="S452" s="561"/>
      <c r="T452" s="561"/>
      <c r="U452" s="561"/>
      <c r="V452" s="561"/>
      <c r="Y452" s="561"/>
      <c r="Z452" s="561"/>
      <c r="AA452" s="561"/>
      <c r="AB452" s="561"/>
      <c r="AC452" s="561"/>
      <c r="AD452" s="561"/>
      <c r="AE452" s="561"/>
      <c r="AF452" s="561"/>
      <c r="AG452" s="561"/>
      <c r="AH452" s="561"/>
      <c r="AJ452" s="561"/>
      <c r="AK452" s="561"/>
      <c r="AM452" s="561"/>
      <c r="AN452" s="561"/>
      <c r="AO452" s="561"/>
      <c r="AP452" s="561"/>
      <c r="AQ452" s="561"/>
      <c r="AR452" s="561"/>
      <c r="AS452" s="561"/>
      <c r="AT452" s="561"/>
      <c r="AU452" s="561"/>
      <c r="AW452" s="561"/>
      <c r="AX452" s="561"/>
      <c r="AY452" s="561"/>
      <c r="AZ452" s="561"/>
      <c r="BA452" s="561"/>
      <c r="BB452" s="561"/>
      <c r="BC452" s="561"/>
      <c r="BD452" s="561"/>
      <c r="BE452" s="561"/>
      <c r="BF452" s="561"/>
      <c r="BG452" s="561"/>
      <c r="BH452" s="561"/>
      <c r="BI452" s="561"/>
      <c r="BJ452" s="561"/>
      <c r="BK452" s="561"/>
      <c r="BL452" s="561"/>
      <c r="BM452" s="561"/>
      <c r="BN452" s="561"/>
      <c r="BO452" s="561"/>
      <c r="BP452" s="561"/>
      <c r="BQ452" s="561"/>
      <c r="BR452" s="561"/>
      <c r="BS452" s="561"/>
      <c r="BT452" s="561"/>
      <c r="BU452" s="561"/>
      <c r="BV452" s="561"/>
    </row>
    <row r="453" spans="1:74">
      <c r="A453" s="561"/>
      <c r="E453" s="561"/>
      <c r="H453" s="561"/>
      <c r="Q453" s="561"/>
      <c r="R453" s="561"/>
      <c r="S453" s="561"/>
      <c r="T453" s="561"/>
      <c r="U453" s="561"/>
      <c r="V453" s="561"/>
      <c r="Y453" s="561"/>
      <c r="Z453" s="561"/>
      <c r="AA453" s="561"/>
      <c r="AB453" s="561"/>
      <c r="AC453" s="561"/>
      <c r="AD453" s="561"/>
      <c r="AE453" s="561"/>
      <c r="AF453" s="561"/>
      <c r="AG453" s="561"/>
      <c r="AH453" s="561"/>
      <c r="AJ453" s="561"/>
      <c r="AK453" s="561"/>
      <c r="AM453" s="561"/>
      <c r="AN453" s="561"/>
      <c r="AO453" s="561"/>
      <c r="AP453" s="561"/>
      <c r="AQ453" s="561"/>
      <c r="AR453" s="561"/>
      <c r="AS453" s="561"/>
      <c r="AT453" s="561"/>
      <c r="AU453" s="561"/>
      <c r="AW453" s="561"/>
      <c r="AX453" s="561"/>
      <c r="AY453" s="561"/>
      <c r="AZ453" s="561"/>
      <c r="BA453" s="561"/>
      <c r="BB453" s="561"/>
      <c r="BC453" s="561"/>
      <c r="BD453" s="561"/>
      <c r="BE453" s="561"/>
      <c r="BF453" s="561"/>
      <c r="BG453" s="561"/>
      <c r="BH453" s="561"/>
      <c r="BI453" s="561"/>
      <c r="BJ453" s="561"/>
      <c r="BK453" s="561"/>
      <c r="BL453" s="561"/>
      <c r="BM453" s="561"/>
      <c r="BN453" s="561"/>
      <c r="BO453" s="561"/>
      <c r="BP453" s="561"/>
      <c r="BQ453" s="561"/>
      <c r="BR453" s="561"/>
      <c r="BS453" s="561"/>
      <c r="BT453" s="561"/>
      <c r="BU453" s="561"/>
      <c r="BV453" s="561"/>
    </row>
    <row r="454" spans="1:74">
      <c r="A454" s="561"/>
      <c r="E454" s="561"/>
      <c r="H454" s="561"/>
      <c r="Q454" s="561"/>
      <c r="R454" s="561"/>
      <c r="S454" s="561"/>
      <c r="T454" s="561"/>
      <c r="U454" s="561"/>
      <c r="V454" s="561"/>
      <c r="Y454" s="561"/>
      <c r="Z454" s="561"/>
      <c r="AA454" s="561"/>
      <c r="AB454" s="561"/>
      <c r="AC454" s="561"/>
      <c r="AD454" s="561"/>
      <c r="AE454" s="561"/>
      <c r="AF454" s="561"/>
      <c r="AG454" s="561"/>
      <c r="AH454" s="561"/>
      <c r="AJ454" s="561"/>
      <c r="AK454" s="561"/>
      <c r="AM454" s="561"/>
      <c r="AN454" s="561"/>
      <c r="AO454" s="561"/>
      <c r="AP454" s="561"/>
      <c r="AQ454" s="561"/>
      <c r="AR454" s="561"/>
      <c r="AS454" s="561"/>
      <c r="AT454" s="561"/>
      <c r="AU454" s="561"/>
      <c r="AW454" s="561"/>
      <c r="AX454" s="561"/>
      <c r="AY454" s="561"/>
      <c r="AZ454" s="561"/>
      <c r="BA454" s="561"/>
      <c r="BB454" s="561"/>
      <c r="BC454" s="561"/>
      <c r="BD454" s="561"/>
      <c r="BE454" s="561"/>
      <c r="BF454" s="561"/>
      <c r="BG454" s="561"/>
      <c r="BH454" s="561"/>
      <c r="BI454" s="561"/>
      <c r="BJ454" s="561"/>
      <c r="BK454" s="561"/>
      <c r="BL454" s="561"/>
      <c r="BM454" s="561"/>
      <c r="BN454" s="561"/>
      <c r="BO454" s="561"/>
      <c r="BP454" s="561"/>
      <c r="BQ454" s="561"/>
      <c r="BR454" s="561"/>
      <c r="BS454" s="561"/>
      <c r="BT454" s="561"/>
      <c r="BU454" s="561"/>
      <c r="BV454" s="561"/>
    </row>
    <row r="455" spans="1:74">
      <c r="A455" s="561"/>
      <c r="E455" s="561"/>
      <c r="H455" s="561"/>
      <c r="Q455" s="561"/>
      <c r="R455" s="561"/>
      <c r="S455" s="561"/>
      <c r="T455" s="561"/>
      <c r="U455" s="561"/>
      <c r="V455" s="561"/>
      <c r="Y455" s="561"/>
      <c r="Z455" s="561"/>
      <c r="AA455" s="561"/>
      <c r="AB455" s="561"/>
      <c r="AC455" s="561"/>
      <c r="AD455" s="561"/>
      <c r="AE455" s="561"/>
      <c r="AF455" s="561"/>
      <c r="AG455" s="561"/>
      <c r="AH455" s="561"/>
      <c r="AJ455" s="561"/>
      <c r="AK455" s="561"/>
      <c r="AM455" s="561"/>
      <c r="AN455" s="561"/>
      <c r="AO455" s="561"/>
      <c r="AP455" s="561"/>
      <c r="AQ455" s="561"/>
      <c r="AR455" s="561"/>
      <c r="AS455" s="561"/>
      <c r="AT455" s="561"/>
      <c r="AU455" s="561"/>
      <c r="AW455" s="561"/>
      <c r="AX455" s="561"/>
      <c r="AY455" s="561"/>
      <c r="AZ455" s="561"/>
      <c r="BA455" s="561"/>
      <c r="BB455" s="561"/>
      <c r="BC455" s="561"/>
      <c r="BD455" s="561"/>
      <c r="BE455" s="561"/>
      <c r="BF455" s="561"/>
      <c r="BG455" s="561"/>
      <c r="BH455" s="561"/>
      <c r="BI455" s="561"/>
      <c r="BJ455" s="561"/>
      <c r="BK455" s="561"/>
      <c r="BL455" s="561"/>
      <c r="BM455" s="561"/>
      <c r="BN455" s="561"/>
      <c r="BO455" s="561"/>
      <c r="BP455" s="561"/>
      <c r="BQ455" s="561"/>
      <c r="BR455" s="561"/>
      <c r="BS455" s="561"/>
      <c r="BT455" s="561"/>
      <c r="BU455" s="561"/>
      <c r="BV455" s="561"/>
    </row>
    <row r="456" spans="1:74">
      <c r="A456" s="561"/>
      <c r="E456" s="561"/>
      <c r="H456" s="561"/>
      <c r="Q456" s="561"/>
      <c r="R456" s="561"/>
      <c r="S456" s="561"/>
      <c r="T456" s="561"/>
      <c r="U456" s="561"/>
      <c r="V456" s="561"/>
      <c r="Y456" s="561"/>
      <c r="Z456" s="561"/>
      <c r="AA456" s="561"/>
      <c r="AB456" s="561"/>
      <c r="AC456" s="561"/>
      <c r="AD456" s="561"/>
      <c r="AE456" s="561"/>
      <c r="AF456" s="561"/>
      <c r="AG456" s="561"/>
      <c r="AH456" s="561"/>
      <c r="AJ456" s="561"/>
      <c r="AK456" s="561"/>
      <c r="AM456" s="561"/>
      <c r="AN456" s="561"/>
      <c r="AO456" s="561"/>
      <c r="AP456" s="561"/>
      <c r="AQ456" s="561"/>
      <c r="AR456" s="561"/>
      <c r="AS456" s="561"/>
      <c r="AT456" s="561"/>
      <c r="AU456" s="561"/>
      <c r="AW456" s="561"/>
      <c r="AX456" s="561"/>
      <c r="AY456" s="561"/>
      <c r="AZ456" s="561"/>
      <c r="BA456" s="561"/>
      <c r="BB456" s="561"/>
      <c r="BC456" s="561"/>
      <c r="BD456" s="561"/>
      <c r="BE456" s="561"/>
      <c r="BF456" s="561"/>
      <c r="BG456" s="561"/>
      <c r="BH456" s="561"/>
      <c r="BI456" s="561"/>
      <c r="BJ456" s="561"/>
      <c r="BK456" s="561"/>
      <c r="BL456" s="561"/>
      <c r="BM456" s="561"/>
      <c r="BN456" s="561"/>
      <c r="BO456" s="561"/>
      <c r="BP456" s="561"/>
      <c r="BQ456" s="561"/>
      <c r="BR456" s="561"/>
      <c r="BS456" s="561"/>
      <c r="BT456" s="561"/>
      <c r="BU456" s="561"/>
      <c r="BV456" s="561"/>
    </row>
    <row r="457" spans="1:74">
      <c r="A457" s="561"/>
      <c r="E457" s="561"/>
      <c r="H457" s="561"/>
      <c r="Q457" s="561"/>
      <c r="R457" s="561"/>
      <c r="S457" s="561"/>
      <c r="T457" s="561"/>
      <c r="U457" s="561"/>
      <c r="V457" s="561"/>
      <c r="Y457" s="561"/>
      <c r="Z457" s="561"/>
      <c r="AA457" s="561"/>
      <c r="AB457" s="561"/>
      <c r="AC457" s="561"/>
      <c r="AD457" s="561"/>
      <c r="AE457" s="561"/>
      <c r="AF457" s="561"/>
      <c r="AG457" s="561"/>
      <c r="AH457" s="561"/>
      <c r="AJ457" s="561"/>
      <c r="AK457" s="561"/>
      <c r="AM457" s="561"/>
      <c r="AN457" s="561"/>
      <c r="AO457" s="561"/>
      <c r="AP457" s="561"/>
      <c r="AQ457" s="561"/>
      <c r="AR457" s="561"/>
      <c r="AS457" s="561"/>
      <c r="AT457" s="561"/>
      <c r="AU457" s="561"/>
      <c r="AW457" s="561"/>
      <c r="AX457" s="561"/>
      <c r="AY457" s="561"/>
      <c r="AZ457" s="561"/>
      <c r="BA457" s="561"/>
      <c r="BB457" s="561"/>
      <c r="BC457" s="561"/>
      <c r="BD457" s="561"/>
      <c r="BE457" s="561"/>
      <c r="BF457" s="561"/>
      <c r="BG457" s="561"/>
      <c r="BH457" s="561"/>
      <c r="BI457" s="561"/>
      <c r="BJ457" s="561"/>
      <c r="BK457" s="561"/>
      <c r="BL457" s="561"/>
      <c r="BM457" s="561"/>
      <c r="BN457" s="561"/>
      <c r="BO457" s="561"/>
      <c r="BP457" s="561"/>
      <c r="BQ457" s="561"/>
      <c r="BR457" s="561"/>
      <c r="BS457" s="561"/>
      <c r="BT457" s="561"/>
      <c r="BU457" s="561"/>
      <c r="BV457" s="561"/>
    </row>
    <row r="458" spans="1:74">
      <c r="A458" s="561"/>
      <c r="E458" s="561"/>
      <c r="H458" s="561"/>
      <c r="Q458" s="561"/>
      <c r="R458" s="561"/>
      <c r="S458" s="561"/>
      <c r="T458" s="561"/>
      <c r="U458" s="561"/>
      <c r="V458" s="561"/>
      <c r="Y458" s="561"/>
      <c r="Z458" s="561"/>
      <c r="AA458" s="561"/>
      <c r="AB458" s="561"/>
      <c r="AC458" s="561"/>
      <c r="AD458" s="561"/>
      <c r="AE458" s="561"/>
      <c r="AF458" s="561"/>
      <c r="AG458" s="561"/>
      <c r="AH458" s="561"/>
      <c r="AJ458" s="561"/>
      <c r="AK458" s="561"/>
      <c r="AM458" s="561"/>
      <c r="AN458" s="561"/>
      <c r="AO458" s="561"/>
      <c r="AP458" s="561"/>
      <c r="AQ458" s="561"/>
      <c r="AR458" s="561"/>
      <c r="AS458" s="561"/>
      <c r="AT458" s="561"/>
      <c r="AU458" s="561"/>
      <c r="AW458" s="561"/>
      <c r="AX458" s="561"/>
      <c r="AY458" s="561"/>
      <c r="AZ458" s="561"/>
      <c r="BA458" s="561"/>
      <c r="BB458" s="561"/>
      <c r="BC458" s="561"/>
      <c r="BD458" s="561"/>
      <c r="BE458" s="561"/>
      <c r="BF458" s="561"/>
      <c r="BG458" s="561"/>
      <c r="BH458" s="561"/>
      <c r="BI458" s="561"/>
      <c r="BJ458" s="561"/>
      <c r="BK458" s="561"/>
      <c r="BL458" s="561"/>
      <c r="BM458" s="561"/>
      <c r="BN458" s="561"/>
      <c r="BO458" s="561"/>
      <c r="BP458" s="561"/>
      <c r="BQ458" s="561"/>
      <c r="BR458" s="561"/>
      <c r="BS458" s="561"/>
      <c r="BT458" s="561"/>
      <c r="BU458" s="561"/>
      <c r="BV458" s="561"/>
    </row>
    <row r="459" spans="1:74">
      <c r="A459" s="561"/>
      <c r="E459" s="561"/>
      <c r="H459" s="561"/>
      <c r="Q459" s="561"/>
      <c r="R459" s="561"/>
      <c r="S459" s="561"/>
      <c r="T459" s="561"/>
      <c r="U459" s="561"/>
      <c r="V459" s="561"/>
      <c r="Y459" s="561"/>
      <c r="Z459" s="561"/>
      <c r="AA459" s="561"/>
      <c r="AB459" s="561"/>
      <c r="AC459" s="561"/>
      <c r="AD459" s="561"/>
      <c r="AE459" s="561"/>
      <c r="AF459" s="561"/>
      <c r="AG459" s="561"/>
      <c r="AH459" s="561"/>
      <c r="AJ459" s="561"/>
      <c r="AK459" s="561"/>
      <c r="AM459" s="561"/>
      <c r="AN459" s="561"/>
      <c r="AO459" s="561"/>
      <c r="AP459" s="561"/>
      <c r="AQ459" s="561"/>
      <c r="AR459" s="561"/>
      <c r="AS459" s="561"/>
      <c r="AT459" s="561"/>
      <c r="AU459" s="561"/>
      <c r="AW459" s="561"/>
      <c r="AX459" s="561"/>
      <c r="AY459" s="561"/>
      <c r="AZ459" s="561"/>
      <c r="BA459" s="561"/>
      <c r="BB459" s="561"/>
      <c r="BC459" s="561"/>
      <c r="BD459" s="561"/>
      <c r="BE459" s="561"/>
      <c r="BF459" s="561"/>
      <c r="BG459" s="561"/>
      <c r="BH459" s="561"/>
      <c r="BI459" s="561"/>
      <c r="BJ459" s="561"/>
      <c r="BK459" s="561"/>
      <c r="BL459" s="561"/>
      <c r="BM459" s="561"/>
      <c r="BN459" s="561"/>
      <c r="BO459" s="561"/>
      <c r="BP459" s="561"/>
      <c r="BQ459" s="561"/>
      <c r="BR459" s="561"/>
      <c r="BS459" s="561"/>
      <c r="BT459" s="561"/>
      <c r="BU459" s="561"/>
      <c r="BV459" s="561"/>
    </row>
    <row r="460" spans="1:74">
      <c r="A460" s="561"/>
      <c r="E460" s="561"/>
      <c r="H460" s="561"/>
      <c r="Q460" s="561"/>
      <c r="R460" s="561"/>
      <c r="S460" s="561"/>
      <c r="T460" s="561"/>
      <c r="U460" s="561"/>
      <c r="V460" s="561"/>
      <c r="Y460" s="561"/>
      <c r="Z460" s="561"/>
      <c r="AA460" s="561"/>
      <c r="AB460" s="561"/>
      <c r="AC460" s="561"/>
      <c r="AD460" s="561"/>
      <c r="AE460" s="561"/>
      <c r="AF460" s="561"/>
      <c r="AG460" s="561"/>
      <c r="AH460" s="561"/>
      <c r="AJ460" s="561"/>
      <c r="AK460" s="561"/>
      <c r="AM460" s="561"/>
      <c r="AN460" s="561"/>
      <c r="AO460" s="561"/>
      <c r="AP460" s="561"/>
      <c r="AQ460" s="561"/>
      <c r="AR460" s="561"/>
      <c r="AS460" s="561"/>
      <c r="AT460" s="561"/>
      <c r="AU460" s="561"/>
      <c r="AW460" s="561"/>
      <c r="AX460" s="561"/>
      <c r="AY460" s="561"/>
      <c r="AZ460" s="561"/>
      <c r="BA460" s="561"/>
      <c r="BB460" s="561"/>
      <c r="BC460" s="561"/>
      <c r="BD460" s="561"/>
      <c r="BE460" s="561"/>
      <c r="BF460" s="561"/>
      <c r="BG460" s="561"/>
      <c r="BH460" s="561"/>
      <c r="BI460" s="561"/>
      <c r="BJ460" s="561"/>
      <c r="BK460" s="561"/>
      <c r="BL460" s="561"/>
      <c r="BM460" s="561"/>
      <c r="BN460" s="561"/>
      <c r="BO460" s="561"/>
      <c r="BP460" s="561"/>
      <c r="BQ460" s="561"/>
      <c r="BR460" s="561"/>
      <c r="BS460" s="561"/>
      <c r="BT460" s="561"/>
      <c r="BU460" s="561"/>
      <c r="BV460" s="561"/>
    </row>
    <row r="461" spans="1:74">
      <c r="A461" s="561"/>
      <c r="E461" s="561"/>
      <c r="H461" s="561"/>
      <c r="Q461" s="561"/>
      <c r="R461" s="561"/>
      <c r="S461" s="561"/>
      <c r="T461" s="561"/>
      <c r="U461" s="561"/>
      <c r="V461" s="561"/>
      <c r="Y461" s="561"/>
      <c r="Z461" s="561"/>
      <c r="AA461" s="561"/>
      <c r="AB461" s="561"/>
      <c r="AC461" s="561"/>
      <c r="AD461" s="561"/>
      <c r="AE461" s="561"/>
      <c r="AF461" s="561"/>
      <c r="AG461" s="561"/>
      <c r="AH461" s="561"/>
      <c r="AJ461" s="561"/>
      <c r="AK461" s="561"/>
      <c r="AM461" s="561"/>
      <c r="AN461" s="561"/>
      <c r="AO461" s="561"/>
      <c r="AP461" s="561"/>
      <c r="AQ461" s="561"/>
      <c r="AR461" s="561"/>
      <c r="AS461" s="561"/>
      <c r="AT461" s="561"/>
      <c r="AU461" s="561"/>
      <c r="AW461" s="561"/>
      <c r="AX461" s="561"/>
      <c r="AY461" s="561"/>
      <c r="AZ461" s="561"/>
      <c r="BA461" s="561"/>
      <c r="BB461" s="561"/>
      <c r="BC461" s="561"/>
      <c r="BD461" s="561"/>
      <c r="BE461" s="561"/>
      <c r="BF461" s="561"/>
      <c r="BG461" s="561"/>
      <c r="BH461" s="561"/>
      <c r="BI461" s="561"/>
      <c r="BJ461" s="561"/>
      <c r="BK461" s="561"/>
      <c r="BL461" s="561"/>
      <c r="BM461" s="561"/>
      <c r="BN461" s="561"/>
      <c r="BO461" s="561"/>
      <c r="BP461" s="561"/>
      <c r="BQ461" s="561"/>
      <c r="BR461" s="561"/>
      <c r="BS461" s="561"/>
      <c r="BT461" s="561"/>
      <c r="BU461" s="561"/>
      <c r="BV461" s="561"/>
    </row>
    <row r="462" spans="1:74">
      <c r="A462" s="561"/>
      <c r="E462" s="561"/>
      <c r="H462" s="561"/>
      <c r="Q462" s="561"/>
      <c r="R462" s="561"/>
      <c r="S462" s="561"/>
      <c r="T462" s="561"/>
      <c r="U462" s="561"/>
      <c r="V462" s="561"/>
      <c r="Y462" s="561"/>
      <c r="Z462" s="561"/>
      <c r="AA462" s="561"/>
      <c r="AB462" s="561"/>
      <c r="AC462" s="561"/>
      <c r="AD462" s="561"/>
      <c r="AE462" s="561"/>
      <c r="AF462" s="561"/>
      <c r="AG462" s="561"/>
      <c r="AH462" s="561"/>
      <c r="AJ462" s="561"/>
      <c r="AK462" s="561"/>
      <c r="AM462" s="561"/>
      <c r="AN462" s="561"/>
      <c r="AO462" s="561"/>
      <c r="AP462" s="561"/>
      <c r="AQ462" s="561"/>
      <c r="AR462" s="561"/>
      <c r="AS462" s="561"/>
      <c r="AT462" s="561"/>
      <c r="AU462" s="561"/>
      <c r="AW462" s="561"/>
      <c r="AX462" s="561"/>
      <c r="AY462" s="561"/>
      <c r="AZ462" s="561"/>
      <c r="BA462" s="561"/>
      <c r="BB462" s="561"/>
      <c r="BC462" s="561"/>
      <c r="BD462" s="561"/>
      <c r="BE462" s="561"/>
      <c r="BF462" s="561"/>
      <c r="BG462" s="561"/>
      <c r="BH462" s="561"/>
      <c r="BI462" s="561"/>
      <c r="BJ462" s="561"/>
      <c r="BK462" s="561"/>
      <c r="BL462" s="561"/>
      <c r="BM462" s="561"/>
      <c r="BN462" s="561"/>
      <c r="BO462" s="561"/>
      <c r="BP462" s="561"/>
      <c r="BQ462" s="561"/>
      <c r="BR462" s="561"/>
      <c r="BS462" s="561"/>
      <c r="BT462" s="561"/>
      <c r="BU462" s="561"/>
      <c r="BV462" s="561"/>
    </row>
    <row r="463" spans="1:74">
      <c r="A463" s="561"/>
      <c r="E463" s="561"/>
      <c r="H463" s="561"/>
      <c r="Q463" s="561"/>
      <c r="R463" s="561"/>
      <c r="S463" s="561"/>
      <c r="T463" s="561"/>
      <c r="U463" s="561"/>
      <c r="V463" s="561"/>
      <c r="Y463" s="561"/>
      <c r="Z463" s="561"/>
      <c r="AA463" s="561"/>
      <c r="AB463" s="561"/>
      <c r="AC463" s="561"/>
      <c r="AD463" s="561"/>
      <c r="AE463" s="561"/>
      <c r="AF463" s="561"/>
      <c r="AG463" s="561"/>
      <c r="AH463" s="561"/>
      <c r="AJ463" s="561"/>
      <c r="AK463" s="561"/>
      <c r="AM463" s="561"/>
      <c r="AN463" s="561"/>
      <c r="AO463" s="561"/>
      <c r="AP463" s="561"/>
      <c r="AQ463" s="561"/>
      <c r="AR463" s="561"/>
      <c r="AS463" s="561"/>
      <c r="AT463" s="561"/>
      <c r="AU463" s="561"/>
      <c r="AW463" s="561"/>
      <c r="AX463" s="561"/>
      <c r="AY463" s="561"/>
      <c r="AZ463" s="561"/>
      <c r="BA463" s="561"/>
      <c r="BB463" s="561"/>
      <c r="BC463" s="561"/>
      <c r="BD463" s="561"/>
      <c r="BE463" s="561"/>
      <c r="BF463" s="561"/>
      <c r="BG463" s="561"/>
      <c r="BH463" s="561"/>
      <c r="BI463" s="561"/>
      <c r="BJ463" s="561"/>
      <c r="BK463" s="561"/>
      <c r="BL463" s="561"/>
      <c r="BM463" s="561"/>
      <c r="BN463" s="561"/>
      <c r="BO463" s="561"/>
      <c r="BP463" s="561"/>
      <c r="BQ463" s="561"/>
      <c r="BR463" s="561"/>
      <c r="BS463" s="561"/>
      <c r="BT463" s="561"/>
      <c r="BU463" s="561"/>
      <c r="BV463" s="561"/>
    </row>
    <row r="464" spans="1:74">
      <c r="A464" s="561"/>
      <c r="E464" s="561"/>
      <c r="H464" s="561"/>
      <c r="Q464" s="561"/>
      <c r="R464" s="561"/>
      <c r="S464" s="561"/>
      <c r="T464" s="561"/>
      <c r="U464" s="561"/>
      <c r="V464" s="561"/>
      <c r="Y464" s="561"/>
      <c r="Z464" s="561"/>
      <c r="AA464" s="561"/>
      <c r="AB464" s="561"/>
      <c r="AC464" s="561"/>
      <c r="AD464" s="561"/>
      <c r="AE464" s="561"/>
      <c r="AF464" s="561"/>
      <c r="AG464" s="561"/>
      <c r="AH464" s="561"/>
      <c r="AJ464" s="561"/>
      <c r="AK464" s="561"/>
      <c r="AM464" s="561"/>
      <c r="AN464" s="561"/>
      <c r="AO464" s="561"/>
      <c r="AP464" s="561"/>
      <c r="AQ464" s="561"/>
      <c r="AR464" s="561"/>
      <c r="AS464" s="561"/>
      <c r="AT464" s="561"/>
      <c r="AU464" s="561"/>
      <c r="AW464" s="561"/>
      <c r="AX464" s="561"/>
      <c r="AY464" s="561"/>
      <c r="AZ464" s="561"/>
      <c r="BA464" s="561"/>
      <c r="BB464" s="561"/>
      <c r="BC464" s="561"/>
      <c r="BD464" s="561"/>
      <c r="BE464" s="561"/>
      <c r="BF464" s="561"/>
      <c r="BG464" s="561"/>
      <c r="BH464" s="561"/>
      <c r="BI464" s="561"/>
      <c r="BJ464" s="561"/>
      <c r="BK464" s="561"/>
      <c r="BL464" s="561"/>
      <c r="BM464" s="561"/>
      <c r="BN464" s="561"/>
      <c r="BO464" s="561"/>
      <c r="BP464" s="561"/>
      <c r="BQ464" s="561"/>
      <c r="BR464" s="561"/>
      <c r="BS464" s="561"/>
      <c r="BT464" s="561"/>
      <c r="BU464" s="561"/>
      <c r="BV464" s="561"/>
    </row>
    <row r="465" spans="1:74">
      <c r="A465" s="561"/>
      <c r="E465" s="561"/>
      <c r="H465" s="561"/>
      <c r="Q465" s="561"/>
      <c r="R465" s="561"/>
      <c r="S465" s="561"/>
      <c r="T465" s="561"/>
      <c r="U465" s="561"/>
      <c r="V465" s="561"/>
      <c r="Y465" s="561"/>
      <c r="Z465" s="561"/>
      <c r="AA465" s="561"/>
      <c r="AB465" s="561"/>
      <c r="AC465" s="561"/>
      <c r="AD465" s="561"/>
      <c r="AE465" s="561"/>
      <c r="AF465" s="561"/>
      <c r="AG465" s="561"/>
      <c r="AH465" s="561"/>
      <c r="AJ465" s="561"/>
      <c r="AK465" s="561"/>
      <c r="AM465" s="561"/>
      <c r="AN465" s="561"/>
      <c r="AO465" s="561"/>
      <c r="AP465" s="561"/>
      <c r="AQ465" s="561"/>
      <c r="AR465" s="561"/>
      <c r="AS465" s="561"/>
      <c r="AT465" s="561"/>
      <c r="AU465" s="561"/>
      <c r="AW465" s="561"/>
      <c r="AX465" s="561"/>
      <c r="AY465" s="561"/>
      <c r="AZ465" s="561"/>
      <c r="BA465" s="561"/>
      <c r="BB465" s="561"/>
      <c r="BC465" s="561"/>
      <c r="BD465" s="561"/>
      <c r="BE465" s="561"/>
      <c r="BF465" s="561"/>
      <c r="BG465" s="561"/>
      <c r="BH465" s="561"/>
      <c r="BI465" s="561"/>
      <c r="BJ465" s="561"/>
      <c r="BK465" s="561"/>
      <c r="BL465" s="561"/>
      <c r="BM465" s="561"/>
      <c r="BN465" s="561"/>
      <c r="BO465" s="561"/>
      <c r="BP465" s="561"/>
      <c r="BQ465" s="561"/>
      <c r="BR465" s="561"/>
      <c r="BS465" s="561"/>
      <c r="BT465" s="561"/>
      <c r="BU465" s="561"/>
      <c r="BV465" s="561"/>
    </row>
    <row r="466" spans="1:74">
      <c r="A466" s="561"/>
      <c r="E466" s="561"/>
      <c r="H466" s="561"/>
      <c r="Q466" s="561"/>
      <c r="R466" s="561"/>
      <c r="S466" s="561"/>
      <c r="T466" s="561"/>
      <c r="U466" s="561"/>
      <c r="V466" s="561"/>
      <c r="Y466" s="561"/>
      <c r="Z466" s="561"/>
      <c r="AA466" s="561"/>
      <c r="AB466" s="561"/>
      <c r="AC466" s="561"/>
      <c r="AD466" s="561"/>
      <c r="AE466" s="561"/>
      <c r="AF466" s="561"/>
      <c r="AG466" s="561"/>
      <c r="AH466" s="561"/>
      <c r="AJ466" s="561"/>
      <c r="AK466" s="561"/>
      <c r="AM466" s="561"/>
      <c r="AN466" s="561"/>
      <c r="AO466" s="561"/>
      <c r="AP466" s="561"/>
      <c r="AQ466" s="561"/>
      <c r="AR466" s="561"/>
      <c r="AS466" s="561"/>
      <c r="AT466" s="561"/>
      <c r="AU466" s="561"/>
      <c r="AW466" s="561"/>
      <c r="AX466" s="561"/>
      <c r="AY466" s="561"/>
      <c r="AZ466" s="561"/>
      <c r="BA466" s="561"/>
      <c r="BB466" s="561"/>
      <c r="BC466" s="561"/>
      <c r="BD466" s="561"/>
      <c r="BE466" s="561"/>
      <c r="BF466" s="561"/>
      <c r="BG466" s="561"/>
      <c r="BH466" s="561"/>
      <c r="BI466" s="561"/>
      <c r="BJ466" s="561"/>
      <c r="BK466" s="561"/>
      <c r="BL466" s="561"/>
      <c r="BM466" s="561"/>
      <c r="BN466" s="561"/>
      <c r="BO466" s="561"/>
      <c r="BP466" s="561"/>
      <c r="BQ466" s="561"/>
      <c r="BR466" s="561"/>
      <c r="BS466" s="561"/>
      <c r="BT466" s="561"/>
      <c r="BU466" s="561"/>
      <c r="BV466" s="561"/>
    </row>
    <row r="467" spans="1:74">
      <c r="A467" s="561"/>
      <c r="E467" s="561"/>
      <c r="H467" s="561"/>
      <c r="Q467" s="561"/>
      <c r="R467" s="561"/>
      <c r="S467" s="561"/>
      <c r="T467" s="561"/>
      <c r="U467" s="561"/>
      <c r="V467" s="561"/>
      <c r="Y467" s="561"/>
      <c r="Z467" s="561"/>
      <c r="AA467" s="561"/>
      <c r="AB467" s="561"/>
      <c r="AC467" s="561"/>
      <c r="AD467" s="561"/>
      <c r="AE467" s="561"/>
      <c r="AF467" s="561"/>
      <c r="AG467" s="561"/>
      <c r="AH467" s="561"/>
      <c r="AJ467" s="561"/>
      <c r="AK467" s="561"/>
      <c r="AM467" s="561"/>
      <c r="AN467" s="561"/>
      <c r="AO467" s="561"/>
      <c r="AP467" s="561"/>
      <c r="AQ467" s="561"/>
      <c r="AR467" s="561"/>
      <c r="AS467" s="561"/>
      <c r="AT467" s="561"/>
      <c r="AU467" s="561"/>
      <c r="AW467" s="561"/>
      <c r="AX467" s="561"/>
      <c r="AY467" s="561"/>
      <c r="AZ467" s="561"/>
      <c r="BA467" s="561"/>
      <c r="BB467" s="561"/>
      <c r="BC467" s="561"/>
      <c r="BD467" s="561"/>
      <c r="BE467" s="561"/>
      <c r="BF467" s="561"/>
      <c r="BG467" s="561"/>
      <c r="BH467" s="561"/>
      <c r="BI467" s="561"/>
      <c r="BJ467" s="561"/>
      <c r="BK467" s="561"/>
      <c r="BL467" s="561"/>
      <c r="BM467" s="561"/>
      <c r="BN467" s="561"/>
      <c r="BO467" s="561"/>
      <c r="BP467" s="561"/>
      <c r="BQ467" s="561"/>
      <c r="BR467" s="561"/>
      <c r="BS467" s="561"/>
      <c r="BT467" s="561"/>
      <c r="BU467" s="561"/>
      <c r="BV467" s="561"/>
    </row>
    <row r="468" spans="1:74">
      <c r="A468" s="561"/>
      <c r="E468" s="561"/>
      <c r="H468" s="561"/>
      <c r="Q468" s="561"/>
      <c r="R468" s="561"/>
      <c r="S468" s="561"/>
      <c r="T468" s="561"/>
      <c r="U468" s="561"/>
      <c r="V468" s="561"/>
      <c r="Y468" s="561"/>
      <c r="Z468" s="561"/>
      <c r="AA468" s="561"/>
      <c r="AB468" s="561"/>
      <c r="AC468" s="561"/>
      <c r="AD468" s="561"/>
      <c r="AE468" s="561"/>
      <c r="AF468" s="561"/>
      <c r="AG468" s="561"/>
      <c r="AH468" s="561"/>
      <c r="AJ468" s="561"/>
      <c r="AK468" s="561"/>
      <c r="AM468" s="561"/>
      <c r="AN468" s="561"/>
      <c r="AO468" s="561"/>
      <c r="AP468" s="561"/>
      <c r="AQ468" s="561"/>
      <c r="AR468" s="561"/>
      <c r="AS468" s="561"/>
      <c r="AT468" s="561"/>
      <c r="AU468" s="561"/>
      <c r="AW468" s="561"/>
      <c r="AX468" s="561"/>
      <c r="AY468" s="561"/>
      <c r="AZ468" s="561"/>
      <c r="BA468" s="561"/>
      <c r="BB468" s="561"/>
      <c r="BC468" s="561"/>
      <c r="BD468" s="561"/>
      <c r="BE468" s="561"/>
      <c r="BF468" s="561"/>
      <c r="BG468" s="561"/>
      <c r="BH468" s="561"/>
      <c r="BI468" s="561"/>
      <c r="BJ468" s="561"/>
      <c r="BK468" s="561"/>
      <c r="BL468" s="561"/>
      <c r="BM468" s="561"/>
      <c r="BN468" s="561"/>
      <c r="BO468" s="561"/>
      <c r="BP468" s="561"/>
      <c r="BQ468" s="561"/>
      <c r="BR468" s="561"/>
      <c r="BS468" s="561"/>
      <c r="BT468" s="561"/>
      <c r="BU468" s="561"/>
      <c r="BV468" s="561"/>
    </row>
    <row r="469" spans="1:74">
      <c r="A469" s="561"/>
      <c r="E469" s="561"/>
      <c r="H469" s="561"/>
      <c r="Q469" s="561"/>
      <c r="R469" s="561"/>
      <c r="S469" s="561"/>
      <c r="T469" s="561"/>
      <c r="U469" s="561"/>
      <c r="V469" s="561"/>
      <c r="Y469" s="561"/>
      <c r="Z469" s="561"/>
      <c r="AA469" s="561"/>
      <c r="AB469" s="561"/>
      <c r="AC469" s="561"/>
      <c r="AD469" s="561"/>
      <c r="AE469" s="561"/>
      <c r="AF469" s="561"/>
      <c r="AG469" s="561"/>
      <c r="AH469" s="561"/>
      <c r="AJ469" s="561"/>
      <c r="AK469" s="561"/>
      <c r="AM469" s="561"/>
      <c r="AN469" s="561"/>
      <c r="AO469" s="561"/>
      <c r="AP469" s="561"/>
      <c r="AQ469" s="561"/>
      <c r="AR469" s="561"/>
      <c r="AS469" s="561"/>
      <c r="AT469" s="561"/>
      <c r="AU469" s="561"/>
      <c r="AW469" s="561"/>
      <c r="AX469" s="561"/>
      <c r="AY469" s="561"/>
      <c r="AZ469" s="561"/>
      <c r="BA469" s="561"/>
      <c r="BB469" s="561"/>
      <c r="BC469" s="561"/>
      <c r="BD469" s="561"/>
      <c r="BE469" s="561"/>
      <c r="BF469" s="561"/>
      <c r="BG469" s="561"/>
      <c r="BH469" s="561"/>
      <c r="BI469" s="561"/>
      <c r="BJ469" s="561"/>
      <c r="BK469" s="561"/>
      <c r="BL469" s="561"/>
      <c r="BM469" s="561"/>
      <c r="BN469" s="561"/>
      <c r="BO469" s="561"/>
      <c r="BP469" s="561"/>
      <c r="BQ469" s="561"/>
      <c r="BR469" s="561"/>
      <c r="BS469" s="561"/>
      <c r="BT469" s="561"/>
      <c r="BU469" s="561"/>
      <c r="BV469" s="561"/>
    </row>
    <row r="470" spans="1:74">
      <c r="A470" s="561"/>
      <c r="E470" s="561"/>
      <c r="H470" s="561"/>
      <c r="Q470" s="561"/>
      <c r="R470" s="561"/>
      <c r="S470" s="561"/>
      <c r="T470" s="561"/>
      <c r="U470" s="561"/>
      <c r="V470" s="561"/>
      <c r="Y470" s="561"/>
      <c r="Z470" s="561"/>
      <c r="AA470" s="561"/>
      <c r="AB470" s="561"/>
      <c r="AC470" s="561"/>
      <c r="AD470" s="561"/>
      <c r="AE470" s="561"/>
      <c r="AF470" s="561"/>
      <c r="AG470" s="561"/>
      <c r="AH470" s="561"/>
      <c r="AJ470" s="561"/>
      <c r="AK470" s="561"/>
      <c r="AM470" s="561"/>
      <c r="AN470" s="561"/>
      <c r="AO470" s="561"/>
      <c r="AP470" s="561"/>
      <c r="AQ470" s="561"/>
      <c r="AR470" s="561"/>
      <c r="AS470" s="561"/>
      <c r="AT470" s="561"/>
      <c r="AU470" s="561"/>
      <c r="AW470" s="561"/>
      <c r="AX470" s="561"/>
      <c r="AY470" s="561"/>
      <c r="AZ470" s="561"/>
      <c r="BA470" s="561"/>
      <c r="BB470" s="561"/>
      <c r="BC470" s="561"/>
      <c r="BD470" s="561"/>
      <c r="BE470" s="561"/>
      <c r="BF470" s="561"/>
      <c r="BG470" s="561"/>
      <c r="BH470" s="561"/>
      <c r="BI470" s="561"/>
      <c r="BJ470" s="561"/>
      <c r="BK470" s="561"/>
      <c r="BL470" s="561"/>
      <c r="BM470" s="561"/>
      <c r="BN470" s="561"/>
      <c r="BO470" s="561"/>
      <c r="BP470" s="561"/>
      <c r="BQ470" s="561"/>
      <c r="BR470" s="561"/>
      <c r="BS470" s="561"/>
      <c r="BT470" s="561"/>
      <c r="BU470" s="561"/>
      <c r="BV470" s="561"/>
    </row>
    <row r="471" spans="1:74">
      <c r="A471" s="561"/>
      <c r="E471" s="561"/>
      <c r="H471" s="561"/>
      <c r="Q471" s="561"/>
      <c r="R471" s="561"/>
      <c r="S471" s="561"/>
      <c r="T471" s="561"/>
      <c r="U471" s="561"/>
      <c r="V471" s="561"/>
      <c r="Y471" s="561"/>
      <c r="Z471" s="561"/>
      <c r="AA471" s="561"/>
      <c r="AB471" s="561"/>
      <c r="AC471" s="561"/>
      <c r="AD471" s="561"/>
      <c r="AE471" s="561"/>
      <c r="AF471" s="561"/>
      <c r="AG471" s="561"/>
      <c r="AH471" s="561"/>
      <c r="AJ471" s="561"/>
      <c r="AK471" s="561"/>
      <c r="AM471" s="561"/>
      <c r="AN471" s="561"/>
      <c r="AO471" s="561"/>
      <c r="AP471" s="561"/>
      <c r="AQ471" s="561"/>
      <c r="AR471" s="561"/>
      <c r="AS471" s="561"/>
      <c r="AT471" s="561"/>
      <c r="AU471" s="561"/>
      <c r="AW471" s="561"/>
      <c r="AX471" s="561"/>
      <c r="AY471" s="561"/>
      <c r="AZ471" s="561"/>
      <c r="BA471" s="561"/>
      <c r="BB471" s="561"/>
      <c r="BC471" s="561"/>
      <c r="BD471" s="561"/>
      <c r="BE471" s="561"/>
      <c r="BF471" s="561"/>
      <c r="BG471" s="561"/>
      <c r="BH471" s="561"/>
      <c r="BI471" s="561"/>
      <c r="BJ471" s="561"/>
      <c r="BK471" s="561"/>
      <c r="BL471" s="561"/>
      <c r="BM471" s="561"/>
      <c r="BN471" s="561"/>
      <c r="BO471" s="561"/>
      <c r="BP471" s="561"/>
      <c r="BQ471" s="561"/>
      <c r="BR471" s="561"/>
      <c r="BS471" s="561"/>
      <c r="BT471" s="561"/>
      <c r="BU471" s="561"/>
      <c r="BV471" s="561"/>
    </row>
    <row r="472" spans="1:74">
      <c r="A472" s="561"/>
      <c r="E472" s="561"/>
      <c r="H472" s="561"/>
      <c r="Q472" s="561"/>
      <c r="R472" s="561"/>
      <c r="S472" s="561"/>
      <c r="T472" s="561"/>
      <c r="U472" s="561"/>
      <c r="V472" s="561"/>
      <c r="Y472" s="561"/>
      <c r="Z472" s="561"/>
      <c r="AA472" s="561"/>
      <c r="AB472" s="561"/>
      <c r="AC472" s="561"/>
      <c r="AD472" s="561"/>
      <c r="AE472" s="561"/>
      <c r="AF472" s="561"/>
      <c r="AG472" s="561"/>
      <c r="AH472" s="561"/>
      <c r="AJ472" s="561"/>
      <c r="AK472" s="561"/>
      <c r="AM472" s="561"/>
      <c r="AN472" s="561"/>
      <c r="AO472" s="561"/>
      <c r="AP472" s="561"/>
      <c r="AQ472" s="561"/>
      <c r="AR472" s="561"/>
      <c r="AS472" s="561"/>
      <c r="AT472" s="561"/>
      <c r="AU472" s="561"/>
      <c r="AW472" s="561"/>
      <c r="AX472" s="561"/>
      <c r="AY472" s="561"/>
      <c r="AZ472" s="561"/>
      <c r="BA472" s="561"/>
      <c r="BB472" s="561"/>
      <c r="BC472" s="561"/>
      <c r="BD472" s="561"/>
      <c r="BE472" s="561"/>
      <c r="BF472" s="561"/>
      <c r="BG472" s="561"/>
      <c r="BH472" s="561"/>
      <c r="BI472" s="561"/>
      <c r="BJ472" s="561"/>
      <c r="BK472" s="561"/>
      <c r="BL472" s="561"/>
      <c r="BM472" s="561"/>
      <c r="BN472" s="561"/>
      <c r="BO472" s="561"/>
      <c r="BP472" s="561"/>
      <c r="BQ472" s="561"/>
      <c r="BR472" s="561"/>
      <c r="BS472" s="561"/>
      <c r="BT472" s="561"/>
      <c r="BU472" s="561"/>
      <c r="BV472" s="561"/>
    </row>
    <row r="473" spans="1:74">
      <c r="A473" s="561"/>
      <c r="E473" s="561"/>
      <c r="H473" s="561"/>
      <c r="Q473" s="561"/>
      <c r="R473" s="561"/>
      <c r="S473" s="561"/>
      <c r="T473" s="561"/>
      <c r="U473" s="561"/>
      <c r="V473" s="561"/>
      <c r="Y473" s="561"/>
      <c r="Z473" s="561"/>
      <c r="AA473" s="561"/>
      <c r="AB473" s="561"/>
      <c r="AC473" s="561"/>
      <c r="AD473" s="561"/>
      <c r="AE473" s="561"/>
      <c r="AF473" s="561"/>
      <c r="AG473" s="561"/>
      <c r="AH473" s="561"/>
      <c r="AJ473" s="561"/>
      <c r="AK473" s="561"/>
      <c r="AM473" s="561"/>
      <c r="AN473" s="561"/>
      <c r="AO473" s="561"/>
      <c r="AP473" s="561"/>
      <c r="AQ473" s="561"/>
      <c r="AR473" s="561"/>
      <c r="AS473" s="561"/>
      <c r="AT473" s="561"/>
      <c r="AU473" s="561"/>
      <c r="AW473" s="561"/>
      <c r="AX473" s="561"/>
      <c r="AY473" s="561"/>
      <c r="AZ473" s="561"/>
      <c r="BA473" s="561"/>
      <c r="BB473" s="561"/>
      <c r="BC473" s="561"/>
      <c r="BD473" s="561"/>
      <c r="BE473" s="561"/>
      <c r="BF473" s="561"/>
      <c r="BG473" s="561"/>
      <c r="BH473" s="561"/>
      <c r="BI473" s="561"/>
      <c r="BJ473" s="561"/>
      <c r="BK473" s="561"/>
      <c r="BL473" s="561"/>
      <c r="BM473" s="561"/>
      <c r="BN473" s="561"/>
      <c r="BO473" s="561"/>
      <c r="BP473" s="561"/>
      <c r="BQ473" s="561"/>
      <c r="BR473" s="561"/>
      <c r="BS473" s="561"/>
      <c r="BT473" s="561"/>
      <c r="BU473" s="561"/>
      <c r="BV473" s="561"/>
    </row>
    <row r="474" spans="1:74">
      <c r="A474" s="561"/>
      <c r="E474" s="561"/>
      <c r="H474" s="561"/>
      <c r="Q474" s="561"/>
      <c r="R474" s="561"/>
      <c r="S474" s="561"/>
      <c r="T474" s="561"/>
      <c r="U474" s="561"/>
      <c r="V474" s="561"/>
      <c r="Y474" s="561"/>
      <c r="Z474" s="561"/>
      <c r="AA474" s="561"/>
      <c r="AB474" s="561"/>
      <c r="AC474" s="561"/>
      <c r="AD474" s="561"/>
      <c r="AE474" s="561"/>
      <c r="AF474" s="561"/>
      <c r="AG474" s="561"/>
      <c r="AH474" s="561"/>
      <c r="AJ474" s="561"/>
      <c r="AK474" s="561"/>
      <c r="AM474" s="561"/>
      <c r="AN474" s="561"/>
      <c r="AO474" s="561"/>
      <c r="AP474" s="561"/>
      <c r="AQ474" s="561"/>
      <c r="AR474" s="561"/>
      <c r="AS474" s="561"/>
      <c r="AT474" s="561"/>
      <c r="AU474" s="561"/>
      <c r="AW474" s="561"/>
      <c r="AX474" s="561"/>
      <c r="AY474" s="561"/>
      <c r="AZ474" s="561"/>
      <c r="BA474" s="561"/>
      <c r="BB474" s="561"/>
      <c r="BC474" s="561"/>
      <c r="BD474" s="561"/>
      <c r="BE474" s="561"/>
      <c r="BF474" s="561"/>
      <c r="BG474" s="561"/>
      <c r="BH474" s="561"/>
      <c r="BI474" s="561"/>
      <c r="BJ474" s="561"/>
      <c r="BK474" s="561"/>
      <c r="BL474" s="561"/>
      <c r="BM474" s="561"/>
      <c r="BN474" s="561"/>
      <c r="BO474" s="561"/>
      <c r="BP474" s="561"/>
      <c r="BQ474" s="561"/>
      <c r="BR474" s="561"/>
      <c r="BS474" s="561"/>
      <c r="BT474" s="561"/>
      <c r="BU474" s="561"/>
      <c r="BV474" s="561"/>
    </row>
    <row r="475" spans="1:74">
      <c r="A475" s="561"/>
      <c r="E475" s="561"/>
      <c r="H475" s="561"/>
      <c r="Q475" s="561"/>
      <c r="R475" s="561"/>
      <c r="S475" s="561"/>
      <c r="T475" s="561"/>
      <c r="U475" s="561"/>
      <c r="V475" s="561"/>
      <c r="Y475" s="561"/>
      <c r="Z475" s="561"/>
      <c r="AA475" s="561"/>
      <c r="AB475" s="561"/>
      <c r="AC475" s="561"/>
      <c r="AD475" s="561"/>
      <c r="AE475" s="561"/>
      <c r="AF475" s="561"/>
      <c r="AG475" s="561"/>
      <c r="AH475" s="561"/>
      <c r="AJ475" s="561"/>
      <c r="AK475" s="561"/>
      <c r="AM475" s="561"/>
      <c r="AN475" s="561"/>
      <c r="AO475" s="561"/>
      <c r="AP475" s="561"/>
      <c r="AQ475" s="561"/>
      <c r="AR475" s="561"/>
      <c r="AS475" s="561"/>
      <c r="AT475" s="561"/>
      <c r="AU475" s="561"/>
      <c r="AW475" s="561"/>
      <c r="AX475" s="561"/>
      <c r="AY475" s="561"/>
      <c r="AZ475" s="561"/>
      <c r="BA475" s="561"/>
      <c r="BB475" s="561"/>
      <c r="BC475" s="561"/>
      <c r="BD475" s="561"/>
      <c r="BE475" s="561"/>
      <c r="BF475" s="561"/>
      <c r="BG475" s="561"/>
      <c r="BH475" s="561"/>
      <c r="BI475" s="561"/>
      <c r="BJ475" s="561"/>
      <c r="BK475" s="561"/>
      <c r="BL475" s="561"/>
      <c r="BM475" s="561"/>
      <c r="BN475" s="561"/>
      <c r="BO475" s="561"/>
      <c r="BP475" s="561"/>
      <c r="BQ475" s="561"/>
      <c r="BR475" s="561"/>
      <c r="BS475" s="561"/>
      <c r="BT475" s="561"/>
      <c r="BU475" s="561"/>
      <c r="BV475" s="561"/>
    </row>
    <row r="476" spans="1:74">
      <c r="A476" s="561"/>
      <c r="E476" s="561"/>
      <c r="H476" s="561"/>
      <c r="Q476" s="561"/>
      <c r="R476" s="561"/>
      <c r="S476" s="561"/>
      <c r="T476" s="561"/>
      <c r="U476" s="561"/>
      <c r="V476" s="561"/>
      <c r="Y476" s="561"/>
      <c r="Z476" s="561"/>
      <c r="AA476" s="561"/>
      <c r="AB476" s="561"/>
      <c r="AC476" s="561"/>
      <c r="AD476" s="561"/>
      <c r="AE476" s="561"/>
      <c r="AF476" s="561"/>
      <c r="AG476" s="561"/>
      <c r="AH476" s="561"/>
      <c r="AJ476" s="561"/>
      <c r="AK476" s="561"/>
      <c r="AM476" s="561"/>
      <c r="AN476" s="561"/>
      <c r="AO476" s="561"/>
      <c r="AP476" s="561"/>
      <c r="AQ476" s="561"/>
      <c r="AR476" s="561"/>
      <c r="AS476" s="561"/>
      <c r="AT476" s="561"/>
      <c r="AU476" s="561"/>
      <c r="AW476" s="561"/>
      <c r="AX476" s="561"/>
      <c r="AY476" s="561"/>
      <c r="AZ476" s="561"/>
      <c r="BA476" s="561"/>
      <c r="BB476" s="561"/>
      <c r="BC476" s="561"/>
      <c r="BD476" s="561"/>
      <c r="BE476" s="561"/>
      <c r="BF476" s="561"/>
      <c r="BG476" s="561"/>
      <c r="BH476" s="561"/>
      <c r="BI476" s="561"/>
      <c r="BJ476" s="561"/>
      <c r="BK476" s="561"/>
      <c r="BL476" s="561"/>
      <c r="BM476" s="561"/>
      <c r="BN476" s="561"/>
      <c r="BO476" s="561"/>
      <c r="BP476" s="561"/>
      <c r="BQ476" s="561"/>
      <c r="BR476" s="561"/>
      <c r="BS476" s="561"/>
      <c r="BT476" s="561"/>
      <c r="BU476" s="561"/>
      <c r="BV476" s="561"/>
    </row>
    <row r="477" spans="1:74">
      <c r="A477" s="561"/>
      <c r="E477" s="561"/>
      <c r="H477" s="561"/>
      <c r="Q477" s="561"/>
      <c r="R477" s="561"/>
      <c r="S477" s="561"/>
      <c r="T477" s="561"/>
      <c r="U477" s="561"/>
      <c r="V477" s="561"/>
      <c r="Y477" s="561"/>
      <c r="Z477" s="561"/>
      <c r="AA477" s="561"/>
      <c r="AB477" s="561"/>
      <c r="AC477" s="561"/>
      <c r="AD477" s="561"/>
      <c r="AE477" s="561"/>
      <c r="AF477" s="561"/>
      <c r="AG477" s="561"/>
      <c r="AH477" s="561"/>
      <c r="AJ477" s="561"/>
      <c r="AK477" s="561"/>
      <c r="AM477" s="561"/>
      <c r="AN477" s="561"/>
      <c r="AO477" s="561"/>
      <c r="AP477" s="561"/>
      <c r="AQ477" s="561"/>
      <c r="AR477" s="561"/>
      <c r="AS477" s="561"/>
      <c r="AT477" s="561"/>
      <c r="AU477" s="561"/>
      <c r="AW477" s="561"/>
      <c r="AX477" s="561"/>
      <c r="AY477" s="561"/>
      <c r="AZ477" s="561"/>
      <c r="BA477" s="561"/>
      <c r="BB477" s="561"/>
      <c r="BC477" s="561"/>
      <c r="BD477" s="561"/>
      <c r="BE477" s="561"/>
      <c r="BF477" s="561"/>
      <c r="BG477" s="561"/>
      <c r="BH477" s="561"/>
      <c r="BI477" s="561"/>
      <c r="BJ477" s="561"/>
      <c r="BK477" s="561"/>
      <c r="BL477" s="561"/>
      <c r="BM477" s="561"/>
      <c r="BN477" s="561"/>
      <c r="BO477" s="561"/>
      <c r="BP477" s="561"/>
      <c r="BQ477" s="561"/>
      <c r="BR477" s="561"/>
      <c r="BS477" s="561"/>
      <c r="BT477" s="561"/>
      <c r="BU477" s="561"/>
      <c r="BV477" s="561"/>
    </row>
    <row r="478" spans="1:74">
      <c r="A478" s="561"/>
      <c r="E478" s="561"/>
      <c r="H478" s="561"/>
      <c r="Q478" s="561"/>
      <c r="R478" s="561"/>
      <c r="S478" s="561"/>
      <c r="T478" s="561"/>
      <c r="U478" s="561"/>
      <c r="V478" s="561"/>
      <c r="Y478" s="561"/>
      <c r="Z478" s="561"/>
      <c r="AA478" s="561"/>
      <c r="AB478" s="561"/>
      <c r="AC478" s="561"/>
      <c r="AD478" s="561"/>
      <c r="AE478" s="561"/>
      <c r="AF478" s="561"/>
      <c r="AG478" s="561"/>
      <c r="AH478" s="561"/>
      <c r="AJ478" s="561"/>
      <c r="AK478" s="561"/>
      <c r="AM478" s="561"/>
      <c r="AN478" s="561"/>
      <c r="AO478" s="561"/>
      <c r="AP478" s="561"/>
      <c r="AQ478" s="561"/>
      <c r="AR478" s="561"/>
      <c r="AS478" s="561"/>
      <c r="AT478" s="561"/>
      <c r="AU478" s="561"/>
      <c r="AW478" s="561"/>
      <c r="AX478" s="561"/>
      <c r="AY478" s="561"/>
      <c r="AZ478" s="561"/>
      <c r="BA478" s="561"/>
      <c r="BB478" s="561"/>
      <c r="BC478" s="561"/>
      <c r="BD478" s="561"/>
      <c r="BE478" s="561"/>
      <c r="BF478" s="561"/>
      <c r="BG478" s="561"/>
      <c r="BH478" s="561"/>
      <c r="BI478" s="561"/>
      <c r="BJ478" s="561"/>
      <c r="BK478" s="561"/>
      <c r="BL478" s="561"/>
      <c r="BM478" s="561"/>
      <c r="BN478" s="561"/>
      <c r="BO478" s="561"/>
      <c r="BP478" s="561"/>
      <c r="BQ478" s="561"/>
      <c r="BR478" s="561"/>
      <c r="BS478" s="561"/>
      <c r="BT478" s="561"/>
      <c r="BU478" s="561"/>
      <c r="BV478" s="561"/>
    </row>
    <row r="479" spans="1:74">
      <c r="A479" s="561"/>
      <c r="E479" s="561"/>
      <c r="H479" s="561"/>
      <c r="Q479" s="561"/>
      <c r="R479" s="561"/>
      <c r="S479" s="561"/>
      <c r="T479" s="561"/>
      <c r="U479" s="561"/>
      <c r="V479" s="561"/>
      <c r="Y479" s="561"/>
      <c r="Z479" s="561"/>
      <c r="AA479" s="561"/>
      <c r="AB479" s="561"/>
      <c r="AC479" s="561"/>
      <c r="AD479" s="561"/>
      <c r="AE479" s="561"/>
      <c r="AF479" s="561"/>
      <c r="AG479" s="561"/>
      <c r="AH479" s="561"/>
      <c r="AJ479" s="561"/>
      <c r="AK479" s="561"/>
      <c r="AM479" s="561"/>
      <c r="AN479" s="561"/>
      <c r="AO479" s="561"/>
      <c r="AP479" s="561"/>
      <c r="AQ479" s="561"/>
      <c r="AR479" s="561"/>
      <c r="AS479" s="561"/>
      <c r="AT479" s="561"/>
      <c r="AU479" s="561"/>
      <c r="AW479" s="561"/>
      <c r="AX479" s="561"/>
      <c r="AY479" s="561"/>
      <c r="AZ479" s="561"/>
      <c r="BA479" s="561"/>
      <c r="BB479" s="561"/>
      <c r="BC479" s="561"/>
      <c r="BD479" s="561"/>
      <c r="BE479" s="561"/>
      <c r="BF479" s="561"/>
      <c r="BG479" s="561"/>
      <c r="BH479" s="561"/>
      <c r="BI479" s="561"/>
      <c r="BJ479" s="561"/>
      <c r="BK479" s="561"/>
      <c r="BL479" s="561"/>
      <c r="BM479" s="561"/>
      <c r="BN479" s="561"/>
      <c r="BO479" s="561"/>
      <c r="BP479" s="561"/>
      <c r="BQ479" s="561"/>
      <c r="BR479" s="561"/>
      <c r="BS479" s="561"/>
      <c r="BT479" s="561"/>
      <c r="BU479" s="561"/>
      <c r="BV479" s="561"/>
    </row>
    <row r="480" spans="1:74">
      <c r="A480" s="561"/>
      <c r="E480" s="561"/>
      <c r="H480" s="561"/>
      <c r="Q480" s="561"/>
      <c r="R480" s="561"/>
      <c r="S480" s="561"/>
      <c r="T480" s="561"/>
      <c r="U480" s="561"/>
      <c r="V480" s="561"/>
      <c r="Y480" s="561"/>
      <c r="Z480" s="561"/>
      <c r="AA480" s="561"/>
      <c r="AB480" s="561"/>
      <c r="AC480" s="561"/>
      <c r="AD480" s="561"/>
      <c r="AE480" s="561"/>
      <c r="AF480" s="561"/>
      <c r="AG480" s="561"/>
      <c r="AH480" s="561"/>
      <c r="AJ480" s="561"/>
      <c r="AK480" s="561"/>
      <c r="AM480" s="561"/>
      <c r="AN480" s="561"/>
      <c r="AO480" s="561"/>
      <c r="AP480" s="561"/>
      <c r="AQ480" s="561"/>
      <c r="AR480" s="561"/>
      <c r="AS480" s="561"/>
      <c r="AT480" s="561"/>
      <c r="AU480" s="561"/>
      <c r="AW480" s="561"/>
      <c r="AX480" s="561"/>
      <c r="AY480" s="561"/>
      <c r="AZ480" s="561"/>
      <c r="BA480" s="561"/>
      <c r="BB480" s="561"/>
      <c r="BC480" s="561"/>
      <c r="BD480" s="561"/>
      <c r="BE480" s="561"/>
      <c r="BF480" s="561"/>
      <c r="BG480" s="561"/>
      <c r="BH480" s="561"/>
      <c r="BI480" s="561"/>
      <c r="BJ480" s="561"/>
      <c r="BK480" s="561"/>
      <c r="BL480" s="561"/>
      <c r="BM480" s="561"/>
      <c r="BN480" s="561"/>
      <c r="BO480" s="561"/>
      <c r="BP480" s="561"/>
      <c r="BQ480" s="561"/>
      <c r="BR480" s="561"/>
      <c r="BS480" s="561"/>
      <c r="BT480" s="561"/>
      <c r="BU480" s="561"/>
      <c r="BV480" s="561"/>
    </row>
    <row r="481" spans="1:74">
      <c r="A481" s="561"/>
      <c r="E481" s="561"/>
      <c r="H481" s="561"/>
      <c r="Q481" s="561"/>
      <c r="R481" s="561"/>
      <c r="S481" s="561"/>
      <c r="T481" s="561"/>
      <c r="U481" s="561"/>
      <c r="V481" s="561"/>
      <c r="Y481" s="561"/>
      <c r="Z481" s="561"/>
      <c r="AA481" s="561"/>
      <c r="AB481" s="561"/>
      <c r="AC481" s="561"/>
      <c r="AD481" s="561"/>
      <c r="AE481" s="561"/>
      <c r="AF481" s="561"/>
      <c r="AG481" s="561"/>
      <c r="AH481" s="561"/>
      <c r="AJ481" s="561"/>
      <c r="AK481" s="561"/>
      <c r="AM481" s="561"/>
      <c r="AN481" s="561"/>
      <c r="AO481" s="561"/>
      <c r="AP481" s="561"/>
      <c r="AQ481" s="561"/>
      <c r="AR481" s="561"/>
      <c r="AS481" s="561"/>
      <c r="AT481" s="561"/>
      <c r="AU481" s="561"/>
      <c r="AW481" s="561"/>
      <c r="AX481" s="561"/>
      <c r="AY481" s="561"/>
      <c r="AZ481" s="561"/>
      <c r="BA481" s="561"/>
      <c r="BB481" s="561"/>
      <c r="BC481" s="561"/>
      <c r="BD481" s="561"/>
      <c r="BE481" s="561"/>
      <c r="BF481" s="561"/>
      <c r="BG481" s="561"/>
      <c r="BH481" s="561"/>
      <c r="BI481" s="561"/>
      <c r="BJ481" s="561"/>
      <c r="BK481" s="561"/>
      <c r="BL481" s="561"/>
      <c r="BM481" s="561"/>
      <c r="BN481" s="561"/>
      <c r="BO481" s="561"/>
      <c r="BP481" s="561"/>
      <c r="BQ481" s="561"/>
      <c r="BR481" s="561"/>
      <c r="BS481" s="561"/>
      <c r="BT481" s="561"/>
      <c r="BU481" s="561"/>
      <c r="BV481" s="561"/>
    </row>
    <row r="482" spans="1:74">
      <c r="A482" s="561"/>
      <c r="E482" s="561"/>
      <c r="H482" s="561"/>
      <c r="Q482" s="561"/>
      <c r="R482" s="561"/>
      <c r="S482" s="561"/>
      <c r="T482" s="561"/>
      <c r="U482" s="561"/>
      <c r="V482" s="561"/>
      <c r="Y482" s="561"/>
      <c r="Z482" s="561"/>
      <c r="AA482" s="561"/>
      <c r="AB482" s="561"/>
      <c r="AC482" s="561"/>
      <c r="AD482" s="561"/>
      <c r="AE482" s="561"/>
      <c r="AF482" s="561"/>
      <c r="AG482" s="561"/>
      <c r="AH482" s="561"/>
      <c r="AJ482" s="561"/>
      <c r="AK482" s="561"/>
      <c r="AM482" s="561"/>
      <c r="AN482" s="561"/>
      <c r="AO482" s="561"/>
      <c r="AP482" s="561"/>
      <c r="AQ482" s="561"/>
      <c r="AR482" s="561"/>
      <c r="AS482" s="561"/>
      <c r="AT482" s="561"/>
      <c r="AU482" s="561"/>
      <c r="AW482" s="561"/>
      <c r="AX482" s="561"/>
      <c r="AY482" s="561"/>
      <c r="AZ482" s="561"/>
      <c r="BA482" s="561"/>
      <c r="BB482" s="561"/>
      <c r="BC482" s="561"/>
      <c r="BD482" s="561"/>
      <c r="BE482" s="561"/>
      <c r="BF482" s="561"/>
      <c r="BG482" s="561"/>
      <c r="BH482" s="561"/>
      <c r="BI482" s="561"/>
      <c r="BJ482" s="561"/>
      <c r="BK482" s="561"/>
      <c r="BL482" s="561"/>
      <c r="BM482" s="561"/>
      <c r="BN482" s="561"/>
      <c r="BO482" s="561"/>
      <c r="BP482" s="561"/>
      <c r="BQ482" s="561"/>
      <c r="BR482" s="561"/>
      <c r="BS482" s="561"/>
      <c r="BT482" s="561"/>
      <c r="BU482" s="561"/>
      <c r="BV482" s="561"/>
    </row>
    <row r="483" spans="1:74">
      <c r="A483" s="561"/>
      <c r="E483" s="561"/>
      <c r="H483" s="561"/>
      <c r="Q483" s="561"/>
      <c r="R483" s="561"/>
      <c r="S483" s="561"/>
      <c r="T483" s="561"/>
      <c r="U483" s="561"/>
      <c r="V483" s="561"/>
      <c r="Y483" s="561"/>
      <c r="Z483" s="561"/>
      <c r="AA483" s="561"/>
      <c r="AB483" s="561"/>
      <c r="AC483" s="561"/>
      <c r="AD483" s="561"/>
      <c r="AE483" s="561"/>
      <c r="AF483" s="561"/>
      <c r="AG483" s="561"/>
      <c r="AH483" s="561"/>
      <c r="AJ483" s="561"/>
      <c r="AK483" s="561"/>
      <c r="AM483" s="561"/>
      <c r="AN483" s="561"/>
      <c r="AO483" s="561"/>
      <c r="AP483" s="561"/>
      <c r="AQ483" s="561"/>
      <c r="AR483" s="561"/>
      <c r="AS483" s="561"/>
      <c r="AT483" s="561"/>
      <c r="AU483" s="561"/>
      <c r="AW483" s="561"/>
      <c r="AX483" s="561"/>
      <c r="AY483" s="561"/>
      <c r="AZ483" s="561"/>
      <c r="BA483" s="561"/>
      <c r="BB483" s="561"/>
      <c r="BC483" s="561"/>
      <c r="BD483" s="561"/>
      <c r="BE483" s="561"/>
      <c r="BF483" s="561"/>
      <c r="BG483" s="561"/>
      <c r="BH483" s="561"/>
      <c r="BI483" s="561"/>
      <c r="BJ483" s="561"/>
      <c r="BK483" s="561"/>
      <c r="BL483" s="561"/>
      <c r="BM483" s="561"/>
      <c r="BN483" s="561"/>
      <c r="BO483" s="561"/>
      <c r="BP483" s="561"/>
      <c r="BQ483" s="561"/>
      <c r="BR483" s="561"/>
      <c r="BS483" s="561"/>
      <c r="BT483" s="561"/>
      <c r="BU483" s="561"/>
      <c r="BV483" s="561"/>
    </row>
    <row r="484" spans="1:74">
      <c r="A484" s="561"/>
      <c r="E484" s="561"/>
      <c r="H484" s="561"/>
      <c r="Q484" s="561"/>
      <c r="R484" s="561"/>
      <c r="S484" s="561"/>
      <c r="T484" s="561"/>
      <c r="U484" s="561"/>
      <c r="V484" s="561"/>
      <c r="Y484" s="561"/>
      <c r="Z484" s="561"/>
      <c r="AA484" s="561"/>
      <c r="AB484" s="561"/>
      <c r="AC484" s="561"/>
      <c r="AD484" s="561"/>
      <c r="AE484" s="561"/>
      <c r="AF484" s="561"/>
      <c r="AG484" s="561"/>
      <c r="AH484" s="561"/>
      <c r="AJ484" s="561"/>
      <c r="AK484" s="561"/>
      <c r="AM484" s="561"/>
      <c r="AN484" s="561"/>
      <c r="AO484" s="561"/>
      <c r="AP484" s="561"/>
      <c r="AQ484" s="561"/>
      <c r="AR484" s="561"/>
      <c r="AS484" s="561"/>
      <c r="AT484" s="561"/>
      <c r="AU484" s="561"/>
      <c r="AW484" s="561"/>
      <c r="AX484" s="561"/>
      <c r="AY484" s="561"/>
      <c r="AZ484" s="561"/>
      <c r="BA484" s="561"/>
      <c r="BB484" s="561"/>
      <c r="BC484" s="561"/>
      <c r="BD484" s="561"/>
      <c r="BE484" s="561"/>
      <c r="BF484" s="561"/>
      <c r="BG484" s="561"/>
      <c r="BH484" s="561"/>
      <c r="BI484" s="561"/>
      <c r="BJ484" s="561"/>
      <c r="BK484" s="561"/>
      <c r="BL484" s="561"/>
      <c r="BM484" s="561"/>
      <c r="BN484" s="561"/>
      <c r="BO484" s="561"/>
      <c r="BP484" s="561"/>
      <c r="BQ484" s="561"/>
      <c r="BR484" s="561"/>
      <c r="BS484" s="561"/>
      <c r="BT484" s="561"/>
      <c r="BU484" s="561"/>
      <c r="BV484" s="561"/>
    </row>
    <row r="485" spans="1:74">
      <c r="A485" s="561"/>
      <c r="E485" s="561"/>
      <c r="H485" s="561"/>
      <c r="Q485" s="561"/>
      <c r="R485" s="561"/>
      <c r="S485" s="561"/>
      <c r="T485" s="561"/>
      <c r="U485" s="561"/>
      <c r="V485" s="561"/>
      <c r="Y485" s="561"/>
      <c r="Z485" s="561"/>
      <c r="AA485" s="561"/>
      <c r="AB485" s="561"/>
      <c r="AC485" s="561"/>
      <c r="AD485" s="561"/>
      <c r="AE485" s="561"/>
      <c r="AF485" s="561"/>
      <c r="AG485" s="561"/>
      <c r="AH485" s="561"/>
      <c r="AJ485" s="561"/>
      <c r="AK485" s="561"/>
      <c r="AM485" s="561"/>
      <c r="AN485" s="561"/>
      <c r="AO485" s="561"/>
      <c r="AP485" s="561"/>
      <c r="AQ485" s="561"/>
      <c r="AR485" s="561"/>
      <c r="AS485" s="561"/>
      <c r="AT485" s="561"/>
      <c r="AU485" s="561"/>
      <c r="AW485" s="561"/>
      <c r="AX485" s="561"/>
      <c r="AY485" s="561"/>
      <c r="AZ485" s="561"/>
      <c r="BA485" s="561"/>
      <c r="BB485" s="561"/>
      <c r="BC485" s="561"/>
      <c r="BD485" s="561"/>
      <c r="BE485" s="561"/>
      <c r="BF485" s="561"/>
      <c r="BG485" s="561"/>
      <c r="BH485" s="561"/>
      <c r="BI485" s="561"/>
      <c r="BJ485" s="561"/>
      <c r="BK485" s="561"/>
      <c r="BL485" s="561"/>
      <c r="BM485" s="561"/>
      <c r="BN485" s="561"/>
      <c r="BO485" s="561"/>
      <c r="BP485" s="561"/>
      <c r="BQ485" s="561"/>
      <c r="BR485" s="561"/>
      <c r="BS485" s="561"/>
      <c r="BT485" s="561"/>
      <c r="BU485" s="561"/>
      <c r="BV485" s="561"/>
    </row>
    <row r="486" spans="1:74">
      <c r="A486" s="561"/>
      <c r="E486" s="561"/>
      <c r="H486" s="561"/>
      <c r="Q486" s="561"/>
      <c r="R486" s="561"/>
      <c r="S486" s="561"/>
      <c r="T486" s="561"/>
      <c r="U486" s="561"/>
      <c r="V486" s="561"/>
      <c r="Y486" s="561"/>
      <c r="Z486" s="561"/>
      <c r="AA486" s="561"/>
      <c r="AB486" s="561"/>
      <c r="AC486" s="561"/>
      <c r="AD486" s="561"/>
      <c r="AE486" s="561"/>
      <c r="AF486" s="561"/>
      <c r="AG486" s="561"/>
      <c r="AH486" s="561"/>
      <c r="AJ486" s="561"/>
      <c r="AK486" s="561"/>
      <c r="AM486" s="561"/>
      <c r="AN486" s="561"/>
      <c r="AO486" s="561"/>
      <c r="AP486" s="561"/>
      <c r="AQ486" s="561"/>
      <c r="AR486" s="561"/>
      <c r="AS486" s="561"/>
      <c r="AT486" s="561"/>
      <c r="AU486" s="561"/>
      <c r="AW486" s="561"/>
      <c r="AX486" s="561"/>
      <c r="AY486" s="561"/>
      <c r="AZ486" s="561"/>
      <c r="BA486" s="561"/>
      <c r="BB486" s="561"/>
      <c r="BC486" s="561"/>
      <c r="BD486" s="561"/>
      <c r="BE486" s="561"/>
      <c r="BF486" s="561"/>
      <c r="BG486" s="561"/>
      <c r="BH486" s="561"/>
      <c r="BI486" s="561"/>
      <c r="BJ486" s="561"/>
      <c r="BK486" s="561"/>
      <c r="BL486" s="561"/>
      <c r="BM486" s="561"/>
      <c r="BN486" s="561"/>
      <c r="BO486" s="561"/>
      <c r="BP486" s="561"/>
      <c r="BQ486" s="561"/>
      <c r="BR486" s="561"/>
      <c r="BS486" s="561"/>
      <c r="BT486" s="561"/>
      <c r="BU486" s="561"/>
      <c r="BV486" s="561"/>
    </row>
    <row r="487" spans="1:74">
      <c r="A487" s="561"/>
      <c r="E487" s="561"/>
      <c r="H487" s="561"/>
      <c r="Q487" s="561"/>
      <c r="R487" s="561"/>
      <c r="S487" s="561"/>
      <c r="T487" s="561"/>
      <c r="U487" s="561"/>
      <c r="V487" s="561"/>
      <c r="Y487" s="561"/>
      <c r="Z487" s="561"/>
      <c r="AA487" s="561"/>
      <c r="AB487" s="561"/>
      <c r="AC487" s="561"/>
      <c r="AD487" s="561"/>
      <c r="AE487" s="561"/>
      <c r="AF487" s="561"/>
      <c r="AG487" s="561"/>
      <c r="AH487" s="561"/>
      <c r="AJ487" s="561"/>
      <c r="AK487" s="561"/>
      <c r="AM487" s="561"/>
      <c r="AN487" s="561"/>
      <c r="AO487" s="561"/>
      <c r="AP487" s="561"/>
      <c r="AQ487" s="561"/>
      <c r="AR487" s="561"/>
      <c r="AS487" s="561"/>
      <c r="AT487" s="561"/>
      <c r="AU487" s="561"/>
      <c r="AW487" s="561"/>
      <c r="AX487" s="561"/>
      <c r="AY487" s="561"/>
      <c r="AZ487" s="561"/>
      <c r="BA487" s="561"/>
      <c r="BB487" s="561"/>
      <c r="BC487" s="561"/>
      <c r="BD487" s="561"/>
      <c r="BE487" s="561"/>
      <c r="BF487" s="561"/>
      <c r="BG487" s="561"/>
      <c r="BH487" s="561"/>
      <c r="BI487" s="561"/>
      <c r="BJ487" s="561"/>
      <c r="BK487" s="561"/>
      <c r="BL487" s="561"/>
      <c r="BM487" s="561"/>
      <c r="BN487" s="561"/>
      <c r="BO487" s="561"/>
      <c r="BP487" s="561"/>
      <c r="BQ487" s="561"/>
      <c r="BR487" s="561"/>
      <c r="BS487" s="561"/>
      <c r="BT487" s="561"/>
      <c r="BU487" s="561"/>
      <c r="BV487" s="561"/>
    </row>
    <row r="488" spans="1:74">
      <c r="A488" s="561"/>
      <c r="E488" s="561"/>
      <c r="H488" s="561"/>
      <c r="Q488" s="561"/>
      <c r="R488" s="561"/>
      <c r="S488" s="561"/>
      <c r="T488" s="561"/>
      <c r="U488" s="561"/>
      <c r="V488" s="561"/>
      <c r="Y488" s="561"/>
      <c r="Z488" s="561"/>
      <c r="AA488" s="561"/>
      <c r="AB488" s="561"/>
      <c r="AC488" s="561"/>
      <c r="AD488" s="561"/>
      <c r="AE488" s="561"/>
      <c r="AF488" s="561"/>
      <c r="AG488" s="561"/>
      <c r="AH488" s="561"/>
      <c r="AJ488" s="561"/>
      <c r="AK488" s="561"/>
      <c r="AM488" s="561"/>
      <c r="AN488" s="561"/>
      <c r="AO488" s="561"/>
      <c r="AP488" s="561"/>
      <c r="AQ488" s="561"/>
      <c r="AR488" s="561"/>
      <c r="AS488" s="561"/>
      <c r="AT488" s="561"/>
      <c r="AU488" s="561"/>
      <c r="AW488" s="561"/>
      <c r="AX488" s="561"/>
      <c r="AY488" s="561"/>
      <c r="AZ488" s="561"/>
      <c r="BA488" s="561"/>
      <c r="BB488" s="561"/>
      <c r="BC488" s="561"/>
      <c r="BD488" s="561"/>
      <c r="BE488" s="561"/>
      <c r="BF488" s="561"/>
      <c r="BG488" s="561"/>
      <c r="BH488" s="561"/>
      <c r="BI488" s="561"/>
      <c r="BJ488" s="561"/>
      <c r="BK488" s="561"/>
      <c r="BL488" s="561"/>
      <c r="BM488" s="561"/>
      <c r="BN488" s="561"/>
      <c r="BO488" s="561"/>
      <c r="BP488" s="561"/>
      <c r="BQ488" s="561"/>
      <c r="BR488" s="561"/>
      <c r="BS488" s="561"/>
      <c r="BT488" s="561"/>
      <c r="BU488" s="561"/>
      <c r="BV488" s="561"/>
    </row>
    <row r="489" spans="1:74">
      <c r="A489" s="561"/>
      <c r="E489" s="561"/>
      <c r="H489" s="561"/>
      <c r="Q489" s="561"/>
      <c r="R489" s="561"/>
      <c r="S489" s="561"/>
      <c r="T489" s="561"/>
      <c r="U489" s="561"/>
      <c r="V489" s="561"/>
      <c r="Y489" s="561"/>
      <c r="Z489" s="561"/>
      <c r="AA489" s="561"/>
      <c r="AB489" s="561"/>
      <c r="AC489" s="561"/>
      <c r="AD489" s="561"/>
      <c r="AE489" s="561"/>
      <c r="AF489" s="561"/>
      <c r="AG489" s="561"/>
      <c r="AH489" s="561"/>
      <c r="AJ489" s="561"/>
      <c r="AK489" s="561"/>
      <c r="AM489" s="561"/>
      <c r="AN489" s="561"/>
      <c r="AO489" s="561"/>
      <c r="AP489" s="561"/>
      <c r="AQ489" s="561"/>
      <c r="AR489" s="561"/>
      <c r="AS489" s="561"/>
      <c r="AT489" s="561"/>
      <c r="AU489" s="561"/>
      <c r="AW489" s="561"/>
      <c r="AX489" s="561"/>
      <c r="AY489" s="561"/>
      <c r="AZ489" s="561"/>
      <c r="BA489" s="561"/>
      <c r="BB489" s="561"/>
      <c r="BC489" s="561"/>
      <c r="BD489" s="561"/>
      <c r="BE489" s="561"/>
      <c r="BF489" s="561"/>
      <c r="BG489" s="561"/>
      <c r="BH489" s="561"/>
      <c r="BI489" s="561"/>
      <c r="BJ489" s="561"/>
      <c r="BK489" s="561"/>
      <c r="BL489" s="561"/>
      <c r="BM489" s="561"/>
      <c r="BN489" s="561"/>
      <c r="BO489" s="561"/>
      <c r="BP489" s="561"/>
      <c r="BQ489" s="561"/>
      <c r="BR489" s="561"/>
      <c r="BS489" s="561"/>
      <c r="BT489" s="561"/>
      <c r="BU489" s="561"/>
      <c r="BV489" s="561"/>
    </row>
    <row r="490" spans="1:74">
      <c r="A490" s="561"/>
      <c r="E490" s="561"/>
      <c r="H490" s="561"/>
      <c r="Q490" s="561"/>
      <c r="R490" s="561"/>
      <c r="S490" s="561"/>
      <c r="T490" s="561"/>
      <c r="U490" s="561"/>
      <c r="V490" s="561"/>
      <c r="Y490" s="561"/>
      <c r="Z490" s="561"/>
      <c r="AA490" s="561"/>
      <c r="AB490" s="561"/>
      <c r="AC490" s="561"/>
      <c r="AD490" s="561"/>
      <c r="AE490" s="561"/>
      <c r="AF490" s="561"/>
      <c r="AG490" s="561"/>
      <c r="AH490" s="561"/>
      <c r="AJ490" s="561"/>
      <c r="AK490" s="561"/>
      <c r="AM490" s="561"/>
      <c r="AN490" s="561"/>
      <c r="AO490" s="561"/>
      <c r="AP490" s="561"/>
      <c r="AQ490" s="561"/>
      <c r="AR490" s="561"/>
      <c r="AS490" s="561"/>
      <c r="AT490" s="561"/>
      <c r="AU490" s="561"/>
      <c r="AW490" s="561"/>
      <c r="AX490" s="561"/>
      <c r="AY490" s="561"/>
      <c r="AZ490" s="561"/>
      <c r="BA490" s="561"/>
      <c r="BB490" s="561"/>
      <c r="BC490" s="561"/>
      <c r="BD490" s="561"/>
      <c r="BE490" s="561"/>
      <c r="BF490" s="561"/>
      <c r="BG490" s="561"/>
      <c r="BH490" s="561"/>
      <c r="BI490" s="561"/>
      <c r="BJ490" s="561"/>
      <c r="BK490" s="561"/>
      <c r="BL490" s="561"/>
      <c r="BM490" s="561"/>
      <c r="BN490" s="561"/>
      <c r="BO490" s="561"/>
      <c r="BP490" s="561"/>
      <c r="BQ490" s="561"/>
      <c r="BR490" s="561"/>
      <c r="BS490" s="561"/>
      <c r="BT490" s="561"/>
      <c r="BU490" s="561"/>
      <c r="BV490" s="561"/>
    </row>
    <row r="491" spans="1:74">
      <c r="A491" s="561"/>
      <c r="E491" s="561"/>
      <c r="H491" s="561"/>
      <c r="Q491" s="561"/>
      <c r="R491" s="561"/>
      <c r="S491" s="561"/>
      <c r="T491" s="561"/>
      <c r="U491" s="561"/>
      <c r="V491" s="561"/>
      <c r="Y491" s="561"/>
      <c r="Z491" s="561"/>
      <c r="AA491" s="561"/>
      <c r="AB491" s="561"/>
      <c r="AC491" s="561"/>
      <c r="AD491" s="561"/>
      <c r="AE491" s="561"/>
      <c r="AF491" s="561"/>
      <c r="AG491" s="561"/>
      <c r="AH491" s="561"/>
      <c r="AJ491" s="561"/>
      <c r="AK491" s="561"/>
      <c r="AM491" s="561"/>
      <c r="AN491" s="561"/>
      <c r="AO491" s="561"/>
      <c r="AP491" s="561"/>
      <c r="AQ491" s="561"/>
      <c r="AR491" s="561"/>
      <c r="AS491" s="561"/>
      <c r="AT491" s="561"/>
      <c r="AU491" s="561"/>
      <c r="AW491" s="561"/>
      <c r="AX491" s="561"/>
      <c r="AY491" s="561"/>
      <c r="AZ491" s="561"/>
      <c r="BA491" s="561"/>
      <c r="BB491" s="561"/>
      <c r="BC491" s="561"/>
      <c r="BD491" s="561"/>
      <c r="BE491" s="561"/>
      <c r="BF491" s="561"/>
      <c r="BG491" s="561"/>
      <c r="BH491" s="561"/>
      <c r="BI491" s="561"/>
      <c r="BJ491" s="561"/>
      <c r="BK491" s="561"/>
      <c r="BL491" s="561"/>
      <c r="BM491" s="561"/>
      <c r="BN491" s="561"/>
      <c r="BO491" s="561"/>
      <c r="BP491" s="561"/>
      <c r="BQ491" s="561"/>
      <c r="BR491" s="561"/>
      <c r="BS491" s="561"/>
      <c r="BT491" s="561"/>
      <c r="BU491" s="561"/>
      <c r="BV491" s="561"/>
    </row>
    <row r="492" spans="1:74">
      <c r="A492" s="561"/>
      <c r="E492" s="561"/>
      <c r="H492" s="561"/>
      <c r="Q492" s="561"/>
      <c r="R492" s="561"/>
      <c r="S492" s="561"/>
      <c r="T492" s="561"/>
      <c r="U492" s="561"/>
      <c r="V492" s="561"/>
      <c r="Y492" s="561"/>
      <c r="Z492" s="561"/>
      <c r="AA492" s="561"/>
      <c r="AB492" s="561"/>
      <c r="AC492" s="561"/>
      <c r="AD492" s="561"/>
      <c r="AE492" s="561"/>
      <c r="AF492" s="561"/>
      <c r="AG492" s="561"/>
      <c r="AH492" s="561"/>
      <c r="AJ492" s="561"/>
      <c r="AK492" s="561"/>
      <c r="AM492" s="561"/>
      <c r="AN492" s="561"/>
      <c r="AO492" s="561"/>
      <c r="AP492" s="561"/>
      <c r="AQ492" s="561"/>
      <c r="AR492" s="561"/>
      <c r="AS492" s="561"/>
      <c r="AT492" s="561"/>
      <c r="AU492" s="561"/>
      <c r="AW492" s="561"/>
      <c r="AX492" s="561"/>
      <c r="AY492" s="561"/>
      <c r="AZ492" s="561"/>
      <c r="BA492" s="561"/>
      <c r="BB492" s="561"/>
      <c r="BC492" s="561"/>
      <c r="BD492" s="561"/>
      <c r="BE492" s="561"/>
      <c r="BF492" s="561"/>
      <c r="BG492" s="561"/>
      <c r="BH492" s="561"/>
      <c r="BI492" s="561"/>
      <c r="BJ492" s="561"/>
      <c r="BK492" s="561"/>
      <c r="BL492" s="561"/>
      <c r="BM492" s="561"/>
      <c r="BN492" s="561"/>
      <c r="BO492" s="561"/>
      <c r="BP492" s="561"/>
      <c r="BQ492" s="561"/>
      <c r="BR492" s="561"/>
      <c r="BS492" s="561"/>
      <c r="BT492" s="561"/>
      <c r="BU492" s="561"/>
      <c r="BV492" s="561"/>
    </row>
    <row r="493" spans="1:74">
      <c r="A493" s="561"/>
      <c r="E493" s="561"/>
      <c r="H493" s="561"/>
      <c r="Q493" s="561"/>
      <c r="R493" s="561"/>
      <c r="S493" s="561"/>
      <c r="T493" s="561"/>
      <c r="U493" s="561"/>
      <c r="V493" s="561"/>
      <c r="Y493" s="561"/>
      <c r="Z493" s="561"/>
      <c r="AA493" s="561"/>
      <c r="AB493" s="561"/>
      <c r="AC493" s="561"/>
      <c r="AD493" s="561"/>
      <c r="AE493" s="561"/>
      <c r="AF493" s="561"/>
      <c r="AG493" s="561"/>
      <c r="AH493" s="561"/>
      <c r="AJ493" s="561"/>
      <c r="AK493" s="561"/>
      <c r="AM493" s="561"/>
      <c r="AN493" s="561"/>
      <c r="AO493" s="561"/>
      <c r="AP493" s="561"/>
      <c r="AQ493" s="561"/>
      <c r="AR493" s="561"/>
      <c r="AS493" s="561"/>
      <c r="AT493" s="561"/>
      <c r="AU493" s="561"/>
      <c r="AW493" s="561"/>
      <c r="AX493" s="561"/>
      <c r="AY493" s="561"/>
      <c r="AZ493" s="561"/>
      <c r="BA493" s="561"/>
      <c r="BB493" s="561"/>
      <c r="BC493" s="561"/>
      <c r="BD493" s="561"/>
      <c r="BE493" s="561"/>
      <c r="BF493" s="561"/>
      <c r="BG493" s="561"/>
      <c r="BH493" s="561"/>
      <c r="BI493" s="561"/>
      <c r="BJ493" s="561"/>
      <c r="BK493" s="561"/>
      <c r="BL493" s="561"/>
      <c r="BM493" s="561"/>
      <c r="BN493" s="561"/>
      <c r="BO493" s="561"/>
      <c r="BP493" s="561"/>
      <c r="BQ493" s="561"/>
      <c r="BR493" s="561"/>
      <c r="BS493" s="561"/>
      <c r="BT493" s="561"/>
      <c r="BU493" s="561"/>
      <c r="BV493" s="561"/>
    </row>
    <row r="494" spans="1:74">
      <c r="A494" s="561"/>
      <c r="E494" s="561"/>
      <c r="H494" s="561"/>
      <c r="Q494" s="561"/>
      <c r="R494" s="561"/>
      <c r="S494" s="561"/>
      <c r="T494" s="561"/>
      <c r="U494" s="561"/>
      <c r="V494" s="561"/>
      <c r="Y494" s="561"/>
      <c r="Z494" s="561"/>
      <c r="AA494" s="561"/>
      <c r="AB494" s="561"/>
      <c r="AC494" s="561"/>
      <c r="AD494" s="561"/>
      <c r="AE494" s="561"/>
      <c r="AF494" s="561"/>
      <c r="AG494" s="561"/>
      <c r="AH494" s="561"/>
      <c r="AJ494" s="561"/>
      <c r="AK494" s="561"/>
      <c r="AM494" s="561"/>
      <c r="AN494" s="561"/>
      <c r="AO494" s="561"/>
      <c r="AP494" s="561"/>
      <c r="AQ494" s="561"/>
      <c r="AR494" s="561"/>
      <c r="AS494" s="561"/>
      <c r="AT494" s="561"/>
      <c r="AU494" s="561"/>
      <c r="AW494" s="561"/>
      <c r="AX494" s="561"/>
      <c r="AY494" s="561"/>
      <c r="AZ494" s="561"/>
      <c r="BA494" s="561"/>
      <c r="BB494" s="561"/>
      <c r="BC494" s="561"/>
      <c r="BD494" s="561"/>
      <c r="BE494" s="561"/>
      <c r="BF494" s="561"/>
      <c r="BG494" s="561"/>
      <c r="BH494" s="561"/>
      <c r="BI494" s="561"/>
      <c r="BJ494" s="561"/>
      <c r="BK494" s="561"/>
      <c r="BL494" s="561"/>
      <c r="BM494" s="561"/>
      <c r="BN494" s="561"/>
      <c r="BO494" s="561"/>
      <c r="BP494" s="561"/>
      <c r="BQ494" s="561"/>
      <c r="BR494" s="561"/>
      <c r="BS494" s="561"/>
      <c r="BT494" s="561"/>
      <c r="BU494" s="561"/>
      <c r="BV494" s="561"/>
    </row>
    <row r="495" spans="1:74">
      <c r="A495" s="561"/>
      <c r="E495" s="561"/>
      <c r="H495" s="561"/>
      <c r="Q495" s="561"/>
      <c r="R495" s="561"/>
      <c r="S495" s="561"/>
      <c r="T495" s="561"/>
      <c r="U495" s="561"/>
      <c r="V495" s="561"/>
      <c r="Y495" s="561"/>
      <c r="Z495" s="561"/>
      <c r="AA495" s="561"/>
      <c r="AB495" s="561"/>
      <c r="AC495" s="561"/>
      <c r="AD495" s="561"/>
      <c r="AE495" s="561"/>
      <c r="AF495" s="561"/>
      <c r="AG495" s="561"/>
      <c r="AH495" s="561"/>
      <c r="AJ495" s="561"/>
      <c r="AK495" s="561"/>
      <c r="AM495" s="561"/>
      <c r="AN495" s="561"/>
      <c r="AO495" s="561"/>
      <c r="AP495" s="561"/>
      <c r="AQ495" s="561"/>
      <c r="AR495" s="561"/>
      <c r="AS495" s="561"/>
      <c r="AT495" s="561"/>
      <c r="AU495" s="561"/>
      <c r="AW495" s="561"/>
      <c r="AX495" s="561"/>
      <c r="AY495" s="561"/>
      <c r="AZ495" s="561"/>
      <c r="BA495" s="561"/>
      <c r="BB495" s="561"/>
      <c r="BC495" s="561"/>
      <c r="BD495" s="561"/>
      <c r="BE495" s="561"/>
      <c r="BF495" s="561"/>
      <c r="BG495" s="561"/>
      <c r="BH495" s="561"/>
      <c r="BI495" s="561"/>
      <c r="BJ495" s="561"/>
      <c r="BK495" s="561"/>
      <c r="BL495" s="561"/>
      <c r="BM495" s="561"/>
      <c r="BN495" s="561"/>
      <c r="BO495" s="561"/>
      <c r="BP495" s="561"/>
      <c r="BQ495" s="561"/>
      <c r="BR495" s="561"/>
      <c r="BS495" s="561"/>
      <c r="BT495" s="561"/>
      <c r="BU495" s="561"/>
      <c r="BV495" s="561"/>
    </row>
    <row r="496" spans="1:74">
      <c r="A496" s="561"/>
      <c r="E496" s="561"/>
      <c r="H496" s="561"/>
      <c r="Q496" s="561"/>
      <c r="R496" s="561"/>
      <c r="S496" s="561"/>
      <c r="T496" s="561"/>
      <c r="U496" s="561"/>
      <c r="V496" s="561"/>
      <c r="Y496" s="561"/>
      <c r="Z496" s="561"/>
      <c r="AA496" s="561"/>
      <c r="AB496" s="561"/>
      <c r="AC496" s="561"/>
      <c r="AD496" s="561"/>
      <c r="AE496" s="561"/>
      <c r="AF496" s="561"/>
      <c r="AG496" s="561"/>
      <c r="AH496" s="561"/>
      <c r="AJ496" s="561"/>
      <c r="AK496" s="561"/>
      <c r="AM496" s="561"/>
      <c r="AN496" s="561"/>
      <c r="AO496" s="561"/>
      <c r="AP496" s="561"/>
      <c r="AQ496" s="561"/>
      <c r="AR496" s="561"/>
      <c r="AS496" s="561"/>
      <c r="AT496" s="561"/>
      <c r="AU496" s="561"/>
      <c r="AW496" s="561"/>
      <c r="AX496" s="561"/>
      <c r="AY496" s="561"/>
      <c r="AZ496" s="561"/>
      <c r="BA496" s="561"/>
      <c r="BB496" s="561"/>
      <c r="BC496" s="561"/>
      <c r="BD496" s="561"/>
      <c r="BE496" s="561"/>
      <c r="BF496" s="561"/>
      <c r="BG496" s="561"/>
      <c r="BH496" s="561"/>
      <c r="BI496" s="561"/>
      <c r="BJ496" s="561"/>
      <c r="BK496" s="561"/>
      <c r="BL496" s="561"/>
      <c r="BM496" s="561"/>
      <c r="BN496" s="561"/>
      <c r="BO496" s="561"/>
      <c r="BP496" s="561"/>
      <c r="BQ496" s="561"/>
      <c r="BR496" s="561"/>
      <c r="BS496" s="561"/>
      <c r="BT496" s="561"/>
      <c r="BU496" s="561"/>
      <c r="BV496" s="561"/>
    </row>
    <row r="497" spans="1:74">
      <c r="A497" s="561"/>
      <c r="E497" s="561"/>
      <c r="H497" s="561"/>
      <c r="Q497" s="561"/>
      <c r="R497" s="561"/>
      <c r="S497" s="561"/>
      <c r="T497" s="561"/>
      <c r="U497" s="561"/>
      <c r="V497" s="561"/>
      <c r="Y497" s="561"/>
      <c r="Z497" s="561"/>
      <c r="AA497" s="561"/>
      <c r="AB497" s="561"/>
      <c r="AC497" s="561"/>
      <c r="AD497" s="561"/>
      <c r="AE497" s="561"/>
      <c r="AF497" s="561"/>
      <c r="AG497" s="561"/>
      <c r="AH497" s="561"/>
      <c r="AJ497" s="561"/>
      <c r="AK497" s="561"/>
      <c r="AM497" s="561"/>
      <c r="AN497" s="561"/>
      <c r="AO497" s="561"/>
      <c r="AP497" s="561"/>
      <c r="AQ497" s="561"/>
      <c r="AR497" s="561"/>
      <c r="AS497" s="561"/>
      <c r="AT497" s="561"/>
      <c r="AU497" s="561"/>
      <c r="AW497" s="561"/>
      <c r="AX497" s="561"/>
      <c r="AY497" s="561"/>
      <c r="AZ497" s="561"/>
      <c r="BA497" s="561"/>
      <c r="BB497" s="561"/>
      <c r="BC497" s="561"/>
      <c r="BD497" s="561"/>
      <c r="BE497" s="561"/>
      <c r="BF497" s="561"/>
      <c r="BG497" s="561"/>
      <c r="BH497" s="561"/>
      <c r="BI497" s="561"/>
      <c r="BJ497" s="561"/>
      <c r="BK497" s="561"/>
      <c r="BL497" s="561"/>
      <c r="BM497" s="561"/>
      <c r="BN497" s="561"/>
      <c r="BO497" s="561"/>
      <c r="BP497" s="561"/>
      <c r="BQ497" s="561"/>
      <c r="BR497" s="561"/>
      <c r="BS497" s="561"/>
      <c r="BT497" s="561"/>
      <c r="BU497" s="561"/>
      <c r="BV497" s="561"/>
    </row>
    <row r="498" spans="1:74">
      <c r="A498" s="561"/>
      <c r="E498" s="561"/>
      <c r="H498" s="561"/>
      <c r="Q498" s="561"/>
      <c r="R498" s="561"/>
      <c r="S498" s="561"/>
      <c r="T498" s="561"/>
      <c r="U498" s="561"/>
      <c r="V498" s="561"/>
      <c r="Y498" s="561"/>
      <c r="Z498" s="561"/>
      <c r="AA498" s="561"/>
      <c r="AB498" s="561"/>
      <c r="AC498" s="561"/>
      <c r="AD498" s="561"/>
      <c r="AE498" s="561"/>
      <c r="AF498" s="561"/>
      <c r="AG498" s="561"/>
      <c r="AH498" s="561"/>
      <c r="AJ498" s="561"/>
      <c r="AK498" s="561"/>
      <c r="AM498" s="561"/>
      <c r="AN498" s="561"/>
      <c r="AO498" s="561"/>
      <c r="AP498" s="561"/>
      <c r="AQ498" s="561"/>
      <c r="AR498" s="561"/>
      <c r="AS498" s="561"/>
      <c r="AT498" s="561"/>
      <c r="AU498" s="561"/>
      <c r="AW498" s="561"/>
      <c r="AX498" s="561"/>
      <c r="AY498" s="561"/>
      <c r="AZ498" s="561"/>
      <c r="BA498" s="561"/>
      <c r="BB498" s="561"/>
      <c r="BC498" s="561"/>
      <c r="BD498" s="561"/>
      <c r="BE498" s="561"/>
      <c r="BF498" s="561"/>
      <c r="BG498" s="561"/>
      <c r="BH498" s="561"/>
      <c r="BI498" s="561"/>
      <c r="BJ498" s="561"/>
      <c r="BK498" s="561"/>
      <c r="BL498" s="561"/>
      <c r="BM498" s="561"/>
      <c r="BN498" s="561"/>
      <c r="BO498" s="561"/>
      <c r="BP498" s="561"/>
      <c r="BQ498" s="561"/>
      <c r="BR498" s="561"/>
      <c r="BS498" s="561"/>
      <c r="BT498" s="561"/>
      <c r="BU498" s="561"/>
      <c r="BV498" s="561"/>
    </row>
    <row r="499" spans="1:74">
      <c r="A499" s="561"/>
      <c r="E499" s="561"/>
      <c r="H499" s="561"/>
      <c r="Q499" s="561"/>
      <c r="R499" s="561"/>
      <c r="S499" s="561"/>
      <c r="T499" s="561"/>
      <c r="U499" s="561"/>
      <c r="V499" s="561"/>
      <c r="Y499" s="561"/>
      <c r="Z499" s="561"/>
      <c r="AA499" s="561"/>
      <c r="AB499" s="561"/>
      <c r="AC499" s="561"/>
      <c r="AD499" s="561"/>
      <c r="AE499" s="561"/>
      <c r="AF499" s="561"/>
      <c r="AG499" s="561"/>
      <c r="AH499" s="561"/>
      <c r="AJ499" s="561"/>
      <c r="AK499" s="561"/>
      <c r="AM499" s="561"/>
      <c r="AN499" s="561"/>
      <c r="AO499" s="561"/>
      <c r="AP499" s="561"/>
      <c r="AQ499" s="561"/>
      <c r="AR499" s="561"/>
      <c r="AS499" s="561"/>
      <c r="AT499" s="561"/>
      <c r="AU499" s="561"/>
      <c r="AW499" s="561"/>
      <c r="AX499" s="561"/>
      <c r="AY499" s="561"/>
      <c r="AZ499" s="561"/>
      <c r="BA499" s="561"/>
      <c r="BB499" s="561"/>
      <c r="BC499" s="561"/>
      <c r="BD499" s="561"/>
      <c r="BE499" s="561"/>
      <c r="BF499" s="561"/>
      <c r="BG499" s="561"/>
      <c r="BH499" s="561"/>
      <c r="BI499" s="561"/>
      <c r="BJ499" s="561"/>
      <c r="BK499" s="561"/>
      <c r="BL499" s="561"/>
      <c r="BM499" s="561"/>
      <c r="BN499" s="561"/>
      <c r="BO499" s="561"/>
      <c r="BP499" s="561"/>
      <c r="BQ499" s="561"/>
      <c r="BR499" s="561"/>
      <c r="BS499" s="561"/>
      <c r="BT499" s="561"/>
      <c r="BU499" s="561"/>
      <c r="BV499" s="561"/>
    </row>
    <row r="500" spans="1:74">
      <c r="A500" s="561"/>
      <c r="E500" s="561"/>
      <c r="H500" s="561"/>
      <c r="Q500" s="561"/>
      <c r="R500" s="561"/>
      <c r="S500" s="561"/>
      <c r="T500" s="561"/>
      <c r="U500" s="561"/>
      <c r="V500" s="561"/>
      <c r="Y500" s="561"/>
      <c r="Z500" s="561"/>
      <c r="AA500" s="561"/>
      <c r="AB500" s="561"/>
      <c r="AC500" s="561"/>
      <c r="AD500" s="561"/>
      <c r="AE500" s="561"/>
      <c r="AF500" s="561"/>
      <c r="AG500" s="561"/>
      <c r="AH500" s="561"/>
      <c r="AJ500" s="561"/>
      <c r="AK500" s="561"/>
      <c r="AM500" s="561"/>
      <c r="AN500" s="561"/>
      <c r="AO500" s="561"/>
      <c r="AP500" s="561"/>
      <c r="AQ500" s="561"/>
      <c r="AR500" s="561"/>
      <c r="AS500" s="561"/>
      <c r="AT500" s="561"/>
      <c r="AU500" s="561"/>
      <c r="AW500" s="561"/>
      <c r="AX500" s="561"/>
      <c r="AY500" s="561"/>
      <c r="AZ500" s="561"/>
      <c r="BA500" s="561"/>
      <c r="BB500" s="561"/>
      <c r="BC500" s="561"/>
      <c r="BD500" s="561"/>
      <c r="BE500" s="561"/>
      <c r="BF500" s="561"/>
      <c r="BG500" s="561"/>
      <c r="BH500" s="561"/>
      <c r="BI500" s="561"/>
      <c r="BJ500" s="561"/>
      <c r="BK500" s="561"/>
      <c r="BL500" s="561"/>
      <c r="BM500" s="561"/>
      <c r="BN500" s="561"/>
      <c r="BO500" s="561"/>
      <c r="BP500" s="561"/>
      <c r="BQ500" s="561"/>
      <c r="BR500" s="561"/>
      <c r="BS500" s="561"/>
      <c r="BT500" s="561"/>
      <c r="BU500" s="561"/>
      <c r="BV500" s="561"/>
    </row>
    <row r="501" spans="1:74">
      <c r="A501" s="561"/>
      <c r="E501" s="561"/>
      <c r="H501" s="561"/>
      <c r="Q501" s="561"/>
      <c r="R501" s="561"/>
      <c r="S501" s="561"/>
      <c r="T501" s="561"/>
      <c r="U501" s="561"/>
      <c r="V501" s="561"/>
      <c r="Y501" s="561"/>
      <c r="Z501" s="561"/>
      <c r="AA501" s="561"/>
      <c r="AB501" s="561"/>
      <c r="AC501" s="561"/>
      <c r="AD501" s="561"/>
      <c r="AE501" s="561"/>
      <c r="AF501" s="561"/>
      <c r="AG501" s="561"/>
      <c r="AH501" s="561"/>
      <c r="AJ501" s="561"/>
      <c r="AK501" s="561"/>
      <c r="AM501" s="561"/>
      <c r="AN501" s="561"/>
      <c r="AO501" s="561"/>
      <c r="AP501" s="561"/>
      <c r="AQ501" s="561"/>
      <c r="AR501" s="561"/>
      <c r="AS501" s="561"/>
      <c r="AT501" s="561"/>
      <c r="AU501" s="561"/>
      <c r="AW501" s="561"/>
      <c r="AX501" s="561"/>
      <c r="AY501" s="561"/>
      <c r="AZ501" s="561"/>
      <c r="BA501" s="561"/>
      <c r="BB501" s="561"/>
      <c r="BC501" s="561"/>
      <c r="BD501" s="561"/>
      <c r="BE501" s="561"/>
      <c r="BF501" s="561"/>
      <c r="BG501" s="561"/>
      <c r="BH501" s="561"/>
      <c r="BI501" s="561"/>
      <c r="BJ501" s="561"/>
      <c r="BK501" s="561"/>
      <c r="BL501" s="561"/>
      <c r="BM501" s="561"/>
      <c r="BN501" s="561"/>
      <c r="BO501" s="561"/>
      <c r="BP501" s="561"/>
      <c r="BQ501" s="561"/>
      <c r="BR501" s="561"/>
      <c r="BS501" s="561"/>
      <c r="BT501" s="561"/>
      <c r="BU501" s="561"/>
      <c r="BV501" s="561"/>
    </row>
    <row r="502" spans="1:74">
      <c r="A502" s="561"/>
      <c r="E502" s="561"/>
      <c r="H502" s="561"/>
      <c r="Q502" s="561"/>
      <c r="R502" s="561"/>
      <c r="S502" s="561"/>
      <c r="T502" s="561"/>
      <c r="U502" s="561"/>
      <c r="V502" s="561"/>
      <c r="Y502" s="561"/>
      <c r="Z502" s="561"/>
      <c r="AA502" s="561"/>
      <c r="AB502" s="561"/>
      <c r="AC502" s="561"/>
      <c r="AD502" s="561"/>
      <c r="AE502" s="561"/>
      <c r="AF502" s="561"/>
      <c r="AG502" s="561"/>
      <c r="AH502" s="561"/>
      <c r="AJ502" s="561"/>
      <c r="AK502" s="561"/>
      <c r="AM502" s="561"/>
      <c r="AN502" s="561"/>
      <c r="AO502" s="561"/>
      <c r="AP502" s="561"/>
      <c r="AQ502" s="561"/>
      <c r="AR502" s="561"/>
      <c r="AS502" s="561"/>
      <c r="AT502" s="561"/>
      <c r="AU502" s="561"/>
      <c r="AW502" s="561"/>
      <c r="AX502" s="561"/>
      <c r="AY502" s="561"/>
      <c r="AZ502" s="561"/>
      <c r="BA502" s="561"/>
      <c r="BB502" s="561"/>
      <c r="BC502" s="561"/>
      <c r="BD502" s="561"/>
      <c r="BE502" s="561"/>
      <c r="BF502" s="561"/>
      <c r="BG502" s="561"/>
      <c r="BH502" s="561"/>
      <c r="BI502" s="561"/>
      <c r="BJ502" s="561"/>
      <c r="BK502" s="561"/>
      <c r="BL502" s="561"/>
      <c r="BM502" s="561"/>
      <c r="BN502" s="561"/>
      <c r="BO502" s="561"/>
      <c r="BP502" s="561"/>
      <c r="BQ502" s="561"/>
      <c r="BR502" s="561"/>
      <c r="BS502" s="561"/>
      <c r="BT502" s="561"/>
      <c r="BU502" s="561"/>
      <c r="BV502" s="561"/>
    </row>
    <row r="503" spans="1:74">
      <c r="A503" s="561"/>
      <c r="E503" s="561"/>
      <c r="H503" s="561"/>
      <c r="Q503" s="561"/>
      <c r="R503" s="561"/>
      <c r="S503" s="561"/>
      <c r="T503" s="561"/>
      <c r="U503" s="561"/>
      <c r="V503" s="561"/>
      <c r="Y503" s="561"/>
      <c r="Z503" s="561"/>
      <c r="AA503" s="561"/>
      <c r="AB503" s="561"/>
      <c r="AC503" s="561"/>
      <c r="AD503" s="561"/>
      <c r="AE503" s="561"/>
      <c r="AF503" s="561"/>
      <c r="AG503" s="561"/>
      <c r="AH503" s="561"/>
      <c r="AJ503" s="561"/>
      <c r="AK503" s="561"/>
      <c r="AM503" s="561"/>
      <c r="AN503" s="561"/>
      <c r="AO503" s="561"/>
      <c r="AP503" s="561"/>
      <c r="AQ503" s="561"/>
      <c r="AR503" s="561"/>
      <c r="AS503" s="561"/>
      <c r="AT503" s="561"/>
      <c r="AU503" s="561"/>
      <c r="AW503" s="561"/>
      <c r="AX503" s="561"/>
      <c r="AY503" s="561"/>
      <c r="AZ503" s="561"/>
      <c r="BA503" s="561"/>
      <c r="BB503" s="561"/>
      <c r="BC503" s="561"/>
      <c r="BD503" s="561"/>
      <c r="BE503" s="561"/>
      <c r="BF503" s="561"/>
      <c r="BG503" s="561"/>
      <c r="BH503" s="561"/>
      <c r="BI503" s="561"/>
      <c r="BJ503" s="561"/>
      <c r="BK503" s="561"/>
      <c r="BL503" s="561"/>
      <c r="BM503" s="561"/>
      <c r="BN503" s="561"/>
      <c r="BO503" s="561"/>
      <c r="BP503" s="561"/>
      <c r="BQ503" s="561"/>
      <c r="BR503" s="561"/>
      <c r="BS503" s="561"/>
      <c r="BT503" s="561"/>
      <c r="BU503" s="561"/>
      <c r="BV503" s="561"/>
    </row>
    <row r="504" spans="1:74">
      <c r="A504" s="561"/>
      <c r="E504" s="561"/>
      <c r="H504" s="561"/>
      <c r="Q504" s="561"/>
      <c r="R504" s="561"/>
      <c r="S504" s="561"/>
      <c r="T504" s="561"/>
      <c r="U504" s="561"/>
      <c r="V504" s="561"/>
      <c r="Y504" s="561"/>
      <c r="Z504" s="561"/>
      <c r="AA504" s="561"/>
      <c r="AB504" s="561"/>
      <c r="AC504" s="561"/>
      <c r="AD504" s="561"/>
      <c r="AE504" s="561"/>
      <c r="AF504" s="561"/>
      <c r="AG504" s="561"/>
      <c r="AH504" s="561"/>
      <c r="AJ504" s="561"/>
      <c r="AK504" s="561"/>
      <c r="AM504" s="561"/>
      <c r="AN504" s="561"/>
      <c r="AO504" s="561"/>
      <c r="AP504" s="561"/>
      <c r="AQ504" s="561"/>
      <c r="AR504" s="561"/>
      <c r="AS504" s="561"/>
      <c r="AT504" s="561"/>
      <c r="AU504" s="561"/>
      <c r="AW504" s="561"/>
      <c r="AX504" s="561"/>
      <c r="AY504" s="561"/>
      <c r="AZ504" s="561"/>
      <c r="BA504" s="561"/>
      <c r="BB504" s="561"/>
      <c r="BC504" s="561"/>
      <c r="BD504" s="561"/>
      <c r="BE504" s="561"/>
      <c r="BF504" s="561"/>
      <c r="BG504" s="561"/>
      <c r="BH504" s="561"/>
      <c r="BI504" s="561"/>
      <c r="BJ504" s="561"/>
      <c r="BK504" s="561"/>
      <c r="BL504" s="561"/>
      <c r="BM504" s="561"/>
      <c r="BN504" s="561"/>
      <c r="BO504" s="561"/>
      <c r="BP504" s="561"/>
      <c r="BQ504" s="561"/>
      <c r="BR504" s="561"/>
      <c r="BS504" s="561"/>
      <c r="BT504" s="561"/>
      <c r="BU504" s="561"/>
      <c r="BV504" s="561"/>
    </row>
    <row r="505" spans="1:74">
      <c r="A505" s="561"/>
      <c r="E505" s="561"/>
      <c r="H505" s="561"/>
      <c r="Q505" s="561"/>
      <c r="R505" s="561"/>
      <c r="S505" s="561"/>
      <c r="T505" s="561"/>
      <c r="U505" s="561"/>
      <c r="V505" s="561"/>
      <c r="Y505" s="561"/>
      <c r="Z505" s="561"/>
      <c r="AA505" s="561"/>
      <c r="AB505" s="561"/>
      <c r="AC505" s="561"/>
      <c r="AD505" s="561"/>
      <c r="AE505" s="561"/>
      <c r="AF505" s="561"/>
      <c r="AG505" s="561"/>
      <c r="AH505" s="561"/>
      <c r="AJ505" s="561"/>
      <c r="AK505" s="561"/>
      <c r="AM505" s="561"/>
      <c r="AN505" s="561"/>
      <c r="AO505" s="561"/>
      <c r="AP505" s="561"/>
      <c r="AQ505" s="561"/>
      <c r="AR505" s="561"/>
      <c r="AS505" s="561"/>
      <c r="AT505" s="561"/>
      <c r="AU505" s="561"/>
      <c r="AW505" s="561"/>
      <c r="AX505" s="561"/>
      <c r="AY505" s="561"/>
      <c r="AZ505" s="561"/>
      <c r="BA505" s="561"/>
      <c r="BB505" s="561"/>
      <c r="BC505" s="561"/>
      <c r="BD505" s="561"/>
      <c r="BE505" s="561"/>
      <c r="BF505" s="561"/>
      <c r="BG505" s="561"/>
      <c r="BH505" s="561"/>
      <c r="BI505" s="561"/>
      <c r="BJ505" s="561"/>
      <c r="BK505" s="561"/>
      <c r="BL505" s="561"/>
      <c r="BM505" s="561"/>
      <c r="BN505" s="561"/>
      <c r="BO505" s="561"/>
      <c r="BP505" s="561"/>
      <c r="BQ505" s="561"/>
      <c r="BR505" s="561"/>
      <c r="BS505" s="561"/>
      <c r="BT505" s="561"/>
      <c r="BU505" s="561"/>
      <c r="BV505" s="561"/>
    </row>
    <row r="506" spans="1:74">
      <c r="A506" s="561"/>
      <c r="E506" s="561"/>
      <c r="H506" s="561"/>
      <c r="Q506" s="561"/>
      <c r="R506" s="561"/>
      <c r="S506" s="561"/>
      <c r="T506" s="561"/>
      <c r="U506" s="561"/>
      <c r="V506" s="561"/>
      <c r="Y506" s="561"/>
      <c r="Z506" s="561"/>
      <c r="AA506" s="561"/>
      <c r="AB506" s="561"/>
      <c r="AC506" s="561"/>
      <c r="AD506" s="561"/>
      <c r="AE506" s="561"/>
      <c r="AF506" s="561"/>
      <c r="AG506" s="561"/>
      <c r="AH506" s="561"/>
      <c r="AJ506" s="561"/>
      <c r="AK506" s="561"/>
      <c r="AM506" s="561"/>
      <c r="AN506" s="561"/>
      <c r="AO506" s="561"/>
      <c r="AP506" s="561"/>
      <c r="AQ506" s="561"/>
      <c r="AR506" s="561"/>
      <c r="AS506" s="561"/>
      <c r="AT506" s="561"/>
      <c r="AU506" s="561"/>
      <c r="AW506" s="561"/>
      <c r="AX506" s="561"/>
      <c r="AY506" s="561"/>
      <c r="AZ506" s="561"/>
      <c r="BA506" s="561"/>
      <c r="BB506" s="561"/>
      <c r="BC506" s="561"/>
      <c r="BD506" s="561"/>
      <c r="BE506" s="561"/>
      <c r="BF506" s="561"/>
      <c r="BG506" s="561"/>
      <c r="BH506" s="561"/>
      <c r="BI506" s="561"/>
      <c r="BJ506" s="561"/>
      <c r="BK506" s="561"/>
      <c r="BL506" s="561"/>
      <c r="BM506" s="561"/>
      <c r="BN506" s="561"/>
      <c r="BO506" s="561"/>
      <c r="BP506" s="561"/>
      <c r="BQ506" s="561"/>
      <c r="BR506" s="561"/>
      <c r="BS506" s="561"/>
      <c r="BT506" s="561"/>
      <c r="BU506" s="561"/>
      <c r="BV506" s="561"/>
    </row>
    <row r="507" spans="1:74">
      <c r="A507" s="561"/>
      <c r="E507" s="561"/>
      <c r="H507" s="561"/>
      <c r="Q507" s="561"/>
      <c r="R507" s="561"/>
      <c r="S507" s="561"/>
      <c r="T507" s="561"/>
      <c r="U507" s="561"/>
      <c r="V507" s="561"/>
      <c r="Y507" s="561"/>
      <c r="Z507" s="561"/>
      <c r="AA507" s="561"/>
      <c r="AB507" s="561"/>
      <c r="AC507" s="561"/>
      <c r="AD507" s="561"/>
      <c r="AE507" s="561"/>
      <c r="AF507" s="561"/>
      <c r="AG507" s="561"/>
      <c r="AH507" s="561"/>
      <c r="AJ507" s="561"/>
      <c r="AK507" s="561"/>
      <c r="AM507" s="561"/>
      <c r="AN507" s="561"/>
      <c r="AO507" s="561"/>
      <c r="AP507" s="561"/>
      <c r="AQ507" s="561"/>
      <c r="AR507" s="561"/>
      <c r="AS507" s="561"/>
      <c r="AT507" s="561"/>
      <c r="AU507" s="561"/>
      <c r="AW507" s="561"/>
      <c r="AX507" s="561"/>
      <c r="AY507" s="561"/>
      <c r="AZ507" s="561"/>
      <c r="BA507" s="561"/>
      <c r="BB507" s="561"/>
      <c r="BC507" s="561"/>
      <c r="BD507" s="561"/>
      <c r="BE507" s="561"/>
      <c r="BF507" s="561"/>
      <c r="BG507" s="561"/>
      <c r="BH507" s="561"/>
      <c r="BI507" s="561"/>
      <c r="BJ507" s="561"/>
      <c r="BK507" s="561"/>
      <c r="BL507" s="561"/>
      <c r="BM507" s="561"/>
      <c r="BN507" s="561"/>
      <c r="BO507" s="561"/>
      <c r="BP507" s="561"/>
      <c r="BQ507" s="561"/>
      <c r="BR507" s="561"/>
      <c r="BS507" s="561"/>
      <c r="BT507" s="561"/>
      <c r="BU507" s="561"/>
      <c r="BV507" s="561"/>
    </row>
    <row r="508" spans="1:74">
      <c r="A508" s="561"/>
      <c r="E508" s="561"/>
      <c r="H508" s="561"/>
      <c r="Q508" s="561"/>
      <c r="R508" s="561"/>
      <c r="S508" s="561"/>
      <c r="T508" s="561"/>
      <c r="U508" s="561"/>
      <c r="V508" s="561"/>
      <c r="Y508" s="561"/>
      <c r="Z508" s="561"/>
      <c r="AA508" s="561"/>
      <c r="AB508" s="561"/>
      <c r="AC508" s="561"/>
      <c r="AD508" s="561"/>
      <c r="AE508" s="561"/>
      <c r="AF508" s="561"/>
      <c r="AG508" s="561"/>
      <c r="AH508" s="561"/>
      <c r="AJ508" s="561"/>
      <c r="AK508" s="561"/>
      <c r="AM508" s="561"/>
      <c r="AN508" s="561"/>
      <c r="AO508" s="561"/>
      <c r="AP508" s="561"/>
      <c r="AQ508" s="561"/>
      <c r="AR508" s="561"/>
      <c r="AS508" s="561"/>
      <c r="AT508" s="561"/>
      <c r="AU508" s="561"/>
      <c r="AW508" s="561"/>
      <c r="AX508" s="561"/>
      <c r="AY508" s="561"/>
      <c r="AZ508" s="561"/>
      <c r="BA508" s="561"/>
      <c r="BB508" s="561"/>
      <c r="BC508" s="561"/>
      <c r="BD508" s="561"/>
      <c r="BE508" s="561"/>
      <c r="BF508" s="561"/>
      <c r="BG508" s="561"/>
      <c r="BH508" s="561"/>
      <c r="BI508" s="561"/>
      <c r="BJ508" s="561"/>
      <c r="BK508" s="561"/>
      <c r="BL508" s="561"/>
      <c r="BM508" s="561"/>
      <c r="BN508" s="561"/>
      <c r="BO508" s="561"/>
      <c r="BP508" s="561"/>
      <c r="BQ508" s="561"/>
      <c r="BR508" s="561"/>
      <c r="BS508" s="561"/>
      <c r="BT508" s="561"/>
      <c r="BU508" s="561"/>
      <c r="BV508" s="561"/>
    </row>
    <row r="509" spans="1:74">
      <c r="A509" s="561"/>
      <c r="E509" s="561"/>
      <c r="H509" s="561"/>
      <c r="Q509" s="561"/>
      <c r="R509" s="561"/>
      <c r="S509" s="561"/>
      <c r="T509" s="561"/>
      <c r="U509" s="561"/>
      <c r="V509" s="561"/>
      <c r="Y509" s="561"/>
      <c r="Z509" s="561"/>
      <c r="AA509" s="561"/>
      <c r="AB509" s="561"/>
      <c r="AC509" s="561"/>
      <c r="AD509" s="561"/>
      <c r="AE509" s="561"/>
      <c r="AF509" s="561"/>
      <c r="AG509" s="561"/>
      <c r="AH509" s="561"/>
      <c r="AJ509" s="561"/>
      <c r="AK509" s="561"/>
      <c r="AM509" s="561"/>
      <c r="AN509" s="561"/>
      <c r="AO509" s="561"/>
      <c r="AP509" s="561"/>
      <c r="AQ509" s="561"/>
      <c r="AR509" s="561"/>
      <c r="AS509" s="561"/>
      <c r="AT509" s="561"/>
      <c r="AU509" s="561"/>
      <c r="AW509" s="561"/>
      <c r="AX509" s="561"/>
      <c r="AY509" s="561"/>
      <c r="AZ509" s="561"/>
      <c r="BA509" s="561"/>
      <c r="BB509" s="561"/>
      <c r="BC509" s="561"/>
      <c r="BD509" s="561"/>
      <c r="BE509" s="561"/>
      <c r="BF509" s="561"/>
      <c r="BG509" s="561"/>
      <c r="BH509" s="561"/>
      <c r="BI509" s="561"/>
      <c r="BJ509" s="561"/>
      <c r="BK509" s="561"/>
      <c r="BL509" s="561"/>
      <c r="BM509" s="561"/>
      <c r="BN509" s="561"/>
      <c r="BO509" s="561"/>
      <c r="BP509" s="561"/>
      <c r="BQ509" s="561"/>
      <c r="BR509" s="561"/>
      <c r="BS509" s="561"/>
      <c r="BT509" s="561"/>
      <c r="BU509" s="561"/>
      <c r="BV509" s="561"/>
    </row>
    <row r="510" spans="1:74">
      <c r="A510" s="561"/>
      <c r="E510" s="561"/>
      <c r="H510" s="561"/>
      <c r="Q510" s="561"/>
      <c r="R510" s="561"/>
      <c r="S510" s="561"/>
      <c r="T510" s="561"/>
      <c r="U510" s="561"/>
      <c r="V510" s="561"/>
      <c r="Y510" s="561"/>
      <c r="Z510" s="561"/>
      <c r="AA510" s="561"/>
      <c r="AB510" s="561"/>
      <c r="AC510" s="561"/>
      <c r="AD510" s="561"/>
      <c r="AE510" s="561"/>
      <c r="AF510" s="561"/>
      <c r="AG510" s="561"/>
      <c r="AH510" s="561"/>
      <c r="AJ510" s="561"/>
      <c r="AK510" s="561"/>
      <c r="AM510" s="561"/>
      <c r="AN510" s="561"/>
      <c r="AO510" s="561"/>
      <c r="AP510" s="561"/>
      <c r="AQ510" s="561"/>
      <c r="AR510" s="561"/>
      <c r="AS510" s="561"/>
      <c r="AT510" s="561"/>
      <c r="AU510" s="561"/>
      <c r="AW510" s="561"/>
      <c r="AX510" s="561"/>
      <c r="AY510" s="561"/>
      <c r="AZ510" s="561"/>
      <c r="BA510" s="561"/>
      <c r="BB510" s="561"/>
      <c r="BC510" s="561"/>
      <c r="BD510" s="561"/>
      <c r="BE510" s="561"/>
      <c r="BF510" s="561"/>
      <c r="BG510" s="561"/>
      <c r="BH510" s="561"/>
      <c r="BI510" s="561"/>
      <c r="BJ510" s="561"/>
      <c r="BK510" s="561"/>
      <c r="BL510" s="561"/>
      <c r="BM510" s="561"/>
      <c r="BN510" s="561"/>
      <c r="BO510" s="561"/>
      <c r="BP510" s="561"/>
      <c r="BQ510" s="561"/>
      <c r="BR510" s="561"/>
      <c r="BS510" s="561"/>
      <c r="BT510" s="561"/>
      <c r="BU510" s="561"/>
      <c r="BV510" s="561"/>
    </row>
    <row r="511" spans="1:74">
      <c r="A511" s="561"/>
      <c r="E511" s="561"/>
      <c r="H511" s="561"/>
      <c r="Q511" s="561"/>
      <c r="R511" s="561"/>
      <c r="S511" s="561"/>
      <c r="T511" s="561"/>
      <c r="U511" s="561"/>
      <c r="V511" s="561"/>
      <c r="Y511" s="561"/>
      <c r="Z511" s="561"/>
      <c r="AA511" s="561"/>
      <c r="AB511" s="561"/>
      <c r="AC511" s="561"/>
      <c r="AD511" s="561"/>
      <c r="AE511" s="561"/>
      <c r="AF511" s="561"/>
      <c r="AG511" s="561"/>
      <c r="AH511" s="561"/>
      <c r="AJ511" s="561"/>
      <c r="AK511" s="561"/>
      <c r="AM511" s="561"/>
      <c r="AN511" s="561"/>
      <c r="AO511" s="561"/>
      <c r="AP511" s="561"/>
      <c r="AQ511" s="561"/>
      <c r="AR511" s="561"/>
      <c r="AS511" s="561"/>
      <c r="AT511" s="561"/>
      <c r="AU511" s="561"/>
      <c r="AW511" s="561"/>
      <c r="AX511" s="561"/>
      <c r="AY511" s="561"/>
      <c r="AZ511" s="561"/>
      <c r="BA511" s="561"/>
      <c r="BB511" s="561"/>
      <c r="BC511" s="561"/>
      <c r="BD511" s="561"/>
      <c r="BE511" s="561"/>
      <c r="BF511" s="561"/>
      <c r="BG511" s="561"/>
      <c r="BH511" s="561"/>
      <c r="BI511" s="561"/>
      <c r="BJ511" s="561"/>
      <c r="BK511" s="561"/>
      <c r="BL511" s="561"/>
      <c r="BM511" s="561"/>
      <c r="BN511" s="561"/>
      <c r="BO511" s="561"/>
      <c r="BP511" s="561"/>
      <c r="BQ511" s="561"/>
      <c r="BR511" s="561"/>
      <c r="BS511" s="561"/>
      <c r="BT511" s="561"/>
      <c r="BU511" s="561"/>
      <c r="BV511" s="561"/>
    </row>
    <row r="512" spans="1:74">
      <c r="A512" s="561"/>
      <c r="E512" s="561"/>
      <c r="H512" s="561"/>
      <c r="Q512" s="561"/>
      <c r="R512" s="561"/>
      <c r="S512" s="561"/>
      <c r="T512" s="561"/>
      <c r="U512" s="561"/>
      <c r="V512" s="561"/>
      <c r="Y512" s="561"/>
      <c r="Z512" s="561"/>
      <c r="AA512" s="561"/>
      <c r="AB512" s="561"/>
      <c r="AC512" s="561"/>
      <c r="AD512" s="561"/>
      <c r="AE512" s="561"/>
      <c r="AF512" s="561"/>
      <c r="AG512" s="561"/>
      <c r="AH512" s="561"/>
      <c r="AJ512" s="561"/>
      <c r="AK512" s="561"/>
      <c r="AM512" s="561"/>
      <c r="AN512" s="561"/>
      <c r="AO512" s="561"/>
      <c r="AP512" s="561"/>
      <c r="AQ512" s="561"/>
      <c r="AR512" s="561"/>
      <c r="AS512" s="561"/>
      <c r="AT512" s="561"/>
      <c r="AU512" s="561"/>
      <c r="AW512" s="561"/>
      <c r="AX512" s="561"/>
      <c r="AY512" s="561"/>
      <c r="AZ512" s="561"/>
      <c r="BA512" s="561"/>
      <c r="BB512" s="561"/>
      <c r="BC512" s="561"/>
      <c r="BD512" s="561"/>
      <c r="BE512" s="561"/>
      <c r="BF512" s="561"/>
      <c r="BG512" s="561"/>
      <c r="BH512" s="561"/>
      <c r="BI512" s="561"/>
      <c r="BJ512" s="561"/>
      <c r="BK512" s="561"/>
      <c r="BL512" s="561"/>
      <c r="BM512" s="561"/>
      <c r="BN512" s="561"/>
      <c r="BO512" s="561"/>
      <c r="BP512" s="561"/>
      <c r="BQ512" s="561"/>
      <c r="BR512" s="561"/>
      <c r="BS512" s="561"/>
      <c r="BT512" s="561"/>
      <c r="BU512" s="561"/>
      <c r="BV512" s="561"/>
    </row>
    <row r="513" spans="1:74">
      <c r="A513" s="561"/>
      <c r="E513" s="561"/>
      <c r="H513" s="561"/>
      <c r="Q513" s="561"/>
      <c r="R513" s="561"/>
      <c r="S513" s="561"/>
      <c r="T513" s="561"/>
      <c r="U513" s="561"/>
      <c r="V513" s="561"/>
      <c r="Y513" s="561"/>
      <c r="Z513" s="561"/>
      <c r="AA513" s="561"/>
      <c r="AB513" s="561"/>
      <c r="AC513" s="561"/>
      <c r="AD513" s="561"/>
      <c r="AE513" s="561"/>
      <c r="AF513" s="561"/>
      <c r="AG513" s="561"/>
      <c r="AH513" s="561"/>
      <c r="AJ513" s="561"/>
      <c r="AK513" s="561"/>
      <c r="AM513" s="561"/>
      <c r="AN513" s="561"/>
      <c r="AO513" s="561"/>
      <c r="AP513" s="561"/>
      <c r="AQ513" s="561"/>
      <c r="AR513" s="561"/>
      <c r="AS513" s="561"/>
      <c r="AT513" s="561"/>
      <c r="AU513" s="561"/>
      <c r="AW513" s="561"/>
      <c r="AX513" s="561"/>
      <c r="AY513" s="561"/>
      <c r="AZ513" s="561"/>
      <c r="BA513" s="561"/>
      <c r="BB513" s="561"/>
      <c r="BC513" s="561"/>
      <c r="BD513" s="561"/>
      <c r="BE513" s="561"/>
      <c r="BF513" s="561"/>
      <c r="BG513" s="561"/>
      <c r="BH513" s="561"/>
      <c r="BI513" s="561"/>
      <c r="BJ513" s="561"/>
      <c r="BK513" s="561"/>
      <c r="BL513" s="561"/>
      <c r="BM513" s="561"/>
      <c r="BN513" s="561"/>
      <c r="BO513" s="561"/>
      <c r="BP513" s="561"/>
      <c r="BQ513" s="561"/>
      <c r="BR513" s="561"/>
      <c r="BS513" s="561"/>
      <c r="BT513" s="561"/>
      <c r="BU513" s="561"/>
      <c r="BV513" s="561"/>
    </row>
    <row r="514" spans="1:74">
      <c r="A514" s="561"/>
      <c r="E514" s="561"/>
      <c r="H514" s="561"/>
      <c r="Q514" s="561"/>
      <c r="R514" s="561"/>
      <c r="S514" s="561"/>
      <c r="T514" s="561"/>
      <c r="U514" s="561"/>
      <c r="V514" s="561"/>
      <c r="Y514" s="561"/>
      <c r="Z514" s="561"/>
      <c r="AA514" s="561"/>
      <c r="AB514" s="561"/>
      <c r="AC514" s="561"/>
      <c r="AD514" s="561"/>
      <c r="AE514" s="561"/>
      <c r="AF514" s="561"/>
      <c r="AG514" s="561"/>
      <c r="AH514" s="561"/>
      <c r="AJ514" s="561"/>
      <c r="AK514" s="561"/>
      <c r="AM514" s="561"/>
      <c r="AN514" s="561"/>
      <c r="AO514" s="561"/>
      <c r="AP514" s="561"/>
      <c r="AQ514" s="561"/>
      <c r="AR514" s="561"/>
      <c r="AS514" s="561"/>
      <c r="AT514" s="561"/>
      <c r="AU514" s="561"/>
      <c r="AW514" s="561"/>
      <c r="AX514" s="561"/>
      <c r="AY514" s="561"/>
      <c r="AZ514" s="561"/>
      <c r="BA514" s="561"/>
      <c r="BB514" s="561"/>
      <c r="BC514" s="561"/>
      <c r="BD514" s="561"/>
      <c r="BE514" s="561"/>
      <c r="BF514" s="561"/>
      <c r="BG514" s="561"/>
      <c r="BH514" s="561"/>
      <c r="BI514" s="561"/>
      <c r="BJ514" s="561"/>
      <c r="BK514" s="561"/>
      <c r="BL514" s="561"/>
      <c r="BM514" s="561"/>
      <c r="BN514" s="561"/>
      <c r="BO514" s="561"/>
      <c r="BP514" s="561"/>
      <c r="BQ514" s="561"/>
      <c r="BR514" s="561"/>
      <c r="BS514" s="561"/>
      <c r="BT514" s="561"/>
      <c r="BU514" s="561"/>
      <c r="BV514" s="561"/>
    </row>
    <row r="515" spans="1:74">
      <c r="A515" s="561"/>
      <c r="E515" s="561"/>
      <c r="H515" s="561"/>
      <c r="Q515" s="561"/>
      <c r="R515" s="561"/>
      <c r="S515" s="561"/>
      <c r="T515" s="561"/>
      <c r="U515" s="561"/>
      <c r="V515" s="561"/>
      <c r="Y515" s="561"/>
      <c r="Z515" s="561"/>
      <c r="AA515" s="561"/>
      <c r="AB515" s="561"/>
      <c r="AC515" s="561"/>
      <c r="AD515" s="561"/>
      <c r="AE515" s="561"/>
      <c r="AF515" s="561"/>
      <c r="AG515" s="561"/>
      <c r="AH515" s="561"/>
      <c r="AJ515" s="561"/>
      <c r="AK515" s="561"/>
      <c r="AM515" s="561"/>
      <c r="AN515" s="561"/>
      <c r="AO515" s="561"/>
      <c r="AP515" s="561"/>
      <c r="AQ515" s="561"/>
      <c r="AR515" s="561"/>
      <c r="AS515" s="561"/>
      <c r="AT515" s="561"/>
      <c r="AU515" s="561"/>
      <c r="AW515" s="561"/>
      <c r="AX515" s="561"/>
      <c r="AY515" s="561"/>
      <c r="AZ515" s="561"/>
      <c r="BA515" s="561"/>
      <c r="BB515" s="561"/>
      <c r="BC515" s="561"/>
      <c r="BD515" s="561"/>
      <c r="BE515" s="561"/>
      <c r="BF515" s="561"/>
      <c r="BG515" s="561"/>
      <c r="BH515" s="561"/>
      <c r="BI515" s="561"/>
      <c r="BJ515" s="561"/>
      <c r="BK515" s="561"/>
      <c r="BL515" s="561"/>
      <c r="BM515" s="561"/>
      <c r="BN515" s="561"/>
      <c r="BO515" s="561"/>
      <c r="BP515" s="561"/>
      <c r="BQ515" s="561"/>
      <c r="BR515" s="561"/>
      <c r="BS515" s="561"/>
      <c r="BT515" s="561"/>
      <c r="BU515" s="561"/>
      <c r="BV515" s="561"/>
    </row>
    <row r="516" spans="1:74">
      <c r="A516" s="561"/>
      <c r="E516" s="561"/>
      <c r="H516" s="561"/>
      <c r="Q516" s="561"/>
      <c r="R516" s="561"/>
      <c r="S516" s="561"/>
      <c r="T516" s="561"/>
      <c r="U516" s="561"/>
      <c r="V516" s="561"/>
      <c r="Y516" s="561"/>
      <c r="Z516" s="561"/>
      <c r="AA516" s="561"/>
      <c r="AB516" s="561"/>
      <c r="AC516" s="561"/>
      <c r="AD516" s="561"/>
      <c r="AE516" s="561"/>
      <c r="AF516" s="561"/>
      <c r="AG516" s="561"/>
      <c r="AH516" s="561"/>
      <c r="AJ516" s="561"/>
      <c r="AK516" s="561"/>
      <c r="AM516" s="561"/>
      <c r="AN516" s="561"/>
      <c r="AO516" s="561"/>
      <c r="AP516" s="561"/>
      <c r="AQ516" s="561"/>
      <c r="AR516" s="561"/>
      <c r="AS516" s="561"/>
      <c r="AT516" s="561"/>
      <c r="AU516" s="561"/>
      <c r="AW516" s="561"/>
      <c r="AX516" s="561"/>
      <c r="AY516" s="561"/>
      <c r="AZ516" s="561"/>
      <c r="BA516" s="561"/>
      <c r="BB516" s="561"/>
      <c r="BC516" s="561"/>
      <c r="BD516" s="561"/>
      <c r="BE516" s="561"/>
      <c r="BF516" s="561"/>
      <c r="BG516" s="561"/>
      <c r="BH516" s="561"/>
      <c r="BI516" s="561"/>
      <c r="BJ516" s="561"/>
      <c r="BK516" s="561"/>
      <c r="BL516" s="561"/>
      <c r="BM516" s="561"/>
      <c r="BN516" s="561"/>
      <c r="BO516" s="561"/>
      <c r="BP516" s="561"/>
      <c r="BQ516" s="561"/>
      <c r="BR516" s="561"/>
      <c r="BS516" s="561"/>
      <c r="BT516" s="561"/>
      <c r="BU516" s="561"/>
      <c r="BV516" s="561"/>
    </row>
    <row r="517" spans="1:74">
      <c r="A517" s="561"/>
      <c r="E517" s="561"/>
      <c r="H517" s="561"/>
      <c r="Q517" s="561"/>
      <c r="R517" s="561"/>
      <c r="S517" s="561"/>
      <c r="T517" s="561"/>
      <c r="U517" s="561"/>
      <c r="V517" s="561"/>
      <c r="Y517" s="561"/>
      <c r="Z517" s="561"/>
      <c r="AA517" s="561"/>
      <c r="AB517" s="561"/>
      <c r="AC517" s="561"/>
      <c r="AD517" s="561"/>
      <c r="AE517" s="561"/>
      <c r="AF517" s="561"/>
      <c r="AG517" s="561"/>
      <c r="AH517" s="561"/>
      <c r="AJ517" s="561"/>
      <c r="AK517" s="561"/>
      <c r="AM517" s="561"/>
      <c r="AN517" s="561"/>
      <c r="AO517" s="561"/>
      <c r="AP517" s="561"/>
      <c r="AQ517" s="561"/>
      <c r="AR517" s="561"/>
      <c r="AS517" s="561"/>
      <c r="AT517" s="561"/>
      <c r="AU517" s="561"/>
      <c r="AW517" s="561"/>
      <c r="AX517" s="561"/>
      <c r="AY517" s="561"/>
      <c r="AZ517" s="561"/>
      <c r="BA517" s="561"/>
      <c r="BB517" s="561"/>
      <c r="BC517" s="561"/>
      <c r="BD517" s="561"/>
      <c r="BE517" s="561"/>
      <c r="BF517" s="561"/>
      <c r="BG517" s="561"/>
      <c r="BH517" s="561"/>
      <c r="BI517" s="561"/>
      <c r="BJ517" s="561"/>
      <c r="BK517" s="561"/>
      <c r="BL517" s="561"/>
      <c r="BM517" s="561"/>
      <c r="BN517" s="561"/>
      <c r="BO517" s="561"/>
      <c r="BP517" s="561"/>
      <c r="BQ517" s="561"/>
      <c r="BR517" s="561"/>
      <c r="BS517" s="561"/>
      <c r="BT517" s="561"/>
      <c r="BU517" s="561"/>
      <c r="BV517" s="561"/>
    </row>
    <row r="518" spans="1:74">
      <c r="A518" s="561"/>
      <c r="E518" s="561"/>
      <c r="H518" s="561"/>
      <c r="Q518" s="561"/>
      <c r="R518" s="561"/>
      <c r="S518" s="561"/>
      <c r="T518" s="561"/>
      <c r="U518" s="561"/>
      <c r="V518" s="561"/>
      <c r="Y518" s="561"/>
      <c r="Z518" s="561"/>
      <c r="AA518" s="561"/>
      <c r="AB518" s="561"/>
      <c r="AC518" s="561"/>
      <c r="AD518" s="561"/>
      <c r="AE518" s="561"/>
      <c r="AF518" s="561"/>
      <c r="AG518" s="561"/>
      <c r="AH518" s="561"/>
      <c r="AJ518" s="561"/>
      <c r="AK518" s="561"/>
      <c r="AM518" s="561"/>
      <c r="AN518" s="561"/>
      <c r="AO518" s="561"/>
      <c r="AP518" s="561"/>
      <c r="AQ518" s="561"/>
      <c r="AR518" s="561"/>
      <c r="AS518" s="561"/>
      <c r="AT518" s="561"/>
      <c r="AU518" s="561"/>
      <c r="AW518" s="561"/>
      <c r="AX518" s="561"/>
      <c r="AY518" s="561"/>
      <c r="AZ518" s="561"/>
      <c r="BA518" s="561"/>
      <c r="BB518" s="561"/>
      <c r="BC518" s="561"/>
      <c r="BD518" s="561"/>
      <c r="BE518" s="561"/>
      <c r="BF518" s="561"/>
      <c r="BG518" s="561"/>
      <c r="BH518" s="561"/>
      <c r="BI518" s="561"/>
      <c r="BJ518" s="561"/>
      <c r="BK518" s="561"/>
      <c r="BL518" s="561"/>
      <c r="BM518" s="561"/>
      <c r="BN518" s="561"/>
      <c r="BO518" s="561"/>
      <c r="BP518" s="561"/>
      <c r="BQ518" s="561"/>
      <c r="BR518" s="561"/>
      <c r="BS518" s="561"/>
      <c r="BT518" s="561"/>
      <c r="BU518" s="561"/>
      <c r="BV518" s="561"/>
    </row>
    <row r="519" spans="1:74">
      <c r="A519" s="561"/>
      <c r="E519" s="561"/>
      <c r="H519" s="561"/>
      <c r="Q519" s="561"/>
      <c r="R519" s="561"/>
      <c r="S519" s="561"/>
      <c r="T519" s="561"/>
      <c r="U519" s="561"/>
      <c r="V519" s="561"/>
      <c r="Y519" s="561"/>
      <c r="Z519" s="561"/>
      <c r="AA519" s="561"/>
      <c r="AB519" s="561"/>
      <c r="AC519" s="561"/>
      <c r="AD519" s="561"/>
      <c r="AE519" s="561"/>
      <c r="AF519" s="561"/>
      <c r="AG519" s="561"/>
      <c r="AH519" s="561"/>
      <c r="AJ519" s="561"/>
      <c r="AK519" s="561"/>
      <c r="AM519" s="561"/>
      <c r="AN519" s="561"/>
      <c r="AO519" s="561"/>
      <c r="AP519" s="561"/>
      <c r="AQ519" s="561"/>
      <c r="AR519" s="561"/>
      <c r="AS519" s="561"/>
      <c r="AT519" s="561"/>
      <c r="AU519" s="561"/>
      <c r="AW519" s="561"/>
      <c r="AX519" s="561"/>
      <c r="AY519" s="561"/>
      <c r="AZ519" s="561"/>
      <c r="BA519" s="561"/>
      <c r="BB519" s="561"/>
      <c r="BC519" s="561"/>
      <c r="BD519" s="561"/>
      <c r="BE519" s="561"/>
      <c r="BF519" s="561"/>
      <c r="BG519" s="561"/>
      <c r="BH519" s="561"/>
      <c r="BI519" s="561"/>
      <c r="BJ519" s="561"/>
      <c r="BK519" s="561"/>
      <c r="BL519" s="561"/>
      <c r="BM519" s="561"/>
      <c r="BN519" s="561"/>
      <c r="BO519" s="561"/>
      <c r="BP519" s="561"/>
      <c r="BQ519" s="561"/>
      <c r="BR519" s="561"/>
      <c r="BS519" s="561"/>
      <c r="BT519" s="561"/>
      <c r="BU519" s="561"/>
      <c r="BV519" s="561"/>
    </row>
    <row r="520" spans="1:74">
      <c r="A520" s="561"/>
      <c r="E520" s="561"/>
      <c r="H520" s="561"/>
      <c r="Q520" s="561"/>
      <c r="R520" s="561"/>
      <c r="S520" s="561"/>
      <c r="T520" s="561"/>
      <c r="U520" s="561"/>
      <c r="V520" s="561"/>
      <c r="Y520" s="561"/>
      <c r="Z520" s="561"/>
      <c r="AA520" s="561"/>
      <c r="AB520" s="561"/>
      <c r="AC520" s="561"/>
      <c r="AD520" s="561"/>
      <c r="AE520" s="561"/>
      <c r="AF520" s="561"/>
      <c r="AG520" s="561"/>
      <c r="AH520" s="561"/>
      <c r="AJ520" s="561"/>
      <c r="AK520" s="561"/>
      <c r="AM520" s="561"/>
      <c r="AN520" s="561"/>
      <c r="AO520" s="561"/>
      <c r="AP520" s="561"/>
      <c r="AQ520" s="561"/>
      <c r="AR520" s="561"/>
      <c r="AS520" s="561"/>
      <c r="AT520" s="561"/>
      <c r="AU520" s="561"/>
      <c r="AW520" s="561"/>
      <c r="AX520" s="561"/>
      <c r="AY520" s="561"/>
      <c r="AZ520" s="561"/>
      <c r="BA520" s="561"/>
      <c r="BB520" s="561"/>
      <c r="BC520" s="561"/>
      <c r="BD520" s="561"/>
      <c r="BE520" s="561"/>
      <c r="BF520" s="561"/>
      <c r="BG520" s="561"/>
      <c r="BH520" s="561"/>
      <c r="BI520" s="561"/>
      <c r="BJ520" s="561"/>
      <c r="BK520" s="561"/>
      <c r="BL520" s="561"/>
      <c r="BM520" s="561"/>
      <c r="BN520" s="561"/>
      <c r="BO520" s="561"/>
      <c r="BP520" s="561"/>
      <c r="BQ520" s="561"/>
      <c r="BR520" s="561"/>
      <c r="BS520" s="561"/>
      <c r="BT520" s="561"/>
      <c r="BU520" s="561"/>
      <c r="BV520" s="561"/>
    </row>
    <row r="521" spans="1:74">
      <c r="A521" s="561"/>
      <c r="E521" s="561"/>
      <c r="H521" s="561"/>
      <c r="Q521" s="561"/>
      <c r="R521" s="561"/>
      <c r="S521" s="561"/>
      <c r="T521" s="561"/>
      <c r="U521" s="561"/>
      <c r="V521" s="561"/>
      <c r="Y521" s="561"/>
      <c r="Z521" s="561"/>
      <c r="AA521" s="561"/>
      <c r="AB521" s="561"/>
      <c r="AC521" s="561"/>
      <c r="AD521" s="561"/>
      <c r="AE521" s="561"/>
      <c r="AF521" s="561"/>
      <c r="AG521" s="561"/>
      <c r="AH521" s="561"/>
      <c r="AJ521" s="561"/>
      <c r="AK521" s="561"/>
      <c r="AM521" s="561"/>
      <c r="AN521" s="561"/>
      <c r="AO521" s="561"/>
      <c r="AP521" s="561"/>
      <c r="AQ521" s="561"/>
      <c r="AR521" s="561"/>
      <c r="AS521" s="561"/>
      <c r="AT521" s="561"/>
      <c r="AU521" s="561"/>
      <c r="AW521" s="561"/>
      <c r="AX521" s="561"/>
      <c r="AY521" s="561"/>
      <c r="AZ521" s="561"/>
      <c r="BA521" s="561"/>
      <c r="BB521" s="561"/>
      <c r="BC521" s="561"/>
      <c r="BD521" s="561"/>
      <c r="BE521" s="561"/>
      <c r="BF521" s="561"/>
      <c r="BG521" s="561"/>
      <c r="BH521" s="561"/>
      <c r="BI521" s="561"/>
      <c r="BJ521" s="561"/>
      <c r="BK521" s="561"/>
      <c r="BL521" s="561"/>
      <c r="BM521" s="561"/>
      <c r="BN521" s="561"/>
      <c r="BO521" s="561"/>
      <c r="BP521" s="561"/>
      <c r="BQ521" s="561"/>
      <c r="BR521" s="561"/>
      <c r="BS521" s="561"/>
      <c r="BT521" s="561"/>
      <c r="BU521" s="561"/>
      <c r="BV521" s="561"/>
    </row>
    <row r="522" spans="1:74">
      <c r="A522" s="561"/>
      <c r="E522" s="561"/>
      <c r="H522" s="561"/>
      <c r="Q522" s="561"/>
      <c r="R522" s="561"/>
      <c r="S522" s="561"/>
      <c r="T522" s="561"/>
      <c r="U522" s="561"/>
      <c r="V522" s="561"/>
      <c r="Y522" s="561"/>
      <c r="Z522" s="561"/>
      <c r="AA522" s="561"/>
      <c r="AB522" s="561"/>
      <c r="AC522" s="561"/>
      <c r="AD522" s="561"/>
      <c r="AE522" s="561"/>
      <c r="AF522" s="561"/>
      <c r="AG522" s="561"/>
      <c r="AH522" s="561"/>
      <c r="AJ522" s="561"/>
      <c r="AK522" s="561"/>
      <c r="AM522" s="561"/>
      <c r="AN522" s="561"/>
      <c r="AO522" s="561"/>
      <c r="AP522" s="561"/>
      <c r="AQ522" s="561"/>
      <c r="AR522" s="561"/>
      <c r="AS522" s="561"/>
      <c r="AT522" s="561"/>
      <c r="AU522" s="561"/>
      <c r="AW522" s="561"/>
      <c r="AX522" s="561"/>
      <c r="AY522" s="561"/>
      <c r="AZ522" s="561"/>
      <c r="BA522" s="561"/>
      <c r="BB522" s="561"/>
      <c r="BC522" s="561"/>
      <c r="BD522" s="561"/>
      <c r="BE522" s="561"/>
      <c r="BF522" s="561"/>
      <c r="BG522" s="561"/>
      <c r="BH522" s="561"/>
      <c r="BI522" s="561"/>
      <c r="BJ522" s="561"/>
      <c r="BK522" s="561"/>
      <c r="BL522" s="561"/>
      <c r="BM522" s="561"/>
      <c r="BN522" s="561"/>
      <c r="BO522" s="561"/>
      <c r="BP522" s="561"/>
      <c r="BQ522" s="561"/>
      <c r="BR522" s="561"/>
      <c r="BS522" s="561"/>
      <c r="BT522" s="561"/>
      <c r="BU522" s="561"/>
      <c r="BV522" s="561"/>
    </row>
    <row r="523" spans="1:74">
      <c r="A523" s="561"/>
      <c r="E523" s="561"/>
      <c r="H523" s="561"/>
      <c r="Q523" s="561"/>
      <c r="R523" s="561"/>
      <c r="S523" s="561"/>
      <c r="T523" s="561"/>
      <c r="U523" s="561"/>
      <c r="V523" s="561"/>
      <c r="Y523" s="561"/>
      <c r="Z523" s="561"/>
      <c r="AA523" s="561"/>
      <c r="AB523" s="561"/>
      <c r="AC523" s="561"/>
      <c r="AD523" s="561"/>
      <c r="AE523" s="561"/>
      <c r="AF523" s="561"/>
      <c r="AG523" s="561"/>
      <c r="AH523" s="561"/>
      <c r="AJ523" s="561"/>
      <c r="AK523" s="561"/>
      <c r="AM523" s="561"/>
      <c r="AN523" s="561"/>
      <c r="AO523" s="561"/>
      <c r="AP523" s="561"/>
      <c r="AQ523" s="561"/>
      <c r="AR523" s="561"/>
      <c r="AS523" s="561"/>
      <c r="AT523" s="561"/>
      <c r="AU523" s="561"/>
      <c r="AW523" s="561"/>
      <c r="AX523" s="561"/>
      <c r="AY523" s="561"/>
      <c r="AZ523" s="561"/>
      <c r="BA523" s="561"/>
      <c r="BB523" s="561"/>
      <c r="BC523" s="561"/>
      <c r="BD523" s="561"/>
      <c r="BE523" s="561"/>
      <c r="BF523" s="561"/>
      <c r="BG523" s="561"/>
      <c r="BH523" s="561"/>
      <c r="BI523" s="561"/>
      <c r="BJ523" s="561"/>
      <c r="BK523" s="561"/>
      <c r="BL523" s="561"/>
      <c r="BM523" s="561"/>
      <c r="BN523" s="561"/>
      <c r="BO523" s="561"/>
      <c r="BP523" s="561"/>
      <c r="BQ523" s="561"/>
      <c r="BR523" s="561"/>
      <c r="BS523" s="561"/>
      <c r="BT523" s="561"/>
      <c r="BU523" s="561"/>
      <c r="BV523" s="561"/>
    </row>
    <row r="524" spans="1:74">
      <c r="A524" s="561"/>
      <c r="E524" s="561"/>
      <c r="H524" s="561"/>
      <c r="Q524" s="561"/>
      <c r="R524" s="561"/>
      <c r="S524" s="561"/>
      <c r="T524" s="561"/>
      <c r="U524" s="561"/>
      <c r="V524" s="561"/>
      <c r="Y524" s="561"/>
      <c r="Z524" s="561"/>
      <c r="AA524" s="561"/>
      <c r="AB524" s="561"/>
      <c r="AC524" s="561"/>
      <c r="AD524" s="561"/>
      <c r="AE524" s="561"/>
      <c r="AF524" s="561"/>
      <c r="AG524" s="561"/>
      <c r="AH524" s="561"/>
      <c r="AJ524" s="561"/>
      <c r="AK524" s="561"/>
      <c r="AM524" s="561"/>
      <c r="AN524" s="561"/>
      <c r="AO524" s="561"/>
      <c r="AP524" s="561"/>
      <c r="AQ524" s="561"/>
      <c r="AR524" s="561"/>
      <c r="AS524" s="561"/>
      <c r="AT524" s="561"/>
      <c r="AU524" s="561"/>
      <c r="AW524" s="561"/>
      <c r="AX524" s="561"/>
      <c r="AY524" s="561"/>
      <c r="AZ524" s="561"/>
      <c r="BA524" s="561"/>
      <c r="BB524" s="561"/>
      <c r="BC524" s="561"/>
      <c r="BD524" s="561"/>
      <c r="BE524" s="561"/>
      <c r="BF524" s="561"/>
      <c r="BG524" s="561"/>
      <c r="BH524" s="561"/>
      <c r="BI524" s="561"/>
      <c r="BJ524" s="561"/>
      <c r="BK524" s="561"/>
      <c r="BL524" s="561"/>
      <c r="BM524" s="561"/>
      <c r="BN524" s="561"/>
      <c r="BO524" s="561"/>
      <c r="BP524" s="561"/>
      <c r="BQ524" s="561"/>
      <c r="BR524" s="561"/>
      <c r="BS524" s="561"/>
      <c r="BT524" s="561"/>
      <c r="BU524" s="561"/>
      <c r="BV524" s="561"/>
    </row>
    <row r="525" spans="1:74">
      <c r="A525" s="561"/>
      <c r="E525" s="561"/>
      <c r="H525" s="561"/>
      <c r="Q525" s="561"/>
      <c r="R525" s="561"/>
      <c r="S525" s="561"/>
      <c r="T525" s="561"/>
      <c r="U525" s="561"/>
      <c r="V525" s="561"/>
      <c r="Y525" s="561"/>
      <c r="Z525" s="561"/>
      <c r="AA525" s="561"/>
      <c r="AB525" s="561"/>
      <c r="AC525" s="561"/>
      <c r="AD525" s="561"/>
      <c r="AE525" s="561"/>
      <c r="AF525" s="561"/>
      <c r="AG525" s="561"/>
      <c r="AH525" s="561"/>
      <c r="AJ525" s="561"/>
      <c r="AK525" s="561"/>
      <c r="AM525" s="561"/>
      <c r="AN525" s="561"/>
      <c r="AO525" s="561"/>
      <c r="AP525" s="561"/>
      <c r="AQ525" s="561"/>
      <c r="AR525" s="561"/>
      <c r="AS525" s="561"/>
      <c r="AT525" s="561"/>
      <c r="AU525" s="561"/>
      <c r="AW525" s="561"/>
      <c r="AX525" s="561"/>
      <c r="AY525" s="561"/>
      <c r="AZ525" s="561"/>
      <c r="BA525" s="561"/>
      <c r="BB525" s="561"/>
      <c r="BC525" s="561"/>
      <c r="BD525" s="561"/>
      <c r="BE525" s="561"/>
      <c r="BF525" s="561"/>
      <c r="BG525" s="561"/>
      <c r="BH525" s="561"/>
      <c r="BI525" s="561"/>
      <c r="BJ525" s="561"/>
      <c r="BK525" s="561"/>
      <c r="BL525" s="561"/>
      <c r="BM525" s="561"/>
      <c r="BN525" s="561"/>
      <c r="BO525" s="561"/>
      <c r="BP525" s="561"/>
      <c r="BQ525" s="561"/>
      <c r="BR525" s="561"/>
      <c r="BS525" s="561"/>
      <c r="BT525" s="561"/>
      <c r="BU525" s="561"/>
      <c r="BV525" s="561"/>
    </row>
    <row r="526" spans="1:74">
      <c r="A526" s="561"/>
      <c r="E526" s="561"/>
      <c r="H526" s="561"/>
      <c r="Q526" s="561"/>
      <c r="R526" s="561"/>
      <c r="S526" s="561"/>
      <c r="T526" s="561"/>
      <c r="U526" s="561"/>
      <c r="V526" s="561"/>
      <c r="Y526" s="561"/>
      <c r="Z526" s="561"/>
      <c r="AA526" s="561"/>
      <c r="AB526" s="561"/>
      <c r="AC526" s="561"/>
      <c r="AD526" s="561"/>
      <c r="AE526" s="561"/>
      <c r="AF526" s="561"/>
      <c r="AG526" s="561"/>
      <c r="AH526" s="561"/>
      <c r="AJ526" s="561"/>
      <c r="AK526" s="561"/>
      <c r="AM526" s="561"/>
      <c r="AN526" s="561"/>
      <c r="AO526" s="561"/>
      <c r="AP526" s="561"/>
      <c r="AQ526" s="561"/>
      <c r="AR526" s="561"/>
      <c r="AS526" s="561"/>
      <c r="AT526" s="561"/>
      <c r="AU526" s="561"/>
      <c r="AW526" s="561"/>
      <c r="AX526" s="561"/>
      <c r="AY526" s="561"/>
      <c r="AZ526" s="561"/>
      <c r="BA526" s="561"/>
      <c r="BB526" s="561"/>
      <c r="BC526" s="561"/>
      <c r="BD526" s="561"/>
      <c r="BE526" s="561"/>
      <c r="BF526" s="561"/>
      <c r="BG526" s="561"/>
      <c r="BH526" s="561"/>
      <c r="BI526" s="561"/>
      <c r="BJ526" s="561"/>
      <c r="BK526" s="561"/>
      <c r="BL526" s="561"/>
      <c r="BM526" s="561"/>
      <c r="BN526" s="561"/>
      <c r="BO526" s="561"/>
      <c r="BP526" s="561"/>
      <c r="BQ526" s="561"/>
      <c r="BR526" s="561"/>
      <c r="BS526" s="561"/>
      <c r="BT526" s="561"/>
      <c r="BU526" s="561"/>
      <c r="BV526" s="561"/>
    </row>
    <row r="527" spans="1:74">
      <c r="A527" s="561"/>
      <c r="E527" s="561"/>
      <c r="H527" s="561"/>
      <c r="Q527" s="561"/>
      <c r="R527" s="561"/>
      <c r="S527" s="561"/>
      <c r="T527" s="561"/>
      <c r="U527" s="561"/>
      <c r="V527" s="561"/>
      <c r="Y527" s="561"/>
      <c r="Z527" s="561"/>
      <c r="AA527" s="561"/>
      <c r="AB527" s="561"/>
      <c r="AC527" s="561"/>
      <c r="AD527" s="561"/>
      <c r="AE527" s="561"/>
      <c r="AF527" s="561"/>
      <c r="AG527" s="561"/>
      <c r="AH527" s="561"/>
      <c r="AJ527" s="561"/>
      <c r="AK527" s="561"/>
      <c r="AM527" s="561"/>
      <c r="AN527" s="561"/>
      <c r="AO527" s="561"/>
      <c r="AP527" s="561"/>
      <c r="AQ527" s="561"/>
      <c r="AR527" s="561"/>
      <c r="AS527" s="561"/>
      <c r="AT527" s="561"/>
      <c r="AU527" s="561"/>
      <c r="AW527" s="561"/>
      <c r="AX527" s="561"/>
      <c r="AY527" s="561"/>
      <c r="AZ527" s="561"/>
      <c r="BA527" s="561"/>
      <c r="BB527" s="561"/>
      <c r="BC527" s="561"/>
      <c r="BD527" s="561"/>
      <c r="BE527" s="561"/>
      <c r="BF527" s="561"/>
      <c r="BG527" s="561"/>
      <c r="BH527" s="561"/>
      <c r="BI527" s="561"/>
      <c r="BJ527" s="561"/>
      <c r="BK527" s="561"/>
      <c r="BL527" s="561"/>
      <c r="BM527" s="561"/>
      <c r="BN527" s="561"/>
      <c r="BO527" s="561"/>
      <c r="BP527" s="561"/>
      <c r="BQ527" s="561"/>
      <c r="BR527" s="561"/>
      <c r="BS527" s="561"/>
      <c r="BT527" s="561"/>
      <c r="BU527" s="561"/>
      <c r="BV527" s="561"/>
    </row>
    <row r="528" spans="1:74">
      <c r="A528" s="561"/>
      <c r="E528" s="561"/>
      <c r="H528" s="561"/>
      <c r="Q528" s="561"/>
      <c r="R528" s="561"/>
      <c r="S528" s="561"/>
      <c r="T528" s="561"/>
      <c r="U528" s="561"/>
      <c r="V528" s="561"/>
      <c r="Y528" s="561"/>
      <c r="Z528" s="561"/>
      <c r="AA528" s="561"/>
      <c r="AB528" s="561"/>
      <c r="AC528" s="561"/>
      <c r="AD528" s="561"/>
      <c r="AE528" s="561"/>
      <c r="AF528" s="561"/>
      <c r="AG528" s="561"/>
      <c r="AH528" s="561"/>
      <c r="AJ528" s="561"/>
      <c r="AK528" s="561"/>
      <c r="AM528" s="561"/>
      <c r="AN528" s="561"/>
      <c r="AO528" s="561"/>
      <c r="AP528" s="561"/>
      <c r="AQ528" s="561"/>
      <c r="AR528" s="561"/>
      <c r="AS528" s="561"/>
      <c r="AT528" s="561"/>
      <c r="AU528" s="561"/>
      <c r="AW528" s="561"/>
      <c r="AX528" s="561"/>
      <c r="AY528" s="561"/>
      <c r="AZ528" s="561"/>
      <c r="BA528" s="561"/>
      <c r="BB528" s="561"/>
      <c r="BC528" s="561"/>
      <c r="BD528" s="561"/>
      <c r="BE528" s="561"/>
      <c r="BF528" s="561"/>
      <c r="BG528" s="561"/>
      <c r="BH528" s="561"/>
      <c r="BI528" s="561"/>
      <c r="BJ528" s="561"/>
      <c r="BK528" s="561"/>
      <c r="BL528" s="561"/>
      <c r="BM528" s="561"/>
      <c r="BN528" s="561"/>
      <c r="BO528" s="561"/>
      <c r="BP528" s="561"/>
      <c r="BQ528" s="561"/>
      <c r="BR528" s="561"/>
      <c r="BS528" s="561"/>
      <c r="BT528" s="561"/>
      <c r="BU528" s="561"/>
      <c r="BV528" s="561"/>
    </row>
    <row r="529" spans="1:74">
      <c r="A529" s="561"/>
      <c r="E529" s="561"/>
      <c r="H529" s="561"/>
      <c r="Q529" s="561"/>
      <c r="R529" s="561"/>
      <c r="S529" s="561"/>
      <c r="T529" s="561"/>
      <c r="U529" s="561"/>
      <c r="V529" s="561"/>
      <c r="Y529" s="561"/>
      <c r="Z529" s="561"/>
      <c r="AA529" s="561"/>
      <c r="AB529" s="561"/>
      <c r="AC529" s="561"/>
      <c r="AD529" s="561"/>
      <c r="AE529" s="561"/>
      <c r="AF529" s="561"/>
      <c r="AG529" s="561"/>
      <c r="AH529" s="561"/>
      <c r="AJ529" s="561"/>
      <c r="AK529" s="561"/>
      <c r="AM529" s="561"/>
      <c r="AN529" s="561"/>
      <c r="AO529" s="561"/>
      <c r="AP529" s="561"/>
      <c r="AQ529" s="561"/>
      <c r="AR529" s="561"/>
      <c r="AS529" s="561"/>
      <c r="AT529" s="561"/>
      <c r="AU529" s="561"/>
      <c r="AW529" s="561"/>
      <c r="AX529" s="561"/>
      <c r="AY529" s="561"/>
      <c r="AZ529" s="561"/>
      <c r="BA529" s="561"/>
      <c r="BB529" s="561"/>
      <c r="BC529" s="561"/>
      <c r="BD529" s="561"/>
      <c r="BE529" s="561"/>
      <c r="BF529" s="561"/>
      <c r="BG529" s="561"/>
      <c r="BH529" s="561"/>
      <c r="BI529" s="561"/>
      <c r="BJ529" s="561"/>
      <c r="BK529" s="561"/>
      <c r="BL529" s="561"/>
      <c r="BM529" s="561"/>
      <c r="BN529" s="561"/>
      <c r="BO529" s="561"/>
      <c r="BP529" s="561"/>
      <c r="BQ529" s="561"/>
      <c r="BR529" s="561"/>
      <c r="BS529" s="561"/>
      <c r="BT529" s="561"/>
      <c r="BU529" s="561"/>
      <c r="BV529" s="561"/>
    </row>
    <row r="530" spans="1:74">
      <c r="A530" s="561"/>
      <c r="E530" s="561"/>
      <c r="H530" s="561"/>
      <c r="Q530" s="561"/>
      <c r="R530" s="561"/>
      <c r="S530" s="561"/>
      <c r="T530" s="561"/>
      <c r="U530" s="561"/>
      <c r="V530" s="561"/>
      <c r="Y530" s="561"/>
      <c r="Z530" s="561"/>
      <c r="AA530" s="561"/>
      <c r="AB530" s="561"/>
      <c r="AC530" s="561"/>
      <c r="AD530" s="561"/>
      <c r="AE530" s="561"/>
      <c r="AF530" s="561"/>
      <c r="AG530" s="561"/>
      <c r="AH530" s="561"/>
      <c r="AJ530" s="561"/>
      <c r="AK530" s="561"/>
      <c r="AM530" s="561"/>
      <c r="AN530" s="561"/>
      <c r="AO530" s="561"/>
      <c r="AP530" s="561"/>
      <c r="AQ530" s="561"/>
      <c r="AR530" s="561"/>
      <c r="AS530" s="561"/>
      <c r="AT530" s="561"/>
      <c r="AU530" s="561"/>
      <c r="AW530" s="561"/>
      <c r="AX530" s="561"/>
      <c r="AY530" s="561"/>
      <c r="AZ530" s="561"/>
      <c r="BA530" s="561"/>
      <c r="BB530" s="561"/>
      <c r="BC530" s="561"/>
      <c r="BD530" s="561"/>
      <c r="BE530" s="561"/>
      <c r="BF530" s="561"/>
      <c r="BG530" s="561"/>
      <c r="BH530" s="561"/>
      <c r="BI530" s="561"/>
      <c r="BJ530" s="561"/>
      <c r="BK530" s="561"/>
      <c r="BL530" s="561"/>
      <c r="BM530" s="561"/>
      <c r="BN530" s="561"/>
      <c r="BO530" s="561"/>
      <c r="BP530" s="561"/>
      <c r="BQ530" s="561"/>
      <c r="BR530" s="561"/>
      <c r="BS530" s="561"/>
      <c r="BT530" s="561"/>
      <c r="BU530" s="561"/>
      <c r="BV530" s="561"/>
    </row>
    <row r="531" spans="1:74">
      <c r="A531" s="561"/>
      <c r="E531" s="561"/>
      <c r="H531" s="561"/>
      <c r="Q531" s="561"/>
      <c r="R531" s="561"/>
      <c r="S531" s="561"/>
      <c r="T531" s="561"/>
      <c r="U531" s="561"/>
      <c r="V531" s="561"/>
      <c r="Y531" s="561"/>
      <c r="Z531" s="561"/>
      <c r="AA531" s="561"/>
      <c r="AB531" s="561"/>
      <c r="AC531" s="561"/>
      <c r="AD531" s="561"/>
      <c r="AE531" s="561"/>
      <c r="AF531" s="561"/>
      <c r="AG531" s="561"/>
      <c r="AH531" s="561"/>
      <c r="AJ531" s="561"/>
      <c r="AK531" s="561"/>
      <c r="AM531" s="561"/>
      <c r="AN531" s="561"/>
      <c r="AO531" s="561"/>
      <c r="AP531" s="561"/>
      <c r="AQ531" s="561"/>
      <c r="AR531" s="561"/>
      <c r="AS531" s="561"/>
      <c r="AT531" s="561"/>
      <c r="AU531" s="561"/>
      <c r="AW531" s="561"/>
      <c r="AX531" s="561"/>
      <c r="AY531" s="561"/>
      <c r="AZ531" s="561"/>
      <c r="BA531" s="561"/>
      <c r="BB531" s="561"/>
      <c r="BC531" s="561"/>
      <c r="BD531" s="561"/>
      <c r="BE531" s="561"/>
      <c r="BF531" s="561"/>
      <c r="BG531" s="561"/>
      <c r="BH531" s="561"/>
      <c r="BI531" s="561"/>
      <c r="BJ531" s="561"/>
      <c r="BK531" s="561"/>
      <c r="BL531" s="561"/>
      <c r="BM531" s="561"/>
      <c r="BN531" s="561"/>
      <c r="BO531" s="561"/>
      <c r="BP531" s="561"/>
      <c r="BQ531" s="561"/>
      <c r="BR531" s="561"/>
      <c r="BS531" s="561"/>
      <c r="BT531" s="561"/>
      <c r="BU531" s="561"/>
      <c r="BV531" s="561"/>
    </row>
    <row r="532" spans="1:74">
      <c r="A532" s="561"/>
      <c r="E532" s="561"/>
      <c r="H532" s="561"/>
      <c r="Q532" s="561"/>
      <c r="R532" s="561"/>
      <c r="S532" s="561"/>
      <c r="T532" s="561"/>
      <c r="U532" s="561"/>
      <c r="V532" s="561"/>
      <c r="Y532" s="561"/>
      <c r="Z532" s="561"/>
      <c r="AA532" s="561"/>
      <c r="AB532" s="561"/>
      <c r="AC532" s="561"/>
      <c r="AD532" s="561"/>
      <c r="AE532" s="561"/>
      <c r="AF532" s="561"/>
      <c r="AG532" s="561"/>
      <c r="AH532" s="561"/>
      <c r="AJ532" s="561"/>
      <c r="AK532" s="561"/>
      <c r="AM532" s="561"/>
      <c r="AN532" s="561"/>
      <c r="AO532" s="561"/>
      <c r="AP532" s="561"/>
      <c r="AQ532" s="561"/>
      <c r="AR532" s="561"/>
      <c r="AS532" s="561"/>
      <c r="AT532" s="561"/>
      <c r="AU532" s="561"/>
      <c r="AW532" s="561"/>
      <c r="AX532" s="561"/>
      <c r="AY532" s="561"/>
      <c r="AZ532" s="561"/>
      <c r="BA532" s="561"/>
      <c r="BB532" s="561"/>
      <c r="BC532" s="561"/>
      <c r="BD532" s="561"/>
      <c r="BE532" s="561"/>
      <c r="BF532" s="561"/>
      <c r="BG532" s="561"/>
      <c r="BH532" s="561"/>
      <c r="BI532" s="561"/>
      <c r="BJ532" s="561"/>
      <c r="BK532" s="561"/>
      <c r="BL532" s="561"/>
      <c r="BM532" s="561"/>
      <c r="BN532" s="561"/>
      <c r="BO532" s="561"/>
      <c r="BP532" s="561"/>
      <c r="BQ532" s="561"/>
      <c r="BR532" s="561"/>
      <c r="BS532" s="561"/>
      <c r="BT532" s="561"/>
      <c r="BU532" s="561"/>
      <c r="BV532" s="561"/>
    </row>
    <row r="533" spans="1:74">
      <c r="A533" s="561"/>
      <c r="E533" s="561"/>
      <c r="H533" s="561"/>
      <c r="Q533" s="561"/>
      <c r="R533" s="561"/>
      <c r="S533" s="561"/>
      <c r="T533" s="561"/>
      <c r="U533" s="561"/>
      <c r="V533" s="561"/>
      <c r="Y533" s="561"/>
      <c r="Z533" s="561"/>
      <c r="AA533" s="561"/>
      <c r="AB533" s="561"/>
      <c r="AC533" s="561"/>
      <c r="AD533" s="561"/>
      <c r="AE533" s="561"/>
      <c r="AF533" s="561"/>
      <c r="AG533" s="561"/>
      <c r="AH533" s="561"/>
      <c r="AJ533" s="561"/>
      <c r="AK533" s="561"/>
      <c r="AM533" s="561"/>
      <c r="AN533" s="561"/>
      <c r="AO533" s="561"/>
      <c r="AP533" s="561"/>
      <c r="AQ533" s="561"/>
      <c r="AR533" s="561"/>
      <c r="AS533" s="561"/>
      <c r="AT533" s="561"/>
      <c r="AU533" s="561"/>
      <c r="AW533" s="561"/>
      <c r="AX533" s="561"/>
      <c r="AY533" s="561"/>
      <c r="AZ533" s="561"/>
      <c r="BA533" s="561"/>
      <c r="BB533" s="561"/>
      <c r="BC533" s="561"/>
      <c r="BD533" s="561"/>
      <c r="BE533" s="561"/>
      <c r="BF533" s="561"/>
      <c r="BG533" s="561"/>
      <c r="BH533" s="561"/>
      <c r="BI533" s="561"/>
      <c r="BJ533" s="561"/>
      <c r="BK533" s="561"/>
      <c r="BL533" s="561"/>
      <c r="BM533" s="561"/>
      <c r="BN533" s="561"/>
      <c r="BO533" s="561"/>
      <c r="BP533" s="561"/>
      <c r="BQ533" s="561"/>
      <c r="BR533" s="561"/>
      <c r="BS533" s="561"/>
      <c r="BT533" s="561"/>
      <c r="BU533" s="561"/>
      <c r="BV533" s="561"/>
    </row>
    <row r="534" spans="1:74">
      <c r="A534" s="561"/>
      <c r="E534" s="561"/>
      <c r="H534" s="561"/>
      <c r="Q534" s="561"/>
      <c r="R534" s="561"/>
      <c r="S534" s="561"/>
      <c r="T534" s="561"/>
      <c r="U534" s="561"/>
      <c r="V534" s="561"/>
      <c r="Y534" s="561"/>
      <c r="Z534" s="561"/>
      <c r="AA534" s="561"/>
      <c r="AB534" s="561"/>
      <c r="AC534" s="561"/>
      <c r="AD534" s="561"/>
      <c r="AE534" s="561"/>
      <c r="AF534" s="561"/>
      <c r="AG534" s="561"/>
      <c r="AH534" s="561"/>
      <c r="AJ534" s="561"/>
      <c r="AK534" s="561"/>
      <c r="AM534" s="561"/>
      <c r="AN534" s="561"/>
      <c r="AO534" s="561"/>
      <c r="AP534" s="561"/>
      <c r="AQ534" s="561"/>
      <c r="AR534" s="561"/>
      <c r="AS534" s="561"/>
      <c r="AT534" s="561"/>
      <c r="AU534" s="561"/>
      <c r="AW534" s="561"/>
      <c r="AX534" s="561"/>
      <c r="AY534" s="561"/>
      <c r="AZ534" s="561"/>
      <c r="BA534" s="561"/>
      <c r="BB534" s="561"/>
      <c r="BC534" s="561"/>
      <c r="BD534" s="561"/>
      <c r="BE534" s="561"/>
      <c r="BF534" s="561"/>
      <c r="BG534" s="561"/>
      <c r="BH534" s="561"/>
      <c r="BI534" s="561"/>
      <c r="BJ534" s="561"/>
      <c r="BK534" s="561"/>
      <c r="BL534" s="561"/>
      <c r="BM534" s="561"/>
      <c r="BN534" s="561"/>
      <c r="BO534" s="561"/>
      <c r="BP534" s="561"/>
      <c r="BQ534" s="561"/>
      <c r="BR534" s="561"/>
      <c r="BS534" s="561"/>
      <c r="BT534" s="561"/>
      <c r="BU534" s="561"/>
      <c r="BV534" s="561"/>
    </row>
    <row r="535" spans="1:74">
      <c r="A535" s="561"/>
      <c r="E535" s="561"/>
      <c r="H535" s="561"/>
      <c r="Q535" s="561"/>
      <c r="R535" s="561"/>
      <c r="S535" s="561"/>
      <c r="T535" s="561"/>
      <c r="U535" s="561"/>
      <c r="V535" s="561"/>
      <c r="Y535" s="561"/>
      <c r="Z535" s="561"/>
      <c r="AA535" s="561"/>
      <c r="AB535" s="561"/>
      <c r="AC535" s="561"/>
      <c r="AD535" s="561"/>
      <c r="AE535" s="561"/>
      <c r="AF535" s="561"/>
      <c r="AG535" s="561"/>
      <c r="AH535" s="561"/>
      <c r="AJ535" s="561"/>
      <c r="AK535" s="561"/>
      <c r="AM535" s="561"/>
      <c r="AN535" s="561"/>
      <c r="AO535" s="561"/>
      <c r="AP535" s="561"/>
      <c r="AQ535" s="561"/>
      <c r="AR535" s="561"/>
      <c r="AS535" s="561"/>
      <c r="AT535" s="561"/>
      <c r="AU535" s="561"/>
      <c r="AW535" s="561"/>
      <c r="AX535" s="561"/>
      <c r="AY535" s="561"/>
      <c r="AZ535" s="561"/>
      <c r="BA535" s="561"/>
      <c r="BB535" s="561"/>
      <c r="BC535" s="561"/>
      <c r="BD535" s="561"/>
      <c r="BE535" s="561"/>
      <c r="BF535" s="561"/>
      <c r="BG535" s="561"/>
      <c r="BH535" s="561"/>
      <c r="BI535" s="561"/>
      <c r="BJ535" s="561"/>
      <c r="BK535" s="561"/>
      <c r="BL535" s="561"/>
      <c r="BM535" s="561"/>
      <c r="BN535" s="561"/>
      <c r="BO535" s="561"/>
      <c r="BP535" s="561"/>
      <c r="BQ535" s="561"/>
      <c r="BR535" s="561"/>
      <c r="BS535" s="561"/>
      <c r="BT535" s="561"/>
      <c r="BU535" s="561"/>
      <c r="BV535" s="561"/>
    </row>
    <row r="536" spans="1:74">
      <c r="A536" s="561"/>
      <c r="E536" s="561"/>
      <c r="H536" s="561"/>
      <c r="Q536" s="561"/>
      <c r="R536" s="561"/>
      <c r="S536" s="561"/>
      <c r="T536" s="561"/>
      <c r="U536" s="561"/>
      <c r="V536" s="561"/>
      <c r="Y536" s="561"/>
      <c r="Z536" s="561"/>
      <c r="AA536" s="561"/>
      <c r="AB536" s="561"/>
      <c r="AC536" s="561"/>
      <c r="AD536" s="561"/>
      <c r="AE536" s="561"/>
      <c r="AF536" s="561"/>
      <c r="AG536" s="561"/>
      <c r="AH536" s="561"/>
      <c r="AJ536" s="561"/>
      <c r="AK536" s="561"/>
      <c r="AM536" s="561"/>
      <c r="AN536" s="561"/>
      <c r="AO536" s="561"/>
      <c r="AP536" s="561"/>
      <c r="AQ536" s="561"/>
      <c r="AR536" s="561"/>
      <c r="AS536" s="561"/>
      <c r="AT536" s="561"/>
      <c r="AU536" s="561"/>
      <c r="AW536" s="561"/>
      <c r="AX536" s="561"/>
      <c r="AY536" s="561"/>
      <c r="AZ536" s="561"/>
      <c r="BA536" s="561"/>
      <c r="BB536" s="561"/>
      <c r="BC536" s="561"/>
      <c r="BD536" s="561"/>
      <c r="BE536" s="561"/>
      <c r="BF536" s="561"/>
      <c r="BG536" s="561"/>
      <c r="BH536" s="561"/>
      <c r="BI536" s="561"/>
      <c r="BJ536" s="561"/>
      <c r="BK536" s="561"/>
      <c r="BL536" s="561"/>
      <c r="BM536" s="561"/>
      <c r="BN536" s="561"/>
      <c r="BO536" s="561"/>
      <c r="BP536" s="561"/>
      <c r="BQ536" s="561"/>
      <c r="BR536" s="561"/>
      <c r="BS536" s="561"/>
      <c r="BT536" s="561"/>
      <c r="BU536" s="561"/>
      <c r="BV536" s="561"/>
    </row>
    <row r="537" spans="1:74">
      <c r="A537" s="561"/>
      <c r="E537" s="561"/>
      <c r="H537" s="561"/>
      <c r="Q537" s="561"/>
      <c r="R537" s="561"/>
      <c r="S537" s="561"/>
      <c r="T537" s="561"/>
      <c r="U537" s="561"/>
      <c r="V537" s="561"/>
      <c r="Y537" s="561"/>
      <c r="Z537" s="561"/>
      <c r="AA537" s="561"/>
      <c r="AB537" s="561"/>
      <c r="AC537" s="561"/>
      <c r="AD537" s="561"/>
      <c r="AE537" s="561"/>
      <c r="AF537" s="561"/>
      <c r="AG537" s="561"/>
      <c r="AH537" s="561"/>
      <c r="AJ537" s="561"/>
      <c r="AK537" s="561"/>
      <c r="AM537" s="561"/>
      <c r="AN537" s="561"/>
      <c r="AO537" s="561"/>
      <c r="AP537" s="561"/>
      <c r="AQ537" s="561"/>
      <c r="AR537" s="561"/>
      <c r="AS537" s="561"/>
      <c r="AT537" s="561"/>
      <c r="AU537" s="561"/>
      <c r="AW537" s="561"/>
      <c r="AX537" s="561"/>
      <c r="AY537" s="561"/>
      <c r="AZ537" s="561"/>
      <c r="BA537" s="561"/>
      <c r="BB537" s="561"/>
      <c r="BC537" s="561"/>
      <c r="BD537" s="561"/>
      <c r="BE537" s="561"/>
      <c r="BF537" s="561"/>
      <c r="BG537" s="561"/>
      <c r="BH537" s="561"/>
      <c r="BI537" s="561"/>
      <c r="BJ537" s="561"/>
      <c r="BK537" s="561"/>
      <c r="BL537" s="561"/>
      <c r="BM537" s="561"/>
      <c r="BN537" s="561"/>
      <c r="BO537" s="561"/>
      <c r="BP537" s="561"/>
      <c r="BQ537" s="561"/>
      <c r="BR537" s="561"/>
      <c r="BS537" s="561"/>
      <c r="BT537" s="561"/>
      <c r="BU537" s="561"/>
      <c r="BV537" s="561"/>
    </row>
    <row r="538" spans="1:74">
      <c r="A538" s="561"/>
      <c r="E538" s="561"/>
      <c r="H538" s="561"/>
      <c r="Q538" s="561"/>
      <c r="R538" s="561"/>
      <c r="S538" s="561"/>
      <c r="T538" s="561"/>
      <c r="U538" s="561"/>
      <c r="V538" s="561"/>
      <c r="Y538" s="561"/>
      <c r="Z538" s="561"/>
      <c r="AA538" s="561"/>
      <c r="AB538" s="561"/>
      <c r="AC538" s="561"/>
      <c r="AD538" s="561"/>
      <c r="AE538" s="561"/>
      <c r="AF538" s="561"/>
      <c r="AG538" s="561"/>
      <c r="AH538" s="561"/>
      <c r="AJ538" s="561"/>
      <c r="AK538" s="561"/>
      <c r="AM538" s="561"/>
      <c r="AN538" s="561"/>
      <c r="AO538" s="561"/>
      <c r="AP538" s="561"/>
      <c r="AQ538" s="561"/>
      <c r="AR538" s="561"/>
      <c r="AS538" s="561"/>
      <c r="AT538" s="561"/>
      <c r="AU538" s="561"/>
      <c r="AW538" s="561"/>
      <c r="AX538" s="561"/>
      <c r="AY538" s="561"/>
      <c r="AZ538" s="561"/>
      <c r="BA538" s="561"/>
      <c r="BB538" s="561"/>
      <c r="BC538" s="561"/>
      <c r="BD538" s="561"/>
      <c r="BE538" s="561"/>
      <c r="BF538" s="561"/>
      <c r="BG538" s="561"/>
      <c r="BH538" s="561"/>
      <c r="BI538" s="561"/>
      <c r="BJ538" s="561"/>
      <c r="BK538" s="561"/>
      <c r="BL538" s="561"/>
      <c r="BM538" s="561"/>
      <c r="BN538" s="561"/>
      <c r="BO538" s="561"/>
      <c r="BP538" s="561"/>
      <c r="BQ538" s="561"/>
      <c r="BR538" s="561"/>
      <c r="BS538" s="561"/>
      <c r="BT538" s="561"/>
      <c r="BU538" s="561"/>
      <c r="BV538" s="561"/>
    </row>
    <row r="539" spans="1:74">
      <c r="A539" s="561"/>
      <c r="E539" s="561"/>
      <c r="H539" s="561"/>
      <c r="Q539" s="561"/>
      <c r="R539" s="561"/>
      <c r="S539" s="561"/>
      <c r="T539" s="561"/>
      <c r="U539" s="561"/>
      <c r="V539" s="561"/>
      <c r="Y539" s="561"/>
      <c r="Z539" s="561"/>
      <c r="AA539" s="561"/>
      <c r="AB539" s="561"/>
      <c r="AC539" s="561"/>
      <c r="AD539" s="561"/>
      <c r="AE539" s="561"/>
      <c r="AF539" s="561"/>
      <c r="AG539" s="561"/>
      <c r="AH539" s="561"/>
      <c r="AJ539" s="561"/>
      <c r="AK539" s="561"/>
      <c r="AM539" s="561"/>
      <c r="AN539" s="561"/>
      <c r="AO539" s="561"/>
      <c r="AP539" s="561"/>
      <c r="AQ539" s="561"/>
      <c r="AR539" s="561"/>
      <c r="AS539" s="561"/>
      <c r="AT539" s="561"/>
      <c r="AU539" s="561"/>
      <c r="AW539" s="561"/>
      <c r="AX539" s="561"/>
      <c r="AY539" s="561"/>
      <c r="AZ539" s="561"/>
      <c r="BA539" s="561"/>
      <c r="BB539" s="561"/>
      <c r="BC539" s="561"/>
      <c r="BD539" s="561"/>
      <c r="BE539" s="561"/>
      <c r="BF539" s="561"/>
      <c r="BG539" s="561"/>
      <c r="BH539" s="561"/>
      <c r="BI539" s="561"/>
      <c r="BJ539" s="561"/>
      <c r="BK539" s="561"/>
      <c r="BL539" s="561"/>
      <c r="BM539" s="561"/>
      <c r="BN539" s="561"/>
      <c r="BO539" s="561"/>
      <c r="BP539" s="561"/>
      <c r="BQ539" s="561"/>
      <c r="BR539" s="561"/>
      <c r="BS539" s="561"/>
      <c r="BT539" s="561"/>
      <c r="BU539" s="561"/>
      <c r="BV539" s="561"/>
    </row>
    <row r="540" spans="1:74">
      <c r="A540" s="561"/>
      <c r="E540" s="561"/>
      <c r="H540" s="561"/>
      <c r="Q540" s="561"/>
      <c r="R540" s="561"/>
      <c r="S540" s="561"/>
      <c r="T540" s="561"/>
      <c r="U540" s="561"/>
      <c r="V540" s="561"/>
      <c r="Y540" s="561"/>
      <c r="Z540" s="561"/>
      <c r="AA540" s="561"/>
      <c r="AB540" s="561"/>
      <c r="AC540" s="561"/>
      <c r="AD540" s="561"/>
      <c r="AE540" s="561"/>
      <c r="AF540" s="561"/>
      <c r="AG540" s="561"/>
      <c r="AH540" s="561"/>
      <c r="AJ540" s="561"/>
      <c r="AK540" s="561"/>
      <c r="AM540" s="561"/>
      <c r="AN540" s="561"/>
      <c r="AO540" s="561"/>
      <c r="AP540" s="561"/>
      <c r="AQ540" s="561"/>
      <c r="AR540" s="561"/>
      <c r="AS540" s="561"/>
      <c r="AT540" s="561"/>
      <c r="AU540" s="561"/>
      <c r="AW540" s="561"/>
      <c r="AX540" s="561"/>
      <c r="AY540" s="561"/>
      <c r="AZ540" s="561"/>
      <c r="BA540" s="561"/>
      <c r="BB540" s="561"/>
      <c r="BC540" s="561"/>
      <c r="BD540" s="561"/>
      <c r="BE540" s="561"/>
      <c r="BF540" s="561"/>
      <c r="BG540" s="561"/>
      <c r="BH540" s="561"/>
      <c r="BI540" s="561"/>
      <c r="BJ540" s="561"/>
      <c r="BK540" s="561"/>
      <c r="BL540" s="561"/>
      <c r="BM540" s="561"/>
      <c r="BN540" s="561"/>
      <c r="BO540" s="561"/>
      <c r="BP540" s="561"/>
      <c r="BQ540" s="561"/>
      <c r="BR540" s="561"/>
      <c r="BS540" s="561"/>
      <c r="BT540" s="561"/>
      <c r="BU540" s="561"/>
      <c r="BV540" s="561"/>
    </row>
    <row r="541" spans="1:74">
      <c r="A541" s="561"/>
      <c r="E541" s="561"/>
      <c r="H541" s="561"/>
      <c r="Q541" s="561"/>
      <c r="R541" s="561"/>
      <c r="S541" s="561"/>
      <c r="T541" s="561"/>
      <c r="U541" s="561"/>
      <c r="V541" s="561"/>
      <c r="Y541" s="561"/>
      <c r="Z541" s="561"/>
      <c r="AA541" s="561"/>
      <c r="AB541" s="561"/>
      <c r="AC541" s="561"/>
      <c r="AD541" s="561"/>
      <c r="AE541" s="561"/>
      <c r="AF541" s="561"/>
      <c r="AG541" s="561"/>
      <c r="AH541" s="561"/>
      <c r="AJ541" s="561"/>
      <c r="AK541" s="561"/>
      <c r="AM541" s="561"/>
      <c r="AN541" s="561"/>
      <c r="AO541" s="561"/>
      <c r="AP541" s="561"/>
      <c r="AQ541" s="561"/>
      <c r="AR541" s="561"/>
      <c r="AS541" s="561"/>
      <c r="AT541" s="561"/>
      <c r="AU541" s="561"/>
      <c r="AW541" s="561"/>
      <c r="AX541" s="561"/>
      <c r="AY541" s="561"/>
      <c r="AZ541" s="561"/>
      <c r="BA541" s="561"/>
      <c r="BB541" s="561"/>
      <c r="BC541" s="561"/>
      <c r="BD541" s="561"/>
      <c r="BE541" s="561"/>
      <c r="BF541" s="561"/>
      <c r="BG541" s="561"/>
      <c r="BH541" s="561"/>
      <c r="BI541" s="561"/>
      <c r="BJ541" s="561"/>
      <c r="BK541" s="561"/>
      <c r="BL541" s="561"/>
      <c r="BM541" s="561"/>
      <c r="BN541" s="561"/>
      <c r="BO541" s="561"/>
      <c r="BP541" s="561"/>
      <c r="BQ541" s="561"/>
      <c r="BR541" s="561"/>
      <c r="BS541" s="561"/>
      <c r="BT541" s="561"/>
      <c r="BU541" s="561"/>
      <c r="BV541" s="561"/>
    </row>
    <row r="542" spans="1:74">
      <c r="A542" s="561"/>
      <c r="E542" s="561"/>
      <c r="H542" s="561"/>
      <c r="Q542" s="561"/>
      <c r="R542" s="561"/>
      <c r="S542" s="561"/>
      <c r="T542" s="561"/>
      <c r="U542" s="561"/>
      <c r="V542" s="561"/>
      <c r="Y542" s="561"/>
      <c r="Z542" s="561"/>
      <c r="AA542" s="561"/>
      <c r="AB542" s="561"/>
      <c r="AC542" s="561"/>
      <c r="AD542" s="561"/>
      <c r="AE542" s="561"/>
      <c r="AF542" s="561"/>
      <c r="AG542" s="561"/>
      <c r="AH542" s="561"/>
      <c r="AJ542" s="561"/>
      <c r="AK542" s="561"/>
      <c r="AM542" s="561"/>
      <c r="AN542" s="561"/>
      <c r="AO542" s="561"/>
      <c r="AP542" s="561"/>
      <c r="AQ542" s="561"/>
      <c r="AR542" s="561"/>
      <c r="AS542" s="561"/>
      <c r="AT542" s="561"/>
      <c r="AU542" s="561"/>
      <c r="AW542" s="561"/>
      <c r="AX542" s="561"/>
      <c r="AY542" s="561"/>
      <c r="AZ542" s="561"/>
      <c r="BA542" s="561"/>
      <c r="BB542" s="561"/>
      <c r="BC542" s="561"/>
      <c r="BD542" s="561"/>
      <c r="BE542" s="561"/>
      <c r="BF542" s="561"/>
      <c r="BG542" s="561"/>
      <c r="BH542" s="561"/>
      <c r="BI542" s="561"/>
      <c r="BJ542" s="561"/>
      <c r="BK542" s="561"/>
      <c r="BL542" s="561"/>
      <c r="BM542" s="561"/>
      <c r="BN542" s="561"/>
      <c r="BO542" s="561"/>
      <c r="BP542" s="561"/>
      <c r="BQ542" s="561"/>
      <c r="BR542" s="561"/>
      <c r="BS542" s="561"/>
      <c r="BT542" s="561"/>
      <c r="BU542" s="561"/>
      <c r="BV542" s="561"/>
    </row>
    <row r="543" spans="1:74">
      <c r="A543" s="561"/>
      <c r="E543" s="561"/>
      <c r="H543" s="561"/>
      <c r="Q543" s="561"/>
      <c r="R543" s="561"/>
      <c r="S543" s="561"/>
      <c r="T543" s="561"/>
      <c r="U543" s="561"/>
      <c r="V543" s="561"/>
      <c r="Y543" s="561"/>
      <c r="Z543" s="561"/>
      <c r="AA543" s="561"/>
      <c r="AB543" s="561"/>
      <c r="AC543" s="561"/>
      <c r="AD543" s="561"/>
      <c r="AE543" s="561"/>
      <c r="AF543" s="561"/>
      <c r="AG543" s="561"/>
      <c r="AH543" s="561"/>
      <c r="AJ543" s="561"/>
      <c r="AK543" s="561"/>
      <c r="AM543" s="561"/>
      <c r="AN543" s="561"/>
      <c r="AO543" s="561"/>
      <c r="AP543" s="561"/>
      <c r="AQ543" s="561"/>
      <c r="AR543" s="561"/>
      <c r="AS543" s="561"/>
      <c r="AT543" s="561"/>
      <c r="AU543" s="561"/>
      <c r="AW543" s="561"/>
      <c r="AX543" s="561"/>
      <c r="AY543" s="561"/>
      <c r="AZ543" s="561"/>
      <c r="BA543" s="561"/>
      <c r="BB543" s="561"/>
      <c r="BC543" s="561"/>
      <c r="BD543" s="561"/>
      <c r="BE543" s="561"/>
      <c r="BF543" s="561"/>
      <c r="BG543" s="561"/>
      <c r="BH543" s="561"/>
      <c r="BI543" s="561"/>
      <c r="BJ543" s="561"/>
      <c r="BK543" s="561"/>
      <c r="BL543" s="561"/>
      <c r="BM543" s="561"/>
      <c r="BN543" s="561"/>
      <c r="BO543" s="561"/>
      <c r="BP543" s="561"/>
      <c r="BQ543" s="561"/>
      <c r="BR543" s="561"/>
      <c r="BS543" s="561"/>
      <c r="BT543" s="561"/>
      <c r="BU543" s="561"/>
      <c r="BV543" s="561"/>
    </row>
    <row r="544" spans="1:74">
      <c r="A544" s="561"/>
      <c r="E544" s="561"/>
      <c r="H544" s="561"/>
      <c r="Q544" s="561"/>
      <c r="R544" s="561"/>
      <c r="S544" s="561"/>
      <c r="T544" s="561"/>
      <c r="U544" s="561"/>
      <c r="V544" s="561"/>
      <c r="Y544" s="561"/>
      <c r="Z544" s="561"/>
      <c r="AA544" s="561"/>
      <c r="AB544" s="561"/>
      <c r="AC544" s="561"/>
      <c r="AD544" s="561"/>
      <c r="AE544" s="561"/>
      <c r="AF544" s="561"/>
      <c r="AG544" s="561"/>
      <c r="AH544" s="561"/>
      <c r="AJ544" s="561"/>
      <c r="AK544" s="561"/>
      <c r="AM544" s="561"/>
      <c r="AN544" s="561"/>
      <c r="AO544" s="561"/>
      <c r="AP544" s="561"/>
      <c r="AQ544" s="561"/>
      <c r="AR544" s="561"/>
      <c r="AS544" s="561"/>
      <c r="AT544" s="561"/>
      <c r="AU544" s="561"/>
      <c r="AW544" s="561"/>
      <c r="AX544" s="561"/>
      <c r="AY544" s="561"/>
      <c r="AZ544" s="561"/>
      <c r="BA544" s="561"/>
      <c r="BB544" s="561"/>
      <c r="BC544" s="561"/>
      <c r="BD544" s="561"/>
      <c r="BE544" s="561"/>
      <c r="BF544" s="561"/>
      <c r="BG544" s="561"/>
      <c r="BH544" s="561"/>
      <c r="BI544" s="561"/>
      <c r="BJ544" s="561"/>
      <c r="BK544" s="561"/>
      <c r="BL544" s="561"/>
      <c r="BM544" s="561"/>
      <c r="BN544" s="561"/>
      <c r="BO544" s="561"/>
      <c r="BP544" s="561"/>
      <c r="BQ544" s="561"/>
      <c r="BR544" s="561"/>
      <c r="BS544" s="561"/>
      <c r="BT544" s="561"/>
      <c r="BU544" s="561"/>
      <c r="BV544" s="561"/>
    </row>
    <row r="545" spans="1:74">
      <c r="A545" s="561"/>
      <c r="E545" s="561"/>
      <c r="H545" s="561"/>
      <c r="Q545" s="561"/>
      <c r="R545" s="561"/>
      <c r="S545" s="561"/>
      <c r="T545" s="561"/>
      <c r="U545" s="561"/>
      <c r="V545" s="561"/>
      <c r="Y545" s="561"/>
      <c r="Z545" s="561"/>
      <c r="AA545" s="561"/>
      <c r="AB545" s="561"/>
      <c r="AC545" s="561"/>
      <c r="AD545" s="561"/>
      <c r="AE545" s="561"/>
      <c r="AF545" s="561"/>
      <c r="AG545" s="561"/>
      <c r="AH545" s="561"/>
      <c r="AJ545" s="561"/>
      <c r="AK545" s="561"/>
      <c r="AM545" s="561"/>
      <c r="AN545" s="561"/>
      <c r="AO545" s="561"/>
      <c r="AP545" s="561"/>
      <c r="AQ545" s="561"/>
      <c r="AR545" s="561"/>
      <c r="AS545" s="561"/>
      <c r="AT545" s="561"/>
      <c r="AU545" s="561"/>
      <c r="AW545" s="561"/>
      <c r="AX545" s="561"/>
      <c r="AY545" s="561"/>
      <c r="AZ545" s="561"/>
      <c r="BA545" s="561"/>
      <c r="BB545" s="561"/>
      <c r="BC545" s="561"/>
      <c r="BD545" s="561"/>
      <c r="BE545" s="561"/>
      <c r="BF545" s="561"/>
      <c r="BG545" s="561"/>
      <c r="BH545" s="561"/>
      <c r="BI545" s="561"/>
      <c r="BJ545" s="561"/>
      <c r="BK545" s="561"/>
      <c r="BL545" s="561"/>
      <c r="BM545" s="561"/>
      <c r="BN545" s="561"/>
      <c r="BO545" s="561"/>
      <c r="BP545" s="561"/>
      <c r="BQ545" s="561"/>
      <c r="BR545" s="561"/>
      <c r="BS545" s="561"/>
      <c r="BT545" s="561"/>
      <c r="BU545" s="561"/>
      <c r="BV545" s="561"/>
    </row>
    <row r="546" spans="1:74">
      <c r="A546" s="561"/>
      <c r="E546" s="561"/>
      <c r="H546" s="561"/>
      <c r="Q546" s="561"/>
      <c r="R546" s="561"/>
      <c r="S546" s="561"/>
      <c r="T546" s="561"/>
      <c r="U546" s="561"/>
      <c r="V546" s="561"/>
      <c r="Y546" s="561"/>
      <c r="Z546" s="561"/>
      <c r="AA546" s="561"/>
      <c r="AB546" s="561"/>
      <c r="AC546" s="561"/>
      <c r="AD546" s="561"/>
      <c r="AE546" s="561"/>
      <c r="AF546" s="561"/>
      <c r="AG546" s="561"/>
      <c r="AH546" s="561"/>
      <c r="AJ546" s="561"/>
      <c r="AK546" s="561"/>
      <c r="AM546" s="561"/>
      <c r="AN546" s="561"/>
      <c r="AO546" s="561"/>
      <c r="AP546" s="561"/>
      <c r="AQ546" s="561"/>
      <c r="AR546" s="561"/>
      <c r="AS546" s="561"/>
      <c r="AT546" s="561"/>
      <c r="AU546" s="561"/>
      <c r="AW546" s="561"/>
      <c r="AX546" s="561"/>
      <c r="AY546" s="561"/>
      <c r="AZ546" s="561"/>
      <c r="BA546" s="561"/>
      <c r="BB546" s="561"/>
      <c r="BC546" s="561"/>
      <c r="BD546" s="561"/>
      <c r="BE546" s="561"/>
      <c r="BF546" s="561"/>
      <c r="BG546" s="561"/>
      <c r="BH546" s="561"/>
      <c r="BI546" s="561"/>
      <c r="BJ546" s="561"/>
      <c r="BK546" s="561"/>
      <c r="BL546" s="561"/>
      <c r="BM546" s="561"/>
      <c r="BN546" s="561"/>
      <c r="BO546" s="561"/>
      <c r="BP546" s="561"/>
      <c r="BQ546" s="561"/>
      <c r="BR546" s="561"/>
      <c r="BS546" s="561"/>
      <c r="BT546" s="561"/>
      <c r="BU546" s="561"/>
      <c r="BV546" s="561"/>
    </row>
    <row r="547" spans="1:74">
      <c r="A547" s="561"/>
      <c r="E547" s="561"/>
      <c r="H547" s="561"/>
      <c r="Q547" s="561"/>
      <c r="R547" s="561"/>
      <c r="S547" s="561"/>
      <c r="T547" s="561"/>
      <c r="U547" s="561"/>
      <c r="V547" s="561"/>
      <c r="Y547" s="561"/>
      <c r="Z547" s="561"/>
      <c r="AA547" s="561"/>
      <c r="AB547" s="561"/>
      <c r="AC547" s="561"/>
      <c r="AD547" s="561"/>
      <c r="AE547" s="561"/>
      <c r="AF547" s="561"/>
      <c r="AG547" s="561"/>
      <c r="AH547" s="561"/>
      <c r="AJ547" s="561"/>
      <c r="AK547" s="561"/>
      <c r="AM547" s="561"/>
      <c r="AN547" s="561"/>
      <c r="AO547" s="561"/>
      <c r="AP547" s="561"/>
      <c r="AQ547" s="561"/>
      <c r="AR547" s="561"/>
      <c r="AS547" s="561"/>
      <c r="AT547" s="561"/>
      <c r="AU547" s="561"/>
      <c r="AW547" s="561"/>
      <c r="AX547" s="561"/>
      <c r="AY547" s="561"/>
      <c r="AZ547" s="561"/>
      <c r="BA547" s="561"/>
      <c r="BB547" s="561"/>
      <c r="BC547" s="561"/>
      <c r="BD547" s="561"/>
      <c r="BE547" s="561"/>
      <c r="BF547" s="561"/>
      <c r="BG547" s="561"/>
      <c r="BH547" s="561"/>
      <c r="BI547" s="561"/>
      <c r="BJ547" s="561"/>
      <c r="BK547" s="561"/>
      <c r="BL547" s="561"/>
      <c r="BM547" s="561"/>
      <c r="BN547" s="561"/>
      <c r="BO547" s="561"/>
      <c r="BP547" s="561"/>
      <c r="BQ547" s="561"/>
      <c r="BR547" s="561"/>
      <c r="BS547" s="561"/>
      <c r="BT547" s="561"/>
      <c r="BU547" s="561"/>
      <c r="BV547" s="561"/>
    </row>
    <row r="548" spans="1:74">
      <c r="A548" s="561"/>
      <c r="E548" s="561"/>
      <c r="H548" s="561"/>
      <c r="Q548" s="561"/>
      <c r="R548" s="561"/>
      <c r="S548" s="561"/>
      <c r="T548" s="561"/>
      <c r="U548" s="561"/>
      <c r="V548" s="561"/>
      <c r="Y548" s="561"/>
      <c r="Z548" s="561"/>
      <c r="AA548" s="561"/>
      <c r="AB548" s="561"/>
      <c r="AC548" s="561"/>
      <c r="AD548" s="561"/>
      <c r="AE548" s="561"/>
      <c r="AF548" s="561"/>
      <c r="AG548" s="561"/>
      <c r="AH548" s="561"/>
      <c r="AJ548" s="561"/>
      <c r="AK548" s="561"/>
      <c r="AM548" s="561"/>
      <c r="AN548" s="561"/>
      <c r="AO548" s="561"/>
      <c r="AP548" s="561"/>
      <c r="AQ548" s="561"/>
      <c r="AR548" s="561"/>
      <c r="AS548" s="561"/>
      <c r="AT548" s="561"/>
      <c r="AU548" s="561"/>
      <c r="AW548" s="561"/>
      <c r="AX548" s="561"/>
      <c r="AY548" s="561"/>
      <c r="AZ548" s="561"/>
      <c r="BA548" s="561"/>
      <c r="BB548" s="561"/>
      <c r="BC548" s="561"/>
      <c r="BD548" s="561"/>
      <c r="BE548" s="561"/>
      <c r="BF548" s="561"/>
      <c r="BG548" s="561"/>
      <c r="BH548" s="561"/>
      <c r="BI548" s="561"/>
      <c r="BJ548" s="561"/>
      <c r="BK548" s="561"/>
      <c r="BL548" s="561"/>
      <c r="BM548" s="561"/>
      <c r="BN548" s="561"/>
      <c r="BO548" s="561"/>
      <c r="BP548" s="561"/>
      <c r="BQ548" s="561"/>
      <c r="BR548" s="561"/>
      <c r="BS548" s="561"/>
      <c r="BT548" s="561"/>
      <c r="BU548" s="561"/>
      <c r="BV548" s="561"/>
    </row>
    <row r="549" spans="1:74">
      <c r="A549" s="561"/>
      <c r="E549" s="561"/>
      <c r="H549" s="561"/>
      <c r="Q549" s="561"/>
      <c r="R549" s="561"/>
      <c r="S549" s="561"/>
      <c r="T549" s="561"/>
      <c r="U549" s="561"/>
      <c r="V549" s="561"/>
      <c r="Y549" s="561"/>
      <c r="Z549" s="561"/>
      <c r="AA549" s="561"/>
      <c r="AB549" s="561"/>
      <c r="AC549" s="561"/>
      <c r="AD549" s="561"/>
      <c r="AE549" s="561"/>
      <c r="AF549" s="561"/>
      <c r="AG549" s="561"/>
      <c r="AH549" s="561"/>
      <c r="AJ549" s="561"/>
      <c r="AK549" s="561"/>
      <c r="AM549" s="561"/>
      <c r="AN549" s="561"/>
      <c r="AO549" s="561"/>
      <c r="AP549" s="561"/>
      <c r="AQ549" s="561"/>
      <c r="AR549" s="561"/>
      <c r="AS549" s="561"/>
      <c r="AT549" s="561"/>
      <c r="AU549" s="561"/>
      <c r="AW549" s="561"/>
      <c r="AX549" s="561"/>
      <c r="AY549" s="561"/>
      <c r="AZ549" s="561"/>
      <c r="BA549" s="561"/>
      <c r="BB549" s="561"/>
      <c r="BC549" s="561"/>
      <c r="BD549" s="561"/>
      <c r="BE549" s="561"/>
      <c r="BF549" s="561"/>
      <c r="BG549" s="561"/>
      <c r="BH549" s="561"/>
      <c r="BI549" s="561"/>
      <c r="BJ549" s="561"/>
      <c r="BK549" s="561"/>
      <c r="BL549" s="561"/>
      <c r="BM549" s="561"/>
      <c r="BN549" s="561"/>
      <c r="BO549" s="561"/>
      <c r="BP549" s="561"/>
      <c r="BQ549" s="561"/>
      <c r="BR549" s="561"/>
      <c r="BS549" s="561"/>
      <c r="BT549" s="561"/>
      <c r="BU549" s="561"/>
      <c r="BV549" s="561"/>
    </row>
    <row r="550" spans="1:74">
      <c r="A550" s="561"/>
      <c r="E550" s="561"/>
      <c r="H550" s="561"/>
      <c r="Q550" s="561"/>
      <c r="R550" s="561"/>
      <c r="S550" s="561"/>
      <c r="T550" s="561"/>
      <c r="U550" s="561"/>
      <c r="V550" s="561"/>
      <c r="Y550" s="561"/>
      <c r="Z550" s="561"/>
      <c r="AA550" s="561"/>
      <c r="AB550" s="561"/>
      <c r="AC550" s="561"/>
      <c r="AD550" s="561"/>
      <c r="AE550" s="561"/>
      <c r="AF550" s="561"/>
      <c r="AG550" s="561"/>
      <c r="AH550" s="561"/>
      <c r="AJ550" s="561"/>
      <c r="AK550" s="561"/>
      <c r="AM550" s="561"/>
      <c r="AN550" s="561"/>
      <c r="AO550" s="561"/>
      <c r="AP550" s="561"/>
      <c r="AQ550" s="561"/>
      <c r="AR550" s="561"/>
      <c r="AS550" s="561"/>
      <c r="AT550" s="561"/>
      <c r="AU550" s="561"/>
      <c r="AW550" s="561"/>
      <c r="AX550" s="561"/>
      <c r="AY550" s="561"/>
      <c r="AZ550" s="561"/>
      <c r="BA550" s="561"/>
      <c r="BB550" s="561"/>
      <c r="BC550" s="561"/>
      <c r="BD550" s="561"/>
      <c r="BE550" s="561"/>
      <c r="BF550" s="561"/>
      <c r="BG550" s="561"/>
      <c r="BH550" s="561"/>
      <c r="BI550" s="561"/>
      <c r="BJ550" s="561"/>
      <c r="BK550" s="561"/>
      <c r="BL550" s="561"/>
      <c r="BM550" s="561"/>
      <c r="BN550" s="561"/>
      <c r="BO550" s="561"/>
      <c r="BP550" s="561"/>
      <c r="BQ550" s="561"/>
      <c r="BR550" s="561"/>
      <c r="BS550" s="561"/>
      <c r="BT550" s="561"/>
      <c r="BU550" s="561"/>
      <c r="BV550" s="561"/>
    </row>
    <row r="551" spans="1:74">
      <c r="A551" s="561"/>
      <c r="E551" s="561"/>
      <c r="H551" s="561"/>
      <c r="Q551" s="561"/>
      <c r="R551" s="561"/>
      <c r="S551" s="561"/>
      <c r="T551" s="561"/>
      <c r="U551" s="561"/>
      <c r="V551" s="561"/>
      <c r="Y551" s="561"/>
      <c r="Z551" s="561"/>
      <c r="AA551" s="561"/>
      <c r="AB551" s="561"/>
      <c r="AC551" s="561"/>
      <c r="AD551" s="561"/>
      <c r="AE551" s="561"/>
      <c r="AF551" s="561"/>
      <c r="AG551" s="561"/>
      <c r="AH551" s="561"/>
      <c r="AJ551" s="561"/>
      <c r="AK551" s="561"/>
      <c r="AM551" s="561"/>
      <c r="AN551" s="561"/>
      <c r="AO551" s="561"/>
      <c r="AP551" s="561"/>
      <c r="AQ551" s="561"/>
      <c r="AR551" s="561"/>
      <c r="AS551" s="561"/>
      <c r="AT551" s="561"/>
      <c r="AU551" s="561"/>
      <c r="AW551" s="561"/>
      <c r="AX551" s="561"/>
      <c r="AY551" s="561"/>
      <c r="AZ551" s="561"/>
      <c r="BA551" s="561"/>
      <c r="BB551" s="561"/>
      <c r="BC551" s="561"/>
      <c r="BD551" s="561"/>
      <c r="BE551" s="561"/>
      <c r="BF551" s="561"/>
      <c r="BG551" s="561"/>
      <c r="BH551" s="561"/>
      <c r="BI551" s="561"/>
      <c r="BJ551" s="561"/>
      <c r="BK551" s="561"/>
      <c r="BL551" s="561"/>
      <c r="BM551" s="561"/>
      <c r="BN551" s="561"/>
      <c r="BO551" s="561"/>
      <c r="BP551" s="561"/>
      <c r="BQ551" s="561"/>
      <c r="BR551" s="561"/>
      <c r="BS551" s="561"/>
      <c r="BT551" s="561"/>
      <c r="BU551" s="561"/>
      <c r="BV551" s="561"/>
    </row>
    <row r="552" spans="1:74">
      <c r="A552" s="561"/>
      <c r="E552" s="561"/>
      <c r="H552" s="561"/>
      <c r="Q552" s="561"/>
      <c r="R552" s="561"/>
      <c r="S552" s="561"/>
      <c r="T552" s="561"/>
      <c r="U552" s="561"/>
      <c r="V552" s="561"/>
      <c r="Y552" s="561"/>
      <c r="Z552" s="561"/>
      <c r="AA552" s="561"/>
      <c r="AB552" s="561"/>
      <c r="AC552" s="561"/>
      <c r="AD552" s="561"/>
      <c r="AE552" s="561"/>
      <c r="AF552" s="561"/>
      <c r="AG552" s="561"/>
      <c r="AH552" s="561"/>
      <c r="AJ552" s="561"/>
      <c r="AK552" s="561"/>
      <c r="AM552" s="561"/>
      <c r="AN552" s="561"/>
      <c r="AO552" s="561"/>
      <c r="AP552" s="561"/>
      <c r="AQ552" s="561"/>
      <c r="AR552" s="561"/>
      <c r="AS552" s="561"/>
      <c r="AT552" s="561"/>
      <c r="AU552" s="561"/>
      <c r="AW552" s="561"/>
      <c r="AX552" s="561"/>
      <c r="AY552" s="561"/>
      <c r="AZ552" s="561"/>
      <c r="BA552" s="561"/>
      <c r="BB552" s="561"/>
      <c r="BC552" s="561"/>
      <c r="BD552" s="561"/>
      <c r="BE552" s="561"/>
      <c r="BF552" s="561"/>
      <c r="BG552" s="561"/>
      <c r="BH552" s="561"/>
      <c r="BI552" s="561"/>
      <c r="BJ552" s="561"/>
      <c r="BK552" s="561"/>
      <c r="BL552" s="561"/>
      <c r="BM552" s="561"/>
      <c r="BN552" s="561"/>
      <c r="BO552" s="561"/>
      <c r="BP552" s="561"/>
      <c r="BQ552" s="561"/>
      <c r="BR552" s="561"/>
      <c r="BS552" s="561"/>
      <c r="BT552" s="561"/>
      <c r="BU552" s="561"/>
      <c r="BV552" s="561"/>
    </row>
    <row r="553" spans="1:74">
      <c r="A553" s="561"/>
      <c r="E553" s="561"/>
      <c r="H553" s="561"/>
      <c r="Q553" s="561"/>
      <c r="R553" s="561"/>
      <c r="S553" s="561"/>
      <c r="T553" s="561"/>
      <c r="U553" s="561"/>
      <c r="V553" s="561"/>
      <c r="Y553" s="561"/>
      <c r="Z553" s="561"/>
      <c r="AA553" s="561"/>
      <c r="AB553" s="561"/>
      <c r="AC553" s="561"/>
      <c r="AD553" s="561"/>
      <c r="AE553" s="561"/>
      <c r="AF553" s="561"/>
      <c r="AG553" s="561"/>
      <c r="AH553" s="561"/>
      <c r="AJ553" s="561"/>
      <c r="AK553" s="561"/>
      <c r="AM553" s="561"/>
      <c r="AN553" s="561"/>
      <c r="AO553" s="561"/>
      <c r="AP553" s="561"/>
      <c r="AQ553" s="561"/>
      <c r="AR553" s="561"/>
      <c r="AS553" s="561"/>
      <c r="AT553" s="561"/>
      <c r="AU553" s="561"/>
      <c r="AW553" s="561"/>
      <c r="AX553" s="561"/>
      <c r="AY553" s="561"/>
      <c r="AZ553" s="561"/>
      <c r="BA553" s="561"/>
      <c r="BB553" s="561"/>
      <c r="BC553" s="561"/>
      <c r="BD553" s="561"/>
      <c r="BE553" s="561"/>
      <c r="BF553" s="561"/>
      <c r="BG553" s="561"/>
      <c r="BH553" s="561"/>
      <c r="BI553" s="561"/>
      <c r="BJ553" s="561"/>
      <c r="BK553" s="561"/>
      <c r="BL553" s="561"/>
      <c r="BM553" s="561"/>
      <c r="BN553" s="561"/>
      <c r="BO553" s="561"/>
      <c r="BP553" s="561"/>
      <c r="BQ553" s="561"/>
      <c r="BR553" s="561"/>
      <c r="BS553" s="561"/>
      <c r="BT553" s="561"/>
      <c r="BU553" s="561"/>
      <c r="BV553" s="561"/>
    </row>
    <row r="554" spans="1:74">
      <c r="A554" s="561"/>
      <c r="E554" s="561"/>
      <c r="H554" s="561"/>
      <c r="Q554" s="561"/>
      <c r="R554" s="561"/>
      <c r="S554" s="561"/>
      <c r="T554" s="561"/>
      <c r="U554" s="561"/>
      <c r="V554" s="561"/>
      <c r="Y554" s="561"/>
      <c r="Z554" s="561"/>
      <c r="AA554" s="561"/>
      <c r="AB554" s="561"/>
      <c r="AC554" s="561"/>
      <c r="AD554" s="561"/>
      <c r="AE554" s="561"/>
      <c r="AF554" s="561"/>
      <c r="AG554" s="561"/>
      <c r="AH554" s="561"/>
      <c r="AJ554" s="561"/>
      <c r="AK554" s="561"/>
      <c r="AM554" s="561"/>
      <c r="AN554" s="561"/>
      <c r="AO554" s="561"/>
      <c r="AP554" s="561"/>
      <c r="AQ554" s="561"/>
      <c r="AR554" s="561"/>
      <c r="AS554" s="561"/>
      <c r="AT554" s="561"/>
      <c r="AU554" s="561"/>
      <c r="AW554" s="561"/>
      <c r="AX554" s="561"/>
      <c r="AY554" s="561"/>
      <c r="AZ554" s="561"/>
      <c r="BA554" s="561"/>
      <c r="BB554" s="561"/>
      <c r="BC554" s="561"/>
      <c r="BD554" s="561"/>
      <c r="BE554" s="561"/>
      <c r="BF554" s="561"/>
      <c r="BG554" s="561"/>
      <c r="BH554" s="561"/>
      <c r="BI554" s="561"/>
      <c r="BJ554" s="561"/>
      <c r="BK554" s="561"/>
      <c r="BL554" s="561"/>
      <c r="BM554" s="561"/>
      <c r="BN554" s="561"/>
      <c r="BO554" s="561"/>
      <c r="BP554" s="561"/>
      <c r="BQ554" s="561"/>
      <c r="BR554" s="561"/>
      <c r="BS554" s="561"/>
      <c r="BT554" s="561"/>
      <c r="BU554" s="561"/>
      <c r="BV554" s="561"/>
    </row>
    <row r="555" spans="1:74">
      <c r="A555" s="561"/>
      <c r="E555" s="561"/>
      <c r="H555" s="561"/>
      <c r="Q555" s="561"/>
      <c r="R555" s="561"/>
      <c r="S555" s="561"/>
      <c r="T555" s="561"/>
      <c r="U555" s="561"/>
      <c r="V555" s="561"/>
      <c r="Y555" s="561"/>
      <c r="Z555" s="561"/>
      <c r="AA555" s="561"/>
      <c r="AB555" s="561"/>
      <c r="AC555" s="561"/>
      <c r="AD555" s="561"/>
      <c r="AE555" s="561"/>
      <c r="AF555" s="561"/>
      <c r="AG555" s="561"/>
      <c r="AH555" s="561"/>
      <c r="AJ555" s="561"/>
      <c r="AK555" s="561"/>
      <c r="AM555" s="561"/>
      <c r="AN555" s="561"/>
      <c r="AO555" s="561"/>
      <c r="AP555" s="561"/>
      <c r="AQ555" s="561"/>
      <c r="AR555" s="561"/>
      <c r="AS555" s="561"/>
      <c r="AT555" s="561"/>
      <c r="AU555" s="561"/>
      <c r="AW555" s="561"/>
      <c r="AX555" s="561"/>
      <c r="AY555" s="561"/>
      <c r="AZ555" s="561"/>
      <c r="BA555" s="561"/>
      <c r="BB555" s="561"/>
      <c r="BC555" s="561"/>
      <c r="BD555" s="561"/>
      <c r="BE555" s="561"/>
      <c r="BF555" s="561"/>
      <c r="BG555" s="561"/>
      <c r="BH555" s="561"/>
      <c r="BI555" s="561"/>
      <c r="BJ555" s="561"/>
      <c r="BK555" s="561"/>
      <c r="BL555" s="561"/>
      <c r="BM555" s="561"/>
      <c r="BN555" s="561"/>
      <c r="BO555" s="561"/>
      <c r="BP555" s="561"/>
      <c r="BQ555" s="561"/>
      <c r="BR555" s="561"/>
      <c r="BS555" s="561"/>
      <c r="BT555" s="561"/>
      <c r="BU555" s="561"/>
      <c r="BV555" s="561"/>
    </row>
    <row r="556" spans="1:74">
      <c r="A556" s="561"/>
      <c r="E556" s="561"/>
      <c r="H556" s="561"/>
      <c r="Q556" s="561"/>
      <c r="R556" s="561"/>
      <c r="S556" s="561"/>
      <c r="T556" s="561"/>
      <c r="U556" s="561"/>
      <c r="V556" s="561"/>
      <c r="Y556" s="561"/>
      <c r="Z556" s="561"/>
      <c r="AA556" s="561"/>
      <c r="AB556" s="561"/>
      <c r="AC556" s="561"/>
      <c r="AD556" s="561"/>
      <c r="AE556" s="561"/>
      <c r="AF556" s="561"/>
      <c r="AG556" s="561"/>
      <c r="AH556" s="561"/>
      <c r="AJ556" s="561"/>
      <c r="AK556" s="561"/>
      <c r="AM556" s="561"/>
      <c r="AN556" s="561"/>
      <c r="AO556" s="561"/>
      <c r="AP556" s="561"/>
      <c r="AQ556" s="561"/>
      <c r="AR556" s="561"/>
      <c r="AS556" s="561"/>
      <c r="AT556" s="561"/>
      <c r="AU556" s="561"/>
      <c r="AW556" s="561"/>
      <c r="AX556" s="561"/>
      <c r="AY556" s="561"/>
      <c r="AZ556" s="561"/>
      <c r="BA556" s="561"/>
      <c r="BB556" s="561"/>
      <c r="BC556" s="561"/>
      <c r="BD556" s="561"/>
      <c r="BE556" s="561"/>
      <c r="BF556" s="561"/>
      <c r="BG556" s="561"/>
      <c r="BH556" s="561"/>
      <c r="BI556" s="561"/>
      <c r="BJ556" s="561"/>
      <c r="BK556" s="561"/>
      <c r="BL556" s="561"/>
      <c r="BM556" s="561"/>
      <c r="BN556" s="561"/>
      <c r="BO556" s="561"/>
      <c r="BP556" s="561"/>
      <c r="BQ556" s="561"/>
      <c r="BR556" s="561"/>
      <c r="BS556" s="561"/>
      <c r="BT556" s="561"/>
      <c r="BU556" s="561"/>
      <c r="BV556" s="561"/>
    </row>
    <row r="557" spans="1:74">
      <c r="A557" s="561"/>
      <c r="E557" s="561"/>
      <c r="H557" s="561"/>
      <c r="Q557" s="561"/>
      <c r="R557" s="561"/>
      <c r="S557" s="561"/>
      <c r="T557" s="561"/>
      <c r="U557" s="561"/>
      <c r="V557" s="561"/>
      <c r="Y557" s="561"/>
      <c r="Z557" s="561"/>
      <c r="AA557" s="561"/>
      <c r="AB557" s="561"/>
      <c r="AC557" s="561"/>
      <c r="AD557" s="561"/>
      <c r="AE557" s="561"/>
      <c r="AF557" s="561"/>
      <c r="AG557" s="561"/>
      <c r="AH557" s="561"/>
      <c r="AJ557" s="561"/>
      <c r="AK557" s="561"/>
      <c r="AM557" s="561"/>
      <c r="AN557" s="561"/>
      <c r="AO557" s="561"/>
      <c r="AP557" s="561"/>
      <c r="AQ557" s="561"/>
      <c r="AR557" s="561"/>
      <c r="AS557" s="561"/>
      <c r="AT557" s="561"/>
      <c r="AU557" s="561"/>
      <c r="AW557" s="561"/>
      <c r="AX557" s="561"/>
      <c r="AY557" s="561"/>
      <c r="AZ557" s="561"/>
      <c r="BA557" s="561"/>
      <c r="BB557" s="561"/>
      <c r="BC557" s="561"/>
      <c r="BD557" s="561"/>
      <c r="BE557" s="561"/>
      <c r="BF557" s="561"/>
      <c r="BG557" s="561"/>
      <c r="BH557" s="561"/>
      <c r="BI557" s="561"/>
      <c r="BJ557" s="561"/>
      <c r="BK557" s="561"/>
      <c r="BL557" s="561"/>
      <c r="BM557" s="561"/>
      <c r="BN557" s="561"/>
      <c r="BO557" s="561"/>
      <c r="BP557" s="561"/>
      <c r="BQ557" s="561"/>
      <c r="BR557" s="561"/>
      <c r="BS557" s="561"/>
      <c r="BT557" s="561"/>
      <c r="BU557" s="561"/>
      <c r="BV557" s="561"/>
    </row>
    <row r="558" spans="1:74">
      <c r="A558" s="561"/>
      <c r="E558" s="561"/>
      <c r="H558" s="561"/>
      <c r="Q558" s="561"/>
      <c r="R558" s="561"/>
      <c r="S558" s="561"/>
      <c r="T558" s="561"/>
      <c r="U558" s="561"/>
      <c r="V558" s="561"/>
      <c r="Y558" s="561"/>
      <c r="Z558" s="561"/>
      <c r="AA558" s="561"/>
      <c r="AB558" s="561"/>
      <c r="AC558" s="561"/>
      <c r="AD558" s="561"/>
      <c r="AE558" s="561"/>
      <c r="AF558" s="561"/>
      <c r="AG558" s="561"/>
      <c r="AH558" s="561"/>
      <c r="AJ558" s="561"/>
      <c r="AK558" s="561"/>
      <c r="AM558" s="561"/>
      <c r="AN558" s="561"/>
      <c r="AO558" s="561"/>
      <c r="AP558" s="561"/>
      <c r="AQ558" s="561"/>
      <c r="AR558" s="561"/>
      <c r="AS558" s="561"/>
      <c r="AT558" s="561"/>
      <c r="AU558" s="561"/>
      <c r="AW558" s="561"/>
      <c r="AX558" s="561"/>
      <c r="AY558" s="561"/>
      <c r="AZ558" s="561"/>
      <c r="BA558" s="561"/>
      <c r="BB558" s="561"/>
      <c r="BC558" s="561"/>
      <c r="BD558" s="561"/>
      <c r="BE558" s="561"/>
      <c r="BF558" s="561"/>
      <c r="BG558" s="561"/>
      <c r="BH558" s="561"/>
      <c r="BI558" s="561"/>
      <c r="BJ558" s="561"/>
      <c r="BK558" s="561"/>
      <c r="BL558" s="561"/>
      <c r="BM558" s="561"/>
      <c r="BN558" s="561"/>
      <c r="BO558" s="561"/>
      <c r="BP558" s="561"/>
      <c r="BQ558" s="561"/>
      <c r="BR558" s="561"/>
      <c r="BS558" s="561"/>
      <c r="BT558" s="561"/>
      <c r="BU558" s="561"/>
      <c r="BV558" s="561"/>
    </row>
    <row r="559" spans="1:74">
      <c r="A559" s="561"/>
      <c r="E559" s="561"/>
      <c r="H559" s="561"/>
      <c r="Q559" s="561"/>
      <c r="R559" s="561"/>
      <c r="S559" s="561"/>
      <c r="T559" s="561"/>
      <c r="U559" s="561"/>
      <c r="V559" s="561"/>
      <c r="Y559" s="561"/>
      <c r="Z559" s="561"/>
      <c r="AA559" s="561"/>
      <c r="AB559" s="561"/>
      <c r="AC559" s="561"/>
      <c r="AD559" s="561"/>
      <c r="AE559" s="561"/>
      <c r="AF559" s="561"/>
      <c r="AG559" s="561"/>
      <c r="AH559" s="561"/>
      <c r="AJ559" s="561"/>
      <c r="AK559" s="561"/>
      <c r="AM559" s="561"/>
      <c r="AN559" s="561"/>
      <c r="AO559" s="561"/>
      <c r="AP559" s="561"/>
      <c r="AQ559" s="561"/>
      <c r="AR559" s="561"/>
      <c r="AS559" s="561"/>
      <c r="AT559" s="561"/>
      <c r="AU559" s="561"/>
      <c r="AW559" s="561"/>
      <c r="AX559" s="561"/>
      <c r="AY559" s="561"/>
      <c r="AZ559" s="561"/>
      <c r="BA559" s="561"/>
      <c r="BB559" s="561"/>
      <c r="BC559" s="561"/>
      <c r="BD559" s="561"/>
      <c r="BE559" s="561"/>
      <c r="BF559" s="561"/>
      <c r="BG559" s="561"/>
      <c r="BH559" s="561"/>
      <c r="BI559" s="561"/>
      <c r="BJ559" s="561"/>
      <c r="BK559" s="561"/>
      <c r="BL559" s="561"/>
      <c r="BM559" s="561"/>
      <c r="BN559" s="561"/>
      <c r="BO559" s="561"/>
      <c r="BP559" s="561"/>
      <c r="BQ559" s="561"/>
      <c r="BR559" s="561"/>
      <c r="BS559" s="561"/>
      <c r="BT559" s="561"/>
      <c r="BU559" s="561"/>
      <c r="BV559" s="561"/>
    </row>
    <row r="560" spans="1:74">
      <c r="A560" s="561"/>
      <c r="E560" s="561"/>
      <c r="H560" s="561"/>
      <c r="Q560" s="561"/>
      <c r="R560" s="561"/>
      <c r="S560" s="561"/>
      <c r="T560" s="561"/>
      <c r="U560" s="561"/>
      <c r="V560" s="561"/>
      <c r="Y560" s="561"/>
      <c r="Z560" s="561"/>
      <c r="AA560" s="561"/>
      <c r="AB560" s="561"/>
      <c r="AC560" s="561"/>
      <c r="AD560" s="561"/>
      <c r="AE560" s="561"/>
      <c r="AF560" s="561"/>
      <c r="AG560" s="561"/>
      <c r="AH560" s="561"/>
      <c r="AJ560" s="561"/>
      <c r="AK560" s="561"/>
      <c r="AM560" s="561"/>
      <c r="AN560" s="561"/>
      <c r="AO560" s="561"/>
      <c r="AP560" s="561"/>
      <c r="AQ560" s="561"/>
      <c r="AR560" s="561"/>
      <c r="AS560" s="561"/>
      <c r="AT560" s="561"/>
      <c r="AU560" s="561"/>
      <c r="AW560" s="561"/>
      <c r="AX560" s="561"/>
      <c r="AY560" s="561"/>
      <c r="AZ560" s="561"/>
      <c r="BA560" s="561"/>
      <c r="BB560" s="561"/>
      <c r="BC560" s="561"/>
      <c r="BD560" s="561"/>
      <c r="BE560" s="561"/>
      <c r="BF560" s="561"/>
      <c r="BG560" s="561"/>
      <c r="BH560" s="561"/>
      <c r="BI560" s="561"/>
      <c r="BJ560" s="561"/>
      <c r="BK560" s="561"/>
      <c r="BL560" s="561"/>
      <c r="BM560" s="561"/>
      <c r="BN560" s="561"/>
      <c r="BO560" s="561"/>
      <c r="BP560" s="561"/>
      <c r="BQ560" s="561"/>
      <c r="BR560" s="561"/>
      <c r="BS560" s="561"/>
      <c r="BT560" s="561"/>
      <c r="BU560" s="561"/>
      <c r="BV560" s="561"/>
    </row>
    <row r="561" spans="1:74">
      <c r="A561" s="561"/>
      <c r="E561" s="561"/>
      <c r="H561" s="561"/>
      <c r="Q561" s="561"/>
      <c r="R561" s="561"/>
      <c r="S561" s="561"/>
      <c r="T561" s="561"/>
      <c r="U561" s="561"/>
      <c r="V561" s="561"/>
      <c r="Y561" s="561"/>
      <c r="Z561" s="561"/>
      <c r="AA561" s="561"/>
      <c r="AB561" s="561"/>
      <c r="AC561" s="561"/>
      <c r="AD561" s="561"/>
      <c r="AE561" s="561"/>
      <c r="AF561" s="561"/>
      <c r="AG561" s="561"/>
      <c r="AH561" s="561"/>
      <c r="AJ561" s="561"/>
      <c r="AK561" s="561"/>
      <c r="AM561" s="561"/>
      <c r="AN561" s="561"/>
      <c r="AO561" s="561"/>
      <c r="AP561" s="561"/>
      <c r="AQ561" s="561"/>
      <c r="AR561" s="561"/>
      <c r="AS561" s="561"/>
      <c r="AT561" s="561"/>
      <c r="AU561" s="561"/>
      <c r="AW561" s="561"/>
      <c r="AX561" s="561"/>
      <c r="AY561" s="561"/>
      <c r="AZ561" s="561"/>
      <c r="BA561" s="561"/>
      <c r="BB561" s="561"/>
      <c r="BC561" s="561"/>
      <c r="BD561" s="561"/>
      <c r="BE561" s="561"/>
      <c r="BF561" s="561"/>
      <c r="BG561" s="561"/>
      <c r="BH561" s="561"/>
      <c r="BI561" s="561"/>
      <c r="BJ561" s="561"/>
      <c r="BK561" s="561"/>
      <c r="BL561" s="561"/>
      <c r="BM561" s="561"/>
      <c r="BN561" s="561"/>
      <c r="BO561" s="561"/>
      <c r="BP561" s="561"/>
      <c r="BQ561" s="561"/>
      <c r="BR561" s="561"/>
      <c r="BS561" s="561"/>
      <c r="BT561" s="561"/>
      <c r="BU561" s="561"/>
      <c r="BV561" s="561"/>
    </row>
    <row r="562" spans="1:74">
      <c r="A562" s="561"/>
      <c r="E562" s="561"/>
      <c r="H562" s="561"/>
      <c r="Q562" s="561"/>
      <c r="R562" s="561"/>
      <c r="S562" s="561"/>
      <c r="T562" s="561"/>
      <c r="U562" s="561"/>
      <c r="V562" s="561"/>
      <c r="Y562" s="561"/>
      <c r="Z562" s="561"/>
      <c r="AA562" s="561"/>
      <c r="AB562" s="561"/>
      <c r="AC562" s="561"/>
      <c r="AD562" s="561"/>
      <c r="AE562" s="561"/>
      <c r="AF562" s="561"/>
      <c r="AG562" s="561"/>
      <c r="AH562" s="561"/>
      <c r="AJ562" s="561"/>
      <c r="AK562" s="561"/>
      <c r="AM562" s="561"/>
      <c r="AN562" s="561"/>
      <c r="AO562" s="561"/>
      <c r="AP562" s="561"/>
      <c r="AQ562" s="561"/>
      <c r="AR562" s="561"/>
      <c r="AS562" s="561"/>
      <c r="AT562" s="561"/>
      <c r="AU562" s="561"/>
      <c r="AW562" s="561"/>
      <c r="AX562" s="561"/>
      <c r="AY562" s="561"/>
      <c r="AZ562" s="561"/>
      <c r="BA562" s="561"/>
      <c r="BB562" s="561"/>
      <c r="BC562" s="561"/>
      <c r="BD562" s="561"/>
      <c r="BE562" s="561"/>
      <c r="BF562" s="561"/>
      <c r="BG562" s="561"/>
      <c r="BH562" s="561"/>
      <c r="BI562" s="561"/>
      <c r="BJ562" s="561"/>
      <c r="BK562" s="561"/>
      <c r="BL562" s="561"/>
      <c r="BM562" s="561"/>
      <c r="BN562" s="561"/>
      <c r="BO562" s="561"/>
      <c r="BP562" s="561"/>
      <c r="BQ562" s="561"/>
      <c r="BR562" s="561"/>
      <c r="BS562" s="561"/>
      <c r="BT562" s="561"/>
      <c r="BU562" s="561"/>
      <c r="BV562" s="561"/>
    </row>
    <row r="563" spans="1:74">
      <c r="A563" s="561"/>
      <c r="E563" s="561"/>
      <c r="H563" s="561"/>
      <c r="Q563" s="561"/>
      <c r="R563" s="561"/>
      <c r="S563" s="561"/>
      <c r="T563" s="561"/>
      <c r="U563" s="561"/>
      <c r="V563" s="561"/>
      <c r="Y563" s="561"/>
      <c r="Z563" s="561"/>
      <c r="AA563" s="561"/>
      <c r="AB563" s="561"/>
      <c r="AC563" s="561"/>
      <c r="AD563" s="561"/>
      <c r="AE563" s="561"/>
      <c r="AF563" s="561"/>
      <c r="AG563" s="561"/>
      <c r="AH563" s="561"/>
      <c r="AJ563" s="561"/>
      <c r="AK563" s="561"/>
      <c r="AM563" s="561"/>
      <c r="AN563" s="561"/>
      <c r="AO563" s="561"/>
      <c r="AP563" s="561"/>
      <c r="AQ563" s="561"/>
      <c r="AR563" s="561"/>
      <c r="AS563" s="561"/>
      <c r="AT563" s="561"/>
      <c r="AU563" s="561"/>
      <c r="AW563" s="561"/>
      <c r="AX563" s="561"/>
      <c r="AY563" s="561"/>
      <c r="AZ563" s="561"/>
      <c r="BA563" s="561"/>
      <c r="BB563" s="561"/>
      <c r="BC563" s="561"/>
      <c r="BD563" s="561"/>
      <c r="BE563" s="561"/>
      <c r="BF563" s="561"/>
      <c r="BG563" s="561"/>
      <c r="BH563" s="561"/>
      <c r="BI563" s="561"/>
      <c r="BJ563" s="561"/>
      <c r="BK563" s="561"/>
      <c r="BL563" s="561"/>
      <c r="BM563" s="561"/>
      <c r="BN563" s="561"/>
      <c r="BO563" s="561"/>
      <c r="BP563" s="561"/>
      <c r="BQ563" s="561"/>
      <c r="BR563" s="561"/>
      <c r="BS563" s="561"/>
      <c r="BT563" s="561"/>
      <c r="BU563" s="561"/>
      <c r="BV563" s="561"/>
    </row>
    <row r="564" spans="1:74">
      <c r="A564" s="561"/>
      <c r="E564" s="561"/>
      <c r="H564" s="561"/>
      <c r="Q564" s="561"/>
      <c r="R564" s="561"/>
      <c r="S564" s="561"/>
      <c r="T564" s="561"/>
      <c r="U564" s="561"/>
      <c r="V564" s="561"/>
      <c r="Y564" s="561"/>
      <c r="Z564" s="561"/>
      <c r="AA564" s="561"/>
      <c r="AB564" s="561"/>
      <c r="AC564" s="561"/>
      <c r="AD564" s="561"/>
      <c r="AE564" s="561"/>
      <c r="AF564" s="561"/>
      <c r="AG564" s="561"/>
      <c r="AH564" s="561"/>
      <c r="AJ564" s="561"/>
      <c r="AK564" s="561"/>
      <c r="AM564" s="561"/>
      <c r="AN564" s="561"/>
      <c r="AO564" s="561"/>
      <c r="AP564" s="561"/>
      <c r="AQ564" s="561"/>
      <c r="AR564" s="561"/>
      <c r="AS564" s="561"/>
      <c r="AT564" s="561"/>
      <c r="AU564" s="561"/>
      <c r="AW564" s="561"/>
      <c r="AX564" s="561"/>
      <c r="AY564" s="561"/>
      <c r="AZ564" s="561"/>
      <c r="BA564" s="561"/>
      <c r="BB564" s="561"/>
      <c r="BC564" s="561"/>
      <c r="BD564" s="561"/>
      <c r="BE564" s="561"/>
      <c r="BF564" s="561"/>
      <c r="BG564" s="561"/>
      <c r="BH564" s="561"/>
      <c r="BI564" s="561"/>
      <c r="BJ564" s="561"/>
      <c r="BK564" s="561"/>
      <c r="BL564" s="561"/>
      <c r="BM564" s="561"/>
      <c r="BN564" s="561"/>
      <c r="BO564" s="561"/>
      <c r="BP564" s="561"/>
      <c r="BQ564" s="561"/>
      <c r="BR564" s="561"/>
      <c r="BS564" s="561"/>
      <c r="BT564" s="561"/>
      <c r="BU564" s="561"/>
      <c r="BV564" s="561"/>
    </row>
    <row r="565" spans="1:74">
      <c r="A565" s="561"/>
      <c r="E565" s="561"/>
      <c r="H565" s="561"/>
      <c r="Q565" s="561"/>
      <c r="R565" s="561"/>
      <c r="S565" s="561"/>
      <c r="T565" s="561"/>
      <c r="U565" s="561"/>
      <c r="V565" s="561"/>
      <c r="Y565" s="561"/>
      <c r="Z565" s="561"/>
      <c r="AA565" s="561"/>
      <c r="AB565" s="561"/>
      <c r="AC565" s="561"/>
      <c r="AD565" s="561"/>
      <c r="AE565" s="561"/>
      <c r="AF565" s="561"/>
      <c r="AG565" s="561"/>
      <c r="AH565" s="561"/>
      <c r="AJ565" s="561"/>
      <c r="AK565" s="561"/>
      <c r="AM565" s="561"/>
      <c r="AN565" s="561"/>
      <c r="AO565" s="561"/>
      <c r="AP565" s="561"/>
      <c r="AQ565" s="561"/>
      <c r="AR565" s="561"/>
      <c r="AS565" s="561"/>
      <c r="AT565" s="561"/>
      <c r="AU565" s="561"/>
      <c r="AW565" s="561"/>
      <c r="AX565" s="561"/>
      <c r="AY565" s="561"/>
      <c r="AZ565" s="561"/>
      <c r="BA565" s="561"/>
      <c r="BB565" s="561"/>
      <c r="BC565" s="561"/>
      <c r="BD565" s="561"/>
      <c r="BE565" s="561"/>
      <c r="BF565" s="561"/>
      <c r="BG565" s="561"/>
      <c r="BH565" s="561"/>
      <c r="BI565" s="561"/>
      <c r="BJ565" s="561"/>
      <c r="BK565" s="561"/>
      <c r="BL565" s="561"/>
      <c r="BM565" s="561"/>
      <c r="BN565" s="561"/>
      <c r="BO565" s="561"/>
      <c r="BP565" s="561"/>
      <c r="BQ565" s="561"/>
      <c r="BR565" s="561"/>
      <c r="BS565" s="561"/>
      <c r="BT565" s="561"/>
      <c r="BU565" s="561"/>
      <c r="BV565" s="561"/>
    </row>
    <row r="566" spans="1:74">
      <c r="A566" s="561"/>
      <c r="E566" s="561"/>
      <c r="H566" s="561"/>
      <c r="Q566" s="561"/>
      <c r="R566" s="561"/>
      <c r="S566" s="561"/>
      <c r="T566" s="561"/>
      <c r="U566" s="561"/>
      <c r="V566" s="561"/>
      <c r="Y566" s="561"/>
      <c r="Z566" s="561"/>
      <c r="AA566" s="561"/>
      <c r="AB566" s="561"/>
      <c r="AC566" s="561"/>
      <c r="AD566" s="561"/>
      <c r="AE566" s="561"/>
      <c r="AF566" s="561"/>
      <c r="AG566" s="561"/>
      <c r="AH566" s="561"/>
      <c r="AJ566" s="561"/>
      <c r="AK566" s="561"/>
      <c r="AM566" s="561"/>
      <c r="AN566" s="561"/>
      <c r="AO566" s="561"/>
      <c r="AP566" s="561"/>
      <c r="AQ566" s="561"/>
      <c r="AR566" s="561"/>
      <c r="AS566" s="561"/>
      <c r="AT566" s="561"/>
      <c r="AU566" s="561"/>
      <c r="AW566" s="561"/>
      <c r="AX566" s="561"/>
      <c r="AY566" s="561"/>
      <c r="AZ566" s="561"/>
      <c r="BA566" s="561"/>
      <c r="BB566" s="561"/>
      <c r="BC566" s="561"/>
      <c r="BD566" s="561"/>
      <c r="BE566" s="561"/>
      <c r="BF566" s="561"/>
      <c r="BG566" s="561"/>
      <c r="BH566" s="561"/>
      <c r="BI566" s="561"/>
      <c r="BJ566" s="561"/>
      <c r="BK566" s="561"/>
      <c r="BL566" s="561"/>
      <c r="BM566" s="561"/>
      <c r="BN566" s="561"/>
      <c r="BO566" s="561"/>
      <c r="BP566" s="561"/>
      <c r="BQ566" s="561"/>
      <c r="BR566" s="561"/>
      <c r="BS566" s="561"/>
      <c r="BT566" s="561"/>
      <c r="BU566" s="561"/>
      <c r="BV566" s="561"/>
    </row>
    <row r="567" spans="1:74">
      <c r="A567" s="561"/>
      <c r="E567" s="561"/>
      <c r="H567" s="561"/>
      <c r="Q567" s="561"/>
      <c r="R567" s="561"/>
      <c r="S567" s="561"/>
      <c r="T567" s="561"/>
      <c r="U567" s="561"/>
      <c r="V567" s="561"/>
      <c r="Y567" s="561"/>
      <c r="Z567" s="561"/>
      <c r="AA567" s="561"/>
      <c r="AB567" s="561"/>
      <c r="AC567" s="561"/>
      <c r="AD567" s="561"/>
      <c r="AE567" s="561"/>
      <c r="AF567" s="561"/>
      <c r="AG567" s="561"/>
      <c r="AH567" s="561"/>
      <c r="AJ567" s="561"/>
      <c r="AK567" s="561"/>
      <c r="AM567" s="561"/>
      <c r="AN567" s="561"/>
      <c r="AO567" s="561"/>
      <c r="AP567" s="561"/>
      <c r="AQ567" s="561"/>
      <c r="AR567" s="561"/>
      <c r="AS567" s="561"/>
      <c r="AT567" s="561"/>
      <c r="AU567" s="561"/>
      <c r="AW567" s="561"/>
      <c r="AX567" s="561"/>
      <c r="AY567" s="561"/>
      <c r="AZ567" s="561"/>
      <c r="BA567" s="561"/>
      <c r="BB567" s="561"/>
      <c r="BC567" s="561"/>
      <c r="BD567" s="561"/>
      <c r="BE567" s="561"/>
      <c r="BF567" s="561"/>
      <c r="BG567" s="561"/>
      <c r="BH567" s="561"/>
      <c r="BI567" s="561"/>
      <c r="BJ567" s="561"/>
      <c r="BK567" s="561"/>
      <c r="BL567" s="561"/>
      <c r="BM567" s="561"/>
      <c r="BN567" s="561"/>
      <c r="BO567" s="561"/>
      <c r="BP567" s="561"/>
      <c r="BQ567" s="561"/>
      <c r="BR567" s="561"/>
      <c r="BS567" s="561"/>
      <c r="BT567" s="561"/>
      <c r="BU567" s="561"/>
      <c r="BV567" s="561"/>
    </row>
    <row r="568" spans="1:74">
      <c r="A568" s="561"/>
      <c r="E568" s="561"/>
      <c r="H568" s="561"/>
      <c r="Q568" s="561"/>
      <c r="R568" s="561"/>
      <c r="S568" s="561"/>
      <c r="T568" s="561"/>
      <c r="U568" s="561"/>
      <c r="V568" s="561"/>
      <c r="Y568" s="561"/>
      <c r="Z568" s="561"/>
      <c r="AA568" s="561"/>
      <c r="AB568" s="561"/>
      <c r="AC568" s="561"/>
      <c r="AD568" s="561"/>
      <c r="AE568" s="561"/>
      <c r="AF568" s="561"/>
      <c r="AG568" s="561"/>
      <c r="AH568" s="561"/>
      <c r="AJ568" s="561"/>
      <c r="AK568" s="561"/>
      <c r="AM568" s="561"/>
      <c r="AN568" s="561"/>
      <c r="AO568" s="561"/>
      <c r="AP568" s="561"/>
      <c r="AQ568" s="561"/>
      <c r="AR568" s="561"/>
      <c r="AS568" s="561"/>
      <c r="AT568" s="561"/>
      <c r="AU568" s="561"/>
      <c r="AW568" s="561"/>
      <c r="AX568" s="561"/>
      <c r="AY568" s="561"/>
      <c r="AZ568" s="561"/>
      <c r="BA568" s="561"/>
      <c r="BB568" s="561"/>
      <c r="BC568" s="561"/>
      <c r="BD568" s="561"/>
      <c r="BE568" s="561"/>
      <c r="BF568" s="561"/>
      <c r="BG568" s="561"/>
      <c r="BH568" s="561"/>
      <c r="BI568" s="561"/>
      <c r="BJ568" s="561"/>
      <c r="BK568" s="561"/>
      <c r="BL568" s="561"/>
      <c r="BM568" s="561"/>
      <c r="BN568" s="561"/>
      <c r="BO568" s="561"/>
      <c r="BP568" s="561"/>
      <c r="BQ568" s="561"/>
      <c r="BR568" s="561"/>
      <c r="BS568" s="561"/>
      <c r="BT568" s="561"/>
      <c r="BU568" s="561"/>
      <c r="BV568" s="561"/>
    </row>
    <row r="569" spans="1:74">
      <c r="A569" s="561"/>
      <c r="E569" s="561"/>
      <c r="H569" s="561"/>
      <c r="Q569" s="561"/>
      <c r="R569" s="561"/>
      <c r="S569" s="561"/>
      <c r="T569" s="561"/>
      <c r="U569" s="561"/>
      <c r="V569" s="561"/>
      <c r="Y569" s="561"/>
      <c r="Z569" s="561"/>
      <c r="AA569" s="561"/>
      <c r="AB569" s="561"/>
      <c r="AC569" s="561"/>
      <c r="AD569" s="561"/>
      <c r="AE569" s="561"/>
      <c r="AF569" s="561"/>
      <c r="AG569" s="561"/>
      <c r="AH569" s="561"/>
      <c r="AJ569" s="561"/>
      <c r="AK569" s="561"/>
      <c r="AM569" s="561"/>
      <c r="AN569" s="561"/>
      <c r="AO569" s="561"/>
      <c r="AP569" s="561"/>
      <c r="AQ569" s="561"/>
      <c r="AR569" s="561"/>
      <c r="AS569" s="561"/>
      <c r="AT569" s="561"/>
      <c r="AU569" s="561"/>
      <c r="AW569" s="561"/>
      <c r="AX569" s="561"/>
      <c r="AY569" s="561"/>
      <c r="AZ569" s="561"/>
      <c r="BA569" s="561"/>
      <c r="BB569" s="561"/>
      <c r="BC569" s="561"/>
      <c r="BD569" s="561"/>
      <c r="BE569" s="561"/>
      <c r="BF569" s="561"/>
      <c r="BG569" s="561"/>
      <c r="BH569" s="561"/>
      <c r="BI569" s="561"/>
      <c r="BJ569" s="561"/>
      <c r="BK569" s="561"/>
      <c r="BL569" s="561"/>
      <c r="BM569" s="561"/>
      <c r="BN569" s="561"/>
      <c r="BO569" s="561"/>
      <c r="BP569" s="561"/>
      <c r="BQ569" s="561"/>
      <c r="BR569" s="561"/>
      <c r="BS569" s="561"/>
      <c r="BT569" s="561"/>
      <c r="BU569" s="561"/>
      <c r="BV569" s="561"/>
    </row>
    <row r="570" spans="1:74">
      <c r="A570" s="561"/>
      <c r="E570" s="561"/>
      <c r="H570" s="561"/>
      <c r="Q570" s="561"/>
      <c r="R570" s="561"/>
      <c r="S570" s="561"/>
      <c r="T570" s="561"/>
      <c r="U570" s="561"/>
      <c r="V570" s="561"/>
      <c r="Y570" s="561"/>
      <c r="Z570" s="561"/>
      <c r="AA570" s="561"/>
      <c r="AB570" s="561"/>
      <c r="AC570" s="561"/>
      <c r="AD570" s="561"/>
      <c r="AE570" s="561"/>
      <c r="AF570" s="561"/>
      <c r="AG570" s="561"/>
      <c r="AH570" s="561"/>
      <c r="AJ570" s="561"/>
      <c r="AK570" s="561"/>
      <c r="AM570" s="561"/>
      <c r="AN570" s="561"/>
      <c r="AO570" s="561"/>
      <c r="AP570" s="561"/>
      <c r="AQ570" s="561"/>
      <c r="AR570" s="561"/>
      <c r="AS570" s="561"/>
      <c r="AT570" s="561"/>
      <c r="AU570" s="561"/>
      <c r="AW570" s="561"/>
      <c r="AX570" s="561"/>
      <c r="AY570" s="561"/>
      <c r="AZ570" s="561"/>
      <c r="BA570" s="561"/>
      <c r="BB570" s="561"/>
      <c r="BC570" s="561"/>
      <c r="BD570" s="561"/>
      <c r="BE570" s="561"/>
      <c r="BF570" s="561"/>
      <c r="BG570" s="561"/>
      <c r="BH570" s="561"/>
      <c r="BI570" s="561"/>
      <c r="BJ570" s="561"/>
      <c r="BK570" s="561"/>
      <c r="BL570" s="561"/>
      <c r="BM570" s="561"/>
      <c r="BN570" s="561"/>
      <c r="BO570" s="561"/>
      <c r="BP570" s="561"/>
      <c r="BQ570" s="561"/>
      <c r="BR570" s="561"/>
      <c r="BS570" s="561"/>
      <c r="BT570" s="561"/>
      <c r="BU570" s="561"/>
      <c r="BV570" s="561"/>
    </row>
    <row r="571" spans="1:74">
      <c r="A571" s="561"/>
      <c r="E571" s="561"/>
      <c r="H571" s="561"/>
      <c r="Q571" s="561"/>
      <c r="R571" s="561"/>
      <c r="S571" s="561"/>
      <c r="T571" s="561"/>
      <c r="U571" s="561"/>
      <c r="V571" s="561"/>
      <c r="Y571" s="561"/>
      <c r="Z571" s="561"/>
      <c r="AA571" s="561"/>
      <c r="AB571" s="561"/>
      <c r="AC571" s="561"/>
      <c r="AD571" s="561"/>
      <c r="AE571" s="561"/>
      <c r="AF571" s="561"/>
      <c r="AG571" s="561"/>
      <c r="AH571" s="561"/>
      <c r="AJ571" s="561"/>
      <c r="AK571" s="561"/>
      <c r="AM571" s="561"/>
      <c r="AN571" s="561"/>
      <c r="AO571" s="561"/>
      <c r="AP571" s="561"/>
      <c r="AQ571" s="561"/>
      <c r="AR571" s="561"/>
      <c r="AS571" s="561"/>
      <c r="AT571" s="561"/>
      <c r="AU571" s="561"/>
      <c r="AW571" s="561"/>
      <c r="AX571" s="561"/>
      <c r="AY571" s="561"/>
      <c r="AZ571" s="561"/>
      <c r="BA571" s="561"/>
      <c r="BB571" s="561"/>
      <c r="BC571" s="561"/>
      <c r="BD571" s="561"/>
      <c r="BE571" s="561"/>
      <c r="BF571" s="561"/>
      <c r="BG571" s="561"/>
      <c r="BH571" s="561"/>
      <c r="BI571" s="561"/>
      <c r="BJ571" s="561"/>
      <c r="BK571" s="561"/>
      <c r="BL571" s="561"/>
      <c r="BM571" s="561"/>
      <c r="BN571" s="561"/>
      <c r="BO571" s="561"/>
      <c r="BP571" s="561"/>
      <c r="BQ571" s="561"/>
      <c r="BR571" s="561"/>
      <c r="BS571" s="561"/>
      <c r="BT571" s="561"/>
      <c r="BU571" s="561"/>
      <c r="BV571" s="561"/>
    </row>
    <row r="572" spans="1:74">
      <c r="A572" s="561"/>
      <c r="E572" s="561"/>
      <c r="H572" s="561"/>
      <c r="Q572" s="561"/>
      <c r="R572" s="561"/>
      <c r="S572" s="561"/>
      <c r="T572" s="561"/>
      <c r="U572" s="561"/>
      <c r="V572" s="561"/>
      <c r="Y572" s="561"/>
      <c r="Z572" s="561"/>
      <c r="AA572" s="561"/>
      <c r="AB572" s="561"/>
      <c r="AC572" s="561"/>
      <c r="AD572" s="561"/>
      <c r="AE572" s="561"/>
      <c r="AF572" s="561"/>
      <c r="AG572" s="561"/>
      <c r="AH572" s="561"/>
      <c r="AJ572" s="561"/>
      <c r="AK572" s="561"/>
      <c r="AM572" s="561"/>
      <c r="AN572" s="561"/>
      <c r="AO572" s="561"/>
      <c r="AP572" s="561"/>
      <c r="AQ572" s="561"/>
      <c r="AR572" s="561"/>
      <c r="AS572" s="561"/>
      <c r="AT572" s="561"/>
      <c r="AU572" s="561"/>
      <c r="AW572" s="561"/>
      <c r="AX572" s="561"/>
      <c r="AY572" s="561"/>
      <c r="AZ572" s="561"/>
      <c r="BA572" s="561"/>
      <c r="BB572" s="561"/>
      <c r="BC572" s="561"/>
      <c r="BD572" s="561"/>
      <c r="BE572" s="561"/>
      <c r="BF572" s="561"/>
      <c r="BG572" s="561"/>
      <c r="BH572" s="561"/>
      <c r="BI572" s="561"/>
      <c r="BJ572" s="561"/>
      <c r="BK572" s="561"/>
      <c r="BL572" s="561"/>
      <c r="BM572" s="561"/>
      <c r="BN572" s="561"/>
      <c r="BO572" s="561"/>
      <c r="BP572" s="561"/>
      <c r="BQ572" s="561"/>
      <c r="BR572" s="561"/>
      <c r="BS572" s="561"/>
      <c r="BT572" s="561"/>
      <c r="BU572" s="561"/>
      <c r="BV572" s="561"/>
    </row>
    <row r="573" spans="1:74">
      <c r="A573" s="561"/>
      <c r="E573" s="561"/>
      <c r="H573" s="561"/>
      <c r="Q573" s="561"/>
      <c r="R573" s="561"/>
      <c r="S573" s="561"/>
      <c r="T573" s="561"/>
      <c r="U573" s="561"/>
      <c r="V573" s="561"/>
      <c r="Y573" s="561"/>
      <c r="Z573" s="561"/>
      <c r="AA573" s="561"/>
      <c r="AB573" s="561"/>
      <c r="AC573" s="561"/>
      <c r="AD573" s="561"/>
      <c r="AE573" s="561"/>
      <c r="AF573" s="561"/>
      <c r="AG573" s="561"/>
      <c r="AH573" s="561"/>
      <c r="AJ573" s="561"/>
      <c r="AK573" s="561"/>
      <c r="AM573" s="561"/>
      <c r="AN573" s="561"/>
      <c r="AO573" s="561"/>
      <c r="AP573" s="561"/>
      <c r="AQ573" s="561"/>
      <c r="AR573" s="561"/>
      <c r="AS573" s="561"/>
      <c r="AT573" s="561"/>
      <c r="AU573" s="561"/>
      <c r="AW573" s="561"/>
      <c r="AX573" s="561"/>
      <c r="AY573" s="561"/>
      <c r="AZ573" s="561"/>
      <c r="BA573" s="561"/>
      <c r="BB573" s="561"/>
      <c r="BC573" s="561"/>
      <c r="BD573" s="561"/>
      <c r="BE573" s="561"/>
      <c r="BF573" s="561"/>
      <c r="BG573" s="561"/>
      <c r="BH573" s="561"/>
      <c r="BI573" s="561"/>
      <c r="BJ573" s="561"/>
      <c r="BK573" s="561"/>
      <c r="BL573" s="561"/>
      <c r="BM573" s="561"/>
      <c r="BN573" s="561"/>
      <c r="BO573" s="561"/>
      <c r="BP573" s="561"/>
      <c r="BQ573" s="561"/>
      <c r="BR573" s="561"/>
      <c r="BS573" s="561"/>
      <c r="BT573" s="561"/>
      <c r="BU573" s="561"/>
      <c r="BV573" s="561"/>
    </row>
    <row r="574" spans="1:74">
      <c r="A574" s="561"/>
      <c r="E574" s="561"/>
      <c r="H574" s="561"/>
      <c r="Q574" s="561"/>
      <c r="R574" s="561"/>
      <c r="S574" s="561"/>
      <c r="T574" s="561"/>
      <c r="U574" s="561"/>
      <c r="V574" s="561"/>
      <c r="Y574" s="561"/>
      <c r="Z574" s="561"/>
      <c r="AA574" s="561"/>
      <c r="AB574" s="561"/>
      <c r="AC574" s="561"/>
      <c r="AD574" s="561"/>
      <c r="AE574" s="561"/>
      <c r="AF574" s="561"/>
      <c r="AG574" s="561"/>
      <c r="AH574" s="561"/>
      <c r="AJ574" s="561"/>
      <c r="AK574" s="561"/>
      <c r="AM574" s="561"/>
      <c r="AN574" s="561"/>
      <c r="AO574" s="561"/>
      <c r="AP574" s="561"/>
      <c r="AQ574" s="561"/>
      <c r="AR574" s="561"/>
      <c r="AS574" s="561"/>
      <c r="AT574" s="561"/>
      <c r="AU574" s="561"/>
      <c r="AW574" s="561"/>
      <c r="AX574" s="561"/>
      <c r="AY574" s="561"/>
      <c r="AZ574" s="561"/>
      <c r="BA574" s="561"/>
      <c r="BB574" s="561"/>
      <c r="BC574" s="561"/>
      <c r="BD574" s="561"/>
      <c r="BE574" s="561"/>
      <c r="BF574" s="561"/>
      <c r="BG574" s="561"/>
      <c r="BH574" s="561"/>
      <c r="BI574" s="561"/>
      <c r="BJ574" s="561"/>
      <c r="BK574" s="561"/>
      <c r="BL574" s="561"/>
      <c r="BM574" s="561"/>
      <c r="BN574" s="561"/>
      <c r="BO574" s="561"/>
      <c r="BP574" s="561"/>
      <c r="BQ574" s="561"/>
      <c r="BR574" s="561"/>
      <c r="BS574" s="561"/>
      <c r="BT574" s="561"/>
      <c r="BU574" s="561"/>
      <c r="BV574" s="561"/>
    </row>
    <row r="575" spans="1:74">
      <c r="A575" s="561"/>
      <c r="E575" s="561"/>
      <c r="H575" s="561"/>
      <c r="Q575" s="561"/>
      <c r="R575" s="561"/>
      <c r="S575" s="561"/>
      <c r="T575" s="561"/>
      <c r="U575" s="561"/>
      <c r="V575" s="561"/>
      <c r="Y575" s="561"/>
      <c r="Z575" s="561"/>
      <c r="AA575" s="561"/>
      <c r="AB575" s="561"/>
      <c r="AC575" s="561"/>
      <c r="AD575" s="561"/>
      <c r="AE575" s="561"/>
      <c r="AF575" s="561"/>
      <c r="AG575" s="561"/>
      <c r="AH575" s="561"/>
      <c r="AJ575" s="561"/>
      <c r="AK575" s="561"/>
      <c r="AM575" s="561"/>
      <c r="AN575" s="561"/>
      <c r="AO575" s="561"/>
      <c r="AP575" s="561"/>
      <c r="AQ575" s="561"/>
      <c r="AR575" s="561"/>
      <c r="AS575" s="561"/>
      <c r="AT575" s="561"/>
      <c r="AU575" s="561"/>
      <c r="AW575" s="561"/>
      <c r="AX575" s="561"/>
      <c r="AY575" s="561"/>
      <c r="AZ575" s="561"/>
      <c r="BA575" s="561"/>
      <c r="BB575" s="561"/>
      <c r="BC575" s="561"/>
      <c r="BD575" s="561"/>
      <c r="BE575" s="561"/>
      <c r="BF575" s="561"/>
      <c r="BG575" s="561"/>
      <c r="BH575" s="561"/>
      <c r="BI575" s="561"/>
      <c r="BJ575" s="561"/>
      <c r="BK575" s="561"/>
      <c r="BL575" s="561"/>
      <c r="BM575" s="561"/>
      <c r="BN575" s="561"/>
      <c r="BO575" s="561"/>
      <c r="BP575" s="561"/>
      <c r="BQ575" s="561"/>
      <c r="BR575" s="561"/>
      <c r="BS575" s="561"/>
      <c r="BT575" s="561"/>
      <c r="BU575" s="561"/>
      <c r="BV575" s="561"/>
    </row>
    <row r="576" spans="1:74">
      <c r="A576" s="561"/>
      <c r="E576" s="561"/>
      <c r="H576" s="561"/>
      <c r="Q576" s="561"/>
      <c r="R576" s="561"/>
      <c r="S576" s="561"/>
      <c r="T576" s="561"/>
      <c r="U576" s="561"/>
      <c r="V576" s="561"/>
      <c r="Y576" s="561"/>
      <c r="Z576" s="561"/>
      <c r="AA576" s="561"/>
      <c r="AB576" s="561"/>
      <c r="AC576" s="561"/>
      <c r="AD576" s="561"/>
      <c r="AE576" s="561"/>
      <c r="AF576" s="561"/>
      <c r="AG576" s="561"/>
      <c r="AH576" s="561"/>
      <c r="AJ576" s="561"/>
      <c r="AK576" s="561"/>
      <c r="AM576" s="561"/>
      <c r="AN576" s="561"/>
      <c r="AO576" s="561"/>
      <c r="AP576" s="561"/>
      <c r="AQ576" s="561"/>
      <c r="AR576" s="561"/>
      <c r="AS576" s="561"/>
      <c r="AT576" s="561"/>
      <c r="AU576" s="561"/>
      <c r="AW576" s="561"/>
      <c r="AX576" s="561"/>
      <c r="AY576" s="561"/>
      <c r="AZ576" s="561"/>
      <c r="BA576" s="561"/>
      <c r="BB576" s="561"/>
      <c r="BC576" s="561"/>
      <c r="BD576" s="561"/>
      <c r="BE576" s="561"/>
      <c r="BF576" s="561"/>
      <c r="BG576" s="561"/>
      <c r="BH576" s="561"/>
      <c r="BI576" s="561"/>
      <c r="BJ576" s="561"/>
      <c r="BK576" s="561"/>
      <c r="BL576" s="561"/>
      <c r="BM576" s="561"/>
      <c r="BN576" s="561"/>
      <c r="BO576" s="561"/>
      <c r="BP576" s="561"/>
      <c r="BQ576" s="561"/>
      <c r="BR576" s="561"/>
      <c r="BS576" s="561"/>
      <c r="BT576" s="561"/>
      <c r="BU576" s="561"/>
      <c r="BV576" s="561"/>
    </row>
    <row r="577" spans="1:74">
      <c r="A577" s="561"/>
      <c r="E577" s="561"/>
      <c r="H577" s="561"/>
      <c r="Q577" s="561"/>
      <c r="R577" s="561"/>
      <c r="S577" s="561"/>
      <c r="T577" s="561"/>
      <c r="U577" s="561"/>
      <c r="V577" s="561"/>
      <c r="Y577" s="561"/>
      <c r="Z577" s="561"/>
      <c r="AA577" s="561"/>
      <c r="AB577" s="561"/>
      <c r="AC577" s="561"/>
      <c r="AD577" s="561"/>
      <c r="AE577" s="561"/>
      <c r="AF577" s="561"/>
      <c r="AG577" s="561"/>
      <c r="AH577" s="561"/>
      <c r="AJ577" s="561"/>
      <c r="AK577" s="561"/>
      <c r="AM577" s="561"/>
      <c r="AN577" s="561"/>
      <c r="AO577" s="561"/>
      <c r="AP577" s="561"/>
      <c r="AQ577" s="561"/>
      <c r="AR577" s="561"/>
      <c r="AS577" s="561"/>
      <c r="AT577" s="561"/>
      <c r="AU577" s="561"/>
      <c r="AW577" s="561"/>
      <c r="AX577" s="561"/>
      <c r="AY577" s="561"/>
      <c r="AZ577" s="561"/>
      <c r="BA577" s="561"/>
      <c r="BB577" s="561"/>
      <c r="BC577" s="561"/>
      <c r="BD577" s="561"/>
      <c r="BE577" s="561"/>
      <c r="BF577" s="561"/>
      <c r="BG577" s="561"/>
      <c r="BH577" s="561"/>
      <c r="BI577" s="561"/>
      <c r="BJ577" s="561"/>
      <c r="BK577" s="561"/>
      <c r="BL577" s="561"/>
      <c r="BM577" s="561"/>
      <c r="BN577" s="561"/>
      <c r="BO577" s="561"/>
      <c r="BP577" s="561"/>
      <c r="BQ577" s="561"/>
      <c r="BR577" s="561"/>
      <c r="BS577" s="561"/>
      <c r="BT577" s="561"/>
      <c r="BU577" s="561"/>
      <c r="BV577" s="561"/>
    </row>
    <row r="578" spans="1:74">
      <c r="A578" s="561"/>
      <c r="E578" s="561"/>
      <c r="H578" s="561"/>
      <c r="Q578" s="561"/>
      <c r="R578" s="561"/>
      <c r="S578" s="561"/>
      <c r="T578" s="561"/>
      <c r="U578" s="561"/>
      <c r="V578" s="561"/>
      <c r="Y578" s="561"/>
      <c r="Z578" s="561"/>
      <c r="AA578" s="561"/>
      <c r="AB578" s="561"/>
      <c r="AC578" s="561"/>
      <c r="AD578" s="561"/>
      <c r="AE578" s="561"/>
      <c r="AF578" s="561"/>
      <c r="AG578" s="561"/>
      <c r="AH578" s="561"/>
      <c r="AJ578" s="561"/>
      <c r="AK578" s="561"/>
      <c r="AM578" s="561"/>
      <c r="AN578" s="561"/>
      <c r="AO578" s="561"/>
      <c r="AP578" s="561"/>
      <c r="AQ578" s="561"/>
      <c r="AR578" s="561"/>
      <c r="AS578" s="561"/>
      <c r="AT578" s="561"/>
      <c r="AU578" s="561"/>
      <c r="AW578" s="561"/>
      <c r="AX578" s="561"/>
      <c r="AY578" s="561"/>
      <c r="AZ578" s="561"/>
      <c r="BA578" s="561"/>
      <c r="BB578" s="561"/>
      <c r="BC578" s="561"/>
      <c r="BD578" s="561"/>
      <c r="BE578" s="561"/>
      <c r="BF578" s="561"/>
      <c r="BG578" s="561"/>
      <c r="BH578" s="561"/>
      <c r="BI578" s="561"/>
      <c r="BJ578" s="561"/>
      <c r="BK578" s="561"/>
      <c r="BL578" s="561"/>
      <c r="BM578" s="561"/>
      <c r="BN578" s="561"/>
      <c r="BO578" s="561"/>
      <c r="BP578" s="561"/>
      <c r="BQ578" s="561"/>
      <c r="BR578" s="561"/>
      <c r="BS578" s="561"/>
      <c r="BT578" s="561"/>
      <c r="BU578" s="561"/>
      <c r="BV578" s="561"/>
    </row>
    <row r="579" spans="1:74">
      <c r="A579" s="561"/>
      <c r="E579" s="561"/>
      <c r="H579" s="561"/>
      <c r="Q579" s="561"/>
      <c r="R579" s="561"/>
      <c r="S579" s="561"/>
      <c r="T579" s="561"/>
      <c r="U579" s="561"/>
      <c r="V579" s="561"/>
      <c r="Y579" s="561"/>
      <c r="Z579" s="561"/>
      <c r="AA579" s="561"/>
      <c r="AB579" s="561"/>
      <c r="AC579" s="561"/>
      <c r="AD579" s="561"/>
      <c r="AE579" s="561"/>
      <c r="AF579" s="561"/>
      <c r="AG579" s="561"/>
      <c r="AH579" s="561"/>
      <c r="AJ579" s="561"/>
      <c r="AK579" s="561"/>
      <c r="AM579" s="561"/>
      <c r="AN579" s="561"/>
      <c r="AO579" s="561"/>
      <c r="AP579" s="561"/>
      <c r="AQ579" s="561"/>
      <c r="AR579" s="561"/>
      <c r="AS579" s="561"/>
      <c r="AT579" s="561"/>
      <c r="AU579" s="561"/>
      <c r="AW579" s="561"/>
      <c r="AX579" s="561"/>
      <c r="AY579" s="561"/>
      <c r="AZ579" s="561"/>
      <c r="BA579" s="561"/>
      <c r="BB579" s="561"/>
      <c r="BC579" s="561"/>
      <c r="BD579" s="561"/>
      <c r="BE579" s="561"/>
      <c r="BF579" s="561"/>
      <c r="BG579" s="561"/>
      <c r="BH579" s="561"/>
      <c r="BI579" s="561"/>
      <c r="BJ579" s="561"/>
      <c r="BK579" s="561"/>
      <c r="BL579" s="561"/>
      <c r="BM579" s="561"/>
      <c r="BN579" s="561"/>
      <c r="BO579" s="561"/>
      <c r="BP579" s="561"/>
      <c r="BQ579" s="561"/>
      <c r="BR579" s="561"/>
      <c r="BS579" s="561"/>
      <c r="BT579" s="561"/>
      <c r="BU579" s="561"/>
      <c r="BV579" s="561"/>
    </row>
    <row r="580" spans="1:74">
      <c r="A580" s="561"/>
      <c r="E580" s="561"/>
      <c r="H580" s="561"/>
      <c r="Q580" s="561"/>
      <c r="R580" s="561"/>
      <c r="S580" s="561"/>
      <c r="T580" s="561"/>
      <c r="U580" s="561"/>
      <c r="V580" s="561"/>
      <c r="Y580" s="561"/>
      <c r="Z580" s="561"/>
      <c r="AA580" s="561"/>
      <c r="AB580" s="561"/>
      <c r="AC580" s="561"/>
      <c r="AD580" s="561"/>
      <c r="AE580" s="561"/>
      <c r="AF580" s="561"/>
      <c r="AG580" s="561"/>
      <c r="AH580" s="561"/>
      <c r="AJ580" s="561"/>
      <c r="AK580" s="561"/>
      <c r="AM580" s="561"/>
      <c r="AN580" s="561"/>
      <c r="AO580" s="561"/>
      <c r="AP580" s="561"/>
      <c r="AQ580" s="561"/>
      <c r="AR580" s="561"/>
      <c r="AS580" s="561"/>
      <c r="AT580" s="561"/>
      <c r="AU580" s="561"/>
      <c r="AW580" s="561"/>
      <c r="AX580" s="561"/>
      <c r="AY580" s="561"/>
      <c r="AZ580" s="561"/>
      <c r="BA580" s="561"/>
      <c r="BB580" s="561"/>
      <c r="BC580" s="561"/>
      <c r="BD580" s="561"/>
      <c r="BE580" s="561"/>
      <c r="BF580" s="561"/>
      <c r="BG580" s="561"/>
      <c r="BH580" s="561"/>
      <c r="BI580" s="561"/>
      <c r="BJ580" s="561"/>
      <c r="BK580" s="561"/>
      <c r="BL580" s="561"/>
      <c r="BM580" s="561"/>
      <c r="BN580" s="561"/>
      <c r="BO580" s="561"/>
      <c r="BP580" s="561"/>
      <c r="BQ580" s="561"/>
      <c r="BR580" s="561"/>
      <c r="BS580" s="561"/>
      <c r="BT580" s="561"/>
      <c r="BU580" s="561"/>
      <c r="BV580" s="561"/>
    </row>
    <row r="581" spans="1:74">
      <c r="A581" s="561"/>
      <c r="E581" s="561"/>
      <c r="H581" s="561"/>
      <c r="Q581" s="561"/>
      <c r="R581" s="561"/>
      <c r="S581" s="561"/>
      <c r="T581" s="561"/>
      <c r="U581" s="561"/>
      <c r="V581" s="561"/>
      <c r="Y581" s="561"/>
      <c r="Z581" s="561"/>
      <c r="AA581" s="561"/>
      <c r="AB581" s="561"/>
      <c r="AC581" s="561"/>
      <c r="AD581" s="561"/>
      <c r="AE581" s="561"/>
      <c r="AF581" s="561"/>
      <c r="AG581" s="561"/>
      <c r="AH581" s="561"/>
      <c r="AJ581" s="561"/>
      <c r="AK581" s="561"/>
      <c r="AM581" s="561"/>
      <c r="AN581" s="561"/>
      <c r="AO581" s="561"/>
      <c r="AP581" s="561"/>
      <c r="AQ581" s="561"/>
      <c r="AR581" s="561"/>
      <c r="AS581" s="561"/>
      <c r="AT581" s="561"/>
      <c r="AU581" s="561"/>
      <c r="AW581" s="561"/>
      <c r="AX581" s="561"/>
      <c r="AY581" s="561"/>
      <c r="AZ581" s="561"/>
      <c r="BA581" s="561"/>
      <c r="BB581" s="561"/>
      <c r="BC581" s="561"/>
      <c r="BD581" s="561"/>
      <c r="BE581" s="561"/>
      <c r="BF581" s="561"/>
      <c r="BG581" s="561"/>
      <c r="BH581" s="561"/>
      <c r="BI581" s="561"/>
      <c r="BJ581" s="561"/>
      <c r="BK581" s="561"/>
      <c r="BL581" s="561"/>
      <c r="BM581" s="561"/>
      <c r="BN581" s="561"/>
      <c r="BO581" s="561"/>
      <c r="BP581" s="561"/>
      <c r="BQ581" s="561"/>
      <c r="BR581" s="561"/>
      <c r="BS581" s="561"/>
      <c r="BT581" s="561"/>
      <c r="BU581" s="561"/>
      <c r="BV581" s="561"/>
    </row>
    <row r="582" spans="1:74">
      <c r="A582" s="561"/>
      <c r="E582" s="561"/>
      <c r="H582" s="561"/>
      <c r="Q582" s="561"/>
      <c r="R582" s="561"/>
      <c r="S582" s="561"/>
      <c r="T582" s="561"/>
      <c r="U582" s="561"/>
      <c r="V582" s="561"/>
      <c r="Y582" s="561"/>
      <c r="Z582" s="561"/>
      <c r="AA582" s="561"/>
      <c r="AB582" s="561"/>
      <c r="AC582" s="561"/>
      <c r="AD582" s="561"/>
      <c r="AE582" s="561"/>
      <c r="AF582" s="561"/>
      <c r="AG582" s="561"/>
      <c r="AH582" s="561"/>
      <c r="AJ582" s="561"/>
      <c r="AK582" s="561"/>
      <c r="AM582" s="561"/>
      <c r="AN582" s="561"/>
      <c r="AO582" s="561"/>
      <c r="AP582" s="561"/>
      <c r="AQ582" s="561"/>
      <c r="AR582" s="561"/>
      <c r="AS582" s="561"/>
      <c r="AT582" s="561"/>
      <c r="AU582" s="561"/>
      <c r="AW582" s="561"/>
      <c r="AX582" s="561"/>
      <c r="AY582" s="561"/>
      <c r="AZ582" s="561"/>
      <c r="BA582" s="561"/>
      <c r="BB582" s="561"/>
      <c r="BC582" s="561"/>
      <c r="BD582" s="561"/>
      <c r="BE582" s="561"/>
      <c r="BF582" s="561"/>
      <c r="BG582" s="561"/>
      <c r="BH582" s="561"/>
      <c r="BI582" s="561"/>
      <c r="BJ582" s="561"/>
      <c r="BK582" s="561"/>
      <c r="BL582" s="561"/>
      <c r="BM582" s="561"/>
      <c r="BN582" s="561"/>
      <c r="BO582" s="561"/>
      <c r="BP582" s="561"/>
      <c r="BQ582" s="561"/>
      <c r="BR582" s="561"/>
      <c r="BS582" s="561"/>
      <c r="BT582" s="561"/>
      <c r="BU582" s="561"/>
      <c r="BV582" s="561"/>
    </row>
    <row r="583" spans="1:74">
      <c r="A583" s="561"/>
      <c r="E583" s="561"/>
      <c r="H583" s="561"/>
      <c r="Q583" s="561"/>
      <c r="R583" s="561"/>
      <c r="S583" s="561"/>
      <c r="T583" s="561"/>
      <c r="U583" s="561"/>
      <c r="V583" s="561"/>
      <c r="Y583" s="561"/>
      <c r="Z583" s="561"/>
      <c r="AA583" s="561"/>
      <c r="AB583" s="561"/>
      <c r="AC583" s="561"/>
      <c r="AD583" s="561"/>
      <c r="AE583" s="561"/>
      <c r="AF583" s="561"/>
      <c r="AG583" s="561"/>
      <c r="AH583" s="561"/>
      <c r="AJ583" s="561"/>
      <c r="AK583" s="561"/>
      <c r="AM583" s="561"/>
      <c r="AN583" s="561"/>
      <c r="AO583" s="561"/>
      <c r="AP583" s="561"/>
      <c r="AQ583" s="561"/>
      <c r="AR583" s="561"/>
      <c r="AS583" s="561"/>
      <c r="AT583" s="561"/>
      <c r="AU583" s="561"/>
      <c r="AW583" s="561"/>
      <c r="AX583" s="561"/>
      <c r="AY583" s="561"/>
      <c r="AZ583" s="561"/>
      <c r="BA583" s="561"/>
      <c r="BB583" s="561"/>
      <c r="BC583" s="561"/>
      <c r="BD583" s="561"/>
      <c r="BE583" s="561"/>
      <c r="BF583" s="561"/>
      <c r="BG583" s="561"/>
      <c r="BH583" s="561"/>
      <c r="BI583" s="561"/>
      <c r="BJ583" s="561"/>
      <c r="BK583" s="561"/>
      <c r="BL583" s="561"/>
      <c r="BM583" s="561"/>
      <c r="BN583" s="561"/>
      <c r="BO583" s="561"/>
      <c r="BP583" s="561"/>
      <c r="BQ583" s="561"/>
      <c r="BR583" s="561"/>
      <c r="BS583" s="561"/>
      <c r="BT583" s="561"/>
      <c r="BU583" s="561"/>
      <c r="BV583" s="561"/>
    </row>
    <row r="584" spans="1:74">
      <c r="A584" s="561"/>
      <c r="E584" s="561"/>
      <c r="H584" s="561"/>
      <c r="Q584" s="561"/>
      <c r="R584" s="561"/>
      <c r="S584" s="561"/>
      <c r="T584" s="561"/>
      <c r="U584" s="561"/>
      <c r="V584" s="561"/>
      <c r="Y584" s="561"/>
      <c r="Z584" s="561"/>
      <c r="AA584" s="561"/>
      <c r="AB584" s="561"/>
      <c r="AC584" s="561"/>
      <c r="AD584" s="561"/>
      <c r="AE584" s="561"/>
      <c r="AF584" s="561"/>
      <c r="AG584" s="561"/>
      <c r="AH584" s="561"/>
      <c r="AJ584" s="561"/>
      <c r="AK584" s="561"/>
      <c r="AM584" s="561"/>
      <c r="AN584" s="561"/>
      <c r="AO584" s="561"/>
      <c r="AP584" s="561"/>
      <c r="AQ584" s="561"/>
      <c r="AR584" s="561"/>
      <c r="AS584" s="561"/>
      <c r="AT584" s="561"/>
      <c r="AU584" s="561"/>
      <c r="AW584" s="561"/>
      <c r="AX584" s="561"/>
      <c r="AY584" s="561"/>
      <c r="AZ584" s="561"/>
      <c r="BA584" s="561"/>
      <c r="BB584" s="561"/>
      <c r="BC584" s="561"/>
      <c r="BD584" s="561"/>
      <c r="BE584" s="561"/>
      <c r="BF584" s="561"/>
      <c r="BG584" s="561"/>
      <c r="BH584" s="561"/>
      <c r="BI584" s="561"/>
      <c r="BJ584" s="561"/>
      <c r="BK584" s="561"/>
      <c r="BL584" s="561"/>
      <c r="BM584" s="561"/>
      <c r="BN584" s="561"/>
      <c r="BO584" s="561"/>
      <c r="BP584" s="561"/>
      <c r="BQ584" s="561"/>
      <c r="BR584" s="561"/>
      <c r="BS584" s="561"/>
      <c r="BT584" s="561"/>
      <c r="BU584" s="561"/>
      <c r="BV584" s="561"/>
    </row>
    <row r="585" spans="1:74">
      <c r="A585" s="561"/>
      <c r="E585" s="561"/>
      <c r="H585" s="561"/>
      <c r="Q585" s="561"/>
      <c r="R585" s="561"/>
      <c r="S585" s="561"/>
      <c r="T585" s="561"/>
      <c r="U585" s="561"/>
      <c r="V585" s="561"/>
      <c r="Y585" s="561"/>
      <c r="Z585" s="561"/>
      <c r="AA585" s="561"/>
      <c r="AB585" s="561"/>
      <c r="AC585" s="561"/>
      <c r="AD585" s="561"/>
      <c r="AE585" s="561"/>
      <c r="AF585" s="561"/>
      <c r="AG585" s="561"/>
      <c r="AH585" s="561"/>
      <c r="AJ585" s="561"/>
      <c r="AK585" s="561"/>
      <c r="AM585" s="561"/>
      <c r="AN585" s="561"/>
      <c r="AO585" s="561"/>
      <c r="AP585" s="561"/>
      <c r="AQ585" s="561"/>
      <c r="AR585" s="561"/>
      <c r="AS585" s="561"/>
      <c r="AT585" s="561"/>
      <c r="AU585" s="561"/>
      <c r="AW585" s="561"/>
      <c r="AX585" s="561"/>
      <c r="AY585" s="561"/>
      <c r="AZ585" s="561"/>
      <c r="BA585" s="561"/>
      <c r="BB585" s="561"/>
      <c r="BC585" s="561"/>
      <c r="BD585" s="561"/>
      <c r="BE585" s="561"/>
      <c r="BF585" s="561"/>
      <c r="BG585" s="561"/>
      <c r="BH585" s="561"/>
      <c r="BI585" s="561"/>
      <c r="BJ585" s="561"/>
      <c r="BK585" s="561"/>
      <c r="BL585" s="561"/>
      <c r="BM585" s="561"/>
      <c r="BN585" s="561"/>
      <c r="BO585" s="561"/>
      <c r="BP585" s="561"/>
      <c r="BQ585" s="561"/>
      <c r="BR585" s="561"/>
      <c r="BS585" s="561"/>
      <c r="BT585" s="561"/>
      <c r="BU585" s="561"/>
      <c r="BV585" s="561"/>
    </row>
    <row r="586" spans="1:74">
      <c r="A586" s="561"/>
      <c r="E586" s="561"/>
      <c r="H586" s="561"/>
      <c r="Q586" s="561"/>
      <c r="R586" s="561"/>
      <c r="S586" s="561"/>
      <c r="T586" s="561"/>
      <c r="U586" s="561"/>
      <c r="V586" s="561"/>
      <c r="Y586" s="561"/>
      <c r="Z586" s="561"/>
      <c r="AA586" s="561"/>
      <c r="AB586" s="561"/>
      <c r="AC586" s="561"/>
      <c r="AD586" s="561"/>
      <c r="AE586" s="561"/>
      <c r="AF586" s="561"/>
      <c r="AG586" s="561"/>
      <c r="AH586" s="561"/>
      <c r="AJ586" s="561"/>
      <c r="AK586" s="561"/>
      <c r="AM586" s="561"/>
      <c r="AN586" s="561"/>
      <c r="AO586" s="561"/>
      <c r="AP586" s="561"/>
      <c r="AQ586" s="561"/>
      <c r="AR586" s="561"/>
      <c r="AS586" s="561"/>
      <c r="AT586" s="561"/>
      <c r="AU586" s="561"/>
      <c r="AW586" s="561"/>
      <c r="AX586" s="561"/>
      <c r="AY586" s="561"/>
      <c r="AZ586" s="561"/>
      <c r="BA586" s="561"/>
      <c r="BB586" s="561"/>
      <c r="BC586" s="561"/>
      <c r="BD586" s="561"/>
      <c r="BE586" s="561"/>
      <c r="BF586" s="561"/>
      <c r="BG586" s="561"/>
      <c r="BH586" s="561"/>
      <c r="BI586" s="561"/>
      <c r="BJ586" s="561"/>
      <c r="BK586" s="561"/>
      <c r="BL586" s="561"/>
      <c r="BM586" s="561"/>
      <c r="BN586" s="561"/>
      <c r="BO586" s="561"/>
      <c r="BP586" s="561"/>
      <c r="BQ586" s="561"/>
      <c r="BR586" s="561"/>
      <c r="BS586" s="561"/>
      <c r="BT586" s="561"/>
      <c r="BU586" s="561"/>
      <c r="BV586" s="561"/>
    </row>
    <row r="587" spans="1:74">
      <c r="A587" s="561"/>
      <c r="E587" s="561"/>
      <c r="H587" s="561"/>
      <c r="Q587" s="561"/>
      <c r="R587" s="561"/>
      <c r="S587" s="561"/>
      <c r="T587" s="561"/>
      <c r="U587" s="561"/>
      <c r="V587" s="561"/>
      <c r="Y587" s="561"/>
      <c r="Z587" s="561"/>
      <c r="AA587" s="561"/>
      <c r="AB587" s="561"/>
      <c r="AC587" s="561"/>
      <c r="AD587" s="561"/>
      <c r="AE587" s="561"/>
      <c r="AF587" s="561"/>
      <c r="AG587" s="561"/>
      <c r="AH587" s="561"/>
      <c r="AJ587" s="561"/>
      <c r="AK587" s="561"/>
      <c r="AM587" s="561"/>
      <c r="AN587" s="561"/>
      <c r="AO587" s="561"/>
      <c r="AP587" s="561"/>
      <c r="AQ587" s="561"/>
      <c r="AR587" s="561"/>
      <c r="AS587" s="561"/>
      <c r="AT587" s="561"/>
      <c r="AU587" s="561"/>
      <c r="AW587" s="561"/>
      <c r="AX587" s="561"/>
      <c r="AY587" s="561"/>
      <c r="AZ587" s="561"/>
      <c r="BA587" s="561"/>
      <c r="BB587" s="561"/>
      <c r="BC587" s="561"/>
      <c r="BD587" s="561"/>
      <c r="BE587" s="561"/>
      <c r="BF587" s="561"/>
      <c r="BG587" s="561"/>
      <c r="BH587" s="561"/>
      <c r="BI587" s="561"/>
      <c r="BJ587" s="561"/>
      <c r="BK587" s="561"/>
      <c r="BL587" s="561"/>
      <c r="BM587" s="561"/>
      <c r="BN587" s="561"/>
      <c r="BO587" s="561"/>
      <c r="BP587" s="561"/>
      <c r="BQ587" s="561"/>
      <c r="BR587" s="561"/>
      <c r="BS587" s="561"/>
      <c r="BT587" s="561"/>
      <c r="BU587" s="561"/>
      <c r="BV587" s="561"/>
    </row>
    <row r="588" spans="1:74">
      <c r="A588" s="561"/>
      <c r="E588" s="561"/>
      <c r="H588" s="561"/>
      <c r="Q588" s="561"/>
      <c r="R588" s="561"/>
      <c r="S588" s="561"/>
      <c r="T588" s="561"/>
      <c r="U588" s="561"/>
      <c r="V588" s="561"/>
      <c r="Y588" s="561"/>
      <c r="Z588" s="561"/>
      <c r="AA588" s="561"/>
      <c r="AB588" s="561"/>
      <c r="AC588" s="561"/>
      <c r="AD588" s="561"/>
      <c r="AE588" s="561"/>
      <c r="AF588" s="561"/>
      <c r="AG588" s="561"/>
      <c r="AH588" s="561"/>
      <c r="AJ588" s="561"/>
      <c r="AK588" s="561"/>
      <c r="AM588" s="561"/>
      <c r="AN588" s="561"/>
      <c r="AO588" s="561"/>
      <c r="AP588" s="561"/>
      <c r="AQ588" s="561"/>
      <c r="AR588" s="561"/>
      <c r="AS588" s="561"/>
      <c r="AT588" s="561"/>
      <c r="AU588" s="561"/>
      <c r="AW588" s="561"/>
      <c r="AX588" s="561"/>
      <c r="AY588" s="561"/>
      <c r="AZ588" s="561"/>
      <c r="BA588" s="561"/>
      <c r="BB588" s="561"/>
      <c r="BC588" s="561"/>
      <c r="BD588" s="561"/>
      <c r="BE588" s="561"/>
      <c r="BF588" s="561"/>
      <c r="BG588" s="561"/>
      <c r="BH588" s="561"/>
      <c r="BI588" s="561"/>
      <c r="BJ588" s="561"/>
      <c r="BK588" s="561"/>
      <c r="BL588" s="561"/>
      <c r="BM588" s="561"/>
      <c r="BN588" s="561"/>
      <c r="BO588" s="561"/>
      <c r="BP588" s="561"/>
      <c r="BQ588" s="561"/>
      <c r="BR588" s="561"/>
      <c r="BS588" s="561"/>
      <c r="BT588" s="561"/>
      <c r="BU588" s="561"/>
      <c r="BV588" s="561"/>
    </row>
    <row r="589" spans="1:74">
      <c r="A589" s="561"/>
      <c r="E589" s="561"/>
      <c r="H589" s="561"/>
      <c r="Q589" s="561"/>
      <c r="R589" s="561"/>
      <c r="S589" s="561"/>
      <c r="T589" s="561"/>
      <c r="U589" s="561"/>
      <c r="V589" s="561"/>
      <c r="Y589" s="561"/>
      <c r="Z589" s="561"/>
      <c r="AA589" s="561"/>
      <c r="AB589" s="561"/>
      <c r="AC589" s="561"/>
      <c r="AD589" s="561"/>
      <c r="AE589" s="561"/>
      <c r="AF589" s="561"/>
      <c r="AG589" s="561"/>
      <c r="AH589" s="561"/>
      <c r="AJ589" s="561"/>
      <c r="AK589" s="561"/>
      <c r="AM589" s="561"/>
      <c r="AN589" s="561"/>
      <c r="AO589" s="561"/>
      <c r="AP589" s="561"/>
      <c r="AQ589" s="561"/>
      <c r="AR589" s="561"/>
      <c r="AS589" s="561"/>
      <c r="AT589" s="561"/>
      <c r="AU589" s="561"/>
      <c r="AW589" s="561"/>
      <c r="AX589" s="561"/>
      <c r="AY589" s="561"/>
      <c r="AZ589" s="561"/>
      <c r="BA589" s="561"/>
      <c r="BB589" s="561"/>
      <c r="BC589" s="561"/>
      <c r="BD589" s="561"/>
      <c r="BE589" s="561"/>
      <c r="BF589" s="561"/>
      <c r="BG589" s="561"/>
      <c r="BH589" s="561"/>
      <c r="BI589" s="561"/>
      <c r="BJ589" s="561"/>
      <c r="BK589" s="561"/>
      <c r="BL589" s="561"/>
      <c r="BM589" s="561"/>
      <c r="BN589" s="561"/>
      <c r="BO589" s="561"/>
      <c r="BP589" s="561"/>
      <c r="BQ589" s="561"/>
      <c r="BR589" s="561"/>
      <c r="BS589" s="561"/>
      <c r="BT589" s="561"/>
      <c r="BU589" s="561"/>
      <c r="BV589" s="561"/>
    </row>
    <row r="590" spans="1:74">
      <c r="A590" s="561"/>
      <c r="E590" s="561"/>
      <c r="H590" s="561"/>
      <c r="Q590" s="561"/>
      <c r="R590" s="561"/>
      <c r="S590" s="561"/>
      <c r="T590" s="561"/>
      <c r="U590" s="561"/>
      <c r="V590" s="561"/>
      <c r="Y590" s="561"/>
      <c r="Z590" s="561"/>
      <c r="AA590" s="561"/>
      <c r="AB590" s="561"/>
      <c r="AC590" s="561"/>
      <c r="AD590" s="561"/>
      <c r="AE590" s="561"/>
      <c r="AF590" s="561"/>
      <c r="AG590" s="561"/>
      <c r="AH590" s="561"/>
      <c r="AJ590" s="561"/>
      <c r="AK590" s="561"/>
      <c r="AM590" s="561"/>
      <c r="AN590" s="561"/>
      <c r="AO590" s="561"/>
      <c r="AP590" s="561"/>
      <c r="AQ590" s="561"/>
      <c r="AR590" s="561"/>
      <c r="AS590" s="561"/>
      <c r="AT590" s="561"/>
      <c r="AU590" s="561"/>
      <c r="AW590" s="561"/>
      <c r="AX590" s="561"/>
      <c r="AY590" s="561"/>
      <c r="AZ590" s="561"/>
      <c r="BA590" s="561"/>
      <c r="BB590" s="561"/>
      <c r="BC590" s="561"/>
      <c r="BD590" s="561"/>
      <c r="BE590" s="561"/>
      <c r="BF590" s="561"/>
      <c r="BG590" s="561"/>
      <c r="BH590" s="561"/>
      <c r="BI590" s="561"/>
      <c r="BJ590" s="561"/>
      <c r="BK590" s="561"/>
      <c r="BL590" s="561"/>
      <c r="BM590" s="561"/>
      <c r="BN590" s="561"/>
      <c r="BO590" s="561"/>
      <c r="BP590" s="561"/>
      <c r="BQ590" s="561"/>
      <c r="BR590" s="561"/>
      <c r="BS590" s="561"/>
      <c r="BT590" s="561"/>
      <c r="BU590" s="561"/>
      <c r="BV590" s="561"/>
    </row>
    <row r="591" spans="1:74">
      <c r="A591" s="561"/>
      <c r="E591" s="561"/>
      <c r="H591" s="561"/>
      <c r="Q591" s="561"/>
      <c r="R591" s="561"/>
      <c r="S591" s="561"/>
      <c r="T591" s="561"/>
      <c r="U591" s="561"/>
      <c r="V591" s="561"/>
      <c r="Y591" s="561"/>
      <c r="Z591" s="561"/>
      <c r="AA591" s="561"/>
      <c r="AB591" s="561"/>
      <c r="AC591" s="561"/>
      <c r="AD591" s="561"/>
      <c r="AE591" s="561"/>
      <c r="AF591" s="561"/>
      <c r="AG591" s="561"/>
      <c r="AH591" s="561"/>
      <c r="AJ591" s="561"/>
      <c r="AK591" s="561"/>
      <c r="AM591" s="561"/>
      <c r="AN591" s="561"/>
      <c r="AO591" s="561"/>
      <c r="AP591" s="561"/>
      <c r="AQ591" s="561"/>
      <c r="AR591" s="561"/>
      <c r="AS591" s="561"/>
      <c r="AT591" s="561"/>
      <c r="AU591" s="561"/>
      <c r="AW591" s="561"/>
      <c r="AX591" s="561"/>
      <c r="AY591" s="561"/>
      <c r="AZ591" s="561"/>
      <c r="BA591" s="561"/>
      <c r="BB591" s="561"/>
      <c r="BC591" s="561"/>
      <c r="BD591" s="561"/>
      <c r="BE591" s="561"/>
      <c r="BF591" s="561"/>
      <c r="BG591" s="561"/>
      <c r="BH591" s="561"/>
      <c r="BI591" s="561"/>
      <c r="BJ591" s="561"/>
      <c r="BK591" s="561"/>
      <c r="BL591" s="561"/>
      <c r="BM591" s="561"/>
      <c r="BN591" s="561"/>
      <c r="BO591" s="561"/>
      <c r="BP591" s="561"/>
      <c r="BQ591" s="561"/>
      <c r="BR591" s="561"/>
      <c r="BS591" s="561"/>
      <c r="BT591" s="561"/>
      <c r="BU591" s="561"/>
      <c r="BV591" s="561"/>
    </row>
    <row r="592" spans="1:74">
      <c r="A592" s="561"/>
      <c r="E592" s="561"/>
      <c r="H592" s="561"/>
      <c r="Q592" s="561"/>
      <c r="R592" s="561"/>
      <c r="S592" s="561"/>
      <c r="T592" s="561"/>
      <c r="U592" s="561"/>
      <c r="V592" s="561"/>
      <c r="Y592" s="561"/>
      <c r="Z592" s="561"/>
      <c r="AA592" s="561"/>
      <c r="AB592" s="561"/>
      <c r="AC592" s="561"/>
      <c r="AD592" s="561"/>
      <c r="AE592" s="561"/>
      <c r="AF592" s="561"/>
      <c r="AG592" s="561"/>
      <c r="AH592" s="561"/>
      <c r="AJ592" s="561"/>
      <c r="AK592" s="561"/>
      <c r="AM592" s="561"/>
      <c r="AN592" s="561"/>
      <c r="AO592" s="561"/>
      <c r="AP592" s="561"/>
      <c r="AQ592" s="561"/>
      <c r="AR592" s="561"/>
      <c r="AS592" s="561"/>
      <c r="AT592" s="561"/>
      <c r="AU592" s="561"/>
      <c r="AW592" s="561"/>
      <c r="AX592" s="561"/>
      <c r="AY592" s="561"/>
      <c r="AZ592" s="561"/>
      <c r="BA592" s="561"/>
      <c r="BB592" s="561"/>
      <c r="BC592" s="561"/>
      <c r="BD592" s="561"/>
      <c r="BE592" s="561"/>
      <c r="BF592" s="561"/>
      <c r="BG592" s="561"/>
      <c r="BH592" s="561"/>
      <c r="BI592" s="561"/>
      <c r="BJ592" s="561"/>
      <c r="BK592" s="561"/>
      <c r="BL592" s="561"/>
      <c r="BM592" s="561"/>
      <c r="BN592" s="561"/>
      <c r="BO592" s="561"/>
      <c r="BP592" s="561"/>
      <c r="BQ592" s="561"/>
      <c r="BR592" s="561"/>
      <c r="BS592" s="561"/>
      <c r="BT592" s="561"/>
      <c r="BU592" s="561"/>
      <c r="BV592" s="561"/>
    </row>
    <row r="593" spans="1:74">
      <c r="A593" s="561"/>
      <c r="E593" s="561"/>
      <c r="H593" s="561"/>
      <c r="Q593" s="561"/>
      <c r="R593" s="561"/>
      <c r="S593" s="561"/>
      <c r="T593" s="561"/>
      <c r="U593" s="561"/>
      <c r="V593" s="561"/>
      <c r="Y593" s="561"/>
      <c r="Z593" s="561"/>
      <c r="AA593" s="561"/>
      <c r="AB593" s="561"/>
      <c r="AC593" s="561"/>
      <c r="AD593" s="561"/>
      <c r="AE593" s="561"/>
      <c r="AF593" s="561"/>
      <c r="AG593" s="561"/>
      <c r="AH593" s="561"/>
      <c r="AJ593" s="561"/>
      <c r="AK593" s="561"/>
      <c r="AM593" s="561"/>
      <c r="AN593" s="561"/>
      <c r="AO593" s="561"/>
      <c r="AP593" s="561"/>
      <c r="AQ593" s="561"/>
      <c r="AR593" s="561"/>
      <c r="AS593" s="561"/>
      <c r="AT593" s="561"/>
      <c r="AU593" s="561"/>
      <c r="AW593" s="561"/>
      <c r="AX593" s="561"/>
      <c r="AY593" s="561"/>
      <c r="AZ593" s="561"/>
      <c r="BA593" s="561"/>
      <c r="BB593" s="561"/>
      <c r="BC593" s="561"/>
      <c r="BD593" s="561"/>
      <c r="BE593" s="561"/>
      <c r="BF593" s="561"/>
      <c r="BG593" s="561"/>
      <c r="BH593" s="561"/>
      <c r="BI593" s="561"/>
      <c r="BJ593" s="561"/>
      <c r="BK593" s="561"/>
      <c r="BL593" s="561"/>
      <c r="BM593" s="561"/>
      <c r="BN593" s="561"/>
      <c r="BO593" s="561"/>
      <c r="BP593" s="561"/>
      <c r="BQ593" s="561"/>
      <c r="BR593" s="561"/>
      <c r="BS593" s="561"/>
      <c r="BT593" s="561"/>
      <c r="BU593" s="561"/>
      <c r="BV593" s="561"/>
    </row>
    <row r="594" spans="1:74">
      <c r="A594" s="561"/>
      <c r="E594" s="561"/>
      <c r="H594" s="561"/>
      <c r="Q594" s="561"/>
      <c r="R594" s="561"/>
      <c r="S594" s="561"/>
      <c r="T594" s="561"/>
      <c r="U594" s="561"/>
      <c r="V594" s="561"/>
      <c r="Y594" s="561"/>
      <c r="Z594" s="561"/>
      <c r="AA594" s="561"/>
      <c r="AB594" s="561"/>
      <c r="AC594" s="561"/>
      <c r="AD594" s="561"/>
      <c r="AE594" s="561"/>
      <c r="AF594" s="561"/>
      <c r="AG594" s="561"/>
      <c r="AH594" s="561"/>
      <c r="AJ594" s="561"/>
      <c r="AK594" s="561"/>
      <c r="AM594" s="561"/>
      <c r="AN594" s="561"/>
      <c r="AO594" s="561"/>
      <c r="AP594" s="561"/>
      <c r="AQ594" s="561"/>
      <c r="AR594" s="561"/>
      <c r="AS594" s="561"/>
      <c r="AT594" s="561"/>
      <c r="AU594" s="561"/>
      <c r="AW594" s="561"/>
      <c r="AX594" s="561"/>
      <c r="AY594" s="561"/>
      <c r="AZ594" s="561"/>
      <c r="BA594" s="561"/>
      <c r="BB594" s="561"/>
      <c r="BC594" s="561"/>
      <c r="BD594" s="561"/>
      <c r="BE594" s="561"/>
      <c r="BF594" s="561"/>
      <c r="BG594" s="561"/>
      <c r="BH594" s="561"/>
      <c r="BI594" s="561"/>
      <c r="BJ594" s="561"/>
      <c r="BK594" s="561"/>
      <c r="BL594" s="561"/>
      <c r="BM594" s="561"/>
      <c r="BN594" s="561"/>
      <c r="BO594" s="561"/>
      <c r="BP594" s="561"/>
      <c r="BQ594" s="561"/>
      <c r="BR594" s="561"/>
      <c r="BS594" s="561"/>
      <c r="BT594" s="561"/>
      <c r="BU594" s="561"/>
      <c r="BV594" s="561"/>
    </row>
    <row r="595" spans="1:74">
      <c r="A595" s="561"/>
      <c r="E595" s="561"/>
      <c r="H595" s="561"/>
      <c r="Q595" s="561"/>
      <c r="R595" s="561"/>
      <c r="S595" s="561"/>
      <c r="T595" s="561"/>
      <c r="U595" s="561"/>
      <c r="V595" s="561"/>
      <c r="Y595" s="561"/>
      <c r="Z595" s="561"/>
      <c r="AA595" s="561"/>
      <c r="AB595" s="561"/>
      <c r="AC595" s="561"/>
      <c r="AD595" s="561"/>
      <c r="AE595" s="561"/>
      <c r="AF595" s="561"/>
      <c r="AG595" s="561"/>
      <c r="AH595" s="561"/>
      <c r="AJ595" s="561"/>
      <c r="AK595" s="561"/>
      <c r="AM595" s="561"/>
      <c r="AN595" s="561"/>
      <c r="AO595" s="561"/>
      <c r="AP595" s="561"/>
      <c r="AQ595" s="561"/>
      <c r="AR595" s="561"/>
      <c r="AS595" s="561"/>
      <c r="AT595" s="561"/>
      <c r="AU595" s="561"/>
      <c r="AW595" s="561"/>
      <c r="AX595" s="561"/>
      <c r="AY595" s="561"/>
      <c r="AZ595" s="561"/>
      <c r="BA595" s="561"/>
      <c r="BB595" s="561"/>
      <c r="BC595" s="561"/>
      <c r="BD595" s="561"/>
      <c r="BE595" s="561"/>
      <c r="BF595" s="561"/>
      <c r="BG595" s="561"/>
      <c r="BH595" s="561"/>
      <c r="BI595" s="561"/>
      <c r="BJ595" s="561"/>
      <c r="BK595" s="561"/>
      <c r="BL595" s="561"/>
      <c r="BM595" s="561"/>
      <c r="BN595" s="561"/>
      <c r="BO595" s="561"/>
      <c r="BP595" s="561"/>
      <c r="BQ595" s="561"/>
      <c r="BR595" s="561"/>
      <c r="BS595" s="561"/>
      <c r="BT595" s="561"/>
      <c r="BU595" s="561"/>
      <c r="BV595" s="561"/>
    </row>
    <row r="596" spans="1:74">
      <c r="A596" s="561"/>
      <c r="E596" s="561"/>
      <c r="H596" s="561"/>
      <c r="Q596" s="561"/>
      <c r="R596" s="561"/>
      <c r="S596" s="561"/>
      <c r="T596" s="561"/>
      <c r="U596" s="561"/>
      <c r="V596" s="561"/>
      <c r="Y596" s="561"/>
      <c r="Z596" s="561"/>
      <c r="AA596" s="561"/>
      <c r="AB596" s="561"/>
      <c r="AC596" s="561"/>
      <c r="AD596" s="561"/>
      <c r="AE596" s="561"/>
      <c r="AF596" s="561"/>
      <c r="AG596" s="561"/>
      <c r="AH596" s="561"/>
      <c r="AJ596" s="561"/>
      <c r="AK596" s="561"/>
      <c r="AM596" s="561"/>
      <c r="AN596" s="561"/>
      <c r="AO596" s="561"/>
      <c r="AP596" s="561"/>
      <c r="AQ596" s="561"/>
      <c r="AR596" s="561"/>
      <c r="AS596" s="561"/>
      <c r="AT596" s="561"/>
      <c r="AU596" s="561"/>
      <c r="AW596" s="561"/>
      <c r="AX596" s="561"/>
      <c r="AY596" s="561"/>
      <c r="AZ596" s="561"/>
      <c r="BA596" s="561"/>
      <c r="BB596" s="561"/>
      <c r="BC596" s="561"/>
      <c r="BD596" s="561"/>
      <c r="BE596" s="561"/>
      <c r="BF596" s="561"/>
      <c r="BG596" s="561"/>
      <c r="BH596" s="561"/>
      <c r="BI596" s="561"/>
      <c r="BJ596" s="561"/>
      <c r="BK596" s="561"/>
      <c r="BL596" s="561"/>
      <c r="BM596" s="561"/>
      <c r="BN596" s="561"/>
      <c r="BO596" s="561"/>
      <c r="BP596" s="561"/>
      <c r="BQ596" s="561"/>
      <c r="BR596" s="561"/>
      <c r="BS596" s="561"/>
      <c r="BT596" s="561"/>
      <c r="BU596" s="561"/>
      <c r="BV596" s="561"/>
    </row>
    <row r="597" spans="1:74">
      <c r="A597" s="561"/>
      <c r="E597" s="561"/>
      <c r="H597" s="561"/>
      <c r="Q597" s="561"/>
      <c r="R597" s="561"/>
      <c r="S597" s="561"/>
      <c r="T597" s="561"/>
      <c r="U597" s="561"/>
      <c r="V597" s="561"/>
      <c r="Y597" s="561"/>
      <c r="Z597" s="561"/>
      <c r="AA597" s="561"/>
      <c r="AB597" s="561"/>
      <c r="AC597" s="561"/>
      <c r="AD597" s="561"/>
      <c r="AE597" s="561"/>
      <c r="AF597" s="561"/>
      <c r="AG597" s="561"/>
      <c r="AH597" s="561"/>
      <c r="AJ597" s="561"/>
      <c r="AK597" s="561"/>
      <c r="AM597" s="561"/>
      <c r="AN597" s="561"/>
      <c r="AO597" s="561"/>
      <c r="AP597" s="561"/>
      <c r="AQ597" s="561"/>
      <c r="AR597" s="561"/>
      <c r="AS597" s="561"/>
      <c r="AT597" s="561"/>
      <c r="AU597" s="561"/>
      <c r="AW597" s="561"/>
      <c r="AX597" s="561"/>
      <c r="AY597" s="561"/>
      <c r="AZ597" s="561"/>
      <c r="BA597" s="561"/>
      <c r="BB597" s="561"/>
      <c r="BC597" s="561"/>
      <c r="BD597" s="561"/>
      <c r="BE597" s="561"/>
      <c r="BF597" s="561"/>
      <c r="BG597" s="561"/>
      <c r="BH597" s="561"/>
      <c r="BI597" s="561"/>
      <c r="BJ597" s="561"/>
      <c r="BK597" s="561"/>
      <c r="BL597" s="561"/>
      <c r="BM597" s="561"/>
      <c r="BN597" s="561"/>
      <c r="BO597" s="561"/>
      <c r="BP597" s="561"/>
      <c r="BQ597" s="561"/>
      <c r="BR597" s="561"/>
      <c r="BS597" s="561"/>
      <c r="BT597" s="561"/>
      <c r="BU597" s="561"/>
      <c r="BV597" s="561"/>
    </row>
    <row r="598" spans="1:74">
      <c r="A598" s="561"/>
      <c r="E598" s="561"/>
      <c r="H598" s="561"/>
      <c r="Q598" s="561"/>
      <c r="R598" s="561"/>
      <c r="S598" s="561"/>
      <c r="T598" s="561"/>
      <c r="U598" s="561"/>
      <c r="V598" s="561"/>
      <c r="Y598" s="561"/>
      <c r="Z598" s="561"/>
      <c r="AA598" s="561"/>
      <c r="AB598" s="561"/>
      <c r="AC598" s="561"/>
      <c r="AD598" s="561"/>
      <c r="AE598" s="561"/>
      <c r="AF598" s="561"/>
      <c r="AG598" s="561"/>
      <c r="AH598" s="561"/>
      <c r="AJ598" s="561"/>
      <c r="AK598" s="561"/>
      <c r="AM598" s="561"/>
      <c r="AN598" s="561"/>
      <c r="AO598" s="561"/>
      <c r="AP598" s="561"/>
      <c r="AQ598" s="561"/>
      <c r="AR598" s="561"/>
      <c r="AS598" s="561"/>
      <c r="AT598" s="561"/>
      <c r="AU598" s="561"/>
      <c r="AW598" s="561"/>
      <c r="AX598" s="561"/>
      <c r="AY598" s="561"/>
      <c r="AZ598" s="561"/>
      <c r="BA598" s="561"/>
      <c r="BB598" s="561"/>
      <c r="BC598" s="561"/>
      <c r="BD598" s="561"/>
      <c r="BE598" s="561"/>
      <c r="BF598" s="561"/>
      <c r="BG598" s="561"/>
      <c r="BH598" s="561"/>
      <c r="BI598" s="561"/>
      <c r="BJ598" s="561"/>
      <c r="BK598" s="561"/>
      <c r="BL598" s="561"/>
      <c r="BM598" s="561"/>
      <c r="BN598" s="561"/>
      <c r="BO598" s="561"/>
      <c r="BP598" s="561"/>
      <c r="BQ598" s="561"/>
      <c r="BR598" s="561"/>
      <c r="BS598" s="561"/>
      <c r="BT598" s="561"/>
      <c r="BU598" s="561"/>
      <c r="BV598" s="561"/>
    </row>
    <row r="599" spans="1:74">
      <c r="A599" s="561"/>
      <c r="E599" s="561"/>
      <c r="H599" s="561"/>
      <c r="Q599" s="561"/>
      <c r="R599" s="561"/>
      <c r="S599" s="561"/>
      <c r="T599" s="561"/>
      <c r="U599" s="561"/>
      <c r="V599" s="561"/>
      <c r="Y599" s="561"/>
      <c r="Z599" s="561"/>
      <c r="AA599" s="561"/>
      <c r="AB599" s="561"/>
      <c r="AC599" s="561"/>
      <c r="AD599" s="561"/>
      <c r="AE599" s="561"/>
      <c r="AF599" s="561"/>
      <c r="AG599" s="561"/>
      <c r="AH599" s="561"/>
      <c r="AJ599" s="561"/>
      <c r="AK599" s="561"/>
      <c r="AM599" s="561"/>
      <c r="AN599" s="561"/>
      <c r="AO599" s="561"/>
      <c r="AP599" s="561"/>
      <c r="AQ599" s="561"/>
      <c r="AR599" s="561"/>
      <c r="AS599" s="561"/>
      <c r="AT599" s="561"/>
      <c r="AU599" s="561"/>
      <c r="AW599" s="561"/>
      <c r="AX599" s="561"/>
      <c r="AY599" s="561"/>
      <c r="AZ599" s="561"/>
      <c r="BA599" s="561"/>
      <c r="BB599" s="561"/>
      <c r="BC599" s="561"/>
      <c r="BD599" s="561"/>
      <c r="BE599" s="561"/>
      <c r="BF599" s="561"/>
      <c r="BG599" s="561"/>
      <c r="BH599" s="561"/>
      <c r="BI599" s="561"/>
      <c r="BJ599" s="561"/>
      <c r="BK599" s="561"/>
      <c r="BL599" s="561"/>
      <c r="BM599" s="561"/>
      <c r="BN599" s="561"/>
      <c r="BO599" s="561"/>
      <c r="BP599" s="561"/>
      <c r="BQ599" s="561"/>
      <c r="BR599" s="561"/>
      <c r="BS599" s="561"/>
      <c r="BT599" s="561"/>
      <c r="BU599" s="561"/>
      <c r="BV599" s="561"/>
    </row>
    <row r="600" spans="1:74">
      <c r="A600" s="561"/>
      <c r="E600" s="561"/>
      <c r="H600" s="561"/>
      <c r="Q600" s="561"/>
      <c r="R600" s="561"/>
      <c r="S600" s="561"/>
      <c r="T600" s="561"/>
      <c r="U600" s="561"/>
      <c r="V600" s="561"/>
      <c r="Y600" s="561"/>
      <c r="Z600" s="561"/>
      <c r="AA600" s="561"/>
      <c r="AB600" s="561"/>
      <c r="AC600" s="561"/>
      <c r="AD600" s="561"/>
      <c r="AE600" s="561"/>
      <c r="AF600" s="561"/>
      <c r="AG600" s="561"/>
      <c r="AH600" s="561"/>
      <c r="AJ600" s="561"/>
      <c r="AK600" s="561"/>
      <c r="AM600" s="561"/>
      <c r="AN600" s="561"/>
      <c r="AO600" s="561"/>
      <c r="AP600" s="561"/>
      <c r="AQ600" s="561"/>
      <c r="AR600" s="561"/>
      <c r="AS600" s="561"/>
      <c r="AT600" s="561"/>
      <c r="AU600" s="561"/>
      <c r="AW600" s="561"/>
      <c r="AX600" s="561"/>
      <c r="AY600" s="561"/>
      <c r="AZ600" s="561"/>
      <c r="BA600" s="561"/>
      <c r="BB600" s="561"/>
      <c r="BC600" s="561"/>
      <c r="BD600" s="561"/>
      <c r="BE600" s="561"/>
      <c r="BF600" s="561"/>
      <c r="BG600" s="561"/>
      <c r="BH600" s="561"/>
      <c r="BI600" s="561"/>
      <c r="BJ600" s="561"/>
      <c r="BK600" s="561"/>
      <c r="BL600" s="561"/>
      <c r="BM600" s="561"/>
      <c r="BN600" s="561"/>
      <c r="BO600" s="561"/>
      <c r="BP600" s="561"/>
      <c r="BQ600" s="561"/>
      <c r="BR600" s="561"/>
      <c r="BS600" s="561"/>
      <c r="BT600" s="561"/>
      <c r="BU600" s="561"/>
      <c r="BV600" s="561"/>
    </row>
    <row r="601" spans="1:74">
      <c r="A601" s="561"/>
      <c r="E601" s="561"/>
      <c r="H601" s="561"/>
      <c r="Q601" s="561"/>
      <c r="R601" s="561"/>
      <c r="S601" s="561"/>
      <c r="T601" s="561"/>
      <c r="U601" s="561"/>
      <c r="V601" s="561"/>
      <c r="Y601" s="561"/>
      <c r="Z601" s="561"/>
      <c r="AA601" s="561"/>
      <c r="AB601" s="561"/>
      <c r="AC601" s="561"/>
      <c r="AD601" s="561"/>
      <c r="AE601" s="561"/>
      <c r="AF601" s="561"/>
      <c r="AG601" s="561"/>
      <c r="AH601" s="561"/>
      <c r="AJ601" s="561"/>
      <c r="AK601" s="561"/>
      <c r="AM601" s="561"/>
      <c r="AN601" s="561"/>
      <c r="AO601" s="561"/>
      <c r="AP601" s="561"/>
      <c r="AQ601" s="561"/>
      <c r="AR601" s="561"/>
      <c r="AS601" s="561"/>
      <c r="AT601" s="561"/>
      <c r="AU601" s="561"/>
      <c r="AW601" s="561"/>
      <c r="AX601" s="561"/>
      <c r="AY601" s="561"/>
      <c r="AZ601" s="561"/>
      <c r="BA601" s="561"/>
      <c r="BB601" s="561"/>
      <c r="BC601" s="561"/>
      <c r="BD601" s="561"/>
      <c r="BE601" s="561"/>
      <c r="BF601" s="561"/>
      <c r="BG601" s="561"/>
      <c r="BH601" s="561"/>
      <c r="BI601" s="561"/>
      <c r="BJ601" s="561"/>
      <c r="BK601" s="561"/>
      <c r="BL601" s="561"/>
      <c r="BM601" s="561"/>
      <c r="BN601" s="561"/>
      <c r="BO601" s="561"/>
      <c r="BP601" s="561"/>
      <c r="BQ601" s="561"/>
      <c r="BR601" s="561"/>
      <c r="BS601" s="561"/>
      <c r="BT601" s="561"/>
      <c r="BU601" s="561"/>
      <c r="BV601" s="561"/>
    </row>
    <row r="602" spans="1:74">
      <c r="A602" s="561"/>
      <c r="E602" s="561"/>
      <c r="H602" s="561"/>
      <c r="Q602" s="561"/>
      <c r="R602" s="561"/>
      <c r="S602" s="561"/>
      <c r="T602" s="561"/>
      <c r="U602" s="561"/>
      <c r="V602" s="561"/>
      <c r="Y602" s="561"/>
      <c r="Z602" s="561"/>
      <c r="AA602" s="561"/>
      <c r="AB602" s="561"/>
      <c r="AC602" s="561"/>
      <c r="AD602" s="561"/>
      <c r="AE602" s="561"/>
      <c r="AF602" s="561"/>
      <c r="AG602" s="561"/>
      <c r="AH602" s="561"/>
      <c r="AJ602" s="561"/>
      <c r="AK602" s="561"/>
      <c r="AM602" s="561"/>
      <c r="AN602" s="561"/>
      <c r="AO602" s="561"/>
      <c r="AP602" s="561"/>
      <c r="AQ602" s="561"/>
      <c r="AR602" s="561"/>
      <c r="AS602" s="561"/>
      <c r="AT602" s="561"/>
      <c r="AU602" s="561"/>
      <c r="AW602" s="561"/>
      <c r="AX602" s="561"/>
      <c r="AY602" s="561"/>
      <c r="AZ602" s="561"/>
      <c r="BA602" s="561"/>
      <c r="BB602" s="561"/>
      <c r="BC602" s="561"/>
      <c r="BD602" s="561"/>
      <c r="BE602" s="561"/>
      <c r="BF602" s="561"/>
      <c r="BG602" s="561"/>
      <c r="BH602" s="561"/>
      <c r="BI602" s="561"/>
      <c r="BJ602" s="561"/>
      <c r="BK602" s="561"/>
      <c r="BL602" s="561"/>
      <c r="BM602" s="561"/>
      <c r="BN602" s="561"/>
      <c r="BO602" s="561"/>
      <c r="BP602" s="561"/>
      <c r="BQ602" s="561"/>
      <c r="BR602" s="561"/>
      <c r="BS602" s="561"/>
      <c r="BT602" s="561"/>
      <c r="BU602" s="561"/>
      <c r="BV602" s="561"/>
    </row>
    <row r="603" spans="1:74">
      <c r="A603" s="561"/>
      <c r="E603" s="561"/>
      <c r="H603" s="561"/>
      <c r="Q603" s="561"/>
      <c r="R603" s="561"/>
      <c r="S603" s="561"/>
      <c r="T603" s="561"/>
      <c r="U603" s="561"/>
      <c r="V603" s="561"/>
      <c r="Y603" s="561"/>
      <c r="Z603" s="561"/>
      <c r="AA603" s="561"/>
      <c r="AB603" s="561"/>
      <c r="AC603" s="561"/>
      <c r="AD603" s="561"/>
      <c r="AE603" s="561"/>
      <c r="AF603" s="561"/>
      <c r="AG603" s="561"/>
      <c r="AH603" s="561"/>
      <c r="AJ603" s="561"/>
      <c r="AK603" s="561"/>
      <c r="AM603" s="561"/>
      <c r="AN603" s="561"/>
      <c r="AO603" s="561"/>
      <c r="AP603" s="561"/>
      <c r="AQ603" s="561"/>
      <c r="AR603" s="561"/>
      <c r="AS603" s="561"/>
      <c r="AT603" s="561"/>
      <c r="AU603" s="561"/>
      <c r="AW603" s="561"/>
      <c r="AX603" s="561"/>
      <c r="AY603" s="561"/>
      <c r="AZ603" s="561"/>
      <c r="BA603" s="561"/>
      <c r="BB603" s="561"/>
      <c r="BC603" s="561"/>
      <c r="BD603" s="561"/>
      <c r="BE603" s="561"/>
      <c r="BF603" s="561"/>
      <c r="BG603" s="561"/>
      <c r="BH603" s="561"/>
      <c r="BI603" s="561"/>
      <c r="BJ603" s="561"/>
      <c r="BK603" s="561"/>
      <c r="BL603" s="561"/>
      <c r="BM603" s="561"/>
      <c r="BN603" s="561"/>
      <c r="BO603" s="561"/>
      <c r="BP603" s="561"/>
      <c r="BQ603" s="561"/>
      <c r="BR603" s="561"/>
      <c r="BS603" s="561"/>
      <c r="BT603" s="561"/>
      <c r="BU603" s="561"/>
      <c r="BV603" s="561"/>
    </row>
    <row r="604" spans="1:74">
      <c r="A604" s="561"/>
      <c r="E604" s="561"/>
      <c r="H604" s="561"/>
      <c r="Q604" s="561"/>
      <c r="R604" s="561"/>
      <c r="S604" s="561"/>
      <c r="T604" s="561"/>
      <c r="U604" s="561"/>
      <c r="V604" s="561"/>
      <c r="Y604" s="561"/>
      <c r="Z604" s="561"/>
      <c r="AA604" s="561"/>
      <c r="AB604" s="561"/>
      <c r="AC604" s="561"/>
      <c r="AD604" s="561"/>
      <c r="AE604" s="561"/>
      <c r="AF604" s="561"/>
      <c r="AG604" s="561"/>
      <c r="AH604" s="561"/>
      <c r="AJ604" s="561"/>
      <c r="AK604" s="561"/>
      <c r="AM604" s="561"/>
      <c r="AN604" s="561"/>
      <c r="AO604" s="561"/>
      <c r="AP604" s="561"/>
      <c r="AQ604" s="561"/>
      <c r="AR604" s="561"/>
      <c r="AS604" s="561"/>
      <c r="AT604" s="561"/>
      <c r="AU604" s="561"/>
      <c r="AW604" s="561"/>
      <c r="AX604" s="561"/>
      <c r="AY604" s="561"/>
      <c r="AZ604" s="561"/>
      <c r="BA604" s="561"/>
      <c r="BB604" s="561"/>
      <c r="BC604" s="561"/>
      <c r="BD604" s="561"/>
      <c r="BE604" s="561"/>
      <c r="BF604" s="561"/>
      <c r="BG604" s="561"/>
      <c r="BH604" s="561"/>
      <c r="BI604" s="561"/>
      <c r="BJ604" s="561"/>
      <c r="BK604" s="561"/>
      <c r="BL604" s="561"/>
      <c r="BM604" s="561"/>
      <c r="BN604" s="561"/>
      <c r="BO604" s="561"/>
      <c r="BP604" s="561"/>
      <c r="BQ604" s="561"/>
      <c r="BR604" s="561"/>
      <c r="BS604" s="561"/>
      <c r="BT604" s="561"/>
      <c r="BU604" s="561"/>
      <c r="BV604" s="561"/>
    </row>
    <row r="605" spans="1:74">
      <c r="A605" s="561"/>
      <c r="E605" s="561"/>
      <c r="H605" s="561"/>
      <c r="Q605" s="561"/>
      <c r="R605" s="561"/>
      <c r="S605" s="561"/>
      <c r="T605" s="561"/>
      <c r="U605" s="561"/>
      <c r="V605" s="561"/>
      <c r="Y605" s="561"/>
      <c r="Z605" s="561"/>
      <c r="AA605" s="561"/>
      <c r="AB605" s="561"/>
      <c r="AC605" s="561"/>
      <c r="AD605" s="561"/>
      <c r="AE605" s="561"/>
      <c r="AF605" s="561"/>
      <c r="AG605" s="561"/>
      <c r="AH605" s="561"/>
      <c r="AJ605" s="561"/>
      <c r="AK605" s="561"/>
      <c r="AM605" s="561"/>
      <c r="AN605" s="561"/>
      <c r="AO605" s="561"/>
      <c r="AP605" s="561"/>
      <c r="AQ605" s="561"/>
      <c r="AR605" s="561"/>
      <c r="AS605" s="561"/>
      <c r="AT605" s="561"/>
      <c r="AU605" s="561"/>
      <c r="AW605" s="561"/>
      <c r="AX605" s="561"/>
      <c r="AY605" s="561"/>
      <c r="AZ605" s="561"/>
      <c r="BA605" s="561"/>
      <c r="BB605" s="561"/>
      <c r="BC605" s="561"/>
      <c r="BD605" s="561"/>
      <c r="BE605" s="561"/>
      <c r="BF605" s="561"/>
      <c r="BG605" s="561"/>
      <c r="BH605" s="561"/>
      <c r="BI605" s="561"/>
      <c r="BJ605" s="561"/>
      <c r="BK605" s="561"/>
      <c r="BL605" s="561"/>
      <c r="BM605" s="561"/>
      <c r="BN605" s="561"/>
      <c r="BO605" s="561"/>
      <c r="BP605" s="561"/>
      <c r="BQ605" s="561"/>
      <c r="BR605" s="561"/>
      <c r="BS605" s="561"/>
      <c r="BT605" s="561"/>
      <c r="BU605" s="561"/>
      <c r="BV605" s="561"/>
    </row>
    <row r="606" spans="1:74">
      <c r="A606" s="561"/>
      <c r="E606" s="561"/>
      <c r="H606" s="561"/>
      <c r="Q606" s="561"/>
      <c r="R606" s="561"/>
      <c r="S606" s="561"/>
      <c r="T606" s="561"/>
      <c r="U606" s="561"/>
      <c r="V606" s="561"/>
      <c r="Y606" s="561"/>
      <c r="Z606" s="561"/>
      <c r="AA606" s="561"/>
      <c r="AB606" s="561"/>
      <c r="AC606" s="561"/>
      <c r="AD606" s="561"/>
      <c r="AE606" s="561"/>
      <c r="AF606" s="561"/>
      <c r="AG606" s="561"/>
      <c r="AH606" s="561"/>
      <c r="AJ606" s="561"/>
      <c r="AK606" s="561"/>
      <c r="AM606" s="561"/>
      <c r="AN606" s="561"/>
      <c r="AO606" s="561"/>
      <c r="AP606" s="561"/>
      <c r="AQ606" s="561"/>
      <c r="AR606" s="561"/>
      <c r="AS606" s="561"/>
      <c r="AT606" s="561"/>
      <c r="AU606" s="561"/>
      <c r="AW606" s="561"/>
      <c r="AX606" s="561"/>
      <c r="AY606" s="561"/>
      <c r="AZ606" s="561"/>
      <c r="BA606" s="561"/>
      <c r="BB606" s="561"/>
      <c r="BC606" s="561"/>
      <c r="BD606" s="561"/>
      <c r="BE606" s="561"/>
      <c r="BF606" s="561"/>
      <c r="BG606" s="561"/>
      <c r="BH606" s="561"/>
      <c r="BI606" s="561"/>
      <c r="BJ606" s="561"/>
      <c r="BK606" s="561"/>
      <c r="BL606" s="561"/>
      <c r="BM606" s="561"/>
      <c r="BN606" s="561"/>
      <c r="BO606" s="561"/>
      <c r="BP606" s="561"/>
      <c r="BQ606" s="561"/>
      <c r="BR606" s="561"/>
      <c r="BS606" s="561"/>
      <c r="BT606" s="561"/>
      <c r="BU606" s="561"/>
      <c r="BV606" s="561"/>
    </row>
    <row r="607" spans="1:74">
      <c r="A607" s="561"/>
      <c r="E607" s="561"/>
      <c r="H607" s="561"/>
      <c r="Q607" s="561"/>
      <c r="R607" s="561"/>
      <c r="S607" s="561"/>
      <c r="T607" s="561"/>
      <c r="U607" s="561"/>
      <c r="V607" s="561"/>
      <c r="Y607" s="561"/>
      <c r="Z607" s="561"/>
      <c r="AA607" s="561"/>
      <c r="AB607" s="561"/>
      <c r="AC607" s="561"/>
      <c r="AD607" s="561"/>
      <c r="AE607" s="561"/>
      <c r="AF607" s="561"/>
      <c r="AG607" s="561"/>
      <c r="AH607" s="561"/>
      <c r="AJ607" s="561"/>
      <c r="AK607" s="561"/>
      <c r="AM607" s="561"/>
      <c r="AN607" s="561"/>
      <c r="AO607" s="561"/>
      <c r="AP607" s="561"/>
      <c r="AQ607" s="561"/>
      <c r="AR607" s="561"/>
      <c r="AS607" s="561"/>
      <c r="AT607" s="561"/>
      <c r="AU607" s="561"/>
      <c r="AW607" s="561"/>
      <c r="AX607" s="561"/>
      <c r="AY607" s="561"/>
      <c r="AZ607" s="561"/>
      <c r="BA607" s="561"/>
      <c r="BB607" s="561"/>
      <c r="BC607" s="561"/>
      <c r="BD607" s="561"/>
      <c r="BE607" s="561"/>
      <c r="BF607" s="561"/>
      <c r="BG607" s="561"/>
      <c r="BH607" s="561"/>
      <c r="BI607" s="561"/>
      <c r="BJ607" s="561"/>
      <c r="BK607" s="561"/>
      <c r="BL607" s="561"/>
      <c r="BM607" s="561"/>
      <c r="BN607" s="561"/>
      <c r="BO607" s="561"/>
      <c r="BP607" s="561"/>
      <c r="BQ607" s="561"/>
      <c r="BR607" s="561"/>
      <c r="BS607" s="561"/>
      <c r="BT607" s="561"/>
      <c r="BU607" s="561"/>
      <c r="BV607" s="561"/>
    </row>
    <row r="608" spans="1:74">
      <c r="A608" s="561"/>
      <c r="E608" s="561"/>
      <c r="H608" s="561"/>
      <c r="Q608" s="561"/>
      <c r="R608" s="561"/>
      <c r="S608" s="561"/>
      <c r="T608" s="561"/>
      <c r="U608" s="561"/>
      <c r="V608" s="561"/>
      <c r="Y608" s="561"/>
      <c r="Z608" s="561"/>
      <c r="AA608" s="561"/>
      <c r="AB608" s="561"/>
      <c r="AC608" s="561"/>
      <c r="AD608" s="561"/>
      <c r="AE608" s="561"/>
      <c r="AF608" s="561"/>
      <c r="AG608" s="561"/>
      <c r="AH608" s="561"/>
      <c r="AJ608" s="561"/>
      <c r="AK608" s="561"/>
      <c r="AM608" s="561"/>
      <c r="AN608" s="561"/>
      <c r="AO608" s="561"/>
      <c r="AP608" s="561"/>
      <c r="AQ608" s="561"/>
      <c r="AR608" s="561"/>
      <c r="AS608" s="561"/>
      <c r="AT608" s="561"/>
      <c r="AU608" s="561"/>
      <c r="AW608" s="561"/>
      <c r="AX608" s="561"/>
      <c r="AY608" s="561"/>
      <c r="AZ608" s="561"/>
      <c r="BA608" s="561"/>
      <c r="BB608" s="561"/>
      <c r="BC608" s="561"/>
      <c r="BD608" s="561"/>
      <c r="BE608" s="561"/>
      <c r="BF608" s="561"/>
      <c r="BG608" s="561"/>
      <c r="BH608" s="561"/>
      <c r="BI608" s="561"/>
      <c r="BJ608" s="561"/>
      <c r="BK608" s="561"/>
      <c r="BL608" s="561"/>
      <c r="BM608" s="561"/>
      <c r="BN608" s="561"/>
      <c r="BO608" s="561"/>
      <c r="BP608" s="561"/>
      <c r="BQ608" s="561"/>
      <c r="BR608" s="561"/>
      <c r="BS608" s="561"/>
      <c r="BT608" s="561"/>
      <c r="BU608" s="561"/>
      <c r="BV608" s="561"/>
    </row>
    <row r="609" spans="1:74">
      <c r="A609" s="561"/>
      <c r="E609" s="561"/>
      <c r="H609" s="561"/>
      <c r="Q609" s="561"/>
      <c r="R609" s="561"/>
      <c r="S609" s="561"/>
      <c r="T609" s="561"/>
      <c r="U609" s="561"/>
      <c r="V609" s="561"/>
      <c r="Y609" s="561"/>
      <c r="Z609" s="561"/>
      <c r="AA609" s="561"/>
      <c r="AB609" s="561"/>
      <c r="AC609" s="561"/>
      <c r="AD609" s="561"/>
      <c r="AE609" s="561"/>
      <c r="AF609" s="561"/>
      <c r="AG609" s="561"/>
      <c r="AH609" s="561"/>
      <c r="AJ609" s="561"/>
      <c r="AK609" s="561"/>
      <c r="AM609" s="561"/>
      <c r="AN609" s="561"/>
      <c r="AO609" s="561"/>
      <c r="AP609" s="561"/>
      <c r="AQ609" s="561"/>
      <c r="AR609" s="561"/>
      <c r="AS609" s="561"/>
      <c r="AT609" s="561"/>
      <c r="AU609" s="561"/>
      <c r="AW609" s="561"/>
      <c r="AX609" s="561"/>
      <c r="AY609" s="561"/>
      <c r="AZ609" s="561"/>
      <c r="BA609" s="561"/>
      <c r="BB609" s="561"/>
      <c r="BC609" s="561"/>
      <c r="BD609" s="561"/>
      <c r="BE609" s="561"/>
      <c r="BF609" s="561"/>
      <c r="BG609" s="561"/>
      <c r="BH609" s="561"/>
      <c r="BI609" s="561"/>
      <c r="BJ609" s="561"/>
      <c r="BK609" s="561"/>
      <c r="BL609" s="561"/>
      <c r="BM609" s="561"/>
      <c r="BN609" s="561"/>
      <c r="BO609" s="561"/>
      <c r="BP609" s="561"/>
      <c r="BQ609" s="561"/>
      <c r="BR609" s="561"/>
      <c r="BS609" s="561"/>
      <c r="BT609" s="561"/>
      <c r="BU609" s="561"/>
      <c r="BV609" s="561"/>
    </row>
    <row r="610" spans="1:74">
      <c r="A610" s="561"/>
      <c r="E610" s="561"/>
      <c r="H610" s="561"/>
      <c r="Q610" s="561"/>
      <c r="R610" s="561"/>
      <c r="S610" s="561"/>
      <c r="T610" s="561"/>
      <c r="U610" s="561"/>
      <c r="V610" s="561"/>
      <c r="Y610" s="561"/>
      <c r="Z610" s="561"/>
      <c r="AA610" s="561"/>
      <c r="AB610" s="561"/>
      <c r="AC610" s="561"/>
      <c r="AD610" s="561"/>
      <c r="AE610" s="561"/>
      <c r="AF610" s="561"/>
      <c r="AG610" s="561"/>
      <c r="AH610" s="561"/>
      <c r="AJ610" s="561"/>
      <c r="AK610" s="561"/>
      <c r="AM610" s="561"/>
      <c r="AN610" s="561"/>
      <c r="AO610" s="561"/>
      <c r="AP610" s="561"/>
      <c r="AQ610" s="561"/>
      <c r="AR610" s="561"/>
      <c r="AS610" s="561"/>
      <c r="AT610" s="561"/>
      <c r="AU610" s="561"/>
      <c r="AW610" s="561"/>
      <c r="AX610" s="561"/>
      <c r="AY610" s="561"/>
      <c r="AZ610" s="561"/>
      <c r="BA610" s="561"/>
      <c r="BB610" s="561"/>
      <c r="BC610" s="561"/>
      <c r="BD610" s="561"/>
      <c r="BE610" s="561"/>
      <c r="BF610" s="561"/>
      <c r="BG610" s="561"/>
      <c r="BH610" s="561"/>
      <c r="BI610" s="561"/>
      <c r="BJ610" s="561"/>
      <c r="BK610" s="561"/>
      <c r="BL610" s="561"/>
      <c r="BM610" s="561"/>
      <c r="BN610" s="561"/>
      <c r="BO610" s="561"/>
      <c r="BP610" s="561"/>
      <c r="BQ610" s="561"/>
      <c r="BR610" s="561"/>
      <c r="BS610" s="561"/>
      <c r="BT610" s="561"/>
      <c r="BU610" s="561"/>
      <c r="BV610" s="561"/>
    </row>
    <row r="611" spans="1:74">
      <c r="A611" s="561"/>
      <c r="E611" s="561"/>
      <c r="H611" s="561"/>
      <c r="Q611" s="561"/>
      <c r="R611" s="561"/>
      <c r="S611" s="561"/>
      <c r="T611" s="561"/>
      <c r="U611" s="561"/>
      <c r="V611" s="561"/>
      <c r="Y611" s="561"/>
      <c r="Z611" s="561"/>
      <c r="AA611" s="561"/>
      <c r="AB611" s="561"/>
      <c r="AC611" s="561"/>
      <c r="AD611" s="561"/>
      <c r="AE611" s="561"/>
      <c r="AF611" s="561"/>
      <c r="AG611" s="561"/>
      <c r="AH611" s="561"/>
      <c r="AJ611" s="561"/>
      <c r="AK611" s="561"/>
      <c r="AM611" s="561"/>
      <c r="AN611" s="561"/>
      <c r="AO611" s="561"/>
      <c r="AP611" s="561"/>
      <c r="AQ611" s="561"/>
      <c r="AR611" s="561"/>
      <c r="AS611" s="561"/>
      <c r="AT611" s="561"/>
      <c r="AU611" s="561"/>
      <c r="AW611" s="561"/>
      <c r="AX611" s="561"/>
      <c r="AY611" s="561"/>
      <c r="AZ611" s="561"/>
      <c r="BA611" s="561"/>
      <c r="BB611" s="561"/>
      <c r="BC611" s="561"/>
      <c r="BD611" s="561"/>
      <c r="BE611" s="561"/>
      <c r="BF611" s="561"/>
      <c r="BG611" s="561"/>
      <c r="BH611" s="561"/>
      <c r="BI611" s="561"/>
      <c r="BJ611" s="561"/>
      <c r="BK611" s="561"/>
      <c r="BL611" s="561"/>
      <c r="BM611" s="561"/>
      <c r="BN611" s="561"/>
      <c r="BO611" s="561"/>
      <c r="BP611" s="561"/>
      <c r="BQ611" s="561"/>
      <c r="BR611" s="561"/>
      <c r="BS611" s="561"/>
      <c r="BT611" s="561"/>
      <c r="BU611" s="561"/>
      <c r="BV611" s="561"/>
    </row>
    <row r="612" spans="1:74">
      <c r="A612" s="561"/>
      <c r="E612" s="561"/>
      <c r="H612" s="561"/>
      <c r="Q612" s="561"/>
      <c r="R612" s="561"/>
      <c r="S612" s="561"/>
      <c r="T612" s="561"/>
      <c r="U612" s="561"/>
      <c r="V612" s="561"/>
      <c r="Y612" s="561"/>
      <c r="Z612" s="561"/>
      <c r="AA612" s="561"/>
      <c r="AB612" s="561"/>
      <c r="AC612" s="561"/>
      <c r="AD612" s="561"/>
      <c r="AE612" s="561"/>
      <c r="AF612" s="561"/>
      <c r="AG612" s="561"/>
      <c r="AH612" s="561"/>
      <c r="AJ612" s="561"/>
      <c r="AK612" s="561"/>
      <c r="AM612" s="561"/>
      <c r="AN612" s="561"/>
      <c r="AO612" s="561"/>
      <c r="AP612" s="561"/>
      <c r="AQ612" s="561"/>
      <c r="AR612" s="561"/>
      <c r="AS612" s="561"/>
      <c r="AT612" s="561"/>
      <c r="AU612" s="561"/>
      <c r="AW612" s="561"/>
      <c r="AX612" s="561"/>
      <c r="AY612" s="561"/>
      <c r="AZ612" s="561"/>
      <c r="BA612" s="561"/>
      <c r="BB612" s="561"/>
      <c r="BC612" s="561"/>
      <c r="BD612" s="561"/>
      <c r="BE612" s="561"/>
      <c r="BF612" s="561"/>
      <c r="BG612" s="561"/>
      <c r="BH612" s="561"/>
      <c r="BI612" s="561"/>
      <c r="BJ612" s="561"/>
      <c r="BK612" s="561"/>
      <c r="BL612" s="561"/>
      <c r="BM612" s="561"/>
      <c r="BN612" s="561"/>
      <c r="BO612" s="561"/>
      <c r="BP612" s="561"/>
      <c r="BQ612" s="561"/>
      <c r="BR612" s="561"/>
      <c r="BS612" s="561"/>
      <c r="BT612" s="561"/>
      <c r="BU612" s="561"/>
      <c r="BV612" s="561"/>
    </row>
    <row r="613" spans="1:74">
      <c r="A613" s="561"/>
      <c r="E613" s="561"/>
      <c r="H613" s="561"/>
      <c r="Q613" s="561"/>
      <c r="R613" s="561"/>
      <c r="S613" s="561"/>
      <c r="T613" s="561"/>
      <c r="U613" s="561"/>
      <c r="V613" s="561"/>
      <c r="Y613" s="561"/>
      <c r="Z613" s="561"/>
      <c r="AA613" s="561"/>
      <c r="AB613" s="561"/>
      <c r="AC613" s="561"/>
      <c r="AD613" s="561"/>
      <c r="AE613" s="561"/>
      <c r="AF613" s="561"/>
      <c r="AG613" s="561"/>
      <c r="AH613" s="561"/>
      <c r="AJ613" s="561"/>
      <c r="AK613" s="561"/>
      <c r="AM613" s="561"/>
      <c r="AN613" s="561"/>
      <c r="AO613" s="561"/>
      <c r="AP613" s="561"/>
      <c r="AQ613" s="561"/>
      <c r="AR613" s="561"/>
      <c r="AS613" s="561"/>
      <c r="AT613" s="561"/>
      <c r="AU613" s="561"/>
      <c r="AW613" s="561"/>
      <c r="AX613" s="561"/>
      <c r="AY613" s="561"/>
      <c r="AZ613" s="561"/>
      <c r="BA613" s="561"/>
      <c r="BB613" s="561"/>
      <c r="BC613" s="561"/>
      <c r="BD613" s="561"/>
      <c r="BE613" s="561"/>
      <c r="BF613" s="561"/>
      <c r="BG613" s="561"/>
      <c r="BH613" s="561"/>
      <c r="BI613" s="561"/>
      <c r="BJ613" s="561"/>
      <c r="BK613" s="561"/>
      <c r="BL613" s="561"/>
      <c r="BM613" s="561"/>
      <c r="BN613" s="561"/>
      <c r="BO613" s="561"/>
      <c r="BP613" s="561"/>
      <c r="BQ613" s="561"/>
      <c r="BR613" s="561"/>
      <c r="BS613" s="561"/>
      <c r="BT613" s="561"/>
      <c r="BU613" s="561"/>
      <c r="BV613" s="561"/>
    </row>
    <row r="614" spans="1:74">
      <c r="A614" s="561"/>
      <c r="E614" s="561"/>
      <c r="H614" s="561"/>
      <c r="Q614" s="561"/>
      <c r="R614" s="561"/>
      <c r="S614" s="561"/>
      <c r="T614" s="561"/>
      <c r="U614" s="561"/>
      <c r="V614" s="561"/>
      <c r="Y614" s="561"/>
      <c r="Z614" s="561"/>
      <c r="AA614" s="561"/>
      <c r="AB614" s="561"/>
      <c r="AC614" s="561"/>
      <c r="AD614" s="561"/>
      <c r="AE614" s="561"/>
      <c r="AF614" s="561"/>
      <c r="AG614" s="561"/>
      <c r="AH614" s="561"/>
      <c r="AJ614" s="561"/>
      <c r="AK614" s="561"/>
      <c r="AM614" s="561"/>
      <c r="AN614" s="561"/>
      <c r="AO614" s="561"/>
      <c r="AP614" s="561"/>
      <c r="AQ614" s="561"/>
      <c r="AR614" s="561"/>
      <c r="AS614" s="561"/>
      <c r="AT614" s="561"/>
      <c r="AU614" s="561"/>
      <c r="AW614" s="561"/>
      <c r="AX614" s="561"/>
      <c r="AY614" s="561"/>
      <c r="AZ614" s="561"/>
      <c r="BA614" s="561"/>
      <c r="BB614" s="561"/>
      <c r="BC614" s="561"/>
      <c r="BD614" s="561"/>
      <c r="BE614" s="561"/>
      <c r="BF614" s="561"/>
      <c r="BG614" s="561"/>
      <c r="BH614" s="561"/>
      <c r="BI614" s="561"/>
      <c r="BJ614" s="561"/>
      <c r="BK614" s="561"/>
      <c r="BL614" s="561"/>
      <c r="BM614" s="561"/>
      <c r="BN614" s="561"/>
      <c r="BO614" s="561"/>
      <c r="BP614" s="561"/>
      <c r="BQ614" s="561"/>
      <c r="BR614" s="561"/>
      <c r="BS614" s="561"/>
      <c r="BT614" s="561"/>
      <c r="BU614" s="561"/>
      <c r="BV614" s="561"/>
    </row>
    <row r="615" spans="1:74">
      <c r="A615" s="561"/>
      <c r="E615" s="561"/>
      <c r="H615" s="561"/>
      <c r="Q615" s="561"/>
      <c r="R615" s="561"/>
      <c r="S615" s="561"/>
      <c r="T615" s="561"/>
      <c r="U615" s="561"/>
      <c r="V615" s="561"/>
      <c r="Y615" s="561"/>
      <c r="Z615" s="561"/>
      <c r="AA615" s="561"/>
      <c r="AB615" s="561"/>
      <c r="AC615" s="561"/>
      <c r="AD615" s="561"/>
      <c r="AE615" s="561"/>
      <c r="AF615" s="561"/>
      <c r="AG615" s="561"/>
      <c r="AH615" s="561"/>
      <c r="AJ615" s="561"/>
      <c r="AK615" s="561"/>
      <c r="AM615" s="561"/>
      <c r="AN615" s="561"/>
      <c r="AO615" s="561"/>
      <c r="AP615" s="561"/>
      <c r="AQ615" s="561"/>
      <c r="AR615" s="561"/>
      <c r="AS615" s="561"/>
      <c r="AT615" s="561"/>
      <c r="AU615" s="561"/>
      <c r="AW615" s="561"/>
      <c r="AX615" s="561"/>
      <c r="AY615" s="561"/>
      <c r="AZ615" s="561"/>
      <c r="BA615" s="561"/>
      <c r="BB615" s="561"/>
      <c r="BC615" s="561"/>
      <c r="BD615" s="561"/>
      <c r="BE615" s="561"/>
      <c r="BF615" s="561"/>
      <c r="BG615" s="561"/>
      <c r="BH615" s="561"/>
      <c r="BI615" s="561"/>
      <c r="BJ615" s="561"/>
      <c r="BK615" s="561"/>
      <c r="BL615" s="561"/>
      <c r="BM615" s="561"/>
      <c r="BN615" s="561"/>
      <c r="BO615" s="561"/>
      <c r="BP615" s="561"/>
      <c r="BQ615" s="561"/>
      <c r="BR615" s="561"/>
      <c r="BS615" s="561"/>
      <c r="BT615" s="561"/>
      <c r="BU615" s="561"/>
      <c r="BV615" s="561"/>
    </row>
    <row r="616" spans="1:74">
      <c r="A616" s="561"/>
      <c r="E616" s="561"/>
      <c r="H616" s="561"/>
      <c r="Q616" s="561"/>
      <c r="R616" s="561"/>
      <c r="S616" s="561"/>
      <c r="T616" s="561"/>
      <c r="U616" s="561"/>
      <c r="V616" s="561"/>
      <c r="Y616" s="561"/>
      <c r="Z616" s="561"/>
      <c r="AA616" s="561"/>
      <c r="AB616" s="561"/>
      <c r="AC616" s="561"/>
      <c r="AD616" s="561"/>
      <c r="AE616" s="561"/>
      <c r="AF616" s="561"/>
      <c r="AG616" s="561"/>
      <c r="AH616" s="561"/>
      <c r="AJ616" s="561"/>
      <c r="AK616" s="561"/>
      <c r="AM616" s="561"/>
      <c r="AN616" s="561"/>
      <c r="AO616" s="561"/>
      <c r="AP616" s="561"/>
      <c r="AQ616" s="561"/>
      <c r="AR616" s="561"/>
      <c r="AS616" s="561"/>
      <c r="AT616" s="561"/>
      <c r="AU616" s="561"/>
      <c r="AW616" s="561"/>
      <c r="AX616" s="561"/>
      <c r="AY616" s="561"/>
      <c r="AZ616" s="561"/>
      <c r="BA616" s="561"/>
      <c r="BB616" s="561"/>
      <c r="BC616" s="561"/>
      <c r="BD616" s="561"/>
      <c r="BE616" s="561"/>
      <c r="BF616" s="561"/>
      <c r="BG616" s="561"/>
      <c r="BH616" s="561"/>
      <c r="BI616" s="561"/>
      <c r="BJ616" s="561"/>
      <c r="BK616" s="561"/>
      <c r="BL616" s="561"/>
      <c r="BM616" s="561"/>
      <c r="BN616" s="561"/>
      <c r="BO616" s="561"/>
      <c r="BP616" s="561"/>
      <c r="BQ616" s="561"/>
      <c r="BR616" s="561"/>
      <c r="BS616" s="561"/>
      <c r="BT616" s="561"/>
      <c r="BU616" s="561"/>
      <c r="BV616" s="561"/>
    </row>
    <row r="617" spans="1:74">
      <c r="A617" s="561"/>
      <c r="E617" s="561"/>
      <c r="H617" s="561"/>
      <c r="Q617" s="561"/>
      <c r="R617" s="561"/>
      <c r="S617" s="561"/>
      <c r="T617" s="561"/>
      <c r="U617" s="561"/>
      <c r="V617" s="561"/>
      <c r="Y617" s="561"/>
      <c r="Z617" s="561"/>
      <c r="AA617" s="561"/>
      <c r="AB617" s="561"/>
      <c r="AC617" s="561"/>
      <c r="AD617" s="561"/>
      <c r="AE617" s="561"/>
      <c r="AF617" s="561"/>
      <c r="AG617" s="561"/>
      <c r="AH617" s="561"/>
      <c r="AJ617" s="561"/>
      <c r="AK617" s="561"/>
      <c r="AM617" s="561"/>
      <c r="AN617" s="561"/>
      <c r="AO617" s="561"/>
      <c r="AP617" s="561"/>
      <c r="AQ617" s="561"/>
      <c r="AR617" s="561"/>
      <c r="AS617" s="561"/>
      <c r="AT617" s="561"/>
      <c r="AU617" s="561"/>
      <c r="AW617" s="561"/>
      <c r="AX617" s="561"/>
      <c r="AY617" s="561"/>
      <c r="AZ617" s="561"/>
      <c r="BA617" s="561"/>
      <c r="BB617" s="561"/>
      <c r="BC617" s="561"/>
      <c r="BD617" s="561"/>
      <c r="BE617" s="561"/>
      <c r="BF617" s="561"/>
      <c r="BG617" s="561"/>
      <c r="BH617" s="561"/>
      <c r="BI617" s="561"/>
      <c r="BJ617" s="561"/>
      <c r="BK617" s="561"/>
      <c r="BL617" s="561"/>
      <c r="BM617" s="561"/>
      <c r="BN617" s="561"/>
      <c r="BO617" s="561"/>
      <c r="BP617" s="561"/>
      <c r="BQ617" s="561"/>
      <c r="BR617" s="561"/>
      <c r="BS617" s="561"/>
      <c r="BT617" s="561"/>
      <c r="BU617" s="561"/>
      <c r="BV617" s="561"/>
    </row>
    <row r="618" spans="1:74">
      <c r="A618" s="561"/>
      <c r="E618" s="561"/>
      <c r="H618" s="561"/>
      <c r="Q618" s="561"/>
      <c r="R618" s="561"/>
      <c r="S618" s="561"/>
      <c r="T618" s="561"/>
      <c r="U618" s="561"/>
      <c r="V618" s="561"/>
      <c r="Y618" s="561"/>
      <c r="Z618" s="561"/>
      <c r="AA618" s="561"/>
      <c r="AB618" s="561"/>
      <c r="AC618" s="561"/>
      <c r="AD618" s="561"/>
      <c r="AE618" s="561"/>
      <c r="AF618" s="561"/>
      <c r="AG618" s="561"/>
      <c r="AH618" s="561"/>
      <c r="AJ618" s="561"/>
      <c r="AK618" s="561"/>
      <c r="AM618" s="561"/>
      <c r="AN618" s="561"/>
      <c r="AO618" s="561"/>
      <c r="AP618" s="561"/>
      <c r="AQ618" s="561"/>
      <c r="AR618" s="561"/>
      <c r="AS618" s="561"/>
      <c r="AT618" s="561"/>
      <c r="AU618" s="561"/>
      <c r="AW618" s="561"/>
      <c r="AX618" s="561"/>
      <c r="AY618" s="561"/>
      <c r="AZ618" s="561"/>
      <c r="BA618" s="561"/>
      <c r="BB618" s="561"/>
      <c r="BC618" s="561"/>
      <c r="BD618" s="561"/>
      <c r="BE618" s="561"/>
      <c r="BF618" s="561"/>
      <c r="BG618" s="561"/>
      <c r="BH618" s="561"/>
      <c r="BI618" s="561"/>
      <c r="BJ618" s="561"/>
      <c r="BK618" s="561"/>
      <c r="BL618" s="561"/>
      <c r="BM618" s="561"/>
      <c r="BN618" s="561"/>
      <c r="BO618" s="561"/>
      <c r="BP618" s="561"/>
      <c r="BQ618" s="561"/>
      <c r="BR618" s="561"/>
      <c r="BS618" s="561"/>
      <c r="BT618" s="561"/>
      <c r="BU618" s="561"/>
      <c r="BV618" s="561"/>
    </row>
    <row r="619" spans="1:74">
      <c r="A619" s="561"/>
      <c r="E619" s="561"/>
      <c r="H619" s="561"/>
      <c r="Q619" s="561"/>
      <c r="R619" s="561"/>
      <c r="S619" s="561"/>
      <c r="T619" s="561"/>
      <c r="U619" s="561"/>
      <c r="V619" s="561"/>
      <c r="Y619" s="561"/>
      <c r="Z619" s="561"/>
      <c r="AA619" s="561"/>
      <c r="AB619" s="561"/>
      <c r="AC619" s="561"/>
      <c r="AD619" s="561"/>
      <c r="AE619" s="561"/>
      <c r="AF619" s="561"/>
      <c r="AG619" s="561"/>
      <c r="AH619" s="561"/>
      <c r="AJ619" s="561"/>
      <c r="AK619" s="561"/>
      <c r="AM619" s="561"/>
      <c r="AN619" s="561"/>
      <c r="AO619" s="561"/>
      <c r="AP619" s="561"/>
      <c r="AQ619" s="561"/>
      <c r="AR619" s="561"/>
      <c r="AS619" s="561"/>
      <c r="AT619" s="561"/>
      <c r="AU619" s="561"/>
      <c r="AW619" s="561"/>
      <c r="AX619" s="561"/>
      <c r="AY619" s="561"/>
      <c r="AZ619" s="561"/>
      <c r="BA619" s="561"/>
      <c r="BB619" s="561"/>
      <c r="BC619" s="561"/>
      <c r="BD619" s="561"/>
      <c r="BE619" s="561"/>
      <c r="BF619" s="561"/>
      <c r="BG619" s="561"/>
      <c r="BH619" s="561"/>
      <c r="BI619" s="561"/>
      <c r="BJ619" s="561"/>
      <c r="BK619" s="561"/>
      <c r="BL619" s="561"/>
      <c r="BM619" s="561"/>
      <c r="BN619" s="561"/>
      <c r="BO619" s="561"/>
      <c r="BP619" s="561"/>
      <c r="BQ619" s="561"/>
      <c r="BR619" s="561"/>
      <c r="BS619" s="561"/>
      <c r="BT619" s="561"/>
      <c r="BU619" s="561"/>
      <c r="BV619" s="561"/>
    </row>
    <row r="620" spans="1:74">
      <c r="A620" s="561"/>
      <c r="E620" s="561"/>
      <c r="H620" s="561"/>
      <c r="Q620" s="561"/>
      <c r="R620" s="561"/>
      <c r="S620" s="561"/>
      <c r="T620" s="561"/>
      <c r="U620" s="561"/>
      <c r="V620" s="561"/>
      <c r="Y620" s="561"/>
      <c r="Z620" s="561"/>
      <c r="AA620" s="561"/>
      <c r="AB620" s="561"/>
      <c r="AC620" s="561"/>
      <c r="AD620" s="561"/>
      <c r="AE620" s="561"/>
      <c r="AF620" s="561"/>
      <c r="AG620" s="561"/>
      <c r="AH620" s="561"/>
      <c r="AJ620" s="561"/>
      <c r="AK620" s="561"/>
      <c r="AM620" s="561"/>
      <c r="AN620" s="561"/>
      <c r="AO620" s="561"/>
      <c r="AP620" s="561"/>
      <c r="AQ620" s="561"/>
      <c r="AR620" s="561"/>
      <c r="AS620" s="561"/>
      <c r="AT620" s="561"/>
      <c r="AU620" s="561"/>
      <c r="AW620" s="561"/>
      <c r="AX620" s="561"/>
      <c r="AY620" s="561"/>
      <c r="AZ620" s="561"/>
      <c r="BA620" s="561"/>
      <c r="BB620" s="561"/>
      <c r="BC620" s="561"/>
      <c r="BD620" s="561"/>
      <c r="BE620" s="561"/>
      <c r="BF620" s="561"/>
      <c r="BG620" s="561"/>
      <c r="BH620" s="561"/>
      <c r="BI620" s="561"/>
      <c r="BJ620" s="561"/>
      <c r="BK620" s="561"/>
      <c r="BL620" s="561"/>
      <c r="BM620" s="561"/>
      <c r="BN620" s="561"/>
      <c r="BO620" s="561"/>
      <c r="BP620" s="561"/>
      <c r="BQ620" s="561"/>
      <c r="BR620" s="561"/>
      <c r="BS620" s="561"/>
      <c r="BT620" s="561"/>
      <c r="BU620" s="561"/>
      <c r="BV620" s="561"/>
    </row>
    <row r="621" spans="1:74">
      <c r="A621" s="561"/>
      <c r="E621" s="561"/>
      <c r="H621" s="561"/>
      <c r="Q621" s="561"/>
      <c r="R621" s="561"/>
      <c r="S621" s="561"/>
      <c r="T621" s="561"/>
      <c r="U621" s="561"/>
      <c r="V621" s="561"/>
      <c r="Y621" s="561"/>
      <c r="Z621" s="561"/>
      <c r="AA621" s="561"/>
      <c r="AB621" s="561"/>
      <c r="AC621" s="561"/>
      <c r="AD621" s="561"/>
      <c r="AE621" s="561"/>
      <c r="AF621" s="561"/>
      <c r="AG621" s="561"/>
      <c r="AH621" s="561"/>
      <c r="AJ621" s="561"/>
      <c r="AK621" s="561"/>
      <c r="AM621" s="561"/>
      <c r="AN621" s="561"/>
      <c r="AO621" s="561"/>
      <c r="AP621" s="561"/>
      <c r="AQ621" s="561"/>
      <c r="AR621" s="561"/>
      <c r="AS621" s="561"/>
      <c r="AT621" s="561"/>
      <c r="AU621" s="561"/>
      <c r="AW621" s="561"/>
      <c r="AX621" s="561"/>
      <c r="AY621" s="561"/>
      <c r="AZ621" s="561"/>
      <c r="BA621" s="561"/>
      <c r="BB621" s="561"/>
      <c r="BC621" s="561"/>
      <c r="BD621" s="561"/>
      <c r="BE621" s="561"/>
      <c r="BF621" s="561"/>
      <c r="BG621" s="561"/>
      <c r="BH621" s="561"/>
      <c r="BI621" s="561"/>
      <c r="BJ621" s="561"/>
      <c r="BK621" s="561"/>
      <c r="BL621" s="561"/>
      <c r="BM621" s="561"/>
      <c r="BN621" s="561"/>
      <c r="BO621" s="561"/>
      <c r="BP621" s="561"/>
      <c r="BQ621" s="561"/>
      <c r="BR621" s="561"/>
      <c r="BS621" s="561"/>
      <c r="BT621" s="561"/>
      <c r="BU621" s="561"/>
      <c r="BV621" s="561"/>
    </row>
    <row r="622" spans="1:74">
      <c r="A622" s="561"/>
      <c r="E622" s="561"/>
      <c r="H622" s="561"/>
      <c r="Q622" s="561"/>
      <c r="R622" s="561"/>
      <c r="S622" s="561"/>
      <c r="T622" s="561"/>
      <c r="U622" s="561"/>
      <c r="V622" s="561"/>
      <c r="Y622" s="561"/>
      <c r="Z622" s="561"/>
      <c r="AA622" s="561"/>
      <c r="AB622" s="561"/>
      <c r="AC622" s="561"/>
      <c r="AD622" s="561"/>
      <c r="AE622" s="561"/>
      <c r="AF622" s="561"/>
      <c r="AG622" s="561"/>
      <c r="AH622" s="561"/>
      <c r="AJ622" s="561"/>
      <c r="AK622" s="561"/>
      <c r="AM622" s="561"/>
      <c r="AN622" s="561"/>
      <c r="AO622" s="561"/>
      <c r="AP622" s="561"/>
      <c r="AQ622" s="561"/>
      <c r="AR622" s="561"/>
      <c r="AS622" s="561"/>
      <c r="AT622" s="561"/>
      <c r="AU622" s="561"/>
      <c r="AW622" s="561"/>
      <c r="AX622" s="561"/>
      <c r="AY622" s="561"/>
      <c r="AZ622" s="561"/>
      <c r="BA622" s="561"/>
      <c r="BB622" s="561"/>
      <c r="BC622" s="561"/>
      <c r="BD622" s="561"/>
      <c r="BE622" s="561"/>
      <c r="BF622" s="561"/>
      <c r="BG622" s="561"/>
      <c r="BH622" s="561"/>
      <c r="BI622" s="561"/>
      <c r="BJ622" s="561"/>
      <c r="BK622" s="561"/>
      <c r="BL622" s="561"/>
      <c r="BM622" s="561"/>
      <c r="BN622" s="561"/>
      <c r="BO622" s="561"/>
      <c r="BP622" s="561"/>
      <c r="BQ622" s="561"/>
      <c r="BR622" s="561"/>
      <c r="BS622" s="561"/>
      <c r="BT622" s="561"/>
      <c r="BU622" s="561"/>
      <c r="BV622" s="561"/>
    </row>
    <row r="623" spans="1:74">
      <c r="A623" s="561"/>
      <c r="E623" s="561"/>
      <c r="H623" s="561"/>
      <c r="Q623" s="561"/>
      <c r="R623" s="561"/>
      <c r="S623" s="561"/>
      <c r="T623" s="561"/>
      <c r="U623" s="561"/>
      <c r="V623" s="561"/>
      <c r="Y623" s="561"/>
      <c r="Z623" s="561"/>
      <c r="AA623" s="561"/>
      <c r="AB623" s="561"/>
      <c r="AC623" s="561"/>
      <c r="AD623" s="561"/>
      <c r="AE623" s="561"/>
      <c r="AF623" s="561"/>
      <c r="AG623" s="561"/>
      <c r="AH623" s="561"/>
      <c r="AJ623" s="561"/>
      <c r="AK623" s="561"/>
      <c r="AM623" s="561"/>
      <c r="AN623" s="561"/>
      <c r="AO623" s="561"/>
      <c r="AP623" s="561"/>
      <c r="AQ623" s="561"/>
      <c r="AR623" s="561"/>
      <c r="AS623" s="561"/>
      <c r="AT623" s="561"/>
      <c r="AU623" s="561"/>
      <c r="AW623" s="561"/>
      <c r="AX623" s="561"/>
      <c r="AY623" s="561"/>
      <c r="AZ623" s="561"/>
      <c r="BA623" s="561"/>
      <c r="BB623" s="561"/>
      <c r="BC623" s="561"/>
      <c r="BD623" s="561"/>
      <c r="BE623" s="561"/>
      <c r="BF623" s="561"/>
      <c r="BG623" s="561"/>
      <c r="BH623" s="561"/>
      <c r="BI623" s="561"/>
      <c r="BJ623" s="561"/>
      <c r="BK623" s="561"/>
      <c r="BL623" s="561"/>
      <c r="BM623" s="561"/>
      <c r="BN623" s="561"/>
      <c r="BO623" s="561"/>
      <c r="BP623" s="561"/>
      <c r="BQ623" s="561"/>
      <c r="BR623" s="561"/>
      <c r="BS623" s="561"/>
      <c r="BT623" s="561"/>
      <c r="BU623" s="561"/>
      <c r="BV623" s="561"/>
    </row>
    <row r="624" spans="1:74">
      <c r="A624" s="561"/>
      <c r="E624" s="561"/>
      <c r="H624" s="561"/>
      <c r="Q624" s="561"/>
      <c r="R624" s="561"/>
      <c r="S624" s="561"/>
      <c r="T624" s="561"/>
      <c r="U624" s="561"/>
      <c r="V624" s="561"/>
      <c r="Y624" s="561"/>
      <c r="Z624" s="561"/>
      <c r="AA624" s="561"/>
      <c r="AB624" s="561"/>
      <c r="AC624" s="561"/>
      <c r="AD624" s="561"/>
      <c r="AE624" s="561"/>
      <c r="AF624" s="561"/>
      <c r="AG624" s="561"/>
      <c r="AH624" s="561"/>
      <c r="AJ624" s="561"/>
      <c r="AK624" s="561"/>
      <c r="AM624" s="561"/>
      <c r="AN624" s="561"/>
      <c r="AO624" s="561"/>
      <c r="AP624" s="561"/>
      <c r="AQ624" s="561"/>
      <c r="AR624" s="561"/>
      <c r="AS624" s="561"/>
      <c r="AT624" s="561"/>
      <c r="AU624" s="561"/>
      <c r="AW624" s="561"/>
      <c r="AX624" s="561"/>
      <c r="AY624" s="561"/>
      <c r="AZ624" s="561"/>
      <c r="BA624" s="561"/>
      <c r="BB624" s="561"/>
      <c r="BC624" s="561"/>
      <c r="BD624" s="561"/>
      <c r="BE624" s="561"/>
      <c r="BF624" s="561"/>
      <c r="BG624" s="561"/>
      <c r="BH624" s="561"/>
      <c r="BI624" s="561"/>
      <c r="BJ624" s="561"/>
      <c r="BK624" s="561"/>
      <c r="BL624" s="561"/>
      <c r="BM624" s="561"/>
      <c r="BN624" s="561"/>
      <c r="BO624" s="561"/>
      <c r="BP624" s="561"/>
      <c r="BQ624" s="561"/>
      <c r="BR624" s="561"/>
      <c r="BS624" s="561"/>
      <c r="BT624" s="561"/>
      <c r="BU624" s="561"/>
      <c r="BV624" s="561"/>
    </row>
    <row r="625" spans="1:74">
      <c r="A625" s="561"/>
      <c r="E625" s="561"/>
      <c r="H625" s="561"/>
      <c r="Q625" s="561"/>
      <c r="R625" s="561"/>
      <c r="S625" s="561"/>
      <c r="T625" s="561"/>
      <c r="U625" s="561"/>
      <c r="V625" s="561"/>
      <c r="Y625" s="561"/>
      <c r="Z625" s="561"/>
      <c r="AA625" s="561"/>
      <c r="AB625" s="561"/>
      <c r="AC625" s="561"/>
      <c r="AD625" s="561"/>
      <c r="AE625" s="561"/>
      <c r="AF625" s="561"/>
      <c r="AG625" s="561"/>
      <c r="AH625" s="561"/>
      <c r="AJ625" s="561"/>
      <c r="AK625" s="561"/>
      <c r="AM625" s="561"/>
      <c r="AN625" s="561"/>
      <c r="AO625" s="561"/>
      <c r="AP625" s="561"/>
      <c r="AQ625" s="561"/>
      <c r="AR625" s="561"/>
      <c r="AS625" s="561"/>
      <c r="AT625" s="561"/>
      <c r="AU625" s="561"/>
      <c r="AW625" s="561"/>
      <c r="AX625" s="561"/>
      <c r="AY625" s="561"/>
      <c r="AZ625" s="561"/>
      <c r="BA625" s="561"/>
      <c r="BB625" s="561"/>
      <c r="BC625" s="561"/>
      <c r="BD625" s="561"/>
      <c r="BE625" s="561"/>
      <c r="BF625" s="561"/>
      <c r="BG625" s="561"/>
      <c r="BH625" s="561"/>
      <c r="BI625" s="561"/>
      <c r="BJ625" s="561"/>
      <c r="BK625" s="561"/>
      <c r="BL625" s="561"/>
      <c r="BM625" s="561"/>
      <c r="BN625" s="561"/>
      <c r="BO625" s="561"/>
      <c r="BP625" s="561"/>
      <c r="BQ625" s="561"/>
      <c r="BR625" s="561"/>
      <c r="BS625" s="561"/>
      <c r="BT625" s="561"/>
      <c r="BU625" s="561"/>
      <c r="BV625" s="561"/>
    </row>
    <row r="626" spans="1:74">
      <c r="A626" s="561"/>
      <c r="E626" s="561"/>
      <c r="H626" s="561"/>
      <c r="Q626" s="561"/>
      <c r="R626" s="561"/>
      <c r="S626" s="561"/>
      <c r="T626" s="561"/>
      <c r="U626" s="561"/>
      <c r="V626" s="561"/>
      <c r="Y626" s="561"/>
      <c r="Z626" s="561"/>
      <c r="AA626" s="561"/>
      <c r="AB626" s="561"/>
      <c r="AC626" s="561"/>
      <c r="AD626" s="561"/>
      <c r="AE626" s="561"/>
      <c r="AF626" s="561"/>
      <c r="AG626" s="561"/>
      <c r="AH626" s="561"/>
      <c r="AJ626" s="561"/>
      <c r="AK626" s="561"/>
      <c r="AM626" s="561"/>
      <c r="AN626" s="561"/>
      <c r="AO626" s="561"/>
      <c r="AP626" s="561"/>
      <c r="AQ626" s="561"/>
      <c r="AR626" s="561"/>
      <c r="AS626" s="561"/>
      <c r="AT626" s="561"/>
      <c r="AU626" s="561"/>
      <c r="AW626" s="561"/>
      <c r="AX626" s="561"/>
      <c r="AY626" s="561"/>
      <c r="AZ626" s="561"/>
      <c r="BA626" s="561"/>
      <c r="BB626" s="561"/>
      <c r="BC626" s="561"/>
      <c r="BD626" s="561"/>
      <c r="BE626" s="561"/>
      <c r="BF626" s="561"/>
      <c r="BG626" s="561"/>
      <c r="BH626" s="561"/>
      <c r="BI626" s="561"/>
      <c r="BJ626" s="561"/>
      <c r="BK626" s="561"/>
      <c r="BL626" s="561"/>
      <c r="BM626" s="561"/>
      <c r="BN626" s="561"/>
      <c r="BO626" s="561"/>
      <c r="BP626" s="561"/>
      <c r="BQ626" s="561"/>
      <c r="BR626" s="561"/>
      <c r="BS626" s="561"/>
      <c r="BT626" s="561"/>
      <c r="BU626" s="561"/>
      <c r="BV626" s="561"/>
    </row>
    <row r="627" spans="1:74">
      <c r="A627" s="561"/>
      <c r="E627" s="561"/>
      <c r="H627" s="561"/>
      <c r="Q627" s="561"/>
      <c r="R627" s="561"/>
      <c r="S627" s="561"/>
      <c r="T627" s="561"/>
      <c r="U627" s="561"/>
      <c r="V627" s="561"/>
      <c r="Y627" s="561"/>
      <c r="Z627" s="561"/>
      <c r="AA627" s="561"/>
      <c r="AB627" s="561"/>
      <c r="AC627" s="561"/>
      <c r="AD627" s="561"/>
      <c r="AE627" s="561"/>
      <c r="AF627" s="561"/>
      <c r="AG627" s="561"/>
      <c r="AH627" s="561"/>
      <c r="AJ627" s="561"/>
      <c r="AK627" s="561"/>
      <c r="AM627" s="561"/>
      <c r="AN627" s="561"/>
      <c r="AO627" s="561"/>
      <c r="AP627" s="561"/>
      <c r="AQ627" s="561"/>
      <c r="AR627" s="561"/>
      <c r="AS627" s="561"/>
      <c r="AT627" s="561"/>
      <c r="AU627" s="561"/>
      <c r="AW627" s="561"/>
      <c r="AX627" s="561"/>
      <c r="AY627" s="561"/>
      <c r="AZ627" s="561"/>
      <c r="BA627" s="561"/>
      <c r="BB627" s="561"/>
      <c r="BC627" s="561"/>
      <c r="BD627" s="561"/>
      <c r="BE627" s="561"/>
      <c r="BF627" s="561"/>
      <c r="BG627" s="561"/>
      <c r="BH627" s="561"/>
      <c r="BI627" s="561"/>
      <c r="BJ627" s="561"/>
      <c r="BK627" s="561"/>
      <c r="BL627" s="561"/>
      <c r="BM627" s="561"/>
      <c r="BN627" s="561"/>
      <c r="BO627" s="561"/>
      <c r="BP627" s="561"/>
      <c r="BQ627" s="561"/>
      <c r="BR627" s="561"/>
      <c r="BS627" s="561"/>
      <c r="BT627" s="561"/>
      <c r="BU627" s="561"/>
      <c r="BV627" s="561"/>
    </row>
    <row r="628" spans="1:74">
      <c r="A628" s="561"/>
      <c r="E628" s="561"/>
      <c r="H628" s="561"/>
      <c r="Q628" s="561"/>
      <c r="R628" s="561"/>
      <c r="S628" s="561"/>
      <c r="T628" s="561"/>
      <c r="U628" s="561"/>
      <c r="V628" s="561"/>
      <c r="Y628" s="561"/>
      <c r="Z628" s="561"/>
      <c r="AA628" s="561"/>
      <c r="AB628" s="561"/>
      <c r="AC628" s="561"/>
      <c r="AD628" s="561"/>
      <c r="AE628" s="561"/>
      <c r="AF628" s="561"/>
      <c r="AG628" s="561"/>
      <c r="AH628" s="561"/>
      <c r="AJ628" s="561"/>
      <c r="AK628" s="561"/>
      <c r="AM628" s="561"/>
      <c r="AN628" s="561"/>
      <c r="AO628" s="561"/>
      <c r="AP628" s="561"/>
      <c r="AQ628" s="561"/>
      <c r="AR628" s="561"/>
      <c r="AS628" s="561"/>
      <c r="AT628" s="561"/>
      <c r="AU628" s="561"/>
      <c r="AW628" s="561"/>
      <c r="AX628" s="561"/>
      <c r="AY628" s="561"/>
      <c r="AZ628" s="561"/>
      <c r="BA628" s="561"/>
      <c r="BB628" s="561"/>
      <c r="BC628" s="561"/>
      <c r="BD628" s="561"/>
      <c r="BE628" s="561"/>
      <c r="BF628" s="561"/>
      <c r="BG628" s="561"/>
      <c r="BH628" s="561"/>
      <c r="BI628" s="561"/>
      <c r="BJ628" s="561"/>
      <c r="BK628" s="561"/>
      <c r="BL628" s="561"/>
      <c r="BM628" s="561"/>
      <c r="BN628" s="561"/>
      <c r="BO628" s="561"/>
      <c r="BP628" s="561"/>
      <c r="BQ628" s="561"/>
      <c r="BR628" s="561"/>
      <c r="BS628" s="561"/>
      <c r="BT628" s="561"/>
      <c r="BU628" s="561"/>
      <c r="BV628" s="561"/>
    </row>
    <row r="629" spans="1:74">
      <c r="A629" s="561"/>
      <c r="E629" s="561"/>
      <c r="H629" s="561"/>
      <c r="Q629" s="561"/>
      <c r="R629" s="561"/>
      <c r="S629" s="561"/>
      <c r="T629" s="561"/>
      <c r="U629" s="561"/>
      <c r="V629" s="561"/>
      <c r="Y629" s="561"/>
      <c r="Z629" s="561"/>
      <c r="AA629" s="561"/>
      <c r="AB629" s="561"/>
      <c r="AC629" s="561"/>
      <c r="AD629" s="561"/>
      <c r="AE629" s="561"/>
      <c r="AF629" s="561"/>
      <c r="AG629" s="561"/>
      <c r="AH629" s="561"/>
      <c r="AJ629" s="561"/>
      <c r="AK629" s="561"/>
      <c r="AM629" s="561"/>
      <c r="AN629" s="561"/>
      <c r="AO629" s="561"/>
      <c r="AP629" s="561"/>
      <c r="AQ629" s="561"/>
      <c r="AR629" s="561"/>
      <c r="AS629" s="561"/>
      <c r="AT629" s="561"/>
      <c r="AU629" s="561"/>
      <c r="AW629" s="561"/>
      <c r="AX629" s="561"/>
      <c r="AY629" s="561"/>
      <c r="AZ629" s="561"/>
      <c r="BA629" s="561"/>
      <c r="BB629" s="561"/>
      <c r="BC629" s="561"/>
      <c r="BD629" s="561"/>
      <c r="BE629" s="561"/>
      <c r="BF629" s="561"/>
      <c r="BG629" s="561"/>
      <c r="BH629" s="561"/>
      <c r="BI629" s="561"/>
      <c r="BJ629" s="561"/>
      <c r="BK629" s="561"/>
      <c r="BL629" s="561"/>
      <c r="BM629" s="561"/>
      <c r="BN629" s="561"/>
      <c r="BO629" s="561"/>
      <c r="BP629" s="561"/>
      <c r="BQ629" s="561"/>
      <c r="BR629" s="561"/>
      <c r="BS629" s="561"/>
      <c r="BT629" s="561"/>
      <c r="BU629" s="561"/>
      <c r="BV629" s="561"/>
    </row>
    <row r="630" spans="1:74">
      <c r="A630" s="561"/>
      <c r="E630" s="561"/>
      <c r="H630" s="561"/>
      <c r="Q630" s="561"/>
      <c r="R630" s="561"/>
      <c r="S630" s="561"/>
      <c r="T630" s="561"/>
      <c r="U630" s="561"/>
      <c r="V630" s="561"/>
      <c r="Y630" s="561"/>
      <c r="Z630" s="561"/>
      <c r="AA630" s="561"/>
      <c r="AB630" s="561"/>
      <c r="AC630" s="561"/>
      <c r="AD630" s="561"/>
      <c r="AE630" s="561"/>
      <c r="AF630" s="561"/>
      <c r="AG630" s="561"/>
      <c r="AH630" s="561"/>
      <c r="AJ630" s="561"/>
      <c r="AK630" s="561"/>
      <c r="AM630" s="561"/>
      <c r="AN630" s="561"/>
      <c r="AO630" s="561"/>
      <c r="AP630" s="561"/>
      <c r="AQ630" s="561"/>
      <c r="AR630" s="561"/>
      <c r="AS630" s="561"/>
      <c r="AT630" s="561"/>
      <c r="AU630" s="561"/>
      <c r="AW630" s="561"/>
      <c r="AX630" s="561"/>
      <c r="AY630" s="561"/>
      <c r="AZ630" s="561"/>
      <c r="BA630" s="561"/>
      <c r="BB630" s="561"/>
      <c r="BC630" s="561"/>
      <c r="BD630" s="561"/>
      <c r="BE630" s="561"/>
      <c r="BF630" s="561"/>
      <c r="BG630" s="561"/>
      <c r="BH630" s="561"/>
      <c r="BI630" s="561"/>
      <c r="BJ630" s="561"/>
      <c r="BK630" s="561"/>
      <c r="BL630" s="561"/>
      <c r="BM630" s="561"/>
      <c r="BN630" s="561"/>
      <c r="BO630" s="561"/>
      <c r="BP630" s="561"/>
      <c r="BQ630" s="561"/>
      <c r="BR630" s="561"/>
      <c r="BS630" s="561"/>
      <c r="BT630" s="561"/>
      <c r="BU630" s="561"/>
      <c r="BV630" s="561"/>
    </row>
    <row r="631" spans="1:74">
      <c r="A631" s="561"/>
      <c r="E631" s="561"/>
      <c r="H631" s="561"/>
      <c r="Q631" s="561"/>
      <c r="R631" s="561"/>
      <c r="S631" s="561"/>
      <c r="T631" s="561"/>
      <c r="U631" s="561"/>
      <c r="V631" s="561"/>
      <c r="Y631" s="561"/>
      <c r="Z631" s="561"/>
      <c r="AA631" s="561"/>
      <c r="AB631" s="561"/>
      <c r="AC631" s="561"/>
      <c r="AD631" s="561"/>
      <c r="AE631" s="561"/>
      <c r="AF631" s="561"/>
      <c r="AG631" s="561"/>
      <c r="AH631" s="561"/>
      <c r="AJ631" s="561"/>
      <c r="AK631" s="561"/>
      <c r="AM631" s="561"/>
      <c r="AN631" s="561"/>
      <c r="AO631" s="561"/>
      <c r="AP631" s="561"/>
      <c r="AQ631" s="561"/>
      <c r="AR631" s="561"/>
      <c r="AS631" s="561"/>
      <c r="AT631" s="561"/>
      <c r="AU631" s="561"/>
      <c r="AW631" s="561"/>
      <c r="AX631" s="561"/>
      <c r="AY631" s="561"/>
      <c r="AZ631" s="561"/>
      <c r="BA631" s="561"/>
      <c r="BB631" s="561"/>
      <c r="BC631" s="561"/>
      <c r="BD631" s="561"/>
      <c r="BE631" s="561"/>
      <c r="BF631" s="561"/>
      <c r="BG631" s="561"/>
      <c r="BH631" s="561"/>
      <c r="BI631" s="561"/>
      <c r="BJ631" s="561"/>
      <c r="BK631" s="561"/>
      <c r="BL631" s="561"/>
      <c r="BM631" s="561"/>
      <c r="BN631" s="561"/>
      <c r="BO631" s="561"/>
      <c r="BP631" s="561"/>
      <c r="BQ631" s="561"/>
      <c r="BR631" s="561"/>
      <c r="BS631" s="561"/>
      <c r="BT631" s="561"/>
      <c r="BU631" s="561"/>
      <c r="BV631" s="561"/>
    </row>
    <row r="632" spans="1:74">
      <c r="A632" s="561"/>
      <c r="E632" s="561"/>
      <c r="H632" s="561"/>
      <c r="Q632" s="561"/>
      <c r="R632" s="561"/>
      <c r="S632" s="561"/>
      <c r="T632" s="561"/>
      <c r="U632" s="561"/>
      <c r="V632" s="561"/>
      <c r="Y632" s="561"/>
      <c r="Z632" s="561"/>
      <c r="AA632" s="561"/>
      <c r="AB632" s="561"/>
      <c r="AC632" s="561"/>
      <c r="AD632" s="561"/>
      <c r="AE632" s="561"/>
      <c r="AF632" s="561"/>
      <c r="AG632" s="561"/>
      <c r="AH632" s="561"/>
      <c r="AJ632" s="561"/>
      <c r="AK632" s="561"/>
      <c r="AM632" s="561"/>
      <c r="AN632" s="561"/>
      <c r="AO632" s="561"/>
      <c r="AP632" s="561"/>
      <c r="AQ632" s="561"/>
      <c r="AR632" s="561"/>
      <c r="AS632" s="561"/>
      <c r="AT632" s="561"/>
      <c r="AU632" s="561"/>
      <c r="AW632" s="561"/>
      <c r="AX632" s="561"/>
      <c r="AY632" s="561"/>
      <c r="AZ632" s="561"/>
      <c r="BA632" s="561"/>
      <c r="BB632" s="561"/>
      <c r="BC632" s="561"/>
      <c r="BD632" s="561"/>
      <c r="BE632" s="561"/>
      <c r="BF632" s="561"/>
      <c r="BG632" s="561"/>
      <c r="BH632" s="561"/>
      <c r="BI632" s="561"/>
      <c r="BJ632" s="561"/>
      <c r="BK632" s="561"/>
      <c r="BL632" s="561"/>
      <c r="BM632" s="561"/>
      <c r="BN632" s="561"/>
      <c r="BO632" s="561"/>
      <c r="BP632" s="561"/>
      <c r="BQ632" s="561"/>
      <c r="BR632" s="561"/>
      <c r="BS632" s="561"/>
      <c r="BT632" s="561"/>
      <c r="BU632" s="561"/>
      <c r="BV632" s="561"/>
    </row>
    <row r="633" spans="1:74">
      <c r="A633" s="561"/>
      <c r="E633" s="561"/>
      <c r="H633" s="561"/>
      <c r="Q633" s="561"/>
      <c r="R633" s="561"/>
      <c r="S633" s="561"/>
      <c r="T633" s="561"/>
      <c r="U633" s="561"/>
      <c r="V633" s="561"/>
      <c r="Y633" s="561"/>
      <c r="Z633" s="561"/>
      <c r="AA633" s="561"/>
      <c r="AB633" s="561"/>
      <c r="AC633" s="561"/>
      <c r="AD633" s="561"/>
      <c r="AE633" s="561"/>
      <c r="AF633" s="561"/>
      <c r="AG633" s="561"/>
      <c r="AH633" s="561"/>
      <c r="AJ633" s="561"/>
      <c r="AK633" s="561"/>
      <c r="AM633" s="561"/>
      <c r="AN633" s="561"/>
      <c r="AO633" s="561"/>
      <c r="AP633" s="561"/>
      <c r="AQ633" s="561"/>
      <c r="AR633" s="561"/>
      <c r="AS633" s="561"/>
      <c r="AT633" s="561"/>
      <c r="AU633" s="561"/>
      <c r="AW633" s="561"/>
      <c r="AX633" s="561"/>
      <c r="AY633" s="561"/>
      <c r="AZ633" s="561"/>
      <c r="BA633" s="561"/>
      <c r="BB633" s="561"/>
      <c r="BC633" s="561"/>
      <c r="BD633" s="561"/>
      <c r="BE633" s="561"/>
      <c r="BF633" s="561"/>
      <c r="BG633" s="561"/>
      <c r="BH633" s="561"/>
      <c r="BI633" s="561"/>
      <c r="BJ633" s="561"/>
      <c r="BK633" s="561"/>
      <c r="BL633" s="561"/>
      <c r="BM633" s="561"/>
      <c r="BN633" s="561"/>
      <c r="BO633" s="561"/>
      <c r="BP633" s="561"/>
      <c r="BQ633" s="561"/>
      <c r="BR633" s="561"/>
      <c r="BS633" s="561"/>
      <c r="BT633" s="561"/>
      <c r="BU633" s="561"/>
      <c r="BV633" s="561"/>
    </row>
    <row r="634" spans="1:74">
      <c r="A634" s="561"/>
      <c r="E634" s="561"/>
      <c r="H634" s="561"/>
      <c r="Q634" s="561"/>
      <c r="R634" s="561"/>
      <c r="S634" s="561"/>
      <c r="T634" s="561"/>
      <c r="U634" s="561"/>
      <c r="V634" s="561"/>
      <c r="Y634" s="561"/>
      <c r="Z634" s="561"/>
      <c r="AA634" s="561"/>
      <c r="AB634" s="561"/>
      <c r="AC634" s="561"/>
      <c r="AD634" s="561"/>
      <c r="AE634" s="561"/>
      <c r="AF634" s="561"/>
      <c r="AG634" s="561"/>
      <c r="AH634" s="561"/>
      <c r="AJ634" s="561"/>
      <c r="AK634" s="561"/>
      <c r="AM634" s="561"/>
      <c r="AN634" s="561"/>
      <c r="AO634" s="561"/>
      <c r="AP634" s="561"/>
      <c r="AQ634" s="561"/>
      <c r="AR634" s="561"/>
      <c r="AS634" s="561"/>
      <c r="AT634" s="561"/>
      <c r="AU634" s="561"/>
      <c r="AW634" s="561"/>
      <c r="AX634" s="561"/>
      <c r="AY634" s="561"/>
      <c r="AZ634" s="561"/>
      <c r="BA634" s="561"/>
      <c r="BB634" s="561"/>
      <c r="BC634" s="561"/>
      <c r="BD634" s="561"/>
      <c r="BE634" s="561"/>
      <c r="BF634" s="561"/>
      <c r="BG634" s="561"/>
      <c r="BH634" s="561"/>
      <c r="BI634" s="561"/>
      <c r="BJ634" s="561"/>
      <c r="BK634" s="561"/>
      <c r="BL634" s="561"/>
      <c r="BM634" s="561"/>
      <c r="BN634" s="561"/>
      <c r="BO634" s="561"/>
      <c r="BP634" s="561"/>
      <c r="BQ634" s="561"/>
      <c r="BR634" s="561"/>
      <c r="BS634" s="561"/>
      <c r="BT634" s="561"/>
      <c r="BU634" s="561"/>
      <c r="BV634" s="561"/>
    </row>
    <row r="635" spans="1:74">
      <c r="A635" s="561"/>
      <c r="E635" s="561"/>
      <c r="H635" s="561"/>
      <c r="Q635" s="561"/>
      <c r="R635" s="561"/>
      <c r="S635" s="561"/>
      <c r="T635" s="561"/>
      <c r="U635" s="561"/>
      <c r="V635" s="561"/>
      <c r="Y635" s="561"/>
      <c r="Z635" s="561"/>
      <c r="AA635" s="561"/>
      <c r="AB635" s="561"/>
      <c r="AC635" s="561"/>
      <c r="AD635" s="561"/>
      <c r="AE635" s="561"/>
      <c r="AF635" s="561"/>
      <c r="AG635" s="561"/>
      <c r="AH635" s="561"/>
      <c r="AJ635" s="561"/>
      <c r="AK635" s="561"/>
      <c r="AM635" s="561"/>
      <c r="AN635" s="561"/>
      <c r="AO635" s="561"/>
      <c r="AP635" s="561"/>
      <c r="AQ635" s="561"/>
      <c r="AR635" s="561"/>
      <c r="AS635" s="561"/>
      <c r="AT635" s="561"/>
      <c r="AU635" s="561"/>
      <c r="AW635" s="561"/>
      <c r="AX635" s="561"/>
      <c r="AY635" s="561"/>
      <c r="AZ635" s="561"/>
      <c r="BA635" s="561"/>
      <c r="BB635" s="561"/>
      <c r="BC635" s="561"/>
      <c r="BD635" s="561"/>
      <c r="BE635" s="561"/>
      <c r="BF635" s="561"/>
      <c r="BG635" s="561"/>
      <c r="BH635" s="561"/>
      <c r="BI635" s="561"/>
      <c r="BJ635" s="561"/>
      <c r="BK635" s="561"/>
      <c r="BL635" s="561"/>
      <c r="BM635" s="561"/>
      <c r="BN635" s="561"/>
      <c r="BO635" s="561"/>
      <c r="BP635" s="561"/>
      <c r="BQ635" s="561"/>
      <c r="BR635" s="561"/>
      <c r="BS635" s="561"/>
      <c r="BT635" s="561"/>
      <c r="BU635" s="561"/>
      <c r="BV635" s="561"/>
    </row>
    <row r="636" spans="1:74">
      <c r="A636" s="561"/>
      <c r="E636" s="561"/>
      <c r="H636" s="561"/>
      <c r="Q636" s="561"/>
      <c r="R636" s="561"/>
      <c r="S636" s="561"/>
      <c r="T636" s="561"/>
      <c r="U636" s="561"/>
      <c r="V636" s="561"/>
      <c r="Y636" s="561"/>
      <c r="Z636" s="561"/>
      <c r="AA636" s="561"/>
      <c r="AB636" s="561"/>
      <c r="AC636" s="561"/>
      <c r="AD636" s="561"/>
      <c r="AE636" s="561"/>
      <c r="AF636" s="561"/>
      <c r="AG636" s="561"/>
      <c r="AH636" s="561"/>
      <c r="AJ636" s="561"/>
      <c r="AK636" s="561"/>
      <c r="AM636" s="561"/>
      <c r="AN636" s="561"/>
      <c r="AO636" s="561"/>
      <c r="AP636" s="561"/>
      <c r="AQ636" s="561"/>
      <c r="AR636" s="561"/>
      <c r="AS636" s="561"/>
      <c r="AT636" s="561"/>
      <c r="AU636" s="561"/>
      <c r="AW636" s="561"/>
      <c r="AX636" s="561"/>
      <c r="AY636" s="561"/>
      <c r="AZ636" s="561"/>
      <c r="BA636" s="561"/>
      <c r="BB636" s="561"/>
      <c r="BC636" s="561"/>
      <c r="BD636" s="561"/>
      <c r="BE636" s="561"/>
      <c r="BF636" s="561"/>
      <c r="BG636" s="561"/>
      <c r="BH636" s="561"/>
      <c r="BI636" s="561"/>
      <c r="BJ636" s="561"/>
      <c r="BK636" s="561"/>
      <c r="BL636" s="561"/>
      <c r="BM636" s="561"/>
      <c r="BN636" s="561"/>
      <c r="BO636" s="561"/>
      <c r="BP636" s="561"/>
      <c r="BQ636" s="561"/>
      <c r="BR636" s="561"/>
      <c r="BS636" s="561"/>
      <c r="BT636" s="561"/>
      <c r="BU636" s="561"/>
      <c r="BV636" s="561"/>
    </row>
    <row r="637" spans="1:74">
      <c r="A637" s="561"/>
      <c r="E637" s="561"/>
      <c r="H637" s="561"/>
      <c r="Q637" s="561"/>
      <c r="R637" s="561"/>
      <c r="S637" s="561"/>
      <c r="T637" s="561"/>
      <c r="U637" s="561"/>
      <c r="V637" s="561"/>
      <c r="Y637" s="561"/>
      <c r="Z637" s="561"/>
      <c r="AA637" s="561"/>
      <c r="AB637" s="561"/>
      <c r="AC637" s="561"/>
      <c r="AD637" s="561"/>
      <c r="AE637" s="561"/>
      <c r="AF637" s="561"/>
      <c r="AG637" s="561"/>
      <c r="AH637" s="561"/>
      <c r="AJ637" s="561"/>
      <c r="AK637" s="561"/>
      <c r="AM637" s="561"/>
      <c r="AN637" s="561"/>
      <c r="AO637" s="561"/>
      <c r="AP637" s="561"/>
      <c r="AQ637" s="561"/>
      <c r="AR637" s="561"/>
      <c r="AS637" s="561"/>
      <c r="AT637" s="561"/>
      <c r="AU637" s="561"/>
      <c r="AW637" s="561"/>
      <c r="AX637" s="561"/>
      <c r="AY637" s="561"/>
      <c r="AZ637" s="561"/>
      <c r="BA637" s="561"/>
      <c r="BB637" s="561"/>
      <c r="BC637" s="561"/>
      <c r="BD637" s="561"/>
      <c r="BE637" s="561"/>
      <c r="BF637" s="561"/>
      <c r="BG637" s="561"/>
      <c r="BH637" s="561"/>
      <c r="BI637" s="561"/>
      <c r="BJ637" s="561"/>
      <c r="BK637" s="561"/>
      <c r="BL637" s="561"/>
      <c r="BM637" s="561"/>
      <c r="BN637" s="561"/>
      <c r="BO637" s="561"/>
      <c r="BP637" s="561"/>
      <c r="BQ637" s="561"/>
      <c r="BR637" s="561"/>
      <c r="BS637" s="561"/>
      <c r="BT637" s="561"/>
      <c r="BU637" s="561"/>
      <c r="BV637" s="561"/>
    </row>
    <row r="638" spans="1:74">
      <c r="A638" s="561"/>
      <c r="E638" s="561"/>
      <c r="H638" s="561"/>
      <c r="Q638" s="561"/>
      <c r="R638" s="561"/>
      <c r="S638" s="561"/>
      <c r="T638" s="561"/>
      <c r="U638" s="561"/>
      <c r="V638" s="561"/>
      <c r="Y638" s="561"/>
      <c r="Z638" s="561"/>
      <c r="AA638" s="561"/>
      <c r="AB638" s="561"/>
      <c r="AC638" s="561"/>
      <c r="AD638" s="561"/>
      <c r="AE638" s="561"/>
      <c r="AF638" s="561"/>
      <c r="AG638" s="561"/>
      <c r="AH638" s="561"/>
      <c r="AJ638" s="561"/>
      <c r="AK638" s="561"/>
      <c r="AM638" s="561"/>
      <c r="AN638" s="561"/>
      <c r="AO638" s="561"/>
      <c r="AP638" s="561"/>
      <c r="AQ638" s="561"/>
      <c r="AR638" s="561"/>
      <c r="AS638" s="561"/>
      <c r="AT638" s="561"/>
      <c r="AU638" s="561"/>
      <c r="AW638" s="561"/>
      <c r="AX638" s="561"/>
      <c r="AY638" s="561"/>
      <c r="AZ638" s="561"/>
      <c r="BA638" s="561"/>
      <c r="BB638" s="561"/>
      <c r="BC638" s="561"/>
      <c r="BD638" s="561"/>
      <c r="BE638" s="561"/>
      <c r="BF638" s="561"/>
      <c r="BG638" s="561"/>
      <c r="BH638" s="561"/>
      <c r="BI638" s="561"/>
      <c r="BJ638" s="561"/>
      <c r="BK638" s="561"/>
      <c r="BL638" s="561"/>
      <c r="BM638" s="561"/>
      <c r="BN638" s="561"/>
      <c r="BO638" s="561"/>
      <c r="BP638" s="561"/>
      <c r="BQ638" s="561"/>
      <c r="BR638" s="561"/>
      <c r="BS638" s="561"/>
      <c r="BT638" s="561"/>
      <c r="BU638" s="561"/>
      <c r="BV638" s="561"/>
    </row>
    <row r="639" spans="1:74">
      <c r="A639" s="561"/>
      <c r="E639" s="561"/>
      <c r="H639" s="561"/>
      <c r="Q639" s="561"/>
      <c r="R639" s="561"/>
      <c r="S639" s="561"/>
      <c r="T639" s="561"/>
      <c r="U639" s="561"/>
      <c r="V639" s="561"/>
      <c r="Y639" s="561"/>
      <c r="Z639" s="561"/>
      <c r="AA639" s="561"/>
      <c r="AB639" s="561"/>
      <c r="AC639" s="561"/>
      <c r="AD639" s="561"/>
      <c r="AE639" s="561"/>
      <c r="AF639" s="561"/>
      <c r="AG639" s="561"/>
      <c r="AH639" s="561"/>
      <c r="AJ639" s="561"/>
      <c r="AK639" s="561"/>
      <c r="AM639" s="561"/>
      <c r="AN639" s="561"/>
      <c r="AO639" s="561"/>
      <c r="AP639" s="561"/>
      <c r="AQ639" s="561"/>
      <c r="AR639" s="561"/>
      <c r="AS639" s="561"/>
      <c r="AT639" s="561"/>
      <c r="AU639" s="561"/>
      <c r="AW639" s="561"/>
      <c r="AX639" s="561"/>
      <c r="AY639" s="561"/>
      <c r="AZ639" s="561"/>
      <c r="BA639" s="561"/>
      <c r="BB639" s="561"/>
      <c r="BC639" s="561"/>
      <c r="BD639" s="561"/>
      <c r="BE639" s="561"/>
      <c r="BF639" s="561"/>
      <c r="BG639" s="561"/>
      <c r="BH639" s="561"/>
      <c r="BI639" s="561"/>
      <c r="BJ639" s="561"/>
      <c r="BK639" s="561"/>
      <c r="BL639" s="561"/>
      <c r="BM639" s="561"/>
      <c r="BN639" s="561"/>
      <c r="BO639" s="561"/>
      <c r="BP639" s="561"/>
      <c r="BQ639" s="561"/>
      <c r="BR639" s="561"/>
      <c r="BS639" s="561"/>
      <c r="BT639" s="561"/>
      <c r="BU639" s="561"/>
      <c r="BV639" s="561"/>
    </row>
    <row r="640" spans="1:74">
      <c r="A640" s="561"/>
      <c r="E640" s="561"/>
      <c r="H640" s="561"/>
      <c r="Q640" s="561"/>
      <c r="R640" s="561"/>
      <c r="S640" s="561"/>
      <c r="T640" s="561"/>
      <c r="U640" s="561"/>
      <c r="V640" s="561"/>
      <c r="Y640" s="561"/>
      <c r="Z640" s="561"/>
      <c r="AA640" s="561"/>
      <c r="AB640" s="561"/>
      <c r="AC640" s="561"/>
      <c r="AD640" s="561"/>
      <c r="AE640" s="561"/>
      <c r="AF640" s="561"/>
      <c r="AG640" s="561"/>
      <c r="AH640" s="561"/>
      <c r="AJ640" s="561"/>
      <c r="AK640" s="561"/>
      <c r="AM640" s="561"/>
      <c r="AN640" s="561"/>
      <c r="AO640" s="561"/>
      <c r="AP640" s="561"/>
      <c r="AQ640" s="561"/>
      <c r="AR640" s="561"/>
      <c r="AS640" s="561"/>
      <c r="AT640" s="561"/>
      <c r="AU640" s="561"/>
      <c r="AW640" s="561"/>
      <c r="AX640" s="561"/>
      <c r="AY640" s="561"/>
      <c r="AZ640" s="561"/>
      <c r="BA640" s="561"/>
      <c r="BB640" s="561"/>
      <c r="BC640" s="561"/>
      <c r="BD640" s="561"/>
      <c r="BE640" s="561"/>
      <c r="BF640" s="561"/>
      <c r="BG640" s="561"/>
      <c r="BH640" s="561"/>
      <c r="BI640" s="561"/>
      <c r="BJ640" s="561"/>
      <c r="BK640" s="561"/>
      <c r="BL640" s="561"/>
      <c r="BM640" s="561"/>
      <c r="BN640" s="561"/>
      <c r="BO640" s="561"/>
      <c r="BP640" s="561"/>
      <c r="BQ640" s="561"/>
      <c r="BR640" s="561"/>
      <c r="BS640" s="561"/>
      <c r="BT640" s="561"/>
      <c r="BU640" s="561"/>
      <c r="BV640" s="561"/>
    </row>
    <row r="641" spans="1:74">
      <c r="A641" s="561"/>
      <c r="E641" s="561"/>
      <c r="H641" s="561"/>
      <c r="Q641" s="561"/>
      <c r="R641" s="561"/>
      <c r="S641" s="561"/>
      <c r="T641" s="561"/>
      <c r="U641" s="561"/>
      <c r="V641" s="561"/>
      <c r="Y641" s="561"/>
      <c r="Z641" s="561"/>
      <c r="AA641" s="561"/>
      <c r="AB641" s="561"/>
      <c r="AC641" s="561"/>
      <c r="AD641" s="561"/>
      <c r="AE641" s="561"/>
      <c r="AF641" s="561"/>
      <c r="AG641" s="561"/>
      <c r="AH641" s="561"/>
      <c r="AJ641" s="561"/>
      <c r="AK641" s="561"/>
      <c r="AM641" s="561"/>
      <c r="AN641" s="561"/>
      <c r="AO641" s="561"/>
      <c r="AP641" s="561"/>
      <c r="AQ641" s="561"/>
      <c r="AR641" s="561"/>
      <c r="AS641" s="561"/>
      <c r="AT641" s="561"/>
      <c r="AU641" s="561"/>
      <c r="AW641" s="561"/>
      <c r="AX641" s="561"/>
      <c r="AY641" s="561"/>
      <c r="AZ641" s="561"/>
      <c r="BA641" s="561"/>
      <c r="BB641" s="561"/>
      <c r="BC641" s="561"/>
      <c r="BD641" s="561"/>
      <c r="BE641" s="561"/>
      <c r="BF641" s="561"/>
      <c r="BG641" s="561"/>
      <c r="BH641" s="561"/>
      <c r="BI641" s="561"/>
      <c r="BJ641" s="561"/>
      <c r="BK641" s="561"/>
      <c r="BL641" s="561"/>
      <c r="BM641" s="561"/>
      <c r="BN641" s="561"/>
      <c r="BO641" s="561"/>
      <c r="BP641" s="561"/>
      <c r="BQ641" s="561"/>
      <c r="BR641" s="561"/>
      <c r="BS641" s="561"/>
      <c r="BT641" s="561"/>
      <c r="BU641" s="561"/>
      <c r="BV641" s="561"/>
    </row>
    <row r="642" spans="1:74">
      <c r="A642" s="561"/>
      <c r="E642" s="561"/>
      <c r="H642" s="561"/>
      <c r="Q642" s="561"/>
      <c r="R642" s="561"/>
      <c r="S642" s="561"/>
      <c r="T642" s="561"/>
      <c r="U642" s="561"/>
      <c r="V642" s="561"/>
      <c r="Y642" s="561"/>
      <c r="Z642" s="561"/>
      <c r="AA642" s="561"/>
      <c r="AB642" s="561"/>
      <c r="AC642" s="561"/>
      <c r="AD642" s="561"/>
      <c r="AE642" s="561"/>
      <c r="AF642" s="561"/>
      <c r="AG642" s="561"/>
      <c r="AH642" s="561"/>
      <c r="AJ642" s="561"/>
      <c r="AK642" s="561"/>
      <c r="AM642" s="561"/>
      <c r="AN642" s="561"/>
      <c r="AO642" s="561"/>
      <c r="AP642" s="561"/>
      <c r="AQ642" s="561"/>
      <c r="AR642" s="561"/>
      <c r="AS642" s="561"/>
      <c r="AT642" s="561"/>
      <c r="AU642" s="561"/>
      <c r="AW642" s="561"/>
      <c r="AX642" s="561"/>
      <c r="AY642" s="561"/>
      <c r="AZ642" s="561"/>
      <c r="BA642" s="561"/>
      <c r="BB642" s="561"/>
      <c r="BC642" s="561"/>
      <c r="BD642" s="561"/>
      <c r="BE642" s="561"/>
      <c r="BF642" s="561"/>
      <c r="BG642" s="561"/>
      <c r="BH642" s="561"/>
      <c r="BI642" s="561"/>
      <c r="BJ642" s="561"/>
      <c r="BK642" s="561"/>
      <c r="BL642" s="561"/>
      <c r="BM642" s="561"/>
      <c r="BN642" s="561"/>
      <c r="BO642" s="561"/>
      <c r="BP642" s="561"/>
      <c r="BQ642" s="561"/>
      <c r="BR642" s="561"/>
      <c r="BS642" s="561"/>
      <c r="BT642" s="561"/>
      <c r="BU642" s="561"/>
      <c r="BV642" s="561"/>
    </row>
    <row r="643" spans="1:74">
      <c r="A643" s="561"/>
      <c r="E643" s="561"/>
      <c r="H643" s="561"/>
      <c r="Q643" s="561"/>
      <c r="R643" s="561"/>
      <c r="S643" s="561"/>
      <c r="T643" s="561"/>
      <c r="U643" s="561"/>
      <c r="V643" s="561"/>
      <c r="Y643" s="561"/>
      <c r="Z643" s="561"/>
      <c r="AA643" s="561"/>
      <c r="AB643" s="561"/>
      <c r="AC643" s="561"/>
      <c r="AD643" s="561"/>
      <c r="AE643" s="561"/>
      <c r="AF643" s="561"/>
      <c r="AG643" s="561"/>
      <c r="AH643" s="561"/>
      <c r="AJ643" s="561"/>
      <c r="AK643" s="561"/>
      <c r="AM643" s="561"/>
      <c r="AN643" s="561"/>
      <c r="AO643" s="561"/>
      <c r="AP643" s="561"/>
      <c r="AQ643" s="561"/>
      <c r="AR643" s="561"/>
      <c r="AS643" s="561"/>
      <c r="AT643" s="561"/>
      <c r="AU643" s="561"/>
      <c r="AW643" s="561"/>
      <c r="AX643" s="561"/>
      <c r="AY643" s="561"/>
      <c r="AZ643" s="561"/>
      <c r="BA643" s="561"/>
      <c r="BB643" s="561"/>
      <c r="BC643" s="561"/>
      <c r="BD643" s="561"/>
      <c r="BE643" s="561"/>
      <c r="BF643" s="561"/>
      <c r="BG643" s="561"/>
      <c r="BH643" s="561"/>
      <c r="BI643" s="561"/>
      <c r="BJ643" s="561"/>
      <c r="BK643" s="561"/>
      <c r="BL643" s="561"/>
      <c r="BM643" s="561"/>
      <c r="BN643" s="561"/>
      <c r="BO643" s="561"/>
      <c r="BP643" s="561"/>
      <c r="BQ643" s="561"/>
      <c r="BR643" s="561"/>
      <c r="BS643" s="561"/>
      <c r="BT643" s="561"/>
      <c r="BU643" s="561"/>
      <c r="BV643" s="561"/>
    </row>
    <row r="644" spans="1:74">
      <c r="A644" s="561"/>
      <c r="E644" s="561"/>
      <c r="H644" s="561"/>
      <c r="Q644" s="561"/>
      <c r="R644" s="561"/>
      <c r="S644" s="561"/>
      <c r="T644" s="561"/>
      <c r="U644" s="561"/>
      <c r="V644" s="561"/>
      <c r="Y644" s="561"/>
      <c r="Z644" s="561"/>
      <c r="AA644" s="561"/>
      <c r="AB644" s="561"/>
      <c r="AC644" s="561"/>
      <c r="AD644" s="561"/>
      <c r="AE644" s="561"/>
      <c r="AF644" s="561"/>
      <c r="AG644" s="561"/>
      <c r="AH644" s="561"/>
      <c r="AJ644" s="561"/>
      <c r="AK644" s="561"/>
      <c r="AM644" s="561"/>
      <c r="AN644" s="561"/>
      <c r="AO644" s="561"/>
      <c r="AP644" s="561"/>
      <c r="AQ644" s="561"/>
      <c r="AR644" s="561"/>
      <c r="AS644" s="561"/>
      <c r="AT644" s="561"/>
      <c r="AU644" s="561"/>
      <c r="AW644" s="561"/>
      <c r="AX644" s="561"/>
      <c r="AY644" s="561"/>
      <c r="AZ644" s="561"/>
      <c r="BA644" s="561"/>
      <c r="BB644" s="561"/>
      <c r="BC644" s="561"/>
      <c r="BD644" s="561"/>
      <c r="BE644" s="561"/>
      <c r="BF644" s="561"/>
      <c r="BG644" s="561"/>
      <c r="BH644" s="561"/>
      <c r="BI644" s="561"/>
      <c r="BJ644" s="561"/>
      <c r="BK644" s="561"/>
      <c r="BL644" s="561"/>
      <c r="BM644" s="561"/>
      <c r="BN644" s="561"/>
      <c r="BO644" s="561"/>
      <c r="BP644" s="561"/>
      <c r="BQ644" s="561"/>
      <c r="BR644" s="561"/>
      <c r="BS644" s="561"/>
      <c r="BT644" s="561"/>
      <c r="BU644" s="561"/>
      <c r="BV644" s="561"/>
    </row>
    <row r="645" spans="1:74">
      <c r="A645" s="561"/>
      <c r="E645" s="561"/>
      <c r="H645" s="561"/>
      <c r="Q645" s="561"/>
      <c r="R645" s="561"/>
      <c r="S645" s="561"/>
      <c r="T645" s="561"/>
      <c r="U645" s="561"/>
      <c r="V645" s="561"/>
      <c r="Y645" s="561"/>
      <c r="Z645" s="561"/>
      <c r="AA645" s="561"/>
      <c r="AB645" s="561"/>
      <c r="AC645" s="561"/>
      <c r="AD645" s="561"/>
      <c r="AE645" s="561"/>
      <c r="AF645" s="561"/>
      <c r="AG645" s="561"/>
      <c r="AH645" s="561"/>
      <c r="AJ645" s="561"/>
      <c r="AK645" s="561"/>
      <c r="AM645" s="561"/>
      <c r="AN645" s="561"/>
      <c r="AO645" s="561"/>
      <c r="AP645" s="561"/>
      <c r="AQ645" s="561"/>
      <c r="AR645" s="561"/>
      <c r="AS645" s="561"/>
      <c r="AT645" s="561"/>
      <c r="AU645" s="561"/>
      <c r="AW645" s="561"/>
      <c r="AX645" s="561"/>
      <c r="AY645" s="561"/>
      <c r="AZ645" s="561"/>
      <c r="BA645" s="561"/>
      <c r="BB645" s="561"/>
      <c r="BC645" s="561"/>
      <c r="BD645" s="561"/>
      <c r="BE645" s="561"/>
      <c r="BF645" s="561"/>
      <c r="BG645" s="561"/>
      <c r="BH645" s="561"/>
      <c r="BI645" s="561"/>
      <c r="BJ645" s="561"/>
      <c r="BK645" s="561"/>
      <c r="BL645" s="561"/>
      <c r="BM645" s="561"/>
      <c r="BN645" s="561"/>
      <c r="BO645" s="561"/>
      <c r="BP645" s="561"/>
      <c r="BQ645" s="561"/>
      <c r="BR645" s="561"/>
      <c r="BS645" s="561"/>
      <c r="BT645" s="561"/>
      <c r="BU645" s="561"/>
      <c r="BV645" s="561"/>
    </row>
    <row r="646" spans="1:74">
      <c r="A646" s="561"/>
      <c r="E646" s="561"/>
      <c r="H646" s="561"/>
      <c r="Q646" s="561"/>
      <c r="R646" s="561"/>
      <c r="S646" s="561"/>
      <c r="T646" s="561"/>
      <c r="U646" s="561"/>
      <c r="V646" s="561"/>
      <c r="Y646" s="561"/>
      <c r="Z646" s="561"/>
      <c r="AA646" s="561"/>
      <c r="AB646" s="561"/>
      <c r="AC646" s="561"/>
      <c r="AD646" s="561"/>
      <c r="AE646" s="561"/>
      <c r="AF646" s="561"/>
      <c r="AG646" s="561"/>
      <c r="AH646" s="561"/>
      <c r="AJ646" s="561"/>
      <c r="AK646" s="561"/>
      <c r="AM646" s="561"/>
      <c r="AN646" s="561"/>
      <c r="AO646" s="561"/>
      <c r="AP646" s="561"/>
      <c r="AQ646" s="561"/>
      <c r="AR646" s="561"/>
      <c r="AS646" s="561"/>
      <c r="AT646" s="561"/>
      <c r="AU646" s="561"/>
      <c r="AW646" s="561"/>
      <c r="AX646" s="561"/>
      <c r="AY646" s="561"/>
      <c r="AZ646" s="561"/>
      <c r="BA646" s="561"/>
      <c r="BB646" s="561"/>
      <c r="BC646" s="561"/>
      <c r="BD646" s="561"/>
      <c r="BE646" s="561"/>
      <c r="BF646" s="561"/>
      <c r="BG646" s="561"/>
      <c r="BH646" s="561"/>
      <c r="BI646" s="561"/>
      <c r="BJ646" s="561"/>
      <c r="BK646" s="561"/>
      <c r="BL646" s="561"/>
      <c r="BM646" s="561"/>
      <c r="BN646" s="561"/>
      <c r="BO646" s="561"/>
      <c r="BP646" s="561"/>
      <c r="BQ646" s="561"/>
      <c r="BR646" s="561"/>
      <c r="BS646" s="561"/>
      <c r="BT646" s="561"/>
      <c r="BU646" s="561"/>
      <c r="BV646" s="561"/>
    </row>
    <row r="647" spans="1:74">
      <c r="A647" s="561"/>
      <c r="E647" s="561"/>
      <c r="H647" s="561"/>
      <c r="Q647" s="561"/>
      <c r="R647" s="561"/>
      <c r="S647" s="561"/>
      <c r="T647" s="561"/>
      <c r="U647" s="561"/>
      <c r="V647" s="561"/>
      <c r="Y647" s="561"/>
      <c r="Z647" s="561"/>
      <c r="AA647" s="561"/>
      <c r="AB647" s="561"/>
      <c r="AC647" s="561"/>
      <c r="AD647" s="561"/>
      <c r="AE647" s="561"/>
      <c r="AF647" s="561"/>
      <c r="AG647" s="561"/>
      <c r="AH647" s="561"/>
      <c r="AJ647" s="561"/>
      <c r="AK647" s="561"/>
      <c r="AM647" s="561"/>
      <c r="AN647" s="561"/>
      <c r="AO647" s="561"/>
      <c r="AP647" s="561"/>
      <c r="AQ647" s="561"/>
      <c r="AR647" s="561"/>
      <c r="AS647" s="561"/>
      <c r="AT647" s="561"/>
      <c r="AU647" s="561"/>
      <c r="AW647" s="561"/>
      <c r="AX647" s="561"/>
      <c r="AY647" s="561"/>
      <c r="AZ647" s="561"/>
      <c r="BA647" s="561"/>
      <c r="BB647" s="561"/>
      <c r="BC647" s="561"/>
      <c r="BD647" s="561"/>
      <c r="BE647" s="561"/>
      <c r="BF647" s="561"/>
      <c r="BG647" s="561"/>
      <c r="BH647" s="561"/>
      <c r="BI647" s="561"/>
      <c r="BJ647" s="561"/>
      <c r="BK647" s="561"/>
      <c r="BL647" s="561"/>
      <c r="BM647" s="561"/>
      <c r="BN647" s="561"/>
      <c r="BO647" s="561"/>
      <c r="BP647" s="561"/>
      <c r="BQ647" s="561"/>
      <c r="BR647" s="561"/>
      <c r="BS647" s="561"/>
      <c r="BT647" s="561"/>
      <c r="BU647" s="561"/>
      <c r="BV647" s="561"/>
    </row>
    <row r="648" spans="1:74">
      <c r="A648" s="561"/>
      <c r="E648" s="561"/>
      <c r="H648" s="561"/>
      <c r="Q648" s="561"/>
      <c r="R648" s="561"/>
      <c r="S648" s="561"/>
      <c r="T648" s="561"/>
      <c r="U648" s="561"/>
      <c r="V648" s="561"/>
      <c r="Y648" s="561"/>
      <c r="Z648" s="561"/>
      <c r="AA648" s="561"/>
      <c r="AB648" s="561"/>
      <c r="AC648" s="561"/>
      <c r="AD648" s="561"/>
      <c r="AE648" s="561"/>
      <c r="AF648" s="561"/>
      <c r="AG648" s="561"/>
      <c r="AH648" s="561"/>
      <c r="AJ648" s="561"/>
      <c r="AK648" s="561"/>
      <c r="AM648" s="561"/>
      <c r="AN648" s="561"/>
      <c r="AO648" s="561"/>
      <c r="AP648" s="561"/>
      <c r="AQ648" s="561"/>
      <c r="AR648" s="561"/>
      <c r="AS648" s="561"/>
      <c r="AT648" s="561"/>
      <c r="AU648" s="561"/>
      <c r="AW648" s="561"/>
      <c r="AX648" s="561"/>
      <c r="AY648" s="561"/>
      <c r="AZ648" s="561"/>
      <c r="BA648" s="561"/>
      <c r="BB648" s="561"/>
      <c r="BC648" s="561"/>
      <c r="BD648" s="561"/>
      <c r="BE648" s="561"/>
      <c r="BF648" s="561"/>
      <c r="BG648" s="561"/>
      <c r="BH648" s="561"/>
      <c r="BI648" s="561"/>
      <c r="BJ648" s="561"/>
      <c r="BK648" s="561"/>
      <c r="BL648" s="561"/>
      <c r="BM648" s="561"/>
      <c r="BN648" s="561"/>
      <c r="BO648" s="561"/>
      <c r="BP648" s="561"/>
      <c r="BQ648" s="561"/>
      <c r="BR648" s="561"/>
      <c r="BS648" s="561"/>
      <c r="BT648" s="561"/>
      <c r="BU648" s="561"/>
      <c r="BV648" s="561"/>
    </row>
    <row r="649" spans="1:74">
      <c r="A649" s="561"/>
      <c r="E649" s="561"/>
      <c r="H649" s="561"/>
      <c r="Q649" s="561"/>
      <c r="R649" s="561"/>
      <c r="S649" s="561"/>
      <c r="T649" s="561"/>
      <c r="U649" s="561"/>
      <c r="V649" s="561"/>
      <c r="Y649" s="561"/>
      <c r="Z649" s="561"/>
      <c r="AA649" s="561"/>
      <c r="AB649" s="561"/>
      <c r="AC649" s="561"/>
      <c r="AD649" s="561"/>
      <c r="AE649" s="561"/>
      <c r="AF649" s="561"/>
      <c r="AG649" s="561"/>
      <c r="AH649" s="561"/>
      <c r="AJ649" s="561"/>
      <c r="AK649" s="561"/>
      <c r="AM649" s="561"/>
      <c r="AN649" s="561"/>
      <c r="AO649" s="561"/>
      <c r="AP649" s="561"/>
      <c r="AQ649" s="561"/>
      <c r="AR649" s="561"/>
      <c r="AS649" s="561"/>
      <c r="AT649" s="561"/>
      <c r="AU649" s="561"/>
      <c r="AW649" s="561"/>
      <c r="AX649" s="561"/>
      <c r="AY649" s="561"/>
      <c r="AZ649" s="561"/>
      <c r="BA649" s="561"/>
      <c r="BB649" s="561"/>
      <c r="BC649" s="561"/>
      <c r="BD649" s="561"/>
      <c r="BE649" s="561"/>
      <c r="BF649" s="561"/>
      <c r="BG649" s="561"/>
      <c r="BH649" s="561"/>
      <c r="BI649" s="561"/>
      <c r="BJ649" s="561"/>
      <c r="BK649" s="561"/>
      <c r="BL649" s="561"/>
      <c r="BM649" s="561"/>
      <c r="BN649" s="561"/>
      <c r="BO649" s="561"/>
      <c r="BP649" s="561"/>
      <c r="BQ649" s="561"/>
      <c r="BR649" s="561"/>
      <c r="BS649" s="561"/>
      <c r="BT649" s="561"/>
      <c r="BU649" s="561"/>
      <c r="BV649" s="561"/>
    </row>
    <row r="650" spans="1:74">
      <c r="A650" s="561"/>
      <c r="E650" s="561"/>
      <c r="H650" s="561"/>
      <c r="Q650" s="561"/>
      <c r="R650" s="561"/>
      <c r="S650" s="561"/>
      <c r="T650" s="561"/>
      <c r="U650" s="561"/>
      <c r="V650" s="561"/>
      <c r="Y650" s="561"/>
      <c r="Z650" s="561"/>
      <c r="AA650" s="561"/>
      <c r="AB650" s="561"/>
      <c r="AC650" s="561"/>
      <c r="AD650" s="561"/>
      <c r="AE650" s="561"/>
      <c r="AF650" s="561"/>
      <c r="AG650" s="561"/>
      <c r="AH650" s="561"/>
      <c r="AJ650" s="561"/>
      <c r="AK650" s="561"/>
      <c r="AM650" s="561"/>
      <c r="AN650" s="561"/>
      <c r="AO650" s="561"/>
      <c r="AP650" s="561"/>
      <c r="AQ650" s="561"/>
      <c r="AR650" s="561"/>
      <c r="AS650" s="561"/>
      <c r="AT650" s="561"/>
      <c r="AU650" s="561"/>
      <c r="AW650" s="561"/>
      <c r="AX650" s="561"/>
      <c r="AY650" s="561"/>
      <c r="AZ650" s="561"/>
      <c r="BA650" s="561"/>
      <c r="BB650" s="561"/>
      <c r="BC650" s="561"/>
      <c r="BD650" s="561"/>
      <c r="BE650" s="561"/>
      <c r="BF650" s="561"/>
      <c r="BG650" s="561"/>
      <c r="BH650" s="561"/>
      <c r="BI650" s="561"/>
      <c r="BJ650" s="561"/>
      <c r="BK650" s="561"/>
      <c r="BL650" s="561"/>
      <c r="BM650" s="561"/>
      <c r="BN650" s="561"/>
      <c r="BO650" s="561"/>
      <c r="BP650" s="561"/>
      <c r="BQ650" s="561"/>
      <c r="BR650" s="561"/>
      <c r="BS650" s="561"/>
      <c r="BT650" s="561"/>
      <c r="BU650" s="561"/>
      <c r="BV650" s="561"/>
    </row>
    <row r="651" spans="1:74">
      <c r="A651" s="561"/>
      <c r="E651" s="561"/>
      <c r="H651" s="561"/>
      <c r="Q651" s="561"/>
      <c r="R651" s="561"/>
      <c r="S651" s="561"/>
      <c r="T651" s="561"/>
      <c r="U651" s="561"/>
      <c r="V651" s="561"/>
      <c r="Y651" s="561"/>
      <c r="Z651" s="561"/>
      <c r="AA651" s="561"/>
      <c r="AB651" s="561"/>
      <c r="AC651" s="561"/>
      <c r="AD651" s="561"/>
      <c r="AE651" s="561"/>
      <c r="AF651" s="561"/>
      <c r="AG651" s="561"/>
      <c r="AH651" s="561"/>
      <c r="AJ651" s="561"/>
      <c r="AK651" s="561"/>
      <c r="AM651" s="561"/>
      <c r="AN651" s="561"/>
      <c r="AO651" s="561"/>
      <c r="AP651" s="561"/>
      <c r="AQ651" s="561"/>
      <c r="AR651" s="561"/>
      <c r="AS651" s="561"/>
      <c r="AT651" s="561"/>
      <c r="AU651" s="561"/>
      <c r="AW651" s="561"/>
      <c r="AX651" s="561"/>
      <c r="AY651" s="561"/>
      <c r="AZ651" s="561"/>
      <c r="BA651" s="561"/>
      <c r="BB651" s="561"/>
      <c r="BC651" s="561"/>
      <c r="BD651" s="561"/>
      <c r="BE651" s="561"/>
      <c r="BF651" s="561"/>
      <c r="BG651" s="561"/>
      <c r="BH651" s="561"/>
      <c r="BI651" s="561"/>
      <c r="BJ651" s="561"/>
      <c r="BK651" s="561"/>
      <c r="BL651" s="561"/>
      <c r="BM651" s="561"/>
      <c r="BN651" s="561"/>
      <c r="BO651" s="561"/>
      <c r="BP651" s="561"/>
      <c r="BQ651" s="561"/>
      <c r="BR651" s="561"/>
      <c r="BS651" s="561"/>
      <c r="BT651" s="561"/>
      <c r="BU651" s="561"/>
      <c r="BV651" s="561"/>
    </row>
    <row r="652" spans="1:74">
      <c r="A652" s="561"/>
      <c r="E652" s="561"/>
      <c r="H652" s="561"/>
      <c r="Q652" s="561"/>
      <c r="R652" s="561"/>
      <c r="S652" s="561"/>
      <c r="T652" s="561"/>
      <c r="U652" s="561"/>
      <c r="V652" s="561"/>
      <c r="Y652" s="561"/>
      <c r="Z652" s="561"/>
      <c r="AA652" s="561"/>
      <c r="AB652" s="561"/>
      <c r="AC652" s="561"/>
      <c r="AD652" s="561"/>
      <c r="AE652" s="561"/>
      <c r="AF652" s="561"/>
      <c r="AG652" s="561"/>
      <c r="AH652" s="561"/>
      <c r="AJ652" s="561"/>
      <c r="AK652" s="561"/>
      <c r="AM652" s="561"/>
      <c r="AN652" s="561"/>
      <c r="AO652" s="561"/>
      <c r="AP652" s="561"/>
      <c r="AQ652" s="561"/>
      <c r="AR652" s="561"/>
      <c r="AS652" s="561"/>
      <c r="AT652" s="561"/>
      <c r="AU652" s="561"/>
      <c r="AW652" s="561"/>
      <c r="AX652" s="561"/>
      <c r="AY652" s="561"/>
      <c r="AZ652" s="561"/>
      <c r="BA652" s="561"/>
      <c r="BB652" s="561"/>
      <c r="BC652" s="561"/>
      <c r="BD652" s="561"/>
      <c r="BE652" s="561"/>
      <c r="BF652" s="561"/>
      <c r="BG652" s="561"/>
      <c r="BH652" s="561"/>
      <c r="BI652" s="561"/>
      <c r="BJ652" s="561"/>
      <c r="BK652" s="561"/>
      <c r="BL652" s="561"/>
      <c r="BM652" s="561"/>
      <c r="BN652" s="561"/>
      <c r="BO652" s="561"/>
      <c r="BP652" s="561"/>
      <c r="BQ652" s="561"/>
      <c r="BR652" s="561"/>
      <c r="BS652" s="561"/>
      <c r="BT652" s="561"/>
      <c r="BU652" s="561"/>
      <c r="BV652" s="561"/>
    </row>
    <row r="653" spans="1:74">
      <c r="A653" s="561"/>
      <c r="E653" s="561"/>
      <c r="H653" s="561"/>
      <c r="Q653" s="561"/>
      <c r="R653" s="561"/>
      <c r="S653" s="561"/>
      <c r="T653" s="561"/>
      <c r="U653" s="561"/>
      <c r="V653" s="561"/>
      <c r="Y653" s="561"/>
      <c r="Z653" s="561"/>
      <c r="AA653" s="561"/>
      <c r="AB653" s="561"/>
      <c r="AC653" s="561"/>
      <c r="AD653" s="561"/>
      <c r="AE653" s="561"/>
      <c r="AF653" s="561"/>
      <c r="AG653" s="561"/>
      <c r="AH653" s="561"/>
      <c r="AJ653" s="561"/>
      <c r="AK653" s="561"/>
      <c r="AM653" s="561"/>
      <c r="AN653" s="561"/>
      <c r="AO653" s="561"/>
      <c r="AP653" s="561"/>
      <c r="AQ653" s="561"/>
      <c r="AR653" s="561"/>
      <c r="AS653" s="561"/>
      <c r="AT653" s="561"/>
      <c r="AU653" s="561"/>
      <c r="AW653" s="561"/>
      <c r="AX653" s="561"/>
      <c r="AY653" s="561"/>
      <c r="AZ653" s="561"/>
      <c r="BA653" s="561"/>
      <c r="BB653" s="561"/>
      <c r="BC653" s="561"/>
      <c r="BD653" s="561"/>
      <c r="BE653" s="561"/>
      <c r="BF653" s="561"/>
      <c r="BG653" s="561"/>
      <c r="BH653" s="561"/>
      <c r="BI653" s="561"/>
      <c r="BJ653" s="561"/>
      <c r="BK653" s="561"/>
      <c r="BL653" s="561"/>
      <c r="BM653" s="561"/>
      <c r="BN653" s="561"/>
      <c r="BO653" s="561"/>
      <c r="BP653" s="561"/>
      <c r="BQ653" s="561"/>
      <c r="BR653" s="561"/>
      <c r="BS653" s="561"/>
      <c r="BT653" s="561"/>
      <c r="BU653" s="561"/>
      <c r="BV653" s="561"/>
    </row>
    <row r="654" spans="1:74">
      <c r="A654" s="561"/>
      <c r="E654" s="561"/>
      <c r="H654" s="561"/>
      <c r="Q654" s="561"/>
      <c r="R654" s="561"/>
      <c r="S654" s="561"/>
      <c r="T654" s="561"/>
      <c r="U654" s="561"/>
      <c r="V654" s="561"/>
      <c r="Y654" s="561"/>
      <c r="Z654" s="561"/>
      <c r="AA654" s="561"/>
      <c r="AB654" s="561"/>
      <c r="AC654" s="561"/>
      <c r="AD654" s="561"/>
      <c r="AE654" s="561"/>
      <c r="AF654" s="561"/>
      <c r="AG654" s="561"/>
      <c r="AH654" s="561"/>
      <c r="AJ654" s="561"/>
      <c r="AK654" s="561"/>
      <c r="AM654" s="561"/>
      <c r="AN654" s="561"/>
      <c r="AO654" s="561"/>
      <c r="AP654" s="561"/>
      <c r="AQ654" s="561"/>
      <c r="AR654" s="561"/>
      <c r="AS654" s="561"/>
      <c r="AT654" s="561"/>
      <c r="AU654" s="561"/>
      <c r="AW654" s="561"/>
      <c r="AX654" s="561"/>
      <c r="AY654" s="561"/>
      <c r="AZ654" s="561"/>
      <c r="BA654" s="561"/>
      <c r="BB654" s="561"/>
      <c r="BC654" s="561"/>
      <c r="BD654" s="561"/>
      <c r="BE654" s="561"/>
      <c r="BF654" s="561"/>
      <c r="BG654" s="561"/>
      <c r="BH654" s="561"/>
      <c r="BI654" s="561"/>
      <c r="BJ654" s="561"/>
      <c r="BK654" s="561"/>
      <c r="BL654" s="561"/>
      <c r="BM654" s="561"/>
      <c r="BN654" s="561"/>
      <c r="BO654" s="561"/>
      <c r="BP654" s="561"/>
      <c r="BQ654" s="561"/>
      <c r="BR654" s="561"/>
      <c r="BS654" s="561"/>
      <c r="BT654" s="561"/>
      <c r="BU654" s="561"/>
      <c r="BV654" s="561"/>
    </row>
    <row r="655" spans="1:74">
      <c r="A655" s="561"/>
      <c r="E655" s="561"/>
      <c r="H655" s="561"/>
      <c r="Q655" s="561"/>
      <c r="R655" s="561"/>
      <c r="S655" s="561"/>
      <c r="T655" s="561"/>
      <c r="U655" s="561"/>
      <c r="V655" s="561"/>
      <c r="Y655" s="561"/>
      <c r="Z655" s="561"/>
      <c r="AA655" s="561"/>
      <c r="AB655" s="561"/>
      <c r="AC655" s="561"/>
      <c r="AD655" s="561"/>
      <c r="AE655" s="561"/>
      <c r="AF655" s="561"/>
      <c r="AG655" s="561"/>
      <c r="AH655" s="561"/>
      <c r="AJ655" s="561"/>
      <c r="AK655" s="561"/>
      <c r="AM655" s="561"/>
      <c r="AN655" s="561"/>
      <c r="AO655" s="561"/>
      <c r="AP655" s="561"/>
      <c r="AQ655" s="561"/>
      <c r="AR655" s="561"/>
      <c r="AS655" s="561"/>
      <c r="AT655" s="561"/>
      <c r="AU655" s="561"/>
      <c r="AW655" s="561"/>
      <c r="AX655" s="561"/>
      <c r="AY655" s="561"/>
      <c r="AZ655" s="561"/>
      <c r="BA655" s="561"/>
      <c r="BB655" s="561"/>
      <c r="BC655" s="561"/>
      <c r="BD655" s="561"/>
      <c r="BE655" s="561"/>
      <c r="BF655" s="561"/>
      <c r="BG655" s="561"/>
      <c r="BH655" s="561"/>
      <c r="BI655" s="561"/>
      <c r="BJ655" s="561"/>
      <c r="BK655" s="561"/>
      <c r="BL655" s="561"/>
      <c r="BM655" s="561"/>
      <c r="BN655" s="561"/>
      <c r="BO655" s="561"/>
      <c r="BP655" s="561"/>
      <c r="BQ655" s="561"/>
      <c r="BR655" s="561"/>
      <c r="BS655" s="561"/>
      <c r="BT655" s="561"/>
      <c r="BU655" s="561"/>
      <c r="BV655" s="561"/>
    </row>
    <row r="656" spans="1:74">
      <c r="A656" s="561"/>
      <c r="E656" s="561"/>
      <c r="H656" s="561"/>
      <c r="Q656" s="561"/>
      <c r="R656" s="561"/>
      <c r="S656" s="561"/>
      <c r="T656" s="561"/>
      <c r="U656" s="561"/>
      <c r="V656" s="561"/>
      <c r="Y656" s="561"/>
      <c r="Z656" s="561"/>
      <c r="AA656" s="561"/>
      <c r="AB656" s="561"/>
      <c r="AC656" s="561"/>
      <c r="AD656" s="561"/>
      <c r="AE656" s="561"/>
      <c r="AF656" s="561"/>
      <c r="AG656" s="561"/>
      <c r="AH656" s="561"/>
      <c r="AJ656" s="561"/>
      <c r="AK656" s="561"/>
      <c r="AM656" s="561"/>
      <c r="AN656" s="561"/>
      <c r="AO656" s="561"/>
      <c r="AP656" s="561"/>
      <c r="AQ656" s="561"/>
      <c r="AR656" s="561"/>
      <c r="AS656" s="561"/>
      <c r="AT656" s="561"/>
      <c r="AU656" s="561"/>
      <c r="AW656" s="561"/>
      <c r="AX656" s="561"/>
      <c r="AY656" s="561"/>
      <c r="AZ656" s="561"/>
      <c r="BA656" s="561"/>
      <c r="BB656" s="561"/>
      <c r="BC656" s="561"/>
      <c r="BD656" s="561"/>
      <c r="BE656" s="561"/>
      <c r="BF656" s="561"/>
      <c r="BG656" s="561"/>
      <c r="BH656" s="561"/>
      <c r="BI656" s="561"/>
      <c r="BJ656" s="561"/>
      <c r="BK656" s="561"/>
      <c r="BL656" s="561"/>
      <c r="BM656" s="561"/>
      <c r="BN656" s="561"/>
      <c r="BO656" s="561"/>
      <c r="BP656" s="561"/>
      <c r="BQ656" s="561"/>
      <c r="BR656" s="561"/>
      <c r="BS656" s="561"/>
      <c r="BT656" s="561"/>
      <c r="BU656" s="561"/>
      <c r="BV656" s="561"/>
    </row>
    <row r="657" spans="1:74">
      <c r="A657" s="561"/>
      <c r="E657" s="561"/>
      <c r="H657" s="561"/>
      <c r="Q657" s="561"/>
      <c r="R657" s="561"/>
      <c r="S657" s="561"/>
      <c r="T657" s="561"/>
      <c r="U657" s="561"/>
      <c r="V657" s="561"/>
      <c r="Y657" s="561"/>
      <c r="Z657" s="561"/>
      <c r="AA657" s="561"/>
      <c r="AB657" s="561"/>
      <c r="AC657" s="561"/>
      <c r="AD657" s="561"/>
      <c r="AE657" s="561"/>
      <c r="AF657" s="561"/>
      <c r="AG657" s="561"/>
      <c r="AH657" s="561"/>
      <c r="AJ657" s="561"/>
      <c r="AK657" s="561"/>
      <c r="AM657" s="561"/>
      <c r="AN657" s="561"/>
      <c r="AO657" s="561"/>
      <c r="AP657" s="561"/>
      <c r="AQ657" s="561"/>
      <c r="AR657" s="561"/>
      <c r="AS657" s="561"/>
      <c r="AT657" s="561"/>
      <c r="AU657" s="561"/>
      <c r="AW657" s="561"/>
      <c r="AX657" s="561"/>
      <c r="AY657" s="561"/>
      <c r="AZ657" s="561"/>
      <c r="BA657" s="561"/>
      <c r="BB657" s="561"/>
      <c r="BC657" s="561"/>
      <c r="BD657" s="561"/>
      <c r="BE657" s="561"/>
      <c r="BF657" s="561"/>
      <c r="BG657" s="561"/>
      <c r="BH657" s="561"/>
      <c r="BI657" s="561"/>
      <c r="BJ657" s="561"/>
      <c r="BK657" s="561"/>
      <c r="BL657" s="561"/>
      <c r="BM657" s="561"/>
      <c r="BN657" s="561"/>
      <c r="BO657" s="561"/>
      <c r="BP657" s="561"/>
      <c r="BQ657" s="561"/>
      <c r="BR657" s="561"/>
      <c r="BS657" s="561"/>
      <c r="BT657" s="561"/>
      <c r="BU657" s="561"/>
      <c r="BV657" s="561"/>
    </row>
    <row r="658" spans="1:74">
      <c r="A658" s="561"/>
      <c r="E658" s="561"/>
      <c r="H658" s="561"/>
      <c r="Q658" s="561"/>
      <c r="R658" s="561"/>
      <c r="S658" s="561"/>
      <c r="T658" s="561"/>
      <c r="U658" s="561"/>
      <c r="V658" s="561"/>
      <c r="Y658" s="561"/>
      <c r="Z658" s="561"/>
      <c r="AA658" s="561"/>
      <c r="AB658" s="561"/>
      <c r="AC658" s="561"/>
      <c r="AD658" s="561"/>
      <c r="AE658" s="561"/>
      <c r="AF658" s="561"/>
      <c r="AG658" s="561"/>
      <c r="AH658" s="561"/>
      <c r="AJ658" s="561"/>
      <c r="AK658" s="561"/>
      <c r="AM658" s="561"/>
      <c r="AN658" s="561"/>
      <c r="AO658" s="561"/>
      <c r="AP658" s="561"/>
      <c r="AQ658" s="561"/>
      <c r="AR658" s="561"/>
      <c r="AS658" s="561"/>
      <c r="AT658" s="561"/>
      <c r="AU658" s="561"/>
      <c r="AW658" s="561"/>
      <c r="AX658" s="561"/>
      <c r="AY658" s="561"/>
      <c r="AZ658" s="561"/>
      <c r="BA658" s="561"/>
      <c r="BB658" s="561"/>
      <c r="BC658" s="561"/>
      <c r="BD658" s="561"/>
      <c r="BE658" s="561"/>
      <c r="BF658" s="561"/>
      <c r="BG658" s="561"/>
      <c r="BH658" s="561"/>
      <c r="BI658" s="561"/>
      <c r="BJ658" s="561"/>
      <c r="BK658" s="561"/>
      <c r="BL658" s="561"/>
      <c r="BM658" s="561"/>
      <c r="BN658" s="561"/>
      <c r="BO658" s="561"/>
      <c r="BP658" s="561"/>
      <c r="BQ658" s="561"/>
      <c r="BR658" s="561"/>
      <c r="BS658" s="561"/>
      <c r="BT658" s="561"/>
      <c r="BU658" s="561"/>
      <c r="BV658" s="561"/>
    </row>
    <row r="659" spans="1:74">
      <c r="A659" s="561"/>
      <c r="E659" s="561"/>
      <c r="H659" s="561"/>
      <c r="Q659" s="561"/>
      <c r="R659" s="561"/>
      <c r="S659" s="561"/>
      <c r="T659" s="561"/>
      <c r="U659" s="561"/>
      <c r="V659" s="561"/>
      <c r="Y659" s="561"/>
      <c r="Z659" s="561"/>
      <c r="AA659" s="561"/>
      <c r="AB659" s="561"/>
      <c r="AC659" s="561"/>
      <c r="AD659" s="561"/>
      <c r="AE659" s="561"/>
      <c r="AF659" s="561"/>
      <c r="AG659" s="561"/>
      <c r="AH659" s="561"/>
      <c r="AJ659" s="561"/>
      <c r="AK659" s="561"/>
      <c r="AM659" s="561"/>
      <c r="AN659" s="561"/>
      <c r="AO659" s="561"/>
      <c r="AP659" s="561"/>
      <c r="AQ659" s="561"/>
      <c r="AR659" s="561"/>
      <c r="AS659" s="561"/>
      <c r="AT659" s="561"/>
      <c r="AU659" s="561"/>
      <c r="AW659" s="561"/>
      <c r="AX659" s="561"/>
      <c r="AY659" s="561"/>
      <c r="AZ659" s="561"/>
      <c r="BA659" s="561"/>
      <c r="BB659" s="561"/>
      <c r="BC659" s="561"/>
      <c r="BD659" s="561"/>
      <c r="BE659" s="561"/>
      <c r="BF659" s="561"/>
      <c r="BG659" s="561"/>
      <c r="BH659" s="561"/>
      <c r="BI659" s="561"/>
      <c r="BJ659" s="561"/>
      <c r="BK659" s="561"/>
      <c r="BL659" s="561"/>
      <c r="BM659" s="561"/>
      <c r="BN659" s="561"/>
      <c r="BO659" s="561"/>
      <c r="BP659" s="561"/>
      <c r="BQ659" s="561"/>
      <c r="BR659" s="561"/>
      <c r="BS659" s="561"/>
      <c r="BT659" s="561"/>
      <c r="BU659" s="561"/>
      <c r="BV659" s="561"/>
    </row>
    <row r="660" spans="1:74">
      <c r="A660" s="561"/>
      <c r="E660" s="561"/>
      <c r="H660" s="561"/>
      <c r="Q660" s="561"/>
      <c r="R660" s="561"/>
      <c r="S660" s="561"/>
      <c r="T660" s="561"/>
      <c r="U660" s="561"/>
      <c r="V660" s="561"/>
      <c r="Y660" s="561"/>
      <c r="Z660" s="561"/>
      <c r="AA660" s="561"/>
      <c r="AB660" s="561"/>
      <c r="AC660" s="561"/>
      <c r="AD660" s="561"/>
      <c r="AE660" s="561"/>
      <c r="AF660" s="561"/>
      <c r="AG660" s="561"/>
      <c r="AH660" s="561"/>
      <c r="AJ660" s="561"/>
      <c r="AK660" s="561"/>
      <c r="AM660" s="561"/>
      <c r="AN660" s="561"/>
      <c r="AO660" s="561"/>
      <c r="AP660" s="561"/>
      <c r="AQ660" s="561"/>
      <c r="AR660" s="561"/>
      <c r="AS660" s="561"/>
      <c r="AT660" s="561"/>
      <c r="AU660" s="561"/>
      <c r="AW660" s="561"/>
      <c r="AX660" s="561"/>
      <c r="AY660" s="561"/>
      <c r="AZ660" s="561"/>
      <c r="BA660" s="561"/>
      <c r="BB660" s="561"/>
      <c r="BC660" s="561"/>
      <c r="BD660" s="561"/>
      <c r="BE660" s="561"/>
      <c r="BF660" s="561"/>
      <c r="BG660" s="561"/>
      <c r="BH660" s="561"/>
      <c r="BI660" s="561"/>
      <c r="BJ660" s="561"/>
      <c r="BK660" s="561"/>
      <c r="BL660" s="561"/>
      <c r="BM660" s="561"/>
      <c r="BN660" s="561"/>
      <c r="BO660" s="561"/>
      <c r="BP660" s="561"/>
      <c r="BQ660" s="561"/>
      <c r="BR660" s="561"/>
      <c r="BS660" s="561"/>
      <c r="BT660" s="561"/>
      <c r="BU660" s="561"/>
      <c r="BV660" s="561"/>
    </row>
    <row r="661" spans="1:74">
      <c r="A661" s="561"/>
      <c r="E661" s="561"/>
      <c r="H661" s="561"/>
      <c r="Q661" s="561"/>
      <c r="R661" s="561"/>
      <c r="S661" s="561"/>
      <c r="T661" s="561"/>
      <c r="U661" s="561"/>
      <c r="V661" s="561"/>
      <c r="Y661" s="561"/>
      <c r="Z661" s="561"/>
      <c r="AA661" s="561"/>
      <c r="AB661" s="561"/>
      <c r="AC661" s="561"/>
      <c r="AD661" s="561"/>
      <c r="AE661" s="561"/>
      <c r="AF661" s="561"/>
      <c r="AG661" s="561"/>
      <c r="AH661" s="561"/>
      <c r="AJ661" s="561"/>
      <c r="AK661" s="561"/>
      <c r="AM661" s="561"/>
      <c r="AN661" s="561"/>
      <c r="AO661" s="561"/>
      <c r="AP661" s="561"/>
      <c r="AQ661" s="561"/>
      <c r="AR661" s="561"/>
      <c r="AS661" s="561"/>
      <c r="AT661" s="561"/>
      <c r="AU661" s="561"/>
      <c r="AW661" s="561"/>
      <c r="AX661" s="561"/>
      <c r="AY661" s="561"/>
      <c r="AZ661" s="561"/>
      <c r="BA661" s="561"/>
      <c r="BB661" s="561"/>
      <c r="BC661" s="561"/>
      <c r="BD661" s="561"/>
      <c r="BE661" s="561"/>
      <c r="BF661" s="561"/>
      <c r="BG661" s="561"/>
      <c r="BH661" s="561"/>
      <c r="BI661" s="561"/>
      <c r="BJ661" s="561"/>
      <c r="BK661" s="561"/>
      <c r="BL661" s="561"/>
      <c r="BM661" s="561"/>
      <c r="BN661" s="561"/>
      <c r="BO661" s="561"/>
      <c r="BP661" s="561"/>
      <c r="BQ661" s="561"/>
      <c r="BR661" s="561"/>
      <c r="BS661" s="561"/>
      <c r="BT661" s="561"/>
      <c r="BU661" s="561"/>
      <c r="BV661" s="561"/>
    </row>
    <row r="662" spans="1:74">
      <c r="A662" s="561"/>
      <c r="E662" s="561"/>
      <c r="H662" s="561"/>
      <c r="Q662" s="561"/>
      <c r="R662" s="561"/>
      <c r="S662" s="561"/>
      <c r="T662" s="561"/>
      <c r="U662" s="561"/>
      <c r="V662" s="561"/>
      <c r="Y662" s="561"/>
      <c r="Z662" s="561"/>
      <c r="AA662" s="561"/>
      <c r="AB662" s="561"/>
      <c r="AC662" s="561"/>
      <c r="AD662" s="561"/>
      <c r="AE662" s="561"/>
      <c r="AF662" s="561"/>
      <c r="AG662" s="561"/>
      <c r="AH662" s="561"/>
      <c r="AJ662" s="561"/>
      <c r="AK662" s="561"/>
      <c r="AM662" s="561"/>
      <c r="AN662" s="561"/>
      <c r="AO662" s="561"/>
      <c r="AP662" s="561"/>
      <c r="AQ662" s="561"/>
      <c r="AR662" s="561"/>
      <c r="AS662" s="561"/>
      <c r="AT662" s="561"/>
      <c r="AU662" s="561"/>
      <c r="AW662" s="561"/>
      <c r="AX662" s="561"/>
      <c r="AY662" s="561"/>
      <c r="AZ662" s="561"/>
      <c r="BA662" s="561"/>
      <c r="BB662" s="561"/>
      <c r="BC662" s="561"/>
      <c r="BD662" s="561"/>
      <c r="BE662" s="561"/>
      <c r="BF662" s="561"/>
      <c r="BG662" s="561"/>
      <c r="BH662" s="561"/>
      <c r="BI662" s="561"/>
      <c r="BJ662" s="561"/>
      <c r="BK662" s="561"/>
      <c r="BL662" s="561"/>
      <c r="BM662" s="561"/>
      <c r="BN662" s="561"/>
      <c r="BO662" s="561"/>
      <c r="BP662" s="561"/>
      <c r="BQ662" s="561"/>
      <c r="BR662" s="561"/>
      <c r="BS662" s="561"/>
      <c r="BT662" s="561"/>
      <c r="BU662" s="561"/>
      <c r="BV662" s="561"/>
    </row>
    <row r="663" spans="1:74">
      <c r="A663" s="561"/>
      <c r="E663" s="561"/>
      <c r="H663" s="561"/>
      <c r="Q663" s="561"/>
      <c r="R663" s="561"/>
      <c r="S663" s="561"/>
      <c r="T663" s="561"/>
      <c r="U663" s="561"/>
      <c r="V663" s="561"/>
      <c r="Y663" s="561"/>
      <c r="Z663" s="561"/>
      <c r="AA663" s="561"/>
      <c r="AB663" s="561"/>
      <c r="AC663" s="561"/>
      <c r="AD663" s="561"/>
      <c r="AE663" s="561"/>
      <c r="AF663" s="561"/>
      <c r="AG663" s="561"/>
      <c r="AH663" s="561"/>
      <c r="AJ663" s="561"/>
      <c r="AK663" s="561"/>
      <c r="AM663" s="561"/>
      <c r="AN663" s="561"/>
      <c r="AO663" s="561"/>
      <c r="AP663" s="561"/>
      <c r="AQ663" s="561"/>
      <c r="AR663" s="561"/>
      <c r="AS663" s="561"/>
      <c r="AT663" s="561"/>
      <c r="AU663" s="561"/>
      <c r="AW663" s="561"/>
      <c r="AX663" s="561"/>
      <c r="AY663" s="561"/>
      <c r="AZ663" s="561"/>
      <c r="BA663" s="561"/>
      <c r="BB663" s="561"/>
      <c r="BC663" s="561"/>
      <c r="BD663" s="561"/>
      <c r="BE663" s="561"/>
      <c r="BF663" s="561"/>
      <c r="BG663" s="561"/>
      <c r="BH663" s="561"/>
      <c r="BI663" s="561"/>
      <c r="BJ663" s="561"/>
      <c r="BK663" s="561"/>
      <c r="BL663" s="561"/>
      <c r="BM663" s="561"/>
      <c r="BN663" s="561"/>
      <c r="BO663" s="561"/>
      <c r="BP663" s="561"/>
      <c r="BQ663" s="561"/>
      <c r="BR663" s="561"/>
      <c r="BS663" s="561"/>
      <c r="BT663" s="561"/>
      <c r="BU663" s="561"/>
      <c r="BV663" s="561"/>
    </row>
    <row r="664" spans="1:74">
      <c r="A664" s="561"/>
      <c r="E664" s="561"/>
      <c r="H664" s="561"/>
      <c r="Q664" s="561"/>
      <c r="R664" s="561"/>
      <c r="S664" s="561"/>
      <c r="T664" s="561"/>
      <c r="U664" s="561"/>
      <c r="V664" s="561"/>
      <c r="Y664" s="561"/>
      <c r="Z664" s="561"/>
      <c r="AA664" s="561"/>
      <c r="AB664" s="561"/>
      <c r="AC664" s="561"/>
      <c r="AD664" s="561"/>
      <c r="AE664" s="561"/>
      <c r="AF664" s="561"/>
      <c r="AG664" s="561"/>
      <c r="AH664" s="561"/>
      <c r="AJ664" s="561"/>
      <c r="AK664" s="561"/>
      <c r="AM664" s="561"/>
      <c r="AN664" s="561"/>
      <c r="AO664" s="561"/>
      <c r="AP664" s="561"/>
      <c r="AQ664" s="561"/>
      <c r="AR664" s="561"/>
      <c r="AS664" s="561"/>
      <c r="AT664" s="561"/>
      <c r="AU664" s="561"/>
      <c r="AW664" s="561"/>
      <c r="AX664" s="561"/>
      <c r="AY664" s="561"/>
      <c r="AZ664" s="561"/>
      <c r="BA664" s="561"/>
      <c r="BB664" s="561"/>
      <c r="BC664" s="561"/>
      <c r="BD664" s="561"/>
      <c r="BE664" s="561"/>
      <c r="BF664" s="561"/>
      <c r="BG664" s="561"/>
      <c r="BH664" s="561"/>
      <c r="BI664" s="561"/>
      <c r="BJ664" s="561"/>
      <c r="BK664" s="561"/>
      <c r="BL664" s="561"/>
      <c r="BM664" s="561"/>
      <c r="BN664" s="561"/>
      <c r="BO664" s="561"/>
      <c r="BP664" s="561"/>
      <c r="BQ664" s="561"/>
      <c r="BR664" s="561"/>
      <c r="BS664" s="561"/>
      <c r="BT664" s="561"/>
      <c r="BU664" s="561"/>
      <c r="BV664" s="561"/>
    </row>
    <row r="665" spans="1:74">
      <c r="A665" s="561"/>
      <c r="E665" s="561"/>
      <c r="H665" s="561"/>
      <c r="Q665" s="561"/>
      <c r="R665" s="561"/>
      <c r="S665" s="561"/>
      <c r="T665" s="561"/>
      <c r="U665" s="561"/>
      <c r="V665" s="561"/>
      <c r="Y665" s="561"/>
      <c r="Z665" s="561"/>
      <c r="AA665" s="561"/>
      <c r="AB665" s="561"/>
      <c r="AC665" s="561"/>
      <c r="AD665" s="561"/>
      <c r="AE665" s="561"/>
      <c r="AF665" s="561"/>
      <c r="AG665" s="561"/>
      <c r="AH665" s="561"/>
      <c r="AJ665" s="561"/>
      <c r="AK665" s="561"/>
      <c r="AM665" s="561"/>
      <c r="AN665" s="561"/>
      <c r="AO665" s="561"/>
      <c r="AP665" s="561"/>
      <c r="AQ665" s="561"/>
      <c r="AR665" s="561"/>
      <c r="AS665" s="561"/>
      <c r="AT665" s="561"/>
      <c r="AU665" s="561"/>
      <c r="AW665" s="561"/>
      <c r="AX665" s="561"/>
      <c r="AY665" s="561"/>
      <c r="AZ665" s="561"/>
      <c r="BA665" s="561"/>
      <c r="BB665" s="561"/>
      <c r="BC665" s="561"/>
      <c r="BD665" s="561"/>
      <c r="BE665" s="561"/>
      <c r="BF665" s="561"/>
      <c r="BG665" s="561"/>
      <c r="BH665" s="561"/>
      <c r="BI665" s="561"/>
      <c r="BJ665" s="561"/>
      <c r="BK665" s="561"/>
      <c r="BL665" s="561"/>
      <c r="BM665" s="561"/>
      <c r="BN665" s="561"/>
      <c r="BO665" s="561"/>
      <c r="BP665" s="561"/>
      <c r="BQ665" s="561"/>
      <c r="BR665" s="561"/>
      <c r="BS665" s="561"/>
      <c r="BT665" s="561"/>
      <c r="BU665" s="561"/>
      <c r="BV665" s="561"/>
    </row>
    <row r="666" spans="1:74">
      <c r="A666" s="561"/>
      <c r="E666" s="561"/>
      <c r="H666" s="561"/>
      <c r="Q666" s="561"/>
      <c r="R666" s="561"/>
      <c r="S666" s="561"/>
      <c r="T666" s="561"/>
      <c r="U666" s="561"/>
      <c r="V666" s="561"/>
      <c r="Y666" s="561"/>
      <c r="Z666" s="561"/>
      <c r="AA666" s="561"/>
      <c r="AB666" s="561"/>
      <c r="AC666" s="561"/>
      <c r="AD666" s="561"/>
      <c r="AE666" s="561"/>
      <c r="AF666" s="561"/>
      <c r="AG666" s="561"/>
      <c r="AH666" s="561"/>
      <c r="AJ666" s="561"/>
      <c r="AK666" s="561"/>
      <c r="AM666" s="561"/>
      <c r="AN666" s="561"/>
      <c r="AO666" s="561"/>
      <c r="AP666" s="561"/>
      <c r="AQ666" s="561"/>
      <c r="AR666" s="561"/>
      <c r="AS666" s="561"/>
      <c r="AT666" s="561"/>
      <c r="AU666" s="561"/>
      <c r="AW666" s="561"/>
      <c r="AX666" s="561"/>
      <c r="AY666" s="561"/>
      <c r="AZ666" s="561"/>
      <c r="BA666" s="561"/>
      <c r="BB666" s="561"/>
      <c r="BC666" s="561"/>
      <c r="BD666" s="561"/>
      <c r="BE666" s="561"/>
      <c r="BF666" s="561"/>
      <c r="BG666" s="561"/>
      <c r="BH666" s="561"/>
      <c r="BI666" s="561"/>
      <c r="BJ666" s="561"/>
      <c r="BK666" s="561"/>
      <c r="BL666" s="561"/>
      <c r="BM666" s="561"/>
      <c r="BN666" s="561"/>
      <c r="BO666" s="561"/>
      <c r="BP666" s="561"/>
      <c r="BQ666" s="561"/>
      <c r="BR666" s="561"/>
      <c r="BS666" s="561"/>
      <c r="BT666" s="561"/>
      <c r="BU666" s="561"/>
      <c r="BV666" s="561"/>
    </row>
    <row r="667" spans="1:74">
      <c r="A667" s="561"/>
      <c r="E667" s="561"/>
      <c r="H667" s="561"/>
      <c r="Q667" s="561"/>
      <c r="R667" s="561"/>
      <c r="S667" s="561"/>
      <c r="T667" s="561"/>
      <c r="U667" s="561"/>
      <c r="V667" s="561"/>
      <c r="Y667" s="561"/>
      <c r="Z667" s="561"/>
      <c r="AA667" s="561"/>
      <c r="AB667" s="561"/>
      <c r="AC667" s="561"/>
      <c r="AD667" s="561"/>
      <c r="AE667" s="561"/>
      <c r="AF667" s="561"/>
      <c r="AG667" s="561"/>
      <c r="AH667" s="561"/>
      <c r="AJ667" s="561"/>
      <c r="AK667" s="561"/>
      <c r="AM667" s="561"/>
      <c r="AN667" s="561"/>
      <c r="AO667" s="561"/>
      <c r="AP667" s="561"/>
      <c r="AQ667" s="561"/>
      <c r="AR667" s="561"/>
      <c r="AS667" s="561"/>
      <c r="AT667" s="561"/>
      <c r="AU667" s="561"/>
      <c r="AW667" s="561"/>
      <c r="AX667" s="561"/>
      <c r="AY667" s="561"/>
      <c r="AZ667" s="561"/>
      <c r="BA667" s="561"/>
      <c r="BB667" s="561"/>
      <c r="BC667" s="561"/>
      <c r="BD667" s="561"/>
      <c r="BE667" s="561"/>
      <c r="BF667" s="561"/>
      <c r="BG667" s="561"/>
      <c r="BH667" s="561"/>
      <c r="BI667" s="561"/>
      <c r="BJ667" s="561"/>
      <c r="BK667" s="561"/>
      <c r="BL667" s="561"/>
      <c r="BM667" s="561"/>
      <c r="BN667" s="561"/>
      <c r="BO667" s="561"/>
      <c r="BP667" s="561"/>
      <c r="BQ667" s="561"/>
      <c r="BR667" s="561"/>
      <c r="BS667" s="561"/>
      <c r="BT667" s="561"/>
      <c r="BU667" s="561"/>
      <c r="BV667" s="561"/>
    </row>
    <row r="668" spans="1:74">
      <c r="A668" s="561"/>
      <c r="E668" s="561"/>
      <c r="H668" s="561"/>
      <c r="Q668" s="561"/>
      <c r="R668" s="561"/>
      <c r="S668" s="561"/>
      <c r="T668" s="561"/>
      <c r="U668" s="561"/>
      <c r="V668" s="561"/>
      <c r="Y668" s="561"/>
      <c r="Z668" s="561"/>
      <c r="AA668" s="561"/>
      <c r="AB668" s="561"/>
      <c r="AC668" s="561"/>
      <c r="AD668" s="561"/>
      <c r="AE668" s="561"/>
      <c r="AF668" s="561"/>
      <c r="AG668" s="561"/>
      <c r="AH668" s="561"/>
      <c r="AJ668" s="561"/>
      <c r="AK668" s="561"/>
      <c r="AM668" s="561"/>
      <c r="AN668" s="561"/>
      <c r="AO668" s="561"/>
      <c r="AP668" s="561"/>
      <c r="AQ668" s="561"/>
      <c r="AR668" s="561"/>
      <c r="AS668" s="561"/>
      <c r="AT668" s="561"/>
      <c r="AU668" s="561"/>
      <c r="AW668" s="561"/>
      <c r="AX668" s="561"/>
      <c r="AY668" s="561"/>
      <c r="AZ668" s="561"/>
      <c r="BA668" s="561"/>
      <c r="BB668" s="561"/>
      <c r="BC668" s="561"/>
      <c r="BD668" s="561"/>
      <c r="BE668" s="561"/>
      <c r="BF668" s="561"/>
      <c r="BG668" s="561"/>
      <c r="BH668" s="561"/>
      <c r="BI668" s="561"/>
      <c r="BJ668" s="561"/>
      <c r="BK668" s="561"/>
      <c r="BL668" s="561"/>
      <c r="BM668" s="561"/>
      <c r="BN668" s="561"/>
      <c r="BO668" s="561"/>
      <c r="BP668" s="561"/>
      <c r="BQ668" s="561"/>
      <c r="BR668" s="561"/>
      <c r="BS668" s="561"/>
      <c r="BT668" s="561"/>
      <c r="BU668" s="561"/>
      <c r="BV668" s="561"/>
    </row>
    <row r="669" spans="1:74">
      <c r="A669" s="561"/>
      <c r="E669" s="561"/>
      <c r="H669" s="561"/>
      <c r="Q669" s="561"/>
      <c r="R669" s="561"/>
      <c r="S669" s="561"/>
      <c r="T669" s="561"/>
      <c r="U669" s="561"/>
      <c r="V669" s="561"/>
      <c r="Y669" s="561"/>
      <c r="Z669" s="561"/>
      <c r="AA669" s="561"/>
      <c r="AB669" s="561"/>
      <c r="AC669" s="561"/>
      <c r="AD669" s="561"/>
      <c r="AE669" s="561"/>
      <c r="AF669" s="561"/>
      <c r="AG669" s="561"/>
      <c r="AH669" s="561"/>
      <c r="AJ669" s="561"/>
      <c r="AK669" s="561"/>
      <c r="AM669" s="561"/>
      <c r="AN669" s="561"/>
      <c r="AO669" s="561"/>
      <c r="AP669" s="561"/>
      <c r="AQ669" s="561"/>
      <c r="AR669" s="561"/>
      <c r="AS669" s="561"/>
      <c r="AT669" s="561"/>
      <c r="AU669" s="561"/>
      <c r="AW669" s="561"/>
      <c r="AX669" s="561"/>
      <c r="AY669" s="561"/>
      <c r="AZ669" s="561"/>
      <c r="BA669" s="561"/>
      <c r="BB669" s="561"/>
      <c r="BC669" s="561"/>
      <c r="BD669" s="561"/>
      <c r="BE669" s="561"/>
      <c r="BF669" s="561"/>
      <c r="BG669" s="561"/>
      <c r="BH669" s="561"/>
      <c r="BI669" s="561"/>
      <c r="BJ669" s="561"/>
      <c r="BK669" s="561"/>
      <c r="BL669" s="561"/>
      <c r="BM669" s="561"/>
      <c r="BN669" s="561"/>
      <c r="BO669" s="561"/>
      <c r="BP669" s="561"/>
      <c r="BQ669" s="561"/>
      <c r="BR669" s="561"/>
      <c r="BS669" s="561"/>
      <c r="BT669" s="561"/>
      <c r="BU669" s="561"/>
      <c r="BV669" s="561"/>
    </row>
    <row r="670" spans="1:74">
      <c r="A670" s="561"/>
      <c r="E670" s="561"/>
      <c r="H670" s="561"/>
      <c r="Q670" s="561"/>
      <c r="R670" s="561"/>
      <c r="S670" s="561"/>
      <c r="T670" s="561"/>
      <c r="U670" s="561"/>
      <c r="V670" s="561"/>
      <c r="Y670" s="561"/>
      <c r="Z670" s="561"/>
      <c r="AA670" s="561"/>
      <c r="AB670" s="561"/>
      <c r="AC670" s="561"/>
      <c r="AD670" s="561"/>
      <c r="AE670" s="561"/>
      <c r="AF670" s="561"/>
      <c r="AG670" s="561"/>
      <c r="AH670" s="561"/>
      <c r="AJ670" s="561"/>
      <c r="AK670" s="561"/>
      <c r="AM670" s="561"/>
      <c r="AN670" s="561"/>
      <c r="AO670" s="561"/>
      <c r="AP670" s="561"/>
      <c r="AQ670" s="561"/>
      <c r="AR670" s="561"/>
      <c r="AS670" s="561"/>
      <c r="AT670" s="561"/>
      <c r="AU670" s="561"/>
      <c r="AW670" s="561"/>
      <c r="AX670" s="561"/>
      <c r="AY670" s="561"/>
      <c r="AZ670" s="561"/>
      <c r="BA670" s="561"/>
      <c r="BB670" s="561"/>
      <c r="BC670" s="561"/>
      <c r="BD670" s="561"/>
      <c r="BE670" s="561"/>
      <c r="BF670" s="561"/>
      <c r="BG670" s="561"/>
      <c r="BH670" s="561"/>
      <c r="BI670" s="561"/>
      <c r="BJ670" s="561"/>
      <c r="BK670" s="561"/>
      <c r="BL670" s="561"/>
      <c r="BM670" s="561"/>
      <c r="BN670" s="561"/>
      <c r="BO670" s="561"/>
      <c r="BP670" s="561"/>
      <c r="BQ670" s="561"/>
      <c r="BR670" s="561"/>
      <c r="BS670" s="561"/>
      <c r="BT670" s="561"/>
      <c r="BU670" s="561"/>
      <c r="BV670" s="561"/>
    </row>
    <row r="671" spans="1:74">
      <c r="A671" s="561"/>
      <c r="E671" s="561"/>
      <c r="H671" s="561"/>
      <c r="Q671" s="561"/>
      <c r="R671" s="561"/>
      <c r="S671" s="561"/>
      <c r="T671" s="561"/>
      <c r="U671" s="561"/>
      <c r="V671" s="561"/>
      <c r="Y671" s="561"/>
      <c r="Z671" s="561"/>
      <c r="AA671" s="561"/>
      <c r="AB671" s="561"/>
      <c r="AC671" s="561"/>
      <c r="AD671" s="561"/>
      <c r="AE671" s="561"/>
      <c r="AF671" s="561"/>
      <c r="AG671" s="561"/>
      <c r="AH671" s="561"/>
      <c r="AJ671" s="561"/>
      <c r="AK671" s="561"/>
      <c r="AM671" s="561"/>
      <c r="AN671" s="561"/>
      <c r="AO671" s="561"/>
      <c r="AP671" s="561"/>
      <c r="AQ671" s="561"/>
      <c r="AR671" s="561"/>
      <c r="AS671" s="561"/>
      <c r="AT671" s="561"/>
      <c r="AU671" s="561"/>
      <c r="AW671" s="561"/>
      <c r="AX671" s="561"/>
      <c r="AY671" s="561"/>
      <c r="AZ671" s="561"/>
      <c r="BA671" s="561"/>
      <c r="BB671" s="561"/>
      <c r="BC671" s="561"/>
      <c r="BD671" s="561"/>
      <c r="BE671" s="561"/>
      <c r="BF671" s="561"/>
      <c r="BG671" s="561"/>
      <c r="BH671" s="561"/>
      <c r="BI671" s="561"/>
      <c r="BJ671" s="561"/>
      <c r="BK671" s="561"/>
      <c r="BL671" s="561"/>
      <c r="BM671" s="561"/>
      <c r="BN671" s="561"/>
      <c r="BO671" s="561"/>
      <c r="BP671" s="561"/>
      <c r="BQ671" s="561"/>
      <c r="BR671" s="561"/>
      <c r="BS671" s="561"/>
      <c r="BT671" s="561"/>
      <c r="BU671" s="561"/>
      <c r="BV671" s="561"/>
    </row>
    <row r="672" spans="1:74">
      <c r="A672" s="561"/>
      <c r="E672" s="561"/>
      <c r="H672" s="561"/>
      <c r="Q672" s="561"/>
      <c r="R672" s="561"/>
      <c r="S672" s="561"/>
      <c r="T672" s="561"/>
      <c r="U672" s="561"/>
      <c r="V672" s="561"/>
      <c r="Y672" s="561"/>
      <c r="Z672" s="561"/>
      <c r="AA672" s="561"/>
      <c r="AB672" s="561"/>
      <c r="AC672" s="561"/>
      <c r="AD672" s="561"/>
      <c r="AE672" s="561"/>
      <c r="AF672" s="561"/>
      <c r="AG672" s="561"/>
      <c r="AH672" s="561"/>
      <c r="AJ672" s="561"/>
      <c r="AK672" s="561"/>
      <c r="AM672" s="561"/>
      <c r="AN672" s="561"/>
      <c r="AO672" s="561"/>
      <c r="AP672" s="561"/>
      <c r="AQ672" s="561"/>
      <c r="AR672" s="561"/>
      <c r="AS672" s="561"/>
      <c r="AT672" s="561"/>
      <c r="AU672" s="561"/>
      <c r="AW672" s="561"/>
      <c r="AX672" s="561"/>
      <c r="AY672" s="561"/>
      <c r="AZ672" s="561"/>
      <c r="BA672" s="561"/>
      <c r="BB672" s="561"/>
      <c r="BC672" s="561"/>
      <c r="BD672" s="561"/>
      <c r="BE672" s="561"/>
      <c r="BF672" s="561"/>
      <c r="BG672" s="561"/>
      <c r="BH672" s="561"/>
      <c r="BI672" s="561"/>
      <c r="BJ672" s="561"/>
      <c r="BK672" s="561"/>
      <c r="BL672" s="561"/>
      <c r="BM672" s="561"/>
      <c r="BN672" s="561"/>
      <c r="BO672" s="561"/>
      <c r="BP672" s="561"/>
      <c r="BQ672" s="561"/>
      <c r="BR672" s="561"/>
      <c r="BS672" s="561"/>
      <c r="BT672" s="561"/>
      <c r="BU672" s="561"/>
      <c r="BV672" s="561"/>
    </row>
    <row r="673" spans="1:74">
      <c r="A673" s="561"/>
      <c r="E673" s="561"/>
      <c r="H673" s="561"/>
      <c r="Q673" s="561"/>
      <c r="R673" s="561"/>
      <c r="S673" s="561"/>
      <c r="T673" s="561"/>
      <c r="U673" s="561"/>
      <c r="V673" s="561"/>
      <c r="Y673" s="561"/>
      <c r="Z673" s="561"/>
      <c r="AA673" s="561"/>
      <c r="AB673" s="561"/>
      <c r="AC673" s="561"/>
      <c r="AD673" s="561"/>
      <c r="AE673" s="561"/>
      <c r="AF673" s="561"/>
      <c r="AG673" s="561"/>
      <c r="AH673" s="561"/>
      <c r="AJ673" s="561"/>
      <c r="AK673" s="561"/>
      <c r="AM673" s="561"/>
      <c r="AN673" s="561"/>
      <c r="AO673" s="561"/>
      <c r="AP673" s="561"/>
      <c r="AQ673" s="561"/>
      <c r="AR673" s="561"/>
      <c r="AS673" s="561"/>
      <c r="AT673" s="561"/>
      <c r="AU673" s="561"/>
      <c r="AW673" s="561"/>
      <c r="AX673" s="561"/>
      <c r="AY673" s="561"/>
      <c r="AZ673" s="561"/>
      <c r="BA673" s="561"/>
      <c r="BB673" s="561"/>
      <c r="BC673" s="561"/>
      <c r="BD673" s="561"/>
      <c r="BE673" s="561"/>
      <c r="BF673" s="561"/>
      <c r="BG673" s="561"/>
      <c r="BH673" s="561"/>
      <c r="BI673" s="561"/>
      <c r="BJ673" s="561"/>
      <c r="BK673" s="561"/>
      <c r="BL673" s="561"/>
      <c r="BM673" s="561"/>
      <c r="BN673" s="561"/>
      <c r="BO673" s="561"/>
      <c r="BP673" s="561"/>
      <c r="BQ673" s="561"/>
      <c r="BR673" s="561"/>
      <c r="BS673" s="561"/>
      <c r="BT673" s="561"/>
      <c r="BU673" s="561"/>
      <c r="BV673" s="561"/>
    </row>
    <row r="674" spans="1:74">
      <c r="A674" s="561"/>
      <c r="E674" s="561"/>
      <c r="H674" s="561"/>
      <c r="Q674" s="561"/>
      <c r="R674" s="561"/>
      <c r="S674" s="561"/>
      <c r="T674" s="561"/>
      <c r="U674" s="561"/>
      <c r="V674" s="561"/>
      <c r="Y674" s="561"/>
      <c r="Z674" s="561"/>
      <c r="AA674" s="561"/>
      <c r="AB674" s="561"/>
      <c r="AC674" s="561"/>
      <c r="AD674" s="561"/>
      <c r="AE674" s="561"/>
      <c r="AF674" s="561"/>
      <c r="AG674" s="561"/>
      <c r="AH674" s="561"/>
      <c r="AJ674" s="561"/>
      <c r="AK674" s="561"/>
      <c r="AM674" s="561"/>
      <c r="AN674" s="561"/>
      <c r="AO674" s="561"/>
      <c r="AP674" s="561"/>
      <c r="AQ674" s="561"/>
      <c r="AR674" s="561"/>
      <c r="AS674" s="561"/>
      <c r="AT674" s="561"/>
      <c r="AU674" s="561"/>
      <c r="AW674" s="561"/>
      <c r="AX674" s="561"/>
      <c r="AY674" s="561"/>
      <c r="AZ674" s="561"/>
      <c r="BA674" s="561"/>
      <c r="BB674" s="561"/>
      <c r="BC674" s="561"/>
      <c r="BD674" s="561"/>
      <c r="BE674" s="561"/>
      <c r="BF674" s="561"/>
      <c r="BG674" s="561"/>
      <c r="BH674" s="561"/>
      <c r="BI674" s="561"/>
      <c r="BJ674" s="561"/>
      <c r="BK674" s="561"/>
      <c r="BL674" s="561"/>
      <c r="BM674" s="561"/>
      <c r="BN674" s="561"/>
      <c r="BO674" s="561"/>
      <c r="BP674" s="561"/>
      <c r="BQ674" s="561"/>
      <c r="BR674" s="561"/>
      <c r="BS674" s="561"/>
      <c r="BT674" s="561"/>
      <c r="BU674" s="561"/>
      <c r="BV674" s="561"/>
    </row>
    <row r="675" spans="1:74">
      <c r="A675" s="561"/>
      <c r="E675" s="561"/>
      <c r="H675" s="561"/>
      <c r="Q675" s="561"/>
      <c r="R675" s="561"/>
      <c r="S675" s="561"/>
      <c r="T675" s="561"/>
      <c r="U675" s="561"/>
      <c r="V675" s="561"/>
      <c r="Y675" s="561"/>
      <c r="Z675" s="561"/>
      <c r="AA675" s="561"/>
      <c r="AB675" s="561"/>
      <c r="AC675" s="561"/>
      <c r="AD675" s="561"/>
      <c r="AE675" s="561"/>
      <c r="AF675" s="561"/>
      <c r="AG675" s="561"/>
      <c r="AH675" s="561"/>
      <c r="AJ675" s="561"/>
      <c r="AK675" s="561"/>
      <c r="AM675" s="561"/>
      <c r="AN675" s="561"/>
      <c r="AO675" s="561"/>
      <c r="AP675" s="561"/>
      <c r="AQ675" s="561"/>
      <c r="AR675" s="561"/>
      <c r="AS675" s="561"/>
      <c r="AT675" s="561"/>
      <c r="AU675" s="561"/>
      <c r="AW675" s="561"/>
      <c r="AX675" s="561"/>
      <c r="AY675" s="561"/>
      <c r="AZ675" s="561"/>
      <c r="BA675" s="561"/>
      <c r="BB675" s="561"/>
      <c r="BC675" s="561"/>
      <c r="BD675" s="561"/>
      <c r="BE675" s="561"/>
      <c r="BF675" s="561"/>
      <c r="BG675" s="561"/>
      <c r="BH675" s="561"/>
      <c r="BI675" s="561"/>
      <c r="BJ675" s="561"/>
      <c r="BK675" s="561"/>
      <c r="BL675" s="561"/>
      <c r="BM675" s="561"/>
      <c r="BN675" s="561"/>
      <c r="BO675" s="561"/>
      <c r="BP675" s="561"/>
      <c r="BQ675" s="561"/>
      <c r="BR675" s="561"/>
      <c r="BS675" s="561"/>
      <c r="BT675" s="561"/>
      <c r="BU675" s="561"/>
      <c r="BV675" s="561"/>
    </row>
    <row r="676" spans="1:74">
      <c r="A676" s="561"/>
      <c r="E676" s="561"/>
      <c r="H676" s="561"/>
      <c r="Q676" s="561"/>
      <c r="R676" s="561"/>
      <c r="S676" s="561"/>
      <c r="T676" s="561"/>
      <c r="U676" s="561"/>
      <c r="V676" s="561"/>
      <c r="Y676" s="561"/>
      <c r="Z676" s="561"/>
      <c r="AA676" s="561"/>
      <c r="AB676" s="561"/>
      <c r="AC676" s="561"/>
      <c r="AD676" s="561"/>
      <c r="AE676" s="561"/>
      <c r="AF676" s="561"/>
      <c r="AG676" s="561"/>
      <c r="AH676" s="561"/>
      <c r="AJ676" s="561"/>
      <c r="AK676" s="561"/>
      <c r="AM676" s="561"/>
      <c r="AN676" s="561"/>
      <c r="AO676" s="561"/>
      <c r="AP676" s="561"/>
      <c r="AQ676" s="561"/>
      <c r="AR676" s="561"/>
      <c r="AS676" s="561"/>
      <c r="AT676" s="561"/>
      <c r="AU676" s="561"/>
      <c r="AW676" s="561"/>
      <c r="AX676" s="561"/>
      <c r="AY676" s="561"/>
      <c r="AZ676" s="561"/>
      <c r="BA676" s="561"/>
      <c r="BB676" s="561"/>
      <c r="BC676" s="561"/>
      <c r="BD676" s="561"/>
      <c r="BE676" s="561"/>
      <c r="BF676" s="561"/>
      <c r="BG676" s="561"/>
      <c r="BH676" s="561"/>
      <c r="BI676" s="561"/>
      <c r="BJ676" s="561"/>
      <c r="BK676" s="561"/>
      <c r="BL676" s="561"/>
      <c r="BM676" s="561"/>
      <c r="BN676" s="561"/>
      <c r="BO676" s="561"/>
      <c r="BP676" s="561"/>
      <c r="BQ676" s="561"/>
      <c r="BR676" s="561"/>
      <c r="BS676" s="561"/>
      <c r="BT676" s="561"/>
      <c r="BU676" s="561"/>
      <c r="BV676" s="561"/>
    </row>
    <row r="677" spans="1:74">
      <c r="A677" s="561"/>
      <c r="E677" s="561"/>
      <c r="H677" s="561"/>
      <c r="Q677" s="561"/>
      <c r="R677" s="561"/>
      <c r="S677" s="561"/>
      <c r="T677" s="561"/>
      <c r="U677" s="561"/>
      <c r="V677" s="561"/>
      <c r="Y677" s="561"/>
      <c r="Z677" s="561"/>
      <c r="AA677" s="561"/>
      <c r="AB677" s="561"/>
      <c r="AC677" s="561"/>
      <c r="AD677" s="561"/>
      <c r="AE677" s="561"/>
      <c r="AF677" s="561"/>
      <c r="AG677" s="561"/>
      <c r="AH677" s="561"/>
      <c r="AJ677" s="561"/>
      <c r="AK677" s="561"/>
      <c r="AM677" s="561"/>
      <c r="AN677" s="561"/>
      <c r="AO677" s="561"/>
      <c r="AP677" s="561"/>
      <c r="AQ677" s="561"/>
      <c r="AR677" s="561"/>
      <c r="AS677" s="561"/>
      <c r="AT677" s="561"/>
      <c r="AU677" s="561"/>
      <c r="AW677" s="561"/>
      <c r="AX677" s="561"/>
      <c r="AY677" s="561"/>
      <c r="AZ677" s="561"/>
      <c r="BA677" s="561"/>
      <c r="BB677" s="561"/>
      <c r="BC677" s="561"/>
      <c r="BD677" s="561"/>
      <c r="BE677" s="561"/>
      <c r="BF677" s="561"/>
      <c r="BG677" s="561"/>
      <c r="BH677" s="561"/>
      <c r="BI677" s="561"/>
      <c r="BJ677" s="561"/>
      <c r="BK677" s="561"/>
      <c r="BL677" s="561"/>
      <c r="BM677" s="561"/>
      <c r="BN677" s="561"/>
      <c r="BO677" s="561"/>
      <c r="BP677" s="561"/>
      <c r="BQ677" s="561"/>
      <c r="BR677" s="561"/>
      <c r="BS677" s="561"/>
      <c r="BT677" s="561"/>
      <c r="BU677" s="561"/>
      <c r="BV677" s="561"/>
    </row>
    <row r="678" spans="1:74">
      <c r="A678" s="561"/>
      <c r="E678" s="561"/>
      <c r="H678" s="561"/>
      <c r="Q678" s="561"/>
      <c r="R678" s="561"/>
      <c r="S678" s="561"/>
      <c r="T678" s="561"/>
      <c r="U678" s="561"/>
      <c r="V678" s="561"/>
      <c r="Y678" s="561"/>
      <c r="Z678" s="561"/>
      <c r="AA678" s="561"/>
      <c r="AB678" s="561"/>
      <c r="AC678" s="561"/>
      <c r="AD678" s="561"/>
      <c r="AE678" s="561"/>
      <c r="AF678" s="561"/>
      <c r="AG678" s="561"/>
      <c r="AH678" s="561"/>
      <c r="AJ678" s="561"/>
      <c r="AK678" s="561"/>
      <c r="AM678" s="561"/>
      <c r="AN678" s="561"/>
      <c r="AO678" s="561"/>
      <c r="AP678" s="561"/>
      <c r="AQ678" s="561"/>
      <c r="AR678" s="561"/>
      <c r="AS678" s="561"/>
      <c r="AT678" s="561"/>
      <c r="AU678" s="561"/>
      <c r="AW678" s="561"/>
      <c r="AX678" s="561"/>
      <c r="AY678" s="561"/>
      <c r="AZ678" s="561"/>
      <c r="BA678" s="561"/>
      <c r="BB678" s="561"/>
      <c r="BC678" s="561"/>
      <c r="BD678" s="561"/>
      <c r="BE678" s="561"/>
      <c r="BF678" s="561"/>
      <c r="BG678" s="561"/>
      <c r="BH678" s="561"/>
      <c r="BI678" s="561"/>
      <c r="BJ678" s="561"/>
      <c r="BK678" s="561"/>
      <c r="BL678" s="561"/>
      <c r="BM678" s="561"/>
      <c r="BN678" s="561"/>
      <c r="BO678" s="561"/>
      <c r="BP678" s="561"/>
      <c r="BQ678" s="561"/>
      <c r="BR678" s="561"/>
      <c r="BS678" s="561"/>
      <c r="BT678" s="561"/>
      <c r="BU678" s="561"/>
      <c r="BV678" s="561"/>
    </row>
    <row r="679" spans="1:74">
      <c r="A679" s="561"/>
      <c r="E679" s="561"/>
      <c r="H679" s="561"/>
      <c r="Q679" s="561"/>
      <c r="R679" s="561"/>
      <c r="S679" s="561"/>
      <c r="T679" s="561"/>
      <c r="U679" s="561"/>
      <c r="V679" s="561"/>
      <c r="Y679" s="561"/>
      <c r="Z679" s="561"/>
      <c r="AA679" s="561"/>
      <c r="AB679" s="561"/>
      <c r="AC679" s="561"/>
      <c r="AD679" s="561"/>
      <c r="AE679" s="561"/>
      <c r="AF679" s="561"/>
      <c r="AG679" s="561"/>
      <c r="AH679" s="561"/>
      <c r="AJ679" s="561"/>
      <c r="AK679" s="561"/>
      <c r="AM679" s="561"/>
      <c r="AN679" s="561"/>
      <c r="AO679" s="561"/>
      <c r="AP679" s="561"/>
      <c r="AQ679" s="561"/>
      <c r="AR679" s="561"/>
      <c r="AS679" s="561"/>
      <c r="AT679" s="561"/>
      <c r="AU679" s="561"/>
      <c r="AW679" s="561"/>
      <c r="AX679" s="561"/>
      <c r="AY679" s="561"/>
      <c r="AZ679" s="561"/>
      <c r="BA679" s="561"/>
      <c r="BB679" s="561"/>
      <c r="BC679" s="561"/>
      <c r="BD679" s="561"/>
      <c r="BE679" s="561"/>
      <c r="BF679" s="561"/>
      <c r="BG679" s="561"/>
      <c r="BH679" s="561"/>
      <c r="BI679" s="561"/>
      <c r="BJ679" s="561"/>
      <c r="BK679" s="561"/>
      <c r="BL679" s="561"/>
      <c r="BM679" s="561"/>
      <c r="BN679" s="561"/>
      <c r="BO679" s="561"/>
      <c r="BP679" s="561"/>
      <c r="BQ679" s="561"/>
      <c r="BR679" s="561"/>
      <c r="BS679" s="561"/>
      <c r="BT679" s="561"/>
      <c r="BU679" s="561"/>
      <c r="BV679" s="561"/>
    </row>
    <row r="680" spans="1:74">
      <c r="A680" s="561"/>
      <c r="E680" s="561"/>
      <c r="H680" s="561"/>
      <c r="Q680" s="561"/>
      <c r="R680" s="561"/>
      <c r="S680" s="561"/>
      <c r="T680" s="561"/>
      <c r="U680" s="561"/>
      <c r="V680" s="561"/>
      <c r="Y680" s="561"/>
      <c r="Z680" s="561"/>
      <c r="AA680" s="561"/>
      <c r="AB680" s="561"/>
      <c r="AC680" s="561"/>
      <c r="AD680" s="561"/>
      <c r="AE680" s="561"/>
      <c r="AF680" s="561"/>
      <c r="AG680" s="561"/>
      <c r="AH680" s="561"/>
      <c r="AJ680" s="561"/>
      <c r="AK680" s="561"/>
      <c r="AM680" s="561"/>
      <c r="AN680" s="561"/>
      <c r="AO680" s="561"/>
      <c r="AP680" s="561"/>
      <c r="AQ680" s="561"/>
      <c r="AR680" s="561"/>
      <c r="AS680" s="561"/>
      <c r="AT680" s="561"/>
      <c r="AU680" s="561"/>
      <c r="AW680" s="561"/>
      <c r="AX680" s="561"/>
      <c r="AY680" s="561"/>
      <c r="AZ680" s="561"/>
      <c r="BA680" s="561"/>
      <c r="BB680" s="561"/>
      <c r="BC680" s="561"/>
      <c r="BD680" s="561"/>
      <c r="BE680" s="561"/>
      <c r="BF680" s="561"/>
      <c r="BG680" s="561"/>
      <c r="BH680" s="561"/>
      <c r="BI680" s="561"/>
      <c r="BJ680" s="561"/>
      <c r="BK680" s="561"/>
      <c r="BL680" s="561"/>
      <c r="BM680" s="561"/>
      <c r="BN680" s="561"/>
      <c r="BO680" s="561"/>
      <c r="BP680" s="561"/>
      <c r="BQ680" s="561"/>
      <c r="BR680" s="561"/>
      <c r="BS680" s="561"/>
      <c r="BT680" s="561"/>
      <c r="BU680" s="561"/>
      <c r="BV680" s="561"/>
    </row>
    <row r="681" spans="1:74">
      <c r="A681" s="561"/>
      <c r="E681" s="561"/>
      <c r="H681" s="561"/>
      <c r="Q681" s="561"/>
      <c r="R681" s="561"/>
      <c r="S681" s="561"/>
      <c r="T681" s="561"/>
      <c r="U681" s="561"/>
      <c r="V681" s="561"/>
      <c r="Y681" s="561"/>
      <c r="Z681" s="561"/>
      <c r="AA681" s="561"/>
      <c r="AB681" s="561"/>
      <c r="AC681" s="561"/>
      <c r="AD681" s="561"/>
      <c r="AE681" s="561"/>
      <c r="AF681" s="561"/>
      <c r="AG681" s="561"/>
      <c r="AH681" s="561"/>
      <c r="AJ681" s="561"/>
      <c r="AK681" s="561"/>
      <c r="AM681" s="561"/>
      <c r="AN681" s="561"/>
      <c r="AO681" s="561"/>
      <c r="AP681" s="561"/>
      <c r="AQ681" s="561"/>
      <c r="AR681" s="561"/>
      <c r="AS681" s="561"/>
      <c r="AT681" s="561"/>
      <c r="AU681" s="561"/>
      <c r="AW681" s="561"/>
      <c r="AX681" s="561"/>
      <c r="AY681" s="561"/>
      <c r="AZ681" s="561"/>
      <c r="BA681" s="561"/>
      <c r="BB681" s="561"/>
      <c r="BC681" s="561"/>
      <c r="BD681" s="561"/>
      <c r="BE681" s="561"/>
      <c r="BF681" s="561"/>
      <c r="BG681" s="561"/>
      <c r="BH681" s="561"/>
      <c r="BI681" s="561"/>
      <c r="BJ681" s="561"/>
      <c r="BK681" s="561"/>
      <c r="BL681" s="561"/>
      <c r="BM681" s="561"/>
      <c r="BN681" s="561"/>
      <c r="BO681" s="561"/>
      <c r="BP681" s="561"/>
      <c r="BQ681" s="561"/>
      <c r="BR681" s="561"/>
      <c r="BS681" s="561"/>
      <c r="BT681" s="561"/>
      <c r="BU681" s="561"/>
      <c r="BV681" s="561"/>
    </row>
    <row r="682" spans="1:74">
      <c r="A682" s="561"/>
      <c r="E682" s="561"/>
      <c r="H682" s="561"/>
      <c r="Q682" s="561"/>
      <c r="R682" s="561"/>
      <c r="S682" s="561"/>
      <c r="T682" s="561"/>
      <c r="U682" s="561"/>
      <c r="V682" s="561"/>
      <c r="Y682" s="561"/>
      <c r="Z682" s="561"/>
      <c r="AA682" s="561"/>
      <c r="AB682" s="561"/>
      <c r="AC682" s="561"/>
      <c r="AD682" s="561"/>
      <c r="AE682" s="561"/>
      <c r="AF682" s="561"/>
      <c r="AG682" s="561"/>
      <c r="AH682" s="561"/>
      <c r="AJ682" s="561"/>
      <c r="AK682" s="561"/>
      <c r="AM682" s="561"/>
      <c r="AN682" s="561"/>
      <c r="AO682" s="561"/>
      <c r="AP682" s="561"/>
      <c r="AQ682" s="561"/>
      <c r="AR682" s="561"/>
      <c r="AS682" s="561"/>
      <c r="AT682" s="561"/>
      <c r="AU682" s="561"/>
      <c r="AW682" s="561"/>
      <c r="AX682" s="561"/>
      <c r="AY682" s="561"/>
      <c r="AZ682" s="561"/>
      <c r="BA682" s="561"/>
      <c r="BB682" s="561"/>
      <c r="BC682" s="561"/>
      <c r="BD682" s="561"/>
      <c r="BE682" s="561"/>
      <c r="BF682" s="561"/>
      <c r="BG682" s="561"/>
      <c r="BH682" s="561"/>
      <c r="BI682" s="561"/>
      <c r="BJ682" s="561"/>
      <c r="BK682" s="561"/>
      <c r="BL682" s="561"/>
      <c r="BM682" s="561"/>
      <c r="BN682" s="561"/>
      <c r="BO682" s="561"/>
      <c r="BP682" s="561"/>
      <c r="BQ682" s="561"/>
      <c r="BR682" s="561"/>
      <c r="BS682" s="561"/>
      <c r="BT682" s="561"/>
      <c r="BU682" s="561"/>
      <c r="BV682" s="561"/>
    </row>
    <row r="683" spans="1:74">
      <c r="A683" s="561"/>
      <c r="E683" s="561"/>
      <c r="H683" s="561"/>
      <c r="Q683" s="561"/>
      <c r="R683" s="561"/>
      <c r="S683" s="561"/>
      <c r="T683" s="561"/>
      <c r="U683" s="561"/>
      <c r="V683" s="561"/>
      <c r="Y683" s="561"/>
      <c r="Z683" s="561"/>
      <c r="AA683" s="561"/>
      <c r="AB683" s="561"/>
      <c r="AC683" s="561"/>
      <c r="AD683" s="561"/>
      <c r="AE683" s="561"/>
      <c r="AF683" s="561"/>
      <c r="AG683" s="561"/>
      <c r="AH683" s="561"/>
      <c r="AJ683" s="561"/>
      <c r="AK683" s="561"/>
      <c r="AM683" s="561"/>
      <c r="AN683" s="561"/>
      <c r="AO683" s="561"/>
      <c r="AP683" s="561"/>
      <c r="AQ683" s="561"/>
      <c r="AR683" s="561"/>
      <c r="AS683" s="561"/>
      <c r="AT683" s="561"/>
      <c r="AU683" s="561"/>
      <c r="AW683" s="561"/>
      <c r="AX683" s="561"/>
      <c r="AY683" s="561"/>
      <c r="AZ683" s="561"/>
      <c r="BA683" s="561"/>
      <c r="BB683" s="561"/>
      <c r="BC683" s="561"/>
      <c r="BD683" s="561"/>
      <c r="BE683" s="561"/>
      <c r="BF683" s="561"/>
      <c r="BG683" s="561"/>
      <c r="BH683" s="561"/>
      <c r="BI683" s="561"/>
      <c r="BJ683" s="561"/>
      <c r="BK683" s="561"/>
      <c r="BL683" s="561"/>
      <c r="BM683" s="561"/>
      <c r="BN683" s="561"/>
      <c r="BO683" s="561"/>
      <c r="BP683" s="561"/>
      <c r="BQ683" s="561"/>
      <c r="BR683" s="561"/>
      <c r="BS683" s="561"/>
      <c r="BT683" s="561"/>
      <c r="BU683" s="561"/>
      <c r="BV683" s="561"/>
    </row>
    <row r="684" spans="1:74">
      <c r="A684" s="561"/>
      <c r="E684" s="561"/>
      <c r="H684" s="561"/>
      <c r="Q684" s="561"/>
      <c r="R684" s="561"/>
      <c r="S684" s="561"/>
      <c r="T684" s="561"/>
      <c r="U684" s="561"/>
      <c r="V684" s="561"/>
      <c r="Y684" s="561"/>
      <c r="Z684" s="561"/>
      <c r="AA684" s="561"/>
      <c r="AB684" s="561"/>
      <c r="AC684" s="561"/>
      <c r="AD684" s="561"/>
      <c r="AE684" s="561"/>
      <c r="AF684" s="561"/>
      <c r="AG684" s="561"/>
      <c r="AH684" s="561"/>
      <c r="AJ684" s="561"/>
      <c r="AK684" s="561"/>
      <c r="AM684" s="561"/>
      <c r="AN684" s="561"/>
      <c r="AO684" s="561"/>
      <c r="AP684" s="561"/>
      <c r="AQ684" s="561"/>
      <c r="AR684" s="561"/>
      <c r="AS684" s="561"/>
      <c r="AT684" s="561"/>
      <c r="AU684" s="561"/>
      <c r="AW684" s="561"/>
      <c r="AX684" s="561"/>
      <c r="AY684" s="561"/>
      <c r="AZ684" s="561"/>
      <c r="BA684" s="561"/>
      <c r="BB684" s="561"/>
      <c r="BC684" s="561"/>
      <c r="BD684" s="561"/>
      <c r="BE684" s="561"/>
      <c r="BF684" s="561"/>
      <c r="BG684" s="561"/>
      <c r="BH684" s="561"/>
      <c r="BI684" s="561"/>
      <c r="BJ684" s="561"/>
      <c r="BK684" s="561"/>
      <c r="BL684" s="561"/>
      <c r="BM684" s="561"/>
      <c r="BN684" s="561"/>
      <c r="BO684" s="561"/>
      <c r="BP684" s="561"/>
      <c r="BQ684" s="561"/>
      <c r="BR684" s="561"/>
      <c r="BS684" s="561"/>
      <c r="BT684" s="561"/>
      <c r="BU684" s="561"/>
      <c r="BV684" s="561"/>
    </row>
    <row r="685" spans="1:74">
      <c r="A685" s="561"/>
      <c r="E685" s="561"/>
      <c r="H685" s="561"/>
      <c r="Q685" s="561"/>
      <c r="R685" s="561"/>
      <c r="S685" s="561"/>
      <c r="T685" s="561"/>
      <c r="U685" s="561"/>
      <c r="V685" s="561"/>
      <c r="Y685" s="561"/>
      <c r="Z685" s="561"/>
      <c r="AA685" s="561"/>
      <c r="AB685" s="561"/>
      <c r="AC685" s="561"/>
      <c r="AD685" s="561"/>
      <c r="AE685" s="561"/>
      <c r="AF685" s="561"/>
      <c r="AG685" s="561"/>
      <c r="AH685" s="561"/>
      <c r="AJ685" s="561"/>
      <c r="AK685" s="561"/>
      <c r="AM685" s="561"/>
      <c r="AN685" s="561"/>
      <c r="AO685" s="561"/>
      <c r="AP685" s="561"/>
      <c r="AQ685" s="561"/>
      <c r="AR685" s="561"/>
      <c r="AS685" s="561"/>
      <c r="AT685" s="561"/>
      <c r="AU685" s="561"/>
      <c r="AW685" s="561"/>
      <c r="AX685" s="561"/>
      <c r="AY685" s="561"/>
      <c r="AZ685" s="561"/>
      <c r="BA685" s="561"/>
      <c r="BB685" s="561"/>
      <c r="BC685" s="561"/>
      <c r="BD685" s="561"/>
      <c r="BE685" s="561"/>
      <c r="BF685" s="561"/>
      <c r="BG685" s="561"/>
      <c r="BH685" s="561"/>
      <c r="BI685" s="561"/>
      <c r="BJ685" s="561"/>
      <c r="BK685" s="561"/>
      <c r="BL685" s="561"/>
      <c r="BM685" s="561"/>
      <c r="BN685" s="561"/>
      <c r="BO685" s="561"/>
      <c r="BP685" s="561"/>
      <c r="BQ685" s="561"/>
      <c r="BR685" s="561"/>
      <c r="BS685" s="561"/>
      <c r="BT685" s="561"/>
      <c r="BU685" s="561"/>
      <c r="BV685" s="561"/>
    </row>
    <row r="686" spans="1:74">
      <c r="A686" s="561"/>
      <c r="E686" s="561"/>
      <c r="H686" s="561"/>
      <c r="Q686" s="561"/>
      <c r="R686" s="561"/>
      <c r="S686" s="561"/>
      <c r="T686" s="561"/>
      <c r="U686" s="561"/>
      <c r="V686" s="561"/>
      <c r="Y686" s="561"/>
      <c r="Z686" s="561"/>
      <c r="AA686" s="561"/>
      <c r="AB686" s="561"/>
      <c r="AC686" s="561"/>
      <c r="AD686" s="561"/>
      <c r="AE686" s="561"/>
      <c r="AF686" s="561"/>
      <c r="AG686" s="561"/>
      <c r="AH686" s="561"/>
      <c r="AJ686" s="561"/>
      <c r="AK686" s="561"/>
      <c r="AM686" s="561"/>
      <c r="AN686" s="561"/>
      <c r="AO686" s="561"/>
      <c r="AP686" s="561"/>
      <c r="AQ686" s="561"/>
      <c r="AR686" s="561"/>
      <c r="AS686" s="561"/>
      <c r="AT686" s="561"/>
      <c r="AU686" s="561"/>
      <c r="AW686" s="561"/>
      <c r="AX686" s="561"/>
      <c r="AY686" s="561"/>
      <c r="AZ686" s="561"/>
      <c r="BA686" s="561"/>
      <c r="BB686" s="561"/>
      <c r="BC686" s="561"/>
      <c r="BD686" s="561"/>
      <c r="BE686" s="561"/>
      <c r="BF686" s="561"/>
      <c r="BG686" s="561"/>
      <c r="BH686" s="561"/>
      <c r="BI686" s="561"/>
      <c r="BJ686" s="561"/>
      <c r="BK686" s="561"/>
      <c r="BL686" s="561"/>
      <c r="BM686" s="561"/>
      <c r="BN686" s="561"/>
      <c r="BO686" s="561"/>
      <c r="BP686" s="561"/>
      <c r="BQ686" s="561"/>
      <c r="BR686" s="561"/>
      <c r="BS686" s="561"/>
      <c r="BT686" s="561"/>
      <c r="BU686" s="561"/>
      <c r="BV686" s="561"/>
    </row>
    <row r="687" spans="1:74">
      <c r="A687" s="561"/>
      <c r="E687" s="561"/>
      <c r="H687" s="561"/>
      <c r="Q687" s="561"/>
      <c r="R687" s="561"/>
      <c r="S687" s="561"/>
      <c r="T687" s="561"/>
      <c r="U687" s="561"/>
      <c r="V687" s="561"/>
      <c r="Y687" s="561"/>
      <c r="Z687" s="561"/>
      <c r="AA687" s="561"/>
      <c r="AB687" s="561"/>
      <c r="AC687" s="561"/>
      <c r="AD687" s="561"/>
      <c r="AE687" s="561"/>
      <c r="AF687" s="561"/>
      <c r="AG687" s="561"/>
      <c r="AH687" s="561"/>
      <c r="AJ687" s="561"/>
      <c r="AK687" s="561"/>
      <c r="AM687" s="561"/>
      <c r="AN687" s="561"/>
      <c r="AO687" s="561"/>
      <c r="AP687" s="561"/>
      <c r="AQ687" s="561"/>
      <c r="AR687" s="561"/>
      <c r="AS687" s="561"/>
      <c r="AT687" s="561"/>
      <c r="AU687" s="561"/>
      <c r="AW687" s="561"/>
      <c r="AX687" s="561"/>
      <c r="AY687" s="561"/>
      <c r="AZ687" s="561"/>
      <c r="BA687" s="561"/>
      <c r="BB687" s="561"/>
      <c r="BC687" s="561"/>
      <c r="BD687" s="561"/>
      <c r="BE687" s="561"/>
      <c r="BF687" s="561"/>
      <c r="BG687" s="561"/>
      <c r="BH687" s="561"/>
      <c r="BI687" s="561"/>
      <c r="BJ687" s="561"/>
      <c r="BK687" s="561"/>
      <c r="BL687" s="561"/>
      <c r="BM687" s="561"/>
      <c r="BN687" s="561"/>
      <c r="BO687" s="561"/>
      <c r="BP687" s="561"/>
      <c r="BQ687" s="561"/>
      <c r="BR687" s="561"/>
      <c r="BS687" s="561"/>
      <c r="BT687" s="561"/>
      <c r="BU687" s="561"/>
      <c r="BV687" s="561"/>
    </row>
    <row r="688" spans="1:74">
      <c r="A688" s="561"/>
      <c r="E688" s="561"/>
      <c r="H688" s="561"/>
      <c r="Q688" s="561"/>
      <c r="R688" s="561"/>
      <c r="S688" s="561"/>
      <c r="T688" s="561"/>
      <c r="U688" s="561"/>
      <c r="V688" s="561"/>
      <c r="Y688" s="561"/>
      <c r="Z688" s="561"/>
      <c r="AA688" s="561"/>
      <c r="AB688" s="561"/>
      <c r="AC688" s="561"/>
      <c r="AD688" s="561"/>
      <c r="AE688" s="561"/>
      <c r="AF688" s="561"/>
      <c r="AG688" s="561"/>
      <c r="AH688" s="561"/>
      <c r="AJ688" s="561"/>
      <c r="AK688" s="561"/>
      <c r="AM688" s="561"/>
      <c r="AN688" s="561"/>
      <c r="AO688" s="561"/>
      <c r="AP688" s="561"/>
      <c r="AQ688" s="561"/>
      <c r="AR688" s="561"/>
      <c r="AS688" s="561"/>
      <c r="AT688" s="561"/>
      <c r="AU688" s="561"/>
      <c r="AW688" s="561"/>
      <c r="AX688" s="561"/>
      <c r="AY688" s="561"/>
      <c r="AZ688" s="561"/>
      <c r="BA688" s="561"/>
      <c r="BB688" s="561"/>
      <c r="BC688" s="561"/>
      <c r="BD688" s="561"/>
      <c r="BE688" s="561"/>
      <c r="BF688" s="561"/>
      <c r="BG688" s="561"/>
      <c r="BH688" s="561"/>
      <c r="BI688" s="561"/>
      <c r="BJ688" s="561"/>
      <c r="BK688" s="561"/>
      <c r="BL688" s="561"/>
      <c r="BM688" s="561"/>
      <c r="BN688" s="561"/>
      <c r="BO688" s="561"/>
      <c r="BP688" s="561"/>
      <c r="BQ688" s="561"/>
      <c r="BR688" s="561"/>
      <c r="BS688" s="561"/>
      <c r="BT688" s="561"/>
      <c r="BU688" s="561"/>
      <c r="BV688" s="561"/>
    </row>
    <row r="689" spans="1:74">
      <c r="A689" s="561"/>
      <c r="E689" s="561"/>
      <c r="H689" s="561"/>
      <c r="Q689" s="561"/>
      <c r="R689" s="561"/>
      <c r="S689" s="561"/>
      <c r="T689" s="561"/>
      <c r="U689" s="561"/>
      <c r="V689" s="561"/>
      <c r="Y689" s="561"/>
      <c r="Z689" s="561"/>
      <c r="AA689" s="561"/>
      <c r="AB689" s="561"/>
      <c r="AC689" s="561"/>
      <c r="AD689" s="561"/>
      <c r="AE689" s="561"/>
      <c r="AF689" s="561"/>
      <c r="AG689" s="561"/>
      <c r="AH689" s="561"/>
      <c r="AJ689" s="561"/>
      <c r="AK689" s="561"/>
      <c r="AM689" s="561"/>
      <c r="AN689" s="561"/>
      <c r="AO689" s="561"/>
      <c r="AP689" s="561"/>
      <c r="AQ689" s="561"/>
      <c r="AR689" s="561"/>
      <c r="AS689" s="561"/>
      <c r="AT689" s="561"/>
      <c r="AU689" s="561"/>
      <c r="AW689" s="561"/>
      <c r="AX689" s="561"/>
      <c r="AY689" s="561"/>
      <c r="AZ689" s="561"/>
      <c r="BA689" s="561"/>
      <c r="BB689" s="561"/>
      <c r="BC689" s="561"/>
      <c r="BD689" s="561"/>
      <c r="BE689" s="561"/>
      <c r="BF689" s="561"/>
      <c r="BG689" s="561"/>
      <c r="BH689" s="561"/>
      <c r="BI689" s="561"/>
      <c r="BJ689" s="561"/>
      <c r="BK689" s="561"/>
      <c r="BL689" s="561"/>
      <c r="BM689" s="561"/>
      <c r="BN689" s="561"/>
      <c r="BO689" s="561"/>
      <c r="BP689" s="561"/>
      <c r="BQ689" s="561"/>
      <c r="BR689" s="561"/>
      <c r="BS689" s="561"/>
      <c r="BT689" s="561"/>
      <c r="BU689" s="561"/>
      <c r="BV689" s="561"/>
    </row>
    <row r="690" spans="1:74">
      <c r="A690" s="561"/>
      <c r="E690" s="561"/>
      <c r="H690" s="561"/>
      <c r="Q690" s="561"/>
      <c r="R690" s="561"/>
      <c r="S690" s="561"/>
      <c r="T690" s="561"/>
      <c r="U690" s="561"/>
      <c r="V690" s="561"/>
      <c r="Y690" s="561"/>
      <c r="Z690" s="561"/>
      <c r="AA690" s="561"/>
      <c r="AB690" s="561"/>
      <c r="AC690" s="561"/>
      <c r="AD690" s="561"/>
      <c r="AE690" s="561"/>
      <c r="AF690" s="561"/>
      <c r="AG690" s="561"/>
      <c r="AH690" s="561"/>
      <c r="AJ690" s="561"/>
      <c r="AK690" s="561"/>
      <c r="AM690" s="561"/>
      <c r="AN690" s="561"/>
      <c r="AO690" s="561"/>
      <c r="AP690" s="561"/>
      <c r="AQ690" s="561"/>
      <c r="AR690" s="561"/>
      <c r="AS690" s="561"/>
      <c r="AT690" s="561"/>
      <c r="AU690" s="561"/>
      <c r="AW690" s="561"/>
      <c r="AX690" s="561"/>
      <c r="AY690" s="561"/>
      <c r="AZ690" s="561"/>
      <c r="BA690" s="561"/>
      <c r="BB690" s="561"/>
      <c r="BC690" s="561"/>
      <c r="BD690" s="561"/>
      <c r="BE690" s="561"/>
      <c r="BF690" s="561"/>
      <c r="BG690" s="561"/>
      <c r="BH690" s="561"/>
      <c r="BI690" s="561"/>
      <c r="BJ690" s="561"/>
      <c r="BK690" s="561"/>
      <c r="BL690" s="561"/>
      <c r="BM690" s="561"/>
      <c r="BN690" s="561"/>
      <c r="BO690" s="561"/>
      <c r="BP690" s="561"/>
      <c r="BQ690" s="561"/>
      <c r="BR690" s="561"/>
      <c r="BS690" s="561"/>
      <c r="BT690" s="561"/>
      <c r="BU690" s="561"/>
      <c r="BV690" s="561"/>
    </row>
    <row r="691" spans="1:74">
      <c r="A691" s="561"/>
      <c r="E691" s="561"/>
      <c r="H691" s="561"/>
      <c r="Q691" s="561"/>
      <c r="R691" s="561"/>
      <c r="S691" s="561"/>
      <c r="T691" s="561"/>
      <c r="U691" s="561"/>
      <c r="V691" s="561"/>
      <c r="Y691" s="561"/>
      <c r="Z691" s="561"/>
      <c r="AA691" s="561"/>
      <c r="AB691" s="561"/>
      <c r="AC691" s="561"/>
      <c r="AD691" s="561"/>
      <c r="AE691" s="561"/>
      <c r="AF691" s="561"/>
      <c r="AG691" s="561"/>
      <c r="AH691" s="561"/>
      <c r="AJ691" s="561"/>
      <c r="AK691" s="561"/>
      <c r="AM691" s="561"/>
      <c r="AN691" s="561"/>
      <c r="AO691" s="561"/>
      <c r="AP691" s="561"/>
      <c r="AQ691" s="561"/>
      <c r="AR691" s="561"/>
      <c r="AS691" s="561"/>
      <c r="AT691" s="561"/>
      <c r="AU691" s="561"/>
      <c r="AW691" s="561"/>
      <c r="AX691" s="561"/>
      <c r="AY691" s="561"/>
      <c r="AZ691" s="561"/>
      <c r="BA691" s="561"/>
      <c r="BB691" s="561"/>
      <c r="BC691" s="561"/>
      <c r="BD691" s="561"/>
      <c r="BE691" s="561"/>
      <c r="BF691" s="561"/>
      <c r="BG691" s="561"/>
      <c r="BH691" s="561"/>
      <c r="BI691" s="561"/>
      <c r="BJ691" s="561"/>
      <c r="BK691" s="561"/>
      <c r="BL691" s="561"/>
      <c r="BM691" s="561"/>
      <c r="BN691" s="561"/>
      <c r="BO691" s="561"/>
      <c r="BP691" s="561"/>
      <c r="BQ691" s="561"/>
      <c r="BR691" s="561"/>
      <c r="BS691" s="561"/>
      <c r="BT691" s="561"/>
      <c r="BU691" s="561"/>
      <c r="BV691" s="561"/>
    </row>
    <row r="692" spans="1:74">
      <c r="A692" s="561"/>
      <c r="E692" s="561"/>
      <c r="H692" s="561"/>
      <c r="Q692" s="561"/>
      <c r="R692" s="561"/>
      <c r="S692" s="561"/>
      <c r="T692" s="561"/>
      <c r="U692" s="561"/>
      <c r="V692" s="561"/>
      <c r="Y692" s="561"/>
      <c r="Z692" s="561"/>
      <c r="AA692" s="561"/>
      <c r="AB692" s="561"/>
      <c r="AC692" s="561"/>
      <c r="AD692" s="561"/>
      <c r="AE692" s="561"/>
      <c r="AF692" s="561"/>
      <c r="AG692" s="561"/>
      <c r="AH692" s="561"/>
      <c r="AJ692" s="561"/>
      <c r="AK692" s="561"/>
      <c r="AM692" s="561"/>
      <c r="AN692" s="561"/>
      <c r="AO692" s="561"/>
      <c r="AP692" s="561"/>
      <c r="AQ692" s="561"/>
      <c r="AR692" s="561"/>
      <c r="AS692" s="561"/>
      <c r="AT692" s="561"/>
      <c r="AU692" s="561"/>
      <c r="AW692" s="561"/>
      <c r="AX692" s="561"/>
      <c r="AY692" s="561"/>
      <c r="AZ692" s="561"/>
      <c r="BA692" s="561"/>
      <c r="BB692" s="561"/>
      <c r="BC692" s="561"/>
      <c r="BD692" s="561"/>
      <c r="BE692" s="561"/>
      <c r="BF692" s="561"/>
      <c r="BG692" s="561"/>
      <c r="BH692" s="561"/>
      <c r="BI692" s="561"/>
      <c r="BJ692" s="561"/>
      <c r="BK692" s="561"/>
      <c r="BL692" s="561"/>
      <c r="BM692" s="561"/>
      <c r="BN692" s="561"/>
      <c r="BO692" s="561"/>
      <c r="BP692" s="561"/>
      <c r="BQ692" s="561"/>
      <c r="BR692" s="561"/>
      <c r="BS692" s="561"/>
      <c r="BT692" s="561"/>
      <c r="BU692" s="561"/>
      <c r="BV692" s="561"/>
    </row>
    <row r="693" spans="1:74">
      <c r="A693" s="561"/>
      <c r="E693" s="561"/>
      <c r="H693" s="561"/>
      <c r="Q693" s="561"/>
      <c r="R693" s="561"/>
      <c r="S693" s="561"/>
      <c r="T693" s="561"/>
      <c r="U693" s="561"/>
      <c r="V693" s="561"/>
      <c r="Y693" s="561"/>
      <c r="Z693" s="561"/>
      <c r="AA693" s="561"/>
      <c r="AB693" s="561"/>
      <c r="AC693" s="561"/>
      <c r="AD693" s="561"/>
      <c r="AE693" s="561"/>
      <c r="AF693" s="561"/>
      <c r="AG693" s="561"/>
      <c r="AH693" s="561"/>
      <c r="AJ693" s="561"/>
      <c r="AK693" s="561"/>
      <c r="AM693" s="561"/>
      <c r="AN693" s="561"/>
      <c r="AO693" s="561"/>
      <c r="AP693" s="561"/>
      <c r="AQ693" s="561"/>
      <c r="AR693" s="561"/>
      <c r="AS693" s="561"/>
      <c r="AT693" s="561"/>
      <c r="AU693" s="561"/>
      <c r="AW693" s="561"/>
      <c r="AX693" s="561"/>
      <c r="AY693" s="561"/>
      <c r="AZ693" s="561"/>
      <c r="BA693" s="561"/>
      <c r="BB693" s="561"/>
      <c r="BC693" s="561"/>
      <c r="BD693" s="561"/>
      <c r="BE693" s="561"/>
      <c r="BF693" s="561"/>
      <c r="BG693" s="561"/>
      <c r="BH693" s="561"/>
      <c r="BI693" s="561"/>
      <c r="BJ693" s="561"/>
      <c r="BK693" s="561"/>
      <c r="BL693" s="561"/>
      <c r="BM693" s="561"/>
      <c r="BN693" s="561"/>
      <c r="BO693" s="561"/>
      <c r="BP693" s="561"/>
      <c r="BQ693" s="561"/>
      <c r="BR693" s="561"/>
      <c r="BS693" s="561"/>
      <c r="BT693" s="561"/>
      <c r="BU693" s="561"/>
      <c r="BV693" s="561"/>
    </row>
    <row r="694" spans="1:74">
      <c r="A694" s="561"/>
      <c r="E694" s="561"/>
      <c r="H694" s="561"/>
      <c r="Q694" s="561"/>
      <c r="R694" s="561"/>
      <c r="S694" s="561"/>
      <c r="T694" s="561"/>
      <c r="U694" s="561"/>
      <c r="V694" s="561"/>
      <c r="Y694" s="561"/>
      <c r="Z694" s="561"/>
      <c r="AA694" s="561"/>
      <c r="AB694" s="561"/>
      <c r="AC694" s="561"/>
      <c r="AD694" s="561"/>
      <c r="AE694" s="561"/>
      <c r="AF694" s="561"/>
      <c r="AG694" s="561"/>
      <c r="AH694" s="561"/>
      <c r="AJ694" s="561"/>
      <c r="AK694" s="561"/>
      <c r="AM694" s="561"/>
      <c r="AN694" s="561"/>
      <c r="AO694" s="561"/>
      <c r="AP694" s="561"/>
      <c r="AQ694" s="561"/>
      <c r="AR694" s="561"/>
      <c r="AS694" s="561"/>
      <c r="AT694" s="561"/>
      <c r="AU694" s="561"/>
      <c r="AW694" s="561"/>
      <c r="AX694" s="561"/>
      <c r="AY694" s="561"/>
      <c r="AZ694" s="561"/>
      <c r="BA694" s="561"/>
      <c r="BB694" s="561"/>
      <c r="BC694" s="561"/>
      <c r="BD694" s="561"/>
      <c r="BE694" s="561"/>
      <c r="BF694" s="561"/>
      <c r="BG694" s="561"/>
      <c r="BH694" s="561"/>
      <c r="BI694" s="561"/>
      <c r="BJ694" s="561"/>
      <c r="BK694" s="561"/>
      <c r="BL694" s="561"/>
      <c r="BM694" s="561"/>
      <c r="BN694" s="561"/>
      <c r="BO694" s="561"/>
      <c r="BP694" s="561"/>
      <c r="BQ694" s="561"/>
      <c r="BR694" s="561"/>
      <c r="BS694" s="561"/>
      <c r="BT694" s="561"/>
      <c r="BU694" s="561"/>
      <c r="BV694" s="561"/>
    </row>
    <row r="695" spans="1:74">
      <c r="A695" s="561"/>
      <c r="E695" s="561"/>
      <c r="H695" s="561"/>
      <c r="Q695" s="561"/>
      <c r="R695" s="561"/>
      <c r="S695" s="561"/>
      <c r="T695" s="561"/>
      <c r="U695" s="561"/>
      <c r="V695" s="561"/>
      <c r="Y695" s="561"/>
      <c r="Z695" s="561"/>
      <c r="AA695" s="561"/>
      <c r="AB695" s="561"/>
      <c r="AC695" s="561"/>
      <c r="AD695" s="561"/>
      <c r="AE695" s="561"/>
      <c r="AF695" s="561"/>
      <c r="AG695" s="561"/>
      <c r="AH695" s="561"/>
      <c r="AJ695" s="561"/>
      <c r="AK695" s="561"/>
      <c r="AM695" s="561"/>
      <c r="AN695" s="561"/>
      <c r="AO695" s="561"/>
      <c r="AP695" s="561"/>
      <c r="AQ695" s="561"/>
      <c r="AR695" s="561"/>
      <c r="AS695" s="561"/>
      <c r="AT695" s="561"/>
      <c r="AU695" s="561"/>
      <c r="AW695" s="561"/>
      <c r="AX695" s="561"/>
      <c r="AY695" s="561"/>
      <c r="AZ695" s="561"/>
      <c r="BA695" s="561"/>
      <c r="BB695" s="561"/>
      <c r="BC695" s="561"/>
      <c r="BD695" s="561"/>
      <c r="BE695" s="561"/>
      <c r="BF695" s="561"/>
      <c r="BG695" s="561"/>
      <c r="BH695" s="561"/>
      <c r="BI695" s="561"/>
      <c r="BJ695" s="561"/>
      <c r="BK695" s="561"/>
      <c r="BL695" s="561"/>
      <c r="BM695" s="561"/>
      <c r="BN695" s="561"/>
      <c r="BO695" s="561"/>
      <c r="BP695" s="561"/>
      <c r="BQ695" s="561"/>
      <c r="BR695" s="561"/>
      <c r="BS695" s="561"/>
      <c r="BT695" s="561"/>
      <c r="BU695" s="561"/>
      <c r="BV695" s="561"/>
    </row>
    <row r="696" spans="1:74">
      <c r="A696" s="561"/>
      <c r="E696" s="561"/>
      <c r="H696" s="561"/>
      <c r="Q696" s="561"/>
      <c r="R696" s="561"/>
      <c r="S696" s="561"/>
      <c r="T696" s="561"/>
      <c r="U696" s="561"/>
      <c r="V696" s="561"/>
      <c r="Y696" s="561"/>
      <c r="Z696" s="561"/>
      <c r="AA696" s="561"/>
      <c r="AB696" s="561"/>
      <c r="AC696" s="561"/>
      <c r="AD696" s="561"/>
      <c r="AE696" s="561"/>
      <c r="AF696" s="561"/>
      <c r="AG696" s="561"/>
      <c r="AH696" s="561"/>
      <c r="AJ696" s="561"/>
      <c r="AK696" s="561"/>
      <c r="AM696" s="561"/>
      <c r="AN696" s="561"/>
      <c r="AO696" s="561"/>
      <c r="AP696" s="561"/>
      <c r="AQ696" s="561"/>
      <c r="AR696" s="561"/>
      <c r="AS696" s="561"/>
      <c r="AT696" s="561"/>
      <c r="AU696" s="561"/>
      <c r="AW696" s="561"/>
      <c r="AX696" s="561"/>
      <c r="AY696" s="561"/>
      <c r="AZ696" s="561"/>
      <c r="BA696" s="561"/>
      <c r="BB696" s="561"/>
      <c r="BC696" s="561"/>
      <c r="BD696" s="561"/>
      <c r="BE696" s="561"/>
      <c r="BF696" s="561"/>
      <c r="BG696" s="561"/>
      <c r="BH696" s="561"/>
      <c r="BI696" s="561"/>
      <c r="BJ696" s="561"/>
      <c r="BK696" s="561"/>
      <c r="BL696" s="561"/>
      <c r="BM696" s="561"/>
      <c r="BN696" s="561"/>
      <c r="BO696" s="561"/>
      <c r="BP696" s="561"/>
      <c r="BQ696" s="561"/>
      <c r="BR696" s="561"/>
      <c r="BS696" s="561"/>
      <c r="BT696" s="561"/>
      <c r="BU696" s="561"/>
      <c r="BV696" s="561"/>
    </row>
    <row r="697" spans="1:74">
      <c r="A697" s="561"/>
      <c r="E697" s="561"/>
      <c r="H697" s="561"/>
      <c r="Q697" s="561"/>
      <c r="R697" s="561"/>
      <c r="S697" s="561"/>
      <c r="T697" s="561"/>
      <c r="U697" s="561"/>
      <c r="V697" s="561"/>
      <c r="Y697" s="561"/>
      <c r="Z697" s="561"/>
      <c r="AA697" s="561"/>
      <c r="AB697" s="561"/>
      <c r="AC697" s="561"/>
      <c r="AD697" s="561"/>
      <c r="AE697" s="561"/>
      <c r="AF697" s="561"/>
      <c r="AG697" s="561"/>
      <c r="AH697" s="561"/>
      <c r="AJ697" s="561"/>
      <c r="AK697" s="561"/>
      <c r="AM697" s="561"/>
      <c r="AN697" s="561"/>
      <c r="AO697" s="561"/>
      <c r="AP697" s="561"/>
      <c r="AQ697" s="561"/>
      <c r="AR697" s="561"/>
      <c r="AS697" s="561"/>
      <c r="AT697" s="561"/>
      <c r="AU697" s="561"/>
      <c r="AW697" s="561"/>
      <c r="AX697" s="561"/>
      <c r="AY697" s="561"/>
      <c r="AZ697" s="561"/>
      <c r="BA697" s="561"/>
      <c r="BB697" s="561"/>
      <c r="BC697" s="561"/>
      <c r="BD697" s="561"/>
      <c r="BE697" s="561"/>
      <c r="BF697" s="561"/>
      <c r="BG697" s="561"/>
      <c r="BH697" s="561"/>
      <c r="BI697" s="561"/>
      <c r="BJ697" s="561"/>
      <c r="BK697" s="561"/>
      <c r="BL697" s="561"/>
      <c r="BM697" s="561"/>
      <c r="BN697" s="561"/>
      <c r="BO697" s="561"/>
      <c r="BP697" s="561"/>
      <c r="BQ697" s="561"/>
      <c r="BR697" s="561"/>
      <c r="BS697" s="561"/>
      <c r="BT697" s="561"/>
      <c r="BU697" s="561"/>
      <c r="BV697" s="561"/>
    </row>
    <row r="698" spans="1:74">
      <c r="A698" s="561"/>
      <c r="E698" s="561"/>
      <c r="H698" s="561"/>
      <c r="Q698" s="561"/>
      <c r="R698" s="561"/>
      <c r="S698" s="561"/>
      <c r="T698" s="561"/>
      <c r="U698" s="561"/>
      <c r="V698" s="561"/>
      <c r="Y698" s="561"/>
      <c r="Z698" s="561"/>
      <c r="AA698" s="561"/>
      <c r="AB698" s="561"/>
      <c r="AC698" s="561"/>
      <c r="AD698" s="561"/>
      <c r="AE698" s="561"/>
      <c r="AF698" s="561"/>
      <c r="AG698" s="561"/>
      <c r="AH698" s="561"/>
      <c r="AJ698" s="561"/>
      <c r="AK698" s="561"/>
      <c r="AM698" s="561"/>
      <c r="AN698" s="561"/>
      <c r="AO698" s="561"/>
      <c r="AP698" s="561"/>
      <c r="AQ698" s="561"/>
      <c r="AR698" s="561"/>
      <c r="AS698" s="561"/>
      <c r="AT698" s="561"/>
      <c r="AU698" s="561"/>
      <c r="AW698" s="561"/>
      <c r="AX698" s="561"/>
      <c r="AY698" s="561"/>
      <c r="AZ698" s="561"/>
      <c r="BA698" s="561"/>
      <c r="BB698" s="561"/>
      <c r="BC698" s="561"/>
      <c r="BD698" s="561"/>
      <c r="BE698" s="561"/>
      <c r="BF698" s="561"/>
      <c r="BG698" s="561"/>
      <c r="BH698" s="561"/>
      <c r="BI698" s="561"/>
      <c r="BJ698" s="561"/>
      <c r="BK698" s="561"/>
      <c r="BL698" s="561"/>
      <c r="BM698" s="561"/>
      <c r="BN698" s="561"/>
      <c r="BO698" s="561"/>
      <c r="BP698" s="561"/>
      <c r="BQ698" s="561"/>
      <c r="BR698" s="561"/>
      <c r="BS698" s="561"/>
      <c r="BT698" s="561"/>
      <c r="BU698" s="561"/>
      <c r="BV698" s="561"/>
    </row>
    <row r="699" spans="1:74">
      <c r="A699" s="561"/>
      <c r="E699" s="561"/>
      <c r="H699" s="561"/>
      <c r="Q699" s="561"/>
      <c r="R699" s="561"/>
      <c r="S699" s="561"/>
      <c r="T699" s="561"/>
      <c r="U699" s="561"/>
      <c r="V699" s="561"/>
      <c r="Y699" s="561"/>
      <c r="Z699" s="561"/>
      <c r="AA699" s="561"/>
      <c r="AB699" s="561"/>
      <c r="AC699" s="561"/>
      <c r="AD699" s="561"/>
      <c r="AE699" s="561"/>
      <c r="AF699" s="561"/>
      <c r="AG699" s="561"/>
      <c r="AH699" s="561"/>
      <c r="AJ699" s="561"/>
      <c r="AK699" s="561"/>
      <c r="AM699" s="561"/>
      <c r="AN699" s="561"/>
      <c r="AO699" s="561"/>
      <c r="AP699" s="561"/>
      <c r="AQ699" s="561"/>
      <c r="AR699" s="561"/>
      <c r="AS699" s="561"/>
      <c r="AT699" s="561"/>
      <c r="AU699" s="561"/>
      <c r="AW699" s="561"/>
      <c r="AX699" s="561"/>
      <c r="AY699" s="561"/>
      <c r="AZ699" s="561"/>
      <c r="BA699" s="561"/>
      <c r="BB699" s="561"/>
      <c r="BC699" s="561"/>
      <c r="BD699" s="561"/>
      <c r="BE699" s="561"/>
      <c r="BF699" s="561"/>
      <c r="BG699" s="561"/>
      <c r="BH699" s="561"/>
      <c r="BI699" s="561"/>
      <c r="BJ699" s="561"/>
      <c r="BK699" s="561"/>
      <c r="BL699" s="561"/>
      <c r="BM699" s="561"/>
      <c r="BN699" s="561"/>
      <c r="BO699" s="561"/>
      <c r="BP699" s="561"/>
      <c r="BQ699" s="561"/>
      <c r="BR699" s="561"/>
      <c r="BS699" s="561"/>
      <c r="BT699" s="561"/>
      <c r="BU699" s="561"/>
      <c r="BV699" s="561"/>
    </row>
    <row r="700" spans="1:74">
      <c r="A700" s="561"/>
      <c r="E700" s="561"/>
      <c r="H700" s="561"/>
      <c r="Q700" s="561"/>
      <c r="R700" s="561"/>
      <c r="S700" s="561"/>
      <c r="T700" s="561"/>
      <c r="U700" s="561"/>
      <c r="V700" s="561"/>
      <c r="Y700" s="561"/>
      <c r="Z700" s="561"/>
      <c r="AA700" s="561"/>
      <c r="AB700" s="561"/>
      <c r="AC700" s="561"/>
      <c r="AD700" s="561"/>
      <c r="AE700" s="561"/>
      <c r="AF700" s="561"/>
      <c r="AG700" s="561"/>
      <c r="AH700" s="561"/>
      <c r="AJ700" s="561"/>
      <c r="AK700" s="561"/>
      <c r="AM700" s="561"/>
      <c r="AN700" s="561"/>
      <c r="AO700" s="561"/>
      <c r="AP700" s="561"/>
      <c r="AQ700" s="561"/>
      <c r="AR700" s="561"/>
      <c r="AS700" s="561"/>
      <c r="AT700" s="561"/>
      <c r="AU700" s="561"/>
      <c r="AW700" s="561"/>
      <c r="AX700" s="561"/>
      <c r="AY700" s="561"/>
      <c r="AZ700" s="561"/>
      <c r="BA700" s="561"/>
      <c r="BB700" s="561"/>
      <c r="BC700" s="561"/>
      <c r="BD700" s="561"/>
      <c r="BE700" s="561"/>
      <c r="BF700" s="561"/>
      <c r="BG700" s="561"/>
      <c r="BH700" s="561"/>
      <c r="BI700" s="561"/>
      <c r="BJ700" s="561"/>
      <c r="BK700" s="561"/>
      <c r="BL700" s="561"/>
      <c r="BM700" s="561"/>
      <c r="BN700" s="561"/>
      <c r="BO700" s="561"/>
      <c r="BP700" s="561"/>
      <c r="BQ700" s="561"/>
      <c r="BR700" s="561"/>
      <c r="BS700" s="561"/>
      <c r="BT700" s="561"/>
      <c r="BU700" s="561"/>
      <c r="BV700" s="561"/>
    </row>
    <row r="701" spans="1:74">
      <c r="A701" s="561"/>
      <c r="E701" s="561"/>
      <c r="H701" s="561"/>
      <c r="Q701" s="561"/>
      <c r="R701" s="561"/>
      <c r="S701" s="561"/>
      <c r="T701" s="561"/>
      <c r="U701" s="561"/>
      <c r="V701" s="561"/>
      <c r="Y701" s="561"/>
      <c r="Z701" s="561"/>
      <c r="AA701" s="561"/>
      <c r="AB701" s="561"/>
      <c r="AC701" s="561"/>
      <c r="AD701" s="561"/>
      <c r="AE701" s="561"/>
      <c r="AF701" s="561"/>
      <c r="AG701" s="561"/>
      <c r="AH701" s="561"/>
      <c r="AJ701" s="561"/>
      <c r="AK701" s="561"/>
      <c r="AM701" s="561"/>
      <c r="AN701" s="561"/>
      <c r="AO701" s="561"/>
      <c r="AP701" s="561"/>
      <c r="AQ701" s="561"/>
      <c r="AR701" s="561"/>
      <c r="AS701" s="561"/>
      <c r="AT701" s="561"/>
      <c r="AU701" s="561"/>
      <c r="AW701" s="561"/>
      <c r="AX701" s="561"/>
      <c r="AY701" s="561"/>
      <c r="AZ701" s="561"/>
      <c r="BA701" s="561"/>
      <c r="BB701" s="561"/>
      <c r="BC701" s="561"/>
      <c r="BD701" s="561"/>
      <c r="BE701" s="561"/>
      <c r="BF701" s="561"/>
      <c r="BG701" s="561"/>
      <c r="BH701" s="561"/>
      <c r="BI701" s="561"/>
      <c r="BJ701" s="561"/>
      <c r="BK701" s="561"/>
      <c r="BL701" s="561"/>
      <c r="BM701" s="561"/>
      <c r="BN701" s="561"/>
      <c r="BO701" s="561"/>
      <c r="BP701" s="561"/>
      <c r="BQ701" s="561"/>
      <c r="BR701" s="561"/>
      <c r="BS701" s="561"/>
      <c r="BT701" s="561"/>
      <c r="BU701" s="561"/>
      <c r="BV701" s="561"/>
    </row>
    <row r="702" spans="1:74">
      <c r="A702" s="561"/>
      <c r="E702" s="561"/>
      <c r="H702" s="561"/>
      <c r="Q702" s="561"/>
      <c r="R702" s="561"/>
      <c r="S702" s="561"/>
      <c r="T702" s="561"/>
      <c r="U702" s="561"/>
      <c r="V702" s="561"/>
      <c r="Y702" s="561"/>
      <c r="Z702" s="561"/>
      <c r="AA702" s="561"/>
      <c r="AB702" s="561"/>
      <c r="AC702" s="561"/>
      <c r="AD702" s="561"/>
      <c r="AE702" s="561"/>
      <c r="AF702" s="561"/>
      <c r="AG702" s="561"/>
      <c r="AH702" s="561"/>
      <c r="AJ702" s="561"/>
      <c r="AK702" s="561"/>
      <c r="AM702" s="561"/>
      <c r="AN702" s="561"/>
      <c r="AO702" s="561"/>
      <c r="AP702" s="561"/>
      <c r="AQ702" s="561"/>
      <c r="AR702" s="561"/>
      <c r="AS702" s="561"/>
      <c r="AT702" s="561"/>
      <c r="AU702" s="561"/>
      <c r="AW702" s="561"/>
      <c r="AX702" s="561"/>
      <c r="AY702" s="561"/>
      <c r="AZ702" s="561"/>
      <c r="BA702" s="561"/>
      <c r="BB702" s="561"/>
      <c r="BC702" s="561"/>
      <c r="BD702" s="561"/>
      <c r="BE702" s="561"/>
      <c r="BF702" s="561"/>
      <c r="BG702" s="561"/>
      <c r="BH702" s="561"/>
      <c r="BI702" s="561"/>
      <c r="BJ702" s="561"/>
      <c r="BK702" s="561"/>
      <c r="BL702" s="561"/>
      <c r="BM702" s="561"/>
      <c r="BN702" s="561"/>
      <c r="BO702" s="561"/>
      <c r="BP702" s="561"/>
      <c r="BQ702" s="561"/>
      <c r="BR702" s="561"/>
      <c r="BS702" s="561"/>
      <c r="BT702" s="561"/>
      <c r="BU702" s="561"/>
      <c r="BV702" s="561"/>
    </row>
    <row r="703" spans="1:74">
      <c r="A703" s="561"/>
      <c r="E703" s="561"/>
      <c r="H703" s="561"/>
      <c r="Q703" s="561"/>
      <c r="R703" s="561"/>
      <c r="S703" s="561"/>
      <c r="T703" s="561"/>
      <c r="U703" s="561"/>
      <c r="V703" s="561"/>
      <c r="Y703" s="561"/>
      <c r="Z703" s="561"/>
      <c r="AA703" s="561"/>
      <c r="AB703" s="561"/>
      <c r="AC703" s="561"/>
      <c r="AD703" s="561"/>
      <c r="AE703" s="561"/>
      <c r="AF703" s="561"/>
      <c r="AG703" s="561"/>
      <c r="AH703" s="561"/>
      <c r="AJ703" s="561"/>
      <c r="AK703" s="561"/>
      <c r="AM703" s="561"/>
      <c r="AN703" s="561"/>
      <c r="AO703" s="561"/>
      <c r="AP703" s="561"/>
      <c r="AQ703" s="561"/>
      <c r="AR703" s="561"/>
      <c r="AS703" s="561"/>
      <c r="AT703" s="561"/>
      <c r="AU703" s="561"/>
      <c r="AW703" s="561"/>
      <c r="AX703" s="561"/>
      <c r="AY703" s="561"/>
      <c r="AZ703" s="561"/>
      <c r="BA703" s="561"/>
      <c r="BB703" s="561"/>
      <c r="BC703" s="561"/>
      <c r="BD703" s="561"/>
      <c r="BE703" s="561"/>
      <c r="BF703" s="561"/>
      <c r="BG703" s="561"/>
      <c r="BH703" s="561"/>
      <c r="BI703" s="561"/>
      <c r="BJ703" s="561"/>
      <c r="BK703" s="561"/>
      <c r="BL703" s="561"/>
      <c r="BM703" s="561"/>
      <c r="BN703" s="561"/>
      <c r="BO703" s="561"/>
      <c r="BP703" s="561"/>
      <c r="BQ703" s="561"/>
      <c r="BR703" s="561"/>
      <c r="BS703" s="561"/>
      <c r="BT703" s="561"/>
      <c r="BU703" s="561"/>
      <c r="BV703" s="561"/>
    </row>
    <row r="704" spans="1:74">
      <c r="A704" s="561"/>
      <c r="E704" s="561"/>
      <c r="H704" s="561"/>
      <c r="Q704" s="561"/>
      <c r="R704" s="561"/>
      <c r="S704" s="561"/>
      <c r="T704" s="561"/>
      <c r="U704" s="561"/>
      <c r="V704" s="561"/>
      <c r="Y704" s="561"/>
      <c r="Z704" s="561"/>
      <c r="AA704" s="561"/>
      <c r="AB704" s="561"/>
      <c r="AC704" s="561"/>
      <c r="AD704" s="561"/>
      <c r="AE704" s="561"/>
      <c r="AF704" s="561"/>
      <c r="AG704" s="561"/>
      <c r="AH704" s="561"/>
      <c r="AJ704" s="561"/>
      <c r="AK704" s="561"/>
      <c r="AM704" s="561"/>
      <c r="AN704" s="561"/>
      <c r="AO704" s="561"/>
      <c r="AP704" s="561"/>
      <c r="AQ704" s="561"/>
      <c r="AR704" s="561"/>
      <c r="AS704" s="561"/>
      <c r="AT704" s="561"/>
      <c r="AU704" s="561"/>
      <c r="AW704" s="561"/>
      <c r="AX704" s="561"/>
      <c r="AY704" s="561"/>
      <c r="AZ704" s="561"/>
      <c r="BA704" s="561"/>
      <c r="BB704" s="561"/>
      <c r="BC704" s="561"/>
      <c r="BD704" s="561"/>
      <c r="BE704" s="561"/>
      <c r="BF704" s="561"/>
      <c r="BG704" s="561"/>
      <c r="BH704" s="561"/>
      <c r="BI704" s="561"/>
      <c r="BJ704" s="561"/>
      <c r="BK704" s="561"/>
      <c r="BL704" s="561"/>
      <c r="BM704" s="561"/>
      <c r="BN704" s="561"/>
      <c r="BO704" s="561"/>
      <c r="BP704" s="561"/>
      <c r="BQ704" s="561"/>
      <c r="BR704" s="561"/>
      <c r="BS704" s="561"/>
      <c r="BT704" s="561"/>
      <c r="BU704" s="561"/>
      <c r="BV704" s="561"/>
    </row>
    <row r="705" spans="1:74">
      <c r="A705" s="561"/>
      <c r="E705" s="561"/>
      <c r="H705" s="561"/>
      <c r="Q705" s="561"/>
      <c r="R705" s="561"/>
      <c r="S705" s="561"/>
      <c r="T705" s="561"/>
      <c r="U705" s="561"/>
      <c r="V705" s="561"/>
      <c r="Y705" s="561"/>
      <c r="Z705" s="561"/>
      <c r="AA705" s="561"/>
      <c r="AB705" s="561"/>
      <c r="AC705" s="561"/>
      <c r="AD705" s="561"/>
      <c r="AE705" s="561"/>
      <c r="AF705" s="561"/>
      <c r="AG705" s="561"/>
      <c r="AH705" s="561"/>
      <c r="AJ705" s="561"/>
      <c r="AK705" s="561"/>
      <c r="AM705" s="561"/>
      <c r="AN705" s="561"/>
      <c r="AO705" s="561"/>
      <c r="AP705" s="561"/>
      <c r="AQ705" s="561"/>
      <c r="AR705" s="561"/>
      <c r="AS705" s="561"/>
      <c r="AT705" s="561"/>
      <c r="AU705" s="561"/>
      <c r="AW705" s="561"/>
      <c r="AX705" s="561"/>
      <c r="AY705" s="561"/>
      <c r="AZ705" s="561"/>
      <c r="BA705" s="561"/>
      <c r="BB705" s="561"/>
      <c r="BC705" s="561"/>
      <c r="BD705" s="561"/>
      <c r="BE705" s="561"/>
      <c r="BF705" s="561"/>
      <c r="BG705" s="561"/>
      <c r="BH705" s="561"/>
      <c r="BI705" s="561"/>
      <c r="BJ705" s="561"/>
      <c r="BK705" s="561"/>
      <c r="BL705" s="561"/>
      <c r="BM705" s="561"/>
      <c r="BN705" s="561"/>
      <c r="BO705" s="561"/>
      <c r="BP705" s="561"/>
      <c r="BQ705" s="561"/>
      <c r="BR705" s="561"/>
      <c r="BS705" s="561"/>
      <c r="BT705" s="561"/>
      <c r="BU705" s="561"/>
      <c r="BV705" s="561"/>
    </row>
    <row r="706" spans="1:74">
      <c r="A706" s="561"/>
      <c r="E706" s="561"/>
      <c r="H706" s="561"/>
      <c r="Q706" s="561"/>
      <c r="R706" s="561"/>
      <c r="S706" s="561"/>
      <c r="T706" s="561"/>
      <c r="U706" s="561"/>
      <c r="V706" s="561"/>
      <c r="Y706" s="561"/>
      <c r="Z706" s="561"/>
      <c r="AA706" s="561"/>
      <c r="AB706" s="561"/>
      <c r="AC706" s="561"/>
      <c r="AD706" s="561"/>
      <c r="AE706" s="561"/>
      <c r="AF706" s="561"/>
      <c r="AG706" s="561"/>
      <c r="AH706" s="561"/>
      <c r="AJ706" s="561"/>
      <c r="AK706" s="561"/>
      <c r="AM706" s="561"/>
      <c r="AN706" s="561"/>
      <c r="AO706" s="561"/>
      <c r="AP706" s="561"/>
      <c r="AQ706" s="561"/>
      <c r="AR706" s="561"/>
      <c r="AS706" s="561"/>
      <c r="AT706" s="561"/>
      <c r="AU706" s="561"/>
      <c r="AW706" s="561"/>
      <c r="AX706" s="561"/>
      <c r="AY706" s="561"/>
      <c r="AZ706" s="561"/>
      <c r="BA706" s="561"/>
      <c r="BB706" s="561"/>
      <c r="BC706" s="561"/>
      <c r="BD706" s="561"/>
      <c r="BE706" s="561"/>
      <c r="BF706" s="561"/>
      <c r="BG706" s="561"/>
      <c r="BH706" s="561"/>
      <c r="BI706" s="561"/>
      <c r="BJ706" s="561"/>
      <c r="BK706" s="561"/>
      <c r="BL706" s="561"/>
      <c r="BM706" s="561"/>
      <c r="BN706" s="561"/>
      <c r="BO706" s="561"/>
      <c r="BP706" s="561"/>
      <c r="BQ706" s="561"/>
      <c r="BR706" s="561"/>
      <c r="BS706" s="561"/>
      <c r="BT706" s="561"/>
      <c r="BU706" s="561"/>
      <c r="BV706" s="561"/>
    </row>
    <row r="707" spans="1:74">
      <c r="A707" s="561"/>
      <c r="E707" s="561"/>
      <c r="H707" s="561"/>
      <c r="Q707" s="561"/>
      <c r="R707" s="561"/>
      <c r="S707" s="561"/>
      <c r="T707" s="561"/>
      <c r="U707" s="561"/>
      <c r="V707" s="561"/>
      <c r="Y707" s="561"/>
      <c r="Z707" s="561"/>
      <c r="AA707" s="561"/>
      <c r="AB707" s="561"/>
      <c r="AC707" s="561"/>
      <c r="AD707" s="561"/>
      <c r="AE707" s="561"/>
      <c r="AF707" s="561"/>
      <c r="AG707" s="561"/>
      <c r="AH707" s="561"/>
      <c r="AJ707" s="561"/>
      <c r="AK707" s="561"/>
      <c r="AM707" s="561"/>
      <c r="AN707" s="561"/>
      <c r="AO707" s="561"/>
      <c r="AP707" s="561"/>
      <c r="AQ707" s="561"/>
      <c r="AR707" s="561"/>
      <c r="AS707" s="561"/>
      <c r="AT707" s="561"/>
      <c r="AU707" s="561"/>
      <c r="AW707" s="561"/>
      <c r="AX707" s="561"/>
      <c r="AY707" s="561"/>
      <c r="AZ707" s="561"/>
      <c r="BA707" s="561"/>
      <c r="BB707" s="561"/>
      <c r="BC707" s="561"/>
      <c r="BD707" s="561"/>
      <c r="BE707" s="561"/>
      <c r="BF707" s="561"/>
      <c r="BG707" s="561"/>
      <c r="BH707" s="561"/>
      <c r="BI707" s="561"/>
      <c r="BJ707" s="561"/>
      <c r="BK707" s="561"/>
      <c r="BL707" s="561"/>
      <c r="BM707" s="561"/>
      <c r="BN707" s="561"/>
      <c r="BO707" s="561"/>
      <c r="BP707" s="561"/>
      <c r="BQ707" s="561"/>
      <c r="BR707" s="561"/>
      <c r="BS707" s="561"/>
      <c r="BT707" s="561"/>
      <c r="BU707" s="561"/>
      <c r="BV707" s="561"/>
    </row>
    <row r="708" spans="1:74">
      <c r="A708" s="561"/>
      <c r="E708" s="561"/>
      <c r="H708" s="561"/>
      <c r="Q708" s="561"/>
      <c r="R708" s="561"/>
      <c r="S708" s="561"/>
      <c r="T708" s="561"/>
      <c r="U708" s="561"/>
      <c r="V708" s="561"/>
      <c r="Y708" s="561"/>
      <c r="Z708" s="561"/>
      <c r="AA708" s="561"/>
      <c r="AB708" s="561"/>
      <c r="AC708" s="561"/>
      <c r="AD708" s="561"/>
      <c r="AE708" s="561"/>
      <c r="AF708" s="561"/>
      <c r="AG708" s="561"/>
      <c r="AH708" s="561"/>
      <c r="AJ708" s="561"/>
      <c r="AK708" s="561"/>
      <c r="AM708" s="561"/>
      <c r="AN708" s="561"/>
      <c r="AO708" s="561"/>
      <c r="AP708" s="561"/>
      <c r="AQ708" s="561"/>
      <c r="AR708" s="561"/>
      <c r="AS708" s="561"/>
      <c r="AT708" s="561"/>
      <c r="AU708" s="561"/>
      <c r="AW708" s="561"/>
      <c r="AX708" s="561"/>
      <c r="AY708" s="561"/>
      <c r="AZ708" s="561"/>
      <c r="BA708" s="561"/>
      <c r="BB708" s="561"/>
      <c r="BC708" s="561"/>
      <c r="BD708" s="561"/>
      <c r="BE708" s="561"/>
      <c r="BF708" s="561"/>
      <c r="BG708" s="561"/>
      <c r="BH708" s="561"/>
      <c r="BI708" s="561"/>
      <c r="BJ708" s="561"/>
      <c r="BK708" s="561"/>
      <c r="BL708" s="561"/>
      <c r="BM708" s="561"/>
      <c r="BN708" s="561"/>
      <c r="BO708" s="561"/>
      <c r="BP708" s="561"/>
      <c r="BQ708" s="561"/>
      <c r="BR708" s="561"/>
      <c r="BS708" s="561"/>
      <c r="BT708" s="561"/>
      <c r="BU708" s="561"/>
      <c r="BV708" s="561"/>
    </row>
    <row r="709" spans="1:74">
      <c r="A709" s="561"/>
      <c r="E709" s="561"/>
      <c r="H709" s="561"/>
      <c r="Q709" s="561"/>
      <c r="R709" s="561"/>
      <c r="S709" s="561"/>
      <c r="T709" s="561"/>
      <c r="U709" s="561"/>
      <c r="V709" s="561"/>
      <c r="Y709" s="561"/>
      <c r="Z709" s="561"/>
      <c r="AA709" s="561"/>
      <c r="AB709" s="561"/>
      <c r="AC709" s="561"/>
      <c r="AD709" s="561"/>
      <c r="AE709" s="561"/>
      <c r="AF709" s="561"/>
      <c r="AG709" s="561"/>
      <c r="AH709" s="561"/>
      <c r="AJ709" s="561"/>
      <c r="AK709" s="561"/>
      <c r="AM709" s="561"/>
      <c r="AN709" s="561"/>
      <c r="AO709" s="561"/>
      <c r="AP709" s="561"/>
      <c r="AQ709" s="561"/>
      <c r="AR709" s="561"/>
      <c r="AS709" s="561"/>
      <c r="AT709" s="561"/>
      <c r="AU709" s="561"/>
      <c r="AW709" s="561"/>
      <c r="AX709" s="561"/>
      <c r="AY709" s="561"/>
      <c r="AZ709" s="561"/>
      <c r="BA709" s="561"/>
      <c r="BB709" s="561"/>
      <c r="BC709" s="561"/>
      <c r="BD709" s="561"/>
      <c r="BE709" s="561"/>
      <c r="BF709" s="561"/>
      <c r="BG709" s="561"/>
      <c r="BH709" s="561"/>
      <c r="BI709" s="561"/>
      <c r="BJ709" s="561"/>
      <c r="BK709" s="561"/>
      <c r="BL709" s="561"/>
      <c r="BM709" s="561"/>
      <c r="BN709" s="561"/>
      <c r="BO709" s="561"/>
      <c r="BP709" s="561"/>
      <c r="BQ709" s="561"/>
      <c r="BR709" s="561"/>
      <c r="BS709" s="561"/>
      <c r="BT709" s="561"/>
      <c r="BU709" s="561"/>
      <c r="BV709" s="561"/>
    </row>
    <row r="710" spans="1:74">
      <c r="A710" s="561"/>
      <c r="E710" s="561"/>
      <c r="H710" s="561"/>
      <c r="Q710" s="561"/>
      <c r="R710" s="561"/>
      <c r="S710" s="561"/>
      <c r="T710" s="561"/>
      <c r="U710" s="561"/>
      <c r="V710" s="561"/>
      <c r="Y710" s="561"/>
      <c r="Z710" s="561"/>
      <c r="AA710" s="561"/>
      <c r="AB710" s="561"/>
      <c r="AC710" s="561"/>
      <c r="AD710" s="561"/>
      <c r="AE710" s="561"/>
      <c r="AF710" s="561"/>
      <c r="AG710" s="561"/>
      <c r="AH710" s="561"/>
      <c r="AJ710" s="561"/>
      <c r="AK710" s="561"/>
      <c r="AM710" s="561"/>
      <c r="AN710" s="561"/>
      <c r="AO710" s="561"/>
      <c r="AP710" s="561"/>
      <c r="AQ710" s="561"/>
      <c r="AR710" s="561"/>
      <c r="AS710" s="561"/>
      <c r="AT710" s="561"/>
      <c r="AU710" s="561"/>
      <c r="AW710" s="561"/>
      <c r="AX710" s="561"/>
      <c r="AY710" s="561"/>
      <c r="AZ710" s="561"/>
      <c r="BA710" s="561"/>
      <c r="BB710" s="561"/>
      <c r="BC710" s="561"/>
      <c r="BD710" s="561"/>
      <c r="BE710" s="561"/>
      <c r="BF710" s="561"/>
      <c r="BG710" s="561"/>
      <c r="BH710" s="561"/>
      <c r="BI710" s="561"/>
      <c r="BJ710" s="561"/>
      <c r="BK710" s="561"/>
      <c r="BL710" s="561"/>
      <c r="BM710" s="561"/>
      <c r="BN710" s="561"/>
      <c r="BO710" s="561"/>
      <c r="BP710" s="561"/>
      <c r="BQ710" s="561"/>
      <c r="BR710" s="561"/>
      <c r="BS710" s="561"/>
      <c r="BT710" s="561"/>
      <c r="BU710" s="561"/>
      <c r="BV710" s="561"/>
    </row>
    <row r="711" spans="1:74">
      <c r="A711" s="561"/>
      <c r="E711" s="561"/>
      <c r="H711" s="561"/>
      <c r="Q711" s="561"/>
      <c r="R711" s="561"/>
      <c r="S711" s="561"/>
      <c r="T711" s="561"/>
      <c r="U711" s="561"/>
      <c r="V711" s="561"/>
      <c r="Y711" s="561"/>
      <c r="Z711" s="561"/>
      <c r="AA711" s="561"/>
      <c r="AB711" s="561"/>
      <c r="AC711" s="561"/>
      <c r="AD711" s="561"/>
      <c r="AE711" s="561"/>
      <c r="AF711" s="561"/>
      <c r="AG711" s="561"/>
      <c r="AH711" s="561"/>
      <c r="AJ711" s="561"/>
      <c r="AK711" s="561"/>
      <c r="AM711" s="561"/>
      <c r="AN711" s="561"/>
      <c r="AO711" s="561"/>
      <c r="AP711" s="561"/>
      <c r="AQ711" s="561"/>
      <c r="AR711" s="561"/>
      <c r="AS711" s="561"/>
      <c r="AT711" s="561"/>
      <c r="AU711" s="561"/>
      <c r="AW711" s="561"/>
      <c r="AX711" s="561"/>
      <c r="AY711" s="561"/>
      <c r="AZ711" s="561"/>
      <c r="BA711" s="561"/>
      <c r="BB711" s="561"/>
      <c r="BC711" s="561"/>
      <c r="BD711" s="561"/>
      <c r="BE711" s="561"/>
      <c r="BF711" s="561"/>
      <c r="BG711" s="561"/>
      <c r="BH711" s="561"/>
      <c r="BI711" s="561"/>
      <c r="BJ711" s="561"/>
      <c r="BK711" s="561"/>
      <c r="BL711" s="561"/>
      <c r="BM711" s="561"/>
      <c r="BN711" s="561"/>
      <c r="BO711" s="561"/>
      <c r="BP711" s="561"/>
      <c r="BQ711" s="561"/>
      <c r="BR711" s="561"/>
      <c r="BS711" s="561"/>
      <c r="BT711" s="561"/>
      <c r="BU711" s="561"/>
      <c r="BV711" s="561"/>
    </row>
    <row r="712" spans="1:74">
      <c r="A712" s="561"/>
      <c r="E712" s="561"/>
      <c r="H712" s="561"/>
      <c r="Q712" s="561"/>
      <c r="R712" s="561"/>
      <c r="S712" s="561"/>
      <c r="T712" s="561"/>
      <c r="U712" s="561"/>
      <c r="V712" s="561"/>
      <c r="Y712" s="561"/>
      <c r="Z712" s="561"/>
      <c r="AA712" s="561"/>
      <c r="AB712" s="561"/>
      <c r="AC712" s="561"/>
      <c r="AD712" s="561"/>
      <c r="AE712" s="561"/>
      <c r="AF712" s="561"/>
      <c r="AG712" s="561"/>
      <c r="AH712" s="561"/>
      <c r="AJ712" s="561"/>
      <c r="AK712" s="561"/>
      <c r="AM712" s="561"/>
      <c r="AN712" s="561"/>
      <c r="AO712" s="561"/>
      <c r="AP712" s="561"/>
      <c r="AQ712" s="561"/>
      <c r="AR712" s="561"/>
      <c r="AS712" s="561"/>
      <c r="AT712" s="561"/>
      <c r="AU712" s="561"/>
      <c r="AW712" s="561"/>
      <c r="AX712" s="561"/>
      <c r="AY712" s="561"/>
      <c r="AZ712" s="561"/>
      <c r="BA712" s="561"/>
      <c r="BB712" s="561"/>
      <c r="BC712" s="561"/>
      <c r="BD712" s="561"/>
      <c r="BE712" s="561"/>
      <c r="BF712" s="561"/>
      <c r="BG712" s="561"/>
      <c r="BH712" s="561"/>
      <c r="BI712" s="561"/>
      <c r="BJ712" s="561"/>
      <c r="BK712" s="561"/>
      <c r="BL712" s="561"/>
      <c r="BM712" s="561"/>
      <c r="BN712" s="561"/>
      <c r="BO712" s="561"/>
      <c r="BP712" s="561"/>
      <c r="BQ712" s="561"/>
      <c r="BR712" s="561"/>
      <c r="BS712" s="561"/>
      <c r="BT712" s="561"/>
      <c r="BU712" s="561"/>
      <c r="BV712" s="561"/>
    </row>
    <row r="713" spans="1:74">
      <c r="A713" s="561"/>
      <c r="E713" s="561"/>
      <c r="H713" s="561"/>
      <c r="Q713" s="561"/>
      <c r="R713" s="561"/>
      <c r="S713" s="561"/>
      <c r="T713" s="561"/>
      <c r="U713" s="561"/>
      <c r="V713" s="561"/>
      <c r="Y713" s="561"/>
      <c r="Z713" s="561"/>
      <c r="AA713" s="561"/>
      <c r="AB713" s="561"/>
      <c r="AC713" s="561"/>
      <c r="AD713" s="561"/>
      <c r="AE713" s="561"/>
      <c r="AF713" s="561"/>
      <c r="AG713" s="561"/>
      <c r="AH713" s="561"/>
      <c r="AJ713" s="561"/>
      <c r="AK713" s="561"/>
      <c r="AM713" s="561"/>
      <c r="AN713" s="561"/>
      <c r="AO713" s="561"/>
      <c r="AP713" s="561"/>
      <c r="AQ713" s="561"/>
      <c r="AR713" s="561"/>
      <c r="AS713" s="561"/>
      <c r="AT713" s="561"/>
      <c r="AU713" s="561"/>
      <c r="AW713" s="561"/>
      <c r="AX713" s="561"/>
      <c r="AY713" s="561"/>
      <c r="AZ713" s="561"/>
      <c r="BA713" s="561"/>
      <c r="BB713" s="561"/>
      <c r="BC713" s="561"/>
      <c r="BD713" s="561"/>
      <c r="BE713" s="561"/>
      <c r="BF713" s="561"/>
      <c r="BG713" s="561"/>
      <c r="BH713" s="561"/>
      <c r="BI713" s="561"/>
      <c r="BJ713" s="561"/>
      <c r="BK713" s="561"/>
      <c r="BL713" s="561"/>
      <c r="BM713" s="561"/>
      <c r="BN713" s="561"/>
      <c r="BO713" s="561"/>
      <c r="BP713" s="561"/>
      <c r="BQ713" s="561"/>
      <c r="BR713" s="561"/>
      <c r="BS713" s="561"/>
      <c r="BT713" s="561"/>
      <c r="BU713" s="561"/>
      <c r="BV713" s="561"/>
    </row>
    <row r="714" spans="1:74">
      <c r="A714" s="561"/>
      <c r="E714" s="561"/>
      <c r="H714" s="561"/>
      <c r="Q714" s="561"/>
      <c r="R714" s="561"/>
      <c r="S714" s="561"/>
      <c r="T714" s="561"/>
      <c r="U714" s="561"/>
      <c r="V714" s="561"/>
      <c r="Y714" s="561"/>
      <c r="Z714" s="561"/>
      <c r="AA714" s="561"/>
      <c r="AB714" s="561"/>
      <c r="AC714" s="561"/>
      <c r="AD714" s="561"/>
      <c r="AE714" s="561"/>
      <c r="AF714" s="561"/>
      <c r="AG714" s="561"/>
      <c r="AH714" s="561"/>
      <c r="AJ714" s="561"/>
      <c r="AK714" s="561"/>
      <c r="AM714" s="561"/>
      <c r="AN714" s="561"/>
      <c r="AO714" s="561"/>
      <c r="AP714" s="561"/>
      <c r="AQ714" s="561"/>
      <c r="AR714" s="561"/>
      <c r="AS714" s="561"/>
      <c r="AT714" s="561"/>
      <c r="AU714" s="561"/>
      <c r="AW714" s="561"/>
      <c r="AX714" s="561"/>
      <c r="AY714" s="561"/>
      <c r="AZ714" s="561"/>
      <c r="BA714" s="561"/>
      <c r="BB714" s="561"/>
      <c r="BC714" s="561"/>
      <c r="BD714" s="561"/>
      <c r="BE714" s="561"/>
      <c r="BF714" s="561"/>
      <c r="BG714" s="561"/>
      <c r="BH714" s="561"/>
      <c r="BI714" s="561"/>
      <c r="BJ714" s="561"/>
      <c r="BK714" s="561"/>
      <c r="BL714" s="561"/>
      <c r="BM714" s="561"/>
      <c r="BN714" s="561"/>
      <c r="BO714" s="561"/>
      <c r="BP714" s="561"/>
      <c r="BQ714" s="561"/>
      <c r="BR714" s="561"/>
      <c r="BS714" s="561"/>
      <c r="BT714" s="561"/>
      <c r="BU714" s="561"/>
      <c r="BV714" s="561"/>
    </row>
    <row r="715" spans="1:74">
      <c r="A715" s="561"/>
      <c r="E715" s="561"/>
      <c r="H715" s="561"/>
      <c r="Q715" s="561"/>
      <c r="R715" s="561"/>
      <c r="S715" s="561"/>
      <c r="T715" s="561"/>
      <c r="U715" s="561"/>
      <c r="V715" s="561"/>
      <c r="Y715" s="561"/>
      <c r="Z715" s="561"/>
      <c r="AA715" s="561"/>
      <c r="AB715" s="561"/>
      <c r="AC715" s="561"/>
      <c r="AD715" s="561"/>
      <c r="AE715" s="561"/>
      <c r="AF715" s="561"/>
      <c r="AG715" s="561"/>
      <c r="AH715" s="561"/>
      <c r="AJ715" s="561"/>
      <c r="AK715" s="561"/>
      <c r="AM715" s="561"/>
      <c r="AN715" s="561"/>
      <c r="AO715" s="561"/>
      <c r="AP715" s="561"/>
      <c r="AQ715" s="561"/>
      <c r="AR715" s="561"/>
      <c r="AS715" s="561"/>
      <c r="AT715" s="561"/>
      <c r="AU715" s="561"/>
      <c r="AW715" s="561"/>
      <c r="AX715" s="561"/>
      <c r="AY715" s="561"/>
      <c r="AZ715" s="561"/>
      <c r="BA715" s="561"/>
      <c r="BB715" s="561"/>
      <c r="BC715" s="561"/>
      <c r="BD715" s="561"/>
      <c r="BE715" s="561"/>
      <c r="BF715" s="561"/>
      <c r="BG715" s="561"/>
      <c r="BH715" s="561"/>
      <c r="BI715" s="561"/>
      <c r="BJ715" s="561"/>
      <c r="BK715" s="561"/>
      <c r="BL715" s="561"/>
      <c r="BM715" s="561"/>
      <c r="BN715" s="561"/>
      <c r="BO715" s="561"/>
      <c r="BP715" s="561"/>
      <c r="BQ715" s="561"/>
      <c r="BR715" s="561"/>
      <c r="BS715" s="561"/>
      <c r="BT715" s="561"/>
      <c r="BU715" s="561"/>
      <c r="BV715" s="561"/>
    </row>
    <row r="716" spans="1:74">
      <c r="A716" s="561"/>
      <c r="E716" s="561"/>
      <c r="H716" s="561"/>
      <c r="Q716" s="561"/>
      <c r="R716" s="561"/>
      <c r="S716" s="561"/>
      <c r="T716" s="561"/>
      <c r="U716" s="561"/>
      <c r="V716" s="561"/>
      <c r="Y716" s="561"/>
      <c r="Z716" s="561"/>
      <c r="AA716" s="561"/>
      <c r="AB716" s="561"/>
      <c r="AC716" s="561"/>
      <c r="AD716" s="561"/>
      <c r="AE716" s="561"/>
      <c r="AF716" s="561"/>
      <c r="AG716" s="561"/>
      <c r="AH716" s="561"/>
      <c r="AJ716" s="561"/>
      <c r="AK716" s="561"/>
      <c r="AM716" s="561"/>
      <c r="AN716" s="561"/>
      <c r="AO716" s="561"/>
      <c r="AP716" s="561"/>
      <c r="AQ716" s="561"/>
      <c r="AR716" s="561"/>
      <c r="AS716" s="561"/>
      <c r="AT716" s="561"/>
      <c r="AU716" s="561"/>
      <c r="AW716" s="561"/>
      <c r="AX716" s="561"/>
      <c r="AY716" s="561"/>
      <c r="AZ716" s="561"/>
      <c r="BA716" s="561"/>
      <c r="BB716" s="561"/>
      <c r="BC716" s="561"/>
      <c r="BD716" s="561"/>
      <c r="BE716" s="561"/>
      <c r="BF716" s="561"/>
      <c r="BG716" s="561"/>
      <c r="BH716" s="561"/>
      <c r="BI716" s="561"/>
      <c r="BJ716" s="561"/>
      <c r="BK716" s="561"/>
      <c r="BL716" s="561"/>
      <c r="BM716" s="561"/>
      <c r="BN716" s="561"/>
      <c r="BO716" s="561"/>
      <c r="BP716" s="561"/>
      <c r="BQ716" s="561"/>
      <c r="BR716" s="561"/>
      <c r="BS716" s="561"/>
      <c r="BT716" s="561"/>
      <c r="BU716" s="561"/>
      <c r="BV716" s="561"/>
    </row>
    <row r="717" spans="1:74">
      <c r="A717" s="561"/>
      <c r="E717" s="561"/>
      <c r="H717" s="561"/>
      <c r="Q717" s="561"/>
      <c r="R717" s="561"/>
      <c r="S717" s="561"/>
      <c r="T717" s="561"/>
      <c r="U717" s="561"/>
      <c r="V717" s="561"/>
      <c r="Y717" s="561"/>
      <c r="Z717" s="561"/>
      <c r="AA717" s="561"/>
      <c r="AB717" s="561"/>
      <c r="AC717" s="561"/>
      <c r="AD717" s="561"/>
      <c r="AE717" s="561"/>
      <c r="AF717" s="561"/>
      <c r="AG717" s="561"/>
      <c r="AH717" s="561"/>
      <c r="AJ717" s="561"/>
      <c r="AK717" s="561"/>
      <c r="AM717" s="561"/>
      <c r="AN717" s="561"/>
      <c r="AO717" s="561"/>
      <c r="AP717" s="561"/>
      <c r="AQ717" s="561"/>
      <c r="AR717" s="561"/>
      <c r="AS717" s="561"/>
      <c r="AT717" s="561"/>
      <c r="AU717" s="561"/>
      <c r="AW717" s="561"/>
      <c r="AX717" s="561"/>
      <c r="AY717" s="561"/>
      <c r="AZ717" s="561"/>
      <c r="BA717" s="561"/>
      <c r="BB717" s="561"/>
      <c r="BC717" s="561"/>
      <c r="BD717" s="561"/>
      <c r="BE717" s="561"/>
      <c r="BF717" s="561"/>
      <c r="BG717" s="561"/>
      <c r="BH717" s="561"/>
      <c r="BI717" s="561"/>
      <c r="BJ717" s="561"/>
      <c r="BK717" s="561"/>
      <c r="BL717" s="561"/>
      <c r="BM717" s="561"/>
      <c r="BN717" s="561"/>
      <c r="BO717" s="561"/>
      <c r="BP717" s="561"/>
      <c r="BQ717" s="561"/>
      <c r="BR717" s="561"/>
      <c r="BS717" s="561"/>
      <c r="BT717" s="561"/>
      <c r="BU717" s="561"/>
      <c r="BV717" s="561"/>
    </row>
    <row r="718" spans="1:74">
      <c r="A718" s="561"/>
      <c r="E718" s="561"/>
      <c r="H718" s="561"/>
      <c r="Q718" s="561"/>
      <c r="R718" s="561"/>
      <c r="S718" s="561"/>
      <c r="T718" s="561"/>
      <c r="U718" s="561"/>
      <c r="V718" s="561"/>
      <c r="Y718" s="561"/>
      <c r="Z718" s="561"/>
      <c r="AA718" s="561"/>
      <c r="AB718" s="561"/>
      <c r="AC718" s="561"/>
      <c r="AD718" s="561"/>
      <c r="AE718" s="561"/>
      <c r="AF718" s="561"/>
      <c r="AG718" s="561"/>
      <c r="AH718" s="561"/>
      <c r="AJ718" s="561"/>
      <c r="AK718" s="561"/>
      <c r="AM718" s="561"/>
      <c r="AN718" s="561"/>
      <c r="AO718" s="561"/>
      <c r="AP718" s="561"/>
      <c r="AQ718" s="561"/>
      <c r="AR718" s="561"/>
      <c r="AS718" s="561"/>
      <c r="AT718" s="561"/>
      <c r="AU718" s="561"/>
      <c r="AW718" s="561"/>
      <c r="AX718" s="561"/>
      <c r="AY718" s="561"/>
      <c r="AZ718" s="561"/>
      <c r="BA718" s="561"/>
      <c r="BB718" s="561"/>
      <c r="BC718" s="561"/>
      <c r="BD718" s="561"/>
      <c r="BE718" s="561"/>
      <c r="BF718" s="561"/>
      <c r="BG718" s="561"/>
      <c r="BH718" s="561"/>
      <c r="BI718" s="561"/>
      <c r="BJ718" s="561"/>
      <c r="BK718" s="561"/>
      <c r="BL718" s="561"/>
      <c r="BM718" s="561"/>
      <c r="BN718" s="561"/>
      <c r="BO718" s="561"/>
      <c r="BP718" s="561"/>
      <c r="BQ718" s="561"/>
      <c r="BR718" s="561"/>
      <c r="BS718" s="561"/>
      <c r="BT718" s="561"/>
      <c r="BU718" s="561"/>
      <c r="BV718" s="561"/>
    </row>
    <row r="719" spans="1:74">
      <c r="A719" s="561"/>
      <c r="E719" s="561"/>
      <c r="H719" s="561"/>
      <c r="Q719" s="561"/>
      <c r="R719" s="561"/>
      <c r="S719" s="561"/>
      <c r="T719" s="561"/>
      <c r="U719" s="561"/>
      <c r="V719" s="561"/>
      <c r="Y719" s="561"/>
      <c r="Z719" s="561"/>
      <c r="AA719" s="561"/>
      <c r="AB719" s="561"/>
      <c r="AC719" s="561"/>
      <c r="AD719" s="561"/>
      <c r="AE719" s="561"/>
      <c r="AF719" s="561"/>
      <c r="AG719" s="561"/>
      <c r="AH719" s="561"/>
      <c r="AJ719" s="561"/>
      <c r="AK719" s="561"/>
      <c r="AM719" s="561"/>
      <c r="AN719" s="561"/>
      <c r="AO719" s="561"/>
      <c r="AP719" s="561"/>
      <c r="AQ719" s="561"/>
      <c r="AR719" s="561"/>
      <c r="AS719" s="561"/>
      <c r="AT719" s="561"/>
      <c r="AU719" s="561"/>
      <c r="AW719" s="561"/>
      <c r="AX719" s="561"/>
      <c r="AY719" s="561"/>
      <c r="AZ719" s="561"/>
      <c r="BA719" s="561"/>
      <c r="BB719" s="561"/>
      <c r="BC719" s="561"/>
      <c r="BD719" s="561"/>
      <c r="BE719" s="561"/>
      <c r="BF719" s="561"/>
      <c r="BG719" s="561"/>
      <c r="BH719" s="561"/>
      <c r="BI719" s="561"/>
      <c r="BJ719" s="561"/>
      <c r="BK719" s="561"/>
      <c r="BL719" s="561"/>
      <c r="BM719" s="561"/>
      <c r="BN719" s="561"/>
      <c r="BO719" s="561"/>
      <c r="BP719" s="561"/>
      <c r="BQ719" s="561"/>
      <c r="BR719" s="561"/>
      <c r="BS719" s="561"/>
      <c r="BT719" s="561"/>
      <c r="BU719" s="561"/>
      <c r="BV719" s="561"/>
    </row>
    <row r="720" spans="1:74">
      <c r="A720" s="561"/>
      <c r="E720" s="561"/>
      <c r="H720" s="561"/>
      <c r="Q720" s="561"/>
      <c r="R720" s="561"/>
      <c r="S720" s="561"/>
      <c r="T720" s="561"/>
      <c r="U720" s="561"/>
      <c r="V720" s="561"/>
      <c r="Y720" s="561"/>
      <c r="Z720" s="561"/>
      <c r="AA720" s="561"/>
      <c r="AB720" s="561"/>
      <c r="AC720" s="561"/>
      <c r="AD720" s="561"/>
      <c r="AE720" s="561"/>
      <c r="AF720" s="561"/>
      <c r="AG720" s="561"/>
      <c r="AH720" s="561"/>
      <c r="AJ720" s="561"/>
      <c r="AK720" s="561"/>
      <c r="AM720" s="561"/>
      <c r="AN720" s="561"/>
      <c r="AO720" s="561"/>
      <c r="AP720" s="561"/>
      <c r="AQ720" s="561"/>
      <c r="AR720" s="561"/>
      <c r="AS720" s="561"/>
      <c r="AT720" s="561"/>
      <c r="AU720" s="561"/>
      <c r="AW720" s="561"/>
      <c r="AX720" s="561"/>
      <c r="AY720" s="561"/>
      <c r="AZ720" s="561"/>
      <c r="BA720" s="561"/>
      <c r="BB720" s="561"/>
      <c r="BC720" s="561"/>
      <c r="BD720" s="561"/>
      <c r="BE720" s="561"/>
      <c r="BF720" s="561"/>
      <c r="BG720" s="561"/>
      <c r="BH720" s="561"/>
      <c r="BI720" s="561"/>
      <c r="BJ720" s="561"/>
      <c r="BK720" s="561"/>
      <c r="BL720" s="561"/>
      <c r="BM720" s="561"/>
      <c r="BN720" s="561"/>
      <c r="BO720" s="561"/>
      <c r="BP720" s="561"/>
      <c r="BQ720" s="561"/>
      <c r="BR720" s="561"/>
      <c r="BS720" s="561"/>
      <c r="BT720" s="561"/>
      <c r="BU720" s="561"/>
      <c r="BV720" s="561"/>
    </row>
    <row r="721" spans="1:74">
      <c r="A721" s="561"/>
      <c r="E721" s="561"/>
      <c r="H721" s="561"/>
      <c r="Q721" s="561"/>
      <c r="R721" s="561"/>
      <c r="S721" s="561"/>
      <c r="T721" s="561"/>
      <c r="U721" s="561"/>
      <c r="V721" s="561"/>
      <c r="Y721" s="561"/>
      <c r="Z721" s="561"/>
      <c r="AA721" s="561"/>
      <c r="AB721" s="561"/>
      <c r="AC721" s="561"/>
      <c r="AD721" s="561"/>
      <c r="AE721" s="561"/>
      <c r="AF721" s="561"/>
      <c r="AG721" s="561"/>
      <c r="AH721" s="561"/>
      <c r="AJ721" s="561"/>
      <c r="AK721" s="561"/>
      <c r="AM721" s="561"/>
      <c r="AN721" s="561"/>
      <c r="AO721" s="561"/>
      <c r="AP721" s="561"/>
      <c r="AQ721" s="561"/>
      <c r="AR721" s="561"/>
      <c r="AS721" s="561"/>
      <c r="AT721" s="561"/>
      <c r="AU721" s="561"/>
      <c r="AW721" s="561"/>
      <c r="AX721" s="561"/>
      <c r="AY721" s="561"/>
      <c r="AZ721" s="561"/>
      <c r="BA721" s="561"/>
      <c r="BB721" s="561"/>
      <c r="BC721" s="561"/>
      <c r="BD721" s="561"/>
      <c r="BE721" s="561"/>
      <c r="BF721" s="561"/>
      <c r="BG721" s="561"/>
      <c r="BH721" s="561"/>
      <c r="BI721" s="561"/>
      <c r="BJ721" s="561"/>
      <c r="BK721" s="561"/>
      <c r="BL721" s="561"/>
      <c r="BM721" s="561"/>
      <c r="BN721" s="561"/>
      <c r="BO721" s="561"/>
      <c r="BP721" s="561"/>
      <c r="BQ721" s="561"/>
      <c r="BR721" s="561"/>
      <c r="BS721" s="561"/>
      <c r="BT721" s="561"/>
      <c r="BU721" s="561"/>
      <c r="BV721" s="561"/>
    </row>
    <row r="722" spans="1:74">
      <c r="A722" s="561"/>
      <c r="E722" s="561"/>
      <c r="H722" s="561"/>
      <c r="Q722" s="561"/>
      <c r="R722" s="561"/>
      <c r="S722" s="561"/>
      <c r="T722" s="561"/>
      <c r="U722" s="561"/>
      <c r="V722" s="561"/>
      <c r="Y722" s="561"/>
      <c r="Z722" s="561"/>
      <c r="AA722" s="561"/>
      <c r="AB722" s="561"/>
      <c r="AC722" s="561"/>
      <c r="AD722" s="561"/>
      <c r="AE722" s="561"/>
      <c r="AF722" s="561"/>
      <c r="AG722" s="561"/>
      <c r="AH722" s="561"/>
      <c r="AJ722" s="561"/>
      <c r="AK722" s="561"/>
      <c r="AM722" s="561"/>
      <c r="AN722" s="561"/>
      <c r="AO722" s="561"/>
      <c r="AP722" s="561"/>
      <c r="AQ722" s="561"/>
      <c r="AR722" s="561"/>
      <c r="AS722" s="561"/>
      <c r="AT722" s="561"/>
      <c r="AU722" s="561"/>
      <c r="AW722" s="561"/>
      <c r="AX722" s="561"/>
      <c r="AY722" s="561"/>
      <c r="AZ722" s="561"/>
      <c r="BA722" s="561"/>
      <c r="BB722" s="561"/>
      <c r="BC722" s="561"/>
      <c r="BD722" s="561"/>
      <c r="BE722" s="561"/>
      <c r="BF722" s="561"/>
      <c r="BG722" s="561"/>
      <c r="BH722" s="561"/>
      <c r="BI722" s="561"/>
      <c r="BJ722" s="561"/>
      <c r="BK722" s="561"/>
      <c r="BL722" s="561"/>
      <c r="BM722" s="561"/>
      <c r="BN722" s="561"/>
      <c r="BO722" s="561"/>
      <c r="BP722" s="561"/>
      <c r="BQ722" s="561"/>
      <c r="BR722" s="561"/>
      <c r="BS722" s="561"/>
      <c r="BT722" s="561"/>
      <c r="BU722" s="561"/>
      <c r="BV722" s="561"/>
    </row>
    <row r="723" spans="1:74">
      <c r="A723" s="561"/>
      <c r="E723" s="561"/>
      <c r="H723" s="561"/>
      <c r="Q723" s="561"/>
      <c r="R723" s="561"/>
      <c r="S723" s="561"/>
      <c r="T723" s="561"/>
      <c r="U723" s="561"/>
      <c r="V723" s="561"/>
      <c r="Y723" s="561"/>
      <c r="Z723" s="561"/>
      <c r="AA723" s="561"/>
      <c r="AB723" s="561"/>
      <c r="AC723" s="561"/>
      <c r="AD723" s="561"/>
      <c r="AE723" s="561"/>
      <c r="AF723" s="561"/>
      <c r="AG723" s="561"/>
      <c r="AH723" s="561"/>
      <c r="AJ723" s="561"/>
      <c r="AK723" s="561"/>
      <c r="AM723" s="561"/>
      <c r="AN723" s="561"/>
      <c r="AO723" s="561"/>
      <c r="AP723" s="561"/>
      <c r="AQ723" s="561"/>
      <c r="AR723" s="561"/>
      <c r="AS723" s="561"/>
      <c r="AT723" s="561"/>
      <c r="AU723" s="561"/>
      <c r="AW723" s="561"/>
      <c r="AX723" s="561"/>
      <c r="AY723" s="561"/>
      <c r="AZ723" s="561"/>
      <c r="BA723" s="561"/>
      <c r="BB723" s="561"/>
      <c r="BC723" s="561"/>
      <c r="BD723" s="561"/>
      <c r="BE723" s="561"/>
      <c r="BF723" s="561"/>
      <c r="BG723" s="561"/>
      <c r="BH723" s="561"/>
      <c r="BI723" s="561"/>
      <c r="BJ723" s="561"/>
      <c r="BK723" s="561"/>
      <c r="BL723" s="561"/>
      <c r="BM723" s="561"/>
      <c r="BN723" s="561"/>
      <c r="BO723" s="561"/>
      <c r="BP723" s="561"/>
      <c r="BQ723" s="561"/>
      <c r="BR723" s="561"/>
      <c r="BS723" s="561"/>
      <c r="BT723" s="561"/>
      <c r="BU723" s="561"/>
      <c r="BV723" s="561"/>
    </row>
    <row r="724" spans="1:74">
      <c r="A724" s="561"/>
      <c r="E724" s="561"/>
      <c r="H724" s="561"/>
      <c r="Q724" s="561"/>
      <c r="R724" s="561"/>
      <c r="S724" s="561"/>
      <c r="T724" s="561"/>
      <c r="U724" s="561"/>
      <c r="V724" s="561"/>
      <c r="Y724" s="561"/>
      <c r="Z724" s="561"/>
      <c r="AA724" s="561"/>
      <c r="AB724" s="561"/>
      <c r="AC724" s="561"/>
      <c r="AD724" s="561"/>
      <c r="AE724" s="561"/>
      <c r="AF724" s="561"/>
      <c r="AG724" s="561"/>
      <c r="AH724" s="561"/>
      <c r="AJ724" s="561"/>
      <c r="AK724" s="561"/>
      <c r="AM724" s="561"/>
      <c r="AN724" s="561"/>
      <c r="AO724" s="561"/>
      <c r="AP724" s="561"/>
      <c r="AQ724" s="561"/>
      <c r="AR724" s="561"/>
      <c r="AS724" s="561"/>
      <c r="AT724" s="561"/>
      <c r="AU724" s="561"/>
      <c r="AW724" s="561"/>
      <c r="AX724" s="561"/>
      <c r="AY724" s="561"/>
      <c r="AZ724" s="561"/>
      <c r="BA724" s="561"/>
      <c r="BB724" s="561"/>
      <c r="BC724" s="561"/>
      <c r="BD724" s="561"/>
      <c r="BE724" s="561"/>
      <c r="BF724" s="561"/>
      <c r="BG724" s="561"/>
      <c r="BH724" s="561"/>
      <c r="BI724" s="561"/>
      <c r="BJ724" s="561"/>
      <c r="BK724" s="561"/>
      <c r="BL724" s="561"/>
      <c r="BM724" s="561"/>
      <c r="BN724" s="561"/>
      <c r="BO724" s="561"/>
      <c r="BP724" s="561"/>
      <c r="BQ724" s="561"/>
      <c r="BR724" s="561"/>
      <c r="BS724" s="561"/>
      <c r="BT724" s="561"/>
      <c r="BU724" s="561"/>
      <c r="BV724" s="561"/>
    </row>
    <row r="725" spans="1:74">
      <c r="A725" s="561"/>
      <c r="E725" s="561"/>
      <c r="H725" s="561"/>
      <c r="Q725" s="561"/>
      <c r="R725" s="561"/>
      <c r="S725" s="561"/>
      <c r="T725" s="561"/>
      <c r="U725" s="561"/>
      <c r="V725" s="561"/>
      <c r="Y725" s="561"/>
      <c r="Z725" s="561"/>
      <c r="AA725" s="561"/>
      <c r="AB725" s="561"/>
      <c r="AC725" s="561"/>
      <c r="AD725" s="561"/>
      <c r="AE725" s="561"/>
      <c r="AF725" s="561"/>
      <c r="AG725" s="561"/>
      <c r="AH725" s="561"/>
      <c r="AJ725" s="561"/>
      <c r="AK725" s="561"/>
      <c r="AM725" s="561"/>
      <c r="AN725" s="561"/>
      <c r="AO725" s="561"/>
      <c r="AP725" s="561"/>
      <c r="AQ725" s="561"/>
      <c r="AR725" s="561"/>
      <c r="AS725" s="561"/>
      <c r="AT725" s="561"/>
      <c r="AU725" s="561"/>
      <c r="AW725" s="561"/>
      <c r="AX725" s="561"/>
      <c r="AY725" s="561"/>
      <c r="AZ725" s="561"/>
      <c r="BA725" s="561"/>
      <c r="BB725" s="561"/>
      <c r="BC725" s="561"/>
      <c r="BD725" s="561"/>
      <c r="BE725" s="561"/>
      <c r="BF725" s="561"/>
      <c r="BG725" s="561"/>
      <c r="BH725" s="561"/>
      <c r="BI725" s="561"/>
      <c r="BJ725" s="561"/>
      <c r="BK725" s="561"/>
      <c r="BL725" s="561"/>
      <c r="BM725" s="561"/>
      <c r="BN725" s="561"/>
      <c r="BO725" s="561"/>
      <c r="BP725" s="561"/>
      <c r="BQ725" s="561"/>
      <c r="BR725" s="561"/>
      <c r="BS725" s="561"/>
      <c r="BT725" s="561"/>
      <c r="BU725" s="561"/>
      <c r="BV725" s="561"/>
    </row>
    <row r="726" spans="1:74">
      <c r="A726" s="561"/>
      <c r="E726" s="561"/>
      <c r="H726" s="561"/>
      <c r="Q726" s="561"/>
      <c r="R726" s="561"/>
      <c r="S726" s="561"/>
      <c r="T726" s="561"/>
      <c r="U726" s="561"/>
      <c r="V726" s="561"/>
      <c r="Y726" s="561"/>
      <c r="Z726" s="561"/>
      <c r="AA726" s="561"/>
      <c r="AB726" s="561"/>
      <c r="AC726" s="561"/>
      <c r="AD726" s="561"/>
      <c r="AE726" s="561"/>
      <c r="AF726" s="561"/>
      <c r="AG726" s="561"/>
      <c r="AH726" s="561"/>
      <c r="AJ726" s="561"/>
      <c r="AK726" s="561"/>
      <c r="AM726" s="561"/>
      <c r="AN726" s="561"/>
      <c r="AO726" s="561"/>
      <c r="AP726" s="561"/>
      <c r="AQ726" s="561"/>
      <c r="AR726" s="561"/>
      <c r="AS726" s="561"/>
      <c r="AT726" s="561"/>
      <c r="AU726" s="561"/>
      <c r="AW726" s="561"/>
      <c r="AX726" s="561"/>
      <c r="AY726" s="561"/>
      <c r="AZ726" s="561"/>
      <c r="BA726" s="561"/>
      <c r="BB726" s="561"/>
      <c r="BC726" s="561"/>
      <c r="BD726" s="561"/>
      <c r="BE726" s="561"/>
      <c r="BF726" s="561"/>
      <c r="BG726" s="561"/>
      <c r="BH726" s="561"/>
      <c r="BI726" s="561"/>
      <c r="BJ726" s="561"/>
      <c r="BK726" s="561"/>
      <c r="BL726" s="561"/>
      <c r="BM726" s="561"/>
      <c r="BN726" s="561"/>
      <c r="BO726" s="561"/>
      <c r="BP726" s="561"/>
      <c r="BQ726" s="561"/>
      <c r="BR726" s="561"/>
      <c r="BS726" s="561"/>
      <c r="BT726" s="561"/>
      <c r="BU726" s="561"/>
      <c r="BV726" s="561"/>
    </row>
    <row r="727" spans="1:74">
      <c r="A727" s="561"/>
      <c r="E727" s="561"/>
      <c r="H727" s="561"/>
      <c r="Q727" s="561"/>
      <c r="R727" s="561"/>
      <c r="S727" s="561"/>
      <c r="T727" s="561"/>
      <c r="U727" s="561"/>
      <c r="V727" s="561"/>
      <c r="Y727" s="561"/>
      <c r="Z727" s="561"/>
      <c r="AA727" s="561"/>
      <c r="AB727" s="561"/>
      <c r="AC727" s="561"/>
      <c r="AD727" s="561"/>
      <c r="AE727" s="561"/>
      <c r="AF727" s="561"/>
      <c r="AG727" s="561"/>
      <c r="AH727" s="561"/>
      <c r="AJ727" s="561"/>
      <c r="AK727" s="561"/>
      <c r="AM727" s="561"/>
      <c r="AN727" s="561"/>
      <c r="AO727" s="561"/>
      <c r="AP727" s="561"/>
      <c r="AQ727" s="561"/>
      <c r="AR727" s="561"/>
      <c r="AS727" s="561"/>
      <c r="AT727" s="561"/>
      <c r="AU727" s="561"/>
      <c r="AW727" s="561"/>
      <c r="AX727" s="561"/>
      <c r="AY727" s="561"/>
      <c r="AZ727" s="561"/>
      <c r="BA727" s="561"/>
      <c r="BB727" s="561"/>
      <c r="BC727" s="561"/>
      <c r="BD727" s="561"/>
      <c r="BE727" s="561"/>
      <c r="BF727" s="561"/>
      <c r="BG727" s="561"/>
      <c r="BH727" s="561"/>
      <c r="BI727" s="561"/>
      <c r="BJ727" s="561"/>
      <c r="BK727" s="561"/>
      <c r="BL727" s="561"/>
      <c r="BM727" s="561"/>
      <c r="BN727" s="561"/>
      <c r="BO727" s="561"/>
      <c r="BP727" s="561"/>
      <c r="BQ727" s="561"/>
      <c r="BR727" s="561"/>
      <c r="BS727" s="561"/>
      <c r="BT727" s="561"/>
      <c r="BU727" s="561"/>
      <c r="BV727" s="561"/>
    </row>
    <row r="728" spans="1:74">
      <c r="A728" s="561"/>
      <c r="E728" s="561"/>
      <c r="H728" s="561"/>
      <c r="Q728" s="561"/>
      <c r="R728" s="561"/>
      <c r="S728" s="561"/>
      <c r="T728" s="561"/>
      <c r="U728" s="561"/>
      <c r="V728" s="561"/>
      <c r="Y728" s="561"/>
      <c r="Z728" s="561"/>
      <c r="AA728" s="561"/>
      <c r="AB728" s="561"/>
      <c r="AC728" s="561"/>
      <c r="AD728" s="561"/>
      <c r="AE728" s="561"/>
      <c r="AF728" s="561"/>
      <c r="AG728" s="561"/>
      <c r="AH728" s="561"/>
      <c r="AJ728" s="561"/>
      <c r="AK728" s="561"/>
      <c r="AM728" s="561"/>
      <c r="AN728" s="561"/>
      <c r="AO728" s="561"/>
      <c r="AP728" s="561"/>
      <c r="AQ728" s="561"/>
      <c r="AR728" s="561"/>
      <c r="AS728" s="561"/>
      <c r="AT728" s="561"/>
      <c r="AU728" s="561"/>
      <c r="AW728" s="561"/>
      <c r="AX728" s="561"/>
      <c r="AY728" s="561"/>
      <c r="AZ728" s="561"/>
      <c r="BA728" s="561"/>
      <c r="BB728" s="561"/>
      <c r="BC728" s="561"/>
      <c r="BD728" s="561"/>
      <c r="BE728" s="561"/>
      <c r="BF728" s="561"/>
      <c r="BG728" s="561"/>
      <c r="BH728" s="561"/>
      <c r="BI728" s="561"/>
      <c r="BJ728" s="561"/>
      <c r="BK728" s="561"/>
      <c r="BL728" s="561"/>
      <c r="BM728" s="561"/>
      <c r="BN728" s="561"/>
      <c r="BO728" s="561"/>
      <c r="BP728" s="561"/>
      <c r="BQ728" s="561"/>
      <c r="BR728" s="561"/>
      <c r="BS728" s="561"/>
      <c r="BT728" s="561"/>
      <c r="BU728" s="561"/>
      <c r="BV728" s="561"/>
    </row>
    <row r="729" spans="1:74">
      <c r="A729" s="561"/>
      <c r="E729" s="561"/>
      <c r="H729" s="561"/>
      <c r="Q729" s="561"/>
      <c r="R729" s="561"/>
      <c r="S729" s="561"/>
      <c r="T729" s="561"/>
      <c r="U729" s="561"/>
      <c r="V729" s="561"/>
      <c r="Y729" s="561"/>
      <c r="Z729" s="561"/>
      <c r="AA729" s="561"/>
      <c r="AB729" s="561"/>
      <c r="AC729" s="561"/>
      <c r="AD729" s="561"/>
      <c r="AE729" s="561"/>
      <c r="AF729" s="561"/>
      <c r="AG729" s="561"/>
      <c r="AH729" s="561"/>
      <c r="AJ729" s="561"/>
      <c r="AK729" s="561"/>
      <c r="AM729" s="561"/>
      <c r="AN729" s="561"/>
      <c r="AO729" s="561"/>
      <c r="AP729" s="561"/>
      <c r="AQ729" s="561"/>
      <c r="AR729" s="561"/>
      <c r="AS729" s="561"/>
      <c r="AT729" s="561"/>
      <c r="AU729" s="561"/>
      <c r="AW729" s="561"/>
      <c r="AX729" s="561"/>
      <c r="AY729" s="561"/>
      <c r="AZ729" s="561"/>
      <c r="BA729" s="561"/>
      <c r="BB729" s="561"/>
      <c r="BC729" s="561"/>
      <c r="BD729" s="561"/>
      <c r="BE729" s="561"/>
      <c r="BF729" s="561"/>
      <c r="BG729" s="561"/>
      <c r="BH729" s="561"/>
      <c r="BI729" s="561"/>
      <c r="BJ729" s="561"/>
      <c r="BK729" s="561"/>
      <c r="BL729" s="561"/>
      <c r="BM729" s="561"/>
      <c r="BN729" s="561"/>
      <c r="BO729" s="561"/>
      <c r="BP729" s="561"/>
      <c r="BQ729" s="561"/>
      <c r="BR729" s="561"/>
      <c r="BS729" s="561"/>
      <c r="BT729" s="561"/>
      <c r="BU729" s="561"/>
      <c r="BV729" s="561"/>
    </row>
    <row r="730" spans="1:74">
      <c r="A730" s="561"/>
      <c r="E730" s="561"/>
      <c r="H730" s="561"/>
      <c r="Q730" s="561"/>
      <c r="R730" s="561"/>
      <c r="S730" s="561"/>
      <c r="T730" s="561"/>
      <c r="U730" s="561"/>
      <c r="V730" s="561"/>
      <c r="Y730" s="561"/>
      <c r="Z730" s="561"/>
      <c r="AA730" s="561"/>
      <c r="AB730" s="561"/>
      <c r="AC730" s="561"/>
      <c r="AD730" s="561"/>
      <c r="AE730" s="561"/>
      <c r="AF730" s="561"/>
      <c r="AG730" s="561"/>
      <c r="AH730" s="561"/>
      <c r="AJ730" s="561"/>
      <c r="AK730" s="561"/>
      <c r="AM730" s="561"/>
      <c r="AN730" s="561"/>
      <c r="AO730" s="561"/>
      <c r="AP730" s="561"/>
      <c r="AQ730" s="561"/>
      <c r="AR730" s="561"/>
      <c r="AS730" s="561"/>
      <c r="AT730" s="561"/>
      <c r="AU730" s="561"/>
      <c r="AW730" s="561"/>
      <c r="AX730" s="561"/>
      <c r="AY730" s="561"/>
      <c r="AZ730" s="561"/>
      <c r="BA730" s="561"/>
      <c r="BB730" s="561"/>
      <c r="BC730" s="561"/>
      <c r="BD730" s="561"/>
      <c r="BE730" s="561"/>
      <c r="BF730" s="561"/>
      <c r="BG730" s="561"/>
      <c r="BH730" s="561"/>
      <c r="BI730" s="561"/>
      <c r="BJ730" s="561"/>
      <c r="BK730" s="561"/>
      <c r="BL730" s="561"/>
      <c r="BM730" s="561"/>
      <c r="BN730" s="561"/>
      <c r="BO730" s="561"/>
      <c r="BP730" s="561"/>
      <c r="BQ730" s="561"/>
      <c r="BR730" s="561"/>
      <c r="BS730" s="561"/>
      <c r="BT730" s="561"/>
      <c r="BU730" s="561"/>
      <c r="BV730" s="561"/>
    </row>
    <row r="731" spans="1:74">
      <c r="A731" s="561"/>
      <c r="E731" s="561"/>
      <c r="H731" s="561"/>
      <c r="Q731" s="561"/>
      <c r="R731" s="561"/>
      <c r="S731" s="561"/>
      <c r="T731" s="561"/>
      <c r="U731" s="561"/>
      <c r="V731" s="561"/>
      <c r="Y731" s="561"/>
      <c r="Z731" s="561"/>
      <c r="AA731" s="561"/>
      <c r="AB731" s="561"/>
      <c r="AC731" s="561"/>
      <c r="AD731" s="561"/>
      <c r="AE731" s="561"/>
      <c r="AF731" s="561"/>
      <c r="AG731" s="561"/>
      <c r="AH731" s="561"/>
      <c r="AJ731" s="561"/>
      <c r="AK731" s="561"/>
      <c r="AM731" s="561"/>
      <c r="AN731" s="561"/>
      <c r="AO731" s="561"/>
      <c r="AP731" s="561"/>
      <c r="AQ731" s="561"/>
      <c r="AR731" s="561"/>
      <c r="AS731" s="561"/>
      <c r="AT731" s="561"/>
      <c r="AU731" s="561"/>
      <c r="AW731" s="561"/>
      <c r="AX731" s="561"/>
      <c r="AY731" s="561"/>
      <c r="AZ731" s="561"/>
      <c r="BA731" s="561"/>
      <c r="BB731" s="561"/>
      <c r="BC731" s="561"/>
      <c r="BD731" s="561"/>
      <c r="BE731" s="561"/>
      <c r="BF731" s="561"/>
      <c r="BG731" s="561"/>
      <c r="BH731" s="561"/>
      <c r="BI731" s="561"/>
      <c r="BJ731" s="561"/>
      <c r="BK731" s="561"/>
      <c r="BL731" s="561"/>
      <c r="BM731" s="561"/>
      <c r="BN731" s="561"/>
      <c r="BO731" s="561"/>
      <c r="BP731" s="561"/>
      <c r="BQ731" s="561"/>
      <c r="BR731" s="561"/>
      <c r="BS731" s="561"/>
      <c r="BT731" s="561"/>
      <c r="BU731" s="561"/>
      <c r="BV731" s="561"/>
    </row>
    <row r="732" spans="1:74">
      <c r="A732" s="561"/>
      <c r="E732" s="561"/>
      <c r="H732" s="561"/>
      <c r="Q732" s="561"/>
      <c r="R732" s="561"/>
      <c r="S732" s="561"/>
      <c r="T732" s="561"/>
      <c r="U732" s="561"/>
      <c r="V732" s="561"/>
      <c r="Y732" s="561"/>
      <c r="Z732" s="561"/>
      <c r="AA732" s="561"/>
      <c r="AB732" s="561"/>
      <c r="AC732" s="561"/>
      <c r="AD732" s="561"/>
      <c r="AE732" s="561"/>
      <c r="AF732" s="561"/>
      <c r="AG732" s="561"/>
      <c r="AH732" s="561"/>
      <c r="AJ732" s="561"/>
      <c r="AK732" s="561"/>
      <c r="AM732" s="561"/>
      <c r="AN732" s="561"/>
      <c r="AO732" s="561"/>
      <c r="AP732" s="561"/>
      <c r="AQ732" s="561"/>
      <c r="AR732" s="561"/>
      <c r="AS732" s="561"/>
      <c r="AT732" s="561"/>
      <c r="AU732" s="561"/>
      <c r="AW732" s="561"/>
      <c r="AX732" s="561"/>
      <c r="AY732" s="561"/>
      <c r="AZ732" s="561"/>
      <c r="BA732" s="561"/>
      <c r="BB732" s="561"/>
      <c r="BC732" s="561"/>
      <c r="BD732" s="561"/>
      <c r="BE732" s="561"/>
      <c r="BF732" s="561"/>
      <c r="BG732" s="561"/>
      <c r="BH732" s="561"/>
      <c r="BI732" s="561"/>
      <c r="BJ732" s="561"/>
      <c r="BK732" s="561"/>
      <c r="BL732" s="561"/>
      <c r="BM732" s="561"/>
      <c r="BN732" s="561"/>
      <c r="BO732" s="561"/>
      <c r="BP732" s="561"/>
      <c r="BQ732" s="561"/>
      <c r="BR732" s="561"/>
      <c r="BS732" s="561"/>
      <c r="BT732" s="561"/>
      <c r="BU732" s="561"/>
      <c r="BV732" s="561"/>
    </row>
    <row r="733" spans="1:74">
      <c r="A733" s="561"/>
      <c r="E733" s="561"/>
      <c r="H733" s="561"/>
      <c r="Q733" s="561"/>
      <c r="R733" s="561"/>
      <c r="S733" s="561"/>
      <c r="T733" s="561"/>
      <c r="U733" s="561"/>
      <c r="V733" s="561"/>
      <c r="Y733" s="561"/>
      <c r="Z733" s="561"/>
      <c r="AA733" s="561"/>
      <c r="AB733" s="561"/>
      <c r="AC733" s="561"/>
      <c r="AD733" s="561"/>
      <c r="AE733" s="561"/>
      <c r="AF733" s="561"/>
      <c r="AG733" s="561"/>
      <c r="AH733" s="561"/>
      <c r="AJ733" s="561"/>
      <c r="AK733" s="561"/>
      <c r="AM733" s="561"/>
      <c r="AN733" s="561"/>
      <c r="AO733" s="561"/>
      <c r="AP733" s="561"/>
      <c r="AQ733" s="561"/>
      <c r="AR733" s="561"/>
      <c r="AS733" s="561"/>
      <c r="AT733" s="561"/>
      <c r="AU733" s="561"/>
      <c r="AW733" s="561"/>
      <c r="AX733" s="561"/>
      <c r="AY733" s="561"/>
      <c r="AZ733" s="561"/>
      <c r="BA733" s="561"/>
      <c r="BB733" s="561"/>
      <c r="BC733" s="561"/>
      <c r="BD733" s="561"/>
      <c r="BE733" s="561"/>
      <c r="BF733" s="561"/>
      <c r="BG733" s="561"/>
      <c r="BH733" s="561"/>
      <c r="BI733" s="561"/>
      <c r="BJ733" s="561"/>
      <c r="BK733" s="561"/>
      <c r="BL733" s="561"/>
      <c r="BM733" s="561"/>
      <c r="BN733" s="561"/>
      <c r="BO733" s="561"/>
      <c r="BP733" s="561"/>
      <c r="BQ733" s="561"/>
      <c r="BR733" s="561"/>
      <c r="BS733" s="561"/>
      <c r="BT733" s="561"/>
      <c r="BU733" s="561"/>
      <c r="BV733" s="561"/>
    </row>
    <row r="734" spans="1:74">
      <c r="A734" s="561"/>
      <c r="E734" s="561"/>
      <c r="H734" s="561"/>
      <c r="Q734" s="561"/>
      <c r="R734" s="561"/>
      <c r="S734" s="561"/>
      <c r="T734" s="561"/>
      <c r="U734" s="561"/>
      <c r="V734" s="561"/>
      <c r="Y734" s="561"/>
      <c r="Z734" s="561"/>
      <c r="AA734" s="561"/>
      <c r="AB734" s="561"/>
      <c r="AC734" s="561"/>
      <c r="AD734" s="561"/>
      <c r="AE734" s="561"/>
      <c r="AF734" s="561"/>
      <c r="AG734" s="561"/>
      <c r="AH734" s="561"/>
      <c r="AJ734" s="561"/>
      <c r="AK734" s="561"/>
      <c r="AM734" s="561"/>
      <c r="AN734" s="561"/>
      <c r="AO734" s="561"/>
      <c r="AP734" s="561"/>
      <c r="AQ734" s="561"/>
      <c r="AR734" s="561"/>
      <c r="AS734" s="561"/>
      <c r="AT734" s="561"/>
      <c r="AU734" s="561"/>
      <c r="AW734" s="561"/>
      <c r="AX734" s="561"/>
      <c r="AY734" s="561"/>
      <c r="AZ734" s="561"/>
      <c r="BA734" s="561"/>
      <c r="BB734" s="561"/>
      <c r="BC734" s="561"/>
      <c r="BD734" s="561"/>
      <c r="BE734" s="561"/>
      <c r="BF734" s="561"/>
      <c r="BG734" s="561"/>
      <c r="BH734" s="561"/>
      <c r="BI734" s="561"/>
      <c r="BJ734" s="561"/>
      <c r="BK734" s="561"/>
      <c r="BL734" s="561"/>
      <c r="BM734" s="561"/>
      <c r="BN734" s="561"/>
      <c r="BO734" s="561"/>
      <c r="BP734" s="561"/>
      <c r="BQ734" s="561"/>
      <c r="BR734" s="561"/>
      <c r="BS734" s="561"/>
      <c r="BT734" s="561"/>
      <c r="BU734" s="561"/>
      <c r="BV734" s="561"/>
    </row>
    <row r="735" spans="1:74">
      <c r="A735" s="561"/>
      <c r="E735" s="561"/>
      <c r="H735" s="561"/>
      <c r="Q735" s="561"/>
      <c r="R735" s="561"/>
      <c r="S735" s="561"/>
      <c r="T735" s="561"/>
      <c r="U735" s="561"/>
      <c r="V735" s="561"/>
      <c r="Y735" s="561"/>
      <c r="Z735" s="561"/>
      <c r="AA735" s="561"/>
      <c r="AB735" s="561"/>
      <c r="AC735" s="561"/>
      <c r="AD735" s="561"/>
      <c r="AE735" s="561"/>
      <c r="AF735" s="561"/>
      <c r="AG735" s="561"/>
      <c r="AH735" s="561"/>
      <c r="AJ735" s="561"/>
      <c r="AK735" s="561"/>
      <c r="AM735" s="561"/>
      <c r="AN735" s="561"/>
      <c r="AO735" s="561"/>
      <c r="AP735" s="561"/>
      <c r="AQ735" s="561"/>
      <c r="AR735" s="561"/>
      <c r="AS735" s="561"/>
      <c r="AT735" s="561"/>
      <c r="AU735" s="561"/>
      <c r="AW735" s="561"/>
      <c r="AX735" s="561"/>
      <c r="AY735" s="561"/>
      <c r="AZ735" s="561"/>
      <c r="BA735" s="561"/>
      <c r="BB735" s="561"/>
      <c r="BC735" s="561"/>
      <c r="BD735" s="561"/>
      <c r="BE735" s="561"/>
      <c r="BF735" s="561"/>
      <c r="BG735" s="561"/>
      <c r="BH735" s="561"/>
      <c r="BI735" s="561"/>
      <c r="BJ735" s="561"/>
      <c r="BK735" s="561"/>
      <c r="BL735" s="561"/>
      <c r="BM735" s="561"/>
      <c r="BN735" s="561"/>
      <c r="BO735" s="561"/>
      <c r="BP735" s="561"/>
      <c r="BQ735" s="561"/>
      <c r="BR735" s="561"/>
      <c r="BS735" s="561"/>
      <c r="BT735" s="561"/>
      <c r="BU735" s="561"/>
      <c r="BV735" s="561"/>
    </row>
    <row r="736" spans="1:74">
      <c r="A736" s="561"/>
      <c r="E736" s="561"/>
      <c r="H736" s="561"/>
      <c r="Q736" s="561"/>
      <c r="R736" s="561"/>
      <c r="S736" s="561"/>
      <c r="T736" s="561"/>
      <c r="U736" s="561"/>
      <c r="V736" s="561"/>
      <c r="Y736" s="561"/>
      <c r="Z736" s="561"/>
      <c r="AA736" s="561"/>
      <c r="AB736" s="561"/>
      <c r="AC736" s="561"/>
      <c r="AD736" s="561"/>
      <c r="AE736" s="561"/>
      <c r="AF736" s="561"/>
      <c r="AG736" s="561"/>
      <c r="AH736" s="561"/>
      <c r="AJ736" s="561"/>
      <c r="AK736" s="561"/>
      <c r="AM736" s="561"/>
      <c r="AN736" s="561"/>
      <c r="AO736" s="561"/>
      <c r="AP736" s="561"/>
      <c r="AQ736" s="561"/>
      <c r="AR736" s="561"/>
      <c r="AS736" s="561"/>
      <c r="AT736" s="561"/>
      <c r="AU736" s="561"/>
      <c r="AW736" s="561"/>
      <c r="AX736" s="561"/>
      <c r="AY736" s="561"/>
      <c r="AZ736" s="561"/>
      <c r="BA736" s="561"/>
      <c r="BB736" s="561"/>
      <c r="BC736" s="561"/>
      <c r="BD736" s="561"/>
      <c r="BE736" s="561"/>
      <c r="BF736" s="561"/>
      <c r="BG736" s="561"/>
      <c r="BH736" s="561"/>
      <c r="BI736" s="561"/>
      <c r="BJ736" s="561"/>
      <c r="BK736" s="561"/>
      <c r="BL736" s="561"/>
      <c r="BM736" s="561"/>
      <c r="BN736" s="561"/>
      <c r="BO736" s="561"/>
      <c r="BP736" s="561"/>
      <c r="BQ736" s="561"/>
      <c r="BR736" s="561"/>
      <c r="BS736" s="561"/>
      <c r="BT736" s="561"/>
      <c r="BU736" s="561"/>
      <c r="BV736" s="561"/>
    </row>
    <row r="737" spans="1:74">
      <c r="A737" s="561"/>
      <c r="E737" s="561"/>
      <c r="H737" s="561"/>
      <c r="Q737" s="561"/>
      <c r="R737" s="561"/>
      <c r="S737" s="561"/>
      <c r="T737" s="561"/>
      <c r="U737" s="561"/>
      <c r="V737" s="561"/>
      <c r="Y737" s="561"/>
      <c r="Z737" s="561"/>
      <c r="AA737" s="561"/>
      <c r="AB737" s="561"/>
      <c r="AC737" s="561"/>
      <c r="AD737" s="561"/>
      <c r="AE737" s="561"/>
      <c r="AF737" s="561"/>
      <c r="AG737" s="561"/>
      <c r="AH737" s="561"/>
      <c r="AJ737" s="561"/>
      <c r="AK737" s="561"/>
      <c r="AM737" s="561"/>
      <c r="AN737" s="561"/>
      <c r="AO737" s="561"/>
      <c r="AP737" s="561"/>
      <c r="AQ737" s="561"/>
      <c r="AR737" s="561"/>
      <c r="AS737" s="561"/>
      <c r="AT737" s="561"/>
      <c r="AU737" s="561"/>
      <c r="AW737" s="561"/>
      <c r="AX737" s="561"/>
      <c r="AY737" s="561"/>
      <c r="AZ737" s="561"/>
      <c r="BA737" s="561"/>
      <c r="BB737" s="561"/>
      <c r="BC737" s="561"/>
      <c r="BD737" s="561"/>
      <c r="BE737" s="561"/>
      <c r="BF737" s="561"/>
      <c r="BG737" s="561"/>
      <c r="BH737" s="561"/>
      <c r="BI737" s="561"/>
      <c r="BJ737" s="561"/>
      <c r="BK737" s="561"/>
      <c r="BL737" s="561"/>
      <c r="BM737" s="561"/>
      <c r="BN737" s="561"/>
      <c r="BO737" s="561"/>
      <c r="BP737" s="561"/>
      <c r="BQ737" s="561"/>
      <c r="BR737" s="561"/>
      <c r="BS737" s="561"/>
      <c r="BT737" s="561"/>
      <c r="BU737" s="561"/>
      <c r="BV737" s="561"/>
    </row>
    <row r="738" spans="1:74">
      <c r="A738" s="561"/>
      <c r="E738" s="561"/>
      <c r="H738" s="561"/>
      <c r="Q738" s="561"/>
      <c r="R738" s="561"/>
      <c r="S738" s="561"/>
      <c r="T738" s="561"/>
      <c r="U738" s="561"/>
      <c r="V738" s="561"/>
      <c r="Y738" s="561"/>
      <c r="Z738" s="561"/>
      <c r="AA738" s="561"/>
      <c r="AB738" s="561"/>
      <c r="AC738" s="561"/>
      <c r="AD738" s="561"/>
      <c r="AE738" s="561"/>
      <c r="AF738" s="561"/>
      <c r="AG738" s="561"/>
      <c r="AH738" s="561"/>
      <c r="AJ738" s="561"/>
      <c r="AK738" s="561"/>
      <c r="AM738" s="561"/>
      <c r="AN738" s="561"/>
      <c r="AO738" s="561"/>
      <c r="AP738" s="561"/>
      <c r="AQ738" s="561"/>
      <c r="AR738" s="561"/>
      <c r="AS738" s="561"/>
      <c r="AT738" s="561"/>
      <c r="AU738" s="561"/>
      <c r="AW738" s="561"/>
      <c r="AX738" s="561"/>
      <c r="AY738" s="561"/>
      <c r="AZ738" s="561"/>
      <c r="BA738" s="561"/>
      <c r="BB738" s="561"/>
      <c r="BC738" s="561"/>
      <c r="BD738" s="561"/>
      <c r="BE738" s="561"/>
      <c r="BF738" s="561"/>
      <c r="BG738" s="561"/>
      <c r="BH738" s="561"/>
      <c r="BI738" s="561"/>
      <c r="BJ738" s="561"/>
      <c r="BK738" s="561"/>
      <c r="BL738" s="561"/>
      <c r="BM738" s="561"/>
      <c r="BN738" s="561"/>
      <c r="BO738" s="561"/>
      <c r="BP738" s="561"/>
      <c r="BQ738" s="561"/>
      <c r="BR738" s="561"/>
      <c r="BS738" s="561"/>
      <c r="BT738" s="561"/>
      <c r="BU738" s="561"/>
      <c r="BV738" s="561"/>
    </row>
    <row r="739" spans="1:74">
      <c r="A739" s="561"/>
      <c r="E739" s="561"/>
      <c r="H739" s="561"/>
      <c r="Q739" s="561"/>
      <c r="R739" s="561"/>
      <c r="S739" s="561"/>
      <c r="T739" s="561"/>
      <c r="U739" s="561"/>
      <c r="V739" s="561"/>
      <c r="Y739" s="561"/>
      <c r="Z739" s="561"/>
      <c r="AA739" s="561"/>
      <c r="AB739" s="561"/>
      <c r="AC739" s="561"/>
      <c r="AD739" s="561"/>
      <c r="AE739" s="561"/>
      <c r="AF739" s="561"/>
      <c r="AG739" s="561"/>
      <c r="AH739" s="561"/>
      <c r="AJ739" s="561"/>
      <c r="AK739" s="561"/>
      <c r="AM739" s="561"/>
      <c r="AN739" s="561"/>
      <c r="AO739" s="561"/>
      <c r="AP739" s="561"/>
      <c r="AQ739" s="561"/>
      <c r="AR739" s="561"/>
      <c r="AS739" s="561"/>
      <c r="AT739" s="561"/>
      <c r="AU739" s="561"/>
      <c r="AW739" s="561"/>
      <c r="AX739" s="561"/>
      <c r="AY739" s="561"/>
      <c r="AZ739" s="561"/>
      <c r="BA739" s="561"/>
      <c r="BB739" s="561"/>
      <c r="BC739" s="561"/>
      <c r="BD739" s="561"/>
      <c r="BE739" s="561"/>
      <c r="BF739" s="561"/>
      <c r="BG739" s="561"/>
      <c r="BH739" s="561"/>
      <c r="BI739" s="561"/>
      <c r="BJ739" s="561"/>
      <c r="BK739" s="561"/>
      <c r="BL739" s="561"/>
      <c r="BM739" s="561"/>
      <c r="BN739" s="561"/>
      <c r="BO739" s="561"/>
      <c r="BP739" s="561"/>
      <c r="BQ739" s="561"/>
      <c r="BR739" s="561"/>
      <c r="BS739" s="561"/>
      <c r="BT739" s="561"/>
      <c r="BU739" s="561"/>
      <c r="BV739" s="561"/>
    </row>
    <row r="740" spans="1:74">
      <c r="A740" s="561"/>
      <c r="E740" s="561"/>
      <c r="H740" s="561"/>
      <c r="Q740" s="561"/>
      <c r="R740" s="561"/>
      <c r="S740" s="561"/>
      <c r="T740" s="561"/>
      <c r="U740" s="561"/>
      <c r="V740" s="561"/>
      <c r="Y740" s="561"/>
      <c r="Z740" s="561"/>
      <c r="AA740" s="561"/>
      <c r="AB740" s="561"/>
      <c r="AC740" s="561"/>
      <c r="AD740" s="561"/>
      <c r="AE740" s="561"/>
      <c r="AF740" s="561"/>
      <c r="AG740" s="561"/>
      <c r="AH740" s="561"/>
      <c r="AJ740" s="561"/>
      <c r="AK740" s="561"/>
      <c r="AM740" s="561"/>
      <c r="AN740" s="561"/>
      <c r="AO740" s="561"/>
      <c r="AP740" s="561"/>
      <c r="AQ740" s="561"/>
      <c r="AR740" s="561"/>
      <c r="AS740" s="561"/>
      <c r="AT740" s="561"/>
      <c r="AU740" s="561"/>
      <c r="AW740" s="561"/>
      <c r="AX740" s="561"/>
      <c r="AY740" s="561"/>
      <c r="AZ740" s="561"/>
      <c r="BA740" s="561"/>
      <c r="BB740" s="561"/>
      <c r="BC740" s="561"/>
      <c r="BD740" s="561"/>
      <c r="BE740" s="561"/>
      <c r="BF740" s="561"/>
      <c r="BG740" s="561"/>
      <c r="BH740" s="561"/>
      <c r="BI740" s="561"/>
      <c r="BJ740" s="561"/>
      <c r="BK740" s="561"/>
      <c r="BL740" s="561"/>
      <c r="BM740" s="561"/>
      <c r="BN740" s="561"/>
      <c r="BO740" s="561"/>
      <c r="BP740" s="561"/>
      <c r="BQ740" s="561"/>
      <c r="BR740" s="561"/>
      <c r="BS740" s="561"/>
      <c r="BT740" s="561"/>
      <c r="BU740" s="561"/>
      <c r="BV740" s="561"/>
    </row>
    <row r="741" spans="1:74">
      <c r="A741" s="561"/>
      <c r="E741" s="561"/>
      <c r="H741" s="561"/>
      <c r="Q741" s="561"/>
      <c r="R741" s="561"/>
      <c r="S741" s="561"/>
      <c r="T741" s="561"/>
      <c r="U741" s="561"/>
      <c r="V741" s="561"/>
      <c r="Y741" s="561"/>
      <c r="Z741" s="561"/>
      <c r="AA741" s="561"/>
      <c r="AB741" s="561"/>
      <c r="AC741" s="561"/>
      <c r="AD741" s="561"/>
      <c r="AE741" s="561"/>
      <c r="AF741" s="561"/>
      <c r="AG741" s="561"/>
      <c r="AH741" s="561"/>
      <c r="AJ741" s="561"/>
      <c r="AK741" s="561"/>
      <c r="AM741" s="561"/>
      <c r="AN741" s="561"/>
      <c r="AO741" s="561"/>
      <c r="AP741" s="561"/>
      <c r="AQ741" s="561"/>
      <c r="AR741" s="561"/>
      <c r="AS741" s="561"/>
      <c r="AT741" s="561"/>
      <c r="AU741" s="561"/>
      <c r="AW741" s="561"/>
      <c r="AX741" s="561"/>
      <c r="AY741" s="561"/>
      <c r="AZ741" s="561"/>
      <c r="BA741" s="561"/>
      <c r="BB741" s="561"/>
      <c r="BC741" s="561"/>
      <c r="BD741" s="561"/>
      <c r="BE741" s="561"/>
      <c r="BF741" s="561"/>
      <c r="BG741" s="561"/>
      <c r="BH741" s="561"/>
      <c r="BI741" s="561"/>
      <c r="BJ741" s="561"/>
      <c r="BK741" s="561"/>
      <c r="BL741" s="561"/>
      <c r="BM741" s="561"/>
      <c r="BN741" s="561"/>
      <c r="BO741" s="561"/>
      <c r="BP741" s="561"/>
      <c r="BQ741" s="561"/>
      <c r="BR741" s="561"/>
      <c r="BS741" s="561"/>
      <c r="BT741" s="561"/>
      <c r="BU741" s="561"/>
      <c r="BV741" s="561"/>
    </row>
    <row r="742" spans="1:74">
      <c r="A742" s="561"/>
      <c r="E742" s="561"/>
      <c r="H742" s="561"/>
      <c r="Q742" s="561"/>
      <c r="R742" s="561"/>
      <c r="S742" s="561"/>
      <c r="T742" s="561"/>
      <c r="U742" s="561"/>
      <c r="V742" s="561"/>
      <c r="Y742" s="561"/>
      <c r="Z742" s="561"/>
      <c r="AA742" s="561"/>
      <c r="AB742" s="561"/>
      <c r="AC742" s="561"/>
      <c r="AD742" s="561"/>
      <c r="AE742" s="561"/>
      <c r="AF742" s="561"/>
      <c r="AG742" s="561"/>
      <c r="AH742" s="561"/>
      <c r="AJ742" s="561"/>
      <c r="AK742" s="561"/>
      <c r="AM742" s="561"/>
      <c r="AN742" s="561"/>
      <c r="AO742" s="561"/>
      <c r="AP742" s="561"/>
      <c r="AQ742" s="561"/>
      <c r="AR742" s="561"/>
      <c r="AS742" s="561"/>
      <c r="AT742" s="561"/>
      <c r="AU742" s="561"/>
      <c r="AW742" s="561"/>
      <c r="AX742" s="561"/>
      <c r="AY742" s="561"/>
      <c r="AZ742" s="561"/>
      <c r="BA742" s="561"/>
      <c r="BB742" s="561"/>
      <c r="BC742" s="561"/>
      <c r="BD742" s="561"/>
      <c r="BE742" s="561"/>
      <c r="BF742" s="561"/>
      <c r="BG742" s="561"/>
      <c r="BH742" s="561"/>
      <c r="BI742" s="561"/>
      <c r="BJ742" s="561"/>
      <c r="BK742" s="561"/>
      <c r="BL742" s="561"/>
      <c r="BM742" s="561"/>
      <c r="BN742" s="561"/>
      <c r="BO742" s="561"/>
      <c r="BP742" s="561"/>
      <c r="BQ742" s="561"/>
      <c r="BR742" s="561"/>
      <c r="BS742" s="561"/>
      <c r="BT742" s="561"/>
      <c r="BU742" s="561"/>
      <c r="BV742" s="561"/>
    </row>
    <row r="743" spans="1:74">
      <c r="A743" s="561"/>
      <c r="E743" s="561"/>
      <c r="H743" s="561"/>
      <c r="Q743" s="561"/>
      <c r="R743" s="561"/>
      <c r="S743" s="561"/>
      <c r="T743" s="561"/>
      <c r="U743" s="561"/>
      <c r="V743" s="561"/>
      <c r="Y743" s="561"/>
      <c r="Z743" s="561"/>
      <c r="AA743" s="561"/>
      <c r="AB743" s="561"/>
      <c r="AC743" s="561"/>
      <c r="AD743" s="561"/>
      <c r="AE743" s="561"/>
      <c r="AF743" s="561"/>
      <c r="AG743" s="561"/>
      <c r="AH743" s="561"/>
      <c r="AJ743" s="561"/>
      <c r="AK743" s="561"/>
      <c r="AM743" s="561"/>
      <c r="AN743" s="561"/>
      <c r="AO743" s="561"/>
      <c r="AP743" s="561"/>
      <c r="AQ743" s="561"/>
      <c r="AR743" s="561"/>
      <c r="AS743" s="561"/>
      <c r="AT743" s="561"/>
      <c r="AU743" s="561"/>
      <c r="AW743" s="561"/>
      <c r="AX743" s="561"/>
      <c r="AY743" s="561"/>
      <c r="AZ743" s="561"/>
      <c r="BA743" s="561"/>
      <c r="BB743" s="561"/>
      <c r="BC743" s="561"/>
      <c r="BD743" s="561"/>
      <c r="BE743" s="561"/>
      <c r="BF743" s="561"/>
      <c r="BG743" s="561"/>
      <c r="BH743" s="561"/>
      <c r="BI743" s="561"/>
      <c r="BJ743" s="561"/>
      <c r="BK743" s="561"/>
      <c r="BL743" s="561"/>
      <c r="BM743" s="561"/>
      <c r="BN743" s="561"/>
      <c r="BO743" s="561"/>
      <c r="BP743" s="561"/>
      <c r="BQ743" s="561"/>
      <c r="BR743" s="561"/>
      <c r="BS743" s="561"/>
      <c r="BT743" s="561"/>
      <c r="BU743" s="561"/>
      <c r="BV743" s="561"/>
    </row>
    <row r="744" spans="1:74">
      <c r="A744" s="561"/>
      <c r="E744" s="561"/>
      <c r="H744" s="561"/>
      <c r="Q744" s="561"/>
      <c r="R744" s="561"/>
      <c r="S744" s="561"/>
      <c r="T744" s="561"/>
      <c r="U744" s="561"/>
      <c r="V744" s="561"/>
      <c r="Y744" s="561"/>
      <c r="Z744" s="561"/>
      <c r="AA744" s="561"/>
      <c r="AB744" s="561"/>
      <c r="AC744" s="561"/>
      <c r="AD744" s="561"/>
      <c r="AE744" s="561"/>
      <c r="AF744" s="561"/>
      <c r="AG744" s="561"/>
      <c r="AH744" s="561"/>
      <c r="AJ744" s="561"/>
      <c r="AK744" s="561"/>
      <c r="AM744" s="561"/>
      <c r="AN744" s="561"/>
      <c r="AO744" s="561"/>
      <c r="AP744" s="561"/>
      <c r="AQ744" s="561"/>
      <c r="AR744" s="561"/>
      <c r="AS744" s="561"/>
      <c r="AT744" s="561"/>
      <c r="AU744" s="561"/>
      <c r="AW744" s="561"/>
      <c r="AX744" s="561"/>
      <c r="AY744" s="561"/>
      <c r="AZ744" s="561"/>
      <c r="BA744" s="561"/>
      <c r="BB744" s="561"/>
      <c r="BC744" s="561"/>
      <c r="BD744" s="561"/>
      <c r="BE744" s="561"/>
      <c r="BF744" s="561"/>
      <c r="BG744" s="561"/>
      <c r="BH744" s="561"/>
      <c r="BI744" s="561"/>
      <c r="BJ744" s="561"/>
      <c r="BK744" s="561"/>
      <c r="BL744" s="561"/>
      <c r="BM744" s="561"/>
      <c r="BN744" s="561"/>
      <c r="BO744" s="561"/>
      <c r="BP744" s="561"/>
      <c r="BQ744" s="561"/>
      <c r="BR744" s="561"/>
      <c r="BS744" s="561"/>
      <c r="BT744" s="561"/>
      <c r="BU744" s="561"/>
      <c r="BV744" s="561"/>
    </row>
    <row r="745" spans="1:74">
      <c r="A745" s="561"/>
      <c r="E745" s="561"/>
      <c r="H745" s="561"/>
      <c r="Q745" s="561"/>
      <c r="R745" s="561"/>
      <c r="S745" s="561"/>
      <c r="T745" s="561"/>
      <c r="U745" s="561"/>
      <c r="V745" s="561"/>
      <c r="Y745" s="561"/>
      <c r="Z745" s="561"/>
      <c r="AA745" s="561"/>
      <c r="AB745" s="561"/>
      <c r="AC745" s="561"/>
      <c r="AD745" s="561"/>
      <c r="AE745" s="561"/>
      <c r="AF745" s="561"/>
      <c r="AG745" s="561"/>
      <c r="AH745" s="561"/>
      <c r="AJ745" s="561"/>
      <c r="AK745" s="561"/>
      <c r="AM745" s="561"/>
      <c r="AN745" s="561"/>
      <c r="AO745" s="561"/>
      <c r="AP745" s="561"/>
      <c r="AQ745" s="561"/>
      <c r="AR745" s="561"/>
      <c r="AS745" s="561"/>
      <c r="AT745" s="561"/>
      <c r="AU745" s="561"/>
      <c r="AW745" s="561"/>
      <c r="AX745" s="561"/>
      <c r="AY745" s="561"/>
      <c r="AZ745" s="561"/>
      <c r="BA745" s="561"/>
      <c r="BB745" s="561"/>
      <c r="BC745" s="561"/>
      <c r="BD745" s="561"/>
      <c r="BE745" s="561"/>
      <c r="BF745" s="561"/>
      <c r="BG745" s="561"/>
      <c r="BH745" s="561"/>
      <c r="BI745" s="561"/>
      <c r="BJ745" s="561"/>
      <c r="BK745" s="561"/>
      <c r="BL745" s="561"/>
      <c r="BM745" s="561"/>
      <c r="BN745" s="561"/>
      <c r="BO745" s="561"/>
      <c r="BP745" s="561"/>
      <c r="BQ745" s="561"/>
      <c r="BR745" s="561"/>
      <c r="BS745" s="561"/>
      <c r="BT745" s="561"/>
      <c r="BU745" s="561"/>
      <c r="BV745" s="561"/>
    </row>
    <row r="746" spans="1:74">
      <c r="A746" s="561"/>
      <c r="E746" s="561"/>
      <c r="H746" s="561"/>
      <c r="Q746" s="561"/>
      <c r="R746" s="561"/>
      <c r="S746" s="561"/>
      <c r="T746" s="561"/>
      <c r="U746" s="561"/>
      <c r="V746" s="561"/>
      <c r="Y746" s="561"/>
      <c r="Z746" s="561"/>
      <c r="AA746" s="561"/>
      <c r="AB746" s="561"/>
      <c r="AC746" s="561"/>
      <c r="AD746" s="561"/>
      <c r="AE746" s="561"/>
      <c r="AF746" s="561"/>
      <c r="AG746" s="561"/>
      <c r="AH746" s="561"/>
      <c r="AJ746" s="561"/>
      <c r="AK746" s="561"/>
      <c r="AM746" s="561"/>
      <c r="AN746" s="561"/>
      <c r="AO746" s="561"/>
      <c r="AP746" s="561"/>
      <c r="AQ746" s="561"/>
      <c r="AR746" s="561"/>
      <c r="AS746" s="561"/>
      <c r="AT746" s="561"/>
      <c r="AU746" s="561"/>
      <c r="AW746" s="561"/>
      <c r="AX746" s="561"/>
      <c r="AY746" s="561"/>
      <c r="AZ746" s="561"/>
      <c r="BA746" s="561"/>
      <c r="BB746" s="561"/>
      <c r="BC746" s="561"/>
      <c r="BD746" s="561"/>
      <c r="BE746" s="561"/>
      <c r="BF746" s="561"/>
      <c r="BG746" s="561"/>
      <c r="BH746" s="561"/>
      <c r="BI746" s="561"/>
      <c r="BJ746" s="561"/>
      <c r="BK746" s="561"/>
      <c r="BL746" s="561"/>
      <c r="BM746" s="561"/>
      <c r="BN746" s="561"/>
      <c r="BO746" s="561"/>
      <c r="BP746" s="561"/>
      <c r="BQ746" s="561"/>
      <c r="BR746" s="561"/>
      <c r="BS746" s="561"/>
      <c r="BT746" s="561"/>
      <c r="BU746" s="561"/>
      <c r="BV746" s="561"/>
    </row>
    <row r="747" spans="1:74">
      <c r="A747" s="561"/>
      <c r="E747" s="561"/>
      <c r="H747" s="561"/>
      <c r="Q747" s="561"/>
      <c r="R747" s="561"/>
      <c r="S747" s="561"/>
      <c r="T747" s="561"/>
      <c r="U747" s="561"/>
      <c r="V747" s="561"/>
      <c r="Y747" s="561"/>
      <c r="Z747" s="561"/>
      <c r="AA747" s="561"/>
      <c r="AB747" s="561"/>
      <c r="AC747" s="561"/>
      <c r="AD747" s="561"/>
      <c r="AE747" s="561"/>
      <c r="AF747" s="561"/>
      <c r="AG747" s="561"/>
      <c r="AH747" s="561"/>
      <c r="AJ747" s="561"/>
      <c r="AK747" s="561"/>
      <c r="AM747" s="561"/>
      <c r="AN747" s="561"/>
      <c r="AO747" s="561"/>
      <c r="AP747" s="561"/>
      <c r="AQ747" s="561"/>
      <c r="AR747" s="561"/>
      <c r="AS747" s="561"/>
      <c r="AT747" s="561"/>
      <c r="AU747" s="561"/>
      <c r="AW747" s="561"/>
      <c r="AX747" s="561"/>
      <c r="AY747" s="561"/>
      <c r="AZ747" s="561"/>
      <c r="BA747" s="561"/>
      <c r="BB747" s="561"/>
      <c r="BC747" s="561"/>
      <c r="BD747" s="561"/>
      <c r="BE747" s="561"/>
      <c r="BF747" s="561"/>
      <c r="BG747" s="561"/>
      <c r="BH747" s="561"/>
      <c r="BI747" s="561"/>
      <c r="BJ747" s="561"/>
      <c r="BK747" s="561"/>
      <c r="BL747" s="561"/>
      <c r="BM747" s="561"/>
      <c r="BN747" s="561"/>
      <c r="BO747" s="561"/>
      <c r="BP747" s="561"/>
      <c r="BQ747" s="561"/>
      <c r="BR747" s="561"/>
      <c r="BS747" s="561"/>
      <c r="BT747" s="561"/>
      <c r="BU747" s="561"/>
      <c r="BV747" s="561"/>
    </row>
    <row r="748" spans="1:74">
      <c r="A748" s="561"/>
      <c r="E748" s="561"/>
      <c r="H748" s="561"/>
      <c r="Q748" s="561"/>
      <c r="R748" s="561"/>
      <c r="S748" s="561"/>
      <c r="T748" s="561"/>
      <c r="U748" s="561"/>
      <c r="V748" s="561"/>
      <c r="Y748" s="561"/>
      <c r="Z748" s="561"/>
      <c r="AA748" s="561"/>
      <c r="AB748" s="561"/>
      <c r="AC748" s="561"/>
      <c r="AD748" s="561"/>
      <c r="AE748" s="561"/>
      <c r="AF748" s="561"/>
      <c r="AG748" s="561"/>
      <c r="AH748" s="561"/>
      <c r="AJ748" s="561"/>
      <c r="AK748" s="561"/>
      <c r="AM748" s="561"/>
      <c r="AN748" s="561"/>
      <c r="AO748" s="561"/>
      <c r="AP748" s="561"/>
      <c r="AQ748" s="561"/>
      <c r="AR748" s="561"/>
      <c r="AS748" s="561"/>
      <c r="AT748" s="561"/>
      <c r="AU748" s="561"/>
      <c r="AW748" s="561"/>
      <c r="AX748" s="561"/>
      <c r="AY748" s="561"/>
      <c r="AZ748" s="561"/>
      <c r="BA748" s="561"/>
      <c r="BB748" s="561"/>
      <c r="BC748" s="561"/>
      <c r="BD748" s="561"/>
      <c r="BE748" s="561"/>
      <c r="BF748" s="561"/>
      <c r="BG748" s="561"/>
      <c r="BH748" s="561"/>
      <c r="BI748" s="561"/>
      <c r="BJ748" s="561"/>
      <c r="BK748" s="561"/>
      <c r="BL748" s="561"/>
      <c r="BM748" s="561"/>
      <c r="BN748" s="561"/>
      <c r="BO748" s="561"/>
      <c r="BP748" s="561"/>
      <c r="BQ748" s="561"/>
      <c r="BR748" s="561"/>
      <c r="BS748" s="561"/>
      <c r="BT748" s="561"/>
      <c r="BU748" s="561"/>
      <c r="BV748" s="561"/>
    </row>
    <row r="749" spans="1:74">
      <c r="A749" s="561"/>
      <c r="E749" s="561"/>
      <c r="H749" s="561"/>
      <c r="Q749" s="561"/>
      <c r="R749" s="561"/>
      <c r="S749" s="561"/>
      <c r="T749" s="561"/>
      <c r="U749" s="561"/>
      <c r="V749" s="561"/>
      <c r="Y749" s="561"/>
      <c r="Z749" s="561"/>
      <c r="AA749" s="561"/>
      <c r="AB749" s="561"/>
      <c r="AC749" s="561"/>
      <c r="AD749" s="561"/>
      <c r="AE749" s="561"/>
      <c r="AF749" s="561"/>
      <c r="AG749" s="561"/>
      <c r="AH749" s="561"/>
      <c r="AJ749" s="561"/>
      <c r="AK749" s="561"/>
      <c r="AM749" s="561"/>
      <c r="AN749" s="561"/>
      <c r="AO749" s="561"/>
      <c r="AP749" s="561"/>
      <c r="AQ749" s="561"/>
      <c r="AR749" s="561"/>
      <c r="AS749" s="561"/>
      <c r="AT749" s="561"/>
      <c r="AU749" s="561"/>
      <c r="AW749" s="561"/>
      <c r="AX749" s="561"/>
      <c r="AY749" s="561"/>
      <c r="AZ749" s="561"/>
      <c r="BA749" s="561"/>
      <c r="BB749" s="561"/>
      <c r="BC749" s="561"/>
      <c r="BD749" s="561"/>
      <c r="BE749" s="561"/>
      <c r="BF749" s="561"/>
      <c r="BG749" s="561"/>
      <c r="BH749" s="561"/>
      <c r="BI749" s="561"/>
      <c r="BJ749" s="561"/>
      <c r="BK749" s="561"/>
      <c r="BL749" s="561"/>
      <c r="BM749" s="561"/>
      <c r="BN749" s="561"/>
      <c r="BO749" s="561"/>
      <c r="BP749" s="561"/>
      <c r="BQ749" s="561"/>
      <c r="BR749" s="561"/>
      <c r="BS749" s="561"/>
      <c r="BT749" s="561"/>
      <c r="BU749" s="561"/>
      <c r="BV749" s="561"/>
    </row>
    <row r="750" spans="1:74">
      <c r="A750" s="561"/>
      <c r="E750" s="561"/>
      <c r="H750" s="561"/>
      <c r="Q750" s="561"/>
      <c r="R750" s="561"/>
      <c r="S750" s="561"/>
      <c r="T750" s="561"/>
      <c r="U750" s="561"/>
      <c r="V750" s="561"/>
      <c r="Y750" s="561"/>
      <c r="Z750" s="561"/>
      <c r="AA750" s="561"/>
      <c r="AB750" s="561"/>
      <c r="AC750" s="561"/>
      <c r="AD750" s="561"/>
      <c r="AE750" s="561"/>
      <c r="AF750" s="561"/>
      <c r="AG750" s="561"/>
      <c r="AH750" s="561"/>
      <c r="AJ750" s="561"/>
      <c r="AK750" s="561"/>
      <c r="AM750" s="561"/>
      <c r="AN750" s="561"/>
      <c r="AO750" s="561"/>
      <c r="AP750" s="561"/>
      <c r="AQ750" s="561"/>
      <c r="AR750" s="561"/>
      <c r="AS750" s="561"/>
      <c r="AT750" s="561"/>
      <c r="AU750" s="561"/>
      <c r="AW750" s="561"/>
      <c r="AX750" s="561"/>
      <c r="AY750" s="561"/>
      <c r="AZ750" s="561"/>
      <c r="BA750" s="561"/>
      <c r="BB750" s="561"/>
      <c r="BC750" s="561"/>
      <c r="BD750" s="561"/>
      <c r="BE750" s="561"/>
      <c r="BF750" s="561"/>
      <c r="BG750" s="561"/>
      <c r="BH750" s="561"/>
      <c r="BI750" s="561"/>
      <c r="BJ750" s="561"/>
      <c r="BK750" s="561"/>
      <c r="BL750" s="561"/>
      <c r="BM750" s="561"/>
      <c r="BN750" s="561"/>
      <c r="BO750" s="561"/>
      <c r="BP750" s="561"/>
      <c r="BQ750" s="561"/>
      <c r="BR750" s="561"/>
      <c r="BS750" s="561"/>
      <c r="BT750" s="561"/>
      <c r="BU750" s="561"/>
      <c r="BV750" s="561"/>
    </row>
    <row r="751" spans="1:74">
      <c r="A751" s="561"/>
      <c r="E751" s="561"/>
      <c r="H751" s="561"/>
      <c r="Q751" s="561"/>
      <c r="R751" s="561"/>
      <c r="S751" s="561"/>
      <c r="T751" s="561"/>
      <c r="U751" s="561"/>
      <c r="V751" s="561"/>
      <c r="Y751" s="561"/>
      <c r="Z751" s="561"/>
      <c r="AA751" s="561"/>
      <c r="AB751" s="561"/>
      <c r="AC751" s="561"/>
      <c r="AD751" s="561"/>
      <c r="AE751" s="561"/>
      <c r="AF751" s="561"/>
      <c r="AG751" s="561"/>
      <c r="AH751" s="561"/>
      <c r="AJ751" s="561"/>
      <c r="AK751" s="561"/>
      <c r="AM751" s="561"/>
      <c r="AN751" s="561"/>
      <c r="AO751" s="561"/>
      <c r="AP751" s="561"/>
      <c r="AQ751" s="561"/>
      <c r="AR751" s="561"/>
      <c r="AS751" s="561"/>
      <c r="AT751" s="561"/>
      <c r="AU751" s="561"/>
      <c r="AW751" s="561"/>
      <c r="AX751" s="561"/>
      <c r="AY751" s="561"/>
      <c r="AZ751" s="561"/>
      <c r="BA751" s="561"/>
      <c r="BB751" s="561"/>
      <c r="BC751" s="561"/>
      <c r="BD751" s="561"/>
      <c r="BE751" s="561"/>
      <c r="BF751" s="561"/>
      <c r="BG751" s="561"/>
      <c r="BH751" s="561"/>
      <c r="BI751" s="561"/>
      <c r="BJ751" s="561"/>
      <c r="BK751" s="561"/>
      <c r="BL751" s="561"/>
      <c r="BM751" s="561"/>
      <c r="BN751" s="561"/>
      <c r="BO751" s="561"/>
      <c r="BP751" s="561"/>
      <c r="BQ751" s="561"/>
      <c r="BR751" s="561"/>
      <c r="BS751" s="561"/>
      <c r="BT751" s="561"/>
      <c r="BU751" s="561"/>
      <c r="BV751" s="561"/>
    </row>
    <row r="752" spans="1:74">
      <c r="A752" s="561"/>
      <c r="E752" s="561"/>
      <c r="H752" s="561"/>
      <c r="Q752" s="561"/>
      <c r="R752" s="561"/>
      <c r="S752" s="561"/>
      <c r="T752" s="561"/>
      <c r="U752" s="561"/>
      <c r="V752" s="561"/>
      <c r="Y752" s="561"/>
      <c r="Z752" s="561"/>
      <c r="AA752" s="561"/>
      <c r="AB752" s="561"/>
      <c r="AC752" s="561"/>
      <c r="AD752" s="561"/>
      <c r="AE752" s="561"/>
      <c r="AF752" s="561"/>
      <c r="AG752" s="561"/>
      <c r="AH752" s="561"/>
      <c r="AJ752" s="561"/>
      <c r="AK752" s="561"/>
      <c r="AM752" s="561"/>
      <c r="AN752" s="561"/>
      <c r="AO752" s="561"/>
      <c r="AP752" s="561"/>
      <c r="AQ752" s="561"/>
      <c r="AR752" s="561"/>
      <c r="AS752" s="561"/>
      <c r="AT752" s="561"/>
      <c r="AU752" s="561"/>
      <c r="AW752" s="561"/>
      <c r="AX752" s="561"/>
      <c r="AY752" s="561"/>
      <c r="AZ752" s="561"/>
      <c r="BA752" s="561"/>
      <c r="BB752" s="561"/>
      <c r="BC752" s="561"/>
      <c r="BD752" s="561"/>
      <c r="BE752" s="561"/>
      <c r="BF752" s="561"/>
      <c r="BG752" s="561"/>
      <c r="BH752" s="561"/>
      <c r="BI752" s="561"/>
      <c r="BJ752" s="561"/>
      <c r="BK752" s="561"/>
      <c r="BL752" s="561"/>
      <c r="BM752" s="561"/>
      <c r="BN752" s="561"/>
      <c r="BO752" s="561"/>
      <c r="BP752" s="561"/>
      <c r="BQ752" s="561"/>
      <c r="BR752" s="561"/>
      <c r="BS752" s="561"/>
      <c r="BT752" s="561"/>
      <c r="BU752" s="561"/>
      <c r="BV752" s="561"/>
    </row>
    <row r="753" spans="1:74">
      <c r="A753" s="561"/>
      <c r="E753" s="561"/>
      <c r="H753" s="561"/>
      <c r="Q753" s="561"/>
      <c r="R753" s="561"/>
      <c r="S753" s="561"/>
      <c r="T753" s="561"/>
      <c r="U753" s="561"/>
      <c r="V753" s="561"/>
      <c r="Y753" s="561"/>
      <c r="Z753" s="561"/>
      <c r="AA753" s="561"/>
      <c r="AB753" s="561"/>
      <c r="AC753" s="561"/>
      <c r="AD753" s="561"/>
      <c r="AE753" s="561"/>
      <c r="AF753" s="561"/>
      <c r="AG753" s="561"/>
      <c r="AH753" s="561"/>
      <c r="AJ753" s="561"/>
      <c r="AK753" s="561"/>
      <c r="AM753" s="561"/>
      <c r="AN753" s="561"/>
      <c r="AO753" s="561"/>
      <c r="AP753" s="561"/>
      <c r="AQ753" s="561"/>
      <c r="AR753" s="561"/>
      <c r="AS753" s="561"/>
      <c r="AT753" s="561"/>
      <c r="AU753" s="561"/>
      <c r="AW753" s="561"/>
      <c r="AX753" s="561"/>
      <c r="AY753" s="561"/>
      <c r="AZ753" s="561"/>
      <c r="BA753" s="561"/>
      <c r="BB753" s="561"/>
      <c r="BC753" s="561"/>
      <c r="BD753" s="561"/>
      <c r="BE753" s="561"/>
      <c r="BF753" s="561"/>
      <c r="BG753" s="561"/>
      <c r="BH753" s="561"/>
      <c r="BI753" s="561"/>
      <c r="BJ753" s="561"/>
      <c r="BK753" s="561"/>
      <c r="BL753" s="561"/>
      <c r="BM753" s="561"/>
      <c r="BN753" s="561"/>
      <c r="BO753" s="561"/>
      <c r="BP753" s="561"/>
      <c r="BQ753" s="561"/>
      <c r="BR753" s="561"/>
      <c r="BS753" s="561"/>
      <c r="BT753" s="561"/>
      <c r="BU753" s="561"/>
      <c r="BV753" s="561"/>
    </row>
    <row r="754" spans="1:74">
      <c r="A754" s="561"/>
      <c r="E754" s="561"/>
      <c r="H754" s="561"/>
      <c r="Q754" s="561"/>
      <c r="R754" s="561"/>
      <c r="S754" s="561"/>
      <c r="T754" s="561"/>
      <c r="U754" s="561"/>
      <c r="V754" s="561"/>
      <c r="Y754" s="561"/>
      <c r="Z754" s="561"/>
      <c r="AA754" s="561"/>
      <c r="AB754" s="561"/>
      <c r="AC754" s="561"/>
      <c r="AD754" s="561"/>
      <c r="AE754" s="561"/>
      <c r="AF754" s="561"/>
      <c r="AG754" s="561"/>
      <c r="AH754" s="561"/>
      <c r="AJ754" s="561"/>
      <c r="AK754" s="561"/>
      <c r="AM754" s="561"/>
      <c r="AN754" s="561"/>
      <c r="AO754" s="561"/>
      <c r="AP754" s="561"/>
      <c r="AQ754" s="561"/>
      <c r="AR754" s="561"/>
      <c r="AS754" s="561"/>
      <c r="AT754" s="561"/>
      <c r="AU754" s="561"/>
      <c r="AW754" s="561"/>
      <c r="AX754" s="561"/>
      <c r="AY754" s="561"/>
      <c r="AZ754" s="561"/>
      <c r="BA754" s="561"/>
      <c r="BB754" s="561"/>
      <c r="BC754" s="561"/>
      <c r="BD754" s="561"/>
      <c r="BE754" s="561"/>
      <c r="BF754" s="561"/>
      <c r="BG754" s="561"/>
      <c r="BH754" s="561"/>
      <c r="BI754" s="561"/>
      <c r="BJ754" s="561"/>
      <c r="BK754" s="561"/>
      <c r="BL754" s="561"/>
      <c r="BM754" s="561"/>
      <c r="BN754" s="561"/>
      <c r="BO754" s="561"/>
      <c r="BP754" s="561"/>
      <c r="BQ754" s="561"/>
      <c r="BR754" s="561"/>
      <c r="BS754" s="561"/>
      <c r="BT754" s="561"/>
      <c r="BU754" s="561"/>
      <c r="BV754" s="561"/>
    </row>
    <row r="755" spans="1:74">
      <c r="A755" s="561"/>
      <c r="E755" s="561"/>
      <c r="H755" s="561"/>
      <c r="Q755" s="561"/>
      <c r="R755" s="561"/>
      <c r="S755" s="561"/>
      <c r="T755" s="561"/>
      <c r="U755" s="561"/>
      <c r="V755" s="561"/>
      <c r="Y755" s="561"/>
      <c r="Z755" s="561"/>
      <c r="AA755" s="561"/>
      <c r="AB755" s="561"/>
      <c r="AC755" s="561"/>
      <c r="AD755" s="561"/>
      <c r="AE755" s="561"/>
      <c r="AF755" s="561"/>
      <c r="AG755" s="561"/>
      <c r="AH755" s="561"/>
      <c r="AJ755" s="561"/>
      <c r="AK755" s="561"/>
      <c r="AM755" s="561"/>
      <c r="AN755" s="561"/>
      <c r="AO755" s="561"/>
      <c r="AP755" s="561"/>
      <c r="AQ755" s="561"/>
      <c r="AR755" s="561"/>
      <c r="AS755" s="561"/>
      <c r="AT755" s="561"/>
      <c r="AU755" s="561"/>
      <c r="AW755" s="561"/>
      <c r="AX755" s="561"/>
      <c r="AY755" s="561"/>
      <c r="AZ755" s="561"/>
      <c r="BA755" s="561"/>
      <c r="BB755" s="561"/>
      <c r="BC755" s="561"/>
      <c r="BD755" s="561"/>
      <c r="BE755" s="561"/>
      <c r="BF755" s="561"/>
      <c r="BG755" s="561"/>
      <c r="BH755" s="561"/>
      <c r="BI755" s="561"/>
      <c r="BJ755" s="561"/>
      <c r="BK755" s="561"/>
      <c r="BL755" s="561"/>
      <c r="BM755" s="561"/>
      <c r="BN755" s="561"/>
      <c r="BO755" s="561"/>
      <c r="BP755" s="561"/>
      <c r="BQ755" s="561"/>
      <c r="BR755" s="561"/>
      <c r="BS755" s="561"/>
      <c r="BT755" s="561"/>
      <c r="BU755" s="561"/>
      <c r="BV755" s="561"/>
    </row>
    <row r="756" spans="1:74">
      <c r="A756" s="561"/>
      <c r="E756" s="561"/>
      <c r="H756" s="561"/>
      <c r="Q756" s="561"/>
      <c r="R756" s="561"/>
      <c r="S756" s="561"/>
      <c r="T756" s="561"/>
      <c r="U756" s="561"/>
      <c r="V756" s="561"/>
      <c r="Y756" s="561"/>
      <c r="Z756" s="561"/>
      <c r="AA756" s="561"/>
      <c r="AB756" s="561"/>
      <c r="AC756" s="561"/>
      <c r="AD756" s="561"/>
      <c r="AE756" s="561"/>
      <c r="AF756" s="561"/>
      <c r="AG756" s="561"/>
      <c r="AH756" s="561"/>
      <c r="AJ756" s="561"/>
      <c r="AK756" s="561"/>
      <c r="AM756" s="561"/>
      <c r="AN756" s="561"/>
      <c r="AO756" s="561"/>
      <c r="AP756" s="561"/>
      <c r="AQ756" s="561"/>
      <c r="AR756" s="561"/>
      <c r="AS756" s="561"/>
      <c r="AT756" s="561"/>
      <c r="AU756" s="561"/>
      <c r="AW756" s="561"/>
      <c r="AX756" s="561"/>
      <c r="AY756" s="561"/>
      <c r="AZ756" s="561"/>
      <c r="BA756" s="561"/>
      <c r="BB756" s="561"/>
      <c r="BC756" s="561"/>
      <c r="BD756" s="561"/>
      <c r="BE756" s="561"/>
      <c r="BF756" s="561"/>
      <c r="BG756" s="561"/>
      <c r="BH756" s="561"/>
      <c r="BI756" s="561"/>
      <c r="BJ756" s="561"/>
      <c r="BK756" s="561"/>
      <c r="BL756" s="561"/>
      <c r="BM756" s="561"/>
      <c r="BN756" s="561"/>
      <c r="BO756" s="561"/>
      <c r="BP756" s="561"/>
      <c r="BQ756" s="561"/>
      <c r="BR756" s="561"/>
      <c r="BS756" s="561"/>
      <c r="BT756" s="561"/>
      <c r="BU756" s="561"/>
      <c r="BV756" s="561"/>
    </row>
    <row r="757" spans="1:74">
      <c r="A757" s="561"/>
      <c r="E757" s="561"/>
      <c r="H757" s="561"/>
      <c r="Q757" s="561"/>
      <c r="R757" s="561"/>
      <c r="S757" s="561"/>
      <c r="T757" s="561"/>
      <c r="U757" s="561"/>
      <c r="V757" s="561"/>
      <c r="Y757" s="561"/>
      <c r="Z757" s="561"/>
      <c r="AA757" s="561"/>
      <c r="AB757" s="561"/>
      <c r="AC757" s="561"/>
      <c r="AD757" s="561"/>
      <c r="AE757" s="561"/>
      <c r="AF757" s="561"/>
      <c r="AG757" s="561"/>
      <c r="AH757" s="561"/>
      <c r="AJ757" s="561"/>
      <c r="AK757" s="561"/>
      <c r="AM757" s="561"/>
      <c r="AN757" s="561"/>
      <c r="AO757" s="561"/>
      <c r="AP757" s="561"/>
      <c r="AQ757" s="561"/>
      <c r="AR757" s="561"/>
      <c r="AS757" s="561"/>
      <c r="AT757" s="561"/>
      <c r="AU757" s="561"/>
      <c r="AW757" s="561"/>
      <c r="AX757" s="561"/>
      <c r="AY757" s="561"/>
      <c r="AZ757" s="561"/>
      <c r="BA757" s="561"/>
      <c r="BB757" s="561"/>
      <c r="BC757" s="561"/>
      <c r="BD757" s="561"/>
      <c r="BE757" s="561"/>
      <c r="BF757" s="561"/>
      <c r="BG757" s="561"/>
      <c r="BH757" s="561"/>
      <c r="BI757" s="561"/>
      <c r="BJ757" s="561"/>
      <c r="BK757" s="561"/>
      <c r="BL757" s="561"/>
      <c r="BM757" s="561"/>
      <c r="BN757" s="561"/>
      <c r="BO757" s="561"/>
      <c r="BP757" s="561"/>
      <c r="BQ757" s="561"/>
      <c r="BR757" s="561"/>
      <c r="BS757" s="561"/>
      <c r="BT757" s="561"/>
      <c r="BU757" s="561"/>
      <c r="BV757" s="561"/>
    </row>
    <row r="758" spans="1:74">
      <c r="A758" s="561"/>
      <c r="E758" s="561"/>
      <c r="H758" s="561"/>
      <c r="Q758" s="561"/>
      <c r="R758" s="561"/>
      <c r="S758" s="561"/>
      <c r="T758" s="561"/>
      <c r="U758" s="561"/>
      <c r="V758" s="561"/>
      <c r="Y758" s="561"/>
      <c r="Z758" s="561"/>
      <c r="AA758" s="561"/>
      <c r="AB758" s="561"/>
      <c r="AC758" s="561"/>
      <c r="AD758" s="561"/>
      <c r="AE758" s="561"/>
      <c r="AF758" s="561"/>
      <c r="AG758" s="561"/>
      <c r="AH758" s="561"/>
      <c r="AJ758" s="561"/>
      <c r="AK758" s="561"/>
      <c r="AM758" s="561"/>
      <c r="AN758" s="561"/>
      <c r="AO758" s="561"/>
      <c r="AP758" s="561"/>
      <c r="AQ758" s="561"/>
      <c r="AR758" s="561"/>
      <c r="AS758" s="561"/>
      <c r="AT758" s="561"/>
      <c r="AU758" s="561"/>
      <c r="AW758" s="561"/>
      <c r="AX758" s="561"/>
      <c r="AY758" s="561"/>
      <c r="AZ758" s="561"/>
      <c r="BA758" s="561"/>
      <c r="BB758" s="561"/>
      <c r="BC758" s="561"/>
      <c r="BD758" s="561"/>
      <c r="BE758" s="561"/>
      <c r="BF758" s="561"/>
      <c r="BG758" s="561"/>
      <c r="BH758" s="561"/>
      <c r="BI758" s="561"/>
      <c r="BJ758" s="561"/>
      <c r="BK758" s="561"/>
      <c r="BL758" s="561"/>
      <c r="BM758" s="561"/>
      <c r="BN758" s="561"/>
      <c r="BO758" s="561"/>
      <c r="BP758" s="561"/>
      <c r="BQ758" s="561"/>
      <c r="BR758" s="561"/>
      <c r="BS758" s="561"/>
      <c r="BT758" s="561"/>
      <c r="BU758" s="561"/>
      <c r="BV758" s="561"/>
    </row>
    <row r="759" spans="1:74">
      <c r="A759" s="561"/>
      <c r="E759" s="561"/>
      <c r="H759" s="561"/>
      <c r="Q759" s="561"/>
      <c r="R759" s="561"/>
      <c r="S759" s="561"/>
      <c r="T759" s="561"/>
      <c r="U759" s="561"/>
      <c r="V759" s="561"/>
      <c r="Y759" s="561"/>
      <c r="Z759" s="561"/>
      <c r="AA759" s="561"/>
      <c r="AB759" s="561"/>
      <c r="AC759" s="561"/>
      <c r="AD759" s="561"/>
      <c r="AE759" s="561"/>
      <c r="AF759" s="561"/>
      <c r="AG759" s="561"/>
      <c r="AH759" s="561"/>
      <c r="AJ759" s="561"/>
      <c r="AK759" s="561"/>
      <c r="AM759" s="561"/>
      <c r="AN759" s="561"/>
      <c r="AO759" s="561"/>
      <c r="AP759" s="561"/>
      <c r="AQ759" s="561"/>
      <c r="AR759" s="561"/>
      <c r="AS759" s="561"/>
      <c r="AT759" s="561"/>
      <c r="AU759" s="561"/>
      <c r="AW759" s="561"/>
      <c r="AX759" s="561"/>
      <c r="AY759" s="561"/>
      <c r="AZ759" s="561"/>
      <c r="BA759" s="561"/>
      <c r="BB759" s="561"/>
      <c r="BC759" s="561"/>
      <c r="BD759" s="561"/>
      <c r="BE759" s="561"/>
      <c r="BF759" s="561"/>
      <c r="BG759" s="561"/>
      <c r="BH759" s="561"/>
      <c r="BI759" s="561"/>
      <c r="BJ759" s="561"/>
      <c r="BK759" s="561"/>
      <c r="BL759" s="561"/>
      <c r="BM759" s="561"/>
      <c r="BN759" s="561"/>
      <c r="BO759" s="561"/>
      <c r="BP759" s="561"/>
      <c r="BQ759" s="561"/>
      <c r="BR759" s="561"/>
      <c r="BS759" s="561"/>
      <c r="BT759" s="561"/>
      <c r="BU759" s="561"/>
      <c r="BV759" s="561"/>
    </row>
    <row r="760" spans="1:74">
      <c r="A760" s="561"/>
      <c r="E760" s="561"/>
      <c r="H760" s="561"/>
      <c r="Q760" s="561"/>
      <c r="R760" s="561"/>
      <c r="S760" s="561"/>
      <c r="T760" s="561"/>
      <c r="U760" s="561"/>
      <c r="V760" s="561"/>
      <c r="Y760" s="561"/>
      <c r="Z760" s="561"/>
      <c r="AA760" s="561"/>
      <c r="AB760" s="561"/>
      <c r="AC760" s="561"/>
      <c r="AD760" s="561"/>
      <c r="AE760" s="561"/>
      <c r="AF760" s="561"/>
      <c r="AG760" s="561"/>
      <c r="AH760" s="561"/>
      <c r="AJ760" s="561"/>
      <c r="AK760" s="561"/>
      <c r="AM760" s="561"/>
      <c r="AN760" s="561"/>
      <c r="AO760" s="561"/>
      <c r="AP760" s="561"/>
      <c r="AQ760" s="561"/>
      <c r="AR760" s="561"/>
      <c r="AS760" s="561"/>
      <c r="AT760" s="561"/>
      <c r="AU760" s="561"/>
      <c r="AW760" s="561"/>
      <c r="AX760" s="561"/>
      <c r="AY760" s="561"/>
      <c r="AZ760" s="561"/>
      <c r="BA760" s="561"/>
      <c r="BB760" s="561"/>
      <c r="BC760" s="561"/>
      <c r="BD760" s="561"/>
      <c r="BE760" s="561"/>
      <c r="BF760" s="561"/>
      <c r="BG760" s="561"/>
      <c r="BH760" s="561"/>
      <c r="BI760" s="561"/>
      <c r="BJ760" s="561"/>
      <c r="BK760" s="561"/>
      <c r="BL760" s="561"/>
      <c r="BM760" s="561"/>
      <c r="BN760" s="561"/>
      <c r="BO760" s="561"/>
      <c r="BP760" s="561"/>
      <c r="BQ760" s="561"/>
      <c r="BR760" s="561"/>
      <c r="BS760" s="561"/>
      <c r="BT760" s="561"/>
      <c r="BU760" s="561"/>
      <c r="BV760" s="561"/>
    </row>
    <row r="761" spans="1:74">
      <c r="A761" s="561"/>
      <c r="E761" s="561"/>
      <c r="H761" s="561"/>
      <c r="Q761" s="561"/>
      <c r="R761" s="561"/>
      <c r="S761" s="561"/>
      <c r="T761" s="561"/>
      <c r="U761" s="561"/>
      <c r="V761" s="561"/>
      <c r="Y761" s="561"/>
      <c r="Z761" s="561"/>
      <c r="AA761" s="561"/>
      <c r="AB761" s="561"/>
      <c r="AC761" s="561"/>
      <c r="AD761" s="561"/>
      <c r="AE761" s="561"/>
      <c r="AF761" s="561"/>
      <c r="AG761" s="561"/>
      <c r="AH761" s="561"/>
      <c r="AJ761" s="561"/>
      <c r="AK761" s="561"/>
      <c r="AM761" s="561"/>
      <c r="AN761" s="561"/>
      <c r="AO761" s="561"/>
      <c r="AP761" s="561"/>
      <c r="AQ761" s="561"/>
      <c r="AR761" s="561"/>
      <c r="AS761" s="561"/>
      <c r="AT761" s="561"/>
      <c r="AU761" s="561"/>
      <c r="AW761" s="561"/>
      <c r="AX761" s="561"/>
      <c r="AY761" s="561"/>
      <c r="AZ761" s="561"/>
      <c r="BA761" s="561"/>
      <c r="BB761" s="561"/>
      <c r="BC761" s="561"/>
      <c r="BD761" s="561"/>
      <c r="BE761" s="561"/>
      <c r="BF761" s="561"/>
      <c r="BG761" s="561"/>
      <c r="BH761" s="561"/>
      <c r="BI761" s="561"/>
      <c r="BJ761" s="561"/>
      <c r="BK761" s="561"/>
      <c r="BL761" s="561"/>
      <c r="BM761" s="561"/>
      <c r="BN761" s="561"/>
      <c r="BO761" s="561"/>
      <c r="BP761" s="561"/>
      <c r="BQ761" s="561"/>
      <c r="BR761" s="561"/>
      <c r="BS761" s="561"/>
      <c r="BT761" s="561"/>
      <c r="BU761" s="561"/>
      <c r="BV761" s="561"/>
    </row>
    <row r="762" spans="1:74">
      <c r="A762" s="561"/>
      <c r="E762" s="561"/>
      <c r="H762" s="561"/>
      <c r="Q762" s="561"/>
      <c r="R762" s="561"/>
      <c r="S762" s="561"/>
      <c r="T762" s="561"/>
      <c r="U762" s="561"/>
      <c r="V762" s="561"/>
      <c r="Y762" s="561"/>
      <c r="Z762" s="561"/>
      <c r="AA762" s="561"/>
      <c r="AB762" s="561"/>
      <c r="AC762" s="561"/>
      <c r="AD762" s="561"/>
      <c r="AE762" s="561"/>
      <c r="AF762" s="561"/>
      <c r="AG762" s="561"/>
      <c r="AH762" s="561"/>
      <c r="AJ762" s="561"/>
      <c r="AK762" s="561"/>
      <c r="AM762" s="561"/>
      <c r="AN762" s="561"/>
      <c r="AO762" s="561"/>
      <c r="AP762" s="561"/>
      <c r="AQ762" s="561"/>
      <c r="AR762" s="561"/>
      <c r="AS762" s="561"/>
      <c r="AT762" s="561"/>
      <c r="AU762" s="561"/>
      <c r="AW762" s="561"/>
      <c r="AX762" s="561"/>
      <c r="AY762" s="561"/>
      <c r="AZ762" s="561"/>
      <c r="BA762" s="561"/>
      <c r="BB762" s="561"/>
      <c r="BC762" s="561"/>
      <c r="BD762" s="561"/>
      <c r="BE762" s="561"/>
      <c r="BF762" s="561"/>
      <c r="BG762" s="561"/>
      <c r="BH762" s="561"/>
      <c r="BI762" s="561"/>
      <c r="BJ762" s="561"/>
      <c r="BK762" s="561"/>
      <c r="BL762" s="561"/>
      <c r="BM762" s="561"/>
      <c r="BN762" s="561"/>
      <c r="BO762" s="561"/>
      <c r="BP762" s="561"/>
      <c r="BQ762" s="561"/>
      <c r="BR762" s="561"/>
      <c r="BS762" s="561"/>
      <c r="BT762" s="561"/>
      <c r="BU762" s="561"/>
      <c r="BV762" s="561"/>
    </row>
    <row r="763" spans="1:74">
      <c r="A763" s="561"/>
      <c r="E763" s="561"/>
      <c r="H763" s="561"/>
      <c r="Q763" s="561"/>
      <c r="R763" s="561"/>
      <c r="S763" s="561"/>
      <c r="T763" s="561"/>
      <c r="U763" s="561"/>
      <c r="V763" s="561"/>
      <c r="Y763" s="561"/>
      <c r="Z763" s="561"/>
      <c r="AA763" s="561"/>
      <c r="AB763" s="561"/>
      <c r="AC763" s="561"/>
      <c r="AD763" s="561"/>
      <c r="AE763" s="561"/>
      <c r="AF763" s="561"/>
      <c r="AG763" s="561"/>
      <c r="AH763" s="561"/>
      <c r="AJ763" s="561"/>
      <c r="AK763" s="561"/>
      <c r="AM763" s="561"/>
      <c r="AN763" s="561"/>
      <c r="AO763" s="561"/>
      <c r="AP763" s="561"/>
      <c r="AQ763" s="561"/>
      <c r="AR763" s="561"/>
      <c r="AS763" s="561"/>
      <c r="AT763" s="561"/>
      <c r="AU763" s="561"/>
      <c r="AW763" s="561"/>
      <c r="AX763" s="561"/>
      <c r="AY763" s="561"/>
      <c r="AZ763" s="561"/>
      <c r="BA763" s="561"/>
      <c r="BB763" s="561"/>
      <c r="BC763" s="561"/>
      <c r="BD763" s="561"/>
      <c r="BE763" s="561"/>
      <c r="BF763" s="561"/>
      <c r="BG763" s="561"/>
      <c r="BH763" s="561"/>
      <c r="BI763" s="561"/>
      <c r="BJ763" s="561"/>
      <c r="BK763" s="561"/>
      <c r="BL763" s="561"/>
      <c r="BM763" s="561"/>
      <c r="BN763" s="561"/>
      <c r="BO763" s="561"/>
      <c r="BP763" s="561"/>
      <c r="BQ763" s="561"/>
      <c r="BR763" s="561"/>
      <c r="BS763" s="561"/>
      <c r="BT763" s="561"/>
      <c r="BU763" s="561"/>
      <c r="BV763" s="561"/>
    </row>
    <row r="764" spans="1:74">
      <c r="A764" s="561"/>
      <c r="E764" s="561"/>
      <c r="H764" s="561"/>
      <c r="Q764" s="561"/>
      <c r="R764" s="561"/>
      <c r="S764" s="561"/>
      <c r="T764" s="561"/>
      <c r="U764" s="561"/>
      <c r="V764" s="561"/>
      <c r="Y764" s="561"/>
      <c r="Z764" s="561"/>
      <c r="AA764" s="561"/>
      <c r="AB764" s="561"/>
      <c r="AC764" s="561"/>
      <c r="AD764" s="561"/>
      <c r="AE764" s="561"/>
      <c r="AF764" s="561"/>
      <c r="AG764" s="561"/>
      <c r="AH764" s="561"/>
      <c r="AJ764" s="561"/>
      <c r="AK764" s="561"/>
      <c r="AM764" s="561"/>
      <c r="AN764" s="561"/>
      <c r="AO764" s="561"/>
      <c r="AP764" s="561"/>
      <c r="AQ764" s="561"/>
      <c r="AR764" s="561"/>
      <c r="AS764" s="561"/>
      <c r="AT764" s="561"/>
      <c r="AU764" s="561"/>
      <c r="AW764" s="561"/>
      <c r="AX764" s="561"/>
      <c r="AY764" s="561"/>
      <c r="AZ764" s="561"/>
      <c r="BA764" s="561"/>
      <c r="BB764" s="561"/>
      <c r="BC764" s="561"/>
      <c r="BD764" s="561"/>
      <c r="BE764" s="561"/>
      <c r="BF764" s="561"/>
      <c r="BG764" s="561"/>
      <c r="BH764" s="561"/>
      <c r="BI764" s="561"/>
      <c r="BJ764" s="561"/>
      <c r="BK764" s="561"/>
      <c r="BL764" s="561"/>
      <c r="BM764" s="561"/>
      <c r="BN764" s="561"/>
      <c r="BO764" s="561"/>
      <c r="BP764" s="561"/>
      <c r="BQ764" s="561"/>
      <c r="BR764" s="561"/>
      <c r="BS764" s="561"/>
      <c r="BT764" s="561"/>
      <c r="BU764" s="561"/>
      <c r="BV764" s="561"/>
    </row>
    <row r="765" spans="1:74">
      <c r="A765" s="561"/>
      <c r="E765" s="561"/>
      <c r="H765" s="561"/>
      <c r="Q765" s="561"/>
      <c r="R765" s="561"/>
      <c r="S765" s="561"/>
      <c r="T765" s="561"/>
      <c r="U765" s="561"/>
      <c r="V765" s="561"/>
      <c r="Y765" s="561"/>
      <c r="Z765" s="561"/>
      <c r="AA765" s="561"/>
      <c r="AB765" s="561"/>
      <c r="AC765" s="561"/>
      <c r="AD765" s="561"/>
      <c r="AE765" s="561"/>
      <c r="AF765" s="561"/>
      <c r="AG765" s="561"/>
      <c r="AH765" s="561"/>
      <c r="AJ765" s="561"/>
      <c r="AK765" s="561"/>
      <c r="AM765" s="561"/>
      <c r="AN765" s="561"/>
      <c r="AO765" s="561"/>
      <c r="AP765" s="561"/>
      <c r="AQ765" s="561"/>
      <c r="AR765" s="561"/>
      <c r="AS765" s="561"/>
      <c r="AT765" s="561"/>
      <c r="AU765" s="561"/>
      <c r="AW765" s="561"/>
      <c r="AX765" s="561"/>
      <c r="AY765" s="561"/>
      <c r="AZ765" s="561"/>
      <c r="BA765" s="561"/>
      <c r="BB765" s="561"/>
      <c r="BC765" s="561"/>
      <c r="BD765" s="561"/>
      <c r="BE765" s="561"/>
      <c r="BF765" s="561"/>
      <c r="BG765" s="561"/>
      <c r="BH765" s="561"/>
      <c r="BI765" s="561"/>
      <c r="BJ765" s="561"/>
      <c r="BK765" s="561"/>
      <c r="BL765" s="561"/>
      <c r="BM765" s="561"/>
      <c r="BN765" s="561"/>
      <c r="BO765" s="561"/>
      <c r="BP765" s="561"/>
      <c r="BQ765" s="561"/>
      <c r="BR765" s="561"/>
      <c r="BS765" s="561"/>
      <c r="BT765" s="561"/>
      <c r="BU765" s="561"/>
      <c r="BV765" s="561"/>
    </row>
    <row r="766" spans="1:74">
      <c r="A766" s="561"/>
      <c r="E766" s="561"/>
      <c r="H766" s="561"/>
      <c r="Q766" s="561"/>
      <c r="R766" s="561"/>
      <c r="S766" s="561"/>
      <c r="T766" s="561"/>
      <c r="U766" s="561"/>
      <c r="V766" s="561"/>
      <c r="Y766" s="561"/>
      <c r="Z766" s="561"/>
      <c r="AA766" s="561"/>
      <c r="AB766" s="561"/>
      <c r="AC766" s="561"/>
      <c r="AD766" s="561"/>
      <c r="AE766" s="561"/>
      <c r="AF766" s="561"/>
      <c r="AG766" s="561"/>
      <c r="AH766" s="561"/>
      <c r="AJ766" s="561"/>
      <c r="AK766" s="561"/>
      <c r="AM766" s="561"/>
      <c r="AN766" s="561"/>
      <c r="AO766" s="561"/>
      <c r="AP766" s="561"/>
      <c r="AQ766" s="561"/>
      <c r="AR766" s="561"/>
      <c r="AS766" s="561"/>
      <c r="AT766" s="561"/>
      <c r="AU766" s="561"/>
      <c r="AW766" s="561"/>
      <c r="AX766" s="561"/>
      <c r="AY766" s="561"/>
      <c r="AZ766" s="561"/>
      <c r="BA766" s="561"/>
      <c r="BB766" s="561"/>
      <c r="BC766" s="561"/>
      <c r="BD766" s="561"/>
      <c r="BE766" s="561"/>
      <c r="BF766" s="561"/>
      <c r="BG766" s="561"/>
      <c r="BH766" s="561"/>
      <c r="BI766" s="561"/>
      <c r="BJ766" s="561"/>
      <c r="BK766" s="561"/>
      <c r="BL766" s="561"/>
      <c r="BM766" s="561"/>
      <c r="BN766" s="561"/>
      <c r="BO766" s="561"/>
      <c r="BP766" s="561"/>
      <c r="BQ766" s="561"/>
      <c r="BR766" s="561"/>
      <c r="BS766" s="561"/>
      <c r="BT766" s="561"/>
      <c r="BU766" s="561"/>
      <c r="BV766" s="561"/>
    </row>
    <row r="767" spans="1:74">
      <c r="A767" s="561"/>
      <c r="E767" s="561"/>
      <c r="H767" s="561"/>
      <c r="Q767" s="561"/>
      <c r="R767" s="561"/>
      <c r="S767" s="561"/>
      <c r="T767" s="561"/>
      <c r="U767" s="561"/>
      <c r="V767" s="561"/>
      <c r="Y767" s="561"/>
      <c r="Z767" s="561"/>
      <c r="AA767" s="561"/>
      <c r="AB767" s="561"/>
      <c r="AC767" s="561"/>
      <c r="AD767" s="561"/>
      <c r="AE767" s="561"/>
      <c r="AF767" s="561"/>
      <c r="AG767" s="561"/>
      <c r="AH767" s="561"/>
      <c r="AJ767" s="561"/>
      <c r="AK767" s="561"/>
      <c r="AM767" s="561"/>
      <c r="AN767" s="561"/>
      <c r="AO767" s="561"/>
      <c r="AP767" s="561"/>
      <c r="AQ767" s="561"/>
      <c r="AR767" s="561"/>
      <c r="AS767" s="561"/>
      <c r="AT767" s="561"/>
      <c r="AU767" s="561"/>
      <c r="AW767" s="561"/>
      <c r="AX767" s="561"/>
      <c r="AY767" s="561"/>
      <c r="AZ767" s="561"/>
      <c r="BA767" s="561"/>
      <c r="BB767" s="561"/>
      <c r="BC767" s="561"/>
      <c r="BD767" s="561"/>
      <c r="BE767" s="561"/>
      <c r="BF767" s="561"/>
      <c r="BG767" s="561"/>
      <c r="BH767" s="561"/>
      <c r="BI767" s="561"/>
      <c r="BJ767" s="561"/>
      <c r="BK767" s="561"/>
      <c r="BL767" s="561"/>
      <c r="BM767" s="561"/>
      <c r="BN767" s="561"/>
      <c r="BO767" s="561"/>
      <c r="BP767" s="561"/>
      <c r="BQ767" s="561"/>
      <c r="BR767" s="561"/>
      <c r="BS767" s="561"/>
      <c r="BT767" s="561"/>
      <c r="BU767" s="561"/>
      <c r="BV767" s="561"/>
    </row>
    <row r="768" spans="1:74">
      <c r="A768" s="561"/>
      <c r="E768" s="561"/>
      <c r="H768" s="561"/>
      <c r="Q768" s="561"/>
      <c r="R768" s="561"/>
      <c r="S768" s="561"/>
      <c r="T768" s="561"/>
      <c r="U768" s="561"/>
      <c r="V768" s="561"/>
      <c r="Y768" s="561"/>
      <c r="Z768" s="561"/>
      <c r="AA768" s="561"/>
      <c r="AB768" s="561"/>
      <c r="AC768" s="561"/>
      <c r="AD768" s="561"/>
      <c r="AE768" s="561"/>
      <c r="AF768" s="561"/>
      <c r="AG768" s="561"/>
      <c r="AH768" s="561"/>
      <c r="AJ768" s="561"/>
      <c r="AK768" s="561"/>
      <c r="AM768" s="561"/>
      <c r="AN768" s="561"/>
      <c r="AO768" s="561"/>
      <c r="AP768" s="561"/>
      <c r="AQ768" s="561"/>
      <c r="AR768" s="561"/>
      <c r="AS768" s="561"/>
      <c r="AT768" s="561"/>
      <c r="AU768" s="561"/>
      <c r="AW768" s="561"/>
      <c r="AX768" s="561"/>
      <c r="AY768" s="561"/>
      <c r="AZ768" s="561"/>
      <c r="BA768" s="561"/>
      <c r="BB768" s="561"/>
      <c r="BC768" s="561"/>
      <c r="BD768" s="561"/>
      <c r="BE768" s="561"/>
      <c r="BF768" s="561"/>
      <c r="BG768" s="561"/>
      <c r="BH768" s="561"/>
      <c r="BI768" s="561"/>
      <c r="BJ768" s="561"/>
      <c r="BK768" s="561"/>
      <c r="BL768" s="561"/>
      <c r="BM768" s="561"/>
      <c r="BN768" s="561"/>
      <c r="BO768" s="561"/>
      <c r="BP768" s="561"/>
      <c r="BQ768" s="561"/>
      <c r="BR768" s="561"/>
      <c r="BS768" s="561"/>
      <c r="BT768" s="561"/>
      <c r="BU768" s="561"/>
      <c r="BV768" s="561"/>
    </row>
    <row r="769" spans="1:74">
      <c r="A769" s="561"/>
      <c r="E769" s="561"/>
      <c r="H769" s="561"/>
      <c r="Q769" s="561"/>
      <c r="R769" s="561"/>
      <c r="S769" s="561"/>
      <c r="T769" s="561"/>
      <c r="U769" s="561"/>
      <c r="V769" s="561"/>
      <c r="Y769" s="561"/>
      <c r="Z769" s="561"/>
      <c r="AA769" s="561"/>
      <c r="AB769" s="561"/>
      <c r="AC769" s="561"/>
      <c r="AD769" s="561"/>
      <c r="AE769" s="561"/>
      <c r="AF769" s="561"/>
      <c r="AG769" s="561"/>
      <c r="AH769" s="561"/>
      <c r="AJ769" s="561"/>
      <c r="AK769" s="561"/>
      <c r="AM769" s="561"/>
      <c r="AN769" s="561"/>
      <c r="AO769" s="561"/>
      <c r="AP769" s="561"/>
      <c r="AQ769" s="561"/>
      <c r="AR769" s="561"/>
      <c r="AS769" s="561"/>
      <c r="AT769" s="561"/>
      <c r="AU769" s="561"/>
      <c r="AW769" s="561"/>
      <c r="AX769" s="561"/>
      <c r="AY769" s="561"/>
      <c r="AZ769" s="561"/>
      <c r="BA769" s="561"/>
      <c r="BB769" s="561"/>
      <c r="BC769" s="561"/>
      <c r="BD769" s="561"/>
      <c r="BE769" s="561"/>
      <c r="BF769" s="561"/>
      <c r="BG769" s="561"/>
      <c r="BH769" s="561"/>
      <c r="BI769" s="561"/>
      <c r="BJ769" s="561"/>
      <c r="BK769" s="561"/>
      <c r="BL769" s="561"/>
      <c r="BM769" s="561"/>
      <c r="BN769" s="561"/>
      <c r="BO769" s="561"/>
      <c r="BP769" s="561"/>
      <c r="BQ769" s="561"/>
      <c r="BR769" s="561"/>
      <c r="BS769" s="561"/>
      <c r="BT769" s="561"/>
      <c r="BU769" s="561"/>
      <c r="BV769" s="561"/>
    </row>
    <row r="770" spans="1:74">
      <c r="A770" s="561"/>
      <c r="E770" s="561"/>
      <c r="H770" s="561"/>
      <c r="Q770" s="561"/>
      <c r="R770" s="561"/>
      <c r="S770" s="561"/>
      <c r="T770" s="561"/>
      <c r="U770" s="561"/>
      <c r="V770" s="561"/>
      <c r="Y770" s="561"/>
      <c r="Z770" s="561"/>
      <c r="AA770" s="561"/>
      <c r="AB770" s="561"/>
      <c r="AC770" s="561"/>
      <c r="AD770" s="561"/>
      <c r="AE770" s="561"/>
      <c r="AF770" s="561"/>
      <c r="AG770" s="561"/>
      <c r="AH770" s="561"/>
      <c r="AJ770" s="561"/>
      <c r="AK770" s="561"/>
      <c r="AM770" s="561"/>
      <c r="AN770" s="561"/>
      <c r="AO770" s="561"/>
      <c r="AP770" s="561"/>
      <c r="AQ770" s="561"/>
      <c r="AR770" s="561"/>
      <c r="AS770" s="561"/>
      <c r="AT770" s="561"/>
      <c r="AU770" s="561"/>
      <c r="AW770" s="561"/>
      <c r="AX770" s="561"/>
      <c r="AY770" s="561"/>
      <c r="AZ770" s="561"/>
      <c r="BA770" s="561"/>
      <c r="BB770" s="561"/>
      <c r="BC770" s="561"/>
      <c r="BD770" s="561"/>
      <c r="BE770" s="561"/>
      <c r="BF770" s="561"/>
      <c r="BG770" s="561"/>
      <c r="BH770" s="561"/>
      <c r="BI770" s="561"/>
      <c r="BJ770" s="561"/>
      <c r="BK770" s="561"/>
      <c r="BL770" s="561"/>
      <c r="BM770" s="561"/>
      <c r="BN770" s="561"/>
      <c r="BO770" s="561"/>
      <c r="BP770" s="561"/>
      <c r="BQ770" s="561"/>
      <c r="BR770" s="561"/>
      <c r="BS770" s="561"/>
      <c r="BT770" s="561"/>
      <c r="BU770" s="561"/>
      <c r="BV770" s="561"/>
    </row>
    <row r="771" spans="1:74">
      <c r="A771" s="561"/>
      <c r="E771" s="561"/>
      <c r="H771" s="561"/>
      <c r="Q771" s="561"/>
      <c r="R771" s="561"/>
      <c r="S771" s="561"/>
      <c r="T771" s="561"/>
      <c r="U771" s="561"/>
      <c r="V771" s="561"/>
      <c r="Y771" s="561"/>
      <c r="Z771" s="561"/>
      <c r="AA771" s="561"/>
      <c r="AB771" s="561"/>
      <c r="AC771" s="561"/>
      <c r="AD771" s="561"/>
      <c r="AE771" s="561"/>
      <c r="AF771" s="561"/>
      <c r="AG771" s="561"/>
      <c r="AH771" s="561"/>
      <c r="AJ771" s="561"/>
      <c r="AK771" s="561"/>
      <c r="AM771" s="561"/>
      <c r="AN771" s="561"/>
      <c r="AO771" s="561"/>
      <c r="AP771" s="561"/>
      <c r="AQ771" s="561"/>
      <c r="AR771" s="561"/>
      <c r="AS771" s="561"/>
      <c r="AT771" s="561"/>
      <c r="AU771" s="561"/>
      <c r="AW771" s="561"/>
      <c r="AX771" s="561"/>
      <c r="AY771" s="561"/>
      <c r="AZ771" s="561"/>
      <c r="BA771" s="561"/>
      <c r="BB771" s="561"/>
      <c r="BC771" s="561"/>
      <c r="BD771" s="561"/>
      <c r="BE771" s="561"/>
      <c r="BF771" s="561"/>
      <c r="BG771" s="561"/>
      <c r="BH771" s="561"/>
      <c r="BI771" s="561"/>
      <c r="BJ771" s="561"/>
      <c r="BK771" s="561"/>
      <c r="BL771" s="561"/>
      <c r="BM771" s="561"/>
      <c r="BN771" s="561"/>
      <c r="BO771" s="561"/>
      <c r="BP771" s="561"/>
      <c r="BQ771" s="561"/>
      <c r="BR771" s="561"/>
      <c r="BS771" s="561"/>
      <c r="BT771" s="561"/>
      <c r="BU771" s="561"/>
      <c r="BV771" s="561"/>
    </row>
    <row r="772" spans="1:74">
      <c r="A772" s="561"/>
      <c r="E772" s="561"/>
      <c r="H772" s="561"/>
      <c r="Q772" s="561"/>
      <c r="R772" s="561"/>
      <c r="S772" s="561"/>
      <c r="T772" s="561"/>
      <c r="U772" s="561"/>
      <c r="V772" s="561"/>
      <c r="Y772" s="561"/>
      <c r="Z772" s="561"/>
      <c r="AA772" s="561"/>
      <c r="AB772" s="561"/>
      <c r="AC772" s="561"/>
      <c r="AD772" s="561"/>
      <c r="AE772" s="561"/>
      <c r="AF772" s="561"/>
      <c r="AG772" s="561"/>
      <c r="AH772" s="561"/>
      <c r="AJ772" s="561"/>
      <c r="AK772" s="561"/>
      <c r="AM772" s="561"/>
      <c r="AN772" s="561"/>
      <c r="AO772" s="561"/>
      <c r="AP772" s="561"/>
      <c r="AQ772" s="561"/>
      <c r="AR772" s="561"/>
      <c r="AS772" s="561"/>
      <c r="AT772" s="561"/>
      <c r="AU772" s="561"/>
      <c r="AW772" s="561"/>
      <c r="AX772" s="561"/>
      <c r="AY772" s="561"/>
      <c r="AZ772" s="561"/>
      <c r="BA772" s="561"/>
      <c r="BB772" s="561"/>
      <c r="BC772" s="561"/>
      <c r="BD772" s="561"/>
      <c r="BE772" s="561"/>
      <c r="BF772" s="561"/>
      <c r="BG772" s="561"/>
      <c r="BH772" s="561"/>
      <c r="BI772" s="561"/>
      <c r="BJ772" s="561"/>
      <c r="BK772" s="561"/>
      <c r="BL772" s="561"/>
      <c r="BM772" s="561"/>
      <c r="BN772" s="561"/>
      <c r="BO772" s="561"/>
      <c r="BP772" s="561"/>
      <c r="BQ772" s="561"/>
      <c r="BR772" s="561"/>
      <c r="BS772" s="561"/>
      <c r="BT772" s="561"/>
      <c r="BU772" s="561"/>
      <c r="BV772" s="561"/>
    </row>
    <row r="773" spans="1:74">
      <c r="A773" s="561"/>
      <c r="E773" s="561"/>
      <c r="H773" s="561"/>
      <c r="Q773" s="561"/>
      <c r="R773" s="561"/>
      <c r="S773" s="561"/>
      <c r="T773" s="561"/>
      <c r="U773" s="561"/>
      <c r="V773" s="561"/>
      <c r="Y773" s="561"/>
      <c r="Z773" s="561"/>
      <c r="AA773" s="561"/>
      <c r="AB773" s="561"/>
      <c r="AC773" s="561"/>
      <c r="AD773" s="561"/>
      <c r="AE773" s="561"/>
      <c r="AF773" s="561"/>
      <c r="AG773" s="561"/>
      <c r="AH773" s="561"/>
      <c r="AJ773" s="561"/>
      <c r="AK773" s="561"/>
      <c r="AM773" s="561"/>
      <c r="AN773" s="561"/>
      <c r="AO773" s="561"/>
      <c r="AP773" s="561"/>
      <c r="AQ773" s="561"/>
      <c r="AR773" s="561"/>
      <c r="AS773" s="561"/>
      <c r="AT773" s="561"/>
      <c r="AU773" s="561"/>
      <c r="AW773" s="561"/>
      <c r="AX773" s="561"/>
      <c r="AY773" s="561"/>
      <c r="AZ773" s="561"/>
      <c r="BA773" s="561"/>
      <c r="BB773" s="561"/>
      <c r="BC773" s="561"/>
      <c r="BD773" s="561"/>
      <c r="BE773" s="561"/>
      <c r="BF773" s="561"/>
      <c r="BG773" s="561"/>
      <c r="BH773" s="561"/>
      <c r="BI773" s="561"/>
      <c r="BJ773" s="561"/>
      <c r="BK773" s="561"/>
      <c r="BL773" s="561"/>
      <c r="BM773" s="561"/>
      <c r="BN773" s="561"/>
      <c r="BO773" s="561"/>
      <c r="BP773" s="561"/>
      <c r="BQ773" s="561"/>
      <c r="BR773" s="561"/>
      <c r="BS773" s="561"/>
      <c r="BT773" s="561"/>
      <c r="BU773" s="561"/>
      <c r="BV773" s="561"/>
    </row>
    <row r="774" spans="1:74">
      <c r="A774" s="561"/>
      <c r="E774" s="561"/>
      <c r="H774" s="561"/>
      <c r="Q774" s="561"/>
      <c r="R774" s="561"/>
      <c r="S774" s="561"/>
      <c r="T774" s="561"/>
      <c r="U774" s="561"/>
      <c r="V774" s="561"/>
      <c r="Y774" s="561"/>
      <c r="Z774" s="561"/>
      <c r="AA774" s="561"/>
      <c r="AB774" s="561"/>
      <c r="AC774" s="561"/>
      <c r="AD774" s="561"/>
      <c r="AE774" s="561"/>
      <c r="AF774" s="561"/>
      <c r="AG774" s="561"/>
      <c r="AH774" s="561"/>
      <c r="AJ774" s="561"/>
      <c r="AK774" s="561"/>
      <c r="AM774" s="561"/>
      <c r="AN774" s="561"/>
      <c r="AO774" s="561"/>
      <c r="AP774" s="561"/>
      <c r="AQ774" s="561"/>
      <c r="AR774" s="561"/>
      <c r="AS774" s="561"/>
      <c r="AT774" s="561"/>
      <c r="AU774" s="561"/>
      <c r="AW774" s="561"/>
      <c r="AX774" s="561"/>
      <c r="AY774" s="561"/>
      <c r="AZ774" s="561"/>
      <c r="BA774" s="561"/>
      <c r="BB774" s="561"/>
      <c r="BC774" s="561"/>
      <c r="BD774" s="561"/>
      <c r="BE774" s="561"/>
      <c r="BF774" s="561"/>
      <c r="BG774" s="561"/>
      <c r="BH774" s="561"/>
      <c r="BI774" s="561"/>
      <c r="BJ774" s="561"/>
      <c r="BK774" s="561"/>
      <c r="BL774" s="561"/>
      <c r="BM774" s="561"/>
      <c r="BN774" s="561"/>
      <c r="BO774" s="561"/>
      <c r="BP774" s="561"/>
      <c r="BQ774" s="561"/>
      <c r="BR774" s="561"/>
      <c r="BS774" s="561"/>
      <c r="BT774" s="561"/>
      <c r="BU774" s="561"/>
      <c r="BV774" s="561"/>
    </row>
    <row r="775" spans="1:74">
      <c r="A775" s="561"/>
      <c r="E775" s="561"/>
      <c r="H775" s="561"/>
      <c r="Q775" s="561"/>
      <c r="R775" s="561"/>
      <c r="S775" s="561"/>
      <c r="T775" s="561"/>
      <c r="U775" s="561"/>
      <c r="V775" s="561"/>
      <c r="Y775" s="561"/>
      <c r="Z775" s="561"/>
      <c r="AA775" s="561"/>
      <c r="AB775" s="561"/>
      <c r="AC775" s="561"/>
      <c r="AD775" s="561"/>
      <c r="AE775" s="561"/>
      <c r="AF775" s="561"/>
      <c r="AG775" s="561"/>
      <c r="AH775" s="561"/>
      <c r="AJ775" s="561"/>
      <c r="AK775" s="561"/>
      <c r="AM775" s="561"/>
      <c r="AN775" s="561"/>
      <c r="AO775" s="561"/>
      <c r="AP775" s="561"/>
      <c r="AQ775" s="561"/>
      <c r="AR775" s="561"/>
      <c r="AS775" s="561"/>
      <c r="AT775" s="561"/>
      <c r="AU775" s="561"/>
      <c r="AW775" s="561"/>
      <c r="AX775" s="561"/>
      <c r="AY775" s="561"/>
      <c r="AZ775" s="561"/>
      <c r="BA775" s="561"/>
      <c r="BB775" s="561"/>
      <c r="BC775" s="561"/>
      <c r="BD775" s="561"/>
      <c r="BE775" s="561"/>
      <c r="BF775" s="561"/>
      <c r="BG775" s="561"/>
      <c r="BH775" s="561"/>
      <c r="BI775" s="561"/>
      <c r="BJ775" s="561"/>
      <c r="BK775" s="561"/>
      <c r="BL775" s="561"/>
      <c r="BM775" s="561"/>
      <c r="BN775" s="561"/>
      <c r="BO775" s="561"/>
      <c r="BP775" s="561"/>
      <c r="BQ775" s="561"/>
      <c r="BR775" s="561"/>
      <c r="BS775" s="561"/>
      <c r="BT775" s="561"/>
      <c r="BU775" s="561"/>
      <c r="BV775" s="561"/>
    </row>
    <row r="776" spans="1:74">
      <c r="A776" s="561"/>
      <c r="E776" s="561"/>
      <c r="H776" s="561"/>
      <c r="Q776" s="561"/>
      <c r="R776" s="561"/>
      <c r="S776" s="561"/>
      <c r="T776" s="561"/>
      <c r="U776" s="561"/>
      <c r="V776" s="561"/>
      <c r="Y776" s="561"/>
      <c r="Z776" s="561"/>
      <c r="AA776" s="561"/>
      <c r="AB776" s="561"/>
      <c r="AC776" s="561"/>
      <c r="AD776" s="561"/>
      <c r="AE776" s="561"/>
      <c r="AF776" s="561"/>
      <c r="AG776" s="561"/>
      <c r="AH776" s="561"/>
      <c r="AJ776" s="561"/>
      <c r="AK776" s="561"/>
      <c r="AM776" s="561"/>
      <c r="AN776" s="561"/>
      <c r="AO776" s="561"/>
      <c r="AP776" s="561"/>
      <c r="AQ776" s="561"/>
      <c r="AR776" s="561"/>
      <c r="AS776" s="561"/>
      <c r="AT776" s="561"/>
      <c r="AU776" s="561"/>
      <c r="AW776" s="561"/>
      <c r="AX776" s="561"/>
      <c r="AY776" s="561"/>
      <c r="AZ776" s="561"/>
      <c r="BA776" s="561"/>
      <c r="BB776" s="561"/>
      <c r="BC776" s="561"/>
      <c r="BD776" s="561"/>
      <c r="BE776" s="561"/>
      <c r="BF776" s="561"/>
      <c r="BG776" s="561"/>
      <c r="BH776" s="561"/>
      <c r="BI776" s="561"/>
      <c r="BJ776" s="561"/>
      <c r="BK776" s="561"/>
      <c r="BL776" s="561"/>
      <c r="BM776" s="561"/>
      <c r="BN776" s="561"/>
      <c r="BO776" s="561"/>
      <c r="BP776" s="561"/>
      <c r="BQ776" s="561"/>
      <c r="BR776" s="561"/>
      <c r="BS776" s="561"/>
      <c r="BT776" s="561"/>
      <c r="BU776" s="561"/>
      <c r="BV776" s="561"/>
    </row>
    <row r="777" spans="1:74">
      <c r="A777" s="561"/>
      <c r="E777" s="561"/>
      <c r="H777" s="561"/>
      <c r="Q777" s="561"/>
      <c r="R777" s="561"/>
      <c r="S777" s="561"/>
      <c r="T777" s="561"/>
      <c r="U777" s="561"/>
      <c r="V777" s="561"/>
      <c r="Y777" s="561"/>
      <c r="Z777" s="561"/>
      <c r="AA777" s="561"/>
      <c r="AB777" s="561"/>
      <c r="AC777" s="561"/>
      <c r="AD777" s="561"/>
      <c r="AE777" s="561"/>
      <c r="AF777" s="561"/>
      <c r="AG777" s="561"/>
      <c r="AH777" s="561"/>
      <c r="AJ777" s="561"/>
      <c r="AK777" s="561"/>
      <c r="AM777" s="561"/>
      <c r="AN777" s="561"/>
      <c r="AO777" s="561"/>
      <c r="AP777" s="561"/>
      <c r="AQ777" s="561"/>
      <c r="AR777" s="561"/>
      <c r="AS777" s="561"/>
      <c r="AT777" s="561"/>
      <c r="AU777" s="561"/>
      <c r="AW777" s="561"/>
      <c r="AX777" s="561"/>
      <c r="AY777" s="561"/>
      <c r="AZ777" s="561"/>
      <c r="BA777" s="561"/>
      <c r="BB777" s="561"/>
      <c r="BC777" s="561"/>
      <c r="BD777" s="561"/>
      <c r="BE777" s="561"/>
      <c r="BF777" s="561"/>
      <c r="BG777" s="561"/>
      <c r="BH777" s="561"/>
      <c r="BI777" s="561"/>
      <c r="BJ777" s="561"/>
      <c r="BK777" s="561"/>
      <c r="BL777" s="561"/>
      <c r="BM777" s="561"/>
      <c r="BN777" s="561"/>
      <c r="BO777" s="561"/>
      <c r="BP777" s="561"/>
      <c r="BQ777" s="561"/>
      <c r="BR777" s="561"/>
      <c r="BS777" s="561"/>
      <c r="BT777" s="561"/>
      <c r="BU777" s="561"/>
      <c r="BV777" s="561"/>
    </row>
    <row r="778" spans="1:74">
      <c r="A778" s="561"/>
      <c r="E778" s="561"/>
      <c r="H778" s="561"/>
      <c r="Q778" s="561"/>
      <c r="R778" s="561"/>
      <c r="S778" s="561"/>
      <c r="T778" s="561"/>
      <c r="U778" s="561"/>
      <c r="V778" s="561"/>
      <c r="Y778" s="561"/>
      <c r="Z778" s="561"/>
      <c r="AA778" s="561"/>
      <c r="AB778" s="561"/>
      <c r="AC778" s="561"/>
      <c r="AD778" s="561"/>
      <c r="AE778" s="561"/>
      <c r="AF778" s="561"/>
      <c r="AG778" s="561"/>
      <c r="AH778" s="561"/>
      <c r="AJ778" s="561"/>
      <c r="AK778" s="561"/>
      <c r="AM778" s="561"/>
      <c r="AN778" s="561"/>
      <c r="AO778" s="561"/>
      <c r="AP778" s="561"/>
      <c r="AQ778" s="561"/>
      <c r="AR778" s="561"/>
      <c r="AS778" s="561"/>
      <c r="AT778" s="561"/>
      <c r="AU778" s="561"/>
      <c r="AW778" s="561"/>
      <c r="AX778" s="561"/>
      <c r="AY778" s="561"/>
      <c r="AZ778" s="561"/>
      <c r="BA778" s="561"/>
      <c r="BB778" s="561"/>
      <c r="BC778" s="561"/>
      <c r="BD778" s="561"/>
      <c r="BE778" s="561"/>
      <c r="BF778" s="561"/>
      <c r="BG778" s="561"/>
      <c r="BH778" s="561"/>
      <c r="BI778" s="561"/>
      <c r="BJ778" s="561"/>
      <c r="BK778" s="561"/>
      <c r="BL778" s="561"/>
      <c r="BM778" s="561"/>
      <c r="BN778" s="561"/>
      <c r="BO778" s="561"/>
      <c r="BP778" s="561"/>
      <c r="BQ778" s="561"/>
      <c r="BR778" s="561"/>
      <c r="BS778" s="561"/>
      <c r="BT778" s="561"/>
      <c r="BU778" s="561"/>
      <c r="BV778" s="561"/>
    </row>
    <row r="779" spans="1:74">
      <c r="A779" s="561"/>
      <c r="E779" s="561"/>
      <c r="H779" s="561"/>
      <c r="Q779" s="561"/>
      <c r="R779" s="561"/>
      <c r="S779" s="561"/>
      <c r="T779" s="561"/>
      <c r="U779" s="561"/>
      <c r="V779" s="561"/>
      <c r="Y779" s="561"/>
      <c r="Z779" s="561"/>
      <c r="AA779" s="561"/>
      <c r="AB779" s="561"/>
      <c r="AC779" s="561"/>
      <c r="AD779" s="561"/>
      <c r="AE779" s="561"/>
      <c r="AF779" s="561"/>
      <c r="AG779" s="561"/>
      <c r="AH779" s="561"/>
      <c r="AJ779" s="561"/>
      <c r="AK779" s="561"/>
      <c r="AM779" s="561"/>
      <c r="AN779" s="561"/>
      <c r="AO779" s="561"/>
      <c r="AP779" s="561"/>
      <c r="AQ779" s="561"/>
      <c r="AR779" s="561"/>
      <c r="AS779" s="561"/>
      <c r="AT779" s="561"/>
      <c r="AU779" s="561"/>
      <c r="AW779" s="561"/>
      <c r="AX779" s="561"/>
      <c r="AY779" s="561"/>
      <c r="AZ779" s="561"/>
      <c r="BA779" s="561"/>
      <c r="BB779" s="561"/>
      <c r="BC779" s="561"/>
      <c r="BD779" s="561"/>
      <c r="BE779" s="561"/>
      <c r="BF779" s="561"/>
      <c r="BG779" s="561"/>
      <c r="BH779" s="561"/>
      <c r="BI779" s="561"/>
      <c r="BJ779" s="561"/>
      <c r="BK779" s="561"/>
      <c r="BL779" s="561"/>
      <c r="BM779" s="561"/>
      <c r="BN779" s="561"/>
      <c r="BO779" s="561"/>
      <c r="BP779" s="561"/>
      <c r="BQ779" s="561"/>
      <c r="BR779" s="561"/>
      <c r="BS779" s="561"/>
      <c r="BT779" s="561"/>
      <c r="BU779" s="561"/>
      <c r="BV779" s="561"/>
    </row>
    <row r="780" spans="1:74">
      <c r="A780" s="561"/>
      <c r="E780" s="561"/>
      <c r="H780" s="561"/>
      <c r="Q780" s="561"/>
      <c r="R780" s="561"/>
      <c r="S780" s="561"/>
      <c r="T780" s="561"/>
      <c r="U780" s="561"/>
      <c r="V780" s="561"/>
      <c r="Y780" s="561"/>
      <c r="Z780" s="561"/>
      <c r="AA780" s="561"/>
      <c r="AB780" s="561"/>
      <c r="AC780" s="561"/>
      <c r="AD780" s="561"/>
      <c r="AE780" s="561"/>
      <c r="AF780" s="561"/>
      <c r="AG780" s="561"/>
      <c r="AH780" s="561"/>
      <c r="AJ780" s="561"/>
      <c r="AK780" s="561"/>
      <c r="AM780" s="561"/>
      <c r="AN780" s="561"/>
      <c r="AO780" s="561"/>
      <c r="AP780" s="561"/>
      <c r="AQ780" s="561"/>
      <c r="AR780" s="561"/>
      <c r="AS780" s="561"/>
      <c r="AT780" s="561"/>
      <c r="AU780" s="561"/>
      <c r="AW780" s="561"/>
      <c r="AX780" s="561"/>
      <c r="AY780" s="561"/>
      <c r="AZ780" s="561"/>
      <c r="BA780" s="561"/>
      <c r="BB780" s="561"/>
      <c r="BC780" s="561"/>
      <c r="BD780" s="561"/>
      <c r="BE780" s="561"/>
      <c r="BF780" s="561"/>
      <c r="BG780" s="561"/>
      <c r="BH780" s="561"/>
      <c r="BI780" s="561"/>
      <c r="BJ780" s="561"/>
      <c r="BK780" s="561"/>
      <c r="BL780" s="561"/>
      <c r="BM780" s="561"/>
      <c r="BN780" s="561"/>
      <c r="BO780" s="561"/>
      <c r="BP780" s="561"/>
      <c r="BQ780" s="561"/>
      <c r="BR780" s="561"/>
      <c r="BS780" s="561"/>
      <c r="BT780" s="561"/>
      <c r="BU780" s="561"/>
      <c r="BV780" s="561"/>
    </row>
    <row r="781" spans="1:74">
      <c r="A781" s="561"/>
      <c r="E781" s="561"/>
      <c r="H781" s="561"/>
      <c r="Q781" s="561"/>
      <c r="R781" s="561"/>
      <c r="S781" s="561"/>
      <c r="T781" s="561"/>
      <c r="U781" s="561"/>
      <c r="V781" s="561"/>
      <c r="Y781" s="561"/>
      <c r="Z781" s="561"/>
      <c r="AA781" s="561"/>
      <c r="AB781" s="561"/>
      <c r="AC781" s="561"/>
      <c r="AD781" s="561"/>
      <c r="AE781" s="561"/>
      <c r="AF781" s="561"/>
      <c r="AG781" s="561"/>
      <c r="AH781" s="561"/>
      <c r="AJ781" s="561"/>
      <c r="AK781" s="561"/>
      <c r="AM781" s="561"/>
      <c r="AN781" s="561"/>
      <c r="AO781" s="561"/>
      <c r="AP781" s="561"/>
      <c r="AQ781" s="561"/>
      <c r="AR781" s="561"/>
      <c r="AS781" s="561"/>
      <c r="AT781" s="561"/>
      <c r="AU781" s="561"/>
      <c r="AW781" s="561"/>
      <c r="AX781" s="561"/>
      <c r="AY781" s="561"/>
      <c r="AZ781" s="561"/>
      <c r="BA781" s="561"/>
      <c r="BB781" s="561"/>
      <c r="BC781" s="561"/>
      <c r="BD781" s="561"/>
      <c r="BE781" s="561"/>
      <c r="BF781" s="561"/>
      <c r="BG781" s="561"/>
      <c r="BH781" s="561"/>
      <c r="BI781" s="561"/>
      <c r="BJ781" s="561"/>
      <c r="BK781" s="561"/>
      <c r="BL781" s="561"/>
      <c r="BM781" s="561"/>
      <c r="BN781" s="561"/>
      <c r="BO781" s="561"/>
      <c r="BP781" s="561"/>
      <c r="BQ781" s="561"/>
      <c r="BR781" s="561"/>
      <c r="BS781" s="561"/>
      <c r="BT781" s="561"/>
      <c r="BU781" s="561"/>
      <c r="BV781" s="561"/>
    </row>
    <row r="782" spans="1:74">
      <c r="A782" s="561"/>
      <c r="E782" s="561"/>
      <c r="H782" s="561"/>
      <c r="Q782" s="561"/>
      <c r="R782" s="561"/>
      <c r="S782" s="561"/>
      <c r="T782" s="561"/>
      <c r="U782" s="561"/>
      <c r="V782" s="561"/>
      <c r="Y782" s="561"/>
      <c r="Z782" s="561"/>
      <c r="AA782" s="561"/>
      <c r="AB782" s="561"/>
      <c r="AC782" s="561"/>
      <c r="AD782" s="561"/>
      <c r="AE782" s="561"/>
      <c r="AF782" s="561"/>
      <c r="AG782" s="561"/>
      <c r="AH782" s="561"/>
      <c r="AJ782" s="561"/>
      <c r="AK782" s="561"/>
      <c r="AM782" s="561"/>
      <c r="AN782" s="561"/>
      <c r="AO782" s="561"/>
      <c r="AP782" s="561"/>
      <c r="AQ782" s="561"/>
      <c r="AR782" s="561"/>
      <c r="AS782" s="561"/>
      <c r="AT782" s="561"/>
      <c r="AU782" s="561"/>
      <c r="AW782" s="561"/>
      <c r="AX782" s="561"/>
      <c r="AY782" s="561"/>
      <c r="AZ782" s="561"/>
      <c r="BA782" s="561"/>
      <c r="BB782" s="561"/>
      <c r="BC782" s="561"/>
      <c r="BD782" s="561"/>
      <c r="BE782" s="561"/>
      <c r="BF782" s="561"/>
      <c r="BG782" s="561"/>
      <c r="BH782" s="561"/>
      <c r="BI782" s="561"/>
      <c r="BJ782" s="561"/>
      <c r="BK782" s="561"/>
      <c r="BL782" s="561"/>
      <c r="BM782" s="561"/>
      <c r="BN782" s="561"/>
      <c r="BO782" s="561"/>
      <c r="BP782" s="561"/>
      <c r="BQ782" s="561"/>
      <c r="BR782" s="561"/>
      <c r="BS782" s="561"/>
      <c r="BT782" s="561"/>
      <c r="BU782" s="561"/>
      <c r="BV782" s="561"/>
    </row>
    <row r="783" spans="1:74">
      <c r="A783" s="561"/>
      <c r="E783" s="561"/>
      <c r="H783" s="561"/>
      <c r="Q783" s="561"/>
      <c r="R783" s="561"/>
      <c r="S783" s="561"/>
      <c r="T783" s="561"/>
      <c r="U783" s="561"/>
      <c r="V783" s="561"/>
      <c r="Y783" s="561"/>
      <c r="Z783" s="561"/>
      <c r="AA783" s="561"/>
      <c r="AB783" s="561"/>
      <c r="AC783" s="561"/>
      <c r="AD783" s="561"/>
      <c r="AE783" s="561"/>
      <c r="AF783" s="561"/>
      <c r="AG783" s="561"/>
      <c r="AH783" s="561"/>
      <c r="AJ783" s="561"/>
      <c r="AK783" s="561"/>
      <c r="AM783" s="561"/>
      <c r="AN783" s="561"/>
      <c r="AO783" s="561"/>
      <c r="AP783" s="561"/>
      <c r="AQ783" s="561"/>
      <c r="AR783" s="561"/>
      <c r="AS783" s="561"/>
      <c r="AT783" s="561"/>
      <c r="AU783" s="561"/>
      <c r="AW783" s="561"/>
      <c r="AX783" s="561"/>
      <c r="AY783" s="561"/>
      <c r="AZ783" s="561"/>
      <c r="BA783" s="561"/>
      <c r="BB783" s="561"/>
      <c r="BC783" s="561"/>
      <c r="BD783" s="561"/>
      <c r="BE783" s="561"/>
      <c r="BF783" s="561"/>
      <c r="BG783" s="561"/>
      <c r="BH783" s="561"/>
      <c r="BI783" s="561"/>
      <c r="BJ783" s="561"/>
      <c r="BK783" s="561"/>
      <c r="BL783" s="561"/>
      <c r="BM783" s="561"/>
      <c r="BN783" s="561"/>
      <c r="BO783" s="561"/>
      <c r="BP783" s="561"/>
      <c r="BQ783" s="561"/>
      <c r="BR783" s="561"/>
      <c r="BS783" s="561"/>
      <c r="BT783" s="561"/>
      <c r="BU783" s="561"/>
      <c r="BV783" s="561"/>
    </row>
    <row r="784" spans="1:74">
      <c r="A784" s="561"/>
      <c r="E784" s="561"/>
      <c r="H784" s="561"/>
      <c r="Q784" s="561"/>
      <c r="R784" s="561"/>
      <c r="S784" s="561"/>
      <c r="T784" s="561"/>
      <c r="U784" s="561"/>
      <c r="V784" s="561"/>
      <c r="Y784" s="561"/>
      <c r="Z784" s="561"/>
      <c r="AA784" s="561"/>
      <c r="AB784" s="561"/>
      <c r="AC784" s="561"/>
      <c r="AD784" s="561"/>
      <c r="AE784" s="561"/>
      <c r="AF784" s="561"/>
      <c r="AG784" s="561"/>
      <c r="AH784" s="561"/>
      <c r="AJ784" s="561"/>
      <c r="AK784" s="561"/>
      <c r="AM784" s="561"/>
      <c r="AN784" s="561"/>
      <c r="AO784" s="561"/>
      <c r="AP784" s="561"/>
      <c r="AQ784" s="561"/>
      <c r="AR784" s="561"/>
      <c r="AS784" s="561"/>
      <c r="AT784" s="561"/>
      <c r="AU784" s="561"/>
      <c r="AW784" s="561"/>
      <c r="AX784" s="561"/>
      <c r="AY784" s="561"/>
      <c r="AZ784" s="561"/>
      <c r="BA784" s="561"/>
      <c r="BB784" s="561"/>
      <c r="BC784" s="561"/>
      <c r="BD784" s="561"/>
      <c r="BE784" s="561"/>
      <c r="BF784" s="561"/>
      <c r="BG784" s="561"/>
      <c r="BH784" s="561"/>
      <c r="BI784" s="561"/>
      <c r="BJ784" s="561"/>
      <c r="BK784" s="561"/>
      <c r="BL784" s="561"/>
      <c r="BM784" s="561"/>
      <c r="BN784" s="561"/>
      <c r="BO784" s="561"/>
      <c r="BP784" s="561"/>
      <c r="BQ784" s="561"/>
      <c r="BR784" s="561"/>
      <c r="BS784" s="561"/>
      <c r="BT784" s="561"/>
      <c r="BU784" s="561"/>
      <c r="BV784" s="561"/>
    </row>
    <row r="785" spans="1:74">
      <c r="A785" s="561"/>
      <c r="E785" s="561"/>
      <c r="H785" s="561"/>
      <c r="Q785" s="561"/>
      <c r="R785" s="561"/>
      <c r="S785" s="561"/>
      <c r="T785" s="561"/>
      <c r="U785" s="561"/>
      <c r="V785" s="561"/>
      <c r="Y785" s="561"/>
      <c r="Z785" s="561"/>
      <c r="AA785" s="561"/>
      <c r="AB785" s="561"/>
      <c r="AC785" s="561"/>
      <c r="AD785" s="561"/>
      <c r="AE785" s="561"/>
      <c r="AF785" s="561"/>
      <c r="AG785" s="561"/>
      <c r="AH785" s="561"/>
      <c r="AJ785" s="561"/>
      <c r="AK785" s="561"/>
      <c r="AM785" s="561"/>
      <c r="AN785" s="561"/>
      <c r="AO785" s="561"/>
      <c r="AP785" s="561"/>
      <c r="AQ785" s="561"/>
      <c r="AR785" s="561"/>
      <c r="AS785" s="561"/>
      <c r="AT785" s="561"/>
      <c r="AU785" s="561"/>
      <c r="AW785" s="561"/>
      <c r="AX785" s="561"/>
      <c r="AY785" s="561"/>
      <c r="AZ785" s="561"/>
      <c r="BA785" s="561"/>
      <c r="BB785" s="561"/>
      <c r="BC785" s="561"/>
      <c r="BD785" s="561"/>
      <c r="BE785" s="561"/>
      <c r="BF785" s="561"/>
      <c r="BG785" s="561"/>
      <c r="BH785" s="561"/>
      <c r="BI785" s="561"/>
      <c r="BJ785" s="561"/>
      <c r="BK785" s="561"/>
      <c r="BL785" s="561"/>
      <c r="BM785" s="561"/>
      <c r="BN785" s="561"/>
      <c r="BO785" s="561"/>
      <c r="BP785" s="561"/>
      <c r="BQ785" s="561"/>
      <c r="BR785" s="561"/>
      <c r="BS785" s="561"/>
      <c r="BT785" s="561"/>
      <c r="BU785" s="561"/>
      <c r="BV785" s="561"/>
    </row>
    <row r="786" spans="1:74">
      <c r="A786" s="561"/>
      <c r="E786" s="561"/>
      <c r="H786" s="561"/>
      <c r="Q786" s="561"/>
      <c r="R786" s="561"/>
      <c r="S786" s="561"/>
      <c r="T786" s="561"/>
      <c r="U786" s="561"/>
      <c r="V786" s="561"/>
      <c r="Y786" s="561"/>
      <c r="Z786" s="561"/>
      <c r="AA786" s="561"/>
      <c r="AB786" s="561"/>
      <c r="AC786" s="561"/>
      <c r="AD786" s="561"/>
      <c r="AE786" s="561"/>
      <c r="AF786" s="561"/>
      <c r="AG786" s="561"/>
      <c r="AH786" s="561"/>
      <c r="AJ786" s="561"/>
      <c r="AK786" s="561"/>
      <c r="AM786" s="561"/>
      <c r="AN786" s="561"/>
      <c r="AO786" s="561"/>
      <c r="AP786" s="561"/>
      <c r="AQ786" s="561"/>
      <c r="AR786" s="561"/>
      <c r="AS786" s="561"/>
      <c r="AT786" s="561"/>
      <c r="AU786" s="561"/>
      <c r="AW786" s="561"/>
      <c r="AX786" s="561"/>
      <c r="AY786" s="561"/>
      <c r="AZ786" s="561"/>
      <c r="BA786" s="561"/>
      <c r="BB786" s="561"/>
      <c r="BC786" s="561"/>
      <c r="BD786" s="561"/>
      <c r="BE786" s="561"/>
      <c r="BF786" s="561"/>
      <c r="BG786" s="561"/>
      <c r="BH786" s="561"/>
      <c r="BI786" s="561"/>
      <c r="BJ786" s="561"/>
      <c r="BK786" s="561"/>
      <c r="BL786" s="561"/>
      <c r="BM786" s="561"/>
      <c r="BN786" s="561"/>
      <c r="BO786" s="561"/>
      <c r="BP786" s="561"/>
      <c r="BQ786" s="561"/>
      <c r="BR786" s="561"/>
      <c r="BS786" s="561"/>
      <c r="BT786" s="561"/>
      <c r="BU786" s="561"/>
      <c r="BV786" s="561"/>
    </row>
    <row r="787" spans="1:74">
      <c r="A787" s="561"/>
      <c r="E787" s="561"/>
      <c r="H787" s="561"/>
      <c r="Q787" s="561"/>
      <c r="R787" s="561"/>
      <c r="S787" s="561"/>
      <c r="T787" s="561"/>
      <c r="U787" s="561"/>
      <c r="V787" s="561"/>
      <c r="Y787" s="561"/>
      <c r="Z787" s="561"/>
      <c r="AA787" s="561"/>
      <c r="AB787" s="561"/>
      <c r="AC787" s="561"/>
      <c r="AD787" s="561"/>
      <c r="AE787" s="561"/>
      <c r="AF787" s="561"/>
      <c r="AG787" s="561"/>
      <c r="AH787" s="561"/>
      <c r="AJ787" s="561"/>
      <c r="AK787" s="561"/>
      <c r="AM787" s="561"/>
      <c r="AN787" s="561"/>
      <c r="AO787" s="561"/>
      <c r="AP787" s="561"/>
      <c r="AQ787" s="561"/>
      <c r="AR787" s="561"/>
      <c r="AS787" s="561"/>
      <c r="AT787" s="561"/>
      <c r="AU787" s="561"/>
      <c r="AW787" s="561"/>
      <c r="AX787" s="561"/>
      <c r="AY787" s="561"/>
      <c r="AZ787" s="561"/>
      <c r="BA787" s="561"/>
      <c r="BB787" s="561"/>
      <c r="BC787" s="561"/>
      <c r="BD787" s="561"/>
      <c r="BE787" s="561"/>
      <c r="BF787" s="561"/>
      <c r="BG787" s="561"/>
      <c r="BH787" s="561"/>
      <c r="BI787" s="561"/>
      <c r="BJ787" s="561"/>
      <c r="BK787" s="561"/>
      <c r="BL787" s="561"/>
      <c r="BM787" s="561"/>
      <c r="BN787" s="561"/>
      <c r="BO787" s="561"/>
      <c r="BP787" s="561"/>
      <c r="BQ787" s="561"/>
      <c r="BR787" s="561"/>
      <c r="BS787" s="561"/>
      <c r="BT787" s="561"/>
      <c r="BU787" s="561"/>
      <c r="BV787" s="561"/>
    </row>
    <row r="788" spans="1:74">
      <c r="A788" s="561"/>
      <c r="E788" s="561"/>
      <c r="H788" s="561"/>
      <c r="Q788" s="561"/>
      <c r="R788" s="561"/>
      <c r="S788" s="561"/>
      <c r="T788" s="561"/>
      <c r="U788" s="561"/>
      <c r="V788" s="561"/>
      <c r="Y788" s="561"/>
      <c r="Z788" s="561"/>
      <c r="AA788" s="561"/>
      <c r="AB788" s="561"/>
      <c r="AC788" s="561"/>
      <c r="AD788" s="561"/>
      <c r="AE788" s="561"/>
      <c r="AF788" s="561"/>
      <c r="AG788" s="561"/>
      <c r="AH788" s="561"/>
      <c r="AJ788" s="561"/>
      <c r="AK788" s="561"/>
      <c r="AM788" s="561"/>
      <c r="AN788" s="561"/>
      <c r="AO788" s="561"/>
      <c r="AP788" s="561"/>
      <c r="AQ788" s="561"/>
      <c r="AR788" s="561"/>
      <c r="AS788" s="561"/>
      <c r="AT788" s="561"/>
      <c r="AU788" s="561"/>
      <c r="AW788" s="561"/>
      <c r="AX788" s="561"/>
      <c r="AY788" s="561"/>
      <c r="AZ788" s="561"/>
      <c r="BA788" s="561"/>
      <c r="BB788" s="561"/>
      <c r="BC788" s="561"/>
      <c r="BD788" s="561"/>
      <c r="BE788" s="561"/>
      <c r="BF788" s="561"/>
      <c r="BG788" s="561"/>
      <c r="BH788" s="561"/>
      <c r="BI788" s="561"/>
      <c r="BJ788" s="561"/>
      <c r="BK788" s="561"/>
      <c r="BL788" s="561"/>
      <c r="BM788" s="561"/>
      <c r="BN788" s="561"/>
      <c r="BO788" s="561"/>
      <c r="BP788" s="561"/>
      <c r="BQ788" s="561"/>
      <c r="BR788" s="561"/>
      <c r="BS788" s="561"/>
      <c r="BT788" s="561"/>
      <c r="BU788" s="561"/>
      <c r="BV788" s="561"/>
    </row>
    <row r="789" spans="1:74">
      <c r="A789" s="561"/>
      <c r="E789" s="561"/>
      <c r="H789" s="561"/>
      <c r="Q789" s="561"/>
      <c r="R789" s="561"/>
      <c r="S789" s="561"/>
      <c r="T789" s="561"/>
      <c r="U789" s="561"/>
      <c r="V789" s="561"/>
      <c r="Y789" s="561"/>
      <c r="Z789" s="561"/>
      <c r="AA789" s="561"/>
      <c r="AB789" s="561"/>
      <c r="AC789" s="561"/>
      <c r="AD789" s="561"/>
      <c r="AE789" s="561"/>
      <c r="AF789" s="561"/>
      <c r="AG789" s="561"/>
      <c r="AH789" s="561"/>
      <c r="AJ789" s="561"/>
      <c r="AK789" s="561"/>
      <c r="AM789" s="561"/>
      <c r="AN789" s="561"/>
      <c r="AO789" s="561"/>
      <c r="AP789" s="561"/>
      <c r="AQ789" s="561"/>
      <c r="AR789" s="561"/>
      <c r="AS789" s="561"/>
      <c r="AT789" s="561"/>
      <c r="AU789" s="561"/>
      <c r="AW789" s="561"/>
      <c r="AX789" s="561"/>
      <c r="AY789" s="561"/>
      <c r="AZ789" s="561"/>
      <c r="BA789" s="561"/>
      <c r="BB789" s="561"/>
      <c r="BC789" s="561"/>
      <c r="BD789" s="561"/>
      <c r="BE789" s="561"/>
      <c r="BF789" s="561"/>
      <c r="BG789" s="561"/>
      <c r="BH789" s="561"/>
      <c r="BI789" s="561"/>
      <c r="BJ789" s="561"/>
      <c r="BK789" s="561"/>
      <c r="BL789" s="561"/>
      <c r="BM789" s="561"/>
      <c r="BN789" s="561"/>
      <c r="BO789" s="561"/>
      <c r="BP789" s="561"/>
      <c r="BQ789" s="561"/>
      <c r="BR789" s="561"/>
      <c r="BS789" s="561"/>
      <c r="BT789" s="561"/>
      <c r="BU789" s="561"/>
      <c r="BV789" s="561"/>
    </row>
    <row r="790" spans="1:74">
      <c r="A790" s="561"/>
      <c r="E790" s="561"/>
      <c r="H790" s="561"/>
      <c r="Q790" s="561"/>
      <c r="R790" s="561"/>
      <c r="S790" s="561"/>
      <c r="T790" s="561"/>
      <c r="U790" s="561"/>
      <c r="V790" s="561"/>
      <c r="Y790" s="561"/>
      <c r="Z790" s="561"/>
      <c r="AA790" s="561"/>
      <c r="AB790" s="561"/>
      <c r="AC790" s="561"/>
      <c r="AD790" s="561"/>
      <c r="AE790" s="561"/>
      <c r="AF790" s="561"/>
      <c r="AG790" s="561"/>
      <c r="AH790" s="561"/>
      <c r="AJ790" s="561"/>
      <c r="AK790" s="561"/>
      <c r="AM790" s="561"/>
      <c r="AN790" s="561"/>
      <c r="AO790" s="561"/>
      <c r="AP790" s="561"/>
      <c r="AQ790" s="561"/>
      <c r="AR790" s="561"/>
      <c r="AS790" s="561"/>
      <c r="AT790" s="561"/>
      <c r="AU790" s="561"/>
      <c r="AW790" s="561"/>
      <c r="AX790" s="561"/>
      <c r="AY790" s="561"/>
      <c r="AZ790" s="561"/>
      <c r="BA790" s="561"/>
      <c r="BB790" s="561"/>
      <c r="BC790" s="561"/>
      <c r="BD790" s="561"/>
      <c r="BE790" s="561"/>
      <c r="BF790" s="561"/>
      <c r="BG790" s="561"/>
      <c r="BH790" s="561"/>
      <c r="BI790" s="561"/>
      <c r="BJ790" s="561"/>
      <c r="BK790" s="561"/>
      <c r="BL790" s="561"/>
      <c r="BM790" s="561"/>
      <c r="BN790" s="561"/>
      <c r="BO790" s="561"/>
      <c r="BP790" s="561"/>
      <c r="BQ790" s="561"/>
      <c r="BR790" s="561"/>
      <c r="BS790" s="561"/>
      <c r="BT790" s="561"/>
      <c r="BU790" s="561"/>
      <c r="BV790" s="561"/>
    </row>
    <row r="791" spans="1:74">
      <c r="A791" s="561"/>
      <c r="E791" s="561"/>
      <c r="H791" s="561"/>
      <c r="Q791" s="561"/>
      <c r="R791" s="561"/>
      <c r="S791" s="561"/>
      <c r="T791" s="561"/>
      <c r="U791" s="561"/>
      <c r="V791" s="561"/>
      <c r="Y791" s="561"/>
      <c r="Z791" s="561"/>
      <c r="AA791" s="561"/>
      <c r="AB791" s="561"/>
      <c r="AC791" s="561"/>
      <c r="AD791" s="561"/>
      <c r="AE791" s="561"/>
      <c r="AF791" s="561"/>
      <c r="AG791" s="561"/>
      <c r="AH791" s="561"/>
      <c r="AJ791" s="561"/>
      <c r="AK791" s="561"/>
      <c r="AM791" s="561"/>
      <c r="AN791" s="561"/>
      <c r="AO791" s="561"/>
      <c r="AP791" s="561"/>
      <c r="AQ791" s="561"/>
      <c r="AR791" s="561"/>
      <c r="AS791" s="561"/>
      <c r="AT791" s="561"/>
      <c r="AU791" s="561"/>
      <c r="AW791" s="561"/>
      <c r="AX791" s="561"/>
      <c r="AY791" s="561"/>
      <c r="AZ791" s="561"/>
      <c r="BA791" s="561"/>
      <c r="BB791" s="561"/>
      <c r="BC791" s="561"/>
      <c r="BD791" s="561"/>
      <c r="BE791" s="561"/>
      <c r="BF791" s="561"/>
      <c r="BG791" s="561"/>
      <c r="BH791" s="561"/>
      <c r="BI791" s="561"/>
      <c r="BJ791" s="561"/>
      <c r="BK791" s="561"/>
      <c r="BL791" s="561"/>
      <c r="BM791" s="561"/>
      <c r="BN791" s="561"/>
      <c r="BO791" s="561"/>
      <c r="BP791" s="561"/>
      <c r="BQ791" s="561"/>
      <c r="BR791" s="561"/>
      <c r="BS791" s="561"/>
      <c r="BT791" s="561"/>
      <c r="BU791" s="561"/>
      <c r="BV791" s="561"/>
    </row>
    <row r="792" spans="1:74">
      <c r="A792" s="561"/>
      <c r="E792" s="561"/>
      <c r="H792" s="561"/>
      <c r="Q792" s="561"/>
      <c r="R792" s="561"/>
      <c r="S792" s="561"/>
      <c r="T792" s="561"/>
      <c r="U792" s="561"/>
      <c r="V792" s="561"/>
      <c r="Y792" s="561"/>
      <c r="Z792" s="561"/>
      <c r="AA792" s="561"/>
      <c r="AB792" s="561"/>
      <c r="AC792" s="561"/>
      <c r="AD792" s="561"/>
      <c r="AE792" s="561"/>
      <c r="AF792" s="561"/>
      <c r="AG792" s="561"/>
      <c r="AH792" s="561"/>
      <c r="AJ792" s="561"/>
      <c r="AK792" s="561"/>
      <c r="AM792" s="561"/>
      <c r="AN792" s="561"/>
      <c r="AO792" s="561"/>
      <c r="AP792" s="561"/>
      <c r="AQ792" s="561"/>
      <c r="AR792" s="561"/>
      <c r="AS792" s="561"/>
      <c r="AT792" s="561"/>
      <c r="AU792" s="561"/>
      <c r="AW792" s="561"/>
      <c r="AX792" s="561"/>
      <c r="AY792" s="561"/>
      <c r="AZ792" s="561"/>
      <c r="BA792" s="561"/>
      <c r="BB792" s="561"/>
      <c r="BC792" s="561"/>
      <c r="BD792" s="561"/>
      <c r="BE792" s="561"/>
      <c r="BF792" s="561"/>
      <c r="BG792" s="561"/>
      <c r="BH792" s="561"/>
      <c r="BI792" s="561"/>
      <c r="BJ792" s="561"/>
      <c r="BK792" s="561"/>
      <c r="BL792" s="561"/>
      <c r="BM792" s="561"/>
      <c r="BN792" s="561"/>
      <c r="BO792" s="561"/>
      <c r="BP792" s="561"/>
      <c r="BQ792" s="561"/>
      <c r="BR792" s="561"/>
      <c r="BS792" s="561"/>
      <c r="BT792" s="561"/>
      <c r="BU792" s="561"/>
      <c r="BV792" s="561"/>
    </row>
    <row r="793" spans="1:74">
      <c r="A793" s="561"/>
      <c r="E793" s="561"/>
      <c r="H793" s="561"/>
      <c r="Q793" s="561"/>
      <c r="R793" s="561"/>
      <c r="S793" s="561"/>
      <c r="T793" s="561"/>
      <c r="U793" s="561"/>
      <c r="V793" s="561"/>
      <c r="Y793" s="561"/>
      <c r="Z793" s="561"/>
      <c r="AA793" s="561"/>
      <c r="AB793" s="561"/>
      <c r="AC793" s="561"/>
      <c r="AD793" s="561"/>
      <c r="AE793" s="561"/>
      <c r="AF793" s="561"/>
      <c r="AG793" s="561"/>
      <c r="AH793" s="561"/>
      <c r="AJ793" s="561"/>
      <c r="AK793" s="561"/>
      <c r="AM793" s="561"/>
      <c r="AN793" s="561"/>
      <c r="AO793" s="561"/>
      <c r="AP793" s="561"/>
      <c r="AQ793" s="561"/>
      <c r="AR793" s="561"/>
      <c r="AS793" s="561"/>
      <c r="AT793" s="561"/>
      <c r="AU793" s="561"/>
      <c r="AW793" s="561"/>
      <c r="AX793" s="561"/>
      <c r="AY793" s="561"/>
      <c r="AZ793" s="561"/>
      <c r="BA793" s="561"/>
      <c r="BB793" s="561"/>
      <c r="BC793" s="561"/>
      <c r="BD793" s="561"/>
      <c r="BE793" s="561"/>
      <c r="BF793" s="561"/>
      <c r="BG793" s="561"/>
      <c r="BH793" s="561"/>
      <c r="BI793" s="561"/>
      <c r="BJ793" s="561"/>
      <c r="BK793" s="561"/>
      <c r="BL793" s="561"/>
      <c r="BM793" s="561"/>
      <c r="BN793" s="561"/>
      <c r="BO793" s="561"/>
      <c r="BP793" s="561"/>
      <c r="BQ793" s="561"/>
      <c r="BR793" s="561"/>
      <c r="BS793" s="561"/>
      <c r="BT793" s="561"/>
      <c r="BU793" s="561"/>
      <c r="BV793" s="561"/>
    </row>
    <row r="794" spans="1:74">
      <c r="A794" s="561"/>
      <c r="E794" s="561"/>
      <c r="H794" s="561"/>
      <c r="Q794" s="561"/>
      <c r="R794" s="561"/>
      <c r="S794" s="561"/>
      <c r="T794" s="561"/>
      <c r="U794" s="561"/>
      <c r="V794" s="561"/>
      <c r="Y794" s="561"/>
      <c r="Z794" s="561"/>
      <c r="AA794" s="561"/>
      <c r="AB794" s="561"/>
      <c r="AC794" s="561"/>
      <c r="AD794" s="561"/>
      <c r="AE794" s="561"/>
      <c r="AF794" s="561"/>
      <c r="AG794" s="561"/>
      <c r="AH794" s="561"/>
      <c r="AJ794" s="561"/>
      <c r="AK794" s="561"/>
      <c r="AM794" s="561"/>
      <c r="AN794" s="561"/>
      <c r="AO794" s="561"/>
      <c r="AP794" s="561"/>
      <c r="AQ794" s="561"/>
      <c r="AR794" s="561"/>
      <c r="AS794" s="561"/>
      <c r="AT794" s="561"/>
      <c r="AU794" s="561"/>
      <c r="AW794" s="561"/>
      <c r="AX794" s="561"/>
      <c r="AY794" s="561"/>
      <c r="AZ794" s="561"/>
      <c r="BA794" s="561"/>
      <c r="BB794" s="561"/>
      <c r="BC794" s="561"/>
      <c r="BD794" s="561"/>
      <c r="BE794" s="561"/>
      <c r="BF794" s="561"/>
      <c r="BG794" s="561"/>
      <c r="BH794" s="561"/>
      <c r="BI794" s="561"/>
      <c r="BJ794" s="561"/>
      <c r="BK794" s="561"/>
      <c r="BL794" s="561"/>
      <c r="BM794" s="561"/>
      <c r="BN794" s="561"/>
      <c r="BO794" s="561"/>
      <c r="BP794" s="561"/>
      <c r="BQ794" s="561"/>
      <c r="BR794" s="561"/>
      <c r="BS794" s="561"/>
      <c r="BT794" s="561"/>
      <c r="BU794" s="561"/>
      <c r="BV794" s="561"/>
    </row>
    <row r="795" spans="1:74">
      <c r="A795" s="561"/>
      <c r="E795" s="561"/>
      <c r="H795" s="561"/>
      <c r="Q795" s="561"/>
      <c r="R795" s="561"/>
      <c r="S795" s="561"/>
      <c r="T795" s="561"/>
      <c r="U795" s="561"/>
      <c r="V795" s="561"/>
      <c r="Y795" s="561"/>
      <c r="Z795" s="561"/>
      <c r="AA795" s="561"/>
      <c r="AB795" s="561"/>
      <c r="AC795" s="561"/>
      <c r="AD795" s="561"/>
      <c r="AE795" s="561"/>
      <c r="AF795" s="561"/>
      <c r="AG795" s="561"/>
      <c r="AH795" s="561"/>
      <c r="AJ795" s="561"/>
      <c r="AK795" s="561"/>
      <c r="AM795" s="561"/>
      <c r="AN795" s="561"/>
      <c r="AO795" s="561"/>
      <c r="AP795" s="561"/>
      <c r="AQ795" s="561"/>
      <c r="AR795" s="561"/>
      <c r="AS795" s="561"/>
      <c r="AT795" s="561"/>
      <c r="AU795" s="561"/>
      <c r="AW795" s="561"/>
      <c r="AX795" s="561"/>
      <c r="AY795" s="561"/>
      <c r="AZ795" s="561"/>
      <c r="BA795" s="561"/>
      <c r="BB795" s="561"/>
      <c r="BC795" s="561"/>
      <c r="BD795" s="561"/>
      <c r="BE795" s="561"/>
      <c r="BF795" s="561"/>
      <c r="BG795" s="561"/>
      <c r="BH795" s="561"/>
      <c r="BI795" s="561"/>
      <c r="BJ795" s="561"/>
      <c r="BK795" s="561"/>
      <c r="BL795" s="561"/>
      <c r="BM795" s="561"/>
      <c r="BN795" s="561"/>
      <c r="BO795" s="561"/>
      <c r="BP795" s="561"/>
      <c r="BQ795" s="561"/>
      <c r="BR795" s="561"/>
      <c r="BS795" s="561"/>
      <c r="BT795" s="561"/>
      <c r="BU795" s="561"/>
      <c r="BV795" s="561"/>
    </row>
    <row r="796" spans="1:74">
      <c r="A796" s="561"/>
      <c r="E796" s="561"/>
      <c r="H796" s="561"/>
      <c r="Q796" s="561"/>
      <c r="R796" s="561"/>
      <c r="S796" s="561"/>
      <c r="T796" s="561"/>
      <c r="U796" s="561"/>
      <c r="V796" s="561"/>
      <c r="Y796" s="561"/>
      <c r="Z796" s="561"/>
      <c r="AA796" s="561"/>
      <c r="AB796" s="561"/>
      <c r="AC796" s="561"/>
      <c r="AD796" s="561"/>
      <c r="AE796" s="561"/>
      <c r="AF796" s="561"/>
      <c r="AG796" s="561"/>
      <c r="AH796" s="561"/>
      <c r="AJ796" s="561"/>
      <c r="AK796" s="561"/>
      <c r="AM796" s="561"/>
      <c r="AN796" s="561"/>
      <c r="AO796" s="561"/>
      <c r="AP796" s="561"/>
      <c r="AQ796" s="561"/>
      <c r="AR796" s="561"/>
      <c r="AS796" s="561"/>
      <c r="AT796" s="561"/>
      <c r="AU796" s="561"/>
      <c r="AW796" s="561"/>
      <c r="AX796" s="561"/>
      <c r="AY796" s="561"/>
      <c r="AZ796" s="561"/>
      <c r="BA796" s="561"/>
      <c r="BB796" s="561"/>
      <c r="BC796" s="561"/>
      <c r="BD796" s="561"/>
      <c r="BE796" s="561"/>
      <c r="BF796" s="561"/>
      <c r="BG796" s="561"/>
      <c r="BH796" s="561"/>
      <c r="BI796" s="561"/>
      <c r="BJ796" s="561"/>
      <c r="BK796" s="561"/>
      <c r="BL796" s="561"/>
      <c r="BM796" s="561"/>
      <c r="BN796" s="561"/>
      <c r="BO796" s="561"/>
      <c r="BP796" s="561"/>
      <c r="BQ796" s="561"/>
      <c r="BR796" s="561"/>
      <c r="BS796" s="561"/>
      <c r="BT796" s="561"/>
      <c r="BU796" s="561"/>
      <c r="BV796" s="561"/>
    </row>
    <row r="797" spans="1:74">
      <c r="A797" s="561"/>
      <c r="E797" s="561"/>
      <c r="H797" s="561"/>
      <c r="Q797" s="561"/>
      <c r="R797" s="561"/>
      <c r="S797" s="561"/>
      <c r="T797" s="561"/>
      <c r="U797" s="561"/>
      <c r="V797" s="561"/>
      <c r="Y797" s="561"/>
      <c r="Z797" s="561"/>
      <c r="AA797" s="561"/>
      <c r="AB797" s="561"/>
      <c r="AC797" s="561"/>
      <c r="AD797" s="561"/>
      <c r="AE797" s="561"/>
      <c r="AF797" s="561"/>
      <c r="AG797" s="561"/>
      <c r="AH797" s="561"/>
      <c r="AJ797" s="561"/>
      <c r="AK797" s="561"/>
      <c r="AM797" s="561"/>
      <c r="AN797" s="561"/>
      <c r="AO797" s="561"/>
      <c r="AP797" s="561"/>
      <c r="AQ797" s="561"/>
      <c r="AR797" s="561"/>
      <c r="AS797" s="561"/>
      <c r="AT797" s="561"/>
      <c r="AU797" s="561"/>
      <c r="AW797" s="561"/>
      <c r="AX797" s="561"/>
      <c r="AY797" s="561"/>
      <c r="AZ797" s="561"/>
      <c r="BA797" s="561"/>
      <c r="BB797" s="561"/>
      <c r="BC797" s="561"/>
      <c r="BD797" s="561"/>
      <c r="BE797" s="561"/>
      <c r="BF797" s="561"/>
      <c r="BG797" s="561"/>
      <c r="BH797" s="561"/>
      <c r="BI797" s="561"/>
      <c r="BJ797" s="561"/>
      <c r="BK797" s="561"/>
      <c r="BL797" s="561"/>
      <c r="BM797" s="561"/>
      <c r="BN797" s="561"/>
      <c r="BO797" s="561"/>
      <c r="BP797" s="561"/>
      <c r="BQ797" s="561"/>
      <c r="BR797" s="561"/>
      <c r="BS797" s="561"/>
      <c r="BT797" s="561"/>
      <c r="BU797" s="561"/>
      <c r="BV797" s="561"/>
    </row>
    <row r="798" spans="1:74">
      <c r="A798" s="561"/>
      <c r="E798" s="561"/>
      <c r="H798" s="561"/>
      <c r="Q798" s="561"/>
      <c r="R798" s="561"/>
      <c r="S798" s="561"/>
      <c r="T798" s="561"/>
      <c r="U798" s="561"/>
      <c r="V798" s="561"/>
      <c r="Y798" s="561"/>
      <c r="Z798" s="561"/>
      <c r="AA798" s="561"/>
      <c r="AB798" s="561"/>
      <c r="AC798" s="561"/>
      <c r="AD798" s="561"/>
      <c r="AE798" s="561"/>
      <c r="AF798" s="561"/>
      <c r="AG798" s="561"/>
      <c r="AH798" s="561"/>
      <c r="AJ798" s="561"/>
      <c r="AK798" s="561"/>
      <c r="AM798" s="561"/>
      <c r="AN798" s="561"/>
      <c r="AO798" s="561"/>
      <c r="AP798" s="561"/>
      <c r="AQ798" s="561"/>
      <c r="AR798" s="561"/>
      <c r="AS798" s="561"/>
      <c r="AT798" s="561"/>
      <c r="AU798" s="561"/>
      <c r="AW798" s="561"/>
      <c r="AX798" s="561"/>
      <c r="AY798" s="561"/>
      <c r="AZ798" s="561"/>
      <c r="BA798" s="561"/>
      <c r="BB798" s="561"/>
      <c r="BC798" s="561"/>
      <c r="BD798" s="561"/>
      <c r="BE798" s="561"/>
      <c r="BF798" s="561"/>
      <c r="BG798" s="561"/>
      <c r="BH798" s="561"/>
      <c r="BI798" s="561"/>
      <c r="BJ798" s="561"/>
      <c r="BK798" s="561"/>
      <c r="BL798" s="561"/>
      <c r="BM798" s="561"/>
      <c r="BN798" s="561"/>
      <c r="BO798" s="561"/>
      <c r="BP798" s="561"/>
      <c r="BQ798" s="561"/>
      <c r="BR798" s="561"/>
      <c r="BS798" s="561"/>
      <c r="BT798" s="561"/>
      <c r="BU798" s="561"/>
      <c r="BV798" s="561"/>
    </row>
    <row r="799" spans="1:74">
      <c r="A799" s="561"/>
      <c r="E799" s="561"/>
      <c r="H799" s="561"/>
      <c r="Q799" s="561"/>
      <c r="R799" s="561"/>
      <c r="S799" s="561"/>
      <c r="T799" s="561"/>
      <c r="U799" s="561"/>
      <c r="V799" s="561"/>
      <c r="Y799" s="561"/>
      <c r="Z799" s="561"/>
      <c r="AA799" s="561"/>
      <c r="AB799" s="561"/>
      <c r="AC799" s="561"/>
      <c r="AD799" s="561"/>
      <c r="AE799" s="561"/>
      <c r="AF799" s="561"/>
      <c r="AG799" s="561"/>
      <c r="AH799" s="561"/>
      <c r="AJ799" s="561"/>
      <c r="AK799" s="561"/>
      <c r="AM799" s="561"/>
      <c r="AN799" s="561"/>
      <c r="AO799" s="561"/>
      <c r="AP799" s="561"/>
      <c r="AQ799" s="561"/>
      <c r="AR799" s="561"/>
      <c r="AS799" s="561"/>
      <c r="AT799" s="561"/>
      <c r="AU799" s="561"/>
      <c r="AW799" s="561"/>
      <c r="AX799" s="561"/>
      <c r="AY799" s="561"/>
      <c r="AZ799" s="561"/>
      <c r="BA799" s="561"/>
      <c r="BB799" s="561"/>
      <c r="BC799" s="561"/>
      <c r="BD799" s="561"/>
      <c r="BE799" s="561"/>
      <c r="BF799" s="561"/>
      <c r="BG799" s="561"/>
      <c r="BH799" s="561"/>
      <c r="BI799" s="561"/>
      <c r="BJ799" s="561"/>
      <c r="BK799" s="561"/>
      <c r="BL799" s="561"/>
      <c r="BM799" s="561"/>
      <c r="BN799" s="561"/>
      <c r="BO799" s="561"/>
      <c r="BP799" s="561"/>
      <c r="BQ799" s="561"/>
      <c r="BR799" s="561"/>
      <c r="BS799" s="561"/>
      <c r="BT799" s="561"/>
      <c r="BU799" s="561"/>
      <c r="BV799" s="561"/>
    </row>
    <row r="800" spans="1:74">
      <c r="A800" s="561"/>
      <c r="E800" s="561"/>
      <c r="H800" s="561"/>
      <c r="Q800" s="561"/>
      <c r="R800" s="561"/>
      <c r="S800" s="561"/>
      <c r="T800" s="561"/>
      <c r="U800" s="561"/>
      <c r="V800" s="561"/>
      <c r="Y800" s="561"/>
      <c r="Z800" s="561"/>
      <c r="AA800" s="561"/>
      <c r="AB800" s="561"/>
      <c r="AC800" s="561"/>
      <c r="AD800" s="561"/>
      <c r="AE800" s="561"/>
      <c r="AF800" s="561"/>
      <c r="AG800" s="561"/>
      <c r="AH800" s="561"/>
      <c r="AJ800" s="561"/>
      <c r="AK800" s="561"/>
      <c r="AM800" s="561"/>
      <c r="AN800" s="561"/>
      <c r="AO800" s="561"/>
      <c r="AP800" s="561"/>
      <c r="AQ800" s="561"/>
      <c r="AR800" s="561"/>
      <c r="AS800" s="561"/>
      <c r="AT800" s="561"/>
      <c r="AU800" s="561"/>
      <c r="AW800" s="561"/>
      <c r="AX800" s="561"/>
      <c r="AY800" s="561"/>
      <c r="AZ800" s="561"/>
      <c r="BA800" s="561"/>
      <c r="BB800" s="561"/>
      <c r="BC800" s="561"/>
      <c r="BD800" s="561"/>
      <c r="BE800" s="561"/>
      <c r="BF800" s="561"/>
      <c r="BG800" s="561"/>
      <c r="BH800" s="561"/>
      <c r="BI800" s="561"/>
      <c r="BJ800" s="561"/>
      <c r="BK800" s="561"/>
      <c r="BL800" s="561"/>
      <c r="BM800" s="561"/>
      <c r="BN800" s="561"/>
      <c r="BO800" s="561"/>
      <c r="BP800" s="561"/>
      <c r="BQ800" s="561"/>
      <c r="BR800" s="561"/>
      <c r="BS800" s="561"/>
      <c r="BT800" s="561"/>
      <c r="BU800" s="561"/>
      <c r="BV800" s="561"/>
    </row>
    <row r="801" spans="1:74">
      <c r="A801" s="561"/>
      <c r="E801" s="561"/>
      <c r="H801" s="561"/>
      <c r="Q801" s="561"/>
      <c r="R801" s="561"/>
      <c r="S801" s="561"/>
      <c r="T801" s="561"/>
      <c r="U801" s="561"/>
      <c r="V801" s="561"/>
      <c r="Y801" s="561"/>
      <c r="Z801" s="561"/>
      <c r="AA801" s="561"/>
      <c r="AB801" s="561"/>
      <c r="AC801" s="561"/>
      <c r="AD801" s="561"/>
      <c r="AE801" s="561"/>
      <c r="AF801" s="561"/>
      <c r="AG801" s="561"/>
      <c r="AH801" s="561"/>
      <c r="AJ801" s="561"/>
      <c r="AK801" s="561"/>
      <c r="AM801" s="561"/>
      <c r="AN801" s="561"/>
      <c r="AO801" s="561"/>
      <c r="AP801" s="561"/>
      <c r="AQ801" s="561"/>
      <c r="AR801" s="561"/>
      <c r="AS801" s="561"/>
      <c r="AT801" s="561"/>
      <c r="AU801" s="561"/>
      <c r="AW801" s="561"/>
      <c r="AX801" s="561"/>
      <c r="AY801" s="561"/>
      <c r="AZ801" s="561"/>
      <c r="BA801" s="561"/>
      <c r="BB801" s="561"/>
      <c r="BC801" s="561"/>
      <c r="BD801" s="561"/>
      <c r="BE801" s="561"/>
      <c r="BF801" s="561"/>
      <c r="BG801" s="561"/>
      <c r="BH801" s="561"/>
      <c r="BI801" s="561"/>
      <c r="BJ801" s="561"/>
      <c r="BK801" s="561"/>
      <c r="BL801" s="561"/>
      <c r="BM801" s="561"/>
      <c r="BN801" s="561"/>
      <c r="BO801" s="561"/>
      <c r="BP801" s="561"/>
      <c r="BQ801" s="561"/>
      <c r="BR801" s="561"/>
      <c r="BS801" s="561"/>
      <c r="BT801" s="561"/>
      <c r="BU801" s="561"/>
      <c r="BV801" s="561"/>
    </row>
    <row r="802" spans="1:74">
      <c r="A802" s="561"/>
      <c r="E802" s="561"/>
      <c r="H802" s="561"/>
      <c r="Q802" s="561"/>
      <c r="R802" s="561"/>
      <c r="S802" s="561"/>
      <c r="T802" s="561"/>
      <c r="U802" s="561"/>
      <c r="V802" s="561"/>
      <c r="Y802" s="561"/>
      <c r="Z802" s="561"/>
      <c r="AA802" s="561"/>
      <c r="AB802" s="561"/>
      <c r="AC802" s="561"/>
      <c r="AD802" s="561"/>
      <c r="AE802" s="561"/>
      <c r="AF802" s="561"/>
      <c r="AG802" s="561"/>
      <c r="AH802" s="561"/>
      <c r="AJ802" s="561"/>
      <c r="AK802" s="561"/>
      <c r="AM802" s="561"/>
      <c r="AN802" s="561"/>
      <c r="AO802" s="561"/>
      <c r="AP802" s="561"/>
      <c r="AQ802" s="561"/>
      <c r="AR802" s="561"/>
      <c r="AS802" s="561"/>
      <c r="AT802" s="561"/>
      <c r="AU802" s="561"/>
      <c r="AW802" s="561"/>
      <c r="AX802" s="561"/>
      <c r="AY802" s="561"/>
      <c r="AZ802" s="561"/>
      <c r="BA802" s="561"/>
      <c r="BB802" s="561"/>
      <c r="BC802" s="561"/>
      <c r="BD802" s="561"/>
      <c r="BE802" s="561"/>
      <c r="BF802" s="561"/>
      <c r="BG802" s="561"/>
      <c r="BH802" s="561"/>
      <c r="BI802" s="561"/>
      <c r="BJ802" s="561"/>
      <c r="BK802" s="561"/>
      <c r="BL802" s="561"/>
      <c r="BM802" s="561"/>
      <c r="BN802" s="561"/>
      <c r="BO802" s="561"/>
      <c r="BP802" s="561"/>
      <c r="BQ802" s="561"/>
      <c r="BR802" s="561"/>
      <c r="BS802" s="561"/>
      <c r="BT802" s="561"/>
      <c r="BU802" s="561"/>
      <c r="BV802" s="561"/>
    </row>
    <row r="803" spans="1:74">
      <c r="A803" s="561"/>
      <c r="E803" s="561"/>
      <c r="H803" s="561"/>
      <c r="Q803" s="561"/>
      <c r="R803" s="561"/>
      <c r="S803" s="561"/>
      <c r="T803" s="561"/>
      <c r="U803" s="561"/>
      <c r="V803" s="561"/>
      <c r="Y803" s="561"/>
      <c r="Z803" s="561"/>
      <c r="AA803" s="561"/>
      <c r="AB803" s="561"/>
      <c r="AC803" s="561"/>
      <c r="AD803" s="561"/>
      <c r="AE803" s="561"/>
      <c r="AF803" s="561"/>
      <c r="AG803" s="561"/>
      <c r="AH803" s="561"/>
      <c r="AJ803" s="561"/>
      <c r="AK803" s="561"/>
      <c r="AM803" s="561"/>
      <c r="AN803" s="561"/>
      <c r="AO803" s="561"/>
      <c r="AP803" s="561"/>
      <c r="AQ803" s="561"/>
      <c r="AR803" s="561"/>
      <c r="AS803" s="561"/>
      <c r="AT803" s="561"/>
      <c r="AU803" s="561"/>
      <c r="AW803" s="561"/>
      <c r="AX803" s="561"/>
      <c r="AY803" s="561"/>
      <c r="AZ803" s="561"/>
      <c r="BA803" s="561"/>
      <c r="BB803" s="561"/>
      <c r="BC803" s="561"/>
      <c r="BD803" s="561"/>
      <c r="BE803" s="561"/>
      <c r="BF803" s="561"/>
      <c r="BG803" s="561"/>
      <c r="BH803" s="561"/>
      <c r="BI803" s="561"/>
      <c r="BJ803" s="561"/>
      <c r="BK803" s="561"/>
      <c r="BL803" s="561"/>
      <c r="BM803" s="561"/>
      <c r="BN803" s="561"/>
      <c r="BO803" s="561"/>
      <c r="BP803" s="561"/>
      <c r="BQ803" s="561"/>
      <c r="BR803" s="561"/>
      <c r="BS803" s="561"/>
      <c r="BT803" s="561"/>
      <c r="BU803" s="561"/>
      <c r="BV803" s="561"/>
    </row>
    <row r="804" spans="1:74">
      <c r="A804" s="561"/>
      <c r="E804" s="561"/>
      <c r="H804" s="561"/>
      <c r="Q804" s="561"/>
      <c r="R804" s="561"/>
      <c r="S804" s="561"/>
      <c r="T804" s="561"/>
      <c r="U804" s="561"/>
      <c r="V804" s="561"/>
      <c r="Y804" s="561"/>
      <c r="Z804" s="561"/>
      <c r="AA804" s="561"/>
      <c r="AB804" s="561"/>
      <c r="AC804" s="561"/>
      <c r="AD804" s="561"/>
      <c r="AE804" s="561"/>
      <c r="AF804" s="561"/>
      <c r="AG804" s="561"/>
      <c r="AH804" s="561"/>
      <c r="AJ804" s="561"/>
      <c r="AK804" s="561"/>
      <c r="AM804" s="561"/>
      <c r="AN804" s="561"/>
      <c r="AO804" s="561"/>
      <c r="AP804" s="561"/>
      <c r="AQ804" s="561"/>
      <c r="AR804" s="561"/>
      <c r="AS804" s="561"/>
      <c r="AT804" s="561"/>
      <c r="AU804" s="561"/>
      <c r="AW804" s="561"/>
      <c r="AX804" s="561"/>
      <c r="AY804" s="561"/>
      <c r="AZ804" s="561"/>
      <c r="BA804" s="561"/>
      <c r="BB804" s="561"/>
      <c r="BC804" s="561"/>
      <c r="BD804" s="561"/>
      <c r="BE804" s="561"/>
      <c r="BF804" s="561"/>
      <c r="BG804" s="561"/>
      <c r="BH804" s="561"/>
      <c r="BI804" s="561"/>
      <c r="BJ804" s="561"/>
      <c r="BK804" s="561"/>
      <c r="BL804" s="561"/>
      <c r="BM804" s="561"/>
      <c r="BN804" s="561"/>
      <c r="BO804" s="561"/>
      <c r="BP804" s="561"/>
      <c r="BQ804" s="561"/>
      <c r="BR804" s="561"/>
      <c r="BS804" s="561"/>
      <c r="BT804" s="561"/>
      <c r="BU804" s="561"/>
      <c r="BV804" s="561"/>
    </row>
    <row r="805" spans="1:74">
      <c r="A805" s="561"/>
      <c r="E805" s="561"/>
      <c r="H805" s="561"/>
      <c r="Q805" s="561"/>
      <c r="R805" s="561"/>
      <c r="S805" s="561"/>
      <c r="T805" s="561"/>
      <c r="U805" s="561"/>
      <c r="V805" s="561"/>
      <c r="Y805" s="561"/>
      <c r="Z805" s="561"/>
      <c r="AA805" s="561"/>
      <c r="AB805" s="561"/>
      <c r="AC805" s="561"/>
      <c r="AD805" s="561"/>
      <c r="AE805" s="561"/>
      <c r="AF805" s="561"/>
      <c r="AG805" s="561"/>
      <c r="AH805" s="561"/>
      <c r="AJ805" s="561"/>
      <c r="AK805" s="561"/>
      <c r="AM805" s="561"/>
      <c r="AN805" s="561"/>
      <c r="AO805" s="561"/>
      <c r="AP805" s="561"/>
      <c r="AQ805" s="561"/>
      <c r="AR805" s="561"/>
      <c r="AS805" s="561"/>
      <c r="AT805" s="561"/>
      <c r="AU805" s="561"/>
      <c r="AW805" s="561"/>
      <c r="AX805" s="561"/>
      <c r="AY805" s="561"/>
      <c r="AZ805" s="561"/>
      <c r="BA805" s="561"/>
      <c r="BB805" s="561"/>
      <c r="BC805" s="561"/>
      <c r="BD805" s="561"/>
      <c r="BE805" s="561"/>
      <c r="BF805" s="561"/>
      <c r="BG805" s="561"/>
      <c r="BH805" s="561"/>
      <c r="BI805" s="561"/>
      <c r="BJ805" s="561"/>
      <c r="BK805" s="561"/>
      <c r="BL805" s="561"/>
      <c r="BM805" s="561"/>
      <c r="BN805" s="561"/>
      <c r="BO805" s="561"/>
      <c r="BP805" s="561"/>
      <c r="BQ805" s="561"/>
      <c r="BR805" s="561"/>
      <c r="BS805" s="561"/>
      <c r="BT805" s="561"/>
      <c r="BU805" s="561"/>
      <c r="BV805" s="561"/>
    </row>
    <row r="806" spans="1:74">
      <c r="A806" s="561"/>
      <c r="E806" s="561"/>
      <c r="H806" s="561"/>
      <c r="Q806" s="561"/>
      <c r="R806" s="561"/>
      <c r="S806" s="561"/>
      <c r="T806" s="561"/>
      <c r="U806" s="561"/>
      <c r="V806" s="561"/>
      <c r="Y806" s="561"/>
      <c r="Z806" s="561"/>
      <c r="AA806" s="561"/>
      <c r="AB806" s="561"/>
      <c r="AC806" s="561"/>
      <c r="AD806" s="561"/>
      <c r="AE806" s="561"/>
      <c r="AF806" s="561"/>
      <c r="AG806" s="561"/>
      <c r="AH806" s="561"/>
      <c r="AJ806" s="561"/>
      <c r="AK806" s="561"/>
      <c r="AM806" s="561"/>
      <c r="AN806" s="561"/>
      <c r="AO806" s="561"/>
      <c r="AP806" s="561"/>
      <c r="AQ806" s="561"/>
      <c r="AR806" s="561"/>
      <c r="AS806" s="561"/>
      <c r="AT806" s="561"/>
      <c r="AU806" s="561"/>
      <c r="AW806" s="561"/>
      <c r="AX806" s="561"/>
      <c r="AY806" s="561"/>
      <c r="AZ806" s="561"/>
      <c r="BA806" s="561"/>
      <c r="BB806" s="561"/>
      <c r="BC806" s="561"/>
      <c r="BD806" s="561"/>
      <c r="BE806" s="561"/>
      <c r="BF806" s="561"/>
      <c r="BG806" s="561"/>
      <c r="BH806" s="561"/>
      <c r="BI806" s="561"/>
      <c r="BJ806" s="561"/>
      <c r="BK806" s="561"/>
      <c r="BL806" s="561"/>
      <c r="BM806" s="561"/>
      <c r="BN806" s="561"/>
      <c r="BO806" s="561"/>
      <c r="BP806" s="561"/>
      <c r="BQ806" s="561"/>
      <c r="BR806" s="561"/>
      <c r="BS806" s="561"/>
      <c r="BT806" s="561"/>
      <c r="BU806" s="561"/>
      <c r="BV806" s="561"/>
    </row>
    <row r="807" spans="1:74">
      <c r="A807" s="561"/>
      <c r="E807" s="561"/>
      <c r="H807" s="561"/>
      <c r="Q807" s="561"/>
      <c r="R807" s="561"/>
      <c r="S807" s="561"/>
      <c r="T807" s="561"/>
      <c r="U807" s="561"/>
      <c r="V807" s="561"/>
      <c r="Y807" s="561"/>
      <c r="Z807" s="561"/>
      <c r="AA807" s="561"/>
      <c r="AB807" s="561"/>
      <c r="AC807" s="561"/>
      <c r="AD807" s="561"/>
      <c r="AE807" s="561"/>
      <c r="AF807" s="561"/>
      <c r="AG807" s="561"/>
      <c r="AH807" s="561"/>
      <c r="AJ807" s="561"/>
      <c r="AK807" s="561"/>
      <c r="AM807" s="561"/>
      <c r="AN807" s="561"/>
      <c r="AO807" s="561"/>
      <c r="AP807" s="561"/>
      <c r="AQ807" s="561"/>
      <c r="AR807" s="561"/>
      <c r="AS807" s="561"/>
      <c r="AT807" s="561"/>
      <c r="AU807" s="561"/>
      <c r="AW807" s="561"/>
      <c r="AX807" s="561"/>
      <c r="AY807" s="561"/>
      <c r="AZ807" s="561"/>
      <c r="BA807" s="561"/>
      <c r="BB807" s="561"/>
      <c r="BC807" s="561"/>
      <c r="BD807" s="561"/>
      <c r="BE807" s="561"/>
      <c r="BF807" s="561"/>
      <c r="BG807" s="561"/>
      <c r="BH807" s="561"/>
      <c r="BI807" s="561"/>
      <c r="BJ807" s="561"/>
      <c r="BK807" s="561"/>
      <c r="BL807" s="561"/>
      <c r="BM807" s="561"/>
      <c r="BN807" s="561"/>
      <c r="BO807" s="561"/>
      <c r="BP807" s="561"/>
      <c r="BQ807" s="561"/>
      <c r="BR807" s="561"/>
      <c r="BS807" s="561"/>
      <c r="BT807" s="561"/>
      <c r="BU807" s="561"/>
      <c r="BV807" s="561"/>
    </row>
    <row r="808" spans="1:74">
      <c r="A808" s="561"/>
      <c r="E808" s="561"/>
      <c r="H808" s="561"/>
      <c r="Q808" s="561"/>
      <c r="R808" s="561"/>
      <c r="S808" s="561"/>
      <c r="T808" s="561"/>
      <c r="U808" s="561"/>
      <c r="V808" s="561"/>
      <c r="Y808" s="561"/>
      <c r="Z808" s="561"/>
      <c r="AA808" s="561"/>
      <c r="AB808" s="561"/>
      <c r="AC808" s="561"/>
      <c r="AD808" s="561"/>
      <c r="AE808" s="561"/>
      <c r="AF808" s="561"/>
      <c r="AG808" s="561"/>
      <c r="AH808" s="561"/>
      <c r="AJ808" s="561"/>
      <c r="AK808" s="561"/>
      <c r="AM808" s="561"/>
      <c r="AN808" s="561"/>
      <c r="AO808" s="561"/>
      <c r="AP808" s="561"/>
      <c r="AQ808" s="561"/>
      <c r="AR808" s="561"/>
      <c r="AS808" s="561"/>
      <c r="AT808" s="561"/>
      <c r="AU808" s="561"/>
      <c r="AW808" s="561"/>
      <c r="AX808" s="561"/>
      <c r="AY808" s="561"/>
      <c r="AZ808" s="561"/>
      <c r="BA808" s="561"/>
      <c r="BB808" s="561"/>
      <c r="BC808" s="561"/>
      <c r="BD808" s="561"/>
      <c r="BE808" s="561"/>
      <c r="BF808" s="561"/>
      <c r="BG808" s="561"/>
      <c r="BH808" s="561"/>
      <c r="BI808" s="561"/>
      <c r="BJ808" s="561"/>
      <c r="BK808" s="561"/>
      <c r="BL808" s="561"/>
      <c r="BM808" s="561"/>
      <c r="BN808" s="561"/>
      <c r="BO808" s="561"/>
      <c r="BP808" s="561"/>
      <c r="BQ808" s="561"/>
      <c r="BR808" s="561"/>
      <c r="BS808" s="561"/>
      <c r="BT808" s="561"/>
      <c r="BU808" s="561"/>
      <c r="BV808" s="561"/>
    </row>
    <row r="809" spans="1:74">
      <c r="A809" s="561"/>
      <c r="E809" s="561"/>
      <c r="H809" s="561"/>
      <c r="Q809" s="561"/>
      <c r="R809" s="561"/>
      <c r="S809" s="561"/>
      <c r="T809" s="561"/>
      <c r="U809" s="561"/>
      <c r="V809" s="561"/>
      <c r="Y809" s="561"/>
      <c r="Z809" s="561"/>
      <c r="AA809" s="561"/>
      <c r="AB809" s="561"/>
      <c r="AC809" s="561"/>
      <c r="AD809" s="561"/>
      <c r="AE809" s="561"/>
      <c r="AF809" s="561"/>
      <c r="AG809" s="561"/>
      <c r="AH809" s="561"/>
      <c r="AJ809" s="561"/>
      <c r="AK809" s="561"/>
      <c r="AM809" s="561"/>
      <c r="AN809" s="561"/>
      <c r="AO809" s="561"/>
      <c r="AP809" s="561"/>
      <c r="AQ809" s="561"/>
      <c r="AR809" s="561"/>
      <c r="AS809" s="561"/>
      <c r="AT809" s="561"/>
      <c r="AU809" s="561"/>
      <c r="AW809" s="561"/>
      <c r="AX809" s="561"/>
      <c r="AY809" s="561"/>
      <c r="AZ809" s="561"/>
      <c r="BA809" s="561"/>
      <c r="BB809" s="561"/>
      <c r="BC809" s="561"/>
      <c r="BD809" s="561"/>
      <c r="BE809" s="561"/>
      <c r="BF809" s="561"/>
      <c r="BG809" s="561"/>
      <c r="BH809" s="561"/>
      <c r="BI809" s="561"/>
      <c r="BJ809" s="561"/>
      <c r="BK809" s="561"/>
      <c r="BL809" s="561"/>
      <c r="BM809" s="561"/>
      <c r="BN809" s="561"/>
      <c r="BO809" s="561"/>
      <c r="BP809" s="561"/>
      <c r="BQ809" s="561"/>
      <c r="BR809" s="561"/>
      <c r="BS809" s="561"/>
      <c r="BT809" s="561"/>
      <c r="BU809" s="561"/>
      <c r="BV809" s="561"/>
    </row>
    <row r="810" spans="1:74">
      <c r="A810" s="561"/>
      <c r="E810" s="561"/>
      <c r="H810" s="561"/>
      <c r="Q810" s="561"/>
      <c r="R810" s="561"/>
      <c r="S810" s="561"/>
      <c r="T810" s="561"/>
      <c r="U810" s="561"/>
      <c r="V810" s="561"/>
      <c r="Y810" s="561"/>
      <c r="Z810" s="561"/>
      <c r="AA810" s="561"/>
      <c r="AB810" s="561"/>
      <c r="AC810" s="561"/>
      <c r="AD810" s="561"/>
      <c r="AE810" s="561"/>
      <c r="AF810" s="561"/>
      <c r="AG810" s="561"/>
      <c r="AH810" s="561"/>
      <c r="AJ810" s="561"/>
      <c r="AK810" s="561"/>
      <c r="AM810" s="561"/>
      <c r="AN810" s="561"/>
      <c r="AO810" s="561"/>
      <c r="AP810" s="561"/>
      <c r="AQ810" s="561"/>
      <c r="AR810" s="561"/>
      <c r="AS810" s="561"/>
      <c r="AT810" s="561"/>
      <c r="AU810" s="561"/>
      <c r="AW810" s="561"/>
      <c r="AX810" s="561"/>
      <c r="AY810" s="561"/>
      <c r="AZ810" s="561"/>
      <c r="BA810" s="561"/>
      <c r="BB810" s="561"/>
      <c r="BC810" s="561"/>
      <c r="BD810" s="561"/>
      <c r="BE810" s="561"/>
      <c r="BF810" s="561"/>
      <c r="BG810" s="561"/>
      <c r="BH810" s="561"/>
      <c r="BI810" s="561"/>
      <c r="BJ810" s="561"/>
      <c r="BK810" s="561"/>
      <c r="BL810" s="561"/>
      <c r="BM810" s="561"/>
      <c r="BN810" s="561"/>
      <c r="BO810" s="561"/>
      <c r="BP810" s="561"/>
      <c r="BQ810" s="561"/>
      <c r="BR810" s="561"/>
      <c r="BS810" s="561"/>
      <c r="BT810" s="561"/>
      <c r="BU810" s="561"/>
      <c r="BV810" s="561"/>
    </row>
    <row r="811" spans="1:74">
      <c r="A811" s="561"/>
      <c r="E811" s="561"/>
      <c r="H811" s="561"/>
      <c r="Q811" s="561"/>
      <c r="R811" s="561"/>
      <c r="S811" s="561"/>
      <c r="T811" s="561"/>
      <c r="U811" s="561"/>
      <c r="V811" s="561"/>
      <c r="Y811" s="561"/>
      <c r="Z811" s="561"/>
      <c r="AA811" s="561"/>
      <c r="AB811" s="561"/>
      <c r="AC811" s="561"/>
      <c r="AD811" s="561"/>
      <c r="AE811" s="561"/>
      <c r="AF811" s="561"/>
      <c r="AG811" s="561"/>
      <c r="AH811" s="561"/>
      <c r="AJ811" s="561"/>
      <c r="AK811" s="561"/>
      <c r="AM811" s="561"/>
      <c r="AN811" s="561"/>
      <c r="AO811" s="561"/>
      <c r="AP811" s="561"/>
      <c r="AQ811" s="561"/>
      <c r="AR811" s="561"/>
      <c r="AS811" s="561"/>
      <c r="AT811" s="561"/>
      <c r="AU811" s="561"/>
      <c r="AW811" s="561"/>
      <c r="AX811" s="561"/>
      <c r="AY811" s="561"/>
      <c r="AZ811" s="561"/>
      <c r="BA811" s="561"/>
      <c r="BB811" s="561"/>
      <c r="BC811" s="561"/>
      <c r="BD811" s="561"/>
      <c r="BE811" s="561"/>
      <c r="BF811" s="561"/>
      <c r="BG811" s="561"/>
      <c r="BH811" s="561"/>
      <c r="BI811" s="561"/>
      <c r="BJ811" s="561"/>
      <c r="BK811" s="561"/>
      <c r="BL811" s="561"/>
      <c r="BM811" s="561"/>
      <c r="BN811" s="561"/>
      <c r="BO811" s="561"/>
      <c r="BP811" s="561"/>
      <c r="BQ811" s="561"/>
      <c r="BR811" s="561"/>
      <c r="BS811" s="561"/>
      <c r="BT811" s="561"/>
      <c r="BU811" s="561"/>
      <c r="BV811" s="561"/>
    </row>
    <row r="812" spans="1:74">
      <c r="A812" s="561"/>
      <c r="E812" s="561"/>
      <c r="H812" s="561"/>
      <c r="Q812" s="561"/>
      <c r="R812" s="561"/>
      <c r="S812" s="561"/>
      <c r="T812" s="561"/>
      <c r="U812" s="561"/>
      <c r="V812" s="561"/>
      <c r="Y812" s="561"/>
      <c r="Z812" s="561"/>
      <c r="AA812" s="561"/>
      <c r="AB812" s="561"/>
      <c r="AC812" s="561"/>
      <c r="AD812" s="561"/>
      <c r="AE812" s="561"/>
      <c r="AF812" s="561"/>
      <c r="AG812" s="561"/>
      <c r="AH812" s="561"/>
      <c r="AJ812" s="561"/>
      <c r="AK812" s="561"/>
      <c r="AM812" s="561"/>
      <c r="AN812" s="561"/>
      <c r="AO812" s="561"/>
      <c r="AP812" s="561"/>
      <c r="AQ812" s="561"/>
      <c r="AR812" s="561"/>
      <c r="AS812" s="561"/>
      <c r="AT812" s="561"/>
      <c r="AU812" s="561"/>
      <c r="AW812" s="561"/>
      <c r="AX812" s="561"/>
      <c r="AY812" s="561"/>
      <c r="AZ812" s="561"/>
      <c r="BA812" s="561"/>
      <c r="BB812" s="561"/>
      <c r="BC812" s="561"/>
      <c r="BD812" s="561"/>
      <c r="BE812" s="561"/>
      <c r="BF812" s="561"/>
      <c r="BG812" s="561"/>
      <c r="BH812" s="561"/>
      <c r="BI812" s="561"/>
      <c r="BJ812" s="561"/>
      <c r="BK812" s="561"/>
      <c r="BL812" s="561"/>
      <c r="BM812" s="561"/>
      <c r="BN812" s="561"/>
      <c r="BO812" s="561"/>
      <c r="BP812" s="561"/>
      <c r="BQ812" s="561"/>
      <c r="BR812" s="561"/>
      <c r="BS812" s="561"/>
      <c r="BT812" s="561"/>
      <c r="BU812" s="561"/>
      <c r="BV812" s="561"/>
    </row>
    <row r="813" spans="1:74">
      <c r="A813" s="561"/>
      <c r="E813" s="561"/>
      <c r="H813" s="561"/>
      <c r="Q813" s="561"/>
      <c r="R813" s="561"/>
      <c r="S813" s="561"/>
      <c r="T813" s="561"/>
      <c r="U813" s="561"/>
      <c r="V813" s="561"/>
      <c r="Y813" s="561"/>
      <c r="Z813" s="561"/>
      <c r="AA813" s="561"/>
      <c r="AB813" s="561"/>
      <c r="AC813" s="561"/>
      <c r="AD813" s="561"/>
      <c r="AE813" s="561"/>
      <c r="AF813" s="561"/>
      <c r="AG813" s="561"/>
      <c r="AH813" s="561"/>
      <c r="AJ813" s="561"/>
      <c r="AK813" s="561"/>
      <c r="AM813" s="561"/>
      <c r="AN813" s="561"/>
      <c r="AO813" s="561"/>
      <c r="AP813" s="561"/>
      <c r="AQ813" s="561"/>
      <c r="AR813" s="561"/>
      <c r="AS813" s="561"/>
      <c r="AT813" s="561"/>
      <c r="AU813" s="561"/>
      <c r="AW813" s="561"/>
      <c r="AX813" s="561"/>
      <c r="AY813" s="561"/>
      <c r="AZ813" s="561"/>
      <c r="BA813" s="561"/>
      <c r="BB813" s="561"/>
      <c r="BC813" s="561"/>
      <c r="BD813" s="561"/>
      <c r="BE813" s="561"/>
      <c r="BF813" s="561"/>
      <c r="BG813" s="561"/>
      <c r="BH813" s="561"/>
      <c r="BI813" s="561"/>
      <c r="BJ813" s="561"/>
      <c r="BK813" s="561"/>
      <c r="BL813" s="561"/>
      <c r="BM813" s="561"/>
      <c r="BN813" s="561"/>
      <c r="BO813" s="561"/>
      <c r="BP813" s="561"/>
      <c r="BQ813" s="561"/>
      <c r="BR813" s="561"/>
      <c r="BS813" s="561"/>
      <c r="BT813" s="561"/>
      <c r="BU813" s="561"/>
      <c r="BV813" s="561"/>
    </row>
    <row r="814" spans="1:74">
      <c r="A814" s="561"/>
      <c r="E814" s="561"/>
      <c r="H814" s="561"/>
      <c r="Q814" s="561"/>
      <c r="R814" s="561"/>
      <c r="S814" s="561"/>
      <c r="T814" s="561"/>
      <c r="U814" s="561"/>
      <c r="V814" s="561"/>
      <c r="Y814" s="561"/>
      <c r="Z814" s="561"/>
      <c r="AA814" s="561"/>
      <c r="AB814" s="561"/>
      <c r="AC814" s="561"/>
      <c r="AD814" s="561"/>
      <c r="AE814" s="561"/>
      <c r="AF814" s="561"/>
      <c r="AG814" s="561"/>
      <c r="AH814" s="561"/>
      <c r="AJ814" s="561"/>
      <c r="AK814" s="561"/>
      <c r="AM814" s="561"/>
      <c r="AN814" s="561"/>
      <c r="AO814" s="561"/>
      <c r="AP814" s="561"/>
      <c r="AQ814" s="561"/>
      <c r="AR814" s="561"/>
      <c r="AS814" s="561"/>
      <c r="AT814" s="561"/>
      <c r="AU814" s="561"/>
      <c r="AW814" s="561"/>
      <c r="AX814" s="561"/>
      <c r="AY814" s="561"/>
      <c r="AZ814" s="561"/>
      <c r="BA814" s="561"/>
      <c r="BB814" s="561"/>
      <c r="BC814" s="561"/>
      <c r="BD814" s="561"/>
      <c r="BE814" s="561"/>
      <c r="BF814" s="561"/>
      <c r="BG814" s="561"/>
      <c r="BH814" s="561"/>
      <c r="BI814" s="561"/>
      <c r="BJ814" s="561"/>
      <c r="BK814" s="561"/>
      <c r="BL814" s="561"/>
      <c r="BM814" s="561"/>
      <c r="BN814" s="561"/>
      <c r="BO814" s="561"/>
      <c r="BP814" s="561"/>
      <c r="BQ814" s="561"/>
      <c r="BR814" s="561"/>
      <c r="BS814" s="561"/>
      <c r="BT814" s="561"/>
      <c r="BU814" s="561"/>
      <c r="BV814" s="561"/>
    </row>
    <row r="815" spans="1:74">
      <c r="A815" s="561"/>
      <c r="E815" s="561"/>
      <c r="H815" s="561"/>
      <c r="Q815" s="561"/>
      <c r="R815" s="561"/>
      <c r="S815" s="561"/>
      <c r="T815" s="561"/>
      <c r="U815" s="561"/>
      <c r="V815" s="561"/>
      <c r="Y815" s="561"/>
      <c r="Z815" s="561"/>
      <c r="AA815" s="561"/>
      <c r="AB815" s="561"/>
      <c r="AC815" s="561"/>
      <c r="AD815" s="561"/>
      <c r="AE815" s="561"/>
      <c r="AF815" s="561"/>
      <c r="AG815" s="561"/>
      <c r="AH815" s="561"/>
      <c r="AJ815" s="561"/>
      <c r="AK815" s="561"/>
      <c r="AM815" s="561"/>
      <c r="AN815" s="561"/>
      <c r="AO815" s="561"/>
      <c r="AP815" s="561"/>
      <c r="AQ815" s="561"/>
      <c r="AR815" s="561"/>
      <c r="AS815" s="561"/>
      <c r="AT815" s="561"/>
      <c r="AU815" s="561"/>
      <c r="AW815" s="561"/>
      <c r="AX815" s="561"/>
      <c r="AY815" s="561"/>
      <c r="AZ815" s="561"/>
      <c r="BA815" s="561"/>
      <c r="BB815" s="561"/>
      <c r="BC815" s="561"/>
      <c r="BD815" s="561"/>
      <c r="BE815" s="561"/>
      <c r="BF815" s="561"/>
      <c r="BG815" s="561"/>
      <c r="BH815" s="561"/>
      <c r="BI815" s="561"/>
      <c r="BJ815" s="561"/>
      <c r="BK815" s="561"/>
      <c r="BL815" s="561"/>
      <c r="BM815" s="561"/>
      <c r="BN815" s="561"/>
      <c r="BO815" s="561"/>
      <c r="BP815" s="561"/>
      <c r="BQ815" s="561"/>
      <c r="BR815" s="561"/>
      <c r="BS815" s="561"/>
      <c r="BT815" s="561"/>
      <c r="BU815" s="561"/>
      <c r="BV815" s="561"/>
    </row>
    <row r="816" spans="1:74">
      <c r="A816" s="561"/>
      <c r="E816" s="561"/>
      <c r="H816" s="561"/>
      <c r="Q816" s="561"/>
      <c r="R816" s="561"/>
      <c r="S816" s="561"/>
      <c r="T816" s="561"/>
      <c r="U816" s="561"/>
      <c r="V816" s="561"/>
      <c r="Y816" s="561"/>
      <c r="Z816" s="561"/>
      <c r="AA816" s="561"/>
      <c r="AB816" s="561"/>
      <c r="AC816" s="561"/>
      <c r="AD816" s="561"/>
      <c r="AE816" s="561"/>
      <c r="AF816" s="561"/>
      <c r="AG816" s="561"/>
      <c r="AH816" s="561"/>
      <c r="AJ816" s="561"/>
      <c r="AK816" s="561"/>
      <c r="AM816" s="561"/>
      <c r="AN816" s="561"/>
      <c r="AO816" s="561"/>
      <c r="AP816" s="561"/>
      <c r="AQ816" s="561"/>
      <c r="AR816" s="561"/>
      <c r="AS816" s="561"/>
      <c r="AT816" s="561"/>
      <c r="AU816" s="561"/>
      <c r="AW816" s="561"/>
      <c r="AX816" s="561"/>
      <c r="AY816" s="561"/>
      <c r="AZ816" s="561"/>
      <c r="BA816" s="561"/>
      <c r="BB816" s="561"/>
      <c r="BC816" s="561"/>
      <c r="BD816" s="561"/>
      <c r="BE816" s="561"/>
      <c r="BF816" s="561"/>
      <c r="BG816" s="561"/>
      <c r="BH816" s="561"/>
      <c r="BI816" s="561"/>
      <c r="BJ816" s="561"/>
      <c r="BK816" s="561"/>
      <c r="BL816" s="561"/>
      <c r="BM816" s="561"/>
      <c r="BN816" s="561"/>
      <c r="BO816" s="561"/>
      <c r="BP816" s="561"/>
      <c r="BQ816" s="561"/>
      <c r="BR816" s="561"/>
      <c r="BS816" s="561"/>
      <c r="BT816" s="561"/>
      <c r="BU816" s="561"/>
      <c r="BV816" s="561"/>
    </row>
    <row r="817" spans="1:74">
      <c r="A817" s="561"/>
      <c r="E817" s="561"/>
      <c r="H817" s="561"/>
      <c r="Q817" s="561"/>
      <c r="R817" s="561"/>
      <c r="S817" s="561"/>
      <c r="T817" s="561"/>
      <c r="U817" s="561"/>
      <c r="V817" s="561"/>
      <c r="Y817" s="561"/>
      <c r="Z817" s="561"/>
      <c r="AA817" s="561"/>
      <c r="AB817" s="561"/>
      <c r="AC817" s="561"/>
      <c r="AD817" s="561"/>
      <c r="AE817" s="561"/>
      <c r="AF817" s="561"/>
      <c r="AG817" s="561"/>
      <c r="AH817" s="561"/>
      <c r="AJ817" s="561"/>
      <c r="AK817" s="561"/>
      <c r="AM817" s="561"/>
      <c r="AN817" s="561"/>
      <c r="AO817" s="561"/>
      <c r="AP817" s="561"/>
      <c r="AQ817" s="561"/>
      <c r="AR817" s="561"/>
      <c r="AS817" s="561"/>
      <c r="AT817" s="561"/>
      <c r="AU817" s="561"/>
      <c r="AW817" s="561"/>
      <c r="AX817" s="561"/>
      <c r="AY817" s="561"/>
      <c r="AZ817" s="561"/>
      <c r="BA817" s="561"/>
      <c r="BB817" s="561"/>
      <c r="BC817" s="561"/>
      <c r="BD817" s="561"/>
      <c r="BE817" s="561"/>
      <c r="BF817" s="561"/>
      <c r="BG817" s="561"/>
      <c r="BH817" s="561"/>
      <c r="BI817" s="561"/>
      <c r="BJ817" s="561"/>
      <c r="BK817" s="561"/>
      <c r="BL817" s="561"/>
      <c r="BM817" s="561"/>
      <c r="BN817" s="561"/>
      <c r="BO817" s="561"/>
      <c r="BP817" s="561"/>
      <c r="BQ817" s="561"/>
      <c r="BR817" s="561"/>
      <c r="BS817" s="561"/>
      <c r="BT817" s="561"/>
      <c r="BU817" s="561"/>
      <c r="BV817" s="561"/>
    </row>
    <row r="818" spans="1:74">
      <c r="A818" s="561"/>
      <c r="E818" s="561"/>
      <c r="H818" s="561"/>
      <c r="Q818" s="561"/>
      <c r="R818" s="561"/>
      <c r="S818" s="561"/>
      <c r="T818" s="561"/>
      <c r="U818" s="561"/>
      <c r="V818" s="561"/>
      <c r="Y818" s="561"/>
      <c r="Z818" s="561"/>
      <c r="AA818" s="561"/>
      <c r="AB818" s="561"/>
      <c r="AC818" s="561"/>
      <c r="AD818" s="561"/>
      <c r="AE818" s="561"/>
      <c r="AF818" s="561"/>
      <c r="AG818" s="561"/>
      <c r="AH818" s="561"/>
      <c r="AJ818" s="561"/>
      <c r="AK818" s="561"/>
      <c r="AM818" s="561"/>
      <c r="AN818" s="561"/>
      <c r="AO818" s="561"/>
      <c r="AP818" s="561"/>
      <c r="AQ818" s="561"/>
      <c r="AR818" s="561"/>
      <c r="AS818" s="561"/>
      <c r="AT818" s="561"/>
      <c r="AU818" s="561"/>
      <c r="AW818" s="561"/>
      <c r="AX818" s="561"/>
      <c r="AY818" s="561"/>
      <c r="AZ818" s="561"/>
      <c r="BA818" s="561"/>
      <c r="BB818" s="561"/>
      <c r="BC818" s="561"/>
      <c r="BD818" s="561"/>
      <c r="BE818" s="561"/>
      <c r="BF818" s="561"/>
      <c r="BG818" s="561"/>
      <c r="BH818" s="561"/>
      <c r="BI818" s="561"/>
      <c r="BJ818" s="561"/>
      <c r="BK818" s="561"/>
      <c r="BL818" s="561"/>
      <c r="BM818" s="561"/>
      <c r="BN818" s="561"/>
      <c r="BO818" s="561"/>
      <c r="BP818" s="561"/>
      <c r="BQ818" s="561"/>
      <c r="BR818" s="561"/>
      <c r="BS818" s="561"/>
      <c r="BT818" s="561"/>
      <c r="BU818" s="561"/>
      <c r="BV818" s="561"/>
    </row>
    <row r="819" spans="1:74">
      <c r="A819" s="561"/>
      <c r="E819" s="561"/>
      <c r="H819" s="561"/>
      <c r="Q819" s="561"/>
      <c r="R819" s="561"/>
      <c r="S819" s="561"/>
      <c r="T819" s="561"/>
      <c r="U819" s="561"/>
      <c r="V819" s="561"/>
      <c r="Y819" s="561"/>
      <c r="Z819" s="561"/>
      <c r="AA819" s="561"/>
      <c r="AB819" s="561"/>
      <c r="AC819" s="561"/>
      <c r="AD819" s="561"/>
      <c r="AE819" s="561"/>
      <c r="AF819" s="561"/>
      <c r="AG819" s="561"/>
      <c r="AH819" s="561"/>
      <c r="AJ819" s="561"/>
      <c r="AK819" s="561"/>
      <c r="AM819" s="561"/>
      <c r="AN819" s="561"/>
      <c r="AO819" s="561"/>
      <c r="AP819" s="561"/>
      <c r="AQ819" s="561"/>
      <c r="AR819" s="561"/>
      <c r="AS819" s="561"/>
      <c r="AT819" s="561"/>
      <c r="AU819" s="561"/>
      <c r="AW819" s="561"/>
      <c r="AX819" s="561"/>
      <c r="AY819" s="561"/>
      <c r="AZ819" s="561"/>
      <c r="BA819" s="561"/>
      <c r="BB819" s="561"/>
      <c r="BC819" s="561"/>
      <c r="BD819" s="561"/>
      <c r="BE819" s="561"/>
      <c r="BF819" s="561"/>
      <c r="BG819" s="561"/>
      <c r="BH819" s="561"/>
      <c r="BI819" s="561"/>
      <c r="BJ819" s="561"/>
      <c r="BK819" s="561"/>
      <c r="BL819" s="561"/>
      <c r="BM819" s="561"/>
      <c r="BN819" s="561"/>
      <c r="BO819" s="561"/>
      <c r="BP819" s="561"/>
      <c r="BQ819" s="561"/>
      <c r="BR819" s="561"/>
      <c r="BS819" s="561"/>
      <c r="BT819" s="561"/>
      <c r="BU819" s="561"/>
      <c r="BV819" s="561"/>
    </row>
    <row r="820" spans="1:74">
      <c r="A820" s="561"/>
      <c r="E820" s="561"/>
      <c r="H820" s="561"/>
      <c r="Q820" s="561"/>
      <c r="R820" s="561"/>
      <c r="S820" s="561"/>
      <c r="T820" s="561"/>
      <c r="U820" s="561"/>
      <c r="V820" s="561"/>
      <c r="Y820" s="561"/>
      <c r="Z820" s="561"/>
      <c r="AA820" s="561"/>
      <c r="AB820" s="561"/>
      <c r="AC820" s="561"/>
      <c r="AD820" s="561"/>
      <c r="AE820" s="561"/>
      <c r="AF820" s="561"/>
      <c r="AG820" s="561"/>
      <c r="AH820" s="561"/>
      <c r="AJ820" s="561"/>
      <c r="AK820" s="561"/>
      <c r="AM820" s="561"/>
      <c r="AN820" s="561"/>
      <c r="AO820" s="561"/>
      <c r="AP820" s="561"/>
      <c r="AQ820" s="561"/>
      <c r="AR820" s="561"/>
      <c r="AS820" s="561"/>
      <c r="AT820" s="561"/>
      <c r="AU820" s="561"/>
      <c r="AW820" s="561"/>
      <c r="AX820" s="561"/>
      <c r="AY820" s="561"/>
      <c r="AZ820" s="561"/>
      <c r="BA820" s="561"/>
      <c r="BB820" s="561"/>
      <c r="BC820" s="561"/>
      <c r="BD820" s="561"/>
      <c r="BE820" s="561"/>
      <c r="BF820" s="561"/>
      <c r="BG820" s="561"/>
      <c r="BH820" s="561"/>
      <c r="BI820" s="561"/>
      <c r="BJ820" s="561"/>
      <c r="BK820" s="561"/>
      <c r="BL820" s="561"/>
      <c r="BM820" s="561"/>
      <c r="BN820" s="561"/>
      <c r="BO820" s="561"/>
      <c r="BP820" s="561"/>
      <c r="BQ820" s="561"/>
      <c r="BR820" s="561"/>
      <c r="BS820" s="561"/>
      <c r="BT820" s="561"/>
      <c r="BU820" s="561"/>
      <c r="BV820" s="561"/>
    </row>
    <row r="821" spans="1:74">
      <c r="A821" s="561"/>
      <c r="E821" s="561"/>
      <c r="H821" s="561"/>
      <c r="Q821" s="561"/>
      <c r="R821" s="561"/>
      <c r="S821" s="561"/>
      <c r="T821" s="561"/>
      <c r="U821" s="561"/>
      <c r="V821" s="561"/>
      <c r="Y821" s="561"/>
      <c r="Z821" s="561"/>
      <c r="AA821" s="561"/>
      <c r="AB821" s="561"/>
      <c r="AC821" s="561"/>
      <c r="AD821" s="561"/>
      <c r="AE821" s="561"/>
      <c r="AF821" s="561"/>
      <c r="AG821" s="561"/>
      <c r="AH821" s="561"/>
      <c r="AJ821" s="561"/>
      <c r="AK821" s="561"/>
      <c r="AM821" s="561"/>
      <c r="AN821" s="561"/>
      <c r="AO821" s="561"/>
      <c r="AP821" s="561"/>
      <c r="AQ821" s="561"/>
      <c r="AR821" s="561"/>
      <c r="AS821" s="561"/>
      <c r="AT821" s="561"/>
      <c r="AU821" s="561"/>
      <c r="AW821" s="561"/>
      <c r="AX821" s="561"/>
      <c r="AY821" s="561"/>
      <c r="AZ821" s="561"/>
      <c r="BA821" s="561"/>
      <c r="BB821" s="561"/>
      <c r="BC821" s="561"/>
      <c r="BD821" s="561"/>
      <c r="BE821" s="561"/>
      <c r="BF821" s="561"/>
      <c r="BG821" s="561"/>
      <c r="BH821" s="561"/>
      <c r="BI821" s="561"/>
      <c r="BJ821" s="561"/>
      <c r="BK821" s="561"/>
      <c r="BL821" s="561"/>
      <c r="BM821" s="561"/>
      <c r="BN821" s="561"/>
      <c r="BO821" s="561"/>
      <c r="BP821" s="561"/>
      <c r="BQ821" s="561"/>
      <c r="BR821" s="561"/>
      <c r="BS821" s="561"/>
      <c r="BT821" s="561"/>
      <c r="BU821" s="561"/>
      <c r="BV821" s="561"/>
    </row>
    <row r="822" spans="1:74">
      <c r="A822" s="561"/>
      <c r="E822" s="561"/>
      <c r="H822" s="561"/>
      <c r="Q822" s="561"/>
      <c r="R822" s="561"/>
      <c r="S822" s="561"/>
      <c r="T822" s="561"/>
      <c r="U822" s="561"/>
      <c r="V822" s="561"/>
      <c r="Y822" s="561"/>
      <c r="Z822" s="561"/>
      <c r="AA822" s="561"/>
      <c r="AB822" s="561"/>
      <c r="AC822" s="561"/>
      <c r="AD822" s="561"/>
      <c r="AE822" s="561"/>
      <c r="AF822" s="561"/>
      <c r="AG822" s="561"/>
      <c r="AH822" s="561"/>
      <c r="AJ822" s="561"/>
      <c r="AK822" s="561"/>
      <c r="AM822" s="561"/>
      <c r="AN822" s="561"/>
      <c r="AO822" s="561"/>
      <c r="AP822" s="561"/>
      <c r="AQ822" s="561"/>
      <c r="AR822" s="561"/>
      <c r="AS822" s="561"/>
      <c r="AT822" s="561"/>
      <c r="AU822" s="561"/>
      <c r="AW822" s="561"/>
      <c r="AX822" s="561"/>
      <c r="AY822" s="561"/>
      <c r="AZ822" s="561"/>
      <c r="BA822" s="561"/>
      <c r="BB822" s="561"/>
      <c r="BC822" s="561"/>
      <c r="BD822" s="561"/>
      <c r="BE822" s="561"/>
      <c r="BF822" s="561"/>
      <c r="BG822" s="561"/>
      <c r="BH822" s="561"/>
      <c r="BI822" s="561"/>
      <c r="BJ822" s="561"/>
      <c r="BK822" s="561"/>
      <c r="BL822" s="561"/>
      <c r="BM822" s="561"/>
      <c r="BN822" s="561"/>
      <c r="BO822" s="561"/>
      <c r="BP822" s="561"/>
      <c r="BQ822" s="561"/>
      <c r="BR822" s="561"/>
      <c r="BS822" s="561"/>
      <c r="BT822" s="561"/>
      <c r="BU822" s="561"/>
      <c r="BV822" s="561"/>
    </row>
    <row r="823" spans="1:74">
      <c r="A823" s="561"/>
      <c r="E823" s="561"/>
      <c r="H823" s="561"/>
      <c r="Q823" s="561"/>
      <c r="R823" s="561"/>
      <c r="S823" s="561"/>
      <c r="T823" s="561"/>
      <c r="U823" s="561"/>
      <c r="V823" s="561"/>
      <c r="Y823" s="561"/>
      <c r="Z823" s="561"/>
      <c r="AA823" s="561"/>
      <c r="AB823" s="561"/>
      <c r="AC823" s="561"/>
      <c r="AD823" s="561"/>
      <c r="AE823" s="561"/>
      <c r="AF823" s="561"/>
      <c r="AG823" s="561"/>
      <c r="AH823" s="561"/>
      <c r="AJ823" s="561"/>
      <c r="AK823" s="561"/>
      <c r="AM823" s="561"/>
      <c r="AN823" s="561"/>
      <c r="AO823" s="561"/>
      <c r="AP823" s="561"/>
      <c r="AQ823" s="561"/>
      <c r="AR823" s="561"/>
      <c r="AS823" s="561"/>
      <c r="AT823" s="561"/>
      <c r="AU823" s="561"/>
      <c r="AW823" s="561"/>
      <c r="AX823" s="561"/>
      <c r="AY823" s="561"/>
      <c r="AZ823" s="561"/>
      <c r="BA823" s="561"/>
      <c r="BB823" s="561"/>
      <c r="BC823" s="561"/>
      <c r="BD823" s="561"/>
      <c r="BE823" s="561"/>
      <c r="BF823" s="561"/>
      <c r="BG823" s="561"/>
      <c r="BH823" s="561"/>
      <c r="BI823" s="561"/>
      <c r="BJ823" s="561"/>
      <c r="BK823" s="561"/>
      <c r="BL823" s="561"/>
      <c r="BM823" s="561"/>
      <c r="BN823" s="561"/>
      <c r="BO823" s="561"/>
      <c r="BP823" s="561"/>
      <c r="BQ823" s="561"/>
      <c r="BR823" s="561"/>
      <c r="BS823" s="561"/>
      <c r="BT823" s="561"/>
      <c r="BU823" s="561"/>
      <c r="BV823" s="561"/>
    </row>
    <row r="824" spans="1:74">
      <c r="A824" s="561"/>
      <c r="E824" s="561"/>
      <c r="H824" s="561"/>
      <c r="Q824" s="561"/>
      <c r="R824" s="561"/>
      <c r="S824" s="561"/>
      <c r="T824" s="561"/>
      <c r="U824" s="561"/>
      <c r="V824" s="561"/>
      <c r="Y824" s="561"/>
      <c r="Z824" s="561"/>
      <c r="AA824" s="561"/>
      <c r="AB824" s="561"/>
      <c r="AC824" s="561"/>
      <c r="AD824" s="561"/>
      <c r="AE824" s="561"/>
      <c r="AF824" s="561"/>
      <c r="AG824" s="561"/>
      <c r="AH824" s="561"/>
      <c r="AJ824" s="561"/>
      <c r="AK824" s="561"/>
      <c r="AM824" s="561"/>
      <c r="AN824" s="561"/>
      <c r="AO824" s="561"/>
      <c r="AP824" s="561"/>
      <c r="AQ824" s="561"/>
      <c r="AR824" s="561"/>
      <c r="AS824" s="561"/>
      <c r="AT824" s="561"/>
      <c r="AU824" s="561"/>
      <c r="AW824" s="561"/>
      <c r="AX824" s="561"/>
      <c r="AY824" s="561"/>
      <c r="AZ824" s="561"/>
      <c r="BA824" s="561"/>
      <c r="BB824" s="561"/>
      <c r="BC824" s="561"/>
      <c r="BD824" s="561"/>
      <c r="BE824" s="561"/>
      <c r="BF824" s="561"/>
      <c r="BG824" s="561"/>
      <c r="BH824" s="561"/>
      <c r="BI824" s="561"/>
      <c r="BJ824" s="561"/>
      <c r="BK824" s="561"/>
      <c r="BL824" s="561"/>
      <c r="BM824" s="561"/>
      <c r="BN824" s="561"/>
      <c r="BO824" s="561"/>
      <c r="BP824" s="561"/>
      <c r="BQ824" s="561"/>
      <c r="BR824" s="561"/>
      <c r="BS824" s="561"/>
      <c r="BT824" s="561"/>
      <c r="BU824" s="561"/>
      <c r="BV824" s="561"/>
    </row>
    <row r="825" spans="1:74">
      <c r="A825" s="561"/>
      <c r="E825" s="561"/>
      <c r="H825" s="561"/>
      <c r="Q825" s="561"/>
      <c r="R825" s="561"/>
      <c r="S825" s="561"/>
      <c r="T825" s="561"/>
      <c r="U825" s="561"/>
      <c r="V825" s="561"/>
      <c r="Y825" s="561"/>
      <c r="Z825" s="561"/>
      <c r="AA825" s="561"/>
      <c r="AB825" s="561"/>
      <c r="AC825" s="561"/>
      <c r="AD825" s="561"/>
      <c r="AE825" s="561"/>
      <c r="AF825" s="561"/>
      <c r="AG825" s="561"/>
      <c r="AH825" s="561"/>
      <c r="AJ825" s="561"/>
      <c r="AK825" s="561"/>
      <c r="AM825" s="561"/>
      <c r="AN825" s="561"/>
      <c r="AO825" s="561"/>
      <c r="AP825" s="561"/>
      <c r="AQ825" s="561"/>
      <c r="AR825" s="561"/>
      <c r="AS825" s="561"/>
      <c r="AT825" s="561"/>
      <c r="AU825" s="561"/>
      <c r="AW825" s="561"/>
      <c r="AX825" s="561"/>
      <c r="AY825" s="561"/>
      <c r="AZ825" s="561"/>
      <c r="BA825" s="561"/>
      <c r="BB825" s="561"/>
      <c r="BC825" s="561"/>
      <c r="BD825" s="561"/>
      <c r="BE825" s="561"/>
      <c r="BF825" s="561"/>
      <c r="BG825" s="561"/>
      <c r="BH825" s="561"/>
      <c r="BI825" s="561"/>
      <c r="BJ825" s="561"/>
      <c r="BK825" s="561"/>
      <c r="BL825" s="561"/>
      <c r="BM825" s="561"/>
      <c r="BN825" s="561"/>
      <c r="BO825" s="561"/>
      <c r="BP825" s="561"/>
      <c r="BQ825" s="561"/>
      <c r="BR825" s="561"/>
      <c r="BS825" s="561"/>
      <c r="BT825" s="561"/>
      <c r="BU825" s="561"/>
      <c r="BV825" s="561"/>
    </row>
    <row r="826" spans="1:74">
      <c r="A826" s="561"/>
      <c r="E826" s="561"/>
      <c r="H826" s="561"/>
      <c r="Q826" s="561"/>
      <c r="R826" s="561"/>
      <c r="S826" s="561"/>
      <c r="T826" s="561"/>
      <c r="U826" s="561"/>
      <c r="V826" s="561"/>
      <c r="Y826" s="561"/>
      <c r="Z826" s="561"/>
      <c r="AA826" s="561"/>
      <c r="AB826" s="561"/>
      <c r="AC826" s="561"/>
      <c r="AD826" s="561"/>
      <c r="AE826" s="561"/>
      <c r="AF826" s="561"/>
      <c r="AG826" s="561"/>
      <c r="AH826" s="561"/>
      <c r="AJ826" s="561"/>
      <c r="AK826" s="561"/>
      <c r="AM826" s="561"/>
      <c r="AN826" s="561"/>
      <c r="AO826" s="561"/>
      <c r="AP826" s="561"/>
      <c r="AQ826" s="561"/>
      <c r="AR826" s="561"/>
      <c r="AS826" s="561"/>
      <c r="AT826" s="561"/>
      <c r="AU826" s="561"/>
      <c r="AW826" s="561"/>
      <c r="AX826" s="561"/>
      <c r="AY826" s="561"/>
      <c r="AZ826" s="561"/>
      <c r="BA826" s="561"/>
      <c r="BB826" s="561"/>
      <c r="BC826" s="561"/>
      <c r="BD826" s="561"/>
      <c r="BE826" s="561"/>
      <c r="BF826" s="561"/>
      <c r="BG826" s="561"/>
      <c r="BH826" s="561"/>
      <c r="BI826" s="561"/>
      <c r="BJ826" s="561"/>
      <c r="BK826" s="561"/>
      <c r="BL826" s="561"/>
      <c r="BM826" s="561"/>
      <c r="BN826" s="561"/>
      <c r="BO826" s="561"/>
      <c r="BP826" s="561"/>
      <c r="BQ826" s="561"/>
      <c r="BR826" s="561"/>
      <c r="BS826" s="561"/>
      <c r="BT826" s="561"/>
      <c r="BU826" s="561"/>
      <c r="BV826" s="561"/>
    </row>
    <row r="827" spans="1:74">
      <c r="A827" s="561"/>
      <c r="E827" s="561"/>
      <c r="H827" s="561"/>
      <c r="Q827" s="561"/>
      <c r="R827" s="561"/>
      <c r="S827" s="561"/>
      <c r="T827" s="561"/>
      <c r="U827" s="561"/>
      <c r="V827" s="561"/>
      <c r="Y827" s="561"/>
      <c r="Z827" s="561"/>
      <c r="AA827" s="561"/>
      <c r="AB827" s="561"/>
      <c r="AC827" s="561"/>
      <c r="AD827" s="561"/>
      <c r="AE827" s="561"/>
      <c r="AF827" s="561"/>
      <c r="AG827" s="561"/>
      <c r="AH827" s="561"/>
      <c r="AJ827" s="561"/>
      <c r="AK827" s="561"/>
      <c r="AM827" s="561"/>
      <c r="AN827" s="561"/>
      <c r="AO827" s="561"/>
      <c r="AP827" s="561"/>
      <c r="AQ827" s="561"/>
      <c r="AR827" s="561"/>
      <c r="AS827" s="561"/>
      <c r="AT827" s="561"/>
      <c r="AU827" s="561"/>
      <c r="AW827" s="561"/>
      <c r="AX827" s="561"/>
      <c r="AY827" s="561"/>
      <c r="AZ827" s="561"/>
      <c r="BA827" s="561"/>
      <c r="BB827" s="561"/>
      <c r="BC827" s="561"/>
      <c r="BD827" s="561"/>
      <c r="BE827" s="561"/>
      <c r="BF827" s="561"/>
      <c r="BG827" s="561"/>
      <c r="BH827" s="561"/>
      <c r="BI827" s="561"/>
      <c r="BJ827" s="561"/>
      <c r="BK827" s="561"/>
      <c r="BL827" s="561"/>
      <c r="BM827" s="561"/>
      <c r="BN827" s="561"/>
      <c r="BO827" s="561"/>
      <c r="BP827" s="561"/>
      <c r="BQ827" s="561"/>
      <c r="BR827" s="561"/>
      <c r="BS827" s="561"/>
      <c r="BT827" s="561"/>
      <c r="BU827" s="561"/>
      <c r="BV827" s="561"/>
    </row>
    <row r="828" spans="1:74">
      <c r="A828" s="561"/>
      <c r="E828" s="561"/>
      <c r="H828" s="561"/>
      <c r="Q828" s="561"/>
      <c r="R828" s="561"/>
      <c r="S828" s="561"/>
      <c r="T828" s="561"/>
      <c r="U828" s="561"/>
      <c r="V828" s="561"/>
      <c r="Y828" s="561"/>
      <c r="Z828" s="561"/>
      <c r="AA828" s="561"/>
      <c r="AB828" s="561"/>
      <c r="AC828" s="561"/>
      <c r="AD828" s="561"/>
      <c r="AE828" s="561"/>
      <c r="AF828" s="561"/>
      <c r="AG828" s="561"/>
      <c r="AH828" s="561"/>
      <c r="AJ828" s="561"/>
      <c r="AK828" s="561"/>
      <c r="AM828" s="561"/>
      <c r="AN828" s="561"/>
      <c r="AO828" s="561"/>
      <c r="AP828" s="561"/>
      <c r="AQ828" s="561"/>
      <c r="AR828" s="561"/>
      <c r="AS828" s="561"/>
      <c r="AT828" s="561"/>
      <c r="AU828" s="561"/>
      <c r="AW828" s="561"/>
      <c r="AX828" s="561"/>
      <c r="AY828" s="561"/>
      <c r="AZ828" s="561"/>
      <c r="BA828" s="561"/>
      <c r="BB828" s="561"/>
      <c r="BC828" s="561"/>
      <c r="BD828" s="561"/>
      <c r="BE828" s="561"/>
      <c r="BF828" s="561"/>
      <c r="BG828" s="561"/>
      <c r="BH828" s="561"/>
      <c r="BI828" s="561"/>
      <c r="BJ828" s="561"/>
      <c r="BK828" s="561"/>
      <c r="BL828" s="561"/>
      <c r="BM828" s="561"/>
      <c r="BN828" s="561"/>
      <c r="BO828" s="561"/>
      <c r="BP828" s="561"/>
      <c r="BQ828" s="561"/>
      <c r="BR828" s="561"/>
      <c r="BS828" s="561"/>
      <c r="BT828" s="561"/>
      <c r="BU828" s="561"/>
      <c r="BV828" s="561"/>
    </row>
    <row r="829" spans="1:74">
      <c r="A829" s="561"/>
      <c r="E829" s="561"/>
      <c r="H829" s="561"/>
      <c r="Q829" s="561"/>
      <c r="R829" s="561"/>
      <c r="S829" s="561"/>
      <c r="T829" s="561"/>
      <c r="U829" s="561"/>
      <c r="V829" s="561"/>
      <c r="Y829" s="561"/>
      <c r="Z829" s="561"/>
      <c r="AA829" s="561"/>
      <c r="AB829" s="561"/>
      <c r="AC829" s="561"/>
      <c r="AD829" s="561"/>
      <c r="AE829" s="561"/>
      <c r="AF829" s="561"/>
      <c r="AG829" s="561"/>
      <c r="AH829" s="561"/>
      <c r="AJ829" s="561"/>
      <c r="AK829" s="561"/>
      <c r="AM829" s="561"/>
      <c r="AN829" s="561"/>
      <c r="AO829" s="561"/>
      <c r="AP829" s="561"/>
      <c r="AQ829" s="561"/>
      <c r="AR829" s="561"/>
      <c r="AS829" s="561"/>
      <c r="AT829" s="561"/>
      <c r="AU829" s="561"/>
      <c r="AW829" s="561"/>
      <c r="AX829" s="561"/>
      <c r="AY829" s="561"/>
      <c r="AZ829" s="561"/>
      <c r="BA829" s="561"/>
      <c r="BB829" s="561"/>
      <c r="BC829" s="561"/>
      <c r="BD829" s="561"/>
      <c r="BE829" s="561"/>
      <c r="BF829" s="561"/>
      <c r="BG829" s="561"/>
      <c r="BH829" s="561"/>
      <c r="BI829" s="561"/>
      <c r="BJ829" s="561"/>
      <c r="BK829" s="561"/>
      <c r="BL829" s="561"/>
      <c r="BM829" s="561"/>
      <c r="BN829" s="561"/>
      <c r="BO829" s="561"/>
      <c r="BP829" s="561"/>
      <c r="BQ829" s="561"/>
      <c r="BR829" s="561"/>
      <c r="BS829" s="561"/>
      <c r="BT829" s="561"/>
      <c r="BU829" s="561"/>
      <c r="BV829" s="561"/>
    </row>
    <row r="830" spans="1:74">
      <c r="A830" s="561"/>
      <c r="E830" s="561"/>
      <c r="H830" s="561"/>
      <c r="Q830" s="561"/>
      <c r="R830" s="561"/>
      <c r="S830" s="561"/>
      <c r="T830" s="561"/>
      <c r="U830" s="561"/>
      <c r="V830" s="561"/>
      <c r="Y830" s="561"/>
      <c r="Z830" s="561"/>
      <c r="AA830" s="561"/>
      <c r="AB830" s="561"/>
      <c r="AC830" s="561"/>
      <c r="AD830" s="561"/>
      <c r="AE830" s="561"/>
      <c r="AF830" s="561"/>
      <c r="AG830" s="561"/>
      <c r="AH830" s="561"/>
      <c r="AJ830" s="561"/>
      <c r="AK830" s="561"/>
      <c r="AM830" s="561"/>
      <c r="AN830" s="561"/>
      <c r="AO830" s="561"/>
      <c r="AP830" s="561"/>
      <c r="AQ830" s="561"/>
      <c r="AR830" s="561"/>
      <c r="AS830" s="561"/>
      <c r="AT830" s="561"/>
      <c r="AU830" s="561"/>
      <c r="AW830" s="561"/>
      <c r="AX830" s="561"/>
      <c r="AY830" s="561"/>
      <c r="AZ830" s="561"/>
      <c r="BA830" s="561"/>
      <c r="BB830" s="561"/>
      <c r="BC830" s="561"/>
      <c r="BD830" s="561"/>
      <c r="BE830" s="561"/>
      <c r="BF830" s="561"/>
      <c r="BG830" s="561"/>
      <c r="BH830" s="561"/>
      <c r="BI830" s="561"/>
      <c r="BJ830" s="561"/>
      <c r="BK830" s="561"/>
      <c r="BL830" s="561"/>
      <c r="BM830" s="561"/>
      <c r="BN830" s="561"/>
      <c r="BO830" s="561"/>
      <c r="BP830" s="561"/>
      <c r="BQ830" s="561"/>
      <c r="BR830" s="561"/>
      <c r="BS830" s="561"/>
      <c r="BT830" s="561"/>
      <c r="BU830" s="561"/>
      <c r="BV830" s="561"/>
    </row>
    <row r="831" spans="1:74">
      <c r="A831" s="561"/>
      <c r="E831" s="561"/>
      <c r="H831" s="561"/>
      <c r="Q831" s="561"/>
      <c r="R831" s="561"/>
      <c r="S831" s="561"/>
      <c r="T831" s="561"/>
      <c r="U831" s="561"/>
      <c r="V831" s="561"/>
      <c r="Y831" s="561"/>
      <c r="Z831" s="561"/>
      <c r="AA831" s="561"/>
      <c r="AB831" s="561"/>
      <c r="AC831" s="561"/>
      <c r="AD831" s="561"/>
      <c r="AE831" s="561"/>
      <c r="AF831" s="561"/>
      <c r="AG831" s="561"/>
      <c r="AH831" s="561"/>
      <c r="AJ831" s="561"/>
      <c r="AK831" s="561"/>
      <c r="AM831" s="561"/>
      <c r="AN831" s="561"/>
      <c r="AO831" s="561"/>
      <c r="AP831" s="561"/>
      <c r="AQ831" s="561"/>
      <c r="AR831" s="561"/>
      <c r="AS831" s="561"/>
      <c r="AT831" s="561"/>
      <c r="AU831" s="561"/>
      <c r="AW831" s="561"/>
      <c r="AX831" s="561"/>
      <c r="AY831" s="561"/>
      <c r="AZ831" s="561"/>
      <c r="BA831" s="561"/>
      <c r="BB831" s="561"/>
      <c r="BC831" s="561"/>
      <c r="BD831" s="561"/>
      <c r="BE831" s="561"/>
      <c r="BF831" s="561"/>
      <c r="BG831" s="561"/>
      <c r="BH831" s="561"/>
      <c r="BI831" s="561"/>
      <c r="BJ831" s="561"/>
      <c r="BK831" s="561"/>
      <c r="BL831" s="561"/>
      <c r="BM831" s="561"/>
      <c r="BN831" s="561"/>
      <c r="BO831" s="561"/>
      <c r="BP831" s="561"/>
      <c r="BQ831" s="561"/>
      <c r="BR831" s="561"/>
      <c r="BS831" s="561"/>
      <c r="BT831" s="561"/>
      <c r="BU831" s="561"/>
      <c r="BV831" s="561"/>
    </row>
    <row r="832" spans="1:74">
      <c r="A832" s="561"/>
      <c r="E832" s="561"/>
      <c r="H832" s="561"/>
      <c r="Q832" s="561"/>
      <c r="R832" s="561"/>
      <c r="S832" s="561"/>
      <c r="T832" s="561"/>
      <c r="U832" s="561"/>
      <c r="V832" s="561"/>
      <c r="Y832" s="561"/>
      <c r="Z832" s="561"/>
      <c r="AA832" s="561"/>
      <c r="AB832" s="561"/>
      <c r="AC832" s="561"/>
      <c r="AD832" s="561"/>
      <c r="AE832" s="561"/>
      <c r="AF832" s="561"/>
      <c r="AG832" s="561"/>
      <c r="AH832" s="561"/>
      <c r="AJ832" s="561"/>
      <c r="AK832" s="561"/>
      <c r="AM832" s="561"/>
      <c r="AN832" s="561"/>
      <c r="AO832" s="561"/>
      <c r="AP832" s="561"/>
      <c r="AQ832" s="561"/>
      <c r="AR832" s="561"/>
      <c r="AS832" s="561"/>
      <c r="AT832" s="561"/>
      <c r="AU832" s="561"/>
      <c r="AW832" s="561"/>
      <c r="AX832" s="561"/>
      <c r="AY832" s="561"/>
      <c r="AZ832" s="561"/>
      <c r="BA832" s="561"/>
      <c r="BB832" s="561"/>
      <c r="BC832" s="561"/>
      <c r="BD832" s="561"/>
      <c r="BE832" s="561"/>
      <c r="BF832" s="561"/>
      <c r="BG832" s="561"/>
      <c r="BH832" s="561"/>
      <c r="BI832" s="561"/>
      <c r="BJ832" s="561"/>
      <c r="BK832" s="561"/>
      <c r="BL832" s="561"/>
      <c r="BM832" s="561"/>
      <c r="BN832" s="561"/>
      <c r="BO832" s="561"/>
      <c r="BP832" s="561"/>
      <c r="BQ832" s="561"/>
      <c r="BR832" s="561"/>
      <c r="BS832" s="561"/>
      <c r="BT832" s="561"/>
      <c r="BU832" s="561"/>
      <c r="BV832" s="561"/>
    </row>
    <row r="833" spans="1:74">
      <c r="A833" s="561"/>
      <c r="E833" s="561"/>
      <c r="H833" s="561"/>
      <c r="Q833" s="561"/>
      <c r="R833" s="561"/>
      <c r="S833" s="561"/>
      <c r="T833" s="561"/>
      <c r="U833" s="561"/>
      <c r="V833" s="561"/>
      <c r="Y833" s="561"/>
      <c r="Z833" s="561"/>
      <c r="AA833" s="561"/>
      <c r="AB833" s="561"/>
      <c r="AC833" s="561"/>
      <c r="AD833" s="561"/>
      <c r="AE833" s="561"/>
      <c r="AF833" s="561"/>
      <c r="AG833" s="561"/>
      <c r="AH833" s="561"/>
      <c r="AJ833" s="561"/>
      <c r="AK833" s="561"/>
      <c r="AM833" s="561"/>
      <c r="AN833" s="561"/>
      <c r="AO833" s="561"/>
      <c r="AP833" s="561"/>
      <c r="AQ833" s="561"/>
      <c r="AR833" s="561"/>
      <c r="AS833" s="561"/>
      <c r="AT833" s="561"/>
      <c r="AU833" s="561"/>
      <c r="AW833" s="561"/>
      <c r="AX833" s="561"/>
      <c r="AY833" s="561"/>
      <c r="AZ833" s="561"/>
      <c r="BA833" s="561"/>
      <c r="BB833" s="561"/>
      <c r="BC833" s="561"/>
      <c r="BD833" s="561"/>
      <c r="BE833" s="561"/>
      <c r="BF833" s="561"/>
      <c r="BG833" s="561"/>
      <c r="BH833" s="561"/>
      <c r="BI833" s="561"/>
      <c r="BJ833" s="561"/>
      <c r="BK833" s="561"/>
      <c r="BL833" s="561"/>
      <c r="BM833" s="561"/>
      <c r="BN833" s="561"/>
      <c r="BO833" s="561"/>
      <c r="BP833" s="561"/>
      <c r="BQ833" s="561"/>
      <c r="BR833" s="561"/>
      <c r="BS833" s="561"/>
      <c r="BT833" s="561"/>
      <c r="BU833" s="561"/>
      <c r="BV833" s="561"/>
    </row>
    <row r="834" spans="1:74">
      <c r="A834" s="561"/>
      <c r="E834" s="561"/>
      <c r="H834" s="561"/>
      <c r="Q834" s="561"/>
      <c r="R834" s="561"/>
      <c r="S834" s="561"/>
      <c r="T834" s="561"/>
      <c r="U834" s="561"/>
      <c r="V834" s="561"/>
      <c r="Y834" s="561"/>
      <c r="Z834" s="561"/>
      <c r="AA834" s="561"/>
      <c r="AB834" s="561"/>
      <c r="AC834" s="561"/>
      <c r="AD834" s="561"/>
      <c r="AE834" s="561"/>
      <c r="AF834" s="561"/>
      <c r="AG834" s="561"/>
      <c r="AH834" s="561"/>
      <c r="AJ834" s="561"/>
      <c r="AK834" s="561"/>
      <c r="AM834" s="561"/>
      <c r="AN834" s="561"/>
      <c r="AO834" s="561"/>
      <c r="AP834" s="561"/>
      <c r="AQ834" s="561"/>
      <c r="AR834" s="561"/>
      <c r="AS834" s="561"/>
      <c r="AT834" s="561"/>
      <c r="AU834" s="561"/>
      <c r="AW834" s="561"/>
      <c r="AX834" s="561"/>
      <c r="AY834" s="561"/>
      <c r="AZ834" s="561"/>
      <c r="BA834" s="561"/>
      <c r="BB834" s="561"/>
      <c r="BC834" s="561"/>
      <c r="BD834" s="561"/>
      <c r="BE834" s="561"/>
      <c r="BF834" s="561"/>
      <c r="BG834" s="561"/>
      <c r="BH834" s="561"/>
      <c r="BI834" s="561"/>
      <c r="BJ834" s="561"/>
      <c r="BK834" s="561"/>
      <c r="BL834" s="561"/>
      <c r="BM834" s="561"/>
      <c r="BN834" s="561"/>
      <c r="BO834" s="561"/>
      <c r="BP834" s="561"/>
      <c r="BQ834" s="561"/>
      <c r="BR834" s="561"/>
      <c r="BS834" s="561"/>
      <c r="BT834" s="561"/>
      <c r="BU834" s="561"/>
      <c r="BV834" s="561"/>
    </row>
    <row r="835" spans="1:74">
      <c r="A835" s="561"/>
      <c r="E835" s="561"/>
      <c r="H835" s="561"/>
      <c r="Q835" s="561"/>
      <c r="R835" s="561"/>
      <c r="S835" s="561"/>
      <c r="T835" s="561"/>
      <c r="U835" s="561"/>
      <c r="V835" s="561"/>
      <c r="Y835" s="561"/>
      <c r="Z835" s="561"/>
      <c r="AA835" s="561"/>
      <c r="AB835" s="561"/>
      <c r="AC835" s="561"/>
      <c r="AD835" s="561"/>
      <c r="AE835" s="561"/>
      <c r="AF835" s="561"/>
      <c r="AG835" s="561"/>
      <c r="AH835" s="561"/>
      <c r="AJ835" s="561"/>
      <c r="AK835" s="561"/>
      <c r="AM835" s="561"/>
      <c r="AN835" s="561"/>
      <c r="AO835" s="561"/>
      <c r="AP835" s="561"/>
      <c r="AQ835" s="561"/>
      <c r="AR835" s="561"/>
      <c r="AS835" s="561"/>
      <c r="AT835" s="561"/>
      <c r="AU835" s="561"/>
      <c r="AW835" s="561"/>
      <c r="AX835" s="561"/>
      <c r="AY835" s="561"/>
      <c r="AZ835" s="561"/>
      <c r="BA835" s="561"/>
      <c r="BB835" s="561"/>
      <c r="BC835" s="561"/>
      <c r="BD835" s="561"/>
      <c r="BE835" s="561"/>
      <c r="BF835" s="561"/>
      <c r="BG835" s="561"/>
      <c r="BH835" s="561"/>
      <c r="BI835" s="561"/>
      <c r="BJ835" s="561"/>
      <c r="BK835" s="561"/>
      <c r="BL835" s="561"/>
      <c r="BM835" s="561"/>
      <c r="BN835" s="561"/>
      <c r="BO835" s="561"/>
      <c r="BP835" s="561"/>
      <c r="BQ835" s="561"/>
      <c r="BR835" s="561"/>
      <c r="BS835" s="561"/>
      <c r="BT835" s="561"/>
      <c r="BU835" s="561"/>
      <c r="BV835" s="561"/>
    </row>
    <row r="836" spans="1:74">
      <c r="A836" s="561"/>
      <c r="E836" s="561"/>
      <c r="H836" s="561"/>
      <c r="Q836" s="561"/>
      <c r="R836" s="561"/>
      <c r="S836" s="561"/>
      <c r="T836" s="561"/>
      <c r="U836" s="561"/>
      <c r="V836" s="561"/>
      <c r="Y836" s="561"/>
      <c r="Z836" s="561"/>
      <c r="AA836" s="561"/>
      <c r="AB836" s="561"/>
      <c r="AC836" s="561"/>
      <c r="AD836" s="561"/>
      <c r="AE836" s="561"/>
      <c r="AF836" s="561"/>
      <c r="AG836" s="561"/>
      <c r="AH836" s="561"/>
      <c r="AJ836" s="561"/>
      <c r="AK836" s="561"/>
      <c r="AM836" s="561"/>
      <c r="AN836" s="561"/>
      <c r="AO836" s="561"/>
      <c r="AP836" s="561"/>
      <c r="AQ836" s="561"/>
      <c r="AR836" s="561"/>
      <c r="AS836" s="561"/>
      <c r="AT836" s="561"/>
      <c r="AU836" s="561"/>
      <c r="AW836" s="561"/>
      <c r="AX836" s="561"/>
      <c r="AY836" s="561"/>
      <c r="AZ836" s="561"/>
      <c r="BA836" s="561"/>
      <c r="BB836" s="561"/>
      <c r="BC836" s="561"/>
      <c r="BD836" s="561"/>
      <c r="BE836" s="561"/>
      <c r="BF836" s="561"/>
      <c r="BG836" s="561"/>
      <c r="BH836" s="561"/>
      <c r="BI836" s="561"/>
      <c r="BJ836" s="561"/>
      <c r="BK836" s="561"/>
      <c r="BL836" s="561"/>
      <c r="BM836" s="561"/>
      <c r="BN836" s="561"/>
      <c r="BO836" s="561"/>
      <c r="BP836" s="561"/>
      <c r="BQ836" s="561"/>
      <c r="BR836" s="561"/>
      <c r="BS836" s="561"/>
      <c r="BT836" s="561"/>
      <c r="BU836" s="561"/>
      <c r="BV836" s="561"/>
    </row>
    <row r="837" spans="1:74">
      <c r="A837" s="561"/>
      <c r="E837" s="561"/>
      <c r="H837" s="561"/>
      <c r="Q837" s="561"/>
      <c r="R837" s="561"/>
      <c r="S837" s="561"/>
      <c r="T837" s="561"/>
      <c r="U837" s="561"/>
      <c r="V837" s="561"/>
      <c r="Y837" s="561"/>
      <c r="Z837" s="561"/>
      <c r="AA837" s="561"/>
      <c r="AB837" s="561"/>
      <c r="AC837" s="561"/>
      <c r="AD837" s="561"/>
      <c r="AE837" s="561"/>
      <c r="AF837" s="561"/>
      <c r="AG837" s="561"/>
      <c r="AH837" s="561"/>
      <c r="AJ837" s="561"/>
      <c r="AK837" s="561"/>
      <c r="AM837" s="561"/>
      <c r="AN837" s="561"/>
      <c r="AO837" s="561"/>
      <c r="AP837" s="561"/>
      <c r="AQ837" s="561"/>
      <c r="AR837" s="561"/>
      <c r="AS837" s="561"/>
      <c r="AT837" s="561"/>
      <c r="AU837" s="561"/>
      <c r="AW837" s="561"/>
      <c r="AX837" s="561"/>
      <c r="AY837" s="561"/>
      <c r="AZ837" s="561"/>
      <c r="BA837" s="561"/>
      <c r="BB837" s="561"/>
      <c r="BC837" s="561"/>
      <c r="BD837" s="561"/>
      <c r="BE837" s="561"/>
      <c r="BF837" s="561"/>
      <c r="BG837" s="561"/>
      <c r="BH837" s="561"/>
      <c r="BI837" s="561"/>
      <c r="BJ837" s="561"/>
      <c r="BK837" s="561"/>
      <c r="BL837" s="561"/>
      <c r="BM837" s="561"/>
      <c r="BN837" s="561"/>
      <c r="BO837" s="561"/>
      <c r="BP837" s="561"/>
      <c r="BQ837" s="561"/>
      <c r="BR837" s="561"/>
      <c r="BS837" s="561"/>
      <c r="BT837" s="561"/>
      <c r="BU837" s="561"/>
      <c r="BV837" s="561"/>
    </row>
    <row r="838" spans="1:74">
      <c r="A838" s="561"/>
      <c r="E838" s="561"/>
      <c r="H838" s="561"/>
      <c r="Q838" s="561"/>
      <c r="R838" s="561"/>
      <c r="S838" s="561"/>
      <c r="T838" s="561"/>
      <c r="U838" s="561"/>
      <c r="V838" s="561"/>
      <c r="Y838" s="561"/>
      <c r="Z838" s="561"/>
      <c r="AA838" s="561"/>
      <c r="AB838" s="561"/>
      <c r="AC838" s="561"/>
      <c r="AD838" s="561"/>
      <c r="AE838" s="561"/>
      <c r="AF838" s="561"/>
      <c r="AG838" s="561"/>
      <c r="AH838" s="561"/>
      <c r="AJ838" s="561"/>
      <c r="AK838" s="561"/>
      <c r="AM838" s="561"/>
      <c r="AN838" s="561"/>
      <c r="AO838" s="561"/>
      <c r="AP838" s="561"/>
      <c r="AQ838" s="561"/>
      <c r="AR838" s="561"/>
      <c r="AS838" s="561"/>
      <c r="AT838" s="561"/>
      <c r="AU838" s="561"/>
      <c r="AW838" s="561"/>
      <c r="AX838" s="561"/>
      <c r="AY838" s="561"/>
      <c r="AZ838" s="561"/>
      <c r="BA838" s="561"/>
      <c r="BB838" s="561"/>
      <c r="BC838" s="561"/>
      <c r="BD838" s="561"/>
      <c r="BE838" s="561"/>
      <c r="BF838" s="561"/>
      <c r="BG838" s="561"/>
      <c r="BH838" s="561"/>
      <c r="BI838" s="561"/>
      <c r="BJ838" s="561"/>
      <c r="BK838" s="561"/>
      <c r="BL838" s="561"/>
      <c r="BM838" s="561"/>
      <c r="BN838" s="561"/>
      <c r="BO838" s="561"/>
      <c r="BP838" s="561"/>
      <c r="BQ838" s="561"/>
      <c r="BR838" s="561"/>
      <c r="BS838" s="561"/>
      <c r="BT838" s="561"/>
      <c r="BU838" s="561"/>
      <c r="BV838" s="561"/>
    </row>
    <row r="839" spans="1:74">
      <c r="A839" s="561"/>
      <c r="E839" s="561"/>
      <c r="H839" s="561"/>
      <c r="Q839" s="561"/>
      <c r="R839" s="561"/>
      <c r="S839" s="561"/>
      <c r="T839" s="561"/>
      <c r="U839" s="561"/>
      <c r="V839" s="561"/>
      <c r="Y839" s="561"/>
      <c r="Z839" s="561"/>
      <c r="AA839" s="561"/>
      <c r="AB839" s="561"/>
      <c r="AC839" s="561"/>
      <c r="AD839" s="561"/>
      <c r="AE839" s="561"/>
      <c r="AF839" s="561"/>
      <c r="AG839" s="561"/>
      <c r="AH839" s="561"/>
      <c r="AJ839" s="561"/>
      <c r="AK839" s="561"/>
      <c r="AM839" s="561"/>
      <c r="AN839" s="561"/>
      <c r="AO839" s="561"/>
      <c r="AP839" s="561"/>
      <c r="AQ839" s="561"/>
      <c r="AR839" s="561"/>
      <c r="AS839" s="561"/>
      <c r="AT839" s="561"/>
      <c r="AU839" s="561"/>
      <c r="AW839" s="561"/>
      <c r="AX839" s="561"/>
      <c r="AY839" s="561"/>
      <c r="AZ839" s="561"/>
      <c r="BA839" s="561"/>
      <c r="BB839" s="561"/>
      <c r="BC839" s="561"/>
      <c r="BD839" s="561"/>
      <c r="BE839" s="561"/>
      <c r="BF839" s="561"/>
      <c r="BG839" s="561"/>
      <c r="BH839" s="561"/>
      <c r="BI839" s="561"/>
      <c r="BJ839" s="561"/>
      <c r="BK839" s="561"/>
      <c r="BL839" s="561"/>
      <c r="BM839" s="561"/>
      <c r="BN839" s="561"/>
      <c r="BO839" s="561"/>
      <c r="BP839" s="561"/>
      <c r="BQ839" s="561"/>
      <c r="BR839" s="561"/>
      <c r="BS839" s="561"/>
      <c r="BT839" s="561"/>
      <c r="BU839" s="561"/>
      <c r="BV839" s="561"/>
    </row>
    <row r="840" spans="1:74">
      <c r="A840" s="561"/>
      <c r="E840" s="561"/>
      <c r="H840" s="561"/>
      <c r="Q840" s="561"/>
      <c r="R840" s="561"/>
      <c r="S840" s="561"/>
      <c r="T840" s="561"/>
      <c r="U840" s="561"/>
      <c r="V840" s="561"/>
      <c r="Y840" s="561"/>
      <c r="Z840" s="561"/>
      <c r="AA840" s="561"/>
      <c r="AB840" s="561"/>
      <c r="AC840" s="561"/>
      <c r="AD840" s="561"/>
      <c r="AE840" s="561"/>
      <c r="AF840" s="561"/>
      <c r="AG840" s="561"/>
      <c r="AH840" s="561"/>
      <c r="AJ840" s="561"/>
      <c r="AK840" s="561"/>
      <c r="AM840" s="561"/>
      <c r="AN840" s="561"/>
      <c r="AO840" s="561"/>
      <c r="AP840" s="561"/>
      <c r="AQ840" s="561"/>
      <c r="AR840" s="561"/>
      <c r="AS840" s="561"/>
      <c r="AT840" s="561"/>
      <c r="AU840" s="561"/>
      <c r="AW840" s="561"/>
      <c r="AX840" s="561"/>
      <c r="AY840" s="561"/>
      <c r="AZ840" s="561"/>
      <c r="BA840" s="561"/>
      <c r="BB840" s="561"/>
      <c r="BC840" s="561"/>
      <c r="BD840" s="561"/>
      <c r="BE840" s="561"/>
      <c r="BF840" s="561"/>
      <c r="BG840" s="561"/>
      <c r="BH840" s="561"/>
      <c r="BI840" s="561"/>
      <c r="BJ840" s="561"/>
      <c r="BK840" s="561"/>
      <c r="BL840" s="561"/>
      <c r="BM840" s="561"/>
      <c r="BN840" s="561"/>
      <c r="BO840" s="561"/>
      <c r="BP840" s="561"/>
      <c r="BQ840" s="561"/>
      <c r="BR840" s="561"/>
      <c r="BS840" s="561"/>
      <c r="BT840" s="561"/>
      <c r="BU840" s="561"/>
      <c r="BV840" s="561"/>
    </row>
    <row r="841" spans="1:74">
      <c r="A841" s="561"/>
      <c r="E841" s="561"/>
      <c r="H841" s="561"/>
      <c r="Q841" s="561"/>
      <c r="R841" s="561"/>
      <c r="S841" s="561"/>
      <c r="T841" s="561"/>
      <c r="U841" s="561"/>
      <c r="V841" s="561"/>
      <c r="Y841" s="561"/>
      <c r="Z841" s="561"/>
      <c r="AA841" s="561"/>
      <c r="AB841" s="561"/>
      <c r="AC841" s="561"/>
      <c r="AD841" s="561"/>
      <c r="AE841" s="561"/>
      <c r="AF841" s="561"/>
      <c r="AG841" s="561"/>
      <c r="AH841" s="561"/>
      <c r="AJ841" s="561"/>
      <c r="AK841" s="561"/>
      <c r="AM841" s="561"/>
      <c r="AN841" s="561"/>
      <c r="AO841" s="561"/>
      <c r="AP841" s="561"/>
      <c r="AQ841" s="561"/>
      <c r="AR841" s="561"/>
      <c r="AS841" s="561"/>
      <c r="AT841" s="561"/>
      <c r="AU841" s="561"/>
      <c r="AW841" s="561"/>
      <c r="AX841" s="561"/>
      <c r="AY841" s="561"/>
      <c r="AZ841" s="561"/>
      <c r="BA841" s="561"/>
      <c r="BB841" s="561"/>
      <c r="BC841" s="561"/>
      <c r="BD841" s="561"/>
      <c r="BE841" s="561"/>
      <c r="BF841" s="561"/>
      <c r="BG841" s="561"/>
      <c r="BH841" s="561"/>
      <c r="BI841" s="561"/>
      <c r="BJ841" s="561"/>
      <c r="BK841" s="561"/>
      <c r="BL841" s="561"/>
      <c r="BM841" s="561"/>
      <c r="BN841" s="561"/>
      <c r="BO841" s="561"/>
      <c r="BP841" s="561"/>
      <c r="BQ841" s="561"/>
      <c r="BR841" s="561"/>
      <c r="BS841" s="561"/>
      <c r="BT841" s="561"/>
      <c r="BU841" s="561"/>
      <c r="BV841" s="561"/>
    </row>
    <row r="842" spans="1:74">
      <c r="A842" s="561"/>
      <c r="E842" s="561"/>
      <c r="H842" s="561"/>
      <c r="Q842" s="561"/>
      <c r="R842" s="561"/>
      <c r="S842" s="561"/>
      <c r="T842" s="561"/>
      <c r="U842" s="561"/>
      <c r="V842" s="561"/>
      <c r="Y842" s="561"/>
      <c r="Z842" s="561"/>
      <c r="AA842" s="561"/>
      <c r="AB842" s="561"/>
      <c r="AC842" s="561"/>
      <c r="AD842" s="561"/>
      <c r="AE842" s="561"/>
      <c r="AF842" s="561"/>
      <c r="AG842" s="561"/>
      <c r="AH842" s="561"/>
      <c r="AJ842" s="561"/>
      <c r="AK842" s="561"/>
      <c r="AM842" s="561"/>
      <c r="AN842" s="561"/>
      <c r="AO842" s="561"/>
      <c r="AP842" s="561"/>
      <c r="AQ842" s="561"/>
      <c r="AR842" s="561"/>
      <c r="AS842" s="561"/>
      <c r="AT842" s="561"/>
      <c r="AU842" s="561"/>
      <c r="AW842" s="561"/>
      <c r="AX842" s="561"/>
      <c r="AY842" s="561"/>
      <c r="AZ842" s="561"/>
      <c r="BA842" s="561"/>
      <c r="BB842" s="561"/>
      <c r="BC842" s="561"/>
      <c r="BD842" s="561"/>
      <c r="BE842" s="561"/>
      <c r="BF842" s="561"/>
      <c r="BG842" s="561"/>
      <c r="BH842" s="561"/>
      <c r="BI842" s="561"/>
      <c r="BJ842" s="561"/>
      <c r="BK842" s="561"/>
      <c r="BL842" s="561"/>
      <c r="BM842" s="561"/>
      <c r="BN842" s="561"/>
      <c r="BO842" s="561"/>
      <c r="BP842" s="561"/>
      <c r="BQ842" s="561"/>
      <c r="BR842" s="561"/>
      <c r="BS842" s="561"/>
      <c r="BT842" s="561"/>
      <c r="BU842" s="561"/>
      <c r="BV842" s="561"/>
    </row>
    <row r="843" spans="1:74">
      <c r="A843" s="561"/>
      <c r="E843" s="561"/>
      <c r="H843" s="561"/>
      <c r="Q843" s="561"/>
      <c r="R843" s="561"/>
      <c r="S843" s="561"/>
      <c r="T843" s="561"/>
      <c r="U843" s="561"/>
      <c r="V843" s="561"/>
      <c r="Y843" s="561"/>
      <c r="Z843" s="561"/>
      <c r="AA843" s="561"/>
      <c r="AB843" s="561"/>
      <c r="AC843" s="561"/>
      <c r="AD843" s="561"/>
      <c r="AE843" s="561"/>
      <c r="AF843" s="561"/>
      <c r="AG843" s="561"/>
      <c r="AH843" s="561"/>
      <c r="AJ843" s="561"/>
      <c r="AK843" s="561"/>
      <c r="AM843" s="561"/>
      <c r="AN843" s="561"/>
      <c r="AO843" s="561"/>
      <c r="AP843" s="561"/>
      <c r="AQ843" s="561"/>
      <c r="AR843" s="561"/>
      <c r="AS843" s="561"/>
      <c r="AT843" s="561"/>
      <c r="AU843" s="561"/>
      <c r="AW843" s="561"/>
      <c r="AX843" s="561"/>
      <c r="AY843" s="561"/>
      <c r="AZ843" s="561"/>
      <c r="BA843" s="561"/>
      <c r="BB843" s="561"/>
      <c r="BC843" s="561"/>
      <c r="BD843" s="561"/>
      <c r="BE843" s="561"/>
      <c r="BF843" s="561"/>
      <c r="BG843" s="561"/>
      <c r="BH843" s="561"/>
      <c r="BI843" s="561"/>
      <c r="BJ843" s="561"/>
      <c r="BK843" s="561"/>
      <c r="BL843" s="561"/>
      <c r="BM843" s="561"/>
      <c r="BN843" s="561"/>
      <c r="BO843" s="561"/>
      <c r="BP843" s="561"/>
      <c r="BQ843" s="561"/>
      <c r="BR843" s="561"/>
      <c r="BS843" s="561"/>
      <c r="BT843" s="561"/>
      <c r="BU843" s="561"/>
      <c r="BV843" s="561"/>
    </row>
    <row r="844" spans="1:74">
      <c r="A844" s="561"/>
      <c r="E844" s="561"/>
      <c r="H844" s="561"/>
      <c r="Q844" s="561"/>
      <c r="R844" s="561"/>
      <c r="S844" s="561"/>
      <c r="T844" s="561"/>
      <c r="U844" s="561"/>
      <c r="V844" s="561"/>
      <c r="Y844" s="561"/>
      <c r="Z844" s="561"/>
      <c r="AA844" s="561"/>
      <c r="AB844" s="561"/>
      <c r="AC844" s="561"/>
      <c r="AD844" s="561"/>
      <c r="AE844" s="561"/>
      <c r="AF844" s="561"/>
      <c r="AG844" s="561"/>
      <c r="AH844" s="561"/>
      <c r="AJ844" s="561"/>
      <c r="AK844" s="561"/>
      <c r="AM844" s="561"/>
      <c r="AN844" s="561"/>
      <c r="AO844" s="561"/>
      <c r="AP844" s="561"/>
      <c r="AQ844" s="561"/>
      <c r="AR844" s="561"/>
      <c r="AS844" s="561"/>
      <c r="AT844" s="561"/>
      <c r="AU844" s="561"/>
      <c r="AW844" s="561"/>
      <c r="AX844" s="561"/>
      <c r="AY844" s="561"/>
      <c r="AZ844" s="561"/>
      <c r="BA844" s="561"/>
      <c r="BB844" s="561"/>
      <c r="BC844" s="561"/>
      <c r="BD844" s="561"/>
      <c r="BE844" s="561"/>
      <c r="BF844" s="561"/>
      <c r="BG844" s="561"/>
      <c r="BH844" s="561"/>
      <c r="BI844" s="561"/>
      <c r="BJ844" s="561"/>
      <c r="BK844" s="561"/>
      <c r="BL844" s="561"/>
      <c r="BM844" s="561"/>
      <c r="BN844" s="561"/>
      <c r="BO844" s="561"/>
      <c r="BP844" s="561"/>
      <c r="BQ844" s="561"/>
      <c r="BR844" s="561"/>
      <c r="BS844" s="561"/>
      <c r="BT844" s="561"/>
      <c r="BU844" s="561"/>
      <c r="BV844" s="561"/>
    </row>
    <row r="845" spans="1:74">
      <c r="A845" s="561"/>
      <c r="E845" s="561"/>
      <c r="H845" s="561"/>
      <c r="Q845" s="561"/>
      <c r="R845" s="561"/>
      <c r="S845" s="561"/>
      <c r="T845" s="561"/>
      <c r="U845" s="561"/>
      <c r="V845" s="561"/>
      <c r="Y845" s="561"/>
      <c r="Z845" s="561"/>
      <c r="AA845" s="561"/>
      <c r="AB845" s="561"/>
      <c r="AC845" s="561"/>
      <c r="AD845" s="561"/>
      <c r="AE845" s="561"/>
      <c r="AF845" s="561"/>
      <c r="AG845" s="561"/>
      <c r="AH845" s="561"/>
      <c r="AJ845" s="561"/>
      <c r="AK845" s="561"/>
      <c r="AM845" s="561"/>
      <c r="AN845" s="561"/>
      <c r="AO845" s="561"/>
      <c r="AP845" s="561"/>
      <c r="AQ845" s="561"/>
      <c r="AR845" s="561"/>
      <c r="AS845" s="561"/>
      <c r="AT845" s="561"/>
      <c r="AU845" s="561"/>
      <c r="AW845" s="561"/>
      <c r="AX845" s="561"/>
      <c r="AY845" s="561"/>
      <c r="AZ845" s="561"/>
      <c r="BA845" s="561"/>
      <c r="BB845" s="561"/>
      <c r="BC845" s="561"/>
      <c r="BD845" s="561"/>
      <c r="BE845" s="561"/>
      <c r="BF845" s="561"/>
      <c r="BG845" s="561"/>
      <c r="BH845" s="561"/>
      <c r="BI845" s="561"/>
      <c r="BJ845" s="561"/>
      <c r="BK845" s="561"/>
      <c r="BL845" s="561"/>
      <c r="BM845" s="561"/>
      <c r="BN845" s="561"/>
      <c r="BO845" s="561"/>
      <c r="BP845" s="561"/>
      <c r="BQ845" s="561"/>
      <c r="BR845" s="561"/>
      <c r="BS845" s="561"/>
      <c r="BT845" s="561"/>
      <c r="BU845" s="561"/>
      <c r="BV845" s="561"/>
    </row>
    <row r="846" spans="1:74">
      <c r="A846" s="561"/>
      <c r="E846" s="561"/>
      <c r="H846" s="561"/>
      <c r="Q846" s="561"/>
      <c r="R846" s="561"/>
      <c r="S846" s="561"/>
      <c r="T846" s="561"/>
      <c r="U846" s="561"/>
      <c r="V846" s="561"/>
      <c r="Y846" s="561"/>
      <c r="Z846" s="561"/>
      <c r="AA846" s="561"/>
      <c r="AB846" s="561"/>
      <c r="AC846" s="561"/>
      <c r="AD846" s="561"/>
      <c r="AE846" s="561"/>
      <c r="AF846" s="561"/>
      <c r="AG846" s="561"/>
      <c r="AH846" s="561"/>
      <c r="AJ846" s="561"/>
      <c r="AK846" s="561"/>
      <c r="AM846" s="561"/>
      <c r="AN846" s="561"/>
      <c r="AO846" s="561"/>
      <c r="AP846" s="561"/>
      <c r="AQ846" s="561"/>
      <c r="AR846" s="561"/>
      <c r="AS846" s="561"/>
      <c r="AT846" s="561"/>
      <c r="AU846" s="561"/>
      <c r="AW846" s="561"/>
      <c r="AX846" s="561"/>
      <c r="AY846" s="561"/>
      <c r="AZ846" s="561"/>
      <c r="BA846" s="561"/>
      <c r="BB846" s="561"/>
      <c r="BC846" s="561"/>
      <c r="BD846" s="561"/>
      <c r="BE846" s="561"/>
      <c r="BF846" s="561"/>
      <c r="BG846" s="561"/>
      <c r="BH846" s="561"/>
      <c r="BI846" s="561"/>
      <c r="BJ846" s="561"/>
      <c r="BK846" s="561"/>
      <c r="BL846" s="561"/>
      <c r="BM846" s="561"/>
      <c r="BN846" s="561"/>
      <c r="BO846" s="561"/>
      <c r="BP846" s="561"/>
      <c r="BQ846" s="561"/>
      <c r="BR846" s="561"/>
      <c r="BS846" s="561"/>
      <c r="BT846" s="561"/>
      <c r="BU846" s="561"/>
      <c r="BV846" s="561"/>
    </row>
    <row r="847" spans="1:74">
      <c r="A847" s="561"/>
      <c r="E847" s="561"/>
      <c r="H847" s="561"/>
      <c r="Q847" s="561"/>
      <c r="R847" s="561"/>
      <c r="S847" s="561"/>
      <c r="T847" s="561"/>
      <c r="U847" s="561"/>
      <c r="V847" s="561"/>
      <c r="Y847" s="561"/>
      <c r="Z847" s="561"/>
      <c r="AA847" s="561"/>
      <c r="AB847" s="561"/>
      <c r="AC847" s="561"/>
      <c r="AD847" s="561"/>
      <c r="AE847" s="561"/>
      <c r="AF847" s="561"/>
      <c r="AG847" s="561"/>
      <c r="AH847" s="561"/>
      <c r="AJ847" s="561"/>
      <c r="AK847" s="561"/>
      <c r="AM847" s="561"/>
      <c r="AN847" s="561"/>
      <c r="AO847" s="561"/>
      <c r="AP847" s="561"/>
      <c r="AQ847" s="561"/>
      <c r="AR847" s="561"/>
      <c r="AS847" s="561"/>
      <c r="AT847" s="561"/>
      <c r="AU847" s="561"/>
      <c r="AW847" s="561"/>
      <c r="AX847" s="561"/>
      <c r="AY847" s="561"/>
      <c r="AZ847" s="561"/>
      <c r="BA847" s="561"/>
      <c r="BB847" s="561"/>
      <c r="BC847" s="561"/>
      <c r="BD847" s="561"/>
      <c r="BE847" s="561"/>
      <c r="BF847" s="561"/>
      <c r="BG847" s="561"/>
      <c r="BH847" s="561"/>
      <c r="BI847" s="561"/>
      <c r="BJ847" s="561"/>
      <c r="BK847" s="561"/>
      <c r="BL847" s="561"/>
      <c r="BM847" s="561"/>
      <c r="BN847" s="561"/>
      <c r="BO847" s="561"/>
      <c r="BP847" s="561"/>
      <c r="BQ847" s="561"/>
      <c r="BR847" s="561"/>
      <c r="BS847" s="561"/>
      <c r="BT847" s="561"/>
      <c r="BU847" s="561"/>
      <c r="BV847" s="561"/>
    </row>
    <row r="848" spans="1:74">
      <c r="A848" s="561"/>
      <c r="E848" s="561"/>
      <c r="H848" s="561"/>
      <c r="Q848" s="561"/>
      <c r="R848" s="561"/>
      <c r="S848" s="561"/>
      <c r="T848" s="561"/>
      <c r="U848" s="561"/>
      <c r="V848" s="561"/>
      <c r="Y848" s="561"/>
      <c r="Z848" s="561"/>
      <c r="AA848" s="561"/>
      <c r="AB848" s="561"/>
      <c r="AC848" s="561"/>
      <c r="AD848" s="561"/>
      <c r="AE848" s="561"/>
      <c r="AF848" s="561"/>
      <c r="AG848" s="561"/>
      <c r="AH848" s="561"/>
      <c r="AJ848" s="561"/>
      <c r="AK848" s="561"/>
      <c r="AM848" s="561"/>
      <c r="AN848" s="561"/>
      <c r="AO848" s="561"/>
      <c r="AP848" s="561"/>
      <c r="AQ848" s="561"/>
      <c r="AR848" s="561"/>
      <c r="AS848" s="561"/>
      <c r="AT848" s="561"/>
      <c r="AU848" s="561"/>
      <c r="AW848" s="561"/>
      <c r="AX848" s="561"/>
      <c r="AY848" s="561"/>
      <c r="AZ848" s="561"/>
      <c r="BA848" s="561"/>
      <c r="BB848" s="561"/>
      <c r="BC848" s="561"/>
      <c r="BD848" s="561"/>
      <c r="BE848" s="561"/>
      <c r="BF848" s="561"/>
      <c r="BG848" s="561"/>
      <c r="BH848" s="561"/>
      <c r="BI848" s="561"/>
      <c r="BJ848" s="561"/>
      <c r="BK848" s="561"/>
      <c r="BL848" s="561"/>
      <c r="BM848" s="561"/>
      <c r="BN848" s="561"/>
      <c r="BO848" s="561"/>
      <c r="BP848" s="561"/>
      <c r="BQ848" s="561"/>
      <c r="BR848" s="561"/>
      <c r="BS848" s="561"/>
      <c r="BT848" s="561"/>
      <c r="BU848" s="561"/>
      <c r="BV848" s="561"/>
    </row>
    <row r="849" spans="1:74">
      <c r="A849" s="561"/>
      <c r="E849" s="561"/>
      <c r="H849" s="561"/>
      <c r="Q849" s="561"/>
      <c r="R849" s="561"/>
      <c r="S849" s="561"/>
      <c r="T849" s="561"/>
      <c r="U849" s="561"/>
      <c r="V849" s="561"/>
      <c r="Y849" s="561"/>
      <c r="Z849" s="561"/>
      <c r="AA849" s="561"/>
      <c r="AB849" s="561"/>
      <c r="AC849" s="561"/>
      <c r="AD849" s="561"/>
      <c r="AE849" s="561"/>
      <c r="AF849" s="561"/>
      <c r="AG849" s="561"/>
      <c r="AH849" s="561"/>
      <c r="AJ849" s="561"/>
      <c r="AK849" s="561"/>
      <c r="AM849" s="561"/>
      <c r="AN849" s="561"/>
      <c r="AO849" s="561"/>
      <c r="AP849" s="561"/>
      <c r="AQ849" s="561"/>
      <c r="AR849" s="561"/>
      <c r="AS849" s="561"/>
      <c r="AT849" s="561"/>
      <c r="AU849" s="561"/>
      <c r="AW849" s="561"/>
      <c r="AX849" s="561"/>
      <c r="AY849" s="561"/>
      <c r="AZ849" s="561"/>
      <c r="BA849" s="561"/>
      <c r="BB849" s="561"/>
      <c r="BC849" s="561"/>
      <c r="BD849" s="561"/>
      <c r="BE849" s="561"/>
      <c r="BF849" s="561"/>
      <c r="BG849" s="561"/>
      <c r="BH849" s="561"/>
      <c r="BI849" s="561"/>
      <c r="BJ849" s="561"/>
      <c r="BK849" s="561"/>
      <c r="BL849" s="561"/>
      <c r="BM849" s="561"/>
      <c r="BN849" s="561"/>
      <c r="BO849" s="561"/>
      <c r="BP849" s="561"/>
      <c r="BQ849" s="561"/>
      <c r="BR849" s="561"/>
      <c r="BS849" s="561"/>
      <c r="BT849" s="561"/>
      <c r="BU849" s="561"/>
      <c r="BV849" s="561"/>
    </row>
    <row r="850" spans="1:74">
      <c r="A850" s="561"/>
      <c r="E850" s="561"/>
      <c r="H850" s="561"/>
      <c r="Q850" s="561"/>
      <c r="R850" s="561"/>
      <c r="S850" s="561"/>
      <c r="T850" s="561"/>
      <c r="U850" s="561"/>
      <c r="V850" s="561"/>
      <c r="Y850" s="561"/>
      <c r="Z850" s="561"/>
      <c r="AA850" s="561"/>
      <c r="AB850" s="561"/>
      <c r="AC850" s="561"/>
      <c r="AD850" s="561"/>
      <c r="AE850" s="561"/>
      <c r="AF850" s="561"/>
      <c r="AG850" s="561"/>
      <c r="AH850" s="561"/>
      <c r="AJ850" s="561"/>
      <c r="AK850" s="561"/>
      <c r="AM850" s="561"/>
      <c r="AN850" s="561"/>
      <c r="AO850" s="561"/>
      <c r="AP850" s="561"/>
      <c r="AQ850" s="561"/>
      <c r="AR850" s="561"/>
      <c r="AS850" s="561"/>
      <c r="AT850" s="561"/>
      <c r="AU850" s="561"/>
      <c r="AW850" s="561"/>
      <c r="AX850" s="561"/>
      <c r="AY850" s="561"/>
      <c r="AZ850" s="561"/>
      <c r="BA850" s="561"/>
      <c r="BB850" s="561"/>
      <c r="BC850" s="561"/>
      <c r="BD850" s="561"/>
      <c r="BE850" s="561"/>
      <c r="BF850" s="561"/>
      <c r="BG850" s="561"/>
      <c r="BH850" s="561"/>
      <c r="BI850" s="561"/>
      <c r="BJ850" s="561"/>
      <c r="BK850" s="561"/>
      <c r="BL850" s="561"/>
      <c r="BM850" s="561"/>
      <c r="BN850" s="561"/>
      <c r="BO850" s="561"/>
      <c r="BP850" s="561"/>
      <c r="BQ850" s="561"/>
      <c r="BR850" s="561"/>
      <c r="BS850" s="561"/>
      <c r="BT850" s="561"/>
      <c r="BU850" s="561"/>
      <c r="BV850" s="561"/>
    </row>
    <row r="851" spans="1:74">
      <c r="A851" s="561"/>
      <c r="E851" s="561"/>
      <c r="H851" s="561"/>
      <c r="Q851" s="561"/>
      <c r="R851" s="561"/>
      <c r="S851" s="561"/>
      <c r="T851" s="561"/>
      <c r="U851" s="561"/>
      <c r="V851" s="561"/>
      <c r="Y851" s="561"/>
      <c r="Z851" s="561"/>
      <c r="AA851" s="561"/>
      <c r="AB851" s="561"/>
      <c r="AC851" s="561"/>
      <c r="AD851" s="561"/>
      <c r="AE851" s="561"/>
      <c r="AF851" s="561"/>
      <c r="AG851" s="561"/>
      <c r="AH851" s="561"/>
      <c r="AJ851" s="561"/>
      <c r="AK851" s="561"/>
      <c r="AM851" s="561"/>
      <c r="AN851" s="561"/>
      <c r="AO851" s="561"/>
      <c r="AP851" s="561"/>
      <c r="AQ851" s="561"/>
      <c r="AR851" s="561"/>
      <c r="AS851" s="561"/>
      <c r="AT851" s="561"/>
      <c r="AU851" s="561"/>
      <c r="AW851" s="561"/>
      <c r="AX851" s="561"/>
      <c r="AY851" s="561"/>
      <c r="AZ851" s="561"/>
      <c r="BA851" s="561"/>
      <c r="BB851" s="561"/>
      <c r="BC851" s="561"/>
      <c r="BD851" s="561"/>
      <c r="BE851" s="561"/>
      <c r="BF851" s="561"/>
      <c r="BG851" s="561"/>
      <c r="BH851" s="561"/>
      <c r="BI851" s="561"/>
      <c r="BJ851" s="561"/>
      <c r="BK851" s="561"/>
      <c r="BL851" s="561"/>
      <c r="BM851" s="561"/>
      <c r="BN851" s="561"/>
      <c r="BO851" s="561"/>
      <c r="BP851" s="561"/>
      <c r="BQ851" s="561"/>
      <c r="BR851" s="561"/>
      <c r="BS851" s="561"/>
      <c r="BT851" s="561"/>
      <c r="BU851" s="561"/>
      <c r="BV851" s="561"/>
    </row>
    <row r="852" spans="1:74">
      <c r="A852" s="561"/>
      <c r="E852" s="561"/>
      <c r="H852" s="561"/>
      <c r="Q852" s="561"/>
      <c r="R852" s="561"/>
      <c r="S852" s="561"/>
      <c r="T852" s="561"/>
      <c r="U852" s="561"/>
      <c r="V852" s="561"/>
      <c r="Y852" s="561"/>
      <c r="Z852" s="561"/>
      <c r="AA852" s="561"/>
      <c r="AB852" s="561"/>
      <c r="AC852" s="561"/>
      <c r="AD852" s="561"/>
      <c r="AE852" s="561"/>
      <c r="AF852" s="561"/>
      <c r="AG852" s="561"/>
      <c r="AH852" s="561"/>
      <c r="AJ852" s="561"/>
      <c r="AK852" s="561"/>
      <c r="AM852" s="561"/>
      <c r="AN852" s="561"/>
      <c r="AO852" s="561"/>
      <c r="AP852" s="561"/>
      <c r="AQ852" s="561"/>
      <c r="AR852" s="561"/>
      <c r="AS852" s="561"/>
      <c r="AT852" s="561"/>
      <c r="AU852" s="561"/>
      <c r="AW852" s="561"/>
      <c r="AX852" s="561"/>
      <c r="AY852" s="561"/>
      <c r="AZ852" s="561"/>
      <c r="BA852" s="561"/>
      <c r="BB852" s="561"/>
      <c r="BC852" s="561"/>
      <c r="BD852" s="561"/>
      <c r="BE852" s="561"/>
      <c r="BF852" s="561"/>
      <c r="BG852" s="561"/>
      <c r="BH852" s="561"/>
      <c r="BI852" s="561"/>
      <c r="BJ852" s="561"/>
      <c r="BK852" s="561"/>
      <c r="BL852" s="561"/>
      <c r="BM852" s="561"/>
      <c r="BN852" s="561"/>
      <c r="BO852" s="561"/>
      <c r="BP852" s="561"/>
      <c r="BQ852" s="561"/>
      <c r="BR852" s="561"/>
      <c r="BS852" s="561"/>
      <c r="BT852" s="561"/>
      <c r="BU852" s="561"/>
      <c r="BV852" s="561"/>
    </row>
    <row r="853" spans="1:74">
      <c r="A853" s="561"/>
      <c r="E853" s="561"/>
      <c r="H853" s="561"/>
      <c r="Q853" s="561"/>
      <c r="R853" s="561"/>
      <c r="S853" s="561"/>
      <c r="T853" s="561"/>
      <c r="U853" s="561"/>
      <c r="V853" s="561"/>
      <c r="Y853" s="561"/>
      <c r="Z853" s="561"/>
      <c r="AA853" s="561"/>
      <c r="AB853" s="561"/>
      <c r="AC853" s="561"/>
      <c r="AD853" s="561"/>
      <c r="AE853" s="561"/>
      <c r="AF853" s="561"/>
      <c r="AG853" s="561"/>
      <c r="AH853" s="561"/>
      <c r="AJ853" s="561"/>
      <c r="AK853" s="561"/>
      <c r="AM853" s="561"/>
      <c r="AN853" s="561"/>
      <c r="AO853" s="561"/>
      <c r="AP853" s="561"/>
      <c r="AQ853" s="561"/>
      <c r="AR853" s="561"/>
      <c r="AS853" s="561"/>
      <c r="AT853" s="561"/>
      <c r="AU853" s="561"/>
      <c r="AW853" s="561"/>
      <c r="AX853" s="561"/>
      <c r="AY853" s="561"/>
      <c r="AZ853" s="561"/>
      <c r="BA853" s="561"/>
      <c r="BB853" s="561"/>
      <c r="BC853" s="561"/>
      <c r="BD853" s="561"/>
      <c r="BE853" s="561"/>
      <c r="BF853" s="561"/>
      <c r="BG853" s="561"/>
      <c r="BH853" s="561"/>
      <c r="BI853" s="561"/>
      <c r="BJ853" s="561"/>
      <c r="BK853" s="561"/>
      <c r="BL853" s="561"/>
      <c r="BM853" s="561"/>
      <c r="BN853" s="561"/>
      <c r="BO853" s="561"/>
      <c r="BP853" s="561"/>
      <c r="BQ853" s="561"/>
      <c r="BR853" s="561"/>
      <c r="BS853" s="561"/>
      <c r="BT853" s="561"/>
      <c r="BU853" s="561"/>
      <c r="BV853" s="561"/>
    </row>
    <row r="854" spans="1:74">
      <c r="A854" s="561"/>
      <c r="E854" s="561"/>
      <c r="H854" s="561"/>
      <c r="Q854" s="561"/>
      <c r="R854" s="561"/>
      <c r="S854" s="561"/>
      <c r="T854" s="561"/>
      <c r="U854" s="561"/>
      <c r="V854" s="561"/>
      <c r="Y854" s="561"/>
      <c r="Z854" s="561"/>
      <c r="AA854" s="561"/>
      <c r="AB854" s="561"/>
      <c r="AC854" s="561"/>
      <c r="AD854" s="561"/>
      <c r="AE854" s="561"/>
      <c r="AF854" s="561"/>
      <c r="AG854" s="561"/>
      <c r="AH854" s="561"/>
      <c r="AJ854" s="561"/>
      <c r="AK854" s="561"/>
      <c r="AM854" s="561"/>
      <c r="AN854" s="561"/>
      <c r="AO854" s="561"/>
      <c r="AP854" s="561"/>
      <c r="AQ854" s="561"/>
      <c r="AR854" s="561"/>
      <c r="AS854" s="561"/>
      <c r="AT854" s="561"/>
      <c r="AU854" s="561"/>
      <c r="AW854" s="561"/>
      <c r="AX854" s="561"/>
      <c r="AY854" s="561"/>
      <c r="AZ854" s="561"/>
      <c r="BA854" s="561"/>
      <c r="BB854" s="561"/>
      <c r="BC854" s="561"/>
      <c r="BD854" s="561"/>
      <c r="BE854" s="561"/>
      <c r="BF854" s="561"/>
      <c r="BG854" s="561"/>
      <c r="BH854" s="561"/>
      <c r="BI854" s="561"/>
      <c r="BJ854" s="561"/>
      <c r="BK854" s="561"/>
      <c r="BL854" s="561"/>
      <c r="BM854" s="561"/>
      <c r="BN854" s="561"/>
      <c r="BO854" s="561"/>
      <c r="BP854" s="561"/>
      <c r="BQ854" s="561"/>
      <c r="BR854" s="561"/>
      <c r="BS854" s="561"/>
      <c r="BT854" s="561"/>
      <c r="BU854" s="561"/>
      <c r="BV854" s="561"/>
    </row>
    <row r="855" spans="1:74">
      <c r="A855" s="561"/>
      <c r="E855" s="561"/>
      <c r="H855" s="561"/>
      <c r="Q855" s="561"/>
      <c r="R855" s="561"/>
      <c r="S855" s="561"/>
      <c r="T855" s="561"/>
      <c r="U855" s="561"/>
      <c r="V855" s="561"/>
      <c r="Y855" s="561"/>
      <c r="Z855" s="561"/>
      <c r="AA855" s="561"/>
      <c r="AB855" s="561"/>
      <c r="AC855" s="561"/>
      <c r="AD855" s="561"/>
      <c r="AE855" s="561"/>
      <c r="AF855" s="561"/>
      <c r="AG855" s="561"/>
      <c r="AH855" s="561"/>
      <c r="AJ855" s="561"/>
      <c r="AK855" s="561"/>
      <c r="AM855" s="561"/>
      <c r="AN855" s="561"/>
      <c r="AO855" s="561"/>
      <c r="AP855" s="561"/>
      <c r="AQ855" s="561"/>
      <c r="AR855" s="561"/>
      <c r="AS855" s="561"/>
      <c r="AT855" s="561"/>
      <c r="AU855" s="561"/>
      <c r="AW855" s="561"/>
      <c r="AX855" s="561"/>
      <c r="AY855" s="561"/>
      <c r="AZ855" s="561"/>
      <c r="BA855" s="561"/>
      <c r="BB855" s="561"/>
      <c r="BC855" s="561"/>
      <c r="BD855" s="561"/>
      <c r="BE855" s="561"/>
      <c r="BF855" s="561"/>
      <c r="BG855" s="561"/>
      <c r="BH855" s="561"/>
      <c r="BI855" s="561"/>
      <c r="BJ855" s="561"/>
      <c r="BK855" s="561"/>
      <c r="BL855" s="561"/>
      <c r="BM855" s="561"/>
      <c r="BN855" s="561"/>
      <c r="BO855" s="561"/>
      <c r="BP855" s="561"/>
      <c r="BQ855" s="561"/>
      <c r="BR855" s="561"/>
      <c r="BS855" s="561"/>
      <c r="BT855" s="561"/>
      <c r="BU855" s="561"/>
      <c r="BV855" s="561"/>
    </row>
    <row r="856" spans="1:74">
      <c r="A856" s="561"/>
      <c r="E856" s="561"/>
      <c r="H856" s="561"/>
      <c r="Q856" s="561"/>
      <c r="R856" s="561"/>
      <c r="S856" s="561"/>
      <c r="T856" s="561"/>
      <c r="U856" s="561"/>
      <c r="V856" s="561"/>
      <c r="Y856" s="561"/>
      <c r="Z856" s="561"/>
      <c r="AA856" s="561"/>
      <c r="AB856" s="561"/>
      <c r="AC856" s="561"/>
      <c r="AD856" s="561"/>
      <c r="AE856" s="561"/>
      <c r="AF856" s="561"/>
      <c r="AG856" s="561"/>
      <c r="AH856" s="561"/>
      <c r="AJ856" s="561"/>
      <c r="AK856" s="561"/>
      <c r="AM856" s="561"/>
      <c r="AN856" s="561"/>
      <c r="AO856" s="561"/>
      <c r="AP856" s="561"/>
      <c r="AQ856" s="561"/>
      <c r="AR856" s="561"/>
      <c r="AS856" s="561"/>
      <c r="AT856" s="561"/>
      <c r="AU856" s="561"/>
      <c r="AW856" s="561"/>
      <c r="AX856" s="561"/>
      <c r="AY856" s="561"/>
      <c r="AZ856" s="561"/>
      <c r="BA856" s="561"/>
      <c r="BB856" s="561"/>
      <c r="BC856" s="561"/>
      <c r="BD856" s="561"/>
      <c r="BE856" s="561"/>
      <c r="BF856" s="561"/>
      <c r="BG856" s="561"/>
      <c r="BH856" s="561"/>
      <c r="BI856" s="561"/>
      <c r="BJ856" s="561"/>
      <c r="BK856" s="561"/>
      <c r="BL856" s="561"/>
      <c r="BM856" s="561"/>
      <c r="BN856" s="561"/>
      <c r="BO856" s="561"/>
      <c r="BP856" s="561"/>
      <c r="BQ856" s="561"/>
      <c r="BR856" s="561"/>
      <c r="BS856" s="561"/>
      <c r="BT856" s="561"/>
      <c r="BU856" s="561"/>
      <c r="BV856" s="561"/>
    </row>
    <row r="857" spans="1:74">
      <c r="A857" s="561"/>
      <c r="E857" s="561"/>
      <c r="H857" s="561"/>
      <c r="Q857" s="561"/>
      <c r="R857" s="561"/>
      <c r="S857" s="561"/>
      <c r="T857" s="561"/>
      <c r="U857" s="561"/>
      <c r="V857" s="561"/>
      <c r="Y857" s="561"/>
      <c r="Z857" s="561"/>
      <c r="AA857" s="561"/>
      <c r="AB857" s="561"/>
      <c r="AC857" s="561"/>
      <c r="AD857" s="561"/>
      <c r="AE857" s="561"/>
      <c r="AF857" s="561"/>
      <c r="AG857" s="561"/>
      <c r="AH857" s="561"/>
      <c r="AJ857" s="561"/>
      <c r="AK857" s="561"/>
      <c r="AM857" s="561"/>
      <c r="AN857" s="561"/>
      <c r="AO857" s="561"/>
      <c r="AP857" s="561"/>
      <c r="AQ857" s="561"/>
      <c r="AR857" s="561"/>
      <c r="AS857" s="561"/>
      <c r="AT857" s="561"/>
      <c r="AU857" s="561"/>
      <c r="AW857" s="561"/>
      <c r="AX857" s="561"/>
      <c r="AY857" s="561"/>
      <c r="AZ857" s="561"/>
      <c r="BA857" s="561"/>
      <c r="BB857" s="561"/>
      <c r="BC857" s="561"/>
      <c r="BD857" s="561"/>
      <c r="BE857" s="561"/>
      <c r="BF857" s="561"/>
      <c r="BG857" s="561"/>
      <c r="BH857" s="561"/>
      <c r="BI857" s="561"/>
      <c r="BJ857" s="561"/>
      <c r="BK857" s="561"/>
      <c r="BL857" s="561"/>
      <c r="BM857" s="561"/>
      <c r="BN857" s="561"/>
      <c r="BO857" s="561"/>
      <c r="BP857" s="561"/>
      <c r="BQ857" s="561"/>
      <c r="BR857" s="561"/>
      <c r="BS857" s="561"/>
      <c r="BT857" s="561"/>
      <c r="BU857" s="561"/>
      <c r="BV857" s="561"/>
    </row>
    <row r="858" spans="1:74">
      <c r="A858" s="561"/>
      <c r="E858" s="561"/>
      <c r="H858" s="561"/>
      <c r="Q858" s="561"/>
      <c r="R858" s="561"/>
      <c r="S858" s="561"/>
      <c r="T858" s="561"/>
      <c r="U858" s="561"/>
      <c r="V858" s="561"/>
      <c r="Y858" s="561"/>
      <c r="Z858" s="561"/>
      <c r="AA858" s="561"/>
      <c r="AB858" s="561"/>
      <c r="AC858" s="561"/>
      <c r="AD858" s="561"/>
      <c r="AE858" s="561"/>
      <c r="AF858" s="561"/>
      <c r="AG858" s="561"/>
      <c r="AH858" s="561"/>
      <c r="AJ858" s="561"/>
      <c r="AK858" s="561"/>
      <c r="AM858" s="561"/>
      <c r="AN858" s="561"/>
      <c r="AO858" s="561"/>
      <c r="AP858" s="561"/>
      <c r="AQ858" s="561"/>
      <c r="AR858" s="561"/>
      <c r="AS858" s="561"/>
      <c r="AT858" s="561"/>
      <c r="AU858" s="561"/>
      <c r="AW858" s="561"/>
      <c r="AX858" s="561"/>
      <c r="AY858" s="561"/>
      <c r="AZ858" s="561"/>
      <c r="BA858" s="561"/>
      <c r="BB858" s="561"/>
      <c r="BC858" s="561"/>
      <c r="BD858" s="561"/>
      <c r="BE858" s="561"/>
      <c r="BF858" s="561"/>
      <c r="BG858" s="561"/>
      <c r="BH858" s="561"/>
      <c r="BI858" s="561"/>
      <c r="BJ858" s="561"/>
      <c r="BK858" s="561"/>
      <c r="BL858" s="561"/>
      <c r="BM858" s="561"/>
      <c r="BN858" s="561"/>
      <c r="BO858" s="561"/>
      <c r="BP858" s="561"/>
      <c r="BQ858" s="561"/>
      <c r="BR858" s="561"/>
      <c r="BS858" s="561"/>
      <c r="BT858" s="561"/>
      <c r="BU858" s="561"/>
      <c r="BV858" s="561"/>
    </row>
    <row r="859" spans="1:74">
      <c r="A859" s="561"/>
      <c r="E859" s="561"/>
      <c r="H859" s="561"/>
      <c r="Q859" s="561"/>
      <c r="R859" s="561"/>
      <c r="S859" s="561"/>
      <c r="T859" s="561"/>
      <c r="U859" s="561"/>
      <c r="V859" s="561"/>
      <c r="Y859" s="561"/>
      <c r="Z859" s="561"/>
      <c r="AA859" s="561"/>
      <c r="AB859" s="561"/>
      <c r="AC859" s="561"/>
      <c r="AD859" s="561"/>
      <c r="AE859" s="561"/>
      <c r="AF859" s="561"/>
      <c r="AG859" s="561"/>
      <c r="AH859" s="561"/>
      <c r="AJ859" s="561"/>
      <c r="AK859" s="561"/>
      <c r="AM859" s="561"/>
      <c r="AN859" s="561"/>
      <c r="AO859" s="561"/>
      <c r="AP859" s="561"/>
      <c r="AQ859" s="561"/>
      <c r="AR859" s="561"/>
      <c r="AS859" s="561"/>
      <c r="AT859" s="561"/>
      <c r="AU859" s="561"/>
      <c r="AW859" s="561"/>
      <c r="AX859" s="561"/>
      <c r="AY859" s="561"/>
      <c r="AZ859" s="561"/>
      <c r="BA859" s="561"/>
      <c r="BB859" s="561"/>
      <c r="BC859" s="561"/>
      <c r="BD859" s="561"/>
      <c r="BE859" s="561"/>
      <c r="BF859" s="561"/>
      <c r="BG859" s="561"/>
      <c r="BH859" s="561"/>
      <c r="BI859" s="561"/>
      <c r="BJ859" s="561"/>
      <c r="BK859" s="561"/>
      <c r="BL859" s="561"/>
      <c r="BM859" s="561"/>
      <c r="BN859" s="561"/>
      <c r="BO859" s="561"/>
      <c r="BP859" s="561"/>
      <c r="BQ859" s="561"/>
      <c r="BR859" s="561"/>
      <c r="BS859" s="561"/>
      <c r="BT859" s="561"/>
      <c r="BU859" s="561"/>
      <c r="BV859" s="561"/>
    </row>
    <row r="860" spans="1:74">
      <c r="A860" s="561"/>
      <c r="E860" s="561"/>
      <c r="H860" s="561"/>
      <c r="Q860" s="561"/>
      <c r="R860" s="561"/>
      <c r="S860" s="561"/>
      <c r="T860" s="561"/>
      <c r="U860" s="561"/>
      <c r="V860" s="561"/>
      <c r="Y860" s="561"/>
      <c r="Z860" s="561"/>
      <c r="AA860" s="561"/>
      <c r="AB860" s="561"/>
      <c r="AC860" s="561"/>
      <c r="AD860" s="561"/>
      <c r="AE860" s="561"/>
      <c r="AF860" s="561"/>
      <c r="AG860" s="561"/>
      <c r="AH860" s="561"/>
      <c r="AJ860" s="561"/>
      <c r="AK860" s="561"/>
      <c r="AM860" s="561"/>
      <c r="AN860" s="561"/>
      <c r="AO860" s="561"/>
      <c r="AP860" s="561"/>
      <c r="AQ860" s="561"/>
      <c r="AR860" s="561"/>
      <c r="AS860" s="561"/>
      <c r="AT860" s="561"/>
      <c r="AU860" s="561"/>
      <c r="AW860" s="561"/>
      <c r="AX860" s="561"/>
      <c r="AY860" s="561"/>
      <c r="AZ860" s="561"/>
      <c r="BA860" s="561"/>
      <c r="BB860" s="561"/>
      <c r="BC860" s="561"/>
      <c r="BD860" s="561"/>
      <c r="BE860" s="561"/>
      <c r="BF860" s="561"/>
      <c r="BG860" s="561"/>
      <c r="BH860" s="561"/>
      <c r="BI860" s="561"/>
      <c r="BJ860" s="561"/>
      <c r="BK860" s="561"/>
      <c r="BL860" s="561"/>
      <c r="BM860" s="561"/>
      <c r="BN860" s="561"/>
      <c r="BO860" s="561"/>
      <c r="BP860" s="561"/>
      <c r="BQ860" s="561"/>
      <c r="BR860" s="561"/>
      <c r="BS860" s="561"/>
      <c r="BT860" s="561"/>
      <c r="BU860" s="561"/>
      <c r="BV860" s="561"/>
    </row>
    <row r="861" spans="1:74">
      <c r="A861" s="561"/>
      <c r="E861" s="561"/>
      <c r="H861" s="561"/>
      <c r="Q861" s="561"/>
      <c r="R861" s="561"/>
      <c r="S861" s="561"/>
      <c r="T861" s="561"/>
      <c r="U861" s="561"/>
      <c r="V861" s="561"/>
      <c r="Y861" s="561"/>
      <c r="Z861" s="561"/>
      <c r="AA861" s="561"/>
      <c r="AB861" s="561"/>
      <c r="AC861" s="561"/>
      <c r="AD861" s="561"/>
      <c r="AE861" s="561"/>
      <c r="AF861" s="561"/>
      <c r="AG861" s="561"/>
      <c r="AH861" s="561"/>
      <c r="AJ861" s="561"/>
      <c r="AK861" s="561"/>
      <c r="AM861" s="561"/>
      <c r="AN861" s="561"/>
      <c r="AO861" s="561"/>
      <c r="AP861" s="561"/>
      <c r="AQ861" s="561"/>
      <c r="AR861" s="561"/>
      <c r="AS861" s="561"/>
      <c r="AT861" s="561"/>
      <c r="AU861" s="561"/>
      <c r="AW861" s="561"/>
      <c r="AX861" s="561"/>
      <c r="AY861" s="561"/>
      <c r="AZ861" s="561"/>
      <c r="BA861" s="561"/>
      <c r="BB861" s="561"/>
      <c r="BC861" s="561"/>
      <c r="BD861" s="561"/>
      <c r="BE861" s="561"/>
      <c r="BF861" s="561"/>
      <c r="BG861" s="561"/>
      <c r="BH861" s="561"/>
      <c r="BI861" s="561"/>
      <c r="BJ861" s="561"/>
      <c r="BK861" s="561"/>
      <c r="BL861" s="561"/>
      <c r="BM861" s="561"/>
      <c r="BN861" s="561"/>
      <c r="BO861" s="561"/>
      <c r="BP861" s="561"/>
      <c r="BQ861" s="561"/>
      <c r="BR861" s="561"/>
      <c r="BS861" s="561"/>
      <c r="BT861" s="561"/>
      <c r="BU861" s="561"/>
      <c r="BV861" s="561"/>
    </row>
    <row r="862" spans="1:74">
      <c r="A862" s="561"/>
      <c r="E862" s="561"/>
      <c r="H862" s="561"/>
      <c r="Q862" s="561"/>
      <c r="R862" s="561"/>
      <c r="S862" s="561"/>
      <c r="T862" s="561"/>
      <c r="U862" s="561"/>
      <c r="V862" s="561"/>
      <c r="Y862" s="561"/>
      <c r="Z862" s="561"/>
      <c r="AA862" s="561"/>
      <c r="AB862" s="561"/>
      <c r="AC862" s="561"/>
      <c r="AD862" s="561"/>
      <c r="AE862" s="561"/>
      <c r="AF862" s="561"/>
      <c r="AG862" s="561"/>
      <c r="AH862" s="561"/>
      <c r="AJ862" s="561"/>
      <c r="AK862" s="561"/>
      <c r="AM862" s="561"/>
      <c r="AN862" s="561"/>
      <c r="AO862" s="561"/>
      <c r="AP862" s="561"/>
      <c r="AQ862" s="561"/>
      <c r="AR862" s="561"/>
      <c r="AS862" s="561"/>
      <c r="AT862" s="561"/>
      <c r="AU862" s="561"/>
      <c r="AW862" s="561"/>
      <c r="AX862" s="561"/>
      <c r="AY862" s="561"/>
      <c r="AZ862" s="561"/>
      <c r="BA862" s="561"/>
      <c r="BB862" s="561"/>
      <c r="BC862" s="561"/>
      <c r="BD862" s="561"/>
      <c r="BE862" s="561"/>
      <c r="BF862" s="561"/>
      <c r="BG862" s="561"/>
      <c r="BH862" s="561"/>
      <c r="BI862" s="561"/>
      <c r="BJ862" s="561"/>
      <c r="BK862" s="561"/>
      <c r="BL862" s="561"/>
      <c r="BM862" s="561"/>
      <c r="BN862" s="561"/>
      <c r="BO862" s="561"/>
      <c r="BP862" s="561"/>
      <c r="BQ862" s="561"/>
      <c r="BR862" s="561"/>
      <c r="BS862" s="561"/>
      <c r="BT862" s="561"/>
      <c r="BU862" s="561"/>
      <c r="BV862" s="561"/>
    </row>
    <row r="863" spans="1:74">
      <c r="A863" s="561"/>
      <c r="E863" s="561"/>
      <c r="H863" s="561"/>
      <c r="Q863" s="561"/>
      <c r="R863" s="561"/>
      <c r="S863" s="561"/>
      <c r="T863" s="561"/>
      <c r="U863" s="561"/>
      <c r="V863" s="561"/>
      <c r="Y863" s="561"/>
      <c r="Z863" s="561"/>
      <c r="AA863" s="561"/>
      <c r="AB863" s="561"/>
      <c r="AC863" s="561"/>
      <c r="AD863" s="561"/>
      <c r="AE863" s="561"/>
      <c r="AF863" s="561"/>
      <c r="AG863" s="561"/>
      <c r="AH863" s="561"/>
      <c r="AJ863" s="561"/>
      <c r="AK863" s="561"/>
      <c r="AM863" s="561"/>
      <c r="AN863" s="561"/>
      <c r="AO863" s="561"/>
      <c r="AP863" s="561"/>
      <c r="AQ863" s="561"/>
      <c r="AR863" s="561"/>
      <c r="AS863" s="561"/>
      <c r="AT863" s="561"/>
      <c r="AU863" s="561"/>
      <c r="AW863" s="561"/>
      <c r="AX863" s="561"/>
      <c r="AY863" s="561"/>
      <c r="AZ863" s="561"/>
      <c r="BA863" s="561"/>
      <c r="BB863" s="561"/>
      <c r="BC863" s="561"/>
      <c r="BD863" s="561"/>
      <c r="BE863" s="561"/>
      <c r="BF863" s="561"/>
      <c r="BG863" s="561"/>
      <c r="BH863" s="561"/>
      <c r="BI863" s="561"/>
      <c r="BJ863" s="561"/>
      <c r="BK863" s="561"/>
      <c r="BL863" s="561"/>
      <c r="BM863" s="561"/>
      <c r="BN863" s="561"/>
      <c r="BO863" s="561"/>
      <c r="BP863" s="561"/>
      <c r="BQ863" s="561"/>
      <c r="BR863" s="561"/>
      <c r="BS863" s="561"/>
      <c r="BT863" s="561"/>
      <c r="BU863" s="561"/>
      <c r="BV863" s="561"/>
    </row>
    <row r="864" spans="1:74">
      <c r="A864" s="561"/>
      <c r="E864" s="561"/>
      <c r="H864" s="561"/>
      <c r="Q864" s="561"/>
      <c r="R864" s="561"/>
      <c r="S864" s="561"/>
      <c r="T864" s="561"/>
      <c r="U864" s="561"/>
      <c r="V864" s="561"/>
      <c r="Y864" s="561"/>
      <c r="Z864" s="561"/>
      <c r="AA864" s="561"/>
      <c r="AB864" s="561"/>
      <c r="AC864" s="561"/>
      <c r="AD864" s="561"/>
      <c r="AE864" s="561"/>
      <c r="AF864" s="561"/>
      <c r="AG864" s="561"/>
      <c r="AH864" s="561"/>
      <c r="AJ864" s="561"/>
      <c r="AK864" s="561"/>
      <c r="AM864" s="561"/>
      <c r="AN864" s="561"/>
      <c r="AO864" s="561"/>
      <c r="AP864" s="561"/>
      <c r="AQ864" s="561"/>
      <c r="AR864" s="561"/>
      <c r="AS864" s="561"/>
      <c r="AT864" s="561"/>
      <c r="AU864" s="561"/>
      <c r="AW864" s="561"/>
      <c r="AX864" s="561"/>
      <c r="AY864" s="561"/>
      <c r="AZ864" s="561"/>
      <c r="BA864" s="561"/>
      <c r="BB864" s="561"/>
      <c r="BC864" s="561"/>
      <c r="BD864" s="561"/>
      <c r="BE864" s="561"/>
      <c r="BF864" s="561"/>
      <c r="BG864" s="561"/>
      <c r="BH864" s="561"/>
      <c r="BI864" s="561"/>
      <c r="BJ864" s="561"/>
      <c r="BK864" s="561"/>
      <c r="BL864" s="561"/>
      <c r="BM864" s="561"/>
      <c r="BN864" s="561"/>
      <c r="BO864" s="561"/>
      <c r="BP864" s="561"/>
      <c r="BQ864" s="561"/>
      <c r="BR864" s="561"/>
      <c r="BS864" s="561"/>
      <c r="BT864" s="561"/>
      <c r="BU864" s="561"/>
      <c r="BV864" s="561"/>
    </row>
    <row r="865" spans="1:74">
      <c r="A865" s="561"/>
      <c r="E865" s="561"/>
      <c r="H865" s="561"/>
      <c r="Q865" s="561"/>
      <c r="R865" s="561"/>
      <c r="S865" s="561"/>
      <c r="T865" s="561"/>
      <c r="U865" s="561"/>
      <c r="V865" s="561"/>
      <c r="Y865" s="561"/>
      <c r="Z865" s="561"/>
      <c r="AA865" s="561"/>
      <c r="AB865" s="561"/>
      <c r="AC865" s="561"/>
      <c r="AD865" s="561"/>
      <c r="AE865" s="561"/>
      <c r="AF865" s="561"/>
      <c r="AG865" s="561"/>
      <c r="AH865" s="561"/>
      <c r="AJ865" s="561"/>
      <c r="AK865" s="561"/>
      <c r="AM865" s="561"/>
      <c r="AN865" s="561"/>
      <c r="AO865" s="561"/>
      <c r="AP865" s="561"/>
      <c r="AQ865" s="561"/>
      <c r="AR865" s="561"/>
      <c r="AS865" s="561"/>
      <c r="AT865" s="561"/>
      <c r="AU865" s="561"/>
      <c r="AW865" s="561"/>
      <c r="AX865" s="561"/>
      <c r="AY865" s="561"/>
      <c r="AZ865" s="561"/>
      <c r="BA865" s="561"/>
      <c r="BB865" s="561"/>
      <c r="BC865" s="561"/>
      <c r="BD865" s="561"/>
      <c r="BE865" s="561"/>
      <c r="BF865" s="561"/>
      <c r="BG865" s="561"/>
      <c r="BH865" s="561"/>
      <c r="BI865" s="561"/>
      <c r="BJ865" s="561"/>
      <c r="BK865" s="561"/>
      <c r="BL865" s="561"/>
      <c r="BM865" s="561"/>
      <c r="BN865" s="561"/>
      <c r="BO865" s="561"/>
      <c r="BP865" s="561"/>
      <c r="BQ865" s="561"/>
      <c r="BR865" s="561"/>
      <c r="BS865" s="561"/>
      <c r="BT865" s="561"/>
      <c r="BU865" s="561"/>
      <c r="BV865" s="561"/>
    </row>
    <row r="866" spans="1:74">
      <c r="A866" s="561"/>
      <c r="E866" s="561"/>
      <c r="H866" s="561"/>
      <c r="Q866" s="561"/>
      <c r="R866" s="561"/>
      <c r="S866" s="561"/>
      <c r="T866" s="561"/>
      <c r="U866" s="561"/>
      <c r="V866" s="561"/>
      <c r="Y866" s="561"/>
      <c r="Z866" s="561"/>
      <c r="AA866" s="561"/>
      <c r="AB866" s="561"/>
      <c r="AC866" s="561"/>
      <c r="AD866" s="561"/>
      <c r="AE866" s="561"/>
      <c r="AF866" s="561"/>
      <c r="AG866" s="561"/>
      <c r="AH866" s="561"/>
      <c r="AJ866" s="561"/>
      <c r="AK866" s="561"/>
      <c r="AM866" s="561"/>
      <c r="AN866" s="561"/>
      <c r="AO866" s="561"/>
      <c r="AP866" s="561"/>
      <c r="AQ866" s="561"/>
      <c r="AR866" s="561"/>
      <c r="AS866" s="561"/>
      <c r="AT866" s="561"/>
      <c r="AU866" s="561"/>
      <c r="AW866" s="561"/>
      <c r="AX866" s="561"/>
      <c r="AY866" s="561"/>
      <c r="AZ866" s="561"/>
      <c r="BA866" s="561"/>
      <c r="BB866" s="561"/>
      <c r="BC866" s="561"/>
      <c r="BD866" s="561"/>
      <c r="BE866" s="561"/>
      <c r="BF866" s="561"/>
      <c r="BG866" s="561"/>
      <c r="BH866" s="561"/>
      <c r="BI866" s="561"/>
      <c r="BJ866" s="561"/>
      <c r="BK866" s="561"/>
      <c r="BL866" s="561"/>
      <c r="BM866" s="561"/>
      <c r="BN866" s="561"/>
      <c r="BO866" s="561"/>
      <c r="BP866" s="561"/>
      <c r="BQ866" s="561"/>
      <c r="BR866" s="561"/>
      <c r="BS866" s="561"/>
      <c r="BT866" s="561"/>
      <c r="BU866" s="561"/>
      <c r="BV866" s="561"/>
    </row>
    <row r="867" spans="1:74">
      <c r="A867" s="561"/>
      <c r="E867" s="561"/>
      <c r="H867" s="561"/>
      <c r="Q867" s="561"/>
      <c r="R867" s="561"/>
      <c r="S867" s="561"/>
      <c r="T867" s="561"/>
      <c r="U867" s="561"/>
      <c r="V867" s="561"/>
      <c r="Y867" s="561"/>
      <c r="Z867" s="561"/>
      <c r="AA867" s="561"/>
      <c r="AB867" s="561"/>
      <c r="AC867" s="561"/>
      <c r="AD867" s="561"/>
      <c r="AE867" s="561"/>
      <c r="AF867" s="561"/>
      <c r="AG867" s="561"/>
      <c r="AH867" s="561"/>
      <c r="AJ867" s="561"/>
      <c r="AK867" s="561"/>
      <c r="AM867" s="561"/>
      <c r="AN867" s="561"/>
      <c r="AO867" s="561"/>
      <c r="AP867" s="561"/>
      <c r="AQ867" s="561"/>
      <c r="AR867" s="561"/>
      <c r="AS867" s="561"/>
      <c r="AT867" s="561"/>
      <c r="AU867" s="561"/>
      <c r="AW867" s="561"/>
      <c r="AX867" s="561"/>
      <c r="AY867" s="561"/>
      <c r="AZ867" s="561"/>
      <c r="BA867" s="561"/>
      <c r="BB867" s="561"/>
      <c r="BC867" s="561"/>
      <c r="BD867" s="561"/>
      <c r="BE867" s="561"/>
      <c r="BF867" s="561"/>
      <c r="BG867" s="561"/>
      <c r="BH867" s="561"/>
      <c r="BI867" s="561"/>
      <c r="BJ867" s="561"/>
      <c r="BK867" s="561"/>
      <c r="BL867" s="561"/>
      <c r="BM867" s="561"/>
      <c r="BN867" s="561"/>
      <c r="BO867" s="561"/>
      <c r="BP867" s="561"/>
      <c r="BQ867" s="561"/>
      <c r="BR867" s="561"/>
      <c r="BS867" s="561"/>
      <c r="BT867" s="561"/>
      <c r="BU867" s="561"/>
      <c r="BV867" s="561"/>
    </row>
    <row r="868" spans="1:74">
      <c r="A868" s="561"/>
      <c r="E868" s="561"/>
      <c r="H868" s="561"/>
      <c r="Q868" s="561"/>
      <c r="R868" s="561"/>
      <c r="S868" s="561"/>
      <c r="T868" s="561"/>
      <c r="U868" s="561"/>
      <c r="V868" s="561"/>
      <c r="Y868" s="561"/>
      <c r="Z868" s="561"/>
      <c r="AA868" s="561"/>
      <c r="AB868" s="561"/>
      <c r="AC868" s="561"/>
      <c r="AD868" s="561"/>
      <c r="AE868" s="561"/>
      <c r="AF868" s="561"/>
      <c r="AG868" s="561"/>
      <c r="AH868" s="561"/>
      <c r="AJ868" s="561"/>
      <c r="AK868" s="561"/>
      <c r="AM868" s="561"/>
      <c r="AN868" s="561"/>
      <c r="AO868" s="561"/>
      <c r="AP868" s="561"/>
      <c r="AQ868" s="561"/>
      <c r="AR868" s="561"/>
      <c r="AS868" s="561"/>
      <c r="AT868" s="561"/>
      <c r="AU868" s="561"/>
      <c r="AW868" s="561"/>
      <c r="AX868" s="561"/>
      <c r="AY868" s="561"/>
      <c r="AZ868" s="561"/>
      <c r="BA868" s="561"/>
      <c r="BB868" s="561"/>
      <c r="BC868" s="561"/>
      <c r="BD868" s="561"/>
      <c r="BE868" s="561"/>
      <c r="BF868" s="561"/>
      <c r="BG868" s="561"/>
      <c r="BH868" s="561"/>
      <c r="BI868" s="561"/>
      <c r="BJ868" s="561"/>
      <c r="BK868" s="561"/>
      <c r="BL868" s="561"/>
      <c r="BM868" s="561"/>
      <c r="BN868" s="561"/>
      <c r="BO868" s="561"/>
      <c r="BP868" s="561"/>
      <c r="BQ868" s="561"/>
      <c r="BR868" s="561"/>
      <c r="BS868" s="561"/>
      <c r="BT868" s="561"/>
      <c r="BU868" s="561"/>
      <c r="BV868" s="561"/>
    </row>
    <row r="869" spans="1:74">
      <c r="A869" s="561"/>
      <c r="E869" s="561"/>
      <c r="H869" s="561"/>
      <c r="Q869" s="561"/>
      <c r="R869" s="561"/>
      <c r="S869" s="561"/>
      <c r="T869" s="561"/>
      <c r="U869" s="561"/>
      <c r="V869" s="561"/>
      <c r="Y869" s="561"/>
      <c r="Z869" s="561"/>
      <c r="AA869" s="561"/>
      <c r="AB869" s="561"/>
      <c r="AC869" s="561"/>
      <c r="AD869" s="561"/>
      <c r="AE869" s="561"/>
      <c r="AF869" s="561"/>
      <c r="AG869" s="561"/>
      <c r="AH869" s="561"/>
      <c r="AJ869" s="561"/>
      <c r="AK869" s="561"/>
      <c r="AM869" s="561"/>
      <c r="AN869" s="561"/>
      <c r="AO869" s="561"/>
      <c r="AP869" s="561"/>
      <c r="AQ869" s="561"/>
      <c r="AR869" s="561"/>
      <c r="AS869" s="561"/>
      <c r="AT869" s="561"/>
      <c r="AU869" s="561"/>
      <c r="AW869" s="561"/>
      <c r="AX869" s="561"/>
      <c r="AY869" s="561"/>
      <c r="AZ869" s="561"/>
      <c r="BA869" s="561"/>
      <c r="BB869" s="561"/>
      <c r="BC869" s="561"/>
      <c r="BD869" s="561"/>
      <c r="BE869" s="561"/>
      <c r="BF869" s="561"/>
      <c r="BG869" s="561"/>
      <c r="BH869" s="561"/>
      <c r="BI869" s="561"/>
      <c r="BJ869" s="561"/>
      <c r="BK869" s="561"/>
      <c r="BL869" s="561"/>
      <c r="BM869" s="561"/>
      <c r="BN869" s="561"/>
      <c r="BO869" s="561"/>
      <c r="BP869" s="561"/>
      <c r="BQ869" s="561"/>
      <c r="BR869" s="561"/>
      <c r="BS869" s="561"/>
      <c r="BT869" s="561"/>
      <c r="BU869" s="561"/>
      <c r="BV869" s="561"/>
    </row>
    <row r="870" spans="1:74">
      <c r="A870" s="561"/>
      <c r="E870" s="561"/>
      <c r="H870" s="561"/>
      <c r="Q870" s="561"/>
      <c r="R870" s="561"/>
      <c r="S870" s="561"/>
      <c r="T870" s="561"/>
      <c r="U870" s="561"/>
      <c r="V870" s="561"/>
      <c r="Y870" s="561"/>
      <c r="Z870" s="561"/>
      <c r="AA870" s="561"/>
      <c r="AB870" s="561"/>
      <c r="AC870" s="561"/>
      <c r="AD870" s="561"/>
      <c r="AE870" s="561"/>
      <c r="AF870" s="561"/>
      <c r="AG870" s="561"/>
      <c r="AH870" s="561"/>
      <c r="AJ870" s="561"/>
      <c r="AK870" s="561"/>
      <c r="AM870" s="561"/>
      <c r="AN870" s="561"/>
      <c r="AO870" s="561"/>
      <c r="AP870" s="561"/>
      <c r="AQ870" s="561"/>
      <c r="AR870" s="561"/>
      <c r="AS870" s="561"/>
      <c r="AT870" s="561"/>
      <c r="AU870" s="561"/>
      <c r="AW870" s="561"/>
      <c r="AX870" s="561"/>
      <c r="AY870" s="561"/>
      <c r="AZ870" s="561"/>
      <c r="BA870" s="561"/>
      <c r="BB870" s="561"/>
      <c r="BC870" s="561"/>
      <c r="BD870" s="561"/>
      <c r="BE870" s="561"/>
      <c r="BF870" s="561"/>
      <c r="BG870" s="561"/>
      <c r="BH870" s="561"/>
      <c r="BI870" s="561"/>
      <c r="BJ870" s="561"/>
      <c r="BK870" s="561"/>
      <c r="BL870" s="561"/>
      <c r="BM870" s="561"/>
      <c r="BN870" s="561"/>
      <c r="BO870" s="561"/>
      <c r="BP870" s="561"/>
      <c r="BQ870" s="561"/>
      <c r="BR870" s="561"/>
      <c r="BS870" s="561"/>
      <c r="BT870" s="561"/>
      <c r="BU870" s="561"/>
      <c r="BV870" s="561"/>
    </row>
    <row r="871" spans="1:74">
      <c r="A871" s="561"/>
      <c r="E871" s="561"/>
      <c r="H871" s="561"/>
      <c r="Q871" s="561"/>
      <c r="R871" s="561"/>
      <c r="S871" s="561"/>
      <c r="T871" s="561"/>
      <c r="U871" s="561"/>
      <c r="V871" s="561"/>
      <c r="Y871" s="561"/>
      <c r="Z871" s="561"/>
      <c r="AA871" s="561"/>
      <c r="AB871" s="561"/>
      <c r="AC871" s="561"/>
      <c r="AD871" s="561"/>
      <c r="AE871" s="561"/>
      <c r="AF871" s="561"/>
      <c r="AG871" s="561"/>
      <c r="AH871" s="561"/>
      <c r="AJ871" s="561"/>
      <c r="AK871" s="561"/>
      <c r="AM871" s="561"/>
      <c r="AN871" s="561"/>
      <c r="AO871" s="561"/>
      <c r="AP871" s="561"/>
      <c r="AQ871" s="561"/>
      <c r="AR871" s="561"/>
      <c r="AS871" s="561"/>
      <c r="AT871" s="561"/>
      <c r="AU871" s="561"/>
      <c r="AW871" s="561"/>
      <c r="AX871" s="561"/>
      <c r="AY871" s="561"/>
      <c r="AZ871" s="561"/>
      <c r="BA871" s="561"/>
      <c r="BB871" s="561"/>
      <c r="BC871" s="561"/>
      <c r="BD871" s="561"/>
      <c r="BE871" s="561"/>
      <c r="BF871" s="561"/>
      <c r="BG871" s="561"/>
      <c r="BH871" s="561"/>
      <c r="BI871" s="561"/>
      <c r="BJ871" s="561"/>
      <c r="BK871" s="561"/>
      <c r="BL871" s="561"/>
      <c r="BM871" s="561"/>
      <c r="BN871" s="561"/>
      <c r="BO871" s="561"/>
      <c r="BP871" s="561"/>
      <c r="BQ871" s="561"/>
      <c r="BR871" s="561"/>
      <c r="BS871" s="561"/>
      <c r="BT871" s="561"/>
      <c r="BU871" s="561"/>
      <c r="BV871" s="561"/>
    </row>
    <row r="872" spans="1:74">
      <c r="A872" s="561"/>
      <c r="E872" s="561"/>
      <c r="H872" s="561"/>
      <c r="Q872" s="561"/>
      <c r="R872" s="561"/>
      <c r="S872" s="561"/>
      <c r="T872" s="561"/>
      <c r="U872" s="561"/>
      <c r="V872" s="561"/>
      <c r="Y872" s="561"/>
      <c r="Z872" s="561"/>
      <c r="AA872" s="561"/>
      <c r="AB872" s="561"/>
      <c r="AC872" s="561"/>
      <c r="AD872" s="561"/>
      <c r="AE872" s="561"/>
      <c r="AF872" s="561"/>
      <c r="AG872" s="561"/>
      <c r="AH872" s="561"/>
      <c r="AJ872" s="561"/>
      <c r="AK872" s="561"/>
      <c r="AM872" s="561"/>
      <c r="AN872" s="561"/>
      <c r="AO872" s="561"/>
      <c r="AP872" s="561"/>
      <c r="AQ872" s="561"/>
      <c r="AR872" s="561"/>
      <c r="AS872" s="561"/>
      <c r="AT872" s="561"/>
      <c r="AU872" s="561"/>
      <c r="AW872" s="561"/>
      <c r="AX872" s="561"/>
      <c r="AY872" s="561"/>
      <c r="AZ872" s="561"/>
      <c r="BA872" s="561"/>
      <c r="BB872" s="561"/>
      <c r="BC872" s="561"/>
      <c r="BD872" s="561"/>
      <c r="BE872" s="561"/>
      <c r="BF872" s="561"/>
      <c r="BG872" s="561"/>
      <c r="BH872" s="561"/>
      <c r="BI872" s="561"/>
      <c r="BJ872" s="561"/>
      <c r="BK872" s="561"/>
      <c r="BL872" s="561"/>
      <c r="BM872" s="561"/>
      <c r="BN872" s="561"/>
      <c r="BO872" s="561"/>
      <c r="BP872" s="561"/>
      <c r="BQ872" s="561"/>
      <c r="BR872" s="561"/>
      <c r="BS872" s="561"/>
      <c r="BT872" s="561"/>
      <c r="BU872" s="561"/>
      <c r="BV872" s="561"/>
    </row>
    <row r="873" spans="1:74">
      <c r="A873" s="561"/>
      <c r="E873" s="561"/>
      <c r="H873" s="561"/>
      <c r="Q873" s="561"/>
      <c r="R873" s="561"/>
      <c r="S873" s="561"/>
      <c r="T873" s="561"/>
      <c r="U873" s="561"/>
      <c r="V873" s="561"/>
      <c r="Y873" s="561"/>
      <c r="Z873" s="561"/>
      <c r="AA873" s="561"/>
      <c r="AB873" s="561"/>
      <c r="AC873" s="561"/>
      <c r="AD873" s="561"/>
      <c r="AE873" s="561"/>
      <c r="AF873" s="561"/>
      <c r="AG873" s="561"/>
      <c r="AH873" s="561"/>
      <c r="AJ873" s="561"/>
      <c r="AK873" s="561"/>
      <c r="AM873" s="561"/>
      <c r="AN873" s="561"/>
      <c r="AO873" s="561"/>
      <c r="AP873" s="561"/>
      <c r="AQ873" s="561"/>
      <c r="AR873" s="561"/>
      <c r="AS873" s="561"/>
      <c r="AT873" s="561"/>
      <c r="AU873" s="561"/>
      <c r="AW873" s="561"/>
      <c r="AX873" s="561"/>
      <c r="AY873" s="561"/>
      <c r="AZ873" s="561"/>
      <c r="BA873" s="561"/>
      <c r="BB873" s="561"/>
      <c r="BC873" s="561"/>
      <c r="BD873" s="561"/>
      <c r="BE873" s="561"/>
      <c r="BF873" s="561"/>
      <c r="BG873" s="561"/>
      <c r="BH873" s="561"/>
      <c r="BI873" s="561"/>
      <c r="BJ873" s="561"/>
      <c r="BK873" s="561"/>
      <c r="BL873" s="561"/>
      <c r="BM873" s="561"/>
      <c r="BN873" s="561"/>
      <c r="BO873" s="561"/>
      <c r="BP873" s="561"/>
      <c r="BQ873" s="561"/>
      <c r="BR873" s="561"/>
      <c r="BS873" s="561"/>
      <c r="BT873" s="561"/>
      <c r="BU873" s="561"/>
      <c r="BV873" s="561"/>
    </row>
    <row r="874" spans="1:74">
      <c r="A874" s="561"/>
      <c r="E874" s="561"/>
      <c r="H874" s="561"/>
      <c r="Q874" s="561"/>
      <c r="R874" s="561"/>
      <c r="S874" s="561"/>
      <c r="T874" s="561"/>
      <c r="U874" s="561"/>
      <c r="V874" s="561"/>
      <c r="Y874" s="561"/>
      <c r="Z874" s="561"/>
      <c r="AA874" s="561"/>
      <c r="AB874" s="561"/>
      <c r="AC874" s="561"/>
      <c r="AD874" s="561"/>
      <c r="AE874" s="561"/>
      <c r="AF874" s="561"/>
      <c r="AG874" s="561"/>
      <c r="AH874" s="561"/>
      <c r="AJ874" s="561"/>
      <c r="AK874" s="561"/>
      <c r="AM874" s="561"/>
      <c r="AN874" s="561"/>
      <c r="AO874" s="561"/>
      <c r="AP874" s="561"/>
      <c r="AQ874" s="561"/>
      <c r="AR874" s="561"/>
      <c r="AS874" s="561"/>
      <c r="AT874" s="561"/>
      <c r="AU874" s="561"/>
      <c r="AW874" s="561"/>
      <c r="AX874" s="561"/>
      <c r="AY874" s="561"/>
      <c r="AZ874" s="561"/>
      <c r="BA874" s="561"/>
      <c r="BB874" s="561"/>
      <c r="BC874" s="561"/>
      <c r="BD874" s="561"/>
      <c r="BE874" s="561"/>
      <c r="BF874" s="561"/>
      <c r="BG874" s="561"/>
      <c r="BH874" s="561"/>
      <c r="BI874" s="561"/>
      <c r="BJ874" s="561"/>
      <c r="BK874" s="561"/>
      <c r="BL874" s="561"/>
      <c r="BM874" s="561"/>
      <c r="BN874" s="561"/>
      <c r="BO874" s="561"/>
      <c r="BP874" s="561"/>
      <c r="BQ874" s="561"/>
      <c r="BR874" s="561"/>
      <c r="BS874" s="561"/>
      <c r="BT874" s="561"/>
      <c r="BU874" s="561"/>
      <c r="BV874" s="561"/>
    </row>
    <row r="875" spans="1:74">
      <c r="A875" s="561"/>
      <c r="E875" s="561"/>
      <c r="H875" s="561"/>
      <c r="Q875" s="561"/>
      <c r="R875" s="561"/>
      <c r="S875" s="561"/>
      <c r="T875" s="561"/>
      <c r="U875" s="561"/>
      <c r="V875" s="561"/>
      <c r="Y875" s="561"/>
      <c r="Z875" s="561"/>
      <c r="AA875" s="561"/>
      <c r="AB875" s="561"/>
      <c r="AC875" s="561"/>
      <c r="AD875" s="561"/>
      <c r="AE875" s="561"/>
      <c r="AF875" s="561"/>
      <c r="AG875" s="561"/>
      <c r="AH875" s="561"/>
      <c r="AJ875" s="561"/>
      <c r="AK875" s="561"/>
      <c r="AM875" s="561"/>
      <c r="AN875" s="561"/>
      <c r="AO875" s="561"/>
      <c r="AP875" s="561"/>
      <c r="AQ875" s="561"/>
      <c r="AR875" s="561"/>
      <c r="AS875" s="561"/>
      <c r="AT875" s="561"/>
      <c r="AU875" s="561"/>
      <c r="AW875" s="561"/>
      <c r="AX875" s="561"/>
      <c r="AY875" s="561"/>
      <c r="AZ875" s="561"/>
      <c r="BA875" s="561"/>
      <c r="BB875" s="561"/>
      <c r="BC875" s="561"/>
      <c r="BD875" s="561"/>
      <c r="BE875" s="561"/>
      <c r="BF875" s="561"/>
      <c r="BG875" s="561"/>
      <c r="BH875" s="561"/>
      <c r="BI875" s="561"/>
      <c r="BJ875" s="561"/>
      <c r="BK875" s="561"/>
      <c r="BL875" s="561"/>
      <c r="BM875" s="561"/>
      <c r="BN875" s="561"/>
      <c r="BO875" s="561"/>
      <c r="BP875" s="561"/>
      <c r="BQ875" s="561"/>
      <c r="BR875" s="561"/>
      <c r="BS875" s="561"/>
      <c r="BT875" s="561"/>
      <c r="BU875" s="561"/>
      <c r="BV875" s="561"/>
    </row>
    <row r="876" spans="1:74">
      <c r="A876" s="561"/>
      <c r="E876" s="561"/>
      <c r="H876" s="561"/>
      <c r="Q876" s="561"/>
      <c r="R876" s="561"/>
      <c r="S876" s="561"/>
      <c r="T876" s="561"/>
      <c r="U876" s="561"/>
      <c r="V876" s="561"/>
      <c r="Y876" s="561"/>
      <c r="Z876" s="561"/>
      <c r="AA876" s="561"/>
      <c r="AB876" s="561"/>
      <c r="AC876" s="561"/>
      <c r="AD876" s="561"/>
      <c r="AE876" s="561"/>
      <c r="AF876" s="561"/>
      <c r="AG876" s="561"/>
      <c r="AH876" s="561"/>
      <c r="AJ876" s="561"/>
      <c r="AK876" s="561"/>
      <c r="AM876" s="561"/>
      <c r="AN876" s="561"/>
      <c r="AO876" s="561"/>
      <c r="AP876" s="561"/>
      <c r="AQ876" s="561"/>
      <c r="AR876" s="561"/>
      <c r="AS876" s="561"/>
      <c r="AT876" s="561"/>
      <c r="AU876" s="561"/>
      <c r="AW876" s="561"/>
      <c r="AX876" s="561"/>
      <c r="AY876" s="561"/>
      <c r="AZ876" s="561"/>
      <c r="BA876" s="561"/>
      <c r="BB876" s="561"/>
      <c r="BC876" s="561"/>
      <c r="BD876" s="561"/>
      <c r="BE876" s="561"/>
      <c r="BF876" s="561"/>
      <c r="BG876" s="561"/>
      <c r="BH876" s="561"/>
      <c r="BI876" s="561"/>
      <c r="BJ876" s="561"/>
      <c r="BK876" s="561"/>
      <c r="BL876" s="561"/>
      <c r="BM876" s="561"/>
      <c r="BN876" s="561"/>
      <c r="BO876" s="561"/>
      <c r="BP876" s="561"/>
      <c r="BQ876" s="561"/>
      <c r="BR876" s="561"/>
      <c r="BS876" s="561"/>
      <c r="BT876" s="561"/>
      <c r="BU876" s="561"/>
      <c r="BV876" s="561"/>
    </row>
    <row r="877" spans="1:74">
      <c r="A877" s="561"/>
      <c r="E877" s="561"/>
      <c r="H877" s="561"/>
      <c r="Q877" s="561"/>
      <c r="R877" s="561"/>
      <c r="S877" s="561"/>
      <c r="T877" s="561"/>
      <c r="U877" s="561"/>
      <c r="V877" s="561"/>
      <c r="Y877" s="561"/>
      <c r="Z877" s="561"/>
      <c r="AA877" s="561"/>
      <c r="AB877" s="561"/>
      <c r="AC877" s="561"/>
      <c r="AD877" s="561"/>
      <c r="AE877" s="561"/>
      <c r="AF877" s="561"/>
      <c r="AG877" s="561"/>
      <c r="AH877" s="561"/>
      <c r="AJ877" s="561"/>
      <c r="AK877" s="561"/>
      <c r="AM877" s="561"/>
      <c r="AN877" s="561"/>
      <c r="AO877" s="561"/>
      <c r="AP877" s="561"/>
      <c r="AQ877" s="561"/>
      <c r="AR877" s="561"/>
      <c r="AS877" s="561"/>
      <c r="AT877" s="561"/>
      <c r="AU877" s="561"/>
      <c r="AW877" s="561"/>
      <c r="AX877" s="561"/>
      <c r="AY877" s="561"/>
      <c r="AZ877" s="561"/>
      <c r="BA877" s="561"/>
      <c r="BB877" s="561"/>
      <c r="BC877" s="561"/>
      <c r="BD877" s="561"/>
      <c r="BE877" s="561"/>
      <c r="BF877" s="561"/>
      <c r="BG877" s="561"/>
      <c r="BH877" s="561"/>
      <c r="BI877" s="561"/>
      <c r="BJ877" s="561"/>
      <c r="BK877" s="561"/>
      <c r="BL877" s="561"/>
      <c r="BM877" s="561"/>
      <c r="BN877" s="561"/>
      <c r="BO877" s="561"/>
      <c r="BP877" s="561"/>
      <c r="BQ877" s="561"/>
      <c r="BR877" s="561"/>
      <c r="BS877" s="561"/>
      <c r="BT877" s="561"/>
      <c r="BU877" s="561"/>
      <c r="BV877" s="561"/>
    </row>
    <row r="878" spans="1:74">
      <c r="A878" s="561"/>
      <c r="E878" s="561"/>
      <c r="H878" s="561"/>
      <c r="Q878" s="561"/>
      <c r="R878" s="561"/>
      <c r="S878" s="561"/>
      <c r="T878" s="561"/>
      <c r="U878" s="561"/>
      <c r="V878" s="561"/>
      <c r="Y878" s="561"/>
      <c r="Z878" s="561"/>
      <c r="AA878" s="561"/>
      <c r="AB878" s="561"/>
      <c r="AC878" s="561"/>
      <c r="AD878" s="561"/>
      <c r="AE878" s="561"/>
      <c r="AF878" s="561"/>
      <c r="AG878" s="561"/>
      <c r="AH878" s="561"/>
      <c r="AJ878" s="561"/>
      <c r="AK878" s="561"/>
      <c r="AM878" s="561"/>
      <c r="AN878" s="561"/>
      <c r="AO878" s="561"/>
      <c r="AP878" s="561"/>
      <c r="AQ878" s="561"/>
      <c r="AR878" s="561"/>
      <c r="AS878" s="561"/>
      <c r="AT878" s="561"/>
      <c r="AU878" s="561"/>
      <c r="AW878" s="561"/>
      <c r="AX878" s="561"/>
      <c r="AY878" s="561"/>
      <c r="AZ878" s="561"/>
      <c r="BA878" s="561"/>
      <c r="BB878" s="561"/>
      <c r="BC878" s="561"/>
      <c r="BD878" s="561"/>
      <c r="BE878" s="561"/>
      <c r="BF878" s="561"/>
      <c r="BG878" s="561"/>
      <c r="BH878" s="561"/>
      <c r="BI878" s="561"/>
      <c r="BJ878" s="561"/>
      <c r="BK878" s="561"/>
      <c r="BL878" s="561"/>
      <c r="BM878" s="561"/>
      <c r="BN878" s="561"/>
      <c r="BO878" s="561"/>
      <c r="BP878" s="561"/>
      <c r="BQ878" s="561"/>
      <c r="BR878" s="561"/>
      <c r="BS878" s="561"/>
      <c r="BT878" s="561"/>
      <c r="BU878" s="561"/>
      <c r="BV878" s="561"/>
    </row>
    <row r="879" spans="1:74">
      <c r="A879" s="561"/>
      <c r="E879" s="561"/>
      <c r="H879" s="561"/>
      <c r="Q879" s="561"/>
      <c r="R879" s="561"/>
      <c r="S879" s="561"/>
      <c r="T879" s="561"/>
      <c r="U879" s="561"/>
      <c r="V879" s="561"/>
      <c r="Y879" s="561"/>
      <c r="Z879" s="561"/>
      <c r="AA879" s="561"/>
      <c r="AB879" s="561"/>
      <c r="AC879" s="561"/>
      <c r="AD879" s="561"/>
      <c r="AE879" s="561"/>
      <c r="AF879" s="561"/>
      <c r="AG879" s="561"/>
      <c r="AH879" s="561"/>
      <c r="AJ879" s="561"/>
      <c r="AK879" s="561"/>
      <c r="AM879" s="561"/>
      <c r="AN879" s="561"/>
      <c r="AO879" s="561"/>
      <c r="AP879" s="561"/>
      <c r="AQ879" s="561"/>
      <c r="AR879" s="561"/>
      <c r="AS879" s="561"/>
      <c r="AT879" s="561"/>
      <c r="AU879" s="561"/>
      <c r="AW879" s="561"/>
      <c r="AX879" s="561"/>
      <c r="AY879" s="561"/>
      <c r="AZ879" s="561"/>
      <c r="BA879" s="561"/>
      <c r="BB879" s="561"/>
      <c r="BC879" s="561"/>
      <c r="BD879" s="561"/>
      <c r="BE879" s="561"/>
      <c r="BF879" s="561"/>
      <c r="BG879" s="561"/>
      <c r="BH879" s="561"/>
      <c r="BI879" s="561"/>
      <c r="BJ879" s="561"/>
      <c r="BK879" s="561"/>
      <c r="BL879" s="561"/>
      <c r="BM879" s="561"/>
      <c r="BN879" s="561"/>
      <c r="BO879" s="561"/>
      <c r="BP879" s="561"/>
      <c r="BQ879" s="561"/>
      <c r="BR879" s="561"/>
      <c r="BS879" s="561"/>
      <c r="BT879" s="561"/>
      <c r="BU879" s="561"/>
      <c r="BV879" s="561"/>
    </row>
    <row r="880" spans="1:74">
      <c r="A880" s="561"/>
      <c r="E880" s="561"/>
      <c r="H880" s="561"/>
      <c r="Q880" s="561"/>
      <c r="R880" s="561"/>
      <c r="S880" s="561"/>
      <c r="T880" s="561"/>
      <c r="U880" s="561"/>
      <c r="V880" s="561"/>
      <c r="Y880" s="561"/>
      <c r="Z880" s="561"/>
      <c r="AA880" s="561"/>
      <c r="AB880" s="561"/>
      <c r="AC880" s="561"/>
      <c r="AD880" s="561"/>
      <c r="AE880" s="561"/>
      <c r="AF880" s="561"/>
      <c r="AG880" s="561"/>
      <c r="AH880" s="561"/>
      <c r="AJ880" s="561"/>
      <c r="AK880" s="561"/>
      <c r="AM880" s="561"/>
      <c r="AN880" s="561"/>
      <c r="AO880" s="561"/>
      <c r="AP880" s="561"/>
      <c r="AQ880" s="561"/>
      <c r="AR880" s="561"/>
      <c r="AS880" s="561"/>
      <c r="AT880" s="561"/>
      <c r="AU880" s="561"/>
      <c r="AW880" s="561"/>
      <c r="AX880" s="561"/>
      <c r="AY880" s="561"/>
      <c r="AZ880" s="561"/>
      <c r="BA880" s="561"/>
      <c r="BB880" s="561"/>
      <c r="BC880" s="561"/>
      <c r="BD880" s="561"/>
      <c r="BE880" s="561"/>
      <c r="BF880" s="561"/>
      <c r="BG880" s="561"/>
      <c r="BH880" s="561"/>
      <c r="BI880" s="561"/>
      <c r="BJ880" s="561"/>
      <c r="BK880" s="561"/>
      <c r="BL880" s="561"/>
      <c r="BM880" s="561"/>
      <c r="BN880" s="561"/>
      <c r="BO880" s="561"/>
      <c r="BP880" s="561"/>
      <c r="BQ880" s="561"/>
      <c r="BR880" s="561"/>
      <c r="BS880" s="561"/>
      <c r="BT880" s="561"/>
      <c r="BU880" s="561"/>
      <c r="BV880" s="561"/>
    </row>
    <row r="881" spans="1:74">
      <c r="A881" s="561"/>
      <c r="E881" s="561"/>
      <c r="H881" s="561"/>
      <c r="Q881" s="561"/>
      <c r="R881" s="561"/>
      <c r="S881" s="561"/>
      <c r="T881" s="561"/>
      <c r="U881" s="561"/>
      <c r="V881" s="561"/>
      <c r="Y881" s="561"/>
      <c r="Z881" s="561"/>
      <c r="AA881" s="561"/>
      <c r="AB881" s="561"/>
      <c r="AC881" s="561"/>
      <c r="AD881" s="561"/>
      <c r="AE881" s="561"/>
      <c r="AF881" s="561"/>
      <c r="AG881" s="561"/>
      <c r="AH881" s="561"/>
      <c r="AJ881" s="561"/>
      <c r="AK881" s="561"/>
      <c r="AM881" s="561"/>
      <c r="AN881" s="561"/>
      <c r="AO881" s="561"/>
      <c r="AP881" s="561"/>
      <c r="AQ881" s="561"/>
      <c r="AR881" s="561"/>
      <c r="AS881" s="561"/>
      <c r="AT881" s="561"/>
      <c r="AU881" s="561"/>
      <c r="AW881" s="561"/>
      <c r="AX881" s="561"/>
      <c r="AY881" s="561"/>
      <c r="AZ881" s="561"/>
      <c r="BA881" s="561"/>
      <c r="BB881" s="561"/>
      <c r="BC881" s="561"/>
      <c r="BD881" s="561"/>
      <c r="BE881" s="561"/>
      <c r="BF881" s="561"/>
      <c r="BG881" s="561"/>
      <c r="BH881" s="561"/>
      <c r="BI881" s="561"/>
      <c r="BJ881" s="561"/>
      <c r="BK881" s="561"/>
      <c r="BL881" s="561"/>
      <c r="BM881" s="561"/>
      <c r="BN881" s="561"/>
      <c r="BO881" s="561"/>
      <c r="BP881" s="561"/>
      <c r="BQ881" s="561"/>
      <c r="BR881" s="561"/>
      <c r="BS881" s="561"/>
      <c r="BT881" s="561"/>
      <c r="BU881" s="561"/>
      <c r="BV881" s="561"/>
    </row>
    <row r="882" spans="1:74">
      <c r="A882" s="561"/>
      <c r="E882" s="561"/>
      <c r="H882" s="561"/>
      <c r="Q882" s="561"/>
      <c r="R882" s="561"/>
      <c r="S882" s="561"/>
      <c r="T882" s="561"/>
      <c r="U882" s="561"/>
      <c r="V882" s="561"/>
      <c r="Y882" s="561"/>
      <c r="Z882" s="561"/>
      <c r="AA882" s="561"/>
      <c r="AB882" s="561"/>
      <c r="AC882" s="561"/>
      <c r="AD882" s="561"/>
      <c r="AE882" s="561"/>
      <c r="AF882" s="561"/>
      <c r="AG882" s="561"/>
      <c r="AH882" s="561"/>
      <c r="AJ882" s="561"/>
      <c r="AK882" s="561"/>
      <c r="AM882" s="561"/>
      <c r="AN882" s="561"/>
      <c r="AO882" s="561"/>
      <c r="AP882" s="561"/>
      <c r="AQ882" s="561"/>
      <c r="AR882" s="561"/>
      <c r="AS882" s="561"/>
      <c r="AT882" s="561"/>
      <c r="AU882" s="561"/>
      <c r="AW882" s="561"/>
      <c r="AX882" s="561"/>
      <c r="AY882" s="561"/>
      <c r="AZ882" s="561"/>
      <c r="BA882" s="561"/>
      <c r="BB882" s="561"/>
      <c r="BC882" s="561"/>
      <c r="BD882" s="561"/>
      <c r="BE882" s="561"/>
      <c r="BF882" s="561"/>
      <c r="BG882" s="561"/>
      <c r="BH882" s="561"/>
      <c r="BI882" s="561"/>
      <c r="BJ882" s="561"/>
      <c r="BK882" s="561"/>
      <c r="BL882" s="561"/>
      <c r="BM882" s="561"/>
      <c r="BN882" s="561"/>
      <c r="BO882" s="561"/>
      <c r="BP882" s="561"/>
      <c r="BQ882" s="561"/>
      <c r="BR882" s="561"/>
      <c r="BS882" s="561"/>
      <c r="BT882" s="561"/>
      <c r="BU882" s="561"/>
      <c r="BV882" s="561"/>
    </row>
    <row r="883" spans="1:74">
      <c r="A883" s="561"/>
      <c r="E883" s="561"/>
      <c r="H883" s="561"/>
      <c r="Q883" s="561"/>
      <c r="R883" s="561"/>
      <c r="S883" s="561"/>
      <c r="T883" s="561"/>
      <c r="U883" s="561"/>
      <c r="V883" s="561"/>
      <c r="Y883" s="561"/>
      <c r="Z883" s="561"/>
      <c r="AA883" s="561"/>
      <c r="AB883" s="561"/>
      <c r="AC883" s="561"/>
      <c r="AD883" s="561"/>
      <c r="AE883" s="561"/>
      <c r="AF883" s="561"/>
      <c r="AG883" s="561"/>
      <c r="AH883" s="561"/>
      <c r="AJ883" s="561"/>
      <c r="AK883" s="561"/>
      <c r="AM883" s="561"/>
      <c r="AN883" s="561"/>
      <c r="AO883" s="561"/>
      <c r="AP883" s="561"/>
      <c r="AQ883" s="561"/>
      <c r="AR883" s="561"/>
      <c r="AS883" s="561"/>
      <c r="AT883" s="561"/>
      <c r="AU883" s="561"/>
      <c r="AW883" s="561"/>
      <c r="AX883" s="561"/>
      <c r="AY883" s="561"/>
      <c r="AZ883" s="561"/>
      <c r="BA883" s="561"/>
      <c r="BB883" s="561"/>
      <c r="BC883" s="561"/>
      <c r="BD883" s="561"/>
      <c r="BE883" s="561"/>
      <c r="BF883" s="561"/>
      <c r="BG883" s="561"/>
      <c r="BH883" s="561"/>
      <c r="BI883" s="561"/>
      <c r="BJ883" s="561"/>
      <c r="BK883" s="561"/>
      <c r="BL883" s="561"/>
      <c r="BM883" s="561"/>
      <c r="BN883" s="561"/>
      <c r="BO883" s="561"/>
      <c r="BP883" s="561"/>
      <c r="BQ883" s="561"/>
      <c r="BR883" s="561"/>
      <c r="BS883" s="561"/>
      <c r="BT883" s="561"/>
      <c r="BU883" s="561"/>
      <c r="BV883" s="561"/>
    </row>
    <row r="884" spans="1:74">
      <c r="A884" s="561"/>
      <c r="E884" s="561"/>
      <c r="H884" s="561"/>
      <c r="Q884" s="561"/>
      <c r="R884" s="561"/>
      <c r="S884" s="561"/>
      <c r="T884" s="561"/>
      <c r="U884" s="561"/>
      <c r="V884" s="561"/>
      <c r="Y884" s="561"/>
      <c r="Z884" s="561"/>
      <c r="AA884" s="561"/>
      <c r="AB884" s="561"/>
      <c r="AC884" s="561"/>
      <c r="AD884" s="561"/>
      <c r="AE884" s="561"/>
      <c r="AF884" s="561"/>
      <c r="AG884" s="561"/>
      <c r="AH884" s="561"/>
      <c r="AJ884" s="561"/>
      <c r="AK884" s="561"/>
      <c r="AM884" s="561"/>
      <c r="AN884" s="561"/>
      <c r="AO884" s="561"/>
      <c r="AP884" s="561"/>
      <c r="AQ884" s="561"/>
      <c r="AR884" s="561"/>
      <c r="AS884" s="561"/>
      <c r="AT884" s="561"/>
      <c r="AU884" s="561"/>
      <c r="AW884" s="561"/>
      <c r="AX884" s="561"/>
      <c r="AY884" s="561"/>
      <c r="AZ884" s="561"/>
      <c r="BA884" s="561"/>
      <c r="BB884" s="561"/>
      <c r="BC884" s="561"/>
      <c r="BD884" s="561"/>
      <c r="BE884" s="561"/>
      <c r="BF884" s="561"/>
      <c r="BG884" s="561"/>
      <c r="BH884" s="561"/>
      <c r="BI884" s="561"/>
      <c r="BJ884" s="561"/>
      <c r="BK884" s="561"/>
      <c r="BL884" s="561"/>
      <c r="BM884" s="561"/>
      <c r="BN884" s="561"/>
      <c r="BO884" s="561"/>
      <c r="BP884" s="561"/>
      <c r="BQ884" s="561"/>
      <c r="BR884" s="561"/>
      <c r="BS884" s="561"/>
      <c r="BT884" s="561"/>
      <c r="BU884" s="561"/>
      <c r="BV884" s="561"/>
    </row>
    <row r="885" spans="1:74">
      <c r="A885" s="561"/>
      <c r="E885" s="561"/>
      <c r="H885" s="561"/>
      <c r="Q885" s="561"/>
      <c r="R885" s="561"/>
      <c r="S885" s="561"/>
      <c r="T885" s="561"/>
      <c r="U885" s="561"/>
      <c r="V885" s="561"/>
      <c r="Y885" s="561"/>
      <c r="Z885" s="561"/>
      <c r="AA885" s="561"/>
      <c r="AB885" s="561"/>
      <c r="AC885" s="561"/>
      <c r="AD885" s="561"/>
      <c r="AE885" s="561"/>
      <c r="AF885" s="561"/>
      <c r="AG885" s="561"/>
      <c r="AH885" s="561"/>
      <c r="AJ885" s="561"/>
      <c r="AK885" s="561"/>
      <c r="AM885" s="561"/>
      <c r="AN885" s="561"/>
      <c r="AO885" s="561"/>
      <c r="AP885" s="561"/>
      <c r="AQ885" s="561"/>
      <c r="AR885" s="561"/>
      <c r="AS885" s="561"/>
      <c r="AT885" s="561"/>
      <c r="AU885" s="561"/>
      <c r="AW885" s="561"/>
      <c r="AX885" s="561"/>
      <c r="AY885" s="561"/>
      <c r="AZ885" s="561"/>
      <c r="BA885" s="561"/>
      <c r="BB885" s="561"/>
      <c r="BC885" s="561"/>
      <c r="BD885" s="561"/>
      <c r="BE885" s="561"/>
      <c r="BF885" s="561"/>
      <c r="BG885" s="561"/>
      <c r="BH885" s="561"/>
      <c r="BI885" s="561"/>
      <c r="BJ885" s="561"/>
      <c r="BK885" s="561"/>
      <c r="BL885" s="561"/>
      <c r="BM885" s="561"/>
      <c r="BN885" s="561"/>
      <c r="BO885" s="561"/>
      <c r="BP885" s="561"/>
      <c r="BQ885" s="561"/>
      <c r="BR885" s="561"/>
      <c r="BS885" s="561"/>
      <c r="BT885" s="561"/>
      <c r="BU885" s="561"/>
      <c r="BV885" s="561"/>
    </row>
    <row r="886" spans="1:74">
      <c r="A886" s="561"/>
      <c r="E886" s="561"/>
      <c r="H886" s="561"/>
      <c r="Q886" s="561"/>
      <c r="R886" s="561"/>
      <c r="S886" s="561"/>
      <c r="T886" s="561"/>
      <c r="U886" s="561"/>
      <c r="V886" s="561"/>
      <c r="Y886" s="561"/>
      <c r="Z886" s="561"/>
      <c r="AA886" s="561"/>
      <c r="AB886" s="561"/>
      <c r="AC886" s="561"/>
      <c r="AD886" s="561"/>
      <c r="AE886" s="561"/>
      <c r="AF886" s="561"/>
      <c r="AG886" s="561"/>
      <c r="AH886" s="561"/>
      <c r="AJ886" s="561"/>
      <c r="AK886" s="561"/>
      <c r="AM886" s="561"/>
      <c r="AN886" s="561"/>
      <c r="AO886" s="561"/>
      <c r="AP886" s="561"/>
      <c r="AQ886" s="561"/>
      <c r="AR886" s="561"/>
      <c r="AS886" s="561"/>
      <c r="AT886" s="561"/>
      <c r="AU886" s="561"/>
      <c r="AW886" s="561"/>
      <c r="AX886" s="561"/>
      <c r="AY886" s="561"/>
      <c r="AZ886" s="561"/>
      <c r="BA886" s="561"/>
      <c r="BB886" s="561"/>
      <c r="BC886" s="561"/>
      <c r="BD886" s="561"/>
      <c r="BE886" s="561"/>
      <c r="BF886" s="561"/>
      <c r="BG886" s="561"/>
      <c r="BH886" s="561"/>
      <c r="BI886" s="561"/>
      <c r="BJ886" s="561"/>
      <c r="BK886" s="561"/>
      <c r="BL886" s="561"/>
      <c r="BM886" s="561"/>
      <c r="BN886" s="561"/>
      <c r="BO886" s="561"/>
      <c r="BP886" s="561"/>
      <c r="BQ886" s="561"/>
      <c r="BR886" s="561"/>
      <c r="BS886" s="561"/>
      <c r="BT886" s="561"/>
      <c r="BU886" s="561"/>
      <c r="BV886" s="561"/>
    </row>
    <row r="887" spans="1:74">
      <c r="A887" s="561"/>
      <c r="E887" s="561"/>
      <c r="H887" s="561"/>
      <c r="Q887" s="561"/>
      <c r="R887" s="561"/>
      <c r="S887" s="561"/>
      <c r="T887" s="561"/>
      <c r="U887" s="561"/>
      <c r="V887" s="561"/>
      <c r="Y887" s="561"/>
      <c r="Z887" s="561"/>
      <c r="AA887" s="561"/>
      <c r="AB887" s="561"/>
      <c r="AC887" s="561"/>
      <c r="AD887" s="561"/>
      <c r="AE887" s="561"/>
      <c r="AF887" s="561"/>
      <c r="AG887" s="561"/>
      <c r="AH887" s="561"/>
      <c r="AJ887" s="561"/>
      <c r="AK887" s="561"/>
      <c r="AM887" s="561"/>
      <c r="AN887" s="561"/>
      <c r="AO887" s="561"/>
      <c r="AP887" s="561"/>
      <c r="AQ887" s="561"/>
      <c r="AR887" s="561"/>
      <c r="AS887" s="561"/>
      <c r="AT887" s="561"/>
      <c r="AU887" s="561"/>
      <c r="AW887" s="561"/>
      <c r="AX887" s="561"/>
      <c r="AY887" s="561"/>
      <c r="AZ887" s="561"/>
      <c r="BA887" s="561"/>
      <c r="BB887" s="561"/>
      <c r="BC887" s="561"/>
      <c r="BD887" s="561"/>
      <c r="BE887" s="561"/>
      <c r="BF887" s="561"/>
      <c r="BG887" s="561"/>
      <c r="BH887" s="561"/>
      <c r="BI887" s="561"/>
      <c r="BJ887" s="561"/>
      <c r="BK887" s="561"/>
      <c r="BL887" s="561"/>
      <c r="BM887" s="561"/>
      <c r="BN887" s="561"/>
      <c r="BO887" s="561"/>
      <c r="BP887" s="561"/>
      <c r="BQ887" s="561"/>
      <c r="BR887" s="561"/>
      <c r="BS887" s="561"/>
      <c r="BT887" s="561"/>
      <c r="BU887" s="561"/>
      <c r="BV887" s="561"/>
    </row>
    <row r="888" spans="1:74">
      <c r="A888" s="561"/>
      <c r="E888" s="561"/>
      <c r="H888" s="561"/>
      <c r="Q888" s="561"/>
      <c r="R888" s="561"/>
      <c r="S888" s="561"/>
      <c r="T888" s="561"/>
      <c r="U888" s="561"/>
      <c r="V888" s="561"/>
      <c r="Y888" s="561"/>
      <c r="Z888" s="561"/>
      <c r="AA888" s="561"/>
      <c r="AB888" s="561"/>
      <c r="AC888" s="561"/>
      <c r="AD888" s="561"/>
      <c r="AE888" s="561"/>
      <c r="AF888" s="561"/>
      <c r="AG888" s="561"/>
      <c r="AH888" s="561"/>
      <c r="AJ888" s="561"/>
      <c r="AK888" s="561"/>
      <c r="AM888" s="561"/>
      <c r="AN888" s="561"/>
      <c r="AO888" s="561"/>
      <c r="AP888" s="561"/>
      <c r="AQ888" s="561"/>
      <c r="AR888" s="561"/>
      <c r="AS888" s="561"/>
      <c r="AT888" s="561"/>
      <c r="AU888" s="561"/>
      <c r="AW888" s="561"/>
      <c r="AX888" s="561"/>
      <c r="AY888" s="561"/>
      <c r="AZ888" s="561"/>
      <c r="BA888" s="561"/>
      <c r="BB888" s="561"/>
      <c r="BC888" s="561"/>
      <c r="BD888" s="561"/>
      <c r="BE888" s="561"/>
      <c r="BF888" s="561"/>
      <c r="BG888" s="561"/>
      <c r="BH888" s="561"/>
      <c r="BI888" s="561"/>
      <c r="BJ888" s="561"/>
      <c r="BK888" s="561"/>
      <c r="BL888" s="561"/>
      <c r="BM888" s="561"/>
      <c r="BN888" s="561"/>
      <c r="BO888" s="561"/>
      <c r="BP888" s="561"/>
      <c r="BQ888" s="561"/>
      <c r="BR888" s="561"/>
      <c r="BS888" s="561"/>
      <c r="BT888" s="561"/>
      <c r="BU888" s="561"/>
      <c r="BV888" s="561"/>
    </row>
    <row r="889" spans="1:74">
      <c r="A889" s="561"/>
      <c r="E889" s="561"/>
      <c r="H889" s="561"/>
      <c r="Q889" s="561"/>
      <c r="R889" s="561"/>
      <c r="S889" s="561"/>
      <c r="T889" s="561"/>
      <c r="U889" s="561"/>
      <c r="V889" s="561"/>
      <c r="Y889" s="561"/>
      <c r="Z889" s="561"/>
      <c r="AA889" s="561"/>
      <c r="AB889" s="561"/>
      <c r="AC889" s="561"/>
      <c r="AD889" s="561"/>
      <c r="AE889" s="561"/>
      <c r="AF889" s="561"/>
      <c r="AG889" s="561"/>
      <c r="AH889" s="561"/>
      <c r="AJ889" s="561"/>
      <c r="AK889" s="561"/>
      <c r="AM889" s="561"/>
      <c r="AN889" s="561"/>
      <c r="AO889" s="561"/>
      <c r="AP889" s="561"/>
      <c r="AQ889" s="561"/>
      <c r="AR889" s="561"/>
      <c r="AS889" s="561"/>
      <c r="AT889" s="561"/>
      <c r="AU889" s="561"/>
      <c r="AW889" s="561"/>
      <c r="AX889" s="561"/>
      <c r="AY889" s="561"/>
      <c r="AZ889" s="561"/>
      <c r="BA889" s="561"/>
      <c r="BB889" s="561"/>
      <c r="BC889" s="561"/>
      <c r="BD889" s="561"/>
      <c r="BE889" s="561"/>
      <c r="BF889" s="561"/>
      <c r="BG889" s="561"/>
      <c r="BH889" s="561"/>
      <c r="BI889" s="561"/>
      <c r="BJ889" s="561"/>
      <c r="BK889" s="561"/>
      <c r="BL889" s="561"/>
      <c r="BM889" s="561"/>
      <c r="BN889" s="561"/>
      <c r="BO889" s="561"/>
      <c r="BP889" s="561"/>
      <c r="BQ889" s="561"/>
      <c r="BR889" s="561"/>
      <c r="BS889" s="561"/>
      <c r="BT889" s="561"/>
      <c r="BU889" s="561"/>
      <c r="BV889" s="561"/>
    </row>
    <row r="890" spans="1:74">
      <c r="A890" s="561"/>
      <c r="E890" s="561"/>
      <c r="H890" s="561"/>
      <c r="Q890" s="561"/>
      <c r="R890" s="561"/>
      <c r="S890" s="561"/>
      <c r="T890" s="561"/>
      <c r="U890" s="561"/>
      <c r="V890" s="561"/>
      <c r="Y890" s="561"/>
      <c r="Z890" s="561"/>
      <c r="AA890" s="561"/>
      <c r="AB890" s="561"/>
      <c r="AC890" s="561"/>
      <c r="AD890" s="561"/>
      <c r="AE890" s="561"/>
      <c r="AF890" s="561"/>
      <c r="AG890" s="561"/>
      <c r="AH890" s="561"/>
      <c r="AJ890" s="561"/>
      <c r="AK890" s="561"/>
      <c r="AM890" s="561"/>
      <c r="AN890" s="561"/>
      <c r="AO890" s="561"/>
      <c r="AP890" s="561"/>
      <c r="AQ890" s="561"/>
      <c r="AR890" s="561"/>
      <c r="AS890" s="561"/>
      <c r="AT890" s="561"/>
      <c r="AU890" s="561"/>
      <c r="AW890" s="561"/>
      <c r="AX890" s="561"/>
      <c r="AY890" s="561"/>
      <c r="AZ890" s="561"/>
      <c r="BA890" s="561"/>
      <c r="BB890" s="561"/>
      <c r="BC890" s="561"/>
      <c r="BD890" s="561"/>
      <c r="BE890" s="561"/>
      <c r="BF890" s="561"/>
      <c r="BG890" s="561"/>
      <c r="BH890" s="561"/>
      <c r="BI890" s="561"/>
      <c r="BJ890" s="561"/>
      <c r="BK890" s="561"/>
      <c r="BL890" s="561"/>
      <c r="BM890" s="561"/>
      <c r="BN890" s="561"/>
      <c r="BO890" s="561"/>
      <c r="BP890" s="561"/>
      <c r="BQ890" s="561"/>
      <c r="BR890" s="561"/>
      <c r="BS890" s="561"/>
      <c r="BT890" s="561"/>
      <c r="BU890" s="561"/>
      <c r="BV890" s="561"/>
    </row>
    <row r="891" spans="1:74">
      <c r="A891" s="561"/>
      <c r="E891" s="561"/>
      <c r="H891" s="561"/>
      <c r="Q891" s="561"/>
      <c r="R891" s="561"/>
      <c r="S891" s="561"/>
      <c r="T891" s="561"/>
      <c r="U891" s="561"/>
      <c r="V891" s="561"/>
      <c r="Y891" s="561"/>
      <c r="Z891" s="561"/>
      <c r="AA891" s="561"/>
      <c r="AB891" s="561"/>
      <c r="AC891" s="561"/>
      <c r="AD891" s="561"/>
      <c r="AE891" s="561"/>
      <c r="AF891" s="561"/>
      <c r="AG891" s="561"/>
      <c r="AH891" s="561"/>
      <c r="AJ891" s="561"/>
      <c r="AK891" s="561"/>
      <c r="AM891" s="561"/>
      <c r="AN891" s="561"/>
      <c r="AO891" s="561"/>
      <c r="AP891" s="561"/>
      <c r="AQ891" s="561"/>
      <c r="AR891" s="561"/>
      <c r="AS891" s="561"/>
      <c r="AT891" s="561"/>
      <c r="AU891" s="561"/>
      <c r="AW891" s="561"/>
      <c r="AX891" s="561"/>
      <c r="AY891" s="561"/>
      <c r="AZ891" s="561"/>
      <c r="BA891" s="561"/>
      <c r="BB891" s="561"/>
      <c r="BC891" s="561"/>
      <c r="BD891" s="561"/>
      <c r="BE891" s="561"/>
      <c r="BF891" s="561"/>
      <c r="BG891" s="561"/>
      <c r="BH891" s="561"/>
      <c r="BI891" s="561"/>
      <c r="BJ891" s="561"/>
      <c r="BK891" s="561"/>
      <c r="BL891" s="561"/>
      <c r="BM891" s="561"/>
      <c r="BN891" s="561"/>
      <c r="BO891" s="561"/>
      <c r="BP891" s="561"/>
      <c r="BQ891" s="561"/>
      <c r="BR891" s="561"/>
      <c r="BS891" s="561"/>
      <c r="BT891" s="561"/>
      <c r="BU891" s="561"/>
      <c r="BV891" s="561"/>
    </row>
    <row r="892" spans="1:74">
      <c r="A892" s="561"/>
      <c r="E892" s="561"/>
      <c r="H892" s="561"/>
      <c r="Q892" s="561"/>
      <c r="R892" s="561"/>
      <c r="S892" s="561"/>
      <c r="T892" s="561"/>
      <c r="U892" s="561"/>
      <c r="V892" s="561"/>
      <c r="Y892" s="561"/>
      <c r="Z892" s="561"/>
      <c r="AA892" s="561"/>
      <c r="AB892" s="561"/>
      <c r="AC892" s="561"/>
      <c r="AD892" s="561"/>
      <c r="AE892" s="561"/>
      <c r="AF892" s="561"/>
      <c r="AG892" s="561"/>
      <c r="AH892" s="561"/>
      <c r="AJ892" s="561"/>
      <c r="AK892" s="561"/>
      <c r="AM892" s="561"/>
      <c r="AN892" s="561"/>
      <c r="AO892" s="561"/>
      <c r="AP892" s="561"/>
      <c r="AQ892" s="561"/>
      <c r="AR892" s="561"/>
      <c r="AS892" s="561"/>
      <c r="AT892" s="561"/>
      <c r="AU892" s="561"/>
      <c r="AW892" s="561"/>
      <c r="AX892" s="561"/>
      <c r="AY892" s="561"/>
      <c r="AZ892" s="561"/>
      <c r="BA892" s="561"/>
      <c r="BB892" s="561"/>
      <c r="BC892" s="561"/>
      <c r="BD892" s="561"/>
      <c r="BE892" s="561"/>
      <c r="BF892" s="561"/>
      <c r="BG892" s="561"/>
      <c r="BH892" s="561"/>
      <c r="BI892" s="561"/>
      <c r="BJ892" s="561"/>
      <c r="BK892" s="561"/>
      <c r="BL892" s="561"/>
      <c r="BM892" s="561"/>
      <c r="BN892" s="561"/>
      <c r="BO892" s="561"/>
      <c r="BP892" s="561"/>
      <c r="BQ892" s="561"/>
      <c r="BR892" s="561"/>
      <c r="BS892" s="561"/>
      <c r="BT892" s="561"/>
      <c r="BU892" s="561"/>
      <c r="BV892" s="561"/>
    </row>
    <row r="893" spans="1:74">
      <c r="A893" s="561"/>
      <c r="E893" s="561"/>
      <c r="H893" s="561"/>
      <c r="Q893" s="561"/>
      <c r="R893" s="561"/>
      <c r="S893" s="561"/>
      <c r="T893" s="561"/>
      <c r="U893" s="561"/>
      <c r="V893" s="561"/>
      <c r="Y893" s="561"/>
      <c r="Z893" s="561"/>
      <c r="AA893" s="561"/>
      <c r="AB893" s="561"/>
      <c r="AC893" s="561"/>
      <c r="AD893" s="561"/>
      <c r="AE893" s="561"/>
      <c r="AF893" s="561"/>
      <c r="AG893" s="561"/>
      <c r="AH893" s="561"/>
      <c r="AJ893" s="561"/>
      <c r="AK893" s="561"/>
      <c r="AM893" s="561"/>
      <c r="AN893" s="561"/>
      <c r="AO893" s="561"/>
      <c r="AP893" s="561"/>
      <c r="AQ893" s="561"/>
      <c r="AR893" s="561"/>
      <c r="AS893" s="561"/>
      <c r="AT893" s="561"/>
      <c r="AU893" s="561"/>
      <c r="AW893" s="561"/>
      <c r="AX893" s="561"/>
      <c r="AY893" s="561"/>
      <c r="AZ893" s="561"/>
      <c r="BA893" s="561"/>
      <c r="BB893" s="561"/>
      <c r="BC893" s="561"/>
      <c r="BD893" s="561"/>
      <c r="BE893" s="561"/>
      <c r="BF893" s="561"/>
      <c r="BG893" s="561"/>
      <c r="BH893" s="561"/>
      <c r="BI893" s="561"/>
      <c r="BJ893" s="561"/>
      <c r="BK893" s="561"/>
      <c r="BL893" s="561"/>
      <c r="BM893" s="561"/>
      <c r="BN893" s="561"/>
      <c r="BO893" s="561"/>
      <c r="BP893" s="561"/>
      <c r="BQ893" s="561"/>
      <c r="BR893" s="561"/>
      <c r="BS893" s="561"/>
      <c r="BT893" s="561"/>
      <c r="BU893" s="561"/>
      <c r="BV893" s="561"/>
    </row>
    <row r="894" spans="1:74">
      <c r="A894" s="561"/>
      <c r="E894" s="561"/>
      <c r="H894" s="561"/>
      <c r="Q894" s="561"/>
      <c r="R894" s="561"/>
      <c r="S894" s="561"/>
      <c r="T894" s="561"/>
      <c r="U894" s="561"/>
      <c r="V894" s="561"/>
      <c r="Y894" s="561"/>
      <c r="Z894" s="561"/>
      <c r="AA894" s="561"/>
      <c r="AB894" s="561"/>
      <c r="AC894" s="561"/>
      <c r="AD894" s="561"/>
      <c r="AE894" s="561"/>
      <c r="AF894" s="561"/>
      <c r="AG894" s="561"/>
      <c r="AH894" s="561"/>
      <c r="AJ894" s="561"/>
      <c r="AK894" s="561"/>
      <c r="AM894" s="561"/>
      <c r="AN894" s="561"/>
      <c r="AO894" s="561"/>
      <c r="AP894" s="561"/>
      <c r="AQ894" s="561"/>
      <c r="AR894" s="561"/>
      <c r="AS894" s="561"/>
      <c r="AT894" s="561"/>
      <c r="AU894" s="561"/>
      <c r="AW894" s="561"/>
      <c r="AX894" s="561"/>
      <c r="AY894" s="561"/>
      <c r="AZ894" s="561"/>
      <c r="BA894" s="561"/>
      <c r="BB894" s="561"/>
      <c r="BC894" s="561"/>
      <c r="BD894" s="561"/>
      <c r="BE894" s="561"/>
      <c r="BF894" s="561"/>
      <c r="BG894" s="561"/>
      <c r="BH894" s="561"/>
      <c r="BI894" s="561"/>
      <c r="BJ894" s="561"/>
      <c r="BK894" s="561"/>
      <c r="BL894" s="561"/>
      <c r="BM894" s="561"/>
      <c r="BN894" s="561"/>
      <c r="BO894" s="561"/>
      <c r="BP894" s="561"/>
      <c r="BQ894" s="561"/>
      <c r="BR894" s="561"/>
      <c r="BS894" s="561"/>
      <c r="BT894" s="561"/>
      <c r="BU894" s="561"/>
      <c r="BV894" s="561"/>
    </row>
    <row r="895" spans="1:74">
      <c r="A895" s="561"/>
      <c r="E895" s="561"/>
      <c r="H895" s="561"/>
      <c r="Q895" s="561"/>
      <c r="R895" s="561"/>
      <c r="S895" s="561"/>
      <c r="T895" s="561"/>
      <c r="U895" s="561"/>
      <c r="V895" s="561"/>
      <c r="Y895" s="561"/>
      <c r="Z895" s="561"/>
      <c r="AA895" s="561"/>
      <c r="AB895" s="561"/>
      <c r="AC895" s="561"/>
      <c r="AD895" s="561"/>
      <c r="AE895" s="561"/>
      <c r="AF895" s="561"/>
      <c r="AG895" s="561"/>
      <c r="AH895" s="561"/>
      <c r="AJ895" s="561"/>
      <c r="AK895" s="561"/>
      <c r="AM895" s="561"/>
      <c r="AN895" s="561"/>
      <c r="AO895" s="561"/>
      <c r="AP895" s="561"/>
      <c r="AQ895" s="561"/>
      <c r="AR895" s="561"/>
      <c r="AS895" s="561"/>
      <c r="AT895" s="561"/>
      <c r="AU895" s="561"/>
      <c r="AW895" s="561"/>
      <c r="AX895" s="561"/>
      <c r="AY895" s="561"/>
      <c r="AZ895" s="561"/>
      <c r="BA895" s="561"/>
      <c r="BB895" s="561"/>
      <c r="BC895" s="561"/>
      <c r="BD895" s="561"/>
      <c r="BE895" s="561"/>
      <c r="BF895" s="561"/>
      <c r="BG895" s="561"/>
      <c r="BH895" s="561"/>
      <c r="BI895" s="561"/>
      <c r="BJ895" s="561"/>
      <c r="BK895" s="561"/>
      <c r="BL895" s="561"/>
      <c r="BM895" s="561"/>
      <c r="BN895" s="561"/>
      <c r="BO895" s="561"/>
      <c r="BP895" s="561"/>
      <c r="BQ895" s="561"/>
      <c r="BR895" s="561"/>
      <c r="BS895" s="561"/>
      <c r="BT895" s="561"/>
      <c r="BU895" s="561"/>
      <c r="BV895" s="561"/>
    </row>
    <row r="896" spans="1:74">
      <c r="A896" s="561"/>
      <c r="E896" s="561"/>
      <c r="H896" s="561"/>
      <c r="Q896" s="561"/>
      <c r="R896" s="561"/>
      <c r="S896" s="561"/>
      <c r="T896" s="561"/>
      <c r="U896" s="561"/>
      <c r="V896" s="561"/>
      <c r="Y896" s="561"/>
      <c r="Z896" s="561"/>
      <c r="AA896" s="561"/>
      <c r="AB896" s="561"/>
      <c r="AC896" s="561"/>
      <c r="AD896" s="561"/>
      <c r="AE896" s="561"/>
      <c r="AF896" s="561"/>
      <c r="AG896" s="561"/>
      <c r="AH896" s="561"/>
      <c r="AJ896" s="561"/>
      <c r="AK896" s="561"/>
      <c r="AM896" s="561"/>
      <c r="AN896" s="561"/>
      <c r="AO896" s="561"/>
      <c r="AP896" s="561"/>
      <c r="AQ896" s="561"/>
      <c r="AR896" s="561"/>
      <c r="AS896" s="561"/>
      <c r="AT896" s="561"/>
      <c r="AU896" s="561"/>
      <c r="AW896" s="561"/>
      <c r="AX896" s="561"/>
      <c r="AY896" s="561"/>
      <c r="AZ896" s="561"/>
      <c r="BA896" s="561"/>
      <c r="BB896" s="561"/>
      <c r="BC896" s="561"/>
      <c r="BD896" s="561"/>
      <c r="BE896" s="561"/>
      <c r="BF896" s="561"/>
      <c r="BG896" s="561"/>
      <c r="BH896" s="561"/>
      <c r="BI896" s="561"/>
      <c r="BJ896" s="561"/>
      <c r="BK896" s="561"/>
      <c r="BL896" s="561"/>
      <c r="BM896" s="561"/>
      <c r="BN896" s="561"/>
      <c r="BO896" s="561"/>
      <c r="BP896" s="561"/>
      <c r="BQ896" s="561"/>
      <c r="BR896" s="561"/>
      <c r="BS896" s="561"/>
      <c r="BT896" s="561"/>
      <c r="BU896" s="561"/>
      <c r="BV896" s="561"/>
    </row>
    <row r="897" spans="1:74">
      <c r="A897" s="561"/>
      <c r="E897" s="561"/>
      <c r="H897" s="561"/>
      <c r="Q897" s="561"/>
      <c r="R897" s="561"/>
      <c r="S897" s="561"/>
      <c r="T897" s="561"/>
      <c r="U897" s="561"/>
      <c r="V897" s="561"/>
      <c r="Y897" s="561"/>
      <c r="Z897" s="561"/>
      <c r="AA897" s="561"/>
      <c r="AB897" s="561"/>
      <c r="AC897" s="561"/>
      <c r="AD897" s="561"/>
      <c r="AE897" s="561"/>
      <c r="AF897" s="561"/>
      <c r="AG897" s="561"/>
      <c r="AH897" s="561"/>
      <c r="AJ897" s="561"/>
      <c r="AK897" s="561"/>
      <c r="AM897" s="561"/>
      <c r="AN897" s="561"/>
      <c r="AO897" s="561"/>
      <c r="AP897" s="561"/>
      <c r="AQ897" s="561"/>
      <c r="AR897" s="561"/>
      <c r="AS897" s="561"/>
      <c r="AT897" s="561"/>
      <c r="AU897" s="561"/>
      <c r="AW897" s="561"/>
      <c r="AX897" s="561"/>
      <c r="AY897" s="561"/>
      <c r="AZ897" s="561"/>
      <c r="BA897" s="561"/>
      <c r="BB897" s="561"/>
      <c r="BC897" s="561"/>
      <c r="BD897" s="561"/>
      <c r="BE897" s="561"/>
      <c r="BF897" s="561"/>
      <c r="BG897" s="561"/>
      <c r="BH897" s="561"/>
      <c r="BI897" s="561"/>
      <c r="BJ897" s="561"/>
      <c r="BK897" s="561"/>
      <c r="BL897" s="561"/>
      <c r="BM897" s="561"/>
      <c r="BN897" s="561"/>
      <c r="BO897" s="561"/>
      <c r="BP897" s="561"/>
      <c r="BQ897" s="561"/>
      <c r="BR897" s="561"/>
      <c r="BS897" s="561"/>
      <c r="BT897" s="561"/>
      <c r="BU897" s="561"/>
      <c r="BV897" s="561"/>
    </row>
    <row r="898" spans="1:74">
      <c r="A898" s="561"/>
      <c r="E898" s="561"/>
      <c r="H898" s="561"/>
      <c r="Q898" s="561"/>
      <c r="R898" s="561"/>
      <c r="S898" s="561"/>
      <c r="T898" s="561"/>
      <c r="U898" s="561"/>
      <c r="V898" s="561"/>
      <c r="Y898" s="561"/>
      <c r="Z898" s="561"/>
      <c r="AA898" s="561"/>
      <c r="AB898" s="561"/>
      <c r="AC898" s="561"/>
      <c r="AD898" s="561"/>
      <c r="AE898" s="561"/>
      <c r="AF898" s="561"/>
      <c r="AG898" s="561"/>
      <c r="AH898" s="561"/>
      <c r="AJ898" s="561"/>
      <c r="AK898" s="561"/>
      <c r="AM898" s="561"/>
      <c r="AN898" s="561"/>
      <c r="AO898" s="561"/>
      <c r="AP898" s="561"/>
      <c r="AQ898" s="561"/>
      <c r="AR898" s="561"/>
      <c r="AS898" s="561"/>
      <c r="AT898" s="561"/>
      <c r="AU898" s="561"/>
      <c r="AW898" s="561"/>
      <c r="AX898" s="561"/>
      <c r="AY898" s="561"/>
      <c r="AZ898" s="561"/>
      <c r="BA898" s="561"/>
      <c r="BB898" s="561"/>
      <c r="BC898" s="561"/>
      <c r="BD898" s="561"/>
      <c r="BE898" s="561"/>
      <c r="BF898" s="561"/>
      <c r="BG898" s="561"/>
      <c r="BH898" s="561"/>
      <c r="BI898" s="561"/>
      <c r="BJ898" s="561"/>
      <c r="BK898" s="561"/>
      <c r="BL898" s="561"/>
      <c r="BM898" s="561"/>
      <c r="BN898" s="561"/>
      <c r="BO898" s="561"/>
      <c r="BP898" s="561"/>
      <c r="BQ898" s="561"/>
      <c r="BR898" s="561"/>
      <c r="BS898" s="561"/>
      <c r="BT898" s="561"/>
      <c r="BU898" s="561"/>
      <c r="BV898" s="561"/>
    </row>
    <row r="899" spans="1:74">
      <c r="A899" s="561"/>
      <c r="E899" s="561"/>
      <c r="H899" s="561"/>
      <c r="Q899" s="561"/>
      <c r="R899" s="561"/>
      <c r="S899" s="561"/>
      <c r="T899" s="561"/>
      <c r="U899" s="561"/>
      <c r="V899" s="561"/>
      <c r="Y899" s="561"/>
      <c r="Z899" s="561"/>
      <c r="AA899" s="561"/>
      <c r="AB899" s="561"/>
      <c r="AC899" s="561"/>
      <c r="AD899" s="561"/>
      <c r="AE899" s="561"/>
      <c r="AF899" s="561"/>
      <c r="AG899" s="561"/>
      <c r="AH899" s="561"/>
      <c r="AJ899" s="561"/>
      <c r="AK899" s="561"/>
      <c r="AM899" s="561"/>
      <c r="AN899" s="561"/>
      <c r="AO899" s="561"/>
      <c r="AP899" s="561"/>
      <c r="AQ899" s="561"/>
      <c r="AR899" s="561"/>
      <c r="AS899" s="561"/>
      <c r="AT899" s="561"/>
      <c r="AU899" s="561"/>
      <c r="AW899" s="561"/>
      <c r="AX899" s="561"/>
      <c r="AY899" s="561"/>
      <c r="AZ899" s="561"/>
      <c r="BA899" s="561"/>
      <c r="BB899" s="561"/>
      <c r="BC899" s="561"/>
      <c r="BD899" s="561"/>
      <c r="BE899" s="561"/>
      <c r="BF899" s="561"/>
      <c r="BG899" s="561"/>
      <c r="BH899" s="561"/>
      <c r="BI899" s="561"/>
      <c r="BJ899" s="561"/>
      <c r="BK899" s="561"/>
      <c r="BL899" s="561"/>
      <c r="BM899" s="561"/>
      <c r="BN899" s="561"/>
      <c r="BO899" s="561"/>
      <c r="BP899" s="561"/>
      <c r="BQ899" s="561"/>
      <c r="BR899" s="561"/>
      <c r="BS899" s="561"/>
      <c r="BT899" s="561"/>
      <c r="BU899" s="561"/>
      <c r="BV899" s="561"/>
    </row>
    <row r="900" spans="1:74">
      <c r="A900" s="561"/>
      <c r="E900" s="561"/>
      <c r="H900" s="561"/>
      <c r="Q900" s="561"/>
      <c r="R900" s="561"/>
      <c r="S900" s="561"/>
      <c r="T900" s="561"/>
      <c r="U900" s="561"/>
      <c r="V900" s="561"/>
      <c r="Y900" s="561"/>
      <c r="Z900" s="561"/>
      <c r="AA900" s="561"/>
      <c r="AB900" s="561"/>
      <c r="AC900" s="561"/>
      <c r="AD900" s="561"/>
      <c r="AE900" s="561"/>
      <c r="AF900" s="561"/>
      <c r="AG900" s="561"/>
      <c r="AH900" s="561"/>
      <c r="AJ900" s="561"/>
      <c r="AK900" s="561"/>
      <c r="AM900" s="561"/>
      <c r="AN900" s="561"/>
      <c r="AO900" s="561"/>
      <c r="AP900" s="561"/>
      <c r="AQ900" s="561"/>
      <c r="AR900" s="561"/>
      <c r="AS900" s="561"/>
      <c r="AT900" s="561"/>
      <c r="AU900" s="561"/>
      <c r="AW900" s="561"/>
      <c r="AX900" s="561"/>
      <c r="AY900" s="561"/>
      <c r="AZ900" s="561"/>
      <c r="BA900" s="561"/>
      <c r="BB900" s="561"/>
      <c r="BC900" s="561"/>
      <c r="BD900" s="561"/>
      <c r="BE900" s="561"/>
      <c r="BF900" s="561"/>
      <c r="BG900" s="561"/>
      <c r="BH900" s="561"/>
      <c r="BI900" s="561"/>
      <c r="BJ900" s="561"/>
      <c r="BK900" s="561"/>
      <c r="BL900" s="561"/>
      <c r="BM900" s="561"/>
      <c r="BN900" s="561"/>
      <c r="BO900" s="561"/>
      <c r="BP900" s="561"/>
      <c r="BQ900" s="561"/>
      <c r="BR900" s="561"/>
      <c r="BS900" s="561"/>
      <c r="BT900" s="561"/>
      <c r="BU900" s="561"/>
      <c r="BV900" s="561"/>
    </row>
    <row r="901" spans="1:74">
      <c r="A901" s="561"/>
      <c r="E901" s="561"/>
      <c r="H901" s="561"/>
      <c r="Q901" s="561"/>
      <c r="R901" s="561"/>
      <c r="S901" s="561"/>
      <c r="T901" s="561"/>
      <c r="U901" s="561"/>
      <c r="V901" s="561"/>
      <c r="Y901" s="561"/>
      <c r="Z901" s="561"/>
      <c r="AA901" s="561"/>
      <c r="AB901" s="561"/>
      <c r="AC901" s="561"/>
      <c r="AD901" s="561"/>
      <c r="AE901" s="561"/>
      <c r="AF901" s="561"/>
      <c r="AG901" s="561"/>
      <c r="AH901" s="561"/>
      <c r="AJ901" s="561"/>
      <c r="AK901" s="561"/>
      <c r="AM901" s="561"/>
      <c r="AN901" s="561"/>
      <c r="AO901" s="561"/>
      <c r="AP901" s="561"/>
      <c r="AQ901" s="561"/>
      <c r="AR901" s="561"/>
      <c r="AS901" s="561"/>
      <c r="AT901" s="561"/>
      <c r="AU901" s="561"/>
      <c r="AW901" s="561"/>
      <c r="AX901" s="561"/>
      <c r="AY901" s="561"/>
      <c r="AZ901" s="561"/>
      <c r="BA901" s="561"/>
      <c r="BB901" s="561"/>
      <c r="BC901" s="561"/>
      <c r="BD901" s="561"/>
      <c r="BE901" s="561"/>
      <c r="BF901" s="561"/>
      <c r="BG901" s="561"/>
      <c r="BH901" s="561"/>
      <c r="BI901" s="561"/>
      <c r="BJ901" s="561"/>
      <c r="BK901" s="561"/>
      <c r="BL901" s="561"/>
      <c r="BM901" s="561"/>
      <c r="BN901" s="561"/>
      <c r="BO901" s="561"/>
      <c r="BP901" s="561"/>
      <c r="BQ901" s="561"/>
      <c r="BR901" s="561"/>
      <c r="BS901" s="561"/>
      <c r="BT901" s="561"/>
      <c r="BU901" s="561"/>
      <c r="BV901" s="561"/>
    </row>
    <row r="902" spans="1:74">
      <c r="A902" s="561"/>
      <c r="E902" s="561"/>
      <c r="H902" s="561"/>
      <c r="Q902" s="561"/>
      <c r="R902" s="561"/>
      <c r="S902" s="561"/>
      <c r="T902" s="561"/>
      <c r="U902" s="561"/>
      <c r="V902" s="561"/>
      <c r="Y902" s="561"/>
      <c r="Z902" s="561"/>
      <c r="AA902" s="561"/>
      <c r="AB902" s="561"/>
      <c r="AC902" s="561"/>
      <c r="AD902" s="561"/>
      <c r="AE902" s="561"/>
      <c r="AF902" s="561"/>
      <c r="AG902" s="561"/>
      <c r="AH902" s="561"/>
      <c r="AJ902" s="561"/>
      <c r="AK902" s="561"/>
      <c r="AM902" s="561"/>
      <c r="AN902" s="561"/>
      <c r="AO902" s="561"/>
      <c r="AP902" s="561"/>
      <c r="AQ902" s="561"/>
      <c r="AR902" s="561"/>
      <c r="AS902" s="561"/>
      <c r="AT902" s="561"/>
      <c r="AU902" s="561"/>
      <c r="AW902" s="561"/>
      <c r="AX902" s="561"/>
      <c r="AY902" s="561"/>
      <c r="AZ902" s="561"/>
      <c r="BA902" s="561"/>
      <c r="BB902" s="561"/>
      <c r="BC902" s="561"/>
      <c r="BD902" s="561"/>
      <c r="BE902" s="561"/>
      <c r="BF902" s="561"/>
      <c r="BG902" s="561"/>
      <c r="BH902" s="561"/>
      <c r="BI902" s="561"/>
      <c r="BJ902" s="561"/>
      <c r="BK902" s="561"/>
      <c r="BL902" s="561"/>
      <c r="BM902" s="561"/>
      <c r="BN902" s="561"/>
      <c r="BO902" s="561"/>
      <c r="BP902" s="561"/>
      <c r="BQ902" s="561"/>
      <c r="BR902" s="561"/>
      <c r="BS902" s="561"/>
      <c r="BT902" s="561"/>
      <c r="BU902" s="561"/>
      <c r="BV902" s="561"/>
    </row>
    <row r="903" spans="1:74">
      <c r="A903" s="561"/>
      <c r="E903" s="561"/>
      <c r="H903" s="561"/>
      <c r="Q903" s="561"/>
      <c r="R903" s="561"/>
      <c r="S903" s="561"/>
      <c r="T903" s="561"/>
      <c r="U903" s="561"/>
      <c r="V903" s="561"/>
      <c r="Y903" s="561"/>
      <c r="Z903" s="561"/>
      <c r="AA903" s="561"/>
      <c r="AB903" s="561"/>
      <c r="AC903" s="561"/>
      <c r="AD903" s="561"/>
      <c r="AE903" s="561"/>
      <c r="AF903" s="561"/>
      <c r="AG903" s="561"/>
      <c r="AH903" s="561"/>
      <c r="AJ903" s="561"/>
      <c r="AK903" s="561"/>
      <c r="AM903" s="561"/>
      <c r="AN903" s="561"/>
      <c r="AO903" s="561"/>
      <c r="AP903" s="561"/>
      <c r="AQ903" s="561"/>
      <c r="AR903" s="561"/>
      <c r="AS903" s="561"/>
      <c r="AT903" s="561"/>
      <c r="AU903" s="561"/>
      <c r="AW903" s="561"/>
      <c r="AX903" s="561"/>
      <c r="AY903" s="561"/>
      <c r="AZ903" s="561"/>
      <c r="BA903" s="561"/>
      <c r="BB903" s="561"/>
      <c r="BC903" s="561"/>
      <c r="BD903" s="561"/>
      <c r="BE903" s="561"/>
      <c r="BF903" s="561"/>
      <c r="BG903" s="561"/>
      <c r="BH903" s="561"/>
      <c r="BI903" s="561"/>
      <c r="BJ903" s="561"/>
      <c r="BK903" s="561"/>
      <c r="BL903" s="561"/>
      <c r="BM903" s="561"/>
      <c r="BN903" s="561"/>
      <c r="BO903" s="561"/>
      <c r="BP903" s="561"/>
      <c r="BQ903" s="561"/>
      <c r="BR903" s="561"/>
      <c r="BS903" s="561"/>
      <c r="BT903" s="561"/>
      <c r="BU903" s="561"/>
      <c r="BV903" s="561"/>
    </row>
    <row r="904" spans="1:74">
      <c r="A904" s="561"/>
      <c r="E904" s="561"/>
      <c r="H904" s="561"/>
      <c r="Q904" s="561"/>
      <c r="R904" s="561"/>
      <c r="S904" s="561"/>
      <c r="T904" s="561"/>
      <c r="U904" s="561"/>
      <c r="V904" s="561"/>
      <c r="Y904" s="561"/>
      <c r="Z904" s="561"/>
      <c r="AA904" s="561"/>
      <c r="AB904" s="561"/>
      <c r="AC904" s="561"/>
      <c r="AD904" s="561"/>
      <c r="AE904" s="561"/>
      <c r="AF904" s="561"/>
      <c r="AG904" s="561"/>
      <c r="AH904" s="561"/>
      <c r="AJ904" s="561"/>
      <c r="AK904" s="561"/>
      <c r="AM904" s="561"/>
      <c r="AN904" s="561"/>
      <c r="AO904" s="561"/>
      <c r="AP904" s="561"/>
      <c r="AQ904" s="561"/>
      <c r="AR904" s="561"/>
      <c r="AS904" s="561"/>
      <c r="AT904" s="561"/>
      <c r="AU904" s="561"/>
      <c r="AW904" s="561"/>
      <c r="AX904" s="561"/>
      <c r="AY904" s="561"/>
      <c r="AZ904" s="561"/>
      <c r="BA904" s="561"/>
      <c r="BB904" s="561"/>
      <c r="BC904" s="561"/>
      <c r="BD904" s="561"/>
      <c r="BE904" s="561"/>
      <c r="BF904" s="561"/>
      <c r="BG904" s="561"/>
      <c r="BH904" s="561"/>
      <c r="BI904" s="561"/>
      <c r="BJ904" s="561"/>
      <c r="BK904" s="561"/>
      <c r="BL904" s="561"/>
      <c r="BM904" s="561"/>
      <c r="BN904" s="561"/>
      <c r="BO904" s="561"/>
      <c r="BP904" s="561"/>
      <c r="BQ904" s="561"/>
      <c r="BR904" s="561"/>
      <c r="BS904" s="561"/>
      <c r="BT904" s="561"/>
      <c r="BU904" s="561"/>
      <c r="BV904" s="561"/>
    </row>
    <row r="905" spans="1:74">
      <c r="A905" s="561"/>
      <c r="E905" s="561"/>
      <c r="H905" s="561"/>
      <c r="Q905" s="561"/>
      <c r="R905" s="561"/>
      <c r="S905" s="561"/>
      <c r="T905" s="561"/>
      <c r="U905" s="561"/>
      <c r="V905" s="561"/>
      <c r="Y905" s="561"/>
      <c r="Z905" s="561"/>
      <c r="AA905" s="561"/>
      <c r="AB905" s="561"/>
      <c r="AC905" s="561"/>
      <c r="AD905" s="561"/>
      <c r="AE905" s="561"/>
      <c r="AF905" s="561"/>
      <c r="AG905" s="561"/>
      <c r="AH905" s="561"/>
      <c r="AJ905" s="561"/>
      <c r="AK905" s="561"/>
      <c r="AM905" s="561"/>
      <c r="AN905" s="561"/>
      <c r="AO905" s="561"/>
      <c r="AP905" s="561"/>
      <c r="AQ905" s="561"/>
      <c r="AR905" s="561"/>
      <c r="AS905" s="561"/>
      <c r="AT905" s="561"/>
      <c r="AU905" s="561"/>
      <c r="AW905" s="561"/>
      <c r="AX905" s="561"/>
      <c r="AY905" s="561"/>
      <c r="AZ905" s="561"/>
      <c r="BA905" s="561"/>
      <c r="BB905" s="561"/>
      <c r="BC905" s="561"/>
      <c r="BD905" s="561"/>
      <c r="BE905" s="561"/>
      <c r="BF905" s="561"/>
      <c r="BG905" s="561"/>
      <c r="BH905" s="561"/>
      <c r="BI905" s="561"/>
      <c r="BJ905" s="561"/>
      <c r="BK905" s="561"/>
      <c r="BL905" s="561"/>
      <c r="BM905" s="561"/>
      <c r="BN905" s="561"/>
      <c r="BO905" s="561"/>
      <c r="BP905" s="561"/>
      <c r="BQ905" s="561"/>
      <c r="BR905" s="561"/>
      <c r="BS905" s="561"/>
      <c r="BT905" s="561"/>
      <c r="BU905" s="561"/>
      <c r="BV905" s="561"/>
    </row>
    <row r="906" spans="1:74">
      <c r="A906" s="561"/>
      <c r="E906" s="561"/>
      <c r="H906" s="561"/>
      <c r="Q906" s="561"/>
      <c r="R906" s="561"/>
      <c r="S906" s="561"/>
      <c r="T906" s="561"/>
      <c r="U906" s="561"/>
      <c r="V906" s="561"/>
      <c r="Y906" s="561"/>
      <c r="Z906" s="561"/>
      <c r="AA906" s="561"/>
      <c r="AB906" s="561"/>
      <c r="AC906" s="561"/>
      <c r="AD906" s="561"/>
      <c r="AE906" s="561"/>
      <c r="AF906" s="561"/>
      <c r="AG906" s="561"/>
      <c r="AH906" s="561"/>
      <c r="AJ906" s="561"/>
      <c r="AK906" s="561"/>
      <c r="AM906" s="561"/>
      <c r="AN906" s="561"/>
      <c r="AO906" s="561"/>
      <c r="AP906" s="561"/>
      <c r="AQ906" s="561"/>
      <c r="AR906" s="561"/>
      <c r="AS906" s="561"/>
      <c r="AT906" s="561"/>
      <c r="AU906" s="561"/>
      <c r="AW906" s="561"/>
      <c r="AX906" s="561"/>
      <c r="AY906" s="561"/>
      <c r="AZ906" s="561"/>
      <c r="BA906" s="561"/>
      <c r="BB906" s="561"/>
      <c r="BC906" s="561"/>
      <c r="BD906" s="561"/>
      <c r="BE906" s="561"/>
      <c r="BF906" s="561"/>
      <c r="BG906" s="561"/>
      <c r="BH906" s="561"/>
      <c r="BI906" s="561"/>
      <c r="BJ906" s="561"/>
      <c r="BK906" s="561"/>
      <c r="BL906" s="561"/>
      <c r="BM906" s="561"/>
      <c r="BN906" s="561"/>
      <c r="BO906" s="561"/>
      <c r="BP906" s="561"/>
      <c r="BQ906" s="561"/>
      <c r="BR906" s="561"/>
      <c r="BS906" s="561"/>
      <c r="BT906" s="561"/>
      <c r="BU906" s="561"/>
      <c r="BV906" s="561"/>
    </row>
    <row r="907" spans="1:74">
      <c r="A907" s="561"/>
      <c r="E907" s="561"/>
      <c r="H907" s="561"/>
      <c r="Q907" s="561"/>
      <c r="R907" s="561"/>
      <c r="S907" s="561"/>
      <c r="T907" s="561"/>
      <c r="U907" s="561"/>
      <c r="V907" s="561"/>
      <c r="Y907" s="561"/>
      <c r="Z907" s="561"/>
      <c r="AA907" s="561"/>
      <c r="AB907" s="561"/>
      <c r="AC907" s="561"/>
      <c r="AD907" s="561"/>
      <c r="AE907" s="561"/>
      <c r="AF907" s="561"/>
      <c r="AG907" s="561"/>
      <c r="AH907" s="561"/>
      <c r="AJ907" s="561"/>
      <c r="AK907" s="561"/>
      <c r="AM907" s="561"/>
      <c r="AN907" s="561"/>
      <c r="AO907" s="561"/>
      <c r="AP907" s="561"/>
      <c r="AQ907" s="561"/>
      <c r="AR907" s="561"/>
      <c r="AS907" s="561"/>
      <c r="AT907" s="561"/>
      <c r="AU907" s="561"/>
      <c r="AW907" s="561"/>
      <c r="AX907" s="561"/>
      <c r="AY907" s="561"/>
      <c r="AZ907" s="561"/>
      <c r="BA907" s="561"/>
      <c r="BB907" s="561"/>
      <c r="BC907" s="561"/>
      <c r="BD907" s="561"/>
      <c r="BE907" s="561"/>
      <c r="BF907" s="561"/>
      <c r="BG907" s="561"/>
      <c r="BH907" s="561"/>
      <c r="BI907" s="561"/>
      <c r="BJ907" s="561"/>
      <c r="BK907" s="561"/>
      <c r="BL907" s="561"/>
      <c r="BM907" s="561"/>
      <c r="BN907" s="561"/>
      <c r="BO907" s="561"/>
      <c r="BP907" s="561"/>
      <c r="BQ907" s="561"/>
      <c r="BR907" s="561"/>
      <c r="BS907" s="561"/>
      <c r="BT907" s="561"/>
      <c r="BU907" s="561"/>
      <c r="BV907" s="561"/>
    </row>
    <row r="908" spans="1:74">
      <c r="A908" s="561"/>
      <c r="E908" s="561"/>
      <c r="H908" s="561"/>
      <c r="Q908" s="561"/>
      <c r="R908" s="561"/>
      <c r="S908" s="561"/>
      <c r="T908" s="561"/>
      <c r="U908" s="561"/>
      <c r="V908" s="561"/>
      <c r="Y908" s="561"/>
      <c r="Z908" s="561"/>
      <c r="AA908" s="561"/>
      <c r="AB908" s="561"/>
      <c r="AC908" s="561"/>
      <c r="AD908" s="561"/>
      <c r="AE908" s="561"/>
      <c r="AF908" s="561"/>
      <c r="AG908" s="561"/>
      <c r="AH908" s="561"/>
      <c r="AJ908" s="561"/>
      <c r="AK908" s="561"/>
      <c r="AM908" s="561"/>
      <c r="AN908" s="561"/>
      <c r="AO908" s="561"/>
      <c r="AP908" s="561"/>
      <c r="AQ908" s="561"/>
      <c r="AR908" s="561"/>
      <c r="AS908" s="561"/>
      <c r="AT908" s="561"/>
      <c r="AU908" s="561"/>
      <c r="AW908" s="561"/>
      <c r="AX908" s="561"/>
      <c r="AY908" s="561"/>
      <c r="AZ908" s="561"/>
      <c r="BA908" s="561"/>
      <c r="BB908" s="561"/>
      <c r="BC908" s="561"/>
      <c r="BD908" s="561"/>
      <c r="BE908" s="561"/>
      <c r="BF908" s="561"/>
      <c r="BG908" s="561"/>
      <c r="BH908" s="561"/>
      <c r="BI908" s="561"/>
      <c r="BJ908" s="561"/>
      <c r="BK908" s="561"/>
      <c r="BL908" s="561"/>
      <c r="BM908" s="561"/>
      <c r="BN908" s="561"/>
      <c r="BO908" s="561"/>
      <c r="BP908" s="561"/>
      <c r="BQ908" s="561"/>
      <c r="BR908" s="561"/>
      <c r="BS908" s="561"/>
      <c r="BT908" s="561"/>
      <c r="BU908" s="561"/>
      <c r="BV908" s="561"/>
    </row>
    <row r="909" spans="1:74">
      <c r="A909" s="561"/>
      <c r="E909" s="561"/>
      <c r="H909" s="561"/>
      <c r="Q909" s="561"/>
      <c r="R909" s="561"/>
      <c r="S909" s="561"/>
      <c r="T909" s="561"/>
      <c r="U909" s="561"/>
      <c r="V909" s="561"/>
      <c r="Y909" s="561"/>
      <c r="Z909" s="561"/>
      <c r="AA909" s="561"/>
      <c r="AB909" s="561"/>
      <c r="AC909" s="561"/>
      <c r="AD909" s="561"/>
      <c r="AE909" s="561"/>
      <c r="AF909" s="561"/>
      <c r="AG909" s="561"/>
      <c r="AH909" s="561"/>
      <c r="AJ909" s="561"/>
      <c r="AK909" s="561"/>
      <c r="AM909" s="561"/>
      <c r="AN909" s="561"/>
      <c r="AO909" s="561"/>
      <c r="AP909" s="561"/>
      <c r="AQ909" s="561"/>
      <c r="AR909" s="561"/>
      <c r="AS909" s="561"/>
      <c r="AT909" s="561"/>
      <c r="AU909" s="561"/>
      <c r="AW909" s="561"/>
      <c r="AX909" s="561"/>
      <c r="AY909" s="561"/>
      <c r="AZ909" s="561"/>
      <c r="BA909" s="561"/>
      <c r="BB909" s="561"/>
      <c r="BC909" s="561"/>
      <c r="BD909" s="561"/>
      <c r="BE909" s="561"/>
      <c r="BF909" s="561"/>
      <c r="BG909" s="561"/>
      <c r="BH909" s="561"/>
      <c r="BI909" s="561"/>
      <c r="BJ909" s="561"/>
      <c r="BK909" s="561"/>
      <c r="BL909" s="561"/>
      <c r="BM909" s="561"/>
      <c r="BN909" s="561"/>
      <c r="BO909" s="561"/>
      <c r="BP909" s="561"/>
      <c r="BQ909" s="561"/>
      <c r="BR909" s="561"/>
      <c r="BS909" s="561"/>
      <c r="BT909" s="561"/>
      <c r="BU909" s="561"/>
      <c r="BV909" s="561"/>
    </row>
    <row r="910" spans="1:74">
      <c r="A910" s="561"/>
      <c r="E910" s="561"/>
      <c r="H910" s="561"/>
      <c r="Q910" s="561"/>
      <c r="R910" s="561"/>
      <c r="S910" s="561"/>
      <c r="T910" s="561"/>
      <c r="U910" s="561"/>
      <c r="V910" s="561"/>
      <c r="Y910" s="561"/>
      <c r="Z910" s="561"/>
      <c r="AA910" s="561"/>
      <c r="AB910" s="561"/>
      <c r="AC910" s="561"/>
      <c r="AD910" s="561"/>
      <c r="AE910" s="561"/>
      <c r="AF910" s="561"/>
      <c r="AG910" s="561"/>
      <c r="AH910" s="561"/>
      <c r="AJ910" s="561"/>
      <c r="AK910" s="561"/>
      <c r="AM910" s="561"/>
      <c r="AN910" s="561"/>
      <c r="AO910" s="561"/>
      <c r="AP910" s="561"/>
      <c r="AQ910" s="561"/>
      <c r="AR910" s="561"/>
      <c r="AS910" s="561"/>
      <c r="AT910" s="561"/>
      <c r="AU910" s="561"/>
      <c r="AW910" s="561"/>
      <c r="AX910" s="561"/>
      <c r="AY910" s="561"/>
      <c r="AZ910" s="561"/>
      <c r="BA910" s="561"/>
      <c r="BB910" s="561"/>
      <c r="BC910" s="561"/>
      <c r="BD910" s="561"/>
      <c r="BE910" s="561"/>
      <c r="BF910" s="561"/>
      <c r="BG910" s="561"/>
      <c r="BH910" s="561"/>
      <c r="BI910" s="561"/>
      <c r="BJ910" s="561"/>
      <c r="BK910" s="561"/>
      <c r="BL910" s="561"/>
      <c r="BM910" s="561"/>
      <c r="BN910" s="561"/>
      <c r="BO910" s="561"/>
      <c r="BP910" s="561"/>
      <c r="BQ910" s="561"/>
      <c r="BR910" s="561"/>
      <c r="BS910" s="561"/>
      <c r="BT910" s="561"/>
      <c r="BU910" s="561"/>
      <c r="BV910" s="561"/>
    </row>
    <row r="911" spans="1:74">
      <c r="A911" s="561"/>
      <c r="E911" s="561"/>
      <c r="H911" s="561"/>
      <c r="Q911" s="561"/>
      <c r="R911" s="561"/>
      <c r="S911" s="561"/>
      <c r="T911" s="561"/>
      <c r="U911" s="561"/>
      <c r="V911" s="561"/>
      <c r="Y911" s="561"/>
      <c r="Z911" s="561"/>
      <c r="AA911" s="561"/>
      <c r="AB911" s="561"/>
      <c r="AC911" s="561"/>
      <c r="AD911" s="561"/>
      <c r="AE911" s="561"/>
      <c r="AF911" s="561"/>
      <c r="AG911" s="561"/>
      <c r="AH911" s="561"/>
      <c r="AJ911" s="561"/>
      <c r="AK911" s="561"/>
      <c r="AM911" s="561"/>
      <c r="AN911" s="561"/>
      <c r="AO911" s="561"/>
      <c r="AP911" s="561"/>
      <c r="AQ911" s="561"/>
      <c r="AR911" s="561"/>
      <c r="AS911" s="561"/>
      <c r="AT911" s="561"/>
      <c r="AU911" s="561"/>
      <c r="AW911" s="561"/>
      <c r="AX911" s="561"/>
      <c r="AY911" s="561"/>
      <c r="AZ911" s="561"/>
      <c r="BA911" s="561"/>
      <c r="BB911" s="561"/>
      <c r="BC911" s="561"/>
      <c r="BD911" s="561"/>
      <c r="BE911" s="561"/>
      <c r="BF911" s="561"/>
      <c r="BG911" s="561"/>
      <c r="BH911" s="561"/>
      <c r="BI911" s="561"/>
      <c r="BJ911" s="561"/>
      <c r="BK911" s="561"/>
      <c r="BL911" s="561"/>
      <c r="BM911" s="561"/>
      <c r="BN911" s="561"/>
      <c r="BO911" s="561"/>
      <c r="BP911" s="561"/>
      <c r="BQ911" s="561"/>
      <c r="BR911" s="561"/>
      <c r="BS911" s="561"/>
      <c r="BT911" s="561"/>
      <c r="BU911" s="561"/>
      <c r="BV911" s="561"/>
    </row>
    <row r="912" spans="1:74">
      <c r="A912" s="561"/>
      <c r="E912" s="561"/>
      <c r="H912" s="561"/>
      <c r="Q912" s="561"/>
      <c r="R912" s="561"/>
      <c r="S912" s="561"/>
      <c r="T912" s="561"/>
      <c r="U912" s="561"/>
      <c r="V912" s="561"/>
      <c r="Y912" s="561"/>
      <c r="Z912" s="561"/>
      <c r="AA912" s="561"/>
      <c r="AB912" s="561"/>
      <c r="AC912" s="561"/>
      <c r="AD912" s="561"/>
      <c r="AE912" s="561"/>
      <c r="AF912" s="561"/>
      <c r="AG912" s="561"/>
      <c r="AH912" s="561"/>
      <c r="AJ912" s="561"/>
      <c r="AK912" s="561"/>
      <c r="AM912" s="561"/>
      <c r="AN912" s="561"/>
      <c r="AO912" s="561"/>
      <c r="AP912" s="561"/>
      <c r="AQ912" s="561"/>
      <c r="AR912" s="561"/>
      <c r="AS912" s="561"/>
      <c r="AT912" s="561"/>
      <c r="AU912" s="561"/>
      <c r="AW912" s="561"/>
      <c r="AX912" s="561"/>
      <c r="AY912" s="561"/>
      <c r="AZ912" s="561"/>
      <c r="BA912" s="561"/>
      <c r="BB912" s="561"/>
      <c r="BC912" s="561"/>
      <c r="BD912" s="561"/>
      <c r="BE912" s="561"/>
      <c r="BF912" s="561"/>
      <c r="BG912" s="561"/>
      <c r="BH912" s="561"/>
      <c r="BI912" s="561"/>
      <c r="BJ912" s="561"/>
      <c r="BK912" s="561"/>
      <c r="BL912" s="561"/>
      <c r="BM912" s="561"/>
      <c r="BN912" s="561"/>
      <c r="BO912" s="561"/>
      <c r="BP912" s="561"/>
      <c r="BQ912" s="561"/>
      <c r="BR912" s="561"/>
      <c r="BS912" s="561"/>
      <c r="BT912" s="561"/>
      <c r="BU912" s="561"/>
      <c r="BV912" s="561"/>
    </row>
    <row r="913" spans="1:74">
      <c r="A913" s="561"/>
      <c r="E913" s="561"/>
      <c r="H913" s="561"/>
      <c r="Q913" s="561"/>
      <c r="R913" s="561"/>
      <c r="S913" s="561"/>
      <c r="T913" s="561"/>
      <c r="U913" s="561"/>
      <c r="V913" s="561"/>
      <c r="Y913" s="561"/>
      <c r="Z913" s="561"/>
      <c r="AA913" s="561"/>
      <c r="AB913" s="561"/>
      <c r="AC913" s="561"/>
      <c r="AD913" s="561"/>
      <c r="AE913" s="561"/>
      <c r="AF913" s="561"/>
      <c r="AG913" s="561"/>
      <c r="AH913" s="561"/>
      <c r="AJ913" s="561"/>
      <c r="AK913" s="561"/>
      <c r="AM913" s="561"/>
      <c r="AN913" s="561"/>
      <c r="AO913" s="561"/>
      <c r="AP913" s="561"/>
      <c r="AQ913" s="561"/>
      <c r="AR913" s="561"/>
      <c r="AS913" s="561"/>
      <c r="AT913" s="561"/>
      <c r="AU913" s="561"/>
      <c r="AW913" s="561"/>
      <c r="AX913" s="561"/>
      <c r="AY913" s="561"/>
      <c r="AZ913" s="561"/>
      <c r="BA913" s="561"/>
      <c r="BB913" s="561"/>
      <c r="BC913" s="561"/>
      <c r="BD913" s="561"/>
      <c r="BE913" s="561"/>
      <c r="BF913" s="561"/>
      <c r="BG913" s="561"/>
      <c r="BH913" s="561"/>
      <c r="BI913" s="561"/>
      <c r="BJ913" s="561"/>
      <c r="BK913" s="561"/>
      <c r="BL913" s="561"/>
      <c r="BM913" s="561"/>
      <c r="BN913" s="561"/>
      <c r="BO913" s="561"/>
      <c r="BP913" s="561"/>
      <c r="BQ913" s="561"/>
      <c r="BR913" s="561"/>
      <c r="BS913" s="561"/>
      <c r="BT913" s="561"/>
      <c r="BU913" s="561"/>
      <c r="BV913" s="561"/>
    </row>
    <row r="914" spans="1:74">
      <c r="A914" s="561"/>
      <c r="E914" s="561"/>
      <c r="H914" s="561"/>
      <c r="Q914" s="561"/>
      <c r="R914" s="561"/>
      <c r="S914" s="561"/>
      <c r="T914" s="561"/>
      <c r="U914" s="561"/>
      <c r="V914" s="561"/>
      <c r="Y914" s="561"/>
      <c r="Z914" s="561"/>
      <c r="AA914" s="561"/>
      <c r="AB914" s="561"/>
      <c r="AC914" s="561"/>
      <c r="AD914" s="561"/>
      <c r="AE914" s="561"/>
      <c r="AF914" s="561"/>
      <c r="AG914" s="561"/>
      <c r="AH914" s="561"/>
      <c r="AJ914" s="561"/>
      <c r="AK914" s="561"/>
      <c r="AM914" s="561"/>
      <c r="AN914" s="561"/>
      <c r="AO914" s="561"/>
      <c r="AP914" s="561"/>
      <c r="AQ914" s="561"/>
      <c r="AR914" s="561"/>
      <c r="AS914" s="561"/>
      <c r="AT914" s="561"/>
      <c r="AU914" s="561"/>
      <c r="AW914" s="561"/>
      <c r="AX914" s="561"/>
      <c r="AY914" s="561"/>
      <c r="AZ914" s="561"/>
      <c r="BA914" s="561"/>
      <c r="BB914" s="561"/>
      <c r="BC914" s="561"/>
      <c r="BD914" s="561"/>
      <c r="BE914" s="561"/>
      <c r="BF914" s="561"/>
      <c r="BG914" s="561"/>
      <c r="BH914" s="561"/>
      <c r="BI914" s="561"/>
      <c r="BJ914" s="561"/>
      <c r="BK914" s="561"/>
      <c r="BL914" s="561"/>
      <c r="BM914" s="561"/>
      <c r="BN914" s="561"/>
      <c r="BO914" s="561"/>
      <c r="BP914" s="561"/>
      <c r="BQ914" s="561"/>
      <c r="BR914" s="561"/>
      <c r="BS914" s="561"/>
      <c r="BT914" s="561"/>
      <c r="BU914" s="561"/>
      <c r="BV914" s="561"/>
    </row>
    <row r="915" spans="1:74">
      <c r="A915" s="561"/>
      <c r="E915" s="561"/>
      <c r="H915" s="561"/>
      <c r="Q915" s="561"/>
      <c r="R915" s="561"/>
      <c r="S915" s="561"/>
      <c r="T915" s="561"/>
      <c r="U915" s="561"/>
      <c r="V915" s="561"/>
      <c r="Y915" s="561"/>
      <c r="Z915" s="561"/>
      <c r="AA915" s="561"/>
      <c r="AB915" s="561"/>
      <c r="AC915" s="561"/>
      <c r="AD915" s="561"/>
      <c r="AE915" s="561"/>
      <c r="AF915" s="561"/>
      <c r="AG915" s="561"/>
      <c r="AH915" s="561"/>
      <c r="AJ915" s="561"/>
      <c r="AK915" s="561"/>
      <c r="AM915" s="561"/>
      <c r="AN915" s="561"/>
      <c r="AO915" s="561"/>
      <c r="AP915" s="561"/>
      <c r="AQ915" s="561"/>
      <c r="AR915" s="561"/>
      <c r="AS915" s="561"/>
      <c r="AT915" s="561"/>
      <c r="AU915" s="561"/>
      <c r="AW915" s="561"/>
      <c r="AX915" s="561"/>
      <c r="AY915" s="561"/>
      <c r="AZ915" s="561"/>
      <c r="BA915" s="561"/>
      <c r="BB915" s="561"/>
      <c r="BC915" s="561"/>
      <c r="BD915" s="561"/>
      <c r="BE915" s="561"/>
      <c r="BF915" s="561"/>
      <c r="BG915" s="561"/>
      <c r="BH915" s="561"/>
      <c r="BI915" s="561"/>
      <c r="BJ915" s="561"/>
      <c r="BK915" s="561"/>
      <c r="BL915" s="561"/>
      <c r="BM915" s="561"/>
      <c r="BN915" s="561"/>
      <c r="BO915" s="561"/>
      <c r="BP915" s="561"/>
      <c r="BQ915" s="561"/>
      <c r="BR915" s="561"/>
      <c r="BS915" s="561"/>
      <c r="BT915" s="561"/>
      <c r="BU915" s="561"/>
      <c r="BV915" s="561"/>
    </row>
    <row r="916" spans="1:74">
      <c r="A916" s="561"/>
      <c r="E916" s="561"/>
      <c r="H916" s="561"/>
      <c r="Q916" s="561"/>
      <c r="R916" s="561"/>
      <c r="S916" s="561"/>
      <c r="T916" s="561"/>
      <c r="U916" s="561"/>
      <c r="V916" s="561"/>
      <c r="Y916" s="561"/>
      <c r="Z916" s="561"/>
      <c r="AA916" s="561"/>
      <c r="AB916" s="561"/>
      <c r="AC916" s="561"/>
      <c r="AD916" s="561"/>
      <c r="AE916" s="561"/>
      <c r="AF916" s="561"/>
      <c r="AG916" s="561"/>
      <c r="AH916" s="561"/>
      <c r="AJ916" s="561"/>
      <c r="AK916" s="561"/>
      <c r="AM916" s="561"/>
      <c r="AN916" s="561"/>
      <c r="AO916" s="561"/>
      <c r="AP916" s="561"/>
      <c r="AQ916" s="561"/>
      <c r="AR916" s="561"/>
      <c r="AS916" s="561"/>
      <c r="AT916" s="561"/>
      <c r="AU916" s="561"/>
      <c r="AW916" s="561"/>
      <c r="AX916" s="561"/>
      <c r="AY916" s="561"/>
      <c r="AZ916" s="561"/>
      <c r="BA916" s="561"/>
      <c r="BB916" s="561"/>
      <c r="BC916" s="561"/>
      <c r="BD916" s="561"/>
      <c r="BE916" s="561"/>
      <c r="BF916" s="561"/>
      <c r="BG916" s="561"/>
      <c r="BH916" s="561"/>
      <c r="BI916" s="561"/>
      <c r="BJ916" s="561"/>
      <c r="BK916" s="561"/>
      <c r="BL916" s="561"/>
      <c r="BM916" s="561"/>
      <c r="BN916" s="561"/>
      <c r="BO916" s="561"/>
      <c r="BP916" s="561"/>
      <c r="BQ916" s="561"/>
      <c r="BR916" s="561"/>
      <c r="BS916" s="561"/>
      <c r="BT916" s="561"/>
      <c r="BU916" s="561"/>
      <c r="BV916" s="561"/>
    </row>
    <row r="917" spans="1:74">
      <c r="A917" s="561"/>
      <c r="E917" s="561"/>
      <c r="H917" s="561"/>
      <c r="Q917" s="561"/>
      <c r="R917" s="561"/>
      <c r="S917" s="561"/>
      <c r="T917" s="561"/>
      <c r="U917" s="561"/>
      <c r="V917" s="561"/>
      <c r="Y917" s="561"/>
      <c r="Z917" s="561"/>
      <c r="AA917" s="561"/>
      <c r="AB917" s="561"/>
      <c r="AC917" s="561"/>
      <c r="AD917" s="561"/>
      <c r="AE917" s="561"/>
      <c r="AF917" s="561"/>
      <c r="AG917" s="561"/>
      <c r="AH917" s="561"/>
      <c r="AJ917" s="561"/>
      <c r="AK917" s="561"/>
      <c r="AM917" s="561"/>
      <c r="AN917" s="561"/>
      <c r="AO917" s="561"/>
      <c r="AP917" s="561"/>
      <c r="AQ917" s="561"/>
      <c r="AR917" s="561"/>
      <c r="AS917" s="561"/>
      <c r="AT917" s="561"/>
      <c r="AU917" s="561"/>
      <c r="AW917" s="561"/>
      <c r="AX917" s="561"/>
      <c r="AY917" s="561"/>
      <c r="AZ917" s="561"/>
      <c r="BA917" s="561"/>
      <c r="BB917" s="561"/>
      <c r="BC917" s="561"/>
      <c r="BD917" s="561"/>
      <c r="BE917" s="561"/>
      <c r="BF917" s="561"/>
      <c r="BG917" s="561"/>
      <c r="BH917" s="561"/>
      <c r="BI917" s="561"/>
      <c r="BJ917" s="561"/>
      <c r="BK917" s="561"/>
      <c r="BL917" s="561"/>
      <c r="BM917" s="561"/>
      <c r="BN917" s="561"/>
      <c r="BO917" s="561"/>
      <c r="BP917" s="561"/>
      <c r="BQ917" s="561"/>
      <c r="BR917" s="561"/>
      <c r="BS917" s="561"/>
      <c r="BT917" s="561"/>
      <c r="BU917" s="561"/>
      <c r="BV917" s="561"/>
    </row>
    <row r="918" spans="1:74">
      <c r="A918" s="561"/>
      <c r="E918" s="561"/>
      <c r="H918" s="561"/>
      <c r="Q918" s="561"/>
      <c r="R918" s="561"/>
      <c r="S918" s="561"/>
      <c r="T918" s="561"/>
      <c r="U918" s="561"/>
      <c r="V918" s="561"/>
      <c r="Y918" s="561"/>
      <c r="Z918" s="561"/>
      <c r="AA918" s="561"/>
      <c r="AB918" s="561"/>
      <c r="AC918" s="561"/>
      <c r="AD918" s="561"/>
      <c r="AE918" s="561"/>
      <c r="AF918" s="561"/>
      <c r="AG918" s="561"/>
      <c r="AH918" s="561"/>
      <c r="AJ918" s="561"/>
      <c r="AK918" s="561"/>
      <c r="AM918" s="561"/>
      <c r="AN918" s="561"/>
      <c r="AO918" s="561"/>
      <c r="AP918" s="561"/>
      <c r="AQ918" s="561"/>
      <c r="AR918" s="561"/>
      <c r="AS918" s="561"/>
      <c r="AT918" s="561"/>
      <c r="AU918" s="561"/>
      <c r="AW918" s="561"/>
      <c r="AX918" s="561"/>
      <c r="AY918" s="561"/>
      <c r="AZ918" s="561"/>
      <c r="BA918" s="561"/>
      <c r="BB918" s="561"/>
      <c r="BC918" s="561"/>
      <c r="BD918" s="561"/>
      <c r="BE918" s="561"/>
      <c r="BF918" s="561"/>
      <c r="BG918" s="561"/>
      <c r="BH918" s="561"/>
      <c r="BI918" s="561"/>
      <c r="BJ918" s="561"/>
      <c r="BK918" s="561"/>
      <c r="BL918" s="561"/>
      <c r="BM918" s="561"/>
      <c r="BN918" s="561"/>
      <c r="BO918" s="561"/>
      <c r="BP918" s="561"/>
      <c r="BQ918" s="561"/>
      <c r="BR918" s="561"/>
      <c r="BS918" s="561"/>
      <c r="BT918" s="561"/>
      <c r="BU918" s="561"/>
      <c r="BV918" s="561"/>
    </row>
    <row r="919" spans="1:74">
      <c r="A919" s="561"/>
      <c r="E919" s="561"/>
      <c r="H919" s="561"/>
      <c r="Q919" s="561"/>
      <c r="R919" s="561"/>
      <c r="S919" s="561"/>
      <c r="T919" s="561"/>
      <c r="U919" s="561"/>
      <c r="V919" s="561"/>
      <c r="Y919" s="561"/>
      <c r="Z919" s="561"/>
      <c r="AA919" s="561"/>
      <c r="AB919" s="561"/>
      <c r="AC919" s="561"/>
      <c r="AD919" s="561"/>
      <c r="AE919" s="561"/>
      <c r="AF919" s="561"/>
      <c r="AG919" s="561"/>
      <c r="AH919" s="561"/>
      <c r="AJ919" s="561"/>
      <c r="AK919" s="561"/>
      <c r="AM919" s="561"/>
      <c r="AN919" s="561"/>
      <c r="AO919" s="561"/>
      <c r="AP919" s="561"/>
      <c r="AQ919" s="561"/>
      <c r="AR919" s="561"/>
      <c r="AS919" s="561"/>
      <c r="AT919" s="561"/>
      <c r="AU919" s="561"/>
      <c r="AW919" s="561"/>
      <c r="AX919" s="561"/>
      <c r="AY919" s="561"/>
      <c r="AZ919" s="561"/>
      <c r="BA919" s="561"/>
      <c r="BB919" s="561"/>
      <c r="BC919" s="561"/>
      <c r="BD919" s="561"/>
      <c r="BE919" s="561"/>
      <c r="BF919" s="561"/>
      <c r="BG919" s="561"/>
      <c r="BH919" s="561"/>
      <c r="BI919" s="561"/>
      <c r="BJ919" s="561"/>
      <c r="BK919" s="561"/>
      <c r="BL919" s="561"/>
      <c r="BM919" s="561"/>
      <c r="BN919" s="561"/>
      <c r="BO919" s="561"/>
      <c r="BP919" s="561"/>
      <c r="BQ919" s="561"/>
      <c r="BR919" s="561"/>
      <c r="BS919" s="561"/>
      <c r="BT919" s="561"/>
      <c r="BU919" s="561"/>
      <c r="BV919" s="561"/>
    </row>
    <row r="920" spans="1:74">
      <c r="A920" s="561"/>
      <c r="E920" s="561"/>
      <c r="H920" s="561"/>
      <c r="Q920" s="561"/>
      <c r="R920" s="561"/>
      <c r="S920" s="561"/>
      <c r="T920" s="561"/>
      <c r="U920" s="561"/>
      <c r="V920" s="561"/>
      <c r="Y920" s="561"/>
      <c r="Z920" s="561"/>
      <c r="AA920" s="561"/>
      <c r="AB920" s="561"/>
      <c r="AC920" s="561"/>
      <c r="AD920" s="561"/>
      <c r="AE920" s="561"/>
      <c r="AF920" s="561"/>
      <c r="AG920" s="561"/>
      <c r="AH920" s="561"/>
      <c r="AJ920" s="561"/>
      <c r="AK920" s="561"/>
      <c r="AM920" s="561"/>
      <c r="AN920" s="561"/>
      <c r="AO920" s="561"/>
      <c r="AP920" s="561"/>
      <c r="AQ920" s="561"/>
      <c r="AR920" s="561"/>
      <c r="AS920" s="561"/>
      <c r="AT920" s="561"/>
      <c r="AU920" s="561"/>
      <c r="AW920" s="561"/>
      <c r="AX920" s="561"/>
      <c r="AY920" s="561"/>
      <c r="AZ920" s="561"/>
      <c r="BA920" s="561"/>
      <c r="BB920" s="561"/>
      <c r="BC920" s="561"/>
      <c r="BD920" s="561"/>
      <c r="BE920" s="561"/>
      <c r="BF920" s="561"/>
      <c r="BG920" s="561"/>
      <c r="BH920" s="561"/>
      <c r="BI920" s="561"/>
      <c r="BJ920" s="561"/>
      <c r="BK920" s="561"/>
      <c r="BL920" s="561"/>
      <c r="BM920" s="561"/>
      <c r="BN920" s="561"/>
      <c r="BO920" s="561"/>
      <c r="BP920" s="561"/>
      <c r="BQ920" s="561"/>
      <c r="BR920" s="561"/>
      <c r="BS920" s="561"/>
      <c r="BT920" s="561"/>
      <c r="BU920" s="561"/>
      <c r="BV920" s="561"/>
    </row>
    <row r="921" spans="1:74">
      <c r="A921" s="561"/>
      <c r="E921" s="561"/>
      <c r="H921" s="561"/>
      <c r="Q921" s="561"/>
      <c r="R921" s="561"/>
      <c r="S921" s="561"/>
      <c r="T921" s="561"/>
      <c r="U921" s="561"/>
      <c r="V921" s="561"/>
      <c r="Y921" s="561"/>
      <c r="Z921" s="561"/>
      <c r="AA921" s="561"/>
      <c r="AB921" s="561"/>
      <c r="AC921" s="561"/>
      <c r="AD921" s="561"/>
      <c r="AE921" s="561"/>
      <c r="AF921" s="561"/>
      <c r="AG921" s="561"/>
      <c r="AH921" s="561"/>
      <c r="AJ921" s="561"/>
      <c r="AK921" s="561"/>
      <c r="AM921" s="561"/>
      <c r="AN921" s="561"/>
      <c r="AO921" s="561"/>
      <c r="AP921" s="561"/>
      <c r="AQ921" s="561"/>
      <c r="AR921" s="561"/>
      <c r="AS921" s="561"/>
      <c r="AT921" s="561"/>
      <c r="AU921" s="561"/>
      <c r="AW921" s="561"/>
      <c r="AX921" s="561"/>
      <c r="AY921" s="561"/>
      <c r="AZ921" s="561"/>
      <c r="BA921" s="561"/>
      <c r="BB921" s="561"/>
      <c r="BC921" s="561"/>
      <c r="BD921" s="561"/>
      <c r="BE921" s="561"/>
      <c r="BF921" s="561"/>
      <c r="BG921" s="561"/>
      <c r="BH921" s="561"/>
      <c r="BI921" s="561"/>
      <c r="BJ921" s="561"/>
      <c r="BK921" s="561"/>
      <c r="BL921" s="561"/>
      <c r="BM921" s="561"/>
      <c r="BN921" s="561"/>
      <c r="BO921" s="561"/>
      <c r="BP921" s="561"/>
      <c r="BQ921" s="561"/>
      <c r="BR921" s="561"/>
      <c r="BS921" s="561"/>
      <c r="BT921" s="561"/>
      <c r="BU921" s="561"/>
      <c r="BV921" s="561"/>
    </row>
    <row r="922" spans="1:74">
      <c r="A922" s="561"/>
      <c r="E922" s="561"/>
      <c r="H922" s="561"/>
      <c r="Q922" s="561"/>
      <c r="R922" s="561"/>
      <c r="S922" s="561"/>
      <c r="T922" s="561"/>
      <c r="U922" s="561"/>
      <c r="V922" s="561"/>
      <c r="Y922" s="561"/>
      <c r="Z922" s="561"/>
      <c r="AA922" s="561"/>
      <c r="AB922" s="561"/>
      <c r="AC922" s="561"/>
      <c r="AD922" s="561"/>
      <c r="AE922" s="561"/>
      <c r="AF922" s="561"/>
      <c r="AG922" s="561"/>
      <c r="AH922" s="561"/>
      <c r="AJ922" s="561"/>
      <c r="AK922" s="561"/>
      <c r="AM922" s="561"/>
      <c r="AN922" s="561"/>
      <c r="AO922" s="561"/>
      <c r="AP922" s="561"/>
      <c r="AQ922" s="561"/>
      <c r="AR922" s="561"/>
      <c r="AS922" s="561"/>
      <c r="AT922" s="561"/>
      <c r="AU922" s="561"/>
      <c r="AW922" s="561"/>
      <c r="AX922" s="561"/>
      <c r="AY922" s="561"/>
      <c r="AZ922" s="561"/>
      <c r="BA922" s="561"/>
      <c r="BB922" s="561"/>
      <c r="BC922" s="561"/>
      <c r="BD922" s="561"/>
      <c r="BE922" s="561"/>
      <c r="BF922" s="561"/>
      <c r="BG922" s="561"/>
      <c r="BH922" s="561"/>
      <c r="BI922" s="561"/>
      <c r="BJ922" s="561"/>
      <c r="BK922" s="561"/>
      <c r="BL922" s="561"/>
      <c r="BM922" s="561"/>
      <c r="BN922" s="561"/>
      <c r="BO922" s="561"/>
      <c r="BP922" s="561"/>
      <c r="BQ922" s="561"/>
      <c r="BR922" s="561"/>
      <c r="BS922" s="561"/>
      <c r="BT922" s="561"/>
      <c r="BU922" s="561"/>
      <c r="BV922" s="561"/>
    </row>
    <row r="923" spans="1:74">
      <c r="A923" s="561"/>
      <c r="E923" s="561"/>
      <c r="H923" s="561"/>
      <c r="Q923" s="561"/>
      <c r="R923" s="561"/>
      <c r="S923" s="561"/>
      <c r="T923" s="561"/>
      <c r="U923" s="561"/>
      <c r="V923" s="561"/>
      <c r="Y923" s="561"/>
      <c r="Z923" s="561"/>
      <c r="AA923" s="561"/>
      <c r="AB923" s="561"/>
      <c r="AC923" s="561"/>
      <c r="AD923" s="561"/>
      <c r="AE923" s="561"/>
      <c r="AF923" s="561"/>
      <c r="AG923" s="561"/>
      <c r="AH923" s="561"/>
      <c r="AJ923" s="561"/>
      <c r="AK923" s="561"/>
      <c r="AM923" s="561"/>
      <c r="AN923" s="561"/>
      <c r="AO923" s="561"/>
      <c r="AP923" s="561"/>
      <c r="AQ923" s="561"/>
      <c r="AR923" s="561"/>
      <c r="AS923" s="561"/>
      <c r="AT923" s="561"/>
      <c r="AU923" s="561"/>
      <c r="AW923" s="561"/>
      <c r="AX923" s="561"/>
      <c r="AY923" s="561"/>
      <c r="AZ923" s="561"/>
      <c r="BA923" s="561"/>
      <c r="BB923" s="561"/>
      <c r="BC923" s="561"/>
      <c r="BD923" s="561"/>
      <c r="BE923" s="561"/>
      <c r="BF923" s="561"/>
      <c r="BG923" s="561"/>
      <c r="BH923" s="561"/>
      <c r="BI923" s="561"/>
      <c r="BJ923" s="561"/>
      <c r="BK923" s="561"/>
      <c r="BL923" s="561"/>
      <c r="BM923" s="561"/>
      <c r="BN923" s="561"/>
      <c r="BO923" s="561"/>
      <c r="BP923" s="561"/>
      <c r="BQ923" s="561"/>
      <c r="BR923" s="561"/>
      <c r="BS923" s="561"/>
      <c r="BT923" s="561"/>
      <c r="BU923" s="561"/>
      <c r="BV923" s="561"/>
    </row>
    <row r="924" spans="1:74">
      <c r="A924" s="561"/>
      <c r="E924" s="561"/>
      <c r="H924" s="561"/>
      <c r="Q924" s="561"/>
      <c r="R924" s="561"/>
      <c r="S924" s="561"/>
      <c r="T924" s="561"/>
      <c r="U924" s="561"/>
      <c r="V924" s="561"/>
      <c r="Y924" s="561"/>
      <c r="Z924" s="561"/>
      <c r="AA924" s="561"/>
      <c r="AB924" s="561"/>
      <c r="AC924" s="561"/>
      <c r="AD924" s="561"/>
      <c r="AE924" s="561"/>
      <c r="AF924" s="561"/>
      <c r="AG924" s="561"/>
      <c r="AH924" s="561"/>
      <c r="AJ924" s="561"/>
      <c r="AK924" s="561"/>
      <c r="AM924" s="561"/>
      <c r="AN924" s="561"/>
      <c r="AO924" s="561"/>
      <c r="AP924" s="561"/>
      <c r="AQ924" s="561"/>
      <c r="AR924" s="561"/>
      <c r="AS924" s="561"/>
      <c r="AT924" s="561"/>
      <c r="AU924" s="561"/>
      <c r="AW924" s="561"/>
      <c r="AX924" s="561"/>
      <c r="AY924" s="561"/>
      <c r="AZ924" s="561"/>
      <c r="BA924" s="561"/>
      <c r="BB924" s="561"/>
      <c r="BC924" s="561"/>
      <c r="BD924" s="561"/>
      <c r="BE924" s="561"/>
      <c r="BF924" s="561"/>
      <c r="BG924" s="561"/>
      <c r="BH924" s="561"/>
      <c r="BI924" s="561"/>
      <c r="BJ924" s="561"/>
      <c r="BK924" s="561"/>
      <c r="BL924" s="561"/>
      <c r="BM924" s="561"/>
      <c r="BN924" s="561"/>
      <c r="BO924" s="561"/>
      <c r="BP924" s="561"/>
      <c r="BQ924" s="561"/>
      <c r="BR924" s="561"/>
      <c r="BS924" s="561"/>
      <c r="BT924" s="561"/>
      <c r="BU924" s="561"/>
      <c r="BV924" s="561"/>
    </row>
    <row r="925" spans="1:74">
      <c r="A925" s="561"/>
      <c r="E925" s="561"/>
      <c r="H925" s="561"/>
      <c r="Q925" s="561"/>
      <c r="R925" s="561"/>
      <c r="S925" s="561"/>
      <c r="T925" s="561"/>
      <c r="U925" s="561"/>
      <c r="V925" s="561"/>
      <c r="Y925" s="561"/>
      <c r="Z925" s="561"/>
      <c r="AA925" s="561"/>
      <c r="AB925" s="561"/>
      <c r="AC925" s="561"/>
      <c r="AD925" s="561"/>
      <c r="AE925" s="561"/>
      <c r="AF925" s="561"/>
      <c r="AG925" s="561"/>
      <c r="AH925" s="561"/>
      <c r="AJ925" s="561"/>
      <c r="AK925" s="561"/>
      <c r="AM925" s="561"/>
      <c r="AN925" s="561"/>
      <c r="AO925" s="561"/>
      <c r="AP925" s="561"/>
      <c r="AQ925" s="561"/>
      <c r="AR925" s="561"/>
      <c r="AS925" s="561"/>
      <c r="AT925" s="561"/>
      <c r="AU925" s="561"/>
      <c r="AW925" s="561"/>
      <c r="AX925" s="561"/>
      <c r="AY925" s="561"/>
      <c r="AZ925" s="561"/>
      <c r="BA925" s="561"/>
      <c r="BB925" s="561"/>
      <c r="BC925" s="561"/>
      <c r="BD925" s="561"/>
      <c r="BE925" s="561"/>
      <c r="BF925" s="561"/>
      <c r="BG925" s="561"/>
      <c r="BH925" s="561"/>
      <c r="BI925" s="561"/>
      <c r="BJ925" s="561"/>
      <c r="BK925" s="561"/>
      <c r="BL925" s="561"/>
      <c r="BM925" s="561"/>
      <c r="BN925" s="561"/>
      <c r="BO925" s="561"/>
      <c r="BP925" s="561"/>
      <c r="BQ925" s="561"/>
      <c r="BR925" s="561"/>
      <c r="BS925" s="561"/>
      <c r="BT925" s="561"/>
      <c r="BU925" s="561"/>
      <c r="BV925" s="561"/>
    </row>
    <row r="926" spans="1:74">
      <c r="A926" s="561"/>
      <c r="E926" s="561"/>
      <c r="H926" s="561"/>
      <c r="Q926" s="561"/>
      <c r="R926" s="561"/>
      <c r="S926" s="561"/>
      <c r="T926" s="561"/>
      <c r="U926" s="561"/>
      <c r="V926" s="561"/>
      <c r="Y926" s="561"/>
      <c r="Z926" s="561"/>
      <c r="AA926" s="561"/>
      <c r="AB926" s="561"/>
      <c r="AC926" s="561"/>
      <c r="AD926" s="561"/>
      <c r="AE926" s="561"/>
      <c r="AF926" s="561"/>
      <c r="AG926" s="561"/>
      <c r="AH926" s="561"/>
      <c r="AJ926" s="561"/>
      <c r="AK926" s="561"/>
      <c r="AM926" s="561"/>
      <c r="AN926" s="561"/>
      <c r="AO926" s="561"/>
      <c r="AP926" s="561"/>
      <c r="AQ926" s="561"/>
      <c r="AR926" s="561"/>
      <c r="AS926" s="561"/>
      <c r="AT926" s="561"/>
      <c r="AU926" s="561"/>
      <c r="AW926" s="561"/>
      <c r="AX926" s="561"/>
      <c r="AY926" s="561"/>
      <c r="AZ926" s="561"/>
      <c r="BA926" s="561"/>
      <c r="BB926" s="561"/>
      <c r="BC926" s="561"/>
      <c r="BD926" s="561"/>
      <c r="BE926" s="561"/>
      <c r="BF926" s="561"/>
      <c r="BG926" s="561"/>
      <c r="BH926" s="561"/>
      <c r="BI926" s="561"/>
      <c r="BJ926" s="561"/>
      <c r="BK926" s="561"/>
      <c r="BL926" s="561"/>
      <c r="BM926" s="561"/>
      <c r="BN926" s="561"/>
      <c r="BO926" s="561"/>
      <c r="BP926" s="561"/>
      <c r="BQ926" s="561"/>
      <c r="BR926" s="561"/>
      <c r="BS926" s="561"/>
      <c r="BT926" s="561"/>
      <c r="BU926" s="561"/>
      <c r="BV926" s="561"/>
    </row>
    <row r="927" spans="1:74">
      <c r="A927" s="561"/>
      <c r="E927" s="561"/>
      <c r="H927" s="561"/>
      <c r="Q927" s="561"/>
      <c r="R927" s="561"/>
      <c r="S927" s="561"/>
      <c r="T927" s="561"/>
      <c r="U927" s="561"/>
      <c r="V927" s="561"/>
      <c r="Y927" s="561"/>
      <c r="Z927" s="561"/>
      <c r="AA927" s="561"/>
      <c r="AB927" s="561"/>
      <c r="AC927" s="561"/>
      <c r="AD927" s="561"/>
      <c r="AE927" s="561"/>
      <c r="AF927" s="561"/>
      <c r="AG927" s="561"/>
      <c r="AH927" s="561"/>
      <c r="AJ927" s="561"/>
      <c r="AK927" s="561"/>
      <c r="AM927" s="561"/>
      <c r="AN927" s="561"/>
      <c r="AO927" s="561"/>
      <c r="AP927" s="561"/>
      <c r="AQ927" s="561"/>
      <c r="AR927" s="561"/>
      <c r="AS927" s="561"/>
      <c r="AT927" s="561"/>
      <c r="AU927" s="561"/>
      <c r="AW927" s="561"/>
      <c r="AX927" s="561"/>
      <c r="AY927" s="561"/>
      <c r="AZ927" s="561"/>
      <c r="BA927" s="561"/>
      <c r="BB927" s="561"/>
      <c r="BC927" s="561"/>
      <c r="BD927" s="561"/>
      <c r="BE927" s="561"/>
      <c r="BF927" s="561"/>
      <c r="BG927" s="561"/>
      <c r="BH927" s="561"/>
      <c r="BI927" s="561"/>
      <c r="BJ927" s="561"/>
      <c r="BK927" s="561"/>
      <c r="BL927" s="561"/>
      <c r="BM927" s="561"/>
      <c r="BN927" s="561"/>
      <c r="BO927" s="561"/>
      <c r="BP927" s="561"/>
      <c r="BQ927" s="561"/>
      <c r="BR927" s="561"/>
      <c r="BS927" s="561"/>
      <c r="BT927" s="561"/>
      <c r="BU927" s="561"/>
      <c r="BV927" s="561"/>
    </row>
    <row r="928" spans="1:74">
      <c r="A928" s="561"/>
      <c r="E928" s="561"/>
      <c r="H928" s="561"/>
      <c r="Q928" s="561"/>
      <c r="R928" s="561"/>
      <c r="S928" s="561"/>
      <c r="T928" s="561"/>
      <c r="U928" s="561"/>
      <c r="V928" s="561"/>
      <c r="Y928" s="561"/>
      <c r="Z928" s="561"/>
      <c r="AA928" s="561"/>
      <c r="AB928" s="561"/>
      <c r="AC928" s="561"/>
      <c r="AD928" s="561"/>
      <c r="AE928" s="561"/>
      <c r="AF928" s="561"/>
      <c r="AG928" s="561"/>
      <c r="AH928" s="561"/>
      <c r="AJ928" s="561"/>
      <c r="AK928" s="561"/>
      <c r="AM928" s="561"/>
      <c r="AN928" s="561"/>
      <c r="AO928" s="561"/>
      <c r="AP928" s="561"/>
      <c r="AQ928" s="561"/>
      <c r="AR928" s="561"/>
      <c r="AS928" s="561"/>
      <c r="AT928" s="561"/>
      <c r="AU928" s="561"/>
      <c r="AW928" s="561"/>
      <c r="AX928" s="561"/>
      <c r="AY928" s="561"/>
      <c r="AZ928" s="561"/>
      <c r="BA928" s="561"/>
      <c r="BB928" s="561"/>
      <c r="BC928" s="561"/>
      <c r="BD928" s="561"/>
      <c r="BE928" s="561"/>
      <c r="BF928" s="561"/>
      <c r="BG928" s="561"/>
      <c r="BH928" s="561"/>
      <c r="BI928" s="561"/>
      <c r="BJ928" s="561"/>
      <c r="BK928" s="561"/>
      <c r="BL928" s="561"/>
      <c r="BM928" s="561"/>
      <c r="BN928" s="561"/>
      <c r="BO928" s="561"/>
      <c r="BP928" s="561"/>
      <c r="BQ928" s="561"/>
      <c r="BR928" s="561"/>
      <c r="BS928" s="561"/>
      <c r="BT928" s="561"/>
      <c r="BU928" s="561"/>
      <c r="BV928" s="561"/>
    </row>
    <row r="929" spans="1:74">
      <c r="A929" s="561"/>
      <c r="E929" s="561"/>
      <c r="H929" s="561"/>
      <c r="Q929" s="561"/>
      <c r="R929" s="561"/>
      <c r="S929" s="561"/>
      <c r="T929" s="561"/>
      <c r="U929" s="561"/>
      <c r="V929" s="561"/>
      <c r="Y929" s="561"/>
      <c r="Z929" s="561"/>
      <c r="AA929" s="561"/>
      <c r="AB929" s="561"/>
      <c r="AC929" s="561"/>
      <c r="AD929" s="561"/>
      <c r="AE929" s="561"/>
      <c r="AF929" s="561"/>
      <c r="AG929" s="561"/>
      <c r="AH929" s="561"/>
      <c r="AJ929" s="561"/>
      <c r="AK929" s="561"/>
      <c r="AM929" s="561"/>
      <c r="AN929" s="561"/>
      <c r="AO929" s="561"/>
      <c r="AP929" s="561"/>
      <c r="AQ929" s="561"/>
      <c r="AR929" s="561"/>
      <c r="AS929" s="561"/>
      <c r="AT929" s="561"/>
      <c r="AU929" s="561"/>
      <c r="AW929" s="561"/>
      <c r="AX929" s="561"/>
      <c r="AY929" s="561"/>
      <c r="AZ929" s="561"/>
      <c r="BA929" s="561"/>
      <c r="BB929" s="561"/>
      <c r="BC929" s="561"/>
      <c r="BD929" s="561"/>
      <c r="BE929" s="561"/>
      <c r="BF929" s="561"/>
      <c r="BG929" s="561"/>
      <c r="BH929" s="561"/>
      <c r="BI929" s="561"/>
      <c r="BJ929" s="561"/>
      <c r="BK929" s="561"/>
      <c r="BL929" s="561"/>
      <c r="BM929" s="561"/>
      <c r="BN929" s="561"/>
      <c r="BO929" s="561"/>
      <c r="BP929" s="561"/>
      <c r="BQ929" s="561"/>
      <c r="BR929" s="561"/>
      <c r="BS929" s="561"/>
      <c r="BT929" s="561"/>
      <c r="BU929" s="561"/>
      <c r="BV929" s="561"/>
    </row>
    <row r="930" spans="1:74">
      <c r="A930" s="561"/>
      <c r="E930" s="561"/>
      <c r="H930" s="561"/>
      <c r="Q930" s="561"/>
      <c r="R930" s="561"/>
      <c r="S930" s="561"/>
      <c r="T930" s="561"/>
      <c r="U930" s="561"/>
      <c r="V930" s="561"/>
      <c r="Y930" s="561"/>
      <c r="Z930" s="561"/>
      <c r="AA930" s="561"/>
      <c r="AB930" s="561"/>
      <c r="AC930" s="561"/>
      <c r="AD930" s="561"/>
      <c r="AE930" s="561"/>
      <c r="AF930" s="561"/>
      <c r="AG930" s="561"/>
      <c r="AH930" s="561"/>
      <c r="AJ930" s="561"/>
      <c r="AK930" s="561"/>
      <c r="AM930" s="561"/>
      <c r="AN930" s="561"/>
      <c r="AO930" s="561"/>
      <c r="AP930" s="561"/>
      <c r="AQ930" s="561"/>
      <c r="AR930" s="561"/>
      <c r="AS930" s="561"/>
      <c r="AT930" s="561"/>
      <c r="AU930" s="561"/>
      <c r="AW930" s="561"/>
      <c r="AX930" s="561"/>
      <c r="AY930" s="561"/>
      <c r="AZ930" s="561"/>
      <c r="BA930" s="561"/>
      <c r="BB930" s="561"/>
      <c r="BC930" s="561"/>
      <c r="BD930" s="561"/>
      <c r="BE930" s="561"/>
      <c r="BF930" s="561"/>
      <c r="BG930" s="561"/>
      <c r="BH930" s="561"/>
      <c r="BI930" s="561"/>
      <c r="BJ930" s="561"/>
      <c r="BK930" s="561"/>
      <c r="BL930" s="561"/>
      <c r="BM930" s="561"/>
      <c r="BN930" s="561"/>
      <c r="BO930" s="561"/>
      <c r="BP930" s="561"/>
      <c r="BQ930" s="561"/>
      <c r="BR930" s="561"/>
      <c r="BS930" s="561"/>
      <c r="BT930" s="561"/>
      <c r="BU930" s="561"/>
      <c r="BV930" s="561"/>
    </row>
    <row r="931" spans="1:74">
      <c r="A931" s="561"/>
      <c r="E931" s="561"/>
      <c r="H931" s="561"/>
      <c r="Q931" s="561"/>
      <c r="R931" s="561"/>
      <c r="S931" s="561"/>
      <c r="T931" s="561"/>
      <c r="U931" s="561"/>
      <c r="V931" s="561"/>
      <c r="Y931" s="561"/>
      <c r="Z931" s="561"/>
      <c r="AA931" s="561"/>
      <c r="AB931" s="561"/>
      <c r="AC931" s="561"/>
      <c r="AD931" s="561"/>
      <c r="AE931" s="561"/>
      <c r="AF931" s="561"/>
      <c r="AG931" s="561"/>
      <c r="AH931" s="561"/>
      <c r="AJ931" s="561"/>
      <c r="AK931" s="561"/>
      <c r="AM931" s="561"/>
      <c r="AN931" s="561"/>
      <c r="AO931" s="561"/>
      <c r="AP931" s="561"/>
      <c r="AQ931" s="561"/>
      <c r="AR931" s="561"/>
      <c r="AS931" s="561"/>
      <c r="AT931" s="561"/>
      <c r="AU931" s="561"/>
      <c r="AW931" s="561"/>
      <c r="AX931" s="561"/>
      <c r="AY931" s="561"/>
      <c r="AZ931" s="561"/>
      <c r="BA931" s="561"/>
      <c r="BB931" s="561"/>
      <c r="BC931" s="561"/>
      <c r="BD931" s="561"/>
      <c r="BE931" s="561"/>
      <c r="BF931" s="561"/>
      <c r="BG931" s="561"/>
      <c r="BH931" s="561"/>
      <c r="BI931" s="561"/>
      <c r="BJ931" s="561"/>
      <c r="BK931" s="561"/>
      <c r="BL931" s="561"/>
      <c r="BM931" s="561"/>
      <c r="BN931" s="561"/>
      <c r="BO931" s="561"/>
      <c r="BP931" s="561"/>
      <c r="BQ931" s="561"/>
      <c r="BR931" s="561"/>
      <c r="BS931" s="561"/>
      <c r="BT931" s="561"/>
      <c r="BU931" s="561"/>
      <c r="BV931" s="561"/>
    </row>
    <row r="932" spans="1:74">
      <c r="A932" s="561"/>
      <c r="E932" s="561"/>
      <c r="H932" s="561"/>
      <c r="Q932" s="561"/>
      <c r="R932" s="561"/>
      <c r="S932" s="561"/>
      <c r="T932" s="561"/>
      <c r="U932" s="561"/>
      <c r="V932" s="561"/>
      <c r="Y932" s="561"/>
      <c r="Z932" s="561"/>
      <c r="AA932" s="561"/>
      <c r="AB932" s="561"/>
      <c r="AC932" s="561"/>
      <c r="AD932" s="561"/>
      <c r="AE932" s="561"/>
      <c r="AF932" s="561"/>
      <c r="AG932" s="561"/>
      <c r="AH932" s="561"/>
      <c r="AJ932" s="561"/>
      <c r="AK932" s="561"/>
      <c r="AM932" s="561"/>
      <c r="AN932" s="561"/>
      <c r="AO932" s="561"/>
      <c r="AP932" s="561"/>
      <c r="AQ932" s="561"/>
      <c r="AR932" s="561"/>
      <c r="AS932" s="561"/>
      <c r="AT932" s="561"/>
      <c r="AU932" s="561"/>
      <c r="AW932" s="561"/>
      <c r="AX932" s="561"/>
      <c r="AY932" s="561"/>
      <c r="AZ932" s="561"/>
      <c r="BA932" s="561"/>
      <c r="BB932" s="561"/>
      <c r="BC932" s="561"/>
      <c r="BD932" s="561"/>
      <c r="BE932" s="561"/>
      <c r="BF932" s="561"/>
      <c r="BG932" s="561"/>
      <c r="BH932" s="561"/>
      <c r="BI932" s="561"/>
      <c r="BJ932" s="561"/>
      <c r="BK932" s="561"/>
      <c r="BL932" s="561"/>
      <c r="BM932" s="561"/>
      <c r="BN932" s="561"/>
      <c r="BO932" s="561"/>
      <c r="BP932" s="561"/>
      <c r="BQ932" s="561"/>
      <c r="BR932" s="561"/>
      <c r="BS932" s="561"/>
      <c r="BT932" s="561"/>
      <c r="BU932" s="561"/>
      <c r="BV932" s="561"/>
    </row>
    <row r="933" spans="1:74">
      <c r="A933" s="561"/>
      <c r="E933" s="561"/>
      <c r="H933" s="561"/>
      <c r="Q933" s="561"/>
      <c r="R933" s="561"/>
      <c r="S933" s="561"/>
      <c r="T933" s="561"/>
      <c r="U933" s="561"/>
      <c r="V933" s="561"/>
      <c r="Y933" s="561"/>
      <c r="Z933" s="561"/>
      <c r="AA933" s="561"/>
      <c r="AB933" s="561"/>
      <c r="AC933" s="561"/>
      <c r="AD933" s="561"/>
      <c r="AE933" s="561"/>
      <c r="AF933" s="561"/>
      <c r="AG933" s="561"/>
      <c r="AH933" s="561"/>
      <c r="AJ933" s="561"/>
      <c r="AK933" s="561"/>
      <c r="AM933" s="561"/>
      <c r="AN933" s="561"/>
      <c r="AO933" s="561"/>
      <c r="AP933" s="561"/>
      <c r="AQ933" s="561"/>
      <c r="AR933" s="561"/>
      <c r="AS933" s="561"/>
      <c r="AT933" s="561"/>
      <c r="AU933" s="561"/>
      <c r="AW933" s="561"/>
      <c r="AX933" s="561"/>
      <c r="AY933" s="561"/>
      <c r="AZ933" s="561"/>
      <c r="BA933" s="561"/>
      <c r="BB933" s="561"/>
      <c r="BC933" s="561"/>
      <c r="BD933" s="561"/>
      <c r="BE933" s="561"/>
      <c r="BF933" s="561"/>
      <c r="BG933" s="561"/>
      <c r="BH933" s="561"/>
      <c r="BI933" s="561"/>
      <c r="BJ933" s="561"/>
      <c r="BK933" s="561"/>
      <c r="BL933" s="561"/>
      <c r="BM933" s="561"/>
      <c r="BN933" s="561"/>
      <c r="BO933" s="561"/>
      <c r="BP933" s="561"/>
      <c r="BQ933" s="561"/>
      <c r="BR933" s="561"/>
      <c r="BS933" s="561"/>
      <c r="BT933" s="561"/>
      <c r="BU933" s="561"/>
      <c r="BV933" s="561"/>
    </row>
    <row r="934" spans="1:74">
      <c r="A934" s="561"/>
      <c r="E934" s="561"/>
      <c r="H934" s="561"/>
      <c r="Q934" s="561"/>
      <c r="R934" s="561"/>
      <c r="S934" s="561"/>
      <c r="T934" s="561"/>
      <c r="U934" s="561"/>
      <c r="V934" s="561"/>
      <c r="Y934" s="561"/>
      <c r="Z934" s="561"/>
      <c r="AA934" s="561"/>
      <c r="AB934" s="561"/>
      <c r="AC934" s="561"/>
      <c r="AD934" s="561"/>
      <c r="AE934" s="561"/>
      <c r="AF934" s="561"/>
      <c r="AG934" s="561"/>
      <c r="AH934" s="561"/>
      <c r="AJ934" s="561"/>
      <c r="AK934" s="561"/>
      <c r="AM934" s="561"/>
      <c r="AN934" s="561"/>
      <c r="AO934" s="561"/>
      <c r="AP934" s="561"/>
      <c r="AQ934" s="561"/>
      <c r="AR934" s="561"/>
      <c r="AS934" s="561"/>
      <c r="AT934" s="561"/>
      <c r="AU934" s="561"/>
      <c r="AW934" s="561"/>
      <c r="AX934" s="561"/>
      <c r="AY934" s="561"/>
      <c r="AZ934" s="561"/>
      <c r="BA934" s="561"/>
      <c r="BB934" s="561"/>
      <c r="BC934" s="561"/>
      <c r="BD934" s="561"/>
      <c r="BE934" s="561"/>
      <c r="BF934" s="561"/>
      <c r="BG934" s="561"/>
      <c r="BH934" s="561"/>
      <c r="BI934" s="561"/>
      <c r="BJ934" s="561"/>
      <c r="BK934" s="561"/>
      <c r="BL934" s="561"/>
      <c r="BM934" s="561"/>
      <c r="BN934" s="561"/>
      <c r="BO934" s="561"/>
      <c r="BP934" s="561"/>
      <c r="BQ934" s="561"/>
      <c r="BR934" s="561"/>
      <c r="BS934" s="561"/>
      <c r="BT934" s="561"/>
      <c r="BU934" s="561"/>
      <c r="BV934" s="561"/>
    </row>
    <row r="935" spans="1:74">
      <c r="A935" s="561"/>
      <c r="E935" s="561"/>
      <c r="H935" s="561"/>
      <c r="Q935" s="561"/>
      <c r="R935" s="561"/>
      <c r="S935" s="561"/>
      <c r="T935" s="561"/>
      <c r="U935" s="561"/>
      <c r="V935" s="561"/>
      <c r="Y935" s="561"/>
      <c r="Z935" s="561"/>
      <c r="AA935" s="561"/>
      <c r="AB935" s="561"/>
      <c r="AC935" s="561"/>
      <c r="AD935" s="561"/>
      <c r="AE935" s="561"/>
      <c r="AF935" s="561"/>
      <c r="AG935" s="561"/>
      <c r="AH935" s="561"/>
      <c r="AJ935" s="561"/>
      <c r="AK935" s="561"/>
      <c r="AM935" s="561"/>
      <c r="AN935" s="561"/>
      <c r="AO935" s="561"/>
      <c r="AP935" s="561"/>
      <c r="AQ935" s="561"/>
      <c r="AR935" s="561"/>
      <c r="AS935" s="561"/>
      <c r="AT935" s="561"/>
      <c r="AU935" s="561"/>
      <c r="AW935" s="561"/>
      <c r="AX935" s="561"/>
      <c r="AY935" s="561"/>
      <c r="AZ935" s="561"/>
      <c r="BA935" s="561"/>
      <c r="BB935" s="561"/>
      <c r="BC935" s="561"/>
      <c r="BD935" s="561"/>
      <c r="BE935" s="561"/>
      <c r="BF935" s="561"/>
      <c r="BG935" s="561"/>
      <c r="BH935" s="561"/>
      <c r="BI935" s="561"/>
      <c r="BJ935" s="561"/>
      <c r="BK935" s="561"/>
      <c r="BL935" s="561"/>
      <c r="BM935" s="561"/>
      <c r="BN935" s="561"/>
      <c r="BO935" s="561"/>
      <c r="BP935" s="561"/>
      <c r="BQ935" s="561"/>
      <c r="BR935" s="561"/>
      <c r="BS935" s="561"/>
      <c r="BT935" s="561"/>
      <c r="BU935" s="561"/>
      <c r="BV935" s="561"/>
    </row>
    <row r="936" spans="1:74">
      <c r="A936" s="561"/>
      <c r="E936" s="561"/>
      <c r="H936" s="561"/>
      <c r="Q936" s="561"/>
      <c r="R936" s="561"/>
      <c r="S936" s="561"/>
      <c r="T936" s="561"/>
      <c r="U936" s="561"/>
      <c r="V936" s="561"/>
      <c r="Y936" s="561"/>
      <c r="Z936" s="561"/>
      <c r="AA936" s="561"/>
      <c r="AB936" s="561"/>
      <c r="AC936" s="561"/>
      <c r="AD936" s="561"/>
      <c r="AE936" s="561"/>
      <c r="AF936" s="561"/>
      <c r="AG936" s="561"/>
      <c r="AH936" s="561"/>
      <c r="AJ936" s="561"/>
      <c r="AK936" s="561"/>
      <c r="AM936" s="561"/>
      <c r="AN936" s="561"/>
      <c r="AO936" s="561"/>
      <c r="AP936" s="561"/>
      <c r="AQ936" s="561"/>
      <c r="AR936" s="561"/>
      <c r="AS936" s="561"/>
      <c r="AT936" s="561"/>
      <c r="AU936" s="561"/>
      <c r="AW936" s="561"/>
      <c r="AX936" s="561"/>
      <c r="AY936" s="561"/>
      <c r="AZ936" s="561"/>
      <c r="BA936" s="561"/>
      <c r="BB936" s="561"/>
      <c r="BC936" s="561"/>
      <c r="BD936" s="561"/>
      <c r="BE936" s="561"/>
      <c r="BF936" s="561"/>
      <c r="BG936" s="561"/>
      <c r="BH936" s="561"/>
      <c r="BI936" s="561"/>
      <c r="BJ936" s="561"/>
      <c r="BK936" s="561"/>
      <c r="BL936" s="561"/>
      <c r="BM936" s="561"/>
      <c r="BN936" s="561"/>
      <c r="BO936" s="561"/>
      <c r="BP936" s="561"/>
      <c r="BQ936" s="561"/>
      <c r="BR936" s="561"/>
      <c r="BS936" s="561"/>
      <c r="BT936" s="561"/>
      <c r="BU936" s="561"/>
      <c r="BV936" s="561"/>
    </row>
    <row r="937" spans="1:74">
      <c r="A937" s="561"/>
      <c r="E937" s="561"/>
      <c r="H937" s="561"/>
      <c r="Q937" s="561"/>
      <c r="R937" s="561"/>
      <c r="S937" s="561"/>
      <c r="T937" s="561"/>
      <c r="U937" s="561"/>
      <c r="V937" s="561"/>
      <c r="Y937" s="561"/>
      <c r="Z937" s="561"/>
      <c r="AA937" s="561"/>
      <c r="AB937" s="561"/>
      <c r="AC937" s="561"/>
      <c r="AD937" s="561"/>
      <c r="AE937" s="561"/>
      <c r="AF937" s="561"/>
      <c r="AG937" s="561"/>
      <c r="AH937" s="561"/>
      <c r="AJ937" s="561"/>
      <c r="AK937" s="561"/>
      <c r="AM937" s="561"/>
      <c r="AN937" s="561"/>
      <c r="AO937" s="561"/>
      <c r="AP937" s="561"/>
      <c r="AQ937" s="561"/>
      <c r="AR937" s="561"/>
      <c r="AS937" s="561"/>
      <c r="AT937" s="561"/>
      <c r="AU937" s="561"/>
      <c r="AW937" s="561"/>
      <c r="AX937" s="561"/>
      <c r="AY937" s="561"/>
      <c r="AZ937" s="561"/>
      <c r="BA937" s="561"/>
      <c r="BB937" s="561"/>
      <c r="BC937" s="561"/>
      <c r="BD937" s="561"/>
      <c r="BE937" s="561"/>
      <c r="BF937" s="561"/>
      <c r="BG937" s="561"/>
      <c r="BH937" s="561"/>
      <c r="BI937" s="561"/>
      <c r="BJ937" s="561"/>
      <c r="BK937" s="561"/>
      <c r="BL937" s="561"/>
      <c r="BM937" s="561"/>
      <c r="BN937" s="561"/>
      <c r="BO937" s="561"/>
      <c r="BP937" s="561"/>
      <c r="BQ937" s="561"/>
      <c r="BR937" s="561"/>
      <c r="BS937" s="561"/>
      <c r="BT937" s="561"/>
      <c r="BU937" s="561"/>
      <c r="BV937" s="561"/>
    </row>
    <row r="938" spans="1:74">
      <c r="A938" s="561"/>
      <c r="E938" s="561"/>
      <c r="H938" s="561"/>
      <c r="Q938" s="561"/>
      <c r="R938" s="561"/>
      <c r="S938" s="561"/>
      <c r="T938" s="561"/>
      <c r="U938" s="561"/>
      <c r="V938" s="561"/>
      <c r="Y938" s="561"/>
      <c r="Z938" s="561"/>
      <c r="AA938" s="561"/>
      <c r="AB938" s="561"/>
      <c r="AC938" s="561"/>
      <c r="AD938" s="561"/>
      <c r="AE938" s="561"/>
      <c r="AF938" s="561"/>
      <c r="AG938" s="561"/>
      <c r="AH938" s="561"/>
      <c r="AJ938" s="561"/>
      <c r="AK938" s="561"/>
      <c r="AM938" s="561"/>
      <c r="AN938" s="561"/>
      <c r="AO938" s="561"/>
      <c r="AP938" s="561"/>
      <c r="AQ938" s="561"/>
      <c r="AR938" s="561"/>
      <c r="AS938" s="561"/>
      <c r="AT938" s="561"/>
      <c r="AU938" s="561"/>
      <c r="AW938" s="561"/>
      <c r="AX938" s="561"/>
      <c r="AY938" s="561"/>
      <c r="AZ938" s="561"/>
      <c r="BA938" s="561"/>
      <c r="BB938" s="561"/>
      <c r="BC938" s="561"/>
      <c r="BD938" s="561"/>
      <c r="BE938" s="561"/>
      <c r="BF938" s="561"/>
      <c r="BG938" s="561"/>
      <c r="BH938" s="561"/>
      <c r="BI938" s="561"/>
      <c r="BJ938" s="561"/>
      <c r="BK938" s="561"/>
      <c r="BL938" s="561"/>
      <c r="BM938" s="561"/>
      <c r="BN938" s="561"/>
      <c r="BO938" s="561"/>
      <c r="BP938" s="561"/>
      <c r="BQ938" s="561"/>
      <c r="BR938" s="561"/>
      <c r="BS938" s="561"/>
      <c r="BT938" s="561"/>
      <c r="BU938" s="561"/>
      <c r="BV938" s="561"/>
    </row>
    <row r="939" spans="1:74">
      <c r="A939" s="561"/>
      <c r="E939" s="561"/>
      <c r="H939" s="561"/>
      <c r="Q939" s="561"/>
      <c r="R939" s="561"/>
      <c r="S939" s="561"/>
      <c r="T939" s="561"/>
      <c r="U939" s="561"/>
      <c r="V939" s="561"/>
      <c r="Y939" s="561"/>
      <c r="Z939" s="561"/>
      <c r="AA939" s="561"/>
      <c r="AB939" s="561"/>
      <c r="AC939" s="561"/>
      <c r="AD939" s="561"/>
      <c r="AE939" s="561"/>
      <c r="AF939" s="561"/>
      <c r="AG939" s="561"/>
      <c r="AH939" s="561"/>
      <c r="AJ939" s="561"/>
      <c r="AK939" s="561"/>
      <c r="AM939" s="561"/>
      <c r="AN939" s="561"/>
      <c r="AO939" s="561"/>
      <c r="AP939" s="561"/>
      <c r="AQ939" s="561"/>
      <c r="AR939" s="561"/>
      <c r="AS939" s="561"/>
      <c r="AT939" s="561"/>
      <c r="AU939" s="561"/>
      <c r="AW939" s="561"/>
      <c r="AX939" s="561"/>
      <c r="AY939" s="561"/>
      <c r="AZ939" s="561"/>
      <c r="BA939" s="561"/>
      <c r="BB939" s="561"/>
      <c r="BC939" s="561"/>
      <c r="BD939" s="561"/>
      <c r="BE939" s="561"/>
      <c r="BF939" s="561"/>
      <c r="BG939" s="561"/>
      <c r="BH939" s="561"/>
      <c r="BI939" s="561"/>
      <c r="BJ939" s="561"/>
      <c r="BK939" s="561"/>
      <c r="BL939" s="561"/>
      <c r="BM939" s="561"/>
      <c r="BN939" s="561"/>
      <c r="BO939" s="561"/>
      <c r="BP939" s="561"/>
      <c r="BQ939" s="561"/>
      <c r="BR939" s="561"/>
      <c r="BS939" s="561"/>
      <c r="BT939" s="561"/>
      <c r="BU939" s="561"/>
      <c r="BV939" s="561"/>
    </row>
    <row r="940" spans="1:74">
      <c r="A940" s="561"/>
      <c r="E940" s="561"/>
      <c r="H940" s="561"/>
      <c r="Q940" s="561"/>
      <c r="R940" s="561"/>
      <c r="S940" s="561"/>
      <c r="T940" s="561"/>
      <c r="U940" s="561"/>
      <c r="V940" s="561"/>
      <c r="Y940" s="561"/>
      <c r="Z940" s="561"/>
      <c r="AA940" s="561"/>
      <c r="AB940" s="561"/>
      <c r="AC940" s="561"/>
      <c r="AD940" s="561"/>
      <c r="AE940" s="561"/>
      <c r="AF940" s="561"/>
      <c r="AG940" s="561"/>
      <c r="AH940" s="561"/>
      <c r="AJ940" s="561"/>
      <c r="AK940" s="561"/>
      <c r="AM940" s="561"/>
      <c r="AN940" s="561"/>
      <c r="AO940" s="561"/>
      <c r="AP940" s="561"/>
      <c r="AQ940" s="561"/>
      <c r="AR940" s="561"/>
      <c r="AS940" s="561"/>
      <c r="AT940" s="561"/>
      <c r="AU940" s="561"/>
      <c r="AW940" s="561"/>
      <c r="AX940" s="561"/>
      <c r="AY940" s="561"/>
      <c r="AZ940" s="561"/>
      <c r="BA940" s="561"/>
      <c r="BB940" s="561"/>
      <c r="BC940" s="561"/>
      <c r="BD940" s="561"/>
      <c r="BE940" s="561"/>
      <c r="BF940" s="561"/>
      <c r="BG940" s="561"/>
      <c r="BH940" s="561"/>
      <c r="BI940" s="561"/>
      <c r="BJ940" s="561"/>
      <c r="BK940" s="561"/>
      <c r="BL940" s="561"/>
      <c r="BM940" s="561"/>
      <c r="BN940" s="561"/>
      <c r="BO940" s="561"/>
      <c r="BP940" s="561"/>
      <c r="BQ940" s="561"/>
      <c r="BR940" s="561"/>
      <c r="BS940" s="561"/>
      <c r="BT940" s="561"/>
      <c r="BU940" s="561"/>
      <c r="BV940" s="561"/>
    </row>
    <row r="941" spans="1:74">
      <c r="A941" s="561"/>
      <c r="E941" s="561"/>
      <c r="H941" s="561"/>
      <c r="Q941" s="561"/>
      <c r="R941" s="561"/>
      <c r="S941" s="561"/>
      <c r="T941" s="561"/>
      <c r="U941" s="561"/>
      <c r="V941" s="561"/>
      <c r="Y941" s="561"/>
      <c r="Z941" s="561"/>
      <c r="AA941" s="561"/>
      <c r="AB941" s="561"/>
      <c r="AC941" s="561"/>
      <c r="AD941" s="561"/>
      <c r="AE941" s="561"/>
      <c r="AF941" s="561"/>
      <c r="AG941" s="561"/>
      <c r="AH941" s="561"/>
      <c r="AJ941" s="561"/>
      <c r="AK941" s="561"/>
      <c r="AM941" s="561"/>
      <c r="AN941" s="561"/>
      <c r="AO941" s="561"/>
      <c r="AP941" s="561"/>
      <c r="AQ941" s="561"/>
      <c r="AR941" s="561"/>
      <c r="AS941" s="561"/>
      <c r="AT941" s="561"/>
      <c r="AU941" s="561"/>
      <c r="AW941" s="561"/>
      <c r="AX941" s="561"/>
      <c r="AY941" s="561"/>
      <c r="AZ941" s="561"/>
      <c r="BA941" s="561"/>
      <c r="BB941" s="561"/>
      <c r="BC941" s="561"/>
      <c r="BD941" s="561"/>
      <c r="BE941" s="561"/>
      <c r="BF941" s="561"/>
      <c r="BG941" s="561"/>
      <c r="BH941" s="561"/>
      <c r="BI941" s="561"/>
      <c r="BJ941" s="561"/>
      <c r="BK941" s="561"/>
      <c r="BL941" s="561"/>
      <c r="BM941" s="561"/>
      <c r="BN941" s="561"/>
      <c r="BO941" s="561"/>
      <c r="BP941" s="561"/>
      <c r="BQ941" s="561"/>
      <c r="BR941" s="561"/>
      <c r="BS941" s="561"/>
      <c r="BT941" s="561"/>
      <c r="BU941" s="561"/>
      <c r="BV941" s="561"/>
    </row>
    <row r="942" spans="1:74">
      <c r="A942" s="561"/>
      <c r="E942" s="561"/>
      <c r="H942" s="561"/>
      <c r="Q942" s="561"/>
      <c r="R942" s="561"/>
      <c r="S942" s="561"/>
      <c r="T942" s="561"/>
      <c r="U942" s="561"/>
      <c r="V942" s="561"/>
      <c r="Y942" s="561"/>
      <c r="Z942" s="561"/>
      <c r="AA942" s="561"/>
      <c r="AB942" s="561"/>
      <c r="AC942" s="561"/>
      <c r="AD942" s="561"/>
      <c r="AE942" s="561"/>
      <c r="AF942" s="561"/>
      <c r="AG942" s="561"/>
      <c r="AH942" s="561"/>
      <c r="AJ942" s="561"/>
      <c r="AK942" s="561"/>
      <c r="AM942" s="561"/>
      <c r="AN942" s="561"/>
      <c r="AO942" s="561"/>
      <c r="AP942" s="561"/>
      <c r="AQ942" s="561"/>
      <c r="AR942" s="561"/>
      <c r="AS942" s="561"/>
      <c r="AT942" s="561"/>
      <c r="AU942" s="561"/>
      <c r="AW942" s="561"/>
      <c r="AX942" s="561"/>
      <c r="AY942" s="561"/>
      <c r="AZ942" s="561"/>
      <c r="BA942" s="561"/>
      <c r="BB942" s="561"/>
      <c r="BC942" s="561"/>
      <c r="BD942" s="561"/>
      <c r="BE942" s="561"/>
      <c r="BF942" s="561"/>
      <c r="BG942" s="561"/>
      <c r="BH942" s="561"/>
      <c r="BI942" s="561"/>
      <c r="BJ942" s="561"/>
      <c r="BK942" s="561"/>
      <c r="BL942" s="561"/>
      <c r="BM942" s="561"/>
      <c r="BN942" s="561"/>
      <c r="BO942" s="561"/>
      <c r="BP942" s="561"/>
      <c r="BQ942" s="561"/>
      <c r="BR942" s="561"/>
      <c r="BS942" s="561"/>
      <c r="BT942" s="561"/>
      <c r="BU942" s="561"/>
      <c r="BV942" s="561"/>
    </row>
    <row r="943" spans="1:74">
      <c r="A943" s="561"/>
      <c r="E943" s="561"/>
      <c r="H943" s="561"/>
      <c r="Q943" s="561"/>
      <c r="R943" s="561"/>
      <c r="S943" s="561"/>
      <c r="T943" s="561"/>
      <c r="U943" s="561"/>
      <c r="V943" s="561"/>
      <c r="Y943" s="561"/>
      <c r="Z943" s="561"/>
      <c r="AA943" s="561"/>
      <c r="AB943" s="561"/>
      <c r="AC943" s="561"/>
      <c r="AD943" s="561"/>
      <c r="AE943" s="561"/>
      <c r="AF943" s="561"/>
      <c r="AG943" s="561"/>
      <c r="AH943" s="561"/>
      <c r="AJ943" s="561"/>
      <c r="AK943" s="561"/>
      <c r="AM943" s="561"/>
      <c r="AN943" s="561"/>
      <c r="AO943" s="561"/>
      <c r="AP943" s="561"/>
      <c r="AQ943" s="561"/>
      <c r="AR943" s="561"/>
      <c r="AS943" s="561"/>
      <c r="AT943" s="561"/>
      <c r="AU943" s="561"/>
      <c r="AW943" s="561"/>
      <c r="AX943" s="561"/>
      <c r="AY943" s="561"/>
      <c r="AZ943" s="561"/>
      <c r="BA943" s="561"/>
      <c r="BB943" s="561"/>
      <c r="BC943" s="561"/>
      <c r="BD943" s="561"/>
      <c r="BE943" s="561"/>
      <c r="BF943" s="561"/>
      <c r="BG943" s="561"/>
      <c r="BH943" s="561"/>
      <c r="BI943" s="561"/>
      <c r="BJ943" s="561"/>
      <c r="BK943" s="561"/>
      <c r="BL943" s="561"/>
      <c r="BM943" s="561"/>
      <c r="BN943" s="561"/>
      <c r="BO943" s="561"/>
      <c r="BP943" s="561"/>
      <c r="BQ943" s="561"/>
      <c r="BR943" s="561"/>
      <c r="BS943" s="561"/>
      <c r="BT943" s="561"/>
      <c r="BU943" s="561"/>
      <c r="BV943" s="561"/>
    </row>
    <row r="944" spans="1:74">
      <c r="A944" s="561"/>
      <c r="E944" s="561"/>
      <c r="H944" s="561"/>
      <c r="Q944" s="561"/>
      <c r="R944" s="561"/>
      <c r="S944" s="561"/>
      <c r="T944" s="561"/>
      <c r="U944" s="561"/>
      <c r="V944" s="561"/>
      <c r="Y944" s="561"/>
      <c r="Z944" s="561"/>
      <c r="AA944" s="561"/>
      <c r="AB944" s="561"/>
      <c r="AC944" s="561"/>
      <c r="AD944" s="561"/>
      <c r="AE944" s="561"/>
      <c r="AF944" s="561"/>
      <c r="AG944" s="561"/>
      <c r="AH944" s="561"/>
      <c r="AJ944" s="561"/>
      <c r="AK944" s="561"/>
      <c r="AM944" s="561"/>
      <c r="AN944" s="561"/>
      <c r="AO944" s="561"/>
      <c r="AP944" s="561"/>
      <c r="AQ944" s="561"/>
      <c r="AR944" s="561"/>
      <c r="AS944" s="561"/>
      <c r="AT944" s="561"/>
      <c r="AU944" s="561"/>
      <c r="AW944" s="561"/>
      <c r="AX944" s="561"/>
      <c r="AY944" s="561"/>
      <c r="AZ944" s="561"/>
      <c r="BA944" s="561"/>
      <c r="BB944" s="561"/>
      <c r="BC944" s="561"/>
      <c r="BD944" s="561"/>
      <c r="BE944" s="561"/>
      <c r="BF944" s="561"/>
      <c r="BG944" s="561"/>
      <c r="BH944" s="561"/>
      <c r="BI944" s="561"/>
      <c r="BJ944" s="561"/>
      <c r="BK944" s="561"/>
      <c r="BL944" s="561"/>
      <c r="BM944" s="561"/>
      <c r="BN944" s="561"/>
      <c r="BO944" s="561"/>
      <c r="BP944" s="561"/>
      <c r="BQ944" s="561"/>
      <c r="BR944" s="561"/>
      <c r="BS944" s="561"/>
      <c r="BT944" s="561"/>
      <c r="BU944" s="561"/>
      <c r="BV944" s="561"/>
    </row>
    <row r="945" spans="1:74">
      <c r="A945" s="561"/>
      <c r="E945" s="561"/>
      <c r="H945" s="561"/>
      <c r="Q945" s="561"/>
      <c r="R945" s="561"/>
      <c r="S945" s="561"/>
      <c r="T945" s="561"/>
      <c r="U945" s="561"/>
      <c r="V945" s="561"/>
      <c r="Y945" s="561"/>
      <c r="Z945" s="561"/>
      <c r="AA945" s="561"/>
      <c r="AB945" s="561"/>
      <c r="AC945" s="561"/>
      <c r="AD945" s="561"/>
      <c r="AE945" s="561"/>
      <c r="AF945" s="561"/>
      <c r="AG945" s="561"/>
      <c r="AH945" s="561"/>
      <c r="AJ945" s="561"/>
      <c r="AK945" s="561"/>
      <c r="AM945" s="561"/>
      <c r="AN945" s="561"/>
      <c r="AO945" s="561"/>
      <c r="AP945" s="561"/>
      <c r="AQ945" s="561"/>
      <c r="AR945" s="561"/>
      <c r="AS945" s="561"/>
      <c r="AT945" s="561"/>
      <c r="AU945" s="561"/>
      <c r="AW945" s="561"/>
      <c r="AX945" s="561"/>
      <c r="AY945" s="561"/>
      <c r="AZ945" s="561"/>
      <c r="BA945" s="561"/>
      <c r="BB945" s="561"/>
      <c r="BC945" s="561"/>
      <c r="BD945" s="561"/>
      <c r="BE945" s="561"/>
      <c r="BF945" s="561"/>
      <c r="BG945" s="561"/>
      <c r="BH945" s="561"/>
      <c r="BI945" s="561"/>
      <c r="BJ945" s="561"/>
      <c r="BK945" s="561"/>
      <c r="BL945" s="561"/>
      <c r="BM945" s="561"/>
      <c r="BN945" s="561"/>
      <c r="BO945" s="561"/>
      <c r="BP945" s="561"/>
      <c r="BQ945" s="561"/>
      <c r="BR945" s="561"/>
      <c r="BS945" s="561"/>
      <c r="BT945" s="561"/>
      <c r="BU945" s="561"/>
      <c r="BV945" s="561"/>
    </row>
    <row r="946" spans="1:74">
      <c r="A946" s="561"/>
      <c r="E946" s="561"/>
      <c r="H946" s="561"/>
      <c r="Q946" s="561"/>
      <c r="R946" s="561"/>
      <c r="S946" s="561"/>
      <c r="T946" s="561"/>
      <c r="U946" s="561"/>
      <c r="V946" s="561"/>
      <c r="Y946" s="561"/>
      <c r="Z946" s="561"/>
      <c r="AA946" s="561"/>
      <c r="AB946" s="561"/>
      <c r="AC946" s="561"/>
      <c r="AD946" s="561"/>
      <c r="AE946" s="561"/>
      <c r="AF946" s="561"/>
      <c r="AG946" s="561"/>
      <c r="AH946" s="561"/>
      <c r="AJ946" s="561"/>
      <c r="AK946" s="561"/>
      <c r="AM946" s="561"/>
      <c r="AN946" s="561"/>
      <c r="AO946" s="561"/>
      <c r="AP946" s="561"/>
      <c r="AQ946" s="561"/>
      <c r="AR946" s="561"/>
      <c r="AS946" s="561"/>
      <c r="AT946" s="561"/>
      <c r="AU946" s="561"/>
      <c r="AW946" s="561"/>
      <c r="AX946" s="561"/>
      <c r="AY946" s="561"/>
      <c r="AZ946" s="561"/>
      <c r="BA946" s="561"/>
      <c r="BB946" s="561"/>
      <c r="BC946" s="561"/>
      <c r="BD946" s="561"/>
      <c r="BE946" s="561"/>
      <c r="BF946" s="561"/>
      <c r="BG946" s="561"/>
      <c r="BH946" s="561"/>
      <c r="BI946" s="561"/>
      <c r="BJ946" s="561"/>
      <c r="BK946" s="561"/>
      <c r="BL946" s="561"/>
      <c r="BM946" s="561"/>
      <c r="BN946" s="561"/>
      <c r="BO946" s="561"/>
      <c r="BP946" s="561"/>
      <c r="BQ946" s="561"/>
      <c r="BR946" s="561"/>
      <c r="BS946" s="561"/>
      <c r="BT946" s="561"/>
      <c r="BU946" s="561"/>
      <c r="BV946" s="561"/>
    </row>
    <row r="947" spans="1:74">
      <c r="A947" s="561"/>
      <c r="E947" s="561"/>
      <c r="H947" s="561"/>
      <c r="Q947" s="561"/>
      <c r="R947" s="561"/>
      <c r="S947" s="561"/>
      <c r="T947" s="561"/>
      <c r="U947" s="561"/>
      <c r="V947" s="561"/>
      <c r="Y947" s="561"/>
      <c r="Z947" s="561"/>
      <c r="AA947" s="561"/>
      <c r="AB947" s="561"/>
      <c r="AC947" s="561"/>
      <c r="AD947" s="561"/>
      <c r="AE947" s="561"/>
      <c r="AF947" s="561"/>
      <c r="AG947" s="561"/>
      <c r="AH947" s="561"/>
      <c r="AJ947" s="561"/>
      <c r="AK947" s="561"/>
      <c r="AM947" s="561"/>
      <c r="AN947" s="561"/>
      <c r="AO947" s="561"/>
      <c r="AP947" s="561"/>
      <c r="AQ947" s="561"/>
      <c r="AR947" s="561"/>
      <c r="AS947" s="561"/>
      <c r="AT947" s="561"/>
      <c r="AU947" s="561"/>
      <c r="AW947" s="561"/>
      <c r="AX947" s="561"/>
      <c r="AY947" s="561"/>
      <c r="AZ947" s="561"/>
      <c r="BA947" s="561"/>
      <c r="BB947" s="561"/>
      <c r="BC947" s="561"/>
      <c r="BD947" s="561"/>
      <c r="BE947" s="561"/>
      <c r="BF947" s="561"/>
      <c r="BG947" s="561"/>
      <c r="BH947" s="561"/>
      <c r="BI947" s="561"/>
      <c r="BJ947" s="561"/>
      <c r="BK947" s="561"/>
      <c r="BL947" s="561"/>
      <c r="BM947" s="561"/>
      <c r="BN947" s="561"/>
      <c r="BO947" s="561"/>
      <c r="BP947" s="561"/>
      <c r="BQ947" s="561"/>
      <c r="BR947" s="561"/>
      <c r="BS947" s="561"/>
      <c r="BT947" s="561"/>
      <c r="BU947" s="561"/>
      <c r="BV947" s="561"/>
    </row>
    <row r="948" spans="1:74">
      <c r="A948" s="561"/>
      <c r="E948" s="561"/>
      <c r="H948" s="561"/>
      <c r="Q948" s="561"/>
      <c r="R948" s="561"/>
      <c r="S948" s="561"/>
      <c r="T948" s="561"/>
      <c r="U948" s="561"/>
      <c r="V948" s="561"/>
      <c r="Y948" s="561"/>
      <c r="Z948" s="561"/>
      <c r="AA948" s="561"/>
      <c r="AB948" s="561"/>
      <c r="AC948" s="561"/>
      <c r="AD948" s="561"/>
      <c r="AE948" s="561"/>
      <c r="AF948" s="561"/>
      <c r="AG948" s="561"/>
      <c r="AH948" s="561"/>
      <c r="AJ948" s="561"/>
      <c r="AK948" s="561"/>
      <c r="AM948" s="561"/>
      <c r="AN948" s="561"/>
      <c r="AO948" s="561"/>
      <c r="AP948" s="561"/>
      <c r="AQ948" s="561"/>
      <c r="AR948" s="561"/>
      <c r="AS948" s="561"/>
      <c r="AT948" s="561"/>
      <c r="AU948" s="561"/>
      <c r="AW948" s="561"/>
      <c r="AX948" s="561"/>
      <c r="AY948" s="561"/>
      <c r="AZ948" s="561"/>
      <c r="BA948" s="561"/>
      <c r="BB948" s="561"/>
      <c r="BC948" s="561"/>
      <c r="BD948" s="561"/>
      <c r="BE948" s="561"/>
      <c r="BF948" s="561"/>
      <c r="BG948" s="561"/>
      <c r="BH948" s="561"/>
      <c r="BI948" s="561"/>
      <c r="BJ948" s="561"/>
      <c r="BK948" s="561"/>
      <c r="BL948" s="561"/>
      <c r="BM948" s="561"/>
      <c r="BN948" s="561"/>
      <c r="BO948" s="561"/>
      <c r="BP948" s="561"/>
      <c r="BQ948" s="561"/>
      <c r="BR948" s="561"/>
      <c r="BS948" s="561"/>
      <c r="BT948" s="561"/>
      <c r="BU948" s="561"/>
      <c r="BV948" s="561"/>
    </row>
    <row r="949" spans="1:74">
      <c r="A949" s="561"/>
      <c r="E949" s="561"/>
      <c r="H949" s="561"/>
      <c r="Q949" s="561"/>
      <c r="R949" s="561"/>
      <c r="S949" s="561"/>
      <c r="T949" s="561"/>
      <c r="U949" s="561"/>
      <c r="V949" s="561"/>
      <c r="Y949" s="561"/>
      <c r="Z949" s="561"/>
      <c r="AA949" s="561"/>
      <c r="AB949" s="561"/>
      <c r="AC949" s="561"/>
      <c r="AD949" s="561"/>
      <c r="AE949" s="561"/>
      <c r="AF949" s="561"/>
      <c r="AG949" s="561"/>
      <c r="AH949" s="561"/>
      <c r="AJ949" s="561"/>
      <c r="AK949" s="561"/>
      <c r="AM949" s="561"/>
      <c r="AN949" s="561"/>
      <c r="AO949" s="561"/>
      <c r="AP949" s="561"/>
      <c r="AQ949" s="561"/>
      <c r="AR949" s="561"/>
      <c r="AS949" s="561"/>
      <c r="AT949" s="561"/>
      <c r="AU949" s="561"/>
      <c r="AW949" s="561"/>
      <c r="AX949" s="561"/>
      <c r="AY949" s="561"/>
      <c r="AZ949" s="561"/>
      <c r="BA949" s="561"/>
      <c r="BB949" s="561"/>
      <c r="BC949" s="561"/>
      <c r="BD949" s="561"/>
      <c r="BE949" s="561"/>
      <c r="BF949" s="561"/>
      <c r="BG949" s="561"/>
      <c r="BH949" s="561"/>
      <c r="BI949" s="561"/>
      <c r="BJ949" s="561"/>
      <c r="BK949" s="561"/>
      <c r="BL949" s="561"/>
      <c r="BM949" s="561"/>
      <c r="BN949" s="561"/>
      <c r="BO949" s="561"/>
      <c r="BP949" s="561"/>
      <c r="BQ949" s="561"/>
      <c r="BR949" s="561"/>
      <c r="BS949" s="561"/>
      <c r="BT949" s="561"/>
      <c r="BU949" s="561"/>
      <c r="BV949" s="561"/>
    </row>
    <row r="950" spans="1:74">
      <c r="A950" s="561"/>
      <c r="E950" s="561"/>
      <c r="H950" s="561"/>
      <c r="Q950" s="561"/>
      <c r="R950" s="561"/>
      <c r="S950" s="561"/>
      <c r="T950" s="561"/>
      <c r="U950" s="561"/>
      <c r="V950" s="561"/>
      <c r="Y950" s="561"/>
      <c r="Z950" s="561"/>
      <c r="AA950" s="561"/>
      <c r="AB950" s="561"/>
      <c r="AC950" s="561"/>
      <c r="AD950" s="561"/>
      <c r="AE950" s="561"/>
      <c r="AF950" s="561"/>
      <c r="AG950" s="561"/>
      <c r="AH950" s="561"/>
      <c r="AJ950" s="561"/>
      <c r="AK950" s="561"/>
      <c r="AM950" s="561"/>
      <c r="AN950" s="561"/>
      <c r="AO950" s="561"/>
      <c r="AP950" s="561"/>
      <c r="AQ950" s="561"/>
      <c r="AR950" s="561"/>
      <c r="AS950" s="561"/>
      <c r="AT950" s="561"/>
      <c r="AU950" s="561"/>
      <c r="AW950" s="561"/>
      <c r="AX950" s="561"/>
      <c r="AY950" s="561"/>
      <c r="AZ950" s="561"/>
      <c r="BA950" s="561"/>
      <c r="BB950" s="561"/>
      <c r="BC950" s="561"/>
      <c r="BD950" s="561"/>
      <c r="BE950" s="561"/>
      <c r="BF950" s="561"/>
      <c r="BG950" s="561"/>
      <c r="BH950" s="561"/>
      <c r="BI950" s="561"/>
      <c r="BJ950" s="561"/>
      <c r="BK950" s="561"/>
      <c r="BL950" s="561"/>
      <c r="BM950" s="561"/>
      <c r="BN950" s="561"/>
      <c r="BO950" s="561"/>
      <c r="BP950" s="561"/>
      <c r="BQ950" s="561"/>
      <c r="BR950" s="561"/>
      <c r="BS950" s="561"/>
      <c r="BT950" s="561"/>
      <c r="BU950" s="561"/>
      <c r="BV950" s="561"/>
    </row>
    <row r="951" spans="1:74">
      <c r="A951" s="561"/>
      <c r="E951" s="561"/>
      <c r="H951" s="561"/>
      <c r="Q951" s="561"/>
      <c r="R951" s="561"/>
      <c r="S951" s="561"/>
      <c r="T951" s="561"/>
      <c r="U951" s="561"/>
      <c r="V951" s="561"/>
      <c r="Y951" s="561"/>
      <c r="Z951" s="561"/>
      <c r="AA951" s="561"/>
      <c r="AB951" s="561"/>
      <c r="AC951" s="561"/>
      <c r="AD951" s="561"/>
      <c r="AE951" s="561"/>
      <c r="AF951" s="561"/>
      <c r="AG951" s="561"/>
      <c r="AH951" s="561"/>
      <c r="AJ951" s="561"/>
      <c r="AK951" s="561"/>
      <c r="AM951" s="561"/>
      <c r="AN951" s="561"/>
      <c r="AO951" s="561"/>
      <c r="AP951" s="561"/>
      <c r="AQ951" s="561"/>
      <c r="AR951" s="561"/>
      <c r="AS951" s="561"/>
      <c r="AT951" s="561"/>
      <c r="AU951" s="561"/>
      <c r="AW951" s="561"/>
      <c r="AX951" s="561"/>
      <c r="AY951" s="561"/>
      <c r="AZ951" s="561"/>
      <c r="BA951" s="561"/>
      <c r="BB951" s="561"/>
      <c r="BC951" s="561"/>
      <c r="BD951" s="561"/>
      <c r="BE951" s="561"/>
      <c r="BF951" s="561"/>
      <c r="BG951" s="561"/>
      <c r="BH951" s="561"/>
      <c r="BI951" s="561"/>
      <c r="BJ951" s="561"/>
      <c r="BK951" s="561"/>
      <c r="BL951" s="561"/>
      <c r="BM951" s="561"/>
      <c r="BN951" s="561"/>
      <c r="BO951" s="561"/>
      <c r="BP951" s="561"/>
      <c r="BQ951" s="561"/>
      <c r="BR951" s="561"/>
      <c r="BS951" s="561"/>
      <c r="BT951" s="561"/>
      <c r="BU951" s="561"/>
      <c r="BV951" s="561"/>
    </row>
    <row r="952" spans="1:74">
      <c r="A952" s="561"/>
      <c r="E952" s="561"/>
      <c r="H952" s="561"/>
      <c r="Q952" s="561"/>
      <c r="R952" s="561"/>
      <c r="S952" s="561"/>
      <c r="T952" s="561"/>
      <c r="U952" s="561"/>
      <c r="V952" s="561"/>
      <c r="Y952" s="561"/>
      <c r="Z952" s="561"/>
      <c r="AA952" s="561"/>
      <c r="AB952" s="561"/>
      <c r="AC952" s="561"/>
      <c r="AD952" s="561"/>
      <c r="AE952" s="561"/>
      <c r="AF952" s="561"/>
      <c r="AG952" s="561"/>
      <c r="AH952" s="561"/>
      <c r="AJ952" s="561"/>
      <c r="AK952" s="561"/>
      <c r="AM952" s="561"/>
      <c r="AN952" s="561"/>
      <c r="AO952" s="561"/>
      <c r="AP952" s="561"/>
      <c r="AQ952" s="561"/>
      <c r="AR952" s="561"/>
      <c r="AS952" s="561"/>
      <c r="AT952" s="561"/>
      <c r="AU952" s="561"/>
      <c r="AW952" s="561"/>
      <c r="AX952" s="561"/>
      <c r="AY952" s="561"/>
      <c r="AZ952" s="561"/>
      <c r="BA952" s="561"/>
      <c r="BB952" s="561"/>
      <c r="BC952" s="561"/>
      <c r="BD952" s="561"/>
      <c r="BE952" s="561"/>
      <c r="BF952" s="561"/>
      <c r="BG952" s="561"/>
      <c r="BH952" s="561"/>
      <c r="BI952" s="561"/>
      <c r="BJ952" s="561"/>
      <c r="BK952" s="561"/>
      <c r="BL952" s="561"/>
      <c r="BM952" s="561"/>
      <c r="BN952" s="561"/>
      <c r="BO952" s="561"/>
      <c r="BP952" s="561"/>
      <c r="BQ952" s="561"/>
      <c r="BR952" s="561"/>
      <c r="BS952" s="561"/>
      <c r="BT952" s="561"/>
      <c r="BU952" s="561"/>
      <c r="BV952" s="561"/>
    </row>
    <row r="953" spans="1:74">
      <c r="A953" s="561"/>
      <c r="E953" s="561"/>
      <c r="H953" s="561"/>
      <c r="Q953" s="561"/>
      <c r="R953" s="561"/>
      <c r="S953" s="561"/>
      <c r="T953" s="561"/>
      <c r="U953" s="561"/>
      <c r="V953" s="561"/>
      <c r="Y953" s="561"/>
      <c r="Z953" s="561"/>
      <c r="AA953" s="561"/>
      <c r="AB953" s="561"/>
      <c r="AC953" s="561"/>
      <c r="AD953" s="561"/>
      <c r="AE953" s="561"/>
      <c r="AF953" s="561"/>
      <c r="AG953" s="561"/>
      <c r="AH953" s="561"/>
      <c r="AJ953" s="561"/>
      <c r="AK953" s="561"/>
      <c r="AM953" s="561"/>
      <c r="AN953" s="561"/>
      <c r="AO953" s="561"/>
      <c r="AP953" s="561"/>
      <c r="AQ953" s="561"/>
      <c r="AR953" s="561"/>
      <c r="AS953" s="561"/>
      <c r="AT953" s="561"/>
      <c r="AU953" s="561"/>
      <c r="AW953" s="561"/>
      <c r="AX953" s="561"/>
      <c r="AY953" s="561"/>
      <c r="AZ953" s="561"/>
      <c r="BA953" s="561"/>
      <c r="BB953" s="561"/>
      <c r="BC953" s="561"/>
      <c r="BD953" s="561"/>
      <c r="BE953" s="561"/>
      <c r="BF953" s="561"/>
      <c r="BG953" s="561"/>
      <c r="BH953" s="561"/>
      <c r="BI953" s="561"/>
      <c r="BJ953" s="561"/>
      <c r="BK953" s="561"/>
      <c r="BL953" s="561"/>
      <c r="BM953" s="561"/>
      <c r="BN953" s="561"/>
      <c r="BO953" s="561"/>
      <c r="BP953" s="561"/>
      <c r="BQ953" s="561"/>
      <c r="BR953" s="561"/>
      <c r="BS953" s="561"/>
      <c r="BT953" s="561"/>
      <c r="BU953" s="561"/>
      <c r="BV953" s="561"/>
    </row>
    <row r="954" spans="1:74">
      <c r="A954" s="561"/>
      <c r="E954" s="561"/>
      <c r="H954" s="561"/>
      <c r="Q954" s="561"/>
      <c r="R954" s="561"/>
      <c r="S954" s="561"/>
      <c r="T954" s="561"/>
      <c r="U954" s="561"/>
      <c r="V954" s="561"/>
      <c r="Y954" s="561"/>
      <c r="Z954" s="561"/>
      <c r="AA954" s="561"/>
      <c r="AB954" s="561"/>
      <c r="AC954" s="561"/>
      <c r="AD954" s="561"/>
      <c r="AE954" s="561"/>
      <c r="AF954" s="561"/>
      <c r="AG954" s="561"/>
      <c r="AH954" s="561"/>
      <c r="AJ954" s="561"/>
      <c r="AK954" s="561"/>
      <c r="AM954" s="561"/>
      <c r="AN954" s="561"/>
      <c r="AO954" s="561"/>
      <c r="AP954" s="561"/>
      <c r="AQ954" s="561"/>
      <c r="AR954" s="561"/>
      <c r="AS954" s="561"/>
      <c r="AT954" s="561"/>
      <c r="AU954" s="561"/>
      <c r="AW954" s="561"/>
      <c r="AX954" s="561"/>
      <c r="AY954" s="561"/>
      <c r="AZ954" s="561"/>
      <c r="BA954" s="561"/>
      <c r="BB954" s="561"/>
      <c r="BC954" s="561"/>
      <c r="BD954" s="561"/>
      <c r="BE954" s="561"/>
      <c r="BF954" s="561"/>
      <c r="BG954" s="561"/>
      <c r="BH954" s="561"/>
      <c r="BI954" s="561"/>
      <c r="BJ954" s="561"/>
      <c r="BK954" s="561"/>
      <c r="BL954" s="561"/>
      <c r="BM954" s="561"/>
      <c r="BN954" s="561"/>
      <c r="BO954" s="561"/>
      <c r="BP954" s="561"/>
      <c r="BQ954" s="561"/>
      <c r="BR954" s="561"/>
      <c r="BS954" s="561"/>
      <c r="BT954" s="561"/>
      <c r="BU954" s="561"/>
      <c r="BV954" s="561"/>
    </row>
    <row r="955" spans="1:74">
      <c r="A955" s="561"/>
      <c r="E955" s="561"/>
      <c r="H955" s="561"/>
      <c r="Q955" s="561"/>
      <c r="R955" s="561"/>
      <c r="S955" s="561"/>
      <c r="T955" s="561"/>
      <c r="U955" s="561"/>
      <c r="V955" s="561"/>
      <c r="Y955" s="561"/>
      <c r="Z955" s="561"/>
      <c r="AA955" s="561"/>
      <c r="AB955" s="561"/>
      <c r="AC955" s="561"/>
      <c r="AD955" s="561"/>
      <c r="AE955" s="561"/>
      <c r="AF955" s="561"/>
      <c r="AG955" s="561"/>
      <c r="AH955" s="561"/>
      <c r="AJ955" s="561"/>
      <c r="AK955" s="561"/>
      <c r="AM955" s="561"/>
      <c r="AN955" s="561"/>
      <c r="AO955" s="561"/>
      <c r="AP955" s="561"/>
      <c r="AQ955" s="561"/>
      <c r="AR955" s="561"/>
      <c r="AS955" s="561"/>
      <c r="AT955" s="561"/>
      <c r="AU955" s="561"/>
      <c r="AW955" s="561"/>
      <c r="AX955" s="561"/>
      <c r="AY955" s="561"/>
      <c r="AZ955" s="561"/>
      <c r="BA955" s="561"/>
      <c r="BB955" s="561"/>
      <c r="BC955" s="561"/>
      <c r="BD955" s="561"/>
      <c r="BE955" s="561"/>
      <c r="BF955" s="561"/>
      <c r="BG955" s="561"/>
      <c r="BH955" s="561"/>
      <c r="BI955" s="561"/>
      <c r="BJ955" s="561"/>
      <c r="BK955" s="561"/>
      <c r="BL955" s="561"/>
      <c r="BM955" s="561"/>
      <c r="BN955" s="561"/>
      <c r="BO955" s="561"/>
      <c r="BP955" s="561"/>
      <c r="BQ955" s="561"/>
      <c r="BR955" s="561"/>
      <c r="BS955" s="561"/>
      <c r="BT955" s="561"/>
      <c r="BU955" s="561"/>
      <c r="BV955" s="561"/>
    </row>
    <row r="956" spans="1:74">
      <c r="A956" s="561"/>
      <c r="E956" s="561"/>
      <c r="H956" s="561"/>
      <c r="Q956" s="561"/>
      <c r="R956" s="561"/>
      <c r="S956" s="561"/>
      <c r="T956" s="561"/>
      <c r="U956" s="561"/>
      <c r="V956" s="561"/>
      <c r="Y956" s="561"/>
      <c r="Z956" s="561"/>
      <c r="AA956" s="561"/>
      <c r="AB956" s="561"/>
      <c r="AC956" s="561"/>
      <c r="AD956" s="561"/>
      <c r="AE956" s="561"/>
      <c r="AF956" s="561"/>
      <c r="AG956" s="561"/>
      <c r="AH956" s="561"/>
      <c r="AJ956" s="561"/>
      <c r="AK956" s="561"/>
      <c r="AM956" s="561"/>
      <c r="AN956" s="561"/>
      <c r="AO956" s="561"/>
      <c r="AP956" s="561"/>
      <c r="AQ956" s="561"/>
      <c r="AR956" s="561"/>
      <c r="AS956" s="561"/>
      <c r="AT956" s="561"/>
      <c r="AU956" s="561"/>
      <c r="AW956" s="561"/>
      <c r="AX956" s="561"/>
      <c r="AY956" s="561"/>
      <c r="AZ956" s="561"/>
      <c r="BA956" s="561"/>
      <c r="BB956" s="561"/>
      <c r="BC956" s="561"/>
      <c r="BD956" s="561"/>
      <c r="BE956" s="561"/>
      <c r="BF956" s="561"/>
      <c r="BG956" s="561"/>
      <c r="BH956" s="561"/>
      <c r="BI956" s="561"/>
      <c r="BJ956" s="561"/>
      <c r="BK956" s="561"/>
      <c r="BL956" s="561"/>
      <c r="BM956" s="561"/>
      <c r="BN956" s="561"/>
      <c r="BO956" s="561"/>
      <c r="BP956" s="561"/>
      <c r="BQ956" s="561"/>
      <c r="BR956" s="561"/>
      <c r="BS956" s="561"/>
      <c r="BT956" s="561"/>
      <c r="BU956" s="561"/>
      <c r="BV956" s="561"/>
    </row>
    <row r="957" spans="1:74">
      <c r="A957" s="561"/>
      <c r="E957" s="561"/>
      <c r="H957" s="561"/>
      <c r="Q957" s="561"/>
      <c r="R957" s="561"/>
      <c r="S957" s="561"/>
      <c r="T957" s="561"/>
      <c r="U957" s="561"/>
      <c r="V957" s="561"/>
      <c r="Y957" s="561"/>
      <c r="Z957" s="561"/>
      <c r="AA957" s="561"/>
      <c r="AB957" s="561"/>
      <c r="AC957" s="561"/>
      <c r="AD957" s="561"/>
      <c r="AE957" s="561"/>
      <c r="AF957" s="561"/>
      <c r="AG957" s="561"/>
      <c r="AH957" s="561"/>
      <c r="AJ957" s="561"/>
      <c r="AK957" s="561"/>
      <c r="AM957" s="561"/>
      <c r="AN957" s="561"/>
      <c r="AO957" s="561"/>
      <c r="AP957" s="561"/>
      <c r="AQ957" s="561"/>
      <c r="AR957" s="561"/>
      <c r="AS957" s="561"/>
      <c r="AT957" s="561"/>
      <c r="AU957" s="561"/>
      <c r="AW957" s="561"/>
      <c r="AX957" s="561"/>
      <c r="AY957" s="561"/>
      <c r="AZ957" s="561"/>
      <c r="BA957" s="561"/>
      <c r="BB957" s="561"/>
      <c r="BC957" s="561"/>
      <c r="BD957" s="561"/>
      <c r="BE957" s="561"/>
      <c r="BF957" s="561"/>
      <c r="BG957" s="561"/>
      <c r="BH957" s="561"/>
      <c r="BI957" s="561"/>
      <c r="BJ957" s="561"/>
      <c r="BK957" s="561"/>
      <c r="BL957" s="561"/>
      <c r="BM957" s="561"/>
      <c r="BN957" s="561"/>
      <c r="BO957" s="561"/>
      <c r="BP957" s="561"/>
      <c r="BQ957" s="561"/>
      <c r="BR957" s="561"/>
      <c r="BS957" s="561"/>
      <c r="BT957" s="561"/>
      <c r="BU957" s="561"/>
      <c r="BV957" s="561"/>
    </row>
    <row r="958" spans="1:74">
      <c r="A958" s="561"/>
      <c r="E958" s="561"/>
      <c r="H958" s="561"/>
      <c r="Q958" s="561"/>
      <c r="R958" s="561"/>
      <c r="S958" s="561"/>
      <c r="T958" s="561"/>
      <c r="U958" s="561"/>
      <c r="V958" s="561"/>
      <c r="Y958" s="561"/>
      <c r="Z958" s="561"/>
      <c r="AA958" s="561"/>
      <c r="AB958" s="561"/>
      <c r="AC958" s="561"/>
      <c r="AD958" s="561"/>
      <c r="AE958" s="561"/>
      <c r="AF958" s="561"/>
      <c r="AG958" s="561"/>
      <c r="AH958" s="561"/>
      <c r="AJ958" s="561"/>
      <c r="AK958" s="561"/>
      <c r="AM958" s="561"/>
      <c r="AN958" s="561"/>
      <c r="AO958" s="561"/>
      <c r="AP958" s="561"/>
      <c r="AQ958" s="561"/>
      <c r="AR958" s="561"/>
      <c r="AS958" s="561"/>
      <c r="AT958" s="561"/>
      <c r="AU958" s="561"/>
      <c r="AW958" s="561"/>
      <c r="AX958" s="561"/>
      <c r="AY958" s="561"/>
      <c r="AZ958" s="561"/>
      <c r="BA958" s="561"/>
      <c r="BB958" s="561"/>
      <c r="BC958" s="561"/>
      <c r="BD958" s="561"/>
      <c r="BE958" s="561"/>
      <c r="BF958" s="561"/>
      <c r="BG958" s="561"/>
      <c r="BH958" s="561"/>
      <c r="BI958" s="561"/>
      <c r="BJ958" s="561"/>
      <c r="BK958" s="561"/>
      <c r="BL958" s="561"/>
      <c r="BM958" s="561"/>
      <c r="BN958" s="561"/>
      <c r="BO958" s="561"/>
      <c r="BP958" s="561"/>
      <c r="BQ958" s="561"/>
      <c r="BR958" s="561"/>
      <c r="BS958" s="561"/>
      <c r="BT958" s="561"/>
      <c r="BU958" s="561"/>
      <c r="BV958" s="561"/>
    </row>
    <row r="959" spans="1:74">
      <c r="A959" s="561"/>
      <c r="E959" s="561"/>
      <c r="H959" s="561"/>
      <c r="Q959" s="561"/>
      <c r="R959" s="561"/>
      <c r="S959" s="561"/>
      <c r="T959" s="561"/>
      <c r="U959" s="561"/>
      <c r="V959" s="561"/>
      <c r="Y959" s="561"/>
      <c r="Z959" s="561"/>
      <c r="AA959" s="561"/>
      <c r="AB959" s="561"/>
      <c r="AC959" s="561"/>
      <c r="AD959" s="561"/>
      <c r="AE959" s="561"/>
      <c r="AF959" s="561"/>
      <c r="AG959" s="561"/>
      <c r="AH959" s="561"/>
      <c r="AJ959" s="561"/>
      <c r="AK959" s="561"/>
      <c r="AM959" s="561"/>
      <c r="AN959" s="561"/>
      <c r="AO959" s="561"/>
      <c r="AP959" s="561"/>
      <c r="AQ959" s="561"/>
      <c r="AR959" s="561"/>
      <c r="AS959" s="561"/>
      <c r="AT959" s="561"/>
      <c r="AU959" s="561"/>
      <c r="AW959" s="561"/>
      <c r="AX959" s="561"/>
      <c r="AY959" s="561"/>
      <c r="AZ959" s="561"/>
      <c r="BA959" s="561"/>
      <c r="BB959" s="561"/>
      <c r="BC959" s="561"/>
      <c r="BD959" s="561"/>
      <c r="BE959" s="561"/>
      <c r="BF959" s="561"/>
      <c r="BG959" s="561"/>
      <c r="BH959" s="561"/>
      <c r="BI959" s="561"/>
      <c r="BJ959" s="561"/>
      <c r="BK959" s="561"/>
      <c r="BL959" s="561"/>
      <c r="BM959" s="561"/>
      <c r="BN959" s="561"/>
      <c r="BO959" s="561"/>
      <c r="BP959" s="561"/>
      <c r="BQ959" s="561"/>
      <c r="BR959" s="561"/>
      <c r="BS959" s="561"/>
      <c r="BT959" s="561"/>
      <c r="BU959" s="561"/>
      <c r="BV959" s="561"/>
    </row>
    <row r="960" spans="1:74">
      <c r="A960" s="561"/>
      <c r="E960" s="561"/>
      <c r="H960" s="561"/>
      <c r="Q960" s="561"/>
      <c r="R960" s="561"/>
      <c r="S960" s="561"/>
      <c r="T960" s="561"/>
      <c r="U960" s="561"/>
      <c r="V960" s="561"/>
      <c r="Y960" s="561"/>
      <c r="Z960" s="561"/>
      <c r="AA960" s="561"/>
      <c r="AB960" s="561"/>
      <c r="AC960" s="561"/>
      <c r="AD960" s="561"/>
      <c r="AE960" s="561"/>
      <c r="AF960" s="561"/>
      <c r="AG960" s="561"/>
      <c r="AH960" s="561"/>
      <c r="AJ960" s="561"/>
      <c r="AK960" s="561"/>
      <c r="AM960" s="561"/>
      <c r="AN960" s="561"/>
      <c r="AO960" s="561"/>
      <c r="AP960" s="561"/>
      <c r="AQ960" s="561"/>
      <c r="AR960" s="561"/>
      <c r="AS960" s="561"/>
      <c r="AT960" s="561"/>
      <c r="AU960" s="561"/>
      <c r="AW960" s="561"/>
      <c r="AX960" s="561"/>
      <c r="AY960" s="561"/>
      <c r="AZ960" s="561"/>
      <c r="BA960" s="561"/>
      <c r="BB960" s="561"/>
      <c r="BC960" s="561"/>
      <c r="BD960" s="561"/>
      <c r="BE960" s="561"/>
      <c r="BF960" s="561"/>
      <c r="BG960" s="561"/>
      <c r="BH960" s="561"/>
      <c r="BI960" s="561"/>
      <c r="BJ960" s="561"/>
      <c r="BK960" s="561"/>
      <c r="BL960" s="561"/>
      <c r="BM960" s="561"/>
      <c r="BN960" s="561"/>
      <c r="BO960" s="561"/>
      <c r="BP960" s="561"/>
      <c r="BQ960" s="561"/>
      <c r="BR960" s="561"/>
      <c r="BS960" s="561"/>
      <c r="BT960" s="561"/>
      <c r="BU960" s="561"/>
      <c r="BV960" s="561"/>
    </row>
    <row r="961" spans="1:74">
      <c r="A961" s="561"/>
      <c r="E961" s="561"/>
      <c r="H961" s="561"/>
      <c r="Q961" s="561"/>
      <c r="R961" s="561"/>
      <c r="S961" s="561"/>
      <c r="T961" s="561"/>
      <c r="U961" s="561"/>
      <c r="V961" s="561"/>
      <c r="Y961" s="561"/>
      <c r="Z961" s="561"/>
      <c r="AA961" s="561"/>
      <c r="AB961" s="561"/>
      <c r="AC961" s="561"/>
      <c r="AD961" s="561"/>
      <c r="AE961" s="561"/>
      <c r="AF961" s="561"/>
      <c r="AG961" s="561"/>
      <c r="AH961" s="561"/>
      <c r="AJ961" s="561"/>
      <c r="AK961" s="561"/>
      <c r="AM961" s="561"/>
      <c r="AN961" s="561"/>
      <c r="AO961" s="561"/>
      <c r="AP961" s="561"/>
      <c r="AQ961" s="561"/>
      <c r="AR961" s="561"/>
      <c r="AS961" s="561"/>
      <c r="AT961" s="561"/>
      <c r="AU961" s="561"/>
      <c r="AW961" s="561"/>
      <c r="AX961" s="561"/>
      <c r="AY961" s="561"/>
      <c r="AZ961" s="561"/>
      <c r="BA961" s="561"/>
      <c r="BB961" s="561"/>
      <c r="BC961" s="561"/>
      <c r="BD961" s="561"/>
      <c r="BE961" s="561"/>
      <c r="BF961" s="561"/>
      <c r="BG961" s="561"/>
      <c r="BH961" s="561"/>
      <c r="BI961" s="561"/>
      <c r="BJ961" s="561"/>
      <c r="BK961" s="561"/>
      <c r="BL961" s="561"/>
      <c r="BM961" s="561"/>
      <c r="BN961" s="561"/>
      <c r="BO961" s="561"/>
      <c r="BP961" s="561"/>
      <c r="BQ961" s="561"/>
      <c r="BR961" s="561"/>
      <c r="BS961" s="561"/>
      <c r="BT961" s="561"/>
      <c r="BU961" s="561"/>
      <c r="BV961" s="561"/>
    </row>
    <row r="962" spans="1:74">
      <c r="A962" s="561"/>
      <c r="E962" s="561"/>
      <c r="H962" s="561"/>
      <c r="Q962" s="561"/>
      <c r="R962" s="561"/>
      <c r="S962" s="561"/>
      <c r="T962" s="561"/>
      <c r="U962" s="561"/>
      <c r="V962" s="561"/>
      <c r="Y962" s="561"/>
      <c r="Z962" s="561"/>
      <c r="AA962" s="561"/>
      <c r="AB962" s="561"/>
      <c r="AC962" s="561"/>
      <c r="AD962" s="561"/>
      <c r="AE962" s="561"/>
      <c r="AF962" s="561"/>
      <c r="AG962" s="561"/>
      <c r="AH962" s="561"/>
      <c r="AJ962" s="561"/>
      <c r="AK962" s="561"/>
      <c r="AM962" s="561"/>
      <c r="AN962" s="561"/>
      <c r="AO962" s="561"/>
      <c r="AP962" s="561"/>
      <c r="AQ962" s="561"/>
      <c r="AR962" s="561"/>
      <c r="AS962" s="561"/>
      <c r="AT962" s="561"/>
      <c r="AU962" s="561"/>
      <c r="AW962" s="561"/>
      <c r="AX962" s="561"/>
      <c r="AY962" s="561"/>
      <c r="AZ962" s="561"/>
      <c r="BA962" s="561"/>
      <c r="BB962" s="561"/>
      <c r="BC962" s="561"/>
      <c r="BD962" s="561"/>
      <c r="BE962" s="561"/>
      <c r="BF962" s="561"/>
      <c r="BG962" s="561"/>
      <c r="BH962" s="561"/>
      <c r="BI962" s="561"/>
      <c r="BJ962" s="561"/>
      <c r="BK962" s="561"/>
      <c r="BL962" s="561"/>
      <c r="BM962" s="561"/>
      <c r="BN962" s="561"/>
      <c r="BO962" s="561"/>
      <c r="BP962" s="561"/>
      <c r="BQ962" s="561"/>
      <c r="BR962" s="561"/>
      <c r="BS962" s="561"/>
      <c r="BT962" s="561"/>
      <c r="BU962" s="561"/>
      <c r="BV962" s="561"/>
    </row>
    <row r="963" spans="1:74">
      <c r="A963" s="561"/>
      <c r="E963" s="561"/>
      <c r="H963" s="561"/>
      <c r="Q963" s="561"/>
      <c r="R963" s="561"/>
      <c r="S963" s="561"/>
      <c r="T963" s="561"/>
      <c r="U963" s="561"/>
      <c r="V963" s="561"/>
      <c r="Y963" s="561"/>
      <c r="Z963" s="561"/>
      <c r="AA963" s="561"/>
      <c r="AB963" s="561"/>
      <c r="AC963" s="561"/>
      <c r="AD963" s="561"/>
      <c r="AE963" s="561"/>
      <c r="AF963" s="561"/>
      <c r="AG963" s="561"/>
      <c r="AH963" s="561"/>
      <c r="AJ963" s="561"/>
      <c r="AK963" s="561"/>
      <c r="AM963" s="561"/>
      <c r="AN963" s="561"/>
      <c r="AO963" s="561"/>
      <c r="AP963" s="561"/>
      <c r="AQ963" s="561"/>
      <c r="AR963" s="561"/>
      <c r="AS963" s="561"/>
      <c r="AT963" s="561"/>
      <c r="AU963" s="561"/>
      <c r="AW963" s="561"/>
      <c r="AX963" s="561"/>
      <c r="AY963" s="561"/>
      <c r="AZ963" s="561"/>
      <c r="BA963" s="561"/>
      <c r="BB963" s="561"/>
      <c r="BC963" s="561"/>
      <c r="BD963" s="561"/>
      <c r="BE963" s="561"/>
      <c r="BF963" s="561"/>
      <c r="BG963" s="561"/>
      <c r="BH963" s="561"/>
      <c r="BI963" s="561"/>
      <c r="BJ963" s="561"/>
      <c r="BK963" s="561"/>
      <c r="BL963" s="561"/>
      <c r="BM963" s="561"/>
      <c r="BN963" s="561"/>
      <c r="BO963" s="561"/>
      <c r="BP963" s="561"/>
      <c r="BQ963" s="561"/>
      <c r="BR963" s="561"/>
      <c r="BS963" s="561"/>
      <c r="BT963" s="561"/>
      <c r="BU963" s="561"/>
      <c r="BV963" s="561"/>
    </row>
    <row r="964" spans="1:74">
      <c r="A964" s="561"/>
      <c r="E964" s="561"/>
      <c r="H964" s="561"/>
      <c r="Q964" s="561"/>
      <c r="R964" s="561"/>
      <c r="S964" s="561"/>
      <c r="T964" s="561"/>
      <c r="U964" s="561"/>
      <c r="V964" s="561"/>
      <c r="Y964" s="561"/>
      <c r="Z964" s="561"/>
      <c r="AA964" s="561"/>
      <c r="AB964" s="561"/>
      <c r="AC964" s="561"/>
      <c r="AD964" s="561"/>
      <c r="AE964" s="561"/>
      <c r="AF964" s="561"/>
      <c r="AG964" s="561"/>
      <c r="AH964" s="561"/>
      <c r="AJ964" s="561"/>
      <c r="AK964" s="561"/>
      <c r="AM964" s="561"/>
      <c r="AN964" s="561"/>
      <c r="AO964" s="561"/>
      <c r="AP964" s="561"/>
      <c r="AQ964" s="561"/>
      <c r="AR964" s="561"/>
      <c r="AS964" s="561"/>
      <c r="AT964" s="561"/>
      <c r="AU964" s="561"/>
      <c r="AW964" s="561"/>
      <c r="AX964" s="561"/>
      <c r="AY964" s="561"/>
      <c r="AZ964" s="561"/>
      <c r="BA964" s="561"/>
      <c r="BB964" s="561"/>
      <c r="BC964" s="561"/>
      <c r="BD964" s="561"/>
      <c r="BE964" s="561"/>
      <c r="BF964" s="561"/>
      <c r="BG964" s="561"/>
      <c r="BH964" s="561"/>
      <c r="BI964" s="561"/>
      <c r="BJ964" s="561"/>
      <c r="BK964" s="561"/>
      <c r="BL964" s="561"/>
      <c r="BM964" s="561"/>
      <c r="BN964" s="561"/>
      <c r="BO964" s="561"/>
      <c r="BP964" s="561"/>
      <c r="BQ964" s="561"/>
      <c r="BR964" s="561"/>
      <c r="BS964" s="561"/>
      <c r="BT964" s="561"/>
      <c r="BU964" s="561"/>
      <c r="BV964" s="561"/>
    </row>
    <row r="965" spans="1:74">
      <c r="A965" s="561"/>
      <c r="E965" s="561"/>
      <c r="H965" s="561"/>
      <c r="Q965" s="561"/>
      <c r="R965" s="561"/>
      <c r="S965" s="561"/>
      <c r="T965" s="561"/>
      <c r="U965" s="561"/>
      <c r="V965" s="561"/>
      <c r="Y965" s="561"/>
      <c r="Z965" s="561"/>
      <c r="AA965" s="561"/>
      <c r="AB965" s="561"/>
      <c r="AC965" s="561"/>
      <c r="AD965" s="561"/>
      <c r="AE965" s="561"/>
      <c r="AF965" s="561"/>
      <c r="AG965" s="561"/>
      <c r="AH965" s="561"/>
      <c r="AJ965" s="561"/>
      <c r="AK965" s="561"/>
      <c r="AM965" s="561"/>
      <c r="AN965" s="561"/>
      <c r="AO965" s="561"/>
      <c r="AP965" s="561"/>
      <c r="AQ965" s="561"/>
      <c r="AR965" s="561"/>
      <c r="AS965" s="561"/>
      <c r="AT965" s="561"/>
      <c r="AU965" s="561"/>
      <c r="AW965" s="561"/>
      <c r="AX965" s="561"/>
      <c r="AY965" s="561"/>
      <c r="AZ965" s="561"/>
      <c r="BA965" s="561"/>
      <c r="BB965" s="561"/>
      <c r="BC965" s="561"/>
      <c r="BD965" s="561"/>
      <c r="BE965" s="561"/>
      <c r="BF965" s="561"/>
      <c r="BG965" s="561"/>
      <c r="BH965" s="561"/>
      <c r="BI965" s="561"/>
      <c r="BJ965" s="561"/>
      <c r="BK965" s="561"/>
      <c r="BL965" s="561"/>
      <c r="BM965" s="561"/>
      <c r="BN965" s="561"/>
      <c r="BO965" s="561"/>
      <c r="BP965" s="561"/>
      <c r="BQ965" s="561"/>
      <c r="BR965" s="561"/>
      <c r="BS965" s="561"/>
      <c r="BT965" s="561"/>
      <c r="BU965" s="561"/>
      <c r="BV965" s="561"/>
    </row>
    <row r="966" spans="1:74">
      <c r="A966" s="561"/>
      <c r="E966" s="561"/>
      <c r="H966" s="561"/>
      <c r="Q966" s="561"/>
      <c r="R966" s="561"/>
      <c r="S966" s="561"/>
      <c r="T966" s="561"/>
      <c r="U966" s="561"/>
      <c r="V966" s="561"/>
      <c r="Y966" s="561"/>
      <c r="Z966" s="561"/>
      <c r="AA966" s="561"/>
      <c r="AB966" s="561"/>
      <c r="AC966" s="561"/>
      <c r="AD966" s="561"/>
      <c r="AE966" s="561"/>
      <c r="AF966" s="561"/>
      <c r="AG966" s="561"/>
      <c r="AH966" s="561"/>
      <c r="AJ966" s="561"/>
      <c r="AK966" s="561"/>
      <c r="AM966" s="561"/>
      <c r="AN966" s="561"/>
      <c r="AO966" s="561"/>
      <c r="AP966" s="561"/>
      <c r="AQ966" s="561"/>
      <c r="AR966" s="561"/>
      <c r="AS966" s="561"/>
      <c r="AT966" s="561"/>
      <c r="AU966" s="561"/>
      <c r="AW966" s="561"/>
      <c r="AX966" s="561"/>
      <c r="AY966" s="561"/>
      <c r="AZ966" s="561"/>
      <c r="BA966" s="561"/>
      <c r="BB966" s="561"/>
      <c r="BC966" s="561"/>
      <c r="BD966" s="561"/>
      <c r="BE966" s="561"/>
      <c r="BF966" s="561"/>
      <c r="BG966" s="561"/>
      <c r="BH966" s="561"/>
      <c r="BI966" s="561"/>
      <c r="BJ966" s="561"/>
      <c r="BK966" s="561"/>
      <c r="BL966" s="561"/>
      <c r="BM966" s="561"/>
      <c r="BN966" s="561"/>
      <c r="BO966" s="561"/>
      <c r="BP966" s="561"/>
      <c r="BQ966" s="561"/>
      <c r="BR966" s="561"/>
      <c r="BS966" s="561"/>
      <c r="BT966" s="561"/>
      <c r="BU966" s="561"/>
      <c r="BV966" s="561"/>
    </row>
    <row r="967" spans="1:74">
      <c r="A967" s="561"/>
      <c r="E967" s="561"/>
      <c r="H967" s="561"/>
      <c r="Q967" s="561"/>
      <c r="R967" s="561"/>
      <c r="S967" s="561"/>
      <c r="T967" s="561"/>
      <c r="U967" s="561"/>
      <c r="V967" s="561"/>
      <c r="Y967" s="561"/>
      <c r="Z967" s="561"/>
      <c r="AA967" s="561"/>
      <c r="AB967" s="561"/>
      <c r="AC967" s="561"/>
      <c r="AD967" s="561"/>
      <c r="AE967" s="561"/>
      <c r="AF967" s="561"/>
      <c r="AG967" s="561"/>
      <c r="AH967" s="561"/>
      <c r="AJ967" s="561"/>
      <c r="AK967" s="561"/>
      <c r="AM967" s="561"/>
      <c r="AN967" s="561"/>
      <c r="AO967" s="561"/>
      <c r="AP967" s="561"/>
      <c r="AQ967" s="561"/>
      <c r="AR967" s="561"/>
      <c r="AS967" s="561"/>
      <c r="AT967" s="561"/>
      <c r="AU967" s="561"/>
      <c r="AW967" s="561"/>
      <c r="AX967" s="561"/>
      <c r="AY967" s="561"/>
      <c r="AZ967" s="561"/>
      <c r="BA967" s="561"/>
      <c r="BB967" s="561"/>
      <c r="BC967" s="561"/>
      <c r="BD967" s="561"/>
      <c r="BE967" s="561"/>
      <c r="BF967" s="561"/>
      <c r="BG967" s="561"/>
      <c r="BH967" s="561"/>
      <c r="BI967" s="561"/>
      <c r="BJ967" s="561"/>
      <c r="BK967" s="561"/>
      <c r="BL967" s="561"/>
      <c r="BM967" s="561"/>
      <c r="BN967" s="561"/>
      <c r="BO967" s="561"/>
      <c r="BP967" s="561"/>
      <c r="BQ967" s="561"/>
      <c r="BR967" s="561"/>
      <c r="BS967" s="561"/>
      <c r="BT967" s="561"/>
      <c r="BU967" s="561"/>
      <c r="BV967" s="561"/>
    </row>
    <row r="968" spans="1:74">
      <c r="A968" s="561"/>
      <c r="E968" s="561"/>
      <c r="H968" s="561"/>
      <c r="Q968" s="561"/>
      <c r="R968" s="561"/>
      <c r="S968" s="561"/>
      <c r="T968" s="561"/>
      <c r="U968" s="561"/>
      <c r="V968" s="561"/>
      <c r="Y968" s="561"/>
      <c r="Z968" s="561"/>
      <c r="AA968" s="561"/>
      <c r="AB968" s="561"/>
      <c r="AC968" s="561"/>
      <c r="AD968" s="561"/>
      <c r="AE968" s="561"/>
      <c r="AF968" s="561"/>
      <c r="AG968" s="561"/>
      <c r="AH968" s="561"/>
      <c r="AJ968" s="561"/>
      <c r="AK968" s="561"/>
      <c r="AM968" s="561"/>
      <c r="AN968" s="561"/>
      <c r="AO968" s="561"/>
      <c r="AP968" s="561"/>
      <c r="AQ968" s="561"/>
      <c r="AR968" s="561"/>
      <c r="AS968" s="561"/>
      <c r="AT968" s="561"/>
      <c r="AU968" s="561"/>
      <c r="AW968" s="561"/>
      <c r="AX968" s="561"/>
      <c r="AY968" s="561"/>
      <c r="AZ968" s="561"/>
      <c r="BA968" s="561"/>
      <c r="BB968" s="561"/>
      <c r="BC968" s="561"/>
      <c r="BD968" s="561"/>
      <c r="BE968" s="561"/>
      <c r="BF968" s="561"/>
      <c r="BG968" s="561"/>
      <c r="BH968" s="561"/>
      <c r="BI968" s="561"/>
      <c r="BJ968" s="561"/>
      <c r="BK968" s="561"/>
      <c r="BL968" s="561"/>
      <c r="BM968" s="561"/>
      <c r="BN968" s="561"/>
      <c r="BO968" s="561"/>
      <c r="BP968" s="561"/>
      <c r="BQ968" s="561"/>
      <c r="BR968" s="561"/>
      <c r="BS968" s="561"/>
      <c r="BT968" s="561"/>
      <c r="BU968" s="561"/>
      <c r="BV968" s="561"/>
    </row>
    <row r="969" spans="1:74">
      <c r="A969" s="561"/>
      <c r="E969" s="561"/>
      <c r="H969" s="561"/>
      <c r="Q969" s="561"/>
      <c r="R969" s="561"/>
      <c r="S969" s="561"/>
      <c r="T969" s="561"/>
      <c r="U969" s="561"/>
      <c r="V969" s="561"/>
      <c r="Y969" s="561"/>
      <c r="Z969" s="561"/>
      <c r="AA969" s="561"/>
      <c r="AB969" s="561"/>
      <c r="AC969" s="561"/>
      <c r="AD969" s="561"/>
      <c r="AE969" s="561"/>
      <c r="AF969" s="561"/>
      <c r="AG969" s="561"/>
      <c r="AH969" s="561"/>
      <c r="AJ969" s="561"/>
      <c r="AK969" s="561"/>
      <c r="AM969" s="561"/>
      <c r="AN969" s="561"/>
      <c r="AO969" s="561"/>
      <c r="AP969" s="561"/>
      <c r="AQ969" s="561"/>
      <c r="AR969" s="561"/>
      <c r="AS969" s="561"/>
      <c r="AT969" s="561"/>
      <c r="AU969" s="561"/>
      <c r="AW969" s="561"/>
      <c r="AX969" s="561"/>
      <c r="AY969" s="561"/>
      <c r="AZ969" s="561"/>
      <c r="BA969" s="561"/>
      <c r="BB969" s="561"/>
      <c r="BC969" s="561"/>
      <c r="BD969" s="561"/>
      <c r="BE969" s="561"/>
      <c r="BF969" s="561"/>
      <c r="BG969" s="561"/>
      <c r="BH969" s="561"/>
      <c r="BI969" s="561"/>
      <c r="BJ969" s="561"/>
      <c r="BK969" s="561"/>
      <c r="BL969" s="561"/>
      <c r="BM969" s="561"/>
      <c r="BN969" s="561"/>
      <c r="BO969" s="561"/>
      <c r="BP969" s="561"/>
      <c r="BQ969" s="561"/>
      <c r="BR969" s="561"/>
      <c r="BS969" s="561"/>
      <c r="BT969" s="561"/>
      <c r="BU969" s="561"/>
      <c r="BV969" s="561"/>
    </row>
    <row r="970" spans="1:74">
      <c r="A970" s="561"/>
      <c r="E970" s="561"/>
      <c r="H970" s="561"/>
      <c r="Q970" s="561"/>
      <c r="R970" s="561"/>
      <c r="S970" s="561"/>
      <c r="T970" s="561"/>
      <c r="U970" s="561"/>
      <c r="V970" s="561"/>
      <c r="Y970" s="561"/>
      <c r="Z970" s="561"/>
      <c r="AA970" s="561"/>
      <c r="AB970" s="561"/>
      <c r="AC970" s="561"/>
      <c r="AD970" s="561"/>
      <c r="AE970" s="561"/>
      <c r="AF970" s="561"/>
      <c r="AG970" s="561"/>
      <c r="AH970" s="561"/>
      <c r="AJ970" s="561"/>
      <c r="AK970" s="561"/>
      <c r="AM970" s="561"/>
      <c r="AN970" s="561"/>
      <c r="AO970" s="561"/>
      <c r="AP970" s="561"/>
      <c r="AQ970" s="561"/>
      <c r="AR970" s="561"/>
      <c r="AS970" s="561"/>
      <c r="AT970" s="561"/>
      <c r="AU970" s="561"/>
      <c r="AW970" s="561"/>
      <c r="AX970" s="561"/>
      <c r="AY970" s="561"/>
      <c r="AZ970" s="561"/>
      <c r="BA970" s="561"/>
      <c r="BB970" s="561"/>
      <c r="BC970" s="561"/>
      <c r="BD970" s="561"/>
      <c r="BE970" s="561"/>
      <c r="BF970" s="561"/>
      <c r="BG970" s="561"/>
      <c r="BH970" s="561"/>
      <c r="BI970" s="561"/>
      <c r="BJ970" s="561"/>
      <c r="BK970" s="561"/>
      <c r="BL970" s="561"/>
      <c r="BM970" s="561"/>
      <c r="BN970" s="561"/>
      <c r="BO970" s="561"/>
      <c r="BP970" s="561"/>
      <c r="BQ970" s="561"/>
      <c r="BR970" s="561"/>
      <c r="BS970" s="561"/>
      <c r="BT970" s="561"/>
      <c r="BU970" s="561"/>
      <c r="BV970" s="561"/>
    </row>
    <row r="971" spans="1:74">
      <c r="A971" s="561"/>
      <c r="E971" s="561"/>
      <c r="H971" s="561"/>
      <c r="Q971" s="561"/>
      <c r="R971" s="561"/>
      <c r="S971" s="561"/>
      <c r="T971" s="561"/>
      <c r="U971" s="561"/>
      <c r="V971" s="561"/>
      <c r="Y971" s="561"/>
      <c r="Z971" s="561"/>
      <c r="AA971" s="561"/>
      <c r="AB971" s="561"/>
      <c r="AC971" s="561"/>
      <c r="AD971" s="561"/>
      <c r="AE971" s="561"/>
      <c r="AF971" s="561"/>
      <c r="AG971" s="561"/>
      <c r="AH971" s="561"/>
      <c r="AJ971" s="561"/>
      <c r="AK971" s="561"/>
      <c r="AM971" s="561"/>
      <c r="AN971" s="561"/>
      <c r="AO971" s="561"/>
      <c r="AP971" s="561"/>
      <c r="AQ971" s="561"/>
      <c r="AR971" s="561"/>
      <c r="AS971" s="561"/>
      <c r="AT971" s="561"/>
      <c r="AU971" s="561"/>
      <c r="AW971" s="561"/>
      <c r="AX971" s="561"/>
      <c r="AY971" s="561"/>
      <c r="AZ971" s="561"/>
      <c r="BA971" s="561"/>
      <c r="BB971" s="561"/>
      <c r="BC971" s="561"/>
      <c r="BD971" s="561"/>
      <c r="BE971" s="561"/>
      <c r="BF971" s="561"/>
      <c r="BG971" s="561"/>
      <c r="BH971" s="561"/>
      <c r="BI971" s="561"/>
      <c r="BJ971" s="561"/>
      <c r="BK971" s="561"/>
      <c r="BL971" s="561"/>
      <c r="BM971" s="561"/>
      <c r="BN971" s="561"/>
      <c r="BO971" s="561"/>
      <c r="BP971" s="561"/>
      <c r="BQ971" s="561"/>
      <c r="BR971" s="561"/>
      <c r="BS971" s="561"/>
      <c r="BT971" s="561"/>
      <c r="BU971" s="561"/>
      <c r="BV971" s="561"/>
    </row>
    <row r="972" spans="1:74">
      <c r="A972" s="561"/>
      <c r="E972" s="561"/>
      <c r="H972" s="561"/>
      <c r="Q972" s="561"/>
      <c r="R972" s="561"/>
      <c r="S972" s="561"/>
      <c r="T972" s="561"/>
      <c r="U972" s="561"/>
      <c r="V972" s="561"/>
      <c r="Y972" s="561"/>
      <c r="Z972" s="561"/>
      <c r="AA972" s="561"/>
      <c r="AB972" s="561"/>
      <c r="AC972" s="561"/>
      <c r="AD972" s="561"/>
      <c r="AE972" s="561"/>
      <c r="AF972" s="561"/>
      <c r="AG972" s="561"/>
      <c r="AH972" s="561"/>
      <c r="AJ972" s="561"/>
      <c r="AK972" s="561"/>
      <c r="AM972" s="561"/>
      <c r="AN972" s="561"/>
      <c r="AO972" s="561"/>
      <c r="AP972" s="561"/>
      <c r="AQ972" s="561"/>
      <c r="AR972" s="561"/>
      <c r="AS972" s="561"/>
      <c r="AT972" s="561"/>
      <c r="AU972" s="561"/>
      <c r="AW972" s="561"/>
      <c r="AX972" s="561"/>
      <c r="AY972" s="561"/>
      <c r="AZ972" s="561"/>
      <c r="BA972" s="561"/>
      <c r="BB972" s="561"/>
      <c r="BC972" s="561"/>
      <c r="BD972" s="561"/>
      <c r="BE972" s="561"/>
      <c r="BF972" s="561"/>
      <c r="BG972" s="561"/>
      <c r="BH972" s="561"/>
      <c r="BI972" s="561"/>
      <c r="BJ972" s="561"/>
      <c r="BK972" s="561"/>
      <c r="BL972" s="561"/>
      <c r="BM972" s="561"/>
      <c r="BN972" s="561"/>
      <c r="BO972" s="561"/>
      <c r="BP972" s="561"/>
      <c r="BQ972" s="561"/>
      <c r="BR972" s="561"/>
      <c r="BS972" s="561"/>
      <c r="BT972" s="561"/>
      <c r="BU972" s="561"/>
      <c r="BV972" s="561"/>
    </row>
    <row r="973" spans="1:74">
      <c r="A973" s="561"/>
      <c r="E973" s="561"/>
      <c r="H973" s="561"/>
      <c r="Q973" s="561"/>
      <c r="R973" s="561"/>
      <c r="S973" s="561"/>
      <c r="T973" s="561"/>
      <c r="U973" s="561"/>
      <c r="V973" s="561"/>
      <c r="Y973" s="561"/>
      <c r="Z973" s="561"/>
      <c r="AA973" s="561"/>
      <c r="AB973" s="561"/>
      <c r="AC973" s="561"/>
      <c r="AD973" s="561"/>
      <c r="AE973" s="561"/>
      <c r="AF973" s="561"/>
      <c r="AG973" s="561"/>
      <c r="AH973" s="561"/>
      <c r="AJ973" s="561"/>
      <c r="AK973" s="561"/>
      <c r="AM973" s="561"/>
      <c r="AN973" s="561"/>
      <c r="AO973" s="561"/>
      <c r="AP973" s="561"/>
      <c r="AQ973" s="561"/>
      <c r="AR973" s="561"/>
      <c r="AS973" s="561"/>
      <c r="AT973" s="561"/>
      <c r="AU973" s="561"/>
      <c r="AW973" s="561"/>
      <c r="AX973" s="561"/>
      <c r="AY973" s="561"/>
      <c r="AZ973" s="561"/>
      <c r="BA973" s="561"/>
      <c r="BB973" s="561"/>
      <c r="BC973" s="561"/>
      <c r="BD973" s="561"/>
      <c r="BE973" s="561"/>
      <c r="BF973" s="561"/>
      <c r="BG973" s="561"/>
      <c r="BH973" s="561"/>
      <c r="BI973" s="561"/>
      <c r="BJ973" s="561"/>
      <c r="BK973" s="561"/>
      <c r="BL973" s="561"/>
      <c r="BM973" s="561"/>
      <c r="BN973" s="561"/>
      <c r="BO973" s="561"/>
      <c r="BP973" s="561"/>
      <c r="BQ973" s="561"/>
      <c r="BR973" s="561"/>
      <c r="BS973" s="561"/>
      <c r="BT973" s="561"/>
      <c r="BU973" s="561"/>
      <c r="BV973" s="561"/>
    </row>
    <row r="974" spans="1:74">
      <c r="A974" s="561"/>
      <c r="E974" s="561"/>
      <c r="H974" s="561"/>
      <c r="Q974" s="561"/>
      <c r="R974" s="561"/>
      <c r="S974" s="561"/>
      <c r="T974" s="561"/>
      <c r="U974" s="561"/>
      <c r="V974" s="561"/>
      <c r="Y974" s="561"/>
      <c r="Z974" s="561"/>
      <c r="AA974" s="561"/>
      <c r="AB974" s="561"/>
      <c r="AC974" s="561"/>
      <c r="AD974" s="561"/>
      <c r="AE974" s="561"/>
      <c r="AF974" s="561"/>
      <c r="AG974" s="561"/>
      <c r="AH974" s="561"/>
      <c r="AJ974" s="561"/>
      <c r="AK974" s="561"/>
      <c r="AM974" s="561"/>
      <c r="AN974" s="561"/>
      <c r="AO974" s="561"/>
      <c r="AP974" s="561"/>
      <c r="AQ974" s="561"/>
      <c r="AR974" s="561"/>
      <c r="AS974" s="561"/>
      <c r="AT974" s="561"/>
      <c r="AU974" s="561"/>
      <c r="AW974" s="561"/>
      <c r="AX974" s="561"/>
      <c r="AY974" s="561"/>
      <c r="AZ974" s="561"/>
      <c r="BA974" s="561"/>
      <c r="BB974" s="561"/>
      <c r="BC974" s="561"/>
      <c r="BD974" s="561"/>
      <c r="BE974" s="561"/>
      <c r="BF974" s="561"/>
      <c r="BG974" s="561"/>
      <c r="BH974" s="561"/>
      <c r="BI974" s="561"/>
      <c r="BJ974" s="561"/>
      <c r="BK974" s="561"/>
      <c r="BL974" s="561"/>
      <c r="BM974" s="561"/>
      <c r="BN974" s="561"/>
      <c r="BO974" s="561"/>
      <c r="BP974" s="561"/>
      <c r="BQ974" s="561"/>
      <c r="BR974" s="561"/>
      <c r="BS974" s="561"/>
      <c r="BT974" s="561"/>
      <c r="BU974" s="561"/>
      <c r="BV974" s="561"/>
    </row>
    <row r="975" spans="1:74">
      <c r="A975" s="561"/>
      <c r="E975" s="561"/>
      <c r="H975" s="561"/>
      <c r="Q975" s="561"/>
      <c r="R975" s="561"/>
      <c r="S975" s="561"/>
      <c r="T975" s="561"/>
      <c r="U975" s="561"/>
      <c r="V975" s="561"/>
      <c r="Y975" s="561"/>
      <c r="Z975" s="561"/>
      <c r="AA975" s="561"/>
      <c r="AB975" s="561"/>
      <c r="AC975" s="561"/>
      <c r="AD975" s="561"/>
      <c r="AE975" s="561"/>
      <c r="AF975" s="561"/>
      <c r="AG975" s="561"/>
      <c r="AH975" s="561"/>
      <c r="AJ975" s="561"/>
      <c r="AK975" s="561"/>
      <c r="AM975" s="561"/>
      <c r="AN975" s="561"/>
      <c r="AO975" s="561"/>
      <c r="AP975" s="561"/>
      <c r="AQ975" s="561"/>
      <c r="AR975" s="561"/>
      <c r="AS975" s="561"/>
      <c r="AT975" s="561"/>
      <c r="AU975" s="561"/>
      <c r="AW975" s="561"/>
      <c r="AX975" s="561"/>
      <c r="AY975" s="561"/>
      <c r="AZ975" s="561"/>
      <c r="BA975" s="561"/>
      <c r="BB975" s="561"/>
      <c r="BC975" s="561"/>
      <c r="BD975" s="561"/>
      <c r="BE975" s="561"/>
      <c r="BF975" s="561"/>
      <c r="BG975" s="561"/>
      <c r="BH975" s="561"/>
      <c r="BI975" s="561"/>
      <c r="BJ975" s="561"/>
      <c r="BK975" s="561"/>
      <c r="BL975" s="561"/>
      <c r="BM975" s="561"/>
      <c r="BN975" s="561"/>
      <c r="BO975" s="561"/>
      <c r="BP975" s="561"/>
      <c r="BQ975" s="561"/>
      <c r="BR975" s="561"/>
      <c r="BS975" s="561"/>
      <c r="BT975" s="561"/>
      <c r="BU975" s="561"/>
      <c r="BV975" s="561"/>
    </row>
    <row r="976" spans="1:74">
      <c r="A976" s="561"/>
      <c r="E976" s="561"/>
      <c r="H976" s="561"/>
      <c r="Q976" s="561"/>
      <c r="R976" s="561"/>
      <c r="S976" s="561"/>
      <c r="T976" s="561"/>
      <c r="U976" s="561"/>
      <c r="V976" s="561"/>
      <c r="Y976" s="561"/>
      <c r="Z976" s="561"/>
      <c r="AA976" s="561"/>
      <c r="AB976" s="561"/>
      <c r="AC976" s="561"/>
      <c r="AD976" s="561"/>
      <c r="AE976" s="561"/>
      <c r="AF976" s="561"/>
      <c r="AG976" s="561"/>
      <c r="AH976" s="561"/>
      <c r="AJ976" s="561"/>
      <c r="AK976" s="561"/>
      <c r="AM976" s="561"/>
      <c r="AN976" s="561"/>
      <c r="AO976" s="561"/>
      <c r="AP976" s="561"/>
      <c r="AQ976" s="561"/>
      <c r="AR976" s="561"/>
      <c r="AS976" s="561"/>
      <c r="AT976" s="561"/>
      <c r="AU976" s="561"/>
      <c r="AW976" s="561"/>
      <c r="AX976" s="561"/>
      <c r="AY976" s="561"/>
      <c r="AZ976" s="561"/>
      <c r="BA976" s="561"/>
      <c r="BB976" s="561"/>
      <c r="BC976" s="561"/>
      <c r="BD976" s="561"/>
      <c r="BE976" s="561"/>
      <c r="BF976" s="561"/>
      <c r="BG976" s="561"/>
      <c r="BH976" s="561"/>
      <c r="BI976" s="561"/>
      <c r="BJ976" s="561"/>
      <c r="BK976" s="561"/>
      <c r="BL976" s="561"/>
      <c r="BM976" s="561"/>
      <c r="BN976" s="561"/>
      <c r="BO976" s="561"/>
      <c r="BP976" s="561"/>
      <c r="BQ976" s="561"/>
      <c r="BR976" s="561"/>
      <c r="BS976" s="561"/>
      <c r="BT976" s="561"/>
      <c r="BU976" s="561"/>
      <c r="BV976" s="561"/>
    </row>
    <row r="977" spans="1:74">
      <c r="A977" s="561"/>
      <c r="E977" s="561"/>
      <c r="H977" s="561"/>
      <c r="Q977" s="561"/>
      <c r="R977" s="561"/>
      <c r="S977" s="561"/>
      <c r="T977" s="561"/>
      <c r="U977" s="561"/>
      <c r="V977" s="561"/>
      <c r="Y977" s="561"/>
      <c r="Z977" s="561"/>
      <c r="AA977" s="561"/>
      <c r="AB977" s="561"/>
      <c r="AC977" s="561"/>
      <c r="AD977" s="561"/>
      <c r="AE977" s="561"/>
      <c r="AF977" s="561"/>
      <c r="AG977" s="561"/>
      <c r="AH977" s="561"/>
      <c r="AJ977" s="561"/>
      <c r="AK977" s="561"/>
      <c r="AM977" s="561"/>
      <c r="AN977" s="561"/>
      <c r="AO977" s="561"/>
      <c r="AP977" s="561"/>
      <c r="AQ977" s="561"/>
      <c r="AR977" s="561"/>
      <c r="AS977" s="561"/>
      <c r="AT977" s="561"/>
      <c r="AU977" s="561"/>
      <c r="AW977" s="561"/>
      <c r="AX977" s="561"/>
      <c r="AY977" s="561"/>
      <c r="AZ977" s="561"/>
      <c r="BA977" s="561"/>
      <c r="BB977" s="561"/>
      <c r="BC977" s="561"/>
      <c r="BD977" s="561"/>
      <c r="BE977" s="561"/>
      <c r="BF977" s="561"/>
      <c r="BG977" s="561"/>
      <c r="BH977" s="561"/>
      <c r="BI977" s="561"/>
      <c r="BJ977" s="561"/>
      <c r="BK977" s="561"/>
      <c r="BL977" s="561"/>
      <c r="BM977" s="561"/>
      <c r="BN977" s="561"/>
      <c r="BO977" s="561"/>
      <c r="BP977" s="561"/>
      <c r="BQ977" s="561"/>
      <c r="BR977" s="561"/>
      <c r="BS977" s="561"/>
      <c r="BT977" s="561"/>
      <c r="BU977" s="561"/>
      <c r="BV977" s="561"/>
    </row>
    <row r="978" spans="1:74">
      <c r="A978" s="561"/>
      <c r="E978" s="561"/>
      <c r="H978" s="561"/>
      <c r="Q978" s="561"/>
      <c r="R978" s="561"/>
      <c r="S978" s="561"/>
      <c r="T978" s="561"/>
      <c r="U978" s="561"/>
      <c r="V978" s="561"/>
      <c r="Y978" s="561"/>
      <c r="Z978" s="561"/>
      <c r="AA978" s="561"/>
      <c r="AB978" s="561"/>
      <c r="AC978" s="561"/>
      <c r="AD978" s="561"/>
      <c r="AE978" s="561"/>
      <c r="AF978" s="561"/>
      <c r="AG978" s="561"/>
      <c r="AH978" s="561"/>
      <c r="AJ978" s="561"/>
      <c r="AK978" s="561"/>
      <c r="AM978" s="561"/>
      <c r="AN978" s="561"/>
      <c r="AO978" s="561"/>
      <c r="AP978" s="561"/>
      <c r="AQ978" s="561"/>
      <c r="AR978" s="561"/>
      <c r="AS978" s="561"/>
      <c r="AT978" s="561"/>
      <c r="AU978" s="561"/>
      <c r="AW978" s="561"/>
      <c r="AX978" s="561"/>
      <c r="AY978" s="561"/>
      <c r="AZ978" s="561"/>
      <c r="BA978" s="561"/>
      <c r="BB978" s="561"/>
      <c r="BC978" s="561"/>
      <c r="BD978" s="561"/>
      <c r="BE978" s="561"/>
      <c r="BF978" s="561"/>
      <c r="BG978" s="561"/>
      <c r="BH978" s="561"/>
      <c r="BI978" s="561"/>
      <c r="BJ978" s="561"/>
      <c r="BK978" s="561"/>
      <c r="BL978" s="561"/>
      <c r="BM978" s="561"/>
      <c r="BN978" s="561"/>
      <c r="BO978" s="561"/>
      <c r="BP978" s="561"/>
      <c r="BQ978" s="561"/>
      <c r="BR978" s="561"/>
      <c r="BS978" s="561"/>
      <c r="BT978" s="561"/>
      <c r="BU978" s="561"/>
      <c r="BV978" s="561"/>
    </row>
    <row r="979" spans="1:74">
      <c r="A979" s="561"/>
      <c r="E979" s="561"/>
      <c r="H979" s="561"/>
      <c r="Q979" s="561"/>
      <c r="R979" s="561"/>
      <c r="S979" s="561"/>
      <c r="T979" s="561"/>
      <c r="U979" s="561"/>
      <c r="V979" s="561"/>
      <c r="Y979" s="561"/>
      <c r="Z979" s="561"/>
      <c r="AA979" s="561"/>
      <c r="AB979" s="561"/>
      <c r="AC979" s="561"/>
      <c r="AD979" s="561"/>
      <c r="AE979" s="561"/>
      <c r="AF979" s="561"/>
      <c r="AG979" s="561"/>
      <c r="AH979" s="561"/>
      <c r="AJ979" s="561"/>
      <c r="AK979" s="561"/>
      <c r="AM979" s="561"/>
      <c r="AN979" s="561"/>
      <c r="AO979" s="561"/>
      <c r="AP979" s="561"/>
      <c r="AQ979" s="561"/>
      <c r="AR979" s="561"/>
      <c r="AS979" s="561"/>
      <c r="AT979" s="561"/>
      <c r="AU979" s="561"/>
      <c r="AW979" s="561"/>
      <c r="AX979" s="561"/>
      <c r="AY979" s="561"/>
      <c r="AZ979" s="561"/>
      <c r="BA979" s="561"/>
      <c r="BB979" s="561"/>
      <c r="BC979" s="561"/>
      <c r="BD979" s="561"/>
      <c r="BE979" s="561"/>
      <c r="BF979" s="561"/>
      <c r="BG979" s="561"/>
      <c r="BH979" s="561"/>
      <c r="BI979" s="561"/>
      <c r="BJ979" s="561"/>
      <c r="BK979" s="561"/>
      <c r="BL979" s="561"/>
      <c r="BM979" s="561"/>
      <c r="BN979" s="561"/>
      <c r="BO979" s="561"/>
      <c r="BP979" s="561"/>
      <c r="BQ979" s="561"/>
      <c r="BR979" s="561"/>
      <c r="BS979" s="561"/>
      <c r="BT979" s="561"/>
      <c r="BU979" s="561"/>
      <c r="BV979" s="561"/>
    </row>
    <row r="980" spans="1:74">
      <c r="A980" s="561"/>
      <c r="E980" s="561"/>
      <c r="H980" s="561"/>
      <c r="Q980" s="561"/>
      <c r="R980" s="561"/>
      <c r="S980" s="561"/>
      <c r="T980" s="561"/>
      <c r="U980" s="561"/>
      <c r="V980" s="561"/>
      <c r="Y980" s="561"/>
      <c r="Z980" s="561"/>
      <c r="AA980" s="561"/>
      <c r="AB980" s="561"/>
      <c r="AC980" s="561"/>
      <c r="AD980" s="561"/>
      <c r="AE980" s="561"/>
      <c r="AF980" s="561"/>
      <c r="AG980" s="561"/>
      <c r="AH980" s="561"/>
      <c r="AJ980" s="561"/>
      <c r="AK980" s="561"/>
      <c r="AM980" s="561"/>
      <c r="AN980" s="561"/>
      <c r="AO980" s="561"/>
      <c r="AP980" s="561"/>
      <c r="AQ980" s="561"/>
      <c r="AR980" s="561"/>
      <c r="AS980" s="561"/>
      <c r="AT980" s="561"/>
      <c r="AU980" s="561"/>
      <c r="AW980" s="561"/>
      <c r="AX980" s="561"/>
      <c r="AY980" s="561"/>
      <c r="AZ980" s="561"/>
      <c r="BA980" s="561"/>
      <c r="BB980" s="561"/>
      <c r="BC980" s="561"/>
      <c r="BD980" s="561"/>
      <c r="BE980" s="561"/>
      <c r="BF980" s="561"/>
      <c r="BG980" s="561"/>
      <c r="BH980" s="561"/>
      <c r="BI980" s="561"/>
      <c r="BJ980" s="561"/>
      <c r="BK980" s="561"/>
      <c r="BL980" s="561"/>
      <c r="BM980" s="561"/>
      <c r="BN980" s="561"/>
      <c r="BO980" s="561"/>
      <c r="BP980" s="561"/>
      <c r="BQ980" s="561"/>
      <c r="BR980" s="561"/>
      <c r="BS980" s="561"/>
      <c r="BT980" s="561"/>
      <c r="BU980" s="561"/>
      <c r="BV980" s="561"/>
    </row>
    <row r="981" spans="1:74">
      <c r="A981" s="561"/>
      <c r="E981" s="561"/>
      <c r="H981" s="561"/>
      <c r="Q981" s="561"/>
      <c r="R981" s="561"/>
      <c r="S981" s="561"/>
      <c r="T981" s="561"/>
      <c r="U981" s="561"/>
      <c r="V981" s="561"/>
      <c r="Y981" s="561"/>
      <c r="Z981" s="561"/>
      <c r="AA981" s="561"/>
      <c r="AB981" s="561"/>
      <c r="AC981" s="561"/>
      <c r="AD981" s="561"/>
      <c r="AE981" s="561"/>
      <c r="AF981" s="561"/>
      <c r="AG981" s="561"/>
      <c r="AH981" s="561"/>
      <c r="AJ981" s="561"/>
      <c r="AK981" s="561"/>
      <c r="AM981" s="561"/>
      <c r="AN981" s="561"/>
      <c r="AO981" s="561"/>
      <c r="AP981" s="561"/>
      <c r="AQ981" s="561"/>
      <c r="AR981" s="561"/>
      <c r="AS981" s="561"/>
      <c r="AT981" s="561"/>
      <c r="AU981" s="561"/>
      <c r="AW981" s="561"/>
      <c r="AX981" s="561"/>
      <c r="AY981" s="561"/>
      <c r="AZ981" s="561"/>
      <c r="BA981" s="561"/>
      <c r="BB981" s="561"/>
      <c r="BC981" s="561"/>
      <c r="BD981" s="561"/>
      <c r="BE981" s="561"/>
      <c r="BF981" s="561"/>
      <c r="BG981" s="561"/>
      <c r="BH981" s="561"/>
      <c r="BI981" s="561"/>
      <c r="BJ981" s="561"/>
      <c r="BK981" s="561"/>
      <c r="BL981" s="561"/>
      <c r="BM981" s="561"/>
      <c r="BN981" s="561"/>
      <c r="BO981" s="561"/>
      <c r="BP981" s="561"/>
      <c r="BQ981" s="561"/>
      <c r="BR981" s="561"/>
      <c r="BS981" s="561"/>
      <c r="BT981" s="561"/>
      <c r="BU981" s="561"/>
      <c r="BV981" s="561"/>
    </row>
    <row r="982" spans="1:74">
      <c r="A982" s="561"/>
      <c r="E982" s="561"/>
      <c r="H982" s="561"/>
      <c r="Q982" s="561"/>
      <c r="R982" s="561"/>
      <c r="S982" s="561"/>
      <c r="T982" s="561"/>
      <c r="U982" s="561"/>
      <c r="V982" s="561"/>
      <c r="Y982" s="561"/>
      <c r="Z982" s="561"/>
      <c r="AA982" s="561"/>
      <c r="AB982" s="561"/>
      <c r="AC982" s="561"/>
      <c r="AD982" s="561"/>
      <c r="AE982" s="561"/>
      <c r="AF982" s="561"/>
      <c r="AG982" s="561"/>
      <c r="AH982" s="561"/>
      <c r="AJ982" s="561"/>
      <c r="AK982" s="561"/>
      <c r="AM982" s="561"/>
      <c r="AN982" s="561"/>
      <c r="AO982" s="561"/>
      <c r="AP982" s="561"/>
      <c r="AQ982" s="561"/>
      <c r="AR982" s="561"/>
      <c r="AS982" s="561"/>
      <c r="AT982" s="561"/>
      <c r="AU982" s="561"/>
      <c r="AW982" s="561"/>
      <c r="AX982" s="561"/>
      <c r="AY982" s="561"/>
      <c r="AZ982" s="561"/>
      <c r="BA982" s="561"/>
      <c r="BB982" s="561"/>
      <c r="BC982" s="561"/>
      <c r="BD982" s="561"/>
      <c r="BE982" s="561"/>
      <c r="BF982" s="561"/>
      <c r="BG982" s="561"/>
      <c r="BH982" s="561"/>
      <c r="BI982" s="561"/>
      <c r="BJ982" s="561"/>
      <c r="BK982" s="561"/>
      <c r="BL982" s="561"/>
      <c r="BM982" s="561"/>
      <c r="BN982" s="561"/>
      <c r="BO982" s="561"/>
      <c r="BP982" s="561"/>
      <c r="BQ982" s="561"/>
      <c r="BR982" s="561"/>
      <c r="BS982" s="561"/>
      <c r="BT982" s="561"/>
      <c r="BU982" s="561"/>
      <c r="BV982" s="561"/>
    </row>
    <row r="983" spans="1:74">
      <c r="A983" s="561"/>
      <c r="E983" s="561"/>
      <c r="H983" s="561"/>
      <c r="Q983" s="561"/>
      <c r="R983" s="561"/>
      <c r="S983" s="561"/>
      <c r="T983" s="561"/>
      <c r="U983" s="561"/>
      <c r="V983" s="561"/>
      <c r="Y983" s="561"/>
      <c r="Z983" s="561"/>
      <c r="AA983" s="561"/>
      <c r="AB983" s="561"/>
      <c r="AC983" s="561"/>
      <c r="AD983" s="561"/>
      <c r="AE983" s="561"/>
      <c r="AF983" s="561"/>
      <c r="AG983" s="561"/>
      <c r="AH983" s="561"/>
      <c r="AJ983" s="561"/>
      <c r="AK983" s="561"/>
      <c r="AM983" s="561"/>
      <c r="AN983" s="561"/>
      <c r="AO983" s="561"/>
      <c r="AP983" s="561"/>
      <c r="AQ983" s="561"/>
      <c r="AR983" s="561"/>
      <c r="AS983" s="561"/>
      <c r="AT983" s="561"/>
      <c r="AU983" s="561"/>
      <c r="AW983" s="561"/>
      <c r="AX983" s="561"/>
      <c r="AY983" s="561"/>
      <c r="AZ983" s="561"/>
      <c r="BA983" s="561"/>
      <c r="BB983" s="561"/>
      <c r="BC983" s="561"/>
      <c r="BD983" s="561"/>
      <c r="BE983" s="561"/>
      <c r="BF983" s="561"/>
      <c r="BG983" s="561"/>
      <c r="BH983" s="561"/>
      <c r="BI983" s="561"/>
      <c r="BJ983" s="561"/>
      <c r="BK983" s="561"/>
      <c r="BL983" s="561"/>
      <c r="BM983" s="561"/>
      <c r="BN983" s="561"/>
      <c r="BO983" s="561"/>
      <c r="BP983" s="561"/>
      <c r="BQ983" s="561"/>
      <c r="BR983" s="561"/>
      <c r="BS983" s="561"/>
      <c r="BT983" s="561"/>
      <c r="BU983" s="561"/>
      <c r="BV983" s="561"/>
    </row>
    <row r="984" spans="1:74">
      <c r="A984" s="561"/>
      <c r="E984" s="561"/>
      <c r="H984" s="561"/>
      <c r="Q984" s="561"/>
      <c r="R984" s="561"/>
      <c r="S984" s="561"/>
      <c r="T984" s="561"/>
      <c r="U984" s="561"/>
      <c r="V984" s="561"/>
      <c r="Y984" s="561"/>
      <c r="Z984" s="561"/>
      <c r="AA984" s="561"/>
      <c r="AB984" s="561"/>
      <c r="AC984" s="561"/>
      <c r="AD984" s="561"/>
      <c r="AE984" s="561"/>
      <c r="AF984" s="561"/>
      <c r="AG984" s="561"/>
      <c r="AH984" s="561"/>
      <c r="AJ984" s="561"/>
      <c r="AK984" s="561"/>
      <c r="AM984" s="561"/>
      <c r="AN984" s="561"/>
      <c r="AO984" s="561"/>
      <c r="AP984" s="561"/>
      <c r="AQ984" s="561"/>
      <c r="AR984" s="561"/>
      <c r="AS984" s="561"/>
      <c r="AT984" s="561"/>
      <c r="AU984" s="561"/>
      <c r="AW984" s="561"/>
      <c r="AX984" s="561"/>
      <c r="AY984" s="561"/>
      <c r="AZ984" s="561"/>
      <c r="BA984" s="561"/>
      <c r="BB984" s="561"/>
      <c r="BC984" s="561"/>
      <c r="BD984" s="561"/>
      <c r="BE984" s="561"/>
      <c r="BF984" s="561"/>
      <c r="BG984" s="561"/>
      <c r="BH984" s="561"/>
      <c r="BI984" s="561"/>
      <c r="BJ984" s="561"/>
      <c r="BK984" s="561"/>
      <c r="BL984" s="561"/>
      <c r="BM984" s="561"/>
      <c r="BN984" s="561"/>
      <c r="BO984" s="561"/>
      <c r="BP984" s="561"/>
      <c r="BQ984" s="561"/>
      <c r="BR984" s="561"/>
      <c r="BS984" s="561"/>
      <c r="BT984" s="561"/>
      <c r="BU984" s="561"/>
      <c r="BV984" s="561"/>
    </row>
    <row r="985" spans="1:74">
      <c r="A985" s="561"/>
      <c r="E985" s="561"/>
      <c r="H985" s="561"/>
      <c r="Q985" s="561"/>
      <c r="R985" s="561"/>
      <c r="S985" s="561"/>
      <c r="T985" s="561"/>
      <c r="U985" s="561"/>
      <c r="V985" s="561"/>
      <c r="Y985" s="561"/>
      <c r="Z985" s="561"/>
      <c r="AA985" s="561"/>
      <c r="AB985" s="561"/>
      <c r="AC985" s="561"/>
      <c r="AD985" s="561"/>
      <c r="AE985" s="561"/>
      <c r="AF985" s="561"/>
      <c r="AG985" s="561"/>
      <c r="AH985" s="561"/>
      <c r="AJ985" s="561"/>
      <c r="AK985" s="561"/>
      <c r="AM985" s="561"/>
      <c r="AN985" s="561"/>
      <c r="AO985" s="561"/>
      <c r="AP985" s="561"/>
      <c r="AQ985" s="561"/>
      <c r="AR985" s="561"/>
      <c r="AS985" s="561"/>
      <c r="AT985" s="561"/>
      <c r="AU985" s="561"/>
      <c r="AW985" s="561"/>
      <c r="AX985" s="561"/>
      <c r="AY985" s="561"/>
      <c r="AZ985" s="561"/>
      <c r="BA985" s="561"/>
      <c r="BB985" s="561"/>
      <c r="BC985" s="561"/>
      <c r="BD985" s="561"/>
      <c r="BE985" s="561"/>
      <c r="BF985" s="561"/>
      <c r="BG985" s="561"/>
      <c r="BH985" s="561"/>
      <c r="BI985" s="561"/>
      <c r="BJ985" s="561"/>
      <c r="BK985" s="561"/>
      <c r="BL985" s="561"/>
      <c r="BM985" s="561"/>
      <c r="BN985" s="561"/>
      <c r="BO985" s="561"/>
      <c r="BP985" s="561"/>
      <c r="BQ985" s="561"/>
      <c r="BR985" s="561"/>
      <c r="BS985" s="561"/>
      <c r="BT985" s="561"/>
      <c r="BU985" s="561"/>
      <c r="BV985" s="561"/>
    </row>
    <row r="986" spans="1:74">
      <c r="A986" s="561"/>
      <c r="E986" s="561"/>
      <c r="H986" s="561"/>
      <c r="Q986" s="561"/>
      <c r="R986" s="561"/>
      <c r="S986" s="561"/>
      <c r="T986" s="561"/>
      <c r="U986" s="561"/>
      <c r="V986" s="561"/>
      <c r="Y986" s="561"/>
      <c r="Z986" s="561"/>
      <c r="AA986" s="561"/>
      <c r="AB986" s="561"/>
      <c r="AC986" s="561"/>
      <c r="AD986" s="561"/>
      <c r="AE986" s="561"/>
      <c r="AF986" s="561"/>
      <c r="AG986" s="561"/>
      <c r="AH986" s="561"/>
      <c r="AJ986" s="561"/>
      <c r="AK986" s="561"/>
      <c r="AM986" s="561"/>
      <c r="AN986" s="561"/>
      <c r="AO986" s="561"/>
      <c r="AP986" s="561"/>
      <c r="AQ986" s="561"/>
      <c r="AR986" s="561"/>
      <c r="AS986" s="561"/>
      <c r="AT986" s="561"/>
      <c r="AU986" s="561"/>
      <c r="AW986" s="561"/>
      <c r="AX986" s="561"/>
      <c r="AY986" s="561"/>
      <c r="AZ986" s="561"/>
      <c r="BA986" s="561"/>
      <c r="BB986" s="561"/>
      <c r="BC986" s="561"/>
      <c r="BD986" s="561"/>
      <c r="BE986" s="561"/>
      <c r="BF986" s="561"/>
      <c r="BG986" s="561"/>
      <c r="BH986" s="561"/>
      <c r="BI986" s="561"/>
      <c r="BJ986" s="561"/>
      <c r="BK986" s="561"/>
      <c r="BL986" s="561"/>
      <c r="BM986" s="561"/>
      <c r="BN986" s="561"/>
      <c r="BO986" s="561"/>
      <c r="BP986" s="561"/>
      <c r="BQ986" s="561"/>
      <c r="BR986" s="561"/>
      <c r="BS986" s="561"/>
      <c r="BT986" s="561"/>
      <c r="BU986" s="561"/>
      <c r="BV986" s="561"/>
    </row>
    <row r="987" spans="1:74">
      <c r="A987" s="561"/>
      <c r="E987" s="561"/>
      <c r="H987" s="561"/>
      <c r="Q987" s="561"/>
      <c r="R987" s="561"/>
      <c r="S987" s="561"/>
      <c r="T987" s="561"/>
      <c r="U987" s="561"/>
      <c r="V987" s="561"/>
      <c r="Y987" s="561"/>
      <c r="Z987" s="561"/>
      <c r="AA987" s="561"/>
      <c r="AB987" s="561"/>
      <c r="AC987" s="561"/>
      <c r="AD987" s="561"/>
      <c r="AE987" s="561"/>
      <c r="AF987" s="561"/>
      <c r="AG987" s="561"/>
      <c r="AH987" s="561"/>
      <c r="AJ987" s="561"/>
      <c r="AK987" s="561"/>
      <c r="AM987" s="561"/>
      <c r="AN987" s="561"/>
      <c r="AO987" s="561"/>
      <c r="AP987" s="561"/>
      <c r="AQ987" s="561"/>
      <c r="AR987" s="561"/>
      <c r="AS987" s="561"/>
      <c r="AT987" s="561"/>
      <c r="AU987" s="561"/>
      <c r="AW987" s="561"/>
      <c r="AX987" s="561"/>
      <c r="AY987" s="561"/>
      <c r="AZ987" s="561"/>
      <c r="BA987" s="561"/>
      <c r="BB987" s="561"/>
      <c r="BC987" s="561"/>
      <c r="BD987" s="561"/>
      <c r="BE987" s="561"/>
      <c r="BF987" s="561"/>
      <c r="BG987" s="561"/>
      <c r="BH987" s="561"/>
      <c r="BI987" s="561"/>
      <c r="BJ987" s="561"/>
      <c r="BK987" s="561"/>
      <c r="BL987" s="561"/>
      <c r="BM987" s="561"/>
      <c r="BN987" s="561"/>
      <c r="BO987" s="561"/>
      <c r="BP987" s="561"/>
      <c r="BQ987" s="561"/>
      <c r="BR987" s="561"/>
      <c r="BS987" s="561"/>
      <c r="BT987" s="561"/>
      <c r="BU987" s="561"/>
      <c r="BV987" s="561"/>
    </row>
    <row r="988" spans="1:74">
      <c r="A988" s="561"/>
      <c r="E988" s="561"/>
      <c r="H988" s="561"/>
      <c r="Q988" s="561"/>
      <c r="R988" s="561"/>
      <c r="S988" s="561"/>
      <c r="T988" s="561"/>
      <c r="U988" s="561"/>
      <c r="V988" s="561"/>
      <c r="Y988" s="561"/>
      <c r="Z988" s="561"/>
      <c r="AA988" s="561"/>
      <c r="AB988" s="561"/>
      <c r="AC988" s="561"/>
      <c r="AD988" s="561"/>
      <c r="AE988" s="561"/>
      <c r="AF988" s="561"/>
      <c r="AG988" s="561"/>
      <c r="AH988" s="561"/>
      <c r="AJ988" s="561"/>
      <c r="AK988" s="561"/>
      <c r="AM988" s="561"/>
      <c r="AN988" s="561"/>
      <c r="AO988" s="561"/>
      <c r="AP988" s="561"/>
      <c r="AQ988" s="561"/>
      <c r="AR988" s="561"/>
      <c r="AS988" s="561"/>
      <c r="AT988" s="561"/>
      <c r="AU988" s="561"/>
      <c r="AW988" s="561"/>
      <c r="AX988" s="561"/>
      <c r="AY988" s="561"/>
      <c r="AZ988" s="561"/>
      <c r="BA988" s="561"/>
      <c r="BB988" s="561"/>
      <c r="BC988" s="561"/>
      <c r="BD988" s="561"/>
      <c r="BE988" s="561"/>
      <c r="BF988" s="561"/>
      <c r="BG988" s="561"/>
      <c r="BH988" s="561"/>
      <c r="BI988" s="561"/>
      <c r="BJ988" s="561"/>
      <c r="BK988" s="561"/>
      <c r="BL988" s="561"/>
      <c r="BM988" s="561"/>
      <c r="BN988" s="561"/>
      <c r="BO988" s="561"/>
      <c r="BP988" s="561"/>
      <c r="BQ988" s="561"/>
      <c r="BR988" s="561"/>
      <c r="BS988" s="561"/>
      <c r="BT988" s="561"/>
      <c r="BU988" s="561"/>
      <c r="BV988" s="561"/>
    </row>
    <row r="989" spans="1:74">
      <c r="A989" s="561"/>
      <c r="E989" s="561"/>
      <c r="H989" s="561"/>
      <c r="Q989" s="561"/>
      <c r="R989" s="561"/>
      <c r="S989" s="561"/>
      <c r="T989" s="561"/>
      <c r="U989" s="561"/>
      <c r="V989" s="561"/>
      <c r="Y989" s="561"/>
      <c r="Z989" s="561"/>
      <c r="AA989" s="561"/>
      <c r="AB989" s="561"/>
      <c r="AC989" s="561"/>
      <c r="AD989" s="561"/>
      <c r="AE989" s="561"/>
      <c r="AF989" s="561"/>
      <c r="AG989" s="561"/>
      <c r="AH989" s="561"/>
      <c r="AJ989" s="561"/>
      <c r="AK989" s="561"/>
      <c r="AM989" s="561"/>
      <c r="AN989" s="561"/>
      <c r="AO989" s="561"/>
      <c r="AP989" s="561"/>
      <c r="AQ989" s="561"/>
      <c r="AR989" s="561"/>
      <c r="AS989" s="561"/>
      <c r="AT989" s="561"/>
      <c r="AU989" s="561"/>
      <c r="AW989" s="561"/>
      <c r="AX989" s="561"/>
      <c r="AY989" s="561"/>
      <c r="AZ989" s="561"/>
      <c r="BA989" s="561"/>
      <c r="BB989" s="561"/>
      <c r="BC989" s="561"/>
      <c r="BD989" s="561"/>
      <c r="BE989" s="561"/>
      <c r="BF989" s="561"/>
      <c r="BG989" s="561"/>
      <c r="BH989" s="561"/>
      <c r="BI989" s="561"/>
      <c r="BJ989" s="561"/>
      <c r="BK989" s="561"/>
      <c r="BL989" s="561"/>
      <c r="BM989" s="561"/>
      <c r="BN989" s="561"/>
      <c r="BO989" s="561"/>
      <c r="BP989" s="561"/>
      <c r="BQ989" s="561"/>
      <c r="BR989" s="561"/>
      <c r="BS989" s="561"/>
      <c r="BT989" s="561"/>
      <c r="BU989" s="561"/>
      <c r="BV989" s="561"/>
    </row>
    <row r="990" spans="1:74">
      <c r="A990" s="561"/>
      <c r="E990" s="561"/>
      <c r="H990" s="561"/>
      <c r="Q990" s="561"/>
      <c r="R990" s="561"/>
      <c r="S990" s="561"/>
      <c r="T990" s="561"/>
      <c r="U990" s="561"/>
      <c r="V990" s="561"/>
      <c r="Y990" s="561"/>
      <c r="Z990" s="561"/>
      <c r="AA990" s="561"/>
      <c r="AB990" s="561"/>
      <c r="AC990" s="561"/>
      <c r="AD990" s="561"/>
      <c r="AE990" s="561"/>
      <c r="AF990" s="561"/>
      <c r="AG990" s="561"/>
      <c r="AH990" s="561"/>
      <c r="AJ990" s="561"/>
      <c r="AK990" s="561"/>
      <c r="AM990" s="561"/>
      <c r="AN990" s="561"/>
      <c r="AO990" s="561"/>
      <c r="AP990" s="561"/>
      <c r="AQ990" s="561"/>
      <c r="AR990" s="561"/>
      <c r="AS990" s="561"/>
      <c r="AT990" s="561"/>
      <c r="AU990" s="561"/>
      <c r="AW990" s="561"/>
      <c r="AX990" s="561"/>
      <c r="AY990" s="561"/>
      <c r="AZ990" s="561"/>
      <c r="BA990" s="561"/>
      <c r="BB990" s="561"/>
      <c r="BC990" s="561"/>
      <c r="BD990" s="561"/>
      <c r="BE990" s="561"/>
      <c r="BF990" s="561"/>
      <c r="BG990" s="561"/>
      <c r="BH990" s="561"/>
      <c r="BI990" s="561"/>
      <c r="BJ990" s="561"/>
      <c r="BK990" s="561"/>
      <c r="BL990" s="561"/>
      <c r="BM990" s="561"/>
      <c r="BN990" s="561"/>
      <c r="BO990" s="561"/>
      <c r="BP990" s="561"/>
      <c r="BQ990" s="561"/>
      <c r="BR990" s="561"/>
      <c r="BS990" s="561"/>
      <c r="BT990" s="561"/>
      <c r="BU990" s="561"/>
      <c r="BV990" s="561"/>
    </row>
    <row r="991" spans="1:74">
      <c r="A991" s="561"/>
      <c r="E991" s="561"/>
      <c r="H991" s="561"/>
      <c r="Q991" s="561"/>
      <c r="R991" s="561"/>
      <c r="S991" s="561"/>
      <c r="T991" s="561"/>
      <c r="U991" s="561"/>
      <c r="V991" s="561"/>
      <c r="Y991" s="561"/>
      <c r="Z991" s="561"/>
      <c r="AA991" s="561"/>
      <c r="AB991" s="561"/>
      <c r="AC991" s="561"/>
      <c r="AD991" s="561"/>
      <c r="AE991" s="561"/>
      <c r="AF991" s="561"/>
      <c r="AG991" s="561"/>
      <c r="AH991" s="561"/>
      <c r="AJ991" s="561"/>
      <c r="AK991" s="561"/>
      <c r="AM991" s="561"/>
      <c r="AN991" s="561"/>
      <c r="AO991" s="561"/>
      <c r="AP991" s="561"/>
      <c r="AQ991" s="561"/>
      <c r="AR991" s="561"/>
      <c r="AS991" s="561"/>
      <c r="AT991" s="561"/>
      <c r="AU991" s="561"/>
      <c r="AW991" s="561"/>
      <c r="AX991" s="561"/>
      <c r="AY991" s="561"/>
      <c r="AZ991" s="561"/>
      <c r="BA991" s="561"/>
      <c r="BB991" s="561"/>
      <c r="BC991" s="561"/>
      <c r="BD991" s="561"/>
      <c r="BE991" s="561"/>
      <c r="BF991" s="561"/>
      <c r="BG991" s="561"/>
      <c r="BH991" s="561"/>
      <c r="BI991" s="561"/>
      <c r="BJ991" s="561"/>
      <c r="BK991" s="561"/>
      <c r="BL991" s="561"/>
      <c r="BM991" s="561"/>
      <c r="BN991" s="561"/>
      <c r="BO991" s="561"/>
      <c r="BP991" s="561"/>
      <c r="BQ991" s="561"/>
      <c r="BR991" s="561"/>
      <c r="BS991" s="561"/>
      <c r="BT991" s="561"/>
      <c r="BU991" s="561"/>
      <c r="BV991" s="561"/>
    </row>
    <row r="992" spans="1:74">
      <c r="A992" s="561"/>
      <c r="E992" s="561"/>
      <c r="H992" s="561"/>
      <c r="Q992" s="561"/>
      <c r="R992" s="561"/>
      <c r="S992" s="561"/>
      <c r="T992" s="561"/>
      <c r="U992" s="561"/>
      <c r="V992" s="561"/>
      <c r="Y992" s="561"/>
      <c r="Z992" s="561"/>
      <c r="AA992" s="561"/>
      <c r="AB992" s="561"/>
      <c r="AC992" s="561"/>
      <c r="AD992" s="561"/>
      <c r="AE992" s="561"/>
      <c r="AF992" s="561"/>
      <c r="AG992" s="561"/>
      <c r="AH992" s="561"/>
      <c r="AJ992" s="561"/>
      <c r="AK992" s="561"/>
      <c r="AM992" s="561"/>
      <c r="AN992" s="561"/>
      <c r="AO992" s="561"/>
      <c r="AP992" s="561"/>
      <c r="AQ992" s="561"/>
      <c r="AR992" s="561"/>
      <c r="AS992" s="561"/>
      <c r="AT992" s="561"/>
      <c r="AU992" s="561"/>
      <c r="AW992" s="561"/>
      <c r="AX992" s="561"/>
      <c r="AY992" s="561"/>
      <c r="AZ992" s="561"/>
      <c r="BA992" s="561"/>
      <c r="BB992" s="561"/>
      <c r="BC992" s="561"/>
      <c r="BD992" s="561"/>
      <c r="BE992" s="561"/>
      <c r="BF992" s="561"/>
      <c r="BG992" s="561"/>
      <c r="BH992" s="561"/>
      <c r="BI992" s="561"/>
      <c r="BJ992" s="561"/>
      <c r="BK992" s="561"/>
      <c r="BL992" s="561"/>
      <c r="BM992" s="561"/>
      <c r="BN992" s="561"/>
      <c r="BO992" s="561"/>
      <c r="BP992" s="561"/>
      <c r="BQ992" s="561"/>
      <c r="BR992" s="561"/>
      <c r="BS992" s="561"/>
      <c r="BT992" s="561"/>
      <c r="BU992" s="561"/>
      <c r="BV992" s="561"/>
    </row>
    <row r="993" spans="1:74">
      <c r="A993" s="561"/>
      <c r="E993" s="561"/>
      <c r="H993" s="561"/>
      <c r="Q993" s="561"/>
      <c r="R993" s="561"/>
      <c r="S993" s="561"/>
      <c r="T993" s="561"/>
      <c r="U993" s="561"/>
      <c r="V993" s="561"/>
      <c r="Y993" s="561"/>
      <c r="Z993" s="561"/>
      <c r="AA993" s="561"/>
      <c r="AB993" s="561"/>
      <c r="AC993" s="561"/>
      <c r="AD993" s="561"/>
      <c r="AE993" s="561"/>
      <c r="AF993" s="561"/>
      <c r="AG993" s="561"/>
      <c r="AH993" s="561"/>
      <c r="AJ993" s="561"/>
      <c r="AK993" s="561"/>
      <c r="AM993" s="561"/>
      <c r="AN993" s="561"/>
      <c r="AO993" s="561"/>
      <c r="AP993" s="561"/>
      <c r="AQ993" s="561"/>
      <c r="AR993" s="561"/>
      <c r="AS993" s="561"/>
      <c r="AT993" s="561"/>
      <c r="AU993" s="561"/>
      <c r="AW993" s="561"/>
      <c r="AX993" s="561"/>
      <c r="AY993" s="561"/>
      <c r="AZ993" s="561"/>
      <c r="BA993" s="561"/>
      <c r="BB993" s="561"/>
      <c r="BC993" s="561"/>
      <c r="BD993" s="561"/>
      <c r="BE993" s="561"/>
      <c r="BF993" s="561"/>
      <c r="BG993" s="561"/>
      <c r="BH993" s="561"/>
      <c r="BI993" s="561"/>
      <c r="BJ993" s="561"/>
      <c r="BK993" s="561"/>
      <c r="BL993" s="561"/>
      <c r="BM993" s="561"/>
      <c r="BN993" s="561"/>
      <c r="BO993" s="561"/>
      <c r="BP993" s="561"/>
      <c r="BQ993" s="561"/>
      <c r="BR993" s="561"/>
      <c r="BS993" s="561"/>
      <c r="BT993" s="561"/>
      <c r="BU993" s="561"/>
      <c r="BV993" s="561"/>
    </row>
    <row r="994" spans="1:74">
      <c r="A994" s="561"/>
      <c r="E994" s="561"/>
      <c r="H994" s="561"/>
      <c r="Q994" s="561"/>
      <c r="R994" s="561"/>
      <c r="S994" s="561"/>
      <c r="T994" s="561"/>
      <c r="U994" s="561"/>
      <c r="V994" s="561"/>
      <c r="Y994" s="561"/>
      <c r="Z994" s="561"/>
      <c r="AA994" s="561"/>
      <c r="AB994" s="561"/>
      <c r="AC994" s="561"/>
      <c r="AD994" s="561"/>
      <c r="AE994" s="561"/>
      <c r="AF994" s="561"/>
      <c r="AG994" s="561"/>
      <c r="AH994" s="561"/>
      <c r="AJ994" s="561"/>
      <c r="AK994" s="561"/>
      <c r="AM994" s="561"/>
      <c r="AN994" s="561"/>
      <c r="AO994" s="561"/>
      <c r="AP994" s="561"/>
      <c r="AQ994" s="561"/>
      <c r="AR994" s="561"/>
      <c r="AS994" s="561"/>
      <c r="AT994" s="561"/>
      <c r="AU994" s="561"/>
      <c r="AW994" s="561"/>
      <c r="AX994" s="561"/>
      <c r="AY994" s="561"/>
      <c r="AZ994" s="561"/>
      <c r="BA994" s="561"/>
      <c r="BB994" s="561"/>
      <c r="BC994" s="561"/>
      <c r="BD994" s="561"/>
      <c r="BE994" s="561"/>
      <c r="BF994" s="561"/>
      <c r="BG994" s="561"/>
      <c r="BH994" s="561"/>
      <c r="BI994" s="561"/>
      <c r="BJ994" s="561"/>
      <c r="BK994" s="561"/>
      <c r="BL994" s="561"/>
      <c r="BM994" s="561"/>
      <c r="BN994" s="561"/>
      <c r="BO994" s="561"/>
      <c r="BP994" s="561"/>
      <c r="BQ994" s="561"/>
      <c r="BR994" s="561"/>
      <c r="BS994" s="561"/>
      <c r="BT994" s="561"/>
      <c r="BU994" s="561"/>
      <c r="BV994" s="561"/>
    </row>
    <row r="995" spans="1:74">
      <c r="A995" s="561"/>
      <c r="E995" s="561"/>
      <c r="H995" s="561"/>
      <c r="Q995" s="561"/>
      <c r="R995" s="561"/>
      <c r="S995" s="561"/>
      <c r="T995" s="561"/>
      <c r="U995" s="561"/>
      <c r="V995" s="561"/>
      <c r="Y995" s="561"/>
      <c r="Z995" s="561"/>
      <c r="AA995" s="561"/>
      <c r="AB995" s="561"/>
      <c r="AC995" s="561"/>
      <c r="AD995" s="561"/>
      <c r="AE995" s="561"/>
      <c r="AF995" s="561"/>
      <c r="AG995" s="561"/>
      <c r="AH995" s="561"/>
      <c r="AJ995" s="561"/>
      <c r="AK995" s="561"/>
      <c r="AM995" s="561"/>
      <c r="AN995" s="561"/>
      <c r="AO995" s="561"/>
      <c r="AP995" s="561"/>
      <c r="AQ995" s="561"/>
      <c r="AR995" s="561"/>
      <c r="AS995" s="561"/>
      <c r="AT995" s="561"/>
      <c r="AU995" s="561"/>
      <c r="AW995" s="561"/>
      <c r="AX995" s="561"/>
      <c r="AY995" s="561"/>
      <c r="AZ995" s="561"/>
      <c r="BA995" s="561"/>
      <c r="BB995" s="561"/>
      <c r="BC995" s="561"/>
      <c r="BD995" s="561"/>
      <c r="BE995" s="561"/>
      <c r="BF995" s="561"/>
      <c r="BG995" s="561"/>
      <c r="BH995" s="561"/>
      <c r="BI995" s="561"/>
      <c r="BJ995" s="561"/>
      <c r="BK995" s="561"/>
      <c r="BL995" s="561"/>
      <c r="BM995" s="561"/>
      <c r="BN995" s="561"/>
      <c r="BO995" s="561"/>
      <c r="BP995" s="561"/>
      <c r="BQ995" s="561"/>
      <c r="BR995" s="561"/>
      <c r="BS995" s="561"/>
      <c r="BT995" s="561"/>
      <c r="BU995" s="561"/>
      <c r="BV995" s="561"/>
    </row>
    <row r="996" spans="1:74">
      <c r="A996" s="561"/>
      <c r="E996" s="561"/>
      <c r="H996" s="561"/>
      <c r="Q996" s="561"/>
      <c r="R996" s="561"/>
      <c r="S996" s="561"/>
      <c r="T996" s="561"/>
      <c r="U996" s="561"/>
      <c r="V996" s="561"/>
      <c r="Y996" s="561"/>
      <c r="Z996" s="561"/>
      <c r="AA996" s="561"/>
      <c r="AB996" s="561"/>
      <c r="AC996" s="561"/>
      <c r="AD996" s="561"/>
      <c r="AE996" s="561"/>
      <c r="AF996" s="561"/>
      <c r="AG996" s="561"/>
      <c r="AH996" s="561"/>
      <c r="AJ996" s="561"/>
      <c r="AK996" s="561"/>
      <c r="AM996" s="561"/>
      <c r="AN996" s="561"/>
      <c r="AO996" s="561"/>
      <c r="AP996" s="561"/>
      <c r="AQ996" s="561"/>
      <c r="AR996" s="561"/>
      <c r="AS996" s="561"/>
      <c r="AT996" s="561"/>
      <c r="AU996" s="561"/>
      <c r="AW996" s="561"/>
      <c r="AX996" s="561"/>
      <c r="AY996" s="561"/>
      <c r="AZ996" s="561"/>
      <c r="BA996" s="561"/>
      <c r="BB996" s="561"/>
      <c r="BC996" s="561"/>
      <c r="BD996" s="561"/>
      <c r="BE996" s="561"/>
      <c r="BF996" s="561"/>
      <c r="BG996" s="561"/>
      <c r="BH996" s="561"/>
      <c r="BI996" s="561"/>
      <c r="BJ996" s="561"/>
      <c r="BK996" s="561"/>
      <c r="BL996" s="561"/>
      <c r="BM996" s="561"/>
      <c r="BN996" s="561"/>
      <c r="BO996" s="561"/>
      <c r="BP996" s="561"/>
      <c r="BQ996" s="561"/>
      <c r="BR996" s="561"/>
      <c r="BS996" s="561"/>
      <c r="BT996" s="561"/>
      <c r="BU996" s="561"/>
      <c r="BV996" s="561"/>
    </row>
    <row r="997" spans="1:74">
      <c r="A997" s="561"/>
      <c r="E997" s="561"/>
      <c r="H997" s="561"/>
      <c r="Q997" s="561"/>
      <c r="R997" s="561"/>
      <c r="S997" s="561"/>
      <c r="T997" s="561"/>
      <c r="U997" s="561"/>
      <c r="V997" s="561"/>
      <c r="Y997" s="561"/>
      <c r="Z997" s="561"/>
      <c r="AA997" s="561"/>
      <c r="AB997" s="561"/>
      <c r="AC997" s="561"/>
      <c r="AD997" s="561"/>
      <c r="AE997" s="561"/>
      <c r="AF997" s="561"/>
      <c r="AG997" s="561"/>
      <c r="AH997" s="561"/>
      <c r="AJ997" s="561"/>
      <c r="AK997" s="561"/>
      <c r="AM997" s="561"/>
      <c r="AN997" s="561"/>
      <c r="AO997" s="561"/>
      <c r="AP997" s="561"/>
      <c r="AQ997" s="561"/>
      <c r="AR997" s="561"/>
      <c r="AS997" s="561"/>
      <c r="AT997" s="561"/>
      <c r="AU997" s="561"/>
      <c r="AW997" s="561"/>
      <c r="AX997" s="561"/>
      <c r="AY997" s="561"/>
      <c r="AZ997" s="561"/>
      <c r="BA997" s="561"/>
      <c r="BB997" s="561"/>
      <c r="BC997" s="561"/>
      <c r="BD997" s="561"/>
      <c r="BE997" s="561"/>
      <c r="BF997" s="561"/>
      <c r="BG997" s="561"/>
      <c r="BH997" s="561"/>
      <c r="BI997" s="561"/>
      <c r="BJ997" s="561"/>
      <c r="BK997" s="561"/>
      <c r="BL997" s="561"/>
      <c r="BM997" s="561"/>
      <c r="BN997" s="561"/>
      <c r="BO997" s="561"/>
      <c r="BP997" s="561"/>
      <c r="BQ997" s="561"/>
      <c r="BR997" s="561"/>
      <c r="BS997" s="561"/>
      <c r="BT997" s="561"/>
      <c r="BU997" s="561"/>
      <c r="BV997" s="561"/>
    </row>
    <row r="998" spans="1:74">
      <c r="A998" s="561"/>
      <c r="E998" s="561"/>
      <c r="H998" s="561"/>
      <c r="Q998" s="561"/>
      <c r="R998" s="561"/>
      <c r="S998" s="561"/>
      <c r="T998" s="561"/>
      <c r="U998" s="561"/>
      <c r="V998" s="561"/>
      <c r="Y998" s="561"/>
      <c r="Z998" s="561"/>
      <c r="AA998" s="561"/>
      <c r="AB998" s="561"/>
      <c r="AC998" s="561"/>
      <c r="AD998" s="561"/>
      <c r="AE998" s="561"/>
      <c r="AF998" s="561"/>
      <c r="AG998" s="561"/>
      <c r="AH998" s="561"/>
      <c r="AJ998" s="561"/>
      <c r="AK998" s="561"/>
      <c r="AM998" s="561"/>
      <c r="AN998" s="561"/>
      <c r="AO998" s="561"/>
      <c r="AP998" s="561"/>
      <c r="AQ998" s="561"/>
      <c r="AR998" s="561"/>
      <c r="AS998" s="561"/>
      <c r="AT998" s="561"/>
      <c r="AU998" s="561"/>
      <c r="AW998" s="561"/>
      <c r="AX998" s="561"/>
      <c r="AY998" s="561"/>
      <c r="AZ998" s="561"/>
      <c r="BA998" s="561"/>
      <c r="BB998" s="561"/>
      <c r="BC998" s="561"/>
      <c r="BD998" s="561"/>
      <c r="BE998" s="561"/>
      <c r="BF998" s="561"/>
      <c r="BG998" s="561"/>
      <c r="BH998" s="561"/>
      <c r="BI998" s="561"/>
      <c r="BJ998" s="561"/>
      <c r="BK998" s="561"/>
      <c r="BL998" s="561"/>
      <c r="BM998" s="561"/>
      <c r="BN998" s="561"/>
      <c r="BO998" s="561"/>
      <c r="BP998" s="561"/>
      <c r="BQ998" s="561"/>
      <c r="BR998" s="561"/>
      <c r="BS998" s="561"/>
      <c r="BT998" s="561"/>
      <c r="BU998" s="561"/>
      <c r="BV998" s="561"/>
    </row>
    <row r="999" spans="1:74">
      <c r="A999" s="561"/>
      <c r="E999" s="561"/>
      <c r="H999" s="561"/>
      <c r="Q999" s="561"/>
      <c r="R999" s="561"/>
      <c r="S999" s="561"/>
      <c r="T999" s="561"/>
      <c r="U999" s="561"/>
      <c r="V999" s="561"/>
      <c r="Y999" s="561"/>
      <c r="Z999" s="561"/>
      <c r="AA999" s="561"/>
      <c r="AB999" s="561"/>
      <c r="AC999" s="561"/>
      <c r="AD999" s="561"/>
      <c r="AE999" s="561"/>
      <c r="AF999" s="561"/>
      <c r="AG999" s="561"/>
      <c r="AH999" s="561"/>
      <c r="AJ999" s="561"/>
      <c r="AK999" s="561"/>
      <c r="AM999" s="561"/>
      <c r="AN999" s="561"/>
      <c r="AO999" s="561"/>
      <c r="AP999" s="561"/>
      <c r="AQ999" s="561"/>
      <c r="AR999" s="561"/>
      <c r="AS999" s="561"/>
      <c r="AT999" s="561"/>
      <c r="AU999" s="561"/>
      <c r="AW999" s="561"/>
      <c r="AX999" s="561"/>
      <c r="AY999" s="561"/>
      <c r="AZ999" s="561"/>
      <c r="BA999" s="561"/>
      <c r="BB999" s="561"/>
      <c r="BC999" s="561"/>
      <c r="BD999" s="561"/>
      <c r="BE999" s="561"/>
      <c r="BF999" s="561"/>
      <c r="BG999" s="561"/>
      <c r="BH999" s="561"/>
      <c r="BI999" s="561"/>
      <c r="BJ999" s="561"/>
      <c r="BK999" s="561"/>
      <c r="BL999" s="561"/>
      <c r="BM999" s="561"/>
      <c r="BN999" s="561"/>
      <c r="BO999" s="561"/>
      <c r="BP999" s="561"/>
      <c r="BQ999" s="561"/>
      <c r="BR999" s="561"/>
      <c r="BS999" s="561"/>
      <c r="BT999" s="561"/>
      <c r="BU999" s="561"/>
      <c r="BV999" s="561"/>
    </row>
    <row r="1000" spans="1:74">
      <c r="A1000" s="561"/>
      <c r="E1000" s="561"/>
      <c r="H1000" s="561"/>
      <c r="Q1000" s="561"/>
      <c r="R1000" s="561"/>
      <c r="S1000" s="561"/>
      <c r="T1000" s="561"/>
      <c r="U1000" s="561"/>
      <c r="V1000" s="561"/>
      <c r="Y1000" s="561"/>
      <c r="Z1000" s="561"/>
      <c r="AA1000" s="561"/>
      <c r="AB1000" s="561"/>
      <c r="AC1000" s="561"/>
      <c r="AD1000" s="561"/>
      <c r="AE1000" s="561"/>
      <c r="AF1000" s="561"/>
      <c r="AG1000" s="561"/>
      <c r="AH1000" s="561"/>
      <c r="AJ1000" s="561"/>
      <c r="AK1000" s="561"/>
      <c r="AM1000" s="561"/>
      <c r="AN1000" s="561"/>
      <c r="AO1000" s="561"/>
      <c r="AP1000" s="561"/>
      <c r="AQ1000" s="561"/>
      <c r="AR1000" s="561"/>
      <c r="AS1000" s="561"/>
      <c r="AT1000" s="561"/>
      <c r="AU1000" s="561"/>
      <c r="AW1000" s="561"/>
      <c r="AX1000" s="561"/>
      <c r="AY1000" s="561"/>
      <c r="AZ1000" s="561"/>
      <c r="BA1000" s="561"/>
      <c r="BB1000" s="561"/>
      <c r="BC1000" s="561"/>
      <c r="BD1000" s="561"/>
      <c r="BE1000" s="561"/>
      <c r="BF1000" s="561"/>
      <c r="BG1000" s="561"/>
      <c r="BH1000" s="561"/>
      <c r="BI1000" s="561"/>
      <c r="BJ1000" s="561"/>
      <c r="BK1000" s="561"/>
      <c r="BL1000" s="561"/>
      <c r="BM1000" s="561"/>
      <c r="BN1000" s="561"/>
      <c r="BO1000" s="561"/>
      <c r="BP1000" s="561"/>
      <c r="BQ1000" s="561"/>
      <c r="BR1000" s="561"/>
      <c r="BS1000" s="561"/>
      <c r="BT1000" s="561"/>
      <c r="BU1000" s="561"/>
      <c r="BV1000" s="561"/>
    </row>
    <row r="1001" spans="1:74">
      <c r="A1001" s="561"/>
      <c r="E1001" s="561"/>
      <c r="H1001" s="561"/>
      <c r="Q1001" s="561"/>
      <c r="R1001" s="561"/>
      <c r="S1001" s="561"/>
      <c r="T1001" s="561"/>
      <c r="U1001" s="561"/>
      <c r="V1001" s="561"/>
      <c r="Y1001" s="561"/>
      <c r="Z1001" s="561"/>
      <c r="AA1001" s="561"/>
      <c r="AB1001" s="561"/>
      <c r="AC1001" s="561"/>
      <c r="AD1001" s="561"/>
      <c r="AE1001" s="561"/>
      <c r="AF1001" s="561"/>
      <c r="AG1001" s="561"/>
      <c r="AH1001" s="561"/>
      <c r="AJ1001" s="561"/>
      <c r="AK1001" s="561"/>
      <c r="AM1001" s="561"/>
      <c r="AN1001" s="561"/>
      <c r="AO1001" s="561"/>
      <c r="AP1001" s="561"/>
      <c r="AQ1001" s="561"/>
      <c r="AR1001" s="561"/>
      <c r="AS1001" s="561"/>
      <c r="AT1001" s="561"/>
      <c r="AU1001" s="561"/>
      <c r="AW1001" s="561"/>
      <c r="AX1001" s="561"/>
      <c r="AY1001" s="561"/>
      <c r="AZ1001" s="561"/>
      <c r="BA1001" s="561"/>
      <c r="BB1001" s="561"/>
      <c r="BC1001" s="561"/>
      <c r="BD1001" s="561"/>
      <c r="BE1001" s="561"/>
      <c r="BF1001" s="561"/>
      <c r="BG1001" s="561"/>
      <c r="BH1001" s="561"/>
      <c r="BI1001" s="561"/>
      <c r="BJ1001" s="561"/>
      <c r="BK1001" s="561"/>
      <c r="BL1001" s="561"/>
      <c r="BM1001" s="561"/>
      <c r="BN1001" s="561"/>
      <c r="BO1001" s="561"/>
      <c r="BP1001" s="561"/>
      <c r="BQ1001" s="561"/>
      <c r="BR1001" s="561"/>
      <c r="BS1001" s="561"/>
      <c r="BT1001" s="561"/>
      <c r="BU1001" s="561"/>
      <c r="BV1001" s="561"/>
    </row>
    <row r="1002" spans="1:74">
      <c r="A1002" s="561"/>
      <c r="E1002" s="561"/>
      <c r="H1002" s="561"/>
      <c r="Q1002" s="561"/>
      <c r="R1002" s="561"/>
      <c r="S1002" s="561"/>
      <c r="T1002" s="561"/>
      <c r="U1002" s="561"/>
      <c r="V1002" s="561"/>
      <c r="Y1002" s="561"/>
      <c r="Z1002" s="561"/>
      <c r="AA1002" s="561"/>
      <c r="AB1002" s="561"/>
      <c r="AC1002" s="561"/>
      <c r="AD1002" s="561"/>
      <c r="AE1002" s="561"/>
      <c r="AF1002" s="561"/>
      <c r="AG1002" s="561"/>
      <c r="AH1002" s="561"/>
      <c r="AJ1002" s="561"/>
      <c r="AK1002" s="561"/>
      <c r="AM1002" s="561"/>
      <c r="AN1002" s="561"/>
      <c r="AO1002" s="561"/>
      <c r="AP1002" s="561"/>
      <c r="AQ1002" s="561"/>
      <c r="AR1002" s="561"/>
      <c r="AS1002" s="561"/>
      <c r="AT1002" s="561"/>
      <c r="AU1002" s="561"/>
      <c r="AW1002" s="561"/>
      <c r="AX1002" s="561"/>
      <c r="AY1002" s="561"/>
      <c r="AZ1002" s="561"/>
      <c r="BA1002" s="561"/>
      <c r="BB1002" s="561"/>
      <c r="BC1002" s="561"/>
      <c r="BD1002" s="561"/>
      <c r="BE1002" s="561"/>
      <c r="BF1002" s="561"/>
      <c r="BG1002" s="561"/>
      <c r="BH1002" s="561"/>
      <c r="BI1002" s="561"/>
      <c r="BJ1002" s="561"/>
      <c r="BK1002" s="561"/>
      <c r="BL1002" s="561"/>
      <c r="BM1002" s="561"/>
      <c r="BN1002" s="561"/>
      <c r="BO1002" s="561"/>
      <c r="BP1002" s="561"/>
      <c r="BQ1002" s="561"/>
      <c r="BR1002" s="561"/>
      <c r="BS1002" s="561"/>
      <c r="BT1002" s="561"/>
      <c r="BU1002" s="561"/>
      <c r="BV1002" s="561"/>
    </row>
    <row r="1003" spans="1:74">
      <c r="A1003" s="561"/>
      <c r="E1003" s="561"/>
      <c r="H1003" s="561"/>
      <c r="Q1003" s="561"/>
      <c r="R1003" s="561"/>
      <c r="S1003" s="561"/>
      <c r="T1003" s="561"/>
      <c r="U1003" s="561"/>
      <c r="V1003" s="561"/>
      <c r="Y1003" s="561"/>
      <c r="Z1003" s="561"/>
      <c r="AA1003" s="561"/>
      <c r="AB1003" s="561"/>
      <c r="AC1003" s="561"/>
      <c r="AD1003" s="561"/>
      <c r="AE1003" s="561"/>
      <c r="AF1003" s="561"/>
      <c r="AG1003" s="561"/>
      <c r="AH1003" s="561"/>
      <c r="AJ1003" s="561"/>
      <c r="AK1003" s="561"/>
      <c r="AM1003" s="561"/>
      <c r="AN1003" s="561"/>
      <c r="AO1003" s="561"/>
      <c r="AP1003" s="561"/>
      <c r="AQ1003" s="561"/>
      <c r="AR1003" s="561"/>
      <c r="AS1003" s="561"/>
      <c r="AT1003" s="561"/>
      <c r="AU1003" s="561"/>
      <c r="AW1003" s="561"/>
      <c r="AX1003" s="561"/>
      <c r="AY1003" s="561"/>
      <c r="AZ1003" s="561"/>
      <c r="BA1003" s="561"/>
      <c r="BB1003" s="561"/>
      <c r="BC1003" s="561"/>
      <c r="BD1003" s="561"/>
      <c r="BE1003" s="561"/>
      <c r="BF1003" s="561"/>
      <c r="BG1003" s="561"/>
      <c r="BH1003" s="561"/>
      <c r="BI1003" s="561"/>
      <c r="BJ1003" s="561"/>
      <c r="BK1003" s="561"/>
      <c r="BL1003" s="561"/>
      <c r="BM1003" s="561"/>
      <c r="BN1003" s="561"/>
      <c r="BO1003" s="561"/>
      <c r="BP1003" s="561"/>
      <c r="BQ1003" s="561"/>
      <c r="BR1003" s="561"/>
      <c r="BS1003" s="561"/>
      <c r="BT1003" s="561"/>
      <c r="BU1003" s="561"/>
      <c r="BV1003" s="561"/>
    </row>
    <row r="1004" spans="1:74">
      <c r="A1004" s="561"/>
      <c r="E1004" s="561"/>
      <c r="H1004" s="561"/>
      <c r="Q1004" s="561"/>
      <c r="R1004" s="561"/>
      <c r="S1004" s="561"/>
      <c r="T1004" s="561"/>
      <c r="U1004" s="561"/>
      <c r="V1004" s="561"/>
      <c r="Y1004" s="561"/>
      <c r="Z1004" s="561"/>
      <c r="AA1004" s="561"/>
      <c r="AB1004" s="561"/>
      <c r="AC1004" s="561"/>
      <c r="AD1004" s="561"/>
      <c r="AE1004" s="561"/>
      <c r="AF1004" s="561"/>
      <c r="AG1004" s="561"/>
      <c r="AH1004" s="561"/>
      <c r="AJ1004" s="561"/>
      <c r="AK1004" s="561"/>
      <c r="AM1004" s="561"/>
      <c r="AN1004" s="561"/>
      <c r="AO1004" s="561"/>
      <c r="AP1004" s="561"/>
      <c r="AQ1004" s="561"/>
      <c r="AR1004" s="561"/>
      <c r="AS1004" s="561"/>
      <c r="AT1004" s="561"/>
      <c r="AU1004" s="561"/>
      <c r="AW1004" s="561"/>
      <c r="AX1004" s="561"/>
      <c r="AY1004" s="561"/>
      <c r="AZ1004" s="561"/>
      <c r="BA1004" s="561"/>
      <c r="BB1004" s="561"/>
      <c r="BC1004" s="561"/>
      <c r="BD1004" s="561"/>
      <c r="BE1004" s="561"/>
      <c r="BF1004" s="561"/>
      <c r="BG1004" s="561"/>
      <c r="BH1004" s="561"/>
      <c r="BI1004" s="561"/>
      <c r="BJ1004" s="561"/>
      <c r="BK1004" s="561"/>
      <c r="BL1004" s="561"/>
      <c r="BM1004" s="561"/>
      <c r="BN1004" s="561"/>
      <c r="BO1004" s="561"/>
      <c r="BP1004" s="561"/>
      <c r="BQ1004" s="561"/>
      <c r="BR1004" s="561"/>
      <c r="BS1004" s="561"/>
      <c r="BT1004" s="561"/>
      <c r="BU1004" s="561"/>
      <c r="BV1004" s="561"/>
    </row>
    <row r="1005" spans="1:74">
      <c r="A1005" s="561"/>
      <c r="E1005" s="561"/>
      <c r="H1005" s="561"/>
      <c r="Q1005" s="561"/>
      <c r="R1005" s="561"/>
      <c r="S1005" s="561"/>
      <c r="T1005" s="561"/>
      <c r="U1005" s="561"/>
      <c r="V1005" s="561"/>
      <c r="Y1005" s="561"/>
      <c r="Z1005" s="561"/>
      <c r="AA1005" s="561"/>
      <c r="AB1005" s="561"/>
      <c r="AC1005" s="561"/>
      <c r="AD1005" s="561"/>
      <c r="AE1005" s="561"/>
      <c r="AF1005" s="561"/>
      <c r="AG1005" s="561"/>
      <c r="AH1005" s="561"/>
      <c r="AJ1005" s="561"/>
      <c r="AK1005" s="561"/>
      <c r="AM1005" s="561"/>
      <c r="AN1005" s="561"/>
      <c r="AO1005" s="561"/>
      <c r="AP1005" s="561"/>
      <c r="AQ1005" s="561"/>
      <c r="AR1005" s="561"/>
      <c r="AS1005" s="561"/>
      <c r="AT1005" s="561"/>
      <c r="AU1005" s="561"/>
      <c r="AW1005" s="561"/>
      <c r="AX1005" s="561"/>
      <c r="AY1005" s="561"/>
      <c r="AZ1005" s="561"/>
      <c r="BA1005" s="561"/>
      <c r="BB1005" s="561"/>
      <c r="BC1005" s="561"/>
      <c r="BD1005" s="561"/>
      <c r="BE1005" s="561"/>
      <c r="BF1005" s="561"/>
      <c r="BG1005" s="561"/>
      <c r="BH1005" s="561"/>
      <c r="BI1005" s="561"/>
      <c r="BJ1005" s="561"/>
      <c r="BK1005" s="561"/>
      <c r="BL1005" s="561"/>
      <c r="BM1005" s="561"/>
      <c r="BN1005" s="561"/>
      <c r="BO1005" s="561"/>
      <c r="BP1005" s="561"/>
      <c r="BQ1005" s="561"/>
      <c r="BR1005" s="561"/>
      <c r="BS1005" s="561"/>
      <c r="BT1005" s="561"/>
      <c r="BU1005" s="561"/>
      <c r="BV1005" s="561"/>
    </row>
    <row r="1006" spans="1:74">
      <c r="A1006" s="561"/>
      <c r="E1006" s="561"/>
      <c r="H1006" s="561"/>
      <c r="Q1006" s="561"/>
      <c r="R1006" s="561"/>
      <c r="S1006" s="561"/>
      <c r="T1006" s="561"/>
      <c r="U1006" s="561"/>
      <c r="V1006" s="561"/>
      <c r="Y1006" s="561"/>
      <c r="Z1006" s="561"/>
      <c r="AA1006" s="561"/>
      <c r="AB1006" s="561"/>
      <c r="AC1006" s="561"/>
      <c r="AD1006" s="561"/>
      <c r="AE1006" s="561"/>
      <c r="AF1006" s="561"/>
      <c r="AG1006" s="561"/>
      <c r="AH1006" s="561"/>
      <c r="AJ1006" s="561"/>
      <c r="AK1006" s="561"/>
      <c r="AM1006" s="561"/>
      <c r="AN1006" s="561"/>
      <c r="AO1006" s="561"/>
      <c r="AP1006" s="561"/>
      <c r="AQ1006" s="561"/>
      <c r="AR1006" s="561"/>
      <c r="AS1006" s="561"/>
      <c r="AT1006" s="561"/>
      <c r="AU1006" s="561"/>
      <c r="AW1006" s="561"/>
      <c r="AX1006" s="561"/>
      <c r="AY1006" s="561"/>
      <c r="AZ1006" s="561"/>
      <c r="BA1006" s="561"/>
      <c r="BB1006" s="561"/>
      <c r="BC1006" s="561"/>
      <c r="BD1006" s="561"/>
      <c r="BE1006" s="561"/>
      <c r="BF1006" s="561"/>
      <c r="BG1006" s="561"/>
      <c r="BH1006" s="561"/>
      <c r="BI1006" s="561"/>
      <c r="BJ1006" s="561"/>
      <c r="BK1006" s="561"/>
      <c r="BL1006" s="561"/>
      <c r="BM1006" s="561"/>
      <c r="BN1006" s="561"/>
      <c r="BO1006" s="561"/>
      <c r="BP1006" s="561"/>
      <c r="BQ1006" s="561"/>
      <c r="BR1006" s="561"/>
      <c r="BS1006" s="561"/>
      <c r="BT1006" s="561"/>
      <c r="BU1006" s="561"/>
      <c r="BV1006" s="561"/>
    </row>
    <row r="1007" spans="1:74">
      <c r="A1007" s="561"/>
      <c r="E1007" s="561"/>
      <c r="H1007" s="561"/>
      <c r="Q1007" s="561"/>
      <c r="R1007" s="561"/>
      <c r="S1007" s="561"/>
      <c r="T1007" s="561"/>
      <c r="U1007" s="561"/>
      <c r="V1007" s="561"/>
      <c r="Y1007" s="561"/>
      <c r="Z1007" s="561"/>
      <c r="AA1007" s="561"/>
      <c r="AB1007" s="561"/>
      <c r="AC1007" s="561"/>
      <c r="AD1007" s="561"/>
      <c r="AE1007" s="561"/>
      <c r="AF1007" s="561"/>
      <c r="AG1007" s="561"/>
      <c r="AH1007" s="561"/>
      <c r="AJ1007" s="561"/>
      <c r="AK1007" s="561"/>
      <c r="AM1007" s="561"/>
      <c r="AN1007" s="561"/>
      <c r="AO1007" s="561"/>
      <c r="AP1007" s="561"/>
      <c r="AQ1007" s="561"/>
      <c r="AR1007" s="561"/>
      <c r="AS1007" s="561"/>
      <c r="AT1007" s="561"/>
      <c r="AU1007" s="561"/>
      <c r="AW1007" s="561"/>
      <c r="AX1007" s="561"/>
      <c r="AY1007" s="561"/>
      <c r="AZ1007" s="561"/>
      <c r="BA1007" s="561"/>
      <c r="BB1007" s="561"/>
      <c r="BC1007" s="561"/>
      <c r="BD1007" s="561"/>
      <c r="BE1007" s="561"/>
      <c r="BF1007" s="561"/>
      <c r="BG1007" s="561"/>
      <c r="BH1007" s="561"/>
      <c r="BI1007" s="561"/>
      <c r="BJ1007" s="561"/>
      <c r="BK1007" s="561"/>
      <c r="BL1007" s="561"/>
      <c r="BM1007" s="561"/>
      <c r="BN1007" s="561"/>
      <c r="BO1007" s="561"/>
      <c r="BP1007" s="561"/>
      <c r="BQ1007" s="561"/>
      <c r="BR1007" s="561"/>
      <c r="BS1007" s="561"/>
      <c r="BT1007" s="561"/>
      <c r="BU1007" s="561"/>
      <c r="BV1007" s="561"/>
    </row>
    <row r="1008" spans="1:74">
      <c r="A1008" s="561"/>
      <c r="E1008" s="561"/>
      <c r="H1008" s="561"/>
      <c r="Q1008" s="561"/>
      <c r="R1008" s="561"/>
      <c r="S1008" s="561"/>
      <c r="T1008" s="561"/>
      <c r="U1008" s="561"/>
      <c r="V1008" s="561"/>
      <c r="Y1008" s="561"/>
      <c r="Z1008" s="561"/>
      <c r="AA1008" s="561"/>
      <c r="AB1008" s="561"/>
      <c r="AC1008" s="561"/>
      <c r="AD1008" s="561"/>
      <c r="AE1008" s="561"/>
      <c r="AF1008" s="561"/>
      <c r="AG1008" s="561"/>
      <c r="AH1008" s="561"/>
      <c r="AJ1008" s="561"/>
      <c r="AK1008" s="561"/>
      <c r="AM1008" s="561"/>
      <c r="AN1008" s="561"/>
      <c r="AO1008" s="561"/>
      <c r="AP1008" s="561"/>
      <c r="AQ1008" s="561"/>
      <c r="AR1008" s="561"/>
      <c r="AS1008" s="561"/>
      <c r="AT1008" s="561"/>
      <c r="AU1008" s="561"/>
      <c r="AW1008" s="561"/>
      <c r="AX1008" s="561"/>
      <c r="AY1008" s="561"/>
      <c r="AZ1008" s="561"/>
      <c r="BA1008" s="561"/>
      <c r="BB1008" s="561"/>
      <c r="BC1008" s="561"/>
      <c r="BD1008" s="561"/>
      <c r="BE1008" s="561"/>
      <c r="BF1008" s="561"/>
      <c r="BG1008" s="561"/>
      <c r="BH1008" s="561"/>
      <c r="BI1008" s="561"/>
      <c r="BJ1008" s="561"/>
      <c r="BK1008" s="561"/>
      <c r="BL1008" s="561"/>
      <c r="BM1008" s="561"/>
      <c r="BN1008" s="561"/>
      <c r="BO1008" s="561"/>
      <c r="BP1008" s="561"/>
      <c r="BQ1008" s="561"/>
      <c r="BR1008" s="561"/>
      <c r="BS1008" s="561"/>
      <c r="BT1008" s="561"/>
      <c r="BU1008" s="561"/>
      <c r="BV1008" s="561"/>
    </row>
    <row r="1009" spans="1:74">
      <c r="A1009" s="561"/>
      <c r="E1009" s="561"/>
      <c r="H1009" s="561"/>
      <c r="Q1009" s="561"/>
      <c r="R1009" s="561"/>
      <c r="S1009" s="561"/>
      <c r="T1009" s="561"/>
      <c r="U1009" s="561"/>
      <c r="V1009" s="561"/>
      <c r="Y1009" s="561"/>
      <c r="Z1009" s="561"/>
      <c r="AA1009" s="561"/>
      <c r="AB1009" s="561"/>
      <c r="AC1009" s="561"/>
      <c r="AD1009" s="561"/>
      <c r="AE1009" s="561"/>
      <c r="AF1009" s="561"/>
      <c r="AG1009" s="561"/>
      <c r="AH1009" s="561"/>
      <c r="AJ1009" s="561"/>
      <c r="AK1009" s="561"/>
      <c r="AM1009" s="561"/>
      <c r="AN1009" s="561"/>
      <c r="AO1009" s="561"/>
      <c r="AP1009" s="561"/>
      <c r="AQ1009" s="561"/>
      <c r="AR1009" s="561"/>
      <c r="AS1009" s="561"/>
      <c r="AT1009" s="561"/>
      <c r="AU1009" s="561"/>
      <c r="AW1009" s="561"/>
      <c r="AX1009" s="561"/>
      <c r="AY1009" s="561"/>
      <c r="AZ1009" s="561"/>
      <c r="BA1009" s="561"/>
      <c r="BB1009" s="561"/>
      <c r="BC1009" s="561"/>
      <c r="BD1009" s="561"/>
      <c r="BE1009" s="561"/>
      <c r="BF1009" s="561"/>
      <c r="BG1009" s="561"/>
      <c r="BH1009" s="561"/>
      <c r="BI1009" s="561"/>
      <c r="BJ1009" s="561"/>
      <c r="BK1009" s="561"/>
      <c r="BL1009" s="561"/>
      <c r="BM1009" s="561"/>
      <c r="BN1009" s="561"/>
      <c r="BO1009" s="561"/>
      <c r="BP1009" s="561"/>
      <c r="BQ1009" s="561"/>
      <c r="BR1009" s="561"/>
      <c r="BS1009" s="561"/>
      <c r="BT1009" s="561"/>
      <c r="BU1009" s="561"/>
      <c r="BV1009" s="561"/>
    </row>
    <row r="1010" spans="1:74">
      <c r="A1010" s="561"/>
      <c r="E1010" s="561"/>
      <c r="H1010" s="561"/>
      <c r="Q1010" s="561"/>
      <c r="R1010" s="561"/>
      <c r="S1010" s="561"/>
      <c r="T1010" s="561"/>
      <c r="U1010" s="561"/>
      <c r="V1010" s="561"/>
      <c r="Y1010" s="561"/>
      <c r="Z1010" s="561"/>
      <c r="AA1010" s="561"/>
      <c r="AB1010" s="561"/>
      <c r="AC1010" s="561"/>
      <c r="AD1010" s="561"/>
      <c r="AE1010" s="561"/>
      <c r="AF1010" s="561"/>
      <c r="AG1010" s="561"/>
      <c r="AH1010" s="561"/>
      <c r="AJ1010" s="561"/>
      <c r="AK1010" s="561"/>
      <c r="AM1010" s="561"/>
      <c r="AN1010" s="561"/>
      <c r="AO1010" s="561"/>
      <c r="AP1010" s="561"/>
      <c r="AQ1010" s="561"/>
      <c r="AR1010" s="561"/>
      <c r="AS1010" s="561"/>
      <c r="AT1010" s="561"/>
      <c r="AU1010" s="561"/>
      <c r="AW1010" s="561"/>
      <c r="AX1010" s="561"/>
      <c r="AY1010" s="561"/>
      <c r="AZ1010" s="561"/>
      <c r="BA1010" s="561"/>
      <c r="BB1010" s="561"/>
      <c r="BC1010" s="561"/>
      <c r="BD1010" s="561"/>
      <c r="BE1010" s="561"/>
      <c r="BF1010" s="561"/>
      <c r="BG1010" s="561"/>
      <c r="BH1010" s="561"/>
      <c r="BI1010" s="561"/>
      <c r="BJ1010" s="561"/>
      <c r="BK1010" s="561"/>
      <c r="BL1010" s="561"/>
      <c r="BM1010" s="561"/>
      <c r="BN1010" s="561"/>
      <c r="BO1010" s="561"/>
      <c r="BP1010" s="561"/>
      <c r="BQ1010" s="561"/>
      <c r="BR1010" s="561"/>
      <c r="BS1010" s="561"/>
      <c r="BT1010" s="561"/>
      <c r="BU1010" s="561"/>
      <c r="BV1010" s="561"/>
    </row>
    <row r="1011" spans="1:74">
      <c r="A1011" s="561"/>
      <c r="E1011" s="561"/>
      <c r="H1011" s="561"/>
      <c r="Q1011" s="561"/>
      <c r="R1011" s="561"/>
      <c r="S1011" s="561"/>
      <c r="T1011" s="561"/>
      <c r="U1011" s="561"/>
      <c r="V1011" s="561"/>
      <c r="Y1011" s="561"/>
      <c r="Z1011" s="561"/>
      <c r="AA1011" s="561"/>
      <c r="AB1011" s="561"/>
      <c r="AC1011" s="561"/>
      <c r="AD1011" s="561"/>
      <c r="AE1011" s="561"/>
      <c r="AF1011" s="561"/>
      <c r="AG1011" s="561"/>
      <c r="AH1011" s="561"/>
      <c r="AJ1011" s="561"/>
      <c r="AK1011" s="561"/>
      <c r="AM1011" s="561"/>
      <c r="AN1011" s="561"/>
      <c r="AO1011" s="561"/>
      <c r="AP1011" s="561"/>
      <c r="AQ1011" s="561"/>
      <c r="AR1011" s="561"/>
      <c r="AS1011" s="561"/>
      <c r="AT1011" s="561"/>
      <c r="AU1011" s="561"/>
      <c r="AW1011" s="561"/>
      <c r="AX1011" s="561"/>
      <c r="AY1011" s="561"/>
      <c r="AZ1011" s="561"/>
      <c r="BA1011" s="561"/>
      <c r="BB1011" s="561"/>
      <c r="BC1011" s="561"/>
      <c r="BD1011" s="561"/>
      <c r="BE1011" s="561"/>
      <c r="BF1011" s="561"/>
      <c r="BG1011" s="561"/>
      <c r="BH1011" s="561"/>
      <c r="BI1011" s="561"/>
      <c r="BJ1011" s="561"/>
      <c r="BK1011" s="561"/>
      <c r="BL1011" s="561"/>
      <c r="BM1011" s="561"/>
      <c r="BN1011" s="561"/>
      <c r="BO1011" s="561"/>
      <c r="BP1011" s="561"/>
      <c r="BQ1011" s="561"/>
      <c r="BR1011" s="561"/>
      <c r="BS1011" s="561"/>
      <c r="BT1011" s="561"/>
      <c r="BU1011" s="561"/>
      <c r="BV1011" s="561"/>
    </row>
    <row r="1012" spans="1:74">
      <c r="A1012" s="561"/>
      <c r="E1012" s="561"/>
      <c r="H1012" s="561"/>
      <c r="Q1012" s="561"/>
      <c r="R1012" s="561"/>
      <c r="S1012" s="561"/>
      <c r="T1012" s="561"/>
      <c r="U1012" s="561"/>
      <c r="V1012" s="561"/>
      <c r="Y1012" s="561"/>
      <c r="Z1012" s="561"/>
      <c r="AA1012" s="561"/>
      <c r="AB1012" s="561"/>
      <c r="AC1012" s="561"/>
      <c r="AD1012" s="561"/>
      <c r="AE1012" s="561"/>
      <c r="AF1012" s="561"/>
      <c r="AG1012" s="561"/>
      <c r="AH1012" s="561"/>
      <c r="AJ1012" s="561"/>
      <c r="AK1012" s="561"/>
      <c r="AM1012" s="561"/>
      <c r="AN1012" s="561"/>
      <c r="AO1012" s="561"/>
      <c r="AP1012" s="561"/>
      <c r="AQ1012" s="561"/>
      <c r="AR1012" s="561"/>
      <c r="AS1012" s="561"/>
      <c r="AT1012" s="561"/>
      <c r="AU1012" s="561"/>
      <c r="AW1012" s="561"/>
      <c r="AX1012" s="561"/>
      <c r="AY1012" s="561"/>
      <c r="AZ1012" s="561"/>
      <c r="BA1012" s="561"/>
      <c r="BB1012" s="561"/>
      <c r="BC1012" s="561"/>
      <c r="BD1012" s="561"/>
      <c r="BE1012" s="561"/>
      <c r="BF1012" s="561"/>
      <c r="BG1012" s="561"/>
      <c r="BH1012" s="561"/>
      <c r="BI1012" s="561"/>
      <c r="BJ1012" s="561"/>
      <c r="BK1012" s="561"/>
      <c r="BL1012" s="561"/>
      <c r="BM1012" s="561"/>
      <c r="BN1012" s="561"/>
      <c r="BO1012" s="561"/>
      <c r="BP1012" s="561"/>
      <c r="BQ1012" s="561"/>
      <c r="BR1012" s="561"/>
      <c r="BS1012" s="561"/>
      <c r="BT1012" s="561"/>
      <c r="BU1012" s="561"/>
      <c r="BV1012" s="561"/>
    </row>
    <row r="1013" spans="1:74">
      <c r="A1013" s="561"/>
      <c r="E1013" s="561"/>
      <c r="H1013" s="561"/>
      <c r="Q1013" s="561"/>
      <c r="R1013" s="561"/>
      <c r="S1013" s="561"/>
      <c r="T1013" s="561"/>
      <c r="U1013" s="561"/>
      <c r="V1013" s="561"/>
      <c r="Y1013" s="561"/>
      <c r="Z1013" s="561"/>
      <c r="AA1013" s="561"/>
      <c r="AB1013" s="561"/>
      <c r="AC1013" s="561"/>
      <c r="AD1013" s="561"/>
      <c r="AE1013" s="561"/>
      <c r="AF1013" s="561"/>
      <c r="AG1013" s="561"/>
      <c r="AH1013" s="561"/>
      <c r="AJ1013" s="561"/>
      <c r="AK1013" s="561"/>
      <c r="AM1013" s="561"/>
      <c r="AN1013" s="561"/>
      <c r="AO1013" s="561"/>
      <c r="AP1013" s="561"/>
      <c r="AQ1013" s="561"/>
      <c r="AR1013" s="561"/>
      <c r="AS1013" s="561"/>
      <c r="AT1013" s="561"/>
      <c r="AU1013" s="561"/>
      <c r="AW1013" s="561"/>
      <c r="AX1013" s="561"/>
      <c r="AY1013" s="561"/>
      <c r="AZ1013" s="561"/>
      <c r="BA1013" s="561"/>
      <c r="BB1013" s="561"/>
      <c r="BC1013" s="561"/>
      <c r="BD1013" s="561"/>
      <c r="BE1013" s="561"/>
      <c r="BF1013" s="561"/>
      <c r="BG1013" s="561"/>
      <c r="BH1013" s="561"/>
      <c r="BI1013" s="561"/>
      <c r="BJ1013" s="561"/>
      <c r="BK1013" s="561"/>
      <c r="BL1013" s="561"/>
      <c r="BM1013" s="561"/>
      <c r="BN1013" s="561"/>
      <c r="BO1013" s="561"/>
      <c r="BP1013" s="561"/>
      <c r="BQ1013" s="561"/>
      <c r="BR1013" s="561"/>
      <c r="BS1013" s="561"/>
      <c r="BT1013" s="561"/>
      <c r="BU1013" s="561"/>
      <c r="BV1013" s="561"/>
    </row>
    <row r="1014" spans="1:74">
      <c r="A1014" s="561"/>
      <c r="E1014" s="561"/>
      <c r="H1014" s="561"/>
      <c r="Q1014" s="561"/>
      <c r="R1014" s="561"/>
      <c r="S1014" s="561"/>
      <c r="T1014" s="561"/>
      <c r="U1014" s="561"/>
      <c r="V1014" s="561"/>
      <c r="Y1014" s="561"/>
      <c r="Z1014" s="561"/>
      <c r="AA1014" s="561"/>
      <c r="AB1014" s="561"/>
      <c r="AC1014" s="561"/>
      <c r="AD1014" s="561"/>
      <c r="AE1014" s="561"/>
      <c r="AF1014" s="561"/>
      <c r="AG1014" s="561"/>
      <c r="AH1014" s="561"/>
      <c r="AJ1014" s="561"/>
      <c r="AK1014" s="561"/>
      <c r="AM1014" s="561"/>
      <c r="AN1014" s="561"/>
      <c r="AO1014" s="561"/>
      <c r="AP1014" s="561"/>
      <c r="AQ1014" s="561"/>
      <c r="AR1014" s="561"/>
      <c r="AS1014" s="561"/>
      <c r="AT1014" s="561"/>
      <c r="AU1014" s="561"/>
      <c r="AW1014" s="561"/>
      <c r="AX1014" s="561"/>
      <c r="AY1014" s="561"/>
      <c r="AZ1014" s="561"/>
      <c r="BA1014" s="561"/>
      <c r="BB1014" s="561"/>
      <c r="BC1014" s="561"/>
      <c r="BD1014" s="561"/>
      <c r="BE1014" s="561"/>
      <c r="BF1014" s="561"/>
      <c r="BG1014" s="561"/>
      <c r="BH1014" s="561"/>
      <c r="BI1014" s="561"/>
      <c r="BJ1014" s="561"/>
      <c r="BK1014" s="561"/>
      <c r="BL1014" s="561"/>
      <c r="BM1014" s="561"/>
      <c r="BN1014" s="561"/>
      <c r="BO1014" s="561"/>
      <c r="BP1014" s="561"/>
      <c r="BQ1014" s="561"/>
      <c r="BR1014" s="561"/>
      <c r="BS1014" s="561"/>
      <c r="BT1014" s="561"/>
      <c r="BU1014" s="561"/>
      <c r="BV1014" s="561"/>
    </row>
    <row r="1015" spans="1:74">
      <c r="A1015" s="561"/>
      <c r="E1015" s="561"/>
      <c r="H1015" s="561"/>
      <c r="Q1015" s="561"/>
      <c r="R1015" s="561"/>
      <c r="S1015" s="561"/>
      <c r="T1015" s="561"/>
      <c r="U1015" s="561"/>
      <c r="V1015" s="561"/>
      <c r="Y1015" s="561"/>
      <c r="Z1015" s="561"/>
      <c r="AA1015" s="561"/>
      <c r="AB1015" s="561"/>
      <c r="AC1015" s="561"/>
      <c r="AD1015" s="561"/>
      <c r="AE1015" s="561"/>
      <c r="AF1015" s="561"/>
      <c r="AG1015" s="561"/>
      <c r="AH1015" s="561"/>
      <c r="AJ1015" s="561"/>
      <c r="AK1015" s="561"/>
      <c r="AM1015" s="561"/>
      <c r="AN1015" s="561"/>
      <c r="AO1015" s="561"/>
      <c r="AP1015" s="561"/>
      <c r="AQ1015" s="561"/>
      <c r="AR1015" s="561"/>
      <c r="AS1015" s="561"/>
      <c r="AT1015" s="561"/>
      <c r="AU1015" s="561"/>
      <c r="AW1015" s="561"/>
      <c r="AX1015" s="561"/>
      <c r="AY1015" s="561"/>
      <c r="AZ1015" s="561"/>
      <c r="BA1015" s="561"/>
      <c r="BB1015" s="561"/>
      <c r="BC1015" s="561"/>
      <c r="BD1015" s="561"/>
      <c r="BE1015" s="561"/>
      <c r="BF1015" s="561"/>
      <c r="BG1015" s="561"/>
      <c r="BH1015" s="561"/>
      <c r="BI1015" s="561"/>
      <c r="BJ1015" s="561"/>
      <c r="BK1015" s="561"/>
      <c r="BL1015" s="561"/>
      <c r="BM1015" s="561"/>
      <c r="BN1015" s="561"/>
      <c r="BO1015" s="561"/>
      <c r="BP1015" s="561"/>
      <c r="BQ1015" s="561"/>
      <c r="BR1015" s="561"/>
      <c r="BS1015" s="561"/>
      <c r="BT1015" s="561"/>
      <c r="BU1015" s="561"/>
      <c r="BV1015" s="561"/>
    </row>
    <row r="1016" spans="1:74">
      <c r="A1016" s="561"/>
      <c r="E1016" s="561"/>
      <c r="H1016" s="561"/>
      <c r="Q1016" s="561"/>
      <c r="R1016" s="561"/>
      <c r="S1016" s="561"/>
      <c r="T1016" s="561"/>
      <c r="U1016" s="561"/>
      <c r="V1016" s="561"/>
      <c r="Y1016" s="561"/>
      <c r="Z1016" s="561"/>
      <c r="AA1016" s="561"/>
      <c r="AB1016" s="561"/>
      <c r="AC1016" s="561"/>
      <c r="AD1016" s="561"/>
      <c r="AE1016" s="561"/>
      <c r="AF1016" s="561"/>
      <c r="AG1016" s="561"/>
      <c r="AH1016" s="561"/>
      <c r="AJ1016" s="561"/>
      <c r="AK1016" s="561"/>
      <c r="AM1016" s="561"/>
      <c r="AN1016" s="561"/>
      <c r="AO1016" s="561"/>
      <c r="AP1016" s="561"/>
      <c r="AQ1016" s="561"/>
      <c r="AR1016" s="561"/>
      <c r="AS1016" s="561"/>
      <c r="AT1016" s="561"/>
      <c r="AU1016" s="561"/>
      <c r="AW1016" s="561"/>
      <c r="AX1016" s="561"/>
      <c r="AY1016" s="561"/>
      <c r="AZ1016" s="561"/>
      <c r="BA1016" s="561"/>
      <c r="BB1016" s="561"/>
      <c r="BC1016" s="561"/>
      <c r="BD1016" s="561"/>
      <c r="BE1016" s="561"/>
      <c r="BF1016" s="561"/>
      <c r="BG1016" s="561"/>
      <c r="BH1016" s="561"/>
      <c r="BI1016" s="561"/>
      <c r="BJ1016" s="561"/>
      <c r="BK1016" s="561"/>
      <c r="BL1016" s="561"/>
      <c r="BM1016" s="561"/>
      <c r="BN1016" s="561"/>
      <c r="BO1016" s="561"/>
      <c r="BP1016" s="561"/>
      <c r="BQ1016" s="561"/>
      <c r="BR1016" s="561"/>
      <c r="BS1016" s="561"/>
      <c r="BT1016" s="561"/>
      <c r="BU1016" s="561"/>
      <c r="BV1016" s="561"/>
    </row>
    <row r="1017" spans="1:74">
      <c r="A1017" s="561"/>
      <c r="E1017" s="561"/>
      <c r="H1017" s="561"/>
      <c r="Q1017" s="561"/>
      <c r="R1017" s="561"/>
      <c r="S1017" s="561"/>
      <c r="T1017" s="561"/>
      <c r="U1017" s="561"/>
      <c r="V1017" s="561"/>
      <c r="Y1017" s="561"/>
      <c r="Z1017" s="561"/>
      <c r="AA1017" s="561"/>
      <c r="AB1017" s="561"/>
      <c r="AC1017" s="561"/>
      <c r="AD1017" s="561"/>
      <c r="AE1017" s="561"/>
      <c r="AF1017" s="561"/>
      <c r="AG1017" s="561"/>
      <c r="AH1017" s="561"/>
      <c r="AJ1017" s="561"/>
      <c r="AK1017" s="561"/>
      <c r="AM1017" s="561"/>
      <c r="AN1017" s="561"/>
      <c r="AO1017" s="561"/>
      <c r="AP1017" s="561"/>
      <c r="AQ1017" s="561"/>
      <c r="AR1017" s="561"/>
      <c r="AS1017" s="561"/>
      <c r="AT1017" s="561"/>
      <c r="AU1017" s="561"/>
      <c r="AW1017" s="561"/>
      <c r="AX1017" s="561"/>
      <c r="AY1017" s="561"/>
      <c r="AZ1017" s="561"/>
      <c r="BA1017" s="561"/>
      <c r="BB1017" s="561"/>
      <c r="BC1017" s="561"/>
      <c r="BD1017" s="561"/>
      <c r="BE1017" s="561"/>
      <c r="BF1017" s="561"/>
      <c r="BG1017" s="561"/>
      <c r="BH1017" s="561"/>
      <c r="BI1017" s="561"/>
      <c r="BJ1017" s="561"/>
      <c r="BK1017" s="561"/>
      <c r="BL1017" s="561"/>
      <c r="BM1017" s="561"/>
      <c r="BN1017" s="561"/>
      <c r="BO1017" s="561"/>
      <c r="BP1017" s="561"/>
      <c r="BQ1017" s="561"/>
      <c r="BR1017" s="561"/>
      <c r="BS1017" s="561"/>
      <c r="BT1017" s="561"/>
      <c r="BU1017" s="561"/>
      <c r="BV1017" s="561"/>
    </row>
    <row r="1018" spans="1:74">
      <c r="A1018" s="561"/>
      <c r="E1018" s="561"/>
      <c r="H1018" s="561"/>
      <c r="Q1018" s="561"/>
      <c r="R1018" s="561"/>
      <c r="S1018" s="561"/>
      <c r="T1018" s="561"/>
      <c r="U1018" s="561"/>
      <c r="V1018" s="561"/>
      <c r="Y1018" s="561"/>
      <c r="Z1018" s="561"/>
      <c r="AA1018" s="561"/>
      <c r="AB1018" s="561"/>
      <c r="AC1018" s="561"/>
      <c r="AD1018" s="561"/>
      <c r="AE1018" s="561"/>
      <c r="AF1018" s="561"/>
      <c r="AG1018" s="561"/>
      <c r="AH1018" s="561"/>
      <c r="AJ1018" s="561"/>
      <c r="AK1018" s="561"/>
      <c r="AM1018" s="561"/>
      <c r="AN1018" s="561"/>
      <c r="AO1018" s="561"/>
      <c r="AP1018" s="561"/>
      <c r="AQ1018" s="561"/>
      <c r="AR1018" s="561"/>
      <c r="AS1018" s="561"/>
      <c r="AT1018" s="561"/>
      <c r="AU1018" s="561"/>
      <c r="AW1018" s="561"/>
      <c r="AX1018" s="561"/>
      <c r="AY1018" s="561"/>
      <c r="AZ1018" s="561"/>
      <c r="BA1018" s="561"/>
      <c r="BB1018" s="561"/>
      <c r="BC1018" s="561"/>
      <c r="BD1018" s="561"/>
      <c r="BE1018" s="561"/>
      <c r="BF1018" s="561"/>
      <c r="BG1018" s="561"/>
      <c r="BH1018" s="561"/>
      <c r="BI1018" s="561"/>
      <c r="BJ1018" s="561"/>
      <c r="BK1018" s="561"/>
      <c r="BL1018" s="561"/>
      <c r="BM1018" s="561"/>
      <c r="BN1018" s="561"/>
      <c r="BO1018" s="561"/>
      <c r="BP1018" s="561"/>
      <c r="BQ1018" s="561"/>
      <c r="BR1018" s="561"/>
      <c r="BS1018" s="561"/>
      <c r="BT1018" s="561"/>
      <c r="BU1018" s="561"/>
      <c r="BV1018" s="561"/>
    </row>
    <row r="1019" spans="1:74">
      <c r="A1019" s="561"/>
      <c r="E1019" s="561"/>
      <c r="H1019" s="561"/>
      <c r="Q1019" s="561"/>
      <c r="R1019" s="561"/>
      <c r="S1019" s="561"/>
      <c r="T1019" s="561"/>
      <c r="U1019" s="561"/>
      <c r="V1019" s="561"/>
      <c r="Y1019" s="561"/>
      <c r="Z1019" s="561"/>
      <c r="AA1019" s="561"/>
      <c r="AB1019" s="561"/>
      <c r="AC1019" s="561"/>
      <c r="AD1019" s="561"/>
      <c r="AE1019" s="561"/>
      <c r="AF1019" s="561"/>
      <c r="AG1019" s="561"/>
      <c r="AH1019" s="561"/>
      <c r="AJ1019" s="561"/>
      <c r="AK1019" s="561"/>
      <c r="AM1019" s="561"/>
      <c r="AN1019" s="561"/>
      <c r="AO1019" s="561"/>
      <c r="AP1019" s="561"/>
      <c r="AQ1019" s="561"/>
      <c r="AR1019" s="561"/>
      <c r="AS1019" s="561"/>
      <c r="AT1019" s="561"/>
      <c r="AU1019" s="561"/>
      <c r="AW1019" s="561"/>
      <c r="AX1019" s="561"/>
      <c r="AY1019" s="561"/>
      <c r="AZ1019" s="561"/>
      <c r="BA1019" s="561"/>
      <c r="BB1019" s="561"/>
      <c r="BC1019" s="561"/>
      <c r="BD1019" s="561"/>
      <c r="BE1019" s="561"/>
      <c r="BF1019" s="561"/>
      <c r="BG1019" s="561"/>
      <c r="BH1019" s="561"/>
      <c r="BI1019" s="561"/>
      <c r="BJ1019" s="561"/>
      <c r="BK1019" s="561"/>
      <c r="BL1019" s="561"/>
      <c r="BM1019" s="561"/>
      <c r="BN1019" s="561"/>
      <c r="BO1019" s="561"/>
      <c r="BP1019" s="561"/>
      <c r="BQ1019" s="561"/>
      <c r="BR1019" s="561"/>
      <c r="BS1019" s="561"/>
      <c r="BT1019" s="561"/>
      <c r="BU1019" s="561"/>
      <c r="BV1019" s="561"/>
    </row>
    <row r="1020" spans="1:74">
      <c r="A1020" s="561"/>
      <c r="E1020" s="561"/>
      <c r="H1020" s="561"/>
      <c r="Q1020" s="561"/>
      <c r="R1020" s="561"/>
      <c r="S1020" s="561"/>
      <c r="T1020" s="561"/>
      <c r="U1020" s="561"/>
      <c r="V1020" s="561"/>
      <c r="Y1020" s="561"/>
      <c r="Z1020" s="561"/>
      <c r="AA1020" s="561"/>
      <c r="AB1020" s="561"/>
      <c r="AC1020" s="561"/>
      <c r="AD1020" s="561"/>
      <c r="AE1020" s="561"/>
      <c r="AF1020" s="561"/>
      <c r="AG1020" s="561"/>
      <c r="AH1020" s="561"/>
      <c r="AJ1020" s="561"/>
      <c r="AK1020" s="561"/>
      <c r="AM1020" s="561"/>
      <c r="AN1020" s="561"/>
      <c r="AO1020" s="561"/>
      <c r="AP1020" s="561"/>
      <c r="AQ1020" s="561"/>
      <c r="AR1020" s="561"/>
      <c r="AS1020" s="561"/>
      <c r="AT1020" s="561"/>
      <c r="AU1020" s="561"/>
      <c r="AW1020" s="561"/>
      <c r="AX1020" s="561"/>
      <c r="AY1020" s="561"/>
      <c r="AZ1020" s="561"/>
      <c r="BA1020" s="561"/>
      <c r="BB1020" s="561"/>
      <c r="BC1020" s="561"/>
      <c r="BD1020" s="561"/>
      <c r="BE1020" s="561"/>
      <c r="BF1020" s="561"/>
      <c r="BG1020" s="561"/>
      <c r="BH1020" s="561"/>
      <c r="BI1020" s="561"/>
      <c r="BJ1020" s="561"/>
      <c r="BK1020" s="561"/>
      <c r="BL1020" s="561"/>
      <c r="BM1020" s="561"/>
      <c r="BN1020" s="561"/>
      <c r="BO1020" s="561"/>
      <c r="BP1020" s="561"/>
      <c r="BQ1020" s="561"/>
      <c r="BR1020" s="561"/>
      <c r="BS1020" s="561"/>
      <c r="BT1020" s="561"/>
      <c r="BU1020" s="561"/>
      <c r="BV1020" s="561"/>
    </row>
    <row r="1021" spans="1:74">
      <c r="A1021" s="561"/>
      <c r="E1021" s="561"/>
      <c r="H1021" s="561"/>
      <c r="Q1021" s="561"/>
      <c r="R1021" s="561"/>
      <c r="S1021" s="561"/>
      <c r="T1021" s="561"/>
      <c r="U1021" s="561"/>
      <c r="V1021" s="561"/>
      <c r="Y1021" s="561"/>
      <c r="Z1021" s="561"/>
      <c r="AA1021" s="561"/>
      <c r="AB1021" s="561"/>
      <c r="AC1021" s="561"/>
      <c r="AD1021" s="561"/>
      <c r="AE1021" s="561"/>
      <c r="AF1021" s="561"/>
      <c r="AG1021" s="561"/>
      <c r="AH1021" s="561"/>
      <c r="AJ1021" s="561"/>
      <c r="AK1021" s="561"/>
      <c r="AM1021" s="561"/>
      <c r="AN1021" s="561"/>
      <c r="AO1021" s="561"/>
      <c r="AP1021" s="561"/>
      <c r="AQ1021" s="561"/>
      <c r="AR1021" s="561"/>
      <c r="AS1021" s="561"/>
      <c r="AT1021" s="561"/>
      <c r="AU1021" s="561"/>
      <c r="AW1021" s="561"/>
      <c r="AX1021" s="561"/>
      <c r="AY1021" s="561"/>
      <c r="AZ1021" s="561"/>
      <c r="BA1021" s="561"/>
      <c r="BB1021" s="561"/>
      <c r="BC1021" s="561"/>
      <c r="BD1021" s="561"/>
      <c r="BE1021" s="561"/>
      <c r="BF1021" s="561"/>
      <c r="BG1021" s="561"/>
      <c r="BH1021" s="561"/>
      <c r="BI1021" s="561"/>
      <c r="BJ1021" s="561"/>
      <c r="BK1021" s="561"/>
      <c r="BL1021" s="561"/>
      <c r="BM1021" s="561"/>
      <c r="BN1021" s="561"/>
      <c r="BO1021" s="561"/>
      <c r="BP1021" s="561"/>
      <c r="BQ1021" s="561"/>
      <c r="BR1021" s="561"/>
      <c r="BS1021" s="561"/>
      <c r="BT1021" s="561"/>
      <c r="BU1021" s="561"/>
      <c r="BV1021" s="561"/>
    </row>
    <row r="1022" spans="1:74">
      <c r="A1022" s="561"/>
      <c r="E1022" s="561"/>
      <c r="H1022" s="561"/>
      <c r="Q1022" s="561"/>
      <c r="R1022" s="561"/>
      <c r="S1022" s="561"/>
      <c r="T1022" s="561"/>
      <c r="U1022" s="561"/>
      <c r="V1022" s="561"/>
      <c r="Y1022" s="561"/>
      <c r="Z1022" s="561"/>
      <c r="AA1022" s="561"/>
      <c r="AB1022" s="561"/>
      <c r="AC1022" s="561"/>
      <c r="AD1022" s="561"/>
      <c r="AE1022" s="561"/>
      <c r="AF1022" s="561"/>
      <c r="AG1022" s="561"/>
      <c r="AH1022" s="561"/>
      <c r="AJ1022" s="561"/>
      <c r="AK1022" s="561"/>
      <c r="AM1022" s="561"/>
      <c r="AN1022" s="561"/>
      <c r="AO1022" s="561"/>
      <c r="AP1022" s="561"/>
      <c r="AQ1022" s="561"/>
      <c r="AR1022" s="561"/>
      <c r="AS1022" s="561"/>
      <c r="AT1022" s="561"/>
      <c r="AU1022" s="561"/>
      <c r="AW1022" s="561"/>
      <c r="AX1022" s="561"/>
      <c r="AY1022" s="561"/>
      <c r="AZ1022" s="561"/>
      <c r="BA1022" s="561"/>
      <c r="BB1022" s="561"/>
      <c r="BC1022" s="561"/>
      <c r="BD1022" s="561"/>
      <c r="BE1022" s="561"/>
      <c r="BF1022" s="561"/>
      <c r="BG1022" s="561"/>
      <c r="BH1022" s="561"/>
      <c r="BI1022" s="561"/>
      <c r="BJ1022" s="561"/>
      <c r="BK1022" s="561"/>
      <c r="BL1022" s="561"/>
      <c r="BM1022" s="561"/>
      <c r="BN1022" s="561"/>
      <c r="BO1022" s="561"/>
      <c r="BP1022" s="561"/>
      <c r="BQ1022" s="561"/>
      <c r="BR1022" s="561"/>
      <c r="BS1022" s="561"/>
      <c r="BT1022" s="561"/>
      <c r="BU1022" s="561"/>
      <c r="BV1022" s="561"/>
    </row>
    <row r="1023" spans="1:74">
      <c r="A1023" s="561"/>
      <c r="E1023" s="561"/>
      <c r="H1023" s="561"/>
      <c r="Q1023" s="561"/>
      <c r="R1023" s="561"/>
      <c r="S1023" s="561"/>
      <c r="T1023" s="561"/>
      <c r="U1023" s="561"/>
      <c r="V1023" s="561"/>
      <c r="Y1023" s="561"/>
      <c r="Z1023" s="561"/>
      <c r="AA1023" s="561"/>
      <c r="AB1023" s="561"/>
      <c r="AC1023" s="561"/>
      <c r="AD1023" s="561"/>
      <c r="AE1023" s="561"/>
      <c r="AF1023" s="561"/>
      <c r="AG1023" s="561"/>
      <c r="AH1023" s="561"/>
      <c r="AJ1023" s="561"/>
      <c r="AK1023" s="561"/>
      <c r="AM1023" s="561"/>
      <c r="AN1023" s="561"/>
      <c r="AO1023" s="561"/>
      <c r="AP1023" s="561"/>
      <c r="AQ1023" s="561"/>
      <c r="AR1023" s="561"/>
      <c r="AS1023" s="561"/>
      <c r="AT1023" s="561"/>
      <c r="AU1023" s="561"/>
      <c r="AW1023" s="561"/>
      <c r="AX1023" s="561"/>
      <c r="AY1023" s="561"/>
      <c r="AZ1023" s="561"/>
      <c r="BA1023" s="561"/>
      <c r="BB1023" s="561"/>
      <c r="BC1023" s="561"/>
      <c r="BD1023" s="561"/>
      <c r="BE1023" s="561"/>
      <c r="BF1023" s="561"/>
      <c r="BG1023" s="561"/>
      <c r="BH1023" s="561"/>
      <c r="BI1023" s="561"/>
      <c r="BJ1023" s="561"/>
      <c r="BK1023" s="561"/>
      <c r="BL1023" s="561"/>
      <c r="BM1023" s="561"/>
      <c r="BN1023" s="561"/>
      <c r="BO1023" s="561"/>
      <c r="BP1023" s="561"/>
      <c r="BQ1023" s="561"/>
      <c r="BR1023" s="561"/>
      <c r="BS1023" s="561"/>
      <c r="BT1023" s="561"/>
      <c r="BU1023" s="561"/>
      <c r="BV1023" s="561"/>
    </row>
    <row r="1024" spans="1:74">
      <c r="A1024" s="561"/>
      <c r="E1024" s="561"/>
      <c r="H1024" s="561"/>
      <c r="Q1024" s="561"/>
      <c r="R1024" s="561"/>
      <c r="S1024" s="561"/>
      <c r="T1024" s="561"/>
      <c r="U1024" s="561"/>
      <c r="V1024" s="561"/>
      <c r="Y1024" s="561"/>
      <c r="Z1024" s="561"/>
      <c r="AA1024" s="561"/>
      <c r="AB1024" s="561"/>
      <c r="AC1024" s="561"/>
      <c r="AD1024" s="561"/>
      <c r="AE1024" s="561"/>
      <c r="AF1024" s="561"/>
      <c r="AG1024" s="561"/>
      <c r="AH1024" s="561"/>
      <c r="AJ1024" s="561"/>
      <c r="AK1024" s="561"/>
      <c r="AM1024" s="561"/>
      <c r="AN1024" s="561"/>
      <c r="AO1024" s="561"/>
      <c r="AP1024" s="561"/>
      <c r="AQ1024" s="561"/>
      <c r="AR1024" s="561"/>
      <c r="AS1024" s="561"/>
      <c r="AT1024" s="561"/>
      <c r="AU1024" s="561"/>
      <c r="AW1024" s="561"/>
      <c r="AX1024" s="561"/>
      <c r="AY1024" s="561"/>
      <c r="AZ1024" s="561"/>
      <c r="BA1024" s="561"/>
      <c r="BB1024" s="561"/>
      <c r="BC1024" s="561"/>
      <c r="BD1024" s="561"/>
      <c r="BE1024" s="561"/>
      <c r="BF1024" s="561"/>
      <c r="BG1024" s="561"/>
      <c r="BH1024" s="561"/>
      <c r="BI1024" s="561"/>
      <c r="BJ1024" s="561"/>
      <c r="BK1024" s="561"/>
      <c r="BL1024" s="561"/>
      <c r="BM1024" s="561"/>
      <c r="BN1024" s="561"/>
      <c r="BO1024" s="561"/>
      <c r="BP1024" s="561"/>
      <c r="BQ1024" s="561"/>
      <c r="BR1024" s="561"/>
      <c r="BS1024" s="561"/>
      <c r="BT1024" s="561"/>
      <c r="BU1024" s="561"/>
      <c r="BV1024" s="561"/>
    </row>
    <row r="1025" spans="1:74">
      <c r="A1025" s="561"/>
      <c r="E1025" s="561"/>
      <c r="H1025" s="561"/>
      <c r="Q1025" s="561"/>
      <c r="R1025" s="561"/>
      <c r="S1025" s="561"/>
      <c r="T1025" s="561"/>
      <c r="U1025" s="561"/>
      <c r="V1025" s="561"/>
      <c r="Y1025" s="561"/>
      <c r="Z1025" s="561"/>
      <c r="AA1025" s="561"/>
      <c r="AB1025" s="561"/>
      <c r="AC1025" s="561"/>
      <c r="AD1025" s="561"/>
      <c r="AE1025" s="561"/>
      <c r="AF1025" s="561"/>
      <c r="AG1025" s="561"/>
      <c r="AH1025" s="561"/>
      <c r="AJ1025" s="561"/>
      <c r="AK1025" s="561"/>
      <c r="AM1025" s="561"/>
      <c r="AN1025" s="561"/>
      <c r="AO1025" s="561"/>
      <c r="AP1025" s="561"/>
      <c r="AQ1025" s="561"/>
      <c r="AR1025" s="561"/>
      <c r="AS1025" s="561"/>
      <c r="AT1025" s="561"/>
      <c r="AU1025" s="561"/>
      <c r="AW1025" s="561"/>
      <c r="AX1025" s="561"/>
      <c r="AY1025" s="561"/>
      <c r="AZ1025" s="561"/>
      <c r="BA1025" s="561"/>
      <c r="BB1025" s="561"/>
      <c r="BC1025" s="561"/>
      <c r="BD1025" s="561"/>
      <c r="BE1025" s="561"/>
      <c r="BF1025" s="561"/>
      <c r="BG1025" s="561"/>
      <c r="BH1025" s="561"/>
      <c r="BI1025" s="561"/>
      <c r="BJ1025" s="561"/>
      <c r="BK1025" s="561"/>
      <c r="BL1025" s="561"/>
      <c r="BM1025" s="561"/>
      <c r="BN1025" s="561"/>
      <c r="BO1025" s="561"/>
      <c r="BP1025" s="561"/>
      <c r="BQ1025" s="561"/>
      <c r="BR1025" s="561"/>
      <c r="BS1025" s="561"/>
      <c r="BT1025" s="561"/>
      <c r="BU1025" s="561"/>
      <c r="BV1025" s="561"/>
    </row>
    <row r="1026" spans="1:74">
      <c r="A1026" s="561"/>
      <c r="E1026" s="561"/>
      <c r="H1026" s="561"/>
      <c r="Q1026" s="561"/>
      <c r="R1026" s="561"/>
      <c r="S1026" s="561"/>
      <c r="T1026" s="561"/>
      <c r="U1026" s="561"/>
      <c r="V1026" s="561"/>
      <c r="Y1026" s="561"/>
      <c r="Z1026" s="561"/>
      <c r="AA1026" s="561"/>
      <c r="AB1026" s="561"/>
      <c r="AC1026" s="561"/>
      <c r="AD1026" s="561"/>
      <c r="AE1026" s="561"/>
      <c r="AF1026" s="561"/>
      <c r="AG1026" s="561"/>
      <c r="AH1026" s="561"/>
      <c r="AJ1026" s="561"/>
      <c r="AK1026" s="561"/>
      <c r="AM1026" s="561"/>
      <c r="AN1026" s="561"/>
      <c r="AO1026" s="561"/>
      <c r="AP1026" s="561"/>
      <c r="AQ1026" s="561"/>
      <c r="AR1026" s="561"/>
      <c r="AS1026" s="561"/>
      <c r="AT1026" s="561"/>
      <c r="AU1026" s="561"/>
      <c r="AW1026" s="561"/>
      <c r="AX1026" s="561"/>
      <c r="AY1026" s="561"/>
      <c r="AZ1026" s="561"/>
      <c r="BA1026" s="561"/>
      <c r="BB1026" s="561"/>
      <c r="BC1026" s="561"/>
      <c r="BD1026" s="561"/>
      <c r="BE1026" s="561"/>
      <c r="BF1026" s="561"/>
      <c r="BG1026" s="561"/>
      <c r="BH1026" s="561"/>
      <c r="BI1026" s="561"/>
      <c r="BJ1026" s="561"/>
      <c r="BK1026" s="561"/>
      <c r="BL1026" s="561"/>
      <c r="BM1026" s="561"/>
      <c r="BN1026" s="561"/>
      <c r="BO1026" s="561"/>
      <c r="BP1026" s="561"/>
      <c r="BQ1026" s="561"/>
      <c r="BR1026" s="561"/>
      <c r="BS1026" s="561"/>
      <c r="BT1026" s="561"/>
      <c r="BU1026" s="561"/>
      <c r="BV1026" s="561"/>
    </row>
    <row r="1027" spans="1:74">
      <c r="A1027" s="561"/>
      <c r="E1027" s="561"/>
      <c r="H1027" s="561"/>
      <c r="Q1027" s="561"/>
      <c r="R1027" s="561"/>
      <c r="S1027" s="561"/>
      <c r="T1027" s="561"/>
      <c r="U1027" s="561"/>
      <c r="V1027" s="561"/>
      <c r="Y1027" s="561"/>
      <c r="Z1027" s="561"/>
      <c r="AA1027" s="561"/>
      <c r="AB1027" s="561"/>
      <c r="AC1027" s="561"/>
      <c r="AD1027" s="561"/>
      <c r="AE1027" s="561"/>
      <c r="AF1027" s="561"/>
      <c r="AG1027" s="561"/>
      <c r="AH1027" s="561"/>
      <c r="AJ1027" s="561"/>
      <c r="AK1027" s="561"/>
      <c r="AM1027" s="561"/>
      <c r="AN1027" s="561"/>
      <c r="AO1027" s="561"/>
      <c r="AP1027" s="561"/>
      <c r="AQ1027" s="561"/>
      <c r="AR1027" s="561"/>
      <c r="AS1027" s="561"/>
      <c r="AT1027" s="561"/>
      <c r="AU1027" s="561"/>
      <c r="AW1027" s="561"/>
      <c r="AX1027" s="561"/>
      <c r="AY1027" s="561"/>
      <c r="AZ1027" s="561"/>
      <c r="BA1027" s="561"/>
      <c r="BB1027" s="561"/>
      <c r="BC1027" s="561"/>
      <c r="BD1027" s="561"/>
      <c r="BE1027" s="561"/>
      <c r="BF1027" s="561"/>
      <c r="BG1027" s="561"/>
      <c r="BH1027" s="561"/>
      <c r="BI1027" s="561"/>
      <c r="BJ1027" s="561"/>
      <c r="BK1027" s="561"/>
      <c r="BL1027" s="561"/>
      <c r="BM1027" s="561"/>
      <c r="BN1027" s="561"/>
      <c r="BO1027" s="561"/>
      <c r="BP1027" s="561"/>
      <c r="BQ1027" s="561"/>
      <c r="BR1027" s="561"/>
      <c r="BS1027" s="561"/>
      <c r="BT1027" s="561"/>
      <c r="BU1027" s="561"/>
      <c r="BV1027" s="561"/>
    </row>
    <row r="1028" spans="1:74">
      <c r="A1028" s="561"/>
      <c r="E1028" s="561"/>
      <c r="H1028" s="561"/>
      <c r="Q1028" s="561"/>
      <c r="R1028" s="561"/>
      <c r="S1028" s="561"/>
      <c r="T1028" s="561"/>
      <c r="U1028" s="561"/>
      <c r="V1028" s="561"/>
      <c r="Y1028" s="561"/>
      <c r="Z1028" s="561"/>
      <c r="AA1028" s="561"/>
      <c r="AB1028" s="561"/>
      <c r="AC1028" s="561"/>
      <c r="AD1028" s="561"/>
      <c r="AE1028" s="561"/>
      <c r="AF1028" s="561"/>
      <c r="AG1028" s="561"/>
      <c r="AH1028" s="561"/>
      <c r="AJ1028" s="561"/>
      <c r="AK1028" s="561"/>
      <c r="AM1028" s="561"/>
      <c r="AN1028" s="561"/>
      <c r="AO1028" s="561"/>
      <c r="AP1028" s="561"/>
      <c r="AQ1028" s="561"/>
      <c r="AR1028" s="561"/>
      <c r="AS1028" s="561"/>
      <c r="AT1028" s="561"/>
      <c r="AU1028" s="561"/>
      <c r="AW1028" s="561"/>
      <c r="AX1028" s="561"/>
      <c r="AY1028" s="561"/>
      <c r="AZ1028" s="561"/>
      <c r="BA1028" s="561"/>
      <c r="BB1028" s="561"/>
      <c r="BC1028" s="561"/>
      <c r="BD1028" s="561"/>
      <c r="BE1028" s="561"/>
      <c r="BF1028" s="561"/>
      <c r="BG1028" s="561"/>
      <c r="BH1028" s="561"/>
      <c r="BI1028" s="561"/>
      <c r="BJ1028" s="561"/>
      <c r="BK1028" s="561"/>
      <c r="BL1028" s="561"/>
      <c r="BM1028" s="561"/>
      <c r="BN1028" s="561"/>
      <c r="BO1028" s="561"/>
      <c r="BP1028" s="561"/>
      <c r="BQ1028" s="561"/>
      <c r="BR1028" s="561"/>
      <c r="BS1028" s="561"/>
      <c r="BT1028" s="561"/>
      <c r="BU1028" s="561"/>
      <c r="BV1028" s="561"/>
    </row>
    <row r="1029" spans="1:74">
      <c r="A1029" s="561"/>
      <c r="E1029" s="561"/>
      <c r="H1029" s="561"/>
      <c r="Q1029" s="561"/>
      <c r="R1029" s="561"/>
      <c r="S1029" s="561"/>
      <c r="T1029" s="561"/>
      <c r="U1029" s="561"/>
      <c r="V1029" s="561"/>
      <c r="Y1029" s="561"/>
      <c r="Z1029" s="561"/>
      <c r="AA1029" s="561"/>
      <c r="AB1029" s="561"/>
      <c r="AC1029" s="561"/>
      <c r="AD1029" s="561"/>
      <c r="AE1029" s="561"/>
      <c r="AF1029" s="561"/>
      <c r="AG1029" s="561"/>
      <c r="AH1029" s="561"/>
      <c r="AJ1029" s="561"/>
      <c r="AK1029" s="561"/>
      <c r="AM1029" s="561"/>
      <c r="AN1029" s="561"/>
      <c r="AO1029" s="561"/>
      <c r="AP1029" s="561"/>
      <c r="AQ1029" s="561"/>
      <c r="AR1029" s="561"/>
      <c r="AS1029" s="561"/>
      <c r="AT1029" s="561"/>
      <c r="AU1029" s="561"/>
      <c r="AW1029" s="561"/>
      <c r="AX1029" s="561"/>
      <c r="AY1029" s="561"/>
      <c r="AZ1029" s="561"/>
      <c r="BA1029" s="561"/>
      <c r="BB1029" s="561"/>
      <c r="BC1029" s="561"/>
      <c r="BD1029" s="561"/>
      <c r="BE1029" s="561"/>
      <c r="BF1029" s="561"/>
      <c r="BG1029" s="561"/>
      <c r="BH1029" s="561"/>
      <c r="BI1029" s="561"/>
      <c r="BJ1029" s="561"/>
      <c r="BK1029" s="561"/>
      <c r="BL1029" s="561"/>
      <c r="BM1029" s="561"/>
      <c r="BN1029" s="561"/>
      <c r="BO1029" s="561"/>
      <c r="BP1029" s="561"/>
      <c r="BQ1029" s="561"/>
      <c r="BR1029" s="561"/>
      <c r="BS1029" s="561"/>
      <c r="BT1029" s="561"/>
      <c r="BU1029" s="561"/>
      <c r="BV1029" s="561"/>
    </row>
    <row r="1030" spans="1:74">
      <c r="A1030" s="561"/>
      <c r="E1030" s="561"/>
      <c r="H1030" s="561"/>
      <c r="Q1030" s="561"/>
      <c r="R1030" s="561"/>
      <c r="S1030" s="561"/>
      <c r="T1030" s="561"/>
      <c r="U1030" s="561"/>
      <c r="V1030" s="561"/>
      <c r="Y1030" s="561"/>
      <c r="Z1030" s="561"/>
      <c r="AA1030" s="561"/>
      <c r="AB1030" s="561"/>
      <c r="AC1030" s="561"/>
      <c r="AD1030" s="561"/>
      <c r="AE1030" s="561"/>
      <c r="AF1030" s="561"/>
      <c r="AG1030" s="561"/>
      <c r="AH1030" s="561"/>
      <c r="AJ1030" s="561"/>
      <c r="AK1030" s="561"/>
      <c r="AM1030" s="561"/>
      <c r="AN1030" s="561"/>
      <c r="AO1030" s="561"/>
      <c r="AP1030" s="561"/>
      <c r="AQ1030" s="561"/>
      <c r="AR1030" s="561"/>
      <c r="AS1030" s="561"/>
      <c r="AT1030" s="561"/>
      <c r="AU1030" s="561"/>
      <c r="AW1030" s="561"/>
      <c r="AX1030" s="561"/>
      <c r="AY1030" s="561"/>
      <c r="AZ1030" s="561"/>
      <c r="BA1030" s="561"/>
      <c r="BB1030" s="561"/>
      <c r="BC1030" s="561"/>
      <c r="BD1030" s="561"/>
      <c r="BE1030" s="561"/>
      <c r="BF1030" s="561"/>
      <c r="BG1030" s="561"/>
      <c r="BH1030" s="561"/>
      <c r="BI1030" s="561"/>
      <c r="BJ1030" s="561"/>
      <c r="BK1030" s="561"/>
      <c r="BL1030" s="561"/>
      <c r="BM1030" s="561"/>
      <c r="BN1030" s="561"/>
      <c r="BO1030" s="561"/>
      <c r="BP1030" s="561"/>
      <c r="BQ1030" s="561"/>
      <c r="BR1030" s="561"/>
      <c r="BS1030" s="561"/>
      <c r="BT1030" s="561"/>
      <c r="BU1030" s="561"/>
      <c r="BV1030" s="561"/>
    </row>
    <row r="1031" spans="1:74">
      <c r="A1031" s="561"/>
      <c r="E1031" s="561"/>
      <c r="H1031" s="561"/>
      <c r="Q1031" s="561"/>
      <c r="R1031" s="561"/>
      <c r="S1031" s="561"/>
      <c r="T1031" s="561"/>
      <c r="U1031" s="561"/>
      <c r="V1031" s="561"/>
      <c r="Y1031" s="561"/>
      <c r="Z1031" s="561"/>
      <c r="AA1031" s="561"/>
      <c r="AB1031" s="561"/>
      <c r="AC1031" s="561"/>
      <c r="AD1031" s="561"/>
      <c r="AE1031" s="561"/>
      <c r="AF1031" s="561"/>
      <c r="AG1031" s="561"/>
      <c r="AH1031" s="561"/>
      <c r="AJ1031" s="561"/>
      <c r="AK1031" s="561"/>
      <c r="AM1031" s="561"/>
      <c r="AN1031" s="561"/>
      <c r="AO1031" s="561"/>
      <c r="AP1031" s="561"/>
      <c r="AQ1031" s="561"/>
      <c r="AR1031" s="561"/>
      <c r="AS1031" s="561"/>
      <c r="AT1031" s="561"/>
      <c r="AU1031" s="561"/>
      <c r="AW1031" s="561"/>
      <c r="AX1031" s="561"/>
      <c r="AY1031" s="561"/>
      <c r="AZ1031" s="561"/>
      <c r="BA1031" s="561"/>
      <c r="BB1031" s="561"/>
      <c r="BC1031" s="561"/>
      <c r="BD1031" s="561"/>
      <c r="BE1031" s="561"/>
      <c r="BF1031" s="561"/>
      <c r="BG1031" s="561"/>
      <c r="BH1031" s="561"/>
      <c r="BI1031" s="561"/>
      <c r="BJ1031" s="561"/>
      <c r="BK1031" s="561"/>
      <c r="BL1031" s="561"/>
      <c r="BM1031" s="561"/>
      <c r="BN1031" s="561"/>
      <c r="BO1031" s="561"/>
      <c r="BP1031" s="561"/>
      <c r="BQ1031" s="561"/>
      <c r="BR1031" s="561"/>
      <c r="BS1031" s="561"/>
      <c r="BT1031" s="561"/>
      <c r="BU1031" s="561"/>
      <c r="BV1031" s="561"/>
    </row>
    <row r="1032" spans="1:74">
      <c r="A1032" s="561"/>
      <c r="E1032" s="561"/>
      <c r="H1032" s="561"/>
      <c r="Q1032" s="561"/>
      <c r="R1032" s="561"/>
      <c r="S1032" s="561"/>
      <c r="T1032" s="561"/>
      <c r="U1032" s="561"/>
      <c r="V1032" s="561"/>
      <c r="Y1032" s="561"/>
      <c r="Z1032" s="561"/>
      <c r="AA1032" s="561"/>
      <c r="AB1032" s="561"/>
      <c r="AC1032" s="561"/>
      <c r="AD1032" s="561"/>
      <c r="AE1032" s="561"/>
      <c r="AF1032" s="561"/>
      <c r="AG1032" s="561"/>
      <c r="AH1032" s="561"/>
      <c r="AJ1032" s="561"/>
      <c r="AK1032" s="561"/>
      <c r="AM1032" s="561"/>
      <c r="AN1032" s="561"/>
      <c r="AO1032" s="561"/>
      <c r="AP1032" s="561"/>
      <c r="AQ1032" s="561"/>
      <c r="AR1032" s="561"/>
      <c r="AS1032" s="561"/>
      <c r="AT1032" s="561"/>
      <c r="AU1032" s="561"/>
      <c r="AW1032" s="561"/>
      <c r="AX1032" s="561"/>
      <c r="AY1032" s="561"/>
      <c r="AZ1032" s="561"/>
      <c r="BA1032" s="561"/>
      <c r="BB1032" s="561"/>
      <c r="BC1032" s="561"/>
      <c r="BD1032" s="561"/>
      <c r="BE1032" s="561"/>
      <c r="BF1032" s="561"/>
      <c r="BG1032" s="561"/>
      <c r="BH1032" s="561"/>
      <c r="BI1032" s="561"/>
      <c r="BJ1032" s="561"/>
      <c r="BK1032" s="561"/>
      <c r="BL1032" s="561"/>
      <c r="BM1032" s="561"/>
      <c r="BN1032" s="561"/>
      <c r="BO1032" s="561"/>
      <c r="BP1032" s="561"/>
      <c r="BQ1032" s="561"/>
      <c r="BR1032" s="561"/>
      <c r="BS1032" s="561"/>
      <c r="BT1032" s="561"/>
      <c r="BU1032" s="561"/>
      <c r="BV1032" s="561"/>
    </row>
    <row r="1033" spans="1:74">
      <c r="A1033" s="561"/>
      <c r="E1033" s="561"/>
      <c r="H1033" s="561"/>
      <c r="Q1033" s="561"/>
      <c r="R1033" s="561"/>
      <c r="S1033" s="561"/>
      <c r="T1033" s="561"/>
      <c r="U1033" s="561"/>
      <c r="V1033" s="561"/>
      <c r="Y1033" s="561"/>
      <c r="Z1033" s="561"/>
      <c r="AA1033" s="561"/>
      <c r="AB1033" s="561"/>
      <c r="AC1033" s="561"/>
      <c r="AD1033" s="561"/>
      <c r="AE1033" s="561"/>
      <c r="AF1033" s="561"/>
      <c r="AG1033" s="561"/>
      <c r="AH1033" s="561"/>
      <c r="AJ1033" s="561"/>
      <c r="AK1033" s="561"/>
      <c r="AM1033" s="561"/>
      <c r="AN1033" s="561"/>
      <c r="AO1033" s="561"/>
      <c r="AP1033" s="561"/>
      <c r="AQ1033" s="561"/>
      <c r="AR1033" s="561"/>
      <c r="AS1033" s="561"/>
      <c r="AT1033" s="561"/>
      <c r="AU1033" s="561"/>
      <c r="AW1033" s="561"/>
      <c r="AX1033" s="561"/>
      <c r="AY1033" s="561"/>
      <c r="AZ1033" s="561"/>
      <c r="BA1033" s="561"/>
      <c r="BB1033" s="561"/>
      <c r="BC1033" s="561"/>
      <c r="BD1033" s="561"/>
      <c r="BE1033" s="561"/>
      <c r="BF1033" s="561"/>
      <c r="BG1033" s="561"/>
      <c r="BH1033" s="561"/>
      <c r="BI1033" s="561"/>
      <c r="BJ1033" s="561"/>
      <c r="BK1033" s="561"/>
      <c r="BL1033" s="561"/>
      <c r="BM1033" s="561"/>
      <c r="BN1033" s="561"/>
      <c r="BO1033" s="561"/>
      <c r="BP1033" s="561"/>
      <c r="BQ1033" s="561"/>
      <c r="BR1033" s="561"/>
      <c r="BS1033" s="561"/>
      <c r="BT1033" s="561"/>
      <c r="BU1033" s="561"/>
      <c r="BV1033" s="561"/>
    </row>
    <row r="1034" spans="1:74">
      <c r="A1034" s="561"/>
      <c r="E1034" s="561"/>
      <c r="H1034" s="561"/>
      <c r="Q1034" s="561"/>
      <c r="R1034" s="561"/>
      <c r="S1034" s="561"/>
      <c r="T1034" s="561"/>
      <c r="U1034" s="561"/>
      <c r="V1034" s="561"/>
      <c r="Y1034" s="561"/>
      <c r="Z1034" s="561"/>
      <c r="AA1034" s="561"/>
      <c r="AB1034" s="561"/>
      <c r="AC1034" s="561"/>
      <c r="AD1034" s="561"/>
      <c r="AE1034" s="561"/>
      <c r="AF1034" s="561"/>
      <c r="AG1034" s="561"/>
      <c r="AH1034" s="561"/>
      <c r="AJ1034" s="561"/>
      <c r="AK1034" s="561"/>
      <c r="AM1034" s="561"/>
      <c r="AN1034" s="561"/>
      <c r="AO1034" s="561"/>
      <c r="AP1034" s="561"/>
      <c r="AQ1034" s="561"/>
      <c r="AR1034" s="561"/>
      <c r="AS1034" s="561"/>
      <c r="AT1034" s="561"/>
      <c r="AU1034" s="561"/>
      <c r="AW1034" s="561"/>
      <c r="AX1034" s="561"/>
      <c r="AY1034" s="561"/>
      <c r="AZ1034" s="561"/>
      <c r="BA1034" s="561"/>
      <c r="BB1034" s="561"/>
      <c r="BC1034" s="561"/>
      <c r="BD1034" s="561"/>
      <c r="BE1034" s="561"/>
      <c r="BF1034" s="561"/>
      <c r="BG1034" s="561"/>
      <c r="BH1034" s="561"/>
      <c r="BI1034" s="561"/>
      <c r="BJ1034" s="561"/>
      <c r="BK1034" s="561"/>
      <c r="BL1034" s="561"/>
      <c r="BM1034" s="561"/>
      <c r="BN1034" s="561"/>
      <c r="BO1034" s="561"/>
      <c r="BP1034" s="561"/>
      <c r="BQ1034" s="561"/>
      <c r="BR1034" s="561"/>
      <c r="BS1034" s="561"/>
      <c r="BT1034" s="561"/>
      <c r="BU1034" s="561"/>
      <c r="BV1034" s="561"/>
    </row>
    <row r="1035" spans="1:74">
      <c r="A1035" s="561"/>
      <c r="E1035" s="561"/>
      <c r="H1035" s="561"/>
      <c r="Q1035" s="561"/>
      <c r="R1035" s="561"/>
      <c r="S1035" s="561"/>
      <c r="T1035" s="561"/>
      <c r="U1035" s="561"/>
      <c r="V1035" s="561"/>
      <c r="Y1035" s="561"/>
      <c r="Z1035" s="561"/>
      <c r="AA1035" s="561"/>
      <c r="AB1035" s="561"/>
      <c r="AC1035" s="561"/>
      <c r="AD1035" s="561"/>
      <c r="AE1035" s="561"/>
      <c r="AF1035" s="561"/>
      <c r="AG1035" s="561"/>
      <c r="AH1035" s="561"/>
      <c r="AJ1035" s="561"/>
      <c r="AK1035" s="561"/>
      <c r="AM1035" s="561"/>
      <c r="AN1035" s="561"/>
      <c r="AO1035" s="561"/>
      <c r="AP1035" s="561"/>
      <c r="AQ1035" s="561"/>
      <c r="AR1035" s="561"/>
      <c r="AS1035" s="561"/>
      <c r="AT1035" s="561"/>
      <c r="AU1035" s="561"/>
      <c r="AW1035" s="561"/>
      <c r="AX1035" s="561"/>
      <c r="AY1035" s="561"/>
      <c r="AZ1035" s="561"/>
      <c r="BA1035" s="561"/>
      <c r="BB1035" s="561"/>
      <c r="BC1035" s="561"/>
      <c r="BD1035" s="561"/>
      <c r="BE1035" s="561"/>
      <c r="BF1035" s="561"/>
      <c r="BG1035" s="561"/>
      <c r="BH1035" s="561"/>
      <c r="BI1035" s="561"/>
      <c r="BJ1035" s="561"/>
      <c r="BK1035" s="561"/>
      <c r="BL1035" s="561"/>
      <c r="BM1035" s="561"/>
      <c r="BN1035" s="561"/>
      <c r="BO1035" s="561"/>
      <c r="BP1035" s="561"/>
      <c r="BQ1035" s="561"/>
      <c r="BR1035" s="561"/>
      <c r="BS1035" s="561"/>
      <c r="BT1035" s="561"/>
      <c r="BU1035" s="561"/>
      <c r="BV1035" s="561"/>
    </row>
    <row r="1036" spans="1:74">
      <c r="A1036" s="561"/>
      <c r="E1036" s="561"/>
      <c r="H1036" s="561"/>
      <c r="Q1036" s="561"/>
      <c r="R1036" s="561"/>
      <c r="S1036" s="561"/>
      <c r="T1036" s="561"/>
      <c r="U1036" s="561"/>
      <c r="V1036" s="561"/>
      <c r="Y1036" s="561"/>
      <c r="Z1036" s="561"/>
      <c r="AA1036" s="561"/>
      <c r="AB1036" s="561"/>
      <c r="AC1036" s="561"/>
      <c r="AD1036" s="561"/>
      <c r="AE1036" s="561"/>
      <c r="AF1036" s="561"/>
      <c r="AG1036" s="561"/>
      <c r="AH1036" s="561"/>
      <c r="AJ1036" s="561"/>
      <c r="AK1036" s="561"/>
      <c r="AM1036" s="561"/>
      <c r="AN1036" s="561"/>
      <c r="AO1036" s="561"/>
      <c r="AP1036" s="561"/>
      <c r="AQ1036" s="561"/>
      <c r="AR1036" s="561"/>
      <c r="AS1036" s="561"/>
      <c r="AT1036" s="561"/>
      <c r="AU1036" s="561"/>
      <c r="AW1036" s="561"/>
      <c r="AX1036" s="561"/>
      <c r="AY1036" s="561"/>
      <c r="AZ1036" s="561"/>
      <c r="BA1036" s="561"/>
      <c r="BB1036" s="561"/>
      <c r="BC1036" s="561"/>
      <c r="BD1036" s="561"/>
      <c r="BE1036" s="561"/>
      <c r="BF1036" s="561"/>
      <c r="BG1036" s="561"/>
      <c r="BH1036" s="561"/>
      <c r="BI1036" s="561"/>
      <c r="BJ1036" s="561"/>
      <c r="BK1036" s="561"/>
      <c r="BL1036" s="561"/>
      <c r="BM1036" s="561"/>
      <c r="BN1036" s="561"/>
      <c r="BO1036" s="561"/>
      <c r="BP1036" s="561"/>
      <c r="BQ1036" s="561"/>
      <c r="BR1036" s="561"/>
      <c r="BS1036" s="561"/>
      <c r="BT1036" s="561"/>
      <c r="BU1036" s="561"/>
      <c r="BV1036" s="561"/>
    </row>
    <row r="1037" spans="1:74">
      <c r="A1037" s="561"/>
      <c r="E1037" s="561"/>
      <c r="H1037" s="561"/>
      <c r="Q1037" s="561"/>
      <c r="R1037" s="561"/>
      <c r="S1037" s="561"/>
      <c r="T1037" s="561"/>
      <c r="U1037" s="561"/>
      <c r="V1037" s="561"/>
      <c r="Y1037" s="561"/>
      <c r="Z1037" s="561"/>
      <c r="AA1037" s="561"/>
      <c r="AB1037" s="561"/>
      <c r="AC1037" s="561"/>
      <c r="AD1037" s="561"/>
      <c r="AE1037" s="561"/>
      <c r="AF1037" s="561"/>
      <c r="AG1037" s="561"/>
      <c r="AH1037" s="561"/>
      <c r="AJ1037" s="561"/>
      <c r="AK1037" s="561"/>
      <c r="AM1037" s="561"/>
      <c r="AN1037" s="561"/>
      <c r="AO1037" s="561"/>
      <c r="AP1037" s="561"/>
      <c r="AQ1037" s="561"/>
      <c r="AR1037" s="561"/>
      <c r="AS1037" s="561"/>
      <c r="AT1037" s="561"/>
      <c r="AU1037" s="561"/>
      <c r="AW1037" s="561"/>
      <c r="AX1037" s="561"/>
      <c r="AY1037" s="561"/>
      <c r="AZ1037" s="561"/>
      <c r="BA1037" s="561"/>
      <c r="BB1037" s="561"/>
      <c r="BC1037" s="561"/>
      <c r="BD1037" s="561"/>
      <c r="BE1037" s="561"/>
      <c r="BF1037" s="561"/>
      <c r="BG1037" s="561"/>
      <c r="BH1037" s="561"/>
      <c r="BI1037" s="561"/>
      <c r="BJ1037" s="561"/>
      <c r="BK1037" s="561"/>
      <c r="BL1037" s="561"/>
      <c r="BM1037" s="561"/>
      <c r="BN1037" s="561"/>
      <c r="BO1037" s="561"/>
      <c r="BP1037" s="561"/>
      <c r="BQ1037" s="561"/>
      <c r="BR1037" s="561"/>
      <c r="BS1037" s="561"/>
      <c r="BT1037" s="561"/>
      <c r="BU1037" s="561"/>
      <c r="BV1037" s="561"/>
    </row>
    <row r="1038" spans="1:74">
      <c r="A1038" s="561"/>
      <c r="E1038" s="561"/>
      <c r="H1038" s="561"/>
      <c r="Q1038" s="561"/>
      <c r="R1038" s="561"/>
      <c r="S1038" s="561"/>
      <c r="T1038" s="561"/>
      <c r="U1038" s="561"/>
      <c r="V1038" s="561"/>
      <c r="Y1038" s="561"/>
      <c r="Z1038" s="561"/>
      <c r="AA1038" s="561"/>
      <c r="AB1038" s="561"/>
      <c r="AC1038" s="561"/>
      <c r="AD1038" s="561"/>
      <c r="AE1038" s="561"/>
      <c r="AF1038" s="561"/>
      <c r="AG1038" s="561"/>
      <c r="AH1038" s="561"/>
      <c r="AJ1038" s="561"/>
      <c r="AK1038" s="561"/>
      <c r="AM1038" s="561"/>
      <c r="AN1038" s="561"/>
      <c r="AO1038" s="561"/>
      <c r="AP1038" s="561"/>
      <c r="AQ1038" s="561"/>
      <c r="AR1038" s="561"/>
      <c r="AS1038" s="561"/>
      <c r="AT1038" s="561"/>
      <c r="AU1038" s="561"/>
      <c r="AW1038" s="561"/>
      <c r="AX1038" s="561"/>
      <c r="AY1038" s="561"/>
      <c r="AZ1038" s="561"/>
      <c r="BA1038" s="561"/>
      <c r="BB1038" s="561"/>
      <c r="BC1038" s="561"/>
      <c r="BD1038" s="561"/>
      <c r="BE1038" s="561"/>
      <c r="BF1038" s="561"/>
      <c r="BG1038" s="561"/>
      <c r="BH1038" s="561"/>
      <c r="BI1038" s="561"/>
      <c r="BJ1038" s="561"/>
      <c r="BK1038" s="561"/>
      <c r="BL1038" s="561"/>
      <c r="BM1038" s="561"/>
      <c r="BN1038" s="561"/>
      <c r="BO1038" s="561"/>
      <c r="BP1038" s="561"/>
      <c r="BQ1038" s="561"/>
      <c r="BR1038" s="561"/>
      <c r="BS1038" s="561"/>
      <c r="BT1038" s="561"/>
      <c r="BU1038" s="561"/>
      <c r="BV1038" s="561"/>
    </row>
    <row r="1039" spans="1:74">
      <c r="A1039" s="561"/>
      <c r="E1039" s="561"/>
      <c r="H1039" s="561"/>
      <c r="Q1039" s="561"/>
      <c r="R1039" s="561"/>
      <c r="S1039" s="561"/>
      <c r="T1039" s="561"/>
      <c r="U1039" s="561"/>
      <c r="V1039" s="561"/>
      <c r="Y1039" s="561"/>
      <c r="Z1039" s="561"/>
      <c r="AA1039" s="561"/>
      <c r="AB1039" s="561"/>
      <c r="AC1039" s="561"/>
      <c r="AD1039" s="561"/>
      <c r="AE1039" s="561"/>
      <c r="AF1039" s="561"/>
      <c r="AG1039" s="561"/>
      <c r="AH1039" s="561"/>
      <c r="AJ1039" s="561"/>
      <c r="AK1039" s="561"/>
      <c r="AM1039" s="561"/>
      <c r="AN1039" s="561"/>
      <c r="AO1039" s="561"/>
      <c r="AP1039" s="561"/>
      <c r="AQ1039" s="561"/>
      <c r="AR1039" s="561"/>
      <c r="AS1039" s="561"/>
      <c r="AT1039" s="561"/>
      <c r="AU1039" s="561"/>
      <c r="AW1039" s="561"/>
      <c r="AX1039" s="561"/>
      <c r="AY1039" s="561"/>
      <c r="AZ1039" s="561"/>
      <c r="BA1039" s="561"/>
      <c r="BB1039" s="561"/>
      <c r="BC1039" s="561"/>
      <c r="BD1039" s="561"/>
      <c r="BE1039" s="561"/>
      <c r="BF1039" s="561"/>
      <c r="BG1039" s="561"/>
      <c r="BH1039" s="561"/>
      <c r="BI1039" s="561"/>
      <c r="BJ1039" s="561"/>
      <c r="BK1039" s="561"/>
      <c r="BL1039" s="561"/>
      <c r="BM1039" s="561"/>
      <c r="BN1039" s="561"/>
      <c r="BO1039" s="561"/>
      <c r="BP1039" s="561"/>
      <c r="BQ1039" s="561"/>
      <c r="BR1039" s="561"/>
      <c r="BS1039" s="561"/>
      <c r="BT1039" s="561"/>
      <c r="BU1039" s="561"/>
      <c r="BV1039" s="561"/>
    </row>
    <row r="1040" spans="1:74">
      <c r="A1040" s="561"/>
      <c r="E1040" s="561"/>
      <c r="H1040" s="561"/>
      <c r="Q1040" s="561"/>
      <c r="R1040" s="561"/>
      <c r="S1040" s="561"/>
      <c r="T1040" s="561"/>
      <c r="U1040" s="561"/>
      <c r="V1040" s="561"/>
      <c r="Y1040" s="561"/>
      <c r="Z1040" s="561"/>
      <c r="AA1040" s="561"/>
      <c r="AB1040" s="561"/>
      <c r="AC1040" s="561"/>
      <c r="AD1040" s="561"/>
      <c r="AE1040" s="561"/>
      <c r="AF1040" s="561"/>
      <c r="AG1040" s="561"/>
      <c r="AH1040" s="561"/>
      <c r="AJ1040" s="561"/>
      <c r="AK1040" s="561"/>
      <c r="AM1040" s="561"/>
      <c r="AN1040" s="561"/>
      <c r="AO1040" s="561"/>
      <c r="AP1040" s="561"/>
      <c r="AQ1040" s="561"/>
      <c r="AR1040" s="561"/>
      <c r="AS1040" s="561"/>
      <c r="AT1040" s="561"/>
      <c r="AU1040" s="561"/>
      <c r="AW1040" s="561"/>
      <c r="AX1040" s="561"/>
      <c r="AY1040" s="561"/>
      <c r="AZ1040" s="561"/>
      <c r="BA1040" s="561"/>
      <c r="BB1040" s="561"/>
      <c r="BC1040" s="561"/>
      <c r="BD1040" s="561"/>
      <c r="BE1040" s="561"/>
      <c r="BF1040" s="561"/>
      <c r="BG1040" s="561"/>
      <c r="BH1040" s="561"/>
      <c r="BI1040" s="561"/>
      <c r="BJ1040" s="561"/>
      <c r="BK1040" s="561"/>
      <c r="BL1040" s="561"/>
      <c r="BM1040" s="561"/>
      <c r="BN1040" s="561"/>
      <c r="BO1040" s="561"/>
      <c r="BP1040" s="561"/>
      <c r="BQ1040" s="561"/>
      <c r="BR1040" s="561"/>
      <c r="BS1040" s="561"/>
      <c r="BT1040" s="561"/>
      <c r="BU1040" s="561"/>
      <c r="BV1040" s="561"/>
    </row>
    <row r="1041" spans="1:74">
      <c r="A1041" s="561"/>
      <c r="E1041" s="561"/>
      <c r="H1041" s="561"/>
      <c r="Q1041" s="561"/>
      <c r="R1041" s="561"/>
      <c r="S1041" s="561"/>
      <c r="T1041" s="561"/>
      <c r="U1041" s="561"/>
      <c r="V1041" s="561"/>
      <c r="Y1041" s="561"/>
      <c r="Z1041" s="561"/>
      <c r="AA1041" s="561"/>
      <c r="AB1041" s="561"/>
      <c r="AC1041" s="561"/>
      <c r="AD1041" s="561"/>
      <c r="AE1041" s="561"/>
      <c r="AF1041" s="561"/>
      <c r="AG1041" s="561"/>
      <c r="AH1041" s="561"/>
      <c r="AJ1041" s="561"/>
      <c r="AK1041" s="561"/>
      <c r="AM1041" s="561"/>
      <c r="AN1041" s="561"/>
      <c r="AO1041" s="561"/>
      <c r="AP1041" s="561"/>
      <c r="AQ1041" s="561"/>
      <c r="AR1041" s="561"/>
      <c r="AS1041" s="561"/>
      <c r="AT1041" s="561"/>
      <c r="AU1041" s="561"/>
      <c r="AW1041" s="561"/>
      <c r="AX1041" s="561"/>
      <c r="AY1041" s="561"/>
      <c r="AZ1041" s="561"/>
      <c r="BA1041" s="561"/>
      <c r="BB1041" s="561"/>
      <c r="BC1041" s="561"/>
      <c r="BD1041" s="561"/>
      <c r="BE1041" s="561"/>
      <c r="BF1041" s="561"/>
      <c r="BG1041" s="561"/>
      <c r="BH1041" s="561"/>
      <c r="BI1041" s="561"/>
      <c r="BJ1041" s="561"/>
      <c r="BK1041" s="561"/>
      <c r="BL1041" s="561"/>
      <c r="BM1041" s="561"/>
      <c r="BN1041" s="561"/>
      <c r="BO1041" s="561"/>
      <c r="BP1041" s="561"/>
      <c r="BQ1041" s="561"/>
      <c r="BR1041" s="561"/>
      <c r="BS1041" s="561"/>
      <c r="BT1041" s="561"/>
      <c r="BU1041" s="561"/>
      <c r="BV1041" s="561"/>
    </row>
    <row r="1042" spans="1:74">
      <c r="A1042" s="561"/>
      <c r="E1042" s="561"/>
      <c r="H1042" s="561"/>
      <c r="Q1042" s="561"/>
      <c r="R1042" s="561"/>
      <c r="S1042" s="561"/>
      <c r="T1042" s="561"/>
      <c r="U1042" s="561"/>
      <c r="V1042" s="561"/>
      <c r="Y1042" s="561"/>
      <c r="Z1042" s="561"/>
      <c r="AA1042" s="561"/>
      <c r="AB1042" s="561"/>
      <c r="AC1042" s="561"/>
      <c r="AD1042" s="561"/>
      <c r="AE1042" s="561"/>
      <c r="AF1042" s="561"/>
      <c r="AG1042" s="561"/>
      <c r="AH1042" s="561"/>
      <c r="AJ1042" s="561"/>
      <c r="AK1042" s="561"/>
      <c r="AM1042" s="561"/>
      <c r="AN1042" s="561"/>
      <c r="AO1042" s="561"/>
      <c r="AP1042" s="561"/>
      <c r="AQ1042" s="561"/>
      <c r="AR1042" s="561"/>
      <c r="AS1042" s="561"/>
      <c r="AT1042" s="561"/>
      <c r="AU1042" s="561"/>
      <c r="AW1042" s="561"/>
      <c r="AX1042" s="561"/>
      <c r="AY1042" s="561"/>
      <c r="AZ1042" s="561"/>
      <c r="BA1042" s="561"/>
      <c r="BB1042" s="561"/>
      <c r="BC1042" s="561"/>
      <c r="BD1042" s="561"/>
      <c r="BE1042" s="561"/>
      <c r="BF1042" s="561"/>
      <c r="BG1042" s="561"/>
      <c r="BH1042" s="561"/>
      <c r="BI1042" s="561"/>
      <c r="BJ1042" s="561"/>
      <c r="BK1042" s="561"/>
      <c r="BL1042" s="561"/>
      <c r="BM1042" s="561"/>
      <c r="BN1042" s="561"/>
      <c r="BO1042" s="561"/>
      <c r="BP1042" s="561"/>
      <c r="BQ1042" s="561"/>
      <c r="BR1042" s="561"/>
      <c r="BS1042" s="561"/>
      <c r="BT1042" s="561"/>
      <c r="BU1042" s="561"/>
      <c r="BV1042" s="561"/>
    </row>
    <row r="1043" spans="1:74">
      <c r="A1043" s="561"/>
      <c r="E1043" s="561"/>
      <c r="H1043" s="561"/>
      <c r="Q1043" s="561"/>
      <c r="R1043" s="561"/>
      <c r="S1043" s="561"/>
      <c r="T1043" s="561"/>
      <c r="U1043" s="561"/>
      <c r="V1043" s="561"/>
      <c r="Y1043" s="561"/>
      <c r="Z1043" s="561"/>
      <c r="AA1043" s="561"/>
      <c r="AB1043" s="561"/>
      <c r="AC1043" s="561"/>
      <c r="AD1043" s="561"/>
      <c r="AE1043" s="561"/>
      <c r="AF1043" s="561"/>
      <c r="AG1043" s="561"/>
      <c r="AH1043" s="561"/>
      <c r="AJ1043" s="561"/>
      <c r="AK1043" s="561"/>
      <c r="AM1043" s="561"/>
      <c r="AN1043" s="561"/>
      <c r="AO1043" s="561"/>
      <c r="AP1043" s="561"/>
      <c r="AQ1043" s="561"/>
      <c r="AR1043" s="561"/>
      <c r="AS1043" s="561"/>
      <c r="AT1043" s="561"/>
      <c r="AU1043" s="561"/>
      <c r="AW1043" s="561"/>
      <c r="AX1043" s="561"/>
      <c r="AY1043" s="561"/>
      <c r="AZ1043" s="561"/>
      <c r="BA1043" s="561"/>
      <c r="BB1043" s="561"/>
      <c r="BC1043" s="561"/>
      <c r="BD1043" s="561"/>
      <c r="BE1043" s="561"/>
      <c r="BF1043" s="561"/>
      <c r="BG1043" s="561"/>
      <c r="BH1043" s="561"/>
      <c r="BI1043" s="561"/>
      <c r="BJ1043" s="561"/>
      <c r="BK1043" s="561"/>
      <c r="BL1043" s="561"/>
      <c r="BM1043" s="561"/>
      <c r="BN1043" s="561"/>
      <c r="BO1043" s="561"/>
      <c r="BP1043" s="561"/>
      <c r="BQ1043" s="561"/>
      <c r="BR1043" s="561"/>
      <c r="BS1043" s="561"/>
      <c r="BT1043" s="561"/>
      <c r="BU1043" s="561"/>
      <c r="BV1043" s="561"/>
    </row>
    <row r="1044" spans="1:74">
      <c r="A1044" s="561"/>
      <c r="E1044" s="561"/>
      <c r="H1044" s="561"/>
      <c r="Q1044" s="561"/>
      <c r="R1044" s="561"/>
      <c r="S1044" s="561"/>
      <c r="T1044" s="561"/>
      <c r="U1044" s="561"/>
      <c r="V1044" s="561"/>
      <c r="Y1044" s="561"/>
      <c r="Z1044" s="561"/>
      <c r="AA1044" s="561"/>
      <c r="AB1044" s="561"/>
      <c r="AC1044" s="561"/>
      <c r="AD1044" s="561"/>
      <c r="AE1044" s="561"/>
      <c r="AF1044" s="561"/>
      <c r="AG1044" s="561"/>
      <c r="AH1044" s="561"/>
      <c r="AJ1044" s="561"/>
      <c r="AK1044" s="561"/>
      <c r="AM1044" s="561"/>
      <c r="AN1044" s="561"/>
      <c r="AO1044" s="561"/>
      <c r="AP1044" s="561"/>
      <c r="AQ1044" s="561"/>
      <c r="AR1044" s="561"/>
      <c r="AS1044" s="561"/>
      <c r="AT1044" s="561"/>
      <c r="AU1044" s="561"/>
      <c r="AW1044" s="561"/>
      <c r="AX1044" s="561"/>
      <c r="AY1044" s="561"/>
      <c r="AZ1044" s="561"/>
      <c r="BA1044" s="561"/>
      <c r="BB1044" s="561"/>
      <c r="BC1044" s="561"/>
      <c r="BD1044" s="561"/>
      <c r="BE1044" s="561"/>
      <c r="BF1044" s="561"/>
      <c r="BG1044" s="561"/>
      <c r="BH1044" s="561"/>
      <c r="BI1044" s="561"/>
      <c r="BJ1044" s="561"/>
      <c r="BK1044" s="561"/>
      <c r="BL1044" s="561"/>
      <c r="BM1044" s="561"/>
      <c r="BN1044" s="561"/>
      <c r="BO1044" s="561"/>
      <c r="BP1044" s="561"/>
      <c r="BQ1044" s="561"/>
      <c r="BR1044" s="561"/>
      <c r="BS1044" s="561"/>
      <c r="BT1044" s="561"/>
      <c r="BU1044" s="561"/>
      <c r="BV1044" s="561"/>
    </row>
    <row r="1045" spans="1:74">
      <c r="A1045" s="561"/>
      <c r="E1045" s="561"/>
      <c r="H1045" s="561"/>
      <c r="Q1045" s="561"/>
      <c r="R1045" s="561"/>
      <c r="S1045" s="561"/>
      <c r="T1045" s="561"/>
      <c r="U1045" s="561"/>
      <c r="V1045" s="561"/>
      <c r="Y1045" s="561"/>
      <c r="Z1045" s="561"/>
      <c r="AA1045" s="561"/>
      <c r="AB1045" s="561"/>
      <c r="AC1045" s="561"/>
      <c r="AD1045" s="561"/>
      <c r="AE1045" s="561"/>
      <c r="AF1045" s="561"/>
      <c r="AG1045" s="561"/>
      <c r="AH1045" s="561"/>
      <c r="AJ1045" s="561"/>
      <c r="AK1045" s="561"/>
      <c r="AM1045" s="561"/>
      <c r="AN1045" s="561"/>
      <c r="AO1045" s="561"/>
      <c r="AP1045" s="561"/>
      <c r="AQ1045" s="561"/>
      <c r="AR1045" s="561"/>
      <c r="AS1045" s="561"/>
      <c r="AT1045" s="561"/>
      <c r="AU1045" s="561"/>
      <c r="AW1045" s="561"/>
      <c r="AX1045" s="561"/>
      <c r="AY1045" s="561"/>
      <c r="AZ1045" s="561"/>
      <c r="BA1045" s="561"/>
      <c r="BB1045" s="561"/>
      <c r="BC1045" s="561"/>
      <c r="BD1045" s="561"/>
      <c r="BE1045" s="561"/>
      <c r="BF1045" s="561"/>
      <c r="BG1045" s="561"/>
      <c r="BH1045" s="561"/>
      <c r="BI1045" s="561"/>
      <c r="BJ1045" s="561"/>
      <c r="BK1045" s="561"/>
      <c r="BL1045" s="561"/>
      <c r="BM1045" s="561"/>
      <c r="BN1045" s="561"/>
      <c r="BO1045" s="561"/>
      <c r="BP1045" s="561"/>
      <c r="BQ1045" s="561"/>
      <c r="BR1045" s="561"/>
      <c r="BS1045" s="561"/>
      <c r="BT1045" s="561"/>
      <c r="BU1045" s="561"/>
      <c r="BV1045" s="561"/>
    </row>
    <row r="1046" spans="1:74">
      <c r="A1046" s="561"/>
      <c r="E1046" s="561"/>
      <c r="H1046" s="561"/>
      <c r="Q1046" s="561"/>
      <c r="R1046" s="561"/>
      <c r="S1046" s="561"/>
      <c r="T1046" s="561"/>
      <c r="U1046" s="561"/>
      <c r="V1046" s="561"/>
      <c r="Y1046" s="561"/>
      <c r="Z1046" s="561"/>
      <c r="AA1046" s="561"/>
      <c r="AB1046" s="561"/>
      <c r="AC1046" s="561"/>
      <c r="AD1046" s="561"/>
      <c r="AE1046" s="561"/>
      <c r="AF1046" s="561"/>
      <c r="AG1046" s="561"/>
      <c r="AH1046" s="561"/>
      <c r="AJ1046" s="561"/>
      <c r="AK1046" s="561"/>
      <c r="AM1046" s="561"/>
      <c r="AN1046" s="561"/>
      <c r="AO1046" s="561"/>
      <c r="AP1046" s="561"/>
      <c r="AQ1046" s="561"/>
      <c r="AR1046" s="561"/>
      <c r="AS1046" s="561"/>
      <c r="AT1046" s="561"/>
      <c r="AU1046" s="561"/>
      <c r="AW1046" s="561"/>
      <c r="AX1046" s="561"/>
      <c r="AY1046" s="561"/>
      <c r="AZ1046" s="561"/>
      <c r="BA1046" s="561"/>
      <c r="BB1046" s="561"/>
      <c r="BC1046" s="561"/>
      <c r="BD1046" s="561"/>
      <c r="BE1046" s="561"/>
      <c r="BF1046" s="561"/>
      <c r="BG1046" s="561"/>
      <c r="BH1046" s="561"/>
      <c r="BI1046" s="561"/>
      <c r="BJ1046" s="561"/>
      <c r="BK1046" s="561"/>
      <c r="BL1046" s="561"/>
      <c r="BM1046" s="561"/>
      <c r="BN1046" s="561"/>
      <c r="BO1046" s="561"/>
      <c r="BP1046" s="561"/>
      <c r="BQ1046" s="561"/>
      <c r="BR1046" s="561"/>
      <c r="BS1046" s="561"/>
      <c r="BT1046" s="561"/>
      <c r="BU1046" s="561"/>
      <c r="BV1046" s="561"/>
    </row>
    <row r="1047" spans="1:74">
      <c r="A1047" s="561"/>
      <c r="E1047" s="561"/>
      <c r="H1047" s="561"/>
      <c r="Q1047" s="561"/>
      <c r="R1047" s="561"/>
      <c r="S1047" s="561"/>
      <c r="T1047" s="561"/>
      <c r="U1047" s="561"/>
      <c r="V1047" s="561"/>
      <c r="Y1047" s="561"/>
      <c r="Z1047" s="561"/>
      <c r="AA1047" s="561"/>
      <c r="AB1047" s="561"/>
      <c r="AC1047" s="561"/>
      <c r="AD1047" s="561"/>
      <c r="AE1047" s="561"/>
      <c r="AF1047" s="561"/>
      <c r="AG1047" s="561"/>
      <c r="AH1047" s="561"/>
      <c r="AJ1047" s="561"/>
      <c r="AK1047" s="561"/>
      <c r="AM1047" s="561"/>
      <c r="AN1047" s="561"/>
      <c r="AO1047" s="561"/>
      <c r="AP1047" s="561"/>
      <c r="AQ1047" s="561"/>
      <c r="AR1047" s="561"/>
      <c r="AS1047" s="561"/>
      <c r="AT1047" s="561"/>
      <c r="AU1047" s="561"/>
      <c r="AW1047" s="561"/>
      <c r="AX1047" s="561"/>
      <c r="AY1047" s="561"/>
      <c r="AZ1047" s="561"/>
      <c r="BA1047" s="561"/>
      <c r="BB1047" s="561"/>
      <c r="BC1047" s="561"/>
      <c r="BD1047" s="561"/>
      <c r="BE1047" s="561"/>
      <c r="BF1047" s="561"/>
      <c r="BG1047" s="561"/>
      <c r="BH1047" s="561"/>
      <c r="BI1047" s="561"/>
      <c r="BJ1047" s="561"/>
      <c r="BK1047" s="561"/>
      <c r="BL1047" s="561"/>
      <c r="BM1047" s="561"/>
      <c r="BN1047" s="561"/>
      <c r="BO1047" s="561"/>
      <c r="BP1047" s="561"/>
      <c r="BQ1047" s="561"/>
      <c r="BR1047" s="561"/>
      <c r="BS1047" s="561"/>
      <c r="BT1047" s="561"/>
      <c r="BU1047" s="561"/>
      <c r="BV1047" s="561"/>
    </row>
    <row r="1048" spans="1:74">
      <c r="A1048" s="561"/>
      <c r="E1048" s="561"/>
      <c r="H1048" s="561"/>
      <c r="Q1048" s="561"/>
      <c r="R1048" s="561"/>
      <c r="S1048" s="561"/>
      <c r="T1048" s="561"/>
      <c r="U1048" s="561"/>
      <c r="V1048" s="561"/>
      <c r="Y1048" s="561"/>
      <c r="Z1048" s="561"/>
      <c r="AA1048" s="561"/>
      <c r="AB1048" s="561"/>
      <c r="AC1048" s="561"/>
      <c r="AD1048" s="561"/>
      <c r="AE1048" s="561"/>
      <c r="AF1048" s="561"/>
      <c r="AG1048" s="561"/>
      <c r="AH1048" s="561"/>
      <c r="AJ1048" s="561"/>
      <c r="AK1048" s="561"/>
      <c r="AM1048" s="561"/>
      <c r="AN1048" s="561"/>
      <c r="AO1048" s="561"/>
      <c r="AP1048" s="561"/>
      <c r="AQ1048" s="561"/>
      <c r="AR1048" s="561"/>
      <c r="AS1048" s="561"/>
      <c r="AT1048" s="561"/>
      <c r="AU1048" s="561"/>
      <c r="AW1048" s="561"/>
      <c r="AX1048" s="561"/>
      <c r="AY1048" s="561"/>
      <c r="AZ1048" s="561"/>
      <c r="BA1048" s="561"/>
      <c r="BB1048" s="561"/>
      <c r="BC1048" s="561"/>
      <c r="BD1048" s="561"/>
      <c r="BE1048" s="561"/>
      <c r="BF1048" s="561"/>
      <c r="BG1048" s="561"/>
      <c r="BH1048" s="561"/>
      <c r="BI1048" s="561"/>
      <c r="BJ1048" s="561"/>
      <c r="BK1048" s="561"/>
      <c r="BL1048" s="561"/>
      <c r="BM1048" s="561"/>
      <c r="BN1048" s="561"/>
      <c r="BO1048" s="561"/>
      <c r="BP1048" s="561"/>
      <c r="BQ1048" s="561"/>
      <c r="BR1048" s="561"/>
      <c r="BS1048" s="561"/>
      <c r="BT1048" s="561"/>
      <c r="BU1048" s="561"/>
      <c r="BV1048" s="561"/>
    </row>
    <row r="1049" spans="1:74">
      <c r="A1049" s="561"/>
      <c r="E1049" s="561"/>
      <c r="H1049" s="561"/>
      <c r="Q1049" s="561"/>
      <c r="R1049" s="561"/>
      <c r="S1049" s="561"/>
      <c r="T1049" s="561"/>
      <c r="U1049" s="561"/>
      <c r="V1049" s="561"/>
      <c r="Y1049" s="561"/>
      <c r="Z1049" s="561"/>
      <c r="AA1049" s="561"/>
      <c r="AB1049" s="561"/>
      <c r="AC1049" s="561"/>
      <c r="AD1049" s="561"/>
      <c r="AE1049" s="561"/>
      <c r="AF1049" s="561"/>
      <c r="AG1049" s="561"/>
      <c r="AH1049" s="561"/>
      <c r="AJ1049" s="561"/>
      <c r="AK1049" s="561"/>
      <c r="AM1049" s="561"/>
      <c r="AN1049" s="561"/>
      <c r="AO1049" s="561"/>
      <c r="AP1049" s="561"/>
      <c r="AQ1049" s="561"/>
      <c r="AR1049" s="561"/>
      <c r="AS1049" s="561"/>
      <c r="AT1049" s="561"/>
      <c r="AU1049" s="561"/>
      <c r="AW1049" s="561"/>
      <c r="AX1049" s="561"/>
      <c r="AY1049" s="561"/>
      <c r="AZ1049" s="561"/>
      <c r="BA1049" s="561"/>
      <c r="BB1049" s="561"/>
      <c r="BC1049" s="561"/>
      <c r="BD1049" s="561"/>
      <c r="BE1049" s="561"/>
      <c r="BF1049" s="561"/>
      <c r="BG1049" s="561"/>
      <c r="BH1049" s="561"/>
      <c r="BI1049" s="561"/>
      <c r="BJ1049" s="561"/>
      <c r="BK1049" s="561"/>
      <c r="BL1049" s="561"/>
      <c r="BM1049" s="561"/>
      <c r="BN1049" s="561"/>
      <c r="BO1049" s="561"/>
      <c r="BP1049" s="561"/>
      <c r="BQ1049" s="561"/>
      <c r="BR1049" s="561"/>
      <c r="BS1049" s="561"/>
      <c r="BT1049" s="561"/>
      <c r="BU1049" s="561"/>
      <c r="BV1049" s="561"/>
    </row>
    <row r="1050" spans="1:74">
      <c r="A1050" s="561"/>
      <c r="E1050" s="561"/>
      <c r="H1050" s="561"/>
      <c r="Q1050" s="561"/>
      <c r="R1050" s="561"/>
      <c r="S1050" s="561"/>
      <c r="T1050" s="561"/>
      <c r="U1050" s="561"/>
      <c r="V1050" s="561"/>
      <c r="Y1050" s="561"/>
      <c r="Z1050" s="561"/>
      <c r="AA1050" s="561"/>
      <c r="AB1050" s="561"/>
      <c r="AC1050" s="561"/>
      <c r="AD1050" s="561"/>
      <c r="AE1050" s="561"/>
      <c r="AF1050" s="561"/>
      <c r="AG1050" s="561"/>
      <c r="AH1050" s="561"/>
      <c r="AJ1050" s="561"/>
      <c r="AK1050" s="561"/>
      <c r="AM1050" s="561"/>
      <c r="AN1050" s="561"/>
      <c r="AO1050" s="561"/>
      <c r="AP1050" s="561"/>
      <c r="AQ1050" s="561"/>
      <c r="AR1050" s="561"/>
      <c r="AS1050" s="561"/>
      <c r="AT1050" s="561"/>
      <c r="AU1050" s="561"/>
      <c r="AW1050" s="561"/>
      <c r="AX1050" s="561"/>
      <c r="AY1050" s="561"/>
      <c r="AZ1050" s="561"/>
      <c r="BA1050" s="561"/>
      <c r="BB1050" s="561"/>
      <c r="BC1050" s="561"/>
      <c r="BD1050" s="561"/>
      <c r="BE1050" s="561"/>
      <c r="BF1050" s="561"/>
      <c r="BG1050" s="561"/>
      <c r="BH1050" s="561"/>
      <c r="BI1050" s="561"/>
      <c r="BJ1050" s="561"/>
      <c r="BK1050" s="561"/>
      <c r="BL1050" s="561"/>
      <c r="BM1050" s="561"/>
      <c r="BN1050" s="561"/>
      <c r="BO1050" s="561"/>
      <c r="BP1050" s="561"/>
      <c r="BQ1050" s="561"/>
      <c r="BR1050" s="561"/>
      <c r="BS1050" s="561"/>
      <c r="BT1050" s="561"/>
      <c r="BU1050" s="561"/>
      <c r="BV1050" s="561"/>
    </row>
    <row r="1051" spans="1:74">
      <c r="A1051" s="561"/>
      <c r="E1051" s="561"/>
      <c r="H1051" s="561"/>
      <c r="Q1051" s="561"/>
      <c r="R1051" s="561"/>
      <c r="S1051" s="561"/>
      <c r="T1051" s="561"/>
      <c r="U1051" s="561"/>
      <c r="V1051" s="561"/>
      <c r="Y1051" s="561"/>
      <c r="Z1051" s="561"/>
      <c r="AA1051" s="561"/>
      <c r="AB1051" s="561"/>
      <c r="AC1051" s="561"/>
      <c r="AD1051" s="561"/>
      <c r="AE1051" s="561"/>
      <c r="AF1051" s="561"/>
      <c r="AG1051" s="561"/>
      <c r="AH1051" s="561"/>
      <c r="AJ1051" s="561"/>
      <c r="AK1051" s="561"/>
      <c r="AM1051" s="561"/>
      <c r="AN1051" s="561"/>
      <c r="AO1051" s="561"/>
      <c r="AP1051" s="561"/>
      <c r="AQ1051" s="561"/>
      <c r="AR1051" s="561"/>
      <c r="AS1051" s="561"/>
      <c r="AT1051" s="561"/>
      <c r="AU1051" s="561"/>
      <c r="AW1051" s="561"/>
      <c r="AX1051" s="561"/>
      <c r="AY1051" s="561"/>
      <c r="AZ1051" s="561"/>
      <c r="BA1051" s="561"/>
      <c r="BB1051" s="561"/>
      <c r="BC1051" s="561"/>
      <c r="BD1051" s="561"/>
      <c r="BE1051" s="561"/>
      <c r="BF1051" s="561"/>
      <c r="BG1051" s="561"/>
      <c r="BH1051" s="561"/>
      <c r="BI1051" s="561"/>
      <c r="BJ1051" s="561"/>
      <c r="BK1051" s="561"/>
      <c r="BL1051" s="561"/>
      <c r="BM1051" s="561"/>
      <c r="BN1051" s="561"/>
      <c r="BO1051" s="561"/>
      <c r="BP1051" s="561"/>
      <c r="BQ1051" s="561"/>
      <c r="BR1051" s="561"/>
      <c r="BS1051" s="561"/>
      <c r="BT1051" s="561"/>
      <c r="BU1051" s="561"/>
      <c r="BV1051" s="561"/>
    </row>
    <row r="1052" spans="1:74">
      <c r="A1052" s="561"/>
      <c r="E1052" s="561"/>
      <c r="H1052" s="561"/>
      <c r="Q1052" s="561"/>
      <c r="R1052" s="561"/>
      <c r="S1052" s="561"/>
      <c r="T1052" s="561"/>
      <c r="U1052" s="561"/>
      <c r="V1052" s="561"/>
      <c r="Y1052" s="561"/>
      <c r="Z1052" s="561"/>
      <c r="AA1052" s="561"/>
      <c r="AB1052" s="561"/>
      <c r="AC1052" s="561"/>
      <c r="AD1052" s="561"/>
      <c r="AE1052" s="561"/>
      <c r="AF1052" s="561"/>
      <c r="AG1052" s="561"/>
      <c r="AH1052" s="561"/>
      <c r="AJ1052" s="561"/>
      <c r="AK1052" s="561"/>
      <c r="AM1052" s="561"/>
      <c r="AN1052" s="561"/>
      <c r="AO1052" s="561"/>
      <c r="AP1052" s="561"/>
      <c r="AQ1052" s="561"/>
      <c r="AR1052" s="561"/>
      <c r="AS1052" s="561"/>
      <c r="AT1052" s="561"/>
      <c r="AU1052" s="561"/>
      <c r="AW1052" s="561"/>
      <c r="AX1052" s="561"/>
      <c r="AY1052" s="561"/>
      <c r="AZ1052" s="561"/>
      <c r="BA1052" s="561"/>
      <c r="BB1052" s="561"/>
      <c r="BC1052" s="561"/>
      <c r="BD1052" s="561"/>
      <c r="BE1052" s="561"/>
      <c r="BF1052" s="561"/>
      <c r="BG1052" s="561"/>
      <c r="BH1052" s="561"/>
      <c r="BI1052" s="561"/>
      <c r="BJ1052" s="561"/>
      <c r="BK1052" s="561"/>
      <c r="BL1052" s="561"/>
      <c r="BM1052" s="561"/>
      <c r="BN1052" s="561"/>
      <c r="BO1052" s="561"/>
      <c r="BP1052" s="561"/>
      <c r="BQ1052" s="561"/>
      <c r="BR1052" s="561"/>
      <c r="BS1052" s="561"/>
      <c r="BT1052" s="561"/>
      <c r="BU1052" s="561"/>
      <c r="BV1052" s="561"/>
    </row>
    <row r="1053" spans="1:74">
      <c r="A1053" s="561"/>
      <c r="E1053" s="561"/>
      <c r="H1053" s="561"/>
      <c r="Q1053" s="561"/>
      <c r="R1053" s="561"/>
      <c r="S1053" s="561"/>
      <c r="T1053" s="561"/>
      <c r="U1053" s="561"/>
      <c r="V1053" s="561"/>
      <c r="Y1053" s="561"/>
      <c r="Z1053" s="561"/>
      <c r="AA1053" s="561"/>
      <c r="AB1053" s="561"/>
      <c r="AC1053" s="561"/>
      <c r="AD1053" s="561"/>
      <c r="AE1053" s="561"/>
      <c r="AF1053" s="561"/>
      <c r="AG1053" s="561"/>
      <c r="AH1053" s="561"/>
      <c r="AJ1053" s="561"/>
      <c r="AK1053" s="561"/>
      <c r="AM1053" s="561"/>
      <c r="AN1053" s="561"/>
      <c r="AO1053" s="561"/>
      <c r="AP1053" s="561"/>
      <c r="AQ1053" s="561"/>
      <c r="AR1053" s="561"/>
      <c r="AS1053" s="561"/>
      <c r="AT1053" s="561"/>
      <c r="AU1053" s="561"/>
      <c r="AW1053" s="561"/>
      <c r="AX1053" s="561"/>
      <c r="AY1053" s="561"/>
      <c r="AZ1053" s="561"/>
      <c r="BA1053" s="561"/>
      <c r="BB1053" s="561"/>
      <c r="BC1053" s="561"/>
      <c r="BD1053" s="561"/>
      <c r="BE1053" s="561"/>
      <c r="BF1053" s="561"/>
      <c r="BG1053" s="561"/>
      <c r="BH1053" s="561"/>
      <c r="BI1053" s="561"/>
      <c r="BJ1053" s="561"/>
      <c r="BK1053" s="561"/>
      <c r="BL1053" s="561"/>
      <c r="BM1053" s="561"/>
      <c r="BN1053" s="561"/>
      <c r="BO1053" s="561"/>
      <c r="BP1053" s="561"/>
      <c r="BQ1053" s="561"/>
      <c r="BR1053" s="561"/>
      <c r="BS1053" s="561"/>
      <c r="BT1053" s="561"/>
      <c r="BU1053" s="561"/>
      <c r="BV1053" s="561"/>
    </row>
    <row r="1054" spans="1:74">
      <c r="A1054" s="561"/>
      <c r="E1054" s="561"/>
      <c r="H1054" s="561"/>
      <c r="Q1054" s="561"/>
      <c r="R1054" s="561"/>
      <c r="S1054" s="561"/>
      <c r="T1054" s="561"/>
      <c r="U1054" s="561"/>
      <c r="V1054" s="561"/>
      <c r="Y1054" s="561"/>
      <c r="Z1054" s="561"/>
      <c r="AA1054" s="561"/>
      <c r="AB1054" s="561"/>
      <c r="AC1054" s="561"/>
      <c r="AD1054" s="561"/>
      <c r="AE1054" s="561"/>
      <c r="AF1054" s="561"/>
      <c r="AG1054" s="561"/>
      <c r="AH1054" s="561"/>
      <c r="AJ1054" s="561"/>
      <c r="AK1054" s="561"/>
      <c r="AM1054" s="561"/>
      <c r="AN1054" s="561"/>
      <c r="AO1054" s="561"/>
      <c r="AP1054" s="561"/>
      <c r="AQ1054" s="561"/>
      <c r="AR1054" s="561"/>
      <c r="AS1054" s="561"/>
      <c r="AT1054" s="561"/>
      <c r="AU1054" s="561"/>
      <c r="AW1054" s="561"/>
      <c r="AX1054" s="561"/>
      <c r="AY1054" s="561"/>
      <c r="AZ1054" s="561"/>
      <c r="BA1054" s="561"/>
      <c r="BB1054" s="561"/>
      <c r="BC1054" s="561"/>
      <c r="BD1054" s="561"/>
      <c r="BE1054" s="561"/>
      <c r="BF1054" s="561"/>
      <c r="BG1054" s="561"/>
      <c r="BH1054" s="561"/>
      <c r="BI1054" s="561"/>
      <c r="BJ1054" s="561"/>
      <c r="BK1054" s="561"/>
      <c r="BL1054" s="561"/>
      <c r="BM1054" s="561"/>
      <c r="BN1054" s="561"/>
      <c r="BO1054" s="561"/>
      <c r="BP1054" s="561"/>
      <c r="BQ1054" s="561"/>
      <c r="BR1054" s="561"/>
      <c r="BS1054" s="561"/>
      <c r="BT1054" s="561"/>
      <c r="BU1054" s="561"/>
      <c r="BV1054" s="561"/>
    </row>
    <row r="1055" spans="1:74">
      <c r="A1055" s="561"/>
      <c r="E1055" s="561"/>
      <c r="H1055" s="561"/>
      <c r="Q1055" s="561"/>
      <c r="R1055" s="561"/>
      <c r="S1055" s="561"/>
      <c r="T1055" s="561"/>
      <c r="U1055" s="561"/>
      <c r="V1055" s="561"/>
      <c r="Y1055" s="561"/>
      <c r="Z1055" s="561"/>
      <c r="AA1055" s="561"/>
      <c r="AB1055" s="561"/>
      <c r="AC1055" s="561"/>
      <c r="AD1055" s="561"/>
      <c r="AE1055" s="561"/>
      <c r="AF1055" s="561"/>
      <c r="AG1055" s="561"/>
      <c r="AH1055" s="561"/>
      <c r="AJ1055" s="561"/>
      <c r="AK1055" s="561"/>
      <c r="AM1055" s="561"/>
      <c r="AN1055" s="561"/>
      <c r="AO1055" s="561"/>
      <c r="AP1055" s="561"/>
      <c r="AQ1055" s="561"/>
      <c r="AR1055" s="561"/>
      <c r="AS1055" s="561"/>
      <c r="AT1055" s="561"/>
      <c r="AU1055" s="561"/>
      <c r="AW1055" s="561"/>
      <c r="AX1055" s="561"/>
      <c r="AY1055" s="561"/>
      <c r="AZ1055" s="561"/>
      <c r="BA1055" s="561"/>
      <c r="BB1055" s="561"/>
      <c r="BC1055" s="561"/>
      <c r="BD1055" s="561"/>
      <c r="BE1055" s="561"/>
      <c r="BF1055" s="561"/>
      <c r="BG1055" s="561"/>
      <c r="BH1055" s="561"/>
      <c r="BI1055" s="561"/>
      <c r="BJ1055" s="561"/>
      <c r="BK1055" s="561"/>
      <c r="BL1055" s="561"/>
      <c r="BM1055" s="561"/>
      <c r="BN1055" s="561"/>
      <c r="BO1055" s="561"/>
      <c r="BP1055" s="561"/>
      <c r="BQ1055" s="561"/>
      <c r="BR1055" s="561"/>
      <c r="BS1055" s="561"/>
      <c r="BT1055" s="561"/>
      <c r="BU1055" s="561"/>
      <c r="BV1055" s="561"/>
    </row>
    <row r="1056" spans="1:74">
      <c r="A1056" s="561"/>
      <c r="E1056" s="561"/>
      <c r="H1056" s="561"/>
      <c r="Q1056" s="561"/>
      <c r="R1056" s="561"/>
      <c r="S1056" s="561"/>
      <c r="T1056" s="561"/>
      <c r="U1056" s="561"/>
      <c r="V1056" s="561"/>
      <c r="Y1056" s="561"/>
      <c r="Z1056" s="561"/>
      <c r="AA1056" s="561"/>
      <c r="AB1056" s="561"/>
      <c r="AC1056" s="561"/>
      <c r="AD1056" s="561"/>
      <c r="AE1056" s="561"/>
      <c r="AF1056" s="561"/>
      <c r="AG1056" s="561"/>
      <c r="AH1056" s="561"/>
      <c r="AJ1056" s="561"/>
      <c r="AK1056" s="561"/>
      <c r="AM1056" s="561"/>
      <c r="AN1056" s="561"/>
      <c r="AO1056" s="561"/>
      <c r="AP1056" s="561"/>
      <c r="AQ1056" s="561"/>
      <c r="AR1056" s="561"/>
      <c r="AS1056" s="561"/>
      <c r="AT1056" s="561"/>
      <c r="AU1056" s="561"/>
      <c r="AW1056" s="561"/>
      <c r="AX1056" s="561"/>
      <c r="AY1056" s="561"/>
      <c r="AZ1056" s="561"/>
      <c r="BA1056" s="561"/>
      <c r="BB1056" s="561"/>
      <c r="BC1056" s="561"/>
      <c r="BD1056" s="561"/>
      <c r="BE1056" s="561"/>
      <c r="BF1056" s="561"/>
      <c r="BG1056" s="561"/>
      <c r="BH1056" s="561"/>
      <c r="BI1056" s="561"/>
      <c r="BJ1056" s="561"/>
      <c r="BK1056" s="561"/>
      <c r="BL1056" s="561"/>
      <c r="BM1056" s="561"/>
      <c r="BN1056" s="561"/>
      <c r="BO1056" s="561"/>
      <c r="BP1056" s="561"/>
      <c r="BQ1056" s="561"/>
      <c r="BR1056" s="561"/>
      <c r="BS1056" s="561"/>
      <c r="BT1056" s="561"/>
      <c r="BU1056" s="561"/>
      <c r="BV1056" s="561"/>
    </row>
    <row r="1057" spans="1:74">
      <c r="A1057" s="561"/>
      <c r="E1057" s="561"/>
      <c r="H1057" s="561"/>
      <c r="Q1057" s="561"/>
      <c r="R1057" s="561"/>
      <c r="S1057" s="561"/>
      <c r="T1057" s="561"/>
      <c r="U1057" s="561"/>
      <c r="V1057" s="561"/>
      <c r="Y1057" s="561"/>
      <c r="Z1057" s="561"/>
      <c r="AA1057" s="561"/>
      <c r="AB1057" s="561"/>
      <c r="AC1057" s="561"/>
      <c r="AD1057" s="561"/>
      <c r="AE1057" s="561"/>
      <c r="AF1057" s="561"/>
      <c r="AG1057" s="561"/>
      <c r="AH1057" s="561"/>
      <c r="AJ1057" s="561"/>
      <c r="AK1057" s="561"/>
      <c r="AM1057" s="561"/>
      <c r="AN1057" s="561"/>
      <c r="AO1057" s="561"/>
      <c r="AP1057" s="561"/>
      <c r="AQ1057" s="561"/>
      <c r="AR1057" s="561"/>
      <c r="AS1057" s="561"/>
      <c r="AT1057" s="561"/>
      <c r="AU1057" s="561"/>
      <c r="AW1057" s="561"/>
      <c r="AX1057" s="561"/>
      <c r="AY1057" s="561"/>
      <c r="AZ1057" s="561"/>
      <c r="BA1057" s="561"/>
      <c r="BB1057" s="561"/>
      <c r="BC1057" s="561"/>
      <c r="BD1057" s="561"/>
      <c r="BE1057" s="561"/>
      <c r="BF1057" s="561"/>
      <c r="BG1057" s="561"/>
      <c r="BH1057" s="561"/>
      <c r="BI1057" s="561"/>
      <c r="BJ1057" s="561"/>
      <c r="BK1057" s="561"/>
      <c r="BL1057" s="561"/>
      <c r="BM1057" s="561"/>
      <c r="BN1057" s="561"/>
      <c r="BO1057" s="561"/>
      <c r="BP1057" s="561"/>
      <c r="BQ1057" s="561"/>
      <c r="BR1057" s="561"/>
      <c r="BS1057" s="561"/>
      <c r="BT1057" s="561"/>
      <c r="BU1057" s="561"/>
      <c r="BV1057" s="561"/>
    </row>
    <row r="1058" spans="1:74">
      <c r="A1058" s="561"/>
      <c r="E1058" s="561"/>
      <c r="H1058" s="561"/>
      <c r="Q1058" s="561"/>
      <c r="R1058" s="561"/>
      <c r="S1058" s="561"/>
      <c r="T1058" s="561"/>
      <c r="U1058" s="561"/>
      <c r="V1058" s="561"/>
      <c r="Y1058" s="561"/>
      <c r="Z1058" s="561"/>
      <c r="AA1058" s="561"/>
      <c r="AB1058" s="561"/>
      <c r="AC1058" s="561"/>
      <c r="AD1058" s="561"/>
      <c r="AE1058" s="561"/>
      <c r="AF1058" s="561"/>
      <c r="AG1058" s="561"/>
      <c r="AH1058" s="561"/>
      <c r="AJ1058" s="561"/>
      <c r="AK1058" s="561"/>
      <c r="AM1058" s="561"/>
      <c r="AN1058" s="561"/>
      <c r="AO1058" s="561"/>
      <c r="AP1058" s="561"/>
      <c r="AQ1058" s="561"/>
      <c r="AR1058" s="561"/>
      <c r="AS1058" s="561"/>
      <c r="AT1058" s="561"/>
      <c r="AU1058" s="561"/>
      <c r="AW1058" s="561"/>
      <c r="AX1058" s="561"/>
      <c r="AY1058" s="561"/>
      <c r="AZ1058" s="561"/>
      <c r="BA1058" s="561"/>
      <c r="BB1058" s="561"/>
      <c r="BC1058" s="561"/>
      <c r="BD1058" s="561"/>
      <c r="BE1058" s="561"/>
      <c r="BF1058" s="561"/>
      <c r="BG1058" s="561"/>
      <c r="BH1058" s="561"/>
      <c r="BI1058" s="561"/>
      <c r="BJ1058" s="561"/>
      <c r="BK1058" s="561"/>
      <c r="BL1058" s="561"/>
      <c r="BM1058" s="561"/>
      <c r="BN1058" s="561"/>
      <c r="BO1058" s="561"/>
      <c r="BP1058" s="561"/>
      <c r="BQ1058" s="561"/>
      <c r="BR1058" s="561"/>
      <c r="BS1058" s="561"/>
      <c r="BT1058" s="561"/>
      <c r="BU1058" s="561"/>
      <c r="BV1058" s="561"/>
    </row>
    <row r="1059" spans="1:74">
      <c r="A1059" s="561"/>
      <c r="E1059" s="561"/>
      <c r="H1059" s="561"/>
      <c r="Q1059" s="561"/>
      <c r="R1059" s="561"/>
      <c r="S1059" s="561"/>
      <c r="T1059" s="561"/>
      <c r="U1059" s="561"/>
      <c r="V1059" s="561"/>
      <c r="Y1059" s="561"/>
      <c r="Z1059" s="561"/>
      <c r="AA1059" s="561"/>
      <c r="AB1059" s="561"/>
      <c r="AC1059" s="561"/>
      <c r="AD1059" s="561"/>
      <c r="AE1059" s="561"/>
      <c r="AF1059" s="561"/>
      <c r="AG1059" s="561"/>
      <c r="AH1059" s="561"/>
      <c r="AJ1059" s="561"/>
      <c r="AK1059" s="561"/>
      <c r="AM1059" s="561"/>
      <c r="AN1059" s="561"/>
      <c r="AO1059" s="561"/>
      <c r="AP1059" s="561"/>
      <c r="AQ1059" s="561"/>
      <c r="AR1059" s="561"/>
      <c r="AS1059" s="561"/>
      <c r="AT1059" s="561"/>
      <c r="AU1059" s="561"/>
      <c r="AW1059" s="561"/>
      <c r="AX1059" s="561"/>
      <c r="AY1059" s="561"/>
      <c r="AZ1059" s="561"/>
      <c r="BA1059" s="561"/>
      <c r="BB1059" s="561"/>
      <c r="BC1059" s="561"/>
      <c r="BD1059" s="561"/>
      <c r="BE1059" s="561"/>
      <c r="BF1059" s="561"/>
      <c r="BG1059" s="561"/>
      <c r="BH1059" s="561"/>
      <c r="BI1059" s="561"/>
      <c r="BJ1059" s="561"/>
      <c r="BK1059" s="561"/>
      <c r="BL1059" s="561"/>
      <c r="BM1059" s="561"/>
      <c r="BN1059" s="561"/>
      <c r="BO1059" s="561"/>
      <c r="BP1059" s="561"/>
      <c r="BQ1059" s="561"/>
      <c r="BR1059" s="561"/>
      <c r="BS1059" s="561"/>
      <c r="BT1059" s="561"/>
      <c r="BU1059" s="561"/>
      <c r="BV1059" s="561"/>
    </row>
    <row r="1060" spans="1:74">
      <c r="A1060" s="561"/>
      <c r="E1060" s="561"/>
      <c r="H1060" s="561"/>
      <c r="Q1060" s="561"/>
      <c r="R1060" s="561"/>
      <c r="S1060" s="561"/>
      <c r="T1060" s="561"/>
      <c r="U1060" s="561"/>
      <c r="V1060" s="561"/>
      <c r="Y1060" s="561"/>
      <c r="Z1060" s="561"/>
      <c r="AA1060" s="561"/>
      <c r="AB1060" s="561"/>
      <c r="AC1060" s="561"/>
      <c r="AD1060" s="561"/>
      <c r="AE1060" s="561"/>
      <c r="AF1060" s="561"/>
      <c r="AG1060" s="561"/>
      <c r="AH1060" s="561"/>
      <c r="AJ1060" s="561"/>
      <c r="AK1060" s="561"/>
      <c r="AM1060" s="561"/>
      <c r="AN1060" s="561"/>
      <c r="AO1060" s="561"/>
      <c r="AP1060" s="561"/>
      <c r="AQ1060" s="561"/>
      <c r="AR1060" s="561"/>
      <c r="AS1060" s="561"/>
      <c r="AT1060" s="561"/>
      <c r="AU1060" s="561"/>
      <c r="AW1060" s="561"/>
      <c r="AX1060" s="561"/>
      <c r="AY1060" s="561"/>
      <c r="AZ1060" s="561"/>
      <c r="BA1060" s="561"/>
      <c r="BB1060" s="561"/>
      <c r="BC1060" s="561"/>
      <c r="BD1060" s="561"/>
      <c r="BE1060" s="561"/>
      <c r="BF1060" s="561"/>
      <c r="BG1060" s="561"/>
      <c r="BH1060" s="561"/>
      <c r="BI1060" s="561"/>
      <c r="BJ1060" s="561"/>
      <c r="BK1060" s="561"/>
      <c r="BL1060" s="561"/>
      <c r="BM1060" s="561"/>
      <c r="BN1060" s="561"/>
      <c r="BO1060" s="561"/>
      <c r="BP1060" s="561"/>
      <c r="BQ1060" s="561"/>
      <c r="BR1060" s="561"/>
      <c r="BS1060" s="561"/>
      <c r="BT1060" s="561"/>
      <c r="BU1060" s="561"/>
      <c r="BV1060" s="561"/>
    </row>
    <row r="1061" spans="1:74">
      <c r="A1061" s="561"/>
      <c r="E1061" s="561"/>
      <c r="H1061" s="561"/>
      <c r="Q1061" s="561"/>
      <c r="R1061" s="561"/>
      <c r="S1061" s="561"/>
      <c r="T1061" s="561"/>
      <c r="U1061" s="561"/>
      <c r="V1061" s="561"/>
      <c r="Y1061" s="561"/>
      <c r="Z1061" s="561"/>
      <c r="AA1061" s="561"/>
      <c r="AB1061" s="561"/>
      <c r="AC1061" s="561"/>
      <c r="AD1061" s="561"/>
      <c r="AE1061" s="561"/>
      <c r="AF1061" s="561"/>
      <c r="AG1061" s="561"/>
      <c r="AH1061" s="561"/>
      <c r="AJ1061" s="561"/>
      <c r="AK1061" s="561"/>
      <c r="AM1061" s="561"/>
      <c r="AN1061" s="561"/>
      <c r="AO1061" s="561"/>
      <c r="AP1061" s="561"/>
      <c r="AQ1061" s="561"/>
      <c r="AR1061" s="561"/>
      <c r="AS1061" s="561"/>
      <c r="AT1061" s="561"/>
      <c r="AU1061" s="561"/>
      <c r="AW1061" s="561"/>
      <c r="AX1061" s="561"/>
      <c r="AY1061" s="561"/>
      <c r="AZ1061" s="561"/>
      <c r="BA1061" s="561"/>
      <c r="BB1061" s="561"/>
      <c r="BC1061" s="561"/>
      <c r="BD1061" s="561"/>
      <c r="BE1061" s="561"/>
      <c r="BF1061" s="561"/>
      <c r="BG1061" s="561"/>
      <c r="BH1061" s="561"/>
      <c r="BI1061" s="561"/>
      <c r="BJ1061" s="561"/>
      <c r="BK1061" s="561"/>
      <c r="BL1061" s="561"/>
      <c r="BM1061" s="561"/>
      <c r="BN1061" s="561"/>
      <c r="BO1061" s="561"/>
      <c r="BP1061" s="561"/>
      <c r="BQ1061" s="561"/>
      <c r="BR1061" s="561"/>
      <c r="BS1061" s="561"/>
      <c r="BT1061" s="561"/>
      <c r="BU1061" s="561"/>
      <c r="BV1061" s="561"/>
    </row>
    <row r="1062" spans="1:74">
      <c r="A1062" s="561"/>
      <c r="E1062" s="561"/>
      <c r="H1062" s="561"/>
      <c r="Q1062" s="561"/>
      <c r="R1062" s="561"/>
      <c r="S1062" s="561"/>
      <c r="T1062" s="561"/>
      <c r="U1062" s="561"/>
      <c r="V1062" s="561"/>
      <c r="Y1062" s="561"/>
      <c r="Z1062" s="561"/>
      <c r="AA1062" s="561"/>
      <c r="AB1062" s="561"/>
      <c r="AC1062" s="561"/>
      <c r="AD1062" s="561"/>
      <c r="AE1062" s="561"/>
      <c r="AF1062" s="561"/>
      <c r="AG1062" s="561"/>
      <c r="AH1062" s="561"/>
      <c r="AJ1062" s="561"/>
      <c r="AK1062" s="561"/>
      <c r="AM1062" s="561"/>
      <c r="AN1062" s="561"/>
      <c r="AO1062" s="561"/>
      <c r="AP1062" s="561"/>
      <c r="AQ1062" s="561"/>
      <c r="AR1062" s="561"/>
      <c r="AS1062" s="561"/>
      <c r="AT1062" s="561"/>
      <c r="AU1062" s="561"/>
      <c r="AW1062" s="561"/>
      <c r="AX1062" s="561"/>
      <c r="AY1062" s="561"/>
      <c r="AZ1062" s="561"/>
      <c r="BA1062" s="561"/>
      <c r="BB1062" s="561"/>
      <c r="BC1062" s="561"/>
      <c r="BD1062" s="561"/>
      <c r="BE1062" s="561"/>
      <c r="BF1062" s="561"/>
      <c r="BG1062" s="561"/>
      <c r="BH1062" s="561"/>
      <c r="BI1062" s="561"/>
      <c r="BJ1062" s="561"/>
      <c r="BK1062" s="561"/>
      <c r="BL1062" s="561"/>
      <c r="BM1062" s="561"/>
      <c r="BN1062" s="561"/>
      <c r="BO1062" s="561"/>
      <c r="BP1062" s="561"/>
      <c r="BQ1062" s="561"/>
      <c r="BR1062" s="561"/>
      <c r="BS1062" s="561"/>
      <c r="BT1062" s="561"/>
      <c r="BU1062" s="561"/>
      <c r="BV1062" s="561"/>
    </row>
    <row r="1063" spans="1:74">
      <c r="A1063" s="561"/>
      <c r="E1063" s="561"/>
      <c r="H1063" s="561"/>
      <c r="Q1063" s="561"/>
      <c r="R1063" s="561"/>
      <c r="S1063" s="561"/>
      <c r="T1063" s="561"/>
      <c r="U1063" s="561"/>
      <c r="V1063" s="561"/>
      <c r="Y1063" s="561"/>
      <c r="Z1063" s="561"/>
      <c r="AA1063" s="561"/>
      <c r="AB1063" s="561"/>
      <c r="AC1063" s="561"/>
      <c r="AD1063" s="561"/>
      <c r="AE1063" s="561"/>
      <c r="AF1063" s="561"/>
      <c r="AG1063" s="561"/>
      <c r="AH1063" s="561"/>
      <c r="AJ1063" s="561"/>
      <c r="AK1063" s="561"/>
      <c r="AM1063" s="561"/>
      <c r="AN1063" s="561"/>
      <c r="AO1063" s="561"/>
      <c r="AP1063" s="561"/>
      <c r="AQ1063" s="561"/>
      <c r="AR1063" s="561"/>
      <c r="AS1063" s="561"/>
      <c r="AT1063" s="561"/>
      <c r="AU1063" s="561"/>
      <c r="AW1063" s="561"/>
      <c r="AX1063" s="561"/>
      <c r="AY1063" s="561"/>
      <c r="AZ1063" s="561"/>
      <c r="BA1063" s="561"/>
      <c r="BB1063" s="561"/>
      <c r="BC1063" s="561"/>
      <c r="BD1063" s="561"/>
      <c r="BE1063" s="561"/>
      <c r="BF1063" s="561"/>
      <c r="BG1063" s="561"/>
      <c r="BH1063" s="561"/>
      <c r="BI1063" s="561"/>
      <c r="BJ1063" s="561"/>
      <c r="BK1063" s="561"/>
      <c r="BL1063" s="561"/>
      <c r="BM1063" s="561"/>
      <c r="BN1063" s="561"/>
      <c r="BO1063" s="561"/>
      <c r="BP1063" s="561"/>
      <c r="BQ1063" s="561"/>
      <c r="BR1063" s="561"/>
      <c r="BS1063" s="561"/>
      <c r="BT1063" s="561"/>
      <c r="BU1063" s="561"/>
      <c r="BV1063" s="561"/>
    </row>
    <row r="1064" spans="1:74">
      <c r="A1064" s="561"/>
      <c r="E1064" s="561"/>
      <c r="H1064" s="561"/>
      <c r="Q1064" s="561"/>
      <c r="R1064" s="561"/>
      <c r="S1064" s="561"/>
      <c r="T1064" s="561"/>
      <c r="U1064" s="561"/>
      <c r="V1064" s="561"/>
      <c r="Y1064" s="561"/>
      <c r="Z1064" s="561"/>
      <c r="AA1064" s="561"/>
      <c r="AB1064" s="561"/>
      <c r="AC1064" s="561"/>
      <c r="AD1064" s="561"/>
      <c r="AE1064" s="561"/>
      <c r="AF1064" s="561"/>
      <c r="AG1064" s="561"/>
      <c r="AH1064" s="561"/>
      <c r="AJ1064" s="561"/>
      <c r="AK1064" s="561"/>
      <c r="AM1064" s="561"/>
      <c r="AN1064" s="561"/>
      <c r="AO1064" s="561"/>
      <c r="AP1064" s="561"/>
      <c r="AQ1064" s="561"/>
      <c r="AR1064" s="561"/>
      <c r="AS1064" s="561"/>
      <c r="AT1064" s="561"/>
      <c r="AU1064" s="561"/>
      <c r="AW1064" s="561"/>
      <c r="AX1064" s="561"/>
      <c r="AY1064" s="561"/>
      <c r="AZ1064" s="561"/>
      <c r="BA1064" s="561"/>
      <c r="BB1064" s="561"/>
      <c r="BC1064" s="561"/>
      <c r="BD1064" s="561"/>
      <c r="BE1064" s="561"/>
      <c r="BF1064" s="561"/>
      <c r="BG1064" s="561"/>
      <c r="BH1064" s="561"/>
      <c r="BI1064" s="561"/>
      <c r="BJ1064" s="561"/>
      <c r="BK1064" s="561"/>
      <c r="BL1064" s="561"/>
      <c r="BM1064" s="561"/>
      <c r="BN1064" s="561"/>
      <c r="BO1064" s="561"/>
      <c r="BP1064" s="561"/>
      <c r="BQ1064" s="561"/>
      <c r="BR1064" s="561"/>
      <c r="BS1064" s="561"/>
      <c r="BT1064" s="561"/>
      <c r="BU1064" s="561"/>
      <c r="BV1064" s="561"/>
    </row>
    <row r="1065" spans="1:74">
      <c r="A1065" s="561"/>
      <c r="E1065" s="561"/>
      <c r="H1065" s="561"/>
      <c r="Q1065" s="561"/>
      <c r="R1065" s="561"/>
      <c r="S1065" s="561"/>
      <c r="T1065" s="561"/>
      <c r="U1065" s="561"/>
      <c r="V1065" s="561"/>
      <c r="Y1065" s="561"/>
      <c r="Z1065" s="561"/>
      <c r="AA1065" s="561"/>
      <c r="AB1065" s="561"/>
      <c r="AC1065" s="561"/>
      <c r="AD1065" s="561"/>
      <c r="AE1065" s="561"/>
      <c r="AF1065" s="561"/>
      <c r="AG1065" s="561"/>
      <c r="AH1065" s="561"/>
      <c r="AJ1065" s="561"/>
      <c r="AK1065" s="561"/>
      <c r="AM1065" s="561"/>
      <c r="AN1065" s="561"/>
      <c r="AO1065" s="561"/>
      <c r="AP1065" s="561"/>
      <c r="AQ1065" s="561"/>
      <c r="AR1065" s="561"/>
      <c r="AS1065" s="561"/>
      <c r="AT1065" s="561"/>
      <c r="AU1065" s="561"/>
      <c r="AW1065" s="561"/>
      <c r="AX1065" s="561"/>
      <c r="AY1065" s="561"/>
      <c r="AZ1065" s="561"/>
      <c r="BA1065" s="561"/>
      <c r="BB1065" s="561"/>
      <c r="BC1065" s="561"/>
      <c r="BD1065" s="561"/>
      <c r="BE1065" s="561"/>
      <c r="BF1065" s="561"/>
      <c r="BG1065" s="561"/>
      <c r="BH1065" s="561"/>
      <c r="BI1065" s="561"/>
      <c r="BJ1065" s="561"/>
      <c r="BK1065" s="561"/>
      <c r="BL1065" s="561"/>
      <c r="BM1065" s="561"/>
      <c r="BN1065" s="561"/>
      <c r="BO1065" s="561"/>
      <c r="BP1065" s="561"/>
      <c r="BQ1065" s="561"/>
      <c r="BR1065" s="561"/>
      <c r="BS1065" s="561"/>
      <c r="BT1065" s="561"/>
      <c r="BU1065" s="561"/>
      <c r="BV1065" s="561"/>
    </row>
    <row r="1066" spans="1:74">
      <c r="A1066" s="561"/>
      <c r="E1066" s="561"/>
      <c r="H1066" s="561"/>
      <c r="Q1066" s="561"/>
      <c r="R1066" s="561"/>
      <c r="S1066" s="561"/>
      <c r="T1066" s="561"/>
      <c r="U1066" s="561"/>
      <c r="V1066" s="561"/>
      <c r="Y1066" s="561"/>
      <c r="Z1066" s="561"/>
      <c r="AA1066" s="561"/>
      <c r="AB1066" s="561"/>
      <c r="AC1066" s="561"/>
      <c r="AD1066" s="561"/>
      <c r="AE1066" s="561"/>
      <c r="AF1066" s="561"/>
      <c r="AG1066" s="561"/>
      <c r="AH1066" s="561"/>
      <c r="AJ1066" s="561"/>
      <c r="AK1066" s="561"/>
      <c r="AM1066" s="561"/>
      <c r="AN1066" s="561"/>
      <c r="AO1066" s="561"/>
      <c r="AP1066" s="561"/>
      <c r="AQ1066" s="561"/>
      <c r="AR1066" s="561"/>
      <c r="AS1066" s="561"/>
      <c r="AT1066" s="561"/>
      <c r="AU1066" s="561"/>
      <c r="AW1066" s="561"/>
      <c r="AX1066" s="561"/>
      <c r="AY1066" s="561"/>
      <c r="AZ1066" s="561"/>
      <c r="BA1066" s="561"/>
      <c r="BB1066" s="561"/>
      <c r="BC1066" s="561"/>
      <c r="BD1066" s="561"/>
      <c r="BE1066" s="561"/>
      <c r="BF1066" s="561"/>
      <c r="BG1066" s="561"/>
      <c r="BH1066" s="561"/>
      <c r="BI1066" s="561"/>
      <c r="BJ1066" s="561"/>
      <c r="BK1066" s="561"/>
      <c r="BL1066" s="561"/>
      <c r="BM1066" s="561"/>
      <c r="BN1066" s="561"/>
      <c r="BO1066" s="561"/>
      <c r="BP1066" s="561"/>
      <c r="BQ1066" s="561"/>
      <c r="BR1066" s="561"/>
      <c r="BS1066" s="561"/>
      <c r="BT1066" s="561"/>
      <c r="BU1066" s="561"/>
      <c r="BV1066" s="561"/>
    </row>
    <row r="1067" spans="1:74">
      <c r="A1067" s="561"/>
      <c r="E1067" s="561"/>
      <c r="H1067" s="561"/>
      <c r="Q1067" s="561"/>
      <c r="R1067" s="561"/>
      <c r="S1067" s="561"/>
      <c r="T1067" s="561"/>
      <c r="U1067" s="561"/>
      <c r="V1067" s="561"/>
      <c r="Y1067" s="561"/>
      <c r="Z1067" s="561"/>
      <c r="AA1067" s="561"/>
      <c r="AB1067" s="561"/>
      <c r="AC1067" s="561"/>
      <c r="AD1067" s="561"/>
      <c r="AE1067" s="561"/>
      <c r="AF1067" s="561"/>
      <c r="AG1067" s="561"/>
      <c r="AH1067" s="561"/>
      <c r="AJ1067" s="561"/>
      <c r="AK1067" s="561"/>
      <c r="AM1067" s="561"/>
      <c r="AN1067" s="561"/>
      <c r="AO1067" s="561"/>
      <c r="AP1067" s="561"/>
      <c r="AQ1067" s="561"/>
      <c r="AR1067" s="561"/>
      <c r="AS1067" s="561"/>
      <c r="AT1067" s="561"/>
      <c r="AU1067" s="561"/>
      <c r="AW1067" s="561"/>
      <c r="AX1067" s="561"/>
      <c r="AY1067" s="561"/>
      <c r="AZ1067" s="561"/>
      <c r="BA1067" s="561"/>
      <c r="BB1067" s="561"/>
      <c r="BC1067" s="561"/>
      <c r="BD1067" s="561"/>
      <c r="BE1067" s="561"/>
      <c r="BF1067" s="561"/>
      <c r="BG1067" s="561"/>
      <c r="BH1067" s="561"/>
      <c r="BI1067" s="561"/>
      <c r="BJ1067" s="561"/>
      <c r="BK1067" s="561"/>
      <c r="BL1067" s="561"/>
      <c r="BM1067" s="561"/>
      <c r="BN1067" s="561"/>
      <c r="BO1067" s="561"/>
      <c r="BP1067" s="561"/>
      <c r="BQ1067" s="561"/>
      <c r="BR1067" s="561"/>
      <c r="BS1067" s="561"/>
      <c r="BT1067" s="561"/>
      <c r="BU1067" s="561"/>
      <c r="BV1067" s="561"/>
    </row>
    <row r="1068" spans="1:74">
      <c r="A1068" s="561"/>
      <c r="E1068" s="561"/>
      <c r="H1068" s="561"/>
      <c r="Q1068" s="561"/>
      <c r="R1068" s="561"/>
      <c r="S1068" s="561"/>
      <c r="T1068" s="561"/>
      <c r="U1068" s="561"/>
      <c r="V1068" s="561"/>
      <c r="Y1068" s="561"/>
      <c r="Z1068" s="561"/>
      <c r="AA1068" s="561"/>
      <c r="AB1068" s="561"/>
      <c r="AC1068" s="561"/>
      <c r="AD1068" s="561"/>
      <c r="AE1068" s="561"/>
      <c r="AF1068" s="561"/>
      <c r="AG1068" s="561"/>
      <c r="AH1068" s="561"/>
      <c r="AJ1068" s="561"/>
      <c r="AK1068" s="561"/>
      <c r="AM1068" s="561"/>
      <c r="AN1068" s="561"/>
      <c r="AO1068" s="561"/>
      <c r="AP1068" s="561"/>
      <c r="AQ1068" s="561"/>
      <c r="AR1068" s="561"/>
      <c r="AS1068" s="561"/>
      <c r="AT1068" s="561"/>
      <c r="AU1068" s="561"/>
      <c r="AW1068" s="561"/>
      <c r="AX1068" s="561"/>
      <c r="AY1068" s="561"/>
      <c r="AZ1068" s="561"/>
      <c r="BA1068" s="561"/>
      <c r="BB1068" s="561"/>
      <c r="BC1068" s="561"/>
      <c r="BD1068" s="561"/>
      <c r="BE1068" s="561"/>
      <c r="BF1068" s="561"/>
      <c r="BG1068" s="561"/>
      <c r="BH1068" s="561"/>
      <c r="BI1068" s="561"/>
      <c r="BJ1068" s="561"/>
      <c r="BK1068" s="561"/>
      <c r="BL1068" s="561"/>
      <c r="BM1068" s="561"/>
      <c r="BN1068" s="561"/>
      <c r="BO1068" s="561"/>
      <c r="BP1068" s="561"/>
      <c r="BQ1068" s="561"/>
      <c r="BR1068" s="561"/>
      <c r="BS1068" s="561"/>
      <c r="BT1068" s="561"/>
      <c r="BU1068" s="561"/>
      <c r="BV1068" s="561"/>
    </row>
    <row r="1069" spans="1:74">
      <c r="A1069" s="561"/>
      <c r="E1069" s="561"/>
      <c r="H1069" s="561"/>
      <c r="Q1069" s="561"/>
      <c r="R1069" s="561"/>
      <c r="S1069" s="561"/>
      <c r="T1069" s="561"/>
      <c r="U1069" s="561"/>
      <c r="V1069" s="561"/>
      <c r="Y1069" s="561"/>
      <c r="Z1069" s="561"/>
      <c r="AA1069" s="561"/>
      <c r="AB1069" s="561"/>
      <c r="AC1069" s="561"/>
      <c r="AD1069" s="561"/>
      <c r="AE1069" s="561"/>
      <c r="AF1069" s="561"/>
      <c r="AG1069" s="561"/>
      <c r="AH1069" s="561"/>
      <c r="AJ1069" s="561"/>
      <c r="AK1069" s="561"/>
      <c r="AM1069" s="561"/>
      <c r="AN1069" s="561"/>
      <c r="AO1069" s="561"/>
      <c r="AP1069" s="561"/>
      <c r="AQ1069" s="561"/>
      <c r="AR1069" s="561"/>
      <c r="AS1069" s="561"/>
      <c r="AT1069" s="561"/>
      <c r="AU1069" s="561"/>
      <c r="AW1069" s="561"/>
      <c r="AX1069" s="561"/>
      <c r="AY1069" s="561"/>
      <c r="AZ1069" s="561"/>
      <c r="BA1069" s="561"/>
      <c r="BB1069" s="561"/>
      <c r="BC1069" s="561"/>
      <c r="BD1069" s="561"/>
      <c r="BE1069" s="561"/>
      <c r="BF1069" s="561"/>
      <c r="BG1069" s="561"/>
      <c r="BH1069" s="561"/>
      <c r="BI1069" s="561"/>
      <c r="BJ1069" s="561"/>
      <c r="BK1069" s="561"/>
      <c r="BL1069" s="561"/>
      <c r="BM1069" s="561"/>
      <c r="BN1069" s="561"/>
      <c r="BO1069" s="561"/>
      <c r="BP1069" s="561"/>
      <c r="BQ1069" s="561"/>
      <c r="BR1069" s="561"/>
      <c r="BS1069" s="561"/>
      <c r="BT1069" s="561"/>
      <c r="BU1069" s="561"/>
      <c r="BV1069" s="561"/>
    </row>
    <row r="1070" spans="1:74">
      <c r="A1070" s="561"/>
      <c r="E1070" s="561"/>
      <c r="H1070" s="561"/>
      <c r="Q1070" s="561"/>
      <c r="R1070" s="561"/>
      <c r="S1070" s="561"/>
      <c r="T1070" s="561"/>
      <c r="U1070" s="561"/>
      <c r="V1070" s="561"/>
      <c r="Y1070" s="561"/>
      <c r="Z1070" s="561"/>
      <c r="AA1070" s="561"/>
      <c r="AB1070" s="561"/>
      <c r="AC1070" s="561"/>
      <c r="AD1070" s="561"/>
      <c r="AE1070" s="561"/>
      <c r="AF1070" s="561"/>
      <c r="AG1070" s="561"/>
      <c r="AH1070" s="561"/>
      <c r="AJ1070" s="561"/>
      <c r="AK1070" s="561"/>
      <c r="AM1070" s="561"/>
      <c r="AN1070" s="561"/>
      <c r="AO1070" s="561"/>
      <c r="AP1070" s="561"/>
      <c r="AQ1070" s="561"/>
      <c r="AR1070" s="561"/>
      <c r="AS1070" s="561"/>
      <c r="AT1070" s="561"/>
      <c r="AU1070" s="561"/>
      <c r="AW1070" s="561"/>
      <c r="AX1070" s="561"/>
      <c r="AY1070" s="561"/>
      <c r="AZ1070" s="561"/>
      <c r="BA1070" s="561"/>
      <c r="BB1070" s="561"/>
      <c r="BC1070" s="561"/>
      <c r="BD1070" s="561"/>
      <c r="BE1070" s="561"/>
      <c r="BF1070" s="561"/>
      <c r="BG1070" s="561"/>
      <c r="BH1070" s="561"/>
      <c r="BI1070" s="561"/>
      <c r="BJ1070" s="561"/>
      <c r="BK1070" s="561"/>
      <c r="BL1070" s="561"/>
      <c r="BM1070" s="561"/>
      <c r="BN1070" s="561"/>
      <c r="BO1070" s="561"/>
      <c r="BP1070" s="561"/>
      <c r="BQ1070" s="561"/>
      <c r="BR1070" s="561"/>
      <c r="BS1070" s="561"/>
      <c r="BT1070" s="561"/>
      <c r="BU1070" s="561"/>
      <c r="BV1070" s="561"/>
    </row>
    <row r="1071" spans="1:74">
      <c r="A1071" s="561"/>
      <c r="E1071" s="561"/>
      <c r="H1071" s="561"/>
      <c r="Q1071" s="561"/>
      <c r="R1071" s="561"/>
      <c r="S1071" s="561"/>
      <c r="T1071" s="561"/>
      <c r="U1071" s="561"/>
      <c r="V1071" s="561"/>
      <c r="Y1071" s="561"/>
      <c r="Z1071" s="561"/>
      <c r="AA1071" s="561"/>
      <c r="AB1071" s="561"/>
      <c r="AC1071" s="561"/>
      <c r="AD1071" s="561"/>
      <c r="AE1071" s="561"/>
      <c r="AF1071" s="561"/>
      <c r="AG1071" s="561"/>
      <c r="AH1071" s="561"/>
      <c r="AJ1071" s="561"/>
      <c r="AK1071" s="561"/>
      <c r="AM1071" s="561"/>
      <c r="AN1071" s="561"/>
      <c r="AO1071" s="561"/>
      <c r="AP1071" s="561"/>
      <c r="AQ1071" s="561"/>
      <c r="AR1071" s="561"/>
      <c r="AS1071" s="561"/>
      <c r="AT1071" s="561"/>
      <c r="AU1071" s="561"/>
      <c r="AW1071" s="561"/>
      <c r="AX1071" s="561"/>
      <c r="AY1071" s="561"/>
      <c r="AZ1071" s="561"/>
      <c r="BA1071" s="561"/>
      <c r="BB1071" s="561"/>
      <c r="BC1071" s="561"/>
      <c r="BD1071" s="561"/>
      <c r="BE1071" s="561"/>
      <c r="BF1071" s="561"/>
      <c r="BG1071" s="561"/>
      <c r="BH1071" s="561"/>
      <c r="BI1071" s="561"/>
      <c r="BJ1071" s="561"/>
      <c r="BK1071" s="561"/>
      <c r="BL1071" s="561"/>
      <c r="BM1071" s="561"/>
      <c r="BN1071" s="561"/>
      <c r="BO1071" s="561"/>
      <c r="BP1071" s="561"/>
      <c r="BQ1071" s="561"/>
      <c r="BR1071" s="561"/>
      <c r="BS1071" s="561"/>
      <c r="BT1071" s="561"/>
      <c r="BU1071" s="561"/>
      <c r="BV1071" s="561"/>
    </row>
    <row r="1072" spans="1:74">
      <c r="A1072" s="561"/>
      <c r="E1072" s="561"/>
      <c r="H1072" s="561"/>
      <c r="Q1072" s="561"/>
      <c r="R1072" s="561"/>
      <c r="S1072" s="561"/>
      <c r="T1072" s="561"/>
      <c r="U1072" s="561"/>
      <c r="V1072" s="561"/>
      <c r="Y1072" s="561"/>
      <c r="Z1072" s="561"/>
      <c r="AA1072" s="561"/>
      <c r="AB1072" s="561"/>
      <c r="AC1072" s="561"/>
      <c r="AD1072" s="561"/>
      <c r="AE1072" s="561"/>
      <c r="AF1072" s="561"/>
      <c r="AG1072" s="561"/>
      <c r="AH1072" s="561"/>
      <c r="AJ1072" s="561"/>
      <c r="AK1072" s="561"/>
      <c r="AM1072" s="561"/>
      <c r="AN1072" s="561"/>
      <c r="AO1072" s="561"/>
      <c r="AP1072" s="561"/>
      <c r="AQ1072" s="561"/>
      <c r="AR1072" s="561"/>
      <c r="AS1072" s="561"/>
      <c r="AT1072" s="561"/>
      <c r="AU1072" s="561"/>
      <c r="AW1072" s="561"/>
      <c r="AX1072" s="561"/>
      <c r="AY1072" s="561"/>
      <c r="AZ1072" s="561"/>
      <c r="BA1072" s="561"/>
      <c r="BB1072" s="561"/>
      <c r="BC1072" s="561"/>
      <c r="BD1072" s="561"/>
      <c r="BE1072" s="561"/>
      <c r="BF1072" s="561"/>
      <c r="BG1072" s="561"/>
      <c r="BH1072" s="561"/>
      <c r="BI1072" s="561"/>
      <c r="BJ1072" s="561"/>
      <c r="BK1072" s="561"/>
      <c r="BL1072" s="561"/>
      <c r="BM1072" s="561"/>
      <c r="BN1072" s="561"/>
      <c r="BO1072" s="561"/>
      <c r="BP1072" s="561"/>
      <c r="BQ1072" s="561"/>
      <c r="BR1072" s="561"/>
      <c r="BS1072" s="561"/>
      <c r="BT1072" s="561"/>
      <c r="BU1072" s="561"/>
      <c r="BV1072" s="561"/>
    </row>
    <row r="1073" spans="1:74">
      <c r="A1073" s="561"/>
      <c r="E1073" s="561"/>
      <c r="H1073" s="561"/>
      <c r="Q1073" s="561"/>
      <c r="R1073" s="561"/>
      <c r="S1073" s="561"/>
      <c r="T1073" s="561"/>
      <c r="U1073" s="561"/>
      <c r="V1073" s="561"/>
      <c r="Y1073" s="561"/>
      <c r="Z1073" s="561"/>
      <c r="AA1073" s="561"/>
      <c r="AB1073" s="561"/>
      <c r="AC1073" s="561"/>
      <c r="AD1073" s="561"/>
      <c r="AE1073" s="561"/>
      <c r="AF1073" s="561"/>
      <c r="AG1073" s="561"/>
      <c r="AH1073" s="561"/>
      <c r="AJ1073" s="561"/>
      <c r="AK1073" s="561"/>
      <c r="AM1073" s="561"/>
      <c r="AN1073" s="561"/>
      <c r="AO1073" s="561"/>
      <c r="AP1073" s="561"/>
      <c r="AQ1073" s="561"/>
      <c r="AR1073" s="561"/>
      <c r="AS1073" s="561"/>
      <c r="AT1073" s="561"/>
      <c r="AU1073" s="561"/>
      <c r="AW1073" s="561"/>
      <c r="AX1073" s="561"/>
      <c r="AY1073" s="561"/>
      <c r="AZ1073" s="561"/>
      <c r="BA1073" s="561"/>
      <c r="BB1073" s="561"/>
      <c r="BC1073" s="561"/>
      <c r="BD1073" s="561"/>
      <c r="BE1073" s="561"/>
      <c r="BF1073" s="561"/>
      <c r="BG1073" s="561"/>
      <c r="BH1073" s="561"/>
      <c r="BI1073" s="561"/>
      <c r="BJ1073" s="561"/>
      <c r="BK1073" s="561"/>
      <c r="BL1073" s="561"/>
      <c r="BM1073" s="561"/>
      <c r="BN1073" s="561"/>
      <c r="BO1073" s="561"/>
      <c r="BP1073" s="561"/>
      <c r="BQ1073" s="561"/>
      <c r="BR1073" s="561"/>
      <c r="BS1073" s="561"/>
      <c r="BT1073" s="561"/>
      <c r="BU1073" s="561"/>
      <c r="BV1073" s="561"/>
    </row>
    <row r="1074" spans="1:74">
      <c r="A1074" s="561"/>
      <c r="E1074" s="561"/>
      <c r="H1074" s="561"/>
      <c r="Q1074" s="561"/>
      <c r="R1074" s="561"/>
      <c r="S1074" s="561"/>
      <c r="T1074" s="561"/>
      <c r="U1074" s="561"/>
      <c r="V1074" s="561"/>
      <c r="Y1074" s="561"/>
      <c r="Z1074" s="561"/>
      <c r="AA1074" s="561"/>
      <c r="AB1074" s="561"/>
      <c r="AC1074" s="561"/>
      <c r="AD1074" s="561"/>
      <c r="AE1074" s="561"/>
      <c r="AF1074" s="561"/>
      <c r="AG1074" s="561"/>
      <c r="AH1074" s="561"/>
      <c r="AJ1074" s="561"/>
      <c r="AK1074" s="561"/>
      <c r="AM1074" s="561"/>
      <c r="AN1074" s="561"/>
      <c r="AO1074" s="561"/>
      <c r="AP1074" s="561"/>
      <c r="AQ1074" s="561"/>
      <c r="AR1074" s="561"/>
      <c r="AS1074" s="561"/>
      <c r="AT1074" s="561"/>
      <c r="AU1074" s="561"/>
      <c r="AW1074" s="561"/>
      <c r="AX1074" s="561"/>
      <c r="AY1074" s="561"/>
      <c r="AZ1074" s="561"/>
      <c r="BA1074" s="561"/>
      <c r="BB1074" s="561"/>
      <c r="BC1074" s="561"/>
      <c r="BD1074" s="561"/>
      <c r="BE1074" s="561"/>
      <c r="BF1074" s="561"/>
      <c r="BG1074" s="561"/>
      <c r="BH1074" s="561"/>
      <c r="BI1074" s="561"/>
      <c r="BJ1074" s="561"/>
      <c r="BK1074" s="561"/>
      <c r="BL1074" s="561"/>
      <c r="BM1074" s="561"/>
      <c r="BN1074" s="561"/>
      <c r="BO1074" s="561"/>
      <c r="BP1074" s="561"/>
      <c r="BQ1074" s="561"/>
      <c r="BR1074" s="561"/>
      <c r="BS1074" s="561"/>
      <c r="BT1074" s="561"/>
      <c r="BU1074" s="561"/>
      <c r="BV1074" s="561"/>
    </row>
    <row r="1075" spans="1:74">
      <c r="A1075" s="561"/>
      <c r="E1075" s="561"/>
      <c r="H1075" s="561"/>
      <c r="Q1075" s="561"/>
      <c r="R1075" s="561"/>
      <c r="S1075" s="561"/>
      <c r="T1075" s="561"/>
      <c r="U1075" s="561"/>
      <c r="V1075" s="561"/>
      <c r="Y1075" s="561"/>
      <c r="Z1075" s="561"/>
      <c r="AA1075" s="561"/>
      <c r="AB1075" s="561"/>
      <c r="AC1075" s="561"/>
      <c r="AD1075" s="561"/>
      <c r="AE1075" s="561"/>
      <c r="AF1075" s="561"/>
      <c r="AG1075" s="561"/>
      <c r="AH1075" s="561"/>
      <c r="AJ1075" s="561"/>
      <c r="AK1075" s="561"/>
      <c r="AM1075" s="561"/>
      <c r="AN1075" s="561"/>
      <c r="AO1075" s="561"/>
      <c r="AP1075" s="561"/>
      <c r="AQ1075" s="561"/>
      <c r="AR1075" s="561"/>
      <c r="AS1075" s="561"/>
      <c r="AT1075" s="561"/>
      <c r="AU1075" s="561"/>
      <c r="AW1075" s="561"/>
      <c r="AX1075" s="561"/>
      <c r="AY1075" s="561"/>
      <c r="AZ1075" s="561"/>
      <c r="BA1075" s="561"/>
      <c r="BB1075" s="561"/>
      <c r="BC1075" s="561"/>
      <c r="BD1075" s="561"/>
      <c r="BE1075" s="561"/>
      <c r="BF1075" s="561"/>
      <c r="BG1075" s="561"/>
      <c r="BH1075" s="561"/>
      <c r="BI1075" s="561"/>
      <c r="BJ1075" s="561"/>
      <c r="BK1075" s="561"/>
      <c r="BL1075" s="561"/>
      <c r="BM1075" s="561"/>
      <c r="BN1075" s="561"/>
      <c r="BO1075" s="561"/>
      <c r="BP1075" s="561"/>
      <c r="BQ1075" s="561"/>
      <c r="BR1075" s="561"/>
      <c r="BS1075" s="561"/>
      <c r="BT1075" s="561"/>
      <c r="BU1075" s="561"/>
      <c r="BV1075" s="561"/>
    </row>
    <row r="1076" spans="1:74">
      <c r="A1076" s="561"/>
      <c r="E1076" s="561"/>
      <c r="H1076" s="561"/>
      <c r="Q1076" s="561"/>
      <c r="R1076" s="561"/>
      <c r="S1076" s="561"/>
      <c r="T1076" s="561"/>
      <c r="U1076" s="561"/>
      <c r="V1076" s="561"/>
      <c r="Y1076" s="561"/>
      <c r="Z1076" s="561"/>
      <c r="AA1076" s="561"/>
      <c r="AB1076" s="561"/>
      <c r="AC1076" s="561"/>
      <c r="AD1076" s="561"/>
      <c r="AE1076" s="561"/>
      <c r="AF1076" s="561"/>
      <c r="AG1076" s="561"/>
      <c r="AH1076" s="561"/>
      <c r="AJ1076" s="561"/>
      <c r="AK1076" s="561"/>
      <c r="AM1076" s="561"/>
      <c r="AN1076" s="561"/>
      <c r="AO1076" s="561"/>
      <c r="AP1076" s="561"/>
      <c r="AQ1076" s="561"/>
      <c r="AR1076" s="561"/>
      <c r="AS1076" s="561"/>
      <c r="AT1076" s="561"/>
      <c r="AU1076" s="561"/>
      <c r="AW1076" s="561"/>
      <c r="AX1076" s="561"/>
      <c r="AY1076" s="561"/>
      <c r="AZ1076" s="561"/>
      <c r="BA1076" s="561"/>
      <c r="BB1076" s="561"/>
      <c r="BC1076" s="561"/>
      <c r="BD1076" s="561"/>
      <c r="BE1076" s="561"/>
      <c r="BF1076" s="561"/>
      <c r="BG1076" s="561"/>
      <c r="BH1076" s="561"/>
      <c r="BI1076" s="561"/>
      <c r="BJ1076" s="561"/>
      <c r="BK1076" s="561"/>
      <c r="BL1076" s="561"/>
      <c r="BM1076" s="561"/>
      <c r="BN1076" s="561"/>
      <c r="BO1076" s="561"/>
      <c r="BP1076" s="561"/>
      <c r="BQ1076" s="561"/>
      <c r="BR1076" s="561"/>
      <c r="BS1076" s="561"/>
      <c r="BT1076" s="561"/>
      <c r="BU1076" s="561"/>
      <c r="BV1076" s="561"/>
    </row>
    <row r="1077" spans="1:74">
      <c r="A1077" s="561"/>
      <c r="E1077" s="561"/>
      <c r="H1077" s="561"/>
      <c r="Q1077" s="561"/>
      <c r="R1077" s="561"/>
      <c r="S1077" s="561"/>
      <c r="T1077" s="561"/>
      <c r="U1077" s="561"/>
      <c r="V1077" s="561"/>
      <c r="Y1077" s="561"/>
      <c r="Z1077" s="561"/>
      <c r="AA1077" s="561"/>
      <c r="AB1077" s="561"/>
      <c r="AC1077" s="561"/>
      <c r="AD1077" s="561"/>
      <c r="AE1077" s="561"/>
      <c r="AF1077" s="561"/>
      <c r="AG1077" s="561"/>
      <c r="AH1077" s="561"/>
      <c r="AJ1077" s="561"/>
      <c r="AK1077" s="561"/>
      <c r="AM1077" s="561"/>
      <c r="AN1077" s="561"/>
      <c r="AO1077" s="561"/>
      <c r="AP1077" s="561"/>
      <c r="AQ1077" s="561"/>
      <c r="AR1077" s="561"/>
      <c r="AS1077" s="561"/>
      <c r="AT1077" s="561"/>
      <c r="AU1077" s="561"/>
      <c r="AW1077" s="561"/>
      <c r="AX1077" s="561"/>
      <c r="AY1077" s="561"/>
      <c r="AZ1077" s="561"/>
      <c r="BA1077" s="561"/>
      <c r="BB1077" s="561"/>
      <c r="BC1077" s="561"/>
      <c r="BD1077" s="561"/>
      <c r="BE1077" s="561"/>
      <c r="BF1077" s="561"/>
      <c r="BG1077" s="561"/>
      <c r="BH1077" s="561"/>
      <c r="BI1077" s="561"/>
      <c r="BJ1077" s="561"/>
      <c r="BK1077" s="561"/>
      <c r="BL1077" s="561"/>
      <c r="BM1077" s="561"/>
      <c r="BN1077" s="561"/>
      <c r="BO1077" s="561"/>
      <c r="BP1077" s="561"/>
      <c r="BQ1077" s="561"/>
      <c r="BR1077" s="561"/>
      <c r="BS1077" s="561"/>
      <c r="BT1077" s="561"/>
      <c r="BU1077" s="561"/>
      <c r="BV1077" s="561"/>
    </row>
    <row r="1078" spans="1:74">
      <c r="A1078" s="561"/>
      <c r="E1078" s="561"/>
      <c r="H1078" s="561"/>
      <c r="Q1078" s="561"/>
      <c r="R1078" s="561"/>
      <c r="S1078" s="561"/>
      <c r="T1078" s="561"/>
      <c r="U1078" s="561"/>
      <c r="V1078" s="561"/>
      <c r="Y1078" s="561"/>
      <c r="Z1078" s="561"/>
      <c r="AA1078" s="561"/>
      <c r="AB1078" s="561"/>
      <c r="AC1078" s="561"/>
      <c r="AD1078" s="561"/>
      <c r="AE1078" s="561"/>
      <c r="AF1078" s="561"/>
      <c r="AG1078" s="561"/>
      <c r="AH1078" s="561"/>
      <c r="AJ1078" s="561"/>
      <c r="AK1078" s="561"/>
      <c r="AM1078" s="561"/>
      <c r="AN1078" s="561"/>
      <c r="AO1078" s="561"/>
      <c r="AP1078" s="561"/>
      <c r="AQ1078" s="561"/>
      <c r="AR1078" s="561"/>
      <c r="AS1078" s="561"/>
      <c r="AT1078" s="561"/>
      <c r="AU1078" s="561"/>
      <c r="AW1078" s="561"/>
      <c r="AX1078" s="561"/>
      <c r="AY1078" s="561"/>
      <c r="AZ1078" s="561"/>
      <c r="BA1078" s="561"/>
      <c r="BB1078" s="561"/>
      <c r="BC1078" s="561"/>
      <c r="BD1078" s="561"/>
      <c r="BE1078" s="561"/>
      <c r="BF1078" s="561"/>
      <c r="BG1078" s="561"/>
      <c r="BH1078" s="561"/>
      <c r="BI1078" s="561"/>
      <c r="BJ1078" s="561"/>
      <c r="BK1078" s="561"/>
      <c r="BL1078" s="561"/>
      <c r="BM1078" s="561"/>
      <c r="BN1078" s="561"/>
      <c r="BO1078" s="561"/>
      <c r="BP1078" s="561"/>
      <c r="BQ1078" s="561"/>
      <c r="BR1078" s="561"/>
      <c r="BS1078" s="561"/>
      <c r="BT1078" s="561"/>
      <c r="BU1078" s="561"/>
      <c r="BV1078" s="561"/>
    </row>
    <row r="1079" spans="1:74">
      <c r="A1079" s="561"/>
      <c r="E1079" s="561"/>
      <c r="H1079" s="561"/>
      <c r="Q1079" s="561"/>
      <c r="R1079" s="561"/>
      <c r="S1079" s="561"/>
      <c r="T1079" s="561"/>
      <c r="U1079" s="561"/>
      <c r="V1079" s="561"/>
      <c r="Y1079" s="561"/>
      <c r="Z1079" s="561"/>
      <c r="AA1079" s="561"/>
      <c r="AB1079" s="561"/>
      <c r="AC1079" s="561"/>
      <c r="AD1079" s="561"/>
      <c r="AE1079" s="561"/>
      <c r="AF1079" s="561"/>
      <c r="AG1079" s="561"/>
      <c r="AH1079" s="561"/>
      <c r="AJ1079" s="561"/>
      <c r="AK1079" s="561"/>
      <c r="AM1079" s="561"/>
      <c r="AN1079" s="561"/>
      <c r="AO1079" s="561"/>
      <c r="AP1079" s="561"/>
      <c r="AQ1079" s="561"/>
      <c r="AR1079" s="561"/>
      <c r="AS1079" s="561"/>
      <c r="AT1079" s="561"/>
      <c r="AU1079" s="561"/>
      <c r="AW1079" s="561"/>
      <c r="AX1079" s="561"/>
      <c r="AY1079" s="561"/>
      <c r="AZ1079" s="561"/>
      <c r="BA1079" s="561"/>
      <c r="BB1079" s="561"/>
      <c r="BC1079" s="561"/>
      <c r="BD1079" s="561"/>
      <c r="BE1079" s="561"/>
      <c r="BF1079" s="561"/>
      <c r="BG1079" s="561"/>
      <c r="BH1079" s="561"/>
      <c r="BI1079" s="561"/>
      <c r="BJ1079" s="561"/>
      <c r="BK1079" s="561"/>
      <c r="BL1079" s="561"/>
      <c r="BM1079" s="561"/>
      <c r="BN1079" s="561"/>
      <c r="BO1079" s="561"/>
      <c r="BP1079" s="561"/>
      <c r="BQ1079" s="561"/>
      <c r="BR1079" s="561"/>
      <c r="BS1079" s="561"/>
      <c r="BT1079" s="561"/>
      <c r="BU1079" s="561"/>
      <c r="BV1079" s="561"/>
    </row>
    <row r="1080" spans="1:74">
      <c r="A1080" s="561"/>
      <c r="E1080" s="561"/>
      <c r="H1080" s="561"/>
      <c r="Q1080" s="561"/>
      <c r="R1080" s="561"/>
      <c r="S1080" s="561"/>
      <c r="T1080" s="561"/>
      <c r="U1080" s="561"/>
      <c r="V1080" s="561"/>
      <c r="Y1080" s="561"/>
      <c r="Z1080" s="561"/>
      <c r="AA1080" s="561"/>
      <c r="AB1080" s="561"/>
      <c r="AC1080" s="561"/>
      <c r="AD1080" s="561"/>
      <c r="AE1080" s="561"/>
      <c r="AF1080" s="561"/>
      <c r="AG1080" s="561"/>
      <c r="AH1080" s="561"/>
      <c r="AJ1080" s="561"/>
      <c r="AK1080" s="561"/>
      <c r="AM1080" s="561"/>
      <c r="AN1080" s="561"/>
      <c r="AO1080" s="561"/>
      <c r="AP1080" s="561"/>
      <c r="AQ1080" s="561"/>
      <c r="AR1080" s="561"/>
      <c r="AS1080" s="561"/>
      <c r="AT1080" s="561"/>
      <c r="AU1080" s="561"/>
      <c r="AW1080" s="561"/>
      <c r="AX1080" s="561"/>
      <c r="AY1080" s="561"/>
      <c r="AZ1080" s="561"/>
      <c r="BA1080" s="561"/>
      <c r="BB1080" s="561"/>
      <c r="BC1080" s="561"/>
      <c r="BD1080" s="561"/>
      <c r="BE1080" s="561"/>
      <c r="BF1080" s="561"/>
      <c r="BG1080" s="561"/>
      <c r="BH1080" s="561"/>
      <c r="BI1080" s="561"/>
      <c r="BJ1080" s="561"/>
      <c r="BK1080" s="561"/>
      <c r="BL1080" s="561"/>
      <c r="BM1080" s="561"/>
      <c r="BN1080" s="561"/>
      <c r="BO1080" s="561"/>
      <c r="BP1080" s="561"/>
      <c r="BQ1080" s="561"/>
      <c r="BR1080" s="561"/>
      <c r="BS1080" s="561"/>
      <c r="BT1080" s="561"/>
      <c r="BU1080" s="561"/>
      <c r="BV1080" s="561"/>
    </row>
    <row r="1081" spans="1:74">
      <c r="A1081" s="561"/>
      <c r="E1081" s="561"/>
      <c r="H1081" s="561"/>
      <c r="Q1081" s="561"/>
      <c r="R1081" s="561"/>
      <c r="S1081" s="561"/>
      <c r="T1081" s="561"/>
      <c r="U1081" s="561"/>
      <c r="V1081" s="561"/>
      <c r="Y1081" s="561"/>
      <c r="Z1081" s="561"/>
      <c r="AA1081" s="561"/>
      <c r="AB1081" s="561"/>
      <c r="AC1081" s="561"/>
      <c r="AD1081" s="561"/>
      <c r="AE1081" s="561"/>
      <c r="AF1081" s="561"/>
      <c r="AG1081" s="561"/>
      <c r="AH1081" s="561"/>
      <c r="AJ1081" s="561"/>
      <c r="AK1081" s="561"/>
      <c r="AM1081" s="561"/>
      <c r="AN1081" s="561"/>
      <c r="AO1081" s="561"/>
      <c r="AP1081" s="561"/>
      <c r="AQ1081" s="561"/>
      <c r="AR1081" s="561"/>
      <c r="AS1081" s="561"/>
      <c r="AT1081" s="561"/>
      <c r="AU1081" s="561"/>
      <c r="AW1081" s="561"/>
      <c r="AX1081" s="561"/>
      <c r="AY1081" s="561"/>
      <c r="AZ1081" s="561"/>
      <c r="BA1081" s="561"/>
      <c r="BB1081" s="561"/>
      <c r="BC1081" s="561"/>
      <c r="BD1081" s="561"/>
      <c r="BE1081" s="561"/>
      <c r="BF1081" s="561"/>
      <c r="BG1081" s="561"/>
      <c r="BH1081" s="561"/>
      <c r="BI1081" s="561"/>
      <c r="BJ1081" s="561"/>
      <c r="BK1081" s="561"/>
      <c r="BL1081" s="561"/>
      <c r="BM1081" s="561"/>
      <c r="BN1081" s="561"/>
      <c r="BO1081" s="561"/>
      <c r="BP1081" s="561"/>
      <c r="BQ1081" s="561"/>
      <c r="BR1081" s="561"/>
      <c r="BS1081" s="561"/>
      <c r="BT1081" s="561"/>
      <c r="BU1081" s="561"/>
      <c r="BV1081" s="561"/>
    </row>
    <row r="1082" spans="1:74">
      <c r="A1082" s="561"/>
      <c r="E1082" s="561"/>
      <c r="H1082" s="561"/>
      <c r="Q1082" s="561"/>
      <c r="R1082" s="561"/>
      <c r="S1082" s="561"/>
      <c r="T1082" s="561"/>
      <c r="U1082" s="561"/>
      <c r="V1082" s="561"/>
      <c r="Y1082" s="561"/>
      <c r="Z1082" s="561"/>
      <c r="AA1082" s="561"/>
      <c r="AB1082" s="561"/>
      <c r="AC1082" s="561"/>
      <c r="AD1082" s="561"/>
      <c r="AE1082" s="561"/>
      <c r="AF1082" s="561"/>
      <c r="AG1082" s="561"/>
      <c r="AH1082" s="561"/>
      <c r="AJ1082" s="561"/>
      <c r="AK1082" s="561"/>
      <c r="AM1082" s="561"/>
      <c r="AN1082" s="561"/>
      <c r="AO1082" s="561"/>
      <c r="AP1082" s="561"/>
      <c r="AQ1082" s="561"/>
      <c r="AR1082" s="561"/>
      <c r="AS1082" s="561"/>
      <c r="AT1082" s="561"/>
      <c r="AU1082" s="561"/>
      <c r="AW1082" s="561"/>
      <c r="AX1082" s="561"/>
      <c r="AY1082" s="561"/>
      <c r="AZ1082" s="561"/>
      <c r="BA1082" s="561"/>
      <c r="BB1082" s="561"/>
      <c r="BC1082" s="561"/>
      <c r="BD1082" s="561"/>
      <c r="BE1082" s="561"/>
      <c r="BF1082" s="561"/>
      <c r="BG1082" s="561"/>
      <c r="BH1082" s="561"/>
      <c r="BI1082" s="561"/>
      <c r="BJ1082" s="561"/>
      <c r="BK1082" s="561"/>
      <c r="BL1082" s="561"/>
      <c r="BM1082" s="561"/>
      <c r="BN1082" s="561"/>
      <c r="BO1082" s="561"/>
      <c r="BP1082" s="561"/>
      <c r="BQ1082" s="561"/>
      <c r="BR1082" s="561"/>
      <c r="BS1082" s="561"/>
      <c r="BT1082" s="561"/>
      <c r="BU1082" s="561"/>
      <c r="BV1082" s="561"/>
    </row>
    <row r="1083" spans="1:74">
      <c r="A1083" s="561"/>
      <c r="E1083" s="561"/>
      <c r="H1083" s="561"/>
      <c r="Q1083" s="561"/>
      <c r="R1083" s="561"/>
      <c r="S1083" s="561"/>
      <c r="T1083" s="561"/>
      <c r="U1083" s="561"/>
      <c r="V1083" s="561"/>
      <c r="Y1083" s="561"/>
      <c r="Z1083" s="561"/>
      <c r="AA1083" s="561"/>
      <c r="AB1083" s="561"/>
      <c r="AC1083" s="561"/>
      <c r="AD1083" s="561"/>
      <c r="AE1083" s="561"/>
      <c r="AF1083" s="561"/>
      <c r="AG1083" s="561"/>
      <c r="AH1083" s="561"/>
      <c r="AJ1083" s="561"/>
      <c r="AK1083" s="561"/>
      <c r="AM1083" s="561"/>
      <c r="AN1083" s="561"/>
      <c r="AO1083" s="561"/>
      <c r="AP1083" s="561"/>
      <c r="AQ1083" s="561"/>
      <c r="AR1083" s="561"/>
      <c r="AS1083" s="561"/>
      <c r="AT1083" s="561"/>
      <c r="AU1083" s="561"/>
      <c r="AW1083" s="561"/>
      <c r="AX1083" s="561"/>
      <c r="AY1083" s="561"/>
      <c r="AZ1083" s="561"/>
      <c r="BA1083" s="561"/>
      <c r="BB1083" s="561"/>
      <c r="BC1083" s="561"/>
      <c r="BD1083" s="561"/>
      <c r="BE1083" s="561"/>
      <c r="BF1083" s="561"/>
      <c r="BG1083" s="561"/>
      <c r="BH1083" s="561"/>
      <c r="BI1083" s="561"/>
      <c r="BJ1083" s="561"/>
      <c r="BK1083" s="561"/>
      <c r="BL1083" s="561"/>
      <c r="BM1083" s="561"/>
      <c r="BN1083" s="561"/>
      <c r="BO1083" s="561"/>
      <c r="BP1083" s="561"/>
      <c r="BQ1083" s="561"/>
      <c r="BR1083" s="561"/>
      <c r="BS1083" s="561"/>
      <c r="BT1083" s="561"/>
      <c r="BU1083" s="561"/>
      <c r="BV1083" s="561"/>
    </row>
    <row r="1084" spans="1:74">
      <c r="A1084" s="561"/>
      <c r="E1084" s="561"/>
      <c r="H1084" s="561"/>
      <c r="Q1084" s="561"/>
      <c r="R1084" s="561"/>
      <c r="S1084" s="561"/>
      <c r="T1084" s="561"/>
      <c r="U1084" s="561"/>
      <c r="V1084" s="561"/>
      <c r="Y1084" s="561"/>
      <c r="Z1084" s="561"/>
      <c r="AA1084" s="561"/>
      <c r="AB1084" s="561"/>
      <c r="AC1084" s="561"/>
      <c r="AD1084" s="561"/>
      <c r="AE1084" s="561"/>
      <c r="AF1084" s="561"/>
      <c r="AG1084" s="561"/>
      <c r="AH1084" s="561"/>
      <c r="AJ1084" s="561"/>
      <c r="AK1084" s="561"/>
      <c r="AM1084" s="561"/>
      <c r="AN1084" s="561"/>
      <c r="AO1084" s="561"/>
      <c r="AP1084" s="561"/>
      <c r="AQ1084" s="561"/>
      <c r="AR1084" s="561"/>
      <c r="AS1084" s="561"/>
      <c r="AT1084" s="561"/>
      <c r="AU1084" s="561"/>
      <c r="AW1084" s="561"/>
      <c r="AX1084" s="561"/>
      <c r="AY1084" s="561"/>
      <c r="AZ1084" s="561"/>
      <c r="BA1084" s="561"/>
      <c r="BB1084" s="561"/>
      <c r="BC1084" s="561"/>
      <c r="BD1084" s="561"/>
      <c r="BE1084" s="561"/>
      <c r="BF1084" s="561"/>
      <c r="BG1084" s="561"/>
      <c r="BH1084" s="561"/>
      <c r="BI1084" s="561"/>
      <c r="BJ1084" s="561"/>
      <c r="BK1084" s="561"/>
      <c r="BL1084" s="561"/>
      <c r="BM1084" s="561"/>
      <c r="BN1084" s="561"/>
      <c r="BO1084" s="561"/>
      <c r="BP1084" s="561"/>
      <c r="BQ1084" s="561"/>
      <c r="BR1084" s="561"/>
      <c r="BS1084" s="561"/>
      <c r="BT1084" s="561"/>
      <c r="BU1084" s="561"/>
      <c r="BV1084" s="561"/>
    </row>
    <row r="1085" spans="1:74">
      <c r="A1085" s="561"/>
      <c r="E1085" s="561"/>
      <c r="H1085" s="561"/>
      <c r="Q1085" s="561"/>
      <c r="R1085" s="561"/>
      <c r="S1085" s="561"/>
      <c r="T1085" s="561"/>
      <c r="U1085" s="561"/>
      <c r="V1085" s="561"/>
      <c r="Y1085" s="561"/>
      <c r="Z1085" s="561"/>
      <c r="AA1085" s="561"/>
      <c r="AB1085" s="561"/>
      <c r="AC1085" s="561"/>
      <c r="AD1085" s="561"/>
      <c r="AE1085" s="561"/>
      <c r="AF1085" s="561"/>
      <c r="AG1085" s="561"/>
      <c r="AH1085" s="561"/>
      <c r="AJ1085" s="561"/>
      <c r="AK1085" s="561"/>
      <c r="AM1085" s="561"/>
      <c r="AN1085" s="561"/>
      <c r="AO1085" s="561"/>
      <c r="AP1085" s="561"/>
      <c r="AQ1085" s="561"/>
      <c r="AR1085" s="561"/>
      <c r="AS1085" s="561"/>
      <c r="AT1085" s="561"/>
      <c r="AU1085" s="561"/>
      <c r="AW1085" s="561"/>
      <c r="AX1085" s="561"/>
      <c r="AY1085" s="561"/>
      <c r="AZ1085" s="561"/>
      <c r="BA1085" s="561"/>
      <c r="BB1085" s="561"/>
      <c r="BC1085" s="561"/>
      <c r="BD1085" s="561"/>
      <c r="BE1085" s="561"/>
      <c r="BF1085" s="561"/>
      <c r="BG1085" s="561"/>
      <c r="BH1085" s="561"/>
      <c r="BI1085" s="561"/>
      <c r="BJ1085" s="561"/>
      <c r="BK1085" s="561"/>
      <c r="BL1085" s="561"/>
      <c r="BM1085" s="561"/>
      <c r="BN1085" s="561"/>
      <c r="BO1085" s="561"/>
      <c r="BP1085" s="561"/>
      <c r="BQ1085" s="561"/>
      <c r="BR1085" s="561"/>
      <c r="BS1085" s="561"/>
      <c r="BT1085" s="561"/>
      <c r="BU1085" s="561"/>
      <c r="BV1085" s="561"/>
    </row>
    <row r="1086" spans="1:74">
      <c r="A1086" s="561"/>
      <c r="E1086" s="561"/>
      <c r="H1086" s="561"/>
      <c r="Q1086" s="561"/>
      <c r="R1086" s="561"/>
      <c r="S1086" s="561"/>
      <c r="T1086" s="561"/>
      <c r="U1086" s="561"/>
      <c r="V1086" s="561"/>
      <c r="Y1086" s="561"/>
      <c r="Z1086" s="561"/>
      <c r="AA1086" s="561"/>
      <c r="AB1086" s="561"/>
      <c r="AC1086" s="561"/>
      <c r="AD1086" s="561"/>
      <c r="AE1086" s="561"/>
      <c r="AF1086" s="561"/>
      <c r="AG1086" s="561"/>
      <c r="AH1086" s="561"/>
      <c r="AJ1086" s="561"/>
      <c r="AK1086" s="561"/>
      <c r="AM1086" s="561"/>
      <c r="AN1086" s="561"/>
      <c r="AO1086" s="561"/>
      <c r="AP1086" s="561"/>
      <c r="AQ1086" s="561"/>
      <c r="AR1086" s="561"/>
      <c r="AS1086" s="561"/>
      <c r="AT1086" s="561"/>
      <c r="AU1086" s="561"/>
      <c r="AW1086" s="561"/>
      <c r="AX1086" s="561"/>
      <c r="AY1086" s="561"/>
      <c r="AZ1086" s="561"/>
      <c r="BA1086" s="561"/>
      <c r="BB1086" s="561"/>
      <c r="BC1086" s="561"/>
      <c r="BD1086" s="561"/>
      <c r="BE1086" s="561"/>
      <c r="BF1086" s="561"/>
      <c r="BG1086" s="561"/>
      <c r="BH1086" s="561"/>
      <c r="BI1086" s="561"/>
      <c r="BJ1086" s="561"/>
      <c r="BK1086" s="561"/>
      <c r="BL1086" s="561"/>
      <c r="BM1086" s="561"/>
      <c r="BN1086" s="561"/>
      <c r="BO1086" s="561"/>
      <c r="BP1086" s="561"/>
      <c r="BQ1086" s="561"/>
      <c r="BR1086" s="561"/>
      <c r="BS1086" s="561"/>
      <c r="BT1086" s="561"/>
      <c r="BU1086" s="561"/>
      <c r="BV1086" s="561"/>
    </row>
    <row r="1087" spans="1:74">
      <c r="A1087" s="561"/>
      <c r="E1087" s="561"/>
      <c r="H1087" s="561"/>
      <c r="Q1087" s="561"/>
      <c r="R1087" s="561"/>
      <c r="S1087" s="561"/>
      <c r="T1087" s="561"/>
      <c r="U1087" s="561"/>
      <c r="V1087" s="561"/>
      <c r="Y1087" s="561"/>
      <c r="Z1087" s="561"/>
      <c r="AA1087" s="561"/>
      <c r="AB1087" s="561"/>
      <c r="AC1087" s="561"/>
      <c r="AD1087" s="561"/>
      <c r="AE1087" s="561"/>
      <c r="AF1087" s="561"/>
      <c r="AG1087" s="561"/>
      <c r="AH1087" s="561"/>
      <c r="AJ1087" s="561"/>
      <c r="AK1087" s="561"/>
      <c r="AM1087" s="561"/>
      <c r="AN1087" s="561"/>
      <c r="AO1087" s="561"/>
      <c r="AP1087" s="561"/>
      <c r="AQ1087" s="561"/>
      <c r="AR1087" s="561"/>
      <c r="AS1087" s="561"/>
      <c r="AT1087" s="561"/>
      <c r="AU1087" s="561"/>
      <c r="AW1087" s="561"/>
      <c r="AX1087" s="561"/>
      <c r="AY1087" s="561"/>
      <c r="AZ1087" s="561"/>
      <c r="BA1087" s="561"/>
      <c r="BB1087" s="561"/>
      <c r="BC1087" s="561"/>
      <c r="BD1087" s="561"/>
      <c r="BE1087" s="561"/>
      <c r="BF1087" s="561"/>
      <c r="BG1087" s="561"/>
      <c r="BH1087" s="561"/>
      <c r="BI1087" s="561"/>
      <c r="BJ1087" s="561"/>
      <c r="BK1087" s="561"/>
      <c r="BL1087" s="561"/>
      <c r="BM1087" s="561"/>
      <c r="BN1087" s="561"/>
      <c r="BO1087" s="561"/>
      <c r="BP1087" s="561"/>
      <c r="BQ1087" s="561"/>
      <c r="BR1087" s="561"/>
      <c r="BS1087" s="561"/>
      <c r="BT1087" s="561"/>
      <c r="BU1087" s="561"/>
      <c r="BV1087" s="561"/>
    </row>
    <row r="1088" spans="1:74">
      <c r="A1088" s="561"/>
      <c r="E1088" s="561"/>
      <c r="H1088" s="561"/>
      <c r="Q1088" s="561"/>
      <c r="R1088" s="561"/>
      <c r="S1088" s="561"/>
      <c r="T1088" s="561"/>
      <c r="U1088" s="561"/>
      <c r="V1088" s="561"/>
      <c r="Y1088" s="561"/>
      <c r="Z1088" s="561"/>
      <c r="AA1088" s="561"/>
      <c r="AB1088" s="561"/>
      <c r="AC1088" s="561"/>
      <c r="AD1088" s="561"/>
      <c r="AE1088" s="561"/>
      <c r="AF1088" s="561"/>
      <c r="AG1088" s="561"/>
      <c r="AH1088" s="561"/>
      <c r="AJ1088" s="561"/>
      <c r="AK1088" s="561"/>
      <c r="AM1088" s="561"/>
      <c r="AN1088" s="561"/>
      <c r="AO1088" s="561"/>
      <c r="AP1088" s="561"/>
      <c r="AQ1088" s="561"/>
      <c r="AR1088" s="561"/>
      <c r="AS1088" s="561"/>
      <c r="AT1088" s="561"/>
      <c r="AU1088" s="561"/>
      <c r="AW1088" s="561"/>
      <c r="AX1088" s="561"/>
      <c r="AY1088" s="561"/>
      <c r="AZ1088" s="561"/>
      <c r="BA1088" s="561"/>
      <c r="BB1088" s="561"/>
      <c r="BC1088" s="561"/>
      <c r="BD1088" s="561"/>
      <c r="BE1088" s="561"/>
      <c r="BF1088" s="561"/>
      <c r="BG1088" s="561"/>
      <c r="BH1088" s="561"/>
      <c r="BI1088" s="561"/>
      <c r="BJ1088" s="561"/>
      <c r="BK1088" s="561"/>
      <c r="BL1088" s="561"/>
      <c r="BM1088" s="561"/>
      <c r="BN1088" s="561"/>
      <c r="BO1088" s="561"/>
      <c r="BP1088" s="561"/>
      <c r="BQ1088" s="561"/>
      <c r="BR1088" s="561"/>
      <c r="BS1088" s="561"/>
      <c r="BT1088" s="561"/>
      <c r="BU1088" s="561"/>
      <c r="BV1088" s="561"/>
    </row>
    <row r="1089" spans="1:74">
      <c r="A1089" s="561"/>
      <c r="E1089" s="561"/>
      <c r="H1089" s="561"/>
      <c r="Q1089" s="561"/>
      <c r="R1089" s="561"/>
      <c r="S1089" s="561"/>
      <c r="T1089" s="561"/>
      <c r="U1089" s="561"/>
      <c r="V1089" s="561"/>
      <c r="Y1089" s="561"/>
      <c r="Z1089" s="561"/>
      <c r="AA1089" s="561"/>
      <c r="AB1089" s="561"/>
      <c r="AC1089" s="561"/>
      <c r="AD1089" s="561"/>
      <c r="AE1089" s="561"/>
      <c r="AF1089" s="561"/>
      <c r="AG1089" s="561"/>
      <c r="AH1089" s="561"/>
      <c r="AJ1089" s="561"/>
      <c r="AK1089" s="561"/>
      <c r="AM1089" s="561"/>
      <c r="AN1089" s="561"/>
      <c r="AO1089" s="561"/>
      <c r="AP1089" s="561"/>
      <c r="AQ1089" s="561"/>
      <c r="AR1089" s="561"/>
      <c r="AS1089" s="561"/>
      <c r="AT1089" s="561"/>
      <c r="AU1089" s="561"/>
      <c r="AW1089" s="561"/>
      <c r="AX1089" s="561"/>
      <c r="AY1089" s="561"/>
      <c r="AZ1089" s="561"/>
      <c r="BA1089" s="561"/>
      <c r="BB1089" s="561"/>
      <c r="BC1089" s="561"/>
      <c r="BD1089" s="561"/>
      <c r="BE1089" s="561"/>
      <c r="BF1089" s="561"/>
      <c r="BG1089" s="561"/>
      <c r="BH1089" s="561"/>
      <c r="BI1089" s="561"/>
      <c r="BJ1089" s="561"/>
      <c r="BK1089" s="561"/>
      <c r="BL1089" s="561"/>
      <c r="BM1089" s="561"/>
      <c r="BN1089" s="561"/>
      <c r="BO1089" s="561"/>
      <c r="BP1089" s="561"/>
      <c r="BQ1089" s="561"/>
      <c r="BR1089" s="561"/>
      <c r="BS1089" s="561"/>
      <c r="BT1089" s="561"/>
      <c r="BU1089" s="561"/>
      <c r="BV1089" s="561"/>
    </row>
    <row r="1090" spans="1:74">
      <c r="A1090" s="561"/>
      <c r="E1090" s="561"/>
      <c r="H1090" s="561"/>
      <c r="Q1090" s="561"/>
      <c r="R1090" s="561"/>
      <c r="S1090" s="561"/>
      <c r="T1090" s="561"/>
      <c r="U1090" s="561"/>
      <c r="V1090" s="561"/>
      <c r="Y1090" s="561"/>
      <c r="Z1090" s="561"/>
      <c r="AA1090" s="561"/>
      <c r="AB1090" s="561"/>
      <c r="AC1090" s="561"/>
      <c r="AD1090" s="561"/>
      <c r="AE1090" s="561"/>
      <c r="AF1090" s="561"/>
      <c r="AG1090" s="561"/>
      <c r="AH1090" s="561"/>
      <c r="AJ1090" s="561"/>
      <c r="AK1090" s="561"/>
      <c r="AM1090" s="561"/>
      <c r="AN1090" s="561"/>
      <c r="AO1090" s="561"/>
      <c r="AP1090" s="561"/>
      <c r="AQ1090" s="561"/>
      <c r="AR1090" s="561"/>
      <c r="AS1090" s="561"/>
      <c r="AT1090" s="561"/>
      <c r="AU1090" s="561"/>
      <c r="AW1090" s="561"/>
      <c r="AX1090" s="561"/>
      <c r="AY1090" s="561"/>
      <c r="AZ1090" s="561"/>
      <c r="BA1090" s="561"/>
      <c r="BB1090" s="561"/>
      <c r="BC1090" s="561"/>
      <c r="BD1090" s="561"/>
      <c r="BE1090" s="561"/>
      <c r="BF1090" s="561"/>
      <c r="BG1090" s="561"/>
      <c r="BH1090" s="561"/>
      <c r="BI1090" s="561"/>
      <c r="BJ1090" s="561"/>
      <c r="BK1090" s="561"/>
      <c r="BL1090" s="561"/>
      <c r="BM1090" s="561"/>
      <c r="BN1090" s="561"/>
      <c r="BO1090" s="561"/>
      <c r="BP1090" s="561"/>
      <c r="BQ1090" s="561"/>
      <c r="BR1090" s="561"/>
      <c r="BS1090" s="561"/>
      <c r="BT1090" s="561"/>
      <c r="BU1090" s="561"/>
      <c r="BV1090" s="561"/>
    </row>
    <row r="1091" spans="1:74">
      <c r="A1091" s="561"/>
      <c r="E1091" s="561"/>
      <c r="H1091" s="561"/>
      <c r="Q1091" s="561"/>
      <c r="R1091" s="561"/>
      <c r="S1091" s="561"/>
      <c r="T1091" s="561"/>
      <c r="U1091" s="561"/>
      <c r="V1091" s="561"/>
      <c r="Y1091" s="561"/>
      <c r="Z1091" s="561"/>
      <c r="AA1091" s="561"/>
      <c r="AB1091" s="561"/>
      <c r="AC1091" s="561"/>
      <c r="AD1091" s="561"/>
      <c r="AE1091" s="561"/>
      <c r="AF1091" s="561"/>
      <c r="AG1091" s="561"/>
      <c r="AH1091" s="561"/>
      <c r="AJ1091" s="561"/>
      <c r="AK1091" s="561"/>
      <c r="AM1091" s="561"/>
      <c r="AN1091" s="561"/>
      <c r="AO1091" s="561"/>
      <c r="AP1091" s="561"/>
      <c r="AQ1091" s="561"/>
      <c r="AR1091" s="561"/>
      <c r="AS1091" s="561"/>
      <c r="AT1091" s="561"/>
      <c r="AU1091" s="561"/>
      <c r="AW1091" s="561"/>
      <c r="AX1091" s="561"/>
      <c r="AY1091" s="561"/>
      <c r="AZ1091" s="561"/>
      <c r="BA1091" s="561"/>
      <c r="BB1091" s="561"/>
      <c r="BC1091" s="561"/>
      <c r="BD1091" s="561"/>
      <c r="BE1091" s="561"/>
      <c r="BF1091" s="561"/>
      <c r="BG1091" s="561"/>
      <c r="BH1091" s="561"/>
      <c r="BI1091" s="561"/>
      <c r="BJ1091" s="561"/>
      <c r="BK1091" s="561"/>
      <c r="BL1091" s="561"/>
      <c r="BM1091" s="561"/>
      <c r="BN1091" s="561"/>
      <c r="BO1091" s="561"/>
      <c r="BP1091" s="561"/>
      <c r="BQ1091" s="561"/>
      <c r="BR1091" s="561"/>
      <c r="BS1091" s="561"/>
      <c r="BT1091" s="561"/>
      <c r="BU1091" s="561"/>
      <c r="BV1091" s="561"/>
    </row>
    <row r="1092" spans="1:74">
      <c r="A1092" s="561"/>
      <c r="E1092" s="561"/>
      <c r="H1092" s="561"/>
      <c r="Q1092" s="561"/>
      <c r="R1092" s="561"/>
      <c r="S1092" s="561"/>
      <c r="T1092" s="561"/>
      <c r="U1092" s="561"/>
      <c r="V1092" s="561"/>
      <c r="Y1092" s="561"/>
      <c r="Z1092" s="561"/>
      <c r="AA1092" s="561"/>
      <c r="AB1092" s="561"/>
      <c r="AC1092" s="561"/>
      <c r="AD1092" s="561"/>
      <c r="AE1092" s="561"/>
      <c r="AF1092" s="561"/>
      <c r="AG1092" s="561"/>
      <c r="AH1092" s="561"/>
      <c r="AJ1092" s="561"/>
      <c r="AK1092" s="561"/>
      <c r="AM1092" s="561"/>
      <c r="AN1092" s="561"/>
      <c r="AO1092" s="561"/>
      <c r="AP1092" s="561"/>
      <c r="AQ1092" s="561"/>
      <c r="AR1092" s="561"/>
      <c r="AS1092" s="561"/>
      <c r="AT1092" s="561"/>
      <c r="AU1092" s="561"/>
      <c r="AW1092" s="561"/>
      <c r="AX1092" s="561"/>
      <c r="AY1092" s="561"/>
      <c r="AZ1092" s="561"/>
      <c r="BA1092" s="561"/>
      <c r="BB1092" s="561"/>
      <c r="BC1092" s="561"/>
      <c r="BD1092" s="561"/>
      <c r="BE1092" s="561"/>
      <c r="BF1092" s="561"/>
      <c r="BG1092" s="561"/>
      <c r="BH1092" s="561"/>
      <c r="BI1092" s="561"/>
      <c r="BJ1092" s="561"/>
      <c r="BK1092" s="561"/>
      <c r="BL1092" s="561"/>
      <c r="BM1092" s="561"/>
      <c r="BN1092" s="561"/>
      <c r="BO1092" s="561"/>
      <c r="BP1092" s="561"/>
      <c r="BQ1092" s="561"/>
      <c r="BR1092" s="561"/>
      <c r="BS1092" s="561"/>
      <c r="BT1092" s="561"/>
      <c r="BU1092" s="561"/>
      <c r="BV1092" s="561"/>
    </row>
    <row r="1093" spans="1:74">
      <c r="A1093" s="561"/>
      <c r="E1093" s="561"/>
      <c r="H1093" s="561"/>
      <c r="Q1093" s="561"/>
      <c r="R1093" s="561"/>
      <c r="S1093" s="561"/>
      <c r="T1093" s="561"/>
      <c r="U1093" s="561"/>
      <c r="V1093" s="561"/>
      <c r="Y1093" s="561"/>
      <c r="Z1093" s="561"/>
      <c r="AA1093" s="561"/>
      <c r="AB1093" s="561"/>
      <c r="AC1093" s="561"/>
      <c r="AD1093" s="561"/>
      <c r="AE1093" s="561"/>
      <c r="AF1093" s="561"/>
      <c r="AG1093" s="561"/>
      <c r="AH1093" s="561"/>
      <c r="AJ1093" s="561"/>
      <c r="AK1093" s="561"/>
      <c r="AM1093" s="561"/>
      <c r="AN1093" s="561"/>
      <c r="AO1093" s="561"/>
      <c r="AP1093" s="561"/>
      <c r="AQ1093" s="561"/>
      <c r="AR1093" s="561"/>
      <c r="AS1093" s="561"/>
      <c r="AT1093" s="561"/>
      <c r="AU1093" s="561"/>
      <c r="AW1093" s="561"/>
      <c r="AX1093" s="561"/>
      <c r="AY1093" s="561"/>
      <c r="AZ1093" s="561"/>
      <c r="BA1093" s="561"/>
      <c r="BB1093" s="561"/>
      <c r="BC1093" s="561"/>
      <c r="BD1093" s="561"/>
      <c r="BE1093" s="561"/>
      <c r="BF1093" s="561"/>
      <c r="BG1093" s="561"/>
      <c r="BH1093" s="561"/>
      <c r="BI1093" s="561"/>
      <c r="BJ1093" s="561"/>
      <c r="BK1093" s="561"/>
      <c r="BL1093" s="561"/>
      <c r="BM1093" s="561"/>
      <c r="BN1093" s="561"/>
      <c r="BO1093" s="561"/>
      <c r="BP1093" s="561"/>
      <c r="BQ1093" s="561"/>
      <c r="BR1093" s="561"/>
      <c r="BS1093" s="561"/>
      <c r="BT1093" s="561"/>
      <c r="BU1093" s="561"/>
      <c r="BV1093" s="561"/>
    </row>
    <row r="1094" spans="1:74">
      <c r="A1094" s="561"/>
      <c r="E1094" s="561"/>
      <c r="H1094" s="561"/>
      <c r="Q1094" s="561"/>
      <c r="R1094" s="561"/>
      <c r="S1094" s="561"/>
      <c r="T1094" s="561"/>
      <c r="U1094" s="561"/>
      <c r="V1094" s="561"/>
      <c r="Y1094" s="561"/>
      <c r="Z1094" s="561"/>
      <c r="AA1094" s="561"/>
      <c r="AB1094" s="561"/>
      <c r="AC1094" s="561"/>
      <c r="AD1094" s="561"/>
      <c r="AE1094" s="561"/>
      <c r="AF1094" s="561"/>
      <c r="AG1094" s="561"/>
      <c r="AH1094" s="561"/>
      <c r="AJ1094" s="561"/>
      <c r="AK1094" s="561"/>
      <c r="AM1094" s="561"/>
      <c r="AN1094" s="561"/>
      <c r="AO1094" s="561"/>
      <c r="AP1094" s="561"/>
      <c r="AQ1094" s="561"/>
      <c r="AR1094" s="561"/>
      <c r="AS1094" s="561"/>
      <c r="AT1094" s="561"/>
      <c r="AU1094" s="561"/>
      <c r="AW1094" s="561"/>
      <c r="AX1094" s="561"/>
      <c r="AY1094" s="561"/>
      <c r="AZ1094" s="561"/>
      <c r="BA1094" s="561"/>
      <c r="BB1094" s="561"/>
      <c r="BC1094" s="561"/>
      <c r="BD1094" s="561"/>
      <c r="BE1094" s="561"/>
      <c r="BF1094" s="561"/>
      <c r="BG1094" s="561"/>
      <c r="BH1094" s="561"/>
      <c r="BI1094" s="561"/>
      <c r="BJ1094" s="561"/>
      <c r="BK1094" s="561"/>
      <c r="BL1094" s="561"/>
      <c r="BM1094" s="561"/>
      <c r="BN1094" s="561"/>
      <c r="BO1094" s="561"/>
      <c r="BP1094" s="561"/>
      <c r="BQ1094" s="561"/>
      <c r="BR1094" s="561"/>
      <c r="BS1094" s="561"/>
      <c r="BT1094" s="561"/>
      <c r="BU1094" s="561"/>
      <c r="BV1094" s="561"/>
    </row>
    <row r="1095" spans="1:74">
      <c r="A1095" s="561"/>
      <c r="E1095" s="561"/>
      <c r="H1095" s="561"/>
      <c r="Q1095" s="561"/>
      <c r="R1095" s="561"/>
      <c r="S1095" s="561"/>
      <c r="T1095" s="561"/>
      <c r="U1095" s="561"/>
      <c r="V1095" s="561"/>
      <c r="Y1095" s="561"/>
      <c r="Z1095" s="561"/>
      <c r="AA1095" s="561"/>
      <c r="AB1095" s="561"/>
      <c r="AC1095" s="561"/>
      <c r="AD1095" s="561"/>
      <c r="AE1095" s="561"/>
      <c r="AF1095" s="561"/>
      <c r="AG1095" s="561"/>
      <c r="AH1095" s="561"/>
      <c r="AJ1095" s="561"/>
      <c r="AK1095" s="561"/>
      <c r="AM1095" s="561"/>
      <c r="AN1095" s="561"/>
      <c r="AO1095" s="561"/>
      <c r="AP1095" s="561"/>
      <c r="AQ1095" s="561"/>
      <c r="AR1095" s="561"/>
      <c r="AS1095" s="561"/>
      <c r="AT1095" s="561"/>
      <c r="AU1095" s="561"/>
      <c r="AW1095" s="561"/>
      <c r="AX1095" s="561"/>
      <c r="AY1095" s="561"/>
      <c r="AZ1095" s="561"/>
      <c r="BA1095" s="561"/>
      <c r="BB1095" s="561"/>
      <c r="BC1095" s="561"/>
      <c r="BD1095" s="561"/>
      <c r="BE1095" s="561"/>
      <c r="BF1095" s="561"/>
      <c r="BG1095" s="561"/>
      <c r="BH1095" s="561"/>
      <c r="BI1095" s="561"/>
      <c r="BJ1095" s="561"/>
      <c r="BK1095" s="561"/>
      <c r="BL1095" s="561"/>
      <c r="BM1095" s="561"/>
      <c r="BN1095" s="561"/>
      <c r="BO1095" s="561"/>
      <c r="BP1095" s="561"/>
      <c r="BQ1095" s="561"/>
      <c r="BR1095" s="561"/>
      <c r="BS1095" s="561"/>
      <c r="BT1095" s="561"/>
      <c r="BU1095" s="561"/>
      <c r="BV1095" s="561"/>
    </row>
    <row r="1096" spans="1:74">
      <c r="A1096" s="561"/>
      <c r="E1096" s="561"/>
      <c r="H1096" s="561"/>
      <c r="Q1096" s="561"/>
      <c r="R1096" s="561"/>
      <c r="S1096" s="561"/>
      <c r="T1096" s="561"/>
      <c r="U1096" s="561"/>
      <c r="V1096" s="561"/>
      <c r="Y1096" s="561"/>
      <c r="Z1096" s="561"/>
      <c r="AA1096" s="561"/>
      <c r="AB1096" s="561"/>
      <c r="AC1096" s="561"/>
      <c r="AD1096" s="561"/>
      <c r="AE1096" s="561"/>
      <c r="AF1096" s="561"/>
      <c r="AG1096" s="561"/>
      <c r="AH1096" s="561"/>
      <c r="AJ1096" s="561"/>
      <c r="AK1096" s="561"/>
      <c r="AM1096" s="561"/>
      <c r="AN1096" s="561"/>
      <c r="AO1096" s="561"/>
      <c r="AP1096" s="561"/>
      <c r="AQ1096" s="561"/>
      <c r="AR1096" s="561"/>
      <c r="AS1096" s="561"/>
      <c r="AT1096" s="561"/>
      <c r="AU1096" s="561"/>
      <c r="AW1096" s="561"/>
      <c r="AX1096" s="561"/>
      <c r="AY1096" s="561"/>
      <c r="AZ1096" s="561"/>
      <c r="BA1096" s="561"/>
      <c r="BB1096" s="561"/>
      <c r="BC1096" s="561"/>
      <c r="BD1096" s="561"/>
      <c r="BE1096" s="561"/>
      <c r="BF1096" s="561"/>
      <c r="BG1096" s="561"/>
      <c r="BH1096" s="561"/>
      <c r="BI1096" s="561"/>
      <c r="BJ1096" s="561"/>
      <c r="BK1096" s="561"/>
      <c r="BL1096" s="561"/>
      <c r="BM1096" s="561"/>
      <c r="BN1096" s="561"/>
      <c r="BO1096" s="561"/>
      <c r="BP1096" s="561"/>
      <c r="BQ1096" s="561"/>
      <c r="BR1096" s="561"/>
      <c r="BS1096" s="561"/>
      <c r="BT1096" s="561"/>
      <c r="BU1096" s="561"/>
      <c r="BV1096" s="561"/>
    </row>
    <row r="1097" spans="1:74">
      <c r="A1097" s="561"/>
      <c r="E1097" s="561"/>
      <c r="H1097" s="561"/>
      <c r="Q1097" s="561"/>
      <c r="R1097" s="561"/>
      <c r="S1097" s="561"/>
      <c r="T1097" s="561"/>
      <c r="U1097" s="561"/>
      <c r="V1097" s="561"/>
      <c r="Y1097" s="561"/>
      <c r="Z1097" s="561"/>
      <c r="AA1097" s="561"/>
      <c r="AB1097" s="561"/>
      <c r="AC1097" s="561"/>
      <c r="AD1097" s="561"/>
      <c r="AE1097" s="561"/>
      <c r="AF1097" s="561"/>
      <c r="AG1097" s="561"/>
      <c r="AH1097" s="561"/>
      <c r="AJ1097" s="561"/>
      <c r="AK1097" s="561"/>
      <c r="AM1097" s="561"/>
      <c r="AN1097" s="561"/>
      <c r="AO1097" s="561"/>
      <c r="AP1097" s="561"/>
      <c r="AQ1097" s="561"/>
      <c r="AR1097" s="561"/>
      <c r="AS1097" s="561"/>
      <c r="AT1097" s="561"/>
      <c r="AU1097" s="561"/>
      <c r="AW1097" s="561"/>
      <c r="AX1097" s="561"/>
      <c r="AY1097" s="561"/>
      <c r="AZ1097" s="561"/>
      <c r="BA1097" s="561"/>
      <c r="BB1097" s="561"/>
      <c r="BC1097" s="561"/>
      <c r="BD1097" s="561"/>
      <c r="BE1097" s="561"/>
      <c r="BF1097" s="561"/>
      <c r="BG1097" s="561"/>
      <c r="BH1097" s="561"/>
      <c r="BI1097" s="561"/>
      <c r="BJ1097" s="561"/>
      <c r="BK1097" s="561"/>
      <c r="BL1097" s="561"/>
      <c r="BM1097" s="561"/>
      <c r="BN1097" s="561"/>
      <c r="BO1097" s="561"/>
      <c r="BP1097" s="561"/>
      <c r="BQ1097" s="561"/>
      <c r="BR1097" s="561"/>
      <c r="BS1097" s="561"/>
      <c r="BT1097" s="561"/>
      <c r="BU1097" s="561"/>
      <c r="BV1097" s="561"/>
    </row>
    <row r="1098" spans="1:74">
      <c r="A1098" s="561"/>
      <c r="E1098" s="561"/>
      <c r="H1098" s="561"/>
      <c r="Q1098" s="561"/>
      <c r="R1098" s="561"/>
      <c r="S1098" s="561"/>
      <c r="T1098" s="561"/>
      <c r="U1098" s="561"/>
      <c r="V1098" s="561"/>
      <c r="Y1098" s="561"/>
      <c r="Z1098" s="561"/>
      <c r="AA1098" s="561"/>
      <c r="AB1098" s="561"/>
      <c r="AC1098" s="561"/>
      <c r="AD1098" s="561"/>
      <c r="AE1098" s="561"/>
      <c r="AF1098" s="561"/>
      <c r="AG1098" s="561"/>
      <c r="AH1098" s="561"/>
      <c r="AJ1098" s="561"/>
      <c r="AK1098" s="561"/>
      <c r="AM1098" s="561"/>
      <c r="AN1098" s="561"/>
      <c r="AO1098" s="561"/>
      <c r="AP1098" s="561"/>
      <c r="AQ1098" s="561"/>
      <c r="AR1098" s="561"/>
      <c r="AS1098" s="561"/>
      <c r="AT1098" s="561"/>
      <c r="AU1098" s="561"/>
      <c r="AW1098" s="561"/>
      <c r="AX1098" s="561"/>
      <c r="AY1098" s="561"/>
      <c r="AZ1098" s="561"/>
      <c r="BA1098" s="561"/>
      <c r="BB1098" s="561"/>
      <c r="BC1098" s="561"/>
      <c r="BD1098" s="561"/>
      <c r="BE1098" s="561"/>
      <c r="BF1098" s="561"/>
      <c r="BG1098" s="561"/>
      <c r="BH1098" s="561"/>
      <c r="BI1098" s="561"/>
      <c r="BJ1098" s="561"/>
      <c r="BK1098" s="561"/>
      <c r="BL1098" s="561"/>
      <c r="BM1098" s="561"/>
      <c r="BN1098" s="561"/>
      <c r="BO1098" s="561"/>
      <c r="BP1098" s="561"/>
      <c r="BQ1098" s="561"/>
      <c r="BR1098" s="561"/>
      <c r="BS1098" s="561"/>
      <c r="BT1098" s="561"/>
      <c r="BU1098" s="561"/>
      <c r="BV1098" s="561"/>
    </row>
    <row r="1099" spans="1:74">
      <c r="A1099" s="561"/>
      <c r="E1099" s="561"/>
      <c r="H1099" s="561"/>
      <c r="Q1099" s="561"/>
      <c r="R1099" s="561"/>
      <c r="S1099" s="561"/>
      <c r="T1099" s="561"/>
      <c r="U1099" s="561"/>
      <c r="V1099" s="561"/>
      <c r="Y1099" s="561"/>
      <c r="Z1099" s="561"/>
      <c r="AA1099" s="561"/>
      <c r="AB1099" s="561"/>
      <c r="AC1099" s="561"/>
      <c r="AD1099" s="561"/>
      <c r="AE1099" s="561"/>
      <c r="AF1099" s="561"/>
      <c r="AG1099" s="561"/>
      <c r="AH1099" s="561"/>
      <c r="AJ1099" s="561"/>
      <c r="AK1099" s="561"/>
      <c r="AM1099" s="561"/>
      <c r="AN1099" s="561"/>
      <c r="AO1099" s="561"/>
      <c r="AP1099" s="561"/>
      <c r="AQ1099" s="561"/>
      <c r="AR1099" s="561"/>
      <c r="AS1099" s="561"/>
      <c r="AT1099" s="561"/>
      <c r="AU1099" s="561"/>
      <c r="AW1099" s="561"/>
      <c r="AX1099" s="561"/>
      <c r="AY1099" s="561"/>
      <c r="AZ1099" s="561"/>
      <c r="BA1099" s="561"/>
      <c r="BB1099" s="561"/>
      <c r="BC1099" s="561"/>
      <c r="BD1099" s="561"/>
      <c r="BE1099" s="561"/>
      <c r="BF1099" s="561"/>
      <c r="BG1099" s="561"/>
      <c r="BH1099" s="561"/>
      <c r="BI1099" s="561"/>
      <c r="BJ1099" s="561"/>
      <c r="BK1099" s="561"/>
      <c r="BL1099" s="561"/>
      <c r="BM1099" s="561"/>
      <c r="BN1099" s="561"/>
      <c r="BO1099" s="561"/>
      <c r="BP1099" s="561"/>
      <c r="BQ1099" s="561"/>
      <c r="BR1099" s="561"/>
      <c r="BS1099" s="561"/>
      <c r="BT1099" s="561"/>
      <c r="BU1099" s="561"/>
      <c r="BV1099" s="561"/>
    </row>
    <row r="1100" spans="1:74">
      <c r="A1100" s="561"/>
      <c r="E1100" s="561"/>
      <c r="H1100" s="561"/>
      <c r="Q1100" s="561"/>
      <c r="R1100" s="561"/>
      <c r="S1100" s="561"/>
      <c r="T1100" s="561"/>
      <c r="U1100" s="561"/>
      <c r="V1100" s="561"/>
      <c r="Y1100" s="561"/>
      <c r="Z1100" s="561"/>
      <c r="AA1100" s="561"/>
      <c r="AB1100" s="561"/>
      <c r="AC1100" s="561"/>
      <c r="AD1100" s="561"/>
      <c r="AE1100" s="561"/>
      <c r="AF1100" s="561"/>
      <c r="AG1100" s="561"/>
      <c r="AH1100" s="561"/>
      <c r="AJ1100" s="561"/>
      <c r="AK1100" s="561"/>
      <c r="AM1100" s="561"/>
      <c r="AN1100" s="561"/>
      <c r="AO1100" s="561"/>
      <c r="AP1100" s="561"/>
      <c r="AQ1100" s="561"/>
      <c r="AR1100" s="561"/>
      <c r="AS1100" s="561"/>
      <c r="AT1100" s="561"/>
      <c r="AU1100" s="561"/>
      <c r="AW1100" s="561"/>
      <c r="AX1100" s="561"/>
      <c r="AY1100" s="561"/>
      <c r="AZ1100" s="561"/>
      <c r="BA1100" s="561"/>
      <c r="BB1100" s="561"/>
      <c r="BC1100" s="561"/>
      <c r="BD1100" s="561"/>
      <c r="BE1100" s="561"/>
      <c r="BF1100" s="561"/>
      <c r="BG1100" s="561"/>
      <c r="BH1100" s="561"/>
      <c r="BI1100" s="561"/>
      <c r="BJ1100" s="561"/>
      <c r="BK1100" s="561"/>
      <c r="BL1100" s="561"/>
      <c r="BM1100" s="561"/>
      <c r="BN1100" s="561"/>
      <c r="BO1100" s="561"/>
      <c r="BP1100" s="561"/>
      <c r="BQ1100" s="561"/>
      <c r="BR1100" s="561"/>
      <c r="BS1100" s="561"/>
      <c r="BT1100" s="561"/>
      <c r="BU1100" s="561"/>
      <c r="BV1100" s="561"/>
    </row>
    <row r="1101" spans="1:74">
      <c r="A1101" s="561"/>
      <c r="E1101" s="561"/>
      <c r="H1101" s="561"/>
      <c r="Q1101" s="561"/>
      <c r="R1101" s="561"/>
      <c r="S1101" s="561"/>
      <c r="T1101" s="561"/>
      <c r="U1101" s="561"/>
      <c r="V1101" s="561"/>
      <c r="Y1101" s="561"/>
      <c r="Z1101" s="561"/>
      <c r="AA1101" s="561"/>
      <c r="AB1101" s="561"/>
      <c r="AC1101" s="561"/>
      <c r="AD1101" s="561"/>
      <c r="AE1101" s="561"/>
      <c r="AF1101" s="561"/>
      <c r="AG1101" s="561"/>
      <c r="AH1101" s="561"/>
      <c r="AJ1101" s="561"/>
      <c r="AK1101" s="561"/>
      <c r="AM1101" s="561"/>
      <c r="AN1101" s="561"/>
      <c r="AO1101" s="561"/>
      <c r="AP1101" s="561"/>
      <c r="AQ1101" s="561"/>
      <c r="AR1101" s="561"/>
      <c r="AS1101" s="561"/>
      <c r="AT1101" s="561"/>
      <c r="AU1101" s="561"/>
      <c r="AW1101" s="561"/>
      <c r="AX1101" s="561"/>
      <c r="AY1101" s="561"/>
      <c r="AZ1101" s="561"/>
      <c r="BA1101" s="561"/>
      <c r="BB1101" s="561"/>
      <c r="BC1101" s="561"/>
      <c r="BD1101" s="561"/>
      <c r="BE1101" s="561"/>
      <c r="BF1101" s="561"/>
      <c r="BG1101" s="561"/>
      <c r="BH1101" s="561"/>
      <c r="BI1101" s="561"/>
      <c r="BJ1101" s="561"/>
      <c r="BK1101" s="561"/>
      <c r="BL1101" s="561"/>
      <c r="BM1101" s="561"/>
      <c r="BN1101" s="561"/>
      <c r="BO1101" s="561"/>
      <c r="BP1101" s="561"/>
      <c r="BQ1101" s="561"/>
      <c r="BR1101" s="561"/>
      <c r="BS1101" s="561"/>
      <c r="BT1101" s="561"/>
      <c r="BU1101" s="561"/>
      <c r="BV1101" s="561"/>
    </row>
    <row r="1102" spans="1:74">
      <c r="A1102" s="561"/>
      <c r="E1102" s="561"/>
      <c r="H1102" s="561"/>
      <c r="Q1102" s="561"/>
      <c r="R1102" s="561"/>
      <c r="S1102" s="561"/>
      <c r="T1102" s="561"/>
      <c r="U1102" s="561"/>
      <c r="V1102" s="561"/>
      <c r="Y1102" s="561"/>
      <c r="Z1102" s="561"/>
      <c r="AA1102" s="561"/>
      <c r="AB1102" s="561"/>
      <c r="AC1102" s="561"/>
      <c r="AD1102" s="561"/>
      <c r="AE1102" s="561"/>
      <c r="AF1102" s="561"/>
      <c r="AG1102" s="561"/>
      <c r="AH1102" s="561"/>
      <c r="AJ1102" s="561"/>
      <c r="AK1102" s="561"/>
      <c r="AM1102" s="561"/>
      <c r="AN1102" s="561"/>
      <c r="AO1102" s="561"/>
      <c r="AP1102" s="561"/>
      <c r="AQ1102" s="561"/>
      <c r="AR1102" s="561"/>
      <c r="AS1102" s="561"/>
      <c r="AT1102" s="561"/>
      <c r="AU1102" s="561"/>
      <c r="AW1102" s="561"/>
      <c r="AX1102" s="561"/>
      <c r="AY1102" s="561"/>
      <c r="AZ1102" s="561"/>
      <c r="BA1102" s="561"/>
      <c r="BB1102" s="561"/>
      <c r="BC1102" s="561"/>
      <c r="BD1102" s="561"/>
      <c r="BE1102" s="561"/>
      <c r="BF1102" s="561"/>
      <c r="BG1102" s="561"/>
      <c r="BH1102" s="561"/>
      <c r="BI1102" s="561"/>
      <c r="BJ1102" s="561"/>
      <c r="BK1102" s="561"/>
      <c r="BL1102" s="561"/>
      <c r="BM1102" s="561"/>
      <c r="BN1102" s="561"/>
      <c r="BO1102" s="561"/>
      <c r="BP1102" s="561"/>
      <c r="BQ1102" s="561"/>
      <c r="BR1102" s="561"/>
      <c r="BS1102" s="561"/>
      <c r="BT1102" s="561"/>
      <c r="BU1102" s="561"/>
      <c r="BV1102" s="561"/>
    </row>
    <row r="1103" spans="1:74">
      <c r="A1103" s="561"/>
      <c r="E1103" s="561"/>
      <c r="H1103" s="561"/>
      <c r="Q1103" s="561"/>
      <c r="R1103" s="561"/>
      <c r="S1103" s="561"/>
      <c r="T1103" s="561"/>
      <c r="U1103" s="561"/>
      <c r="V1103" s="561"/>
      <c r="Y1103" s="561"/>
      <c r="Z1103" s="561"/>
      <c r="AA1103" s="561"/>
      <c r="AB1103" s="561"/>
      <c r="AC1103" s="561"/>
      <c r="AD1103" s="561"/>
      <c r="AE1103" s="561"/>
      <c r="AF1103" s="561"/>
      <c r="AG1103" s="561"/>
      <c r="AH1103" s="561"/>
      <c r="AJ1103" s="561"/>
      <c r="AK1103" s="561"/>
      <c r="AM1103" s="561"/>
      <c r="AN1103" s="561"/>
      <c r="AO1103" s="561"/>
      <c r="AP1103" s="561"/>
      <c r="AQ1103" s="561"/>
      <c r="AR1103" s="561"/>
      <c r="AS1103" s="561"/>
      <c r="AT1103" s="561"/>
      <c r="AU1103" s="561"/>
      <c r="AW1103" s="561"/>
      <c r="AX1103" s="561"/>
      <c r="AY1103" s="561"/>
      <c r="AZ1103" s="561"/>
      <c r="BA1103" s="561"/>
      <c r="BB1103" s="561"/>
      <c r="BC1103" s="561"/>
      <c r="BD1103" s="561"/>
      <c r="BE1103" s="561"/>
      <c r="BF1103" s="561"/>
      <c r="BG1103" s="561"/>
      <c r="BH1103" s="561"/>
      <c r="BI1103" s="561"/>
      <c r="BJ1103" s="561"/>
      <c r="BK1103" s="561"/>
      <c r="BL1103" s="561"/>
      <c r="BM1103" s="561"/>
      <c r="BN1103" s="561"/>
      <c r="BO1103" s="561"/>
      <c r="BP1103" s="561"/>
      <c r="BQ1103" s="561"/>
      <c r="BR1103" s="561"/>
      <c r="BS1103" s="561"/>
      <c r="BT1103" s="561"/>
      <c r="BU1103" s="561"/>
      <c r="BV1103" s="561"/>
    </row>
    <row r="1104" spans="1:74">
      <c r="A1104" s="561"/>
      <c r="E1104" s="561"/>
      <c r="H1104" s="561"/>
      <c r="Q1104" s="561"/>
      <c r="R1104" s="561"/>
      <c r="S1104" s="561"/>
      <c r="T1104" s="561"/>
      <c r="U1104" s="561"/>
      <c r="V1104" s="561"/>
      <c r="Y1104" s="561"/>
      <c r="Z1104" s="561"/>
      <c r="AA1104" s="561"/>
      <c r="AB1104" s="561"/>
      <c r="AC1104" s="561"/>
      <c r="AD1104" s="561"/>
      <c r="AE1104" s="561"/>
      <c r="AF1104" s="561"/>
      <c r="AG1104" s="561"/>
      <c r="AH1104" s="561"/>
      <c r="AJ1104" s="561"/>
      <c r="AK1104" s="561"/>
      <c r="AM1104" s="561"/>
      <c r="AN1104" s="561"/>
      <c r="AO1104" s="561"/>
      <c r="AP1104" s="561"/>
      <c r="AQ1104" s="561"/>
      <c r="AR1104" s="561"/>
      <c r="AS1104" s="561"/>
      <c r="AT1104" s="561"/>
      <c r="AU1104" s="561"/>
      <c r="AW1104" s="561"/>
      <c r="AX1104" s="561"/>
      <c r="AY1104" s="561"/>
      <c r="AZ1104" s="561"/>
      <c r="BA1104" s="561"/>
      <c r="BB1104" s="561"/>
      <c r="BC1104" s="561"/>
      <c r="BD1104" s="561"/>
      <c r="BE1104" s="561"/>
      <c r="BF1104" s="561"/>
      <c r="BG1104" s="561"/>
      <c r="BH1104" s="561"/>
      <c r="BI1104" s="561"/>
      <c r="BJ1104" s="561"/>
      <c r="BK1104" s="561"/>
      <c r="BL1104" s="561"/>
      <c r="BM1104" s="561"/>
      <c r="BN1104" s="561"/>
      <c r="BO1104" s="561"/>
      <c r="BP1104" s="561"/>
      <c r="BQ1104" s="561"/>
      <c r="BR1104" s="561"/>
      <c r="BS1104" s="561"/>
      <c r="BT1104" s="561"/>
      <c r="BU1104" s="561"/>
      <c r="BV1104" s="561"/>
    </row>
    <row r="1105" spans="1:74">
      <c r="A1105" s="561"/>
      <c r="E1105" s="561"/>
      <c r="H1105" s="561"/>
      <c r="Q1105" s="561"/>
      <c r="R1105" s="561"/>
      <c r="S1105" s="561"/>
      <c r="T1105" s="561"/>
      <c r="U1105" s="561"/>
      <c r="V1105" s="561"/>
      <c r="Y1105" s="561"/>
      <c r="Z1105" s="561"/>
      <c r="AA1105" s="561"/>
      <c r="AB1105" s="561"/>
      <c r="AC1105" s="561"/>
      <c r="AD1105" s="561"/>
      <c r="AE1105" s="561"/>
      <c r="AF1105" s="561"/>
      <c r="AG1105" s="561"/>
      <c r="AH1105" s="561"/>
      <c r="AJ1105" s="561"/>
      <c r="AK1105" s="561"/>
      <c r="AM1105" s="561"/>
      <c r="AN1105" s="561"/>
      <c r="AO1105" s="561"/>
      <c r="AP1105" s="561"/>
      <c r="AQ1105" s="561"/>
      <c r="AR1105" s="561"/>
      <c r="AS1105" s="561"/>
      <c r="AT1105" s="561"/>
      <c r="AU1105" s="561"/>
      <c r="AW1105" s="561"/>
      <c r="AX1105" s="561"/>
      <c r="AY1105" s="561"/>
      <c r="AZ1105" s="561"/>
      <c r="BA1105" s="561"/>
      <c r="BB1105" s="561"/>
      <c r="BC1105" s="561"/>
      <c r="BD1105" s="561"/>
      <c r="BE1105" s="561"/>
      <c r="BF1105" s="561"/>
      <c r="BG1105" s="561"/>
      <c r="BH1105" s="561"/>
      <c r="BI1105" s="561"/>
      <c r="BJ1105" s="561"/>
      <c r="BK1105" s="561"/>
      <c r="BL1105" s="561"/>
      <c r="BM1105" s="561"/>
      <c r="BN1105" s="561"/>
      <c r="BO1105" s="561"/>
      <c r="BP1105" s="561"/>
      <c r="BQ1105" s="561"/>
      <c r="BR1105" s="561"/>
      <c r="BS1105" s="561"/>
      <c r="BT1105" s="561"/>
      <c r="BU1105" s="561"/>
      <c r="BV1105" s="561"/>
    </row>
    <row r="1106" spans="1:74">
      <c r="A1106" s="561"/>
      <c r="E1106" s="561"/>
      <c r="H1106" s="561"/>
      <c r="Q1106" s="561"/>
      <c r="R1106" s="561"/>
      <c r="S1106" s="561"/>
      <c r="T1106" s="561"/>
      <c r="U1106" s="561"/>
      <c r="V1106" s="561"/>
      <c r="Y1106" s="561"/>
      <c r="Z1106" s="561"/>
      <c r="AA1106" s="561"/>
      <c r="AB1106" s="561"/>
      <c r="AC1106" s="561"/>
      <c r="AD1106" s="561"/>
      <c r="AE1106" s="561"/>
      <c r="AF1106" s="561"/>
      <c r="AG1106" s="561"/>
      <c r="AH1106" s="561"/>
      <c r="AJ1106" s="561"/>
      <c r="AK1106" s="561"/>
      <c r="AM1106" s="561"/>
      <c r="AN1106" s="561"/>
      <c r="AO1106" s="561"/>
      <c r="AP1106" s="561"/>
      <c r="AQ1106" s="561"/>
      <c r="AR1106" s="561"/>
      <c r="AS1106" s="561"/>
      <c r="AT1106" s="561"/>
      <c r="AU1106" s="561"/>
      <c r="AW1106" s="561"/>
      <c r="AX1106" s="561"/>
      <c r="AY1106" s="561"/>
      <c r="AZ1106" s="561"/>
      <c r="BA1106" s="561"/>
      <c r="BB1106" s="561"/>
      <c r="BC1106" s="561"/>
      <c r="BD1106" s="561"/>
      <c r="BE1106" s="561"/>
      <c r="BF1106" s="561"/>
      <c r="BG1106" s="561"/>
      <c r="BH1106" s="561"/>
      <c r="BI1106" s="561"/>
      <c r="BJ1106" s="561"/>
      <c r="BK1106" s="561"/>
      <c r="BL1106" s="561"/>
      <c r="BM1106" s="561"/>
      <c r="BN1106" s="561"/>
      <c r="BO1106" s="561"/>
      <c r="BP1106" s="561"/>
      <c r="BQ1106" s="561"/>
      <c r="BR1106" s="561"/>
      <c r="BS1106" s="561"/>
      <c r="BT1106" s="561"/>
      <c r="BU1106" s="561"/>
      <c r="BV1106" s="561"/>
    </row>
    <row r="1107" spans="1:74">
      <c r="A1107" s="561"/>
      <c r="E1107" s="561"/>
      <c r="H1107" s="561"/>
      <c r="Q1107" s="561"/>
      <c r="R1107" s="561"/>
      <c r="S1107" s="561"/>
      <c r="T1107" s="561"/>
      <c r="U1107" s="561"/>
      <c r="V1107" s="561"/>
      <c r="Y1107" s="561"/>
      <c r="Z1107" s="561"/>
      <c r="AA1107" s="561"/>
      <c r="AB1107" s="561"/>
      <c r="AC1107" s="561"/>
      <c r="AD1107" s="561"/>
      <c r="AE1107" s="561"/>
      <c r="AF1107" s="561"/>
      <c r="AG1107" s="561"/>
      <c r="AH1107" s="561"/>
      <c r="AJ1107" s="561"/>
      <c r="AK1107" s="561"/>
      <c r="AM1107" s="561"/>
      <c r="AN1107" s="561"/>
      <c r="AO1107" s="561"/>
      <c r="AP1107" s="561"/>
      <c r="AQ1107" s="561"/>
      <c r="AR1107" s="561"/>
      <c r="AS1107" s="561"/>
      <c r="AT1107" s="561"/>
      <c r="AU1107" s="561"/>
      <c r="AW1107" s="561"/>
      <c r="AX1107" s="561"/>
      <c r="AY1107" s="561"/>
      <c r="AZ1107" s="561"/>
      <c r="BA1107" s="561"/>
      <c r="BB1107" s="561"/>
      <c r="BC1107" s="561"/>
      <c r="BD1107" s="561"/>
      <c r="BE1107" s="561"/>
      <c r="BF1107" s="561"/>
      <c r="BG1107" s="561"/>
      <c r="BH1107" s="561"/>
      <c r="BI1107" s="561"/>
      <c r="BJ1107" s="561"/>
      <c r="BK1107" s="561"/>
      <c r="BL1107" s="561"/>
      <c r="BM1107" s="561"/>
      <c r="BN1107" s="561"/>
      <c r="BO1107" s="561"/>
      <c r="BP1107" s="561"/>
      <c r="BQ1107" s="561"/>
      <c r="BR1107" s="561"/>
      <c r="BS1107" s="561"/>
      <c r="BT1107" s="561"/>
      <c r="BU1107" s="561"/>
      <c r="BV1107" s="561"/>
    </row>
    <row r="1108" spans="1:74">
      <c r="A1108" s="561"/>
      <c r="E1108" s="561"/>
      <c r="H1108" s="561"/>
      <c r="Q1108" s="561"/>
      <c r="R1108" s="561"/>
      <c r="S1108" s="561"/>
      <c r="T1108" s="561"/>
      <c r="U1108" s="561"/>
      <c r="V1108" s="561"/>
      <c r="Y1108" s="561"/>
      <c r="Z1108" s="561"/>
      <c r="AA1108" s="561"/>
      <c r="AB1108" s="561"/>
      <c r="AC1108" s="561"/>
      <c r="AD1108" s="561"/>
      <c r="AE1108" s="561"/>
      <c r="AF1108" s="561"/>
      <c r="AG1108" s="561"/>
      <c r="AH1108" s="561"/>
      <c r="AJ1108" s="561"/>
      <c r="AK1108" s="561"/>
      <c r="AM1108" s="561"/>
      <c r="AN1108" s="561"/>
      <c r="AO1108" s="561"/>
      <c r="AP1108" s="561"/>
      <c r="AQ1108" s="561"/>
      <c r="AR1108" s="561"/>
      <c r="AS1108" s="561"/>
      <c r="AT1108" s="561"/>
      <c r="AU1108" s="561"/>
      <c r="AW1108" s="561"/>
      <c r="AX1108" s="561"/>
      <c r="AY1108" s="561"/>
      <c r="AZ1108" s="561"/>
      <c r="BA1108" s="561"/>
      <c r="BB1108" s="561"/>
      <c r="BC1108" s="561"/>
      <c r="BD1108" s="561"/>
      <c r="BE1108" s="561"/>
      <c r="BF1108" s="561"/>
      <c r="BG1108" s="561"/>
      <c r="BH1108" s="561"/>
      <c r="BI1108" s="561"/>
      <c r="BJ1108" s="561"/>
      <c r="BK1108" s="561"/>
      <c r="BL1108" s="561"/>
      <c r="BM1108" s="561"/>
      <c r="BN1108" s="561"/>
      <c r="BO1108" s="561"/>
      <c r="BP1108" s="561"/>
      <c r="BQ1108" s="561"/>
      <c r="BR1108" s="561"/>
      <c r="BS1108" s="561"/>
      <c r="BT1108" s="561"/>
      <c r="BU1108" s="561"/>
      <c r="BV1108" s="561"/>
    </row>
    <row r="1109" spans="1:74">
      <c r="A1109" s="561"/>
      <c r="E1109" s="561"/>
      <c r="H1109" s="561"/>
      <c r="Q1109" s="561"/>
      <c r="R1109" s="561"/>
      <c r="S1109" s="561"/>
      <c r="T1109" s="561"/>
      <c r="U1109" s="561"/>
      <c r="V1109" s="561"/>
      <c r="Y1109" s="561"/>
      <c r="Z1109" s="561"/>
      <c r="AA1109" s="561"/>
      <c r="AB1109" s="561"/>
      <c r="AC1109" s="561"/>
      <c r="AD1109" s="561"/>
      <c r="AE1109" s="561"/>
      <c r="AF1109" s="561"/>
      <c r="AG1109" s="561"/>
      <c r="AH1109" s="561"/>
      <c r="AJ1109" s="561"/>
      <c r="AK1109" s="561"/>
      <c r="AM1109" s="561"/>
      <c r="AN1109" s="561"/>
      <c r="AO1109" s="561"/>
      <c r="AP1109" s="561"/>
      <c r="AQ1109" s="561"/>
      <c r="AR1109" s="561"/>
      <c r="AS1109" s="561"/>
      <c r="AT1109" s="561"/>
      <c r="AU1109" s="561"/>
      <c r="AW1109" s="561"/>
      <c r="AX1109" s="561"/>
      <c r="AY1109" s="561"/>
      <c r="AZ1109" s="561"/>
      <c r="BA1109" s="561"/>
      <c r="BB1109" s="561"/>
      <c r="BC1109" s="561"/>
      <c r="BD1109" s="561"/>
      <c r="BE1109" s="561"/>
      <c r="BF1109" s="561"/>
      <c r="BG1109" s="561"/>
      <c r="BH1109" s="561"/>
      <c r="BI1109" s="561"/>
      <c r="BJ1109" s="561"/>
      <c r="BK1109" s="561"/>
      <c r="BL1109" s="561"/>
      <c r="BM1109" s="561"/>
      <c r="BN1109" s="561"/>
      <c r="BO1109" s="561"/>
      <c r="BP1109" s="561"/>
      <c r="BQ1109" s="561"/>
      <c r="BR1109" s="561"/>
      <c r="BS1109" s="561"/>
      <c r="BT1109" s="561"/>
      <c r="BU1109" s="561"/>
      <c r="BV1109" s="561"/>
    </row>
    <row r="1110" spans="1:74">
      <c r="A1110" s="561"/>
      <c r="E1110" s="561"/>
      <c r="H1110" s="561"/>
      <c r="Q1110" s="561"/>
      <c r="R1110" s="561"/>
      <c r="S1110" s="561"/>
      <c r="T1110" s="561"/>
      <c r="U1110" s="561"/>
      <c r="V1110" s="561"/>
      <c r="Y1110" s="561"/>
      <c r="Z1110" s="561"/>
      <c r="AA1110" s="561"/>
      <c r="AB1110" s="561"/>
      <c r="AC1110" s="561"/>
      <c r="AD1110" s="561"/>
      <c r="AE1110" s="561"/>
      <c r="AF1110" s="561"/>
      <c r="AG1110" s="561"/>
      <c r="AH1110" s="561"/>
      <c r="AJ1110" s="561"/>
      <c r="AK1110" s="561"/>
      <c r="AM1110" s="561"/>
      <c r="AN1110" s="561"/>
      <c r="AO1110" s="561"/>
      <c r="AP1110" s="561"/>
      <c r="AQ1110" s="561"/>
      <c r="AR1110" s="561"/>
      <c r="AS1110" s="561"/>
      <c r="AT1110" s="561"/>
      <c r="AU1110" s="561"/>
      <c r="AW1110" s="561"/>
      <c r="AX1110" s="561"/>
      <c r="AY1110" s="561"/>
      <c r="AZ1110" s="561"/>
      <c r="BA1110" s="561"/>
      <c r="BB1110" s="561"/>
      <c r="BC1110" s="561"/>
      <c r="BD1110" s="561"/>
      <c r="BE1110" s="561"/>
      <c r="BF1110" s="561"/>
      <c r="BG1110" s="561"/>
      <c r="BH1110" s="561"/>
      <c r="BI1110" s="561"/>
      <c r="BJ1110" s="561"/>
      <c r="BK1110" s="561"/>
      <c r="BL1110" s="561"/>
      <c r="BM1110" s="561"/>
      <c r="BN1110" s="561"/>
      <c r="BO1110" s="561"/>
      <c r="BP1110" s="561"/>
      <c r="BQ1110" s="561"/>
      <c r="BR1110" s="561"/>
      <c r="BS1110" s="561"/>
      <c r="BT1110" s="561"/>
      <c r="BU1110" s="561"/>
      <c r="BV1110" s="561"/>
    </row>
    <row r="1111" spans="1:74">
      <c r="A1111" s="561"/>
      <c r="E1111" s="561"/>
      <c r="H1111" s="561"/>
      <c r="Q1111" s="561"/>
      <c r="R1111" s="561"/>
      <c r="S1111" s="561"/>
      <c r="T1111" s="561"/>
      <c r="U1111" s="561"/>
      <c r="V1111" s="561"/>
      <c r="Y1111" s="561"/>
      <c r="Z1111" s="561"/>
      <c r="AA1111" s="561"/>
      <c r="AB1111" s="561"/>
      <c r="AC1111" s="561"/>
      <c r="AD1111" s="561"/>
      <c r="AE1111" s="561"/>
      <c r="AF1111" s="561"/>
      <c r="AG1111" s="561"/>
      <c r="AH1111" s="561"/>
      <c r="AJ1111" s="561"/>
      <c r="AK1111" s="561"/>
      <c r="AM1111" s="561"/>
      <c r="AN1111" s="561"/>
      <c r="AO1111" s="561"/>
      <c r="AP1111" s="561"/>
      <c r="AQ1111" s="561"/>
      <c r="AR1111" s="561"/>
      <c r="AS1111" s="561"/>
      <c r="AT1111" s="561"/>
      <c r="AU1111" s="561"/>
      <c r="AW1111" s="561"/>
      <c r="AX1111" s="561"/>
      <c r="AY1111" s="561"/>
      <c r="AZ1111" s="561"/>
      <c r="BA1111" s="561"/>
      <c r="BB1111" s="561"/>
      <c r="BC1111" s="561"/>
      <c r="BD1111" s="561"/>
      <c r="BE1111" s="561"/>
      <c r="BF1111" s="561"/>
      <c r="BG1111" s="561"/>
      <c r="BH1111" s="561"/>
      <c r="BI1111" s="561"/>
      <c r="BJ1111" s="561"/>
      <c r="BK1111" s="561"/>
      <c r="BL1111" s="561"/>
      <c r="BM1111" s="561"/>
      <c r="BN1111" s="561"/>
      <c r="BO1111" s="561"/>
      <c r="BP1111" s="561"/>
      <c r="BQ1111" s="561"/>
      <c r="BR1111" s="561"/>
      <c r="BS1111" s="561"/>
      <c r="BT1111" s="561"/>
      <c r="BU1111" s="561"/>
      <c r="BV1111" s="561"/>
    </row>
    <row r="1112" spans="1:74">
      <c r="A1112" s="561"/>
      <c r="E1112" s="561"/>
      <c r="H1112" s="561"/>
      <c r="Q1112" s="561"/>
      <c r="R1112" s="561"/>
      <c r="S1112" s="561"/>
      <c r="T1112" s="561"/>
      <c r="U1112" s="561"/>
      <c r="V1112" s="561"/>
      <c r="Y1112" s="561"/>
      <c r="Z1112" s="561"/>
      <c r="AA1112" s="561"/>
      <c r="AB1112" s="561"/>
      <c r="AC1112" s="561"/>
      <c r="AD1112" s="561"/>
      <c r="AE1112" s="561"/>
      <c r="AF1112" s="561"/>
      <c r="AG1112" s="561"/>
      <c r="AH1112" s="561"/>
      <c r="AJ1112" s="561"/>
      <c r="AK1112" s="561"/>
      <c r="AM1112" s="561"/>
      <c r="AN1112" s="561"/>
      <c r="AO1112" s="561"/>
      <c r="AP1112" s="561"/>
      <c r="AQ1112" s="561"/>
      <c r="AR1112" s="561"/>
      <c r="AS1112" s="561"/>
      <c r="AT1112" s="561"/>
      <c r="AU1112" s="561"/>
      <c r="AW1112" s="561"/>
      <c r="AX1112" s="561"/>
      <c r="AY1112" s="561"/>
      <c r="AZ1112" s="561"/>
      <c r="BA1112" s="561"/>
      <c r="BB1112" s="561"/>
      <c r="BC1112" s="561"/>
      <c r="BD1112" s="561"/>
      <c r="BE1112" s="561"/>
      <c r="BF1112" s="561"/>
      <c r="BG1112" s="561"/>
      <c r="BH1112" s="561"/>
      <c r="BI1112" s="561"/>
      <c r="BJ1112" s="561"/>
      <c r="BK1112" s="561"/>
      <c r="BL1112" s="561"/>
      <c r="BM1112" s="561"/>
      <c r="BN1112" s="561"/>
      <c r="BO1112" s="561"/>
      <c r="BP1112" s="561"/>
      <c r="BQ1112" s="561"/>
      <c r="BR1112" s="561"/>
      <c r="BS1112" s="561"/>
      <c r="BT1112" s="561"/>
      <c r="BU1112" s="561"/>
      <c r="BV1112" s="561"/>
    </row>
    <row r="1113" spans="1:74">
      <c r="A1113" s="561"/>
      <c r="E1113" s="561"/>
      <c r="H1113" s="561"/>
      <c r="Q1113" s="561"/>
      <c r="R1113" s="561"/>
      <c r="S1113" s="561"/>
      <c r="T1113" s="561"/>
      <c r="U1113" s="561"/>
      <c r="V1113" s="561"/>
      <c r="Y1113" s="561"/>
      <c r="Z1113" s="561"/>
      <c r="AA1113" s="561"/>
      <c r="AB1113" s="561"/>
      <c r="AC1113" s="561"/>
      <c r="AD1113" s="561"/>
      <c r="AE1113" s="561"/>
      <c r="AF1113" s="561"/>
      <c r="AG1113" s="561"/>
      <c r="AH1113" s="561"/>
      <c r="AJ1113" s="561"/>
      <c r="AK1113" s="561"/>
      <c r="AM1113" s="561"/>
      <c r="AN1113" s="561"/>
      <c r="AO1113" s="561"/>
      <c r="AP1113" s="561"/>
      <c r="AQ1113" s="561"/>
      <c r="AR1113" s="561"/>
      <c r="AS1113" s="561"/>
      <c r="AT1113" s="561"/>
      <c r="AU1113" s="561"/>
      <c r="AW1113" s="561"/>
      <c r="AX1113" s="561"/>
      <c r="AY1113" s="561"/>
      <c r="AZ1113" s="561"/>
      <c r="BA1113" s="561"/>
      <c r="BB1113" s="561"/>
      <c r="BC1113" s="561"/>
      <c r="BD1113" s="561"/>
      <c r="BE1113" s="561"/>
      <c r="BF1113" s="561"/>
      <c r="BG1113" s="561"/>
      <c r="BH1113" s="561"/>
      <c r="BI1113" s="561"/>
      <c r="BJ1113" s="561"/>
      <c r="BK1113" s="561"/>
      <c r="BL1113" s="561"/>
      <c r="BM1113" s="561"/>
      <c r="BN1113" s="561"/>
      <c r="BO1113" s="561"/>
      <c r="BP1113" s="561"/>
      <c r="BQ1113" s="561"/>
      <c r="BR1113" s="561"/>
      <c r="BS1113" s="561"/>
      <c r="BT1113" s="561"/>
      <c r="BU1113" s="561"/>
      <c r="BV1113" s="561"/>
    </row>
    <row r="1114" spans="1:74">
      <c r="A1114" s="561"/>
      <c r="E1114" s="561"/>
      <c r="H1114" s="561"/>
      <c r="Q1114" s="561"/>
      <c r="R1114" s="561"/>
      <c r="S1114" s="561"/>
      <c r="T1114" s="561"/>
      <c r="U1114" s="561"/>
      <c r="V1114" s="561"/>
      <c r="Y1114" s="561"/>
      <c r="Z1114" s="561"/>
      <c r="AA1114" s="561"/>
      <c r="AB1114" s="561"/>
      <c r="AC1114" s="561"/>
      <c r="AD1114" s="561"/>
      <c r="AE1114" s="561"/>
      <c r="AF1114" s="561"/>
      <c r="AG1114" s="561"/>
      <c r="AH1114" s="561"/>
      <c r="AJ1114" s="561"/>
      <c r="AK1114" s="561"/>
      <c r="AM1114" s="561"/>
      <c r="AN1114" s="561"/>
      <c r="AO1114" s="561"/>
      <c r="AP1114" s="561"/>
      <c r="AQ1114" s="561"/>
      <c r="AR1114" s="561"/>
      <c r="AS1114" s="561"/>
      <c r="AT1114" s="561"/>
      <c r="AU1114" s="561"/>
      <c r="AW1114" s="561"/>
      <c r="AX1114" s="561"/>
      <c r="AY1114" s="561"/>
      <c r="AZ1114" s="561"/>
      <c r="BA1114" s="561"/>
      <c r="BB1114" s="561"/>
      <c r="BC1114" s="561"/>
      <c r="BD1114" s="561"/>
      <c r="BE1114" s="561"/>
      <c r="BF1114" s="561"/>
      <c r="BG1114" s="561"/>
      <c r="BH1114" s="561"/>
      <c r="BI1114" s="561"/>
      <c r="BJ1114" s="561"/>
      <c r="BK1114" s="561"/>
      <c r="BL1114" s="561"/>
      <c r="BM1114" s="561"/>
      <c r="BN1114" s="561"/>
      <c r="BO1114" s="561"/>
      <c r="BP1114" s="561"/>
      <c r="BQ1114" s="561"/>
      <c r="BR1114" s="561"/>
      <c r="BS1114" s="561"/>
      <c r="BT1114" s="561"/>
      <c r="BU1114" s="561"/>
      <c r="BV1114" s="561"/>
    </row>
    <row r="1115" spans="1:74">
      <c r="A1115" s="561"/>
      <c r="E1115" s="561"/>
      <c r="H1115" s="561"/>
      <c r="Q1115" s="561"/>
      <c r="R1115" s="561"/>
      <c r="S1115" s="561"/>
      <c r="T1115" s="561"/>
      <c r="U1115" s="561"/>
      <c r="V1115" s="561"/>
      <c r="Y1115" s="561"/>
      <c r="Z1115" s="561"/>
      <c r="AA1115" s="561"/>
      <c r="AB1115" s="561"/>
      <c r="AC1115" s="561"/>
      <c r="AD1115" s="561"/>
      <c r="AE1115" s="561"/>
      <c r="AF1115" s="561"/>
      <c r="AG1115" s="561"/>
      <c r="AH1115" s="561"/>
      <c r="AJ1115" s="561"/>
      <c r="AK1115" s="561"/>
      <c r="AM1115" s="561"/>
      <c r="AN1115" s="561"/>
      <c r="AO1115" s="561"/>
      <c r="AP1115" s="561"/>
      <c r="AQ1115" s="561"/>
      <c r="AR1115" s="561"/>
      <c r="AS1115" s="561"/>
      <c r="AT1115" s="561"/>
      <c r="AU1115" s="561"/>
      <c r="AW1115" s="561"/>
      <c r="AX1115" s="561"/>
      <c r="AY1115" s="561"/>
      <c r="AZ1115" s="561"/>
      <c r="BA1115" s="561"/>
      <c r="BB1115" s="561"/>
      <c r="BC1115" s="561"/>
      <c r="BD1115" s="561"/>
      <c r="BE1115" s="561"/>
      <c r="BF1115" s="561"/>
      <c r="BG1115" s="561"/>
      <c r="BH1115" s="561"/>
      <c r="BI1115" s="561"/>
      <c r="BJ1115" s="561"/>
      <c r="BK1115" s="561"/>
      <c r="BL1115" s="561"/>
      <c r="BM1115" s="561"/>
      <c r="BN1115" s="561"/>
      <c r="BO1115" s="561"/>
      <c r="BP1115" s="561"/>
      <c r="BQ1115" s="561"/>
      <c r="BR1115" s="561"/>
      <c r="BS1115" s="561"/>
      <c r="BT1115" s="561"/>
      <c r="BU1115" s="561"/>
      <c r="BV1115" s="561"/>
    </row>
    <row r="1116" spans="1:74">
      <c r="A1116" s="561"/>
      <c r="E1116" s="561"/>
      <c r="H1116" s="561"/>
      <c r="Q1116" s="561"/>
      <c r="R1116" s="561"/>
      <c r="S1116" s="561"/>
      <c r="T1116" s="561"/>
      <c r="U1116" s="561"/>
      <c r="V1116" s="561"/>
      <c r="Y1116" s="561"/>
      <c r="Z1116" s="561"/>
      <c r="AA1116" s="561"/>
      <c r="AB1116" s="561"/>
      <c r="AC1116" s="561"/>
      <c r="AD1116" s="561"/>
      <c r="AE1116" s="561"/>
      <c r="AF1116" s="561"/>
      <c r="AG1116" s="561"/>
      <c r="AH1116" s="561"/>
      <c r="AJ1116" s="561"/>
      <c r="AK1116" s="561"/>
      <c r="AM1116" s="561"/>
      <c r="AN1116" s="561"/>
      <c r="AO1116" s="561"/>
      <c r="AP1116" s="561"/>
      <c r="AQ1116" s="561"/>
      <c r="AR1116" s="561"/>
      <c r="AS1116" s="561"/>
      <c r="AT1116" s="561"/>
      <c r="AU1116" s="561"/>
      <c r="AW1116" s="561"/>
      <c r="AX1116" s="561"/>
      <c r="AY1116" s="561"/>
      <c r="AZ1116" s="561"/>
      <c r="BA1116" s="561"/>
      <c r="BB1116" s="561"/>
      <c r="BC1116" s="561"/>
      <c r="BD1116" s="561"/>
      <c r="BE1116" s="561"/>
      <c r="BF1116" s="561"/>
      <c r="BG1116" s="561"/>
      <c r="BH1116" s="561"/>
      <c r="BI1116" s="561"/>
      <c r="BJ1116" s="561"/>
      <c r="BK1116" s="561"/>
      <c r="BL1116" s="561"/>
      <c r="BM1116" s="561"/>
      <c r="BN1116" s="561"/>
      <c r="BO1116" s="561"/>
      <c r="BP1116" s="561"/>
      <c r="BQ1116" s="561"/>
      <c r="BR1116" s="561"/>
      <c r="BS1116" s="561"/>
      <c r="BT1116" s="561"/>
      <c r="BU1116" s="561"/>
      <c r="BV1116" s="561"/>
    </row>
    <row r="1117" spans="1:74">
      <c r="A1117" s="561"/>
      <c r="E1117" s="561"/>
      <c r="H1117" s="561"/>
      <c r="Q1117" s="561"/>
      <c r="R1117" s="561"/>
      <c r="S1117" s="561"/>
      <c r="T1117" s="561"/>
      <c r="U1117" s="561"/>
      <c r="V1117" s="561"/>
      <c r="Y1117" s="561"/>
      <c r="Z1117" s="561"/>
      <c r="AA1117" s="561"/>
      <c r="AB1117" s="561"/>
      <c r="AC1117" s="561"/>
      <c r="AD1117" s="561"/>
      <c r="AE1117" s="561"/>
      <c r="AF1117" s="561"/>
      <c r="AG1117" s="561"/>
      <c r="AH1117" s="561"/>
      <c r="AJ1117" s="561"/>
      <c r="AK1117" s="561"/>
      <c r="AM1117" s="561"/>
      <c r="AN1117" s="561"/>
      <c r="AO1117" s="561"/>
      <c r="AP1117" s="561"/>
      <c r="AQ1117" s="561"/>
      <c r="AR1117" s="561"/>
      <c r="AS1117" s="561"/>
      <c r="AT1117" s="561"/>
      <c r="AU1117" s="561"/>
      <c r="AW1117" s="561"/>
      <c r="AX1117" s="561"/>
      <c r="AY1117" s="561"/>
      <c r="AZ1117" s="561"/>
      <c r="BA1117" s="561"/>
      <c r="BB1117" s="561"/>
      <c r="BC1117" s="561"/>
      <c r="BD1117" s="561"/>
      <c r="BE1117" s="561"/>
      <c r="BF1117" s="561"/>
      <c r="BG1117" s="561"/>
      <c r="BH1117" s="561"/>
      <c r="BI1117" s="561"/>
      <c r="BJ1117" s="561"/>
      <c r="BK1117" s="561"/>
      <c r="BL1117" s="561"/>
      <c r="BM1117" s="561"/>
      <c r="BN1117" s="561"/>
      <c r="BO1117" s="561"/>
      <c r="BP1117" s="561"/>
      <c r="BQ1117" s="561"/>
      <c r="BR1117" s="561"/>
      <c r="BS1117" s="561"/>
      <c r="BT1117" s="561"/>
      <c r="BU1117" s="561"/>
      <c r="BV1117" s="561"/>
    </row>
    <row r="1118" spans="1:74">
      <c r="A1118" s="561"/>
      <c r="E1118" s="561"/>
      <c r="H1118" s="561"/>
      <c r="Q1118" s="561"/>
      <c r="R1118" s="561"/>
      <c r="S1118" s="561"/>
      <c r="T1118" s="561"/>
      <c r="U1118" s="561"/>
      <c r="V1118" s="561"/>
      <c r="Y1118" s="561"/>
      <c r="Z1118" s="561"/>
      <c r="AA1118" s="561"/>
      <c r="AB1118" s="561"/>
      <c r="AC1118" s="561"/>
      <c r="AD1118" s="561"/>
      <c r="AE1118" s="561"/>
      <c r="AF1118" s="561"/>
      <c r="AG1118" s="561"/>
      <c r="AH1118" s="561"/>
      <c r="AJ1118" s="561"/>
      <c r="AK1118" s="561"/>
      <c r="AM1118" s="561"/>
      <c r="AN1118" s="561"/>
      <c r="AO1118" s="561"/>
      <c r="AP1118" s="561"/>
      <c r="AQ1118" s="561"/>
      <c r="AR1118" s="561"/>
      <c r="AS1118" s="561"/>
      <c r="AT1118" s="561"/>
      <c r="AU1118" s="561"/>
      <c r="AW1118" s="561"/>
      <c r="AX1118" s="561"/>
      <c r="AY1118" s="561"/>
      <c r="AZ1118" s="561"/>
      <c r="BA1118" s="561"/>
      <c r="BB1118" s="561"/>
      <c r="BC1118" s="561"/>
      <c r="BD1118" s="561"/>
      <c r="BE1118" s="561"/>
      <c r="BF1118" s="561"/>
      <c r="BG1118" s="561"/>
      <c r="BH1118" s="561"/>
      <c r="BI1118" s="561"/>
      <c r="BJ1118" s="561"/>
      <c r="BK1118" s="561"/>
      <c r="BL1118" s="561"/>
      <c r="BM1118" s="561"/>
      <c r="BN1118" s="561"/>
      <c r="BO1118" s="561"/>
      <c r="BP1118" s="561"/>
      <c r="BQ1118" s="561"/>
      <c r="BR1118" s="561"/>
      <c r="BS1118" s="561"/>
      <c r="BT1118" s="561"/>
      <c r="BU1118" s="561"/>
      <c r="BV1118" s="561"/>
    </row>
    <row r="1119" spans="1:74">
      <c r="A1119" s="561"/>
      <c r="E1119" s="561"/>
      <c r="H1119" s="561"/>
      <c r="Q1119" s="561"/>
      <c r="R1119" s="561"/>
      <c r="S1119" s="561"/>
      <c r="T1119" s="561"/>
      <c r="U1119" s="561"/>
      <c r="V1119" s="561"/>
      <c r="Y1119" s="561"/>
      <c r="Z1119" s="561"/>
      <c r="AA1119" s="561"/>
      <c r="AB1119" s="561"/>
      <c r="AC1119" s="561"/>
      <c r="AD1119" s="561"/>
      <c r="AE1119" s="561"/>
      <c r="AF1119" s="561"/>
      <c r="AG1119" s="561"/>
      <c r="AH1119" s="561"/>
      <c r="AJ1119" s="561"/>
      <c r="AK1119" s="561"/>
      <c r="AM1119" s="561"/>
      <c r="AN1119" s="561"/>
      <c r="AO1119" s="561"/>
      <c r="AP1119" s="561"/>
      <c r="AQ1119" s="561"/>
      <c r="AR1119" s="561"/>
      <c r="AS1119" s="561"/>
      <c r="AT1119" s="561"/>
      <c r="AU1119" s="561"/>
      <c r="AW1119" s="561"/>
      <c r="AX1119" s="561"/>
      <c r="AY1119" s="561"/>
      <c r="AZ1119" s="561"/>
      <c r="BA1119" s="561"/>
      <c r="BB1119" s="561"/>
      <c r="BC1119" s="561"/>
      <c r="BD1119" s="561"/>
      <c r="BE1119" s="561"/>
      <c r="BF1119" s="561"/>
      <c r="BG1119" s="561"/>
      <c r="BH1119" s="561"/>
      <c r="BI1119" s="561"/>
      <c r="BJ1119" s="561"/>
      <c r="BK1119" s="561"/>
      <c r="BL1119" s="561"/>
      <c r="BM1119" s="561"/>
      <c r="BN1119" s="561"/>
      <c r="BO1119" s="561"/>
      <c r="BP1119" s="561"/>
      <c r="BQ1119" s="561"/>
      <c r="BR1119" s="561"/>
      <c r="BS1119" s="561"/>
      <c r="BT1119" s="561"/>
      <c r="BU1119" s="561"/>
      <c r="BV1119" s="561"/>
    </row>
    <row r="1120" spans="1:74">
      <c r="A1120" s="561"/>
      <c r="E1120" s="561"/>
      <c r="H1120" s="561"/>
      <c r="Q1120" s="561"/>
      <c r="R1120" s="561"/>
      <c r="S1120" s="561"/>
      <c r="T1120" s="561"/>
      <c r="U1120" s="561"/>
      <c r="V1120" s="561"/>
      <c r="Y1120" s="561"/>
      <c r="Z1120" s="561"/>
      <c r="AA1120" s="561"/>
      <c r="AB1120" s="561"/>
      <c r="AC1120" s="561"/>
      <c r="AD1120" s="561"/>
      <c r="AE1120" s="561"/>
      <c r="AF1120" s="561"/>
      <c r="AG1120" s="561"/>
      <c r="AH1120" s="561"/>
      <c r="AJ1120" s="561"/>
      <c r="AK1120" s="561"/>
      <c r="AM1120" s="561"/>
      <c r="AN1120" s="561"/>
      <c r="AO1120" s="561"/>
      <c r="AP1120" s="561"/>
      <c r="AQ1120" s="561"/>
      <c r="AR1120" s="561"/>
      <c r="AS1120" s="561"/>
      <c r="AT1120" s="561"/>
      <c r="AU1120" s="561"/>
      <c r="AW1120" s="561"/>
      <c r="AX1120" s="561"/>
      <c r="AY1120" s="561"/>
      <c r="AZ1120" s="561"/>
      <c r="BA1120" s="561"/>
      <c r="BB1120" s="561"/>
      <c r="BC1120" s="561"/>
      <c r="BD1120" s="561"/>
      <c r="BE1120" s="561"/>
      <c r="BF1120" s="561"/>
      <c r="BG1120" s="561"/>
      <c r="BH1120" s="561"/>
      <c r="BI1120" s="561"/>
      <c r="BJ1120" s="561"/>
      <c r="BK1120" s="561"/>
      <c r="BL1120" s="561"/>
      <c r="BM1120" s="561"/>
      <c r="BN1120" s="561"/>
      <c r="BO1120" s="561"/>
      <c r="BP1120" s="561"/>
      <c r="BQ1120" s="561"/>
      <c r="BR1120" s="561"/>
      <c r="BS1120" s="561"/>
      <c r="BT1120" s="561"/>
      <c r="BU1120" s="561"/>
      <c r="BV1120" s="561"/>
    </row>
    <row r="1121" spans="1:74">
      <c r="A1121" s="561"/>
      <c r="E1121" s="561"/>
      <c r="H1121" s="561"/>
      <c r="Q1121" s="561"/>
      <c r="R1121" s="561"/>
      <c r="S1121" s="561"/>
      <c r="T1121" s="561"/>
      <c r="U1121" s="561"/>
      <c r="V1121" s="561"/>
      <c r="Y1121" s="561"/>
      <c r="Z1121" s="561"/>
      <c r="AA1121" s="561"/>
      <c r="AB1121" s="561"/>
      <c r="AC1121" s="561"/>
      <c r="AD1121" s="561"/>
      <c r="AE1121" s="561"/>
      <c r="AF1121" s="561"/>
      <c r="AG1121" s="561"/>
      <c r="AH1121" s="561"/>
      <c r="AJ1121" s="561"/>
      <c r="AK1121" s="561"/>
      <c r="AM1121" s="561"/>
      <c r="AN1121" s="561"/>
      <c r="AO1121" s="561"/>
      <c r="AP1121" s="561"/>
      <c r="AQ1121" s="561"/>
      <c r="AR1121" s="561"/>
      <c r="AS1121" s="561"/>
      <c r="AT1121" s="561"/>
      <c r="AU1121" s="561"/>
      <c r="AW1121" s="561"/>
      <c r="AX1121" s="561"/>
      <c r="AY1121" s="561"/>
      <c r="AZ1121" s="561"/>
      <c r="BA1121" s="561"/>
      <c r="BB1121" s="561"/>
      <c r="BC1121" s="561"/>
      <c r="BD1121" s="561"/>
      <c r="BE1121" s="561"/>
      <c r="BF1121" s="561"/>
      <c r="BG1121" s="561"/>
      <c r="BH1121" s="561"/>
      <c r="BI1121" s="561"/>
      <c r="BJ1121" s="561"/>
      <c r="BK1121" s="561"/>
      <c r="BL1121" s="561"/>
      <c r="BM1121" s="561"/>
      <c r="BN1121" s="561"/>
      <c r="BO1121" s="561"/>
      <c r="BP1121" s="561"/>
      <c r="BQ1121" s="561"/>
      <c r="BR1121" s="561"/>
      <c r="BS1121" s="561"/>
      <c r="BT1121" s="561"/>
      <c r="BU1121" s="561"/>
      <c r="BV1121" s="561"/>
    </row>
    <row r="1122" spans="1:74">
      <c r="A1122" s="561"/>
      <c r="E1122" s="561"/>
      <c r="H1122" s="561"/>
      <c r="Q1122" s="561"/>
      <c r="R1122" s="561"/>
      <c r="S1122" s="561"/>
      <c r="T1122" s="561"/>
      <c r="U1122" s="561"/>
      <c r="V1122" s="561"/>
      <c r="Y1122" s="561"/>
      <c r="Z1122" s="561"/>
      <c r="AA1122" s="561"/>
      <c r="AB1122" s="561"/>
      <c r="AC1122" s="561"/>
      <c r="AD1122" s="561"/>
      <c r="AE1122" s="561"/>
      <c r="AF1122" s="561"/>
      <c r="AG1122" s="561"/>
      <c r="AH1122" s="561"/>
      <c r="AJ1122" s="561"/>
      <c r="AK1122" s="561"/>
      <c r="AM1122" s="561"/>
      <c r="AN1122" s="561"/>
      <c r="AO1122" s="561"/>
      <c r="AP1122" s="561"/>
      <c r="AQ1122" s="561"/>
      <c r="AR1122" s="561"/>
      <c r="AS1122" s="561"/>
      <c r="AT1122" s="561"/>
      <c r="AU1122" s="561"/>
      <c r="AW1122" s="561"/>
      <c r="AX1122" s="561"/>
      <c r="AY1122" s="561"/>
      <c r="AZ1122" s="561"/>
      <c r="BA1122" s="561"/>
      <c r="BB1122" s="561"/>
      <c r="BC1122" s="561"/>
      <c r="BD1122" s="561"/>
      <c r="BE1122" s="561"/>
      <c r="BF1122" s="561"/>
      <c r="BG1122" s="561"/>
      <c r="BH1122" s="561"/>
      <c r="BI1122" s="561"/>
      <c r="BJ1122" s="561"/>
      <c r="BK1122" s="561"/>
      <c r="BL1122" s="561"/>
      <c r="BM1122" s="561"/>
      <c r="BN1122" s="561"/>
      <c r="BO1122" s="561"/>
      <c r="BP1122" s="561"/>
      <c r="BQ1122" s="561"/>
      <c r="BR1122" s="561"/>
      <c r="BS1122" s="561"/>
      <c r="BT1122" s="561"/>
      <c r="BU1122" s="561"/>
      <c r="BV1122" s="561"/>
    </row>
    <row r="1123" spans="1:74">
      <c r="A1123" s="561"/>
      <c r="E1123" s="561"/>
      <c r="H1123" s="561"/>
      <c r="Q1123" s="561"/>
      <c r="R1123" s="561"/>
      <c r="S1123" s="561"/>
      <c r="T1123" s="561"/>
      <c r="U1123" s="561"/>
      <c r="V1123" s="561"/>
      <c r="Y1123" s="561"/>
      <c r="Z1123" s="561"/>
      <c r="AA1123" s="561"/>
      <c r="AB1123" s="561"/>
      <c r="AC1123" s="561"/>
      <c r="AD1123" s="561"/>
      <c r="AE1123" s="561"/>
      <c r="AF1123" s="561"/>
      <c r="AG1123" s="561"/>
      <c r="AH1123" s="561"/>
      <c r="AJ1123" s="561"/>
      <c r="AK1123" s="561"/>
      <c r="AM1123" s="561"/>
      <c r="AN1123" s="561"/>
      <c r="AO1123" s="561"/>
      <c r="AP1123" s="561"/>
      <c r="AQ1123" s="561"/>
      <c r="AR1123" s="561"/>
      <c r="AS1123" s="561"/>
      <c r="AT1123" s="561"/>
      <c r="AU1123" s="561"/>
      <c r="AW1123" s="561"/>
      <c r="AX1123" s="561"/>
      <c r="AY1123" s="561"/>
      <c r="AZ1123" s="561"/>
      <c r="BA1123" s="561"/>
      <c r="BB1123" s="561"/>
      <c r="BC1123" s="561"/>
      <c r="BD1123" s="561"/>
      <c r="BE1123" s="561"/>
      <c r="BF1123" s="561"/>
      <c r="BG1123" s="561"/>
      <c r="BH1123" s="561"/>
      <c r="BI1123" s="561"/>
      <c r="BJ1123" s="561"/>
      <c r="BK1123" s="561"/>
      <c r="BL1123" s="561"/>
      <c r="BM1123" s="561"/>
      <c r="BN1123" s="561"/>
      <c r="BO1123" s="561"/>
      <c r="BP1123" s="561"/>
      <c r="BQ1123" s="561"/>
      <c r="BR1123" s="561"/>
      <c r="BS1123" s="561"/>
      <c r="BT1123" s="561"/>
      <c r="BU1123" s="561"/>
      <c r="BV1123" s="561"/>
    </row>
    <row r="1124" spans="1:74">
      <c r="A1124" s="561"/>
      <c r="E1124" s="561"/>
      <c r="H1124" s="561"/>
      <c r="Q1124" s="561"/>
      <c r="R1124" s="561"/>
      <c r="S1124" s="561"/>
      <c r="T1124" s="561"/>
      <c r="U1124" s="561"/>
      <c r="V1124" s="561"/>
      <c r="Y1124" s="561"/>
      <c r="Z1124" s="561"/>
      <c r="AA1124" s="561"/>
      <c r="AB1124" s="561"/>
      <c r="AC1124" s="561"/>
      <c r="AD1124" s="561"/>
      <c r="AE1124" s="561"/>
      <c r="AF1124" s="561"/>
      <c r="AG1124" s="561"/>
      <c r="AH1124" s="561"/>
      <c r="AJ1124" s="561"/>
      <c r="AK1124" s="561"/>
      <c r="AM1124" s="561"/>
      <c r="AN1124" s="561"/>
      <c r="AO1124" s="561"/>
      <c r="AP1124" s="561"/>
      <c r="AQ1124" s="561"/>
      <c r="AR1124" s="561"/>
      <c r="AS1124" s="561"/>
      <c r="AT1124" s="561"/>
      <c r="AU1124" s="561"/>
      <c r="AW1124" s="561"/>
      <c r="AX1124" s="561"/>
      <c r="AY1124" s="561"/>
      <c r="AZ1124" s="561"/>
      <c r="BA1124" s="561"/>
      <c r="BB1124" s="561"/>
      <c r="BC1124" s="561"/>
      <c r="BD1124" s="561"/>
      <c r="BE1124" s="561"/>
      <c r="BF1124" s="561"/>
      <c r="BG1124" s="561"/>
      <c r="BH1124" s="561"/>
      <c r="BI1124" s="561"/>
      <c r="BJ1124" s="561"/>
      <c r="BK1124" s="561"/>
      <c r="BL1124" s="561"/>
      <c r="BM1124" s="561"/>
      <c r="BN1124" s="561"/>
      <c r="BO1124" s="561"/>
      <c r="BP1124" s="561"/>
      <c r="BQ1124" s="561"/>
      <c r="BR1124" s="561"/>
      <c r="BS1124" s="561"/>
      <c r="BT1124" s="561"/>
      <c r="BU1124" s="561"/>
      <c r="BV1124" s="561"/>
    </row>
    <row r="1125" spans="1:74">
      <c r="A1125" s="561"/>
      <c r="E1125" s="561"/>
      <c r="H1125" s="561"/>
      <c r="Q1125" s="561"/>
      <c r="R1125" s="561"/>
      <c r="S1125" s="561"/>
      <c r="T1125" s="561"/>
      <c r="U1125" s="561"/>
      <c r="V1125" s="561"/>
      <c r="Y1125" s="561"/>
      <c r="Z1125" s="561"/>
      <c r="AA1125" s="561"/>
      <c r="AB1125" s="561"/>
      <c r="AC1125" s="561"/>
      <c r="AD1125" s="561"/>
      <c r="AE1125" s="561"/>
      <c r="AF1125" s="561"/>
      <c r="AG1125" s="561"/>
      <c r="AH1125" s="561"/>
      <c r="AJ1125" s="561"/>
      <c r="AK1125" s="561"/>
      <c r="AM1125" s="561"/>
      <c r="AN1125" s="561"/>
      <c r="AO1125" s="561"/>
      <c r="AP1125" s="561"/>
      <c r="AQ1125" s="561"/>
      <c r="AR1125" s="561"/>
      <c r="AS1125" s="561"/>
      <c r="AT1125" s="561"/>
      <c r="AU1125" s="561"/>
      <c r="AW1125" s="561"/>
      <c r="AX1125" s="561"/>
      <c r="AY1125" s="561"/>
      <c r="AZ1125" s="561"/>
      <c r="BA1125" s="561"/>
      <c r="BB1125" s="561"/>
      <c r="BC1125" s="561"/>
      <c r="BD1125" s="561"/>
      <c r="BE1125" s="561"/>
      <c r="BF1125" s="561"/>
      <c r="BG1125" s="561"/>
      <c r="BH1125" s="561"/>
      <c r="BI1125" s="561"/>
      <c r="BJ1125" s="561"/>
      <c r="BK1125" s="561"/>
      <c r="BL1125" s="561"/>
      <c r="BM1125" s="561"/>
      <c r="BN1125" s="561"/>
      <c r="BO1125" s="561"/>
      <c r="BP1125" s="561"/>
      <c r="BQ1125" s="561"/>
      <c r="BR1125" s="561"/>
      <c r="BS1125" s="561"/>
      <c r="BT1125" s="561"/>
      <c r="BU1125" s="561"/>
      <c r="BV1125" s="561"/>
    </row>
    <row r="1126" spans="1:74">
      <c r="A1126" s="561"/>
      <c r="E1126" s="561"/>
      <c r="H1126" s="561"/>
      <c r="Q1126" s="561"/>
      <c r="R1126" s="561"/>
      <c r="S1126" s="561"/>
      <c r="T1126" s="561"/>
      <c r="U1126" s="561"/>
      <c r="V1126" s="561"/>
      <c r="Y1126" s="561"/>
      <c r="Z1126" s="561"/>
      <c r="AA1126" s="561"/>
      <c r="AB1126" s="561"/>
      <c r="AC1126" s="561"/>
      <c r="AD1126" s="561"/>
      <c r="AE1126" s="561"/>
      <c r="AF1126" s="561"/>
      <c r="AG1126" s="561"/>
      <c r="AH1126" s="561"/>
      <c r="AJ1126" s="561"/>
      <c r="AK1126" s="561"/>
      <c r="AM1126" s="561"/>
      <c r="AN1126" s="561"/>
      <c r="AO1126" s="561"/>
      <c r="AP1126" s="561"/>
      <c r="AQ1126" s="561"/>
      <c r="AR1126" s="561"/>
      <c r="AS1126" s="561"/>
      <c r="AT1126" s="561"/>
      <c r="AU1126" s="561"/>
      <c r="AW1126" s="561"/>
      <c r="AX1126" s="561"/>
      <c r="AY1126" s="561"/>
      <c r="AZ1126" s="561"/>
      <c r="BA1126" s="561"/>
      <c r="BB1126" s="561"/>
      <c r="BC1126" s="561"/>
      <c r="BD1126" s="561"/>
      <c r="BE1126" s="561"/>
      <c r="BF1126" s="561"/>
      <c r="BG1126" s="561"/>
      <c r="BH1126" s="561"/>
      <c r="BI1126" s="561"/>
      <c r="BJ1126" s="561"/>
      <c r="BK1126" s="561"/>
      <c r="BL1126" s="561"/>
      <c r="BM1126" s="561"/>
      <c r="BN1126" s="561"/>
      <c r="BO1126" s="561"/>
      <c r="BP1126" s="561"/>
      <c r="BQ1126" s="561"/>
      <c r="BR1126" s="561"/>
      <c r="BS1126" s="561"/>
      <c r="BT1126" s="561"/>
      <c r="BU1126" s="561"/>
      <c r="BV1126" s="561"/>
    </row>
    <row r="1127" spans="1:74">
      <c r="A1127" s="561"/>
      <c r="E1127" s="561"/>
      <c r="H1127" s="561"/>
      <c r="Q1127" s="561"/>
      <c r="R1127" s="561"/>
      <c r="S1127" s="561"/>
      <c r="T1127" s="561"/>
      <c r="U1127" s="561"/>
      <c r="V1127" s="561"/>
      <c r="Y1127" s="561"/>
      <c r="Z1127" s="561"/>
      <c r="AA1127" s="561"/>
      <c r="AB1127" s="561"/>
      <c r="AC1127" s="561"/>
      <c r="AD1127" s="561"/>
      <c r="AE1127" s="561"/>
      <c r="AF1127" s="561"/>
      <c r="AG1127" s="561"/>
      <c r="AH1127" s="561"/>
      <c r="AJ1127" s="561"/>
      <c r="AK1127" s="561"/>
      <c r="AM1127" s="561"/>
      <c r="AN1127" s="561"/>
      <c r="AO1127" s="561"/>
      <c r="AP1127" s="561"/>
      <c r="AQ1127" s="561"/>
      <c r="AR1127" s="561"/>
      <c r="AS1127" s="561"/>
      <c r="AT1127" s="561"/>
      <c r="AU1127" s="561"/>
      <c r="AW1127" s="561"/>
      <c r="AX1127" s="561"/>
      <c r="AY1127" s="561"/>
      <c r="AZ1127" s="561"/>
      <c r="BA1127" s="561"/>
      <c r="BB1127" s="561"/>
      <c r="BC1127" s="561"/>
      <c r="BD1127" s="561"/>
      <c r="BE1127" s="561"/>
      <c r="BF1127" s="561"/>
      <c r="BG1127" s="561"/>
      <c r="BH1127" s="561"/>
      <c r="BI1127" s="561"/>
      <c r="BJ1127" s="561"/>
      <c r="BK1127" s="561"/>
      <c r="BL1127" s="561"/>
      <c r="BM1127" s="561"/>
      <c r="BN1127" s="561"/>
      <c r="BO1127" s="561"/>
      <c r="BP1127" s="561"/>
      <c r="BQ1127" s="561"/>
      <c r="BR1127" s="561"/>
      <c r="BS1127" s="561"/>
      <c r="BT1127" s="561"/>
      <c r="BU1127" s="561"/>
      <c r="BV1127" s="561"/>
    </row>
    <row r="1128" spans="1:74">
      <c r="A1128" s="561"/>
      <c r="E1128" s="561"/>
      <c r="H1128" s="561"/>
      <c r="Q1128" s="561"/>
      <c r="R1128" s="561"/>
      <c r="S1128" s="561"/>
      <c r="T1128" s="561"/>
      <c r="U1128" s="561"/>
      <c r="V1128" s="561"/>
      <c r="Y1128" s="561"/>
      <c r="Z1128" s="561"/>
      <c r="AA1128" s="561"/>
      <c r="AB1128" s="561"/>
      <c r="AC1128" s="561"/>
      <c r="AD1128" s="561"/>
      <c r="AE1128" s="561"/>
      <c r="AF1128" s="561"/>
      <c r="AG1128" s="561"/>
      <c r="AH1128" s="561"/>
      <c r="AJ1128" s="561"/>
      <c r="AK1128" s="561"/>
      <c r="AM1128" s="561"/>
      <c r="AN1128" s="561"/>
      <c r="AO1128" s="561"/>
      <c r="AP1128" s="561"/>
      <c r="AQ1128" s="561"/>
      <c r="AR1128" s="561"/>
      <c r="AS1128" s="561"/>
      <c r="AT1128" s="561"/>
      <c r="AU1128" s="561"/>
      <c r="AW1128" s="561"/>
      <c r="AX1128" s="561"/>
      <c r="AY1128" s="561"/>
      <c r="AZ1128" s="561"/>
      <c r="BA1128" s="561"/>
      <c r="BB1128" s="561"/>
      <c r="BC1128" s="561"/>
      <c r="BD1128" s="561"/>
      <c r="BE1128" s="561"/>
      <c r="BF1128" s="561"/>
      <c r="BG1128" s="561"/>
      <c r="BH1128" s="561"/>
      <c r="BI1128" s="561"/>
      <c r="BJ1128" s="561"/>
      <c r="BK1128" s="561"/>
      <c r="BL1128" s="561"/>
      <c r="BM1128" s="561"/>
      <c r="BN1128" s="561"/>
      <c r="BO1128" s="561"/>
      <c r="BP1128" s="561"/>
      <c r="BQ1128" s="561"/>
      <c r="BR1128" s="561"/>
      <c r="BS1128" s="561"/>
      <c r="BT1128" s="561"/>
      <c r="BU1128" s="561"/>
      <c r="BV1128" s="561"/>
    </row>
    <row r="1129" spans="1:74">
      <c r="A1129" s="561"/>
      <c r="E1129" s="561"/>
      <c r="H1129" s="561"/>
      <c r="Q1129" s="561"/>
      <c r="R1129" s="561"/>
      <c r="S1129" s="561"/>
      <c r="T1129" s="561"/>
      <c r="U1129" s="561"/>
      <c r="V1129" s="561"/>
      <c r="Y1129" s="561"/>
      <c r="Z1129" s="561"/>
      <c r="AA1129" s="561"/>
      <c r="AB1129" s="561"/>
      <c r="AC1129" s="561"/>
      <c r="AD1129" s="561"/>
      <c r="AE1129" s="561"/>
      <c r="AF1129" s="561"/>
      <c r="AG1129" s="561"/>
      <c r="AH1129" s="561"/>
      <c r="AJ1129" s="561"/>
      <c r="AK1129" s="561"/>
      <c r="AM1129" s="561"/>
      <c r="AN1129" s="561"/>
      <c r="AO1129" s="561"/>
      <c r="AP1129" s="561"/>
      <c r="AQ1129" s="561"/>
      <c r="AR1129" s="561"/>
      <c r="AS1129" s="561"/>
      <c r="AT1129" s="561"/>
      <c r="AU1129" s="561"/>
      <c r="AW1129" s="561"/>
      <c r="AX1129" s="561"/>
      <c r="AY1129" s="561"/>
      <c r="AZ1129" s="561"/>
      <c r="BA1129" s="561"/>
      <c r="BB1129" s="561"/>
      <c r="BC1129" s="561"/>
      <c r="BD1129" s="561"/>
      <c r="BE1129" s="561"/>
      <c r="BF1129" s="561"/>
      <c r="BG1129" s="561"/>
      <c r="BH1129" s="561"/>
      <c r="BI1129" s="561"/>
      <c r="BJ1129" s="561"/>
      <c r="BK1129" s="561"/>
      <c r="BL1129" s="561"/>
      <c r="BM1129" s="561"/>
      <c r="BN1129" s="561"/>
      <c r="BO1129" s="561"/>
      <c r="BP1129" s="561"/>
      <c r="BQ1129" s="561"/>
      <c r="BR1129" s="561"/>
      <c r="BS1129" s="561"/>
      <c r="BT1129" s="561"/>
      <c r="BU1129" s="561"/>
      <c r="BV1129" s="561"/>
    </row>
    <row r="1130" spans="1:74">
      <c r="A1130" s="561"/>
      <c r="E1130" s="561"/>
      <c r="H1130" s="561"/>
      <c r="Q1130" s="561"/>
      <c r="R1130" s="561"/>
      <c r="S1130" s="561"/>
      <c r="T1130" s="561"/>
      <c r="U1130" s="561"/>
      <c r="V1130" s="561"/>
      <c r="Y1130" s="561"/>
      <c r="Z1130" s="561"/>
      <c r="AA1130" s="561"/>
      <c r="AB1130" s="561"/>
      <c r="AC1130" s="561"/>
      <c r="AD1130" s="561"/>
      <c r="AE1130" s="561"/>
      <c r="AF1130" s="561"/>
      <c r="AG1130" s="561"/>
      <c r="AH1130" s="561"/>
      <c r="AJ1130" s="561"/>
      <c r="AK1130" s="561"/>
      <c r="AM1130" s="561"/>
      <c r="AN1130" s="561"/>
      <c r="AO1130" s="561"/>
      <c r="AP1130" s="561"/>
      <c r="AQ1130" s="561"/>
      <c r="AR1130" s="561"/>
      <c r="AS1130" s="561"/>
      <c r="AT1130" s="561"/>
      <c r="AU1130" s="561"/>
      <c r="AW1130" s="561"/>
      <c r="AX1130" s="561"/>
      <c r="AY1130" s="561"/>
      <c r="AZ1130" s="561"/>
      <c r="BA1130" s="561"/>
      <c r="BB1130" s="561"/>
      <c r="BC1130" s="561"/>
      <c r="BD1130" s="561"/>
      <c r="BE1130" s="561"/>
      <c r="BF1130" s="561"/>
      <c r="BG1130" s="561"/>
      <c r="BH1130" s="561"/>
      <c r="BI1130" s="561"/>
      <c r="BJ1130" s="561"/>
      <c r="BK1130" s="561"/>
      <c r="BL1130" s="561"/>
      <c r="BM1130" s="561"/>
      <c r="BN1130" s="561"/>
      <c r="BO1130" s="561"/>
      <c r="BP1130" s="561"/>
      <c r="BQ1130" s="561"/>
      <c r="BR1130" s="561"/>
      <c r="BS1130" s="561"/>
      <c r="BT1130" s="561"/>
      <c r="BU1130" s="561"/>
      <c r="BV1130" s="561"/>
    </row>
    <row r="1131" spans="1:74">
      <c r="A1131" s="561"/>
      <c r="E1131" s="561"/>
      <c r="H1131" s="561"/>
      <c r="Q1131" s="561"/>
      <c r="R1131" s="561"/>
      <c r="S1131" s="561"/>
      <c r="T1131" s="561"/>
      <c r="U1131" s="561"/>
      <c r="V1131" s="561"/>
      <c r="Y1131" s="561"/>
      <c r="Z1131" s="561"/>
      <c r="AA1131" s="561"/>
      <c r="AB1131" s="561"/>
      <c r="AC1131" s="561"/>
      <c r="AD1131" s="561"/>
      <c r="AE1131" s="561"/>
      <c r="AF1131" s="561"/>
      <c r="AG1131" s="561"/>
      <c r="AH1131" s="561"/>
      <c r="AJ1131" s="561"/>
      <c r="AK1131" s="561"/>
      <c r="AM1131" s="561"/>
      <c r="AN1131" s="561"/>
      <c r="AO1131" s="561"/>
      <c r="AP1131" s="561"/>
      <c r="AQ1131" s="561"/>
      <c r="AR1131" s="561"/>
      <c r="AS1131" s="561"/>
      <c r="AT1131" s="561"/>
      <c r="AU1131" s="561"/>
      <c r="AW1131" s="561"/>
      <c r="AX1131" s="561"/>
      <c r="AY1131" s="561"/>
      <c r="AZ1131" s="561"/>
      <c r="BA1131" s="561"/>
      <c r="BB1131" s="561"/>
      <c r="BC1131" s="561"/>
      <c r="BD1131" s="561"/>
      <c r="BE1131" s="561"/>
      <c r="BF1131" s="561"/>
      <c r="BG1131" s="561"/>
      <c r="BH1131" s="561"/>
      <c r="BI1131" s="561"/>
      <c r="BJ1131" s="561"/>
      <c r="BK1131" s="561"/>
      <c r="BL1131" s="561"/>
      <c r="BM1131" s="561"/>
      <c r="BN1131" s="561"/>
      <c r="BO1131" s="561"/>
      <c r="BP1131" s="561"/>
      <c r="BQ1131" s="561"/>
      <c r="BR1131" s="561"/>
      <c r="BS1131" s="561"/>
      <c r="BT1131" s="561"/>
      <c r="BU1131" s="561"/>
      <c r="BV1131" s="561"/>
    </row>
    <row r="1132" spans="1:74">
      <c r="A1132" s="561"/>
      <c r="E1132" s="561"/>
      <c r="H1132" s="561"/>
      <c r="Q1132" s="561"/>
      <c r="R1132" s="561"/>
      <c r="S1132" s="561"/>
      <c r="T1132" s="561"/>
      <c r="U1132" s="561"/>
      <c r="V1132" s="561"/>
      <c r="Y1132" s="561"/>
      <c r="Z1132" s="561"/>
      <c r="AA1132" s="561"/>
      <c r="AB1132" s="561"/>
      <c r="AC1132" s="561"/>
      <c r="AD1132" s="561"/>
      <c r="AE1132" s="561"/>
      <c r="AF1132" s="561"/>
      <c r="AG1132" s="561"/>
      <c r="AH1132" s="561"/>
      <c r="AJ1132" s="561"/>
      <c r="AK1132" s="561"/>
      <c r="AM1132" s="561"/>
      <c r="AN1132" s="561"/>
      <c r="AO1132" s="561"/>
      <c r="AP1132" s="561"/>
      <c r="AQ1132" s="561"/>
      <c r="AR1132" s="561"/>
      <c r="AS1132" s="561"/>
      <c r="AT1132" s="561"/>
      <c r="AU1132" s="561"/>
      <c r="AW1132" s="561"/>
      <c r="AX1132" s="561"/>
      <c r="AY1132" s="561"/>
      <c r="AZ1132" s="561"/>
      <c r="BA1132" s="561"/>
      <c r="BB1132" s="561"/>
      <c r="BC1132" s="561"/>
      <c r="BD1132" s="561"/>
      <c r="BE1132" s="561"/>
      <c r="BF1132" s="561"/>
      <c r="BG1132" s="561"/>
      <c r="BH1132" s="561"/>
      <c r="BI1132" s="561"/>
      <c r="BJ1132" s="561"/>
      <c r="BK1132" s="561"/>
      <c r="BL1132" s="561"/>
      <c r="BM1132" s="561"/>
      <c r="BN1132" s="561"/>
      <c r="BO1132" s="561"/>
      <c r="BP1132" s="561"/>
      <c r="BQ1132" s="561"/>
      <c r="BR1132" s="561"/>
      <c r="BS1132" s="561"/>
      <c r="BT1132" s="561"/>
      <c r="BU1132" s="561"/>
      <c r="BV1132" s="561"/>
    </row>
    <row r="1133" spans="1:74">
      <c r="A1133" s="561"/>
      <c r="E1133" s="561"/>
      <c r="H1133" s="561"/>
      <c r="Q1133" s="561"/>
      <c r="R1133" s="561"/>
      <c r="S1133" s="561"/>
      <c r="T1133" s="561"/>
      <c r="U1133" s="561"/>
      <c r="V1133" s="561"/>
      <c r="Y1133" s="561"/>
      <c r="Z1133" s="561"/>
      <c r="AA1133" s="561"/>
      <c r="AB1133" s="561"/>
      <c r="AC1133" s="561"/>
      <c r="AD1133" s="561"/>
      <c r="AE1133" s="561"/>
      <c r="AF1133" s="561"/>
      <c r="AG1133" s="561"/>
      <c r="AH1133" s="561"/>
      <c r="AJ1133" s="561"/>
      <c r="AK1133" s="561"/>
      <c r="AM1133" s="561"/>
      <c r="AN1133" s="561"/>
      <c r="AO1133" s="561"/>
      <c r="AP1133" s="561"/>
      <c r="AQ1133" s="561"/>
      <c r="AR1133" s="561"/>
      <c r="AS1133" s="561"/>
      <c r="AT1133" s="561"/>
      <c r="AU1133" s="561"/>
      <c r="AW1133" s="561"/>
      <c r="AX1133" s="561"/>
      <c r="AY1133" s="561"/>
      <c r="AZ1133" s="561"/>
      <c r="BA1133" s="561"/>
      <c r="BB1133" s="561"/>
      <c r="BC1133" s="561"/>
      <c r="BD1133" s="561"/>
      <c r="BE1133" s="561"/>
      <c r="BF1133" s="561"/>
      <c r="BG1133" s="561"/>
      <c r="BH1133" s="561"/>
      <c r="BI1133" s="561"/>
      <c r="BJ1133" s="561"/>
      <c r="BK1133" s="561"/>
      <c r="BL1133" s="561"/>
      <c r="BM1133" s="561"/>
      <c r="BN1133" s="561"/>
      <c r="BO1133" s="561"/>
      <c r="BP1133" s="561"/>
      <c r="BQ1133" s="561"/>
      <c r="BR1133" s="561"/>
      <c r="BS1133" s="561"/>
      <c r="BT1133" s="561"/>
      <c r="BU1133" s="561"/>
      <c r="BV1133" s="561"/>
    </row>
    <row r="1134" spans="1:74">
      <c r="A1134" s="561"/>
      <c r="E1134" s="561"/>
      <c r="H1134" s="561"/>
      <c r="Q1134" s="561"/>
      <c r="R1134" s="561"/>
      <c r="S1134" s="561"/>
      <c r="T1134" s="561"/>
      <c r="U1134" s="561"/>
      <c r="V1134" s="561"/>
      <c r="Y1134" s="561"/>
      <c r="Z1134" s="561"/>
      <c r="AA1134" s="561"/>
      <c r="AB1134" s="561"/>
      <c r="AC1134" s="561"/>
      <c r="AD1134" s="561"/>
      <c r="AE1134" s="561"/>
      <c r="AF1134" s="561"/>
      <c r="AG1134" s="561"/>
      <c r="AH1134" s="561"/>
      <c r="AJ1134" s="561"/>
      <c r="AK1134" s="561"/>
      <c r="AM1134" s="561"/>
      <c r="AN1134" s="561"/>
      <c r="AO1134" s="561"/>
      <c r="AP1134" s="561"/>
      <c r="AQ1134" s="561"/>
      <c r="AR1134" s="561"/>
      <c r="AS1134" s="561"/>
      <c r="AT1134" s="561"/>
      <c r="AU1134" s="561"/>
      <c r="AW1134" s="561"/>
      <c r="AX1134" s="561"/>
      <c r="AY1134" s="561"/>
      <c r="AZ1134" s="561"/>
      <c r="BA1134" s="561"/>
      <c r="BB1134" s="561"/>
      <c r="BC1134" s="561"/>
      <c r="BD1134" s="561"/>
      <c r="BE1134" s="561"/>
      <c r="BF1134" s="561"/>
      <c r="BG1134" s="561"/>
      <c r="BH1134" s="561"/>
      <c r="BI1134" s="561"/>
      <c r="BJ1134" s="561"/>
      <c r="BK1134" s="561"/>
      <c r="BL1134" s="561"/>
      <c r="BM1134" s="561"/>
      <c r="BN1134" s="561"/>
      <c r="BO1134" s="561"/>
      <c r="BP1134" s="561"/>
      <c r="BQ1134" s="561"/>
      <c r="BR1134" s="561"/>
      <c r="BS1134" s="561"/>
      <c r="BT1134" s="561"/>
      <c r="BU1134" s="561"/>
      <c r="BV1134" s="561"/>
    </row>
    <row r="1135" spans="1:74">
      <c r="A1135" s="561"/>
      <c r="E1135" s="561"/>
      <c r="H1135" s="561"/>
      <c r="Q1135" s="561"/>
      <c r="R1135" s="561"/>
      <c r="S1135" s="561"/>
      <c r="T1135" s="561"/>
      <c r="U1135" s="561"/>
      <c r="V1135" s="561"/>
      <c r="Y1135" s="561"/>
      <c r="Z1135" s="561"/>
      <c r="AA1135" s="561"/>
      <c r="AB1135" s="561"/>
      <c r="AC1135" s="561"/>
      <c r="AD1135" s="561"/>
      <c r="AE1135" s="561"/>
      <c r="AF1135" s="561"/>
      <c r="AG1135" s="561"/>
      <c r="AH1135" s="561"/>
      <c r="AJ1135" s="561"/>
      <c r="AK1135" s="561"/>
      <c r="AM1135" s="561"/>
      <c r="AN1135" s="561"/>
      <c r="AO1135" s="561"/>
      <c r="AP1135" s="561"/>
      <c r="AQ1135" s="561"/>
      <c r="AR1135" s="561"/>
      <c r="AS1135" s="561"/>
      <c r="AT1135" s="561"/>
      <c r="AU1135" s="561"/>
      <c r="AW1135" s="561"/>
      <c r="AX1135" s="561"/>
      <c r="AY1135" s="561"/>
      <c r="AZ1135" s="561"/>
      <c r="BA1135" s="561"/>
      <c r="BB1135" s="561"/>
      <c r="BC1135" s="561"/>
      <c r="BD1135" s="561"/>
      <c r="BE1135" s="561"/>
      <c r="BF1135" s="561"/>
      <c r="BG1135" s="561"/>
      <c r="BH1135" s="561"/>
      <c r="BI1135" s="561"/>
      <c r="BJ1135" s="561"/>
      <c r="BK1135" s="561"/>
      <c r="BL1135" s="561"/>
      <c r="BM1135" s="561"/>
      <c r="BN1135" s="561"/>
      <c r="BO1135" s="561"/>
      <c r="BP1135" s="561"/>
      <c r="BQ1135" s="561"/>
      <c r="BR1135" s="561"/>
      <c r="BS1135" s="561"/>
      <c r="BT1135" s="561"/>
      <c r="BU1135" s="561"/>
      <c r="BV1135" s="561"/>
    </row>
    <row r="1136" spans="1:74">
      <c r="A1136" s="561"/>
      <c r="E1136" s="561"/>
      <c r="H1136" s="561"/>
      <c r="Q1136" s="561"/>
      <c r="R1136" s="561"/>
      <c r="S1136" s="561"/>
      <c r="T1136" s="561"/>
      <c r="U1136" s="561"/>
      <c r="V1136" s="561"/>
      <c r="Y1136" s="561"/>
      <c r="Z1136" s="561"/>
      <c r="AA1136" s="561"/>
      <c r="AB1136" s="561"/>
      <c r="AC1136" s="561"/>
      <c r="AD1136" s="561"/>
      <c r="AE1136" s="561"/>
      <c r="AF1136" s="561"/>
      <c r="AG1136" s="561"/>
      <c r="AH1136" s="561"/>
      <c r="AJ1136" s="561"/>
      <c r="AK1136" s="561"/>
      <c r="AM1136" s="561"/>
      <c r="AN1136" s="561"/>
      <c r="AO1136" s="561"/>
      <c r="AP1136" s="561"/>
      <c r="AQ1136" s="561"/>
      <c r="AR1136" s="561"/>
      <c r="AS1136" s="561"/>
      <c r="AT1136" s="561"/>
      <c r="AU1136" s="561"/>
      <c r="AW1136" s="561"/>
      <c r="AX1136" s="561"/>
      <c r="AY1136" s="561"/>
      <c r="AZ1136" s="561"/>
      <c r="BA1136" s="561"/>
      <c r="BB1136" s="561"/>
      <c r="BC1136" s="561"/>
      <c r="BD1136" s="561"/>
      <c r="BE1136" s="561"/>
      <c r="BF1136" s="561"/>
      <c r="BG1136" s="561"/>
      <c r="BH1136" s="561"/>
      <c r="BI1136" s="561"/>
      <c r="BJ1136" s="561"/>
      <c r="BK1136" s="561"/>
      <c r="BL1136" s="561"/>
      <c r="BM1136" s="561"/>
      <c r="BN1136" s="561"/>
      <c r="BO1136" s="561"/>
      <c r="BP1136" s="561"/>
      <c r="BQ1136" s="561"/>
      <c r="BR1136" s="561"/>
      <c r="BS1136" s="561"/>
      <c r="BT1136" s="561"/>
      <c r="BU1136" s="561"/>
      <c r="BV1136" s="561"/>
    </row>
    <row r="1137" spans="1:74">
      <c r="A1137" s="561"/>
      <c r="E1137" s="561"/>
      <c r="H1137" s="561"/>
      <c r="Q1137" s="561"/>
      <c r="R1137" s="561"/>
      <c r="S1137" s="561"/>
      <c r="T1137" s="561"/>
      <c r="U1137" s="561"/>
      <c r="V1137" s="561"/>
      <c r="Y1137" s="561"/>
      <c r="Z1137" s="561"/>
      <c r="AA1137" s="561"/>
      <c r="AB1137" s="561"/>
      <c r="AC1137" s="561"/>
      <c r="AD1137" s="561"/>
      <c r="AE1137" s="561"/>
      <c r="AF1137" s="561"/>
      <c r="AG1137" s="561"/>
      <c r="AH1137" s="561"/>
      <c r="AJ1137" s="561"/>
      <c r="AK1137" s="561"/>
      <c r="AM1137" s="561"/>
      <c r="AN1137" s="561"/>
      <c r="AO1137" s="561"/>
      <c r="AP1137" s="561"/>
      <c r="AQ1137" s="561"/>
      <c r="AR1137" s="561"/>
      <c r="AS1137" s="561"/>
      <c r="AT1137" s="561"/>
      <c r="AU1137" s="561"/>
      <c r="AW1137" s="561"/>
      <c r="AX1137" s="561"/>
      <c r="AY1137" s="561"/>
      <c r="AZ1137" s="561"/>
      <c r="BA1137" s="561"/>
      <c r="BB1137" s="561"/>
      <c r="BC1137" s="561"/>
      <c r="BD1137" s="561"/>
      <c r="BE1137" s="561"/>
      <c r="BF1137" s="561"/>
      <c r="BG1137" s="561"/>
      <c r="BH1137" s="561"/>
      <c r="BI1137" s="561"/>
      <c r="BJ1137" s="561"/>
      <c r="BK1137" s="561"/>
      <c r="BL1137" s="561"/>
      <c r="BM1137" s="561"/>
      <c r="BN1137" s="561"/>
      <c r="BO1137" s="561"/>
      <c r="BP1137" s="561"/>
      <c r="BQ1137" s="561"/>
      <c r="BR1137" s="561"/>
      <c r="BS1137" s="561"/>
      <c r="BT1137" s="561"/>
      <c r="BU1137" s="561"/>
      <c r="BV1137" s="561"/>
    </row>
    <row r="1138" spans="1:74">
      <c r="A1138" s="561"/>
      <c r="E1138" s="561"/>
      <c r="H1138" s="561"/>
      <c r="Q1138" s="561"/>
      <c r="R1138" s="561"/>
      <c r="S1138" s="561"/>
      <c r="T1138" s="561"/>
      <c r="U1138" s="561"/>
      <c r="V1138" s="561"/>
      <c r="Y1138" s="561"/>
      <c r="Z1138" s="561"/>
      <c r="AA1138" s="561"/>
      <c r="AB1138" s="561"/>
      <c r="AC1138" s="561"/>
      <c r="AD1138" s="561"/>
      <c r="AE1138" s="561"/>
      <c r="AF1138" s="561"/>
      <c r="AG1138" s="561"/>
      <c r="AH1138" s="561"/>
      <c r="AJ1138" s="561"/>
      <c r="AK1138" s="561"/>
      <c r="AM1138" s="561"/>
      <c r="AN1138" s="561"/>
      <c r="AO1138" s="561"/>
      <c r="AP1138" s="561"/>
      <c r="AQ1138" s="561"/>
      <c r="AR1138" s="561"/>
      <c r="AS1138" s="561"/>
      <c r="AT1138" s="561"/>
      <c r="AU1138" s="561"/>
      <c r="AW1138" s="561"/>
      <c r="AX1138" s="561"/>
      <c r="AY1138" s="561"/>
      <c r="AZ1138" s="561"/>
      <c r="BA1138" s="561"/>
      <c r="BB1138" s="561"/>
      <c r="BC1138" s="561"/>
      <c r="BD1138" s="561"/>
      <c r="BE1138" s="561"/>
      <c r="BF1138" s="561"/>
      <c r="BG1138" s="561"/>
      <c r="BH1138" s="561"/>
      <c r="BI1138" s="561"/>
      <c r="BJ1138" s="561"/>
      <c r="BK1138" s="561"/>
      <c r="BL1138" s="561"/>
      <c r="BM1138" s="561"/>
      <c r="BN1138" s="561"/>
      <c r="BO1138" s="561"/>
      <c r="BP1138" s="561"/>
      <c r="BQ1138" s="561"/>
      <c r="BR1138" s="561"/>
      <c r="BS1138" s="561"/>
      <c r="BT1138" s="561"/>
      <c r="BU1138" s="561"/>
      <c r="BV1138" s="561"/>
    </row>
    <row r="1139" spans="1:74">
      <c r="A1139" s="561"/>
      <c r="E1139" s="561"/>
      <c r="H1139" s="561"/>
      <c r="Q1139" s="561"/>
      <c r="R1139" s="561"/>
      <c r="S1139" s="561"/>
      <c r="T1139" s="561"/>
      <c r="U1139" s="561"/>
      <c r="V1139" s="561"/>
      <c r="Y1139" s="561"/>
      <c r="Z1139" s="561"/>
      <c r="AA1139" s="561"/>
      <c r="AB1139" s="561"/>
      <c r="AC1139" s="561"/>
      <c r="AD1139" s="561"/>
      <c r="AE1139" s="561"/>
      <c r="AF1139" s="561"/>
      <c r="AG1139" s="561"/>
      <c r="AH1139" s="561"/>
      <c r="AJ1139" s="561"/>
      <c r="AK1139" s="561"/>
      <c r="AM1139" s="561"/>
      <c r="AN1139" s="561"/>
      <c r="AO1139" s="561"/>
      <c r="AP1139" s="561"/>
      <c r="AQ1139" s="561"/>
      <c r="AR1139" s="561"/>
      <c r="AS1139" s="561"/>
      <c r="AT1139" s="561"/>
      <c r="AU1139" s="561"/>
      <c r="AW1139" s="561"/>
      <c r="AX1139" s="561"/>
      <c r="AY1139" s="561"/>
      <c r="AZ1139" s="561"/>
      <c r="BA1139" s="561"/>
      <c r="BB1139" s="561"/>
      <c r="BC1139" s="561"/>
      <c r="BD1139" s="561"/>
      <c r="BE1139" s="561"/>
      <c r="BF1139" s="561"/>
      <c r="BG1139" s="561"/>
      <c r="BH1139" s="561"/>
      <c r="BI1139" s="561"/>
      <c r="BJ1139" s="561"/>
      <c r="BK1139" s="561"/>
      <c r="BL1139" s="561"/>
      <c r="BM1139" s="561"/>
      <c r="BN1139" s="561"/>
      <c r="BO1139" s="561"/>
      <c r="BP1139" s="561"/>
      <c r="BQ1139" s="561"/>
      <c r="BR1139" s="561"/>
      <c r="BS1139" s="561"/>
      <c r="BT1139" s="561"/>
      <c r="BU1139" s="561"/>
      <c r="BV1139" s="561"/>
    </row>
    <row r="1140" spans="1:74">
      <c r="A1140" s="561"/>
      <c r="E1140" s="561"/>
      <c r="H1140" s="561"/>
      <c r="Q1140" s="561"/>
      <c r="R1140" s="561"/>
      <c r="S1140" s="561"/>
      <c r="T1140" s="561"/>
      <c r="U1140" s="561"/>
      <c r="V1140" s="561"/>
      <c r="Y1140" s="561"/>
      <c r="Z1140" s="561"/>
      <c r="AA1140" s="561"/>
      <c r="AB1140" s="561"/>
      <c r="AC1140" s="561"/>
      <c r="AD1140" s="561"/>
      <c r="AE1140" s="561"/>
      <c r="AF1140" s="561"/>
      <c r="AG1140" s="561"/>
      <c r="AH1140" s="561"/>
      <c r="AJ1140" s="561"/>
      <c r="AK1140" s="561"/>
      <c r="AM1140" s="561"/>
      <c r="AN1140" s="561"/>
      <c r="AO1140" s="561"/>
      <c r="AP1140" s="561"/>
      <c r="AQ1140" s="561"/>
      <c r="AR1140" s="561"/>
      <c r="AS1140" s="561"/>
      <c r="AT1140" s="561"/>
      <c r="AU1140" s="561"/>
      <c r="AW1140" s="561"/>
      <c r="AX1140" s="561"/>
      <c r="AY1140" s="561"/>
      <c r="AZ1140" s="561"/>
      <c r="BA1140" s="561"/>
      <c r="BB1140" s="561"/>
      <c r="BC1140" s="561"/>
      <c r="BD1140" s="561"/>
      <c r="BE1140" s="561"/>
      <c r="BF1140" s="561"/>
      <c r="BG1140" s="561"/>
      <c r="BH1140" s="561"/>
      <c r="BI1140" s="561"/>
      <c r="BJ1140" s="561"/>
      <c r="BK1140" s="561"/>
      <c r="BL1140" s="561"/>
      <c r="BM1140" s="561"/>
      <c r="BN1140" s="561"/>
      <c r="BO1140" s="561"/>
      <c r="BP1140" s="561"/>
      <c r="BQ1140" s="561"/>
      <c r="BR1140" s="561"/>
      <c r="BS1140" s="561"/>
      <c r="BT1140" s="561"/>
      <c r="BU1140" s="561"/>
      <c r="BV1140" s="561"/>
    </row>
    <row r="1141" spans="1:74">
      <c r="A1141" s="561"/>
      <c r="E1141" s="561"/>
      <c r="H1141" s="561"/>
      <c r="Q1141" s="561"/>
      <c r="R1141" s="561"/>
      <c r="S1141" s="561"/>
      <c r="T1141" s="561"/>
      <c r="U1141" s="561"/>
      <c r="V1141" s="561"/>
      <c r="Y1141" s="561"/>
      <c r="Z1141" s="561"/>
      <c r="AA1141" s="561"/>
      <c r="AB1141" s="561"/>
      <c r="AC1141" s="561"/>
      <c r="AD1141" s="561"/>
      <c r="AE1141" s="561"/>
      <c r="AF1141" s="561"/>
      <c r="AG1141" s="561"/>
      <c r="AH1141" s="561"/>
      <c r="AJ1141" s="561"/>
      <c r="AK1141" s="561"/>
      <c r="AM1141" s="561"/>
      <c r="AN1141" s="561"/>
      <c r="AO1141" s="561"/>
      <c r="AP1141" s="561"/>
      <c r="AQ1141" s="561"/>
      <c r="AR1141" s="561"/>
      <c r="AS1141" s="561"/>
      <c r="AT1141" s="561"/>
      <c r="AU1141" s="561"/>
      <c r="AW1141" s="561"/>
      <c r="AX1141" s="561"/>
      <c r="AY1141" s="561"/>
      <c r="AZ1141" s="561"/>
      <c r="BA1141" s="561"/>
      <c r="BB1141" s="561"/>
      <c r="BC1141" s="561"/>
      <c r="BD1141" s="561"/>
      <c r="BE1141" s="561"/>
      <c r="BF1141" s="561"/>
      <c r="BG1141" s="561"/>
      <c r="BH1141" s="561"/>
      <c r="BI1141" s="561"/>
      <c r="BJ1141" s="561"/>
      <c r="BK1141" s="561"/>
      <c r="BL1141" s="561"/>
      <c r="BM1141" s="561"/>
      <c r="BN1141" s="561"/>
      <c r="BO1141" s="561"/>
      <c r="BP1141" s="561"/>
      <c r="BQ1141" s="561"/>
      <c r="BR1141" s="561"/>
      <c r="BS1141" s="561"/>
      <c r="BT1141" s="561"/>
      <c r="BU1141" s="561"/>
      <c r="BV1141" s="561"/>
    </row>
    <row r="1142" spans="1:74">
      <c r="A1142" s="561"/>
      <c r="E1142" s="561"/>
      <c r="H1142" s="561"/>
      <c r="Q1142" s="561"/>
      <c r="R1142" s="561"/>
      <c r="S1142" s="561"/>
      <c r="T1142" s="561"/>
      <c r="U1142" s="561"/>
      <c r="V1142" s="561"/>
      <c r="Y1142" s="561"/>
      <c r="Z1142" s="561"/>
      <c r="AA1142" s="561"/>
      <c r="AB1142" s="561"/>
      <c r="AC1142" s="561"/>
      <c r="AD1142" s="561"/>
      <c r="AE1142" s="561"/>
      <c r="AF1142" s="561"/>
      <c r="AG1142" s="561"/>
      <c r="AH1142" s="561"/>
      <c r="AJ1142" s="561"/>
      <c r="AK1142" s="561"/>
      <c r="AM1142" s="561"/>
      <c r="AN1142" s="561"/>
      <c r="AO1142" s="561"/>
      <c r="AP1142" s="561"/>
      <c r="AQ1142" s="561"/>
      <c r="AR1142" s="561"/>
      <c r="AS1142" s="561"/>
      <c r="AT1142" s="561"/>
      <c r="AU1142" s="561"/>
      <c r="AW1142" s="561"/>
      <c r="AX1142" s="561"/>
      <c r="AY1142" s="561"/>
      <c r="AZ1142" s="561"/>
      <c r="BA1142" s="561"/>
      <c r="BB1142" s="561"/>
      <c r="BC1142" s="561"/>
      <c r="BD1142" s="561"/>
      <c r="BE1142" s="561"/>
      <c r="BF1142" s="561"/>
      <c r="BG1142" s="561"/>
      <c r="BH1142" s="561"/>
      <c r="BI1142" s="561"/>
      <c r="BJ1142" s="561"/>
      <c r="BK1142" s="561"/>
      <c r="BL1142" s="561"/>
      <c r="BM1142" s="561"/>
      <c r="BN1142" s="561"/>
      <c r="BO1142" s="561"/>
      <c r="BP1142" s="561"/>
      <c r="BQ1142" s="561"/>
      <c r="BR1142" s="561"/>
      <c r="BS1142" s="561"/>
      <c r="BT1142" s="561"/>
      <c r="BU1142" s="561"/>
      <c r="BV1142" s="561"/>
    </row>
    <row r="1143" spans="1:74">
      <c r="A1143" s="561"/>
      <c r="E1143" s="561"/>
      <c r="H1143" s="561"/>
      <c r="Q1143" s="561"/>
      <c r="R1143" s="561"/>
      <c r="S1143" s="561"/>
      <c r="T1143" s="561"/>
      <c r="U1143" s="561"/>
      <c r="V1143" s="561"/>
      <c r="Y1143" s="561"/>
      <c r="Z1143" s="561"/>
      <c r="AA1143" s="561"/>
      <c r="AB1143" s="561"/>
      <c r="AC1143" s="561"/>
      <c r="AD1143" s="561"/>
      <c r="AE1143" s="561"/>
      <c r="AF1143" s="561"/>
      <c r="AG1143" s="561"/>
      <c r="AH1143" s="561"/>
      <c r="AJ1143" s="561"/>
      <c r="AK1143" s="561"/>
      <c r="AM1143" s="561"/>
      <c r="AN1143" s="561"/>
      <c r="AO1143" s="561"/>
      <c r="AP1143" s="561"/>
      <c r="AQ1143" s="561"/>
      <c r="AR1143" s="561"/>
      <c r="AS1143" s="561"/>
      <c r="AT1143" s="561"/>
      <c r="AU1143" s="561"/>
      <c r="AW1143" s="561"/>
      <c r="AX1143" s="561"/>
      <c r="AY1143" s="561"/>
      <c r="AZ1143" s="561"/>
      <c r="BA1143" s="561"/>
      <c r="BB1143" s="561"/>
      <c r="BC1143" s="561"/>
      <c r="BD1143" s="561"/>
      <c r="BE1143" s="561"/>
      <c r="BF1143" s="561"/>
      <c r="BG1143" s="561"/>
      <c r="BH1143" s="561"/>
      <c r="BI1143" s="561"/>
      <c r="BJ1143" s="561"/>
      <c r="BK1143" s="561"/>
      <c r="BL1143" s="561"/>
      <c r="BM1143" s="561"/>
      <c r="BN1143" s="561"/>
      <c r="BO1143" s="561"/>
      <c r="BP1143" s="561"/>
      <c r="BQ1143" s="561"/>
      <c r="BR1143" s="561"/>
      <c r="BS1143" s="561"/>
      <c r="BT1143" s="561"/>
      <c r="BU1143" s="561"/>
      <c r="BV1143" s="561"/>
    </row>
    <row r="1144" spans="1:74">
      <c r="A1144" s="561"/>
      <c r="E1144" s="561"/>
      <c r="H1144" s="561"/>
      <c r="Q1144" s="561"/>
      <c r="R1144" s="561"/>
      <c r="S1144" s="561"/>
      <c r="T1144" s="561"/>
      <c r="U1144" s="561"/>
      <c r="V1144" s="561"/>
      <c r="Y1144" s="561"/>
      <c r="Z1144" s="561"/>
      <c r="AA1144" s="561"/>
      <c r="AB1144" s="561"/>
      <c r="AC1144" s="561"/>
      <c r="AD1144" s="561"/>
      <c r="AE1144" s="561"/>
      <c r="AF1144" s="561"/>
      <c r="AG1144" s="561"/>
      <c r="AH1144" s="561"/>
      <c r="AJ1144" s="561"/>
      <c r="AK1144" s="561"/>
      <c r="AM1144" s="561"/>
      <c r="AN1144" s="561"/>
      <c r="AO1144" s="561"/>
      <c r="AP1144" s="561"/>
      <c r="AQ1144" s="561"/>
      <c r="AR1144" s="561"/>
      <c r="AS1144" s="561"/>
      <c r="AT1144" s="561"/>
      <c r="AU1144" s="561"/>
      <c r="AW1144" s="561"/>
      <c r="AX1144" s="561"/>
      <c r="AY1144" s="561"/>
      <c r="AZ1144" s="561"/>
      <c r="BA1144" s="561"/>
      <c r="BB1144" s="561"/>
      <c r="BC1144" s="561"/>
      <c r="BD1144" s="561"/>
      <c r="BE1144" s="561"/>
      <c r="BF1144" s="561"/>
      <c r="BG1144" s="561"/>
      <c r="BH1144" s="561"/>
      <c r="BI1144" s="561"/>
      <c r="BJ1144" s="561"/>
      <c r="BK1144" s="561"/>
      <c r="BL1144" s="561"/>
      <c r="BM1144" s="561"/>
      <c r="BN1144" s="561"/>
      <c r="BO1144" s="561"/>
      <c r="BP1144" s="561"/>
      <c r="BQ1144" s="561"/>
      <c r="BR1144" s="561"/>
      <c r="BS1144" s="561"/>
      <c r="BT1144" s="561"/>
      <c r="BU1144" s="561"/>
      <c r="BV1144" s="561"/>
    </row>
    <row r="1145" spans="1:74">
      <c r="A1145" s="561"/>
      <c r="E1145" s="561"/>
      <c r="H1145" s="561"/>
      <c r="Q1145" s="561"/>
      <c r="R1145" s="561"/>
      <c r="S1145" s="561"/>
      <c r="T1145" s="561"/>
      <c r="U1145" s="561"/>
      <c r="V1145" s="561"/>
      <c r="Y1145" s="561"/>
      <c r="Z1145" s="561"/>
      <c r="AA1145" s="561"/>
      <c r="AB1145" s="561"/>
      <c r="AC1145" s="561"/>
      <c r="AD1145" s="561"/>
      <c r="AE1145" s="561"/>
      <c r="AF1145" s="561"/>
      <c r="AG1145" s="561"/>
      <c r="AH1145" s="561"/>
      <c r="AJ1145" s="561"/>
      <c r="AK1145" s="561"/>
      <c r="AM1145" s="561"/>
      <c r="AN1145" s="561"/>
      <c r="AO1145" s="561"/>
      <c r="AP1145" s="561"/>
      <c r="AQ1145" s="561"/>
      <c r="AR1145" s="561"/>
      <c r="AS1145" s="561"/>
      <c r="AT1145" s="561"/>
      <c r="AU1145" s="561"/>
      <c r="AW1145" s="561"/>
      <c r="AX1145" s="561"/>
      <c r="AY1145" s="561"/>
      <c r="AZ1145" s="561"/>
      <c r="BA1145" s="561"/>
      <c r="BB1145" s="561"/>
      <c r="BC1145" s="561"/>
      <c r="BD1145" s="561"/>
      <c r="BE1145" s="561"/>
      <c r="BF1145" s="561"/>
      <c r="BG1145" s="561"/>
      <c r="BH1145" s="561"/>
      <c r="BI1145" s="561"/>
      <c r="BJ1145" s="561"/>
      <c r="BK1145" s="561"/>
      <c r="BL1145" s="561"/>
      <c r="BM1145" s="561"/>
      <c r="BN1145" s="561"/>
      <c r="BO1145" s="561"/>
      <c r="BP1145" s="561"/>
      <c r="BQ1145" s="561"/>
      <c r="BR1145" s="561"/>
      <c r="BS1145" s="561"/>
      <c r="BT1145" s="561"/>
      <c r="BU1145" s="561"/>
      <c r="BV1145" s="561"/>
    </row>
    <row r="1146" spans="1:74">
      <c r="A1146" s="561"/>
      <c r="E1146" s="561"/>
      <c r="H1146" s="561"/>
      <c r="Q1146" s="561"/>
      <c r="R1146" s="561"/>
      <c r="S1146" s="561"/>
      <c r="T1146" s="561"/>
      <c r="U1146" s="561"/>
      <c r="V1146" s="561"/>
      <c r="Y1146" s="561"/>
      <c r="Z1146" s="561"/>
      <c r="AA1146" s="561"/>
      <c r="AB1146" s="561"/>
      <c r="AC1146" s="561"/>
      <c r="AD1146" s="561"/>
      <c r="AE1146" s="561"/>
      <c r="AF1146" s="561"/>
      <c r="AG1146" s="561"/>
      <c r="AH1146" s="561"/>
      <c r="AJ1146" s="561"/>
      <c r="AK1146" s="561"/>
      <c r="AM1146" s="561"/>
      <c r="AN1146" s="561"/>
      <c r="AO1146" s="561"/>
      <c r="AP1146" s="561"/>
      <c r="AQ1146" s="561"/>
      <c r="AR1146" s="561"/>
      <c r="AS1146" s="561"/>
      <c r="AT1146" s="561"/>
      <c r="AU1146" s="561"/>
      <c r="AW1146" s="561"/>
      <c r="AX1146" s="561"/>
      <c r="AY1146" s="561"/>
      <c r="AZ1146" s="561"/>
      <c r="BA1146" s="561"/>
      <c r="BB1146" s="561"/>
      <c r="BC1146" s="561"/>
      <c r="BD1146" s="561"/>
      <c r="BE1146" s="561"/>
      <c r="BF1146" s="561"/>
      <c r="BG1146" s="561"/>
      <c r="BH1146" s="561"/>
      <c r="BI1146" s="561"/>
      <c r="BJ1146" s="561"/>
      <c r="BK1146" s="561"/>
      <c r="BL1146" s="561"/>
      <c r="BM1146" s="561"/>
      <c r="BN1146" s="561"/>
      <c r="BO1146" s="561"/>
      <c r="BP1146" s="561"/>
      <c r="BQ1146" s="561"/>
      <c r="BR1146" s="561"/>
      <c r="BS1146" s="561"/>
      <c r="BT1146" s="561"/>
      <c r="BU1146" s="561"/>
      <c r="BV1146" s="561"/>
    </row>
    <row r="1147" spans="1:74">
      <c r="A1147" s="561"/>
      <c r="E1147" s="561"/>
      <c r="H1147" s="561"/>
      <c r="Q1147" s="561"/>
      <c r="R1147" s="561"/>
      <c r="S1147" s="561"/>
      <c r="T1147" s="561"/>
      <c r="U1147" s="561"/>
      <c r="V1147" s="561"/>
      <c r="Y1147" s="561"/>
      <c r="Z1147" s="561"/>
      <c r="AA1147" s="561"/>
      <c r="AB1147" s="561"/>
      <c r="AC1147" s="561"/>
      <c r="AD1147" s="561"/>
      <c r="AE1147" s="561"/>
      <c r="AF1147" s="561"/>
      <c r="AG1147" s="561"/>
      <c r="AH1147" s="561"/>
      <c r="AJ1147" s="561"/>
      <c r="AK1147" s="561"/>
      <c r="AM1147" s="561"/>
      <c r="AN1147" s="561"/>
      <c r="AO1147" s="561"/>
      <c r="AP1147" s="561"/>
      <c r="AQ1147" s="561"/>
      <c r="AR1147" s="561"/>
      <c r="AS1147" s="561"/>
      <c r="AT1147" s="561"/>
      <c r="AU1147" s="561"/>
      <c r="AW1147" s="561"/>
      <c r="AX1147" s="561"/>
      <c r="AY1147" s="561"/>
      <c r="AZ1147" s="561"/>
      <c r="BA1147" s="561"/>
      <c r="BB1147" s="561"/>
      <c r="BC1147" s="561"/>
      <c r="BD1147" s="561"/>
      <c r="BE1147" s="561"/>
      <c r="BF1147" s="561"/>
      <c r="BG1147" s="561"/>
      <c r="BH1147" s="561"/>
      <c r="BI1147" s="561"/>
      <c r="BJ1147" s="561"/>
      <c r="BK1147" s="561"/>
      <c r="BL1147" s="561"/>
      <c r="BM1147" s="561"/>
      <c r="BN1147" s="561"/>
      <c r="BO1147" s="561"/>
      <c r="BP1147" s="561"/>
      <c r="BQ1147" s="561"/>
      <c r="BR1147" s="561"/>
      <c r="BS1147" s="561"/>
      <c r="BT1147" s="561"/>
      <c r="BU1147" s="561"/>
      <c r="BV1147" s="561"/>
    </row>
    <row r="1148" spans="1:74">
      <c r="A1148" s="561"/>
      <c r="E1148" s="561"/>
      <c r="H1148" s="561"/>
      <c r="Q1148" s="561"/>
      <c r="R1148" s="561"/>
      <c r="S1148" s="561"/>
      <c r="T1148" s="561"/>
      <c r="U1148" s="561"/>
      <c r="V1148" s="561"/>
      <c r="Y1148" s="561"/>
      <c r="Z1148" s="561"/>
      <c r="AA1148" s="561"/>
      <c r="AB1148" s="561"/>
      <c r="AC1148" s="561"/>
      <c r="AD1148" s="561"/>
      <c r="AE1148" s="561"/>
      <c r="AF1148" s="561"/>
      <c r="AG1148" s="561"/>
      <c r="AH1148" s="561"/>
      <c r="AJ1148" s="561"/>
      <c r="AK1148" s="561"/>
      <c r="AM1148" s="561"/>
      <c r="AN1148" s="561"/>
      <c r="AO1148" s="561"/>
      <c r="AP1148" s="561"/>
      <c r="AQ1148" s="561"/>
      <c r="AR1148" s="561"/>
      <c r="AS1148" s="561"/>
      <c r="AT1148" s="561"/>
      <c r="AU1148" s="561"/>
      <c r="AW1148" s="561"/>
      <c r="AX1148" s="561"/>
      <c r="AY1148" s="561"/>
      <c r="AZ1148" s="561"/>
      <c r="BA1148" s="561"/>
      <c r="BB1148" s="561"/>
      <c r="BC1148" s="561"/>
      <c r="BD1148" s="561"/>
      <c r="BE1148" s="561"/>
      <c r="BF1148" s="561"/>
      <c r="BG1148" s="561"/>
      <c r="BH1148" s="561"/>
      <c r="BI1148" s="561"/>
      <c r="BJ1148" s="561"/>
      <c r="BK1148" s="561"/>
      <c r="BL1148" s="561"/>
      <c r="BM1148" s="561"/>
      <c r="BN1148" s="561"/>
      <c r="BO1148" s="561"/>
      <c r="BP1148" s="561"/>
      <c r="BQ1148" s="561"/>
      <c r="BR1148" s="561"/>
      <c r="BS1148" s="561"/>
      <c r="BT1148" s="561"/>
      <c r="BU1148" s="561"/>
      <c r="BV1148" s="561"/>
    </row>
    <row r="1149" spans="1:74">
      <c r="A1149" s="561"/>
      <c r="E1149" s="561"/>
      <c r="H1149" s="561"/>
      <c r="Q1149" s="561"/>
      <c r="R1149" s="561"/>
      <c r="S1149" s="561"/>
      <c r="T1149" s="561"/>
      <c r="U1149" s="561"/>
      <c r="V1149" s="561"/>
      <c r="Y1149" s="561"/>
      <c r="Z1149" s="561"/>
      <c r="AA1149" s="561"/>
      <c r="AB1149" s="561"/>
      <c r="AC1149" s="561"/>
      <c r="AD1149" s="561"/>
      <c r="AE1149" s="561"/>
      <c r="AF1149" s="561"/>
      <c r="AG1149" s="561"/>
      <c r="AH1149" s="561"/>
      <c r="AJ1149" s="561"/>
      <c r="AK1149" s="561"/>
      <c r="AM1149" s="561"/>
      <c r="AN1149" s="561"/>
      <c r="AO1149" s="561"/>
      <c r="AP1149" s="561"/>
      <c r="AQ1149" s="561"/>
      <c r="AR1149" s="561"/>
      <c r="AS1149" s="561"/>
      <c r="AT1149" s="561"/>
      <c r="AU1149" s="561"/>
      <c r="AW1149" s="561"/>
      <c r="AX1149" s="561"/>
      <c r="AY1149" s="561"/>
      <c r="AZ1149" s="561"/>
      <c r="BA1149" s="561"/>
      <c r="BB1149" s="561"/>
      <c r="BC1149" s="561"/>
      <c r="BD1149" s="561"/>
      <c r="BE1149" s="561"/>
      <c r="BF1149" s="561"/>
      <c r="BG1149" s="561"/>
      <c r="BH1149" s="561"/>
      <c r="BI1149" s="561"/>
      <c r="BJ1149" s="561"/>
      <c r="BK1149" s="561"/>
      <c r="BL1149" s="561"/>
      <c r="BM1149" s="561"/>
      <c r="BN1149" s="561"/>
      <c r="BO1149" s="561"/>
      <c r="BP1149" s="561"/>
      <c r="BQ1149" s="561"/>
      <c r="BR1149" s="561"/>
      <c r="BS1149" s="561"/>
      <c r="BT1149" s="561"/>
      <c r="BU1149" s="561"/>
      <c r="BV1149" s="561"/>
    </row>
    <row r="1150" spans="1:74">
      <c r="A1150" s="561"/>
      <c r="E1150" s="561"/>
      <c r="H1150" s="561"/>
      <c r="Q1150" s="561"/>
      <c r="R1150" s="561"/>
      <c r="S1150" s="561"/>
      <c r="T1150" s="561"/>
      <c r="U1150" s="561"/>
      <c r="V1150" s="561"/>
      <c r="Y1150" s="561"/>
      <c r="Z1150" s="561"/>
      <c r="AA1150" s="561"/>
      <c r="AB1150" s="561"/>
      <c r="AC1150" s="561"/>
      <c r="AD1150" s="561"/>
      <c r="AE1150" s="561"/>
      <c r="AF1150" s="561"/>
      <c r="AG1150" s="561"/>
      <c r="AH1150" s="561"/>
      <c r="AJ1150" s="561"/>
      <c r="AK1150" s="561"/>
      <c r="AM1150" s="561"/>
      <c r="AN1150" s="561"/>
      <c r="AO1150" s="561"/>
      <c r="AP1150" s="561"/>
      <c r="AQ1150" s="561"/>
      <c r="AR1150" s="561"/>
      <c r="AS1150" s="561"/>
      <c r="AT1150" s="561"/>
      <c r="AU1150" s="561"/>
      <c r="AW1150" s="561"/>
      <c r="AX1150" s="561"/>
      <c r="AY1150" s="561"/>
      <c r="AZ1150" s="561"/>
      <c r="BA1150" s="561"/>
      <c r="BB1150" s="561"/>
      <c r="BC1150" s="561"/>
      <c r="BD1150" s="561"/>
      <c r="BE1150" s="561"/>
      <c r="BF1150" s="561"/>
      <c r="BG1150" s="561"/>
      <c r="BH1150" s="561"/>
      <c r="BI1150" s="561"/>
      <c r="BJ1150" s="561"/>
      <c r="BK1150" s="561"/>
      <c r="BL1150" s="561"/>
      <c r="BM1150" s="561"/>
      <c r="BN1150" s="561"/>
      <c r="BO1150" s="561"/>
      <c r="BP1150" s="561"/>
      <c r="BQ1150" s="561"/>
      <c r="BR1150" s="561"/>
      <c r="BS1150" s="561"/>
      <c r="BT1150" s="561"/>
      <c r="BU1150" s="561"/>
      <c r="BV1150" s="561"/>
    </row>
    <row r="1151" spans="1:74">
      <c r="A1151" s="561"/>
      <c r="E1151" s="561"/>
      <c r="H1151" s="561"/>
      <c r="Q1151" s="561"/>
      <c r="R1151" s="561"/>
      <c r="S1151" s="561"/>
      <c r="T1151" s="561"/>
      <c r="U1151" s="561"/>
      <c r="V1151" s="561"/>
      <c r="Y1151" s="561"/>
      <c r="Z1151" s="561"/>
      <c r="AA1151" s="561"/>
      <c r="AB1151" s="561"/>
      <c r="AC1151" s="561"/>
      <c r="AD1151" s="561"/>
      <c r="AE1151" s="561"/>
      <c r="AF1151" s="561"/>
      <c r="AG1151" s="561"/>
      <c r="AH1151" s="561"/>
      <c r="AJ1151" s="561"/>
      <c r="AK1151" s="561"/>
      <c r="AM1151" s="561"/>
      <c r="AN1151" s="561"/>
      <c r="AO1151" s="561"/>
      <c r="AP1151" s="561"/>
      <c r="AQ1151" s="561"/>
      <c r="AR1151" s="561"/>
      <c r="AS1151" s="561"/>
      <c r="AT1151" s="561"/>
      <c r="AU1151" s="561"/>
      <c r="AW1151" s="561"/>
      <c r="AX1151" s="561"/>
      <c r="AY1151" s="561"/>
      <c r="AZ1151" s="561"/>
      <c r="BA1151" s="561"/>
      <c r="BB1151" s="561"/>
      <c r="BC1151" s="561"/>
      <c r="BD1151" s="561"/>
      <c r="BE1151" s="561"/>
      <c r="BF1151" s="561"/>
      <c r="BG1151" s="561"/>
      <c r="BH1151" s="561"/>
      <c r="BI1151" s="561"/>
      <c r="BJ1151" s="561"/>
      <c r="BK1151" s="561"/>
      <c r="BL1151" s="561"/>
      <c r="BM1151" s="561"/>
      <c r="BN1151" s="561"/>
      <c r="BO1151" s="561"/>
      <c r="BP1151" s="561"/>
      <c r="BQ1151" s="561"/>
      <c r="BR1151" s="561"/>
      <c r="BS1151" s="561"/>
      <c r="BT1151" s="561"/>
      <c r="BU1151" s="561"/>
      <c r="BV1151" s="561"/>
    </row>
    <row r="1152" spans="1:74">
      <c r="A1152" s="561"/>
      <c r="E1152" s="561"/>
      <c r="H1152" s="561"/>
      <c r="Q1152" s="561"/>
      <c r="R1152" s="561"/>
      <c r="S1152" s="561"/>
      <c r="T1152" s="561"/>
      <c r="U1152" s="561"/>
      <c r="V1152" s="561"/>
      <c r="Y1152" s="561"/>
      <c r="Z1152" s="561"/>
      <c r="AA1152" s="561"/>
      <c r="AB1152" s="561"/>
      <c r="AC1152" s="561"/>
      <c r="AD1152" s="561"/>
      <c r="AE1152" s="561"/>
      <c r="AF1152" s="561"/>
      <c r="AG1152" s="561"/>
      <c r="AH1152" s="561"/>
      <c r="AJ1152" s="561"/>
      <c r="AK1152" s="561"/>
      <c r="AM1152" s="561"/>
      <c r="AN1152" s="561"/>
      <c r="AO1152" s="561"/>
      <c r="AP1152" s="561"/>
      <c r="AQ1152" s="561"/>
      <c r="AR1152" s="561"/>
      <c r="AS1152" s="561"/>
      <c r="AT1152" s="561"/>
      <c r="AU1152" s="561"/>
      <c r="AW1152" s="561"/>
      <c r="AX1152" s="561"/>
      <c r="AY1152" s="561"/>
      <c r="AZ1152" s="561"/>
      <c r="BA1152" s="561"/>
      <c r="BB1152" s="561"/>
      <c r="BC1152" s="561"/>
      <c r="BD1152" s="561"/>
      <c r="BE1152" s="561"/>
      <c r="BF1152" s="561"/>
      <c r="BG1152" s="561"/>
      <c r="BH1152" s="561"/>
      <c r="BI1152" s="561"/>
      <c r="BJ1152" s="561"/>
      <c r="BK1152" s="561"/>
      <c r="BL1152" s="561"/>
      <c r="BM1152" s="561"/>
      <c r="BN1152" s="561"/>
      <c r="BO1152" s="561"/>
      <c r="BP1152" s="561"/>
      <c r="BQ1152" s="561"/>
      <c r="BR1152" s="561"/>
      <c r="BS1152" s="561"/>
      <c r="BT1152" s="561"/>
      <c r="BU1152" s="561"/>
      <c r="BV1152" s="561"/>
    </row>
    <row r="1153" spans="1:74">
      <c r="A1153" s="561"/>
      <c r="E1153" s="561"/>
      <c r="H1153" s="561"/>
      <c r="Q1153" s="561"/>
      <c r="R1153" s="561"/>
      <c r="S1153" s="561"/>
      <c r="T1153" s="561"/>
      <c r="U1153" s="561"/>
      <c r="V1153" s="561"/>
      <c r="Y1153" s="561"/>
      <c r="Z1153" s="561"/>
      <c r="AA1153" s="561"/>
      <c r="AB1153" s="561"/>
      <c r="AC1153" s="561"/>
      <c r="AD1153" s="561"/>
      <c r="AE1153" s="561"/>
      <c r="AF1153" s="561"/>
      <c r="AG1153" s="561"/>
      <c r="AH1153" s="561"/>
      <c r="AJ1153" s="561"/>
      <c r="AK1153" s="561"/>
      <c r="AM1153" s="561"/>
      <c r="AN1153" s="561"/>
      <c r="AO1153" s="561"/>
      <c r="AP1153" s="561"/>
      <c r="AQ1153" s="561"/>
      <c r="AR1153" s="561"/>
      <c r="AS1153" s="561"/>
      <c r="AT1153" s="561"/>
      <c r="AU1153" s="561"/>
      <c r="AW1153" s="561"/>
      <c r="AX1153" s="561"/>
      <c r="AY1153" s="561"/>
      <c r="AZ1153" s="561"/>
      <c r="BA1153" s="561"/>
      <c r="BB1153" s="561"/>
      <c r="BC1153" s="561"/>
      <c r="BD1153" s="561"/>
      <c r="BE1153" s="561"/>
      <c r="BF1153" s="561"/>
      <c r="BG1153" s="561"/>
      <c r="BH1153" s="561"/>
      <c r="BI1153" s="561"/>
      <c r="BJ1153" s="561"/>
      <c r="BK1153" s="561"/>
      <c r="BL1153" s="561"/>
      <c r="BM1153" s="561"/>
      <c r="BN1153" s="561"/>
      <c r="BO1153" s="561"/>
      <c r="BP1153" s="561"/>
      <c r="BQ1153" s="561"/>
      <c r="BR1153" s="561"/>
      <c r="BS1153" s="561"/>
      <c r="BT1153" s="561"/>
      <c r="BU1153" s="561"/>
      <c r="BV1153" s="561"/>
    </row>
    <row r="1154" spans="1:74">
      <c r="A1154" s="561"/>
      <c r="E1154" s="561"/>
      <c r="H1154" s="561"/>
      <c r="Q1154" s="561"/>
      <c r="R1154" s="561"/>
      <c r="S1154" s="561"/>
      <c r="T1154" s="561"/>
      <c r="U1154" s="561"/>
      <c r="V1154" s="561"/>
      <c r="Y1154" s="561"/>
      <c r="Z1154" s="561"/>
      <c r="AA1154" s="561"/>
      <c r="AB1154" s="561"/>
      <c r="AC1154" s="561"/>
      <c r="AD1154" s="561"/>
      <c r="AE1154" s="561"/>
      <c r="AF1154" s="561"/>
      <c r="AG1154" s="561"/>
      <c r="AH1154" s="561"/>
      <c r="AJ1154" s="561"/>
      <c r="AK1154" s="561"/>
      <c r="AM1154" s="561"/>
      <c r="AN1154" s="561"/>
      <c r="AO1154" s="561"/>
      <c r="AP1154" s="561"/>
      <c r="AQ1154" s="561"/>
      <c r="AR1154" s="561"/>
      <c r="AS1154" s="561"/>
      <c r="AT1154" s="561"/>
      <c r="AU1154" s="561"/>
      <c r="AW1154" s="561"/>
      <c r="AX1154" s="561"/>
      <c r="AY1154" s="561"/>
      <c r="AZ1154" s="561"/>
      <c r="BA1154" s="561"/>
      <c r="BB1154" s="561"/>
      <c r="BC1154" s="561"/>
      <c r="BD1154" s="561"/>
      <c r="BE1154" s="561"/>
      <c r="BF1154" s="561"/>
      <c r="BG1154" s="561"/>
      <c r="BH1154" s="561"/>
      <c r="BI1154" s="561"/>
      <c r="BJ1154" s="561"/>
      <c r="BK1154" s="561"/>
      <c r="BL1154" s="561"/>
      <c r="BM1154" s="561"/>
      <c r="BN1154" s="561"/>
      <c r="BO1154" s="561"/>
      <c r="BP1154" s="561"/>
      <c r="BQ1154" s="561"/>
      <c r="BR1154" s="561"/>
      <c r="BS1154" s="561"/>
      <c r="BT1154" s="561"/>
      <c r="BU1154" s="561"/>
      <c r="BV1154" s="561"/>
    </row>
    <row r="1155" spans="1:74">
      <c r="A1155" s="561"/>
      <c r="E1155" s="561"/>
      <c r="H1155" s="561"/>
      <c r="Q1155" s="561"/>
      <c r="R1155" s="561"/>
      <c r="S1155" s="561"/>
      <c r="T1155" s="561"/>
      <c r="U1155" s="561"/>
      <c r="V1155" s="561"/>
      <c r="Y1155" s="561"/>
      <c r="Z1155" s="561"/>
      <c r="AA1155" s="561"/>
      <c r="AB1155" s="561"/>
      <c r="AC1155" s="561"/>
      <c r="AD1155" s="561"/>
      <c r="AE1155" s="561"/>
      <c r="AF1155" s="561"/>
      <c r="AG1155" s="561"/>
      <c r="AH1155" s="561"/>
      <c r="AJ1155" s="561"/>
      <c r="AK1155" s="561"/>
      <c r="AM1155" s="561"/>
      <c r="AN1155" s="561"/>
      <c r="AO1155" s="561"/>
      <c r="AP1155" s="561"/>
      <c r="AQ1155" s="561"/>
      <c r="AR1155" s="561"/>
      <c r="AS1155" s="561"/>
      <c r="AT1155" s="561"/>
      <c r="AU1155" s="561"/>
      <c r="AW1155" s="561"/>
      <c r="AX1155" s="561"/>
      <c r="AY1155" s="561"/>
      <c r="AZ1155" s="561"/>
      <c r="BA1155" s="561"/>
      <c r="BB1155" s="561"/>
      <c r="BC1155" s="561"/>
      <c r="BD1155" s="561"/>
      <c r="BE1155" s="561"/>
      <c r="BF1155" s="561"/>
      <c r="BG1155" s="561"/>
      <c r="BH1155" s="561"/>
      <c r="BI1155" s="561"/>
      <c r="BJ1155" s="561"/>
      <c r="BK1155" s="561"/>
      <c r="BL1155" s="561"/>
      <c r="BM1155" s="561"/>
      <c r="BN1155" s="561"/>
      <c r="BO1155" s="561"/>
      <c r="BP1155" s="561"/>
      <c r="BQ1155" s="561"/>
      <c r="BR1155" s="561"/>
      <c r="BS1155" s="561"/>
      <c r="BT1155" s="561"/>
      <c r="BU1155" s="561"/>
      <c r="BV1155" s="561"/>
    </row>
    <row r="1156" spans="1:74">
      <c r="A1156" s="561"/>
      <c r="E1156" s="561"/>
      <c r="H1156" s="561"/>
      <c r="Q1156" s="561"/>
      <c r="R1156" s="561"/>
      <c r="S1156" s="561"/>
      <c r="T1156" s="561"/>
      <c r="U1156" s="561"/>
      <c r="V1156" s="561"/>
      <c r="Y1156" s="561"/>
      <c r="Z1156" s="561"/>
      <c r="AA1156" s="561"/>
      <c r="AB1156" s="561"/>
      <c r="AC1156" s="561"/>
      <c r="AD1156" s="561"/>
      <c r="AE1156" s="561"/>
      <c r="AF1156" s="561"/>
      <c r="AG1156" s="561"/>
      <c r="AH1156" s="561"/>
      <c r="AJ1156" s="561"/>
      <c r="AK1156" s="561"/>
      <c r="AM1156" s="561"/>
      <c r="AN1156" s="561"/>
      <c r="AO1156" s="561"/>
      <c r="AP1156" s="561"/>
      <c r="AQ1156" s="561"/>
      <c r="AR1156" s="561"/>
      <c r="AS1156" s="561"/>
      <c r="AT1156" s="561"/>
      <c r="AU1156" s="561"/>
      <c r="AW1156" s="561"/>
      <c r="AX1156" s="561"/>
      <c r="AY1156" s="561"/>
      <c r="AZ1156" s="561"/>
      <c r="BA1156" s="561"/>
      <c r="BB1156" s="561"/>
      <c r="BC1156" s="561"/>
      <c r="BD1156" s="561"/>
      <c r="BE1156" s="561"/>
      <c r="BF1156" s="561"/>
      <c r="BG1156" s="561"/>
      <c r="BH1156" s="561"/>
      <c r="BI1156" s="561"/>
      <c r="BJ1156" s="561"/>
      <c r="BK1156" s="561"/>
      <c r="BL1156" s="561"/>
      <c r="BM1156" s="561"/>
      <c r="BN1156" s="561"/>
      <c r="BO1156" s="561"/>
      <c r="BP1156" s="561"/>
      <c r="BQ1156" s="561"/>
      <c r="BR1156" s="561"/>
      <c r="BS1156" s="561"/>
      <c r="BT1156" s="561"/>
      <c r="BU1156" s="561"/>
      <c r="BV1156" s="561"/>
    </row>
    <row r="1157" spans="1:74">
      <c r="A1157" s="561"/>
      <c r="E1157" s="561"/>
      <c r="H1157" s="561"/>
      <c r="Q1157" s="561"/>
      <c r="R1157" s="561"/>
      <c r="S1157" s="561"/>
      <c r="T1157" s="561"/>
      <c r="U1157" s="561"/>
      <c r="V1157" s="561"/>
      <c r="Y1157" s="561"/>
      <c r="Z1157" s="561"/>
      <c r="AA1157" s="561"/>
      <c r="AB1157" s="561"/>
      <c r="AC1157" s="561"/>
      <c r="AD1157" s="561"/>
      <c r="AE1157" s="561"/>
      <c r="AF1157" s="561"/>
      <c r="AG1157" s="561"/>
      <c r="AH1157" s="561"/>
      <c r="AJ1157" s="561"/>
      <c r="AK1157" s="561"/>
      <c r="AM1157" s="561"/>
      <c r="AN1157" s="561"/>
      <c r="AO1157" s="561"/>
      <c r="AP1157" s="561"/>
      <c r="AQ1157" s="561"/>
      <c r="AR1157" s="561"/>
      <c r="AS1157" s="561"/>
      <c r="AT1157" s="561"/>
      <c r="AU1157" s="561"/>
      <c r="AW1157" s="561"/>
      <c r="AX1157" s="561"/>
      <c r="AY1157" s="561"/>
      <c r="AZ1157" s="561"/>
      <c r="BA1157" s="561"/>
      <c r="BB1157" s="561"/>
      <c r="BC1157" s="561"/>
      <c r="BD1157" s="561"/>
      <c r="BE1157" s="561"/>
      <c r="BF1157" s="561"/>
      <c r="BG1157" s="561"/>
      <c r="BH1157" s="561"/>
      <c r="BI1157" s="561"/>
      <c r="BJ1157" s="561"/>
      <c r="BK1157" s="561"/>
      <c r="BL1157" s="561"/>
      <c r="BM1157" s="561"/>
      <c r="BN1157" s="561"/>
      <c r="BO1157" s="561"/>
      <c r="BP1157" s="561"/>
      <c r="BQ1157" s="561"/>
      <c r="BR1157" s="561"/>
      <c r="BS1157" s="561"/>
      <c r="BT1157" s="561"/>
      <c r="BU1157" s="561"/>
      <c r="BV1157" s="561"/>
    </row>
    <row r="1158" spans="1:74">
      <c r="A1158" s="561"/>
      <c r="E1158" s="561"/>
      <c r="H1158" s="561"/>
      <c r="Q1158" s="561"/>
      <c r="R1158" s="561"/>
      <c r="S1158" s="561"/>
      <c r="T1158" s="561"/>
      <c r="U1158" s="561"/>
      <c r="V1158" s="561"/>
      <c r="Y1158" s="561"/>
      <c r="Z1158" s="561"/>
      <c r="AA1158" s="561"/>
      <c r="AB1158" s="561"/>
      <c r="AC1158" s="561"/>
      <c r="AD1158" s="561"/>
      <c r="AE1158" s="561"/>
      <c r="AF1158" s="561"/>
      <c r="AG1158" s="561"/>
      <c r="AH1158" s="561"/>
      <c r="AJ1158" s="561"/>
      <c r="AK1158" s="561"/>
      <c r="AM1158" s="561"/>
      <c r="AN1158" s="561"/>
      <c r="AO1158" s="561"/>
      <c r="AP1158" s="561"/>
      <c r="AQ1158" s="561"/>
      <c r="AR1158" s="561"/>
      <c r="AS1158" s="561"/>
      <c r="AT1158" s="561"/>
      <c r="AU1158" s="561"/>
      <c r="AW1158" s="561"/>
      <c r="AX1158" s="561"/>
      <c r="AY1158" s="561"/>
      <c r="AZ1158" s="561"/>
      <c r="BA1158" s="561"/>
      <c r="BB1158" s="561"/>
      <c r="BC1158" s="561"/>
      <c r="BD1158" s="561"/>
      <c r="BE1158" s="561"/>
      <c r="BF1158" s="561"/>
      <c r="BG1158" s="561"/>
      <c r="BH1158" s="561"/>
      <c r="BI1158" s="561"/>
      <c r="BJ1158" s="561"/>
      <c r="BK1158" s="561"/>
      <c r="BL1158" s="561"/>
      <c r="BM1158" s="561"/>
      <c r="BN1158" s="561"/>
      <c r="BO1158" s="561"/>
      <c r="BP1158" s="561"/>
      <c r="BQ1158" s="561"/>
      <c r="BR1158" s="561"/>
      <c r="BS1158" s="561"/>
      <c r="BT1158" s="561"/>
      <c r="BU1158" s="561"/>
      <c r="BV1158" s="561"/>
    </row>
    <row r="1159" spans="1:74">
      <c r="A1159" s="561"/>
      <c r="E1159" s="561"/>
      <c r="H1159" s="561"/>
      <c r="Q1159" s="561"/>
      <c r="R1159" s="561"/>
      <c r="S1159" s="561"/>
      <c r="T1159" s="561"/>
      <c r="U1159" s="561"/>
      <c r="V1159" s="561"/>
      <c r="Y1159" s="561"/>
      <c r="Z1159" s="561"/>
      <c r="AA1159" s="561"/>
      <c r="AB1159" s="561"/>
      <c r="AC1159" s="561"/>
      <c r="AD1159" s="561"/>
      <c r="AE1159" s="561"/>
      <c r="AF1159" s="561"/>
      <c r="AG1159" s="561"/>
      <c r="AH1159" s="561"/>
      <c r="AJ1159" s="561"/>
      <c r="AK1159" s="561"/>
      <c r="AM1159" s="561"/>
      <c r="AN1159" s="561"/>
      <c r="AO1159" s="561"/>
      <c r="AP1159" s="561"/>
      <c r="AQ1159" s="561"/>
      <c r="AR1159" s="561"/>
      <c r="AS1159" s="561"/>
      <c r="AT1159" s="561"/>
      <c r="AU1159" s="561"/>
      <c r="AW1159" s="561"/>
      <c r="AX1159" s="561"/>
      <c r="AY1159" s="561"/>
      <c r="AZ1159" s="561"/>
      <c r="BA1159" s="561"/>
      <c r="BB1159" s="561"/>
      <c r="BC1159" s="561"/>
      <c r="BD1159" s="561"/>
      <c r="BE1159" s="561"/>
      <c r="BF1159" s="561"/>
      <c r="BG1159" s="561"/>
      <c r="BH1159" s="561"/>
      <c r="BI1159" s="561"/>
      <c r="BJ1159" s="561"/>
      <c r="BK1159" s="561"/>
      <c r="BL1159" s="561"/>
      <c r="BM1159" s="561"/>
      <c r="BN1159" s="561"/>
      <c r="BO1159" s="561"/>
      <c r="BP1159" s="561"/>
      <c r="BQ1159" s="561"/>
      <c r="BR1159" s="561"/>
      <c r="BS1159" s="561"/>
      <c r="BT1159" s="561"/>
      <c r="BU1159" s="561"/>
      <c r="BV1159" s="561"/>
    </row>
    <row r="1160" spans="1:74">
      <c r="A1160" s="561"/>
      <c r="E1160" s="561"/>
      <c r="H1160" s="561"/>
      <c r="Q1160" s="561"/>
      <c r="R1160" s="561"/>
      <c r="S1160" s="561"/>
      <c r="T1160" s="561"/>
      <c r="U1160" s="561"/>
      <c r="V1160" s="561"/>
      <c r="Y1160" s="561"/>
      <c r="Z1160" s="561"/>
      <c r="AA1160" s="561"/>
      <c r="AB1160" s="561"/>
      <c r="AC1160" s="561"/>
      <c r="AD1160" s="561"/>
      <c r="AE1160" s="561"/>
      <c r="AF1160" s="561"/>
      <c r="AG1160" s="561"/>
      <c r="AH1160" s="561"/>
      <c r="AJ1160" s="561"/>
      <c r="AK1160" s="561"/>
      <c r="AM1160" s="561"/>
      <c r="AN1160" s="561"/>
      <c r="AO1160" s="561"/>
      <c r="AP1160" s="561"/>
      <c r="AQ1160" s="561"/>
      <c r="AR1160" s="561"/>
      <c r="AS1160" s="561"/>
      <c r="AT1160" s="561"/>
      <c r="AU1160" s="561"/>
      <c r="AW1160" s="561"/>
      <c r="AX1160" s="561"/>
      <c r="AY1160" s="561"/>
      <c r="AZ1160" s="561"/>
      <c r="BA1160" s="561"/>
      <c r="BB1160" s="561"/>
      <c r="BC1160" s="561"/>
      <c r="BD1160" s="561"/>
      <c r="BE1160" s="561"/>
      <c r="BF1160" s="561"/>
      <c r="BG1160" s="561"/>
      <c r="BH1160" s="561"/>
      <c r="BI1160" s="561"/>
      <c r="BJ1160" s="561"/>
      <c r="BK1160" s="561"/>
      <c r="BL1160" s="561"/>
      <c r="BM1160" s="561"/>
      <c r="BN1160" s="561"/>
      <c r="BO1160" s="561"/>
      <c r="BP1160" s="561"/>
      <c r="BQ1160" s="561"/>
      <c r="BR1160" s="561"/>
      <c r="BS1160" s="561"/>
      <c r="BT1160" s="561"/>
      <c r="BU1160" s="561"/>
      <c r="BV1160" s="561"/>
    </row>
    <row r="1161" spans="1:74">
      <c r="A1161" s="561"/>
      <c r="E1161" s="561"/>
      <c r="H1161" s="561"/>
      <c r="Q1161" s="561"/>
      <c r="R1161" s="561"/>
      <c r="S1161" s="561"/>
      <c r="T1161" s="561"/>
      <c r="U1161" s="561"/>
      <c r="V1161" s="561"/>
      <c r="Y1161" s="561"/>
      <c r="Z1161" s="561"/>
      <c r="AA1161" s="561"/>
      <c r="AB1161" s="561"/>
      <c r="AC1161" s="561"/>
      <c r="AD1161" s="561"/>
      <c r="AE1161" s="561"/>
      <c r="AF1161" s="561"/>
      <c r="AG1161" s="561"/>
      <c r="AH1161" s="561"/>
      <c r="AJ1161" s="561"/>
      <c r="AK1161" s="561"/>
      <c r="AM1161" s="561"/>
      <c r="AN1161" s="561"/>
      <c r="AO1161" s="561"/>
      <c r="AP1161" s="561"/>
      <c r="AQ1161" s="561"/>
      <c r="AR1161" s="561"/>
      <c r="AS1161" s="561"/>
      <c r="AT1161" s="561"/>
      <c r="AU1161" s="561"/>
      <c r="AW1161" s="561"/>
      <c r="AX1161" s="561"/>
      <c r="AY1161" s="561"/>
      <c r="AZ1161" s="561"/>
      <c r="BA1161" s="561"/>
      <c r="BB1161" s="561"/>
      <c r="BC1161" s="561"/>
      <c r="BD1161" s="561"/>
      <c r="BE1161" s="561"/>
      <c r="BF1161" s="561"/>
      <c r="BG1161" s="561"/>
      <c r="BH1161" s="561"/>
      <c r="BI1161" s="561"/>
      <c r="BJ1161" s="561"/>
      <c r="BK1161" s="561"/>
      <c r="BL1161" s="561"/>
      <c r="BM1161" s="561"/>
      <c r="BN1161" s="561"/>
      <c r="BO1161" s="561"/>
      <c r="BP1161" s="561"/>
      <c r="BQ1161" s="561"/>
      <c r="BR1161" s="561"/>
      <c r="BS1161" s="561"/>
      <c r="BT1161" s="561"/>
      <c r="BU1161" s="561"/>
      <c r="BV1161" s="561"/>
    </row>
    <row r="1162" spans="1:74">
      <c r="A1162" s="561"/>
      <c r="E1162" s="561"/>
      <c r="H1162" s="561"/>
      <c r="Q1162" s="561"/>
      <c r="R1162" s="561"/>
      <c r="S1162" s="561"/>
      <c r="T1162" s="561"/>
      <c r="U1162" s="561"/>
      <c r="V1162" s="561"/>
      <c r="Y1162" s="561"/>
      <c r="Z1162" s="561"/>
      <c r="AA1162" s="561"/>
      <c r="AB1162" s="561"/>
      <c r="AC1162" s="561"/>
      <c r="AD1162" s="561"/>
      <c r="AE1162" s="561"/>
      <c r="AF1162" s="561"/>
      <c r="AG1162" s="561"/>
      <c r="AH1162" s="561"/>
      <c r="AJ1162" s="561"/>
      <c r="AK1162" s="561"/>
      <c r="AM1162" s="561"/>
      <c r="AN1162" s="561"/>
      <c r="AO1162" s="561"/>
      <c r="AP1162" s="561"/>
      <c r="AQ1162" s="561"/>
      <c r="AR1162" s="561"/>
      <c r="AS1162" s="561"/>
      <c r="AT1162" s="561"/>
      <c r="AU1162" s="561"/>
      <c r="AW1162" s="561"/>
      <c r="AX1162" s="561"/>
      <c r="AY1162" s="561"/>
      <c r="AZ1162" s="561"/>
      <c r="BA1162" s="561"/>
      <c r="BB1162" s="561"/>
      <c r="BC1162" s="561"/>
      <c r="BD1162" s="561"/>
      <c r="BE1162" s="561"/>
      <c r="BF1162" s="561"/>
      <c r="BG1162" s="561"/>
      <c r="BH1162" s="561"/>
      <c r="BI1162" s="561"/>
      <c r="BJ1162" s="561"/>
      <c r="BK1162" s="561"/>
      <c r="BL1162" s="561"/>
      <c r="BM1162" s="561"/>
      <c r="BN1162" s="561"/>
      <c r="BO1162" s="561"/>
      <c r="BP1162" s="561"/>
      <c r="BQ1162" s="561"/>
      <c r="BR1162" s="561"/>
      <c r="BS1162" s="561"/>
      <c r="BT1162" s="561"/>
      <c r="BU1162" s="561"/>
      <c r="BV1162" s="561"/>
    </row>
    <row r="1163" spans="1:74">
      <c r="A1163" s="561"/>
      <c r="E1163" s="561"/>
      <c r="H1163" s="561"/>
      <c r="Q1163" s="561"/>
      <c r="R1163" s="561"/>
      <c r="S1163" s="561"/>
      <c r="T1163" s="561"/>
      <c r="U1163" s="561"/>
      <c r="V1163" s="561"/>
      <c r="Y1163" s="561"/>
      <c r="Z1163" s="561"/>
      <c r="AA1163" s="561"/>
      <c r="AB1163" s="561"/>
      <c r="AC1163" s="561"/>
      <c r="AD1163" s="561"/>
      <c r="AE1163" s="561"/>
      <c r="AF1163" s="561"/>
      <c r="AG1163" s="561"/>
      <c r="AH1163" s="561"/>
      <c r="AJ1163" s="561"/>
      <c r="AK1163" s="561"/>
      <c r="AM1163" s="561"/>
      <c r="AN1163" s="561"/>
      <c r="AO1163" s="561"/>
      <c r="AP1163" s="561"/>
      <c r="AQ1163" s="561"/>
      <c r="AR1163" s="561"/>
      <c r="AS1163" s="561"/>
      <c r="AT1163" s="561"/>
      <c r="AU1163" s="561"/>
      <c r="AW1163" s="561"/>
      <c r="AX1163" s="561"/>
      <c r="AY1163" s="561"/>
      <c r="AZ1163" s="561"/>
      <c r="BA1163" s="561"/>
      <c r="BB1163" s="561"/>
      <c r="BC1163" s="561"/>
      <c r="BD1163" s="561"/>
      <c r="BE1163" s="561"/>
      <c r="BF1163" s="561"/>
      <c r="BG1163" s="561"/>
      <c r="BH1163" s="561"/>
      <c r="BI1163" s="561"/>
      <c r="BJ1163" s="561"/>
      <c r="BK1163" s="561"/>
      <c r="BL1163" s="561"/>
      <c r="BM1163" s="561"/>
      <c r="BN1163" s="561"/>
      <c r="BO1163" s="561"/>
      <c r="BP1163" s="561"/>
      <c r="BQ1163" s="561"/>
      <c r="BR1163" s="561"/>
      <c r="BS1163" s="561"/>
      <c r="BT1163" s="561"/>
      <c r="BU1163" s="561"/>
      <c r="BV1163" s="561"/>
    </row>
    <row r="1164" spans="1:74">
      <c r="A1164" s="561"/>
      <c r="E1164" s="561"/>
      <c r="H1164" s="561"/>
      <c r="Q1164" s="561"/>
      <c r="R1164" s="561"/>
      <c r="S1164" s="561"/>
      <c r="T1164" s="561"/>
      <c r="U1164" s="561"/>
      <c r="V1164" s="561"/>
      <c r="Y1164" s="561"/>
      <c r="Z1164" s="561"/>
      <c r="AA1164" s="561"/>
      <c r="AB1164" s="561"/>
      <c r="AC1164" s="561"/>
      <c r="AD1164" s="561"/>
      <c r="AE1164" s="561"/>
      <c r="AF1164" s="561"/>
      <c r="AG1164" s="561"/>
      <c r="AH1164" s="561"/>
      <c r="AJ1164" s="561"/>
      <c r="AK1164" s="561"/>
      <c r="AM1164" s="561"/>
      <c r="AN1164" s="561"/>
      <c r="AO1164" s="561"/>
      <c r="AP1164" s="561"/>
      <c r="AQ1164" s="561"/>
      <c r="AR1164" s="561"/>
      <c r="AS1164" s="561"/>
      <c r="AT1164" s="561"/>
      <c r="AU1164" s="561"/>
      <c r="AW1164" s="561"/>
      <c r="AX1164" s="561"/>
      <c r="AY1164" s="561"/>
      <c r="AZ1164" s="561"/>
      <c r="BA1164" s="561"/>
      <c r="BB1164" s="561"/>
      <c r="BC1164" s="561"/>
      <c r="BD1164" s="561"/>
      <c r="BE1164" s="561"/>
      <c r="BF1164" s="561"/>
      <c r="BG1164" s="561"/>
      <c r="BH1164" s="561"/>
      <c r="BI1164" s="561"/>
      <c r="BJ1164" s="561"/>
      <c r="BK1164" s="561"/>
      <c r="BL1164" s="561"/>
      <c r="BM1164" s="561"/>
      <c r="BN1164" s="561"/>
      <c r="BO1164" s="561"/>
      <c r="BP1164" s="561"/>
      <c r="BQ1164" s="561"/>
      <c r="BR1164" s="561"/>
      <c r="BS1164" s="561"/>
      <c r="BT1164" s="561"/>
      <c r="BU1164" s="561"/>
      <c r="BV1164" s="561"/>
    </row>
    <row r="1165" spans="1:74">
      <c r="A1165" s="561"/>
      <c r="E1165" s="561"/>
      <c r="H1165" s="561"/>
      <c r="Q1165" s="561"/>
      <c r="R1165" s="561"/>
      <c r="S1165" s="561"/>
      <c r="T1165" s="561"/>
      <c r="U1165" s="561"/>
      <c r="V1165" s="561"/>
      <c r="Y1165" s="561"/>
      <c r="Z1165" s="561"/>
      <c r="AA1165" s="561"/>
      <c r="AB1165" s="561"/>
      <c r="AC1165" s="561"/>
      <c r="AD1165" s="561"/>
      <c r="AE1165" s="561"/>
      <c r="AF1165" s="561"/>
      <c r="AG1165" s="561"/>
      <c r="AH1165" s="561"/>
      <c r="AJ1165" s="561"/>
      <c r="AK1165" s="561"/>
      <c r="AM1165" s="561"/>
      <c r="AN1165" s="561"/>
      <c r="AO1165" s="561"/>
      <c r="AP1165" s="561"/>
      <c r="AQ1165" s="561"/>
      <c r="AR1165" s="561"/>
      <c r="AS1165" s="561"/>
      <c r="AT1165" s="561"/>
      <c r="AU1165" s="561"/>
      <c r="AW1165" s="561"/>
      <c r="AX1165" s="561"/>
      <c r="AY1165" s="561"/>
      <c r="AZ1165" s="561"/>
      <c r="BA1165" s="561"/>
      <c r="BB1165" s="561"/>
      <c r="BC1165" s="561"/>
      <c r="BD1165" s="561"/>
      <c r="BE1165" s="561"/>
      <c r="BF1165" s="561"/>
      <c r="BG1165" s="561"/>
      <c r="BH1165" s="561"/>
      <c r="BI1165" s="561"/>
      <c r="BJ1165" s="561"/>
      <c r="BK1165" s="561"/>
      <c r="BL1165" s="561"/>
      <c r="BM1165" s="561"/>
      <c r="BN1165" s="561"/>
      <c r="BO1165" s="561"/>
      <c r="BP1165" s="561"/>
      <c r="BQ1165" s="561"/>
      <c r="BR1165" s="561"/>
      <c r="BS1165" s="561"/>
      <c r="BT1165" s="561"/>
      <c r="BU1165" s="561"/>
      <c r="BV1165" s="561"/>
    </row>
    <row r="1166" spans="1:74">
      <c r="A1166" s="561"/>
      <c r="E1166" s="561"/>
      <c r="H1166" s="561"/>
      <c r="Q1166" s="561"/>
      <c r="R1166" s="561"/>
      <c r="S1166" s="561"/>
      <c r="T1166" s="561"/>
      <c r="U1166" s="561"/>
      <c r="V1166" s="561"/>
      <c r="Y1166" s="561"/>
      <c r="Z1166" s="561"/>
      <c r="AA1166" s="561"/>
      <c r="AB1166" s="561"/>
      <c r="AC1166" s="561"/>
      <c r="AD1166" s="561"/>
      <c r="AE1166" s="561"/>
      <c r="AF1166" s="561"/>
      <c r="AG1166" s="561"/>
      <c r="AH1166" s="561"/>
      <c r="AJ1166" s="561"/>
      <c r="AK1166" s="561"/>
      <c r="AM1166" s="561"/>
      <c r="AN1166" s="561"/>
      <c r="AO1166" s="561"/>
      <c r="AP1166" s="561"/>
      <c r="AQ1166" s="561"/>
      <c r="AR1166" s="561"/>
      <c r="AS1166" s="561"/>
      <c r="AT1166" s="561"/>
      <c r="AU1166" s="561"/>
      <c r="AW1166" s="561"/>
      <c r="AX1166" s="561"/>
      <c r="AY1166" s="561"/>
      <c r="AZ1166" s="561"/>
      <c r="BA1166" s="561"/>
      <c r="BB1166" s="561"/>
      <c r="BC1166" s="561"/>
      <c r="BD1166" s="561"/>
      <c r="BE1166" s="561"/>
      <c r="BF1166" s="561"/>
      <c r="BG1166" s="561"/>
      <c r="BH1166" s="561"/>
      <c r="BI1166" s="561"/>
      <c r="BJ1166" s="561"/>
      <c r="BK1166" s="561"/>
      <c r="BL1166" s="561"/>
      <c r="BM1166" s="561"/>
      <c r="BN1166" s="561"/>
      <c r="BO1166" s="561"/>
      <c r="BP1166" s="561"/>
      <c r="BQ1166" s="561"/>
      <c r="BR1166" s="561"/>
      <c r="BS1166" s="561"/>
      <c r="BT1166" s="561"/>
      <c r="BU1166" s="561"/>
      <c r="BV1166" s="561"/>
    </row>
    <row r="1167" spans="1:74">
      <c r="A1167" s="561"/>
      <c r="E1167" s="561"/>
      <c r="H1167" s="561"/>
      <c r="Q1167" s="561"/>
      <c r="R1167" s="561"/>
      <c r="S1167" s="561"/>
      <c r="T1167" s="561"/>
      <c r="U1167" s="561"/>
      <c r="V1167" s="561"/>
      <c r="Y1167" s="561"/>
      <c r="Z1167" s="561"/>
      <c r="AA1167" s="561"/>
      <c r="AB1167" s="561"/>
      <c r="AC1167" s="561"/>
      <c r="AD1167" s="561"/>
      <c r="AE1167" s="561"/>
      <c r="AF1167" s="561"/>
      <c r="AG1167" s="561"/>
      <c r="AH1167" s="561"/>
      <c r="AJ1167" s="561"/>
      <c r="AK1167" s="561"/>
      <c r="AM1167" s="561"/>
      <c r="AN1167" s="561"/>
      <c r="AO1167" s="561"/>
      <c r="AP1167" s="561"/>
      <c r="AQ1167" s="561"/>
      <c r="AR1167" s="561"/>
      <c r="AS1167" s="561"/>
      <c r="AT1167" s="561"/>
      <c r="AU1167" s="561"/>
      <c r="AW1167" s="561"/>
      <c r="AX1167" s="561"/>
      <c r="AY1167" s="561"/>
      <c r="AZ1167" s="561"/>
      <c r="BA1167" s="561"/>
      <c r="BB1167" s="561"/>
      <c r="BC1167" s="561"/>
      <c r="BD1167" s="561"/>
      <c r="BE1167" s="561"/>
      <c r="BF1167" s="561"/>
      <c r="BG1167" s="561"/>
      <c r="BH1167" s="561"/>
      <c r="BI1167" s="561"/>
      <c r="BJ1167" s="561"/>
      <c r="BK1167" s="561"/>
      <c r="BL1167" s="561"/>
      <c r="BM1167" s="561"/>
      <c r="BN1167" s="561"/>
      <c r="BO1167" s="561"/>
      <c r="BP1167" s="561"/>
      <c r="BQ1167" s="561"/>
      <c r="BR1167" s="561"/>
      <c r="BS1167" s="561"/>
      <c r="BT1167" s="561"/>
      <c r="BU1167" s="561"/>
      <c r="BV1167" s="561"/>
    </row>
    <row r="1168" spans="1:74">
      <c r="A1168" s="561"/>
      <c r="E1168" s="561"/>
      <c r="H1168" s="561"/>
      <c r="Q1168" s="561"/>
      <c r="R1168" s="561"/>
      <c r="S1168" s="561"/>
      <c r="T1168" s="561"/>
      <c r="U1168" s="561"/>
      <c r="V1168" s="561"/>
      <c r="Y1168" s="561"/>
      <c r="Z1168" s="561"/>
      <c r="AA1168" s="561"/>
      <c r="AB1168" s="561"/>
      <c r="AC1168" s="561"/>
      <c r="AD1168" s="561"/>
      <c r="AE1168" s="561"/>
      <c r="AF1168" s="561"/>
      <c r="AG1168" s="561"/>
      <c r="AH1168" s="561"/>
      <c r="AJ1168" s="561"/>
      <c r="AK1168" s="561"/>
      <c r="AM1168" s="561"/>
      <c r="AN1168" s="561"/>
      <c r="AO1168" s="561"/>
      <c r="AP1168" s="561"/>
      <c r="AQ1168" s="561"/>
      <c r="AR1168" s="561"/>
      <c r="AS1168" s="561"/>
      <c r="AT1168" s="561"/>
      <c r="AU1168" s="561"/>
      <c r="AW1168" s="561"/>
      <c r="AX1168" s="561"/>
      <c r="AY1168" s="561"/>
      <c r="AZ1168" s="561"/>
      <c r="BA1168" s="561"/>
      <c r="BB1168" s="561"/>
      <c r="BC1168" s="561"/>
      <c r="BD1168" s="561"/>
      <c r="BE1168" s="561"/>
      <c r="BF1168" s="561"/>
      <c r="BG1168" s="561"/>
      <c r="BH1168" s="561"/>
      <c r="BI1168" s="561"/>
      <c r="BJ1168" s="561"/>
      <c r="BK1168" s="561"/>
      <c r="BL1168" s="561"/>
      <c r="BM1168" s="561"/>
      <c r="BN1168" s="561"/>
      <c r="BO1168" s="561"/>
      <c r="BP1168" s="561"/>
      <c r="BQ1168" s="561"/>
      <c r="BR1168" s="561"/>
      <c r="BS1168" s="561"/>
      <c r="BT1168" s="561"/>
      <c r="BU1168" s="561"/>
      <c r="BV1168" s="561"/>
    </row>
    <row r="1169" spans="1:74">
      <c r="A1169" s="561"/>
      <c r="E1169" s="561"/>
      <c r="H1169" s="561"/>
      <c r="Q1169" s="561"/>
      <c r="R1169" s="561"/>
      <c r="S1169" s="561"/>
      <c r="T1169" s="561"/>
      <c r="U1169" s="561"/>
      <c r="V1169" s="561"/>
      <c r="Y1169" s="561"/>
      <c r="Z1169" s="561"/>
      <c r="AA1169" s="561"/>
      <c r="AB1169" s="561"/>
      <c r="AC1169" s="561"/>
      <c r="AD1169" s="561"/>
      <c r="AE1169" s="561"/>
      <c r="AF1169" s="561"/>
      <c r="AG1169" s="561"/>
      <c r="AH1169" s="561"/>
      <c r="AJ1169" s="561"/>
      <c r="AK1169" s="561"/>
      <c r="AM1169" s="561"/>
      <c r="AN1169" s="561"/>
      <c r="AO1169" s="561"/>
      <c r="AP1169" s="561"/>
      <c r="AQ1169" s="561"/>
      <c r="AR1169" s="561"/>
      <c r="AS1169" s="561"/>
      <c r="AT1169" s="561"/>
      <c r="AU1169" s="561"/>
      <c r="AW1169" s="561"/>
      <c r="AX1169" s="561"/>
      <c r="AY1169" s="561"/>
      <c r="AZ1169" s="561"/>
      <c r="BA1169" s="561"/>
      <c r="BB1169" s="561"/>
      <c r="BC1169" s="561"/>
      <c r="BD1169" s="561"/>
      <c r="BE1169" s="561"/>
      <c r="BF1169" s="561"/>
      <c r="BG1169" s="561"/>
      <c r="BH1169" s="561"/>
      <c r="BI1169" s="561"/>
      <c r="BJ1169" s="561"/>
      <c r="BK1169" s="561"/>
      <c r="BL1169" s="561"/>
      <c r="BM1169" s="561"/>
      <c r="BN1169" s="561"/>
      <c r="BO1169" s="561"/>
      <c r="BP1169" s="561"/>
      <c r="BQ1169" s="561"/>
      <c r="BR1169" s="561"/>
      <c r="BS1169" s="561"/>
      <c r="BT1169" s="561"/>
      <c r="BU1169" s="561"/>
      <c r="BV1169" s="561"/>
    </row>
    <row r="1170" spans="1:74">
      <c r="A1170" s="561"/>
      <c r="E1170" s="561"/>
      <c r="H1170" s="561"/>
      <c r="Q1170" s="561"/>
      <c r="R1170" s="561"/>
      <c r="S1170" s="561"/>
      <c r="T1170" s="561"/>
      <c r="U1170" s="561"/>
      <c r="V1170" s="561"/>
      <c r="Y1170" s="561"/>
      <c r="Z1170" s="561"/>
      <c r="AA1170" s="561"/>
      <c r="AB1170" s="561"/>
      <c r="AC1170" s="561"/>
      <c r="AD1170" s="561"/>
      <c r="AE1170" s="561"/>
      <c r="AF1170" s="561"/>
      <c r="AG1170" s="561"/>
      <c r="AH1170" s="561"/>
      <c r="AJ1170" s="561"/>
      <c r="AK1170" s="561"/>
      <c r="AM1170" s="561"/>
      <c r="AN1170" s="561"/>
      <c r="AO1170" s="561"/>
      <c r="AP1170" s="561"/>
      <c r="AQ1170" s="561"/>
      <c r="AR1170" s="561"/>
      <c r="AS1170" s="561"/>
      <c r="AT1170" s="561"/>
      <c r="AU1170" s="561"/>
      <c r="AW1170" s="561"/>
      <c r="AX1170" s="561"/>
      <c r="AY1170" s="561"/>
      <c r="AZ1170" s="561"/>
      <c r="BA1170" s="561"/>
      <c r="BB1170" s="561"/>
      <c r="BC1170" s="561"/>
      <c r="BD1170" s="561"/>
      <c r="BE1170" s="561"/>
      <c r="BF1170" s="561"/>
      <c r="BG1170" s="561"/>
      <c r="BH1170" s="561"/>
      <c r="BI1170" s="561"/>
      <c r="BJ1170" s="561"/>
      <c r="BK1170" s="561"/>
      <c r="BL1170" s="561"/>
      <c r="BM1170" s="561"/>
      <c r="BN1170" s="561"/>
      <c r="BO1170" s="561"/>
      <c r="BP1170" s="561"/>
      <c r="BQ1170" s="561"/>
      <c r="BR1170" s="561"/>
      <c r="BS1170" s="561"/>
      <c r="BT1170" s="561"/>
      <c r="BU1170" s="561"/>
      <c r="BV1170" s="561"/>
    </row>
    <row r="1171" spans="1:74">
      <c r="A1171" s="561"/>
      <c r="E1171" s="561"/>
      <c r="H1171" s="561"/>
      <c r="Q1171" s="561"/>
      <c r="R1171" s="561"/>
      <c r="S1171" s="561"/>
      <c r="T1171" s="561"/>
      <c r="U1171" s="561"/>
      <c r="V1171" s="561"/>
      <c r="Y1171" s="561"/>
      <c r="Z1171" s="561"/>
      <c r="AA1171" s="561"/>
      <c r="AB1171" s="561"/>
      <c r="AC1171" s="561"/>
      <c r="AD1171" s="561"/>
      <c r="AE1171" s="561"/>
      <c r="AF1171" s="561"/>
      <c r="AG1171" s="561"/>
      <c r="AH1171" s="561"/>
      <c r="AJ1171" s="561"/>
      <c r="AK1171" s="561"/>
      <c r="AM1171" s="561"/>
      <c r="AN1171" s="561"/>
      <c r="AO1171" s="561"/>
      <c r="AP1171" s="561"/>
      <c r="AQ1171" s="561"/>
      <c r="AR1171" s="561"/>
      <c r="AS1171" s="561"/>
      <c r="AT1171" s="561"/>
      <c r="AU1171" s="561"/>
      <c r="AW1171" s="561"/>
      <c r="AX1171" s="561"/>
      <c r="AY1171" s="561"/>
      <c r="AZ1171" s="561"/>
      <c r="BA1171" s="561"/>
      <c r="BB1171" s="561"/>
      <c r="BC1171" s="561"/>
      <c r="BD1171" s="561"/>
      <c r="BE1171" s="561"/>
      <c r="BF1171" s="561"/>
      <c r="BG1171" s="561"/>
      <c r="BH1171" s="561"/>
      <c r="BI1171" s="561"/>
      <c r="BJ1171" s="561"/>
      <c r="BK1171" s="561"/>
      <c r="BL1171" s="561"/>
      <c r="BM1171" s="561"/>
      <c r="BN1171" s="561"/>
      <c r="BO1171" s="561"/>
      <c r="BP1171" s="561"/>
      <c r="BQ1171" s="561"/>
      <c r="BR1171" s="561"/>
      <c r="BS1171" s="561"/>
      <c r="BT1171" s="561"/>
      <c r="BU1171" s="561"/>
      <c r="BV1171" s="561"/>
    </row>
    <row r="1172" spans="1:74">
      <c r="A1172" s="561"/>
      <c r="E1172" s="561"/>
      <c r="H1172" s="561"/>
      <c r="Q1172" s="561"/>
      <c r="R1172" s="561"/>
      <c r="S1172" s="561"/>
      <c r="T1172" s="561"/>
      <c r="U1172" s="561"/>
      <c r="V1172" s="561"/>
      <c r="Y1172" s="561"/>
      <c r="Z1172" s="561"/>
      <c r="AA1172" s="561"/>
      <c r="AB1172" s="561"/>
      <c r="AC1172" s="561"/>
      <c r="AD1172" s="561"/>
      <c r="AE1172" s="561"/>
      <c r="AF1172" s="561"/>
      <c r="AG1172" s="561"/>
      <c r="AH1172" s="561"/>
      <c r="AJ1172" s="561"/>
      <c r="AK1172" s="561"/>
      <c r="AM1172" s="561"/>
      <c r="AN1172" s="561"/>
      <c r="AO1172" s="561"/>
      <c r="AP1172" s="561"/>
      <c r="AQ1172" s="561"/>
      <c r="AR1172" s="561"/>
      <c r="AS1172" s="561"/>
      <c r="AT1172" s="561"/>
      <c r="AU1172" s="561"/>
      <c r="AW1172" s="561"/>
      <c r="AX1172" s="561"/>
      <c r="AY1172" s="561"/>
      <c r="AZ1172" s="561"/>
      <c r="BA1172" s="561"/>
      <c r="BB1172" s="561"/>
      <c r="BC1172" s="561"/>
      <c r="BD1172" s="561"/>
      <c r="BE1172" s="561"/>
      <c r="BF1172" s="561"/>
      <c r="BG1172" s="561"/>
      <c r="BH1172" s="561"/>
      <c r="BI1172" s="561"/>
      <c r="BJ1172" s="561"/>
      <c r="BK1172" s="561"/>
      <c r="BL1172" s="561"/>
      <c r="BM1172" s="561"/>
      <c r="BN1172" s="561"/>
      <c r="BO1172" s="561"/>
      <c r="BP1172" s="561"/>
      <c r="BQ1172" s="561"/>
      <c r="BR1172" s="561"/>
      <c r="BS1172" s="561"/>
      <c r="BT1172" s="561"/>
      <c r="BU1172" s="561"/>
      <c r="BV1172" s="561"/>
    </row>
    <row r="1173" spans="1:74">
      <c r="A1173" s="561"/>
      <c r="E1173" s="561"/>
      <c r="H1173" s="561"/>
      <c r="Q1173" s="561"/>
      <c r="R1173" s="561"/>
      <c r="S1173" s="561"/>
      <c r="T1173" s="561"/>
      <c r="U1173" s="561"/>
      <c r="V1173" s="561"/>
      <c r="Y1173" s="561"/>
      <c r="Z1173" s="561"/>
      <c r="AA1173" s="561"/>
      <c r="AB1173" s="561"/>
      <c r="AC1173" s="561"/>
      <c r="AD1173" s="561"/>
      <c r="AE1173" s="561"/>
      <c r="AF1173" s="561"/>
      <c r="AG1173" s="561"/>
      <c r="AH1173" s="561"/>
      <c r="AJ1173" s="561"/>
      <c r="AK1173" s="561"/>
      <c r="AM1173" s="561"/>
      <c r="AN1173" s="561"/>
      <c r="AO1173" s="561"/>
      <c r="AP1173" s="561"/>
      <c r="AQ1173" s="561"/>
      <c r="AR1173" s="561"/>
      <c r="AS1173" s="561"/>
      <c r="AT1173" s="561"/>
      <c r="AU1173" s="561"/>
      <c r="AW1173" s="561"/>
      <c r="AX1173" s="561"/>
      <c r="AY1173" s="561"/>
      <c r="AZ1173" s="561"/>
      <c r="BA1173" s="561"/>
      <c r="BB1173" s="561"/>
      <c r="BC1173" s="561"/>
      <c r="BD1173" s="561"/>
      <c r="BE1173" s="561"/>
      <c r="BF1173" s="561"/>
      <c r="BG1173" s="561"/>
      <c r="BH1173" s="561"/>
      <c r="BI1173" s="561"/>
      <c r="BJ1173" s="561"/>
      <c r="BK1173" s="561"/>
      <c r="BL1173" s="561"/>
      <c r="BM1173" s="561"/>
      <c r="BN1173" s="561"/>
      <c r="BO1173" s="561"/>
      <c r="BP1173" s="561"/>
      <c r="BQ1173" s="561"/>
      <c r="BR1173" s="561"/>
      <c r="BS1173" s="561"/>
      <c r="BT1173" s="561"/>
      <c r="BU1173" s="561"/>
      <c r="BV1173" s="561"/>
    </row>
    <row r="1174" spans="1:74">
      <c r="A1174" s="561"/>
      <c r="E1174" s="561"/>
      <c r="H1174" s="561"/>
      <c r="Q1174" s="561"/>
      <c r="R1174" s="561"/>
      <c r="S1174" s="561"/>
      <c r="T1174" s="561"/>
      <c r="U1174" s="561"/>
      <c r="V1174" s="561"/>
      <c r="Y1174" s="561"/>
      <c r="Z1174" s="561"/>
      <c r="AA1174" s="561"/>
      <c r="AB1174" s="561"/>
      <c r="AC1174" s="561"/>
      <c r="AD1174" s="561"/>
      <c r="AE1174" s="561"/>
      <c r="AF1174" s="561"/>
      <c r="AG1174" s="561"/>
      <c r="AH1174" s="561"/>
      <c r="AJ1174" s="561"/>
      <c r="AK1174" s="561"/>
      <c r="AM1174" s="561"/>
      <c r="AN1174" s="561"/>
      <c r="AO1174" s="561"/>
      <c r="AP1174" s="561"/>
      <c r="AQ1174" s="561"/>
      <c r="AR1174" s="561"/>
      <c r="AS1174" s="561"/>
      <c r="AT1174" s="561"/>
      <c r="AU1174" s="561"/>
      <c r="AW1174" s="561"/>
      <c r="AX1174" s="561"/>
      <c r="AY1174" s="561"/>
      <c r="AZ1174" s="561"/>
      <c r="BA1174" s="561"/>
      <c r="BB1174" s="561"/>
      <c r="BC1174" s="561"/>
      <c r="BD1174" s="561"/>
      <c r="BE1174" s="561"/>
      <c r="BF1174" s="561"/>
      <c r="BG1174" s="561"/>
      <c r="BH1174" s="561"/>
      <c r="BI1174" s="561"/>
      <c r="BJ1174" s="561"/>
      <c r="BK1174" s="561"/>
      <c r="BL1174" s="561"/>
      <c r="BM1174" s="561"/>
      <c r="BN1174" s="561"/>
      <c r="BO1174" s="561"/>
      <c r="BP1174" s="561"/>
      <c r="BQ1174" s="561"/>
      <c r="BR1174" s="561"/>
      <c r="BS1174" s="561"/>
      <c r="BT1174" s="561"/>
      <c r="BU1174" s="561"/>
      <c r="BV1174" s="561"/>
    </row>
    <row r="1175" spans="1:74">
      <c r="A1175" s="561"/>
      <c r="E1175" s="561"/>
      <c r="H1175" s="561"/>
      <c r="Q1175" s="561"/>
      <c r="R1175" s="561"/>
      <c r="S1175" s="561"/>
      <c r="T1175" s="561"/>
      <c r="U1175" s="561"/>
      <c r="V1175" s="561"/>
      <c r="Y1175" s="561"/>
      <c r="Z1175" s="561"/>
      <c r="AA1175" s="561"/>
      <c r="AB1175" s="561"/>
      <c r="AC1175" s="561"/>
      <c r="AD1175" s="561"/>
      <c r="AE1175" s="561"/>
      <c r="AF1175" s="561"/>
      <c r="AG1175" s="561"/>
      <c r="AH1175" s="561"/>
      <c r="AJ1175" s="561"/>
      <c r="AK1175" s="561"/>
      <c r="AM1175" s="561"/>
      <c r="AN1175" s="561"/>
      <c r="AO1175" s="561"/>
      <c r="AP1175" s="561"/>
      <c r="AQ1175" s="561"/>
      <c r="AR1175" s="561"/>
      <c r="AS1175" s="561"/>
      <c r="AT1175" s="561"/>
      <c r="AU1175" s="561"/>
      <c r="AW1175" s="561"/>
      <c r="AX1175" s="561"/>
      <c r="AY1175" s="561"/>
      <c r="AZ1175" s="561"/>
      <c r="BA1175" s="561"/>
      <c r="BB1175" s="561"/>
      <c r="BC1175" s="561"/>
      <c r="BD1175" s="561"/>
      <c r="BE1175" s="561"/>
      <c r="BF1175" s="561"/>
      <c r="BG1175" s="561"/>
      <c r="BH1175" s="561"/>
      <c r="BI1175" s="561"/>
      <c r="BJ1175" s="561"/>
      <c r="BK1175" s="561"/>
      <c r="BL1175" s="561"/>
      <c r="BM1175" s="561"/>
      <c r="BN1175" s="561"/>
      <c r="BO1175" s="561"/>
      <c r="BP1175" s="561"/>
      <c r="BQ1175" s="561"/>
      <c r="BR1175" s="561"/>
      <c r="BS1175" s="561"/>
      <c r="BT1175" s="561"/>
      <c r="BU1175" s="561"/>
      <c r="BV1175" s="561"/>
    </row>
    <row r="1176" spans="1:74">
      <c r="A1176" s="561"/>
      <c r="E1176" s="561"/>
      <c r="H1176" s="561"/>
      <c r="Q1176" s="561"/>
      <c r="R1176" s="561"/>
      <c r="S1176" s="561"/>
      <c r="T1176" s="561"/>
      <c r="U1176" s="561"/>
      <c r="V1176" s="561"/>
      <c r="Y1176" s="561"/>
      <c r="Z1176" s="561"/>
      <c r="AA1176" s="561"/>
      <c r="AB1176" s="561"/>
      <c r="AC1176" s="561"/>
      <c r="AD1176" s="561"/>
      <c r="AE1176" s="561"/>
      <c r="AF1176" s="561"/>
      <c r="AG1176" s="561"/>
      <c r="AH1176" s="561"/>
      <c r="AJ1176" s="561"/>
      <c r="AK1176" s="561"/>
      <c r="AM1176" s="561"/>
      <c r="AN1176" s="561"/>
      <c r="AO1176" s="561"/>
      <c r="AP1176" s="561"/>
      <c r="AQ1176" s="561"/>
      <c r="AR1176" s="561"/>
      <c r="AS1176" s="561"/>
      <c r="AT1176" s="561"/>
      <c r="AU1176" s="561"/>
      <c r="AW1176" s="561"/>
      <c r="AX1176" s="561"/>
      <c r="AY1176" s="561"/>
      <c r="AZ1176" s="561"/>
      <c r="BA1176" s="561"/>
      <c r="BB1176" s="561"/>
      <c r="BC1176" s="561"/>
      <c r="BD1176" s="561"/>
      <c r="BE1176" s="561"/>
      <c r="BF1176" s="561"/>
      <c r="BG1176" s="561"/>
      <c r="BH1176" s="561"/>
      <c r="BI1176" s="561"/>
      <c r="BJ1176" s="561"/>
      <c r="BK1176" s="561"/>
      <c r="BL1176" s="561"/>
      <c r="BM1176" s="561"/>
      <c r="BN1176" s="561"/>
      <c r="BO1176" s="561"/>
      <c r="BP1176" s="561"/>
      <c r="BQ1176" s="561"/>
      <c r="BR1176" s="561"/>
      <c r="BS1176" s="561"/>
      <c r="BT1176" s="561"/>
      <c r="BU1176" s="561"/>
      <c r="BV1176" s="561"/>
    </row>
    <row r="1177" spans="1:74">
      <c r="A1177" s="561"/>
      <c r="E1177" s="561"/>
      <c r="H1177" s="561"/>
      <c r="Q1177" s="561"/>
      <c r="R1177" s="561"/>
      <c r="S1177" s="561"/>
      <c r="T1177" s="561"/>
      <c r="U1177" s="561"/>
      <c r="V1177" s="561"/>
      <c r="Y1177" s="561"/>
      <c r="Z1177" s="561"/>
      <c r="AA1177" s="561"/>
      <c r="AB1177" s="561"/>
      <c r="AC1177" s="561"/>
      <c r="AD1177" s="561"/>
      <c r="AE1177" s="561"/>
      <c r="AF1177" s="561"/>
      <c r="AG1177" s="561"/>
      <c r="AH1177" s="561"/>
      <c r="AJ1177" s="561"/>
      <c r="AK1177" s="561"/>
      <c r="AM1177" s="561"/>
      <c r="AN1177" s="561"/>
      <c r="AO1177" s="561"/>
      <c r="AP1177" s="561"/>
      <c r="AQ1177" s="561"/>
      <c r="AR1177" s="561"/>
      <c r="AS1177" s="561"/>
      <c r="AT1177" s="561"/>
      <c r="AU1177" s="561"/>
      <c r="AW1177" s="561"/>
      <c r="AX1177" s="561"/>
      <c r="AY1177" s="561"/>
      <c r="AZ1177" s="561"/>
      <c r="BA1177" s="561"/>
      <c r="BB1177" s="561"/>
      <c r="BC1177" s="561"/>
      <c r="BD1177" s="561"/>
      <c r="BE1177" s="561"/>
      <c r="BF1177" s="561"/>
      <c r="BG1177" s="561"/>
      <c r="BH1177" s="561"/>
      <c r="BI1177" s="561"/>
      <c r="BJ1177" s="561"/>
      <c r="BK1177" s="561"/>
      <c r="BL1177" s="561"/>
      <c r="BM1177" s="561"/>
      <c r="BN1177" s="561"/>
      <c r="BO1177" s="561"/>
      <c r="BP1177" s="561"/>
      <c r="BQ1177" s="561"/>
      <c r="BR1177" s="561"/>
      <c r="BS1177" s="561"/>
      <c r="BT1177" s="561"/>
      <c r="BU1177" s="561"/>
      <c r="BV1177" s="561"/>
    </row>
    <row r="1178" spans="1:74">
      <c r="A1178" s="561"/>
      <c r="E1178" s="561"/>
      <c r="H1178" s="561"/>
      <c r="Q1178" s="561"/>
      <c r="R1178" s="561"/>
      <c r="S1178" s="561"/>
      <c r="T1178" s="561"/>
      <c r="U1178" s="561"/>
      <c r="V1178" s="561"/>
      <c r="Y1178" s="561"/>
      <c r="Z1178" s="561"/>
      <c r="AA1178" s="561"/>
      <c r="AB1178" s="561"/>
      <c r="AC1178" s="561"/>
      <c r="AD1178" s="561"/>
      <c r="AE1178" s="561"/>
      <c r="AF1178" s="561"/>
      <c r="AG1178" s="561"/>
      <c r="AH1178" s="561"/>
      <c r="AJ1178" s="561"/>
      <c r="AK1178" s="561"/>
      <c r="AM1178" s="561"/>
      <c r="AN1178" s="561"/>
      <c r="AO1178" s="561"/>
      <c r="AP1178" s="561"/>
      <c r="AQ1178" s="561"/>
      <c r="AR1178" s="561"/>
      <c r="AS1178" s="561"/>
      <c r="AT1178" s="561"/>
      <c r="AU1178" s="561"/>
      <c r="AW1178" s="561"/>
      <c r="AX1178" s="561"/>
      <c r="AY1178" s="561"/>
      <c r="AZ1178" s="561"/>
      <c r="BA1178" s="561"/>
      <c r="BB1178" s="561"/>
      <c r="BC1178" s="561"/>
      <c r="BD1178" s="561"/>
      <c r="BE1178" s="561"/>
      <c r="BF1178" s="561"/>
      <c r="BG1178" s="561"/>
      <c r="BH1178" s="561"/>
      <c r="BI1178" s="561"/>
      <c r="BJ1178" s="561"/>
      <c r="BK1178" s="561"/>
      <c r="BL1178" s="561"/>
      <c r="BM1178" s="561"/>
      <c r="BN1178" s="561"/>
      <c r="BO1178" s="561"/>
      <c r="BP1178" s="561"/>
      <c r="BQ1178" s="561"/>
      <c r="BR1178" s="561"/>
      <c r="BS1178" s="561"/>
      <c r="BT1178" s="561"/>
      <c r="BU1178" s="561"/>
      <c r="BV1178" s="561"/>
    </row>
    <row r="1179" spans="1:74">
      <c r="A1179" s="561"/>
      <c r="E1179" s="561"/>
      <c r="H1179" s="561"/>
      <c r="Q1179" s="561"/>
      <c r="R1179" s="561"/>
      <c r="S1179" s="561"/>
      <c r="T1179" s="561"/>
      <c r="U1179" s="561"/>
      <c r="V1179" s="561"/>
      <c r="Y1179" s="561"/>
      <c r="Z1179" s="561"/>
      <c r="AA1179" s="561"/>
      <c r="AB1179" s="561"/>
      <c r="AC1179" s="561"/>
      <c r="AD1179" s="561"/>
      <c r="AE1179" s="561"/>
      <c r="AF1179" s="561"/>
      <c r="AG1179" s="561"/>
      <c r="AH1179" s="561"/>
      <c r="AJ1179" s="561"/>
      <c r="AK1179" s="561"/>
      <c r="AM1179" s="561"/>
      <c r="AN1179" s="561"/>
      <c r="AO1179" s="561"/>
      <c r="AP1179" s="561"/>
      <c r="AQ1179" s="561"/>
      <c r="AR1179" s="561"/>
      <c r="AS1179" s="561"/>
      <c r="AT1179" s="561"/>
      <c r="AU1179" s="561"/>
      <c r="AW1179" s="561"/>
      <c r="AX1179" s="561"/>
      <c r="AY1179" s="561"/>
      <c r="AZ1179" s="561"/>
      <c r="BA1179" s="561"/>
      <c r="BB1179" s="561"/>
      <c r="BC1179" s="561"/>
      <c r="BD1179" s="561"/>
      <c r="BE1179" s="561"/>
      <c r="BF1179" s="561"/>
      <c r="BG1179" s="561"/>
      <c r="BH1179" s="561"/>
      <c r="BI1179" s="561"/>
      <c r="BJ1179" s="561"/>
      <c r="BK1179" s="561"/>
      <c r="BL1179" s="561"/>
      <c r="BM1179" s="561"/>
      <c r="BN1179" s="561"/>
      <c r="BO1179" s="561"/>
      <c r="BP1179" s="561"/>
      <c r="BQ1179" s="561"/>
      <c r="BR1179" s="561"/>
      <c r="BS1179" s="561"/>
      <c r="BT1179" s="561"/>
      <c r="BU1179" s="561"/>
      <c r="BV1179" s="561"/>
    </row>
    <row r="1180" spans="1:74">
      <c r="A1180" s="561"/>
      <c r="E1180" s="561"/>
      <c r="H1180" s="561"/>
      <c r="Q1180" s="561"/>
      <c r="R1180" s="561"/>
      <c r="S1180" s="561"/>
      <c r="T1180" s="561"/>
      <c r="U1180" s="561"/>
      <c r="V1180" s="561"/>
      <c r="Y1180" s="561"/>
      <c r="Z1180" s="561"/>
      <c r="AA1180" s="561"/>
      <c r="AB1180" s="561"/>
      <c r="AC1180" s="561"/>
      <c r="AD1180" s="561"/>
      <c r="AE1180" s="561"/>
      <c r="AF1180" s="561"/>
      <c r="AG1180" s="561"/>
      <c r="AH1180" s="561"/>
      <c r="AJ1180" s="561"/>
      <c r="AK1180" s="561"/>
      <c r="AM1180" s="561"/>
      <c r="AN1180" s="561"/>
      <c r="AO1180" s="561"/>
      <c r="AP1180" s="561"/>
      <c r="AQ1180" s="561"/>
      <c r="AR1180" s="561"/>
      <c r="AS1180" s="561"/>
      <c r="AT1180" s="561"/>
      <c r="AU1180" s="561"/>
      <c r="AW1180" s="561"/>
      <c r="AX1180" s="561"/>
      <c r="AY1180" s="561"/>
      <c r="AZ1180" s="561"/>
      <c r="BA1180" s="561"/>
      <c r="BB1180" s="561"/>
      <c r="BC1180" s="561"/>
      <c r="BD1180" s="561"/>
      <c r="BE1180" s="561"/>
      <c r="BF1180" s="561"/>
      <c r="BG1180" s="561"/>
      <c r="BH1180" s="561"/>
      <c r="BI1180" s="561"/>
      <c r="BJ1180" s="561"/>
      <c r="BK1180" s="561"/>
      <c r="BL1180" s="561"/>
      <c r="BM1180" s="561"/>
      <c r="BN1180" s="561"/>
      <c r="BO1180" s="561"/>
      <c r="BP1180" s="561"/>
      <c r="BQ1180" s="561"/>
      <c r="BR1180" s="561"/>
      <c r="BS1180" s="561"/>
      <c r="BT1180" s="561"/>
      <c r="BU1180" s="561"/>
      <c r="BV1180" s="561"/>
    </row>
    <row r="1181" spans="1:74">
      <c r="A1181" s="561"/>
      <c r="E1181" s="561"/>
      <c r="H1181" s="561"/>
      <c r="Q1181" s="561"/>
      <c r="R1181" s="561"/>
      <c r="S1181" s="561"/>
      <c r="T1181" s="561"/>
      <c r="U1181" s="561"/>
      <c r="V1181" s="561"/>
      <c r="Y1181" s="561"/>
      <c r="Z1181" s="561"/>
      <c r="AA1181" s="561"/>
      <c r="AB1181" s="561"/>
      <c r="AC1181" s="561"/>
      <c r="AD1181" s="561"/>
      <c r="AE1181" s="561"/>
      <c r="AF1181" s="561"/>
      <c r="AG1181" s="561"/>
      <c r="AH1181" s="561"/>
      <c r="AJ1181" s="561"/>
      <c r="AK1181" s="561"/>
      <c r="AM1181" s="561"/>
      <c r="AN1181" s="561"/>
      <c r="AO1181" s="561"/>
      <c r="AP1181" s="561"/>
      <c r="AQ1181" s="561"/>
      <c r="AR1181" s="561"/>
      <c r="AS1181" s="561"/>
      <c r="AT1181" s="561"/>
      <c r="AU1181" s="561"/>
      <c r="AW1181" s="561"/>
      <c r="AX1181" s="561"/>
      <c r="AY1181" s="561"/>
      <c r="AZ1181" s="561"/>
      <c r="BA1181" s="561"/>
      <c r="BB1181" s="561"/>
      <c r="BC1181" s="561"/>
      <c r="BD1181" s="561"/>
      <c r="BE1181" s="561"/>
      <c r="BF1181" s="561"/>
      <c r="BG1181" s="561"/>
      <c r="BH1181" s="561"/>
      <c r="BI1181" s="561"/>
      <c r="BJ1181" s="561"/>
      <c r="BK1181" s="561"/>
      <c r="BL1181" s="561"/>
      <c r="BM1181" s="561"/>
      <c r="BN1181" s="561"/>
      <c r="BO1181" s="561"/>
      <c r="BP1181" s="561"/>
      <c r="BQ1181" s="561"/>
      <c r="BR1181" s="561"/>
      <c r="BS1181" s="561"/>
      <c r="BT1181" s="561"/>
      <c r="BU1181" s="561"/>
      <c r="BV1181" s="561"/>
    </row>
    <row r="1182" spans="1:74">
      <c r="A1182" s="561"/>
      <c r="E1182" s="561"/>
      <c r="H1182" s="561"/>
      <c r="Q1182" s="561"/>
      <c r="R1182" s="561"/>
      <c r="S1182" s="561"/>
      <c r="T1182" s="561"/>
      <c r="U1182" s="561"/>
      <c r="V1182" s="561"/>
      <c r="Y1182" s="561"/>
      <c r="Z1182" s="561"/>
      <c r="AA1182" s="561"/>
      <c r="AB1182" s="561"/>
      <c r="AC1182" s="561"/>
      <c r="AD1182" s="561"/>
      <c r="AE1182" s="561"/>
      <c r="AF1182" s="561"/>
      <c r="AG1182" s="561"/>
      <c r="AH1182" s="561"/>
      <c r="AJ1182" s="561"/>
      <c r="AK1182" s="561"/>
      <c r="AM1182" s="561"/>
      <c r="AN1182" s="561"/>
      <c r="AO1182" s="561"/>
      <c r="AP1182" s="561"/>
      <c r="AQ1182" s="561"/>
      <c r="AR1182" s="561"/>
      <c r="AS1182" s="561"/>
      <c r="AT1182" s="561"/>
      <c r="AU1182" s="561"/>
      <c r="AW1182" s="561"/>
      <c r="AX1182" s="561"/>
      <c r="AY1182" s="561"/>
      <c r="AZ1182" s="561"/>
      <c r="BA1182" s="561"/>
      <c r="BB1182" s="561"/>
      <c r="BC1182" s="561"/>
      <c r="BD1182" s="561"/>
      <c r="BE1182" s="561"/>
      <c r="BF1182" s="561"/>
      <c r="BG1182" s="561"/>
      <c r="BH1182" s="561"/>
      <c r="BI1182" s="561"/>
      <c r="BJ1182" s="561"/>
      <c r="BK1182" s="561"/>
      <c r="BL1182" s="561"/>
      <c r="BM1182" s="561"/>
      <c r="BN1182" s="561"/>
      <c r="BO1182" s="561"/>
      <c r="BP1182" s="561"/>
      <c r="BQ1182" s="561"/>
      <c r="BR1182" s="561"/>
      <c r="BS1182" s="561"/>
      <c r="BT1182" s="561"/>
      <c r="BU1182" s="561"/>
      <c r="BV1182" s="561"/>
    </row>
    <row r="1183" spans="1:74">
      <c r="A1183" s="561"/>
      <c r="E1183" s="561"/>
      <c r="H1183" s="561"/>
      <c r="Q1183" s="561"/>
      <c r="R1183" s="561"/>
      <c r="S1183" s="561"/>
      <c r="T1183" s="561"/>
      <c r="U1183" s="561"/>
      <c r="V1183" s="561"/>
      <c r="Y1183" s="561"/>
      <c r="Z1183" s="561"/>
      <c r="AA1183" s="561"/>
      <c r="AB1183" s="561"/>
      <c r="AC1183" s="561"/>
      <c r="AD1183" s="561"/>
      <c r="AE1183" s="561"/>
      <c r="AF1183" s="561"/>
      <c r="AG1183" s="561"/>
      <c r="AH1183" s="561"/>
      <c r="AJ1183" s="561"/>
      <c r="AK1183" s="561"/>
      <c r="AM1183" s="561"/>
      <c r="AN1183" s="561"/>
      <c r="AO1183" s="561"/>
      <c r="AP1183" s="561"/>
      <c r="AQ1183" s="561"/>
      <c r="AR1183" s="561"/>
      <c r="AS1183" s="561"/>
      <c r="AT1183" s="561"/>
      <c r="AU1183" s="561"/>
      <c r="AW1183" s="561"/>
      <c r="AX1183" s="561"/>
      <c r="AY1183" s="561"/>
      <c r="AZ1183" s="561"/>
      <c r="BA1183" s="561"/>
      <c r="BB1183" s="561"/>
      <c r="BC1183" s="561"/>
      <c r="BD1183" s="561"/>
      <c r="BE1183" s="561"/>
      <c r="BF1183" s="561"/>
      <c r="BG1183" s="561"/>
      <c r="BH1183" s="561"/>
      <c r="BI1183" s="561"/>
      <c r="BJ1183" s="561"/>
      <c r="BK1183" s="561"/>
      <c r="BL1183" s="561"/>
      <c r="BM1183" s="561"/>
      <c r="BN1183" s="561"/>
      <c r="BO1183" s="561"/>
      <c r="BP1183" s="561"/>
      <c r="BQ1183" s="561"/>
      <c r="BR1183" s="561"/>
      <c r="BS1183" s="561"/>
      <c r="BT1183" s="561"/>
      <c r="BU1183" s="561"/>
      <c r="BV1183" s="561"/>
    </row>
    <row r="1184" spans="1:74">
      <c r="A1184" s="561"/>
      <c r="E1184" s="561"/>
      <c r="H1184" s="561"/>
      <c r="Q1184" s="561"/>
      <c r="R1184" s="561"/>
      <c r="S1184" s="561"/>
      <c r="T1184" s="561"/>
      <c r="U1184" s="561"/>
      <c r="V1184" s="561"/>
      <c r="Y1184" s="561"/>
      <c r="Z1184" s="561"/>
      <c r="AA1184" s="561"/>
      <c r="AB1184" s="561"/>
      <c r="AC1184" s="561"/>
      <c r="AD1184" s="561"/>
      <c r="AE1184" s="561"/>
      <c r="AF1184" s="561"/>
      <c r="AG1184" s="561"/>
      <c r="AH1184" s="561"/>
      <c r="AJ1184" s="561"/>
      <c r="AK1184" s="561"/>
      <c r="AM1184" s="561"/>
      <c r="AN1184" s="561"/>
      <c r="AO1184" s="561"/>
      <c r="AP1184" s="561"/>
      <c r="AQ1184" s="561"/>
      <c r="AR1184" s="561"/>
      <c r="AS1184" s="561"/>
      <c r="AT1184" s="561"/>
      <c r="AU1184" s="561"/>
      <c r="AW1184" s="561"/>
      <c r="AX1184" s="561"/>
      <c r="AY1184" s="561"/>
      <c r="AZ1184" s="561"/>
      <c r="BA1184" s="561"/>
      <c r="BB1184" s="561"/>
      <c r="BC1184" s="561"/>
      <c r="BD1184" s="561"/>
      <c r="BE1184" s="561"/>
      <c r="BF1184" s="561"/>
      <c r="BG1184" s="561"/>
      <c r="BH1184" s="561"/>
      <c r="BI1184" s="561"/>
      <c r="BJ1184" s="561"/>
      <c r="BK1184" s="561"/>
      <c r="BL1184" s="561"/>
      <c r="BM1184" s="561"/>
      <c r="BN1184" s="561"/>
      <c r="BO1184" s="561"/>
      <c r="BP1184" s="561"/>
      <c r="BQ1184" s="561"/>
      <c r="BR1184" s="561"/>
      <c r="BS1184" s="561"/>
      <c r="BT1184" s="561"/>
      <c r="BU1184" s="561"/>
      <c r="BV1184" s="561"/>
    </row>
    <row r="1185" spans="1:74">
      <c r="A1185" s="561"/>
      <c r="E1185" s="561"/>
      <c r="H1185" s="561"/>
      <c r="Q1185" s="561"/>
      <c r="R1185" s="561"/>
      <c r="S1185" s="561"/>
      <c r="T1185" s="561"/>
      <c r="U1185" s="561"/>
      <c r="V1185" s="561"/>
      <c r="Y1185" s="561"/>
      <c r="Z1185" s="561"/>
      <c r="AA1185" s="561"/>
      <c r="AB1185" s="561"/>
      <c r="AC1185" s="561"/>
      <c r="AD1185" s="561"/>
      <c r="AE1185" s="561"/>
      <c r="AF1185" s="561"/>
      <c r="AG1185" s="561"/>
      <c r="AH1185" s="561"/>
      <c r="AJ1185" s="561"/>
      <c r="AK1185" s="561"/>
      <c r="AM1185" s="561"/>
      <c r="AN1185" s="561"/>
      <c r="AO1185" s="561"/>
      <c r="AP1185" s="561"/>
      <c r="AQ1185" s="561"/>
      <c r="AR1185" s="561"/>
      <c r="AS1185" s="561"/>
      <c r="AT1185" s="561"/>
      <c r="AU1185" s="561"/>
      <c r="AW1185" s="561"/>
      <c r="AX1185" s="561"/>
      <c r="AY1185" s="561"/>
      <c r="AZ1185" s="561"/>
      <c r="BA1185" s="561"/>
      <c r="BB1185" s="561"/>
      <c r="BC1185" s="561"/>
      <c r="BD1185" s="561"/>
      <c r="BE1185" s="561"/>
      <c r="BF1185" s="561"/>
      <c r="BG1185" s="561"/>
      <c r="BH1185" s="561"/>
      <c r="BI1185" s="561"/>
      <c r="BJ1185" s="561"/>
      <c r="BK1185" s="561"/>
      <c r="BL1185" s="561"/>
      <c r="BM1185" s="561"/>
      <c r="BN1185" s="561"/>
      <c r="BO1185" s="561"/>
      <c r="BP1185" s="561"/>
      <c r="BQ1185" s="561"/>
      <c r="BR1185" s="561"/>
      <c r="BS1185" s="561"/>
      <c r="BT1185" s="561"/>
      <c r="BU1185" s="561"/>
      <c r="BV1185" s="561"/>
    </row>
    <row r="1186" spans="1:74">
      <c r="A1186" s="561"/>
      <c r="E1186" s="561"/>
      <c r="H1186" s="561"/>
      <c r="Q1186" s="561"/>
      <c r="R1186" s="561"/>
      <c r="S1186" s="561"/>
      <c r="T1186" s="561"/>
      <c r="U1186" s="561"/>
      <c r="V1186" s="561"/>
      <c r="Y1186" s="561"/>
      <c r="Z1186" s="561"/>
      <c r="AA1186" s="561"/>
      <c r="AB1186" s="561"/>
      <c r="AC1186" s="561"/>
      <c r="AD1186" s="561"/>
      <c r="AE1186" s="561"/>
      <c r="AF1186" s="561"/>
      <c r="AG1186" s="561"/>
      <c r="AH1186" s="561"/>
      <c r="AJ1186" s="561"/>
      <c r="AK1186" s="561"/>
      <c r="AM1186" s="561"/>
      <c r="AN1186" s="561"/>
      <c r="AO1186" s="561"/>
      <c r="AP1186" s="561"/>
      <c r="AQ1186" s="561"/>
      <c r="AR1186" s="561"/>
      <c r="AS1186" s="561"/>
      <c r="AT1186" s="561"/>
      <c r="AU1186" s="561"/>
      <c r="AW1186" s="561"/>
      <c r="AX1186" s="561"/>
      <c r="AY1186" s="561"/>
      <c r="AZ1186" s="561"/>
      <c r="BA1186" s="561"/>
      <c r="BB1186" s="561"/>
      <c r="BC1186" s="561"/>
      <c r="BD1186" s="561"/>
      <c r="BE1186" s="561"/>
      <c r="BF1186" s="561"/>
      <c r="BG1186" s="561"/>
      <c r="BH1186" s="561"/>
      <c r="BI1186" s="561"/>
      <c r="BJ1186" s="561"/>
      <c r="BK1186" s="561"/>
      <c r="BL1186" s="561"/>
      <c r="BM1186" s="561"/>
      <c r="BN1186" s="561"/>
      <c r="BO1186" s="561"/>
      <c r="BP1186" s="561"/>
      <c r="BQ1186" s="561"/>
      <c r="BR1186" s="561"/>
      <c r="BS1186" s="561"/>
      <c r="BT1186" s="561"/>
      <c r="BU1186" s="561"/>
      <c r="BV1186" s="561"/>
    </row>
    <row r="1187" spans="1:74">
      <c r="A1187" s="561"/>
      <c r="E1187" s="561"/>
      <c r="H1187" s="561"/>
      <c r="Q1187" s="561"/>
      <c r="R1187" s="561"/>
      <c r="S1187" s="561"/>
      <c r="T1187" s="561"/>
      <c r="U1187" s="561"/>
      <c r="V1187" s="561"/>
      <c r="Y1187" s="561"/>
      <c r="Z1187" s="561"/>
      <c r="AA1187" s="561"/>
      <c r="AB1187" s="561"/>
      <c r="AC1187" s="561"/>
      <c r="AD1187" s="561"/>
      <c r="AE1187" s="561"/>
      <c r="AF1187" s="561"/>
      <c r="AG1187" s="561"/>
      <c r="AH1187" s="561"/>
      <c r="AJ1187" s="561"/>
      <c r="AK1187" s="561"/>
      <c r="AM1187" s="561"/>
      <c r="AN1187" s="561"/>
      <c r="AO1187" s="561"/>
      <c r="AP1187" s="561"/>
      <c r="AQ1187" s="561"/>
      <c r="AR1187" s="561"/>
      <c r="AS1187" s="561"/>
      <c r="AT1187" s="561"/>
      <c r="AU1187" s="561"/>
      <c r="AW1187" s="561"/>
      <c r="AX1187" s="561"/>
      <c r="AY1187" s="561"/>
      <c r="AZ1187" s="561"/>
      <c r="BA1187" s="561"/>
      <c r="BB1187" s="561"/>
      <c r="BC1187" s="561"/>
      <c r="BD1187" s="561"/>
      <c r="BE1187" s="561"/>
      <c r="BF1187" s="561"/>
      <c r="BG1187" s="561"/>
      <c r="BH1187" s="561"/>
      <c r="BI1187" s="561"/>
      <c r="BJ1187" s="561"/>
      <c r="BK1187" s="561"/>
      <c r="BL1187" s="561"/>
      <c r="BM1187" s="561"/>
      <c r="BN1187" s="561"/>
      <c r="BO1187" s="561"/>
      <c r="BP1187" s="561"/>
      <c r="BQ1187" s="561"/>
      <c r="BR1187" s="561"/>
      <c r="BS1187" s="561"/>
      <c r="BT1187" s="561"/>
      <c r="BU1187" s="561"/>
      <c r="BV1187" s="561"/>
    </row>
    <row r="1188" spans="1:74">
      <c r="A1188" s="561"/>
      <c r="E1188" s="561"/>
      <c r="H1188" s="561"/>
      <c r="Q1188" s="561"/>
      <c r="R1188" s="561"/>
      <c r="S1188" s="561"/>
      <c r="T1188" s="561"/>
      <c r="U1188" s="561"/>
      <c r="V1188" s="561"/>
      <c r="Y1188" s="561"/>
      <c r="Z1188" s="561"/>
      <c r="AA1188" s="561"/>
      <c r="AB1188" s="561"/>
      <c r="AC1188" s="561"/>
      <c r="AD1188" s="561"/>
      <c r="AE1188" s="561"/>
      <c r="AF1188" s="561"/>
      <c r="AG1188" s="561"/>
      <c r="AH1188" s="561"/>
      <c r="AJ1188" s="561"/>
      <c r="AK1188" s="561"/>
      <c r="AM1188" s="561"/>
      <c r="AN1188" s="561"/>
      <c r="AO1188" s="561"/>
      <c r="AP1188" s="561"/>
      <c r="AQ1188" s="561"/>
      <c r="AR1188" s="561"/>
      <c r="AS1188" s="561"/>
      <c r="AT1188" s="561"/>
      <c r="AU1188" s="561"/>
      <c r="AW1188" s="561"/>
      <c r="AX1188" s="561"/>
      <c r="AY1188" s="561"/>
      <c r="AZ1188" s="561"/>
      <c r="BA1188" s="561"/>
      <c r="BB1188" s="561"/>
      <c r="BC1188" s="561"/>
      <c r="BD1188" s="561"/>
      <c r="BE1188" s="561"/>
      <c r="BF1188" s="561"/>
      <c r="BG1188" s="561"/>
      <c r="BH1188" s="561"/>
      <c r="BI1188" s="561"/>
      <c r="BJ1188" s="561"/>
      <c r="BK1188" s="561"/>
      <c r="BL1188" s="561"/>
      <c r="BM1188" s="561"/>
      <c r="BN1188" s="561"/>
      <c r="BO1188" s="561"/>
      <c r="BP1188" s="561"/>
      <c r="BQ1188" s="561"/>
      <c r="BR1188" s="561"/>
      <c r="BS1188" s="561"/>
      <c r="BT1188" s="561"/>
      <c r="BU1188" s="561"/>
      <c r="BV1188" s="561"/>
    </row>
    <row r="1189" spans="1:74">
      <c r="A1189" s="561"/>
      <c r="E1189" s="561"/>
      <c r="H1189" s="561"/>
      <c r="Q1189" s="561"/>
      <c r="R1189" s="561"/>
      <c r="S1189" s="561"/>
      <c r="T1189" s="561"/>
      <c r="U1189" s="561"/>
      <c r="V1189" s="561"/>
      <c r="Y1189" s="561"/>
      <c r="Z1189" s="561"/>
      <c r="AA1189" s="561"/>
      <c r="AB1189" s="561"/>
      <c r="AC1189" s="561"/>
      <c r="AD1189" s="561"/>
      <c r="AE1189" s="561"/>
      <c r="AF1189" s="561"/>
      <c r="AG1189" s="561"/>
      <c r="AH1189" s="561"/>
      <c r="AJ1189" s="561"/>
      <c r="AK1189" s="561"/>
      <c r="AM1189" s="561"/>
      <c r="AN1189" s="561"/>
      <c r="AO1189" s="561"/>
      <c r="AP1189" s="561"/>
      <c r="AQ1189" s="561"/>
      <c r="AR1189" s="561"/>
      <c r="AS1189" s="561"/>
      <c r="AT1189" s="561"/>
      <c r="AU1189" s="561"/>
      <c r="AW1189" s="561"/>
      <c r="AX1189" s="561"/>
      <c r="AY1189" s="561"/>
      <c r="AZ1189" s="561"/>
      <c r="BA1189" s="561"/>
      <c r="BB1189" s="561"/>
      <c r="BC1189" s="561"/>
      <c r="BD1189" s="561"/>
      <c r="BE1189" s="561"/>
      <c r="BF1189" s="561"/>
      <c r="BG1189" s="561"/>
      <c r="BH1189" s="561"/>
      <c r="BI1189" s="561"/>
      <c r="BJ1189" s="561"/>
      <c r="BK1189" s="561"/>
      <c r="BL1189" s="561"/>
      <c r="BM1189" s="561"/>
      <c r="BN1189" s="561"/>
      <c r="BO1189" s="561"/>
      <c r="BP1189" s="561"/>
      <c r="BQ1189" s="561"/>
      <c r="BR1189" s="561"/>
      <c r="BS1189" s="561"/>
      <c r="BT1189" s="561"/>
      <c r="BU1189" s="561"/>
      <c r="BV1189" s="561"/>
    </row>
    <row r="1190" spans="1:74">
      <c r="A1190" s="561"/>
      <c r="E1190" s="561"/>
      <c r="H1190" s="561"/>
      <c r="Q1190" s="561"/>
      <c r="R1190" s="561"/>
      <c r="S1190" s="561"/>
      <c r="T1190" s="561"/>
      <c r="U1190" s="561"/>
      <c r="V1190" s="561"/>
      <c r="Y1190" s="561"/>
      <c r="Z1190" s="561"/>
      <c r="AA1190" s="561"/>
      <c r="AB1190" s="561"/>
      <c r="AC1190" s="561"/>
      <c r="AD1190" s="561"/>
      <c r="AE1190" s="561"/>
      <c r="AF1190" s="561"/>
      <c r="AG1190" s="561"/>
      <c r="AH1190" s="561"/>
      <c r="AJ1190" s="561"/>
      <c r="AK1190" s="561"/>
      <c r="AM1190" s="561"/>
      <c r="AN1190" s="561"/>
      <c r="AO1190" s="561"/>
      <c r="AP1190" s="561"/>
      <c r="AQ1190" s="561"/>
      <c r="AR1190" s="561"/>
      <c r="AS1190" s="561"/>
      <c r="AT1190" s="561"/>
      <c r="AU1190" s="561"/>
      <c r="AW1190" s="561"/>
      <c r="AX1190" s="561"/>
      <c r="AY1190" s="561"/>
      <c r="AZ1190" s="561"/>
      <c r="BA1190" s="561"/>
      <c r="BB1190" s="561"/>
      <c r="BC1190" s="561"/>
      <c r="BD1190" s="561"/>
      <c r="BE1190" s="561"/>
      <c r="BF1190" s="561"/>
      <c r="BG1190" s="561"/>
      <c r="BH1190" s="561"/>
      <c r="BI1190" s="561"/>
      <c r="BJ1190" s="561"/>
      <c r="BK1190" s="561"/>
      <c r="BL1190" s="561"/>
      <c r="BM1190" s="561"/>
      <c r="BN1190" s="561"/>
      <c r="BO1190" s="561"/>
      <c r="BP1190" s="561"/>
      <c r="BQ1190" s="561"/>
      <c r="BR1190" s="561"/>
      <c r="BS1190" s="561"/>
      <c r="BT1190" s="561"/>
      <c r="BU1190" s="561"/>
      <c r="BV1190" s="561"/>
    </row>
    <row r="1191" spans="1:74">
      <c r="A1191" s="561"/>
      <c r="E1191" s="561"/>
      <c r="H1191" s="561"/>
      <c r="Q1191" s="561"/>
      <c r="R1191" s="561"/>
      <c r="S1191" s="561"/>
      <c r="T1191" s="561"/>
      <c r="U1191" s="561"/>
      <c r="V1191" s="561"/>
      <c r="Y1191" s="561"/>
      <c r="Z1191" s="561"/>
      <c r="AA1191" s="561"/>
      <c r="AB1191" s="561"/>
      <c r="AC1191" s="561"/>
      <c r="AD1191" s="561"/>
      <c r="AE1191" s="561"/>
      <c r="AF1191" s="561"/>
      <c r="AG1191" s="561"/>
      <c r="AH1191" s="561"/>
      <c r="AJ1191" s="561"/>
      <c r="AK1191" s="561"/>
      <c r="AM1191" s="561"/>
      <c r="AN1191" s="561"/>
      <c r="AO1191" s="561"/>
      <c r="AP1191" s="561"/>
      <c r="AQ1191" s="561"/>
      <c r="AR1191" s="561"/>
      <c r="AS1191" s="561"/>
      <c r="AT1191" s="561"/>
      <c r="AU1191" s="561"/>
      <c r="AW1191" s="561"/>
      <c r="AX1191" s="561"/>
      <c r="AY1191" s="561"/>
      <c r="AZ1191" s="561"/>
      <c r="BA1191" s="561"/>
      <c r="BB1191" s="561"/>
      <c r="BC1191" s="561"/>
      <c r="BD1191" s="561"/>
      <c r="BE1191" s="561"/>
      <c r="BF1191" s="561"/>
      <c r="BG1191" s="561"/>
      <c r="BH1191" s="561"/>
      <c r="BI1191" s="561"/>
      <c r="BJ1191" s="561"/>
      <c r="BK1191" s="561"/>
      <c r="BL1191" s="561"/>
      <c r="BM1191" s="561"/>
      <c r="BN1191" s="561"/>
      <c r="BO1191" s="561"/>
      <c r="BP1191" s="561"/>
      <c r="BQ1191" s="561"/>
      <c r="BR1191" s="561"/>
      <c r="BS1191" s="561"/>
      <c r="BT1191" s="561"/>
      <c r="BU1191" s="561"/>
      <c r="BV1191" s="561"/>
    </row>
    <row r="1192" spans="1:74">
      <c r="A1192" s="561"/>
      <c r="E1192" s="561"/>
      <c r="H1192" s="561"/>
      <c r="Q1192" s="561"/>
      <c r="R1192" s="561"/>
      <c r="S1192" s="561"/>
      <c r="T1192" s="561"/>
      <c r="U1192" s="561"/>
      <c r="V1192" s="561"/>
      <c r="Y1192" s="561"/>
      <c r="Z1192" s="561"/>
      <c r="AA1192" s="561"/>
      <c r="AB1192" s="561"/>
      <c r="AC1192" s="561"/>
      <c r="AD1192" s="561"/>
      <c r="AE1192" s="561"/>
      <c r="AF1192" s="561"/>
      <c r="AG1192" s="561"/>
      <c r="AH1192" s="561"/>
      <c r="AJ1192" s="561"/>
      <c r="AK1192" s="561"/>
      <c r="AM1192" s="561"/>
      <c r="AN1192" s="561"/>
      <c r="AO1192" s="561"/>
      <c r="AP1192" s="561"/>
      <c r="AQ1192" s="561"/>
      <c r="AR1192" s="561"/>
      <c r="AS1192" s="561"/>
      <c r="AT1192" s="561"/>
      <c r="AU1192" s="561"/>
      <c r="AW1192" s="561"/>
      <c r="AX1192" s="561"/>
      <c r="AY1192" s="561"/>
      <c r="AZ1192" s="561"/>
      <c r="BA1192" s="561"/>
      <c r="BB1192" s="561"/>
      <c r="BC1192" s="561"/>
      <c r="BD1192" s="561"/>
      <c r="BE1192" s="561"/>
      <c r="BF1192" s="561"/>
      <c r="BG1192" s="561"/>
      <c r="BH1192" s="561"/>
      <c r="BI1192" s="561"/>
      <c r="BJ1192" s="561"/>
      <c r="BK1192" s="561"/>
      <c r="BL1192" s="561"/>
      <c r="BM1192" s="561"/>
      <c r="BN1192" s="561"/>
      <c r="BO1192" s="561"/>
      <c r="BP1192" s="561"/>
      <c r="BQ1192" s="561"/>
      <c r="BR1192" s="561"/>
      <c r="BS1192" s="561"/>
      <c r="BT1192" s="561"/>
      <c r="BU1192" s="561"/>
      <c r="BV1192" s="561"/>
    </row>
    <row r="1193" spans="1:74">
      <c r="A1193" s="561"/>
      <c r="E1193" s="561"/>
      <c r="H1193" s="561"/>
      <c r="Q1193" s="561"/>
      <c r="R1193" s="561"/>
      <c r="S1193" s="561"/>
      <c r="T1193" s="561"/>
      <c r="U1193" s="561"/>
      <c r="V1193" s="561"/>
      <c r="Y1193" s="561"/>
      <c r="Z1193" s="561"/>
      <c r="AA1193" s="561"/>
      <c r="AB1193" s="561"/>
      <c r="AC1193" s="561"/>
      <c r="AD1193" s="561"/>
      <c r="AE1193" s="561"/>
      <c r="AF1193" s="561"/>
      <c r="AG1193" s="561"/>
      <c r="AH1193" s="561"/>
      <c r="AJ1193" s="561"/>
      <c r="AK1193" s="561"/>
      <c r="AM1193" s="561"/>
      <c r="AN1193" s="561"/>
      <c r="AO1193" s="561"/>
      <c r="AP1193" s="561"/>
      <c r="AQ1193" s="561"/>
      <c r="AR1193" s="561"/>
      <c r="AS1193" s="561"/>
      <c r="AT1193" s="561"/>
      <c r="AU1193" s="561"/>
      <c r="AW1193" s="561"/>
      <c r="AX1193" s="561"/>
      <c r="AY1193" s="561"/>
      <c r="AZ1193" s="561"/>
      <c r="BA1193" s="561"/>
      <c r="BB1193" s="561"/>
      <c r="BC1193" s="561"/>
      <c r="BD1193" s="561"/>
      <c r="BE1193" s="561"/>
      <c r="BF1193" s="561"/>
      <c r="BG1193" s="561"/>
      <c r="BH1193" s="561"/>
      <c r="BI1193" s="561"/>
      <c r="BJ1193" s="561"/>
      <c r="BK1193" s="561"/>
      <c r="BL1193" s="561"/>
      <c r="BM1193" s="561"/>
      <c r="BN1193" s="561"/>
      <c r="BO1193" s="561"/>
      <c r="BP1193" s="561"/>
      <c r="BQ1193" s="561"/>
      <c r="BR1193" s="561"/>
      <c r="BS1193" s="561"/>
      <c r="BT1193" s="561"/>
      <c r="BU1193" s="561"/>
      <c r="BV1193" s="561"/>
    </row>
    <row r="1194" spans="1:74">
      <c r="A1194" s="561"/>
      <c r="E1194" s="561"/>
      <c r="H1194" s="561"/>
      <c r="Q1194" s="561"/>
      <c r="R1194" s="561"/>
      <c r="S1194" s="561"/>
      <c r="T1194" s="561"/>
      <c r="U1194" s="561"/>
      <c r="V1194" s="561"/>
      <c r="Y1194" s="561"/>
      <c r="Z1194" s="561"/>
      <c r="AA1194" s="561"/>
      <c r="AB1194" s="561"/>
      <c r="AC1194" s="561"/>
      <c r="AD1194" s="561"/>
      <c r="AE1194" s="561"/>
      <c r="AF1194" s="561"/>
      <c r="AG1194" s="561"/>
      <c r="AH1194" s="561"/>
      <c r="AJ1194" s="561"/>
      <c r="AK1194" s="561"/>
      <c r="AM1194" s="561"/>
      <c r="AN1194" s="561"/>
      <c r="AO1194" s="561"/>
      <c r="AP1194" s="561"/>
      <c r="AQ1194" s="561"/>
      <c r="AR1194" s="561"/>
      <c r="AS1194" s="561"/>
      <c r="AT1194" s="561"/>
      <c r="AU1194" s="561"/>
      <c r="AW1194" s="561"/>
      <c r="AX1194" s="561"/>
      <c r="AY1194" s="561"/>
      <c r="AZ1194" s="561"/>
      <c r="BA1194" s="561"/>
      <c r="BB1194" s="561"/>
      <c r="BC1194" s="561"/>
      <c r="BD1194" s="561"/>
      <c r="BE1194" s="561"/>
      <c r="BF1194" s="561"/>
      <c r="BG1194" s="561"/>
      <c r="BH1194" s="561"/>
      <c r="BI1194" s="561"/>
      <c r="BJ1194" s="561"/>
      <c r="BK1194" s="561"/>
      <c r="BL1194" s="561"/>
      <c r="BM1194" s="561"/>
      <c r="BN1194" s="561"/>
      <c r="BO1194" s="561"/>
      <c r="BP1194" s="561"/>
      <c r="BQ1194" s="561"/>
      <c r="BR1194" s="561"/>
      <c r="BS1194" s="561"/>
      <c r="BT1194" s="561"/>
      <c r="BU1194" s="561"/>
      <c r="BV1194" s="561"/>
    </row>
    <row r="1195" spans="1:74">
      <c r="A1195" s="561"/>
      <c r="E1195" s="561"/>
      <c r="H1195" s="561"/>
      <c r="Q1195" s="561"/>
      <c r="R1195" s="561"/>
      <c r="S1195" s="561"/>
      <c r="T1195" s="561"/>
      <c r="U1195" s="561"/>
      <c r="V1195" s="561"/>
      <c r="Y1195" s="561"/>
      <c r="Z1195" s="561"/>
      <c r="AA1195" s="561"/>
      <c r="AB1195" s="561"/>
      <c r="AC1195" s="561"/>
      <c r="AD1195" s="561"/>
      <c r="AE1195" s="561"/>
      <c r="AF1195" s="561"/>
      <c r="AG1195" s="561"/>
      <c r="AH1195" s="561"/>
      <c r="AJ1195" s="561"/>
      <c r="AK1195" s="561"/>
      <c r="AM1195" s="561"/>
      <c r="AN1195" s="561"/>
      <c r="AO1195" s="561"/>
      <c r="AP1195" s="561"/>
      <c r="AQ1195" s="561"/>
      <c r="AR1195" s="561"/>
      <c r="AS1195" s="561"/>
      <c r="AT1195" s="561"/>
      <c r="AU1195" s="561"/>
      <c r="AW1195" s="561"/>
      <c r="AX1195" s="561"/>
      <c r="AY1195" s="561"/>
      <c r="AZ1195" s="561"/>
      <c r="BA1195" s="561"/>
      <c r="BB1195" s="561"/>
      <c r="BC1195" s="561"/>
      <c r="BD1195" s="561"/>
      <c r="BE1195" s="561"/>
      <c r="BF1195" s="561"/>
      <c r="BG1195" s="561"/>
      <c r="BH1195" s="561"/>
      <c r="BI1195" s="561"/>
      <c r="BJ1195" s="561"/>
      <c r="BK1195" s="561"/>
      <c r="BL1195" s="561"/>
      <c r="BM1195" s="561"/>
      <c r="BN1195" s="561"/>
      <c r="BO1195" s="561"/>
      <c r="BP1195" s="561"/>
      <c r="BQ1195" s="561"/>
      <c r="BR1195" s="561"/>
      <c r="BS1195" s="561"/>
      <c r="BT1195" s="561"/>
      <c r="BU1195" s="561"/>
      <c r="BV1195" s="561"/>
    </row>
    <row r="1196" spans="1:74">
      <c r="A1196" s="561"/>
      <c r="E1196" s="561"/>
      <c r="H1196" s="561"/>
      <c r="Q1196" s="561"/>
      <c r="R1196" s="561"/>
      <c r="S1196" s="561"/>
      <c r="T1196" s="561"/>
      <c r="U1196" s="561"/>
      <c r="V1196" s="561"/>
      <c r="Y1196" s="561"/>
      <c r="Z1196" s="561"/>
      <c r="AA1196" s="561"/>
      <c r="AB1196" s="561"/>
      <c r="AC1196" s="561"/>
      <c r="AD1196" s="561"/>
      <c r="AE1196" s="561"/>
      <c r="AF1196" s="561"/>
      <c r="AG1196" s="561"/>
      <c r="AH1196" s="561"/>
      <c r="AJ1196" s="561"/>
      <c r="AK1196" s="561"/>
      <c r="AM1196" s="561"/>
      <c r="AN1196" s="561"/>
      <c r="AO1196" s="561"/>
      <c r="AP1196" s="561"/>
      <c r="AQ1196" s="561"/>
      <c r="AR1196" s="561"/>
      <c r="AS1196" s="561"/>
      <c r="AT1196" s="561"/>
      <c r="AU1196" s="561"/>
      <c r="AW1196" s="561"/>
      <c r="AX1196" s="561"/>
      <c r="AY1196" s="561"/>
      <c r="AZ1196" s="561"/>
      <c r="BA1196" s="561"/>
      <c r="BB1196" s="561"/>
      <c r="BC1196" s="561"/>
      <c r="BD1196" s="561"/>
      <c r="BE1196" s="561"/>
      <c r="BF1196" s="561"/>
      <c r="BG1196" s="561"/>
      <c r="BH1196" s="561"/>
      <c r="BI1196" s="561"/>
      <c r="BJ1196" s="561"/>
      <c r="BK1196" s="561"/>
      <c r="BL1196" s="561"/>
      <c r="BM1196" s="561"/>
      <c r="BN1196" s="561"/>
      <c r="BO1196" s="561"/>
      <c r="BP1196" s="561"/>
      <c r="BQ1196" s="561"/>
      <c r="BR1196" s="561"/>
      <c r="BS1196" s="561"/>
      <c r="BT1196" s="561"/>
      <c r="BU1196" s="561"/>
      <c r="BV1196" s="561"/>
    </row>
    <row r="1197" spans="1:74">
      <c r="A1197" s="561"/>
      <c r="E1197" s="561"/>
      <c r="H1197" s="561"/>
      <c r="Q1197" s="561"/>
      <c r="R1197" s="561"/>
      <c r="S1197" s="561"/>
      <c r="T1197" s="561"/>
      <c r="U1197" s="561"/>
      <c r="V1197" s="561"/>
      <c r="Y1197" s="561"/>
      <c r="Z1197" s="561"/>
      <c r="AA1197" s="561"/>
      <c r="AB1197" s="561"/>
      <c r="AC1197" s="561"/>
      <c r="AD1197" s="561"/>
      <c r="AE1197" s="561"/>
      <c r="AF1197" s="561"/>
      <c r="AG1197" s="561"/>
      <c r="AH1197" s="561"/>
      <c r="AJ1197" s="561"/>
      <c r="AK1197" s="561"/>
      <c r="AM1197" s="561"/>
      <c r="AN1197" s="561"/>
      <c r="AO1197" s="561"/>
      <c r="AP1197" s="561"/>
      <c r="AQ1197" s="561"/>
      <c r="AR1197" s="561"/>
      <c r="AS1197" s="561"/>
      <c r="AT1197" s="561"/>
      <c r="AU1197" s="561"/>
      <c r="AW1197" s="561"/>
      <c r="AX1197" s="561"/>
      <c r="AY1197" s="561"/>
      <c r="AZ1197" s="561"/>
      <c r="BA1197" s="561"/>
      <c r="BB1197" s="561"/>
      <c r="BC1197" s="561"/>
      <c r="BD1197" s="561"/>
      <c r="BE1197" s="561"/>
      <c r="BF1197" s="561"/>
      <c r="BG1197" s="561"/>
      <c r="BH1197" s="561"/>
      <c r="BI1197" s="561"/>
      <c r="BJ1197" s="561"/>
      <c r="BK1197" s="561"/>
      <c r="BL1197" s="561"/>
      <c r="BM1197" s="561"/>
      <c r="BN1197" s="561"/>
      <c r="BO1197" s="561"/>
      <c r="BP1197" s="561"/>
      <c r="BQ1197" s="561"/>
      <c r="BR1197" s="561"/>
      <c r="BS1197" s="561"/>
      <c r="BT1197" s="561"/>
      <c r="BU1197" s="561"/>
      <c r="BV1197" s="561"/>
    </row>
    <row r="1198" spans="1:74">
      <c r="A1198" s="561"/>
      <c r="E1198" s="561"/>
      <c r="H1198" s="561"/>
      <c r="Q1198" s="561"/>
      <c r="R1198" s="561"/>
      <c r="S1198" s="561"/>
      <c r="T1198" s="561"/>
      <c r="U1198" s="561"/>
      <c r="V1198" s="561"/>
      <c r="Y1198" s="561"/>
      <c r="Z1198" s="561"/>
      <c r="AA1198" s="561"/>
      <c r="AB1198" s="561"/>
      <c r="AC1198" s="561"/>
      <c r="AD1198" s="561"/>
      <c r="AE1198" s="561"/>
      <c r="AF1198" s="561"/>
      <c r="AG1198" s="561"/>
      <c r="AH1198" s="561"/>
      <c r="AJ1198" s="561"/>
      <c r="AK1198" s="561"/>
      <c r="AM1198" s="561"/>
      <c r="AN1198" s="561"/>
      <c r="AO1198" s="561"/>
      <c r="AP1198" s="561"/>
      <c r="AQ1198" s="561"/>
      <c r="AR1198" s="561"/>
      <c r="AS1198" s="561"/>
      <c r="AT1198" s="561"/>
      <c r="AU1198" s="561"/>
      <c r="AW1198" s="561"/>
      <c r="AX1198" s="561"/>
      <c r="AY1198" s="561"/>
      <c r="AZ1198" s="561"/>
      <c r="BA1198" s="561"/>
      <c r="BB1198" s="561"/>
      <c r="BC1198" s="561"/>
      <c r="BD1198" s="561"/>
      <c r="BE1198" s="561"/>
      <c r="BF1198" s="561"/>
      <c r="BG1198" s="561"/>
      <c r="BH1198" s="561"/>
      <c r="BI1198" s="561"/>
      <c r="BJ1198" s="561"/>
      <c r="BK1198" s="561"/>
      <c r="BL1198" s="561"/>
      <c r="BM1198" s="561"/>
      <c r="BN1198" s="561"/>
      <c r="BO1198" s="561"/>
      <c r="BP1198" s="561"/>
      <c r="BQ1198" s="561"/>
      <c r="BR1198" s="561"/>
      <c r="BS1198" s="561"/>
      <c r="BT1198" s="561"/>
      <c r="BU1198" s="561"/>
      <c r="BV1198" s="561"/>
    </row>
    <row r="1199" spans="1:74">
      <c r="A1199" s="561"/>
      <c r="E1199" s="561"/>
      <c r="H1199" s="561"/>
      <c r="Q1199" s="561"/>
      <c r="R1199" s="561"/>
      <c r="S1199" s="561"/>
      <c r="T1199" s="561"/>
      <c r="U1199" s="561"/>
      <c r="V1199" s="561"/>
      <c r="Y1199" s="561"/>
      <c r="Z1199" s="561"/>
      <c r="AA1199" s="561"/>
      <c r="AB1199" s="561"/>
      <c r="AC1199" s="561"/>
      <c r="AD1199" s="561"/>
      <c r="AE1199" s="561"/>
      <c r="AF1199" s="561"/>
      <c r="AG1199" s="561"/>
      <c r="AH1199" s="561"/>
      <c r="AJ1199" s="561"/>
      <c r="AK1199" s="561"/>
      <c r="AM1199" s="561"/>
      <c r="AN1199" s="561"/>
      <c r="AO1199" s="561"/>
      <c r="AP1199" s="561"/>
      <c r="AQ1199" s="561"/>
      <c r="AR1199" s="561"/>
      <c r="AS1199" s="561"/>
      <c r="AT1199" s="561"/>
      <c r="AU1199" s="561"/>
      <c r="AW1199" s="561"/>
      <c r="AX1199" s="561"/>
      <c r="AY1199" s="561"/>
      <c r="AZ1199" s="561"/>
      <c r="BA1199" s="561"/>
      <c r="BB1199" s="561"/>
      <c r="BC1199" s="561"/>
      <c r="BD1199" s="561"/>
      <c r="BE1199" s="561"/>
      <c r="BF1199" s="561"/>
      <c r="BG1199" s="561"/>
      <c r="BH1199" s="561"/>
      <c r="BI1199" s="561"/>
      <c r="BJ1199" s="561"/>
      <c r="BK1199" s="561"/>
      <c r="BL1199" s="561"/>
      <c r="BM1199" s="561"/>
      <c r="BN1199" s="561"/>
      <c r="BO1199" s="561"/>
      <c r="BP1199" s="561"/>
      <c r="BQ1199" s="561"/>
      <c r="BR1199" s="561"/>
      <c r="BS1199" s="561"/>
      <c r="BT1199" s="561"/>
      <c r="BU1199" s="561"/>
      <c r="BV1199" s="561"/>
    </row>
    <row r="1200" spans="1:74">
      <c r="A1200" s="561"/>
      <c r="E1200" s="561"/>
      <c r="H1200" s="561"/>
      <c r="Q1200" s="561"/>
      <c r="R1200" s="561"/>
      <c r="S1200" s="561"/>
      <c r="T1200" s="561"/>
      <c r="U1200" s="561"/>
      <c r="V1200" s="561"/>
      <c r="Y1200" s="561"/>
      <c r="Z1200" s="561"/>
      <c r="AA1200" s="561"/>
      <c r="AB1200" s="561"/>
      <c r="AC1200" s="561"/>
      <c r="AD1200" s="561"/>
      <c r="AE1200" s="561"/>
      <c r="AF1200" s="561"/>
      <c r="AG1200" s="561"/>
      <c r="AH1200" s="561"/>
      <c r="AJ1200" s="561"/>
      <c r="AK1200" s="561"/>
      <c r="AM1200" s="561"/>
      <c r="AN1200" s="561"/>
      <c r="AO1200" s="561"/>
      <c r="AP1200" s="561"/>
      <c r="AQ1200" s="561"/>
      <c r="AR1200" s="561"/>
      <c r="AS1200" s="561"/>
      <c r="AT1200" s="561"/>
      <c r="AU1200" s="561"/>
      <c r="AW1200" s="561"/>
      <c r="AX1200" s="561"/>
      <c r="AY1200" s="561"/>
      <c r="AZ1200" s="561"/>
      <c r="BA1200" s="561"/>
      <c r="BB1200" s="561"/>
      <c r="BC1200" s="561"/>
      <c r="BD1200" s="561"/>
      <c r="BE1200" s="561"/>
      <c r="BF1200" s="561"/>
      <c r="BG1200" s="561"/>
      <c r="BH1200" s="561"/>
      <c r="BI1200" s="561"/>
      <c r="BJ1200" s="561"/>
      <c r="BK1200" s="561"/>
      <c r="BL1200" s="561"/>
      <c r="BM1200" s="561"/>
      <c r="BN1200" s="561"/>
      <c r="BO1200" s="561"/>
      <c r="BP1200" s="561"/>
      <c r="BQ1200" s="561"/>
      <c r="BR1200" s="561"/>
      <c r="BS1200" s="561"/>
      <c r="BT1200" s="561"/>
      <c r="BU1200" s="561"/>
      <c r="BV1200" s="561"/>
    </row>
    <row r="1201" spans="1:74">
      <c r="A1201" s="561"/>
      <c r="E1201" s="561"/>
      <c r="H1201" s="561"/>
      <c r="Q1201" s="561"/>
      <c r="R1201" s="561"/>
      <c r="S1201" s="561"/>
      <c r="T1201" s="561"/>
      <c r="U1201" s="561"/>
      <c r="V1201" s="561"/>
      <c r="Y1201" s="561"/>
      <c r="Z1201" s="561"/>
      <c r="AA1201" s="561"/>
      <c r="AB1201" s="561"/>
      <c r="AC1201" s="561"/>
      <c r="AD1201" s="561"/>
      <c r="AE1201" s="561"/>
      <c r="AF1201" s="561"/>
      <c r="AG1201" s="561"/>
      <c r="AH1201" s="561"/>
      <c r="AJ1201" s="561"/>
      <c r="AK1201" s="561"/>
      <c r="AM1201" s="561"/>
      <c r="AN1201" s="561"/>
      <c r="AO1201" s="561"/>
      <c r="AP1201" s="561"/>
      <c r="AQ1201" s="561"/>
      <c r="AR1201" s="561"/>
      <c r="AS1201" s="561"/>
      <c r="AT1201" s="561"/>
      <c r="AU1201" s="561"/>
      <c r="AW1201" s="561"/>
      <c r="AX1201" s="561"/>
      <c r="AY1201" s="561"/>
      <c r="AZ1201" s="561"/>
      <c r="BA1201" s="561"/>
      <c r="BB1201" s="561"/>
      <c r="BC1201" s="561"/>
      <c r="BD1201" s="561"/>
      <c r="BE1201" s="561"/>
      <c r="BF1201" s="561"/>
      <c r="BG1201" s="561"/>
      <c r="BH1201" s="561"/>
      <c r="BI1201" s="561"/>
      <c r="BJ1201" s="561"/>
      <c r="BK1201" s="561"/>
      <c r="BL1201" s="561"/>
      <c r="BM1201" s="561"/>
      <c r="BN1201" s="561"/>
      <c r="BO1201" s="561"/>
      <c r="BP1201" s="561"/>
      <c r="BQ1201" s="561"/>
      <c r="BR1201" s="561"/>
      <c r="BS1201" s="561"/>
      <c r="BT1201" s="561"/>
      <c r="BU1201" s="561"/>
      <c r="BV1201" s="561"/>
    </row>
    <row r="1202" spans="1:74">
      <c r="A1202" s="561"/>
      <c r="E1202" s="561"/>
      <c r="H1202" s="561"/>
      <c r="Q1202" s="561"/>
      <c r="R1202" s="561"/>
      <c r="S1202" s="561"/>
      <c r="T1202" s="561"/>
      <c r="U1202" s="561"/>
      <c r="V1202" s="561"/>
      <c r="Y1202" s="561"/>
      <c r="Z1202" s="561"/>
      <c r="AA1202" s="561"/>
      <c r="AB1202" s="561"/>
      <c r="AC1202" s="561"/>
      <c r="AD1202" s="561"/>
      <c r="AE1202" s="561"/>
      <c r="AF1202" s="561"/>
      <c r="AG1202" s="561"/>
      <c r="AH1202" s="561"/>
      <c r="AJ1202" s="561"/>
      <c r="AK1202" s="561"/>
      <c r="AM1202" s="561"/>
      <c r="AN1202" s="561"/>
      <c r="AO1202" s="561"/>
      <c r="AP1202" s="561"/>
      <c r="AQ1202" s="561"/>
      <c r="AR1202" s="561"/>
      <c r="AS1202" s="561"/>
      <c r="AT1202" s="561"/>
      <c r="AU1202" s="561"/>
      <c r="AW1202" s="561"/>
      <c r="AX1202" s="561"/>
      <c r="AY1202" s="561"/>
      <c r="AZ1202" s="561"/>
      <c r="BA1202" s="561"/>
      <c r="BB1202" s="561"/>
      <c r="BC1202" s="561"/>
      <c r="BD1202" s="561"/>
      <c r="BE1202" s="561"/>
      <c r="BF1202" s="561"/>
      <c r="BG1202" s="561"/>
      <c r="BH1202" s="561"/>
      <c r="BI1202" s="561"/>
      <c r="BJ1202" s="561"/>
      <c r="BK1202" s="561"/>
      <c r="BL1202" s="561"/>
      <c r="BM1202" s="561"/>
      <c r="BN1202" s="561"/>
      <c r="BO1202" s="561"/>
      <c r="BP1202" s="561"/>
      <c r="BQ1202" s="561"/>
      <c r="BR1202" s="561"/>
      <c r="BS1202" s="561"/>
      <c r="BT1202" s="561"/>
      <c r="BU1202" s="561"/>
      <c r="BV1202" s="561"/>
    </row>
    <row r="1203" spans="1:74">
      <c r="A1203" s="561"/>
      <c r="E1203" s="561"/>
      <c r="H1203" s="561"/>
      <c r="Q1203" s="561"/>
      <c r="R1203" s="561"/>
      <c r="S1203" s="561"/>
      <c r="T1203" s="561"/>
      <c r="U1203" s="561"/>
      <c r="V1203" s="561"/>
      <c r="Y1203" s="561"/>
      <c r="Z1203" s="561"/>
      <c r="AA1203" s="561"/>
      <c r="AB1203" s="561"/>
      <c r="AC1203" s="561"/>
      <c r="AD1203" s="561"/>
      <c r="AE1203" s="561"/>
      <c r="AF1203" s="561"/>
      <c r="AG1203" s="561"/>
      <c r="AH1203" s="561"/>
      <c r="AJ1203" s="561"/>
      <c r="AK1203" s="561"/>
      <c r="AM1203" s="561"/>
      <c r="AN1203" s="561"/>
      <c r="AO1203" s="561"/>
      <c r="AP1203" s="561"/>
      <c r="AQ1203" s="561"/>
      <c r="AR1203" s="561"/>
      <c r="AS1203" s="561"/>
      <c r="AT1203" s="561"/>
      <c r="AU1203" s="561"/>
      <c r="AW1203" s="561"/>
      <c r="AX1203" s="561"/>
      <c r="AY1203" s="561"/>
      <c r="AZ1203" s="561"/>
      <c r="BA1203" s="561"/>
      <c r="BB1203" s="561"/>
      <c r="BC1203" s="561"/>
      <c r="BD1203" s="561"/>
      <c r="BE1203" s="561"/>
      <c r="BF1203" s="561"/>
      <c r="BG1203" s="561"/>
      <c r="BH1203" s="561"/>
      <c r="BI1203" s="561"/>
      <c r="BJ1203" s="561"/>
      <c r="BK1203" s="561"/>
      <c r="BL1203" s="561"/>
      <c r="BM1203" s="561"/>
      <c r="BN1203" s="561"/>
      <c r="BO1203" s="561"/>
      <c r="BP1203" s="561"/>
      <c r="BQ1203" s="561"/>
      <c r="BR1203" s="561"/>
      <c r="BS1203" s="561"/>
      <c r="BT1203" s="561"/>
      <c r="BU1203" s="561"/>
      <c r="BV1203" s="561"/>
    </row>
    <row r="1204" spans="1:74">
      <c r="A1204" s="561"/>
      <c r="E1204" s="561"/>
      <c r="H1204" s="561"/>
      <c r="Q1204" s="561"/>
      <c r="R1204" s="561"/>
      <c r="S1204" s="561"/>
      <c r="T1204" s="561"/>
      <c r="U1204" s="561"/>
      <c r="V1204" s="561"/>
      <c r="Y1204" s="561"/>
      <c r="Z1204" s="561"/>
      <c r="AA1204" s="561"/>
      <c r="AB1204" s="561"/>
      <c r="AC1204" s="561"/>
      <c r="AD1204" s="561"/>
      <c r="AE1204" s="561"/>
      <c r="AF1204" s="561"/>
      <c r="AG1204" s="561"/>
      <c r="AH1204" s="561"/>
      <c r="AJ1204" s="561"/>
      <c r="AK1204" s="561"/>
      <c r="AM1204" s="561"/>
      <c r="AN1204" s="561"/>
      <c r="AO1204" s="561"/>
      <c r="AP1204" s="561"/>
      <c r="AQ1204" s="561"/>
      <c r="AR1204" s="561"/>
      <c r="AS1204" s="561"/>
      <c r="AT1204" s="561"/>
      <c r="AU1204" s="561"/>
      <c r="AW1204" s="561"/>
      <c r="AX1204" s="561"/>
      <c r="AY1204" s="561"/>
      <c r="AZ1204" s="561"/>
      <c r="BA1204" s="561"/>
      <c r="BB1204" s="561"/>
      <c r="BC1204" s="561"/>
      <c r="BD1204" s="561"/>
      <c r="BE1204" s="561"/>
      <c r="BF1204" s="561"/>
      <c r="BG1204" s="561"/>
      <c r="BH1204" s="561"/>
      <c r="BI1204" s="561"/>
      <c r="BJ1204" s="561"/>
      <c r="BK1204" s="561"/>
      <c r="BL1204" s="561"/>
      <c r="BM1204" s="561"/>
      <c r="BN1204" s="561"/>
      <c r="BO1204" s="561"/>
      <c r="BP1204" s="561"/>
      <c r="BQ1204" s="561"/>
      <c r="BR1204" s="561"/>
      <c r="BS1204" s="561"/>
      <c r="BT1204" s="561"/>
      <c r="BU1204" s="561"/>
      <c r="BV1204" s="561"/>
    </row>
    <row r="1205" spans="1:74">
      <c r="A1205" s="561"/>
      <c r="E1205" s="561"/>
      <c r="H1205" s="561"/>
      <c r="Q1205" s="561"/>
      <c r="R1205" s="561"/>
      <c r="S1205" s="561"/>
      <c r="T1205" s="561"/>
      <c r="U1205" s="561"/>
      <c r="V1205" s="561"/>
      <c r="Y1205" s="561"/>
      <c r="Z1205" s="561"/>
      <c r="AA1205" s="561"/>
      <c r="AB1205" s="561"/>
      <c r="AC1205" s="561"/>
      <c r="AD1205" s="561"/>
      <c r="AE1205" s="561"/>
      <c r="AF1205" s="561"/>
      <c r="AG1205" s="561"/>
      <c r="AH1205" s="561"/>
      <c r="AJ1205" s="561"/>
      <c r="AK1205" s="561"/>
      <c r="AM1205" s="561"/>
      <c r="AN1205" s="561"/>
      <c r="AO1205" s="561"/>
      <c r="AP1205" s="561"/>
      <c r="AQ1205" s="561"/>
      <c r="AR1205" s="561"/>
      <c r="AS1205" s="561"/>
      <c r="AT1205" s="561"/>
      <c r="AU1205" s="561"/>
      <c r="AW1205" s="561"/>
      <c r="AX1205" s="561"/>
      <c r="AY1205" s="561"/>
      <c r="AZ1205" s="561"/>
      <c r="BA1205" s="561"/>
      <c r="BB1205" s="561"/>
      <c r="BC1205" s="561"/>
      <c r="BD1205" s="561"/>
      <c r="BE1205" s="561"/>
      <c r="BF1205" s="561"/>
      <c r="BG1205" s="561"/>
      <c r="BH1205" s="561"/>
      <c r="BI1205" s="561"/>
      <c r="BJ1205" s="561"/>
      <c r="BK1205" s="561"/>
      <c r="BL1205" s="561"/>
      <c r="BM1205" s="561"/>
      <c r="BN1205" s="561"/>
      <c r="BO1205" s="561"/>
      <c r="BP1205" s="561"/>
      <c r="BQ1205" s="561"/>
      <c r="BR1205" s="561"/>
      <c r="BS1205" s="561"/>
      <c r="BT1205" s="561"/>
      <c r="BU1205" s="561"/>
      <c r="BV1205" s="561"/>
    </row>
    <row r="1206" spans="1:74">
      <c r="A1206" s="561"/>
      <c r="E1206" s="561"/>
      <c r="H1206" s="561"/>
      <c r="Q1206" s="561"/>
      <c r="R1206" s="561"/>
      <c r="S1206" s="561"/>
      <c r="T1206" s="561"/>
      <c r="U1206" s="561"/>
      <c r="V1206" s="561"/>
      <c r="Y1206" s="561"/>
      <c r="Z1206" s="561"/>
      <c r="AA1206" s="561"/>
      <c r="AB1206" s="561"/>
      <c r="AC1206" s="561"/>
      <c r="AD1206" s="561"/>
      <c r="AE1206" s="561"/>
      <c r="AF1206" s="561"/>
      <c r="AG1206" s="561"/>
      <c r="AH1206" s="561"/>
      <c r="AJ1206" s="561"/>
      <c r="AK1206" s="561"/>
      <c r="AM1206" s="561"/>
      <c r="AN1206" s="561"/>
      <c r="AO1206" s="561"/>
      <c r="AP1206" s="561"/>
      <c r="AQ1206" s="561"/>
      <c r="AR1206" s="561"/>
      <c r="AS1206" s="561"/>
      <c r="AT1206" s="561"/>
      <c r="AU1206" s="561"/>
      <c r="AW1206" s="561"/>
      <c r="AX1206" s="561"/>
      <c r="AY1206" s="561"/>
      <c r="AZ1206" s="561"/>
      <c r="BA1206" s="561"/>
      <c r="BB1206" s="561"/>
      <c r="BC1206" s="561"/>
      <c r="BD1206" s="561"/>
      <c r="BE1206" s="561"/>
      <c r="BF1206" s="561"/>
      <c r="BG1206" s="561"/>
      <c r="BH1206" s="561"/>
      <c r="BI1206" s="561"/>
      <c r="BJ1206" s="561"/>
      <c r="BK1206" s="561"/>
      <c r="BL1206" s="561"/>
      <c r="BM1206" s="561"/>
      <c r="BN1206" s="561"/>
      <c r="BO1206" s="561"/>
      <c r="BP1206" s="561"/>
      <c r="BQ1206" s="561"/>
      <c r="BR1206" s="561"/>
      <c r="BS1206" s="561"/>
      <c r="BT1206" s="561"/>
      <c r="BU1206" s="561"/>
      <c r="BV1206" s="561"/>
    </row>
    <row r="1207" spans="1:74">
      <c r="A1207" s="561"/>
      <c r="E1207" s="561"/>
      <c r="H1207" s="561"/>
      <c r="Q1207" s="561"/>
      <c r="R1207" s="561"/>
      <c r="S1207" s="561"/>
      <c r="T1207" s="561"/>
      <c r="U1207" s="561"/>
      <c r="V1207" s="561"/>
      <c r="Y1207" s="561"/>
      <c r="Z1207" s="561"/>
      <c r="AA1207" s="561"/>
      <c r="AB1207" s="561"/>
      <c r="AC1207" s="561"/>
      <c r="AD1207" s="561"/>
      <c r="AE1207" s="561"/>
      <c r="AF1207" s="561"/>
      <c r="AG1207" s="561"/>
      <c r="AH1207" s="561"/>
      <c r="AJ1207" s="561"/>
      <c r="AK1207" s="561"/>
      <c r="AM1207" s="561"/>
      <c r="AN1207" s="561"/>
      <c r="AO1207" s="561"/>
      <c r="AP1207" s="561"/>
      <c r="AQ1207" s="561"/>
      <c r="AR1207" s="561"/>
      <c r="AS1207" s="561"/>
      <c r="AT1207" s="561"/>
      <c r="AU1207" s="561"/>
      <c r="AW1207" s="561"/>
      <c r="AX1207" s="561"/>
      <c r="AY1207" s="561"/>
      <c r="AZ1207" s="561"/>
      <c r="BA1207" s="561"/>
      <c r="BB1207" s="561"/>
      <c r="BC1207" s="561"/>
      <c r="BD1207" s="561"/>
      <c r="BE1207" s="561"/>
      <c r="BF1207" s="561"/>
      <c r="BG1207" s="561"/>
      <c r="BH1207" s="561"/>
      <c r="BI1207" s="561"/>
      <c r="BJ1207" s="561"/>
      <c r="BK1207" s="561"/>
      <c r="BL1207" s="561"/>
      <c r="BM1207" s="561"/>
      <c r="BN1207" s="561"/>
      <c r="BO1207" s="561"/>
      <c r="BP1207" s="561"/>
      <c r="BQ1207" s="561"/>
      <c r="BR1207" s="561"/>
      <c r="BS1207" s="561"/>
      <c r="BT1207" s="561"/>
      <c r="BU1207" s="561"/>
      <c r="BV1207" s="561"/>
    </row>
    <row r="1208" spans="1:74">
      <c r="A1208" s="561"/>
      <c r="E1208" s="561"/>
      <c r="H1208" s="561"/>
      <c r="Q1208" s="561"/>
      <c r="R1208" s="561"/>
      <c r="S1208" s="561"/>
      <c r="T1208" s="561"/>
      <c r="U1208" s="561"/>
      <c r="V1208" s="561"/>
      <c r="Y1208" s="561"/>
      <c r="Z1208" s="561"/>
      <c r="AA1208" s="561"/>
      <c r="AB1208" s="561"/>
      <c r="AC1208" s="561"/>
      <c r="AD1208" s="561"/>
      <c r="AE1208" s="561"/>
      <c r="AF1208" s="561"/>
      <c r="AG1208" s="561"/>
      <c r="AH1208" s="561"/>
      <c r="AJ1208" s="561"/>
      <c r="AK1208" s="561"/>
      <c r="AM1208" s="561"/>
      <c r="AN1208" s="561"/>
      <c r="AO1208" s="561"/>
      <c r="AP1208" s="561"/>
      <c r="AQ1208" s="561"/>
      <c r="AR1208" s="561"/>
      <c r="AS1208" s="561"/>
      <c r="AT1208" s="561"/>
      <c r="AU1208" s="561"/>
      <c r="AW1208" s="561"/>
      <c r="AX1208" s="561"/>
      <c r="AY1208" s="561"/>
      <c r="AZ1208" s="561"/>
      <c r="BA1208" s="561"/>
      <c r="BB1208" s="561"/>
      <c r="BC1208" s="561"/>
      <c r="BD1208" s="561"/>
      <c r="BE1208" s="561"/>
      <c r="BF1208" s="561"/>
      <c r="BG1208" s="561"/>
      <c r="BH1208" s="561"/>
      <c r="BI1208" s="561"/>
      <c r="BJ1208" s="561"/>
      <c r="BK1208" s="561"/>
      <c r="BL1208" s="561"/>
      <c r="BM1208" s="561"/>
      <c r="BN1208" s="561"/>
      <c r="BO1208" s="561"/>
      <c r="BP1208" s="561"/>
      <c r="BQ1208" s="561"/>
      <c r="BR1208" s="561"/>
      <c r="BS1208" s="561"/>
      <c r="BT1208" s="561"/>
      <c r="BU1208" s="561"/>
      <c r="BV1208" s="561"/>
    </row>
    <row r="1209" spans="1:74">
      <c r="A1209" s="561"/>
      <c r="E1209" s="561"/>
      <c r="H1209" s="561"/>
      <c r="Q1209" s="561"/>
      <c r="R1209" s="561"/>
      <c r="S1209" s="561"/>
      <c r="T1209" s="561"/>
      <c r="U1209" s="561"/>
      <c r="V1209" s="561"/>
      <c r="Y1209" s="561"/>
      <c r="Z1209" s="561"/>
      <c r="AA1209" s="561"/>
      <c r="AB1209" s="561"/>
      <c r="AC1209" s="561"/>
      <c r="AD1209" s="561"/>
      <c r="AE1209" s="561"/>
      <c r="AF1209" s="561"/>
      <c r="AG1209" s="561"/>
      <c r="AH1209" s="561"/>
      <c r="AJ1209" s="561"/>
      <c r="AK1209" s="561"/>
      <c r="AM1209" s="561"/>
      <c r="AN1209" s="561"/>
      <c r="AO1209" s="561"/>
      <c r="AP1209" s="561"/>
      <c r="AQ1209" s="561"/>
      <c r="AR1209" s="561"/>
      <c r="AS1209" s="561"/>
      <c r="AT1209" s="561"/>
      <c r="AU1209" s="561"/>
      <c r="AW1209" s="561"/>
      <c r="AX1209" s="561"/>
      <c r="AY1209" s="561"/>
      <c r="AZ1209" s="561"/>
      <c r="BA1209" s="561"/>
      <c r="BB1209" s="561"/>
      <c r="BC1209" s="561"/>
      <c r="BD1209" s="561"/>
      <c r="BE1209" s="561"/>
      <c r="BF1209" s="561"/>
      <c r="BG1209" s="561"/>
      <c r="BH1209" s="561"/>
      <c r="BI1209" s="561"/>
      <c r="BJ1209" s="561"/>
      <c r="BK1209" s="561"/>
      <c r="BL1209" s="561"/>
      <c r="BM1209" s="561"/>
      <c r="BN1209" s="561"/>
      <c r="BO1209" s="561"/>
      <c r="BP1209" s="561"/>
      <c r="BQ1209" s="561"/>
      <c r="BR1209" s="561"/>
      <c r="BS1209" s="561"/>
      <c r="BT1209" s="561"/>
      <c r="BU1209" s="561"/>
      <c r="BV1209" s="561"/>
    </row>
    <row r="1210" spans="1:74">
      <c r="A1210" s="561"/>
      <c r="E1210" s="561"/>
      <c r="H1210" s="561"/>
      <c r="Q1210" s="561"/>
      <c r="R1210" s="561"/>
      <c r="S1210" s="561"/>
      <c r="T1210" s="561"/>
      <c r="U1210" s="561"/>
      <c r="V1210" s="561"/>
      <c r="Y1210" s="561"/>
      <c r="Z1210" s="561"/>
      <c r="AA1210" s="561"/>
      <c r="AB1210" s="561"/>
      <c r="AC1210" s="561"/>
      <c r="AD1210" s="561"/>
      <c r="AE1210" s="561"/>
      <c r="AF1210" s="561"/>
      <c r="AG1210" s="561"/>
      <c r="AH1210" s="561"/>
      <c r="AJ1210" s="561"/>
      <c r="AK1210" s="561"/>
      <c r="AM1210" s="561"/>
      <c r="AN1210" s="561"/>
      <c r="AO1210" s="561"/>
      <c r="AP1210" s="561"/>
      <c r="AQ1210" s="561"/>
      <c r="AR1210" s="561"/>
      <c r="AS1210" s="561"/>
      <c r="AT1210" s="561"/>
      <c r="AU1210" s="561"/>
      <c r="AW1210" s="561"/>
      <c r="AX1210" s="561"/>
      <c r="AY1210" s="561"/>
      <c r="AZ1210" s="561"/>
      <c r="BA1210" s="561"/>
      <c r="BB1210" s="561"/>
      <c r="BC1210" s="561"/>
      <c r="BD1210" s="561"/>
      <c r="BE1210" s="561"/>
      <c r="BF1210" s="561"/>
      <c r="BG1210" s="561"/>
      <c r="BH1210" s="561"/>
      <c r="BI1210" s="561"/>
      <c r="BJ1210" s="561"/>
      <c r="BK1210" s="561"/>
      <c r="BL1210" s="561"/>
      <c r="BM1210" s="561"/>
      <c r="BN1210" s="561"/>
      <c r="BO1210" s="561"/>
      <c r="BP1210" s="561"/>
      <c r="BQ1210" s="561"/>
      <c r="BR1210" s="561"/>
      <c r="BS1210" s="561"/>
      <c r="BT1210" s="561"/>
      <c r="BU1210" s="561"/>
      <c r="BV1210" s="561"/>
    </row>
    <row r="1211" spans="1:74">
      <c r="A1211" s="561"/>
      <c r="E1211" s="561"/>
      <c r="H1211" s="561"/>
      <c r="Q1211" s="561"/>
      <c r="R1211" s="561"/>
      <c r="S1211" s="561"/>
      <c r="T1211" s="561"/>
      <c r="U1211" s="561"/>
      <c r="V1211" s="561"/>
      <c r="Y1211" s="561"/>
      <c r="Z1211" s="561"/>
      <c r="AA1211" s="561"/>
      <c r="AB1211" s="561"/>
      <c r="AC1211" s="561"/>
      <c r="AD1211" s="561"/>
      <c r="AE1211" s="561"/>
      <c r="AF1211" s="561"/>
      <c r="AG1211" s="561"/>
      <c r="AH1211" s="561"/>
      <c r="AJ1211" s="561"/>
      <c r="AK1211" s="561"/>
      <c r="AM1211" s="561"/>
      <c r="AN1211" s="561"/>
      <c r="AO1211" s="561"/>
      <c r="AP1211" s="561"/>
      <c r="AQ1211" s="561"/>
      <c r="AR1211" s="561"/>
      <c r="AS1211" s="561"/>
      <c r="AT1211" s="561"/>
      <c r="AU1211" s="561"/>
      <c r="AW1211" s="561"/>
      <c r="AX1211" s="561"/>
      <c r="AY1211" s="561"/>
      <c r="AZ1211" s="561"/>
      <c r="BA1211" s="561"/>
      <c r="BB1211" s="561"/>
      <c r="BC1211" s="561"/>
      <c r="BD1211" s="561"/>
      <c r="BE1211" s="561"/>
      <c r="BF1211" s="561"/>
      <c r="BG1211" s="561"/>
      <c r="BH1211" s="561"/>
      <c r="BI1211" s="561"/>
      <c r="BJ1211" s="561"/>
      <c r="BK1211" s="561"/>
      <c r="BL1211" s="561"/>
      <c r="BM1211" s="561"/>
      <c r="BN1211" s="561"/>
      <c r="BO1211" s="561"/>
      <c r="BP1211" s="561"/>
      <c r="BQ1211" s="561"/>
      <c r="BR1211" s="561"/>
      <c r="BS1211" s="561"/>
      <c r="BT1211" s="561"/>
      <c r="BU1211" s="561"/>
      <c r="BV1211" s="561"/>
    </row>
    <row r="1212" spans="1:74">
      <c r="A1212" s="561"/>
      <c r="E1212" s="561"/>
      <c r="H1212" s="561"/>
      <c r="Q1212" s="561"/>
      <c r="R1212" s="561"/>
      <c r="S1212" s="561"/>
      <c r="T1212" s="561"/>
      <c r="U1212" s="561"/>
      <c r="V1212" s="561"/>
      <c r="Y1212" s="561"/>
      <c r="Z1212" s="561"/>
      <c r="AA1212" s="561"/>
      <c r="AB1212" s="561"/>
      <c r="AC1212" s="561"/>
      <c r="AD1212" s="561"/>
      <c r="AE1212" s="561"/>
      <c r="AF1212" s="561"/>
      <c r="AG1212" s="561"/>
      <c r="AH1212" s="561"/>
      <c r="AJ1212" s="561"/>
      <c r="AK1212" s="561"/>
      <c r="AM1212" s="561"/>
      <c r="AN1212" s="561"/>
      <c r="AO1212" s="561"/>
      <c r="AP1212" s="561"/>
      <c r="AQ1212" s="561"/>
      <c r="AR1212" s="561"/>
      <c r="AS1212" s="561"/>
      <c r="AT1212" s="561"/>
      <c r="AU1212" s="561"/>
      <c r="AW1212" s="561"/>
      <c r="AX1212" s="561"/>
      <c r="AY1212" s="561"/>
      <c r="AZ1212" s="561"/>
      <c r="BA1212" s="561"/>
      <c r="BB1212" s="561"/>
      <c r="BC1212" s="561"/>
      <c r="BD1212" s="561"/>
      <c r="BE1212" s="561"/>
      <c r="BF1212" s="561"/>
      <c r="BG1212" s="561"/>
      <c r="BH1212" s="561"/>
      <c r="BI1212" s="561"/>
      <c r="BJ1212" s="561"/>
      <c r="BK1212" s="561"/>
      <c r="BL1212" s="561"/>
      <c r="BM1212" s="561"/>
      <c r="BN1212" s="561"/>
      <c r="BO1212" s="561"/>
      <c r="BP1212" s="561"/>
      <c r="BQ1212" s="561"/>
      <c r="BR1212" s="561"/>
      <c r="BS1212" s="561"/>
      <c r="BT1212" s="561"/>
      <c r="BU1212" s="561"/>
      <c r="BV1212" s="561"/>
    </row>
    <row r="1213" spans="1:74">
      <c r="A1213" s="561"/>
      <c r="E1213" s="561"/>
      <c r="H1213" s="561"/>
      <c r="Q1213" s="561"/>
      <c r="R1213" s="561"/>
      <c r="S1213" s="561"/>
      <c r="T1213" s="561"/>
      <c r="U1213" s="561"/>
      <c r="V1213" s="561"/>
      <c r="Y1213" s="561"/>
      <c r="Z1213" s="561"/>
      <c r="AA1213" s="561"/>
      <c r="AB1213" s="561"/>
      <c r="AC1213" s="561"/>
      <c r="AD1213" s="561"/>
      <c r="AE1213" s="561"/>
      <c r="AF1213" s="561"/>
      <c r="AG1213" s="561"/>
      <c r="AH1213" s="561"/>
      <c r="AJ1213" s="561"/>
      <c r="AK1213" s="561"/>
      <c r="AM1213" s="561"/>
      <c r="AN1213" s="561"/>
      <c r="AO1213" s="561"/>
      <c r="AP1213" s="561"/>
      <c r="AQ1213" s="561"/>
      <c r="AR1213" s="561"/>
      <c r="AS1213" s="561"/>
      <c r="AT1213" s="561"/>
      <c r="AU1213" s="561"/>
      <c r="AW1213" s="561"/>
      <c r="AX1213" s="561"/>
      <c r="AY1213" s="561"/>
      <c r="AZ1213" s="561"/>
      <c r="BA1213" s="561"/>
      <c r="BB1213" s="561"/>
      <c r="BC1213" s="561"/>
      <c r="BD1213" s="561"/>
      <c r="BE1213" s="561"/>
      <c r="BF1213" s="561"/>
      <c r="BG1213" s="561"/>
      <c r="BH1213" s="561"/>
      <c r="BI1213" s="561"/>
      <c r="BJ1213" s="561"/>
      <c r="BK1213" s="561"/>
      <c r="BL1213" s="561"/>
      <c r="BM1213" s="561"/>
      <c r="BN1213" s="561"/>
      <c r="BO1213" s="561"/>
      <c r="BP1213" s="561"/>
      <c r="BQ1213" s="561"/>
      <c r="BR1213" s="561"/>
      <c r="BS1213" s="561"/>
      <c r="BT1213" s="561"/>
      <c r="BU1213" s="561"/>
      <c r="BV1213" s="561"/>
    </row>
    <row r="1214" spans="1:74">
      <c r="A1214" s="561"/>
      <c r="E1214" s="561"/>
      <c r="H1214" s="561"/>
      <c r="Q1214" s="561"/>
      <c r="R1214" s="561"/>
      <c r="S1214" s="561"/>
      <c r="T1214" s="561"/>
      <c r="U1214" s="561"/>
      <c r="V1214" s="561"/>
      <c r="Y1214" s="561"/>
      <c r="Z1214" s="561"/>
      <c r="AA1214" s="561"/>
      <c r="AB1214" s="561"/>
      <c r="AC1214" s="561"/>
      <c r="AD1214" s="561"/>
      <c r="AE1214" s="561"/>
      <c r="AF1214" s="561"/>
      <c r="AG1214" s="561"/>
      <c r="AH1214" s="561"/>
      <c r="AJ1214" s="561"/>
      <c r="AK1214" s="561"/>
      <c r="AM1214" s="561"/>
      <c r="AN1214" s="561"/>
      <c r="AO1214" s="561"/>
      <c r="AP1214" s="561"/>
      <c r="AQ1214" s="561"/>
      <c r="AR1214" s="561"/>
      <c r="AS1214" s="561"/>
      <c r="AT1214" s="561"/>
      <c r="AU1214" s="561"/>
      <c r="AW1214" s="561"/>
      <c r="AX1214" s="561"/>
      <c r="AY1214" s="561"/>
      <c r="AZ1214" s="561"/>
      <c r="BA1214" s="561"/>
      <c r="BB1214" s="561"/>
      <c r="BC1214" s="561"/>
      <c r="BD1214" s="561"/>
      <c r="BE1214" s="561"/>
      <c r="BF1214" s="561"/>
      <c r="BG1214" s="561"/>
      <c r="BH1214" s="561"/>
      <c r="BI1214" s="561"/>
      <c r="BJ1214" s="561"/>
      <c r="BK1214" s="561"/>
      <c r="BL1214" s="561"/>
      <c r="BM1214" s="561"/>
      <c r="BN1214" s="561"/>
      <c r="BO1214" s="561"/>
      <c r="BP1214" s="561"/>
      <c r="BQ1214" s="561"/>
      <c r="BR1214" s="561"/>
      <c r="BS1214" s="561"/>
      <c r="BT1214" s="561"/>
      <c r="BU1214" s="561"/>
      <c r="BV1214" s="561"/>
    </row>
    <row r="1215" spans="1:74">
      <c r="A1215" s="561"/>
      <c r="E1215" s="561"/>
      <c r="H1215" s="561"/>
      <c r="Q1215" s="561"/>
      <c r="R1215" s="561"/>
      <c r="S1215" s="561"/>
      <c r="T1215" s="561"/>
      <c r="U1215" s="561"/>
      <c r="V1215" s="561"/>
      <c r="Y1215" s="561"/>
      <c r="Z1215" s="561"/>
      <c r="AA1215" s="561"/>
      <c r="AB1215" s="561"/>
      <c r="AC1215" s="561"/>
      <c r="AD1215" s="561"/>
      <c r="AE1215" s="561"/>
      <c r="AF1215" s="561"/>
      <c r="AG1215" s="561"/>
      <c r="AH1215" s="561"/>
      <c r="AJ1215" s="561"/>
      <c r="AK1215" s="561"/>
      <c r="AM1215" s="561"/>
      <c r="AN1215" s="561"/>
      <c r="AO1215" s="561"/>
      <c r="AP1215" s="561"/>
      <c r="AQ1215" s="561"/>
      <c r="AR1215" s="561"/>
      <c r="AS1215" s="561"/>
      <c r="AT1215" s="561"/>
      <c r="AU1215" s="561"/>
      <c r="AW1215" s="561"/>
      <c r="AX1215" s="561"/>
      <c r="AY1215" s="561"/>
      <c r="AZ1215" s="561"/>
      <c r="BA1215" s="561"/>
      <c r="BB1215" s="561"/>
      <c r="BC1215" s="561"/>
      <c r="BD1215" s="561"/>
      <c r="BE1215" s="561"/>
      <c r="BF1215" s="561"/>
      <c r="BG1215" s="561"/>
      <c r="BH1215" s="561"/>
      <c r="BI1215" s="561"/>
      <c r="BJ1215" s="561"/>
      <c r="BK1215" s="561"/>
      <c r="BL1215" s="561"/>
      <c r="BM1215" s="561"/>
      <c r="BN1215" s="561"/>
      <c r="BO1215" s="561"/>
      <c r="BP1215" s="561"/>
      <c r="BQ1215" s="561"/>
      <c r="BR1215" s="561"/>
      <c r="BS1215" s="561"/>
      <c r="BT1215" s="561"/>
      <c r="BU1215" s="561"/>
      <c r="BV1215" s="561"/>
    </row>
    <row r="1216" spans="1:74">
      <c r="A1216" s="561"/>
      <c r="E1216" s="561"/>
      <c r="H1216" s="561"/>
      <c r="Q1216" s="561"/>
      <c r="R1216" s="561"/>
      <c r="S1216" s="561"/>
      <c r="T1216" s="561"/>
      <c r="U1216" s="561"/>
      <c r="V1216" s="561"/>
      <c r="Y1216" s="561"/>
      <c r="Z1216" s="561"/>
      <c r="AA1216" s="561"/>
      <c r="AB1216" s="561"/>
      <c r="AC1216" s="561"/>
      <c r="AD1216" s="561"/>
      <c r="AE1216" s="561"/>
      <c r="AF1216" s="561"/>
      <c r="AG1216" s="561"/>
      <c r="AH1216" s="561"/>
      <c r="AJ1216" s="561"/>
      <c r="AK1216" s="561"/>
      <c r="AM1216" s="561"/>
      <c r="AN1216" s="561"/>
      <c r="AO1216" s="561"/>
      <c r="AP1216" s="561"/>
      <c r="AQ1216" s="561"/>
      <c r="AR1216" s="561"/>
      <c r="AS1216" s="561"/>
      <c r="AT1216" s="561"/>
      <c r="AU1216" s="561"/>
      <c r="AW1216" s="561"/>
      <c r="AX1216" s="561"/>
      <c r="AY1216" s="561"/>
      <c r="AZ1216" s="561"/>
      <c r="BA1216" s="561"/>
      <c r="BB1216" s="561"/>
      <c r="BC1216" s="561"/>
      <c r="BD1216" s="561"/>
      <c r="BE1216" s="561"/>
      <c r="BF1216" s="561"/>
      <c r="BG1216" s="561"/>
      <c r="BH1216" s="561"/>
      <c r="BI1216" s="561"/>
      <c r="BJ1216" s="561"/>
      <c r="BK1216" s="561"/>
      <c r="BL1216" s="561"/>
      <c r="BM1216" s="561"/>
      <c r="BN1216" s="561"/>
      <c r="BO1216" s="561"/>
      <c r="BP1216" s="561"/>
      <c r="BQ1216" s="561"/>
      <c r="BR1216" s="561"/>
      <c r="BS1216" s="561"/>
      <c r="BT1216" s="561"/>
      <c r="BU1216" s="561"/>
      <c r="BV1216" s="561"/>
    </row>
    <row r="1217" spans="1:74">
      <c r="A1217" s="561"/>
      <c r="E1217" s="561"/>
      <c r="H1217" s="561"/>
      <c r="Q1217" s="561"/>
      <c r="R1217" s="561"/>
      <c r="S1217" s="561"/>
      <c r="T1217" s="561"/>
      <c r="U1217" s="561"/>
      <c r="V1217" s="561"/>
      <c r="Y1217" s="561"/>
      <c r="Z1217" s="561"/>
      <c r="AA1217" s="561"/>
      <c r="AB1217" s="561"/>
      <c r="AC1217" s="561"/>
      <c r="AD1217" s="561"/>
      <c r="AE1217" s="561"/>
      <c r="AF1217" s="561"/>
      <c r="AG1217" s="561"/>
      <c r="AH1217" s="561"/>
      <c r="AJ1217" s="561"/>
      <c r="AK1217" s="561"/>
      <c r="AM1217" s="561"/>
      <c r="AN1217" s="561"/>
      <c r="AO1217" s="561"/>
      <c r="AP1217" s="561"/>
      <c r="AQ1217" s="561"/>
      <c r="AR1217" s="561"/>
      <c r="AS1217" s="561"/>
      <c r="AT1217" s="561"/>
      <c r="AU1217" s="561"/>
      <c r="AW1217" s="561"/>
      <c r="AX1217" s="561"/>
      <c r="AY1217" s="561"/>
      <c r="AZ1217" s="561"/>
      <c r="BA1217" s="561"/>
      <c r="BB1217" s="561"/>
      <c r="BC1217" s="561"/>
      <c r="BD1217" s="561"/>
      <c r="BE1217" s="561"/>
      <c r="BF1217" s="561"/>
      <c r="BG1217" s="561"/>
      <c r="BH1217" s="561"/>
      <c r="BI1217" s="561"/>
      <c r="BJ1217" s="561"/>
      <c r="BK1217" s="561"/>
      <c r="BL1217" s="561"/>
      <c r="BM1217" s="561"/>
      <c r="BN1217" s="561"/>
      <c r="BO1217" s="561"/>
      <c r="BP1217" s="561"/>
      <c r="BQ1217" s="561"/>
      <c r="BR1217" s="561"/>
      <c r="BS1217" s="561"/>
      <c r="BT1217" s="561"/>
      <c r="BU1217" s="561"/>
      <c r="BV1217" s="561"/>
    </row>
    <row r="1218" spans="1:74">
      <c r="A1218" s="561"/>
      <c r="E1218" s="561"/>
      <c r="H1218" s="561"/>
      <c r="Q1218" s="561"/>
      <c r="R1218" s="561"/>
      <c r="S1218" s="561"/>
      <c r="T1218" s="561"/>
      <c r="U1218" s="561"/>
      <c r="V1218" s="561"/>
      <c r="Y1218" s="561"/>
      <c r="Z1218" s="561"/>
      <c r="AA1218" s="561"/>
      <c r="AB1218" s="561"/>
      <c r="AC1218" s="561"/>
      <c r="AD1218" s="561"/>
      <c r="AE1218" s="561"/>
      <c r="AF1218" s="561"/>
      <c r="AG1218" s="561"/>
      <c r="AH1218" s="561"/>
      <c r="AJ1218" s="561"/>
      <c r="AK1218" s="561"/>
      <c r="AM1218" s="561"/>
      <c r="AN1218" s="561"/>
      <c r="AO1218" s="561"/>
      <c r="AP1218" s="561"/>
      <c r="AQ1218" s="561"/>
      <c r="AR1218" s="561"/>
      <c r="AS1218" s="561"/>
      <c r="AT1218" s="561"/>
      <c r="AU1218" s="561"/>
      <c r="AW1218" s="561"/>
      <c r="AX1218" s="561"/>
      <c r="AY1218" s="561"/>
      <c r="AZ1218" s="561"/>
      <c r="BA1218" s="561"/>
      <c r="BB1218" s="561"/>
      <c r="BC1218" s="561"/>
      <c r="BD1218" s="561"/>
      <c r="BE1218" s="561"/>
      <c r="BF1218" s="561"/>
      <c r="BG1218" s="561"/>
      <c r="BH1218" s="561"/>
      <c r="BI1218" s="561"/>
      <c r="BJ1218" s="561"/>
      <c r="BK1218" s="561"/>
      <c r="BL1218" s="561"/>
      <c r="BM1218" s="561"/>
      <c r="BN1218" s="561"/>
      <c r="BO1218" s="561"/>
      <c r="BP1218" s="561"/>
      <c r="BQ1218" s="561"/>
      <c r="BR1218" s="561"/>
      <c r="BS1218" s="561"/>
      <c r="BT1218" s="561"/>
      <c r="BU1218" s="561"/>
      <c r="BV1218" s="561"/>
    </row>
    <row r="1219" spans="1:74">
      <c r="A1219" s="561"/>
      <c r="E1219" s="561"/>
      <c r="H1219" s="561"/>
      <c r="Q1219" s="561"/>
      <c r="R1219" s="561"/>
      <c r="S1219" s="561"/>
      <c r="T1219" s="561"/>
      <c r="U1219" s="561"/>
      <c r="V1219" s="561"/>
      <c r="Y1219" s="561"/>
      <c r="Z1219" s="561"/>
      <c r="AA1219" s="561"/>
      <c r="AB1219" s="561"/>
      <c r="AC1219" s="561"/>
      <c r="AD1219" s="561"/>
      <c r="AE1219" s="561"/>
      <c r="AF1219" s="561"/>
      <c r="AG1219" s="561"/>
      <c r="AH1219" s="561"/>
      <c r="AJ1219" s="561"/>
      <c r="AK1219" s="561"/>
      <c r="AM1219" s="561"/>
      <c r="AN1219" s="561"/>
      <c r="AO1219" s="561"/>
      <c r="AP1219" s="561"/>
      <c r="AQ1219" s="561"/>
      <c r="AR1219" s="561"/>
      <c r="AS1219" s="561"/>
      <c r="AT1219" s="561"/>
      <c r="AU1219" s="561"/>
      <c r="AW1219" s="561"/>
      <c r="AX1219" s="561"/>
      <c r="AY1219" s="561"/>
      <c r="AZ1219" s="561"/>
      <c r="BA1219" s="561"/>
      <c r="BB1219" s="561"/>
      <c r="BC1219" s="561"/>
      <c r="BD1219" s="561"/>
      <c r="BE1219" s="561"/>
      <c r="BF1219" s="561"/>
      <c r="BG1219" s="561"/>
      <c r="BH1219" s="561"/>
      <c r="BI1219" s="561"/>
      <c r="BJ1219" s="561"/>
      <c r="BK1219" s="561"/>
      <c r="BL1219" s="561"/>
      <c r="BM1219" s="561"/>
      <c r="BN1219" s="561"/>
      <c r="BO1219" s="561"/>
      <c r="BP1219" s="561"/>
      <c r="BQ1219" s="561"/>
      <c r="BR1219" s="561"/>
      <c r="BS1219" s="561"/>
      <c r="BT1219" s="561"/>
      <c r="BU1219" s="561"/>
      <c r="BV1219" s="561"/>
    </row>
    <row r="1220" spans="1:74">
      <c r="A1220" s="561"/>
      <c r="E1220" s="561"/>
      <c r="H1220" s="561"/>
      <c r="Q1220" s="561"/>
      <c r="R1220" s="561"/>
      <c r="S1220" s="561"/>
      <c r="T1220" s="561"/>
      <c r="U1220" s="561"/>
      <c r="V1220" s="561"/>
      <c r="Y1220" s="561"/>
      <c r="Z1220" s="561"/>
      <c r="AA1220" s="561"/>
      <c r="AB1220" s="561"/>
      <c r="AC1220" s="561"/>
      <c r="AD1220" s="561"/>
      <c r="AE1220" s="561"/>
      <c r="AF1220" s="561"/>
      <c r="AG1220" s="561"/>
      <c r="AH1220" s="561"/>
      <c r="AJ1220" s="561"/>
      <c r="AK1220" s="561"/>
      <c r="AM1220" s="561"/>
      <c r="AN1220" s="561"/>
      <c r="AO1220" s="561"/>
      <c r="AP1220" s="561"/>
      <c r="AQ1220" s="561"/>
      <c r="AR1220" s="561"/>
      <c r="AS1220" s="561"/>
      <c r="AT1220" s="561"/>
      <c r="AU1220" s="561"/>
      <c r="AW1220" s="561"/>
      <c r="AX1220" s="561"/>
      <c r="AY1220" s="561"/>
      <c r="AZ1220" s="561"/>
      <c r="BA1220" s="561"/>
      <c r="BB1220" s="561"/>
      <c r="BC1220" s="561"/>
      <c r="BD1220" s="561"/>
      <c r="BE1220" s="561"/>
      <c r="BF1220" s="561"/>
      <c r="BG1220" s="561"/>
      <c r="BH1220" s="561"/>
      <c r="BI1220" s="561"/>
      <c r="BJ1220" s="561"/>
      <c r="BK1220" s="561"/>
      <c r="BL1220" s="561"/>
      <c r="BM1220" s="561"/>
      <c r="BN1220" s="561"/>
      <c r="BO1220" s="561"/>
      <c r="BP1220" s="561"/>
      <c r="BQ1220" s="561"/>
      <c r="BR1220" s="561"/>
      <c r="BS1220" s="561"/>
      <c r="BT1220" s="561"/>
      <c r="BU1220" s="561"/>
      <c r="BV1220" s="561"/>
    </row>
    <row r="1221" spans="1:74">
      <c r="A1221" s="561"/>
      <c r="E1221" s="561"/>
      <c r="H1221" s="561"/>
      <c r="Q1221" s="561"/>
      <c r="R1221" s="561"/>
      <c r="S1221" s="561"/>
      <c r="T1221" s="561"/>
      <c r="U1221" s="561"/>
      <c r="V1221" s="561"/>
      <c r="Y1221" s="561"/>
      <c r="Z1221" s="561"/>
      <c r="AA1221" s="561"/>
      <c r="AB1221" s="561"/>
      <c r="AC1221" s="561"/>
      <c r="AD1221" s="561"/>
      <c r="AE1221" s="561"/>
      <c r="AF1221" s="561"/>
      <c r="AG1221" s="561"/>
      <c r="AH1221" s="561"/>
      <c r="AJ1221" s="561"/>
      <c r="AK1221" s="561"/>
      <c r="AM1221" s="561"/>
      <c r="AN1221" s="561"/>
      <c r="AO1221" s="561"/>
      <c r="AP1221" s="561"/>
      <c r="AQ1221" s="561"/>
      <c r="AR1221" s="561"/>
      <c r="AS1221" s="561"/>
      <c r="AT1221" s="561"/>
      <c r="AU1221" s="561"/>
      <c r="AW1221" s="561"/>
      <c r="AX1221" s="561"/>
      <c r="AY1221" s="561"/>
      <c r="AZ1221" s="561"/>
      <c r="BA1221" s="561"/>
      <c r="BB1221" s="561"/>
      <c r="BC1221" s="561"/>
      <c r="BD1221" s="561"/>
      <c r="BE1221" s="561"/>
      <c r="BF1221" s="561"/>
      <c r="BG1221" s="561"/>
      <c r="BH1221" s="561"/>
      <c r="BI1221" s="561"/>
      <c r="BJ1221" s="561"/>
      <c r="BK1221" s="561"/>
      <c r="BL1221" s="561"/>
      <c r="BM1221" s="561"/>
      <c r="BN1221" s="561"/>
      <c r="BO1221" s="561"/>
      <c r="BP1221" s="561"/>
      <c r="BQ1221" s="561"/>
      <c r="BR1221" s="561"/>
      <c r="BS1221" s="561"/>
      <c r="BT1221" s="561"/>
      <c r="BU1221" s="561"/>
      <c r="BV1221" s="561"/>
    </row>
    <row r="1222" spans="1:74">
      <c r="A1222" s="561"/>
      <c r="E1222" s="561"/>
      <c r="H1222" s="561"/>
      <c r="Q1222" s="561"/>
      <c r="R1222" s="561"/>
      <c r="S1222" s="561"/>
      <c r="T1222" s="561"/>
      <c r="U1222" s="561"/>
      <c r="V1222" s="561"/>
      <c r="Y1222" s="561"/>
      <c r="Z1222" s="561"/>
      <c r="AA1222" s="561"/>
      <c r="AB1222" s="561"/>
      <c r="AC1222" s="561"/>
      <c r="AD1222" s="561"/>
      <c r="AE1222" s="561"/>
      <c r="AF1222" s="561"/>
      <c r="AG1222" s="561"/>
      <c r="AH1222" s="561"/>
      <c r="AJ1222" s="561"/>
      <c r="AK1222" s="561"/>
      <c r="AM1222" s="561"/>
      <c r="AN1222" s="561"/>
      <c r="AO1222" s="561"/>
      <c r="AP1222" s="561"/>
      <c r="AQ1222" s="561"/>
      <c r="AR1222" s="561"/>
      <c r="AS1222" s="561"/>
      <c r="AT1222" s="561"/>
      <c r="AU1222" s="561"/>
      <c r="AW1222" s="561"/>
      <c r="AX1222" s="561"/>
      <c r="AY1222" s="561"/>
      <c r="AZ1222" s="561"/>
      <c r="BA1222" s="561"/>
      <c r="BB1222" s="561"/>
      <c r="BC1222" s="561"/>
      <c r="BD1222" s="561"/>
      <c r="BE1222" s="561"/>
      <c r="BF1222" s="561"/>
      <c r="BG1222" s="561"/>
      <c r="BH1222" s="561"/>
      <c r="BI1222" s="561"/>
      <c r="BJ1222" s="561"/>
      <c r="BK1222" s="561"/>
      <c r="BL1222" s="561"/>
      <c r="BM1222" s="561"/>
      <c r="BN1222" s="561"/>
      <c r="BO1222" s="561"/>
      <c r="BP1222" s="561"/>
      <c r="BQ1222" s="561"/>
      <c r="BR1222" s="561"/>
      <c r="BS1222" s="561"/>
      <c r="BT1222" s="561"/>
      <c r="BU1222" s="561"/>
      <c r="BV1222" s="561"/>
    </row>
    <row r="1223" spans="1:74">
      <c r="A1223" s="561"/>
      <c r="E1223" s="561"/>
      <c r="H1223" s="561"/>
      <c r="Q1223" s="561"/>
      <c r="R1223" s="561"/>
      <c r="S1223" s="561"/>
      <c r="T1223" s="561"/>
      <c r="U1223" s="561"/>
      <c r="V1223" s="561"/>
      <c r="Y1223" s="561"/>
      <c r="Z1223" s="561"/>
      <c r="AA1223" s="561"/>
      <c r="AB1223" s="561"/>
      <c r="AC1223" s="561"/>
      <c r="AD1223" s="561"/>
      <c r="AE1223" s="561"/>
      <c r="AF1223" s="561"/>
      <c r="AG1223" s="561"/>
      <c r="AH1223" s="561"/>
      <c r="AJ1223" s="561"/>
      <c r="AK1223" s="561"/>
      <c r="AM1223" s="561"/>
      <c r="AN1223" s="561"/>
      <c r="AO1223" s="561"/>
      <c r="AP1223" s="561"/>
      <c r="AQ1223" s="561"/>
      <c r="AR1223" s="561"/>
      <c r="AS1223" s="561"/>
      <c r="AT1223" s="561"/>
      <c r="AU1223" s="561"/>
      <c r="AW1223" s="561"/>
      <c r="AX1223" s="561"/>
      <c r="AY1223" s="561"/>
      <c r="AZ1223" s="561"/>
      <c r="BA1223" s="561"/>
      <c r="BB1223" s="561"/>
      <c r="BC1223" s="561"/>
      <c r="BD1223" s="561"/>
      <c r="BE1223" s="561"/>
      <c r="BF1223" s="561"/>
      <c r="BG1223" s="561"/>
      <c r="BH1223" s="561"/>
      <c r="BI1223" s="561"/>
      <c r="BJ1223" s="561"/>
      <c r="BK1223" s="561"/>
      <c r="BL1223" s="561"/>
      <c r="BM1223" s="561"/>
      <c r="BN1223" s="561"/>
      <c r="BO1223" s="561"/>
      <c r="BP1223" s="561"/>
      <c r="BQ1223" s="561"/>
      <c r="BR1223" s="561"/>
      <c r="BS1223" s="561"/>
      <c r="BT1223" s="561"/>
      <c r="BU1223" s="561"/>
      <c r="BV1223" s="561"/>
    </row>
    <row r="1224" spans="1:74">
      <c r="A1224" s="561"/>
      <c r="E1224" s="561"/>
      <c r="H1224" s="561"/>
      <c r="Q1224" s="561"/>
      <c r="R1224" s="561"/>
      <c r="S1224" s="561"/>
      <c r="T1224" s="561"/>
      <c r="U1224" s="561"/>
      <c r="V1224" s="561"/>
      <c r="Y1224" s="561"/>
      <c r="Z1224" s="561"/>
      <c r="AA1224" s="561"/>
      <c r="AB1224" s="561"/>
      <c r="AC1224" s="561"/>
      <c r="AD1224" s="561"/>
      <c r="AE1224" s="561"/>
      <c r="AF1224" s="561"/>
      <c r="AG1224" s="561"/>
      <c r="AH1224" s="561"/>
      <c r="AJ1224" s="561"/>
      <c r="AK1224" s="561"/>
      <c r="AM1224" s="561"/>
      <c r="AN1224" s="561"/>
      <c r="AO1224" s="561"/>
      <c r="AP1224" s="561"/>
      <c r="AQ1224" s="561"/>
      <c r="AR1224" s="561"/>
      <c r="AS1224" s="561"/>
      <c r="AT1224" s="561"/>
      <c r="AU1224" s="561"/>
      <c r="AW1224" s="561"/>
      <c r="AX1224" s="561"/>
      <c r="AY1224" s="561"/>
      <c r="AZ1224" s="561"/>
      <c r="BA1224" s="561"/>
      <c r="BB1224" s="561"/>
      <c r="BC1224" s="561"/>
      <c r="BD1224" s="561"/>
      <c r="BE1224" s="561"/>
      <c r="BF1224" s="561"/>
      <c r="BG1224" s="561"/>
      <c r="BH1224" s="561"/>
      <c r="BI1224" s="561"/>
      <c r="BJ1224" s="561"/>
      <c r="BK1224" s="561"/>
      <c r="BL1224" s="561"/>
      <c r="BM1224" s="561"/>
      <c r="BN1224" s="561"/>
      <c r="BO1224" s="561"/>
      <c r="BP1224" s="561"/>
      <c r="BQ1224" s="561"/>
      <c r="BR1224" s="561"/>
      <c r="BS1224" s="561"/>
      <c r="BT1224" s="561"/>
      <c r="BU1224" s="561"/>
      <c r="BV1224" s="561"/>
    </row>
    <row r="1225" spans="1:74">
      <c r="A1225" s="561"/>
      <c r="E1225" s="561"/>
      <c r="H1225" s="561"/>
      <c r="Q1225" s="561"/>
      <c r="R1225" s="561"/>
      <c r="S1225" s="561"/>
      <c r="T1225" s="561"/>
      <c r="U1225" s="561"/>
      <c r="V1225" s="561"/>
      <c r="Y1225" s="561"/>
      <c r="Z1225" s="561"/>
      <c r="AA1225" s="561"/>
      <c r="AB1225" s="561"/>
      <c r="AC1225" s="561"/>
      <c r="AD1225" s="561"/>
      <c r="AE1225" s="561"/>
      <c r="AF1225" s="561"/>
      <c r="AG1225" s="561"/>
      <c r="AH1225" s="561"/>
      <c r="AJ1225" s="561"/>
      <c r="AK1225" s="561"/>
      <c r="AM1225" s="561"/>
      <c r="AN1225" s="561"/>
      <c r="AO1225" s="561"/>
      <c r="AP1225" s="561"/>
      <c r="AQ1225" s="561"/>
      <c r="AR1225" s="561"/>
      <c r="AS1225" s="561"/>
      <c r="AT1225" s="561"/>
      <c r="AU1225" s="561"/>
      <c r="AW1225" s="561"/>
      <c r="AX1225" s="561"/>
      <c r="AY1225" s="561"/>
      <c r="AZ1225" s="561"/>
      <c r="BA1225" s="561"/>
      <c r="BB1225" s="561"/>
      <c r="BC1225" s="561"/>
      <c r="BD1225" s="561"/>
      <c r="BE1225" s="561"/>
      <c r="BF1225" s="561"/>
      <c r="BG1225" s="561"/>
      <c r="BH1225" s="561"/>
      <c r="BI1225" s="561"/>
      <c r="BJ1225" s="561"/>
      <c r="BK1225" s="561"/>
      <c r="BL1225" s="561"/>
      <c r="BM1225" s="561"/>
      <c r="BN1225" s="561"/>
      <c r="BO1225" s="561"/>
      <c r="BP1225" s="561"/>
      <c r="BQ1225" s="561"/>
      <c r="BR1225" s="561"/>
      <c r="BS1225" s="561"/>
      <c r="BT1225" s="561"/>
      <c r="BU1225" s="561"/>
      <c r="BV1225" s="561"/>
    </row>
    <row r="1226" spans="1:74">
      <c r="A1226" s="561"/>
      <c r="E1226" s="561"/>
      <c r="H1226" s="561"/>
      <c r="Q1226" s="561"/>
      <c r="R1226" s="561"/>
      <c r="S1226" s="561"/>
      <c r="T1226" s="561"/>
      <c r="U1226" s="561"/>
      <c r="V1226" s="561"/>
      <c r="Y1226" s="561"/>
      <c r="Z1226" s="561"/>
      <c r="AA1226" s="561"/>
      <c r="AB1226" s="561"/>
      <c r="AC1226" s="561"/>
      <c r="AD1226" s="561"/>
      <c r="AE1226" s="561"/>
      <c r="AF1226" s="561"/>
      <c r="AG1226" s="561"/>
      <c r="AH1226" s="561"/>
      <c r="AJ1226" s="561"/>
      <c r="AK1226" s="561"/>
      <c r="AM1226" s="561"/>
      <c r="AN1226" s="561"/>
      <c r="AO1226" s="561"/>
      <c r="AP1226" s="561"/>
      <c r="AQ1226" s="561"/>
      <c r="AR1226" s="561"/>
      <c r="AS1226" s="561"/>
      <c r="AT1226" s="561"/>
      <c r="AU1226" s="561"/>
      <c r="AW1226" s="561"/>
      <c r="AX1226" s="561"/>
      <c r="AY1226" s="561"/>
      <c r="AZ1226" s="561"/>
      <c r="BA1226" s="561"/>
      <c r="BB1226" s="561"/>
      <c r="BC1226" s="561"/>
      <c r="BD1226" s="561"/>
      <c r="BE1226" s="561"/>
      <c r="BF1226" s="561"/>
      <c r="BG1226" s="561"/>
      <c r="BH1226" s="561"/>
      <c r="BI1226" s="561"/>
      <c r="BJ1226" s="561"/>
      <c r="BK1226" s="561"/>
      <c r="BL1226" s="561"/>
      <c r="BM1226" s="561"/>
      <c r="BN1226" s="561"/>
      <c r="BO1226" s="561"/>
      <c r="BP1226" s="561"/>
      <c r="BQ1226" s="561"/>
      <c r="BR1226" s="561"/>
      <c r="BS1226" s="561"/>
      <c r="BT1226" s="561"/>
      <c r="BU1226" s="561"/>
      <c r="BV1226" s="561"/>
    </row>
    <row r="1227" spans="1:74">
      <c r="A1227" s="561"/>
      <c r="E1227" s="561"/>
      <c r="H1227" s="561"/>
      <c r="Q1227" s="561"/>
      <c r="R1227" s="561"/>
      <c r="S1227" s="561"/>
      <c r="T1227" s="561"/>
      <c r="U1227" s="561"/>
      <c r="V1227" s="561"/>
      <c r="Y1227" s="561"/>
      <c r="Z1227" s="561"/>
      <c r="AA1227" s="561"/>
      <c r="AB1227" s="561"/>
      <c r="AC1227" s="561"/>
      <c r="AD1227" s="561"/>
      <c r="AE1227" s="561"/>
      <c r="AF1227" s="561"/>
      <c r="AG1227" s="561"/>
      <c r="AH1227" s="561"/>
      <c r="AJ1227" s="561"/>
      <c r="AK1227" s="561"/>
      <c r="AM1227" s="561"/>
      <c r="AN1227" s="561"/>
      <c r="AO1227" s="561"/>
      <c r="AP1227" s="561"/>
      <c r="AQ1227" s="561"/>
      <c r="AR1227" s="561"/>
      <c r="AS1227" s="561"/>
      <c r="AT1227" s="561"/>
      <c r="AU1227" s="561"/>
      <c r="AW1227" s="561"/>
      <c r="AX1227" s="561"/>
      <c r="AY1227" s="561"/>
      <c r="AZ1227" s="561"/>
      <c r="BA1227" s="561"/>
      <c r="BB1227" s="561"/>
      <c r="BC1227" s="561"/>
      <c r="BD1227" s="561"/>
      <c r="BE1227" s="561"/>
      <c r="BF1227" s="561"/>
      <c r="BG1227" s="561"/>
      <c r="BH1227" s="561"/>
      <c r="BI1227" s="561"/>
      <c r="BJ1227" s="561"/>
      <c r="BK1227" s="561"/>
      <c r="BL1227" s="561"/>
      <c r="BM1227" s="561"/>
      <c r="BN1227" s="561"/>
      <c r="BO1227" s="561"/>
      <c r="BP1227" s="561"/>
      <c r="BQ1227" s="561"/>
      <c r="BR1227" s="561"/>
      <c r="BS1227" s="561"/>
      <c r="BT1227" s="561"/>
      <c r="BU1227" s="561"/>
      <c r="BV1227" s="561"/>
    </row>
    <row r="1228" spans="1:74">
      <c r="A1228" s="561"/>
      <c r="E1228" s="561"/>
      <c r="H1228" s="561"/>
      <c r="Q1228" s="561"/>
      <c r="R1228" s="561"/>
      <c r="S1228" s="561"/>
      <c r="T1228" s="561"/>
      <c r="U1228" s="561"/>
      <c r="V1228" s="561"/>
      <c r="Y1228" s="561"/>
      <c r="Z1228" s="561"/>
      <c r="AA1228" s="561"/>
      <c r="AB1228" s="561"/>
      <c r="AC1228" s="561"/>
      <c r="AD1228" s="561"/>
      <c r="AE1228" s="561"/>
      <c r="AF1228" s="561"/>
      <c r="AG1228" s="561"/>
      <c r="AH1228" s="561"/>
      <c r="AJ1228" s="561"/>
      <c r="AK1228" s="561"/>
      <c r="AM1228" s="561"/>
      <c r="AN1228" s="561"/>
      <c r="AO1228" s="561"/>
      <c r="AP1228" s="561"/>
      <c r="AQ1228" s="561"/>
      <c r="AR1228" s="561"/>
      <c r="AS1228" s="561"/>
      <c r="AT1228" s="561"/>
      <c r="AU1228" s="561"/>
      <c r="AW1228" s="561"/>
      <c r="AX1228" s="561"/>
      <c r="AY1228" s="561"/>
      <c r="AZ1228" s="561"/>
      <c r="BA1228" s="561"/>
      <c r="BB1228" s="561"/>
      <c r="BC1228" s="561"/>
      <c r="BD1228" s="561"/>
      <c r="BE1228" s="561"/>
      <c r="BF1228" s="561"/>
      <c r="BG1228" s="561"/>
      <c r="BH1228" s="561"/>
      <c r="BI1228" s="561"/>
      <c r="BJ1228" s="561"/>
      <c r="BK1228" s="561"/>
      <c r="BL1228" s="561"/>
      <c r="BM1228" s="561"/>
      <c r="BN1228" s="561"/>
      <c r="BO1228" s="561"/>
      <c r="BP1228" s="561"/>
      <c r="BQ1228" s="561"/>
      <c r="BR1228" s="561"/>
      <c r="BS1228" s="561"/>
      <c r="BT1228" s="561"/>
      <c r="BU1228" s="561"/>
      <c r="BV1228" s="561"/>
    </row>
    <row r="1229" spans="1:74">
      <c r="A1229" s="561"/>
      <c r="E1229" s="561"/>
      <c r="H1229" s="561"/>
      <c r="Q1229" s="561"/>
      <c r="R1229" s="561"/>
      <c r="S1229" s="561"/>
      <c r="T1229" s="561"/>
      <c r="U1229" s="561"/>
      <c r="V1229" s="561"/>
      <c r="Y1229" s="561"/>
      <c r="Z1229" s="561"/>
      <c r="AA1229" s="561"/>
      <c r="AB1229" s="561"/>
      <c r="AC1229" s="561"/>
      <c r="AD1229" s="561"/>
      <c r="AE1229" s="561"/>
      <c r="AF1229" s="561"/>
      <c r="AG1229" s="561"/>
      <c r="AH1229" s="561"/>
      <c r="AJ1229" s="561"/>
      <c r="AK1229" s="561"/>
      <c r="AM1229" s="561"/>
      <c r="AN1229" s="561"/>
      <c r="AO1229" s="561"/>
      <c r="AP1229" s="561"/>
      <c r="AQ1229" s="561"/>
      <c r="AR1229" s="561"/>
      <c r="AS1229" s="561"/>
      <c r="AT1229" s="561"/>
      <c r="AU1229" s="561"/>
      <c r="AW1229" s="561"/>
      <c r="AX1229" s="561"/>
      <c r="AY1229" s="561"/>
      <c r="AZ1229" s="561"/>
      <c r="BA1229" s="561"/>
      <c r="BB1229" s="561"/>
      <c r="BC1229" s="561"/>
      <c r="BD1229" s="561"/>
      <c r="BE1229" s="561"/>
      <c r="BF1229" s="561"/>
      <c r="BG1229" s="561"/>
      <c r="BH1229" s="561"/>
      <c r="BI1229" s="561"/>
      <c r="BJ1229" s="561"/>
      <c r="BK1229" s="561"/>
      <c r="BL1229" s="561"/>
      <c r="BM1229" s="561"/>
      <c r="BN1229" s="561"/>
      <c r="BO1229" s="561"/>
      <c r="BP1229" s="561"/>
      <c r="BQ1229" s="561"/>
      <c r="BR1229" s="561"/>
      <c r="BS1229" s="561"/>
      <c r="BT1229" s="561"/>
      <c r="BU1229" s="561"/>
      <c r="BV1229" s="561"/>
    </row>
    <row r="1230" spans="1:74">
      <c r="A1230" s="561"/>
      <c r="E1230" s="561"/>
      <c r="H1230" s="561"/>
      <c r="Q1230" s="561"/>
      <c r="R1230" s="561"/>
      <c r="S1230" s="561"/>
      <c r="T1230" s="561"/>
      <c r="U1230" s="561"/>
      <c r="V1230" s="561"/>
      <c r="Y1230" s="561"/>
      <c r="Z1230" s="561"/>
      <c r="AA1230" s="561"/>
      <c r="AB1230" s="561"/>
      <c r="AC1230" s="561"/>
      <c r="AD1230" s="561"/>
      <c r="AE1230" s="561"/>
      <c r="AF1230" s="561"/>
      <c r="AG1230" s="561"/>
      <c r="AH1230" s="561"/>
      <c r="AJ1230" s="561"/>
      <c r="AK1230" s="561"/>
      <c r="AM1230" s="561"/>
      <c r="AN1230" s="561"/>
      <c r="AO1230" s="561"/>
      <c r="AP1230" s="561"/>
      <c r="AQ1230" s="561"/>
      <c r="AR1230" s="561"/>
      <c r="AS1230" s="561"/>
      <c r="AT1230" s="561"/>
      <c r="AU1230" s="561"/>
      <c r="AW1230" s="561"/>
      <c r="AX1230" s="561"/>
      <c r="AY1230" s="561"/>
      <c r="AZ1230" s="561"/>
      <c r="BA1230" s="561"/>
      <c r="BB1230" s="561"/>
      <c r="BC1230" s="561"/>
      <c r="BD1230" s="561"/>
      <c r="BE1230" s="561"/>
      <c r="BF1230" s="561"/>
      <c r="BG1230" s="561"/>
      <c r="BH1230" s="561"/>
      <c r="BI1230" s="561"/>
      <c r="BJ1230" s="561"/>
      <c r="BK1230" s="561"/>
      <c r="BL1230" s="561"/>
      <c r="BM1230" s="561"/>
      <c r="BN1230" s="561"/>
      <c r="BO1230" s="561"/>
      <c r="BP1230" s="561"/>
      <c r="BQ1230" s="561"/>
      <c r="BR1230" s="561"/>
      <c r="BS1230" s="561"/>
      <c r="BT1230" s="561"/>
      <c r="BU1230" s="561"/>
      <c r="BV1230" s="561"/>
    </row>
    <row r="1231" spans="1:74">
      <c r="A1231" s="561"/>
      <c r="E1231" s="561"/>
      <c r="H1231" s="561"/>
      <c r="Q1231" s="561"/>
      <c r="R1231" s="561"/>
      <c r="S1231" s="561"/>
      <c r="T1231" s="561"/>
      <c r="U1231" s="561"/>
      <c r="V1231" s="561"/>
      <c r="Y1231" s="561"/>
      <c r="Z1231" s="561"/>
      <c r="AA1231" s="561"/>
      <c r="AB1231" s="561"/>
      <c r="AC1231" s="561"/>
      <c r="AD1231" s="561"/>
      <c r="AE1231" s="561"/>
      <c r="AF1231" s="561"/>
      <c r="AG1231" s="561"/>
      <c r="AH1231" s="561"/>
      <c r="AJ1231" s="561"/>
      <c r="AK1231" s="561"/>
      <c r="AM1231" s="561"/>
      <c r="AN1231" s="561"/>
      <c r="AO1231" s="561"/>
      <c r="AP1231" s="561"/>
      <c r="AQ1231" s="561"/>
      <c r="AR1231" s="561"/>
      <c r="AS1231" s="561"/>
      <c r="AT1231" s="561"/>
      <c r="AU1231" s="561"/>
      <c r="AW1231" s="561"/>
      <c r="AX1231" s="561"/>
      <c r="AY1231" s="561"/>
      <c r="AZ1231" s="561"/>
      <c r="BA1231" s="561"/>
      <c r="BB1231" s="561"/>
      <c r="BC1231" s="561"/>
      <c r="BD1231" s="561"/>
      <c r="BE1231" s="561"/>
      <c r="BF1231" s="561"/>
      <c r="BG1231" s="561"/>
      <c r="BH1231" s="561"/>
      <c r="BI1231" s="561"/>
      <c r="BJ1231" s="561"/>
      <c r="BK1231" s="561"/>
      <c r="BL1231" s="561"/>
      <c r="BM1231" s="561"/>
      <c r="BN1231" s="561"/>
      <c r="BO1231" s="561"/>
      <c r="BP1231" s="561"/>
      <c r="BQ1231" s="561"/>
      <c r="BR1231" s="561"/>
      <c r="BS1231" s="561"/>
      <c r="BT1231" s="561"/>
      <c r="BU1231" s="561"/>
      <c r="BV1231" s="561"/>
    </row>
    <row r="1232" spans="1:74">
      <c r="A1232" s="561"/>
      <c r="E1232" s="561"/>
      <c r="H1232" s="561"/>
      <c r="Q1232" s="561"/>
      <c r="R1232" s="561"/>
      <c r="S1232" s="561"/>
      <c r="T1232" s="561"/>
      <c r="U1232" s="561"/>
      <c r="V1232" s="561"/>
      <c r="Y1232" s="561"/>
      <c r="Z1232" s="561"/>
      <c r="AA1232" s="561"/>
      <c r="AB1232" s="561"/>
      <c r="AC1232" s="561"/>
      <c r="AD1232" s="561"/>
      <c r="AE1232" s="561"/>
      <c r="AF1232" s="561"/>
      <c r="AG1232" s="561"/>
      <c r="AH1232" s="561"/>
      <c r="AJ1232" s="561"/>
      <c r="AK1232" s="561"/>
      <c r="AM1232" s="561"/>
      <c r="AN1232" s="561"/>
      <c r="AO1232" s="561"/>
      <c r="AP1232" s="561"/>
      <c r="AQ1232" s="561"/>
      <c r="AR1232" s="561"/>
      <c r="AS1232" s="561"/>
      <c r="AT1232" s="561"/>
      <c r="AU1232" s="561"/>
      <c r="AW1232" s="561"/>
      <c r="AX1232" s="561"/>
      <c r="AY1232" s="561"/>
      <c r="AZ1232" s="561"/>
      <c r="BA1232" s="561"/>
      <c r="BB1232" s="561"/>
      <c r="BC1232" s="561"/>
      <c r="BD1232" s="561"/>
      <c r="BE1232" s="561"/>
      <c r="BF1232" s="561"/>
      <c r="BG1232" s="561"/>
      <c r="BH1232" s="561"/>
      <c r="BI1232" s="561"/>
      <c r="BJ1232" s="561"/>
      <c r="BK1232" s="561"/>
      <c r="BL1232" s="561"/>
      <c r="BM1232" s="561"/>
      <c r="BN1232" s="561"/>
      <c r="BO1232" s="561"/>
      <c r="BP1232" s="561"/>
      <c r="BQ1232" s="561"/>
      <c r="BR1232" s="561"/>
      <c r="BS1232" s="561"/>
      <c r="BT1232" s="561"/>
      <c r="BU1232" s="561"/>
      <c r="BV1232" s="561"/>
    </row>
    <row r="1233" spans="1:74">
      <c r="A1233" s="561"/>
      <c r="E1233" s="561"/>
      <c r="H1233" s="561"/>
      <c r="Q1233" s="561"/>
      <c r="R1233" s="561"/>
      <c r="S1233" s="561"/>
      <c r="T1233" s="561"/>
      <c r="U1233" s="561"/>
      <c r="V1233" s="561"/>
      <c r="Y1233" s="561"/>
      <c r="Z1233" s="561"/>
      <c r="AA1233" s="561"/>
      <c r="AB1233" s="561"/>
      <c r="AC1233" s="561"/>
      <c r="AD1233" s="561"/>
      <c r="AE1233" s="561"/>
      <c r="AF1233" s="561"/>
      <c r="AG1233" s="561"/>
      <c r="AH1233" s="561"/>
      <c r="AJ1233" s="561"/>
      <c r="AK1233" s="561"/>
      <c r="AM1233" s="561"/>
      <c r="AN1233" s="561"/>
      <c r="AO1233" s="561"/>
      <c r="AP1233" s="561"/>
      <c r="AQ1233" s="561"/>
      <c r="AR1233" s="561"/>
      <c r="AS1233" s="561"/>
      <c r="AT1233" s="561"/>
      <c r="AU1233" s="561"/>
      <c r="AW1233" s="561"/>
      <c r="AX1233" s="561"/>
      <c r="AY1233" s="561"/>
      <c r="AZ1233" s="561"/>
      <c r="BA1233" s="561"/>
      <c r="BB1233" s="561"/>
      <c r="BC1233" s="561"/>
      <c r="BD1233" s="561"/>
      <c r="BE1233" s="561"/>
      <c r="BF1233" s="561"/>
      <c r="BG1233" s="561"/>
      <c r="BH1233" s="561"/>
      <c r="BI1233" s="561"/>
      <c r="BJ1233" s="561"/>
      <c r="BK1233" s="561"/>
      <c r="BL1233" s="561"/>
      <c r="BM1233" s="561"/>
      <c r="BN1233" s="561"/>
      <c r="BO1233" s="561"/>
      <c r="BP1233" s="561"/>
      <c r="BQ1233" s="561"/>
      <c r="BR1233" s="561"/>
      <c r="BS1233" s="561"/>
      <c r="BT1233" s="561"/>
      <c r="BU1233" s="561"/>
      <c r="BV1233" s="561"/>
    </row>
    <row r="1234" spans="1:74">
      <c r="A1234" s="561"/>
      <c r="E1234" s="561"/>
      <c r="H1234" s="561"/>
      <c r="Q1234" s="561"/>
      <c r="R1234" s="561"/>
      <c r="S1234" s="561"/>
      <c r="T1234" s="561"/>
      <c r="U1234" s="561"/>
      <c r="V1234" s="561"/>
      <c r="Y1234" s="561"/>
      <c r="Z1234" s="561"/>
      <c r="AA1234" s="561"/>
      <c r="AB1234" s="561"/>
      <c r="AC1234" s="561"/>
      <c r="AD1234" s="561"/>
      <c r="AE1234" s="561"/>
      <c r="AF1234" s="561"/>
      <c r="AG1234" s="561"/>
      <c r="AH1234" s="561"/>
      <c r="AJ1234" s="561"/>
      <c r="AK1234" s="561"/>
      <c r="AM1234" s="561"/>
      <c r="AN1234" s="561"/>
      <c r="AO1234" s="561"/>
      <c r="AP1234" s="561"/>
      <c r="AQ1234" s="561"/>
      <c r="AR1234" s="561"/>
      <c r="AS1234" s="561"/>
      <c r="AT1234" s="561"/>
      <c r="AU1234" s="561"/>
      <c r="AW1234" s="561"/>
      <c r="AX1234" s="561"/>
      <c r="AY1234" s="561"/>
      <c r="AZ1234" s="561"/>
      <c r="BA1234" s="561"/>
      <c r="BB1234" s="561"/>
      <c r="BC1234" s="561"/>
      <c r="BD1234" s="561"/>
      <c r="BE1234" s="561"/>
      <c r="BF1234" s="561"/>
      <c r="BG1234" s="561"/>
      <c r="BH1234" s="561"/>
      <c r="BI1234" s="561"/>
      <c r="BJ1234" s="561"/>
      <c r="BK1234" s="561"/>
      <c r="BL1234" s="561"/>
      <c r="BM1234" s="561"/>
      <c r="BN1234" s="561"/>
      <c r="BO1234" s="561"/>
      <c r="BP1234" s="561"/>
      <c r="BQ1234" s="561"/>
      <c r="BR1234" s="561"/>
      <c r="BS1234" s="561"/>
      <c r="BT1234" s="561"/>
      <c r="BU1234" s="561"/>
      <c r="BV1234" s="561"/>
    </row>
    <row r="1235" spans="1:74">
      <c r="A1235" s="561"/>
      <c r="E1235" s="561"/>
      <c r="H1235" s="561"/>
      <c r="Q1235" s="561"/>
      <c r="R1235" s="561"/>
      <c r="S1235" s="561"/>
      <c r="T1235" s="561"/>
      <c r="U1235" s="561"/>
      <c r="V1235" s="561"/>
      <c r="Y1235" s="561"/>
      <c r="Z1235" s="561"/>
      <c r="AA1235" s="561"/>
      <c r="AB1235" s="561"/>
      <c r="AC1235" s="561"/>
      <c r="AD1235" s="561"/>
      <c r="AE1235" s="561"/>
      <c r="AF1235" s="561"/>
      <c r="AG1235" s="561"/>
      <c r="AH1235" s="561"/>
      <c r="AJ1235" s="561"/>
      <c r="AK1235" s="561"/>
      <c r="AM1235" s="561"/>
      <c r="AN1235" s="561"/>
      <c r="AO1235" s="561"/>
      <c r="AP1235" s="561"/>
      <c r="AQ1235" s="561"/>
      <c r="AR1235" s="561"/>
      <c r="AS1235" s="561"/>
      <c r="AT1235" s="561"/>
      <c r="AU1235" s="561"/>
      <c r="AW1235" s="561"/>
      <c r="AX1235" s="561"/>
      <c r="AY1235" s="561"/>
      <c r="AZ1235" s="561"/>
      <c r="BA1235" s="561"/>
      <c r="BB1235" s="561"/>
      <c r="BC1235" s="561"/>
      <c r="BD1235" s="561"/>
      <c r="BE1235" s="561"/>
      <c r="BF1235" s="561"/>
      <c r="BG1235" s="561"/>
      <c r="BH1235" s="561"/>
      <c r="BI1235" s="561"/>
      <c r="BJ1235" s="561"/>
      <c r="BK1235" s="561"/>
      <c r="BL1235" s="561"/>
      <c r="BM1235" s="561"/>
      <c r="BN1235" s="561"/>
      <c r="BO1235" s="561"/>
      <c r="BP1235" s="561"/>
      <c r="BQ1235" s="561"/>
      <c r="BR1235" s="561"/>
      <c r="BS1235" s="561"/>
      <c r="BT1235" s="561"/>
      <c r="BU1235" s="561"/>
      <c r="BV1235" s="561"/>
    </row>
    <row r="1236" spans="1:74">
      <c r="A1236" s="561"/>
      <c r="E1236" s="561"/>
      <c r="H1236" s="561"/>
      <c r="Q1236" s="561"/>
      <c r="R1236" s="561"/>
      <c r="S1236" s="561"/>
      <c r="T1236" s="561"/>
      <c r="U1236" s="561"/>
      <c r="V1236" s="561"/>
      <c r="Y1236" s="561"/>
      <c r="Z1236" s="561"/>
      <c r="AA1236" s="561"/>
      <c r="AB1236" s="561"/>
      <c r="AC1236" s="561"/>
      <c r="AD1236" s="561"/>
      <c r="AE1236" s="561"/>
      <c r="AF1236" s="561"/>
      <c r="AG1236" s="561"/>
      <c r="AH1236" s="561"/>
      <c r="AJ1236" s="561"/>
      <c r="AK1236" s="561"/>
      <c r="AM1236" s="561"/>
      <c r="AN1236" s="561"/>
      <c r="AO1236" s="561"/>
      <c r="AP1236" s="561"/>
      <c r="AQ1236" s="561"/>
      <c r="AR1236" s="561"/>
      <c r="AS1236" s="561"/>
      <c r="AT1236" s="561"/>
      <c r="AU1236" s="561"/>
      <c r="AW1236" s="561"/>
      <c r="AX1236" s="561"/>
      <c r="AY1236" s="561"/>
      <c r="AZ1236" s="561"/>
      <c r="BA1236" s="561"/>
      <c r="BB1236" s="561"/>
      <c r="BC1236" s="561"/>
      <c r="BD1236" s="561"/>
      <c r="BE1236" s="561"/>
      <c r="BF1236" s="561"/>
      <c r="BG1236" s="561"/>
      <c r="BH1236" s="561"/>
      <c r="BI1236" s="561"/>
      <c r="BJ1236" s="561"/>
      <c r="BK1236" s="561"/>
      <c r="BL1236" s="561"/>
      <c r="BM1236" s="561"/>
      <c r="BN1236" s="561"/>
      <c r="BO1236" s="561"/>
      <c r="BP1236" s="561"/>
      <c r="BQ1236" s="561"/>
      <c r="BR1236" s="561"/>
      <c r="BS1236" s="561"/>
      <c r="BT1236" s="561"/>
      <c r="BU1236" s="561"/>
      <c r="BV1236" s="561"/>
    </row>
    <row r="1237" spans="1:74">
      <c r="A1237" s="561"/>
      <c r="E1237" s="561"/>
      <c r="H1237" s="561"/>
      <c r="Q1237" s="561"/>
      <c r="R1237" s="561"/>
      <c r="S1237" s="561"/>
      <c r="T1237" s="561"/>
      <c r="U1237" s="561"/>
      <c r="V1237" s="561"/>
      <c r="Y1237" s="561"/>
      <c r="Z1237" s="561"/>
      <c r="AA1237" s="561"/>
      <c r="AB1237" s="561"/>
      <c r="AC1237" s="561"/>
      <c r="AD1237" s="561"/>
      <c r="AE1237" s="561"/>
      <c r="AF1237" s="561"/>
      <c r="AG1237" s="561"/>
      <c r="AH1237" s="561"/>
      <c r="AJ1237" s="561"/>
      <c r="AK1237" s="561"/>
      <c r="AM1237" s="561"/>
      <c r="AN1237" s="561"/>
      <c r="AO1237" s="561"/>
      <c r="AP1237" s="561"/>
      <c r="AQ1237" s="561"/>
      <c r="AR1237" s="561"/>
      <c r="AS1237" s="561"/>
      <c r="AT1237" s="561"/>
      <c r="AU1237" s="561"/>
      <c r="AW1237" s="561"/>
      <c r="AX1237" s="561"/>
      <c r="AY1237" s="561"/>
      <c r="AZ1237" s="561"/>
      <c r="BA1237" s="561"/>
      <c r="BB1237" s="561"/>
      <c r="BC1237" s="561"/>
      <c r="BD1237" s="561"/>
      <c r="BE1237" s="561"/>
      <c r="BF1237" s="561"/>
      <c r="BG1237" s="561"/>
      <c r="BH1237" s="561"/>
      <c r="BI1237" s="561"/>
      <c r="BJ1237" s="561"/>
      <c r="BK1237" s="561"/>
      <c r="BL1237" s="561"/>
      <c r="BM1237" s="561"/>
      <c r="BN1237" s="561"/>
      <c r="BO1237" s="561"/>
      <c r="BP1237" s="561"/>
      <c r="BQ1237" s="561"/>
      <c r="BR1237" s="561"/>
      <c r="BS1237" s="561"/>
      <c r="BT1237" s="561"/>
      <c r="BU1237" s="561"/>
      <c r="BV1237" s="561"/>
    </row>
    <row r="1238" spans="1:74">
      <c r="A1238" s="561"/>
      <c r="E1238" s="561"/>
      <c r="H1238" s="561"/>
      <c r="Q1238" s="561"/>
      <c r="R1238" s="561"/>
      <c r="S1238" s="561"/>
      <c r="T1238" s="561"/>
      <c r="U1238" s="561"/>
      <c r="V1238" s="561"/>
      <c r="Y1238" s="561"/>
      <c r="Z1238" s="561"/>
      <c r="AA1238" s="561"/>
      <c r="AB1238" s="561"/>
      <c r="AC1238" s="561"/>
      <c r="AD1238" s="561"/>
      <c r="AE1238" s="561"/>
      <c r="AF1238" s="561"/>
      <c r="AG1238" s="561"/>
      <c r="AH1238" s="561"/>
      <c r="AJ1238" s="561"/>
      <c r="AK1238" s="561"/>
      <c r="AM1238" s="561"/>
      <c r="AN1238" s="561"/>
      <c r="AO1238" s="561"/>
      <c r="AP1238" s="561"/>
      <c r="AQ1238" s="561"/>
      <c r="AR1238" s="561"/>
      <c r="AS1238" s="561"/>
      <c r="AT1238" s="561"/>
      <c r="AU1238" s="561"/>
      <c r="AW1238" s="561"/>
      <c r="AX1238" s="561"/>
      <c r="AY1238" s="561"/>
      <c r="AZ1238" s="561"/>
      <c r="BA1238" s="561"/>
      <c r="BB1238" s="561"/>
      <c r="BC1238" s="561"/>
      <c r="BD1238" s="561"/>
      <c r="BE1238" s="561"/>
      <c r="BF1238" s="561"/>
      <c r="BG1238" s="561"/>
      <c r="BH1238" s="561"/>
      <c r="BI1238" s="561"/>
      <c r="BJ1238" s="561"/>
      <c r="BK1238" s="561"/>
      <c r="BL1238" s="561"/>
      <c r="BM1238" s="561"/>
      <c r="BN1238" s="561"/>
      <c r="BO1238" s="561"/>
      <c r="BP1238" s="561"/>
      <c r="BQ1238" s="561"/>
      <c r="BR1238" s="561"/>
      <c r="BS1238" s="561"/>
      <c r="BT1238" s="561"/>
      <c r="BU1238" s="561"/>
      <c r="BV1238" s="561"/>
    </row>
    <row r="1239" spans="1:74">
      <c r="A1239" s="561"/>
      <c r="E1239" s="561"/>
      <c r="H1239" s="561"/>
      <c r="Q1239" s="561"/>
      <c r="R1239" s="561"/>
      <c r="S1239" s="561"/>
      <c r="T1239" s="561"/>
      <c r="U1239" s="561"/>
      <c r="V1239" s="561"/>
      <c r="Y1239" s="561"/>
      <c r="Z1239" s="561"/>
      <c r="AA1239" s="561"/>
      <c r="AB1239" s="561"/>
      <c r="AC1239" s="561"/>
      <c r="AD1239" s="561"/>
      <c r="AE1239" s="561"/>
      <c r="AF1239" s="561"/>
      <c r="AG1239" s="561"/>
      <c r="AH1239" s="561"/>
      <c r="AJ1239" s="561"/>
      <c r="AK1239" s="561"/>
      <c r="AM1239" s="561"/>
      <c r="AN1239" s="561"/>
      <c r="AO1239" s="561"/>
      <c r="AP1239" s="561"/>
      <c r="AQ1239" s="561"/>
      <c r="AR1239" s="561"/>
      <c r="AS1239" s="561"/>
      <c r="AT1239" s="561"/>
      <c r="AU1239" s="561"/>
      <c r="AW1239" s="561"/>
      <c r="AX1239" s="561"/>
      <c r="AY1239" s="561"/>
      <c r="AZ1239" s="561"/>
      <c r="BA1239" s="561"/>
      <c r="BB1239" s="561"/>
      <c r="BC1239" s="561"/>
      <c r="BD1239" s="561"/>
      <c r="BE1239" s="561"/>
      <c r="BF1239" s="561"/>
      <c r="BG1239" s="561"/>
      <c r="BH1239" s="561"/>
      <c r="BI1239" s="561"/>
      <c r="BJ1239" s="561"/>
      <c r="BK1239" s="561"/>
      <c r="BL1239" s="561"/>
      <c r="BM1239" s="561"/>
      <c r="BN1239" s="561"/>
      <c r="BO1239" s="561"/>
      <c r="BP1239" s="561"/>
      <c r="BQ1239" s="561"/>
      <c r="BR1239" s="561"/>
      <c r="BS1239" s="561"/>
      <c r="BT1239" s="561"/>
      <c r="BU1239" s="561"/>
      <c r="BV1239" s="561"/>
    </row>
    <row r="1240" spans="1:74">
      <c r="A1240" s="561"/>
      <c r="E1240" s="561"/>
      <c r="H1240" s="561"/>
      <c r="Q1240" s="561"/>
      <c r="R1240" s="561"/>
      <c r="S1240" s="561"/>
      <c r="T1240" s="561"/>
      <c r="U1240" s="561"/>
      <c r="V1240" s="561"/>
      <c r="Y1240" s="561"/>
      <c r="Z1240" s="561"/>
      <c r="AA1240" s="561"/>
      <c r="AB1240" s="561"/>
      <c r="AC1240" s="561"/>
      <c r="AD1240" s="561"/>
      <c r="AE1240" s="561"/>
      <c r="AF1240" s="561"/>
      <c r="AG1240" s="561"/>
      <c r="AH1240" s="561"/>
      <c r="AJ1240" s="561"/>
      <c r="AK1240" s="561"/>
      <c r="AM1240" s="561"/>
      <c r="AN1240" s="561"/>
      <c r="AO1240" s="561"/>
      <c r="AP1240" s="561"/>
      <c r="AQ1240" s="561"/>
      <c r="AR1240" s="561"/>
      <c r="AS1240" s="561"/>
      <c r="AT1240" s="561"/>
      <c r="AU1240" s="561"/>
      <c r="AW1240" s="561"/>
      <c r="AX1240" s="561"/>
      <c r="AY1240" s="561"/>
      <c r="AZ1240" s="561"/>
      <c r="BA1240" s="561"/>
      <c r="BB1240" s="561"/>
      <c r="BC1240" s="561"/>
      <c r="BD1240" s="561"/>
      <c r="BE1240" s="561"/>
      <c r="BF1240" s="561"/>
      <c r="BG1240" s="561"/>
      <c r="BH1240" s="561"/>
      <c r="BI1240" s="561"/>
      <c r="BJ1240" s="561"/>
      <c r="BK1240" s="561"/>
      <c r="BL1240" s="561"/>
      <c r="BM1240" s="561"/>
      <c r="BN1240" s="561"/>
      <c r="BO1240" s="561"/>
      <c r="BP1240" s="561"/>
      <c r="BQ1240" s="561"/>
      <c r="BR1240" s="561"/>
      <c r="BS1240" s="561"/>
      <c r="BT1240" s="561"/>
      <c r="BU1240" s="561"/>
      <c r="BV1240" s="561"/>
    </row>
    <row r="1241" spans="1:74">
      <c r="A1241" s="561"/>
      <c r="E1241" s="561"/>
      <c r="H1241" s="561"/>
      <c r="Q1241" s="561"/>
      <c r="R1241" s="561"/>
      <c r="S1241" s="561"/>
      <c r="T1241" s="561"/>
      <c r="U1241" s="561"/>
      <c r="V1241" s="561"/>
      <c r="Y1241" s="561"/>
      <c r="Z1241" s="561"/>
      <c r="AA1241" s="561"/>
      <c r="AB1241" s="561"/>
      <c r="AC1241" s="561"/>
      <c r="AD1241" s="561"/>
      <c r="AE1241" s="561"/>
      <c r="AF1241" s="561"/>
      <c r="AG1241" s="561"/>
      <c r="AH1241" s="561"/>
      <c r="AJ1241" s="561"/>
      <c r="AK1241" s="561"/>
      <c r="AM1241" s="561"/>
      <c r="AN1241" s="561"/>
      <c r="AO1241" s="561"/>
      <c r="AP1241" s="561"/>
      <c r="AQ1241" s="561"/>
      <c r="AR1241" s="561"/>
      <c r="AS1241" s="561"/>
      <c r="AT1241" s="561"/>
      <c r="AU1241" s="561"/>
      <c r="AW1241" s="561"/>
      <c r="AX1241" s="561"/>
      <c r="AY1241" s="561"/>
      <c r="AZ1241" s="561"/>
      <c r="BA1241" s="561"/>
      <c r="BB1241" s="561"/>
      <c r="BC1241" s="561"/>
      <c r="BD1241" s="561"/>
      <c r="BE1241" s="561"/>
      <c r="BF1241" s="561"/>
      <c r="BG1241" s="561"/>
      <c r="BH1241" s="561"/>
      <c r="BI1241" s="561"/>
      <c r="BJ1241" s="561"/>
      <c r="BK1241" s="561"/>
      <c r="BL1241" s="561"/>
      <c r="BM1241" s="561"/>
      <c r="BN1241" s="561"/>
      <c r="BO1241" s="561"/>
      <c r="BP1241" s="561"/>
      <c r="BQ1241" s="561"/>
      <c r="BR1241" s="561"/>
      <c r="BS1241" s="561"/>
      <c r="BT1241" s="561"/>
      <c r="BU1241" s="561"/>
      <c r="BV1241" s="561"/>
    </row>
    <row r="1242" spans="1:74">
      <c r="A1242" s="561"/>
      <c r="E1242" s="561"/>
      <c r="H1242" s="561"/>
      <c r="Q1242" s="561"/>
      <c r="R1242" s="561"/>
      <c r="S1242" s="561"/>
      <c r="T1242" s="561"/>
      <c r="U1242" s="561"/>
      <c r="V1242" s="561"/>
      <c r="Y1242" s="561"/>
      <c r="Z1242" s="561"/>
      <c r="AA1242" s="561"/>
      <c r="AB1242" s="561"/>
      <c r="AC1242" s="561"/>
      <c r="AD1242" s="561"/>
      <c r="AE1242" s="561"/>
      <c r="AF1242" s="561"/>
      <c r="AG1242" s="561"/>
      <c r="AH1242" s="561"/>
      <c r="AJ1242" s="561"/>
      <c r="AK1242" s="561"/>
      <c r="AM1242" s="561"/>
      <c r="AN1242" s="561"/>
      <c r="AO1242" s="561"/>
      <c r="AP1242" s="561"/>
      <c r="AQ1242" s="561"/>
      <c r="AR1242" s="561"/>
      <c r="AS1242" s="561"/>
      <c r="AT1242" s="561"/>
      <c r="AU1242" s="561"/>
      <c r="AW1242" s="561"/>
      <c r="AX1242" s="561"/>
      <c r="AY1242" s="561"/>
      <c r="AZ1242" s="561"/>
      <c r="BA1242" s="561"/>
      <c r="BB1242" s="561"/>
      <c r="BC1242" s="561"/>
      <c r="BD1242" s="561"/>
      <c r="BE1242" s="561"/>
      <c r="BF1242" s="561"/>
      <c r="BG1242" s="561"/>
      <c r="BH1242" s="561"/>
      <c r="BI1242" s="561"/>
      <c r="BJ1242" s="561"/>
      <c r="BK1242" s="561"/>
      <c r="BL1242" s="561"/>
      <c r="BM1242" s="561"/>
      <c r="BN1242" s="561"/>
      <c r="BO1242" s="561"/>
      <c r="BP1242" s="561"/>
      <c r="BQ1242" s="561"/>
      <c r="BR1242" s="561"/>
      <c r="BS1242" s="561"/>
      <c r="BT1242" s="561"/>
      <c r="BU1242" s="561"/>
      <c r="BV1242" s="561"/>
    </row>
    <row r="1243" spans="1:74">
      <c r="A1243" s="561"/>
      <c r="E1243" s="561"/>
      <c r="H1243" s="561"/>
      <c r="Q1243" s="561"/>
      <c r="R1243" s="561"/>
      <c r="S1243" s="561"/>
      <c r="T1243" s="561"/>
      <c r="U1243" s="561"/>
      <c r="V1243" s="561"/>
      <c r="Y1243" s="561"/>
      <c r="Z1243" s="561"/>
      <c r="AA1243" s="561"/>
      <c r="AB1243" s="561"/>
      <c r="AC1243" s="561"/>
      <c r="AD1243" s="561"/>
      <c r="AE1243" s="561"/>
      <c r="AF1243" s="561"/>
      <c r="AG1243" s="561"/>
      <c r="AH1243" s="561"/>
      <c r="AJ1243" s="561"/>
      <c r="AK1243" s="561"/>
      <c r="AM1243" s="561"/>
      <c r="AN1243" s="561"/>
      <c r="AO1243" s="561"/>
      <c r="AP1243" s="561"/>
      <c r="AQ1243" s="561"/>
      <c r="AR1243" s="561"/>
      <c r="AS1243" s="561"/>
      <c r="AT1243" s="561"/>
      <c r="AU1243" s="561"/>
      <c r="AW1243" s="561"/>
      <c r="AX1243" s="561"/>
      <c r="AY1243" s="561"/>
      <c r="AZ1243" s="561"/>
      <c r="BA1243" s="561"/>
      <c r="BB1243" s="561"/>
      <c r="BC1243" s="561"/>
      <c r="BD1243" s="561"/>
      <c r="BE1243" s="561"/>
      <c r="BF1243" s="561"/>
      <c r="BG1243" s="561"/>
      <c r="BH1243" s="561"/>
      <c r="BI1243" s="561"/>
      <c r="BJ1243" s="561"/>
      <c r="BK1243" s="561"/>
      <c r="BL1243" s="561"/>
      <c r="BM1243" s="561"/>
      <c r="BN1243" s="561"/>
      <c r="BO1243" s="561"/>
      <c r="BP1243" s="561"/>
      <c r="BQ1243" s="561"/>
      <c r="BR1243" s="561"/>
      <c r="BS1243" s="561"/>
      <c r="BT1243" s="561"/>
      <c r="BU1243" s="561"/>
      <c r="BV1243" s="561"/>
    </row>
    <row r="1244" spans="1:74">
      <c r="A1244" s="561"/>
      <c r="E1244" s="561"/>
      <c r="H1244" s="561"/>
      <c r="Q1244" s="561"/>
      <c r="R1244" s="561"/>
      <c r="S1244" s="561"/>
      <c r="T1244" s="561"/>
      <c r="U1244" s="561"/>
      <c r="V1244" s="561"/>
      <c r="Y1244" s="561"/>
      <c r="Z1244" s="561"/>
      <c r="AA1244" s="561"/>
      <c r="AB1244" s="561"/>
      <c r="AC1244" s="561"/>
      <c r="AD1244" s="561"/>
      <c r="AE1244" s="561"/>
      <c r="AF1244" s="561"/>
      <c r="AG1244" s="561"/>
      <c r="AH1244" s="561"/>
      <c r="AJ1244" s="561"/>
      <c r="AK1244" s="561"/>
      <c r="AM1244" s="561"/>
      <c r="AN1244" s="561"/>
      <c r="AO1244" s="561"/>
      <c r="AP1244" s="561"/>
      <c r="AQ1244" s="561"/>
      <c r="AR1244" s="561"/>
      <c r="AS1244" s="561"/>
      <c r="AT1244" s="561"/>
      <c r="AU1244" s="561"/>
      <c r="AW1244" s="561"/>
      <c r="AX1244" s="561"/>
      <c r="AY1244" s="561"/>
      <c r="AZ1244" s="561"/>
      <c r="BA1244" s="561"/>
      <c r="BB1244" s="561"/>
      <c r="BC1244" s="561"/>
      <c r="BD1244" s="561"/>
      <c r="BE1244" s="561"/>
      <c r="BF1244" s="561"/>
      <c r="BG1244" s="561"/>
      <c r="BH1244" s="561"/>
      <c r="BI1244" s="561"/>
      <c r="BJ1244" s="561"/>
      <c r="BK1244" s="561"/>
      <c r="BL1244" s="561"/>
      <c r="BM1244" s="561"/>
      <c r="BN1244" s="561"/>
      <c r="BO1244" s="561"/>
      <c r="BP1244" s="561"/>
      <c r="BQ1244" s="561"/>
      <c r="BR1244" s="561"/>
      <c r="BS1244" s="561"/>
      <c r="BT1244" s="561"/>
      <c r="BU1244" s="561"/>
      <c r="BV1244" s="561"/>
    </row>
    <row r="1245" spans="1:74">
      <c r="A1245" s="561"/>
      <c r="E1245" s="561"/>
      <c r="H1245" s="561"/>
      <c r="Q1245" s="561"/>
      <c r="R1245" s="561"/>
      <c r="S1245" s="561"/>
      <c r="T1245" s="561"/>
      <c r="U1245" s="561"/>
      <c r="V1245" s="561"/>
      <c r="Y1245" s="561"/>
      <c r="Z1245" s="561"/>
      <c r="AA1245" s="561"/>
      <c r="AB1245" s="561"/>
      <c r="AC1245" s="561"/>
      <c r="AD1245" s="561"/>
      <c r="AE1245" s="561"/>
      <c r="AF1245" s="561"/>
      <c r="AG1245" s="561"/>
      <c r="AH1245" s="561"/>
      <c r="AJ1245" s="561"/>
      <c r="AK1245" s="561"/>
      <c r="AM1245" s="561"/>
      <c r="AN1245" s="561"/>
      <c r="AO1245" s="561"/>
      <c r="AP1245" s="561"/>
      <c r="AQ1245" s="561"/>
      <c r="AR1245" s="561"/>
      <c r="AS1245" s="561"/>
      <c r="AT1245" s="561"/>
      <c r="AU1245" s="561"/>
      <c r="AW1245" s="561"/>
      <c r="AX1245" s="561"/>
      <c r="AY1245" s="561"/>
      <c r="AZ1245" s="561"/>
      <c r="BA1245" s="561"/>
      <c r="BB1245" s="561"/>
      <c r="BC1245" s="561"/>
      <c r="BD1245" s="561"/>
      <c r="BE1245" s="561"/>
      <c r="BF1245" s="561"/>
      <c r="BG1245" s="561"/>
      <c r="BH1245" s="561"/>
      <c r="BI1245" s="561"/>
      <c r="BJ1245" s="561"/>
      <c r="BK1245" s="561"/>
      <c r="BL1245" s="561"/>
      <c r="BM1245" s="561"/>
      <c r="BN1245" s="561"/>
      <c r="BO1245" s="561"/>
      <c r="BP1245" s="561"/>
      <c r="BQ1245" s="561"/>
      <c r="BR1245" s="561"/>
      <c r="BS1245" s="561"/>
      <c r="BT1245" s="561"/>
      <c r="BU1245" s="561"/>
      <c r="BV1245" s="561"/>
    </row>
    <row r="1246" spans="1:74">
      <c r="A1246" s="561"/>
      <c r="E1246" s="561"/>
      <c r="H1246" s="561"/>
      <c r="Q1246" s="561"/>
      <c r="R1246" s="561"/>
      <c r="S1246" s="561"/>
      <c r="T1246" s="561"/>
      <c r="U1246" s="561"/>
      <c r="V1246" s="561"/>
      <c r="Y1246" s="561"/>
      <c r="Z1246" s="561"/>
      <c r="AA1246" s="561"/>
      <c r="AB1246" s="561"/>
      <c r="AC1246" s="561"/>
      <c r="AD1246" s="561"/>
      <c r="AE1246" s="561"/>
      <c r="AF1246" s="561"/>
      <c r="AG1246" s="561"/>
      <c r="AH1246" s="561"/>
      <c r="AJ1246" s="561"/>
      <c r="AK1246" s="561"/>
      <c r="AM1246" s="561"/>
      <c r="AN1246" s="561"/>
      <c r="AO1246" s="561"/>
      <c r="AP1246" s="561"/>
      <c r="AQ1246" s="561"/>
      <c r="AR1246" s="561"/>
      <c r="AS1246" s="561"/>
      <c r="AT1246" s="561"/>
      <c r="AU1246" s="561"/>
      <c r="AW1246" s="561"/>
      <c r="AX1246" s="561"/>
      <c r="AY1246" s="561"/>
      <c r="AZ1246" s="561"/>
      <c r="BA1246" s="561"/>
      <c r="BB1246" s="561"/>
      <c r="BC1246" s="561"/>
      <c r="BD1246" s="561"/>
      <c r="BE1246" s="561"/>
      <c r="BF1246" s="561"/>
      <c r="BG1246" s="561"/>
      <c r="BH1246" s="561"/>
      <c r="BI1246" s="561"/>
      <c r="BJ1246" s="561"/>
      <c r="BK1246" s="561"/>
      <c r="BL1246" s="561"/>
      <c r="BM1246" s="561"/>
      <c r="BN1246" s="561"/>
      <c r="BO1246" s="561"/>
      <c r="BP1246" s="561"/>
      <c r="BQ1246" s="561"/>
      <c r="BR1246" s="561"/>
      <c r="BS1246" s="561"/>
      <c r="BT1246" s="561"/>
      <c r="BU1246" s="561"/>
      <c r="BV1246" s="561"/>
    </row>
    <row r="1247" spans="1:74">
      <c r="A1247" s="561"/>
      <c r="E1247" s="561"/>
      <c r="H1247" s="561"/>
      <c r="Q1247" s="561"/>
      <c r="R1247" s="561"/>
      <c r="S1247" s="561"/>
      <c r="T1247" s="561"/>
      <c r="U1247" s="561"/>
      <c r="V1247" s="561"/>
      <c r="Y1247" s="561"/>
      <c r="Z1247" s="561"/>
      <c r="AA1247" s="561"/>
      <c r="AB1247" s="561"/>
      <c r="AC1247" s="561"/>
      <c r="AD1247" s="561"/>
      <c r="AE1247" s="561"/>
      <c r="AF1247" s="561"/>
      <c r="AG1247" s="561"/>
      <c r="AH1247" s="561"/>
      <c r="AJ1247" s="561"/>
      <c r="AK1247" s="561"/>
      <c r="AM1247" s="561"/>
      <c r="AN1247" s="561"/>
      <c r="AO1247" s="561"/>
      <c r="AP1247" s="561"/>
      <c r="AQ1247" s="561"/>
      <c r="AR1247" s="561"/>
      <c r="AS1247" s="561"/>
      <c r="AT1247" s="561"/>
      <c r="AU1247" s="561"/>
      <c r="AW1247" s="561"/>
      <c r="AX1247" s="561"/>
      <c r="AY1247" s="561"/>
      <c r="AZ1247" s="561"/>
      <c r="BA1247" s="561"/>
      <c r="BB1247" s="561"/>
      <c r="BC1247" s="561"/>
      <c r="BD1247" s="561"/>
      <c r="BE1247" s="561"/>
      <c r="BF1247" s="561"/>
      <c r="BG1247" s="561"/>
      <c r="BH1247" s="561"/>
      <c r="BI1247" s="561"/>
      <c r="BJ1247" s="561"/>
      <c r="BK1247" s="561"/>
      <c r="BL1247" s="561"/>
      <c r="BM1247" s="561"/>
      <c r="BN1247" s="561"/>
      <c r="BO1247" s="561"/>
      <c r="BP1247" s="561"/>
      <c r="BQ1247" s="561"/>
      <c r="BR1247" s="561"/>
      <c r="BS1247" s="561"/>
      <c r="BT1247" s="561"/>
      <c r="BU1247" s="561"/>
      <c r="BV1247" s="561"/>
    </row>
    <row r="1248" spans="1:74">
      <c r="A1248" s="561"/>
      <c r="E1248" s="561"/>
      <c r="H1248" s="561"/>
      <c r="Q1248" s="561"/>
      <c r="R1248" s="561"/>
      <c r="S1248" s="561"/>
      <c r="T1248" s="561"/>
      <c r="U1248" s="561"/>
      <c r="V1248" s="561"/>
      <c r="Y1248" s="561"/>
      <c r="Z1248" s="561"/>
      <c r="AA1248" s="561"/>
      <c r="AB1248" s="561"/>
      <c r="AC1248" s="561"/>
      <c r="AD1248" s="561"/>
      <c r="AE1248" s="561"/>
      <c r="AF1248" s="561"/>
      <c r="AG1248" s="561"/>
      <c r="AH1248" s="561"/>
      <c r="AJ1248" s="561"/>
      <c r="AK1248" s="561"/>
      <c r="AM1248" s="561"/>
      <c r="AN1248" s="561"/>
      <c r="AO1248" s="561"/>
      <c r="AP1248" s="561"/>
      <c r="AQ1248" s="561"/>
      <c r="AR1248" s="561"/>
      <c r="AS1248" s="561"/>
      <c r="AT1248" s="561"/>
      <c r="AU1248" s="561"/>
      <c r="AW1248" s="561"/>
      <c r="AX1248" s="561"/>
      <c r="AY1248" s="561"/>
      <c r="AZ1248" s="561"/>
      <c r="BA1248" s="561"/>
      <c r="BB1248" s="561"/>
      <c r="BC1248" s="561"/>
      <c r="BD1248" s="561"/>
      <c r="BE1248" s="561"/>
      <c r="BF1248" s="561"/>
      <c r="BG1248" s="561"/>
      <c r="BH1248" s="561"/>
      <c r="BI1248" s="561"/>
      <c r="BJ1248" s="561"/>
      <c r="BK1248" s="561"/>
      <c r="BL1248" s="561"/>
      <c r="BM1248" s="561"/>
      <c r="BN1248" s="561"/>
      <c r="BO1248" s="561"/>
      <c r="BP1248" s="561"/>
      <c r="BQ1248" s="561"/>
      <c r="BR1248" s="561"/>
      <c r="BS1248" s="561"/>
      <c r="BT1248" s="561"/>
      <c r="BU1248" s="561"/>
      <c r="BV1248" s="561"/>
    </row>
    <row r="1249" spans="1:74">
      <c r="A1249" s="561"/>
      <c r="E1249" s="561"/>
      <c r="H1249" s="561"/>
      <c r="Q1249" s="561"/>
      <c r="R1249" s="561"/>
      <c r="S1249" s="561"/>
      <c r="T1249" s="561"/>
      <c r="U1249" s="561"/>
      <c r="V1249" s="561"/>
      <c r="Y1249" s="561"/>
      <c r="Z1249" s="561"/>
      <c r="AA1249" s="561"/>
      <c r="AB1249" s="561"/>
      <c r="AC1249" s="561"/>
      <c r="AD1249" s="561"/>
      <c r="AE1249" s="561"/>
      <c r="AF1249" s="561"/>
      <c r="AG1249" s="561"/>
      <c r="AH1249" s="561"/>
      <c r="AJ1249" s="561"/>
      <c r="AK1249" s="561"/>
      <c r="AM1249" s="561"/>
      <c r="AN1249" s="561"/>
      <c r="AO1249" s="561"/>
      <c r="AP1249" s="561"/>
      <c r="AQ1249" s="561"/>
      <c r="AR1249" s="561"/>
      <c r="AS1249" s="561"/>
      <c r="AT1249" s="561"/>
      <c r="AU1249" s="561"/>
      <c r="AW1249" s="561"/>
      <c r="AX1249" s="561"/>
      <c r="AY1249" s="561"/>
      <c r="AZ1249" s="561"/>
      <c r="BA1249" s="561"/>
      <c r="BB1249" s="561"/>
      <c r="BC1249" s="561"/>
      <c r="BD1249" s="561"/>
      <c r="BE1249" s="561"/>
      <c r="BF1249" s="561"/>
      <c r="BG1249" s="561"/>
      <c r="BH1249" s="561"/>
      <c r="BI1249" s="561"/>
      <c r="BJ1249" s="561"/>
      <c r="BK1249" s="561"/>
      <c r="BL1249" s="561"/>
      <c r="BM1249" s="561"/>
      <c r="BN1249" s="561"/>
      <c r="BO1249" s="561"/>
      <c r="BP1249" s="561"/>
      <c r="BQ1249" s="561"/>
      <c r="BR1249" s="561"/>
      <c r="BS1249" s="561"/>
      <c r="BT1249" s="561"/>
      <c r="BU1249" s="561"/>
      <c r="BV1249" s="561"/>
    </row>
    <row r="1250" spans="1:74">
      <c r="A1250" s="561"/>
      <c r="E1250" s="561"/>
      <c r="H1250" s="561"/>
      <c r="Q1250" s="561"/>
      <c r="R1250" s="561"/>
      <c r="S1250" s="561"/>
      <c r="T1250" s="561"/>
      <c r="U1250" s="561"/>
      <c r="V1250" s="561"/>
      <c r="Y1250" s="561"/>
      <c r="Z1250" s="561"/>
      <c r="AA1250" s="561"/>
      <c r="AB1250" s="561"/>
      <c r="AC1250" s="561"/>
      <c r="AD1250" s="561"/>
      <c r="AE1250" s="561"/>
      <c r="AF1250" s="561"/>
      <c r="AG1250" s="561"/>
      <c r="AH1250" s="561"/>
      <c r="AJ1250" s="561"/>
      <c r="AK1250" s="561"/>
      <c r="AM1250" s="561"/>
      <c r="AN1250" s="561"/>
      <c r="AO1250" s="561"/>
      <c r="AP1250" s="561"/>
      <c r="AQ1250" s="561"/>
      <c r="AR1250" s="561"/>
      <c r="AS1250" s="561"/>
      <c r="AT1250" s="561"/>
      <c r="AU1250" s="561"/>
      <c r="AW1250" s="561"/>
      <c r="AX1250" s="561"/>
      <c r="AY1250" s="561"/>
      <c r="AZ1250" s="561"/>
      <c r="BA1250" s="561"/>
      <c r="BB1250" s="561"/>
      <c r="BC1250" s="561"/>
      <c r="BD1250" s="561"/>
      <c r="BE1250" s="561"/>
      <c r="BF1250" s="561"/>
      <c r="BG1250" s="561"/>
      <c r="BH1250" s="561"/>
      <c r="BI1250" s="561"/>
      <c r="BJ1250" s="561"/>
      <c r="BK1250" s="561"/>
      <c r="BL1250" s="561"/>
      <c r="BM1250" s="561"/>
      <c r="BN1250" s="561"/>
      <c r="BO1250" s="561"/>
      <c r="BP1250" s="561"/>
      <c r="BQ1250" s="561"/>
      <c r="BR1250" s="561"/>
      <c r="BS1250" s="561"/>
      <c r="BT1250" s="561"/>
      <c r="BU1250" s="561"/>
      <c r="BV1250" s="561"/>
    </row>
    <row r="1251" spans="1:74">
      <c r="A1251" s="561"/>
      <c r="E1251" s="561"/>
      <c r="H1251" s="561"/>
      <c r="Q1251" s="561"/>
      <c r="R1251" s="561"/>
      <c r="S1251" s="561"/>
      <c r="T1251" s="561"/>
      <c r="U1251" s="561"/>
      <c r="V1251" s="561"/>
      <c r="Y1251" s="561"/>
      <c r="Z1251" s="561"/>
      <c r="AA1251" s="561"/>
      <c r="AB1251" s="561"/>
      <c r="AC1251" s="561"/>
      <c r="AD1251" s="561"/>
      <c r="AE1251" s="561"/>
      <c r="AF1251" s="561"/>
      <c r="AG1251" s="561"/>
      <c r="AH1251" s="561"/>
      <c r="AJ1251" s="561"/>
      <c r="AK1251" s="561"/>
      <c r="AM1251" s="561"/>
      <c r="AN1251" s="561"/>
      <c r="AO1251" s="561"/>
      <c r="AP1251" s="561"/>
      <c r="AQ1251" s="561"/>
      <c r="AR1251" s="561"/>
      <c r="AS1251" s="561"/>
      <c r="AT1251" s="561"/>
      <c r="AU1251" s="561"/>
      <c r="AW1251" s="561"/>
      <c r="AX1251" s="561"/>
      <c r="AY1251" s="561"/>
      <c r="AZ1251" s="561"/>
      <c r="BA1251" s="561"/>
      <c r="BB1251" s="561"/>
      <c r="BC1251" s="561"/>
      <c r="BD1251" s="561"/>
      <c r="BE1251" s="561"/>
      <c r="BF1251" s="561"/>
      <c r="BG1251" s="561"/>
      <c r="BH1251" s="561"/>
      <c r="BI1251" s="561"/>
      <c r="BJ1251" s="561"/>
      <c r="BK1251" s="561"/>
      <c r="BL1251" s="561"/>
      <c r="BM1251" s="561"/>
      <c r="BN1251" s="561"/>
      <c r="BO1251" s="561"/>
      <c r="BP1251" s="561"/>
      <c r="BQ1251" s="561"/>
      <c r="BR1251" s="561"/>
      <c r="BS1251" s="561"/>
      <c r="BT1251" s="561"/>
      <c r="BU1251" s="561"/>
      <c r="BV1251" s="561"/>
    </row>
    <row r="1252" spans="1:74">
      <c r="A1252" s="561"/>
      <c r="E1252" s="561"/>
      <c r="H1252" s="561"/>
      <c r="Q1252" s="561"/>
      <c r="R1252" s="561"/>
      <c r="S1252" s="561"/>
      <c r="T1252" s="561"/>
      <c r="U1252" s="561"/>
      <c r="V1252" s="561"/>
      <c r="Y1252" s="561"/>
      <c r="Z1252" s="561"/>
      <c r="AA1252" s="561"/>
      <c r="AB1252" s="561"/>
      <c r="AC1252" s="561"/>
      <c r="AD1252" s="561"/>
      <c r="AE1252" s="561"/>
      <c r="AF1252" s="561"/>
      <c r="AG1252" s="561"/>
      <c r="AH1252" s="561"/>
      <c r="AJ1252" s="561"/>
      <c r="AK1252" s="561"/>
      <c r="AM1252" s="561"/>
      <c r="AN1252" s="561"/>
      <c r="AO1252" s="561"/>
      <c r="AP1252" s="561"/>
      <c r="AQ1252" s="561"/>
      <c r="AR1252" s="561"/>
      <c r="AS1252" s="561"/>
      <c r="AT1252" s="561"/>
      <c r="AU1252" s="561"/>
      <c r="AW1252" s="561"/>
      <c r="AX1252" s="561"/>
      <c r="AY1252" s="561"/>
      <c r="AZ1252" s="561"/>
      <c r="BA1252" s="561"/>
      <c r="BB1252" s="561"/>
      <c r="BC1252" s="561"/>
      <c r="BD1252" s="561"/>
      <c r="BE1252" s="561"/>
      <c r="BF1252" s="561"/>
      <c r="BG1252" s="561"/>
      <c r="BH1252" s="561"/>
      <c r="BI1252" s="561"/>
      <c r="BJ1252" s="561"/>
      <c r="BK1252" s="561"/>
      <c r="BL1252" s="561"/>
      <c r="BM1252" s="561"/>
      <c r="BN1252" s="561"/>
      <c r="BO1252" s="561"/>
      <c r="BP1252" s="561"/>
      <c r="BQ1252" s="561"/>
      <c r="BR1252" s="561"/>
      <c r="BS1252" s="561"/>
      <c r="BT1252" s="561"/>
      <c r="BU1252" s="561"/>
      <c r="BV1252" s="561"/>
    </row>
    <row r="1253" spans="1:74">
      <c r="A1253" s="561"/>
      <c r="E1253" s="561"/>
      <c r="H1253" s="561"/>
      <c r="Q1253" s="561"/>
      <c r="R1253" s="561"/>
      <c r="S1253" s="561"/>
      <c r="T1253" s="561"/>
      <c r="U1253" s="561"/>
      <c r="V1253" s="561"/>
      <c r="Y1253" s="561"/>
      <c r="Z1253" s="561"/>
      <c r="AA1253" s="561"/>
      <c r="AB1253" s="561"/>
      <c r="AC1253" s="561"/>
      <c r="AD1253" s="561"/>
      <c r="AE1253" s="561"/>
      <c r="AF1253" s="561"/>
      <c r="AG1253" s="561"/>
      <c r="AH1253" s="561"/>
      <c r="AJ1253" s="561"/>
      <c r="AK1253" s="561"/>
      <c r="AM1253" s="561"/>
      <c r="AN1253" s="561"/>
      <c r="AO1253" s="561"/>
      <c r="AP1253" s="561"/>
      <c r="AQ1253" s="561"/>
      <c r="AR1253" s="561"/>
      <c r="AS1253" s="561"/>
      <c r="AT1253" s="561"/>
      <c r="AU1253" s="561"/>
      <c r="AW1253" s="561"/>
      <c r="AX1253" s="561"/>
      <c r="AY1253" s="561"/>
      <c r="AZ1253" s="561"/>
      <c r="BA1253" s="561"/>
      <c r="BB1253" s="561"/>
      <c r="BC1253" s="561"/>
      <c r="BD1253" s="561"/>
      <c r="BE1253" s="561"/>
      <c r="BF1253" s="561"/>
      <c r="BG1253" s="561"/>
      <c r="BH1253" s="561"/>
      <c r="BI1253" s="561"/>
      <c r="BJ1253" s="561"/>
      <c r="BK1253" s="561"/>
      <c r="BL1253" s="561"/>
      <c r="BM1253" s="561"/>
      <c r="BN1253" s="561"/>
      <c r="BO1253" s="561"/>
      <c r="BP1253" s="561"/>
      <c r="BQ1253" s="561"/>
      <c r="BR1253" s="561"/>
      <c r="BS1253" s="561"/>
      <c r="BT1253" s="561"/>
      <c r="BU1253" s="561"/>
      <c r="BV1253" s="561"/>
    </row>
    <row r="1254" spans="1:74">
      <c r="A1254" s="561"/>
      <c r="E1254" s="561"/>
      <c r="H1254" s="561"/>
      <c r="Q1254" s="561"/>
      <c r="R1254" s="561"/>
      <c r="S1254" s="561"/>
      <c r="T1254" s="561"/>
      <c r="U1254" s="561"/>
      <c r="V1254" s="561"/>
      <c r="Y1254" s="561"/>
      <c r="Z1254" s="561"/>
      <c r="AA1254" s="561"/>
      <c r="AB1254" s="561"/>
      <c r="AC1254" s="561"/>
      <c r="AD1254" s="561"/>
      <c r="AE1254" s="561"/>
      <c r="AF1254" s="561"/>
      <c r="AG1254" s="561"/>
      <c r="AH1254" s="561"/>
      <c r="AJ1254" s="561"/>
      <c r="AK1254" s="561"/>
      <c r="AM1254" s="561"/>
      <c r="AN1254" s="561"/>
      <c r="AO1254" s="561"/>
      <c r="AP1254" s="561"/>
      <c r="AQ1254" s="561"/>
      <c r="AR1254" s="561"/>
      <c r="AS1254" s="561"/>
      <c r="AT1254" s="561"/>
      <c r="AU1254" s="561"/>
      <c r="AW1254" s="561"/>
      <c r="AX1254" s="561"/>
      <c r="AY1254" s="561"/>
      <c r="AZ1254" s="561"/>
      <c r="BA1254" s="561"/>
      <c r="BB1254" s="561"/>
      <c r="BC1254" s="561"/>
      <c r="BD1254" s="561"/>
      <c r="BE1254" s="561"/>
      <c r="BF1254" s="561"/>
      <c r="BG1254" s="561"/>
      <c r="BH1254" s="561"/>
      <c r="BI1254" s="561"/>
      <c r="BJ1254" s="561"/>
      <c r="BK1254" s="561"/>
      <c r="BL1254" s="561"/>
      <c r="BM1254" s="561"/>
      <c r="BN1254" s="561"/>
      <c r="BO1254" s="561"/>
      <c r="BP1254" s="561"/>
      <c r="BQ1254" s="561"/>
      <c r="BR1254" s="561"/>
      <c r="BS1254" s="561"/>
      <c r="BT1254" s="561"/>
      <c r="BU1254" s="561"/>
      <c r="BV1254" s="561"/>
    </row>
    <row r="1255" spans="1:74">
      <c r="A1255" s="561"/>
      <c r="E1255" s="561"/>
      <c r="H1255" s="561"/>
      <c r="Q1255" s="561"/>
      <c r="R1255" s="561"/>
      <c r="S1255" s="561"/>
      <c r="T1255" s="561"/>
      <c r="U1255" s="561"/>
      <c r="V1255" s="561"/>
      <c r="Y1255" s="561"/>
      <c r="Z1255" s="561"/>
      <c r="AA1255" s="561"/>
      <c r="AB1255" s="561"/>
      <c r="AC1255" s="561"/>
      <c r="AD1255" s="561"/>
      <c r="AE1255" s="561"/>
      <c r="AF1255" s="561"/>
      <c r="AG1255" s="561"/>
      <c r="AH1255" s="561"/>
      <c r="AJ1255" s="561"/>
      <c r="AK1255" s="561"/>
      <c r="AM1255" s="561"/>
      <c r="AN1255" s="561"/>
      <c r="AO1255" s="561"/>
      <c r="AP1255" s="561"/>
      <c r="AQ1255" s="561"/>
      <c r="AR1255" s="561"/>
      <c r="AS1255" s="561"/>
      <c r="AT1255" s="561"/>
      <c r="AU1255" s="561"/>
      <c r="AW1255" s="561"/>
      <c r="AX1255" s="561"/>
      <c r="AY1255" s="561"/>
      <c r="AZ1255" s="561"/>
      <c r="BA1255" s="561"/>
      <c r="BB1255" s="561"/>
      <c r="BC1255" s="561"/>
      <c r="BD1255" s="561"/>
      <c r="BE1255" s="561"/>
      <c r="BF1255" s="561"/>
      <c r="BG1255" s="561"/>
      <c r="BH1255" s="561"/>
      <c r="BI1255" s="561"/>
      <c r="BJ1255" s="561"/>
      <c r="BK1255" s="561"/>
      <c r="BL1255" s="561"/>
      <c r="BM1255" s="561"/>
      <c r="BN1255" s="561"/>
      <c r="BO1255" s="561"/>
      <c r="BP1255" s="561"/>
      <c r="BQ1255" s="561"/>
      <c r="BR1255" s="561"/>
      <c r="BS1255" s="561"/>
      <c r="BT1255" s="561"/>
      <c r="BU1255" s="561"/>
      <c r="BV1255" s="561"/>
    </row>
    <row r="1256" spans="1:74">
      <c r="A1256" s="561"/>
      <c r="E1256" s="561"/>
      <c r="H1256" s="561"/>
      <c r="Q1256" s="561"/>
      <c r="R1256" s="561"/>
      <c r="S1256" s="561"/>
      <c r="T1256" s="561"/>
      <c r="U1256" s="561"/>
      <c r="V1256" s="561"/>
      <c r="Y1256" s="561"/>
      <c r="Z1256" s="561"/>
      <c r="AA1256" s="561"/>
      <c r="AB1256" s="561"/>
      <c r="AC1256" s="561"/>
      <c r="AD1256" s="561"/>
      <c r="AE1256" s="561"/>
      <c r="AF1256" s="561"/>
      <c r="AG1256" s="561"/>
      <c r="AH1256" s="561"/>
      <c r="AJ1256" s="561"/>
      <c r="AK1256" s="561"/>
      <c r="AM1256" s="561"/>
      <c r="AN1256" s="561"/>
      <c r="AO1256" s="561"/>
      <c r="AP1256" s="561"/>
      <c r="AQ1256" s="561"/>
      <c r="AR1256" s="561"/>
      <c r="AS1256" s="561"/>
      <c r="AT1256" s="561"/>
      <c r="AU1256" s="561"/>
      <c r="AW1256" s="561"/>
      <c r="AX1256" s="561"/>
      <c r="AY1256" s="561"/>
      <c r="AZ1256" s="561"/>
      <c r="BA1256" s="561"/>
      <c r="BB1256" s="561"/>
      <c r="BC1256" s="561"/>
      <c r="BD1256" s="561"/>
      <c r="BE1256" s="561"/>
      <c r="BF1256" s="561"/>
      <c r="BG1256" s="561"/>
      <c r="BH1256" s="561"/>
      <c r="BI1256" s="561"/>
      <c r="BJ1256" s="561"/>
      <c r="BK1256" s="561"/>
      <c r="BL1256" s="561"/>
      <c r="BM1256" s="561"/>
      <c r="BN1256" s="561"/>
      <c r="BO1256" s="561"/>
      <c r="BP1256" s="561"/>
      <c r="BQ1256" s="561"/>
      <c r="BR1256" s="561"/>
      <c r="BS1256" s="561"/>
      <c r="BT1256" s="561"/>
      <c r="BU1256" s="561"/>
      <c r="BV1256" s="561"/>
    </row>
    <row r="1257" spans="1:74">
      <c r="A1257" s="561"/>
      <c r="E1257" s="561"/>
      <c r="H1257" s="561"/>
      <c r="Q1257" s="561"/>
      <c r="R1257" s="561"/>
      <c r="S1257" s="561"/>
      <c r="T1257" s="561"/>
      <c r="U1257" s="561"/>
      <c r="V1257" s="561"/>
      <c r="Y1257" s="561"/>
      <c r="Z1257" s="561"/>
      <c r="AA1257" s="561"/>
      <c r="AB1257" s="561"/>
      <c r="AC1257" s="561"/>
      <c r="AD1257" s="561"/>
      <c r="AE1257" s="561"/>
      <c r="AF1257" s="561"/>
      <c r="AG1257" s="561"/>
      <c r="AH1257" s="561"/>
      <c r="AJ1257" s="561"/>
      <c r="AK1257" s="561"/>
      <c r="AM1257" s="561"/>
      <c r="AN1257" s="561"/>
      <c r="AO1257" s="561"/>
      <c r="AP1257" s="561"/>
      <c r="AQ1257" s="561"/>
      <c r="AR1257" s="561"/>
      <c r="AS1257" s="561"/>
      <c r="AT1257" s="561"/>
      <c r="AU1257" s="561"/>
      <c r="AW1257" s="561"/>
      <c r="AX1257" s="561"/>
      <c r="AY1257" s="561"/>
      <c r="AZ1257" s="561"/>
      <c r="BA1257" s="561"/>
      <c r="BB1257" s="561"/>
      <c r="BC1257" s="561"/>
      <c r="BD1257" s="561"/>
      <c r="BE1257" s="561"/>
      <c r="BF1257" s="561"/>
      <c r="BG1257" s="561"/>
      <c r="BH1257" s="561"/>
      <c r="BI1257" s="561"/>
      <c r="BJ1257" s="561"/>
      <c r="BK1257" s="561"/>
      <c r="BL1257" s="561"/>
      <c r="BM1257" s="561"/>
      <c r="BN1257" s="561"/>
      <c r="BO1257" s="561"/>
      <c r="BP1257" s="561"/>
      <c r="BQ1257" s="561"/>
      <c r="BR1257" s="561"/>
      <c r="BS1257" s="561"/>
      <c r="BT1257" s="561"/>
      <c r="BU1257" s="561"/>
      <c r="BV1257" s="561"/>
    </row>
    <row r="1258" spans="1:74">
      <c r="A1258" s="561"/>
      <c r="E1258" s="561"/>
      <c r="H1258" s="561"/>
      <c r="Q1258" s="561"/>
      <c r="R1258" s="561"/>
      <c r="S1258" s="561"/>
      <c r="T1258" s="561"/>
      <c r="U1258" s="561"/>
      <c r="V1258" s="561"/>
      <c r="Y1258" s="561"/>
      <c r="Z1258" s="561"/>
      <c r="AA1258" s="561"/>
      <c r="AB1258" s="561"/>
      <c r="AC1258" s="561"/>
      <c r="AD1258" s="561"/>
      <c r="AE1258" s="561"/>
      <c r="AF1258" s="561"/>
      <c r="AG1258" s="561"/>
      <c r="AH1258" s="561"/>
      <c r="AJ1258" s="561"/>
      <c r="AK1258" s="561"/>
      <c r="AM1258" s="561"/>
      <c r="AN1258" s="561"/>
      <c r="AO1258" s="561"/>
      <c r="AP1258" s="561"/>
      <c r="AQ1258" s="561"/>
      <c r="AR1258" s="561"/>
      <c r="AS1258" s="561"/>
      <c r="AT1258" s="561"/>
      <c r="AU1258" s="561"/>
      <c r="AW1258" s="561"/>
      <c r="AX1258" s="561"/>
      <c r="AY1258" s="561"/>
      <c r="AZ1258" s="561"/>
      <c r="BA1258" s="561"/>
      <c r="BB1258" s="561"/>
      <c r="BC1258" s="561"/>
      <c r="BD1258" s="561"/>
      <c r="BE1258" s="561"/>
      <c r="BF1258" s="561"/>
      <c r="BG1258" s="561"/>
      <c r="BH1258" s="561"/>
      <c r="BI1258" s="561"/>
      <c r="BJ1258" s="561"/>
      <c r="BK1258" s="561"/>
      <c r="BL1258" s="561"/>
      <c r="BM1258" s="561"/>
      <c r="BN1258" s="561"/>
      <c r="BO1258" s="561"/>
      <c r="BP1258" s="561"/>
      <c r="BQ1258" s="561"/>
      <c r="BR1258" s="561"/>
      <c r="BS1258" s="561"/>
      <c r="BT1258" s="561"/>
      <c r="BU1258" s="561"/>
      <c r="BV1258" s="561"/>
    </row>
    <row r="1259" spans="1:74">
      <c r="A1259" s="561"/>
      <c r="E1259" s="561"/>
      <c r="H1259" s="561"/>
      <c r="Q1259" s="561"/>
      <c r="R1259" s="561"/>
      <c r="S1259" s="561"/>
      <c r="T1259" s="561"/>
      <c r="U1259" s="561"/>
      <c r="V1259" s="561"/>
      <c r="Y1259" s="561"/>
      <c r="Z1259" s="561"/>
      <c r="AA1259" s="561"/>
      <c r="AB1259" s="561"/>
      <c r="AC1259" s="561"/>
      <c r="AD1259" s="561"/>
      <c r="AE1259" s="561"/>
      <c r="AF1259" s="561"/>
      <c r="AG1259" s="561"/>
      <c r="AH1259" s="561"/>
      <c r="AJ1259" s="561"/>
      <c r="AK1259" s="561"/>
      <c r="AM1259" s="561"/>
      <c r="AN1259" s="561"/>
      <c r="AO1259" s="561"/>
      <c r="AP1259" s="561"/>
      <c r="AQ1259" s="561"/>
      <c r="AR1259" s="561"/>
      <c r="AS1259" s="561"/>
      <c r="AT1259" s="561"/>
      <c r="AU1259" s="561"/>
      <c r="AW1259" s="561"/>
      <c r="AX1259" s="561"/>
      <c r="AY1259" s="561"/>
      <c r="AZ1259" s="561"/>
      <c r="BA1259" s="561"/>
      <c r="BB1259" s="561"/>
      <c r="BC1259" s="561"/>
      <c r="BD1259" s="561"/>
      <c r="BE1259" s="561"/>
      <c r="BF1259" s="561"/>
      <c r="BG1259" s="561"/>
      <c r="BH1259" s="561"/>
      <c r="BI1259" s="561"/>
      <c r="BJ1259" s="561"/>
      <c r="BK1259" s="561"/>
      <c r="BL1259" s="561"/>
      <c r="BM1259" s="561"/>
      <c r="BN1259" s="561"/>
      <c r="BO1259" s="561"/>
      <c r="BP1259" s="561"/>
      <c r="BQ1259" s="561"/>
      <c r="BR1259" s="561"/>
      <c r="BS1259" s="561"/>
      <c r="BT1259" s="561"/>
      <c r="BU1259" s="561"/>
      <c r="BV1259" s="561"/>
    </row>
    <row r="1260" spans="1:74">
      <c r="A1260" s="561"/>
      <c r="E1260" s="561"/>
      <c r="H1260" s="561"/>
      <c r="Q1260" s="561"/>
      <c r="R1260" s="561"/>
      <c r="S1260" s="561"/>
      <c r="T1260" s="561"/>
      <c r="U1260" s="561"/>
      <c r="V1260" s="561"/>
      <c r="Y1260" s="561"/>
      <c r="Z1260" s="561"/>
      <c r="AA1260" s="561"/>
      <c r="AB1260" s="561"/>
      <c r="AC1260" s="561"/>
      <c r="AD1260" s="561"/>
      <c r="AE1260" s="561"/>
      <c r="AF1260" s="561"/>
      <c r="AG1260" s="561"/>
      <c r="AH1260" s="561"/>
      <c r="AJ1260" s="561"/>
      <c r="AK1260" s="561"/>
      <c r="AM1260" s="561"/>
      <c r="AN1260" s="561"/>
      <c r="AO1260" s="561"/>
      <c r="AP1260" s="561"/>
      <c r="AQ1260" s="561"/>
      <c r="AR1260" s="561"/>
      <c r="AS1260" s="561"/>
      <c r="AT1260" s="561"/>
      <c r="AU1260" s="561"/>
      <c r="AW1260" s="561"/>
      <c r="AX1260" s="561"/>
      <c r="AY1260" s="561"/>
      <c r="AZ1260" s="561"/>
      <c r="BA1260" s="561"/>
      <c r="BB1260" s="561"/>
      <c r="BC1260" s="561"/>
      <c r="BD1260" s="561"/>
      <c r="BE1260" s="561"/>
      <c r="BF1260" s="561"/>
      <c r="BG1260" s="561"/>
      <c r="BH1260" s="561"/>
      <c r="BI1260" s="561"/>
      <c r="BJ1260" s="561"/>
      <c r="BK1260" s="561"/>
      <c r="BL1260" s="561"/>
      <c r="BM1260" s="561"/>
      <c r="BN1260" s="561"/>
      <c r="BO1260" s="561"/>
      <c r="BP1260" s="561"/>
      <c r="BQ1260" s="561"/>
      <c r="BR1260" s="561"/>
      <c r="BS1260" s="561"/>
      <c r="BT1260" s="561"/>
      <c r="BU1260" s="561"/>
      <c r="BV1260" s="561"/>
    </row>
    <row r="1261" spans="1:74">
      <c r="A1261" s="561"/>
      <c r="E1261" s="561"/>
      <c r="H1261" s="561"/>
      <c r="Q1261" s="561"/>
      <c r="R1261" s="561"/>
      <c r="S1261" s="561"/>
      <c r="T1261" s="561"/>
      <c r="U1261" s="561"/>
      <c r="V1261" s="561"/>
      <c r="Y1261" s="561"/>
      <c r="Z1261" s="561"/>
      <c r="AA1261" s="561"/>
      <c r="AB1261" s="561"/>
      <c r="AC1261" s="561"/>
      <c r="AD1261" s="561"/>
      <c r="AE1261" s="561"/>
      <c r="AF1261" s="561"/>
      <c r="AG1261" s="561"/>
      <c r="AH1261" s="561"/>
      <c r="AJ1261" s="561"/>
      <c r="AK1261" s="561"/>
      <c r="AM1261" s="561"/>
      <c r="AN1261" s="561"/>
      <c r="AO1261" s="561"/>
      <c r="AP1261" s="561"/>
      <c r="AQ1261" s="561"/>
      <c r="AR1261" s="561"/>
      <c r="AS1261" s="561"/>
      <c r="AT1261" s="561"/>
      <c r="AU1261" s="561"/>
      <c r="AW1261" s="561"/>
      <c r="AX1261" s="561"/>
      <c r="AY1261" s="561"/>
      <c r="AZ1261" s="561"/>
      <c r="BA1261" s="561"/>
      <c r="BB1261" s="561"/>
      <c r="BC1261" s="561"/>
      <c r="BD1261" s="561"/>
      <c r="BE1261" s="561"/>
      <c r="BF1261" s="561"/>
      <c r="BG1261" s="561"/>
      <c r="BH1261" s="561"/>
      <c r="BI1261" s="561"/>
      <c r="BJ1261" s="561"/>
      <c r="BK1261" s="561"/>
      <c r="BL1261" s="561"/>
      <c r="BM1261" s="561"/>
      <c r="BN1261" s="561"/>
      <c r="BO1261" s="561"/>
      <c r="BP1261" s="561"/>
      <c r="BQ1261" s="561"/>
      <c r="BR1261" s="561"/>
      <c r="BS1261" s="561"/>
      <c r="BT1261" s="561"/>
      <c r="BU1261" s="561"/>
      <c r="BV1261" s="561"/>
    </row>
    <row r="1262" spans="1:74">
      <c r="A1262" s="561"/>
      <c r="E1262" s="561"/>
      <c r="H1262" s="561"/>
      <c r="Q1262" s="561"/>
      <c r="R1262" s="561"/>
      <c r="S1262" s="561"/>
      <c r="T1262" s="561"/>
      <c r="U1262" s="561"/>
      <c r="V1262" s="561"/>
      <c r="Y1262" s="561"/>
      <c r="Z1262" s="561"/>
      <c r="AA1262" s="561"/>
      <c r="AB1262" s="561"/>
      <c r="AC1262" s="561"/>
      <c r="AD1262" s="561"/>
      <c r="AE1262" s="561"/>
      <c r="AF1262" s="561"/>
      <c r="AG1262" s="561"/>
      <c r="AH1262" s="561"/>
      <c r="AJ1262" s="561"/>
      <c r="AK1262" s="561"/>
      <c r="AM1262" s="561"/>
      <c r="AN1262" s="561"/>
      <c r="AO1262" s="561"/>
      <c r="AP1262" s="561"/>
      <c r="AQ1262" s="561"/>
      <c r="AR1262" s="561"/>
      <c r="AS1262" s="561"/>
      <c r="AT1262" s="561"/>
      <c r="AU1262" s="561"/>
      <c r="AW1262" s="561"/>
      <c r="AX1262" s="561"/>
      <c r="AY1262" s="561"/>
      <c r="AZ1262" s="561"/>
      <c r="BA1262" s="561"/>
      <c r="BB1262" s="561"/>
      <c r="BC1262" s="561"/>
      <c r="BD1262" s="561"/>
      <c r="BE1262" s="561"/>
      <c r="BF1262" s="561"/>
      <c r="BG1262" s="561"/>
      <c r="BH1262" s="561"/>
      <c r="BI1262" s="561"/>
      <c r="BJ1262" s="561"/>
      <c r="BK1262" s="561"/>
      <c r="BL1262" s="561"/>
      <c r="BM1262" s="561"/>
      <c r="BN1262" s="561"/>
      <c r="BO1262" s="561"/>
      <c r="BP1262" s="561"/>
      <c r="BQ1262" s="561"/>
      <c r="BR1262" s="561"/>
      <c r="BS1262" s="561"/>
      <c r="BT1262" s="561"/>
      <c r="BU1262" s="561"/>
      <c r="BV1262" s="561"/>
    </row>
    <row r="1263" spans="1:74">
      <c r="A1263" s="561"/>
      <c r="E1263" s="561"/>
      <c r="H1263" s="561"/>
      <c r="Q1263" s="561"/>
      <c r="R1263" s="561"/>
      <c r="S1263" s="561"/>
      <c r="T1263" s="561"/>
      <c r="U1263" s="561"/>
      <c r="V1263" s="561"/>
      <c r="Y1263" s="561"/>
      <c r="Z1263" s="561"/>
      <c r="AA1263" s="561"/>
      <c r="AB1263" s="561"/>
      <c r="AC1263" s="561"/>
      <c r="AD1263" s="561"/>
      <c r="AE1263" s="561"/>
      <c r="AF1263" s="561"/>
      <c r="AG1263" s="561"/>
      <c r="AH1263" s="561"/>
      <c r="AJ1263" s="561"/>
      <c r="AK1263" s="561"/>
      <c r="AM1263" s="561"/>
      <c r="AN1263" s="561"/>
      <c r="AO1263" s="561"/>
      <c r="AP1263" s="561"/>
      <c r="AQ1263" s="561"/>
      <c r="AR1263" s="561"/>
      <c r="AS1263" s="561"/>
      <c r="AT1263" s="561"/>
      <c r="AU1263" s="561"/>
      <c r="AW1263" s="561"/>
      <c r="AX1263" s="561"/>
      <c r="AY1263" s="561"/>
      <c r="AZ1263" s="561"/>
      <c r="BA1263" s="561"/>
      <c r="BB1263" s="561"/>
      <c r="BC1263" s="561"/>
      <c r="BD1263" s="561"/>
      <c r="BE1263" s="561"/>
      <c r="BF1263" s="561"/>
      <c r="BG1263" s="561"/>
      <c r="BH1263" s="561"/>
      <c r="BI1263" s="561"/>
      <c r="BJ1263" s="561"/>
      <c r="BK1263" s="561"/>
      <c r="BL1263" s="561"/>
      <c r="BM1263" s="561"/>
      <c r="BN1263" s="561"/>
      <c r="BO1263" s="561"/>
      <c r="BP1263" s="561"/>
      <c r="BQ1263" s="561"/>
      <c r="BR1263" s="561"/>
      <c r="BS1263" s="561"/>
      <c r="BT1263" s="561"/>
      <c r="BU1263" s="561"/>
      <c r="BV1263" s="561"/>
    </row>
    <row r="1264" spans="1:74">
      <c r="A1264" s="561"/>
      <c r="E1264" s="561"/>
      <c r="H1264" s="561"/>
      <c r="Q1264" s="561"/>
      <c r="R1264" s="561"/>
      <c r="S1264" s="561"/>
      <c r="T1264" s="561"/>
      <c r="U1264" s="561"/>
      <c r="V1264" s="561"/>
      <c r="Y1264" s="561"/>
      <c r="Z1264" s="561"/>
      <c r="AA1264" s="561"/>
      <c r="AB1264" s="561"/>
      <c r="AC1264" s="561"/>
      <c r="AD1264" s="561"/>
      <c r="AE1264" s="561"/>
      <c r="AF1264" s="561"/>
      <c r="AG1264" s="561"/>
      <c r="AH1264" s="561"/>
      <c r="AJ1264" s="561"/>
      <c r="AK1264" s="561"/>
      <c r="AM1264" s="561"/>
      <c r="AN1264" s="561"/>
      <c r="AO1264" s="561"/>
      <c r="AP1264" s="561"/>
      <c r="AQ1264" s="561"/>
      <c r="AR1264" s="561"/>
      <c r="AS1264" s="561"/>
      <c r="AT1264" s="561"/>
      <c r="AU1264" s="561"/>
      <c r="AW1264" s="561"/>
      <c r="AX1264" s="561"/>
      <c r="AY1264" s="561"/>
      <c r="AZ1264" s="561"/>
      <c r="BA1264" s="561"/>
      <c r="BB1264" s="561"/>
      <c r="BC1264" s="561"/>
      <c r="BD1264" s="561"/>
      <c r="BE1264" s="561"/>
      <c r="BF1264" s="561"/>
      <c r="BG1264" s="561"/>
      <c r="BH1264" s="561"/>
      <c r="BI1264" s="561"/>
      <c r="BJ1264" s="561"/>
      <c r="BK1264" s="561"/>
      <c r="BL1264" s="561"/>
      <c r="BM1264" s="561"/>
      <c r="BN1264" s="561"/>
      <c r="BO1264" s="561"/>
      <c r="BP1264" s="561"/>
      <c r="BQ1264" s="561"/>
      <c r="BR1264" s="561"/>
      <c r="BS1264" s="561"/>
      <c r="BT1264" s="561"/>
      <c r="BU1264" s="561"/>
      <c r="BV1264" s="561"/>
    </row>
    <row r="1265" spans="1:74">
      <c r="A1265" s="561"/>
      <c r="E1265" s="561"/>
      <c r="H1265" s="561"/>
      <c r="Q1265" s="561"/>
      <c r="R1265" s="561"/>
      <c r="S1265" s="561"/>
      <c r="T1265" s="561"/>
      <c r="U1265" s="561"/>
      <c r="V1265" s="561"/>
      <c r="Y1265" s="561"/>
      <c r="Z1265" s="561"/>
      <c r="AA1265" s="561"/>
      <c r="AB1265" s="561"/>
      <c r="AC1265" s="561"/>
      <c r="AD1265" s="561"/>
      <c r="AE1265" s="561"/>
      <c r="AF1265" s="561"/>
      <c r="AG1265" s="561"/>
      <c r="AH1265" s="561"/>
      <c r="AJ1265" s="561"/>
      <c r="AK1265" s="561"/>
      <c r="AM1265" s="561"/>
      <c r="AN1265" s="561"/>
      <c r="AO1265" s="561"/>
      <c r="AP1265" s="561"/>
      <c r="AQ1265" s="561"/>
      <c r="AR1265" s="561"/>
      <c r="AS1265" s="561"/>
      <c r="AT1265" s="561"/>
      <c r="AU1265" s="561"/>
      <c r="AW1265" s="561"/>
      <c r="AX1265" s="561"/>
      <c r="AY1265" s="561"/>
      <c r="AZ1265" s="561"/>
      <c r="BA1265" s="561"/>
      <c r="BB1265" s="561"/>
      <c r="BC1265" s="561"/>
      <c r="BD1265" s="561"/>
      <c r="BE1265" s="561"/>
      <c r="BF1265" s="561"/>
      <c r="BG1265" s="561"/>
      <c r="BH1265" s="561"/>
      <c r="BI1265" s="561"/>
      <c r="BJ1265" s="561"/>
      <c r="BK1265" s="561"/>
      <c r="BL1265" s="561"/>
      <c r="BM1265" s="561"/>
      <c r="BN1265" s="561"/>
      <c r="BO1265" s="561"/>
      <c r="BP1265" s="561"/>
      <c r="BQ1265" s="561"/>
      <c r="BR1265" s="561"/>
      <c r="BS1265" s="561"/>
      <c r="BT1265" s="561"/>
      <c r="BU1265" s="561"/>
      <c r="BV1265" s="561"/>
    </row>
    <row r="1266" spans="1:74">
      <c r="A1266" s="561"/>
      <c r="E1266" s="561"/>
      <c r="H1266" s="561"/>
      <c r="Q1266" s="561"/>
      <c r="R1266" s="561"/>
      <c r="S1266" s="561"/>
      <c r="T1266" s="561"/>
      <c r="U1266" s="561"/>
      <c r="V1266" s="561"/>
      <c r="Y1266" s="561"/>
      <c r="Z1266" s="561"/>
      <c r="AA1266" s="561"/>
      <c r="AB1266" s="561"/>
      <c r="AC1266" s="561"/>
      <c r="AD1266" s="561"/>
      <c r="AE1266" s="561"/>
      <c r="AF1266" s="561"/>
      <c r="AG1266" s="561"/>
      <c r="AH1266" s="561"/>
      <c r="AJ1266" s="561"/>
      <c r="AK1266" s="561"/>
      <c r="AM1266" s="561"/>
      <c r="AN1266" s="561"/>
      <c r="AO1266" s="561"/>
      <c r="AP1266" s="561"/>
      <c r="AQ1266" s="561"/>
      <c r="AR1266" s="561"/>
      <c r="AS1266" s="561"/>
      <c r="AT1266" s="561"/>
      <c r="AU1266" s="561"/>
      <c r="AW1266" s="561"/>
      <c r="AX1266" s="561"/>
      <c r="AY1266" s="561"/>
      <c r="AZ1266" s="561"/>
      <c r="BA1266" s="561"/>
      <c r="BB1266" s="561"/>
      <c r="BC1266" s="561"/>
      <c r="BD1266" s="561"/>
      <c r="BE1266" s="561"/>
      <c r="BF1266" s="561"/>
      <c r="BG1266" s="561"/>
      <c r="BH1266" s="561"/>
      <c r="BI1266" s="561"/>
      <c r="BJ1266" s="561"/>
      <c r="BK1266" s="561"/>
      <c r="BL1266" s="561"/>
      <c r="BM1266" s="561"/>
      <c r="BN1266" s="561"/>
      <c r="BO1266" s="561"/>
      <c r="BP1266" s="561"/>
      <c r="BQ1266" s="561"/>
      <c r="BR1266" s="561"/>
      <c r="BS1266" s="561"/>
      <c r="BT1266" s="561"/>
      <c r="BU1266" s="561"/>
      <c r="BV1266" s="561"/>
    </row>
    <row r="1267" spans="1:74">
      <c r="A1267" s="561"/>
      <c r="E1267" s="561"/>
      <c r="H1267" s="561"/>
      <c r="Q1267" s="561"/>
      <c r="R1267" s="561"/>
      <c r="S1267" s="561"/>
      <c r="T1267" s="561"/>
      <c r="U1267" s="561"/>
      <c r="V1267" s="561"/>
      <c r="Y1267" s="561"/>
      <c r="Z1267" s="561"/>
      <c r="AA1267" s="561"/>
      <c r="AB1267" s="561"/>
      <c r="AC1267" s="561"/>
      <c r="AD1267" s="561"/>
      <c r="AE1267" s="561"/>
      <c r="AF1267" s="561"/>
      <c r="AG1267" s="561"/>
      <c r="AH1267" s="561"/>
      <c r="AJ1267" s="561"/>
      <c r="AK1267" s="561"/>
      <c r="AM1267" s="561"/>
      <c r="AN1267" s="561"/>
      <c r="AO1267" s="561"/>
      <c r="AP1267" s="561"/>
      <c r="AQ1267" s="561"/>
      <c r="AR1267" s="561"/>
      <c r="AS1267" s="561"/>
      <c r="AT1267" s="561"/>
      <c r="AU1267" s="561"/>
      <c r="AW1267" s="561"/>
      <c r="AX1267" s="561"/>
      <c r="AY1267" s="561"/>
      <c r="AZ1267" s="561"/>
      <c r="BA1267" s="561"/>
      <c r="BB1267" s="561"/>
      <c r="BC1267" s="561"/>
      <c r="BD1267" s="561"/>
      <c r="BE1267" s="561"/>
      <c r="BF1267" s="561"/>
      <c r="BG1267" s="561"/>
      <c r="BH1267" s="561"/>
      <c r="BI1267" s="561"/>
      <c r="BJ1267" s="561"/>
      <c r="BK1267" s="561"/>
      <c r="BL1267" s="561"/>
      <c r="BM1267" s="561"/>
      <c r="BN1267" s="561"/>
      <c r="BO1267" s="561"/>
      <c r="BP1267" s="561"/>
      <c r="BQ1267" s="561"/>
      <c r="BR1267" s="561"/>
      <c r="BS1267" s="561"/>
      <c r="BT1267" s="561"/>
      <c r="BU1267" s="561"/>
      <c r="BV1267" s="561"/>
    </row>
    <row r="1268" spans="1:74">
      <c r="A1268" s="561"/>
      <c r="E1268" s="561"/>
      <c r="H1268" s="561"/>
      <c r="Q1268" s="561"/>
      <c r="R1268" s="561"/>
      <c r="S1268" s="561"/>
      <c r="T1268" s="561"/>
      <c r="U1268" s="561"/>
      <c r="V1268" s="561"/>
      <c r="Y1268" s="561"/>
      <c r="Z1268" s="561"/>
      <c r="AA1268" s="561"/>
      <c r="AB1268" s="561"/>
      <c r="AC1268" s="561"/>
      <c r="AD1268" s="561"/>
      <c r="AE1268" s="561"/>
      <c r="AF1268" s="561"/>
      <c r="AG1268" s="561"/>
      <c r="AH1268" s="561"/>
      <c r="AJ1268" s="561"/>
      <c r="AK1268" s="561"/>
      <c r="AM1268" s="561"/>
      <c r="AN1268" s="561"/>
      <c r="AO1268" s="561"/>
      <c r="AP1268" s="561"/>
      <c r="AQ1268" s="561"/>
      <c r="AR1268" s="561"/>
      <c r="AS1268" s="561"/>
      <c r="AT1268" s="561"/>
      <c r="AU1268" s="561"/>
      <c r="AW1268" s="561"/>
      <c r="AX1268" s="561"/>
      <c r="AY1268" s="561"/>
      <c r="AZ1268" s="561"/>
      <c r="BA1268" s="561"/>
      <c r="BB1268" s="561"/>
      <c r="BC1268" s="561"/>
      <c r="BD1268" s="561"/>
      <c r="BE1268" s="561"/>
      <c r="BF1268" s="561"/>
      <c r="BG1268" s="561"/>
      <c r="BH1268" s="561"/>
      <c r="BI1268" s="561"/>
      <c r="BJ1268" s="561"/>
      <c r="BK1268" s="561"/>
      <c r="BL1268" s="561"/>
      <c r="BM1268" s="561"/>
      <c r="BN1268" s="561"/>
      <c r="BO1268" s="561"/>
      <c r="BP1268" s="561"/>
      <c r="BQ1268" s="561"/>
      <c r="BR1268" s="561"/>
      <c r="BS1268" s="561"/>
      <c r="BT1268" s="561"/>
      <c r="BU1268" s="561"/>
      <c r="BV1268" s="561"/>
    </row>
    <row r="1269" spans="1:74">
      <c r="A1269" s="561"/>
      <c r="E1269" s="561"/>
      <c r="H1269" s="561"/>
      <c r="Q1269" s="561"/>
      <c r="R1269" s="561"/>
      <c r="S1269" s="561"/>
      <c r="T1269" s="561"/>
      <c r="U1269" s="561"/>
      <c r="V1269" s="561"/>
      <c r="Y1269" s="561"/>
      <c r="Z1269" s="561"/>
      <c r="AA1269" s="561"/>
      <c r="AB1269" s="561"/>
      <c r="AC1269" s="561"/>
      <c r="AD1269" s="561"/>
      <c r="AE1269" s="561"/>
      <c r="AF1269" s="561"/>
      <c r="AG1269" s="561"/>
      <c r="AH1269" s="561"/>
      <c r="AJ1269" s="561"/>
      <c r="AK1269" s="561"/>
      <c r="AM1269" s="561"/>
      <c r="AN1269" s="561"/>
      <c r="AO1269" s="561"/>
      <c r="AP1269" s="561"/>
      <c r="AQ1269" s="561"/>
      <c r="AR1269" s="561"/>
      <c r="AS1269" s="561"/>
      <c r="AT1269" s="561"/>
      <c r="AU1269" s="561"/>
      <c r="AW1269" s="561"/>
      <c r="AX1269" s="561"/>
      <c r="AY1269" s="561"/>
      <c r="AZ1269" s="561"/>
      <c r="BA1269" s="561"/>
      <c r="BB1269" s="561"/>
      <c r="BC1269" s="561"/>
      <c r="BD1269" s="561"/>
      <c r="BE1269" s="561"/>
      <c r="BF1269" s="561"/>
      <c r="BG1269" s="561"/>
      <c r="BH1269" s="561"/>
      <c r="BI1269" s="561"/>
      <c r="BJ1269" s="561"/>
      <c r="BK1269" s="561"/>
      <c r="BL1269" s="561"/>
      <c r="BM1269" s="561"/>
      <c r="BN1269" s="561"/>
      <c r="BO1269" s="561"/>
      <c r="BP1269" s="561"/>
      <c r="BQ1269" s="561"/>
      <c r="BR1269" s="561"/>
      <c r="BS1269" s="561"/>
      <c r="BT1269" s="561"/>
      <c r="BU1269" s="561"/>
      <c r="BV1269" s="561"/>
    </row>
    <row r="1270" spans="1:74">
      <c r="A1270" s="561"/>
      <c r="E1270" s="561"/>
      <c r="H1270" s="561"/>
      <c r="Q1270" s="561"/>
      <c r="R1270" s="561"/>
      <c r="S1270" s="561"/>
      <c r="T1270" s="561"/>
      <c r="U1270" s="561"/>
      <c r="V1270" s="561"/>
      <c r="Y1270" s="561"/>
      <c r="Z1270" s="561"/>
      <c r="AA1270" s="561"/>
      <c r="AB1270" s="561"/>
      <c r="AC1270" s="561"/>
      <c r="AD1270" s="561"/>
      <c r="AE1270" s="561"/>
      <c r="AF1270" s="561"/>
      <c r="AG1270" s="561"/>
      <c r="AH1270" s="561"/>
      <c r="AJ1270" s="561"/>
      <c r="AK1270" s="561"/>
      <c r="AM1270" s="561"/>
      <c r="AN1270" s="561"/>
      <c r="AO1270" s="561"/>
      <c r="AP1270" s="561"/>
      <c r="AQ1270" s="561"/>
      <c r="AR1270" s="561"/>
      <c r="AS1270" s="561"/>
      <c r="AT1270" s="561"/>
      <c r="AU1270" s="561"/>
      <c r="AW1270" s="561"/>
      <c r="AX1270" s="561"/>
      <c r="AY1270" s="561"/>
      <c r="AZ1270" s="561"/>
      <c r="BA1270" s="561"/>
      <c r="BB1270" s="561"/>
      <c r="BC1270" s="561"/>
      <c r="BD1270" s="561"/>
      <c r="BE1270" s="561"/>
      <c r="BF1270" s="561"/>
      <c r="BG1270" s="561"/>
      <c r="BH1270" s="561"/>
      <c r="BI1270" s="561"/>
      <c r="BJ1270" s="561"/>
      <c r="BK1270" s="561"/>
      <c r="BL1270" s="561"/>
      <c r="BM1270" s="561"/>
      <c r="BN1270" s="561"/>
      <c r="BO1270" s="561"/>
      <c r="BP1270" s="561"/>
      <c r="BQ1270" s="561"/>
      <c r="BR1270" s="561"/>
      <c r="BS1270" s="561"/>
      <c r="BT1270" s="561"/>
      <c r="BU1270" s="561"/>
      <c r="BV1270" s="561"/>
    </row>
    <row r="1271" spans="1:74">
      <c r="A1271" s="561"/>
      <c r="E1271" s="561"/>
      <c r="H1271" s="561"/>
      <c r="Q1271" s="561"/>
      <c r="R1271" s="561"/>
      <c r="S1271" s="561"/>
      <c r="T1271" s="561"/>
      <c r="U1271" s="561"/>
      <c r="V1271" s="561"/>
      <c r="Y1271" s="561"/>
      <c r="Z1271" s="561"/>
      <c r="AA1271" s="561"/>
      <c r="AB1271" s="561"/>
      <c r="AC1271" s="561"/>
      <c r="AD1271" s="561"/>
      <c r="AE1271" s="561"/>
      <c r="AF1271" s="561"/>
      <c r="AG1271" s="561"/>
      <c r="AH1271" s="561"/>
      <c r="AJ1271" s="561"/>
      <c r="AK1271" s="561"/>
      <c r="AM1271" s="561"/>
      <c r="AN1271" s="561"/>
      <c r="AO1271" s="561"/>
      <c r="AP1271" s="561"/>
      <c r="AQ1271" s="561"/>
      <c r="AR1271" s="561"/>
      <c r="AS1271" s="561"/>
      <c r="AT1271" s="561"/>
      <c r="AU1271" s="561"/>
      <c r="AW1271" s="561"/>
      <c r="AX1271" s="561"/>
      <c r="AY1271" s="561"/>
      <c r="AZ1271" s="561"/>
      <c r="BA1271" s="561"/>
      <c r="BB1271" s="561"/>
      <c r="BC1271" s="561"/>
      <c r="BD1271" s="561"/>
      <c r="BE1271" s="561"/>
      <c r="BF1271" s="561"/>
      <c r="BG1271" s="561"/>
      <c r="BH1271" s="561"/>
      <c r="BI1271" s="561"/>
      <c r="BJ1271" s="561"/>
      <c r="BK1271" s="561"/>
      <c r="BL1271" s="561"/>
      <c r="BM1271" s="561"/>
      <c r="BN1271" s="561"/>
      <c r="BO1271" s="561"/>
      <c r="BP1271" s="561"/>
      <c r="BQ1271" s="561"/>
      <c r="BR1271" s="561"/>
      <c r="BS1271" s="561"/>
      <c r="BT1271" s="561"/>
      <c r="BU1271" s="561"/>
      <c r="BV1271" s="561"/>
    </row>
    <row r="1272" spans="1:74">
      <c r="A1272" s="561"/>
      <c r="E1272" s="561"/>
      <c r="H1272" s="561"/>
      <c r="Q1272" s="561"/>
      <c r="R1272" s="561"/>
      <c r="S1272" s="561"/>
      <c r="T1272" s="561"/>
      <c r="U1272" s="561"/>
      <c r="V1272" s="561"/>
      <c r="Y1272" s="561"/>
      <c r="Z1272" s="561"/>
      <c r="AA1272" s="561"/>
      <c r="AB1272" s="561"/>
      <c r="AC1272" s="561"/>
      <c r="AD1272" s="561"/>
      <c r="AE1272" s="561"/>
      <c r="AF1272" s="561"/>
      <c r="AG1272" s="561"/>
      <c r="AH1272" s="561"/>
      <c r="AJ1272" s="561"/>
      <c r="AK1272" s="561"/>
      <c r="AM1272" s="561"/>
      <c r="AN1272" s="561"/>
      <c r="AO1272" s="561"/>
      <c r="AP1272" s="561"/>
      <c r="AQ1272" s="561"/>
      <c r="AR1272" s="561"/>
      <c r="AS1272" s="561"/>
      <c r="AT1272" s="561"/>
      <c r="AU1272" s="561"/>
      <c r="AW1272" s="561"/>
      <c r="AX1272" s="561"/>
      <c r="AY1272" s="561"/>
      <c r="AZ1272" s="561"/>
      <c r="BA1272" s="561"/>
      <c r="BB1272" s="561"/>
      <c r="BC1272" s="561"/>
      <c r="BD1272" s="561"/>
      <c r="BE1272" s="561"/>
      <c r="BF1272" s="561"/>
      <c r="BG1272" s="561"/>
      <c r="BH1272" s="561"/>
      <c r="BI1272" s="561"/>
      <c r="BJ1272" s="561"/>
      <c r="BK1272" s="561"/>
      <c r="BL1272" s="561"/>
      <c r="BM1272" s="561"/>
      <c r="BN1272" s="561"/>
      <c r="BO1272" s="561"/>
      <c r="BP1272" s="561"/>
      <c r="BQ1272" s="561"/>
      <c r="BR1272" s="561"/>
      <c r="BS1272" s="561"/>
      <c r="BT1272" s="561"/>
      <c r="BU1272" s="561"/>
      <c r="BV1272" s="561"/>
    </row>
    <row r="1273" spans="1:74">
      <c r="A1273" s="561"/>
      <c r="E1273" s="561"/>
      <c r="H1273" s="561"/>
      <c r="Q1273" s="561"/>
      <c r="R1273" s="561"/>
      <c r="S1273" s="561"/>
      <c r="T1273" s="561"/>
      <c r="U1273" s="561"/>
      <c r="V1273" s="561"/>
      <c r="Y1273" s="561"/>
      <c r="Z1273" s="561"/>
      <c r="AA1273" s="561"/>
      <c r="AB1273" s="561"/>
      <c r="AC1273" s="561"/>
      <c r="AD1273" s="561"/>
      <c r="AE1273" s="561"/>
      <c r="AF1273" s="561"/>
      <c r="AG1273" s="561"/>
      <c r="AH1273" s="561"/>
      <c r="AJ1273" s="561"/>
      <c r="AK1273" s="561"/>
      <c r="AM1273" s="561"/>
      <c r="AN1273" s="561"/>
      <c r="AO1273" s="561"/>
      <c r="AP1273" s="561"/>
      <c r="AQ1273" s="561"/>
      <c r="AR1273" s="561"/>
      <c r="AS1273" s="561"/>
      <c r="AT1273" s="561"/>
      <c r="AU1273" s="561"/>
      <c r="AW1273" s="561"/>
      <c r="AX1273" s="561"/>
      <c r="AY1273" s="561"/>
      <c r="AZ1273" s="561"/>
      <c r="BA1273" s="561"/>
      <c r="BB1273" s="561"/>
      <c r="BC1273" s="561"/>
      <c r="BD1273" s="561"/>
      <c r="BE1273" s="561"/>
      <c r="BF1273" s="561"/>
      <c r="BG1273" s="561"/>
      <c r="BH1273" s="561"/>
      <c r="BI1273" s="561"/>
      <c r="BJ1273" s="561"/>
      <c r="BK1273" s="561"/>
      <c r="BL1273" s="561"/>
      <c r="BM1273" s="561"/>
      <c r="BN1273" s="561"/>
      <c r="BO1273" s="561"/>
      <c r="BP1273" s="561"/>
      <c r="BQ1273" s="561"/>
      <c r="BR1273" s="561"/>
      <c r="BS1273" s="561"/>
      <c r="BT1273" s="561"/>
      <c r="BU1273" s="561"/>
      <c r="BV1273" s="561"/>
    </row>
    <row r="1274" spans="1:74">
      <c r="A1274" s="561"/>
      <c r="E1274" s="561"/>
      <c r="H1274" s="561"/>
      <c r="Q1274" s="561"/>
      <c r="R1274" s="561"/>
      <c r="S1274" s="561"/>
      <c r="T1274" s="561"/>
      <c r="U1274" s="561"/>
      <c r="V1274" s="561"/>
      <c r="Y1274" s="561"/>
      <c r="Z1274" s="561"/>
      <c r="AA1274" s="561"/>
      <c r="AB1274" s="561"/>
      <c r="AC1274" s="561"/>
      <c r="AD1274" s="561"/>
      <c r="AE1274" s="561"/>
      <c r="AF1274" s="561"/>
      <c r="AG1274" s="561"/>
      <c r="AH1274" s="561"/>
      <c r="AJ1274" s="561"/>
      <c r="AK1274" s="561"/>
      <c r="AM1274" s="561"/>
      <c r="AN1274" s="561"/>
      <c r="AO1274" s="561"/>
      <c r="AP1274" s="561"/>
      <c r="AQ1274" s="561"/>
      <c r="AR1274" s="561"/>
      <c r="AS1274" s="561"/>
      <c r="AT1274" s="561"/>
      <c r="AU1274" s="561"/>
      <c r="AW1274" s="561"/>
      <c r="AX1274" s="561"/>
      <c r="AY1274" s="561"/>
      <c r="AZ1274" s="561"/>
      <c r="BA1274" s="561"/>
      <c r="BB1274" s="561"/>
      <c r="BC1274" s="561"/>
      <c r="BD1274" s="561"/>
      <c r="BE1274" s="561"/>
      <c r="BF1274" s="561"/>
      <c r="BG1274" s="561"/>
      <c r="BH1274" s="561"/>
      <c r="BI1274" s="561"/>
      <c r="BJ1274" s="561"/>
      <c r="BK1274" s="561"/>
      <c r="BL1274" s="561"/>
      <c r="BM1274" s="561"/>
      <c r="BN1274" s="561"/>
      <c r="BO1274" s="561"/>
      <c r="BP1274" s="561"/>
      <c r="BQ1274" s="561"/>
      <c r="BR1274" s="561"/>
      <c r="BS1274" s="561"/>
      <c r="BT1274" s="561"/>
      <c r="BU1274" s="561"/>
      <c r="BV1274" s="561"/>
    </row>
    <row r="1275" spans="1:74">
      <c r="A1275" s="561"/>
      <c r="E1275" s="561"/>
      <c r="H1275" s="561"/>
      <c r="Q1275" s="561"/>
      <c r="R1275" s="561"/>
      <c r="S1275" s="561"/>
      <c r="T1275" s="561"/>
      <c r="U1275" s="561"/>
      <c r="V1275" s="561"/>
      <c r="Y1275" s="561"/>
      <c r="Z1275" s="561"/>
      <c r="AA1275" s="561"/>
      <c r="AB1275" s="561"/>
      <c r="AC1275" s="561"/>
      <c r="AD1275" s="561"/>
      <c r="AE1275" s="561"/>
      <c r="AF1275" s="561"/>
      <c r="AG1275" s="561"/>
      <c r="AH1275" s="561"/>
      <c r="AJ1275" s="561"/>
      <c r="AK1275" s="561"/>
      <c r="AM1275" s="561"/>
      <c r="AN1275" s="561"/>
      <c r="AO1275" s="561"/>
      <c r="AP1275" s="561"/>
      <c r="AQ1275" s="561"/>
      <c r="AR1275" s="561"/>
      <c r="AS1275" s="561"/>
      <c r="AT1275" s="561"/>
      <c r="AU1275" s="561"/>
      <c r="AW1275" s="561"/>
      <c r="AX1275" s="561"/>
      <c r="AY1275" s="561"/>
      <c r="AZ1275" s="561"/>
      <c r="BA1275" s="561"/>
      <c r="BB1275" s="561"/>
      <c r="BC1275" s="561"/>
      <c r="BD1275" s="561"/>
      <c r="BE1275" s="561"/>
      <c r="BF1275" s="561"/>
      <c r="BG1275" s="561"/>
      <c r="BH1275" s="561"/>
      <c r="BI1275" s="561"/>
      <c r="BJ1275" s="561"/>
      <c r="BK1275" s="561"/>
      <c r="BL1275" s="561"/>
      <c r="BM1275" s="561"/>
      <c r="BN1275" s="561"/>
      <c r="BO1275" s="561"/>
      <c r="BP1275" s="561"/>
      <c r="BQ1275" s="561"/>
      <c r="BR1275" s="561"/>
      <c r="BS1275" s="561"/>
      <c r="BT1275" s="561"/>
      <c r="BU1275" s="561"/>
      <c r="BV1275" s="561"/>
    </row>
    <row r="1276" spans="1:74">
      <c r="A1276" s="561"/>
      <c r="E1276" s="561"/>
      <c r="H1276" s="561"/>
      <c r="Q1276" s="561"/>
      <c r="R1276" s="561"/>
      <c r="S1276" s="561"/>
      <c r="T1276" s="561"/>
      <c r="U1276" s="561"/>
      <c r="V1276" s="561"/>
      <c r="Y1276" s="561"/>
      <c r="Z1276" s="561"/>
      <c r="AA1276" s="561"/>
      <c r="AB1276" s="561"/>
      <c r="AC1276" s="561"/>
      <c r="AD1276" s="561"/>
      <c r="AE1276" s="561"/>
      <c r="AF1276" s="561"/>
      <c r="AG1276" s="561"/>
      <c r="AH1276" s="561"/>
      <c r="AJ1276" s="561"/>
      <c r="AK1276" s="561"/>
      <c r="AM1276" s="561"/>
      <c r="AN1276" s="561"/>
      <c r="AO1276" s="561"/>
      <c r="AP1276" s="561"/>
      <c r="AQ1276" s="561"/>
      <c r="AR1276" s="561"/>
      <c r="AS1276" s="561"/>
      <c r="AT1276" s="561"/>
      <c r="AU1276" s="561"/>
      <c r="AW1276" s="561"/>
      <c r="AX1276" s="561"/>
      <c r="AY1276" s="561"/>
      <c r="AZ1276" s="561"/>
      <c r="BA1276" s="561"/>
      <c r="BB1276" s="561"/>
      <c r="BC1276" s="561"/>
      <c r="BD1276" s="561"/>
      <c r="BE1276" s="561"/>
      <c r="BF1276" s="561"/>
      <c r="BG1276" s="561"/>
      <c r="BH1276" s="561"/>
      <c r="BI1276" s="561"/>
      <c r="BJ1276" s="561"/>
      <c r="BK1276" s="561"/>
      <c r="BL1276" s="561"/>
      <c r="BM1276" s="561"/>
      <c r="BN1276" s="561"/>
      <c r="BO1276" s="561"/>
      <c r="BP1276" s="561"/>
      <c r="BQ1276" s="561"/>
      <c r="BR1276" s="561"/>
      <c r="BS1276" s="561"/>
      <c r="BT1276" s="561"/>
      <c r="BU1276" s="561"/>
      <c r="BV1276" s="561"/>
    </row>
    <row r="1277" spans="1:74">
      <c r="A1277" s="561"/>
      <c r="E1277" s="561"/>
      <c r="H1277" s="561"/>
      <c r="Q1277" s="561"/>
      <c r="R1277" s="561"/>
      <c r="S1277" s="561"/>
      <c r="T1277" s="561"/>
      <c r="U1277" s="561"/>
      <c r="V1277" s="561"/>
      <c r="Y1277" s="561"/>
      <c r="Z1277" s="561"/>
      <c r="AA1277" s="561"/>
      <c r="AB1277" s="561"/>
      <c r="AC1277" s="561"/>
      <c r="AD1277" s="561"/>
      <c r="AE1277" s="561"/>
      <c r="AF1277" s="561"/>
      <c r="AG1277" s="561"/>
      <c r="AH1277" s="561"/>
      <c r="AJ1277" s="561"/>
      <c r="AK1277" s="561"/>
      <c r="AM1277" s="561"/>
      <c r="AN1277" s="561"/>
      <c r="AO1277" s="561"/>
      <c r="AP1277" s="561"/>
      <c r="AQ1277" s="561"/>
      <c r="AR1277" s="561"/>
      <c r="AS1277" s="561"/>
      <c r="AT1277" s="561"/>
      <c r="AU1277" s="561"/>
      <c r="AW1277" s="561"/>
      <c r="AX1277" s="561"/>
      <c r="AY1277" s="561"/>
      <c r="AZ1277" s="561"/>
      <c r="BA1277" s="561"/>
      <c r="BB1277" s="561"/>
      <c r="BC1277" s="561"/>
      <c r="BD1277" s="561"/>
      <c r="BE1277" s="561"/>
      <c r="BF1277" s="561"/>
      <c r="BG1277" s="561"/>
      <c r="BH1277" s="561"/>
      <c r="BI1277" s="561"/>
      <c r="BJ1277" s="561"/>
      <c r="BK1277" s="561"/>
      <c r="BL1277" s="561"/>
      <c r="BM1277" s="561"/>
      <c r="BN1277" s="561"/>
      <c r="BO1277" s="561"/>
      <c r="BP1277" s="561"/>
      <c r="BQ1277" s="561"/>
      <c r="BR1277" s="561"/>
      <c r="BS1277" s="561"/>
      <c r="BT1277" s="561"/>
      <c r="BU1277" s="561"/>
      <c r="BV1277" s="561"/>
    </row>
    <row r="1278" spans="1:74">
      <c r="A1278" s="561"/>
      <c r="E1278" s="561"/>
      <c r="H1278" s="561"/>
      <c r="Q1278" s="561"/>
      <c r="R1278" s="561"/>
      <c r="S1278" s="561"/>
      <c r="T1278" s="561"/>
      <c r="U1278" s="561"/>
      <c r="V1278" s="561"/>
      <c r="Y1278" s="561"/>
      <c r="Z1278" s="561"/>
      <c r="AA1278" s="561"/>
      <c r="AB1278" s="561"/>
      <c r="AC1278" s="561"/>
      <c r="AD1278" s="561"/>
      <c r="AE1278" s="561"/>
      <c r="AF1278" s="561"/>
      <c r="AG1278" s="561"/>
      <c r="AH1278" s="561"/>
      <c r="AJ1278" s="561"/>
      <c r="AK1278" s="561"/>
      <c r="AM1278" s="561"/>
      <c r="AN1278" s="561"/>
      <c r="AO1278" s="561"/>
      <c r="AP1278" s="561"/>
      <c r="AQ1278" s="561"/>
      <c r="AR1278" s="561"/>
      <c r="AS1278" s="561"/>
      <c r="AT1278" s="561"/>
      <c r="AU1278" s="561"/>
      <c r="AW1278" s="561"/>
      <c r="AX1278" s="561"/>
      <c r="AY1278" s="561"/>
      <c r="AZ1278" s="561"/>
      <c r="BA1278" s="561"/>
      <c r="BB1278" s="561"/>
      <c r="BC1278" s="561"/>
      <c r="BD1278" s="561"/>
      <c r="BE1278" s="561"/>
      <c r="BF1278" s="561"/>
      <c r="BG1278" s="561"/>
      <c r="BH1278" s="561"/>
      <c r="BI1278" s="561"/>
      <c r="BJ1278" s="561"/>
      <c r="BK1278" s="561"/>
      <c r="BL1278" s="561"/>
      <c r="BM1278" s="561"/>
      <c r="BN1278" s="561"/>
      <c r="BO1278" s="561"/>
      <c r="BP1278" s="561"/>
      <c r="BQ1278" s="561"/>
      <c r="BR1278" s="561"/>
      <c r="BS1278" s="561"/>
      <c r="BT1278" s="561"/>
      <c r="BU1278" s="561"/>
      <c r="BV1278" s="561"/>
    </row>
    <row r="1279" spans="1:74">
      <c r="A1279" s="561"/>
      <c r="E1279" s="561"/>
      <c r="H1279" s="561"/>
      <c r="Q1279" s="561"/>
      <c r="R1279" s="561"/>
      <c r="S1279" s="561"/>
      <c r="T1279" s="561"/>
      <c r="U1279" s="561"/>
      <c r="V1279" s="561"/>
      <c r="Y1279" s="561"/>
      <c r="Z1279" s="561"/>
      <c r="AA1279" s="561"/>
      <c r="AB1279" s="561"/>
      <c r="AC1279" s="561"/>
      <c r="AD1279" s="561"/>
      <c r="AE1279" s="561"/>
      <c r="AF1279" s="561"/>
      <c r="AG1279" s="561"/>
      <c r="AH1279" s="561"/>
      <c r="AJ1279" s="561"/>
      <c r="AK1279" s="561"/>
      <c r="AM1279" s="561"/>
      <c r="AN1279" s="561"/>
      <c r="AO1279" s="561"/>
      <c r="AP1279" s="561"/>
      <c r="AQ1279" s="561"/>
      <c r="AR1279" s="561"/>
      <c r="AS1279" s="561"/>
      <c r="AT1279" s="561"/>
      <c r="AU1279" s="561"/>
      <c r="AW1279" s="561"/>
      <c r="AX1279" s="561"/>
      <c r="AY1279" s="561"/>
      <c r="AZ1279" s="561"/>
      <c r="BA1279" s="561"/>
      <c r="BB1279" s="561"/>
      <c r="BC1279" s="561"/>
      <c r="BD1279" s="561"/>
      <c r="BE1279" s="561"/>
      <c r="BF1279" s="561"/>
      <c r="BG1279" s="561"/>
      <c r="BH1279" s="561"/>
      <c r="BI1279" s="561"/>
      <c r="BJ1279" s="561"/>
      <c r="BK1279" s="561"/>
      <c r="BL1279" s="561"/>
      <c r="BM1279" s="561"/>
      <c r="BN1279" s="561"/>
      <c r="BO1279" s="561"/>
      <c r="BP1279" s="561"/>
      <c r="BQ1279" s="561"/>
      <c r="BR1279" s="561"/>
      <c r="BS1279" s="561"/>
      <c r="BT1279" s="561"/>
      <c r="BU1279" s="561"/>
      <c r="BV1279" s="561"/>
    </row>
    <row r="1280" spans="1:74">
      <c r="A1280" s="561"/>
      <c r="E1280" s="561"/>
      <c r="H1280" s="561"/>
      <c r="Q1280" s="561"/>
      <c r="R1280" s="561"/>
      <c r="S1280" s="561"/>
      <c r="T1280" s="561"/>
      <c r="U1280" s="561"/>
      <c r="V1280" s="561"/>
      <c r="Y1280" s="561"/>
      <c r="Z1280" s="561"/>
      <c r="AA1280" s="561"/>
      <c r="AB1280" s="561"/>
      <c r="AC1280" s="561"/>
      <c r="AD1280" s="561"/>
      <c r="AE1280" s="561"/>
      <c r="AF1280" s="561"/>
      <c r="AG1280" s="561"/>
      <c r="AH1280" s="561"/>
      <c r="AJ1280" s="561"/>
      <c r="AK1280" s="561"/>
      <c r="AM1280" s="561"/>
      <c r="AN1280" s="561"/>
      <c r="AO1280" s="561"/>
      <c r="AP1280" s="561"/>
      <c r="AQ1280" s="561"/>
      <c r="AR1280" s="561"/>
      <c r="AS1280" s="561"/>
      <c r="AT1280" s="561"/>
      <c r="AU1280" s="561"/>
      <c r="AW1280" s="561"/>
      <c r="AX1280" s="561"/>
      <c r="AY1280" s="561"/>
      <c r="AZ1280" s="561"/>
      <c r="BA1280" s="561"/>
      <c r="BB1280" s="561"/>
      <c r="BC1280" s="561"/>
      <c r="BD1280" s="561"/>
      <c r="BE1280" s="561"/>
      <c r="BF1280" s="561"/>
      <c r="BG1280" s="561"/>
      <c r="BH1280" s="561"/>
      <c r="BI1280" s="561"/>
      <c r="BJ1280" s="561"/>
      <c r="BK1280" s="561"/>
      <c r="BL1280" s="561"/>
      <c r="BM1280" s="561"/>
      <c r="BN1280" s="561"/>
      <c r="BO1280" s="561"/>
      <c r="BP1280" s="561"/>
      <c r="BQ1280" s="561"/>
      <c r="BR1280" s="561"/>
      <c r="BS1280" s="561"/>
      <c r="BT1280" s="561"/>
      <c r="BU1280" s="561"/>
      <c r="BV1280" s="561"/>
    </row>
    <row r="1281" spans="1:74">
      <c r="A1281" s="561"/>
      <c r="E1281" s="561"/>
      <c r="H1281" s="561"/>
      <c r="Q1281" s="561"/>
      <c r="R1281" s="561"/>
      <c r="S1281" s="561"/>
      <c r="T1281" s="561"/>
      <c r="U1281" s="561"/>
      <c r="V1281" s="561"/>
      <c r="Y1281" s="561"/>
      <c r="Z1281" s="561"/>
      <c r="AA1281" s="561"/>
      <c r="AB1281" s="561"/>
      <c r="AC1281" s="561"/>
      <c r="AD1281" s="561"/>
      <c r="AE1281" s="561"/>
      <c r="AF1281" s="561"/>
      <c r="AG1281" s="561"/>
      <c r="AH1281" s="561"/>
      <c r="AJ1281" s="561"/>
      <c r="AK1281" s="561"/>
      <c r="AM1281" s="561"/>
      <c r="AN1281" s="561"/>
      <c r="AO1281" s="561"/>
      <c r="AP1281" s="561"/>
      <c r="AQ1281" s="561"/>
      <c r="AR1281" s="561"/>
      <c r="AS1281" s="561"/>
      <c r="AT1281" s="561"/>
      <c r="AU1281" s="561"/>
      <c r="AW1281" s="561"/>
      <c r="AX1281" s="561"/>
      <c r="AY1281" s="561"/>
      <c r="AZ1281" s="561"/>
      <c r="BA1281" s="561"/>
      <c r="BB1281" s="561"/>
      <c r="BC1281" s="561"/>
      <c r="BD1281" s="561"/>
      <c r="BE1281" s="561"/>
      <c r="BF1281" s="561"/>
      <c r="BG1281" s="561"/>
      <c r="BH1281" s="561"/>
      <c r="BI1281" s="561"/>
      <c r="BJ1281" s="561"/>
      <c r="BK1281" s="561"/>
      <c r="BL1281" s="561"/>
      <c r="BM1281" s="561"/>
      <c r="BN1281" s="561"/>
      <c r="BO1281" s="561"/>
      <c r="BP1281" s="561"/>
      <c r="BQ1281" s="561"/>
      <c r="BR1281" s="561"/>
      <c r="BS1281" s="561"/>
      <c r="BT1281" s="561"/>
      <c r="BU1281" s="561"/>
      <c r="BV1281" s="561"/>
    </row>
    <row r="1282" spans="1:74">
      <c r="A1282" s="561"/>
      <c r="E1282" s="561"/>
      <c r="H1282" s="561"/>
      <c r="Q1282" s="561"/>
      <c r="R1282" s="561"/>
      <c r="S1282" s="561"/>
      <c r="T1282" s="561"/>
      <c r="U1282" s="561"/>
      <c r="V1282" s="561"/>
      <c r="Y1282" s="561"/>
      <c r="Z1282" s="561"/>
      <c r="AA1282" s="561"/>
      <c r="AB1282" s="561"/>
      <c r="AC1282" s="561"/>
      <c r="AD1282" s="561"/>
      <c r="AE1282" s="561"/>
      <c r="AF1282" s="561"/>
      <c r="AG1282" s="561"/>
      <c r="AH1282" s="561"/>
      <c r="AJ1282" s="561"/>
      <c r="AK1282" s="561"/>
      <c r="AM1282" s="561"/>
      <c r="AN1282" s="561"/>
      <c r="AO1282" s="561"/>
      <c r="AP1282" s="561"/>
      <c r="AQ1282" s="561"/>
      <c r="AR1282" s="561"/>
      <c r="AS1282" s="561"/>
      <c r="AT1282" s="561"/>
      <c r="AU1282" s="561"/>
      <c r="AW1282" s="561"/>
      <c r="AX1282" s="561"/>
      <c r="AY1282" s="561"/>
      <c r="AZ1282" s="561"/>
      <c r="BA1282" s="561"/>
      <c r="BB1282" s="561"/>
      <c r="BC1282" s="561"/>
      <c r="BD1282" s="561"/>
      <c r="BE1282" s="561"/>
      <c r="BF1282" s="561"/>
      <c r="BG1282" s="561"/>
      <c r="BH1282" s="561"/>
      <c r="BI1282" s="561"/>
      <c r="BJ1282" s="561"/>
      <c r="BK1282" s="561"/>
      <c r="BL1282" s="561"/>
      <c r="BM1282" s="561"/>
      <c r="BN1282" s="561"/>
      <c r="BO1282" s="561"/>
      <c r="BP1282" s="561"/>
      <c r="BQ1282" s="561"/>
      <c r="BR1282" s="561"/>
      <c r="BS1282" s="561"/>
      <c r="BT1282" s="561"/>
      <c r="BU1282" s="561"/>
      <c r="BV1282" s="561"/>
    </row>
    <row r="1283" spans="1:74">
      <c r="A1283" s="561"/>
      <c r="E1283" s="561"/>
      <c r="H1283" s="561"/>
      <c r="Q1283" s="561"/>
      <c r="R1283" s="561"/>
      <c r="S1283" s="561"/>
      <c r="T1283" s="561"/>
      <c r="U1283" s="561"/>
      <c r="V1283" s="561"/>
      <c r="Y1283" s="561"/>
      <c r="Z1283" s="561"/>
      <c r="AA1283" s="561"/>
      <c r="AB1283" s="561"/>
      <c r="AC1283" s="561"/>
      <c r="AD1283" s="561"/>
      <c r="AE1283" s="561"/>
      <c r="AF1283" s="561"/>
      <c r="AG1283" s="561"/>
      <c r="AH1283" s="561"/>
      <c r="AJ1283" s="561"/>
      <c r="AK1283" s="561"/>
      <c r="AM1283" s="561"/>
      <c r="AN1283" s="561"/>
      <c r="AO1283" s="561"/>
      <c r="AP1283" s="561"/>
      <c r="AQ1283" s="561"/>
      <c r="AR1283" s="561"/>
      <c r="AS1283" s="561"/>
      <c r="AT1283" s="561"/>
      <c r="AU1283" s="561"/>
      <c r="AW1283" s="561"/>
      <c r="AX1283" s="561"/>
      <c r="AY1283" s="561"/>
      <c r="AZ1283" s="561"/>
      <c r="BA1283" s="561"/>
      <c r="BB1283" s="561"/>
      <c r="BC1283" s="561"/>
      <c r="BD1283" s="561"/>
      <c r="BE1283" s="561"/>
      <c r="BF1283" s="561"/>
      <c r="BG1283" s="561"/>
      <c r="BH1283" s="561"/>
      <c r="BI1283" s="561"/>
      <c r="BJ1283" s="561"/>
      <c r="BK1283" s="561"/>
      <c r="BL1283" s="561"/>
      <c r="BM1283" s="561"/>
      <c r="BN1283" s="561"/>
      <c r="BO1283" s="561"/>
      <c r="BP1283" s="561"/>
      <c r="BQ1283" s="561"/>
      <c r="BR1283" s="561"/>
      <c r="BS1283" s="561"/>
      <c r="BT1283" s="561"/>
      <c r="BU1283" s="561"/>
      <c r="BV1283" s="561"/>
    </row>
    <row r="1284" spans="1:74">
      <c r="A1284" s="561"/>
      <c r="E1284" s="561"/>
      <c r="H1284" s="561"/>
      <c r="Q1284" s="561"/>
      <c r="R1284" s="561"/>
      <c r="S1284" s="561"/>
      <c r="T1284" s="561"/>
      <c r="U1284" s="561"/>
      <c r="V1284" s="561"/>
      <c r="Y1284" s="561"/>
      <c r="Z1284" s="561"/>
      <c r="AA1284" s="561"/>
      <c r="AB1284" s="561"/>
      <c r="AC1284" s="561"/>
      <c r="AD1284" s="561"/>
      <c r="AE1284" s="561"/>
      <c r="AF1284" s="561"/>
      <c r="AG1284" s="561"/>
      <c r="AH1284" s="561"/>
      <c r="AJ1284" s="561"/>
      <c r="AK1284" s="561"/>
      <c r="AM1284" s="561"/>
      <c r="AN1284" s="561"/>
      <c r="AO1284" s="561"/>
      <c r="AP1284" s="561"/>
      <c r="AQ1284" s="561"/>
      <c r="AR1284" s="561"/>
      <c r="AS1284" s="561"/>
      <c r="AT1284" s="561"/>
      <c r="AU1284" s="561"/>
      <c r="AW1284" s="561"/>
      <c r="AX1284" s="561"/>
      <c r="AY1284" s="561"/>
      <c r="AZ1284" s="561"/>
      <c r="BA1284" s="561"/>
      <c r="BB1284" s="561"/>
      <c r="BC1284" s="561"/>
      <c r="BD1284" s="561"/>
      <c r="BE1284" s="561"/>
      <c r="BF1284" s="561"/>
      <c r="BG1284" s="561"/>
      <c r="BH1284" s="561"/>
      <c r="BI1284" s="561"/>
      <c r="BJ1284" s="561"/>
      <c r="BK1284" s="561"/>
      <c r="BL1284" s="561"/>
      <c r="BM1284" s="561"/>
      <c r="BN1284" s="561"/>
      <c r="BO1284" s="561"/>
      <c r="BP1284" s="561"/>
      <c r="BQ1284" s="561"/>
      <c r="BR1284" s="561"/>
      <c r="BS1284" s="561"/>
      <c r="BT1284" s="561"/>
      <c r="BU1284" s="561"/>
      <c r="BV1284" s="561"/>
    </row>
    <row r="1285" spans="1:74">
      <c r="A1285" s="561"/>
      <c r="E1285" s="561"/>
      <c r="H1285" s="561"/>
      <c r="Q1285" s="561"/>
      <c r="R1285" s="561"/>
      <c r="S1285" s="561"/>
      <c r="T1285" s="561"/>
      <c r="U1285" s="561"/>
      <c r="V1285" s="561"/>
      <c r="Y1285" s="561"/>
      <c r="Z1285" s="561"/>
      <c r="AA1285" s="561"/>
      <c r="AB1285" s="561"/>
      <c r="AC1285" s="561"/>
      <c r="AD1285" s="561"/>
      <c r="AE1285" s="561"/>
      <c r="AF1285" s="561"/>
      <c r="AG1285" s="561"/>
      <c r="AH1285" s="561"/>
      <c r="AJ1285" s="561"/>
      <c r="AK1285" s="561"/>
      <c r="AM1285" s="561"/>
      <c r="AN1285" s="561"/>
      <c r="AO1285" s="561"/>
      <c r="AP1285" s="561"/>
      <c r="AQ1285" s="561"/>
      <c r="AR1285" s="561"/>
      <c r="AS1285" s="561"/>
      <c r="AT1285" s="561"/>
      <c r="AU1285" s="561"/>
      <c r="AW1285" s="561"/>
      <c r="AX1285" s="561"/>
      <c r="AY1285" s="561"/>
      <c r="AZ1285" s="561"/>
      <c r="BA1285" s="561"/>
      <c r="BB1285" s="561"/>
      <c r="BC1285" s="561"/>
      <c r="BD1285" s="561"/>
      <c r="BE1285" s="561"/>
      <c r="BF1285" s="561"/>
      <c r="BG1285" s="561"/>
      <c r="BH1285" s="561"/>
      <c r="BI1285" s="561"/>
      <c r="BJ1285" s="561"/>
      <c r="BK1285" s="561"/>
      <c r="BL1285" s="561"/>
      <c r="BM1285" s="561"/>
      <c r="BN1285" s="561"/>
      <c r="BO1285" s="561"/>
      <c r="BP1285" s="561"/>
      <c r="BQ1285" s="561"/>
      <c r="BR1285" s="561"/>
      <c r="BS1285" s="561"/>
      <c r="BT1285" s="561"/>
      <c r="BU1285" s="561"/>
      <c r="BV1285" s="561"/>
    </row>
    <row r="1286" spans="1:74">
      <c r="A1286" s="561"/>
      <c r="E1286" s="561"/>
      <c r="H1286" s="561"/>
      <c r="Q1286" s="561"/>
      <c r="R1286" s="561"/>
      <c r="S1286" s="561"/>
      <c r="T1286" s="561"/>
      <c r="U1286" s="561"/>
      <c r="V1286" s="561"/>
      <c r="Y1286" s="561"/>
      <c r="Z1286" s="561"/>
      <c r="AA1286" s="561"/>
      <c r="AB1286" s="561"/>
      <c r="AC1286" s="561"/>
      <c r="AD1286" s="561"/>
      <c r="AE1286" s="561"/>
      <c r="AF1286" s="561"/>
      <c r="AG1286" s="561"/>
      <c r="AH1286" s="561"/>
      <c r="AJ1286" s="561"/>
      <c r="AK1286" s="561"/>
      <c r="AM1286" s="561"/>
      <c r="AN1286" s="561"/>
      <c r="AO1286" s="561"/>
      <c r="AP1286" s="561"/>
      <c r="AQ1286" s="561"/>
      <c r="AR1286" s="561"/>
      <c r="AS1286" s="561"/>
      <c r="AT1286" s="561"/>
      <c r="AU1286" s="561"/>
      <c r="AW1286" s="561"/>
      <c r="AX1286" s="561"/>
      <c r="AY1286" s="561"/>
      <c r="AZ1286" s="561"/>
      <c r="BA1286" s="561"/>
      <c r="BB1286" s="561"/>
      <c r="BC1286" s="561"/>
      <c r="BD1286" s="561"/>
      <c r="BE1286" s="561"/>
      <c r="BF1286" s="561"/>
      <c r="BG1286" s="561"/>
      <c r="BH1286" s="561"/>
      <c r="BI1286" s="561"/>
      <c r="BJ1286" s="561"/>
      <c r="BK1286" s="561"/>
      <c r="BL1286" s="561"/>
      <c r="BM1286" s="561"/>
      <c r="BN1286" s="561"/>
      <c r="BO1286" s="561"/>
      <c r="BP1286" s="561"/>
      <c r="BQ1286" s="561"/>
      <c r="BR1286" s="561"/>
      <c r="BS1286" s="561"/>
      <c r="BT1286" s="561"/>
      <c r="BU1286" s="561"/>
      <c r="BV1286" s="561"/>
    </row>
    <row r="1287" spans="1:74">
      <c r="A1287" s="561"/>
      <c r="E1287" s="561"/>
      <c r="H1287" s="561"/>
      <c r="Q1287" s="561"/>
      <c r="R1287" s="561"/>
      <c r="S1287" s="561"/>
      <c r="T1287" s="561"/>
      <c r="U1287" s="561"/>
      <c r="V1287" s="561"/>
      <c r="Y1287" s="561"/>
      <c r="Z1287" s="561"/>
      <c r="AA1287" s="561"/>
      <c r="AB1287" s="561"/>
      <c r="AC1287" s="561"/>
      <c r="AD1287" s="561"/>
      <c r="AE1287" s="561"/>
      <c r="AF1287" s="561"/>
      <c r="AG1287" s="561"/>
      <c r="AH1287" s="561"/>
      <c r="AJ1287" s="561"/>
      <c r="AK1287" s="561"/>
      <c r="AM1287" s="561"/>
      <c r="AN1287" s="561"/>
      <c r="AO1287" s="561"/>
      <c r="AP1287" s="561"/>
      <c r="AQ1287" s="561"/>
      <c r="AR1287" s="561"/>
      <c r="AS1287" s="561"/>
      <c r="AT1287" s="561"/>
      <c r="AU1287" s="561"/>
      <c r="AW1287" s="561"/>
      <c r="AX1287" s="561"/>
      <c r="AY1287" s="561"/>
      <c r="AZ1287" s="561"/>
      <c r="BA1287" s="561"/>
      <c r="BB1287" s="561"/>
      <c r="BC1287" s="561"/>
      <c r="BD1287" s="561"/>
      <c r="BE1287" s="561"/>
      <c r="BF1287" s="561"/>
      <c r="BG1287" s="561"/>
      <c r="BH1287" s="561"/>
      <c r="BI1287" s="561"/>
      <c r="BJ1287" s="561"/>
      <c r="BK1287" s="561"/>
      <c r="BL1287" s="561"/>
      <c r="BM1287" s="561"/>
      <c r="BN1287" s="561"/>
      <c r="BO1287" s="561"/>
      <c r="BP1287" s="561"/>
      <c r="BQ1287" s="561"/>
      <c r="BR1287" s="561"/>
      <c r="BS1287" s="561"/>
      <c r="BT1287" s="561"/>
      <c r="BU1287" s="561"/>
      <c r="BV1287" s="561"/>
    </row>
    <row r="1288" spans="1:74">
      <c r="A1288" s="561"/>
      <c r="E1288" s="561"/>
      <c r="H1288" s="561"/>
      <c r="Q1288" s="561"/>
      <c r="R1288" s="561"/>
      <c r="S1288" s="561"/>
      <c r="T1288" s="561"/>
      <c r="U1288" s="561"/>
      <c r="V1288" s="561"/>
      <c r="Y1288" s="561"/>
      <c r="Z1288" s="561"/>
      <c r="AA1288" s="561"/>
      <c r="AB1288" s="561"/>
      <c r="AC1288" s="561"/>
      <c r="AD1288" s="561"/>
      <c r="AE1288" s="561"/>
      <c r="AF1288" s="561"/>
      <c r="AG1288" s="561"/>
      <c r="AH1288" s="561"/>
      <c r="AJ1288" s="561"/>
      <c r="AK1288" s="561"/>
      <c r="AM1288" s="561"/>
      <c r="AN1288" s="561"/>
      <c r="AO1288" s="561"/>
      <c r="AP1288" s="561"/>
      <c r="AQ1288" s="561"/>
      <c r="AR1288" s="561"/>
      <c r="AS1288" s="561"/>
      <c r="AT1288" s="561"/>
      <c r="AU1288" s="561"/>
      <c r="AW1288" s="561"/>
      <c r="AX1288" s="561"/>
      <c r="AY1288" s="561"/>
      <c r="AZ1288" s="561"/>
      <c r="BA1288" s="561"/>
      <c r="BB1288" s="561"/>
      <c r="BC1288" s="561"/>
      <c r="BD1288" s="561"/>
      <c r="BE1288" s="561"/>
      <c r="BF1288" s="561"/>
      <c r="BG1288" s="561"/>
      <c r="BH1288" s="561"/>
      <c r="BI1288" s="561"/>
      <c r="BJ1288" s="561"/>
      <c r="BK1288" s="561"/>
      <c r="BL1288" s="561"/>
      <c r="BM1288" s="561"/>
      <c r="BN1288" s="561"/>
      <c r="BO1288" s="561"/>
      <c r="BP1288" s="561"/>
      <c r="BQ1288" s="561"/>
      <c r="BR1288" s="561"/>
      <c r="BS1288" s="561"/>
      <c r="BT1288" s="561"/>
      <c r="BU1288" s="561"/>
      <c r="BV1288" s="561"/>
    </row>
    <row r="1289" spans="1:74">
      <c r="A1289" s="561"/>
      <c r="E1289" s="561"/>
      <c r="H1289" s="561"/>
      <c r="Q1289" s="561"/>
      <c r="R1289" s="561"/>
      <c r="S1289" s="561"/>
      <c r="T1289" s="561"/>
      <c r="U1289" s="561"/>
      <c r="V1289" s="561"/>
      <c r="Y1289" s="561"/>
      <c r="Z1289" s="561"/>
      <c r="AA1289" s="561"/>
      <c r="AB1289" s="561"/>
      <c r="AC1289" s="561"/>
      <c r="AD1289" s="561"/>
      <c r="AE1289" s="561"/>
      <c r="AF1289" s="561"/>
      <c r="AG1289" s="561"/>
      <c r="AH1289" s="561"/>
      <c r="AJ1289" s="561"/>
      <c r="AK1289" s="561"/>
      <c r="AM1289" s="561"/>
      <c r="AN1289" s="561"/>
      <c r="AO1289" s="561"/>
      <c r="AP1289" s="561"/>
      <c r="AQ1289" s="561"/>
      <c r="AR1289" s="561"/>
      <c r="AS1289" s="561"/>
      <c r="AT1289" s="561"/>
      <c r="AU1289" s="561"/>
      <c r="AW1289" s="561"/>
      <c r="AX1289" s="561"/>
      <c r="AY1289" s="561"/>
      <c r="AZ1289" s="561"/>
      <c r="BA1289" s="561"/>
      <c r="BB1289" s="561"/>
      <c r="BC1289" s="561"/>
      <c r="BD1289" s="561"/>
      <c r="BE1289" s="561"/>
      <c r="BF1289" s="561"/>
      <c r="BG1289" s="561"/>
      <c r="BH1289" s="561"/>
      <c r="BI1289" s="561"/>
      <c r="BJ1289" s="561"/>
      <c r="BK1289" s="561"/>
      <c r="BL1289" s="561"/>
      <c r="BM1289" s="561"/>
      <c r="BN1289" s="561"/>
      <c r="BO1289" s="561"/>
      <c r="BP1289" s="561"/>
      <c r="BQ1289" s="561"/>
      <c r="BR1289" s="561"/>
      <c r="BS1289" s="561"/>
      <c r="BT1289" s="561"/>
      <c r="BU1289" s="561"/>
      <c r="BV1289" s="561"/>
    </row>
    <row r="1290" spans="1:74">
      <c r="A1290" s="561"/>
      <c r="E1290" s="561"/>
      <c r="H1290" s="561"/>
      <c r="Q1290" s="561"/>
      <c r="R1290" s="561"/>
      <c r="S1290" s="561"/>
      <c r="T1290" s="561"/>
      <c r="U1290" s="561"/>
      <c r="V1290" s="561"/>
      <c r="Y1290" s="561"/>
      <c r="Z1290" s="561"/>
      <c r="AA1290" s="561"/>
      <c r="AB1290" s="561"/>
      <c r="AC1290" s="561"/>
      <c r="AD1290" s="561"/>
      <c r="AE1290" s="561"/>
      <c r="AF1290" s="561"/>
      <c r="AG1290" s="561"/>
      <c r="AH1290" s="561"/>
      <c r="AJ1290" s="561"/>
      <c r="AK1290" s="561"/>
      <c r="AM1290" s="561"/>
      <c r="AN1290" s="561"/>
      <c r="AO1290" s="561"/>
      <c r="AP1290" s="561"/>
      <c r="AQ1290" s="561"/>
      <c r="AR1290" s="561"/>
      <c r="AS1290" s="561"/>
      <c r="AT1290" s="561"/>
      <c r="AU1290" s="561"/>
      <c r="AW1290" s="561"/>
      <c r="AX1290" s="561"/>
      <c r="AY1290" s="561"/>
      <c r="AZ1290" s="561"/>
      <c r="BA1290" s="561"/>
      <c r="BB1290" s="561"/>
      <c r="BC1290" s="561"/>
      <c r="BD1290" s="561"/>
      <c r="BE1290" s="561"/>
      <c r="BF1290" s="561"/>
      <c r="BG1290" s="561"/>
      <c r="BH1290" s="561"/>
      <c r="BI1290" s="561"/>
      <c r="BJ1290" s="561"/>
      <c r="BK1290" s="561"/>
      <c r="BL1290" s="561"/>
      <c r="BM1290" s="561"/>
      <c r="BN1290" s="561"/>
      <c r="BO1290" s="561"/>
      <c r="BP1290" s="561"/>
      <c r="BQ1290" s="561"/>
      <c r="BR1290" s="561"/>
      <c r="BS1290" s="561"/>
      <c r="BT1290" s="561"/>
      <c r="BU1290" s="561"/>
      <c r="BV1290" s="561"/>
    </row>
    <row r="1291" spans="1:74">
      <c r="A1291" s="561"/>
      <c r="E1291" s="561"/>
      <c r="H1291" s="561"/>
      <c r="Q1291" s="561"/>
      <c r="R1291" s="561"/>
      <c r="S1291" s="561"/>
      <c r="T1291" s="561"/>
      <c r="U1291" s="561"/>
      <c r="V1291" s="561"/>
      <c r="Y1291" s="561"/>
      <c r="Z1291" s="561"/>
      <c r="AA1291" s="561"/>
      <c r="AB1291" s="561"/>
      <c r="AC1291" s="561"/>
      <c r="AD1291" s="561"/>
      <c r="AE1291" s="561"/>
      <c r="AF1291" s="561"/>
      <c r="AG1291" s="561"/>
      <c r="AH1291" s="561"/>
      <c r="AJ1291" s="561"/>
      <c r="AK1291" s="561"/>
      <c r="AM1291" s="561"/>
      <c r="AN1291" s="561"/>
      <c r="AO1291" s="561"/>
      <c r="AP1291" s="561"/>
      <c r="AQ1291" s="561"/>
      <c r="AR1291" s="561"/>
      <c r="AS1291" s="561"/>
      <c r="AT1291" s="561"/>
      <c r="AU1291" s="561"/>
      <c r="AW1291" s="561"/>
      <c r="AX1291" s="561"/>
      <c r="AY1291" s="561"/>
      <c r="AZ1291" s="561"/>
      <c r="BA1291" s="561"/>
      <c r="BB1291" s="561"/>
      <c r="BC1291" s="561"/>
      <c r="BD1291" s="561"/>
      <c r="BE1291" s="561"/>
      <c r="BF1291" s="561"/>
      <c r="BG1291" s="561"/>
      <c r="BH1291" s="561"/>
      <c r="BI1291" s="561"/>
      <c r="BJ1291" s="561"/>
      <c r="BK1291" s="561"/>
      <c r="BL1291" s="561"/>
      <c r="BM1291" s="561"/>
      <c r="BN1291" s="561"/>
      <c r="BO1291" s="561"/>
      <c r="BP1291" s="561"/>
      <c r="BQ1291" s="561"/>
      <c r="BR1291" s="561"/>
      <c r="BS1291" s="561"/>
      <c r="BT1291" s="561"/>
      <c r="BU1291" s="561"/>
      <c r="BV1291" s="561"/>
    </row>
    <row r="1292" spans="1:74">
      <c r="A1292" s="561"/>
      <c r="E1292" s="561"/>
      <c r="H1292" s="561"/>
      <c r="Q1292" s="561"/>
      <c r="R1292" s="561"/>
      <c r="S1292" s="561"/>
      <c r="T1292" s="561"/>
      <c r="U1292" s="561"/>
      <c r="V1292" s="561"/>
      <c r="Y1292" s="561"/>
      <c r="Z1292" s="561"/>
      <c r="AA1292" s="561"/>
      <c r="AB1292" s="561"/>
      <c r="AC1292" s="561"/>
      <c r="AD1292" s="561"/>
      <c r="AE1292" s="561"/>
      <c r="AF1292" s="561"/>
      <c r="AG1292" s="561"/>
      <c r="AH1292" s="561"/>
      <c r="AJ1292" s="561"/>
      <c r="AK1292" s="561"/>
      <c r="AM1292" s="561"/>
      <c r="AN1292" s="561"/>
      <c r="AO1292" s="561"/>
      <c r="AP1292" s="561"/>
      <c r="AQ1292" s="561"/>
      <c r="AR1292" s="561"/>
      <c r="AS1292" s="561"/>
      <c r="AT1292" s="561"/>
      <c r="AU1292" s="561"/>
      <c r="AW1292" s="561"/>
      <c r="AX1292" s="561"/>
      <c r="AY1292" s="561"/>
      <c r="AZ1292" s="561"/>
      <c r="BA1292" s="561"/>
      <c r="BB1292" s="561"/>
      <c r="BC1292" s="561"/>
      <c r="BD1292" s="561"/>
      <c r="BE1292" s="561"/>
      <c r="BF1292" s="561"/>
      <c r="BG1292" s="561"/>
      <c r="BH1292" s="561"/>
      <c r="BI1292" s="561"/>
      <c r="BJ1292" s="561"/>
      <c r="BK1292" s="561"/>
      <c r="BL1292" s="561"/>
      <c r="BM1292" s="561"/>
      <c r="BN1292" s="561"/>
      <c r="BO1292" s="561"/>
      <c r="BP1292" s="561"/>
      <c r="BQ1292" s="561"/>
      <c r="BR1292" s="561"/>
      <c r="BS1292" s="561"/>
      <c r="BT1292" s="561"/>
      <c r="BU1292" s="561"/>
      <c r="BV1292" s="561"/>
    </row>
    <row r="1293" spans="1:74">
      <c r="A1293" s="561"/>
      <c r="E1293" s="561"/>
      <c r="H1293" s="561"/>
      <c r="Q1293" s="561"/>
      <c r="R1293" s="561"/>
      <c r="S1293" s="561"/>
      <c r="T1293" s="561"/>
      <c r="U1293" s="561"/>
      <c r="V1293" s="561"/>
      <c r="Y1293" s="561"/>
      <c r="Z1293" s="561"/>
      <c r="AA1293" s="561"/>
      <c r="AB1293" s="561"/>
      <c r="AC1293" s="561"/>
      <c r="AD1293" s="561"/>
      <c r="AE1293" s="561"/>
      <c r="AF1293" s="561"/>
      <c r="AG1293" s="561"/>
      <c r="AH1293" s="561"/>
      <c r="AJ1293" s="561"/>
      <c r="AK1293" s="561"/>
      <c r="AM1293" s="561"/>
      <c r="AN1293" s="561"/>
      <c r="AO1293" s="561"/>
      <c r="AP1293" s="561"/>
      <c r="AQ1293" s="561"/>
      <c r="AR1293" s="561"/>
      <c r="AS1293" s="561"/>
      <c r="AT1293" s="561"/>
      <c r="AU1293" s="561"/>
      <c r="AW1293" s="561"/>
      <c r="AX1293" s="561"/>
      <c r="AY1293" s="561"/>
      <c r="AZ1293" s="561"/>
      <c r="BA1293" s="561"/>
      <c r="BB1293" s="561"/>
      <c r="BC1293" s="561"/>
      <c r="BD1293" s="561"/>
      <c r="BE1293" s="561"/>
      <c r="BF1293" s="561"/>
      <c r="BG1293" s="561"/>
      <c r="BH1293" s="561"/>
      <c r="BI1293" s="561"/>
      <c r="BJ1293" s="561"/>
      <c r="BK1293" s="561"/>
      <c r="BL1293" s="561"/>
      <c r="BM1293" s="561"/>
      <c r="BN1293" s="561"/>
      <c r="BO1293" s="561"/>
      <c r="BP1293" s="561"/>
      <c r="BQ1293" s="561"/>
      <c r="BR1293" s="561"/>
      <c r="BS1293" s="561"/>
      <c r="BT1293" s="561"/>
      <c r="BU1293" s="561"/>
      <c r="BV1293" s="561"/>
    </row>
    <row r="1294" spans="1:74">
      <c r="A1294" s="561"/>
      <c r="E1294" s="561"/>
      <c r="H1294" s="561"/>
      <c r="Q1294" s="561"/>
      <c r="R1294" s="561"/>
      <c r="S1294" s="561"/>
      <c r="T1294" s="561"/>
      <c r="U1294" s="561"/>
      <c r="V1294" s="561"/>
      <c r="Y1294" s="561"/>
      <c r="Z1294" s="561"/>
      <c r="AA1294" s="561"/>
      <c r="AB1294" s="561"/>
      <c r="AC1294" s="561"/>
      <c r="AD1294" s="561"/>
      <c r="AE1294" s="561"/>
      <c r="AF1294" s="561"/>
      <c r="AG1294" s="561"/>
      <c r="AH1294" s="561"/>
      <c r="AJ1294" s="561"/>
      <c r="AK1294" s="561"/>
      <c r="AM1294" s="561"/>
      <c r="AN1294" s="561"/>
      <c r="AO1294" s="561"/>
      <c r="AP1294" s="561"/>
      <c r="AQ1294" s="561"/>
      <c r="AR1294" s="561"/>
      <c r="AS1294" s="561"/>
      <c r="AT1294" s="561"/>
      <c r="AU1294" s="561"/>
      <c r="AW1294" s="561"/>
      <c r="AX1294" s="561"/>
      <c r="AY1294" s="561"/>
      <c r="AZ1294" s="561"/>
      <c r="BA1294" s="561"/>
      <c r="BB1294" s="561"/>
      <c r="BC1294" s="561"/>
      <c r="BD1294" s="561"/>
      <c r="BE1294" s="561"/>
      <c r="BF1294" s="561"/>
      <c r="BG1294" s="561"/>
      <c r="BH1294" s="561"/>
      <c r="BI1294" s="561"/>
      <c r="BJ1294" s="561"/>
      <c r="BK1294" s="561"/>
      <c r="BL1294" s="561"/>
      <c r="BM1294" s="561"/>
      <c r="BN1294" s="561"/>
      <c r="BO1294" s="561"/>
      <c r="BP1294" s="561"/>
      <c r="BQ1294" s="561"/>
      <c r="BR1294" s="561"/>
      <c r="BS1294" s="561"/>
      <c r="BT1294" s="561"/>
      <c r="BU1294" s="561"/>
      <c r="BV1294" s="561"/>
    </row>
    <row r="1295" spans="1:74">
      <c r="A1295" s="561"/>
      <c r="E1295" s="561"/>
      <c r="H1295" s="561"/>
      <c r="Q1295" s="561"/>
      <c r="R1295" s="561"/>
      <c r="S1295" s="561"/>
      <c r="T1295" s="561"/>
      <c r="U1295" s="561"/>
      <c r="V1295" s="561"/>
      <c r="Y1295" s="561"/>
      <c r="Z1295" s="561"/>
      <c r="AA1295" s="561"/>
      <c r="AB1295" s="561"/>
      <c r="AC1295" s="561"/>
      <c r="AD1295" s="561"/>
      <c r="AE1295" s="561"/>
      <c r="AF1295" s="561"/>
      <c r="AG1295" s="561"/>
      <c r="AH1295" s="561"/>
      <c r="AJ1295" s="561"/>
      <c r="AK1295" s="561"/>
      <c r="AM1295" s="561"/>
      <c r="AN1295" s="561"/>
      <c r="AO1295" s="561"/>
      <c r="AP1295" s="561"/>
      <c r="AQ1295" s="561"/>
      <c r="AR1295" s="561"/>
      <c r="AS1295" s="561"/>
      <c r="AT1295" s="561"/>
      <c r="AU1295" s="561"/>
      <c r="AW1295" s="561"/>
      <c r="AX1295" s="561"/>
      <c r="AY1295" s="561"/>
      <c r="AZ1295" s="561"/>
      <c r="BA1295" s="561"/>
      <c r="BB1295" s="561"/>
      <c r="BC1295" s="561"/>
      <c r="BD1295" s="561"/>
      <c r="BE1295" s="561"/>
      <c r="BF1295" s="561"/>
      <c r="BG1295" s="561"/>
      <c r="BH1295" s="561"/>
      <c r="BI1295" s="561"/>
      <c r="BJ1295" s="561"/>
      <c r="BK1295" s="561"/>
      <c r="BL1295" s="561"/>
      <c r="BM1295" s="561"/>
      <c r="BN1295" s="561"/>
      <c r="BO1295" s="561"/>
      <c r="BP1295" s="561"/>
      <c r="BQ1295" s="561"/>
      <c r="BR1295" s="561"/>
      <c r="BS1295" s="561"/>
      <c r="BT1295" s="561"/>
      <c r="BU1295" s="561"/>
      <c r="BV1295" s="561"/>
    </row>
    <row r="1296" spans="1:74">
      <c r="A1296" s="561"/>
      <c r="E1296" s="561"/>
      <c r="H1296" s="561"/>
      <c r="Q1296" s="561"/>
      <c r="R1296" s="561"/>
      <c r="S1296" s="561"/>
      <c r="T1296" s="561"/>
      <c r="U1296" s="561"/>
      <c r="V1296" s="561"/>
      <c r="Y1296" s="561"/>
      <c r="Z1296" s="561"/>
      <c r="AA1296" s="561"/>
      <c r="AB1296" s="561"/>
      <c r="AC1296" s="561"/>
      <c r="AD1296" s="561"/>
      <c r="AE1296" s="561"/>
      <c r="AF1296" s="561"/>
      <c r="AG1296" s="561"/>
      <c r="AH1296" s="561"/>
      <c r="AJ1296" s="561"/>
      <c r="AK1296" s="561"/>
      <c r="AM1296" s="561"/>
      <c r="AN1296" s="561"/>
      <c r="AO1296" s="561"/>
      <c r="AP1296" s="561"/>
      <c r="AQ1296" s="561"/>
      <c r="AR1296" s="561"/>
      <c r="AS1296" s="561"/>
      <c r="AT1296" s="561"/>
      <c r="AU1296" s="561"/>
      <c r="AW1296" s="561"/>
      <c r="AX1296" s="561"/>
      <c r="AY1296" s="561"/>
      <c r="AZ1296" s="561"/>
      <c r="BA1296" s="561"/>
      <c r="BB1296" s="561"/>
      <c r="BC1296" s="561"/>
      <c r="BD1296" s="561"/>
      <c r="BE1296" s="561"/>
      <c r="BF1296" s="561"/>
      <c r="BG1296" s="561"/>
      <c r="BH1296" s="561"/>
      <c r="BI1296" s="561"/>
      <c r="BJ1296" s="561"/>
      <c r="BK1296" s="561"/>
      <c r="BL1296" s="561"/>
      <c r="BM1296" s="561"/>
      <c r="BN1296" s="561"/>
      <c r="BO1296" s="561"/>
      <c r="BP1296" s="561"/>
      <c r="BQ1296" s="561"/>
      <c r="BR1296" s="561"/>
      <c r="BS1296" s="561"/>
      <c r="BT1296" s="561"/>
      <c r="BU1296" s="561"/>
      <c r="BV1296" s="561"/>
    </row>
    <row r="1297" spans="1:74">
      <c r="A1297" s="561"/>
      <c r="E1297" s="561"/>
      <c r="H1297" s="561"/>
      <c r="Q1297" s="561"/>
      <c r="R1297" s="561"/>
      <c r="S1297" s="561"/>
      <c r="T1297" s="561"/>
      <c r="U1297" s="561"/>
      <c r="V1297" s="561"/>
      <c r="Y1297" s="561"/>
      <c r="Z1297" s="561"/>
      <c r="AA1297" s="561"/>
      <c r="AB1297" s="561"/>
      <c r="AC1297" s="561"/>
      <c r="AD1297" s="561"/>
      <c r="AE1297" s="561"/>
      <c r="AF1297" s="561"/>
      <c r="AG1297" s="561"/>
      <c r="AH1297" s="561"/>
      <c r="AJ1297" s="561"/>
      <c r="AK1297" s="561"/>
      <c r="AM1297" s="561"/>
      <c r="AN1297" s="561"/>
      <c r="AO1297" s="561"/>
      <c r="AP1297" s="561"/>
      <c r="AQ1297" s="561"/>
      <c r="AR1297" s="561"/>
      <c r="AS1297" s="561"/>
      <c r="AT1297" s="561"/>
      <c r="AU1297" s="561"/>
      <c r="AW1297" s="561"/>
      <c r="AX1297" s="561"/>
      <c r="AY1297" s="561"/>
      <c r="AZ1297" s="561"/>
      <c r="BA1297" s="561"/>
      <c r="BB1297" s="561"/>
      <c r="BC1297" s="561"/>
      <c r="BD1297" s="561"/>
      <c r="BE1297" s="561"/>
      <c r="BF1297" s="561"/>
      <c r="BG1297" s="561"/>
      <c r="BH1297" s="561"/>
      <c r="BI1297" s="561"/>
      <c r="BJ1297" s="561"/>
      <c r="BK1297" s="561"/>
      <c r="BL1297" s="561"/>
      <c r="BM1297" s="561"/>
      <c r="BN1297" s="561"/>
      <c r="BO1297" s="561"/>
      <c r="BP1297" s="561"/>
      <c r="BQ1297" s="561"/>
      <c r="BR1297" s="561"/>
      <c r="BS1297" s="561"/>
      <c r="BT1297" s="561"/>
      <c r="BU1297" s="561"/>
      <c r="BV1297" s="561"/>
    </row>
    <row r="1298" spans="1:74">
      <c r="A1298" s="561"/>
      <c r="E1298" s="561"/>
      <c r="H1298" s="561"/>
      <c r="Q1298" s="561"/>
      <c r="R1298" s="561"/>
      <c r="S1298" s="561"/>
      <c r="T1298" s="561"/>
      <c r="U1298" s="561"/>
      <c r="V1298" s="561"/>
      <c r="Y1298" s="561"/>
      <c r="Z1298" s="561"/>
      <c r="AA1298" s="561"/>
      <c r="AB1298" s="561"/>
      <c r="AC1298" s="561"/>
      <c r="AD1298" s="561"/>
      <c r="AE1298" s="561"/>
      <c r="AF1298" s="561"/>
      <c r="AG1298" s="561"/>
      <c r="AH1298" s="561"/>
      <c r="AJ1298" s="561"/>
      <c r="AK1298" s="561"/>
      <c r="AM1298" s="561"/>
      <c r="AN1298" s="561"/>
      <c r="AO1298" s="561"/>
      <c r="AP1298" s="561"/>
      <c r="AQ1298" s="561"/>
      <c r="AR1298" s="561"/>
      <c r="AS1298" s="561"/>
      <c r="AT1298" s="561"/>
      <c r="AU1298" s="561"/>
      <c r="AW1298" s="561"/>
      <c r="AX1298" s="561"/>
      <c r="AY1298" s="561"/>
      <c r="AZ1298" s="561"/>
      <c r="BA1298" s="561"/>
      <c r="BB1298" s="561"/>
      <c r="BC1298" s="561"/>
      <c r="BD1298" s="561"/>
      <c r="BE1298" s="561"/>
      <c r="BF1298" s="561"/>
      <c r="BG1298" s="561"/>
      <c r="BH1298" s="561"/>
      <c r="BI1298" s="561"/>
      <c r="BJ1298" s="561"/>
      <c r="BK1298" s="561"/>
      <c r="BL1298" s="561"/>
      <c r="BM1298" s="561"/>
      <c r="BN1298" s="561"/>
      <c r="BO1298" s="561"/>
      <c r="BP1298" s="561"/>
      <c r="BQ1298" s="561"/>
      <c r="BR1298" s="561"/>
      <c r="BS1298" s="561"/>
      <c r="BT1298" s="561"/>
      <c r="BU1298" s="561"/>
      <c r="BV1298" s="561"/>
    </row>
    <row r="1299" spans="1:74">
      <c r="A1299" s="561"/>
      <c r="E1299" s="561"/>
      <c r="H1299" s="561"/>
      <c r="Q1299" s="561"/>
      <c r="R1299" s="561"/>
      <c r="S1299" s="561"/>
      <c r="T1299" s="561"/>
      <c r="U1299" s="561"/>
      <c r="V1299" s="561"/>
      <c r="Y1299" s="561"/>
      <c r="Z1299" s="561"/>
      <c r="AA1299" s="561"/>
      <c r="AB1299" s="561"/>
      <c r="AC1299" s="561"/>
      <c r="AD1299" s="561"/>
      <c r="AE1299" s="561"/>
      <c r="AF1299" s="561"/>
      <c r="AG1299" s="561"/>
      <c r="AH1299" s="561"/>
      <c r="AJ1299" s="561"/>
      <c r="AK1299" s="561"/>
      <c r="AM1299" s="561"/>
      <c r="AN1299" s="561"/>
      <c r="AO1299" s="561"/>
      <c r="AP1299" s="561"/>
      <c r="AQ1299" s="561"/>
      <c r="AR1299" s="561"/>
      <c r="AS1299" s="561"/>
      <c r="AT1299" s="561"/>
      <c r="AU1299" s="561"/>
      <c r="AW1299" s="561"/>
      <c r="AX1299" s="561"/>
      <c r="AY1299" s="561"/>
      <c r="AZ1299" s="561"/>
      <c r="BA1299" s="561"/>
      <c r="BB1299" s="561"/>
      <c r="BC1299" s="561"/>
      <c r="BD1299" s="561"/>
      <c r="BE1299" s="561"/>
      <c r="BF1299" s="561"/>
      <c r="BG1299" s="561"/>
      <c r="BH1299" s="561"/>
      <c r="BI1299" s="561"/>
      <c r="BJ1299" s="561"/>
      <c r="BK1299" s="561"/>
      <c r="BL1299" s="561"/>
      <c r="BM1299" s="561"/>
      <c r="BN1299" s="561"/>
      <c r="BO1299" s="561"/>
      <c r="BP1299" s="561"/>
      <c r="BQ1299" s="561"/>
      <c r="BR1299" s="561"/>
      <c r="BS1299" s="561"/>
      <c r="BT1299" s="561"/>
      <c r="BU1299" s="561"/>
      <c r="BV1299" s="561"/>
    </row>
    <row r="1300" spans="1:74">
      <c r="A1300" s="561"/>
      <c r="E1300" s="561"/>
      <c r="H1300" s="561"/>
      <c r="Q1300" s="561"/>
      <c r="R1300" s="561"/>
      <c r="S1300" s="561"/>
      <c r="T1300" s="561"/>
      <c r="U1300" s="561"/>
      <c r="V1300" s="561"/>
      <c r="Y1300" s="561"/>
      <c r="Z1300" s="561"/>
      <c r="AA1300" s="561"/>
      <c r="AB1300" s="561"/>
      <c r="AC1300" s="561"/>
      <c r="AD1300" s="561"/>
      <c r="AE1300" s="561"/>
      <c r="AF1300" s="561"/>
      <c r="AG1300" s="561"/>
      <c r="AH1300" s="561"/>
      <c r="AJ1300" s="561"/>
      <c r="AK1300" s="561"/>
      <c r="AM1300" s="561"/>
      <c r="AN1300" s="561"/>
      <c r="AO1300" s="561"/>
      <c r="AP1300" s="561"/>
      <c r="AQ1300" s="561"/>
      <c r="AR1300" s="561"/>
      <c r="AS1300" s="561"/>
      <c r="AT1300" s="561"/>
      <c r="AU1300" s="561"/>
      <c r="AW1300" s="561"/>
      <c r="AX1300" s="561"/>
      <c r="AY1300" s="561"/>
      <c r="AZ1300" s="561"/>
      <c r="BA1300" s="561"/>
      <c r="BB1300" s="561"/>
      <c r="BC1300" s="561"/>
      <c r="BD1300" s="561"/>
      <c r="BE1300" s="561"/>
      <c r="BF1300" s="561"/>
      <c r="BG1300" s="561"/>
      <c r="BH1300" s="561"/>
      <c r="BI1300" s="561"/>
      <c r="BJ1300" s="561"/>
      <c r="BK1300" s="561"/>
      <c r="BL1300" s="561"/>
      <c r="BM1300" s="561"/>
      <c r="BN1300" s="561"/>
      <c r="BO1300" s="561"/>
      <c r="BP1300" s="561"/>
      <c r="BQ1300" s="561"/>
      <c r="BR1300" s="561"/>
      <c r="BS1300" s="561"/>
      <c r="BT1300" s="561"/>
      <c r="BU1300" s="561"/>
      <c r="BV1300" s="561"/>
    </row>
    <row r="1301" spans="1:74">
      <c r="A1301" s="561"/>
      <c r="E1301" s="561"/>
      <c r="H1301" s="561"/>
      <c r="Q1301" s="561"/>
      <c r="R1301" s="561"/>
      <c r="S1301" s="561"/>
      <c r="T1301" s="561"/>
      <c r="U1301" s="561"/>
      <c r="V1301" s="561"/>
      <c r="Y1301" s="561"/>
      <c r="Z1301" s="561"/>
      <c r="AA1301" s="561"/>
      <c r="AB1301" s="561"/>
      <c r="AC1301" s="561"/>
      <c r="AD1301" s="561"/>
      <c r="AE1301" s="561"/>
      <c r="AF1301" s="561"/>
      <c r="AG1301" s="561"/>
      <c r="AH1301" s="561"/>
      <c r="AJ1301" s="561"/>
      <c r="AK1301" s="561"/>
      <c r="AM1301" s="561"/>
      <c r="AN1301" s="561"/>
      <c r="AO1301" s="561"/>
      <c r="AP1301" s="561"/>
      <c r="AQ1301" s="561"/>
      <c r="AR1301" s="561"/>
      <c r="AS1301" s="561"/>
      <c r="AT1301" s="561"/>
      <c r="AU1301" s="561"/>
      <c r="AW1301" s="561"/>
      <c r="AX1301" s="561"/>
      <c r="AY1301" s="561"/>
      <c r="AZ1301" s="561"/>
      <c r="BA1301" s="561"/>
      <c r="BB1301" s="561"/>
      <c r="BC1301" s="561"/>
      <c r="BD1301" s="561"/>
      <c r="BE1301" s="561"/>
      <c r="BF1301" s="561"/>
      <c r="BG1301" s="561"/>
      <c r="BH1301" s="561"/>
      <c r="BI1301" s="561"/>
      <c r="BJ1301" s="561"/>
      <c r="BK1301" s="561"/>
      <c r="BL1301" s="561"/>
      <c r="BM1301" s="561"/>
      <c r="BN1301" s="561"/>
      <c r="BO1301" s="561"/>
      <c r="BP1301" s="561"/>
      <c r="BQ1301" s="561"/>
      <c r="BR1301" s="561"/>
      <c r="BS1301" s="561"/>
      <c r="BT1301" s="561"/>
      <c r="BU1301" s="561"/>
      <c r="BV1301" s="561"/>
    </row>
    <row r="1302" spans="1:74">
      <c r="A1302" s="561"/>
      <c r="E1302" s="561"/>
      <c r="H1302" s="561"/>
      <c r="Q1302" s="561"/>
      <c r="R1302" s="561"/>
      <c r="S1302" s="561"/>
      <c r="T1302" s="561"/>
      <c r="U1302" s="561"/>
      <c r="V1302" s="561"/>
      <c r="Y1302" s="561"/>
      <c r="Z1302" s="561"/>
      <c r="AA1302" s="561"/>
      <c r="AB1302" s="561"/>
      <c r="AC1302" s="561"/>
      <c r="AD1302" s="561"/>
      <c r="AE1302" s="561"/>
      <c r="AF1302" s="561"/>
      <c r="AG1302" s="561"/>
      <c r="AH1302" s="561"/>
      <c r="AJ1302" s="561"/>
      <c r="AK1302" s="561"/>
      <c r="AM1302" s="561"/>
      <c r="AN1302" s="561"/>
      <c r="AO1302" s="561"/>
      <c r="AP1302" s="561"/>
      <c r="AQ1302" s="561"/>
      <c r="AR1302" s="561"/>
      <c r="AS1302" s="561"/>
      <c r="AT1302" s="561"/>
      <c r="AU1302" s="561"/>
      <c r="AW1302" s="561"/>
      <c r="AX1302" s="561"/>
      <c r="AY1302" s="561"/>
      <c r="AZ1302" s="561"/>
      <c r="BA1302" s="561"/>
      <c r="BB1302" s="561"/>
      <c r="BC1302" s="561"/>
      <c r="BD1302" s="561"/>
      <c r="BE1302" s="561"/>
      <c r="BF1302" s="561"/>
      <c r="BG1302" s="561"/>
      <c r="BH1302" s="561"/>
      <c r="BI1302" s="561"/>
      <c r="BJ1302" s="561"/>
      <c r="BK1302" s="561"/>
      <c r="BL1302" s="561"/>
      <c r="BM1302" s="561"/>
      <c r="BN1302" s="561"/>
      <c r="BO1302" s="561"/>
      <c r="BP1302" s="561"/>
      <c r="BQ1302" s="561"/>
      <c r="BR1302" s="561"/>
      <c r="BS1302" s="561"/>
      <c r="BT1302" s="561"/>
      <c r="BU1302" s="561"/>
      <c r="BV1302" s="561"/>
    </row>
    <row r="1303" spans="1:74">
      <c r="A1303" s="561"/>
      <c r="E1303" s="561"/>
      <c r="H1303" s="561"/>
      <c r="Q1303" s="561"/>
      <c r="R1303" s="561"/>
      <c r="S1303" s="561"/>
      <c r="T1303" s="561"/>
      <c r="U1303" s="561"/>
      <c r="V1303" s="561"/>
      <c r="Y1303" s="561"/>
      <c r="Z1303" s="561"/>
      <c r="AA1303" s="561"/>
      <c r="AB1303" s="561"/>
      <c r="AC1303" s="561"/>
      <c r="AD1303" s="561"/>
      <c r="AE1303" s="561"/>
      <c r="AF1303" s="561"/>
      <c r="AG1303" s="561"/>
      <c r="AH1303" s="561"/>
      <c r="AJ1303" s="561"/>
      <c r="AK1303" s="561"/>
      <c r="AM1303" s="561"/>
      <c r="AN1303" s="561"/>
      <c r="AO1303" s="561"/>
      <c r="AP1303" s="561"/>
      <c r="AQ1303" s="561"/>
      <c r="AR1303" s="561"/>
      <c r="AS1303" s="561"/>
      <c r="AT1303" s="561"/>
      <c r="AU1303" s="561"/>
      <c r="AW1303" s="561"/>
      <c r="AX1303" s="561"/>
      <c r="AY1303" s="561"/>
      <c r="AZ1303" s="561"/>
      <c r="BA1303" s="561"/>
      <c r="BB1303" s="561"/>
      <c r="BC1303" s="561"/>
      <c r="BD1303" s="561"/>
      <c r="BE1303" s="561"/>
      <c r="BF1303" s="561"/>
      <c r="BG1303" s="561"/>
      <c r="BH1303" s="561"/>
      <c r="BI1303" s="561"/>
      <c r="BJ1303" s="561"/>
      <c r="BK1303" s="561"/>
      <c r="BL1303" s="561"/>
      <c r="BM1303" s="561"/>
      <c r="BN1303" s="561"/>
      <c r="BO1303" s="561"/>
      <c r="BP1303" s="561"/>
      <c r="BQ1303" s="561"/>
      <c r="BR1303" s="561"/>
      <c r="BS1303" s="561"/>
      <c r="BT1303" s="561"/>
      <c r="BU1303" s="561"/>
      <c r="BV1303" s="561"/>
    </row>
    <row r="1304" spans="1:74">
      <c r="A1304" s="561"/>
      <c r="E1304" s="561"/>
      <c r="H1304" s="561"/>
      <c r="Q1304" s="561"/>
      <c r="R1304" s="561"/>
      <c r="S1304" s="561"/>
      <c r="T1304" s="561"/>
      <c r="U1304" s="561"/>
      <c r="V1304" s="561"/>
      <c r="Y1304" s="561"/>
      <c r="Z1304" s="561"/>
      <c r="AA1304" s="561"/>
      <c r="AB1304" s="561"/>
      <c r="AC1304" s="561"/>
      <c r="AD1304" s="561"/>
      <c r="AE1304" s="561"/>
      <c r="AF1304" s="561"/>
      <c r="AG1304" s="561"/>
      <c r="AH1304" s="561"/>
      <c r="AJ1304" s="561"/>
      <c r="AK1304" s="561"/>
      <c r="AM1304" s="561"/>
      <c r="AN1304" s="561"/>
      <c r="AO1304" s="561"/>
      <c r="AP1304" s="561"/>
      <c r="AQ1304" s="561"/>
      <c r="AR1304" s="561"/>
      <c r="AS1304" s="561"/>
      <c r="AT1304" s="561"/>
      <c r="AU1304" s="561"/>
      <c r="AW1304" s="561"/>
      <c r="AX1304" s="561"/>
      <c r="AY1304" s="561"/>
      <c r="AZ1304" s="561"/>
      <c r="BA1304" s="561"/>
      <c r="BB1304" s="561"/>
      <c r="BC1304" s="561"/>
      <c r="BD1304" s="561"/>
      <c r="BE1304" s="561"/>
      <c r="BF1304" s="561"/>
      <c r="BG1304" s="561"/>
      <c r="BH1304" s="561"/>
      <c r="BI1304" s="561"/>
      <c r="BJ1304" s="561"/>
      <c r="BK1304" s="561"/>
      <c r="BL1304" s="561"/>
      <c r="BM1304" s="561"/>
      <c r="BN1304" s="561"/>
      <c r="BO1304" s="561"/>
      <c r="BP1304" s="561"/>
      <c r="BQ1304" s="561"/>
      <c r="BR1304" s="561"/>
      <c r="BS1304" s="561"/>
      <c r="BT1304" s="561"/>
      <c r="BU1304" s="561"/>
      <c r="BV1304" s="561"/>
    </row>
    <row r="1305" spans="1:74">
      <c r="A1305" s="561"/>
      <c r="E1305" s="561"/>
      <c r="H1305" s="561"/>
      <c r="Q1305" s="561"/>
      <c r="R1305" s="561"/>
      <c r="S1305" s="561"/>
      <c r="T1305" s="561"/>
      <c r="U1305" s="561"/>
      <c r="V1305" s="561"/>
      <c r="Y1305" s="561"/>
      <c r="Z1305" s="561"/>
      <c r="AA1305" s="561"/>
      <c r="AB1305" s="561"/>
      <c r="AC1305" s="561"/>
      <c r="AD1305" s="561"/>
      <c r="AE1305" s="561"/>
      <c r="AF1305" s="561"/>
      <c r="AG1305" s="561"/>
      <c r="AH1305" s="561"/>
      <c r="AJ1305" s="561"/>
      <c r="AK1305" s="561"/>
      <c r="AM1305" s="561"/>
      <c r="AN1305" s="561"/>
      <c r="AO1305" s="561"/>
      <c r="AP1305" s="561"/>
      <c r="AQ1305" s="561"/>
      <c r="AR1305" s="561"/>
      <c r="AS1305" s="561"/>
      <c r="AT1305" s="561"/>
      <c r="AU1305" s="561"/>
      <c r="AW1305" s="561"/>
      <c r="AX1305" s="561"/>
      <c r="AY1305" s="561"/>
      <c r="AZ1305" s="561"/>
      <c r="BA1305" s="561"/>
      <c r="BB1305" s="561"/>
      <c r="BC1305" s="561"/>
      <c r="BD1305" s="561"/>
      <c r="BE1305" s="561"/>
      <c r="BF1305" s="561"/>
      <c r="BG1305" s="561"/>
      <c r="BH1305" s="561"/>
      <c r="BI1305" s="561"/>
      <c r="BJ1305" s="561"/>
      <c r="BK1305" s="561"/>
      <c r="BL1305" s="561"/>
      <c r="BM1305" s="561"/>
      <c r="BN1305" s="561"/>
      <c r="BO1305" s="561"/>
      <c r="BP1305" s="561"/>
      <c r="BQ1305" s="561"/>
      <c r="BR1305" s="561"/>
      <c r="BS1305" s="561"/>
      <c r="BT1305" s="561"/>
      <c r="BU1305" s="561"/>
      <c r="BV1305" s="561"/>
    </row>
    <row r="1306" spans="1:74">
      <c r="A1306" s="561"/>
      <c r="E1306" s="561"/>
      <c r="H1306" s="561"/>
      <c r="Q1306" s="561"/>
      <c r="R1306" s="561"/>
      <c r="S1306" s="561"/>
      <c r="T1306" s="561"/>
      <c r="U1306" s="561"/>
      <c r="V1306" s="561"/>
      <c r="Y1306" s="561"/>
      <c r="Z1306" s="561"/>
      <c r="AA1306" s="561"/>
      <c r="AB1306" s="561"/>
      <c r="AC1306" s="561"/>
      <c r="AD1306" s="561"/>
      <c r="AE1306" s="561"/>
      <c r="AF1306" s="561"/>
      <c r="AG1306" s="561"/>
      <c r="AH1306" s="561"/>
      <c r="AJ1306" s="561"/>
      <c r="AK1306" s="561"/>
      <c r="AM1306" s="561"/>
      <c r="AN1306" s="561"/>
      <c r="AO1306" s="561"/>
      <c r="AP1306" s="561"/>
      <c r="AQ1306" s="561"/>
      <c r="AR1306" s="561"/>
      <c r="AS1306" s="561"/>
      <c r="AT1306" s="561"/>
      <c r="AU1306" s="561"/>
      <c r="AW1306" s="561"/>
      <c r="AX1306" s="561"/>
      <c r="AY1306" s="561"/>
      <c r="AZ1306" s="561"/>
      <c r="BA1306" s="561"/>
      <c r="BB1306" s="561"/>
      <c r="BC1306" s="561"/>
      <c r="BD1306" s="561"/>
      <c r="BE1306" s="561"/>
      <c r="BF1306" s="561"/>
      <c r="BG1306" s="561"/>
      <c r="BH1306" s="561"/>
      <c r="BI1306" s="561"/>
      <c r="BJ1306" s="561"/>
      <c r="BK1306" s="561"/>
      <c r="BL1306" s="561"/>
      <c r="BM1306" s="561"/>
      <c r="BN1306" s="561"/>
      <c r="BO1306" s="561"/>
      <c r="BP1306" s="561"/>
      <c r="BQ1306" s="561"/>
      <c r="BR1306" s="561"/>
      <c r="BS1306" s="561"/>
      <c r="BT1306" s="561"/>
      <c r="BU1306" s="561"/>
      <c r="BV1306" s="561"/>
    </row>
    <row r="1307" spans="1:74">
      <c r="A1307" s="561"/>
      <c r="E1307" s="561"/>
      <c r="H1307" s="561"/>
      <c r="Q1307" s="561"/>
      <c r="R1307" s="561"/>
      <c r="S1307" s="561"/>
      <c r="T1307" s="561"/>
      <c r="U1307" s="561"/>
      <c r="V1307" s="561"/>
      <c r="Y1307" s="561"/>
      <c r="Z1307" s="561"/>
      <c r="AA1307" s="561"/>
      <c r="AB1307" s="561"/>
      <c r="AC1307" s="561"/>
      <c r="AD1307" s="561"/>
      <c r="AE1307" s="561"/>
      <c r="AF1307" s="561"/>
      <c r="AG1307" s="561"/>
      <c r="AH1307" s="561"/>
      <c r="AJ1307" s="561"/>
      <c r="AK1307" s="561"/>
      <c r="AM1307" s="561"/>
      <c r="AN1307" s="561"/>
      <c r="AO1307" s="561"/>
      <c r="AP1307" s="561"/>
      <c r="AQ1307" s="561"/>
      <c r="AR1307" s="561"/>
      <c r="AS1307" s="561"/>
      <c r="AT1307" s="561"/>
      <c r="AU1307" s="561"/>
      <c r="AW1307" s="561"/>
      <c r="AX1307" s="561"/>
      <c r="AY1307" s="561"/>
      <c r="AZ1307" s="561"/>
      <c r="BA1307" s="561"/>
      <c r="BB1307" s="561"/>
      <c r="BC1307" s="561"/>
      <c r="BD1307" s="561"/>
      <c r="BE1307" s="561"/>
      <c r="BF1307" s="561"/>
      <c r="BG1307" s="561"/>
      <c r="BH1307" s="561"/>
      <c r="BI1307" s="561"/>
      <c r="BJ1307" s="561"/>
      <c r="BK1307" s="561"/>
      <c r="BL1307" s="561"/>
      <c r="BM1307" s="561"/>
      <c r="BN1307" s="561"/>
      <c r="BO1307" s="561"/>
      <c r="BP1307" s="561"/>
      <c r="BQ1307" s="561"/>
      <c r="BR1307" s="561"/>
      <c r="BS1307" s="561"/>
      <c r="BT1307" s="561"/>
      <c r="BU1307" s="561"/>
      <c r="BV1307" s="561"/>
    </row>
    <row r="1308" spans="1:74">
      <c r="A1308" s="561"/>
      <c r="E1308" s="561"/>
      <c r="H1308" s="561"/>
      <c r="Q1308" s="561"/>
      <c r="R1308" s="561"/>
      <c r="S1308" s="561"/>
      <c r="T1308" s="561"/>
      <c r="U1308" s="561"/>
      <c r="V1308" s="561"/>
      <c r="Y1308" s="561"/>
      <c r="Z1308" s="561"/>
      <c r="AA1308" s="561"/>
      <c r="AB1308" s="561"/>
      <c r="AC1308" s="561"/>
      <c r="AD1308" s="561"/>
      <c r="AE1308" s="561"/>
      <c r="AF1308" s="561"/>
      <c r="AG1308" s="561"/>
      <c r="AH1308" s="561"/>
      <c r="AJ1308" s="561"/>
      <c r="AK1308" s="561"/>
      <c r="AM1308" s="561"/>
      <c r="AN1308" s="561"/>
      <c r="AO1308" s="561"/>
      <c r="AP1308" s="561"/>
      <c r="AQ1308" s="561"/>
      <c r="AR1308" s="561"/>
      <c r="AS1308" s="561"/>
      <c r="AT1308" s="561"/>
      <c r="AU1308" s="561"/>
      <c r="AW1308" s="561"/>
      <c r="AX1308" s="561"/>
      <c r="AY1308" s="561"/>
      <c r="AZ1308" s="561"/>
      <c r="BA1308" s="561"/>
      <c r="BB1308" s="561"/>
      <c r="BC1308" s="561"/>
      <c r="BD1308" s="561"/>
      <c r="BE1308" s="561"/>
      <c r="BF1308" s="561"/>
      <c r="BG1308" s="561"/>
      <c r="BH1308" s="561"/>
      <c r="BI1308" s="561"/>
      <c r="BJ1308" s="561"/>
      <c r="BK1308" s="561"/>
      <c r="BL1308" s="561"/>
      <c r="BM1308" s="561"/>
      <c r="BN1308" s="561"/>
      <c r="BO1308" s="561"/>
      <c r="BP1308" s="561"/>
      <c r="BQ1308" s="561"/>
      <c r="BR1308" s="561"/>
      <c r="BS1308" s="561"/>
      <c r="BT1308" s="561"/>
      <c r="BU1308" s="561"/>
      <c r="BV1308" s="561"/>
    </row>
    <row r="1309" spans="1:74">
      <c r="A1309" s="561"/>
      <c r="E1309" s="561"/>
      <c r="H1309" s="561"/>
      <c r="Q1309" s="561"/>
      <c r="R1309" s="561"/>
      <c r="S1309" s="561"/>
      <c r="T1309" s="561"/>
      <c r="U1309" s="561"/>
      <c r="V1309" s="561"/>
      <c r="Y1309" s="561"/>
      <c r="Z1309" s="561"/>
      <c r="AA1309" s="561"/>
      <c r="AB1309" s="561"/>
      <c r="AC1309" s="561"/>
      <c r="AD1309" s="561"/>
      <c r="AE1309" s="561"/>
      <c r="AF1309" s="561"/>
      <c r="AG1309" s="561"/>
      <c r="AH1309" s="561"/>
      <c r="AJ1309" s="561"/>
      <c r="AK1309" s="561"/>
      <c r="AM1309" s="561"/>
      <c r="AN1309" s="561"/>
      <c r="AO1309" s="561"/>
      <c r="AP1309" s="561"/>
      <c r="AQ1309" s="561"/>
      <c r="AR1309" s="561"/>
      <c r="AS1309" s="561"/>
      <c r="AT1309" s="561"/>
      <c r="AU1309" s="561"/>
      <c r="AW1309" s="561"/>
      <c r="AX1309" s="561"/>
      <c r="AY1309" s="561"/>
      <c r="AZ1309" s="561"/>
      <c r="BA1309" s="561"/>
      <c r="BB1309" s="561"/>
      <c r="BC1309" s="561"/>
      <c r="BD1309" s="561"/>
      <c r="BE1309" s="561"/>
      <c r="BF1309" s="561"/>
      <c r="BG1309" s="561"/>
      <c r="BH1309" s="561"/>
      <c r="BI1309" s="561"/>
      <c r="BJ1309" s="561"/>
      <c r="BK1309" s="561"/>
      <c r="BL1309" s="561"/>
      <c r="BM1309" s="561"/>
      <c r="BN1309" s="561"/>
      <c r="BO1309" s="561"/>
      <c r="BP1309" s="561"/>
      <c r="BQ1309" s="561"/>
      <c r="BR1309" s="561"/>
      <c r="BS1309" s="561"/>
      <c r="BT1309" s="561"/>
      <c r="BU1309" s="561"/>
      <c r="BV1309" s="561"/>
    </row>
    <row r="1310" spans="1:74">
      <c r="A1310" s="561"/>
      <c r="E1310" s="561"/>
      <c r="H1310" s="561"/>
      <c r="Q1310" s="561"/>
      <c r="R1310" s="561"/>
      <c r="S1310" s="561"/>
      <c r="T1310" s="561"/>
      <c r="U1310" s="561"/>
      <c r="V1310" s="561"/>
      <c r="Y1310" s="561"/>
      <c r="Z1310" s="561"/>
      <c r="AA1310" s="561"/>
      <c r="AB1310" s="561"/>
      <c r="AC1310" s="561"/>
      <c r="AD1310" s="561"/>
      <c r="AE1310" s="561"/>
      <c r="AF1310" s="561"/>
      <c r="AG1310" s="561"/>
      <c r="AH1310" s="561"/>
      <c r="AJ1310" s="561"/>
      <c r="AK1310" s="561"/>
      <c r="AM1310" s="561"/>
      <c r="AN1310" s="561"/>
      <c r="AO1310" s="561"/>
      <c r="AP1310" s="561"/>
      <c r="AQ1310" s="561"/>
      <c r="AR1310" s="561"/>
      <c r="AS1310" s="561"/>
      <c r="AT1310" s="561"/>
      <c r="AU1310" s="561"/>
      <c r="AW1310" s="561"/>
      <c r="AX1310" s="561"/>
      <c r="AY1310" s="561"/>
      <c r="AZ1310" s="561"/>
      <c r="BA1310" s="561"/>
      <c r="BB1310" s="561"/>
      <c r="BC1310" s="561"/>
      <c r="BD1310" s="561"/>
      <c r="BE1310" s="561"/>
      <c r="BF1310" s="561"/>
      <c r="BG1310" s="561"/>
      <c r="BH1310" s="561"/>
      <c r="BI1310" s="561"/>
      <c r="BJ1310" s="561"/>
      <c r="BK1310" s="561"/>
      <c r="BL1310" s="561"/>
      <c r="BM1310" s="561"/>
      <c r="BN1310" s="561"/>
      <c r="BO1310" s="561"/>
      <c r="BP1310" s="561"/>
      <c r="BQ1310" s="561"/>
      <c r="BR1310" s="561"/>
      <c r="BS1310" s="561"/>
      <c r="BT1310" s="561"/>
      <c r="BU1310" s="561"/>
      <c r="BV1310" s="561"/>
    </row>
    <row r="1311" spans="1:74">
      <c r="A1311" s="561"/>
      <c r="E1311" s="561"/>
      <c r="H1311" s="561"/>
      <c r="Q1311" s="561"/>
      <c r="R1311" s="561"/>
      <c r="S1311" s="561"/>
      <c r="T1311" s="561"/>
      <c r="U1311" s="561"/>
      <c r="V1311" s="561"/>
      <c r="Y1311" s="561"/>
      <c r="Z1311" s="561"/>
      <c r="AA1311" s="561"/>
      <c r="AB1311" s="561"/>
      <c r="AC1311" s="561"/>
      <c r="AD1311" s="561"/>
      <c r="AE1311" s="561"/>
      <c r="AF1311" s="561"/>
      <c r="AG1311" s="561"/>
      <c r="AH1311" s="561"/>
      <c r="AJ1311" s="561"/>
      <c r="AK1311" s="561"/>
      <c r="AM1311" s="561"/>
      <c r="AN1311" s="561"/>
      <c r="AO1311" s="561"/>
      <c r="AP1311" s="561"/>
      <c r="AQ1311" s="561"/>
      <c r="AR1311" s="561"/>
      <c r="AS1311" s="561"/>
      <c r="AT1311" s="561"/>
      <c r="AU1311" s="561"/>
      <c r="AW1311" s="561"/>
      <c r="AX1311" s="561"/>
      <c r="AY1311" s="561"/>
      <c r="AZ1311" s="561"/>
      <c r="BA1311" s="561"/>
      <c r="BB1311" s="561"/>
      <c r="BC1311" s="561"/>
      <c r="BD1311" s="561"/>
      <c r="BE1311" s="561"/>
      <c r="BF1311" s="561"/>
      <c r="BG1311" s="561"/>
      <c r="BH1311" s="561"/>
      <c r="BI1311" s="561"/>
      <c r="BJ1311" s="561"/>
      <c r="BK1311" s="561"/>
      <c r="BL1311" s="561"/>
      <c r="BM1311" s="561"/>
      <c r="BN1311" s="561"/>
      <c r="BO1311" s="561"/>
      <c r="BP1311" s="561"/>
      <c r="BQ1311" s="561"/>
      <c r="BR1311" s="561"/>
      <c r="BS1311" s="561"/>
      <c r="BT1311" s="561"/>
      <c r="BU1311" s="561"/>
      <c r="BV1311" s="561"/>
    </row>
    <row r="1312" spans="1:74">
      <c r="A1312" s="561"/>
      <c r="E1312" s="561"/>
      <c r="H1312" s="561"/>
      <c r="Q1312" s="561"/>
      <c r="R1312" s="561"/>
      <c r="S1312" s="561"/>
      <c r="T1312" s="561"/>
      <c r="U1312" s="561"/>
      <c r="V1312" s="561"/>
      <c r="Y1312" s="561"/>
      <c r="Z1312" s="561"/>
      <c r="AA1312" s="561"/>
      <c r="AB1312" s="561"/>
      <c r="AC1312" s="561"/>
      <c r="AD1312" s="561"/>
      <c r="AE1312" s="561"/>
      <c r="AF1312" s="561"/>
      <c r="AG1312" s="561"/>
      <c r="AH1312" s="561"/>
      <c r="AJ1312" s="561"/>
      <c r="AK1312" s="561"/>
      <c r="AM1312" s="561"/>
      <c r="AN1312" s="561"/>
      <c r="AO1312" s="561"/>
      <c r="AP1312" s="561"/>
      <c r="AQ1312" s="561"/>
      <c r="AR1312" s="561"/>
      <c r="AS1312" s="561"/>
      <c r="AT1312" s="561"/>
      <c r="AU1312" s="561"/>
      <c r="AW1312" s="561"/>
      <c r="AX1312" s="561"/>
      <c r="AY1312" s="561"/>
      <c r="AZ1312" s="561"/>
      <c r="BA1312" s="561"/>
      <c r="BB1312" s="561"/>
      <c r="BC1312" s="561"/>
      <c r="BD1312" s="561"/>
      <c r="BE1312" s="561"/>
      <c r="BF1312" s="561"/>
      <c r="BG1312" s="561"/>
      <c r="BH1312" s="561"/>
      <c r="BI1312" s="561"/>
      <c r="BJ1312" s="561"/>
      <c r="BK1312" s="561"/>
      <c r="BL1312" s="561"/>
      <c r="BM1312" s="561"/>
      <c r="BN1312" s="561"/>
      <c r="BO1312" s="561"/>
      <c r="BP1312" s="561"/>
      <c r="BQ1312" s="561"/>
      <c r="BR1312" s="561"/>
      <c r="BS1312" s="561"/>
      <c r="BT1312" s="561"/>
      <c r="BU1312" s="561"/>
      <c r="BV1312" s="561"/>
    </row>
    <row r="1313" spans="1:74">
      <c r="A1313" s="561"/>
      <c r="E1313" s="561"/>
      <c r="H1313" s="561"/>
      <c r="Q1313" s="561"/>
      <c r="R1313" s="561"/>
      <c r="S1313" s="561"/>
      <c r="T1313" s="561"/>
      <c r="U1313" s="561"/>
      <c r="V1313" s="561"/>
      <c r="Y1313" s="561"/>
      <c r="Z1313" s="561"/>
      <c r="AA1313" s="561"/>
      <c r="AB1313" s="561"/>
      <c r="AC1313" s="561"/>
      <c r="AD1313" s="561"/>
      <c r="AE1313" s="561"/>
      <c r="AF1313" s="561"/>
      <c r="AG1313" s="561"/>
      <c r="AH1313" s="561"/>
      <c r="AJ1313" s="561"/>
      <c r="AK1313" s="561"/>
      <c r="AM1313" s="561"/>
      <c r="AN1313" s="561"/>
      <c r="AO1313" s="561"/>
      <c r="AP1313" s="561"/>
      <c r="AQ1313" s="561"/>
      <c r="AR1313" s="561"/>
      <c r="AS1313" s="561"/>
      <c r="AT1313" s="561"/>
      <c r="AU1313" s="561"/>
      <c r="AW1313" s="561"/>
      <c r="AX1313" s="561"/>
      <c r="AY1313" s="561"/>
      <c r="AZ1313" s="561"/>
      <c r="BA1313" s="561"/>
      <c r="BB1313" s="561"/>
      <c r="BC1313" s="561"/>
      <c r="BD1313" s="561"/>
      <c r="BE1313" s="561"/>
      <c r="BF1313" s="561"/>
      <c r="BG1313" s="561"/>
      <c r="BH1313" s="561"/>
      <c r="BI1313" s="561"/>
      <c r="BJ1313" s="561"/>
      <c r="BK1313" s="561"/>
      <c r="BL1313" s="561"/>
      <c r="BM1313" s="561"/>
      <c r="BN1313" s="561"/>
      <c r="BO1313" s="561"/>
      <c r="BP1313" s="561"/>
      <c r="BQ1313" s="561"/>
      <c r="BR1313" s="561"/>
      <c r="BS1313" s="561"/>
      <c r="BT1313" s="561"/>
      <c r="BU1313" s="561"/>
      <c r="BV1313" s="561"/>
    </row>
    <row r="1314" spans="1:74">
      <c r="A1314" s="561"/>
      <c r="E1314" s="561"/>
      <c r="H1314" s="561"/>
      <c r="Q1314" s="561"/>
      <c r="R1314" s="561"/>
      <c r="S1314" s="561"/>
      <c r="T1314" s="561"/>
      <c r="U1314" s="561"/>
      <c r="V1314" s="561"/>
      <c r="Y1314" s="561"/>
      <c r="Z1314" s="561"/>
      <c r="AA1314" s="561"/>
      <c r="AB1314" s="561"/>
      <c r="AC1314" s="561"/>
      <c r="AD1314" s="561"/>
      <c r="AE1314" s="561"/>
      <c r="AF1314" s="561"/>
      <c r="AG1314" s="561"/>
      <c r="AH1314" s="561"/>
      <c r="AJ1314" s="561"/>
      <c r="AK1314" s="561"/>
      <c r="AM1314" s="561"/>
      <c r="AN1314" s="561"/>
      <c r="AO1314" s="561"/>
      <c r="AP1314" s="561"/>
      <c r="AQ1314" s="561"/>
      <c r="AR1314" s="561"/>
      <c r="AS1314" s="561"/>
      <c r="AT1314" s="561"/>
      <c r="AU1314" s="561"/>
      <c r="AW1314" s="561"/>
      <c r="AX1314" s="561"/>
      <c r="AY1314" s="561"/>
      <c r="AZ1314" s="561"/>
      <c r="BA1314" s="561"/>
      <c r="BB1314" s="561"/>
      <c r="BC1314" s="561"/>
      <c r="BD1314" s="561"/>
      <c r="BE1314" s="561"/>
      <c r="BF1314" s="561"/>
      <c r="BG1314" s="561"/>
      <c r="BH1314" s="561"/>
      <c r="BI1314" s="561"/>
      <c r="BJ1314" s="561"/>
      <c r="BK1314" s="561"/>
      <c r="BL1314" s="561"/>
      <c r="BM1314" s="561"/>
      <c r="BN1314" s="561"/>
      <c r="BO1314" s="561"/>
      <c r="BP1314" s="561"/>
      <c r="BQ1314" s="561"/>
      <c r="BR1314" s="561"/>
      <c r="BS1314" s="561"/>
      <c r="BT1314" s="561"/>
      <c r="BU1314" s="561"/>
      <c r="BV1314" s="561"/>
    </row>
    <row r="1315" spans="1:74">
      <c r="A1315" s="561"/>
      <c r="E1315" s="561"/>
      <c r="H1315" s="561"/>
      <c r="Q1315" s="561"/>
      <c r="R1315" s="561"/>
      <c r="S1315" s="561"/>
      <c r="T1315" s="561"/>
      <c r="U1315" s="561"/>
      <c r="V1315" s="561"/>
      <c r="Y1315" s="561"/>
      <c r="Z1315" s="561"/>
      <c r="AA1315" s="561"/>
      <c r="AB1315" s="561"/>
      <c r="AC1315" s="561"/>
      <c r="AD1315" s="561"/>
      <c r="AE1315" s="561"/>
      <c r="AF1315" s="561"/>
      <c r="AG1315" s="561"/>
      <c r="AH1315" s="561"/>
      <c r="AJ1315" s="561"/>
      <c r="AK1315" s="561"/>
      <c r="AM1315" s="561"/>
      <c r="AN1315" s="561"/>
      <c r="AO1315" s="561"/>
      <c r="AP1315" s="561"/>
      <c r="AQ1315" s="561"/>
      <c r="AR1315" s="561"/>
      <c r="AS1315" s="561"/>
      <c r="AT1315" s="561"/>
      <c r="AU1315" s="561"/>
      <c r="AW1315" s="561"/>
      <c r="AX1315" s="561"/>
      <c r="AY1315" s="561"/>
      <c r="AZ1315" s="561"/>
      <c r="BA1315" s="561"/>
      <c r="BB1315" s="561"/>
      <c r="BC1315" s="561"/>
      <c r="BD1315" s="561"/>
      <c r="BE1315" s="561"/>
      <c r="BF1315" s="561"/>
      <c r="BG1315" s="561"/>
      <c r="BH1315" s="561"/>
      <c r="BI1315" s="561"/>
      <c r="BJ1315" s="561"/>
      <c r="BK1315" s="561"/>
      <c r="BL1315" s="561"/>
      <c r="BM1315" s="561"/>
      <c r="BN1315" s="561"/>
      <c r="BO1315" s="561"/>
      <c r="BP1315" s="561"/>
      <c r="BQ1315" s="561"/>
      <c r="BR1315" s="561"/>
      <c r="BS1315" s="561"/>
      <c r="BT1315" s="561"/>
      <c r="BU1315" s="561"/>
      <c r="BV1315" s="561"/>
    </row>
    <row r="1316" spans="1:74">
      <c r="A1316" s="561"/>
      <c r="E1316" s="561"/>
      <c r="H1316" s="561"/>
      <c r="Q1316" s="561"/>
      <c r="R1316" s="561"/>
      <c r="S1316" s="561"/>
      <c r="T1316" s="561"/>
      <c r="U1316" s="561"/>
      <c r="V1316" s="561"/>
      <c r="Y1316" s="561"/>
      <c r="Z1316" s="561"/>
      <c r="AA1316" s="561"/>
      <c r="AB1316" s="561"/>
      <c r="AC1316" s="561"/>
      <c r="AD1316" s="561"/>
      <c r="AE1316" s="561"/>
      <c r="AF1316" s="561"/>
      <c r="AG1316" s="561"/>
      <c r="AH1316" s="561"/>
      <c r="AJ1316" s="561"/>
      <c r="AK1316" s="561"/>
      <c r="AM1316" s="561"/>
      <c r="AN1316" s="561"/>
      <c r="AO1316" s="561"/>
      <c r="AP1316" s="561"/>
      <c r="AQ1316" s="561"/>
      <c r="AR1316" s="561"/>
      <c r="AS1316" s="561"/>
      <c r="AT1316" s="561"/>
      <c r="AU1316" s="561"/>
      <c r="AW1316" s="561"/>
      <c r="AX1316" s="561"/>
      <c r="AY1316" s="561"/>
      <c r="AZ1316" s="561"/>
      <c r="BA1316" s="561"/>
      <c r="BB1316" s="561"/>
      <c r="BC1316" s="561"/>
      <c r="BD1316" s="561"/>
      <c r="BE1316" s="561"/>
      <c r="BF1316" s="561"/>
      <c r="BG1316" s="561"/>
      <c r="BH1316" s="561"/>
      <c r="BI1316" s="561"/>
      <c r="BJ1316" s="561"/>
      <c r="BK1316" s="561"/>
      <c r="BL1316" s="561"/>
      <c r="BM1316" s="561"/>
      <c r="BN1316" s="561"/>
      <c r="BO1316" s="561"/>
      <c r="BP1316" s="561"/>
      <c r="BQ1316" s="561"/>
      <c r="BR1316" s="561"/>
      <c r="BS1316" s="561"/>
      <c r="BT1316" s="561"/>
      <c r="BU1316" s="561"/>
      <c r="BV1316" s="561"/>
    </row>
    <row r="1317" spans="1:74">
      <c r="A1317" s="561"/>
      <c r="E1317" s="561"/>
      <c r="H1317" s="561"/>
      <c r="Q1317" s="561"/>
      <c r="R1317" s="561"/>
      <c r="S1317" s="561"/>
      <c r="T1317" s="561"/>
      <c r="U1317" s="561"/>
      <c r="V1317" s="561"/>
      <c r="Y1317" s="561"/>
      <c r="Z1317" s="561"/>
      <c r="AA1317" s="561"/>
      <c r="AB1317" s="561"/>
      <c r="AC1317" s="561"/>
      <c r="AD1317" s="561"/>
      <c r="AE1317" s="561"/>
      <c r="AF1317" s="561"/>
      <c r="AG1317" s="561"/>
      <c r="AH1317" s="561"/>
      <c r="AJ1317" s="561"/>
      <c r="AK1317" s="561"/>
      <c r="AM1317" s="561"/>
      <c r="AN1317" s="561"/>
      <c r="AO1317" s="561"/>
      <c r="AP1317" s="561"/>
      <c r="AQ1317" s="561"/>
      <c r="AR1317" s="561"/>
      <c r="AS1317" s="561"/>
      <c r="AT1317" s="561"/>
      <c r="AU1317" s="561"/>
      <c r="AW1317" s="561"/>
      <c r="AX1317" s="561"/>
      <c r="AY1317" s="561"/>
      <c r="AZ1317" s="561"/>
      <c r="BA1317" s="561"/>
      <c r="BB1317" s="561"/>
      <c r="BC1317" s="561"/>
      <c r="BD1317" s="561"/>
      <c r="BE1317" s="561"/>
      <c r="BF1317" s="561"/>
      <c r="BG1317" s="561"/>
      <c r="BH1317" s="561"/>
      <c r="BI1317" s="561"/>
      <c r="BJ1317" s="561"/>
      <c r="BK1317" s="561"/>
      <c r="BL1317" s="561"/>
      <c r="BM1317" s="561"/>
      <c r="BN1317" s="561"/>
      <c r="BO1317" s="561"/>
      <c r="BP1317" s="561"/>
      <c r="BQ1317" s="561"/>
      <c r="BR1317" s="561"/>
      <c r="BS1317" s="561"/>
      <c r="BT1317" s="561"/>
      <c r="BU1317" s="561"/>
      <c r="BV1317" s="561"/>
    </row>
    <row r="1318" spans="1:74">
      <c r="A1318" s="561"/>
      <c r="E1318" s="561"/>
      <c r="H1318" s="561"/>
      <c r="Q1318" s="561"/>
      <c r="R1318" s="561"/>
      <c r="S1318" s="561"/>
      <c r="T1318" s="561"/>
      <c r="U1318" s="561"/>
      <c r="V1318" s="561"/>
      <c r="Y1318" s="561"/>
      <c r="Z1318" s="561"/>
      <c r="AA1318" s="561"/>
      <c r="AB1318" s="561"/>
      <c r="AC1318" s="561"/>
      <c r="AD1318" s="561"/>
      <c r="AE1318" s="561"/>
      <c r="AF1318" s="561"/>
      <c r="AG1318" s="561"/>
      <c r="AH1318" s="561"/>
      <c r="AJ1318" s="561"/>
      <c r="AK1318" s="561"/>
      <c r="AM1318" s="561"/>
      <c r="AN1318" s="561"/>
      <c r="AO1318" s="561"/>
      <c r="AP1318" s="561"/>
      <c r="AQ1318" s="561"/>
      <c r="AR1318" s="561"/>
      <c r="AS1318" s="561"/>
      <c r="AT1318" s="561"/>
      <c r="AU1318" s="561"/>
      <c r="AW1318" s="561"/>
      <c r="AX1318" s="561"/>
      <c r="AY1318" s="561"/>
      <c r="AZ1318" s="561"/>
      <c r="BA1318" s="561"/>
      <c r="BB1318" s="561"/>
      <c r="BC1318" s="561"/>
      <c r="BD1318" s="561"/>
      <c r="BE1318" s="561"/>
      <c r="BF1318" s="561"/>
      <c r="BG1318" s="561"/>
      <c r="BH1318" s="561"/>
      <c r="BI1318" s="561"/>
      <c r="BJ1318" s="561"/>
      <c r="BK1318" s="561"/>
      <c r="BL1318" s="561"/>
      <c r="BM1318" s="561"/>
      <c r="BN1318" s="561"/>
      <c r="BO1318" s="561"/>
      <c r="BP1318" s="561"/>
      <c r="BQ1318" s="561"/>
      <c r="BR1318" s="561"/>
      <c r="BS1318" s="561"/>
      <c r="BT1318" s="561"/>
      <c r="BU1318" s="561"/>
      <c r="BV1318" s="561"/>
    </row>
    <row r="1319" spans="1:74">
      <c r="A1319" s="561"/>
      <c r="E1319" s="561"/>
      <c r="H1319" s="561"/>
      <c r="Q1319" s="561"/>
      <c r="R1319" s="561"/>
      <c r="S1319" s="561"/>
      <c r="T1319" s="561"/>
      <c r="U1319" s="561"/>
      <c r="V1319" s="561"/>
      <c r="Y1319" s="561"/>
      <c r="Z1319" s="561"/>
      <c r="AA1319" s="561"/>
      <c r="AB1319" s="561"/>
      <c r="AC1319" s="561"/>
      <c r="AD1319" s="561"/>
      <c r="AE1319" s="561"/>
      <c r="AF1319" s="561"/>
      <c r="AG1319" s="561"/>
      <c r="AH1319" s="561"/>
      <c r="AJ1319" s="561"/>
      <c r="AK1319" s="561"/>
      <c r="AM1319" s="561"/>
      <c r="AN1319" s="561"/>
      <c r="AO1319" s="561"/>
      <c r="AP1319" s="561"/>
      <c r="AQ1319" s="561"/>
      <c r="AR1319" s="561"/>
      <c r="AS1319" s="561"/>
      <c r="AT1319" s="561"/>
      <c r="AU1319" s="561"/>
      <c r="AW1319" s="561"/>
      <c r="AX1319" s="561"/>
      <c r="AY1319" s="561"/>
      <c r="AZ1319" s="561"/>
      <c r="BA1319" s="561"/>
      <c r="BB1319" s="561"/>
      <c r="BC1319" s="561"/>
      <c r="BD1319" s="561"/>
      <c r="BE1319" s="561"/>
      <c r="BF1319" s="561"/>
      <c r="BG1319" s="561"/>
      <c r="BH1319" s="561"/>
      <c r="BI1319" s="561"/>
      <c r="BJ1319" s="561"/>
      <c r="BK1319" s="561"/>
      <c r="BL1319" s="561"/>
      <c r="BM1319" s="561"/>
      <c r="BN1319" s="561"/>
      <c r="BO1319" s="561"/>
      <c r="BP1319" s="561"/>
      <c r="BQ1319" s="561"/>
      <c r="BR1319" s="561"/>
      <c r="BS1319" s="561"/>
      <c r="BT1319" s="561"/>
      <c r="BU1319" s="561"/>
      <c r="BV1319" s="561"/>
    </row>
    <row r="1320" spans="1:74">
      <c r="A1320" s="561"/>
      <c r="E1320" s="561"/>
      <c r="H1320" s="561"/>
      <c r="Q1320" s="561"/>
      <c r="R1320" s="561"/>
      <c r="S1320" s="561"/>
      <c r="T1320" s="561"/>
      <c r="U1320" s="561"/>
      <c r="V1320" s="561"/>
      <c r="Y1320" s="561"/>
      <c r="Z1320" s="561"/>
      <c r="AA1320" s="561"/>
      <c r="AB1320" s="561"/>
      <c r="AC1320" s="561"/>
      <c r="AD1320" s="561"/>
      <c r="AE1320" s="561"/>
      <c r="AF1320" s="561"/>
      <c r="AG1320" s="561"/>
      <c r="AH1320" s="561"/>
      <c r="AJ1320" s="561"/>
      <c r="AK1320" s="561"/>
      <c r="AM1320" s="561"/>
      <c r="AN1320" s="561"/>
      <c r="AO1320" s="561"/>
      <c r="AP1320" s="561"/>
      <c r="AQ1320" s="561"/>
      <c r="AR1320" s="561"/>
      <c r="AS1320" s="561"/>
      <c r="AT1320" s="561"/>
      <c r="AU1320" s="561"/>
      <c r="AW1320" s="561"/>
      <c r="AX1320" s="561"/>
      <c r="AY1320" s="561"/>
      <c r="AZ1320" s="561"/>
      <c r="BA1320" s="561"/>
      <c r="BB1320" s="561"/>
      <c r="BC1320" s="561"/>
      <c r="BD1320" s="561"/>
      <c r="BE1320" s="561"/>
      <c r="BF1320" s="561"/>
      <c r="BG1320" s="561"/>
      <c r="BH1320" s="561"/>
      <c r="BI1320" s="561"/>
      <c r="BJ1320" s="561"/>
      <c r="BK1320" s="561"/>
      <c r="BL1320" s="561"/>
      <c r="BM1320" s="561"/>
      <c r="BN1320" s="561"/>
      <c r="BO1320" s="561"/>
      <c r="BP1320" s="561"/>
      <c r="BQ1320" s="561"/>
      <c r="BR1320" s="561"/>
      <c r="BS1320" s="561"/>
      <c r="BT1320" s="561"/>
      <c r="BU1320" s="561"/>
      <c r="BV1320" s="561"/>
    </row>
    <row r="1321" spans="1:74">
      <c r="A1321" s="561"/>
      <c r="E1321" s="561"/>
      <c r="H1321" s="561"/>
      <c r="Q1321" s="561"/>
      <c r="R1321" s="561"/>
      <c r="S1321" s="561"/>
      <c r="T1321" s="561"/>
      <c r="U1321" s="561"/>
      <c r="V1321" s="561"/>
      <c r="Y1321" s="561"/>
      <c r="Z1321" s="561"/>
      <c r="AA1321" s="561"/>
      <c r="AB1321" s="561"/>
      <c r="AC1321" s="561"/>
      <c r="AD1321" s="561"/>
      <c r="AE1321" s="561"/>
      <c r="AF1321" s="561"/>
      <c r="AG1321" s="561"/>
      <c r="AH1321" s="561"/>
      <c r="AJ1321" s="561"/>
      <c r="AK1321" s="561"/>
      <c r="AM1321" s="561"/>
      <c r="AN1321" s="561"/>
      <c r="AO1321" s="561"/>
      <c r="AP1321" s="561"/>
      <c r="AQ1321" s="561"/>
      <c r="AR1321" s="561"/>
      <c r="AS1321" s="561"/>
      <c r="AT1321" s="561"/>
      <c r="AU1321" s="561"/>
      <c r="AW1321" s="561"/>
      <c r="AX1321" s="561"/>
      <c r="AY1321" s="561"/>
      <c r="AZ1321" s="561"/>
      <c r="BA1321" s="561"/>
      <c r="BB1321" s="561"/>
      <c r="BC1321" s="561"/>
      <c r="BD1321" s="561"/>
      <c r="BE1321" s="561"/>
      <c r="BF1321" s="561"/>
      <c r="BG1321" s="561"/>
      <c r="BH1321" s="561"/>
      <c r="BI1321" s="561"/>
      <c r="BJ1321" s="561"/>
      <c r="BK1321" s="561"/>
      <c r="BL1321" s="561"/>
      <c r="BM1321" s="561"/>
      <c r="BN1321" s="561"/>
      <c r="BO1321" s="561"/>
      <c r="BP1321" s="561"/>
      <c r="BQ1321" s="561"/>
      <c r="BR1321" s="561"/>
      <c r="BS1321" s="561"/>
      <c r="BT1321" s="561"/>
      <c r="BU1321" s="561"/>
      <c r="BV1321" s="561"/>
    </row>
    <row r="1322" spans="1:74">
      <c r="A1322" s="561"/>
      <c r="E1322" s="561"/>
      <c r="H1322" s="561"/>
      <c r="Q1322" s="561"/>
      <c r="R1322" s="561"/>
      <c r="S1322" s="561"/>
      <c r="T1322" s="561"/>
      <c r="U1322" s="561"/>
      <c r="V1322" s="561"/>
      <c r="Y1322" s="561"/>
      <c r="Z1322" s="561"/>
      <c r="AA1322" s="561"/>
      <c r="AB1322" s="561"/>
      <c r="AC1322" s="561"/>
      <c r="AD1322" s="561"/>
      <c r="AE1322" s="561"/>
      <c r="AF1322" s="561"/>
      <c r="AG1322" s="561"/>
      <c r="AH1322" s="561"/>
      <c r="AJ1322" s="561"/>
      <c r="AK1322" s="561"/>
      <c r="AM1322" s="561"/>
      <c r="AN1322" s="561"/>
      <c r="AO1322" s="561"/>
      <c r="AP1322" s="561"/>
      <c r="AQ1322" s="561"/>
      <c r="AR1322" s="561"/>
      <c r="AS1322" s="561"/>
      <c r="AT1322" s="561"/>
      <c r="AU1322" s="561"/>
      <c r="AW1322" s="561"/>
      <c r="AX1322" s="561"/>
      <c r="AY1322" s="561"/>
      <c r="AZ1322" s="561"/>
      <c r="BA1322" s="561"/>
      <c r="BB1322" s="561"/>
      <c r="BC1322" s="561"/>
      <c r="BD1322" s="561"/>
      <c r="BE1322" s="561"/>
      <c r="BF1322" s="561"/>
      <c r="BG1322" s="561"/>
      <c r="BH1322" s="561"/>
      <c r="BI1322" s="561"/>
      <c r="BJ1322" s="561"/>
      <c r="BK1322" s="561"/>
      <c r="BL1322" s="561"/>
      <c r="BM1322" s="561"/>
      <c r="BN1322" s="561"/>
      <c r="BO1322" s="561"/>
      <c r="BP1322" s="561"/>
      <c r="BQ1322" s="561"/>
      <c r="BR1322" s="561"/>
      <c r="BS1322" s="561"/>
      <c r="BT1322" s="561"/>
      <c r="BU1322" s="561"/>
      <c r="BV1322" s="561"/>
    </row>
    <row r="1323" spans="1:74">
      <c r="A1323" s="561"/>
      <c r="E1323" s="561"/>
      <c r="H1323" s="561"/>
      <c r="Q1323" s="561"/>
      <c r="R1323" s="561"/>
      <c r="S1323" s="561"/>
      <c r="T1323" s="561"/>
      <c r="U1323" s="561"/>
      <c r="V1323" s="561"/>
      <c r="Y1323" s="561"/>
      <c r="Z1323" s="561"/>
      <c r="AA1323" s="561"/>
      <c r="AB1323" s="561"/>
      <c r="AC1323" s="561"/>
      <c r="AD1323" s="561"/>
      <c r="AE1323" s="561"/>
      <c r="AF1323" s="561"/>
      <c r="AG1323" s="561"/>
      <c r="AH1323" s="561"/>
      <c r="AJ1323" s="561"/>
      <c r="AK1323" s="561"/>
      <c r="AM1323" s="561"/>
      <c r="AN1323" s="561"/>
      <c r="AO1323" s="561"/>
      <c r="AP1323" s="561"/>
      <c r="AQ1323" s="561"/>
      <c r="AR1323" s="561"/>
      <c r="AS1323" s="561"/>
      <c r="AT1323" s="561"/>
      <c r="AU1323" s="561"/>
      <c r="AW1323" s="561"/>
      <c r="AX1323" s="561"/>
      <c r="AY1323" s="561"/>
      <c r="AZ1323" s="561"/>
      <c r="BA1323" s="561"/>
      <c r="BB1323" s="561"/>
      <c r="BC1323" s="561"/>
      <c r="BD1323" s="561"/>
      <c r="BE1323" s="561"/>
      <c r="BF1323" s="561"/>
      <c r="BG1323" s="561"/>
      <c r="BH1323" s="561"/>
      <c r="BI1323" s="561"/>
      <c r="BJ1323" s="561"/>
      <c r="BK1323" s="561"/>
      <c r="BL1323" s="561"/>
      <c r="BM1323" s="561"/>
      <c r="BN1323" s="561"/>
      <c r="BO1323" s="561"/>
      <c r="BP1323" s="561"/>
      <c r="BQ1323" s="561"/>
      <c r="BR1323" s="561"/>
      <c r="BS1323" s="561"/>
      <c r="BT1323" s="561"/>
      <c r="BU1323" s="561"/>
      <c r="BV1323" s="561"/>
    </row>
    <row r="1324" spans="1:74">
      <c r="A1324" s="561"/>
      <c r="E1324" s="561"/>
      <c r="H1324" s="561"/>
      <c r="Q1324" s="561"/>
      <c r="R1324" s="561"/>
      <c r="S1324" s="561"/>
      <c r="T1324" s="561"/>
      <c r="U1324" s="561"/>
      <c r="V1324" s="561"/>
      <c r="Y1324" s="561"/>
      <c r="Z1324" s="561"/>
      <c r="AA1324" s="561"/>
      <c r="AB1324" s="561"/>
      <c r="AC1324" s="561"/>
      <c r="AD1324" s="561"/>
      <c r="AE1324" s="561"/>
      <c r="AF1324" s="561"/>
      <c r="AG1324" s="561"/>
      <c r="AH1324" s="561"/>
      <c r="AJ1324" s="561"/>
      <c r="AK1324" s="561"/>
      <c r="AM1324" s="561"/>
      <c r="AN1324" s="561"/>
      <c r="AO1324" s="561"/>
      <c r="AP1324" s="561"/>
      <c r="AQ1324" s="561"/>
      <c r="AR1324" s="561"/>
      <c r="AS1324" s="561"/>
      <c r="AT1324" s="561"/>
      <c r="AU1324" s="561"/>
      <c r="AW1324" s="561"/>
      <c r="AX1324" s="561"/>
      <c r="AY1324" s="561"/>
      <c r="AZ1324" s="561"/>
      <c r="BA1324" s="561"/>
      <c r="BB1324" s="561"/>
      <c r="BC1324" s="561"/>
      <c r="BD1324" s="561"/>
      <c r="BE1324" s="561"/>
      <c r="BF1324" s="561"/>
      <c r="BG1324" s="561"/>
      <c r="BH1324" s="561"/>
      <c r="BI1324" s="561"/>
      <c r="BJ1324" s="561"/>
      <c r="BK1324" s="561"/>
      <c r="BL1324" s="561"/>
      <c r="BM1324" s="561"/>
      <c r="BN1324" s="561"/>
      <c r="BO1324" s="561"/>
      <c r="BP1324" s="561"/>
      <c r="BQ1324" s="561"/>
      <c r="BR1324" s="561"/>
      <c r="BS1324" s="561"/>
      <c r="BT1324" s="561"/>
      <c r="BU1324" s="561"/>
      <c r="BV1324" s="561"/>
    </row>
    <row r="1325" spans="1:74">
      <c r="A1325" s="561"/>
      <c r="E1325" s="561"/>
      <c r="H1325" s="561"/>
      <c r="Q1325" s="561"/>
      <c r="R1325" s="561"/>
      <c r="S1325" s="561"/>
      <c r="T1325" s="561"/>
      <c r="U1325" s="561"/>
      <c r="V1325" s="561"/>
      <c r="Y1325" s="561"/>
      <c r="Z1325" s="561"/>
      <c r="AA1325" s="561"/>
      <c r="AB1325" s="561"/>
      <c r="AC1325" s="561"/>
      <c r="AD1325" s="561"/>
      <c r="AE1325" s="561"/>
      <c r="AF1325" s="561"/>
      <c r="AG1325" s="561"/>
      <c r="AH1325" s="561"/>
      <c r="AJ1325" s="561"/>
      <c r="AK1325" s="561"/>
      <c r="AM1325" s="561"/>
      <c r="AN1325" s="561"/>
      <c r="AO1325" s="561"/>
      <c r="AP1325" s="561"/>
      <c r="AQ1325" s="561"/>
      <c r="AR1325" s="561"/>
      <c r="AS1325" s="561"/>
      <c r="AT1325" s="561"/>
      <c r="AU1325" s="561"/>
      <c r="AW1325" s="561"/>
      <c r="AX1325" s="561"/>
      <c r="AY1325" s="561"/>
      <c r="AZ1325" s="561"/>
      <c r="BA1325" s="561"/>
      <c r="BB1325" s="561"/>
      <c r="BC1325" s="561"/>
      <c r="BD1325" s="561"/>
      <c r="BE1325" s="561"/>
      <c r="BF1325" s="561"/>
      <c r="BG1325" s="561"/>
      <c r="BH1325" s="561"/>
      <c r="BI1325" s="561"/>
      <c r="BJ1325" s="561"/>
      <c r="BK1325" s="561"/>
      <c r="BL1325" s="561"/>
      <c r="BM1325" s="561"/>
      <c r="BN1325" s="561"/>
      <c r="BO1325" s="561"/>
      <c r="BP1325" s="561"/>
      <c r="BQ1325" s="561"/>
      <c r="BR1325" s="561"/>
      <c r="BS1325" s="561"/>
      <c r="BT1325" s="561"/>
      <c r="BU1325" s="561"/>
      <c r="BV1325" s="561"/>
    </row>
    <row r="1326" spans="1:74">
      <c r="A1326" s="561"/>
      <c r="E1326" s="561"/>
      <c r="H1326" s="561"/>
      <c r="Q1326" s="561"/>
      <c r="R1326" s="561"/>
      <c r="S1326" s="561"/>
      <c r="T1326" s="561"/>
      <c r="U1326" s="561"/>
      <c r="V1326" s="561"/>
      <c r="Y1326" s="561"/>
      <c r="Z1326" s="561"/>
      <c r="AA1326" s="561"/>
      <c r="AB1326" s="561"/>
      <c r="AC1326" s="561"/>
      <c r="AD1326" s="561"/>
      <c r="AE1326" s="561"/>
      <c r="AF1326" s="561"/>
      <c r="AG1326" s="561"/>
      <c r="AH1326" s="561"/>
      <c r="AJ1326" s="561"/>
      <c r="AK1326" s="561"/>
      <c r="AM1326" s="561"/>
      <c r="AN1326" s="561"/>
      <c r="AO1326" s="561"/>
      <c r="AP1326" s="561"/>
      <c r="AQ1326" s="561"/>
      <c r="AR1326" s="561"/>
      <c r="AS1326" s="561"/>
      <c r="AT1326" s="561"/>
      <c r="AU1326" s="561"/>
      <c r="AW1326" s="561"/>
      <c r="AX1326" s="561"/>
      <c r="AY1326" s="561"/>
      <c r="AZ1326" s="561"/>
      <c r="BA1326" s="561"/>
      <c r="BB1326" s="561"/>
      <c r="BC1326" s="561"/>
      <c r="BD1326" s="561"/>
      <c r="BE1326" s="561"/>
      <c r="BF1326" s="561"/>
      <c r="BG1326" s="561"/>
      <c r="BH1326" s="561"/>
      <c r="BI1326" s="561"/>
      <c r="BJ1326" s="561"/>
      <c r="BK1326" s="561"/>
      <c r="BL1326" s="561"/>
      <c r="BM1326" s="561"/>
      <c r="BN1326" s="561"/>
      <c r="BO1326" s="561"/>
      <c r="BP1326" s="561"/>
      <c r="BQ1326" s="561"/>
      <c r="BR1326" s="561"/>
      <c r="BS1326" s="561"/>
      <c r="BT1326" s="561"/>
      <c r="BU1326" s="561"/>
      <c r="BV1326" s="561"/>
    </row>
    <row r="1327" spans="1:74">
      <c r="A1327" s="561"/>
      <c r="E1327" s="561"/>
      <c r="H1327" s="561"/>
      <c r="Q1327" s="561"/>
      <c r="R1327" s="561"/>
      <c r="S1327" s="561"/>
      <c r="T1327" s="561"/>
      <c r="U1327" s="561"/>
      <c r="V1327" s="561"/>
      <c r="Y1327" s="561"/>
      <c r="Z1327" s="561"/>
      <c r="AA1327" s="561"/>
      <c r="AB1327" s="561"/>
      <c r="AC1327" s="561"/>
      <c r="AD1327" s="561"/>
      <c r="AE1327" s="561"/>
      <c r="AF1327" s="561"/>
      <c r="AG1327" s="561"/>
      <c r="AH1327" s="561"/>
      <c r="AJ1327" s="561"/>
      <c r="AK1327" s="561"/>
      <c r="AM1327" s="561"/>
      <c r="AN1327" s="561"/>
      <c r="AO1327" s="561"/>
      <c r="AP1327" s="561"/>
      <c r="AQ1327" s="561"/>
      <c r="AR1327" s="561"/>
      <c r="AS1327" s="561"/>
      <c r="AT1327" s="561"/>
      <c r="AU1327" s="561"/>
      <c r="AW1327" s="561"/>
      <c r="AX1327" s="561"/>
      <c r="AY1327" s="561"/>
      <c r="AZ1327" s="561"/>
      <c r="BA1327" s="561"/>
      <c r="BB1327" s="561"/>
      <c r="BC1327" s="561"/>
      <c r="BD1327" s="561"/>
      <c r="BE1327" s="561"/>
      <c r="BF1327" s="561"/>
      <c r="BG1327" s="561"/>
      <c r="BH1327" s="561"/>
      <c r="BI1327" s="561"/>
      <c r="BJ1327" s="561"/>
      <c r="BK1327" s="561"/>
      <c r="BL1327" s="561"/>
      <c r="BM1327" s="561"/>
      <c r="BN1327" s="561"/>
      <c r="BO1327" s="561"/>
      <c r="BP1327" s="561"/>
      <c r="BQ1327" s="561"/>
      <c r="BR1327" s="561"/>
      <c r="BS1327" s="561"/>
      <c r="BT1327" s="561"/>
      <c r="BU1327" s="561"/>
      <c r="BV1327" s="561"/>
    </row>
    <row r="1328" spans="1:74">
      <c r="A1328" s="561"/>
      <c r="E1328" s="561"/>
      <c r="H1328" s="561"/>
      <c r="Q1328" s="561"/>
      <c r="R1328" s="561"/>
      <c r="S1328" s="561"/>
      <c r="T1328" s="561"/>
      <c r="U1328" s="561"/>
      <c r="V1328" s="561"/>
      <c r="Y1328" s="561"/>
      <c r="Z1328" s="561"/>
      <c r="AA1328" s="561"/>
      <c r="AB1328" s="561"/>
      <c r="AC1328" s="561"/>
      <c r="AD1328" s="561"/>
      <c r="AE1328" s="561"/>
      <c r="AF1328" s="561"/>
      <c r="AG1328" s="561"/>
      <c r="AH1328" s="561"/>
      <c r="AJ1328" s="561"/>
      <c r="AK1328" s="561"/>
      <c r="AM1328" s="561"/>
      <c r="AN1328" s="561"/>
      <c r="AO1328" s="561"/>
      <c r="AP1328" s="561"/>
      <c r="AQ1328" s="561"/>
      <c r="AR1328" s="561"/>
      <c r="AS1328" s="561"/>
      <c r="AT1328" s="561"/>
      <c r="AU1328" s="561"/>
      <c r="AW1328" s="561"/>
      <c r="AX1328" s="561"/>
      <c r="AY1328" s="561"/>
      <c r="AZ1328" s="561"/>
      <c r="BA1328" s="561"/>
      <c r="BB1328" s="561"/>
      <c r="BC1328" s="561"/>
      <c r="BD1328" s="561"/>
      <c r="BE1328" s="561"/>
      <c r="BF1328" s="561"/>
      <c r="BG1328" s="561"/>
      <c r="BH1328" s="561"/>
      <c r="BI1328" s="561"/>
      <c r="BJ1328" s="561"/>
      <c r="BK1328" s="561"/>
      <c r="BL1328" s="561"/>
      <c r="BM1328" s="561"/>
      <c r="BN1328" s="561"/>
      <c r="BO1328" s="561"/>
      <c r="BP1328" s="561"/>
      <c r="BQ1328" s="561"/>
      <c r="BR1328" s="561"/>
      <c r="BS1328" s="561"/>
      <c r="BT1328" s="561"/>
      <c r="BU1328" s="561"/>
      <c r="BV1328" s="561"/>
    </row>
    <row r="1329" spans="1:74">
      <c r="A1329" s="561"/>
      <c r="E1329" s="561"/>
      <c r="H1329" s="561"/>
      <c r="Q1329" s="561"/>
      <c r="R1329" s="561"/>
      <c r="S1329" s="561"/>
      <c r="T1329" s="561"/>
      <c r="U1329" s="561"/>
      <c r="V1329" s="561"/>
      <c r="Y1329" s="561"/>
      <c r="Z1329" s="561"/>
      <c r="AA1329" s="561"/>
      <c r="AB1329" s="561"/>
      <c r="AC1329" s="561"/>
      <c r="AD1329" s="561"/>
      <c r="AE1329" s="561"/>
      <c r="AF1329" s="561"/>
      <c r="AG1329" s="561"/>
      <c r="AH1329" s="561"/>
      <c r="AJ1329" s="561"/>
      <c r="AK1329" s="561"/>
      <c r="AM1329" s="561"/>
      <c r="AN1329" s="561"/>
      <c r="AO1329" s="561"/>
      <c r="AP1329" s="561"/>
      <c r="AQ1329" s="561"/>
      <c r="AR1329" s="561"/>
      <c r="AS1329" s="561"/>
      <c r="AT1329" s="561"/>
      <c r="AU1329" s="561"/>
      <c r="AW1329" s="561"/>
      <c r="AX1329" s="561"/>
      <c r="AY1329" s="561"/>
      <c r="AZ1329" s="561"/>
      <c r="BA1329" s="561"/>
      <c r="BB1329" s="561"/>
      <c r="BC1329" s="561"/>
      <c r="BD1329" s="561"/>
      <c r="BE1329" s="561"/>
      <c r="BF1329" s="561"/>
      <c r="BG1329" s="561"/>
      <c r="BH1329" s="561"/>
      <c r="BI1329" s="561"/>
      <c r="BJ1329" s="561"/>
      <c r="BK1329" s="561"/>
      <c r="BL1329" s="561"/>
      <c r="BM1329" s="561"/>
      <c r="BN1329" s="561"/>
      <c r="BO1329" s="561"/>
      <c r="BP1329" s="561"/>
      <c r="BQ1329" s="561"/>
      <c r="BR1329" s="561"/>
      <c r="BS1329" s="561"/>
      <c r="BT1329" s="561"/>
      <c r="BU1329" s="561"/>
      <c r="BV1329" s="561"/>
    </row>
    <row r="1330" spans="1:74">
      <c r="A1330" s="561"/>
      <c r="E1330" s="561"/>
      <c r="H1330" s="561"/>
      <c r="Q1330" s="561"/>
      <c r="R1330" s="561"/>
      <c r="S1330" s="561"/>
      <c r="T1330" s="561"/>
      <c r="U1330" s="561"/>
      <c r="V1330" s="561"/>
      <c r="Y1330" s="561"/>
      <c r="Z1330" s="561"/>
      <c r="AA1330" s="561"/>
      <c r="AB1330" s="561"/>
      <c r="AC1330" s="561"/>
      <c r="AD1330" s="561"/>
      <c r="AE1330" s="561"/>
      <c r="AF1330" s="561"/>
      <c r="AG1330" s="561"/>
      <c r="AH1330" s="561"/>
      <c r="AJ1330" s="561"/>
      <c r="AK1330" s="561"/>
      <c r="AM1330" s="561"/>
      <c r="AN1330" s="561"/>
      <c r="AO1330" s="561"/>
      <c r="AP1330" s="561"/>
      <c r="AQ1330" s="561"/>
      <c r="AR1330" s="561"/>
      <c r="AS1330" s="561"/>
      <c r="AT1330" s="561"/>
      <c r="AU1330" s="561"/>
      <c r="AW1330" s="561"/>
      <c r="AX1330" s="561"/>
      <c r="AY1330" s="561"/>
      <c r="AZ1330" s="561"/>
      <c r="BA1330" s="561"/>
      <c r="BB1330" s="561"/>
      <c r="BC1330" s="561"/>
      <c r="BD1330" s="561"/>
      <c r="BE1330" s="561"/>
      <c r="BF1330" s="561"/>
      <c r="BG1330" s="561"/>
      <c r="BH1330" s="561"/>
      <c r="BI1330" s="561"/>
      <c r="BJ1330" s="561"/>
      <c r="BK1330" s="561"/>
      <c r="BL1330" s="561"/>
      <c r="BM1330" s="561"/>
      <c r="BN1330" s="561"/>
      <c r="BO1330" s="561"/>
      <c r="BP1330" s="561"/>
      <c r="BQ1330" s="561"/>
      <c r="BR1330" s="561"/>
      <c r="BS1330" s="561"/>
      <c r="BT1330" s="561"/>
      <c r="BU1330" s="561"/>
      <c r="BV1330" s="561"/>
    </row>
    <row r="1331" spans="1:74">
      <c r="A1331" s="561"/>
      <c r="E1331" s="561"/>
      <c r="H1331" s="561"/>
      <c r="Q1331" s="561"/>
      <c r="R1331" s="561"/>
      <c r="S1331" s="561"/>
      <c r="T1331" s="561"/>
      <c r="U1331" s="561"/>
      <c r="V1331" s="561"/>
      <c r="Y1331" s="561"/>
      <c r="Z1331" s="561"/>
      <c r="AA1331" s="561"/>
      <c r="AB1331" s="561"/>
      <c r="AC1331" s="561"/>
      <c r="AD1331" s="561"/>
      <c r="AE1331" s="561"/>
      <c r="AF1331" s="561"/>
      <c r="AG1331" s="561"/>
      <c r="AH1331" s="561"/>
      <c r="AJ1331" s="561"/>
      <c r="AK1331" s="561"/>
      <c r="AM1331" s="561"/>
      <c r="AN1331" s="561"/>
      <c r="AO1331" s="561"/>
      <c r="AP1331" s="561"/>
      <c r="AQ1331" s="561"/>
      <c r="AR1331" s="561"/>
      <c r="AS1331" s="561"/>
      <c r="AT1331" s="561"/>
      <c r="AU1331" s="561"/>
      <c r="AW1331" s="561"/>
      <c r="AX1331" s="561"/>
      <c r="AY1331" s="561"/>
      <c r="AZ1331" s="561"/>
      <c r="BA1331" s="561"/>
      <c r="BB1331" s="561"/>
      <c r="BC1331" s="561"/>
      <c r="BD1331" s="561"/>
      <c r="BE1331" s="561"/>
      <c r="BF1331" s="561"/>
      <c r="BG1331" s="561"/>
      <c r="BH1331" s="561"/>
      <c r="BI1331" s="561"/>
      <c r="BJ1331" s="561"/>
      <c r="BK1331" s="561"/>
      <c r="BL1331" s="561"/>
      <c r="BM1331" s="561"/>
      <c r="BN1331" s="561"/>
      <c r="BO1331" s="561"/>
      <c r="BP1331" s="561"/>
      <c r="BQ1331" s="561"/>
      <c r="BR1331" s="561"/>
      <c r="BS1331" s="561"/>
      <c r="BT1331" s="561"/>
      <c r="BU1331" s="561"/>
      <c r="BV1331" s="561"/>
    </row>
    <row r="1332" spans="1:74">
      <c r="A1332" s="561"/>
      <c r="E1332" s="561"/>
      <c r="H1332" s="561"/>
      <c r="Q1332" s="561"/>
      <c r="R1332" s="561"/>
      <c r="S1332" s="561"/>
      <c r="T1332" s="561"/>
      <c r="U1332" s="561"/>
      <c r="V1332" s="561"/>
      <c r="Y1332" s="561"/>
      <c r="Z1332" s="561"/>
      <c r="AA1332" s="561"/>
      <c r="AB1332" s="561"/>
      <c r="AC1332" s="561"/>
      <c r="AD1332" s="561"/>
      <c r="AE1332" s="561"/>
      <c r="AF1332" s="561"/>
      <c r="AG1332" s="561"/>
      <c r="AH1332" s="561"/>
      <c r="AJ1332" s="561"/>
      <c r="AK1332" s="561"/>
      <c r="AM1332" s="561"/>
      <c r="AN1332" s="561"/>
      <c r="AO1332" s="561"/>
      <c r="AP1332" s="561"/>
      <c r="AQ1332" s="561"/>
      <c r="AR1332" s="561"/>
      <c r="AS1332" s="561"/>
      <c r="AT1332" s="561"/>
      <c r="AU1332" s="561"/>
      <c r="AW1332" s="561"/>
      <c r="AX1332" s="561"/>
      <c r="AY1332" s="561"/>
      <c r="AZ1332" s="561"/>
      <c r="BA1332" s="561"/>
      <c r="BB1332" s="561"/>
      <c r="BC1332" s="561"/>
      <c r="BD1332" s="561"/>
      <c r="BE1332" s="561"/>
      <c r="BF1332" s="561"/>
      <c r="BG1332" s="561"/>
      <c r="BH1332" s="561"/>
      <c r="BI1332" s="561"/>
      <c r="BJ1332" s="561"/>
      <c r="BK1332" s="561"/>
      <c r="BL1332" s="561"/>
      <c r="BM1332" s="561"/>
      <c r="BN1332" s="561"/>
      <c r="BO1332" s="561"/>
      <c r="BP1332" s="561"/>
      <c r="BQ1332" s="561"/>
      <c r="BR1332" s="561"/>
      <c r="BS1332" s="561"/>
      <c r="BT1332" s="561"/>
      <c r="BU1332" s="561"/>
      <c r="BV1332" s="561"/>
    </row>
    <row r="1333" spans="1:74">
      <c r="A1333" s="561"/>
      <c r="E1333" s="561"/>
      <c r="H1333" s="561"/>
      <c r="Q1333" s="561"/>
      <c r="R1333" s="561"/>
      <c r="S1333" s="561"/>
      <c r="T1333" s="561"/>
      <c r="U1333" s="561"/>
      <c r="V1333" s="561"/>
      <c r="Y1333" s="561"/>
      <c r="Z1333" s="561"/>
      <c r="AA1333" s="561"/>
      <c r="AB1333" s="561"/>
      <c r="AC1333" s="561"/>
      <c r="AD1333" s="561"/>
      <c r="AE1333" s="561"/>
      <c r="AF1333" s="561"/>
      <c r="AG1333" s="561"/>
      <c r="AH1333" s="561"/>
      <c r="AJ1333" s="561"/>
      <c r="AK1333" s="561"/>
      <c r="AM1333" s="561"/>
      <c r="AN1333" s="561"/>
      <c r="AO1333" s="561"/>
      <c r="AP1333" s="561"/>
      <c r="AQ1333" s="561"/>
      <c r="AR1333" s="561"/>
      <c r="AS1333" s="561"/>
      <c r="AT1333" s="561"/>
      <c r="AU1333" s="561"/>
      <c r="AW1333" s="561"/>
      <c r="AX1333" s="561"/>
      <c r="AY1333" s="561"/>
      <c r="AZ1333" s="561"/>
      <c r="BA1333" s="561"/>
      <c r="BB1333" s="561"/>
      <c r="BC1333" s="561"/>
      <c r="BD1333" s="561"/>
      <c r="BE1333" s="561"/>
      <c r="BF1333" s="561"/>
      <c r="BG1333" s="561"/>
      <c r="BH1333" s="561"/>
      <c r="BI1333" s="561"/>
      <c r="BJ1333" s="561"/>
      <c r="BK1333" s="561"/>
      <c r="BL1333" s="561"/>
      <c r="BM1333" s="561"/>
      <c r="BN1333" s="561"/>
      <c r="BO1333" s="561"/>
      <c r="BP1333" s="561"/>
      <c r="BQ1333" s="561"/>
      <c r="BR1333" s="561"/>
      <c r="BS1333" s="561"/>
      <c r="BT1333" s="561"/>
      <c r="BU1333" s="561"/>
      <c r="BV1333" s="561"/>
    </row>
    <row r="1334" spans="1:74">
      <c r="A1334" s="561"/>
      <c r="E1334" s="561"/>
      <c r="H1334" s="561"/>
      <c r="Q1334" s="561"/>
      <c r="R1334" s="561"/>
      <c r="S1334" s="561"/>
      <c r="T1334" s="561"/>
      <c r="U1334" s="561"/>
      <c r="V1334" s="561"/>
      <c r="Y1334" s="561"/>
      <c r="Z1334" s="561"/>
      <c r="AA1334" s="561"/>
      <c r="AB1334" s="561"/>
      <c r="AC1334" s="561"/>
      <c r="AD1334" s="561"/>
      <c r="AE1334" s="561"/>
      <c r="AF1334" s="561"/>
      <c r="AG1334" s="561"/>
      <c r="AH1334" s="561"/>
      <c r="AJ1334" s="561"/>
      <c r="AK1334" s="561"/>
      <c r="AM1334" s="561"/>
      <c r="AN1334" s="561"/>
      <c r="AO1334" s="561"/>
      <c r="AP1334" s="561"/>
      <c r="AQ1334" s="561"/>
      <c r="AR1334" s="561"/>
      <c r="AS1334" s="561"/>
      <c r="AT1334" s="561"/>
      <c r="AU1334" s="561"/>
      <c r="AW1334" s="561"/>
      <c r="AX1334" s="561"/>
      <c r="AY1334" s="561"/>
      <c r="AZ1334" s="561"/>
      <c r="BA1334" s="561"/>
      <c r="BB1334" s="561"/>
      <c r="BC1334" s="561"/>
      <c r="BD1334" s="561"/>
      <c r="BE1334" s="561"/>
      <c r="BF1334" s="561"/>
      <c r="BG1334" s="561"/>
      <c r="BH1334" s="561"/>
      <c r="BI1334" s="561"/>
      <c r="BJ1334" s="561"/>
      <c r="BK1334" s="561"/>
      <c r="BL1334" s="561"/>
      <c r="BM1334" s="561"/>
      <c r="BN1334" s="561"/>
      <c r="BO1334" s="561"/>
      <c r="BP1334" s="561"/>
      <c r="BQ1334" s="561"/>
      <c r="BR1334" s="561"/>
      <c r="BS1334" s="561"/>
      <c r="BT1334" s="561"/>
      <c r="BU1334" s="561"/>
      <c r="BV1334" s="561"/>
    </row>
    <row r="1335" spans="1:74">
      <c r="A1335" s="561"/>
      <c r="E1335" s="561"/>
      <c r="H1335" s="561"/>
      <c r="Q1335" s="561"/>
      <c r="R1335" s="561"/>
      <c r="S1335" s="561"/>
      <c r="T1335" s="561"/>
      <c r="U1335" s="561"/>
      <c r="V1335" s="561"/>
      <c r="Y1335" s="561"/>
      <c r="Z1335" s="561"/>
      <c r="AA1335" s="561"/>
      <c r="AB1335" s="561"/>
      <c r="AC1335" s="561"/>
      <c r="AD1335" s="561"/>
      <c r="AE1335" s="561"/>
      <c r="AF1335" s="561"/>
      <c r="AG1335" s="561"/>
      <c r="AH1335" s="561"/>
      <c r="AJ1335" s="561"/>
      <c r="AK1335" s="561"/>
      <c r="AM1335" s="561"/>
      <c r="AN1335" s="561"/>
      <c r="AO1335" s="561"/>
      <c r="AP1335" s="561"/>
      <c r="AQ1335" s="561"/>
      <c r="AR1335" s="561"/>
      <c r="AS1335" s="561"/>
      <c r="AT1335" s="561"/>
      <c r="AU1335" s="561"/>
      <c r="AW1335" s="561"/>
      <c r="AX1335" s="561"/>
      <c r="AY1335" s="561"/>
      <c r="AZ1335" s="561"/>
      <c r="BA1335" s="561"/>
      <c r="BB1335" s="561"/>
      <c r="BC1335" s="561"/>
      <c r="BD1335" s="561"/>
      <c r="BE1335" s="561"/>
      <c r="BF1335" s="561"/>
      <c r="BG1335" s="561"/>
      <c r="BH1335" s="561"/>
      <c r="BI1335" s="561"/>
      <c r="BJ1335" s="561"/>
      <c r="BK1335" s="561"/>
      <c r="BL1335" s="561"/>
      <c r="BM1335" s="561"/>
      <c r="BN1335" s="561"/>
      <c r="BO1335" s="561"/>
      <c r="BP1335" s="561"/>
      <c r="BQ1335" s="561"/>
      <c r="BR1335" s="561"/>
      <c r="BS1335" s="561"/>
      <c r="BT1335" s="561"/>
      <c r="BU1335" s="561"/>
      <c r="BV1335" s="561"/>
    </row>
    <row r="1336" spans="1:74">
      <c r="A1336" s="561"/>
      <c r="E1336" s="561"/>
      <c r="H1336" s="561"/>
      <c r="Q1336" s="561"/>
      <c r="R1336" s="561"/>
      <c r="S1336" s="561"/>
      <c r="T1336" s="561"/>
      <c r="U1336" s="561"/>
      <c r="V1336" s="561"/>
      <c r="Y1336" s="561"/>
      <c r="Z1336" s="561"/>
      <c r="AA1336" s="561"/>
      <c r="AB1336" s="561"/>
      <c r="AC1336" s="561"/>
      <c r="AD1336" s="561"/>
      <c r="AE1336" s="561"/>
      <c r="AF1336" s="561"/>
      <c r="AG1336" s="561"/>
      <c r="AH1336" s="561"/>
      <c r="AJ1336" s="561"/>
      <c r="AK1336" s="561"/>
      <c r="AM1336" s="561"/>
      <c r="AN1336" s="561"/>
      <c r="AO1336" s="561"/>
      <c r="AP1336" s="561"/>
      <c r="AQ1336" s="561"/>
      <c r="AR1336" s="561"/>
      <c r="AS1336" s="561"/>
      <c r="AT1336" s="561"/>
      <c r="AU1336" s="561"/>
      <c r="AW1336" s="561"/>
      <c r="AX1336" s="561"/>
      <c r="AY1336" s="561"/>
      <c r="AZ1336" s="561"/>
      <c r="BA1336" s="561"/>
      <c r="BB1336" s="561"/>
      <c r="BC1336" s="561"/>
      <c r="BD1336" s="561"/>
      <c r="BE1336" s="561"/>
      <c r="BF1336" s="561"/>
      <c r="BG1336" s="561"/>
      <c r="BH1336" s="561"/>
      <c r="BI1336" s="561"/>
      <c r="BJ1336" s="561"/>
      <c r="BK1336" s="561"/>
      <c r="BL1336" s="561"/>
      <c r="BM1336" s="561"/>
      <c r="BN1336" s="561"/>
      <c r="BO1336" s="561"/>
      <c r="BP1336" s="561"/>
      <c r="BQ1336" s="561"/>
      <c r="BR1336" s="561"/>
      <c r="BS1336" s="561"/>
      <c r="BT1336" s="561"/>
      <c r="BU1336" s="561"/>
      <c r="BV1336" s="561"/>
    </row>
    <row r="1337" spans="1:74">
      <c r="A1337" s="561"/>
      <c r="E1337" s="561"/>
      <c r="H1337" s="561"/>
      <c r="Q1337" s="561"/>
      <c r="R1337" s="561"/>
      <c r="S1337" s="561"/>
      <c r="T1337" s="561"/>
      <c r="U1337" s="561"/>
      <c r="V1337" s="561"/>
      <c r="Y1337" s="561"/>
      <c r="Z1337" s="561"/>
      <c r="AA1337" s="561"/>
      <c r="AB1337" s="561"/>
      <c r="AC1337" s="561"/>
      <c r="AD1337" s="561"/>
      <c r="AE1337" s="561"/>
      <c r="AF1337" s="561"/>
      <c r="AG1337" s="561"/>
      <c r="AH1337" s="561"/>
      <c r="AJ1337" s="561"/>
      <c r="AK1337" s="561"/>
      <c r="AM1337" s="561"/>
      <c r="AN1337" s="561"/>
      <c r="AO1337" s="561"/>
      <c r="AP1337" s="561"/>
      <c r="AQ1337" s="561"/>
      <c r="AR1337" s="561"/>
      <c r="AS1337" s="561"/>
      <c r="AT1337" s="561"/>
      <c r="AU1337" s="561"/>
      <c r="AW1337" s="561"/>
      <c r="AX1337" s="561"/>
      <c r="AY1337" s="561"/>
      <c r="AZ1337" s="561"/>
      <c r="BA1337" s="561"/>
      <c r="BB1337" s="561"/>
      <c r="BC1337" s="561"/>
      <c r="BD1337" s="561"/>
      <c r="BE1337" s="561"/>
      <c r="BF1337" s="561"/>
      <c r="BG1337" s="561"/>
      <c r="BH1337" s="561"/>
      <c r="BI1337" s="561"/>
      <c r="BJ1337" s="561"/>
      <c r="BK1337" s="561"/>
      <c r="BL1337" s="561"/>
      <c r="BM1337" s="561"/>
      <c r="BN1337" s="561"/>
      <c r="BO1337" s="561"/>
      <c r="BP1337" s="561"/>
      <c r="BQ1337" s="561"/>
      <c r="BR1337" s="561"/>
      <c r="BS1337" s="561"/>
      <c r="BT1337" s="561"/>
      <c r="BU1337" s="561"/>
      <c r="BV1337" s="561"/>
    </row>
    <row r="1338" spans="1:74">
      <c r="A1338" s="561"/>
      <c r="E1338" s="561"/>
      <c r="H1338" s="561"/>
      <c r="Q1338" s="561"/>
      <c r="R1338" s="561"/>
      <c r="S1338" s="561"/>
      <c r="T1338" s="561"/>
      <c r="U1338" s="561"/>
      <c r="V1338" s="561"/>
      <c r="Y1338" s="561"/>
      <c r="Z1338" s="561"/>
      <c r="AA1338" s="561"/>
      <c r="AB1338" s="561"/>
      <c r="AC1338" s="561"/>
      <c r="AD1338" s="561"/>
      <c r="AE1338" s="561"/>
      <c r="AF1338" s="561"/>
      <c r="AG1338" s="561"/>
      <c r="AH1338" s="561"/>
      <c r="AJ1338" s="561"/>
      <c r="AK1338" s="561"/>
      <c r="AM1338" s="561"/>
      <c r="AN1338" s="561"/>
      <c r="AO1338" s="561"/>
      <c r="AP1338" s="561"/>
      <c r="AQ1338" s="561"/>
      <c r="AR1338" s="561"/>
      <c r="AS1338" s="561"/>
      <c r="AT1338" s="561"/>
      <c r="AU1338" s="561"/>
      <c r="AW1338" s="561"/>
      <c r="AX1338" s="561"/>
      <c r="AY1338" s="561"/>
      <c r="AZ1338" s="561"/>
      <c r="BA1338" s="561"/>
      <c r="BB1338" s="561"/>
      <c r="BC1338" s="561"/>
      <c r="BD1338" s="561"/>
      <c r="BE1338" s="561"/>
      <c r="BF1338" s="561"/>
      <c r="BG1338" s="561"/>
      <c r="BH1338" s="561"/>
      <c r="BI1338" s="561"/>
      <c r="BJ1338" s="561"/>
      <c r="BK1338" s="561"/>
      <c r="BL1338" s="561"/>
      <c r="BM1338" s="561"/>
      <c r="BN1338" s="561"/>
      <c r="BO1338" s="561"/>
      <c r="BP1338" s="561"/>
      <c r="BQ1338" s="561"/>
      <c r="BR1338" s="561"/>
      <c r="BS1338" s="561"/>
      <c r="BT1338" s="561"/>
      <c r="BU1338" s="561"/>
      <c r="BV1338" s="561"/>
    </row>
    <row r="1339" spans="1:74">
      <c r="A1339" s="561"/>
      <c r="E1339" s="561"/>
      <c r="H1339" s="561"/>
      <c r="Q1339" s="561"/>
      <c r="R1339" s="561"/>
      <c r="S1339" s="561"/>
      <c r="T1339" s="561"/>
      <c r="U1339" s="561"/>
      <c r="V1339" s="561"/>
      <c r="Y1339" s="561"/>
      <c r="Z1339" s="561"/>
      <c r="AA1339" s="561"/>
      <c r="AB1339" s="561"/>
      <c r="AC1339" s="561"/>
      <c r="AD1339" s="561"/>
      <c r="AE1339" s="561"/>
      <c r="AF1339" s="561"/>
      <c r="AG1339" s="561"/>
      <c r="AH1339" s="561"/>
      <c r="AJ1339" s="561"/>
      <c r="AK1339" s="561"/>
      <c r="AM1339" s="561"/>
      <c r="AN1339" s="561"/>
      <c r="AO1339" s="561"/>
      <c r="AP1339" s="561"/>
      <c r="AQ1339" s="561"/>
      <c r="AR1339" s="561"/>
      <c r="AS1339" s="561"/>
      <c r="AT1339" s="561"/>
      <c r="AU1339" s="561"/>
      <c r="AW1339" s="561"/>
      <c r="AX1339" s="561"/>
      <c r="AY1339" s="561"/>
      <c r="AZ1339" s="561"/>
      <c r="BA1339" s="561"/>
      <c r="BB1339" s="561"/>
      <c r="BC1339" s="561"/>
      <c r="BD1339" s="561"/>
      <c r="BE1339" s="561"/>
      <c r="BF1339" s="561"/>
      <c r="BG1339" s="561"/>
      <c r="BH1339" s="561"/>
      <c r="BI1339" s="561"/>
      <c r="BJ1339" s="561"/>
      <c r="BK1339" s="561"/>
      <c r="BL1339" s="561"/>
      <c r="BM1339" s="561"/>
      <c r="BN1339" s="561"/>
      <c r="BO1339" s="561"/>
      <c r="BP1339" s="561"/>
      <c r="BQ1339" s="561"/>
      <c r="BR1339" s="561"/>
      <c r="BS1339" s="561"/>
      <c r="BT1339" s="561"/>
      <c r="BU1339" s="561"/>
      <c r="BV1339" s="561"/>
    </row>
    <row r="1340" spans="1:74">
      <c r="A1340" s="561"/>
      <c r="E1340" s="561"/>
      <c r="H1340" s="561"/>
      <c r="Q1340" s="561"/>
      <c r="R1340" s="561"/>
      <c r="S1340" s="561"/>
      <c r="T1340" s="561"/>
      <c r="U1340" s="561"/>
      <c r="V1340" s="561"/>
      <c r="Y1340" s="561"/>
      <c r="Z1340" s="561"/>
      <c r="AA1340" s="561"/>
      <c r="AB1340" s="561"/>
      <c r="AC1340" s="561"/>
      <c r="AD1340" s="561"/>
      <c r="AE1340" s="561"/>
      <c r="AF1340" s="561"/>
      <c r="AG1340" s="561"/>
      <c r="AH1340" s="561"/>
      <c r="AJ1340" s="561"/>
      <c r="AK1340" s="561"/>
      <c r="AM1340" s="561"/>
      <c r="AN1340" s="561"/>
      <c r="AO1340" s="561"/>
      <c r="AP1340" s="561"/>
      <c r="AQ1340" s="561"/>
      <c r="AR1340" s="561"/>
      <c r="AS1340" s="561"/>
      <c r="AT1340" s="561"/>
      <c r="AU1340" s="561"/>
      <c r="AW1340" s="561"/>
      <c r="AX1340" s="561"/>
      <c r="AY1340" s="561"/>
      <c r="AZ1340" s="561"/>
      <c r="BA1340" s="561"/>
      <c r="BB1340" s="561"/>
      <c r="BC1340" s="561"/>
      <c r="BD1340" s="561"/>
      <c r="BE1340" s="561"/>
      <c r="BF1340" s="561"/>
      <c r="BG1340" s="561"/>
      <c r="BH1340" s="561"/>
      <c r="BI1340" s="561"/>
      <c r="BJ1340" s="561"/>
      <c r="BK1340" s="561"/>
      <c r="BL1340" s="561"/>
      <c r="BM1340" s="561"/>
      <c r="BN1340" s="561"/>
      <c r="BO1340" s="561"/>
      <c r="BP1340" s="561"/>
      <c r="BQ1340" s="561"/>
      <c r="BR1340" s="561"/>
      <c r="BS1340" s="561"/>
      <c r="BT1340" s="561"/>
      <c r="BU1340" s="561"/>
      <c r="BV1340" s="561"/>
    </row>
    <row r="1341" spans="1:74">
      <c r="A1341" s="561"/>
      <c r="E1341" s="561"/>
      <c r="H1341" s="561"/>
      <c r="Q1341" s="561"/>
      <c r="R1341" s="561"/>
      <c r="S1341" s="561"/>
      <c r="T1341" s="561"/>
      <c r="U1341" s="561"/>
      <c r="V1341" s="561"/>
      <c r="Y1341" s="561"/>
      <c r="Z1341" s="561"/>
      <c r="AA1341" s="561"/>
      <c r="AB1341" s="561"/>
      <c r="AC1341" s="561"/>
      <c r="AD1341" s="561"/>
      <c r="AE1341" s="561"/>
      <c r="AF1341" s="561"/>
      <c r="AG1341" s="561"/>
      <c r="AH1341" s="561"/>
      <c r="AJ1341" s="561"/>
      <c r="AK1341" s="561"/>
      <c r="AM1341" s="561"/>
      <c r="AN1341" s="561"/>
      <c r="AO1341" s="561"/>
      <c r="AP1341" s="561"/>
      <c r="AQ1341" s="561"/>
      <c r="AR1341" s="561"/>
      <c r="AS1341" s="561"/>
      <c r="AT1341" s="561"/>
      <c r="AU1341" s="561"/>
      <c r="AW1341" s="561"/>
      <c r="AX1341" s="561"/>
      <c r="AY1341" s="561"/>
      <c r="AZ1341" s="561"/>
      <c r="BA1341" s="561"/>
      <c r="BB1341" s="561"/>
      <c r="BC1341" s="561"/>
      <c r="BD1341" s="561"/>
      <c r="BE1341" s="561"/>
      <c r="BF1341" s="561"/>
      <c r="BG1341" s="561"/>
      <c r="BH1341" s="561"/>
      <c r="BI1341" s="561"/>
      <c r="BJ1341" s="561"/>
      <c r="BK1341" s="561"/>
      <c r="BL1341" s="561"/>
      <c r="BM1341" s="561"/>
      <c r="BN1341" s="561"/>
      <c r="BO1341" s="561"/>
      <c r="BP1341" s="561"/>
      <c r="BQ1341" s="561"/>
      <c r="BR1341" s="561"/>
      <c r="BS1341" s="561"/>
      <c r="BT1341" s="561"/>
      <c r="BU1341" s="561"/>
      <c r="BV1341" s="561"/>
    </row>
    <row r="1342" spans="1:74">
      <c r="A1342" s="561"/>
      <c r="E1342" s="561"/>
      <c r="H1342" s="561"/>
      <c r="Q1342" s="561"/>
      <c r="R1342" s="561"/>
      <c r="S1342" s="561"/>
      <c r="T1342" s="561"/>
      <c r="U1342" s="561"/>
      <c r="V1342" s="561"/>
      <c r="Y1342" s="561"/>
      <c r="Z1342" s="561"/>
      <c r="AA1342" s="561"/>
      <c r="AB1342" s="561"/>
      <c r="AC1342" s="561"/>
      <c r="AD1342" s="561"/>
      <c r="AE1342" s="561"/>
      <c r="AF1342" s="561"/>
      <c r="AG1342" s="561"/>
      <c r="AH1342" s="561"/>
      <c r="AJ1342" s="561"/>
      <c r="AK1342" s="561"/>
      <c r="AM1342" s="561"/>
      <c r="AN1342" s="561"/>
      <c r="AO1342" s="561"/>
      <c r="AP1342" s="561"/>
      <c r="AQ1342" s="561"/>
      <c r="AR1342" s="561"/>
      <c r="AS1342" s="561"/>
      <c r="AT1342" s="561"/>
      <c r="AU1342" s="561"/>
      <c r="AW1342" s="561"/>
      <c r="AX1342" s="561"/>
      <c r="AY1342" s="561"/>
      <c r="AZ1342" s="561"/>
      <c r="BA1342" s="561"/>
      <c r="BB1342" s="561"/>
      <c r="BC1342" s="561"/>
      <c r="BD1342" s="561"/>
      <c r="BE1342" s="561"/>
      <c r="BF1342" s="561"/>
      <c r="BG1342" s="561"/>
      <c r="BH1342" s="561"/>
      <c r="BI1342" s="561"/>
      <c r="BJ1342" s="561"/>
      <c r="BK1342" s="561"/>
      <c r="BL1342" s="561"/>
      <c r="BM1342" s="561"/>
      <c r="BN1342" s="561"/>
      <c r="BO1342" s="561"/>
      <c r="BP1342" s="561"/>
      <c r="BQ1342" s="561"/>
      <c r="BR1342" s="561"/>
      <c r="BS1342" s="561"/>
      <c r="BT1342" s="561"/>
      <c r="BU1342" s="561"/>
      <c r="BV1342" s="561"/>
    </row>
    <row r="1343" spans="1:74">
      <c r="A1343" s="561"/>
      <c r="E1343" s="561"/>
      <c r="H1343" s="561"/>
      <c r="Q1343" s="561"/>
      <c r="R1343" s="561"/>
      <c r="S1343" s="561"/>
      <c r="T1343" s="561"/>
      <c r="U1343" s="561"/>
      <c r="V1343" s="561"/>
      <c r="Y1343" s="561"/>
      <c r="Z1343" s="561"/>
      <c r="AA1343" s="561"/>
      <c r="AB1343" s="561"/>
      <c r="AC1343" s="561"/>
      <c r="AD1343" s="561"/>
      <c r="AE1343" s="561"/>
      <c r="AF1343" s="561"/>
      <c r="AG1343" s="561"/>
      <c r="AH1343" s="561"/>
      <c r="AJ1343" s="561"/>
      <c r="AK1343" s="561"/>
      <c r="AM1343" s="561"/>
      <c r="AN1343" s="561"/>
      <c r="AO1343" s="561"/>
      <c r="AP1343" s="561"/>
      <c r="AQ1343" s="561"/>
      <c r="AR1343" s="561"/>
      <c r="AS1343" s="561"/>
      <c r="AT1343" s="561"/>
      <c r="AU1343" s="561"/>
      <c r="AW1343" s="561"/>
      <c r="AX1343" s="561"/>
      <c r="AY1343" s="561"/>
      <c r="AZ1343" s="561"/>
      <c r="BA1343" s="561"/>
      <c r="BB1343" s="561"/>
      <c r="BC1343" s="561"/>
      <c r="BD1343" s="561"/>
      <c r="BE1343" s="561"/>
      <c r="BF1343" s="561"/>
      <c r="BG1343" s="561"/>
      <c r="BH1343" s="561"/>
      <c r="BI1343" s="561"/>
      <c r="BJ1343" s="561"/>
      <c r="BK1343" s="561"/>
      <c r="BL1343" s="561"/>
      <c r="BM1343" s="561"/>
      <c r="BN1343" s="561"/>
      <c r="BO1343" s="561"/>
      <c r="BP1343" s="561"/>
      <c r="BQ1343" s="561"/>
      <c r="BR1343" s="561"/>
      <c r="BS1343" s="561"/>
      <c r="BT1343" s="561"/>
      <c r="BU1343" s="561"/>
      <c r="BV1343" s="561"/>
    </row>
    <row r="1344" spans="1:74">
      <c r="A1344" s="561"/>
      <c r="E1344" s="561"/>
      <c r="H1344" s="561"/>
      <c r="Q1344" s="561"/>
      <c r="R1344" s="561"/>
      <c r="S1344" s="561"/>
      <c r="T1344" s="561"/>
      <c r="U1344" s="561"/>
      <c r="V1344" s="561"/>
      <c r="Y1344" s="561"/>
      <c r="Z1344" s="561"/>
      <c r="AA1344" s="561"/>
      <c r="AB1344" s="561"/>
      <c r="AC1344" s="561"/>
      <c r="AD1344" s="561"/>
      <c r="AE1344" s="561"/>
      <c r="AF1344" s="561"/>
      <c r="AG1344" s="561"/>
      <c r="AH1344" s="561"/>
      <c r="AJ1344" s="561"/>
      <c r="AK1344" s="561"/>
      <c r="AM1344" s="561"/>
      <c r="AN1344" s="561"/>
      <c r="AO1344" s="561"/>
      <c r="AP1344" s="561"/>
      <c r="AQ1344" s="561"/>
      <c r="AR1344" s="561"/>
      <c r="AS1344" s="561"/>
      <c r="AT1344" s="561"/>
      <c r="AU1344" s="561"/>
      <c r="AW1344" s="561"/>
      <c r="AX1344" s="561"/>
      <c r="AY1344" s="561"/>
      <c r="AZ1344" s="561"/>
      <c r="BA1344" s="561"/>
      <c r="BB1344" s="561"/>
      <c r="BC1344" s="561"/>
      <c r="BD1344" s="561"/>
      <c r="BE1344" s="561"/>
      <c r="BF1344" s="561"/>
      <c r="BG1344" s="561"/>
      <c r="BH1344" s="561"/>
      <c r="BI1344" s="561"/>
      <c r="BJ1344" s="561"/>
      <c r="BK1344" s="561"/>
      <c r="BL1344" s="561"/>
      <c r="BM1344" s="561"/>
      <c r="BN1344" s="561"/>
      <c r="BO1344" s="561"/>
      <c r="BP1344" s="561"/>
      <c r="BQ1344" s="561"/>
      <c r="BR1344" s="561"/>
      <c r="BS1344" s="561"/>
      <c r="BT1344" s="561"/>
      <c r="BU1344" s="561"/>
      <c r="BV1344" s="561"/>
    </row>
    <row r="1345" spans="1:74">
      <c r="A1345" s="561"/>
      <c r="E1345" s="561"/>
      <c r="H1345" s="561"/>
      <c r="Q1345" s="561"/>
      <c r="R1345" s="561"/>
      <c r="S1345" s="561"/>
      <c r="T1345" s="561"/>
      <c r="U1345" s="561"/>
      <c r="V1345" s="561"/>
      <c r="Y1345" s="561"/>
      <c r="Z1345" s="561"/>
      <c r="AA1345" s="561"/>
      <c r="AB1345" s="561"/>
      <c r="AC1345" s="561"/>
      <c r="AD1345" s="561"/>
      <c r="AE1345" s="561"/>
      <c r="AF1345" s="561"/>
      <c r="AG1345" s="561"/>
      <c r="AH1345" s="561"/>
      <c r="AJ1345" s="561"/>
      <c r="AK1345" s="561"/>
      <c r="AM1345" s="561"/>
      <c r="AN1345" s="561"/>
      <c r="AO1345" s="561"/>
      <c r="AP1345" s="561"/>
      <c r="AQ1345" s="561"/>
      <c r="AR1345" s="561"/>
      <c r="AS1345" s="561"/>
      <c r="AT1345" s="561"/>
      <c r="AU1345" s="561"/>
      <c r="AW1345" s="561"/>
      <c r="AX1345" s="561"/>
      <c r="AY1345" s="561"/>
      <c r="AZ1345" s="561"/>
      <c r="BA1345" s="561"/>
      <c r="BB1345" s="561"/>
      <c r="BC1345" s="561"/>
      <c r="BD1345" s="561"/>
      <c r="BE1345" s="561"/>
      <c r="BF1345" s="561"/>
      <c r="BG1345" s="561"/>
      <c r="BH1345" s="561"/>
      <c r="BI1345" s="561"/>
      <c r="BJ1345" s="561"/>
      <c r="BK1345" s="561"/>
      <c r="BL1345" s="561"/>
      <c r="BM1345" s="561"/>
      <c r="BN1345" s="561"/>
      <c r="BO1345" s="561"/>
      <c r="BP1345" s="561"/>
      <c r="BQ1345" s="561"/>
      <c r="BR1345" s="561"/>
      <c r="BS1345" s="561"/>
      <c r="BT1345" s="561"/>
      <c r="BU1345" s="561"/>
      <c r="BV1345" s="561"/>
    </row>
    <row r="1346" spans="1:74">
      <c r="A1346" s="561"/>
      <c r="E1346" s="561"/>
      <c r="H1346" s="561"/>
      <c r="Q1346" s="561"/>
      <c r="R1346" s="561"/>
      <c r="S1346" s="561"/>
      <c r="T1346" s="561"/>
      <c r="U1346" s="561"/>
      <c r="V1346" s="561"/>
      <c r="Y1346" s="561"/>
      <c r="Z1346" s="561"/>
      <c r="AA1346" s="561"/>
      <c r="AB1346" s="561"/>
      <c r="AC1346" s="561"/>
      <c r="AD1346" s="561"/>
      <c r="AE1346" s="561"/>
      <c r="AF1346" s="561"/>
      <c r="AG1346" s="561"/>
      <c r="AH1346" s="561"/>
      <c r="AJ1346" s="561"/>
      <c r="AK1346" s="561"/>
      <c r="AM1346" s="561"/>
      <c r="AN1346" s="561"/>
      <c r="AO1346" s="561"/>
      <c r="AP1346" s="561"/>
      <c r="AQ1346" s="561"/>
      <c r="AR1346" s="561"/>
      <c r="AS1346" s="561"/>
      <c r="AT1346" s="561"/>
      <c r="AU1346" s="561"/>
      <c r="AW1346" s="561"/>
      <c r="AX1346" s="561"/>
      <c r="AY1346" s="561"/>
      <c r="AZ1346" s="561"/>
      <c r="BA1346" s="561"/>
      <c r="BB1346" s="561"/>
      <c r="BC1346" s="561"/>
      <c r="BD1346" s="561"/>
      <c r="BE1346" s="561"/>
      <c r="BF1346" s="561"/>
      <c r="BG1346" s="561"/>
      <c r="BH1346" s="561"/>
      <c r="BI1346" s="561"/>
      <c r="BJ1346" s="561"/>
      <c r="BK1346" s="561"/>
      <c r="BL1346" s="561"/>
      <c r="BM1346" s="561"/>
      <c r="BN1346" s="561"/>
      <c r="BO1346" s="561"/>
      <c r="BP1346" s="561"/>
      <c r="BQ1346" s="561"/>
      <c r="BR1346" s="561"/>
      <c r="BS1346" s="561"/>
      <c r="BT1346" s="561"/>
      <c r="BU1346" s="561"/>
      <c r="BV1346" s="561"/>
    </row>
    <row r="1347" spans="1:74">
      <c r="A1347" s="561"/>
      <c r="E1347" s="561"/>
      <c r="H1347" s="561"/>
      <c r="Q1347" s="561"/>
      <c r="R1347" s="561"/>
      <c r="S1347" s="561"/>
      <c r="T1347" s="561"/>
      <c r="U1347" s="561"/>
      <c r="V1347" s="561"/>
      <c r="Y1347" s="561"/>
      <c r="Z1347" s="561"/>
      <c r="AA1347" s="561"/>
      <c r="AB1347" s="561"/>
      <c r="AC1347" s="561"/>
      <c r="AD1347" s="561"/>
      <c r="AE1347" s="561"/>
      <c r="AF1347" s="561"/>
      <c r="AG1347" s="561"/>
      <c r="AH1347" s="561"/>
      <c r="AJ1347" s="561"/>
      <c r="AK1347" s="561"/>
      <c r="AM1347" s="561"/>
      <c r="AN1347" s="561"/>
      <c r="AO1347" s="561"/>
      <c r="AP1347" s="561"/>
      <c r="AQ1347" s="561"/>
      <c r="AR1347" s="561"/>
      <c r="AS1347" s="561"/>
      <c r="AT1347" s="561"/>
      <c r="AU1347" s="561"/>
      <c r="AW1347" s="561"/>
      <c r="AX1347" s="561"/>
      <c r="AY1347" s="561"/>
      <c r="AZ1347" s="561"/>
      <c r="BA1347" s="561"/>
      <c r="BB1347" s="561"/>
      <c r="BC1347" s="561"/>
      <c r="BD1347" s="561"/>
      <c r="BE1347" s="561"/>
      <c r="BF1347" s="561"/>
      <c r="BG1347" s="561"/>
      <c r="BH1347" s="561"/>
      <c r="BI1347" s="561"/>
      <c r="BJ1347" s="561"/>
      <c r="BK1347" s="561"/>
      <c r="BL1347" s="561"/>
      <c r="BM1347" s="561"/>
      <c r="BN1347" s="561"/>
      <c r="BO1347" s="561"/>
      <c r="BP1347" s="561"/>
      <c r="BQ1347" s="561"/>
      <c r="BR1347" s="561"/>
      <c r="BS1347" s="561"/>
      <c r="BT1347" s="561"/>
      <c r="BU1347" s="561"/>
      <c r="BV1347" s="561"/>
    </row>
    <row r="1348" spans="1:74">
      <c r="A1348" s="561"/>
      <c r="E1348" s="561"/>
      <c r="H1348" s="561"/>
      <c r="Q1348" s="561"/>
      <c r="R1348" s="561"/>
      <c r="S1348" s="561"/>
      <c r="T1348" s="561"/>
      <c r="U1348" s="561"/>
      <c r="V1348" s="561"/>
      <c r="Y1348" s="561"/>
      <c r="Z1348" s="561"/>
      <c r="AA1348" s="561"/>
      <c r="AB1348" s="561"/>
      <c r="AC1348" s="561"/>
      <c r="AD1348" s="561"/>
      <c r="AE1348" s="561"/>
      <c r="AF1348" s="561"/>
      <c r="AG1348" s="561"/>
      <c r="AH1348" s="561"/>
      <c r="AJ1348" s="561"/>
      <c r="AK1348" s="561"/>
      <c r="AM1348" s="561"/>
      <c r="AN1348" s="561"/>
      <c r="AO1348" s="561"/>
      <c r="AP1348" s="561"/>
      <c r="AQ1348" s="561"/>
      <c r="AR1348" s="561"/>
      <c r="AS1348" s="561"/>
      <c r="AT1348" s="561"/>
      <c r="AU1348" s="561"/>
      <c r="AW1348" s="561"/>
      <c r="AX1348" s="561"/>
      <c r="AY1348" s="561"/>
      <c r="AZ1348" s="561"/>
      <c r="BA1348" s="561"/>
      <c r="BB1348" s="561"/>
      <c r="BC1348" s="561"/>
      <c r="BD1348" s="561"/>
      <c r="BE1348" s="561"/>
      <c r="BF1348" s="561"/>
      <c r="BG1348" s="561"/>
      <c r="BH1348" s="561"/>
      <c r="BI1348" s="561"/>
      <c r="BJ1348" s="561"/>
      <c r="BK1348" s="561"/>
      <c r="BL1348" s="561"/>
      <c r="BM1348" s="561"/>
      <c r="BN1348" s="561"/>
      <c r="BO1348" s="561"/>
      <c r="BP1348" s="561"/>
      <c r="BQ1348" s="561"/>
      <c r="BR1348" s="561"/>
      <c r="BS1348" s="561"/>
      <c r="BT1348" s="561"/>
      <c r="BU1348" s="561"/>
      <c r="BV1348" s="561"/>
    </row>
    <row r="1349" spans="1:74">
      <c r="A1349" s="561"/>
      <c r="E1349" s="561"/>
      <c r="H1349" s="561"/>
      <c r="Q1349" s="561"/>
      <c r="R1349" s="561"/>
      <c r="S1349" s="561"/>
      <c r="T1349" s="561"/>
      <c r="U1349" s="561"/>
      <c r="V1349" s="561"/>
      <c r="Y1349" s="561"/>
      <c r="Z1349" s="561"/>
      <c r="AA1349" s="561"/>
      <c r="AB1349" s="561"/>
      <c r="AC1349" s="561"/>
      <c r="AD1349" s="561"/>
      <c r="AE1349" s="561"/>
      <c r="AF1349" s="561"/>
      <c r="AG1349" s="561"/>
      <c r="AH1349" s="561"/>
      <c r="AJ1349" s="561"/>
      <c r="AK1349" s="561"/>
      <c r="AM1349" s="561"/>
      <c r="AN1349" s="561"/>
      <c r="AO1349" s="561"/>
      <c r="AP1349" s="561"/>
      <c r="AQ1349" s="561"/>
      <c r="AR1349" s="561"/>
      <c r="AS1349" s="561"/>
      <c r="AT1349" s="561"/>
      <c r="AU1349" s="561"/>
      <c r="AW1349" s="561"/>
      <c r="AX1349" s="561"/>
      <c r="AY1349" s="561"/>
      <c r="AZ1349" s="561"/>
      <c r="BA1349" s="561"/>
      <c r="BB1349" s="561"/>
      <c r="BC1349" s="561"/>
      <c r="BD1349" s="561"/>
      <c r="BE1349" s="561"/>
      <c r="BF1349" s="561"/>
      <c r="BG1349" s="561"/>
      <c r="BH1349" s="561"/>
      <c r="BI1349" s="561"/>
      <c r="BJ1349" s="561"/>
      <c r="BK1349" s="561"/>
      <c r="BL1349" s="561"/>
      <c r="BM1349" s="561"/>
      <c r="BN1349" s="561"/>
      <c r="BO1349" s="561"/>
      <c r="BP1349" s="561"/>
      <c r="BQ1349" s="561"/>
      <c r="BR1349" s="561"/>
      <c r="BS1349" s="561"/>
      <c r="BT1349" s="561"/>
      <c r="BU1349" s="561"/>
      <c r="BV1349" s="561"/>
    </row>
    <row r="1350" spans="1:74">
      <c r="A1350" s="561"/>
      <c r="E1350" s="561"/>
      <c r="H1350" s="561"/>
      <c r="Q1350" s="561"/>
      <c r="R1350" s="561"/>
      <c r="S1350" s="561"/>
      <c r="T1350" s="561"/>
      <c r="U1350" s="561"/>
      <c r="V1350" s="561"/>
      <c r="Y1350" s="561"/>
      <c r="Z1350" s="561"/>
      <c r="AA1350" s="561"/>
      <c r="AB1350" s="561"/>
      <c r="AC1350" s="561"/>
      <c r="AD1350" s="561"/>
      <c r="AE1350" s="561"/>
      <c r="AF1350" s="561"/>
      <c r="AG1350" s="561"/>
      <c r="AH1350" s="561"/>
      <c r="AJ1350" s="561"/>
      <c r="AK1350" s="561"/>
      <c r="AM1350" s="561"/>
      <c r="AN1350" s="561"/>
      <c r="AO1350" s="561"/>
      <c r="AP1350" s="561"/>
      <c r="AQ1350" s="561"/>
      <c r="AR1350" s="561"/>
      <c r="AS1350" s="561"/>
      <c r="AT1350" s="561"/>
      <c r="AU1350" s="561"/>
      <c r="AW1350" s="561"/>
      <c r="AX1350" s="561"/>
      <c r="AY1350" s="561"/>
      <c r="AZ1350" s="561"/>
      <c r="BA1350" s="561"/>
      <c r="BB1350" s="561"/>
      <c r="BC1350" s="561"/>
      <c r="BD1350" s="561"/>
      <c r="BE1350" s="561"/>
      <c r="BF1350" s="561"/>
      <c r="BG1350" s="561"/>
      <c r="BH1350" s="561"/>
      <c r="BI1350" s="561"/>
      <c r="BJ1350" s="561"/>
      <c r="BK1350" s="561"/>
      <c r="BL1350" s="561"/>
      <c r="BM1350" s="561"/>
      <c r="BN1350" s="561"/>
      <c r="BO1350" s="561"/>
      <c r="BP1350" s="561"/>
      <c r="BQ1350" s="561"/>
      <c r="BR1350" s="561"/>
      <c r="BS1350" s="561"/>
      <c r="BT1350" s="561"/>
      <c r="BU1350" s="561"/>
      <c r="BV1350" s="561"/>
    </row>
    <row r="1351" spans="1:74">
      <c r="A1351" s="561"/>
      <c r="E1351" s="561"/>
      <c r="H1351" s="561"/>
      <c r="Q1351" s="561"/>
      <c r="R1351" s="561"/>
      <c r="S1351" s="561"/>
      <c r="T1351" s="561"/>
      <c r="U1351" s="561"/>
      <c r="V1351" s="561"/>
      <c r="Y1351" s="561"/>
      <c r="Z1351" s="561"/>
      <c r="AA1351" s="561"/>
      <c r="AB1351" s="561"/>
      <c r="AC1351" s="561"/>
      <c r="AD1351" s="561"/>
      <c r="AE1351" s="561"/>
      <c r="AF1351" s="561"/>
      <c r="AG1351" s="561"/>
      <c r="AH1351" s="561"/>
      <c r="AJ1351" s="561"/>
      <c r="AK1351" s="561"/>
      <c r="AM1351" s="561"/>
      <c r="AN1351" s="561"/>
      <c r="AO1351" s="561"/>
      <c r="AP1351" s="561"/>
      <c r="AQ1351" s="561"/>
      <c r="AR1351" s="561"/>
      <c r="AS1351" s="561"/>
      <c r="AT1351" s="561"/>
      <c r="AU1351" s="561"/>
      <c r="AW1351" s="561"/>
      <c r="AX1351" s="561"/>
      <c r="AY1351" s="561"/>
      <c r="AZ1351" s="561"/>
      <c r="BA1351" s="561"/>
      <c r="BB1351" s="561"/>
      <c r="BC1351" s="561"/>
      <c r="BD1351" s="561"/>
      <c r="BE1351" s="561"/>
      <c r="BF1351" s="561"/>
      <c r="BG1351" s="561"/>
      <c r="BH1351" s="561"/>
      <c r="BI1351" s="561"/>
      <c r="BJ1351" s="561"/>
      <c r="BK1351" s="561"/>
      <c r="BL1351" s="561"/>
      <c r="BM1351" s="561"/>
      <c r="BN1351" s="561"/>
      <c r="BO1351" s="561"/>
      <c r="BP1351" s="561"/>
      <c r="BQ1351" s="561"/>
      <c r="BR1351" s="561"/>
      <c r="BS1351" s="561"/>
      <c r="BT1351" s="561"/>
      <c r="BU1351" s="561"/>
      <c r="BV1351" s="561"/>
    </row>
    <row r="1352" spans="1:74">
      <c r="A1352" s="561"/>
      <c r="E1352" s="561"/>
      <c r="H1352" s="561"/>
      <c r="Q1352" s="561"/>
      <c r="R1352" s="561"/>
      <c r="S1352" s="561"/>
      <c r="T1352" s="561"/>
      <c r="U1352" s="561"/>
      <c r="V1352" s="561"/>
      <c r="Y1352" s="561"/>
      <c r="Z1352" s="561"/>
      <c r="AA1352" s="561"/>
      <c r="AB1352" s="561"/>
      <c r="AC1352" s="561"/>
      <c r="AD1352" s="561"/>
      <c r="AE1352" s="561"/>
      <c r="AF1352" s="561"/>
      <c r="AG1352" s="561"/>
      <c r="AH1352" s="561"/>
      <c r="AJ1352" s="561"/>
      <c r="AK1352" s="561"/>
      <c r="AM1352" s="561"/>
      <c r="AN1352" s="561"/>
      <c r="AO1352" s="561"/>
      <c r="AP1352" s="561"/>
      <c r="AQ1352" s="561"/>
      <c r="AR1352" s="561"/>
      <c r="AS1352" s="561"/>
      <c r="AT1352" s="561"/>
      <c r="AU1352" s="561"/>
      <c r="AW1352" s="561"/>
      <c r="AX1352" s="561"/>
      <c r="AY1352" s="561"/>
      <c r="AZ1352" s="561"/>
      <c r="BA1352" s="561"/>
      <c r="BB1352" s="561"/>
      <c r="BC1352" s="561"/>
      <c r="BD1352" s="561"/>
      <c r="BE1352" s="561"/>
      <c r="BF1352" s="561"/>
      <c r="BG1352" s="561"/>
      <c r="BH1352" s="561"/>
      <c r="BI1352" s="561"/>
      <c r="BJ1352" s="561"/>
      <c r="BK1352" s="561"/>
      <c r="BL1352" s="561"/>
      <c r="BM1352" s="561"/>
      <c r="BN1352" s="561"/>
      <c r="BO1352" s="561"/>
      <c r="BP1352" s="561"/>
      <c r="BQ1352" s="561"/>
      <c r="BR1352" s="561"/>
      <c r="BS1352" s="561"/>
      <c r="BT1352" s="561"/>
      <c r="BU1352" s="561"/>
      <c r="BV1352" s="561"/>
    </row>
    <row r="1353" spans="1:74">
      <c r="A1353" s="561"/>
      <c r="E1353" s="561"/>
      <c r="H1353" s="561"/>
      <c r="Q1353" s="561"/>
      <c r="R1353" s="561"/>
      <c r="S1353" s="561"/>
      <c r="T1353" s="561"/>
      <c r="U1353" s="561"/>
      <c r="V1353" s="561"/>
      <c r="Y1353" s="561"/>
      <c r="Z1353" s="561"/>
      <c r="AA1353" s="561"/>
      <c r="AB1353" s="561"/>
      <c r="AC1353" s="561"/>
      <c r="AD1353" s="561"/>
      <c r="AE1353" s="561"/>
      <c r="AF1353" s="561"/>
      <c r="AG1353" s="561"/>
      <c r="AH1353" s="561"/>
      <c r="AJ1353" s="561"/>
      <c r="AK1353" s="561"/>
      <c r="AM1353" s="561"/>
      <c r="AN1353" s="561"/>
      <c r="AO1353" s="561"/>
      <c r="AP1353" s="561"/>
      <c r="AQ1353" s="561"/>
      <c r="AR1353" s="561"/>
      <c r="AS1353" s="561"/>
      <c r="AT1353" s="561"/>
      <c r="AU1353" s="561"/>
      <c r="AW1353" s="561"/>
      <c r="AX1353" s="561"/>
      <c r="AY1353" s="561"/>
      <c r="AZ1353" s="561"/>
      <c r="BA1353" s="561"/>
      <c r="BB1353" s="561"/>
      <c r="BC1353" s="561"/>
      <c r="BD1353" s="561"/>
      <c r="BE1353" s="561"/>
      <c r="BF1353" s="561"/>
      <c r="BG1353" s="561"/>
      <c r="BH1353" s="561"/>
      <c r="BI1353" s="561"/>
      <c r="BJ1353" s="561"/>
      <c r="BK1353" s="561"/>
      <c r="BL1353" s="561"/>
      <c r="BM1353" s="561"/>
      <c r="BN1353" s="561"/>
      <c r="BO1353" s="561"/>
      <c r="BP1353" s="561"/>
      <c r="BQ1353" s="561"/>
      <c r="BR1353" s="561"/>
      <c r="BS1353" s="561"/>
      <c r="BT1353" s="561"/>
      <c r="BU1353" s="561"/>
      <c r="BV1353" s="561"/>
    </row>
    <row r="1354" spans="1:74">
      <c r="A1354" s="561"/>
      <c r="E1354" s="561"/>
      <c r="H1354" s="561"/>
      <c r="Q1354" s="561"/>
      <c r="R1354" s="561"/>
      <c r="S1354" s="561"/>
      <c r="T1354" s="561"/>
      <c r="U1354" s="561"/>
      <c r="V1354" s="561"/>
      <c r="Y1354" s="561"/>
      <c r="Z1354" s="561"/>
      <c r="AA1354" s="561"/>
      <c r="AB1354" s="561"/>
      <c r="AC1354" s="561"/>
      <c r="AD1354" s="561"/>
      <c r="AE1354" s="561"/>
      <c r="AF1354" s="561"/>
      <c r="AG1354" s="561"/>
      <c r="AH1354" s="561"/>
      <c r="AJ1354" s="561"/>
      <c r="AK1354" s="561"/>
      <c r="AM1354" s="561"/>
      <c r="AN1354" s="561"/>
      <c r="AO1354" s="561"/>
      <c r="AP1354" s="561"/>
      <c r="AQ1354" s="561"/>
      <c r="AR1354" s="561"/>
      <c r="AS1354" s="561"/>
      <c r="AT1354" s="561"/>
      <c r="AU1354" s="561"/>
      <c r="AW1354" s="561"/>
      <c r="AX1354" s="561"/>
      <c r="AY1354" s="561"/>
      <c r="AZ1354" s="561"/>
      <c r="BA1354" s="561"/>
      <c r="BB1354" s="561"/>
      <c r="BC1354" s="561"/>
      <c r="BD1354" s="561"/>
      <c r="BE1354" s="561"/>
      <c r="BF1354" s="561"/>
      <c r="BG1354" s="561"/>
      <c r="BH1354" s="561"/>
      <c r="BI1354" s="561"/>
      <c r="BJ1354" s="561"/>
      <c r="BK1354" s="561"/>
      <c r="BL1354" s="561"/>
      <c r="BM1354" s="561"/>
      <c r="BN1354" s="561"/>
      <c r="BO1354" s="561"/>
      <c r="BP1354" s="561"/>
      <c r="BQ1354" s="561"/>
      <c r="BR1354" s="561"/>
      <c r="BS1354" s="561"/>
      <c r="BT1354" s="561"/>
      <c r="BU1354" s="561"/>
      <c r="BV1354" s="561"/>
    </row>
    <row r="1355" spans="1:74">
      <c r="A1355" s="561"/>
      <c r="E1355" s="561"/>
      <c r="H1355" s="561"/>
      <c r="Q1355" s="561"/>
      <c r="R1355" s="561"/>
      <c r="S1355" s="561"/>
      <c r="T1355" s="561"/>
      <c r="U1355" s="561"/>
      <c r="V1355" s="561"/>
      <c r="Y1355" s="561"/>
      <c r="Z1355" s="561"/>
      <c r="AA1355" s="561"/>
      <c r="AB1355" s="561"/>
      <c r="AC1355" s="561"/>
      <c r="AD1355" s="561"/>
      <c r="AE1355" s="561"/>
      <c r="AF1355" s="561"/>
      <c r="AG1355" s="561"/>
      <c r="AH1355" s="561"/>
      <c r="AJ1355" s="561"/>
      <c r="AK1355" s="561"/>
      <c r="AM1355" s="561"/>
      <c r="AN1355" s="561"/>
      <c r="AO1355" s="561"/>
      <c r="AP1355" s="561"/>
      <c r="AQ1355" s="561"/>
      <c r="AR1355" s="561"/>
      <c r="AS1355" s="561"/>
      <c r="AT1355" s="561"/>
      <c r="AU1355" s="561"/>
      <c r="AW1355" s="561"/>
      <c r="AX1355" s="561"/>
      <c r="AY1355" s="561"/>
      <c r="AZ1355" s="561"/>
      <c r="BA1355" s="561"/>
      <c r="BB1355" s="561"/>
      <c r="BC1355" s="561"/>
      <c r="BD1355" s="561"/>
      <c r="BE1355" s="561"/>
      <c r="BF1355" s="561"/>
      <c r="BG1355" s="561"/>
      <c r="BH1355" s="561"/>
      <c r="BI1355" s="561"/>
      <c r="BJ1355" s="561"/>
      <c r="BK1355" s="561"/>
      <c r="BL1355" s="561"/>
      <c r="BM1355" s="561"/>
      <c r="BN1355" s="561"/>
      <c r="BO1355" s="561"/>
      <c r="BP1355" s="561"/>
      <c r="BQ1355" s="561"/>
      <c r="BR1355" s="561"/>
      <c r="BS1355" s="561"/>
      <c r="BT1355" s="561"/>
      <c r="BU1355" s="561"/>
      <c r="BV1355" s="561"/>
    </row>
    <row r="1356" spans="1:74">
      <c r="A1356" s="561"/>
      <c r="E1356" s="561"/>
      <c r="H1356" s="561"/>
      <c r="Q1356" s="561"/>
      <c r="R1356" s="561"/>
      <c r="S1356" s="561"/>
      <c r="T1356" s="561"/>
      <c r="U1356" s="561"/>
      <c r="V1356" s="561"/>
      <c r="Y1356" s="561"/>
      <c r="Z1356" s="561"/>
      <c r="AA1356" s="561"/>
      <c r="AB1356" s="561"/>
      <c r="AC1356" s="561"/>
      <c r="AD1356" s="561"/>
      <c r="AE1356" s="561"/>
      <c r="AF1356" s="561"/>
      <c r="AG1356" s="561"/>
      <c r="AH1356" s="561"/>
      <c r="AJ1356" s="561"/>
      <c r="AK1356" s="561"/>
      <c r="AM1356" s="561"/>
      <c r="AN1356" s="561"/>
      <c r="AO1356" s="561"/>
      <c r="AP1356" s="561"/>
      <c r="AQ1356" s="561"/>
      <c r="AR1356" s="561"/>
      <c r="AS1356" s="561"/>
      <c r="AT1356" s="561"/>
      <c r="AU1356" s="561"/>
      <c r="AW1356" s="561"/>
      <c r="AX1356" s="561"/>
      <c r="AY1356" s="561"/>
      <c r="AZ1356" s="561"/>
      <c r="BA1356" s="561"/>
      <c r="BB1356" s="561"/>
      <c r="BC1356" s="561"/>
      <c r="BD1356" s="561"/>
      <c r="BE1356" s="561"/>
      <c r="BF1356" s="561"/>
      <c r="BG1356" s="561"/>
      <c r="BH1356" s="561"/>
      <c r="BI1356" s="561"/>
      <c r="BJ1356" s="561"/>
      <c r="BK1356" s="561"/>
      <c r="BL1356" s="561"/>
      <c r="BM1356" s="561"/>
      <c r="BN1356" s="561"/>
      <c r="BO1356" s="561"/>
      <c r="BP1356" s="561"/>
      <c r="BQ1356" s="561"/>
      <c r="BR1356" s="561"/>
      <c r="BS1356" s="561"/>
      <c r="BT1356" s="561"/>
      <c r="BU1356" s="561"/>
      <c r="BV1356" s="561"/>
    </row>
    <row r="1357" spans="1:74">
      <c r="A1357" s="561"/>
      <c r="E1357" s="561"/>
      <c r="H1357" s="561"/>
      <c r="Q1357" s="561"/>
      <c r="R1357" s="561"/>
      <c r="S1357" s="561"/>
      <c r="T1357" s="561"/>
      <c r="U1357" s="561"/>
      <c r="V1357" s="561"/>
      <c r="Y1357" s="561"/>
      <c r="Z1357" s="561"/>
      <c r="AA1357" s="561"/>
      <c r="AB1357" s="561"/>
      <c r="AC1357" s="561"/>
      <c r="AD1357" s="561"/>
      <c r="AE1357" s="561"/>
      <c r="AF1357" s="561"/>
      <c r="AG1357" s="561"/>
      <c r="AH1357" s="561"/>
      <c r="AJ1357" s="561"/>
      <c r="AK1357" s="561"/>
      <c r="AM1357" s="561"/>
      <c r="AN1357" s="561"/>
      <c r="AO1357" s="561"/>
      <c r="AP1357" s="561"/>
      <c r="AQ1357" s="561"/>
      <c r="AR1357" s="561"/>
      <c r="AS1357" s="561"/>
      <c r="AT1357" s="561"/>
      <c r="AU1357" s="561"/>
      <c r="AW1357" s="561"/>
      <c r="AX1357" s="561"/>
      <c r="AY1357" s="561"/>
      <c r="AZ1357" s="561"/>
      <c r="BA1357" s="561"/>
      <c r="BB1357" s="561"/>
      <c r="BC1357" s="561"/>
      <c r="BD1357" s="561"/>
      <c r="BE1357" s="561"/>
      <c r="BF1357" s="561"/>
      <c r="BG1357" s="561"/>
      <c r="BH1357" s="561"/>
      <c r="BI1357" s="561"/>
      <c r="BJ1357" s="561"/>
      <c r="BK1357" s="561"/>
      <c r="BL1357" s="561"/>
      <c r="BM1357" s="561"/>
      <c r="BN1357" s="561"/>
      <c r="BO1357" s="561"/>
      <c r="BP1357" s="561"/>
      <c r="BQ1357" s="561"/>
      <c r="BR1357" s="561"/>
      <c r="BS1357" s="561"/>
      <c r="BT1357" s="561"/>
      <c r="BU1357" s="561"/>
      <c r="BV1357" s="561"/>
    </row>
    <row r="1358" spans="1:74">
      <c r="A1358" s="561"/>
      <c r="E1358" s="561"/>
      <c r="H1358" s="561"/>
      <c r="Q1358" s="561"/>
      <c r="R1358" s="561"/>
      <c r="S1358" s="561"/>
      <c r="T1358" s="561"/>
      <c r="U1358" s="561"/>
      <c r="V1358" s="561"/>
      <c r="Y1358" s="561"/>
      <c r="Z1358" s="561"/>
      <c r="AA1358" s="561"/>
      <c r="AB1358" s="561"/>
      <c r="AC1358" s="561"/>
      <c r="AD1358" s="561"/>
      <c r="AE1358" s="561"/>
      <c r="AF1358" s="561"/>
      <c r="AG1358" s="561"/>
      <c r="AH1358" s="561"/>
      <c r="AJ1358" s="561"/>
      <c r="AK1358" s="561"/>
      <c r="AM1358" s="561"/>
      <c r="AN1358" s="561"/>
      <c r="AO1358" s="561"/>
      <c r="AP1358" s="561"/>
      <c r="AQ1358" s="561"/>
      <c r="AR1358" s="561"/>
      <c r="AS1358" s="561"/>
      <c r="AT1358" s="561"/>
      <c r="AU1358" s="561"/>
      <c r="AW1358" s="561"/>
      <c r="AX1358" s="561"/>
      <c r="AY1358" s="561"/>
      <c r="AZ1358" s="561"/>
      <c r="BA1358" s="561"/>
      <c r="BB1358" s="561"/>
      <c r="BC1358" s="561"/>
      <c r="BD1358" s="561"/>
      <c r="BE1358" s="561"/>
      <c r="BF1358" s="561"/>
      <c r="BG1358" s="561"/>
      <c r="BH1358" s="561"/>
      <c r="BI1358" s="561"/>
      <c r="BJ1358" s="561"/>
      <c r="BK1358" s="561"/>
      <c r="BL1358" s="561"/>
      <c r="BM1358" s="561"/>
      <c r="BN1358" s="561"/>
      <c r="BO1358" s="561"/>
      <c r="BP1358" s="561"/>
      <c r="BQ1358" s="561"/>
      <c r="BR1358" s="561"/>
      <c r="BS1358" s="561"/>
      <c r="BT1358" s="561"/>
      <c r="BU1358" s="561"/>
      <c r="BV1358" s="561"/>
    </row>
    <row r="1359" spans="1:74">
      <c r="A1359" s="561"/>
      <c r="E1359" s="561"/>
      <c r="H1359" s="561"/>
      <c r="Q1359" s="561"/>
      <c r="R1359" s="561"/>
      <c r="S1359" s="561"/>
      <c r="T1359" s="561"/>
      <c r="U1359" s="561"/>
      <c r="V1359" s="561"/>
      <c r="Y1359" s="561"/>
      <c r="Z1359" s="561"/>
      <c r="AA1359" s="561"/>
      <c r="AB1359" s="561"/>
      <c r="AC1359" s="561"/>
      <c r="AD1359" s="561"/>
      <c r="AE1359" s="561"/>
      <c r="AF1359" s="561"/>
      <c r="AG1359" s="561"/>
      <c r="AH1359" s="561"/>
      <c r="AJ1359" s="561"/>
      <c r="AK1359" s="561"/>
      <c r="AM1359" s="561"/>
      <c r="AN1359" s="561"/>
      <c r="AO1359" s="561"/>
      <c r="AP1359" s="561"/>
      <c r="AQ1359" s="561"/>
      <c r="AR1359" s="561"/>
      <c r="AS1359" s="561"/>
      <c r="AT1359" s="561"/>
      <c r="AU1359" s="561"/>
      <c r="AW1359" s="561"/>
      <c r="AX1359" s="561"/>
      <c r="AY1359" s="561"/>
      <c r="AZ1359" s="561"/>
      <c r="BA1359" s="561"/>
      <c r="BB1359" s="561"/>
      <c r="BC1359" s="561"/>
      <c r="BD1359" s="561"/>
      <c r="BE1359" s="561"/>
      <c r="BF1359" s="561"/>
      <c r="BG1359" s="561"/>
      <c r="BH1359" s="561"/>
      <c r="BI1359" s="561"/>
      <c r="BJ1359" s="561"/>
      <c r="BK1359" s="561"/>
      <c r="BL1359" s="561"/>
      <c r="BM1359" s="561"/>
      <c r="BN1359" s="561"/>
      <c r="BO1359" s="561"/>
      <c r="BP1359" s="561"/>
      <c r="BQ1359" s="561"/>
      <c r="BR1359" s="561"/>
      <c r="BS1359" s="561"/>
      <c r="BT1359" s="561"/>
      <c r="BU1359" s="561"/>
      <c r="BV1359" s="561"/>
    </row>
    <row r="1360" spans="1:74">
      <c r="A1360" s="561"/>
      <c r="E1360" s="561"/>
      <c r="H1360" s="561"/>
      <c r="Q1360" s="561"/>
      <c r="R1360" s="561"/>
      <c r="S1360" s="561"/>
      <c r="T1360" s="561"/>
      <c r="U1360" s="561"/>
      <c r="V1360" s="561"/>
      <c r="Y1360" s="561"/>
      <c r="Z1360" s="561"/>
      <c r="AA1360" s="561"/>
      <c r="AB1360" s="561"/>
      <c r="AC1360" s="561"/>
      <c r="AD1360" s="561"/>
      <c r="AE1360" s="561"/>
      <c r="AF1360" s="561"/>
      <c r="AG1360" s="561"/>
      <c r="AH1360" s="561"/>
      <c r="AJ1360" s="561"/>
      <c r="AK1360" s="561"/>
      <c r="AM1360" s="561"/>
      <c r="AN1360" s="561"/>
      <c r="AO1360" s="561"/>
      <c r="AP1360" s="561"/>
      <c r="AQ1360" s="561"/>
      <c r="AR1360" s="561"/>
      <c r="AS1360" s="561"/>
      <c r="AT1360" s="561"/>
      <c r="AU1360" s="561"/>
      <c r="AW1360" s="561"/>
      <c r="AX1360" s="561"/>
      <c r="AY1360" s="561"/>
      <c r="AZ1360" s="561"/>
      <c r="BA1360" s="561"/>
      <c r="BB1360" s="561"/>
      <c r="BC1360" s="561"/>
      <c r="BD1360" s="561"/>
      <c r="BE1360" s="561"/>
      <c r="BF1360" s="561"/>
      <c r="BG1360" s="561"/>
      <c r="BH1360" s="561"/>
      <c r="BI1360" s="561"/>
      <c r="BJ1360" s="561"/>
      <c r="BK1360" s="561"/>
      <c r="BL1360" s="561"/>
      <c r="BM1360" s="561"/>
      <c r="BN1360" s="561"/>
      <c r="BO1360" s="561"/>
      <c r="BP1360" s="561"/>
      <c r="BQ1360" s="561"/>
      <c r="BR1360" s="561"/>
      <c r="BS1360" s="561"/>
      <c r="BT1360" s="561"/>
      <c r="BU1360" s="561"/>
      <c r="BV1360" s="561"/>
    </row>
    <row r="1361" spans="1:74">
      <c r="A1361" s="561"/>
      <c r="E1361" s="561"/>
      <c r="H1361" s="561"/>
      <c r="Q1361" s="561"/>
      <c r="R1361" s="561"/>
      <c r="S1361" s="561"/>
      <c r="T1361" s="561"/>
      <c r="U1361" s="561"/>
      <c r="V1361" s="561"/>
      <c r="Y1361" s="561"/>
      <c r="Z1361" s="561"/>
      <c r="AA1361" s="561"/>
      <c r="AB1361" s="561"/>
      <c r="AC1361" s="561"/>
      <c r="AD1361" s="561"/>
      <c r="AE1361" s="561"/>
      <c r="AF1361" s="561"/>
      <c r="AG1361" s="561"/>
      <c r="AH1361" s="561"/>
      <c r="AJ1361" s="561"/>
      <c r="AK1361" s="561"/>
      <c r="AM1361" s="561"/>
      <c r="AN1361" s="561"/>
      <c r="AO1361" s="561"/>
      <c r="AP1361" s="561"/>
      <c r="AQ1361" s="561"/>
      <c r="AR1361" s="561"/>
      <c r="AS1361" s="561"/>
      <c r="AT1361" s="561"/>
      <c r="AU1361" s="561"/>
      <c r="AW1361" s="561"/>
      <c r="AX1361" s="561"/>
      <c r="AY1361" s="561"/>
      <c r="AZ1361" s="561"/>
      <c r="BA1361" s="561"/>
      <c r="BB1361" s="561"/>
      <c r="BC1361" s="561"/>
      <c r="BD1361" s="561"/>
      <c r="BE1361" s="561"/>
      <c r="BF1361" s="561"/>
      <c r="BG1361" s="561"/>
      <c r="BH1361" s="561"/>
      <c r="BI1361" s="561"/>
      <c r="BJ1361" s="561"/>
      <c r="BK1361" s="561"/>
      <c r="BL1361" s="561"/>
      <c r="BM1361" s="561"/>
      <c r="BN1361" s="561"/>
      <c r="BO1361" s="561"/>
      <c r="BP1361" s="561"/>
      <c r="BQ1361" s="561"/>
      <c r="BR1361" s="561"/>
      <c r="BS1361" s="561"/>
      <c r="BT1361" s="561"/>
      <c r="BU1361" s="561"/>
      <c r="BV1361" s="561"/>
    </row>
    <row r="1362" spans="1:74">
      <c r="A1362" s="561"/>
      <c r="E1362" s="561"/>
      <c r="H1362" s="561"/>
      <c r="Q1362" s="561"/>
      <c r="R1362" s="561"/>
      <c r="S1362" s="561"/>
      <c r="T1362" s="561"/>
      <c r="U1362" s="561"/>
      <c r="V1362" s="561"/>
      <c r="Y1362" s="561"/>
      <c r="Z1362" s="561"/>
      <c r="AA1362" s="561"/>
      <c r="AB1362" s="561"/>
      <c r="AC1362" s="561"/>
      <c r="AD1362" s="561"/>
      <c r="AE1362" s="561"/>
      <c r="AF1362" s="561"/>
      <c r="AG1362" s="561"/>
      <c r="AH1362" s="561"/>
      <c r="AJ1362" s="561"/>
      <c r="AK1362" s="561"/>
      <c r="AM1362" s="561"/>
      <c r="AN1362" s="561"/>
      <c r="AO1362" s="561"/>
      <c r="AP1362" s="561"/>
      <c r="AQ1362" s="561"/>
      <c r="AR1362" s="561"/>
      <c r="AS1362" s="561"/>
      <c r="AT1362" s="561"/>
      <c r="AU1362" s="561"/>
      <c r="AW1362" s="561"/>
      <c r="AX1362" s="561"/>
      <c r="AY1362" s="561"/>
      <c r="AZ1362" s="561"/>
      <c r="BA1362" s="561"/>
      <c r="BB1362" s="561"/>
      <c r="BC1362" s="561"/>
      <c r="BD1362" s="561"/>
      <c r="BE1362" s="561"/>
      <c r="BF1362" s="561"/>
      <c r="BG1362" s="561"/>
      <c r="BH1362" s="561"/>
      <c r="BI1362" s="561"/>
      <c r="BJ1362" s="561"/>
      <c r="BK1362" s="561"/>
      <c r="BL1362" s="561"/>
      <c r="BM1362" s="561"/>
      <c r="BN1362" s="561"/>
      <c r="BO1362" s="561"/>
      <c r="BP1362" s="561"/>
      <c r="BQ1362" s="561"/>
      <c r="BR1362" s="561"/>
      <c r="BS1362" s="561"/>
      <c r="BT1362" s="561"/>
      <c r="BU1362" s="561"/>
      <c r="BV1362" s="561"/>
    </row>
    <row r="1363" spans="1:74">
      <c r="A1363" s="561"/>
      <c r="E1363" s="561"/>
      <c r="H1363" s="561"/>
      <c r="Q1363" s="561"/>
      <c r="R1363" s="561"/>
      <c r="S1363" s="561"/>
      <c r="T1363" s="561"/>
      <c r="U1363" s="561"/>
      <c r="V1363" s="561"/>
      <c r="Y1363" s="561"/>
      <c r="Z1363" s="561"/>
      <c r="AA1363" s="561"/>
      <c r="AB1363" s="561"/>
      <c r="AC1363" s="561"/>
      <c r="AD1363" s="561"/>
      <c r="AE1363" s="561"/>
      <c r="AF1363" s="561"/>
      <c r="AG1363" s="561"/>
      <c r="AH1363" s="561"/>
      <c r="AJ1363" s="561"/>
      <c r="AK1363" s="561"/>
      <c r="AM1363" s="561"/>
      <c r="AN1363" s="561"/>
      <c r="AO1363" s="561"/>
      <c r="AP1363" s="561"/>
      <c r="AQ1363" s="561"/>
      <c r="AR1363" s="561"/>
      <c r="AS1363" s="561"/>
      <c r="AT1363" s="561"/>
      <c r="AU1363" s="561"/>
      <c r="AW1363" s="561"/>
      <c r="AX1363" s="561"/>
      <c r="AY1363" s="561"/>
      <c r="AZ1363" s="561"/>
      <c r="BA1363" s="561"/>
      <c r="BB1363" s="561"/>
      <c r="BC1363" s="561"/>
      <c r="BD1363" s="561"/>
      <c r="BE1363" s="561"/>
      <c r="BF1363" s="561"/>
      <c r="BG1363" s="561"/>
      <c r="BH1363" s="561"/>
      <c r="BI1363" s="561"/>
      <c r="BJ1363" s="561"/>
      <c r="BK1363" s="561"/>
      <c r="BL1363" s="561"/>
      <c r="BM1363" s="561"/>
      <c r="BN1363" s="561"/>
      <c r="BO1363" s="561"/>
      <c r="BP1363" s="561"/>
      <c r="BQ1363" s="561"/>
      <c r="BR1363" s="561"/>
      <c r="BS1363" s="561"/>
      <c r="BT1363" s="561"/>
      <c r="BU1363" s="561"/>
      <c r="BV1363" s="561"/>
    </row>
    <row r="1364" spans="1:74">
      <c r="A1364" s="561"/>
      <c r="E1364" s="561"/>
      <c r="H1364" s="561"/>
      <c r="Q1364" s="561"/>
      <c r="R1364" s="561"/>
      <c r="S1364" s="561"/>
      <c r="T1364" s="561"/>
      <c r="U1364" s="561"/>
      <c r="V1364" s="561"/>
      <c r="Y1364" s="561"/>
      <c r="Z1364" s="561"/>
      <c r="AA1364" s="561"/>
      <c r="AB1364" s="561"/>
      <c r="AC1364" s="561"/>
      <c r="AD1364" s="561"/>
      <c r="AE1364" s="561"/>
      <c r="AF1364" s="561"/>
      <c r="AG1364" s="561"/>
      <c r="AH1364" s="561"/>
      <c r="AJ1364" s="561"/>
      <c r="AK1364" s="561"/>
      <c r="AM1364" s="561"/>
      <c r="AN1364" s="561"/>
      <c r="AO1364" s="561"/>
      <c r="AP1364" s="561"/>
      <c r="AQ1364" s="561"/>
      <c r="AR1364" s="561"/>
      <c r="AS1364" s="561"/>
      <c r="AT1364" s="561"/>
      <c r="AU1364" s="561"/>
      <c r="AW1364" s="561"/>
      <c r="AX1364" s="561"/>
      <c r="AY1364" s="561"/>
      <c r="AZ1364" s="561"/>
      <c r="BA1364" s="561"/>
      <c r="BB1364" s="561"/>
      <c r="BC1364" s="561"/>
      <c r="BD1364" s="561"/>
      <c r="BE1364" s="561"/>
      <c r="BF1364" s="561"/>
      <c r="BG1364" s="561"/>
      <c r="BH1364" s="561"/>
      <c r="BI1364" s="561"/>
      <c r="BJ1364" s="561"/>
      <c r="BK1364" s="561"/>
      <c r="BL1364" s="561"/>
      <c r="BM1364" s="561"/>
      <c r="BN1364" s="561"/>
      <c r="BO1364" s="561"/>
      <c r="BP1364" s="561"/>
      <c r="BQ1364" s="561"/>
      <c r="BR1364" s="561"/>
      <c r="BS1364" s="561"/>
      <c r="BT1364" s="561"/>
      <c r="BU1364" s="561"/>
      <c r="BV1364" s="561"/>
    </row>
    <row r="1365" spans="1:74">
      <c r="A1365" s="561"/>
      <c r="E1365" s="561"/>
      <c r="H1365" s="561"/>
      <c r="Q1365" s="561"/>
      <c r="R1365" s="561"/>
      <c r="S1365" s="561"/>
      <c r="T1365" s="561"/>
      <c r="U1365" s="561"/>
      <c r="V1365" s="561"/>
      <c r="Y1365" s="561"/>
      <c r="Z1365" s="561"/>
      <c r="AA1365" s="561"/>
      <c r="AB1365" s="561"/>
      <c r="AC1365" s="561"/>
      <c r="AD1365" s="561"/>
      <c r="AE1365" s="561"/>
      <c r="AF1365" s="561"/>
      <c r="AG1365" s="561"/>
      <c r="AH1365" s="561"/>
      <c r="AJ1365" s="561"/>
      <c r="AK1365" s="561"/>
      <c r="AM1365" s="561"/>
      <c r="AN1365" s="561"/>
      <c r="AO1365" s="561"/>
      <c r="AP1365" s="561"/>
      <c r="AQ1365" s="561"/>
      <c r="AR1365" s="561"/>
      <c r="AS1365" s="561"/>
      <c r="AT1365" s="561"/>
      <c r="AU1365" s="561"/>
      <c r="AW1365" s="561"/>
      <c r="AX1365" s="561"/>
      <c r="AY1365" s="561"/>
      <c r="AZ1365" s="561"/>
      <c r="BA1365" s="561"/>
      <c r="BB1365" s="561"/>
      <c r="BC1365" s="561"/>
      <c r="BD1365" s="561"/>
      <c r="BE1365" s="561"/>
      <c r="BF1365" s="561"/>
      <c r="BG1365" s="561"/>
      <c r="BH1365" s="561"/>
      <c r="BI1365" s="561"/>
      <c r="BJ1365" s="561"/>
      <c r="BK1365" s="561"/>
      <c r="BL1365" s="561"/>
      <c r="BM1365" s="561"/>
      <c r="BN1365" s="561"/>
      <c r="BO1365" s="561"/>
      <c r="BP1365" s="561"/>
      <c r="BQ1365" s="561"/>
      <c r="BR1365" s="561"/>
      <c r="BS1365" s="561"/>
      <c r="BT1365" s="561"/>
      <c r="BU1365" s="561"/>
      <c r="BV1365" s="561"/>
    </row>
    <row r="1366" spans="1:74">
      <c r="A1366" s="561"/>
      <c r="E1366" s="561"/>
      <c r="H1366" s="561"/>
      <c r="Q1366" s="561"/>
      <c r="R1366" s="561"/>
      <c r="S1366" s="561"/>
      <c r="T1366" s="561"/>
      <c r="U1366" s="561"/>
      <c r="V1366" s="561"/>
      <c r="Y1366" s="561"/>
      <c r="Z1366" s="561"/>
      <c r="AA1366" s="561"/>
      <c r="AB1366" s="561"/>
      <c r="AC1366" s="561"/>
      <c r="AD1366" s="561"/>
      <c r="AE1366" s="561"/>
      <c r="AF1366" s="561"/>
      <c r="AG1366" s="561"/>
      <c r="AH1366" s="561"/>
      <c r="AJ1366" s="561"/>
      <c r="AK1366" s="561"/>
      <c r="AM1366" s="561"/>
      <c r="AN1366" s="561"/>
      <c r="AO1366" s="561"/>
      <c r="AP1366" s="561"/>
      <c r="AQ1366" s="561"/>
      <c r="AR1366" s="561"/>
      <c r="AS1366" s="561"/>
      <c r="AT1366" s="561"/>
      <c r="AU1366" s="561"/>
      <c r="AW1366" s="561"/>
      <c r="AX1366" s="561"/>
      <c r="AY1366" s="561"/>
      <c r="AZ1366" s="561"/>
      <c r="BA1366" s="561"/>
      <c r="BB1366" s="561"/>
      <c r="BC1366" s="561"/>
      <c r="BD1366" s="561"/>
      <c r="BE1366" s="561"/>
      <c r="BF1366" s="561"/>
      <c r="BG1366" s="561"/>
      <c r="BH1366" s="561"/>
      <c r="BI1366" s="561"/>
      <c r="BJ1366" s="561"/>
      <c r="BK1366" s="561"/>
      <c r="BL1366" s="561"/>
      <c r="BM1366" s="561"/>
      <c r="BN1366" s="561"/>
      <c r="BO1366" s="561"/>
      <c r="BP1366" s="561"/>
      <c r="BQ1366" s="561"/>
      <c r="BR1366" s="561"/>
      <c r="BS1366" s="561"/>
      <c r="BT1366" s="561"/>
      <c r="BU1366" s="561"/>
      <c r="BV1366" s="561"/>
    </row>
    <row r="1367" spans="1:74">
      <c r="A1367" s="561"/>
      <c r="E1367" s="561"/>
      <c r="H1367" s="561"/>
      <c r="Q1367" s="561"/>
      <c r="R1367" s="561"/>
      <c r="S1367" s="561"/>
      <c r="T1367" s="561"/>
      <c r="U1367" s="561"/>
      <c r="V1367" s="561"/>
      <c r="Y1367" s="561"/>
      <c r="Z1367" s="561"/>
      <c r="AA1367" s="561"/>
      <c r="AB1367" s="561"/>
      <c r="AC1367" s="561"/>
      <c r="AD1367" s="561"/>
      <c r="AE1367" s="561"/>
      <c r="AF1367" s="561"/>
      <c r="AG1367" s="561"/>
      <c r="AH1367" s="561"/>
      <c r="AJ1367" s="561"/>
      <c r="AK1367" s="561"/>
      <c r="AM1367" s="561"/>
      <c r="AN1367" s="561"/>
      <c r="AO1367" s="561"/>
      <c r="AP1367" s="561"/>
      <c r="AQ1367" s="561"/>
      <c r="AR1367" s="561"/>
      <c r="AS1367" s="561"/>
      <c r="AT1367" s="561"/>
      <c r="AU1367" s="561"/>
      <c r="AW1367" s="561"/>
      <c r="AX1367" s="561"/>
      <c r="AY1367" s="561"/>
      <c r="AZ1367" s="561"/>
      <c r="BA1367" s="561"/>
      <c r="BB1367" s="561"/>
      <c r="BC1367" s="561"/>
      <c r="BD1367" s="561"/>
      <c r="BE1367" s="561"/>
      <c r="BF1367" s="561"/>
      <c r="BG1367" s="561"/>
      <c r="BH1367" s="561"/>
      <c r="BI1367" s="561"/>
      <c r="BJ1367" s="561"/>
      <c r="BK1367" s="561"/>
      <c r="BL1367" s="561"/>
      <c r="BM1367" s="561"/>
      <c r="BN1367" s="561"/>
      <c r="BO1367" s="561"/>
      <c r="BP1367" s="561"/>
      <c r="BQ1367" s="561"/>
      <c r="BR1367" s="561"/>
      <c r="BS1367" s="561"/>
      <c r="BT1367" s="561"/>
      <c r="BU1367" s="561"/>
      <c r="BV1367" s="561"/>
    </row>
    <row r="1368" spans="1:74">
      <c r="A1368" s="561"/>
      <c r="E1368" s="561"/>
      <c r="H1368" s="561"/>
      <c r="Q1368" s="561"/>
      <c r="R1368" s="561"/>
      <c r="S1368" s="561"/>
      <c r="T1368" s="561"/>
      <c r="U1368" s="561"/>
      <c r="V1368" s="561"/>
      <c r="Y1368" s="561"/>
      <c r="Z1368" s="561"/>
      <c r="AA1368" s="561"/>
      <c r="AB1368" s="561"/>
      <c r="AC1368" s="561"/>
      <c r="AD1368" s="561"/>
      <c r="AE1368" s="561"/>
      <c r="AF1368" s="561"/>
      <c r="AG1368" s="561"/>
      <c r="AH1368" s="561"/>
      <c r="AJ1368" s="561"/>
      <c r="AK1368" s="561"/>
      <c r="AM1368" s="561"/>
      <c r="AN1368" s="561"/>
      <c r="AO1368" s="561"/>
      <c r="AP1368" s="561"/>
      <c r="AQ1368" s="561"/>
      <c r="AR1368" s="561"/>
      <c r="AS1368" s="561"/>
      <c r="AT1368" s="561"/>
      <c r="AU1368" s="561"/>
      <c r="AW1368" s="561"/>
      <c r="AX1368" s="561"/>
      <c r="AY1368" s="561"/>
      <c r="AZ1368" s="561"/>
      <c r="BA1368" s="561"/>
      <c r="BB1368" s="561"/>
      <c r="BC1368" s="561"/>
      <c r="BD1368" s="561"/>
      <c r="BE1368" s="561"/>
      <c r="BF1368" s="561"/>
      <c r="BG1368" s="561"/>
      <c r="BH1368" s="561"/>
      <c r="BI1368" s="561"/>
      <c r="BJ1368" s="561"/>
      <c r="BK1368" s="561"/>
      <c r="BL1368" s="561"/>
      <c r="BM1368" s="561"/>
      <c r="BN1368" s="561"/>
      <c r="BO1368" s="561"/>
      <c r="BP1368" s="561"/>
      <c r="BQ1368" s="561"/>
      <c r="BR1368" s="561"/>
      <c r="BS1368" s="561"/>
      <c r="BT1368" s="561"/>
      <c r="BU1368" s="561"/>
      <c r="BV1368" s="561"/>
    </row>
    <row r="1369" spans="1:74">
      <c r="A1369" s="561"/>
      <c r="E1369" s="561"/>
      <c r="H1369" s="561"/>
      <c r="Q1369" s="561"/>
      <c r="R1369" s="561"/>
      <c r="S1369" s="561"/>
      <c r="T1369" s="561"/>
      <c r="U1369" s="561"/>
      <c r="V1369" s="561"/>
      <c r="Y1369" s="561"/>
      <c r="Z1369" s="561"/>
      <c r="AA1369" s="561"/>
      <c r="AB1369" s="561"/>
      <c r="AC1369" s="561"/>
      <c r="AD1369" s="561"/>
      <c r="AE1369" s="561"/>
      <c r="AF1369" s="561"/>
      <c r="AG1369" s="561"/>
      <c r="AH1369" s="561"/>
      <c r="AJ1369" s="561"/>
      <c r="AK1369" s="561"/>
      <c r="AM1369" s="561"/>
      <c r="AN1369" s="561"/>
      <c r="AO1369" s="561"/>
      <c r="AP1369" s="561"/>
      <c r="AQ1369" s="561"/>
      <c r="AR1369" s="561"/>
      <c r="AS1369" s="561"/>
      <c r="AT1369" s="561"/>
      <c r="AU1369" s="561"/>
      <c r="AW1369" s="561"/>
      <c r="AX1369" s="561"/>
      <c r="AY1369" s="561"/>
      <c r="AZ1369" s="561"/>
      <c r="BA1369" s="561"/>
      <c r="BB1369" s="561"/>
      <c r="BC1369" s="561"/>
      <c r="BD1369" s="561"/>
      <c r="BE1369" s="561"/>
      <c r="BF1369" s="561"/>
      <c r="BG1369" s="561"/>
      <c r="BH1369" s="561"/>
      <c r="BI1369" s="561"/>
      <c r="BJ1369" s="561"/>
      <c r="BK1369" s="561"/>
      <c r="BL1369" s="561"/>
      <c r="BM1369" s="561"/>
      <c r="BN1369" s="561"/>
      <c r="BO1369" s="561"/>
      <c r="BP1369" s="561"/>
      <c r="BQ1369" s="561"/>
      <c r="BR1369" s="561"/>
      <c r="BS1369" s="561"/>
      <c r="BT1369" s="561"/>
      <c r="BU1369" s="561"/>
      <c r="BV1369" s="561"/>
    </row>
    <row r="1370" spans="1:74">
      <c r="A1370" s="561"/>
      <c r="E1370" s="561"/>
      <c r="H1370" s="561"/>
      <c r="Q1370" s="561"/>
      <c r="R1370" s="561"/>
      <c r="S1370" s="561"/>
      <c r="T1370" s="561"/>
      <c r="U1370" s="561"/>
      <c r="V1370" s="561"/>
      <c r="Y1370" s="561"/>
      <c r="Z1370" s="561"/>
      <c r="AA1370" s="561"/>
      <c r="AB1370" s="561"/>
      <c r="AC1370" s="561"/>
      <c r="AD1370" s="561"/>
      <c r="AE1370" s="561"/>
      <c r="AF1370" s="561"/>
      <c r="AG1370" s="561"/>
      <c r="AH1370" s="561"/>
      <c r="AJ1370" s="561"/>
      <c r="AK1370" s="561"/>
      <c r="AM1370" s="561"/>
      <c r="AN1370" s="561"/>
      <c r="AO1370" s="561"/>
      <c r="AP1370" s="561"/>
      <c r="AQ1370" s="561"/>
      <c r="AR1370" s="561"/>
      <c r="AS1370" s="561"/>
      <c r="AT1370" s="561"/>
      <c r="AU1370" s="561"/>
      <c r="AW1370" s="561"/>
      <c r="AX1370" s="561"/>
      <c r="AY1370" s="561"/>
      <c r="AZ1370" s="561"/>
      <c r="BA1370" s="561"/>
      <c r="BB1370" s="561"/>
      <c r="BC1370" s="561"/>
      <c r="BD1370" s="561"/>
      <c r="BE1370" s="561"/>
      <c r="BF1370" s="561"/>
      <c r="BG1370" s="561"/>
      <c r="BH1370" s="561"/>
      <c r="BI1370" s="561"/>
      <c r="BJ1370" s="561"/>
      <c r="BK1370" s="561"/>
      <c r="BL1370" s="561"/>
      <c r="BM1370" s="561"/>
      <c r="BN1370" s="561"/>
      <c r="BO1370" s="561"/>
      <c r="BP1370" s="561"/>
      <c r="BQ1370" s="561"/>
      <c r="BR1370" s="561"/>
      <c r="BS1370" s="561"/>
      <c r="BT1370" s="561"/>
      <c r="BU1370" s="561"/>
      <c r="BV1370" s="561"/>
    </row>
    <row r="1371" spans="1:74">
      <c r="A1371" s="561"/>
      <c r="E1371" s="561"/>
      <c r="H1371" s="561"/>
      <c r="Q1371" s="561"/>
      <c r="R1371" s="561"/>
      <c r="S1371" s="561"/>
      <c r="T1371" s="561"/>
      <c r="U1371" s="561"/>
      <c r="V1371" s="561"/>
      <c r="Y1371" s="561"/>
      <c r="Z1371" s="561"/>
      <c r="AA1371" s="561"/>
      <c r="AB1371" s="561"/>
      <c r="AC1371" s="561"/>
      <c r="AD1371" s="561"/>
      <c r="AE1371" s="561"/>
      <c r="AF1371" s="561"/>
      <c r="AG1371" s="561"/>
      <c r="AH1371" s="561"/>
      <c r="AJ1371" s="561"/>
      <c r="AK1371" s="561"/>
      <c r="AM1371" s="561"/>
      <c r="AN1371" s="561"/>
      <c r="AO1371" s="561"/>
      <c r="AP1371" s="561"/>
      <c r="AQ1371" s="561"/>
      <c r="AR1371" s="561"/>
      <c r="AS1371" s="561"/>
      <c r="AT1371" s="561"/>
      <c r="AU1371" s="561"/>
      <c r="AW1371" s="561"/>
      <c r="AX1371" s="561"/>
      <c r="AY1371" s="561"/>
      <c r="AZ1371" s="561"/>
      <c r="BA1371" s="561"/>
      <c r="BB1371" s="561"/>
      <c r="BC1371" s="561"/>
      <c r="BD1371" s="561"/>
      <c r="BE1371" s="561"/>
      <c r="BF1371" s="561"/>
      <c r="BG1371" s="561"/>
      <c r="BH1371" s="561"/>
      <c r="BI1371" s="561"/>
      <c r="BJ1371" s="561"/>
      <c r="BK1371" s="561"/>
      <c r="BL1371" s="561"/>
      <c r="BM1371" s="561"/>
      <c r="BN1371" s="561"/>
      <c r="BO1371" s="561"/>
      <c r="BP1371" s="561"/>
      <c r="BQ1371" s="561"/>
      <c r="BR1371" s="561"/>
      <c r="BS1371" s="561"/>
      <c r="BT1371" s="561"/>
      <c r="BU1371" s="561"/>
      <c r="BV1371" s="561"/>
    </row>
    <row r="1372" spans="1:74">
      <c r="A1372" s="561"/>
      <c r="E1372" s="561"/>
      <c r="H1372" s="561"/>
      <c r="Q1372" s="561"/>
      <c r="R1372" s="561"/>
      <c r="S1372" s="561"/>
      <c r="T1372" s="561"/>
      <c r="U1372" s="561"/>
      <c r="V1372" s="561"/>
      <c r="Y1372" s="561"/>
      <c r="Z1372" s="561"/>
      <c r="AA1372" s="561"/>
      <c r="AB1372" s="561"/>
      <c r="AC1372" s="561"/>
      <c r="AD1372" s="561"/>
      <c r="AE1372" s="561"/>
      <c r="AF1372" s="561"/>
      <c r="AG1372" s="561"/>
      <c r="AH1372" s="561"/>
      <c r="AJ1372" s="561"/>
      <c r="AK1372" s="561"/>
      <c r="AM1372" s="561"/>
      <c r="AN1372" s="561"/>
      <c r="AO1372" s="561"/>
      <c r="AP1372" s="561"/>
      <c r="AQ1372" s="561"/>
      <c r="AR1372" s="561"/>
      <c r="AS1372" s="561"/>
      <c r="AT1372" s="561"/>
      <c r="AU1372" s="561"/>
      <c r="AW1372" s="561"/>
      <c r="AX1372" s="561"/>
      <c r="AY1372" s="561"/>
      <c r="AZ1372" s="561"/>
      <c r="BA1372" s="561"/>
      <c r="BB1372" s="561"/>
      <c r="BC1372" s="561"/>
      <c r="BD1372" s="561"/>
      <c r="BE1372" s="561"/>
      <c r="BF1372" s="561"/>
      <c r="BG1372" s="561"/>
      <c r="BH1372" s="561"/>
      <c r="BI1372" s="561"/>
      <c r="BJ1372" s="561"/>
      <c r="BK1372" s="561"/>
      <c r="BL1372" s="561"/>
      <c r="BM1372" s="561"/>
      <c r="BN1372" s="561"/>
      <c r="BO1372" s="561"/>
      <c r="BP1372" s="561"/>
      <c r="BQ1372" s="561"/>
      <c r="BR1372" s="561"/>
      <c r="BS1372" s="561"/>
      <c r="BT1372" s="561"/>
      <c r="BU1372" s="561"/>
      <c r="BV1372" s="561"/>
    </row>
    <row r="1373" spans="1:74">
      <c r="A1373" s="561"/>
      <c r="E1373" s="561"/>
      <c r="H1373" s="561"/>
      <c r="Q1373" s="561"/>
      <c r="R1373" s="561"/>
      <c r="S1373" s="561"/>
      <c r="T1373" s="561"/>
      <c r="U1373" s="561"/>
      <c r="V1373" s="561"/>
      <c r="Y1373" s="561"/>
      <c r="Z1373" s="561"/>
      <c r="AA1373" s="561"/>
      <c r="AB1373" s="561"/>
      <c r="AC1373" s="561"/>
      <c r="AD1373" s="561"/>
      <c r="AE1373" s="561"/>
      <c r="AF1373" s="561"/>
      <c r="AG1373" s="561"/>
      <c r="AH1373" s="561"/>
      <c r="AJ1373" s="561"/>
      <c r="AK1373" s="561"/>
      <c r="AM1373" s="561"/>
      <c r="AN1373" s="561"/>
      <c r="AO1373" s="561"/>
      <c r="AP1373" s="561"/>
      <c r="AQ1373" s="561"/>
      <c r="AR1373" s="561"/>
      <c r="AS1373" s="561"/>
      <c r="AT1373" s="561"/>
      <c r="AU1373" s="561"/>
      <c r="AW1373" s="561"/>
      <c r="AX1373" s="561"/>
      <c r="AY1373" s="561"/>
      <c r="AZ1373" s="561"/>
      <c r="BA1373" s="561"/>
      <c r="BB1373" s="561"/>
      <c r="BC1373" s="561"/>
      <c r="BD1373" s="561"/>
      <c r="BE1373" s="561"/>
      <c r="BF1373" s="561"/>
      <c r="BG1373" s="561"/>
      <c r="BH1373" s="561"/>
      <c r="BI1373" s="561"/>
      <c r="BJ1373" s="561"/>
      <c r="BK1373" s="561"/>
      <c r="BL1373" s="561"/>
      <c r="BM1373" s="561"/>
      <c r="BN1373" s="561"/>
      <c r="BO1373" s="561"/>
      <c r="BP1373" s="561"/>
      <c r="BQ1373" s="561"/>
      <c r="BR1373" s="561"/>
      <c r="BS1373" s="561"/>
      <c r="BT1373" s="561"/>
      <c r="BU1373" s="561"/>
      <c r="BV1373" s="561"/>
    </row>
    <row r="1374" spans="1:74">
      <c r="A1374" s="561"/>
      <c r="E1374" s="561"/>
      <c r="H1374" s="561"/>
      <c r="Q1374" s="561"/>
      <c r="R1374" s="561"/>
      <c r="S1374" s="561"/>
      <c r="T1374" s="561"/>
      <c r="U1374" s="561"/>
      <c r="V1374" s="561"/>
      <c r="Y1374" s="561"/>
      <c r="Z1374" s="561"/>
      <c r="AA1374" s="561"/>
      <c r="AB1374" s="561"/>
      <c r="AC1374" s="561"/>
      <c r="AD1374" s="561"/>
      <c r="AE1374" s="561"/>
      <c r="AF1374" s="561"/>
      <c r="AG1374" s="561"/>
      <c r="AH1374" s="561"/>
      <c r="AJ1374" s="561"/>
      <c r="AK1374" s="561"/>
      <c r="AM1374" s="561"/>
      <c r="AN1374" s="561"/>
      <c r="AO1374" s="561"/>
      <c r="AP1374" s="561"/>
      <c r="AQ1374" s="561"/>
      <c r="AR1374" s="561"/>
      <c r="AS1374" s="561"/>
      <c r="AT1374" s="561"/>
      <c r="AU1374" s="561"/>
      <c r="AW1374" s="561"/>
      <c r="AX1374" s="561"/>
      <c r="AY1374" s="561"/>
      <c r="AZ1374" s="561"/>
      <c r="BA1374" s="561"/>
      <c r="BB1374" s="561"/>
      <c r="BC1374" s="561"/>
      <c r="BD1374" s="561"/>
      <c r="BE1374" s="561"/>
      <c r="BF1374" s="561"/>
      <c r="BG1374" s="561"/>
      <c r="BH1374" s="561"/>
      <c r="BI1374" s="561"/>
      <c r="BJ1374" s="561"/>
      <c r="BK1374" s="561"/>
      <c r="BL1374" s="561"/>
      <c r="BM1374" s="561"/>
      <c r="BN1374" s="561"/>
      <c r="BO1374" s="561"/>
      <c r="BP1374" s="561"/>
      <c r="BQ1374" s="561"/>
      <c r="BR1374" s="561"/>
      <c r="BS1374" s="561"/>
      <c r="BT1374" s="561"/>
      <c r="BU1374" s="561"/>
      <c r="BV1374" s="561"/>
    </row>
    <row r="1375" spans="1:74">
      <c r="A1375" s="561"/>
      <c r="E1375" s="561"/>
      <c r="H1375" s="561"/>
      <c r="Q1375" s="561"/>
      <c r="R1375" s="561"/>
      <c r="S1375" s="561"/>
      <c r="T1375" s="561"/>
      <c r="U1375" s="561"/>
      <c r="V1375" s="561"/>
      <c r="Y1375" s="561"/>
      <c r="Z1375" s="561"/>
      <c r="AA1375" s="561"/>
      <c r="AB1375" s="561"/>
      <c r="AC1375" s="561"/>
      <c r="AD1375" s="561"/>
      <c r="AE1375" s="561"/>
      <c r="AF1375" s="561"/>
      <c r="AG1375" s="561"/>
      <c r="AH1375" s="561"/>
      <c r="AJ1375" s="561"/>
      <c r="AK1375" s="561"/>
      <c r="AM1375" s="561"/>
      <c r="AN1375" s="561"/>
      <c r="AO1375" s="561"/>
      <c r="AP1375" s="561"/>
      <c r="AQ1375" s="561"/>
      <c r="AR1375" s="561"/>
      <c r="AS1375" s="561"/>
      <c r="AT1375" s="561"/>
      <c r="AU1375" s="561"/>
      <c r="AW1375" s="561"/>
      <c r="AX1375" s="561"/>
      <c r="AY1375" s="561"/>
      <c r="AZ1375" s="561"/>
      <c r="BA1375" s="561"/>
      <c r="BB1375" s="561"/>
      <c r="BC1375" s="561"/>
      <c r="BD1375" s="561"/>
      <c r="BE1375" s="561"/>
      <c r="BF1375" s="561"/>
      <c r="BG1375" s="561"/>
      <c r="BH1375" s="561"/>
      <c r="BI1375" s="561"/>
      <c r="BJ1375" s="561"/>
      <c r="BK1375" s="561"/>
      <c r="BL1375" s="561"/>
      <c r="BM1375" s="561"/>
      <c r="BN1375" s="561"/>
      <c r="BO1375" s="561"/>
      <c r="BP1375" s="561"/>
      <c r="BQ1375" s="561"/>
      <c r="BR1375" s="561"/>
      <c r="BS1375" s="561"/>
      <c r="BT1375" s="561"/>
      <c r="BU1375" s="561"/>
      <c r="BV1375" s="561"/>
    </row>
    <row r="1376" spans="1:74">
      <c r="A1376" s="561"/>
      <c r="E1376" s="561"/>
      <c r="H1376" s="561"/>
      <c r="Q1376" s="561"/>
      <c r="R1376" s="561"/>
      <c r="S1376" s="561"/>
      <c r="T1376" s="561"/>
      <c r="U1376" s="561"/>
      <c r="V1376" s="561"/>
      <c r="Y1376" s="561"/>
      <c r="Z1376" s="561"/>
      <c r="AA1376" s="561"/>
      <c r="AB1376" s="561"/>
      <c r="AC1376" s="561"/>
      <c r="AD1376" s="561"/>
      <c r="AE1376" s="561"/>
      <c r="AF1376" s="561"/>
      <c r="AG1376" s="561"/>
      <c r="AH1376" s="561"/>
      <c r="AJ1376" s="561"/>
      <c r="AK1376" s="561"/>
      <c r="AM1376" s="561"/>
      <c r="AN1376" s="561"/>
      <c r="AO1376" s="561"/>
      <c r="AP1376" s="561"/>
      <c r="AQ1376" s="561"/>
      <c r="AR1376" s="561"/>
      <c r="AS1376" s="561"/>
      <c r="AT1376" s="561"/>
      <c r="AU1376" s="561"/>
      <c r="AW1376" s="561"/>
      <c r="AX1376" s="561"/>
      <c r="AY1376" s="561"/>
      <c r="AZ1376" s="561"/>
      <c r="BA1376" s="561"/>
      <c r="BB1376" s="561"/>
      <c r="BC1376" s="561"/>
      <c r="BD1376" s="561"/>
      <c r="BE1376" s="561"/>
      <c r="BF1376" s="561"/>
      <c r="BG1376" s="561"/>
      <c r="BH1376" s="561"/>
      <c r="BI1376" s="561"/>
      <c r="BJ1376" s="561"/>
      <c r="BK1376" s="561"/>
      <c r="BL1376" s="561"/>
      <c r="BM1376" s="561"/>
      <c r="BN1376" s="561"/>
      <c r="BO1376" s="561"/>
      <c r="BP1376" s="561"/>
      <c r="BQ1376" s="561"/>
      <c r="BR1376" s="561"/>
      <c r="BS1376" s="561"/>
      <c r="BT1376" s="561"/>
      <c r="BU1376" s="561"/>
      <c r="BV1376" s="561"/>
    </row>
    <row r="1377" spans="1:74">
      <c r="A1377" s="561"/>
      <c r="E1377" s="561"/>
      <c r="H1377" s="561"/>
      <c r="Q1377" s="561"/>
      <c r="R1377" s="561"/>
      <c r="S1377" s="561"/>
      <c r="T1377" s="561"/>
      <c r="U1377" s="561"/>
      <c r="V1377" s="561"/>
      <c r="Y1377" s="561"/>
      <c r="Z1377" s="561"/>
      <c r="AA1377" s="561"/>
      <c r="AB1377" s="561"/>
      <c r="AC1377" s="561"/>
      <c r="AD1377" s="561"/>
      <c r="AE1377" s="561"/>
      <c r="AF1377" s="561"/>
      <c r="AG1377" s="561"/>
      <c r="AH1377" s="561"/>
      <c r="AJ1377" s="561"/>
      <c r="AK1377" s="561"/>
      <c r="AM1377" s="561"/>
      <c r="AN1377" s="561"/>
      <c r="AO1377" s="561"/>
      <c r="AP1377" s="561"/>
      <c r="AQ1377" s="561"/>
      <c r="AR1377" s="561"/>
      <c r="AS1377" s="561"/>
      <c r="AT1377" s="561"/>
      <c r="AU1377" s="561"/>
      <c r="AW1377" s="561"/>
      <c r="AX1377" s="561"/>
      <c r="AY1377" s="561"/>
      <c r="AZ1377" s="561"/>
      <c r="BA1377" s="561"/>
      <c r="BB1377" s="561"/>
      <c r="BC1377" s="561"/>
      <c r="BD1377" s="561"/>
      <c r="BE1377" s="561"/>
      <c r="BF1377" s="561"/>
      <c r="BG1377" s="561"/>
      <c r="BH1377" s="561"/>
      <c r="BI1377" s="561"/>
      <c r="BJ1377" s="561"/>
      <c r="BK1377" s="561"/>
      <c r="BL1377" s="561"/>
      <c r="BM1377" s="561"/>
      <c r="BN1377" s="561"/>
      <c r="BO1377" s="561"/>
      <c r="BP1377" s="561"/>
      <c r="BQ1377" s="561"/>
      <c r="BR1377" s="561"/>
      <c r="BS1377" s="561"/>
      <c r="BT1377" s="561"/>
      <c r="BU1377" s="561"/>
      <c r="BV1377" s="561"/>
    </row>
    <row r="1378" spans="1:74">
      <c r="A1378" s="561"/>
      <c r="E1378" s="561"/>
      <c r="H1378" s="561"/>
      <c r="Q1378" s="561"/>
      <c r="R1378" s="561"/>
      <c r="S1378" s="561"/>
      <c r="T1378" s="561"/>
      <c r="U1378" s="561"/>
      <c r="V1378" s="561"/>
      <c r="Y1378" s="561"/>
      <c r="Z1378" s="561"/>
      <c r="AA1378" s="561"/>
      <c r="AB1378" s="561"/>
      <c r="AC1378" s="561"/>
      <c r="AD1378" s="561"/>
      <c r="AE1378" s="561"/>
      <c r="AF1378" s="561"/>
      <c r="AG1378" s="561"/>
      <c r="AH1378" s="561"/>
      <c r="AJ1378" s="561"/>
      <c r="AK1378" s="561"/>
      <c r="AM1378" s="561"/>
      <c r="AN1378" s="561"/>
      <c r="AO1378" s="561"/>
      <c r="AP1378" s="561"/>
      <c r="AQ1378" s="561"/>
      <c r="AR1378" s="561"/>
      <c r="AS1378" s="561"/>
      <c r="AT1378" s="561"/>
      <c r="AU1378" s="561"/>
      <c r="AW1378" s="561"/>
      <c r="AX1378" s="561"/>
      <c r="AY1378" s="561"/>
      <c r="AZ1378" s="561"/>
      <c r="BA1378" s="561"/>
      <c r="BB1378" s="561"/>
      <c r="BC1378" s="561"/>
      <c r="BD1378" s="561"/>
      <c r="BE1378" s="561"/>
      <c r="BF1378" s="561"/>
      <c r="BG1378" s="561"/>
      <c r="BH1378" s="561"/>
      <c r="BI1378" s="561"/>
      <c r="BJ1378" s="561"/>
      <c r="BK1378" s="561"/>
      <c r="BL1378" s="561"/>
      <c r="BM1378" s="561"/>
      <c r="BN1378" s="561"/>
      <c r="BO1378" s="561"/>
      <c r="BP1378" s="561"/>
      <c r="BQ1378" s="561"/>
      <c r="BR1378" s="561"/>
      <c r="BS1378" s="561"/>
      <c r="BT1378" s="561"/>
      <c r="BU1378" s="561"/>
      <c r="BV1378" s="561"/>
    </row>
    <row r="1379" spans="1:74">
      <c r="A1379" s="561"/>
      <c r="E1379" s="561"/>
      <c r="H1379" s="561"/>
      <c r="Q1379" s="561"/>
      <c r="R1379" s="561"/>
      <c r="S1379" s="561"/>
      <c r="T1379" s="561"/>
      <c r="U1379" s="561"/>
      <c r="V1379" s="561"/>
      <c r="Y1379" s="561"/>
      <c r="Z1379" s="561"/>
      <c r="AA1379" s="561"/>
      <c r="AB1379" s="561"/>
      <c r="AC1379" s="561"/>
      <c r="AD1379" s="561"/>
      <c r="AE1379" s="561"/>
      <c r="AF1379" s="561"/>
      <c r="AG1379" s="561"/>
      <c r="AH1379" s="561"/>
      <c r="AJ1379" s="561"/>
      <c r="AK1379" s="561"/>
      <c r="AM1379" s="561"/>
      <c r="AN1379" s="561"/>
      <c r="AO1379" s="561"/>
      <c r="AP1379" s="561"/>
      <c r="AQ1379" s="561"/>
      <c r="AR1379" s="561"/>
      <c r="AS1379" s="561"/>
      <c r="AT1379" s="561"/>
      <c r="AU1379" s="561"/>
      <c r="AW1379" s="561"/>
      <c r="AX1379" s="561"/>
      <c r="AY1379" s="561"/>
      <c r="AZ1379" s="561"/>
      <c r="BA1379" s="561"/>
      <c r="BB1379" s="561"/>
      <c r="BC1379" s="561"/>
      <c r="BD1379" s="561"/>
      <c r="BE1379" s="561"/>
      <c r="BF1379" s="561"/>
      <c r="BG1379" s="561"/>
      <c r="BH1379" s="561"/>
      <c r="BI1379" s="561"/>
      <c r="BJ1379" s="561"/>
      <c r="BK1379" s="561"/>
      <c r="BL1379" s="561"/>
      <c r="BM1379" s="561"/>
      <c r="BN1379" s="561"/>
      <c r="BO1379" s="561"/>
      <c r="BP1379" s="561"/>
      <c r="BQ1379" s="561"/>
      <c r="BR1379" s="561"/>
      <c r="BS1379" s="561"/>
      <c r="BT1379" s="561"/>
      <c r="BU1379" s="561"/>
      <c r="BV1379" s="561"/>
    </row>
    <row r="1380" spans="1:74">
      <c r="A1380" s="561"/>
      <c r="E1380" s="561"/>
      <c r="H1380" s="561"/>
      <c r="Q1380" s="561"/>
      <c r="R1380" s="561"/>
      <c r="S1380" s="561"/>
      <c r="T1380" s="561"/>
      <c r="U1380" s="561"/>
      <c r="V1380" s="561"/>
      <c r="Y1380" s="561"/>
      <c r="Z1380" s="561"/>
      <c r="AA1380" s="561"/>
      <c r="AB1380" s="561"/>
      <c r="AC1380" s="561"/>
      <c r="AD1380" s="561"/>
      <c r="AE1380" s="561"/>
      <c r="AF1380" s="561"/>
      <c r="AG1380" s="561"/>
      <c r="AH1380" s="561"/>
      <c r="AJ1380" s="561"/>
      <c r="AK1380" s="561"/>
      <c r="AM1380" s="561"/>
      <c r="AN1380" s="561"/>
      <c r="AO1380" s="561"/>
      <c r="AP1380" s="561"/>
      <c r="AQ1380" s="561"/>
      <c r="AR1380" s="561"/>
      <c r="AS1380" s="561"/>
      <c r="AT1380" s="561"/>
      <c r="AU1380" s="561"/>
      <c r="AW1380" s="561"/>
      <c r="AX1380" s="561"/>
      <c r="AY1380" s="561"/>
      <c r="AZ1380" s="561"/>
      <c r="BA1380" s="561"/>
      <c r="BB1380" s="561"/>
      <c r="BC1380" s="561"/>
      <c r="BD1380" s="561"/>
      <c r="BE1380" s="561"/>
      <c r="BF1380" s="561"/>
      <c r="BG1380" s="561"/>
      <c r="BH1380" s="561"/>
      <c r="BI1380" s="561"/>
      <c r="BJ1380" s="561"/>
      <c r="BK1380" s="561"/>
      <c r="BL1380" s="561"/>
      <c r="BM1380" s="561"/>
      <c r="BN1380" s="561"/>
      <c r="BO1380" s="561"/>
      <c r="BP1380" s="561"/>
      <c r="BQ1380" s="561"/>
      <c r="BR1380" s="561"/>
      <c r="BS1380" s="561"/>
      <c r="BT1380" s="561"/>
      <c r="BU1380" s="561"/>
      <c r="BV1380" s="561"/>
    </row>
    <row r="1381" spans="1:74">
      <c r="A1381" s="561"/>
      <c r="E1381" s="561"/>
      <c r="H1381" s="561"/>
      <c r="Q1381" s="561"/>
      <c r="R1381" s="561"/>
      <c r="S1381" s="561"/>
      <c r="T1381" s="561"/>
      <c r="U1381" s="561"/>
      <c r="V1381" s="561"/>
      <c r="Y1381" s="561"/>
      <c r="Z1381" s="561"/>
      <c r="AA1381" s="561"/>
      <c r="AB1381" s="561"/>
      <c r="AC1381" s="561"/>
      <c r="AD1381" s="561"/>
      <c r="AE1381" s="561"/>
      <c r="AF1381" s="561"/>
      <c r="AG1381" s="561"/>
      <c r="AH1381" s="561"/>
      <c r="AJ1381" s="561"/>
      <c r="AK1381" s="561"/>
      <c r="AM1381" s="561"/>
      <c r="AN1381" s="561"/>
      <c r="AO1381" s="561"/>
      <c r="AP1381" s="561"/>
      <c r="AQ1381" s="561"/>
      <c r="AR1381" s="561"/>
      <c r="AS1381" s="561"/>
      <c r="AT1381" s="561"/>
      <c r="AU1381" s="561"/>
      <c r="AW1381" s="561"/>
      <c r="AX1381" s="561"/>
      <c r="AY1381" s="561"/>
      <c r="AZ1381" s="561"/>
      <c r="BA1381" s="561"/>
      <c r="BB1381" s="561"/>
      <c r="BC1381" s="561"/>
      <c r="BD1381" s="561"/>
      <c r="BE1381" s="561"/>
      <c r="BF1381" s="561"/>
      <c r="BG1381" s="561"/>
      <c r="BH1381" s="561"/>
      <c r="BI1381" s="561"/>
      <c r="BJ1381" s="561"/>
      <c r="BK1381" s="561"/>
      <c r="BL1381" s="561"/>
      <c r="BM1381" s="561"/>
      <c r="BN1381" s="561"/>
      <c r="BO1381" s="561"/>
      <c r="BP1381" s="561"/>
      <c r="BQ1381" s="561"/>
      <c r="BR1381" s="561"/>
      <c r="BS1381" s="561"/>
      <c r="BT1381" s="561"/>
      <c r="BU1381" s="561"/>
      <c r="BV1381" s="561"/>
    </row>
    <row r="1382" spans="1:74">
      <c r="A1382" s="561"/>
      <c r="E1382" s="561"/>
      <c r="H1382" s="561"/>
      <c r="Q1382" s="561"/>
      <c r="R1382" s="561"/>
      <c r="S1382" s="561"/>
      <c r="T1382" s="561"/>
      <c r="U1382" s="561"/>
      <c r="V1382" s="561"/>
      <c r="Y1382" s="561"/>
      <c r="Z1382" s="561"/>
      <c r="AA1382" s="561"/>
      <c r="AB1382" s="561"/>
      <c r="AC1382" s="561"/>
      <c r="AD1382" s="561"/>
      <c r="AE1382" s="561"/>
      <c r="AF1382" s="561"/>
      <c r="AG1382" s="561"/>
      <c r="AH1382" s="561"/>
      <c r="AJ1382" s="561"/>
      <c r="AK1382" s="561"/>
      <c r="AM1382" s="561"/>
      <c r="AN1382" s="561"/>
      <c r="AO1382" s="561"/>
      <c r="AP1382" s="561"/>
      <c r="AQ1382" s="561"/>
      <c r="AR1382" s="561"/>
      <c r="AS1382" s="561"/>
      <c r="AT1382" s="561"/>
      <c r="AU1382" s="561"/>
      <c r="AW1382" s="561"/>
      <c r="AX1382" s="561"/>
      <c r="AY1382" s="561"/>
      <c r="AZ1382" s="561"/>
      <c r="BA1382" s="561"/>
      <c r="BB1382" s="561"/>
      <c r="BC1382" s="561"/>
      <c r="BD1382" s="561"/>
      <c r="BE1382" s="561"/>
      <c r="BF1382" s="561"/>
      <c r="BG1382" s="561"/>
      <c r="BH1382" s="561"/>
      <c r="BI1382" s="561"/>
      <c r="BJ1382" s="561"/>
      <c r="BK1382" s="561"/>
      <c r="BL1382" s="561"/>
      <c r="BM1382" s="561"/>
      <c r="BN1382" s="561"/>
      <c r="BO1382" s="561"/>
      <c r="BP1382" s="561"/>
      <c r="BQ1382" s="561"/>
      <c r="BR1382" s="561"/>
      <c r="BS1382" s="561"/>
      <c r="BT1382" s="561"/>
      <c r="BU1382" s="561"/>
      <c r="BV1382" s="561"/>
    </row>
    <row r="1383" spans="1:74">
      <c r="A1383" s="561"/>
      <c r="E1383" s="561"/>
      <c r="H1383" s="561"/>
      <c r="Q1383" s="561"/>
      <c r="R1383" s="561"/>
      <c r="S1383" s="561"/>
      <c r="T1383" s="561"/>
      <c r="U1383" s="561"/>
      <c r="V1383" s="561"/>
      <c r="Y1383" s="561"/>
      <c r="Z1383" s="561"/>
      <c r="AA1383" s="561"/>
      <c r="AB1383" s="561"/>
      <c r="AC1383" s="561"/>
      <c r="AD1383" s="561"/>
      <c r="AE1383" s="561"/>
      <c r="AF1383" s="561"/>
      <c r="AG1383" s="561"/>
      <c r="AH1383" s="561"/>
      <c r="AJ1383" s="561"/>
      <c r="AK1383" s="561"/>
      <c r="AM1383" s="561"/>
      <c r="AN1383" s="561"/>
      <c r="AO1383" s="561"/>
      <c r="AP1383" s="561"/>
      <c r="AQ1383" s="561"/>
      <c r="AR1383" s="561"/>
      <c r="AS1383" s="561"/>
      <c r="AT1383" s="561"/>
      <c r="AU1383" s="561"/>
      <c r="AW1383" s="561"/>
      <c r="AX1383" s="561"/>
      <c r="AY1383" s="561"/>
      <c r="AZ1383" s="561"/>
      <c r="BA1383" s="561"/>
      <c r="BB1383" s="561"/>
      <c r="BC1383" s="561"/>
      <c r="BD1383" s="561"/>
      <c r="BE1383" s="561"/>
      <c r="BF1383" s="561"/>
      <c r="BG1383" s="561"/>
      <c r="BH1383" s="561"/>
      <c r="BI1383" s="561"/>
      <c r="BJ1383" s="561"/>
      <c r="BK1383" s="561"/>
      <c r="BL1383" s="561"/>
      <c r="BM1383" s="561"/>
      <c r="BN1383" s="561"/>
      <c r="BO1383" s="561"/>
      <c r="BP1383" s="561"/>
      <c r="BQ1383" s="561"/>
      <c r="BR1383" s="561"/>
      <c r="BS1383" s="561"/>
      <c r="BT1383" s="561"/>
      <c r="BU1383" s="561"/>
      <c r="BV1383" s="561"/>
    </row>
    <row r="1384" spans="1:74">
      <c r="A1384" s="561"/>
      <c r="E1384" s="561"/>
      <c r="H1384" s="561"/>
      <c r="Q1384" s="561"/>
      <c r="R1384" s="561"/>
      <c r="S1384" s="561"/>
      <c r="T1384" s="561"/>
      <c r="U1384" s="561"/>
      <c r="V1384" s="561"/>
      <c r="Y1384" s="561"/>
      <c r="Z1384" s="561"/>
      <c r="AA1384" s="561"/>
      <c r="AB1384" s="561"/>
      <c r="AC1384" s="561"/>
      <c r="AD1384" s="561"/>
      <c r="AE1384" s="561"/>
      <c r="AF1384" s="561"/>
      <c r="AG1384" s="561"/>
      <c r="AH1384" s="561"/>
      <c r="AJ1384" s="561"/>
      <c r="AK1384" s="561"/>
      <c r="AM1384" s="561"/>
      <c r="AN1384" s="561"/>
      <c r="AO1384" s="561"/>
      <c r="AP1384" s="561"/>
      <c r="AQ1384" s="561"/>
      <c r="AR1384" s="561"/>
      <c r="AS1384" s="561"/>
      <c r="AT1384" s="561"/>
      <c r="AU1384" s="561"/>
      <c r="AW1384" s="561"/>
      <c r="AX1384" s="561"/>
      <c r="AY1384" s="561"/>
      <c r="AZ1384" s="561"/>
      <c r="BA1384" s="561"/>
      <c r="BB1384" s="561"/>
      <c r="BC1384" s="561"/>
      <c r="BD1384" s="561"/>
      <c r="BE1384" s="561"/>
      <c r="BF1384" s="561"/>
      <c r="BG1384" s="561"/>
      <c r="BH1384" s="561"/>
      <c r="BI1384" s="561"/>
      <c r="BJ1384" s="561"/>
      <c r="BK1384" s="561"/>
      <c r="BL1384" s="561"/>
      <c r="BM1384" s="561"/>
      <c r="BN1384" s="561"/>
      <c r="BO1384" s="561"/>
      <c r="BP1384" s="561"/>
      <c r="BQ1384" s="561"/>
      <c r="BR1384" s="561"/>
      <c r="BS1384" s="561"/>
      <c r="BT1384" s="561"/>
      <c r="BU1384" s="561"/>
      <c r="BV1384" s="561"/>
    </row>
    <row r="1385" spans="1:74">
      <c r="A1385" s="561"/>
      <c r="E1385" s="561"/>
      <c r="H1385" s="561"/>
      <c r="Q1385" s="561"/>
      <c r="R1385" s="561"/>
      <c r="S1385" s="561"/>
      <c r="T1385" s="561"/>
      <c r="U1385" s="561"/>
      <c r="V1385" s="561"/>
      <c r="Y1385" s="561"/>
      <c r="Z1385" s="561"/>
      <c r="AA1385" s="561"/>
      <c r="AB1385" s="561"/>
      <c r="AC1385" s="561"/>
      <c r="AD1385" s="561"/>
      <c r="AE1385" s="561"/>
      <c r="AF1385" s="561"/>
      <c r="AG1385" s="561"/>
      <c r="AH1385" s="561"/>
      <c r="AJ1385" s="561"/>
      <c r="AK1385" s="561"/>
      <c r="AM1385" s="561"/>
      <c r="AN1385" s="561"/>
      <c r="AO1385" s="561"/>
      <c r="AP1385" s="561"/>
      <c r="AQ1385" s="561"/>
      <c r="AR1385" s="561"/>
      <c r="AS1385" s="561"/>
      <c r="AT1385" s="561"/>
      <c r="AU1385" s="561"/>
      <c r="AW1385" s="561"/>
      <c r="AX1385" s="561"/>
      <c r="AY1385" s="561"/>
      <c r="AZ1385" s="561"/>
      <c r="BA1385" s="561"/>
      <c r="BB1385" s="561"/>
      <c r="BC1385" s="561"/>
      <c r="BD1385" s="561"/>
      <c r="BE1385" s="561"/>
      <c r="BF1385" s="561"/>
      <c r="BG1385" s="561"/>
      <c r="BH1385" s="561"/>
      <c r="BI1385" s="561"/>
      <c r="BJ1385" s="561"/>
      <c r="BK1385" s="561"/>
      <c r="BL1385" s="561"/>
      <c r="BM1385" s="561"/>
      <c r="BN1385" s="561"/>
      <c r="BO1385" s="561"/>
      <c r="BP1385" s="561"/>
      <c r="BQ1385" s="561"/>
      <c r="BR1385" s="561"/>
      <c r="BS1385" s="561"/>
      <c r="BT1385" s="561"/>
      <c r="BU1385" s="561"/>
      <c r="BV1385" s="561"/>
    </row>
    <row r="1386" spans="1:74">
      <c r="A1386" s="561"/>
      <c r="E1386" s="561"/>
      <c r="H1386" s="561"/>
      <c r="Q1386" s="561"/>
      <c r="R1386" s="561"/>
      <c r="S1386" s="561"/>
      <c r="T1386" s="561"/>
      <c r="U1386" s="561"/>
      <c r="V1386" s="561"/>
      <c r="Y1386" s="561"/>
      <c r="Z1386" s="561"/>
      <c r="AA1386" s="561"/>
      <c r="AB1386" s="561"/>
      <c r="AC1386" s="561"/>
      <c r="AD1386" s="561"/>
      <c r="AE1386" s="561"/>
      <c r="AF1386" s="561"/>
      <c r="AG1386" s="561"/>
      <c r="AH1386" s="561"/>
      <c r="AJ1386" s="561"/>
      <c r="AK1386" s="561"/>
      <c r="AM1386" s="561"/>
      <c r="AN1386" s="561"/>
      <c r="AO1386" s="561"/>
      <c r="AP1386" s="561"/>
      <c r="AQ1386" s="561"/>
      <c r="AR1386" s="561"/>
      <c r="AS1386" s="561"/>
      <c r="AT1386" s="561"/>
      <c r="AU1386" s="561"/>
      <c r="AW1386" s="561"/>
      <c r="AX1386" s="561"/>
      <c r="AY1386" s="561"/>
      <c r="AZ1386" s="561"/>
      <c r="BA1386" s="561"/>
      <c r="BB1386" s="561"/>
      <c r="BC1386" s="561"/>
      <c r="BD1386" s="561"/>
      <c r="BE1386" s="561"/>
      <c r="BF1386" s="561"/>
      <c r="BG1386" s="561"/>
      <c r="BH1386" s="561"/>
      <c r="BI1386" s="561"/>
      <c r="BJ1386" s="561"/>
      <c r="BK1386" s="561"/>
      <c r="BL1386" s="561"/>
      <c r="BM1386" s="561"/>
      <c r="BN1386" s="561"/>
      <c r="BO1386" s="561"/>
      <c r="BP1386" s="561"/>
      <c r="BQ1386" s="561"/>
      <c r="BR1386" s="561"/>
      <c r="BS1386" s="561"/>
      <c r="BT1386" s="561"/>
      <c r="BU1386" s="561"/>
      <c r="BV1386" s="561"/>
    </row>
    <row r="1387" spans="1:74">
      <c r="A1387" s="561"/>
      <c r="E1387" s="561"/>
      <c r="H1387" s="561"/>
      <c r="Q1387" s="561"/>
      <c r="R1387" s="561"/>
      <c r="S1387" s="561"/>
      <c r="T1387" s="561"/>
      <c r="U1387" s="561"/>
      <c r="V1387" s="561"/>
      <c r="Y1387" s="561"/>
      <c r="Z1387" s="561"/>
      <c r="AA1387" s="561"/>
      <c r="AB1387" s="561"/>
      <c r="AC1387" s="561"/>
      <c r="AD1387" s="561"/>
      <c r="AE1387" s="561"/>
      <c r="AF1387" s="561"/>
      <c r="AG1387" s="561"/>
      <c r="AH1387" s="561"/>
      <c r="AJ1387" s="561"/>
      <c r="AK1387" s="561"/>
      <c r="AM1387" s="561"/>
      <c r="AN1387" s="561"/>
      <c r="AO1387" s="561"/>
      <c r="AP1387" s="561"/>
      <c r="AQ1387" s="561"/>
      <c r="AR1387" s="561"/>
      <c r="AS1387" s="561"/>
      <c r="AT1387" s="561"/>
      <c r="AU1387" s="561"/>
      <c r="AW1387" s="561"/>
      <c r="AX1387" s="561"/>
      <c r="AY1387" s="561"/>
      <c r="AZ1387" s="561"/>
      <c r="BA1387" s="561"/>
      <c r="BB1387" s="561"/>
      <c r="BC1387" s="561"/>
      <c r="BD1387" s="561"/>
      <c r="BE1387" s="561"/>
      <c r="BF1387" s="561"/>
      <c r="BG1387" s="561"/>
      <c r="BH1387" s="561"/>
      <c r="BI1387" s="561"/>
      <c r="BJ1387" s="561"/>
      <c r="BK1387" s="561"/>
      <c r="BL1387" s="561"/>
      <c r="BM1387" s="561"/>
      <c r="BN1387" s="561"/>
      <c r="BO1387" s="561"/>
      <c r="BP1387" s="561"/>
      <c r="BQ1387" s="561"/>
      <c r="BR1387" s="561"/>
      <c r="BS1387" s="561"/>
      <c r="BT1387" s="561"/>
      <c r="BU1387" s="561"/>
      <c r="BV1387" s="561"/>
    </row>
    <row r="1388" spans="1:74">
      <c r="A1388" s="561"/>
      <c r="E1388" s="561"/>
      <c r="H1388" s="561"/>
      <c r="Q1388" s="561"/>
      <c r="R1388" s="561"/>
      <c r="S1388" s="561"/>
      <c r="T1388" s="561"/>
      <c r="U1388" s="561"/>
      <c r="V1388" s="561"/>
      <c r="Y1388" s="561"/>
      <c r="Z1388" s="561"/>
      <c r="AA1388" s="561"/>
      <c r="AB1388" s="561"/>
      <c r="AC1388" s="561"/>
      <c r="AD1388" s="561"/>
      <c r="AE1388" s="561"/>
      <c r="AF1388" s="561"/>
      <c r="AG1388" s="561"/>
      <c r="AH1388" s="561"/>
      <c r="AJ1388" s="561"/>
      <c r="AK1388" s="561"/>
      <c r="AM1388" s="561"/>
      <c r="AN1388" s="561"/>
      <c r="AO1388" s="561"/>
      <c r="AP1388" s="561"/>
      <c r="AQ1388" s="561"/>
      <c r="AR1388" s="561"/>
      <c r="AS1388" s="561"/>
      <c r="AT1388" s="561"/>
      <c r="AU1388" s="561"/>
      <c r="AW1388" s="561"/>
      <c r="AX1388" s="561"/>
      <c r="AY1388" s="561"/>
      <c r="AZ1388" s="561"/>
      <c r="BA1388" s="561"/>
      <c r="BB1388" s="561"/>
      <c r="BC1388" s="561"/>
      <c r="BD1388" s="561"/>
      <c r="BE1388" s="561"/>
      <c r="BF1388" s="561"/>
      <c r="BG1388" s="561"/>
      <c r="BH1388" s="561"/>
      <c r="BI1388" s="561"/>
      <c r="BJ1388" s="561"/>
      <c r="BK1388" s="561"/>
      <c r="BL1388" s="561"/>
      <c r="BM1388" s="561"/>
      <c r="BN1388" s="561"/>
      <c r="BO1388" s="561"/>
      <c r="BP1388" s="561"/>
      <c r="BQ1388" s="561"/>
      <c r="BR1388" s="561"/>
      <c r="BS1388" s="561"/>
      <c r="BT1388" s="561"/>
      <c r="BU1388" s="561"/>
      <c r="BV1388" s="561"/>
    </row>
    <row r="1389" spans="1:74">
      <c r="A1389" s="561"/>
      <c r="E1389" s="561"/>
      <c r="H1389" s="561"/>
      <c r="Q1389" s="561"/>
      <c r="R1389" s="561"/>
      <c r="S1389" s="561"/>
      <c r="T1389" s="561"/>
      <c r="U1389" s="561"/>
      <c r="V1389" s="561"/>
      <c r="Y1389" s="561"/>
      <c r="Z1389" s="561"/>
      <c r="AA1389" s="561"/>
      <c r="AB1389" s="561"/>
      <c r="AC1389" s="561"/>
      <c r="AD1389" s="561"/>
      <c r="AE1389" s="561"/>
      <c r="AF1389" s="561"/>
      <c r="AG1389" s="561"/>
      <c r="AH1389" s="561"/>
      <c r="AJ1389" s="561"/>
      <c r="AK1389" s="561"/>
      <c r="AM1389" s="561"/>
      <c r="AN1389" s="561"/>
      <c r="AO1389" s="561"/>
      <c r="AP1389" s="561"/>
      <c r="AQ1389" s="561"/>
      <c r="AR1389" s="561"/>
      <c r="AS1389" s="561"/>
      <c r="AT1389" s="561"/>
      <c r="AU1389" s="561"/>
      <c r="AW1389" s="561"/>
      <c r="AX1389" s="561"/>
      <c r="AY1389" s="561"/>
      <c r="AZ1389" s="561"/>
      <c r="BA1389" s="561"/>
      <c r="BB1389" s="561"/>
      <c r="BC1389" s="561"/>
      <c r="BD1389" s="561"/>
      <c r="BE1389" s="561"/>
      <c r="BF1389" s="561"/>
      <c r="BG1389" s="561"/>
      <c r="BH1389" s="561"/>
      <c r="BI1389" s="561"/>
      <c r="BJ1389" s="561"/>
      <c r="BK1389" s="561"/>
      <c r="BL1389" s="561"/>
      <c r="BM1389" s="561"/>
      <c r="BN1389" s="561"/>
      <c r="BO1389" s="561"/>
      <c r="BP1389" s="561"/>
      <c r="BQ1389" s="561"/>
      <c r="BR1389" s="561"/>
      <c r="BS1389" s="561"/>
      <c r="BT1389" s="561"/>
      <c r="BU1389" s="561"/>
      <c r="BV1389" s="561"/>
    </row>
    <row r="1390" spans="1:74">
      <c r="A1390" s="561"/>
      <c r="E1390" s="561"/>
      <c r="H1390" s="561"/>
      <c r="Q1390" s="561"/>
      <c r="R1390" s="561"/>
      <c r="S1390" s="561"/>
      <c r="T1390" s="561"/>
      <c r="U1390" s="561"/>
      <c r="V1390" s="561"/>
      <c r="Y1390" s="561"/>
      <c r="Z1390" s="561"/>
      <c r="AA1390" s="561"/>
      <c r="AB1390" s="561"/>
      <c r="AC1390" s="561"/>
      <c r="AD1390" s="561"/>
      <c r="AE1390" s="561"/>
      <c r="AF1390" s="561"/>
      <c r="AG1390" s="561"/>
      <c r="AH1390" s="561"/>
      <c r="AJ1390" s="561"/>
      <c r="AK1390" s="561"/>
      <c r="AM1390" s="561"/>
      <c r="AN1390" s="561"/>
      <c r="AO1390" s="561"/>
      <c r="AP1390" s="561"/>
      <c r="AQ1390" s="561"/>
      <c r="AR1390" s="561"/>
      <c r="AS1390" s="561"/>
      <c r="AT1390" s="561"/>
      <c r="AU1390" s="561"/>
      <c r="AW1390" s="561"/>
      <c r="AX1390" s="561"/>
      <c r="AY1390" s="561"/>
      <c r="AZ1390" s="561"/>
      <c r="BA1390" s="561"/>
      <c r="BB1390" s="561"/>
      <c r="BC1390" s="561"/>
      <c r="BD1390" s="561"/>
      <c r="BE1390" s="561"/>
      <c r="BF1390" s="561"/>
      <c r="BG1390" s="561"/>
      <c r="BH1390" s="561"/>
      <c r="BI1390" s="561"/>
      <c r="BJ1390" s="561"/>
      <c r="BK1390" s="561"/>
      <c r="BL1390" s="561"/>
      <c r="BM1390" s="561"/>
      <c r="BN1390" s="561"/>
      <c r="BO1390" s="561"/>
      <c r="BP1390" s="561"/>
      <c r="BQ1390" s="561"/>
      <c r="BR1390" s="561"/>
      <c r="BS1390" s="561"/>
      <c r="BT1390" s="561"/>
      <c r="BU1390" s="561"/>
      <c r="BV1390" s="561"/>
    </row>
    <row r="1391" spans="1:74">
      <c r="A1391" s="561"/>
      <c r="E1391" s="561"/>
      <c r="H1391" s="561"/>
      <c r="Q1391" s="561"/>
      <c r="R1391" s="561"/>
      <c r="S1391" s="561"/>
      <c r="T1391" s="561"/>
      <c r="U1391" s="561"/>
      <c r="V1391" s="561"/>
      <c r="Y1391" s="561"/>
      <c r="Z1391" s="561"/>
      <c r="AA1391" s="561"/>
      <c r="AB1391" s="561"/>
      <c r="AC1391" s="561"/>
      <c r="AD1391" s="561"/>
      <c r="AE1391" s="561"/>
      <c r="AF1391" s="561"/>
      <c r="AG1391" s="561"/>
      <c r="AH1391" s="561"/>
      <c r="AJ1391" s="561"/>
      <c r="AK1391" s="561"/>
      <c r="AM1391" s="561"/>
      <c r="AN1391" s="561"/>
      <c r="AO1391" s="561"/>
      <c r="AP1391" s="561"/>
      <c r="AQ1391" s="561"/>
      <c r="AR1391" s="561"/>
      <c r="AS1391" s="561"/>
      <c r="AT1391" s="561"/>
      <c r="AU1391" s="561"/>
      <c r="AW1391" s="561"/>
      <c r="AX1391" s="561"/>
      <c r="AY1391" s="561"/>
      <c r="AZ1391" s="561"/>
      <c r="BA1391" s="561"/>
      <c r="BB1391" s="561"/>
      <c r="BC1391" s="561"/>
      <c r="BD1391" s="561"/>
      <c r="BE1391" s="561"/>
      <c r="BF1391" s="561"/>
      <c r="BG1391" s="561"/>
      <c r="BH1391" s="561"/>
      <c r="BI1391" s="561"/>
      <c r="BJ1391" s="561"/>
      <c r="BK1391" s="561"/>
      <c r="BL1391" s="561"/>
      <c r="BM1391" s="561"/>
      <c r="BN1391" s="561"/>
      <c r="BO1391" s="561"/>
      <c r="BP1391" s="561"/>
      <c r="BQ1391" s="561"/>
      <c r="BR1391" s="561"/>
      <c r="BS1391" s="561"/>
      <c r="BT1391" s="561"/>
      <c r="BU1391" s="561"/>
      <c r="BV1391" s="561"/>
    </row>
    <row r="1392" spans="1:74">
      <c r="A1392" s="561"/>
      <c r="E1392" s="561"/>
      <c r="H1392" s="561"/>
      <c r="Q1392" s="561"/>
      <c r="R1392" s="561"/>
      <c r="S1392" s="561"/>
      <c r="T1392" s="561"/>
      <c r="U1392" s="561"/>
      <c r="V1392" s="561"/>
      <c r="Y1392" s="561"/>
      <c r="Z1392" s="561"/>
      <c r="AA1392" s="561"/>
      <c r="AB1392" s="561"/>
      <c r="AC1392" s="561"/>
      <c r="AD1392" s="561"/>
      <c r="AE1392" s="561"/>
      <c r="AF1392" s="561"/>
      <c r="AG1392" s="561"/>
      <c r="AH1392" s="561"/>
      <c r="AJ1392" s="561"/>
      <c r="AK1392" s="561"/>
      <c r="AM1392" s="561"/>
      <c r="AN1392" s="561"/>
      <c r="AO1392" s="561"/>
      <c r="AP1392" s="561"/>
      <c r="AQ1392" s="561"/>
      <c r="AR1392" s="561"/>
      <c r="AS1392" s="561"/>
      <c r="AT1392" s="561"/>
      <c r="AU1392" s="561"/>
      <c r="AW1392" s="561"/>
      <c r="AX1392" s="561"/>
      <c r="AY1392" s="561"/>
      <c r="AZ1392" s="561"/>
      <c r="BA1392" s="561"/>
      <c r="BB1392" s="561"/>
      <c r="BC1392" s="561"/>
      <c r="BD1392" s="561"/>
      <c r="BE1392" s="561"/>
      <c r="BF1392" s="561"/>
      <c r="BG1392" s="561"/>
      <c r="BH1392" s="561"/>
      <c r="BI1392" s="561"/>
      <c r="BJ1392" s="561"/>
      <c r="BK1392" s="561"/>
      <c r="BL1392" s="561"/>
      <c r="BM1392" s="561"/>
      <c r="BN1392" s="561"/>
      <c r="BO1392" s="561"/>
      <c r="BP1392" s="561"/>
      <c r="BQ1392" s="561"/>
      <c r="BR1392" s="561"/>
      <c r="BS1392" s="561"/>
      <c r="BT1392" s="561"/>
      <c r="BU1392" s="561"/>
      <c r="BV1392" s="561"/>
    </row>
    <row r="1393" spans="1:74">
      <c r="A1393" s="561"/>
      <c r="E1393" s="561"/>
      <c r="H1393" s="561"/>
      <c r="Q1393" s="561"/>
      <c r="R1393" s="561"/>
      <c r="S1393" s="561"/>
      <c r="T1393" s="561"/>
      <c r="U1393" s="561"/>
      <c r="V1393" s="561"/>
      <c r="Y1393" s="561"/>
      <c r="Z1393" s="561"/>
      <c r="AA1393" s="561"/>
      <c r="AB1393" s="561"/>
      <c r="AC1393" s="561"/>
      <c r="AD1393" s="561"/>
      <c r="AE1393" s="561"/>
      <c r="AF1393" s="561"/>
      <c r="AG1393" s="561"/>
      <c r="AH1393" s="561"/>
      <c r="AJ1393" s="561"/>
      <c r="AK1393" s="561"/>
      <c r="AM1393" s="561"/>
      <c r="AN1393" s="561"/>
      <c r="AO1393" s="561"/>
      <c r="AP1393" s="561"/>
      <c r="AQ1393" s="561"/>
      <c r="AR1393" s="561"/>
      <c r="AS1393" s="561"/>
      <c r="AT1393" s="561"/>
      <c r="AU1393" s="561"/>
      <c r="AW1393" s="561"/>
      <c r="AX1393" s="561"/>
      <c r="AY1393" s="561"/>
      <c r="AZ1393" s="561"/>
      <c r="BA1393" s="561"/>
      <c r="BB1393" s="561"/>
      <c r="BC1393" s="561"/>
      <c r="BD1393" s="561"/>
      <c r="BE1393" s="561"/>
      <c r="BF1393" s="561"/>
      <c r="BG1393" s="561"/>
      <c r="BH1393" s="561"/>
      <c r="BI1393" s="561"/>
      <c r="BJ1393" s="561"/>
      <c r="BK1393" s="561"/>
      <c r="BL1393" s="561"/>
      <c r="BM1393" s="561"/>
      <c r="BN1393" s="561"/>
      <c r="BO1393" s="561"/>
      <c r="BP1393" s="561"/>
      <c r="BQ1393" s="561"/>
      <c r="BR1393" s="561"/>
      <c r="BS1393" s="561"/>
      <c r="BT1393" s="561"/>
      <c r="BU1393" s="561"/>
      <c r="BV1393" s="561"/>
    </row>
    <row r="1394" spans="1:74">
      <c r="A1394" s="561"/>
      <c r="E1394" s="561"/>
      <c r="H1394" s="561"/>
      <c r="Q1394" s="561"/>
      <c r="R1394" s="561"/>
      <c r="S1394" s="561"/>
      <c r="T1394" s="561"/>
      <c r="U1394" s="561"/>
      <c r="V1394" s="561"/>
      <c r="Y1394" s="561"/>
      <c r="Z1394" s="561"/>
      <c r="AA1394" s="561"/>
      <c r="AB1394" s="561"/>
      <c r="AC1394" s="561"/>
      <c r="AD1394" s="561"/>
      <c r="AE1394" s="561"/>
      <c r="AF1394" s="561"/>
      <c r="AG1394" s="561"/>
      <c r="AH1394" s="561"/>
      <c r="AJ1394" s="561"/>
      <c r="AK1394" s="561"/>
      <c r="AM1394" s="561"/>
      <c r="AN1394" s="561"/>
      <c r="AO1394" s="561"/>
      <c r="AP1394" s="561"/>
      <c r="AQ1394" s="561"/>
      <c r="AR1394" s="561"/>
      <c r="AS1394" s="561"/>
      <c r="AT1394" s="561"/>
      <c r="AU1394" s="561"/>
      <c r="AW1394" s="561"/>
      <c r="AX1394" s="561"/>
      <c r="AY1394" s="561"/>
      <c r="AZ1394" s="561"/>
      <c r="BA1394" s="561"/>
      <c r="BB1394" s="561"/>
      <c r="BC1394" s="561"/>
      <c r="BD1394" s="561"/>
      <c r="BE1394" s="561"/>
      <c r="BF1394" s="561"/>
      <c r="BG1394" s="561"/>
      <c r="BH1394" s="561"/>
      <c r="BI1394" s="561"/>
      <c r="BJ1394" s="561"/>
      <c r="BK1394" s="561"/>
      <c r="BL1394" s="561"/>
      <c r="BM1394" s="561"/>
      <c r="BN1394" s="561"/>
      <c r="BO1394" s="561"/>
      <c r="BP1394" s="561"/>
      <c r="BQ1394" s="561"/>
      <c r="BR1394" s="561"/>
      <c r="BS1394" s="561"/>
      <c r="BT1394" s="561"/>
      <c r="BU1394" s="561"/>
      <c r="BV1394" s="561"/>
    </row>
    <row r="1395" spans="1:74">
      <c r="A1395" s="561"/>
      <c r="E1395" s="561"/>
      <c r="H1395" s="561"/>
      <c r="Q1395" s="561"/>
      <c r="R1395" s="561"/>
      <c r="S1395" s="561"/>
      <c r="T1395" s="561"/>
      <c r="U1395" s="561"/>
      <c r="V1395" s="561"/>
      <c r="Y1395" s="561"/>
      <c r="Z1395" s="561"/>
      <c r="AA1395" s="561"/>
      <c r="AB1395" s="561"/>
      <c r="AC1395" s="561"/>
      <c r="AD1395" s="561"/>
      <c r="AE1395" s="561"/>
      <c r="AF1395" s="561"/>
      <c r="AG1395" s="561"/>
      <c r="AH1395" s="561"/>
      <c r="AJ1395" s="561"/>
      <c r="AK1395" s="561"/>
      <c r="AM1395" s="561"/>
      <c r="AN1395" s="561"/>
      <c r="AO1395" s="561"/>
      <c r="AP1395" s="561"/>
      <c r="AQ1395" s="561"/>
      <c r="AR1395" s="561"/>
      <c r="AS1395" s="561"/>
      <c r="AT1395" s="561"/>
      <c r="AU1395" s="561"/>
      <c r="AW1395" s="561"/>
      <c r="AX1395" s="561"/>
      <c r="AY1395" s="561"/>
      <c r="AZ1395" s="561"/>
      <c r="BA1395" s="561"/>
      <c r="BB1395" s="561"/>
      <c r="BC1395" s="561"/>
      <c r="BD1395" s="561"/>
      <c r="BE1395" s="561"/>
      <c r="BF1395" s="561"/>
      <c r="BG1395" s="561"/>
      <c r="BH1395" s="561"/>
      <c r="BI1395" s="561"/>
      <c r="BJ1395" s="561"/>
      <c r="BK1395" s="561"/>
      <c r="BL1395" s="561"/>
      <c r="BM1395" s="561"/>
      <c r="BN1395" s="561"/>
      <c r="BO1395" s="561"/>
      <c r="BP1395" s="561"/>
      <c r="BQ1395" s="561"/>
      <c r="BR1395" s="561"/>
      <c r="BS1395" s="561"/>
      <c r="BT1395" s="561"/>
      <c r="BU1395" s="561"/>
      <c r="BV1395" s="561"/>
    </row>
    <row r="1396" spans="1:74">
      <c r="A1396" s="561"/>
      <c r="E1396" s="561"/>
      <c r="H1396" s="561"/>
      <c r="Q1396" s="561"/>
      <c r="R1396" s="561"/>
      <c r="S1396" s="561"/>
      <c r="T1396" s="561"/>
      <c r="U1396" s="561"/>
      <c r="V1396" s="561"/>
      <c r="Y1396" s="561"/>
      <c r="Z1396" s="561"/>
      <c r="AA1396" s="561"/>
      <c r="AB1396" s="561"/>
      <c r="AC1396" s="561"/>
      <c r="AD1396" s="561"/>
      <c r="AE1396" s="561"/>
      <c r="AF1396" s="561"/>
      <c r="AG1396" s="561"/>
      <c r="AH1396" s="561"/>
      <c r="AJ1396" s="561"/>
      <c r="AK1396" s="561"/>
      <c r="AM1396" s="561"/>
      <c r="AN1396" s="561"/>
      <c r="AO1396" s="561"/>
      <c r="AP1396" s="561"/>
      <c r="AQ1396" s="561"/>
      <c r="AR1396" s="561"/>
      <c r="AS1396" s="561"/>
      <c r="AT1396" s="561"/>
      <c r="AU1396" s="561"/>
      <c r="AW1396" s="561"/>
      <c r="AX1396" s="561"/>
      <c r="AY1396" s="561"/>
      <c r="AZ1396" s="561"/>
      <c r="BA1396" s="561"/>
      <c r="BB1396" s="561"/>
      <c r="BC1396" s="561"/>
      <c r="BD1396" s="561"/>
      <c r="BE1396" s="561"/>
      <c r="BF1396" s="561"/>
      <c r="BG1396" s="561"/>
      <c r="BH1396" s="561"/>
      <c r="BI1396" s="561"/>
      <c r="BJ1396" s="561"/>
      <c r="BK1396" s="561"/>
      <c r="BL1396" s="561"/>
      <c r="BM1396" s="561"/>
      <c r="BN1396" s="561"/>
      <c r="BO1396" s="561"/>
      <c r="BP1396" s="561"/>
      <c r="BQ1396" s="561"/>
      <c r="BR1396" s="561"/>
      <c r="BS1396" s="561"/>
      <c r="BT1396" s="561"/>
      <c r="BU1396" s="561"/>
      <c r="BV1396" s="561"/>
    </row>
    <row r="1397" spans="1:74">
      <c r="A1397" s="561"/>
      <c r="E1397" s="561"/>
      <c r="H1397" s="561"/>
      <c r="Q1397" s="561"/>
      <c r="R1397" s="561"/>
      <c r="S1397" s="561"/>
      <c r="T1397" s="561"/>
      <c r="U1397" s="561"/>
      <c r="V1397" s="561"/>
      <c r="Y1397" s="561"/>
      <c r="Z1397" s="561"/>
      <c r="AA1397" s="561"/>
      <c r="AB1397" s="561"/>
      <c r="AC1397" s="561"/>
      <c r="AD1397" s="561"/>
      <c r="AE1397" s="561"/>
      <c r="AF1397" s="561"/>
      <c r="AG1397" s="561"/>
      <c r="AH1397" s="561"/>
      <c r="AJ1397" s="561"/>
      <c r="AK1397" s="561"/>
      <c r="AM1397" s="561"/>
      <c r="AN1397" s="561"/>
      <c r="AO1397" s="561"/>
      <c r="AP1397" s="561"/>
      <c r="AQ1397" s="561"/>
      <c r="AR1397" s="561"/>
      <c r="AS1397" s="561"/>
      <c r="AT1397" s="561"/>
      <c r="AU1397" s="561"/>
      <c r="AW1397" s="561"/>
      <c r="AX1397" s="561"/>
      <c r="AY1397" s="561"/>
      <c r="AZ1397" s="561"/>
      <c r="BA1397" s="561"/>
      <c r="BB1397" s="561"/>
      <c r="BC1397" s="561"/>
      <c r="BD1397" s="561"/>
      <c r="BE1397" s="561"/>
      <c r="BF1397" s="561"/>
      <c r="BG1397" s="561"/>
      <c r="BH1397" s="561"/>
      <c r="BI1397" s="561"/>
      <c r="BJ1397" s="561"/>
      <c r="BK1397" s="561"/>
      <c r="BL1397" s="561"/>
      <c r="BM1397" s="561"/>
      <c r="BN1397" s="561"/>
      <c r="BO1397" s="561"/>
      <c r="BP1397" s="561"/>
      <c r="BQ1397" s="561"/>
      <c r="BR1397" s="561"/>
      <c r="BS1397" s="561"/>
      <c r="BT1397" s="561"/>
      <c r="BU1397" s="561"/>
      <c r="BV1397" s="561"/>
    </row>
    <row r="1398" spans="1:74">
      <c r="A1398" s="561"/>
      <c r="E1398" s="561"/>
      <c r="H1398" s="561"/>
      <c r="Q1398" s="561"/>
      <c r="R1398" s="561"/>
      <c r="S1398" s="561"/>
      <c r="T1398" s="561"/>
      <c r="U1398" s="561"/>
      <c r="V1398" s="561"/>
      <c r="Y1398" s="561"/>
      <c r="Z1398" s="561"/>
      <c r="AA1398" s="561"/>
      <c r="AB1398" s="561"/>
      <c r="AC1398" s="561"/>
      <c r="AD1398" s="561"/>
      <c r="AE1398" s="561"/>
      <c r="AF1398" s="561"/>
      <c r="AG1398" s="561"/>
      <c r="AH1398" s="561"/>
      <c r="AJ1398" s="561"/>
      <c r="AK1398" s="561"/>
      <c r="AM1398" s="561"/>
      <c r="AN1398" s="561"/>
      <c r="AO1398" s="561"/>
      <c r="AP1398" s="561"/>
      <c r="AQ1398" s="561"/>
      <c r="AR1398" s="561"/>
      <c r="AS1398" s="561"/>
      <c r="AT1398" s="561"/>
      <c r="AU1398" s="561"/>
      <c r="AW1398" s="561"/>
      <c r="AX1398" s="561"/>
      <c r="AY1398" s="561"/>
      <c r="AZ1398" s="561"/>
      <c r="BA1398" s="561"/>
      <c r="BB1398" s="561"/>
      <c r="BC1398" s="561"/>
      <c r="BD1398" s="561"/>
      <c r="BE1398" s="561"/>
      <c r="BF1398" s="561"/>
      <c r="BG1398" s="561"/>
      <c r="BH1398" s="561"/>
      <c r="BI1398" s="561"/>
      <c r="BJ1398" s="561"/>
      <c r="BK1398" s="561"/>
      <c r="BL1398" s="561"/>
      <c r="BM1398" s="561"/>
      <c r="BN1398" s="561"/>
      <c r="BO1398" s="561"/>
      <c r="BP1398" s="561"/>
      <c r="BQ1398" s="561"/>
      <c r="BR1398" s="561"/>
      <c r="BS1398" s="561"/>
      <c r="BT1398" s="561"/>
      <c r="BU1398" s="561"/>
      <c r="BV1398" s="561"/>
    </row>
    <row r="1399" spans="1:74">
      <c r="A1399" s="561"/>
      <c r="E1399" s="561"/>
      <c r="H1399" s="561"/>
      <c r="Q1399" s="561"/>
      <c r="R1399" s="561"/>
      <c r="S1399" s="561"/>
      <c r="T1399" s="561"/>
      <c r="U1399" s="561"/>
      <c r="V1399" s="561"/>
      <c r="Y1399" s="561"/>
      <c r="Z1399" s="561"/>
      <c r="AA1399" s="561"/>
      <c r="AB1399" s="561"/>
      <c r="AC1399" s="561"/>
      <c r="AD1399" s="561"/>
      <c r="AE1399" s="561"/>
      <c r="AF1399" s="561"/>
      <c r="AG1399" s="561"/>
      <c r="AH1399" s="561"/>
      <c r="AJ1399" s="561"/>
      <c r="AK1399" s="561"/>
      <c r="AM1399" s="561"/>
      <c r="AN1399" s="561"/>
      <c r="AO1399" s="561"/>
      <c r="AP1399" s="561"/>
      <c r="AQ1399" s="561"/>
      <c r="AR1399" s="561"/>
      <c r="AS1399" s="561"/>
      <c r="AT1399" s="561"/>
      <c r="AU1399" s="561"/>
      <c r="AW1399" s="561"/>
      <c r="AX1399" s="561"/>
      <c r="AY1399" s="561"/>
      <c r="AZ1399" s="561"/>
      <c r="BA1399" s="561"/>
      <c r="BB1399" s="561"/>
      <c r="BC1399" s="561"/>
      <c r="BD1399" s="561"/>
      <c r="BE1399" s="561"/>
      <c r="BF1399" s="561"/>
      <c r="BG1399" s="561"/>
      <c r="BH1399" s="561"/>
      <c r="BI1399" s="561"/>
      <c r="BJ1399" s="561"/>
      <c r="BK1399" s="561"/>
      <c r="BL1399" s="561"/>
      <c r="BM1399" s="561"/>
      <c r="BN1399" s="561"/>
      <c r="BO1399" s="561"/>
      <c r="BP1399" s="561"/>
      <c r="BQ1399" s="561"/>
      <c r="BR1399" s="561"/>
      <c r="BS1399" s="561"/>
      <c r="BT1399" s="561"/>
      <c r="BU1399" s="561"/>
      <c r="BV1399" s="561"/>
    </row>
    <row r="1400" spans="1:74">
      <c r="A1400" s="561"/>
      <c r="E1400" s="561"/>
      <c r="H1400" s="561"/>
      <c r="Q1400" s="561"/>
      <c r="R1400" s="561"/>
      <c r="S1400" s="561"/>
      <c r="T1400" s="561"/>
      <c r="U1400" s="561"/>
      <c r="V1400" s="561"/>
      <c r="Y1400" s="561"/>
      <c r="Z1400" s="561"/>
      <c r="AA1400" s="561"/>
      <c r="AB1400" s="561"/>
      <c r="AC1400" s="561"/>
      <c r="AD1400" s="561"/>
      <c r="AE1400" s="561"/>
      <c r="AF1400" s="561"/>
      <c r="AG1400" s="561"/>
      <c r="AH1400" s="561"/>
      <c r="AJ1400" s="561"/>
      <c r="AK1400" s="561"/>
      <c r="AM1400" s="561"/>
      <c r="AN1400" s="561"/>
      <c r="AO1400" s="561"/>
      <c r="AP1400" s="561"/>
      <c r="AQ1400" s="561"/>
      <c r="AR1400" s="561"/>
      <c r="AS1400" s="561"/>
      <c r="AT1400" s="561"/>
      <c r="AU1400" s="561"/>
      <c r="AW1400" s="561"/>
      <c r="AX1400" s="561"/>
      <c r="AY1400" s="561"/>
      <c r="AZ1400" s="561"/>
      <c r="BA1400" s="561"/>
      <c r="BB1400" s="561"/>
      <c r="BC1400" s="561"/>
      <c r="BD1400" s="561"/>
      <c r="BE1400" s="561"/>
      <c r="BF1400" s="561"/>
      <c r="BG1400" s="561"/>
      <c r="BH1400" s="561"/>
      <c r="BI1400" s="561"/>
      <c r="BJ1400" s="561"/>
      <c r="BK1400" s="561"/>
      <c r="BL1400" s="561"/>
      <c r="BM1400" s="561"/>
      <c r="BN1400" s="561"/>
      <c r="BO1400" s="561"/>
      <c r="BP1400" s="561"/>
      <c r="BQ1400" s="561"/>
      <c r="BR1400" s="561"/>
      <c r="BS1400" s="561"/>
      <c r="BT1400" s="561"/>
      <c r="BU1400" s="561"/>
      <c r="BV1400" s="561"/>
    </row>
    <row r="1401" spans="1:74">
      <c r="A1401" s="561"/>
      <c r="E1401" s="561"/>
      <c r="H1401" s="561"/>
      <c r="Q1401" s="561"/>
      <c r="R1401" s="561"/>
      <c r="S1401" s="561"/>
      <c r="T1401" s="561"/>
      <c r="U1401" s="561"/>
      <c r="V1401" s="561"/>
      <c r="Y1401" s="561"/>
      <c r="Z1401" s="561"/>
      <c r="AA1401" s="561"/>
      <c r="AB1401" s="561"/>
      <c r="AC1401" s="561"/>
      <c r="AD1401" s="561"/>
      <c r="AE1401" s="561"/>
      <c r="AF1401" s="561"/>
      <c r="AG1401" s="561"/>
      <c r="AH1401" s="561"/>
      <c r="AJ1401" s="561"/>
      <c r="AK1401" s="561"/>
      <c r="AM1401" s="561"/>
      <c r="AN1401" s="561"/>
      <c r="AO1401" s="561"/>
      <c r="AP1401" s="561"/>
      <c r="AQ1401" s="561"/>
      <c r="AR1401" s="561"/>
      <c r="AS1401" s="561"/>
      <c r="AT1401" s="561"/>
      <c r="AU1401" s="561"/>
      <c r="AW1401" s="561"/>
      <c r="AX1401" s="561"/>
      <c r="AY1401" s="561"/>
      <c r="AZ1401" s="561"/>
      <c r="BA1401" s="561"/>
      <c r="BB1401" s="561"/>
      <c r="BC1401" s="561"/>
      <c r="BD1401" s="561"/>
      <c r="BE1401" s="561"/>
      <c r="BF1401" s="561"/>
      <c r="BG1401" s="561"/>
      <c r="BH1401" s="561"/>
      <c r="BI1401" s="561"/>
      <c r="BJ1401" s="561"/>
      <c r="BK1401" s="561"/>
      <c r="BL1401" s="561"/>
      <c r="BM1401" s="561"/>
      <c r="BN1401" s="561"/>
      <c r="BO1401" s="561"/>
      <c r="BP1401" s="561"/>
      <c r="BQ1401" s="561"/>
      <c r="BR1401" s="561"/>
      <c r="BS1401" s="561"/>
      <c r="BT1401" s="561"/>
      <c r="BU1401" s="561"/>
      <c r="BV1401" s="561"/>
    </row>
    <row r="1402" spans="1:74">
      <c r="A1402" s="561"/>
      <c r="E1402" s="561"/>
      <c r="H1402" s="561"/>
      <c r="Q1402" s="561"/>
      <c r="R1402" s="561"/>
      <c r="S1402" s="561"/>
      <c r="T1402" s="561"/>
      <c r="U1402" s="561"/>
      <c r="V1402" s="561"/>
      <c r="Y1402" s="561"/>
      <c r="Z1402" s="561"/>
      <c r="AA1402" s="561"/>
      <c r="AB1402" s="561"/>
      <c r="AC1402" s="561"/>
      <c r="AD1402" s="561"/>
      <c r="AE1402" s="561"/>
      <c r="AF1402" s="561"/>
      <c r="AG1402" s="561"/>
      <c r="AH1402" s="561"/>
      <c r="AJ1402" s="561"/>
      <c r="AK1402" s="561"/>
      <c r="AM1402" s="561"/>
      <c r="AN1402" s="561"/>
      <c r="AO1402" s="561"/>
      <c r="AP1402" s="561"/>
      <c r="AQ1402" s="561"/>
      <c r="AR1402" s="561"/>
      <c r="AS1402" s="561"/>
      <c r="AT1402" s="561"/>
      <c r="AU1402" s="561"/>
      <c r="AW1402" s="561"/>
      <c r="AX1402" s="561"/>
      <c r="AY1402" s="561"/>
      <c r="AZ1402" s="561"/>
      <c r="BA1402" s="561"/>
      <c r="BB1402" s="561"/>
      <c r="BC1402" s="561"/>
      <c r="BD1402" s="561"/>
      <c r="BE1402" s="561"/>
      <c r="BF1402" s="561"/>
      <c r="BG1402" s="561"/>
      <c r="BH1402" s="561"/>
      <c r="BI1402" s="561"/>
      <c r="BJ1402" s="561"/>
      <c r="BK1402" s="561"/>
      <c r="BL1402" s="561"/>
      <c r="BM1402" s="561"/>
      <c r="BN1402" s="561"/>
      <c r="BO1402" s="561"/>
      <c r="BP1402" s="561"/>
      <c r="BQ1402" s="561"/>
      <c r="BR1402" s="561"/>
      <c r="BS1402" s="561"/>
      <c r="BT1402" s="561"/>
      <c r="BU1402" s="561"/>
      <c r="BV1402" s="561"/>
    </row>
    <row r="1403" spans="1:74">
      <c r="A1403" s="561"/>
      <c r="E1403" s="561"/>
      <c r="H1403" s="561"/>
      <c r="Q1403" s="561"/>
      <c r="R1403" s="561"/>
      <c r="S1403" s="561"/>
      <c r="T1403" s="561"/>
      <c r="U1403" s="561"/>
      <c r="V1403" s="561"/>
      <c r="Y1403" s="561"/>
      <c r="Z1403" s="561"/>
      <c r="AA1403" s="561"/>
      <c r="AB1403" s="561"/>
      <c r="AC1403" s="561"/>
      <c r="AD1403" s="561"/>
      <c r="AE1403" s="561"/>
      <c r="AF1403" s="561"/>
      <c r="AG1403" s="561"/>
      <c r="AH1403" s="561"/>
      <c r="AJ1403" s="561"/>
      <c r="AK1403" s="561"/>
      <c r="AM1403" s="561"/>
      <c r="AN1403" s="561"/>
      <c r="AO1403" s="561"/>
      <c r="AP1403" s="561"/>
      <c r="AQ1403" s="561"/>
      <c r="AR1403" s="561"/>
      <c r="AS1403" s="561"/>
      <c r="AT1403" s="561"/>
      <c r="AU1403" s="561"/>
      <c r="AW1403" s="561"/>
      <c r="AX1403" s="561"/>
      <c r="AY1403" s="561"/>
      <c r="AZ1403" s="561"/>
      <c r="BA1403" s="561"/>
      <c r="BB1403" s="561"/>
      <c r="BC1403" s="561"/>
      <c r="BD1403" s="561"/>
      <c r="BE1403" s="561"/>
      <c r="BF1403" s="561"/>
      <c r="BG1403" s="561"/>
      <c r="BH1403" s="561"/>
      <c r="BI1403" s="561"/>
      <c r="BJ1403" s="561"/>
      <c r="BK1403" s="561"/>
      <c r="BL1403" s="561"/>
      <c r="BM1403" s="561"/>
      <c r="BN1403" s="561"/>
      <c r="BO1403" s="561"/>
      <c r="BP1403" s="561"/>
      <c r="BQ1403" s="561"/>
      <c r="BR1403" s="561"/>
      <c r="BS1403" s="561"/>
      <c r="BT1403" s="561"/>
      <c r="BU1403" s="561"/>
      <c r="BV1403" s="561"/>
    </row>
    <row r="1404" spans="1:74">
      <c r="A1404" s="561"/>
      <c r="E1404" s="561"/>
      <c r="H1404" s="561"/>
      <c r="Q1404" s="561"/>
      <c r="R1404" s="561"/>
      <c r="S1404" s="561"/>
      <c r="T1404" s="561"/>
      <c r="U1404" s="561"/>
      <c r="V1404" s="561"/>
      <c r="Y1404" s="561"/>
      <c r="Z1404" s="561"/>
      <c r="AA1404" s="561"/>
      <c r="AB1404" s="561"/>
      <c r="AC1404" s="561"/>
      <c r="AD1404" s="561"/>
      <c r="AE1404" s="561"/>
      <c r="AF1404" s="561"/>
      <c r="AG1404" s="561"/>
      <c r="AH1404" s="561"/>
      <c r="AJ1404" s="561"/>
      <c r="AK1404" s="561"/>
      <c r="AM1404" s="561"/>
      <c r="AN1404" s="561"/>
      <c r="AO1404" s="561"/>
      <c r="AP1404" s="561"/>
      <c r="AQ1404" s="561"/>
      <c r="AR1404" s="561"/>
      <c r="AS1404" s="561"/>
      <c r="AT1404" s="561"/>
      <c r="AU1404" s="561"/>
      <c r="AW1404" s="561"/>
      <c r="AX1404" s="561"/>
      <c r="AY1404" s="561"/>
      <c r="AZ1404" s="561"/>
      <c r="BA1404" s="561"/>
      <c r="BB1404" s="561"/>
      <c r="BC1404" s="561"/>
      <c r="BD1404" s="561"/>
      <c r="BE1404" s="561"/>
      <c r="BF1404" s="561"/>
      <c r="BG1404" s="561"/>
      <c r="BH1404" s="561"/>
      <c r="BI1404" s="561"/>
      <c r="BJ1404" s="561"/>
      <c r="BK1404" s="561"/>
      <c r="BL1404" s="561"/>
      <c r="BM1404" s="561"/>
      <c r="BN1404" s="561"/>
      <c r="BO1404" s="561"/>
      <c r="BP1404" s="561"/>
      <c r="BQ1404" s="561"/>
      <c r="BR1404" s="561"/>
      <c r="BS1404" s="561"/>
      <c r="BT1404" s="561"/>
      <c r="BU1404" s="561"/>
      <c r="BV1404" s="561"/>
    </row>
    <row r="1405" spans="1:74">
      <c r="A1405" s="561"/>
      <c r="E1405" s="561"/>
      <c r="H1405" s="561"/>
      <c r="Q1405" s="561"/>
      <c r="R1405" s="561"/>
      <c r="S1405" s="561"/>
      <c r="T1405" s="561"/>
      <c r="U1405" s="561"/>
      <c r="V1405" s="561"/>
      <c r="Y1405" s="561"/>
      <c r="Z1405" s="561"/>
      <c r="AA1405" s="561"/>
      <c r="AB1405" s="561"/>
      <c r="AC1405" s="561"/>
      <c r="AD1405" s="561"/>
      <c r="AE1405" s="561"/>
      <c r="AF1405" s="561"/>
      <c r="AG1405" s="561"/>
      <c r="AH1405" s="561"/>
      <c r="AJ1405" s="561"/>
      <c r="AK1405" s="561"/>
      <c r="AM1405" s="561"/>
      <c r="AN1405" s="561"/>
      <c r="AO1405" s="561"/>
      <c r="AP1405" s="561"/>
      <c r="AQ1405" s="561"/>
      <c r="AR1405" s="561"/>
      <c r="AS1405" s="561"/>
      <c r="AT1405" s="561"/>
      <c r="AU1405" s="561"/>
      <c r="AW1405" s="561"/>
      <c r="AX1405" s="561"/>
      <c r="AY1405" s="561"/>
      <c r="AZ1405" s="561"/>
      <c r="BA1405" s="561"/>
      <c r="BB1405" s="561"/>
      <c r="BC1405" s="561"/>
      <c r="BD1405" s="561"/>
      <c r="BE1405" s="561"/>
      <c r="BF1405" s="561"/>
      <c r="BG1405" s="561"/>
      <c r="BH1405" s="561"/>
      <c r="BI1405" s="561"/>
      <c r="BJ1405" s="561"/>
      <c r="BK1405" s="561"/>
      <c r="BL1405" s="561"/>
      <c r="BM1405" s="561"/>
      <c r="BN1405" s="561"/>
      <c r="BO1405" s="561"/>
      <c r="BP1405" s="561"/>
      <c r="BQ1405" s="561"/>
      <c r="BR1405" s="561"/>
      <c r="BS1405" s="561"/>
      <c r="BT1405" s="561"/>
      <c r="BU1405" s="561"/>
      <c r="BV1405" s="561"/>
    </row>
    <row r="1406" spans="1:74">
      <c r="A1406" s="561"/>
      <c r="E1406" s="561"/>
      <c r="H1406" s="561"/>
      <c r="Q1406" s="561"/>
      <c r="R1406" s="561"/>
      <c r="S1406" s="561"/>
      <c r="T1406" s="561"/>
      <c r="U1406" s="561"/>
      <c r="V1406" s="561"/>
      <c r="Y1406" s="561"/>
      <c r="Z1406" s="561"/>
      <c r="AA1406" s="561"/>
      <c r="AB1406" s="561"/>
      <c r="AC1406" s="561"/>
      <c r="AD1406" s="561"/>
      <c r="AE1406" s="561"/>
      <c r="AF1406" s="561"/>
      <c r="AG1406" s="561"/>
      <c r="AH1406" s="561"/>
      <c r="AJ1406" s="561"/>
      <c r="AK1406" s="561"/>
      <c r="AM1406" s="561"/>
      <c r="AN1406" s="561"/>
      <c r="AO1406" s="561"/>
      <c r="AP1406" s="561"/>
      <c r="AQ1406" s="561"/>
      <c r="AR1406" s="561"/>
      <c r="AS1406" s="561"/>
      <c r="AT1406" s="561"/>
      <c r="AU1406" s="561"/>
      <c r="AW1406" s="561"/>
      <c r="AX1406" s="561"/>
      <c r="AY1406" s="561"/>
      <c r="AZ1406" s="561"/>
      <c r="BA1406" s="561"/>
      <c r="BB1406" s="561"/>
      <c r="BC1406" s="561"/>
      <c r="BD1406" s="561"/>
      <c r="BE1406" s="561"/>
      <c r="BF1406" s="561"/>
      <c r="BG1406" s="561"/>
      <c r="BH1406" s="561"/>
      <c r="BI1406" s="561"/>
      <c r="BJ1406" s="561"/>
      <c r="BK1406" s="561"/>
      <c r="BL1406" s="561"/>
      <c r="BM1406" s="561"/>
      <c r="BN1406" s="561"/>
      <c r="BO1406" s="561"/>
      <c r="BP1406" s="561"/>
      <c r="BQ1406" s="561"/>
      <c r="BR1406" s="561"/>
      <c r="BS1406" s="561"/>
      <c r="BT1406" s="561"/>
      <c r="BU1406" s="561"/>
      <c r="BV1406" s="561"/>
    </row>
    <row r="1407" spans="1:74">
      <c r="A1407" s="561"/>
      <c r="E1407" s="561"/>
      <c r="H1407" s="561"/>
      <c r="Q1407" s="561"/>
      <c r="R1407" s="561"/>
      <c r="S1407" s="561"/>
      <c r="T1407" s="561"/>
      <c r="U1407" s="561"/>
      <c r="V1407" s="561"/>
      <c r="Y1407" s="561"/>
      <c r="Z1407" s="561"/>
      <c r="AA1407" s="561"/>
      <c r="AB1407" s="561"/>
      <c r="AC1407" s="561"/>
      <c r="AD1407" s="561"/>
      <c r="AE1407" s="561"/>
      <c r="AF1407" s="561"/>
      <c r="AG1407" s="561"/>
      <c r="AH1407" s="561"/>
      <c r="AJ1407" s="561"/>
      <c r="AK1407" s="561"/>
      <c r="AM1407" s="561"/>
      <c r="AN1407" s="561"/>
      <c r="AO1407" s="561"/>
      <c r="AP1407" s="561"/>
      <c r="AQ1407" s="561"/>
      <c r="AR1407" s="561"/>
      <c r="AS1407" s="561"/>
      <c r="AT1407" s="561"/>
      <c r="AU1407" s="561"/>
      <c r="AW1407" s="561"/>
      <c r="AX1407" s="561"/>
      <c r="AY1407" s="561"/>
      <c r="AZ1407" s="561"/>
      <c r="BA1407" s="561"/>
      <c r="BB1407" s="561"/>
      <c r="BC1407" s="561"/>
      <c r="BD1407" s="561"/>
      <c r="BE1407" s="561"/>
      <c r="BF1407" s="561"/>
      <c r="BG1407" s="561"/>
      <c r="BH1407" s="561"/>
      <c r="BI1407" s="561"/>
      <c r="BJ1407" s="561"/>
      <c r="BK1407" s="561"/>
      <c r="BL1407" s="561"/>
      <c r="BM1407" s="561"/>
      <c r="BN1407" s="561"/>
      <c r="BO1407" s="561"/>
      <c r="BP1407" s="561"/>
      <c r="BQ1407" s="561"/>
      <c r="BR1407" s="561"/>
      <c r="BS1407" s="561"/>
      <c r="BT1407" s="561"/>
      <c r="BU1407" s="561"/>
      <c r="BV1407" s="561"/>
    </row>
    <row r="1408" spans="1:74">
      <c r="A1408" s="561"/>
      <c r="E1408" s="561"/>
      <c r="H1408" s="561"/>
      <c r="Q1408" s="561"/>
      <c r="R1408" s="561"/>
      <c r="S1408" s="561"/>
      <c r="T1408" s="561"/>
      <c r="U1408" s="561"/>
      <c r="V1408" s="561"/>
      <c r="Y1408" s="561"/>
      <c r="Z1408" s="561"/>
      <c r="AA1408" s="561"/>
      <c r="AB1408" s="561"/>
      <c r="AC1408" s="561"/>
      <c r="AD1408" s="561"/>
      <c r="AE1408" s="561"/>
      <c r="AF1408" s="561"/>
      <c r="AG1408" s="561"/>
      <c r="AH1408" s="561"/>
      <c r="AJ1408" s="561"/>
      <c r="AK1408" s="561"/>
      <c r="AM1408" s="561"/>
      <c r="AN1408" s="561"/>
      <c r="AO1408" s="561"/>
      <c r="AP1408" s="561"/>
      <c r="AQ1408" s="561"/>
      <c r="AR1408" s="561"/>
      <c r="AS1408" s="561"/>
      <c r="AT1408" s="561"/>
      <c r="AU1408" s="561"/>
      <c r="AW1408" s="561"/>
      <c r="AX1408" s="561"/>
      <c r="AY1408" s="561"/>
      <c r="AZ1408" s="561"/>
      <c r="BA1408" s="561"/>
      <c r="BB1408" s="561"/>
      <c r="BC1408" s="561"/>
      <c r="BD1408" s="561"/>
      <c r="BE1408" s="561"/>
      <c r="BF1408" s="561"/>
      <c r="BG1408" s="561"/>
      <c r="BH1408" s="561"/>
      <c r="BI1408" s="561"/>
      <c r="BJ1408" s="561"/>
      <c r="BK1408" s="561"/>
      <c r="BL1408" s="561"/>
      <c r="BM1408" s="561"/>
      <c r="BN1408" s="561"/>
      <c r="BO1408" s="561"/>
      <c r="BP1408" s="561"/>
      <c r="BQ1408" s="561"/>
      <c r="BR1408" s="561"/>
      <c r="BS1408" s="561"/>
      <c r="BT1408" s="561"/>
      <c r="BU1408" s="561"/>
      <c r="BV1408" s="561"/>
    </row>
    <row r="1409" spans="1:74">
      <c r="A1409" s="561"/>
      <c r="E1409" s="561"/>
      <c r="H1409" s="561"/>
      <c r="Q1409" s="561"/>
      <c r="R1409" s="561"/>
      <c r="S1409" s="561"/>
      <c r="T1409" s="561"/>
      <c r="U1409" s="561"/>
      <c r="V1409" s="561"/>
      <c r="Y1409" s="561"/>
      <c r="Z1409" s="561"/>
      <c r="AA1409" s="561"/>
      <c r="AB1409" s="561"/>
      <c r="AC1409" s="561"/>
      <c r="AD1409" s="561"/>
      <c r="AE1409" s="561"/>
      <c r="AF1409" s="561"/>
      <c r="AG1409" s="561"/>
      <c r="AH1409" s="561"/>
      <c r="AJ1409" s="561"/>
      <c r="AK1409" s="561"/>
      <c r="AM1409" s="561"/>
      <c r="AN1409" s="561"/>
      <c r="AO1409" s="561"/>
      <c r="AP1409" s="561"/>
      <c r="AQ1409" s="561"/>
      <c r="AR1409" s="561"/>
      <c r="AS1409" s="561"/>
      <c r="AT1409" s="561"/>
      <c r="AU1409" s="561"/>
      <c r="AW1409" s="561"/>
      <c r="AX1409" s="561"/>
      <c r="AY1409" s="561"/>
      <c r="AZ1409" s="561"/>
      <c r="BA1409" s="561"/>
      <c r="BB1409" s="561"/>
      <c r="BC1409" s="561"/>
      <c r="BD1409" s="561"/>
      <c r="BE1409" s="561"/>
      <c r="BF1409" s="561"/>
      <c r="BG1409" s="561"/>
      <c r="BH1409" s="561"/>
      <c r="BI1409" s="561"/>
      <c r="BJ1409" s="561"/>
      <c r="BK1409" s="561"/>
      <c r="BL1409" s="561"/>
      <c r="BM1409" s="561"/>
      <c r="BN1409" s="561"/>
      <c r="BO1409" s="561"/>
      <c r="BP1409" s="561"/>
      <c r="BQ1409" s="561"/>
      <c r="BR1409" s="561"/>
      <c r="BS1409" s="561"/>
      <c r="BT1409" s="561"/>
      <c r="BU1409" s="561"/>
      <c r="BV1409" s="561"/>
    </row>
    <row r="1410" spans="1:74">
      <c r="A1410" s="561"/>
      <c r="E1410" s="561"/>
      <c r="H1410" s="561"/>
      <c r="Q1410" s="561"/>
      <c r="R1410" s="561"/>
      <c r="S1410" s="561"/>
      <c r="T1410" s="561"/>
      <c r="U1410" s="561"/>
      <c r="V1410" s="561"/>
      <c r="Y1410" s="561"/>
      <c r="Z1410" s="561"/>
      <c r="AA1410" s="561"/>
      <c r="AB1410" s="561"/>
      <c r="AC1410" s="561"/>
      <c r="AD1410" s="561"/>
      <c r="AE1410" s="561"/>
      <c r="AF1410" s="561"/>
      <c r="AG1410" s="561"/>
      <c r="AH1410" s="561"/>
      <c r="AJ1410" s="561"/>
      <c r="AK1410" s="561"/>
      <c r="AM1410" s="561"/>
      <c r="AN1410" s="561"/>
      <c r="AO1410" s="561"/>
      <c r="AP1410" s="561"/>
      <c r="AQ1410" s="561"/>
      <c r="AR1410" s="561"/>
      <c r="AS1410" s="561"/>
      <c r="AT1410" s="561"/>
      <c r="AU1410" s="561"/>
      <c r="AW1410" s="561"/>
      <c r="AX1410" s="561"/>
      <c r="AY1410" s="561"/>
      <c r="AZ1410" s="561"/>
      <c r="BA1410" s="561"/>
      <c r="BB1410" s="561"/>
      <c r="BC1410" s="561"/>
      <c r="BD1410" s="561"/>
      <c r="BE1410" s="561"/>
      <c r="BF1410" s="561"/>
      <c r="BG1410" s="561"/>
      <c r="BH1410" s="561"/>
      <c r="BI1410" s="561"/>
      <c r="BJ1410" s="561"/>
      <c r="BK1410" s="561"/>
      <c r="BL1410" s="561"/>
      <c r="BM1410" s="561"/>
      <c r="BN1410" s="561"/>
      <c r="BO1410" s="561"/>
      <c r="BP1410" s="561"/>
      <c r="BQ1410" s="561"/>
      <c r="BR1410" s="561"/>
      <c r="BS1410" s="561"/>
      <c r="BT1410" s="561"/>
      <c r="BU1410" s="561"/>
      <c r="BV1410" s="561"/>
    </row>
    <row r="1411" spans="1:74">
      <c r="A1411" s="561"/>
      <c r="E1411" s="561"/>
      <c r="H1411" s="561"/>
      <c r="Q1411" s="561"/>
      <c r="R1411" s="561"/>
      <c r="S1411" s="561"/>
      <c r="T1411" s="561"/>
      <c r="U1411" s="561"/>
      <c r="V1411" s="561"/>
      <c r="Y1411" s="561"/>
      <c r="Z1411" s="561"/>
      <c r="AA1411" s="561"/>
      <c r="AB1411" s="561"/>
      <c r="AC1411" s="561"/>
      <c r="AD1411" s="561"/>
      <c r="AE1411" s="561"/>
      <c r="AF1411" s="561"/>
      <c r="AG1411" s="561"/>
      <c r="AH1411" s="561"/>
      <c r="AJ1411" s="561"/>
      <c r="AK1411" s="561"/>
      <c r="AM1411" s="561"/>
      <c r="AN1411" s="561"/>
      <c r="AO1411" s="561"/>
      <c r="AP1411" s="561"/>
      <c r="AQ1411" s="561"/>
      <c r="AR1411" s="561"/>
      <c r="AS1411" s="561"/>
      <c r="AT1411" s="561"/>
      <c r="AU1411" s="561"/>
      <c r="AW1411" s="561"/>
      <c r="AX1411" s="561"/>
      <c r="AY1411" s="561"/>
      <c r="AZ1411" s="561"/>
      <c r="BA1411" s="561"/>
      <c r="BB1411" s="561"/>
      <c r="BC1411" s="561"/>
      <c r="BD1411" s="561"/>
      <c r="BE1411" s="561"/>
      <c r="BF1411" s="561"/>
      <c r="BG1411" s="561"/>
      <c r="BH1411" s="561"/>
      <c r="BI1411" s="561"/>
      <c r="BJ1411" s="561"/>
      <c r="BK1411" s="561"/>
      <c r="BL1411" s="561"/>
      <c r="BM1411" s="561"/>
      <c r="BN1411" s="561"/>
      <c r="BO1411" s="561"/>
      <c r="BP1411" s="561"/>
      <c r="BQ1411" s="561"/>
      <c r="BR1411" s="561"/>
      <c r="BS1411" s="561"/>
      <c r="BT1411" s="561"/>
      <c r="BU1411" s="561"/>
      <c r="BV1411" s="561"/>
    </row>
    <row r="1412" spans="1:74">
      <c r="A1412" s="561"/>
      <c r="E1412" s="561"/>
      <c r="H1412" s="561"/>
      <c r="Q1412" s="561"/>
      <c r="R1412" s="561"/>
      <c r="S1412" s="561"/>
      <c r="T1412" s="561"/>
      <c r="U1412" s="561"/>
      <c r="V1412" s="561"/>
      <c r="Y1412" s="561"/>
      <c r="Z1412" s="561"/>
      <c r="AA1412" s="561"/>
      <c r="AB1412" s="561"/>
      <c r="AC1412" s="561"/>
      <c r="AD1412" s="561"/>
      <c r="AE1412" s="561"/>
      <c r="AF1412" s="561"/>
      <c r="AG1412" s="561"/>
      <c r="AH1412" s="561"/>
      <c r="AJ1412" s="561"/>
      <c r="AK1412" s="561"/>
      <c r="AM1412" s="561"/>
      <c r="AN1412" s="561"/>
      <c r="AO1412" s="561"/>
      <c r="AP1412" s="561"/>
      <c r="AQ1412" s="561"/>
      <c r="AR1412" s="561"/>
      <c r="AS1412" s="561"/>
      <c r="AT1412" s="561"/>
      <c r="AU1412" s="561"/>
      <c r="AW1412" s="561"/>
      <c r="AX1412" s="561"/>
      <c r="AY1412" s="561"/>
      <c r="AZ1412" s="561"/>
      <c r="BA1412" s="561"/>
      <c r="BB1412" s="561"/>
      <c r="BC1412" s="561"/>
      <c r="BD1412" s="561"/>
      <c r="BE1412" s="561"/>
      <c r="BF1412" s="561"/>
      <c r="BG1412" s="561"/>
      <c r="BH1412" s="561"/>
      <c r="BI1412" s="561"/>
      <c r="BJ1412" s="561"/>
      <c r="BK1412" s="561"/>
      <c r="BL1412" s="561"/>
      <c r="BM1412" s="561"/>
      <c r="BN1412" s="561"/>
      <c r="BO1412" s="561"/>
      <c r="BP1412" s="561"/>
      <c r="BQ1412" s="561"/>
      <c r="BR1412" s="561"/>
      <c r="BS1412" s="561"/>
      <c r="BT1412" s="561"/>
      <c r="BU1412" s="561"/>
      <c r="BV1412" s="561"/>
    </row>
    <row r="1413" spans="1:74">
      <c r="A1413" s="561"/>
      <c r="E1413" s="561"/>
      <c r="H1413" s="561"/>
      <c r="Q1413" s="561"/>
      <c r="R1413" s="561"/>
      <c r="S1413" s="561"/>
      <c r="T1413" s="561"/>
      <c r="U1413" s="561"/>
      <c r="V1413" s="561"/>
      <c r="Y1413" s="561"/>
      <c r="Z1413" s="561"/>
      <c r="AA1413" s="561"/>
      <c r="AB1413" s="561"/>
      <c r="AC1413" s="561"/>
      <c r="AD1413" s="561"/>
      <c r="AE1413" s="561"/>
      <c r="AF1413" s="561"/>
      <c r="AG1413" s="561"/>
      <c r="AH1413" s="561"/>
      <c r="AJ1413" s="561"/>
      <c r="AK1413" s="561"/>
      <c r="AM1413" s="561"/>
      <c r="AN1413" s="561"/>
      <c r="AO1413" s="561"/>
      <c r="AP1413" s="561"/>
      <c r="AQ1413" s="561"/>
      <c r="AR1413" s="561"/>
      <c r="AS1413" s="561"/>
      <c r="AT1413" s="561"/>
      <c r="AU1413" s="561"/>
      <c r="AW1413" s="561"/>
      <c r="AX1413" s="561"/>
      <c r="AY1413" s="561"/>
      <c r="AZ1413" s="561"/>
      <c r="BA1413" s="561"/>
      <c r="BB1413" s="561"/>
      <c r="BC1413" s="561"/>
      <c r="BD1413" s="561"/>
      <c r="BE1413" s="561"/>
      <c r="BF1413" s="561"/>
      <c r="BG1413" s="561"/>
      <c r="BH1413" s="561"/>
      <c r="BI1413" s="561"/>
      <c r="BJ1413" s="561"/>
      <c r="BK1413" s="561"/>
      <c r="BL1413" s="561"/>
      <c r="BM1413" s="561"/>
      <c r="BN1413" s="561"/>
      <c r="BO1413" s="561"/>
      <c r="BP1413" s="561"/>
      <c r="BQ1413" s="561"/>
      <c r="BR1413" s="561"/>
      <c r="BS1413" s="561"/>
      <c r="BT1413" s="561"/>
      <c r="BU1413" s="561"/>
      <c r="BV1413" s="561"/>
    </row>
    <row r="1414" spans="1:74">
      <c r="A1414" s="561"/>
      <c r="E1414" s="561"/>
      <c r="H1414" s="561"/>
      <c r="Q1414" s="561"/>
      <c r="R1414" s="561"/>
      <c r="S1414" s="561"/>
      <c r="T1414" s="561"/>
      <c r="U1414" s="561"/>
      <c r="V1414" s="561"/>
      <c r="Y1414" s="561"/>
      <c r="Z1414" s="561"/>
      <c r="AA1414" s="561"/>
      <c r="AB1414" s="561"/>
      <c r="AC1414" s="561"/>
      <c r="AD1414" s="561"/>
      <c r="AE1414" s="561"/>
      <c r="AF1414" s="561"/>
      <c r="AG1414" s="561"/>
      <c r="AH1414" s="561"/>
      <c r="AJ1414" s="561"/>
      <c r="AK1414" s="561"/>
      <c r="AM1414" s="561"/>
      <c r="AN1414" s="561"/>
      <c r="AO1414" s="561"/>
      <c r="AP1414" s="561"/>
      <c r="AQ1414" s="561"/>
      <c r="AR1414" s="561"/>
      <c r="AS1414" s="561"/>
      <c r="AT1414" s="561"/>
      <c r="AU1414" s="561"/>
      <c r="AW1414" s="561"/>
      <c r="AX1414" s="561"/>
      <c r="AY1414" s="561"/>
      <c r="AZ1414" s="561"/>
      <c r="BA1414" s="561"/>
      <c r="BB1414" s="561"/>
      <c r="BC1414" s="561"/>
      <c r="BD1414" s="561"/>
      <c r="BE1414" s="561"/>
      <c r="BF1414" s="561"/>
      <c r="BG1414" s="561"/>
      <c r="BH1414" s="561"/>
      <c r="BI1414" s="561"/>
      <c r="BJ1414" s="561"/>
      <c r="BK1414" s="561"/>
      <c r="BL1414" s="561"/>
      <c r="BM1414" s="561"/>
      <c r="BN1414" s="561"/>
      <c r="BO1414" s="561"/>
      <c r="BP1414" s="561"/>
      <c r="BQ1414" s="561"/>
      <c r="BR1414" s="561"/>
      <c r="BS1414" s="561"/>
      <c r="BT1414" s="561"/>
      <c r="BU1414" s="561"/>
      <c r="BV1414" s="561"/>
    </row>
    <row r="1415" spans="1:74">
      <c r="A1415" s="561"/>
      <c r="E1415" s="561"/>
      <c r="H1415" s="561"/>
      <c r="Q1415" s="561"/>
      <c r="R1415" s="561"/>
      <c r="S1415" s="561"/>
      <c r="T1415" s="561"/>
      <c r="U1415" s="561"/>
      <c r="V1415" s="561"/>
      <c r="Y1415" s="561"/>
      <c r="Z1415" s="561"/>
      <c r="AA1415" s="561"/>
      <c r="AB1415" s="561"/>
      <c r="AC1415" s="561"/>
      <c r="AD1415" s="561"/>
      <c r="AE1415" s="561"/>
      <c r="AF1415" s="561"/>
      <c r="AG1415" s="561"/>
      <c r="AH1415" s="561"/>
      <c r="AJ1415" s="561"/>
      <c r="AK1415" s="561"/>
      <c r="AM1415" s="561"/>
      <c r="AN1415" s="561"/>
      <c r="AO1415" s="561"/>
      <c r="AP1415" s="561"/>
      <c r="AQ1415" s="561"/>
      <c r="AR1415" s="561"/>
      <c r="AS1415" s="561"/>
      <c r="AT1415" s="561"/>
      <c r="AU1415" s="561"/>
      <c r="AW1415" s="561"/>
      <c r="AX1415" s="561"/>
      <c r="AY1415" s="561"/>
      <c r="AZ1415" s="561"/>
      <c r="BA1415" s="561"/>
      <c r="BB1415" s="561"/>
      <c r="BC1415" s="561"/>
      <c r="BD1415" s="561"/>
      <c r="BE1415" s="561"/>
      <c r="BF1415" s="561"/>
      <c r="BG1415" s="561"/>
      <c r="BH1415" s="561"/>
      <c r="BI1415" s="561"/>
      <c r="BJ1415" s="561"/>
      <c r="BK1415" s="561"/>
      <c r="BL1415" s="561"/>
      <c r="BM1415" s="561"/>
      <c r="BN1415" s="561"/>
      <c r="BO1415" s="561"/>
      <c r="BP1415" s="561"/>
      <c r="BQ1415" s="561"/>
      <c r="BR1415" s="561"/>
      <c r="BS1415" s="561"/>
      <c r="BT1415" s="561"/>
      <c r="BU1415" s="561"/>
      <c r="BV1415" s="561"/>
    </row>
    <row r="1416" spans="1:74">
      <c r="A1416" s="561"/>
      <c r="E1416" s="561"/>
      <c r="H1416" s="561"/>
      <c r="Q1416" s="561"/>
      <c r="R1416" s="561"/>
      <c r="S1416" s="561"/>
      <c r="T1416" s="561"/>
      <c r="U1416" s="561"/>
      <c r="V1416" s="561"/>
      <c r="Y1416" s="561"/>
      <c r="Z1416" s="561"/>
      <c r="AA1416" s="561"/>
      <c r="AB1416" s="561"/>
      <c r="AC1416" s="561"/>
      <c r="AD1416" s="561"/>
      <c r="AE1416" s="561"/>
      <c r="AF1416" s="561"/>
      <c r="AG1416" s="561"/>
      <c r="AH1416" s="561"/>
      <c r="AJ1416" s="561"/>
      <c r="AK1416" s="561"/>
      <c r="AM1416" s="561"/>
      <c r="AN1416" s="561"/>
      <c r="AO1416" s="561"/>
      <c r="AP1416" s="561"/>
      <c r="AQ1416" s="561"/>
      <c r="AR1416" s="561"/>
      <c r="AS1416" s="561"/>
      <c r="AT1416" s="561"/>
      <c r="AU1416" s="561"/>
      <c r="AW1416" s="561"/>
      <c r="AX1416" s="561"/>
      <c r="AY1416" s="561"/>
      <c r="AZ1416" s="561"/>
      <c r="BA1416" s="561"/>
      <c r="BB1416" s="561"/>
      <c r="BC1416" s="561"/>
      <c r="BD1416" s="561"/>
      <c r="BE1416" s="561"/>
      <c r="BF1416" s="561"/>
      <c r="BG1416" s="561"/>
      <c r="BH1416" s="561"/>
      <c r="BI1416" s="561"/>
      <c r="BJ1416" s="561"/>
      <c r="BK1416" s="561"/>
      <c r="BL1416" s="561"/>
      <c r="BM1416" s="561"/>
      <c r="BN1416" s="561"/>
      <c r="BO1416" s="561"/>
      <c r="BP1416" s="561"/>
      <c r="BQ1416" s="561"/>
      <c r="BR1416" s="561"/>
      <c r="BS1416" s="561"/>
      <c r="BT1416" s="561"/>
      <c r="BU1416" s="561"/>
      <c r="BV1416" s="561"/>
    </row>
    <row r="1417" spans="1:74">
      <c r="A1417" s="561"/>
      <c r="E1417" s="561"/>
      <c r="H1417" s="561"/>
      <c r="Q1417" s="561"/>
      <c r="R1417" s="561"/>
      <c r="S1417" s="561"/>
      <c r="T1417" s="561"/>
      <c r="U1417" s="561"/>
      <c r="V1417" s="561"/>
      <c r="Y1417" s="561"/>
      <c r="Z1417" s="561"/>
      <c r="AA1417" s="561"/>
      <c r="AB1417" s="561"/>
      <c r="AC1417" s="561"/>
      <c r="AD1417" s="561"/>
      <c r="AE1417" s="561"/>
      <c r="AF1417" s="561"/>
      <c r="AG1417" s="561"/>
      <c r="AH1417" s="561"/>
      <c r="AJ1417" s="561"/>
      <c r="AK1417" s="561"/>
      <c r="AM1417" s="561"/>
      <c r="AN1417" s="561"/>
      <c r="AO1417" s="561"/>
      <c r="AP1417" s="561"/>
      <c r="AQ1417" s="561"/>
      <c r="AR1417" s="561"/>
      <c r="AS1417" s="561"/>
      <c r="AT1417" s="561"/>
      <c r="AU1417" s="561"/>
      <c r="AW1417" s="561"/>
      <c r="AX1417" s="561"/>
      <c r="AY1417" s="561"/>
      <c r="AZ1417" s="561"/>
      <c r="BA1417" s="561"/>
      <c r="BB1417" s="561"/>
      <c r="BC1417" s="561"/>
      <c r="BD1417" s="561"/>
      <c r="BE1417" s="561"/>
      <c r="BF1417" s="561"/>
      <c r="BG1417" s="561"/>
      <c r="BH1417" s="561"/>
      <c r="BI1417" s="561"/>
      <c r="BJ1417" s="561"/>
      <c r="BK1417" s="561"/>
      <c r="BL1417" s="561"/>
      <c r="BM1417" s="561"/>
      <c r="BN1417" s="561"/>
      <c r="BO1417" s="561"/>
      <c r="BP1417" s="561"/>
      <c r="BQ1417" s="561"/>
      <c r="BR1417" s="561"/>
      <c r="BS1417" s="561"/>
      <c r="BT1417" s="561"/>
      <c r="BU1417" s="561"/>
      <c r="BV1417" s="561"/>
    </row>
    <row r="1418" spans="1:74">
      <c r="A1418" s="561"/>
      <c r="E1418" s="561"/>
      <c r="H1418" s="561"/>
      <c r="Q1418" s="561"/>
      <c r="R1418" s="561"/>
      <c r="S1418" s="561"/>
      <c r="T1418" s="561"/>
      <c r="U1418" s="561"/>
      <c r="V1418" s="561"/>
      <c r="Y1418" s="561"/>
      <c r="Z1418" s="561"/>
      <c r="AA1418" s="561"/>
      <c r="AB1418" s="561"/>
      <c r="AC1418" s="561"/>
      <c r="AD1418" s="561"/>
      <c r="AE1418" s="561"/>
      <c r="AF1418" s="561"/>
      <c r="AG1418" s="561"/>
      <c r="AH1418" s="561"/>
      <c r="AJ1418" s="561"/>
      <c r="AK1418" s="561"/>
      <c r="AM1418" s="561"/>
      <c r="AN1418" s="561"/>
      <c r="AO1418" s="561"/>
      <c r="AP1418" s="561"/>
      <c r="AQ1418" s="561"/>
      <c r="AR1418" s="561"/>
      <c r="AS1418" s="561"/>
      <c r="AT1418" s="561"/>
      <c r="AU1418" s="561"/>
      <c r="AW1418" s="561"/>
      <c r="AX1418" s="561"/>
      <c r="AY1418" s="561"/>
      <c r="AZ1418" s="561"/>
      <c r="BA1418" s="561"/>
      <c r="BB1418" s="561"/>
      <c r="BC1418" s="561"/>
      <c r="BD1418" s="561"/>
      <c r="BE1418" s="561"/>
      <c r="BF1418" s="561"/>
      <c r="BG1418" s="561"/>
      <c r="BH1418" s="561"/>
      <c r="BI1418" s="561"/>
      <c r="BJ1418" s="561"/>
      <c r="BK1418" s="561"/>
      <c r="BL1418" s="561"/>
      <c r="BM1418" s="561"/>
      <c r="BN1418" s="561"/>
      <c r="BO1418" s="561"/>
      <c r="BP1418" s="561"/>
      <c r="BQ1418" s="561"/>
      <c r="BR1418" s="561"/>
      <c r="BS1418" s="561"/>
      <c r="BT1418" s="561"/>
      <c r="BU1418" s="561"/>
      <c r="BV1418" s="561"/>
    </row>
  </sheetData>
  <autoFilter ref="A22:BW68"/>
  <phoneticPr fontId="55" type="noConversion"/>
  <conditionalFormatting sqref="I1:J13 N20:P21 L1:L13 K84:L212 I14:L14 I84:J241 P74:P248 N84:O241 I18:L21 O74:O83 O65:P73 N65:N83 N23:P64">
    <cfRule type="cellIs" dxfId="553" priority="109" stopIfTrue="1" operator="equal">
      <formula>"U"</formula>
    </cfRule>
    <cfRule type="cellIs" dxfId="552" priority="110" stopIfTrue="1" operator="equal">
      <formula>"O"</formula>
    </cfRule>
  </conditionalFormatting>
  <conditionalFormatting sqref="M23:M241">
    <cfRule type="cellIs" dxfId="551" priority="111" stopIfTrue="1" operator="equal">
      <formula>"W"</formula>
    </cfRule>
    <cfRule type="cellIs" dxfId="550" priority="112" stopIfTrue="1" operator="equal">
      <formula>"D"</formula>
    </cfRule>
  </conditionalFormatting>
  <conditionalFormatting sqref="AL23:AL241">
    <cfRule type="cellIs" dxfId="549" priority="113" stopIfTrue="1" operator="notEqual">
      <formula>11</formula>
    </cfRule>
    <cfRule type="cellIs" dxfId="548" priority="114" stopIfTrue="1" operator="between">
      <formula>0</formula>
      <formula>20</formula>
    </cfRule>
  </conditionalFormatting>
  <conditionalFormatting sqref="AK22:AK172">
    <cfRule type="cellIs" dxfId="547" priority="103" stopIfTrue="1" operator="notEqual">
      <formula>0</formula>
    </cfRule>
    <cfRule type="cellIs" dxfId="546" priority="104" stopIfTrue="1" operator="between">
      <formula>0</formula>
      <formula>20</formula>
    </cfRule>
  </conditionalFormatting>
  <conditionalFormatting sqref="AJ22:AJ96">
    <cfRule type="cellIs" dxfId="545" priority="102" operator="equal">
      <formula>"T"</formula>
    </cfRule>
  </conditionalFormatting>
  <conditionalFormatting sqref="T84">
    <cfRule type="cellIs" dxfId="544" priority="101" operator="lessThan">
      <formula>0</formula>
    </cfRule>
  </conditionalFormatting>
  <conditionalFormatting sqref="K80:L80">
    <cfRule type="cellIs" dxfId="543" priority="99" stopIfTrue="1" operator="equal">
      <formula>"U"</formula>
    </cfRule>
    <cfRule type="cellIs" dxfId="542" priority="100" stopIfTrue="1" operator="equal">
      <formula>"O"</formula>
    </cfRule>
  </conditionalFormatting>
  <conditionalFormatting sqref="K28">
    <cfRule type="cellIs" dxfId="541" priority="97" stopIfTrue="1" operator="equal">
      <formula>"U"</formula>
    </cfRule>
    <cfRule type="cellIs" dxfId="540" priority="98" stopIfTrue="1" operator="equal">
      <formula>"O"</formula>
    </cfRule>
  </conditionalFormatting>
  <conditionalFormatting sqref="L37">
    <cfRule type="cellIs" dxfId="539" priority="95" stopIfTrue="1" operator="equal">
      <formula>"U"</formula>
    </cfRule>
    <cfRule type="cellIs" dxfId="538" priority="96" stopIfTrue="1" operator="equal">
      <formula>"O"</formula>
    </cfRule>
  </conditionalFormatting>
  <conditionalFormatting sqref="K42">
    <cfRule type="cellIs" dxfId="537" priority="93" stopIfTrue="1" operator="equal">
      <formula>"U"</formula>
    </cfRule>
    <cfRule type="cellIs" dxfId="536" priority="94" stopIfTrue="1" operator="equal">
      <formula>"O"</formula>
    </cfRule>
  </conditionalFormatting>
  <conditionalFormatting sqref="K50">
    <cfRule type="cellIs" dxfId="535" priority="91" stopIfTrue="1" operator="equal">
      <formula>"U"</formula>
    </cfRule>
    <cfRule type="cellIs" dxfId="534" priority="92" stopIfTrue="1" operator="equal">
      <formula>"O"</formula>
    </cfRule>
  </conditionalFormatting>
  <conditionalFormatting sqref="B41:J41 B46:J47 H61:J62 A65:J66 A67:G67 I67 A68:J68 A74:J121 A73:I73 A23:J40 A42:J45 B48:G48 I48:J48 A49:J60 A70:J72">
    <cfRule type="expression" dxfId="533" priority="88">
      <formula>"J24=""J1L"""</formula>
    </cfRule>
  </conditionalFormatting>
  <conditionalFormatting sqref="K37">
    <cfRule type="cellIs" dxfId="532" priority="82" stopIfTrue="1" operator="equal">
      <formula>"U"</formula>
    </cfRule>
    <cfRule type="cellIs" dxfId="531" priority="83" stopIfTrue="1" operator="equal">
      <formula>"O"</formula>
    </cfRule>
  </conditionalFormatting>
  <conditionalFormatting sqref="L77">
    <cfRule type="cellIs" dxfId="530" priority="65" stopIfTrue="1" operator="equal">
      <formula>"U"</formula>
    </cfRule>
    <cfRule type="cellIs" dxfId="529" priority="66" stopIfTrue="1" operator="equal">
      <formula>"O"</formula>
    </cfRule>
  </conditionalFormatting>
  <conditionalFormatting sqref="BB41:BB51 BB58:BB63 BB23:BB36 AU23:AU25 AM23:AN63 BC23:BD63 AU38:AU63 AV23:BA63 BJ23:BJ63 BE31:BE63 BE23:BE26 AO23:AP65 BI27:BI63 AQ23:AQ46 AR23:AT63 BF23:BH63 AQ63:AQ65 AR64:BJ65 AM64:AM65 AM69:AM109 BK23:BX65 AN70:BX109 AN68:BM68 AO69:AV69 AX69:BM69 AN66:AP67 AR66:BX67 BN68:BX69">
    <cfRule type="expression" dxfId="528" priority="52">
      <formula>OR(AM23="b",AM23="inj",AM23="??",AM23="ban",AM23="INT")</formula>
    </cfRule>
  </conditionalFormatting>
  <conditionalFormatting sqref="A41">
    <cfRule type="expression" dxfId="527" priority="50">
      <formula>"J24=""J1L"""</formula>
    </cfRule>
  </conditionalFormatting>
  <conditionalFormatting sqref="BB37:BB40">
    <cfRule type="expression" dxfId="526" priority="49">
      <formula>OR(BB37="b",BB37="inj",BB37="??",BB37="ban",BB37="INT")</formula>
    </cfRule>
  </conditionalFormatting>
  <conditionalFormatting sqref="A47:A48">
    <cfRule type="expression" dxfId="525" priority="48">
      <formula>"J24=""J1L"""</formula>
    </cfRule>
  </conditionalFormatting>
  <conditionalFormatting sqref="A61:G62">
    <cfRule type="expression" dxfId="524" priority="47">
      <formula>"J24=""J1L"""</formula>
    </cfRule>
  </conditionalFormatting>
  <conditionalFormatting sqref="BB52:BB57">
    <cfRule type="expression" dxfId="523" priority="40">
      <formula>OR(BB52="b",BB52="inj",BB52="??",BB52="ban",BB52="INT")</formula>
    </cfRule>
  </conditionalFormatting>
  <conditionalFormatting sqref="A63:G63 I63:J63">
    <cfRule type="expression" dxfId="522" priority="39">
      <formula>"J24=""J1L"""</formula>
    </cfRule>
  </conditionalFormatting>
  <conditionalFormatting sqref="H63">
    <cfRule type="expression" dxfId="521" priority="38">
      <formula>"J24=""J1L"""</formula>
    </cfRule>
  </conditionalFormatting>
  <conditionalFormatting sqref="AN64:AN65 AN69">
    <cfRule type="expression" dxfId="520" priority="37">
      <formula>OR(AN64="b",AN64="inj",AN64="??",AN64="ban",AN64="INT")</formula>
    </cfRule>
  </conditionalFormatting>
  <conditionalFormatting sqref="H67">
    <cfRule type="expression" dxfId="519" priority="36">
      <formula>"J24=""J1L"""</formula>
    </cfRule>
  </conditionalFormatting>
  <conditionalFormatting sqref="J67">
    <cfRule type="expression" dxfId="518" priority="35">
      <formula>"J24=""J1L"""</formula>
    </cfRule>
  </conditionalFormatting>
  <conditionalFormatting sqref="J73">
    <cfRule type="expression" dxfId="517" priority="31">
      <formula>"J24=""J1L"""</formula>
    </cfRule>
  </conditionalFormatting>
  <conditionalFormatting sqref="AM19:BV19">
    <cfRule type="expression" dxfId="516" priority="21">
      <formula>OR(AM19="A",AM19="CF",AM19="SS",AM19="ST",AM19="AF",AM19="RW",AM19="LW")</formula>
    </cfRule>
    <cfRule type="expression" dxfId="515" priority="22">
      <formula>OR(AM19="M",AM19="CM",AM19="LM",AM19="RM",AM19="DM",AM19="AM")</formula>
    </cfRule>
    <cfRule type="expression" dxfId="514" priority="23">
      <formula>OR(AM19="D",AM19="CB",AM19="LB",AM19="RB")</formula>
    </cfRule>
    <cfRule type="expression" dxfId="513" priority="24">
      <formula>OR(AM19="G",AM19="GK")</formula>
    </cfRule>
  </conditionalFormatting>
  <conditionalFormatting sqref="AM19:BV19">
    <cfRule type="expression" dxfId="512" priority="17">
      <formula>OR(AM19="A",AM19="CF",AM19="SS",AM19="ST",AM19="RW",AM19="LW")</formula>
    </cfRule>
    <cfRule type="expression" dxfId="511" priority="18">
      <formula>OR(AM19="M",AM19="CM",AM19="LM",AM19="RM",AM19="DM",AM19="AM")</formula>
    </cfRule>
    <cfRule type="expression" dxfId="510" priority="19">
      <formula>OR(AM19="D",AM19="CB",AM19="LB",AM19="RB")</formula>
    </cfRule>
    <cfRule type="expression" dxfId="509" priority="20">
      <formula>OR(AM19="G",AM19="GK")</formula>
    </cfRule>
  </conditionalFormatting>
  <conditionalFormatting sqref="BI23">
    <cfRule type="expression" dxfId="508" priority="16">
      <formula>OR(BI23="b",BI23="inj",BI23="??",BI23="ban",BI23="INT")</formula>
    </cfRule>
  </conditionalFormatting>
  <conditionalFormatting sqref="BI24:BI26">
    <cfRule type="expression" dxfId="507" priority="15">
      <formula>OR(BI24="b",BI24="inj",BI24="??",BI24="ban",BI24="INT")</formula>
    </cfRule>
  </conditionalFormatting>
  <conditionalFormatting sqref="AU26:AU37">
    <cfRule type="expression" dxfId="506" priority="14">
      <formula>OR(AU26="b",AU26="inj",AU26="??",AU26="ban",AU26="INT")</formula>
    </cfRule>
  </conditionalFormatting>
  <conditionalFormatting sqref="BE27:BE28">
    <cfRule type="expression" dxfId="505" priority="13">
      <formula>OR(BE27="b",BE27="inj",BE27="??",BE27="ban",BE27="INT")</formula>
    </cfRule>
  </conditionalFormatting>
  <conditionalFormatting sqref="BE29:BE30">
    <cfRule type="expression" dxfId="504" priority="12">
      <formula>OR(BE29="b",BE29="inj",BE29="??",BE29="ban",BE29="INT")</formula>
    </cfRule>
  </conditionalFormatting>
  <conditionalFormatting sqref="H48">
    <cfRule type="expression" dxfId="503" priority="10">
      <formula>"J24=""J1L"""</formula>
    </cfRule>
  </conditionalFormatting>
  <conditionalFormatting sqref="AQ47:AQ61">
    <cfRule type="expression" dxfId="502" priority="9">
      <formula>OR(AQ47="b",AQ47="inj",AQ47="??",AQ47="ban",AQ47="INT")</formula>
    </cfRule>
  </conditionalFormatting>
  <conditionalFormatting sqref="A64:I64">
    <cfRule type="expression" dxfId="501" priority="8">
      <formula>"J24=""J1L"""</formula>
    </cfRule>
  </conditionalFormatting>
  <conditionalFormatting sqref="J64">
    <cfRule type="expression" dxfId="500" priority="7">
      <formula>"J24=""J1L"""</formula>
    </cfRule>
  </conditionalFormatting>
  <conditionalFormatting sqref="AQ62">
    <cfRule type="expression" dxfId="499" priority="6">
      <formula>OR(AQ62="b",AQ62="inj",AQ62="??",AQ62="ban",AQ62="INT")</formula>
    </cfRule>
  </conditionalFormatting>
  <conditionalFormatting sqref="A69:I69">
    <cfRule type="expression" dxfId="498" priority="5">
      <formula>"J24=""J1L"""</formula>
    </cfRule>
  </conditionalFormatting>
  <conditionalFormatting sqref="J69">
    <cfRule type="expression" dxfId="497" priority="4">
      <formula>"J24=""J1L"""</formula>
    </cfRule>
  </conditionalFormatting>
  <conditionalFormatting sqref="AM66:AM68">
    <cfRule type="expression" dxfId="496" priority="3">
      <formula>OR(AM66="b",AM66="inj",AM66="??",AM66="ban",AM66="INT")</formula>
    </cfRule>
  </conditionalFormatting>
  <conditionalFormatting sqref="AM16:BV16">
    <cfRule type="top10" dxfId="495" priority="802" stopIfTrue="1" rank="5"/>
  </conditionalFormatting>
  <conditionalFormatting sqref="AM15:BV15">
    <cfRule type="top10" dxfId="494" priority="804" rank="11"/>
  </conditionalFormatting>
  <conditionalFormatting sqref="AM17:BV17">
    <cfRule type="top10" dxfId="493" priority="806" stopIfTrue="1" rank="5"/>
  </conditionalFormatting>
  <conditionalFormatting sqref="AM14:BV14">
    <cfRule type="top10" dxfId="492" priority="808" rank="11"/>
  </conditionalFormatting>
  <conditionalFormatting sqref="AW69">
    <cfRule type="expression" dxfId="491" priority="2">
      <formula>OR(AW69="b",AW69="inj",AW69="??",AW69="ban",AW69="INT")</formula>
    </cfRule>
  </conditionalFormatting>
  <conditionalFormatting sqref="AQ66:AQ67">
    <cfRule type="expression" dxfId="490" priority="1">
      <formula>OR(AQ66="b",AQ66="inj",AQ66="??",AQ66="ban",AQ66="INT")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$J23:$J195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CE1419"/>
  <sheetViews>
    <sheetView tabSelected="1" zoomScale="80" zoomScaleNormal="80" workbookViewId="0">
      <pane xSplit="38" ySplit="22" topLeftCell="AM44" activePane="bottomRight" state="frozen"/>
      <selection activeCell="BC70" sqref="BC70"/>
      <selection pane="topRight" activeCell="BC70" sqref="BC70"/>
      <selection pane="bottomLeft" activeCell="BC70" sqref="BC70"/>
      <selection pane="bottomRight" activeCell="BK47" sqref="BK47"/>
    </sheetView>
  </sheetViews>
  <sheetFormatPr defaultColWidth="9.140625" defaultRowHeight="12.75" outlineLevelRow="1" outlineLevelCol="1"/>
  <cols>
    <col min="1" max="1" width="11.85546875" style="552" bestFit="1" customWidth="1"/>
    <col min="2" max="2" width="3.42578125" style="561" hidden="1" customWidth="1"/>
    <col min="3" max="4" width="9.140625" style="561" hidden="1" customWidth="1"/>
    <col min="5" max="5" width="4.85546875" style="571" hidden="1" customWidth="1"/>
    <col min="6" max="6" width="9.140625" style="561" hidden="1" customWidth="1"/>
    <col min="7" max="7" width="4.28515625" style="561" hidden="1" customWidth="1"/>
    <col min="8" max="8" width="18.7109375" style="593" customWidth="1"/>
    <col min="9" max="9" width="5.28515625" style="561" bestFit="1" customWidth="1"/>
    <col min="10" max="12" width="5.5703125" style="561" customWidth="1"/>
    <col min="13" max="15" width="4.42578125" style="561" customWidth="1"/>
    <col min="16" max="16" width="6.140625" style="561" bestFit="1" customWidth="1"/>
    <col min="17" max="21" width="5.7109375" style="581" customWidth="1"/>
    <col min="22" max="22" width="5.7109375" style="581" customWidth="1" outlineLevel="1"/>
    <col min="23" max="24" width="5.7109375" style="561" customWidth="1" outlineLevel="1"/>
    <col min="25" max="28" width="4.140625" style="562" customWidth="1" outlineLevel="1"/>
    <col min="29" max="29" width="3.7109375" style="562" customWidth="1" outlineLevel="1"/>
    <col min="30" max="30" width="4.140625" style="562" customWidth="1" outlineLevel="1"/>
    <col min="31" max="31" width="5.7109375" style="562" customWidth="1" outlineLevel="1"/>
    <col min="32" max="32" width="2.42578125" style="562" customWidth="1"/>
    <col min="33" max="34" width="4.140625" style="562" hidden="1" customWidth="1"/>
    <col min="35" max="35" width="3.5703125" style="561" hidden="1" customWidth="1"/>
    <col min="36" max="37" width="3.7109375" style="563" customWidth="1"/>
    <col min="38" max="38" width="3.7109375" style="561" customWidth="1"/>
    <col min="39" max="45" width="3.85546875" style="562" customWidth="1"/>
    <col min="46" max="46" width="3.85546875" style="561" customWidth="1"/>
    <col min="47" max="73" width="3.85546875" style="562" customWidth="1"/>
    <col min="74" max="104" width="3.85546875" style="561" customWidth="1"/>
    <col min="105" max="16384" width="9.140625" style="561"/>
  </cols>
  <sheetData>
    <row r="1" spans="1:73" s="565" customFormat="1" ht="81.75" hidden="1" customHeight="1" outlineLevel="1">
      <c r="A1" s="552"/>
      <c r="B1" s="553"/>
      <c r="C1" s="554"/>
      <c r="D1" s="554"/>
      <c r="E1" s="554"/>
      <c r="F1" s="554"/>
      <c r="G1" s="555"/>
      <c r="H1" s="592"/>
      <c r="I1" s="555"/>
      <c r="J1" s="556"/>
      <c r="K1" s="554"/>
      <c r="L1" s="555"/>
      <c r="M1" s="557"/>
      <c r="N1" s="558"/>
      <c r="O1" s="558"/>
      <c r="P1" s="558"/>
      <c r="Q1" s="559"/>
      <c r="R1" s="560"/>
      <c r="S1" s="560"/>
      <c r="T1" s="560"/>
      <c r="U1" s="560"/>
      <c r="V1" s="560"/>
      <c r="W1" s="561"/>
      <c r="X1" s="561"/>
      <c r="Y1" s="562"/>
      <c r="Z1" s="562"/>
      <c r="AA1" s="562"/>
      <c r="AB1" s="562"/>
      <c r="AC1" s="562"/>
      <c r="AD1" s="562"/>
      <c r="AE1" s="562"/>
      <c r="AF1" s="562"/>
      <c r="AG1" s="562"/>
      <c r="AH1" s="562"/>
      <c r="AI1" s="558"/>
      <c r="AJ1" s="563"/>
      <c r="AK1" s="564"/>
      <c r="AL1" s="557" t="s">
        <v>189</v>
      </c>
      <c r="AM1" s="558" t="str">
        <f>AM21</f>
        <v>飯倉　大樹</v>
      </c>
      <c r="AN1" s="558" t="str">
        <f>AN21</f>
        <v>中澤　佑二</v>
      </c>
      <c r="AO1" s="558" t="str">
        <f t="shared" ref="AO1:AV1" si="0">AO21</f>
        <v>ミロシュ　デゲネク</v>
      </c>
      <c r="AP1" s="558" t="str">
        <f>AP21</f>
        <v>山中　亮輔</v>
      </c>
      <c r="AQ1" s="558" t="str">
        <f t="shared" si="0"/>
        <v>松原　健</v>
      </c>
      <c r="AR1" s="558" t="str">
        <f>AR21</f>
        <v>扇原　貴宏</v>
      </c>
      <c r="AS1" s="558" t="str">
        <f>AS21</f>
        <v>喜田　拓也</v>
      </c>
      <c r="AT1" s="558" t="str">
        <f t="shared" si="0"/>
        <v>天野　純</v>
      </c>
      <c r="AU1" s="558" t="str">
        <f t="shared" si="0"/>
        <v>齋藤　学</v>
      </c>
      <c r="AV1" s="558" t="str">
        <f t="shared" si="0"/>
        <v>マルティノス</v>
      </c>
      <c r="AW1" s="558" t="str">
        <f>AW21</f>
        <v>ウーゴ　ヴィエイラ</v>
      </c>
      <c r="AX1" s="558" t="str">
        <f>AX21</f>
        <v>OG</v>
      </c>
      <c r="AY1" s="558" t="str">
        <f t="shared" ref="AY1:BD1" si="1">AY21</f>
        <v>鈴木　彩貴</v>
      </c>
      <c r="AZ1" s="558" t="str">
        <f t="shared" si="1"/>
        <v>杉本　大地</v>
      </c>
      <c r="BA1" s="558" t="str">
        <f t="shared" si="1"/>
        <v>原田　岳</v>
      </c>
      <c r="BB1" s="558" t="str">
        <f t="shared" si="1"/>
        <v>栗原　勇蔵</v>
      </c>
      <c r="BC1" s="558" t="str">
        <f>BC21</f>
        <v>金井　貢史</v>
      </c>
      <c r="BD1" s="558" t="str">
        <f t="shared" si="1"/>
        <v>下平　匠</v>
      </c>
      <c r="BE1" s="558" t="str">
        <f>BE21</f>
        <v>パク　ジョンス</v>
      </c>
      <c r="BF1" s="558" t="str">
        <f>BF21</f>
        <v>中町　公祐</v>
      </c>
      <c r="BG1" s="558" t="str">
        <f>BG21</f>
        <v>ダビド　バブンスキー</v>
      </c>
      <c r="BH1" s="558"/>
      <c r="BI1" s="558" t="str">
        <f>BI21</f>
        <v>吉尾　海夏</v>
      </c>
      <c r="BJ1" s="558" t="str">
        <f>BJ21</f>
        <v>遠藤　渓太</v>
      </c>
      <c r="BK1" s="558" t="str">
        <f>BK21</f>
        <v>前田　直輝</v>
      </c>
      <c r="BL1" s="558" t="str">
        <f>BL21</f>
        <v>伊藤　翔</v>
      </c>
      <c r="BM1" s="558"/>
      <c r="BN1" s="558"/>
      <c r="BO1" s="558" t="str">
        <f>BO21</f>
        <v>山田　康太</v>
      </c>
      <c r="BP1" s="558" t="str">
        <f>BP21</f>
        <v>堀　研太</v>
      </c>
      <c r="BQ1" s="558"/>
      <c r="BR1" s="558" t="str">
        <f>BR21</f>
        <v>新井　一耀</v>
      </c>
      <c r="BS1" s="558" t="str">
        <f>BS21</f>
        <v>高野　遼</v>
      </c>
      <c r="BT1" s="558" t="str">
        <f>BT21</f>
        <v>仲川　輝人</v>
      </c>
      <c r="BU1" s="558" t="str">
        <f>BU21</f>
        <v>中島　賢星</v>
      </c>
    </row>
    <row r="2" spans="1:73" s="565" customFormat="1" hidden="1" outlineLevel="1">
      <c r="A2" s="552"/>
      <c r="B2" s="553"/>
      <c r="C2" s="554"/>
      <c r="D2" s="554"/>
      <c r="E2" s="554"/>
      <c r="F2" s="554"/>
      <c r="G2" s="555"/>
      <c r="H2" s="592"/>
      <c r="I2" s="555"/>
      <c r="J2" s="556"/>
      <c r="K2" s="554"/>
      <c r="L2" s="555"/>
      <c r="M2" s="555"/>
      <c r="N2" s="555"/>
      <c r="O2" s="555"/>
      <c r="P2" s="555"/>
      <c r="Q2" s="566"/>
      <c r="R2" s="567" t="s">
        <v>185</v>
      </c>
      <c r="S2" s="567"/>
      <c r="T2" s="567"/>
      <c r="U2" s="567"/>
      <c r="V2" s="567"/>
      <c r="W2" s="561"/>
      <c r="X2" s="561"/>
      <c r="Y2" s="562"/>
      <c r="Z2" s="562"/>
      <c r="AA2" s="562"/>
      <c r="AB2" s="562"/>
      <c r="AC2" s="562"/>
      <c r="AD2" s="562"/>
      <c r="AE2" s="562"/>
      <c r="AF2" s="562"/>
      <c r="AG2" s="562"/>
      <c r="AH2" s="562"/>
      <c r="AI2" s="555"/>
      <c r="AJ2" s="563"/>
      <c r="AK2" s="568"/>
      <c r="AL2" s="555">
        <f t="array" ref="AL2">SUM(IF(M$23:M$195="",0,1)*IF(ISBLANK($R$1),1,IF($J$23:$J$196=$R$1,1,0)))</f>
        <v>46</v>
      </c>
      <c r="AM2" s="555">
        <f t="array" ref="AM2">SUM(IF(ISBLANK(AM$74:AM$195),0,IF(AM$74:AM$195="susp",0,1))*IF(ISBLANK($R$1),1,IF($J$23:$J$196=$R$1,1,0)))</f>
        <v>0</v>
      </c>
      <c r="AN2" s="555">
        <f t="array" ref="AN2">SUM(IF(ISBLANK(AN$74:AN$195),0,IF(AN$74:AN$195="susp",0,1))*IF(ISBLANK($R$1),1,IF($J$23:$J$196=$R$1,1,0)))</f>
        <v>0</v>
      </c>
      <c r="AO2" s="555">
        <f t="array" ref="AO2">SUM(IF(ISBLANK(AO$74:AO$195),0,IF(AO$74:AO$195="susp",0,1))*IF(ISBLANK($R$1),1,IF($J$23:$J$196=$R$1,1,0)))</f>
        <v>0</v>
      </c>
      <c r="AP2" s="555">
        <f t="array" ref="AP2">SUM(IF(ISBLANK(AP$74:AP$195),0,IF(AP$74:AP$195="susp",0,1))*IF(ISBLANK($R$1),1,IF($J$23:$J$196=$R$1,1,0)))</f>
        <v>0</v>
      </c>
      <c r="AQ2" s="555">
        <f t="array" ref="AQ2">SUM(IF(ISBLANK(AQ$74:AQ$195),0,IF(AQ$74:AQ$195="susp",0,1))*IF(ISBLANK($R$1),1,IF($J$23:$J$196=$R$1,1,0)))</f>
        <v>0</v>
      </c>
      <c r="AR2" s="555">
        <f t="array" ref="AR2">SUM(IF(ISBLANK(AR$74:AR$195),0,IF(AR$74:AR$195="susp",0,1))*IF(ISBLANK($R$1),1,IF($J$23:$J$196=$R$1,1,0)))</f>
        <v>0</v>
      </c>
      <c r="AS2" s="555">
        <f t="array" ref="AS2">SUM(IF(ISBLANK(AS$74:AS$195),0,IF(AS$74:AS$195="susp",0,1))*IF(ISBLANK($R$1),1,IF($J$23:$J$196=$R$1,1,0)))</f>
        <v>0</v>
      </c>
      <c r="AT2" s="555">
        <f t="array" ref="AT2">SUM(IF(ISBLANK(AT$74:AT$195),0,IF(AT$74:AT$195="susp",0,1))*IF(ISBLANK($R$1),1,IF($J$23:$J$196=$R$1,1,0)))</f>
        <v>0</v>
      </c>
      <c r="AU2" s="555">
        <f t="array" ref="AU2">SUM(IF(ISBLANK(AU$74:AU$195),0,IF(AU$74:AU$195="susp",0,1))*IF(ISBLANK($R$1),1,IF($J$23:$J$196=$R$1,1,0)))</f>
        <v>0</v>
      </c>
      <c r="AV2" s="555">
        <f t="array" ref="AV2">SUM(IF(ISBLANK(AV$74:AV$195),0,IF(AV$74:AV$195="susp",0,1))*IF(ISBLANK($R$1),1,IF($J$23:$J$196=$R$1,1,0)))</f>
        <v>0</v>
      </c>
      <c r="AW2" s="555">
        <f t="array" ref="AW2">SUM(IF(ISBLANK(AW$74:AW$195),0,IF(AW$74:AW$195="susp",0,1))*IF(ISBLANK($R$1),1,IF($J$23:$J$196=$R$1,1,0)))</f>
        <v>0</v>
      </c>
      <c r="AX2" s="555">
        <f t="array" ref="AX2">SUM(IF(ISBLANK(AX$74:AX$195),0,IF(AX$74:AX$195="susp",0,1))*IF(ISBLANK($R$1),1,IF($J$23:$J$196=$R$1,1,0)))</f>
        <v>0</v>
      </c>
      <c r="AY2" s="555">
        <f t="array" ref="AY2">SUM(IF(ISBLANK(AY$74:AY$195),0,IF(AY$74:AY$195="susp",0,1))*IF(ISBLANK($R$1),1,IF($J$23:$J$196=$R$1,1,0)))</f>
        <v>0</v>
      </c>
      <c r="AZ2" s="555">
        <f t="array" ref="AZ2">SUM(IF(ISBLANK(AZ$74:AZ$195),0,IF(AZ$74:AZ$195="susp",0,1))*IF(ISBLANK($R$1),1,IF($J$23:$J$196=$R$1,1,0)))</f>
        <v>0</v>
      </c>
      <c r="BA2" s="555">
        <f t="array" ref="BA2">SUM(IF(ISBLANK(BA$74:BA$195),0,IF(BA$74:BA$195="susp",0,1))*IF(ISBLANK($R$1),1,IF($J$23:$J$196=$R$1,1,0)))</f>
        <v>0</v>
      </c>
      <c r="BB2" s="555">
        <f t="array" ref="BB2">SUM(IF(ISBLANK(BB$74:BB$195),0,IF(BB$74:BB$195="susp",0,1))*IF(ISBLANK($R$1),1,IF($J$23:$J$196=$R$1,1,0)))</f>
        <v>0</v>
      </c>
      <c r="BC2" s="555">
        <f t="array" ref="BC2">SUM(IF(ISBLANK(BC$74:BC$195),0,IF(BC$74:BC$195="susp",0,1))*IF(ISBLANK($R$1),1,IF($J$23:$J$196=$R$1,1,0)))</f>
        <v>0</v>
      </c>
      <c r="BD2" s="555">
        <f t="array" ref="BD2">SUM(IF(ISBLANK(BD$74:BD$195),0,IF(BD$74:BD$195="susp",0,1))*IF(ISBLANK($R$1),1,IF($J$23:$J$196=$R$1,1,0)))</f>
        <v>0</v>
      </c>
      <c r="BE2" s="555">
        <f t="array" ref="BE2">SUM(IF(ISBLANK(BE$74:BE$195),0,IF(BE$74:BE$195="susp",0,1))*IF(ISBLANK($R$1),1,IF($J$23:$J$196=$R$1,1,0)))</f>
        <v>0</v>
      </c>
      <c r="BF2" s="555">
        <f t="array" ref="BF2">SUM(IF(ISBLANK(BF$74:BF$195),0,IF(BF$74:BF$195="susp",0,1))*IF(ISBLANK($R$1),1,IF($J$23:$J$196=$R$1,1,0)))</f>
        <v>0</v>
      </c>
      <c r="BG2" s="555">
        <f t="array" ref="BG2">SUM(IF(ISBLANK(BG$74:BG$195),0,IF(BG$74:BG$195="susp",0,1))*IF(ISBLANK($R$1),1,IF($J$23:$J$196=$R$1,1,0)))</f>
        <v>0</v>
      </c>
      <c r="BH2" s="555"/>
      <c r="BI2" s="555">
        <f t="array" ref="BI2">SUM(IF(ISBLANK(BI$74:BI$195),0,IF(BI$74:BI$195="susp",0,1))*IF(ISBLANK($R$1),1,IF($J$23:$J$196=$R$1,1,0)))</f>
        <v>0</v>
      </c>
      <c r="BJ2" s="555">
        <f t="array" ref="BJ2">SUM(IF(ISBLANK(BJ$74:BJ$195),0,IF(BJ$74:BJ$195="susp",0,1))*IF(ISBLANK($R$1),1,IF($J$23:$J$196=$R$1,1,0)))</f>
        <v>0</v>
      </c>
      <c r="BK2" s="555">
        <f t="array" ref="BK2">SUM(IF(ISBLANK(BK$74:BK$195),0,IF(BK$74:BK$195="susp",0,1))*IF(ISBLANK($R$1),1,IF($J$23:$J$196=$R$1,1,0)))</f>
        <v>0</v>
      </c>
      <c r="BL2" s="555">
        <f t="array" ref="BL2">SUM(IF(ISBLANK(BL$74:BL$195),0,IF(BL$74:BL$195="susp",0,1))*IF(ISBLANK($R$1),1,IF($J$23:$J$196=$R$1,1,0)))</f>
        <v>0</v>
      </c>
      <c r="BM2" s="555"/>
      <c r="BN2" s="555"/>
      <c r="BO2" s="555">
        <f t="array" ref="BO2">SUM(IF(ISBLANK(BO$74:BO$195),0,IF(BO$74:BO$195="susp",0,1))*IF(ISBLANK($R$1),1,IF($J$23:$J$196=$R$1,1,0)))</f>
        <v>0</v>
      </c>
      <c r="BP2" s="555">
        <f t="array" ref="BP2">SUM(IF(ISBLANK(BP$74:BP$195),0,IF(BP$74:BP$195="susp",0,1))*IF(ISBLANK($R$1),1,IF($J$23:$J$196=$R$1,1,0)))</f>
        <v>0</v>
      </c>
      <c r="BQ2" s="555"/>
      <c r="BR2" s="555">
        <f t="array" ref="BR2">SUM(IF(ISBLANK(BR$74:BR$195),0,IF(BR$74:BR$195="susp",0,1))*IF(ISBLANK($R$1),1,IF($J$23:$J$196=$R$1,1,0)))</f>
        <v>0</v>
      </c>
      <c r="BS2" s="555">
        <f t="array" ref="BS2">SUM(IF(ISBLANK(BS$74:BS$195),0,IF(BS$74:BS$195="susp",0,1))*IF(ISBLANK($R$1),1,IF($J$23:$J$196=$R$1,1,0)))</f>
        <v>0</v>
      </c>
      <c r="BT2" s="555">
        <f t="array" ref="BT2">SUM(IF(ISBLANK(BT$74:BT$195),0,IF(BT$74:BT$195="susp",0,1))*IF(ISBLANK($R$1),1,IF($J$23:$J$196=$R$1,1,0)))</f>
        <v>0</v>
      </c>
      <c r="BU2" s="555">
        <f t="array" ref="BU2">SUM(IF(ISBLANK(BU$74:BU$195),0,IF(BU$74:BU$195="susp",0,1))*IF(ISBLANK($R$1),1,IF($J$23:$J$196=$R$1,1,0)))</f>
        <v>0</v>
      </c>
    </row>
    <row r="3" spans="1:73" s="565" customFormat="1" hidden="1" outlineLevel="1">
      <c r="A3" s="552"/>
      <c r="B3" s="553"/>
      <c r="C3" s="554"/>
      <c r="D3" s="554"/>
      <c r="E3" s="554"/>
      <c r="F3" s="554"/>
      <c r="G3" s="555"/>
      <c r="H3" s="592"/>
      <c r="I3" s="555"/>
      <c r="J3" s="556"/>
      <c r="K3" s="554"/>
      <c r="L3" s="555"/>
      <c r="M3" s="555"/>
      <c r="N3" s="555"/>
      <c r="O3" s="555"/>
      <c r="P3" s="555"/>
      <c r="Q3" s="566"/>
      <c r="R3" s="567" t="s">
        <v>186</v>
      </c>
      <c r="S3" s="567"/>
      <c r="T3" s="567"/>
      <c r="U3" s="567"/>
      <c r="V3" s="567"/>
      <c r="W3" s="561"/>
      <c r="X3" s="561"/>
      <c r="Y3" s="562"/>
      <c r="Z3" s="562"/>
      <c r="AA3" s="562"/>
      <c r="AB3" s="562"/>
      <c r="AC3" s="562"/>
      <c r="AD3" s="562"/>
      <c r="AE3" s="562"/>
      <c r="AF3" s="562"/>
      <c r="AG3" s="562"/>
      <c r="AH3" s="562"/>
      <c r="AI3" s="555"/>
      <c r="AJ3" s="563"/>
      <c r="AK3" s="568"/>
      <c r="AL3" s="555">
        <f t="array" ref="AL3">SUM(IF(M$23:M$195="W",1,0)*IF(ISBLANK($R$1),1,IF($J$23:$J$196=$R$1,1,0)))</f>
        <v>23</v>
      </c>
      <c r="AM3" s="555" t="e">
        <f t="array" ref="AM3">SUM(IF(ISTEXT(AM$74:AM$195),1,0)*IF(($M$23:$M$195)="W",1,0)*IF(ISBLANK($R$1),1,IF($J$23:$J$196=$R$1,1,0)))</f>
        <v>#N/A</v>
      </c>
      <c r="AN3" s="555" t="e">
        <f t="array" ref="AN3">SUM(IF(ISTEXT(AN$74:AN$195),1,0)*IF(($M$23:$M$195)="W",1,0)*IF(ISBLANK($R$1),1,IF($J$23:$J$196=$R$1,1,0)))</f>
        <v>#N/A</v>
      </c>
      <c r="AO3" s="555" t="e">
        <f t="array" ref="AO3">SUM(IF(ISTEXT(AO$74:AO$195),1,0)*IF(($M$23:$M$195)="W",1,0)*IF(ISBLANK($R$1),1,IF($J$23:$J$196=$R$1,1,0)))</f>
        <v>#N/A</v>
      </c>
      <c r="AP3" s="555" t="e">
        <f t="array" ref="AP3">SUM(IF(ISTEXT(AP$74:AP$195),1,0)*IF(($M$23:$M$195)="W",1,0)*IF(ISBLANK($R$1),1,IF($J$23:$J$196=$R$1,1,0)))</f>
        <v>#N/A</v>
      </c>
      <c r="AQ3" s="555" t="e">
        <f t="array" ref="AQ3">SUM(IF(ISTEXT(AQ$74:AQ$195),1,0)*IF(($M$23:$M$195)="W",1,0)*IF(ISBLANK($R$1),1,IF($J$23:$J$196=$R$1,1,0)))</f>
        <v>#N/A</v>
      </c>
      <c r="AR3" s="555" t="e">
        <f t="array" ref="AR3">SUM(IF(ISTEXT(AR$74:AR$195),1,0)*IF(($M$23:$M$195)="W",1,0)*IF(ISBLANK($R$1),1,IF($J$23:$J$196=$R$1,1,0)))</f>
        <v>#N/A</v>
      </c>
      <c r="AS3" s="555" t="e">
        <f t="array" ref="AS3">SUM(IF(ISTEXT(AS$74:AS$195),1,0)*IF(($M$23:$M$195)="W",1,0)*IF(ISBLANK($R$1),1,IF($J$23:$J$196=$R$1,1,0)))</f>
        <v>#N/A</v>
      </c>
      <c r="AT3" s="555" t="e">
        <f t="array" ref="AT3">SUM(IF(ISTEXT(AT$74:AT$195),1,0)*IF(($M$23:$M$195)="W",1,0)*IF(ISBLANK($R$1),1,IF($J$23:$J$196=$R$1,1,0)))</f>
        <v>#N/A</v>
      </c>
      <c r="AU3" s="555" t="e">
        <f t="array" ref="AU3">SUM(IF(ISTEXT(AU$74:AU$195),1,0)*IF(($M$23:$M$195)="W",1,0)*IF(ISBLANK($R$1),1,IF($J$23:$J$196=$R$1,1,0)))</f>
        <v>#N/A</v>
      </c>
      <c r="AV3" s="555" t="e">
        <f t="array" ref="AV3">SUM(IF(ISTEXT(AV$74:AV$195),1,0)*IF(($M$23:$M$195)="W",1,0)*IF(ISBLANK($R$1),1,IF($J$23:$J$196=$R$1,1,0)))</f>
        <v>#N/A</v>
      </c>
      <c r="AW3" s="555" t="e">
        <f t="array" ref="AW3">SUM(IF(ISTEXT(AW$74:AW$195),1,0)*IF(($M$23:$M$195)="W",1,0)*IF(ISBLANK($R$1),1,IF($J$23:$J$196=$R$1,1,0)))</f>
        <v>#N/A</v>
      </c>
      <c r="AX3" s="555" t="e">
        <f t="array" ref="AX3">SUM(IF(ISTEXT(AX$74:AX$195),1,0)*IF(($M$23:$M$195)="W",1,0)*IF(ISBLANK($R$1),1,IF($J$23:$J$196=$R$1,1,0)))</f>
        <v>#N/A</v>
      </c>
      <c r="AY3" s="555" t="e">
        <f t="array" ref="AY3">SUM(IF(ISTEXT(AY$74:AY$195),1,0)*IF(($M$23:$M$195)="W",1,0)*IF(ISBLANK($R$1),1,IF($J$23:$J$196=$R$1,1,0)))</f>
        <v>#N/A</v>
      </c>
      <c r="AZ3" s="555" t="e">
        <f t="array" ref="AZ3">SUM(IF(ISTEXT(AZ$74:AZ$195),1,0)*IF(($M$23:$M$195)="W",1,0)*IF(ISBLANK($R$1),1,IF($J$23:$J$196=$R$1,1,0)))</f>
        <v>#N/A</v>
      </c>
      <c r="BA3" s="555" t="e">
        <f t="array" ref="BA3">SUM(IF(ISTEXT(BA$74:BA$195),1,0)*IF(($M$23:$M$195)="W",1,0)*IF(ISBLANK($R$1),1,IF($J$23:$J$196=$R$1,1,0)))</f>
        <v>#N/A</v>
      </c>
      <c r="BB3" s="555" t="e">
        <f t="array" ref="BB3">SUM(IF(ISTEXT(BB$74:BB$195),1,0)*IF(($M$23:$M$195)="W",1,0)*IF(ISBLANK($R$1),1,IF($J$23:$J$196=$R$1,1,0)))</f>
        <v>#N/A</v>
      </c>
      <c r="BC3" s="555" t="e">
        <f t="array" ref="BC3">SUM(IF(ISTEXT(BC$74:BC$195),1,0)*IF(($M$23:$M$195)="W",1,0)*IF(ISBLANK($R$1),1,IF($J$23:$J$196=$R$1,1,0)))</f>
        <v>#N/A</v>
      </c>
      <c r="BD3" s="555" t="e">
        <f t="array" ref="BD3">SUM(IF(ISTEXT(BD$74:BD$195),1,0)*IF(($M$23:$M$195)="W",1,0)*IF(ISBLANK($R$1),1,IF($J$23:$J$196=$R$1,1,0)))</f>
        <v>#N/A</v>
      </c>
      <c r="BE3" s="555" t="e">
        <f t="array" ref="BE3">SUM(IF(ISTEXT(BE$74:BE$195),1,0)*IF(($M$23:$M$195)="W",1,0)*IF(ISBLANK($R$1),1,IF($J$23:$J$196=$R$1,1,0)))</f>
        <v>#N/A</v>
      </c>
      <c r="BF3" s="555" t="e">
        <f t="array" ref="BF3">SUM(IF(ISTEXT(BF$74:BF$195),1,0)*IF(($M$23:$M$195)="W",1,0)*IF(ISBLANK($R$1),1,IF($J$23:$J$196=$R$1,1,0)))</f>
        <v>#N/A</v>
      </c>
      <c r="BG3" s="555" t="e">
        <f t="array" ref="BG3">SUM(IF(ISTEXT(BG$74:BG$195),1,0)*IF(($M$23:$M$195)="W",1,0)*IF(ISBLANK($R$1),1,IF($J$23:$J$196=$R$1,1,0)))</f>
        <v>#N/A</v>
      </c>
      <c r="BH3" s="555"/>
      <c r="BI3" s="555" t="e">
        <f t="array" ref="BI3">SUM(IF(ISTEXT(BI$74:BI$195),1,0)*IF(($M$23:$M$195)="W",1,0)*IF(ISBLANK($R$1),1,IF($J$23:$J$196=$R$1,1,0)))</f>
        <v>#N/A</v>
      </c>
      <c r="BJ3" s="555" t="e">
        <f t="array" ref="BJ3">SUM(IF(ISTEXT(BJ$74:BJ$195),1,0)*IF(($M$23:$M$195)="W",1,0)*IF(ISBLANK($R$1),1,IF($J$23:$J$196=$R$1,1,0)))</f>
        <v>#N/A</v>
      </c>
      <c r="BK3" s="555" t="e">
        <f t="array" ref="BK3">SUM(IF(ISTEXT(BK$74:BK$195),1,0)*IF(($M$23:$M$195)="W",1,0)*IF(ISBLANK($R$1),1,IF($J$23:$J$196=$R$1,1,0)))</f>
        <v>#N/A</v>
      </c>
      <c r="BL3" s="555" t="e">
        <f t="array" ref="BL3">SUM(IF(ISTEXT(BL$74:BL$195),1,0)*IF(($M$23:$M$195)="W",1,0)*IF(ISBLANK($R$1),1,IF($J$23:$J$196=$R$1,1,0)))</f>
        <v>#N/A</v>
      </c>
      <c r="BM3" s="555"/>
      <c r="BN3" s="555"/>
      <c r="BO3" s="555" t="e">
        <f t="array" ref="BO3">SUM(IF(ISTEXT(BO$74:BO$195),1,0)*IF(($M$23:$M$195)="W",1,0)*IF(ISBLANK($R$1),1,IF($J$23:$J$196=$R$1,1,0)))</f>
        <v>#N/A</v>
      </c>
      <c r="BP3" s="555" t="e">
        <f t="array" ref="BP3">SUM(IF(ISTEXT(BP$74:BP$195),1,0)*IF(($M$23:$M$195)="W",1,0)*IF(ISBLANK($R$1),1,IF($J$23:$J$196=$R$1,1,0)))</f>
        <v>#N/A</v>
      </c>
      <c r="BQ3" s="555"/>
      <c r="BR3" s="555" t="e">
        <f t="array" ref="BR3">SUM(IF(ISTEXT(BR$74:BR$195),1,0)*IF(($M$23:$M$195)="W",1,0)*IF(ISBLANK($R$1),1,IF($J$23:$J$196=$R$1,1,0)))</f>
        <v>#N/A</v>
      </c>
      <c r="BS3" s="555" t="e">
        <f t="array" ref="BS3">SUM(IF(ISTEXT(BS$74:BS$195),1,0)*IF(($M$23:$M$195)="W",1,0)*IF(ISBLANK($R$1),1,IF($J$23:$J$196=$R$1,1,0)))</f>
        <v>#N/A</v>
      </c>
      <c r="BT3" s="555" t="e">
        <f t="array" ref="BT3">SUM(IF(ISTEXT(BT$74:BT$195),1,0)*IF(($M$23:$M$195)="W",1,0)*IF(ISBLANK($R$1),1,IF($J$23:$J$196=$R$1,1,0)))</f>
        <v>#N/A</v>
      </c>
      <c r="BU3" s="555" t="e">
        <f t="array" ref="BU3">SUM(IF(ISTEXT(BU$74:BU$195),1,0)*IF(($M$23:$M$195)="W",1,0)*IF(ISBLANK($R$1),1,IF($J$23:$J$196=$R$1,1,0)))</f>
        <v>#N/A</v>
      </c>
    </row>
    <row r="4" spans="1:73" s="565" customFormat="1" hidden="1" outlineLevel="1">
      <c r="A4" s="552"/>
      <c r="B4" s="553"/>
      <c r="C4" s="554"/>
      <c r="D4" s="554"/>
      <c r="E4" s="554"/>
      <c r="F4" s="554"/>
      <c r="G4" s="555"/>
      <c r="H4" s="592"/>
      <c r="I4" s="555"/>
      <c r="J4" s="556"/>
      <c r="K4" s="554"/>
      <c r="L4" s="555"/>
      <c r="M4" s="555"/>
      <c r="N4" s="555"/>
      <c r="O4" s="555"/>
      <c r="P4" s="555"/>
      <c r="Q4" s="566"/>
      <c r="R4" s="567" t="s">
        <v>187</v>
      </c>
      <c r="S4" s="567"/>
      <c r="T4" s="567"/>
      <c r="U4" s="567"/>
      <c r="V4" s="567"/>
      <c r="W4" s="561"/>
      <c r="X4" s="561"/>
      <c r="Y4" s="562"/>
      <c r="Z4" s="562"/>
      <c r="AA4" s="562"/>
      <c r="AB4" s="562"/>
      <c r="AC4" s="562"/>
      <c r="AD4" s="562"/>
      <c r="AE4" s="562"/>
      <c r="AF4" s="562"/>
      <c r="AG4" s="562"/>
      <c r="AH4" s="562"/>
      <c r="AI4" s="555"/>
      <c r="AJ4" s="563"/>
      <c r="AK4" s="568"/>
      <c r="AL4" s="555">
        <f t="array" ref="AL4">SUM(IF(M$23:M$195="D",1,0)*IF(ISBLANK($R$1),1,IF($J$23:$J$196=$R$1,1,0)))</f>
        <v>11</v>
      </c>
      <c r="AM4" s="555" t="e">
        <f t="array" ref="AM4">SUM(IF(ISTEXT(AM$74:AM$195),1,0)*IF(($M$23:$M$195)="D",1,0)*IF(ISBLANK($R$1),1,IF($J$23:$J$196=$R$1,1,0)))</f>
        <v>#N/A</v>
      </c>
      <c r="AN4" s="555" t="e">
        <f t="array" ref="AN4">SUM(IF(ISTEXT(AN$74:AN$195),1,0)*IF(($M$23:$M$195)="D",1,0)*IF(ISBLANK($R$1),1,IF($J$23:$J$196=$R$1,1,0)))</f>
        <v>#N/A</v>
      </c>
      <c r="AO4" s="555" t="e">
        <f t="array" ref="AO4">SUM(IF(ISTEXT(AO$74:AO$195),1,0)*IF(($M$23:$M$195)="D",1,0)*IF(ISBLANK($R$1),1,IF($J$23:$J$196=$R$1,1,0)))</f>
        <v>#N/A</v>
      </c>
      <c r="AP4" s="555" t="e">
        <f t="array" ref="AP4">SUM(IF(ISTEXT(AP$74:AP$195),1,0)*IF(($M$23:$M$195)="D",1,0)*IF(ISBLANK($R$1),1,IF($J$23:$J$196=$R$1,1,0)))</f>
        <v>#N/A</v>
      </c>
      <c r="AQ4" s="555" t="e">
        <f t="array" ref="AQ4">SUM(IF(ISTEXT(AQ$74:AQ$195),1,0)*IF(($M$23:$M$195)="D",1,0)*IF(ISBLANK($R$1),1,IF($J$23:$J$196=$R$1,1,0)))</f>
        <v>#N/A</v>
      </c>
      <c r="AR4" s="555" t="e">
        <f t="array" ref="AR4">SUM(IF(ISTEXT(AR$74:AR$195),1,0)*IF(($M$23:$M$195)="D",1,0)*IF(ISBLANK($R$1),1,IF($J$23:$J$196=$R$1,1,0)))</f>
        <v>#N/A</v>
      </c>
      <c r="AS4" s="555" t="e">
        <f t="array" ref="AS4">SUM(IF(ISTEXT(AS$74:AS$195),1,0)*IF(($M$23:$M$195)="D",1,0)*IF(ISBLANK($R$1),1,IF($J$23:$J$196=$R$1,1,0)))</f>
        <v>#N/A</v>
      </c>
      <c r="AT4" s="555" t="e">
        <f t="array" ref="AT4">SUM(IF(ISTEXT(AT$74:AT$195),1,0)*IF(($M$23:$M$195)="D",1,0)*IF(ISBLANK($R$1),1,IF($J$23:$J$196=$R$1,1,0)))</f>
        <v>#N/A</v>
      </c>
      <c r="AU4" s="555" t="e">
        <f t="array" ref="AU4">SUM(IF(ISTEXT(AU$74:AU$195),1,0)*IF(($M$23:$M$195)="D",1,0)*IF(ISBLANK($R$1),1,IF($J$23:$J$196=$R$1,1,0)))</f>
        <v>#N/A</v>
      </c>
      <c r="AV4" s="555" t="e">
        <f t="array" ref="AV4">SUM(IF(ISTEXT(AV$74:AV$195),1,0)*IF(($M$23:$M$195)="D",1,0)*IF(ISBLANK($R$1),1,IF($J$23:$J$196=$R$1,1,0)))</f>
        <v>#N/A</v>
      </c>
      <c r="AW4" s="555" t="e">
        <f t="array" ref="AW4">SUM(IF(ISTEXT(AW$74:AW$195),1,0)*IF(($M$23:$M$195)="D",1,0)*IF(ISBLANK($R$1),1,IF($J$23:$J$196=$R$1,1,0)))</f>
        <v>#N/A</v>
      </c>
      <c r="AX4" s="555" t="e">
        <f t="array" ref="AX4">SUM(IF(ISTEXT(AX$74:AX$195),1,0)*IF(($M$23:$M$195)="D",1,0)*IF(ISBLANK($R$1),1,IF($J$23:$J$196=$R$1,1,0)))</f>
        <v>#N/A</v>
      </c>
      <c r="AY4" s="555" t="e">
        <f t="array" ref="AY4">SUM(IF(ISTEXT(AY$74:AY$195),1,0)*IF(($M$23:$M$195)="D",1,0)*IF(ISBLANK($R$1),1,IF($J$23:$J$196=$R$1,1,0)))</f>
        <v>#N/A</v>
      </c>
      <c r="AZ4" s="555" t="e">
        <f t="array" ref="AZ4">SUM(IF(ISTEXT(AZ$74:AZ$195),1,0)*IF(($M$23:$M$195)="D",1,0)*IF(ISBLANK($R$1),1,IF($J$23:$J$196=$R$1,1,0)))</f>
        <v>#N/A</v>
      </c>
      <c r="BA4" s="555" t="e">
        <f t="array" ref="BA4">SUM(IF(ISTEXT(BA$74:BA$195),1,0)*IF(($M$23:$M$195)="D",1,0)*IF(ISBLANK($R$1),1,IF($J$23:$J$196=$R$1,1,0)))</f>
        <v>#N/A</v>
      </c>
      <c r="BB4" s="555" t="e">
        <f t="array" ref="BB4">SUM(IF(ISTEXT(BB$74:BB$195),1,0)*IF(($M$23:$M$195)="D",1,0)*IF(ISBLANK($R$1),1,IF($J$23:$J$196=$R$1,1,0)))</f>
        <v>#N/A</v>
      </c>
      <c r="BC4" s="555" t="e">
        <f t="array" ref="BC4">SUM(IF(ISTEXT(BC$74:BC$195),1,0)*IF(($M$23:$M$195)="D",1,0)*IF(ISBLANK($R$1),1,IF($J$23:$J$196=$R$1,1,0)))</f>
        <v>#N/A</v>
      </c>
      <c r="BD4" s="555" t="e">
        <f t="array" ref="BD4">SUM(IF(ISTEXT(BD$74:BD$195),1,0)*IF(($M$23:$M$195)="D",1,0)*IF(ISBLANK($R$1),1,IF($J$23:$J$196=$R$1,1,0)))</f>
        <v>#N/A</v>
      </c>
      <c r="BE4" s="555" t="e">
        <f t="array" ref="BE4">SUM(IF(ISTEXT(BE$74:BE$195),1,0)*IF(($M$23:$M$195)="D",1,0)*IF(ISBLANK($R$1),1,IF($J$23:$J$196=$R$1,1,0)))</f>
        <v>#N/A</v>
      </c>
      <c r="BF4" s="555" t="e">
        <f t="array" ref="BF4">SUM(IF(ISTEXT(BF$74:BF$195),1,0)*IF(($M$23:$M$195)="D",1,0)*IF(ISBLANK($R$1),1,IF($J$23:$J$196=$R$1,1,0)))</f>
        <v>#N/A</v>
      </c>
      <c r="BG4" s="555" t="e">
        <f t="array" ref="BG4">SUM(IF(ISTEXT(BG$74:BG$195),1,0)*IF(($M$23:$M$195)="D",1,0)*IF(ISBLANK($R$1),1,IF($J$23:$J$196=$R$1,1,0)))</f>
        <v>#N/A</v>
      </c>
      <c r="BH4" s="555"/>
      <c r="BI4" s="555" t="e">
        <f t="array" ref="BI4">SUM(IF(ISTEXT(BI$74:BI$195),1,0)*IF(($M$23:$M$195)="D",1,0)*IF(ISBLANK($R$1),1,IF($J$23:$J$196=$R$1,1,0)))</f>
        <v>#N/A</v>
      </c>
      <c r="BJ4" s="555" t="e">
        <f t="array" ref="BJ4">SUM(IF(ISTEXT(BJ$74:BJ$195),1,0)*IF(($M$23:$M$195)="D",1,0)*IF(ISBLANK($R$1),1,IF($J$23:$J$196=$R$1,1,0)))</f>
        <v>#N/A</v>
      </c>
      <c r="BK4" s="555" t="e">
        <f t="array" ref="BK4">SUM(IF(ISTEXT(BK$74:BK$195),1,0)*IF(($M$23:$M$195)="D",1,0)*IF(ISBLANK($R$1),1,IF($J$23:$J$196=$R$1,1,0)))</f>
        <v>#N/A</v>
      </c>
      <c r="BL4" s="555" t="e">
        <f t="array" ref="BL4">SUM(IF(ISTEXT(BL$74:BL$195),1,0)*IF(($M$23:$M$195)="D",1,0)*IF(ISBLANK($R$1),1,IF($J$23:$J$196=$R$1,1,0)))</f>
        <v>#N/A</v>
      </c>
      <c r="BM4" s="555"/>
      <c r="BN4" s="555"/>
      <c r="BO4" s="555" t="e">
        <f t="array" ref="BO4">SUM(IF(ISTEXT(BO$74:BO$195),1,0)*IF(($M$23:$M$195)="D",1,0)*IF(ISBLANK($R$1),1,IF($J$23:$J$196=$R$1,1,0)))</f>
        <v>#N/A</v>
      </c>
      <c r="BP4" s="555" t="e">
        <f t="array" ref="BP4">SUM(IF(ISTEXT(BP$74:BP$195),1,0)*IF(($M$23:$M$195)="D",1,0)*IF(ISBLANK($R$1),1,IF($J$23:$J$196=$R$1,1,0)))</f>
        <v>#N/A</v>
      </c>
      <c r="BQ4" s="555"/>
      <c r="BR4" s="555" t="e">
        <f t="array" ref="BR4">SUM(IF(ISTEXT(BR$74:BR$195),1,0)*IF(($M$23:$M$195)="D",1,0)*IF(ISBLANK($R$1),1,IF($J$23:$J$196=$R$1,1,0)))</f>
        <v>#N/A</v>
      </c>
      <c r="BS4" s="555" t="e">
        <f t="array" ref="BS4">SUM(IF(ISTEXT(BS$74:BS$195),1,0)*IF(($M$23:$M$195)="D",1,0)*IF(ISBLANK($R$1),1,IF($J$23:$J$196=$R$1,1,0)))</f>
        <v>#N/A</v>
      </c>
      <c r="BT4" s="555" t="e">
        <f t="array" ref="BT4">SUM(IF(ISTEXT(BT$74:BT$195),1,0)*IF(($M$23:$M$195)="D",1,0)*IF(ISBLANK($R$1),1,IF($J$23:$J$196=$R$1,1,0)))</f>
        <v>#N/A</v>
      </c>
      <c r="BU4" s="555" t="e">
        <f t="array" ref="BU4">SUM(IF(ISTEXT(BU$74:BU$195),1,0)*IF(($M$23:$M$195)="D",1,0)*IF(ISBLANK($R$1),1,IF($J$23:$J$196=$R$1,1,0)))</f>
        <v>#N/A</v>
      </c>
    </row>
    <row r="5" spans="1:73" s="565" customFormat="1" hidden="1" outlineLevel="1">
      <c r="A5" s="552"/>
      <c r="B5" s="553"/>
      <c r="C5" s="554"/>
      <c r="D5" s="554"/>
      <c r="E5" s="554"/>
      <c r="F5" s="554"/>
      <c r="G5" s="555"/>
      <c r="H5" s="592"/>
      <c r="I5" s="555"/>
      <c r="J5" s="556"/>
      <c r="K5" s="554"/>
      <c r="L5" s="555"/>
      <c r="M5" s="555"/>
      <c r="N5" s="555"/>
      <c r="O5" s="555"/>
      <c r="P5" s="555"/>
      <c r="Q5" s="566"/>
      <c r="R5" s="567" t="s">
        <v>188</v>
      </c>
      <c r="S5" s="567"/>
      <c r="T5" s="567"/>
      <c r="U5" s="567"/>
      <c r="V5" s="567"/>
      <c r="W5" s="561"/>
      <c r="X5" s="561"/>
      <c r="Y5" s="562"/>
      <c r="Z5" s="562"/>
      <c r="AA5" s="562"/>
      <c r="AB5" s="562"/>
      <c r="AC5" s="562"/>
      <c r="AD5" s="562"/>
      <c r="AE5" s="562"/>
      <c r="AF5" s="562"/>
      <c r="AG5" s="562"/>
      <c r="AH5" s="562"/>
      <c r="AI5" s="555"/>
      <c r="AJ5" s="563"/>
      <c r="AK5" s="568"/>
      <c r="AL5" s="555">
        <f t="array" ref="AL5">SUM(IF(M$23:M$195="L",1,0)*IF(ISBLANK($R$1),1,IF($J$23:$J$196=$R$1,1,0)))</f>
        <v>12</v>
      </c>
      <c r="AM5" s="555" t="e">
        <f t="array" ref="AM5">SUM(IF(ISTEXT(AM$74:AM$195),1,0)*IF(($M$23:$M$195)="L",1,0)*IF(ISBLANK($R$1),1,IF($J$23:$J$196=$R$1,1,0)))</f>
        <v>#N/A</v>
      </c>
      <c r="AN5" s="555" t="e">
        <f t="array" ref="AN5">SUM(IF(ISTEXT(AN$74:AN$195),1,0)*IF(($M$23:$M$195)="L",1,0)*IF(ISBLANK($R$1),1,IF($J$23:$J$196=$R$1,1,0)))</f>
        <v>#N/A</v>
      </c>
      <c r="AO5" s="555" t="e">
        <f t="array" ref="AO5">SUM(IF(ISTEXT(AO$74:AO$195),1,0)*IF(($M$23:$M$195)="L",1,0)*IF(ISBLANK($R$1),1,IF($J$23:$J$196=$R$1,1,0)))</f>
        <v>#N/A</v>
      </c>
      <c r="AP5" s="555" t="e">
        <f t="array" ref="AP5">SUM(IF(ISTEXT(AP$74:AP$195),1,0)*IF(($M$23:$M$195)="L",1,0)*IF(ISBLANK($R$1),1,IF($J$23:$J$196=$R$1,1,0)))</f>
        <v>#N/A</v>
      </c>
      <c r="AQ5" s="555" t="e">
        <f t="array" ref="AQ5">SUM(IF(ISTEXT(AQ$74:AQ$195),1,0)*IF(($M$23:$M$195)="L",1,0)*IF(ISBLANK($R$1),1,IF($J$23:$J$196=$R$1,1,0)))</f>
        <v>#N/A</v>
      </c>
      <c r="AR5" s="555" t="e">
        <f t="array" ref="AR5">SUM(IF(ISTEXT(AR$74:AR$195),1,0)*IF(($M$23:$M$195)="L",1,0)*IF(ISBLANK($R$1),1,IF($J$23:$J$196=$R$1,1,0)))</f>
        <v>#N/A</v>
      </c>
      <c r="AS5" s="555" t="e">
        <f t="array" ref="AS5">SUM(IF(ISTEXT(AS$74:AS$195),1,0)*IF(($M$23:$M$195)="L",1,0)*IF(ISBLANK($R$1),1,IF($J$23:$J$196=$R$1,1,0)))</f>
        <v>#N/A</v>
      </c>
      <c r="AT5" s="555" t="e">
        <f t="array" ref="AT5">SUM(IF(ISTEXT(AT$74:AT$195),1,0)*IF(($M$23:$M$195)="L",1,0)*IF(ISBLANK($R$1),1,IF($J$23:$J$196=$R$1,1,0)))</f>
        <v>#N/A</v>
      </c>
      <c r="AU5" s="555" t="e">
        <f t="array" ref="AU5">SUM(IF(ISTEXT(AU$74:AU$195),1,0)*IF(($M$23:$M$195)="L",1,0)*IF(ISBLANK($R$1),1,IF($J$23:$J$196=$R$1,1,0)))</f>
        <v>#N/A</v>
      </c>
      <c r="AV5" s="555" t="e">
        <f t="array" ref="AV5">SUM(IF(ISTEXT(AV$74:AV$195),1,0)*IF(($M$23:$M$195)="L",1,0)*IF(ISBLANK($R$1),1,IF($J$23:$J$196=$R$1,1,0)))</f>
        <v>#N/A</v>
      </c>
      <c r="AW5" s="555" t="e">
        <f t="array" ref="AW5">SUM(IF(ISTEXT(AW$74:AW$195),1,0)*IF(($M$23:$M$195)="L",1,0)*IF(ISBLANK($R$1),1,IF($J$23:$J$196=$R$1,1,0)))</f>
        <v>#N/A</v>
      </c>
      <c r="AX5" s="555" t="e">
        <f t="array" ref="AX5">SUM(IF(ISTEXT(AX$74:AX$195),1,0)*IF(($M$23:$M$195)="L",1,0)*IF(ISBLANK($R$1),1,IF($J$23:$J$196=$R$1,1,0)))</f>
        <v>#N/A</v>
      </c>
      <c r="AY5" s="555" t="e">
        <f t="array" ref="AY5">SUM(IF(ISTEXT(AY$74:AY$195),1,0)*IF(($M$23:$M$195)="L",1,0)*IF(ISBLANK($R$1),1,IF($J$23:$J$196=$R$1,1,0)))</f>
        <v>#N/A</v>
      </c>
      <c r="AZ5" s="555" t="e">
        <f t="array" ref="AZ5">SUM(IF(ISTEXT(AZ$74:AZ$195),1,0)*IF(($M$23:$M$195)="L",1,0)*IF(ISBLANK($R$1),1,IF($J$23:$J$196=$R$1,1,0)))</f>
        <v>#N/A</v>
      </c>
      <c r="BA5" s="555" t="e">
        <f t="array" ref="BA5">SUM(IF(ISTEXT(BA$74:BA$195),1,0)*IF(($M$23:$M$195)="L",1,0)*IF(ISBLANK($R$1),1,IF($J$23:$J$196=$R$1,1,0)))</f>
        <v>#N/A</v>
      </c>
      <c r="BB5" s="555" t="e">
        <f t="array" ref="BB5">SUM(IF(ISTEXT(BB$74:BB$195),1,0)*IF(($M$23:$M$195)="L",1,0)*IF(ISBLANK($R$1),1,IF($J$23:$J$196=$R$1,1,0)))</f>
        <v>#N/A</v>
      </c>
      <c r="BC5" s="555" t="e">
        <f t="array" ref="BC5">SUM(IF(ISTEXT(BC$74:BC$195),1,0)*IF(($M$23:$M$195)="L",1,0)*IF(ISBLANK($R$1),1,IF($J$23:$J$196=$R$1,1,0)))</f>
        <v>#N/A</v>
      </c>
      <c r="BD5" s="555" t="e">
        <f t="array" ref="BD5">SUM(IF(ISTEXT(BD$74:BD$195),1,0)*IF(($M$23:$M$195)="L",1,0)*IF(ISBLANK($R$1),1,IF($J$23:$J$196=$R$1,1,0)))</f>
        <v>#N/A</v>
      </c>
      <c r="BE5" s="555" t="e">
        <f t="array" ref="BE5">SUM(IF(ISTEXT(BE$74:BE$195),1,0)*IF(($M$23:$M$195)="L",1,0)*IF(ISBLANK($R$1),1,IF($J$23:$J$196=$R$1,1,0)))</f>
        <v>#N/A</v>
      </c>
      <c r="BF5" s="555" t="e">
        <f t="array" ref="BF5">SUM(IF(ISTEXT(BF$74:BF$195),1,0)*IF(($M$23:$M$195)="L",1,0)*IF(ISBLANK($R$1),1,IF($J$23:$J$196=$R$1,1,0)))</f>
        <v>#N/A</v>
      </c>
      <c r="BG5" s="555" t="e">
        <f t="array" ref="BG5">SUM(IF(ISTEXT(BG$74:BG$195),1,0)*IF(($M$23:$M$195)="L",1,0)*IF(ISBLANK($R$1),1,IF($J$23:$J$196=$R$1,1,0)))</f>
        <v>#N/A</v>
      </c>
      <c r="BH5" s="555"/>
      <c r="BI5" s="555" t="e">
        <f t="array" ref="BI5">SUM(IF(ISTEXT(BI$74:BI$195),1,0)*IF(($M$23:$M$195)="L",1,0)*IF(ISBLANK($R$1),1,IF($J$23:$J$196=$R$1,1,0)))</f>
        <v>#N/A</v>
      </c>
      <c r="BJ5" s="555" t="e">
        <f t="array" ref="BJ5">SUM(IF(ISTEXT(BJ$74:BJ$195),1,0)*IF(($M$23:$M$195)="L",1,0)*IF(ISBLANK($R$1),1,IF($J$23:$J$196=$R$1,1,0)))</f>
        <v>#N/A</v>
      </c>
      <c r="BK5" s="555" t="e">
        <f t="array" ref="BK5">SUM(IF(ISTEXT(BK$74:BK$195),1,0)*IF(($M$23:$M$195)="L",1,0)*IF(ISBLANK($R$1),1,IF($J$23:$J$196=$R$1,1,0)))</f>
        <v>#N/A</v>
      </c>
      <c r="BL5" s="555" t="e">
        <f t="array" ref="BL5">SUM(IF(ISTEXT(BL$74:BL$195),1,0)*IF(($M$23:$M$195)="L",1,0)*IF(ISBLANK($R$1),1,IF($J$23:$J$196=$R$1,1,0)))</f>
        <v>#N/A</v>
      </c>
      <c r="BM5" s="555"/>
      <c r="BN5" s="555"/>
      <c r="BO5" s="555" t="e">
        <f t="array" ref="BO5">SUM(IF(ISTEXT(BO$74:BO$195),1,0)*IF(($M$23:$M$195)="L",1,0)*IF(ISBLANK($R$1),1,IF($J$23:$J$196=$R$1,1,0)))</f>
        <v>#N/A</v>
      </c>
      <c r="BP5" s="555" t="e">
        <f t="array" ref="BP5">SUM(IF(ISTEXT(BP$74:BP$195),1,0)*IF(($M$23:$M$195)="L",1,0)*IF(ISBLANK($R$1),1,IF($J$23:$J$196=$R$1,1,0)))</f>
        <v>#N/A</v>
      </c>
      <c r="BQ5" s="555"/>
      <c r="BR5" s="555" t="e">
        <f t="array" ref="BR5">SUM(IF(ISTEXT(BR$74:BR$195),1,0)*IF(($M$23:$M$195)="L",1,0)*IF(ISBLANK($R$1),1,IF($J$23:$J$196=$R$1,1,0)))</f>
        <v>#N/A</v>
      </c>
      <c r="BS5" s="555" t="e">
        <f t="array" ref="BS5">SUM(IF(ISTEXT(BS$74:BS$195),1,0)*IF(($M$23:$M$195)="L",1,0)*IF(ISBLANK($R$1),1,IF($J$23:$J$196=$R$1,1,0)))</f>
        <v>#N/A</v>
      </c>
      <c r="BT5" s="555" t="e">
        <f t="array" ref="BT5">SUM(IF(ISTEXT(BT$74:BT$195),1,0)*IF(($M$23:$M$195)="L",1,0)*IF(ISBLANK($R$1),1,IF($J$23:$J$196=$R$1,1,0)))</f>
        <v>#N/A</v>
      </c>
      <c r="BU5" s="555" t="e">
        <f t="array" ref="BU5">SUM(IF(ISTEXT(BU$74:BU$195),1,0)*IF(($M$23:$M$195)="L",1,0)*IF(ISBLANK($R$1),1,IF($J$23:$J$196=$R$1,1,0)))</f>
        <v>#N/A</v>
      </c>
    </row>
    <row r="6" spans="1:73" s="565" customFormat="1" hidden="1" outlineLevel="1">
      <c r="A6" s="552"/>
      <c r="B6" s="553"/>
      <c r="C6" s="554"/>
      <c r="D6" s="554"/>
      <c r="E6" s="554"/>
      <c r="F6" s="554"/>
      <c r="G6" s="555"/>
      <c r="H6" s="592"/>
      <c r="I6" s="555"/>
      <c r="J6" s="556"/>
      <c r="K6" s="554"/>
      <c r="L6" s="555"/>
      <c r="M6" s="555"/>
      <c r="N6" s="555"/>
      <c r="O6" s="555"/>
      <c r="P6" s="555"/>
      <c r="Q6" s="566"/>
      <c r="R6" s="567" t="s">
        <v>51</v>
      </c>
      <c r="S6" s="567"/>
      <c r="T6" s="567"/>
      <c r="U6" s="567"/>
      <c r="V6" s="567"/>
      <c r="W6" s="561"/>
      <c r="X6" s="561"/>
      <c r="Y6" s="562"/>
      <c r="Z6" s="562"/>
      <c r="AA6" s="562"/>
      <c r="AB6" s="562"/>
      <c r="AC6" s="562"/>
      <c r="AD6" s="562"/>
      <c r="AE6" s="562"/>
      <c r="AF6" s="562"/>
      <c r="AG6" s="562"/>
      <c r="AH6" s="562"/>
      <c r="AI6" s="555"/>
      <c r="AJ6" s="563"/>
      <c r="AK6" s="568"/>
      <c r="AL6" s="555">
        <f>AL$3*3+AL$4</f>
        <v>80</v>
      </c>
      <c r="AM6" s="555" t="e">
        <f>AM$3*3+AM$4</f>
        <v>#N/A</v>
      </c>
      <c r="AN6" s="555" t="e">
        <f>AN$3*3+AN$4</f>
        <v>#N/A</v>
      </c>
      <c r="AO6" s="555" t="e">
        <f t="shared" ref="AO6:AV6" si="2">AO$3*3+AO$4</f>
        <v>#N/A</v>
      </c>
      <c r="AP6" s="555" t="e">
        <f>AP$3*3+AP$4</f>
        <v>#N/A</v>
      </c>
      <c r="AQ6" s="555" t="e">
        <f t="shared" si="2"/>
        <v>#N/A</v>
      </c>
      <c r="AR6" s="555" t="e">
        <f>AR$3*3+AR$4</f>
        <v>#N/A</v>
      </c>
      <c r="AS6" s="555" t="e">
        <f>AS$3*3+AS$4</f>
        <v>#N/A</v>
      </c>
      <c r="AT6" s="555" t="e">
        <f t="shared" si="2"/>
        <v>#N/A</v>
      </c>
      <c r="AU6" s="555" t="e">
        <f t="shared" si="2"/>
        <v>#N/A</v>
      </c>
      <c r="AV6" s="555" t="e">
        <f t="shared" si="2"/>
        <v>#N/A</v>
      </c>
      <c r="AW6" s="555" t="e">
        <f>AW$3*3+AW$4</f>
        <v>#N/A</v>
      </c>
      <c r="AX6" s="555" t="e">
        <f>AX$3*3+AX$4</f>
        <v>#N/A</v>
      </c>
      <c r="AY6" s="555" t="e">
        <f t="shared" ref="AY6:BD6" si="3">AY$3*3+AY$4</f>
        <v>#N/A</v>
      </c>
      <c r="AZ6" s="555" t="e">
        <f t="shared" si="3"/>
        <v>#N/A</v>
      </c>
      <c r="BA6" s="555" t="e">
        <f t="shared" si="3"/>
        <v>#N/A</v>
      </c>
      <c r="BB6" s="555" t="e">
        <f t="shared" si="3"/>
        <v>#N/A</v>
      </c>
      <c r="BC6" s="555" t="e">
        <f>BC$3*3+BC$4</f>
        <v>#N/A</v>
      </c>
      <c r="BD6" s="555" t="e">
        <f t="shared" si="3"/>
        <v>#N/A</v>
      </c>
      <c r="BE6" s="555" t="e">
        <f>BE$3*3+BE$4</f>
        <v>#N/A</v>
      </c>
      <c r="BF6" s="555" t="e">
        <f>BF$3*3+BF$4</f>
        <v>#N/A</v>
      </c>
      <c r="BG6" s="555" t="e">
        <f>BG$3*3+BG$4</f>
        <v>#N/A</v>
      </c>
      <c r="BH6" s="555"/>
      <c r="BI6" s="555" t="e">
        <f>BI$3*3+BI$4</f>
        <v>#N/A</v>
      </c>
      <c r="BJ6" s="555" t="e">
        <f>BJ$3*3+BJ$4</f>
        <v>#N/A</v>
      </c>
      <c r="BK6" s="555" t="e">
        <f>BK$3*3+BK$4</f>
        <v>#N/A</v>
      </c>
      <c r="BL6" s="555" t="e">
        <f>BL$3*3+BL$4</f>
        <v>#N/A</v>
      </c>
      <c r="BM6" s="555"/>
      <c r="BN6" s="555"/>
      <c r="BO6" s="555" t="e">
        <f>BO$3*3+BO$4</f>
        <v>#N/A</v>
      </c>
      <c r="BP6" s="555" t="e">
        <f>BP$3*3+BP$4</f>
        <v>#N/A</v>
      </c>
      <c r="BQ6" s="555"/>
      <c r="BR6" s="555" t="e">
        <f>BR$3*3+BR$4</f>
        <v>#N/A</v>
      </c>
      <c r="BS6" s="555" t="e">
        <f>BS$3*3+BS$4</f>
        <v>#N/A</v>
      </c>
      <c r="BT6" s="555" t="e">
        <f>BT$3*3+BT$4</f>
        <v>#N/A</v>
      </c>
      <c r="BU6" s="555" t="e">
        <f>BU$3*3+BU$4</f>
        <v>#N/A</v>
      </c>
    </row>
    <row r="7" spans="1:73" s="565" customFormat="1" hidden="1" outlineLevel="1">
      <c r="A7" s="552"/>
      <c r="B7" s="553"/>
      <c r="C7" s="554"/>
      <c r="D7" s="554"/>
      <c r="E7" s="554"/>
      <c r="F7" s="554"/>
      <c r="G7" s="555"/>
      <c r="H7" s="592"/>
      <c r="I7" s="555"/>
      <c r="J7" s="556"/>
      <c r="K7" s="554"/>
      <c r="L7" s="555"/>
      <c r="M7" s="555"/>
      <c r="N7" s="555"/>
      <c r="O7" s="555"/>
      <c r="P7" s="555"/>
      <c r="Q7" s="566"/>
      <c r="R7" s="567" t="s">
        <v>228</v>
      </c>
      <c r="S7" s="567"/>
      <c r="T7" s="567"/>
      <c r="U7" s="567"/>
      <c r="V7" s="567"/>
      <c r="W7" s="561"/>
      <c r="X7" s="561"/>
      <c r="Y7" s="562"/>
      <c r="Z7" s="562"/>
      <c r="AA7" s="562"/>
      <c r="AB7" s="562"/>
      <c r="AC7" s="562"/>
      <c r="AD7" s="562"/>
      <c r="AE7" s="562"/>
      <c r="AF7" s="562"/>
      <c r="AG7" s="562"/>
      <c r="AH7" s="562"/>
      <c r="AI7" s="555"/>
      <c r="AJ7" s="563"/>
      <c r="AK7" s="569"/>
      <c r="AL7" s="555">
        <f>AL6/AL2</f>
        <v>1.7391304347826086</v>
      </c>
      <c r="AM7" s="555" t="e">
        <f>AM6/AM2</f>
        <v>#N/A</v>
      </c>
      <c r="AN7" s="555" t="e">
        <f>AN6/AN2</f>
        <v>#N/A</v>
      </c>
      <c r="AO7" s="555" t="e">
        <f t="shared" ref="AO7:AV7" si="4">AO6/AO2</f>
        <v>#N/A</v>
      </c>
      <c r="AP7" s="555" t="e">
        <f>AP6/AP2</f>
        <v>#N/A</v>
      </c>
      <c r="AQ7" s="555" t="e">
        <f t="shared" si="4"/>
        <v>#N/A</v>
      </c>
      <c r="AR7" s="555" t="e">
        <f>AR6/AR2</f>
        <v>#N/A</v>
      </c>
      <c r="AS7" s="555" t="e">
        <f>AS6/AS2</f>
        <v>#N/A</v>
      </c>
      <c r="AT7" s="555" t="e">
        <f t="shared" si="4"/>
        <v>#N/A</v>
      </c>
      <c r="AU7" s="555" t="e">
        <f t="shared" si="4"/>
        <v>#N/A</v>
      </c>
      <c r="AV7" s="555" t="e">
        <f t="shared" si="4"/>
        <v>#N/A</v>
      </c>
      <c r="AW7" s="555" t="e">
        <f>AW6/AW2</f>
        <v>#N/A</v>
      </c>
      <c r="AX7" s="555" t="e">
        <f>AX6/AX2</f>
        <v>#N/A</v>
      </c>
      <c r="AY7" s="555" t="e">
        <f t="shared" ref="AY7:BD7" si="5">AY6/AY2</f>
        <v>#N/A</v>
      </c>
      <c r="AZ7" s="555" t="e">
        <f t="shared" si="5"/>
        <v>#N/A</v>
      </c>
      <c r="BA7" s="555" t="e">
        <f t="shared" si="5"/>
        <v>#N/A</v>
      </c>
      <c r="BB7" s="555" t="e">
        <f t="shared" si="5"/>
        <v>#N/A</v>
      </c>
      <c r="BC7" s="555" t="e">
        <f>BC6/BC2</f>
        <v>#N/A</v>
      </c>
      <c r="BD7" s="555" t="e">
        <f t="shared" si="5"/>
        <v>#N/A</v>
      </c>
      <c r="BE7" s="555" t="e">
        <f>BE6/BE2</f>
        <v>#N/A</v>
      </c>
      <c r="BF7" s="555" t="e">
        <f>BF6/BF2</f>
        <v>#N/A</v>
      </c>
      <c r="BG7" s="555" t="e">
        <f>BG6/BG2</f>
        <v>#N/A</v>
      </c>
      <c r="BH7" s="555"/>
      <c r="BI7" s="555" t="e">
        <f>BI6/BI2</f>
        <v>#N/A</v>
      </c>
      <c r="BJ7" s="555" t="e">
        <f>BJ6/BJ2</f>
        <v>#N/A</v>
      </c>
      <c r="BK7" s="555" t="e">
        <f>BK6/BK2</f>
        <v>#N/A</v>
      </c>
      <c r="BL7" s="555" t="e">
        <f>BL6/BL2</f>
        <v>#N/A</v>
      </c>
      <c r="BM7" s="555"/>
      <c r="BN7" s="555"/>
      <c r="BO7" s="555" t="e">
        <f>BO6/BO2</f>
        <v>#N/A</v>
      </c>
      <c r="BP7" s="555" t="e">
        <f>BP6/BP2</f>
        <v>#N/A</v>
      </c>
      <c r="BQ7" s="555"/>
      <c r="BR7" s="555" t="e">
        <f>BR6/BR2</f>
        <v>#N/A</v>
      </c>
      <c r="BS7" s="555" t="e">
        <f>BS6/BS2</f>
        <v>#N/A</v>
      </c>
      <c r="BT7" s="555" t="e">
        <f>BT6/BT2</f>
        <v>#N/A</v>
      </c>
      <c r="BU7" s="555" t="e">
        <f>BU6/BU2</f>
        <v>#N/A</v>
      </c>
    </row>
    <row r="8" spans="1:73" s="565" customFormat="1" hidden="1" outlineLevel="1">
      <c r="A8" s="552"/>
      <c r="B8" s="553"/>
      <c r="C8" s="554"/>
      <c r="D8" s="554"/>
      <c r="E8" s="554"/>
      <c r="F8" s="554"/>
      <c r="G8" s="555"/>
      <c r="H8" s="592"/>
      <c r="I8" s="555"/>
      <c r="J8" s="556"/>
      <c r="K8" s="554"/>
      <c r="L8" s="555"/>
      <c r="M8" s="555"/>
      <c r="N8" s="555"/>
      <c r="O8" s="555"/>
      <c r="P8" s="555"/>
      <c r="Q8" s="566"/>
      <c r="R8" s="567" t="s">
        <v>52</v>
      </c>
      <c r="S8" s="567"/>
      <c r="T8" s="567"/>
      <c r="U8" s="567"/>
      <c r="V8" s="567"/>
      <c r="W8" s="561"/>
      <c r="X8" s="561"/>
      <c r="Y8" s="562"/>
      <c r="Z8" s="562"/>
      <c r="AA8" s="562"/>
      <c r="AB8" s="562"/>
      <c r="AC8" s="562"/>
      <c r="AD8" s="562"/>
      <c r="AE8" s="562"/>
      <c r="AF8" s="562"/>
      <c r="AG8" s="562"/>
      <c r="AH8" s="562"/>
      <c r="AI8" s="555"/>
      <c r="AJ8" s="563"/>
      <c r="AK8" s="569"/>
      <c r="AL8" s="555">
        <f t="array" ref="AL8">SUM(IF(($R$23:$R$195)="",0,$R$23:$R$195)*IF(ISBLANK($R$1),1,IF($J$23:$J$196=$R$1,1,0)))</f>
        <v>4</v>
      </c>
      <c r="AM8" s="555" t="e">
        <f t="array" ref="AM8">SUM(IF(ISTEXT(AM$74:AM$195),1,0)*IF(($R$23:$R$195)="",0,$R$23:$R$195)*IF(ISBLANK($R$1),1,IF($J$23:$J$196=$R$1,1,0)))</f>
        <v>#N/A</v>
      </c>
      <c r="AN8" s="555" t="e">
        <f t="array" ref="AN8">SUM(IF(ISTEXT(AN$74:AN$195),1,0)*IF(($R$23:$R$195)="",0,$R$23:$R$195)*IF(ISBLANK($R$1),1,IF($J$23:$J$196=$R$1,1,0)))</f>
        <v>#N/A</v>
      </c>
      <c r="AO8" s="555" t="e">
        <f t="array" ref="AO8">SUM(IF(ISTEXT(AO$74:AO$195),1,0)*IF(($R$23:$R$195)="",0,$R$23:$R$195)*IF(ISBLANK($R$1),1,IF($J$23:$J$196=$R$1,1,0)))</f>
        <v>#N/A</v>
      </c>
      <c r="AP8" s="555" t="e">
        <f t="array" ref="AP8">SUM(IF(ISTEXT(AP$74:AP$195),1,0)*IF(($R$23:$R$195)="",0,$R$23:$R$195)*IF(ISBLANK($R$1),1,IF($J$23:$J$196=$R$1,1,0)))</f>
        <v>#N/A</v>
      </c>
      <c r="AQ8" s="555" t="e">
        <f t="array" ref="AQ8">SUM(IF(ISTEXT(AQ$74:AQ$195),1,0)*IF(($R$23:$R$195)="",0,$R$23:$R$195)*IF(ISBLANK($R$1),1,IF($J$23:$J$196=$R$1,1,0)))</f>
        <v>#N/A</v>
      </c>
      <c r="AR8" s="555" t="e">
        <f t="array" ref="AR8">SUM(IF(ISTEXT(AR$74:AR$195),1,0)*IF(($R$23:$R$195)="",0,$R$23:$R$195)*IF(ISBLANK($R$1),1,IF($J$23:$J$196=$R$1,1,0)))</f>
        <v>#N/A</v>
      </c>
      <c r="AS8" s="555" t="e">
        <f t="array" ref="AS8">SUM(IF(ISTEXT(AS$74:AS$195),1,0)*IF(($R$23:$R$195)="",0,$R$23:$R$195)*IF(ISBLANK($R$1),1,IF($J$23:$J$196=$R$1,1,0)))</f>
        <v>#N/A</v>
      </c>
      <c r="AT8" s="555" t="e">
        <f t="array" ref="AT8">SUM(IF(ISTEXT(AT$74:AT$195),1,0)*IF(($R$23:$R$195)="",0,$R$23:$R$195)*IF(ISBLANK($R$1),1,IF($J$23:$J$196=$R$1,1,0)))</f>
        <v>#N/A</v>
      </c>
      <c r="AU8" s="555" t="e">
        <f t="array" ref="AU8">SUM(IF(ISTEXT(AU$74:AU$195),1,0)*IF(($R$23:$R$195)="",0,$R$23:$R$195)*IF(ISBLANK($R$1),1,IF($J$23:$J$196=$R$1,1,0)))</f>
        <v>#N/A</v>
      </c>
      <c r="AV8" s="555" t="e">
        <f t="array" ref="AV8">SUM(IF(ISTEXT(AV$74:AV$195),1,0)*IF(($R$23:$R$195)="",0,$R$23:$R$195)*IF(ISBLANK($R$1),1,IF($J$23:$J$196=$R$1,1,0)))</f>
        <v>#N/A</v>
      </c>
      <c r="AW8" s="555" t="e">
        <f t="array" ref="AW8">SUM(IF(ISTEXT(AW$74:AW$195),1,0)*IF(($R$23:$R$195)="",0,$R$23:$R$195)*IF(ISBLANK($R$1),1,IF($J$23:$J$196=$R$1,1,0)))</f>
        <v>#N/A</v>
      </c>
      <c r="AX8" s="555" t="e">
        <f t="array" ref="AX8">SUM(IF(ISTEXT(AX$74:AX$195),1,0)*IF(($R$23:$R$195)="",0,$R$23:$R$195)*IF(ISBLANK($R$1),1,IF($J$23:$J$196=$R$1,1,0)))</f>
        <v>#N/A</v>
      </c>
      <c r="AY8" s="555" t="e">
        <f t="array" ref="AY8">SUM(IF(ISTEXT(AY$74:AY$195),1,0)*IF(($R$23:$R$195)="",0,$R$23:$R$195)*IF(ISBLANK($R$1),1,IF($J$23:$J$196=$R$1,1,0)))</f>
        <v>#N/A</v>
      </c>
      <c r="AZ8" s="555" t="e">
        <f t="array" ref="AZ8">SUM(IF(ISTEXT(AZ$74:AZ$195),1,0)*IF(($R$23:$R$195)="",0,$R$23:$R$195)*IF(ISBLANK($R$1),1,IF($J$23:$J$196=$R$1,1,0)))</f>
        <v>#N/A</v>
      </c>
      <c r="BA8" s="555" t="e">
        <f t="array" ref="BA8">SUM(IF(ISTEXT(BA$74:BA$195),1,0)*IF(($R$23:$R$195)="",0,$R$23:$R$195)*IF(ISBLANK($R$1),1,IF($J$23:$J$196=$R$1,1,0)))</f>
        <v>#N/A</v>
      </c>
      <c r="BB8" s="555" t="e">
        <f t="array" ref="BB8">SUM(IF(ISTEXT(BB$74:BB$195),1,0)*IF(($R$23:$R$195)="",0,$R$23:$R$195)*IF(ISBLANK($R$1),1,IF($J$23:$J$196=$R$1,1,0)))</f>
        <v>#N/A</v>
      </c>
      <c r="BC8" s="555" t="e">
        <f t="array" ref="BC8">SUM(IF(ISTEXT(BC$74:BC$195),1,0)*IF(($R$23:$R$195)="",0,$R$23:$R$195)*IF(ISBLANK($R$1),1,IF($J$23:$J$196=$R$1,1,0)))</f>
        <v>#N/A</v>
      </c>
      <c r="BD8" s="555" t="e">
        <f t="array" ref="BD8">SUM(IF(ISTEXT(BD$74:BD$195),1,0)*IF(($R$23:$R$195)="",0,$R$23:$R$195)*IF(ISBLANK($R$1),1,IF($J$23:$J$196=$R$1,1,0)))</f>
        <v>#N/A</v>
      </c>
      <c r="BE8" s="555" t="e">
        <f t="array" ref="BE8">SUM(IF(ISTEXT(BE$74:BE$195),1,0)*IF(($R$23:$R$195)="",0,$R$23:$R$195)*IF(ISBLANK($R$1),1,IF($J$23:$J$196=$R$1,1,0)))</f>
        <v>#N/A</v>
      </c>
      <c r="BF8" s="555" t="e">
        <f t="array" ref="BF8">SUM(IF(ISTEXT(BF$74:BF$195),1,0)*IF(($R$23:$R$195)="",0,$R$23:$R$195)*IF(ISBLANK($R$1),1,IF($J$23:$J$196=$R$1,1,0)))</f>
        <v>#N/A</v>
      </c>
      <c r="BG8" s="555" t="e">
        <f t="array" ref="BG8">SUM(IF(ISTEXT(BG$74:BG$195),1,0)*IF(($R$23:$R$195)="",0,$R$23:$R$195)*IF(ISBLANK($R$1),1,IF($J$23:$J$196=$R$1,1,0)))</f>
        <v>#N/A</v>
      </c>
      <c r="BH8" s="555"/>
      <c r="BI8" s="555" t="e">
        <f t="array" ref="BI8">SUM(IF(ISTEXT(BI$74:BI$195),1,0)*IF(($R$23:$R$195)="",0,$R$23:$R$195)*IF(ISBLANK($R$1),1,IF($J$23:$J$196=$R$1,1,0)))</f>
        <v>#N/A</v>
      </c>
      <c r="BJ8" s="555" t="e">
        <f t="array" ref="BJ8">SUM(IF(ISTEXT(BJ$74:BJ$195),1,0)*IF(($R$23:$R$195)="",0,$R$23:$R$195)*IF(ISBLANK($R$1),1,IF($J$23:$J$196=$R$1,1,0)))</f>
        <v>#N/A</v>
      </c>
      <c r="BK8" s="555" t="e">
        <f t="array" ref="BK8">SUM(IF(ISTEXT(BK$74:BK$195),1,0)*IF(($R$23:$R$195)="",0,$R$23:$R$195)*IF(ISBLANK($R$1),1,IF($J$23:$J$196=$R$1,1,0)))</f>
        <v>#N/A</v>
      </c>
      <c r="BL8" s="555" t="e">
        <f t="array" ref="BL8">SUM(IF(ISTEXT(BL$74:BL$195),1,0)*IF(($R$23:$R$195)="",0,$R$23:$R$195)*IF(ISBLANK($R$1),1,IF($J$23:$J$196=$R$1,1,0)))</f>
        <v>#N/A</v>
      </c>
      <c r="BM8" s="555"/>
      <c r="BN8" s="555"/>
      <c r="BO8" s="555" t="e">
        <f t="array" ref="BO8">SUM(IF(ISTEXT(BO$74:BO$195),1,0)*IF(($R$23:$R$195)="",0,$R$23:$R$195)*IF(ISBLANK($R$1),1,IF($J$23:$J$196=$R$1,1,0)))</f>
        <v>#N/A</v>
      </c>
      <c r="BP8" s="555" t="e">
        <f t="array" ref="BP8">SUM(IF(ISTEXT(BP$74:BP$195),1,0)*IF(($R$23:$R$195)="",0,$R$23:$R$195)*IF(ISBLANK($R$1),1,IF($J$23:$J$196=$R$1,1,0)))</f>
        <v>#N/A</v>
      </c>
      <c r="BQ8" s="555"/>
      <c r="BR8" s="555" t="e">
        <f t="array" ref="BR8">SUM(IF(ISTEXT(BR$74:BR$195),1,0)*IF(($R$23:$R$195)="",0,$R$23:$R$195)*IF(ISBLANK($R$1),1,IF($J$23:$J$196=$R$1,1,0)))</f>
        <v>#N/A</v>
      </c>
      <c r="BS8" s="555" t="e">
        <f t="array" ref="BS8">SUM(IF(ISTEXT(BS$74:BS$195),1,0)*IF(($R$23:$R$195)="",0,$R$23:$R$195)*IF(ISBLANK($R$1),1,IF($J$23:$J$196=$R$1,1,0)))</f>
        <v>#N/A</v>
      </c>
      <c r="BT8" s="555" t="e">
        <f t="array" ref="BT8">SUM(IF(ISTEXT(BT$74:BT$195),1,0)*IF(($R$23:$R$195)="",0,$R$23:$R$195)*IF(ISBLANK($R$1),1,IF($J$23:$J$196=$R$1,1,0)))</f>
        <v>#N/A</v>
      </c>
      <c r="BU8" s="555" t="e">
        <f t="array" ref="BU8">SUM(IF(ISTEXT(BU$74:BU$195),1,0)*IF(($R$23:$R$195)="",0,$R$23:$R$195)*IF(ISBLANK($R$1),1,IF($J$23:$J$196=$R$1,1,0)))</f>
        <v>#N/A</v>
      </c>
    </row>
    <row r="9" spans="1:73" s="565" customFormat="1" hidden="1" outlineLevel="1">
      <c r="A9" s="552"/>
      <c r="B9" s="553"/>
      <c r="C9" s="554"/>
      <c r="D9" s="554"/>
      <c r="E9" s="554"/>
      <c r="F9" s="554"/>
      <c r="G9" s="555"/>
      <c r="H9" s="592"/>
      <c r="I9" s="555"/>
      <c r="J9" s="556"/>
      <c r="K9" s="554"/>
      <c r="L9" s="555"/>
      <c r="M9" s="555"/>
      <c r="N9" s="555"/>
      <c r="O9" s="555"/>
      <c r="P9" s="555"/>
      <c r="Q9" s="566"/>
      <c r="R9" s="567" t="s">
        <v>229</v>
      </c>
      <c r="S9" s="567"/>
      <c r="T9" s="567"/>
      <c r="U9" s="567"/>
      <c r="V9" s="567"/>
      <c r="W9" s="561"/>
      <c r="X9" s="561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55"/>
      <c r="AJ9" s="563"/>
      <c r="AK9" s="569"/>
      <c r="AL9" s="555">
        <f>AL8/AL2</f>
        <v>8.6956521739130432E-2</v>
      </c>
      <c r="AM9" s="555" t="e">
        <f>AM8/AM2</f>
        <v>#N/A</v>
      </c>
      <c r="AN9" s="555" t="e">
        <f>AN8/AN2</f>
        <v>#N/A</v>
      </c>
      <c r="AO9" s="555" t="e">
        <f t="shared" ref="AO9:AV9" si="6">AO8/AO2</f>
        <v>#N/A</v>
      </c>
      <c r="AP9" s="555" t="e">
        <f>AP8/AP2</f>
        <v>#N/A</v>
      </c>
      <c r="AQ9" s="555" t="e">
        <f t="shared" si="6"/>
        <v>#N/A</v>
      </c>
      <c r="AR9" s="555" t="e">
        <f>AR8/AR2</f>
        <v>#N/A</v>
      </c>
      <c r="AS9" s="555" t="e">
        <f>AS8/AS2</f>
        <v>#N/A</v>
      </c>
      <c r="AT9" s="555" t="e">
        <f t="shared" si="6"/>
        <v>#N/A</v>
      </c>
      <c r="AU9" s="555" t="e">
        <f t="shared" si="6"/>
        <v>#N/A</v>
      </c>
      <c r="AV9" s="555" t="e">
        <f t="shared" si="6"/>
        <v>#N/A</v>
      </c>
      <c r="AW9" s="555" t="e">
        <f>AW8/AW2</f>
        <v>#N/A</v>
      </c>
      <c r="AX9" s="555" t="e">
        <f>AX8/AX2</f>
        <v>#N/A</v>
      </c>
      <c r="AY9" s="555" t="e">
        <f t="shared" ref="AY9:BD9" si="7">AY8/AY2</f>
        <v>#N/A</v>
      </c>
      <c r="AZ9" s="555" t="e">
        <f t="shared" si="7"/>
        <v>#N/A</v>
      </c>
      <c r="BA9" s="555" t="e">
        <f t="shared" si="7"/>
        <v>#N/A</v>
      </c>
      <c r="BB9" s="555" t="e">
        <f t="shared" si="7"/>
        <v>#N/A</v>
      </c>
      <c r="BC9" s="555" t="e">
        <f>BC8/BC2</f>
        <v>#N/A</v>
      </c>
      <c r="BD9" s="555" t="e">
        <f t="shared" si="7"/>
        <v>#N/A</v>
      </c>
      <c r="BE9" s="555" t="e">
        <f>BE8/BE2</f>
        <v>#N/A</v>
      </c>
      <c r="BF9" s="555" t="e">
        <f>BF8/BF2</f>
        <v>#N/A</v>
      </c>
      <c r="BG9" s="555" t="e">
        <f>BG8/BG2</f>
        <v>#N/A</v>
      </c>
      <c r="BH9" s="555"/>
      <c r="BI9" s="555" t="e">
        <f>BI8/BI2</f>
        <v>#N/A</v>
      </c>
      <c r="BJ9" s="555" t="e">
        <f>BJ8/BJ2</f>
        <v>#N/A</v>
      </c>
      <c r="BK9" s="555" t="e">
        <f>BK8/BK2</f>
        <v>#N/A</v>
      </c>
      <c r="BL9" s="555" t="e">
        <f>BL8/BL2</f>
        <v>#N/A</v>
      </c>
      <c r="BM9" s="555"/>
      <c r="BN9" s="555"/>
      <c r="BO9" s="555" t="e">
        <f>BO8/BO2</f>
        <v>#N/A</v>
      </c>
      <c r="BP9" s="555" t="e">
        <f>BP8/BP2</f>
        <v>#N/A</v>
      </c>
      <c r="BQ9" s="555"/>
      <c r="BR9" s="555" t="e">
        <f>BR8/BR2</f>
        <v>#N/A</v>
      </c>
      <c r="BS9" s="555" t="e">
        <f>BS8/BS2</f>
        <v>#N/A</v>
      </c>
      <c r="BT9" s="555" t="e">
        <f>BT8/BT2</f>
        <v>#N/A</v>
      </c>
      <c r="BU9" s="555" t="e">
        <f>BU8/BU2</f>
        <v>#N/A</v>
      </c>
    </row>
    <row r="10" spans="1:73" s="565" customFormat="1" hidden="1" outlineLevel="1">
      <c r="A10" s="552"/>
      <c r="B10" s="553"/>
      <c r="C10" s="554"/>
      <c r="D10" s="554"/>
      <c r="E10" s="554"/>
      <c r="F10" s="554"/>
      <c r="G10" s="555"/>
      <c r="H10" s="592"/>
      <c r="I10" s="555"/>
      <c r="J10" s="556"/>
      <c r="K10" s="554"/>
      <c r="L10" s="555"/>
      <c r="M10" s="555"/>
      <c r="N10" s="555"/>
      <c r="O10" s="555"/>
      <c r="P10" s="555"/>
      <c r="Q10" s="566"/>
      <c r="R10" s="567" t="s">
        <v>53</v>
      </c>
      <c r="S10" s="567"/>
      <c r="T10" s="567"/>
      <c r="U10" s="567"/>
      <c r="V10" s="567"/>
      <c r="W10" s="561"/>
      <c r="X10" s="561"/>
      <c r="Y10" s="562"/>
      <c r="Z10" s="562"/>
      <c r="AA10" s="562"/>
      <c r="AB10" s="562"/>
      <c r="AC10" s="562"/>
      <c r="AD10" s="562"/>
      <c r="AE10" s="562"/>
      <c r="AF10" s="562"/>
      <c r="AG10" s="562"/>
      <c r="AH10" s="562"/>
      <c r="AI10" s="555"/>
      <c r="AJ10" s="563"/>
      <c r="AK10" s="568"/>
      <c r="AL10" s="555">
        <f t="array" ref="AL10">SUM(IF(ISBLANK($R$1),$K$23:$K$166,IF($J$23:$J$196=$R$1,$K$23:$K$166,0)))</f>
        <v>65</v>
      </c>
      <c r="AM10" s="555">
        <f t="array" ref="AM10">SUM(IF(ISBLANK(AM$74:AM$195),0,IF(ISNUMBER(VALUE(RIGHT(AM$74:AM$195,1))),RIGHT(AM$74:AM$195,1),0)*IF(ISBLANK($R$1),1,IF($J$23:$J$196=$R$1,1,0))))</f>
        <v>0</v>
      </c>
      <c r="AN10" s="555">
        <f t="array" ref="AN10">SUM(IF(ISBLANK(AN$74:AN$195),0,IF(ISNUMBER(VALUE(RIGHT(AN$74:AN$195,1))),RIGHT(AN$74:AN$195,1),0)*IF(ISBLANK($R$1),1,IF($J$23:$J$196=$R$1,1,0))))</f>
        <v>0</v>
      </c>
      <c r="AO10" s="555">
        <f t="array" ref="AO10">SUM(IF(ISBLANK(AO$74:AO$195),0,IF(ISNUMBER(VALUE(RIGHT(AO$74:AO$195,1))),RIGHT(AO$74:AO$195,1),0)*IF(ISBLANK($R$1),1,IF($J$23:$J$196=$R$1,1,0))))</f>
        <v>0</v>
      </c>
      <c r="AP10" s="555">
        <f t="array" ref="AP10">SUM(IF(ISBLANK(AP$74:AP$195),0,IF(ISNUMBER(VALUE(RIGHT(AP$74:AP$195,1))),RIGHT(AP$74:AP$195,1),0)*IF(ISBLANK($R$1),1,IF($J$23:$J$196=$R$1,1,0))))</f>
        <v>0</v>
      </c>
      <c r="AQ10" s="555">
        <f t="array" ref="AQ10">SUM(IF(ISBLANK(AQ$74:AQ$195),0,IF(ISNUMBER(VALUE(RIGHT(AQ$74:AQ$195,1))),RIGHT(AQ$74:AQ$195,1),0)*IF(ISBLANK($R$1),1,IF($J$23:$J$196=$R$1,1,0))))</f>
        <v>0</v>
      </c>
      <c r="AR10" s="555">
        <f t="array" ref="AR10">SUM(IF(ISBLANK(AR$74:AR$195),0,IF(ISNUMBER(VALUE(RIGHT(AR$74:AR$195,1))),RIGHT(AR$74:AR$195,1),0)*IF(ISBLANK($R$1),1,IF($J$23:$J$196=$R$1,1,0))))</f>
        <v>0</v>
      </c>
      <c r="AS10" s="555">
        <f t="array" ref="AS10">SUM(IF(ISBLANK(AS$74:AS$195),0,IF(ISNUMBER(VALUE(RIGHT(AS$74:AS$195,1))),RIGHT(AS$74:AS$195,1),0)*IF(ISBLANK($R$1),1,IF($J$23:$J$196=$R$1,1,0))))</f>
        <v>0</v>
      </c>
      <c r="AT10" s="555">
        <f t="array" ref="AT10">SUM(IF(ISBLANK(AT$74:AT$195),0,IF(ISNUMBER(VALUE(RIGHT(AT$74:AT$195,1))),RIGHT(AT$74:AT$195,1),0)*IF(ISBLANK($R$1),1,IF($J$23:$J$196=$R$1,1,0))))</f>
        <v>0</v>
      </c>
      <c r="AU10" s="555">
        <f t="array" ref="AU10">SUM(IF(ISBLANK(AU$74:AU$195),0,IF(ISNUMBER(VALUE(RIGHT(AU$74:AU$195,1))),RIGHT(AU$74:AU$195,1),0)*IF(ISBLANK($R$1),1,IF($J$23:$J$196=$R$1,1,0))))</f>
        <v>0</v>
      </c>
      <c r="AV10" s="555">
        <f t="array" ref="AV10">SUM(IF(ISBLANK(AV$74:AV$195),0,IF(ISNUMBER(VALUE(RIGHT(AV$74:AV$195,1))),RIGHT(AV$74:AV$195,1),0)*IF(ISBLANK($R$1),1,IF($J$23:$J$196=$R$1,1,0))))</f>
        <v>0</v>
      </c>
      <c r="AW10" s="555">
        <f t="array" ref="AW10">SUM(IF(ISBLANK(AW$74:AW$195),0,IF(ISNUMBER(VALUE(RIGHT(AW$74:AW$195,1))),RIGHT(AW$74:AW$195,1),0)*IF(ISBLANK($R$1),1,IF($J$23:$J$196=$R$1,1,0))))</f>
        <v>0</v>
      </c>
      <c r="AX10" s="555">
        <f t="array" ref="AX10">SUM(IF(ISBLANK(AX$74:AX$195),0,IF(ISNUMBER(VALUE(RIGHT(AX$74:AX$195,1))),RIGHT(AX$74:AX$195,1),0)*IF(ISBLANK($R$1),1,IF($J$23:$J$196=$R$1,1,0))))</f>
        <v>0</v>
      </c>
      <c r="AY10" s="555">
        <f t="array" ref="AY10">SUM(IF(ISBLANK(AY$74:AY$195),0,IF(ISNUMBER(VALUE(RIGHT(AY$74:AY$195,1))),RIGHT(AY$74:AY$195,1),0)*IF(ISBLANK($R$1),1,IF($J$23:$J$196=$R$1,1,0))))</f>
        <v>0</v>
      </c>
      <c r="AZ10" s="555">
        <f t="array" ref="AZ10">SUM(IF(ISBLANK(AZ$74:AZ$195),0,IF(ISNUMBER(VALUE(RIGHT(AZ$74:AZ$195,1))),RIGHT(AZ$74:AZ$195,1),0)*IF(ISBLANK($R$1),1,IF($J$23:$J$196=$R$1,1,0))))</f>
        <v>0</v>
      </c>
      <c r="BA10" s="555">
        <f t="array" ref="BA10">SUM(IF(ISBLANK(BA$74:BA$195),0,IF(ISNUMBER(VALUE(RIGHT(BA$74:BA$195,1))),RIGHT(BA$74:BA$195,1),0)*IF(ISBLANK($R$1),1,IF($J$23:$J$196=$R$1,1,0))))</f>
        <v>0</v>
      </c>
      <c r="BB10" s="555">
        <f t="array" ref="BB10">SUM(IF(ISBLANK(BB$74:BB$195),0,IF(ISNUMBER(VALUE(RIGHT(BB$74:BB$195,1))),RIGHT(BB$74:BB$195,1),0)*IF(ISBLANK($R$1),1,IF($J$23:$J$196=$R$1,1,0))))</f>
        <v>0</v>
      </c>
      <c r="BC10" s="555">
        <f t="array" ref="BC10">SUM(IF(ISBLANK(BC$74:BC$195),0,IF(ISNUMBER(VALUE(RIGHT(BC$74:BC$195,1))),RIGHT(BC$74:BC$195,1),0)*IF(ISBLANK($R$1),1,IF($J$23:$J$196=$R$1,1,0))))</f>
        <v>0</v>
      </c>
      <c r="BD10" s="555">
        <f t="array" ref="BD10">SUM(IF(ISBLANK(BD$74:BD$195),0,IF(ISNUMBER(VALUE(RIGHT(BD$74:BD$195,1))),RIGHT(BD$74:BD$195,1),0)*IF(ISBLANK($R$1),1,IF($J$23:$J$196=$R$1,1,0))))</f>
        <v>0</v>
      </c>
      <c r="BE10" s="555">
        <f t="array" ref="BE10">SUM(IF(ISBLANK(BE$74:BE$195),0,IF(ISNUMBER(VALUE(RIGHT(BE$74:BE$195,1))),RIGHT(BE$74:BE$195,1),0)*IF(ISBLANK($R$1),1,IF($J$23:$J$196=$R$1,1,0))))</f>
        <v>0</v>
      </c>
      <c r="BF10" s="555">
        <f t="array" ref="BF10">SUM(IF(ISBLANK(BF$74:BF$195),0,IF(ISNUMBER(VALUE(RIGHT(BF$74:BF$195,1))),RIGHT(BF$74:BF$195,1),0)*IF(ISBLANK($R$1),1,IF($J$23:$J$196=$R$1,1,0))))</f>
        <v>0</v>
      </c>
      <c r="BG10" s="555">
        <f t="array" ref="BG10">SUM(IF(ISBLANK(BG$74:BG$195),0,IF(ISNUMBER(VALUE(RIGHT(BG$74:BG$195,1))),RIGHT(BG$74:BG$195,1),0)*IF(ISBLANK($R$1),1,IF($J$23:$J$196=$R$1,1,0))))</f>
        <v>0</v>
      </c>
      <c r="BH10" s="555"/>
      <c r="BI10" s="555">
        <f t="array" ref="BI10">SUM(IF(ISBLANK(BI$74:BI$195),0,IF(ISNUMBER(VALUE(RIGHT(BI$74:BI$195,1))),RIGHT(BI$74:BI$195,1),0)*IF(ISBLANK($R$1),1,IF($J$23:$J$196=$R$1,1,0))))</f>
        <v>0</v>
      </c>
      <c r="BJ10" s="555">
        <f t="array" ref="BJ10">SUM(IF(ISBLANK(BJ$74:BJ$195),0,IF(ISNUMBER(VALUE(RIGHT(BJ$74:BJ$195,1))),RIGHT(BJ$74:BJ$195,1),0)*IF(ISBLANK($R$1),1,IF($J$23:$J$196=$R$1,1,0))))</f>
        <v>0</v>
      </c>
      <c r="BK10" s="555">
        <f t="array" ref="BK10">SUM(IF(ISBLANK(BK$74:BK$195),0,IF(ISNUMBER(VALUE(RIGHT(BK$74:BK$195,1))),RIGHT(BK$74:BK$195,1),0)*IF(ISBLANK($R$1),1,IF($J$23:$J$196=$R$1,1,0))))</f>
        <v>0</v>
      </c>
      <c r="BL10" s="555">
        <f t="array" ref="BL10">SUM(IF(ISBLANK(BL$74:BL$195),0,IF(ISNUMBER(VALUE(RIGHT(BL$74:BL$195,1))),RIGHT(BL$74:BL$195,1),0)*IF(ISBLANK($R$1),1,IF($J$23:$J$196=$R$1,1,0))))</f>
        <v>0</v>
      </c>
      <c r="BM10" s="555"/>
      <c r="BN10" s="555"/>
      <c r="BO10" s="555">
        <f t="array" ref="BO10">SUM(IF(ISBLANK(BO$74:BO$195),0,IF(ISNUMBER(VALUE(RIGHT(BO$74:BO$195,1))),RIGHT(BO$74:BO$195,1),0)*IF(ISBLANK($R$1),1,IF($J$23:$J$196=$R$1,1,0))))</f>
        <v>0</v>
      </c>
      <c r="BP10" s="555">
        <f t="array" ref="BP10">SUM(IF(ISBLANK(BP$74:BP$195),0,IF(ISNUMBER(VALUE(RIGHT(BP$74:BP$195,1))),RIGHT(BP$74:BP$195,1),0)*IF(ISBLANK($R$1),1,IF($J$23:$J$196=$R$1,1,0))))</f>
        <v>0</v>
      </c>
      <c r="BQ10" s="555"/>
      <c r="BR10" s="555">
        <f t="array" ref="BR10">SUM(IF(ISBLANK(BR$74:BR$195),0,IF(ISNUMBER(VALUE(RIGHT(BR$74:BR$195,1))),RIGHT(BR$74:BR$195,1),0)*IF(ISBLANK($R$1),1,IF($J$23:$J$196=$R$1,1,0))))</f>
        <v>0</v>
      </c>
      <c r="BS10" s="555">
        <f t="array" ref="BS10">SUM(IF(ISBLANK(BS$74:BS$195),0,IF(ISNUMBER(VALUE(RIGHT(BS$74:BS$195,1))),RIGHT(BS$74:BS$195,1),0)*IF(ISBLANK($R$1),1,IF($J$23:$J$196=$R$1,1,0))))</f>
        <v>0</v>
      </c>
      <c r="BT10" s="555">
        <f t="array" ref="BT10">SUM(IF(ISBLANK(BT$74:BT$195),0,IF(ISNUMBER(VALUE(RIGHT(BT$74:BT$195,1))),RIGHT(BT$74:BT$195,1),0)*IF(ISBLANK($R$1),1,IF($J$23:$J$196=$R$1,1,0))))</f>
        <v>0</v>
      </c>
      <c r="BU10" s="555">
        <f t="array" ref="BU10">SUM(IF(ISBLANK(BU$74:BU$195),0,IF(ISNUMBER(VALUE(RIGHT(BU$74:BU$195,1))),RIGHT(BU$74:BU$195,1),0)*IF(ISBLANK($R$1),1,IF($J$23:$J$196=$R$1,1,0))))</f>
        <v>0</v>
      </c>
    </row>
    <row r="11" spans="1:73" s="565" customFormat="1" hidden="1" outlineLevel="1">
      <c r="A11" s="552"/>
      <c r="B11" s="553"/>
      <c r="C11" s="554"/>
      <c r="D11" s="554"/>
      <c r="E11" s="554"/>
      <c r="F11" s="554"/>
      <c r="G11" s="555"/>
      <c r="H11" s="592"/>
      <c r="I11" s="555"/>
      <c r="J11" s="556"/>
      <c r="K11" s="554"/>
      <c r="L11" s="555"/>
      <c r="M11" s="555"/>
      <c r="N11" s="555"/>
      <c r="O11" s="555"/>
      <c r="P11" s="555"/>
      <c r="Q11" s="566"/>
      <c r="R11" s="567" t="s">
        <v>230</v>
      </c>
      <c r="S11" s="567"/>
      <c r="T11" s="567"/>
      <c r="U11" s="567"/>
      <c r="V11" s="567"/>
      <c r="W11" s="561"/>
      <c r="X11" s="561"/>
      <c r="Y11" s="562"/>
      <c r="Z11" s="562"/>
      <c r="AA11" s="562"/>
      <c r="AB11" s="562"/>
      <c r="AC11" s="562"/>
      <c r="AD11" s="562"/>
      <c r="AE11" s="562"/>
      <c r="AF11" s="562"/>
      <c r="AG11" s="562"/>
      <c r="AH11" s="562"/>
      <c r="AI11" s="555"/>
      <c r="AJ11" s="563"/>
      <c r="AK11" s="569"/>
      <c r="AL11" s="555">
        <f>AL10/AL2</f>
        <v>1.4130434782608696</v>
      </c>
      <c r="AM11" s="555" t="e">
        <f>AM10/AM2</f>
        <v>#DIV/0!</v>
      </c>
      <c r="AN11" s="555" t="e">
        <f>AN10/AN2</f>
        <v>#DIV/0!</v>
      </c>
      <c r="AO11" s="555" t="e">
        <f t="shared" ref="AO11:AV11" si="8">AO10/AO2</f>
        <v>#DIV/0!</v>
      </c>
      <c r="AP11" s="555" t="e">
        <f>AP10/AP2</f>
        <v>#DIV/0!</v>
      </c>
      <c r="AQ11" s="555" t="e">
        <f t="shared" si="8"/>
        <v>#DIV/0!</v>
      </c>
      <c r="AR11" s="555" t="e">
        <f>AR10/AR2</f>
        <v>#DIV/0!</v>
      </c>
      <c r="AS11" s="555" t="e">
        <f>AS10/AS2</f>
        <v>#DIV/0!</v>
      </c>
      <c r="AT11" s="555" t="e">
        <f t="shared" si="8"/>
        <v>#DIV/0!</v>
      </c>
      <c r="AU11" s="555" t="e">
        <f t="shared" si="8"/>
        <v>#DIV/0!</v>
      </c>
      <c r="AV11" s="555" t="e">
        <f t="shared" si="8"/>
        <v>#DIV/0!</v>
      </c>
      <c r="AW11" s="555" t="e">
        <f>AW10/AW2</f>
        <v>#DIV/0!</v>
      </c>
      <c r="AX11" s="555" t="e">
        <f>AX10/AX2</f>
        <v>#DIV/0!</v>
      </c>
      <c r="AY11" s="555" t="e">
        <f t="shared" ref="AY11:BD11" si="9">AY10/AY2</f>
        <v>#DIV/0!</v>
      </c>
      <c r="AZ11" s="555" t="e">
        <f t="shared" si="9"/>
        <v>#DIV/0!</v>
      </c>
      <c r="BA11" s="555" t="e">
        <f t="shared" si="9"/>
        <v>#DIV/0!</v>
      </c>
      <c r="BB11" s="555" t="e">
        <f t="shared" si="9"/>
        <v>#DIV/0!</v>
      </c>
      <c r="BC11" s="555" t="e">
        <f>BC10/BC2</f>
        <v>#DIV/0!</v>
      </c>
      <c r="BD11" s="555" t="e">
        <f t="shared" si="9"/>
        <v>#DIV/0!</v>
      </c>
      <c r="BE11" s="555" t="e">
        <f>BE10/BE2</f>
        <v>#DIV/0!</v>
      </c>
      <c r="BF11" s="555" t="e">
        <f>BF10/BF2</f>
        <v>#DIV/0!</v>
      </c>
      <c r="BG11" s="555" t="e">
        <f>BG10/BG2</f>
        <v>#DIV/0!</v>
      </c>
      <c r="BH11" s="555"/>
      <c r="BI11" s="555" t="e">
        <f>BI10/BI2</f>
        <v>#DIV/0!</v>
      </c>
      <c r="BJ11" s="555" t="e">
        <f>BJ10/BJ2</f>
        <v>#DIV/0!</v>
      </c>
      <c r="BK11" s="555" t="e">
        <f>BK10/BK2</f>
        <v>#DIV/0!</v>
      </c>
      <c r="BL11" s="555" t="e">
        <f>BL10/BL2</f>
        <v>#DIV/0!</v>
      </c>
      <c r="BM11" s="555"/>
      <c r="BN11" s="555"/>
      <c r="BO11" s="555" t="e">
        <f>BO10/BO2</f>
        <v>#DIV/0!</v>
      </c>
      <c r="BP11" s="555" t="e">
        <f>BP10/BP2</f>
        <v>#DIV/0!</v>
      </c>
      <c r="BQ11" s="555"/>
      <c r="BR11" s="555" t="e">
        <f>BR10/BR2</f>
        <v>#DIV/0!</v>
      </c>
      <c r="BS11" s="555" t="e">
        <f>BS10/BS2</f>
        <v>#DIV/0!</v>
      </c>
      <c r="BT11" s="555" t="e">
        <f>BT10/BT2</f>
        <v>#DIV/0!</v>
      </c>
      <c r="BU11" s="555" t="e">
        <f>BU10/BU2</f>
        <v>#DIV/0!</v>
      </c>
    </row>
    <row r="12" spans="1:73" s="565" customFormat="1" hidden="1" outlineLevel="1">
      <c r="A12" s="552"/>
      <c r="B12" s="553"/>
      <c r="C12" s="554"/>
      <c r="D12" s="554"/>
      <c r="E12" s="554"/>
      <c r="F12" s="554"/>
      <c r="G12" s="555"/>
      <c r="H12" s="592"/>
      <c r="I12" s="555"/>
      <c r="J12" s="556"/>
      <c r="K12" s="554"/>
      <c r="L12" s="555"/>
      <c r="M12" s="555"/>
      <c r="N12" s="555"/>
      <c r="O12" s="555"/>
      <c r="P12" s="555"/>
      <c r="Q12" s="566"/>
      <c r="R12" s="567" t="s">
        <v>54</v>
      </c>
      <c r="S12" s="567"/>
      <c r="T12" s="567"/>
      <c r="U12" s="567"/>
      <c r="V12" s="567"/>
      <c r="W12" s="561"/>
      <c r="X12" s="561"/>
      <c r="Y12" s="562"/>
      <c r="Z12" s="562"/>
      <c r="AA12" s="562"/>
      <c r="AB12" s="562"/>
      <c r="AC12" s="562"/>
      <c r="AD12" s="562"/>
      <c r="AE12" s="562"/>
      <c r="AF12" s="562"/>
      <c r="AG12" s="562"/>
      <c r="AH12" s="562"/>
      <c r="AI12" s="555"/>
      <c r="AJ12" s="563"/>
      <c r="AK12" s="568"/>
      <c r="AL12" s="555">
        <f t="array" ref="AL12">SUM(IF(ISBLANK($R$1),$L$23:$L$166,IF($J$23:$J$196=$R$1,$L$23:$L$166,0)))</f>
        <v>51</v>
      </c>
      <c r="AM12" s="555" t="e">
        <f t="array" ref="AM12">SUM(IF(ISBLANK(AM$74:AM$195),0,$L23:$L166)*IF(ISBLANK($R$1),1,IF($J$23:$J$196=$R$1,1,0)))</f>
        <v>#N/A</v>
      </c>
      <c r="AN12" s="555" t="e">
        <f t="array" ref="AN12">SUM(IF(ISBLANK(AN$74:AN$195),0,$L23:$L166)*IF(ISBLANK($R$1),1,IF($J$23:$J$196=$R$1,1,0)))</f>
        <v>#N/A</v>
      </c>
      <c r="AO12" s="555" t="e">
        <f t="array" ref="AO12">SUM(IF(ISBLANK(AO$74:AO$195),0,$L23:$L166)*IF(ISBLANK($R$1),1,IF($J$23:$J$196=$R$1,1,0)))</f>
        <v>#N/A</v>
      </c>
      <c r="AP12" s="555" t="e">
        <f t="array" ref="AP12">SUM(IF(ISBLANK(AP$74:AP$195),0,$L23:$L166)*IF(ISBLANK($R$1),1,IF($J$23:$J$196=$R$1,1,0)))</f>
        <v>#N/A</v>
      </c>
      <c r="AQ12" s="555" t="e">
        <f t="array" ref="AQ12">SUM(IF(ISBLANK(AQ$74:AQ$195),0,$L23:$L166)*IF(ISBLANK($R$1),1,IF($J$23:$J$196=$R$1,1,0)))</f>
        <v>#N/A</v>
      </c>
      <c r="AR12" s="555" t="e">
        <f t="array" ref="AR12">SUM(IF(ISBLANK(AR$74:AR$195),0,$L23:$L166)*IF(ISBLANK($R$1),1,IF($J$23:$J$196=$R$1,1,0)))</f>
        <v>#N/A</v>
      </c>
      <c r="AS12" s="555" t="e">
        <f t="array" ref="AS12">SUM(IF(ISBLANK(AS$74:AS$195),0,$L23:$L166)*IF(ISBLANK($R$1),1,IF($J$23:$J$196=$R$1,1,0)))</f>
        <v>#N/A</v>
      </c>
      <c r="AT12" s="555" t="e">
        <f t="array" ref="AT12">SUM(IF(ISBLANK(AT$74:AT$195),0,$L23:$L166)*IF(ISBLANK($R$1),1,IF($J$23:$J$196=$R$1,1,0)))</f>
        <v>#N/A</v>
      </c>
      <c r="AU12" s="555" t="e">
        <f t="array" ref="AU12">SUM(IF(ISBLANK(AU$74:AU$195),0,$L23:$L166)*IF(ISBLANK($R$1),1,IF($J$23:$J$196=$R$1,1,0)))</f>
        <v>#N/A</v>
      </c>
      <c r="AV12" s="555" t="e">
        <f t="array" ref="AV12">SUM(IF(ISBLANK(AV$74:AV$195),0,$L23:$L166)*IF(ISBLANK($R$1),1,IF($J$23:$J$196=$R$1,1,0)))</f>
        <v>#N/A</v>
      </c>
      <c r="AW12" s="555" t="e">
        <f t="array" ref="AW12">SUM(IF(ISBLANK(AW$74:AW$195),0,$L23:$L166)*IF(ISBLANK($R$1),1,IF($J$23:$J$196=$R$1,1,0)))</f>
        <v>#N/A</v>
      </c>
      <c r="AX12" s="555" t="e">
        <f t="array" ref="AX12">SUM(IF(ISBLANK(AX$74:AX$195),0,$L23:$L166)*IF(ISBLANK($R$1),1,IF($J$23:$J$196=$R$1,1,0)))</f>
        <v>#N/A</v>
      </c>
      <c r="AY12" s="555" t="e">
        <f t="array" ref="AY12">SUM(IF(ISBLANK(AY$74:AY$195),0,$L23:$L166)*IF(ISBLANK($R$1),1,IF($J$23:$J$196=$R$1,1,0)))</f>
        <v>#N/A</v>
      </c>
      <c r="AZ12" s="555" t="e">
        <f t="array" ref="AZ12">SUM(IF(ISBLANK(AZ$74:AZ$195),0,$L23:$L166)*IF(ISBLANK($R$1),1,IF($J$23:$J$196=$R$1,1,0)))</f>
        <v>#N/A</v>
      </c>
      <c r="BA12" s="555" t="e">
        <f t="array" ref="BA12">SUM(IF(ISBLANK(BA$74:BA$195),0,$L23:$L166)*IF(ISBLANK($R$1),1,IF($J$23:$J$196=$R$1,1,0)))</f>
        <v>#N/A</v>
      </c>
      <c r="BB12" s="555" t="e">
        <f t="array" ref="BB12">SUM(IF(ISBLANK(BB$74:BB$195),0,$L23:$L166)*IF(ISBLANK($R$1),1,IF($J$23:$J$196=$R$1,1,0)))</f>
        <v>#N/A</v>
      </c>
      <c r="BC12" s="555" t="e">
        <f t="array" ref="BC12">SUM(IF(ISBLANK(BC$74:BC$195),0,$L23:$L166)*IF(ISBLANK($R$1),1,IF($J$23:$J$196=$R$1,1,0)))</f>
        <v>#N/A</v>
      </c>
      <c r="BD12" s="555" t="e">
        <f t="array" ref="BD12">SUM(IF(ISBLANK(BD$74:BD$195),0,$L23:$L166)*IF(ISBLANK($R$1),1,IF($J$23:$J$196=$R$1,1,0)))</f>
        <v>#N/A</v>
      </c>
      <c r="BE12" s="555" t="e">
        <f t="array" ref="BE12">SUM(IF(ISBLANK(BE$74:BE$195),0,$L23:$L166)*IF(ISBLANK($R$1),1,IF($J$23:$J$196=$R$1,1,0)))</f>
        <v>#N/A</v>
      </c>
      <c r="BF12" s="555" t="e">
        <f t="array" ref="BF12">SUM(IF(ISBLANK(BF$74:BF$195),0,$L23:$L166)*IF(ISBLANK($R$1),1,IF($J$23:$J$196=$R$1,1,0)))</f>
        <v>#N/A</v>
      </c>
      <c r="BG12" s="555" t="e">
        <f t="array" ref="BG12">SUM(IF(ISBLANK(BG$74:BG$195),0,$L23:$L166)*IF(ISBLANK($R$1),1,IF($J$23:$J$196=$R$1,1,0)))</f>
        <v>#N/A</v>
      </c>
      <c r="BH12" s="555"/>
      <c r="BI12" s="555" t="e">
        <f t="array" ref="BI12">SUM(IF(ISBLANK(BI$74:BI$195),0,$L23:$L166)*IF(ISBLANK($R$1),1,IF($J$23:$J$196=$R$1,1,0)))</f>
        <v>#N/A</v>
      </c>
      <c r="BJ12" s="555" t="e">
        <f t="array" ref="BJ12">SUM(IF(ISBLANK(BJ$74:BJ$195),0,$L23:$L166)*IF(ISBLANK($R$1),1,IF($J$23:$J$196=$R$1,1,0)))</f>
        <v>#N/A</v>
      </c>
      <c r="BK12" s="555" t="e">
        <f t="array" ref="BK12">SUM(IF(ISBLANK(BK$74:BK$195),0,$L23:$L166)*IF(ISBLANK($R$1),1,IF($J$23:$J$196=$R$1,1,0)))</f>
        <v>#N/A</v>
      </c>
      <c r="BL12" s="555" t="e">
        <f t="array" ref="BL12">SUM(IF(ISBLANK(BL$74:BL$195),0,$L23:$L166)*IF(ISBLANK($R$1),1,IF($J$23:$J$196=$R$1,1,0)))</f>
        <v>#N/A</v>
      </c>
      <c r="BM12" s="555"/>
      <c r="BN12" s="555"/>
      <c r="BO12" s="555" t="e">
        <f t="array" ref="BO12">SUM(IF(ISBLANK(BO$74:BO$195),0,$L23:$L166)*IF(ISBLANK($R$1),1,IF($J$23:$J$196=$R$1,1,0)))</f>
        <v>#N/A</v>
      </c>
      <c r="BP12" s="555" t="e">
        <f t="array" ref="BP12">SUM(IF(ISBLANK(BP$74:BP$195),0,$L23:$L166)*IF(ISBLANK($R$1),1,IF($J$23:$J$196=$R$1,1,0)))</f>
        <v>#N/A</v>
      </c>
      <c r="BQ12" s="555"/>
      <c r="BR12" s="555" t="e">
        <f t="array" ref="BR12">SUM(IF(ISBLANK(BR$74:BR$195),0,$L23:$L166)*IF(ISBLANK($R$1),1,IF($J$23:$J$196=$R$1,1,0)))</f>
        <v>#N/A</v>
      </c>
      <c r="BS12" s="555" t="e">
        <f t="array" ref="BS12">SUM(IF(ISBLANK(BS$74:BS$195),0,$L23:$L166)*IF(ISBLANK($R$1),1,IF($J$23:$J$196=$R$1,1,0)))</f>
        <v>#N/A</v>
      </c>
      <c r="BT12" s="555" t="e">
        <f t="array" ref="BT12">SUM(IF(ISBLANK(BT$74:BT$195),0,$L23:$L166)*IF(ISBLANK($R$1),1,IF($J$23:$J$196=$R$1,1,0)))</f>
        <v>#N/A</v>
      </c>
      <c r="BU12" s="555" t="e">
        <f t="array" ref="BU12">SUM(IF(ISBLANK(BU$74:BU$195),0,$L23:$L166)*IF(ISBLANK($R$1),1,IF($J$23:$J$196=$R$1,1,0)))</f>
        <v>#N/A</v>
      </c>
    </row>
    <row r="13" spans="1:73" s="565" customFormat="1" hidden="1" outlineLevel="1">
      <c r="A13" s="552"/>
      <c r="B13" s="553"/>
      <c r="C13" s="554"/>
      <c r="D13" s="554"/>
      <c r="E13" s="554"/>
      <c r="F13" s="554"/>
      <c r="G13" s="555"/>
      <c r="H13" s="592"/>
      <c r="I13" s="555"/>
      <c r="J13" s="556"/>
      <c r="K13" s="554"/>
      <c r="L13" s="555"/>
      <c r="M13" s="555"/>
      <c r="N13" s="555"/>
      <c r="O13" s="555"/>
      <c r="P13" s="555"/>
      <c r="Q13" s="566"/>
      <c r="R13" s="567" t="s">
        <v>231</v>
      </c>
      <c r="S13" s="567"/>
      <c r="T13" s="567"/>
      <c r="U13" s="567"/>
      <c r="V13" s="567"/>
      <c r="W13" s="561"/>
      <c r="X13" s="561"/>
      <c r="Y13" s="562"/>
      <c r="Z13" s="562"/>
      <c r="AA13" s="562"/>
      <c r="AB13" s="562"/>
      <c r="AC13" s="562"/>
      <c r="AD13" s="562"/>
      <c r="AE13" s="562"/>
      <c r="AF13" s="562"/>
      <c r="AG13" s="562"/>
      <c r="AH13" s="562"/>
      <c r="AI13" s="555"/>
      <c r="AJ13" s="563"/>
      <c r="AK13" s="569"/>
      <c r="AL13" s="555">
        <f>AL12/AL2</f>
        <v>1.1086956521739131</v>
      </c>
      <c r="AM13" s="555" t="e">
        <f>AM12/AM2</f>
        <v>#N/A</v>
      </c>
      <c r="AN13" s="555" t="e">
        <f>AN12/AN2</f>
        <v>#N/A</v>
      </c>
      <c r="AO13" s="555" t="e">
        <f t="shared" ref="AO13:AV13" si="10">AO12/AO2</f>
        <v>#N/A</v>
      </c>
      <c r="AP13" s="555" t="e">
        <f>AP12/AP2</f>
        <v>#N/A</v>
      </c>
      <c r="AQ13" s="555" t="e">
        <f t="shared" si="10"/>
        <v>#N/A</v>
      </c>
      <c r="AR13" s="555" t="e">
        <f>AR12/AR2</f>
        <v>#N/A</v>
      </c>
      <c r="AS13" s="555" t="e">
        <f>AS12/AS2</f>
        <v>#N/A</v>
      </c>
      <c r="AT13" s="555" t="e">
        <f t="shared" si="10"/>
        <v>#N/A</v>
      </c>
      <c r="AU13" s="555" t="e">
        <f t="shared" si="10"/>
        <v>#N/A</v>
      </c>
      <c r="AV13" s="555" t="e">
        <f t="shared" si="10"/>
        <v>#N/A</v>
      </c>
      <c r="AW13" s="555" t="e">
        <f>AW12/AW2</f>
        <v>#N/A</v>
      </c>
      <c r="AX13" s="555" t="e">
        <f>AX12/AX2</f>
        <v>#N/A</v>
      </c>
      <c r="AY13" s="555" t="e">
        <f t="shared" ref="AY13:BD13" si="11">AY12/AY2</f>
        <v>#N/A</v>
      </c>
      <c r="AZ13" s="555" t="e">
        <f t="shared" si="11"/>
        <v>#N/A</v>
      </c>
      <c r="BA13" s="555" t="e">
        <f t="shared" si="11"/>
        <v>#N/A</v>
      </c>
      <c r="BB13" s="555" t="e">
        <f t="shared" si="11"/>
        <v>#N/A</v>
      </c>
      <c r="BC13" s="555" t="e">
        <f>BC12/BC2</f>
        <v>#N/A</v>
      </c>
      <c r="BD13" s="555" t="e">
        <f t="shared" si="11"/>
        <v>#N/A</v>
      </c>
      <c r="BE13" s="555" t="e">
        <f>BE12/BE2</f>
        <v>#N/A</v>
      </c>
      <c r="BF13" s="555" t="e">
        <f>BF12/BF2</f>
        <v>#N/A</v>
      </c>
      <c r="BG13" s="555" t="e">
        <f>BG12/BG2</f>
        <v>#N/A</v>
      </c>
      <c r="BH13" s="555"/>
      <c r="BI13" s="555" t="e">
        <f>BI12/BI2</f>
        <v>#N/A</v>
      </c>
      <c r="BJ13" s="555" t="e">
        <f>BJ12/BJ2</f>
        <v>#N/A</v>
      </c>
      <c r="BK13" s="555" t="e">
        <f>BK12/BK2</f>
        <v>#N/A</v>
      </c>
      <c r="BL13" s="555" t="e">
        <f>BL12/BL2</f>
        <v>#N/A</v>
      </c>
      <c r="BM13" s="555"/>
      <c r="BN13" s="555"/>
      <c r="BO13" s="555" t="e">
        <f>BO12/BO2</f>
        <v>#N/A</v>
      </c>
      <c r="BP13" s="555" t="e">
        <f>BP12/BP2</f>
        <v>#N/A</v>
      </c>
      <c r="BQ13" s="555"/>
      <c r="BR13" s="555" t="e">
        <f>BR12/BR2</f>
        <v>#N/A</v>
      </c>
      <c r="BS13" s="555" t="e">
        <f>BS12/BS2</f>
        <v>#N/A</v>
      </c>
      <c r="BT13" s="555" t="e">
        <f>BT12/BT2</f>
        <v>#N/A</v>
      </c>
      <c r="BU13" s="555" t="e">
        <f>BU12/BU2</f>
        <v>#N/A</v>
      </c>
    </row>
    <row r="14" spans="1:73" s="565" customFormat="1" ht="15" collapsed="1">
      <c r="A14" s="552"/>
      <c r="B14" s="553"/>
      <c r="C14" s="554"/>
      <c r="D14" s="554"/>
      <c r="E14" s="554"/>
      <c r="F14" s="554"/>
      <c r="G14" s="555"/>
      <c r="H14" s="592"/>
      <c r="I14" s="555"/>
      <c r="J14" s="556"/>
      <c r="K14" s="556"/>
      <c r="L14" s="555"/>
      <c r="M14" s="555"/>
      <c r="N14" s="555"/>
      <c r="O14" s="555"/>
      <c r="P14" s="555"/>
      <c r="Q14" s="566"/>
      <c r="R14" s="566"/>
      <c r="S14" s="566"/>
      <c r="T14" s="566"/>
      <c r="U14" s="566"/>
      <c r="V14" s="566"/>
      <c r="W14" s="555"/>
      <c r="X14" s="555"/>
      <c r="Y14" s="555"/>
      <c r="Z14" s="555"/>
      <c r="AA14" s="555"/>
      <c r="AB14" s="555"/>
      <c r="AC14" s="555"/>
      <c r="AD14" s="555"/>
      <c r="AE14" s="555"/>
      <c r="AF14" s="555"/>
      <c r="AG14" s="555"/>
      <c r="AH14" s="555"/>
      <c r="AI14" s="555"/>
      <c r="AJ14" s="568"/>
      <c r="AK14" s="568"/>
      <c r="AL14" s="555" t="s">
        <v>1191</v>
      </c>
      <c r="AM14" s="606">
        <f t="shared" ref="AM14:BP14" si="12">AM15+AM16</f>
        <v>38</v>
      </c>
      <c r="AN14" s="606">
        <f t="shared" si="12"/>
        <v>36</v>
      </c>
      <c r="AO14" s="606">
        <f t="shared" si="12"/>
        <v>28</v>
      </c>
      <c r="AP14" s="606">
        <f>AP15+AP16</f>
        <v>30</v>
      </c>
      <c r="AQ14" s="606">
        <f t="shared" si="12"/>
        <v>32</v>
      </c>
      <c r="AR14" s="606">
        <f>AR15+AR16</f>
        <v>35</v>
      </c>
      <c r="AS14" s="606">
        <f>AS15+AS16</f>
        <v>26</v>
      </c>
      <c r="AT14" s="606">
        <f t="shared" si="12"/>
        <v>37</v>
      </c>
      <c r="AU14" s="606">
        <f t="shared" si="12"/>
        <v>29</v>
      </c>
      <c r="AV14" s="606">
        <f t="shared" si="12"/>
        <v>31</v>
      </c>
      <c r="AW14" s="606">
        <f t="shared" si="12"/>
        <v>38</v>
      </c>
      <c r="AX14" s="606">
        <f t="shared" si="12"/>
        <v>0</v>
      </c>
      <c r="AY14" s="606">
        <f t="shared" si="12"/>
        <v>0</v>
      </c>
      <c r="AZ14" s="606">
        <f t="shared" si="12"/>
        <v>8</v>
      </c>
      <c r="BA14" s="606">
        <f t="shared" si="12"/>
        <v>0</v>
      </c>
      <c r="BB14" s="606">
        <f t="shared" si="12"/>
        <v>16</v>
      </c>
      <c r="BC14" s="606">
        <f>BC15+BC16</f>
        <v>22</v>
      </c>
      <c r="BD14" s="606">
        <f t="shared" si="12"/>
        <v>13</v>
      </c>
      <c r="BE14" s="606">
        <f t="shared" si="12"/>
        <v>20</v>
      </c>
      <c r="BF14" s="606">
        <f>BF15+BF16</f>
        <v>28</v>
      </c>
      <c r="BG14" s="606">
        <f>BG15+BG16</f>
        <v>27</v>
      </c>
      <c r="BH14" s="606">
        <f>BH15+BH16</f>
        <v>6</v>
      </c>
      <c r="BI14" s="606">
        <f>BI15+BI16</f>
        <v>5</v>
      </c>
      <c r="BJ14" s="606">
        <f>BJ15+BJ16</f>
        <v>23</v>
      </c>
      <c r="BK14" s="606">
        <f t="shared" si="12"/>
        <v>28</v>
      </c>
      <c r="BL14" s="606">
        <f t="shared" si="12"/>
        <v>21</v>
      </c>
      <c r="BM14" s="606">
        <f t="shared" si="12"/>
        <v>22</v>
      </c>
      <c r="BN14" s="606">
        <f t="shared" si="12"/>
        <v>0</v>
      </c>
      <c r="BO14" s="606">
        <f t="shared" si="12"/>
        <v>3</v>
      </c>
      <c r="BP14" s="606">
        <f t="shared" si="12"/>
        <v>0</v>
      </c>
      <c r="BR14" s="606">
        <f>BR15+BR16</f>
        <v>9</v>
      </c>
      <c r="BS14" s="606">
        <f>BS15+BS16</f>
        <v>5</v>
      </c>
      <c r="BT14" s="606">
        <f>BT15+BT16</f>
        <v>4</v>
      </c>
      <c r="BU14" s="606">
        <f>BU15+BU16</f>
        <v>7</v>
      </c>
    </row>
    <row r="15" spans="1:73" s="565" customFormat="1" ht="15">
      <c r="A15" s="552"/>
      <c r="B15" s="553"/>
      <c r="C15" s="554"/>
      <c r="D15" s="554"/>
      <c r="E15" s="554"/>
      <c r="F15" s="554"/>
      <c r="G15" s="555"/>
      <c r="H15" s="608"/>
      <c r="I15" s="609"/>
      <c r="J15" s="610" t="s">
        <v>12</v>
      </c>
      <c r="K15" s="610" t="s">
        <v>3</v>
      </c>
      <c r="L15" s="611" t="s">
        <v>1195</v>
      </c>
      <c r="M15" s="611" t="s">
        <v>646</v>
      </c>
      <c r="N15" s="611" t="s">
        <v>271</v>
      </c>
      <c r="O15" s="618" t="s">
        <v>647</v>
      </c>
      <c r="P15" s="611" t="s">
        <v>46</v>
      </c>
      <c r="Q15" s="612" t="s">
        <v>1196</v>
      </c>
      <c r="R15" s="615" t="s">
        <v>2</v>
      </c>
      <c r="S15" s="612" t="s">
        <v>3</v>
      </c>
      <c r="U15" s="566"/>
      <c r="V15" s="566"/>
      <c r="W15" s="555"/>
      <c r="X15" s="555"/>
      <c r="Y15" s="555"/>
      <c r="Z15" s="555"/>
      <c r="AA15" s="555"/>
      <c r="AB15" s="555"/>
      <c r="AC15" s="555"/>
      <c r="AD15" s="555"/>
      <c r="AE15" s="555"/>
      <c r="AF15" s="555"/>
      <c r="AG15" s="555"/>
      <c r="AH15" s="555"/>
      <c r="AI15" s="555"/>
      <c r="AJ15" s="568"/>
      <c r="AK15" s="568"/>
      <c r="AL15" s="555" t="s">
        <v>1192</v>
      </c>
      <c r="AM15" s="607">
        <f t="array" ref="AM15">SUM(IF(LEFT(AM22:AM168,1)="X",1,0))</f>
        <v>38</v>
      </c>
      <c r="AN15" s="607">
        <f t="array" ref="AN15">SUM(IF(LEFT(AN22:AN168,1)="X",1,0))</f>
        <v>36</v>
      </c>
      <c r="AO15" s="607">
        <f t="array" ref="AO15">SUM(IF(LEFT(AO22:AO168,1)="X",1,0))</f>
        <v>27</v>
      </c>
      <c r="AP15" s="607">
        <f t="array" ref="AP15">SUM(IF(LEFT(AP22:AP168,1)="X",1,0))</f>
        <v>26</v>
      </c>
      <c r="AQ15" s="607">
        <f t="array" ref="AQ15">SUM(IF(LEFT(AQ22:AQ168,1)="X",1,0))</f>
        <v>28</v>
      </c>
      <c r="AR15" s="607">
        <f t="array" ref="AR15">SUM(IF(LEFT(AR22:AR168,1)="X",1,0))</f>
        <v>26</v>
      </c>
      <c r="AS15" s="607">
        <f t="array" ref="AS15">SUM(IF(LEFT(AS22:AS168,1)="X",1,0))</f>
        <v>23</v>
      </c>
      <c r="AT15" s="607">
        <f t="array" ref="AT15">SUM(IF(LEFT(AT22:AT168,1)="X",1,0))</f>
        <v>35</v>
      </c>
      <c r="AU15" s="607">
        <f t="array" ref="AU15">SUM(IF(LEFT(AU22:AU168,1)="X",1,0))</f>
        <v>27</v>
      </c>
      <c r="AV15" s="607">
        <f t="array" ref="AV15">SUM(IF(LEFT(AV22:AV168,1)="X",1,0))</f>
        <v>29</v>
      </c>
      <c r="AW15" s="607">
        <f t="array" ref="AW15">SUM(IF(LEFT(AW22:AW168,1)="X",1,0))</f>
        <v>23</v>
      </c>
      <c r="AX15" s="607">
        <f t="array" ref="AX15">SUM(IF(LEFT(AX22:AX168,1)="X",1,0))</f>
        <v>0</v>
      </c>
      <c r="AY15" s="607">
        <f t="array" ref="AY15">SUM(IF(LEFT(AY22:AY168,1)="X",1,0))</f>
        <v>0</v>
      </c>
      <c r="AZ15" s="607">
        <f t="array" ref="AZ15">SUM(IF(LEFT(AZ22:AZ168,1)="X",1,0))</f>
        <v>8</v>
      </c>
      <c r="BA15" s="607">
        <f t="array" ref="BA15">SUM(IF(LEFT(BA22:BA168,1)="X",1,0))</f>
        <v>0</v>
      </c>
      <c r="BB15" s="607">
        <f t="array" ref="BB15">SUM(IF(LEFT(BB22:BB168,1)="X",1,0))</f>
        <v>9</v>
      </c>
      <c r="BC15" s="607">
        <f t="array" ref="BC15">SUM(IF(LEFT(BC22:BC168,1)="X",1,0))</f>
        <v>21</v>
      </c>
      <c r="BD15" s="607">
        <f t="array" ref="BD15">SUM(IF(LEFT(BD22:BD168,1)="X",1,0))</f>
        <v>10</v>
      </c>
      <c r="BE15" s="607">
        <f t="array" ref="BE15">SUM(IF(LEFT(BE22:BE168,1)="X",1,0))</f>
        <v>19</v>
      </c>
      <c r="BF15" s="607">
        <f t="array" ref="BF15">SUM(IF(LEFT(BF22:BF168,1)="X",1,0))</f>
        <v>21</v>
      </c>
      <c r="BG15" s="607">
        <f t="array" ref="BG15">SUM(IF(LEFT(BG22:BG168,1)="X",1,0))</f>
        <v>22</v>
      </c>
      <c r="BH15" s="607">
        <f t="array" ref="BH15">SUM(IF(LEFT(BH22:BH168,1)="X",1,0))</f>
        <v>2</v>
      </c>
      <c r="BI15" s="607">
        <f t="array" ref="BI15">SUM(IF(LEFT(BI22:BI168,1)="X",1,0))</f>
        <v>4</v>
      </c>
      <c r="BJ15" s="607">
        <f t="array" ref="BJ15">SUM(IF(LEFT(BJ22:BJ168,1)="X",1,0))</f>
        <v>10</v>
      </c>
      <c r="BK15" s="607">
        <f t="array" ref="BK15">SUM(IF(LEFT(BK22:BK168,1)="X",1,0))</f>
        <v>17</v>
      </c>
      <c r="BL15" s="607">
        <f t="array" ref="BL15">SUM(IF(LEFT(BL22:BL168,1)="X",1,0))</f>
        <v>12</v>
      </c>
      <c r="BM15" s="607">
        <f t="array" ref="BM15">SUM(IF(LEFT(BM22:BM168,1)="X",1,0))</f>
        <v>11</v>
      </c>
      <c r="BN15" s="607">
        <f t="array" ref="BN15">SUM(IF(LEFT(BN22:BN168,1)="X",1,0))</f>
        <v>0</v>
      </c>
      <c r="BO15" s="607">
        <f t="array" ref="BO15">SUM(IF(LEFT(BO22:BO168,1)="X",1,0))</f>
        <v>1</v>
      </c>
      <c r="BP15" s="607">
        <f t="array" ref="BP15">SUM(IF(LEFT(BP22:BP168,1)="X",1,0))</f>
        <v>0</v>
      </c>
      <c r="BR15" s="607">
        <f t="array" ref="BR15">SUM(IF(LEFT(BR22:BR168,1)="X",1,0))</f>
        <v>8</v>
      </c>
      <c r="BS15" s="607">
        <f t="array" ref="BS15">SUM(IF(LEFT(BS22:BS168,1)="X",1,0))</f>
        <v>4</v>
      </c>
      <c r="BT15" s="607">
        <f t="array" ref="BT15">SUM(IF(LEFT(BT22:BT168,1)="X",1,0))</f>
        <v>2</v>
      </c>
      <c r="BU15" s="607">
        <f t="array" ref="BU15">SUM(IF(LEFT(BU22:BU168,1)="X",1,0))</f>
        <v>7</v>
      </c>
    </row>
    <row r="16" spans="1:73" s="565" customFormat="1" ht="15">
      <c r="A16" s="552"/>
      <c r="B16" s="553"/>
      <c r="C16" s="554"/>
      <c r="D16" s="554"/>
      <c r="E16" s="554"/>
      <c r="F16" s="554"/>
      <c r="G16" s="555"/>
      <c r="H16" s="630" t="s">
        <v>1428</v>
      </c>
      <c r="I16" s="613">
        <f>M16+N16+O16</f>
        <v>17</v>
      </c>
      <c r="J16" s="616">
        <f>AVERAGEIFS($K$23:$K$98,$I$23:$I$98,$H16,$J$23:$J$98,Table!$C$1)</f>
        <v>1.5294117647058822</v>
      </c>
      <c r="K16" s="616">
        <f>AVERAGEIFS($L$23:$L$98,$I$23:$I$98,$H16,$J$23:$J$98,Table!$C$1)</f>
        <v>1</v>
      </c>
      <c r="L16" s="614">
        <f>J16-K16</f>
        <v>0.52941176470588225</v>
      </c>
      <c r="M16" s="613">
        <f>COUNTIFS($M$23:$M$98,"=W",$I$23:$I$98,"=H",$J$23:$J$98,Table!$C$1)</f>
        <v>9</v>
      </c>
      <c r="N16" s="613">
        <f>COUNTIFS($M$23:$M$98,"=D",$I$23:$I$98,"=H",$J$23:$J$98,Table!$C$1)</f>
        <v>6</v>
      </c>
      <c r="O16" s="613">
        <f>COUNTIFS($M$23:$M$98,"=L",$I$23:$I$98,"=H",$J$23:$J$98,Table!$C$1)</f>
        <v>2</v>
      </c>
      <c r="P16" s="614">
        <f>SUM(J16:K16)</f>
        <v>2.5294117647058822</v>
      </c>
      <c r="Q16" s="612" t="s">
        <v>199</v>
      </c>
      <c r="R16" s="614">
        <f>AVERAGEIFS($S$23:$S$210,$I$23:$I$210,"H",$J$23:$J$210,Table!$C$1)</f>
        <v>0.2373529411764706</v>
      </c>
      <c r="S16" s="614">
        <f>AVERAGEIFS($S$23:$S$210,$I$23:$I$210,"A",$J$23:$J$210,Table!$C$1)</f>
        <v>-0.10323529411764705</v>
      </c>
      <c r="U16" s="566"/>
      <c r="V16" s="566"/>
      <c r="W16" s="555"/>
      <c r="X16" s="555"/>
      <c r="Y16" s="555"/>
      <c r="Z16" s="555"/>
      <c r="AA16" s="555"/>
      <c r="AB16" s="555"/>
      <c r="AC16" s="555"/>
      <c r="AD16" s="555"/>
      <c r="AE16" s="555"/>
      <c r="AF16" s="555"/>
      <c r="AG16" s="555"/>
      <c r="AH16" s="555"/>
      <c r="AI16" s="555"/>
      <c r="AJ16" s="568"/>
      <c r="AK16" s="568"/>
      <c r="AL16" s="555" t="s">
        <v>1193</v>
      </c>
      <c r="AM16" s="607">
        <f t="array" ref="AM16">SUM(IF(LEFT(AM22:AM169,1)="s",1,0))</f>
        <v>0</v>
      </c>
      <c r="AN16" s="607">
        <f t="array" ref="AN16">SUM(IF(LEFT(AN22:AN169,1)="s",1,0))</f>
        <v>0</v>
      </c>
      <c r="AO16" s="607">
        <f t="array" ref="AO16">SUM(IF(LEFT(AO22:AO169,1)="s",1,0))</f>
        <v>1</v>
      </c>
      <c r="AP16" s="607">
        <f t="array" ref="AP16">SUM(IF(LEFT(AP22:AP169,1)="s",1,0))</f>
        <v>4</v>
      </c>
      <c r="AQ16" s="607">
        <f t="array" ref="AQ16">SUM(IF(LEFT(AQ22:AQ169,1)="s",1,0))</f>
        <v>4</v>
      </c>
      <c r="AR16" s="607">
        <f t="array" ref="AR16">SUM(IF(LEFT(AR22:AR169,1)="s",1,0))</f>
        <v>9</v>
      </c>
      <c r="AS16" s="607">
        <f t="array" ref="AS16">SUM(IF(LEFT(AS22:AS169,1)="s",1,0))</f>
        <v>3</v>
      </c>
      <c r="AT16" s="607">
        <f t="array" ref="AT16">SUM(IF(LEFT(AT22:AT169,1)="s",1,0))</f>
        <v>2</v>
      </c>
      <c r="AU16" s="607">
        <f t="array" ref="AU16">SUM(IF(LEFT(AU22:AU169,1)="s",1,0))</f>
        <v>2</v>
      </c>
      <c r="AV16" s="607">
        <f t="array" ref="AV16">SUM(IF(LEFT(AV22:AV169,1)="s",1,0))</f>
        <v>2</v>
      </c>
      <c r="AW16" s="607">
        <f t="array" ref="AW16">SUM(IF(LEFT(AW22:AW169,1)="s",1,0))</f>
        <v>15</v>
      </c>
      <c r="AX16" s="607">
        <f t="array" ref="AX16">SUM(IF(LEFT(AX22:AX169,1)="s",1,0))</f>
        <v>0</v>
      </c>
      <c r="AY16" s="607">
        <f t="array" ref="AY16">SUM(IF(LEFT(AY22:AY169,1)="s",1,0))</f>
        <v>0</v>
      </c>
      <c r="AZ16" s="607">
        <f t="array" ref="AZ16">SUM(IF(LEFT(AZ22:AZ169,1)="s",1,0))</f>
        <v>0</v>
      </c>
      <c r="BA16" s="607">
        <f t="array" ref="BA16">SUM(IF(LEFT(BA22:BA169,1)="s",1,0))</f>
        <v>0</v>
      </c>
      <c r="BB16" s="607">
        <f t="array" ref="BB16">SUM(IF(LEFT(BB22:BB169,1)="s",1,0))</f>
        <v>7</v>
      </c>
      <c r="BC16" s="607">
        <f t="array" ref="BC16">SUM(IF(LEFT(BC22:BC169,1)="s",1,0))</f>
        <v>1</v>
      </c>
      <c r="BD16" s="607">
        <f t="array" ref="BD16">SUM(IF(LEFT(BD22:BD169,1)="s",1,0))</f>
        <v>3</v>
      </c>
      <c r="BE16" s="607">
        <f t="array" ref="BE16">SUM(IF(LEFT(BE22:BE169,1)="s",1,0))</f>
        <v>1</v>
      </c>
      <c r="BF16" s="607">
        <f t="array" ref="BF16">SUM(IF(LEFT(BF22:BF169,1)="s",1,0))</f>
        <v>7</v>
      </c>
      <c r="BG16" s="607">
        <f t="array" ref="BG16">SUM(IF(LEFT(BG22:BG169,1)="s",1,0))</f>
        <v>5</v>
      </c>
      <c r="BH16" s="607">
        <f t="array" ref="BH16">SUM(IF(LEFT(BH22:BH169,1)="s",1,0))</f>
        <v>4</v>
      </c>
      <c r="BI16" s="607">
        <f t="array" ref="BI16">SUM(IF(LEFT(BI22:BI169,1)="s",1,0))</f>
        <v>1</v>
      </c>
      <c r="BJ16" s="607">
        <f t="array" ref="BJ16">SUM(IF(LEFT(BJ22:BJ169,1)="s",1,0))</f>
        <v>13</v>
      </c>
      <c r="BK16" s="607">
        <f t="array" ref="BK16">SUM(IF(LEFT(BK22:BK169,1)="s",1,0))</f>
        <v>11</v>
      </c>
      <c r="BL16" s="607">
        <f t="array" ref="BL16">SUM(IF(LEFT(BL22:BL169,1)="s",1,0))</f>
        <v>9</v>
      </c>
      <c r="BM16" s="607">
        <f t="array" ref="BM16">SUM(IF(LEFT(BM22:BM169,1)="s",1,0))</f>
        <v>11</v>
      </c>
      <c r="BN16" s="607">
        <f t="array" ref="BN16">SUM(IF(LEFT(BN22:BN169,1)="s",1,0))</f>
        <v>0</v>
      </c>
      <c r="BO16" s="607">
        <f t="array" ref="BO16">SUM(IF(LEFT(BO22:BO169,1)="s",1,0))</f>
        <v>2</v>
      </c>
      <c r="BP16" s="607">
        <f t="array" ref="BP16">SUM(IF(LEFT(BP22:BP169,1)="s",1,0))</f>
        <v>0</v>
      </c>
      <c r="BR16" s="607">
        <f t="array" ref="BR16">SUM(IF(LEFT(BR22:BR169,1)="s",1,0))</f>
        <v>1</v>
      </c>
      <c r="BS16" s="607">
        <f t="array" ref="BS16">SUM(IF(LEFT(BS22:BS169,1)="s",1,0))</f>
        <v>1</v>
      </c>
      <c r="BT16" s="607">
        <f t="array" ref="BT16">SUM(IF(LEFT(BT22:BT169,1)="s",1,0))</f>
        <v>2</v>
      </c>
      <c r="BU16" s="607">
        <f t="array" ref="BU16">SUM(IF(LEFT(BU22:BU169,1)="s",1,0))</f>
        <v>0</v>
      </c>
    </row>
    <row r="17" spans="1:83" s="565" customFormat="1" ht="15">
      <c r="A17" s="552"/>
      <c r="B17" s="553"/>
      <c r="C17" s="554"/>
      <c r="D17" s="554"/>
      <c r="E17" s="554"/>
      <c r="F17" s="554"/>
      <c r="G17" s="555"/>
      <c r="H17" s="630" t="s">
        <v>1427</v>
      </c>
      <c r="I17" s="613">
        <f>M17+N17+O17</f>
        <v>17</v>
      </c>
      <c r="J17" s="616">
        <f>AVERAGEIFS($K$23:$K$98,$I$23:$I$98,$H17,$J$23:$J$98,Table!$C$1)</f>
        <v>1.1176470588235294</v>
      </c>
      <c r="K17" s="616">
        <f>AVERAGEIFS($L$23:$L$98,$I$23:$I$98,$H17,$J$23:$J$98,Table!$C$1)</f>
        <v>1.1176470588235294</v>
      </c>
      <c r="L17" s="614">
        <f>J17-K17</f>
        <v>0</v>
      </c>
      <c r="M17" s="613">
        <f>COUNTIFS($M$23:$M$98,"=W",$I$23:$I$98,"=A",$J$23:$J$98,Table!$C$1)</f>
        <v>8</v>
      </c>
      <c r="N17" s="613">
        <f>COUNTIFS($M$23:$M$98,"=D",$I$23:$I$98,"=A",$J$23:$J$98,Table!$C$1)</f>
        <v>2</v>
      </c>
      <c r="O17" s="613">
        <f>COUNTIFS($M$23:$M$98,"=L",$I$23:$I$98,"=A",$J$23:$J$98,Table!$C$1)</f>
        <v>7</v>
      </c>
      <c r="P17" s="614">
        <f>SUM(J17:K17)</f>
        <v>2.2352941176470589</v>
      </c>
      <c r="Q17" s="617" t="s">
        <v>198</v>
      </c>
      <c r="R17" s="614">
        <f>AVERAGEIFS($U$23:$U$208,$I$23:$I$208,"H",$J$23:$J$208,Table!$C$1)</f>
        <v>2.5882352941176467</v>
      </c>
      <c r="S17" s="614">
        <f>AVERAGEIFS($U$23:$U$208,$I$23:$I$208,"A",$J$23:$J$208,Table!$C$1)</f>
        <v>2.5852941176470594</v>
      </c>
      <c r="U17" s="566"/>
      <c r="V17" s="566"/>
      <c r="W17" s="555"/>
      <c r="X17" s="555"/>
      <c r="Y17" s="555"/>
      <c r="Z17" s="555"/>
      <c r="AA17" s="555"/>
      <c r="AB17" s="555"/>
      <c r="AC17" s="555"/>
      <c r="AD17" s="555"/>
      <c r="AE17" s="555"/>
      <c r="AF17" s="555"/>
      <c r="AG17" s="555"/>
      <c r="AH17" s="555"/>
      <c r="AI17" s="555"/>
      <c r="AJ17" s="568"/>
      <c r="AK17" s="568"/>
      <c r="AL17" s="555" t="s">
        <v>1194</v>
      </c>
      <c r="AM17" s="607">
        <f t="array" ref="AM17">SUM(IF(ISNUMBER(VALUE(RIGHT(AM22:AM177,1))),VALUE(RIGHT(AM22:AM177,1)),0))</f>
        <v>0</v>
      </c>
      <c r="AN17" s="607">
        <f t="array" ref="AN17">SUM(IF(ISNUMBER(VALUE(RIGHT(AN22:AN177,1))),VALUE(RIGHT(AN22:AN177,1)),0))</f>
        <v>1</v>
      </c>
      <c r="AO17" s="607">
        <f t="array" ref="AO17">SUM(IF(ISNUMBER(VALUE(RIGHT(AO22:AO177,1))),VALUE(RIGHT(AO22:AO177,1)),0))</f>
        <v>0</v>
      </c>
      <c r="AP17" s="607">
        <f t="array" ref="AP17">SUM(IF(ISNUMBER(VALUE(RIGHT(AP22:AP177,1))),VALUE(RIGHT(AP22:AP177,1)),0))</f>
        <v>1</v>
      </c>
      <c r="AQ17" s="607">
        <f t="array" ref="AQ17">SUM(IF(ISNUMBER(VALUE(RIGHT(AQ22:AQ177,1))),VALUE(RIGHT(AQ22:AQ177,1)),0))</f>
        <v>1</v>
      </c>
      <c r="AR17" s="607">
        <f t="array" ref="AR17">SUM(IF(ISNUMBER(VALUE(RIGHT(AR22:AR177,1))),VALUE(RIGHT(AR22:AR177,1)),0))</f>
        <v>2</v>
      </c>
      <c r="AS17" s="607">
        <f t="array" ref="AS17">SUM(IF(ISNUMBER(VALUE(RIGHT(AS22:AS177,1))),VALUE(RIGHT(AS22:AS177,1)),0))</f>
        <v>1</v>
      </c>
      <c r="AT17" s="607">
        <f t="array" ref="AT17">SUM(IF(ISNUMBER(VALUE(RIGHT(AT22:AT177,1))),VALUE(RIGHT(AT22:AT177,1)),0))</f>
        <v>5</v>
      </c>
      <c r="AU17" s="607">
        <f t="array" ref="AU17">SUM(IF(ISNUMBER(VALUE(RIGHT(AU22:AU177,1))),VALUE(RIGHT(AU22:AU177,1)),0))</f>
        <v>3</v>
      </c>
      <c r="AV17" s="607">
        <f t="array" ref="AV17">SUM(IF(ISNUMBER(VALUE(RIGHT(AV22:AV177,1))),VALUE(RIGHT(AV22:AV177,1)),0))</f>
        <v>5</v>
      </c>
      <c r="AW17" s="607">
        <f t="array" ref="AW17">SUM(IF(ISNUMBER(VALUE(RIGHT(AW22:AW177,1))),VALUE(RIGHT(AW22:AW177,1)),0))</f>
        <v>16</v>
      </c>
      <c r="AX17" s="607">
        <f t="array" ref="AX17">SUM(IF(ISNUMBER(VALUE(RIGHT(AX22:AX177,1))),VALUE(RIGHT(AX22:AX177,1)),0))</f>
        <v>5</v>
      </c>
      <c r="AY17" s="607">
        <f t="array" ref="AY17">SUM(IF(ISNUMBER(VALUE(RIGHT(AY22:AY177,1))),VALUE(RIGHT(AY22:AY177,1)),0))</f>
        <v>0</v>
      </c>
      <c r="AZ17" s="607">
        <f t="array" ref="AZ17">SUM(IF(ISNUMBER(VALUE(RIGHT(AZ22:AZ177,1))),VALUE(RIGHT(AZ22:AZ177,1)),0))</f>
        <v>0</v>
      </c>
      <c r="BA17" s="607">
        <f t="array" ref="BA17">SUM(IF(ISNUMBER(VALUE(RIGHT(BA22:BA177,1))),VALUE(RIGHT(BA22:BA177,1)),0))</f>
        <v>0</v>
      </c>
      <c r="BB17" s="607">
        <f t="array" ref="BB17">SUM(IF(ISNUMBER(VALUE(RIGHT(BB22:BB177,1))),VALUE(RIGHT(BB22:BB177,1)),0))</f>
        <v>0</v>
      </c>
      <c r="BC17" s="607">
        <f t="array" ref="BC17">SUM(IF(ISNUMBER(VALUE(RIGHT(BC22:BC177,1))),VALUE(RIGHT(BC22:BC177,1)),0))</f>
        <v>2</v>
      </c>
      <c r="BD17" s="607">
        <f t="array" ref="BD17">SUM(IF(ISNUMBER(VALUE(RIGHT(BD22:BD177,1))),VALUE(RIGHT(BD22:BD177,1)),0))</f>
        <v>0</v>
      </c>
      <c r="BE17" s="607">
        <f t="array" ref="BE17">SUM(IF(ISNUMBER(VALUE(RIGHT(BE22:BE177,1))),VALUE(RIGHT(BE22:BE177,1)),0))</f>
        <v>0</v>
      </c>
      <c r="BF17" s="607">
        <f t="array" ref="BF17">SUM(IF(ISNUMBER(VALUE(RIGHT(BF22:BF177,1))),VALUE(RIGHT(BF22:BF177,1)),0))</f>
        <v>2</v>
      </c>
      <c r="BG17" s="607">
        <f t="array" ref="BG17">SUM(IF(ISNUMBER(VALUE(RIGHT(BG22:BG177,1))),VALUE(RIGHT(BG22:BG177,1)),0))</f>
        <v>3</v>
      </c>
      <c r="BH17" s="607">
        <f t="array" ref="BH17">SUM(IF(ISNUMBER(VALUE(RIGHT(BH22:BH177,1))),VALUE(RIGHT(BH22:BH177,1)),0))</f>
        <v>1</v>
      </c>
      <c r="BI17" s="607">
        <f t="array" ref="BI17">SUM(IF(ISNUMBER(VALUE(RIGHT(BI22:BI177,1))),VALUE(RIGHT(BI22:BI177,1)),0))</f>
        <v>0</v>
      </c>
      <c r="BJ17" s="607">
        <f t="array" ref="BJ17">SUM(IF(ISNUMBER(VALUE(RIGHT(BJ22:BJ177,1))),VALUE(RIGHT(BJ22:BJ177,1)),0))</f>
        <v>3</v>
      </c>
      <c r="BK17" s="607">
        <f t="array" ref="BK17">SUM(IF(ISNUMBER(VALUE(RIGHT(BK22:BK177,1))),VALUE(RIGHT(BK22:BK177,1)),0))</f>
        <v>5</v>
      </c>
      <c r="BL17" s="607">
        <f t="array" ref="BL17">SUM(IF(ISNUMBER(VALUE(RIGHT(BL22:BL177,1))),VALUE(RIGHT(BL22:BL177,1)),0))</f>
        <v>4</v>
      </c>
      <c r="BM17" s="607">
        <f t="array" ref="BM17">SUM(IF(ISNUMBER(VALUE(RIGHT(BM22:BM177,1))),VALUE(RIGHT(BM22:BM177,1)),0))</f>
        <v>3</v>
      </c>
      <c r="BN17" s="607">
        <f t="array" ref="BN17">SUM(IF(ISNUMBER(VALUE(RIGHT(BN22:BN177,1))),VALUE(RIGHT(BN22:BN177,1)),0))</f>
        <v>0</v>
      </c>
      <c r="BO17" s="607">
        <f t="array" ref="BO17">SUM(IF(ISNUMBER(VALUE(RIGHT(BO22:BO177,1))),VALUE(RIGHT(BO22:BO177,1)),0))</f>
        <v>0</v>
      </c>
      <c r="BP17" s="607">
        <f t="array" ref="BP17">SUM(IF(ISNUMBER(VALUE(RIGHT(BP22:BP177,1))),VALUE(RIGHT(BP22:BP177,1)),0))</f>
        <v>0</v>
      </c>
      <c r="BR17" s="607">
        <f t="array" ref="BR17">SUM(IF(ISNUMBER(VALUE(RIGHT(BR22:BR177,1))),VALUE(RIGHT(BR22:BR177,1)),0))</f>
        <v>0</v>
      </c>
      <c r="BS17" s="607">
        <f t="array" ref="BS17">SUM(IF(ISNUMBER(VALUE(RIGHT(BS22:BS177,1))),VALUE(RIGHT(BS22:BS177,1)),0))</f>
        <v>0</v>
      </c>
      <c r="BT17" s="607">
        <f t="array" ref="BT17">SUM(IF(ISNUMBER(VALUE(RIGHT(BT22:BT177,1))),VALUE(RIGHT(BT22:BT177,1)),0))</f>
        <v>1</v>
      </c>
      <c r="BU17" s="607">
        <f t="array" ref="BU17">SUM(IF(ISNUMBER(VALUE(RIGHT(BU22:BU177,1))),VALUE(RIGHT(BU22:BU177,1)),0))</f>
        <v>1</v>
      </c>
    </row>
    <row r="18" spans="1:83" s="565" customFormat="1" ht="15">
      <c r="A18" s="552"/>
      <c r="B18" s="553"/>
      <c r="C18" s="554"/>
      <c r="D18" s="554"/>
      <c r="E18" s="554"/>
      <c r="F18" s="554"/>
      <c r="G18" s="555"/>
      <c r="H18" s="592"/>
      <c r="I18" s="555"/>
      <c r="J18" s="556"/>
      <c r="K18" s="556"/>
      <c r="L18" s="555"/>
      <c r="M18" s="555"/>
      <c r="N18" s="555"/>
      <c r="O18" s="555"/>
      <c r="P18" s="555"/>
      <c r="Q18" s="597" t="s">
        <v>1197</v>
      </c>
      <c r="R18" s="702">
        <f>AVERAGEIFS($Y$23:$Y$210,$I$23:$I$210,"H",$J$23:$J$210,Table!$C$1)</f>
        <v>13.647058823529411</v>
      </c>
      <c r="S18" s="702">
        <f>AVERAGEIFS($Y$23:$Y$210,$I$23:$I$210,"A",$J$23:$J$210,Table!$C$1)</f>
        <v>10.823529411764707</v>
      </c>
      <c r="U18" s="566"/>
      <c r="V18" s="566"/>
      <c r="W18" s="555"/>
      <c r="X18" s="555"/>
      <c r="Y18" s="555"/>
      <c r="Z18" s="555"/>
      <c r="AA18" s="555"/>
      <c r="AB18" s="555"/>
      <c r="AC18" s="555"/>
      <c r="AD18" s="555"/>
      <c r="AE18" s="555"/>
      <c r="AF18" s="555"/>
      <c r="AG18" s="555"/>
      <c r="AH18" s="555"/>
      <c r="AI18" s="555"/>
      <c r="AJ18" s="568"/>
      <c r="AK18" s="568"/>
      <c r="AL18" s="555" t="s">
        <v>213</v>
      </c>
      <c r="AM18" s="648">
        <v>21</v>
      </c>
      <c r="AN18" s="648">
        <v>22</v>
      </c>
      <c r="AO18" s="648">
        <v>34</v>
      </c>
      <c r="AP18" s="648">
        <v>24</v>
      </c>
      <c r="AQ18" s="648">
        <v>27</v>
      </c>
      <c r="AR18" s="648">
        <v>6</v>
      </c>
      <c r="AS18" s="648">
        <v>5</v>
      </c>
      <c r="AT18" s="648">
        <v>14</v>
      </c>
      <c r="AU18" s="648">
        <v>10</v>
      </c>
      <c r="AV18" s="648">
        <v>20</v>
      </c>
      <c r="AW18" s="648">
        <v>7</v>
      </c>
      <c r="AY18" s="648">
        <v>30</v>
      </c>
      <c r="AZ18" s="648">
        <v>31</v>
      </c>
      <c r="BA18" s="648">
        <v>32</v>
      </c>
      <c r="BB18" s="648">
        <v>4</v>
      </c>
      <c r="BC18" s="648">
        <v>13</v>
      </c>
      <c r="BD18" s="648">
        <v>23</v>
      </c>
      <c r="BE18" s="648">
        <v>2</v>
      </c>
      <c r="BF18" s="648">
        <v>8</v>
      </c>
      <c r="BG18" s="648">
        <v>33</v>
      </c>
      <c r="BH18" s="648">
        <v>37</v>
      </c>
      <c r="BI18" s="648">
        <v>35</v>
      </c>
      <c r="BJ18" s="648">
        <v>18</v>
      </c>
      <c r="BK18" s="648">
        <v>25</v>
      </c>
      <c r="BL18" s="648">
        <v>16</v>
      </c>
      <c r="BM18" s="648">
        <v>17</v>
      </c>
      <c r="BO18" s="648">
        <v>41</v>
      </c>
      <c r="BP18" s="648">
        <v>44</v>
      </c>
      <c r="BR18" s="648">
        <v>15</v>
      </c>
      <c r="BS18" s="648">
        <v>28</v>
      </c>
      <c r="BT18" s="648">
        <v>19</v>
      </c>
      <c r="BU18" s="648">
        <v>26</v>
      </c>
    </row>
    <row r="19" spans="1:83" s="565" customFormat="1" ht="15">
      <c r="A19" s="552"/>
      <c r="B19" s="553"/>
      <c r="C19" s="554"/>
      <c r="D19" s="554"/>
      <c r="E19" s="554"/>
      <c r="F19" s="554"/>
      <c r="G19" s="555"/>
      <c r="H19" s="592"/>
      <c r="I19" s="555"/>
      <c r="J19" s="556"/>
      <c r="K19" s="556"/>
      <c r="L19" s="555"/>
      <c r="M19" s="555"/>
      <c r="N19" s="555"/>
      <c r="O19" s="555"/>
      <c r="P19" s="570">
        <f>HiLo!Q1</f>
        <v>2.5</v>
      </c>
      <c r="Q19" s="597" t="s">
        <v>1198</v>
      </c>
      <c r="R19" s="702">
        <f>AVERAGEIFS($Z$23:$Z$208,$I$23:$I$208,"H",$J$23:$J$208,Table!$C$1)</f>
        <v>14.235294117647058</v>
      </c>
      <c r="S19" s="702">
        <f>AVERAGEIFS($Z$23:$Z$208,$I$23:$I$208,"A",$J$23:$J$208,Table!$C$1)</f>
        <v>14.529411764705882</v>
      </c>
      <c r="U19" s="566"/>
      <c r="V19" s="566"/>
      <c r="W19" s="555"/>
      <c r="X19" s="555"/>
      <c r="Y19" s="555"/>
      <c r="Z19" s="555"/>
      <c r="AA19" s="555"/>
      <c r="AB19" s="555"/>
      <c r="AC19" s="555"/>
      <c r="AD19" s="555"/>
      <c r="AE19" s="555"/>
      <c r="AF19" s="555"/>
      <c r="AG19" s="555"/>
      <c r="AH19" s="555"/>
      <c r="AI19" s="555"/>
      <c r="AL19" s="556" t="s">
        <v>18</v>
      </c>
      <c r="AM19" s="646" t="s">
        <v>2200</v>
      </c>
      <c r="AN19" s="646" t="s">
        <v>2848</v>
      </c>
      <c r="AO19" s="646" t="s">
        <v>2848</v>
      </c>
      <c r="AP19" s="646" t="s">
        <v>2849</v>
      </c>
      <c r="AQ19" s="646" t="s">
        <v>2850</v>
      </c>
      <c r="AR19" s="646" t="s">
        <v>2851</v>
      </c>
      <c r="AS19" s="646" t="s">
        <v>2852</v>
      </c>
      <c r="AT19" s="646" t="s">
        <v>2856</v>
      </c>
      <c r="AU19" s="646" t="s">
        <v>2857</v>
      </c>
      <c r="AV19" s="646" t="s">
        <v>2860</v>
      </c>
      <c r="AW19" s="646" t="s">
        <v>2854</v>
      </c>
      <c r="AX19" s="555"/>
      <c r="AY19" s="646" t="s">
        <v>2855</v>
      </c>
      <c r="AZ19" s="646" t="s">
        <v>2855</v>
      </c>
      <c r="BA19" s="646" t="s">
        <v>2855</v>
      </c>
      <c r="BB19" s="646" t="s">
        <v>2848</v>
      </c>
      <c r="BC19" s="646" t="s">
        <v>2849</v>
      </c>
      <c r="BD19" s="646" t="s">
        <v>2849</v>
      </c>
      <c r="BE19" s="646" t="s">
        <v>2851</v>
      </c>
      <c r="BF19" s="646" t="s">
        <v>2851</v>
      </c>
      <c r="BG19" s="646" t="s">
        <v>2852</v>
      </c>
      <c r="BH19" s="646" t="s">
        <v>6485</v>
      </c>
      <c r="BI19" s="646" t="s">
        <v>2842</v>
      </c>
      <c r="BJ19" s="646" t="s">
        <v>2860</v>
      </c>
      <c r="BK19" s="646" t="s">
        <v>2858</v>
      </c>
      <c r="BL19" s="646" t="s">
        <v>2854</v>
      </c>
      <c r="BM19" s="646" t="s">
        <v>2854</v>
      </c>
      <c r="BN19" s="555"/>
      <c r="BO19" s="646" t="s">
        <v>2842</v>
      </c>
      <c r="BP19" s="646" t="s">
        <v>2842</v>
      </c>
      <c r="BQ19" s="555"/>
      <c r="BR19" s="646" t="s">
        <v>2848</v>
      </c>
      <c r="BS19" s="646" t="s">
        <v>2849</v>
      </c>
      <c r="BT19" s="646" t="s">
        <v>2860</v>
      </c>
      <c r="BU19" s="646" t="s">
        <v>2856</v>
      </c>
      <c r="BV19" s="555"/>
      <c r="BW19" s="555"/>
      <c r="BX19" s="555"/>
      <c r="BY19" s="555"/>
      <c r="BZ19" s="555"/>
    </row>
    <row r="20" spans="1:83" ht="108">
      <c r="A20" s="552" t="s">
        <v>43</v>
      </c>
      <c r="B20" s="571"/>
      <c r="C20" s="571"/>
      <c r="D20" s="571"/>
      <c r="E20" s="572"/>
      <c r="F20" s="573"/>
      <c r="G20" s="574">
        <f ca="1">IF(H20="","",VLOOKUP(H20,Table!$B$9:$AE$32,Table!$AE$6-1,FALSE))</f>
        <v>5</v>
      </c>
      <c r="H20" s="666" t="s">
        <v>645</v>
      </c>
      <c r="I20" s="603" t="s">
        <v>44</v>
      </c>
      <c r="J20" s="602" t="s">
        <v>45</v>
      </c>
      <c r="K20" s="603" t="s">
        <v>12</v>
      </c>
      <c r="L20" s="603" t="s">
        <v>3</v>
      </c>
      <c r="M20" s="596"/>
      <c r="N20" s="605" t="s">
        <v>46</v>
      </c>
      <c r="O20" s="605" t="s">
        <v>1184</v>
      </c>
      <c r="P20" s="605" t="s">
        <v>47</v>
      </c>
      <c r="Q20" s="604" t="s">
        <v>48</v>
      </c>
      <c r="R20" s="604" t="s">
        <v>224</v>
      </c>
      <c r="S20" s="604" t="s">
        <v>199</v>
      </c>
      <c r="T20" s="604" t="s">
        <v>225</v>
      </c>
      <c r="U20" s="604" t="s">
        <v>198</v>
      </c>
      <c r="V20" s="604" t="s">
        <v>226</v>
      </c>
      <c r="W20" s="605" t="s">
        <v>1185</v>
      </c>
      <c r="X20" s="605" t="s">
        <v>1187</v>
      </c>
      <c r="Y20" s="605" t="s">
        <v>232</v>
      </c>
      <c r="Z20" s="605" t="s">
        <v>1186</v>
      </c>
      <c r="AA20" s="605" t="s">
        <v>1424</v>
      </c>
      <c r="AB20" s="605" t="s">
        <v>1425</v>
      </c>
      <c r="AC20" s="605" t="s">
        <v>1188</v>
      </c>
      <c r="AD20" s="605" t="s">
        <v>1189</v>
      </c>
      <c r="AE20" s="605" t="s">
        <v>1190</v>
      </c>
      <c r="AF20" s="572"/>
      <c r="AG20" s="572"/>
      <c r="AH20" s="572"/>
      <c r="AI20" s="573"/>
      <c r="AJ20" s="578" t="s">
        <v>643</v>
      </c>
      <c r="AK20" s="578" t="s">
        <v>644</v>
      </c>
      <c r="AL20" s="579" t="s">
        <v>227</v>
      </c>
      <c r="AM20" s="580" t="s">
        <v>1982</v>
      </c>
      <c r="AN20" s="580" t="s">
        <v>1990</v>
      </c>
      <c r="AO20" s="580" t="s">
        <v>6047</v>
      </c>
      <c r="AP20" s="580" t="s">
        <v>6511</v>
      </c>
      <c r="AQ20" s="580" t="s">
        <v>6045</v>
      </c>
      <c r="AR20" s="580" t="s">
        <v>6509</v>
      </c>
      <c r="AS20" s="580" t="s">
        <v>2630</v>
      </c>
      <c r="AT20" s="580" t="s">
        <v>1993</v>
      </c>
      <c r="AU20" s="580" t="s">
        <v>6684</v>
      </c>
      <c r="AV20" s="580" t="s">
        <v>6510</v>
      </c>
      <c r="AW20" s="580" t="s">
        <v>6046</v>
      </c>
      <c r="AX20" s="580"/>
      <c r="AY20" s="580" t="s">
        <v>1983</v>
      </c>
      <c r="AZ20" s="580" t="s">
        <v>1984</v>
      </c>
      <c r="BA20" s="580" t="s">
        <v>1985</v>
      </c>
      <c r="BB20" s="580" t="s">
        <v>1987</v>
      </c>
      <c r="BC20" s="580" t="s">
        <v>1988</v>
      </c>
      <c r="BD20" s="580" t="s">
        <v>1991</v>
      </c>
      <c r="BE20" s="580" t="s">
        <v>1986</v>
      </c>
      <c r="BF20" s="580" t="s">
        <v>2679</v>
      </c>
      <c r="BG20" s="580" t="s">
        <v>1997</v>
      </c>
      <c r="BH20" s="580" t="s">
        <v>6215</v>
      </c>
      <c r="BI20" s="580" t="s">
        <v>1998</v>
      </c>
      <c r="BJ20" s="580" t="s">
        <v>1994</v>
      </c>
      <c r="BK20" s="580" t="s">
        <v>1995</v>
      </c>
      <c r="BL20" s="580" t="s">
        <v>1999</v>
      </c>
      <c r="BM20" s="580" t="s">
        <v>2000</v>
      </c>
      <c r="BN20" s="580"/>
      <c r="BO20" s="580" t="s">
        <v>2835</v>
      </c>
      <c r="BP20" s="580" t="s">
        <v>2836</v>
      </c>
      <c r="BQ20" s="580"/>
      <c r="BR20" s="704" t="s">
        <v>1989</v>
      </c>
      <c r="BS20" s="704" t="s">
        <v>1992</v>
      </c>
      <c r="BT20" s="704" t="s">
        <v>2001</v>
      </c>
      <c r="BU20" s="704" t="s">
        <v>1996</v>
      </c>
    </row>
    <row r="21" spans="1:83" ht="81" customHeight="1">
      <c r="B21" s="571"/>
      <c r="C21" s="571"/>
      <c r="D21" s="571"/>
      <c r="E21" s="572"/>
      <c r="F21" s="573"/>
      <c r="G21" s="574"/>
      <c r="H21" s="575"/>
      <c r="I21" s="576"/>
      <c r="J21" s="572"/>
      <c r="K21" s="576"/>
      <c r="L21" s="576"/>
      <c r="M21" s="551"/>
      <c r="N21" s="573"/>
      <c r="O21" s="573"/>
      <c r="P21" s="573"/>
      <c r="Q21" s="577"/>
      <c r="R21" s="577"/>
      <c r="S21" s="577"/>
      <c r="T21" s="577"/>
      <c r="U21" s="577"/>
      <c r="V21" s="577"/>
      <c r="W21" s="573"/>
      <c r="X21" s="573"/>
      <c r="Y21" s="572"/>
      <c r="Z21" s="572"/>
      <c r="AA21" s="572"/>
      <c r="AB21" s="572"/>
      <c r="AC21" s="572"/>
      <c r="AD21" s="572"/>
      <c r="AE21" s="572"/>
      <c r="AF21" s="572"/>
      <c r="AG21" s="572"/>
      <c r="AH21" s="572"/>
      <c r="AI21" s="572"/>
      <c r="AJ21" s="572"/>
      <c r="AK21" s="572"/>
      <c r="AL21" s="572"/>
      <c r="AM21" s="620" t="s">
        <v>1333</v>
      </c>
      <c r="AN21" s="620" t="s">
        <v>6839</v>
      </c>
      <c r="AO21" s="620" t="s">
        <v>6840</v>
      </c>
      <c r="AP21" s="620" t="s">
        <v>6841</v>
      </c>
      <c r="AQ21" s="620" t="s">
        <v>6843</v>
      </c>
      <c r="AR21" s="620" t="s">
        <v>6836</v>
      </c>
      <c r="AS21" s="620" t="s">
        <v>6835</v>
      </c>
      <c r="AT21" s="620" t="s">
        <v>6838</v>
      </c>
      <c r="AU21" s="620" t="s">
        <v>6833</v>
      </c>
      <c r="AV21" s="620" t="s">
        <v>6846</v>
      </c>
      <c r="AW21" s="620" t="s">
        <v>6832</v>
      </c>
      <c r="AX21" s="620" t="s">
        <v>4329</v>
      </c>
      <c r="AY21" s="620" t="s">
        <v>2002</v>
      </c>
      <c r="AZ21" s="620" t="s">
        <v>2003</v>
      </c>
      <c r="BA21" s="620" t="s">
        <v>2004</v>
      </c>
      <c r="BB21" s="620" t="s">
        <v>2005</v>
      </c>
      <c r="BC21" s="620" t="s">
        <v>6842</v>
      </c>
      <c r="BD21" s="620" t="s">
        <v>6844</v>
      </c>
      <c r="BE21" s="620" t="s">
        <v>6845</v>
      </c>
      <c r="BF21" s="620" t="s">
        <v>6837</v>
      </c>
      <c r="BG21" s="620" t="s">
        <v>6834</v>
      </c>
      <c r="BH21" s="620" t="s">
        <v>4823</v>
      </c>
      <c r="BI21" s="620" t="s">
        <v>2006</v>
      </c>
      <c r="BJ21" s="620" t="s">
        <v>6847</v>
      </c>
      <c r="BK21" s="620" t="s">
        <v>6850</v>
      </c>
      <c r="BL21" s="620" t="s">
        <v>6848</v>
      </c>
      <c r="BM21" s="620" t="s">
        <v>6849</v>
      </c>
      <c r="BN21" s="620"/>
      <c r="BO21" s="620" t="s">
        <v>2861</v>
      </c>
      <c r="BP21" s="620" t="s">
        <v>2862</v>
      </c>
      <c r="BQ21" s="620"/>
      <c r="BR21" s="620" t="s">
        <v>1335</v>
      </c>
      <c r="BS21" s="620" t="s">
        <v>1429</v>
      </c>
      <c r="BT21" s="620" t="s">
        <v>1338</v>
      </c>
      <c r="BU21" s="620" t="s">
        <v>1337</v>
      </c>
      <c r="BV21" s="620"/>
      <c r="BW21" s="620"/>
      <c r="BX21" s="620"/>
      <c r="BY21" s="620"/>
      <c r="BZ21" s="620"/>
      <c r="CA21" s="620"/>
      <c r="CB21" s="620"/>
    </row>
    <row r="22" spans="1:83">
      <c r="AJ22" s="582" t="str">
        <f t="array" ref="AJ22">IF($J22="","",IF(SUM(IF(ISNUMBER(VALUE(RIGHT($V22:$BN22,1))),VALUE(RIGHT($V22:$BN22,1)),0))=$J22,"T","F"))</f>
        <v/>
      </c>
      <c r="AK22" s="583" t="str">
        <f t="array" ref="AK22">IF($J22="","",SUM(IF(LEFT($V22:$BQ22,1)="s",1,0))-SUM(IF(RIGHT(LEFT($V22:$BQ22,2))="-",1,0)))</f>
        <v/>
      </c>
      <c r="AT22" s="562"/>
    </row>
    <row r="23" spans="1:83" s="661" customFormat="1" ht="15" customHeight="1">
      <c r="A23" s="625">
        <v>42791</v>
      </c>
      <c r="B23" s="677"/>
      <c r="C23" s="603"/>
      <c r="D23" s="603"/>
      <c r="E23" s="603"/>
      <c r="F23" s="603"/>
      <c r="G23" s="585"/>
      <c r="H23" s="624" t="s">
        <v>265</v>
      </c>
      <c r="I23" s="603" t="s">
        <v>2</v>
      </c>
      <c r="J23" s="603" t="s">
        <v>285</v>
      </c>
      <c r="K23" s="603">
        <v>3</v>
      </c>
      <c r="L23" s="603">
        <v>2</v>
      </c>
      <c r="M23" s="562" t="str">
        <f t="shared" ref="M23:M77" si="13">IF(K23="","",IF(K23&gt;L23,"W",IF(K23=L23,"D",IF(K23&lt;L23,"L"))))</f>
        <v>W</v>
      </c>
      <c r="N23" s="562">
        <f t="shared" ref="N23:N77" si="14">IF(K23="","",K23+L23)</f>
        <v>5</v>
      </c>
      <c r="O23" s="598">
        <f>IF(K23="","",K23-L23)</f>
        <v>1</v>
      </c>
      <c r="P23" s="562" t="str">
        <f t="shared" ref="P23:P77" si="15">IF($K23="","",IF($N23&gt;P$19,"O",IF($N23&lt;P$19,"U",IF($N23=P$19,"-"))))</f>
        <v>O</v>
      </c>
      <c r="Q23" s="586">
        <f t="shared" ref="Q23:Q40" si="16">IF(S23="","",IF(SIGN(S23)&lt;&gt;1,VLOOKUP(ABS(S23),SUP_HDC,3,TRUE),-VLOOKUP(ABS(S23),SUP_HDC,3,TRUE)))</f>
        <v>0.5</v>
      </c>
      <c r="R23" s="635">
        <f t="shared" ref="R23:R40" si="17">IF(Q23="","",IF((K23-L23+Q23)&gt;=0.5,1,IF((K23-L23+Q23)=0.25,0.5,IF((K23-L23+Q23)&lt;=-0.5,-1,IF((K23-L23+Q23)=-0.25,-0.5,0)))))</f>
        <v>1</v>
      </c>
      <c r="S23" s="600">
        <v>-0.56999999999999995</v>
      </c>
      <c r="T23" s="595">
        <f t="shared" ref="T23:T66" si="18">IF(ISBLANK(S23),"",K23-L23-S23)</f>
        <v>1.5699999999999998</v>
      </c>
      <c r="U23" s="601">
        <v>2.77</v>
      </c>
      <c r="V23" s="595">
        <f t="shared" ref="V23:V66" si="19">IF(ISBLANK(U23),"",K23+L23-U23)</f>
        <v>2.23</v>
      </c>
      <c r="W23" s="586">
        <f>IF(S23="","",(S23+U23)/2)</f>
        <v>1.1000000000000001</v>
      </c>
      <c r="X23" s="586">
        <f>IF(W23="","",U23-W23)</f>
        <v>1.67</v>
      </c>
      <c r="Y23" s="599">
        <v>16</v>
      </c>
      <c r="Z23" s="599">
        <v>17</v>
      </c>
      <c r="AA23" s="599">
        <v>8</v>
      </c>
      <c r="AB23" s="599">
        <v>10</v>
      </c>
      <c r="AC23" s="599">
        <v>35</v>
      </c>
      <c r="AD23" s="599">
        <v>65</v>
      </c>
      <c r="AE23" s="599">
        <v>4231</v>
      </c>
      <c r="AF23" s="562"/>
      <c r="AG23" s="562"/>
      <c r="AH23" s="562"/>
      <c r="AJ23" s="582" t="str">
        <f t="array" ref="AJ23">IF($K23="","",IF(SUM(IF(ISNUMBER(VALUE(RIGHT($AM23:$CP23,1))),VALUE(RIGHT($AM23:$CP23,1)),0))=$K23,"T","F"))</f>
        <v>T</v>
      </c>
      <c r="AK23" s="583">
        <f t="array" ref="AK23">IF($K23="","",SUM(IF(LEFT($AM23:$CP23,1)="s",1,0))-SUM(IF(RIGHT(LEFT($AM23:$CP23,2))="-",1,0)))</f>
        <v>0</v>
      </c>
      <c r="AL23" s="562">
        <f t="array" ref="AL23">IF($K23="","",SUM(IF(LEFT($AM23:$CP23,1)="X",1,0)))</f>
        <v>11</v>
      </c>
      <c r="AM23" s="668" t="s">
        <v>2085</v>
      </c>
      <c r="AN23" s="668" t="s">
        <v>2085</v>
      </c>
      <c r="AO23" s="668" t="s">
        <v>2085</v>
      </c>
      <c r="AP23" s="668"/>
      <c r="AQ23" s="669" t="s">
        <v>2085</v>
      </c>
      <c r="AR23" s="668"/>
      <c r="AS23" s="668" t="s">
        <v>2085</v>
      </c>
      <c r="AT23" s="682" t="s">
        <v>2273</v>
      </c>
      <c r="AU23" s="671" t="s">
        <v>2273</v>
      </c>
      <c r="AV23" s="669" t="s">
        <v>2085</v>
      </c>
      <c r="AW23" s="671" t="s">
        <v>2016</v>
      </c>
      <c r="AX23" s="668"/>
      <c r="AY23" s="668"/>
      <c r="AZ23" s="668" t="s">
        <v>2086</v>
      </c>
      <c r="BA23" s="668"/>
      <c r="BB23" s="668"/>
      <c r="BC23" s="668" t="s">
        <v>2085</v>
      </c>
      <c r="BD23" s="668" t="s">
        <v>2213</v>
      </c>
      <c r="BE23" s="668" t="s">
        <v>2327</v>
      </c>
      <c r="BF23" s="668" t="s">
        <v>2014</v>
      </c>
      <c r="BG23" s="671" t="s">
        <v>2027</v>
      </c>
      <c r="BH23" s="668"/>
      <c r="BI23" s="668"/>
      <c r="BJ23" s="668" t="s">
        <v>2014</v>
      </c>
      <c r="BK23" s="671" t="s">
        <v>2016</v>
      </c>
      <c r="BL23" s="668" t="s">
        <v>2086</v>
      </c>
      <c r="BM23" s="668" t="s">
        <v>2013</v>
      </c>
      <c r="BN23" s="668"/>
      <c r="BO23" s="668"/>
      <c r="BP23" s="668"/>
      <c r="BQ23" s="668"/>
      <c r="BR23" s="668" t="s">
        <v>2014</v>
      </c>
      <c r="BS23" s="668"/>
      <c r="BT23" s="668"/>
      <c r="BU23" s="668"/>
      <c r="BV23" s="672"/>
      <c r="BW23" s="672"/>
      <c r="BX23" s="672"/>
      <c r="BY23" s="672"/>
      <c r="BZ23" s="672"/>
      <c r="CA23" s="672"/>
      <c r="CB23" s="672"/>
      <c r="CC23" s="673"/>
      <c r="CD23" s="673"/>
      <c r="CE23" s="673"/>
    </row>
    <row r="24" spans="1:83" s="661" customFormat="1" ht="15" customHeight="1">
      <c r="A24" s="625">
        <v>42798</v>
      </c>
      <c r="B24" s="603"/>
      <c r="C24" s="603"/>
      <c r="D24" s="603"/>
      <c r="E24" s="603"/>
      <c r="F24" s="603"/>
      <c r="G24" s="585"/>
      <c r="H24" s="624" t="s">
        <v>1435</v>
      </c>
      <c r="I24" s="603" t="s">
        <v>2</v>
      </c>
      <c r="J24" s="603" t="s">
        <v>285</v>
      </c>
      <c r="K24" s="603">
        <v>3</v>
      </c>
      <c r="L24" s="603">
        <v>0</v>
      </c>
      <c r="M24" s="562" t="str">
        <f t="shared" si="13"/>
        <v>W</v>
      </c>
      <c r="N24" s="562">
        <f t="shared" si="14"/>
        <v>3</v>
      </c>
      <c r="O24" s="598">
        <f t="shared" ref="O24:O83" si="20">IF(K24="","",K24-L24)</f>
        <v>3</v>
      </c>
      <c r="P24" s="562" t="str">
        <f t="shared" si="15"/>
        <v>O</v>
      </c>
      <c r="Q24" s="586">
        <f t="shared" si="16"/>
        <v>-1</v>
      </c>
      <c r="R24" s="635">
        <f t="shared" si="17"/>
        <v>1</v>
      </c>
      <c r="S24" s="600">
        <v>1.1100000000000001</v>
      </c>
      <c r="T24" s="595">
        <f t="shared" si="18"/>
        <v>1.89</v>
      </c>
      <c r="U24" s="601">
        <v>2.58</v>
      </c>
      <c r="V24" s="595">
        <f t="shared" si="19"/>
        <v>0.41999999999999993</v>
      </c>
      <c r="W24" s="586">
        <f t="shared" ref="W24:W58" si="21">IF(S24="","",(S24+U24)/2)</f>
        <v>1.8450000000000002</v>
      </c>
      <c r="X24" s="586">
        <f t="shared" ref="X24:X58" si="22">IF(W24="","",U24-W24)</f>
        <v>0.73499999999999988</v>
      </c>
      <c r="Y24" s="599">
        <v>14</v>
      </c>
      <c r="Z24" s="599">
        <v>14</v>
      </c>
      <c r="AA24" s="599">
        <v>6</v>
      </c>
      <c r="AB24" s="599">
        <v>3</v>
      </c>
      <c r="AC24" s="599">
        <v>53</v>
      </c>
      <c r="AD24" s="599">
        <v>47</v>
      </c>
      <c r="AE24" s="599">
        <v>4231</v>
      </c>
      <c r="AF24" s="562"/>
      <c r="AG24" s="562"/>
      <c r="AH24" s="562"/>
      <c r="AJ24" s="582" t="str">
        <f t="array" ref="AJ24">IF($K24="","",IF(SUM(IF(ISNUMBER(VALUE(RIGHT($AM24:$CP24,1))),VALUE(RIGHT($AM24:$CP24,1)),0))=$K24,"T","F"))</f>
        <v>T</v>
      </c>
      <c r="AK24" s="583">
        <f t="array" ref="AK24">IF($K24="","",SUM(IF(LEFT($AM24:$CP24,1)="s",1,0))-SUM(IF(RIGHT(LEFT($AM24:$CP24,2))="-",1,0)))</f>
        <v>0</v>
      </c>
      <c r="AL24" s="562">
        <f t="array" ref="AL24">IF($K24="","",SUM(IF(LEFT($AM24:$CP24,1)="X",1,0)))</f>
        <v>11</v>
      </c>
      <c r="AM24" s="668" t="s">
        <v>2275</v>
      </c>
      <c r="AN24" s="668" t="s">
        <v>2275</v>
      </c>
      <c r="AO24" s="668" t="s">
        <v>2275</v>
      </c>
      <c r="AP24" s="668"/>
      <c r="AQ24" s="668" t="s">
        <v>2275</v>
      </c>
      <c r="AR24" s="668" t="s">
        <v>2229</v>
      </c>
      <c r="AS24" s="668" t="s">
        <v>2275</v>
      </c>
      <c r="AT24" s="671" t="s">
        <v>2282</v>
      </c>
      <c r="AU24" s="671" t="s">
        <v>2282</v>
      </c>
      <c r="AV24" s="668" t="s">
        <v>2278</v>
      </c>
      <c r="AW24" s="671" t="s">
        <v>2293</v>
      </c>
      <c r="AX24" s="668"/>
      <c r="AY24" s="668"/>
      <c r="AZ24" s="668" t="s">
        <v>2290</v>
      </c>
      <c r="BA24" s="668"/>
      <c r="BB24" s="668"/>
      <c r="BC24" s="668"/>
      <c r="BD24" s="668" t="s">
        <v>2213</v>
      </c>
      <c r="BE24" s="668" t="s">
        <v>2268</v>
      </c>
      <c r="BF24" s="668" t="s">
        <v>2138</v>
      </c>
      <c r="BG24" s="671" t="s">
        <v>2294</v>
      </c>
      <c r="BH24" s="668"/>
      <c r="BI24" s="668"/>
      <c r="BJ24" s="668" t="s">
        <v>2229</v>
      </c>
      <c r="BK24" s="668" t="s">
        <v>2279</v>
      </c>
      <c r="BL24" s="668" t="s">
        <v>2291</v>
      </c>
      <c r="BM24" s="671" t="s">
        <v>2292</v>
      </c>
      <c r="BN24" s="668"/>
      <c r="BO24" s="668"/>
      <c r="BP24" s="668"/>
      <c r="BQ24" s="668"/>
      <c r="BR24" s="668" t="s">
        <v>1431</v>
      </c>
      <c r="BS24" s="668"/>
      <c r="BT24" s="668"/>
      <c r="BU24" s="668"/>
      <c r="BV24" s="672"/>
      <c r="BW24" s="672"/>
      <c r="BX24" s="672"/>
      <c r="BY24" s="672"/>
      <c r="BZ24" s="672"/>
      <c r="CA24" s="672"/>
      <c r="CB24" s="672"/>
      <c r="CC24" s="673"/>
      <c r="CD24" s="673"/>
      <c r="CE24" s="673"/>
    </row>
    <row r="25" spans="1:83" s="661" customFormat="1" ht="15" customHeight="1">
      <c r="A25" s="625">
        <v>42804</v>
      </c>
      <c r="B25" s="603"/>
      <c r="C25" s="603"/>
      <c r="D25" s="603"/>
      <c r="E25" s="603"/>
      <c r="F25" s="603"/>
      <c r="G25" s="585"/>
      <c r="H25" s="624" t="s">
        <v>255</v>
      </c>
      <c r="I25" s="603" t="s">
        <v>3</v>
      </c>
      <c r="J25" s="603" t="s">
        <v>285</v>
      </c>
      <c r="K25" s="603">
        <v>0</v>
      </c>
      <c r="L25" s="603">
        <v>1</v>
      </c>
      <c r="M25" s="562" t="str">
        <f t="shared" si="13"/>
        <v>L</v>
      </c>
      <c r="N25" s="562">
        <f t="shared" si="14"/>
        <v>1</v>
      </c>
      <c r="O25" s="598">
        <f t="shared" si="20"/>
        <v>-1</v>
      </c>
      <c r="P25" s="562" t="str">
        <f t="shared" si="15"/>
        <v>U</v>
      </c>
      <c r="Q25" s="586">
        <f t="shared" si="16"/>
        <v>0.5</v>
      </c>
      <c r="R25" s="635">
        <f t="shared" si="17"/>
        <v>-1</v>
      </c>
      <c r="S25" s="600">
        <v>-0.56000000000000005</v>
      </c>
      <c r="T25" s="595">
        <f t="shared" si="18"/>
        <v>-0.43999999999999995</v>
      </c>
      <c r="U25" s="601">
        <v>2.6</v>
      </c>
      <c r="V25" s="595">
        <f t="shared" si="19"/>
        <v>-1.6</v>
      </c>
      <c r="W25" s="586">
        <f t="shared" si="21"/>
        <v>1.02</v>
      </c>
      <c r="X25" s="586">
        <f t="shared" si="22"/>
        <v>1.58</v>
      </c>
      <c r="Y25" s="599">
        <v>9</v>
      </c>
      <c r="Z25" s="599">
        <v>9</v>
      </c>
      <c r="AA25" s="599">
        <v>1</v>
      </c>
      <c r="AB25" s="599">
        <v>3</v>
      </c>
      <c r="AC25" s="599">
        <v>47</v>
      </c>
      <c r="AD25" s="599">
        <v>53</v>
      </c>
      <c r="AE25" s="599">
        <v>4321</v>
      </c>
      <c r="AF25" s="562"/>
      <c r="AG25" s="562"/>
      <c r="AH25" s="562"/>
      <c r="AJ25" s="582" t="str">
        <f t="array" ref="AJ25">IF($K25="","",IF(SUM(IF(ISNUMBER(VALUE(RIGHT($AM25:$CP25,1))),VALUE(RIGHT($AM25:$CP25,1)),0))=$K25,"T","F"))</f>
        <v>T</v>
      </c>
      <c r="AK25" s="583">
        <f t="array" ref="AK25">IF($K25="","",SUM(IF(LEFT($AM25:$CP25,1)="s",1,0))-SUM(IF(RIGHT(LEFT($AM25:$CP25,2))="-",1,0)))</f>
        <v>0</v>
      </c>
      <c r="AL25" s="562">
        <f t="array" ref="AL25">IF($K25="","",SUM(IF(LEFT($AM25:$CP25,1)="X",1,0)))</f>
        <v>11</v>
      </c>
      <c r="AM25" s="668" t="s">
        <v>2341</v>
      </c>
      <c r="AN25" s="668" t="s">
        <v>2342</v>
      </c>
      <c r="AO25" s="668" t="s">
        <v>2342</v>
      </c>
      <c r="AP25" s="668"/>
      <c r="AQ25" s="668" t="s">
        <v>2341</v>
      </c>
      <c r="AR25" s="668"/>
      <c r="AS25" s="668" t="s">
        <v>2341</v>
      </c>
      <c r="AT25" s="669" t="s">
        <v>2341</v>
      </c>
      <c r="AU25" s="668" t="s">
        <v>2345</v>
      </c>
      <c r="AV25" s="669" t="s">
        <v>2341</v>
      </c>
      <c r="AW25" s="668" t="s">
        <v>2346</v>
      </c>
      <c r="AX25" s="671"/>
      <c r="AY25" s="668"/>
      <c r="AZ25" s="668" t="s">
        <v>2347</v>
      </c>
      <c r="BA25" s="668"/>
      <c r="BB25" s="668" t="s">
        <v>2347</v>
      </c>
      <c r="BC25" s="668" t="s">
        <v>2342</v>
      </c>
      <c r="BD25" s="668" t="s">
        <v>2213</v>
      </c>
      <c r="BE25" s="668" t="s">
        <v>2213</v>
      </c>
      <c r="BF25" s="668" t="s">
        <v>2346</v>
      </c>
      <c r="BG25" s="668" t="s">
        <v>2222</v>
      </c>
      <c r="BH25" s="668"/>
      <c r="BI25" s="668"/>
      <c r="BJ25" s="668" t="s">
        <v>2346</v>
      </c>
      <c r="BK25" s="668" t="s">
        <v>2343</v>
      </c>
      <c r="BL25" s="669" t="s">
        <v>2344</v>
      </c>
      <c r="BM25" s="668" t="s">
        <v>2347</v>
      </c>
      <c r="BN25" s="671"/>
      <c r="BO25" s="668"/>
      <c r="BP25" s="668"/>
      <c r="BQ25" s="668"/>
      <c r="BR25" s="668"/>
      <c r="BS25" s="668" t="s">
        <v>2347</v>
      </c>
      <c r="BT25" s="668"/>
      <c r="BU25" s="668"/>
      <c r="BV25" s="672"/>
      <c r="BW25" s="672"/>
      <c r="BX25" s="672"/>
      <c r="BY25" s="672"/>
      <c r="BZ25" s="672"/>
      <c r="CA25" s="672"/>
      <c r="CB25" s="672"/>
      <c r="CC25" s="673"/>
      <c r="CD25" s="673"/>
      <c r="CE25" s="673"/>
    </row>
    <row r="26" spans="1:83" s="661" customFormat="1" ht="15" customHeight="1">
      <c r="A26" s="626">
        <v>42809</v>
      </c>
      <c r="B26" s="596"/>
      <c r="C26" s="596"/>
      <c r="D26" s="596"/>
      <c r="E26" s="596"/>
      <c r="F26" s="596"/>
      <c r="G26" s="591"/>
      <c r="H26" s="623" t="s">
        <v>253</v>
      </c>
      <c r="I26" s="596" t="s">
        <v>3</v>
      </c>
      <c r="J26" s="596" t="s">
        <v>1199</v>
      </c>
      <c r="K26" s="596">
        <v>0</v>
      </c>
      <c r="L26" s="596">
        <v>2</v>
      </c>
      <c r="M26" s="562" t="str">
        <f t="shared" si="13"/>
        <v>L</v>
      </c>
      <c r="N26" s="562">
        <f t="shared" si="14"/>
        <v>2</v>
      </c>
      <c r="O26" s="598">
        <f t="shared" si="20"/>
        <v>-2</v>
      </c>
      <c r="P26" s="562" t="str">
        <f t="shared" si="15"/>
        <v>U</v>
      </c>
      <c r="Q26" s="586" t="str">
        <f t="shared" si="16"/>
        <v/>
      </c>
      <c r="R26" s="635" t="str">
        <f t="shared" si="17"/>
        <v/>
      </c>
      <c r="S26" s="600"/>
      <c r="T26" s="595" t="str">
        <f t="shared" si="18"/>
        <v/>
      </c>
      <c r="U26" s="601"/>
      <c r="V26" s="595" t="str">
        <f t="shared" si="19"/>
        <v/>
      </c>
      <c r="W26" s="586" t="str">
        <f t="shared" si="21"/>
        <v/>
      </c>
      <c r="X26" s="586" t="str">
        <f t="shared" si="22"/>
        <v/>
      </c>
      <c r="Y26" s="599"/>
      <c r="Z26" s="599"/>
      <c r="AA26" s="599"/>
      <c r="AB26" s="599"/>
      <c r="AC26" s="599"/>
      <c r="AD26" s="599"/>
      <c r="AE26" s="599"/>
      <c r="AF26" s="562"/>
      <c r="AG26" s="562"/>
      <c r="AH26" s="562"/>
      <c r="AJ26" s="582" t="str">
        <f t="array" ref="AJ26">IF($K26="","",IF(SUM(IF(ISNUMBER(VALUE(RIGHT($AM26:$CP26,1))),VALUE(RIGHT($AM26:$CP26,1)),0))=$K26,"T","F"))</f>
        <v>T</v>
      </c>
      <c r="AK26" s="583">
        <f t="array" ref="AK26">IF($K26="","",SUM(IF(LEFT($AM26:$CP26,1)="s",1,0))-SUM(IF(RIGHT(LEFT($AM26:$CP26,2))="-",1,0)))</f>
        <v>0</v>
      </c>
      <c r="AL26" s="562">
        <f t="array" ref="AL26">IF($K26="","",SUM(IF(LEFT($AM26:$CP26,1)="X",1,0)))</f>
        <v>11</v>
      </c>
      <c r="AM26" s="668"/>
      <c r="AN26" s="668"/>
      <c r="AO26" s="668" t="s">
        <v>2472</v>
      </c>
      <c r="AP26" s="668" t="s">
        <v>126</v>
      </c>
      <c r="AQ26" s="668" t="s">
        <v>2472</v>
      </c>
      <c r="AR26" s="668" t="s">
        <v>2474</v>
      </c>
      <c r="AS26" s="668" t="s">
        <v>126</v>
      </c>
      <c r="AT26" s="668" t="s">
        <v>126</v>
      </c>
      <c r="AU26" s="668" t="s">
        <v>2213</v>
      </c>
      <c r="AV26" s="668" t="s">
        <v>126</v>
      </c>
      <c r="AW26" s="668" t="s">
        <v>126</v>
      </c>
      <c r="AX26" s="671"/>
      <c r="AY26" s="668" t="s">
        <v>2472</v>
      </c>
      <c r="AZ26" s="668" t="s">
        <v>2474</v>
      </c>
      <c r="BA26" s="668" t="s">
        <v>126</v>
      </c>
      <c r="BB26" s="668" t="s">
        <v>2474</v>
      </c>
      <c r="BC26" s="668" t="s">
        <v>126</v>
      </c>
      <c r="BD26" s="668" t="s">
        <v>2213</v>
      </c>
      <c r="BE26" s="668" t="s">
        <v>2474</v>
      </c>
      <c r="BF26" s="668" t="s">
        <v>2473</v>
      </c>
      <c r="BG26" s="678" t="s">
        <v>126</v>
      </c>
      <c r="BH26" s="668"/>
      <c r="BI26" s="668" t="s">
        <v>2471</v>
      </c>
      <c r="BJ26" s="668" t="s">
        <v>2473</v>
      </c>
      <c r="BK26" s="668" t="s">
        <v>2471</v>
      </c>
      <c r="BL26" s="668" t="s">
        <v>2471</v>
      </c>
      <c r="BM26" s="668" t="s">
        <v>2473</v>
      </c>
      <c r="BN26" s="671"/>
      <c r="BO26" s="668"/>
      <c r="BP26" s="668"/>
      <c r="BQ26" s="668"/>
      <c r="BR26" s="668" t="s">
        <v>2474</v>
      </c>
      <c r="BS26" s="668" t="s">
        <v>2474</v>
      </c>
      <c r="BT26" s="668" t="s">
        <v>2474</v>
      </c>
      <c r="BU26" s="668" t="s">
        <v>2474</v>
      </c>
      <c r="BV26" s="672" t="s">
        <v>126</v>
      </c>
      <c r="BW26" s="672" t="s">
        <v>126</v>
      </c>
      <c r="BX26" s="672"/>
      <c r="BY26" s="672"/>
      <c r="BZ26" s="672"/>
      <c r="CA26" s="672"/>
      <c r="CB26" s="672"/>
      <c r="CC26" s="673"/>
      <c r="CD26" s="673"/>
      <c r="CE26" s="673"/>
    </row>
    <row r="27" spans="1:83" s="661" customFormat="1" ht="15" customHeight="1">
      <c r="A27" s="625">
        <v>42812</v>
      </c>
      <c r="B27" s="603"/>
      <c r="C27" s="603"/>
      <c r="D27" s="603"/>
      <c r="E27" s="603"/>
      <c r="F27" s="603"/>
      <c r="G27" s="585"/>
      <c r="H27" s="624" t="s">
        <v>234</v>
      </c>
      <c r="I27" s="603" t="s">
        <v>2</v>
      </c>
      <c r="J27" s="603" t="s">
        <v>285</v>
      </c>
      <c r="K27" s="603">
        <v>1</v>
      </c>
      <c r="L27" s="603">
        <v>1</v>
      </c>
      <c r="M27" s="562" t="str">
        <f t="shared" si="13"/>
        <v>D</v>
      </c>
      <c r="N27" s="562">
        <f t="shared" si="14"/>
        <v>2</v>
      </c>
      <c r="O27" s="598">
        <f t="shared" si="20"/>
        <v>0</v>
      </c>
      <c r="P27" s="562" t="str">
        <f t="shared" si="15"/>
        <v>U</v>
      </c>
      <c r="Q27" s="586">
        <f t="shared" si="16"/>
        <v>-0.5</v>
      </c>
      <c r="R27" s="635">
        <f t="shared" si="17"/>
        <v>-1</v>
      </c>
      <c r="S27" s="600">
        <v>0.67</v>
      </c>
      <c r="T27" s="595">
        <f t="shared" si="18"/>
        <v>-0.67</v>
      </c>
      <c r="U27" s="601">
        <v>2.58</v>
      </c>
      <c r="V27" s="595">
        <f t="shared" si="19"/>
        <v>-0.58000000000000007</v>
      </c>
      <c r="W27" s="586">
        <f t="shared" si="21"/>
        <v>1.625</v>
      </c>
      <c r="X27" s="586">
        <f t="shared" si="22"/>
        <v>0.95500000000000007</v>
      </c>
      <c r="Y27" s="599">
        <v>15</v>
      </c>
      <c r="Z27" s="599">
        <v>9</v>
      </c>
      <c r="AA27" s="599">
        <v>7</v>
      </c>
      <c r="AB27" s="599">
        <v>1</v>
      </c>
      <c r="AC27" s="599">
        <v>61</v>
      </c>
      <c r="AD27" s="599">
        <v>39</v>
      </c>
      <c r="AE27" s="599">
        <v>4231</v>
      </c>
      <c r="AF27" s="562"/>
      <c r="AG27" s="562"/>
      <c r="AH27" s="562"/>
      <c r="AJ27" s="582" t="str">
        <f t="array" ref="AJ27">IF($K27="","",IF(SUM(IF(ISNUMBER(VALUE(RIGHT($AM27:$CP27,1))),VALUE(RIGHT($AM27:$CP27,1)),0))=$K27,"T","F"))</f>
        <v>T</v>
      </c>
      <c r="AK27" s="583">
        <f t="array" ref="AK27">IF($K27="","",SUM(IF(LEFT($AM27:$CP27,1)="s",1,0))-SUM(IF(RIGHT(LEFT($AM27:$CP27,2))="-",1,0)))</f>
        <v>0</v>
      </c>
      <c r="AL27" s="562">
        <f t="array" ref="AL27">IF($K27="","",SUM(IF(LEFT($AM27:$CP27,1)="X",1,0)))</f>
        <v>11</v>
      </c>
      <c r="AM27" s="668" t="s">
        <v>2501</v>
      </c>
      <c r="AN27" s="668" t="s">
        <v>2501</v>
      </c>
      <c r="AO27" s="668" t="s">
        <v>2501</v>
      </c>
      <c r="AP27" s="668"/>
      <c r="AQ27" s="669" t="s">
        <v>2543</v>
      </c>
      <c r="AR27" s="668" t="s">
        <v>2537</v>
      </c>
      <c r="AS27" s="668" t="s">
        <v>2213</v>
      </c>
      <c r="AT27" s="668" t="s">
        <v>2501</v>
      </c>
      <c r="AU27" s="668" t="s">
        <v>2204</v>
      </c>
      <c r="AV27" s="682" t="s">
        <v>2546</v>
      </c>
      <c r="AW27" s="668" t="s">
        <v>2533</v>
      </c>
      <c r="AX27" s="671"/>
      <c r="AY27" s="668"/>
      <c r="AZ27" s="668" t="s">
        <v>2537</v>
      </c>
      <c r="BA27" s="668"/>
      <c r="BB27" s="668" t="s">
        <v>2544</v>
      </c>
      <c r="BC27" s="668" t="s">
        <v>2501</v>
      </c>
      <c r="BD27" s="668" t="s">
        <v>2213</v>
      </c>
      <c r="BE27" s="668"/>
      <c r="BF27" s="668" t="s">
        <v>2501</v>
      </c>
      <c r="BG27" s="671" t="s">
        <v>2547</v>
      </c>
      <c r="BH27" s="668"/>
      <c r="BI27" s="668"/>
      <c r="BJ27" s="668" t="s">
        <v>2538</v>
      </c>
      <c r="BK27" s="668" t="s">
        <v>2545</v>
      </c>
      <c r="BL27" s="668" t="s">
        <v>2545</v>
      </c>
      <c r="BM27" s="668" t="s">
        <v>2544</v>
      </c>
      <c r="BN27" s="671"/>
      <c r="BO27" s="668"/>
      <c r="BP27" s="668"/>
      <c r="BQ27" s="668"/>
      <c r="BR27" s="668"/>
      <c r="BS27" s="668"/>
      <c r="BT27" s="668"/>
      <c r="BU27" s="668"/>
      <c r="BV27" s="672"/>
      <c r="BW27" s="672"/>
      <c r="BX27" s="672"/>
      <c r="BY27" s="672"/>
      <c r="BZ27" s="672"/>
      <c r="CA27" s="672"/>
      <c r="CB27" s="672"/>
      <c r="CC27" s="673"/>
      <c r="CD27" s="673"/>
      <c r="CE27" s="673"/>
    </row>
    <row r="28" spans="1:83" s="661" customFormat="1" ht="15" customHeight="1">
      <c r="A28" s="625">
        <v>42826</v>
      </c>
      <c r="B28" s="603"/>
      <c r="C28" s="603"/>
      <c r="D28" s="603"/>
      <c r="E28" s="603"/>
      <c r="F28" s="603"/>
      <c r="G28" s="585"/>
      <c r="H28" s="624" t="s">
        <v>253</v>
      </c>
      <c r="I28" s="603" t="s">
        <v>3</v>
      </c>
      <c r="J28" s="603" t="s">
        <v>285</v>
      </c>
      <c r="K28" s="603">
        <v>0</v>
      </c>
      <c r="L28" s="603">
        <v>2</v>
      </c>
      <c r="M28" s="562" t="str">
        <f t="shared" si="13"/>
        <v>L</v>
      </c>
      <c r="N28" s="562">
        <f t="shared" si="14"/>
        <v>2</v>
      </c>
      <c r="O28" s="598">
        <f t="shared" si="20"/>
        <v>-2</v>
      </c>
      <c r="P28" s="562" t="str">
        <f t="shared" si="15"/>
        <v>U</v>
      </c>
      <c r="Q28" s="586">
        <f t="shared" si="16"/>
        <v>-0.25</v>
      </c>
      <c r="R28" s="635">
        <f t="shared" si="17"/>
        <v>-1</v>
      </c>
      <c r="S28" s="600">
        <v>0.21</v>
      </c>
      <c r="T28" s="595">
        <f t="shared" si="18"/>
        <v>-2.21</v>
      </c>
      <c r="U28" s="601">
        <v>2.5</v>
      </c>
      <c r="V28" s="595">
        <f t="shared" si="19"/>
        <v>-0.5</v>
      </c>
      <c r="W28" s="586">
        <f t="shared" si="21"/>
        <v>1.355</v>
      </c>
      <c r="X28" s="586">
        <f t="shared" si="22"/>
        <v>1.145</v>
      </c>
      <c r="Y28" s="599">
        <v>10</v>
      </c>
      <c r="Z28" s="599">
        <v>11</v>
      </c>
      <c r="AA28" s="599">
        <v>2</v>
      </c>
      <c r="AB28" s="599">
        <v>5</v>
      </c>
      <c r="AC28" s="599">
        <v>54</v>
      </c>
      <c r="AD28" s="599">
        <v>46</v>
      </c>
      <c r="AE28" s="599">
        <v>4231</v>
      </c>
      <c r="AF28" s="562"/>
      <c r="AG28" s="562"/>
      <c r="AH28" s="562"/>
      <c r="AJ28" s="582" t="str">
        <f t="array" ref="AJ28">IF($K28="","",IF(SUM(IF(ISNUMBER(VALUE(RIGHT($AM28:$CP28,1))),VALUE(RIGHT($AM28:$CP28,1)),0))=$K28,"T","F"))</f>
        <v>T</v>
      </c>
      <c r="AK28" s="583">
        <f t="array" ref="AK28">IF($K28="","",SUM(IF(LEFT($AM28:$CP28,1)="s",1,0))-SUM(IF(RIGHT(LEFT($AM28:$CP28,2))="-",1,0)))</f>
        <v>0</v>
      </c>
      <c r="AL28" s="562">
        <f t="array" ref="AL28">IF($K28="","",SUM(IF(LEFT($AM28:$CP28,1)="X",1,0)))</f>
        <v>11</v>
      </c>
      <c r="AM28" s="668" t="s">
        <v>2474</v>
      </c>
      <c r="AN28" s="668" t="s">
        <v>2474</v>
      </c>
      <c r="AO28" s="668" t="s">
        <v>2474</v>
      </c>
      <c r="AP28" s="668" t="s">
        <v>126</v>
      </c>
      <c r="AQ28" s="668" t="s">
        <v>2474</v>
      </c>
      <c r="AR28" s="668" t="s">
        <v>2472</v>
      </c>
      <c r="AS28" s="707" t="s">
        <v>2660</v>
      </c>
      <c r="AT28" s="668" t="s">
        <v>2474</v>
      </c>
      <c r="AU28" s="668" t="s">
        <v>2474</v>
      </c>
      <c r="AV28" s="668" t="s">
        <v>2473</v>
      </c>
      <c r="AW28" s="669" t="s">
        <v>2471</v>
      </c>
      <c r="AX28" s="671"/>
      <c r="AY28" s="668" t="s">
        <v>126</v>
      </c>
      <c r="AZ28" s="668" t="s">
        <v>2472</v>
      </c>
      <c r="BA28" s="668" t="s">
        <v>126</v>
      </c>
      <c r="BB28" s="668" t="s">
        <v>2472</v>
      </c>
      <c r="BC28" s="668" t="s">
        <v>2473</v>
      </c>
      <c r="BD28" s="668" t="s">
        <v>2213</v>
      </c>
      <c r="BE28" s="668" t="s">
        <v>126</v>
      </c>
      <c r="BF28" s="668" t="s">
        <v>2473</v>
      </c>
      <c r="BG28" s="668" t="s">
        <v>2471</v>
      </c>
      <c r="BH28" s="668"/>
      <c r="BI28" s="668" t="s">
        <v>126</v>
      </c>
      <c r="BJ28" s="668" t="s">
        <v>2472</v>
      </c>
      <c r="BK28" s="668" t="s">
        <v>2474</v>
      </c>
      <c r="BL28" s="668" t="s">
        <v>2474</v>
      </c>
      <c r="BM28" s="668" t="s">
        <v>126</v>
      </c>
      <c r="BN28" s="671"/>
      <c r="BO28" s="668"/>
      <c r="BP28" s="668"/>
      <c r="BQ28" s="668"/>
      <c r="BR28" s="668" t="s">
        <v>126</v>
      </c>
      <c r="BS28" s="668" t="s">
        <v>126</v>
      </c>
      <c r="BT28" s="668" t="s">
        <v>126</v>
      </c>
      <c r="BU28" s="668" t="s">
        <v>126</v>
      </c>
      <c r="BV28" s="672"/>
      <c r="BW28" s="672"/>
      <c r="BX28" s="672"/>
      <c r="BY28" s="672"/>
      <c r="BZ28" s="672"/>
      <c r="CA28" s="672"/>
      <c r="CB28" s="672"/>
      <c r="CC28" s="673"/>
      <c r="CD28" s="673"/>
      <c r="CE28" s="673"/>
    </row>
    <row r="29" spans="1:83" s="661" customFormat="1" ht="15" customHeight="1">
      <c r="A29" s="625">
        <v>42833</v>
      </c>
      <c r="B29" s="603"/>
      <c r="C29" s="603"/>
      <c r="D29" s="603"/>
      <c r="E29" s="603"/>
      <c r="F29" s="603"/>
      <c r="G29" s="585"/>
      <c r="H29" s="624" t="s">
        <v>254</v>
      </c>
      <c r="I29" s="603" t="s">
        <v>2</v>
      </c>
      <c r="J29" s="603" t="s">
        <v>285</v>
      </c>
      <c r="K29" s="603">
        <v>2</v>
      </c>
      <c r="L29" s="603">
        <v>1</v>
      </c>
      <c r="M29" s="562" t="str">
        <f t="shared" si="13"/>
        <v>W</v>
      </c>
      <c r="N29" s="562">
        <f t="shared" si="14"/>
        <v>3</v>
      </c>
      <c r="O29" s="598">
        <f t="shared" si="20"/>
        <v>1</v>
      </c>
      <c r="P29" s="562" t="str">
        <f t="shared" si="15"/>
        <v>O</v>
      </c>
      <c r="Q29" s="586">
        <f t="shared" si="16"/>
        <v>-0.75</v>
      </c>
      <c r="R29" s="635">
        <f t="shared" si="17"/>
        <v>0.5</v>
      </c>
      <c r="S29" s="600">
        <v>0.76</v>
      </c>
      <c r="T29" s="595">
        <f t="shared" si="18"/>
        <v>0.24</v>
      </c>
      <c r="U29" s="601">
        <v>2.6</v>
      </c>
      <c r="V29" s="595">
        <f t="shared" si="19"/>
        <v>0.39999999999999991</v>
      </c>
      <c r="W29" s="586">
        <f t="shared" si="21"/>
        <v>1.6800000000000002</v>
      </c>
      <c r="X29" s="586">
        <f t="shared" si="22"/>
        <v>0.91999999999999993</v>
      </c>
      <c r="Y29" s="599">
        <v>14</v>
      </c>
      <c r="Z29" s="599">
        <v>11</v>
      </c>
      <c r="AA29" s="599">
        <v>6</v>
      </c>
      <c r="AB29" s="599">
        <v>1</v>
      </c>
      <c r="AC29" s="599">
        <v>55</v>
      </c>
      <c r="AD29" s="599">
        <v>45</v>
      </c>
      <c r="AE29" s="599">
        <v>4231</v>
      </c>
      <c r="AF29" s="562"/>
      <c r="AG29" s="562"/>
      <c r="AH29" s="562"/>
      <c r="AJ29" s="582" t="str">
        <f t="array" ref="AJ29">IF($K29="","",IF(SUM(IF(ISNUMBER(VALUE(RIGHT($AM29:$CP29,1))),VALUE(RIGHT($AM29:$CP29,1)),0))=$K29,"T","F"))</f>
        <v>T</v>
      </c>
      <c r="AK29" s="583">
        <f t="array" ref="AK29">IF($K29="","",SUM(IF(LEFT($AM29:$CP29,1)="s",1,0))-SUM(IF(RIGHT(LEFT($AM29:$CP29,2))="-",1,0)))</f>
        <v>0</v>
      </c>
      <c r="AL29" s="562">
        <f t="array" ref="AL29">IF($K29="","",SUM(IF(LEFT($AM29:$CP29,1)="X",1,0)))</f>
        <v>11</v>
      </c>
      <c r="AM29" s="668" t="s">
        <v>2717</v>
      </c>
      <c r="AN29" s="668" t="s">
        <v>2717</v>
      </c>
      <c r="AO29" s="668" t="s">
        <v>2720</v>
      </c>
      <c r="AP29" s="668"/>
      <c r="AQ29" s="668" t="s">
        <v>2717</v>
      </c>
      <c r="AR29" s="668" t="s">
        <v>2471</v>
      </c>
      <c r="AS29" s="668" t="s">
        <v>2720</v>
      </c>
      <c r="AT29" s="651" t="s">
        <v>2717</v>
      </c>
      <c r="AU29" s="671" t="s">
        <v>2271</v>
      </c>
      <c r="AV29" s="671" t="s">
        <v>2027</v>
      </c>
      <c r="AW29" s="668" t="s">
        <v>2137</v>
      </c>
      <c r="AX29" s="671"/>
      <c r="AY29" s="668"/>
      <c r="AZ29" s="668" t="s">
        <v>2472</v>
      </c>
      <c r="BA29" s="668"/>
      <c r="BB29" s="668" t="s">
        <v>2471</v>
      </c>
      <c r="BC29" s="682" t="s">
        <v>2207</v>
      </c>
      <c r="BD29" s="668" t="s">
        <v>2213</v>
      </c>
      <c r="BE29" s="668"/>
      <c r="BF29" s="668" t="s">
        <v>2213</v>
      </c>
      <c r="BG29" s="668" t="s">
        <v>2137</v>
      </c>
      <c r="BH29" s="668"/>
      <c r="BI29" s="668"/>
      <c r="BJ29" s="668" t="s">
        <v>2471</v>
      </c>
      <c r="BK29" s="668" t="s">
        <v>2472</v>
      </c>
      <c r="BL29" s="668" t="s">
        <v>2472</v>
      </c>
      <c r="BM29" s="668"/>
      <c r="BN29" s="671"/>
      <c r="BO29" s="668"/>
      <c r="BP29" s="668"/>
      <c r="BQ29" s="668"/>
      <c r="BR29" s="668"/>
      <c r="BS29" s="668"/>
      <c r="BT29" s="668" t="s">
        <v>2472</v>
      </c>
      <c r="BU29" s="668"/>
      <c r="BV29" s="672"/>
      <c r="BW29" s="672"/>
      <c r="BX29" s="672"/>
      <c r="BY29" s="672"/>
      <c r="BZ29" s="672"/>
      <c r="CA29" s="672"/>
      <c r="CB29" s="672"/>
      <c r="CC29" s="673"/>
      <c r="CD29" s="673"/>
      <c r="CE29" s="673"/>
    </row>
    <row r="30" spans="1:83" s="661" customFormat="1" ht="15" customHeight="1">
      <c r="A30" s="626">
        <v>42837</v>
      </c>
      <c r="B30" s="596"/>
      <c r="C30" s="596"/>
      <c r="D30" s="596"/>
      <c r="E30" s="596"/>
      <c r="F30" s="596"/>
      <c r="G30" s="591"/>
      <c r="H30" s="623" t="s">
        <v>1200</v>
      </c>
      <c r="I30" s="596" t="s">
        <v>2</v>
      </c>
      <c r="J30" s="596" t="s">
        <v>1199</v>
      </c>
      <c r="K30" s="596">
        <v>0</v>
      </c>
      <c r="L30" s="596">
        <v>2</v>
      </c>
      <c r="M30" s="562" t="str">
        <f t="shared" si="13"/>
        <v>L</v>
      </c>
      <c r="N30" s="562">
        <f t="shared" si="14"/>
        <v>2</v>
      </c>
      <c r="O30" s="598">
        <f t="shared" si="20"/>
        <v>-2</v>
      </c>
      <c r="P30" s="562" t="str">
        <f t="shared" si="15"/>
        <v>U</v>
      </c>
      <c r="Q30" s="586" t="str">
        <f t="shared" si="16"/>
        <v/>
      </c>
      <c r="R30" s="635" t="str">
        <f t="shared" si="17"/>
        <v/>
      </c>
      <c r="S30" s="600"/>
      <c r="T30" s="595" t="str">
        <f t="shared" si="18"/>
        <v/>
      </c>
      <c r="U30" s="601"/>
      <c r="V30" s="595" t="str">
        <f t="shared" si="19"/>
        <v/>
      </c>
      <c r="W30" s="586" t="str">
        <f t="shared" si="21"/>
        <v/>
      </c>
      <c r="X30" s="586" t="str">
        <f t="shared" si="22"/>
        <v/>
      </c>
      <c r="Y30" s="599"/>
      <c r="Z30" s="599"/>
      <c r="AA30" s="599"/>
      <c r="AB30" s="599"/>
      <c r="AC30" s="599"/>
      <c r="AD30" s="599"/>
      <c r="AE30" s="599"/>
      <c r="AF30" s="562"/>
      <c r="AG30" s="562"/>
      <c r="AH30" s="562"/>
      <c r="AJ30" s="582" t="str">
        <f t="array" ref="AJ30">IF($K30="","",IF(SUM(IF(ISNUMBER(VALUE(RIGHT($AM30:$CP30,1))),VALUE(RIGHT($AM30:$CP30,1)),0))=$K30,"T","F"))</f>
        <v>T</v>
      </c>
      <c r="AK30" s="583">
        <f t="array" ref="AK30">IF($K30="","",SUM(IF(LEFT($AM30:$CP30,1)="s",1,0))-SUM(IF(RIGHT(LEFT($AM30:$CP30,2))="-",1,0)))</f>
        <v>0</v>
      </c>
      <c r="AL30" s="562">
        <f t="array" ref="AL30">IF($K30="","",SUM(IF(LEFT($AM30:$CP30,1)="X",1,0)))</f>
        <v>11</v>
      </c>
      <c r="AM30" s="668"/>
      <c r="AN30" s="668"/>
      <c r="AO30" s="668" t="s">
        <v>2837</v>
      </c>
      <c r="AP30" s="668" t="s">
        <v>2803</v>
      </c>
      <c r="AQ30" s="668"/>
      <c r="AR30" s="668" t="s">
        <v>2789</v>
      </c>
      <c r="AS30" s="668"/>
      <c r="AT30" s="651"/>
      <c r="AU30" s="668"/>
      <c r="AV30" s="668"/>
      <c r="AW30" s="668" t="s">
        <v>2802</v>
      </c>
      <c r="AX30" s="668"/>
      <c r="AY30" s="668" t="s">
        <v>2803</v>
      </c>
      <c r="AZ30" s="668" t="s">
        <v>2789</v>
      </c>
      <c r="BA30" s="668"/>
      <c r="BB30" s="668" t="s">
        <v>2790</v>
      </c>
      <c r="BC30" s="668" t="s">
        <v>2803</v>
      </c>
      <c r="BD30" s="668" t="s">
        <v>2213</v>
      </c>
      <c r="BE30" s="668" t="s">
        <v>2790</v>
      </c>
      <c r="BF30" s="668" t="s">
        <v>2213</v>
      </c>
      <c r="BG30" s="668"/>
      <c r="BH30" s="668"/>
      <c r="BI30" s="668" t="s">
        <v>2804</v>
      </c>
      <c r="BJ30" s="668" t="s">
        <v>2789</v>
      </c>
      <c r="BK30" s="668" t="s">
        <v>2789</v>
      </c>
      <c r="BL30" s="668" t="s">
        <v>2789</v>
      </c>
      <c r="BM30" s="668"/>
      <c r="BN30" s="668"/>
      <c r="BO30" s="668" t="s">
        <v>2802</v>
      </c>
      <c r="BP30" s="668" t="s">
        <v>2803</v>
      </c>
      <c r="BQ30" s="668"/>
      <c r="BR30" s="668" t="s">
        <v>2789</v>
      </c>
      <c r="BS30" s="668" t="s">
        <v>2789</v>
      </c>
      <c r="BT30" s="668"/>
      <c r="BU30" s="668" t="s">
        <v>2801</v>
      </c>
      <c r="BV30" s="672"/>
      <c r="BW30" s="672"/>
      <c r="BX30" s="672"/>
      <c r="BY30" s="672"/>
      <c r="BZ30" s="672"/>
      <c r="CA30" s="672"/>
      <c r="CB30" s="672"/>
      <c r="CC30" s="673"/>
      <c r="CD30" s="673"/>
      <c r="CE30" s="673"/>
    </row>
    <row r="31" spans="1:83" s="661" customFormat="1" ht="15" customHeight="1">
      <c r="A31" s="625">
        <v>42841</v>
      </c>
      <c r="B31" s="603"/>
      <c r="C31" s="603"/>
      <c r="D31" s="603"/>
      <c r="E31" s="603"/>
      <c r="F31" s="603"/>
      <c r="G31" s="585"/>
      <c r="H31" s="624" t="s">
        <v>304</v>
      </c>
      <c r="I31" s="603" t="s">
        <v>3</v>
      </c>
      <c r="J31" s="603" t="s">
        <v>285</v>
      </c>
      <c r="K31" s="603">
        <v>1</v>
      </c>
      <c r="L31" s="603">
        <v>0</v>
      </c>
      <c r="M31" s="562" t="str">
        <f t="shared" si="13"/>
        <v>W</v>
      </c>
      <c r="N31" s="562">
        <f t="shared" si="14"/>
        <v>1</v>
      </c>
      <c r="O31" s="598">
        <f t="shared" si="20"/>
        <v>1</v>
      </c>
      <c r="P31" s="562" t="str">
        <f t="shared" si="15"/>
        <v>U</v>
      </c>
      <c r="Q31" s="586">
        <f t="shared" si="16"/>
        <v>0.25</v>
      </c>
      <c r="R31" s="635">
        <f t="shared" si="17"/>
        <v>1</v>
      </c>
      <c r="S31" s="600">
        <v>-0.18</v>
      </c>
      <c r="T31" s="595">
        <f t="shared" si="18"/>
        <v>1.18</v>
      </c>
      <c r="U31" s="601">
        <v>2.64</v>
      </c>
      <c r="V31" s="595">
        <f t="shared" si="19"/>
        <v>-1.6400000000000001</v>
      </c>
      <c r="W31" s="586">
        <f t="shared" si="21"/>
        <v>1.23</v>
      </c>
      <c r="X31" s="586">
        <f t="shared" si="22"/>
        <v>1.4100000000000001</v>
      </c>
      <c r="Y31" s="599">
        <v>9</v>
      </c>
      <c r="Z31" s="599">
        <v>23</v>
      </c>
      <c r="AA31" s="599">
        <v>3</v>
      </c>
      <c r="AB31" s="599">
        <v>3</v>
      </c>
      <c r="AC31" s="599">
        <v>52</v>
      </c>
      <c r="AD31" s="599">
        <v>48</v>
      </c>
      <c r="AE31" s="599">
        <v>4231</v>
      </c>
      <c r="AF31" s="562"/>
      <c r="AG31" s="562"/>
      <c r="AH31" s="562"/>
      <c r="AJ31" s="582" t="str">
        <f t="array" ref="AJ31">IF($K31="","",IF(SUM(IF(ISNUMBER(VALUE(RIGHT($AM31:$CP31,1))),VALUE(RIGHT($AM31:$CP31,1)),0))=$K31,"T","F"))</f>
        <v>T</v>
      </c>
      <c r="AK31" s="583">
        <f t="array" ref="AK31">IF($K31="","",SUM(IF(LEFT($AM31:$CP31,1)="s",1,0))-SUM(IF(RIGHT(LEFT($AM31:$CP31,2))="-",1,0)))</f>
        <v>0</v>
      </c>
      <c r="AL31" s="562">
        <f t="array" ref="AL31">IF($K31="","",SUM(IF(LEFT($AM31:$CP31,1)="X",1,0)))</f>
        <v>11</v>
      </c>
      <c r="AM31" s="668" t="s">
        <v>2906</v>
      </c>
      <c r="AN31" s="671" t="s">
        <v>2955</v>
      </c>
      <c r="AO31" s="668" t="s">
        <v>2901</v>
      </c>
      <c r="AP31" s="668"/>
      <c r="AQ31" s="668" t="s">
        <v>2137</v>
      </c>
      <c r="AR31" s="668" t="s">
        <v>2953</v>
      </c>
      <c r="AS31" s="668" t="s">
        <v>2901</v>
      </c>
      <c r="AT31" s="652" t="s">
        <v>2956</v>
      </c>
      <c r="AU31" s="668" t="s">
        <v>2901</v>
      </c>
      <c r="AV31" s="669" t="s">
        <v>2901</v>
      </c>
      <c r="AW31" s="668" t="s">
        <v>2954</v>
      </c>
      <c r="AX31" s="671"/>
      <c r="AY31" s="668"/>
      <c r="AZ31" s="668" t="s">
        <v>2907</v>
      </c>
      <c r="BA31" s="668"/>
      <c r="BB31" s="668" t="s">
        <v>2905</v>
      </c>
      <c r="BC31" s="668" t="s">
        <v>2901</v>
      </c>
      <c r="BD31" s="668" t="s">
        <v>2213</v>
      </c>
      <c r="BE31" s="668"/>
      <c r="BF31" s="668" t="s">
        <v>2213</v>
      </c>
      <c r="BG31" s="668" t="s">
        <v>2137</v>
      </c>
      <c r="BH31" s="668"/>
      <c r="BI31" s="668"/>
      <c r="BJ31" s="668" t="s">
        <v>2905</v>
      </c>
      <c r="BK31" s="668" t="s">
        <v>2905</v>
      </c>
      <c r="BL31" s="668" t="s">
        <v>2953</v>
      </c>
      <c r="BM31" s="668" t="s">
        <v>3058</v>
      </c>
      <c r="BN31" s="671"/>
      <c r="BO31" s="668"/>
      <c r="BP31" s="668"/>
      <c r="BQ31" s="668"/>
      <c r="BR31" s="668" t="s">
        <v>2953</v>
      </c>
      <c r="BS31" s="668"/>
      <c r="BT31" s="668"/>
      <c r="BU31" s="668"/>
      <c r="BV31" s="672"/>
      <c r="BW31" s="672"/>
      <c r="BX31" s="672"/>
      <c r="BY31" s="672"/>
      <c r="BZ31" s="672"/>
      <c r="CA31" s="672"/>
      <c r="CB31" s="672"/>
      <c r="CC31" s="673"/>
      <c r="CD31" s="673"/>
      <c r="CE31" s="673"/>
    </row>
    <row r="32" spans="1:83" s="661" customFormat="1" ht="15" customHeight="1">
      <c r="A32" s="625">
        <v>42847</v>
      </c>
      <c r="B32" s="603"/>
      <c r="C32" s="603"/>
      <c r="D32" s="603"/>
      <c r="E32" s="603"/>
      <c r="F32" s="603"/>
      <c r="G32" s="585"/>
      <c r="H32" s="624" t="s">
        <v>256</v>
      </c>
      <c r="I32" s="603" t="s">
        <v>3</v>
      </c>
      <c r="J32" s="603" t="s">
        <v>285</v>
      </c>
      <c r="K32" s="603">
        <v>0</v>
      </c>
      <c r="L32" s="603">
        <v>2</v>
      </c>
      <c r="M32" s="562" t="str">
        <f t="shared" si="13"/>
        <v>L</v>
      </c>
      <c r="N32" s="562">
        <f t="shared" si="14"/>
        <v>2</v>
      </c>
      <c r="O32" s="598">
        <f t="shared" si="20"/>
        <v>-2</v>
      </c>
      <c r="P32" s="562" t="str">
        <f t="shared" si="15"/>
        <v>U</v>
      </c>
      <c r="Q32" s="586">
        <f t="shared" si="16"/>
        <v>0.25</v>
      </c>
      <c r="R32" s="635">
        <f t="shared" si="17"/>
        <v>-1</v>
      </c>
      <c r="S32" s="600">
        <v>-0.24</v>
      </c>
      <c r="T32" s="595">
        <f t="shared" si="18"/>
        <v>-1.76</v>
      </c>
      <c r="U32" s="601">
        <v>2.54</v>
      </c>
      <c r="V32" s="595">
        <f t="shared" si="19"/>
        <v>-0.54</v>
      </c>
      <c r="W32" s="586">
        <f t="shared" si="21"/>
        <v>1.1499999999999999</v>
      </c>
      <c r="X32" s="586">
        <f t="shared" si="22"/>
        <v>1.3900000000000001</v>
      </c>
      <c r="Y32" s="599">
        <v>6</v>
      </c>
      <c r="Z32" s="599">
        <v>11</v>
      </c>
      <c r="AA32" s="599">
        <v>2</v>
      </c>
      <c r="AB32" s="599">
        <v>7</v>
      </c>
      <c r="AC32" s="599">
        <v>49</v>
      </c>
      <c r="AD32" s="599">
        <v>51</v>
      </c>
      <c r="AE32" s="599">
        <v>4231</v>
      </c>
      <c r="AF32" s="562"/>
      <c r="AG32" s="562"/>
      <c r="AH32" s="562"/>
      <c r="AJ32" s="582" t="str">
        <f t="array" ref="AJ32">IF($K32="","",IF(SUM(IF(ISNUMBER(VALUE(RIGHT($AM32:$CP32,1))),VALUE(RIGHT($AM32:$CP32,1)),0))=$K32,"T","F"))</f>
        <v>T</v>
      </c>
      <c r="AK32" s="583">
        <f t="array" ref="AK32">IF($K32="","",SUM(IF(LEFT($AM32:$CP32,1)="s",1,0))-SUM(IF(RIGHT(LEFT($AM32:$CP32,2))="-",1,0)))</f>
        <v>0</v>
      </c>
      <c r="AL32" s="562">
        <f t="array" ref="AL32">IF($K32="","",SUM(IF(LEFT($AM32:$CP32,1)="X",1,0)))</f>
        <v>11</v>
      </c>
      <c r="AM32" s="668" t="s">
        <v>3002</v>
      </c>
      <c r="AN32" s="668" t="s">
        <v>3002</v>
      </c>
      <c r="AO32" s="668" t="s">
        <v>3002</v>
      </c>
      <c r="AP32" s="668" t="s">
        <v>3005</v>
      </c>
      <c r="AQ32" s="668" t="s">
        <v>2213</v>
      </c>
      <c r="AR32" s="668" t="s">
        <v>3003</v>
      </c>
      <c r="AS32" s="668" t="s">
        <v>3002</v>
      </c>
      <c r="AT32" s="651" t="s">
        <v>3002</v>
      </c>
      <c r="AU32" s="668" t="s">
        <v>3002</v>
      </c>
      <c r="AV32" s="668" t="s">
        <v>2975</v>
      </c>
      <c r="AW32" s="668" t="s">
        <v>2137</v>
      </c>
      <c r="AX32" s="671"/>
      <c r="AY32" s="668"/>
      <c r="AZ32" s="668" t="s">
        <v>3005</v>
      </c>
      <c r="BA32" s="668"/>
      <c r="BB32" s="668" t="s">
        <v>3005</v>
      </c>
      <c r="BC32" s="668" t="s">
        <v>3002</v>
      </c>
      <c r="BD32" s="668" t="s">
        <v>2213</v>
      </c>
      <c r="BE32" s="668" t="s">
        <v>3005</v>
      </c>
      <c r="BF32" s="668" t="s">
        <v>2213</v>
      </c>
      <c r="BG32" s="668" t="s">
        <v>3004</v>
      </c>
      <c r="BH32" s="668"/>
      <c r="BI32" s="668"/>
      <c r="BJ32" s="668" t="s">
        <v>3004</v>
      </c>
      <c r="BK32" s="668" t="s">
        <v>3002</v>
      </c>
      <c r="BL32" s="668" t="s">
        <v>3004</v>
      </c>
      <c r="BM32" s="668" t="s">
        <v>3058</v>
      </c>
      <c r="BN32" s="671"/>
      <c r="BO32" s="668"/>
      <c r="BP32" s="668"/>
      <c r="BQ32" s="668"/>
      <c r="BR32" s="668" t="s">
        <v>3003</v>
      </c>
      <c r="BS32" s="668"/>
      <c r="BT32" s="668"/>
      <c r="BU32" s="668"/>
      <c r="BV32" s="672"/>
      <c r="BW32" s="672"/>
      <c r="BX32" s="672"/>
      <c r="BY32" s="672"/>
      <c r="BZ32" s="672"/>
      <c r="CA32" s="672"/>
      <c r="CB32" s="672"/>
      <c r="CC32" s="673"/>
      <c r="CD32" s="673"/>
      <c r="CE32" s="673"/>
    </row>
    <row r="33" spans="1:83" s="661" customFormat="1" ht="15" customHeight="1">
      <c r="A33" s="626">
        <v>42851</v>
      </c>
      <c r="B33" s="596"/>
      <c r="C33" s="596"/>
      <c r="D33" s="596"/>
      <c r="E33" s="596"/>
      <c r="F33" s="596"/>
      <c r="G33" s="591"/>
      <c r="H33" s="623" t="s">
        <v>234</v>
      </c>
      <c r="I33" s="596" t="s">
        <v>2</v>
      </c>
      <c r="J33" s="596" t="s">
        <v>1199</v>
      </c>
      <c r="K33" s="596">
        <v>4</v>
      </c>
      <c r="L33" s="596">
        <v>1</v>
      </c>
      <c r="M33" s="562" t="str">
        <f t="shared" si="13"/>
        <v>W</v>
      </c>
      <c r="N33" s="562">
        <f t="shared" si="14"/>
        <v>5</v>
      </c>
      <c r="O33" s="598">
        <f t="shared" si="20"/>
        <v>3</v>
      </c>
      <c r="P33" s="562" t="str">
        <f t="shared" si="15"/>
        <v>O</v>
      </c>
      <c r="Q33" s="586" t="str">
        <f t="shared" si="16"/>
        <v/>
      </c>
      <c r="R33" s="635" t="str">
        <f t="shared" si="17"/>
        <v/>
      </c>
      <c r="S33" s="600"/>
      <c r="T33" s="595" t="str">
        <f t="shared" si="18"/>
        <v/>
      </c>
      <c r="U33" s="601"/>
      <c r="V33" s="595" t="str">
        <f t="shared" si="19"/>
        <v/>
      </c>
      <c r="W33" s="586" t="str">
        <f t="shared" si="21"/>
        <v/>
      </c>
      <c r="X33" s="586" t="str">
        <f t="shared" si="22"/>
        <v/>
      </c>
      <c r="Y33" s="599"/>
      <c r="Z33" s="599"/>
      <c r="AA33" s="599"/>
      <c r="AB33" s="599"/>
      <c r="AC33" s="599"/>
      <c r="AD33" s="599"/>
      <c r="AE33" s="599"/>
      <c r="AF33" s="562"/>
      <c r="AG33" s="562"/>
      <c r="AH33" s="562"/>
      <c r="AJ33" s="582" t="str">
        <f t="array" ref="AJ33">IF($K33="","",IF(SUM(IF(ISNUMBER(VALUE(RIGHT($AM33:$CP33,1))),VALUE(RIGHT($AM33:$CP33,1)),0))=$K33,"T","F"))</f>
        <v>T</v>
      </c>
      <c r="AK33" s="583">
        <f t="array" ref="AK33">IF($K33="","",SUM(IF(LEFT($AM33:$CP33,1)="s",1,0))-SUM(IF(RIGHT(LEFT($AM33:$CP33,2))="-",1,0)))</f>
        <v>0</v>
      </c>
      <c r="AL33" s="562">
        <f t="array" ref="AL33">IF($K33="","",SUM(IF(LEFT($AM33:$CP33,1)="X",1,0)))</f>
        <v>11</v>
      </c>
      <c r="AM33" s="668"/>
      <c r="AN33" s="668"/>
      <c r="AO33" s="668"/>
      <c r="AP33" s="668" t="s">
        <v>3148</v>
      </c>
      <c r="AQ33" s="668" t="s">
        <v>2213</v>
      </c>
      <c r="AR33" s="668" t="s">
        <v>3151</v>
      </c>
      <c r="AS33" s="668"/>
      <c r="AT33" s="668"/>
      <c r="AU33" s="668" t="s">
        <v>3149</v>
      </c>
      <c r="AV33" s="668"/>
      <c r="AW33" s="668" t="s">
        <v>2226</v>
      </c>
      <c r="AX33" s="668"/>
      <c r="AY33" s="668"/>
      <c r="AZ33" s="668" t="s">
        <v>3133</v>
      </c>
      <c r="BA33" s="668"/>
      <c r="BB33" s="669" t="s">
        <v>3133</v>
      </c>
      <c r="BC33" s="668"/>
      <c r="BD33" s="668" t="s">
        <v>2138</v>
      </c>
      <c r="BE33" s="668" t="s">
        <v>3147</v>
      </c>
      <c r="BF33" s="668" t="s">
        <v>2213</v>
      </c>
      <c r="BG33" s="668" t="s">
        <v>3134</v>
      </c>
      <c r="BH33" s="668"/>
      <c r="BI33" s="668" t="s">
        <v>3148</v>
      </c>
      <c r="BJ33" s="668" t="s">
        <v>3151</v>
      </c>
      <c r="BK33" s="668" t="s">
        <v>3134</v>
      </c>
      <c r="BL33" s="668" t="s">
        <v>3149</v>
      </c>
      <c r="BM33" s="668" t="s">
        <v>3058</v>
      </c>
      <c r="BN33" s="668"/>
      <c r="BO33" s="668"/>
      <c r="BP33" s="668"/>
      <c r="BQ33" s="668"/>
      <c r="BR33" s="668"/>
      <c r="BS33" s="668"/>
      <c r="BT33" s="668"/>
      <c r="BU33" s="668" t="s">
        <v>3150</v>
      </c>
      <c r="BV33" s="668" t="s">
        <v>126</v>
      </c>
      <c r="BW33" s="672"/>
      <c r="BX33" s="672"/>
      <c r="BY33" s="672"/>
      <c r="BZ33" s="672"/>
      <c r="CA33" s="672"/>
      <c r="CB33" s="672"/>
      <c r="CC33" s="673"/>
      <c r="CD33" s="673"/>
      <c r="CE33" s="673"/>
    </row>
    <row r="34" spans="1:83" s="661" customFormat="1" ht="15" customHeight="1">
      <c r="A34" s="625">
        <v>42855</v>
      </c>
      <c r="B34" s="603"/>
      <c r="C34" s="603"/>
      <c r="D34" s="603"/>
      <c r="E34" s="603"/>
      <c r="F34" s="603"/>
      <c r="G34" s="585"/>
      <c r="H34" s="624" t="s">
        <v>1202</v>
      </c>
      <c r="I34" s="603" t="s">
        <v>2</v>
      </c>
      <c r="J34" s="603" t="s">
        <v>285</v>
      </c>
      <c r="K34" s="603">
        <v>0</v>
      </c>
      <c r="L34" s="603">
        <v>1</v>
      </c>
      <c r="M34" s="562" t="str">
        <f t="shared" si="13"/>
        <v>L</v>
      </c>
      <c r="N34" s="562">
        <f t="shared" si="14"/>
        <v>1</v>
      </c>
      <c r="O34" s="598">
        <f t="shared" si="20"/>
        <v>-1</v>
      </c>
      <c r="P34" s="562" t="str">
        <f t="shared" si="15"/>
        <v>U</v>
      </c>
      <c r="Q34" s="586">
        <f t="shared" si="16"/>
        <v>0</v>
      </c>
      <c r="R34" s="635">
        <f t="shared" si="17"/>
        <v>-1</v>
      </c>
      <c r="S34" s="600">
        <v>5.0000000000000001E-3</v>
      </c>
      <c r="T34" s="595">
        <f t="shared" si="18"/>
        <v>-1.0049999999999999</v>
      </c>
      <c r="U34" s="601">
        <v>2.79</v>
      </c>
      <c r="V34" s="595">
        <f t="shared" si="19"/>
        <v>-1.79</v>
      </c>
      <c r="W34" s="586">
        <f t="shared" si="21"/>
        <v>1.3975</v>
      </c>
      <c r="X34" s="586">
        <f t="shared" si="22"/>
        <v>1.3925000000000001</v>
      </c>
      <c r="Y34" s="599">
        <v>12</v>
      </c>
      <c r="Z34" s="599">
        <v>11</v>
      </c>
      <c r="AA34" s="599">
        <v>3</v>
      </c>
      <c r="AB34" s="599">
        <v>4</v>
      </c>
      <c r="AC34" s="599">
        <v>45</v>
      </c>
      <c r="AD34" s="599">
        <v>55</v>
      </c>
      <c r="AE34" s="599">
        <v>4231</v>
      </c>
      <c r="AF34" s="562"/>
      <c r="AG34" s="562"/>
      <c r="AH34" s="562"/>
      <c r="AJ34" s="582" t="str">
        <f t="array" ref="AJ34">IF($K34="","",IF(SUM(IF(ISNUMBER(VALUE(RIGHT($AM34:$CP34,1))),VALUE(RIGHT($AM34:$CP34,1)),0))=$K34,"T","F"))</f>
        <v>T</v>
      </c>
      <c r="AK34" s="583">
        <f t="array" ref="AK34">IF($K34="","",SUM(IF(LEFT($AM34:$CP34,1)="s",1,0))-SUM(IF(RIGHT(LEFT($AM34:$CP34,2))="-",1,0)))</f>
        <v>0</v>
      </c>
      <c r="AL34" s="562">
        <f t="array" ref="AL34">IF($K34="","",SUM(IF(LEFT($AM34:$CP34,1)="X",1,0)))</f>
        <v>11</v>
      </c>
      <c r="AM34" s="668" t="s">
        <v>3208</v>
      </c>
      <c r="AN34" s="668" t="s">
        <v>3208</v>
      </c>
      <c r="AO34" s="668" t="s">
        <v>3220</v>
      </c>
      <c r="AP34" s="668" t="s">
        <v>3214</v>
      </c>
      <c r="AQ34" s="668" t="s">
        <v>3219</v>
      </c>
      <c r="AR34" s="668" t="s">
        <v>3213</v>
      </c>
      <c r="AS34" s="668" t="s">
        <v>3221</v>
      </c>
      <c r="AT34" s="651" t="s">
        <v>3208</v>
      </c>
      <c r="AU34" s="668" t="s">
        <v>3221</v>
      </c>
      <c r="AV34" s="668" t="s">
        <v>3221</v>
      </c>
      <c r="AW34" s="668" t="s">
        <v>3222</v>
      </c>
      <c r="AX34" s="671"/>
      <c r="AY34" s="668"/>
      <c r="AZ34" s="668" t="s">
        <v>3214</v>
      </c>
      <c r="BA34" s="668"/>
      <c r="BB34" s="668" t="s">
        <v>3214</v>
      </c>
      <c r="BC34" s="668" t="s">
        <v>3221</v>
      </c>
      <c r="BD34" s="668"/>
      <c r="BE34" s="668"/>
      <c r="BF34" s="668" t="s">
        <v>2213</v>
      </c>
      <c r="BG34" s="668" t="s">
        <v>3209</v>
      </c>
      <c r="BH34" s="668"/>
      <c r="BI34" s="668"/>
      <c r="BJ34" s="668" t="s">
        <v>3213</v>
      </c>
      <c r="BK34" s="668" t="s">
        <v>3214</v>
      </c>
      <c r="BL34" s="668" t="s">
        <v>3209</v>
      </c>
      <c r="BM34" s="668" t="s">
        <v>2213</v>
      </c>
      <c r="BN34" s="671"/>
      <c r="BO34" s="668"/>
      <c r="BP34" s="668"/>
      <c r="BQ34" s="668"/>
      <c r="BR34" s="668"/>
      <c r="BS34" s="668"/>
      <c r="BT34" s="668"/>
      <c r="BU34" s="668"/>
      <c r="BV34" s="672"/>
      <c r="BW34" s="672"/>
      <c r="BX34" s="672"/>
      <c r="BY34" s="672"/>
      <c r="BZ34" s="672"/>
      <c r="CA34" s="672"/>
      <c r="CB34" s="672"/>
      <c r="CC34" s="673"/>
      <c r="CD34" s="673"/>
      <c r="CE34" s="673"/>
    </row>
    <row r="35" spans="1:83" s="661" customFormat="1" ht="15" customHeight="1">
      <c r="A35" s="626">
        <v>42858</v>
      </c>
      <c r="B35" s="596"/>
      <c r="C35" s="596"/>
      <c r="D35" s="596"/>
      <c r="E35" s="596"/>
      <c r="F35" s="596"/>
      <c r="G35" s="591"/>
      <c r="H35" s="623" t="s">
        <v>267</v>
      </c>
      <c r="I35" s="596" t="s">
        <v>3</v>
      </c>
      <c r="J35" s="596" t="s">
        <v>1199</v>
      </c>
      <c r="K35" s="596">
        <v>1</v>
      </c>
      <c r="L35" s="596">
        <v>0</v>
      </c>
      <c r="M35" s="562" t="str">
        <f t="shared" si="13"/>
        <v>W</v>
      </c>
      <c r="N35" s="562">
        <f t="shared" si="14"/>
        <v>1</v>
      </c>
      <c r="O35" s="598">
        <f t="shared" si="20"/>
        <v>1</v>
      </c>
      <c r="P35" s="562" t="str">
        <f t="shared" si="15"/>
        <v>U</v>
      </c>
      <c r="Q35" s="586" t="str">
        <f t="shared" si="16"/>
        <v/>
      </c>
      <c r="R35" s="635" t="str">
        <f t="shared" si="17"/>
        <v/>
      </c>
      <c r="S35" s="600"/>
      <c r="T35" s="595" t="str">
        <f t="shared" si="18"/>
        <v/>
      </c>
      <c r="U35" s="601"/>
      <c r="V35" s="595" t="str">
        <f t="shared" si="19"/>
        <v/>
      </c>
      <c r="W35" s="586" t="str">
        <f t="shared" si="21"/>
        <v/>
      </c>
      <c r="X35" s="586" t="str">
        <f t="shared" si="22"/>
        <v/>
      </c>
      <c r="Y35" s="599"/>
      <c r="Z35" s="599"/>
      <c r="AA35" s="599"/>
      <c r="AB35" s="599"/>
      <c r="AC35" s="599"/>
      <c r="AD35" s="599"/>
      <c r="AE35" s="599"/>
      <c r="AF35" s="562"/>
      <c r="AG35" s="562"/>
      <c r="AH35" s="562"/>
      <c r="AJ35" s="582" t="str">
        <f t="array" ref="AJ35">IF($K35="","",IF(SUM(IF(ISNUMBER(VALUE(RIGHT($AM35:$CP35,1))),VALUE(RIGHT($AM35:$CP35,1)),0))=$K35,"T","F"))</f>
        <v>T</v>
      </c>
      <c r="AK35" s="583">
        <f t="array" ref="AK35">IF($K35="","",SUM(IF(LEFT($AM35:$CP35,1)="s",1,0))-SUM(IF(RIGHT(LEFT($AM35:$CP35,2))="-",1,0)))</f>
        <v>0</v>
      </c>
      <c r="AL35" s="562">
        <f t="array" ref="AL35">IF($K35="","",SUM(IF(LEFT($AM35:$CP35,1)="X",1,0)))</f>
        <v>11</v>
      </c>
      <c r="AM35" s="668"/>
      <c r="AN35" s="668"/>
      <c r="AO35" s="668"/>
      <c r="AP35" s="668" t="s">
        <v>3259</v>
      </c>
      <c r="AQ35" s="668"/>
      <c r="AR35" s="668" t="s">
        <v>2137</v>
      </c>
      <c r="AS35" s="668"/>
      <c r="AT35" s="651"/>
      <c r="AU35" s="668"/>
      <c r="AV35" s="668"/>
      <c r="AW35" s="668" t="s">
        <v>3258</v>
      </c>
      <c r="AX35" s="668">
        <v>1</v>
      </c>
      <c r="AY35" s="668"/>
      <c r="AZ35" s="668" t="s">
        <v>3258</v>
      </c>
      <c r="BA35" s="668"/>
      <c r="BB35" s="668" t="s">
        <v>3258</v>
      </c>
      <c r="BC35" s="668"/>
      <c r="BD35" s="668" t="s">
        <v>3281</v>
      </c>
      <c r="BE35" s="668" t="s">
        <v>3259</v>
      </c>
      <c r="BF35" s="668" t="s">
        <v>2213</v>
      </c>
      <c r="BG35" s="668"/>
      <c r="BH35" s="668"/>
      <c r="BI35" s="668" t="s">
        <v>2137</v>
      </c>
      <c r="BJ35" s="668" t="s">
        <v>2137</v>
      </c>
      <c r="BK35" s="668" t="s">
        <v>3258</v>
      </c>
      <c r="BL35" s="668"/>
      <c r="BM35" s="668" t="s">
        <v>2213</v>
      </c>
      <c r="BN35" s="668"/>
      <c r="BO35" s="668" t="s">
        <v>3281</v>
      </c>
      <c r="BP35" s="668"/>
      <c r="BQ35" s="668"/>
      <c r="BR35" s="668" t="s">
        <v>3259</v>
      </c>
      <c r="BS35" s="668"/>
      <c r="BT35" s="668" t="s">
        <v>3281</v>
      </c>
      <c r="BU35" s="668" t="s">
        <v>3259</v>
      </c>
      <c r="BV35" s="672"/>
      <c r="BW35" s="672"/>
      <c r="BX35" s="672"/>
      <c r="BY35" s="672"/>
      <c r="BZ35" s="672"/>
      <c r="CA35" s="672"/>
      <c r="CB35" s="672"/>
      <c r="CC35" s="673"/>
      <c r="CD35" s="673"/>
      <c r="CE35" s="673"/>
    </row>
    <row r="36" spans="1:83" s="661" customFormat="1" ht="15" customHeight="1">
      <c r="A36" s="625">
        <v>42862</v>
      </c>
      <c r="B36" s="603"/>
      <c r="C36" s="603"/>
      <c r="D36" s="603"/>
      <c r="E36" s="603"/>
      <c r="F36" s="603"/>
      <c r="G36" s="585"/>
      <c r="H36" s="624" t="s">
        <v>259</v>
      </c>
      <c r="I36" s="603" t="s">
        <v>3</v>
      </c>
      <c r="J36" s="603" t="s">
        <v>285</v>
      </c>
      <c r="K36" s="603">
        <v>0</v>
      </c>
      <c r="L36" s="603">
        <v>1</v>
      </c>
      <c r="M36" s="562" t="str">
        <f t="shared" si="13"/>
        <v>L</v>
      </c>
      <c r="N36" s="562">
        <f t="shared" si="14"/>
        <v>1</v>
      </c>
      <c r="O36" s="598">
        <f t="shared" si="20"/>
        <v>-1</v>
      </c>
      <c r="P36" s="562" t="str">
        <f t="shared" si="15"/>
        <v>U</v>
      </c>
      <c r="Q36" s="586">
        <f t="shared" si="16"/>
        <v>0</v>
      </c>
      <c r="R36" s="635">
        <f t="shared" si="17"/>
        <v>-1</v>
      </c>
      <c r="S36" s="600">
        <v>-0.1</v>
      </c>
      <c r="T36" s="595">
        <f t="shared" si="18"/>
        <v>-0.9</v>
      </c>
      <c r="U36" s="601">
        <v>2.36</v>
      </c>
      <c r="V36" s="595">
        <f t="shared" si="19"/>
        <v>-1.3599999999999999</v>
      </c>
      <c r="W36" s="586">
        <f t="shared" si="21"/>
        <v>1.1299999999999999</v>
      </c>
      <c r="X36" s="586">
        <f t="shared" si="22"/>
        <v>1.23</v>
      </c>
      <c r="Y36" s="599">
        <v>14</v>
      </c>
      <c r="Z36" s="599">
        <v>11</v>
      </c>
      <c r="AA36" s="599">
        <v>4</v>
      </c>
      <c r="AB36" s="599">
        <v>2</v>
      </c>
      <c r="AC36" s="599">
        <v>57</v>
      </c>
      <c r="AD36" s="599">
        <v>43</v>
      </c>
      <c r="AE36" s="599">
        <v>4231</v>
      </c>
      <c r="AF36" s="562"/>
      <c r="AG36" s="562"/>
      <c r="AH36" s="562"/>
      <c r="AJ36" s="582" t="str">
        <f t="array" ref="AJ36">IF($K36="","",IF(SUM(IF(ISNUMBER(VALUE(RIGHT($AM36:$CP36,1))),VALUE(RIGHT($AM36:$CP36,1)),0))=$K36,"T","F"))</f>
        <v>T</v>
      </c>
      <c r="AK36" s="583">
        <f t="array" ref="AK36">IF($K36="","",SUM(IF(LEFT($AM36:$CP36,1)="s",1,0))-SUM(IF(RIGHT(LEFT($AM36:$CP36,2))="-",1,0)))</f>
        <v>0</v>
      </c>
      <c r="AL36" s="562">
        <f t="array" ref="AL36">IF($K36="","",SUM(IF(LEFT($AM36:$CP36,1)="X",1,0)))</f>
        <v>11</v>
      </c>
      <c r="AM36" s="668" t="s">
        <v>3385</v>
      </c>
      <c r="AN36" s="668" t="s">
        <v>3386</v>
      </c>
      <c r="AO36" s="668" t="s">
        <v>3106</v>
      </c>
      <c r="AP36" s="668" t="s">
        <v>3388</v>
      </c>
      <c r="AQ36" s="669" t="s">
        <v>2137</v>
      </c>
      <c r="AR36" s="668" t="s">
        <v>3385</v>
      </c>
      <c r="AS36" s="668" t="s">
        <v>3583</v>
      </c>
      <c r="AT36" s="651" t="s">
        <v>3386</v>
      </c>
      <c r="AU36" s="668" t="s">
        <v>3106</v>
      </c>
      <c r="AV36" s="668" t="s">
        <v>3385</v>
      </c>
      <c r="AW36" s="668" t="s">
        <v>3388</v>
      </c>
      <c r="AX36" s="671"/>
      <c r="AY36" s="668"/>
      <c r="AZ36" s="668" t="s">
        <v>3394</v>
      </c>
      <c r="BA36" s="668"/>
      <c r="BB36" s="668" t="s">
        <v>3390</v>
      </c>
      <c r="BC36" s="668" t="s">
        <v>2137</v>
      </c>
      <c r="BD36" s="668"/>
      <c r="BE36" s="668"/>
      <c r="BF36" s="668" t="s">
        <v>2213</v>
      </c>
      <c r="BG36" s="668" t="s">
        <v>2137</v>
      </c>
      <c r="BH36" s="668"/>
      <c r="BI36" s="668"/>
      <c r="BJ36" s="668" t="s">
        <v>3389</v>
      </c>
      <c r="BK36" s="668" t="s">
        <v>3394</v>
      </c>
      <c r="BL36" s="668" t="s">
        <v>3385</v>
      </c>
      <c r="BM36" s="668" t="s">
        <v>2213</v>
      </c>
      <c r="BN36" s="671"/>
      <c r="BO36" s="668"/>
      <c r="BP36" s="668"/>
      <c r="BQ36" s="668"/>
      <c r="BR36" s="668"/>
      <c r="BS36" s="668"/>
      <c r="BT36" s="668"/>
      <c r="BU36" s="668" t="s">
        <v>3390</v>
      </c>
      <c r="BV36" s="672"/>
      <c r="BW36" s="672"/>
      <c r="BX36" s="672"/>
      <c r="BY36" s="672"/>
      <c r="BZ36" s="672"/>
      <c r="CA36" s="672"/>
      <c r="CB36" s="672"/>
      <c r="CC36" s="673"/>
      <c r="CD36" s="673"/>
      <c r="CE36" s="673"/>
    </row>
    <row r="37" spans="1:83" s="661" customFormat="1" ht="15" customHeight="1">
      <c r="A37" s="625">
        <v>42869</v>
      </c>
      <c r="B37" s="603"/>
      <c r="C37" s="603"/>
      <c r="D37" s="603"/>
      <c r="E37" s="603"/>
      <c r="F37" s="603"/>
      <c r="G37" s="585"/>
      <c r="H37" s="624" t="s">
        <v>267</v>
      </c>
      <c r="I37" s="603" t="s">
        <v>2</v>
      </c>
      <c r="J37" s="603" t="s">
        <v>285</v>
      </c>
      <c r="K37" s="603">
        <v>1</v>
      </c>
      <c r="L37" s="603">
        <v>0</v>
      </c>
      <c r="M37" s="562" t="str">
        <f t="shared" si="13"/>
        <v>W</v>
      </c>
      <c r="N37" s="562">
        <f t="shared" si="14"/>
        <v>1</v>
      </c>
      <c r="O37" s="598">
        <f t="shared" si="20"/>
        <v>1</v>
      </c>
      <c r="P37" s="562" t="str">
        <f t="shared" si="15"/>
        <v>U</v>
      </c>
      <c r="Q37" s="586">
        <f t="shared" si="16"/>
        <v>-0.75</v>
      </c>
      <c r="R37" s="635">
        <f t="shared" si="17"/>
        <v>0.5</v>
      </c>
      <c r="S37" s="600">
        <v>0.8</v>
      </c>
      <c r="T37" s="595">
        <f t="shared" si="18"/>
        <v>0.19999999999999996</v>
      </c>
      <c r="U37" s="601">
        <v>2.2000000000000002</v>
      </c>
      <c r="V37" s="595">
        <f t="shared" si="19"/>
        <v>-1.2000000000000002</v>
      </c>
      <c r="W37" s="586">
        <f t="shared" si="21"/>
        <v>1.5</v>
      </c>
      <c r="X37" s="586">
        <f t="shared" si="22"/>
        <v>0.70000000000000018</v>
      </c>
      <c r="Y37" s="599">
        <v>10</v>
      </c>
      <c r="Z37" s="599">
        <v>10</v>
      </c>
      <c r="AA37" s="599">
        <v>4</v>
      </c>
      <c r="AB37" s="599">
        <v>5</v>
      </c>
      <c r="AC37" s="599">
        <v>56</v>
      </c>
      <c r="AD37" s="599">
        <v>44</v>
      </c>
      <c r="AE37" s="599">
        <v>4231</v>
      </c>
      <c r="AF37" s="562"/>
      <c r="AG37" s="562"/>
      <c r="AH37" s="562"/>
      <c r="AJ37" s="582" t="str">
        <f t="array" ref="AJ37">IF($K37="","",IF(SUM(IF(ISNUMBER(VALUE(RIGHT($AM37:$CP37,1))),VALUE(RIGHT($AM37:$CP37,1)),0))=$K37,"T","F"))</f>
        <v>T</v>
      </c>
      <c r="AK37" s="583">
        <f t="array" ref="AK37">IF($K37="","",SUM(IF(LEFT($AM37:$CP37,1)="s",1,0))-SUM(IF(RIGHT(LEFT($AM37:$CP37,2))="-",1,0)))</f>
        <v>0</v>
      </c>
      <c r="AL37" s="562">
        <f t="array" ref="AL37">IF($K37="","",SUM(IF(LEFT($AM37:$CP37,1)="X",1,0)))</f>
        <v>11</v>
      </c>
      <c r="AM37" s="668" t="s">
        <v>3480</v>
      </c>
      <c r="AN37" s="668" t="s">
        <v>3480</v>
      </c>
      <c r="AO37" s="668" t="s">
        <v>3486</v>
      </c>
      <c r="AP37" s="668" t="s">
        <v>3502</v>
      </c>
      <c r="AQ37" s="668" t="s">
        <v>3480</v>
      </c>
      <c r="AR37" s="669" t="s">
        <v>3482</v>
      </c>
      <c r="AS37" s="668" t="s">
        <v>3506</v>
      </c>
      <c r="AT37" s="651" t="s">
        <v>3480</v>
      </c>
      <c r="AU37" s="668" t="s">
        <v>3498</v>
      </c>
      <c r="AV37" s="668" t="s">
        <v>3507</v>
      </c>
      <c r="AW37" s="668" t="s">
        <v>3502</v>
      </c>
      <c r="AX37" s="671"/>
      <c r="AY37" s="668"/>
      <c r="AZ37" s="668" t="s">
        <v>3503</v>
      </c>
      <c r="BA37" s="668"/>
      <c r="BB37" s="668" t="s">
        <v>3508</v>
      </c>
      <c r="BC37" s="671" t="s">
        <v>3504</v>
      </c>
      <c r="BD37" s="668"/>
      <c r="BE37" s="668"/>
      <c r="BF37" s="668" t="s">
        <v>2213</v>
      </c>
      <c r="BG37" s="668" t="s">
        <v>3481</v>
      </c>
      <c r="BH37" s="668"/>
      <c r="BI37" s="668"/>
      <c r="BJ37" s="668" t="s">
        <v>3455</v>
      </c>
      <c r="BK37" s="668" t="s">
        <v>3508</v>
      </c>
      <c r="BL37" s="668" t="s">
        <v>3480</v>
      </c>
      <c r="BM37" s="668" t="s">
        <v>2213</v>
      </c>
      <c r="BN37" s="671"/>
      <c r="BO37" s="668"/>
      <c r="BP37" s="668"/>
      <c r="BQ37" s="668"/>
      <c r="BR37" s="668"/>
      <c r="BS37" s="668"/>
      <c r="BT37" s="668" t="s">
        <v>3503</v>
      </c>
      <c r="BU37" s="668"/>
      <c r="BV37" s="672"/>
      <c r="BW37" s="672"/>
      <c r="BX37" s="672"/>
      <c r="BY37" s="672"/>
      <c r="BZ37" s="672"/>
      <c r="CA37" s="672"/>
      <c r="CB37" s="672"/>
      <c r="CC37" s="673"/>
      <c r="CD37" s="673"/>
      <c r="CE37" s="673"/>
    </row>
    <row r="38" spans="1:83" s="661" customFormat="1" ht="15" customHeight="1">
      <c r="A38" s="625">
        <v>42875</v>
      </c>
      <c r="B38" s="603"/>
      <c r="C38" s="603"/>
      <c r="D38" s="603"/>
      <c r="E38" s="603"/>
      <c r="F38" s="603"/>
      <c r="G38" s="585"/>
      <c r="H38" s="624" t="s">
        <v>266</v>
      </c>
      <c r="I38" s="603" t="s">
        <v>2</v>
      </c>
      <c r="J38" s="603" t="s">
        <v>285</v>
      </c>
      <c r="K38" s="603">
        <v>1</v>
      </c>
      <c r="L38" s="603">
        <v>1</v>
      </c>
      <c r="M38" s="562" t="str">
        <f t="shared" si="13"/>
        <v>D</v>
      </c>
      <c r="N38" s="562">
        <f t="shared" si="14"/>
        <v>2</v>
      </c>
      <c r="O38" s="598">
        <f t="shared" si="20"/>
        <v>0</v>
      </c>
      <c r="P38" s="562" t="str">
        <f t="shared" si="15"/>
        <v>U</v>
      </c>
      <c r="Q38" s="586">
        <f t="shared" si="16"/>
        <v>-0.5</v>
      </c>
      <c r="R38" s="635">
        <f t="shared" si="17"/>
        <v>-1</v>
      </c>
      <c r="S38" s="600">
        <v>0.43</v>
      </c>
      <c r="T38" s="595">
        <f t="shared" si="18"/>
        <v>-0.43</v>
      </c>
      <c r="U38" s="601">
        <v>2.59</v>
      </c>
      <c r="V38" s="595">
        <f t="shared" si="19"/>
        <v>-0.58999999999999986</v>
      </c>
      <c r="W38" s="586">
        <f t="shared" si="21"/>
        <v>1.51</v>
      </c>
      <c r="X38" s="586">
        <f t="shared" si="22"/>
        <v>1.0799999999999998</v>
      </c>
      <c r="Y38" s="599">
        <v>12</v>
      </c>
      <c r="Z38" s="599">
        <v>21</v>
      </c>
      <c r="AA38" s="599">
        <v>6</v>
      </c>
      <c r="AB38" s="599">
        <v>5</v>
      </c>
      <c r="AC38" s="599">
        <v>42</v>
      </c>
      <c r="AD38" s="599">
        <v>58</v>
      </c>
      <c r="AE38" s="599">
        <v>4231</v>
      </c>
      <c r="AF38" s="562"/>
      <c r="AG38" s="562"/>
      <c r="AH38" s="562"/>
      <c r="AJ38" s="582" t="str">
        <f t="array" ref="AJ38">IF($K38="","",IF(SUM(IF(ISNUMBER(VALUE(RIGHT($AM38:$CP38,1))),VALUE(RIGHT($AM38:$CP38,1)),0))=$K38,"T","F"))</f>
        <v>T</v>
      </c>
      <c r="AK38" s="583">
        <f t="array" ref="AK38">IF($K38="","",SUM(IF(LEFT($AM38:$CP38,1)="s",1,0))-SUM(IF(RIGHT(LEFT($AM38:$CP38,2))="-",1,0)))</f>
        <v>0</v>
      </c>
      <c r="AL38" s="562">
        <f t="array" ref="AL38">IF($K38="","",SUM(IF(LEFT($AM38:$CP38,1)="X",1,0)))</f>
        <v>11</v>
      </c>
      <c r="AM38" s="668" t="s">
        <v>2474</v>
      </c>
      <c r="AN38" s="668" t="s">
        <v>2474</v>
      </c>
      <c r="AO38" s="668" t="s">
        <v>2474</v>
      </c>
      <c r="AP38" s="668" t="s">
        <v>3624</v>
      </c>
      <c r="AQ38" s="668" t="s">
        <v>2474</v>
      </c>
      <c r="AR38" s="668" t="s">
        <v>3624</v>
      </c>
      <c r="AS38" s="668" t="s">
        <v>2474</v>
      </c>
      <c r="AT38" s="651" t="s">
        <v>2474</v>
      </c>
      <c r="AU38" s="668" t="s">
        <v>3623</v>
      </c>
      <c r="AV38" s="671" t="s">
        <v>3626</v>
      </c>
      <c r="AW38" s="668" t="s">
        <v>2472</v>
      </c>
      <c r="AX38" s="671"/>
      <c r="AY38" s="668" t="s">
        <v>126</v>
      </c>
      <c r="AZ38" s="668" t="s">
        <v>2472</v>
      </c>
      <c r="BA38" s="668" t="s">
        <v>126</v>
      </c>
      <c r="BB38" s="668" t="s">
        <v>2472</v>
      </c>
      <c r="BC38" s="668" t="s">
        <v>2474</v>
      </c>
      <c r="BD38" s="668" t="s">
        <v>126</v>
      </c>
      <c r="BE38" s="668" t="s">
        <v>126</v>
      </c>
      <c r="BF38" s="668" t="s">
        <v>3474</v>
      </c>
      <c r="BG38" s="668" t="s">
        <v>2472</v>
      </c>
      <c r="BH38" s="668"/>
      <c r="BI38" s="668" t="s">
        <v>126</v>
      </c>
      <c r="BJ38" s="668" t="s">
        <v>3471</v>
      </c>
      <c r="BK38" s="671" t="s">
        <v>3631</v>
      </c>
      <c r="BL38" s="668" t="s">
        <v>2474</v>
      </c>
      <c r="BM38" s="668" t="s">
        <v>2213</v>
      </c>
      <c r="BN38" s="671"/>
      <c r="BO38" s="668"/>
      <c r="BP38" s="668"/>
      <c r="BQ38" s="668"/>
      <c r="BR38" s="668" t="s">
        <v>126</v>
      </c>
      <c r="BS38" s="668" t="s">
        <v>126</v>
      </c>
      <c r="BT38" s="668" t="s">
        <v>2472</v>
      </c>
      <c r="BU38" s="668" t="s">
        <v>126</v>
      </c>
      <c r="BV38" s="672"/>
      <c r="BW38" s="672"/>
      <c r="BX38" s="672"/>
      <c r="BY38" s="672"/>
      <c r="BZ38" s="672"/>
      <c r="CA38" s="672"/>
      <c r="CB38" s="672"/>
      <c r="CC38" s="673"/>
      <c r="CD38" s="673"/>
      <c r="CE38" s="673"/>
    </row>
    <row r="39" spans="1:83" s="661" customFormat="1" ht="15" customHeight="1">
      <c r="A39" s="626">
        <v>42879</v>
      </c>
      <c r="B39" s="596"/>
      <c r="C39" s="596"/>
      <c r="D39" s="596"/>
      <c r="E39" s="596"/>
      <c r="F39" s="596"/>
      <c r="G39" s="591"/>
      <c r="H39" s="623" t="s">
        <v>259</v>
      </c>
      <c r="I39" s="596" t="s">
        <v>3</v>
      </c>
      <c r="J39" s="596" t="s">
        <v>1199</v>
      </c>
      <c r="K39" s="596">
        <v>2</v>
      </c>
      <c r="L39" s="596">
        <v>1</v>
      </c>
      <c r="M39" s="562" t="str">
        <f t="shared" si="13"/>
        <v>W</v>
      </c>
      <c r="N39" s="562">
        <f t="shared" si="14"/>
        <v>3</v>
      </c>
      <c r="O39" s="598">
        <f t="shared" si="20"/>
        <v>1</v>
      </c>
      <c r="P39" s="562" t="str">
        <f t="shared" si="15"/>
        <v>O</v>
      </c>
      <c r="Q39" s="586" t="str">
        <f t="shared" si="16"/>
        <v/>
      </c>
      <c r="R39" s="635" t="str">
        <f t="shared" si="17"/>
        <v/>
      </c>
      <c r="S39" s="600"/>
      <c r="T39" s="595" t="str">
        <f t="shared" si="18"/>
        <v/>
      </c>
      <c r="U39" s="601"/>
      <c r="V39" s="595" t="str">
        <f t="shared" si="19"/>
        <v/>
      </c>
      <c r="W39" s="586" t="str">
        <f t="shared" si="21"/>
        <v/>
      </c>
      <c r="X39" s="586" t="str">
        <f t="shared" si="22"/>
        <v/>
      </c>
      <c r="Y39" s="599"/>
      <c r="Z39" s="599"/>
      <c r="AA39" s="599"/>
      <c r="AB39" s="599"/>
      <c r="AC39" s="599"/>
      <c r="AD39" s="599"/>
      <c r="AE39" s="599"/>
      <c r="AF39" s="562"/>
      <c r="AG39" s="562"/>
      <c r="AH39" s="562"/>
      <c r="AJ39" s="582" t="str">
        <f t="array" ref="AJ39">IF($K39="","",IF(SUM(IF(ISNUMBER(VALUE(RIGHT($AM39:$CP39,1))),VALUE(RIGHT($AM39:$CP39,1)),0))=$K39,"T","F"))</f>
        <v>T</v>
      </c>
      <c r="AK39" s="583">
        <f t="array" ref="AK39">IF($K39="","",SUM(IF(LEFT($AM39:$CP39,1)="s",1,0))-SUM(IF(RIGHT(LEFT($AM39:$CP39,2))="-",1,0)))</f>
        <v>0</v>
      </c>
      <c r="AL39" s="562">
        <f t="array" ref="AL39">IF($K39="","",SUM(IF(LEFT($AM39:$CP39,1)="X",1,0)))</f>
        <v>11</v>
      </c>
      <c r="AO39" s="668"/>
      <c r="AP39" s="668" t="s">
        <v>3672</v>
      </c>
      <c r="AQ39" s="668" t="s">
        <v>3671</v>
      </c>
      <c r="AR39" s="668" t="s">
        <v>2137</v>
      </c>
      <c r="AS39" s="668"/>
      <c r="AT39" s="651"/>
      <c r="AU39" s="668" t="s">
        <v>3661</v>
      </c>
      <c r="AV39" s="668"/>
      <c r="AW39" s="668" t="s">
        <v>3737</v>
      </c>
      <c r="AX39" s="671"/>
      <c r="AY39" s="668"/>
      <c r="AZ39" s="668" t="s">
        <v>3672</v>
      </c>
      <c r="BA39" s="668" t="s">
        <v>3671</v>
      </c>
      <c r="BB39" s="668" t="s">
        <v>3672</v>
      </c>
      <c r="BC39" s="668"/>
      <c r="BD39" s="668" t="s">
        <v>3735</v>
      </c>
      <c r="BE39" s="669" t="s">
        <v>3672</v>
      </c>
      <c r="BF39" s="668" t="s">
        <v>3736</v>
      </c>
      <c r="BG39" s="668" t="s">
        <v>3672</v>
      </c>
      <c r="BH39" s="668"/>
      <c r="BI39" s="668" t="s">
        <v>3728</v>
      </c>
      <c r="BJ39" s="668" t="s">
        <v>3455</v>
      </c>
      <c r="BK39" s="668"/>
      <c r="BL39" s="668"/>
      <c r="BM39" s="668" t="s">
        <v>3706</v>
      </c>
      <c r="BN39" s="671"/>
      <c r="BO39" s="668" t="s">
        <v>3671</v>
      </c>
      <c r="BP39" s="668"/>
      <c r="BQ39" s="668"/>
      <c r="BR39" s="668" t="s">
        <v>3672</v>
      </c>
      <c r="BS39" s="668" t="s">
        <v>2138</v>
      </c>
      <c r="BT39" s="668" t="s">
        <v>3736</v>
      </c>
      <c r="BU39" s="668" t="s">
        <v>3672</v>
      </c>
      <c r="BV39" s="672"/>
      <c r="BW39" s="672"/>
      <c r="BX39" s="672"/>
      <c r="BY39" s="672"/>
      <c r="BZ39" s="672"/>
      <c r="CA39" s="672"/>
      <c r="CB39" s="672"/>
      <c r="CC39" s="673"/>
      <c r="CD39" s="673"/>
      <c r="CE39" s="673"/>
    </row>
    <row r="40" spans="1:83" s="661" customFormat="1" ht="15" customHeight="1">
      <c r="A40" s="625">
        <v>42882</v>
      </c>
      <c r="B40" s="603"/>
      <c r="C40" s="603"/>
      <c r="D40" s="603"/>
      <c r="E40" s="603"/>
      <c r="F40" s="603"/>
      <c r="G40" s="585"/>
      <c r="H40" s="624" t="s">
        <v>262</v>
      </c>
      <c r="I40" s="603" t="s">
        <v>3</v>
      </c>
      <c r="J40" s="603" t="s">
        <v>285</v>
      </c>
      <c r="K40" s="603">
        <v>3</v>
      </c>
      <c r="L40" s="603">
        <v>1</v>
      </c>
      <c r="M40" s="562" t="str">
        <f t="shared" si="13"/>
        <v>W</v>
      </c>
      <c r="N40" s="562">
        <f t="shared" si="14"/>
        <v>4</v>
      </c>
      <c r="O40" s="598">
        <f t="shared" si="20"/>
        <v>2</v>
      </c>
      <c r="P40" s="562" t="str">
        <f t="shared" si="15"/>
        <v>O</v>
      </c>
      <c r="Q40" s="586">
        <f t="shared" si="16"/>
        <v>0.25</v>
      </c>
      <c r="R40" s="635">
        <f t="shared" si="17"/>
        <v>1</v>
      </c>
      <c r="S40" s="600">
        <v>-0.15</v>
      </c>
      <c r="T40" s="595">
        <f t="shared" si="18"/>
        <v>2.15</v>
      </c>
      <c r="U40" s="601">
        <v>2.56</v>
      </c>
      <c r="V40" s="595">
        <f t="shared" si="19"/>
        <v>1.44</v>
      </c>
      <c r="W40" s="586">
        <f t="shared" si="21"/>
        <v>1.2050000000000001</v>
      </c>
      <c r="X40" s="586">
        <f t="shared" si="22"/>
        <v>1.355</v>
      </c>
      <c r="Y40" s="599">
        <v>8</v>
      </c>
      <c r="Z40" s="599">
        <v>23</v>
      </c>
      <c r="AA40" s="599">
        <v>4</v>
      </c>
      <c r="AB40" s="599">
        <v>5</v>
      </c>
      <c r="AC40" s="599">
        <v>46</v>
      </c>
      <c r="AD40" s="599">
        <v>54</v>
      </c>
      <c r="AE40" s="599">
        <v>4231</v>
      </c>
      <c r="AF40" s="562"/>
      <c r="AG40" s="562"/>
      <c r="AH40" s="562"/>
      <c r="AJ40" s="582" t="str">
        <f t="array" ref="AJ40">IF($K40="","",IF(SUM(IF(ISNUMBER(VALUE(RIGHT($AM40:$CP40,1))),VALUE(RIGHT($AM40:$CP40,1)),0))=$K40,"T","F"))</f>
        <v>T</v>
      </c>
      <c r="AK40" s="583">
        <f t="array" ref="AK40">IF($K40="","",SUM(IF(LEFT($AM40:$CP40,1)="s",1,0))-SUM(IF(RIGHT(LEFT($AM40:$CP40,2))="-",1,0)))</f>
        <v>0</v>
      </c>
      <c r="AL40" s="562">
        <f t="array" ref="AL40">IF($K40="","",SUM(IF(LEFT($AM40:$CP40,1)="X",1,0)))</f>
        <v>11</v>
      </c>
      <c r="AM40" s="669" t="s">
        <v>2474</v>
      </c>
      <c r="AN40" s="668" t="s">
        <v>2474</v>
      </c>
      <c r="AO40" s="668" t="s">
        <v>2474</v>
      </c>
      <c r="AP40" s="668" t="s">
        <v>2471</v>
      </c>
      <c r="AQ40" s="671" t="s">
        <v>3777</v>
      </c>
      <c r="AR40" s="668" t="s">
        <v>2474</v>
      </c>
      <c r="AS40" s="668" t="s">
        <v>2474</v>
      </c>
      <c r="AT40" s="668" t="s">
        <v>2474</v>
      </c>
      <c r="AU40" s="668" t="s">
        <v>2213</v>
      </c>
      <c r="AV40" s="668" t="s">
        <v>2474</v>
      </c>
      <c r="AW40" s="679" t="s">
        <v>3776</v>
      </c>
      <c r="AX40" s="671"/>
      <c r="AY40" s="668" t="s">
        <v>126</v>
      </c>
      <c r="AZ40" s="668" t="s">
        <v>2472</v>
      </c>
      <c r="BA40" s="668" t="s">
        <v>126</v>
      </c>
      <c r="BB40" s="668" t="s">
        <v>2471</v>
      </c>
      <c r="BC40" s="669" t="s">
        <v>2473</v>
      </c>
      <c r="BD40" s="668" t="s">
        <v>126</v>
      </c>
      <c r="BE40" s="668" t="s">
        <v>126</v>
      </c>
      <c r="BF40" s="668" t="s">
        <v>126</v>
      </c>
      <c r="BG40" s="668" t="s">
        <v>2472</v>
      </c>
      <c r="BH40" s="668"/>
      <c r="BI40" s="668" t="s">
        <v>3455</v>
      </c>
      <c r="BJ40" s="668" t="s">
        <v>3775</v>
      </c>
      <c r="BK40" s="668" t="s">
        <v>2473</v>
      </c>
      <c r="BL40" s="668" t="s">
        <v>2473</v>
      </c>
      <c r="BM40" s="668"/>
      <c r="BN40" s="671"/>
      <c r="BO40" s="668"/>
      <c r="BP40" s="668"/>
      <c r="BQ40" s="668"/>
      <c r="BR40" s="668" t="s">
        <v>126</v>
      </c>
      <c r="BS40" s="668" t="s">
        <v>126</v>
      </c>
      <c r="BT40" s="668" t="s">
        <v>2472</v>
      </c>
      <c r="BU40" s="668" t="s">
        <v>2472</v>
      </c>
      <c r="BV40" s="672"/>
      <c r="BW40" s="672"/>
      <c r="BX40" s="672"/>
      <c r="BY40" s="672"/>
      <c r="BZ40" s="672"/>
      <c r="CA40" s="672"/>
      <c r="CB40" s="672"/>
      <c r="CC40" s="673"/>
      <c r="CD40" s="673"/>
      <c r="CE40" s="673"/>
    </row>
    <row r="41" spans="1:83" s="661" customFormat="1" ht="15" customHeight="1">
      <c r="A41" s="626">
        <v>42886</v>
      </c>
      <c r="B41" s="596"/>
      <c r="C41" s="596"/>
      <c r="D41" s="596"/>
      <c r="E41" s="596"/>
      <c r="F41" s="596"/>
      <c r="G41" s="591"/>
      <c r="H41" s="623" t="s">
        <v>304</v>
      </c>
      <c r="I41" s="596" t="s">
        <v>2</v>
      </c>
      <c r="J41" s="596" t="s">
        <v>1199</v>
      </c>
      <c r="K41" s="596">
        <v>1</v>
      </c>
      <c r="L41" s="596">
        <v>2</v>
      </c>
      <c r="M41" s="562" t="str">
        <f t="shared" si="13"/>
        <v>L</v>
      </c>
      <c r="N41" s="562">
        <f t="shared" si="14"/>
        <v>3</v>
      </c>
      <c r="O41" s="598">
        <f t="shared" si="20"/>
        <v>-1</v>
      </c>
      <c r="P41" s="562" t="str">
        <f t="shared" si="15"/>
        <v>O</v>
      </c>
      <c r="Q41" s="586" t="str">
        <f>IF(S41="","",IF(SIGN(S41)&lt;&gt;1,VLOOKUP(ABS(S41),SUP_HDC,3,TRUE),-VLOOKUP(ABS(S41),SUP_HDC,3,TRUE)))</f>
        <v/>
      </c>
      <c r="R41" s="635" t="str">
        <f>IF(Q41="","",IF((K41-L41+Q41)&gt;=0.5,1,IF((K41-L41+Q41)=0.25,0.5,IF((K41-L41+Q41)&lt;=-0.5,-1,IF((K41-L41+Q41)=-0.25,-0.5,0)))))</f>
        <v/>
      </c>
      <c r="S41" s="600"/>
      <c r="T41" s="595" t="str">
        <f t="shared" si="18"/>
        <v/>
      </c>
      <c r="U41" s="601"/>
      <c r="V41" s="595" t="str">
        <f t="shared" si="19"/>
        <v/>
      </c>
      <c r="W41" s="586" t="str">
        <f t="shared" si="21"/>
        <v/>
      </c>
      <c r="X41" s="586" t="str">
        <f t="shared" si="22"/>
        <v/>
      </c>
      <c r="Y41" s="599"/>
      <c r="Z41" s="599"/>
      <c r="AA41" s="599"/>
      <c r="AB41" s="599"/>
      <c r="AC41" s="599"/>
      <c r="AD41" s="599"/>
      <c r="AE41" s="599"/>
      <c r="AF41" s="562"/>
      <c r="AG41" s="562"/>
      <c r="AH41" s="562"/>
      <c r="AJ41" s="582" t="str">
        <f t="array" ref="AJ41">IF($K41="","",IF(SUM(IF(ISNUMBER(VALUE(RIGHT($AM41:$CP41,1))),VALUE(RIGHT($AM41:$CP41,1)),0))=$K41,"T","F"))</f>
        <v>T</v>
      </c>
      <c r="AK41" s="583">
        <f t="array" ref="AK41">IF($K41="","",SUM(IF(LEFT($AM41:$CP41,1)="s",1,0))-SUM(IF(RIGHT(LEFT($AM41:$CP41,2))="-",1,0)))</f>
        <v>0</v>
      </c>
      <c r="AL41" s="562">
        <f t="array" ref="AL41">IF($K41="","",SUM(IF(LEFT($AM41:$CP41,1)="X",1,0)))</f>
        <v>11</v>
      </c>
      <c r="AM41" s="668"/>
      <c r="AN41" s="671"/>
      <c r="AO41" s="668" t="s">
        <v>3862</v>
      </c>
      <c r="AP41" s="668" t="s">
        <v>2474</v>
      </c>
      <c r="AQ41" s="668" t="s">
        <v>126</v>
      </c>
      <c r="AR41" s="668" t="s">
        <v>2472</v>
      </c>
      <c r="AS41" s="668" t="s">
        <v>126</v>
      </c>
      <c r="AT41" s="651" t="s">
        <v>126</v>
      </c>
      <c r="AU41" s="668" t="s">
        <v>3862</v>
      </c>
      <c r="AV41" s="668" t="s">
        <v>126</v>
      </c>
      <c r="AW41" s="668" t="s">
        <v>3871</v>
      </c>
      <c r="AX41" s="671" t="s">
        <v>126</v>
      </c>
      <c r="AY41" s="668" t="s">
        <v>2472</v>
      </c>
      <c r="AZ41" s="668" t="s">
        <v>2474</v>
      </c>
      <c r="BA41" s="668" t="s">
        <v>126</v>
      </c>
      <c r="BB41" s="668" t="s">
        <v>2474</v>
      </c>
      <c r="BC41" s="668" t="s">
        <v>126</v>
      </c>
      <c r="BD41" s="668" t="s">
        <v>126</v>
      </c>
      <c r="BE41" s="668" t="s">
        <v>2474</v>
      </c>
      <c r="BF41" s="668" t="s">
        <v>3868</v>
      </c>
      <c r="BG41" s="668" t="s">
        <v>2474</v>
      </c>
      <c r="BH41" s="668"/>
      <c r="BI41" s="668" t="s">
        <v>3455</v>
      </c>
      <c r="BJ41" s="668" t="s">
        <v>3455</v>
      </c>
      <c r="BK41" s="668" t="s">
        <v>126</v>
      </c>
      <c r="BL41" s="668" t="s">
        <v>2213</v>
      </c>
      <c r="BM41" s="668" t="s">
        <v>3870</v>
      </c>
      <c r="BN41" s="671"/>
      <c r="BO41" s="668" t="s">
        <v>2472</v>
      </c>
      <c r="BP41" s="668"/>
      <c r="BQ41" s="668"/>
      <c r="BR41" s="668" t="s">
        <v>3860</v>
      </c>
      <c r="BS41" s="668" t="s">
        <v>2474</v>
      </c>
      <c r="BT41" s="668" t="s">
        <v>3872</v>
      </c>
      <c r="BU41" s="668" t="s">
        <v>2474</v>
      </c>
      <c r="BV41" s="672"/>
      <c r="BW41" s="672"/>
      <c r="BX41" s="672"/>
      <c r="BY41" s="672"/>
      <c r="BZ41" s="672"/>
      <c r="CA41" s="672"/>
      <c r="CB41" s="672"/>
      <c r="CC41" s="673"/>
      <c r="CD41" s="673"/>
      <c r="CE41" s="673"/>
    </row>
    <row r="42" spans="1:83" s="661" customFormat="1" ht="15" customHeight="1">
      <c r="A42" s="625">
        <v>42890</v>
      </c>
      <c r="B42" s="603"/>
      <c r="C42" s="603"/>
      <c r="D42" s="603"/>
      <c r="E42" s="603"/>
      <c r="F42" s="603"/>
      <c r="G42" s="585"/>
      <c r="H42" s="624" t="s">
        <v>257</v>
      </c>
      <c r="I42" s="603" t="s">
        <v>2</v>
      </c>
      <c r="J42" s="603" t="s">
        <v>285</v>
      </c>
      <c r="K42" s="603">
        <v>2</v>
      </c>
      <c r="L42" s="603">
        <v>0</v>
      </c>
      <c r="M42" s="562" t="str">
        <f t="shared" si="13"/>
        <v>W</v>
      </c>
      <c r="N42" s="562">
        <f t="shared" si="14"/>
        <v>2</v>
      </c>
      <c r="O42" s="598">
        <f t="shared" si="20"/>
        <v>2</v>
      </c>
      <c r="P42" s="562" t="str">
        <f t="shared" si="15"/>
        <v>U</v>
      </c>
      <c r="Q42" s="586">
        <f>IF(S42="","",IF(SIGN(S42)&lt;&gt;1,VLOOKUP(ABS(S42),SUP_HDC,3,TRUE),-VLOOKUP(ABS(S42),SUP_HDC,3,TRUE)))</f>
        <v>0.25</v>
      </c>
      <c r="R42" s="635">
        <f>IF(Q42="","",IF((K42-L42+Q42)&gt;=0.5,1,IF((K42-L42+Q42)=0.25,0.5,IF((K42-L42+Q42)&lt;=-0.5,-1,IF((K42-L42+Q42)=-0.25,-0.5,0)))))</f>
        <v>1</v>
      </c>
      <c r="S42" s="600">
        <v>-0.28000000000000003</v>
      </c>
      <c r="T42" s="595">
        <f t="shared" si="18"/>
        <v>2.2800000000000002</v>
      </c>
      <c r="U42" s="601">
        <v>2.69</v>
      </c>
      <c r="V42" s="595">
        <f t="shared" si="19"/>
        <v>-0.69</v>
      </c>
      <c r="W42" s="586">
        <f t="shared" si="21"/>
        <v>1.2050000000000001</v>
      </c>
      <c r="X42" s="586">
        <f t="shared" si="22"/>
        <v>1.4849999999999999</v>
      </c>
      <c r="Y42" s="599">
        <v>13</v>
      </c>
      <c r="Z42" s="599">
        <v>15</v>
      </c>
      <c r="AA42" s="599">
        <v>5</v>
      </c>
      <c r="AB42" s="599">
        <v>6</v>
      </c>
      <c r="AC42" s="599">
        <v>40</v>
      </c>
      <c r="AD42" s="599">
        <v>60</v>
      </c>
      <c r="AE42" s="599">
        <v>4231</v>
      </c>
      <c r="AF42" s="562"/>
      <c r="AG42" s="562"/>
      <c r="AH42" s="562"/>
      <c r="AJ42" s="582" t="str">
        <f t="array" ref="AJ42">IF($K42="","",IF(SUM(IF(ISNUMBER(VALUE(RIGHT($AM42:$CP42,1))),VALUE(RIGHT($AM42:$CP42,1)),0))=$K42,"T","F"))</f>
        <v>T</v>
      </c>
      <c r="AK42" s="583">
        <f t="array" ref="AK42">IF($K42="","",SUM(IF(LEFT($AM42:$CP42,1)="s",1,0))-SUM(IF(RIGHT(LEFT($AM42:$CP42,2))="-",1,0)))</f>
        <v>0</v>
      </c>
      <c r="AL42" s="562">
        <f t="array" ref="AL42">IF($K42="","",SUM(IF(LEFT($AM42:$CP42,1)="X",1,0)))</f>
        <v>11</v>
      </c>
      <c r="AM42" s="668" t="s">
        <v>3890</v>
      </c>
      <c r="AN42" s="668" t="s">
        <v>3891</v>
      </c>
      <c r="AO42" s="668" t="s">
        <v>3890</v>
      </c>
      <c r="AP42" s="668" t="s">
        <v>3912</v>
      </c>
      <c r="AQ42" s="669" t="s">
        <v>3901</v>
      </c>
      <c r="AR42" s="668" t="s">
        <v>3901</v>
      </c>
      <c r="AS42" s="668" t="s">
        <v>3972</v>
      </c>
      <c r="AT42" s="651" t="s">
        <v>3890</v>
      </c>
      <c r="AU42" s="668" t="s">
        <v>3890</v>
      </c>
      <c r="AV42" s="671" t="s">
        <v>2271</v>
      </c>
      <c r="AW42" s="671" t="s">
        <v>2226</v>
      </c>
      <c r="AX42" s="671"/>
      <c r="AY42" s="668"/>
      <c r="AZ42" s="668" t="s">
        <v>3912</v>
      </c>
      <c r="BA42" s="668"/>
      <c r="BB42" s="668" t="s">
        <v>3912</v>
      </c>
      <c r="BC42" s="668" t="s">
        <v>3902</v>
      </c>
      <c r="BD42" s="668"/>
      <c r="BE42" s="668"/>
      <c r="BF42" s="669" t="s">
        <v>3890</v>
      </c>
      <c r="BG42" s="668" t="s">
        <v>3912</v>
      </c>
      <c r="BH42" s="668"/>
      <c r="BI42" s="668" t="s">
        <v>3455</v>
      </c>
      <c r="BJ42" s="668" t="s">
        <v>3913</v>
      </c>
      <c r="BK42" s="668" t="s">
        <v>3913</v>
      </c>
      <c r="BL42" s="668" t="s">
        <v>2213</v>
      </c>
      <c r="BM42" s="671" t="s">
        <v>3926</v>
      </c>
      <c r="BN42" s="671"/>
      <c r="BO42" s="668"/>
      <c r="BP42" s="668"/>
      <c r="BQ42" s="668"/>
      <c r="BR42" s="668"/>
      <c r="BS42" s="668"/>
      <c r="BT42" s="668" t="s">
        <v>4241</v>
      </c>
      <c r="BU42" s="668"/>
      <c r="BV42" s="672"/>
      <c r="BW42" s="672"/>
      <c r="BX42" s="672"/>
      <c r="BY42" s="672"/>
      <c r="BZ42" s="672"/>
      <c r="CA42" s="672"/>
      <c r="CB42" s="672"/>
      <c r="CC42" s="673"/>
      <c r="CD42" s="673"/>
      <c r="CE42" s="673"/>
    </row>
    <row r="43" spans="1:83" s="661" customFormat="1" ht="15" customHeight="1">
      <c r="A43" s="625">
        <v>42904</v>
      </c>
      <c r="B43" s="603"/>
      <c r="C43" s="603"/>
      <c r="D43" s="603"/>
      <c r="E43" s="603"/>
      <c r="F43" s="603"/>
      <c r="G43" s="585"/>
      <c r="H43" s="624" t="s">
        <v>264</v>
      </c>
      <c r="I43" s="603" t="s">
        <v>3</v>
      </c>
      <c r="J43" s="603" t="s">
        <v>285</v>
      </c>
      <c r="K43" s="603">
        <v>1</v>
      </c>
      <c r="L43" s="603">
        <v>0</v>
      </c>
      <c r="M43" s="562" t="str">
        <f t="shared" si="13"/>
        <v>W</v>
      </c>
      <c r="N43" s="562">
        <f t="shared" si="14"/>
        <v>1</v>
      </c>
      <c r="O43" s="598">
        <f t="shared" si="20"/>
        <v>1</v>
      </c>
      <c r="P43" s="562" t="str">
        <f t="shared" si="15"/>
        <v>U</v>
      </c>
      <c r="Q43" s="586">
        <f t="shared" ref="Q43:Q56" si="23">IF(S43="","",IF(SIGN(S43)&lt;&gt;1,VLOOKUP(ABS(S43),SUP_HDC,3,TRUE),-VLOOKUP(ABS(S43),SUP_HDC,3,TRUE)))</f>
        <v>0.25</v>
      </c>
      <c r="R43" s="635">
        <f t="shared" ref="R43:R56" si="24">IF(Q43="","",IF((K43-L43+Q43)&gt;=0.5,1,IF((K43-L43+Q43)=0.25,0.5,IF((K43-L43+Q43)&lt;=-0.5,-1,IF((K43-L43+Q43)=-0.25,-0.5,0)))))</f>
        <v>1</v>
      </c>
      <c r="S43" s="600">
        <v>-0.33</v>
      </c>
      <c r="T43" s="595">
        <f t="shared" si="18"/>
        <v>1.33</v>
      </c>
      <c r="U43" s="601">
        <v>2.46</v>
      </c>
      <c r="V43" s="595">
        <f t="shared" si="19"/>
        <v>-1.46</v>
      </c>
      <c r="W43" s="586">
        <f t="shared" si="21"/>
        <v>1.0649999999999999</v>
      </c>
      <c r="X43" s="586">
        <f t="shared" si="22"/>
        <v>1.395</v>
      </c>
      <c r="Y43" s="599">
        <v>10</v>
      </c>
      <c r="Z43" s="599">
        <v>16</v>
      </c>
      <c r="AA43" s="599">
        <v>5</v>
      </c>
      <c r="AB43" s="599">
        <v>4</v>
      </c>
      <c r="AC43" s="599">
        <v>51</v>
      </c>
      <c r="AD43" s="599">
        <v>49</v>
      </c>
      <c r="AE43" s="599">
        <v>4231</v>
      </c>
      <c r="AF43" s="562"/>
      <c r="AG43" s="562"/>
      <c r="AH43" s="562"/>
      <c r="AJ43" s="582" t="str">
        <f t="array" ref="AJ43">IF($K43="","",IF(SUM(IF(ISNUMBER(VALUE(RIGHT($AM43:$CP43,1))),VALUE(RIGHT($AM43:$CP43,1)),0))=$K43,"T","F"))</f>
        <v>T</v>
      </c>
      <c r="AK43" s="583">
        <f t="array" ref="AK43">IF($K43="","",SUM(IF(LEFT($AM43:$CP43,1)="s",1,0))-SUM(IF(RIGHT(LEFT($AM43:$CP43,2))="-",1,0)))</f>
        <v>0</v>
      </c>
      <c r="AL43" s="562">
        <f t="array" ref="AL43">IF($K43="","",SUM(IF(LEFT($AM43:$CP43,1)="X",1,0)))</f>
        <v>11</v>
      </c>
      <c r="AM43" s="668" t="s">
        <v>4093</v>
      </c>
      <c r="AN43" s="668" t="s">
        <v>4098</v>
      </c>
      <c r="AO43" s="668" t="s">
        <v>3969</v>
      </c>
      <c r="AP43" s="668" t="s">
        <v>4099</v>
      </c>
      <c r="AQ43" s="668" t="s">
        <v>3960</v>
      </c>
      <c r="AR43" s="668" t="s">
        <v>4096</v>
      </c>
      <c r="AS43" s="668" t="s">
        <v>2213</v>
      </c>
      <c r="AT43" s="652" t="s">
        <v>2207</v>
      </c>
      <c r="AU43" s="668" t="s">
        <v>4099</v>
      </c>
      <c r="AV43" s="668" t="s">
        <v>4099</v>
      </c>
      <c r="AW43" s="668" t="s">
        <v>4109</v>
      </c>
      <c r="AX43" s="671"/>
      <c r="AY43" s="668"/>
      <c r="AZ43" s="668" t="s">
        <v>4106</v>
      </c>
      <c r="BA43" s="668"/>
      <c r="BB43" s="668" t="s">
        <v>4098</v>
      </c>
      <c r="BC43" s="668" t="s">
        <v>4097</v>
      </c>
      <c r="BD43" s="668" t="s">
        <v>4110</v>
      </c>
      <c r="BE43" s="668" t="s">
        <v>4106</v>
      </c>
      <c r="BF43" s="668" t="s">
        <v>4093</v>
      </c>
      <c r="BG43" s="668" t="s">
        <v>3455</v>
      </c>
      <c r="BH43" s="668"/>
      <c r="BI43" s="668"/>
      <c r="BJ43" s="668" t="s">
        <v>4106</v>
      </c>
      <c r="BK43" s="668" t="s">
        <v>4111</v>
      </c>
      <c r="BL43" s="668" t="s">
        <v>2213</v>
      </c>
      <c r="BM43" s="671" t="s">
        <v>4112</v>
      </c>
      <c r="BN43" s="671"/>
      <c r="BO43" s="668"/>
      <c r="BP43" s="668"/>
      <c r="BQ43" s="668"/>
      <c r="BR43" s="668" t="s">
        <v>4106</v>
      </c>
      <c r="BS43" s="668"/>
      <c r="BT43" s="668" t="s">
        <v>4241</v>
      </c>
      <c r="BU43" s="668"/>
      <c r="BV43" s="672" t="s">
        <v>126</v>
      </c>
      <c r="BW43" s="672" t="s">
        <v>126</v>
      </c>
      <c r="BX43" s="672"/>
      <c r="BY43" s="672"/>
      <c r="BZ43" s="672"/>
      <c r="CA43" s="672"/>
      <c r="CB43" s="672"/>
      <c r="CC43" s="673"/>
      <c r="CD43" s="673"/>
      <c r="CE43" s="673"/>
    </row>
    <row r="44" spans="1:83" s="661" customFormat="1" ht="15" customHeight="1">
      <c r="A44" s="626">
        <v>42907</v>
      </c>
      <c r="B44" s="596"/>
      <c r="C44" s="596"/>
      <c r="D44" s="596"/>
      <c r="E44" s="596"/>
      <c r="F44" s="596"/>
      <c r="G44" s="591"/>
      <c r="H44" s="623" t="s">
        <v>4004</v>
      </c>
      <c r="I44" s="596" t="s">
        <v>3990</v>
      </c>
      <c r="J44" s="596" t="s">
        <v>3991</v>
      </c>
      <c r="K44" s="596">
        <v>3</v>
      </c>
      <c r="L44" s="596">
        <v>1</v>
      </c>
      <c r="M44" s="562" t="str">
        <f t="shared" si="13"/>
        <v>W</v>
      </c>
      <c r="N44" s="562">
        <f t="shared" si="14"/>
        <v>4</v>
      </c>
      <c r="O44" s="598">
        <f t="shared" si="20"/>
        <v>2</v>
      </c>
      <c r="P44" s="562" t="str">
        <f t="shared" si="15"/>
        <v>O</v>
      </c>
      <c r="Q44" s="586"/>
      <c r="R44" s="635"/>
      <c r="S44" s="600"/>
      <c r="T44" s="595" t="str">
        <f t="shared" si="18"/>
        <v/>
      </c>
      <c r="U44" s="601"/>
      <c r="V44" s="595" t="str">
        <f t="shared" si="19"/>
        <v/>
      </c>
      <c r="W44" s="586"/>
      <c r="X44" s="586"/>
      <c r="Y44" s="599"/>
      <c r="Z44" s="599"/>
      <c r="AA44" s="599"/>
      <c r="AB44" s="599"/>
      <c r="AC44" s="599"/>
      <c r="AD44" s="599"/>
      <c r="AE44" s="599"/>
      <c r="AF44" s="562"/>
      <c r="AG44" s="562"/>
      <c r="AH44" s="562"/>
      <c r="AJ44" s="582" t="str">
        <f t="array" ref="AJ44">IF($K44="","",IF(SUM(IF(ISNUMBER(VALUE(RIGHT($AM44:$CP44,1))),VALUE(RIGHT($AM44:$CP44,1)),0))=$K44,"T","F"))</f>
        <v>T</v>
      </c>
      <c r="AK44" s="583">
        <f t="array" ref="AK44">IF($K44="","",SUM(IF(LEFT($AM44:$CP44,1)="s",1,0))-SUM(IF(RIGHT(LEFT($AM44:$CP44,2))="-",1,0)))</f>
        <v>0</v>
      </c>
      <c r="AL44" s="562">
        <f t="array" ref="AL44">IF($K44="","",SUM(IF(LEFT($AM44:$CP44,1)="X",1,0)))</f>
        <v>11</v>
      </c>
      <c r="AM44" s="668"/>
      <c r="AN44" s="668"/>
      <c r="AO44" s="668" t="s">
        <v>3455</v>
      </c>
      <c r="AP44" s="668" t="s">
        <v>2138</v>
      </c>
      <c r="AQ44" s="668" t="s">
        <v>4186</v>
      </c>
      <c r="AR44" s="668" t="s">
        <v>2138</v>
      </c>
      <c r="AS44" s="668" t="s">
        <v>2213</v>
      </c>
      <c r="AT44" s="651" t="s">
        <v>4138</v>
      </c>
      <c r="AU44" s="668" t="s">
        <v>4125</v>
      </c>
      <c r="AV44" s="668"/>
      <c r="AW44" s="668" t="s">
        <v>2138</v>
      </c>
      <c r="AX44" s="671"/>
      <c r="AY44" s="668" t="s">
        <v>4187</v>
      </c>
      <c r="AZ44" s="668" t="s">
        <v>4123</v>
      </c>
      <c r="BA44" s="668"/>
      <c r="BB44" s="668" t="s">
        <v>4125</v>
      </c>
      <c r="BC44" s="668"/>
      <c r="BD44" s="668" t="s">
        <v>4154</v>
      </c>
      <c r="BE44" s="668" t="s">
        <v>4185</v>
      </c>
      <c r="BF44" s="668"/>
      <c r="BG44" s="668" t="s">
        <v>3455</v>
      </c>
      <c r="BH44" s="668"/>
      <c r="BI44" s="668"/>
      <c r="BJ44" s="668" t="s">
        <v>4194</v>
      </c>
      <c r="BK44" s="668" t="s">
        <v>4194</v>
      </c>
      <c r="BL44" s="668" t="s">
        <v>2213</v>
      </c>
      <c r="BM44" s="668" t="s">
        <v>2226</v>
      </c>
      <c r="BN44" s="671"/>
      <c r="BO44" s="668" t="s">
        <v>2137</v>
      </c>
      <c r="BP44" s="668"/>
      <c r="BQ44" s="668"/>
      <c r="BR44" s="668" t="s">
        <v>4129</v>
      </c>
      <c r="BS44" s="668" t="s">
        <v>2137</v>
      </c>
      <c r="BT44" s="668" t="s">
        <v>4241</v>
      </c>
      <c r="BU44" s="668" t="s">
        <v>4123</v>
      </c>
      <c r="BV44" s="672"/>
      <c r="BW44" s="672"/>
      <c r="BX44" s="672"/>
      <c r="BY44" s="672"/>
      <c r="BZ44" s="672"/>
      <c r="CA44" s="672"/>
      <c r="CB44" s="672"/>
      <c r="CC44" s="673"/>
      <c r="CD44" s="673"/>
      <c r="CE44" s="673"/>
    </row>
    <row r="45" spans="1:83" s="661" customFormat="1" ht="15" customHeight="1">
      <c r="A45" s="625">
        <v>42911</v>
      </c>
      <c r="B45" s="603"/>
      <c r="C45" s="603"/>
      <c r="D45" s="603"/>
      <c r="E45" s="603"/>
      <c r="F45" s="603"/>
      <c r="G45" s="585"/>
      <c r="H45" s="624" t="s">
        <v>1200</v>
      </c>
      <c r="I45" s="603" t="s">
        <v>2</v>
      </c>
      <c r="J45" s="603" t="s">
        <v>285</v>
      </c>
      <c r="K45" s="603">
        <v>2</v>
      </c>
      <c r="L45" s="603">
        <v>0</v>
      </c>
      <c r="M45" s="562" t="str">
        <f t="shared" si="13"/>
        <v>W</v>
      </c>
      <c r="N45" s="562">
        <f t="shared" si="14"/>
        <v>2</v>
      </c>
      <c r="O45" s="598">
        <f t="shared" si="20"/>
        <v>2</v>
      </c>
      <c r="P45" s="562" t="str">
        <f t="shared" si="15"/>
        <v>U</v>
      </c>
      <c r="Q45" s="586">
        <f t="shared" si="23"/>
        <v>-0.25</v>
      </c>
      <c r="R45" s="635">
        <f t="shared" si="24"/>
        <v>1</v>
      </c>
      <c r="S45" s="600">
        <v>0.33</v>
      </c>
      <c r="T45" s="595">
        <f t="shared" si="18"/>
        <v>1.67</v>
      </c>
      <c r="U45" s="601">
        <v>2.56</v>
      </c>
      <c r="V45" s="595">
        <f t="shared" si="19"/>
        <v>-0.56000000000000005</v>
      </c>
      <c r="W45" s="586">
        <f t="shared" si="21"/>
        <v>1.4450000000000001</v>
      </c>
      <c r="X45" s="586">
        <f t="shared" si="22"/>
        <v>1.115</v>
      </c>
      <c r="Y45" s="732">
        <v>15</v>
      </c>
      <c r="Z45" s="732">
        <v>13</v>
      </c>
      <c r="AA45" s="732">
        <v>7</v>
      </c>
      <c r="AB45" s="732">
        <v>4</v>
      </c>
      <c r="AC45" s="732">
        <v>52</v>
      </c>
      <c r="AD45" s="732">
        <v>48</v>
      </c>
      <c r="AE45" s="732">
        <v>4231</v>
      </c>
      <c r="AF45" s="562"/>
      <c r="AG45" s="562"/>
      <c r="AH45" s="562"/>
      <c r="AJ45" s="582" t="str">
        <f t="array" ref="AJ45">IF($K45="","",IF(SUM(IF(ISNUMBER(VALUE(RIGHT($AM45:$CP45,1))),VALUE(RIGHT($AM45:$CP45,1)),0))=$K45,"T","F"))</f>
        <v>T</v>
      </c>
      <c r="AK45" s="583">
        <f t="array" ref="AK45">IF($K45="","",SUM(IF(LEFT($AM45:$CP45,1)="s",1,0))-SUM(IF(RIGHT(LEFT($AM45:$CP45,2))="-",1,0)))</f>
        <v>0</v>
      </c>
      <c r="AL45" s="562">
        <f t="array" ref="AL45">IF($K45="","",SUM(IF(LEFT($AM45:$CP45,1)="X",1,0)))</f>
        <v>11</v>
      </c>
      <c r="AM45" s="668" t="s">
        <v>4242</v>
      </c>
      <c r="AN45" s="668" t="s">
        <v>4245</v>
      </c>
      <c r="AO45" s="668" t="s">
        <v>3455</v>
      </c>
      <c r="AP45" s="671" t="s">
        <v>2313</v>
      </c>
      <c r="AQ45" s="668"/>
      <c r="AR45" s="668" t="s">
        <v>4245</v>
      </c>
      <c r="AS45" s="668" t="s">
        <v>2213</v>
      </c>
      <c r="AT45" s="651" t="s">
        <v>4242</v>
      </c>
      <c r="AU45" s="668" t="s">
        <v>4242</v>
      </c>
      <c r="AV45" s="668" t="s">
        <v>4242</v>
      </c>
      <c r="AW45" s="671" t="s">
        <v>4259</v>
      </c>
      <c r="AX45" s="671"/>
      <c r="AY45" s="668"/>
      <c r="AZ45" s="668"/>
      <c r="BA45" s="668"/>
      <c r="BB45" s="668" t="s">
        <v>4240</v>
      </c>
      <c r="BC45" s="668" t="s">
        <v>4245</v>
      </c>
      <c r="BD45" s="668" t="s">
        <v>4261</v>
      </c>
      <c r="BE45" s="668" t="s">
        <v>4246</v>
      </c>
      <c r="BF45" s="671" t="s">
        <v>2475</v>
      </c>
      <c r="BG45" s="668" t="s">
        <v>3455</v>
      </c>
      <c r="BH45" s="668"/>
      <c r="BI45" s="668"/>
      <c r="BJ45" s="668"/>
      <c r="BK45" s="668"/>
      <c r="BL45" s="668" t="s">
        <v>2213</v>
      </c>
      <c r="BM45" s="668" t="s">
        <v>4260</v>
      </c>
      <c r="BN45" s="671"/>
      <c r="BO45" s="668"/>
      <c r="BP45" s="668"/>
      <c r="BQ45" s="668"/>
      <c r="BR45" s="668"/>
      <c r="BS45" s="668"/>
      <c r="BT45" s="668" t="s">
        <v>4241</v>
      </c>
      <c r="BU45" s="668"/>
      <c r="BV45" s="672"/>
      <c r="BW45" s="672"/>
      <c r="BX45" s="672"/>
      <c r="BY45" s="672"/>
      <c r="BZ45" s="672"/>
      <c r="CA45" s="672"/>
      <c r="CB45" s="672"/>
      <c r="CC45" s="673"/>
      <c r="CD45" s="673"/>
      <c r="CE45" s="673"/>
    </row>
    <row r="46" spans="1:83" s="661" customFormat="1" ht="15" customHeight="1">
      <c r="A46" s="625">
        <v>42917</v>
      </c>
      <c r="B46" s="603"/>
      <c r="C46" s="603"/>
      <c r="D46" s="603"/>
      <c r="E46" s="603"/>
      <c r="F46" s="603"/>
      <c r="G46" s="585"/>
      <c r="H46" s="624" t="s">
        <v>1204</v>
      </c>
      <c r="I46" s="603" t="s">
        <v>3</v>
      </c>
      <c r="J46" s="603" t="s">
        <v>285</v>
      </c>
      <c r="K46" s="603">
        <v>2</v>
      </c>
      <c r="L46" s="603">
        <v>1</v>
      </c>
      <c r="M46" s="562" t="str">
        <f t="shared" si="13"/>
        <v>W</v>
      </c>
      <c r="N46" s="562">
        <f t="shared" si="14"/>
        <v>3</v>
      </c>
      <c r="O46" s="598">
        <f t="shared" si="20"/>
        <v>1</v>
      </c>
      <c r="P46" s="562" t="str">
        <f t="shared" si="15"/>
        <v>O</v>
      </c>
      <c r="Q46" s="586">
        <f t="shared" si="23"/>
        <v>-0.5</v>
      </c>
      <c r="R46" s="635">
        <f t="shared" si="24"/>
        <v>1</v>
      </c>
      <c r="S46" s="600">
        <v>0.435</v>
      </c>
      <c r="T46" s="595">
        <f t="shared" si="18"/>
        <v>0.56499999999999995</v>
      </c>
      <c r="U46" s="601">
        <v>2.5299999999999998</v>
      </c>
      <c r="V46" s="595">
        <f t="shared" si="19"/>
        <v>0.4700000000000002</v>
      </c>
      <c r="W46" s="586">
        <f t="shared" si="21"/>
        <v>1.4824999999999999</v>
      </c>
      <c r="X46" s="586">
        <f t="shared" si="22"/>
        <v>1.0474999999999999</v>
      </c>
      <c r="Y46" s="599">
        <v>10</v>
      </c>
      <c r="Z46" s="599">
        <v>11</v>
      </c>
      <c r="AA46" s="599">
        <v>2</v>
      </c>
      <c r="AB46" s="599">
        <v>1</v>
      </c>
      <c r="AC46" s="599">
        <v>47</v>
      </c>
      <c r="AD46" s="599">
        <v>53</v>
      </c>
      <c r="AE46" s="599">
        <v>4231</v>
      </c>
      <c r="AF46" s="562"/>
      <c r="AG46" s="562"/>
      <c r="AH46" s="562"/>
      <c r="AJ46" s="582" t="str">
        <f t="array" ref="AJ46">IF($K46="","",IF(SUM(IF(ISNUMBER(VALUE(RIGHT($AM46:$CP46,1))),VALUE(RIGHT($AM46:$CP46,1)),0))=$K46,"T","F"))</f>
        <v>T</v>
      </c>
      <c r="AK46" s="583">
        <f t="array" ref="AK46">IF($K46="","",SUM(IF(LEFT($AM46:$CP46,1)="s",1,0))-SUM(IF(RIGHT(LEFT($AM46:$CP46,2))="-",1,0)))</f>
        <v>0</v>
      </c>
      <c r="AL46" s="562">
        <f t="array" ref="AL46">IF($K46="","",SUM(IF(LEFT($AM46:$CP46,1)="X",1,0)))</f>
        <v>11</v>
      </c>
      <c r="AM46" s="668" t="s">
        <v>2474</v>
      </c>
      <c r="AN46" s="668" t="s">
        <v>4408</v>
      </c>
      <c r="AO46" s="668" t="s">
        <v>4396</v>
      </c>
      <c r="AP46" s="671" t="s">
        <v>2207</v>
      </c>
      <c r="AQ46" s="668" t="s">
        <v>4396</v>
      </c>
      <c r="AR46" s="668" t="s">
        <v>1431</v>
      </c>
      <c r="AS46" s="668" t="s">
        <v>4404</v>
      </c>
      <c r="AT46" s="651" t="s">
        <v>1431</v>
      </c>
      <c r="AU46" s="668" t="s">
        <v>1431</v>
      </c>
      <c r="AV46" s="671" t="s">
        <v>2207</v>
      </c>
      <c r="AW46" s="671" t="s">
        <v>2313</v>
      </c>
      <c r="AX46" s="671"/>
      <c r="AY46" s="668"/>
      <c r="AZ46" s="668" t="s">
        <v>4398</v>
      </c>
      <c r="BA46" s="668"/>
      <c r="BB46" s="668" t="s">
        <v>2213</v>
      </c>
      <c r="BC46" s="668" t="s">
        <v>4409</v>
      </c>
      <c r="BD46" s="668"/>
      <c r="BE46" s="668" t="s">
        <v>1431</v>
      </c>
      <c r="BF46" s="669" t="s">
        <v>4377</v>
      </c>
      <c r="BG46" s="668"/>
      <c r="BH46" s="668"/>
      <c r="BI46" s="668"/>
      <c r="BJ46" s="668" t="s">
        <v>4396</v>
      </c>
      <c r="BK46" s="668" t="s">
        <v>4396</v>
      </c>
      <c r="BL46" s="668" t="s">
        <v>2213</v>
      </c>
      <c r="BM46" s="668" t="s">
        <v>4391</v>
      </c>
      <c r="BN46" s="671"/>
      <c r="BO46" s="668"/>
      <c r="BP46" s="668"/>
      <c r="BQ46" s="668"/>
      <c r="BR46" s="668"/>
      <c r="BS46" s="668"/>
      <c r="BT46" s="668"/>
      <c r="BU46" s="668"/>
      <c r="BV46" s="672"/>
      <c r="BW46" s="672"/>
      <c r="BX46" s="672"/>
      <c r="BY46" s="672"/>
      <c r="BZ46" s="672"/>
      <c r="CA46" s="672"/>
      <c r="CB46" s="672"/>
      <c r="CC46" s="673"/>
      <c r="CD46" s="673"/>
      <c r="CE46" s="673"/>
    </row>
    <row r="47" spans="1:83" s="661" customFormat="1" ht="15" customHeight="1">
      <c r="A47" s="625">
        <v>42924</v>
      </c>
      <c r="B47" s="603"/>
      <c r="C47" s="603"/>
      <c r="D47" s="603"/>
      <c r="E47" s="603"/>
      <c r="F47" s="603"/>
      <c r="G47" s="585"/>
      <c r="H47" s="624" t="s">
        <v>304</v>
      </c>
      <c r="I47" s="603" t="s">
        <v>2</v>
      </c>
      <c r="J47" s="603" t="s">
        <v>285</v>
      </c>
      <c r="K47" s="603">
        <v>1</v>
      </c>
      <c r="L47" s="603">
        <v>1</v>
      </c>
      <c r="M47" s="562" t="str">
        <f t="shared" si="13"/>
        <v>D</v>
      </c>
      <c r="N47" s="562">
        <f t="shared" si="14"/>
        <v>2</v>
      </c>
      <c r="O47" s="598">
        <f t="shared" si="20"/>
        <v>0</v>
      </c>
      <c r="P47" s="562" t="str">
        <f t="shared" si="15"/>
        <v>U</v>
      </c>
      <c r="Q47" s="586">
        <f t="shared" si="23"/>
        <v>-0.25</v>
      </c>
      <c r="R47" s="635">
        <f t="shared" si="24"/>
        <v>-0.5</v>
      </c>
      <c r="S47" s="600">
        <v>0.16</v>
      </c>
      <c r="T47" s="595">
        <f t="shared" si="18"/>
        <v>-0.16</v>
      </c>
      <c r="U47" s="601">
        <v>2.71</v>
      </c>
      <c r="V47" s="595">
        <f t="shared" si="19"/>
        <v>-0.71</v>
      </c>
      <c r="W47" s="586">
        <f t="shared" si="21"/>
        <v>1.4350000000000001</v>
      </c>
      <c r="X47" s="586">
        <f t="shared" si="22"/>
        <v>1.2749999999999999</v>
      </c>
      <c r="Y47" s="599">
        <v>12</v>
      </c>
      <c r="Z47" s="599">
        <v>9</v>
      </c>
      <c r="AA47" s="599">
        <v>6</v>
      </c>
      <c r="AB47" s="599">
        <v>4</v>
      </c>
      <c r="AC47" s="599">
        <v>50</v>
      </c>
      <c r="AD47" s="599">
        <v>50</v>
      </c>
      <c r="AE47" s="599">
        <v>4231</v>
      </c>
      <c r="AF47" s="562"/>
      <c r="AG47" s="562"/>
      <c r="AH47" s="562"/>
      <c r="AJ47" s="582" t="str">
        <f t="array" ref="AJ47">IF($K47="","",IF(SUM(IF(ISNUMBER(VALUE(RIGHT($AM47:$CP47,1))),VALUE(RIGHT($AM47:$CP47,1)),0))=$K47,"T","F"))</f>
        <v>T</v>
      </c>
      <c r="AK47" s="583">
        <f t="array" ref="AK47">IF($K47="","",SUM(IF(LEFT($AM47:$CP47,1)="s",1,0))-SUM(IF(RIGHT(LEFT($AM47:$CP47,2))="-",1,0)))</f>
        <v>0</v>
      </c>
      <c r="AL47" s="562">
        <f t="array" ref="AL47">IF($K47="","",SUM(IF(LEFT($AM47:$CP47,1)="X",1,0)))</f>
        <v>11</v>
      </c>
      <c r="AM47" s="668" t="s">
        <v>2474</v>
      </c>
      <c r="AN47" s="668" t="s">
        <v>2474</v>
      </c>
      <c r="AO47" s="668" t="s">
        <v>2139</v>
      </c>
      <c r="AP47" s="668" t="s">
        <v>2474</v>
      </c>
      <c r="AQ47" s="668" t="s">
        <v>4483</v>
      </c>
      <c r="AR47" s="668" t="s">
        <v>2474</v>
      </c>
      <c r="AS47" s="668" t="s">
        <v>4494</v>
      </c>
      <c r="AT47" s="668" t="s">
        <v>2474</v>
      </c>
      <c r="AU47" s="671" t="s">
        <v>4511</v>
      </c>
      <c r="AV47" s="668" t="s">
        <v>4446</v>
      </c>
      <c r="AW47" s="668" t="s">
        <v>4481</v>
      </c>
      <c r="AX47" s="671"/>
      <c r="AY47" s="668"/>
      <c r="AZ47" s="668" t="s">
        <v>4494</v>
      </c>
      <c r="BA47" s="668"/>
      <c r="BB47" s="668" t="s">
        <v>2213</v>
      </c>
      <c r="BC47" s="669" t="s">
        <v>4481</v>
      </c>
      <c r="BD47" s="668"/>
      <c r="BE47" s="668" t="s">
        <v>2474</v>
      </c>
      <c r="BF47" s="668" t="s">
        <v>2474</v>
      </c>
      <c r="BG47" s="669" t="s">
        <v>4481</v>
      </c>
      <c r="BH47" s="668"/>
      <c r="BI47" s="668"/>
      <c r="BJ47" s="668" t="s">
        <v>4494</v>
      </c>
      <c r="BK47" s="671" t="s">
        <v>4510</v>
      </c>
      <c r="BL47" s="668" t="s">
        <v>2213</v>
      </c>
      <c r="BM47" s="668" t="s">
        <v>4477</v>
      </c>
      <c r="BN47" s="671"/>
      <c r="BO47" s="668"/>
      <c r="BP47" s="668"/>
      <c r="BQ47" s="668"/>
      <c r="BR47" s="668"/>
      <c r="BS47" s="668"/>
      <c r="BT47" s="668"/>
      <c r="BU47" s="668"/>
      <c r="BV47" s="672"/>
      <c r="BW47" s="672"/>
      <c r="BX47" s="672"/>
      <c r="BY47" s="672"/>
      <c r="BZ47" s="672"/>
      <c r="CA47" s="672"/>
      <c r="CB47" s="672"/>
      <c r="CC47" s="673"/>
      <c r="CD47" s="673"/>
      <c r="CE47" s="673"/>
    </row>
    <row r="48" spans="1:83" s="661" customFormat="1" ht="15" customHeight="1">
      <c r="A48" s="626">
        <v>42928</v>
      </c>
      <c r="B48" s="596"/>
      <c r="C48" s="596"/>
      <c r="D48" s="596"/>
      <c r="E48" s="596"/>
      <c r="F48" s="596"/>
      <c r="G48" s="591"/>
      <c r="H48" s="623" t="s">
        <v>4305</v>
      </c>
      <c r="I48" s="596" t="s">
        <v>3578</v>
      </c>
      <c r="J48" s="596" t="s">
        <v>3988</v>
      </c>
      <c r="K48" s="596">
        <v>4</v>
      </c>
      <c r="L48" s="596">
        <v>2</v>
      </c>
      <c r="M48" s="562" t="str">
        <f t="shared" si="13"/>
        <v>W</v>
      </c>
      <c r="N48" s="562">
        <f t="shared" si="14"/>
        <v>6</v>
      </c>
      <c r="O48" s="598">
        <f t="shared" si="20"/>
        <v>2</v>
      </c>
      <c r="P48" s="562" t="str">
        <f t="shared" si="15"/>
        <v>O</v>
      </c>
      <c r="Q48" s="586"/>
      <c r="R48" s="635"/>
      <c r="S48" s="600"/>
      <c r="T48" s="595"/>
      <c r="U48" s="601"/>
      <c r="V48" s="595"/>
      <c r="W48" s="586"/>
      <c r="X48" s="586"/>
      <c r="Y48" s="599"/>
      <c r="Z48" s="599"/>
      <c r="AA48" s="599"/>
      <c r="AB48" s="599"/>
      <c r="AC48" s="599"/>
      <c r="AD48" s="599"/>
      <c r="AE48" s="599"/>
      <c r="AF48" s="562"/>
      <c r="AG48" s="562"/>
      <c r="AH48" s="562"/>
      <c r="AJ48" s="582" t="str">
        <f t="array" ref="AJ48">IF($K48="","",IF(SUM(IF(ISNUMBER(VALUE(RIGHT($AM48:$CP48,1))),VALUE(RIGHT($AM48:$CP48,1)),0))=$K48,"T","F"))</f>
        <v>T</v>
      </c>
      <c r="AK48" s="583">
        <f t="array" ref="AK48">IF($K48="","",SUM(IF(LEFT($AM48:$CP48,1)="s",1,0))-SUM(IF(RIGHT(LEFT($AM48:$CP48,2))="-",1,0)))</f>
        <v>0</v>
      </c>
      <c r="AL48" s="562">
        <f t="array" ref="AL48">IF($K48="","",SUM(IF(LEFT($AM48:$CP48,1)="X",1,0)))</f>
        <v>11</v>
      </c>
      <c r="AM48" s="668"/>
      <c r="AN48" s="668" t="s">
        <v>4577</v>
      </c>
      <c r="AO48" s="669" t="s">
        <v>4607</v>
      </c>
      <c r="AP48" s="668" t="s">
        <v>4577</v>
      </c>
      <c r="AQ48" s="668" t="s">
        <v>4558</v>
      </c>
      <c r="AR48" s="668" t="s">
        <v>4564</v>
      </c>
      <c r="AS48" s="668" t="s">
        <v>4609</v>
      </c>
      <c r="AT48" s="651" t="s">
        <v>4576</v>
      </c>
      <c r="AU48" s="668" t="s">
        <v>4608</v>
      </c>
      <c r="AV48" s="668" t="s">
        <v>4446</v>
      </c>
      <c r="AW48" s="669" t="s">
        <v>4606</v>
      </c>
      <c r="AX48" s="671"/>
      <c r="AY48" s="668" t="s">
        <v>4577</v>
      </c>
      <c r="AZ48" s="668" t="s">
        <v>4558</v>
      </c>
      <c r="BA48" s="668"/>
      <c r="BB48" s="668" t="s">
        <v>2213</v>
      </c>
      <c r="BC48" s="668"/>
      <c r="BD48" s="669" t="s">
        <v>4558</v>
      </c>
      <c r="BE48" s="668" t="s">
        <v>4558</v>
      </c>
      <c r="BF48" s="668" t="s">
        <v>4576</v>
      </c>
      <c r="BG48" s="668" t="s">
        <v>2137</v>
      </c>
      <c r="BH48" s="668"/>
      <c r="BI48" s="668"/>
      <c r="BJ48" s="668"/>
      <c r="BK48" s="668" t="s">
        <v>2137</v>
      </c>
      <c r="BL48" s="668" t="s">
        <v>2213</v>
      </c>
      <c r="BM48" s="668" t="s">
        <v>4605</v>
      </c>
      <c r="BN48" s="671"/>
      <c r="BO48" s="668"/>
      <c r="BP48" s="668"/>
      <c r="BQ48" s="668"/>
      <c r="BR48" s="668" t="s">
        <v>4577</v>
      </c>
      <c r="BS48" s="668"/>
      <c r="BT48" s="668"/>
      <c r="BU48" s="668"/>
      <c r="BV48" s="672"/>
      <c r="BW48" s="672"/>
      <c r="BX48" s="672"/>
      <c r="BY48" s="672"/>
      <c r="BZ48" s="672"/>
      <c r="CA48" s="672"/>
      <c r="CB48" s="672"/>
      <c r="CC48" s="673"/>
      <c r="CD48" s="673"/>
      <c r="CE48" s="673"/>
    </row>
    <row r="49" spans="1:83" s="661" customFormat="1" ht="15" customHeight="1">
      <c r="A49" s="625">
        <v>42945</v>
      </c>
      <c r="B49" s="603"/>
      <c r="C49" s="603"/>
      <c r="D49" s="603"/>
      <c r="E49" s="603"/>
      <c r="F49" s="603"/>
      <c r="G49" s="585"/>
      <c r="H49" s="624" t="s">
        <v>262</v>
      </c>
      <c r="I49" s="603" t="s">
        <v>2</v>
      </c>
      <c r="J49" s="603" t="s">
        <v>285</v>
      </c>
      <c r="K49" s="603">
        <v>2</v>
      </c>
      <c r="L49" s="603">
        <v>2</v>
      </c>
      <c r="M49" s="562" t="str">
        <f t="shared" si="13"/>
        <v>D</v>
      </c>
      <c r="N49" s="562">
        <f t="shared" si="14"/>
        <v>4</v>
      </c>
      <c r="O49" s="598">
        <f t="shared" si="20"/>
        <v>0</v>
      </c>
      <c r="P49" s="562" t="str">
        <f t="shared" si="15"/>
        <v>O</v>
      </c>
      <c r="Q49" s="586">
        <f t="shared" si="23"/>
        <v>-0.25</v>
      </c>
      <c r="R49" s="635">
        <f t="shared" si="24"/>
        <v>-0.5</v>
      </c>
      <c r="S49" s="600">
        <v>0.42</v>
      </c>
      <c r="T49" s="595">
        <f t="shared" si="18"/>
        <v>-0.42</v>
      </c>
      <c r="U49" s="601">
        <v>2.66</v>
      </c>
      <c r="V49" s="595">
        <f t="shared" si="19"/>
        <v>1.3399999999999999</v>
      </c>
      <c r="W49" s="586">
        <f t="shared" si="21"/>
        <v>1.54</v>
      </c>
      <c r="X49" s="586">
        <f t="shared" si="22"/>
        <v>1.1200000000000001</v>
      </c>
      <c r="Y49" s="755">
        <v>18</v>
      </c>
      <c r="Z49" s="755">
        <v>18</v>
      </c>
      <c r="AA49" s="755">
        <v>6</v>
      </c>
      <c r="AB49" s="755">
        <v>5</v>
      </c>
      <c r="AC49" s="755">
        <v>62</v>
      </c>
      <c r="AD49" s="755">
        <v>38</v>
      </c>
      <c r="AE49" s="755">
        <v>4231</v>
      </c>
      <c r="AF49" s="562"/>
      <c r="AG49" s="562"/>
      <c r="AH49" s="562"/>
      <c r="AJ49" s="582" t="str">
        <f t="array" ref="AJ49">IF($K49="","",IF(SUM(IF(ISNUMBER(VALUE(RIGHT($AM49:$CP49,1))),VALUE(RIGHT($AM49:$CP49,1)),0))=$K49,"T","F"))</f>
        <v>T</v>
      </c>
      <c r="AK49" s="583">
        <f t="array" ref="AK49">IF($K49="","",SUM(IF(LEFT($AM49:$CP49,1)="s",1,0))-SUM(IF(RIGHT(LEFT($AM49:$CP49,2))="-",1,0)))</f>
        <v>0</v>
      </c>
      <c r="AL49" s="562">
        <f t="array" ref="AL49">IF($K49="","",SUM(IF(LEFT($AM49:$CP49,1)="X",1,0)))</f>
        <v>11</v>
      </c>
      <c r="AM49" s="668" t="s">
        <v>4727</v>
      </c>
      <c r="AN49" s="668" t="s">
        <v>4727</v>
      </c>
      <c r="AO49" s="668" t="s">
        <v>4727</v>
      </c>
      <c r="AP49" s="671" t="s">
        <v>4796</v>
      </c>
      <c r="AQ49" s="668" t="s">
        <v>4729</v>
      </c>
      <c r="AR49" s="668" t="s">
        <v>4730</v>
      </c>
      <c r="AS49" s="668" t="s">
        <v>4735</v>
      </c>
      <c r="AT49" s="652" t="s">
        <v>4733</v>
      </c>
      <c r="AU49" s="682" t="s">
        <v>2271</v>
      </c>
      <c r="AV49" s="682" t="s">
        <v>4732</v>
      </c>
      <c r="AW49" s="668" t="s">
        <v>4736</v>
      </c>
      <c r="AX49" s="671"/>
      <c r="AY49" s="668"/>
      <c r="AZ49" s="668" t="s">
        <v>4735</v>
      </c>
      <c r="BA49" s="668"/>
      <c r="BB49" s="668" t="s">
        <v>2213</v>
      </c>
      <c r="BC49" s="668" t="s">
        <v>4737</v>
      </c>
      <c r="BD49" s="668"/>
      <c r="BE49" s="668"/>
      <c r="BF49" s="668" t="s">
        <v>4731</v>
      </c>
      <c r="BG49" s="668" t="s">
        <v>4736</v>
      </c>
      <c r="BH49" s="668"/>
      <c r="BI49" s="668"/>
      <c r="BJ49" s="668"/>
      <c r="BK49" s="668" t="s">
        <v>4735</v>
      </c>
      <c r="BL49" s="668" t="s">
        <v>2213</v>
      </c>
      <c r="BM49" s="668" t="s">
        <v>4734</v>
      </c>
      <c r="BN49" s="671"/>
      <c r="BO49" s="668"/>
      <c r="BP49" s="668"/>
      <c r="BQ49" s="668"/>
      <c r="BR49" s="668" t="s">
        <v>4738</v>
      </c>
      <c r="BS49" s="668"/>
      <c r="BT49" s="705"/>
      <c r="BU49" s="705"/>
      <c r="BV49" s="672"/>
      <c r="BW49" s="672"/>
      <c r="BX49" s="672"/>
      <c r="BY49" s="672"/>
      <c r="BZ49" s="672"/>
      <c r="CA49" s="672"/>
      <c r="CB49" s="672"/>
      <c r="CC49" s="673"/>
      <c r="CD49" s="673"/>
      <c r="CE49" s="673"/>
    </row>
    <row r="50" spans="1:83" s="661" customFormat="1" ht="15" customHeight="1">
      <c r="A50" s="625">
        <v>42952</v>
      </c>
      <c r="B50" s="603"/>
      <c r="C50" s="603"/>
      <c r="D50" s="603"/>
      <c r="E50" s="603"/>
      <c r="F50" s="603"/>
      <c r="G50" s="585"/>
      <c r="H50" s="624" t="s">
        <v>234</v>
      </c>
      <c r="I50" s="603" t="s">
        <v>3</v>
      </c>
      <c r="J50" s="603" t="s">
        <v>285</v>
      </c>
      <c r="K50" s="603">
        <v>2</v>
      </c>
      <c r="L50" s="603">
        <v>0</v>
      </c>
      <c r="M50" s="562" t="str">
        <f t="shared" si="13"/>
        <v>W</v>
      </c>
      <c r="N50" s="562">
        <f t="shared" si="14"/>
        <v>2</v>
      </c>
      <c r="O50" s="598">
        <f t="shared" si="20"/>
        <v>2</v>
      </c>
      <c r="P50" s="562" t="str">
        <f t="shared" si="15"/>
        <v>U</v>
      </c>
      <c r="Q50" s="586">
        <f t="shared" si="23"/>
        <v>-0.25</v>
      </c>
      <c r="R50" s="635">
        <f t="shared" si="24"/>
        <v>1</v>
      </c>
      <c r="S50" s="600">
        <v>0.31</v>
      </c>
      <c r="T50" s="595">
        <f t="shared" si="18"/>
        <v>1.69</v>
      </c>
      <c r="U50" s="601">
        <v>2.5099999999999998</v>
      </c>
      <c r="V50" s="595">
        <f t="shared" si="19"/>
        <v>-0.50999999999999979</v>
      </c>
      <c r="W50" s="586">
        <f t="shared" si="21"/>
        <v>1.41</v>
      </c>
      <c r="X50" s="586">
        <f t="shared" si="22"/>
        <v>1.0999999999999999</v>
      </c>
      <c r="Y50" s="599">
        <v>13</v>
      </c>
      <c r="Z50" s="599">
        <v>16</v>
      </c>
      <c r="AA50" s="599">
        <v>4</v>
      </c>
      <c r="AB50" s="599">
        <v>3</v>
      </c>
      <c r="AC50" s="599">
        <v>53</v>
      </c>
      <c r="AD50" s="599">
        <v>47</v>
      </c>
      <c r="AE50" s="599">
        <v>4231</v>
      </c>
      <c r="AF50" s="562"/>
      <c r="AG50" s="562"/>
      <c r="AH50" s="562"/>
      <c r="AJ50" s="582" t="str">
        <f t="array" ref="AJ50">IF($K50="","",IF(SUM(IF(ISNUMBER(VALUE(RIGHT($AM50:$CP50,1))),VALUE(RIGHT($AM50:$CP50,1)),0))=$K50,"T","F"))</f>
        <v>T</v>
      </c>
      <c r="AK50" s="583">
        <f t="array" ref="AK50">IF($K50="","",SUM(IF(LEFT($AM50:$CP50,1)="s",1,0))-SUM(IF(RIGHT(LEFT($AM50:$CP50,2))="-",1,0)))</f>
        <v>0</v>
      </c>
      <c r="AL50" s="562">
        <f t="array" ref="AL50">IF($K50="","",SUM(IF(LEFT($AM50:$CP50,1)="X",1,0)))</f>
        <v>11</v>
      </c>
      <c r="AM50" s="668" t="s">
        <v>2474</v>
      </c>
      <c r="AN50" s="668" t="s">
        <v>2474</v>
      </c>
      <c r="AO50" s="668" t="s">
        <v>2474</v>
      </c>
      <c r="AP50" s="671" t="s">
        <v>4921</v>
      </c>
      <c r="AQ50" s="668" t="s">
        <v>2471</v>
      </c>
      <c r="AR50" s="668" t="s">
        <v>2471</v>
      </c>
      <c r="AS50" s="668" t="s">
        <v>2471</v>
      </c>
      <c r="AT50" s="652" t="s">
        <v>4836</v>
      </c>
      <c r="AU50" s="671" t="s">
        <v>4928</v>
      </c>
      <c r="AV50" s="671" t="s">
        <v>4831</v>
      </c>
      <c r="AW50" s="668" t="s">
        <v>2472</v>
      </c>
      <c r="AX50" s="671" t="s">
        <v>126</v>
      </c>
      <c r="AY50" s="668" t="s">
        <v>126</v>
      </c>
      <c r="AZ50" s="668" t="s">
        <v>2472</v>
      </c>
      <c r="BA50" s="668" t="s">
        <v>126</v>
      </c>
      <c r="BB50" s="668" t="s">
        <v>2213</v>
      </c>
      <c r="BC50" s="669" t="s">
        <v>2474</v>
      </c>
      <c r="BD50" s="668" t="s">
        <v>126</v>
      </c>
      <c r="BE50" s="668" t="s">
        <v>2472</v>
      </c>
      <c r="BF50" s="669" t="s">
        <v>2473</v>
      </c>
      <c r="BG50" s="671" t="s">
        <v>126</v>
      </c>
      <c r="BH50" s="705" t="s">
        <v>126</v>
      </c>
      <c r="BI50" s="668" t="s">
        <v>126</v>
      </c>
      <c r="BJ50" s="668" t="s">
        <v>2472</v>
      </c>
      <c r="BK50" s="668" t="s">
        <v>2474</v>
      </c>
      <c r="BL50" s="668" t="s">
        <v>2213</v>
      </c>
      <c r="BM50" s="668" t="s">
        <v>2473</v>
      </c>
      <c r="BN50" s="671" t="s">
        <v>126</v>
      </c>
      <c r="BO50" s="668" t="s">
        <v>126</v>
      </c>
      <c r="BP50" s="668" t="s">
        <v>126</v>
      </c>
      <c r="BQ50" s="668" t="s">
        <v>126</v>
      </c>
      <c r="BR50" s="668" t="s">
        <v>126</v>
      </c>
      <c r="BS50" s="705"/>
      <c r="BT50" s="705"/>
      <c r="BU50" s="705"/>
      <c r="BV50" s="672"/>
      <c r="BW50" s="672"/>
      <c r="BX50" s="672"/>
      <c r="BY50" s="672"/>
      <c r="BZ50" s="672"/>
      <c r="CA50" s="672"/>
      <c r="CB50" s="672"/>
      <c r="CC50" s="673"/>
      <c r="CD50" s="673"/>
      <c r="CE50" s="673"/>
    </row>
    <row r="51" spans="1:83" s="661" customFormat="1" ht="15" customHeight="1">
      <c r="A51" s="625">
        <v>42956</v>
      </c>
      <c r="B51" s="603"/>
      <c r="C51" s="603"/>
      <c r="D51" s="603"/>
      <c r="E51" s="603"/>
      <c r="F51" s="603"/>
      <c r="G51" s="585"/>
      <c r="H51" s="624" t="s">
        <v>1435</v>
      </c>
      <c r="I51" s="603" t="s">
        <v>3</v>
      </c>
      <c r="J51" s="603" t="s">
        <v>285</v>
      </c>
      <c r="K51" s="603">
        <v>2</v>
      </c>
      <c r="L51" s="708">
        <v>0</v>
      </c>
      <c r="M51" s="562" t="str">
        <f t="shared" si="13"/>
        <v>W</v>
      </c>
      <c r="N51" s="562">
        <f t="shared" si="14"/>
        <v>2</v>
      </c>
      <c r="O51" s="598">
        <f t="shared" si="20"/>
        <v>2</v>
      </c>
      <c r="P51" s="562" t="str">
        <f t="shared" si="15"/>
        <v>U</v>
      </c>
      <c r="Q51" s="586">
        <f t="shared" si="23"/>
        <v>-0.25</v>
      </c>
      <c r="R51" s="635">
        <f t="shared" si="24"/>
        <v>1</v>
      </c>
      <c r="S51" s="600">
        <v>0.31</v>
      </c>
      <c r="T51" s="595">
        <f t="shared" si="18"/>
        <v>1.69</v>
      </c>
      <c r="U51" s="601">
        <v>2.5</v>
      </c>
      <c r="V51" s="595">
        <f t="shared" si="19"/>
        <v>-0.5</v>
      </c>
      <c r="W51" s="586">
        <f t="shared" si="21"/>
        <v>1.405</v>
      </c>
      <c r="X51" s="586">
        <f t="shared" si="22"/>
        <v>1.095</v>
      </c>
      <c r="Y51" s="599">
        <v>20</v>
      </c>
      <c r="Z51" s="599">
        <v>15</v>
      </c>
      <c r="AA51" s="599">
        <v>7</v>
      </c>
      <c r="AB51" s="599">
        <v>2</v>
      </c>
      <c r="AC51" s="599">
        <v>53</v>
      </c>
      <c r="AD51" s="599">
        <v>47</v>
      </c>
      <c r="AE51" s="599">
        <v>4231</v>
      </c>
      <c r="AF51" s="562"/>
      <c r="AG51" s="562"/>
      <c r="AH51" s="562"/>
      <c r="AJ51" s="582" t="str">
        <f t="array" ref="AJ51">IF($K51="","",IF(SUM(IF(ISNUMBER(VALUE(RIGHT($AM51:$CP51,1))),VALUE(RIGHT($AM51:$CP51,1)),0))=$K51,"T","F"))</f>
        <v>T</v>
      </c>
      <c r="AK51" s="583">
        <f t="array" ref="AK51">IF($K51="","",SUM(IF(LEFT($AM51:$CP51,1)="s",1,0))-SUM(IF(RIGHT(LEFT($AM51:$CP51,2))="-",1,0)))</f>
        <v>0</v>
      </c>
      <c r="AL51" s="562">
        <f t="array" ref="AL51">IF($K51="","",SUM(IF(LEFT($AM51:$CP51,1)="X",1,0)))</f>
        <v>11</v>
      </c>
      <c r="AM51" s="668" t="s">
        <v>2474</v>
      </c>
      <c r="AN51" s="668" t="s">
        <v>2474</v>
      </c>
      <c r="AO51" s="668" t="s">
        <v>2474</v>
      </c>
      <c r="AP51" s="668" t="s">
        <v>2474</v>
      </c>
      <c r="AQ51" s="668" t="s">
        <v>2474</v>
      </c>
      <c r="AR51" s="682" t="s">
        <v>4870</v>
      </c>
      <c r="AS51" s="668" t="s">
        <v>2474</v>
      </c>
      <c r="AT51" s="652" t="s">
        <v>4932</v>
      </c>
      <c r="AU51" s="668" t="s">
        <v>4868</v>
      </c>
      <c r="AV51" s="668" t="s">
        <v>4869</v>
      </c>
      <c r="AW51" s="669" t="s">
        <v>2474</v>
      </c>
      <c r="AX51" s="671">
        <v>1</v>
      </c>
      <c r="AY51" s="668" t="s">
        <v>126</v>
      </c>
      <c r="AZ51" s="668" t="s">
        <v>2472</v>
      </c>
      <c r="BA51" s="668" t="s">
        <v>126</v>
      </c>
      <c r="BB51" s="668" t="s">
        <v>2472</v>
      </c>
      <c r="BC51" s="668" t="s">
        <v>4857</v>
      </c>
      <c r="BD51" s="668" t="s">
        <v>126</v>
      </c>
      <c r="BE51" s="668" t="s">
        <v>126</v>
      </c>
      <c r="BF51" s="668" t="s">
        <v>2472</v>
      </c>
      <c r="BG51" s="668" t="s">
        <v>4866</v>
      </c>
      <c r="BH51" s="668" t="s">
        <v>126</v>
      </c>
      <c r="BI51" s="668" t="s">
        <v>126</v>
      </c>
      <c r="BJ51" s="668" t="s">
        <v>4867</v>
      </c>
      <c r="BK51" s="668" t="s">
        <v>4866</v>
      </c>
      <c r="BL51" s="668" t="s">
        <v>2213</v>
      </c>
      <c r="BM51" s="668" t="s">
        <v>2472</v>
      </c>
      <c r="BN51" s="671"/>
      <c r="BO51" s="668"/>
      <c r="BP51" s="668"/>
      <c r="BQ51" s="671"/>
      <c r="BR51" s="705"/>
      <c r="BS51" s="705"/>
      <c r="BT51" s="705"/>
      <c r="BU51" s="705"/>
      <c r="BV51" s="672"/>
      <c r="BW51" s="672"/>
      <c r="BX51" s="672"/>
      <c r="BY51" s="672"/>
      <c r="BZ51" s="672"/>
      <c r="CA51" s="672"/>
      <c r="CB51" s="672"/>
      <c r="CC51" s="673"/>
      <c r="CD51" s="673"/>
      <c r="CE51" s="673"/>
    </row>
    <row r="52" spans="1:83" s="661" customFormat="1" ht="15" customHeight="1">
      <c r="A52" s="625">
        <v>42960</v>
      </c>
      <c r="B52" s="603"/>
      <c r="C52" s="603"/>
      <c r="D52" s="603"/>
      <c r="E52" s="603"/>
      <c r="F52" s="603"/>
      <c r="G52" s="585"/>
      <c r="H52" s="624" t="s">
        <v>259</v>
      </c>
      <c r="I52" s="603" t="s">
        <v>2</v>
      </c>
      <c r="J52" s="603" t="s">
        <v>285</v>
      </c>
      <c r="K52" s="603">
        <v>1</v>
      </c>
      <c r="L52" s="603">
        <v>0</v>
      </c>
      <c r="M52" s="562" t="str">
        <f t="shared" si="13"/>
        <v>W</v>
      </c>
      <c r="N52" s="562">
        <f t="shared" si="14"/>
        <v>1</v>
      </c>
      <c r="O52" s="598">
        <f t="shared" si="20"/>
        <v>1</v>
      </c>
      <c r="P52" s="562" t="str">
        <f t="shared" si="15"/>
        <v>U</v>
      </c>
      <c r="Q52" s="586">
        <f t="shared" si="23"/>
        <v>-0.5</v>
      </c>
      <c r="R52" s="635">
        <f t="shared" si="24"/>
        <v>1</v>
      </c>
      <c r="S52" s="600">
        <v>0.67</v>
      </c>
      <c r="T52" s="595">
        <f t="shared" si="18"/>
        <v>0.32999999999999996</v>
      </c>
      <c r="U52" s="601">
        <v>2.39</v>
      </c>
      <c r="V52" s="595">
        <f t="shared" si="19"/>
        <v>-1.3900000000000001</v>
      </c>
      <c r="W52" s="586">
        <f t="shared" si="21"/>
        <v>1.53</v>
      </c>
      <c r="X52" s="586">
        <f t="shared" si="22"/>
        <v>0.8600000000000001</v>
      </c>
      <c r="Y52" s="599">
        <v>15</v>
      </c>
      <c r="Z52" s="599">
        <v>14</v>
      </c>
      <c r="AA52" s="599">
        <v>5</v>
      </c>
      <c r="AB52" s="599">
        <v>4</v>
      </c>
      <c r="AC52" s="599">
        <v>48</v>
      </c>
      <c r="AD52" s="599">
        <v>52</v>
      </c>
      <c r="AE52" s="599">
        <v>4231</v>
      </c>
      <c r="AF52" s="562"/>
      <c r="AG52" s="562"/>
      <c r="AH52" s="562"/>
      <c r="AJ52" s="582" t="str">
        <f t="array" ref="AJ52">IF($K52="","",IF(SUM(IF(ISNUMBER(VALUE(RIGHT($AM52:$CP52,1))),VALUE(RIGHT($AM52:$CP52,1)),0))=$K52,"T","F"))</f>
        <v>T</v>
      </c>
      <c r="AK52" s="583">
        <f t="array" ref="AK52">IF($K52="","",SUM(IF(LEFT($AM52:$CP52,1)="s",1,0))-SUM(IF(RIGHT(LEFT($AM52:$CP52,2))="-",1,0)))</f>
        <v>0</v>
      </c>
      <c r="AL52" s="562">
        <f t="array" ref="AL52">IF($K52="","",SUM(IF(LEFT($AM52:$CP52,1)="X",1,0)))</f>
        <v>11</v>
      </c>
      <c r="AM52" s="668" t="s">
        <v>4983</v>
      </c>
      <c r="AN52" s="668" t="s">
        <v>4984</v>
      </c>
      <c r="AO52" s="668" t="s">
        <v>4983</v>
      </c>
      <c r="AP52" s="669" t="s">
        <v>4984</v>
      </c>
      <c r="AQ52" s="668" t="s">
        <v>4983</v>
      </c>
      <c r="AR52" s="668" t="s">
        <v>4983</v>
      </c>
      <c r="AS52" s="668" t="s">
        <v>4983</v>
      </c>
      <c r="AT52" s="651" t="s">
        <v>4983</v>
      </c>
      <c r="AU52" s="668" t="s">
        <v>4983</v>
      </c>
      <c r="AV52" s="668" t="s">
        <v>4983</v>
      </c>
      <c r="AW52" s="671" t="s">
        <v>5007</v>
      </c>
      <c r="AX52" s="671"/>
      <c r="AY52" s="668"/>
      <c r="AZ52" s="668" t="s">
        <v>4952</v>
      </c>
      <c r="BA52" s="668"/>
      <c r="BB52" s="668" t="s">
        <v>4952</v>
      </c>
      <c r="BC52" s="668" t="s">
        <v>4952</v>
      </c>
      <c r="BD52" s="668"/>
      <c r="BE52" s="668"/>
      <c r="BF52" s="668" t="s">
        <v>4952</v>
      </c>
      <c r="BG52" s="671"/>
      <c r="BH52" s="668"/>
      <c r="BI52" s="668"/>
      <c r="BJ52" s="668" t="s">
        <v>4952</v>
      </c>
      <c r="BK52" s="668" t="s">
        <v>4953</v>
      </c>
      <c r="BL52" s="668" t="s">
        <v>2213</v>
      </c>
      <c r="BM52" s="668" t="s">
        <v>5008</v>
      </c>
      <c r="BN52" s="671"/>
      <c r="BO52" s="668"/>
      <c r="BP52" s="668"/>
      <c r="BQ52" s="668"/>
      <c r="BR52" s="705"/>
      <c r="BS52" s="705"/>
      <c r="BT52" s="705"/>
      <c r="BU52" s="705"/>
      <c r="BV52" s="672"/>
      <c r="BW52" s="672"/>
      <c r="BX52" s="672"/>
      <c r="BY52" s="672"/>
      <c r="BZ52" s="672"/>
      <c r="CA52" s="672"/>
      <c r="CB52" s="672"/>
      <c r="CC52" s="673"/>
      <c r="CD52" s="673"/>
      <c r="CE52" s="673"/>
    </row>
    <row r="53" spans="1:83" s="661" customFormat="1" ht="15" customHeight="1">
      <c r="A53" s="625">
        <v>42966</v>
      </c>
      <c r="B53" s="603"/>
      <c r="C53" s="603"/>
      <c r="D53" s="603"/>
      <c r="E53" s="603"/>
      <c r="F53" s="603"/>
      <c r="G53" s="585"/>
      <c r="H53" s="624" t="s">
        <v>1200</v>
      </c>
      <c r="I53" s="603" t="s">
        <v>3</v>
      </c>
      <c r="J53" s="603" t="s">
        <v>285</v>
      </c>
      <c r="K53" s="603">
        <v>0</v>
      </c>
      <c r="L53" s="603">
        <v>0</v>
      </c>
      <c r="M53" s="562" t="str">
        <f t="shared" si="13"/>
        <v>D</v>
      </c>
      <c r="N53" s="562">
        <f t="shared" si="14"/>
        <v>0</v>
      </c>
      <c r="O53" s="598">
        <f t="shared" si="20"/>
        <v>0</v>
      </c>
      <c r="P53" s="562" t="str">
        <f t="shared" si="15"/>
        <v>U</v>
      </c>
      <c r="Q53" s="586">
        <f t="shared" si="23"/>
        <v>0</v>
      </c>
      <c r="R53" s="635">
        <f t="shared" si="24"/>
        <v>0</v>
      </c>
      <c r="S53" s="600">
        <v>-0.06</v>
      </c>
      <c r="T53" s="595">
        <f t="shared" si="18"/>
        <v>0.06</v>
      </c>
      <c r="U53" s="601">
        <v>2.66</v>
      </c>
      <c r="V53" s="595">
        <f t="shared" si="19"/>
        <v>-2.66</v>
      </c>
      <c r="W53" s="586">
        <f t="shared" si="21"/>
        <v>1.3</v>
      </c>
      <c r="X53" s="586">
        <f t="shared" si="22"/>
        <v>1.36</v>
      </c>
      <c r="Y53" s="599">
        <v>9</v>
      </c>
      <c r="Z53" s="599">
        <v>8</v>
      </c>
      <c r="AA53" s="599">
        <v>3</v>
      </c>
      <c r="AB53" s="599">
        <v>2</v>
      </c>
      <c r="AC53" s="599">
        <v>60</v>
      </c>
      <c r="AD53" s="599">
        <v>40</v>
      </c>
      <c r="AE53" s="599">
        <v>4231</v>
      </c>
      <c r="AF53" s="562"/>
      <c r="AG53" s="562"/>
      <c r="AH53" s="562"/>
      <c r="AJ53" s="582" t="str">
        <f t="array" ref="AJ53">IF($K53="","",IF(SUM(IF(ISNUMBER(VALUE(RIGHT($AM53:$CP53,1))),VALUE(RIGHT($AM53:$CP53,1)),0))=$K53,"T","F"))</f>
        <v>T</v>
      </c>
      <c r="AK53" s="583">
        <f t="array" ref="AK53">IF($K53="","",SUM(IF(LEFT($AM53:$CP53,1)="s",1,0))-SUM(IF(RIGHT(LEFT($AM53:$CP53,2))="-",1,0)))</f>
        <v>0</v>
      </c>
      <c r="AL53" s="562">
        <f t="array" ref="AL53">IF($K53="","",SUM(IF(LEFT($AM53:$CP53,1)="X",1,0)))</f>
        <v>11</v>
      </c>
      <c r="AM53" s="668" t="s">
        <v>2474</v>
      </c>
      <c r="AN53" s="668" t="s">
        <v>2474</v>
      </c>
      <c r="AO53" s="668" t="s">
        <v>2474</v>
      </c>
      <c r="AP53" s="668" t="s">
        <v>2474</v>
      </c>
      <c r="AQ53" s="668" t="s">
        <v>2474</v>
      </c>
      <c r="AR53" s="669" t="s">
        <v>2474</v>
      </c>
      <c r="AS53" s="669" t="s">
        <v>5133</v>
      </c>
      <c r="AT53" s="651" t="s">
        <v>2474</v>
      </c>
      <c r="AU53" s="668" t="s">
        <v>2474</v>
      </c>
      <c r="AV53" s="668" t="s">
        <v>5134</v>
      </c>
      <c r="AW53" s="668" t="s">
        <v>5133</v>
      </c>
      <c r="AX53" s="671" t="s">
        <v>126</v>
      </c>
      <c r="AY53" s="668" t="s">
        <v>126</v>
      </c>
      <c r="AZ53" s="668" t="s">
        <v>2472</v>
      </c>
      <c r="BA53" s="668" t="s">
        <v>126</v>
      </c>
      <c r="BB53" s="668" t="s">
        <v>2472</v>
      </c>
      <c r="BC53" s="668" t="s">
        <v>2472</v>
      </c>
      <c r="BD53" s="668" t="s">
        <v>126</v>
      </c>
      <c r="BE53" s="668" t="s">
        <v>126</v>
      </c>
      <c r="BF53" s="668" t="s">
        <v>5137</v>
      </c>
      <c r="BG53" s="668" t="s">
        <v>2472</v>
      </c>
      <c r="BH53" s="668" t="s">
        <v>126</v>
      </c>
      <c r="BI53" s="668" t="s">
        <v>126</v>
      </c>
      <c r="BJ53" s="668" t="s">
        <v>126</v>
      </c>
      <c r="BK53" s="668" t="s">
        <v>5136</v>
      </c>
      <c r="BL53" s="668" t="s">
        <v>2213</v>
      </c>
      <c r="BM53" s="668" t="s">
        <v>5135</v>
      </c>
      <c r="BN53" s="671" t="s">
        <v>126</v>
      </c>
      <c r="BO53" s="668"/>
      <c r="BP53" s="668"/>
      <c r="BQ53" s="668"/>
      <c r="BR53" s="705"/>
      <c r="BS53" s="705"/>
      <c r="BT53" s="705"/>
      <c r="BU53" s="705"/>
      <c r="BV53" s="672"/>
      <c r="BW53" s="672"/>
      <c r="BX53" s="672"/>
      <c r="BY53" s="672"/>
      <c r="BZ53" s="672"/>
      <c r="CA53" s="672"/>
      <c r="CB53" s="672"/>
      <c r="CC53" s="673"/>
      <c r="CD53" s="673"/>
      <c r="CE53" s="673"/>
    </row>
    <row r="54" spans="1:83" s="661" customFormat="1" ht="15" customHeight="1">
      <c r="A54" s="625">
        <v>42973</v>
      </c>
      <c r="B54" s="603"/>
      <c r="C54" s="603"/>
      <c r="D54" s="603"/>
      <c r="E54" s="603"/>
      <c r="F54" s="603"/>
      <c r="G54" s="585"/>
      <c r="H54" s="624" t="s">
        <v>264</v>
      </c>
      <c r="I54" s="603" t="s">
        <v>2</v>
      </c>
      <c r="J54" s="603" t="s">
        <v>285</v>
      </c>
      <c r="K54" s="603">
        <v>1</v>
      </c>
      <c r="L54" s="603">
        <v>0</v>
      </c>
      <c r="M54" s="562" t="str">
        <f t="shared" si="13"/>
        <v>W</v>
      </c>
      <c r="N54" s="562">
        <f t="shared" si="14"/>
        <v>1</v>
      </c>
      <c r="O54" s="598">
        <f t="shared" si="20"/>
        <v>1</v>
      </c>
      <c r="P54" s="562" t="str">
        <f t="shared" si="15"/>
        <v>U</v>
      </c>
      <c r="Q54" s="586">
        <f t="shared" si="23"/>
        <v>0</v>
      </c>
      <c r="R54" s="635">
        <f t="shared" si="24"/>
        <v>1</v>
      </c>
      <c r="S54" s="600">
        <v>0.1</v>
      </c>
      <c r="T54" s="595">
        <f t="shared" si="18"/>
        <v>0.9</v>
      </c>
      <c r="U54" s="601">
        <v>2.4900000000000002</v>
      </c>
      <c r="V54" s="595">
        <f t="shared" si="19"/>
        <v>-1.4900000000000002</v>
      </c>
      <c r="W54" s="586">
        <f t="shared" si="21"/>
        <v>1.2950000000000002</v>
      </c>
      <c r="X54" s="586">
        <f t="shared" si="22"/>
        <v>1.1950000000000001</v>
      </c>
      <c r="Y54" s="755">
        <v>11</v>
      </c>
      <c r="Z54" s="755">
        <v>11</v>
      </c>
      <c r="AA54" s="755">
        <v>4</v>
      </c>
      <c r="AB54" s="755">
        <v>2</v>
      </c>
      <c r="AC54" s="755">
        <v>49</v>
      </c>
      <c r="AD54" s="755">
        <v>51</v>
      </c>
      <c r="AE54" s="755">
        <v>4231</v>
      </c>
      <c r="AF54" s="562"/>
      <c r="AG54" s="562"/>
      <c r="AH54" s="562"/>
      <c r="AJ54" s="582" t="str">
        <f t="array" ref="AJ54">IF($K54="","",IF(SUM(IF(ISNUMBER(VALUE(RIGHT($AM54:$CP54,1))),VALUE(RIGHT($AM54:$CP54,1)),0))=$K54,"T","F"))</f>
        <v>T</v>
      </c>
      <c r="AK54" s="583">
        <f t="array" ref="AK54">IF($K54="","",SUM(IF(LEFT($AM54:$CP54,1)="s",1,0))-SUM(IF(RIGHT(LEFT($AM54:$CP54,2))="-",1,0)))</f>
        <v>0</v>
      </c>
      <c r="AL54" s="562">
        <f t="array" ref="AL54">IF($K54="","",SUM(IF(LEFT($AM54:$CP54,1)="X",1,0)))</f>
        <v>11</v>
      </c>
      <c r="AM54" s="668" t="s">
        <v>5179</v>
      </c>
      <c r="AN54" s="668" t="s">
        <v>5179</v>
      </c>
      <c r="AO54" s="668" t="s">
        <v>5179</v>
      </c>
      <c r="AP54" s="668" t="s">
        <v>5179</v>
      </c>
      <c r="AQ54" s="669" t="s">
        <v>5179</v>
      </c>
      <c r="AR54" s="671" t="s">
        <v>2271</v>
      </c>
      <c r="AS54" s="668" t="s">
        <v>5179</v>
      </c>
      <c r="AT54" s="651" t="s">
        <v>5210</v>
      </c>
      <c r="AU54" s="668" t="s">
        <v>5179</v>
      </c>
      <c r="AV54" s="668" t="s">
        <v>5211</v>
      </c>
      <c r="AW54" s="671" t="s">
        <v>5213</v>
      </c>
      <c r="AX54" s="671"/>
      <c r="AY54" s="668"/>
      <c r="AZ54" s="668" t="s">
        <v>5189</v>
      </c>
      <c r="BA54" s="668"/>
      <c r="BB54" s="668" t="s">
        <v>5214</v>
      </c>
      <c r="BC54" s="668" t="s">
        <v>5189</v>
      </c>
      <c r="BD54" s="668"/>
      <c r="BE54" s="668"/>
      <c r="BF54" s="668" t="s">
        <v>5189</v>
      </c>
      <c r="BG54" s="668" t="s">
        <v>5189</v>
      </c>
      <c r="BH54" s="668"/>
      <c r="BI54" s="668"/>
      <c r="BJ54" s="668"/>
      <c r="BK54" s="668" t="s">
        <v>2138</v>
      </c>
      <c r="BL54" s="668" t="s">
        <v>2213</v>
      </c>
      <c r="BM54" s="668" t="s">
        <v>5212</v>
      </c>
      <c r="BN54" s="671"/>
      <c r="BO54" s="668"/>
      <c r="BP54" s="668"/>
      <c r="BQ54" s="668"/>
      <c r="BR54" s="705"/>
      <c r="BS54" s="705"/>
      <c r="BT54" s="705"/>
      <c r="BU54" s="705"/>
      <c r="BV54" s="672"/>
      <c r="BW54" s="672"/>
      <c r="BX54" s="672"/>
      <c r="BY54" s="672"/>
      <c r="BZ54" s="672"/>
      <c r="CA54" s="672"/>
      <c r="CB54" s="672"/>
      <c r="CC54" s="673"/>
      <c r="CD54" s="673"/>
      <c r="CE54" s="673"/>
    </row>
    <row r="55" spans="1:83" s="661" customFormat="1" ht="15" customHeight="1">
      <c r="A55" s="625">
        <v>42987</v>
      </c>
      <c r="B55" s="603"/>
      <c r="C55" s="603"/>
      <c r="D55" s="603"/>
      <c r="E55" s="603"/>
      <c r="F55" s="603"/>
      <c r="G55" s="585"/>
      <c r="H55" s="624" t="s">
        <v>257</v>
      </c>
      <c r="I55" s="603" t="s">
        <v>3</v>
      </c>
      <c r="J55" s="603" t="s">
        <v>285</v>
      </c>
      <c r="K55" s="603">
        <v>0</v>
      </c>
      <c r="L55" s="603">
        <v>3</v>
      </c>
      <c r="M55" s="562" t="str">
        <f t="shared" si="13"/>
        <v>L</v>
      </c>
      <c r="N55" s="562">
        <f t="shared" si="14"/>
        <v>3</v>
      </c>
      <c r="O55" s="598">
        <f t="shared" si="20"/>
        <v>-3</v>
      </c>
      <c r="P55" s="562" t="str">
        <f t="shared" si="15"/>
        <v>O</v>
      </c>
      <c r="Q55" s="586">
        <f t="shared" si="23"/>
        <v>0.5</v>
      </c>
      <c r="R55" s="635">
        <f t="shared" si="24"/>
        <v>-1</v>
      </c>
      <c r="S55" s="600">
        <v>-0.7</v>
      </c>
      <c r="T55" s="595">
        <f t="shared" si="18"/>
        <v>-2.2999999999999998</v>
      </c>
      <c r="U55" s="601">
        <v>2.87</v>
      </c>
      <c r="V55" s="595">
        <f t="shared" si="19"/>
        <v>0.12999999999999989</v>
      </c>
      <c r="W55" s="586">
        <f t="shared" si="21"/>
        <v>1.085</v>
      </c>
      <c r="X55" s="586">
        <f t="shared" si="22"/>
        <v>1.7850000000000001</v>
      </c>
      <c r="Y55" s="599">
        <v>7</v>
      </c>
      <c r="Z55" s="599">
        <v>12</v>
      </c>
      <c r="AA55" s="599">
        <v>1</v>
      </c>
      <c r="AB55" s="599">
        <v>6</v>
      </c>
      <c r="AC55" s="599">
        <v>48</v>
      </c>
      <c r="AD55" s="599">
        <v>52</v>
      </c>
      <c r="AE55" s="599">
        <v>4231</v>
      </c>
      <c r="AF55" s="562"/>
      <c r="AG55" s="562"/>
      <c r="AH55" s="562"/>
      <c r="AJ55" s="582" t="str">
        <f t="array" ref="AJ55">IF($K55="","",IF(SUM(IF(ISNUMBER(VALUE(RIGHT($AM55:$CP55,1))),VALUE(RIGHT($AM55:$CP55,1)),0))=$K55,"T","F"))</f>
        <v>T</v>
      </c>
      <c r="AK55" s="583">
        <f t="array" ref="AK55">IF($K55="","",SUM(IF(LEFT($AM55:$CP55,1)="s",1,0))-SUM(IF(RIGHT(LEFT($AM55:$CP55,2))="-",1,0)))</f>
        <v>0</v>
      </c>
      <c r="AL55" s="562">
        <f t="array" ref="AL55">IF($K55="","",SUM(IF(LEFT($AM55:$CP55,1)="X",1,0)))</f>
        <v>11</v>
      </c>
      <c r="AM55" s="668" t="s">
        <v>5400</v>
      </c>
      <c r="AN55" s="668" t="s">
        <v>5400</v>
      </c>
      <c r="AO55" s="668" t="s">
        <v>5400</v>
      </c>
      <c r="AP55" s="668" t="s">
        <v>5400</v>
      </c>
      <c r="AQ55" s="668" t="s">
        <v>5400</v>
      </c>
      <c r="AR55" s="668" t="s">
        <v>5443</v>
      </c>
      <c r="AS55" s="668" t="s">
        <v>5443</v>
      </c>
      <c r="AT55" s="668" t="s">
        <v>5444</v>
      </c>
      <c r="AU55" s="668" t="s">
        <v>5400</v>
      </c>
      <c r="AV55" s="668" t="s">
        <v>5445</v>
      </c>
      <c r="AW55" s="668" t="s">
        <v>5444</v>
      </c>
      <c r="AX55" s="671"/>
      <c r="AY55" s="668"/>
      <c r="AZ55" s="668" t="s">
        <v>5388</v>
      </c>
      <c r="BA55" s="668"/>
      <c r="BB55" s="668"/>
      <c r="BC55" s="668" t="s">
        <v>5388</v>
      </c>
      <c r="BD55" s="668"/>
      <c r="BE55" s="668" t="s">
        <v>5388</v>
      </c>
      <c r="BF55" s="668" t="s">
        <v>5387</v>
      </c>
      <c r="BG55" s="668"/>
      <c r="BH55" s="668" t="s">
        <v>5388</v>
      </c>
      <c r="BI55" s="668"/>
      <c r="BJ55" s="668"/>
      <c r="BK55" s="668" t="s">
        <v>5388</v>
      </c>
      <c r="BL55" s="668" t="s">
        <v>2213</v>
      </c>
      <c r="BM55" s="668" t="s">
        <v>5446</v>
      </c>
      <c r="BN55" s="671"/>
      <c r="BO55" s="668"/>
      <c r="BP55" s="668"/>
      <c r="BQ55" s="668"/>
      <c r="BR55" s="705"/>
      <c r="BS55" s="705"/>
      <c r="BT55" s="705"/>
      <c r="BU55" s="705"/>
      <c r="BV55" s="672"/>
      <c r="BW55" s="672"/>
      <c r="BX55" s="672"/>
      <c r="BY55" s="672"/>
      <c r="BZ55" s="672"/>
      <c r="CA55" s="672"/>
      <c r="CB55" s="672"/>
      <c r="CC55" s="673"/>
      <c r="CD55" s="673"/>
      <c r="CE55" s="673"/>
    </row>
    <row r="56" spans="1:83" s="661" customFormat="1" ht="15" customHeight="1">
      <c r="A56" s="625">
        <v>42994</v>
      </c>
      <c r="B56" s="603"/>
      <c r="C56" s="603"/>
      <c r="D56" s="603"/>
      <c r="E56" s="603"/>
      <c r="F56" s="603"/>
      <c r="G56" s="585"/>
      <c r="H56" s="624" t="s">
        <v>6221</v>
      </c>
      <c r="I56" s="603" t="s">
        <v>2</v>
      </c>
      <c r="J56" s="603" t="s">
        <v>285</v>
      </c>
      <c r="K56" s="603">
        <v>1</v>
      </c>
      <c r="L56" s="603">
        <v>1</v>
      </c>
      <c r="M56" s="562" t="str">
        <f t="shared" si="13"/>
        <v>D</v>
      </c>
      <c r="N56" s="562">
        <f t="shared" si="14"/>
        <v>2</v>
      </c>
      <c r="O56" s="598">
        <f t="shared" si="20"/>
        <v>0</v>
      </c>
      <c r="P56" s="562" t="str">
        <f t="shared" si="15"/>
        <v>U</v>
      </c>
      <c r="Q56" s="586">
        <f t="shared" si="23"/>
        <v>0.25</v>
      </c>
      <c r="R56" s="635">
        <f t="shared" si="24"/>
        <v>0.5</v>
      </c>
      <c r="S56" s="600">
        <v>-0.17</v>
      </c>
      <c r="T56" s="595">
        <f t="shared" si="18"/>
        <v>0.17</v>
      </c>
      <c r="U56" s="601">
        <v>2.48</v>
      </c>
      <c r="V56" s="595">
        <f t="shared" si="19"/>
        <v>-0.48</v>
      </c>
      <c r="W56" s="586">
        <f t="shared" si="21"/>
        <v>1.155</v>
      </c>
      <c r="X56" s="586">
        <f t="shared" si="22"/>
        <v>1.325</v>
      </c>
      <c r="Y56" s="599">
        <v>9</v>
      </c>
      <c r="Z56" s="599">
        <v>11</v>
      </c>
      <c r="AA56" s="599">
        <v>2</v>
      </c>
      <c r="AB56" s="599">
        <v>4</v>
      </c>
      <c r="AC56" s="599">
        <v>46</v>
      </c>
      <c r="AD56" s="599">
        <v>54</v>
      </c>
      <c r="AE56" s="599">
        <v>4231</v>
      </c>
      <c r="AF56" s="562"/>
      <c r="AG56" s="562"/>
      <c r="AH56" s="562"/>
      <c r="AJ56" s="582" t="str">
        <f t="array" ref="AJ56">IF($K56="","",IF(SUM(IF(ISNUMBER(VALUE(RIGHT($AM56:$CP56,1))),VALUE(RIGHT($AM56:$CP56,1)),0))=$K56,"T","F"))</f>
        <v>T</v>
      </c>
      <c r="AK56" s="583">
        <f t="array" ref="AK56">IF($K56="","",SUM(IF(LEFT($AM56:$CP56,1)="s",1,0))-SUM(IF(RIGHT(LEFT($AM56:$CP56,2))="-",1,0)))</f>
        <v>0</v>
      </c>
      <c r="AL56" s="562">
        <f t="array" ref="AL56">IF($K56="","",SUM(IF(LEFT($AM56:$CP56,1)="X",1,0)))</f>
        <v>11</v>
      </c>
      <c r="AM56" s="668" t="s">
        <v>2474</v>
      </c>
      <c r="AN56" s="668" t="s">
        <v>2474</v>
      </c>
      <c r="AO56" s="668" t="s">
        <v>2472</v>
      </c>
      <c r="AP56" s="669" t="s">
        <v>2474</v>
      </c>
      <c r="AQ56" s="668" t="s">
        <v>2471</v>
      </c>
      <c r="AR56" s="668" t="s">
        <v>2474</v>
      </c>
      <c r="AS56" s="669" t="s">
        <v>2471</v>
      </c>
      <c r="AT56" s="668" t="s">
        <v>2474</v>
      </c>
      <c r="AU56" s="682" t="s">
        <v>5514</v>
      </c>
      <c r="AV56" s="668" t="s">
        <v>2474</v>
      </c>
      <c r="AW56" s="668" t="s">
        <v>2472</v>
      </c>
      <c r="AX56" s="671" t="s">
        <v>126</v>
      </c>
      <c r="AY56" s="668" t="s">
        <v>126</v>
      </c>
      <c r="AZ56" s="668" t="s">
        <v>2472</v>
      </c>
      <c r="BA56" s="668" t="s">
        <v>126</v>
      </c>
      <c r="BB56" s="668" t="s">
        <v>126</v>
      </c>
      <c r="BC56" s="669" t="s">
        <v>2473</v>
      </c>
      <c r="BD56" s="668" t="s">
        <v>126</v>
      </c>
      <c r="BE56" s="668" t="s">
        <v>2474</v>
      </c>
      <c r="BF56" s="668" t="s">
        <v>2474</v>
      </c>
      <c r="BG56" s="668" t="s">
        <v>126</v>
      </c>
      <c r="BH56" s="668" t="s">
        <v>2472</v>
      </c>
      <c r="BI56" s="668" t="s">
        <v>126</v>
      </c>
      <c r="BJ56" s="668" t="s">
        <v>126</v>
      </c>
      <c r="BK56" s="668" t="s">
        <v>2472</v>
      </c>
      <c r="BL56" s="668" t="s">
        <v>2213</v>
      </c>
      <c r="BM56" s="668" t="s">
        <v>2473</v>
      </c>
      <c r="BN56" s="671"/>
      <c r="BO56" s="668"/>
      <c r="BP56" s="668"/>
      <c r="BQ56" s="668"/>
      <c r="BR56" s="705"/>
      <c r="BS56" s="705"/>
      <c r="BT56" s="705"/>
      <c r="BU56" s="705"/>
      <c r="BV56" s="672"/>
      <c r="BW56" s="672"/>
      <c r="BX56" s="672"/>
      <c r="BY56" s="672"/>
      <c r="BZ56" s="672"/>
      <c r="CA56" s="672"/>
      <c r="CB56" s="672"/>
      <c r="CC56" s="673"/>
      <c r="CD56" s="673"/>
      <c r="CE56" s="673"/>
    </row>
    <row r="57" spans="1:83" s="661" customFormat="1" ht="15" customHeight="1">
      <c r="A57" s="626">
        <v>42998</v>
      </c>
      <c r="B57" s="596"/>
      <c r="C57" s="596"/>
      <c r="D57" s="596"/>
      <c r="E57" s="596"/>
      <c r="F57" s="596"/>
      <c r="G57" s="591"/>
      <c r="H57" s="623" t="s">
        <v>304</v>
      </c>
      <c r="I57" s="596" t="s">
        <v>2</v>
      </c>
      <c r="J57" s="596" t="s">
        <v>3988</v>
      </c>
      <c r="K57" s="596">
        <v>2</v>
      </c>
      <c r="L57" s="596">
        <v>2</v>
      </c>
      <c r="M57" s="562" t="str">
        <f t="shared" si="13"/>
        <v>D</v>
      </c>
      <c r="N57" s="562">
        <f t="shared" si="14"/>
        <v>4</v>
      </c>
      <c r="O57" s="598">
        <f t="shared" si="20"/>
        <v>0</v>
      </c>
      <c r="P57" s="562" t="str">
        <f t="shared" si="15"/>
        <v>O</v>
      </c>
      <c r="Q57" s="586"/>
      <c r="R57" s="635"/>
      <c r="S57" s="600"/>
      <c r="T57" s="595"/>
      <c r="U57" s="601"/>
      <c r="V57" s="595"/>
      <c r="W57" s="586"/>
      <c r="X57" s="586"/>
      <c r="Y57" s="755"/>
      <c r="Z57" s="755"/>
      <c r="AA57" s="755"/>
      <c r="AB57" s="755"/>
      <c r="AC57" s="755"/>
      <c r="AD57" s="755"/>
      <c r="AE57" s="755"/>
      <c r="AF57" s="562"/>
      <c r="AG57" s="562"/>
      <c r="AH57" s="562"/>
      <c r="AJ57" s="582"/>
      <c r="AK57" s="583"/>
      <c r="AL57" s="562"/>
      <c r="AM57" s="668" t="s">
        <v>5536</v>
      </c>
      <c r="AN57" s="668" t="s">
        <v>5547</v>
      </c>
      <c r="AO57" s="669" t="s">
        <v>5536</v>
      </c>
      <c r="AP57" s="668"/>
      <c r="AQ57" s="668" t="s">
        <v>5536</v>
      </c>
      <c r="AR57" s="668" t="s">
        <v>5547</v>
      </c>
      <c r="AS57" s="669" t="s">
        <v>5536</v>
      </c>
      <c r="AT57" s="651" t="s">
        <v>5547</v>
      </c>
      <c r="AU57" s="669" t="s">
        <v>5536</v>
      </c>
      <c r="AV57" s="668"/>
      <c r="AW57" s="668" t="s">
        <v>2477</v>
      </c>
      <c r="AX57" s="668"/>
      <c r="AY57" s="668"/>
      <c r="AZ57" s="668" t="s">
        <v>5547</v>
      </c>
      <c r="BA57" s="668"/>
      <c r="BB57" s="668"/>
      <c r="BC57" s="668" t="s">
        <v>5563</v>
      </c>
      <c r="BD57" s="669" t="s">
        <v>5562</v>
      </c>
      <c r="BE57" s="668" t="s">
        <v>5536</v>
      </c>
      <c r="BF57" s="668" t="s">
        <v>5547</v>
      </c>
      <c r="BG57" s="669" t="s">
        <v>5536</v>
      </c>
      <c r="BH57" s="668"/>
      <c r="BI57" s="668"/>
      <c r="BJ57" s="668" t="s">
        <v>5536</v>
      </c>
      <c r="BK57" s="668" t="s">
        <v>2137</v>
      </c>
      <c r="BL57" s="668" t="s">
        <v>2213</v>
      </c>
      <c r="BM57" s="668" t="s">
        <v>5548</v>
      </c>
      <c r="BN57" s="668"/>
      <c r="BO57" s="668"/>
      <c r="BP57" s="668"/>
      <c r="BQ57" s="668"/>
      <c r="BR57" s="705"/>
      <c r="BS57" s="705"/>
      <c r="BT57" s="705"/>
      <c r="BU57" s="705"/>
      <c r="BV57" s="672"/>
      <c r="BW57" s="672"/>
      <c r="BX57" s="672"/>
      <c r="BY57" s="672"/>
      <c r="BZ57" s="672"/>
      <c r="CA57" s="672"/>
      <c r="CB57" s="672"/>
      <c r="CC57" s="673"/>
      <c r="CD57" s="673"/>
      <c r="CE57" s="673"/>
    </row>
    <row r="58" spans="1:83" s="661" customFormat="1" ht="15" customHeight="1">
      <c r="A58" s="625">
        <v>43001</v>
      </c>
      <c r="B58" s="603"/>
      <c r="C58" s="603"/>
      <c r="D58" s="603"/>
      <c r="E58" s="603"/>
      <c r="F58" s="603"/>
      <c r="G58" s="585"/>
      <c r="H58" s="624" t="s">
        <v>267</v>
      </c>
      <c r="I58" s="603" t="s">
        <v>3</v>
      </c>
      <c r="J58" s="603" t="s">
        <v>285</v>
      </c>
      <c r="K58" s="603">
        <v>2</v>
      </c>
      <c r="L58" s="603">
        <v>3</v>
      </c>
      <c r="M58" s="562" t="str">
        <f t="shared" si="13"/>
        <v>L</v>
      </c>
      <c r="N58" s="562">
        <f t="shared" si="14"/>
        <v>5</v>
      </c>
      <c r="O58" s="598">
        <f t="shared" si="20"/>
        <v>-1</v>
      </c>
      <c r="P58" s="562" t="str">
        <f t="shared" si="15"/>
        <v>O</v>
      </c>
      <c r="Q58" s="586">
        <f t="shared" ref="Q58:Q71" si="25">IF(S58="","",IF(SIGN(S58)&lt;&gt;1,VLOOKUP(ABS(S58),SUP_HDC,3,TRUE),-VLOOKUP(ABS(S58),SUP_HDC,3,TRUE)))</f>
        <v>-0.5</v>
      </c>
      <c r="R58" s="635">
        <f t="shared" ref="R58:R71" si="26">IF(Q58="","",IF((K58-L58+Q58)&gt;=0.5,1,IF((K58-L58+Q58)=0.25,0.5,IF((K58-L58+Q58)&lt;=-0.5,-1,IF((K58-L58+Q58)=-0.25,-0.5,0)))))</f>
        <v>-1</v>
      </c>
      <c r="S58" s="600">
        <v>0.52</v>
      </c>
      <c r="T58" s="595">
        <f t="shared" si="18"/>
        <v>-1.52</v>
      </c>
      <c r="U58" s="601">
        <v>2.13</v>
      </c>
      <c r="V58" s="595">
        <f t="shared" si="19"/>
        <v>2.87</v>
      </c>
      <c r="W58" s="586">
        <f t="shared" si="21"/>
        <v>1.325</v>
      </c>
      <c r="X58" s="586">
        <f t="shared" si="22"/>
        <v>0.80499999999999994</v>
      </c>
      <c r="Y58" s="599">
        <v>19</v>
      </c>
      <c r="Z58" s="599">
        <v>7</v>
      </c>
      <c r="AA58" s="599">
        <v>4</v>
      </c>
      <c r="AB58" s="599">
        <v>4</v>
      </c>
      <c r="AC58" s="599">
        <v>65</v>
      </c>
      <c r="AD58" s="599">
        <v>35</v>
      </c>
      <c r="AE58" s="599">
        <v>4231</v>
      </c>
      <c r="AF58" s="562"/>
      <c r="AG58" s="562"/>
      <c r="AH58" s="562"/>
      <c r="AJ58" s="582" t="str">
        <f t="array" ref="AJ58">IF($K58="","",IF(SUM(IF(ISNUMBER(VALUE(RIGHT($AM58:$CP58,1))),VALUE(RIGHT($AM58:$CP58,1)),0))=$K58,"T","F"))</f>
        <v>T</v>
      </c>
      <c r="AK58" s="583">
        <f t="array" ref="AK58">IF($K58="","",SUM(IF(LEFT($AM58:$CP58,1)="s",1,0))-SUM(IF(RIGHT(LEFT($AM58:$CP58,2))="-",1,0)))</f>
        <v>0</v>
      </c>
      <c r="AL58" s="562">
        <f t="array" ref="AL58">IF($K58="","",SUM(IF(LEFT($AM58:$CP58,1)="X",1,0)))</f>
        <v>11</v>
      </c>
      <c r="AM58" s="668" t="s">
        <v>2474</v>
      </c>
      <c r="AN58" s="668" t="s">
        <v>2474</v>
      </c>
      <c r="AO58" s="669" t="s">
        <v>5676</v>
      </c>
      <c r="AP58" s="653" t="s">
        <v>2474</v>
      </c>
      <c r="AQ58" s="681" t="s">
        <v>5684</v>
      </c>
      <c r="AR58" s="668" t="s">
        <v>2474</v>
      </c>
      <c r="AS58" s="668" t="s">
        <v>2472</v>
      </c>
      <c r="AT58" s="668" t="s">
        <v>2474</v>
      </c>
      <c r="AU58" s="668" t="s">
        <v>5683</v>
      </c>
      <c r="AV58" s="671" t="s">
        <v>5681</v>
      </c>
      <c r="AW58" s="671" t="s">
        <v>5682</v>
      </c>
      <c r="AX58" s="668" t="s">
        <v>126</v>
      </c>
      <c r="AY58" s="668" t="s">
        <v>126</v>
      </c>
      <c r="AZ58" s="668" t="s">
        <v>2472</v>
      </c>
      <c r="BA58" s="668" t="s">
        <v>126</v>
      </c>
      <c r="BB58" s="668" t="s">
        <v>126</v>
      </c>
      <c r="BC58" s="668" t="s">
        <v>5676</v>
      </c>
      <c r="BD58" s="668" t="s">
        <v>126</v>
      </c>
      <c r="BE58" s="668" t="s">
        <v>5678</v>
      </c>
      <c r="BF58" s="668" t="s">
        <v>2474</v>
      </c>
      <c r="BG58" s="668" t="s">
        <v>126</v>
      </c>
      <c r="BH58" s="671" t="s">
        <v>5685</v>
      </c>
      <c r="BI58" s="668" t="s">
        <v>126</v>
      </c>
      <c r="BJ58" s="668" t="s">
        <v>126</v>
      </c>
      <c r="BK58" s="668" t="s">
        <v>2472</v>
      </c>
      <c r="BL58" s="668" t="s">
        <v>2213</v>
      </c>
      <c r="BM58" s="668" t="s">
        <v>2472</v>
      </c>
      <c r="BN58" s="668"/>
      <c r="BO58" s="668"/>
      <c r="BP58" s="668"/>
      <c r="BQ58" s="668"/>
      <c r="BR58" s="757"/>
      <c r="BS58" s="757"/>
      <c r="BT58" s="757"/>
      <c r="BU58" s="757"/>
      <c r="BV58" s="672"/>
      <c r="BW58" s="672"/>
      <c r="BX58" s="672"/>
      <c r="BY58" s="672"/>
      <c r="BZ58" s="672"/>
      <c r="CA58" s="672"/>
      <c r="CB58" s="672"/>
      <c r="CC58" s="673"/>
      <c r="CD58" s="673"/>
      <c r="CE58" s="673"/>
    </row>
    <row r="59" spans="1:83" s="661" customFormat="1" ht="15" customHeight="1">
      <c r="A59" s="625">
        <v>43008</v>
      </c>
      <c r="B59" s="603"/>
      <c r="C59" s="603"/>
      <c r="D59" s="603"/>
      <c r="E59" s="603"/>
      <c r="F59" s="603"/>
      <c r="G59" s="585"/>
      <c r="H59" s="624" t="s">
        <v>1202</v>
      </c>
      <c r="I59" s="603" t="s">
        <v>3</v>
      </c>
      <c r="J59" s="603" t="s">
        <v>285</v>
      </c>
      <c r="K59" s="603">
        <v>2</v>
      </c>
      <c r="L59" s="603">
        <v>1</v>
      </c>
      <c r="M59" s="562" t="str">
        <f t="shared" si="13"/>
        <v>W</v>
      </c>
      <c r="N59" s="562">
        <f t="shared" si="14"/>
        <v>3</v>
      </c>
      <c r="O59" s="598">
        <f t="shared" si="20"/>
        <v>1</v>
      </c>
      <c r="P59" s="562" t="str">
        <f t="shared" si="15"/>
        <v>O</v>
      </c>
      <c r="Q59" s="586">
        <f t="shared" si="25"/>
        <v>0.25</v>
      </c>
      <c r="R59" s="635">
        <f t="shared" si="26"/>
        <v>1</v>
      </c>
      <c r="S59" s="600">
        <v>-0.2</v>
      </c>
      <c r="T59" s="595">
        <f t="shared" si="18"/>
        <v>1.2</v>
      </c>
      <c r="U59" s="601">
        <v>2.63</v>
      </c>
      <c r="V59" s="595">
        <f t="shared" si="19"/>
        <v>0.37000000000000011</v>
      </c>
      <c r="W59" s="586">
        <f t="shared" ref="W59:W66" si="27">IF(S59="","",(S59+U59)/2)</f>
        <v>1.2149999999999999</v>
      </c>
      <c r="X59" s="586">
        <f t="shared" ref="X59:X66" si="28">IF(W59="","",U59-W59)</f>
        <v>1.415</v>
      </c>
      <c r="Y59" s="599">
        <v>13</v>
      </c>
      <c r="Z59" s="599">
        <v>15</v>
      </c>
      <c r="AA59" s="599">
        <v>7</v>
      </c>
      <c r="AB59" s="599">
        <v>5</v>
      </c>
      <c r="AC59" s="599">
        <v>62</v>
      </c>
      <c r="AD59" s="599">
        <v>38</v>
      </c>
      <c r="AE59" s="599">
        <v>4231</v>
      </c>
      <c r="AF59" s="562"/>
      <c r="AG59" s="562"/>
      <c r="AH59" s="562"/>
      <c r="AJ59" s="582" t="str">
        <f t="array" ref="AJ59">IF($K59="","",IF(SUM(IF(ISNUMBER(VALUE(RIGHT($AM59:$CP59,1))),VALUE(RIGHT($AM59:$CP59,1)),0))=$K59,"T","F"))</f>
        <v>T</v>
      </c>
      <c r="AK59" s="583">
        <f t="array" ref="AK59">IF($K59="","",SUM(IF(LEFT($AM59:$CP59,1)="s",1,0))-SUM(IF(RIGHT(LEFT($AM59:$CP59,2))="-",1,0)))</f>
        <v>0</v>
      </c>
      <c r="AL59" s="562">
        <f t="array" ref="AL59">IF($K59="","",SUM(IF(LEFT($AM59:$CP59,1)="X",1,0)))</f>
        <v>11</v>
      </c>
      <c r="AM59" s="668" t="s">
        <v>5773</v>
      </c>
      <c r="AN59" s="668" t="s">
        <v>5773</v>
      </c>
      <c r="AO59" s="668" t="s">
        <v>5849</v>
      </c>
      <c r="AP59" s="668" t="s">
        <v>5773</v>
      </c>
      <c r="AQ59" s="668" t="s">
        <v>5846</v>
      </c>
      <c r="AR59" s="668" t="s">
        <v>5847</v>
      </c>
      <c r="AS59" s="668" t="s">
        <v>5773</v>
      </c>
      <c r="AT59" s="694" t="s">
        <v>5773</v>
      </c>
      <c r="AU59" s="668" t="s">
        <v>2213</v>
      </c>
      <c r="AV59" s="682" t="s">
        <v>2271</v>
      </c>
      <c r="AW59" s="671" t="s">
        <v>5845</v>
      </c>
      <c r="AX59" s="671"/>
      <c r="AY59" s="668"/>
      <c r="AZ59" s="668" t="s">
        <v>5840</v>
      </c>
      <c r="BA59" s="668"/>
      <c r="BB59" s="668"/>
      <c r="BC59" s="668" t="s">
        <v>2213</v>
      </c>
      <c r="BD59" s="668" t="s">
        <v>5842</v>
      </c>
      <c r="BE59" s="668" t="s">
        <v>5773</v>
      </c>
      <c r="BF59" s="668" t="s">
        <v>5773</v>
      </c>
      <c r="BG59" s="668"/>
      <c r="BH59" s="668" t="s">
        <v>2138</v>
      </c>
      <c r="BI59" s="668"/>
      <c r="BJ59" s="679" t="s">
        <v>5848</v>
      </c>
      <c r="BK59" s="668" t="s">
        <v>5833</v>
      </c>
      <c r="BL59" s="668" t="s">
        <v>2213</v>
      </c>
      <c r="BM59" s="668" t="s">
        <v>5840</v>
      </c>
      <c r="BN59" s="671"/>
      <c r="BO59" s="668"/>
      <c r="BP59" s="668"/>
      <c r="BQ59" s="668"/>
      <c r="BR59" s="705"/>
      <c r="BS59" s="705"/>
      <c r="BT59" s="705"/>
      <c r="BU59" s="705"/>
      <c r="BV59" s="672"/>
      <c r="BW59" s="672"/>
      <c r="BX59"/>
      <c r="BY59" s="672"/>
      <c r="BZ59" s="672"/>
      <c r="CA59" s="672"/>
      <c r="CB59" s="672"/>
      <c r="CC59" s="673"/>
      <c r="CD59" s="673"/>
      <c r="CE59" s="673"/>
    </row>
    <row r="60" spans="1:83" s="661" customFormat="1" ht="15" customHeight="1">
      <c r="A60" s="625">
        <v>43022</v>
      </c>
      <c r="B60" s="603"/>
      <c r="C60" s="603"/>
      <c r="D60" s="603"/>
      <c r="E60" s="603"/>
      <c r="F60" s="603"/>
      <c r="G60" s="585"/>
      <c r="H60" s="624" t="s">
        <v>1204</v>
      </c>
      <c r="I60" s="603" t="s">
        <v>2</v>
      </c>
      <c r="J60" s="603" t="s">
        <v>285</v>
      </c>
      <c r="K60" s="603">
        <v>1</v>
      </c>
      <c r="L60" s="708">
        <v>1</v>
      </c>
      <c r="M60" s="562" t="str">
        <f t="shared" si="13"/>
        <v>D</v>
      </c>
      <c r="N60" s="562">
        <f t="shared" si="14"/>
        <v>2</v>
      </c>
      <c r="O60" s="598">
        <f t="shared" si="20"/>
        <v>0</v>
      </c>
      <c r="P60" s="562" t="str">
        <f t="shared" si="15"/>
        <v>U</v>
      </c>
      <c r="Q60" s="586">
        <f t="shared" si="25"/>
        <v>-0.25</v>
      </c>
      <c r="R60" s="635">
        <f t="shared" si="26"/>
        <v>-0.5</v>
      </c>
      <c r="S60" s="600">
        <v>0.38</v>
      </c>
      <c r="T60" s="595">
        <f t="shared" si="18"/>
        <v>-0.38</v>
      </c>
      <c r="U60" s="601">
        <v>2.48</v>
      </c>
      <c r="V60" s="595">
        <f t="shared" si="19"/>
        <v>-0.48</v>
      </c>
      <c r="W60" s="586">
        <f t="shared" si="27"/>
        <v>1.43</v>
      </c>
      <c r="X60" s="586">
        <f t="shared" si="28"/>
        <v>1.05</v>
      </c>
      <c r="Y60" s="599">
        <v>28</v>
      </c>
      <c r="Z60" s="599">
        <v>14</v>
      </c>
      <c r="AA60" s="599">
        <v>6</v>
      </c>
      <c r="AB60" s="599">
        <v>2</v>
      </c>
      <c r="AC60" s="599">
        <v>62</v>
      </c>
      <c r="AD60" s="599">
        <v>38</v>
      </c>
      <c r="AE60" s="599">
        <v>4231</v>
      </c>
      <c r="AF60" s="562"/>
      <c r="AG60" s="562"/>
      <c r="AH60" s="562"/>
      <c r="AJ60" s="582" t="str">
        <f t="array" ref="AJ60">IF($K60="","",IF(SUM(IF(ISNUMBER(VALUE(RIGHT($AM60:$CP60,1))),VALUE(RIGHT($AM60:$CP60,1)),0))=$K60,"T","F"))</f>
        <v>T</v>
      </c>
      <c r="AK60" s="583">
        <f t="array" ref="AK60">IF($K60="","",SUM(IF(LEFT($AM60:$CP60,1)="s",1,0))-SUM(IF(RIGHT(LEFT($AM60:$CP60,2))="-",1,0)))</f>
        <v>0</v>
      </c>
      <c r="AL60" s="562">
        <f t="array" ref="AL60">IF($K60="","",SUM(IF(LEFT($AM60:$CP60,1)="X",1,0)))</f>
        <v>11</v>
      </c>
      <c r="AM60" s="668" t="s">
        <v>5940</v>
      </c>
      <c r="AN60" s="668" t="s">
        <v>5940</v>
      </c>
      <c r="AO60" s="668" t="s">
        <v>6058</v>
      </c>
      <c r="AP60" s="668" t="s">
        <v>5940</v>
      </c>
      <c r="AQ60" s="668" t="s">
        <v>2213</v>
      </c>
      <c r="AR60" s="668" t="s">
        <v>5942</v>
      </c>
      <c r="AS60" s="668" t="s">
        <v>5940</v>
      </c>
      <c r="AT60" s="651" t="s">
        <v>5940</v>
      </c>
      <c r="AU60" s="668" t="s">
        <v>2213</v>
      </c>
      <c r="AV60" s="669" t="s">
        <v>2138</v>
      </c>
      <c r="AW60" s="668" t="s">
        <v>5959</v>
      </c>
      <c r="AX60" s="671"/>
      <c r="AY60" s="668"/>
      <c r="AZ60" s="668" t="s">
        <v>5942</v>
      </c>
      <c r="BA60" s="668"/>
      <c r="BB60" s="668" t="s">
        <v>5943</v>
      </c>
      <c r="BC60" s="668" t="s">
        <v>2213</v>
      </c>
      <c r="BD60" s="668" t="s">
        <v>5942</v>
      </c>
      <c r="BE60" s="668" t="s">
        <v>5941</v>
      </c>
      <c r="BF60" s="671" t="s">
        <v>2207</v>
      </c>
      <c r="BG60" s="668" t="s">
        <v>2138</v>
      </c>
      <c r="BH60" s="668" t="s">
        <v>5959</v>
      </c>
      <c r="BI60" s="668"/>
      <c r="BJ60" s="668" t="s">
        <v>5940</v>
      </c>
      <c r="BK60" s="668" t="s">
        <v>5958</v>
      </c>
      <c r="BL60" s="668" t="s">
        <v>2213</v>
      </c>
      <c r="BM60" s="681" t="s">
        <v>5960</v>
      </c>
      <c r="BN60" s="671"/>
      <c r="BO60" s="668"/>
      <c r="BP60" s="668"/>
      <c r="BQ60" s="668"/>
      <c r="BR60" s="705"/>
      <c r="BS60" s="705"/>
      <c r="BT60" s="705"/>
      <c r="BU60" s="705"/>
      <c r="BV60" s="672"/>
      <c r="BW60" s="672"/>
      <c r="BX60" s="672"/>
      <c r="BY60" s="672"/>
      <c r="BZ60" s="672"/>
      <c r="CA60" s="672"/>
      <c r="CB60" s="672"/>
      <c r="CC60" s="673"/>
      <c r="CD60" s="673"/>
      <c r="CE60" s="673"/>
    </row>
    <row r="61" spans="1:83" s="661" customFormat="1" ht="15" customHeight="1">
      <c r="A61" s="625">
        <v>43029</v>
      </c>
      <c r="B61" s="603"/>
      <c r="C61" s="603"/>
      <c r="D61" s="603"/>
      <c r="E61" s="603"/>
      <c r="F61" s="603"/>
      <c r="G61" s="585"/>
      <c r="H61" s="624" t="s">
        <v>255</v>
      </c>
      <c r="I61" s="603" t="s">
        <v>2</v>
      </c>
      <c r="J61" s="603" t="s">
        <v>285</v>
      </c>
      <c r="K61" s="603">
        <v>3</v>
      </c>
      <c r="L61" s="603">
        <v>2</v>
      </c>
      <c r="M61" s="562" t="str">
        <f t="shared" si="13"/>
        <v>W</v>
      </c>
      <c r="N61" s="562">
        <f t="shared" si="14"/>
        <v>5</v>
      </c>
      <c r="O61" s="598">
        <f t="shared" si="20"/>
        <v>1</v>
      </c>
      <c r="P61" s="562" t="str">
        <f t="shared" si="15"/>
        <v>O</v>
      </c>
      <c r="Q61" s="586">
        <f t="shared" ref="Q61" si="29">IF(S61="","",IF(SIGN(S61)&lt;&gt;1,VLOOKUP(ABS(S61),SUP_HDC,3,TRUE),-VLOOKUP(ABS(S61),SUP_HDC,3,TRUE)))</f>
        <v>0.25</v>
      </c>
      <c r="R61" s="635">
        <f t="shared" ref="R61" si="30">IF(Q61="","",IF((K61-L61+Q61)&gt;=0.5,1,IF((K61-L61+Q61)=0.25,0.5,IF((K61-L61+Q61)&lt;=-0.5,-1,IF((K61-L61+Q61)=-0.25,-0.5,0)))))</f>
        <v>1</v>
      </c>
      <c r="S61" s="600">
        <v>-0.36</v>
      </c>
      <c r="T61" s="595">
        <f t="shared" si="18"/>
        <v>1.3599999999999999</v>
      </c>
      <c r="U61" s="601">
        <v>2.71</v>
      </c>
      <c r="V61" s="595">
        <f t="shared" si="19"/>
        <v>2.29</v>
      </c>
      <c r="W61" s="586">
        <f t="shared" si="27"/>
        <v>1.175</v>
      </c>
      <c r="X61" s="586">
        <f t="shared" si="28"/>
        <v>1.5349999999999999</v>
      </c>
      <c r="Y61" s="599">
        <v>11</v>
      </c>
      <c r="Z61" s="599">
        <v>25</v>
      </c>
      <c r="AA61" s="599">
        <v>4</v>
      </c>
      <c r="AB61" s="599">
        <v>8</v>
      </c>
      <c r="AC61" s="599">
        <v>44</v>
      </c>
      <c r="AD61" s="599">
        <v>56</v>
      </c>
      <c r="AE61" s="599">
        <v>4231</v>
      </c>
      <c r="AF61" s="562"/>
      <c r="AG61" s="562"/>
      <c r="AH61" s="562"/>
      <c r="AJ61" s="582" t="str">
        <f t="array" ref="AJ61">IF($K61="","",IF(SUM(IF(ISNUMBER(VALUE(RIGHT($AM61:$CP61,1))),VALUE(RIGHT($AM61:$CP61,1)),0))=$K61,"T","F"))</f>
        <v>T</v>
      </c>
      <c r="AK61" s="583">
        <f t="array" ref="AK61">IF($K61="","",SUM(IF(LEFT($AM61:$CP61,1)="s",1,0))-SUM(IF(RIGHT(LEFT($AM61:$CP61,2))="-",1,0)))</f>
        <v>0</v>
      </c>
      <c r="AL61" s="562">
        <f t="array" ref="AL61">IF($K61="","",SUM(IF(LEFT($AM61:$CP61,1)="X",1,0)))</f>
        <v>11</v>
      </c>
      <c r="AM61" s="668" t="s">
        <v>1431</v>
      </c>
      <c r="AN61" s="668" t="s">
        <v>1431</v>
      </c>
      <c r="AO61" s="668" t="s">
        <v>1431</v>
      </c>
      <c r="AP61" s="668" t="s">
        <v>1431</v>
      </c>
      <c r="AQ61" s="668" t="s">
        <v>2213</v>
      </c>
      <c r="AR61" s="668" t="s">
        <v>2138</v>
      </c>
      <c r="AS61" s="668" t="s">
        <v>1431</v>
      </c>
      <c r="AT61" s="652" t="s">
        <v>6139</v>
      </c>
      <c r="AU61" s="668" t="s">
        <v>2213</v>
      </c>
      <c r="AV61" s="668" t="s">
        <v>2137</v>
      </c>
      <c r="AW61" s="668" t="s">
        <v>2213</v>
      </c>
      <c r="AX61" s="671">
        <v>1</v>
      </c>
      <c r="AY61" s="668"/>
      <c r="AZ61" s="668" t="s">
        <v>6077</v>
      </c>
      <c r="BA61" s="668"/>
      <c r="BB61" s="668" t="s">
        <v>2138</v>
      </c>
      <c r="BC61" s="668" t="s">
        <v>2213</v>
      </c>
      <c r="BD61" s="668" t="s">
        <v>1431</v>
      </c>
      <c r="BE61" s="668" t="s">
        <v>6077</v>
      </c>
      <c r="BF61" s="668" t="s">
        <v>1431</v>
      </c>
      <c r="BG61" s="668" t="s">
        <v>6137</v>
      </c>
      <c r="BH61" s="668"/>
      <c r="BI61" s="668"/>
      <c r="BJ61" s="668" t="s">
        <v>6140</v>
      </c>
      <c r="BK61" s="668" t="s">
        <v>6077</v>
      </c>
      <c r="BL61" s="652" t="s">
        <v>6138</v>
      </c>
      <c r="BM61" s="668" t="s">
        <v>6077</v>
      </c>
      <c r="BN61" s="671"/>
      <c r="BO61" s="668"/>
      <c r="BP61" s="668"/>
      <c r="BQ61" s="668"/>
      <c r="BR61" s="705"/>
      <c r="BS61" s="705"/>
      <c r="BT61" s="705"/>
      <c r="BU61" s="705"/>
      <c r="BV61" s="672"/>
      <c r="BW61" s="672"/>
      <c r="BX61" s="672"/>
      <c r="BY61" s="672"/>
      <c r="BZ61" s="672"/>
      <c r="CA61" s="672"/>
      <c r="CB61" s="672"/>
      <c r="CC61" s="673"/>
      <c r="CD61" s="673"/>
      <c r="CE61" s="673"/>
    </row>
    <row r="62" spans="1:83" s="661" customFormat="1" ht="15" customHeight="1">
      <c r="A62" s="626">
        <v>43033</v>
      </c>
      <c r="B62" s="596"/>
      <c r="C62" s="596"/>
      <c r="D62" s="596"/>
      <c r="E62" s="596"/>
      <c r="F62" s="596"/>
      <c r="G62" s="591"/>
      <c r="H62" s="623" t="s">
        <v>5667</v>
      </c>
      <c r="I62" s="596" t="s">
        <v>5665</v>
      </c>
      <c r="J62" s="596" t="s">
        <v>3988</v>
      </c>
      <c r="K62" s="596">
        <v>1</v>
      </c>
      <c r="L62" s="596">
        <v>0</v>
      </c>
      <c r="M62" s="562" t="str">
        <f t="shared" si="13"/>
        <v>W</v>
      </c>
      <c r="N62" s="562">
        <f t="shared" si="14"/>
        <v>1</v>
      </c>
      <c r="O62" s="598">
        <f t="shared" si="20"/>
        <v>1</v>
      </c>
      <c r="P62" s="562" t="str">
        <f t="shared" si="15"/>
        <v>U</v>
      </c>
      <c r="Q62" s="586" t="str">
        <f t="shared" si="25"/>
        <v/>
      </c>
      <c r="R62" s="635" t="str">
        <f t="shared" si="26"/>
        <v/>
      </c>
      <c r="S62" s="600"/>
      <c r="T62" s="595" t="str">
        <f t="shared" si="18"/>
        <v/>
      </c>
      <c r="U62" s="601"/>
      <c r="V62" s="595" t="str">
        <f t="shared" si="19"/>
        <v/>
      </c>
      <c r="W62" s="586" t="str">
        <f t="shared" si="27"/>
        <v/>
      </c>
      <c r="X62" s="586" t="str">
        <f t="shared" si="28"/>
        <v/>
      </c>
      <c r="Y62" s="599"/>
      <c r="Z62" s="599"/>
      <c r="AA62" s="599"/>
      <c r="AB62" s="599"/>
      <c r="AC62" s="599"/>
      <c r="AD62" s="599"/>
      <c r="AE62" s="599"/>
      <c r="AF62" s="562"/>
      <c r="AG62" s="562"/>
      <c r="AH62" s="562"/>
      <c r="AJ62" s="582" t="str">
        <f t="array" ref="AJ62">IF($K62="","",IF(SUM(IF(ISNUMBER(VALUE(RIGHT($AM62:$CP62,1))),VALUE(RIGHT($AM62:$CP62,1)),0))=$K62,"T","F"))</f>
        <v>T</v>
      </c>
      <c r="AK62" s="583">
        <f t="array" ref="AK62">IF($K62="","",SUM(IF(LEFT($AM62:$CP62,1)="s",1,0))-SUM(IF(RIGHT(LEFT($AM62:$CP62,2))="-",1,0)))</f>
        <v>0</v>
      </c>
      <c r="AL62" s="562">
        <f t="array" ref="AL62">IF($K62="","",SUM(IF(LEFT($AM62:$CP62,1)="X",1,0)))</f>
        <v>11</v>
      </c>
      <c r="AM62" s="668" t="s">
        <v>6167</v>
      </c>
      <c r="AN62" s="668" t="s">
        <v>6174</v>
      </c>
      <c r="AO62" s="668"/>
      <c r="AP62" s="668" t="s">
        <v>6167</v>
      </c>
      <c r="AQ62" s="668" t="s">
        <v>6167</v>
      </c>
      <c r="AR62" s="668" t="s">
        <v>6168</v>
      </c>
      <c r="AS62" s="668" t="s">
        <v>6167</v>
      </c>
      <c r="AT62" s="651" t="s">
        <v>6181</v>
      </c>
      <c r="AU62" s="668" t="s">
        <v>2213</v>
      </c>
      <c r="AV62" s="668" t="s">
        <v>2213</v>
      </c>
      <c r="AW62" s="668" t="s">
        <v>2213</v>
      </c>
      <c r="AX62" s="668">
        <v>1</v>
      </c>
      <c r="AY62" s="668"/>
      <c r="AZ62" s="668" t="s">
        <v>6174</v>
      </c>
      <c r="BA62" s="668"/>
      <c r="BB62" s="669" t="s">
        <v>6167</v>
      </c>
      <c r="BC62" s="668" t="s">
        <v>2213</v>
      </c>
      <c r="BD62" s="668"/>
      <c r="BE62" s="668" t="s">
        <v>6167</v>
      </c>
      <c r="BF62" s="668" t="s">
        <v>6179</v>
      </c>
      <c r="BG62" s="668" t="s">
        <v>6168</v>
      </c>
      <c r="BH62" s="668" t="s">
        <v>6179</v>
      </c>
      <c r="BI62" s="668" t="s">
        <v>6174</v>
      </c>
      <c r="BJ62" s="668" t="s">
        <v>6168</v>
      </c>
      <c r="BK62" s="668" t="s">
        <v>2137</v>
      </c>
      <c r="BL62" s="651" t="s">
        <v>6182</v>
      </c>
      <c r="BM62" s="668" t="s">
        <v>2137</v>
      </c>
      <c r="BN62" s="671"/>
      <c r="BO62" s="668"/>
      <c r="BP62" s="668"/>
      <c r="BQ62" s="668"/>
      <c r="BR62" s="705"/>
      <c r="BS62" s="705"/>
      <c r="BT62" s="705"/>
      <c r="BU62" s="705"/>
      <c r="BV62" s="672"/>
      <c r="BW62" s="672"/>
      <c r="BX62" s="672"/>
      <c r="BY62" s="672"/>
      <c r="BZ62" s="672"/>
      <c r="CA62" s="672"/>
      <c r="CB62" s="672"/>
      <c r="CC62" s="673"/>
      <c r="CD62" s="673"/>
      <c r="CE62" s="673"/>
    </row>
    <row r="63" spans="1:83" s="661" customFormat="1" ht="15" customHeight="1">
      <c r="A63" s="625">
        <v>43037</v>
      </c>
      <c r="B63" s="603"/>
      <c r="C63" s="603"/>
      <c r="D63" s="603"/>
      <c r="E63" s="603"/>
      <c r="F63" s="603"/>
      <c r="G63" s="585"/>
      <c r="H63" s="624" t="s">
        <v>254</v>
      </c>
      <c r="I63" s="603" t="s">
        <v>3</v>
      </c>
      <c r="J63" s="603" t="s">
        <v>285</v>
      </c>
      <c r="K63" s="603">
        <v>1</v>
      </c>
      <c r="L63" s="603">
        <v>2</v>
      </c>
      <c r="M63" s="562" t="str">
        <f t="shared" si="13"/>
        <v>L</v>
      </c>
      <c r="N63" s="562">
        <f t="shared" si="14"/>
        <v>3</v>
      </c>
      <c r="O63" s="598">
        <f t="shared" si="20"/>
        <v>-1</v>
      </c>
      <c r="P63" s="562" t="str">
        <f t="shared" si="15"/>
        <v>O</v>
      </c>
      <c r="Q63" s="586">
        <f t="shared" si="25"/>
        <v>0.25</v>
      </c>
      <c r="R63" s="635">
        <f t="shared" si="26"/>
        <v>-1</v>
      </c>
      <c r="S63" s="600">
        <v>-0.2</v>
      </c>
      <c r="T63" s="595">
        <f t="shared" si="18"/>
        <v>-0.8</v>
      </c>
      <c r="U63" s="601">
        <v>2.5299999999999998</v>
      </c>
      <c r="V63" s="595">
        <f t="shared" si="19"/>
        <v>0.4700000000000002</v>
      </c>
      <c r="W63" s="586">
        <f t="shared" si="27"/>
        <v>1.1649999999999998</v>
      </c>
      <c r="X63" s="586">
        <f t="shared" si="28"/>
        <v>1.365</v>
      </c>
      <c r="Y63" s="599">
        <v>5</v>
      </c>
      <c r="Z63" s="599">
        <v>20</v>
      </c>
      <c r="AA63" s="599">
        <v>3</v>
      </c>
      <c r="AB63" s="599">
        <v>4</v>
      </c>
      <c r="AC63" s="599">
        <v>49</v>
      </c>
      <c r="AD63" s="599">
        <v>51</v>
      </c>
      <c r="AE63" s="599">
        <v>4231</v>
      </c>
      <c r="AF63" s="562"/>
      <c r="AG63" s="562"/>
      <c r="AH63" s="562"/>
      <c r="AJ63" s="582" t="str">
        <f t="array" ref="AJ63">IF($K63="","",IF(SUM(IF(ISNUMBER(VALUE(RIGHT($AM63:$CP63,1))),VALUE(RIGHT($AM63:$CP63,1)),0))=$K63,"T","F"))</f>
        <v>T</v>
      </c>
      <c r="AK63" s="583">
        <f t="array" ref="AK63">IF($K63="","",SUM(IF(LEFT($AM63:$CP63,1)="s",1,0))-SUM(IF(RIGHT(LEFT($AM63:$CP63,2))="-",1,0)))</f>
        <v>0</v>
      </c>
      <c r="AL63" s="562">
        <f t="array" ref="AL63">IF($K63="","",SUM(IF(LEFT($AM63:$CP63,1)="X",1,0)))</f>
        <v>11</v>
      </c>
      <c r="AM63" s="668" t="s">
        <v>6245</v>
      </c>
      <c r="AN63" s="668" t="s">
        <v>6245</v>
      </c>
      <c r="AO63" s="668" t="s">
        <v>6245</v>
      </c>
      <c r="AP63" s="668" t="s">
        <v>6246</v>
      </c>
      <c r="AQ63" s="668" t="s">
        <v>6253</v>
      </c>
      <c r="AR63" s="668" t="s">
        <v>6256</v>
      </c>
      <c r="AS63" s="668" t="s">
        <v>6248</v>
      </c>
      <c r="AT63" s="651" t="s">
        <v>6248</v>
      </c>
      <c r="AU63" s="668" t="s">
        <v>2213</v>
      </c>
      <c r="AV63" s="668" t="s">
        <v>2213</v>
      </c>
      <c r="AW63" s="668" t="s">
        <v>2213</v>
      </c>
      <c r="AX63" s="671"/>
      <c r="AY63" s="668"/>
      <c r="AZ63" s="668" t="s">
        <v>6253</v>
      </c>
      <c r="BA63" s="668"/>
      <c r="BB63" s="668" t="s">
        <v>6252</v>
      </c>
      <c r="BC63" s="668" t="s">
        <v>2213</v>
      </c>
      <c r="BD63" s="668" t="s">
        <v>6245</v>
      </c>
      <c r="BE63" s="668" t="s">
        <v>6253</v>
      </c>
      <c r="BF63" s="668" t="s">
        <v>6245</v>
      </c>
      <c r="BG63" s="668" t="s">
        <v>6245</v>
      </c>
      <c r="BH63" s="668" t="s">
        <v>6255</v>
      </c>
      <c r="BI63" s="668"/>
      <c r="BJ63" s="668" t="s">
        <v>6248</v>
      </c>
      <c r="BK63" s="668"/>
      <c r="BL63" s="652" t="s">
        <v>6254</v>
      </c>
      <c r="BM63" s="668" t="s">
        <v>6255</v>
      </c>
      <c r="BN63" s="671"/>
      <c r="BO63" s="668"/>
      <c r="BP63" s="668"/>
      <c r="BQ63" s="668"/>
      <c r="BR63" s="705"/>
      <c r="BS63" s="705"/>
      <c r="BT63" s="705"/>
      <c r="BU63" s="705"/>
      <c r="BV63" s="672"/>
      <c r="BW63" s="672"/>
      <c r="BX63" s="672"/>
      <c r="BY63" s="672"/>
      <c r="BZ63" s="672"/>
      <c r="CA63" s="672"/>
      <c r="CB63" s="672"/>
      <c r="CC63" s="673"/>
      <c r="CD63" s="673"/>
      <c r="CE63" s="673"/>
    </row>
    <row r="64" spans="1:83" s="661" customFormat="1" ht="15" customHeight="1">
      <c r="A64" s="625">
        <v>43057</v>
      </c>
      <c r="B64" s="603"/>
      <c r="C64" s="603"/>
      <c r="D64" s="603"/>
      <c r="E64" s="603"/>
      <c r="F64" s="603"/>
      <c r="G64" s="585"/>
      <c r="H64" s="624" t="s">
        <v>6680</v>
      </c>
      <c r="I64" s="603" t="s">
        <v>2</v>
      </c>
      <c r="J64" s="603" t="s">
        <v>285</v>
      </c>
      <c r="K64" s="603">
        <v>1</v>
      </c>
      <c r="L64" s="603">
        <v>4</v>
      </c>
      <c r="M64" s="562" t="str">
        <f t="shared" si="13"/>
        <v>L</v>
      </c>
      <c r="N64" s="562">
        <f t="shared" si="14"/>
        <v>5</v>
      </c>
      <c r="O64" s="598">
        <f t="shared" si="20"/>
        <v>-3</v>
      </c>
      <c r="P64" s="562" t="str">
        <f t="shared" si="15"/>
        <v>O</v>
      </c>
      <c r="Q64" s="586">
        <f t="shared" ref="Q64:Q67" si="31">IF(S64="","",IF(SIGN(S64)&lt;&gt;1,VLOOKUP(ABS(S64),SUP_HDC,3,TRUE),-VLOOKUP(ABS(S64),SUP_HDC,3,TRUE)))</f>
        <v>0.25</v>
      </c>
      <c r="R64" s="635">
        <f t="shared" ref="R64:R67" si="32">IF(Q64="","",IF((K64-L64+Q64)&gt;=0.5,1,IF((K64-L64+Q64)=0.25,0.5,IF((K64-L64+Q64)&lt;=-0.5,-1,IF((K64-L64+Q64)=-0.25,-0.5,0)))))</f>
        <v>-1</v>
      </c>
      <c r="S64" s="600">
        <v>-0.42</v>
      </c>
      <c r="T64" s="595">
        <f t="shared" si="18"/>
        <v>-2.58</v>
      </c>
      <c r="U64" s="601">
        <v>2.72</v>
      </c>
      <c r="V64" s="595">
        <f t="shared" si="19"/>
        <v>2.2799999999999998</v>
      </c>
      <c r="W64" s="586">
        <f t="shared" si="27"/>
        <v>1.1500000000000001</v>
      </c>
      <c r="X64" s="586">
        <f t="shared" si="28"/>
        <v>1.57</v>
      </c>
      <c r="Y64" s="599">
        <v>7</v>
      </c>
      <c r="Z64" s="599">
        <v>19</v>
      </c>
      <c r="AA64" s="599">
        <v>1</v>
      </c>
      <c r="AB64" s="599">
        <v>11</v>
      </c>
      <c r="AC64" s="599">
        <v>45</v>
      </c>
      <c r="AD64" s="599">
        <v>55</v>
      </c>
      <c r="AE64" s="599">
        <v>4231</v>
      </c>
      <c r="AF64" s="562"/>
      <c r="AG64" s="562"/>
      <c r="AH64" s="562"/>
      <c r="AJ64" s="582" t="str">
        <f t="array" ref="AJ64">IF($K64="","",IF(SUM(IF(ISNUMBER(VALUE(RIGHT($AM64:$CP64,1))),VALUE(RIGHT($AM64:$CP64,1)),0))=$K64,"T","F"))</f>
        <v>T</v>
      </c>
      <c r="AK64" s="583">
        <f t="array" ref="AK64">IF($K64="","",SUM(IF(LEFT($AM64:$CP64,1)="s",1,0))-SUM(IF(RIGHT(LEFT($AM64:$CP64,2))="-",1,0)))</f>
        <v>0</v>
      </c>
      <c r="AL64" s="562">
        <f t="array" ref="AL64">IF($K64="","",SUM(IF(LEFT($AM64:$CP64,1)="X",1,0)))</f>
        <v>11</v>
      </c>
      <c r="AM64" s="668" t="s">
        <v>6378</v>
      </c>
      <c r="AN64" s="668" t="s">
        <v>6408</v>
      </c>
      <c r="AO64" s="668" t="s">
        <v>6386</v>
      </c>
      <c r="AP64" s="668" t="s">
        <v>2213</v>
      </c>
      <c r="AQ64" s="668" t="s">
        <v>6407</v>
      </c>
      <c r="AR64" s="669" t="s">
        <v>6378</v>
      </c>
      <c r="AS64" s="668" t="s">
        <v>6410</v>
      </c>
      <c r="AT64" s="651" t="s">
        <v>6378</v>
      </c>
      <c r="AU64" s="668" t="s">
        <v>2213</v>
      </c>
      <c r="AV64" s="669" t="s">
        <v>6383</v>
      </c>
      <c r="AW64" s="668" t="s">
        <v>2138</v>
      </c>
      <c r="AX64" s="668"/>
      <c r="AY64" s="668"/>
      <c r="AZ64" s="668" t="s">
        <v>6409</v>
      </c>
      <c r="BA64" s="668"/>
      <c r="BB64" s="668" t="s">
        <v>6407</v>
      </c>
      <c r="BC64" s="668" t="s">
        <v>6411</v>
      </c>
      <c r="BD64" s="671" t="s">
        <v>6381</v>
      </c>
      <c r="BE64" s="668"/>
      <c r="BF64" s="668" t="s">
        <v>6378</v>
      </c>
      <c r="BG64" s="671" t="s">
        <v>6379</v>
      </c>
      <c r="BH64" s="668"/>
      <c r="BI64" s="668"/>
      <c r="BJ64" s="669" t="s">
        <v>6382</v>
      </c>
      <c r="BK64" s="668" t="s">
        <v>6383</v>
      </c>
      <c r="BL64" s="668" t="s">
        <v>6382</v>
      </c>
      <c r="BM64" s="668"/>
      <c r="BN64" s="668"/>
      <c r="BO64" s="668"/>
      <c r="BP64" s="668"/>
      <c r="BQ64" s="668"/>
      <c r="BR64" s="705"/>
      <c r="BS64" s="705"/>
      <c r="BT64" s="705"/>
      <c r="BU64" s="705"/>
      <c r="BV64" s="672"/>
      <c r="BW64" s="672"/>
      <c r="BX64" s="672"/>
      <c r="BY64" s="672"/>
      <c r="BZ64" s="672"/>
      <c r="CA64" s="672"/>
      <c r="CB64" s="672"/>
      <c r="CC64" s="673"/>
      <c r="CD64" s="673"/>
      <c r="CE64" s="673"/>
    </row>
    <row r="65" spans="1:83" s="661" customFormat="1" ht="15" customHeight="1">
      <c r="A65" s="625">
        <v>43065</v>
      </c>
      <c r="B65" s="603"/>
      <c r="C65" s="603"/>
      <c r="D65" s="603"/>
      <c r="E65" s="603"/>
      <c r="F65" s="603"/>
      <c r="G65" s="585"/>
      <c r="H65" s="624" t="s">
        <v>266</v>
      </c>
      <c r="I65" s="603" t="s">
        <v>3</v>
      </c>
      <c r="J65" s="603" t="s">
        <v>285</v>
      </c>
      <c r="K65" s="603">
        <v>2</v>
      </c>
      <c r="L65" s="603">
        <v>2</v>
      </c>
      <c r="M65" s="562" t="str">
        <f t="shared" si="13"/>
        <v>D</v>
      </c>
      <c r="N65" s="562">
        <f t="shared" si="14"/>
        <v>4</v>
      </c>
      <c r="O65" s="598">
        <f t="shared" si="20"/>
        <v>0</v>
      </c>
      <c r="P65" s="562" t="str">
        <f t="shared" si="15"/>
        <v>O</v>
      </c>
      <c r="Q65" s="586">
        <f t="shared" si="31"/>
        <v>0</v>
      </c>
      <c r="R65" s="635">
        <f t="shared" si="32"/>
        <v>0</v>
      </c>
      <c r="S65" s="600">
        <v>0.08</v>
      </c>
      <c r="T65" s="595">
        <f t="shared" si="18"/>
        <v>-0.08</v>
      </c>
      <c r="U65" s="601">
        <v>2.78</v>
      </c>
      <c r="V65" s="595">
        <f t="shared" si="19"/>
        <v>1.2200000000000002</v>
      </c>
      <c r="W65" s="586">
        <f t="shared" si="27"/>
        <v>1.43</v>
      </c>
      <c r="X65" s="586">
        <f t="shared" si="28"/>
        <v>1.3499999999999999</v>
      </c>
      <c r="Y65" s="599">
        <v>10</v>
      </c>
      <c r="Z65" s="599">
        <v>26</v>
      </c>
      <c r="AA65" s="599">
        <v>1</v>
      </c>
      <c r="AB65" s="599">
        <v>12</v>
      </c>
      <c r="AC65" s="599">
        <v>49</v>
      </c>
      <c r="AD65" s="599">
        <v>51</v>
      </c>
      <c r="AE65" s="599">
        <v>4231</v>
      </c>
      <c r="AF65" s="562"/>
      <c r="AG65" s="562"/>
      <c r="AH65" s="562"/>
      <c r="AJ65" s="582" t="str">
        <f t="array" ref="AJ65">IF($K65="","",IF(SUM(IF(ISNUMBER(VALUE(RIGHT($AM65:$CP65,1))),VALUE(RIGHT($AM65:$CP65,1)),0))=$K65,"T","F"))</f>
        <v>T</v>
      </c>
      <c r="AK65" s="583">
        <f t="array" ref="AK65">IF($K65="","",SUM(IF(LEFT($AM65:$CP65,1)="s",1,0))-SUM(IF(RIGHT(LEFT($AM65:$CP65,2))="-",1,0)))</f>
        <v>0</v>
      </c>
      <c r="AL65" s="562">
        <f t="array" ref="AL65">IF($K65="","",SUM(IF(LEFT($AM65:$CP65,1)="X",1,0)))</f>
        <v>11</v>
      </c>
      <c r="AM65" s="668" t="s">
        <v>1431</v>
      </c>
      <c r="AN65" s="668" t="s">
        <v>1431</v>
      </c>
      <c r="AO65" s="669" t="s">
        <v>1431</v>
      </c>
      <c r="AP65" s="669" t="s">
        <v>1431</v>
      </c>
      <c r="AQ65" s="668" t="s">
        <v>6533</v>
      </c>
      <c r="AR65" s="668" t="s">
        <v>6488</v>
      </c>
      <c r="AS65" s="669" t="s">
        <v>2137</v>
      </c>
      <c r="AT65" s="682" t="s">
        <v>6534</v>
      </c>
      <c r="AU65" s="668" t="s">
        <v>2213</v>
      </c>
      <c r="AV65" s="668" t="s">
        <v>6488</v>
      </c>
      <c r="AW65" s="668" t="s">
        <v>1431</v>
      </c>
      <c r="AX65" s="671">
        <v>1</v>
      </c>
      <c r="AY65" s="668"/>
      <c r="AZ65" s="668" t="s">
        <v>6525</v>
      </c>
      <c r="BA65" s="668"/>
      <c r="BB65" s="668" t="s">
        <v>6525</v>
      </c>
      <c r="BC65" s="668" t="s">
        <v>6530</v>
      </c>
      <c r="BD65" s="668" t="s">
        <v>6525</v>
      </c>
      <c r="BE65" s="668"/>
      <c r="BF65" s="668" t="s">
        <v>6532</v>
      </c>
      <c r="BG65" s="668" t="s">
        <v>1431</v>
      </c>
      <c r="BH65" s="668" t="s">
        <v>6531</v>
      </c>
      <c r="BI65" s="668"/>
      <c r="BJ65" s="668" t="s">
        <v>6523</v>
      </c>
      <c r="BK65" s="668" t="s">
        <v>1431</v>
      </c>
      <c r="BL65" s="651" t="s">
        <v>6523</v>
      </c>
      <c r="BM65" s="668"/>
      <c r="BN65" s="671"/>
      <c r="BO65" s="668"/>
      <c r="BP65" s="668"/>
      <c r="BQ65" s="668"/>
      <c r="BR65" s="705"/>
      <c r="BS65" s="705"/>
      <c r="BT65" s="705"/>
      <c r="BU65" s="705"/>
      <c r="BV65" s="672" t="s">
        <v>126</v>
      </c>
      <c r="BW65" s="672" t="s">
        <v>126</v>
      </c>
      <c r="BX65" s="672" t="s">
        <v>126</v>
      </c>
      <c r="BY65" s="672" t="s">
        <v>126</v>
      </c>
      <c r="BZ65" s="672" t="s">
        <v>126</v>
      </c>
      <c r="CA65" s="672" t="s">
        <v>126</v>
      </c>
      <c r="CB65" s="672"/>
      <c r="CC65" s="673"/>
      <c r="CD65" s="673"/>
      <c r="CE65" s="673"/>
    </row>
    <row r="66" spans="1:83" s="661" customFormat="1" ht="15" customHeight="1">
      <c r="A66" s="625">
        <v>43071</v>
      </c>
      <c r="B66" s="603"/>
      <c r="C66" s="603"/>
      <c r="D66" s="603"/>
      <c r="E66" s="603"/>
      <c r="F66" s="603"/>
      <c r="G66" s="585"/>
      <c r="H66" s="624" t="s">
        <v>265</v>
      </c>
      <c r="I66" s="603" t="s">
        <v>3</v>
      </c>
      <c r="J66" s="603" t="s">
        <v>285</v>
      </c>
      <c r="K66" s="603">
        <v>1</v>
      </c>
      <c r="L66" s="603">
        <v>0</v>
      </c>
      <c r="M66" s="562" t="str">
        <f t="shared" si="13"/>
        <v>W</v>
      </c>
      <c r="N66" s="562">
        <f t="shared" si="14"/>
        <v>1</v>
      </c>
      <c r="O66" s="598">
        <f t="shared" si="20"/>
        <v>1</v>
      </c>
      <c r="P66" s="562" t="str">
        <f t="shared" si="15"/>
        <v>U</v>
      </c>
      <c r="Q66" s="586">
        <f t="shared" si="31"/>
        <v>0.75</v>
      </c>
      <c r="R66" s="635">
        <f t="shared" si="32"/>
        <v>1</v>
      </c>
      <c r="S66" s="600">
        <v>-0.9</v>
      </c>
      <c r="T66" s="595">
        <f t="shared" si="18"/>
        <v>1.9</v>
      </c>
      <c r="U66" s="601">
        <v>3.15</v>
      </c>
      <c r="V66" s="595">
        <f t="shared" si="19"/>
        <v>-2.15</v>
      </c>
      <c r="W66" s="586">
        <f t="shared" si="27"/>
        <v>1.125</v>
      </c>
      <c r="X66" s="586">
        <f t="shared" si="28"/>
        <v>2.0249999999999999</v>
      </c>
      <c r="Y66" s="599">
        <v>12</v>
      </c>
      <c r="Z66" s="599">
        <v>13</v>
      </c>
      <c r="AA66" s="599">
        <v>5</v>
      </c>
      <c r="AB66" s="599">
        <v>3</v>
      </c>
      <c r="AC66" s="599">
        <v>38</v>
      </c>
      <c r="AD66" s="599">
        <v>62</v>
      </c>
      <c r="AE66" s="599">
        <v>4231</v>
      </c>
      <c r="AF66" s="562"/>
      <c r="AG66" s="562"/>
      <c r="AH66" s="562"/>
      <c r="AJ66" s="582" t="str">
        <f t="array" ref="AJ66">IF($K66="","",IF(SUM(IF(ISNUMBER(VALUE(RIGHT($AM66:$CP66,1))),VALUE(RIGHT($AM66:$CP66,1)),0))=$K66,"T","F"))</f>
        <v>T</v>
      </c>
      <c r="AK66" s="583">
        <f t="array" ref="AK66">IF($K66="","",SUM(IF(LEFT($AM66:$CP66,1)="s",1,0))-SUM(IF(RIGHT(LEFT($AM66:$CP66,2))="-",1,0)))</f>
        <v>0</v>
      </c>
      <c r="AL66" s="562">
        <f t="array" ref="AL66">IF($K66="","",SUM(IF(LEFT($AM66:$CP66,1)="X",1,0)))</f>
        <v>11</v>
      </c>
      <c r="AM66" s="668" t="s">
        <v>2474</v>
      </c>
      <c r="AN66" s="668" t="s">
        <v>2474</v>
      </c>
      <c r="AO66" s="668" t="s">
        <v>2472</v>
      </c>
      <c r="AP66" s="671" t="s">
        <v>6599</v>
      </c>
      <c r="AQ66" s="668" t="s">
        <v>2474</v>
      </c>
      <c r="AR66" s="668" t="s">
        <v>2474</v>
      </c>
      <c r="AS66" s="668" t="s">
        <v>2485</v>
      </c>
      <c r="AT66" s="668" t="s">
        <v>2485</v>
      </c>
      <c r="AU66" s="668" t="s">
        <v>2213</v>
      </c>
      <c r="AV66" s="668" t="s">
        <v>2485</v>
      </c>
      <c r="AW66" s="668" t="s">
        <v>6594</v>
      </c>
      <c r="AX66" s="671" t="s">
        <v>126</v>
      </c>
      <c r="AY66" s="668" t="s">
        <v>126</v>
      </c>
      <c r="AZ66" s="668" t="s">
        <v>2472</v>
      </c>
      <c r="BA66" s="668" t="s">
        <v>126</v>
      </c>
      <c r="BB66" s="668" t="s">
        <v>2472</v>
      </c>
      <c r="BC66" s="668" t="s">
        <v>2472</v>
      </c>
      <c r="BD66" s="668" t="s">
        <v>2474</v>
      </c>
      <c r="BE66" s="668" t="s">
        <v>2474</v>
      </c>
      <c r="BF66" s="668" t="s">
        <v>2474</v>
      </c>
      <c r="BG66" s="668" t="s">
        <v>6594</v>
      </c>
      <c r="BH66" s="668" t="s">
        <v>6597</v>
      </c>
      <c r="BI66" s="668" t="s">
        <v>126</v>
      </c>
      <c r="BJ66" s="668" t="s">
        <v>6597</v>
      </c>
      <c r="BK66" s="671" t="s">
        <v>6598</v>
      </c>
      <c r="BL66" s="651" t="s">
        <v>6600</v>
      </c>
      <c r="BM66" s="668"/>
      <c r="BN66" s="671"/>
      <c r="BO66" s="668"/>
      <c r="BP66" s="668"/>
      <c r="BQ66" s="668"/>
      <c r="BR66" s="705"/>
      <c r="BS66" s="705"/>
      <c r="BT66" s="705"/>
      <c r="BU66" s="705"/>
      <c r="BV66" s="672"/>
      <c r="BW66" s="672"/>
      <c r="BX66" s="672"/>
      <c r="BY66" s="672"/>
      <c r="BZ66" s="672"/>
      <c r="CA66" s="672"/>
      <c r="CB66" s="672"/>
      <c r="CC66" s="673"/>
      <c r="CD66" s="673"/>
      <c r="CE66" s="673"/>
    </row>
    <row r="67" spans="1:83" s="661" customFormat="1" ht="15" customHeight="1">
      <c r="A67" s="626">
        <v>43092</v>
      </c>
      <c r="B67" s="596"/>
      <c r="C67" s="596"/>
      <c r="D67" s="596"/>
      <c r="E67" s="596"/>
      <c r="F67" s="596"/>
      <c r="G67" s="591"/>
      <c r="H67" s="623" t="s">
        <v>6222</v>
      </c>
      <c r="I67" s="596" t="s">
        <v>6223</v>
      </c>
      <c r="J67" s="596" t="s">
        <v>3988</v>
      </c>
      <c r="K67" s="596">
        <v>1</v>
      </c>
      <c r="L67" s="596">
        <v>1</v>
      </c>
      <c r="M67" s="562" t="str">
        <f t="shared" si="13"/>
        <v>D</v>
      </c>
      <c r="N67" s="562">
        <f t="shared" si="14"/>
        <v>2</v>
      </c>
      <c r="O67" s="598">
        <f t="shared" si="20"/>
        <v>0</v>
      </c>
      <c r="P67" s="562" t="str">
        <f t="shared" si="15"/>
        <v>U</v>
      </c>
      <c r="Q67" s="586" t="str">
        <f t="shared" si="31"/>
        <v/>
      </c>
      <c r="R67" s="635" t="str">
        <f t="shared" si="32"/>
        <v/>
      </c>
      <c r="S67" s="600"/>
      <c r="T67" s="595"/>
      <c r="U67" s="601"/>
      <c r="V67" s="595"/>
      <c r="W67" s="586"/>
      <c r="X67" s="586"/>
      <c r="Y67" s="599"/>
      <c r="Z67" s="599"/>
      <c r="AA67" s="599"/>
      <c r="AB67" s="599"/>
      <c r="AC67" s="599"/>
      <c r="AD67" s="599"/>
      <c r="AE67" s="599"/>
      <c r="AF67" s="562"/>
      <c r="AG67" s="562"/>
      <c r="AH67" s="562"/>
      <c r="AJ67" s="582" t="str">
        <f t="array" ref="AJ67">IF($K67="","",IF(SUM(IF(ISNUMBER(VALUE(RIGHT($AM67:$CP67,1))),VALUE(RIGHT($AM67:$CP67,1)),0))=$K67,"T","F"))</f>
        <v>T</v>
      </c>
      <c r="AK67" s="583">
        <f t="array" ref="AK67">IF($K67="","",SUM(IF(LEFT($AM67:$CP67,1)="s",1,0))-SUM(IF(RIGHT(LEFT($AM67:$CP67,2))="-",1,0)))</f>
        <v>0</v>
      </c>
      <c r="AL67" s="562">
        <f t="array" ref="AL67">IF($K67="","",SUM(IF(LEFT($AM67:$CP67,1)="X",1,0)))</f>
        <v>11</v>
      </c>
      <c r="AM67" s="668" t="s">
        <v>6647</v>
      </c>
      <c r="AN67" s="668" t="s">
        <v>6664</v>
      </c>
      <c r="AO67" s="668" t="s">
        <v>2213</v>
      </c>
      <c r="AP67" s="668" t="s">
        <v>6664</v>
      </c>
      <c r="AQ67" s="668" t="s">
        <v>6647</v>
      </c>
      <c r="AR67" s="668" t="s">
        <v>6665</v>
      </c>
      <c r="AS67" s="668" t="s">
        <v>6653</v>
      </c>
      <c r="AT67" s="651" t="s">
        <v>6647</v>
      </c>
      <c r="AU67" s="668" t="s">
        <v>2213</v>
      </c>
      <c r="AV67" s="669" t="s">
        <v>6666</v>
      </c>
      <c r="AW67" s="669" t="s">
        <v>6664</v>
      </c>
      <c r="AX67" s="671"/>
      <c r="AY67" s="668"/>
      <c r="AZ67" s="668" t="s">
        <v>6653</v>
      </c>
      <c r="BA67" s="668"/>
      <c r="BB67" s="668" t="s">
        <v>6652</v>
      </c>
      <c r="BC67" s="668"/>
      <c r="BD67" s="668" t="s">
        <v>6650</v>
      </c>
      <c r="BE67" s="668" t="s">
        <v>6647</v>
      </c>
      <c r="BF67" s="669" t="s">
        <v>6664</v>
      </c>
      <c r="BG67" s="678" t="s">
        <v>6653</v>
      </c>
      <c r="BH67" s="668"/>
      <c r="BI67" s="668"/>
      <c r="BJ67" s="668" t="s">
        <v>6652</v>
      </c>
      <c r="BK67" s="668" t="s">
        <v>6668</v>
      </c>
      <c r="BL67" s="668" t="s">
        <v>6667</v>
      </c>
      <c r="BM67" s="668"/>
      <c r="BN67" s="671"/>
      <c r="BO67" s="668"/>
      <c r="BP67" s="668"/>
      <c r="BQ67" s="668"/>
      <c r="BR67" s="705"/>
      <c r="BS67" s="705"/>
      <c r="BT67" s="705"/>
      <c r="BU67" s="705"/>
      <c r="BV67" s="672"/>
      <c r="BW67" s="672"/>
      <c r="BX67" s="672"/>
      <c r="BY67" s="672"/>
      <c r="BZ67" s="672"/>
      <c r="CA67" s="672"/>
      <c r="CB67" s="672"/>
      <c r="CC67" s="673"/>
      <c r="CD67" s="673"/>
      <c r="CE67" s="673"/>
    </row>
    <row r="68" spans="1:83" s="661" customFormat="1" ht="15" customHeight="1">
      <c r="A68" s="626">
        <v>43101</v>
      </c>
      <c r="B68" s="596"/>
      <c r="C68" s="596"/>
      <c r="D68" s="596"/>
      <c r="E68" s="596"/>
      <c r="F68" s="596"/>
      <c r="G68" s="591"/>
      <c r="H68" s="623" t="s">
        <v>6681</v>
      </c>
      <c r="I68" s="596" t="s">
        <v>2240</v>
      </c>
      <c r="J68" s="596" t="s">
        <v>3988</v>
      </c>
      <c r="K68" s="596">
        <v>1</v>
      </c>
      <c r="L68" s="596">
        <v>1</v>
      </c>
      <c r="M68" s="562" t="str">
        <f t="shared" si="13"/>
        <v>D</v>
      </c>
      <c r="N68" s="562">
        <f t="shared" si="14"/>
        <v>2</v>
      </c>
      <c r="O68" s="598">
        <f t="shared" si="20"/>
        <v>0</v>
      </c>
      <c r="P68" s="562" t="str">
        <f t="shared" si="15"/>
        <v>U</v>
      </c>
      <c r="Q68" s="586"/>
      <c r="R68" s="635"/>
      <c r="S68" s="600"/>
      <c r="T68" s="595"/>
      <c r="U68" s="601"/>
      <c r="V68" s="595"/>
      <c r="W68" s="586"/>
      <c r="X68" s="586"/>
      <c r="Y68" s="755"/>
      <c r="Z68" s="755"/>
      <c r="AA68" s="755"/>
      <c r="AB68" s="755"/>
      <c r="AC68" s="755"/>
      <c r="AD68" s="755"/>
      <c r="AE68" s="755"/>
      <c r="AF68" s="562"/>
      <c r="AG68" s="562"/>
      <c r="AH68" s="562"/>
      <c r="AJ68" s="582" t="str">
        <f t="array" ref="AJ68">IF($K68="","",IF(SUM(IF(ISNUMBER(VALUE(RIGHT($AM68:$CP68,1))),VALUE(RIGHT($AM68:$CP68,1)),0))=$K68,"T","F"))</f>
        <v>T</v>
      </c>
      <c r="AK68" s="583">
        <f t="array" ref="AK68">IF($K68="","",SUM(IF(LEFT($AM68:$CP68,1)="s",1,0))-SUM(IF(RIGHT(LEFT($AM68:$CP68,2))="-",1,0)))</f>
        <v>0</v>
      </c>
      <c r="AL68" s="562">
        <f t="array" ref="AL68">IF($K68="","",SUM(IF(LEFT($AM68:$CP68,1)="X",1,0)))</f>
        <v>11</v>
      </c>
      <c r="AM68" s="668" t="s">
        <v>6700</v>
      </c>
      <c r="AN68" s="668" t="s">
        <v>6701</v>
      </c>
      <c r="AO68" s="668" t="s">
        <v>6682</v>
      </c>
      <c r="AP68" s="668" t="s">
        <v>6702</v>
      </c>
      <c r="AQ68" s="668" t="s">
        <v>6700</v>
      </c>
      <c r="AR68" s="668" t="s">
        <v>6687</v>
      </c>
      <c r="AS68" s="668" t="s">
        <v>6707</v>
      </c>
      <c r="AT68" s="651" t="s">
        <v>6703</v>
      </c>
      <c r="AU68" s="668" t="s">
        <v>2213</v>
      </c>
      <c r="AV68" s="669" t="s">
        <v>6700</v>
      </c>
      <c r="AW68" s="669" t="s">
        <v>2138</v>
      </c>
      <c r="AX68" s="671"/>
      <c r="AY68" s="668"/>
      <c r="AZ68" s="668" t="s">
        <v>6707</v>
      </c>
      <c r="BA68" s="668"/>
      <c r="BB68" s="668" t="s">
        <v>6708</v>
      </c>
      <c r="BC68" s="668" t="s">
        <v>6709</v>
      </c>
      <c r="BD68" s="668" t="s">
        <v>6701</v>
      </c>
      <c r="BE68" s="668" t="s">
        <v>6700</v>
      </c>
      <c r="BF68" s="668" t="s">
        <v>6700</v>
      </c>
      <c r="BG68" s="668" t="s">
        <v>6702</v>
      </c>
      <c r="BH68" s="668"/>
      <c r="BI68" s="668"/>
      <c r="BJ68" s="668" t="s">
        <v>6706</v>
      </c>
      <c r="BK68" s="668" t="s">
        <v>6705</v>
      </c>
      <c r="BL68" s="668" t="s">
        <v>6704</v>
      </c>
      <c r="BM68" s="668"/>
      <c r="BN68" s="671"/>
      <c r="BO68" s="668"/>
      <c r="BP68" s="668"/>
      <c r="BQ68" s="668"/>
      <c r="BR68" s="668"/>
      <c r="BS68" s="668"/>
      <c r="BT68" s="668"/>
      <c r="BU68" s="668"/>
      <c r="BV68" s="672"/>
      <c r="BW68" s="672"/>
      <c r="BX68" s="672"/>
      <c r="BY68" s="672"/>
      <c r="BZ68" s="672"/>
      <c r="CA68" s="672"/>
      <c r="CB68" s="672"/>
      <c r="CC68" s="673"/>
      <c r="CD68" s="673"/>
      <c r="CE68" s="673"/>
    </row>
    <row r="69" spans="1:83" s="661" customFormat="1" ht="15" customHeight="1">
      <c r="A69" s="626"/>
      <c r="B69" s="596"/>
      <c r="C69" s="596"/>
      <c r="D69" s="596"/>
      <c r="E69" s="596"/>
      <c r="F69" s="596"/>
      <c r="G69" s="591" t="str">
        <f>HYPERLINK("#"&amp;"'"&amp;IFERROR(VLOOKUP(H69,helper!$CL$29:$CM$46,2,0),"")&amp;"'!H23",IFERROR(VLOOKUP(H69,helper!$CL$29:$CM$46,2,0),""))</f>
        <v/>
      </c>
      <c r="H69" s="640"/>
      <c r="I69" s="596"/>
      <c r="J69" s="596"/>
      <c r="K69" s="603"/>
      <c r="L69" s="603"/>
      <c r="M69" s="562" t="str">
        <f t="shared" si="13"/>
        <v/>
      </c>
      <c r="N69" s="562" t="str">
        <f t="shared" si="14"/>
        <v/>
      </c>
      <c r="O69" s="598" t="str">
        <f t="shared" si="20"/>
        <v/>
      </c>
      <c r="P69" s="562" t="str">
        <f t="shared" si="15"/>
        <v/>
      </c>
      <c r="Q69" s="586" t="str">
        <f t="shared" si="25"/>
        <v/>
      </c>
      <c r="R69" s="635" t="str">
        <f t="shared" si="26"/>
        <v/>
      </c>
      <c r="S69" s="587"/>
      <c r="T69" s="595" t="str">
        <f t="shared" ref="T69:T73" si="33">IF(ISBLANK(S69),"",K69-L69-S69)</f>
        <v/>
      </c>
      <c r="U69" s="595"/>
      <c r="V69" s="595" t="str">
        <f t="shared" ref="V69:V73" si="34">IF(ISBLANK(U69),"",K69+L69-U69)</f>
        <v/>
      </c>
      <c r="W69" s="586" t="str">
        <f t="shared" ref="W69:W73" si="35">IF(S69="","",(S69+U69)/2)</f>
        <v/>
      </c>
      <c r="X69" s="586" t="str">
        <f t="shared" ref="X69:X73" si="36">IF(W69="","",U69-W69)</f>
        <v/>
      </c>
      <c r="Y69" s="551"/>
      <c r="Z69" s="551"/>
      <c r="AA69" s="551"/>
      <c r="AB69" s="551"/>
      <c r="AC69" s="551"/>
      <c r="AD69" s="551"/>
      <c r="AE69" s="551"/>
      <c r="AF69" s="562"/>
      <c r="AG69" s="562"/>
      <c r="AH69" s="562"/>
      <c r="AJ69" s="582" t="str">
        <f t="array" ref="AJ69">IF($K69="","",IF(SUM(IF(ISNUMBER(VALUE(RIGHT($AM69:$CP69,1))),VALUE(RIGHT($AM69:$CP69,1)),0))=$K69,"T","F"))</f>
        <v/>
      </c>
      <c r="AK69" s="583" t="str">
        <f t="array" ref="AK69">IF($K69="","",SUM(IF(LEFT($AM69:$CP69,1)="s",1,0))-SUM(IF(RIGHT(LEFT($AM69:$CP69,2))="-",1,0)))</f>
        <v/>
      </c>
      <c r="AL69" s="562" t="str">
        <f t="array" ref="AL69">IF($K69="","",SUM(IF(LEFT($AM69:$CP69,1)="X",1,0)))</f>
        <v/>
      </c>
      <c r="AM69" s="668"/>
      <c r="AN69" s="668"/>
      <c r="AO69" s="668"/>
      <c r="AP69" s="668"/>
      <c r="AQ69" s="668"/>
      <c r="AR69" s="668"/>
      <c r="AS69" s="668"/>
      <c r="AT69" s="651"/>
      <c r="AU69" s="671"/>
      <c r="AV69" s="668"/>
      <c r="AW69" s="668"/>
      <c r="AX69" s="671"/>
      <c r="AY69" s="668"/>
      <c r="AZ69" s="668"/>
      <c r="BA69" s="668"/>
      <c r="BB69" s="668"/>
      <c r="BC69" s="668"/>
      <c r="BD69" s="668"/>
      <c r="BE69" s="668"/>
      <c r="BF69" s="668"/>
      <c r="BG69" s="668"/>
      <c r="BH69" s="668"/>
      <c r="BI69" s="668"/>
      <c r="BJ69" s="668"/>
      <c r="BK69" s="668"/>
      <c r="BL69" s="652"/>
      <c r="BM69" s="668"/>
      <c r="BN69" s="671"/>
      <c r="BO69" s="668"/>
      <c r="BP69" s="668"/>
      <c r="BQ69" s="668"/>
      <c r="BR69" s="668"/>
      <c r="BS69" s="668"/>
      <c r="BT69" s="668"/>
      <c r="BU69" s="668"/>
      <c r="BV69" s="672"/>
      <c r="BW69" s="672"/>
      <c r="BX69" s="672"/>
      <c r="BY69" s="672"/>
      <c r="BZ69" s="672"/>
      <c r="CA69" s="672"/>
      <c r="CB69" s="672"/>
      <c r="CC69" s="673"/>
      <c r="CD69" s="673"/>
      <c r="CE69" s="673"/>
    </row>
    <row r="70" spans="1:83" s="661" customFormat="1" ht="15" customHeight="1">
      <c r="A70" s="625"/>
      <c r="B70" s="596"/>
      <c r="C70" s="596" t="s">
        <v>257</v>
      </c>
      <c r="D70" s="596" t="s">
        <v>2</v>
      </c>
      <c r="E70" s="596" t="s">
        <v>285</v>
      </c>
      <c r="F70" s="596"/>
      <c r="G70" s="585" t="str">
        <f>HYPERLINK("#"&amp;"'"&amp;IFERROR(VLOOKUP(H70,helper!$CL$29:$CM$46,2,0),"")&amp;"'!H23",IFERROR(VLOOKUP(H70,helper!$CL$29:$CM$46,2,0),""))</f>
        <v/>
      </c>
      <c r="H70" s="624"/>
      <c r="I70" s="603"/>
      <c r="J70" s="603"/>
      <c r="K70" s="603"/>
      <c r="L70" s="603"/>
      <c r="M70" s="562" t="str">
        <f t="shared" si="13"/>
        <v/>
      </c>
      <c r="N70" s="562" t="str">
        <f t="shared" si="14"/>
        <v/>
      </c>
      <c r="O70" s="598" t="str">
        <f t="shared" si="20"/>
        <v/>
      </c>
      <c r="P70" s="562" t="str">
        <f t="shared" si="15"/>
        <v/>
      </c>
      <c r="Q70" s="586" t="str">
        <f t="shared" si="25"/>
        <v/>
      </c>
      <c r="R70" s="635" t="str">
        <f t="shared" si="26"/>
        <v/>
      </c>
      <c r="S70" s="587"/>
      <c r="T70" s="595" t="str">
        <f t="shared" si="33"/>
        <v/>
      </c>
      <c r="U70" s="595"/>
      <c r="V70" s="595" t="str">
        <f t="shared" si="34"/>
        <v/>
      </c>
      <c r="W70" s="586" t="str">
        <f t="shared" si="35"/>
        <v/>
      </c>
      <c r="X70" s="586" t="str">
        <f t="shared" si="36"/>
        <v/>
      </c>
      <c r="Y70" s="551"/>
      <c r="Z70" s="551"/>
      <c r="AA70" s="551"/>
      <c r="AB70" s="551"/>
      <c r="AC70" s="551"/>
      <c r="AD70" s="551"/>
      <c r="AE70" s="551"/>
      <c r="AF70" s="562"/>
      <c r="AG70" s="562"/>
      <c r="AH70" s="562"/>
      <c r="AJ70" s="582" t="str">
        <f t="array" ref="AJ70">IF($K70="","",IF(SUM(IF(ISNUMBER(VALUE(RIGHT($AM70:$CP70,1))),VALUE(RIGHT($AM70:$CP70,1)),0))=$K70,"T","F"))</f>
        <v/>
      </c>
      <c r="AK70" s="583" t="str">
        <f t="array" ref="AK70">IF($K70="","",SUM(IF(LEFT($AM70:$CP70,1)="s",1,0))-SUM(IF(RIGHT(LEFT($AM70:$CP70,2))="-",1,0)))</f>
        <v/>
      </c>
      <c r="AL70" s="562" t="str">
        <f t="array" ref="AL70">IF($K70="","",SUM(IF(LEFT($AM70:$CP70,1)="X",1,0)))</f>
        <v/>
      </c>
      <c r="AM70" s="668"/>
      <c r="AN70" s="671"/>
      <c r="AO70" s="668"/>
      <c r="AP70" s="668"/>
      <c r="AQ70" s="668"/>
      <c r="AR70" s="668"/>
      <c r="AS70" s="668"/>
      <c r="AT70" s="651"/>
      <c r="AU70" s="671"/>
      <c r="AV70" s="668"/>
      <c r="AW70" s="668"/>
      <c r="AX70" s="671"/>
      <c r="AY70" s="668"/>
      <c r="AZ70" s="668"/>
      <c r="BA70" s="668"/>
      <c r="BB70" s="668"/>
      <c r="BC70" s="668"/>
      <c r="BD70" s="668"/>
      <c r="BE70" s="668"/>
      <c r="BF70" s="668"/>
      <c r="BG70" s="668"/>
      <c r="BH70" s="668"/>
      <c r="BI70" s="668"/>
      <c r="BJ70" s="668"/>
      <c r="BK70" s="668"/>
      <c r="BL70" s="668"/>
      <c r="BM70" s="651"/>
      <c r="BN70" s="671"/>
      <c r="BO70" s="668"/>
      <c r="BP70" s="668"/>
      <c r="BQ70" s="668"/>
      <c r="BR70" s="668"/>
      <c r="BS70" s="668"/>
      <c r="BT70" s="668"/>
      <c r="BU70" s="668"/>
      <c r="BV70" s="672"/>
      <c r="BW70" s="672"/>
      <c r="BX70" s="672"/>
      <c r="BY70" s="672"/>
      <c r="BZ70" s="672"/>
      <c r="CA70" s="672"/>
      <c r="CB70" s="672"/>
      <c r="CC70" s="673"/>
      <c r="CD70" s="673"/>
      <c r="CE70" s="673"/>
    </row>
    <row r="71" spans="1:83" s="661" customFormat="1" ht="15" customHeight="1">
      <c r="A71" s="625"/>
      <c r="B71" s="596"/>
      <c r="C71" s="596" t="s">
        <v>267</v>
      </c>
      <c r="D71" s="596" t="s">
        <v>3</v>
      </c>
      <c r="E71" s="596" t="s">
        <v>285</v>
      </c>
      <c r="F71" s="596"/>
      <c r="G71" s="585" t="str">
        <f>HYPERLINK("#"&amp;"'"&amp;IFERROR(VLOOKUP(H71,helper!$CL$29:$CM$46,2,0),"")&amp;"'!H23",IFERROR(VLOOKUP(H71,helper!$CL$29:$CM$46,2,0),""))</f>
        <v/>
      </c>
      <c r="H71" s="624"/>
      <c r="I71" s="603"/>
      <c r="J71" s="603"/>
      <c r="K71" s="603"/>
      <c r="L71" s="603"/>
      <c r="M71" s="562" t="str">
        <f t="shared" si="13"/>
        <v/>
      </c>
      <c r="N71" s="562" t="str">
        <f t="shared" si="14"/>
        <v/>
      </c>
      <c r="O71" s="598" t="str">
        <f t="shared" si="20"/>
        <v/>
      </c>
      <c r="P71" s="562" t="str">
        <f t="shared" si="15"/>
        <v/>
      </c>
      <c r="Q71" s="586" t="str">
        <f t="shared" si="25"/>
        <v/>
      </c>
      <c r="R71" s="635" t="str">
        <f t="shared" si="26"/>
        <v/>
      </c>
      <c r="S71" s="587"/>
      <c r="T71" s="595" t="str">
        <f t="shared" si="33"/>
        <v/>
      </c>
      <c r="U71" s="595"/>
      <c r="V71" s="595" t="str">
        <f t="shared" si="34"/>
        <v/>
      </c>
      <c r="W71" s="586" t="str">
        <f t="shared" si="35"/>
        <v/>
      </c>
      <c r="X71" s="586" t="str">
        <f t="shared" si="36"/>
        <v/>
      </c>
      <c r="Y71" s="551"/>
      <c r="Z71" s="551"/>
      <c r="AA71" s="551"/>
      <c r="AB71" s="551"/>
      <c r="AC71" s="551"/>
      <c r="AD71" s="551"/>
      <c r="AE71" s="551"/>
      <c r="AF71" s="562"/>
      <c r="AG71" s="562"/>
      <c r="AH71" s="562"/>
      <c r="AJ71" s="582" t="str">
        <f t="array" ref="AJ71">IF($K71="","",IF(SUM(IF(ISNUMBER(VALUE(RIGHT($AM71:$CP71,1))),VALUE(RIGHT($AM71:$CP71,1)),0))=$K71,"T","F"))</f>
        <v/>
      </c>
      <c r="AK71" s="583" t="str">
        <f t="array" ref="AK71">IF($K71="","",SUM(IF(LEFT($AM71:$CP71,1)="s",1,0))-SUM(IF(RIGHT(LEFT($AM71:$CP71,2))="-",1,0)))</f>
        <v/>
      </c>
      <c r="AL71" s="562" t="str">
        <f t="array" ref="AL71">IF($K71="","",SUM(IF(LEFT($AM71:$CP71,1)="X",1,0)))</f>
        <v/>
      </c>
      <c r="AM71" s="668"/>
      <c r="AN71" s="668"/>
      <c r="AO71" s="668"/>
      <c r="AP71" s="668"/>
      <c r="AQ71" s="668"/>
      <c r="AR71" s="668"/>
      <c r="AS71" s="668"/>
      <c r="AT71" s="651"/>
      <c r="AU71" s="668"/>
      <c r="AV71" s="668"/>
      <c r="AW71" s="668"/>
      <c r="AX71" s="671"/>
      <c r="AY71" s="668"/>
      <c r="AZ71" s="668"/>
      <c r="BA71" s="668"/>
      <c r="BB71" s="668"/>
      <c r="BC71" s="668"/>
      <c r="BD71" s="668"/>
      <c r="BE71" s="668"/>
      <c r="BF71" s="668"/>
      <c r="BG71" s="668"/>
      <c r="BH71" s="668"/>
      <c r="BI71" s="668"/>
      <c r="BJ71" s="668"/>
      <c r="BK71" s="671"/>
      <c r="BL71" s="651"/>
      <c r="BM71" s="651"/>
      <c r="BN71" s="671"/>
      <c r="BO71" s="668"/>
      <c r="BP71" s="668"/>
      <c r="BQ71" s="668"/>
      <c r="BR71" s="668"/>
      <c r="BS71" s="668"/>
      <c r="BT71" s="668"/>
      <c r="BU71" s="668"/>
      <c r="BV71" s="672"/>
      <c r="BW71" s="672"/>
      <c r="BX71" s="672"/>
      <c r="BY71" s="672"/>
      <c r="BZ71" s="672"/>
      <c r="CA71" s="672"/>
      <c r="CB71" s="672"/>
      <c r="CC71" s="673"/>
      <c r="CD71" s="673"/>
      <c r="CE71" s="673"/>
    </row>
    <row r="72" spans="1:83" s="661" customFormat="1" ht="15" customHeight="1">
      <c r="A72" s="625"/>
      <c r="B72" s="596"/>
      <c r="C72" s="596"/>
      <c r="D72" s="596"/>
      <c r="E72" s="596"/>
      <c r="F72" s="596"/>
      <c r="G72" s="585" t="str">
        <f>HYPERLINK("#"&amp;"'"&amp;IFERROR(VLOOKUP(H72,helper!$CL$29:$CM$46,2,0),"")&amp;"'!H23",IFERROR(VLOOKUP(H72,helper!$CL$29:$CM$46,2,0),""))</f>
        <v/>
      </c>
      <c r="H72" s="624"/>
      <c r="I72" s="603"/>
      <c r="J72" s="603"/>
      <c r="K72" s="596"/>
      <c r="L72" s="596"/>
      <c r="M72" s="562" t="str">
        <f>IF(K72="","",IF(K72&gt;L72,"W",IF(K72=L72,"D",IF(K72&lt;L72,"L"))))</f>
        <v/>
      </c>
      <c r="N72" s="562" t="str">
        <f>IF(K72="","",K72+L72)</f>
        <v/>
      </c>
      <c r="O72" s="598" t="str">
        <f>IF(K72="","",K72-L72)</f>
        <v/>
      </c>
      <c r="P72" s="562" t="str">
        <f t="shared" si="15"/>
        <v/>
      </c>
      <c r="Q72" s="586" t="str">
        <f>IF(S72="","",IF(SIGN(S72)&lt;&gt;1,VLOOKUP(ABS(S72),SUP_HDC,3,TRUE),-VLOOKUP(ABS(S72),SUP_HDC,3,TRUE)))</f>
        <v/>
      </c>
      <c r="R72" s="635" t="str">
        <f>IF(Q72="","",IF((K72-L72+Q72)&gt;=0.5,1,IF((K72-L72+Q72)=0.25,0.5,IF((K72-L72+Q72)&lt;=-0.5,-1,IF((K72-L72+Q72)=-0.25,-0.5,0)))))</f>
        <v/>
      </c>
      <c r="S72" s="587"/>
      <c r="T72" s="595" t="str">
        <f t="shared" si="33"/>
        <v/>
      </c>
      <c r="U72" s="595"/>
      <c r="V72" s="595" t="str">
        <f t="shared" si="34"/>
        <v/>
      </c>
      <c r="W72" s="586" t="str">
        <f t="shared" si="35"/>
        <v/>
      </c>
      <c r="X72" s="586" t="str">
        <f t="shared" si="36"/>
        <v/>
      </c>
      <c r="Y72" s="551"/>
      <c r="Z72" s="551"/>
      <c r="AA72" s="551"/>
      <c r="AB72" s="551"/>
      <c r="AC72" s="551"/>
      <c r="AD72" s="551"/>
      <c r="AE72" s="551"/>
      <c r="AF72" s="562"/>
      <c r="AG72" s="562"/>
      <c r="AH72" s="562"/>
      <c r="AJ72" s="582" t="str">
        <f t="array" ref="AJ72">IF($K72="","",IF(SUM(IF(ISNUMBER(VALUE(RIGHT($AM72:$CP72,1))),VALUE(RIGHT($AM72:$CP72,1)),0))=$K72,"T","F"))</f>
        <v/>
      </c>
      <c r="AK72" s="583" t="str">
        <f t="array" ref="AK72">IF($K72="","",SUM(IF(LEFT($AM72:$CP72,1)="s",1,0))-SUM(IF(RIGHT(LEFT($AM72:$CP72,2))="-",1,0)))</f>
        <v/>
      </c>
      <c r="AL72" s="562" t="str">
        <f t="array" ref="AL72">IF($K72="","",SUM(IF(LEFT($AM72:$CP72,1)="X",1,0)))</f>
        <v/>
      </c>
      <c r="AM72" s="668"/>
      <c r="AN72" s="668"/>
      <c r="AO72" s="668"/>
      <c r="AP72" s="668"/>
      <c r="AQ72" s="668"/>
      <c r="AR72" s="668"/>
      <c r="AS72" s="668"/>
      <c r="AT72" s="651"/>
      <c r="AU72" s="668"/>
      <c r="AV72" s="668"/>
      <c r="AW72" s="668"/>
      <c r="AX72" s="671"/>
      <c r="AY72" s="668"/>
      <c r="AZ72" s="668"/>
      <c r="BA72" s="668"/>
      <c r="BB72" s="668"/>
      <c r="BC72" s="668"/>
      <c r="BD72" s="668"/>
      <c r="BE72" s="668"/>
      <c r="BF72" s="668"/>
      <c r="BG72" s="668"/>
      <c r="BH72" s="668"/>
      <c r="BI72" s="668"/>
      <c r="BJ72" s="668"/>
      <c r="BK72" s="668"/>
      <c r="BL72" s="651"/>
      <c r="BM72" s="651"/>
      <c r="BN72" s="671"/>
      <c r="BO72" s="668"/>
      <c r="BP72" s="668"/>
      <c r="BQ72" s="668"/>
      <c r="BR72" s="668"/>
      <c r="BS72" s="668"/>
      <c r="BT72" s="668"/>
      <c r="BU72" s="668"/>
      <c r="BV72" s="672"/>
      <c r="BW72" s="672"/>
      <c r="BX72" s="672"/>
      <c r="BY72" s="672"/>
      <c r="BZ72" s="672"/>
      <c r="CA72" s="672"/>
      <c r="CB72" s="672"/>
      <c r="CC72" s="673"/>
      <c r="CD72" s="673"/>
      <c r="CE72" s="673"/>
    </row>
    <row r="73" spans="1:83" s="661" customFormat="1" ht="15" customHeight="1">
      <c r="A73" s="626"/>
      <c r="B73" s="596"/>
      <c r="C73" s="596"/>
      <c r="D73" s="596"/>
      <c r="E73" s="596"/>
      <c r="F73" s="596"/>
      <c r="G73" s="591" t="str">
        <f>HYPERLINK("#"&amp;"'"&amp;IFERROR(VLOOKUP(H73,helper!$CL$29:$CM$46,2,0),"")&amp;"'!H23",IFERROR(VLOOKUP(H73,helper!$CL$29:$CM$46,2,0),""))</f>
        <v/>
      </c>
      <c r="H73" s="623"/>
      <c r="I73" s="596"/>
      <c r="J73" s="596"/>
      <c r="K73" s="596"/>
      <c r="L73" s="596"/>
      <c r="M73" s="562" t="str">
        <f t="shared" si="13"/>
        <v/>
      </c>
      <c r="N73" s="562" t="str">
        <f t="shared" si="14"/>
        <v/>
      </c>
      <c r="O73" s="598" t="str">
        <f t="shared" si="20"/>
        <v/>
      </c>
      <c r="P73" s="562" t="str">
        <f t="shared" si="15"/>
        <v/>
      </c>
      <c r="Q73" s="586" t="str">
        <f>IF(S73="","",IF(SIGN(S73)&lt;&gt;1,VLOOKUP(ABS(S73),SUP_HDC,3,TRUE),-VLOOKUP(ABS(S73),SUP_HDC,3,TRUE)))</f>
        <v/>
      </c>
      <c r="R73" s="635" t="str">
        <f>IF(Q73="","",IF((K73-L73+Q73)&gt;=0.5,1,IF((K73-L73+Q73)=0.25,0.5,IF((K73-L73+Q73)&lt;=-0.5,-1,IF((K73-L73+Q73)=-0.25,-0.5,0)))))</f>
        <v/>
      </c>
      <c r="S73" s="587"/>
      <c r="T73" s="595" t="str">
        <f t="shared" si="33"/>
        <v/>
      </c>
      <c r="U73" s="595"/>
      <c r="V73" s="595" t="str">
        <f t="shared" si="34"/>
        <v/>
      </c>
      <c r="W73" s="586" t="str">
        <f t="shared" si="35"/>
        <v/>
      </c>
      <c r="X73" s="586" t="str">
        <f t="shared" si="36"/>
        <v/>
      </c>
      <c r="Y73" s="551"/>
      <c r="Z73" s="551"/>
      <c r="AA73" s="551"/>
      <c r="AB73" s="551"/>
      <c r="AC73" s="551"/>
      <c r="AD73" s="551"/>
      <c r="AE73" s="551"/>
      <c r="AF73" s="562"/>
      <c r="AG73" s="562"/>
      <c r="AH73" s="562"/>
      <c r="AJ73" s="582" t="str">
        <f t="array" ref="AJ73">IF($K73="","",IF(SUM(IF(ISNUMBER(VALUE(RIGHT($AM73:$CP73,1))),VALUE(RIGHT($AM73:$CP73,1)),0))=$K73,"T","F"))</f>
        <v/>
      </c>
      <c r="AK73" s="583" t="str">
        <f t="array" ref="AK73">IF($K73="","",SUM(IF(LEFT($AM73:$CP73,1)="s",1,0))-SUM(IF(RIGHT(LEFT($AM73:$CP73,2))="-",1,0)))</f>
        <v/>
      </c>
      <c r="AL73" s="562" t="str">
        <f t="array" ref="AL73">IF($K73="","",SUM(IF(LEFT($AM73:$CP73,1)="X",1,0)))</f>
        <v/>
      </c>
      <c r="AM73" s="668"/>
      <c r="AN73" s="668"/>
      <c r="AO73" s="668"/>
      <c r="AP73" s="668"/>
      <c r="AQ73" s="668"/>
      <c r="AR73" s="668"/>
      <c r="AS73" s="668"/>
      <c r="AT73" s="668"/>
      <c r="AU73" s="668"/>
      <c r="AV73" s="668"/>
      <c r="AW73" s="668"/>
      <c r="AX73" s="671"/>
      <c r="AY73" s="668"/>
      <c r="AZ73" s="668"/>
      <c r="BA73" s="668"/>
      <c r="BB73" s="668"/>
      <c r="BC73" s="668"/>
      <c r="BD73" s="668"/>
      <c r="BE73" s="668"/>
      <c r="BF73" s="668"/>
      <c r="BG73" s="668"/>
      <c r="BH73" s="668"/>
      <c r="BI73" s="668"/>
      <c r="BJ73" s="668"/>
      <c r="BK73" s="668"/>
      <c r="BL73" s="668"/>
      <c r="BM73" s="668"/>
      <c r="BN73" s="671"/>
      <c r="BO73" s="668"/>
      <c r="BP73" s="668"/>
      <c r="BQ73" s="668"/>
      <c r="BR73" s="668"/>
      <c r="BS73" s="668"/>
      <c r="BT73" s="668"/>
      <c r="BU73" s="668"/>
      <c r="BV73" s="672"/>
      <c r="BW73" s="672"/>
      <c r="BX73" s="672"/>
      <c r="BY73" s="672"/>
      <c r="BZ73" s="672"/>
      <c r="CA73" s="672"/>
      <c r="CB73" s="672"/>
      <c r="CC73" s="673"/>
      <c r="CD73" s="673"/>
      <c r="CE73" s="673"/>
    </row>
    <row r="74" spans="1:83" s="661" customFormat="1" ht="15" customHeight="1">
      <c r="A74" s="626"/>
      <c r="B74" s="596"/>
      <c r="C74" s="596"/>
      <c r="D74" s="596"/>
      <c r="E74" s="596"/>
      <c r="F74" s="596"/>
      <c r="G74" s="591" t="str">
        <f>HYPERLINK("#"&amp;"'"&amp;IFERROR(VLOOKUP(H74,helper!$CL$29:$CM$46,2,0),"")&amp;"'!H23",IFERROR(VLOOKUP(H74,helper!$CL$29:$CM$46,2,0),""))</f>
        <v/>
      </c>
      <c r="H74" s="640"/>
      <c r="I74" s="596"/>
      <c r="J74" s="596"/>
      <c r="K74" s="596"/>
      <c r="L74" s="596"/>
      <c r="M74" s="562" t="str">
        <f t="shared" si="13"/>
        <v/>
      </c>
      <c r="N74" s="562" t="str">
        <f t="shared" si="14"/>
        <v/>
      </c>
      <c r="O74" s="598" t="str">
        <f t="shared" si="20"/>
        <v/>
      </c>
      <c r="P74" s="562" t="str">
        <f t="shared" si="15"/>
        <v/>
      </c>
      <c r="Q74" s="586" t="str">
        <f t="shared" ref="Q74:Q84" si="37">IF(S74="","",IF(SIGN(S74)&lt;&gt;1,VLOOKUP(ABS(S74),SUP_HDC,3,TRUE),-VLOOKUP(ABS(S74),SUP_HDC,3,TRUE)))</f>
        <v/>
      </c>
      <c r="R74" s="635" t="str">
        <f t="shared" ref="R74:R83" si="38">IF(Q74="","",IF((K74-L74+Q74)&gt;=0.5,1,IF((K74-L74+Q74)=0.25,0.5,IF((K74-L74+Q74)&lt;=-0.5,-1,IF((K74-L74+Q74)=-0.25,-0.5,0)))))</f>
        <v/>
      </c>
      <c r="S74" s="587"/>
      <c r="T74" s="595" t="str">
        <f t="shared" ref="T74:T77" si="39">IF(ISBLANK(S74),"",K74-L74-S74)</f>
        <v/>
      </c>
      <c r="U74" s="595"/>
      <c r="V74" s="595" t="str">
        <f t="shared" ref="V74:V77" si="40">IF(ISBLANK(U74),"",K74+L74-U74)</f>
        <v/>
      </c>
      <c r="W74" s="586" t="str">
        <f t="shared" ref="W74:W77" si="41">IF(S74="","",(S74+U74)/2)</f>
        <v/>
      </c>
      <c r="X74" s="586" t="str">
        <f t="shared" ref="X74:X77" si="42">IF(W74="","",U74-W74)</f>
        <v/>
      </c>
      <c r="Y74" s="551"/>
      <c r="Z74" s="551"/>
      <c r="AA74" s="551"/>
      <c r="AB74" s="551"/>
      <c r="AC74" s="551"/>
      <c r="AD74" s="551"/>
      <c r="AE74" s="551"/>
      <c r="AF74" s="562"/>
      <c r="AG74" s="562"/>
      <c r="AH74" s="562"/>
      <c r="AJ74" s="582" t="str">
        <f t="array" ref="AJ74">IF($K74="","",IF(SUM(IF(ISNUMBER(VALUE(RIGHT($AM74:$CP74,1))),VALUE(RIGHT($AM74:$CP74,1)),0))=$K74,"T","F"))</f>
        <v/>
      </c>
      <c r="AK74" s="583" t="str">
        <f t="array" ref="AK74">IF($K74="","",SUM(IF(LEFT($AM74:$CP74,1)="s",1,0))-SUM(IF(RIGHT(LEFT($AM74:$CP74,2))="-",1,0)))</f>
        <v/>
      </c>
      <c r="AL74" s="562" t="str">
        <f t="array" ref="AL74">IF($K74="","",SUM(IF(LEFT($AM74:$CP74,1)="X",1,0)))</f>
        <v/>
      </c>
      <c r="AM74" s="668"/>
      <c r="AN74" s="668"/>
      <c r="AO74" s="668"/>
      <c r="AP74" s="668"/>
      <c r="AQ74" s="668"/>
      <c r="AR74" s="668"/>
      <c r="AS74" s="668"/>
      <c r="AT74" s="651"/>
      <c r="AU74" s="668"/>
      <c r="AV74" s="668"/>
      <c r="AW74" s="668"/>
      <c r="AX74" s="668"/>
      <c r="AY74" s="668"/>
      <c r="AZ74" s="668"/>
      <c r="BA74" s="668"/>
      <c r="BB74" s="668"/>
      <c r="BC74" s="668"/>
      <c r="BD74" s="668"/>
      <c r="BE74" s="668"/>
      <c r="BF74" s="668"/>
      <c r="BG74" s="668"/>
      <c r="BH74" s="668"/>
      <c r="BI74" s="668"/>
      <c r="BJ74" s="668"/>
      <c r="BK74" s="668"/>
      <c r="BL74" s="668"/>
      <c r="BM74" s="651"/>
      <c r="BN74" s="668"/>
      <c r="BO74" s="668"/>
      <c r="BP74" s="668"/>
      <c r="BQ74" s="668"/>
      <c r="BR74" s="668"/>
      <c r="BS74" s="668"/>
      <c r="BT74" s="668"/>
      <c r="BU74" s="668"/>
      <c r="BV74" s="672"/>
      <c r="BW74" s="672"/>
      <c r="BX74" s="672"/>
      <c r="BY74" s="672"/>
      <c r="BZ74" s="672"/>
      <c r="CA74" s="672"/>
      <c r="CB74" s="672"/>
      <c r="CC74" s="673"/>
      <c r="CD74" s="673"/>
      <c r="CE74" s="673"/>
    </row>
    <row r="75" spans="1:83" s="661" customFormat="1" ht="15" customHeight="1">
      <c r="A75" s="626"/>
      <c r="B75" s="603"/>
      <c r="C75" s="603" t="s">
        <v>1201</v>
      </c>
      <c r="D75" s="603" t="s">
        <v>2</v>
      </c>
      <c r="E75" s="603" t="s">
        <v>285</v>
      </c>
      <c r="F75" s="603"/>
      <c r="G75" s="585" t="str">
        <f>HYPERLINK("#"&amp;"'"&amp;IFERROR(VLOOKUP(H75,helper!$CL$29:$CM$46,2,0),"")&amp;"'!H23",IFERROR(VLOOKUP(H75,helper!$CL$29:$CM$46,2,0),""))</f>
        <v/>
      </c>
      <c r="H75" s="623"/>
      <c r="I75" s="596"/>
      <c r="J75" s="596"/>
      <c r="K75" s="603"/>
      <c r="L75" s="603"/>
      <c r="M75" s="562" t="str">
        <f t="shared" si="13"/>
        <v/>
      </c>
      <c r="N75" s="562" t="str">
        <f t="shared" si="14"/>
        <v/>
      </c>
      <c r="O75" s="598" t="str">
        <f t="shared" si="20"/>
        <v/>
      </c>
      <c r="P75" s="562" t="str">
        <f t="shared" si="15"/>
        <v/>
      </c>
      <c r="Q75" s="586" t="str">
        <f t="shared" si="37"/>
        <v/>
      </c>
      <c r="R75" s="635" t="str">
        <f t="shared" si="38"/>
        <v/>
      </c>
      <c r="S75" s="587"/>
      <c r="T75" s="595" t="str">
        <f t="shared" si="39"/>
        <v/>
      </c>
      <c r="U75" s="595"/>
      <c r="V75" s="595" t="str">
        <f t="shared" si="40"/>
        <v/>
      </c>
      <c r="W75" s="586" t="str">
        <f t="shared" si="41"/>
        <v/>
      </c>
      <c r="X75" s="586" t="str">
        <f t="shared" si="42"/>
        <v/>
      </c>
      <c r="Y75" s="551"/>
      <c r="Z75" s="551"/>
      <c r="AA75" s="551"/>
      <c r="AB75" s="551"/>
      <c r="AC75" s="551"/>
      <c r="AD75" s="551"/>
      <c r="AE75" s="551"/>
      <c r="AF75" s="562"/>
      <c r="AG75" s="562"/>
      <c r="AH75" s="562"/>
      <c r="AJ75" s="582" t="str">
        <f t="array" ref="AJ75">IF($K75="","",IF(SUM(IF(ISNUMBER(VALUE(RIGHT($AM75:$CP75,1))),VALUE(RIGHT($AM75:$CP75,1)),0))=$K75,"T","F"))</f>
        <v/>
      </c>
      <c r="AK75" s="583" t="str">
        <f t="array" ref="AK75">IF($K75="","",SUM(IF(LEFT($AM75:$CP75,1)="s",1,0))-SUM(IF(RIGHT(LEFT($AM75:$CP75,2))="-",1,0)))</f>
        <v/>
      </c>
      <c r="AL75" s="562" t="str">
        <f t="array" ref="AL75">IF($K75="","",SUM(IF(LEFT($AM75:$CP75,1)="X",1,0)))</f>
        <v/>
      </c>
      <c r="AM75" s="668"/>
      <c r="AN75" s="668"/>
      <c r="AO75" s="668"/>
      <c r="AP75" s="668"/>
      <c r="AQ75" s="668"/>
      <c r="AR75" s="668"/>
      <c r="AS75" s="668"/>
      <c r="AT75" s="651"/>
      <c r="AU75" s="668"/>
      <c r="AV75" s="668"/>
      <c r="AW75" s="671"/>
      <c r="AX75" s="679"/>
      <c r="AY75" s="668"/>
      <c r="AZ75" s="668"/>
      <c r="BA75" s="668"/>
      <c r="BB75" s="668"/>
      <c r="BC75" s="668"/>
      <c r="BD75" s="668"/>
      <c r="BE75" s="668"/>
      <c r="BF75" s="668"/>
      <c r="BG75" s="668"/>
      <c r="BH75" s="668"/>
      <c r="BI75" s="668"/>
      <c r="BJ75" s="668"/>
      <c r="BK75" s="668"/>
      <c r="BL75" s="651"/>
      <c r="BM75" s="651"/>
      <c r="BN75" s="679"/>
      <c r="BO75" s="668"/>
      <c r="BP75" s="668"/>
      <c r="BQ75" s="668"/>
      <c r="BR75" s="668"/>
      <c r="BS75" s="668"/>
      <c r="BT75" s="668"/>
      <c r="BU75" s="668"/>
      <c r="BV75" s="672"/>
      <c r="BW75" s="672"/>
      <c r="BX75" s="672"/>
      <c r="BY75" s="672"/>
      <c r="BZ75" s="672"/>
      <c r="CA75" s="672"/>
      <c r="CB75" s="672"/>
      <c r="CC75" s="673"/>
      <c r="CD75" s="673"/>
      <c r="CE75" s="673"/>
    </row>
    <row r="76" spans="1:83" s="661" customFormat="1" ht="15" customHeight="1">
      <c r="A76" s="625"/>
      <c r="B76" s="603"/>
      <c r="C76" s="603" t="s">
        <v>258</v>
      </c>
      <c r="D76" s="603" t="s">
        <v>3</v>
      </c>
      <c r="E76" s="603" t="s">
        <v>285</v>
      </c>
      <c r="F76" s="603"/>
      <c r="G76" s="585" t="str">
        <f>HYPERLINK("#"&amp;"'"&amp;IFERROR(VLOOKUP(H76,helper!$CL$29:$CM$46,2,0),"")&amp;"'!H23",IFERROR(VLOOKUP(H76,helper!$CL$29:$CM$46,2,0),""))</f>
        <v/>
      </c>
      <c r="H76" s="624"/>
      <c r="I76" s="603"/>
      <c r="J76" s="603"/>
      <c r="K76" s="603"/>
      <c r="L76" s="603"/>
      <c r="M76" s="562" t="str">
        <f t="shared" si="13"/>
        <v/>
      </c>
      <c r="N76" s="562" t="str">
        <f t="shared" si="14"/>
        <v/>
      </c>
      <c r="O76" s="598" t="str">
        <f t="shared" si="20"/>
        <v/>
      </c>
      <c r="P76" s="562" t="str">
        <f t="shared" si="15"/>
        <v/>
      </c>
      <c r="Q76" s="586" t="str">
        <f t="shared" si="37"/>
        <v/>
      </c>
      <c r="R76" s="635" t="str">
        <f t="shared" si="38"/>
        <v/>
      </c>
      <c r="S76" s="587"/>
      <c r="T76" s="595" t="str">
        <f t="shared" si="39"/>
        <v/>
      </c>
      <c r="U76" s="595"/>
      <c r="V76" s="595" t="str">
        <f t="shared" si="40"/>
        <v/>
      </c>
      <c r="W76" s="586" t="str">
        <f t="shared" si="41"/>
        <v/>
      </c>
      <c r="X76" s="586" t="str">
        <f t="shared" si="42"/>
        <v/>
      </c>
      <c r="Y76" s="551"/>
      <c r="Z76" s="551"/>
      <c r="AA76" s="551"/>
      <c r="AB76" s="551"/>
      <c r="AC76" s="551"/>
      <c r="AD76" s="551"/>
      <c r="AE76" s="551"/>
      <c r="AF76" s="562"/>
      <c r="AG76" s="562"/>
      <c r="AH76" s="562"/>
      <c r="AJ76" s="582" t="str">
        <f t="array" ref="AJ76">IF($K76="","",IF(SUM(IF(ISNUMBER(VALUE(RIGHT($AM76:$CP76,1))),VALUE(RIGHT($AM76:$CP76,1)),0))=$K76,"T","F"))</f>
        <v/>
      </c>
      <c r="AK76" s="583" t="str">
        <f t="array" ref="AK76">IF($K76="","",SUM(IF(LEFT($AM76:$CP76,1)="s",1,0))-SUM(IF(RIGHT(LEFT($AM76:$CP76,2))="-",1,0)))</f>
        <v/>
      </c>
      <c r="AL76" s="562" t="str">
        <f t="array" ref="AL76">IF($K76="","",SUM(IF(LEFT($AM76:$CP76,1)="X",1,0)))</f>
        <v/>
      </c>
      <c r="AM76" s="668"/>
      <c r="AN76" s="668"/>
      <c r="AO76" s="668"/>
      <c r="AP76" s="668"/>
      <c r="AQ76" s="668"/>
      <c r="AR76" s="668"/>
      <c r="AS76" s="668"/>
      <c r="AT76" s="651"/>
      <c r="AU76" s="668"/>
      <c r="AV76" s="668"/>
      <c r="AW76" s="668"/>
      <c r="AX76" s="668"/>
      <c r="AY76" s="668"/>
      <c r="AZ76" s="668"/>
      <c r="BA76" s="668"/>
      <c r="BB76" s="668"/>
      <c r="BC76" s="668"/>
      <c r="BD76" s="668"/>
      <c r="BE76" s="668"/>
      <c r="BF76" s="668"/>
      <c r="BG76" s="668"/>
      <c r="BH76" s="668"/>
      <c r="BI76" s="668"/>
      <c r="BJ76" s="668"/>
      <c r="BK76" s="668"/>
      <c r="BL76" s="651"/>
      <c r="BM76" s="651"/>
      <c r="BN76" s="668"/>
      <c r="BO76" s="668"/>
      <c r="BP76" s="668"/>
      <c r="BQ76" s="668"/>
      <c r="BR76" s="668"/>
      <c r="BS76" s="668"/>
      <c r="BT76" s="668"/>
      <c r="BU76" s="668"/>
      <c r="BV76" s="672"/>
      <c r="BW76" s="672"/>
      <c r="BX76" s="672"/>
      <c r="BY76" s="672"/>
      <c r="BZ76" s="672"/>
      <c r="CA76" s="672"/>
      <c r="CB76" s="672"/>
      <c r="CC76" s="673"/>
      <c r="CD76" s="673"/>
      <c r="CE76" s="673"/>
    </row>
    <row r="77" spans="1:83" s="661" customFormat="1" ht="15" customHeight="1">
      <c r="A77" s="625"/>
      <c r="B77" s="603"/>
      <c r="C77" s="603" t="s">
        <v>263</v>
      </c>
      <c r="D77" s="603" t="s">
        <v>2</v>
      </c>
      <c r="E77" s="603" t="s">
        <v>285</v>
      </c>
      <c r="F77" s="603"/>
      <c r="G77" s="585" t="str">
        <f>HYPERLINK("#"&amp;"'"&amp;IFERROR(VLOOKUP(H77,helper!$CL$29:$CM$46,2,0),"")&amp;"'!H23",IFERROR(VLOOKUP(H77,helper!$CL$29:$CM$46,2,0),""))</f>
        <v/>
      </c>
      <c r="H77" s="624"/>
      <c r="I77" s="603"/>
      <c r="J77" s="603"/>
      <c r="K77" s="603"/>
      <c r="L77" s="603"/>
      <c r="M77" s="562" t="str">
        <f t="shared" si="13"/>
        <v/>
      </c>
      <c r="N77" s="562" t="str">
        <f t="shared" si="14"/>
        <v/>
      </c>
      <c r="O77" s="598" t="str">
        <f t="shared" si="20"/>
        <v/>
      </c>
      <c r="P77" s="562" t="str">
        <f t="shared" si="15"/>
        <v/>
      </c>
      <c r="Q77" s="586" t="str">
        <f t="shared" si="37"/>
        <v/>
      </c>
      <c r="R77" s="635" t="str">
        <f t="shared" si="38"/>
        <v/>
      </c>
      <c r="S77" s="587"/>
      <c r="T77" s="595" t="str">
        <f t="shared" si="39"/>
        <v/>
      </c>
      <c r="U77" s="595"/>
      <c r="V77" s="595" t="str">
        <f t="shared" si="40"/>
        <v/>
      </c>
      <c r="W77" s="586" t="str">
        <f t="shared" si="41"/>
        <v/>
      </c>
      <c r="X77" s="586" t="str">
        <f t="shared" si="42"/>
        <v/>
      </c>
      <c r="Y77" s="551"/>
      <c r="Z77" s="551"/>
      <c r="AA77" s="551"/>
      <c r="AB77" s="551"/>
      <c r="AC77" s="551"/>
      <c r="AD77" s="551"/>
      <c r="AE77" s="551"/>
      <c r="AF77" s="562"/>
      <c r="AG77" s="562"/>
      <c r="AH77" s="562"/>
      <c r="AJ77" s="582" t="str">
        <f t="array" ref="AJ77">IF($K77="","",IF(SUM(IF(ISNUMBER(VALUE(RIGHT($AM77:$CP77,1))),VALUE(RIGHT($AM77:$CP77,1)),0))=$K77,"T","F"))</f>
        <v/>
      </c>
      <c r="AK77" s="583" t="str">
        <f t="array" ref="AK77">IF($K77="","",SUM(IF(LEFT($AM77:$CP77,1)="s",1,0))-SUM(IF(RIGHT(LEFT($AM77:$CP77,2))="-",1,0)))</f>
        <v/>
      </c>
      <c r="AL77" s="562" t="str">
        <f t="array" ref="AL77">IF($K77="","",SUM(IF(LEFT($AM77:$CP77,1)="X",1,0)))</f>
        <v/>
      </c>
      <c r="AM77" s="668"/>
      <c r="AN77" s="668"/>
      <c r="AO77" s="668"/>
      <c r="AP77" s="668"/>
      <c r="AQ77" s="668"/>
      <c r="AR77" s="668"/>
      <c r="AS77" s="668"/>
      <c r="AT77" s="651"/>
      <c r="AU77" s="668"/>
      <c r="AV77" s="668"/>
      <c r="AW77" s="671"/>
      <c r="AX77" s="668"/>
      <c r="AY77" s="668"/>
      <c r="AZ77" s="668"/>
      <c r="BA77" s="668"/>
      <c r="BB77" s="668"/>
      <c r="BC77" s="668"/>
      <c r="BD77" s="668"/>
      <c r="BE77" s="668"/>
      <c r="BF77" s="668"/>
      <c r="BG77" s="668"/>
      <c r="BH77" s="668"/>
      <c r="BI77" s="668"/>
      <c r="BJ77" s="668"/>
      <c r="BK77" s="668"/>
      <c r="BL77" s="651"/>
      <c r="BM77" s="651"/>
      <c r="BN77" s="668"/>
      <c r="BO77" s="668"/>
      <c r="BP77" s="668"/>
      <c r="BQ77" s="668"/>
      <c r="BR77" s="668"/>
      <c r="BS77" s="668"/>
      <c r="BT77" s="668"/>
      <c r="BU77" s="668"/>
      <c r="BV77" s="672"/>
      <c r="BW77" s="672"/>
      <c r="BX77" s="672"/>
      <c r="BY77" s="672"/>
      <c r="BZ77" s="672"/>
      <c r="CA77" s="672"/>
      <c r="CB77" s="672"/>
      <c r="CC77" s="673"/>
      <c r="CD77" s="673"/>
      <c r="CE77" s="673"/>
    </row>
    <row r="78" spans="1:83" s="661" customFormat="1" ht="15" customHeight="1">
      <c r="A78" s="625"/>
      <c r="B78" s="603"/>
      <c r="C78" s="603" t="s">
        <v>256</v>
      </c>
      <c r="D78" s="603" t="s">
        <v>3</v>
      </c>
      <c r="E78" s="603" t="s">
        <v>285</v>
      </c>
      <c r="F78" s="603"/>
      <c r="G78" s="585" t="str">
        <f>HYPERLINK("#"&amp;"'"&amp;IFERROR(VLOOKUP(H78,helper!$CL$29:$CM$46,2,0),"")&amp;"'!H23",IFERROR(VLOOKUP(H78,helper!$CL$29:$CM$46,2,0),""))</f>
        <v/>
      </c>
      <c r="H78" s="624"/>
      <c r="I78" s="603"/>
      <c r="J78" s="603"/>
      <c r="K78" s="603"/>
      <c r="L78" s="603"/>
      <c r="M78" s="562" t="str">
        <f t="shared" ref="M78:M83" si="43">IF(K78="","",IF(K78&gt;L78,"W",IF(K78=L78,"D",IF(K78&lt;L78,"L"))))</f>
        <v/>
      </c>
      <c r="N78" s="562" t="str">
        <f t="shared" ref="N78:N83" si="44">IF(K78="","",K78+L78)</f>
        <v/>
      </c>
      <c r="O78" s="598" t="str">
        <f t="shared" si="20"/>
        <v/>
      </c>
      <c r="P78" s="562" t="str">
        <f t="shared" ref="P78:P83" si="45">IF($K78="","",IF($N78&gt;P$19,"O",IF($N78&lt;P$19,"U",IF($N78=P$19,"-"))))</f>
        <v/>
      </c>
      <c r="Q78" s="586" t="str">
        <f t="shared" si="37"/>
        <v/>
      </c>
      <c r="R78" s="635" t="str">
        <f t="shared" si="38"/>
        <v/>
      </c>
      <c r="S78" s="587"/>
      <c r="T78" s="595" t="str">
        <f t="shared" ref="T78:T83" si="46">IF(ISBLANK(S78),"",K78-L78-S78)</f>
        <v/>
      </c>
      <c r="U78" s="595"/>
      <c r="V78" s="595" t="str">
        <f t="shared" ref="V78:V83" si="47">IF(ISBLANK(U78),"",K78+L78-U78)</f>
        <v/>
      </c>
      <c r="W78" s="586" t="str">
        <f t="shared" ref="W78:W84" si="48">IF(S78="","",(S78+U78)/2)</f>
        <v/>
      </c>
      <c r="X78" s="586" t="str">
        <f t="shared" ref="X78:X84" si="49">IF(W78="","",U78-W78)</f>
        <v/>
      </c>
      <c r="Y78" s="551"/>
      <c r="Z78" s="551"/>
      <c r="AA78" s="551"/>
      <c r="AB78" s="551"/>
      <c r="AC78" s="551"/>
      <c r="AD78" s="551"/>
      <c r="AE78" s="551"/>
      <c r="AF78" s="562"/>
      <c r="AG78" s="562"/>
      <c r="AH78" s="562"/>
      <c r="AJ78" s="582" t="str">
        <f t="array" ref="AJ78">IF($K78="","",IF(SUM(IF(ISNUMBER(VALUE(RIGHT($AM78:$CP78,1))),VALUE(RIGHT($AM78:$CP78,1)),0))=$K78,"T","F"))</f>
        <v/>
      </c>
      <c r="AK78" s="583" t="str">
        <f t="array" ref="AK78">IF($K78="","",SUM(IF(LEFT($AM78:$CP78,1)="s",1,0))-SUM(IF(RIGHT(LEFT($AM78:$CP78,2))="-",1,0)))</f>
        <v/>
      </c>
      <c r="AL78" s="562" t="str">
        <f t="array" ref="AL78">IF($K78="","",SUM(IF(LEFT($AM78:$CP78,1)="X",1,0)))</f>
        <v/>
      </c>
      <c r="AM78" s="668"/>
      <c r="AN78" s="668"/>
      <c r="AO78" s="668"/>
      <c r="AP78" s="668"/>
      <c r="AQ78" s="668"/>
      <c r="AR78" s="668"/>
      <c r="AS78" s="668"/>
      <c r="AT78" s="654"/>
      <c r="AU78" s="668"/>
      <c r="AV78" s="668"/>
      <c r="AW78" s="668"/>
      <c r="AX78" s="668"/>
      <c r="AY78" s="668"/>
      <c r="AZ78" s="668"/>
      <c r="BA78" s="668"/>
      <c r="BB78" s="668"/>
      <c r="BC78" s="668"/>
      <c r="BD78" s="668"/>
      <c r="BE78" s="668"/>
      <c r="BF78" s="668"/>
      <c r="BG78" s="668"/>
      <c r="BH78" s="668"/>
      <c r="BI78" s="668"/>
      <c r="BJ78" s="668"/>
      <c r="BK78" s="668"/>
      <c r="BL78" s="654"/>
      <c r="BM78" s="654"/>
      <c r="BN78" s="668"/>
      <c r="BO78" s="668"/>
      <c r="BP78" s="668"/>
      <c r="BQ78" s="668"/>
      <c r="BR78" s="668"/>
      <c r="BS78" s="668"/>
      <c r="BT78" s="668"/>
      <c r="BU78" s="668"/>
      <c r="BV78" s="672"/>
      <c r="BW78" s="672"/>
      <c r="BX78" s="672"/>
      <c r="BY78" s="672"/>
      <c r="BZ78" s="672"/>
      <c r="CA78" s="672"/>
      <c r="CB78" s="672"/>
      <c r="CC78" s="673"/>
      <c r="CD78" s="673"/>
      <c r="CE78" s="673"/>
    </row>
    <row r="79" spans="1:83" s="661" customFormat="1" ht="15" customHeight="1">
      <c r="A79" s="625"/>
      <c r="B79" s="603"/>
      <c r="C79" s="603"/>
      <c r="D79" s="603"/>
      <c r="E79" s="603"/>
      <c r="F79" s="603"/>
      <c r="G79" s="591"/>
      <c r="H79" s="624"/>
      <c r="I79" s="603"/>
      <c r="J79" s="603"/>
      <c r="K79" s="603"/>
      <c r="L79" s="603"/>
      <c r="M79" s="562" t="str">
        <f t="shared" si="43"/>
        <v/>
      </c>
      <c r="N79" s="562" t="str">
        <f t="shared" si="44"/>
        <v/>
      </c>
      <c r="O79" s="598" t="str">
        <f t="shared" si="20"/>
        <v/>
      </c>
      <c r="P79" s="562" t="str">
        <f t="shared" si="45"/>
        <v/>
      </c>
      <c r="Q79" s="586" t="str">
        <f t="shared" si="37"/>
        <v/>
      </c>
      <c r="R79" s="635" t="str">
        <f t="shared" si="38"/>
        <v/>
      </c>
      <c r="S79" s="587"/>
      <c r="T79" s="595" t="str">
        <f t="shared" si="46"/>
        <v/>
      </c>
      <c r="U79" s="595"/>
      <c r="V79" s="595" t="str">
        <f t="shared" si="47"/>
        <v/>
      </c>
      <c r="W79" s="586" t="str">
        <f t="shared" si="48"/>
        <v/>
      </c>
      <c r="X79" s="586" t="str">
        <f t="shared" si="49"/>
        <v/>
      </c>
      <c r="Y79" s="551"/>
      <c r="Z79" s="551"/>
      <c r="AA79" s="551"/>
      <c r="AB79" s="551"/>
      <c r="AC79" s="551"/>
      <c r="AD79" s="551"/>
      <c r="AE79" s="551"/>
      <c r="AF79" s="562"/>
      <c r="AG79" s="562"/>
      <c r="AH79" s="562"/>
      <c r="AJ79" s="582" t="str">
        <f t="array" ref="AJ79">IF($K79="","",IF(SUM(IF(ISNUMBER(VALUE(RIGHT($AM79:$CP79,1))),VALUE(RIGHT($AM79:$CP79,1)),0))=$K79,"T","F"))</f>
        <v/>
      </c>
      <c r="AK79" s="583" t="str">
        <f t="array" ref="AK79">IF($K79="","",SUM(IF(LEFT($AM79:$CP79,1)="s",1,0))-SUM(IF(RIGHT(LEFT($AM79:$CP79,2))="-",1,0)))</f>
        <v/>
      </c>
      <c r="AL79" s="562" t="str">
        <f t="array" ref="AL79">IF($K79="","",SUM(IF(LEFT($AM79:$CP79,1)="X",1,0)))</f>
        <v/>
      </c>
      <c r="AM79" s="668"/>
      <c r="AN79" s="668"/>
      <c r="AO79" s="668"/>
      <c r="AP79" s="668"/>
      <c r="AQ79" s="668"/>
      <c r="AR79" s="668"/>
      <c r="AS79" s="668"/>
      <c r="AT79" s="654"/>
      <c r="AU79" s="668"/>
      <c r="AV79" s="668"/>
      <c r="AW79" s="668"/>
      <c r="AX79" s="668"/>
      <c r="AY79" s="668"/>
      <c r="AZ79" s="668"/>
      <c r="BA79" s="668"/>
      <c r="BB79" s="668"/>
      <c r="BC79" s="668"/>
      <c r="BD79" s="668"/>
      <c r="BE79" s="668"/>
      <c r="BF79" s="668"/>
      <c r="BG79" s="668"/>
      <c r="BH79" s="668"/>
      <c r="BI79" s="668"/>
      <c r="BJ79" s="668"/>
      <c r="BK79" s="668"/>
      <c r="BL79" s="654"/>
      <c r="BM79" s="654"/>
      <c r="BN79" s="668"/>
      <c r="BO79" s="668"/>
      <c r="BP79" s="668"/>
      <c r="BQ79" s="668"/>
      <c r="BR79" s="668"/>
      <c r="BS79" s="668"/>
      <c r="BT79" s="668"/>
      <c r="BU79" s="668"/>
      <c r="BV79" s="672"/>
      <c r="BW79" s="672"/>
      <c r="BX79" s="672"/>
      <c r="BY79" s="672"/>
      <c r="BZ79" s="672"/>
      <c r="CA79" s="672"/>
      <c r="CB79" s="672"/>
      <c r="CC79" s="673"/>
      <c r="CD79" s="673"/>
      <c r="CE79" s="673"/>
    </row>
    <row r="80" spans="1:83" s="661" customFormat="1" ht="15" customHeight="1">
      <c r="A80" s="625"/>
      <c r="B80" s="603"/>
      <c r="C80" s="603"/>
      <c r="D80" s="603"/>
      <c r="E80" s="603"/>
      <c r="F80" s="603"/>
      <c r="G80" s="591"/>
      <c r="H80" s="624"/>
      <c r="I80" s="603"/>
      <c r="J80" s="603"/>
      <c r="K80" s="596"/>
      <c r="L80" s="596"/>
      <c r="M80" s="562" t="str">
        <f t="shared" si="43"/>
        <v/>
      </c>
      <c r="N80" s="562" t="str">
        <f t="shared" si="44"/>
        <v/>
      </c>
      <c r="O80" s="598" t="str">
        <f t="shared" si="20"/>
        <v/>
      </c>
      <c r="P80" s="562" t="str">
        <f t="shared" si="45"/>
        <v/>
      </c>
      <c r="Q80" s="586" t="str">
        <f t="shared" si="37"/>
        <v/>
      </c>
      <c r="R80" s="635" t="str">
        <f t="shared" si="38"/>
        <v/>
      </c>
      <c r="S80" s="587"/>
      <c r="T80" s="595" t="str">
        <f t="shared" si="46"/>
        <v/>
      </c>
      <c r="U80" s="595"/>
      <c r="V80" s="595" t="str">
        <f t="shared" si="47"/>
        <v/>
      </c>
      <c r="W80" s="586" t="str">
        <f t="shared" si="48"/>
        <v/>
      </c>
      <c r="X80" s="586" t="str">
        <f t="shared" si="49"/>
        <v/>
      </c>
      <c r="Y80" s="551"/>
      <c r="Z80" s="551"/>
      <c r="AA80" s="551"/>
      <c r="AB80" s="551"/>
      <c r="AC80" s="551"/>
      <c r="AD80" s="551"/>
      <c r="AE80" s="551"/>
      <c r="AF80" s="562"/>
      <c r="AG80" s="562"/>
      <c r="AH80" s="562"/>
      <c r="AJ80" s="582" t="str">
        <f t="array" ref="AJ80">IF($K80="","",IF(SUM(IF(ISNUMBER(VALUE(RIGHT($AM80:$CP80,1))),VALUE(RIGHT($AM80:$CP80,1)),0))=$K80,"T","F"))</f>
        <v/>
      </c>
      <c r="AK80" s="583" t="str">
        <f t="array" ref="AK80">IF($K80="","",SUM(IF(LEFT($AM80:$CP80,1)="s",1,0))-SUM(IF(RIGHT(LEFT($AM80:$CP80,2))="-",1,0)))</f>
        <v/>
      </c>
      <c r="AL80" s="562" t="str">
        <f t="array" ref="AL80">IF($K80="","",SUM(IF(LEFT($AM80:$CP80,1)="X",1,0)))</f>
        <v/>
      </c>
      <c r="AM80" s="668"/>
      <c r="AN80" s="668"/>
      <c r="AO80" s="668"/>
      <c r="AP80" s="668"/>
      <c r="AQ80" s="668"/>
      <c r="AR80" s="668"/>
      <c r="AS80" s="668"/>
      <c r="AT80" s="654"/>
      <c r="AU80" s="668"/>
      <c r="AV80" s="668"/>
      <c r="AW80" s="668"/>
      <c r="AX80" s="668"/>
      <c r="AY80" s="668"/>
      <c r="AZ80" s="668"/>
      <c r="BA80" s="668"/>
      <c r="BB80" s="668"/>
      <c r="BC80" s="668"/>
      <c r="BD80" s="668"/>
      <c r="BE80" s="668"/>
      <c r="BF80" s="668"/>
      <c r="BG80" s="668"/>
      <c r="BH80" s="668"/>
      <c r="BI80" s="668"/>
      <c r="BJ80" s="668"/>
      <c r="BK80" s="668"/>
      <c r="BL80" s="654"/>
      <c r="BM80" s="654"/>
      <c r="BN80" s="668"/>
      <c r="BO80" s="668"/>
      <c r="BP80" s="668"/>
      <c r="BQ80" s="668"/>
      <c r="BR80" s="668"/>
      <c r="BS80" s="668"/>
      <c r="BT80" s="668"/>
      <c r="BU80" s="668"/>
      <c r="BV80" s="672"/>
      <c r="BW80" s="672"/>
      <c r="BX80" s="672"/>
      <c r="BY80" s="672"/>
      <c r="BZ80" s="672"/>
      <c r="CA80" s="672"/>
      <c r="CB80" s="672"/>
      <c r="CC80" s="673"/>
      <c r="CD80" s="673"/>
      <c r="CE80" s="673"/>
    </row>
    <row r="81" spans="1:83" s="661" customFormat="1" ht="15" customHeight="1">
      <c r="A81" s="626"/>
      <c r="B81" s="596"/>
      <c r="C81" s="596"/>
      <c r="D81" s="596"/>
      <c r="E81" s="596"/>
      <c r="F81" s="596"/>
      <c r="G81" s="591"/>
      <c r="H81" s="623"/>
      <c r="I81" s="596"/>
      <c r="J81" s="596"/>
      <c r="K81" s="603"/>
      <c r="L81" s="603"/>
      <c r="M81" s="562" t="str">
        <f t="shared" si="43"/>
        <v/>
      </c>
      <c r="N81" s="562" t="str">
        <f t="shared" si="44"/>
        <v/>
      </c>
      <c r="O81" s="598" t="str">
        <f t="shared" si="20"/>
        <v/>
      </c>
      <c r="P81" s="562" t="str">
        <f t="shared" si="45"/>
        <v/>
      </c>
      <c r="Q81" s="586" t="str">
        <f t="shared" si="37"/>
        <v/>
      </c>
      <c r="R81" s="635" t="str">
        <f t="shared" si="38"/>
        <v/>
      </c>
      <c r="S81" s="587"/>
      <c r="T81" s="595" t="str">
        <f t="shared" si="46"/>
        <v/>
      </c>
      <c r="U81" s="595"/>
      <c r="V81" s="595" t="str">
        <f t="shared" si="47"/>
        <v/>
      </c>
      <c r="W81" s="586" t="str">
        <f t="shared" si="48"/>
        <v/>
      </c>
      <c r="X81" s="586" t="str">
        <f t="shared" si="49"/>
        <v/>
      </c>
      <c r="Y81" s="551"/>
      <c r="Z81" s="551"/>
      <c r="AA81" s="551"/>
      <c r="AB81" s="551"/>
      <c r="AC81" s="551"/>
      <c r="AD81" s="551"/>
      <c r="AE81" s="551"/>
      <c r="AF81" s="562"/>
      <c r="AG81" s="562"/>
      <c r="AH81" s="562"/>
      <c r="AJ81" s="582" t="str">
        <f t="array" ref="AJ81">IF($K81="","",IF(SUM(IF(ISNUMBER(VALUE(RIGHT($AM81:$CP81,1))),VALUE(RIGHT($AM81:$CP81,1)),0))=$K81,"T","F"))</f>
        <v/>
      </c>
      <c r="AK81" s="583" t="str">
        <f t="array" ref="AK81">IF($K81="","",SUM(IF(LEFT($AM81:$CP81,1)="s",1,0))-SUM(IF(RIGHT(LEFT($AM81:$CP81,2))="-",1,0)))</f>
        <v/>
      </c>
      <c r="AL81" s="562" t="str">
        <f t="array" ref="AL81">IF($K81="","",SUM(IF(LEFT($AM81:$CP81,1)="X",1,0)))</f>
        <v/>
      </c>
      <c r="AM81" s="668"/>
      <c r="AN81" s="668"/>
      <c r="AO81" s="668"/>
      <c r="AP81" s="668"/>
      <c r="AQ81" s="668"/>
      <c r="AR81" s="668"/>
      <c r="AS81" s="668"/>
      <c r="AT81" s="654"/>
      <c r="AU81" s="668"/>
      <c r="AV81" s="668"/>
      <c r="AW81" s="668"/>
      <c r="AX81" s="668"/>
      <c r="AY81" s="668"/>
      <c r="AZ81" s="668"/>
      <c r="BA81" s="668"/>
      <c r="BB81" s="668"/>
      <c r="BC81" s="668"/>
      <c r="BD81" s="668"/>
      <c r="BE81" s="668"/>
      <c r="BF81" s="668"/>
      <c r="BG81" s="668"/>
      <c r="BH81" s="668"/>
      <c r="BI81" s="668"/>
      <c r="BJ81" s="668"/>
      <c r="BK81" s="668"/>
      <c r="BL81" s="654"/>
      <c r="BM81" s="654"/>
      <c r="BN81" s="668"/>
      <c r="BO81" s="668"/>
      <c r="BP81" s="668"/>
      <c r="BQ81" s="668"/>
      <c r="BR81" s="668"/>
      <c r="BS81" s="668"/>
      <c r="BT81" s="668"/>
      <c r="BU81" s="668"/>
      <c r="BV81" s="672"/>
      <c r="BW81" s="672"/>
      <c r="BX81" s="672"/>
      <c r="BY81" s="672"/>
      <c r="BZ81" s="672"/>
      <c r="CA81" s="672"/>
      <c r="CB81" s="672"/>
      <c r="CC81" s="673"/>
      <c r="CD81" s="673"/>
      <c r="CE81" s="673"/>
    </row>
    <row r="82" spans="1:83" s="661" customFormat="1" ht="15" customHeight="1">
      <c r="A82" s="625"/>
      <c r="B82" s="603"/>
      <c r="C82" s="603"/>
      <c r="D82" s="603"/>
      <c r="E82" s="603"/>
      <c r="F82" s="603"/>
      <c r="G82" s="591"/>
      <c r="H82" s="624"/>
      <c r="I82" s="603"/>
      <c r="J82" s="603"/>
      <c r="K82" s="603"/>
      <c r="L82" s="603"/>
      <c r="M82" s="562" t="str">
        <f t="shared" si="43"/>
        <v/>
      </c>
      <c r="N82" s="562" t="str">
        <f t="shared" si="44"/>
        <v/>
      </c>
      <c r="O82" s="598" t="str">
        <f t="shared" si="20"/>
        <v/>
      </c>
      <c r="P82" s="562" t="str">
        <f t="shared" si="45"/>
        <v/>
      </c>
      <c r="Q82" s="586" t="str">
        <f t="shared" si="37"/>
        <v/>
      </c>
      <c r="R82" s="635" t="str">
        <f t="shared" si="38"/>
        <v/>
      </c>
      <c r="S82" s="587"/>
      <c r="T82" s="595" t="str">
        <f t="shared" si="46"/>
        <v/>
      </c>
      <c r="U82" s="595"/>
      <c r="V82" s="595" t="str">
        <f t="shared" si="47"/>
        <v/>
      </c>
      <c r="W82" s="586" t="str">
        <f t="shared" si="48"/>
        <v/>
      </c>
      <c r="X82" s="586" t="str">
        <f t="shared" si="49"/>
        <v/>
      </c>
      <c r="Y82" s="551"/>
      <c r="Z82" s="551"/>
      <c r="AA82" s="551"/>
      <c r="AB82" s="551"/>
      <c r="AC82" s="551"/>
      <c r="AD82" s="551"/>
      <c r="AE82" s="551"/>
      <c r="AF82" s="562"/>
      <c r="AG82" s="562"/>
      <c r="AH82" s="562"/>
      <c r="AJ82" s="582" t="str">
        <f t="array" ref="AJ82">IF($K82="","",IF(SUM(IF(ISNUMBER(VALUE(RIGHT($AM82:$CP82,1))),VALUE(RIGHT($AM82:$CP82,1)),0))=$K82,"T","F"))</f>
        <v/>
      </c>
      <c r="AK82" s="583" t="str">
        <f t="array" ref="AK82">IF($K82="","",SUM(IF(LEFT($AM82:$CP82,1)="s",1,0))-SUM(IF(RIGHT(LEFT($AM82:$CP82,2))="-",1,0)))</f>
        <v/>
      </c>
      <c r="AL82" s="562" t="str">
        <f t="array" ref="AL82">IF($K82="","",SUM(IF(LEFT($AM82:$CP82,1)="X",1,0)))</f>
        <v/>
      </c>
      <c r="AM82" s="668"/>
      <c r="AN82" s="668"/>
      <c r="AO82" s="668"/>
      <c r="AP82" s="668"/>
      <c r="AQ82" s="668"/>
      <c r="AR82" s="668"/>
      <c r="AS82" s="668"/>
      <c r="AT82" s="654"/>
      <c r="AU82" s="668"/>
      <c r="AV82" s="668"/>
      <c r="AW82" s="668"/>
      <c r="AX82" s="668"/>
      <c r="AY82" s="668"/>
      <c r="AZ82" s="668"/>
      <c r="BA82" s="668"/>
      <c r="BB82" s="668"/>
      <c r="BC82" s="668"/>
      <c r="BD82" s="668"/>
      <c r="BE82" s="668"/>
      <c r="BF82" s="668"/>
      <c r="BG82" s="668"/>
      <c r="BH82" s="668"/>
      <c r="BI82" s="668"/>
      <c r="BJ82" s="668"/>
      <c r="BK82" s="668"/>
      <c r="BL82" s="654"/>
      <c r="BM82" s="654"/>
      <c r="BN82" s="668"/>
      <c r="BO82" s="668"/>
      <c r="BP82" s="668"/>
      <c r="BQ82" s="668"/>
      <c r="BR82" s="668"/>
      <c r="BS82" s="668"/>
      <c r="BT82" s="668"/>
      <c r="BU82" s="668"/>
      <c r="BV82" s="672"/>
      <c r="BW82" s="672"/>
      <c r="BX82" s="672"/>
      <c r="BY82" s="672"/>
      <c r="BZ82" s="672"/>
      <c r="CA82" s="672"/>
      <c r="CB82" s="672"/>
      <c r="CC82" s="673"/>
      <c r="CD82" s="673"/>
      <c r="CE82" s="673"/>
    </row>
    <row r="83" spans="1:83" s="661" customFormat="1" ht="15" customHeight="1">
      <c r="A83" s="625"/>
      <c r="B83" s="603"/>
      <c r="C83" s="603"/>
      <c r="D83" s="603"/>
      <c r="E83" s="603"/>
      <c r="F83" s="603"/>
      <c r="G83" s="591"/>
      <c r="H83" s="624"/>
      <c r="I83" s="603"/>
      <c r="J83" s="603"/>
      <c r="K83" s="603"/>
      <c r="L83" s="603"/>
      <c r="M83" s="562" t="str">
        <f t="shared" si="43"/>
        <v/>
      </c>
      <c r="N83" s="562" t="str">
        <f t="shared" si="44"/>
        <v/>
      </c>
      <c r="O83" s="598" t="str">
        <f t="shared" si="20"/>
        <v/>
      </c>
      <c r="P83" s="562" t="str">
        <f t="shared" si="45"/>
        <v/>
      </c>
      <c r="Q83" s="586" t="str">
        <f t="shared" si="37"/>
        <v/>
      </c>
      <c r="R83" s="635" t="str">
        <f t="shared" si="38"/>
        <v/>
      </c>
      <c r="S83" s="587"/>
      <c r="T83" s="595" t="str">
        <f t="shared" si="46"/>
        <v/>
      </c>
      <c r="U83" s="595"/>
      <c r="V83" s="595" t="str">
        <f t="shared" si="47"/>
        <v/>
      </c>
      <c r="W83" s="586" t="str">
        <f t="shared" si="48"/>
        <v/>
      </c>
      <c r="X83" s="586" t="str">
        <f t="shared" si="49"/>
        <v/>
      </c>
      <c r="Y83" s="551"/>
      <c r="Z83" s="551"/>
      <c r="AA83" s="551"/>
      <c r="AB83" s="551"/>
      <c r="AC83" s="551"/>
      <c r="AD83" s="551"/>
      <c r="AE83" s="551"/>
      <c r="AF83" s="562"/>
      <c r="AG83" s="562"/>
      <c r="AH83" s="562"/>
      <c r="AJ83" s="582" t="str">
        <f t="array" ref="AJ83">IF($K83="","",IF(SUM(IF(ISNUMBER(VALUE(RIGHT($AM83:$CP83,1))),VALUE(RIGHT($AM83:$CP83,1)),0))=$K83,"T","F"))</f>
        <v/>
      </c>
      <c r="AK83" s="583" t="str">
        <f t="array" ref="AK83">IF($K83="","",SUM(IF(LEFT($AM83:$CP83,1)="s",1,0))-SUM(IF(RIGHT(LEFT($AM83:$CP83,2))="-",1,0)))</f>
        <v/>
      </c>
      <c r="AL83" s="562" t="str">
        <f t="array" ref="AL83">IF($K83="","",SUM(IF(LEFT($AM83:$CP83,1)="X",1,0)))</f>
        <v/>
      </c>
      <c r="AM83" s="668"/>
      <c r="AN83" s="668"/>
      <c r="AO83" s="668"/>
      <c r="AP83" s="668"/>
      <c r="AQ83" s="668"/>
      <c r="AR83" s="668"/>
      <c r="AS83" s="668"/>
      <c r="AT83" s="654"/>
      <c r="AU83" s="668"/>
      <c r="AV83" s="668"/>
      <c r="AW83" s="668"/>
      <c r="AX83" s="668"/>
      <c r="AY83" s="668"/>
      <c r="AZ83" s="668"/>
      <c r="BA83" s="668"/>
      <c r="BB83" s="668"/>
      <c r="BC83" s="668"/>
      <c r="BD83" s="668"/>
      <c r="BE83" s="668"/>
      <c r="BF83" s="668"/>
      <c r="BG83" s="668"/>
      <c r="BH83" s="668"/>
      <c r="BI83" s="668"/>
      <c r="BJ83" s="668"/>
      <c r="BK83" s="668"/>
      <c r="BL83" s="654"/>
      <c r="BM83" s="654"/>
      <c r="BN83" s="668"/>
      <c r="BO83" s="668"/>
      <c r="BP83" s="668"/>
      <c r="BQ83" s="668"/>
      <c r="BR83" s="668"/>
      <c r="BS83" s="668"/>
      <c r="BT83" s="668"/>
      <c r="BU83" s="668"/>
      <c r="BV83" s="672"/>
      <c r="BW83" s="672"/>
      <c r="BX83" s="672"/>
      <c r="BY83" s="672"/>
      <c r="BZ83" s="672"/>
      <c r="CA83" s="672"/>
      <c r="CB83" s="672"/>
      <c r="CC83" s="673"/>
      <c r="CD83" s="673"/>
      <c r="CE83" s="673"/>
    </row>
    <row r="84" spans="1:83" s="661" customFormat="1" ht="15">
      <c r="A84" s="625"/>
      <c r="B84" s="603"/>
      <c r="C84" s="603"/>
      <c r="D84" s="603"/>
      <c r="E84" s="603"/>
      <c r="F84" s="603"/>
      <c r="G84" s="603"/>
      <c r="H84" s="624"/>
      <c r="I84" s="603"/>
      <c r="J84" s="603"/>
      <c r="K84" s="603"/>
      <c r="L84" s="603"/>
      <c r="M84" s="562"/>
      <c r="N84" s="562"/>
      <c r="O84" s="598"/>
      <c r="P84" s="562"/>
      <c r="Q84" s="586" t="str">
        <f t="shared" si="37"/>
        <v/>
      </c>
      <c r="R84" s="635" t="str">
        <f>IF(Q84="","",IF((K35-L35+Q84)&gt;=0.5,1,IF((K35-L35+Q84)=0.25,0.5,IF((K35-L35+Q84)&lt;=-0.5,-1,IF((K35-L35+Q84)=-0.25,-0.5,0)))))</f>
        <v/>
      </c>
      <c r="S84" s="587"/>
      <c r="T84" s="588"/>
      <c r="U84" s="588"/>
      <c r="V84" s="588"/>
      <c r="W84" s="587" t="str">
        <f t="shared" si="48"/>
        <v/>
      </c>
      <c r="X84" s="619" t="str">
        <f t="shared" si="49"/>
        <v/>
      </c>
      <c r="Y84" s="551"/>
      <c r="Z84" s="551"/>
      <c r="AA84" s="551"/>
      <c r="AB84" s="551"/>
      <c r="AC84" s="551"/>
      <c r="AD84" s="551"/>
      <c r="AE84" s="551"/>
      <c r="AF84" s="562"/>
      <c r="AG84" s="562"/>
      <c r="AH84" s="562"/>
      <c r="AJ84" s="582" t="str">
        <f t="array" ref="AJ84">IF($K84="","",IF(SUM(IF(ISNUMBER(VALUE(RIGHT($AM84:$CP84,1))),VALUE(RIGHT($AM84:$CP84,1)),0))=$K84,"T","F"))</f>
        <v/>
      </c>
      <c r="AK84" s="583" t="str">
        <f t="array" ref="AK84">IF($K84="","",SUM(IF(LEFT($AM84:$CP84,1)="s",1,0))-SUM(IF(RIGHT(LEFT($AM84:$CP84,2))="-",1,0)))</f>
        <v/>
      </c>
      <c r="AL84" s="562" t="str">
        <f t="array" ref="AL84">IF($K84="","",SUM(IF(LEFT($AM84:$CP84,1)="X",1,0)))</f>
        <v/>
      </c>
      <c r="AM84" s="668"/>
      <c r="AN84" s="668"/>
      <c r="AO84" s="668"/>
      <c r="AP84" s="668"/>
      <c r="AQ84" s="668"/>
      <c r="AR84" s="668"/>
      <c r="AS84" s="668"/>
      <c r="AT84" s="672"/>
      <c r="AU84" s="668"/>
      <c r="AV84" s="668"/>
      <c r="AW84" s="668"/>
      <c r="AX84" s="668"/>
      <c r="AY84" s="668"/>
      <c r="AZ84" s="668"/>
      <c r="BA84" s="668"/>
      <c r="BB84" s="668"/>
      <c r="BC84" s="668"/>
      <c r="BD84" s="668"/>
      <c r="BE84" s="668"/>
      <c r="BF84" s="668"/>
      <c r="BG84" s="668"/>
      <c r="BH84" s="668"/>
      <c r="BI84" s="668"/>
      <c r="BJ84" s="668"/>
      <c r="BK84" s="668"/>
      <c r="BL84" s="654"/>
      <c r="BM84" s="654"/>
      <c r="BN84" s="668"/>
      <c r="BO84" s="668"/>
      <c r="BP84" s="668"/>
      <c r="BQ84" s="668"/>
      <c r="BR84" s="668"/>
      <c r="BS84" s="668"/>
      <c r="BT84" s="668"/>
      <c r="BU84" s="668"/>
      <c r="BV84" s="672"/>
      <c r="BW84" s="672"/>
      <c r="BX84" s="672"/>
      <c r="BY84" s="672"/>
      <c r="BZ84" s="672"/>
      <c r="CA84" s="672"/>
      <c r="CB84" s="672"/>
      <c r="CC84" s="673"/>
      <c r="CD84" s="673"/>
      <c r="CE84" s="673"/>
    </row>
    <row r="85" spans="1:83" s="661" customFormat="1" ht="15">
      <c r="A85" s="674"/>
      <c r="B85" s="675"/>
      <c r="C85" s="675"/>
      <c r="D85" s="675"/>
      <c r="E85" s="628" t="str">
        <f>IF(J85=Table!$C$1,VLOOKUP(H85,Table!$B$38:$AO$61,Table!$AO$35-1,FALSE),"")</f>
        <v/>
      </c>
      <c r="F85" s="622"/>
      <c r="G85" s="629"/>
      <c r="H85" s="624"/>
      <c r="I85" s="603"/>
      <c r="J85" s="603"/>
      <c r="K85" s="576"/>
      <c r="L85" s="576"/>
      <c r="M85" s="562"/>
      <c r="N85" s="562"/>
      <c r="O85" s="598"/>
      <c r="P85" s="562"/>
      <c r="Q85" s="586"/>
      <c r="R85" s="635"/>
      <c r="S85" s="587"/>
      <c r="T85" s="588"/>
      <c r="U85" s="588"/>
      <c r="V85" s="588"/>
      <c r="W85" s="619"/>
      <c r="X85" s="619"/>
      <c r="Y85" s="551"/>
      <c r="Z85" s="551"/>
      <c r="AA85" s="551"/>
      <c r="AB85" s="551"/>
      <c r="AC85" s="551"/>
      <c r="AD85" s="551"/>
      <c r="AE85" s="551"/>
      <c r="AF85" s="562"/>
      <c r="AG85" s="562"/>
      <c r="AH85" s="562"/>
      <c r="AJ85" s="582"/>
      <c r="AK85" s="583"/>
      <c r="AL85" s="562"/>
      <c r="AM85" s="668"/>
      <c r="AN85" s="668"/>
      <c r="AO85" s="668"/>
      <c r="AP85" s="668"/>
      <c r="AQ85" s="668"/>
      <c r="AR85" s="668"/>
      <c r="AS85" s="668"/>
      <c r="AT85" s="673"/>
      <c r="AU85" s="668"/>
      <c r="AV85" s="668"/>
      <c r="AW85" s="668"/>
      <c r="AX85" s="668"/>
      <c r="AY85" s="668"/>
      <c r="AZ85" s="668"/>
      <c r="BA85" s="668"/>
      <c r="BB85" s="668"/>
      <c r="BC85" s="668"/>
      <c r="BD85" s="668"/>
      <c r="BE85" s="668"/>
      <c r="BF85" s="668"/>
      <c r="BG85" s="668"/>
      <c r="BH85" s="668"/>
      <c r="BI85" s="668"/>
      <c r="BJ85" s="668"/>
      <c r="BK85" s="668"/>
      <c r="BL85" s="655"/>
      <c r="BM85" s="655"/>
      <c r="BN85" s="668"/>
      <c r="BO85" s="668"/>
      <c r="BP85" s="668"/>
      <c r="BQ85" s="668"/>
      <c r="BR85" s="668"/>
      <c r="BS85" s="668"/>
      <c r="BT85" s="668"/>
      <c r="BU85" s="668"/>
      <c r="BV85" s="673"/>
      <c r="BW85" s="673"/>
      <c r="BX85" s="673"/>
      <c r="BY85" s="673"/>
      <c r="BZ85" s="673"/>
      <c r="CA85" s="673"/>
      <c r="CB85" s="673"/>
      <c r="CC85" s="673"/>
      <c r="CD85" s="673"/>
      <c r="CE85" s="673"/>
    </row>
    <row r="86" spans="1:83" s="661" customFormat="1" ht="14.25">
      <c r="A86" s="676"/>
      <c r="E86" s="584" t="str">
        <f>IF(J86=Table!$C$1,VLOOKUP(H86,Table!$B$38:$AO$61,Table!$AO$35-1,FALSE),"")</f>
        <v/>
      </c>
      <c r="F86" s="555"/>
      <c r="G86" s="574"/>
      <c r="H86" s="590"/>
      <c r="I86" s="576"/>
      <c r="J86" s="576"/>
      <c r="K86" s="576"/>
      <c r="L86" s="576"/>
      <c r="M86" s="562"/>
      <c r="N86" s="562"/>
      <c r="O86" s="598"/>
      <c r="P86" s="562"/>
      <c r="Q86" s="586"/>
      <c r="R86" s="635"/>
      <c r="S86" s="586"/>
      <c r="T86" s="588"/>
      <c r="U86" s="588"/>
      <c r="V86" s="588"/>
      <c r="W86" s="574"/>
      <c r="X86" s="574"/>
      <c r="Y86" s="562"/>
      <c r="Z86" s="562"/>
      <c r="AA86" s="562"/>
      <c r="AB86" s="562"/>
      <c r="AC86" s="562"/>
      <c r="AD86" s="562"/>
      <c r="AE86" s="562"/>
      <c r="AF86" s="562"/>
      <c r="AG86" s="562"/>
      <c r="AH86" s="562"/>
      <c r="AJ86" s="582"/>
      <c r="AK86" s="583"/>
      <c r="AL86" s="562"/>
      <c r="AM86" s="668"/>
      <c r="AN86" s="668"/>
      <c r="AO86" s="668"/>
      <c r="AP86" s="668"/>
      <c r="AQ86" s="668"/>
      <c r="AR86" s="668"/>
      <c r="AS86" s="668"/>
      <c r="AT86" s="673"/>
      <c r="AU86" s="668"/>
      <c r="AV86" s="668"/>
      <c r="AW86" s="668"/>
      <c r="AX86" s="668"/>
      <c r="AY86" s="668"/>
      <c r="AZ86" s="668"/>
      <c r="BA86" s="668"/>
      <c r="BB86" s="668"/>
      <c r="BC86" s="668"/>
      <c r="BD86" s="668"/>
      <c r="BE86" s="668"/>
      <c r="BF86" s="668"/>
      <c r="BG86" s="668"/>
      <c r="BH86" s="668"/>
      <c r="BI86" s="668"/>
      <c r="BJ86" s="668"/>
      <c r="BK86" s="668"/>
      <c r="BL86" s="655"/>
      <c r="BM86" s="655"/>
      <c r="BN86" s="668"/>
      <c r="BO86" s="668"/>
      <c r="BP86" s="668"/>
      <c r="BQ86" s="668"/>
      <c r="BR86" s="668"/>
      <c r="BS86" s="668"/>
      <c r="BT86" s="668"/>
      <c r="BU86" s="668"/>
      <c r="BV86" s="673"/>
      <c r="BW86" s="673"/>
      <c r="BX86" s="673"/>
      <c r="BY86" s="673"/>
      <c r="BZ86" s="673"/>
      <c r="CA86" s="673"/>
      <c r="CB86" s="673"/>
      <c r="CC86" s="673"/>
      <c r="CD86" s="673"/>
      <c r="CE86" s="673"/>
    </row>
    <row r="87" spans="1:83" s="661" customFormat="1" ht="14.25">
      <c r="A87" s="676"/>
      <c r="E87" s="584" t="str">
        <f>IF(J87=Table!$C$1,VLOOKUP(H87,Table!$B$38:$AO$61,Table!$AO$35-1,FALSE),"")</f>
        <v/>
      </c>
      <c r="F87" s="555"/>
      <c r="G87" s="574"/>
      <c r="H87" s="590"/>
      <c r="I87" s="576"/>
      <c r="J87" s="576"/>
      <c r="K87" s="576"/>
      <c r="L87" s="576"/>
      <c r="M87" s="562"/>
      <c r="N87" s="562"/>
      <c r="O87" s="598"/>
      <c r="P87" s="562"/>
      <c r="Q87" s="586"/>
      <c r="R87" s="635"/>
      <c r="S87" s="586"/>
      <c r="T87" s="588"/>
      <c r="U87" s="588"/>
      <c r="V87" s="588"/>
      <c r="W87" s="574"/>
      <c r="X87" s="574"/>
      <c r="Y87" s="562"/>
      <c r="Z87" s="562"/>
      <c r="AA87" s="562"/>
      <c r="AB87" s="562"/>
      <c r="AC87" s="562"/>
      <c r="AD87" s="562"/>
      <c r="AE87" s="562"/>
      <c r="AF87" s="562"/>
      <c r="AG87" s="562"/>
      <c r="AH87" s="562"/>
      <c r="AJ87" s="582"/>
      <c r="AK87" s="583"/>
      <c r="AL87" s="562"/>
      <c r="AM87" s="668"/>
      <c r="AN87" s="668"/>
      <c r="AO87" s="668"/>
      <c r="AP87" s="668"/>
      <c r="AQ87" s="668"/>
      <c r="AR87" s="668"/>
      <c r="AS87" s="668"/>
      <c r="AT87" s="673"/>
      <c r="AU87" s="668"/>
      <c r="AV87" s="668"/>
      <c r="AW87" s="668"/>
      <c r="AX87" s="668"/>
      <c r="AY87" s="668"/>
      <c r="AZ87" s="668"/>
      <c r="BA87" s="668"/>
      <c r="BB87" s="668"/>
      <c r="BC87" s="668"/>
      <c r="BD87" s="668"/>
      <c r="BE87" s="668"/>
      <c r="BF87" s="668"/>
      <c r="BG87" s="668"/>
      <c r="BH87" s="668"/>
      <c r="BI87" s="668"/>
      <c r="BJ87" s="668"/>
      <c r="BK87" s="668"/>
      <c r="BL87" s="655"/>
      <c r="BM87" s="655"/>
      <c r="BN87" s="668"/>
      <c r="BO87" s="668"/>
      <c r="BP87" s="668"/>
      <c r="BQ87" s="668"/>
      <c r="BR87" s="668"/>
      <c r="BS87" s="668"/>
      <c r="BT87" s="668"/>
      <c r="BU87" s="668"/>
      <c r="BV87" s="673"/>
      <c r="BW87" s="673"/>
      <c r="BX87" s="673"/>
      <c r="BY87" s="673"/>
      <c r="BZ87" s="673"/>
      <c r="CA87" s="673"/>
      <c r="CB87" s="673"/>
      <c r="CC87" s="673"/>
      <c r="CD87" s="673"/>
      <c r="CE87" s="673"/>
    </row>
    <row r="88" spans="1:83" s="661" customFormat="1" ht="14.25">
      <c r="A88" s="676"/>
      <c r="E88" s="584" t="str">
        <f>IF(J88=Table!$C$1,VLOOKUP(H88,Table!$B$38:$AO$61,Table!$AO$35-1,FALSE),"")</f>
        <v/>
      </c>
      <c r="F88" s="555"/>
      <c r="G88" s="574"/>
      <c r="H88" s="590"/>
      <c r="I88" s="576"/>
      <c r="J88" s="576"/>
      <c r="K88" s="576"/>
      <c r="L88" s="576"/>
      <c r="M88" s="562"/>
      <c r="N88" s="562"/>
      <c r="O88" s="598"/>
      <c r="P88" s="562"/>
      <c r="Q88" s="586"/>
      <c r="R88" s="635"/>
      <c r="S88" s="586"/>
      <c r="T88" s="588"/>
      <c r="U88" s="588"/>
      <c r="V88" s="588"/>
      <c r="W88" s="574"/>
      <c r="X88" s="574"/>
      <c r="Y88" s="562"/>
      <c r="Z88" s="562"/>
      <c r="AA88" s="562"/>
      <c r="AB88" s="562"/>
      <c r="AC88" s="562"/>
      <c r="AD88" s="562"/>
      <c r="AE88" s="562"/>
      <c r="AF88" s="562"/>
      <c r="AG88" s="562"/>
      <c r="AH88" s="562"/>
      <c r="AJ88" s="582"/>
      <c r="AK88" s="583"/>
      <c r="AL88" s="562"/>
      <c r="AM88" s="668"/>
      <c r="AN88" s="668"/>
      <c r="AO88" s="668"/>
      <c r="AP88" s="668"/>
      <c r="AQ88" s="668"/>
      <c r="AR88" s="668"/>
      <c r="AS88" s="668"/>
      <c r="AT88" s="673"/>
      <c r="AU88" s="668"/>
      <c r="AV88" s="668"/>
      <c r="AW88" s="668"/>
      <c r="AX88" s="668"/>
      <c r="AY88" s="668"/>
      <c r="AZ88" s="668"/>
      <c r="BA88" s="668"/>
      <c r="BB88" s="668"/>
      <c r="BC88" s="668"/>
      <c r="BD88" s="668"/>
      <c r="BE88" s="668"/>
      <c r="BF88" s="668"/>
      <c r="BG88" s="668"/>
      <c r="BH88" s="668"/>
      <c r="BI88" s="668"/>
      <c r="BJ88" s="668"/>
      <c r="BK88" s="668"/>
      <c r="BL88" s="655"/>
      <c r="BM88" s="655"/>
      <c r="BN88" s="668"/>
      <c r="BO88" s="668"/>
      <c r="BP88" s="668"/>
      <c r="BQ88" s="668"/>
      <c r="BR88" s="668"/>
      <c r="BS88" s="668"/>
      <c r="BT88" s="668"/>
      <c r="BU88" s="668"/>
      <c r="BV88" s="673"/>
      <c r="BW88" s="673"/>
      <c r="BX88" s="673"/>
      <c r="BY88" s="673"/>
      <c r="BZ88" s="673"/>
      <c r="CA88" s="673"/>
      <c r="CB88" s="673"/>
      <c r="CC88" s="673"/>
      <c r="CD88" s="673"/>
      <c r="CE88" s="673"/>
    </row>
    <row r="89" spans="1:83" s="661" customFormat="1" ht="14.25">
      <c r="A89" s="676"/>
      <c r="E89" s="584" t="str">
        <f>IF(J89=Table!$C$1,VLOOKUP(H89,Table!$B$38:$AO$61,Table!$AO$35-1,FALSE),"")</f>
        <v/>
      </c>
      <c r="F89" s="555"/>
      <c r="G89" s="574"/>
      <c r="H89" s="590"/>
      <c r="I89" s="576"/>
      <c r="J89" s="576"/>
      <c r="K89" s="576"/>
      <c r="L89" s="576"/>
      <c r="M89" s="562"/>
      <c r="N89" s="562"/>
      <c r="O89" s="598"/>
      <c r="P89" s="562"/>
      <c r="Q89" s="586"/>
      <c r="R89" s="635"/>
      <c r="S89" s="586"/>
      <c r="T89" s="588"/>
      <c r="U89" s="588"/>
      <c r="V89" s="588"/>
      <c r="W89" s="574"/>
      <c r="X89" s="574"/>
      <c r="Y89" s="562"/>
      <c r="Z89" s="562"/>
      <c r="AA89" s="562"/>
      <c r="AB89" s="562"/>
      <c r="AC89" s="562"/>
      <c r="AD89" s="562"/>
      <c r="AE89" s="562"/>
      <c r="AF89" s="562"/>
      <c r="AG89" s="562"/>
      <c r="AH89" s="562"/>
      <c r="AJ89" s="582"/>
      <c r="AK89" s="583"/>
      <c r="AL89" s="562"/>
      <c r="AM89" s="668"/>
      <c r="AN89" s="668"/>
      <c r="AO89" s="668"/>
      <c r="AP89" s="668"/>
      <c r="AQ89" s="668"/>
      <c r="AR89" s="668"/>
      <c r="AS89" s="668"/>
      <c r="AT89" s="673"/>
      <c r="AU89" s="668"/>
      <c r="AV89" s="668"/>
      <c r="AW89" s="668"/>
      <c r="AX89" s="668"/>
      <c r="AY89" s="668"/>
      <c r="AZ89" s="668"/>
      <c r="BA89" s="668"/>
      <c r="BB89" s="668"/>
      <c r="BC89" s="668"/>
      <c r="BD89" s="668"/>
      <c r="BE89" s="668"/>
      <c r="BF89" s="668"/>
      <c r="BG89" s="668"/>
      <c r="BH89" s="668"/>
      <c r="BI89" s="668"/>
      <c r="BJ89" s="668"/>
      <c r="BK89" s="668"/>
      <c r="BL89" s="655"/>
      <c r="BM89" s="655"/>
      <c r="BN89" s="668"/>
      <c r="BO89" s="668"/>
      <c r="BP89" s="668"/>
      <c r="BQ89" s="668"/>
      <c r="BR89" s="668"/>
      <c r="BS89" s="668"/>
      <c r="BT89" s="668"/>
      <c r="BU89" s="668"/>
      <c r="BV89" s="673"/>
      <c r="BW89" s="673"/>
      <c r="BX89" s="673"/>
      <c r="BY89" s="673"/>
      <c r="BZ89" s="673"/>
      <c r="CA89" s="673"/>
      <c r="CB89" s="673"/>
      <c r="CC89" s="673"/>
      <c r="CD89" s="673"/>
      <c r="CE89" s="673"/>
    </row>
    <row r="90" spans="1:83" s="661" customFormat="1" ht="14.25">
      <c r="E90" s="584" t="str">
        <f>IF(J90=Table!$C$1,VLOOKUP(H90,Table!$B$38:$AO$61,Table!$AO$35-1,FALSE),"")</f>
        <v/>
      </c>
      <c r="F90" s="555"/>
      <c r="G90" s="574"/>
      <c r="H90" s="590"/>
      <c r="I90" s="576"/>
      <c r="J90" s="576"/>
      <c r="K90" s="576"/>
      <c r="L90" s="576"/>
      <c r="M90" s="562"/>
      <c r="N90" s="562"/>
      <c r="O90" s="598"/>
      <c r="P90" s="562"/>
      <c r="Q90" s="586"/>
      <c r="R90" s="635"/>
      <c r="S90" s="586"/>
      <c r="T90" s="588"/>
      <c r="U90" s="588"/>
      <c r="V90" s="588"/>
      <c r="W90" s="574"/>
      <c r="X90" s="574"/>
      <c r="Y90" s="562"/>
      <c r="Z90" s="562"/>
      <c r="AA90" s="562"/>
      <c r="AB90" s="562"/>
      <c r="AC90" s="562"/>
      <c r="AD90" s="562"/>
      <c r="AE90" s="562"/>
      <c r="AF90" s="562"/>
      <c r="AG90" s="562"/>
      <c r="AH90" s="562"/>
      <c r="AJ90" s="582"/>
      <c r="AK90" s="583"/>
      <c r="AL90" s="562"/>
      <c r="AM90" s="668"/>
      <c r="AN90" s="668"/>
      <c r="AO90" s="668"/>
      <c r="AP90" s="668"/>
      <c r="AQ90" s="668"/>
      <c r="AR90" s="668"/>
      <c r="AS90" s="668"/>
      <c r="AT90" s="673"/>
      <c r="AU90" s="668"/>
      <c r="AV90" s="668"/>
      <c r="AW90" s="668"/>
      <c r="AX90" s="668"/>
      <c r="AY90" s="668"/>
      <c r="AZ90" s="668"/>
      <c r="BA90" s="668"/>
      <c r="BB90" s="668"/>
      <c r="BC90" s="668"/>
      <c r="BD90" s="668"/>
      <c r="BE90" s="668"/>
      <c r="BF90" s="668"/>
      <c r="BG90" s="668"/>
      <c r="BH90" s="668"/>
      <c r="BI90" s="668"/>
      <c r="BJ90" s="668"/>
      <c r="BK90" s="668"/>
      <c r="BL90" s="655"/>
      <c r="BM90" s="655"/>
      <c r="BN90" s="668"/>
      <c r="BO90" s="668"/>
      <c r="BP90" s="668"/>
      <c r="BQ90" s="668"/>
      <c r="BR90" s="668"/>
      <c r="BS90" s="668"/>
      <c r="BT90" s="668"/>
      <c r="BU90" s="668"/>
      <c r="BV90" s="673"/>
      <c r="BW90" s="673"/>
      <c r="BX90" s="673"/>
      <c r="BY90" s="673"/>
      <c r="BZ90" s="673"/>
      <c r="CA90" s="673"/>
      <c r="CB90" s="673"/>
      <c r="CC90" s="673"/>
      <c r="CD90" s="673"/>
      <c r="CE90" s="673"/>
    </row>
    <row r="91" spans="1:83" s="661" customFormat="1" ht="14.25">
      <c r="E91" s="584" t="str">
        <f>IF(J91=Table!$C$1,VLOOKUP(H91,Table!$B$38:$AO$61,Table!$AO$35-1,FALSE),"")</f>
        <v/>
      </c>
      <c r="F91" s="555"/>
      <c r="G91" s="574"/>
      <c r="H91" s="590"/>
      <c r="I91" s="576"/>
      <c r="J91" s="576"/>
      <c r="K91" s="576"/>
      <c r="L91" s="576"/>
      <c r="M91" s="562"/>
      <c r="N91" s="562"/>
      <c r="O91" s="598"/>
      <c r="P91" s="562"/>
      <c r="Q91" s="586"/>
      <c r="R91" s="635"/>
      <c r="S91" s="586"/>
      <c r="T91" s="588"/>
      <c r="U91" s="588"/>
      <c r="V91" s="588"/>
      <c r="W91" s="574"/>
      <c r="X91" s="574"/>
      <c r="Y91" s="562"/>
      <c r="Z91" s="562"/>
      <c r="AA91" s="562"/>
      <c r="AB91" s="562"/>
      <c r="AC91" s="562"/>
      <c r="AD91" s="562"/>
      <c r="AE91" s="562"/>
      <c r="AF91" s="562"/>
      <c r="AG91" s="562"/>
      <c r="AH91" s="562"/>
      <c r="AJ91" s="582"/>
      <c r="AK91" s="583"/>
      <c r="AL91" s="562"/>
      <c r="AM91" s="668"/>
      <c r="AN91" s="668"/>
      <c r="AO91" s="668"/>
      <c r="AP91" s="668"/>
      <c r="AQ91" s="668"/>
      <c r="AR91" s="668"/>
      <c r="AS91" s="668"/>
      <c r="AT91" s="673"/>
      <c r="AU91" s="668"/>
      <c r="AV91" s="668"/>
      <c r="AW91" s="668"/>
      <c r="AX91" s="668"/>
      <c r="AY91" s="668"/>
      <c r="AZ91" s="668"/>
      <c r="BA91" s="668"/>
      <c r="BB91" s="668"/>
      <c r="BC91" s="668"/>
      <c r="BD91" s="668"/>
      <c r="BE91" s="668"/>
      <c r="BF91" s="668"/>
      <c r="BG91" s="668"/>
      <c r="BH91" s="668"/>
      <c r="BI91" s="668"/>
      <c r="BJ91" s="668"/>
      <c r="BK91" s="668"/>
      <c r="BL91" s="655"/>
      <c r="BM91" s="655"/>
      <c r="BN91" s="668"/>
      <c r="BO91" s="668"/>
      <c r="BP91" s="668"/>
      <c r="BQ91" s="668"/>
      <c r="BR91" s="668"/>
      <c r="BS91" s="668"/>
      <c r="BT91" s="668"/>
      <c r="BU91" s="668"/>
      <c r="BV91" s="673"/>
      <c r="BW91" s="673"/>
      <c r="BX91" s="673"/>
      <c r="BY91" s="673"/>
      <c r="BZ91" s="673"/>
      <c r="CA91" s="673"/>
      <c r="CB91" s="673"/>
      <c r="CC91" s="673"/>
      <c r="CD91" s="673"/>
      <c r="CE91" s="673"/>
    </row>
    <row r="92" spans="1:83" s="661" customFormat="1" ht="14.25">
      <c r="E92" s="584" t="str">
        <f>IF(J92=Table!$C$1,VLOOKUP(H92,Table!$B$38:$AO$61,Table!$AO$35-1,FALSE),"")</f>
        <v/>
      </c>
      <c r="F92" s="555"/>
      <c r="G92" s="574"/>
      <c r="H92" s="590"/>
      <c r="I92" s="576"/>
      <c r="J92" s="576"/>
      <c r="K92" s="576"/>
      <c r="L92" s="576"/>
      <c r="M92" s="562"/>
      <c r="N92" s="562"/>
      <c r="O92" s="598"/>
      <c r="P92" s="562"/>
      <c r="Q92" s="586"/>
      <c r="R92" s="635"/>
      <c r="S92" s="586"/>
      <c r="T92" s="588"/>
      <c r="U92" s="588"/>
      <c r="V92" s="588"/>
      <c r="W92" s="574"/>
      <c r="X92" s="574"/>
      <c r="Y92" s="562"/>
      <c r="Z92" s="562"/>
      <c r="AA92" s="562"/>
      <c r="AB92" s="562"/>
      <c r="AC92" s="562"/>
      <c r="AD92" s="562"/>
      <c r="AE92" s="562"/>
      <c r="AF92" s="562"/>
      <c r="AG92" s="562"/>
      <c r="AH92" s="562"/>
      <c r="AJ92" s="582"/>
      <c r="AK92" s="583"/>
      <c r="AL92" s="562"/>
      <c r="AM92" s="668"/>
      <c r="AN92" s="668"/>
      <c r="AO92" s="668"/>
      <c r="AP92" s="668"/>
      <c r="AQ92" s="668"/>
      <c r="AR92" s="668"/>
      <c r="AS92" s="668"/>
      <c r="AT92" s="673"/>
      <c r="AU92" s="668"/>
      <c r="AV92" s="668"/>
      <c r="AW92" s="668"/>
      <c r="AX92" s="668"/>
      <c r="AY92" s="668"/>
      <c r="AZ92" s="668"/>
      <c r="BA92" s="668"/>
      <c r="BB92" s="668"/>
      <c r="BC92" s="668"/>
      <c r="BD92" s="668"/>
      <c r="BE92" s="668"/>
      <c r="BF92" s="668"/>
      <c r="BG92" s="668"/>
      <c r="BH92" s="668"/>
      <c r="BI92" s="668"/>
      <c r="BJ92" s="668"/>
      <c r="BK92" s="668"/>
      <c r="BL92" s="655"/>
      <c r="BM92" s="655"/>
      <c r="BN92" s="668"/>
      <c r="BO92" s="668"/>
      <c r="BP92" s="668"/>
      <c r="BQ92" s="668"/>
      <c r="BR92" s="668"/>
      <c r="BS92" s="668"/>
      <c r="BT92" s="668"/>
      <c r="BU92" s="668"/>
      <c r="BV92" s="673"/>
      <c r="BW92" s="673"/>
      <c r="BX92" s="673"/>
      <c r="BY92" s="673"/>
      <c r="BZ92" s="673"/>
      <c r="CA92" s="673"/>
      <c r="CB92" s="673"/>
      <c r="CC92" s="673"/>
      <c r="CD92" s="673"/>
      <c r="CE92" s="673"/>
    </row>
    <row r="93" spans="1:83" s="661" customFormat="1" ht="14.25">
      <c r="E93" s="584" t="str">
        <f>IF(J93=Table!$C$1,VLOOKUP(H93,Table!$B$38:$AO$61,Table!$AO$35-1,FALSE),"")</f>
        <v/>
      </c>
      <c r="F93" s="555"/>
      <c r="G93" s="574"/>
      <c r="H93" s="590"/>
      <c r="I93" s="576"/>
      <c r="J93" s="576"/>
      <c r="K93" s="576"/>
      <c r="L93" s="576"/>
      <c r="M93" s="562"/>
      <c r="N93" s="562"/>
      <c r="O93" s="598"/>
      <c r="P93" s="562"/>
      <c r="Q93" s="586"/>
      <c r="R93" s="635"/>
      <c r="S93" s="586"/>
      <c r="T93" s="588"/>
      <c r="U93" s="588"/>
      <c r="V93" s="588"/>
      <c r="W93" s="574"/>
      <c r="X93" s="574"/>
      <c r="Y93" s="562"/>
      <c r="Z93" s="562"/>
      <c r="AA93" s="562"/>
      <c r="AB93" s="562"/>
      <c r="AC93" s="562"/>
      <c r="AD93" s="562"/>
      <c r="AE93" s="562"/>
      <c r="AF93" s="562"/>
      <c r="AG93" s="562"/>
      <c r="AH93" s="562"/>
      <c r="AJ93" s="582"/>
      <c r="AK93" s="583"/>
      <c r="AL93" s="562"/>
      <c r="AM93" s="668"/>
      <c r="AN93" s="668"/>
      <c r="AO93" s="668"/>
      <c r="AP93" s="668"/>
      <c r="AQ93" s="668"/>
      <c r="AR93" s="668"/>
      <c r="AS93" s="668"/>
      <c r="AT93" s="673"/>
      <c r="AU93" s="668"/>
      <c r="AV93" s="668"/>
      <c r="AW93" s="668"/>
      <c r="AX93" s="668"/>
      <c r="AY93" s="668"/>
      <c r="AZ93" s="668"/>
      <c r="BA93" s="668"/>
      <c r="BB93" s="668"/>
      <c r="BC93" s="668"/>
      <c r="BD93" s="668"/>
      <c r="BE93" s="668"/>
      <c r="BF93" s="668"/>
      <c r="BG93" s="668"/>
      <c r="BH93" s="668"/>
      <c r="BI93" s="668"/>
      <c r="BJ93" s="668"/>
      <c r="BK93" s="668"/>
      <c r="BL93" s="655"/>
      <c r="BM93" s="655"/>
      <c r="BN93" s="668"/>
      <c r="BO93" s="668"/>
      <c r="BP93" s="668"/>
      <c r="BQ93" s="668"/>
      <c r="BR93" s="668"/>
      <c r="BS93" s="668"/>
      <c r="BT93" s="668"/>
      <c r="BU93" s="668"/>
      <c r="BV93" s="673"/>
      <c r="BW93" s="673"/>
      <c r="BX93" s="673"/>
      <c r="BY93" s="673"/>
      <c r="BZ93" s="673"/>
      <c r="CA93" s="673"/>
      <c r="CB93" s="673"/>
      <c r="CC93" s="673"/>
      <c r="CD93" s="673"/>
      <c r="CE93" s="673"/>
    </row>
    <row r="94" spans="1:83" s="661" customFormat="1" ht="14.25">
      <c r="E94" s="584" t="str">
        <f>IF(J94=Table!$C$1,VLOOKUP(H94,Table!$B$38:$AO$61,Table!$AO$35-1,FALSE),"")</f>
        <v/>
      </c>
      <c r="F94" s="555"/>
      <c r="G94" s="574"/>
      <c r="H94" s="590"/>
      <c r="I94" s="576"/>
      <c r="J94" s="576"/>
      <c r="K94" s="576"/>
      <c r="L94" s="576"/>
      <c r="M94" s="562"/>
      <c r="N94" s="562"/>
      <c r="O94" s="598"/>
      <c r="P94" s="562"/>
      <c r="Q94" s="586"/>
      <c r="R94" s="635"/>
      <c r="S94" s="586"/>
      <c r="T94" s="588"/>
      <c r="U94" s="588"/>
      <c r="V94" s="588"/>
      <c r="W94" s="574"/>
      <c r="X94" s="574"/>
      <c r="Y94" s="562"/>
      <c r="Z94" s="562"/>
      <c r="AA94" s="562"/>
      <c r="AB94" s="562"/>
      <c r="AC94" s="562"/>
      <c r="AD94" s="562"/>
      <c r="AE94" s="562"/>
      <c r="AF94" s="562"/>
      <c r="AG94" s="562"/>
      <c r="AH94" s="562"/>
      <c r="AJ94" s="582"/>
      <c r="AK94" s="583"/>
      <c r="AL94" s="562"/>
      <c r="AM94" s="668"/>
      <c r="AN94" s="668"/>
      <c r="AO94" s="668"/>
      <c r="AP94" s="668"/>
      <c r="AQ94" s="668"/>
      <c r="AR94" s="668"/>
      <c r="AS94" s="668"/>
      <c r="AT94" s="673"/>
      <c r="AU94" s="668"/>
      <c r="AV94" s="668"/>
      <c r="AW94" s="668"/>
      <c r="AX94" s="668"/>
      <c r="AY94" s="668"/>
      <c r="AZ94" s="668"/>
      <c r="BA94" s="668"/>
      <c r="BB94" s="668"/>
      <c r="BC94" s="668"/>
      <c r="BD94" s="668"/>
      <c r="BE94" s="668"/>
      <c r="BF94" s="668"/>
      <c r="BG94" s="668"/>
      <c r="BH94" s="668"/>
      <c r="BI94" s="668"/>
      <c r="BJ94" s="668"/>
      <c r="BK94" s="668"/>
      <c r="BL94" s="668"/>
      <c r="BM94" s="668"/>
      <c r="BN94" s="668"/>
      <c r="BO94" s="668"/>
      <c r="BP94" s="668"/>
      <c r="BQ94" s="668"/>
      <c r="BR94" s="668"/>
      <c r="BS94" s="668"/>
      <c r="BT94" s="668"/>
      <c r="BU94" s="668"/>
      <c r="BV94" s="673"/>
      <c r="BW94" s="673"/>
      <c r="BX94" s="673"/>
      <c r="BY94" s="673"/>
      <c r="BZ94" s="673"/>
      <c r="CA94" s="673"/>
      <c r="CB94" s="673"/>
      <c r="CC94" s="673"/>
      <c r="CD94" s="673"/>
      <c r="CE94" s="673"/>
    </row>
    <row r="95" spans="1:83" s="661" customFormat="1" ht="14.25">
      <c r="E95" s="584" t="str">
        <f>IF(J95=Table!$C$1,VLOOKUP(H95,Table!$B$38:$AO$61,Table!$AO$35-1,FALSE),"")</f>
        <v/>
      </c>
      <c r="F95" s="555"/>
      <c r="G95" s="574"/>
      <c r="H95" s="590"/>
      <c r="I95" s="576"/>
      <c r="J95" s="576"/>
      <c r="K95" s="576"/>
      <c r="L95" s="576"/>
      <c r="M95" s="562"/>
      <c r="N95" s="562"/>
      <c r="O95" s="598"/>
      <c r="P95" s="562"/>
      <c r="Q95" s="586"/>
      <c r="R95" s="635"/>
      <c r="S95" s="586"/>
      <c r="T95" s="588"/>
      <c r="U95" s="588"/>
      <c r="V95" s="588"/>
      <c r="W95" s="574"/>
      <c r="X95" s="574"/>
      <c r="Y95" s="562"/>
      <c r="Z95" s="562"/>
      <c r="AA95" s="562"/>
      <c r="AB95" s="562"/>
      <c r="AC95" s="562"/>
      <c r="AD95" s="562"/>
      <c r="AE95" s="562"/>
      <c r="AF95" s="562"/>
      <c r="AG95" s="562"/>
      <c r="AH95" s="562"/>
      <c r="AJ95" s="582"/>
      <c r="AK95" s="583"/>
      <c r="AL95" s="562"/>
      <c r="AM95" s="668"/>
      <c r="AN95" s="668"/>
      <c r="AO95" s="668"/>
      <c r="AP95" s="668"/>
      <c r="AQ95" s="668"/>
      <c r="AR95" s="668"/>
      <c r="AS95" s="668"/>
      <c r="AT95" s="673"/>
      <c r="AU95" s="668"/>
      <c r="AV95" s="668"/>
      <c r="AW95" s="668"/>
      <c r="AX95" s="668"/>
      <c r="AY95" s="668"/>
      <c r="AZ95" s="668"/>
      <c r="BA95" s="668"/>
      <c r="BB95" s="668"/>
      <c r="BC95" s="668"/>
      <c r="BD95" s="668"/>
      <c r="BE95" s="668"/>
      <c r="BF95" s="668"/>
      <c r="BG95" s="668"/>
      <c r="BH95" s="668"/>
      <c r="BI95" s="668"/>
      <c r="BJ95" s="668"/>
      <c r="BK95" s="668"/>
      <c r="BL95" s="668"/>
      <c r="BM95" s="668"/>
      <c r="BN95" s="668"/>
      <c r="BO95" s="668"/>
      <c r="BP95" s="668"/>
      <c r="BQ95" s="668"/>
      <c r="BR95" s="668"/>
      <c r="BS95" s="668"/>
      <c r="BT95" s="668"/>
      <c r="BU95" s="668"/>
      <c r="BV95" s="673"/>
      <c r="BW95" s="673"/>
      <c r="BX95" s="673"/>
      <c r="BY95" s="673"/>
      <c r="BZ95" s="673"/>
      <c r="CA95" s="673"/>
      <c r="CB95" s="673"/>
      <c r="CC95" s="673"/>
      <c r="CD95" s="673"/>
      <c r="CE95" s="673"/>
    </row>
    <row r="96" spans="1:83" s="661" customFormat="1" ht="14.25">
      <c r="E96" s="584" t="str">
        <f>IF(J96=Table!$C$1,VLOOKUP(H96,Table!$B$38:$AO$61,Table!$AO$35-1,FALSE),"")</f>
        <v/>
      </c>
      <c r="F96" s="555"/>
      <c r="G96" s="574"/>
      <c r="H96" s="590"/>
      <c r="I96" s="576"/>
      <c r="J96" s="576"/>
      <c r="K96" s="576"/>
      <c r="L96" s="576"/>
      <c r="M96" s="562"/>
      <c r="N96" s="562"/>
      <c r="O96" s="598"/>
      <c r="P96" s="562"/>
      <c r="Q96" s="586"/>
      <c r="R96" s="635"/>
      <c r="S96" s="586"/>
      <c r="T96" s="588"/>
      <c r="U96" s="588"/>
      <c r="V96" s="588"/>
      <c r="W96" s="574"/>
      <c r="X96" s="574"/>
      <c r="Y96" s="562"/>
      <c r="Z96" s="562"/>
      <c r="AA96" s="562"/>
      <c r="AB96" s="562"/>
      <c r="AC96" s="562"/>
      <c r="AD96" s="562"/>
      <c r="AE96" s="562"/>
      <c r="AF96" s="562"/>
      <c r="AG96" s="562"/>
      <c r="AH96" s="562"/>
      <c r="AJ96" s="582"/>
      <c r="AK96" s="583"/>
      <c r="AL96" s="562"/>
      <c r="AM96" s="668"/>
      <c r="AN96" s="668"/>
      <c r="AO96" s="668"/>
      <c r="AP96" s="668"/>
      <c r="AQ96" s="668"/>
      <c r="AR96" s="668"/>
      <c r="AS96" s="668"/>
      <c r="AT96" s="673"/>
      <c r="AU96" s="668"/>
      <c r="AV96" s="668"/>
      <c r="AW96" s="668"/>
      <c r="AX96" s="668"/>
      <c r="AY96" s="668"/>
      <c r="AZ96" s="668"/>
      <c r="BA96" s="668"/>
      <c r="BB96" s="668"/>
      <c r="BC96" s="668"/>
      <c r="BD96" s="668"/>
      <c r="BE96" s="668"/>
      <c r="BF96" s="668"/>
      <c r="BG96" s="668"/>
      <c r="BH96" s="668"/>
      <c r="BI96" s="668"/>
      <c r="BJ96" s="668"/>
      <c r="BK96" s="668"/>
      <c r="BL96" s="668"/>
      <c r="BM96" s="668"/>
      <c r="BN96" s="668"/>
      <c r="BO96" s="668"/>
      <c r="BP96" s="668"/>
      <c r="BQ96" s="668"/>
      <c r="BR96" s="668"/>
      <c r="BS96" s="668"/>
      <c r="BT96" s="668"/>
      <c r="BU96" s="668"/>
      <c r="BV96" s="673"/>
      <c r="BW96" s="673"/>
      <c r="BX96" s="673"/>
      <c r="BY96" s="673"/>
      <c r="BZ96" s="673"/>
      <c r="CA96" s="673"/>
      <c r="CB96" s="673"/>
      <c r="CC96" s="673"/>
      <c r="CD96" s="673"/>
      <c r="CE96" s="673"/>
    </row>
    <row r="97" spans="5:83" s="661" customFormat="1" ht="14.25">
      <c r="E97" s="584" t="str">
        <f>IF(J97=Table!$C$1,VLOOKUP(H97,Table!$B$38:$AO$61,Table!$AO$35-1,FALSE),"")</f>
        <v/>
      </c>
      <c r="F97" s="555"/>
      <c r="G97" s="574"/>
      <c r="H97" s="590"/>
      <c r="I97" s="576"/>
      <c r="J97" s="576"/>
      <c r="K97" s="576"/>
      <c r="L97" s="576"/>
      <c r="M97" s="562"/>
      <c r="N97" s="562"/>
      <c r="O97" s="598"/>
      <c r="P97" s="562"/>
      <c r="Q97" s="586"/>
      <c r="R97" s="635"/>
      <c r="S97" s="586"/>
      <c r="T97" s="588"/>
      <c r="U97" s="588"/>
      <c r="V97" s="588"/>
      <c r="W97" s="574"/>
      <c r="X97" s="574"/>
      <c r="Y97" s="562"/>
      <c r="Z97" s="562"/>
      <c r="AA97" s="562"/>
      <c r="AB97" s="562"/>
      <c r="AC97" s="562"/>
      <c r="AD97" s="562"/>
      <c r="AE97" s="562"/>
      <c r="AF97" s="562"/>
      <c r="AG97" s="562"/>
      <c r="AH97" s="562"/>
      <c r="AJ97" s="582"/>
      <c r="AK97" s="583"/>
      <c r="AL97" s="562"/>
      <c r="AM97" s="668"/>
      <c r="AN97" s="668"/>
      <c r="AO97" s="668"/>
      <c r="AP97" s="668"/>
      <c r="AQ97" s="668"/>
      <c r="AR97" s="668"/>
      <c r="AS97" s="668"/>
      <c r="AT97" s="673"/>
      <c r="AU97" s="668"/>
      <c r="AV97" s="668"/>
      <c r="AW97" s="668"/>
      <c r="AX97" s="668"/>
      <c r="AY97" s="668"/>
      <c r="AZ97" s="668"/>
      <c r="BA97" s="668"/>
      <c r="BB97" s="668"/>
      <c r="BC97" s="668"/>
      <c r="BD97" s="668"/>
      <c r="BE97" s="668"/>
      <c r="BF97" s="668"/>
      <c r="BG97" s="668"/>
      <c r="BH97" s="668"/>
      <c r="BI97" s="668"/>
      <c r="BJ97" s="668"/>
      <c r="BK97" s="668"/>
      <c r="BL97" s="668"/>
      <c r="BM97" s="668"/>
      <c r="BN97" s="668"/>
      <c r="BO97" s="668"/>
      <c r="BP97" s="668"/>
      <c r="BQ97" s="668"/>
      <c r="BR97" s="668"/>
      <c r="BS97" s="668"/>
      <c r="BT97" s="668"/>
      <c r="BU97" s="668"/>
      <c r="BV97" s="673"/>
      <c r="BW97" s="673"/>
      <c r="BX97" s="673"/>
      <c r="BY97" s="673"/>
      <c r="BZ97" s="673"/>
      <c r="CA97" s="673"/>
      <c r="CB97" s="673"/>
      <c r="CC97" s="673"/>
      <c r="CD97" s="673"/>
      <c r="CE97" s="673"/>
    </row>
    <row r="98" spans="5:83" s="661" customFormat="1" ht="14.25">
      <c r="E98" s="584" t="str">
        <f>IF(J98=Table!$C$1,VLOOKUP(H98,Table!$B$38:$AO$61,Table!$AO$35-1,FALSE),"")</f>
        <v/>
      </c>
      <c r="F98" s="555"/>
      <c r="G98" s="574"/>
      <c r="H98" s="590"/>
      <c r="I98" s="576"/>
      <c r="J98" s="576"/>
      <c r="K98" s="576"/>
      <c r="L98" s="576"/>
      <c r="M98" s="562"/>
      <c r="N98" s="562"/>
      <c r="O98" s="598"/>
      <c r="P98" s="562"/>
      <c r="Q98" s="586"/>
      <c r="R98" s="635"/>
      <c r="S98" s="586"/>
      <c r="T98" s="588"/>
      <c r="U98" s="588"/>
      <c r="V98" s="588"/>
      <c r="W98" s="574"/>
      <c r="X98" s="574"/>
      <c r="Y98" s="562"/>
      <c r="Z98" s="562"/>
      <c r="AA98" s="562"/>
      <c r="AB98" s="562"/>
      <c r="AC98" s="562"/>
      <c r="AD98" s="562"/>
      <c r="AE98" s="562"/>
      <c r="AF98" s="562"/>
      <c r="AG98" s="562"/>
      <c r="AH98" s="562"/>
      <c r="AJ98" s="582"/>
      <c r="AK98" s="583"/>
      <c r="AL98" s="562"/>
      <c r="AM98" s="668"/>
      <c r="AN98" s="668"/>
      <c r="AO98" s="668"/>
      <c r="AP98" s="668"/>
      <c r="AQ98" s="668"/>
      <c r="AR98" s="668"/>
      <c r="AS98" s="668"/>
      <c r="AT98" s="673"/>
      <c r="AU98" s="668"/>
      <c r="AV98" s="668"/>
      <c r="AW98" s="668"/>
      <c r="AX98" s="668"/>
      <c r="AY98" s="668"/>
      <c r="AZ98" s="668"/>
      <c r="BA98" s="668"/>
      <c r="BB98" s="668"/>
      <c r="BC98" s="668"/>
      <c r="BD98" s="668"/>
      <c r="BE98" s="668"/>
      <c r="BF98" s="668"/>
      <c r="BG98" s="668"/>
      <c r="BH98" s="668"/>
      <c r="BI98" s="668"/>
      <c r="BJ98" s="668"/>
      <c r="BK98" s="668"/>
      <c r="BL98" s="668"/>
      <c r="BM98" s="668"/>
      <c r="BN98" s="668"/>
      <c r="BO98" s="668"/>
      <c r="BP98" s="668"/>
      <c r="BQ98" s="668"/>
      <c r="BR98" s="668"/>
      <c r="BS98" s="668"/>
      <c r="BT98" s="668"/>
      <c r="BU98" s="668"/>
      <c r="BV98" s="673"/>
      <c r="BW98" s="673"/>
      <c r="BX98" s="673"/>
      <c r="BY98" s="673"/>
      <c r="BZ98" s="673"/>
      <c r="CA98" s="673"/>
      <c r="CB98" s="673"/>
      <c r="CC98" s="673"/>
      <c r="CD98" s="673"/>
      <c r="CE98" s="673"/>
    </row>
    <row r="99" spans="5:83" s="661" customFormat="1" ht="14.25">
      <c r="E99" s="584" t="str">
        <f>IF(J99=Table!$C$1,VLOOKUP(H99,Table!$B$38:$AO$61,Table!$AO$35-1,FALSE),"")</f>
        <v/>
      </c>
      <c r="F99" s="555"/>
      <c r="G99" s="574"/>
      <c r="H99" s="590"/>
      <c r="I99" s="576"/>
      <c r="J99" s="576"/>
      <c r="K99" s="576"/>
      <c r="L99" s="576"/>
      <c r="M99" s="562"/>
      <c r="N99" s="562"/>
      <c r="O99" s="598"/>
      <c r="P99" s="562"/>
      <c r="Q99" s="586"/>
      <c r="R99" s="635"/>
      <c r="S99" s="586"/>
      <c r="T99" s="588"/>
      <c r="U99" s="588"/>
      <c r="V99" s="588"/>
      <c r="W99" s="574"/>
      <c r="X99" s="574"/>
      <c r="Y99" s="562"/>
      <c r="Z99" s="562"/>
      <c r="AA99" s="562"/>
      <c r="AB99" s="562"/>
      <c r="AC99" s="562"/>
      <c r="AD99" s="562"/>
      <c r="AE99" s="562"/>
      <c r="AF99" s="562"/>
      <c r="AG99" s="562"/>
      <c r="AH99" s="562"/>
      <c r="AJ99" s="582"/>
      <c r="AK99" s="583"/>
      <c r="AL99" s="562"/>
      <c r="AM99" s="668"/>
      <c r="AN99" s="668"/>
      <c r="AO99" s="668"/>
      <c r="AP99" s="668"/>
      <c r="AQ99" s="668"/>
      <c r="AR99" s="668"/>
      <c r="AS99" s="668"/>
      <c r="AT99" s="673"/>
      <c r="AU99" s="668"/>
      <c r="AV99" s="668"/>
      <c r="AW99" s="668"/>
      <c r="AX99" s="668"/>
      <c r="AY99" s="668"/>
      <c r="AZ99" s="668"/>
      <c r="BA99" s="668"/>
      <c r="BB99" s="668"/>
      <c r="BC99" s="668"/>
      <c r="BD99" s="668"/>
      <c r="BE99" s="668"/>
      <c r="BF99" s="668"/>
      <c r="BG99" s="668"/>
      <c r="BH99" s="668"/>
      <c r="BI99" s="668"/>
      <c r="BJ99" s="668"/>
      <c r="BK99" s="668"/>
      <c r="BL99" s="668"/>
      <c r="BM99" s="668"/>
      <c r="BN99" s="668"/>
      <c r="BO99" s="668"/>
      <c r="BP99" s="668"/>
      <c r="BQ99" s="668"/>
      <c r="BR99" s="668"/>
      <c r="BS99" s="668"/>
      <c r="BT99" s="668"/>
      <c r="BU99" s="668"/>
      <c r="BV99" s="673"/>
      <c r="BW99" s="673"/>
      <c r="BX99" s="673"/>
      <c r="BY99" s="673"/>
      <c r="BZ99" s="673"/>
      <c r="CA99" s="673"/>
      <c r="CB99" s="673"/>
      <c r="CC99" s="673"/>
      <c r="CD99" s="673"/>
      <c r="CE99" s="673"/>
    </row>
    <row r="100" spans="5:83" s="661" customFormat="1" ht="14.25">
      <c r="E100" s="584" t="str">
        <f>IF(J100=Table!$C$1,VLOOKUP(H100,Table!$B$38:$AO$61,Table!$AO$35-1,FALSE),"")</f>
        <v/>
      </c>
      <c r="F100" s="555"/>
      <c r="G100" s="574"/>
      <c r="H100" s="590"/>
      <c r="I100" s="576"/>
      <c r="J100" s="576"/>
      <c r="K100" s="576"/>
      <c r="L100" s="576"/>
      <c r="M100" s="562"/>
      <c r="N100" s="562"/>
      <c r="O100" s="598"/>
      <c r="P100" s="562"/>
      <c r="Q100" s="586"/>
      <c r="R100" s="635"/>
      <c r="S100" s="586"/>
      <c r="T100" s="588"/>
      <c r="U100" s="588"/>
      <c r="V100" s="588"/>
      <c r="W100" s="574"/>
      <c r="X100" s="574"/>
      <c r="Y100" s="562"/>
      <c r="Z100" s="562"/>
      <c r="AA100" s="562"/>
      <c r="AB100" s="562"/>
      <c r="AC100" s="562"/>
      <c r="AD100" s="562"/>
      <c r="AE100" s="562"/>
      <c r="AF100" s="562"/>
      <c r="AG100" s="562"/>
      <c r="AH100" s="562"/>
      <c r="AJ100" s="582"/>
      <c r="AK100" s="583"/>
      <c r="AL100" s="562"/>
      <c r="AM100" s="668"/>
      <c r="AN100" s="668"/>
      <c r="AO100" s="668"/>
      <c r="AP100" s="668"/>
      <c r="AQ100" s="668"/>
      <c r="AR100" s="668"/>
      <c r="AS100" s="668"/>
      <c r="AT100" s="673"/>
      <c r="AU100" s="668"/>
      <c r="AV100" s="668"/>
      <c r="AW100" s="668"/>
      <c r="AX100" s="668"/>
      <c r="AY100" s="668"/>
      <c r="AZ100" s="668"/>
      <c r="BA100" s="668"/>
      <c r="BB100" s="668"/>
      <c r="BC100" s="668"/>
      <c r="BD100" s="668"/>
      <c r="BE100" s="668"/>
      <c r="BF100" s="668"/>
      <c r="BG100" s="668"/>
      <c r="BH100" s="668"/>
      <c r="BI100" s="668"/>
      <c r="BJ100" s="668"/>
      <c r="BK100" s="668"/>
      <c r="BL100" s="668"/>
      <c r="BM100" s="668"/>
      <c r="BN100" s="668"/>
      <c r="BO100" s="668"/>
      <c r="BP100" s="668"/>
      <c r="BQ100" s="668"/>
      <c r="BR100" s="668"/>
      <c r="BS100" s="668"/>
      <c r="BT100" s="668"/>
      <c r="BU100" s="668"/>
      <c r="BV100" s="673"/>
      <c r="BW100" s="673"/>
      <c r="BX100" s="673"/>
      <c r="BY100" s="673"/>
      <c r="BZ100" s="673"/>
      <c r="CA100" s="673"/>
      <c r="CB100" s="673"/>
      <c r="CC100" s="673"/>
      <c r="CD100" s="673"/>
      <c r="CE100" s="673"/>
    </row>
    <row r="101" spans="5:83" s="661" customFormat="1" ht="14.25">
      <c r="E101" s="584" t="str">
        <f>IF(J101=Table!$C$1,VLOOKUP(H101,Table!$B$38:$AO$61,Table!$AO$35-1,FALSE),"")</f>
        <v/>
      </c>
      <c r="F101" s="555"/>
      <c r="G101" s="574"/>
      <c r="H101" s="590"/>
      <c r="I101" s="576"/>
      <c r="J101" s="576"/>
      <c r="K101" s="576"/>
      <c r="L101" s="576"/>
      <c r="M101" s="562"/>
      <c r="N101" s="562"/>
      <c r="O101" s="598"/>
      <c r="P101" s="562"/>
      <c r="Q101" s="586"/>
      <c r="R101" s="635"/>
      <c r="S101" s="586"/>
      <c r="T101" s="588"/>
      <c r="U101" s="588"/>
      <c r="V101" s="588"/>
      <c r="W101" s="574"/>
      <c r="X101" s="574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J101" s="582"/>
      <c r="AK101" s="583"/>
      <c r="AL101" s="562"/>
      <c r="AM101" s="668"/>
      <c r="AN101" s="668"/>
      <c r="AO101" s="668"/>
      <c r="AP101" s="668"/>
      <c r="AQ101" s="668"/>
      <c r="AR101" s="668"/>
      <c r="AS101" s="668"/>
      <c r="AT101" s="673"/>
      <c r="AU101" s="668"/>
      <c r="AV101" s="668"/>
      <c r="AW101" s="668"/>
      <c r="AX101" s="668"/>
      <c r="AY101" s="668"/>
      <c r="AZ101" s="668"/>
      <c r="BA101" s="668"/>
      <c r="BB101" s="668"/>
      <c r="BC101" s="668"/>
      <c r="BD101" s="668"/>
      <c r="BE101" s="668"/>
      <c r="BF101" s="668"/>
      <c r="BG101" s="668"/>
      <c r="BH101" s="668"/>
      <c r="BI101" s="668"/>
      <c r="BJ101" s="668"/>
      <c r="BK101" s="668"/>
      <c r="BL101" s="668"/>
      <c r="BM101" s="668"/>
      <c r="BN101" s="668"/>
      <c r="BO101" s="668"/>
      <c r="BP101" s="668"/>
      <c r="BQ101" s="668"/>
      <c r="BR101" s="668"/>
      <c r="BS101" s="668"/>
      <c r="BT101" s="668"/>
      <c r="BU101" s="668"/>
      <c r="BV101" s="673"/>
      <c r="BW101" s="673"/>
      <c r="BX101" s="673"/>
      <c r="BY101" s="673"/>
      <c r="BZ101" s="673"/>
      <c r="CA101" s="673"/>
      <c r="CB101" s="673"/>
      <c r="CC101" s="673"/>
      <c r="CD101" s="673"/>
      <c r="CE101" s="673"/>
    </row>
    <row r="102" spans="5:83" s="661" customFormat="1" ht="14.25">
      <c r="E102" s="584" t="str">
        <f>IF(J102=Table!$C$1,VLOOKUP(H102,Table!$B$38:$AO$61,Table!$AO$35-1,FALSE),"")</f>
        <v/>
      </c>
      <c r="F102" s="555"/>
      <c r="G102" s="574"/>
      <c r="H102" s="590"/>
      <c r="I102" s="576"/>
      <c r="J102" s="576"/>
      <c r="K102" s="576"/>
      <c r="L102" s="576"/>
      <c r="M102" s="562"/>
      <c r="N102" s="562"/>
      <c r="O102" s="598"/>
      <c r="P102" s="562"/>
      <c r="Q102" s="586"/>
      <c r="R102" s="635"/>
      <c r="S102" s="586"/>
      <c r="T102" s="588"/>
      <c r="U102" s="588"/>
      <c r="V102" s="588"/>
      <c r="W102" s="574"/>
      <c r="X102" s="574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J102" s="582"/>
      <c r="AK102" s="583"/>
      <c r="AL102" s="562"/>
      <c r="AM102" s="668"/>
      <c r="AN102" s="668"/>
      <c r="AO102" s="668"/>
      <c r="AP102" s="668"/>
      <c r="AQ102" s="668"/>
      <c r="AR102" s="668"/>
      <c r="AS102" s="668"/>
      <c r="AT102" s="673"/>
      <c r="AU102" s="668"/>
      <c r="AV102" s="668"/>
      <c r="AW102" s="668"/>
      <c r="AX102" s="668"/>
      <c r="AY102" s="668"/>
      <c r="AZ102" s="668"/>
      <c r="BA102" s="668"/>
      <c r="BB102" s="668"/>
      <c r="BC102" s="668"/>
      <c r="BD102" s="668"/>
      <c r="BE102" s="668"/>
      <c r="BF102" s="668"/>
      <c r="BG102" s="668"/>
      <c r="BH102" s="668"/>
      <c r="BI102" s="668"/>
      <c r="BJ102" s="668"/>
      <c r="BK102" s="668"/>
      <c r="BL102" s="668"/>
      <c r="BM102" s="668"/>
      <c r="BN102" s="668"/>
      <c r="BO102" s="668"/>
      <c r="BP102" s="668"/>
      <c r="BQ102" s="668"/>
      <c r="BR102" s="668"/>
      <c r="BS102" s="668"/>
      <c r="BT102" s="668"/>
      <c r="BU102" s="668"/>
      <c r="BV102" s="673"/>
      <c r="BW102" s="673"/>
      <c r="BX102" s="673"/>
      <c r="BY102" s="673"/>
      <c r="BZ102" s="673"/>
      <c r="CA102" s="673"/>
      <c r="CB102" s="673"/>
      <c r="CC102" s="673"/>
      <c r="CD102" s="673"/>
      <c r="CE102" s="673"/>
    </row>
    <row r="103" spans="5:83" s="661" customFormat="1" ht="14.25">
      <c r="E103" s="584" t="str">
        <f>IF(J103=Table!$C$1,VLOOKUP(H103,Table!$B$38:$AO$61,Table!$AO$35-1,FALSE),"")</f>
        <v/>
      </c>
      <c r="F103" s="555"/>
      <c r="G103" s="574"/>
      <c r="H103" s="590"/>
      <c r="I103" s="576"/>
      <c r="J103" s="576"/>
      <c r="K103" s="576"/>
      <c r="L103" s="576"/>
      <c r="M103" s="562"/>
      <c r="N103" s="562"/>
      <c r="O103" s="598"/>
      <c r="P103" s="562"/>
      <c r="Q103" s="586"/>
      <c r="R103" s="635"/>
      <c r="S103" s="586"/>
      <c r="T103" s="588"/>
      <c r="U103" s="588"/>
      <c r="V103" s="588"/>
      <c r="W103" s="574"/>
      <c r="X103" s="574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J103" s="582"/>
      <c r="AK103" s="583"/>
      <c r="AL103" s="562"/>
      <c r="AM103" s="668"/>
      <c r="AN103" s="668"/>
      <c r="AO103" s="668"/>
      <c r="AP103" s="668"/>
      <c r="AQ103" s="668"/>
      <c r="AR103" s="668"/>
      <c r="AS103" s="668"/>
      <c r="AT103" s="673"/>
      <c r="AU103" s="668"/>
      <c r="AV103" s="668"/>
      <c r="AW103" s="668"/>
      <c r="AX103" s="668"/>
      <c r="AY103" s="668"/>
      <c r="AZ103" s="668"/>
      <c r="BA103" s="668"/>
      <c r="BB103" s="668"/>
      <c r="BC103" s="668"/>
      <c r="BD103" s="668"/>
      <c r="BE103" s="668"/>
      <c r="BF103" s="668"/>
      <c r="BG103" s="668"/>
      <c r="BH103" s="668"/>
      <c r="BI103" s="668"/>
      <c r="BJ103" s="668"/>
      <c r="BK103" s="668"/>
      <c r="BL103" s="668"/>
      <c r="BM103" s="668"/>
      <c r="BN103" s="668"/>
      <c r="BO103" s="668"/>
      <c r="BP103" s="668"/>
      <c r="BQ103" s="668"/>
      <c r="BR103" s="668"/>
      <c r="BS103" s="668"/>
      <c r="BT103" s="668"/>
      <c r="BU103" s="668"/>
      <c r="BV103" s="673"/>
      <c r="BW103" s="673"/>
      <c r="BX103" s="673"/>
      <c r="BY103" s="673"/>
      <c r="BZ103" s="673"/>
      <c r="CA103" s="673"/>
      <c r="CB103" s="673"/>
      <c r="CC103" s="673"/>
      <c r="CD103" s="673"/>
      <c r="CE103" s="673"/>
    </row>
    <row r="104" spans="5:83" s="661" customFormat="1" ht="14.25">
      <c r="E104" s="584" t="str">
        <f>IF(J104=Table!$C$1,VLOOKUP(H104,Table!$B$38:$AO$61,Table!$AO$35-1,FALSE),"")</f>
        <v/>
      </c>
      <c r="F104" s="555"/>
      <c r="G104" s="574"/>
      <c r="H104" s="590"/>
      <c r="I104" s="576"/>
      <c r="J104" s="576"/>
      <c r="K104" s="576"/>
      <c r="L104" s="576"/>
      <c r="M104" s="562"/>
      <c r="N104" s="562"/>
      <c r="O104" s="598"/>
      <c r="P104" s="562"/>
      <c r="Q104" s="586"/>
      <c r="R104" s="635"/>
      <c r="S104" s="586"/>
      <c r="T104" s="588"/>
      <c r="U104" s="588"/>
      <c r="V104" s="588"/>
      <c r="W104" s="574"/>
      <c r="X104" s="574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J104" s="582"/>
      <c r="AK104" s="583"/>
      <c r="AL104" s="562"/>
      <c r="AM104" s="668"/>
      <c r="AN104" s="668"/>
      <c r="AO104" s="668"/>
      <c r="AP104" s="668"/>
      <c r="AQ104" s="668"/>
      <c r="AR104" s="668"/>
      <c r="AS104" s="668"/>
      <c r="AT104" s="673"/>
      <c r="AU104" s="668"/>
      <c r="AV104" s="668"/>
      <c r="AW104" s="668"/>
      <c r="AX104" s="668"/>
      <c r="AY104" s="668"/>
      <c r="AZ104" s="668"/>
      <c r="BA104" s="668"/>
      <c r="BB104" s="668"/>
      <c r="BC104" s="668"/>
      <c r="BD104" s="668"/>
      <c r="BE104" s="668"/>
      <c r="BF104" s="668"/>
      <c r="BG104" s="668"/>
      <c r="BH104" s="668"/>
      <c r="BI104" s="668"/>
      <c r="BJ104" s="668"/>
      <c r="BK104" s="668"/>
      <c r="BL104" s="668"/>
      <c r="BM104" s="668"/>
      <c r="BN104" s="668"/>
      <c r="BO104" s="668"/>
      <c r="BP104" s="668"/>
      <c r="BQ104" s="668"/>
      <c r="BR104" s="668"/>
      <c r="BS104" s="668"/>
      <c r="BT104" s="668"/>
      <c r="BU104" s="668"/>
      <c r="BV104" s="673"/>
      <c r="BW104" s="673"/>
      <c r="BX104" s="673"/>
      <c r="BY104" s="673"/>
      <c r="BZ104" s="673"/>
      <c r="CA104" s="673"/>
      <c r="CB104" s="673"/>
      <c r="CC104" s="673"/>
      <c r="CD104" s="673"/>
      <c r="CE104" s="673"/>
    </row>
    <row r="105" spans="5:83" s="661" customFormat="1" ht="14.25">
      <c r="E105" s="584" t="str">
        <f>IF(J105=Table!$C$1,VLOOKUP(H105,Table!$B$38:$AO$61,Table!$AO$35-1,FALSE),"")</f>
        <v/>
      </c>
      <c r="F105" s="555"/>
      <c r="G105" s="574"/>
      <c r="H105" s="590"/>
      <c r="I105" s="576"/>
      <c r="J105" s="576"/>
      <c r="K105" s="576"/>
      <c r="L105" s="576"/>
      <c r="M105" s="562"/>
      <c r="N105" s="562"/>
      <c r="O105" s="598"/>
      <c r="P105" s="562"/>
      <c r="Q105" s="586"/>
      <c r="R105" s="635"/>
      <c r="S105" s="586"/>
      <c r="T105" s="588"/>
      <c r="U105" s="588"/>
      <c r="V105" s="588"/>
      <c r="W105" s="574"/>
      <c r="X105" s="574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J105" s="582"/>
      <c r="AK105" s="583"/>
      <c r="AL105" s="562"/>
      <c r="AM105" s="668"/>
      <c r="AN105" s="668"/>
      <c r="AO105" s="668"/>
      <c r="AP105" s="668"/>
      <c r="AQ105" s="668"/>
      <c r="AR105" s="668"/>
      <c r="AS105" s="668"/>
      <c r="AT105" s="673"/>
      <c r="AU105" s="668"/>
      <c r="AV105" s="668"/>
      <c r="AW105" s="668"/>
      <c r="AX105" s="668"/>
      <c r="AY105" s="668"/>
      <c r="AZ105" s="668"/>
      <c r="BA105" s="668"/>
      <c r="BB105" s="668"/>
      <c r="BC105" s="668"/>
      <c r="BD105" s="668"/>
      <c r="BE105" s="668"/>
      <c r="BF105" s="668"/>
      <c r="BG105" s="668"/>
      <c r="BH105" s="668"/>
      <c r="BI105" s="668"/>
      <c r="BJ105" s="668"/>
      <c r="BK105" s="668"/>
      <c r="BL105" s="668"/>
      <c r="BM105" s="668"/>
      <c r="BN105" s="668"/>
      <c r="BO105" s="668"/>
      <c r="BP105" s="668"/>
      <c r="BQ105" s="668"/>
      <c r="BR105" s="668"/>
      <c r="BS105" s="668"/>
      <c r="BT105" s="668"/>
      <c r="BU105" s="668"/>
      <c r="BV105" s="673"/>
      <c r="BW105" s="673"/>
      <c r="BX105" s="673"/>
      <c r="BY105" s="673"/>
      <c r="BZ105" s="673"/>
      <c r="CA105" s="673"/>
      <c r="CB105" s="673"/>
      <c r="CC105" s="673"/>
      <c r="CD105" s="673"/>
      <c r="CE105" s="673"/>
    </row>
    <row r="106" spans="5:83" s="661" customFormat="1" ht="14.25">
      <c r="E106" s="584" t="str">
        <f>IF(J106=Table!$C$1,VLOOKUP(H106,Table!$B$38:$AO$61,Table!$AO$35-1,FALSE),"")</f>
        <v/>
      </c>
      <c r="F106" s="555"/>
      <c r="G106" s="574"/>
      <c r="H106" s="590"/>
      <c r="I106" s="576"/>
      <c r="J106" s="576"/>
      <c r="K106" s="576"/>
      <c r="L106" s="576"/>
      <c r="M106" s="562"/>
      <c r="N106" s="562"/>
      <c r="O106" s="598"/>
      <c r="P106" s="562"/>
      <c r="Q106" s="586"/>
      <c r="R106" s="635"/>
      <c r="S106" s="586"/>
      <c r="T106" s="588"/>
      <c r="U106" s="588"/>
      <c r="V106" s="588"/>
      <c r="W106" s="574"/>
      <c r="X106" s="574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J106" s="582"/>
      <c r="AK106" s="583"/>
      <c r="AL106" s="562"/>
      <c r="AM106" s="668"/>
      <c r="AN106" s="668"/>
      <c r="AO106" s="668"/>
      <c r="AP106" s="668"/>
      <c r="AQ106" s="668"/>
      <c r="AR106" s="668"/>
      <c r="AS106" s="668"/>
      <c r="AT106" s="673"/>
      <c r="AU106" s="668"/>
      <c r="AV106" s="668"/>
      <c r="AW106" s="668"/>
      <c r="AX106" s="668"/>
      <c r="AY106" s="668"/>
      <c r="AZ106" s="668"/>
      <c r="BA106" s="668"/>
      <c r="BB106" s="668"/>
      <c r="BC106" s="668"/>
      <c r="BD106" s="668"/>
      <c r="BE106" s="668"/>
      <c r="BF106" s="668"/>
      <c r="BG106" s="668"/>
      <c r="BH106" s="668"/>
      <c r="BI106" s="668"/>
      <c r="BJ106" s="668"/>
      <c r="BK106" s="668"/>
      <c r="BL106" s="668"/>
      <c r="BM106" s="668"/>
      <c r="BN106" s="668"/>
      <c r="BO106" s="668"/>
      <c r="BP106" s="668"/>
      <c r="BQ106" s="668"/>
      <c r="BR106" s="668"/>
      <c r="BS106" s="668"/>
      <c r="BT106" s="668"/>
      <c r="BU106" s="668"/>
      <c r="BV106" s="673"/>
      <c r="BW106" s="673"/>
      <c r="BX106" s="673"/>
      <c r="BY106" s="673"/>
      <c r="BZ106" s="673"/>
      <c r="CA106" s="673"/>
      <c r="CB106" s="673"/>
      <c r="CC106" s="673"/>
      <c r="CD106" s="673"/>
      <c r="CE106" s="673"/>
    </row>
    <row r="107" spans="5:83" s="661" customFormat="1" ht="14.25">
      <c r="E107" s="584" t="str">
        <f>IF(J107=Table!$C$1,VLOOKUP(H107,Table!$B$38:$AO$61,Table!$AO$35-1,FALSE),"")</f>
        <v/>
      </c>
      <c r="F107" s="555"/>
      <c r="G107" s="574"/>
      <c r="H107" s="590"/>
      <c r="I107" s="576"/>
      <c r="J107" s="576"/>
      <c r="K107" s="576"/>
      <c r="L107" s="576"/>
      <c r="M107" s="562"/>
      <c r="N107" s="562"/>
      <c r="O107" s="598"/>
      <c r="P107" s="562"/>
      <c r="Q107" s="586"/>
      <c r="R107" s="635"/>
      <c r="S107" s="586"/>
      <c r="T107" s="588"/>
      <c r="U107" s="588"/>
      <c r="V107" s="588"/>
      <c r="W107" s="574"/>
      <c r="X107" s="574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J107" s="582"/>
      <c r="AK107" s="583"/>
      <c r="AL107" s="562"/>
      <c r="AM107" s="668"/>
      <c r="AN107" s="668"/>
      <c r="AO107" s="668"/>
      <c r="AP107" s="668"/>
      <c r="AQ107" s="668"/>
      <c r="AR107" s="668"/>
      <c r="AS107" s="668"/>
      <c r="AT107" s="673"/>
      <c r="AU107" s="668"/>
      <c r="AV107" s="668"/>
      <c r="AW107" s="668"/>
      <c r="AX107" s="668"/>
      <c r="AY107" s="668"/>
      <c r="AZ107" s="668"/>
      <c r="BA107" s="668"/>
      <c r="BB107" s="668"/>
      <c r="BC107" s="668"/>
      <c r="BD107" s="668"/>
      <c r="BE107" s="668"/>
      <c r="BF107" s="668"/>
      <c r="BG107" s="668"/>
      <c r="BH107" s="668"/>
      <c r="BI107" s="668"/>
      <c r="BJ107" s="668"/>
      <c r="BK107" s="668"/>
      <c r="BL107" s="668"/>
      <c r="BM107" s="668"/>
      <c r="BN107" s="668"/>
      <c r="BO107" s="668"/>
      <c r="BP107" s="668"/>
      <c r="BQ107" s="668"/>
      <c r="BR107" s="668"/>
      <c r="BS107" s="668"/>
      <c r="BT107" s="668"/>
      <c r="BU107" s="668"/>
      <c r="BV107" s="673"/>
      <c r="BW107" s="673"/>
      <c r="BX107" s="673"/>
      <c r="BY107" s="673"/>
      <c r="BZ107" s="673"/>
      <c r="CA107" s="673"/>
      <c r="CB107" s="673"/>
      <c r="CC107" s="673"/>
      <c r="CD107" s="673"/>
      <c r="CE107" s="673"/>
    </row>
    <row r="108" spans="5:83" s="661" customFormat="1" ht="14.25">
      <c r="E108" s="584" t="str">
        <f>IF(J108=Table!$C$1,VLOOKUP(H108,Table!$B$38:$AO$61,Table!$AO$35-1,FALSE),"")</f>
        <v/>
      </c>
      <c r="F108" s="555"/>
      <c r="G108" s="574"/>
      <c r="H108" s="590"/>
      <c r="I108" s="576"/>
      <c r="J108" s="576"/>
      <c r="K108" s="576"/>
      <c r="L108" s="576"/>
      <c r="M108" s="562"/>
      <c r="N108" s="562"/>
      <c r="O108" s="598"/>
      <c r="P108" s="562"/>
      <c r="Q108" s="586"/>
      <c r="R108" s="635"/>
      <c r="S108" s="586"/>
      <c r="T108" s="588"/>
      <c r="U108" s="588"/>
      <c r="V108" s="588"/>
      <c r="W108" s="574"/>
      <c r="X108" s="574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J108" s="582"/>
      <c r="AK108" s="583"/>
      <c r="AL108" s="562"/>
      <c r="AM108" s="668"/>
      <c r="AN108" s="668"/>
      <c r="AO108" s="668"/>
      <c r="AP108" s="668"/>
      <c r="AQ108" s="668"/>
      <c r="AR108" s="668"/>
      <c r="AS108" s="668"/>
      <c r="AT108" s="673"/>
      <c r="AU108" s="668"/>
      <c r="AV108" s="668"/>
      <c r="AW108" s="668"/>
      <c r="AX108" s="668"/>
      <c r="AY108" s="668"/>
      <c r="AZ108" s="668"/>
      <c r="BA108" s="668"/>
      <c r="BB108" s="668"/>
      <c r="BC108" s="668"/>
      <c r="BD108" s="668"/>
      <c r="BE108" s="668"/>
      <c r="BF108" s="668"/>
      <c r="BG108" s="668"/>
      <c r="BH108" s="668"/>
      <c r="BI108" s="668"/>
      <c r="BJ108" s="668"/>
      <c r="BK108" s="668"/>
      <c r="BL108" s="668"/>
      <c r="BM108" s="668"/>
      <c r="BN108" s="668"/>
      <c r="BO108" s="668"/>
      <c r="BP108" s="668"/>
      <c r="BQ108" s="668"/>
      <c r="BR108" s="668"/>
      <c r="BS108" s="668"/>
      <c r="BT108" s="668"/>
      <c r="BU108" s="668"/>
      <c r="BV108" s="673"/>
      <c r="BW108" s="673"/>
      <c r="BX108" s="673"/>
      <c r="BY108" s="673"/>
      <c r="BZ108" s="673"/>
      <c r="CA108" s="673"/>
      <c r="CB108" s="673"/>
      <c r="CC108" s="673"/>
      <c r="CD108" s="673"/>
      <c r="CE108" s="673"/>
    </row>
    <row r="109" spans="5:83" s="661" customFormat="1" ht="14.25">
      <c r="E109" s="584" t="str">
        <f>IF(J109=Table!$C$1,VLOOKUP(H109,Table!$B$38:$AO$61,Table!$AO$35-1,FALSE),"")</f>
        <v/>
      </c>
      <c r="F109" s="555"/>
      <c r="G109" s="574"/>
      <c r="H109" s="590"/>
      <c r="I109" s="576"/>
      <c r="J109" s="576"/>
      <c r="K109" s="576"/>
      <c r="L109" s="576"/>
      <c r="M109" s="562"/>
      <c r="N109" s="562"/>
      <c r="O109" s="598"/>
      <c r="P109" s="562"/>
      <c r="Q109" s="586"/>
      <c r="R109" s="635"/>
      <c r="S109" s="586"/>
      <c r="T109" s="588"/>
      <c r="U109" s="588"/>
      <c r="V109" s="588"/>
      <c r="W109" s="574"/>
      <c r="X109" s="574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J109" s="582"/>
      <c r="AK109" s="583"/>
      <c r="AL109" s="562"/>
      <c r="AM109" s="668"/>
      <c r="AN109" s="668"/>
      <c r="AO109" s="668"/>
      <c r="AP109" s="668"/>
      <c r="AQ109" s="668"/>
      <c r="AR109" s="668"/>
      <c r="AS109" s="668"/>
      <c r="AT109" s="673"/>
      <c r="AU109" s="668"/>
      <c r="AV109" s="668"/>
      <c r="AW109" s="668"/>
      <c r="AX109" s="668"/>
      <c r="AY109" s="668"/>
      <c r="AZ109" s="668"/>
      <c r="BA109" s="668"/>
      <c r="BB109" s="668"/>
      <c r="BC109" s="668"/>
      <c r="BD109" s="668"/>
      <c r="BE109" s="668"/>
      <c r="BF109" s="668"/>
      <c r="BG109" s="668"/>
      <c r="BH109" s="668"/>
      <c r="BI109" s="668"/>
      <c r="BJ109" s="668"/>
      <c r="BK109" s="668"/>
      <c r="BL109" s="668"/>
      <c r="BM109" s="668"/>
      <c r="BN109" s="668"/>
      <c r="BO109" s="668"/>
      <c r="BP109" s="668"/>
      <c r="BQ109" s="668"/>
      <c r="BR109" s="668"/>
      <c r="BS109" s="668"/>
      <c r="BT109" s="668"/>
      <c r="BU109" s="668"/>
      <c r="BV109" s="673"/>
      <c r="BW109" s="673"/>
      <c r="BX109" s="673"/>
      <c r="BY109" s="673"/>
      <c r="BZ109" s="673"/>
      <c r="CA109" s="673"/>
      <c r="CB109" s="673"/>
      <c r="CC109" s="673"/>
      <c r="CD109" s="673"/>
      <c r="CE109" s="673"/>
    </row>
    <row r="110" spans="5:83" s="661" customFormat="1" ht="14.25">
      <c r="E110" s="584" t="str">
        <f>IF(J110=Table!$C$1,VLOOKUP(H110,Table!$B$38:$AO$61,Table!$AO$35-1,FALSE),"")</f>
        <v/>
      </c>
      <c r="F110" s="555"/>
      <c r="G110" s="574"/>
      <c r="H110" s="590"/>
      <c r="I110" s="576"/>
      <c r="J110" s="576"/>
      <c r="K110" s="576"/>
      <c r="L110" s="576"/>
      <c r="M110" s="562"/>
      <c r="N110" s="562"/>
      <c r="O110" s="598"/>
      <c r="P110" s="562"/>
      <c r="Q110" s="586"/>
      <c r="R110" s="587"/>
      <c r="S110" s="586"/>
      <c r="T110" s="588"/>
      <c r="U110" s="588"/>
      <c r="V110" s="588"/>
      <c r="W110" s="574"/>
      <c r="X110" s="574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J110" s="582"/>
      <c r="AK110" s="583"/>
      <c r="AL110" s="562"/>
      <c r="AM110" s="668"/>
      <c r="AN110" s="668"/>
      <c r="AO110" s="668"/>
      <c r="AP110" s="668"/>
      <c r="AQ110" s="668"/>
      <c r="AR110" s="668"/>
      <c r="AS110" s="668"/>
      <c r="AT110" s="673"/>
      <c r="AU110" s="668"/>
      <c r="AV110" s="668"/>
      <c r="AW110" s="668"/>
      <c r="AX110" s="668"/>
      <c r="AY110" s="668"/>
      <c r="AZ110" s="668"/>
      <c r="BA110" s="668"/>
      <c r="BB110" s="668"/>
      <c r="BC110" s="668"/>
      <c r="BD110" s="668"/>
      <c r="BE110" s="668"/>
      <c r="BF110" s="668"/>
      <c r="BG110" s="668"/>
      <c r="BH110" s="668"/>
      <c r="BI110" s="668"/>
      <c r="BJ110" s="668"/>
      <c r="BK110" s="668"/>
      <c r="BL110" s="668"/>
      <c r="BM110" s="668"/>
      <c r="BN110" s="668"/>
      <c r="BO110" s="668"/>
      <c r="BP110" s="668"/>
      <c r="BQ110" s="668"/>
      <c r="BR110" s="668"/>
      <c r="BS110" s="668"/>
      <c r="BT110" s="668"/>
      <c r="BU110" s="668"/>
      <c r="BV110" s="673"/>
      <c r="BW110" s="673"/>
      <c r="BX110" s="673"/>
      <c r="BY110" s="673"/>
      <c r="BZ110" s="673"/>
      <c r="CA110" s="673"/>
      <c r="CB110" s="673"/>
      <c r="CC110" s="673"/>
      <c r="CD110" s="673"/>
      <c r="CE110" s="673"/>
    </row>
    <row r="111" spans="5:83" s="661" customFormat="1" ht="14.25">
      <c r="E111" s="584" t="str">
        <f>IF(J111=Table!$C$1,VLOOKUP(H111,Table!$B$38:$AO$61,Table!$AO$35-1,FALSE),"")</f>
        <v/>
      </c>
      <c r="F111" s="555"/>
      <c r="G111" s="574"/>
      <c r="H111" s="590"/>
      <c r="I111" s="576"/>
      <c r="J111" s="576"/>
      <c r="K111" s="576"/>
      <c r="L111" s="576"/>
      <c r="M111" s="562" t="str">
        <f>IF(K82="","",IF(K82&gt;L82,"W",IF(K82=L82,"D",IF(K82&lt;L82,"L"))))</f>
        <v/>
      </c>
      <c r="N111" s="562" t="str">
        <f>IF(K82="","",K82+L82)</f>
        <v/>
      </c>
      <c r="O111" s="598"/>
      <c r="P111" s="562" t="str">
        <f>IF($K82="","",IF($N111&gt;P$19,"O",IF($N111&lt;P$19,"U",IF($N111=P$19,"-"))))</f>
        <v/>
      </c>
      <c r="Q111" s="586" t="str">
        <f t="shared" ref="Q111:Q174" si="50">IF(S111="","",IF(SIGN(S111)&lt;&gt;1,VLOOKUP(ABS(S111),SUP_HDC,3,TRUE),-VLOOKUP(ABS(S111),SUP_HDC,3,TRUE)))</f>
        <v/>
      </c>
      <c r="R111" s="587" t="str">
        <f t="shared" ref="R111:R142" si="51">IF(Q111="","",IF((K82-L82+Q111)&gt;=0.5,1,IF((K82-L82+Q111)=0.25,0.5,IF((K82-L82+Q111)&lt;=-0.5,-1,IF((K82-L82+Q111)=-0.25,-0.5,0)))))</f>
        <v/>
      </c>
      <c r="S111" s="586"/>
      <c r="T111" s="588"/>
      <c r="U111" s="588"/>
      <c r="V111" s="588"/>
      <c r="W111" s="574"/>
      <c r="X111" s="574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J111" s="582"/>
      <c r="AK111" s="583" t="str">
        <f t="array" ref="AK111">IF($K111="","",SUM(IF(LEFT($AM111:$BQ111,1)="s",1,0))-SUM(IF(RIGHT(LEFT($AM111:$BQ111,2))="-",1,0)))</f>
        <v/>
      </c>
      <c r="AL111" s="562" t="str">
        <f t="array" ref="AL111">IF($K82="","",SUM(IF(LEFT($AM111:$BQ111,1)="X",1,0)))</f>
        <v/>
      </c>
      <c r="AM111" s="668"/>
      <c r="AN111" s="668"/>
      <c r="AO111" s="668"/>
      <c r="AP111" s="668"/>
      <c r="AQ111" s="668"/>
      <c r="AR111" s="668"/>
      <c r="AS111" s="668"/>
      <c r="AT111" s="673"/>
      <c r="AU111" s="668"/>
      <c r="AV111" s="668"/>
      <c r="AW111" s="668"/>
      <c r="AX111" s="668"/>
      <c r="AY111" s="668"/>
      <c r="AZ111" s="668"/>
      <c r="BA111" s="668"/>
      <c r="BB111" s="668"/>
      <c r="BC111" s="668"/>
      <c r="BD111" s="668"/>
      <c r="BE111" s="668"/>
      <c r="BF111" s="668"/>
      <c r="BG111" s="668"/>
      <c r="BH111" s="668"/>
      <c r="BI111" s="668"/>
      <c r="BJ111" s="668"/>
      <c r="BK111" s="668"/>
      <c r="BL111" s="668"/>
      <c r="BM111" s="668"/>
      <c r="BN111" s="668"/>
      <c r="BO111" s="668"/>
      <c r="BP111" s="668"/>
      <c r="BQ111" s="668"/>
      <c r="BR111" s="668"/>
      <c r="BS111" s="668"/>
      <c r="BT111" s="668"/>
      <c r="BU111" s="668"/>
      <c r="BV111" s="673"/>
      <c r="BW111" s="673"/>
      <c r="BX111" s="673"/>
      <c r="BY111" s="673"/>
      <c r="BZ111" s="673"/>
      <c r="CA111" s="673"/>
      <c r="CB111" s="673"/>
      <c r="CC111" s="673"/>
      <c r="CD111" s="673"/>
      <c r="CE111" s="673"/>
    </row>
    <row r="112" spans="5:83" s="661" customFormat="1" ht="14.25">
      <c r="E112" s="584" t="str">
        <f>IF(J112=Table!$C$1,VLOOKUP(H112,Table!$B$38:$AO$61,Table!$AO$35-1,FALSE),"")</f>
        <v/>
      </c>
      <c r="F112" s="555"/>
      <c r="G112" s="574"/>
      <c r="H112" s="590"/>
      <c r="I112" s="576"/>
      <c r="J112" s="576"/>
      <c r="K112" s="576"/>
      <c r="L112" s="576"/>
      <c r="M112" s="562" t="str">
        <f t="shared" ref="M112:M175" si="52">IF(K83="","",IF(K83&gt;L83,"W",IF(K83=L83,"D",IF(K83&lt;L83,"L"))))</f>
        <v/>
      </c>
      <c r="N112" s="562" t="str">
        <f t="shared" ref="N112:N175" si="53">IF(K83="","",K83+L83)</f>
        <v/>
      </c>
      <c r="O112" s="598"/>
      <c r="P112" s="562" t="str">
        <f t="shared" ref="P112:P175" si="54">IF($K83="","",IF($N112&gt;P$19,"O",IF($N112&lt;P$19,"U",IF($N112=P$19,"-"))))</f>
        <v/>
      </c>
      <c r="Q112" s="586" t="str">
        <f t="shared" si="50"/>
        <v/>
      </c>
      <c r="R112" s="587" t="str">
        <f t="shared" si="51"/>
        <v/>
      </c>
      <c r="S112" s="586"/>
      <c r="T112" s="588"/>
      <c r="U112" s="588"/>
      <c r="V112" s="588"/>
      <c r="W112" s="574"/>
      <c r="X112" s="574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J112" s="582"/>
      <c r="AK112" s="583" t="str">
        <f t="array" ref="AK112">IF($K112="","",SUM(IF(LEFT($AM112:$BQ112,1)="s",1,0))-SUM(IF(RIGHT(LEFT($AM112:$BQ112,2))="-",1,0)))</f>
        <v/>
      </c>
      <c r="AL112" s="562" t="str">
        <f t="array" ref="AL112">IF($K83="","",SUM(IF(LEFT($AM112:$BQ112,1)="X",1,0)))</f>
        <v/>
      </c>
      <c r="AM112" s="668"/>
      <c r="AN112" s="668"/>
      <c r="AO112" s="668"/>
      <c r="AP112" s="668"/>
      <c r="AQ112" s="668"/>
      <c r="AR112" s="668"/>
      <c r="AS112" s="668"/>
      <c r="AT112" s="673"/>
      <c r="AU112" s="668"/>
      <c r="AV112" s="668"/>
      <c r="AW112" s="668"/>
      <c r="AX112" s="668"/>
      <c r="AY112" s="668"/>
      <c r="AZ112" s="668"/>
      <c r="BA112" s="668"/>
      <c r="BB112" s="668"/>
      <c r="BC112" s="668"/>
      <c r="BD112" s="668"/>
      <c r="BE112" s="668"/>
      <c r="BF112" s="668"/>
      <c r="BG112" s="668"/>
      <c r="BH112" s="668"/>
      <c r="BI112" s="668"/>
      <c r="BJ112" s="668"/>
      <c r="BK112" s="668"/>
      <c r="BL112" s="668"/>
      <c r="BM112" s="668"/>
      <c r="BN112" s="668"/>
      <c r="BO112" s="668"/>
      <c r="BP112" s="668"/>
      <c r="BQ112" s="668"/>
      <c r="BR112" s="668"/>
      <c r="BS112" s="668"/>
      <c r="BT112" s="668"/>
      <c r="BU112" s="668"/>
      <c r="BV112" s="673"/>
      <c r="BW112" s="673"/>
      <c r="BX112" s="673"/>
      <c r="BY112" s="673"/>
      <c r="BZ112" s="673"/>
      <c r="CA112" s="673"/>
      <c r="CB112" s="673"/>
      <c r="CC112" s="673"/>
      <c r="CD112" s="673"/>
      <c r="CE112" s="673"/>
    </row>
    <row r="113" spans="5:83" s="661" customFormat="1" ht="14.25">
      <c r="E113" s="584" t="str">
        <f>IF(J113=Table!$C$1,VLOOKUP(H113,Table!$B$38:$AO$61,Table!$AO$35-1,FALSE),"")</f>
        <v/>
      </c>
      <c r="F113" s="555"/>
      <c r="G113" s="574"/>
      <c r="H113" s="590"/>
      <c r="I113" s="576"/>
      <c r="J113" s="576"/>
      <c r="K113" s="576"/>
      <c r="L113" s="576"/>
      <c r="M113" s="562" t="str">
        <f t="shared" si="52"/>
        <v/>
      </c>
      <c r="N113" s="562" t="str">
        <f t="shared" si="53"/>
        <v/>
      </c>
      <c r="O113" s="598"/>
      <c r="P113" s="562" t="str">
        <f t="shared" si="54"/>
        <v/>
      </c>
      <c r="Q113" s="586" t="str">
        <f t="shared" si="50"/>
        <v/>
      </c>
      <c r="R113" s="587" t="str">
        <f t="shared" si="51"/>
        <v/>
      </c>
      <c r="S113" s="586"/>
      <c r="T113" s="588"/>
      <c r="U113" s="588"/>
      <c r="V113" s="588"/>
      <c r="W113" s="574"/>
      <c r="X113" s="574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J113" s="582"/>
      <c r="AK113" s="583" t="str">
        <f t="array" ref="AK113">IF($K113="","",SUM(IF(LEFT($AM113:$BQ113,1)="s",1,0))-SUM(IF(RIGHT(LEFT($AM113:$BQ113,2))="-",1,0)))</f>
        <v/>
      </c>
      <c r="AL113" s="562" t="str">
        <f t="array" ref="AL113">IF($K84="","",SUM(IF(LEFT($AM113:$BQ113,1)="X",1,0)))</f>
        <v/>
      </c>
      <c r="AM113" s="668"/>
      <c r="AN113" s="668"/>
      <c r="AO113" s="668"/>
      <c r="AP113" s="668"/>
      <c r="AQ113" s="668"/>
      <c r="AR113" s="668"/>
      <c r="AS113" s="668"/>
      <c r="AT113" s="673"/>
      <c r="AU113" s="668"/>
      <c r="AV113" s="668"/>
      <c r="AW113" s="668"/>
      <c r="AX113" s="668"/>
      <c r="AY113" s="668"/>
      <c r="AZ113" s="668"/>
      <c r="BA113" s="668"/>
      <c r="BB113" s="668"/>
      <c r="BC113" s="668"/>
      <c r="BD113" s="668"/>
      <c r="BE113" s="668"/>
      <c r="BF113" s="668"/>
      <c r="BG113" s="668"/>
      <c r="BH113" s="668"/>
      <c r="BI113" s="668"/>
      <c r="BJ113" s="668"/>
      <c r="BK113" s="668"/>
      <c r="BL113" s="668"/>
      <c r="BM113" s="668"/>
      <c r="BN113" s="668"/>
      <c r="BO113" s="668"/>
      <c r="BP113" s="668"/>
      <c r="BQ113" s="668"/>
      <c r="BR113" s="668"/>
      <c r="BS113" s="668"/>
      <c r="BT113" s="668"/>
      <c r="BU113" s="668"/>
      <c r="BV113" s="673"/>
      <c r="BW113" s="673"/>
      <c r="BX113" s="673"/>
      <c r="BY113" s="673"/>
      <c r="BZ113" s="673"/>
      <c r="CA113" s="673"/>
      <c r="CB113" s="673"/>
      <c r="CC113" s="673"/>
      <c r="CD113" s="673"/>
      <c r="CE113" s="673"/>
    </row>
    <row r="114" spans="5:83" s="661" customFormat="1" ht="14.25">
      <c r="E114" s="584" t="str">
        <f>IF(J114=Table!$C$1,VLOOKUP(H114,Table!$B$38:$AO$61,Table!$AO$35-1,FALSE),"")</f>
        <v/>
      </c>
      <c r="F114" s="555"/>
      <c r="G114" s="574"/>
      <c r="H114" s="590"/>
      <c r="I114" s="576"/>
      <c r="J114" s="576"/>
      <c r="K114" s="576"/>
      <c r="L114" s="576"/>
      <c r="M114" s="562" t="str">
        <f t="shared" si="52"/>
        <v/>
      </c>
      <c r="N114" s="562" t="str">
        <f t="shared" si="53"/>
        <v/>
      </c>
      <c r="O114" s="598"/>
      <c r="P114" s="562" t="str">
        <f t="shared" si="54"/>
        <v/>
      </c>
      <c r="Q114" s="586" t="str">
        <f t="shared" si="50"/>
        <v/>
      </c>
      <c r="R114" s="587" t="str">
        <f t="shared" si="51"/>
        <v/>
      </c>
      <c r="S114" s="586"/>
      <c r="T114" s="588"/>
      <c r="U114" s="588"/>
      <c r="V114" s="588"/>
      <c r="W114" s="574"/>
      <c r="X114" s="574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J114" s="582"/>
      <c r="AK114" s="583" t="str">
        <f t="array" ref="AK114">IF($K114="","",SUM(IF(LEFT($AM114:$BQ114,1)="s",1,0))-SUM(IF(RIGHT(LEFT($AM114:$BQ114,2))="-",1,0)))</f>
        <v/>
      </c>
      <c r="AL114" s="562" t="str">
        <f t="array" ref="AL114">IF($K85="","",SUM(IF(LEFT($AM114:$BQ114,1)="X",1,0)))</f>
        <v/>
      </c>
      <c r="AM114" s="668"/>
      <c r="AN114" s="668"/>
      <c r="AO114" s="668"/>
      <c r="AP114" s="668"/>
      <c r="AQ114" s="668"/>
      <c r="AR114" s="668"/>
      <c r="AS114" s="668"/>
      <c r="AT114" s="673"/>
      <c r="AU114" s="668"/>
      <c r="AV114" s="668"/>
      <c r="AW114" s="668"/>
      <c r="AX114" s="668"/>
      <c r="AY114" s="668"/>
      <c r="AZ114" s="668"/>
      <c r="BA114" s="668"/>
      <c r="BB114" s="668"/>
      <c r="BC114" s="668"/>
      <c r="BD114" s="668"/>
      <c r="BE114" s="668"/>
      <c r="BF114" s="668"/>
      <c r="BG114" s="668"/>
      <c r="BH114" s="668"/>
      <c r="BI114" s="668"/>
      <c r="BJ114" s="668"/>
      <c r="BK114" s="668"/>
      <c r="BL114" s="668"/>
      <c r="BM114" s="668"/>
      <c r="BN114" s="668"/>
      <c r="BO114" s="668"/>
      <c r="BP114" s="668"/>
      <c r="BQ114" s="668"/>
      <c r="BR114" s="668"/>
      <c r="BS114" s="668"/>
      <c r="BT114" s="668"/>
      <c r="BU114" s="668"/>
      <c r="BV114" s="673"/>
      <c r="BW114" s="673"/>
      <c r="BX114" s="673"/>
      <c r="BY114" s="673"/>
      <c r="BZ114" s="673"/>
      <c r="CA114" s="673"/>
      <c r="CB114" s="673"/>
      <c r="CC114" s="673"/>
      <c r="CD114" s="673"/>
      <c r="CE114" s="673"/>
    </row>
    <row r="115" spans="5:83" s="661" customFormat="1" ht="14.25">
      <c r="E115" s="584" t="str">
        <f>IF(J115=Table!$C$1,VLOOKUP(H115,Table!$B$38:$AO$61,Table!$AO$35-1,FALSE),"")</f>
        <v/>
      </c>
      <c r="F115" s="555"/>
      <c r="G115" s="574"/>
      <c r="H115" s="590"/>
      <c r="I115" s="576"/>
      <c r="J115" s="576"/>
      <c r="K115" s="576"/>
      <c r="L115" s="576"/>
      <c r="M115" s="562" t="str">
        <f t="shared" si="52"/>
        <v/>
      </c>
      <c r="N115" s="562" t="str">
        <f t="shared" si="53"/>
        <v/>
      </c>
      <c r="O115" s="598"/>
      <c r="P115" s="562" t="str">
        <f t="shared" si="54"/>
        <v/>
      </c>
      <c r="Q115" s="586" t="str">
        <f t="shared" si="50"/>
        <v/>
      </c>
      <c r="R115" s="587" t="str">
        <f t="shared" si="51"/>
        <v/>
      </c>
      <c r="S115" s="586"/>
      <c r="T115" s="588"/>
      <c r="U115" s="588"/>
      <c r="V115" s="588"/>
      <c r="W115" s="574"/>
      <c r="X115" s="574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J115" s="582"/>
      <c r="AK115" s="583" t="str">
        <f t="array" ref="AK115">IF($K115="","",SUM(IF(LEFT($AM115:$BQ115,1)="s",1,0))-SUM(IF(RIGHT(LEFT($AM115:$BQ115,2))="-",1,0)))</f>
        <v/>
      </c>
      <c r="AL115" s="562" t="str">
        <f t="array" ref="AL115">IF($K86="","",SUM(IF(LEFT($AM115:$BQ115,1)="X",1,0)))</f>
        <v/>
      </c>
      <c r="AM115" s="668"/>
      <c r="AN115" s="668"/>
      <c r="AO115" s="668"/>
      <c r="AP115" s="668"/>
      <c r="AQ115" s="668"/>
      <c r="AR115" s="668"/>
      <c r="AS115" s="668"/>
      <c r="AT115" s="673"/>
      <c r="AU115" s="668"/>
      <c r="AV115" s="668"/>
      <c r="AW115" s="668"/>
      <c r="AX115" s="668"/>
      <c r="AY115" s="668"/>
      <c r="AZ115" s="668"/>
      <c r="BA115" s="668"/>
      <c r="BB115" s="668"/>
      <c r="BC115" s="668"/>
      <c r="BD115" s="668"/>
      <c r="BE115" s="668"/>
      <c r="BF115" s="668"/>
      <c r="BG115" s="668"/>
      <c r="BH115" s="668"/>
      <c r="BI115" s="668"/>
      <c r="BJ115" s="668"/>
      <c r="BK115" s="668"/>
      <c r="BL115" s="668"/>
      <c r="BM115" s="668"/>
      <c r="BN115" s="668"/>
      <c r="BO115" s="668"/>
      <c r="BP115" s="668"/>
      <c r="BQ115" s="668"/>
      <c r="BR115" s="668"/>
      <c r="BS115" s="668"/>
      <c r="BT115" s="668"/>
      <c r="BU115" s="668"/>
      <c r="BV115" s="673"/>
      <c r="BW115" s="673"/>
      <c r="BX115" s="673"/>
      <c r="BY115" s="673"/>
      <c r="BZ115" s="673"/>
      <c r="CA115" s="673"/>
      <c r="CB115" s="673"/>
      <c r="CC115" s="673"/>
      <c r="CD115" s="673"/>
      <c r="CE115" s="673"/>
    </row>
    <row r="116" spans="5:83" s="661" customFormat="1" ht="14.25">
      <c r="E116" s="584" t="str">
        <f>IF(J116=Table!$C$1,VLOOKUP(H116,Table!$B$38:$AO$61,Table!$AO$35-1,FALSE),"")</f>
        <v/>
      </c>
      <c r="F116" s="555"/>
      <c r="G116" s="574"/>
      <c r="H116" s="590"/>
      <c r="I116" s="576"/>
      <c r="J116" s="576"/>
      <c r="K116" s="576"/>
      <c r="L116" s="576"/>
      <c r="M116" s="562" t="str">
        <f t="shared" si="52"/>
        <v/>
      </c>
      <c r="N116" s="562" t="str">
        <f t="shared" si="53"/>
        <v/>
      </c>
      <c r="O116" s="598"/>
      <c r="P116" s="562" t="str">
        <f t="shared" si="54"/>
        <v/>
      </c>
      <c r="Q116" s="586" t="str">
        <f t="shared" si="50"/>
        <v/>
      </c>
      <c r="R116" s="587" t="str">
        <f t="shared" si="51"/>
        <v/>
      </c>
      <c r="S116" s="586"/>
      <c r="T116" s="588"/>
      <c r="U116" s="588"/>
      <c r="V116" s="588"/>
      <c r="W116" s="574"/>
      <c r="X116" s="574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J116" s="582"/>
      <c r="AK116" s="583" t="str">
        <f t="array" ref="AK116">IF($K116="","",SUM(IF(LEFT($AM116:$BQ116,1)="s",1,0))-SUM(IF(RIGHT(LEFT($AM116:$BQ116,2))="-",1,0)))</f>
        <v/>
      </c>
      <c r="AL116" s="562" t="str">
        <f t="array" ref="AL116">IF($K87="","",SUM(IF(LEFT($AM116:$BQ116,1)="X",1,0)))</f>
        <v/>
      </c>
      <c r="AM116" s="668"/>
      <c r="AN116" s="668"/>
      <c r="AO116" s="668"/>
      <c r="AP116" s="668"/>
      <c r="AQ116" s="668"/>
      <c r="AR116" s="668"/>
      <c r="AS116" s="668"/>
      <c r="AT116" s="673"/>
      <c r="AU116" s="668"/>
      <c r="AV116" s="668"/>
      <c r="AW116" s="668"/>
      <c r="AX116" s="668"/>
      <c r="AY116" s="668"/>
      <c r="AZ116" s="668"/>
      <c r="BA116" s="668"/>
      <c r="BB116" s="668"/>
      <c r="BC116" s="668"/>
      <c r="BD116" s="668"/>
      <c r="BE116" s="668"/>
      <c r="BF116" s="668"/>
      <c r="BG116" s="668"/>
      <c r="BH116" s="668"/>
      <c r="BI116" s="668"/>
      <c r="BJ116" s="668"/>
      <c r="BK116" s="668"/>
      <c r="BL116" s="668"/>
      <c r="BM116" s="668"/>
      <c r="BN116" s="668"/>
      <c r="BO116" s="668"/>
      <c r="BP116" s="668"/>
      <c r="BQ116" s="668"/>
      <c r="BR116" s="668"/>
      <c r="BS116" s="668"/>
      <c r="BT116" s="668"/>
      <c r="BU116" s="668"/>
      <c r="BV116" s="673"/>
      <c r="BW116" s="673"/>
      <c r="BX116" s="673"/>
      <c r="BY116" s="673"/>
      <c r="BZ116" s="673"/>
      <c r="CA116" s="673"/>
      <c r="CB116" s="673"/>
      <c r="CC116" s="673"/>
      <c r="CD116" s="673"/>
      <c r="CE116" s="673"/>
    </row>
    <row r="117" spans="5:83" s="661" customFormat="1" ht="14.25">
      <c r="E117" s="584" t="str">
        <f>IF(J117=Table!$C$1,VLOOKUP(H117,Table!$B$38:$AO$61,Table!$AO$35-1,FALSE),"")</f>
        <v/>
      </c>
      <c r="F117" s="555"/>
      <c r="G117" s="574"/>
      <c r="H117" s="590"/>
      <c r="I117" s="576"/>
      <c r="J117" s="576"/>
      <c r="K117" s="576"/>
      <c r="L117" s="576"/>
      <c r="M117" s="562" t="str">
        <f t="shared" si="52"/>
        <v/>
      </c>
      <c r="N117" s="562" t="str">
        <f t="shared" si="53"/>
        <v/>
      </c>
      <c r="O117" s="598"/>
      <c r="P117" s="562" t="str">
        <f t="shared" si="54"/>
        <v/>
      </c>
      <c r="Q117" s="586" t="str">
        <f t="shared" si="50"/>
        <v/>
      </c>
      <c r="R117" s="587" t="str">
        <f t="shared" si="51"/>
        <v/>
      </c>
      <c r="S117" s="586"/>
      <c r="T117" s="588"/>
      <c r="U117" s="588"/>
      <c r="V117" s="588"/>
      <c r="W117" s="574"/>
      <c r="X117" s="574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J117" s="582"/>
      <c r="AK117" s="583" t="str">
        <f t="array" ref="AK117">IF($K117="","",SUM(IF(LEFT($AM117:$BQ117,1)="s",1,0))-SUM(IF(RIGHT(LEFT($AM117:$BQ117,2))="-",1,0)))</f>
        <v/>
      </c>
      <c r="AL117" s="562" t="str">
        <f t="array" ref="AL117">IF($K88="","",SUM(IF(LEFT($AM117:$BQ117,1)="X",1,0)))</f>
        <v/>
      </c>
      <c r="AM117" s="668"/>
      <c r="AN117" s="668"/>
      <c r="AO117" s="668"/>
      <c r="AP117" s="668"/>
      <c r="AQ117" s="668"/>
      <c r="AR117" s="668"/>
      <c r="AS117" s="668"/>
      <c r="AT117" s="673"/>
      <c r="AU117" s="668"/>
      <c r="AV117" s="668"/>
      <c r="AW117" s="668"/>
      <c r="AX117" s="668"/>
      <c r="AY117" s="668"/>
      <c r="AZ117" s="668"/>
      <c r="BA117" s="668"/>
      <c r="BB117" s="668"/>
      <c r="BC117" s="668"/>
      <c r="BD117" s="668"/>
      <c r="BE117" s="668"/>
      <c r="BF117" s="668"/>
      <c r="BG117" s="668"/>
      <c r="BH117" s="668"/>
      <c r="BI117" s="668"/>
      <c r="BJ117" s="668"/>
      <c r="BK117" s="668"/>
      <c r="BL117" s="668"/>
      <c r="BM117" s="668"/>
      <c r="BN117" s="668"/>
      <c r="BO117" s="668"/>
      <c r="BP117" s="668"/>
      <c r="BQ117" s="668"/>
      <c r="BR117" s="668"/>
      <c r="BS117" s="668"/>
      <c r="BT117" s="668"/>
      <c r="BU117" s="668"/>
      <c r="BV117" s="673"/>
      <c r="BW117" s="673"/>
      <c r="BX117" s="673"/>
      <c r="BY117" s="673"/>
      <c r="BZ117" s="673"/>
      <c r="CA117" s="673"/>
      <c r="CB117" s="673"/>
      <c r="CC117" s="673"/>
      <c r="CD117" s="673"/>
      <c r="CE117" s="673"/>
    </row>
    <row r="118" spans="5:83" s="661" customFormat="1" ht="14.25">
      <c r="E118" s="584" t="str">
        <f>IF(J118=Table!$C$1,VLOOKUP(H118,Table!$B$38:$AO$61,Table!$AO$35-1,FALSE),"")</f>
        <v/>
      </c>
      <c r="F118" s="555"/>
      <c r="G118" s="574"/>
      <c r="H118" s="590"/>
      <c r="I118" s="576"/>
      <c r="J118" s="576"/>
      <c r="K118" s="576"/>
      <c r="L118" s="576"/>
      <c r="M118" s="562" t="str">
        <f t="shared" si="52"/>
        <v/>
      </c>
      <c r="N118" s="562" t="str">
        <f t="shared" si="53"/>
        <v/>
      </c>
      <c r="O118" s="598"/>
      <c r="P118" s="562" t="str">
        <f t="shared" si="54"/>
        <v/>
      </c>
      <c r="Q118" s="586" t="str">
        <f t="shared" si="50"/>
        <v/>
      </c>
      <c r="R118" s="587" t="str">
        <f t="shared" si="51"/>
        <v/>
      </c>
      <c r="S118" s="586"/>
      <c r="T118" s="588"/>
      <c r="U118" s="588"/>
      <c r="V118" s="588"/>
      <c r="W118" s="574"/>
      <c r="X118" s="574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J118" s="582"/>
      <c r="AK118" s="583" t="str">
        <f t="array" ref="AK118">IF($K118="","",SUM(IF(LEFT($AM118:$BQ118,1)="s",1,0))-SUM(IF(RIGHT(LEFT($AM118:$BQ118,2))="-",1,0)))</f>
        <v/>
      </c>
      <c r="AL118" s="562" t="str">
        <f t="array" ref="AL118">IF($K89="","",SUM(IF(LEFT($AM118:$BQ118,1)="X",1,0)))</f>
        <v/>
      </c>
      <c r="AM118" s="668"/>
      <c r="AN118" s="668"/>
      <c r="AO118" s="668"/>
      <c r="AP118" s="668"/>
      <c r="AQ118" s="668"/>
      <c r="AR118" s="668"/>
      <c r="AS118" s="668"/>
      <c r="AT118" s="673"/>
      <c r="AU118" s="668"/>
      <c r="AV118" s="668"/>
      <c r="AW118" s="668"/>
      <c r="AX118" s="668"/>
      <c r="AY118" s="668"/>
      <c r="AZ118" s="668"/>
      <c r="BA118" s="668"/>
      <c r="BB118" s="668"/>
      <c r="BC118" s="668"/>
      <c r="BD118" s="668"/>
      <c r="BE118" s="668"/>
      <c r="BF118" s="668"/>
      <c r="BG118" s="668"/>
      <c r="BH118" s="668"/>
      <c r="BI118" s="668"/>
      <c r="BJ118" s="668"/>
      <c r="BK118" s="668"/>
      <c r="BL118" s="668"/>
      <c r="BM118" s="668"/>
      <c r="BN118" s="668"/>
      <c r="BO118" s="668"/>
      <c r="BP118" s="668"/>
      <c r="BQ118" s="668"/>
      <c r="BR118" s="668"/>
      <c r="BS118" s="668"/>
      <c r="BT118" s="668"/>
      <c r="BU118" s="668"/>
      <c r="BV118" s="673"/>
      <c r="BW118" s="673"/>
      <c r="BX118" s="673"/>
      <c r="BY118" s="673"/>
      <c r="BZ118" s="673"/>
      <c r="CA118" s="673"/>
      <c r="CB118" s="673"/>
      <c r="CC118" s="673"/>
      <c r="CD118" s="673"/>
      <c r="CE118" s="673"/>
    </row>
    <row r="119" spans="5:83" s="661" customFormat="1" ht="14.25">
      <c r="E119" s="584" t="str">
        <f>IF(J119=Table!$C$1,VLOOKUP(H119,Table!$B$38:$AO$61,Table!$AO$35-1,FALSE),"")</f>
        <v/>
      </c>
      <c r="F119" s="555"/>
      <c r="G119" s="574"/>
      <c r="H119" s="590"/>
      <c r="I119" s="576"/>
      <c r="J119" s="576"/>
      <c r="K119" s="576"/>
      <c r="L119" s="576"/>
      <c r="M119" s="562" t="str">
        <f t="shared" si="52"/>
        <v/>
      </c>
      <c r="N119" s="562" t="str">
        <f t="shared" si="53"/>
        <v/>
      </c>
      <c r="O119" s="598"/>
      <c r="P119" s="562" t="str">
        <f t="shared" si="54"/>
        <v/>
      </c>
      <c r="Q119" s="586" t="str">
        <f t="shared" si="50"/>
        <v/>
      </c>
      <c r="R119" s="587" t="str">
        <f t="shared" si="51"/>
        <v/>
      </c>
      <c r="S119" s="586"/>
      <c r="T119" s="588"/>
      <c r="U119" s="588"/>
      <c r="V119" s="588"/>
      <c r="W119" s="574"/>
      <c r="X119" s="574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J119" s="582"/>
      <c r="AK119" s="583" t="str">
        <f t="array" ref="AK119">IF($K119="","",SUM(IF(LEFT($AM119:$BQ119,1)="s",1,0))-SUM(IF(RIGHT(LEFT($AM119:$BQ119,2))="-",1,0)))</f>
        <v/>
      </c>
      <c r="AL119" s="562" t="str">
        <f t="array" ref="AL119">IF($K90="","",SUM(IF(LEFT($AM119:$BQ119,1)="X",1,0)))</f>
        <v/>
      </c>
      <c r="AM119" s="668"/>
      <c r="AN119" s="668"/>
      <c r="AO119" s="668"/>
      <c r="AP119" s="668"/>
      <c r="AQ119" s="668"/>
      <c r="AR119" s="668"/>
      <c r="AS119" s="668"/>
      <c r="AT119" s="673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8"/>
      <c r="BG119" s="668"/>
      <c r="BH119" s="668"/>
      <c r="BI119" s="668"/>
      <c r="BJ119" s="668"/>
      <c r="BK119" s="668"/>
      <c r="BL119" s="668"/>
      <c r="BM119" s="668"/>
      <c r="BN119" s="668"/>
      <c r="BO119" s="668"/>
      <c r="BP119" s="668"/>
      <c r="BQ119" s="668"/>
      <c r="BR119" s="668"/>
      <c r="BS119" s="668"/>
      <c r="BT119" s="668"/>
      <c r="BU119" s="668"/>
      <c r="BV119" s="673"/>
      <c r="BW119" s="673"/>
      <c r="BX119" s="673"/>
      <c r="BY119" s="673"/>
      <c r="BZ119" s="673"/>
      <c r="CA119" s="673"/>
      <c r="CB119" s="673"/>
      <c r="CC119" s="673"/>
      <c r="CD119" s="673"/>
      <c r="CE119" s="673"/>
    </row>
    <row r="120" spans="5:83" s="661" customFormat="1" ht="14.25">
      <c r="E120" s="584" t="str">
        <f>IF(J120=Table!$C$1,VLOOKUP(H120,Table!$B$38:$AO$61,Table!$AO$35-1,FALSE),"")</f>
        <v/>
      </c>
      <c r="F120" s="555"/>
      <c r="G120" s="574"/>
      <c r="H120" s="590"/>
      <c r="I120" s="576"/>
      <c r="J120" s="576"/>
      <c r="K120" s="576"/>
      <c r="L120" s="576"/>
      <c r="M120" s="562" t="str">
        <f t="shared" si="52"/>
        <v/>
      </c>
      <c r="N120" s="562" t="str">
        <f t="shared" si="53"/>
        <v/>
      </c>
      <c r="O120" s="598"/>
      <c r="P120" s="562" t="str">
        <f t="shared" si="54"/>
        <v/>
      </c>
      <c r="Q120" s="586" t="str">
        <f t="shared" si="50"/>
        <v/>
      </c>
      <c r="R120" s="587" t="str">
        <f t="shared" si="51"/>
        <v/>
      </c>
      <c r="S120" s="586"/>
      <c r="T120" s="588"/>
      <c r="U120" s="588"/>
      <c r="V120" s="588"/>
      <c r="W120" s="574"/>
      <c r="X120" s="574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J120" s="582"/>
      <c r="AK120" s="583" t="str">
        <f t="array" ref="AK120">IF($K120="","",SUM(IF(LEFT($AM120:$BQ120,1)="s",1,0))-SUM(IF(RIGHT(LEFT($AM120:$BQ120,2))="-",1,0)))</f>
        <v/>
      </c>
      <c r="AL120" s="562" t="str">
        <f t="array" ref="AL120">IF($K91="","",SUM(IF(LEFT($AM120:$BQ120,1)="X",1,0)))</f>
        <v/>
      </c>
      <c r="AM120" s="668"/>
      <c r="AN120" s="668"/>
      <c r="AO120" s="668"/>
      <c r="AP120" s="668"/>
      <c r="AQ120" s="668"/>
      <c r="AR120" s="668"/>
      <c r="AS120" s="668"/>
      <c r="AT120" s="673"/>
      <c r="AU120" s="668"/>
      <c r="AV120" s="668"/>
      <c r="AW120" s="668"/>
      <c r="AX120" s="668"/>
      <c r="AY120" s="668"/>
      <c r="AZ120" s="668"/>
      <c r="BA120" s="668"/>
      <c r="BB120" s="668"/>
      <c r="BC120" s="668"/>
      <c r="BD120" s="668"/>
      <c r="BE120" s="668"/>
      <c r="BF120" s="668"/>
      <c r="BG120" s="668"/>
      <c r="BH120" s="668"/>
      <c r="BI120" s="668"/>
      <c r="BJ120" s="668"/>
      <c r="BK120" s="668"/>
      <c r="BL120" s="668"/>
      <c r="BM120" s="668"/>
      <c r="BN120" s="668"/>
      <c r="BO120" s="668"/>
      <c r="BP120" s="668"/>
      <c r="BQ120" s="668"/>
      <c r="BR120" s="668"/>
      <c r="BS120" s="668"/>
      <c r="BT120" s="668"/>
      <c r="BU120" s="668"/>
      <c r="BV120" s="673"/>
      <c r="BW120" s="673"/>
      <c r="BX120" s="673"/>
      <c r="BY120" s="673"/>
      <c r="BZ120" s="673"/>
      <c r="CA120" s="673"/>
      <c r="CB120" s="673"/>
      <c r="CC120" s="673"/>
      <c r="CD120" s="673"/>
      <c r="CE120" s="673"/>
    </row>
    <row r="121" spans="5:83" s="661" customFormat="1" ht="14.25">
      <c r="E121" s="584" t="str">
        <f>IF(J121=Table!$C$1,VLOOKUP(H121,Table!$B$38:$AO$61,Table!$AO$35-1,FALSE),"")</f>
        <v/>
      </c>
      <c r="F121" s="555"/>
      <c r="G121" s="574"/>
      <c r="H121" s="590"/>
      <c r="I121" s="576"/>
      <c r="J121" s="576"/>
      <c r="K121" s="576"/>
      <c r="L121" s="576"/>
      <c r="M121" s="562" t="str">
        <f t="shared" si="52"/>
        <v/>
      </c>
      <c r="N121" s="562" t="str">
        <f t="shared" si="53"/>
        <v/>
      </c>
      <c r="O121" s="562"/>
      <c r="P121" s="562" t="str">
        <f t="shared" si="54"/>
        <v/>
      </c>
      <c r="Q121" s="586" t="str">
        <f t="shared" si="50"/>
        <v/>
      </c>
      <c r="R121" s="587" t="str">
        <f t="shared" si="51"/>
        <v/>
      </c>
      <c r="S121" s="586"/>
      <c r="T121" s="588"/>
      <c r="U121" s="588"/>
      <c r="V121" s="588"/>
      <c r="W121" s="574"/>
      <c r="X121" s="574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J121" s="582"/>
      <c r="AK121" s="583" t="str">
        <f t="array" ref="AK121">IF($K121="","",SUM(IF(LEFT($AM121:$BQ121,1)="s",1,0))-SUM(IF(RIGHT(LEFT($AM121:$BQ121,2))="-",1,0)))</f>
        <v/>
      </c>
      <c r="AL121" s="562" t="str">
        <f t="array" ref="AL121">IF($K92="","",SUM(IF(LEFT($AM121:$BQ121,1)="X",1,0)))</f>
        <v/>
      </c>
      <c r="AM121" s="668"/>
      <c r="AN121" s="668"/>
      <c r="AO121" s="668"/>
      <c r="AP121" s="668"/>
      <c r="AQ121" s="668"/>
      <c r="AR121" s="668"/>
      <c r="AS121" s="668"/>
      <c r="AT121" s="673"/>
      <c r="AU121" s="668"/>
      <c r="AV121" s="668"/>
      <c r="AW121" s="668"/>
      <c r="AX121" s="668"/>
      <c r="AY121" s="668"/>
      <c r="AZ121" s="668"/>
      <c r="BA121" s="668"/>
      <c r="BB121" s="668"/>
      <c r="BC121" s="668"/>
      <c r="BD121" s="668"/>
      <c r="BE121" s="668"/>
      <c r="BF121" s="668"/>
      <c r="BG121" s="668"/>
      <c r="BH121" s="668"/>
      <c r="BI121" s="668"/>
      <c r="BJ121" s="668"/>
      <c r="BK121" s="668"/>
      <c r="BL121" s="668"/>
      <c r="BM121" s="668"/>
      <c r="BN121" s="668"/>
      <c r="BO121" s="668"/>
      <c r="BP121" s="668"/>
      <c r="BQ121" s="668"/>
      <c r="BR121" s="668"/>
      <c r="BS121" s="668"/>
      <c r="BT121" s="668"/>
      <c r="BU121" s="668"/>
      <c r="BV121" s="673"/>
      <c r="BW121" s="673"/>
      <c r="BX121" s="673"/>
      <c r="BY121" s="673"/>
      <c r="BZ121" s="673"/>
      <c r="CA121" s="673"/>
      <c r="CB121" s="673"/>
      <c r="CC121" s="673"/>
      <c r="CD121" s="673"/>
      <c r="CE121" s="673"/>
    </row>
    <row r="122" spans="5:83" s="661" customFormat="1" ht="14.25">
      <c r="E122" s="584" t="str">
        <f>IF(J122=Table!$C$1,VLOOKUP(H122,Table!$B$38:$AO$61,Table!$AO$35-1,FALSE),"")</f>
        <v/>
      </c>
      <c r="F122" s="555"/>
      <c r="G122" s="574"/>
      <c r="H122" s="590"/>
      <c r="I122" s="576"/>
      <c r="J122" s="576"/>
      <c r="K122" s="576"/>
      <c r="L122" s="576"/>
      <c r="M122" s="562" t="str">
        <f t="shared" si="52"/>
        <v/>
      </c>
      <c r="N122" s="562" t="str">
        <f t="shared" si="53"/>
        <v/>
      </c>
      <c r="O122" s="562"/>
      <c r="P122" s="562" t="str">
        <f t="shared" si="54"/>
        <v/>
      </c>
      <c r="Q122" s="586" t="str">
        <f t="shared" si="50"/>
        <v/>
      </c>
      <c r="R122" s="587" t="str">
        <f t="shared" si="51"/>
        <v/>
      </c>
      <c r="S122" s="587"/>
      <c r="T122" s="587"/>
      <c r="U122" s="587"/>
      <c r="V122" s="587"/>
      <c r="W122" s="574"/>
      <c r="X122" s="574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J122" s="582"/>
      <c r="AK122" s="583" t="str">
        <f t="array" ref="AK122">IF($K122="","",SUM(IF(LEFT($AM122:$BQ122,1)="s",1,0))-SUM(IF(RIGHT(LEFT($AM122:$BQ122,2))="-",1,0)))</f>
        <v/>
      </c>
      <c r="AL122" s="562" t="str">
        <f t="array" ref="AL122">IF($K93="","",SUM(IF(LEFT($AM122:$BQ122,1)="X",1,0)))</f>
        <v/>
      </c>
      <c r="AM122" s="668"/>
      <c r="AN122" s="668"/>
      <c r="AO122" s="668"/>
      <c r="AP122" s="668"/>
      <c r="AQ122" s="668"/>
      <c r="AR122" s="668"/>
      <c r="AS122" s="668"/>
      <c r="AT122" s="673"/>
      <c r="AU122" s="668"/>
      <c r="AV122" s="668"/>
      <c r="AW122" s="668"/>
      <c r="AX122" s="668"/>
      <c r="AY122" s="668"/>
      <c r="AZ122" s="668"/>
      <c r="BA122" s="668"/>
      <c r="BB122" s="668"/>
      <c r="BC122" s="668"/>
      <c r="BD122" s="668"/>
      <c r="BE122" s="668"/>
      <c r="BF122" s="668"/>
      <c r="BG122" s="668"/>
      <c r="BH122" s="668"/>
      <c r="BI122" s="668"/>
      <c r="BJ122" s="668"/>
      <c r="BK122" s="668"/>
      <c r="BL122" s="668"/>
      <c r="BM122" s="668"/>
      <c r="BN122" s="668"/>
      <c r="BO122" s="668"/>
      <c r="BP122" s="668"/>
      <c r="BQ122" s="668"/>
      <c r="BR122" s="668"/>
      <c r="BS122" s="668"/>
      <c r="BT122" s="668"/>
      <c r="BU122" s="668"/>
      <c r="BV122" s="673"/>
      <c r="BW122" s="673"/>
      <c r="BX122" s="673"/>
      <c r="BY122" s="673"/>
      <c r="BZ122" s="673"/>
      <c r="CA122" s="673"/>
      <c r="CB122" s="673"/>
      <c r="CC122" s="673"/>
      <c r="CD122" s="673"/>
      <c r="CE122" s="673"/>
    </row>
    <row r="123" spans="5:83" s="661" customFormat="1" ht="14.25">
      <c r="E123" s="584" t="str">
        <f>IF(J123=Table!$C$1,VLOOKUP(H123,Table!$B$38:$AO$61,Table!$AO$35-1,FALSE),"")</f>
        <v/>
      </c>
      <c r="F123" s="555"/>
      <c r="G123" s="574"/>
      <c r="H123" s="590"/>
      <c r="I123" s="576"/>
      <c r="J123" s="576"/>
      <c r="K123" s="576"/>
      <c r="L123" s="576"/>
      <c r="M123" s="562" t="str">
        <f t="shared" si="52"/>
        <v/>
      </c>
      <c r="N123" s="562" t="str">
        <f t="shared" si="53"/>
        <v/>
      </c>
      <c r="O123" s="562"/>
      <c r="P123" s="562" t="str">
        <f t="shared" si="54"/>
        <v/>
      </c>
      <c r="Q123" s="586" t="str">
        <f t="shared" si="50"/>
        <v/>
      </c>
      <c r="R123" s="587" t="str">
        <f t="shared" si="51"/>
        <v/>
      </c>
      <c r="S123" s="587"/>
      <c r="T123" s="587"/>
      <c r="U123" s="587"/>
      <c r="V123" s="587"/>
      <c r="W123" s="574"/>
      <c r="X123" s="574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J123" s="582"/>
      <c r="AK123" s="583" t="str">
        <f t="array" ref="AK123">IF($K123="","",SUM(IF(LEFT($AM123:$BQ123,1)="s",1,0))-SUM(IF(RIGHT(LEFT($AM123:$BQ123,2))="-",1,0)))</f>
        <v/>
      </c>
      <c r="AL123" s="562" t="str">
        <f t="array" ref="AL123">IF($K94="","",SUM(IF(LEFT($AM123:$BQ123,1)="X",1,0)))</f>
        <v/>
      </c>
      <c r="AM123" s="668"/>
      <c r="AN123" s="668"/>
      <c r="AO123" s="668"/>
      <c r="AP123" s="668"/>
      <c r="AQ123" s="668"/>
      <c r="AR123" s="668"/>
      <c r="AS123" s="668"/>
      <c r="AT123" s="673"/>
      <c r="AU123" s="668"/>
      <c r="AV123" s="668"/>
      <c r="AW123" s="668"/>
      <c r="AX123" s="668"/>
      <c r="AY123" s="668"/>
      <c r="AZ123" s="668"/>
      <c r="BA123" s="668"/>
      <c r="BB123" s="668"/>
      <c r="BC123" s="668"/>
      <c r="BD123" s="668"/>
      <c r="BE123" s="668"/>
      <c r="BF123" s="668"/>
      <c r="BG123" s="668"/>
      <c r="BH123" s="668"/>
      <c r="BI123" s="668"/>
      <c r="BJ123" s="668"/>
      <c r="BK123" s="668"/>
      <c r="BL123" s="668"/>
      <c r="BM123" s="668"/>
      <c r="BN123" s="668"/>
      <c r="BO123" s="668"/>
      <c r="BP123" s="668"/>
      <c r="BQ123" s="668"/>
      <c r="BR123" s="668"/>
      <c r="BS123" s="668"/>
      <c r="BT123" s="668"/>
      <c r="BU123" s="668"/>
      <c r="BV123" s="673"/>
      <c r="BW123" s="673"/>
      <c r="BX123" s="673"/>
      <c r="BY123" s="673"/>
      <c r="BZ123" s="673"/>
      <c r="CA123" s="673"/>
      <c r="CB123" s="673"/>
      <c r="CC123" s="673"/>
      <c r="CD123" s="673"/>
      <c r="CE123" s="673"/>
    </row>
    <row r="124" spans="5:83" s="661" customFormat="1" ht="14.25">
      <c r="E124" s="584" t="str">
        <f>IF(J124=Table!$C$1,VLOOKUP(H124,Table!$B$38:$AO$61,Table!$AO$35-1,FALSE),"")</f>
        <v/>
      </c>
      <c r="F124" s="555"/>
      <c r="G124" s="574"/>
      <c r="H124" s="590"/>
      <c r="I124" s="576"/>
      <c r="J124" s="576"/>
      <c r="K124" s="576"/>
      <c r="L124" s="576"/>
      <c r="M124" s="562" t="str">
        <f t="shared" si="52"/>
        <v/>
      </c>
      <c r="N124" s="562" t="str">
        <f t="shared" si="53"/>
        <v/>
      </c>
      <c r="O124" s="562"/>
      <c r="P124" s="562" t="str">
        <f t="shared" si="54"/>
        <v/>
      </c>
      <c r="Q124" s="586" t="str">
        <f t="shared" si="50"/>
        <v/>
      </c>
      <c r="R124" s="587" t="str">
        <f t="shared" si="51"/>
        <v/>
      </c>
      <c r="S124" s="587"/>
      <c r="T124" s="587"/>
      <c r="U124" s="587"/>
      <c r="V124" s="587"/>
      <c r="W124" s="574"/>
      <c r="X124" s="574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J124" s="582"/>
      <c r="AK124" s="583" t="str">
        <f t="array" ref="AK124">IF($K124="","",SUM(IF(LEFT($AM124:$BQ124,1)="s",1,0))-SUM(IF(RIGHT(LEFT($AM124:$BQ124,2))="-",1,0)))</f>
        <v/>
      </c>
      <c r="AL124" s="562" t="str">
        <f t="array" ref="AL124">IF($K95="","",SUM(IF(LEFT($AM124:$BQ124,1)="X",1,0)))</f>
        <v/>
      </c>
      <c r="AM124" s="668"/>
      <c r="AN124" s="668"/>
      <c r="AO124" s="668"/>
      <c r="AP124" s="668"/>
      <c r="AQ124" s="668"/>
      <c r="AR124" s="668"/>
      <c r="AS124" s="668"/>
      <c r="AT124" s="673"/>
      <c r="AU124" s="668"/>
      <c r="AV124" s="668"/>
      <c r="AW124" s="668"/>
      <c r="AX124" s="668"/>
      <c r="AY124" s="668"/>
      <c r="AZ124" s="668"/>
      <c r="BA124" s="668"/>
      <c r="BB124" s="668"/>
      <c r="BC124" s="668"/>
      <c r="BD124" s="668"/>
      <c r="BE124" s="668"/>
      <c r="BF124" s="668"/>
      <c r="BG124" s="668"/>
      <c r="BH124" s="668"/>
      <c r="BI124" s="668"/>
      <c r="BJ124" s="668"/>
      <c r="BK124" s="668"/>
      <c r="BL124" s="668"/>
      <c r="BM124" s="668"/>
      <c r="BN124" s="668"/>
      <c r="BO124" s="668"/>
      <c r="BP124" s="668"/>
      <c r="BQ124" s="668"/>
      <c r="BR124" s="668"/>
      <c r="BS124" s="668"/>
      <c r="BT124" s="668"/>
      <c r="BU124" s="668"/>
      <c r="BV124" s="673"/>
      <c r="BW124" s="673"/>
      <c r="BX124" s="673"/>
      <c r="BY124" s="673"/>
      <c r="BZ124" s="673"/>
      <c r="CA124" s="673"/>
      <c r="CB124" s="673"/>
      <c r="CC124" s="673"/>
      <c r="CD124" s="673"/>
      <c r="CE124" s="673"/>
    </row>
    <row r="125" spans="5:83" s="661" customFormat="1" ht="14.25">
      <c r="E125" s="584" t="str">
        <f>IF(J125=Table!$C$1,VLOOKUP(H125,Table!$B$38:$AO$61,Table!$AO$35-1,FALSE),"")</f>
        <v/>
      </c>
      <c r="F125" s="555"/>
      <c r="G125" s="574"/>
      <c r="H125" s="590"/>
      <c r="I125" s="576"/>
      <c r="J125" s="576"/>
      <c r="K125" s="576"/>
      <c r="L125" s="576"/>
      <c r="M125" s="562" t="str">
        <f t="shared" si="52"/>
        <v/>
      </c>
      <c r="N125" s="562" t="str">
        <f t="shared" si="53"/>
        <v/>
      </c>
      <c r="O125" s="562"/>
      <c r="P125" s="562" t="str">
        <f t="shared" si="54"/>
        <v/>
      </c>
      <c r="Q125" s="586" t="str">
        <f t="shared" si="50"/>
        <v/>
      </c>
      <c r="R125" s="587" t="str">
        <f t="shared" si="51"/>
        <v/>
      </c>
      <c r="S125" s="587"/>
      <c r="T125" s="587"/>
      <c r="U125" s="587"/>
      <c r="V125" s="587"/>
      <c r="W125" s="574"/>
      <c r="X125" s="574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J125" s="582"/>
      <c r="AK125" s="583" t="str">
        <f t="array" ref="AK125">IF($K125="","",SUM(IF(LEFT($AM125:$BQ125,1)="s",1,0))-SUM(IF(RIGHT(LEFT($AM125:$BQ125,2))="-",1,0)))</f>
        <v/>
      </c>
      <c r="AL125" s="562" t="str">
        <f t="array" ref="AL125">IF($K96="","",SUM(IF(LEFT($AM125:$BQ125,1)="X",1,0)))</f>
        <v/>
      </c>
      <c r="AM125" s="668"/>
      <c r="AN125" s="668"/>
      <c r="AO125" s="668"/>
      <c r="AP125" s="668"/>
      <c r="AQ125" s="668"/>
      <c r="AR125" s="668"/>
      <c r="AS125" s="668"/>
      <c r="AT125" s="673"/>
      <c r="AU125" s="668"/>
      <c r="AV125" s="668"/>
      <c r="AW125" s="668"/>
      <c r="AX125" s="668"/>
      <c r="AY125" s="668"/>
      <c r="AZ125" s="668"/>
      <c r="BA125" s="668"/>
      <c r="BB125" s="668"/>
      <c r="BC125" s="668"/>
      <c r="BD125" s="668"/>
      <c r="BE125" s="668"/>
      <c r="BF125" s="668"/>
      <c r="BG125" s="668"/>
      <c r="BH125" s="668"/>
      <c r="BI125" s="668"/>
      <c r="BJ125" s="668"/>
      <c r="BK125" s="668"/>
      <c r="BL125" s="668"/>
      <c r="BM125" s="668"/>
      <c r="BN125" s="668"/>
      <c r="BO125" s="668"/>
      <c r="BP125" s="668"/>
      <c r="BQ125" s="668"/>
      <c r="BR125" s="668"/>
      <c r="BS125" s="668"/>
      <c r="BT125" s="668"/>
      <c r="BU125" s="668"/>
      <c r="BV125" s="673"/>
      <c r="BW125" s="673"/>
      <c r="BX125" s="673"/>
      <c r="BY125" s="673"/>
      <c r="BZ125" s="673"/>
      <c r="CA125" s="673"/>
      <c r="CB125" s="673"/>
      <c r="CC125" s="673"/>
      <c r="CD125" s="673"/>
      <c r="CE125" s="673"/>
    </row>
    <row r="126" spans="5:83" s="661" customFormat="1" ht="14.25">
      <c r="E126" s="584" t="str">
        <f>IF(J126=Table!$C$1,VLOOKUP(H126,Table!$B$38:$AO$61,Table!$AO$35-1,FALSE),"")</f>
        <v/>
      </c>
      <c r="F126" s="555"/>
      <c r="G126" s="574"/>
      <c r="H126" s="590"/>
      <c r="I126" s="576"/>
      <c r="J126" s="576"/>
      <c r="K126" s="576"/>
      <c r="L126" s="576"/>
      <c r="M126" s="562" t="str">
        <f t="shared" si="52"/>
        <v/>
      </c>
      <c r="N126" s="562" t="str">
        <f t="shared" si="53"/>
        <v/>
      </c>
      <c r="O126" s="562"/>
      <c r="P126" s="562" t="str">
        <f t="shared" si="54"/>
        <v/>
      </c>
      <c r="Q126" s="586" t="str">
        <f t="shared" si="50"/>
        <v/>
      </c>
      <c r="R126" s="587" t="str">
        <f t="shared" si="51"/>
        <v/>
      </c>
      <c r="S126" s="587"/>
      <c r="T126" s="587"/>
      <c r="U126" s="587"/>
      <c r="V126" s="587"/>
      <c r="W126" s="574"/>
      <c r="X126" s="574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J126" s="582"/>
      <c r="AK126" s="583" t="str">
        <f t="array" ref="AK126">IF($K126="","",SUM(IF(LEFT($AM126:$BQ126,1)="s",1,0))-SUM(IF(RIGHT(LEFT($AM126:$BQ126,2))="-",1,0)))</f>
        <v/>
      </c>
      <c r="AL126" s="562" t="str">
        <f t="array" ref="AL126">IF($K97="","",SUM(IF(LEFT($AM126:$BQ126,1)="X",1,0)))</f>
        <v/>
      </c>
      <c r="AM126" s="668"/>
      <c r="AN126" s="668"/>
      <c r="AO126" s="668"/>
      <c r="AP126" s="668"/>
      <c r="AQ126" s="668"/>
      <c r="AR126" s="668"/>
      <c r="AS126" s="668"/>
      <c r="AT126" s="673"/>
      <c r="AU126" s="668"/>
      <c r="AV126" s="668"/>
      <c r="AW126" s="668"/>
      <c r="AX126" s="668"/>
      <c r="AY126" s="668"/>
      <c r="AZ126" s="668"/>
      <c r="BA126" s="668"/>
      <c r="BB126" s="668"/>
      <c r="BC126" s="668"/>
      <c r="BD126" s="668"/>
      <c r="BE126" s="668"/>
      <c r="BF126" s="668"/>
      <c r="BG126" s="668"/>
      <c r="BH126" s="668"/>
      <c r="BI126" s="668"/>
      <c r="BJ126" s="668"/>
      <c r="BK126" s="668"/>
      <c r="BL126" s="668"/>
      <c r="BM126" s="668"/>
      <c r="BN126" s="668"/>
      <c r="BO126" s="668"/>
      <c r="BP126" s="668"/>
      <c r="BQ126" s="668"/>
      <c r="BR126" s="668"/>
      <c r="BS126" s="668"/>
      <c r="BT126" s="668"/>
      <c r="BU126" s="668"/>
      <c r="BV126" s="673"/>
      <c r="BW126" s="673"/>
      <c r="BX126" s="673"/>
      <c r="BY126" s="673"/>
      <c r="BZ126" s="673"/>
      <c r="CA126" s="673"/>
      <c r="CB126" s="673"/>
      <c r="CC126" s="673"/>
      <c r="CD126" s="673"/>
      <c r="CE126" s="673"/>
    </row>
    <row r="127" spans="5:83" s="661" customFormat="1" ht="14.25">
      <c r="E127" s="584" t="str">
        <f>IF(J127=Table!$C$1,VLOOKUP(H127,Table!$B$38:$AO$61,Table!$AO$35-1,FALSE),"")</f>
        <v/>
      </c>
      <c r="F127" s="555"/>
      <c r="G127" s="574"/>
      <c r="H127" s="590"/>
      <c r="I127" s="576"/>
      <c r="J127" s="576"/>
      <c r="K127" s="576"/>
      <c r="L127" s="576"/>
      <c r="M127" s="562" t="str">
        <f t="shared" si="52"/>
        <v/>
      </c>
      <c r="N127" s="562" t="str">
        <f t="shared" si="53"/>
        <v/>
      </c>
      <c r="O127" s="562"/>
      <c r="P127" s="562" t="str">
        <f t="shared" si="54"/>
        <v/>
      </c>
      <c r="Q127" s="586" t="str">
        <f t="shared" si="50"/>
        <v/>
      </c>
      <c r="R127" s="587" t="str">
        <f t="shared" si="51"/>
        <v/>
      </c>
      <c r="S127" s="587"/>
      <c r="T127" s="587"/>
      <c r="U127" s="587"/>
      <c r="V127" s="587"/>
      <c r="W127" s="574"/>
      <c r="X127" s="574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J127" s="582"/>
      <c r="AK127" s="583" t="str">
        <f t="array" ref="AK127">IF($K127="","",SUM(IF(LEFT($AM127:$BQ127,1)="s",1,0))-SUM(IF(RIGHT(LEFT($AM127:$BQ127,2))="-",1,0)))</f>
        <v/>
      </c>
      <c r="AL127" s="562" t="str">
        <f t="array" ref="AL127">IF($K98="","",SUM(IF(LEFT($AM127:$BQ127,1)="X",1,0)))</f>
        <v/>
      </c>
      <c r="AM127" s="668"/>
      <c r="AN127" s="668"/>
      <c r="AO127" s="668"/>
      <c r="AP127" s="668"/>
      <c r="AQ127" s="668"/>
      <c r="AR127" s="668"/>
      <c r="AS127" s="668"/>
      <c r="AT127" s="673"/>
      <c r="AU127" s="668"/>
      <c r="AV127" s="668"/>
      <c r="AW127" s="668"/>
      <c r="AX127" s="668"/>
      <c r="AY127" s="668"/>
      <c r="AZ127" s="668"/>
      <c r="BA127" s="668"/>
      <c r="BB127" s="668"/>
      <c r="BC127" s="668"/>
      <c r="BD127" s="668"/>
      <c r="BE127" s="668"/>
      <c r="BF127" s="668"/>
      <c r="BG127" s="668"/>
      <c r="BH127" s="668"/>
      <c r="BI127" s="668"/>
      <c r="BJ127" s="668"/>
      <c r="BK127" s="668"/>
      <c r="BL127" s="668"/>
      <c r="BM127" s="668"/>
      <c r="BN127" s="668"/>
      <c r="BO127" s="668"/>
      <c r="BP127" s="668"/>
      <c r="BQ127" s="668"/>
      <c r="BR127" s="668"/>
      <c r="BS127" s="668"/>
      <c r="BT127" s="668"/>
      <c r="BU127" s="668"/>
      <c r="BV127" s="673"/>
      <c r="BW127" s="673"/>
      <c r="BX127" s="673"/>
      <c r="BY127" s="673"/>
      <c r="BZ127" s="673"/>
      <c r="CA127" s="673"/>
      <c r="CB127" s="673"/>
      <c r="CC127" s="673"/>
      <c r="CD127" s="673"/>
      <c r="CE127" s="673"/>
    </row>
    <row r="128" spans="5:83" s="661" customFormat="1" ht="14.25">
      <c r="E128" s="584" t="str">
        <f>IF(J128=Table!$C$1,VLOOKUP(H128,Table!$B$38:$AO$61,Table!$AO$35-1,FALSE),"")</f>
        <v/>
      </c>
      <c r="F128" s="555"/>
      <c r="G128" s="574"/>
      <c r="H128" s="590"/>
      <c r="I128" s="576"/>
      <c r="J128" s="576"/>
      <c r="K128" s="576"/>
      <c r="L128" s="576"/>
      <c r="M128" s="562" t="str">
        <f t="shared" si="52"/>
        <v/>
      </c>
      <c r="N128" s="562" t="str">
        <f t="shared" si="53"/>
        <v/>
      </c>
      <c r="O128" s="562"/>
      <c r="P128" s="562" t="str">
        <f t="shared" si="54"/>
        <v/>
      </c>
      <c r="Q128" s="586" t="str">
        <f t="shared" si="50"/>
        <v/>
      </c>
      <c r="R128" s="587" t="str">
        <f t="shared" si="51"/>
        <v/>
      </c>
      <c r="S128" s="587"/>
      <c r="T128" s="587"/>
      <c r="U128" s="587"/>
      <c r="V128" s="587"/>
      <c r="W128" s="574"/>
      <c r="X128" s="574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J128" s="582"/>
      <c r="AK128" s="583" t="str">
        <f t="array" ref="AK128">IF($K128="","",SUM(IF(LEFT($AM128:$BQ128,1)="s",1,0))-SUM(IF(RIGHT(LEFT($AM128:$BQ128,2))="-",1,0)))</f>
        <v/>
      </c>
      <c r="AL128" s="562" t="str">
        <f t="array" ref="AL128">IF($K99="","",SUM(IF(LEFT($AM128:$BQ128,1)="X",1,0)))</f>
        <v/>
      </c>
      <c r="AM128" s="668"/>
      <c r="AN128" s="668"/>
      <c r="AO128" s="668"/>
      <c r="AP128" s="668"/>
      <c r="AQ128" s="668"/>
      <c r="AR128" s="668"/>
      <c r="AS128" s="668"/>
      <c r="AT128" s="673"/>
      <c r="AU128" s="668"/>
      <c r="AV128" s="668"/>
      <c r="AW128" s="668"/>
      <c r="AX128" s="668"/>
      <c r="AY128" s="668"/>
      <c r="AZ128" s="668"/>
      <c r="BA128" s="668"/>
      <c r="BB128" s="668"/>
      <c r="BC128" s="668"/>
      <c r="BD128" s="668"/>
      <c r="BE128" s="668"/>
      <c r="BF128" s="668"/>
      <c r="BG128" s="668"/>
      <c r="BH128" s="668"/>
      <c r="BI128" s="668"/>
      <c r="BJ128" s="668"/>
      <c r="BK128" s="668"/>
      <c r="BL128" s="668"/>
      <c r="BM128" s="668"/>
      <c r="BN128" s="668"/>
      <c r="BO128" s="668"/>
      <c r="BP128" s="668"/>
      <c r="BQ128" s="668"/>
      <c r="BR128" s="668"/>
      <c r="BS128" s="668"/>
      <c r="BT128" s="668"/>
      <c r="BU128" s="668"/>
      <c r="BV128" s="673"/>
      <c r="BW128" s="673"/>
      <c r="BX128" s="673"/>
      <c r="BY128" s="673"/>
      <c r="BZ128" s="673"/>
      <c r="CA128" s="673"/>
      <c r="CB128" s="673"/>
      <c r="CC128" s="673"/>
      <c r="CD128" s="673"/>
      <c r="CE128" s="673"/>
    </row>
    <row r="129" spans="5:83" s="661" customFormat="1" ht="14.25">
      <c r="E129" s="584" t="str">
        <f>IF(J129=Table!$C$1,VLOOKUP(H129,Table!$B$38:$AO$61,Table!$AO$35-1,FALSE),"")</f>
        <v/>
      </c>
      <c r="F129" s="555"/>
      <c r="G129" s="574"/>
      <c r="H129" s="590"/>
      <c r="I129" s="576"/>
      <c r="J129" s="576"/>
      <c r="K129" s="576"/>
      <c r="L129" s="576"/>
      <c r="M129" s="562" t="str">
        <f t="shared" si="52"/>
        <v/>
      </c>
      <c r="N129" s="562" t="str">
        <f t="shared" si="53"/>
        <v/>
      </c>
      <c r="O129" s="562"/>
      <c r="P129" s="562" t="str">
        <f t="shared" si="54"/>
        <v/>
      </c>
      <c r="Q129" s="586" t="str">
        <f t="shared" si="50"/>
        <v/>
      </c>
      <c r="R129" s="587" t="str">
        <f t="shared" si="51"/>
        <v/>
      </c>
      <c r="S129" s="587"/>
      <c r="T129" s="587"/>
      <c r="U129" s="587"/>
      <c r="V129" s="587"/>
      <c r="W129" s="574"/>
      <c r="X129" s="574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J129" s="582"/>
      <c r="AK129" s="583" t="str">
        <f t="array" ref="AK129">IF($K129="","",SUM(IF(LEFT($AM129:$BQ129,1)="s",1,0))-SUM(IF(RIGHT(LEFT($AM129:$BQ129,2))="-",1,0)))</f>
        <v/>
      </c>
      <c r="AL129" s="562" t="str">
        <f t="array" ref="AL129">IF($K100="","",SUM(IF(LEFT($AM129:$BQ129,1)="X",1,0)))</f>
        <v/>
      </c>
      <c r="AM129" s="668"/>
      <c r="AN129" s="668"/>
      <c r="AO129" s="668"/>
      <c r="AP129" s="668"/>
      <c r="AQ129" s="668"/>
      <c r="AR129" s="668"/>
      <c r="AS129" s="668"/>
      <c r="AT129" s="673"/>
      <c r="AU129" s="668"/>
      <c r="AV129" s="668"/>
      <c r="AW129" s="668"/>
      <c r="AX129" s="668"/>
      <c r="AY129" s="668"/>
      <c r="AZ129" s="668"/>
      <c r="BA129" s="668"/>
      <c r="BB129" s="668"/>
      <c r="BC129" s="668"/>
      <c r="BD129" s="668"/>
      <c r="BE129" s="668"/>
      <c r="BF129" s="668"/>
      <c r="BG129" s="668"/>
      <c r="BH129" s="668"/>
      <c r="BI129" s="668"/>
      <c r="BJ129" s="668"/>
      <c r="BK129" s="668"/>
      <c r="BL129" s="668"/>
      <c r="BM129" s="668"/>
      <c r="BN129" s="668"/>
      <c r="BO129" s="668"/>
      <c r="BP129" s="668"/>
      <c r="BQ129" s="668"/>
      <c r="BR129" s="668"/>
      <c r="BS129" s="668"/>
      <c r="BT129" s="668"/>
      <c r="BU129" s="668"/>
      <c r="BV129" s="673"/>
      <c r="BW129" s="673"/>
      <c r="BX129" s="673"/>
      <c r="BY129" s="673"/>
      <c r="BZ129" s="673"/>
      <c r="CA129" s="673"/>
      <c r="CB129" s="673"/>
      <c r="CC129" s="673"/>
      <c r="CD129" s="673"/>
      <c r="CE129" s="673"/>
    </row>
    <row r="130" spans="5:83" s="661" customFormat="1" ht="14.25">
      <c r="E130" s="584" t="str">
        <f>IF(J130=Table!$C$1,VLOOKUP(H130,Table!$B$38:$AO$61,Table!$AO$35-1,FALSE),"")</f>
        <v/>
      </c>
      <c r="F130" s="555"/>
      <c r="G130" s="574"/>
      <c r="H130" s="590"/>
      <c r="I130" s="576"/>
      <c r="J130" s="576"/>
      <c r="K130" s="576"/>
      <c r="L130" s="576"/>
      <c r="M130" s="562" t="str">
        <f t="shared" si="52"/>
        <v/>
      </c>
      <c r="N130" s="562" t="str">
        <f t="shared" si="53"/>
        <v/>
      </c>
      <c r="O130" s="562"/>
      <c r="P130" s="562" t="str">
        <f t="shared" si="54"/>
        <v/>
      </c>
      <c r="Q130" s="586" t="str">
        <f t="shared" si="50"/>
        <v/>
      </c>
      <c r="R130" s="587" t="str">
        <f t="shared" si="51"/>
        <v/>
      </c>
      <c r="S130" s="587"/>
      <c r="T130" s="587"/>
      <c r="U130" s="587"/>
      <c r="V130" s="587"/>
      <c r="W130" s="574"/>
      <c r="X130" s="574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J130" s="582"/>
      <c r="AK130" s="583" t="str">
        <f t="array" ref="AK130">IF($K130="","",SUM(IF(LEFT($AM130:$BQ130,1)="s",1,0))-SUM(IF(RIGHT(LEFT($AM130:$BQ130,2))="-",1,0)))</f>
        <v/>
      </c>
      <c r="AL130" s="562" t="str">
        <f t="array" ref="AL130">IF($K101="","",SUM(IF(LEFT($AM130:$BQ130,1)="X",1,0)))</f>
        <v/>
      </c>
      <c r="AM130" s="668"/>
      <c r="AN130" s="668"/>
      <c r="AO130" s="668"/>
      <c r="AP130" s="668"/>
      <c r="AQ130" s="668"/>
      <c r="AR130" s="668"/>
      <c r="AS130" s="668"/>
      <c r="AT130" s="673"/>
      <c r="AU130" s="668"/>
      <c r="AV130" s="668"/>
      <c r="AW130" s="668"/>
      <c r="AX130" s="668"/>
      <c r="AY130" s="668"/>
      <c r="AZ130" s="668"/>
      <c r="BA130" s="668"/>
      <c r="BB130" s="668"/>
      <c r="BC130" s="668"/>
      <c r="BD130" s="668"/>
      <c r="BE130" s="668"/>
      <c r="BF130" s="668"/>
      <c r="BG130" s="668"/>
      <c r="BH130" s="668"/>
      <c r="BI130" s="668"/>
      <c r="BJ130" s="668"/>
      <c r="BK130" s="668"/>
      <c r="BL130" s="668"/>
      <c r="BM130" s="668"/>
      <c r="BN130" s="668"/>
      <c r="BO130" s="668"/>
      <c r="BP130" s="668"/>
      <c r="BQ130" s="668"/>
      <c r="BR130" s="668"/>
      <c r="BS130" s="668"/>
      <c r="BT130" s="668"/>
      <c r="BU130" s="668"/>
      <c r="BV130" s="673"/>
      <c r="BW130" s="673"/>
      <c r="BX130" s="673"/>
      <c r="BY130" s="673"/>
      <c r="BZ130" s="673"/>
      <c r="CA130" s="673"/>
      <c r="CB130" s="673"/>
      <c r="CC130" s="673"/>
      <c r="CD130" s="673"/>
      <c r="CE130" s="673"/>
    </row>
    <row r="131" spans="5:83" s="661" customFormat="1" ht="14.25">
      <c r="E131" s="584" t="str">
        <f>IF(J131=Table!$C$1,VLOOKUP(H131,Table!$B$38:$AO$61,Table!$AO$35-1,FALSE),"")</f>
        <v/>
      </c>
      <c r="F131" s="555"/>
      <c r="G131" s="574"/>
      <c r="H131" s="590"/>
      <c r="I131" s="576"/>
      <c r="J131" s="576"/>
      <c r="K131" s="576"/>
      <c r="L131" s="576"/>
      <c r="M131" s="562" t="str">
        <f t="shared" si="52"/>
        <v/>
      </c>
      <c r="N131" s="562" t="str">
        <f t="shared" si="53"/>
        <v/>
      </c>
      <c r="O131" s="562"/>
      <c r="P131" s="562" t="str">
        <f t="shared" si="54"/>
        <v/>
      </c>
      <c r="Q131" s="586" t="str">
        <f t="shared" si="50"/>
        <v/>
      </c>
      <c r="R131" s="587" t="str">
        <f t="shared" si="51"/>
        <v/>
      </c>
      <c r="S131" s="587"/>
      <c r="T131" s="587"/>
      <c r="U131" s="587"/>
      <c r="V131" s="587"/>
      <c r="W131" s="574"/>
      <c r="X131" s="574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J131" s="582"/>
      <c r="AK131" s="583" t="str">
        <f t="array" ref="AK131">IF($K131="","",SUM(IF(LEFT($AM131:$BQ131,1)="s",1,0))-SUM(IF(RIGHT(LEFT($AM131:$BQ131,2))="-",1,0)))</f>
        <v/>
      </c>
      <c r="AL131" s="562" t="str">
        <f t="array" ref="AL131">IF($K102="","",SUM(IF(LEFT($AM131:$BQ131,1)="X",1,0)))</f>
        <v/>
      </c>
      <c r="AM131" s="668"/>
      <c r="AN131" s="668"/>
      <c r="AO131" s="668"/>
      <c r="AP131" s="668"/>
      <c r="AQ131" s="668"/>
      <c r="AR131" s="668"/>
      <c r="AS131" s="668"/>
      <c r="AT131" s="673"/>
      <c r="AU131" s="668"/>
      <c r="AV131" s="668"/>
      <c r="AW131" s="668"/>
      <c r="AX131" s="668"/>
      <c r="AY131" s="668"/>
      <c r="AZ131" s="668"/>
      <c r="BA131" s="668"/>
      <c r="BB131" s="668"/>
      <c r="BC131" s="668"/>
      <c r="BD131" s="668"/>
      <c r="BE131" s="668"/>
      <c r="BF131" s="668"/>
      <c r="BG131" s="668"/>
      <c r="BH131" s="668"/>
      <c r="BI131" s="668"/>
      <c r="BJ131" s="668"/>
      <c r="BK131" s="668"/>
      <c r="BL131" s="668"/>
      <c r="BM131" s="668"/>
      <c r="BN131" s="668"/>
      <c r="BO131" s="668"/>
      <c r="BP131" s="668"/>
      <c r="BQ131" s="668"/>
      <c r="BR131" s="668"/>
      <c r="BS131" s="668"/>
      <c r="BT131" s="668"/>
      <c r="BU131" s="668"/>
      <c r="BV131" s="673"/>
      <c r="BW131" s="673"/>
      <c r="BX131" s="673"/>
      <c r="BY131" s="673"/>
      <c r="BZ131" s="673"/>
      <c r="CA131" s="673"/>
      <c r="CB131" s="673"/>
      <c r="CC131" s="673"/>
      <c r="CD131" s="673"/>
      <c r="CE131" s="673"/>
    </row>
    <row r="132" spans="5:83" s="661" customFormat="1" ht="14.25">
      <c r="E132" s="584" t="str">
        <f>IF(J132=Table!$C$1,VLOOKUP(H132,Table!$B$38:$AO$61,Table!$AO$35-1,FALSE),"")</f>
        <v/>
      </c>
      <c r="F132" s="555"/>
      <c r="G132" s="574"/>
      <c r="H132" s="590"/>
      <c r="I132" s="576"/>
      <c r="J132" s="576"/>
      <c r="K132" s="576"/>
      <c r="L132" s="576"/>
      <c r="M132" s="562" t="str">
        <f t="shared" si="52"/>
        <v/>
      </c>
      <c r="N132" s="562" t="str">
        <f t="shared" si="53"/>
        <v/>
      </c>
      <c r="O132" s="562"/>
      <c r="P132" s="562" t="str">
        <f t="shared" si="54"/>
        <v/>
      </c>
      <c r="Q132" s="586" t="str">
        <f t="shared" si="50"/>
        <v/>
      </c>
      <c r="R132" s="587" t="str">
        <f t="shared" si="51"/>
        <v/>
      </c>
      <c r="S132" s="587"/>
      <c r="T132" s="587"/>
      <c r="U132" s="587"/>
      <c r="V132" s="587"/>
      <c r="W132" s="574"/>
      <c r="X132" s="574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J132" s="582"/>
      <c r="AK132" s="583" t="str">
        <f t="array" ref="AK132">IF($K132="","",SUM(IF(LEFT($AM132:$BQ132,1)="s",1,0))-SUM(IF(RIGHT(LEFT($AM132:$BQ132,2))="-",1,0)))</f>
        <v/>
      </c>
      <c r="AL132" s="562" t="str">
        <f t="array" ref="AL132">IF($K103="","",SUM(IF(LEFT($AM132:$BQ132,1)="X",1,0)))</f>
        <v/>
      </c>
      <c r="AM132" s="668"/>
      <c r="AN132" s="668"/>
      <c r="AO132" s="668"/>
      <c r="AP132" s="668"/>
      <c r="AQ132" s="668"/>
      <c r="AR132" s="668"/>
      <c r="AS132" s="668"/>
      <c r="AT132" s="673"/>
      <c r="AU132" s="668"/>
      <c r="AV132" s="668"/>
      <c r="AW132" s="668"/>
      <c r="AX132" s="668"/>
      <c r="AY132" s="668"/>
      <c r="AZ132" s="668"/>
      <c r="BA132" s="668"/>
      <c r="BB132" s="668"/>
      <c r="BC132" s="668"/>
      <c r="BD132" s="668"/>
      <c r="BE132" s="668"/>
      <c r="BF132" s="668"/>
      <c r="BG132" s="668"/>
      <c r="BH132" s="668"/>
      <c r="BI132" s="668"/>
      <c r="BJ132" s="668"/>
      <c r="BK132" s="668"/>
      <c r="BL132" s="668"/>
      <c r="BM132" s="668"/>
      <c r="BN132" s="668"/>
      <c r="BO132" s="668"/>
      <c r="BP132" s="668"/>
      <c r="BQ132" s="668"/>
      <c r="BR132" s="668"/>
      <c r="BS132" s="668"/>
      <c r="BT132" s="668"/>
      <c r="BU132" s="668"/>
      <c r="BV132" s="673"/>
      <c r="BW132" s="673"/>
      <c r="BX132" s="673"/>
      <c r="BY132" s="673"/>
      <c r="BZ132" s="673"/>
      <c r="CA132" s="673"/>
      <c r="CB132" s="673"/>
      <c r="CC132" s="673"/>
      <c r="CD132" s="673"/>
      <c r="CE132" s="673"/>
    </row>
    <row r="133" spans="5:83" s="661" customFormat="1" ht="14.25">
      <c r="E133" s="584" t="str">
        <f>IF(J133=Table!$C$1,VLOOKUP(H133,Table!$B$38:$AO$61,Table!$AO$35-1,FALSE),"")</f>
        <v/>
      </c>
      <c r="F133" s="555"/>
      <c r="G133" s="574"/>
      <c r="H133" s="590"/>
      <c r="I133" s="576"/>
      <c r="J133" s="576"/>
      <c r="K133" s="576"/>
      <c r="L133" s="576"/>
      <c r="M133" s="562" t="str">
        <f t="shared" si="52"/>
        <v/>
      </c>
      <c r="N133" s="562" t="str">
        <f t="shared" si="53"/>
        <v/>
      </c>
      <c r="O133" s="562"/>
      <c r="P133" s="562" t="str">
        <f t="shared" si="54"/>
        <v/>
      </c>
      <c r="Q133" s="586" t="str">
        <f t="shared" si="50"/>
        <v/>
      </c>
      <c r="R133" s="587" t="str">
        <f t="shared" si="51"/>
        <v/>
      </c>
      <c r="S133" s="587"/>
      <c r="T133" s="587"/>
      <c r="U133" s="587"/>
      <c r="V133" s="587"/>
      <c r="W133" s="574"/>
      <c r="X133" s="574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J133" s="582"/>
      <c r="AK133" s="583" t="str">
        <f t="array" ref="AK133">IF($K133="","",SUM(IF(LEFT($AM133:$BQ133,1)="s",1,0))-SUM(IF(RIGHT(LEFT($AM133:$BQ133,2))="-",1,0)))</f>
        <v/>
      </c>
      <c r="AL133" s="562" t="str">
        <f t="array" ref="AL133">IF($K104="","",SUM(IF(LEFT($AM133:$BQ133,1)="X",1,0)))</f>
        <v/>
      </c>
      <c r="AM133" s="668"/>
      <c r="AN133" s="668"/>
      <c r="AO133" s="668"/>
      <c r="AP133" s="668"/>
      <c r="AQ133" s="668"/>
      <c r="AR133" s="668"/>
      <c r="AS133" s="668"/>
      <c r="AT133" s="673"/>
      <c r="AU133" s="668"/>
      <c r="AV133" s="668"/>
      <c r="AW133" s="668"/>
      <c r="AX133" s="668"/>
      <c r="AY133" s="668"/>
      <c r="AZ133" s="668"/>
      <c r="BA133" s="668"/>
      <c r="BB133" s="668"/>
      <c r="BC133" s="668"/>
      <c r="BD133" s="668"/>
      <c r="BE133" s="668"/>
      <c r="BF133" s="668"/>
      <c r="BG133" s="668"/>
      <c r="BH133" s="668"/>
      <c r="BI133" s="668"/>
      <c r="BJ133" s="668"/>
      <c r="BK133" s="668"/>
      <c r="BL133" s="668"/>
      <c r="BM133" s="668"/>
      <c r="BN133" s="668"/>
      <c r="BO133" s="668"/>
      <c r="BP133" s="668"/>
      <c r="BQ133" s="668"/>
      <c r="BR133" s="668"/>
      <c r="BS133" s="668"/>
      <c r="BT133" s="668"/>
      <c r="BU133" s="668"/>
      <c r="BV133" s="673"/>
      <c r="BW133" s="673"/>
      <c r="BX133" s="673"/>
      <c r="BY133" s="673"/>
      <c r="BZ133" s="673"/>
      <c r="CA133" s="673"/>
      <c r="CB133" s="673"/>
      <c r="CC133" s="673"/>
      <c r="CD133" s="673"/>
      <c r="CE133" s="673"/>
    </row>
    <row r="134" spans="5:83" s="661" customFormat="1" ht="14.25">
      <c r="E134" s="584" t="str">
        <f>IF(J134=Table!$C$1,VLOOKUP(H134,Table!$B$38:$AO$61,Table!$AO$35-1,FALSE),"")</f>
        <v/>
      </c>
      <c r="F134" s="555"/>
      <c r="G134" s="574"/>
      <c r="H134" s="590"/>
      <c r="I134" s="576"/>
      <c r="J134" s="576"/>
      <c r="K134" s="576"/>
      <c r="L134" s="576"/>
      <c r="M134" s="562" t="str">
        <f t="shared" si="52"/>
        <v/>
      </c>
      <c r="N134" s="562" t="str">
        <f t="shared" si="53"/>
        <v/>
      </c>
      <c r="O134" s="562"/>
      <c r="P134" s="562" t="str">
        <f t="shared" si="54"/>
        <v/>
      </c>
      <c r="Q134" s="586" t="str">
        <f t="shared" si="50"/>
        <v/>
      </c>
      <c r="R134" s="587" t="str">
        <f t="shared" si="51"/>
        <v/>
      </c>
      <c r="S134" s="587"/>
      <c r="T134" s="587"/>
      <c r="U134" s="587"/>
      <c r="V134" s="587"/>
      <c r="W134" s="574"/>
      <c r="X134" s="574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J134" s="582"/>
      <c r="AK134" s="583" t="str">
        <f t="array" ref="AK134">IF($K134="","",SUM(IF(LEFT($AM134:$BQ134,1)="s",1,0))-SUM(IF(RIGHT(LEFT($AM134:$BQ134,2))="-",1,0)))</f>
        <v/>
      </c>
      <c r="AL134" s="562" t="str">
        <f t="array" ref="AL134">IF($K105="","",SUM(IF(LEFT($AM134:$BQ134,1)="X",1,0)))</f>
        <v/>
      </c>
      <c r="AM134" s="668"/>
      <c r="AN134" s="668"/>
      <c r="AO134" s="668"/>
      <c r="AP134" s="668"/>
      <c r="AQ134" s="668"/>
      <c r="AR134" s="668"/>
      <c r="AS134" s="668"/>
      <c r="AT134" s="673"/>
      <c r="AU134" s="668"/>
      <c r="AV134" s="668"/>
      <c r="AW134" s="668"/>
      <c r="AX134" s="668"/>
      <c r="AY134" s="668"/>
      <c r="AZ134" s="668"/>
      <c r="BA134" s="668"/>
      <c r="BB134" s="668"/>
      <c r="BC134" s="668"/>
      <c r="BD134" s="668"/>
      <c r="BE134" s="668"/>
      <c r="BF134" s="668"/>
      <c r="BG134" s="668"/>
      <c r="BH134" s="668"/>
      <c r="BI134" s="668"/>
      <c r="BJ134" s="668"/>
      <c r="BK134" s="668"/>
      <c r="BL134" s="668"/>
      <c r="BM134" s="668"/>
      <c r="BN134" s="668"/>
      <c r="BO134" s="668"/>
      <c r="BP134" s="668"/>
      <c r="BQ134" s="668"/>
      <c r="BR134" s="668"/>
      <c r="BS134" s="668"/>
      <c r="BT134" s="668"/>
      <c r="BU134" s="668"/>
      <c r="BV134" s="673"/>
      <c r="BW134" s="673"/>
      <c r="BX134" s="673"/>
      <c r="BY134" s="673"/>
      <c r="BZ134" s="673"/>
      <c r="CA134" s="673"/>
      <c r="CB134" s="673"/>
      <c r="CC134" s="673"/>
      <c r="CD134" s="673"/>
      <c r="CE134" s="673"/>
    </row>
    <row r="135" spans="5:83" s="661" customFormat="1" ht="14.25">
      <c r="E135" s="584" t="str">
        <f>IF(J135=Table!$C$1,VLOOKUP(H135,Table!$B$38:$AO$61,Table!$AO$35-1,FALSE),"")</f>
        <v/>
      </c>
      <c r="F135" s="555"/>
      <c r="G135" s="574"/>
      <c r="H135" s="590"/>
      <c r="I135" s="576"/>
      <c r="J135" s="576"/>
      <c r="K135" s="576"/>
      <c r="L135" s="576"/>
      <c r="M135" s="562" t="str">
        <f t="shared" si="52"/>
        <v/>
      </c>
      <c r="N135" s="562" t="str">
        <f t="shared" si="53"/>
        <v/>
      </c>
      <c r="O135" s="562"/>
      <c r="P135" s="562" t="str">
        <f t="shared" si="54"/>
        <v/>
      </c>
      <c r="Q135" s="586" t="str">
        <f t="shared" si="50"/>
        <v/>
      </c>
      <c r="R135" s="587" t="str">
        <f t="shared" si="51"/>
        <v/>
      </c>
      <c r="S135" s="587"/>
      <c r="T135" s="587"/>
      <c r="U135" s="587"/>
      <c r="V135" s="587"/>
      <c r="W135" s="574"/>
      <c r="X135" s="574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J135" s="582"/>
      <c r="AK135" s="583" t="str">
        <f t="array" ref="AK135">IF($K135="","",SUM(IF(LEFT($AM135:$BQ135,1)="s",1,0))-SUM(IF(RIGHT(LEFT($AM135:$BQ135,2))="-",1,0)))</f>
        <v/>
      </c>
      <c r="AL135" s="562" t="str">
        <f t="array" ref="AL135">IF($K106="","",SUM(IF(LEFT($AM135:$BQ135,1)="X",1,0)))</f>
        <v/>
      </c>
      <c r="AM135" s="668"/>
      <c r="AN135" s="668"/>
      <c r="AO135" s="668"/>
      <c r="AP135" s="668"/>
      <c r="AQ135" s="668"/>
      <c r="AR135" s="668"/>
      <c r="AS135" s="668"/>
      <c r="AT135" s="673"/>
      <c r="AU135" s="668"/>
      <c r="AV135" s="668"/>
      <c r="AW135" s="668"/>
      <c r="AX135" s="668"/>
      <c r="AY135" s="668"/>
      <c r="AZ135" s="668"/>
      <c r="BA135" s="668"/>
      <c r="BB135" s="668"/>
      <c r="BC135" s="668"/>
      <c r="BD135" s="668"/>
      <c r="BE135" s="668"/>
      <c r="BF135" s="668"/>
      <c r="BG135" s="668"/>
      <c r="BH135" s="668"/>
      <c r="BI135" s="668"/>
      <c r="BJ135" s="668"/>
      <c r="BK135" s="668"/>
      <c r="BL135" s="668"/>
      <c r="BM135" s="668"/>
      <c r="BN135" s="668"/>
      <c r="BO135" s="668"/>
      <c r="BP135" s="668"/>
      <c r="BQ135" s="668"/>
      <c r="BR135" s="668"/>
      <c r="BS135" s="668"/>
      <c r="BT135" s="668"/>
      <c r="BU135" s="668"/>
      <c r="BV135" s="673"/>
      <c r="BW135" s="673"/>
      <c r="BX135" s="673"/>
      <c r="BY135" s="673"/>
      <c r="BZ135" s="673"/>
      <c r="CA135" s="673"/>
      <c r="CB135" s="673"/>
      <c r="CC135" s="673"/>
      <c r="CD135" s="673"/>
      <c r="CE135" s="673"/>
    </row>
    <row r="136" spans="5:83" s="661" customFormat="1" ht="14.25">
      <c r="E136" s="584" t="str">
        <f>IF(J136=Table!$C$1,VLOOKUP(H136,Table!$B$38:$AO$61,Table!$AO$35-1,FALSE),"")</f>
        <v/>
      </c>
      <c r="F136" s="555"/>
      <c r="G136" s="574"/>
      <c r="H136" s="590"/>
      <c r="I136" s="576"/>
      <c r="J136" s="576"/>
      <c r="K136" s="576"/>
      <c r="L136" s="576"/>
      <c r="M136" s="562" t="str">
        <f t="shared" si="52"/>
        <v/>
      </c>
      <c r="N136" s="562" t="str">
        <f t="shared" si="53"/>
        <v/>
      </c>
      <c r="O136" s="562"/>
      <c r="P136" s="562" t="str">
        <f t="shared" si="54"/>
        <v/>
      </c>
      <c r="Q136" s="586" t="str">
        <f t="shared" si="50"/>
        <v/>
      </c>
      <c r="R136" s="587" t="str">
        <f t="shared" si="51"/>
        <v/>
      </c>
      <c r="S136" s="587"/>
      <c r="T136" s="587"/>
      <c r="U136" s="587"/>
      <c r="V136" s="587"/>
      <c r="W136" s="574"/>
      <c r="X136" s="574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J136" s="582"/>
      <c r="AK136" s="583" t="str">
        <f t="array" ref="AK136">IF($K136="","",SUM(IF(LEFT($AM136:$BQ136,1)="s",1,0))-SUM(IF(RIGHT(LEFT($AM136:$BQ136,2))="-",1,0)))</f>
        <v/>
      </c>
      <c r="AL136" s="562" t="str">
        <f t="array" ref="AL136">IF($K107="","",SUM(IF(LEFT($AM136:$BQ136,1)="X",1,0)))</f>
        <v/>
      </c>
      <c r="AM136" s="668"/>
      <c r="AN136" s="668"/>
      <c r="AO136" s="668"/>
      <c r="AP136" s="668"/>
      <c r="AQ136" s="668"/>
      <c r="AR136" s="668"/>
      <c r="AS136" s="668"/>
      <c r="AT136" s="673"/>
      <c r="AU136" s="668"/>
      <c r="AV136" s="668"/>
      <c r="AW136" s="668"/>
      <c r="AX136" s="668"/>
      <c r="AY136" s="668"/>
      <c r="AZ136" s="668"/>
      <c r="BA136" s="668"/>
      <c r="BB136" s="668"/>
      <c r="BC136" s="668"/>
      <c r="BD136" s="668"/>
      <c r="BE136" s="668"/>
      <c r="BF136" s="668"/>
      <c r="BG136" s="668"/>
      <c r="BH136" s="668"/>
      <c r="BI136" s="668"/>
      <c r="BJ136" s="668"/>
      <c r="BK136" s="668"/>
      <c r="BL136" s="668"/>
      <c r="BM136" s="668"/>
      <c r="BN136" s="668"/>
      <c r="BO136" s="668"/>
      <c r="BP136" s="668"/>
      <c r="BQ136" s="668"/>
      <c r="BR136" s="668"/>
      <c r="BS136" s="668"/>
      <c r="BT136" s="668"/>
      <c r="BU136" s="668"/>
      <c r="BV136" s="673"/>
      <c r="BW136" s="673"/>
      <c r="BX136" s="673"/>
      <c r="BY136" s="673"/>
      <c r="BZ136" s="673"/>
      <c r="CA136" s="673"/>
      <c r="CB136" s="673"/>
      <c r="CC136" s="673"/>
      <c r="CD136" s="673"/>
      <c r="CE136" s="673"/>
    </row>
    <row r="137" spans="5:83" s="661" customFormat="1" ht="14.25">
      <c r="E137" s="584" t="str">
        <f>IF(J137=Table!$C$1,VLOOKUP(H137,Table!$B$38:$AO$61,Table!$AO$35-1,FALSE),"")</f>
        <v/>
      </c>
      <c r="F137" s="555"/>
      <c r="G137" s="574"/>
      <c r="H137" s="590"/>
      <c r="I137" s="576"/>
      <c r="J137" s="576"/>
      <c r="K137" s="576"/>
      <c r="L137" s="576"/>
      <c r="M137" s="562" t="str">
        <f t="shared" si="52"/>
        <v/>
      </c>
      <c r="N137" s="562" t="str">
        <f t="shared" si="53"/>
        <v/>
      </c>
      <c r="O137" s="562"/>
      <c r="P137" s="562" t="str">
        <f t="shared" si="54"/>
        <v/>
      </c>
      <c r="Q137" s="586" t="str">
        <f t="shared" si="50"/>
        <v/>
      </c>
      <c r="R137" s="587" t="str">
        <f t="shared" si="51"/>
        <v/>
      </c>
      <c r="S137" s="587"/>
      <c r="T137" s="587"/>
      <c r="U137" s="587"/>
      <c r="V137" s="587"/>
      <c r="W137" s="574"/>
      <c r="X137" s="574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J137" s="582"/>
      <c r="AK137" s="583" t="str">
        <f t="array" ref="AK137">IF($K137="","",SUM(IF(LEFT($AM137:$BQ137,1)="s",1,0))-SUM(IF(RIGHT(LEFT($AM137:$BQ137,2))="-",1,0)))</f>
        <v/>
      </c>
      <c r="AL137" s="562" t="str">
        <f t="array" ref="AL137">IF($K108="","",SUM(IF(LEFT($AM137:$BQ137,1)="X",1,0)))</f>
        <v/>
      </c>
      <c r="AM137" s="668"/>
      <c r="AN137" s="668"/>
      <c r="AO137" s="668"/>
      <c r="AP137" s="668"/>
      <c r="AQ137" s="668"/>
      <c r="AR137" s="668"/>
      <c r="AS137" s="668"/>
      <c r="AT137" s="673"/>
      <c r="AU137" s="668"/>
      <c r="AV137" s="668"/>
      <c r="AW137" s="668"/>
      <c r="AX137" s="668"/>
      <c r="AY137" s="668"/>
      <c r="AZ137" s="668"/>
      <c r="BA137" s="668"/>
      <c r="BB137" s="668"/>
      <c r="BC137" s="668"/>
      <c r="BD137" s="668"/>
      <c r="BE137" s="668"/>
      <c r="BF137" s="668"/>
      <c r="BG137" s="668"/>
      <c r="BH137" s="668"/>
      <c r="BI137" s="668"/>
      <c r="BJ137" s="668"/>
      <c r="BK137" s="668"/>
      <c r="BL137" s="668"/>
      <c r="BM137" s="668"/>
      <c r="BN137" s="668"/>
      <c r="BO137" s="668"/>
      <c r="BP137" s="668"/>
      <c r="BQ137" s="668"/>
      <c r="BR137" s="668"/>
      <c r="BS137" s="668"/>
      <c r="BT137" s="668"/>
      <c r="BU137" s="668"/>
      <c r="BV137" s="673"/>
      <c r="BW137" s="673"/>
      <c r="BX137" s="673"/>
      <c r="BY137" s="673"/>
      <c r="BZ137" s="673"/>
      <c r="CA137" s="673"/>
      <c r="CB137" s="673"/>
      <c r="CC137" s="673"/>
      <c r="CD137" s="673"/>
      <c r="CE137" s="673"/>
    </row>
    <row r="138" spans="5:83" s="661" customFormat="1" ht="14.25">
      <c r="E138" s="584" t="str">
        <f>IF(J138=Table!$C$1,VLOOKUP(H138,Table!$B$38:$AO$61,Table!$AO$35-1,FALSE),"")</f>
        <v/>
      </c>
      <c r="F138" s="555"/>
      <c r="G138" s="574"/>
      <c r="H138" s="590"/>
      <c r="I138" s="576"/>
      <c r="J138" s="576"/>
      <c r="K138" s="576"/>
      <c r="L138" s="576"/>
      <c r="M138" s="562" t="str">
        <f t="shared" si="52"/>
        <v/>
      </c>
      <c r="N138" s="562" t="str">
        <f t="shared" si="53"/>
        <v/>
      </c>
      <c r="O138" s="562"/>
      <c r="P138" s="562" t="str">
        <f t="shared" si="54"/>
        <v/>
      </c>
      <c r="Q138" s="586" t="str">
        <f t="shared" si="50"/>
        <v/>
      </c>
      <c r="R138" s="587" t="str">
        <f t="shared" si="51"/>
        <v/>
      </c>
      <c r="S138" s="587"/>
      <c r="T138" s="587"/>
      <c r="U138" s="587"/>
      <c r="V138" s="587"/>
      <c r="W138" s="574"/>
      <c r="X138" s="574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J138" s="582"/>
      <c r="AK138" s="583" t="str">
        <f t="array" ref="AK138">IF($K138="","",SUM(IF(LEFT($AM138:$BQ138,1)="s",1,0))-SUM(IF(RIGHT(LEFT($AM138:$BQ138,2))="-",1,0)))</f>
        <v/>
      </c>
      <c r="AL138" s="562" t="str">
        <f t="array" ref="AL138">IF($K109="","",SUM(IF(LEFT($AM138:$BQ138,1)="X",1,0)))</f>
        <v/>
      </c>
      <c r="AM138" s="668"/>
      <c r="AN138" s="668"/>
      <c r="AO138" s="668"/>
      <c r="AP138" s="668"/>
      <c r="AQ138" s="668"/>
      <c r="AR138" s="668"/>
      <c r="AS138" s="668"/>
      <c r="AT138" s="673"/>
      <c r="AU138" s="668"/>
      <c r="AV138" s="668"/>
      <c r="AW138" s="668"/>
      <c r="AX138" s="668"/>
      <c r="AY138" s="668"/>
      <c r="AZ138" s="668"/>
      <c r="BA138" s="668"/>
      <c r="BB138" s="668"/>
      <c r="BC138" s="668"/>
      <c r="BD138" s="668"/>
      <c r="BE138" s="668"/>
      <c r="BF138" s="668"/>
      <c r="BG138" s="668"/>
      <c r="BH138" s="668"/>
      <c r="BI138" s="668"/>
      <c r="BJ138" s="668"/>
      <c r="BK138" s="668"/>
      <c r="BL138" s="668"/>
      <c r="BM138" s="668"/>
      <c r="BN138" s="668"/>
      <c r="BO138" s="668"/>
      <c r="BP138" s="668"/>
      <c r="BQ138" s="668"/>
      <c r="BR138" s="668"/>
      <c r="BS138" s="668"/>
      <c r="BT138" s="668"/>
      <c r="BU138" s="668"/>
      <c r="BV138" s="673"/>
      <c r="BW138" s="673"/>
      <c r="BX138" s="673"/>
      <c r="BY138" s="673"/>
      <c r="BZ138" s="673"/>
      <c r="CA138" s="673"/>
      <c r="CB138" s="673"/>
      <c r="CC138" s="673"/>
      <c r="CD138" s="673"/>
      <c r="CE138" s="673"/>
    </row>
    <row r="139" spans="5:83" s="661" customFormat="1" ht="14.25">
      <c r="E139" s="584" t="str">
        <f>IF(J139=Table!$C$1,VLOOKUP(H139,Table!$B$38:$AO$61,Table!$AO$35-1,FALSE),"")</f>
        <v/>
      </c>
      <c r="F139" s="555"/>
      <c r="G139" s="574"/>
      <c r="H139" s="590"/>
      <c r="I139" s="576"/>
      <c r="J139" s="576"/>
      <c r="K139" s="576"/>
      <c r="L139" s="576"/>
      <c r="M139" s="562" t="str">
        <f t="shared" si="52"/>
        <v/>
      </c>
      <c r="N139" s="562" t="str">
        <f t="shared" si="53"/>
        <v/>
      </c>
      <c r="O139" s="562"/>
      <c r="P139" s="562" t="str">
        <f t="shared" si="54"/>
        <v/>
      </c>
      <c r="Q139" s="586" t="str">
        <f t="shared" si="50"/>
        <v/>
      </c>
      <c r="R139" s="587" t="str">
        <f t="shared" si="51"/>
        <v/>
      </c>
      <c r="S139" s="587"/>
      <c r="T139" s="587"/>
      <c r="U139" s="587"/>
      <c r="V139" s="587"/>
      <c r="W139" s="574"/>
      <c r="X139" s="574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J139" s="582"/>
      <c r="AK139" s="583" t="str">
        <f t="array" ref="AK139">IF($K139="","",SUM(IF(LEFT($AM139:$BQ139,1)="s",1,0))-SUM(IF(RIGHT(LEFT($AM139:$BQ139,2))="-",1,0)))</f>
        <v/>
      </c>
      <c r="AL139" s="562" t="str">
        <f t="array" ref="AL139">IF($K110="","",SUM(IF(LEFT($AM139:$BQ139,1)="X",1,0)))</f>
        <v/>
      </c>
      <c r="AM139" s="668"/>
      <c r="AN139" s="668"/>
      <c r="AO139" s="668"/>
      <c r="AP139" s="668"/>
      <c r="AQ139" s="668"/>
      <c r="AR139" s="668"/>
      <c r="AS139" s="668"/>
      <c r="AT139" s="673"/>
      <c r="AU139" s="668"/>
      <c r="AV139" s="668"/>
      <c r="AW139" s="668"/>
      <c r="AX139" s="668"/>
      <c r="AY139" s="668"/>
      <c r="AZ139" s="668"/>
      <c r="BA139" s="668"/>
      <c r="BB139" s="668"/>
      <c r="BC139" s="668"/>
      <c r="BD139" s="668"/>
      <c r="BE139" s="668"/>
      <c r="BF139" s="668"/>
      <c r="BG139" s="668"/>
      <c r="BH139" s="668"/>
      <c r="BI139" s="668"/>
      <c r="BJ139" s="668"/>
      <c r="BK139" s="668"/>
      <c r="BL139" s="668"/>
      <c r="BM139" s="668"/>
      <c r="BN139" s="668"/>
      <c r="BO139" s="668"/>
      <c r="BP139" s="668"/>
      <c r="BQ139" s="668"/>
      <c r="BR139" s="668"/>
      <c r="BS139" s="668"/>
      <c r="BT139" s="668"/>
      <c r="BU139" s="668"/>
      <c r="BV139" s="673"/>
      <c r="BW139" s="673"/>
      <c r="BX139" s="673"/>
      <c r="BY139" s="673"/>
      <c r="BZ139" s="673"/>
      <c r="CA139" s="673"/>
      <c r="CB139" s="673"/>
      <c r="CC139" s="673"/>
      <c r="CD139" s="673"/>
      <c r="CE139" s="673"/>
    </row>
    <row r="140" spans="5:83" s="661" customFormat="1" ht="14.25">
      <c r="E140" s="584" t="str">
        <f>IF(J140=Table!$C$1,VLOOKUP(H140,Table!$B$38:$AO$61,Table!$AO$35-1,FALSE),"")</f>
        <v/>
      </c>
      <c r="F140" s="555"/>
      <c r="G140" s="574"/>
      <c r="H140" s="590"/>
      <c r="I140" s="576"/>
      <c r="J140" s="576"/>
      <c r="K140" s="576"/>
      <c r="L140" s="576"/>
      <c r="M140" s="562" t="str">
        <f t="shared" si="52"/>
        <v/>
      </c>
      <c r="N140" s="562" t="str">
        <f t="shared" si="53"/>
        <v/>
      </c>
      <c r="O140" s="562"/>
      <c r="P140" s="562" t="str">
        <f t="shared" si="54"/>
        <v/>
      </c>
      <c r="Q140" s="586" t="str">
        <f t="shared" si="50"/>
        <v/>
      </c>
      <c r="R140" s="587" t="str">
        <f t="shared" si="51"/>
        <v/>
      </c>
      <c r="S140" s="587"/>
      <c r="T140" s="587"/>
      <c r="U140" s="587"/>
      <c r="V140" s="587"/>
      <c r="W140" s="574"/>
      <c r="X140" s="574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J140" s="582"/>
      <c r="AK140" s="583" t="str">
        <f t="array" ref="AK140">IF($K140="","",SUM(IF(LEFT($AM140:$BQ140,1)="s",1,0))-SUM(IF(RIGHT(LEFT($AM140:$BQ140,2))="-",1,0)))</f>
        <v/>
      </c>
      <c r="AL140" s="562" t="str">
        <f t="array" ref="AL140">IF($K111="","",SUM(IF(LEFT($AM140:$BQ140,1)="X",1,0)))</f>
        <v/>
      </c>
      <c r="AM140" s="668"/>
      <c r="AN140" s="668"/>
      <c r="AO140" s="668"/>
      <c r="AP140" s="668"/>
      <c r="AQ140" s="668"/>
      <c r="AR140" s="668"/>
      <c r="AS140" s="668"/>
      <c r="AT140" s="673"/>
      <c r="AU140" s="668"/>
      <c r="AV140" s="668"/>
      <c r="AW140" s="668"/>
      <c r="AX140" s="668"/>
      <c r="AY140" s="668"/>
      <c r="AZ140" s="668"/>
      <c r="BA140" s="668"/>
      <c r="BB140" s="668"/>
      <c r="BC140" s="668"/>
      <c r="BD140" s="668"/>
      <c r="BE140" s="668"/>
      <c r="BF140" s="668"/>
      <c r="BG140" s="668"/>
      <c r="BH140" s="668"/>
      <c r="BI140" s="668"/>
      <c r="BJ140" s="668"/>
      <c r="BK140" s="668"/>
      <c r="BL140" s="668"/>
      <c r="BM140" s="668"/>
      <c r="BN140" s="668"/>
      <c r="BO140" s="668"/>
      <c r="BP140" s="668"/>
      <c r="BQ140" s="668"/>
      <c r="BR140" s="668"/>
      <c r="BS140" s="668"/>
      <c r="BT140" s="668"/>
      <c r="BU140" s="668"/>
      <c r="BV140" s="673"/>
      <c r="BW140" s="673"/>
      <c r="BX140" s="673"/>
      <c r="BY140" s="673"/>
      <c r="BZ140" s="673"/>
      <c r="CA140" s="673"/>
      <c r="CB140" s="673"/>
      <c r="CC140" s="673"/>
      <c r="CD140" s="673"/>
      <c r="CE140" s="673"/>
    </row>
    <row r="141" spans="5:83" s="661" customFormat="1" ht="14.25">
      <c r="E141" s="584" t="str">
        <f>IF(J141=Table!$C$1,VLOOKUP(H141,Table!$B$38:$AO$61,Table!$AO$35-1,FALSE),"")</f>
        <v/>
      </c>
      <c r="F141" s="555"/>
      <c r="G141" s="574"/>
      <c r="H141" s="590"/>
      <c r="I141" s="576"/>
      <c r="J141" s="576"/>
      <c r="K141" s="576"/>
      <c r="L141" s="576"/>
      <c r="M141" s="562" t="str">
        <f t="shared" si="52"/>
        <v/>
      </c>
      <c r="N141" s="562" t="str">
        <f t="shared" si="53"/>
        <v/>
      </c>
      <c r="O141" s="562"/>
      <c r="P141" s="562" t="str">
        <f t="shared" si="54"/>
        <v/>
      </c>
      <c r="Q141" s="586" t="str">
        <f t="shared" si="50"/>
        <v/>
      </c>
      <c r="R141" s="587" t="str">
        <f t="shared" si="51"/>
        <v/>
      </c>
      <c r="S141" s="587"/>
      <c r="T141" s="587"/>
      <c r="U141" s="587"/>
      <c r="V141" s="587"/>
      <c r="W141" s="574"/>
      <c r="X141" s="574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J141" s="582"/>
      <c r="AK141" s="583" t="str">
        <f t="array" ref="AK141">IF($K141="","",SUM(IF(LEFT($AM141:$BQ141,1)="s",1,0))-SUM(IF(RIGHT(LEFT($AM141:$BQ141,2))="-",1,0)))</f>
        <v/>
      </c>
      <c r="AL141" s="562" t="str">
        <f t="array" ref="AL141">IF($K112="","",SUM(IF(LEFT($AM141:$BQ141,1)="X",1,0)))</f>
        <v/>
      </c>
      <c r="AM141" s="668"/>
      <c r="AN141" s="668"/>
      <c r="AO141" s="668"/>
      <c r="AP141" s="668"/>
      <c r="AQ141" s="668"/>
      <c r="AR141" s="668"/>
      <c r="AS141" s="668"/>
      <c r="AT141" s="673"/>
      <c r="AU141" s="668"/>
      <c r="AV141" s="668"/>
      <c r="AW141" s="668"/>
      <c r="AX141" s="668"/>
      <c r="AY141" s="668"/>
      <c r="AZ141" s="668"/>
      <c r="BA141" s="668"/>
      <c r="BB141" s="668"/>
      <c r="BC141" s="668"/>
      <c r="BD141" s="668"/>
      <c r="BE141" s="668"/>
      <c r="BF141" s="668"/>
      <c r="BG141" s="668"/>
      <c r="BH141" s="668"/>
      <c r="BI141" s="668"/>
      <c r="BJ141" s="668"/>
      <c r="BK141" s="668"/>
      <c r="BL141" s="668"/>
      <c r="BM141" s="668"/>
      <c r="BN141" s="668"/>
      <c r="BO141" s="668"/>
      <c r="BP141" s="668"/>
      <c r="BQ141" s="668"/>
      <c r="BR141" s="668"/>
      <c r="BS141" s="668"/>
      <c r="BT141" s="668"/>
      <c r="BU141" s="668"/>
      <c r="BV141" s="673"/>
      <c r="BW141" s="673"/>
      <c r="BX141" s="673"/>
      <c r="BY141" s="673"/>
      <c r="BZ141" s="673"/>
      <c r="CA141" s="673"/>
      <c r="CB141" s="673"/>
      <c r="CC141" s="673"/>
      <c r="CD141" s="673"/>
      <c r="CE141" s="673"/>
    </row>
    <row r="142" spans="5:83" s="661" customFormat="1" ht="14.25">
      <c r="E142" s="584" t="str">
        <f>IF(J142=Table!$C$1,VLOOKUP(H142,Table!$B$38:$AO$61,Table!$AO$35-1,FALSE),"")</f>
        <v/>
      </c>
      <c r="F142" s="555"/>
      <c r="G142" s="574"/>
      <c r="H142" s="590"/>
      <c r="I142" s="576"/>
      <c r="J142" s="576"/>
      <c r="K142" s="576"/>
      <c r="L142" s="576"/>
      <c r="M142" s="562" t="str">
        <f t="shared" si="52"/>
        <v/>
      </c>
      <c r="N142" s="562" t="str">
        <f t="shared" si="53"/>
        <v/>
      </c>
      <c r="O142" s="562"/>
      <c r="P142" s="562" t="str">
        <f t="shared" si="54"/>
        <v/>
      </c>
      <c r="Q142" s="586" t="str">
        <f t="shared" si="50"/>
        <v/>
      </c>
      <c r="R142" s="587" t="str">
        <f t="shared" si="51"/>
        <v/>
      </c>
      <c r="S142" s="587"/>
      <c r="T142" s="587"/>
      <c r="U142" s="587"/>
      <c r="V142" s="587"/>
      <c r="W142" s="574"/>
      <c r="X142" s="574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J142" s="582"/>
      <c r="AK142" s="583" t="str">
        <f t="array" ref="AK142">IF($K142="","",SUM(IF(LEFT($AM142:$BQ142,1)="s",1,0))-SUM(IF(RIGHT(LEFT($AM142:$BQ142,2))="-",1,0)))</f>
        <v/>
      </c>
      <c r="AL142" s="562" t="str">
        <f t="array" ref="AL142">IF($K113="","",SUM(IF(LEFT($AM142:$BQ142,1)="X",1,0)))</f>
        <v/>
      </c>
      <c r="AM142" s="668"/>
      <c r="AN142" s="668"/>
      <c r="AO142" s="668"/>
      <c r="AP142" s="668"/>
      <c r="AQ142" s="668"/>
      <c r="AR142" s="668"/>
      <c r="AS142" s="668"/>
      <c r="AT142" s="673"/>
      <c r="AU142" s="668"/>
      <c r="AV142" s="668"/>
      <c r="AW142" s="668"/>
      <c r="AX142" s="668"/>
      <c r="AY142" s="668"/>
      <c r="AZ142" s="668"/>
      <c r="BA142" s="668"/>
      <c r="BB142" s="668"/>
      <c r="BC142" s="668"/>
      <c r="BD142" s="668"/>
      <c r="BE142" s="668"/>
      <c r="BF142" s="668"/>
      <c r="BG142" s="668"/>
      <c r="BH142" s="668"/>
      <c r="BI142" s="668"/>
      <c r="BJ142" s="668"/>
      <c r="BK142" s="668"/>
      <c r="BL142" s="668"/>
      <c r="BM142" s="668"/>
      <c r="BN142" s="668"/>
      <c r="BO142" s="668"/>
      <c r="BP142" s="668"/>
      <c r="BQ142" s="668"/>
      <c r="BR142" s="668"/>
      <c r="BS142" s="668"/>
      <c r="BT142" s="668"/>
      <c r="BU142" s="668"/>
      <c r="BV142" s="673"/>
      <c r="BW142" s="673"/>
      <c r="BX142" s="673"/>
      <c r="BY142" s="673"/>
      <c r="BZ142" s="673"/>
      <c r="CA142" s="673"/>
      <c r="CB142" s="673"/>
      <c r="CC142" s="673"/>
      <c r="CD142" s="673"/>
      <c r="CE142" s="673"/>
    </row>
    <row r="143" spans="5:83" s="661" customFormat="1" ht="14.25">
      <c r="E143" s="584" t="str">
        <f>IF(J143=Table!$C$1,VLOOKUP(H143,Table!$B$38:$AO$61,Table!$AO$35-1,FALSE),"")</f>
        <v/>
      </c>
      <c r="F143" s="555"/>
      <c r="G143" s="574"/>
      <c r="H143" s="590"/>
      <c r="I143" s="576"/>
      <c r="J143" s="576"/>
      <c r="K143" s="576"/>
      <c r="L143" s="576"/>
      <c r="M143" s="562" t="str">
        <f t="shared" si="52"/>
        <v/>
      </c>
      <c r="N143" s="562" t="str">
        <f t="shared" si="53"/>
        <v/>
      </c>
      <c r="O143" s="562"/>
      <c r="P143" s="562" t="str">
        <f t="shared" si="54"/>
        <v/>
      </c>
      <c r="Q143" s="586" t="str">
        <f t="shared" si="50"/>
        <v/>
      </c>
      <c r="R143" s="587" t="str">
        <f t="shared" ref="R143:R174" si="55">IF(Q143="","",IF((K114-L114+Q143)&gt;=0.5,1,IF((K114-L114+Q143)=0.25,0.5,IF((K114-L114+Q143)&lt;=-0.5,-1,IF((K114-L114+Q143)=-0.25,-0.5,0)))))</f>
        <v/>
      </c>
      <c r="S143" s="587"/>
      <c r="T143" s="587"/>
      <c r="U143" s="587"/>
      <c r="V143" s="587"/>
      <c r="W143" s="574"/>
      <c r="X143" s="574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J143" s="582"/>
      <c r="AK143" s="583" t="str">
        <f t="array" ref="AK143">IF($K143="","",SUM(IF(LEFT($AM143:$BQ143,1)="s",1,0))-SUM(IF(RIGHT(LEFT($AM143:$BQ143,2))="-",1,0)))</f>
        <v/>
      </c>
      <c r="AL143" s="562" t="str">
        <f t="array" ref="AL143">IF($K114="","",SUM(IF(LEFT($AM143:$BQ143,1)="X",1,0)))</f>
        <v/>
      </c>
      <c r="AM143" s="668"/>
      <c r="AN143" s="668"/>
      <c r="AO143" s="668"/>
      <c r="AP143" s="668"/>
      <c r="AQ143" s="668"/>
      <c r="AR143" s="668"/>
      <c r="AS143" s="668"/>
      <c r="AT143" s="673"/>
      <c r="AU143" s="668"/>
      <c r="AV143" s="668"/>
      <c r="AW143" s="668"/>
      <c r="AX143" s="668"/>
      <c r="AY143" s="668"/>
      <c r="AZ143" s="668"/>
      <c r="BA143" s="668"/>
      <c r="BB143" s="668"/>
      <c r="BC143" s="668"/>
      <c r="BD143" s="668"/>
      <c r="BE143" s="668"/>
      <c r="BF143" s="668"/>
      <c r="BG143" s="668"/>
      <c r="BH143" s="668"/>
      <c r="BI143" s="668"/>
      <c r="BJ143" s="668"/>
      <c r="BK143" s="668"/>
      <c r="BL143" s="668"/>
      <c r="BM143" s="668"/>
      <c r="BN143" s="668"/>
      <c r="BO143" s="668"/>
      <c r="BP143" s="668"/>
      <c r="BQ143" s="668"/>
      <c r="BR143" s="668"/>
      <c r="BS143" s="668"/>
      <c r="BT143" s="668"/>
      <c r="BU143" s="668"/>
      <c r="BV143" s="673"/>
      <c r="BW143" s="673"/>
      <c r="BX143" s="673"/>
      <c r="BY143" s="673"/>
      <c r="BZ143" s="673"/>
      <c r="CA143" s="673"/>
      <c r="CB143" s="673"/>
      <c r="CC143" s="673"/>
      <c r="CD143" s="673"/>
      <c r="CE143" s="673"/>
    </row>
    <row r="144" spans="5:83" s="661" customFormat="1" ht="14.25">
      <c r="E144" s="584" t="str">
        <f>IF(J144=Table!$C$1,VLOOKUP(H144,Table!$B$38:$AO$61,Table!$AO$35-1,FALSE),"")</f>
        <v/>
      </c>
      <c r="F144" s="555"/>
      <c r="G144" s="574"/>
      <c r="H144" s="590"/>
      <c r="I144" s="576"/>
      <c r="J144" s="576"/>
      <c r="K144" s="576"/>
      <c r="L144" s="576"/>
      <c r="M144" s="562" t="str">
        <f t="shared" si="52"/>
        <v/>
      </c>
      <c r="N144" s="562" t="str">
        <f t="shared" si="53"/>
        <v/>
      </c>
      <c r="O144" s="562"/>
      <c r="P144" s="562" t="str">
        <f t="shared" si="54"/>
        <v/>
      </c>
      <c r="Q144" s="586" t="str">
        <f t="shared" si="50"/>
        <v/>
      </c>
      <c r="R144" s="587" t="str">
        <f t="shared" si="55"/>
        <v/>
      </c>
      <c r="S144" s="587"/>
      <c r="T144" s="587"/>
      <c r="U144" s="587"/>
      <c r="V144" s="587"/>
      <c r="W144" s="574"/>
      <c r="X144" s="574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J144" s="582"/>
      <c r="AK144" s="583" t="str">
        <f t="array" ref="AK144">IF($K144="","",SUM(IF(LEFT($AM144:$BQ144,1)="s",1,0))-SUM(IF(RIGHT(LEFT($AM144:$BQ144,2))="-",1,0)))</f>
        <v/>
      </c>
      <c r="AL144" s="562" t="str">
        <f t="array" ref="AL144">IF($K115="","",SUM(IF(LEFT($AM144:$BQ144,1)="X",1,0)))</f>
        <v/>
      </c>
      <c r="AM144" s="668"/>
      <c r="AN144" s="668"/>
      <c r="AO144" s="668"/>
      <c r="AP144" s="668"/>
      <c r="AQ144" s="668"/>
      <c r="AR144" s="668"/>
      <c r="AS144" s="668"/>
      <c r="AT144" s="673"/>
      <c r="AU144" s="668"/>
      <c r="AV144" s="668"/>
      <c r="AW144" s="668"/>
      <c r="AX144" s="668"/>
      <c r="AY144" s="668"/>
      <c r="AZ144" s="668"/>
      <c r="BA144" s="668"/>
      <c r="BB144" s="668"/>
      <c r="BC144" s="668"/>
      <c r="BD144" s="668"/>
      <c r="BE144" s="668"/>
      <c r="BF144" s="668"/>
      <c r="BG144" s="668"/>
      <c r="BH144" s="668"/>
      <c r="BI144" s="668"/>
      <c r="BJ144" s="668"/>
      <c r="BK144" s="668"/>
      <c r="BL144" s="668"/>
      <c r="BM144" s="668"/>
      <c r="BN144" s="668"/>
      <c r="BO144" s="668"/>
      <c r="BP144" s="668"/>
      <c r="BQ144" s="668"/>
      <c r="BR144" s="668"/>
      <c r="BS144" s="668"/>
      <c r="BT144" s="668"/>
      <c r="BU144" s="668"/>
      <c r="BV144" s="673"/>
      <c r="BW144" s="673"/>
      <c r="BX144" s="673"/>
      <c r="BY144" s="673"/>
      <c r="BZ144" s="673"/>
      <c r="CA144" s="673"/>
      <c r="CB144" s="673"/>
      <c r="CC144" s="673"/>
      <c r="CD144" s="673"/>
      <c r="CE144" s="673"/>
    </row>
    <row r="145" spans="1:83" ht="14.25">
      <c r="A145" s="661"/>
      <c r="B145" s="661"/>
      <c r="C145" s="661"/>
      <c r="D145" s="661"/>
      <c r="E145" s="584" t="str">
        <f>IF(J145=Table!$C$1,VLOOKUP(H145,Table!$B$38:$AO$61,Table!$AO$35-1,FALSE),"")</f>
        <v/>
      </c>
      <c r="F145" s="555"/>
      <c r="G145" s="574"/>
      <c r="H145" s="590"/>
      <c r="I145" s="576"/>
      <c r="J145" s="576"/>
      <c r="K145" s="576"/>
      <c r="L145" s="576"/>
      <c r="M145" s="562" t="str">
        <f t="shared" si="52"/>
        <v/>
      </c>
      <c r="N145" s="562" t="str">
        <f t="shared" si="53"/>
        <v/>
      </c>
      <c r="O145" s="562"/>
      <c r="P145" s="562" t="str">
        <f t="shared" si="54"/>
        <v/>
      </c>
      <c r="Q145" s="586" t="str">
        <f t="shared" si="50"/>
        <v/>
      </c>
      <c r="R145" s="587" t="str">
        <f t="shared" si="55"/>
        <v/>
      </c>
      <c r="S145" s="587"/>
      <c r="T145" s="587"/>
      <c r="U145" s="587"/>
      <c r="V145" s="587"/>
      <c r="W145" s="574"/>
      <c r="X145" s="574"/>
      <c r="AJ145" s="582"/>
      <c r="AK145" s="583" t="str">
        <f t="array" ref="AK145">IF($K145="","",SUM(IF(LEFT($AM145:$BQ145,1)="s",1,0))-SUM(IF(RIGHT(LEFT($AM145:$BQ145,2))="-",1,0)))</f>
        <v/>
      </c>
      <c r="AL145" s="562" t="str">
        <f t="array" ref="AL145">IF($K116="","",SUM(IF(LEFT($AM145:$BQ145,1)="X",1,0)))</f>
        <v/>
      </c>
      <c r="AM145" s="647"/>
      <c r="AN145" s="647"/>
      <c r="AO145" s="647"/>
      <c r="AP145" s="647"/>
      <c r="AQ145" s="647"/>
      <c r="AR145" s="647"/>
      <c r="AS145" s="647"/>
      <c r="AT145" s="649"/>
      <c r="AU145" s="647"/>
      <c r="AV145" s="647"/>
      <c r="AW145" s="647"/>
      <c r="AX145" s="647"/>
      <c r="AY145" s="647"/>
      <c r="AZ145" s="647"/>
      <c r="BA145" s="647"/>
      <c r="BB145" s="647"/>
      <c r="BC145" s="647"/>
      <c r="BD145" s="647"/>
      <c r="BE145" s="647"/>
      <c r="BF145" s="647"/>
      <c r="BG145" s="647"/>
      <c r="BH145" s="647"/>
      <c r="BI145" s="647"/>
      <c r="BJ145" s="647"/>
      <c r="BK145" s="647"/>
      <c r="BL145" s="647"/>
      <c r="BM145" s="647"/>
      <c r="BN145" s="647"/>
      <c r="BO145" s="647"/>
      <c r="BP145" s="647"/>
      <c r="BQ145" s="647"/>
      <c r="BR145" s="647"/>
      <c r="BS145" s="647"/>
      <c r="BT145" s="647"/>
      <c r="BU145" s="647"/>
      <c r="BV145" s="649"/>
      <c r="BW145" s="649"/>
      <c r="BX145" s="649"/>
      <c r="BY145" s="649"/>
      <c r="BZ145" s="649"/>
      <c r="CA145" s="649"/>
      <c r="CB145" s="649"/>
      <c r="CC145" s="649"/>
      <c r="CD145" s="649"/>
      <c r="CE145" s="649"/>
    </row>
    <row r="146" spans="1:83" ht="14.25">
      <c r="A146" s="561"/>
      <c r="E146" s="584" t="str">
        <f>IF(J146=Table!$C$1,VLOOKUP(H146,Table!$B$38:$AO$61,Table!$AO$35-1,FALSE),"")</f>
        <v/>
      </c>
      <c r="F146" s="555"/>
      <c r="G146" s="574"/>
      <c r="H146" s="590"/>
      <c r="I146" s="576"/>
      <c r="J146" s="576"/>
      <c r="K146" s="576"/>
      <c r="L146" s="576"/>
      <c r="M146" s="562" t="str">
        <f t="shared" si="52"/>
        <v/>
      </c>
      <c r="N146" s="562" t="str">
        <f t="shared" si="53"/>
        <v/>
      </c>
      <c r="O146" s="562"/>
      <c r="P146" s="562" t="str">
        <f t="shared" si="54"/>
        <v/>
      </c>
      <c r="Q146" s="586" t="str">
        <f t="shared" si="50"/>
        <v/>
      </c>
      <c r="R146" s="587" t="str">
        <f t="shared" si="55"/>
        <v/>
      </c>
      <c r="S146" s="587"/>
      <c r="T146" s="587"/>
      <c r="U146" s="587"/>
      <c r="V146" s="587"/>
      <c r="W146" s="574"/>
      <c r="X146" s="574"/>
      <c r="AJ146" s="582"/>
      <c r="AK146" s="583" t="str">
        <f t="array" ref="AK146">IF($K146="","",SUM(IF(LEFT($AM146:$BQ146,1)="s",1,0))-SUM(IF(RIGHT(LEFT($AM146:$BQ146,2))="-",1,0)))</f>
        <v/>
      </c>
      <c r="AL146" s="562" t="str">
        <f t="array" ref="AL146">IF($K117="","",SUM(IF(LEFT($AM146:$BQ146,1)="X",1,0)))</f>
        <v/>
      </c>
      <c r="AM146" s="647"/>
      <c r="AN146" s="647"/>
      <c r="AO146" s="647"/>
      <c r="AP146" s="647"/>
      <c r="AQ146" s="647"/>
      <c r="AR146" s="647"/>
      <c r="AS146" s="647"/>
      <c r="AT146" s="649"/>
      <c r="AU146" s="647"/>
      <c r="AV146" s="647"/>
      <c r="AW146" s="647"/>
      <c r="AX146" s="647"/>
      <c r="AY146" s="647"/>
      <c r="AZ146" s="647"/>
      <c r="BA146" s="647"/>
      <c r="BB146" s="647"/>
      <c r="BC146" s="647"/>
      <c r="BD146" s="647"/>
      <c r="BE146" s="647"/>
      <c r="BF146" s="647"/>
      <c r="BG146" s="647"/>
      <c r="BH146" s="647"/>
      <c r="BI146" s="647"/>
      <c r="BJ146" s="647"/>
      <c r="BK146" s="647"/>
      <c r="BL146" s="647"/>
      <c r="BM146" s="647"/>
      <c r="BN146" s="647"/>
      <c r="BO146" s="647"/>
      <c r="BP146" s="647"/>
      <c r="BQ146" s="647"/>
      <c r="BR146" s="647"/>
      <c r="BS146" s="647"/>
      <c r="BT146" s="647"/>
      <c r="BU146" s="647"/>
      <c r="BV146" s="649"/>
      <c r="BW146" s="649"/>
      <c r="BX146" s="649"/>
      <c r="BY146" s="649"/>
      <c r="BZ146" s="649"/>
      <c r="CA146" s="649"/>
      <c r="CB146" s="649"/>
      <c r="CC146" s="649"/>
      <c r="CD146" s="649"/>
      <c r="CE146" s="649"/>
    </row>
    <row r="147" spans="1:83" ht="14.25">
      <c r="A147" s="561"/>
      <c r="E147" s="584" t="str">
        <f>IF(J147=Table!$C$1,VLOOKUP(H147,Table!$B$38:$AO$61,Table!$AO$35-1,FALSE),"")</f>
        <v/>
      </c>
      <c r="F147" s="555"/>
      <c r="G147" s="574"/>
      <c r="H147" s="590"/>
      <c r="I147" s="576"/>
      <c r="J147" s="576"/>
      <c r="K147" s="576"/>
      <c r="L147" s="576"/>
      <c r="M147" s="562" t="str">
        <f t="shared" si="52"/>
        <v/>
      </c>
      <c r="N147" s="562" t="str">
        <f t="shared" si="53"/>
        <v/>
      </c>
      <c r="O147" s="562"/>
      <c r="P147" s="562" t="str">
        <f t="shared" si="54"/>
        <v/>
      </c>
      <c r="Q147" s="586" t="str">
        <f t="shared" si="50"/>
        <v/>
      </c>
      <c r="R147" s="587" t="str">
        <f t="shared" si="55"/>
        <v/>
      </c>
      <c r="S147" s="587"/>
      <c r="T147" s="587"/>
      <c r="U147" s="587"/>
      <c r="V147" s="587"/>
      <c r="W147" s="574"/>
      <c r="X147" s="574"/>
      <c r="AJ147" s="582"/>
      <c r="AK147" s="583" t="str">
        <f t="array" ref="AK147">IF($K147="","",SUM(IF(LEFT($AM147:$BQ147,1)="s",1,0))-SUM(IF(RIGHT(LEFT($AM147:$BQ147,2))="-",1,0)))</f>
        <v/>
      </c>
      <c r="AL147" s="562" t="str">
        <f t="array" ref="AL147">IF($K118="","",SUM(IF(LEFT($AM147:$BQ147,1)="X",1,0)))</f>
        <v/>
      </c>
      <c r="AM147" s="647"/>
      <c r="AN147" s="647"/>
      <c r="AO147" s="647"/>
      <c r="AP147" s="647"/>
      <c r="AQ147" s="647"/>
      <c r="AR147" s="647"/>
      <c r="AS147" s="647"/>
      <c r="AT147" s="649"/>
      <c r="AU147" s="647"/>
      <c r="AV147" s="647"/>
      <c r="AW147" s="647"/>
      <c r="AX147" s="647"/>
      <c r="AY147" s="647"/>
      <c r="AZ147" s="647"/>
      <c r="BA147" s="647"/>
      <c r="BB147" s="647"/>
      <c r="BC147" s="647"/>
      <c r="BD147" s="647"/>
      <c r="BE147" s="647"/>
      <c r="BF147" s="647"/>
      <c r="BG147" s="647"/>
      <c r="BH147" s="647"/>
      <c r="BI147" s="647"/>
      <c r="BJ147" s="647"/>
      <c r="BK147" s="647"/>
      <c r="BL147" s="647"/>
      <c r="BM147" s="647"/>
      <c r="BN147" s="647"/>
      <c r="BO147" s="647"/>
      <c r="BP147" s="647"/>
      <c r="BQ147" s="647"/>
      <c r="BR147" s="647"/>
      <c r="BS147" s="647"/>
      <c r="BT147" s="647"/>
      <c r="BU147" s="647"/>
      <c r="BV147" s="649"/>
      <c r="BW147" s="649"/>
      <c r="BX147" s="649"/>
      <c r="BY147" s="649"/>
      <c r="BZ147" s="649"/>
      <c r="CA147" s="649"/>
      <c r="CB147" s="649"/>
      <c r="CC147" s="649"/>
      <c r="CD147" s="649"/>
      <c r="CE147" s="649"/>
    </row>
    <row r="148" spans="1:83" ht="14.25">
      <c r="A148" s="561"/>
      <c r="E148" s="584" t="str">
        <f>IF(J148=Table!$C$1,VLOOKUP(H148,Table!$B$38:$AO$61,Table!$AO$35-1,FALSE),"")</f>
        <v/>
      </c>
      <c r="F148" s="555"/>
      <c r="G148" s="574"/>
      <c r="H148" s="590"/>
      <c r="I148" s="576"/>
      <c r="J148" s="576"/>
      <c r="K148" s="576"/>
      <c r="L148" s="576"/>
      <c r="M148" s="562" t="str">
        <f t="shared" si="52"/>
        <v/>
      </c>
      <c r="N148" s="562" t="str">
        <f t="shared" si="53"/>
        <v/>
      </c>
      <c r="O148" s="562"/>
      <c r="P148" s="562" t="str">
        <f t="shared" si="54"/>
        <v/>
      </c>
      <c r="Q148" s="586" t="str">
        <f t="shared" si="50"/>
        <v/>
      </c>
      <c r="R148" s="587" t="str">
        <f t="shared" si="55"/>
        <v/>
      </c>
      <c r="S148" s="587"/>
      <c r="T148" s="587"/>
      <c r="U148" s="587"/>
      <c r="V148" s="587"/>
      <c r="W148" s="574"/>
      <c r="X148" s="574"/>
      <c r="AJ148" s="582"/>
      <c r="AK148" s="583" t="str">
        <f t="array" ref="AK148">IF($K148="","",SUM(IF(LEFT($AM148:$BQ148,1)="s",1,0))-SUM(IF(RIGHT(LEFT($AM148:$BQ148,2))="-",1,0)))</f>
        <v/>
      </c>
      <c r="AL148" s="562" t="str">
        <f t="array" ref="AL148">IF($K119="","",SUM(IF(LEFT($AM148:$BQ148,1)="X",1,0)))</f>
        <v/>
      </c>
      <c r="AM148" s="647"/>
      <c r="AN148" s="647"/>
      <c r="AO148" s="647"/>
      <c r="AP148" s="647"/>
      <c r="AQ148" s="647"/>
      <c r="AR148" s="647"/>
      <c r="AS148" s="647"/>
      <c r="AT148" s="649"/>
      <c r="AU148" s="647"/>
      <c r="AV148" s="647"/>
      <c r="AW148" s="647"/>
      <c r="AX148" s="647"/>
      <c r="AY148" s="647"/>
      <c r="AZ148" s="647"/>
      <c r="BA148" s="647"/>
      <c r="BB148" s="647"/>
      <c r="BC148" s="647"/>
      <c r="BD148" s="647"/>
      <c r="BE148" s="647"/>
      <c r="BF148" s="647"/>
      <c r="BG148" s="647"/>
      <c r="BH148" s="647"/>
      <c r="BI148" s="647"/>
      <c r="BJ148" s="647"/>
      <c r="BK148" s="647"/>
      <c r="BL148" s="647"/>
      <c r="BM148" s="647"/>
      <c r="BN148" s="647"/>
      <c r="BO148" s="647"/>
      <c r="BP148" s="647"/>
      <c r="BQ148" s="647"/>
      <c r="BR148" s="647"/>
      <c r="BS148" s="647"/>
      <c r="BT148" s="647"/>
      <c r="BU148" s="647"/>
      <c r="BV148" s="649"/>
      <c r="BW148" s="649"/>
      <c r="BX148" s="649"/>
      <c r="BY148" s="649"/>
      <c r="BZ148" s="649"/>
      <c r="CA148" s="649"/>
      <c r="CB148" s="649"/>
      <c r="CC148" s="649"/>
      <c r="CD148" s="649"/>
      <c r="CE148" s="649"/>
    </row>
    <row r="149" spans="1:83" ht="14.25">
      <c r="A149" s="561"/>
      <c r="E149" s="584" t="str">
        <f>IF(J149=Table!$C$1,VLOOKUP(H149,Table!$B$38:$AO$61,Table!$AO$35-1,FALSE),"")</f>
        <v/>
      </c>
      <c r="F149" s="555"/>
      <c r="G149" s="574"/>
      <c r="H149" s="590"/>
      <c r="I149" s="576"/>
      <c r="J149" s="576"/>
      <c r="K149" s="576"/>
      <c r="L149" s="576"/>
      <c r="M149" s="562" t="str">
        <f t="shared" si="52"/>
        <v/>
      </c>
      <c r="N149" s="562" t="str">
        <f t="shared" si="53"/>
        <v/>
      </c>
      <c r="O149" s="562"/>
      <c r="P149" s="562" t="str">
        <f t="shared" si="54"/>
        <v/>
      </c>
      <c r="Q149" s="586" t="str">
        <f t="shared" si="50"/>
        <v/>
      </c>
      <c r="R149" s="587" t="str">
        <f t="shared" si="55"/>
        <v/>
      </c>
      <c r="S149" s="587"/>
      <c r="T149" s="587"/>
      <c r="U149" s="587"/>
      <c r="V149" s="587"/>
      <c r="W149" s="574"/>
      <c r="X149" s="574"/>
      <c r="AJ149" s="582"/>
      <c r="AK149" s="583" t="str">
        <f t="array" ref="AK149">IF($K149="","",SUM(IF(LEFT($AM149:$BQ149,1)="s",1,0))-SUM(IF(RIGHT(LEFT($AM149:$BQ149,2))="-",1,0)))</f>
        <v/>
      </c>
      <c r="AL149" s="562" t="str">
        <f t="array" ref="AL149">IF($K120="","",SUM(IF(LEFT($AM149:$BQ149,1)="X",1,0)))</f>
        <v/>
      </c>
      <c r="AM149" s="647"/>
      <c r="AN149" s="647"/>
      <c r="AO149" s="647"/>
      <c r="AP149" s="647"/>
      <c r="AQ149" s="647"/>
      <c r="AR149" s="647"/>
      <c r="AS149" s="647"/>
      <c r="AT149" s="649"/>
      <c r="AU149" s="647"/>
      <c r="AV149" s="647"/>
      <c r="AW149" s="647"/>
      <c r="AX149" s="647"/>
      <c r="AY149" s="647"/>
      <c r="AZ149" s="647"/>
      <c r="BA149" s="647"/>
      <c r="BB149" s="647"/>
      <c r="BC149" s="647"/>
      <c r="BD149" s="647"/>
      <c r="BE149" s="647"/>
      <c r="BF149" s="647"/>
      <c r="BG149" s="647"/>
      <c r="BH149" s="647"/>
      <c r="BI149" s="647"/>
      <c r="BJ149" s="647"/>
      <c r="BK149" s="647"/>
      <c r="BL149" s="647"/>
      <c r="BM149" s="647"/>
      <c r="BN149" s="647"/>
      <c r="BO149" s="647"/>
      <c r="BP149" s="647"/>
      <c r="BQ149" s="647"/>
      <c r="BR149" s="647"/>
      <c r="BS149" s="647"/>
      <c r="BT149" s="647"/>
      <c r="BU149" s="647"/>
      <c r="BV149" s="649"/>
      <c r="BW149" s="649"/>
      <c r="BX149" s="649"/>
      <c r="BY149" s="649"/>
      <c r="BZ149" s="649"/>
      <c r="CA149" s="649"/>
      <c r="CB149" s="649"/>
      <c r="CC149" s="649"/>
      <c r="CD149" s="649"/>
      <c r="CE149" s="649"/>
    </row>
    <row r="150" spans="1:83" ht="14.25">
      <c r="A150" s="561"/>
      <c r="E150" s="584" t="str">
        <f>IF(J150=Table!$C$1,VLOOKUP(H150,Table!$B$38:$AO$61,Table!$AO$35-1,FALSE),"")</f>
        <v/>
      </c>
      <c r="F150" s="555"/>
      <c r="G150" s="574"/>
      <c r="H150" s="590"/>
      <c r="I150" s="576"/>
      <c r="J150" s="576"/>
      <c r="K150" s="576"/>
      <c r="L150" s="576"/>
      <c r="M150" s="562" t="str">
        <f t="shared" si="52"/>
        <v/>
      </c>
      <c r="N150" s="562" t="str">
        <f t="shared" si="53"/>
        <v/>
      </c>
      <c r="O150" s="562"/>
      <c r="P150" s="562" t="str">
        <f t="shared" si="54"/>
        <v/>
      </c>
      <c r="Q150" s="586" t="str">
        <f t="shared" si="50"/>
        <v/>
      </c>
      <c r="R150" s="587" t="str">
        <f t="shared" si="55"/>
        <v/>
      </c>
      <c r="S150" s="587"/>
      <c r="T150" s="587"/>
      <c r="U150" s="587"/>
      <c r="V150" s="587"/>
      <c r="W150" s="574"/>
      <c r="X150" s="574"/>
      <c r="AJ150" s="582"/>
      <c r="AK150" s="583" t="str">
        <f t="array" ref="AK150">IF($K150="","",SUM(IF(LEFT($AM150:$BQ150,1)="s",1,0))-SUM(IF(RIGHT(LEFT($AM150:$BQ150,2))="-",1,0)))</f>
        <v/>
      </c>
      <c r="AL150" s="562" t="str">
        <f t="array" ref="AL150">IF($K121="","",SUM(IF(LEFT($AM150:$BQ150,1)="X",1,0)))</f>
        <v/>
      </c>
      <c r="AM150" s="647"/>
      <c r="AN150" s="647"/>
      <c r="AO150" s="647"/>
      <c r="AP150" s="647"/>
      <c r="AQ150" s="647"/>
      <c r="AR150" s="647"/>
      <c r="AS150" s="647"/>
      <c r="AT150" s="649"/>
      <c r="AU150" s="647"/>
      <c r="AV150" s="647"/>
      <c r="AW150" s="647"/>
      <c r="AX150" s="647"/>
      <c r="AY150" s="647"/>
      <c r="AZ150" s="647"/>
      <c r="BA150" s="647"/>
      <c r="BB150" s="647"/>
      <c r="BC150" s="647"/>
      <c r="BD150" s="647"/>
      <c r="BE150" s="647"/>
      <c r="BF150" s="647"/>
      <c r="BG150" s="647"/>
      <c r="BH150" s="647"/>
      <c r="BI150" s="647"/>
      <c r="BJ150" s="647"/>
      <c r="BK150" s="647"/>
      <c r="BL150" s="647"/>
      <c r="BM150" s="647"/>
      <c r="BN150" s="647"/>
      <c r="BO150" s="647"/>
      <c r="BP150" s="647"/>
      <c r="BQ150" s="647"/>
      <c r="BR150" s="647"/>
      <c r="BS150" s="647"/>
      <c r="BT150" s="647"/>
      <c r="BU150" s="647"/>
      <c r="BV150" s="649"/>
      <c r="BW150" s="649"/>
      <c r="BX150" s="649"/>
      <c r="BY150" s="649"/>
      <c r="BZ150" s="649"/>
      <c r="CA150" s="649"/>
      <c r="CB150" s="649"/>
      <c r="CC150" s="649"/>
      <c r="CD150" s="649"/>
      <c r="CE150" s="649"/>
    </row>
    <row r="151" spans="1:83" ht="14.25">
      <c r="A151" s="561"/>
      <c r="E151" s="584" t="str">
        <f>IF(J151=Table!$C$1,VLOOKUP(H151,Table!$B$38:$AO$61,Table!$AO$35-1,FALSE),"")</f>
        <v/>
      </c>
      <c r="F151" s="555"/>
      <c r="G151" s="574"/>
      <c r="H151" s="590"/>
      <c r="I151" s="576"/>
      <c r="J151" s="576"/>
      <c r="K151" s="576"/>
      <c r="L151" s="576"/>
      <c r="M151" s="562" t="str">
        <f t="shared" si="52"/>
        <v/>
      </c>
      <c r="N151" s="562" t="str">
        <f t="shared" si="53"/>
        <v/>
      </c>
      <c r="O151" s="562"/>
      <c r="P151" s="562" t="str">
        <f t="shared" si="54"/>
        <v/>
      </c>
      <c r="Q151" s="586" t="str">
        <f t="shared" si="50"/>
        <v/>
      </c>
      <c r="R151" s="587" t="str">
        <f t="shared" si="55"/>
        <v/>
      </c>
      <c r="S151" s="587"/>
      <c r="T151" s="587"/>
      <c r="U151" s="587"/>
      <c r="V151" s="587"/>
      <c r="W151" s="574"/>
      <c r="X151" s="574"/>
      <c r="AJ151" s="582"/>
      <c r="AK151" s="583" t="str">
        <f t="array" ref="AK151">IF($K151="","",SUM(IF(LEFT($AM151:$BQ151,1)="s",1,0))-SUM(IF(RIGHT(LEFT($AM151:$BQ151,2))="-",1,0)))</f>
        <v/>
      </c>
      <c r="AL151" s="562" t="str">
        <f t="array" ref="AL151">IF($K122="","",SUM(IF(LEFT($AM151:$BQ151,1)="X",1,0)))</f>
        <v/>
      </c>
      <c r="AM151" s="647"/>
      <c r="AN151" s="647"/>
      <c r="AO151" s="647"/>
      <c r="AP151" s="647"/>
      <c r="AQ151" s="647"/>
      <c r="AR151" s="647"/>
      <c r="AS151" s="647"/>
      <c r="AT151" s="649"/>
      <c r="AU151" s="647"/>
      <c r="AV151" s="647"/>
      <c r="AW151" s="647"/>
      <c r="AX151" s="647"/>
      <c r="AY151" s="647"/>
      <c r="AZ151" s="647"/>
      <c r="BA151" s="647"/>
      <c r="BB151" s="647"/>
      <c r="BC151" s="647"/>
      <c r="BD151" s="647"/>
      <c r="BE151" s="647"/>
      <c r="BF151" s="647"/>
      <c r="BG151" s="647"/>
      <c r="BH151" s="647"/>
      <c r="BI151" s="647"/>
      <c r="BJ151" s="647"/>
      <c r="BK151" s="647"/>
      <c r="BL151" s="647"/>
      <c r="BM151" s="647"/>
      <c r="BN151" s="647"/>
      <c r="BO151" s="647"/>
      <c r="BP151" s="647"/>
      <c r="BQ151" s="647"/>
      <c r="BR151" s="647"/>
      <c r="BS151" s="647"/>
      <c r="BT151" s="647"/>
      <c r="BU151" s="647"/>
      <c r="BV151" s="649"/>
      <c r="BW151" s="649"/>
      <c r="BX151" s="649"/>
      <c r="BY151" s="649"/>
      <c r="BZ151" s="649"/>
      <c r="CA151" s="649"/>
      <c r="CB151" s="649"/>
      <c r="CC151" s="649"/>
      <c r="CD151" s="649"/>
      <c r="CE151" s="649"/>
    </row>
    <row r="152" spans="1:83" ht="14.25">
      <c r="A152" s="561"/>
      <c r="E152" s="584" t="str">
        <f>IF(J152=Table!$C$1,VLOOKUP(H152,Table!$B$38:$AO$61,Table!$AO$35-1,FALSE),"")</f>
        <v/>
      </c>
      <c r="F152" s="555"/>
      <c r="G152" s="574"/>
      <c r="H152" s="590"/>
      <c r="I152" s="576"/>
      <c r="J152" s="576"/>
      <c r="K152" s="576"/>
      <c r="L152" s="576"/>
      <c r="M152" s="562" t="str">
        <f t="shared" si="52"/>
        <v/>
      </c>
      <c r="N152" s="562" t="str">
        <f t="shared" si="53"/>
        <v/>
      </c>
      <c r="O152" s="562"/>
      <c r="P152" s="562" t="str">
        <f t="shared" si="54"/>
        <v/>
      </c>
      <c r="Q152" s="586" t="str">
        <f t="shared" si="50"/>
        <v/>
      </c>
      <c r="R152" s="587" t="str">
        <f t="shared" si="55"/>
        <v/>
      </c>
      <c r="S152" s="587"/>
      <c r="T152" s="587"/>
      <c r="U152" s="587"/>
      <c r="V152" s="587"/>
      <c r="W152" s="574"/>
      <c r="X152" s="574"/>
      <c r="AJ152" s="582"/>
      <c r="AK152" s="583" t="str">
        <f t="array" ref="AK152">IF($K152="","",SUM(IF(LEFT($AM152:$BQ152,1)="s",1,0))-SUM(IF(RIGHT(LEFT($AM152:$BQ152,2))="-",1,0)))</f>
        <v/>
      </c>
      <c r="AL152" s="562" t="str">
        <f t="array" ref="AL152">IF($K123="","",SUM(IF(LEFT($AM152:$BQ152,1)="X",1,0)))</f>
        <v/>
      </c>
      <c r="AM152" s="647"/>
      <c r="AN152" s="647"/>
      <c r="AO152" s="647"/>
      <c r="AP152" s="647"/>
      <c r="AQ152" s="647"/>
      <c r="AR152" s="647"/>
      <c r="AS152" s="647"/>
      <c r="AT152" s="649"/>
      <c r="AU152" s="647"/>
      <c r="AV152" s="647"/>
      <c r="AW152" s="647"/>
      <c r="AX152" s="647"/>
      <c r="AY152" s="647"/>
      <c r="AZ152" s="647"/>
      <c r="BA152" s="647"/>
      <c r="BB152" s="647"/>
      <c r="BC152" s="647"/>
      <c r="BD152" s="647"/>
      <c r="BE152" s="647"/>
      <c r="BF152" s="647"/>
      <c r="BG152" s="647"/>
      <c r="BH152" s="647"/>
      <c r="BI152" s="647"/>
      <c r="BJ152" s="647"/>
      <c r="BK152" s="647"/>
      <c r="BL152" s="647"/>
      <c r="BM152" s="647"/>
      <c r="BN152" s="647"/>
      <c r="BO152" s="647"/>
      <c r="BP152" s="647"/>
      <c r="BQ152" s="647"/>
      <c r="BR152" s="647"/>
      <c r="BS152" s="647"/>
      <c r="BT152" s="647"/>
      <c r="BU152" s="647"/>
      <c r="BV152" s="649"/>
      <c r="BW152" s="649"/>
      <c r="BX152" s="649"/>
      <c r="BY152" s="649"/>
      <c r="BZ152" s="649"/>
      <c r="CA152" s="649"/>
      <c r="CB152" s="649"/>
      <c r="CC152" s="649"/>
      <c r="CD152" s="649"/>
      <c r="CE152" s="649"/>
    </row>
    <row r="153" spans="1:83" ht="14.25">
      <c r="A153" s="561"/>
      <c r="E153" s="584" t="str">
        <f>IF(J153=Table!$C$1,VLOOKUP(H153,Table!$B$38:$AO$61,Table!$AO$35-1,FALSE),"")</f>
        <v/>
      </c>
      <c r="F153" s="555"/>
      <c r="G153" s="574"/>
      <c r="H153" s="590"/>
      <c r="I153" s="576"/>
      <c r="J153" s="576"/>
      <c r="K153" s="576"/>
      <c r="L153" s="576"/>
      <c r="M153" s="562" t="str">
        <f t="shared" si="52"/>
        <v/>
      </c>
      <c r="N153" s="562" t="str">
        <f t="shared" si="53"/>
        <v/>
      </c>
      <c r="O153" s="562"/>
      <c r="P153" s="562" t="str">
        <f t="shared" si="54"/>
        <v/>
      </c>
      <c r="Q153" s="586" t="str">
        <f t="shared" si="50"/>
        <v/>
      </c>
      <c r="R153" s="587" t="str">
        <f t="shared" si="55"/>
        <v/>
      </c>
      <c r="S153" s="587"/>
      <c r="T153" s="587"/>
      <c r="U153" s="587"/>
      <c r="V153" s="587"/>
      <c r="W153" s="574"/>
      <c r="X153" s="574"/>
      <c r="AJ153" s="582"/>
      <c r="AK153" s="583" t="str">
        <f t="array" ref="AK153">IF($K153="","",SUM(IF(LEFT($AM153:$BQ153,1)="s",1,0))-SUM(IF(RIGHT(LEFT($AM153:$BQ153,2))="-",1,0)))</f>
        <v/>
      </c>
      <c r="AL153" s="562" t="str">
        <f t="array" ref="AL153">IF($K124="","",SUM(IF(LEFT($AM153:$BQ153,1)="X",1,0)))</f>
        <v/>
      </c>
      <c r="AM153" s="647"/>
      <c r="AN153" s="647"/>
      <c r="AO153" s="647"/>
      <c r="AP153" s="647"/>
      <c r="AQ153" s="647"/>
      <c r="AR153" s="647"/>
      <c r="AS153" s="647"/>
      <c r="AT153" s="649"/>
      <c r="AU153" s="647"/>
      <c r="AV153" s="647"/>
      <c r="AW153" s="647"/>
      <c r="AX153" s="647"/>
      <c r="AY153" s="647"/>
      <c r="AZ153" s="647"/>
      <c r="BA153" s="647"/>
      <c r="BB153" s="647"/>
      <c r="BC153" s="647"/>
      <c r="BD153" s="647"/>
      <c r="BE153" s="647"/>
      <c r="BF153" s="647"/>
      <c r="BG153" s="647"/>
      <c r="BH153" s="647"/>
      <c r="BI153" s="647"/>
      <c r="BJ153" s="647"/>
      <c r="BK153" s="647"/>
      <c r="BL153" s="647"/>
      <c r="BM153" s="647"/>
      <c r="BN153" s="647"/>
      <c r="BO153" s="647"/>
      <c r="BP153" s="647"/>
      <c r="BQ153" s="647"/>
      <c r="BR153" s="647"/>
      <c r="BS153" s="647"/>
      <c r="BT153" s="647"/>
      <c r="BU153" s="647"/>
      <c r="BV153" s="649"/>
      <c r="BW153" s="649"/>
      <c r="BX153" s="649"/>
      <c r="BY153" s="649"/>
      <c r="BZ153" s="649"/>
      <c r="CA153" s="649"/>
      <c r="CB153" s="649"/>
      <c r="CC153" s="649"/>
      <c r="CD153" s="649"/>
      <c r="CE153" s="649"/>
    </row>
    <row r="154" spans="1:83" ht="14.25">
      <c r="A154" s="561"/>
      <c r="E154" s="584" t="str">
        <f>IF(J154=Table!$C$1,VLOOKUP(H154,Table!$B$38:$AO$61,Table!$AO$35-1,FALSE),"")</f>
        <v/>
      </c>
      <c r="F154" s="555"/>
      <c r="G154" s="574"/>
      <c r="H154" s="590"/>
      <c r="I154" s="576"/>
      <c r="J154" s="576"/>
      <c r="K154" s="576"/>
      <c r="L154" s="576"/>
      <c r="M154" s="562" t="str">
        <f t="shared" si="52"/>
        <v/>
      </c>
      <c r="N154" s="562" t="str">
        <f t="shared" si="53"/>
        <v/>
      </c>
      <c r="O154" s="562"/>
      <c r="P154" s="562" t="str">
        <f t="shared" si="54"/>
        <v/>
      </c>
      <c r="Q154" s="586" t="str">
        <f t="shared" si="50"/>
        <v/>
      </c>
      <c r="R154" s="587" t="str">
        <f t="shared" si="55"/>
        <v/>
      </c>
      <c r="S154" s="587"/>
      <c r="T154" s="587"/>
      <c r="U154" s="587"/>
      <c r="V154" s="587"/>
      <c r="W154" s="574"/>
      <c r="X154" s="574"/>
      <c r="AJ154" s="582"/>
      <c r="AK154" s="583" t="str">
        <f t="array" ref="AK154">IF($K154="","",SUM(IF(LEFT($AM154:$BQ154,1)="s",1,0))-SUM(IF(RIGHT(LEFT($AM154:$BQ154,2))="-",1,0)))</f>
        <v/>
      </c>
      <c r="AL154" s="562" t="str">
        <f t="array" ref="AL154">IF($K125="","",SUM(IF(LEFT($AM154:$BQ154,1)="X",1,0)))</f>
        <v/>
      </c>
      <c r="AM154" s="647"/>
      <c r="AN154" s="647"/>
      <c r="AO154" s="647"/>
      <c r="AP154" s="647"/>
      <c r="AQ154" s="647"/>
      <c r="AR154" s="647"/>
      <c r="AS154" s="647"/>
      <c r="AT154" s="649"/>
      <c r="AU154" s="647"/>
      <c r="AV154" s="647"/>
      <c r="AW154" s="647"/>
      <c r="AX154" s="647"/>
      <c r="AY154" s="647"/>
      <c r="AZ154" s="647"/>
      <c r="BA154" s="647"/>
      <c r="BB154" s="647"/>
      <c r="BC154" s="647"/>
      <c r="BD154" s="647"/>
      <c r="BE154" s="647"/>
      <c r="BF154" s="647"/>
      <c r="BG154" s="647"/>
      <c r="BH154" s="647"/>
      <c r="BI154" s="647"/>
      <c r="BJ154" s="647"/>
      <c r="BK154" s="647"/>
      <c r="BL154" s="647"/>
      <c r="BM154" s="647"/>
      <c r="BN154" s="647"/>
      <c r="BO154" s="647"/>
      <c r="BP154" s="647"/>
      <c r="BQ154" s="647"/>
      <c r="BR154" s="647"/>
      <c r="BS154" s="647"/>
      <c r="BT154" s="647"/>
      <c r="BU154" s="647"/>
      <c r="BV154" s="649"/>
      <c r="BW154" s="649"/>
      <c r="BX154" s="649"/>
      <c r="BY154" s="649"/>
      <c r="BZ154" s="649"/>
      <c r="CA154" s="649"/>
      <c r="CB154" s="649"/>
      <c r="CC154" s="649"/>
      <c r="CD154" s="649"/>
      <c r="CE154" s="649"/>
    </row>
    <row r="155" spans="1:83" ht="14.25">
      <c r="A155" s="561"/>
      <c r="E155" s="584" t="str">
        <f>IF(J155=Table!$C$1,VLOOKUP(H155,Table!$B$38:$AO$61,Table!$AO$35-1,FALSE),"")</f>
        <v/>
      </c>
      <c r="F155" s="555"/>
      <c r="G155" s="574"/>
      <c r="H155" s="590"/>
      <c r="I155" s="576"/>
      <c r="J155" s="576"/>
      <c r="K155" s="576"/>
      <c r="L155" s="576"/>
      <c r="M155" s="562" t="str">
        <f t="shared" si="52"/>
        <v/>
      </c>
      <c r="N155" s="562" t="str">
        <f t="shared" si="53"/>
        <v/>
      </c>
      <c r="O155" s="562"/>
      <c r="P155" s="562" t="str">
        <f t="shared" si="54"/>
        <v/>
      </c>
      <c r="Q155" s="586" t="str">
        <f t="shared" si="50"/>
        <v/>
      </c>
      <c r="R155" s="587" t="str">
        <f t="shared" si="55"/>
        <v/>
      </c>
      <c r="S155" s="587"/>
      <c r="T155" s="587"/>
      <c r="U155" s="587"/>
      <c r="V155" s="587"/>
      <c r="W155" s="574"/>
      <c r="X155" s="574"/>
      <c r="AJ155" s="582"/>
      <c r="AK155" s="583" t="str">
        <f t="array" ref="AK155">IF($K155="","",SUM(IF(LEFT($AM155:$BQ155,1)="s",1,0))-SUM(IF(RIGHT(LEFT($AM155:$BQ155,2))="-",1,0)))</f>
        <v/>
      </c>
      <c r="AL155" s="562" t="str">
        <f t="array" ref="AL155">IF($K126="","",SUM(IF(LEFT($AM155:$BQ155,1)="X",1,0)))</f>
        <v/>
      </c>
      <c r="AM155" s="647"/>
      <c r="AN155" s="647"/>
      <c r="AO155" s="647"/>
      <c r="AP155" s="647"/>
      <c r="AQ155" s="647"/>
      <c r="AR155" s="647"/>
      <c r="AS155" s="647"/>
      <c r="AT155" s="649"/>
      <c r="AU155" s="647"/>
      <c r="AV155" s="647"/>
      <c r="AW155" s="647"/>
      <c r="AX155" s="647"/>
      <c r="AY155" s="647"/>
      <c r="AZ155" s="647"/>
      <c r="BA155" s="647"/>
      <c r="BB155" s="647"/>
      <c r="BC155" s="647"/>
      <c r="BD155" s="647"/>
      <c r="BE155" s="647"/>
      <c r="BF155" s="647"/>
      <c r="BG155" s="647"/>
      <c r="BH155" s="647"/>
      <c r="BI155" s="647"/>
      <c r="BJ155" s="647"/>
      <c r="BK155" s="647"/>
      <c r="BL155" s="647"/>
      <c r="BM155" s="647"/>
      <c r="BN155" s="647"/>
      <c r="BO155" s="647"/>
      <c r="BP155" s="647"/>
      <c r="BQ155" s="647"/>
      <c r="BR155" s="647"/>
      <c r="BS155" s="647"/>
      <c r="BT155" s="647"/>
      <c r="BU155" s="647"/>
      <c r="BV155" s="649"/>
      <c r="BW155" s="649"/>
      <c r="BX155" s="649"/>
      <c r="BY155" s="649"/>
      <c r="BZ155" s="649"/>
      <c r="CA155" s="649"/>
      <c r="CB155" s="649"/>
      <c r="CC155" s="649"/>
      <c r="CD155" s="649"/>
      <c r="CE155" s="649"/>
    </row>
    <row r="156" spans="1:83" ht="14.25">
      <c r="A156" s="561"/>
      <c r="E156" s="584" t="str">
        <f>IF(J156=Table!$C$1,VLOOKUP(H156,Table!$B$38:$AO$61,Table!$AO$35-1,FALSE),"")</f>
        <v/>
      </c>
      <c r="F156" s="555"/>
      <c r="G156" s="574"/>
      <c r="H156" s="590"/>
      <c r="I156" s="576"/>
      <c r="J156" s="576"/>
      <c r="K156" s="576"/>
      <c r="L156" s="576"/>
      <c r="M156" s="562" t="str">
        <f t="shared" si="52"/>
        <v/>
      </c>
      <c r="N156" s="562" t="str">
        <f t="shared" si="53"/>
        <v/>
      </c>
      <c r="O156" s="562"/>
      <c r="P156" s="562" t="str">
        <f t="shared" si="54"/>
        <v/>
      </c>
      <c r="Q156" s="586" t="str">
        <f t="shared" si="50"/>
        <v/>
      </c>
      <c r="R156" s="587" t="str">
        <f t="shared" si="55"/>
        <v/>
      </c>
      <c r="S156" s="587"/>
      <c r="T156" s="587"/>
      <c r="U156" s="587"/>
      <c r="V156" s="587"/>
      <c r="W156" s="574"/>
      <c r="X156" s="574"/>
      <c r="AJ156" s="582"/>
      <c r="AK156" s="583" t="str">
        <f t="array" ref="AK156">IF($K156="","",SUM(IF(LEFT($AM156:$BQ156,1)="s",1,0))-SUM(IF(RIGHT(LEFT($AM156:$BQ156,2))="-",1,0)))</f>
        <v/>
      </c>
      <c r="AL156" s="562" t="str">
        <f t="array" ref="AL156">IF($K127="","",SUM(IF(LEFT($AM156:$BQ156,1)="X",1,0)))</f>
        <v/>
      </c>
      <c r="AM156" s="647"/>
      <c r="AN156" s="647"/>
      <c r="AO156" s="647"/>
      <c r="AP156" s="647"/>
      <c r="AQ156" s="647"/>
      <c r="AR156" s="647"/>
      <c r="AS156" s="647"/>
      <c r="AT156" s="649"/>
      <c r="AU156" s="647"/>
      <c r="AV156" s="647"/>
      <c r="AW156" s="647"/>
      <c r="AX156" s="647"/>
      <c r="AY156" s="647"/>
      <c r="AZ156" s="647"/>
      <c r="BA156" s="647"/>
      <c r="BB156" s="647"/>
      <c r="BC156" s="647"/>
      <c r="BD156" s="647"/>
      <c r="BE156" s="647"/>
      <c r="BF156" s="647"/>
      <c r="BG156" s="647"/>
      <c r="BH156" s="647"/>
      <c r="BI156" s="647"/>
      <c r="BJ156" s="647"/>
      <c r="BK156" s="647"/>
      <c r="BL156" s="647"/>
      <c r="BM156" s="647"/>
      <c r="BN156" s="647"/>
      <c r="BO156" s="647"/>
      <c r="BP156" s="647"/>
      <c r="BQ156" s="647"/>
      <c r="BR156" s="647"/>
      <c r="BS156" s="647"/>
      <c r="BT156" s="647"/>
      <c r="BU156" s="647"/>
      <c r="BV156" s="649"/>
      <c r="BW156" s="649"/>
      <c r="BX156" s="649"/>
      <c r="BY156" s="649"/>
      <c r="BZ156" s="649"/>
      <c r="CA156" s="649"/>
      <c r="CB156" s="649"/>
      <c r="CC156" s="649"/>
      <c r="CD156" s="649"/>
      <c r="CE156" s="649"/>
    </row>
    <row r="157" spans="1:83" ht="14.25">
      <c r="A157" s="561"/>
      <c r="E157" s="584" t="str">
        <f>IF(J157=Table!$C$1,VLOOKUP(H157,Table!$B$38:$AO$61,Table!$AO$35-1,FALSE),"")</f>
        <v/>
      </c>
      <c r="F157" s="555"/>
      <c r="G157" s="574"/>
      <c r="H157" s="590"/>
      <c r="I157" s="576"/>
      <c r="J157" s="576"/>
      <c r="K157" s="576"/>
      <c r="L157" s="576"/>
      <c r="M157" s="562" t="str">
        <f t="shared" si="52"/>
        <v/>
      </c>
      <c r="N157" s="562" t="str">
        <f t="shared" si="53"/>
        <v/>
      </c>
      <c r="O157" s="562"/>
      <c r="P157" s="562" t="str">
        <f t="shared" si="54"/>
        <v/>
      </c>
      <c r="Q157" s="586" t="str">
        <f t="shared" si="50"/>
        <v/>
      </c>
      <c r="R157" s="587" t="str">
        <f t="shared" si="55"/>
        <v/>
      </c>
      <c r="S157" s="587"/>
      <c r="T157" s="587"/>
      <c r="U157" s="587"/>
      <c r="V157" s="587"/>
      <c r="W157" s="574"/>
      <c r="X157" s="574"/>
      <c r="AJ157" s="582"/>
      <c r="AK157" s="583" t="str">
        <f t="array" ref="AK157">IF($K157="","",SUM(IF(LEFT($AM157:$BQ157,1)="s",1,0))-SUM(IF(RIGHT(LEFT($AM157:$BQ157,2))="-",1,0)))</f>
        <v/>
      </c>
      <c r="AL157" s="562" t="str">
        <f t="array" ref="AL157">IF($K128="","",SUM(IF(LEFT($AM157:$BQ157,1)="X",1,0)))</f>
        <v/>
      </c>
      <c r="AM157" s="647"/>
      <c r="AN157" s="647"/>
      <c r="AO157" s="647"/>
      <c r="AP157" s="647"/>
      <c r="AQ157" s="647"/>
      <c r="AR157" s="647"/>
      <c r="AS157" s="647"/>
      <c r="AT157" s="649"/>
      <c r="AU157" s="647"/>
      <c r="AV157" s="647"/>
      <c r="AW157" s="647"/>
      <c r="AX157" s="647"/>
      <c r="AY157" s="647"/>
      <c r="AZ157" s="647"/>
      <c r="BA157" s="647"/>
      <c r="BB157" s="647"/>
      <c r="BC157" s="647"/>
      <c r="BD157" s="647"/>
      <c r="BE157" s="647"/>
      <c r="BF157" s="647"/>
      <c r="BG157" s="647"/>
      <c r="BH157" s="647"/>
      <c r="BI157" s="647"/>
      <c r="BJ157" s="647"/>
      <c r="BK157" s="647"/>
      <c r="BL157" s="647"/>
      <c r="BM157" s="647"/>
      <c r="BN157" s="647"/>
      <c r="BO157" s="647"/>
      <c r="BP157" s="647"/>
      <c r="BQ157" s="647"/>
      <c r="BR157" s="647"/>
      <c r="BS157" s="647"/>
      <c r="BT157" s="647"/>
      <c r="BU157" s="647"/>
      <c r="BV157" s="649"/>
      <c r="BW157" s="649"/>
      <c r="BX157" s="649"/>
      <c r="BY157" s="649"/>
      <c r="BZ157" s="649"/>
      <c r="CA157" s="649"/>
      <c r="CB157" s="649"/>
      <c r="CC157" s="649"/>
      <c r="CD157" s="649"/>
      <c r="CE157" s="649"/>
    </row>
    <row r="158" spans="1:83" ht="14.25">
      <c r="A158" s="561"/>
      <c r="E158" s="584" t="str">
        <f>IF(J158=Table!$C$1,VLOOKUP(H158,Table!$B$38:$AO$61,Table!$AO$35-1,FALSE),"")</f>
        <v/>
      </c>
      <c r="F158" s="555"/>
      <c r="G158" s="574"/>
      <c r="H158" s="590"/>
      <c r="I158" s="576"/>
      <c r="J158" s="576"/>
      <c r="K158" s="576"/>
      <c r="L158" s="576"/>
      <c r="M158" s="562" t="str">
        <f t="shared" si="52"/>
        <v/>
      </c>
      <c r="N158" s="562" t="str">
        <f t="shared" si="53"/>
        <v/>
      </c>
      <c r="O158" s="562"/>
      <c r="P158" s="562" t="str">
        <f t="shared" si="54"/>
        <v/>
      </c>
      <c r="Q158" s="586" t="str">
        <f t="shared" si="50"/>
        <v/>
      </c>
      <c r="R158" s="587" t="str">
        <f t="shared" si="55"/>
        <v/>
      </c>
      <c r="S158" s="587"/>
      <c r="T158" s="587"/>
      <c r="U158" s="587"/>
      <c r="V158" s="587"/>
      <c r="W158" s="574"/>
      <c r="X158" s="574"/>
      <c r="AJ158" s="582"/>
      <c r="AK158" s="583" t="str">
        <f t="array" ref="AK158">IF($K158="","",SUM(IF(LEFT($AM158:$BQ158,1)="s",1,0))-SUM(IF(RIGHT(LEFT($AM158:$BQ158,2))="-",1,0)))</f>
        <v/>
      </c>
      <c r="AL158" s="562" t="str">
        <f t="array" ref="AL158">IF($K129="","",SUM(IF(LEFT($AM158:$BQ158,1)="X",1,0)))</f>
        <v/>
      </c>
      <c r="AM158" s="647"/>
      <c r="AN158" s="647"/>
      <c r="AO158" s="647"/>
      <c r="AP158" s="647"/>
      <c r="AQ158" s="647"/>
      <c r="AR158" s="647"/>
      <c r="AS158" s="647"/>
      <c r="AT158" s="649"/>
      <c r="AU158" s="647"/>
      <c r="AV158" s="647"/>
      <c r="AW158" s="647"/>
      <c r="AX158" s="647"/>
      <c r="AY158" s="647"/>
      <c r="AZ158" s="647"/>
      <c r="BA158" s="647"/>
      <c r="BB158" s="647"/>
      <c r="BC158" s="647"/>
      <c r="BD158" s="647"/>
      <c r="BE158" s="647"/>
      <c r="BF158" s="647"/>
      <c r="BG158" s="647"/>
      <c r="BH158" s="647"/>
      <c r="BI158" s="647"/>
      <c r="BJ158" s="647"/>
      <c r="BK158" s="647"/>
      <c r="BL158" s="647"/>
      <c r="BM158" s="647"/>
      <c r="BN158" s="647"/>
      <c r="BO158" s="647"/>
      <c r="BP158" s="647"/>
      <c r="BQ158" s="647"/>
      <c r="BR158" s="647"/>
      <c r="BS158" s="647"/>
      <c r="BT158" s="647"/>
      <c r="BU158" s="647"/>
      <c r="BV158" s="649"/>
      <c r="BW158" s="649"/>
      <c r="BX158" s="649"/>
      <c r="BY158" s="649"/>
      <c r="BZ158" s="649"/>
      <c r="CA158" s="649"/>
      <c r="CB158" s="649"/>
      <c r="CC158" s="649"/>
      <c r="CD158" s="649"/>
      <c r="CE158" s="649"/>
    </row>
    <row r="159" spans="1:83" ht="14.25">
      <c r="A159" s="561"/>
      <c r="E159" s="584" t="str">
        <f>IF(J159=Table!$C$1,VLOOKUP(H159,Table!$B$38:$AO$61,Table!$AO$35-1,FALSE),"")</f>
        <v/>
      </c>
      <c r="F159" s="555"/>
      <c r="G159" s="574"/>
      <c r="H159" s="590"/>
      <c r="I159" s="576"/>
      <c r="J159" s="576"/>
      <c r="K159" s="576"/>
      <c r="L159" s="576"/>
      <c r="M159" s="562" t="str">
        <f t="shared" si="52"/>
        <v/>
      </c>
      <c r="N159" s="562" t="str">
        <f t="shared" si="53"/>
        <v/>
      </c>
      <c r="O159" s="562"/>
      <c r="P159" s="562" t="str">
        <f t="shared" si="54"/>
        <v/>
      </c>
      <c r="Q159" s="586" t="str">
        <f t="shared" si="50"/>
        <v/>
      </c>
      <c r="R159" s="587" t="str">
        <f t="shared" si="55"/>
        <v/>
      </c>
      <c r="S159" s="587"/>
      <c r="T159" s="587"/>
      <c r="U159" s="587"/>
      <c r="V159" s="587"/>
      <c r="W159" s="574"/>
      <c r="X159" s="574"/>
      <c r="AJ159" s="582"/>
      <c r="AK159" s="583" t="str">
        <f t="array" ref="AK159">IF($K159="","",SUM(IF(LEFT($AM159:$BQ159,1)="s",1,0))-SUM(IF(RIGHT(LEFT($AM159:$BQ159,2))="-",1,0)))</f>
        <v/>
      </c>
      <c r="AL159" s="562" t="str">
        <f t="array" ref="AL159">IF($K130="","",SUM(IF(LEFT($AM159:$BQ159,1)="X",1,0)))</f>
        <v/>
      </c>
      <c r="AM159" s="647"/>
      <c r="AN159" s="647"/>
      <c r="AO159" s="647"/>
      <c r="AP159" s="647"/>
      <c r="AQ159" s="647"/>
      <c r="AR159" s="647"/>
      <c r="AS159" s="647"/>
      <c r="AT159" s="649"/>
      <c r="AU159" s="647"/>
      <c r="AV159" s="647"/>
      <c r="AW159" s="647"/>
      <c r="AX159" s="647"/>
      <c r="AY159" s="647"/>
      <c r="AZ159" s="647"/>
      <c r="BA159" s="647"/>
      <c r="BB159" s="647"/>
      <c r="BC159" s="647"/>
      <c r="BD159" s="647"/>
      <c r="BE159" s="647"/>
      <c r="BF159" s="647"/>
      <c r="BG159" s="647"/>
      <c r="BH159" s="647"/>
      <c r="BI159" s="647"/>
      <c r="BJ159" s="647"/>
      <c r="BK159" s="647"/>
      <c r="BL159" s="647"/>
      <c r="BM159" s="647"/>
      <c r="BN159" s="647"/>
      <c r="BO159" s="647"/>
      <c r="BP159" s="647"/>
      <c r="BQ159" s="647"/>
      <c r="BR159" s="647"/>
      <c r="BS159" s="647"/>
      <c r="BT159" s="647"/>
      <c r="BU159" s="647"/>
      <c r="BV159" s="649"/>
      <c r="BW159" s="649"/>
      <c r="BX159" s="649"/>
      <c r="BY159" s="649"/>
      <c r="BZ159" s="649"/>
      <c r="CA159" s="649"/>
      <c r="CB159" s="649"/>
      <c r="CC159" s="649"/>
      <c r="CD159" s="649"/>
      <c r="CE159" s="649"/>
    </row>
    <row r="160" spans="1:83" ht="14.25">
      <c r="A160" s="561"/>
      <c r="E160" s="584" t="str">
        <f>IF(J160=Table!$C$1,VLOOKUP(H160,Table!$B$38:$AO$61,Table!$AO$35-1,FALSE),"")</f>
        <v/>
      </c>
      <c r="F160" s="555"/>
      <c r="G160" s="574"/>
      <c r="H160" s="590"/>
      <c r="I160" s="576"/>
      <c r="J160" s="576"/>
      <c r="K160" s="576"/>
      <c r="L160" s="576"/>
      <c r="M160" s="562" t="str">
        <f t="shared" si="52"/>
        <v/>
      </c>
      <c r="N160" s="562" t="str">
        <f t="shared" si="53"/>
        <v/>
      </c>
      <c r="O160" s="562"/>
      <c r="P160" s="562" t="str">
        <f t="shared" si="54"/>
        <v/>
      </c>
      <c r="Q160" s="586" t="str">
        <f t="shared" si="50"/>
        <v/>
      </c>
      <c r="R160" s="587" t="str">
        <f t="shared" si="55"/>
        <v/>
      </c>
      <c r="S160" s="587"/>
      <c r="T160" s="587"/>
      <c r="U160" s="587"/>
      <c r="V160" s="587"/>
      <c r="W160" s="574"/>
      <c r="X160" s="574"/>
      <c r="AJ160" s="582"/>
      <c r="AK160" s="583" t="str">
        <f t="array" ref="AK160">IF($K160="","",SUM(IF(LEFT($AM160:$BQ160,1)="s",1,0))-SUM(IF(RIGHT(LEFT($AM160:$BQ160,2))="-",1,0)))</f>
        <v/>
      </c>
      <c r="AL160" s="562" t="str">
        <f t="array" ref="AL160">IF($K131="","",SUM(IF(LEFT($AM160:$BQ160,1)="X",1,0)))</f>
        <v/>
      </c>
      <c r="AM160" s="647"/>
      <c r="AN160" s="647"/>
      <c r="AO160" s="647"/>
      <c r="AP160" s="647"/>
      <c r="AQ160" s="647"/>
      <c r="AR160" s="647"/>
      <c r="AS160" s="647"/>
      <c r="AT160" s="649"/>
      <c r="AU160" s="647"/>
      <c r="AV160" s="647"/>
      <c r="AW160" s="647"/>
      <c r="AX160" s="647"/>
      <c r="AY160" s="647"/>
      <c r="AZ160" s="647"/>
      <c r="BA160" s="647"/>
      <c r="BB160" s="647"/>
      <c r="BC160" s="647"/>
      <c r="BD160" s="647"/>
      <c r="BE160" s="647"/>
      <c r="BF160" s="647"/>
      <c r="BG160" s="647"/>
      <c r="BH160" s="647"/>
      <c r="BI160" s="647"/>
      <c r="BJ160" s="647"/>
      <c r="BK160" s="647"/>
      <c r="BL160" s="647"/>
      <c r="BM160" s="647"/>
      <c r="BN160" s="647"/>
      <c r="BO160" s="647"/>
      <c r="BP160" s="647"/>
      <c r="BQ160" s="647"/>
      <c r="BR160" s="647"/>
      <c r="BS160" s="647"/>
      <c r="BT160" s="647"/>
      <c r="BU160" s="647"/>
      <c r="BV160" s="649"/>
      <c r="BW160" s="649"/>
      <c r="BX160" s="649"/>
      <c r="BY160" s="649"/>
      <c r="BZ160" s="649"/>
      <c r="CA160" s="649"/>
      <c r="CB160" s="649"/>
      <c r="CC160" s="649"/>
      <c r="CD160" s="649"/>
      <c r="CE160" s="649"/>
    </row>
    <row r="161" spans="1:83" ht="14.25">
      <c r="A161" s="561"/>
      <c r="E161" s="584" t="str">
        <f>IF(J161=Table!$C$1,VLOOKUP(H161,Table!$B$38:$AO$61,Table!$AO$35-1,FALSE),"")</f>
        <v/>
      </c>
      <c r="F161" s="555"/>
      <c r="G161" s="574"/>
      <c r="H161" s="590"/>
      <c r="I161" s="576"/>
      <c r="J161" s="576"/>
      <c r="K161" s="576"/>
      <c r="L161" s="576"/>
      <c r="M161" s="562" t="str">
        <f t="shared" si="52"/>
        <v/>
      </c>
      <c r="N161" s="562" t="str">
        <f t="shared" si="53"/>
        <v/>
      </c>
      <c r="O161" s="562"/>
      <c r="P161" s="562" t="str">
        <f t="shared" si="54"/>
        <v/>
      </c>
      <c r="Q161" s="586" t="str">
        <f t="shared" si="50"/>
        <v/>
      </c>
      <c r="R161" s="587" t="str">
        <f t="shared" si="55"/>
        <v/>
      </c>
      <c r="S161" s="587"/>
      <c r="T161" s="587"/>
      <c r="U161" s="587"/>
      <c r="V161" s="587"/>
      <c r="W161" s="574"/>
      <c r="X161" s="574"/>
      <c r="AJ161" s="582"/>
      <c r="AK161" s="583" t="str">
        <f t="array" ref="AK161">IF($K161="","",SUM(IF(LEFT($AM161:$BQ161,1)="s",1,0))-SUM(IF(RIGHT(LEFT($AM161:$BQ161,2))="-",1,0)))</f>
        <v/>
      </c>
      <c r="AL161" s="562" t="str">
        <f t="array" ref="AL161">IF($K132="","",SUM(IF(LEFT($AM161:$BQ161,1)="X",1,0)))</f>
        <v/>
      </c>
      <c r="AM161" s="647"/>
      <c r="AN161" s="647"/>
      <c r="AO161" s="647"/>
      <c r="AP161" s="647"/>
      <c r="AQ161" s="647"/>
      <c r="AR161" s="647"/>
      <c r="AS161" s="647"/>
      <c r="AT161" s="649"/>
      <c r="AU161" s="647"/>
      <c r="AV161" s="647"/>
      <c r="AW161" s="647"/>
      <c r="AX161" s="647"/>
      <c r="AY161" s="647"/>
      <c r="AZ161" s="647"/>
      <c r="BA161" s="647"/>
      <c r="BB161" s="647"/>
      <c r="BC161" s="647"/>
      <c r="BD161" s="647"/>
      <c r="BE161" s="647"/>
      <c r="BF161" s="647"/>
      <c r="BG161" s="647"/>
      <c r="BH161" s="647"/>
      <c r="BI161" s="647"/>
      <c r="BJ161" s="647"/>
      <c r="BK161" s="647"/>
      <c r="BL161" s="647"/>
      <c r="BM161" s="647"/>
      <c r="BN161" s="647"/>
      <c r="BO161" s="647"/>
      <c r="BP161" s="647"/>
      <c r="BQ161" s="647"/>
      <c r="BR161" s="647"/>
      <c r="BS161" s="647"/>
      <c r="BT161" s="647"/>
      <c r="BU161" s="647"/>
      <c r="BV161" s="649"/>
      <c r="BW161" s="649"/>
      <c r="BX161" s="649"/>
      <c r="BY161" s="649"/>
      <c r="BZ161" s="649"/>
      <c r="CA161" s="649"/>
      <c r="CB161" s="649"/>
      <c r="CC161" s="649"/>
      <c r="CD161" s="649"/>
      <c r="CE161" s="649"/>
    </row>
    <row r="162" spans="1:83" ht="14.25">
      <c r="A162" s="561"/>
      <c r="E162" s="584" t="str">
        <f>IF(J162=Table!$C$1,VLOOKUP(H162,Table!$B$38:$AO$61,Table!$AO$35-1,FALSE),"")</f>
        <v/>
      </c>
      <c r="F162" s="555"/>
      <c r="G162" s="574"/>
      <c r="H162" s="590"/>
      <c r="I162" s="576"/>
      <c r="J162" s="576"/>
      <c r="K162" s="576"/>
      <c r="L162" s="576"/>
      <c r="M162" s="562" t="str">
        <f t="shared" si="52"/>
        <v/>
      </c>
      <c r="N162" s="562" t="str">
        <f t="shared" si="53"/>
        <v/>
      </c>
      <c r="O162" s="562"/>
      <c r="P162" s="562" t="str">
        <f t="shared" si="54"/>
        <v/>
      </c>
      <c r="Q162" s="586" t="str">
        <f t="shared" si="50"/>
        <v/>
      </c>
      <c r="R162" s="587" t="str">
        <f t="shared" si="55"/>
        <v/>
      </c>
      <c r="S162" s="587"/>
      <c r="T162" s="587"/>
      <c r="U162" s="587"/>
      <c r="V162" s="587"/>
      <c r="W162" s="574"/>
      <c r="X162" s="574"/>
      <c r="AJ162" s="582"/>
      <c r="AK162" s="583" t="str">
        <f t="array" ref="AK162">IF($K162="","",SUM(IF(LEFT($AM162:$BQ162,1)="s",1,0))-SUM(IF(RIGHT(LEFT($AM162:$BQ162,2))="-",1,0)))</f>
        <v/>
      </c>
      <c r="AL162" s="562" t="str">
        <f t="array" ref="AL162">IF($K133="","",SUM(IF(LEFT($AM162:$BQ162,1)="X",1,0)))</f>
        <v/>
      </c>
      <c r="AM162" s="647"/>
      <c r="AN162" s="647"/>
      <c r="AO162" s="647"/>
      <c r="AP162" s="647"/>
      <c r="AQ162" s="647"/>
      <c r="AR162" s="647"/>
      <c r="AS162" s="647"/>
      <c r="AT162" s="649"/>
      <c r="AU162" s="647"/>
      <c r="AV162" s="647"/>
      <c r="AW162" s="647"/>
      <c r="AX162" s="647"/>
      <c r="AY162" s="647"/>
      <c r="AZ162" s="647"/>
      <c r="BA162" s="647"/>
      <c r="BB162" s="647"/>
      <c r="BC162" s="647"/>
      <c r="BD162" s="647"/>
      <c r="BE162" s="647"/>
      <c r="BF162" s="647"/>
      <c r="BG162" s="647"/>
      <c r="BH162" s="647"/>
      <c r="BI162" s="647"/>
      <c r="BJ162" s="647"/>
      <c r="BK162" s="647"/>
      <c r="BL162" s="647"/>
      <c r="BM162" s="647"/>
      <c r="BN162" s="647"/>
      <c r="BO162" s="647"/>
      <c r="BP162" s="647"/>
      <c r="BQ162" s="647"/>
      <c r="BR162" s="647"/>
      <c r="BS162" s="647"/>
      <c r="BT162" s="647"/>
      <c r="BU162" s="647"/>
      <c r="BV162" s="649"/>
      <c r="BW162" s="649"/>
      <c r="BX162" s="649"/>
      <c r="BY162" s="649"/>
      <c r="BZ162" s="649"/>
      <c r="CA162" s="649"/>
      <c r="CB162" s="649"/>
      <c r="CC162" s="649"/>
      <c r="CD162" s="649"/>
      <c r="CE162" s="649"/>
    </row>
    <row r="163" spans="1:83" ht="15">
      <c r="A163" s="561"/>
      <c r="E163" s="584" t="str">
        <f>IF(J163=Table!$C$1,VLOOKUP(H163,Table!$B$38:$AO$61,Table!$AO$35-1,FALSE),"")</f>
        <v/>
      </c>
      <c r="F163" s="555"/>
      <c r="G163" s="574"/>
      <c r="H163" s="590"/>
      <c r="I163" s="576"/>
      <c r="J163" s="576"/>
      <c r="K163" s="576"/>
      <c r="L163" s="576"/>
      <c r="M163" s="562" t="str">
        <f t="shared" si="52"/>
        <v/>
      </c>
      <c r="N163" s="562" t="str">
        <f t="shared" si="53"/>
        <v/>
      </c>
      <c r="O163" s="562"/>
      <c r="P163" s="562" t="str">
        <f t="shared" si="54"/>
        <v/>
      </c>
      <c r="Q163" s="586" t="str">
        <f t="shared" si="50"/>
        <v/>
      </c>
      <c r="R163" s="587" t="str">
        <f t="shared" si="55"/>
        <v/>
      </c>
      <c r="S163" s="587"/>
      <c r="T163" s="587"/>
      <c r="U163" s="587"/>
      <c r="V163" s="587"/>
      <c r="W163" s="574"/>
      <c r="X163" s="574"/>
      <c r="AJ163" s="582"/>
      <c r="AK163" s="583" t="str">
        <f t="array" ref="AK163">IF($K163="","",SUM(IF(LEFT($AM163:$BQ163,1)="s",1,0))-SUM(IF(RIGHT(LEFT($AM163:$BQ163,2))="-",1,0)))</f>
        <v/>
      </c>
      <c r="AL163" s="562" t="str">
        <f t="array" ref="AL163">IF($K134="","",SUM(IF(LEFT($AM163:$BQ163,1)="X",1,0)))</f>
        <v/>
      </c>
      <c r="AM163" s="589"/>
      <c r="AN163" s="589"/>
      <c r="AO163" s="589"/>
      <c r="AP163" s="589"/>
      <c r="AQ163" s="589"/>
      <c r="AR163" s="589"/>
      <c r="AS163" s="589"/>
      <c r="AU163" s="589"/>
      <c r="AV163" s="589"/>
      <c r="AW163" s="589"/>
      <c r="AX163" s="589"/>
      <c r="AY163" s="589"/>
      <c r="AZ163" s="589"/>
      <c r="BA163" s="589"/>
      <c r="BB163" s="589"/>
      <c r="BC163" s="589"/>
      <c r="BD163" s="589"/>
      <c r="BE163" s="589"/>
      <c r="BF163" s="589"/>
      <c r="BG163" s="589"/>
      <c r="BH163" s="589"/>
      <c r="BI163" s="589"/>
      <c r="BJ163" s="589"/>
      <c r="BK163" s="589"/>
      <c r="BL163" s="589"/>
      <c r="BM163" s="589"/>
      <c r="BN163" s="589"/>
      <c r="BO163" s="589"/>
      <c r="BP163" s="589"/>
      <c r="BQ163" s="589"/>
      <c r="BR163" s="589"/>
      <c r="BS163" s="589"/>
      <c r="BT163" s="589"/>
      <c r="BU163" s="589"/>
    </row>
    <row r="164" spans="1:83" ht="15">
      <c r="A164" s="561"/>
      <c r="E164" s="584" t="str">
        <f>IF(J164=Table!$C$1,VLOOKUP(H164,Table!$B$38:$AO$61,Table!$AO$35-1,FALSE),"")</f>
        <v/>
      </c>
      <c r="F164" s="555"/>
      <c r="G164" s="574"/>
      <c r="H164" s="590"/>
      <c r="I164" s="576"/>
      <c r="J164" s="576"/>
      <c r="K164" s="576"/>
      <c r="L164" s="576"/>
      <c r="M164" s="562" t="str">
        <f t="shared" si="52"/>
        <v/>
      </c>
      <c r="N164" s="562" t="str">
        <f t="shared" si="53"/>
        <v/>
      </c>
      <c r="O164" s="562"/>
      <c r="P164" s="562" t="str">
        <f t="shared" si="54"/>
        <v/>
      </c>
      <c r="Q164" s="586" t="str">
        <f t="shared" si="50"/>
        <v/>
      </c>
      <c r="R164" s="587" t="str">
        <f t="shared" si="55"/>
        <v/>
      </c>
      <c r="S164" s="587"/>
      <c r="T164" s="587"/>
      <c r="U164" s="587"/>
      <c r="V164" s="587"/>
      <c r="W164" s="574"/>
      <c r="X164" s="574"/>
      <c r="AJ164" s="582"/>
      <c r="AK164" s="583" t="str">
        <f t="array" ref="AK164">IF($K164="","",SUM(IF(LEFT($AM164:$BQ164,1)="s",1,0))-SUM(IF(RIGHT(LEFT($AM164:$BQ164,2))="-",1,0)))</f>
        <v/>
      </c>
      <c r="AL164" s="562" t="str">
        <f t="array" ref="AL164">IF($K135="","",SUM(IF(LEFT($AM164:$BQ164,1)="X",1,0)))</f>
        <v/>
      </c>
      <c r="AM164" s="589"/>
      <c r="AN164" s="589"/>
      <c r="AO164" s="589"/>
      <c r="AP164" s="589"/>
      <c r="AQ164" s="589"/>
      <c r="AR164" s="589"/>
      <c r="AS164" s="589"/>
      <c r="AU164" s="589"/>
      <c r="AV164" s="589"/>
      <c r="AW164" s="589"/>
      <c r="AX164" s="589"/>
      <c r="AY164" s="589"/>
      <c r="AZ164" s="589"/>
      <c r="BA164" s="589"/>
      <c r="BB164" s="589"/>
      <c r="BC164" s="589"/>
      <c r="BD164" s="589"/>
      <c r="BE164" s="589"/>
      <c r="BF164" s="589"/>
      <c r="BG164" s="589"/>
      <c r="BH164" s="589"/>
      <c r="BI164" s="589"/>
      <c r="BJ164" s="589"/>
      <c r="BK164" s="589"/>
      <c r="BL164" s="589"/>
      <c r="BM164" s="589"/>
      <c r="BN164" s="589"/>
      <c r="BO164" s="589"/>
      <c r="BP164" s="589"/>
      <c r="BQ164" s="589"/>
      <c r="BR164" s="589"/>
      <c r="BS164" s="589"/>
      <c r="BT164" s="589"/>
      <c r="BU164" s="589"/>
    </row>
    <row r="165" spans="1:83" ht="15">
      <c r="A165" s="561"/>
      <c r="E165" s="584" t="str">
        <f>IF(J165=Table!$C$1,VLOOKUP(H165,Table!$B$38:$AO$61,Table!$AO$35-1,FALSE),"")</f>
        <v/>
      </c>
      <c r="F165" s="555"/>
      <c r="G165" s="574"/>
      <c r="H165" s="590"/>
      <c r="I165" s="576"/>
      <c r="J165" s="576"/>
      <c r="M165" s="562" t="str">
        <f t="shared" si="52"/>
        <v/>
      </c>
      <c r="N165" s="562" t="str">
        <f t="shared" si="53"/>
        <v/>
      </c>
      <c r="O165" s="562"/>
      <c r="P165" s="562" t="str">
        <f t="shared" si="54"/>
        <v/>
      </c>
      <c r="Q165" s="586" t="str">
        <f t="shared" si="50"/>
        <v/>
      </c>
      <c r="R165" s="587" t="str">
        <f t="shared" si="55"/>
        <v/>
      </c>
      <c r="S165" s="587"/>
      <c r="T165" s="587"/>
      <c r="U165" s="587"/>
      <c r="V165" s="587"/>
      <c r="W165" s="574"/>
      <c r="X165" s="574"/>
      <c r="AJ165" s="582"/>
      <c r="AK165" s="583" t="str">
        <f t="array" ref="AK165">IF($K165="","",SUM(IF(LEFT($AM165:$BQ165,1)="s",1,0))-SUM(IF(RIGHT(LEFT($AM165:$BQ165,2))="-",1,0)))</f>
        <v/>
      </c>
      <c r="AL165" s="562" t="str">
        <f t="array" ref="AL165">IF($K136="","",SUM(IF(LEFT($AM165:$BQ165,1)="X",1,0)))</f>
        <v/>
      </c>
      <c r="AM165" s="589"/>
      <c r="AN165" s="589"/>
      <c r="AO165" s="589"/>
      <c r="AP165" s="589"/>
      <c r="AQ165" s="589"/>
      <c r="AR165" s="589"/>
      <c r="AS165" s="589"/>
      <c r="AU165" s="589"/>
      <c r="AV165" s="589"/>
      <c r="AW165" s="589"/>
      <c r="AX165" s="589"/>
      <c r="AY165" s="589"/>
      <c r="AZ165" s="589"/>
      <c r="BA165" s="589"/>
      <c r="BB165" s="589"/>
      <c r="BC165" s="589"/>
      <c r="BD165" s="589"/>
      <c r="BE165" s="589"/>
      <c r="BF165" s="589"/>
      <c r="BG165" s="589"/>
      <c r="BH165" s="589"/>
      <c r="BI165" s="589"/>
      <c r="BJ165" s="589"/>
      <c r="BK165" s="589"/>
      <c r="BL165" s="589"/>
      <c r="BM165" s="589"/>
      <c r="BN165" s="589"/>
      <c r="BO165" s="589"/>
      <c r="BP165" s="589"/>
      <c r="BQ165" s="589"/>
      <c r="BR165" s="589"/>
      <c r="BS165" s="589"/>
      <c r="BT165" s="589"/>
      <c r="BU165" s="589"/>
    </row>
    <row r="166" spans="1:83" ht="15">
      <c r="A166" s="561"/>
      <c r="E166" s="584" t="str">
        <f>IF(J166=Table!$C$1,VLOOKUP(H166,Table!$B$38:$AO$61,Table!$AO$35-1,FALSE),"")</f>
        <v/>
      </c>
      <c r="F166" s="555"/>
      <c r="G166" s="574"/>
      <c r="H166" s="590"/>
      <c r="I166" s="576"/>
      <c r="J166" s="576"/>
      <c r="M166" s="562" t="str">
        <f t="shared" si="52"/>
        <v/>
      </c>
      <c r="N166" s="562" t="str">
        <f t="shared" si="53"/>
        <v/>
      </c>
      <c r="O166" s="562"/>
      <c r="P166" s="562" t="str">
        <f t="shared" si="54"/>
        <v/>
      </c>
      <c r="Q166" s="586" t="str">
        <f t="shared" si="50"/>
        <v/>
      </c>
      <c r="R166" s="587" t="str">
        <f t="shared" si="55"/>
        <v/>
      </c>
      <c r="S166" s="587"/>
      <c r="T166" s="587"/>
      <c r="U166" s="587"/>
      <c r="V166" s="587"/>
      <c r="W166" s="574"/>
      <c r="X166" s="574"/>
      <c r="AJ166" s="582"/>
      <c r="AK166" s="583" t="str">
        <f t="array" ref="AK166">IF($K166="","",SUM(IF(LEFT($AM166:$BQ166,1)="s",1,0))-SUM(IF(RIGHT(LEFT($AM166:$BQ166,2))="-",1,0)))</f>
        <v/>
      </c>
      <c r="AL166" s="562" t="str">
        <f t="array" ref="AL166">IF($K137="","",SUM(IF(LEFT($AM166:$BQ166,1)="X",1,0)))</f>
        <v/>
      </c>
      <c r="AM166" s="589"/>
      <c r="AN166" s="589"/>
      <c r="AO166" s="589"/>
      <c r="AP166" s="589"/>
      <c r="AQ166" s="589"/>
      <c r="AR166" s="589"/>
      <c r="AS166" s="589"/>
      <c r="AU166" s="589"/>
      <c r="AV166" s="589"/>
      <c r="AW166" s="589"/>
      <c r="AX166" s="589"/>
      <c r="AY166" s="589"/>
      <c r="AZ166" s="589"/>
      <c r="BA166" s="589"/>
      <c r="BB166" s="589"/>
      <c r="BC166" s="589"/>
      <c r="BD166" s="589"/>
      <c r="BE166" s="589"/>
      <c r="BF166" s="589"/>
      <c r="BG166" s="589"/>
      <c r="BH166" s="589"/>
      <c r="BI166" s="589"/>
      <c r="BJ166" s="589"/>
      <c r="BK166" s="589"/>
      <c r="BL166" s="589"/>
      <c r="BM166" s="589"/>
      <c r="BN166" s="589"/>
      <c r="BO166" s="589"/>
      <c r="BP166" s="589"/>
      <c r="BQ166" s="589"/>
      <c r="BR166" s="589"/>
      <c r="BS166" s="589"/>
      <c r="BT166" s="589"/>
      <c r="BU166" s="589"/>
    </row>
    <row r="167" spans="1:83" ht="15">
      <c r="A167" s="561"/>
      <c r="E167" s="584" t="str">
        <f>IF(J167=Table!$C$1,VLOOKUP(H167,Table!$B$38:$AO$61,Table!$AO$35-1,FALSE),"")</f>
        <v/>
      </c>
      <c r="F167" s="555"/>
      <c r="G167" s="574"/>
      <c r="H167" s="590"/>
      <c r="I167" s="576"/>
      <c r="J167" s="576"/>
      <c r="M167" s="562" t="str">
        <f t="shared" si="52"/>
        <v/>
      </c>
      <c r="N167" s="562" t="str">
        <f t="shared" si="53"/>
        <v/>
      </c>
      <c r="O167" s="562"/>
      <c r="P167" s="562" t="str">
        <f t="shared" si="54"/>
        <v/>
      </c>
      <c r="Q167" s="586" t="str">
        <f t="shared" si="50"/>
        <v/>
      </c>
      <c r="R167" s="587" t="str">
        <f t="shared" si="55"/>
        <v/>
      </c>
      <c r="S167" s="587"/>
      <c r="T167" s="587"/>
      <c r="U167" s="587"/>
      <c r="V167" s="587"/>
      <c r="W167" s="574"/>
      <c r="X167" s="574"/>
      <c r="AJ167" s="582"/>
      <c r="AK167" s="583" t="str">
        <f t="array" ref="AK167">IF($K167="","",SUM(IF(LEFT($AM167:$BQ167,1)="s",1,0))-SUM(IF(RIGHT(LEFT($AM167:$BQ167,2))="-",1,0)))</f>
        <v/>
      </c>
      <c r="AL167" s="562" t="str">
        <f t="array" ref="AL167">IF($K138="","",SUM(IF(LEFT($AM167:$BQ167,1)="X",1,0)))</f>
        <v/>
      </c>
      <c r="AM167" s="589"/>
      <c r="AN167" s="589"/>
      <c r="AO167" s="589"/>
      <c r="AP167" s="589"/>
      <c r="AQ167" s="589"/>
      <c r="AR167" s="589"/>
      <c r="AS167" s="589"/>
      <c r="AU167" s="589"/>
      <c r="AV167" s="589"/>
      <c r="AW167" s="589"/>
      <c r="AX167" s="589"/>
      <c r="AY167" s="589"/>
      <c r="AZ167" s="589"/>
      <c r="BA167" s="589"/>
      <c r="BB167" s="589"/>
      <c r="BC167" s="589"/>
      <c r="BD167" s="589"/>
      <c r="BE167" s="589"/>
      <c r="BF167" s="589"/>
      <c r="BG167" s="589"/>
      <c r="BH167" s="589"/>
      <c r="BI167" s="589"/>
      <c r="BJ167" s="589"/>
      <c r="BK167" s="589"/>
      <c r="BL167" s="589"/>
      <c r="BM167" s="589"/>
      <c r="BN167" s="589"/>
      <c r="BO167" s="589"/>
      <c r="BP167" s="589"/>
      <c r="BQ167" s="589"/>
      <c r="BR167" s="589"/>
      <c r="BS167" s="589"/>
      <c r="BT167" s="589"/>
      <c r="BU167" s="589"/>
    </row>
    <row r="168" spans="1:83" ht="15">
      <c r="A168" s="561"/>
      <c r="E168" s="584" t="str">
        <f>IF(J168=Table!$C$1,VLOOKUP(H168,Table!$B$38:$AO$61,Table!$AO$35-1,FALSE),"")</f>
        <v/>
      </c>
      <c r="F168" s="555"/>
      <c r="G168" s="574"/>
      <c r="H168" s="590"/>
      <c r="I168" s="576"/>
      <c r="J168" s="576"/>
      <c r="M168" s="562" t="str">
        <f t="shared" si="52"/>
        <v/>
      </c>
      <c r="N168" s="562" t="str">
        <f t="shared" si="53"/>
        <v/>
      </c>
      <c r="O168" s="562"/>
      <c r="P168" s="562" t="str">
        <f t="shared" si="54"/>
        <v/>
      </c>
      <c r="Q168" s="586" t="str">
        <f t="shared" si="50"/>
        <v/>
      </c>
      <c r="R168" s="587" t="str">
        <f t="shared" si="55"/>
        <v/>
      </c>
      <c r="S168" s="587"/>
      <c r="T168" s="587"/>
      <c r="U168" s="587"/>
      <c r="V168" s="587"/>
      <c r="W168" s="574"/>
      <c r="X168" s="574"/>
      <c r="AJ168" s="582"/>
      <c r="AK168" s="583" t="str">
        <f t="array" ref="AK168">IF($K168="","",SUM(IF(LEFT($AM168:$BQ168,1)="s",1,0))-SUM(IF(RIGHT(LEFT($AM168:$BQ168,2))="-",1,0)))</f>
        <v/>
      </c>
      <c r="AL168" s="562" t="str">
        <f t="array" ref="AL168">IF($K139="","",SUM(IF(LEFT($AM168:$BQ168,1)="X",1,0)))</f>
        <v/>
      </c>
      <c r="AM168" s="589"/>
      <c r="AN168" s="589"/>
      <c r="AO168" s="589"/>
      <c r="AP168" s="589"/>
      <c r="AQ168" s="589"/>
      <c r="AR168" s="589"/>
      <c r="AS168" s="589"/>
      <c r="AU168" s="589"/>
      <c r="AV168" s="589"/>
      <c r="AW168" s="589"/>
      <c r="AX168" s="589"/>
      <c r="AY168" s="589"/>
      <c r="AZ168" s="589"/>
      <c r="BA168" s="589"/>
      <c r="BB168" s="589"/>
      <c r="BC168" s="589"/>
      <c r="BD168" s="589"/>
      <c r="BE168" s="589"/>
      <c r="BF168" s="589"/>
      <c r="BG168" s="589"/>
      <c r="BH168" s="589"/>
      <c r="BI168" s="589"/>
      <c r="BJ168" s="589"/>
      <c r="BK168" s="589"/>
      <c r="BL168" s="589"/>
      <c r="BM168" s="589"/>
      <c r="BN168" s="589"/>
      <c r="BO168" s="589"/>
      <c r="BP168" s="589"/>
      <c r="BQ168" s="589"/>
      <c r="BR168" s="589"/>
      <c r="BS168" s="589"/>
      <c r="BT168" s="589"/>
      <c r="BU168" s="589"/>
    </row>
    <row r="169" spans="1:83" ht="15">
      <c r="A169" s="561"/>
      <c r="E169" s="584" t="str">
        <f>IF(J169=Table!$C$1,VLOOKUP(H169,Table!$B$38:$AO$61,Table!$AO$35-1,FALSE),"")</f>
        <v/>
      </c>
      <c r="F169" s="555"/>
      <c r="G169" s="574"/>
      <c r="H169" s="590"/>
      <c r="I169" s="576"/>
      <c r="J169" s="576"/>
      <c r="M169" s="562" t="str">
        <f t="shared" si="52"/>
        <v/>
      </c>
      <c r="N169" s="562" t="str">
        <f t="shared" si="53"/>
        <v/>
      </c>
      <c r="O169" s="562"/>
      <c r="P169" s="562" t="str">
        <f t="shared" si="54"/>
        <v/>
      </c>
      <c r="Q169" s="586" t="str">
        <f t="shared" si="50"/>
        <v/>
      </c>
      <c r="R169" s="587" t="str">
        <f t="shared" si="55"/>
        <v/>
      </c>
      <c r="S169" s="587"/>
      <c r="T169" s="587"/>
      <c r="U169" s="587"/>
      <c r="V169" s="587"/>
      <c r="W169" s="574"/>
      <c r="X169" s="574"/>
      <c r="AJ169" s="582"/>
      <c r="AK169" s="583" t="str">
        <f t="array" ref="AK169">IF($K169="","",SUM(IF(LEFT($AM169:$BQ169,1)="s",1,0))-SUM(IF(RIGHT(LEFT($AM169:$BQ169,2))="-",1,0)))</f>
        <v/>
      </c>
      <c r="AL169" s="562" t="str">
        <f t="array" ref="AL169">IF($K140="","",SUM(IF(LEFT($AM169:$BQ169,1)="X",1,0)))</f>
        <v/>
      </c>
      <c r="AM169" s="589"/>
      <c r="AN169" s="589"/>
      <c r="AO169" s="589"/>
      <c r="AP169" s="589"/>
      <c r="AQ169" s="589"/>
      <c r="AR169" s="589"/>
      <c r="AS169" s="589"/>
      <c r="AU169" s="589"/>
      <c r="AV169" s="589"/>
      <c r="AW169" s="589"/>
      <c r="AX169" s="589"/>
      <c r="AY169" s="589"/>
      <c r="AZ169" s="589"/>
      <c r="BA169" s="589"/>
      <c r="BB169" s="589"/>
      <c r="BC169" s="589"/>
      <c r="BD169" s="589"/>
      <c r="BE169" s="589"/>
      <c r="BF169" s="589"/>
      <c r="BG169" s="589"/>
      <c r="BH169" s="589"/>
      <c r="BI169" s="589"/>
      <c r="BJ169" s="589"/>
      <c r="BK169" s="589"/>
      <c r="BL169" s="589"/>
      <c r="BM169" s="589"/>
      <c r="BN169" s="589"/>
      <c r="BO169" s="589"/>
      <c r="BP169" s="589"/>
      <c r="BQ169" s="589"/>
      <c r="BR169" s="589"/>
      <c r="BS169" s="589"/>
      <c r="BT169" s="589"/>
      <c r="BU169" s="589"/>
    </row>
    <row r="170" spans="1:83" ht="15">
      <c r="A170" s="561"/>
      <c r="E170" s="584" t="str">
        <f>IF(J170=Table!$C$1,VLOOKUP(H170,Table!$B$38:$AO$61,Table!$AO$35-1,FALSE),"")</f>
        <v/>
      </c>
      <c r="F170" s="555"/>
      <c r="G170" s="574"/>
      <c r="H170" s="590"/>
      <c r="I170" s="576"/>
      <c r="J170" s="576"/>
      <c r="M170" s="562" t="str">
        <f t="shared" si="52"/>
        <v/>
      </c>
      <c r="N170" s="562" t="str">
        <f t="shared" si="53"/>
        <v/>
      </c>
      <c r="O170" s="562"/>
      <c r="P170" s="562" t="str">
        <f t="shared" si="54"/>
        <v/>
      </c>
      <c r="Q170" s="586" t="str">
        <f t="shared" si="50"/>
        <v/>
      </c>
      <c r="R170" s="587" t="str">
        <f t="shared" si="55"/>
        <v/>
      </c>
      <c r="S170" s="587"/>
      <c r="T170" s="587"/>
      <c r="U170" s="587"/>
      <c r="V170" s="587"/>
      <c r="W170" s="574"/>
      <c r="X170" s="574"/>
      <c r="AJ170" s="582"/>
      <c r="AK170" s="583" t="str">
        <f t="array" ref="AK170">IF($K170="","",SUM(IF(LEFT($AM170:$BQ170,1)="s",1,0))-SUM(IF(RIGHT(LEFT($AM170:$BQ170,2))="-",1,0)))</f>
        <v/>
      </c>
      <c r="AL170" s="562" t="str">
        <f t="array" ref="AL170">IF($K141="","",SUM(IF(LEFT($AM170:$BQ170,1)="X",1,0)))</f>
        <v/>
      </c>
      <c r="AM170" s="589"/>
      <c r="AN170" s="589"/>
      <c r="AO170" s="589"/>
      <c r="AP170" s="589"/>
      <c r="AQ170" s="589"/>
      <c r="AR170" s="589"/>
      <c r="AS170" s="589"/>
      <c r="AU170" s="589"/>
      <c r="AV170" s="589"/>
      <c r="AW170" s="589"/>
      <c r="AX170" s="589"/>
      <c r="AY170" s="589"/>
      <c r="AZ170" s="589"/>
      <c r="BA170" s="589"/>
      <c r="BB170" s="589"/>
      <c r="BC170" s="589"/>
      <c r="BD170" s="589"/>
      <c r="BE170" s="589"/>
      <c r="BF170" s="589"/>
      <c r="BG170" s="589"/>
      <c r="BH170" s="589"/>
      <c r="BI170" s="589"/>
      <c r="BJ170" s="589"/>
      <c r="BK170" s="589"/>
      <c r="BL170" s="589"/>
      <c r="BM170" s="589"/>
      <c r="BN170" s="589"/>
      <c r="BO170" s="589"/>
      <c r="BP170" s="589"/>
      <c r="BQ170" s="589"/>
      <c r="BR170" s="589"/>
      <c r="BS170" s="589"/>
      <c r="BT170" s="589"/>
      <c r="BU170" s="589"/>
    </row>
    <row r="171" spans="1:83" ht="15">
      <c r="A171" s="561"/>
      <c r="E171" s="584" t="str">
        <f>IF(J171=Table!$C$1,VLOOKUP(H171,Table!$B$38:$AO$61,Table!$AO$35-1,FALSE),"")</f>
        <v/>
      </c>
      <c r="F171" s="555"/>
      <c r="G171" s="574"/>
      <c r="H171" s="590"/>
      <c r="I171" s="576"/>
      <c r="J171" s="576"/>
      <c r="M171" s="562" t="str">
        <f t="shared" si="52"/>
        <v/>
      </c>
      <c r="N171" s="562" t="str">
        <f t="shared" si="53"/>
        <v/>
      </c>
      <c r="O171" s="562"/>
      <c r="P171" s="562" t="str">
        <f t="shared" si="54"/>
        <v/>
      </c>
      <c r="Q171" s="586" t="str">
        <f t="shared" si="50"/>
        <v/>
      </c>
      <c r="R171" s="587" t="str">
        <f t="shared" si="55"/>
        <v/>
      </c>
      <c r="S171" s="587"/>
      <c r="T171" s="587"/>
      <c r="U171" s="587"/>
      <c r="V171" s="587"/>
      <c r="W171" s="574"/>
      <c r="X171" s="574"/>
      <c r="AJ171" s="582"/>
      <c r="AK171" s="583" t="str">
        <f t="array" ref="AK171">IF($K171="","",SUM(IF(LEFT($AM171:$BQ171,1)="s",1,0))-SUM(IF(RIGHT(LEFT($AM171:$BQ171,2))="-",1,0)))</f>
        <v/>
      </c>
      <c r="AL171" s="562" t="str">
        <f t="array" ref="AL171">IF($K142="","",SUM(IF(LEFT($AM171:$BQ171,1)="X",1,0)))</f>
        <v/>
      </c>
      <c r="AM171" s="589"/>
      <c r="AN171" s="589"/>
      <c r="AO171" s="589"/>
      <c r="AP171" s="589"/>
      <c r="AQ171" s="589"/>
      <c r="AR171" s="589"/>
      <c r="AS171" s="589"/>
      <c r="AU171" s="589"/>
      <c r="AV171" s="589"/>
      <c r="AW171" s="589"/>
      <c r="AX171" s="589"/>
      <c r="AY171" s="589"/>
      <c r="AZ171" s="589"/>
      <c r="BA171" s="589"/>
      <c r="BB171" s="589"/>
      <c r="BC171" s="589"/>
      <c r="BD171" s="589"/>
      <c r="BE171" s="589"/>
      <c r="BF171" s="589"/>
      <c r="BG171" s="589"/>
      <c r="BH171" s="589"/>
      <c r="BI171" s="589"/>
      <c r="BJ171" s="589"/>
      <c r="BK171" s="589"/>
      <c r="BL171" s="589"/>
      <c r="BM171" s="589"/>
      <c r="BN171" s="589"/>
      <c r="BO171" s="589"/>
      <c r="BP171" s="589"/>
      <c r="BQ171" s="589"/>
      <c r="BR171" s="589"/>
      <c r="BS171" s="589"/>
      <c r="BT171" s="589"/>
      <c r="BU171" s="589"/>
    </row>
    <row r="172" spans="1:83" ht="15">
      <c r="A172" s="561"/>
      <c r="E172" s="584" t="str">
        <f>IF(J172=Table!$C$1,VLOOKUP(H172,Table!$B$38:$AO$61,Table!$AO$35-1,FALSE),"")</f>
        <v/>
      </c>
      <c r="F172" s="555"/>
      <c r="G172" s="574"/>
      <c r="H172" s="590"/>
      <c r="I172" s="576"/>
      <c r="J172" s="576"/>
      <c r="M172" s="562" t="str">
        <f t="shared" si="52"/>
        <v/>
      </c>
      <c r="N172" s="562" t="str">
        <f t="shared" si="53"/>
        <v/>
      </c>
      <c r="O172" s="562"/>
      <c r="P172" s="562" t="str">
        <f t="shared" si="54"/>
        <v/>
      </c>
      <c r="Q172" s="586" t="str">
        <f t="shared" si="50"/>
        <v/>
      </c>
      <c r="R172" s="587" t="str">
        <f t="shared" si="55"/>
        <v/>
      </c>
      <c r="S172" s="587"/>
      <c r="T172" s="587"/>
      <c r="U172" s="587"/>
      <c r="V172" s="587"/>
      <c r="W172" s="574"/>
      <c r="X172" s="574"/>
      <c r="AJ172" s="582"/>
      <c r="AK172" s="583" t="str">
        <f t="array" ref="AK172">IF($K172="","",SUM(IF(LEFT($AM172:$BQ172,1)="s",1,0))-SUM(IF(RIGHT(LEFT($AM172:$BQ172,2))="-",1,0)))</f>
        <v/>
      </c>
      <c r="AL172" s="562" t="str">
        <f t="array" ref="AL172">IF($K143="","",SUM(IF(LEFT($AM172:$BQ172,1)="X",1,0)))</f>
        <v/>
      </c>
      <c r="AM172" s="589"/>
      <c r="AN172" s="589"/>
      <c r="AO172" s="589"/>
      <c r="AP172" s="589"/>
      <c r="AQ172" s="589"/>
      <c r="AR172" s="589"/>
      <c r="AS172" s="589"/>
      <c r="AU172" s="589"/>
      <c r="AV172" s="589"/>
      <c r="AW172" s="589"/>
      <c r="AX172" s="589"/>
      <c r="AY172" s="589"/>
      <c r="AZ172" s="589"/>
      <c r="BA172" s="589"/>
      <c r="BB172" s="589"/>
      <c r="BC172" s="589"/>
      <c r="BD172" s="589"/>
      <c r="BE172" s="589"/>
      <c r="BF172" s="589"/>
      <c r="BG172" s="589"/>
      <c r="BH172" s="589"/>
      <c r="BI172" s="589"/>
      <c r="BJ172" s="589"/>
      <c r="BK172" s="589"/>
      <c r="BL172" s="589"/>
      <c r="BM172" s="589"/>
      <c r="BN172" s="589"/>
      <c r="BO172" s="589"/>
      <c r="BP172" s="589"/>
      <c r="BQ172" s="589"/>
      <c r="BR172" s="589"/>
      <c r="BS172" s="589"/>
      <c r="BT172" s="589"/>
      <c r="BU172" s="589"/>
    </row>
    <row r="173" spans="1:83" ht="15">
      <c r="A173" s="561"/>
      <c r="E173" s="584" t="str">
        <f>IF(J173=Table!$C$1,VLOOKUP(H173,Table!$B$38:$AO$61,Table!$AO$35-1,FALSE),"")</f>
        <v/>
      </c>
      <c r="F173" s="555"/>
      <c r="G173" s="574"/>
      <c r="H173" s="590"/>
      <c r="I173" s="576"/>
      <c r="J173" s="576"/>
      <c r="M173" s="562" t="str">
        <f t="shared" si="52"/>
        <v/>
      </c>
      <c r="N173" s="562" t="str">
        <f t="shared" si="53"/>
        <v/>
      </c>
      <c r="O173" s="562"/>
      <c r="P173" s="562" t="str">
        <f t="shared" si="54"/>
        <v/>
      </c>
      <c r="Q173" s="586" t="str">
        <f t="shared" si="50"/>
        <v/>
      </c>
      <c r="R173" s="587" t="str">
        <f t="shared" si="55"/>
        <v/>
      </c>
      <c r="S173" s="587"/>
      <c r="T173" s="587"/>
      <c r="U173" s="587"/>
      <c r="V173" s="587"/>
      <c r="W173" s="574"/>
      <c r="X173" s="574"/>
      <c r="AJ173" s="582"/>
      <c r="AL173" s="562" t="str">
        <f t="array" ref="AL173">IF($K144="","",SUM(IF(LEFT($AM173:$BQ173,1)="X",1,0)))</f>
        <v/>
      </c>
      <c r="AM173" s="589"/>
      <c r="AN173" s="589"/>
      <c r="AO173" s="589"/>
      <c r="AP173" s="589"/>
      <c r="AQ173" s="589"/>
      <c r="AR173" s="589"/>
      <c r="AS173" s="589"/>
      <c r="AU173" s="589"/>
      <c r="AV173" s="589"/>
      <c r="AW173" s="589"/>
      <c r="AX173" s="589"/>
      <c r="AY173" s="589"/>
      <c r="AZ173" s="589"/>
      <c r="BA173" s="589"/>
      <c r="BB173" s="589"/>
      <c r="BC173" s="589"/>
      <c r="BD173" s="589"/>
      <c r="BE173" s="589"/>
      <c r="BF173" s="589"/>
      <c r="BG173" s="589"/>
      <c r="BH173" s="589"/>
      <c r="BI173" s="589"/>
      <c r="BJ173" s="589"/>
      <c r="BK173" s="589"/>
      <c r="BL173" s="589"/>
      <c r="BM173" s="589"/>
      <c r="BN173" s="589"/>
      <c r="BO173" s="589"/>
      <c r="BP173" s="589"/>
      <c r="BQ173" s="589"/>
      <c r="BR173" s="589"/>
      <c r="BS173" s="589"/>
      <c r="BT173" s="589"/>
      <c r="BU173" s="589"/>
    </row>
    <row r="174" spans="1:83" ht="15">
      <c r="A174" s="561"/>
      <c r="E174" s="584" t="str">
        <f>IF(J174=Table!$C$1,VLOOKUP(H174,Table!$B$38:$AO$61,Table!$AO$35-1,FALSE),"")</f>
        <v/>
      </c>
      <c r="F174" s="555"/>
      <c r="H174" s="590"/>
      <c r="I174" s="576"/>
      <c r="J174" s="576"/>
      <c r="M174" s="562" t="str">
        <f t="shared" si="52"/>
        <v/>
      </c>
      <c r="N174" s="562" t="str">
        <f t="shared" si="53"/>
        <v/>
      </c>
      <c r="O174" s="562"/>
      <c r="P174" s="562" t="str">
        <f t="shared" si="54"/>
        <v/>
      </c>
      <c r="Q174" s="586" t="str">
        <f t="shared" si="50"/>
        <v/>
      </c>
      <c r="R174" s="587" t="str">
        <f t="shared" si="55"/>
        <v/>
      </c>
      <c r="S174" s="587"/>
      <c r="T174" s="587"/>
      <c r="U174" s="587"/>
      <c r="V174" s="587"/>
      <c r="W174" s="574"/>
      <c r="X174" s="574"/>
      <c r="AJ174" s="582"/>
      <c r="AL174" s="562" t="str">
        <f t="array" ref="AL174">IF($K145="","",SUM(IF(LEFT($AM174:$BQ174,1)="X",1,0)))</f>
        <v/>
      </c>
      <c r="AM174" s="589"/>
      <c r="AN174" s="589"/>
      <c r="AO174" s="589"/>
      <c r="AP174" s="589"/>
      <c r="AQ174" s="589"/>
      <c r="AR174" s="589"/>
      <c r="AS174" s="589"/>
      <c r="AU174" s="589"/>
      <c r="AV174" s="589"/>
      <c r="AW174" s="589"/>
      <c r="AX174" s="589"/>
      <c r="AY174" s="589"/>
      <c r="AZ174" s="589"/>
      <c r="BA174" s="589"/>
      <c r="BB174" s="589"/>
      <c r="BC174" s="589"/>
      <c r="BD174" s="589"/>
      <c r="BE174" s="589"/>
      <c r="BF174" s="589"/>
      <c r="BG174" s="589"/>
      <c r="BH174" s="589"/>
      <c r="BI174" s="589"/>
      <c r="BJ174" s="589"/>
      <c r="BK174" s="589"/>
      <c r="BL174" s="589"/>
      <c r="BM174" s="589"/>
      <c r="BN174" s="589"/>
      <c r="BO174" s="589"/>
      <c r="BP174" s="589"/>
      <c r="BQ174" s="589"/>
      <c r="BR174" s="589"/>
      <c r="BS174" s="589"/>
      <c r="BT174" s="589"/>
      <c r="BU174" s="589"/>
    </row>
    <row r="175" spans="1:83" ht="15">
      <c r="A175" s="561"/>
      <c r="E175" s="584" t="str">
        <f>IF(J175=Table!$C$1,VLOOKUP(H175,Table!$B$38:$AO$61,Table!$AO$35-1,FALSE),"")</f>
        <v/>
      </c>
      <c r="F175" s="555"/>
      <c r="H175" s="590"/>
      <c r="I175" s="576"/>
      <c r="J175" s="576"/>
      <c r="M175" s="562" t="str">
        <f t="shared" si="52"/>
        <v/>
      </c>
      <c r="N175" s="562" t="str">
        <f t="shared" si="53"/>
        <v/>
      </c>
      <c r="O175" s="562"/>
      <c r="P175" s="562" t="str">
        <f t="shared" si="54"/>
        <v/>
      </c>
      <c r="Q175" s="586" t="str">
        <f t="shared" ref="Q175:Q193" si="56">IF(S175="","",IF(SIGN(S175)&lt;&gt;1,VLOOKUP(ABS(S175),SUP_HDC,3,TRUE),-VLOOKUP(ABS(S175),SUP_HDC,3,TRUE)))</f>
        <v/>
      </c>
      <c r="R175" s="587" t="str">
        <f t="shared" ref="R175:R193" si="57">IF(Q175="","",IF((K146-L146+Q175)&gt;=0.5,1,IF((K146-L146+Q175)=0.25,0.5,IF((K146-L146+Q175)&lt;=-0.5,-1,IF((K146-L146+Q175)=-0.25,-0.5,0)))))</f>
        <v/>
      </c>
      <c r="S175" s="587"/>
      <c r="T175" s="587"/>
      <c r="U175" s="587"/>
      <c r="V175" s="587"/>
      <c r="W175" s="574"/>
      <c r="X175" s="574"/>
      <c r="AJ175" s="582"/>
      <c r="AL175" s="562" t="str">
        <f t="array" ref="AL175">IF($K146="","",SUM(IF(LEFT($AM175:$BQ175,1)="X",1,0)))</f>
        <v/>
      </c>
      <c r="AM175" s="589"/>
      <c r="AN175" s="589"/>
      <c r="AO175" s="589"/>
      <c r="AP175" s="589"/>
      <c r="AQ175" s="589"/>
      <c r="AR175" s="589"/>
      <c r="AS175" s="589"/>
      <c r="AU175" s="589"/>
      <c r="AV175" s="589"/>
      <c r="AW175" s="589"/>
      <c r="AX175" s="589"/>
      <c r="AY175" s="589"/>
      <c r="AZ175" s="589"/>
      <c r="BA175" s="589"/>
      <c r="BB175" s="589"/>
      <c r="BC175" s="589"/>
      <c r="BD175" s="589"/>
      <c r="BE175" s="589"/>
      <c r="BF175" s="589"/>
      <c r="BG175" s="589"/>
      <c r="BH175" s="589"/>
      <c r="BI175" s="589"/>
      <c r="BJ175" s="589"/>
      <c r="BK175" s="589"/>
      <c r="BL175" s="589"/>
      <c r="BM175" s="589"/>
      <c r="BN175" s="589"/>
      <c r="BO175" s="589"/>
      <c r="BP175" s="589"/>
      <c r="BQ175" s="589"/>
      <c r="BR175" s="589"/>
      <c r="BS175" s="589"/>
      <c r="BT175" s="589"/>
      <c r="BU175" s="589"/>
    </row>
    <row r="176" spans="1:83" ht="15">
      <c r="A176" s="561"/>
      <c r="E176" s="584" t="str">
        <f>IF(J176=Table!$C$1,VLOOKUP(H176,Table!$B$38:$AO$61,Table!$AO$35-1,FALSE),"")</f>
        <v/>
      </c>
      <c r="F176" s="555"/>
      <c r="H176" s="590"/>
      <c r="I176" s="576"/>
      <c r="J176" s="576"/>
      <c r="M176" s="562" t="str">
        <f t="shared" ref="M176:M193" si="58">IF(K147="","",IF(K147&gt;L147,"W",IF(K147=L147,"D",IF(K147&lt;L147,"L"))))</f>
        <v/>
      </c>
      <c r="N176" s="562" t="str">
        <f t="shared" ref="N176:N193" si="59">IF(K147="","",K147+L147)</f>
        <v/>
      </c>
      <c r="O176" s="562"/>
      <c r="P176" s="562" t="str">
        <f t="shared" ref="P176:P192" si="60">IF($K147="","",IF($N176&gt;P$19,"O",IF($N176&lt;P$19,"U",IF($N176=P$19,"-"))))</f>
        <v/>
      </c>
      <c r="Q176" s="586" t="str">
        <f t="shared" si="56"/>
        <v/>
      </c>
      <c r="R176" s="587" t="str">
        <f t="shared" si="57"/>
        <v/>
      </c>
      <c r="S176" s="587"/>
      <c r="T176" s="587"/>
      <c r="U176" s="587"/>
      <c r="V176" s="587"/>
      <c r="W176" s="574"/>
      <c r="X176" s="574"/>
      <c r="AJ176" s="582"/>
      <c r="AL176" s="562" t="str">
        <f t="array" ref="AL176">IF($K147="","",SUM(IF(LEFT($AM176:$BQ176,1)="X",1,0)))</f>
        <v/>
      </c>
      <c r="AM176" s="589"/>
      <c r="AN176" s="589"/>
      <c r="AO176" s="589"/>
      <c r="AP176" s="589"/>
      <c r="AQ176" s="589"/>
      <c r="AR176" s="589"/>
      <c r="AS176" s="589"/>
      <c r="AU176" s="589"/>
      <c r="AV176" s="589"/>
      <c r="AW176" s="589"/>
      <c r="AX176" s="589"/>
      <c r="AY176" s="589"/>
      <c r="AZ176" s="589"/>
      <c r="BA176" s="589"/>
      <c r="BB176" s="589"/>
      <c r="BC176" s="589"/>
      <c r="BD176" s="589"/>
      <c r="BE176" s="589"/>
      <c r="BF176" s="589"/>
      <c r="BG176" s="589"/>
      <c r="BH176" s="589"/>
      <c r="BI176" s="589"/>
      <c r="BJ176" s="589"/>
      <c r="BK176" s="589"/>
      <c r="BL176" s="589"/>
      <c r="BM176" s="589"/>
      <c r="BN176" s="589"/>
      <c r="BO176" s="589"/>
      <c r="BP176" s="589"/>
      <c r="BQ176" s="589"/>
      <c r="BR176" s="589"/>
      <c r="BS176" s="589"/>
      <c r="BT176" s="589"/>
      <c r="BU176" s="589"/>
    </row>
    <row r="177" spans="1:73" ht="15">
      <c r="A177" s="561"/>
      <c r="E177" s="584" t="str">
        <f>IF(J177=Table!$C$1,VLOOKUP(H177,Table!$B$38:$AO$61,Table!$AO$35-1,FALSE),"")</f>
        <v/>
      </c>
      <c r="F177" s="555"/>
      <c r="H177" s="590"/>
      <c r="I177" s="576"/>
      <c r="J177" s="576"/>
      <c r="M177" s="562" t="str">
        <f t="shared" si="58"/>
        <v/>
      </c>
      <c r="N177" s="562" t="str">
        <f t="shared" si="59"/>
        <v/>
      </c>
      <c r="O177" s="562"/>
      <c r="P177" s="562" t="str">
        <f t="shared" si="60"/>
        <v/>
      </c>
      <c r="Q177" s="586" t="str">
        <f t="shared" si="56"/>
        <v/>
      </c>
      <c r="R177" s="587" t="str">
        <f t="shared" si="57"/>
        <v/>
      </c>
      <c r="S177" s="587"/>
      <c r="T177" s="587"/>
      <c r="U177" s="587"/>
      <c r="V177" s="587"/>
      <c r="W177" s="574"/>
      <c r="X177" s="574"/>
      <c r="AJ177" s="582"/>
      <c r="AL177" s="562" t="str">
        <f t="array" ref="AL177">IF($K148="","",SUM(IF(LEFT($AM177:$BQ177,1)="X",1,0)))</f>
        <v/>
      </c>
      <c r="AM177" s="589"/>
      <c r="AN177" s="589"/>
      <c r="AO177" s="589"/>
      <c r="AP177" s="589"/>
      <c r="AQ177" s="589"/>
      <c r="AR177" s="589"/>
      <c r="AS177" s="589"/>
      <c r="AU177" s="589"/>
      <c r="AV177" s="589"/>
      <c r="AW177" s="589"/>
      <c r="AX177" s="589"/>
      <c r="AY177" s="589"/>
      <c r="AZ177" s="589"/>
      <c r="BA177" s="589"/>
      <c r="BB177" s="589"/>
      <c r="BC177" s="589"/>
      <c r="BD177" s="589"/>
      <c r="BE177" s="589"/>
      <c r="BF177" s="589"/>
      <c r="BG177" s="589"/>
      <c r="BH177" s="589"/>
      <c r="BI177" s="589"/>
      <c r="BJ177" s="589"/>
      <c r="BK177" s="589"/>
      <c r="BL177" s="589"/>
      <c r="BM177" s="589"/>
      <c r="BN177" s="589"/>
      <c r="BO177" s="589"/>
      <c r="BP177" s="589"/>
      <c r="BQ177" s="589"/>
      <c r="BR177" s="589"/>
      <c r="BS177" s="589"/>
      <c r="BT177" s="589"/>
      <c r="BU177" s="589"/>
    </row>
    <row r="178" spans="1:73" ht="15">
      <c r="A178" s="561"/>
      <c r="E178" s="584" t="str">
        <f>IF(J178=Table!$C$1,VLOOKUP(H178,Table!$B$38:$AO$61,Table!$AO$35-1,FALSE),"")</f>
        <v/>
      </c>
      <c r="F178" s="555"/>
      <c r="H178" s="590"/>
      <c r="I178" s="576"/>
      <c r="J178" s="576"/>
      <c r="M178" s="562" t="str">
        <f t="shared" si="58"/>
        <v/>
      </c>
      <c r="N178" s="562" t="str">
        <f t="shared" si="59"/>
        <v/>
      </c>
      <c r="O178" s="562"/>
      <c r="P178" s="562" t="str">
        <f t="shared" si="60"/>
        <v/>
      </c>
      <c r="Q178" s="586" t="str">
        <f t="shared" si="56"/>
        <v/>
      </c>
      <c r="R178" s="587" t="str">
        <f t="shared" si="57"/>
        <v/>
      </c>
      <c r="S178" s="587"/>
      <c r="T178" s="587"/>
      <c r="U178" s="587"/>
      <c r="V178" s="587"/>
      <c r="W178" s="574"/>
      <c r="X178" s="574"/>
      <c r="AJ178" s="582"/>
      <c r="AL178" s="562" t="str">
        <f t="array" ref="AL178">IF($K149="","",SUM(IF(LEFT($AM178:$BQ178,1)="X",1,0)))</f>
        <v/>
      </c>
      <c r="AM178" s="589"/>
      <c r="AN178" s="589"/>
      <c r="AO178" s="589"/>
      <c r="AP178" s="589"/>
      <c r="AQ178" s="589"/>
      <c r="AR178" s="589"/>
      <c r="AS178" s="589"/>
      <c r="AU178" s="589"/>
      <c r="AV178" s="589"/>
      <c r="AW178" s="589"/>
      <c r="AX178" s="589"/>
      <c r="AY178" s="589"/>
      <c r="AZ178" s="589"/>
      <c r="BA178" s="589"/>
      <c r="BB178" s="589"/>
      <c r="BC178" s="589"/>
      <c r="BD178" s="589"/>
      <c r="BE178" s="589"/>
      <c r="BF178" s="589"/>
      <c r="BG178" s="589"/>
      <c r="BH178" s="589"/>
      <c r="BI178" s="589"/>
      <c r="BJ178" s="589"/>
      <c r="BK178" s="589"/>
      <c r="BL178" s="589"/>
      <c r="BM178" s="589"/>
      <c r="BN178" s="589"/>
      <c r="BO178" s="589"/>
      <c r="BP178" s="589"/>
      <c r="BQ178" s="589"/>
      <c r="BR178" s="589"/>
      <c r="BS178" s="589"/>
      <c r="BT178" s="589"/>
      <c r="BU178" s="589"/>
    </row>
    <row r="179" spans="1:73" ht="15">
      <c r="A179" s="561"/>
      <c r="E179" s="584" t="str">
        <f>IF(J179=Table!$C$1,VLOOKUP(H179,Table!$B$38:$AO$61,Table!$AO$35-1,FALSE),"")</f>
        <v/>
      </c>
      <c r="F179" s="555"/>
      <c r="H179" s="590"/>
      <c r="I179" s="576"/>
      <c r="J179" s="576"/>
      <c r="M179" s="562" t="str">
        <f t="shared" si="58"/>
        <v/>
      </c>
      <c r="N179" s="562" t="str">
        <f t="shared" si="59"/>
        <v/>
      </c>
      <c r="O179" s="562"/>
      <c r="P179" s="562" t="str">
        <f t="shared" si="60"/>
        <v/>
      </c>
      <c r="Q179" s="586" t="str">
        <f t="shared" si="56"/>
        <v/>
      </c>
      <c r="R179" s="587" t="str">
        <f t="shared" si="57"/>
        <v/>
      </c>
      <c r="S179" s="587"/>
      <c r="T179" s="587"/>
      <c r="U179" s="587"/>
      <c r="V179" s="587"/>
      <c r="W179" s="574"/>
      <c r="X179" s="574"/>
      <c r="AJ179" s="582"/>
      <c r="AL179" s="562" t="str">
        <f t="array" ref="AL179">IF($K150="","",SUM(IF(LEFT($AM179:$BQ179,1)="X",1,0)))</f>
        <v/>
      </c>
      <c r="AM179" s="589"/>
      <c r="AN179" s="589"/>
      <c r="AO179" s="589"/>
      <c r="AP179" s="589"/>
      <c r="AQ179" s="589"/>
      <c r="AR179" s="589"/>
      <c r="AS179" s="589"/>
      <c r="AU179" s="589"/>
      <c r="AV179" s="589"/>
      <c r="AW179" s="589"/>
      <c r="AX179" s="589"/>
      <c r="AY179" s="589"/>
      <c r="AZ179" s="589"/>
      <c r="BA179" s="589"/>
      <c r="BB179" s="589"/>
      <c r="BC179" s="589"/>
      <c r="BD179" s="589"/>
      <c r="BE179" s="589"/>
      <c r="BF179" s="589"/>
      <c r="BG179" s="589"/>
      <c r="BH179" s="589"/>
      <c r="BI179" s="589"/>
      <c r="BJ179" s="589"/>
      <c r="BK179" s="589"/>
      <c r="BL179" s="589"/>
      <c r="BM179" s="589"/>
      <c r="BN179" s="589"/>
      <c r="BO179" s="589"/>
      <c r="BP179" s="589"/>
      <c r="BQ179" s="589"/>
      <c r="BR179" s="589"/>
      <c r="BS179" s="589"/>
      <c r="BT179" s="589"/>
      <c r="BU179" s="589"/>
    </row>
    <row r="180" spans="1:73" ht="15">
      <c r="A180" s="561"/>
      <c r="E180" s="584" t="str">
        <f>IF(J180=Table!$C$1,VLOOKUP(H180,Table!$B$38:$AO$61,Table!$AO$35-1,FALSE),"")</f>
        <v/>
      </c>
      <c r="F180" s="555"/>
      <c r="H180" s="590"/>
      <c r="I180" s="576"/>
      <c r="J180" s="576"/>
      <c r="M180" s="562" t="str">
        <f t="shared" si="58"/>
        <v/>
      </c>
      <c r="N180" s="562" t="str">
        <f t="shared" si="59"/>
        <v/>
      </c>
      <c r="O180" s="562"/>
      <c r="P180" s="562" t="str">
        <f t="shared" si="60"/>
        <v/>
      </c>
      <c r="Q180" s="586" t="str">
        <f t="shared" si="56"/>
        <v/>
      </c>
      <c r="R180" s="587" t="str">
        <f t="shared" si="57"/>
        <v/>
      </c>
      <c r="S180" s="587"/>
      <c r="T180" s="587"/>
      <c r="U180" s="587"/>
      <c r="V180" s="587"/>
      <c r="W180" s="574"/>
      <c r="X180" s="574"/>
      <c r="AJ180" s="582"/>
      <c r="AL180" s="562" t="str">
        <f t="array" ref="AL180">IF($K151="","",SUM(IF(LEFT($AM180:$BQ180,1)="X",1,0)))</f>
        <v/>
      </c>
      <c r="AM180" s="589"/>
      <c r="AN180" s="589"/>
      <c r="AO180" s="589"/>
      <c r="AP180" s="589"/>
      <c r="AQ180" s="589"/>
      <c r="AR180" s="589"/>
      <c r="AS180" s="589"/>
      <c r="AU180" s="589"/>
      <c r="AV180" s="589"/>
      <c r="AW180" s="589"/>
      <c r="AX180" s="589"/>
      <c r="AY180" s="589"/>
      <c r="AZ180" s="589"/>
      <c r="BA180" s="589"/>
      <c r="BB180" s="589"/>
      <c r="BC180" s="589"/>
      <c r="BD180" s="589"/>
      <c r="BE180" s="589"/>
      <c r="BF180" s="589"/>
      <c r="BG180" s="589"/>
      <c r="BH180" s="589"/>
      <c r="BI180" s="589"/>
      <c r="BJ180" s="589"/>
      <c r="BK180" s="589"/>
      <c r="BL180" s="589"/>
      <c r="BM180" s="589"/>
      <c r="BN180" s="589"/>
      <c r="BO180" s="589"/>
      <c r="BP180" s="589"/>
      <c r="BQ180" s="589"/>
      <c r="BR180" s="589"/>
      <c r="BS180" s="589"/>
      <c r="BT180" s="589"/>
      <c r="BU180" s="589"/>
    </row>
    <row r="181" spans="1:73" ht="15">
      <c r="A181" s="561"/>
      <c r="E181" s="584" t="str">
        <f>IF(J181=Table!$C$1,VLOOKUP(H181,Table!$B$38:$AO$61,Table!$AO$35-1,FALSE),"")</f>
        <v/>
      </c>
      <c r="F181" s="555"/>
      <c r="H181" s="590"/>
      <c r="I181" s="576"/>
      <c r="J181" s="576"/>
      <c r="M181" s="562" t="str">
        <f t="shared" si="58"/>
        <v/>
      </c>
      <c r="N181" s="562" t="str">
        <f t="shared" si="59"/>
        <v/>
      </c>
      <c r="O181" s="562"/>
      <c r="P181" s="562" t="str">
        <f t="shared" si="60"/>
        <v/>
      </c>
      <c r="Q181" s="586" t="str">
        <f t="shared" si="56"/>
        <v/>
      </c>
      <c r="R181" s="587" t="str">
        <f t="shared" si="57"/>
        <v/>
      </c>
      <c r="S181" s="587"/>
      <c r="T181" s="587"/>
      <c r="U181" s="587"/>
      <c r="V181" s="587"/>
      <c r="W181" s="574"/>
      <c r="X181" s="574"/>
      <c r="AJ181" s="582"/>
      <c r="AL181" s="562" t="str">
        <f t="array" ref="AL181">IF($K152="","",SUM(IF(LEFT($AM181:$BQ181,1)="X",1,0)))</f>
        <v/>
      </c>
      <c r="AM181" s="589"/>
      <c r="AN181" s="589"/>
      <c r="AO181" s="589"/>
      <c r="AP181" s="589"/>
      <c r="AQ181" s="589"/>
      <c r="AR181" s="589"/>
      <c r="AS181" s="589"/>
      <c r="AU181" s="589"/>
      <c r="AV181" s="589"/>
      <c r="AW181" s="589"/>
      <c r="AX181" s="589"/>
      <c r="AY181" s="589"/>
      <c r="AZ181" s="589"/>
      <c r="BA181" s="589"/>
      <c r="BB181" s="589"/>
      <c r="BC181" s="589"/>
      <c r="BD181" s="589"/>
      <c r="BE181" s="589"/>
      <c r="BF181" s="589"/>
      <c r="BG181" s="589"/>
      <c r="BH181" s="589"/>
      <c r="BI181" s="589"/>
      <c r="BJ181" s="589"/>
      <c r="BK181" s="589"/>
      <c r="BL181" s="589"/>
      <c r="BM181" s="589"/>
      <c r="BN181" s="589"/>
      <c r="BO181" s="589"/>
      <c r="BP181" s="589"/>
      <c r="BQ181" s="589"/>
      <c r="BR181" s="589"/>
      <c r="BS181" s="589"/>
      <c r="BT181" s="589"/>
      <c r="BU181" s="589"/>
    </row>
    <row r="182" spans="1:73" ht="15">
      <c r="A182" s="561"/>
      <c r="E182" s="584" t="str">
        <f>IF(J182=Table!$C$1,VLOOKUP(H182,Table!$B$38:$AO$61,Table!$AO$35-1,FALSE),"")</f>
        <v/>
      </c>
      <c r="F182" s="555"/>
      <c r="H182" s="590"/>
      <c r="I182" s="576"/>
      <c r="J182" s="576"/>
      <c r="M182" s="562" t="str">
        <f t="shared" si="58"/>
        <v/>
      </c>
      <c r="N182" s="562" t="str">
        <f t="shared" si="59"/>
        <v/>
      </c>
      <c r="O182" s="562"/>
      <c r="P182" s="562" t="str">
        <f t="shared" si="60"/>
        <v/>
      </c>
      <c r="Q182" s="586" t="str">
        <f t="shared" si="56"/>
        <v/>
      </c>
      <c r="R182" s="587" t="str">
        <f t="shared" si="57"/>
        <v/>
      </c>
      <c r="S182" s="587"/>
      <c r="T182" s="587"/>
      <c r="U182" s="587"/>
      <c r="V182" s="587"/>
      <c r="W182" s="574"/>
      <c r="X182" s="574"/>
      <c r="AJ182" s="582"/>
      <c r="AL182" s="562" t="str">
        <f t="array" ref="AL182">IF($K153="","",SUM(IF(LEFT($AM182:$BQ182,1)="X",1,0)))</f>
        <v/>
      </c>
      <c r="AM182" s="589"/>
      <c r="AN182" s="589"/>
      <c r="AO182" s="589"/>
      <c r="AP182" s="589"/>
      <c r="AQ182" s="589"/>
      <c r="AR182" s="589"/>
      <c r="AS182" s="589"/>
      <c r="AU182" s="589"/>
      <c r="AV182" s="589"/>
      <c r="AW182" s="589"/>
      <c r="AX182" s="589"/>
      <c r="AY182" s="589"/>
      <c r="AZ182" s="589"/>
      <c r="BA182" s="589"/>
      <c r="BB182" s="589"/>
      <c r="BC182" s="589"/>
      <c r="BD182" s="589"/>
      <c r="BE182" s="589"/>
      <c r="BF182" s="589"/>
      <c r="BG182" s="589"/>
      <c r="BH182" s="589"/>
      <c r="BI182" s="589"/>
      <c r="BJ182" s="589"/>
      <c r="BK182" s="589"/>
      <c r="BL182" s="589"/>
      <c r="BM182" s="589"/>
      <c r="BN182" s="589"/>
      <c r="BO182" s="589"/>
      <c r="BP182" s="589"/>
      <c r="BQ182" s="589"/>
      <c r="BR182" s="589"/>
      <c r="BS182" s="589"/>
      <c r="BT182" s="589"/>
      <c r="BU182" s="589"/>
    </row>
    <row r="183" spans="1:73" ht="15">
      <c r="A183" s="561"/>
      <c r="E183" s="584" t="str">
        <f>IF(J183=Table!$C$1,VLOOKUP(H183,Table!$B$38:$AO$61,Table!$AO$35-1,FALSE),"")</f>
        <v/>
      </c>
      <c r="F183" s="555"/>
      <c r="H183" s="590"/>
      <c r="I183" s="576"/>
      <c r="J183" s="576"/>
      <c r="M183" s="562" t="str">
        <f t="shared" si="58"/>
        <v/>
      </c>
      <c r="N183" s="562" t="str">
        <f t="shared" si="59"/>
        <v/>
      </c>
      <c r="O183" s="562"/>
      <c r="P183" s="562" t="str">
        <f t="shared" si="60"/>
        <v/>
      </c>
      <c r="Q183" s="586" t="str">
        <f t="shared" si="56"/>
        <v/>
      </c>
      <c r="R183" s="587" t="str">
        <f t="shared" si="57"/>
        <v/>
      </c>
      <c r="S183" s="587"/>
      <c r="T183" s="587"/>
      <c r="U183" s="587"/>
      <c r="V183" s="587"/>
      <c r="W183" s="574"/>
      <c r="X183" s="574"/>
      <c r="AJ183" s="582"/>
      <c r="AL183" s="562" t="str">
        <f t="array" ref="AL183">IF($K154="","",SUM(IF(LEFT($AM183:$BQ183,1)="X",1,0)))</f>
        <v/>
      </c>
      <c r="AM183" s="589"/>
      <c r="AN183" s="589"/>
      <c r="AO183" s="589"/>
      <c r="AP183" s="589"/>
      <c r="AQ183" s="589"/>
      <c r="AR183" s="589"/>
      <c r="AS183" s="589"/>
      <c r="AU183" s="589"/>
      <c r="AV183" s="589"/>
      <c r="AW183" s="589"/>
      <c r="AX183" s="589"/>
      <c r="AY183" s="589"/>
      <c r="AZ183" s="589"/>
      <c r="BA183" s="589"/>
      <c r="BB183" s="589"/>
      <c r="BC183" s="589"/>
      <c r="BD183" s="589"/>
      <c r="BE183" s="589"/>
      <c r="BF183" s="589"/>
      <c r="BG183" s="589"/>
      <c r="BH183" s="589"/>
      <c r="BI183" s="589"/>
      <c r="BJ183" s="589"/>
      <c r="BK183" s="589"/>
      <c r="BL183" s="589"/>
      <c r="BM183" s="589"/>
      <c r="BN183" s="589"/>
      <c r="BO183" s="589"/>
      <c r="BP183" s="589"/>
      <c r="BQ183" s="589"/>
      <c r="BR183" s="589"/>
      <c r="BS183" s="589"/>
      <c r="BT183" s="589"/>
      <c r="BU183" s="589"/>
    </row>
    <row r="184" spans="1:73" ht="15">
      <c r="A184" s="561"/>
      <c r="E184" s="584" t="str">
        <f>IF(J184=Table!$C$1,VLOOKUP(H184,Table!$B$38:$AO$61,Table!$AO$35-1,FALSE),"")</f>
        <v/>
      </c>
      <c r="F184" s="555"/>
      <c r="H184" s="590"/>
      <c r="I184" s="576"/>
      <c r="J184" s="576"/>
      <c r="M184" s="562" t="str">
        <f t="shared" si="58"/>
        <v/>
      </c>
      <c r="N184" s="562" t="str">
        <f t="shared" si="59"/>
        <v/>
      </c>
      <c r="O184" s="562"/>
      <c r="P184" s="562" t="str">
        <f t="shared" si="60"/>
        <v/>
      </c>
      <c r="Q184" s="586" t="str">
        <f t="shared" si="56"/>
        <v/>
      </c>
      <c r="R184" s="587" t="str">
        <f t="shared" si="57"/>
        <v/>
      </c>
      <c r="S184" s="587"/>
      <c r="T184" s="587"/>
      <c r="U184" s="587"/>
      <c r="V184" s="587"/>
      <c r="W184" s="574"/>
      <c r="X184" s="574"/>
      <c r="AJ184" s="582"/>
      <c r="AL184" s="562" t="str">
        <f t="array" ref="AL184">IF($K155="","",SUM(IF(LEFT($AM184:$BQ184,1)="X",1,0)))</f>
        <v/>
      </c>
      <c r="AM184" s="589"/>
      <c r="AN184" s="589"/>
      <c r="AO184" s="589"/>
      <c r="AP184" s="589"/>
      <c r="AQ184" s="589"/>
      <c r="AR184" s="589"/>
      <c r="AS184" s="589"/>
      <c r="AU184" s="589"/>
      <c r="AV184" s="589"/>
      <c r="AW184" s="589"/>
      <c r="AX184" s="589"/>
      <c r="AY184" s="589"/>
      <c r="AZ184" s="589"/>
      <c r="BA184" s="589"/>
      <c r="BB184" s="589"/>
      <c r="BC184" s="589"/>
      <c r="BD184" s="589"/>
      <c r="BE184" s="589"/>
      <c r="BF184" s="589"/>
      <c r="BG184" s="589"/>
      <c r="BH184" s="589"/>
      <c r="BI184" s="589"/>
      <c r="BJ184" s="589"/>
      <c r="BK184" s="589"/>
      <c r="BL184" s="589"/>
      <c r="BM184" s="589"/>
      <c r="BN184" s="589"/>
      <c r="BO184" s="589"/>
      <c r="BP184" s="589"/>
      <c r="BQ184" s="589"/>
      <c r="BR184" s="589"/>
      <c r="BS184" s="589"/>
      <c r="BT184" s="589"/>
      <c r="BU184" s="589"/>
    </row>
    <row r="185" spans="1:73" ht="15">
      <c r="A185" s="561"/>
      <c r="E185" s="584" t="str">
        <f>IF(J185=Table!$C$1,VLOOKUP(H185,Table!$B$38:$AO$61,Table!$AO$35-1,FALSE),"")</f>
        <v/>
      </c>
      <c r="F185" s="555"/>
      <c r="H185" s="590"/>
      <c r="I185" s="576"/>
      <c r="J185" s="576"/>
      <c r="M185" s="562" t="str">
        <f t="shared" si="58"/>
        <v/>
      </c>
      <c r="N185" s="562" t="str">
        <f t="shared" si="59"/>
        <v/>
      </c>
      <c r="O185" s="562"/>
      <c r="P185" s="562" t="str">
        <f t="shared" si="60"/>
        <v/>
      </c>
      <c r="Q185" s="586" t="str">
        <f t="shared" si="56"/>
        <v/>
      </c>
      <c r="R185" s="587" t="str">
        <f t="shared" si="57"/>
        <v/>
      </c>
      <c r="S185" s="587"/>
      <c r="T185" s="587"/>
      <c r="U185" s="587"/>
      <c r="V185" s="587"/>
      <c r="W185" s="574"/>
      <c r="X185" s="574"/>
      <c r="AJ185" s="582"/>
      <c r="AL185" s="562" t="str">
        <f t="array" ref="AL185">IF($K156="","",SUM(IF(LEFT($AM185:$BQ185,1)="X",1,0)))</f>
        <v/>
      </c>
      <c r="AM185" s="589"/>
      <c r="AN185" s="589"/>
      <c r="AO185" s="589"/>
      <c r="AP185" s="589"/>
      <c r="AQ185" s="589"/>
      <c r="AR185" s="589"/>
      <c r="AS185" s="589"/>
      <c r="AU185" s="589"/>
      <c r="AV185" s="589"/>
      <c r="AW185" s="589"/>
      <c r="AX185" s="589"/>
      <c r="AY185" s="589"/>
      <c r="AZ185" s="589"/>
      <c r="BA185" s="589"/>
      <c r="BB185" s="589"/>
      <c r="BC185" s="589"/>
      <c r="BD185" s="589"/>
      <c r="BE185" s="589"/>
      <c r="BF185" s="589"/>
      <c r="BG185" s="589"/>
      <c r="BH185" s="589"/>
      <c r="BI185" s="589"/>
      <c r="BJ185" s="589"/>
      <c r="BK185" s="589"/>
      <c r="BL185" s="589"/>
      <c r="BM185" s="589"/>
      <c r="BN185" s="589"/>
      <c r="BO185" s="589"/>
      <c r="BP185" s="589"/>
      <c r="BQ185" s="589"/>
      <c r="BR185" s="589"/>
      <c r="BS185" s="589"/>
      <c r="BT185" s="589"/>
      <c r="BU185" s="589"/>
    </row>
    <row r="186" spans="1:73" ht="15">
      <c r="A186" s="561"/>
      <c r="E186" s="584" t="str">
        <f>IF(J186=Table!$C$1,VLOOKUP(H186,Table!$B$38:$AO$61,Table!$AO$35-1,FALSE),"")</f>
        <v/>
      </c>
      <c r="F186" s="555"/>
      <c r="H186" s="590"/>
      <c r="I186" s="576"/>
      <c r="J186" s="576"/>
      <c r="M186" s="562" t="str">
        <f t="shared" si="58"/>
        <v/>
      </c>
      <c r="N186" s="562" t="str">
        <f t="shared" si="59"/>
        <v/>
      </c>
      <c r="O186" s="562"/>
      <c r="P186" s="562" t="str">
        <f t="shared" si="60"/>
        <v/>
      </c>
      <c r="Q186" s="586" t="str">
        <f t="shared" si="56"/>
        <v/>
      </c>
      <c r="R186" s="587" t="str">
        <f t="shared" si="57"/>
        <v/>
      </c>
      <c r="S186" s="587"/>
      <c r="T186" s="587"/>
      <c r="U186" s="587"/>
      <c r="V186" s="587"/>
      <c r="W186" s="574"/>
      <c r="X186" s="574"/>
      <c r="AJ186" s="582"/>
      <c r="AL186" s="562" t="str">
        <f t="array" ref="AL186">IF($K157="","",SUM(IF(LEFT($AM186:$BQ186,1)="X",1,0)))</f>
        <v/>
      </c>
      <c r="AM186" s="589"/>
      <c r="AN186" s="589"/>
      <c r="AO186" s="589"/>
      <c r="AP186" s="589"/>
      <c r="AQ186" s="589"/>
      <c r="AR186" s="589"/>
      <c r="AS186" s="589"/>
      <c r="AU186" s="589"/>
      <c r="AV186" s="589"/>
      <c r="AW186" s="589"/>
      <c r="AX186" s="589"/>
      <c r="AY186" s="589"/>
      <c r="AZ186" s="589"/>
      <c r="BA186" s="589"/>
      <c r="BB186" s="589"/>
      <c r="BC186" s="589"/>
      <c r="BD186" s="589"/>
      <c r="BE186" s="589"/>
      <c r="BF186" s="589"/>
      <c r="BG186" s="589"/>
      <c r="BH186" s="589"/>
      <c r="BI186" s="589"/>
      <c r="BJ186" s="589"/>
      <c r="BK186" s="589"/>
      <c r="BL186" s="589"/>
      <c r="BM186" s="589"/>
      <c r="BN186" s="589"/>
      <c r="BO186" s="589"/>
      <c r="BP186" s="589"/>
      <c r="BQ186" s="589"/>
      <c r="BR186" s="589"/>
      <c r="BS186" s="589"/>
      <c r="BT186" s="589"/>
      <c r="BU186" s="589"/>
    </row>
    <row r="187" spans="1:73" ht="15">
      <c r="A187" s="561"/>
      <c r="E187" s="584" t="str">
        <f>IF(J187=Table!$C$1,VLOOKUP(H187,Table!$B$38:$AO$61,Table!$AO$35-1,FALSE),"")</f>
        <v/>
      </c>
      <c r="F187" s="555"/>
      <c r="H187" s="590"/>
      <c r="I187" s="576"/>
      <c r="J187" s="576"/>
      <c r="M187" s="562" t="str">
        <f t="shared" si="58"/>
        <v/>
      </c>
      <c r="N187" s="562" t="str">
        <f t="shared" si="59"/>
        <v/>
      </c>
      <c r="O187" s="562"/>
      <c r="P187" s="562" t="str">
        <f t="shared" si="60"/>
        <v/>
      </c>
      <c r="Q187" s="586" t="str">
        <f t="shared" si="56"/>
        <v/>
      </c>
      <c r="R187" s="587" t="str">
        <f t="shared" si="57"/>
        <v/>
      </c>
      <c r="S187" s="587"/>
      <c r="T187" s="587"/>
      <c r="U187" s="587"/>
      <c r="V187" s="587"/>
      <c r="W187" s="574"/>
      <c r="X187" s="574"/>
      <c r="AJ187" s="582"/>
      <c r="AL187" s="562" t="str">
        <f t="array" ref="AL187">IF($K158="","",SUM(IF(LEFT($AM187:$BQ187,1)="X",1,0)))</f>
        <v/>
      </c>
      <c r="AM187" s="589"/>
      <c r="AN187" s="589"/>
      <c r="AO187" s="589"/>
      <c r="AP187" s="589"/>
      <c r="AQ187" s="589"/>
      <c r="AR187" s="589"/>
      <c r="AS187" s="589"/>
      <c r="AU187" s="589"/>
      <c r="AV187" s="589"/>
      <c r="AW187" s="589"/>
      <c r="AX187" s="589"/>
      <c r="AY187" s="589"/>
      <c r="AZ187" s="589"/>
      <c r="BA187" s="589"/>
      <c r="BB187" s="589"/>
      <c r="BC187" s="589"/>
      <c r="BD187" s="589"/>
      <c r="BE187" s="589"/>
      <c r="BF187" s="589"/>
      <c r="BG187" s="589"/>
      <c r="BH187" s="589"/>
      <c r="BI187" s="589"/>
      <c r="BJ187" s="589"/>
      <c r="BK187" s="589"/>
      <c r="BL187" s="589"/>
      <c r="BM187" s="589"/>
      <c r="BN187" s="589"/>
      <c r="BO187" s="589"/>
      <c r="BP187" s="589"/>
      <c r="BQ187" s="589"/>
      <c r="BR187" s="589"/>
      <c r="BS187" s="589"/>
      <c r="BT187" s="589"/>
      <c r="BU187" s="589"/>
    </row>
    <row r="188" spans="1:73" ht="15">
      <c r="A188" s="561"/>
      <c r="E188" s="584" t="str">
        <f>IF(J188=Table!$C$1,VLOOKUP(H188,Table!$B$38:$AO$61,Table!$AO$35-1,FALSE),"")</f>
        <v/>
      </c>
      <c r="F188" s="555"/>
      <c r="H188" s="590"/>
      <c r="I188" s="576"/>
      <c r="J188" s="576"/>
      <c r="M188" s="562" t="str">
        <f t="shared" si="58"/>
        <v/>
      </c>
      <c r="N188" s="562" t="str">
        <f t="shared" si="59"/>
        <v/>
      </c>
      <c r="O188" s="562"/>
      <c r="P188" s="562" t="str">
        <f t="shared" si="60"/>
        <v/>
      </c>
      <c r="Q188" s="586" t="str">
        <f t="shared" si="56"/>
        <v/>
      </c>
      <c r="R188" s="587" t="str">
        <f t="shared" si="57"/>
        <v/>
      </c>
      <c r="S188" s="587"/>
      <c r="T188" s="587"/>
      <c r="U188" s="587"/>
      <c r="V188" s="587"/>
      <c r="W188" s="574"/>
      <c r="X188" s="574"/>
      <c r="AJ188" s="582"/>
      <c r="AL188" s="562" t="str">
        <f t="array" ref="AL188">IF($K159="","",SUM(IF(LEFT($AM188:$BQ188,1)="X",1,0)))</f>
        <v/>
      </c>
      <c r="AM188" s="589"/>
      <c r="AN188" s="589"/>
      <c r="AO188" s="589"/>
      <c r="AP188" s="589"/>
      <c r="AQ188" s="589"/>
      <c r="AR188" s="589"/>
      <c r="AS188" s="589"/>
      <c r="AU188" s="589"/>
      <c r="AV188" s="589"/>
      <c r="AW188" s="589"/>
      <c r="AX188" s="589"/>
      <c r="AY188" s="589"/>
      <c r="AZ188" s="589"/>
      <c r="BA188" s="589"/>
      <c r="BB188" s="589"/>
      <c r="BC188" s="589"/>
      <c r="BD188" s="589"/>
      <c r="BE188" s="589"/>
      <c r="BF188" s="589"/>
      <c r="BG188" s="589"/>
      <c r="BH188" s="589"/>
      <c r="BI188" s="589"/>
      <c r="BJ188" s="589"/>
      <c r="BK188" s="589"/>
      <c r="BL188" s="589"/>
      <c r="BM188" s="589"/>
      <c r="BN188" s="589"/>
      <c r="BO188" s="589"/>
      <c r="BP188" s="589"/>
      <c r="BQ188" s="589"/>
      <c r="BR188" s="589"/>
      <c r="BS188" s="589"/>
      <c r="BT188" s="589"/>
      <c r="BU188" s="589"/>
    </row>
    <row r="189" spans="1:73" ht="15">
      <c r="A189" s="561"/>
      <c r="E189" s="584" t="str">
        <f>IF(J189=Table!$C$1,VLOOKUP(H189,Table!$B$38:$AO$61,Table!$AO$35-1,FALSE),"")</f>
        <v/>
      </c>
      <c r="F189" s="555"/>
      <c r="H189" s="590"/>
      <c r="I189" s="576"/>
      <c r="J189" s="576"/>
      <c r="M189" s="562" t="str">
        <f t="shared" si="58"/>
        <v/>
      </c>
      <c r="N189" s="562" t="str">
        <f t="shared" si="59"/>
        <v/>
      </c>
      <c r="O189" s="562"/>
      <c r="P189" s="562" t="str">
        <f t="shared" si="60"/>
        <v/>
      </c>
      <c r="Q189" s="586" t="str">
        <f t="shared" si="56"/>
        <v/>
      </c>
      <c r="R189" s="587" t="str">
        <f t="shared" si="57"/>
        <v/>
      </c>
      <c r="S189" s="587"/>
      <c r="T189" s="587"/>
      <c r="U189" s="587"/>
      <c r="V189" s="587"/>
      <c r="W189" s="574"/>
      <c r="X189" s="574"/>
      <c r="AJ189" s="582"/>
      <c r="AL189" s="562" t="str">
        <f t="array" ref="AL189">IF($K160="","",SUM(IF(LEFT($AM189:$BQ189,1)="X",1,0)))</f>
        <v/>
      </c>
      <c r="AM189" s="589"/>
      <c r="AN189" s="589"/>
      <c r="AO189" s="589"/>
      <c r="AP189" s="589"/>
      <c r="AQ189" s="589"/>
      <c r="AR189" s="589"/>
      <c r="AS189" s="589"/>
      <c r="AU189" s="589"/>
      <c r="AV189" s="589"/>
      <c r="AW189" s="589"/>
      <c r="AX189" s="589"/>
      <c r="AY189" s="589"/>
      <c r="AZ189" s="589"/>
      <c r="BA189" s="589"/>
      <c r="BB189" s="589"/>
      <c r="BC189" s="589"/>
      <c r="BD189" s="589"/>
      <c r="BE189" s="589"/>
      <c r="BF189" s="589"/>
      <c r="BG189" s="589"/>
      <c r="BH189" s="589"/>
      <c r="BI189" s="589"/>
      <c r="BJ189" s="589"/>
      <c r="BK189" s="589"/>
      <c r="BL189" s="589"/>
      <c r="BM189" s="589"/>
      <c r="BN189" s="589"/>
      <c r="BO189" s="589"/>
      <c r="BP189" s="589"/>
      <c r="BQ189" s="589"/>
      <c r="BR189" s="589"/>
      <c r="BS189" s="589"/>
      <c r="BT189" s="589"/>
      <c r="BU189" s="589"/>
    </row>
    <row r="190" spans="1:73" ht="15">
      <c r="A190" s="561"/>
      <c r="E190" s="584" t="str">
        <f>IF(J190=Table!$C$1,VLOOKUP(H190,Table!$B$38:$AO$61,Table!$AO$35-1,FALSE),"")</f>
        <v/>
      </c>
      <c r="F190" s="555"/>
      <c r="H190" s="590"/>
      <c r="I190" s="576"/>
      <c r="J190" s="576"/>
      <c r="M190" s="562" t="str">
        <f t="shared" si="58"/>
        <v/>
      </c>
      <c r="N190" s="562" t="str">
        <f t="shared" si="59"/>
        <v/>
      </c>
      <c r="O190" s="562"/>
      <c r="P190" s="562" t="str">
        <f t="shared" si="60"/>
        <v/>
      </c>
      <c r="Q190" s="586" t="str">
        <f t="shared" si="56"/>
        <v/>
      </c>
      <c r="R190" s="587" t="str">
        <f t="shared" si="57"/>
        <v/>
      </c>
      <c r="S190" s="587"/>
      <c r="T190" s="587"/>
      <c r="U190" s="587"/>
      <c r="V190" s="587"/>
      <c r="W190" s="574"/>
      <c r="X190" s="574"/>
      <c r="AJ190" s="582"/>
      <c r="AL190" s="562" t="str">
        <f t="array" ref="AL190">IF($K161="","",SUM(IF(LEFT($AM190:$BQ190,1)="X",1,0)))</f>
        <v/>
      </c>
      <c r="AM190" s="589"/>
      <c r="AN190" s="589"/>
      <c r="AO190" s="589"/>
      <c r="AP190" s="589"/>
      <c r="AQ190" s="589"/>
      <c r="AR190" s="589"/>
      <c r="AS190" s="589"/>
      <c r="AU190" s="589"/>
      <c r="AV190" s="589"/>
      <c r="AW190" s="589"/>
      <c r="AX190" s="589"/>
      <c r="AY190" s="589"/>
      <c r="AZ190" s="589"/>
      <c r="BA190" s="589"/>
      <c r="BB190" s="589"/>
      <c r="BC190" s="589"/>
      <c r="BD190" s="589"/>
      <c r="BE190" s="589"/>
      <c r="BF190" s="589"/>
      <c r="BG190" s="589"/>
      <c r="BH190" s="589"/>
      <c r="BI190" s="589"/>
      <c r="BJ190" s="589"/>
      <c r="BK190" s="589"/>
      <c r="BL190" s="589"/>
      <c r="BM190" s="589"/>
      <c r="BN190" s="589"/>
      <c r="BO190" s="589"/>
      <c r="BP190" s="589"/>
      <c r="BQ190" s="589"/>
      <c r="BR190" s="589"/>
      <c r="BS190" s="589"/>
      <c r="BT190" s="589"/>
      <c r="BU190" s="589"/>
    </row>
    <row r="191" spans="1:73" ht="15">
      <c r="A191" s="561"/>
      <c r="E191" s="584" t="str">
        <f>IF(J191=Table!$C$1,VLOOKUP(H191,Table!$B$38:$AO$61,Table!$AO$35-1,FALSE),"")</f>
        <v/>
      </c>
      <c r="F191" s="555"/>
      <c r="H191" s="590"/>
      <c r="I191" s="576"/>
      <c r="J191" s="576"/>
      <c r="M191" s="562" t="str">
        <f t="shared" si="58"/>
        <v/>
      </c>
      <c r="N191" s="562" t="str">
        <f t="shared" si="59"/>
        <v/>
      </c>
      <c r="O191" s="562"/>
      <c r="P191" s="562" t="str">
        <f t="shared" si="60"/>
        <v/>
      </c>
      <c r="Q191" s="586" t="str">
        <f t="shared" si="56"/>
        <v/>
      </c>
      <c r="R191" s="587" t="str">
        <f t="shared" si="57"/>
        <v/>
      </c>
      <c r="S191" s="587"/>
      <c r="T191" s="587"/>
      <c r="U191" s="587"/>
      <c r="V191" s="587"/>
      <c r="W191" s="574"/>
      <c r="X191" s="574"/>
      <c r="AJ191" s="582"/>
      <c r="AL191" s="562" t="str">
        <f t="array" ref="AL191">IF($K162="","",SUM(IF(LEFT($AM191:$BQ191,1)="X",1,0)))</f>
        <v/>
      </c>
      <c r="AM191" s="589"/>
      <c r="AN191" s="589"/>
      <c r="AO191" s="589"/>
      <c r="AP191" s="589"/>
      <c r="AQ191" s="589"/>
      <c r="AR191" s="589"/>
      <c r="AS191" s="589"/>
      <c r="AU191" s="589"/>
      <c r="AV191" s="589"/>
      <c r="AW191" s="589"/>
      <c r="AX191" s="589"/>
      <c r="AY191" s="589"/>
      <c r="AZ191" s="589"/>
      <c r="BA191" s="589"/>
      <c r="BB191" s="589"/>
      <c r="BC191" s="589"/>
      <c r="BD191" s="589"/>
      <c r="BE191" s="589"/>
      <c r="BF191" s="589"/>
      <c r="BG191" s="589"/>
      <c r="BH191" s="589"/>
      <c r="BI191" s="589"/>
      <c r="BJ191" s="589"/>
      <c r="BK191" s="589"/>
      <c r="BL191" s="589"/>
      <c r="BM191" s="589"/>
      <c r="BN191" s="589"/>
      <c r="BO191" s="589"/>
      <c r="BP191" s="589"/>
      <c r="BQ191" s="589"/>
      <c r="BR191" s="589"/>
      <c r="BS191" s="589"/>
      <c r="BT191" s="589"/>
      <c r="BU191" s="589"/>
    </row>
    <row r="192" spans="1:73" ht="15">
      <c r="A192" s="561"/>
      <c r="E192" s="584" t="str">
        <f>IF(J192=Table!$C$1,VLOOKUP(H192,Table!$B$38:$AO$61,Table!$AO$35-1,FALSE),"")</f>
        <v/>
      </c>
      <c r="F192" s="555"/>
      <c r="H192" s="590"/>
      <c r="I192" s="576"/>
      <c r="J192" s="576"/>
      <c r="M192" s="562" t="str">
        <f t="shared" si="58"/>
        <v/>
      </c>
      <c r="N192" s="562" t="str">
        <f t="shared" si="59"/>
        <v/>
      </c>
      <c r="O192" s="562"/>
      <c r="P192" s="562" t="str">
        <f t="shared" si="60"/>
        <v/>
      </c>
      <c r="Q192" s="586" t="str">
        <f t="shared" si="56"/>
        <v/>
      </c>
      <c r="R192" s="587" t="str">
        <f t="shared" si="57"/>
        <v/>
      </c>
      <c r="S192" s="587"/>
      <c r="T192" s="587"/>
      <c r="U192" s="587"/>
      <c r="V192" s="587"/>
      <c r="W192" s="574"/>
      <c r="X192" s="574"/>
      <c r="AJ192" s="582"/>
      <c r="AL192" s="562" t="str">
        <f t="array" ref="AL192">IF($K163="","",SUM(IF(LEFT($AM192:$BQ192,1)="X",1,0)))</f>
        <v/>
      </c>
      <c r="AM192" s="589"/>
      <c r="AN192" s="589"/>
      <c r="AO192" s="589"/>
      <c r="AP192" s="589"/>
      <c r="AQ192" s="589"/>
      <c r="AR192" s="589"/>
      <c r="AS192" s="589"/>
      <c r="AU192" s="589"/>
      <c r="AV192" s="589"/>
      <c r="AW192" s="589"/>
      <c r="AX192" s="589"/>
      <c r="AY192" s="589"/>
      <c r="AZ192" s="589"/>
      <c r="BA192" s="589"/>
      <c r="BB192" s="589"/>
      <c r="BC192" s="589"/>
      <c r="BD192" s="589"/>
      <c r="BE192" s="589"/>
      <c r="BF192" s="589"/>
      <c r="BG192" s="589"/>
      <c r="BH192" s="589"/>
      <c r="BI192" s="589"/>
      <c r="BJ192" s="589"/>
      <c r="BK192" s="589"/>
      <c r="BL192" s="589"/>
      <c r="BM192" s="589"/>
      <c r="BN192" s="589"/>
      <c r="BO192" s="589"/>
      <c r="BP192" s="589"/>
      <c r="BQ192" s="589"/>
      <c r="BR192" s="589"/>
      <c r="BS192" s="589"/>
      <c r="BT192" s="589"/>
      <c r="BU192" s="589"/>
    </row>
    <row r="193" spans="1:73" ht="15">
      <c r="A193" s="561"/>
      <c r="E193" s="584" t="str">
        <f>IF(J193=Table!$C$1,VLOOKUP(H193,Table!$B$38:$AO$61,Table!$AO$35-1,FALSE),"")</f>
        <v/>
      </c>
      <c r="F193" s="555"/>
      <c r="H193" s="590"/>
      <c r="I193" s="576"/>
      <c r="J193" s="576"/>
      <c r="M193" s="562" t="str">
        <f t="shared" si="58"/>
        <v/>
      </c>
      <c r="N193" s="562" t="str">
        <f t="shared" si="59"/>
        <v/>
      </c>
      <c r="O193" s="562"/>
      <c r="P193" s="562" t="str">
        <f t="shared" ref="P193:P200" si="61">IF(K164="","",IF(N193&gt;P$19,"O",IF(N193&lt;P$19,"U")))</f>
        <v/>
      </c>
      <c r="Q193" s="586" t="str">
        <f t="shared" si="56"/>
        <v/>
      </c>
      <c r="R193" s="587" t="str">
        <f t="shared" si="57"/>
        <v/>
      </c>
      <c r="S193" s="587"/>
      <c r="T193" s="587"/>
      <c r="U193" s="587"/>
      <c r="V193" s="587"/>
      <c r="W193" s="574"/>
      <c r="X193" s="574"/>
      <c r="AJ193" s="582"/>
      <c r="AL193" s="562" t="str">
        <f t="array" ref="AL193">IF($K164="","",SUM(IF(LEFT($AM193:$BQ193,1)="X",1,0)))</f>
        <v/>
      </c>
      <c r="AM193" s="589"/>
      <c r="AN193" s="589"/>
      <c r="AO193" s="589"/>
      <c r="AP193" s="589"/>
      <c r="AQ193" s="589"/>
      <c r="AR193" s="589"/>
      <c r="AS193" s="589"/>
      <c r="AU193" s="589"/>
      <c r="AV193" s="589"/>
      <c r="AW193" s="589"/>
      <c r="AX193" s="589"/>
      <c r="AY193" s="589"/>
      <c r="AZ193" s="589"/>
      <c r="BA193" s="589"/>
      <c r="BB193" s="589"/>
      <c r="BC193" s="589"/>
      <c r="BD193" s="589"/>
      <c r="BE193" s="589"/>
      <c r="BF193" s="589"/>
      <c r="BG193" s="589"/>
      <c r="BH193" s="589"/>
      <c r="BI193" s="589"/>
      <c r="BJ193" s="589"/>
      <c r="BK193" s="589"/>
      <c r="BL193" s="589"/>
      <c r="BM193" s="589"/>
      <c r="BN193" s="589"/>
      <c r="BO193" s="589"/>
      <c r="BP193" s="589"/>
      <c r="BQ193" s="589"/>
      <c r="BR193" s="589"/>
      <c r="BS193" s="589"/>
      <c r="BT193" s="589"/>
      <c r="BU193" s="589"/>
    </row>
    <row r="194" spans="1:73" ht="15">
      <c r="A194" s="561"/>
      <c r="E194" s="584" t="str">
        <f>IF(J194=Table!$C$1,VLOOKUP(H194,Table!$B$38:$AO$61,Table!$AO$35-1,FALSE),"")</f>
        <v/>
      </c>
      <c r="F194" s="555"/>
      <c r="H194" s="590"/>
      <c r="I194" s="576"/>
      <c r="J194" s="576"/>
      <c r="P194" s="562" t="str">
        <f t="shared" si="61"/>
        <v/>
      </c>
      <c r="AJ194" s="582"/>
      <c r="AM194" s="589"/>
      <c r="AN194" s="589"/>
      <c r="AO194" s="589"/>
      <c r="AP194" s="589"/>
      <c r="AQ194" s="589"/>
      <c r="AR194" s="589"/>
      <c r="AS194" s="589"/>
      <c r="AU194" s="589"/>
      <c r="AV194" s="589"/>
      <c r="AW194" s="589"/>
      <c r="AX194" s="589"/>
      <c r="AY194" s="589"/>
      <c r="AZ194" s="589"/>
      <c r="BA194" s="589"/>
      <c r="BB194" s="589"/>
      <c r="BC194" s="589"/>
      <c r="BD194" s="589"/>
      <c r="BE194" s="589"/>
      <c r="BF194" s="589"/>
      <c r="BG194" s="589"/>
      <c r="BH194" s="589"/>
      <c r="BI194" s="589"/>
      <c r="BJ194" s="589"/>
      <c r="BK194" s="589"/>
      <c r="BL194" s="589"/>
      <c r="BM194" s="589"/>
      <c r="BN194" s="589"/>
      <c r="BO194" s="589"/>
      <c r="BP194" s="589"/>
      <c r="BQ194" s="589"/>
      <c r="BR194" s="589"/>
      <c r="BS194" s="589"/>
      <c r="BT194" s="589"/>
      <c r="BU194" s="589"/>
    </row>
    <row r="195" spans="1:73" ht="15">
      <c r="A195" s="561"/>
      <c r="E195" s="584" t="str">
        <f>IF(J195=Table!$C$1,VLOOKUP(H195,Table!$B$38:$AO$61,Table!$AO$35-1,FALSE),"")</f>
        <v/>
      </c>
      <c r="P195" s="562" t="str">
        <f t="shared" si="61"/>
        <v/>
      </c>
      <c r="AJ195" s="582"/>
      <c r="AM195" s="589"/>
      <c r="AN195" s="589"/>
      <c r="AO195" s="589"/>
      <c r="AP195" s="589"/>
      <c r="AQ195" s="589"/>
      <c r="AR195" s="589"/>
      <c r="AS195" s="589"/>
      <c r="AU195" s="589"/>
      <c r="AV195" s="589"/>
      <c r="AW195" s="589"/>
      <c r="AX195" s="589"/>
      <c r="AY195" s="589"/>
      <c r="AZ195" s="589"/>
      <c r="BA195" s="589"/>
      <c r="BB195" s="589"/>
      <c r="BC195" s="589"/>
      <c r="BD195" s="589"/>
      <c r="BE195" s="589"/>
      <c r="BF195" s="589"/>
      <c r="BG195" s="589"/>
      <c r="BH195" s="589"/>
      <c r="BI195" s="589"/>
      <c r="BJ195" s="589"/>
      <c r="BK195" s="589"/>
      <c r="BL195" s="589"/>
      <c r="BM195" s="589"/>
      <c r="BN195" s="589"/>
      <c r="BO195" s="589"/>
      <c r="BP195" s="589"/>
      <c r="BQ195" s="589"/>
      <c r="BR195" s="589"/>
      <c r="BS195" s="589"/>
      <c r="BT195" s="589"/>
      <c r="BU195" s="589"/>
    </row>
    <row r="196" spans="1:73" ht="15">
      <c r="A196" s="561"/>
      <c r="P196" s="562" t="str">
        <f t="shared" si="61"/>
        <v/>
      </c>
      <c r="AJ196" s="582"/>
      <c r="AM196" s="589"/>
      <c r="AN196" s="589"/>
      <c r="AO196" s="589"/>
      <c r="AP196" s="589"/>
      <c r="AQ196" s="589"/>
      <c r="AR196" s="589"/>
      <c r="AS196" s="589"/>
      <c r="AU196" s="589"/>
      <c r="AV196" s="589"/>
      <c r="AW196" s="589"/>
      <c r="AX196" s="589"/>
      <c r="AY196" s="589"/>
      <c r="AZ196" s="589"/>
      <c r="BA196" s="589"/>
      <c r="BB196" s="589"/>
      <c r="BC196" s="589"/>
      <c r="BD196" s="589"/>
      <c r="BE196" s="589"/>
      <c r="BF196" s="589"/>
      <c r="BG196" s="589"/>
      <c r="BH196" s="589"/>
      <c r="BI196" s="589"/>
      <c r="BJ196" s="589"/>
      <c r="BK196" s="589"/>
      <c r="BL196" s="589"/>
      <c r="BM196" s="589"/>
      <c r="BN196" s="589"/>
      <c r="BO196" s="589"/>
      <c r="BP196" s="589"/>
      <c r="BQ196" s="589"/>
      <c r="BR196" s="589"/>
      <c r="BS196" s="589"/>
      <c r="BT196" s="589"/>
      <c r="BU196" s="589"/>
    </row>
    <row r="197" spans="1:73" ht="15">
      <c r="A197" s="561"/>
      <c r="P197" s="562" t="str">
        <f t="shared" si="61"/>
        <v/>
      </c>
      <c r="AJ197" s="582"/>
      <c r="AM197" s="589"/>
      <c r="AN197" s="589"/>
      <c r="AO197" s="589"/>
      <c r="AP197" s="589"/>
      <c r="AQ197" s="589"/>
      <c r="AR197" s="589"/>
      <c r="AS197" s="589"/>
      <c r="AU197" s="589"/>
      <c r="AV197" s="589"/>
      <c r="AW197" s="589"/>
      <c r="AX197" s="589"/>
      <c r="AY197" s="589"/>
      <c r="AZ197" s="589"/>
      <c r="BA197" s="589"/>
      <c r="BB197" s="589"/>
      <c r="BC197" s="589"/>
      <c r="BD197" s="589"/>
      <c r="BE197" s="589"/>
      <c r="BF197" s="589"/>
      <c r="BG197" s="589"/>
      <c r="BH197" s="589"/>
      <c r="BI197" s="589"/>
      <c r="BJ197" s="589"/>
      <c r="BK197" s="589"/>
      <c r="BL197" s="589"/>
      <c r="BM197" s="589"/>
      <c r="BN197" s="589"/>
      <c r="BO197" s="589"/>
      <c r="BP197" s="589"/>
      <c r="BQ197" s="589"/>
      <c r="BR197" s="589"/>
      <c r="BS197" s="589"/>
      <c r="BT197" s="589"/>
      <c r="BU197" s="589"/>
    </row>
    <row r="198" spans="1:73" ht="15">
      <c r="A198" s="561"/>
      <c r="P198" s="562" t="str">
        <f t="shared" si="61"/>
        <v/>
      </c>
      <c r="AJ198" s="582"/>
      <c r="AM198" s="589"/>
      <c r="AN198" s="589"/>
      <c r="AO198" s="589"/>
      <c r="AP198" s="589"/>
      <c r="AQ198" s="589"/>
      <c r="AR198" s="589"/>
      <c r="AS198" s="589"/>
      <c r="AU198" s="589"/>
      <c r="AV198" s="589"/>
      <c r="AW198" s="589"/>
      <c r="AX198" s="589"/>
      <c r="AY198" s="589"/>
      <c r="AZ198" s="589"/>
      <c r="BA198" s="589"/>
      <c r="BB198" s="589"/>
      <c r="BC198" s="589"/>
      <c r="BD198" s="589"/>
      <c r="BE198" s="589"/>
      <c r="BF198" s="589"/>
      <c r="BG198" s="589"/>
      <c r="BH198" s="589"/>
      <c r="BI198" s="589"/>
      <c r="BJ198" s="589"/>
      <c r="BK198" s="589"/>
      <c r="BL198" s="589"/>
      <c r="BM198" s="589"/>
      <c r="BN198" s="589"/>
      <c r="BO198" s="589"/>
      <c r="BP198" s="589"/>
      <c r="BQ198" s="589"/>
      <c r="BR198" s="589"/>
      <c r="BS198" s="589"/>
      <c r="BT198" s="589"/>
      <c r="BU198" s="589"/>
    </row>
    <row r="199" spans="1:73" ht="15">
      <c r="A199" s="561"/>
      <c r="P199" s="562" t="str">
        <f t="shared" si="61"/>
        <v/>
      </c>
      <c r="AJ199" s="582"/>
      <c r="AM199" s="589"/>
      <c r="AN199" s="589"/>
      <c r="AO199" s="589"/>
      <c r="AP199" s="589"/>
      <c r="AQ199" s="589"/>
      <c r="AR199" s="589"/>
      <c r="AS199" s="589"/>
      <c r="AU199" s="589"/>
      <c r="AV199" s="589"/>
      <c r="AW199" s="589"/>
      <c r="AX199" s="589"/>
      <c r="AY199" s="589"/>
      <c r="AZ199" s="589"/>
      <c r="BA199" s="589"/>
      <c r="BB199" s="589"/>
      <c r="BC199" s="589"/>
      <c r="BD199" s="589"/>
      <c r="BE199" s="589"/>
      <c r="BF199" s="589"/>
      <c r="BG199" s="589"/>
      <c r="BH199" s="589"/>
      <c r="BI199" s="589"/>
      <c r="BJ199" s="589"/>
      <c r="BK199" s="589"/>
      <c r="BL199" s="589"/>
      <c r="BM199" s="589"/>
      <c r="BN199" s="589"/>
      <c r="BO199" s="589"/>
      <c r="BP199" s="589"/>
      <c r="BQ199" s="589"/>
      <c r="BR199" s="589"/>
      <c r="BS199" s="589"/>
      <c r="BT199" s="589"/>
      <c r="BU199" s="589"/>
    </row>
    <row r="200" spans="1:73" ht="15">
      <c r="A200" s="561"/>
      <c r="P200" s="562" t="str">
        <f t="shared" si="61"/>
        <v/>
      </c>
      <c r="AJ200" s="582"/>
      <c r="AM200" s="589"/>
      <c r="AN200" s="589"/>
      <c r="AO200" s="589"/>
      <c r="AP200" s="589"/>
      <c r="AQ200" s="589"/>
      <c r="AR200" s="589"/>
      <c r="AS200" s="589"/>
      <c r="AU200" s="589"/>
      <c r="AV200" s="589"/>
      <c r="AW200" s="589"/>
      <c r="AX200" s="589"/>
      <c r="AY200" s="589"/>
      <c r="AZ200" s="589"/>
      <c r="BA200" s="589"/>
      <c r="BB200" s="589"/>
      <c r="BC200" s="589"/>
      <c r="BD200" s="589"/>
      <c r="BE200" s="589"/>
      <c r="BF200" s="589"/>
      <c r="BG200" s="589"/>
      <c r="BH200" s="589"/>
      <c r="BI200" s="589"/>
      <c r="BJ200" s="589"/>
      <c r="BK200" s="589"/>
      <c r="BL200" s="589"/>
      <c r="BM200" s="589"/>
      <c r="BN200" s="589"/>
      <c r="BO200" s="589"/>
      <c r="BP200" s="589"/>
      <c r="BQ200" s="589"/>
      <c r="BR200" s="589"/>
      <c r="BS200" s="589"/>
      <c r="BT200" s="589"/>
      <c r="BU200" s="589"/>
    </row>
    <row r="201" spans="1:73" ht="15">
      <c r="A201" s="561"/>
      <c r="Q201" s="561"/>
      <c r="R201" s="561"/>
      <c r="S201" s="561"/>
      <c r="T201" s="561"/>
      <c r="U201" s="561"/>
      <c r="V201" s="561"/>
      <c r="Y201" s="561"/>
      <c r="Z201" s="561"/>
      <c r="AA201" s="561"/>
      <c r="AB201" s="561"/>
      <c r="AC201" s="561"/>
      <c r="AD201" s="561"/>
      <c r="AE201" s="561"/>
      <c r="AF201" s="561"/>
      <c r="AG201" s="561"/>
      <c r="AH201" s="561"/>
      <c r="AJ201" s="582"/>
      <c r="AM201" s="589"/>
      <c r="AN201" s="589"/>
      <c r="AO201" s="589"/>
      <c r="AP201" s="589"/>
      <c r="AQ201" s="589"/>
      <c r="AR201" s="589"/>
      <c r="AS201" s="589"/>
      <c r="AU201" s="589"/>
      <c r="AV201" s="589"/>
      <c r="AW201" s="589"/>
      <c r="AX201" s="589"/>
      <c r="AY201" s="589"/>
      <c r="AZ201" s="589"/>
      <c r="BA201" s="589"/>
      <c r="BB201" s="589"/>
      <c r="BC201" s="589"/>
      <c r="BD201" s="589"/>
      <c r="BE201" s="589"/>
      <c r="BF201" s="589"/>
      <c r="BG201" s="589"/>
      <c r="BH201" s="589"/>
      <c r="BI201" s="589"/>
      <c r="BJ201" s="589"/>
      <c r="BK201" s="589"/>
      <c r="BL201" s="589"/>
      <c r="BM201" s="589"/>
      <c r="BN201" s="589"/>
      <c r="BO201" s="589"/>
      <c r="BP201" s="589"/>
      <c r="BQ201" s="589"/>
      <c r="BR201" s="589"/>
      <c r="BS201" s="589"/>
      <c r="BT201" s="589"/>
      <c r="BU201" s="589"/>
    </row>
    <row r="202" spans="1:73" ht="15">
      <c r="A202" s="561"/>
      <c r="E202" s="561"/>
      <c r="H202" s="561"/>
      <c r="Q202" s="561"/>
      <c r="R202" s="561"/>
      <c r="S202" s="561"/>
      <c r="T202" s="561"/>
      <c r="U202" s="561"/>
      <c r="V202" s="561"/>
      <c r="Y202" s="561"/>
      <c r="Z202" s="561"/>
      <c r="AA202" s="561"/>
      <c r="AB202" s="561"/>
      <c r="AC202" s="561"/>
      <c r="AD202" s="561"/>
      <c r="AE202" s="561"/>
      <c r="AF202" s="561"/>
      <c r="AG202" s="561"/>
      <c r="AH202" s="561"/>
      <c r="AJ202" s="582"/>
      <c r="AM202" s="589"/>
      <c r="AN202" s="589"/>
      <c r="AO202" s="589"/>
      <c r="AP202" s="589"/>
      <c r="AQ202" s="589"/>
      <c r="AR202" s="589"/>
      <c r="AS202" s="589"/>
      <c r="AU202" s="589"/>
      <c r="AV202" s="589"/>
      <c r="AW202" s="589"/>
      <c r="AX202" s="589"/>
      <c r="AY202" s="589"/>
      <c r="AZ202" s="589"/>
      <c r="BA202" s="589"/>
      <c r="BB202" s="589"/>
      <c r="BC202" s="589"/>
      <c r="BD202" s="589"/>
      <c r="BE202" s="589"/>
      <c r="BF202" s="589"/>
      <c r="BG202" s="589"/>
      <c r="BH202" s="589"/>
      <c r="BI202" s="589"/>
      <c r="BJ202" s="589"/>
      <c r="BK202" s="589"/>
      <c r="BL202" s="589"/>
      <c r="BM202" s="589"/>
      <c r="BN202" s="589"/>
      <c r="BO202" s="589"/>
      <c r="BP202" s="589"/>
      <c r="BQ202" s="589"/>
      <c r="BR202" s="589"/>
      <c r="BS202" s="589"/>
      <c r="BT202" s="589"/>
      <c r="BU202" s="589"/>
    </row>
    <row r="203" spans="1:73" ht="15">
      <c r="A203" s="561"/>
      <c r="E203" s="561"/>
      <c r="H203" s="561"/>
      <c r="Q203" s="561"/>
      <c r="R203" s="561"/>
      <c r="S203" s="561"/>
      <c r="T203" s="561"/>
      <c r="U203" s="561"/>
      <c r="V203" s="561"/>
      <c r="Y203" s="561"/>
      <c r="Z203" s="561"/>
      <c r="AA203" s="561"/>
      <c r="AB203" s="561"/>
      <c r="AC203" s="561"/>
      <c r="AD203" s="561"/>
      <c r="AE203" s="561"/>
      <c r="AF203" s="561"/>
      <c r="AG203" s="561"/>
      <c r="AH203" s="561"/>
      <c r="AJ203" s="582"/>
      <c r="AM203" s="589"/>
      <c r="AN203" s="589"/>
      <c r="AO203" s="589"/>
      <c r="AP203" s="589"/>
      <c r="AQ203" s="589"/>
      <c r="AR203" s="589"/>
      <c r="AS203" s="589"/>
      <c r="AU203" s="589"/>
      <c r="AV203" s="589"/>
      <c r="AW203" s="589"/>
      <c r="AX203" s="589"/>
      <c r="AY203" s="589"/>
      <c r="AZ203" s="589"/>
      <c r="BA203" s="589"/>
      <c r="BB203" s="589"/>
      <c r="BC203" s="589"/>
      <c r="BD203" s="589"/>
      <c r="BE203" s="589"/>
      <c r="BF203" s="589"/>
      <c r="BG203" s="589"/>
      <c r="BH203" s="589"/>
      <c r="BI203" s="589"/>
      <c r="BJ203" s="589"/>
      <c r="BK203" s="589"/>
      <c r="BL203" s="589"/>
      <c r="BM203" s="589"/>
      <c r="BN203" s="589"/>
      <c r="BO203" s="589"/>
      <c r="BP203" s="589"/>
      <c r="BQ203" s="589"/>
      <c r="BR203" s="589"/>
      <c r="BS203" s="589"/>
      <c r="BT203" s="589"/>
      <c r="BU203" s="589"/>
    </row>
    <row r="204" spans="1:73" ht="15">
      <c r="A204" s="561"/>
      <c r="E204" s="561"/>
      <c r="H204" s="561"/>
      <c r="Q204" s="561"/>
      <c r="R204" s="561"/>
      <c r="S204" s="561"/>
      <c r="T204" s="561"/>
      <c r="U204" s="561"/>
      <c r="V204" s="561"/>
      <c r="Y204" s="561"/>
      <c r="Z204" s="561"/>
      <c r="AA204" s="561"/>
      <c r="AB204" s="561"/>
      <c r="AC204" s="561"/>
      <c r="AD204" s="561"/>
      <c r="AE204" s="561"/>
      <c r="AF204" s="561"/>
      <c r="AG204" s="561"/>
      <c r="AH204" s="561"/>
      <c r="AJ204" s="582"/>
      <c r="AM204" s="589"/>
      <c r="AN204" s="589"/>
      <c r="AO204" s="589"/>
      <c r="AP204" s="589"/>
      <c r="AQ204" s="589"/>
      <c r="AR204" s="589"/>
      <c r="AS204" s="589"/>
      <c r="AU204" s="589"/>
      <c r="AV204" s="589"/>
      <c r="AW204" s="589"/>
      <c r="AX204" s="589"/>
      <c r="AY204" s="589"/>
      <c r="AZ204" s="589"/>
      <c r="BA204" s="589"/>
      <c r="BB204" s="589"/>
      <c r="BC204" s="589"/>
      <c r="BD204" s="589"/>
      <c r="BE204" s="589"/>
      <c r="BF204" s="589"/>
      <c r="BG204" s="589"/>
      <c r="BH204" s="589"/>
      <c r="BI204" s="589"/>
      <c r="BJ204" s="589"/>
      <c r="BK204" s="589"/>
      <c r="BL204" s="589"/>
      <c r="BM204" s="589"/>
      <c r="BN204" s="589"/>
      <c r="BO204" s="589"/>
      <c r="BP204" s="589"/>
      <c r="BQ204" s="589"/>
      <c r="BR204" s="589"/>
      <c r="BS204" s="589"/>
      <c r="BT204" s="589"/>
      <c r="BU204" s="589"/>
    </row>
    <row r="205" spans="1:73" ht="15">
      <c r="A205" s="561"/>
      <c r="E205" s="561"/>
      <c r="H205" s="561"/>
      <c r="Q205" s="561"/>
      <c r="R205" s="561"/>
      <c r="S205" s="561"/>
      <c r="T205" s="561"/>
      <c r="U205" s="561"/>
      <c r="V205" s="561"/>
      <c r="Y205" s="561"/>
      <c r="Z205" s="561"/>
      <c r="AA205" s="561"/>
      <c r="AB205" s="561"/>
      <c r="AC205" s="561"/>
      <c r="AD205" s="561"/>
      <c r="AE205" s="561"/>
      <c r="AF205" s="561"/>
      <c r="AG205" s="561"/>
      <c r="AH205" s="561"/>
      <c r="AJ205" s="582"/>
      <c r="AM205" s="589"/>
      <c r="AN205" s="589"/>
      <c r="AO205" s="589"/>
      <c r="AP205" s="589"/>
      <c r="AQ205" s="589"/>
      <c r="AR205" s="589"/>
      <c r="AS205" s="589"/>
      <c r="AU205" s="589"/>
      <c r="AV205" s="589"/>
      <c r="AW205" s="589"/>
      <c r="AX205" s="589"/>
      <c r="AY205" s="589"/>
      <c r="AZ205" s="589"/>
      <c r="BA205" s="589"/>
      <c r="BB205" s="589"/>
      <c r="BC205" s="589"/>
      <c r="BD205" s="589"/>
      <c r="BE205" s="589"/>
      <c r="BF205" s="589"/>
      <c r="BG205" s="589"/>
      <c r="BH205" s="589"/>
      <c r="BI205" s="589"/>
      <c r="BJ205" s="589"/>
      <c r="BK205" s="589"/>
      <c r="BL205" s="589"/>
      <c r="BM205" s="589"/>
      <c r="BN205" s="589"/>
      <c r="BO205" s="589"/>
      <c r="BP205" s="589"/>
      <c r="BQ205" s="589"/>
      <c r="BR205" s="589"/>
      <c r="BS205" s="589"/>
      <c r="BT205" s="589"/>
      <c r="BU205" s="589"/>
    </row>
    <row r="206" spans="1:73" ht="15">
      <c r="A206" s="561"/>
      <c r="E206" s="561"/>
      <c r="H206" s="561"/>
      <c r="Q206" s="561"/>
      <c r="R206" s="561"/>
      <c r="S206" s="561"/>
      <c r="T206" s="561"/>
      <c r="U206" s="561"/>
      <c r="V206" s="561"/>
      <c r="Y206" s="561"/>
      <c r="Z206" s="561"/>
      <c r="AA206" s="561"/>
      <c r="AB206" s="561"/>
      <c r="AC206" s="561"/>
      <c r="AD206" s="561"/>
      <c r="AE206" s="561"/>
      <c r="AF206" s="561"/>
      <c r="AG206" s="561"/>
      <c r="AH206" s="561"/>
      <c r="AJ206" s="582"/>
      <c r="AM206" s="589"/>
      <c r="AN206" s="589"/>
      <c r="AO206" s="589"/>
      <c r="AP206" s="589"/>
      <c r="AQ206" s="589"/>
      <c r="AR206" s="589"/>
      <c r="AS206" s="589"/>
      <c r="AU206" s="589"/>
      <c r="AV206" s="589"/>
      <c r="AW206" s="589"/>
      <c r="AX206" s="589"/>
      <c r="AY206" s="589"/>
      <c r="AZ206" s="589"/>
      <c r="BA206" s="589"/>
      <c r="BB206" s="589"/>
      <c r="BC206" s="589"/>
      <c r="BD206" s="589"/>
      <c r="BE206" s="589"/>
      <c r="BF206" s="589"/>
      <c r="BG206" s="589"/>
      <c r="BH206" s="589"/>
      <c r="BI206" s="589"/>
      <c r="BJ206" s="589"/>
      <c r="BK206" s="589"/>
      <c r="BL206" s="589"/>
      <c r="BM206" s="589"/>
      <c r="BN206" s="589"/>
      <c r="BO206" s="589"/>
      <c r="BP206" s="589"/>
      <c r="BQ206" s="589"/>
      <c r="BR206" s="589"/>
      <c r="BS206" s="589"/>
      <c r="BT206" s="589"/>
      <c r="BU206" s="589"/>
    </row>
    <row r="207" spans="1:73" ht="15">
      <c r="A207" s="561"/>
      <c r="E207" s="561"/>
      <c r="H207" s="561"/>
      <c r="Q207" s="561"/>
      <c r="R207" s="561"/>
      <c r="S207" s="561"/>
      <c r="T207" s="561"/>
      <c r="U207" s="561"/>
      <c r="V207" s="561"/>
      <c r="Y207" s="561"/>
      <c r="Z207" s="561"/>
      <c r="AA207" s="561"/>
      <c r="AB207" s="561"/>
      <c r="AC207" s="561"/>
      <c r="AD207" s="561"/>
      <c r="AE207" s="561"/>
      <c r="AF207" s="561"/>
      <c r="AG207" s="561"/>
      <c r="AH207" s="561"/>
      <c r="AJ207" s="582"/>
      <c r="AM207" s="589"/>
      <c r="AN207" s="589"/>
      <c r="AO207" s="589"/>
      <c r="AP207" s="589"/>
      <c r="AQ207" s="589"/>
      <c r="AR207" s="589"/>
      <c r="AS207" s="589"/>
      <c r="AU207" s="589"/>
      <c r="AV207" s="589"/>
      <c r="AW207" s="589"/>
      <c r="AX207" s="589"/>
      <c r="AY207" s="589"/>
      <c r="AZ207" s="589"/>
      <c r="BA207" s="589"/>
      <c r="BB207" s="589"/>
      <c r="BC207" s="589"/>
      <c r="BD207" s="589"/>
      <c r="BE207" s="589"/>
      <c r="BF207" s="589"/>
      <c r="BG207" s="589"/>
      <c r="BH207" s="589"/>
      <c r="BI207" s="589"/>
      <c r="BJ207" s="589"/>
      <c r="BK207" s="589"/>
      <c r="BL207" s="589"/>
      <c r="BM207" s="589"/>
      <c r="BN207" s="589"/>
      <c r="BO207" s="589"/>
      <c r="BP207" s="589"/>
      <c r="BQ207" s="589"/>
      <c r="BR207" s="589"/>
      <c r="BS207" s="589"/>
      <c r="BT207" s="589"/>
      <c r="BU207" s="589"/>
    </row>
    <row r="208" spans="1:73" ht="15">
      <c r="A208" s="561"/>
      <c r="E208" s="561"/>
      <c r="H208" s="561"/>
      <c r="Q208" s="561"/>
      <c r="R208" s="561"/>
      <c r="S208" s="561"/>
      <c r="T208" s="561"/>
      <c r="U208" s="561"/>
      <c r="V208" s="561"/>
      <c r="Y208" s="561"/>
      <c r="Z208" s="561"/>
      <c r="AA208" s="561"/>
      <c r="AB208" s="561"/>
      <c r="AC208" s="561"/>
      <c r="AD208" s="561"/>
      <c r="AE208" s="561"/>
      <c r="AF208" s="561"/>
      <c r="AG208" s="561"/>
      <c r="AH208" s="561"/>
      <c r="AJ208" s="582"/>
      <c r="AM208" s="589"/>
      <c r="AN208" s="589"/>
      <c r="AO208" s="589"/>
      <c r="AP208" s="589"/>
      <c r="AQ208" s="589"/>
      <c r="AR208" s="589"/>
      <c r="AS208" s="589"/>
      <c r="AU208" s="589"/>
      <c r="AV208" s="589"/>
      <c r="AW208" s="589"/>
      <c r="AX208" s="589"/>
      <c r="AY208" s="589"/>
      <c r="AZ208" s="589"/>
      <c r="BA208" s="589"/>
      <c r="BB208" s="589"/>
      <c r="BC208" s="589"/>
      <c r="BD208" s="589"/>
      <c r="BE208" s="589"/>
      <c r="BF208" s="589"/>
      <c r="BG208" s="589"/>
      <c r="BH208" s="589"/>
      <c r="BI208" s="589"/>
      <c r="BJ208" s="589"/>
      <c r="BK208" s="589"/>
      <c r="BL208" s="589"/>
      <c r="BM208" s="589"/>
      <c r="BN208" s="589"/>
      <c r="BO208" s="589"/>
      <c r="BP208" s="589"/>
      <c r="BQ208" s="589"/>
      <c r="BR208" s="589"/>
      <c r="BS208" s="589"/>
      <c r="BT208" s="589"/>
      <c r="BU208" s="589"/>
    </row>
    <row r="209" spans="1:73" ht="15">
      <c r="A209" s="561"/>
      <c r="E209" s="561"/>
      <c r="H209" s="561"/>
      <c r="Q209" s="561"/>
      <c r="R209" s="561"/>
      <c r="S209" s="561"/>
      <c r="T209" s="561"/>
      <c r="U209" s="561"/>
      <c r="V209" s="561"/>
      <c r="Y209" s="561"/>
      <c r="Z209" s="561"/>
      <c r="AA209" s="561"/>
      <c r="AB209" s="561"/>
      <c r="AC209" s="561"/>
      <c r="AD209" s="561"/>
      <c r="AE209" s="561"/>
      <c r="AF209" s="561"/>
      <c r="AG209" s="561"/>
      <c r="AH209" s="561"/>
      <c r="AJ209" s="582"/>
      <c r="AM209" s="589"/>
      <c r="AN209" s="589"/>
      <c r="AO209" s="589"/>
      <c r="AP209" s="589"/>
      <c r="AQ209" s="589"/>
      <c r="AR209" s="589"/>
      <c r="AS209" s="589"/>
      <c r="AU209" s="589"/>
      <c r="AV209" s="589"/>
      <c r="AW209" s="589"/>
      <c r="AX209" s="589"/>
      <c r="AY209" s="589"/>
      <c r="AZ209" s="589"/>
      <c r="BA209" s="589"/>
      <c r="BB209" s="589"/>
      <c r="BC209" s="589"/>
      <c r="BD209" s="589"/>
      <c r="BE209" s="589"/>
      <c r="BF209" s="589"/>
      <c r="BG209" s="589"/>
      <c r="BH209" s="589"/>
      <c r="BI209" s="589"/>
      <c r="BJ209" s="589"/>
      <c r="BK209" s="589"/>
      <c r="BL209" s="589"/>
      <c r="BM209" s="589"/>
      <c r="BN209" s="589"/>
      <c r="BO209" s="589"/>
      <c r="BP209" s="589"/>
      <c r="BQ209" s="589"/>
      <c r="BR209" s="589"/>
      <c r="BS209" s="589"/>
      <c r="BT209" s="589"/>
      <c r="BU209" s="589"/>
    </row>
    <row r="210" spans="1:73" ht="15">
      <c r="A210" s="561"/>
      <c r="E210" s="561"/>
      <c r="H210" s="561"/>
      <c r="Q210" s="561"/>
      <c r="R210" s="561"/>
      <c r="S210" s="561"/>
      <c r="T210" s="561"/>
      <c r="U210" s="561"/>
      <c r="V210" s="561"/>
      <c r="Y210" s="561"/>
      <c r="Z210" s="561"/>
      <c r="AA210" s="561"/>
      <c r="AB210" s="561"/>
      <c r="AC210" s="561"/>
      <c r="AD210" s="561"/>
      <c r="AE210" s="561"/>
      <c r="AF210" s="561"/>
      <c r="AG210" s="561"/>
      <c r="AH210" s="561"/>
      <c r="AJ210" s="582"/>
      <c r="AM210" s="589"/>
      <c r="AN210" s="589"/>
      <c r="AO210" s="589"/>
      <c r="AP210" s="589"/>
      <c r="AQ210" s="589"/>
      <c r="AR210" s="589"/>
      <c r="AS210" s="589"/>
      <c r="AU210" s="589"/>
      <c r="AV210" s="589"/>
      <c r="AW210" s="589"/>
      <c r="AX210" s="589"/>
      <c r="AY210" s="589"/>
      <c r="AZ210" s="589"/>
      <c r="BA210" s="589"/>
      <c r="BB210" s="589"/>
      <c r="BC210" s="589"/>
      <c r="BD210" s="589"/>
      <c r="BE210" s="589"/>
      <c r="BF210" s="589"/>
      <c r="BG210" s="589"/>
      <c r="BH210" s="589"/>
      <c r="BI210" s="589"/>
      <c r="BJ210" s="589"/>
      <c r="BK210" s="589"/>
      <c r="BL210" s="589"/>
      <c r="BM210" s="589"/>
      <c r="BN210" s="589"/>
      <c r="BO210" s="589"/>
      <c r="BP210" s="589"/>
      <c r="BQ210" s="589"/>
      <c r="BR210" s="589"/>
      <c r="BS210" s="589"/>
      <c r="BT210" s="589"/>
      <c r="BU210" s="589"/>
    </row>
    <row r="211" spans="1:73" ht="15">
      <c r="A211" s="561"/>
      <c r="E211" s="561"/>
      <c r="H211" s="561"/>
      <c r="Q211" s="561"/>
      <c r="R211" s="561"/>
      <c r="S211" s="561"/>
      <c r="T211" s="561"/>
      <c r="U211" s="561"/>
      <c r="V211" s="561"/>
      <c r="Y211" s="561"/>
      <c r="Z211" s="561"/>
      <c r="AA211" s="561"/>
      <c r="AB211" s="561"/>
      <c r="AC211" s="561"/>
      <c r="AD211" s="561"/>
      <c r="AE211" s="561"/>
      <c r="AF211" s="561"/>
      <c r="AG211" s="561"/>
      <c r="AH211" s="561"/>
      <c r="AJ211" s="582"/>
      <c r="AM211" s="589"/>
      <c r="AN211" s="589"/>
      <c r="AO211" s="589"/>
      <c r="AP211" s="589"/>
      <c r="AQ211" s="589"/>
      <c r="AR211" s="589"/>
      <c r="AS211" s="589"/>
      <c r="AU211" s="589"/>
      <c r="AV211" s="589"/>
      <c r="AW211" s="589"/>
      <c r="AX211" s="589"/>
      <c r="AY211" s="589"/>
      <c r="AZ211" s="589"/>
      <c r="BA211" s="589"/>
      <c r="BB211" s="589"/>
      <c r="BC211" s="589"/>
      <c r="BD211" s="589"/>
      <c r="BE211" s="589"/>
      <c r="BF211" s="589"/>
      <c r="BG211" s="589"/>
      <c r="BH211" s="589"/>
      <c r="BI211" s="589"/>
      <c r="BJ211" s="589"/>
      <c r="BK211" s="589"/>
      <c r="BL211" s="589"/>
      <c r="BM211" s="589"/>
      <c r="BN211" s="589"/>
      <c r="BO211" s="589"/>
      <c r="BP211" s="589"/>
      <c r="BQ211" s="589"/>
      <c r="BR211" s="589"/>
      <c r="BS211" s="589"/>
      <c r="BT211" s="589"/>
      <c r="BU211" s="589"/>
    </row>
    <row r="212" spans="1:73" ht="15">
      <c r="A212" s="561"/>
      <c r="E212" s="561"/>
      <c r="H212" s="561"/>
      <c r="Q212" s="561"/>
      <c r="R212" s="561"/>
      <c r="S212" s="561"/>
      <c r="T212" s="561"/>
      <c r="U212" s="561"/>
      <c r="V212" s="561"/>
      <c r="Y212" s="561"/>
      <c r="Z212" s="561"/>
      <c r="AA212" s="561"/>
      <c r="AB212" s="561"/>
      <c r="AC212" s="561"/>
      <c r="AD212" s="561"/>
      <c r="AE212" s="561"/>
      <c r="AF212" s="561"/>
      <c r="AG212" s="561"/>
      <c r="AH212" s="561"/>
      <c r="AJ212" s="582"/>
      <c r="AM212" s="589"/>
      <c r="AN212" s="589"/>
      <c r="AO212" s="589"/>
      <c r="AP212" s="589"/>
      <c r="AQ212" s="589"/>
      <c r="AR212" s="589"/>
      <c r="AS212" s="589"/>
      <c r="AU212" s="589"/>
      <c r="AV212" s="589"/>
      <c r="AW212" s="589"/>
      <c r="AX212" s="589"/>
      <c r="AY212" s="589"/>
      <c r="AZ212" s="589"/>
      <c r="BA212" s="589"/>
      <c r="BB212" s="589"/>
      <c r="BC212" s="589"/>
      <c r="BD212" s="589"/>
      <c r="BE212" s="589"/>
      <c r="BF212" s="589"/>
      <c r="BG212" s="589"/>
      <c r="BH212" s="589"/>
      <c r="BI212" s="589"/>
      <c r="BJ212" s="589"/>
      <c r="BK212" s="589"/>
      <c r="BL212" s="589"/>
      <c r="BM212" s="589"/>
      <c r="BN212" s="589"/>
      <c r="BO212" s="589"/>
      <c r="BP212" s="589"/>
      <c r="BQ212" s="589"/>
      <c r="BR212" s="589"/>
      <c r="BS212" s="589"/>
      <c r="BT212" s="589"/>
      <c r="BU212" s="589"/>
    </row>
    <row r="213" spans="1:73" ht="15">
      <c r="A213" s="561"/>
      <c r="E213" s="561"/>
      <c r="H213" s="561"/>
      <c r="Q213" s="561"/>
      <c r="R213" s="561"/>
      <c r="S213" s="561"/>
      <c r="T213" s="561"/>
      <c r="U213" s="561"/>
      <c r="V213" s="561"/>
      <c r="Y213" s="561"/>
      <c r="Z213" s="561"/>
      <c r="AA213" s="561"/>
      <c r="AB213" s="561"/>
      <c r="AC213" s="561"/>
      <c r="AD213" s="561"/>
      <c r="AE213" s="561"/>
      <c r="AF213" s="561"/>
      <c r="AG213" s="561"/>
      <c r="AH213" s="561"/>
      <c r="AJ213" s="582"/>
      <c r="AM213" s="589"/>
      <c r="AN213" s="589"/>
      <c r="AO213" s="589"/>
      <c r="AP213" s="589"/>
      <c r="AQ213" s="589"/>
      <c r="AR213" s="589"/>
      <c r="AS213" s="589"/>
      <c r="AU213" s="589"/>
      <c r="AV213" s="589"/>
      <c r="AW213" s="589"/>
      <c r="AX213" s="589"/>
      <c r="AY213" s="589"/>
      <c r="AZ213" s="589"/>
      <c r="BA213" s="589"/>
      <c r="BB213" s="589"/>
      <c r="BC213" s="589"/>
      <c r="BD213" s="589"/>
      <c r="BE213" s="589"/>
      <c r="BF213" s="589"/>
      <c r="BG213" s="589"/>
      <c r="BH213" s="589"/>
      <c r="BI213" s="589"/>
      <c r="BJ213" s="589"/>
      <c r="BK213" s="589"/>
      <c r="BL213" s="589"/>
      <c r="BM213" s="589"/>
      <c r="BN213" s="589"/>
      <c r="BO213" s="589"/>
      <c r="BP213" s="589"/>
      <c r="BQ213" s="589"/>
      <c r="BR213" s="589"/>
      <c r="BS213" s="589"/>
      <c r="BT213" s="589"/>
      <c r="BU213" s="589"/>
    </row>
    <row r="214" spans="1:73" ht="15">
      <c r="A214" s="561"/>
      <c r="E214" s="561"/>
      <c r="H214" s="561"/>
      <c r="Q214" s="561"/>
      <c r="R214" s="561"/>
      <c r="S214" s="561"/>
      <c r="T214" s="561"/>
      <c r="U214" s="561"/>
      <c r="V214" s="561"/>
      <c r="Y214" s="561"/>
      <c r="Z214" s="561"/>
      <c r="AA214" s="561"/>
      <c r="AB214" s="561"/>
      <c r="AC214" s="561"/>
      <c r="AD214" s="561"/>
      <c r="AE214" s="561"/>
      <c r="AF214" s="561"/>
      <c r="AG214" s="561"/>
      <c r="AH214" s="561"/>
      <c r="AJ214" s="582"/>
      <c r="AM214" s="589"/>
      <c r="AN214" s="589"/>
      <c r="AO214" s="589"/>
      <c r="AP214" s="589"/>
      <c r="AQ214" s="589"/>
      <c r="AR214" s="589"/>
      <c r="AS214" s="589"/>
      <c r="AU214" s="589"/>
      <c r="AV214" s="589"/>
      <c r="AW214" s="589"/>
      <c r="AX214" s="589"/>
      <c r="AY214" s="589"/>
      <c r="AZ214" s="589"/>
      <c r="BA214" s="589"/>
      <c r="BB214" s="589"/>
      <c r="BC214" s="589"/>
      <c r="BD214" s="589"/>
      <c r="BE214" s="589"/>
      <c r="BF214" s="589"/>
      <c r="BG214" s="589"/>
      <c r="BH214" s="589"/>
      <c r="BI214" s="589"/>
      <c r="BJ214" s="589"/>
      <c r="BK214" s="589"/>
      <c r="BL214" s="589"/>
      <c r="BM214" s="589"/>
      <c r="BN214" s="589"/>
      <c r="BO214" s="589"/>
      <c r="BP214" s="589"/>
      <c r="BQ214" s="589"/>
      <c r="BR214" s="589"/>
      <c r="BS214" s="589"/>
      <c r="BT214" s="589"/>
      <c r="BU214" s="589"/>
    </row>
    <row r="215" spans="1:73" ht="15">
      <c r="A215" s="561"/>
      <c r="E215" s="561"/>
      <c r="H215" s="561"/>
      <c r="Q215" s="561"/>
      <c r="R215" s="561"/>
      <c r="S215" s="561"/>
      <c r="T215" s="561"/>
      <c r="U215" s="561"/>
      <c r="V215" s="561"/>
      <c r="Y215" s="561"/>
      <c r="Z215" s="561"/>
      <c r="AA215" s="561"/>
      <c r="AB215" s="561"/>
      <c r="AC215" s="561"/>
      <c r="AD215" s="561"/>
      <c r="AE215" s="561"/>
      <c r="AF215" s="561"/>
      <c r="AG215" s="561"/>
      <c r="AH215" s="561"/>
      <c r="AJ215" s="582"/>
      <c r="AM215" s="589"/>
      <c r="AN215" s="589"/>
      <c r="AO215" s="589"/>
      <c r="AP215" s="589"/>
      <c r="AQ215" s="589"/>
      <c r="AR215" s="589"/>
      <c r="AS215" s="589"/>
      <c r="AU215" s="589"/>
      <c r="AV215" s="589"/>
      <c r="AW215" s="589"/>
      <c r="AX215" s="589"/>
      <c r="AY215" s="589"/>
      <c r="AZ215" s="589"/>
      <c r="BA215" s="589"/>
      <c r="BB215" s="589"/>
      <c r="BC215" s="589"/>
      <c r="BD215" s="589"/>
      <c r="BE215" s="589"/>
      <c r="BF215" s="589"/>
      <c r="BG215" s="589"/>
      <c r="BH215" s="589"/>
      <c r="BI215" s="589"/>
      <c r="BJ215" s="589"/>
      <c r="BK215" s="589"/>
      <c r="BL215" s="589"/>
      <c r="BM215" s="589"/>
      <c r="BN215" s="589"/>
      <c r="BO215" s="589"/>
      <c r="BP215" s="589"/>
      <c r="BQ215" s="589"/>
      <c r="BR215" s="589"/>
      <c r="BS215" s="589"/>
      <c r="BT215" s="589"/>
      <c r="BU215" s="589"/>
    </row>
    <row r="216" spans="1:73" ht="15">
      <c r="A216" s="561"/>
      <c r="E216" s="561"/>
      <c r="H216" s="561"/>
      <c r="Q216" s="561"/>
      <c r="R216" s="561"/>
      <c r="S216" s="561"/>
      <c r="T216" s="561"/>
      <c r="U216" s="561"/>
      <c r="V216" s="561"/>
      <c r="Y216" s="561"/>
      <c r="Z216" s="561"/>
      <c r="AA216" s="561"/>
      <c r="AB216" s="561"/>
      <c r="AC216" s="561"/>
      <c r="AD216" s="561"/>
      <c r="AE216" s="561"/>
      <c r="AF216" s="561"/>
      <c r="AG216" s="561"/>
      <c r="AH216" s="561"/>
      <c r="AJ216" s="582"/>
      <c r="AM216" s="589"/>
      <c r="AN216" s="589"/>
      <c r="AO216" s="589"/>
      <c r="AP216" s="589"/>
      <c r="AQ216" s="589"/>
      <c r="AR216" s="589"/>
      <c r="AS216" s="589"/>
      <c r="AU216" s="589"/>
      <c r="AV216" s="589"/>
      <c r="AW216" s="589"/>
      <c r="AX216" s="589"/>
      <c r="AY216" s="589"/>
      <c r="AZ216" s="589"/>
      <c r="BA216" s="589"/>
      <c r="BB216" s="589"/>
      <c r="BC216" s="589"/>
      <c r="BD216" s="589"/>
      <c r="BE216" s="589"/>
      <c r="BF216" s="589"/>
      <c r="BG216" s="589"/>
      <c r="BH216" s="589"/>
      <c r="BI216" s="589"/>
      <c r="BJ216" s="589"/>
      <c r="BK216" s="589"/>
      <c r="BL216" s="589"/>
      <c r="BM216" s="589"/>
      <c r="BN216" s="589"/>
      <c r="BO216" s="589"/>
      <c r="BP216" s="589"/>
      <c r="BQ216" s="589"/>
      <c r="BR216" s="589"/>
      <c r="BS216" s="589"/>
      <c r="BT216" s="589"/>
      <c r="BU216" s="589"/>
    </row>
    <row r="217" spans="1:73" ht="15">
      <c r="A217" s="561"/>
      <c r="E217" s="561"/>
      <c r="H217" s="561"/>
      <c r="Q217" s="561"/>
      <c r="R217" s="561"/>
      <c r="S217" s="561"/>
      <c r="T217" s="561"/>
      <c r="U217" s="561"/>
      <c r="V217" s="561"/>
      <c r="Y217" s="561"/>
      <c r="Z217" s="561"/>
      <c r="AA217" s="561"/>
      <c r="AB217" s="561"/>
      <c r="AC217" s="561"/>
      <c r="AD217" s="561"/>
      <c r="AE217" s="561"/>
      <c r="AF217" s="561"/>
      <c r="AG217" s="561"/>
      <c r="AH217" s="561"/>
      <c r="AJ217" s="582"/>
      <c r="AM217" s="589"/>
      <c r="AN217" s="589"/>
      <c r="AO217" s="589"/>
      <c r="AP217" s="589"/>
      <c r="AQ217" s="589"/>
      <c r="AR217" s="589"/>
      <c r="AS217" s="589"/>
      <c r="AU217" s="589"/>
      <c r="AV217" s="589"/>
      <c r="AW217" s="589"/>
      <c r="AX217" s="589"/>
      <c r="AY217" s="589"/>
      <c r="AZ217" s="589"/>
      <c r="BA217" s="589"/>
      <c r="BB217" s="589"/>
      <c r="BC217" s="589"/>
      <c r="BD217" s="589"/>
      <c r="BE217" s="589"/>
      <c r="BF217" s="589"/>
      <c r="BG217" s="589"/>
      <c r="BH217" s="589"/>
      <c r="BI217" s="589"/>
      <c r="BJ217" s="589"/>
      <c r="BK217" s="589"/>
      <c r="BL217" s="589"/>
      <c r="BM217" s="589"/>
      <c r="BN217" s="589"/>
      <c r="BO217" s="589"/>
      <c r="BP217" s="589"/>
      <c r="BQ217" s="589"/>
      <c r="BR217" s="589"/>
      <c r="BS217" s="589"/>
      <c r="BT217" s="589"/>
      <c r="BU217" s="589"/>
    </row>
    <row r="218" spans="1:73" ht="15">
      <c r="A218" s="561"/>
      <c r="E218" s="561"/>
      <c r="H218" s="561"/>
      <c r="Q218" s="561"/>
      <c r="R218" s="561"/>
      <c r="S218" s="561"/>
      <c r="T218" s="561"/>
      <c r="U218" s="561"/>
      <c r="V218" s="561"/>
      <c r="Y218" s="561"/>
      <c r="Z218" s="561"/>
      <c r="AA218" s="561"/>
      <c r="AB218" s="561"/>
      <c r="AC218" s="561"/>
      <c r="AD218" s="561"/>
      <c r="AE218" s="561"/>
      <c r="AF218" s="561"/>
      <c r="AG218" s="561"/>
      <c r="AH218" s="561"/>
      <c r="AJ218" s="582"/>
      <c r="AM218" s="589"/>
      <c r="AN218" s="589"/>
      <c r="AO218" s="589"/>
      <c r="AP218" s="589"/>
      <c r="AQ218" s="589"/>
      <c r="AR218" s="589"/>
      <c r="AS218" s="589"/>
      <c r="AU218" s="589"/>
      <c r="AV218" s="589"/>
      <c r="AW218" s="589"/>
      <c r="AX218" s="589"/>
      <c r="AY218" s="589"/>
      <c r="AZ218" s="589"/>
      <c r="BA218" s="589"/>
      <c r="BB218" s="589"/>
      <c r="BC218" s="589"/>
      <c r="BD218" s="589"/>
      <c r="BE218" s="589"/>
      <c r="BF218" s="589"/>
      <c r="BG218" s="589"/>
      <c r="BH218" s="589"/>
      <c r="BI218" s="589"/>
      <c r="BJ218" s="589"/>
      <c r="BK218" s="589"/>
      <c r="BL218" s="589"/>
      <c r="BM218" s="589"/>
      <c r="BN218" s="589"/>
      <c r="BO218" s="589"/>
      <c r="BP218" s="589"/>
      <c r="BQ218" s="589"/>
      <c r="BR218" s="589"/>
      <c r="BS218" s="589"/>
      <c r="BT218" s="589"/>
      <c r="BU218" s="589"/>
    </row>
    <row r="219" spans="1:73" ht="15">
      <c r="A219" s="561"/>
      <c r="E219" s="561"/>
      <c r="H219" s="561"/>
      <c r="Q219" s="561"/>
      <c r="R219" s="561"/>
      <c r="S219" s="561"/>
      <c r="T219" s="561"/>
      <c r="U219" s="561"/>
      <c r="V219" s="561"/>
      <c r="Y219" s="561"/>
      <c r="Z219" s="561"/>
      <c r="AA219" s="561"/>
      <c r="AB219" s="561"/>
      <c r="AC219" s="561"/>
      <c r="AD219" s="561"/>
      <c r="AE219" s="561"/>
      <c r="AF219" s="561"/>
      <c r="AG219" s="561"/>
      <c r="AH219" s="561"/>
      <c r="AJ219" s="582"/>
      <c r="AM219" s="589"/>
      <c r="AN219" s="589"/>
      <c r="AO219" s="589"/>
      <c r="AP219" s="589"/>
      <c r="AQ219" s="589"/>
      <c r="AR219" s="589"/>
      <c r="AS219" s="589"/>
      <c r="AU219" s="589"/>
      <c r="AV219" s="589"/>
      <c r="AW219" s="589"/>
      <c r="AX219" s="589"/>
      <c r="AY219" s="589"/>
      <c r="AZ219" s="589"/>
      <c r="BA219" s="589"/>
      <c r="BB219" s="589"/>
      <c r="BC219" s="589"/>
      <c r="BD219" s="589"/>
      <c r="BE219" s="589"/>
      <c r="BF219" s="589"/>
      <c r="BG219" s="589"/>
      <c r="BH219" s="589"/>
      <c r="BI219" s="589"/>
      <c r="BJ219" s="589"/>
      <c r="BK219" s="589"/>
      <c r="BL219" s="589"/>
      <c r="BM219" s="589"/>
      <c r="BN219" s="589"/>
      <c r="BO219" s="589"/>
      <c r="BP219" s="589"/>
      <c r="BQ219" s="589"/>
      <c r="BR219" s="589"/>
      <c r="BS219" s="589"/>
      <c r="BT219" s="589"/>
      <c r="BU219" s="589"/>
    </row>
    <row r="220" spans="1:73" ht="15">
      <c r="A220" s="561"/>
      <c r="E220" s="561"/>
      <c r="H220" s="561"/>
      <c r="Q220" s="561"/>
      <c r="R220" s="561"/>
      <c r="S220" s="561"/>
      <c r="T220" s="561"/>
      <c r="U220" s="561"/>
      <c r="V220" s="561"/>
      <c r="Y220" s="561"/>
      <c r="Z220" s="561"/>
      <c r="AA220" s="561"/>
      <c r="AB220" s="561"/>
      <c r="AC220" s="561"/>
      <c r="AD220" s="561"/>
      <c r="AE220" s="561"/>
      <c r="AF220" s="561"/>
      <c r="AG220" s="561"/>
      <c r="AH220" s="561"/>
      <c r="AJ220" s="582"/>
      <c r="AM220" s="589"/>
      <c r="AN220" s="589"/>
      <c r="AO220" s="589"/>
      <c r="AP220" s="589"/>
      <c r="AQ220" s="589"/>
      <c r="AR220" s="589"/>
      <c r="AS220" s="589"/>
      <c r="AU220" s="589"/>
      <c r="AV220" s="589"/>
      <c r="AW220" s="589"/>
      <c r="AX220" s="589"/>
      <c r="AY220" s="589"/>
      <c r="AZ220" s="589"/>
      <c r="BA220" s="589"/>
      <c r="BB220" s="589"/>
      <c r="BC220" s="589"/>
      <c r="BD220" s="589"/>
      <c r="BE220" s="589"/>
      <c r="BF220" s="589"/>
      <c r="BG220" s="589"/>
      <c r="BH220" s="589"/>
      <c r="BI220" s="589"/>
      <c r="BJ220" s="589"/>
      <c r="BK220" s="589"/>
      <c r="BL220" s="589"/>
      <c r="BM220" s="589"/>
      <c r="BN220" s="589"/>
      <c r="BO220" s="589"/>
      <c r="BP220" s="589"/>
      <c r="BQ220" s="589"/>
      <c r="BR220" s="589"/>
      <c r="BS220" s="589"/>
      <c r="BT220" s="589"/>
      <c r="BU220" s="589"/>
    </row>
    <row r="221" spans="1:73" ht="15">
      <c r="A221" s="561"/>
      <c r="E221" s="561"/>
      <c r="H221" s="561"/>
      <c r="Q221" s="561"/>
      <c r="R221" s="561"/>
      <c r="S221" s="561"/>
      <c r="T221" s="561"/>
      <c r="U221" s="561"/>
      <c r="V221" s="561"/>
      <c r="Y221" s="561"/>
      <c r="Z221" s="561"/>
      <c r="AA221" s="561"/>
      <c r="AB221" s="561"/>
      <c r="AC221" s="561"/>
      <c r="AD221" s="561"/>
      <c r="AE221" s="561"/>
      <c r="AF221" s="561"/>
      <c r="AG221" s="561"/>
      <c r="AH221" s="561"/>
      <c r="AJ221" s="582"/>
      <c r="AM221" s="589"/>
      <c r="AN221" s="589"/>
      <c r="AO221" s="589"/>
      <c r="AP221" s="589"/>
      <c r="AQ221" s="589"/>
      <c r="AR221" s="589"/>
      <c r="AS221" s="589"/>
      <c r="AU221" s="589"/>
      <c r="AV221" s="589"/>
      <c r="AW221" s="589"/>
      <c r="AX221" s="589"/>
      <c r="AY221" s="589"/>
      <c r="AZ221" s="589"/>
      <c r="BA221" s="589"/>
      <c r="BB221" s="589"/>
      <c r="BC221" s="589"/>
      <c r="BD221" s="589"/>
      <c r="BE221" s="589"/>
      <c r="BF221" s="589"/>
      <c r="BG221" s="589"/>
      <c r="BH221" s="589"/>
      <c r="BI221" s="589"/>
      <c r="BJ221" s="589"/>
      <c r="BK221" s="589"/>
      <c r="BL221" s="589"/>
      <c r="BM221" s="589"/>
      <c r="BN221" s="589"/>
      <c r="BO221" s="589"/>
      <c r="BP221" s="589"/>
      <c r="BQ221" s="589"/>
      <c r="BR221" s="589"/>
      <c r="BS221" s="589"/>
      <c r="BT221" s="589"/>
      <c r="BU221" s="589"/>
    </row>
    <row r="222" spans="1:73" ht="15">
      <c r="A222" s="561"/>
      <c r="E222" s="561"/>
      <c r="H222" s="561"/>
      <c r="Q222" s="561"/>
      <c r="R222" s="561"/>
      <c r="S222" s="561"/>
      <c r="T222" s="561"/>
      <c r="U222" s="561"/>
      <c r="V222" s="561"/>
      <c r="Y222" s="561"/>
      <c r="Z222" s="561"/>
      <c r="AA222" s="561"/>
      <c r="AB222" s="561"/>
      <c r="AC222" s="561"/>
      <c r="AD222" s="561"/>
      <c r="AE222" s="561"/>
      <c r="AF222" s="561"/>
      <c r="AG222" s="561"/>
      <c r="AH222" s="561"/>
      <c r="AJ222" s="582"/>
      <c r="AM222" s="589"/>
      <c r="AN222" s="589"/>
      <c r="AO222" s="589"/>
      <c r="AP222" s="589"/>
      <c r="AQ222" s="589"/>
      <c r="AR222" s="589"/>
      <c r="AS222" s="589"/>
      <c r="AU222" s="589"/>
      <c r="AV222" s="589"/>
      <c r="AW222" s="589"/>
      <c r="AX222" s="589"/>
      <c r="AY222" s="589"/>
      <c r="AZ222" s="589"/>
      <c r="BA222" s="589"/>
      <c r="BB222" s="589"/>
      <c r="BC222" s="589"/>
      <c r="BD222" s="589"/>
      <c r="BE222" s="589"/>
      <c r="BF222" s="589"/>
      <c r="BG222" s="589"/>
      <c r="BH222" s="589"/>
      <c r="BI222" s="589"/>
      <c r="BJ222" s="589"/>
      <c r="BK222" s="589"/>
      <c r="BL222" s="589"/>
      <c r="BM222" s="589"/>
      <c r="BN222" s="589"/>
      <c r="BO222" s="589"/>
      <c r="BP222" s="589"/>
      <c r="BQ222" s="589"/>
      <c r="BR222" s="589"/>
      <c r="BS222" s="589"/>
      <c r="BT222" s="589"/>
      <c r="BU222" s="589"/>
    </row>
    <row r="223" spans="1:73">
      <c r="A223" s="561"/>
      <c r="E223" s="561"/>
      <c r="H223" s="561"/>
      <c r="Q223" s="561"/>
      <c r="R223" s="561"/>
      <c r="S223" s="561"/>
      <c r="T223" s="561"/>
      <c r="U223" s="561"/>
      <c r="V223" s="561"/>
      <c r="Y223" s="561"/>
      <c r="Z223" s="561"/>
      <c r="AA223" s="561"/>
      <c r="AB223" s="561"/>
      <c r="AC223" s="561"/>
      <c r="AD223" s="561"/>
      <c r="AE223" s="561"/>
      <c r="AF223" s="561"/>
      <c r="AG223" s="561"/>
      <c r="AH223" s="561"/>
      <c r="AJ223" s="582"/>
    </row>
    <row r="224" spans="1:73">
      <c r="A224" s="561"/>
      <c r="E224" s="561"/>
      <c r="H224" s="561"/>
      <c r="Q224" s="561"/>
      <c r="R224" s="561"/>
      <c r="S224" s="561"/>
      <c r="T224" s="561"/>
      <c r="U224" s="561"/>
      <c r="V224" s="561"/>
      <c r="Y224" s="561"/>
      <c r="Z224" s="561"/>
      <c r="AA224" s="561"/>
      <c r="AB224" s="561"/>
      <c r="AC224" s="561"/>
      <c r="AD224" s="561"/>
      <c r="AE224" s="561"/>
      <c r="AF224" s="561"/>
      <c r="AG224" s="561"/>
      <c r="AH224" s="561"/>
      <c r="AJ224" s="582"/>
    </row>
    <row r="225" spans="1:73">
      <c r="A225" s="561"/>
      <c r="E225" s="561"/>
      <c r="H225" s="561"/>
      <c r="Q225" s="561"/>
      <c r="R225" s="561"/>
      <c r="S225" s="561"/>
      <c r="T225" s="561"/>
      <c r="U225" s="561"/>
      <c r="V225" s="561"/>
      <c r="Y225" s="561"/>
      <c r="Z225" s="561"/>
      <c r="AA225" s="561"/>
      <c r="AB225" s="561"/>
      <c r="AC225" s="561"/>
      <c r="AD225" s="561"/>
      <c r="AE225" s="561"/>
      <c r="AF225" s="561"/>
      <c r="AG225" s="561"/>
      <c r="AH225" s="561"/>
      <c r="AJ225" s="582"/>
    </row>
    <row r="226" spans="1:73">
      <c r="A226" s="561"/>
      <c r="E226" s="561"/>
      <c r="H226" s="561"/>
      <c r="Q226" s="561"/>
      <c r="R226" s="561"/>
      <c r="S226" s="561"/>
      <c r="T226" s="561"/>
      <c r="U226" s="561"/>
      <c r="V226" s="561"/>
      <c r="Y226" s="561"/>
      <c r="Z226" s="561"/>
      <c r="AA226" s="561"/>
      <c r="AB226" s="561"/>
      <c r="AC226" s="561"/>
      <c r="AD226" s="561"/>
      <c r="AE226" s="561"/>
      <c r="AF226" s="561"/>
      <c r="AG226" s="561"/>
      <c r="AH226" s="561"/>
      <c r="AJ226" s="582"/>
    </row>
    <row r="227" spans="1:73">
      <c r="A227" s="561"/>
      <c r="E227" s="561"/>
      <c r="H227" s="561"/>
      <c r="Q227" s="561"/>
      <c r="R227" s="561"/>
      <c r="S227" s="561"/>
      <c r="T227" s="561"/>
      <c r="U227" s="561"/>
      <c r="V227" s="561"/>
      <c r="Y227" s="561"/>
      <c r="Z227" s="561"/>
      <c r="AA227" s="561"/>
      <c r="AB227" s="561"/>
      <c r="AC227" s="561"/>
      <c r="AD227" s="561"/>
      <c r="AE227" s="561"/>
      <c r="AF227" s="561"/>
      <c r="AG227" s="561"/>
      <c r="AH227" s="561"/>
      <c r="AJ227" s="582"/>
    </row>
    <row r="228" spans="1:73">
      <c r="A228" s="561"/>
      <c r="E228" s="561"/>
      <c r="H228" s="561"/>
      <c r="Q228" s="561"/>
      <c r="R228" s="561"/>
      <c r="S228" s="561"/>
      <c r="T228" s="561"/>
      <c r="U228" s="561"/>
      <c r="V228" s="561"/>
      <c r="Y228" s="561"/>
      <c r="Z228" s="561"/>
      <c r="AA228" s="561"/>
      <c r="AB228" s="561"/>
      <c r="AC228" s="561"/>
      <c r="AD228" s="561"/>
      <c r="AE228" s="561"/>
      <c r="AF228" s="561"/>
      <c r="AG228" s="561"/>
      <c r="AH228" s="561"/>
      <c r="AJ228" s="582"/>
    </row>
    <row r="229" spans="1:73">
      <c r="A229" s="561"/>
      <c r="E229" s="561"/>
      <c r="H229" s="561"/>
      <c r="Q229" s="561"/>
      <c r="R229" s="561"/>
      <c r="S229" s="561"/>
      <c r="T229" s="561"/>
      <c r="U229" s="561"/>
      <c r="V229" s="561"/>
      <c r="Y229" s="561"/>
      <c r="Z229" s="561"/>
      <c r="AA229" s="561"/>
      <c r="AB229" s="561"/>
      <c r="AC229" s="561"/>
      <c r="AD229" s="561"/>
      <c r="AE229" s="561"/>
      <c r="AF229" s="561"/>
      <c r="AG229" s="561"/>
      <c r="AH229" s="561"/>
      <c r="AJ229" s="582"/>
    </row>
    <row r="230" spans="1:73">
      <c r="A230" s="561"/>
      <c r="E230" s="561"/>
      <c r="H230" s="561"/>
      <c r="Q230" s="561"/>
      <c r="R230" s="561"/>
      <c r="S230" s="561"/>
      <c r="T230" s="561"/>
      <c r="U230" s="561"/>
      <c r="V230" s="561"/>
      <c r="Y230" s="561"/>
      <c r="Z230" s="561"/>
      <c r="AA230" s="561"/>
      <c r="AB230" s="561"/>
      <c r="AC230" s="561"/>
      <c r="AD230" s="561"/>
      <c r="AE230" s="561"/>
      <c r="AF230" s="561"/>
      <c r="AG230" s="561"/>
      <c r="AH230" s="561"/>
      <c r="AJ230" s="582"/>
    </row>
    <row r="231" spans="1:73">
      <c r="A231" s="561"/>
      <c r="E231" s="561"/>
      <c r="H231" s="561"/>
      <c r="Q231" s="561"/>
      <c r="R231" s="561"/>
      <c r="S231" s="561"/>
      <c r="T231" s="561"/>
      <c r="U231" s="561"/>
      <c r="V231" s="561"/>
      <c r="Y231" s="561"/>
      <c r="Z231" s="561"/>
      <c r="AA231" s="561"/>
      <c r="AB231" s="561"/>
      <c r="AC231" s="561"/>
      <c r="AD231" s="561"/>
      <c r="AE231" s="561"/>
      <c r="AF231" s="561"/>
      <c r="AG231" s="561"/>
      <c r="AH231" s="561"/>
      <c r="AJ231" s="582"/>
    </row>
    <row r="232" spans="1:73">
      <c r="A232" s="561"/>
      <c r="E232" s="561"/>
      <c r="H232" s="561"/>
      <c r="Q232" s="561"/>
      <c r="R232" s="561"/>
      <c r="S232" s="561"/>
      <c r="T232" s="561"/>
      <c r="U232" s="561"/>
      <c r="V232" s="561"/>
      <c r="Y232" s="561"/>
      <c r="Z232" s="561"/>
      <c r="AA232" s="561"/>
      <c r="AB232" s="561"/>
      <c r="AC232" s="561"/>
      <c r="AD232" s="561"/>
      <c r="AE232" s="561"/>
      <c r="AF232" s="561"/>
      <c r="AG232" s="561"/>
      <c r="AH232" s="561"/>
      <c r="AJ232" s="582"/>
    </row>
    <row r="233" spans="1:73">
      <c r="A233" s="561"/>
      <c r="E233" s="561"/>
      <c r="H233" s="561"/>
      <c r="Q233" s="561"/>
      <c r="R233" s="561"/>
      <c r="S233" s="561"/>
      <c r="T233" s="561"/>
      <c r="U233" s="561"/>
      <c r="V233" s="561"/>
      <c r="Y233" s="561"/>
      <c r="Z233" s="561"/>
      <c r="AA233" s="561"/>
      <c r="AB233" s="561"/>
      <c r="AC233" s="561"/>
      <c r="AD233" s="561"/>
      <c r="AE233" s="561"/>
      <c r="AF233" s="561"/>
      <c r="AG233" s="561"/>
      <c r="AH233" s="561"/>
      <c r="AJ233" s="582"/>
      <c r="AK233" s="561"/>
      <c r="AM233" s="561"/>
      <c r="AN233" s="561"/>
      <c r="AO233" s="561"/>
      <c r="AP233" s="561"/>
      <c r="AQ233" s="561"/>
      <c r="AR233" s="561"/>
      <c r="AS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S233" s="561"/>
      <c r="BT233" s="561"/>
      <c r="BU233" s="561"/>
    </row>
    <row r="234" spans="1:73">
      <c r="A234" s="561"/>
      <c r="E234" s="561"/>
      <c r="H234" s="561"/>
      <c r="Q234" s="561"/>
      <c r="R234" s="561"/>
      <c r="S234" s="561"/>
      <c r="T234" s="561"/>
      <c r="U234" s="561"/>
      <c r="V234" s="561"/>
      <c r="Y234" s="561"/>
      <c r="Z234" s="561"/>
      <c r="AA234" s="561"/>
      <c r="AB234" s="561"/>
      <c r="AC234" s="561"/>
      <c r="AD234" s="561"/>
      <c r="AE234" s="561"/>
      <c r="AF234" s="561"/>
      <c r="AG234" s="561"/>
      <c r="AH234" s="561"/>
      <c r="AJ234" s="582"/>
      <c r="AK234" s="561"/>
      <c r="AM234" s="561"/>
      <c r="AN234" s="561"/>
      <c r="AO234" s="561"/>
      <c r="AP234" s="561"/>
      <c r="AQ234" s="561"/>
      <c r="AR234" s="561"/>
      <c r="AS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S234" s="561"/>
      <c r="BT234" s="561"/>
      <c r="BU234" s="561"/>
    </row>
    <row r="235" spans="1:73">
      <c r="A235" s="561"/>
      <c r="E235" s="561"/>
      <c r="H235" s="561"/>
      <c r="Q235" s="561"/>
      <c r="R235" s="561"/>
      <c r="S235" s="561"/>
      <c r="T235" s="561"/>
      <c r="U235" s="561"/>
      <c r="V235" s="561"/>
      <c r="Y235" s="561"/>
      <c r="Z235" s="561"/>
      <c r="AA235" s="561"/>
      <c r="AB235" s="561"/>
      <c r="AC235" s="561"/>
      <c r="AD235" s="561"/>
      <c r="AE235" s="561"/>
      <c r="AF235" s="561"/>
      <c r="AG235" s="561"/>
      <c r="AH235" s="561"/>
      <c r="AJ235" s="582"/>
      <c r="AK235" s="561"/>
      <c r="AM235" s="561"/>
      <c r="AN235" s="561"/>
      <c r="AO235" s="561"/>
      <c r="AP235" s="561"/>
      <c r="AQ235" s="561"/>
      <c r="AR235" s="561"/>
      <c r="AS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</row>
    <row r="236" spans="1:73">
      <c r="A236" s="561"/>
      <c r="E236" s="561"/>
      <c r="H236" s="561"/>
      <c r="Q236" s="561"/>
      <c r="R236" s="561"/>
      <c r="S236" s="561"/>
      <c r="T236" s="561"/>
      <c r="U236" s="561"/>
      <c r="V236" s="561"/>
      <c r="Y236" s="561"/>
      <c r="Z236" s="561"/>
      <c r="AA236" s="561"/>
      <c r="AB236" s="561"/>
      <c r="AC236" s="561"/>
      <c r="AD236" s="561"/>
      <c r="AE236" s="561"/>
      <c r="AF236" s="561"/>
      <c r="AG236" s="561"/>
      <c r="AH236" s="561"/>
      <c r="AJ236" s="582"/>
      <c r="AK236" s="561"/>
      <c r="AM236" s="561"/>
      <c r="AN236" s="561"/>
      <c r="AO236" s="561"/>
      <c r="AP236" s="561"/>
      <c r="AQ236" s="561"/>
      <c r="AR236" s="561"/>
      <c r="AS236" s="561"/>
      <c r="AU236" s="561"/>
      <c r="AV236" s="561"/>
      <c r="AW236" s="561"/>
      <c r="AX236" s="561"/>
      <c r="AY236" s="561"/>
      <c r="AZ236" s="561"/>
      <c r="BA236" s="561"/>
      <c r="BB236" s="561"/>
      <c r="BC236" s="561"/>
      <c r="BD236" s="561"/>
      <c r="BE236" s="561"/>
      <c r="BF236" s="561"/>
      <c r="BG236" s="561"/>
      <c r="BH236" s="561"/>
      <c r="BI236" s="561"/>
      <c r="BJ236" s="561"/>
      <c r="BK236" s="561"/>
      <c r="BL236" s="561"/>
      <c r="BM236" s="561"/>
      <c r="BN236" s="561"/>
      <c r="BO236" s="561"/>
      <c r="BP236" s="561"/>
      <c r="BQ236" s="561"/>
      <c r="BR236" s="561"/>
      <c r="BS236" s="561"/>
      <c r="BT236" s="561"/>
      <c r="BU236" s="561"/>
    </row>
    <row r="237" spans="1:73">
      <c r="A237" s="561"/>
      <c r="E237" s="561"/>
      <c r="H237" s="561"/>
      <c r="Q237" s="561"/>
      <c r="R237" s="561"/>
      <c r="S237" s="561"/>
      <c r="T237" s="561"/>
      <c r="U237" s="561"/>
      <c r="V237" s="561"/>
      <c r="Y237" s="561"/>
      <c r="Z237" s="561"/>
      <c r="AA237" s="561"/>
      <c r="AB237" s="561"/>
      <c r="AC237" s="561"/>
      <c r="AD237" s="561"/>
      <c r="AE237" s="561"/>
      <c r="AF237" s="561"/>
      <c r="AG237" s="561"/>
      <c r="AH237" s="561"/>
      <c r="AJ237" s="582"/>
      <c r="AK237" s="561"/>
      <c r="AM237" s="561"/>
      <c r="AN237" s="561"/>
      <c r="AO237" s="561"/>
      <c r="AP237" s="561"/>
      <c r="AQ237" s="561"/>
      <c r="AR237" s="561"/>
      <c r="AS237" s="561"/>
      <c r="AU237" s="561"/>
      <c r="AV237" s="561"/>
      <c r="AW237" s="561"/>
      <c r="AX237" s="561"/>
      <c r="AY237" s="561"/>
      <c r="AZ237" s="561"/>
      <c r="BA237" s="561"/>
      <c r="BB237" s="561"/>
      <c r="BC237" s="561"/>
      <c r="BD237" s="561"/>
      <c r="BE237" s="561"/>
      <c r="BF237" s="561"/>
      <c r="BG237" s="561"/>
      <c r="BH237" s="561"/>
      <c r="BI237" s="561"/>
      <c r="BJ237" s="561"/>
      <c r="BK237" s="561"/>
      <c r="BL237" s="561"/>
      <c r="BM237" s="561"/>
      <c r="BN237" s="561"/>
      <c r="BO237" s="561"/>
      <c r="BP237" s="561"/>
      <c r="BQ237" s="561"/>
      <c r="BR237" s="561"/>
      <c r="BS237" s="561"/>
      <c r="BT237" s="561"/>
      <c r="BU237" s="561"/>
    </row>
    <row r="238" spans="1:73">
      <c r="A238" s="561"/>
      <c r="E238" s="561"/>
      <c r="H238" s="561"/>
      <c r="Q238" s="561"/>
      <c r="R238" s="561"/>
      <c r="S238" s="561"/>
      <c r="T238" s="561"/>
      <c r="U238" s="561"/>
      <c r="V238" s="561"/>
      <c r="Y238" s="561"/>
      <c r="Z238" s="561"/>
      <c r="AA238" s="561"/>
      <c r="AB238" s="561"/>
      <c r="AC238" s="561"/>
      <c r="AD238" s="561"/>
      <c r="AE238" s="561"/>
      <c r="AF238" s="561"/>
      <c r="AG238" s="561"/>
      <c r="AH238" s="561"/>
      <c r="AJ238" s="582"/>
      <c r="AK238" s="561"/>
      <c r="AM238" s="561"/>
      <c r="AN238" s="561"/>
      <c r="AO238" s="561"/>
      <c r="AP238" s="561"/>
      <c r="AQ238" s="561"/>
      <c r="AR238" s="561"/>
      <c r="AS238" s="561"/>
      <c r="AU238" s="561"/>
      <c r="AV238" s="561"/>
      <c r="AW238" s="561"/>
      <c r="AX238" s="561"/>
      <c r="AY238" s="561"/>
      <c r="AZ238" s="561"/>
      <c r="BA238" s="561"/>
      <c r="BB238" s="561"/>
      <c r="BC238" s="561"/>
      <c r="BD238" s="561"/>
      <c r="BE238" s="561"/>
      <c r="BF238" s="561"/>
      <c r="BG238" s="561"/>
      <c r="BH238" s="561"/>
      <c r="BI238" s="561"/>
      <c r="BJ238" s="561"/>
      <c r="BK238" s="561"/>
      <c r="BL238" s="561"/>
      <c r="BM238" s="561"/>
      <c r="BN238" s="561"/>
      <c r="BO238" s="561"/>
      <c r="BP238" s="561"/>
      <c r="BQ238" s="561"/>
      <c r="BR238" s="561"/>
      <c r="BS238" s="561"/>
      <c r="BT238" s="561"/>
      <c r="BU238" s="561"/>
    </row>
    <row r="239" spans="1:73">
      <c r="A239" s="561"/>
      <c r="E239" s="561"/>
      <c r="H239" s="561"/>
      <c r="Q239" s="561"/>
      <c r="R239" s="561"/>
      <c r="S239" s="561"/>
      <c r="T239" s="561"/>
      <c r="U239" s="561"/>
      <c r="V239" s="561"/>
      <c r="Y239" s="561"/>
      <c r="Z239" s="561"/>
      <c r="AA239" s="561"/>
      <c r="AB239" s="561"/>
      <c r="AC239" s="561"/>
      <c r="AD239" s="561"/>
      <c r="AE239" s="561"/>
      <c r="AF239" s="561"/>
      <c r="AG239" s="561"/>
      <c r="AH239" s="561"/>
      <c r="AJ239" s="582"/>
      <c r="AK239" s="561"/>
      <c r="AM239" s="561"/>
      <c r="AN239" s="561"/>
      <c r="AO239" s="561"/>
      <c r="AP239" s="561"/>
      <c r="AQ239" s="561"/>
      <c r="AR239" s="561"/>
      <c r="AS239" s="561"/>
      <c r="AU239" s="561"/>
      <c r="AV239" s="561"/>
      <c r="AW239" s="561"/>
      <c r="AX239" s="561"/>
      <c r="AY239" s="561"/>
      <c r="AZ239" s="561"/>
      <c r="BA239" s="561"/>
      <c r="BB239" s="561"/>
      <c r="BC239" s="561"/>
      <c r="BD239" s="561"/>
      <c r="BE239" s="561"/>
      <c r="BF239" s="561"/>
      <c r="BG239" s="561"/>
      <c r="BH239" s="561"/>
      <c r="BI239" s="561"/>
      <c r="BJ239" s="561"/>
      <c r="BK239" s="561"/>
      <c r="BL239" s="561"/>
      <c r="BM239" s="561"/>
      <c r="BN239" s="561"/>
      <c r="BO239" s="561"/>
      <c r="BP239" s="561"/>
      <c r="BQ239" s="561"/>
      <c r="BR239" s="561"/>
      <c r="BS239" s="561"/>
      <c r="BT239" s="561"/>
      <c r="BU239" s="561"/>
    </row>
    <row r="240" spans="1:73">
      <c r="A240" s="561"/>
      <c r="E240" s="561"/>
      <c r="H240" s="561"/>
      <c r="Q240" s="561"/>
      <c r="R240" s="561"/>
      <c r="S240" s="561"/>
      <c r="T240" s="561"/>
      <c r="U240" s="561"/>
      <c r="V240" s="561"/>
      <c r="Y240" s="561"/>
      <c r="Z240" s="561"/>
      <c r="AA240" s="561"/>
      <c r="AB240" s="561"/>
      <c r="AC240" s="561"/>
      <c r="AD240" s="561"/>
      <c r="AE240" s="561"/>
      <c r="AF240" s="561"/>
      <c r="AG240" s="561"/>
      <c r="AH240" s="561"/>
      <c r="AJ240" s="582"/>
      <c r="AK240" s="561"/>
      <c r="AM240" s="561"/>
      <c r="AN240" s="561"/>
      <c r="AO240" s="561"/>
      <c r="AP240" s="561"/>
      <c r="AQ240" s="561"/>
      <c r="AR240" s="561"/>
      <c r="AS240" s="561"/>
      <c r="AU240" s="561"/>
      <c r="AV240" s="561"/>
      <c r="AW240" s="561"/>
      <c r="AX240" s="561"/>
      <c r="AY240" s="561"/>
      <c r="AZ240" s="561"/>
      <c r="BA240" s="561"/>
      <c r="BB240" s="561"/>
      <c r="BC240" s="561"/>
      <c r="BD240" s="561"/>
      <c r="BE240" s="561"/>
      <c r="BF240" s="561"/>
      <c r="BG240" s="561"/>
      <c r="BH240" s="561"/>
      <c r="BI240" s="561"/>
      <c r="BJ240" s="561"/>
      <c r="BK240" s="561"/>
      <c r="BL240" s="561"/>
      <c r="BM240" s="561"/>
      <c r="BN240" s="561"/>
      <c r="BO240" s="561"/>
      <c r="BP240" s="561"/>
      <c r="BQ240" s="561"/>
      <c r="BR240" s="561"/>
      <c r="BS240" s="561"/>
      <c r="BT240" s="561"/>
      <c r="BU240" s="561"/>
    </row>
    <row r="241" spans="1:73">
      <c r="A241" s="561"/>
      <c r="E241" s="561"/>
      <c r="H241" s="561"/>
      <c r="Q241" s="561"/>
      <c r="R241" s="561"/>
      <c r="S241" s="561"/>
      <c r="T241" s="561"/>
      <c r="U241" s="561"/>
      <c r="V241" s="561"/>
      <c r="Y241" s="561"/>
      <c r="Z241" s="561"/>
      <c r="AA241" s="561"/>
      <c r="AB241" s="561"/>
      <c r="AC241" s="561"/>
      <c r="AD241" s="561"/>
      <c r="AE241" s="561"/>
      <c r="AF241" s="561"/>
      <c r="AG241" s="561"/>
      <c r="AH241" s="561"/>
      <c r="AJ241" s="582"/>
      <c r="AK241" s="561"/>
      <c r="AM241" s="561"/>
      <c r="AN241" s="561"/>
      <c r="AO241" s="561"/>
      <c r="AP241" s="561"/>
      <c r="AQ241" s="561"/>
      <c r="AR241" s="561"/>
      <c r="AS241" s="561"/>
      <c r="AU241" s="561"/>
      <c r="AV241" s="561"/>
      <c r="AW241" s="561"/>
      <c r="AX241" s="561"/>
      <c r="AY241" s="561"/>
      <c r="AZ241" s="561"/>
      <c r="BA241" s="561"/>
      <c r="BB241" s="561"/>
      <c r="BC241" s="561"/>
      <c r="BD241" s="561"/>
      <c r="BE241" s="561"/>
      <c r="BF241" s="561"/>
      <c r="BG241" s="561"/>
      <c r="BH241" s="561"/>
      <c r="BI241" s="561"/>
      <c r="BJ241" s="561"/>
      <c r="BK241" s="561"/>
      <c r="BL241" s="561"/>
      <c r="BM241" s="561"/>
      <c r="BN241" s="561"/>
      <c r="BO241" s="561"/>
      <c r="BP241" s="561"/>
      <c r="BQ241" s="561"/>
      <c r="BR241" s="561"/>
      <c r="BS241" s="561"/>
      <c r="BT241" s="561"/>
      <c r="BU241" s="561"/>
    </row>
    <row r="242" spans="1:73">
      <c r="A242" s="561"/>
      <c r="E242" s="561"/>
      <c r="H242" s="561"/>
      <c r="Q242" s="561"/>
      <c r="R242" s="561"/>
      <c r="S242" s="561"/>
      <c r="T242" s="561"/>
      <c r="U242" s="561"/>
      <c r="V242" s="561"/>
      <c r="Y242" s="561"/>
      <c r="Z242" s="561"/>
      <c r="AA242" s="561"/>
      <c r="AB242" s="561"/>
      <c r="AC242" s="561"/>
      <c r="AD242" s="561"/>
      <c r="AE242" s="561"/>
      <c r="AF242" s="561"/>
      <c r="AG242" s="561"/>
      <c r="AH242" s="561"/>
      <c r="AJ242" s="582"/>
      <c r="AK242" s="561"/>
      <c r="AM242" s="561"/>
      <c r="AN242" s="561"/>
      <c r="AO242" s="561"/>
      <c r="AP242" s="561"/>
      <c r="AQ242" s="561"/>
      <c r="AR242" s="561"/>
      <c r="AS242" s="561"/>
      <c r="AU242" s="561"/>
      <c r="AV242" s="561"/>
      <c r="AW242" s="561"/>
      <c r="AX242" s="561"/>
      <c r="AY242" s="561"/>
      <c r="AZ242" s="561"/>
      <c r="BA242" s="561"/>
      <c r="BB242" s="561"/>
      <c r="BC242" s="561"/>
      <c r="BD242" s="561"/>
      <c r="BE242" s="561"/>
      <c r="BF242" s="561"/>
      <c r="BG242" s="561"/>
      <c r="BH242" s="561"/>
      <c r="BI242" s="561"/>
      <c r="BJ242" s="561"/>
      <c r="BK242" s="561"/>
      <c r="BL242" s="561"/>
      <c r="BM242" s="561"/>
      <c r="BN242" s="561"/>
      <c r="BO242" s="561"/>
      <c r="BP242" s="561"/>
      <c r="BQ242" s="561"/>
      <c r="BR242" s="561"/>
      <c r="BS242" s="561"/>
      <c r="BT242" s="561"/>
      <c r="BU242" s="561"/>
    </row>
    <row r="243" spans="1:73">
      <c r="A243" s="561"/>
      <c r="E243" s="561"/>
      <c r="H243" s="561"/>
      <c r="Q243" s="561"/>
      <c r="R243" s="561"/>
      <c r="S243" s="561"/>
      <c r="T243" s="561"/>
      <c r="U243" s="561"/>
      <c r="V243" s="561"/>
      <c r="Y243" s="561"/>
      <c r="Z243" s="561"/>
      <c r="AA243" s="561"/>
      <c r="AB243" s="561"/>
      <c r="AC243" s="561"/>
      <c r="AD243" s="561"/>
      <c r="AE243" s="561"/>
      <c r="AF243" s="561"/>
      <c r="AG243" s="561"/>
      <c r="AH243" s="561"/>
      <c r="AJ243" s="582"/>
      <c r="AK243" s="561"/>
      <c r="AM243" s="561"/>
      <c r="AN243" s="561"/>
      <c r="AO243" s="561"/>
      <c r="AP243" s="561"/>
      <c r="AQ243" s="561"/>
      <c r="AR243" s="561"/>
      <c r="AS243" s="561"/>
      <c r="AU243" s="561"/>
      <c r="AV243" s="561"/>
      <c r="AW243" s="561"/>
      <c r="AX243" s="561"/>
      <c r="AY243" s="561"/>
      <c r="AZ243" s="561"/>
      <c r="BA243" s="561"/>
      <c r="BB243" s="561"/>
      <c r="BC243" s="561"/>
      <c r="BD243" s="561"/>
      <c r="BE243" s="561"/>
      <c r="BF243" s="561"/>
      <c r="BG243" s="561"/>
      <c r="BH243" s="561"/>
      <c r="BI243" s="561"/>
      <c r="BJ243" s="561"/>
      <c r="BK243" s="561"/>
      <c r="BL243" s="561"/>
      <c r="BM243" s="561"/>
      <c r="BN243" s="561"/>
      <c r="BO243" s="561"/>
      <c r="BP243" s="561"/>
      <c r="BQ243" s="561"/>
      <c r="BR243" s="561"/>
      <c r="BS243" s="561"/>
      <c r="BT243" s="561"/>
      <c r="BU243" s="561"/>
    </row>
    <row r="244" spans="1:73">
      <c r="A244" s="561"/>
      <c r="E244" s="561"/>
      <c r="H244" s="561"/>
      <c r="Q244" s="561"/>
      <c r="R244" s="561"/>
      <c r="S244" s="561"/>
      <c r="T244" s="561"/>
      <c r="U244" s="561"/>
      <c r="V244" s="561"/>
      <c r="Y244" s="561"/>
      <c r="Z244" s="561"/>
      <c r="AA244" s="561"/>
      <c r="AB244" s="561"/>
      <c r="AC244" s="561"/>
      <c r="AD244" s="561"/>
      <c r="AE244" s="561"/>
      <c r="AF244" s="561"/>
      <c r="AG244" s="561"/>
      <c r="AH244" s="561"/>
      <c r="AJ244" s="582"/>
      <c r="AK244" s="561"/>
      <c r="AM244" s="561"/>
      <c r="AN244" s="561"/>
      <c r="AO244" s="561"/>
      <c r="AP244" s="561"/>
      <c r="AQ244" s="561"/>
      <c r="AR244" s="561"/>
      <c r="AS244" s="561"/>
      <c r="AU244" s="561"/>
      <c r="AV244" s="561"/>
      <c r="AW244" s="561"/>
      <c r="AX244" s="561"/>
      <c r="AY244" s="561"/>
      <c r="AZ244" s="561"/>
      <c r="BA244" s="561"/>
      <c r="BB244" s="561"/>
      <c r="BC244" s="561"/>
      <c r="BD244" s="561"/>
      <c r="BE244" s="561"/>
      <c r="BF244" s="561"/>
      <c r="BG244" s="561"/>
      <c r="BH244" s="561"/>
      <c r="BI244" s="561"/>
      <c r="BJ244" s="561"/>
      <c r="BK244" s="561"/>
      <c r="BL244" s="561"/>
      <c r="BM244" s="561"/>
      <c r="BN244" s="561"/>
      <c r="BO244" s="561"/>
      <c r="BP244" s="561"/>
      <c r="BQ244" s="561"/>
      <c r="BR244" s="561"/>
      <c r="BS244" s="561"/>
      <c r="BT244" s="561"/>
      <c r="BU244" s="561"/>
    </row>
    <row r="245" spans="1:73">
      <c r="A245" s="561"/>
      <c r="E245" s="561"/>
      <c r="H245" s="561"/>
      <c r="Q245" s="561"/>
      <c r="R245" s="561"/>
      <c r="S245" s="561"/>
      <c r="T245" s="561"/>
      <c r="U245" s="561"/>
      <c r="V245" s="561"/>
      <c r="Y245" s="561"/>
      <c r="Z245" s="561"/>
      <c r="AA245" s="561"/>
      <c r="AB245" s="561"/>
      <c r="AC245" s="561"/>
      <c r="AD245" s="561"/>
      <c r="AE245" s="561"/>
      <c r="AF245" s="561"/>
      <c r="AG245" s="561"/>
      <c r="AH245" s="561"/>
      <c r="AJ245" s="582"/>
      <c r="AK245" s="561"/>
      <c r="AM245" s="561"/>
      <c r="AN245" s="561"/>
      <c r="AO245" s="561"/>
      <c r="AP245" s="561"/>
      <c r="AQ245" s="561"/>
      <c r="AR245" s="561"/>
      <c r="AS245" s="561"/>
      <c r="AU245" s="561"/>
      <c r="AV245" s="561"/>
      <c r="AW245" s="561"/>
      <c r="AX245" s="561"/>
      <c r="AY245" s="561"/>
      <c r="AZ245" s="561"/>
      <c r="BA245" s="561"/>
      <c r="BB245" s="561"/>
      <c r="BC245" s="561"/>
      <c r="BD245" s="561"/>
      <c r="BE245" s="561"/>
      <c r="BF245" s="561"/>
      <c r="BG245" s="561"/>
      <c r="BH245" s="561"/>
      <c r="BI245" s="561"/>
      <c r="BJ245" s="561"/>
      <c r="BK245" s="561"/>
      <c r="BL245" s="561"/>
      <c r="BM245" s="561"/>
      <c r="BN245" s="561"/>
      <c r="BO245" s="561"/>
      <c r="BP245" s="561"/>
      <c r="BQ245" s="561"/>
      <c r="BR245" s="561"/>
      <c r="BS245" s="561"/>
      <c r="BT245" s="561"/>
      <c r="BU245" s="561"/>
    </row>
    <row r="246" spans="1:73">
      <c r="A246" s="561"/>
      <c r="E246" s="561"/>
      <c r="H246" s="561"/>
      <c r="Q246" s="561"/>
      <c r="R246" s="561"/>
      <c r="S246" s="561"/>
      <c r="T246" s="561"/>
      <c r="U246" s="561"/>
      <c r="V246" s="561"/>
      <c r="Y246" s="561"/>
      <c r="Z246" s="561"/>
      <c r="AA246" s="561"/>
      <c r="AB246" s="561"/>
      <c r="AC246" s="561"/>
      <c r="AD246" s="561"/>
      <c r="AE246" s="561"/>
      <c r="AF246" s="561"/>
      <c r="AG246" s="561"/>
      <c r="AH246" s="561"/>
      <c r="AJ246" s="582"/>
      <c r="AK246" s="561"/>
      <c r="AM246" s="561"/>
      <c r="AN246" s="561"/>
      <c r="AO246" s="561"/>
      <c r="AP246" s="561"/>
      <c r="AQ246" s="561"/>
      <c r="AR246" s="561"/>
      <c r="AS246" s="561"/>
      <c r="AU246" s="561"/>
      <c r="AV246" s="561"/>
      <c r="AW246" s="561"/>
      <c r="AX246" s="561"/>
      <c r="AY246" s="561"/>
      <c r="AZ246" s="561"/>
      <c r="BA246" s="561"/>
      <c r="BB246" s="561"/>
      <c r="BC246" s="561"/>
      <c r="BD246" s="561"/>
      <c r="BE246" s="561"/>
      <c r="BF246" s="561"/>
      <c r="BG246" s="561"/>
      <c r="BH246" s="561"/>
      <c r="BI246" s="561"/>
      <c r="BJ246" s="561"/>
      <c r="BK246" s="561"/>
      <c r="BL246" s="561"/>
      <c r="BM246" s="561"/>
      <c r="BN246" s="561"/>
      <c r="BO246" s="561"/>
      <c r="BP246" s="561"/>
      <c r="BQ246" s="561"/>
      <c r="BR246" s="561"/>
      <c r="BS246" s="561"/>
      <c r="BT246" s="561"/>
      <c r="BU246" s="561"/>
    </row>
    <row r="247" spans="1:73">
      <c r="A247" s="561"/>
      <c r="E247" s="561"/>
      <c r="H247" s="561"/>
      <c r="Q247" s="561"/>
      <c r="R247" s="561"/>
      <c r="S247" s="561"/>
      <c r="T247" s="561"/>
      <c r="U247" s="561"/>
      <c r="V247" s="561"/>
      <c r="Y247" s="561"/>
      <c r="Z247" s="561"/>
      <c r="AA247" s="561"/>
      <c r="AB247" s="561"/>
      <c r="AC247" s="561"/>
      <c r="AD247" s="561"/>
      <c r="AE247" s="561"/>
      <c r="AF247" s="561"/>
      <c r="AG247" s="561"/>
      <c r="AH247" s="561"/>
      <c r="AJ247" s="582"/>
      <c r="AK247" s="561"/>
      <c r="AM247" s="561"/>
      <c r="AN247" s="561"/>
      <c r="AO247" s="561"/>
      <c r="AP247" s="561"/>
      <c r="AQ247" s="561"/>
      <c r="AR247" s="561"/>
      <c r="AS247" s="561"/>
      <c r="AU247" s="561"/>
      <c r="AV247" s="561"/>
      <c r="AW247" s="561"/>
      <c r="AX247" s="561"/>
      <c r="AY247" s="561"/>
      <c r="AZ247" s="561"/>
      <c r="BA247" s="561"/>
      <c r="BB247" s="561"/>
      <c r="BC247" s="561"/>
      <c r="BD247" s="561"/>
      <c r="BE247" s="561"/>
      <c r="BF247" s="561"/>
      <c r="BG247" s="561"/>
      <c r="BH247" s="561"/>
      <c r="BI247" s="561"/>
      <c r="BJ247" s="561"/>
      <c r="BK247" s="561"/>
      <c r="BL247" s="561"/>
      <c r="BM247" s="561"/>
      <c r="BN247" s="561"/>
      <c r="BO247" s="561"/>
      <c r="BP247" s="561"/>
      <c r="BQ247" s="561"/>
      <c r="BR247" s="561"/>
      <c r="BS247" s="561"/>
      <c r="BT247" s="561"/>
      <c r="BU247" s="561"/>
    </row>
    <row r="248" spans="1:73">
      <c r="A248" s="561"/>
      <c r="E248" s="561"/>
      <c r="H248" s="561"/>
      <c r="Q248" s="561"/>
      <c r="R248" s="561"/>
      <c r="S248" s="561"/>
      <c r="T248" s="561"/>
      <c r="U248" s="561"/>
      <c r="V248" s="561"/>
      <c r="Y248" s="561"/>
      <c r="Z248" s="561"/>
      <c r="AA248" s="561"/>
      <c r="AB248" s="561"/>
      <c r="AC248" s="561"/>
      <c r="AD248" s="561"/>
      <c r="AE248" s="561"/>
      <c r="AF248" s="561"/>
      <c r="AG248" s="561"/>
      <c r="AH248" s="561"/>
      <c r="AJ248" s="582"/>
      <c r="AK248" s="561"/>
      <c r="AM248" s="561"/>
      <c r="AN248" s="561"/>
      <c r="AO248" s="561"/>
      <c r="AP248" s="561"/>
      <c r="AQ248" s="561"/>
      <c r="AR248" s="561"/>
      <c r="AS248" s="561"/>
      <c r="AU248" s="561"/>
      <c r="AV248" s="561"/>
      <c r="AW248" s="561"/>
      <c r="AX248" s="561"/>
      <c r="AY248" s="561"/>
      <c r="AZ248" s="561"/>
      <c r="BA248" s="561"/>
      <c r="BB248" s="561"/>
      <c r="BC248" s="561"/>
      <c r="BD248" s="561"/>
      <c r="BE248" s="561"/>
      <c r="BF248" s="561"/>
      <c r="BG248" s="561"/>
      <c r="BH248" s="561"/>
      <c r="BI248" s="561"/>
      <c r="BJ248" s="561"/>
      <c r="BK248" s="561"/>
      <c r="BL248" s="561"/>
      <c r="BM248" s="561"/>
      <c r="BN248" s="561"/>
      <c r="BO248" s="561"/>
      <c r="BP248" s="561"/>
      <c r="BQ248" s="561"/>
      <c r="BR248" s="561"/>
      <c r="BS248" s="561"/>
      <c r="BT248" s="561"/>
      <c r="BU248" s="561"/>
    </row>
    <row r="249" spans="1:73">
      <c r="A249" s="561"/>
      <c r="E249" s="561"/>
      <c r="H249" s="561"/>
      <c r="Q249" s="561"/>
      <c r="R249" s="561"/>
      <c r="S249" s="561"/>
      <c r="T249" s="561"/>
      <c r="U249" s="561"/>
      <c r="V249" s="561"/>
      <c r="Y249" s="561"/>
      <c r="Z249" s="561"/>
      <c r="AA249" s="561"/>
      <c r="AB249" s="561"/>
      <c r="AC249" s="561"/>
      <c r="AD249" s="561"/>
      <c r="AE249" s="561"/>
      <c r="AF249" s="561"/>
      <c r="AG249" s="561"/>
      <c r="AH249" s="561"/>
      <c r="AJ249" s="582"/>
      <c r="AK249" s="561"/>
      <c r="AM249" s="561"/>
      <c r="AN249" s="561"/>
      <c r="AO249" s="561"/>
      <c r="AP249" s="561"/>
      <c r="AQ249" s="561"/>
      <c r="AR249" s="561"/>
      <c r="AS249" s="561"/>
      <c r="AU249" s="561"/>
      <c r="AV249" s="561"/>
      <c r="AW249" s="561"/>
      <c r="AX249" s="561"/>
      <c r="AY249" s="561"/>
      <c r="AZ249" s="561"/>
      <c r="BA249" s="561"/>
      <c r="BB249" s="561"/>
      <c r="BC249" s="561"/>
      <c r="BD249" s="561"/>
      <c r="BE249" s="561"/>
      <c r="BF249" s="561"/>
      <c r="BG249" s="561"/>
      <c r="BH249" s="561"/>
      <c r="BI249" s="561"/>
      <c r="BJ249" s="561"/>
      <c r="BK249" s="561"/>
      <c r="BL249" s="561"/>
      <c r="BM249" s="561"/>
      <c r="BN249" s="561"/>
      <c r="BO249" s="561"/>
      <c r="BP249" s="561"/>
      <c r="BQ249" s="561"/>
      <c r="BR249" s="561"/>
      <c r="BS249" s="561"/>
      <c r="BT249" s="561"/>
      <c r="BU249" s="561"/>
    </row>
    <row r="250" spans="1:73">
      <c r="A250" s="561"/>
      <c r="E250" s="561"/>
      <c r="H250" s="561"/>
      <c r="Q250" s="561"/>
      <c r="R250" s="561"/>
      <c r="S250" s="561"/>
      <c r="T250" s="561"/>
      <c r="U250" s="561"/>
      <c r="V250" s="561"/>
      <c r="Y250" s="561"/>
      <c r="Z250" s="561"/>
      <c r="AA250" s="561"/>
      <c r="AB250" s="561"/>
      <c r="AC250" s="561"/>
      <c r="AD250" s="561"/>
      <c r="AE250" s="561"/>
      <c r="AF250" s="561"/>
      <c r="AG250" s="561"/>
      <c r="AH250" s="561"/>
      <c r="AJ250" s="582"/>
      <c r="AK250" s="561"/>
      <c r="AM250" s="561"/>
      <c r="AN250" s="561"/>
      <c r="AO250" s="561"/>
      <c r="AP250" s="561"/>
      <c r="AQ250" s="561"/>
      <c r="AR250" s="561"/>
      <c r="AS250" s="561"/>
      <c r="AU250" s="561"/>
      <c r="AV250" s="561"/>
      <c r="AW250" s="561"/>
      <c r="AX250" s="561"/>
      <c r="AY250" s="561"/>
      <c r="AZ250" s="561"/>
      <c r="BA250" s="561"/>
      <c r="BB250" s="561"/>
      <c r="BC250" s="561"/>
      <c r="BD250" s="561"/>
      <c r="BE250" s="561"/>
      <c r="BF250" s="561"/>
      <c r="BG250" s="561"/>
      <c r="BH250" s="561"/>
      <c r="BI250" s="561"/>
      <c r="BJ250" s="561"/>
      <c r="BK250" s="561"/>
      <c r="BL250" s="561"/>
      <c r="BM250" s="561"/>
      <c r="BN250" s="561"/>
      <c r="BO250" s="561"/>
      <c r="BP250" s="561"/>
      <c r="BQ250" s="561"/>
      <c r="BR250" s="561"/>
      <c r="BS250" s="561"/>
      <c r="BT250" s="561"/>
      <c r="BU250" s="561"/>
    </row>
    <row r="251" spans="1:73">
      <c r="A251" s="561"/>
      <c r="E251" s="561"/>
      <c r="H251" s="561"/>
      <c r="Q251" s="561"/>
      <c r="R251" s="561"/>
      <c r="S251" s="561"/>
      <c r="T251" s="561"/>
      <c r="U251" s="561"/>
      <c r="V251" s="561"/>
      <c r="Y251" s="561"/>
      <c r="Z251" s="561"/>
      <c r="AA251" s="561"/>
      <c r="AB251" s="561"/>
      <c r="AC251" s="561"/>
      <c r="AD251" s="561"/>
      <c r="AE251" s="561"/>
      <c r="AF251" s="561"/>
      <c r="AG251" s="561"/>
      <c r="AH251" s="561"/>
      <c r="AK251" s="561"/>
      <c r="AM251" s="561"/>
      <c r="AN251" s="561"/>
      <c r="AO251" s="561"/>
      <c r="AP251" s="561"/>
      <c r="AQ251" s="561"/>
      <c r="AR251" s="561"/>
      <c r="AS251" s="561"/>
      <c r="AU251" s="561"/>
      <c r="AV251" s="561"/>
      <c r="AW251" s="561"/>
      <c r="AX251" s="561"/>
      <c r="AY251" s="561"/>
      <c r="AZ251" s="561"/>
      <c r="BA251" s="561"/>
      <c r="BB251" s="561"/>
      <c r="BC251" s="561"/>
      <c r="BD251" s="561"/>
      <c r="BE251" s="561"/>
      <c r="BF251" s="561"/>
      <c r="BG251" s="561"/>
      <c r="BH251" s="561"/>
      <c r="BI251" s="561"/>
      <c r="BJ251" s="561"/>
      <c r="BK251" s="561"/>
      <c r="BL251" s="561"/>
      <c r="BM251" s="561"/>
      <c r="BN251" s="561"/>
      <c r="BO251" s="561"/>
      <c r="BP251" s="561"/>
      <c r="BQ251" s="561"/>
      <c r="BR251" s="561"/>
      <c r="BS251" s="561"/>
      <c r="BT251" s="561"/>
      <c r="BU251" s="561"/>
    </row>
    <row r="252" spans="1:73">
      <c r="A252" s="561"/>
      <c r="E252" s="561"/>
      <c r="H252" s="561"/>
      <c r="Q252" s="561"/>
      <c r="R252" s="561"/>
      <c r="S252" s="561"/>
      <c r="T252" s="561"/>
      <c r="U252" s="561"/>
      <c r="V252" s="561"/>
      <c r="Y252" s="561"/>
      <c r="Z252" s="561"/>
      <c r="AA252" s="561"/>
      <c r="AB252" s="561"/>
      <c r="AC252" s="561"/>
      <c r="AD252" s="561"/>
      <c r="AE252" s="561"/>
      <c r="AF252" s="561"/>
      <c r="AG252" s="561"/>
      <c r="AH252" s="561"/>
      <c r="AK252" s="561"/>
      <c r="AM252" s="561"/>
      <c r="AN252" s="561"/>
      <c r="AO252" s="561"/>
      <c r="AP252" s="561"/>
      <c r="AQ252" s="561"/>
      <c r="AR252" s="561"/>
      <c r="AS252" s="561"/>
      <c r="AU252" s="561"/>
      <c r="AV252" s="561"/>
      <c r="AW252" s="561"/>
      <c r="AX252" s="561"/>
      <c r="AY252" s="561"/>
      <c r="AZ252" s="561"/>
      <c r="BA252" s="561"/>
      <c r="BB252" s="561"/>
      <c r="BC252" s="561"/>
      <c r="BD252" s="561"/>
      <c r="BE252" s="561"/>
      <c r="BF252" s="561"/>
      <c r="BG252" s="561"/>
      <c r="BH252" s="561"/>
      <c r="BI252" s="561"/>
      <c r="BJ252" s="561"/>
      <c r="BK252" s="561"/>
      <c r="BL252" s="561"/>
      <c r="BM252" s="561"/>
      <c r="BN252" s="561"/>
      <c r="BO252" s="561"/>
      <c r="BP252" s="561"/>
      <c r="BQ252" s="561"/>
      <c r="BR252" s="561"/>
      <c r="BS252" s="561"/>
      <c r="BT252" s="561"/>
      <c r="BU252" s="561"/>
    </row>
    <row r="253" spans="1:73">
      <c r="A253" s="561"/>
      <c r="E253" s="561"/>
      <c r="H253" s="561"/>
      <c r="Q253" s="561"/>
      <c r="R253" s="561"/>
      <c r="S253" s="561"/>
      <c r="T253" s="561"/>
      <c r="U253" s="561"/>
      <c r="V253" s="561"/>
      <c r="Y253" s="561"/>
      <c r="Z253" s="561"/>
      <c r="AA253" s="561"/>
      <c r="AB253" s="561"/>
      <c r="AC253" s="561"/>
      <c r="AD253" s="561"/>
      <c r="AE253" s="561"/>
      <c r="AF253" s="561"/>
      <c r="AG253" s="561"/>
      <c r="AH253" s="561"/>
      <c r="AK253" s="561"/>
      <c r="AM253" s="561"/>
      <c r="AN253" s="561"/>
      <c r="AO253" s="561"/>
      <c r="AP253" s="561"/>
      <c r="AQ253" s="561"/>
      <c r="AR253" s="561"/>
      <c r="AS253" s="561"/>
      <c r="AU253" s="561"/>
      <c r="AV253" s="561"/>
      <c r="AW253" s="561"/>
      <c r="AX253" s="561"/>
      <c r="AY253" s="561"/>
      <c r="AZ253" s="561"/>
      <c r="BA253" s="561"/>
      <c r="BB253" s="561"/>
      <c r="BC253" s="561"/>
      <c r="BD253" s="561"/>
      <c r="BE253" s="561"/>
      <c r="BF253" s="561"/>
      <c r="BG253" s="561"/>
      <c r="BH253" s="561"/>
      <c r="BI253" s="561"/>
      <c r="BJ253" s="561"/>
      <c r="BK253" s="561"/>
      <c r="BL253" s="561"/>
      <c r="BM253" s="561"/>
      <c r="BN253" s="561"/>
      <c r="BO253" s="561"/>
      <c r="BP253" s="561"/>
      <c r="BQ253" s="561"/>
      <c r="BR253" s="561"/>
      <c r="BS253" s="561"/>
      <c r="BT253" s="561"/>
      <c r="BU253" s="561"/>
    </row>
    <row r="254" spans="1:73">
      <c r="A254" s="561"/>
      <c r="E254" s="561"/>
      <c r="H254" s="561"/>
      <c r="Q254" s="561"/>
      <c r="R254" s="561"/>
      <c r="S254" s="561"/>
      <c r="T254" s="561"/>
      <c r="U254" s="561"/>
      <c r="V254" s="561"/>
      <c r="Y254" s="561"/>
      <c r="Z254" s="561"/>
      <c r="AA254" s="561"/>
      <c r="AB254" s="561"/>
      <c r="AC254" s="561"/>
      <c r="AD254" s="561"/>
      <c r="AE254" s="561"/>
      <c r="AF254" s="561"/>
      <c r="AG254" s="561"/>
      <c r="AH254" s="561"/>
      <c r="AK254" s="561"/>
      <c r="AM254" s="561"/>
      <c r="AN254" s="561"/>
      <c r="AO254" s="561"/>
      <c r="AP254" s="561"/>
      <c r="AQ254" s="561"/>
      <c r="AR254" s="561"/>
      <c r="AS254" s="561"/>
      <c r="AU254" s="561"/>
      <c r="AV254" s="561"/>
      <c r="AW254" s="561"/>
      <c r="AX254" s="561"/>
      <c r="AY254" s="561"/>
      <c r="AZ254" s="561"/>
      <c r="BA254" s="561"/>
      <c r="BB254" s="561"/>
      <c r="BC254" s="561"/>
      <c r="BD254" s="561"/>
      <c r="BE254" s="561"/>
      <c r="BF254" s="561"/>
      <c r="BG254" s="561"/>
      <c r="BH254" s="561"/>
      <c r="BI254" s="561"/>
      <c r="BJ254" s="561"/>
      <c r="BK254" s="561"/>
      <c r="BL254" s="561"/>
      <c r="BM254" s="561"/>
      <c r="BN254" s="561"/>
      <c r="BO254" s="561"/>
      <c r="BP254" s="561"/>
      <c r="BQ254" s="561"/>
      <c r="BR254" s="561"/>
      <c r="BS254" s="561"/>
      <c r="BT254" s="561"/>
      <c r="BU254" s="561"/>
    </row>
    <row r="255" spans="1:73">
      <c r="A255" s="561"/>
      <c r="E255" s="561"/>
      <c r="H255" s="561"/>
      <c r="Q255" s="561"/>
      <c r="R255" s="561"/>
      <c r="S255" s="561"/>
      <c r="T255" s="561"/>
      <c r="U255" s="561"/>
      <c r="V255" s="561"/>
      <c r="Y255" s="561"/>
      <c r="Z255" s="561"/>
      <c r="AA255" s="561"/>
      <c r="AB255" s="561"/>
      <c r="AC255" s="561"/>
      <c r="AD255" s="561"/>
      <c r="AE255" s="561"/>
      <c r="AF255" s="561"/>
      <c r="AG255" s="561"/>
      <c r="AH255" s="561"/>
      <c r="AK255" s="561"/>
      <c r="AM255" s="561"/>
      <c r="AN255" s="561"/>
      <c r="AO255" s="561"/>
      <c r="AP255" s="561"/>
      <c r="AQ255" s="561"/>
      <c r="AR255" s="561"/>
      <c r="AS255" s="561"/>
      <c r="AU255" s="561"/>
      <c r="AV255" s="561"/>
      <c r="AW255" s="561"/>
      <c r="AX255" s="561"/>
      <c r="AY255" s="561"/>
      <c r="AZ255" s="561"/>
      <c r="BA255" s="561"/>
      <c r="BB255" s="561"/>
      <c r="BC255" s="561"/>
      <c r="BD255" s="561"/>
      <c r="BE255" s="561"/>
      <c r="BF255" s="561"/>
      <c r="BG255" s="561"/>
      <c r="BH255" s="561"/>
      <c r="BI255" s="561"/>
      <c r="BJ255" s="561"/>
      <c r="BK255" s="561"/>
      <c r="BL255" s="561"/>
      <c r="BM255" s="561"/>
      <c r="BN255" s="561"/>
      <c r="BO255" s="561"/>
      <c r="BP255" s="561"/>
      <c r="BQ255" s="561"/>
      <c r="BR255" s="561"/>
      <c r="BS255" s="561"/>
      <c r="BT255" s="561"/>
      <c r="BU255" s="561"/>
    </row>
    <row r="256" spans="1:73">
      <c r="A256" s="561"/>
      <c r="E256" s="561"/>
      <c r="H256" s="561"/>
      <c r="Q256" s="561"/>
      <c r="R256" s="561"/>
      <c r="S256" s="561"/>
      <c r="T256" s="561"/>
      <c r="U256" s="561"/>
      <c r="V256" s="561"/>
      <c r="Y256" s="561"/>
      <c r="Z256" s="561"/>
      <c r="AA256" s="561"/>
      <c r="AB256" s="561"/>
      <c r="AC256" s="561"/>
      <c r="AD256" s="561"/>
      <c r="AE256" s="561"/>
      <c r="AF256" s="561"/>
      <c r="AG256" s="561"/>
      <c r="AH256" s="561"/>
      <c r="AK256" s="561"/>
      <c r="AM256" s="561"/>
      <c r="AN256" s="561"/>
      <c r="AO256" s="561"/>
      <c r="AP256" s="561"/>
      <c r="AQ256" s="561"/>
      <c r="AR256" s="561"/>
      <c r="AS256" s="561"/>
      <c r="AU256" s="561"/>
      <c r="AV256" s="561"/>
      <c r="AW256" s="561"/>
      <c r="AX256" s="561"/>
      <c r="AY256" s="561"/>
      <c r="AZ256" s="561"/>
      <c r="BA256" s="561"/>
      <c r="BB256" s="561"/>
      <c r="BC256" s="561"/>
      <c r="BD256" s="561"/>
      <c r="BE256" s="561"/>
      <c r="BF256" s="561"/>
      <c r="BG256" s="561"/>
      <c r="BH256" s="561"/>
      <c r="BI256" s="561"/>
      <c r="BJ256" s="561"/>
      <c r="BK256" s="561"/>
      <c r="BL256" s="561"/>
      <c r="BM256" s="561"/>
      <c r="BN256" s="561"/>
      <c r="BO256" s="561"/>
      <c r="BP256" s="561"/>
      <c r="BQ256" s="561"/>
      <c r="BR256" s="561"/>
      <c r="BS256" s="561"/>
      <c r="BT256" s="561"/>
      <c r="BU256" s="561"/>
    </row>
    <row r="257" spans="1:73">
      <c r="A257" s="561"/>
      <c r="E257" s="561"/>
      <c r="H257" s="561"/>
      <c r="Q257" s="561"/>
      <c r="R257" s="561"/>
      <c r="S257" s="561"/>
      <c r="T257" s="561"/>
      <c r="U257" s="561"/>
      <c r="V257" s="561"/>
      <c r="Y257" s="561"/>
      <c r="Z257" s="561"/>
      <c r="AA257" s="561"/>
      <c r="AB257" s="561"/>
      <c r="AC257" s="561"/>
      <c r="AD257" s="561"/>
      <c r="AE257" s="561"/>
      <c r="AF257" s="561"/>
      <c r="AG257" s="561"/>
      <c r="AH257" s="561"/>
      <c r="AK257" s="561"/>
      <c r="AM257" s="561"/>
      <c r="AN257" s="561"/>
      <c r="AO257" s="561"/>
      <c r="AP257" s="561"/>
      <c r="AQ257" s="561"/>
      <c r="AR257" s="561"/>
      <c r="AS257" s="561"/>
      <c r="AU257" s="561"/>
      <c r="AV257" s="561"/>
      <c r="AW257" s="561"/>
      <c r="AX257" s="561"/>
      <c r="AY257" s="561"/>
      <c r="AZ257" s="561"/>
      <c r="BA257" s="561"/>
      <c r="BB257" s="561"/>
      <c r="BC257" s="561"/>
      <c r="BD257" s="561"/>
      <c r="BE257" s="561"/>
      <c r="BF257" s="561"/>
      <c r="BG257" s="561"/>
      <c r="BH257" s="561"/>
      <c r="BI257" s="561"/>
      <c r="BJ257" s="561"/>
      <c r="BK257" s="561"/>
      <c r="BL257" s="561"/>
      <c r="BM257" s="561"/>
      <c r="BN257" s="561"/>
      <c r="BO257" s="561"/>
      <c r="BP257" s="561"/>
      <c r="BQ257" s="561"/>
      <c r="BR257" s="561"/>
      <c r="BS257" s="561"/>
      <c r="BT257" s="561"/>
      <c r="BU257" s="561"/>
    </row>
    <row r="258" spans="1:73">
      <c r="A258" s="561"/>
      <c r="E258" s="561"/>
      <c r="H258" s="561"/>
      <c r="Q258" s="561"/>
      <c r="R258" s="561"/>
      <c r="S258" s="561"/>
      <c r="T258" s="561"/>
      <c r="U258" s="561"/>
      <c r="V258" s="561"/>
      <c r="Y258" s="561"/>
      <c r="Z258" s="561"/>
      <c r="AA258" s="561"/>
      <c r="AB258" s="561"/>
      <c r="AC258" s="561"/>
      <c r="AD258" s="561"/>
      <c r="AE258" s="561"/>
      <c r="AF258" s="561"/>
      <c r="AG258" s="561"/>
      <c r="AH258" s="561"/>
      <c r="AK258" s="561"/>
      <c r="AM258" s="561"/>
      <c r="AN258" s="561"/>
      <c r="AO258" s="561"/>
      <c r="AP258" s="561"/>
      <c r="AQ258" s="561"/>
      <c r="AR258" s="561"/>
      <c r="AS258" s="561"/>
      <c r="AU258" s="561"/>
      <c r="AV258" s="561"/>
      <c r="AW258" s="561"/>
      <c r="AX258" s="561"/>
      <c r="AY258" s="561"/>
      <c r="AZ258" s="561"/>
      <c r="BA258" s="561"/>
      <c r="BB258" s="561"/>
      <c r="BC258" s="561"/>
      <c r="BD258" s="561"/>
      <c r="BE258" s="561"/>
      <c r="BF258" s="561"/>
      <c r="BG258" s="561"/>
      <c r="BH258" s="561"/>
      <c r="BI258" s="561"/>
      <c r="BJ258" s="561"/>
      <c r="BK258" s="561"/>
      <c r="BL258" s="561"/>
      <c r="BM258" s="561"/>
      <c r="BN258" s="561"/>
      <c r="BO258" s="561"/>
      <c r="BP258" s="561"/>
      <c r="BQ258" s="561"/>
      <c r="BR258" s="561"/>
      <c r="BS258" s="561"/>
      <c r="BT258" s="561"/>
      <c r="BU258" s="561"/>
    </row>
    <row r="259" spans="1:73">
      <c r="A259" s="561"/>
      <c r="E259" s="561"/>
      <c r="H259" s="561"/>
      <c r="Q259" s="561"/>
      <c r="R259" s="561"/>
      <c r="S259" s="561"/>
      <c r="T259" s="561"/>
      <c r="U259" s="561"/>
      <c r="V259" s="561"/>
      <c r="Y259" s="561"/>
      <c r="Z259" s="561"/>
      <c r="AA259" s="561"/>
      <c r="AB259" s="561"/>
      <c r="AC259" s="561"/>
      <c r="AD259" s="561"/>
      <c r="AE259" s="561"/>
      <c r="AF259" s="561"/>
      <c r="AG259" s="561"/>
      <c r="AH259" s="561"/>
      <c r="AK259" s="561"/>
      <c r="AM259" s="561"/>
      <c r="AN259" s="561"/>
      <c r="AO259" s="561"/>
      <c r="AP259" s="561"/>
      <c r="AQ259" s="561"/>
      <c r="AR259" s="561"/>
      <c r="AS259" s="561"/>
      <c r="AU259" s="561"/>
      <c r="AV259" s="561"/>
      <c r="AW259" s="561"/>
      <c r="AX259" s="561"/>
      <c r="AY259" s="561"/>
      <c r="AZ259" s="561"/>
      <c r="BA259" s="561"/>
      <c r="BB259" s="561"/>
      <c r="BC259" s="561"/>
      <c r="BD259" s="561"/>
      <c r="BE259" s="561"/>
      <c r="BF259" s="561"/>
      <c r="BG259" s="561"/>
      <c r="BH259" s="561"/>
      <c r="BI259" s="561"/>
      <c r="BJ259" s="561"/>
      <c r="BK259" s="561"/>
      <c r="BL259" s="561"/>
      <c r="BM259" s="561"/>
      <c r="BN259" s="561"/>
      <c r="BO259" s="561"/>
      <c r="BP259" s="561"/>
      <c r="BQ259" s="561"/>
      <c r="BR259" s="561"/>
      <c r="BS259" s="561"/>
      <c r="BT259" s="561"/>
      <c r="BU259" s="561"/>
    </row>
    <row r="260" spans="1:73">
      <c r="A260" s="561"/>
      <c r="E260" s="561"/>
      <c r="H260" s="561"/>
      <c r="Q260" s="561"/>
      <c r="R260" s="561"/>
      <c r="S260" s="561"/>
      <c r="T260" s="561"/>
      <c r="U260" s="561"/>
      <c r="V260" s="561"/>
      <c r="Y260" s="561"/>
      <c r="Z260" s="561"/>
      <c r="AA260" s="561"/>
      <c r="AB260" s="561"/>
      <c r="AC260" s="561"/>
      <c r="AD260" s="561"/>
      <c r="AE260" s="561"/>
      <c r="AF260" s="561"/>
      <c r="AG260" s="561"/>
      <c r="AH260" s="561"/>
      <c r="AK260" s="561"/>
      <c r="AM260" s="561"/>
      <c r="AN260" s="561"/>
      <c r="AO260" s="561"/>
      <c r="AP260" s="561"/>
      <c r="AQ260" s="561"/>
      <c r="AR260" s="561"/>
      <c r="AS260" s="561"/>
      <c r="AU260" s="561"/>
      <c r="AV260" s="561"/>
      <c r="AW260" s="561"/>
      <c r="AX260" s="561"/>
      <c r="AY260" s="561"/>
      <c r="AZ260" s="561"/>
      <c r="BA260" s="561"/>
      <c r="BB260" s="561"/>
      <c r="BC260" s="561"/>
      <c r="BD260" s="561"/>
      <c r="BE260" s="561"/>
      <c r="BF260" s="561"/>
      <c r="BG260" s="561"/>
      <c r="BH260" s="561"/>
      <c r="BI260" s="561"/>
      <c r="BJ260" s="561"/>
      <c r="BK260" s="561"/>
      <c r="BL260" s="561"/>
      <c r="BM260" s="561"/>
      <c r="BN260" s="561"/>
      <c r="BO260" s="561"/>
      <c r="BP260" s="561"/>
      <c r="BQ260" s="561"/>
      <c r="BR260" s="561"/>
      <c r="BS260" s="561"/>
      <c r="BT260" s="561"/>
      <c r="BU260" s="561"/>
    </row>
    <row r="261" spans="1:73">
      <c r="A261" s="561"/>
      <c r="E261" s="561"/>
      <c r="H261" s="561"/>
      <c r="Q261" s="561"/>
      <c r="R261" s="561"/>
      <c r="S261" s="561"/>
      <c r="T261" s="561"/>
      <c r="U261" s="561"/>
      <c r="V261" s="561"/>
      <c r="Y261" s="561"/>
      <c r="Z261" s="561"/>
      <c r="AA261" s="561"/>
      <c r="AB261" s="561"/>
      <c r="AC261" s="561"/>
      <c r="AD261" s="561"/>
      <c r="AE261" s="561"/>
      <c r="AF261" s="561"/>
      <c r="AG261" s="561"/>
      <c r="AH261" s="561"/>
      <c r="AK261" s="561"/>
      <c r="AM261" s="561"/>
      <c r="AN261" s="561"/>
      <c r="AO261" s="561"/>
      <c r="AP261" s="561"/>
      <c r="AQ261" s="561"/>
      <c r="AR261" s="561"/>
      <c r="AS261" s="561"/>
      <c r="AU261" s="561"/>
      <c r="AV261" s="561"/>
      <c r="AW261" s="561"/>
      <c r="AX261" s="561"/>
      <c r="AY261" s="561"/>
      <c r="AZ261" s="561"/>
      <c r="BA261" s="561"/>
      <c r="BB261" s="561"/>
      <c r="BC261" s="561"/>
      <c r="BD261" s="561"/>
      <c r="BE261" s="561"/>
      <c r="BF261" s="561"/>
      <c r="BG261" s="561"/>
      <c r="BH261" s="561"/>
      <c r="BI261" s="561"/>
      <c r="BJ261" s="561"/>
      <c r="BK261" s="561"/>
      <c r="BL261" s="561"/>
      <c r="BM261" s="561"/>
      <c r="BN261" s="561"/>
      <c r="BO261" s="561"/>
      <c r="BP261" s="561"/>
      <c r="BQ261" s="561"/>
      <c r="BR261" s="561"/>
      <c r="BS261" s="561"/>
      <c r="BT261" s="561"/>
      <c r="BU261" s="561"/>
    </row>
    <row r="262" spans="1:73">
      <c r="A262" s="561"/>
      <c r="E262" s="561"/>
      <c r="H262" s="561"/>
      <c r="Q262" s="561"/>
      <c r="R262" s="561"/>
      <c r="S262" s="561"/>
      <c r="T262" s="561"/>
      <c r="U262" s="561"/>
      <c r="V262" s="561"/>
      <c r="Y262" s="561"/>
      <c r="Z262" s="561"/>
      <c r="AA262" s="561"/>
      <c r="AB262" s="561"/>
      <c r="AC262" s="561"/>
      <c r="AD262" s="561"/>
      <c r="AE262" s="561"/>
      <c r="AF262" s="561"/>
      <c r="AG262" s="561"/>
      <c r="AH262" s="561"/>
      <c r="AK262" s="561"/>
      <c r="AM262" s="561"/>
      <c r="AN262" s="561"/>
      <c r="AO262" s="561"/>
      <c r="AP262" s="561"/>
      <c r="AQ262" s="561"/>
      <c r="AR262" s="561"/>
      <c r="AS262" s="561"/>
      <c r="AU262" s="561"/>
      <c r="AV262" s="561"/>
      <c r="AW262" s="561"/>
      <c r="AX262" s="561"/>
      <c r="AY262" s="561"/>
      <c r="AZ262" s="561"/>
      <c r="BA262" s="561"/>
      <c r="BB262" s="561"/>
      <c r="BC262" s="561"/>
      <c r="BD262" s="561"/>
      <c r="BE262" s="561"/>
      <c r="BF262" s="561"/>
      <c r="BG262" s="561"/>
      <c r="BH262" s="561"/>
      <c r="BI262" s="561"/>
      <c r="BJ262" s="561"/>
      <c r="BK262" s="561"/>
      <c r="BL262" s="561"/>
      <c r="BM262" s="561"/>
      <c r="BN262" s="561"/>
      <c r="BO262" s="561"/>
      <c r="BP262" s="561"/>
      <c r="BQ262" s="561"/>
      <c r="BR262" s="561"/>
      <c r="BS262" s="561"/>
      <c r="BT262" s="561"/>
      <c r="BU262" s="561"/>
    </row>
    <row r="263" spans="1:73">
      <c r="A263" s="561"/>
      <c r="E263" s="561"/>
      <c r="H263" s="561"/>
      <c r="Q263" s="561"/>
      <c r="R263" s="561"/>
      <c r="S263" s="561"/>
      <c r="T263" s="561"/>
      <c r="U263" s="561"/>
      <c r="V263" s="561"/>
      <c r="Y263" s="561"/>
      <c r="Z263" s="561"/>
      <c r="AA263" s="561"/>
      <c r="AB263" s="561"/>
      <c r="AC263" s="561"/>
      <c r="AD263" s="561"/>
      <c r="AE263" s="561"/>
      <c r="AF263" s="561"/>
      <c r="AG263" s="561"/>
      <c r="AH263" s="561"/>
      <c r="AK263" s="561"/>
      <c r="AM263" s="561"/>
      <c r="AN263" s="561"/>
      <c r="AO263" s="561"/>
      <c r="AP263" s="561"/>
      <c r="AQ263" s="561"/>
      <c r="AR263" s="561"/>
      <c r="AS263" s="561"/>
      <c r="AU263" s="561"/>
      <c r="AV263" s="561"/>
      <c r="AW263" s="561"/>
      <c r="AX263" s="561"/>
      <c r="AY263" s="561"/>
      <c r="AZ263" s="561"/>
      <c r="BA263" s="561"/>
      <c r="BB263" s="561"/>
      <c r="BC263" s="561"/>
      <c r="BD263" s="561"/>
      <c r="BE263" s="561"/>
      <c r="BF263" s="561"/>
      <c r="BG263" s="561"/>
      <c r="BH263" s="561"/>
      <c r="BI263" s="561"/>
      <c r="BJ263" s="561"/>
      <c r="BK263" s="561"/>
      <c r="BL263" s="561"/>
      <c r="BM263" s="561"/>
      <c r="BN263" s="561"/>
      <c r="BO263" s="561"/>
      <c r="BP263" s="561"/>
      <c r="BQ263" s="561"/>
      <c r="BR263" s="561"/>
      <c r="BS263" s="561"/>
      <c r="BT263" s="561"/>
      <c r="BU263" s="561"/>
    </row>
    <row r="264" spans="1:73">
      <c r="A264" s="561"/>
      <c r="E264" s="561"/>
      <c r="H264" s="561"/>
      <c r="Q264" s="561"/>
      <c r="R264" s="561"/>
      <c r="S264" s="561"/>
      <c r="T264" s="561"/>
      <c r="U264" s="561"/>
      <c r="V264" s="561"/>
      <c r="Y264" s="561"/>
      <c r="Z264" s="561"/>
      <c r="AA264" s="561"/>
      <c r="AB264" s="561"/>
      <c r="AC264" s="561"/>
      <c r="AD264" s="561"/>
      <c r="AE264" s="561"/>
      <c r="AF264" s="561"/>
      <c r="AG264" s="561"/>
      <c r="AH264" s="561"/>
      <c r="AK264" s="561"/>
      <c r="AM264" s="561"/>
      <c r="AN264" s="561"/>
      <c r="AO264" s="561"/>
      <c r="AP264" s="561"/>
      <c r="AQ264" s="561"/>
      <c r="AR264" s="561"/>
      <c r="AS264" s="561"/>
      <c r="AU264" s="561"/>
      <c r="AV264" s="561"/>
      <c r="AW264" s="561"/>
      <c r="AX264" s="561"/>
      <c r="AY264" s="561"/>
      <c r="AZ264" s="561"/>
      <c r="BA264" s="561"/>
      <c r="BB264" s="561"/>
      <c r="BC264" s="561"/>
      <c r="BD264" s="561"/>
      <c r="BE264" s="561"/>
      <c r="BF264" s="561"/>
      <c r="BG264" s="561"/>
      <c r="BH264" s="561"/>
      <c r="BI264" s="561"/>
      <c r="BJ264" s="561"/>
      <c r="BK264" s="561"/>
      <c r="BL264" s="561"/>
      <c r="BM264" s="561"/>
      <c r="BN264" s="561"/>
      <c r="BO264" s="561"/>
      <c r="BP264" s="561"/>
      <c r="BQ264" s="561"/>
      <c r="BR264" s="561"/>
      <c r="BS264" s="561"/>
      <c r="BT264" s="561"/>
      <c r="BU264" s="561"/>
    </row>
    <row r="265" spans="1:73">
      <c r="A265" s="561"/>
      <c r="E265" s="561"/>
      <c r="H265" s="561"/>
      <c r="Q265" s="561"/>
      <c r="R265" s="561"/>
      <c r="S265" s="561"/>
      <c r="T265" s="561"/>
      <c r="U265" s="561"/>
      <c r="V265" s="561"/>
      <c r="Y265" s="561"/>
      <c r="Z265" s="561"/>
      <c r="AA265" s="561"/>
      <c r="AB265" s="561"/>
      <c r="AC265" s="561"/>
      <c r="AD265" s="561"/>
      <c r="AE265" s="561"/>
      <c r="AF265" s="561"/>
      <c r="AG265" s="561"/>
      <c r="AH265" s="561"/>
      <c r="AJ265" s="561"/>
      <c r="AK265" s="561"/>
      <c r="AM265" s="561"/>
      <c r="AN265" s="561"/>
      <c r="AO265" s="561"/>
      <c r="AP265" s="561"/>
      <c r="AQ265" s="561"/>
      <c r="AR265" s="561"/>
      <c r="AS265" s="561"/>
      <c r="AU265" s="561"/>
      <c r="AV265" s="561"/>
      <c r="AW265" s="561"/>
      <c r="AX265" s="561"/>
      <c r="AY265" s="561"/>
      <c r="AZ265" s="561"/>
      <c r="BA265" s="561"/>
      <c r="BB265" s="561"/>
      <c r="BC265" s="561"/>
      <c r="BD265" s="561"/>
      <c r="BE265" s="561"/>
      <c r="BF265" s="561"/>
      <c r="BG265" s="561"/>
      <c r="BH265" s="561"/>
      <c r="BI265" s="561"/>
      <c r="BJ265" s="561"/>
      <c r="BK265" s="561"/>
      <c r="BL265" s="561"/>
      <c r="BM265" s="561"/>
      <c r="BN265" s="561"/>
      <c r="BO265" s="561"/>
      <c r="BP265" s="561"/>
      <c r="BQ265" s="561"/>
      <c r="BR265" s="561"/>
      <c r="BS265" s="561"/>
      <c r="BT265" s="561"/>
      <c r="BU265" s="561"/>
    </row>
    <row r="266" spans="1:73">
      <c r="A266" s="561"/>
      <c r="E266" s="561"/>
      <c r="H266" s="561"/>
      <c r="Q266" s="561"/>
      <c r="R266" s="561"/>
      <c r="S266" s="561"/>
      <c r="T266" s="561"/>
      <c r="U266" s="561"/>
      <c r="V266" s="561"/>
      <c r="Y266" s="561"/>
      <c r="Z266" s="561"/>
      <c r="AA266" s="561"/>
      <c r="AB266" s="561"/>
      <c r="AC266" s="561"/>
      <c r="AD266" s="561"/>
      <c r="AE266" s="561"/>
      <c r="AF266" s="561"/>
      <c r="AG266" s="561"/>
      <c r="AH266" s="561"/>
      <c r="AJ266" s="561"/>
      <c r="AK266" s="561"/>
      <c r="AM266" s="561"/>
      <c r="AN266" s="561"/>
      <c r="AO266" s="561"/>
      <c r="AP266" s="561"/>
      <c r="AQ266" s="561"/>
      <c r="AR266" s="561"/>
      <c r="AS266" s="561"/>
      <c r="AU266" s="561"/>
      <c r="AV266" s="561"/>
      <c r="AW266" s="561"/>
      <c r="AX266" s="561"/>
      <c r="AY266" s="561"/>
      <c r="AZ266" s="561"/>
      <c r="BA266" s="561"/>
      <c r="BB266" s="561"/>
      <c r="BC266" s="561"/>
      <c r="BD266" s="561"/>
      <c r="BE266" s="561"/>
      <c r="BF266" s="561"/>
      <c r="BG266" s="561"/>
      <c r="BH266" s="561"/>
      <c r="BI266" s="561"/>
      <c r="BJ266" s="561"/>
      <c r="BK266" s="561"/>
      <c r="BL266" s="561"/>
      <c r="BM266" s="561"/>
      <c r="BN266" s="561"/>
      <c r="BO266" s="561"/>
      <c r="BP266" s="561"/>
      <c r="BQ266" s="561"/>
      <c r="BR266" s="561"/>
      <c r="BS266" s="561"/>
      <c r="BT266" s="561"/>
      <c r="BU266" s="561"/>
    </row>
    <row r="267" spans="1:73">
      <c r="A267" s="561"/>
      <c r="E267" s="561"/>
      <c r="H267" s="561"/>
      <c r="Q267" s="561"/>
      <c r="R267" s="561"/>
      <c r="S267" s="561"/>
      <c r="T267" s="561"/>
      <c r="U267" s="561"/>
      <c r="V267" s="561"/>
      <c r="Y267" s="561"/>
      <c r="Z267" s="561"/>
      <c r="AA267" s="561"/>
      <c r="AB267" s="561"/>
      <c r="AC267" s="561"/>
      <c r="AD267" s="561"/>
      <c r="AE267" s="561"/>
      <c r="AF267" s="561"/>
      <c r="AG267" s="561"/>
      <c r="AH267" s="561"/>
      <c r="AJ267" s="561"/>
      <c r="AK267" s="561"/>
      <c r="AM267" s="561"/>
      <c r="AN267" s="561"/>
      <c r="AO267" s="561"/>
      <c r="AP267" s="561"/>
      <c r="AQ267" s="561"/>
      <c r="AR267" s="561"/>
      <c r="AS267" s="561"/>
      <c r="AU267" s="561"/>
      <c r="AV267" s="561"/>
      <c r="AW267" s="561"/>
      <c r="AX267" s="561"/>
      <c r="AY267" s="561"/>
      <c r="AZ267" s="561"/>
      <c r="BA267" s="561"/>
      <c r="BB267" s="561"/>
      <c r="BC267" s="561"/>
      <c r="BD267" s="561"/>
      <c r="BE267" s="561"/>
      <c r="BF267" s="561"/>
      <c r="BG267" s="561"/>
      <c r="BH267" s="561"/>
      <c r="BI267" s="561"/>
      <c r="BJ267" s="561"/>
      <c r="BK267" s="561"/>
      <c r="BL267" s="561"/>
      <c r="BM267" s="561"/>
      <c r="BN267" s="561"/>
      <c r="BO267" s="561"/>
      <c r="BP267" s="561"/>
      <c r="BQ267" s="561"/>
      <c r="BR267" s="561"/>
      <c r="BS267" s="561"/>
      <c r="BT267" s="561"/>
      <c r="BU267" s="561"/>
    </row>
    <row r="268" spans="1:73">
      <c r="A268" s="561"/>
      <c r="E268" s="561"/>
      <c r="H268" s="561"/>
      <c r="Q268" s="561"/>
      <c r="R268" s="561"/>
      <c r="S268" s="561"/>
      <c r="T268" s="561"/>
      <c r="U268" s="561"/>
      <c r="V268" s="561"/>
      <c r="Y268" s="561"/>
      <c r="Z268" s="561"/>
      <c r="AA268" s="561"/>
      <c r="AB268" s="561"/>
      <c r="AC268" s="561"/>
      <c r="AD268" s="561"/>
      <c r="AE268" s="561"/>
      <c r="AF268" s="561"/>
      <c r="AG268" s="561"/>
      <c r="AH268" s="561"/>
      <c r="AJ268" s="561"/>
      <c r="AK268" s="561"/>
      <c r="AM268" s="561"/>
      <c r="AN268" s="561"/>
      <c r="AO268" s="561"/>
      <c r="AP268" s="561"/>
      <c r="AQ268" s="561"/>
      <c r="AR268" s="561"/>
      <c r="AS268" s="561"/>
      <c r="AU268" s="561"/>
      <c r="AV268" s="561"/>
      <c r="AW268" s="561"/>
      <c r="AX268" s="561"/>
      <c r="AY268" s="561"/>
      <c r="AZ268" s="561"/>
      <c r="BA268" s="561"/>
      <c r="BB268" s="561"/>
      <c r="BC268" s="561"/>
      <c r="BD268" s="561"/>
      <c r="BE268" s="561"/>
      <c r="BF268" s="561"/>
      <c r="BG268" s="561"/>
      <c r="BH268" s="561"/>
      <c r="BI268" s="561"/>
      <c r="BJ268" s="561"/>
      <c r="BK268" s="561"/>
      <c r="BL268" s="561"/>
      <c r="BM268" s="561"/>
      <c r="BN268" s="561"/>
      <c r="BO268" s="561"/>
      <c r="BP268" s="561"/>
      <c r="BQ268" s="561"/>
      <c r="BR268" s="561"/>
      <c r="BS268" s="561"/>
      <c r="BT268" s="561"/>
      <c r="BU268" s="561"/>
    </row>
    <row r="269" spans="1:73">
      <c r="A269" s="561"/>
      <c r="E269" s="561"/>
      <c r="H269" s="561"/>
      <c r="Q269" s="561"/>
      <c r="R269" s="561"/>
      <c r="S269" s="561"/>
      <c r="T269" s="561"/>
      <c r="U269" s="561"/>
      <c r="V269" s="561"/>
      <c r="Y269" s="561"/>
      <c r="Z269" s="561"/>
      <c r="AA269" s="561"/>
      <c r="AB269" s="561"/>
      <c r="AC269" s="561"/>
      <c r="AD269" s="561"/>
      <c r="AE269" s="561"/>
      <c r="AF269" s="561"/>
      <c r="AG269" s="561"/>
      <c r="AH269" s="561"/>
      <c r="AJ269" s="561"/>
      <c r="AK269" s="561"/>
      <c r="AM269" s="561"/>
      <c r="AN269" s="561"/>
      <c r="AO269" s="561"/>
      <c r="AP269" s="561"/>
      <c r="AQ269" s="561"/>
      <c r="AR269" s="561"/>
      <c r="AS269" s="561"/>
      <c r="AU269" s="561"/>
      <c r="AV269" s="561"/>
      <c r="AW269" s="561"/>
      <c r="AX269" s="561"/>
      <c r="AY269" s="561"/>
      <c r="AZ269" s="561"/>
      <c r="BA269" s="561"/>
      <c r="BB269" s="561"/>
      <c r="BC269" s="561"/>
      <c r="BD269" s="561"/>
      <c r="BE269" s="561"/>
      <c r="BF269" s="561"/>
      <c r="BG269" s="561"/>
      <c r="BH269" s="561"/>
      <c r="BI269" s="561"/>
      <c r="BJ269" s="561"/>
      <c r="BK269" s="561"/>
      <c r="BL269" s="561"/>
      <c r="BM269" s="561"/>
      <c r="BN269" s="561"/>
      <c r="BO269" s="561"/>
      <c r="BP269" s="561"/>
      <c r="BQ269" s="561"/>
      <c r="BR269" s="561"/>
      <c r="BS269" s="561"/>
      <c r="BT269" s="561"/>
      <c r="BU269" s="561"/>
    </row>
    <row r="270" spans="1:73">
      <c r="A270" s="561"/>
      <c r="E270" s="561"/>
      <c r="H270" s="561"/>
      <c r="Q270" s="561"/>
      <c r="R270" s="561"/>
      <c r="S270" s="561"/>
      <c r="T270" s="561"/>
      <c r="U270" s="561"/>
      <c r="V270" s="561"/>
      <c r="Y270" s="561"/>
      <c r="Z270" s="561"/>
      <c r="AA270" s="561"/>
      <c r="AB270" s="561"/>
      <c r="AC270" s="561"/>
      <c r="AD270" s="561"/>
      <c r="AE270" s="561"/>
      <c r="AF270" s="561"/>
      <c r="AG270" s="561"/>
      <c r="AH270" s="561"/>
      <c r="AJ270" s="561"/>
      <c r="AK270" s="561"/>
      <c r="AM270" s="561"/>
      <c r="AN270" s="561"/>
      <c r="AO270" s="561"/>
      <c r="AP270" s="561"/>
      <c r="AQ270" s="561"/>
      <c r="AR270" s="561"/>
      <c r="AS270" s="561"/>
      <c r="AU270" s="561"/>
      <c r="AV270" s="561"/>
      <c r="AW270" s="561"/>
      <c r="AX270" s="561"/>
      <c r="AY270" s="561"/>
      <c r="AZ270" s="561"/>
      <c r="BA270" s="561"/>
      <c r="BB270" s="561"/>
      <c r="BC270" s="561"/>
      <c r="BD270" s="561"/>
      <c r="BE270" s="561"/>
      <c r="BF270" s="561"/>
      <c r="BG270" s="561"/>
      <c r="BH270" s="561"/>
      <c r="BI270" s="561"/>
      <c r="BJ270" s="561"/>
      <c r="BK270" s="561"/>
      <c r="BL270" s="561"/>
      <c r="BM270" s="561"/>
      <c r="BN270" s="561"/>
      <c r="BO270" s="561"/>
      <c r="BP270" s="561"/>
      <c r="BQ270" s="561"/>
      <c r="BR270" s="561"/>
      <c r="BS270" s="561"/>
      <c r="BT270" s="561"/>
      <c r="BU270" s="561"/>
    </row>
    <row r="271" spans="1:73">
      <c r="A271" s="561"/>
      <c r="E271" s="561"/>
      <c r="H271" s="561"/>
      <c r="Q271" s="561"/>
      <c r="R271" s="561"/>
      <c r="S271" s="561"/>
      <c r="T271" s="561"/>
      <c r="U271" s="561"/>
      <c r="V271" s="561"/>
      <c r="Y271" s="561"/>
      <c r="Z271" s="561"/>
      <c r="AA271" s="561"/>
      <c r="AB271" s="561"/>
      <c r="AC271" s="561"/>
      <c r="AD271" s="561"/>
      <c r="AE271" s="561"/>
      <c r="AF271" s="561"/>
      <c r="AG271" s="561"/>
      <c r="AH271" s="561"/>
      <c r="AJ271" s="561"/>
      <c r="AK271" s="561"/>
      <c r="AM271" s="561"/>
      <c r="AN271" s="561"/>
      <c r="AO271" s="561"/>
      <c r="AP271" s="561"/>
      <c r="AQ271" s="561"/>
      <c r="AR271" s="561"/>
      <c r="AS271" s="561"/>
      <c r="AU271" s="561"/>
      <c r="AV271" s="561"/>
      <c r="AW271" s="561"/>
      <c r="AX271" s="561"/>
      <c r="AY271" s="561"/>
      <c r="AZ271" s="561"/>
      <c r="BA271" s="561"/>
      <c r="BB271" s="561"/>
      <c r="BC271" s="561"/>
      <c r="BD271" s="561"/>
      <c r="BE271" s="561"/>
      <c r="BF271" s="561"/>
      <c r="BG271" s="561"/>
      <c r="BH271" s="561"/>
      <c r="BI271" s="561"/>
      <c r="BJ271" s="561"/>
      <c r="BK271" s="561"/>
      <c r="BL271" s="561"/>
      <c r="BM271" s="561"/>
      <c r="BN271" s="561"/>
      <c r="BO271" s="561"/>
      <c r="BP271" s="561"/>
      <c r="BQ271" s="561"/>
      <c r="BR271" s="561"/>
      <c r="BS271" s="561"/>
      <c r="BT271" s="561"/>
      <c r="BU271" s="561"/>
    </row>
    <row r="272" spans="1:73">
      <c r="A272" s="561"/>
      <c r="E272" s="561"/>
      <c r="H272" s="561"/>
      <c r="Q272" s="561"/>
      <c r="R272" s="561"/>
      <c r="S272" s="561"/>
      <c r="T272" s="561"/>
      <c r="U272" s="561"/>
      <c r="V272" s="561"/>
      <c r="Y272" s="561"/>
      <c r="Z272" s="561"/>
      <c r="AA272" s="561"/>
      <c r="AB272" s="561"/>
      <c r="AC272" s="561"/>
      <c r="AD272" s="561"/>
      <c r="AE272" s="561"/>
      <c r="AF272" s="561"/>
      <c r="AG272" s="561"/>
      <c r="AH272" s="561"/>
      <c r="AJ272" s="561"/>
      <c r="AK272" s="561"/>
      <c r="AM272" s="561"/>
      <c r="AN272" s="561"/>
      <c r="AO272" s="561"/>
      <c r="AP272" s="561"/>
      <c r="AQ272" s="561"/>
      <c r="AR272" s="561"/>
      <c r="AS272" s="561"/>
      <c r="AU272" s="561"/>
      <c r="AV272" s="561"/>
      <c r="AW272" s="561"/>
      <c r="AX272" s="561"/>
      <c r="AY272" s="561"/>
      <c r="AZ272" s="561"/>
      <c r="BA272" s="561"/>
      <c r="BB272" s="561"/>
      <c r="BC272" s="561"/>
      <c r="BD272" s="561"/>
      <c r="BE272" s="561"/>
      <c r="BF272" s="561"/>
      <c r="BG272" s="561"/>
      <c r="BH272" s="561"/>
      <c r="BI272" s="561"/>
      <c r="BJ272" s="561"/>
      <c r="BK272" s="561"/>
      <c r="BL272" s="561"/>
      <c r="BM272" s="561"/>
      <c r="BN272" s="561"/>
      <c r="BO272" s="561"/>
      <c r="BP272" s="561"/>
      <c r="BQ272" s="561"/>
      <c r="BR272" s="561"/>
      <c r="BS272" s="561"/>
      <c r="BT272" s="561"/>
      <c r="BU272" s="561"/>
    </row>
    <row r="273" spans="1:73">
      <c r="A273" s="561"/>
      <c r="E273" s="561"/>
      <c r="H273" s="561"/>
      <c r="Q273" s="561"/>
      <c r="R273" s="561"/>
      <c r="S273" s="561"/>
      <c r="T273" s="561"/>
      <c r="U273" s="561"/>
      <c r="V273" s="561"/>
      <c r="Y273" s="561"/>
      <c r="Z273" s="561"/>
      <c r="AA273" s="561"/>
      <c r="AB273" s="561"/>
      <c r="AC273" s="561"/>
      <c r="AD273" s="561"/>
      <c r="AE273" s="561"/>
      <c r="AF273" s="561"/>
      <c r="AG273" s="561"/>
      <c r="AH273" s="561"/>
      <c r="AJ273" s="561"/>
      <c r="AK273" s="561"/>
      <c r="AM273" s="561"/>
      <c r="AN273" s="561"/>
      <c r="AO273" s="561"/>
      <c r="AP273" s="561"/>
      <c r="AQ273" s="561"/>
      <c r="AR273" s="561"/>
      <c r="AS273" s="561"/>
      <c r="AU273" s="561"/>
      <c r="AV273" s="561"/>
      <c r="AW273" s="561"/>
      <c r="AX273" s="561"/>
      <c r="AY273" s="561"/>
      <c r="AZ273" s="561"/>
      <c r="BA273" s="561"/>
      <c r="BB273" s="561"/>
      <c r="BC273" s="561"/>
      <c r="BD273" s="561"/>
      <c r="BE273" s="561"/>
      <c r="BF273" s="561"/>
      <c r="BG273" s="561"/>
      <c r="BH273" s="561"/>
      <c r="BI273" s="561"/>
      <c r="BJ273" s="561"/>
      <c r="BK273" s="561"/>
      <c r="BL273" s="561"/>
      <c r="BM273" s="561"/>
      <c r="BN273" s="561"/>
      <c r="BO273" s="561"/>
      <c r="BP273" s="561"/>
      <c r="BQ273" s="561"/>
      <c r="BR273" s="561"/>
      <c r="BS273" s="561"/>
      <c r="BT273" s="561"/>
      <c r="BU273" s="561"/>
    </row>
    <row r="274" spans="1:73">
      <c r="A274" s="561"/>
      <c r="E274" s="561"/>
      <c r="H274" s="561"/>
      <c r="Q274" s="561"/>
      <c r="R274" s="561"/>
      <c r="S274" s="561"/>
      <c r="T274" s="561"/>
      <c r="U274" s="561"/>
      <c r="V274" s="561"/>
      <c r="Y274" s="561"/>
      <c r="Z274" s="561"/>
      <c r="AA274" s="561"/>
      <c r="AB274" s="561"/>
      <c r="AC274" s="561"/>
      <c r="AD274" s="561"/>
      <c r="AE274" s="561"/>
      <c r="AF274" s="561"/>
      <c r="AG274" s="561"/>
      <c r="AH274" s="561"/>
      <c r="AJ274" s="561"/>
      <c r="AK274" s="561"/>
      <c r="AM274" s="561"/>
      <c r="AN274" s="561"/>
      <c r="AO274" s="561"/>
      <c r="AP274" s="561"/>
      <c r="AQ274" s="561"/>
      <c r="AR274" s="561"/>
      <c r="AS274" s="561"/>
      <c r="AU274" s="561"/>
      <c r="AV274" s="561"/>
      <c r="AW274" s="561"/>
      <c r="AX274" s="561"/>
      <c r="AY274" s="561"/>
      <c r="AZ274" s="561"/>
      <c r="BA274" s="561"/>
      <c r="BB274" s="561"/>
      <c r="BC274" s="561"/>
      <c r="BD274" s="561"/>
      <c r="BE274" s="561"/>
      <c r="BF274" s="561"/>
      <c r="BG274" s="561"/>
      <c r="BH274" s="561"/>
      <c r="BI274" s="561"/>
      <c r="BJ274" s="561"/>
      <c r="BK274" s="561"/>
      <c r="BL274" s="561"/>
      <c r="BM274" s="561"/>
      <c r="BN274" s="561"/>
      <c r="BO274" s="561"/>
      <c r="BP274" s="561"/>
      <c r="BQ274" s="561"/>
      <c r="BR274" s="561"/>
      <c r="BS274" s="561"/>
      <c r="BT274" s="561"/>
      <c r="BU274" s="561"/>
    </row>
    <row r="275" spans="1:73">
      <c r="A275" s="561"/>
      <c r="E275" s="561"/>
      <c r="H275" s="561"/>
      <c r="Q275" s="561"/>
      <c r="R275" s="561"/>
      <c r="S275" s="561"/>
      <c r="T275" s="561"/>
      <c r="U275" s="561"/>
      <c r="V275" s="561"/>
      <c r="Y275" s="561"/>
      <c r="Z275" s="561"/>
      <c r="AA275" s="561"/>
      <c r="AB275" s="561"/>
      <c r="AC275" s="561"/>
      <c r="AD275" s="561"/>
      <c r="AE275" s="561"/>
      <c r="AF275" s="561"/>
      <c r="AG275" s="561"/>
      <c r="AH275" s="561"/>
      <c r="AJ275" s="561"/>
      <c r="AK275" s="561"/>
      <c r="AM275" s="561"/>
      <c r="AN275" s="561"/>
      <c r="AO275" s="561"/>
      <c r="AP275" s="561"/>
      <c r="AQ275" s="561"/>
      <c r="AR275" s="561"/>
      <c r="AS275" s="561"/>
      <c r="AU275" s="561"/>
      <c r="AV275" s="561"/>
      <c r="AW275" s="561"/>
      <c r="AX275" s="561"/>
      <c r="AY275" s="561"/>
      <c r="AZ275" s="561"/>
      <c r="BA275" s="561"/>
      <c r="BB275" s="561"/>
      <c r="BC275" s="561"/>
      <c r="BD275" s="561"/>
      <c r="BE275" s="561"/>
      <c r="BF275" s="561"/>
      <c r="BG275" s="561"/>
      <c r="BH275" s="561"/>
      <c r="BI275" s="561"/>
      <c r="BJ275" s="561"/>
      <c r="BK275" s="561"/>
      <c r="BL275" s="561"/>
      <c r="BM275" s="561"/>
      <c r="BN275" s="561"/>
      <c r="BO275" s="561"/>
      <c r="BP275" s="561"/>
      <c r="BQ275" s="561"/>
      <c r="BR275" s="561"/>
      <c r="BS275" s="561"/>
      <c r="BT275" s="561"/>
      <c r="BU275" s="561"/>
    </row>
    <row r="276" spans="1:73">
      <c r="A276" s="561"/>
      <c r="E276" s="561"/>
      <c r="H276" s="561"/>
      <c r="Q276" s="561"/>
      <c r="R276" s="561"/>
      <c r="S276" s="561"/>
      <c r="T276" s="561"/>
      <c r="U276" s="561"/>
      <c r="V276" s="561"/>
      <c r="Y276" s="561"/>
      <c r="Z276" s="561"/>
      <c r="AA276" s="561"/>
      <c r="AB276" s="561"/>
      <c r="AC276" s="561"/>
      <c r="AD276" s="561"/>
      <c r="AE276" s="561"/>
      <c r="AF276" s="561"/>
      <c r="AG276" s="561"/>
      <c r="AH276" s="561"/>
      <c r="AJ276" s="561"/>
      <c r="AK276" s="561"/>
      <c r="AM276" s="561"/>
      <c r="AN276" s="561"/>
      <c r="AO276" s="561"/>
      <c r="AP276" s="561"/>
      <c r="AQ276" s="561"/>
      <c r="AR276" s="561"/>
      <c r="AS276" s="561"/>
      <c r="AU276" s="561"/>
      <c r="AV276" s="561"/>
      <c r="AW276" s="561"/>
      <c r="AX276" s="561"/>
      <c r="AY276" s="561"/>
      <c r="AZ276" s="561"/>
      <c r="BA276" s="561"/>
      <c r="BB276" s="561"/>
      <c r="BC276" s="561"/>
      <c r="BD276" s="561"/>
      <c r="BE276" s="561"/>
      <c r="BF276" s="561"/>
      <c r="BG276" s="561"/>
      <c r="BH276" s="561"/>
      <c r="BI276" s="561"/>
      <c r="BJ276" s="561"/>
      <c r="BK276" s="561"/>
      <c r="BL276" s="561"/>
      <c r="BM276" s="561"/>
      <c r="BN276" s="561"/>
      <c r="BO276" s="561"/>
      <c r="BP276" s="561"/>
      <c r="BQ276" s="561"/>
      <c r="BR276" s="561"/>
      <c r="BS276" s="561"/>
      <c r="BT276" s="561"/>
      <c r="BU276" s="561"/>
    </row>
    <row r="277" spans="1:73">
      <c r="A277" s="561"/>
      <c r="E277" s="561"/>
      <c r="H277" s="561"/>
      <c r="Q277" s="561"/>
      <c r="R277" s="561"/>
      <c r="S277" s="561"/>
      <c r="T277" s="561"/>
      <c r="U277" s="561"/>
      <c r="V277" s="561"/>
      <c r="Y277" s="561"/>
      <c r="Z277" s="561"/>
      <c r="AA277" s="561"/>
      <c r="AB277" s="561"/>
      <c r="AC277" s="561"/>
      <c r="AD277" s="561"/>
      <c r="AE277" s="561"/>
      <c r="AF277" s="561"/>
      <c r="AG277" s="561"/>
      <c r="AH277" s="561"/>
      <c r="AJ277" s="561"/>
      <c r="AK277" s="561"/>
      <c r="AM277" s="561"/>
      <c r="AN277" s="561"/>
      <c r="AO277" s="561"/>
      <c r="AP277" s="561"/>
      <c r="AQ277" s="561"/>
      <c r="AR277" s="561"/>
      <c r="AS277" s="561"/>
      <c r="AU277" s="561"/>
      <c r="AV277" s="561"/>
      <c r="AW277" s="561"/>
      <c r="AX277" s="561"/>
      <c r="AY277" s="561"/>
      <c r="AZ277" s="561"/>
      <c r="BA277" s="561"/>
      <c r="BB277" s="561"/>
      <c r="BC277" s="561"/>
      <c r="BD277" s="561"/>
      <c r="BE277" s="561"/>
      <c r="BF277" s="561"/>
      <c r="BG277" s="561"/>
      <c r="BH277" s="561"/>
      <c r="BI277" s="561"/>
      <c r="BJ277" s="561"/>
      <c r="BK277" s="561"/>
      <c r="BL277" s="561"/>
      <c r="BM277" s="561"/>
      <c r="BN277" s="561"/>
      <c r="BO277" s="561"/>
      <c r="BP277" s="561"/>
      <c r="BQ277" s="561"/>
      <c r="BR277" s="561"/>
      <c r="BS277" s="561"/>
      <c r="BT277" s="561"/>
      <c r="BU277" s="561"/>
    </row>
    <row r="278" spans="1:73">
      <c r="A278" s="561"/>
      <c r="E278" s="561"/>
      <c r="H278" s="561"/>
      <c r="Q278" s="561"/>
      <c r="R278" s="561"/>
      <c r="S278" s="561"/>
      <c r="T278" s="561"/>
      <c r="U278" s="561"/>
      <c r="V278" s="561"/>
      <c r="Y278" s="561"/>
      <c r="Z278" s="561"/>
      <c r="AA278" s="561"/>
      <c r="AB278" s="561"/>
      <c r="AC278" s="561"/>
      <c r="AD278" s="561"/>
      <c r="AE278" s="561"/>
      <c r="AF278" s="561"/>
      <c r="AG278" s="561"/>
      <c r="AH278" s="561"/>
      <c r="AJ278" s="561"/>
      <c r="AK278" s="561"/>
      <c r="AM278" s="561"/>
      <c r="AN278" s="561"/>
      <c r="AO278" s="561"/>
      <c r="AP278" s="561"/>
      <c r="AQ278" s="561"/>
      <c r="AR278" s="561"/>
      <c r="AS278" s="561"/>
      <c r="AU278" s="561"/>
      <c r="AV278" s="561"/>
      <c r="AW278" s="561"/>
      <c r="AX278" s="561"/>
      <c r="AY278" s="561"/>
      <c r="AZ278" s="561"/>
      <c r="BA278" s="561"/>
      <c r="BB278" s="561"/>
      <c r="BC278" s="561"/>
      <c r="BD278" s="561"/>
      <c r="BE278" s="561"/>
      <c r="BF278" s="561"/>
      <c r="BG278" s="561"/>
      <c r="BH278" s="561"/>
      <c r="BI278" s="561"/>
      <c r="BJ278" s="561"/>
      <c r="BK278" s="561"/>
      <c r="BL278" s="561"/>
      <c r="BM278" s="561"/>
      <c r="BN278" s="561"/>
      <c r="BO278" s="561"/>
      <c r="BP278" s="561"/>
      <c r="BQ278" s="561"/>
      <c r="BR278" s="561"/>
      <c r="BS278" s="561"/>
      <c r="BT278" s="561"/>
      <c r="BU278" s="561"/>
    </row>
    <row r="279" spans="1:73">
      <c r="A279" s="561"/>
      <c r="E279" s="561"/>
      <c r="H279" s="561"/>
      <c r="Q279" s="561"/>
      <c r="R279" s="561"/>
      <c r="S279" s="561"/>
      <c r="T279" s="561"/>
      <c r="U279" s="561"/>
      <c r="V279" s="561"/>
      <c r="Y279" s="561"/>
      <c r="Z279" s="561"/>
      <c r="AA279" s="561"/>
      <c r="AB279" s="561"/>
      <c r="AC279" s="561"/>
      <c r="AD279" s="561"/>
      <c r="AE279" s="561"/>
      <c r="AF279" s="561"/>
      <c r="AG279" s="561"/>
      <c r="AH279" s="561"/>
      <c r="AJ279" s="561"/>
      <c r="AK279" s="561"/>
      <c r="AM279" s="561"/>
      <c r="AN279" s="561"/>
      <c r="AO279" s="561"/>
      <c r="AP279" s="561"/>
      <c r="AQ279" s="561"/>
      <c r="AR279" s="561"/>
      <c r="AS279" s="561"/>
      <c r="AU279" s="561"/>
      <c r="AV279" s="561"/>
      <c r="AW279" s="561"/>
      <c r="AX279" s="561"/>
      <c r="AY279" s="561"/>
      <c r="AZ279" s="561"/>
      <c r="BA279" s="561"/>
      <c r="BB279" s="561"/>
      <c r="BC279" s="561"/>
      <c r="BD279" s="561"/>
      <c r="BE279" s="561"/>
      <c r="BF279" s="561"/>
      <c r="BG279" s="561"/>
      <c r="BH279" s="561"/>
      <c r="BI279" s="561"/>
      <c r="BJ279" s="561"/>
      <c r="BK279" s="561"/>
      <c r="BL279" s="561"/>
      <c r="BM279" s="561"/>
      <c r="BN279" s="561"/>
      <c r="BO279" s="561"/>
      <c r="BP279" s="561"/>
      <c r="BQ279" s="561"/>
      <c r="BR279" s="561"/>
      <c r="BS279" s="561"/>
      <c r="BT279" s="561"/>
      <c r="BU279" s="561"/>
    </row>
    <row r="280" spans="1:73">
      <c r="A280" s="561"/>
      <c r="E280" s="561"/>
      <c r="H280" s="561"/>
      <c r="Q280" s="561"/>
      <c r="R280" s="561"/>
      <c r="S280" s="561"/>
      <c r="T280" s="561"/>
      <c r="U280" s="561"/>
      <c r="V280" s="561"/>
      <c r="Y280" s="561"/>
      <c r="Z280" s="561"/>
      <c r="AA280" s="561"/>
      <c r="AB280" s="561"/>
      <c r="AC280" s="561"/>
      <c r="AD280" s="561"/>
      <c r="AE280" s="561"/>
      <c r="AF280" s="561"/>
      <c r="AG280" s="561"/>
      <c r="AH280" s="561"/>
      <c r="AJ280" s="561"/>
      <c r="AK280" s="561"/>
      <c r="AM280" s="561"/>
      <c r="AN280" s="561"/>
      <c r="AO280" s="561"/>
      <c r="AP280" s="561"/>
      <c r="AQ280" s="561"/>
      <c r="AR280" s="561"/>
      <c r="AS280" s="561"/>
      <c r="AU280" s="561"/>
      <c r="AV280" s="561"/>
      <c r="AW280" s="561"/>
      <c r="AX280" s="561"/>
      <c r="AY280" s="561"/>
      <c r="AZ280" s="561"/>
      <c r="BA280" s="561"/>
      <c r="BB280" s="561"/>
      <c r="BC280" s="561"/>
      <c r="BD280" s="561"/>
      <c r="BE280" s="561"/>
      <c r="BF280" s="561"/>
      <c r="BG280" s="561"/>
      <c r="BH280" s="561"/>
      <c r="BI280" s="561"/>
      <c r="BJ280" s="561"/>
      <c r="BK280" s="561"/>
      <c r="BL280" s="561"/>
      <c r="BM280" s="561"/>
      <c r="BN280" s="561"/>
      <c r="BO280" s="561"/>
      <c r="BP280" s="561"/>
      <c r="BQ280" s="561"/>
      <c r="BR280" s="561"/>
      <c r="BS280" s="561"/>
      <c r="BT280" s="561"/>
      <c r="BU280" s="561"/>
    </row>
    <row r="281" spans="1:73">
      <c r="A281" s="561"/>
      <c r="E281" s="561"/>
      <c r="H281" s="561"/>
      <c r="Q281" s="561"/>
      <c r="R281" s="561"/>
      <c r="S281" s="561"/>
      <c r="T281" s="561"/>
      <c r="U281" s="561"/>
      <c r="V281" s="561"/>
      <c r="Y281" s="561"/>
      <c r="Z281" s="561"/>
      <c r="AA281" s="561"/>
      <c r="AB281" s="561"/>
      <c r="AC281" s="561"/>
      <c r="AD281" s="561"/>
      <c r="AE281" s="561"/>
      <c r="AF281" s="561"/>
      <c r="AG281" s="561"/>
      <c r="AH281" s="561"/>
      <c r="AJ281" s="561"/>
      <c r="AK281" s="561"/>
      <c r="AM281" s="561"/>
      <c r="AN281" s="561"/>
      <c r="AO281" s="561"/>
      <c r="AP281" s="561"/>
      <c r="AQ281" s="561"/>
      <c r="AR281" s="561"/>
      <c r="AS281" s="561"/>
      <c r="AU281" s="561"/>
      <c r="AV281" s="561"/>
      <c r="AW281" s="561"/>
      <c r="AX281" s="561"/>
      <c r="AY281" s="561"/>
      <c r="AZ281" s="561"/>
      <c r="BA281" s="561"/>
      <c r="BB281" s="561"/>
      <c r="BC281" s="561"/>
      <c r="BD281" s="561"/>
      <c r="BE281" s="561"/>
      <c r="BF281" s="561"/>
      <c r="BG281" s="561"/>
      <c r="BH281" s="561"/>
      <c r="BI281" s="561"/>
      <c r="BJ281" s="561"/>
      <c r="BK281" s="561"/>
      <c r="BL281" s="561"/>
      <c r="BM281" s="561"/>
      <c r="BN281" s="561"/>
      <c r="BO281" s="561"/>
      <c r="BP281" s="561"/>
      <c r="BQ281" s="561"/>
      <c r="BR281" s="561"/>
      <c r="BS281" s="561"/>
      <c r="BT281" s="561"/>
      <c r="BU281" s="561"/>
    </row>
    <row r="282" spans="1:73">
      <c r="A282" s="561"/>
      <c r="E282" s="561"/>
      <c r="H282" s="561"/>
      <c r="Q282" s="561"/>
      <c r="R282" s="561"/>
      <c r="S282" s="561"/>
      <c r="T282" s="561"/>
      <c r="U282" s="561"/>
      <c r="V282" s="561"/>
      <c r="Y282" s="561"/>
      <c r="Z282" s="561"/>
      <c r="AA282" s="561"/>
      <c r="AB282" s="561"/>
      <c r="AC282" s="561"/>
      <c r="AD282" s="561"/>
      <c r="AE282" s="561"/>
      <c r="AF282" s="561"/>
      <c r="AG282" s="561"/>
      <c r="AH282" s="561"/>
      <c r="AJ282" s="561"/>
      <c r="AK282" s="561"/>
      <c r="AM282" s="561"/>
      <c r="AN282" s="561"/>
      <c r="AO282" s="561"/>
      <c r="AP282" s="561"/>
      <c r="AQ282" s="561"/>
      <c r="AR282" s="561"/>
      <c r="AS282" s="561"/>
      <c r="AU282" s="561"/>
      <c r="AV282" s="561"/>
      <c r="AW282" s="561"/>
      <c r="AX282" s="561"/>
      <c r="AY282" s="561"/>
      <c r="AZ282" s="561"/>
      <c r="BA282" s="561"/>
      <c r="BB282" s="561"/>
      <c r="BC282" s="561"/>
      <c r="BD282" s="561"/>
      <c r="BE282" s="561"/>
      <c r="BF282" s="561"/>
      <c r="BG282" s="561"/>
      <c r="BH282" s="561"/>
      <c r="BI282" s="561"/>
      <c r="BJ282" s="561"/>
      <c r="BK282" s="561"/>
      <c r="BL282" s="561"/>
      <c r="BM282" s="561"/>
      <c r="BN282" s="561"/>
      <c r="BO282" s="561"/>
      <c r="BP282" s="561"/>
      <c r="BQ282" s="561"/>
      <c r="BR282" s="561"/>
      <c r="BS282" s="561"/>
      <c r="BT282" s="561"/>
      <c r="BU282" s="561"/>
    </row>
    <row r="283" spans="1:73">
      <c r="A283" s="561"/>
      <c r="E283" s="561"/>
      <c r="H283" s="561"/>
      <c r="Q283" s="561"/>
      <c r="R283" s="561"/>
      <c r="S283" s="561"/>
      <c r="T283" s="561"/>
      <c r="U283" s="561"/>
      <c r="V283" s="561"/>
      <c r="Y283" s="561"/>
      <c r="Z283" s="561"/>
      <c r="AA283" s="561"/>
      <c r="AB283" s="561"/>
      <c r="AC283" s="561"/>
      <c r="AD283" s="561"/>
      <c r="AE283" s="561"/>
      <c r="AF283" s="561"/>
      <c r="AG283" s="561"/>
      <c r="AH283" s="561"/>
      <c r="AJ283" s="561"/>
      <c r="AK283" s="561"/>
      <c r="AM283" s="561"/>
      <c r="AN283" s="561"/>
      <c r="AO283" s="561"/>
      <c r="AP283" s="561"/>
      <c r="AQ283" s="561"/>
      <c r="AR283" s="561"/>
      <c r="AS283" s="561"/>
      <c r="AU283" s="561"/>
      <c r="AV283" s="561"/>
      <c r="AW283" s="561"/>
      <c r="AX283" s="561"/>
      <c r="AY283" s="561"/>
      <c r="AZ283" s="561"/>
      <c r="BA283" s="561"/>
      <c r="BB283" s="561"/>
      <c r="BC283" s="561"/>
      <c r="BD283" s="561"/>
      <c r="BE283" s="561"/>
      <c r="BF283" s="561"/>
      <c r="BG283" s="561"/>
      <c r="BH283" s="561"/>
      <c r="BI283" s="561"/>
      <c r="BJ283" s="561"/>
      <c r="BK283" s="561"/>
      <c r="BL283" s="561"/>
      <c r="BM283" s="561"/>
      <c r="BN283" s="561"/>
      <c r="BO283" s="561"/>
      <c r="BP283" s="561"/>
      <c r="BQ283" s="561"/>
      <c r="BR283" s="561"/>
      <c r="BS283" s="561"/>
      <c r="BT283" s="561"/>
      <c r="BU283" s="561"/>
    </row>
    <row r="284" spans="1:73">
      <c r="A284" s="561"/>
      <c r="E284" s="561"/>
      <c r="H284" s="561"/>
      <c r="Q284" s="561"/>
      <c r="R284" s="561"/>
      <c r="S284" s="561"/>
      <c r="T284" s="561"/>
      <c r="U284" s="561"/>
      <c r="V284" s="561"/>
      <c r="Y284" s="561"/>
      <c r="Z284" s="561"/>
      <c r="AA284" s="561"/>
      <c r="AB284" s="561"/>
      <c r="AC284" s="561"/>
      <c r="AD284" s="561"/>
      <c r="AE284" s="561"/>
      <c r="AF284" s="561"/>
      <c r="AG284" s="561"/>
      <c r="AH284" s="561"/>
      <c r="AJ284" s="561"/>
      <c r="AK284" s="561"/>
      <c r="AM284" s="561"/>
      <c r="AN284" s="561"/>
      <c r="AO284" s="561"/>
      <c r="AP284" s="561"/>
      <c r="AQ284" s="561"/>
      <c r="AR284" s="561"/>
      <c r="AS284" s="561"/>
      <c r="AU284" s="561"/>
      <c r="AV284" s="561"/>
      <c r="AW284" s="561"/>
      <c r="AX284" s="561"/>
      <c r="AY284" s="561"/>
      <c r="AZ284" s="561"/>
      <c r="BA284" s="561"/>
      <c r="BB284" s="561"/>
      <c r="BC284" s="561"/>
      <c r="BD284" s="561"/>
      <c r="BE284" s="561"/>
      <c r="BF284" s="561"/>
      <c r="BG284" s="561"/>
      <c r="BH284" s="561"/>
      <c r="BI284" s="561"/>
      <c r="BJ284" s="561"/>
      <c r="BK284" s="561"/>
      <c r="BL284" s="561"/>
      <c r="BM284" s="561"/>
      <c r="BN284" s="561"/>
      <c r="BO284" s="561"/>
      <c r="BP284" s="561"/>
      <c r="BQ284" s="561"/>
      <c r="BR284" s="561"/>
      <c r="BS284" s="561"/>
      <c r="BT284" s="561"/>
      <c r="BU284" s="561"/>
    </row>
    <row r="285" spans="1:73">
      <c r="A285" s="561"/>
      <c r="E285" s="561"/>
      <c r="H285" s="561"/>
      <c r="Q285" s="561"/>
      <c r="R285" s="561"/>
      <c r="S285" s="561"/>
      <c r="T285" s="561"/>
      <c r="U285" s="561"/>
      <c r="V285" s="561"/>
      <c r="Y285" s="561"/>
      <c r="Z285" s="561"/>
      <c r="AA285" s="561"/>
      <c r="AB285" s="561"/>
      <c r="AC285" s="561"/>
      <c r="AD285" s="561"/>
      <c r="AE285" s="561"/>
      <c r="AF285" s="561"/>
      <c r="AG285" s="561"/>
      <c r="AH285" s="561"/>
      <c r="AJ285" s="561"/>
      <c r="AK285" s="561"/>
      <c r="AM285" s="561"/>
      <c r="AN285" s="561"/>
      <c r="AO285" s="561"/>
      <c r="AP285" s="561"/>
      <c r="AQ285" s="561"/>
      <c r="AR285" s="561"/>
      <c r="AS285" s="561"/>
      <c r="AU285" s="561"/>
      <c r="AV285" s="561"/>
      <c r="AW285" s="561"/>
      <c r="AX285" s="561"/>
      <c r="AY285" s="561"/>
      <c r="AZ285" s="561"/>
      <c r="BA285" s="561"/>
      <c r="BB285" s="561"/>
      <c r="BC285" s="561"/>
      <c r="BD285" s="561"/>
      <c r="BE285" s="561"/>
      <c r="BF285" s="561"/>
      <c r="BG285" s="561"/>
      <c r="BH285" s="561"/>
      <c r="BI285" s="561"/>
      <c r="BJ285" s="561"/>
      <c r="BK285" s="561"/>
      <c r="BL285" s="561"/>
      <c r="BM285" s="561"/>
      <c r="BN285" s="561"/>
      <c r="BO285" s="561"/>
      <c r="BP285" s="561"/>
      <c r="BQ285" s="561"/>
      <c r="BR285" s="561"/>
      <c r="BS285" s="561"/>
      <c r="BT285" s="561"/>
      <c r="BU285" s="561"/>
    </row>
    <row r="286" spans="1:73">
      <c r="A286" s="561"/>
      <c r="E286" s="561"/>
      <c r="H286" s="561"/>
      <c r="Q286" s="561"/>
      <c r="R286" s="561"/>
      <c r="S286" s="561"/>
      <c r="T286" s="561"/>
      <c r="U286" s="561"/>
      <c r="V286" s="561"/>
      <c r="Y286" s="561"/>
      <c r="Z286" s="561"/>
      <c r="AA286" s="561"/>
      <c r="AB286" s="561"/>
      <c r="AC286" s="561"/>
      <c r="AD286" s="561"/>
      <c r="AE286" s="561"/>
      <c r="AF286" s="561"/>
      <c r="AG286" s="561"/>
      <c r="AH286" s="561"/>
      <c r="AJ286" s="561"/>
      <c r="AK286" s="561"/>
      <c r="AM286" s="561"/>
      <c r="AN286" s="561"/>
      <c r="AO286" s="561"/>
      <c r="AP286" s="561"/>
      <c r="AQ286" s="561"/>
      <c r="AR286" s="561"/>
      <c r="AS286" s="561"/>
      <c r="AU286" s="561"/>
      <c r="AV286" s="561"/>
      <c r="AW286" s="561"/>
      <c r="AX286" s="561"/>
      <c r="AY286" s="561"/>
      <c r="AZ286" s="561"/>
      <c r="BA286" s="561"/>
      <c r="BB286" s="561"/>
      <c r="BC286" s="561"/>
      <c r="BD286" s="561"/>
      <c r="BE286" s="561"/>
      <c r="BF286" s="561"/>
      <c r="BG286" s="561"/>
      <c r="BH286" s="561"/>
      <c r="BI286" s="561"/>
      <c r="BJ286" s="561"/>
      <c r="BK286" s="561"/>
      <c r="BL286" s="561"/>
      <c r="BM286" s="561"/>
      <c r="BN286" s="561"/>
      <c r="BO286" s="561"/>
      <c r="BP286" s="561"/>
      <c r="BQ286" s="561"/>
      <c r="BR286" s="561"/>
      <c r="BS286" s="561"/>
      <c r="BT286" s="561"/>
      <c r="BU286" s="561"/>
    </row>
    <row r="287" spans="1:73">
      <c r="A287" s="561"/>
      <c r="E287" s="561"/>
      <c r="H287" s="561"/>
      <c r="Q287" s="561"/>
      <c r="R287" s="561"/>
      <c r="S287" s="561"/>
      <c r="T287" s="561"/>
      <c r="U287" s="561"/>
      <c r="V287" s="561"/>
      <c r="Y287" s="561"/>
      <c r="Z287" s="561"/>
      <c r="AA287" s="561"/>
      <c r="AB287" s="561"/>
      <c r="AC287" s="561"/>
      <c r="AD287" s="561"/>
      <c r="AE287" s="561"/>
      <c r="AF287" s="561"/>
      <c r="AG287" s="561"/>
      <c r="AH287" s="561"/>
      <c r="AJ287" s="561"/>
      <c r="AK287" s="561"/>
      <c r="AM287" s="561"/>
      <c r="AN287" s="561"/>
      <c r="AO287" s="561"/>
      <c r="AP287" s="561"/>
      <c r="AQ287" s="561"/>
      <c r="AR287" s="561"/>
      <c r="AS287" s="561"/>
      <c r="AU287" s="561"/>
      <c r="AV287" s="561"/>
      <c r="AW287" s="561"/>
      <c r="AX287" s="561"/>
      <c r="AY287" s="561"/>
      <c r="AZ287" s="561"/>
      <c r="BA287" s="561"/>
      <c r="BB287" s="561"/>
      <c r="BC287" s="561"/>
      <c r="BD287" s="561"/>
      <c r="BE287" s="561"/>
      <c r="BF287" s="561"/>
      <c r="BG287" s="561"/>
      <c r="BH287" s="561"/>
      <c r="BI287" s="561"/>
      <c r="BJ287" s="561"/>
      <c r="BK287" s="561"/>
      <c r="BL287" s="561"/>
      <c r="BM287" s="561"/>
      <c r="BN287" s="561"/>
      <c r="BO287" s="561"/>
      <c r="BP287" s="561"/>
      <c r="BQ287" s="561"/>
      <c r="BR287" s="561"/>
      <c r="BS287" s="561"/>
      <c r="BT287" s="561"/>
      <c r="BU287" s="561"/>
    </row>
    <row r="288" spans="1:73">
      <c r="A288" s="561"/>
      <c r="E288" s="561"/>
      <c r="H288" s="561"/>
      <c r="Q288" s="561"/>
      <c r="R288" s="561"/>
      <c r="S288" s="561"/>
      <c r="T288" s="561"/>
      <c r="U288" s="561"/>
      <c r="V288" s="561"/>
      <c r="Y288" s="561"/>
      <c r="Z288" s="561"/>
      <c r="AA288" s="561"/>
      <c r="AB288" s="561"/>
      <c r="AC288" s="561"/>
      <c r="AD288" s="561"/>
      <c r="AE288" s="561"/>
      <c r="AF288" s="561"/>
      <c r="AG288" s="561"/>
      <c r="AH288" s="561"/>
      <c r="AJ288" s="561"/>
      <c r="AK288" s="561"/>
      <c r="AM288" s="561"/>
      <c r="AN288" s="561"/>
      <c r="AO288" s="561"/>
      <c r="AP288" s="561"/>
      <c r="AQ288" s="561"/>
      <c r="AR288" s="561"/>
      <c r="AS288" s="561"/>
      <c r="AU288" s="561"/>
      <c r="AV288" s="561"/>
      <c r="AW288" s="561"/>
      <c r="AX288" s="561"/>
      <c r="AY288" s="561"/>
      <c r="AZ288" s="561"/>
      <c r="BA288" s="561"/>
      <c r="BB288" s="561"/>
      <c r="BC288" s="561"/>
      <c r="BD288" s="561"/>
      <c r="BE288" s="561"/>
      <c r="BF288" s="561"/>
      <c r="BG288" s="561"/>
      <c r="BH288" s="561"/>
      <c r="BI288" s="561"/>
      <c r="BJ288" s="561"/>
      <c r="BK288" s="561"/>
      <c r="BL288" s="561"/>
      <c r="BM288" s="561"/>
      <c r="BN288" s="561"/>
      <c r="BO288" s="561"/>
      <c r="BP288" s="561"/>
      <c r="BQ288" s="561"/>
      <c r="BR288" s="561"/>
      <c r="BS288" s="561"/>
      <c r="BT288" s="561"/>
      <c r="BU288" s="561"/>
    </row>
    <row r="289" spans="1:73">
      <c r="A289" s="561"/>
      <c r="E289" s="561"/>
      <c r="H289" s="561"/>
      <c r="Q289" s="561"/>
      <c r="R289" s="561"/>
      <c r="S289" s="561"/>
      <c r="T289" s="561"/>
      <c r="U289" s="561"/>
      <c r="V289" s="561"/>
      <c r="Y289" s="561"/>
      <c r="Z289" s="561"/>
      <c r="AA289" s="561"/>
      <c r="AB289" s="561"/>
      <c r="AC289" s="561"/>
      <c r="AD289" s="561"/>
      <c r="AE289" s="561"/>
      <c r="AF289" s="561"/>
      <c r="AG289" s="561"/>
      <c r="AH289" s="561"/>
      <c r="AJ289" s="561"/>
      <c r="AK289" s="561"/>
      <c r="AM289" s="561"/>
      <c r="AN289" s="561"/>
      <c r="AO289" s="561"/>
      <c r="AP289" s="561"/>
      <c r="AQ289" s="561"/>
      <c r="AR289" s="561"/>
      <c r="AS289" s="561"/>
      <c r="AU289" s="561"/>
      <c r="AV289" s="561"/>
      <c r="AW289" s="561"/>
      <c r="AX289" s="561"/>
      <c r="AY289" s="561"/>
      <c r="AZ289" s="561"/>
      <c r="BA289" s="561"/>
      <c r="BB289" s="561"/>
      <c r="BC289" s="561"/>
      <c r="BD289" s="561"/>
      <c r="BE289" s="561"/>
      <c r="BF289" s="561"/>
      <c r="BG289" s="561"/>
      <c r="BH289" s="561"/>
      <c r="BI289" s="561"/>
      <c r="BJ289" s="561"/>
      <c r="BK289" s="561"/>
      <c r="BL289" s="561"/>
      <c r="BM289" s="561"/>
      <c r="BN289" s="561"/>
      <c r="BO289" s="561"/>
      <c r="BP289" s="561"/>
      <c r="BQ289" s="561"/>
      <c r="BR289" s="561"/>
      <c r="BS289" s="561"/>
      <c r="BT289" s="561"/>
      <c r="BU289" s="561"/>
    </row>
    <row r="290" spans="1:73">
      <c r="A290" s="561"/>
      <c r="E290" s="561"/>
      <c r="H290" s="561"/>
      <c r="Q290" s="561"/>
      <c r="R290" s="561"/>
      <c r="S290" s="561"/>
      <c r="T290" s="561"/>
      <c r="U290" s="561"/>
      <c r="V290" s="561"/>
      <c r="Y290" s="561"/>
      <c r="Z290" s="561"/>
      <c r="AA290" s="561"/>
      <c r="AB290" s="561"/>
      <c r="AC290" s="561"/>
      <c r="AD290" s="561"/>
      <c r="AE290" s="561"/>
      <c r="AF290" s="561"/>
      <c r="AG290" s="561"/>
      <c r="AH290" s="561"/>
      <c r="AJ290" s="561"/>
      <c r="AK290" s="561"/>
      <c r="AM290" s="561"/>
      <c r="AN290" s="561"/>
      <c r="AO290" s="561"/>
      <c r="AP290" s="561"/>
      <c r="AQ290" s="561"/>
      <c r="AR290" s="561"/>
      <c r="AS290" s="561"/>
      <c r="AU290" s="561"/>
      <c r="AV290" s="561"/>
      <c r="AW290" s="561"/>
      <c r="AX290" s="561"/>
      <c r="AY290" s="561"/>
      <c r="AZ290" s="561"/>
      <c r="BA290" s="561"/>
      <c r="BB290" s="561"/>
      <c r="BC290" s="561"/>
      <c r="BD290" s="561"/>
      <c r="BE290" s="561"/>
      <c r="BF290" s="561"/>
      <c r="BG290" s="561"/>
      <c r="BH290" s="561"/>
      <c r="BI290" s="561"/>
      <c r="BJ290" s="561"/>
      <c r="BK290" s="561"/>
      <c r="BL290" s="561"/>
      <c r="BM290" s="561"/>
      <c r="BN290" s="561"/>
      <c r="BO290" s="561"/>
      <c r="BP290" s="561"/>
      <c r="BQ290" s="561"/>
      <c r="BR290" s="561"/>
      <c r="BS290" s="561"/>
      <c r="BT290" s="561"/>
      <c r="BU290" s="561"/>
    </row>
    <row r="291" spans="1:73">
      <c r="A291" s="561"/>
      <c r="E291" s="561"/>
      <c r="H291" s="561"/>
      <c r="Q291" s="561"/>
      <c r="R291" s="561"/>
      <c r="S291" s="561"/>
      <c r="T291" s="561"/>
      <c r="U291" s="561"/>
      <c r="V291" s="561"/>
      <c r="Y291" s="561"/>
      <c r="Z291" s="561"/>
      <c r="AA291" s="561"/>
      <c r="AB291" s="561"/>
      <c r="AC291" s="561"/>
      <c r="AD291" s="561"/>
      <c r="AE291" s="561"/>
      <c r="AF291" s="561"/>
      <c r="AG291" s="561"/>
      <c r="AH291" s="561"/>
      <c r="AJ291" s="561"/>
      <c r="AK291" s="561"/>
      <c r="AM291" s="561"/>
      <c r="AN291" s="561"/>
      <c r="AO291" s="561"/>
      <c r="AP291" s="561"/>
      <c r="AQ291" s="561"/>
      <c r="AR291" s="561"/>
      <c r="AS291" s="561"/>
      <c r="AU291" s="561"/>
      <c r="AV291" s="561"/>
      <c r="AW291" s="561"/>
      <c r="AX291" s="561"/>
      <c r="AY291" s="561"/>
      <c r="AZ291" s="561"/>
      <c r="BA291" s="561"/>
      <c r="BB291" s="561"/>
      <c r="BC291" s="561"/>
      <c r="BD291" s="561"/>
      <c r="BE291" s="561"/>
      <c r="BF291" s="561"/>
      <c r="BG291" s="561"/>
      <c r="BH291" s="561"/>
      <c r="BI291" s="561"/>
      <c r="BJ291" s="561"/>
      <c r="BK291" s="561"/>
      <c r="BL291" s="561"/>
      <c r="BM291" s="561"/>
      <c r="BN291" s="561"/>
      <c r="BO291" s="561"/>
      <c r="BP291" s="561"/>
      <c r="BQ291" s="561"/>
      <c r="BR291" s="561"/>
      <c r="BS291" s="561"/>
      <c r="BT291" s="561"/>
      <c r="BU291" s="561"/>
    </row>
    <row r="292" spans="1:73">
      <c r="A292" s="561"/>
      <c r="E292" s="561"/>
      <c r="H292" s="561"/>
      <c r="Q292" s="561"/>
      <c r="R292" s="561"/>
      <c r="S292" s="561"/>
      <c r="T292" s="561"/>
      <c r="U292" s="561"/>
      <c r="V292" s="561"/>
      <c r="Y292" s="561"/>
      <c r="Z292" s="561"/>
      <c r="AA292" s="561"/>
      <c r="AB292" s="561"/>
      <c r="AC292" s="561"/>
      <c r="AD292" s="561"/>
      <c r="AE292" s="561"/>
      <c r="AF292" s="561"/>
      <c r="AG292" s="561"/>
      <c r="AH292" s="561"/>
      <c r="AJ292" s="561"/>
      <c r="AK292" s="561"/>
      <c r="AM292" s="561"/>
      <c r="AN292" s="561"/>
      <c r="AO292" s="561"/>
      <c r="AP292" s="561"/>
      <c r="AQ292" s="561"/>
      <c r="AR292" s="561"/>
      <c r="AS292" s="561"/>
      <c r="AU292" s="561"/>
      <c r="AV292" s="561"/>
      <c r="AW292" s="561"/>
      <c r="AX292" s="561"/>
      <c r="AY292" s="561"/>
      <c r="AZ292" s="561"/>
      <c r="BA292" s="561"/>
      <c r="BB292" s="561"/>
      <c r="BC292" s="561"/>
      <c r="BD292" s="561"/>
      <c r="BE292" s="561"/>
      <c r="BF292" s="561"/>
      <c r="BG292" s="561"/>
      <c r="BH292" s="561"/>
      <c r="BI292" s="561"/>
      <c r="BJ292" s="561"/>
      <c r="BK292" s="561"/>
      <c r="BL292" s="561"/>
      <c r="BM292" s="561"/>
      <c r="BN292" s="561"/>
      <c r="BO292" s="561"/>
      <c r="BP292" s="561"/>
      <c r="BQ292" s="561"/>
      <c r="BR292" s="561"/>
      <c r="BS292" s="561"/>
      <c r="BT292" s="561"/>
      <c r="BU292" s="561"/>
    </row>
    <row r="293" spans="1:73">
      <c r="A293" s="561"/>
      <c r="E293" s="561"/>
      <c r="H293" s="561"/>
      <c r="Q293" s="561"/>
      <c r="R293" s="561"/>
      <c r="S293" s="561"/>
      <c r="T293" s="561"/>
      <c r="U293" s="561"/>
      <c r="V293" s="561"/>
      <c r="Y293" s="561"/>
      <c r="Z293" s="561"/>
      <c r="AA293" s="561"/>
      <c r="AB293" s="561"/>
      <c r="AC293" s="561"/>
      <c r="AD293" s="561"/>
      <c r="AE293" s="561"/>
      <c r="AF293" s="561"/>
      <c r="AG293" s="561"/>
      <c r="AH293" s="561"/>
      <c r="AJ293" s="561"/>
      <c r="AK293" s="561"/>
      <c r="AM293" s="561"/>
      <c r="AN293" s="561"/>
      <c r="AO293" s="561"/>
      <c r="AP293" s="561"/>
      <c r="AQ293" s="561"/>
      <c r="AR293" s="561"/>
      <c r="AS293" s="561"/>
      <c r="AU293" s="561"/>
      <c r="AV293" s="561"/>
      <c r="AW293" s="561"/>
      <c r="AX293" s="561"/>
      <c r="AY293" s="561"/>
      <c r="AZ293" s="561"/>
      <c r="BA293" s="561"/>
      <c r="BB293" s="561"/>
      <c r="BC293" s="561"/>
      <c r="BD293" s="561"/>
      <c r="BE293" s="561"/>
      <c r="BF293" s="561"/>
      <c r="BG293" s="561"/>
      <c r="BH293" s="561"/>
      <c r="BI293" s="561"/>
      <c r="BJ293" s="561"/>
      <c r="BK293" s="561"/>
      <c r="BL293" s="561"/>
      <c r="BM293" s="561"/>
      <c r="BN293" s="561"/>
      <c r="BO293" s="561"/>
      <c r="BP293" s="561"/>
      <c r="BQ293" s="561"/>
      <c r="BR293" s="561"/>
      <c r="BS293" s="561"/>
      <c r="BT293" s="561"/>
      <c r="BU293" s="561"/>
    </row>
    <row r="294" spans="1:73">
      <c r="A294" s="561"/>
      <c r="E294" s="561"/>
      <c r="H294" s="561"/>
      <c r="Q294" s="561"/>
      <c r="R294" s="561"/>
      <c r="S294" s="561"/>
      <c r="T294" s="561"/>
      <c r="U294" s="561"/>
      <c r="V294" s="561"/>
      <c r="Y294" s="561"/>
      <c r="Z294" s="561"/>
      <c r="AA294" s="561"/>
      <c r="AB294" s="561"/>
      <c r="AC294" s="561"/>
      <c r="AD294" s="561"/>
      <c r="AE294" s="561"/>
      <c r="AF294" s="561"/>
      <c r="AG294" s="561"/>
      <c r="AH294" s="561"/>
      <c r="AJ294" s="561"/>
      <c r="AK294" s="561"/>
      <c r="AM294" s="561"/>
      <c r="AN294" s="561"/>
      <c r="AO294" s="561"/>
      <c r="AP294" s="561"/>
      <c r="AQ294" s="561"/>
      <c r="AR294" s="561"/>
      <c r="AS294" s="561"/>
      <c r="AU294" s="561"/>
      <c r="AV294" s="561"/>
      <c r="AW294" s="561"/>
      <c r="AX294" s="561"/>
      <c r="AY294" s="561"/>
      <c r="AZ294" s="561"/>
      <c r="BA294" s="561"/>
      <c r="BB294" s="561"/>
      <c r="BC294" s="561"/>
      <c r="BD294" s="561"/>
      <c r="BE294" s="561"/>
      <c r="BF294" s="561"/>
      <c r="BG294" s="561"/>
      <c r="BH294" s="561"/>
      <c r="BI294" s="561"/>
      <c r="BJ294" s="561"/>
      <c r="BK294" s="561"/>
      <c r="BL294" s="561"/>
      <c r="BM294" s="561"/>
      <c r="BN294" s="561"/>
      <c r="BO294" s="561"/>
      <c r="BP294" s="561"/>
      <c r="BQ294" s="561"/>
      <c r="BR294" s="561"/>
      <c r="BS294" s="561"/>
      <c r="BT294" s="561"/>
      <c r="BU294" s="561"/>
    </row>
    <row r="295" spans="1:73">
      <c r="A295" s="561"/>
      <c r="E295" s="561"/>
      <c r="H295" s="561"/>
      <c r="Q295" s="561"/>
      <c r="R295" s="561"/>
      <c r="S295" s="561"/>
      <c r="T295" s="561"/>
      <c r="U295" s="561"/>
      <c r="V295" s="561"/>
      <c r="Y295" s="561"/>
      <c r="Z295" s="561"/>
      <c r="AA295" s="561"/>
      <c r="AB295" s="561"/>
      <c r="AC295" s="561"/>
      <c r="AD295" s="561"/>
      <c r="AE295" s="561"/>
      <c r="AF295" s="561"/>
      <c r="AG295" s="561"/>
      <c r="AH295" s="561"/>
      <c r="AJ295" s="561"/>
      <c r="AK295" s="561"/>
      <c r="AM295" s="561"/>
      <c r="AN295" s="561"/>
      <c r="AO295" s="561"/>
      <c r="AP295" s="561"/>
      <c r="AQ295" s="561"/>
      <c r="AR295" s="561"/>
      <c r="AS295" s="561"/>
      <c r="AU295" s="561"/>
      <c r="AV295" s="561"/>
      <c r="AW295" s="561"/>
      <c r="AX295" s="561"/>
      <c r="AY295" s="561"/>
      <c r="AZ295" s="561"/>
      <c r="BA295" s="561"/>
      <c r="BB295" s="561"/>
      <c r="BC295" s="561"/>
      <c r="BD295" s="561"/>
      <c r="BE295" s="561"/>
      <c r="BF295" s="561"/>
      <c r="BG295" s="561"/>
      <c r="BH295" s="561"/>
      <c r="BI295" s="561"/>
      <c r="BJ295" s="561"/>
      <c r="BK295" s="561"/>
      <c r="BL295" s="561"/>
      <c r="BM295" s="561"/>
      <c r="BN295" s="561"/>
      <c r="BO295" s="561"/>
      <c r="BP295" s="561"/>
      <c r="BQ295" s="561"/>
      <c r="BR295" s="561"/>
      <c r="BS295" s="561"/>
      <c r="BT295" s="561"/>
      <c r="BU295" s="561"/>
    </row>
    <row r="296" spans="1:73">
      <c r="A296" s="561"/>
      <c r="E296" s="561"/>
      <c r="H296" s="561"/>
      <c r="Q296" s="561"/>
      <c r="R296" s="561"/>
      <c r="S296" s="561"/>
      <c r="T296" s="561"/>
      <c r="U296" s="561"/>
      <c r="V296" s="561"/>
      <c r="Y296" s="561"/>
      <c r="Z296" s="561"/>
      <c r="AA296" s="561"/>
      <c r="AB296" s="561"/>
      <c r="AC296" s="561"/>
      <c r="AD296" s="561"/>
      <c r="AE296" s="561"/>
      <c r="AF296" s="561"/>
      <c r="AG296" s="561"/>
      <c r="AH296" s="561"/>
      <c r="AJ296" s="561"/>
      <c r="AK296" s="561"/>
      <c r="AM296" s="561"/>
      <c r="AN296" s="561"/>
      <c r="AO296" s="561"/>
      <c r="AP296" s="561"/>
      <c r="AQ296" s="561"/>
      <c r="AR296" s="561"/>
      <c r="AS296" s="561"/>
      <c r="AU296" s="561"/>
      <c r="AV296" s="561"/>
      <c r="AW296" s="561"/>
      <c r="AX296" s="561"/>
      <c r="AY296" s="561"/>
      <c r="AZ296" s="561"/>
      <c r="BA296" s="561"/>
      <c r="BB296" s="561"/>
      <c r="BC296" s="561"/>
      <c r="BD296" s="561"/>
      <c r="BE296" s="561"/>
      <c r="BF296" s="561"/>
      <c r="BG296" s="561"/>
      <c r="BH296" s="561"/>
      <c r="BI296" s="561"/>
      <c r="BJ296" s="561"/>
      <c r="BK296" s="561"/>
      <c r="BL296" s="561"/>
      <c r="BM296" s="561"/>
      <c r="BN296" s="561"/>
      <c r="BO296" s="561"/>
      <c r="BP296" s="561"/>
      <c r="BQ296" s="561"/>
      <c r="BR296" s="561"/>
      <c r="BS296" s="561"/>
      <c r="BT296" s="561"/>
      <c r="BU296" s="561"/>
    </row>
    <row r="297" spans="1:73">
      <c r="A297" s="561"/>
      <c r="E297" s="561"/>
      <c r="H297" s="561"/>
      <c r="Q297" s="561"/>
      <c r="R297" s="561"/>
      <c r="S297" s="561"/>
      <c r="T297" s="561"/>
      <c r="U297" s="561"/>
      <c r="V297" s="561"/>
      <c r="Y297" s="561"/>
      <c r="Z297" s="561"/>
      <c r="AA297" s="561"/>
      <c r="AB297" s="561"/>
      <c r="AC297" s="561"/>
      <c r="AD297" s="561"/>
      <c r="AE297" s="561"/>
      <c r="AF297" s="561"/>
      <c r="AG297" s="561"/>
      <c r="AH297" s="561"/>
      <c r="AJ297" s="561"/>
      <c r="AK297" s="561"/>
      <c r="AM297" s="561"/>
      <c r="AN297" s="561"/>
      <c r="AO297" s="561"/>
      <c r="AP297" s="561"/>
      <c r="AQ297" s="561"/>
      <c r="AR297" s="561"/>
      <c r="AS297" s="561"/>
      <c r="AU297" s="561"/>
      <c r="AV297" s="561"/>
      <c r="AW297" s="561"/>
      <c r="AX297" s="561"/>
      <c r="AY297" s="561"/>
      <c r="AZ297" s="561"/>
      <c r="BA297" s="561"/>
      <c r="BB297" s="561"/>
      <c r="BC297" s="561"/>
      <c r="BD297" s="561"/>
      <c r="BE297" s="561"/>
      <c r="BF297" s="561"/>
      <c r="BG297" s="561"/>
      <c r="BH297" s="561"/>
      <c r="BI297" s="561"/>
      <c r="BJ297" s="561"/>
      <c r="BK297" s="561"/>
      <c r="BL297" s="561"/>
      <c r="BM297" s="561"/>
      <c r="BN297" s="561"/>
      <c r="BO297" s="561"/>
      <c r="BP297" s="561"/>
      <c r="BQ297" s="561"/>
      <c r="BR297" s="561"/>
      <c r="BS297" s="561"/>
      <c r="BT297" s="561"/>
      <c r="BU297" s="561"/>
    </row>
    <row r="298" spans="1:73">
      <c r="A298" s="561"/>
      <c r="E298" s="561"/>
      <c r="H298" s="561"/>
      <c r="Q298" s="561"/>
      <c r="R298" s="561"/>
      <c r="S298" s="561"/>
      <c r="T298" s="561"/>
      <c r="U298" s="561"/>
      <c r="V298" s="561"/>
      <c r="Y298" s="561"/>
      <c r="Z298" s="561"/>
      <c r="AA298" s="561"/>
      <c r="AB298" s="561"/>
      <c r="AC298" s="561"/>
      <c r="AD298" s="561"/>
      <c r="AE298" s="561"/>
      <c r="AF298" s="561"/>
      <c r="AG298" s="561"/>
      <c r="AH298" s="561"/>
      <c r="AJ298" s="561"/>
      <c r="AK298" s="561"/>
      <c r="AM298" s="561"/>
      <c r="AN298" s="561"/>
      <c r="AO298" s="561"/>
      <c r="AP298" s="561"/>
      <c r="AQ298" s="561"/>
      <c r="AR298" s="561"/>
      <c r="AS298" s="561"/>
      <c r="AU298" s="561"/>
      <c r="AV298" s="561"/>
      <c r="AW298" s="561"/>
      <c r="AX298" s="561"/>
      <c r="AY298" s="561"/>
      <c r="AZ298" s="561"/>
      <c r="BA298" s="561"/>
      <c r="BB298" s="561"/>
      <c r="BC298" s="561"/>
      <c r="BD298" s="561"/>
      <c r="BE298" s="561"/>
      <c r="BF298" s="561"/>
      <c r="BG298" s="561"/>
      <c r="BH298" s="561"/>
      <c r="BI298" s="561"/>
      <c r="BJ298" s="561"/>
      <c r="BK298" s="561"/>
      <c r="BL298" s="561"/>
      <c r="BM298" s="561"/>
      <c r="BN298" s="561"/>
      <c r="BO298" s="561"/>
      <c r="BP298" s="561"/>
      <c r="BQ298" s="561"/>
      <c r="BR298" s="561"/>
      <c r="BS298" s="561"/>
      <c r="BT298" s="561"/>
      <c r="BU298" s="561"/>
    </row>
    <row r="299" spans="1:73">
      <c r="A299" s="561"/>
      <c r="E299" s="561"/>
      <c r="H299" s="561"/>
      <c r="Q299" s="561"/>
      <c r="R299" s="561"/>
      <c r="S299" s="561"/>
      <c r="T299" s="561"/>
      <c r="U299" s="561"/>
      <c r="V299" s="561"/>
      <c r="Y299" s="561"/>
      <c r="Z299" s="561"/>
      <c r="AA299" s="561"/>
      <c r="AB299" s="561"/>
      <c r="AC299" s="561"/>
      <c r="AD299" s="561"/>
      <c r="AE299" s="561"/>
      <c r="AF299" s="561"/>
      <c r="AG299" s="561"/>
      <c r="AH299" s="561"/>
      <c r="AJ299" s="561"/>
      <c r="AK299" s="561"/>
      <c r="AM299" s="561"/>
      <c r="AN299" s="561"/>
      <c r="AO299" s="561"/>
      <c r="AP299" s="561"/>
      <c r="AQ299" s="561"/>
      <c r="AR299" s="561"/>
      <c r="AS299" s="561"/>
      <c r="AU299" s="561"/>
      <c r="AV299" s="561"/>
      <c r="AW299" s="561"/>
      <c r="AX299" s="561"/>
      <c r="AY299" s="561"/>
      <c r="AZ299" s="561"/>
      <c r="BA299" s="561"/>
      <c r="BB299" s="561"/>
      <c r="BC299" s="561"/>
      <c r="BD299" s="561"/>
      <c r="BE299" s="561"/>
      <c r="BF299" s="561"/>
      <c r="BG299" s="561"/>
      <c r="BH299" s="561"/>
      <c r="BI299" s="561"/>
      <c r="BJ299" s="561"/>
      <c r="BK299" s="561"/>
      <c r="BL299" s="561"/>
      <c r="BM299" s="561"/>
      <c r="BN299" s="561"/>
      <c r="BO299" s="561"/>
      <c r="BP299" s="561"/>
      <c r="BQ299" s="561"/>
      <c r="BR299" s="561"/>
      <c r="BS299" s="561"/>
      <c r="BT299" s="561"/>
      <c r="BU299" s="561"/>
    </row>
    <row r="300" spans="1:73">
      <c r="A300" s="561"/>
      <c r="E300" s="561"/>
      <c r="H300" s="561"/>
      <c r="Q300" s="561"/>
      <c r="R300" s="561"/>
      <c r="S300" s="561"/>
      <c r="T300" s="561"/>
      <c r="U300" s="561"/>
      <c r="V300" s="561"/>
      <c r="Y300" s="561"/>
      <c r="Z300" s="561"/>
      <c r="AA300" s="561"/>
      <c r="AB300" s="561"/>
      <c r="AC300" s="561"/>
      <c r="AD300" s="561"/>
      <c r="AE300" s="561"/>
      <c r="AF300" s="561"/>
      <c r="AG300" s="561"/>
      <c r="AH300" s="561"/>
      <c r="AJ300" s="561"/>
      <c r="AK300" s="561"/>
      <c r="AM300" s="561"/>
      <c r="AN300" s="561"/>
      <c r="AO300" s="561"/>
      <c r="AP300" s="561"/>
      <c r="AQ300" s="561"/>
      <c r="AR300" s="561"/>
      <c r="AS300" s="561"/>
      <c r="AU300" s="561"/>
      <c r="AV300" s="561"/>
      <c r="AW300" s="561"/>
      <c r="AX300" s="561"/>
      <c r="AY300" s="561"/>
      <c r="AZ300" s="561"/>
      <c r="BA300" s="561"/>
      <c r="BB300" s="561"/>
      <c r="BC300" s="561"/>
      <c r="BD300" s="561"/>
      <c r="BE300" s="561"/>
      <c r="BF300" s="561"/>
      <c r="BG300" s="561"/>
      <c r="BH300" s="561"/>
      <c r="BI300" s="561"/>
      <c r="BJ300" s="561"/>
      <c r="BK300" s="561"/>
      <c r="BL300" s="561"/>
      <c r="BM300" s="561"/>
      <c r="BN300" s="561"/>
      <c r="BO300" s="561"/>
      <c r="BP300" s="561"/>
      <c r="BQ300" s="561"/>
      <c r="BR300" s="561"/>
      <c r="BS300" s="561"/>
      <c r="BT300" s="561"/>
      <c r="BU300" s="561"/>
    </row>
    <row r="301" spans="1:73">
      <c r="A301" s="561"/>
      <c r="E301" s="561"/>
      <c r="H301" s="561"/>
      <c r="Q301" s="561"/>
      <c r="R301" s="561"/>
      <c r="S301" s="561"/>
      <c r="T301" s="561"/>
      <c r="U301" s="561"/>
      <c r="V301" s="561"/>
      <c r="Y301" s="561"/>
      <c r="Z301" s="561"/>
      <c r="AA301" s="561"/>
      <c r="AB301" s="561"/>
      <c r="AC301" s="561"/>
      <c r="AD301" s="561"/>
      <c r="AE301" s="561"/>
      <c r="AF301" s="561"/>
      <c r="AG301" s="561"/>
      <c r="AH301" s="561"/>
      <c r="AJ301" s="561"/>
      <c r="AK301" s="561"/>
      <c r="AM301" s="561"/>
      <c r="AN301" s="561"/>
      <c r="AO301" s="561"/>
      <c r="AP301" s="561"/>
      <c r="AQ301" s="561"/>
      <c r="AR301" s="561"/>
      <c r="AS301" s="561"/>
      <c r="AU301" s="561"/>
      <c r="AV301" s="561"/>
      <c r="AW301" s="561"/>
      <c r="AX301" s="561"/>
      <c r="AY301" s="561"/>
      <c r="AZ301" s="561"/>
      <c r="BA301" s="561"/>
      <c r="BB301" s="561"/>
      <c r="BC301" s="561"/>
      <c r="BD301" s="561"/>
      <c r="BE301" s="561"/>
      <c r="BF301" s="561"/>
      <c r="BG301" s="561"/>
      <c r="BH301" s="561"/>
      <c r="BI301" s="561"/>
      <c r="BJ301" s="561"/>
      <c r="BK301" s="561"/>
      <c r="BL301" s="561"/>
      <c r="BM301" s="561"/>
      <c r="BN301" s="561"/>
      <c r="BO301" s="561"/>
      <c r="BP301" s="561"/>
      <c r="BQ301" s="561"/>
      <c r="BR301" s="561"/>
      <c r="BS301" s="561"/>
      <c r="BT301" s="561"/>
      <c r="BU301" s="561"/>
    </row>
    <row r="302" spans="1:73">
      <c r="A302" s="561"/>
      <c r="E302" s="561"/>
      <c r="H302" s="561"/>
      <c r="Q302" s="561"/>
      <c r="R302" s="561"/>
      <c r="S302" s="561"/>
      <c r="T302" s="561"/>
      <c r="U302" s="561"/>
      <c r="V302" s="561"/>
      <c r="Y302" s="561"/>
      <c r="Z302" s="561"/>
      <c r="AA302" s="561"/>
      <c r="AB302" s="561"/>
      <c r="AC302" s="561"/>
      <c r="AD302" s="561"/>
      <c r="AE302" s="561"/>
      <c r="AF302" s="561"/>
      <c r="AG302" s="561"/>
      <c r="AH302" s="561"/>
      <c r="AJ302" s="561"/>
      <c r="AK302" s="561"/>
      <c r="AM302" s="561"/>
      <c r="AN302" s="561"/>
      <c r="AO302" s="561"/>
      <c r="AP302" s="561"/>
      <c r="AQ302" s="561"/>
      <c r="AR302" s="561"/>
      <c r="AS302" s="561"/>
      <c r="AU302" s="561"/>
      <c r="AV302" s="561"/>
      <c r="AW302" s="561"/>
      <c r="AX302" s="561"/>
      <c r="AY302" s="561"/>
      <c r="AZ302" s="561"/>
      <c r="BA302" s="561"/>
      <c r="BB302" s="561"/>
      <c r="BC302" s="561"/>
      <c r="BD302" s="561"/>
      <c r="BE302" s="561"/>
      <c r="BF302" s="561"/>
      <c r="BG302" s="561"/>
      <c r="BH302" s="561"/>
      <c r="BI302" s="561"/>
      <c r="BJ302" s="561"/>
      <c r="BK302" s="561"/>
      <c r="BL302" s="561"/>
      <c r="BM302" s="561"/>
      <c r="BN302" s="561"/>
      <c r="BO302" s="561"/>
      <c r="BP302" s="561"/>
      <c r="BQ302" s="561"/>
      <c r="BR302" s="561"/>
      <c r="BS302" s="561"/>
      <c r="BT302" s="561"/>
      <c r="BU302" s="561"/>
    </row>
    <row r="303" spans="1:73">
      <c r="A303" s="561"/>
      <c r="E303" s="561"/>
      <c r="H303" s="561"/>
      <c r="Q303" s="561"/>
      <c r="R303" s="561"/>
      <c r="S303" s="561"/>
      <c r="T303" s="561"/>
      <c r="U303" s="561"/>
      <c r="V303" s="561"/>
      <c r="Y303" s="561"/>
      <c r="Z303" s="561"/>
      <c r="AA303" s="561"/>
      <c r="AB303" s="561"/>
      <c r="AC303" s="561"/>
      <c r="AD303" s="561"/>
      <c r="AE303" s="561"/>
      <c r="AF303" s="561"/>
      <c r="AG303" s="561"/>
      <c r="AH303" s="561"/>
      <c r="AJ303" s="561"/>
      <c r="AK303" s="561"/>
      <c r="AM303" s="561"/>
      <c r="AN303" s="561"/>
      <c r="AO303" s="561"/>
      <c r="AP303" s="561"/>
      <c r="AQ303" s="561"/>
      <c r="AR303" s="561"/>
      <c r="AS303" s="561"/>
      <c r="AU303" s="561"/>
      <c r="AV303" s="561"/>
      <c r="AW303" s="561"/>
      <c r="AX303" s="561"/>
      <c r="AY303" s="561"/>
      <c r="AZ303" s="561"/>
      <c r="BA303" s="561"/>
      <c r="BB303" s="561"/>
      <c r="BC303" s="561"/>
      <c r="BD303" s="561"/>
      <c r="BE303" s="561"/>
      <c r="BF303" s="561"/>
      <c r="BG303" s="561"/>
      <c r="BH303" s="561"/>
      <c r="BI303" s="561"/>
      <c r="BJ303" s="561"/>
      <c r="BK303" s="561"/>
      <c r="BL303" s="561"/>
      <c r="BM303" s="561"/>
      <c r="BN303" s="561"/>
      <c r="BO303" s="561"/>
      <c r="BP303" s="561"/>
      <c r="BQ303" s="561"/>
      <c r="BR303" s="561"/>
      <c r="BS303" s="561"/>
      <c r="BT303" s="561"/>
      <c r="BU303" s="561"/>
    </row>
    <row r="304" spans="1:73">
      <c r="A304" s="561"/>
      <c r="E304" s="561"/>
      <c r="H304" s="561"/>
      <c r="Q304" s="561"/>
      <c r="R304" s="561"/>
      <c r="S304" s="561"/>
      <c r="T304" s="561"/>
      <c r="U304" s="561"/>
      <c r="V304" s="561"/>
      <c r="Y304" s="561"/>
      <c r="Z304" s="561"/>
      <c r="AA304" s="561"/>
      <c r="AB304" s="561"/>
      <c r="AC304" s="561"/>
      <c r="AD304" s="561"/>
      <c r="AE304" s="561"/>
      <c r="AF304" s="561"/>
      <c r="AG304" s="561"/>
      <c r="AH304" s="561"/>
      <c r="AJ304" s="561"/>
      <c r="AK304" s="561"/>
      <c r="AM304" s="561"/>
      <c r="AN304" s="561"/>
      <c r="AO304" s="561"/>
      <c r="AP304" s="561"/>
      <c r="AQ304" s="561"/>
      <c r="AR304" s="561"/>
      <c r="AS304" s="561"/>
      <c r="AU304" s="561"/>
      <c r="AV304" s="561"/>
      <c r="AW304" s="561"/>
      <c r="AX304" s="561"/>
      <c r="AY304" s="561"/>
      <c r="AZ304" s="561"/>
      <c r="BA304" s="561"/>
      <c r="BB304" s="561"/>
      <c r="BC304" s="561"/>
      <c r="BD304" s="561"/>
      <c r="BE304" s="561"/>
      <c r="BF304" s="561"/>
      <c r="BG304" s="561"/>
      <c r="BH304" s="561"/>
      <c r="BI304" s="561"/>
      <c r="BJ304" s="561"/>
      <c r="BK304" s="561"/>
      <c r="BL304" s="561"/>
      <c r="BM304" s="561"/>
      <c r="BN304" s="561"/>
      <c r="BO304" s="561"/>
      <c r="BP304" s="561"/>
      <c r="BQ304" s="561"/>
      <c r="BR304" s="561"/>
      <c r="BS304" s="561"/>
      <c r="BT304" s="561"/>
      <c r="BU304" s="561"/>
    </row>
    <row r="305" spans="1:73">
      <c r="A305" s="561"/>
      <c r="E305" s="561"/>
      <c r="H305" s="561"/>
      <c r="Q305" s="561"/>
      <c r="R305" s="561"/>
      <c r="S305" s="561"/>
      <c r="T305" s="561"/>
      <c r="U305" s="561"/>
      <c r="V305" s="561"/>
      <c r="Y305" s="561"/>
      <c r="Z305" s="561"/>
      <c r="AA305" s="561"/>
      <c r="AB305" s="561"/>
      <c r="AC305" s="561"/>
      <c r="AD305" s="561"/>
      <c r="AE305" s="561"/>
      <c r="AF305" s="561"/>
      <c r="AG305" s="561"/>
      <c r="AH305" s="561"/>
      <c r="AJ305" s="561"/>
      <c r="AK305" s="561"/>
      <c r="AM305" s="561"/>
      <c r="AN305" s="561"/>
      <c r="AO305" s="561"/>
      <c r="AP305" s="561"/>
      <c r="AQ305" s="561"/>
      <c r="AR305" s="561"/>
      <c r="AS305" s="561"/>
      <c r="AU305" s="561"/>
      <c r="AV305" s="561"/>
      <c r="AW305" s="561"/>
      <c r="AX305" s="561"/>
      <c r="AY305" s="561"/>
      <c r="AZ305" s="561"/>
      <c r="BA305" s="561"/>
      <c r="BB305" s="561"/>
      <c r="BC305" s="561"/>
      <c r="BD305" s="561"/>
      <c r="BE305" s="561"/>
      <c r="BF305" s="561"/>
      <c r="BG305" s="561"/>
      <c r="BH305" s="561"/>
      <c r="BI305" s="561"/>
      <c r="BJ305" s="561"/>
      <c r="BK305" s="561"/>
      <c r="BL305" s="561"/>
      <c r="BM305" s="561"/>
      <c r="BN305" s="561"/>
      <c r="BO305" s="561"/>
      <c r="BP305" s="561"/>
      <c r="BQ305" s="561"/>
      <c r="BR305" s="561"/>
      <c r="BS305" s="561"/>
      <c r="BT305" s="561"/>
      <c r="BU305" s="561"/>
    </row>
    <row r="306" spans="1:73">
      <c r="A306" s="561"/>
      <c r="E306" s="561"/>
      <c r="H306" s="561"/>
      <c r="Q306" s="561"/>
      <c r="R306" s="561"/>
      <c r="S306" s="561"/>
      <c r="T306" s="561"/>
      <c r="U306" s="561"/>
      <c r="V306" s="561"/>
      <c r="Y306" s="561"/>
      <c r="Z306" s="561"/>
      <c r="AA306" s="561"/>
      <c r="AB306" s="561"/>
      <c r="AC306" s="561"/>
      <c r="AD306" s="561"/>
      <c r="AE306" s="561"/>
      <c r="AF306" s="561"/>
      <c r="AG306" s="561"/>
      <c r="AH306" s="561"/>
      <c r="AJ306" s="561"/>
      <c r="AK306" s="561"/>
      <c r="AM306" s="561"/>
      <c r="AN306" s="561"/>
      <c r="AO306" s="561"/>
      <c r="AP306" s="561"/>
      <c r="AQ306" s="561"/>
      <c r="AR306" s="561"/>
      <c r="AS306" s="561"/>
      <c r="AU306" s="561"/>
      <c r="AV306" s="561"/>
      <c r="AW306" s="561"/>
      <c r="AX306" s="561"/>
      <c r="AY306" s="561"/>
      <c r="AZ306" s="561"/>
      <c r="BA306" s="561"/>
      <c r="BB306" s="561"/>
      <c r="BC306" s="561"/>
      <c r="BD306" s="561"/>
      <c r="BE306" s="561"/>
      <c r="BF306" s="561"/>
      <c r="BG306" s="561"/>
      <c r="BH306" s="561"/>
      <c r="BI306" s="561"/>
      <c r="BJ306" s="561"/>
      <c r="BK306" s="561"/>
      <c r="BL306" s="561"/>
      <c r="BM306" s="561"/>
      <c r="BN306" s="561"/>
      <c r="BO306" s="561"/>
      <c r="BP306" s="561"/>
      <c r="BQ306" s="561"/>
      <c r="BR306" s="561"/>
      <c r="BS306" s="561"/>
      <c r="BT306" s="561"/>
      <c r="BU306" s="561"/>
    </row>
    <row r="307" spans="1:73">
      <c r="A307" s="561"/>
      <c r="E307" s="561"/>
      <c r="H307" s="561"/>
      <c r="Q307" s="561"/>
      <c r="R307" s="561"/>
      <c r="S307" s="561"/>
      <c r="T307" s="561"/>
      <c r="U307" s="561"/>
      <c r="V307" s="561"/>
      <c r="Y307" s="561"/>
      <c r="Z307" s="561"/>
      <c r="AA307" s="561"/>
      <c r="AB307" s="561"/>
      <c r="AC307" s="561"/>
      <c r="AD307" s="561"/>
      <c r="AE307" s="561"/>
      <c r="AF307" s="561"/>
      <c r="AG307" s="561"/>
      <c r="AH307" s="561"/>
      <c r="AJ307" s="561"/>
      <c r="AK307" s="561"/>
      <c r="AM307" s="561"/>
      <c r="AN307" s="561"/>
      <c r="AO307" s="561"/>
      <c r="AP307" s="561"/>
      <c r="AQ307" s="561"/>
      <c r="AR307" s="561"/>
      <c r="AS307" s="561"/>
      <c r="AU307" s="561"/>
      <c r="AV307" s="561"/>
      <c r="AW307" s="561"/>
      <c r="AX307" s="561"/>
      <c r="AY307" s="561"/>
      <c r="AZ307" s="561"/>
      <c r="BA307" s="561"/>
      <c r="BB307" s="561"/>
      <c r="BC307" s="561"/>
      <c r="BD307" s="561"/>
      <c r="BE307" s="561"/>
      <c r="BF307" s="561"/>
      <c r="BG307" s="561"/>
      <c r="BH307" s="561"/>
      <c r="BI307" s="561"/>
      <c r="BJ307" s="561"/>
      <c r="BK307" s="561"/>
      <c r="BL307" s="561"/>
      <c r="BM307" s="561"/>
      <c r="BN307" s="561"/>
      <c r="BO307" s="561"/>
      <c r="BP307" s="561"/>
      <c r="BQ307" s="561"/>
      <c r="BR307" s="561"/>
      <c r="BS307" s="561"/>
      <c r="BT307" s="561"/>
      <c r="BU307" s="561"/>
    </row>
    <row r="308" spans="1:73">
      <c r="A308" s="561"/>
      <c r="E308" s="561"/>
      <c r="H308" s="561"/>
      <c r="Q308" s="561"/>
      <c r="R308" s="561"/>
      <c r="S308" s="561"/>
      <c r="T308" s="561"/>
      <c r="U308" s="561"/>
      <c r="V308" s="561"/>
      <c r="Y308" s="561"/>
      <c r="Z308" s="561"/>
      <c r="AA308" s="561"/>
      <c r="AB308" s="561"/>
      <c r="AC308" s="561"/>
      <c r="AD308" s="561"/>
      <c r="AE308" s="561"/>
      <c r="AF308" s="561"/>
      <c r="AG308" s="561"/>
      <c r="AH308" s="561"/>
      <c r="AJ308" s="561"/>
      <c r="AK308" s="561"/>
      <c r="AM308" s="561"/>
      <c r="AN308" s="561"/>
      <c r="AO308" s="561"/>
      <c r="AP308" s="561"/>
      <c r="AQ308" s="561"/>
      <c r="AR308" s="561"/>
      <c r="AS308" s="561"/>
      <c r="AU308" s="561"/>
      <c r="AV308" s="561"/>
      <c r="AW308" s="561"/>
      <c r="AX308" s="561"/>
      <c r="AY308" s="561"/>
      <c r="AZ308" s="561"/>
      <c r="BA308" s="561"/>
      <c r="BB308" s="561"/>
      <c r="BC308" s="561"/>
      <c r="BD308" s="561"/>
      <c r="BE308" s="561"/>
      <c r="BF308" s="561"/>
      <c r="BG308" s="561"/>
      <c r="BH308" s="561"/>
      <c r="BI308" s="561"/>
      <c r="BJ308" s="561"/>
      <c r="BK308" s="561"/>
      <c r="BL308" s="561"/>
      <c r="BM308" s="561"/>
      <c r="BN308" s="561"/>
      <c r="BO308" s="561"/>
      <c r="BP308" s="561"/>
      <c r="BQ308" s="561"/>
      <c r="BR308" s="561"/>
      <c r="BS308" s="561"/>
      <c r="BT308" s="561"/>
      <c r="BU308" s="561"/>
    </row>
    <row r="309" spans="1:73">
      <c r="A309" s="561"/>
      <c r="E309" s="561"/>
      <c r="H309" s="561"/>
      <c r="Q309" s="561"/>
      <c r="R309" s="561"/>
      <c r="S309" s="561"/>
      <c r="T309" s="561"/>
      <c r="U309" s="561"/>
      <c r="V309" s="561"/>
      <c r="Y309" s="561"/>
      <c r="Z309" s="561"/>
      <c r="AA309" s="561"/>
      <c r="AB309" s="561"/>
      <c r="AC309" s="561"/>
      <c r="AD309" s="561"/>
      <c r="AE309" s="561"/>
      <c r="AF309" s="561"/>
      <c r="AG309" s="561"/>
      <c r="AH309" s="561"/>
      <c r="AJ309" s="561"/>
      <c r="AK309" s="561"/>
      <c r="AM309" s="561"/>
      <c r="AN309" s="561"/>
      <c r="AO309" s="561"/>
      <c r="AP309" s="561"/>
      <c r="AQ309" s="561"/>
      <c r="AR309" s="561"/>
      <c r="AS309" s="561"/>
      <c r="AU309" s="561"/>
      <c r="AV309" s="561"/>
      <c r="AW309" s="561"/>
      <c r="AX309" s="561"/>
      <c r="AY309" s="561"/>
      <c r="AZ309" s="561"/>
      <c r="BA309" s="561"/>
      <c r="BB309" s="561"/>
      <c r="BC309" s="561"/>
      <c r="BD309" s="561"/>
      <c r="BE309" s="561"/>
      <c r="BF309" s="561"/>
      <c r="BG309" s="561"/>
      <c r="BH309" s="561"/>
      <c r="BI309" s="561"/>
      <c r="BJ309" s="561"/>
      <c r="BK309" s="561"/>
      <c r="BL309" s="561"/>
      <c r="BM309" s="561"/>
      <c r="BN309" s="561"/>
      <c r="BO309" s="561"/>
      <c r="BP309" s="561"/>
      <c r="BQ309" s="561"/>
      <c r="BR309" s="561"/>
      <c r="BS309" s="561"/>
      <c r="BT309" s="561"/>
      <c r="BU309" s="561"/>
    </row>
    <row r="310" spans="1:73">
      <c r="A310" s="561"/>
      <c r="E310" s="561"/>
      <c r="H310" s="561"/>
      <c r="Q310" s="561"/>
      <c r="R310" s="561"/>
      <c r="S310" s="561"/>
      <c r="T310" s="561"/>
      <c r="U310" s="561"/>
      <c r="V310" s="561"/>
      <c r="Y310" s="561"/>
      <c r="Z310" s="561"/>
      <c r="AA310" s="561"/>
      <c r="AB310" s="561"/>
      <c r="AC310" s="561"/>
      <c r="AD310" s="561"/>
      <c r="AE310" s="561"/>
      <c r="AF310" s="561"/>
      <c r="AG310" s="561"/>
      <c r="AH310" s="561"/>
      <c r="AJ310" s="561"/>
      <c r="AK310" s="561"/>
      <c r="AM310" s="561"/>
      <c r="AN310" s="561"/>
      <c r="AO310" s="561"/>
      <c r="AP310" s="561"/>
      <c r="AQ310" s="561"/>
      <c r="AR310" s="561"/>
      <c r="AS310" s="561"/>
      <c r="AU310" s="561"/>
      <c r="AV310" s="561"/>
      <c r="AW310" s="561"/>
      <c r="AX310" s="561"/>
      <c r="AY310" s="561"/>
      <c r="AZ310" s="561"/>
      <c r="BA310" s="561"/>
      <c r="BB310" s="561"/>
      <c r="BC310" s="561"/>
      <c r="BD310" s="561"/>
      <c r="BE310" s="561"/>
      <c r="BF310" s="561"/>
      <c r="BG310" s="561"/>
      <c r="BH310" s="561"/>
      <c r="BI310" s="561"/>
      <c r="BJ310" s="561"/>
      <c r="BK310" s="561"/>
      <c r="BL310" s="561"/>
      <c r="BM310" s="561"/>
      <c r="BN310" s="561"/>
      <c r="BO310" s="561"/>
      <c r="BP310" s="561"/>
      <c r="BQ310" s="561"/>
      <c r="BR310" s="561"/>
      <c r="BS310" s="561"/>
      <c r="BT310" s="561"/>
      <c r="BU310" s="561"/>
    </row>
    <row r="311" spans="1:73">
      <c r="A311" s="561"/>
      <c r="E311" s="561"/>
      <c r="H311" s="561"/>
      <c r="Q311" s="561"/>
      <c r="R311" s="561"/>
      <c r="S311" s="561"/>
      <c r="T311" s="561"/>
      <c r="U311" s="561"/>
      <c r="V311" s="561"/>
      <c r="Y311" s="561"/>
      <c r="Z311" s="561"/>
      <c r="AA311" s="561"/>
      <c r="AB311" s="561"/>
      <c r="AC311" s="561"/>
      <c r="AD311" s="561"/>
      <c r="AE311" s="561"/>
      <c r="AF311" s="561"/>
      <c r="AG311" s="561"/>
      <c r="AH311" s="561"/>
      <c r="AJ311" s="561"/>
      <c r="AK311" s="561"/>
      <c r="AM311" s="561"/>
      <c r="AN311" s="561"/>
      <c r="AO311" s="561"/>
      <c r="AP311" s="561"/>
      <c r="AQ311" s="561"/>
      <c r="AR311" s="561"/>
      <c r="AS311" s="561"/>
      <c r="AU311" s="561"/>
      <c r="AV311" s="561"/>
      <c r="AW311" s="561"/>
      <c r="AX311" s="561"/>
      <c r="AY311" s="561"/>
      <c r="AZ311" s="561"/>
      <c r="BA311" s="561"/>
      <c r="BB311" s="561"/>
      <c r="BC311" s="561"/>
      <c r="BD311" s="561"/>
      <c r="BE311" s="561"/>
      <c r="BF311" s="561"/>
      <c r="BG311" s="561"/>
      <c r="BH311" s="561"/>
      <c r="BI311" s="561"/>
      <c r="BJ311" s="561"/>
      <c r="BK311" s="561"/>
      <c r="BL311" s="561"/>
      <c r="BM311" s="561"/>
      <c r="BN311" s="561"/>
      <c r="BO311" s="561"/>
      <c r="BP311" s="561"/>
      <c r="BQ311" s="561"/>
      <c r="BR311" s="561"/>
      <c r="BS311" s="561"/>
      <c r="BT311" s="561"/>
      <c r="BU311" s="561"/>
    </row>
    <row r="312" spans="1:73">
      <c r="A312" s="561"/>
      <c r="E312" s="561"/>
      <c r="H312" s="561"/>
      <c r="Q312" s="561"/>
      <c r="R312" s="561"/>
      <c r="S312" s="561"/>
      <c r="T312" s="561"/>
      <c r="U312" s="561"/>
      <c r="V312" s="561"/>
      <c r="Y312" s="561"/>
      <c r="Z312" s="561"/>
      <c r="AA312" s="561"/>
      <c r="AB312" s="561"/>
      <c r="AC312" s="561"/>
      <c r="AD312" s="561"/>
      <c r="AE312" s="561"/>
      <c r="AF312" s="561"/>
      <c r="AG312" s="561"/>
      <c r="AH312" s="561"/>
      <c r="AJ312" s="561"/>
      <c r="AK312" s="561"/>
      <c r="AM312" s="561"/>
      <c r="AN312" s="561"/>
      <c r="AO312" s="561"/>
      <c r="AP312" s="561"/>
      <c r="AQ312" s="561"/>
      <c r="AR312" s="561"/>
      <c r="AS312" s="561"/>
      <c r="AU312" s="561"/>
      <c r="AV312" s="561"/>
      <c r="AW312" s="561"/>
      <c r="AX312" s="561"/>
      <c r="AY312" s="561"/>
      <c r="AZ312" s="561"/>
      <c r="BA312" s="561"/>
      <c r="BB312" s="561"/>
      <c r="BC312" s="561"/>
      <c r="BD312" s="561"/>
      <c r="BE312" s="561"/>
      <c r="BF312" s="561"/>
      <c r="BG312" s="561"/>
      <c r="BH312" s="561"/>
      <c r="BI312" s="561"/>
      <c r="BJ312" s="561"/>
      <c r="BK312" s="561"/>
      <c r="BL312" s="561"/>
      <c r="BM312" s="561"/>
      <c r="BN312" s="561"/>
      <c r="BO312" s="561"/>
      <c r="BP312" s="561"/>
      <c r="BQ312" s="561"/>
      <c r="BR312" s="561"/>
      <c r="BS312" s="561"/>
      <c r="BT312" s="561"/>
      <c r="BU312" s="561"/>
    </row>
    <row r="313" spans="1:73">
      <c r="A313" s="561"/>
      <c r="E313" s="561"/>
      <c r="H313" s="561"/>
      <c r="Q313" s="561"/>
      <c r="R313" s="561"/>
      <c r="S313" s="561"/>
      <c r="T313" s="561"/>
      <c r="U313" s="561"/>
      <c r="V313" s="561"/>
      <c r="Y313" s="561"/>
      <c r="Z313" s="561"/>
      <c r="AA313" s="561"/>
      <c r="AB313" s="561"/>
      <c r="AC313" s="561"/>
      <c r="AD313" s="561"/>
      <c r="AE313" s="561"/>
      <c r="AF313" s="561"/>
      <c r="AG313" s="561"/>
      <c r="AH313" s="561"/>
      <c r="AJ313" s="561"/>
      <c r="AK313" s="561"/>
      <c r="AM313" s="561"/>
      <c r="AN313" s="561"/>
      <c r="AO313" s="561"/>
      <c r="AP313" s="561"/>
      <c r="AQ313" s="561"/>
      <c r="AR313" s="561"/>
      <c r="AS313" s="561"/>
      <c r="AU313" s="561"/>
      <c r="AV313" s="561"/>
      <c r="AW313" s="561"/>
      <c r="AX313" s="561"/>
      <c r="AY313" s="561"/>
      <c r="AZ313" s="561"/>
      <c r="BA313" s="561"/>
      <c r="BB313" s="561"/>
      <c r="BC313" s="561"/>
      <c r="BD313" s="561"/>
      <c r="BE313" s="561"/>
      <c r="BF313" s="561"/>
      <c r="BG313" s="561"/>
      <c r="BH313" s="561"/>
      <c r="BI313" s="561"/>
      <c r="BJ313" s="561"/>
      <c r="BK313" s="561"/>
      <c r="BL313" s="561"/>
      <c r="BM313" s="561"/>
      <c r="BN313" s="561"/>
      <c r="BO313" s="561"/>
      <c r="BP313" s="561"/>
      <c r="BQ313" s="561"/>
      <c r="BR313" s="561"/>
      <c r="BS313" s="561"/>
      <c r="BT313" s="561"/>
      <c r="BU313" s="561"/>
    </row>
    <row r="314" spans="1:73">
      <c r="A314" s="561"/>
      <c r="E314" s="561"/>
      <c r="H314" s="561"/>
      <c r="Q314" s="561"/>
      <c r="R314" s="561"/>
      <c r="S314" s="561"/>
      <c r="T314" s="561"/>
      <c r="U314" s="561"/>
      <c r="V314" s="561"/>
      <c r="Y314" s="561"/>
      <c r="Z314" s="561"/>
      <c r="AA314" s="561"/>
      <c r="AB314" s="561"/>
      <c r="AC314" s="561"/>
      <c r="AD314" s="561"/>
      <c r="AE314" s="561"/>
      <c r="AF314" s="561"/>
      <c r="AG314" s="561"/>
      <c r="AH314" s="561"/>
      <c r="AJ314" s="561"/>
      <c r="AK314" s="561"/>
      <c r="AM314" s="561"/>
      <c r="AN314" s="561"/>
      <c r="AO314" s="561"/>
      <c r="AP314" s="561"/>
      <c r="AQ314" s="561"/>
      <c r="AR314" s="561"/>
      <c r="AS314" s="561"/>
      <c r="AU314" s="561"/>
      <c r="AV314" s="561"/>
      <c r="AW314" s="561"/>
      <c r="AX314" s="561"/>
      <c r="AY314" s="561"/>
      <c r="AZ314" s="561"/>
      <c r="BA314" s="561"/>
      <c r="BB314" s="561"/>
      <c r="BC314" s="561"/>
      <c r="BD314" s="561"/>
      <c r="BE314" s="561"/>
      <c r="BF314" s="561"/>
      <c r="BG314" s="561"/>
      <c r="BH314" s="561"/>
      <c r="BI314" s="561"/>
      <c r="BJ314" s="561"/>
      <c r="BK314" s="561"/>
      <c r="BL314" s="561"/>
      <c r="BM314" s="561"/>
      <c r="BN314" s="561"/>
      <c r="BO314" s="561"/>
      <c r="BP314" s="561"/>
      <c r="BQ314" s="561"/>
      <c r="BR314" s="561"/>
      <c r="BS314" s="561"/>
      <c r="BT314" s="561"/>
      <c r="BU314" s="561"/>
    </row>
    <row r="315" spans="1:73">
      <c r="A315" s="561"/>
      <c r="E315" s="561"/>
      <c r="H315" s="561"/>
      <c r="Q315" s="561"/>
      <c r="R315" s="561"/>
      <c r="S315" s="561"/>
      <c r="T315" s="561"/>
      <c r="U315" s="561"/>
      <c r="V315" s="561"/>
      <c r="Y315" s="561"/>
      <c r="Z315" s="561"/>
      <c r="AA315" s="561"/>
      <c r="AB315" s="561"/>
      <c r="AC315" s="561"/>
      <c r="AD315" s="561"/>
      <c r="AE315" s="561"/>
      <c r="AF315" s="561"/>
      <c r="AG315" s="561"/>
      <c r="AH315" s="561"/>
      <c r="AJ315" s="561"/>
      <c r="AK315" s="561"/>
      <c r="AM315" s="561"/>
      <c r="AN315" s="561"/>
      <c r="AO315" s="561"/>
      <c r="AP315" s="561"/>
      <c r="AQ315" s="561"/>
      <c r="AR315" s="561"/>
      <c r="AS315" s="561"/>
      <c r="AU315" s="561"/>
      <c r="AV315" s="561"/>
      <c r="AW315" s="561"/>
      <c r="AX315" s="561"/>
      <c r="AY315" s="561"/>
      <c r="AZ315" s="561"/>
      <c r="BA315" s="561"/>
      <c r="BB315" s="561"/>
      <c r="BC315" s="561"/>
      <c r="BD315" s="561"/>
      <c r="BE315" s="561"/>
      <c r="BF315" s="561"/>
      <c r="BG315" s="561"/>
      <c r="BH315" s="561"/>
      <c r="BI315" s="561"/>
      <c r="BJ315" s="561"/>
      <c r="BK315" s="561"/>
      <c r="BL315" s="561"/>
      <c r="BM315" s="561"/>
      <c r="BN315" s="561"/>
      <c r="BO315" s="561"/>
      <c r="BP315" s="561"/>
      <c r="BQ315" s="561"/>
      <c r="BR315" s="561"/>
      <c r="BS315" s="561"/>
      <c r="BT315" s="561"/>
      <c r="BU315" s="561"/>
    </row>
    <row r="316" spans="1:73">
      <c r="A316" s="561"/>
      <c r="E316" s="561"/>
      <c r="H316" s="561"/>
      <c r="Q316" s="561"/>
      <c r="R316" s="561"/>
      <c r="S316" s="561"/>
      <c r="T316" s="561"/>
      <c r="U316" s="561"/>
      <c r="V316" s="561"/>
      <c r="Y316" s="561"/>
      <c r="Z316" s="561"/>
      <c r="AA316" s="561"/>
      <c r="AB316" s="561"/>
      <c r="AC316" s="561"/>
      <c r="AD316" s="561"/>
      <c r="AE316" s="561"/>
      <c r="AF316" s="561"/>
      <c r="AG316" s="561"/>
      <c r="AH316" s="561"/>
      <c r="AJ316" s="561"/>
      <c r="AK316" s="561"/>
      <c r="AM316" s="561"/>
      <c r="AN316" s="561"/>
      <c r="AO316" s="561"/>
      <c r="AP316" s="561"/>
      <c r="AQ316" s="561"/>
      <c r="AR316" s="561"/>
      <c r="AS316" s="561"/>
      <c r="AU316" s="561"/>
      <c r="AV316" s="561"/>
      <c r="AW316" s="561"/>
      <c r="AX316" s="561"/>
      <c r="AY316" s="561"/>
      <c r="AZ316" s="561"/>
      <c r="BA316" s="561"/>
      <c r="BB316" s="561"/>
      <c r="BC316" s="561"/>
      <c r="BD316" s="561"/>
      <c r="BE316" s="561"/>
      <c r="BF316" s="561"/>
      <c r="BG316" s="561"/>
      <c r="BH316" s="561"/>
      <c r="BI316" s="561"/>
      <c r="BJ316" s="561"/>
      <c r="BK316" s="561"/>
      <c r="BL316" s="561"/>
      <c r="BM316" s="561"/>
      <c r="BN316" s="561"/>
      <c r="BO316" s="561"/>
      <c r="BP316" s="561"/>
      <c r="BQ316" s="561"/>
      <c r="BR316" s="561"/>
      <c r="BS316" s="561"/>
      <c r="BT316" s="561"/>
      <c r="BU316" s="561"/>
    </row>
    <row r="317" spans="1:73">
      <c r="A317" s="561"/>
      <c r="E317" s="561"/>
      <c r="H317" s="561"/>
      <c r="Q317" s="561"/>
      <c r="R317" s="561"/>
      <c r="S317" s="561"/>
      <c r="T317" s="561"/>
      <c r="U317" s="561"/>
      <c r="V317" s="561"/>
      <c r="Y317" s="561"/>
      <c r="Z317" s="561"/>
      <c r="AA317" s="561"/>
      <c r="AB317" s="561"/>
      <c r="AC317" s="561"/>
      <c r="AD317" s="561"/>
      <c r="AE317" s="561"/>
      <c r="AF317" s="561"/>
      <c r="AG317" s="561"/>
      <c r="AH317" s="561"/>
      <c r="AJ317" s="561"/>
      <c r="AK317" s="561"/>
      <c r="AM317" s="561"/>
      <c r="AN317" s="561"/>
      <c r="AO317" s="561"/>
      <c r="AP317" s="561"/>
      <c r="AQ317" s="561"/>
      <c r="AR317" s="561"/>
      <c r="AS317" s="561"/>
      <c r="AU317" s="561"/>
      <c r="AV317" s="561"/>
      <c r="AW317" s="561"/>
      <c r="AX317" s="561"/>
      <c r="AY317" s="561"/>
      <c r="AZ317" s="561"/>
      <c r="BA317" s="561"/>
      <c r="BB317" s="561"/>
      <c r="BC317" s="561"/>
      <c r="BD317" s="561"/>
      <c r="BE317" s="561"/>
      <c r="BF317" s="561"/>
      <c r="BG317" s="561"/>
      <c r="BH317" s="561"/>
      <c r="BI317" s="561"/>
      <c r="BJ317" s="561"/>
      <c r="BK317" s="561"/>
      <c r="BL317" s="561"/>
      <c r="BM317" s="561"/>
      <c r="BN317" s="561"/>
      <c r="BO317" s="561"/>
      <c r="BP317" s="561"/>
      <c r="BQ317" s="561"/>
      <c r="BR317" s="561"/>
      <c r="BS317" s="561"/>
      <c r="BT317" s="561"/>
      <c r="BU317" s="561"/>
    </row>
    <row r="318" spans="1:73">
      <c r="A318" s="561"/>
      <c r="E318" s="561"/>
      <c r="H318" s="561"/>
      <c r="Q318" s="561"/>
      <c r="R318" s="561"/>
      <c r="S318" s="561"/>
      <c r="T318" s="561"/>
      <c r="U318" s="561"/>
      <c r="V318" s="561"/>
      <c r="Y318" s="561"/>
      <c r="Z318" s="561"/>
      <c r="AA318" s="561"/>
      <c r="AB318" s="561"/>
      <c r="AC318" s="561"/>
      <c r="AD318" s="561"/>
      <c r="AE318" s="561"/>
      <c r="AF318" s="561"/>
      <c r="AG318" s="561"/>
      <c r="AH318" s="561"/>
      <c r="AJ318" s="561"/>
      <c r="AK318" s="561"/>
      <c r="AM318" s="561"/>
      <c r="AN318" s="561"/>
      <c r="AO318" s="561"/>
      <c r="AP318" s="561"/>
      <c r="AQ318" s="561"/>
      <c r="AR318" s="561"/>
      <c r="AS318" s="561"/>
      <c r="AU318" s="561"/>
      <c r="AV318" s="561"/>
      <c r="AW318" s="561"/>
      <c r="AX318" s="561"/>
      <c r="AY318" s="561"/>
      <c r="AZ318" s="561"/>
      <c r="BA318" s="561"/>
      <c r="BB318" s="561"/>
      <c r="BC318" s="561"/>
      <c r="BD318" s="561"/>
      <c r="BE318" s="561"/>
      <c r="BF318" s="561"/>
      <c r="BG318" s="561"/>
      <c r="BH318" s="561"/>
      <c r="BI318" s="561"/>
      <c r="BJ318" s="561"/>
      <c r="BK318" s="561"/>
      <c r="BL318" s="561"/>
      <c r="BM318" s="561"/>
      <c r="BN318" s="561"/>
      <c r="BO318" s="561"/>
      <c r="BP318" s="561"/>
      <c r="BQ318" s="561"/>
      <c r="BR318" s="561"/>
      <c r="BS318" s="561"/>
      <c r="BT318" s="561"/>
      <c r="BU318" s="561"/>
    </row>
    <row r="319" spans="1:73">
      <c r="A319" s="561"/>
      <c r="E319" s="561"/>
      <c r="H319" s="561"/>
      <c r="Q319" s="561"/>
      <c r="R319" s="561"/>
      <c r="S319" s="561"/>
      <c r="T319" s="561"/>
      <c r="U319" s="561"/>
      <c r="V319" s="561"/>
      <c r="Y319" s="561"/>
      <c r="Z319" s="561"/>
      <c r="AA319" s="561"/>
      <c r="AB319" s="561"/>
      <c r="AC319" s="561"/>
      <c r="AD319" s="561"/>
      <c r="AE319" s="561"/>
      <c r="AF319" s="561"/>
      <c r="AG319" s="561"/>
      <c r="AH319" s="561"/>
      <c r="AJ319" s="561"/>
      <c r="AK319" s="561"/>
      <c r="AM319" s="561"/>
      <c r="AN319" s="561"/>
      <c r="AO319" s="561"/>
      <c r="AP319" s="561"/>
      <c r="AQ319" s="561"/>
      <c r="AR319" s="561"/>
      <c r="AS319" s="561"/>
      <c r="AU319" s="561"/>
      <c r="AV319" s="561"/>
      <c r="AW319" s="561"/>
      <c r="AX319" s="561"/>
      <c r="AY319" s="561"/>
      <c r="AZ319" s="561"/>
      <c r="BA319" s="561"/>
      <c r="BB319" s="561"/>
      <c r="BC319" s="561"/>
      <c r="BD319" s="561"/>
      <c r="BE319" s="561"/>
      <c r="BF319" s="561"/>
      <c r="BG319" s="561"/>
      <c r="BH319" s="561"/>
      <c r="BI319" s="561"/>
      <c r="BJ319" s="561"/>
      <c r="BK319" s="561"/>
      <c r="BL319" s="561"/>
      <c r="BM319" s="561"/>
      <c r="BN319" s="561"/>
      <c r="BO319" s="561"/>
      <c r="BP319" s="561"/>
      <c r="BQ319" s="561"/>
      <c r="BR319" s="561"/>
      <c r="BS319" s="561"/>
      <c r="BT319" s="561"/>
      <c r="BU319" s="561"/>
    </row>
    <row r="320" spans="1:73">
      <c r="A320" s="561"/>
      <c r="E320" s="561"/>
      <c r="H320" s="561"/>
      <c r="Q320" s="561"/>
      <c r="R320" s="561"/>
      <c r="S320" s="561"/>
      <c r="T320" s="561"/>
      <c r="U320" s="561"/>
      <c r="V320" s="561"/>
      <c r="Y320" s="561"/>
      <c r="Z320" s="561"/>
      <c r="AA320" s="561"/>
      <c r="AB320" s="561"/>
      <c r="AC320" s="561"/>
      <c r="AD320" s="561"/>
      <c r="AE320" s="561"/>
      <c r="AF320" s="561"/>
      <c r="AG320" s="561"/>
      <c r="AH320" s="561"/>
      <c r="AJ320" s="561"/>
      <c r="AK320" s="561"/>
      <c r="AM320" s="561"/>
      <c r="AN320" s="561"/>
      <c r="AO320" s="561"/>
      <c r="AP320" s="561"/>
      <c r="AQ320" s="561"/>
      <c r="AR320" s="561"/>
      <c r="AS320" s="561"/>
      <c r="AU320" s="561"/>
      <c r="AV320" s="561"/>
      <c r="AW320" s="561"/>
      <c r="AX320" s="561"/>
      <c r="AY320" s="561"/>
      <c r="AZ320" s="561"/>
      <c r="BA320" s="561"/>
      <c r="BB320" s="561"/>
      <c r="BC320" s="561"/>
      <c r="BD320" s="561"/>
      <c r="BE320" s="561"/>
      <c r="BF320" s="561"/>
      <c r="BG320" s="561"/>
      <c r="BH320" s="561"/>
      <c r="BI320" s="561"/>
      <c r="BJ320" s="561"/>
      <c r="BK320" s="561"/>
      <c r="BL320" s="561"/>
      <c r="BM320" s="561"/>
      <c r="BN320" s="561"/>
      <c r="BO320" s="561"/>
      <c r="BP320" s="561"/>
      <c r="BQ320" s="561"/>
      <c r="BR320" s="561"/>
      <c r="BS320" s="561"/>
      <c r="BT320" s="561"/>
      <c r="BU320" s="561"/>
    </row>
    <row r="321" spans="1:73">
      <c r="A321" s="561"/>
      <c r="E321" s="561"/>
      <c r="H321" s="561"/>
      <c r="Q321" s="561"/>
      <c r="R321" s="561"/>
      <c r="S321" s="561"/>
      <c r="T321" s="561"/>
      <c r="U321" s="561"/>
      <c r="V321" s="561"/>
      <c r="Y321" s="561"/>
      <c r="Z321" s="561"/>
      <c r="AA321" s="561"/>
      <c r="AB321" s="561"/>
      <c r="AC321" s="561"/>
      <c r="AD321" s="561"/>
      <c r="AE321" s="561"/>
      <c r="AF321" s="561"/>
      <c r="AG321" s="561"/>
      <c r="AH321" s="561"/>
      <c r="AJ321" s="561"/>
      <c r="AK321" s="561"/>
      <c r="AM321" s="561"/>
      <c r="AN321" s="561"/>
      <c r="AO321" s="561"/>
      <c r="AP321" s="561"/>
      <c r="AQ321" s="561"/>
      <c r="AR321" s="561"/>
      <c r="AS321" s="561"/>
      <c r="AU321" s="561"/>
      <c r="AV321" s="561"/>
      <c r="AW321" s="561"/>
      <c r="AX321" s="561"/>
      <c r="AY321" s="561"/>
      <c r="AZ321" s="561"/>
      <c r="BA321" s="561"/>
      <c r="BB321" s="561"/>
      <c r="BC321" s="561"/>
      <c r="BD321" s="561"/>
      <c r="BE321" s="561"/>
      <c r="BF321" s="561"/>
      <c r="BG321" s="561"/>
      <c r="BH321" s="561"/>
      <c r="BI321" s="561"/>
      <c r="BJ321" s="561"/>
      <c r="BK321" s="561"/>
      <c r="BL321" s="561"/>
      <c r="BM321" s="561"/>
      <c r="BN321" s="561"/>
      <c r="BO321" s="561"/>
      <c r="BP321" s="561"/>
      <c r="BQ321" s="561"/>
      <c r="BR321" s="561"/>
      <c r="BS321" s="561"/>
      <c r="BT321" s="561"/>
      <c r="BU321" s="561"/>
    </row>
    <row r="322" spans="1:73">
      <c r="A322" s="561"/>
      <c r="E322" s="561"/>
      <c r="H322" s="561"/>
      <c r="Q322" s="561"/>
      <c r="R322" s="561"/>
      <c r="S322" s="561"/>
      <c r="T322" s="561"/>
      <c r="U322" s="561"/>
      <c r="V322" s="561"/>
      <c r="Y322" s="561"/>
      <c r="Z322" s="561"/>
      <c r="AA322" s="561"/>
      <c r="AB322" s="561"/>
      <c r="AC322" s="561"/>
      <c r="AD322" s="561"/>
      <c r="AE322" s="561"/>
      <c r="AF322" s="561"/>
      <c r="AG322" s="561"/>
      <c r="AH322" s="561"/>
      <c r="AJ322" s="561"/>
      <c r="AK322" s="561"/>
      <c r="AM322" s="561"/>
      <c r="AN322" s="561"/>
      <c r="AO322" s="561"/>
      <c r="AP322" s="561"/>
      <c r="AQ322" s="561"/>
      <c r="AR322" s="561"/>
      <c r="AS322" s="561"/>
      <c r="AU322" s="561"/>
      <c r="AV322" s="561"/>
      <c r="AW322" s="561"/>
      <c r="AX322" s="561"/>
      <c r="AY322" s="561"/>
      <c r="AZ322" s="561"/>
      <c r="BA322" s="561"/>
      <c r="BB322" s="561"/>
      <c r="BC322" s="561"/>
      <c r="BD322" s="561"/>
      <c r="BE322" s="561"/>
      <c r="BF322" s="561"/>
      <c r="BG322" s="561"/>
      <c r="BH322" s="561"/>
      <c r="BI322" s="561"/>
      <c r="BJ322" s="561"/>
      <c r="BK322" s="561"/>
      <c r="BL322" s="561"/>
      <c r="BM322" s="561"/>
      <c r="BN322" s="561"/>
      <c r="BO322" s="561"/>
      <c r="BP322" s="561"/>
      <c r="BQ322" s="561"/>
      <c r="BR322" s="561"/>
      <c r="BS322" s="561"/>
      <c r="BT322" s="561"/>
      <c r="BU322" s="561"/>
    </row>
    <row r="323" spans="1:73">
      <c r="A323" s="561"/>
      <c r="E323" s="561"/>
      <c r="H323" s="561"/>
      <c r="Q323" s="561"/>
      <c r="R323" s="561"/>
      <c r="S323" s="561"/>
      <c r="T323" s="561"/>
      <c r="U323" s="561"/>
      <c r="V323" s="561"/>
      <c r="Y323" s="561"/>
      <c r="Z323" s="561"/>
      <c r="AA323" s="561"/>
      <c r="AB323" s="561"/>
      <c r="AC323" s="561"/>
      <c r="AD323" s="561"/>
      <c r="AE323" s="561"/>
      <c r="AF323" s="561"/>
      <c r="AG323" s="561"/>
      <c r="AH323" s="561"/>
      <c r="AJ323" s="561"/>
      <c r="AK323" s="561"/>
      <c r="AM323" s="561"/>
      <c r="AN323" s="561"/>
      <c r="AO323" s="561"/>
      <c r="AP323" s="561"/>
      <c r="AQ323" s="561"/>
      <c r="AR323" s="561"/>
      <c r="AS323" s="561"/>
      <c r="AU323" s="561"/>
      <c r="AV323" s="561"/>
      <c r="AW323" s="561"/>
      <c r="AX323" s="561"/>
      <c r="AY323" s="561"/>
      <c r="AZ323" s="561"/>
      <c r="BA323" s="561"/>
      <c r="BB323" s="561"/>
      <c r="BC323" s="561"/>
      <c r="BD323" s="561"/>
      <c r="BE323" s="561"/>
      <c r="BF323" s="561"/>
      <c r="BG323" s="561"/>
      <c r="BH323" s="561"/>
      <c r="BI323" s="561"/>
      <c r="BJ323" s="561"/>
      <c r="BK323" s="561"/>
      <c r="BL323" s="561"/>
      <c r="BM323" s="561"/>
      <c r="BN323" s="561"/>
      <c r="BO323" s="561"/>
      <c r="BP323" s="561"/>
      <c r="BQ323" s="561"/>
      <c r="BR323" s="561"/>
      <c r="BS323" s="561"/>
      <c r="BT323" s="561"/>
      <c r="BU323" s="561"/>
    </row>
    <row r="324" spans="1:73">
      <c r="A324" s="561"/>
      <c r="E324" s="561"/>
      <c r="H324" s="561"/>
      <c r="Q324" s="561"/>
      <c r="R324" s="561"/>
      <c r="S324" s="561"/>
      <c r="T324" s="561"/>
      <c r="U324" s="561"/>
      <c r="V324" s="561"/>
      <c r="Y324" s="561"/>
      <c r="Z324" s="561"/>
      <c r="AA324" s="561"/>
      <c r="AB324" s="561"/>
      <c r="AC324" s="561"/>
      <c r="AD324" s="561"/>
      <c r="AE324" s="561"/>
      <c r="AF324" s="561"/>
      <c r="AG324" s="561"/>
      <c r="AH324" s="561"/>
      <c r="AJ324" s="561"/>
      <c r="AK324" s="561"/>
      <c r="AM324" s="561"/>
      <c r="AN324" s="561"/>
      <c r="AO324" s="561"/>
      <c r="AP324" s="561"/>
      <c r="AQ324" s="561"/>
      <c r="AR324" s="561"/>
      <c r="AS324" s="561"/>
      <c r="AU324" s="561"/>
      <c r="AV324" s="561"/>
      <c r="AW324" s="561"/>
      <c r="AX324" s="561"/>
      <c r="AY324" s="561"/>
      <c r="AZ324" s="561"/>
      <c r="BA324" s="561"/>
      <c r="BB324" s="561"/>
      <c r="BC324" s="561"/>
      <c r="BD324" s="561"/>
      <c r="BE324" s="561"/>
      <c r="BF324" s="561"/>
      <c r="BG324" s="561"/>
      <c r="BH324" s="561"/>
      <c r="BI324" s="561"/>
      <c r="BJ324" s="561"/>
      <c r="BK324" s="561"/>
      <c r="BL324" s="561"/>
      <c r="BM324" s="561"/>
      <c r="BN324" s="561"/>
      <c r="BO324" s="561"/>
      <c r="BP324" s="561"/>
      <c r="BQ324" s="561"/>
      <c r="BR324" s="561"/>
      <c r="BS324" s="561"/>
      <c r="BT324" s="561"/>
      <c r="BU324" s="561"/>
    </row>
    <row r="325" spans="1:73">
      <c r="A325" s="561"/>
      <c r="E325" s="561"/>
      <c r="H325" s="561"/>
      <c r="Q325" s="561"/>
      <c r="R325" s="561"/>
      <c r="S325" s="561"/>
      <c r="T325" s="561"/>
      <c r="U325" s="561"/>
      <c r="V325" s="561"/>
      <c r="Y325" s="561"/>
      <c r="Z325" s="561"/>
      <c r="AA325" s="561"/>
      <c r="AB325" s="561"/>
      <c r="AC325" s="561"/>
      <c r="AD325" s="561"/>
      <c r="AE325" s="561"/>
      <c r="AF325" s="561"/>
      <c r="AG325" s="561"/>
      <c r="AH325" s="561"/>
      <c r="AJ325" s="561"/>
      <c r="AK325" s="561"/>
      <c r="AM325" s="561"/>
      <c r="AN325" s="561"/>
      <c r="AO325" s="561"/>
      <c r="AP325" s="561"/>
      <c r="AQ325" s="561"/>
      <c r="AR325" s="561"/>
      <c r="AS325" s="561"/>
      <c r="AU325" s="561"/>
      <c r="AV325" s="561"/>
      <c r="AW325" s="561"/>
      <c r="AX325" s="561"/>
      <c r="AY325" s="561"/>
      <c r="AZ325" s="561"/>
      <c r="BA325" s="561"/>
      <c r="BB325" s="561"/>
      <c r="BC325" s="561"/>
      <c r="BD325" s="561"/>
      <c r="BE325" s="561"/>
      <c r="BF325" s="561"/>
      <c r="BG325" s="561"/>
      <c r="BH325" s="561"/>
      <c r="BI325" s="561"/>
      <c r="BJ325" s="561"/>
      <c r="BK325" s="561"/>
      <c r="BL325" s="561"/>
      <c r="BM325" s="561"/>
      <c r="BN325" s="561"/>
      <c r="BO325" s="561"/>
      <c r="BP325" s="561"/>
      <c r="BQ325" s="561"/>
      <c r="BR325" s="561"/>
      <c r="BS325" s="561"/>
      <c r="BT325" s="561"/>
      <c r="BU325" s="561"/>
    </row>
    <row r="326" spans="1:73">
      <c r="A326" s="561"/>
      <c r="E326" s="561"/>
      <c r="H326" s="561"/>
      <c r="Q326" s="561"/>
      <c r="R326" s="561"/>
      <c r="S326" s="561"/>
      <c r="T326" s="561"/>
      <c r="U326" s="561"/>
      <c r="V326" s="561"/>
      <c r="Y326" s="561"/>
      <c r="Z326" s="561"/>
      <c r="AA326" s="561"/>
      <c r="AB326" s="561"/>
      <c r="AC326" s="561"/>
      <c r="AD326" s="561"/>
      <c r="AE326" s="561"/>
      <c r="AF326" s="561"/>
      <c r="AG326" s="561"/>
      <c r="AH326" s="561"/>
      <c r="AJ326" s="561"/>
      <c r="AK326" s="561"/>
      <c r="AM326" s="561"/>
      <c r="AN326" s="561"/>
      <c r="AO326" s="561"/>
      <c r="AP326" s="561"/>
      <c r="AQ326" s="561"/>
      <c r="AR326" s="561"/>
      <c r="AS326" s="561"/>
      <c r="AU326" s="561"/>
      <c r="AV326" s="561"/>
      <c r="AW326" s="561"/>
      <c r="AX326" s="561"/>
      <c r="AY326" s="561"/>
      <c r="AZ326" s="561"/>
      <c r="BA326" s="561"/>
      <c r="BB326" s="561"/>
      <c r="BC326" s="561"/>
      <c r="BD326" s="561"/>
      <c r="BE326" s="561"/>
      <c r="BF326" s="561"/>
      <c r="BG326" s="561"/>
      <c r="BH326" s="561"/>
      <c r="BI326" s="561"/>
      <c r="BJ326" s="561"/>
      <c r="BK326" s="561"/>
      <c r="BL326" s="561"/>
      <c r="BM326" s="561"/>
      <c r="BN326" s="561"/>
      <c r="BO326" s="561"/>
      <c r="BP326" s="561"/>
      <c r="BQ326" s="561"/>
      <c r="BR326" s="561"/>
      <c r="BS326" s="561"/>
      <c r="BT326" s="561"/>
      <c r="BU326" s="561"/>
    </row>
    <row r="327" spans="1:73">
      <c r="A327" s="561"/>
      <c r="E327" s="561"/>
      <c r="H327" s="561"/>
      <c r="Q327" s="561"/>
      <c r="R327" s="561"/>
      <c r="S327" s="561"/>
      <c r="T327" s="561"/>
      <c r="U327" s="561"/>
      <c r="V327" s="561"/>
      <c r="Y327" s="561"/>
      <c r="Z327" s="561"/>
      <c r="AA327" s="561"/>
      <c r="AB327" s="561"/>
      <c r="AC327" s="561"/>
      <c r="AD327" s="561"/>
      <c r="AE327" s="561"/>
      <c r="AF327" s="561"/>
      <c r="AG327" s="561"/>
      <c r="AH327" s="561"/>
      <c r="AJ327" s="561"/>
      <c r="AK327" s="561"/>
      <c r="AM327" s="561"/>
      <c r="AN327" s="561"/>
      <c r="AO327" s="561"/>
      <c r="AP327" s="561"/>
      <c r="AQ327" s="561"/>
      <c r="AR327" s="561"/>
      <c r="AS327" s="561"/>
      <c r="AU327" s="561"/>
      <c r="AV327" s="561"/>
      <c r="AW327" s="561"/>
      <c r="AX327" s="561"/>
      <c r="AY327" s="561"/>
      <c r="AZ327" s="561"/>
      <c r="BA327" s="561"/>
      <c r="BB327" s="561"/>
      <c r="BC327" s="561"/>
      <c r="BD327" s="561"/>
      <c r="BE327" s="561"/>
      <c r="BF327" s="561"/>
      <c r="BG327" s="561"/>
      <c r="BH327" s="561"/>
      <c r="BI327" s="561"/>
      <c r="BJ327" s="561"/>
      <c r="BK327" s="561"/>
      <c r="BL327" s="561"/>
      <c r="BM327" s="561"/>
      <c r="BN327" s="561"/>
      <c r="BO327" s="561"/>
      <c r="BP327" s="561"/>
      <c r="BQ327" s="561"/>
      <c r="BR327" s="561"/>
      <c r="BS327" s="561"/>
      <c r="BT327" s="561"/>
      <c r="BU327" s="561"/>
    </row>
    <row r="328" spans="1:73">
      <c r="A328" s="561"/>
      <c r="E328" s="561"/>
      <c r="H328" s="561"/>
      <c r="Q328" s="561"/>
      <c r="R328" s="561"/>
      <c r="S328" s="561"/>
      <c r="T328" s="561"/>
      <c r="U328" s="561"/>
      <c r="V328" s="561"/>
      <c r="Y328" s="561"/>
      <c r="Z328" s="561"/>
      <c r="AA328" s="561"/>
      <c r="AB328" s="561"/>
      <c r="AC328" s="561"/>
      <c r="AD328" s="561"/>
      <c r="AE328" s="561"/>
      <c r="AF328" s="561"/>
      <c r="AG328" s="561"/>
      <c r="AH328" s="561"/>
      <c r="AJ328" s="561"/>
      <c r="AK328" s="561"/>
      <c r="AM328" s="561"/>
      <c r="AN328" s="561"/>
      <c r="AO328" s="561"/>
      <c r="AP328" s="561"/>
      <c r="AQ328" s="561"/>
      <c r="AR328" s="561"/>
      <c r="AS328" s="561"/>
      <c r="AU328" s="561"/>
      <c r="AV328" s="561"/>
      <c r="AW328" s="561"/>
      <c r="AX328" s="561"/>
      <c r="AY328" s="561"/>
      <c r="AZ328" s="561"/>
      <c r="BA328" s="561"/>
      <c r="BB328" s="561"/>
      <c r="BC328" s="561"/>
      <c r="BD328" s="561"/>
      <c r="BE328" s="561"/>
      <c r="BF328" s="561"/>
      <c r="BG328" s="561"/>
      <c r="BH328" s="561"/>
      <c r="BI328" s="561"/>
      <c r="BJ328" s="561"/>
      <c r="BK328" s="561"/>
      <c r="BL328" s="561"/>
      <c r="BM328" s="561"/>
      <c r="BN328" s="561"/>
      <c r="BO328" s="561"/>
      <c r="BP328" s="561"/>
      <c r="BQ328" s="561"/>
      <c r="BR328" s="561"/>
      <c r="BS328" s="561"/>
      <c r="BT328" s="561"/>
      <c r="BU328" s="561"/>
    </row>
    <row r="329" spans="1:73">
      <c r="A329" s="561"/>
      <c r="E329" s="561"/>
      <c r="H329" s="561"/>
      <c r="Q329" s="561"/>
      <c r="R329" s="561"/>
      <c r="S329" s="561"/>
      <c r="T329" s="561"/>
      <c r="U329" s="561"/>
      <c r="V329" s="561"/>
      <c r="Y329" s="561"/>
      <c r="Z329" s="561"/>
      <c r="AA329" s="561"/>
      <c r="AB329" s="561"/>
      <c r="AC329" s="561"/>
      <c r="AD329" s="561"/>
      <c r="AE329" s="561"/>
      <c r="AF329" s="561"/>
      <c r="AG329" s="561"/>
      <c r="AH329" s="561"/>
      <c r="AJ329" s="561"/>
      <c r="AK329" s="561"/>
      <c r="AM329" s="561"/>
      <c r="AN329" s="561"/>
      <c r="AO329" s="561"/>
      <c r="AP329" s="561"/>
      <c r="AQ329" s="561"/>
      <c r="AR329" s="561"/>
      <c r="AS329" s="561"/>
      <c r="AU329" s="561"/>
      <c r="AV329" s="561"/>
      <c r="AW329" s="561"/>
      <c r="AX329" s="561"/>
      <c r="AY329" s="561"/>
      <c r="AZ329" s="561"/>
      <c r="BA329" s="561"/>
      <c r="BB329" s="561"/>
      <c r="BC329" s="561"/>
      <c r="BD329" s="561"/>
      <c r="BE329" s="561"/>
      <c r="BF329" s="561"/>
      <c r="BG329" s="561"/>
      <c r="BH329" s="561"/>
      <c r="BI329" s="561"/>
      <c r="BJ329" s="561"/>
      <c r="BK329" s="561"/>
      <c r="BL329" s="561"/>
      <c r="BM329" s="561"/>
      <c r="BN329" s="561"/>
      <c r="BO329" s="561"/>
      <c r="BP329" s="561"/>
      <c r="BQ329" s="561"/>
      <c r="BR329" s="561"/>
      <c r="BS329" s="561"/>
      <c r="BT329" s="561"/>
      <c r="BU329" s="561"/>
    </row>
    <row r="330" spans="1:73">
      <c r="A330" s="561"/>
      <c r="E330" s="561"/>
      <c r="H330" s="561"/>
      <c r="Q330" s="561"/>
      <c r="R330" s="561"/>
      <c r="S330" s="561"/>
      <c r="T330" s="561"/>
      <c r="U330" s="561"/>
      <c r="V330" s="561"/>
      <c r="Y330" s="561"/>
      <c r="Z330" s="561"/>
      <c r="AA330" s="561"/>
      <c r="AB330" s="561"/>
      <c r="AC330" s="561"/>
      <c r="AD330" s="561"/>
      <c r="AE330" s="561"/>
      <c r="AF330" s="561"/>
      <c r="AG330" s="561"/>
      <c r="AH330" s="561"/>
      <c r="AJ330" s="561"/>
      <c r="AK330" s="561"/>
      <c r="AM330" s="561"/>
      <c r="AN330" s="561"/>
      <c r="AO330" s="561"/>
      <c r="AP330" s="561"/>
      <c r="AQ330" s="561"/>
      <c r="AR330" s="561"/>
      <c r="AS330" s="561"/>
      <c r="AU330" s="561"/>
      <c r="AV330" s="561"/>
      <c r="AW330" s="561"/>
      <c r="AX330" s="561"/>
      <c r="AY330" s="561"/>
      <c r="AZ330" s="561"/>
      <c r="BA330" s="561"/>
      <c r="BB330" s="561"/>
      <c r="BC330" s="561"/>
      <c r="BD330" s="561"/>
      <c r="BE330" s="561"/>
      <c r="BF330" s="561"/>
      <c r="BG330" s="561"/>
      <c r="BH330" s="561"/>
      <c r="BI330" s="561"/>
      <c r="BJ330" s="561"/>
      <c r="BK330" s="561"/>
      <c r="BL330" s="561"/>
      <c r="BM330" s="561"/>
      <c r="BN330" s="561"/>
      <c r="BO330" s="561"/>
      <c r="BP330" s="561"/>
      <c r="BQ330" s="561"/>
      <c r="BR330" s="561"/>
      <c r="BS330" s="561"/>
      <c r="BT330" s="561"/>
      <c r="BU330" s="561"/>
    </row>
    <row r="331" spans="1:73">
      <c r="A331" s="561"/>
      <c r="E331" s="561"/>
      <c r="H331" s="561"/>
      <c r="Q331" s="561"/>
      <c r="R331" s="561"/>
      <c r="S331" s="561"/>
      <c r="T331" s="561"/>
      <c r="U331" s="561"/>
      <c r="V331" s="561"/>
      <c r="Y331" s="561"/>
      <c r="Z331" s="561"/>
      <c r="AA331" s="561"/>
      <c r="AB331" s="561"/>
      <c r="AC331" s="561"/>
      <c r="AD331" s="561"/>
      <c r="AE331" s="561"/>
      <c r="AF331" s="561"/>
      <c r="AG331" s="561"/>
      <c r="AH331" s="561"/>
      <c r="AJ331" s="561"/>
      <c r="AK331" s="561"/>
      <c r="AM331" s="561"/>
      <c r="AN331" s="561"/>
      <c r="AO331" s="561"/>
      <c r="AP331" s="561"/>
      <c r="AQ331" s="561"/>
      <c r="AR331" s="561"/>
      <c r="AS331" s="561"/>
      <c r="AU331" s="561"/>
      <c r="AV331" s="561"/>
      <c r="AW331" s="561"/>
      <c r="AX331" s="561"/>
      <c r="AY331" s="561"/>
      <c r="AZ331" s="561"/>
      <c r="BA331" s="561"/>
      <c r="BB331" s="561"/>
      <c r="BC331" s="561"/>
      <c r="BD331" s="561"/>
      <c r="BE331" s="561"/>
      <c r="BF331" s="561"/>
      <c r="BG331" s="561"/>
      <c r="BH331" s="561"/>
      <c r="BI331" s="561"/>
      <c r="BJ331" s="561"/>
      <c r="BK331" s="561"/>
      <c r="BL331" s="561"/>
      <c r="BM331" s="561"/>
      <c r="BN331" s="561"/>
      <c r="BO331" s="561"/>
      <c r="BP331" s="561"/>
      <c r="BQ331" s="561"/>
      <c r="BR331" s="561"/>
      <c r="BS331" s="561"/>
      <c r="BT331" s="561"/>
      <c r="BU331" s="561"/>
    </row>
    <row r="332" spans="1:73">
      <c r="A332" s="561"/>
      <c r="E332" s="561"/>
      <c r="H332" s="561"/>
      <c r="Q332" s="561"/>
      <c r="R332" s="561"/>
      <c r="S332" s="561"/>
      <c r="T332" s="561"/>
      <c r="U332" s="561"/>
      <c r="V332" s="561"/>
      <c r="Y332" s="561"/>
      <c r="Z332" s="561"/>
      <c r="AA332" s="561"/>
      <c r="AB332" s="561"/>
      <c r="AC332" s="561"/>
      <c r="AD332" s="561"/>
      <c r="AE332" s="561"/>
      <c r="AF332" s="561"/>
      <c r="AG332" s="561"/>
      <c r="AH332" s="561"/>
      <c r="AJ332" s="561"/>
      <c r="AK332" s="561"/>
      <c r="AM332" s="561"/>
      <c r="AN332" s="561"/>
      <c r="AO332" s="561"/>
      <c r="AP332" s="561"/>
      <c r="AQ332" s="561"/>
      <c r="AR332" s="561"/>
      <c r="AS332" s="561"/>
      <c r="AU332" s="561"/>
      <c r="AV332" s="561"/>
      <c r="AW332" s="561"/>
      <c r="AX332" s="561"/>
      <c r="AY332" s="561"/>
      <c r="AZ332" s="561"/>
      <c r="BA332" s="561"/>
      <c r="BB332" s="561"/>
      <c r="BC332" s="561"/>
      <c r="BD332" s="561"/>
      <c r="BE332" s="561"/>
      <c r="BF332" s="561"/>
      <c r="BG332" s="561"/>
      <c r="BH332" s="561"/>
      <c r="BI332" s="561"/>
      <c r="BJ332" s="561"/>
      <c r="BK332" s="561"/>
      <c r="BL332" s="561"/>
      <c r="BM332" s="561"/>
      <c r="BN332" s="561"/>
      <c r="BO332" s="561"/>
      <c r="BP332" s="561"/>
      <c r="BQ332" s="561"/>
      <c r="BR332" s="561"/>
      <c r="BS332" s="561"/>
      <c r="BT332" s="561"/>
      <c r="BU332" s="561"/>
    </row>
    <row r="333" spans="1:73">
      <c r="A333" s="561"/>
      <c r="E333" s="561"/>
      <c r="H333" s="561"/>
      <c r="Q333" s="561"/>
      <c r="R333" s="561"/>
      <c r="S333" s="561"/>
      <c r="T333" s="561"/>
      <c r="U333" s="561"/>
      <c r="V333" s="561"/>
      <c r="Y333" s="561"/>
      <c r="Z333" s="561"/>
      <c r="AA333" s="561"/>
      <c r="AB333" s="561"/>
      <c r="AC333" s="561"/>
      <c r="AD333" s="561"/>
      <c r="AE333" s="561"/>
      <c r="AF333" s="561"/>
      <c r="AG333" s="561"/>
      <c r="AH333" s="561"/>
      <c r="AJ333" s="561"/>
      <c r="AK333" s="561"/>
      <c r="AM333" s="561"/>
      <c r="AN333" s="561"/>
      <c r="AO333" s="561"/>
      <c r="AP333" s="561"/>
      <c r="AQ333" s="561"/>
      <c r="AR333" s="561"/>
      <c r="AS333" s="561"/>
      <c r="AU333" s="561"/>
      <c r="AV333" s="561"/>
      <c r="AW333" s="561"/>
      <c r="AX333" s="561"/>
      <c r="AY333" s="561"/>
      <c r="AZ333" s="561"/>
      <c r="BA333" s="561"/>
      <c r="BB333" s="561"/>
      <c r="BC333" s="561"/>
      <c r="BD333" s="561"/>
      <c r="BE333" s="561"/>
      <c r="BF333" s="561"/>
      <c r="BG333" s="561"/>
      <c r="BH333" s="561"/>
      <c r="BI333" s="561"/>
      <c r="BJ333" s="561"/>
      <c r="BK333" s="561"/>
      <c r="BL333" s="561"/>
      <c r="BM333" s="561"/>
      <c r="BN333" s="561"/>
      <c r="BO333" s="561"/>
      <c r="BP333" s="561"/>
      <c r="BQ333" s="561"/>
      <c r="BR333" s="561"/>
      <c r="BS333" s="561"/>
      <c r="BT333" s="561"/>
      <c r="BU333" s="561"/>
    </row>
    <row r="334" spans="1:73">
      <c r="A334" s="561"/>
      <c r="E334" s="561"/>
      <c r="H334" s="561"/>
      <c r="Q334" s="561"/>
      <c r="R334" s="561"/>
      <c r="S334" s="561"/>
      <c r="T334" s="561"/>
      <c r="U334" s="561"/>
      <c r="V334" s="561"/>
      <c r="Y334" s="561"/>
      <c r="Z334" s="561"/>
      <c r="AA334" s="561"/>
      <c r="AB334" s="561"/>
      <c r="AC334" s="561"/>
      <c r="AD334" s="561"/>
      <c r="AE334" s="561"/>
      <c r="AF334" s="561"/>
      <c r="AG334" s="561"/>
      <c r="AH334" s="561"/>
      <c r="AJ334" s="561"/>
      <c r="AK334" s="561"/>
      <c r="AM334" s="561"/>
      <c r="AN334" s="561"/>
      <c r="AO334" s="561"/>
      <c r="AP334" s="561"/>
      <c r="AQ334" s="561"/>
      <c r="AR334" s="561"/>
      <c r="AS334" s="561"/>
      <c r="AU334" s="561"/>
      <c r="AV334" s="561"/>
      <c r="AW334" s="561"/>
      <c r="AX334" s="561"/>
      <c r="AY334" s="561"/>
      <c r="AZ334" s="561"/>
      <c r="BA334" s="561"/>
      <c r="BB334" s="561"/>
      <c r="BC334" s="561"/>
      <c r="BD334" s="561"/>
      <c r="BE334" s="561"/>
      <c r="BF334" s="561"/>
      <c r="BG334" s="561"/>
      <c r="BH334" s="561"/>
      <c r="BI334" s="561"/>
      <c r="BJ334" s="561"/>
      <c r="BK334" s="561"/>
      <c r="BL334" s="561"/>
      <c r="BM334" s="561"/>
      <c r="BN334" s="561"/>
      <c r="BO334" s="561"/>
      <c r="BP334" s="561"/>
      <c r="BQ334" s="561"/>
      <c r="BR334" s="561"/>
      <c r="BS334" s="561"/>
      <c r="BT334" s="561"/>
      <c r="BU334" s="561"/>
    </row>
    <row r="335" spans="1:73">
      <c r="A335" s="561"/>
      <c r="E335" s="561"/>
      <c r="H335" s="561"/>
      <c r="Q335" s="561"/>
      <c r="R335" s="561"/>
      <c r="S335" s="561"/>
      <c r="T335" s="561"/>
      <c r="U335" s="561"/>
      <c r="V335" s="561"/>
      <c r="Y335" s="561"/>
      <c r="Z335" s="561"/>
      <c r="AA335" s="561"/>
      <c r="AB335" s="561"/>
      <c r="AC335" s="561"/>
      <c r="AD335" s="561"/>
      <c r="AE335" s="561"/>
      <c r="AF335" s="561"/>
      <c r="AG335" s="561"/>
      <c r="AH335" s="561"/>
      <c r="AJ335" s="561"/>
      <c r="AK335" s="561"/>
      <c r="AM335" s="561"/>
      <c r="AN335" s="561"/>
      <c r="AO335" s="561"/>
      <c r="AP335" s="561"/>
      <c r="AQ335" s="561"/>
      <c r="AR335" s="561"/>
      <c r="AS335" s="561"/>
      <c r="AU335" s="561"/>
      <c r="AV335" s="561"/>
      <c r="AW335" s="561"/>
      <c r="AX335" s="561"/>
      <c r="AY335" s="561"/>
      <c r="AZ335" s="561"/>
      <c r="BA335" s="561"/>
      <c r="BB335" s="561"/>
      <c r="BC335" s="561"/>
      <c r="BD335" s="561"/>
      <c r="BE335" s="561"/>
      <c r="BF335" s="561"/>
      <c r="BG335" s="561"/>
      <c r="BH335" s="561"/>
      <c r="BI335" s="561"/>
      <c r="BJ335" s="561"/>
      <c r="BK335" s="561"/>
      <c r="BL335" s="561"/>
      <c r="BM335" s="561"/>
      <c r="BN335" s="561"/>
      <c r="BO335" s="561"/>
      <c r="BP335" s="561"/>
      <c r="BQ335" s="561"/>
      <c r="BR335" s="561"/>
      <c r="BS335" s="561"/>
      <c r="BT335" s="561"/>
      <c r="BU335" s="561"/>
    </row>
    <row r="336" spans="1:73">
      <c r="A336" s="561"/>
      <c r="E336" s="561"/>
      <c r="H336" s="561"/>
      <c r="Q336" s="561"/>
      <c r="R336" s="561"/>
      <c r="S336" s="561"/>
      <c r="T336" s="561"/>
      <c r="U336" s="561"/>
      <c r="V336" s="561"/>
      <c r="Y336" s="561"/>
      <c r="Z336" s="561"/>
      <c r="AA336" s="561"/>
      <c r="AB336" s="561"/>
      <c r="AC336" s="561"/>
      <c r="AD336" s="561"/>
      <c r="AE336" s="561"/>
      <c r="AF336" s="561"/>
      <c r="AG336" s="561"/>
      <c r="AH336" s="561"/>
      <c r="AJ336" s="561"/>
      <c r="AK336" s="561"/>
      <c r="AM336" s="561"/>
      <c r="AN336" s="561"/>
      <c r="AO336" s="561"/>
      <c r="AP336" s="561"/>
      <c r="AQ336" s="561"/>
      <c r="AR336" s="561"/>
      <c r="AS336" s="561"/>
      <c r="AU336" s="561"/>
      <c r="AV336" s="561"/>
      <c r="AW336" s="561"/>
      <c r="AX336" s="561"/>
      <c r="AY336" s="561"/>
      <c r="AZ336" s="561"/>
      <c r="BA336" s="561"/>
      <c r="BB336" s="561"/>
      <c r="BC336" s="561"/>
      <c r="BD336" s="561"/>
      <c r="BE336" s="561"/>
      <c r="BF336" s="561"/>
      <c r="BG336" s="561"/>
      <c r="BH336" s="561"/>
      <c r="BI336" s="561"/>
      <c r="BJ336" s="561"/>
      <c r="BK336" s="561"/>
      <c r="BL336" s="561"/>
      <c r="BM336" s="561"/>
      <c r="BN336" s="561"/>
      <c r="BO336" s="561"/>
      <c r="BP336" s="561"/>
      <c r="BQ336" s="561"/>
      <c r="BR336" s="561"/>
      <c r="BS336" s="561"/>
      <c r="BT336" s="561"/>
      <c r="BU336" s="561"/>
    </row>
    <row r="337" spans="1:73">
      <c r="A337" s="561"/>
      <c r="E337" s="561"/>
      <c r="H337" s="561"/>
      <c r="Q337" s="561"/>
      <c r="R337" s="561"/>
      <c r="S337" s="561"/>
      <c r="T337" s="561"/>
      <c r="U337" s="561"/>
      <c r="V337" s="561"/>
      <c r="Y337" s="561"/>
      <c r="Z337" s="561"/>
      <c r="AA337" s="561"/>
      <c r="AB337" s="561"/>
      <c r="AC337" s="561"/>
      <c r="AD337" s="561"/>
      <c r="AE337" s="561"/>
      <c r="AF337" s="561"/>
      <c r="AG337" s="561"/>
      <c r="AH337" s="561"/>
      <c r="AJ337" s="561"/>
      <c r="AK337" s="561"/>
      <c r="AM337" s="561"/>
      <c r="AN337" s="561"/>
      <c r="AO337" s="561"/>
      <c r="AP337" s="561"/>
      <c r="AQ337" s="561"/>
      <c r="AR337" s="561"/>
      <c r="AS337" s="561"/>
      <c r="AU337" s="561"/>
      <c r="AV337" s="561"/>
      <c r="AW337" s="561"/>
      <c r="AX337" s="561"/>
      <c r="AY337" s="561"/>
      <c r="AZ337" s="561"/>
      <c r="BA337" s="561"/>
      <c r="BB337" s="561"/>
      <c r="BC337" s="561"/>
      <c r="BD337" s="561"/>
      <c r="BE337" s="561"/>
      <c r="BF337" s="561"/>
      <c r="BG337" s="561"/>
      <c r="BH337" s="561"/>
      <c r="BI337" s="561"/>
      <c r="BJ337" s="561"/>
      <c r="BK337" s="561"/>
      <c r="BL337" s="561"/>
      <c r="BM337" s="561"/>
      <c r="BN337" s="561"/>
      <c r="BO337" s="561"/>
      <c r="BP337" s="561"/>
      <c r="BQ337" s="561"/>
      <c r="BR337" s="561"/>
      <c r="BS337" s="561"/>
      <c r="BT337" s="561"/>
      <c r="BU337" s="561"/>
    </row>
    <row r="338" spans="1:73">
      <c r="A338" s="561"/>
      <c r="E338" s="561"/>
      <c r="H338" s="561"/>
      <c r="Q338" s="561"/>
      <c r="R338" s="561"/>
      <c r="S338" s="561"/>
      <c r="T338" s="561"/>
      <c r="U338" s="561"/>
      <c r="V338" s="561"/>
      <c r="Y338" s="561"/>
      <c r="Z338" s="561"/>
      <c r="AA338" s="561"/>
      <c r="AB338" s="561"/>
      <c r="AC338" s="561"/>
      <c r="AD338" s="561"/>
      <c r="AE338" s="561"/>
      <c r="AF338" s="561"/>
      <c r="AG338" s="561"/>
      <c r="AH338" s="561"/>
      <c r="AJ338" s="561"/>
      <c r="AK338" s="561"/>
      <c r="AM338" s="561"/>
      <c r="AN338" s="561"/>
      <c r="AO338" s="561"/>
      <c r="AP338" s="561"/>
      <c r="AQ338" s="561"/>
      <c r="AR338" s="561"/>
      <c r="AS338" s="561"/>
      <c r="AU338" s="561"/>
      <c r="AV338" s="561"/>
      <c r="AW338" s="561"/>
      <c r="AX338" s="561"/>
      <c r="AY338" s="561"/>
      <c r="AZ338" s="561"/>
      <c r="BA338" s="561"/>
      <c r="BB338" s="561"/>
      <c r="BC338" s="561"/>
      <c r="BD338" s="561"/>
      <c r="BE338" s="561"/>
      <c r="BF338" s="561"/>
      <c r="BG338" s="561"/>
      <c r="BH338" s="561"/>
      <c r="BI338" s="561"/>
      <c r="BJ338" s="561"/>
      <c r="BK338" s="561"/>
      <c r="BL338" s="561"/>
      <c r="BM338" s="561"/>
      <c r="BN338" s="561"/>
      <c r="BO338" s="561"/>
      <c r="BP338" s="561"/>
      <c r="BQ338" s="561"/>
      <c r="BR338" s="561"/>
      <c r="BS338" s="561"/>
      <c r="BT338" s="561"/>
      <c r="BU338" s="561"/>
    </row>
    <row r="339" spans="1:73">
      <c r="A339" s="561"/>
      <c r="E339" s="561"/>
      <c r="H339" s="561"/>
      <c r="Q339" s="561"/>
      <c r="R339" s="561"/>
      <c r="S339" s="561"/>
      <c r="T339" s="561"/>
      <c r="U339" s="561"/>
      <c r="V339" s="561"/>
      <c r="Y339" s="561"/>
      <c r="Z339" s="561"/>
      <c r="AA339" s="561"/>
      <c r="AB339" s="561"/>
      <c r="AC339" s="561"/>
      <c r="AD339" s="561"/>
      <c r="AE339" s="561"/>
      <c r="AF339" s="561"/>
      <c r="AG339" s="561"/>
      <c r="AH339" s="561"/>
      <c r="AJ339" s="561"/>
      <c r="AK339" s="561"/>
      <c r="AM339" s="561"/>
      <c r="AN339" s="561"/>
      <c r="AO339" s="561"/>
      <c r="AP339" s="561"/>
      <c r="AQ339" s="561"/>
      <c r="AR339" s="561"/>
      <c r="AS339" s="561"/>
      <c r="AU339" s="561"/>
      <c r="AV339" s="561"/>
      <c r="AW339" s="561"/>
      <c r="AX339" s="561"/>
      <c r="AY339" s="561"/>
      <c r="AZ339" s="561"/>
      <c r="BA339" s="561"/>
      <c r="BB339" s="561"/>
      <c r="BC339" s="561"/>
      <c r="BD339" s="561"/>
      <c r="BE339" s="561"/>
      <c r="BF339" s="561"/>
      <c r="BG339" s="561"/>
      <c r="BH339" s="561"/>
      <c r="BI339" s="561"/>
      <c r="BJ339" s="561"/>
      <c r="BK339" s="561"/>
      <c r="BL339" s="561"/>
      <c r="BM339" s="561"/>
      <c r="BN339" s="561"/>
      <c r="BO339" s="561"/>
      <c r="BP339" s="561"/>
      <c r="BQ339" s="561"/>
      <c r="BR339" s="561"/>
      <c r="BS339" s="561"/>
      <c r="BT339" s="561"/>
      <c r="BU339" s="561"/>
    </row>
    <row r="340" spans="1:73">
      <c r="A340" s="561"/>
      <c r="E340" s="561"/>
      <c r="H340" s="561"/>
      <c r="Q340" s="561"/>
      <c r="R340" s="561"/>
      <c r="S340" s="561"/>
      <c r="T340" s="561"/>
      <c r="U340" s="561"/>
      <c r="V340" s="561"/>
      <c r="Y340" s="561"/>
      <c r="Z340" s="561"/>
      <c r="AA340" s="561"/>
      <c r="AB340" s="561"/>
      <c r="AC340" s="561"/>
      <c r="AD340" s="561"/>
      <c r="AE340" s="561"/>
      <c r="AF340" s="561"/>
      <c r="AG340" s="561"/>
      <c r="AH340" s="561"/>
      <c r="AJ340" s="561"/>
      <c r="AK340" s="561"/>
      <c r="AM340" s="561"/>
      <c r="AN340" s="561"/>
      <c r="AO340" s="561"/>
      <c r="AP340" s="561"/>
      <c r="AQ340" s="561"/>
      <c r="AR340" s="561"/>
      <c r="AS340" s="561"/>
      <c r="AU340" s="561"/>
      <c r="AV340" s="561"/>
      <c r="AW340" s="561"/>
      <c r="AX340" s="561"/>
      <c r="AY340" s="561"/>
      <c r="AZ340" s="561"/>
      <c r="BA340" s="561"/>
      <c r="BB340" s="561"/>
      <c r="BC340" s="561"/>
      <c r="BD340" s="561"/>
      <c r="BE340" s="561"/>
      <c r="BF340" s="561"/>
      <c r="BG340" s="561"/>
      <c r="BH340" s="561"/>
      <c r="BI340" s="561"/>
      <c r="BJ340" s="561"/>
      <c r="BK340" s="561"/>
      <c r="BL340" s="561"/>
      <c r="BM340" s="561"/>
      <c r="BN340" s="561"/>
      <c r="BO340" s="561"/>
      <c r="BP340" s="561"/>
      <c r="BQ340" s="561"/>
      <c r="BR340" s="561"/>
      <c r="BS340" s="561"/>
      <c r="BT340" s="561"/>
      <c r="BU340" s="561"/>
    </row>
    <row r="341" spans="1:73">
      <c r="A341" s="561"/>
      <c r="E341" s="561"/>
      <c r="H341" s="561"/>
      <c r="Q341" s="561"/>
      <c r="R341" s="561"/>
      <c r="S341" s="561"/>
      <c r="T341" s="561"/>
      <c r="U341" s="561"/>
      <c r="V341" s="561"/>
      <c r="Y341" s="561"/>
      <c r="Z341" s="561"/>
      <c r="AA341" s="561"/>
      <c r="AB341" s="561"/>
      <c r="AC341" s="561"/>
      <c r="AD341" s="561"/>
      <c r="AE341" s="561"/>
      <c r="AF341" s="561"/>
      <c r="AG341" s="561"/>
      <c r="AH341" s="561"/>
      <c r="AJ341" s="561"/>
      <c r="AK341" s="561"/>
      <c r="AM341" s="561"/>
      <c r="AN341" s="561"/>
      <c r="AO341" s="561"/>
      <c r="AP341" s="561"/>
      <c r="AQ341" s="561"/>
      <c r="AR341" s="561"/>
      <c r="AS341" s="561"/>
      <c r="AU341" s="561"/>
      <c r="AV341" s="561"/>
      <c r="AW341" s="561"/>
      <c r="AX341" s="561"/>
      <c r="AY341" s="561"/>
      <c r="AZ341" s="561"/>
      <c r="BA341" s="561"/>
      <c r="BB341" s="561"/>
      <c r="BC341" s="561"/>
      <c r="BD341" s="561"/>
      <c r="BE341" s="561"/>
      <c r="BF341" s="561"/>
      <c r="BG341" s="561"/>
      <c r="BH341" s="561"/>
      <c r="BI341" s="561"/>
      <c r="BJ341" s="561"/>
      <c r="BK341" s="561"/>
      <c r="BL341" s="561"/>
      <c r="BM341" s="561"/>
      <c r="BN341" s="561"/>
      <c r="BO341" s="561"/>
      <c r="BP341" s="561"/>
      <c r="BQ341" s="561"/>
      <c r="BR341" s="561"/>
      <c r="BS341" s="561"/>
      <c r="BT341" s="561"/>
      <c r="BU341" s="561"/>
    </row>
    <row r="342" spans="1:73">
      <c r="A342" s="561"/>
      <c r="E342" s="561"/>
      <c r="H342" s="561"/>
      <c r="Q342" s="561"/>
      <c r="R342" s="561"/>
      <c r="S342" s="561"/>
      <c r="T342" s="561"/>
      <c r="U342" s="561"/>
      <c r="V342" s="561"/>
      <c r="Y342" s="561"/>
      <c r="Z342" s="561"/>
      <c r="AA342" s="561"/>
      <c r="AB342" s="561"/>
      <c r="AC342" s="561"/>
      <c r="AD342" s="561"/>
      <c r="AE342" s="561"/>
      <c r="AF342" s="561"/>
      <c r="AG342" s="561"/>
      <c r="AH342" s="561"/>
      <c r="AJ342" s="561"/>
      <c r="AK342" s="561"/>
      <c r="AM342" s="561"/>
      <c r="AN342" s="561"/>
      <c r="AO342" s="561"/>
      <c r="AP342" s="561"/>
      <c r="AQ342" s="561"/>
      <c r="AR342" s="561"/>
      <c r="AS342" s="561"/>
      <c r="AU342" s="561"/>
      <c r="AV342" s="561"/>
      <c r="AW342" s="561"/>
      <c r="AX342" s="561"/>
      <c r="AY342" s="561"/>
      <c r="AZ342" s="561"/>
      <c r="BA342" s="561"/>
      <c r="BB342" s="561"/>
      <c r="BC342" s="561"/>
      <c r="BD342" s="561"/>
      <c r="BE342" s="561"/>
      <c r="BF342" s="561"/>
      <c r="BG342" s="561"/>
      <c r="BH342" s="561"/>
      <c r="BI342" s="561"/>
      <c r="BJ342" s="561"/>
      <c r="BK342" s="561"/>
      <c r="BL342" s="561"/>
      <c r="BM342" s="561"/>
      <c r="BN342" s="561"/>
      <c r="BO342" s="561"/>
      <c r="BP342" s="561"/>
      <c r="BQ342" s="561"/>
      <c r="BR342" s="561"/>
      <c r="BS342" s="561"/>
      <c r="BT342" s="561"/>
      <c r="BU342" s="561"/>
    </row>
    <row r="343" spans="1:73">
      <c r="A343" s="561"/>
      <c r="E343" s="561"/>
      <c r="H343" s="561"/>
      <c r="Q343" s="561"/>
      <c r="R343" s="561"/>
      <c r="S343" s="561"/>
      <c r="T343" s="561"/>
      <c r="U343" s="561"/>
      <c r="V343" s="561"/>
      <c r="Y343" s="561"/>
      <c r="Z343" s="561"/>
      <c r="AA343" s="561"/>
      <c r="AB343" s="561"/>
      <c r="AC343" s="561"/>
      <c r="AD343" s="561"/>
      <c r="AE343" s="561"/>
      <c r="AF343" s="561"/>
      <c r="AG343" s="561"/>
      <c r="AH343" s="561"/>
      <c r="AJ343" s="561"/>
      <c r="AK343" s="561"/>
      <c r="AM343" s="561"/>
      <c r="AN343" s="561"/>
      <c r="AO343" s="561"/>
      <c r="AP343" s="561"/>
      <c r="AQ343" s="561"/>
      <c r="AR343" s="561"/>
      <c r="AS343" s="561"/>
      <c r="AU343" s="561"/>
      <c r="AV343" s="561"/>
      <c r="AW343" s="561"/>
      <c r="AX343" s="561"/>
      <c r="AY343" s="561"/>
      <c r="AZ343" s="561"/>
      <c r="BA343" s="561"/>
      <c r="BB343" s="561"/>
      <c r="BC343" s="561"/>
      <c r="BD343" s="561"/>
      <c r="BE343" s="561"/>
      <c r="BF343" s="561"/>
      <c r="BG343" s="561"/>
      <c r="BH343" s="561"/>
      <c r="BI343" s="561"/>
      <c r="BJ343" s="561"/>
      <c r="BK343" s="561"/>
      <c r="BL343" s="561"/>
      <c r="BM343" s="561"/>
      <c r="BN343" s="561"/>
      <c r="BO343" s="561"/>
      <c r="BP343" s="561"/>
      <c r="BQ343" s="561"/>
      <c r="BR343" s="561"/>
      <c r="BS343" s="561"/>
      <c r="BT343" s="561"/>
      <c r="BU343" s="561"/>
    </row>
    <row r="344" spans="1:73">
      <c r="A344" s="561"/>
      <c r="E344" s="561"/>
      <c r="H344" s="561"/>
      <c r="Q344" s="561"/>
      <c r="R344" s="561"/>
      <c r="S344" s="561"/>
      <c r="T344" s="561"/>
      <c r="U344" s="561"/>
      <c r="V344" s="561"/>
      <c r="Y344" s="561"/>
      <c r="Z344" s="561"/>
      <c r="AA344" s="561"/>
      <c r="AB344" s="561"/>
      <c r="AC344" s="561"/>
      <c r="AD344" s="561"/>
      <c r="AE344" s="561"/>
      <c r="AF344" s="561"/>
      <c r="AG344" s="561"/>
      <c r="AH344" s="561"/>
      <c r="AJ344" s="561"/>
      <c r="AK344" s="561"/>
      <c r="AM344" s="561"/>
      <c r="AN344" s="561"/>
      <c r="AO344" s="561"/>
      <c r="AP344" s="561"/>
      <c r="AQ344" s="561"/>
      <c r="AR344" s="561"/>
      <c r="AS344" s="561"/>
      <c r="AU344" s="561"/>
      <c r="AV344" s="561"/>
      <c r="AW344" s="561"/>
      <c r="AX344" s="561"/>
      <c r="AY344" s="561"/>
      <c r="AZ344" s="561"/>
      <c r="BA344" s="561"/>
      <c r="BB344" s="561"/>
      <c r="BC344" s="561"/>
      <c r="BD344" s="561"/>
      <c r="BE344" s="561"/>
      <c r="BF344" s="561"/>
      <c r="BG344" s="561"/>
      <c r="BH344" s="561"/>
      <c r="BI344" s="561"/>
      <c r="BJ344" s="561"/>
      <c r="BK344" s="561"/>
      <c r="BL344" s="561"/>
      <c r="BM344" s="561"/>
      <c r="BN344" s="561"/>
      <c r="BO344" s="561"/>
      <c r="BP344" s="561"/>
      <c r="BQ344" s="561"/>
      <c r="BR344" s="561"/>
      <c r="BS344" s="561"/>
      <c r="BT344" s="561"/>
      <c r="BU344" s="561"/>
    </row>
    <row r="345" spans="1:73">
      <c r="A345" s="561"/>
      <c r="E345" s="561"/>
      <c r="H345" s="561"/>
      <c r="Q345" s="561"/>
      <c r="R345" s="561"/>
      <c r="S345" s="561"/>
      <c r="T345" s="561"/>
      <c r="U345" s="561"/>
      <c r="V345" s="561"/>
      <c r="Y345" s="561"/>
      <c r="Z345" s="561"/>
      <c r="AA345" s="561"/>
      <c r="AB345" s="561"/>
      <c r="AC345" s="561"/>
      <c r="AD345" s="561"/>
      <c r="AE345" s="561"/>
      <c r="AF345" s="561"/>
      <c r="AG345" s="561"/>
      <c r="AH345" s="561"/>
      <c r="AJ345" s="561"/>
      <c r="AK345" s="561"/>
      <c r="AM345" s="561"/>
      <c r="AN345" s="561"/>
      <c r="AO345" s="561"/>
      <c r="AP345" s="561"/>
      <c r="AQ345" s="561"/>
      <c r="AR345" s="561"/>
      <c r="AS345" s="561"/>
      <c r="AU345" s="561"/>
      <c r="AV345" s="561"/>
      <c r="AW345" s="561"/>
      <c r="AX345" s="561"/>
      <c r="AY345" s="561"/>
      <c r="AZ345" s="561"/>
      <c r="BA345" s="561"/>
      <c r="BB345" s="561"/>
      <c r="BC345" s="561"/>
      <c r="BD345" s="561"/>
      <c r="BE345" s="561"/>
      <c r="BF345" s="561"/>
      <c r="BG345" s="561"/>
      <c r="BH345" s="561"/>
      <c r="BI345" s="561"/>
      <c r="BJ345" s="561"/>
      <c r="BK345" s="561"/>
      <c r="BL345" s="561"/>
      <c r="BM345" s="561"/>
      <c r="BN345" s="561"/>
      <c r="BO345" s="561"/>
      <c r="BP345" s="561"/>
      <c r="BQ345" s="561"/>
      <c r="BR345" s="561"/>
      <c r="BS345" s="561"/>
      <c r="BT345" s="561"/>
      <c r="BU345" s="561"/>
    </row>
    <row r="346" spans="1:73">
      <c r="A346" s="561"/>
      <c r="E346" s="561"/>
      <c r="H346" s="561"/>
      <c r="Q346" s="561"/>
      <c r="R346" s="561"/>
      <c r="S346" s="561"/>
      <c r="T346" s="561"/>
      <c r="U346" s="561"/>
      <c r="V346" s="561"/>
      <c r="Y346" s="561"/>
      <c r="Z346" s="561"/>
      <c r="AA346" s="561"/>
      <c r="AB346" s="561"/>
      <c r="AC346" s="561"/>
      <c r="AD346" s="561"/>
      <c r="AE346" s="561"/>
      <c r="AF346" s="561"/>
      <c r="AG346" s="561"/>
      <c r="AH346" s="561"/>
      <c r="AJ346" s="561"/>
      <c r="AK346" s="561"/>
      <c r="AM346" s="561"/>
      <c r="AN346" s="561"/>
      <c r="AO346" s="561"/>
      <c r="AP346" s="561"/>
      <c r="AQ346" s="561"/>
      <c r="AR346" s="561"/>
      <c r="AS346" s="561"/>
      <c r="AU346" s="561"/>
      <c r="AV346" s="561"/>
      <c r="AW346" s="561"/>
      <c r="AX346" s="561"/>
      <c r="AY346" s="561"/>
      <c r="AZ346" s="561"/>
      <c r="BA346" s="561"/>
      <c r="BB346" s="561"/>
      <c r="BC346" s="561"/>
      <c r="BD346" s="561"/>
      <c r="BE346" s="561"/>
      <c r="BF346" s="561"/>
      <c r="BG346" s="561"/>
      <c r="BH346" s="561"/>
      <c r="BI346" s="561"/>
      <c r="BJ346" s="561"/>
      <c r="BK346" s="561"/>
      <c r="BL346" s="561"/>
      <c r="BM346" s="561"/>
      <c r="BN346" s="561"/>
      <c r="BO346" s="561"/>
      <c r="BP346" s="561"/>
      <c r="BQ346" s="561"/>
      <c r="BR346" s="561"/>
      <c r="BS346" s="561"/>
      <c r="BT346" s="561"/>
      <c r="BU346" s="561"/>
    </row>
    <row r="347" spans="1:73">
      <c r="A347" s="561"/>
      <c r="E347" s="561"/>
      <c r="H347" s="561"/>
      <c r="Q347" s="561"/>
      <c r="R347" s="561"/>
      <c r="S347" s="561"/>
      <c r="T347" s="561"/>
      <c r="U347" s="561"/>
      <c r="V347" s="561"/>
      <c r="Y347" s="561"/>
      <c r="Z347" s="561"/>
      <c r="AA347" s="561"/>
      <c r="AB347" s="561"/>
      <c r="AC347" s="561"/>
      <c r="AD347" s="561"/>
      <c r="AE347" s="561"/>
      <c r="AF347" s="561"/>
      <c r="AG347" s="561"/>
      <c r="AH347" s="561"/>
      <c r="AJ347" s="561"/>
      <c r="AK347" s="561"/>
      <c r="AM347" s="561"/>
      <c r="AN347" s="561"/>
      <c r="AO347" s="561"/>
      <c r="AP347" s="561"/>
      <c r="AQ347" s="561"/>
      <c r="AR347" s="561"/>
      <c r="AS347" s="561"/>
      <c r="AU347" s="561"/>
      <c r="AV347" s="561"/>
      <c r="AW347" s="561"/>
      <c r="AX347" s="561"/>
      <c r="AY347" s="561"/>
      <c r="AZ347" s="561"/>
      <c r="BA347" s="561"/>
      <c r="BB347" s="561"/>
      <c r="BC347" s="561"/>
      <c r="BD347" s="561"/>
      <c r="BE347" s="561"/>
      <c r="BF347" s="561"/>
      <c r="BG347" s="561"/>
      <c r="BH347" s="561"/>
      <c r="BI347" s="561"/>
      <c r="BJ347" s="561"/>
      <c r="BK347" s="561"/>
      <c r="BL347" s="561"/>
      <c r="BM347" s="561"/>
      <c r="BN347" s="561"/>
      <c r="BO347" s="561"/>
      <c r="BP347" s="561"/>
      <c r="BQ347" s="561"/>
      <c r="BR347" s="561"/>
      <c r="BS347" s="561"/>
      <c r="BT347" s="561"/>
      <c r="BU347" s="561"/>
    </row>
    <row r="348" spans="1:73">
      <c r="A348" s="561"/>
      <c r="E348" s="561"/>
      <c r="H348" s="561"/>
      <c r="Q348" s="561"/>
      <c r="R348" s="561"/>
      <c r="S348" s="561"/>
      <c r="T348" s="561"/>
      <c r="U348" s="561"/>
      <c r="V348" s="561"/>
      <c r="Y348" s="561"/>
      <c r="Z348" s="561"/>
      <c r="AA348" s="561"/>
      <c r="AB348" s="561"/>
      <c r="AC348" s="561"/>
      <c r="AD348" s="561"/>
      <c r="AE348" s="561"/>
      <c r="AF348" s="561"/>
      <c r="AG348" s="561"/>
      <c r="AH348" s="561"/>
      <c r="AJ348" s="561"/>
      <c r="AK348" s="561"/>
      <c r="AM348" s="561"/>
      <c r="AN348" s="561"/>
      <c r="AO348" s="561"/>
      <c r="AP348" s="561"/>
      <c r="AQ348" s="561"/>
      <c r="AR348" s="561"/>
      <c r="AS348" s="561"/>
      <c r="AU348" s="561"/>
      <c r="AV348" s="561"/>
      <c r="AW348" s="561"/>
      <c r="AX348" s="561"/>
      <c r="AY348" s="561"/>
      <c r="AZ348" s="561"/>
      <c r="BA348" s="561"/>
      <c r="BB348" s="561"/>
      <c r="BC348" s="561"/>
      <c r="BD348" s="561"/>
      <c r="BE348" s="561"/>
      <c r="BF348" s="561"/>
      <c r="BG348" s="561"/>
      <c r="BH348" s="561"/>
      <c r="BI348" s="561"/>
      <c r="BJ348" s="561"/>
      <c r="BK348" s="561"/>
      <c r="BL348" s="561"/>
      <c r="BM348" s="561"/>
      <c r="BN348" s="561"/>
      <c r="BO348" s="561"/>
      <c r="BP348" s="561"/>
      <c r="BQ348" s="561"/>
      <c r="BR348" s="561"/>
      <c r="BS348" s="561"/>
      <c r="BT348" s="561"/>
      <c r="BU348" s="561"/>
    </row>
    <row r="349" spans="1:73">
      <c r="A349" s="561"/>
      <c r="E349" s="561"/>
      <c r="H349" s="561"/>
      <c r="Q349" s="561"/>
      <c r="R349" s="561"/>
      <c r="S349" s="561"/>
      <c r="T349" s="561"/>
      <c r="U349" s="561"/>
      <c r="V349" s="561"/>
      <c r="Y349" s="561"/>
      <c r="Z349" s="561"/>
      <c r="AA349" s="561"/>
      <c r="AB349" s="561"/>
      <c r="AC349" s="561"/>
      <c r="AD349" s="561"/>
      <c r="AE349" s="561"/>
      <c r="AF349" s="561"/>
      <c r="AG349" s="561"/>
      <c r="AH349" s="561"/>
      <c r="AJ349" s="561"/>
      <c r="AK349" s="561"/>
      <c r="AM349" s="561"/>
      <c r="AN349" s="561"/>
      <c r="AO349" s="561"/>
      <c r="AP349" s="561"/>
      <c r="AQ349" s="561"/>
      <c r="AR349" s="561"/>
      <c r="AS349" s="561"/>
      <c r="AU349" s="561"/>
      <c r="AV349" s="561"/>
      <c r="AW349" s="561"/>
      <c r="AX349" s="561"/>
      <c r="AY349" s="561"/>
      <c r="AZ349" s="561"/>
      <c r="BA349" s="561"/>
      <c r="BB349" s="561"/>
      <c r="BC349" s="561"/>
      <c r="BD349" s="561"/>
      <c r="BE349" s="561"/>
      <c r="BF349" s="561"/>
      <c r="BG349" s="561"/>
      <c r="BH349" s="561"/>
      <c r="BI349" s="561"/>
      <c r="BJ349" s="561"/>
      <c r="BK349" s="561"/>
      <c r="BL349" s="561"/>
      <c r="BM349" s="561"/>
      <c r="BN349" s="561"/>
      <c r="BO349" s="561"/>
      <c r="BP349" s="561"/>
      <c r="BQ349" s="561"/>
      <c r="BR349" s="561"/>
      <c r="BS349" s="561"/>
      <c r="BT349" s="561"/>
      <c r="BU349" s="561"/>
    </row>
    <row r="350" spans="1:73">
      <c r="A350" s="561"/>
      <c r="E350" s="561"/>
      <c r="H350" s="561"/>
      <c r="Q350" s="561"/>
      <c r="R350" s="561"/>
      <c r="S350" s="561"/>
      <c r="T350" s="561"/>
      <c r="U350" s="561"/>
      <c r="V350" s="561"/>
      <c r="Y350" s="561"/>
      <c r="Z350" s="561"/>
      <c r="AA350" s="561"/>
      <c r="AB350" s="561"/>
      <c r="AC350" s="561"/>
      <c r="AD350" s="561"/>
      <c r="AE350" s="561"/>
      <c r="AF350" s="561"/>
      <c r="AG350" s="561"/>
      <c r="AH350" s="561"/>
      <c r="AJ350" s="561"/>
      <c r="AK350" s="561"/>
      <c r="AM350" s="561"/>
      <c r="AN350" s="561"/>
      <c r="AO350" s="561"/>
      <c r="AP350" s="561"/>
      <c r="AQ350" s="561"/>
      <c r="AR350" s="561"/>
      <c r="AS350" s="561"/>
      <c r="AU350" s="561"/>
      <c r="AV350" s="561"/>
      <c r="AW350" s="561"/>
      <c r="AX350" s="561"/>
      <c r="AY350" s="561"/>
      <c r="AZ350" s="561"/>
      <c r="BA350" s="561"/>
      <c r="BB350" s="561"/>
      <c r="BC350" s="561"/>
      <c r="BD350" s="561"/>
      <c r="BE350" s="561"/>
      <c r="BF350" s="561"/>
      <c r="BG350" s="561"/>
      <c r="BH350" s="561"/>
      <c r="BI350" s="561"/>
      <c r="BJ350" s="561"/>
      <c r="BK350" s="561"/>
      <c r="BL350" s="561"/>
      <c r="BM350" s="561"/>
      <c r="BN350" s="561"/>
      <c r="BO350" s="561"/>
      <c r="BP350" s="561"/>
      <c r="BQ350" s="561"/>
      <c r="BR350" s="561"/>
      <c r="BS350" s="561"/>
      <c r="BT350" s="561"/>
      <c r="BU350" s="561"/>
    </row>
    <row r="351" spans="1:73">
      <c r="A351" s="561"/>
      <c r="E351" s="561"/>
      <c r="H351" s="561"/>
      <c r="Q351" s="561"/>
      <c r="R351" s="561"/>
      <c r="S351" s="561"/>
      <c r="T351" s="561"/>
      <c r="U351" s="561"/>
      <c r="V351" s="561"/>
      <c r="Y351" s="561"/>
      <c r="Z351" s="561"/>
      <c r="AA351" s="561"/>
      <c r="AB351" s="561"/>
      <c r="AC351" s="561"/>
      <c r="AD351" s="561"/>
      <c r="AE351" s="561"/>
      <c r="AF351" s="561"/>
      <c r="AG351" s="561"/>
      <c r="AH351" s="561"/>
      <c r="AJ351" s="561"/>
      <c r="AK351" s="561"/>
      <c r="AM351" s="561"/>
      <c r="AN351" s="561"/>
      <c r="AO351" s="561"/>
      <c r="AP351" s="561"/>
      <c r="AQ351" s="561"/>
      <c r="AR351" s="561"/>
      <c r="AS351" s="561"/>
      <c r="AU351" s="561"/>
      <c r="AV351" s="561"/>
      <c r="AW351" s="561"/>
      <c r="AX351" s="561"/>
      <c r="AY351" s="561"/>
      <c r="AZ351" s="561"/>
      <c r="BA351" s="561"/>
      <c r="BB351" s="561"/>
      <c r="BC351" s="561"/>
      <c r="BD351" s="561"/>
      <c r="BE351" s="561"/>
      <c r="BF351" s="561"/>
      <c r="BG351" s="561"/>
      <c r="BH351" s="561"/>
      <c r="BI351" s="561"/>
      <c r="BJ351" s="561"/>
      <c r="BK351" s="561"/>
      <c r="BL351" s="561"/>
      <c r="BM351" s="561"/>
      <c r="BN351" s="561"/>
      <c r="BO351" s="561"/>
      <c r="BP351" s="561"/>
      <c r="BQ351" s="561"/>
      <c r="BR351" s="561"/>
      <c r="BS351" s="561"/>
      <c r="BT351" s="561"/>
      <c r="BU351" s="561"/>
    </row>
    <row r="352" spans="1:73">
      <c r="A352" s="561"/>
      <c r="E352" s="561"/>
      <c r="H352" s="561"/>
      <c r="Q352" s="561"/>
      <c r="R352" s="561"/>
      <c r="S352" s="561"/>
      <c r="T352" s="561"/>
      <c r="U352" s="561"/>
      <c r="V352" s="561"/>
      <c r="Y352" s="561"/>
      <c r="Z352" s="561"/>
      <c r="AA352" s="561"/>
      <c r="AB352" s="561"/>
      <c r="AC352" s="561"/>
      <c r="AD352" s="561"/>
      <c r="AE352" s="561"/>
      <c r="AF352" s="561"/>
      <c r="AG352" s="561"/>
      <c r="AH352" s="561"/>
      <c r="AJ352" s="561"/>
      <c r="AK352" s="561"/>
      <c r="AM352" s="561"/>
      <c r="AN352" s="561"/>
      <c r="AO352" s="561"/>
      <c r="AP352" s="561"/>
      <c r="AQ352" s="561"/>
      <c r="AR352" s="561"/>
      <c r="AS352" s="561"/>
      <c r="AU352" s="561"/>
      <c r="AV352" s="561"/>
      <c r="AW352" s="561"/>
      <c r="AX352" s="561"/>
      <c r="AY352" s="561"/>
      <c r="AZ352" s="561"/>
      <c r="BA352" s="561"/>
      <c r="BB352" s="561"/>
      <c r="BC352" s="561"/>
      <c r="BD352" s="561"/>
      <c r="BE352" s="561"/>
      <c r="BF352" s="561"/>
      <c r="BG352" s="561"/>
      <c r="BH352" s="561"/>
      <c r="BI352" s="561"/>
      <c r="BJ352" s="561"/>
      <c r="BK352" s="561"/>
      <c r="BL352" s="561"/>
      <c r="BM352" s="561"/>
      <c r="BN352" s="561"/>
      <c r="BO352" s="561"/>
      <c r="BP352" s="561"/>
      <c r="BQ352" s="561"/>
      <c r="BR352" s="561"/>
      <c r="BS352" s="561"/>
      <c r="BT352" s="561"/>
      <c r="BU352" s="561"/>
    </row>
    <row r="353" spans="1:73">
      <c r="A353" s="561"/>
      <c r="E353" s="561"/>
      <c r="H353" s="561"/>
      <c r="Q353" s="561"/>
      <c r="R353" s="561"/>
      <c r="S353" s="561"/>
      <c r="T353" s="561"/>
      <c r="U353" s="561"/>
      <c r="V353" s="561"/>
      <c r="Y353" s="561"/>
      <c r="Z353" s="561"/>
      <c r="AA353" s="561"/>
      <c r="AB353" s="561"/>
      <c r="AC353" s="561"/>
      <c r="AD353" s="561"/>
      <c r="AE353" s="561"/>
      <c r="AF353" s="561"/>
      <c r="AG353" s="561"/>
      <c r="AH353" s="561"/>
      <c r="AJ353" s="561"/>
      <c r="AK353" s="561"/>
      <c r="AM353" s="561"/>
      <c r="AN353" s="561"/>
      <c r="AO353" s="561"/>
      <c r="AP353" s="561"/>
      <c r="AQ353" s="561"/>
      <c r="AR353" s="561"/>
      <c r="AS353" s="561"/>
      <c r="AU353" s="561"/>
      <c r="AV353" s="561"/>
      <c r="AW353" s="561"/>
      <c r="AX353" s="561"/>
      <c r="AY353" s="561"/>
      <c r="AZ353" s="561"/>
      <c r="BA353" s="561"/>
      <c r="BB353" s="561"/>
      <c r="BC353" s="561"/>
      <c r="BD353" s="561"/>
      <c r="BE353" s="561"/>
      <c r="BF353" s="561"/>
      <c r="BG353" s="561"/>
      <c r="BH353" s="561"/>
      <c r="BI353" s="561"/>
      <c r="BJ353" s="561"/>
      <c r="BK353" s="561"/>
      <c r="BL353" s="561"/>
      <c r="BM353" s="561"/>
      <c r="BN353" s="561"/>
      <c r="BO353" s="561"/>
      <c r="BP353" s="561"/>
      <c r="BQ353" s="561"/>
      <c r="BR353" s="561"/>
      <c r="BS353" s="561"/>
      <c r="BT353" s="561"/>
      <c r="BU353" s="561"/>
    </row>
    <row r="354" spans="1:73">
      <c r="A354" s="561"/>
      <c r="E354" s="561"/>
      <c r="H354" s="561"/>
      <c r="Q354" s="561"/>
      <c r="R354" s="561"/>
      <c r="S354" s="561"/>
      <c r="T354" s="561"/>
      <c r="U354" s="561"/>
      <c r="V354" s="561"/>
      <c r="Y354" s="561"/>
      <c r="Z354" s="561"/>
      <c r="AA354" s="561"/>
      <c r="AB354" s="561"/>
      <c r="AC354" s="561"/>
      <c r="AD354" s="561"/>
      <c r="AE354" s="561"/>
      <c r="AF354" s="561"/>
      <c r="AG354" s="561"/>
      <c r="AH354" s="561"/>
      <c r="AJ354" s="561"/>
      <c r="AK354" s="561"/>
      <c r="AM354" s="561"/>
      <c r="AN354" s="561"/>
      <c r="AO354" s="561"/>
      <c r="AP354" s="561"/>
      <c r="AQ354" s="561"/>
      <c r="AR354" s="561"/>
      <c r="AS354" s="561"/>
      <c r="AU354" s="561"/>
      <c r="AV354" s="561"/>
      <c r="AW354" s="561"/>
      <c r="AX354" s="561"/>
      <c r="AY354" s="561"/>
      <c r="AZ354" s="561"/>
      <c r="BA354" s="561"/>
      <c r="BB354" s="561"/>
      <c r="BC354" s="561"/>
      <c r="BD354" s="561"/>
      <c r="BE354" s="561"/>
      <c r="BF354" s="561"/>
      <c r="BG354" s="561"/>
      <c r="BH354" s="561"/>
      <c r="BI354" s="561"/>
      <c r="BJ354" s="561"/>
      <c r="BK354" s="561"/>
      <c r="BL354" s="561"/>
      <c r="BM354" s="561"/>
      <c r="BN354" s="561"/>
      <c r="BO354" s="561"/>
      <c r="BP354" s="561"/>
      <c r="BQ354" s="561"/>
      <c r="BR354" s="561"/>
      <c r="BS354" s="561"/>
      <c r="BT354" s="561"/>
      <c r="BU354" s="561"/>
    </row>
    <row r="355" spans="1:73">
      <c r="A355" s="561"/>
      <c r="E355" s="561"/>
      <c r="H355" s="561"/>
      <c r="Q355" s="561"/>
      <c r="R355" s="561"/>
      <c r="S355" s="561"/>
      <c r="T355" s="561"/>
      <c r="U355" s="561"/>
      <c r="V355" s="561"/>
      <c r="Y355" s="561"/>
      <c r="Z355" s="561"/>
      <c r="AA355" s="561"/>
      <c r="AB355" s="561"/>
      <c r="AC355" s="561"/>
      <c r="AD355" s="561"/>
      <c r="AE355" s="561"/>
      <c r="AF355" s="561"/>
      <c r="AG355" s="561"/>
      <c r="AH355" s="561"/>
      <c r="AJ355" s="561"/>
      <c r="AK355" s="561"/>
      <c r="AM355" s="561"/>
      <c r="AN355" s="561"/>
      <c r="AO355" s="561"/>
      <c r="AP355" s="561"/>
      <c r="AQ355" s="561"/>
      <c r="AR355" s="561"/>
      <c r="AS355" s="561"/>
      <c r="AU355" s="561"/>
      <c r="AV355" s="561"/>
      <c r="AW355" s="561"/>
      <c r="AX355" s="561"/>
      <c r="AY355" s="561"/>
      <c r="AZ355" s="561"/>
      <c r="BA355" s="561"/>
      <c r="BB355" s="561"/>
      <c r="BC355" s="561"/>
      <c r="BD355" s="561"/>
      <c r="BE355" s="561"/>
      <c r="BF355" s="561"/>
      <c r="BG355" s="561"/>
      <c r="BH355" s="561"/>
      <c r="BI355" s="561"/>
      <c r="BJ355" s="561"/>
      <c r="BK355" s="561"/>
      <c r="BL355" s="561"/>
      <c r="BM355" s="561"/>
      <c r="BN355" s="561"/>
      <c r="BO355" s="561"/>
      <c r="BP355" s="561"/>
      <c r="BQ355" s="561"/>
      <c r="BR355" s="561"/>
      <c r="BS355" s="561"/>
      <c r="BT355" s="561"/>
      <c r="BU355" s="561"/>
    </row>
    <row r="356" spans="1:73">
      <c r="A356" s="561"/>
      <c r="E356" s="561"/>
      <c r="H356" s="561"/>
      <c r="Q356" s="561"/>
      <c r="R356" s="561"/>
      <c r="S356" s="561"/>
      <c r="T356" s="561"/>
      <c r="U356" s="561"/>
      <c r="V356" s="561"/>
      <c r="Y356" s="561"/>
      <c r="Z356" s="561"/>
      <c r="AA356" s="561"/>
      <c r="AB356" s="561"/>
      <c r="AC356" s="561"/>
      <c r="AD356" s="561"/>
      <c r="AE356" s="561"/>
      <c r="AF356" s="561"/>
      <c r="AG356" s="561"/>
      <c r="AH356" s="561"/>
      <c r="AJ356" s="561"/>
      <c r="AK356" s="561"/>
      <c r="AM356" s="561"/>
      <c r="AN356" s="561"/>
      <c r="AO356" s="561"/>
      <c r="AP356" s="561"/>
      <c r="AQ356" s="561"/>
      <c r="AR356" s="561"/>
      <c r="AS356" s="561"/>
      <c r="AU356" s="561"/>
      <c r="AV356" s="561"/>
      <c r="AW356" s="561"/>
      <c r="AX356" s="561"/>
      <c r="AY356" s="561"/>
      <c r="AZ356" s="561"/>
      <c r="BA356" s="561"/>
      <c r="BB356" s="561"/>
      <c r="BC356" s="561"/>
      <c r="BD356" s="561"/>
      <c r="BE356" s="561"/>
      <c r="BF356" s="561"/>
      <c r="BG356" s="561"/>
      <c r="BH356" s="561"/>
      <c r="BI356" s="561"/>
      <c r="BJ356" s="561"/>
      <c r="BK356" s="561"/>
      <c r="BL356" s="561"/>
      <c r="BM356" s="561"/>
      <c r="BN356" s="561"/>
      <c r="BO356" s="561"/>
      <c r="BP356" s="561"/>
      <c r="BQ356" s="561"/>
      <c r="BR356" s="561"/>
      <c r="BS356" s="561"/>
      <c r="BT356" s="561"/>
      <c r="BU356" s="561"/>
    </row>
    <row r="357" spans="1:73">
      <c r="A357" s="561"/>
      <c r="E357" s="561"/>
      <c r="H357" s="561"/>
      <c r="Q357" s="561"/>
      <c r="R357" s="561"/>
      <c r="S357" s="561"/>
      <c r="T357" s="561"/>
      <c r="U357" s="561"/>
      <c r="V357" s="561"/>
      <c r="Y357" s="561"/>
      <c r="Z357" s="561"/>
      <c r="AA357" s="561"/>
      <c r="AB357" s="561"/>
      <c r="AC357" s="561"/>
      <c r="AD357" s="561"/>
      <c r="AE357" s="561"/>
      <c r="AF357" s="561"/>
      <c r="AG357" s="561"/>
      <c r="AH357" s="561"/>
      <c r="AJ357" s="561"/>
      <c r="AK357" s="561"/>
      <c r="AM357" s="561"/>
      <c r="AN357" s="561"/>
      <c r="AO357" s="561"/>
      <c r="AP357" s="561"/>
      <c r="AQ357" s="561"/>
      <c r="AR357" s="561"/>
      <c r="AS357" s="561"/>
      <c r="AU357" s="561"/>
      <c r="AV357" s="561"/>
      <c r="AW357" s="561"/>
      <c r="AX357" s="561"/>
      <c r="AY357" s="561"/>
      <c r="AZ357" s="561"/>
      <c r="BA357" s="561"/>
      <c r="BB357" s="561"/>
      <c r="BC357" s="561"/>
      <c r="BD357" s="561"/>
      <c r="BE357" s="561"/>
      <c r="BF357" s="561"/>
      <c r="BG357" s="561"/>
      <c r="BH357" s="561"/>
      <c r="BI357" s="561"/>
      <c r="BJ357" s="561"/>
      <c r="BK357" s="561"/>
      <c r="BL357" s="561"/>
      <c r="BM357" s="561"/>
      <c r="BN357" s="561"/>
      <c r="BO357" s="561"/>
      <c r="BP357" s="561"/>
      <c r="BQ357" s="561"/>
      <c r="BR357" s="561"/>
      <c r="BS357" s="561"/>
      <c r="BT357" s="561"/>
      <c r="BU357" s="561"/>
    </row>
    <row r="358" spans="1:73">
      <c r="A358" s="561"/>
      <c r="E358" s="561"/>
      <c r="H358" s="561"/>
      <c r="Q358" s="561"/>
      <c r="R358" s="561"/>
      <c r="S358" s="561"/>
      <c r="T358" s="561"/>
      <c r="U358" s="561"/>
      <c r="V358" s="561"/>
      <c r="Y358" s="561"/>
      <c r="Z358" s="561"/>
      <c r="AA358" s="561"/>
      <c r="AB358" s="561"/>
      <c r="AC358" s="561"/>
      <c r="AD358" s="561"/>
      <c r="AE358" s="561"/>
      <c r="AF358" s="561"/>
      <c r="AG358" s="561"/>
      <c r="AH358" s="561"/>
      <c r="AJ358" s="561"/>
      <c r="AK358" s="561"/>
      <c r="AM358" s="561"/>
      <c r="AN358" s="561"/>
      <c r="AO358" s="561"/>
      <c r="AP358" s="561"/>
      <c r="AQ358" s="561"/>
      <c r="AR358" s="561"/>
      <c r="AS358" s="561"/>
      <c r="AU358" s="561"/>
      <c r="AV358" s="561"/>
      <c r="AW358" s="561"/>
      <c r="AX358" s="561"/>
      <c r="AY358" s="561"/>
      <c r="AZ358" s="561"/>
      <c r="BA358" s="561"/>
      <c r="BB358" s="561"/>
      <c r="BC358" s="561"/>
      <c r="BD358" s="561"/>
      <c r="BE358" s="561"/>
      <c r="BF358" s="561"/>
      <c r="BG358" s="561"/>
      <c r="BH358" s="561"/>
      <c r="BI358" s="561"/>
      <c r="BJ358" s="561"/>
      <c r="BK358" s="561"/>
      <c r="BL358" s="561"/>
      <c r="BM358" s="561"/>
      <c r="BN358" s="561"/>
      <c r="BO358" s="561"/>
      <c r="BP358" s="561"/>
      <c r="BQ358" s="561"/>
      <c r="BR358" s="561"/>
      <c r="BS358" s="561"/>
      <c r="BT358" s="561"/>
      <c r="BU358" s="561"/>
    </row>
    <row r="359" spans="1:73">
      <c r="A359" s="561"/>
      <c r="E359" s="561"/>
      <c r="H359" s="561"/>
      <c r="Q359" s="561"/>
      <c r="R359" s="561"/>
      <c r="S359" s="561"/>
      <c r="T359" s="561"/>
      <c r="U359" s="561"/>
      <c r="V359" s="561"/>
      <c r="Y359" s="561"/>
      <c r="Z359" s="561"/>
      <c r="AA359" s="561"/>
      <c r="AB359" s="561"/>
      <c r="AC359" s="561"/>
      <c r="AD359" s="561"/>
      <c r="AE359" s="561"/>
      <c r="AF359" s="561"/>
      <c r="AG359" s="561"/>
      <c r="AH359" s="561"/>
      <c r="AJ359" s="561"/>
      <c r="AK359" s="561"/>
      <c r="AM359" s="561"/>
      <c r="AN359" s="561"/>
      <c r="AO359" s="561"/>
      <c r="AP359" s="561"/>
      <c r="AQ359" s="561"/>
      <c r="AR359" s="561"/>
      <c r="AS359" s="561"/>
      <c r="AU359" s="561"/>
      <c r="AV359" s="561"/>
      <c r="AW359" s="561"/>
      <c r="AX359" s="561"/>
      <c r="AY359" s="561"/>
      <c r="AZ359" s="561"/>
      <c r="BA359" s="561"/>
      <c r="BB359" s="561"/>
      <c r="BC359" s="561"/>
      <c r="BD359" s="561"/>
      <c r="BE359" s="561"/>
      <c r="BF359" s="561"/>
      <c r="BG359" s="561"/>
      <c r="BH359" s="561"/>
      <c r="BI359" s="561"/>
      <c r="BJ359" s="561"/>
      <c r="BK359" s="561"/>
      <c r="BL359" s="561"/>
      <c r="BM359" s="561"/>
      <c r="BN359" s="561"/>
      <c r="BO359" s="561"/>
      <c r="BP359" s="561"/>
      <c r="BQ359" s="561"/>
      <c r="BR359" s="561"/>
      <c r="BS359" s="561"/>
      <c r="BT359" s="561"/>
      <c r="BU359" s="561"/>
    </row>
    <row r="360" spans="1:73">
      <c r="A360" s="561"/>
      <c r="E360" s="561"/>
      <c r="H360" s="561"/>
      <c r="Q360" s="561"/>
      <c r="R360" s="561"/>
      <c r="S360" s="561"/>
      <c r="T360" s="561"/>
      <c r="U360" s="561"/>
      <c r="V360" s="561"/>
      <c r="Y360" s="561"/>
      <c r="Z360" s="561"/>
      <c r="AA360" s="561"/>
      <c r="AB360" s="561"/>
      <c r="AC360" s="561"/>
      <c r="AD360" s="561"/>
      <c r="AE360" s="561"/>
      <c r="AF360" s="561"/>
      <c r="AG360" s="561"/>
      <c r="AH360" s="561"/>
      <c r="AJ360" s="561"/>
      <c r="AK360" s="561"/>
      <c r="AM360" s="561"/>
      <c r="AN360" s="561"/>
      <c r="AO360" s="561"/>
      <c r="AP360" s="561"/>
      <c r="AQ360" s="561"/>
      <c r="AR360" s="561"/>
      <c r="AS360" s="561"/>
      <c r="AU360" s="561"/>
      <c r="AV360" s="561"/>
      <c r="AW360" s="561"/>
      <c r="AX360" s="561"/>
      <c r="AY360" s="561"/>
      <c r="AZ360" s="561"/>
      <c r="BA360" s="561"/>
      <c r="BB360" s="561"/>
      <c r="BC360" s="561"/>
      <c r="BD360" s="561"/>
      <c r="BE360" s="561"/>
      <c r="BF360" s="561"/>
      <c r="BG360" s="561"/>
      <c r="BH360" s="561"/>
      <c r="BI360" s="561"/>
      <c r="BJ360" s="561"/>
      <c r="BK360" s="561"/>
      <c r="BL360" s="561"/>
      <c r="BM360" s="561"/>
      <c r="BN360" s="561"/>
      <c r="BO360" s="561"/>
      <c r="BP360" s="561"/>
      <c r="BQ360" s="561"/>
      <c r="BR360" s="561"/>
      <c r="BS360" s="561"/>
      <c r="BT360" s="561"/>
      <c r="BU360" s="561"/>
    </row>
    <row r="361" spans="1:73">
      <c r="A361" s="561"/>
      <c r="E361" s="561"/>
      <c r="H361" s="561"/>
      <c r="Q361" s="561"/>
      <c r="R361" s="561"/>
      <c r="S361" s="561"/>
      <c r="T361" s="561"/>
      <c r="U361" s="561"/>
      <c r="V361" s="561"/>
      <c r="Y361" s="561"/>
      <c r="Z361" s="561"/>
      <c r="AA361" s="561"/>
      <c r="AB361" s="561"/>
      <c r="AC361" s="561"/>
      <c r="AD361" s="561"/>
      <c r="AE361" s="561"/>
      <c r="AF361" s="561"/>
      <c r="AG361" s="561"/>
      <c r="AH361" s="561"/>
      <c r="AJ361" s="561"/>
      <c r="AK361" s="561"/>
      <c r="AM361" s="561"/>
      <c r="AN361" s="561"/>
      <c r="AO361" s="561"/>
      <c r="AP361" s="561"/>
      <c r="AQ361" s="561"/>
      <c r="AR361" s="561"/>
      <c r="AS361" s="561"/>
      <c r="AU361" s="561"/>
      <c r="AV361" s="561"/>
      <c r="AW361" s="561"/>
      <c r="AX361" s="561"/>
      <c r="AY361" s="561"/>
      <c r="AZ361" s="561"/>
      <c r="BA361" s="561"/>
      <c r="BB361" s="561"/>
      <c r="BC361" s="561"/>
      <c r="BD361" s="561"/>
      <c r="BE361" s="561"/>
      <c r="BF361" s="561"/>
      <c r="BG361" s="561"/>
      <c r="BH361" s="561"/>
      <c r="BI361" s="561"/>
      <c r="BJ361" s="561"/>
      <c r="BK361" s="561"/>
      <c r="BL361" s="561"/>
      <c r="BM361" s="561"/>
      <c r="BN361" s="561"/>
      <c r="BO361" s="561"/>
      <c r="BP361" s="561"/>
      <c r="BQ361" s="561"/>
      <c r="BR361" s="561"/>
      <c r="BS361" s="561"/>
      <c r="BT361" s="561"/>
      <c r="BU361" s="561"/>
    </row>
    <row r="362" spans="1:73">
      <c r="A362" s="561"/>
      <c r="E362" s="561"/>
      <c r="H362" s="561"/>
      <c r="Q362" s="561"/>
      <c r="R362" s="561"/>
      <c r="S362" s="561"/>
      <c r="T362" s="561"/>
      <c r="U362" s="561"/>
      <c r="V362" s="561"/>
      <c r="Y362" s="561"/>
      <c r="Z362" s="561"/>
      <c r="AA362" s="561"/>
      <c r="AB362" s="561"/>
      <c r="AC362" s="561"/>
      <c r="AD362" s="561"/>
      <c r="AE362" s="561"/>
      <c r="AF362" s="561"/>
      <c r="AG362" s="561"/>
      <c r="AH362" s="561"/>
      <c r="AJ362" s="561"/>
      <c r="AK362" s="561"/>
      <c r="AM362" s="561"/>
      <c r="AN362" s="561"/>
      <c r="AO362" s="561"/>
      <c r="AP362" s="561"/>
      <c r="AQ362" s="561"/>
      <c r="AR362" s="561"/>
      <c r="AS362" s="561"/>
      <c r="AU362" s="561"/>
      <c r="AV362" s="561"/>
      <c r="AW362" s="561"/>
      <c r="AX362" s="561"/>
      <c r="AY362" s="561"/>
      <c r="AZ362" s="561"/>
      <c r="BA362" s="561"/>
      <c r="BB362" s="561"/>
      <c r="BC362" s="561"/>
      <c r="BD362" s="561"/>
      <c r="BE362" s="561"/>
      <c r="BF362" s="561"/>
      <c r="BG362" s="561"/>
      <c r="BH362" s="561"/>
      <c r="BI362" s="561"/>
      <c r="BJ362" s="561"/>
      <c r="BK362" s="561"/>
      <c r="BL362" s="561"/>
      <c r="BM362" s="561"/>
      <c r="BN362" s="561"/>
      <c r="BO362" s="561"/>
      <c r="BP362" s="561"/>
      <c r="BQ362" s="561"/>
      <c r="BR362" s="561"/>
      <c r="BS362" s="561"/>
      <c r="BT362" s="561"/>
      <c r="BU362" s="561"/>
    </row>
    <row r="363" spans="1:73">
      <c r="A363" s="561"/>
      <c r="E363" s="561"/>
      <c r="H363" s="561"/>
      <c r="Q363" s="561"/>
      <c r="R363" s="561"/>
      <c r="S363" s="561"/>
      <c r="T363" s="561"/>
      <c r="U363" s="561"/>
      <c r="V363" s="561"/>
      <c r="Y363" s="561"/>
      <c r="Z363" s="561"/>
      <c r="AA363" s="561"/>
      <c r="AB363" s="561"/>
      <c r="AC363" s="561"/>
      <c r="AD363" s="561"/>
      <c r="AE363" s="561"/>
      <c r="AF363" s="561"/>
      <c r="AG363" s="561"/>
      <c r="AH363" s="561"/>
      <c r="AJ363" s="561"/>
      <c r="AK363" s="561"/>
      <c r="AM363" s="561"/>
      <c r="AN363" s="561"/>
      <c r="AO363" s="561"/>
      <c r="AP363" s="561"/>
      <c r="AQ363" s="561"/>
      <c r="AR363" s="561"/>
      <c r="AS363" s="561"/>
      <c r="AU363" s="561"/>
      <c r="AV363" s="561"/>
      <c r="AW363" s="561"/>
      <c r="AX363" s="561"/>
      <c r="AY363" s="561"/>
      <c r="AZ363" s="561"/>
      <c r="BA363" s="561"/>
      <c r="BB363" s="561"/>
      <c r="BC363" s="561"/>
      <c r="BD363" s="561"/>
      <c r="BE363" s="561"/>
      <c r="BF363" s="561"/>
      <c r="BG363" s="561"/>
      <c r="BH363" s="561"/>
      <c r="BI363" s="561"/>
      <c r="BJ363" s="561"/>
      <c r="BK363" s="561"/>
      <c r="BL363" s="561"/>
      <c r="BM363" s="561"/>
      <c r="BN363" s="561"/>
      <c r="BO363" s="561"/>
      <c r="BP363" s="561"/>
      <c r="BQ363" s="561"/>
      <c r="BR363" s="561"/>
      <c r="BS363" s="561"/>
      <c r="BT363" s="561"/>
      <c r="BU363" s="561"/>
    </row>
    <row r="364" spans="1:73">
      <c r="A364" s="561"/>
      <c r="E364" s="561"/>
      <c r="H364" s="561"/>
      <c r="Q364" s="561"/>
      <c r="R364" s="561"/>
      <c r="S364" s="561"/>
      <c r="T364" s="561"/>
      <c r="U364" s="561"/>
      <c r="V364" s="561"/>
      <c r="Y364" s="561"/>
      <c r="Z364" s="561"/>
      <c r="AA364" s="561"/>
      <c r="AB364" s="561"/>
      <c r="AC364" s="561"/>
      <c r="AD364" s="561"/>
      <c r="AE364" s="561"/>
      <c r="AF364" s="561"/>
      <c r="AG364" s="561"/>
      <c r="AH364" s="561"/>
      <c r="AJ364" s="561"/>
      <c r="AK364" s="561"/>
      <c r="AM364" s="561"/>
      <c r="AN364" s="561"/>
      <c r="AO364" s="561"/>
      <c r="AP364" s="561"/>
      <c r="AQ364" s="561"/>
      <c r="AR364" s="561"/>
      <c r="AS364" s="561"/>
      <c r="AU364" s="561"/>
      <c r="AV364" s="561"/>
      <c r="AW364" s="561"/>
      <c r="AX364" s="561"/>
      <c r="AY364" s="561"/>
      <c r="AZ364" s="561"/>
      <c r="BA364" s="561"/>
      <c r="BB364" s="561"/>
      <c r="BC364" s="561"/>
      <c r="BD364" s="561"/>
      <c r="BE364" s="561"/>
      <c r="BF364" s="561"/>
      <c r="BG364" s="561"/>
      <c r="BH364" s="561"/>
      <c r="BI364" s="561"/>
      <c r="BJ364" s="561"/>
      <c r="BK364" s="561"/>
      <c r="BL364" s="561"/>
      <c r="BM364" s="561"/>
      <c r="BN364" s="561"/>
      <c r="BO364" s="561"/>
      <c r="BP364" s="561"/>
      <c r="BQ364" s="561"/>
      <c r="BR364" s="561"/>
      <c r="BS364" s="561"/>
      <c r="BT364" s="561"/>
      <c r="BU364" s="561"/>
    </row>
    <row r="365" spans="1:73">
      <c r="A365" s="561"/>
      <c r="E365" s="561"/>
      <c r="H365" s="561"/>
      <c r="Q365" s="561"/>
      <c r="R365" s="561"/>
      <c r="S365" s="561"/>
      <c r="T365" s="561"/>
      <c r="U365" s="561"/>
      <c r="V365" s="561"/>
      <c r="Y365" s="561"/>
      <c r="Z365" s="561"/>
      <c r="AA365" s="561"/>
      <c r="AB365" s="561"/>
      <c r="AC365" s="561"/>
      <c r="AD365" s="561"/>
      <c r="AE365" s="561"/>
      <c r="AF365" s="561"/>
      <c r="AG365" s="561"/>
      <c r="AH365" s="561"/>
      <c r="AJ365" s="561"/>
      <c r="AK365" s="561"/>
      <c r="AM365" s="561"/>
      <c r="AN365" s="561"/>
      <c r="AO365" s="561"/>
      <c r="AP365" s="561"/>
      <c r="AQ365" s="561"/>
      <c r="AR365" s="561"/>
      <c r="AS365" s="561"/>
      <c r="AU365" s="561"/>
      <c r="AV365" s="561"/>
      <c r="AW365" s="561"/>
      <c r="AX365" s="561"/>
      <c r="AY365" s="561"/>
      <c r="AZ365" s="561"/>
      <c r="BA365" s="561"/>
      <c r="BB365" s="561"/>
      <c r="BC365" s="561"/>
      <c r="BD365" s="561"/>
      <c r="BE365" s="561"/>
      <c r="BF365" s="561"/>
      <c r="BG365" s="561"/>
      <c r="BH365" s="561"/>
      <c r="BI365" s="561"/>
      <c r="BJ365" s="561"/>
      <c r="BK365" s="561"/>
      <c r="BL365" s="561"/>
      <c r="BM365" s="561"/>
      <c r="BN365" s="561"/>
      <c r="BO365" s="561"/>
      <c r="BP365" s="561"/>
      <c r="BQ365" s="561"/>
      <c r="BR365" s="561"/>
      <c r="BS365" s="561"/>
      <c r="BT365" s="561"/>
      <c r="BU365" s="561"/>
    </row>
    <row r="366" spans="1:73">
      <c r="A366" s="561"/>
      <c r="E366" s="561"/>
      <c r="H366" s="561"/>
      <c r="Q366" s="561"/>
      <c r="R366" s="561"/>
      <c r="S366" s="561"/>
      <c r="T366" s="561"/>
      <c r="U366" s="561"/>
      <c r="V366" s="561"/>
      <c r="Y366" s="561"/>
      <c r="Z366" s="561"/>
      <c r="AA366" s="561"/>
      <c r="AB366" s="561"/>
      <c r="AC366" s="561"/>
      <c r="AD366" s="561"/>
      <c r="AE366" s="561"/>
      <c r="AF366" s="561"/>
      <c r="AG366" s="561"/>
      <c r="AH366" s="561"/>
      <c r="AJ366" s="561"/>
      <c r="AK366" s="561"/>
      <c r="AM366" s="561"/>
      <c r="AN366" s="561"/>
      <c r="AO366" s="561"/>
      <c r="AP366" s="561"/>
      <c r="AQ366" s="561"/>
      <c r="AR366" s="561"/>
      <c r="AS366" s="561"/>
      <c r="AU366" s="561"/>
      <c r="AV366" s="561"/>
      <c r="AW366" s="561"/>
      <c r="AX366" s="561"/>
      <c r="AY366" s="561"/>
      <c r="AZ366" s="561"/>
      <c r="BA366" s="561"/>
      <c r="BB366" s="561"/>
      <c r="BC366" s="561"/>
      <c r="BD366" s="561"/>
      <c r="BE366" s="561"/>
      <c r="BF366" s="561"/>
      <c r="BG366" s="561"/>
      <c r="BH366" s="561"/>
      <c r="BI366" s="561"/>
      <c r="BJ366" s="561"/>
      <c r="BK366" s="561"/>
      <c r="BL366" s="561"/>
      <c r="BM366" s="561"/>
      <c r="BN366" s="561"/>
      <c r="BO366" s="561"/>
      <c r="BP366" s="561"/>
      <c r="BQ366" s="561"/>
      <c r="BR366" s="561"/>
      <c r="BS366" s="561"/>
      <c r="BT366" s="561"/>
      <c r="BU366" s="561"/>
    </row>
    <row r="367" spans="1:73">
      <c r="A367" s="561"/>
      <c r="E367" s="561"/>
      <c r="H367" s="561"/>
      <c r="Q367" s="561"/>
      <c r="R367" s="561"/>
      <c r="S367" s="561"/>
      <c r="T367" s="561"/>
      <c r="U367" s="561"/>
      <c r="V367" s="561"/>
      <c r="Y367" s="561"/>
      <c r="Z367" s="561"/>
      <c r="AA367" s="561"/>
      <c r="AB367" s="561"/>
      <c r="AC367" s="561"/>
      <c r="AD367" s="561"/>
      <c r="AE367" s="561"/>
      <c r="AF367" s="561"/>
      <c r="AG367" s="561"/>
      <c r="AH367" s="561"/>
      <c r="AJ367" s="561"/>
      <c r="AK367" s="561"/>
      <c r="AM367" s="561"/>
      <c r="AN367" s="561"/>
      <c r="AO367" s="561"/>
      <c r="AP367" s="561"/>
      <c r="AQ367" s="561"/>
      <c r="AR367" s="561"/>
      <c r="AS367" s="561"/>
      <c r="AU367" s="561"/>
      <c r="AV367" s="561"/>
      <c r="AW367" s="561"/>
      <c r="AX367" s="561"/>
      <c r="AY367" s="561"/>
      <c r="AZ367" s="561"/>
      <c r="BA367" s="561"/>
      <c r="BB367" s="561"/>
      <c r="BC367" s="561"/>
      <c r="BD367" s="561"/>
      <c r="BE367" s="561"/>
      <c r="BF367" s="561"/>
      <c r="BG367" s="561"/>
      <c r="BH367" s="561"/>
      <c r="BI367" s="561"/>
      <c r="BJ367" s="561"/>
      <c r="BK367" s="561"/>
      <c r="BL367" s="561"/>
      <c r="BM367" s="561"/>
      <c r="BN367" s="561"/>
      <c r="BO367" s="561"/>
      <c r="BP367" s="561"/>
      <c r="BQ367" s="561"/>
      <c r="BR367" s="561"/>
      <c r="BS367" s="561"/>
      <c r="BT367" s="561"/>
      <c r="BU367" s="561"/>
    </row>
    <row r="368" spans="1:73">
      <c r="A368" s="561"/>
      <c r="E368" s="561"/>
      <c r="H368" s="561"/>
      <c r="Q368" s="561"/>
      <c r="R368" s="561"/>
      <c r="S368" s="561"/>
      <c r="T368" s="561"/>
      <c r="U368" s="561"/>
      <c r="V368" s="561"/>
      <c r="Y368" s="561"/>
      <c r="Z368" s="561"/>
      <c r="AA368" s="561"/>
      <c r="AB368" s="561"/>
      <c r="AC368" s="561"/>
      <c r="AD368" s="561"/>
      <c r="AE368" s="561"/>
      <c r="AF368" s="561"/>
      <c r="AG368" s="561"/>
      <c r="AH368" s="561"/>
      <c r="AJ368" s="561"/>
      <c r="AK368" s="561"/>
      <c r="AM368" s="561"/>
      <c r="AN368" s="561"/>
      <c r="AO368" s="561"/>
      <c r="AP368" s="561"/>
      <c r="AQ368" s="561"/>
      <c r="AR368" s="561"/>
      <c r="AS368" s="561"/>
      <c r="AU368" s="561"/>
      <c r="AV368" s="561"/>
      <c r="AW368" s="561"/>
      <c r="AX368" s="561"/>
      <c r="AY368" s="561"/>
      <c r="AZ368" s="561"/>
      <c r="BA368" s="561"/>
      <c r="BB368" s="561"/>
      <c r="BC368" s="561"/>
      <c r="BD368" s="561"/>
      <c r="BE368" s="561"/>
      <c r="BF368" s="561"/>
      <c r="BG368" s="561"/>
      <c r="BH368" s="561"/>
      <c r="BI368" s="561"/>
      <c r="BJ368" s="561"/>
      <c r="BK368" s="561"/>
      <c r="BL368" s="561"/>
      <c r="BM368" s="561"/>
      <c r="BN368" s="561"/>
      <c r="BO368" s="561"/>
      <c r="BP368" s="561"/>
      <c r="BQ368" s="561"/>
      <c r="BR368" s="561"/>
      <c r="BS368" s="561"/>
      <c r="BT368" s="561"/>
      <c r="BU368" s="561"/>
    </row>
    <row r="369" spans="1:73">
      <c r="A369" s="561"/>
      <c r="E369" s="561"/>
      <c r="H369" s="561"/>
      <c r="Q369" s="561"/>
      <c r="R369" s="561"/>
      <c r="S369" s="561"/>
      <c r="T369" s="561"/>
      <c r="U369" s="561"/>
      <c r="V369" s="561"/>
      <c r="Y369" s="561"/>
      <c r="Z369" s="561"/>
      <c r="AA369" s="561"/>
      <c r="AB369" s="561"/>
      <c r="AC369" s="561"/>
      <c r="AD369" s="561"/>
      <c r="AE369" s="561"/>
      <c r="AF369" s="561"/>
      <c r="AG369" s="561"/>
      <c r="AH369" s="561"/>
      <c r="AJ369" s="561"/>
      <c r="AK369" s="561"/>
      <c r="AM369" s="561"/>
      <c r="AN369" s="561"/>
      <c r="AO369" s="561"/>
      <c r="AP369" s="561"/>
      <c r="AQ369" s="561"/>
      <c r="AR369" s="561"/>
      <c r="AS369" s="561"/>
      <c r="AU369" s="561"/>
      <c r="AV369" s="561"/>
      <c r="AW369" s="561"/>
      <c r="AX369" s="561"/>
      <c r="AY369" s="561"/>
      <c r="AZ369" s="561"/>
      <c r="BA369" s="561"/>
      <c r="BB369" s="561"/>
      <c r="BC369" s="561"/>
      <c r="BD369" s="561"/>
      <c r="BE369" s="561"/>
      <c r="BF369" s="561"/>
      <c r="BG369" s="561"/>
      <c r="BH369" s="561"/>
      <c r="BI369" s="561"/>
      <c r="BJ369" s="561"/>
      <c r="BK369" s="561"/>
      <c r="BL369" s="561"/>
      <c r="BM369" s="561"/>
      <c r="BN369" s="561"/>
      <c r="BO369" s="561"/>
      <c r="BP369" s="561"/>
      <c r="BQ369" s="561"/>
      <c r="BR369" s="561"/>
      <c r="BS369" s="561"/>
      <c r="BT369" s="561"/>
      <c r="BU369" s="561"/>
    </row>
    <row r="370" spans="1:73">
      <c r="A370" s="561"/>
      <c r="E370" s="561"/>
      <c r="H370" s="561"/>
      <c r="Q370" s="561"/>
      <c r="R370" s="561"/>
      <c r="S370" s="561"/>
      <c r="T370" s="561"/>
      <c r="U370" s="561"/>
      <c r="V370" s="561"/>
      <c r="Y370" s="561"/>
      <c r="Z370" s="561"/>
      <c r="AA370" s="561"/>
      <c r="AB370" s="561"/>
      <c r="AC370" s="561"/>
      <c r="AD370" s="561"/>
      <c r="AE370" s="561"/>
      <c r="AF370" s="561"/>
      <c r="AG370" s="561"/>
      <c r="AH370" s="561"/>
      <c r="AJ370" s="561"/>
      <c r="AK370" s="561"/>
      <c r="AM370" s="561"/>
      <c r="AN370" s="561"/>
      <c r="AO370" s="561"/>
      <c r="AP370" s="561"/>
      <c r="AQ370" s="561"/>
      <c r="AR370" s="561"/>
      <c r="AS370" s="561"/>
      <c r="AU370" s="561"/>
      <c r="AV370" s="561"/>
      <c r="AW370" s="561"/>
      <c r="AX370" s="561"/>
      <c r="AY370" s="561"/>
      <c r="AZ370" s="561"/>
      <c r="BA370" s="561"/>
      <c r="BB370" s="561"/>
      <c r="BC370" s="561"/>
      <c r="BD370" s="561"/>
      <c r="BE370" s="561"/>
      <c r="BF370" s="561"/>
      <c r="BG370" s="561"/>
      <c r="BH370" s="561"/>
      <c r="BI370" s="561"/>
      <c r="BJ370" s="561"/>
      <c r="BK370" s="561"/>
      <c r="BL370" s="561"/>
      <c r="BM370" s="561"/>
      <c r="BN370" s="561"/>
      <c r="BO370" s="561"/>
      <c r="BP370" s="561"/>
      <c r="BQ370" s="561"/>
      <c r="BR370" s="561"/>
      <c r="BS370" s="561"/>
      <c r="BT370" s="561"/>
      <c r="BU370" s="561"/>
    </row>
    <row r="371" spans="1:73">
      <c r="A371" s="561"/>
      <c r="E371" s="561"/>
      <c r="H371" s="561"/>
      <c r="Q371" s="561"/>
      <c r="R371" s="561"/>
      <c r="S371" s="561"/>
      <c r="T371" s="561"/>
      <c r="U371" s="561"/>
      <c r="V371" s="561"/>
      <c r="Y371" s="561"/>
      <c r="Z371" s="561"/>
      <c r="AA371" s="561"/>
      <c r="AB371" s="561"/>
      <c r="AC371" s="561"/>
      <c r="AD371" s="561"/>
      <c r="AE371" s="561"/>
      <c r="AF371" s="561"/>
      <c r="AG371" s="561"/>
      <c r="AH371" s="561"/>
      <c r="AJ371" s="561"/>
      <c r="AK371" s="561"/>
      <c r="AM371" s="561"/>
      <c r="AN371" s="561"/>
      <c r="AO371" s="561"/>
      <c r="AP371" s="561"/>
      <c r="AQ371" s="561"/>
      <c r="AR371" s="561"/>
      <c r="AS371" s="561"/>
      <c r="AU371" s="561"/>
      <c r="AV371" s="561"/>
      <c r="AW371" s="561"/>
      <c r="AX371" s="561"/>
      <c r="AY371" s="561"/>
      <c r="AZ371" s="561"/>
      <c r="BA371" s="561"/>
      <c r="BB371" s="561"/>
      <c r="BC371" s="561"/>
      <c r="BD371" s="561"/>
      <c r="BE371" s="561"/>
      <c r="BF371" s="561"/>
      <c r="BG371" s="561"/>
      <c r="BH371" s="561"/>
      <c r="BI371" s="561"/>
      <c r="BJ371" s="561"/>
      <c r="BK371" s="561"/>
      <c r="BL371" s="561"/>
      <c r="BM371" s="561"/>
      <c r="BN371" s="561"/>
      <c r="BO371" s="561"/>
      <c r="BP371" s="561"/>
      <c r="BQ371" s="561"/>
      <c r="BR371" s="561"/>
      <c r="BS371" s="561"/>
      <c r="BT371" s="561"/>
      <c r="BU371" s="561"/>
    </row>
    <row r="372" spans="1:73">
      <c r="A372" s="561"/>
      <c r="E372" s="561"/>
      <c r="H372" s="561"/>
      <c r="Q372" s="561"/>
      <c r="R372" s="561"/>
      <c r="S372" s="561"/>
      <c r="T372" s="561"/>
      <c r="U372" s="561"/>
      <c r="V372" s="561"/>
      <c r="Y372" s="561"/>
      <c r="Z372" s="561"/>
      <c r="AA372" s="561"/>
      <c r="AB372" s="561"/>
      <c r="AC372" s="561"/>
      <c r="AD372" s="561"/>
      <c r="AE372" s="561"/>
      <c r="AF372" s="561"/>
      <c r="AG372" s="561"/>
      <c r="AH372" s="561"/>
      <c r="AJ372" s="561"/>
      <c r="AK372" s="561"/>
      <c r="AM372" s="561"/>
      <c r="AN372" s="561"/>
      <c r="AO372" s="561"/>
      <c r="AP372" s="561"/>
      <c r="AQ372" s="561"/>
      <c r="AR372" s="561"/>
      <c r="AS372" s="561"/>
      <c r="AU372" s="561"/>
      <c r="AV372" s="561"/>
      <c r="AW372" s="561"/>
      <c r="AX372" s="561"/>
      <c r="AY372" s="561"/>
      <c r="AZ372" s="561"/>
      <c r="BA372" s="561"/>
      <c r="BB372" s="561"/>
      <c r="BC372" s="561"/>
      <c r="BD372" s="561"/>
      <c r="BE372" s="561"/>
      <c r="BF372" s="561"/>
      <c r="BG372" s="561"/>
      <c r="BH372" s="561"/>
      <c r="BI372" s="561"/>
      <c r="BJ372" s="561"/>
      <c r="BK372" s="561"/>
      <c r="BL372" s="561"/>
      <c r="BM372" s="561"/>
      <c r="BN372" s="561"/>
      <c r="BO372" s="561"/>
      <c r="BP372" s="561"/>
      <c r="BQ372" s="561"/>
      <c r="BR372" s="561"/>
      <c r="BS372" s="561"/>
      <c r="BT372" s="561"/>
      <c r="BU372" s="561"/>
    </row>
    <row r="373" spans="1:73">
      <c r="A373" s="561"/>
      <c r="E373" s="561"/>
      <c r="H373" s="561"/>
      <c r="Q373" s="561"/>
      <c r="R373" s="561"/>
      <c r="S373" s="561"/>
      <c r="T373" s="561"/>
      <c r="U373" s="561"/>
      <c r="V373" s="561"/>
      <c r="Y373" s="561"/>
      <c r="Z373" s="561"/>
      <c r="AA373" s="561"/>
      <c r="AB373" s="561"/>
      <c r="AC373" s="561"/>
      <c r="AD373" s="561"/>
      <c r="AE373" s="561"/>
      <c r="AF373" s="561"/>
      <c r="AG373" s="561"/>
      <c r="AH373" s="561"/>
      <c r="AJ373" s="561"/>
      <c r="AK373" s="561"/>
      <c r="AM373" s="561"/>
      <c r="AN373" s="561"/>
      <c r="AO373" s="561"/>
      <c r="AP373" s="561"/>
      <c r="AQ373" s="561"/>
      <c r="AR373" s="561"/>
      <c r="AS373" s="561"/>
      <c r="AU373" s="561"/>
      <c r="AV373" s="561"/>
      <c r="AW373" s="561"/>
      <c r="AX373" s="561"/>
      <c r="AY373" s="561"/>
      <c r="AZ373" s="561"/>
      <c r="BA373" s="561"/>
      <c r="BB373" s="561"/>
      <c r="BC373" s="561"/>
      <c r="BD373" s="561"/>
      <c r="BE373" s="561"/>
      <c r="BF373" s="561"/>
      <c r="BG373" s="561"/>
      <c r="BH373" s="561"/>
      <c r="BI373" s="561"/>
      <c r="BJ373" s="561"/>
      <c r="BK373" s="561"/>
      <c r="BL373" s="561"/>
      <c r="BM373" s="561"/>
      <c r="BN373" s="561"/>
      <c r="BO373" s="561"/>
      <c r="BP373" s="561"/>
      <c r="BQ373" s="561"/>
      <c r="BR373" s="561"/>
      <c r="BS373" s="561"/>
      <c r="BT373" s="561"/>
      <c r="BU373" s="561"/>
    </row>
    <row r="374" spans="1:73">
      <c r="A374" s="561"/>
      <c r="E374" s="561"/>
      <c r="H374" s="561"/>
      <c r="Q374" s="561"/>
      <c r="R374" s="561"/>
      <c r="S374" s="561"/>
      <c r="T374" s="561"/>
      <c r="U374" s="561"/>
      <c r="V374" s="561"/>
      <c r="Y374" s="561"/>
      <c r="Z374" s="561"/>
      <c r="AA374" s="561"/>
      <c r="AB374" s="561"/>
      <c r="AC374" s="561"/>
      <c r="AD374" s="561"/>
      <c r="AE374" s="561"/>
      <c r="AF374" s="561"/>
      <c r="AG374" s="561"/>
      <c r="AH374" s="561"/>
      <c r="AJ374" s="561"/>
      <c r="AK374" s="561"/>
      <c r="AM374" s="561"/>
      <c r="AN374" s="561"/>
      <c r="AO374" s="561"/>
      <c r="AP374" s="561"/>
      <c r="AQ374" s="561"/>
      <c r="AR374" s="561"/>
      <c r="AS374" s="561"/>
      <c r="AU374" s="561"/>
      <c r="AV374" s="561"/>
      <c r="AW374" s="561"/>
      <c r="AX374" s="561"/>
      <c r="AY374" s="561"/>
      <c r="AZ374" s="561"/>
      <c r="BA374" s="561"/>
      <c r="BB374" s="561"/>
      <c r="BC374" s="561"/>
      <c r="BD374" s="561"/>
      <c r="BE374" s="561"/>
      <c r="BF374" s="561"/>
      <c r="BG374" s="561"/>
      <c r="BH374" s="561"/>
      <c r="BI374" s="561"/>
      <c r="BJ374" s="561"/>
      <c r="BK374" s="561"/>
      <c r="BL374" s="561"/>
      <c r="BM374" s="561"/>
      <c r="BN374" s="561"/>
      <c r="BO374" s="561"/>
      <c r="BP374" s="561"/>
      <c r="BQ374" s="561"/>
      <c r="BR374" s="561"/>
      <c r="BS374" s="561"/>
      <c r="BT374" s="561"/>
      <c r="BU374" s="561"/>
    </row>
    <row r="375" spans="1:73">
      <c r="A375" s="561"/>
      <c r="E375" s="561"/>
      <c r="H375" s="561"/>
      <c r="Q375" s="561"/>
      <c r="R375" s="561"/>
      <c r="S375" s="561"/>
      <c r="T375" s="561"/>
      <c r="U375" s="561"/>
      <c r="V375" s="561"/>
      <c r="Y375" s="561"/>
      <c r="Z375" s="561"/>
      <c r="AA375" s="561"/>
      <c r="AB375" s="561"/>
      <c r="AC375" s="561"/>
      <c r="AD375" s="561"/>
      <c r="AE375" s="561"/>
      <c r="AF375" s="561"/>
      <c r="AG375" s="561"/>
      <c r="AH375" s="561"/>
      <c r="AJ375" s="561"/>
      <c r="AK375" s="561"/>
      <c r="AM375" s="561"/>
      <c r="AN375" s="561"/>
      <c r="AO375" s="561"/>
      <c r="AP375" s="561"/>
      <c r="AQ375" s="561"/>
      <c r="AR375" s="561"/>
      <c r="AS375" s="561"/>
      <c r="AU375" s="561"/>
      <c r="AV375" s="561"/>
      <c r="AW375" s="561"/>
      <c r="AX375" s="561"/>
      <c r="AY375" s="561"/>
      <c r="AZ375" s="561"/>
      <c r="BA375" s="561"/>
      <c r="BB375" s="561"/>
      <c r="BC375" s="561"/>
      <c r="BD375" s="561"/>
      <c r="BE375" s="561"/>
      <c r="BF375" s="561"/>
      <c r="BG375" s="561"/>
      <c r="BH375" s="561"/>
      <c r="BI375" s="561"/>
      <c r="BJ375" s="561"/>
      <c r="BK375" s="561"/>
      <c r="BL375" s="561"/>
      <c r="BM375" s="561"/>
      <c r="BN375" s="561"/>
      <c r="BO375" s="561"/>
      <c r="BP375" s="561"/>
      <c r="BQ375" s="561"/>
      <c r="BR375" s="561"/>
      <c r="BS375" s="561"/>
      <c r="BT375" s="561"/>
      <c r="BU375" s="561"/>
    </row>
    <row r="376" spans="1:73">
      <c r="A376" s="561"/>
      <c r="E376" s="561"/>
      <c r="H376" s="561"/>
      <c r="Q376" s="561"/>
      <c r="R376" s="561"/>
      <c r="S376" s="561"/>
      <c r="T376" s="561"/>
      <c r="U376" s="561"/>
      <c r="V376" s="561"/>
      <c r="Y376" s="561"/>
      <c r="Z376" s="561"/>
      <c r="AA376" s="561"/>
      <c r="AB376" s="561"/>
      <c r="AC376" s="561"/>
      <c r="AD376" s="561"/>
      <c r="AE376" s="561"/>
      <c r="AF376" s="561"/>
      <c r="AG376" s="561"/>
      <c r="AH376" s="561"/>
      <c r="AJ376" s="561"/>
      <c r="AK376" s="561"/>
      <c r="AM376" s="561"/>
      <c r="AN376" s="561"/>
      <c r="AO376" s="561"/>
      <c r="AP376" s="561"/>
      <c r="AQ376" s="561"/>
      <c r="AR376" s="561"/>
      <c r="AS376" s="561"/>
      <c r="AU376" s="561"/>
      <c r="AV376" s="561"/>
      <c r="AW376" s="561"/>
      <c r="AX376" s="561"/>
      <c r="AY376" s="561"/>
      <c r="AZ376" s="561"/>
      <c r="BA376" s="561"/>
      <c r="BB376" s="561"/>
      <c r="BC376" s="561"/>
      <c r="BD376" s="561"/>
      <c r="BE376" s="561"/>
      <c r="BF376" s="561"/>
      <c r="BG376" s="561"/>
      <c r="BH376" s="561"/>
      <c r="BI376" s="561"/>
      <c r="BJ376" s="561"/>
      <c r="BK376" s="561"/>
      <c r="BL376" s="561"/>
      <c r="BM376" s="561"/>
      <c r="BN376" s="561"/>
      <c r="BO376" s="561"/>
      <c r="BP376" s="561"/>
      <c r="BQ376" s="561"/>
      <c r="BR376" s="561"/>
      <c r="BS376" s="561"/>
      <c r="BT376" s="561"/>
      <c r="BU376" s="561"/>
    </row>
    <row r="377" spans="1:73">
      <c r="A377" s="561"/>
      <c r="E377" s="561"/>
      <c r="H377" s="561"/>
      <c r="Q377" s="561"/>
      <c r="R377" s="561"/>
      <c r="S377" s="561"/>
      <c r="T377" s="561"/>
      <c r="U377" s="561"/>
      <c r="V377" s="561"/>
      <c r="Y377" s="561"/>
      <c r="Z377" s="561"/>
      <c r="AA377" s="561"/>
      <c r="AB377" s="561"/>
      <c r="AC377" s="561"/>
      <c r="AD377" s="561"/>
      <c r="AE377" s="561"/>
      <c r="AF377" s="561"/>
      <c r="AG377" s="561"/>
      <c r="AH377" s="561"/>
      <c r="AJ377" s="561"/>
      <c r="AK377" s="561"/>
      <c r="AM377" s="561"/>
      <c r="AN377" s="561"/>
      <c r="AO377" s="561"/>
      <c r="AP377" s="561"/>
      <c r="AQ377" s="561"/>
      <c r="AR377" s="561"/>
      <c r="AS377" s="561"/>
      <c r="AU377" s="561"/>
      <c r="AV377" s="561"/>
      <c r="AW377" s="561"/>
      <c r="AX377" s="561"/>
      <c r="AY377" s="561"/>
      <c r="AZ377" s="561"/>
      <c r="BA377" s="561"/>
      <c r="BB377" s="561"/>
      <c r="BC377" s="561"/>
      <c r="BD377" s="561"/>
      <c r="BE377" s="561"/>
      <c r="BF377" s="561"/>
      <c r="BG377" s="561"/>
      <c r="BH377" s="561"/>
      <c r="BI377" s="561"/>
      <c r="BJ377" s="561"/>
      <c r="BK377" s="561"/>
      <c r="BL377" s="561"/>
      <c r="BM377" s="561"/>
      <c r="BN377" s="561"/>
      <c r="BO377" s="561"/>
      <c r="BP377" s="561"/>
      <c r="BQ377" s="561"/>
      <c r="BR377" s="561"/>
      <c r="BS377" s="561"/>
      <c r="BT377" s="561"/>
      <c r="BU377" s="561"/>
    </row>
    <row r="378" spans="1:73">
      <c r="A378" s="561"/>
      <c r="E378" s="561"/>
      <c r="H378" s="561"/>
      <c r="Q378" s="561"/>
      <c r="R378" s="561"/>
      <c r="S378" s="561"/>
      <c r="T378" s="561"/>
      <c r="U378" s="561"/>
      <c r="V378" s="561"/>
      <c r="Y378" s="561"/>
      <c r="Z378" s="561"/>
      <c r="AA378" s="561"/>
      <c r="AB378" s="561"/>
      <c r="AC378" s="561"/>
      <c r="AD378" s="561"/>
      <c r="AE378" s="561"/>
      <c r="AF378" s="561"/>
      <c r="AG378" s="561"/>
      <c r="AH378" s="561"/>
      <c r="AJ378" s="561"/>
      <c r="AK378" s="561"/>
      <c r="AM378" s="561"/>
      <c r="AN378" s="561"/>
      <c r="AO378" s="561"/>
      <c r="AP378" s="561"/>
      <c r="AQ378" s="561"/>
      <c r="AR378" s="561"/>
      <c r="AS378" s="561"/>
      <c r="AU378" s="561"/>
      <c r="AV378" s="561"/>
      <c r="AW378" s="561"/>
      <c r="AX378" s="561"/>
      <c r="AY378" s="561"/>
      <c r="AZ378" s="561"/>
      <c r="BA378" s="561"/>
      <c r="BB378" s="561"/>
      <c r="BC378" s="561"/>
      <c r="BD378" s="561"/>
      <c r="BE378" s="561"/>
      <c r="BF378" s="561"/>
      <c r="BG378" s="561"/>
      <c r="BH378" s="561"/>
      <c r="BI378" s="561"/>
      <c r="BJ378" s="561"/>
      <c r="BK378" s="561"/>
      <c r="BL378" s="561"/>
      <c r="BM378" s="561"/>
      <c r="BN378" s="561"/>
      <c r="BO378" s="561"/>
      <c r="BP378" s="561"/>
      <c r="BQ378" s="561"/>
      <c r="BR378" s="561"/>
      <c r="BS378" s="561"/>
      <c r="BT378" s="561"/>
      <c r="BU378" s="561"/>
    </row>
    <row r="379" spans="1:73">
      <c r="A379" s="561"/>
      <c r="E379" s="561"/>
      <c r="H379" s="561"/>
      <c r="Q379" s="561"/>
      <c r="R379" s="561"/>
      <c r="S379" s="561"/>
      <c r="T379" s="561"/>
      <c r="U379" s="561"/>
      <c r="V379" s="561"/>
      <c r="Y379" s="561"/>
      <c r="Z379" s="561"/>
      <c r="AA379" s="561"/>
      <c r="AB379" s="561"/>
      <c r="AC379" s="561"/>
      <c r="AD379" s="561"/>
      <c r="AE379" s="561"/>
      <c r="AF379" s="561"/>
      <c r="AG379" s="561"/>
      <c r="AH379" s="561"/>
      <c r="AJ379" s="561"/>
      <c r="AK379" s="561"/>
      <c r="AM379" s="561"/>
      <c r="AN379" s="561"/>
      <c r="AO379" s="561"/>
      <c r="AP379" s="561"/>
      <c r="AQ379" s="561"/>
      <c r="AR379" s="561"/>
      <c r="AS379" s="561"/>
      <c r="AU379" s="561"/>
      <c r="AV379" s="561"/>
      <c r="AW379" s="561"/>
      <c r="AX379" s="561"/>
      <c r="AY379" s="561"/>
      <c r="AZ379" s="561"/>
      <c r="BA379" s="561"/>
      <c r="BB379" s="561"/>
      <c r="BC379" s="561"/>
      <c r="BD379" s="561"/>
      <c r="BE379" s="561"/>
      <c r="BF379" s="561"/>
      <c r="BG379" s="561"/>
      <c r="BH379" s="561"/>
      <c r="BI379" s="561"/>
      <c r="BJ379" s="561"/>
      <c r="BK379" s="561"/>
      <c r="BL379" s="561"/>
      <c r="BM379" s="561"/>
      <c r="BN379" s="561"/>
      <c r="BO379" s="561"/>
      <c r="BP379" s="561"/>
      <c r="BQ379" s="561"/>
      <c r="BR379" s="561"/>
      <c r="BS379" s="561"/>
      <c r="BT379" s="561"/>
      <c r="BU379" s="561"/>
    </row>
    <row r="380" spans="1:73">
      <c r="A380" s="561"/>
      <c r="E380" s="561"/>
      <c r="H380" s="561"/>
      <c r="Q380" s="561"/>
      <c r="R380" s="561"/>
      <c r="S380" s="561"/>
      <c r="T380" s="561"/>
      <c r="U380" s="561"/>
      <c r="V380" s="561"/>
      <c r="Y380" s="561"/>
      <c r="Z380" s="561"/>
      <c r="AA380" s="561"/>
      <c r="AB380" s="561"/>
      <c r="AC380" s="561"/>
      <c r="AD380" s="561"/>
      <c r="AE380" s="561"/>
      <c r="AF380" s="561"/>
      <c r="AG380" s="561"/>
      <c r="AH380" s="561"/>
      <c r="AJ380" s="561"/>
      <c r="AK380" s="561"/>
      <c r="AM380" s="561"/>
      <c r="AN380" s="561"/>
      <c r="AO380" s="561"/>
      <c r="AP380" s="561"/>
      <c r="AQ380" s="561"/>
      <c r="AR380" s="561"/>
      <c r="AS380" s="561"/>
      <c r="AU380" s="561"/>
      <c r="AV380" s="561"/>
      <c r="AW380" s="561"/>
      <c r="AX380" s="561"/>
      <c r="AY380" s="561"/>
      <c r="AZ380" s="561"/>
      <c r="BA380" s="561"/>
      <c r="BB380" s="561"/>
      <c r="BC380" s="561"/>
      <c r="BD380" s="561"/>
      <c r="BE380" s="561"/>
      <c r="BF380" s="561"/>
      <c r="BG380" s="561"/>
      <c r="BH380" s="561"/>
      <c r="BI380" s="561"/>
      <c r="BJ380" s="561"/>
      <c r="BK380" s="561"/>
      <c r="BL380" s="561"/>
      <c r="BM380" s="561"/>
      <c r="BN380" s="561"/>
      <c r="BO380" s="561"/>
      <c r="BP380" s="561"/>
      <c r="BQ380" s="561"/>
      <c r="BR380" s="561"/>
      <c r="BS380" s="561"/>
      <c r="BT380" s="561"/>
      <c r="BU380" s="561"/>
    </row>
    <row r="381" spans="1:73">
      <c r="A381" s="561"/>
      <c r="E381" s="561"/>
      <c r="H381" s="561"/>
      <c r="Q381" s="561"/>
      <c r="R381" s="561"/>
      <c r="S381" s="561"/>
      <c r="T381" s="561"/>
      <c r="U381" s="561"/>
      <c r="V381" s="561"/>
      <c r="Y381" s="561"/>
      <c r="Z381" s="561"/>
      <c r="AA381" s="561"/>
      <c r="AB381" s="561"/>
      <c r="AC381" s="561"/>
      <c r="AD381" s="561"/>
      <c r="AE381" s="561"/>
      <c r="AF381" s="561"/>
      <c r="AG381" s="561"/>
      <c r="AH381" s="561"/>
      <c r="AJ381" s="561"/>
      <c r="AK381" s="561"/>
      <c r="AM381" s="561"/>
      <c r="AN381" s="561"/>
      <c r="AO381" s="561"/>
      <c r="AP381" s="561"/>
      <c r="AQ381" s="561"/>
      <c r="AR381" s="561"/>
      <c r="AS381" s="561"/>
      <c r="AU381" s="561"/>
      <c r="AV381" s="561"/>
      <c r="AW381" s="561"/>
      <c r="AX381" s="561"/>
      <c r="AY381" s="561"/>
      <c r="AZ381" s="561"/>
      <c r="BA381" s="561"/>
      <c r="BB381" s="561"/>
      <c r="BC381" s="561"/>
      <c r="BD381" s="561"/>
      <c r="BE381" s="561"/>
      <c r="BF381" s="561"/>
      <c r="BG381" s="561"/>
      <c r="BH381" s="561"/>
      <c r="BI381" s="561"/>
      <c r="BJ381" s="561"/>
      <c r="BK381" s="561"/>
      <c r="BL381" s="561"/>
      <c r="BM381" s="561"/>
      <c r="BN381" s="561"/>
      <c r="BO381" s="561"/>
      <c r="BP381" s="561"/>
      <c r="BQ381" s="561"/>
      <c r="BR381" s="561"/>
      <c r="BS381" s="561"/>
      <c r="BT381" s="561"/>
      <c r="BU381" s="561"/>
    </row>
    <row r="382" spans="1:73">
      <c r="A382" s="561"/>
      <c r="E382" s="561"/>
      <c r="H382" s="561"/>
      <c r="Q382" s="561"/>
      <c r="R382" s="561"/>
      <c r="S382" s="561"/>
      <c r="T382" s="561"/>
      <c r="U382" s="561"/>
      <c r="V382" s="561"/>
      <c r="Y382" s="561"/>
      <c r="Z382" s="561"/>
      <c r="AA382" s="561"/>
      <c r="AB382" s="561"/>
      <c r="AC382" s="561"/>
      <c r="AD382" s="561"/>
      <c r="AE382" s="561"/>
      <c r="AF382" s="561"/>
      <c r="AG382" s="561"/>
      <c r="AH382" s="561"/>
      <c r="AJ382" s="561"/>
      <c r="AK382" s="561"/>
      <c r="AM382" s="561"/>
      <c r="AN382" s="561"/>
      <c r="AO382" s="561"/>
      <c r="AP382" s="561"/>
      <c r="AQ382" s="561"/>
      <c r="AR382" s="561"/>
      <c r="AS382" s="561"/>
      <c r="AU382" s="561"/>
      <c r="AV382" s="561"/>
      <c r="AW382" s="561"/>
      <c r="AX382" s="561"/>
      <c r="AY382" s="561"/>
      <c r="AZ382" s="561"/>
      <c r="BA382" s="561"/>
      <c r="BB382" s="561"/>
      <c r="BC382" s="561"/>
      <c r="BD382" s="561"/>
      <c r="BE382" s="561"/>
      <c r="BF382" s="561"/>
      <c r="BG382" s="561"/>
      <c r="BH382" s="561"/>
      <c r="BI382" s="561"/>
      <c r="BJ382" s="561"/>
      <c r="BK382" s="561"/>
      <c r="BL382" s="561"/>
      <c r="BM382" s="561"/>
      <c r="BN382" s="561"/>
      <c r="BO382" s="561"/>
      <c r="BP382" s="561"/>
      <c r="BQ382" s="561"/>
      <c r="BR382" s="561"/>
      <c r="BS382" s="561"/>
      <c r="BT382" s="561"/>
      <c r="BU382" s="561"/>
    </row>
    <row r="383" spans="1:73">
      <c r="A383" s="561"/>
      <c r="E383" s="561"/>
      <c r="H383" s="561"/>
      <c r="Q383" s="561"/>
      <c r="R383" s="561"/>
      <c r="S383" s="561"/>
      <c r="T383" s="561"/>
      <c r="U383" s="561"/>
      <c r="V383" s="561"/>
      <c r="Y383" s="561"/>
      <c r="Z383" s="561"/>
      <c r="AA383" s="561"/>
      <c r="AB383" s="561"/>
      <c r="AC383" s="561"/>
      <c r="AD383" s="561"/>
      <c r="AE383" s="561"/>
      <c r="AF383" s="561"/>
      <c r="AG383" s="561"/>
      <c r="AH383" s="561"/>
      <c r="AJ383" s="561"/>
      <c r="AK383" s="561"/>
      <c r="AM383" s="561"/>
      <c r="AN383" s="561"/>
      <c r="AO383" s="561"/>
      <c r="AP383" s="561"/>
      <c r="AQ383" s="561"/>
      <c r="AR383" s="561"/>
      <c r="AS383" s="561"/>
      <c r="AU383" s="561"/>
      <c r="AV383" s="561"/>
      <c r="AW383" s="561"/>
      <c r="AX383" s="561"/>
      <c r="AY383" s="561"/>
      <c r="AZ383" s="561"/>
      <c r="BA383" s="561"/>
      <c r="BB383" s="561"/>
      <c r="BC383" s="561"/>
      <c r="BD383" s="561"/>
      <c r="BE383" s="561"/>
      <c r="BF383" s="561"/>
      <c r="BG383" s="561"/>
      <c r="BH383" s="561"/>
      <c r="BI383" s="561"/>
      <c r="BJ383" s="561"/>
      <c r="BK383" s="561"/>
      <c r="BL383" s="561"/>
      <c r="BM383" s="561"/>
      <c r="BN383" s="561"/>
      <c r="BO383" s="561"/>
      <c r="BP383" s="561"/>
      <c r="BQ383" s="561"/>
      <c r="BR383" s="561"/>
      <c r="BS383" s="561"/>
      <c r="BT383" s="561"/>
      <c r="BU383" s="561"/>
    </row>
    <row r="384" spans="1:73">
      <c r="A384" s="561"/>
      <c r="E384" s="561"/>
      <c r="H384" s="561"/>
      <c r="Q384" s="561"/>
      <c r="R384" s="561"/>
      <c r="S384" s="561"/>
      <c r="T384" s="561"/>
      <c r="U384" s="561"/>
      <c r="V384" s="561"/>
      <c r="Y384" s="561"/>
      <c r="Z384" s="561"/>
      <c r="AA384" s="561"/>
      <c r="AB384" s="561"/>
      <c r="AC384" s="561"/>
      <c r="AD384" s="561"/>
      <c r="AE384" s="561"/>
      <c r="AF384" s="561"/>
      <c r="AG384" s="561"/>
      <c r="AH384" s="561"/>
      <c r="AJ384" s="561"/>
      <c r="AK384" s="561"/>
      <c r="AM384" s="561"/>
      <c r="AN384" s="561"/>
      <c r="AO384" s="561"/>
      <c r="AP384" s="561"/>
      <c r="AQ384" s="561"/>
      <c r="AR384" s="561"/>
      <c r="AS384" s="561"/>
      <c r="AU384" s="561"/>
      <c r="AV384" s="561"/>
      <c r="AW384" s="561"/>
      <c r="AX384" s="561"/>
      <c r="AY384" s="561"/>
      <c r="AZ384" s="561"/>
      <c r="BA384" s="561"/>
      <c r="BB384" s="561"/>
      <c r="BC384" s="561"/>
      <c r="BD384" s="561"/>
      <c r="BE384" s="561"/>
      <c r="BF384" s="561"/>
      <c r="BG384" s="561"/>
      <c r="BH384" s="561"/>
      <c r="BI384" s="561"/>
      <c r="BJ384" s="561"/>
      <c r="BK384" s="561"/>
      <c r="BL384" s="561"/>
      <c r="BM384" s="561"/>
      <c r="BN384" s="561"/>
      <c r="BO384" s="561"/>
      <c r="BP384" s="561"/>
      <c r="BQ384" s="561"/>
      <c r="BR384" s="561"/>
      <c r="BS384" s="561"/>
      <c r="BT384" s="561"/>
      <c r="BU384" s="561"/>
    </row>
    <row r="385" spans="1:73">
      <c r="A385" s="561"/>
      <c r="E385" s="561"/>
      <c r="H385" s="561"/>
      <c r="Q385" s="561"/>
      <c r="R385" s="561"/>
      <c r="S385" s="561"/>
      <c r="T385" s="561"/>
      <c r="U385" s="561"/>
      <c r="V385" s="561"/>
      <c r="Y385" s="561"/>
      <c r="Z385" s="561"/>
      <c r="AA385" s="561"/>
      <c r="AB385" s="561"/>
      <c r="AC385" s="561"/>
      <c r="AD385" s="561"/>
      <c r="AE385" s="561"/>
      <c r="AF385" s="561"/>
      <c r="AG385" s="561"/>
      <c r="AH385" s="561"/>
      <c r="AJ385" s="561"/>
      <c r="AK385" s="561"/>
      <c r="AM385" s="561"/>
      <c r="AN385" s="561"/>
      <c r="AO385" s="561"/>
      <c r="AP385" s="561"/>
      <c r="AQ385" s="561"/>
      <c r="AR385" s="561"/>
      <c r="AS385" s="561"/>
      <c r="AU385" s="561"/>
      <c r="AV385" s="561"/>
      <c r="AW385" s="561"/>
      <c r="AX385" s="561"/>
      <c r="AY385" s="561"/>
      <c r="AZ385" s="561"/>
      <c r="BA385" s="561"/>
      <c r="BB385" s="561"/>
      <c r="BC385" s="561"/>
      <c r="BD385" s="561"/>
      <c r="BE385" s="561"/>
      <c r="BF385" s="561"/>
      <c r="BG385" s="561"/>
      <c r="BH385" s="561"/>
      <c r="BI385" s="561"/>
      <c r="BJ385" s="561"/>
      <c r="BK385" s="561"/>
      <c r="BL385" s="561"/>
      <c r="BM385" s="561"/>
      <c r="BN385" s="561"/>
      <c r="BO385" s="561"/>
      <c r="BP385" s="561"/>
      <c r="BQ385" s="561"/>
      <c r="BR385" s="561"/>
      <c r="BS385" s="561"/>
      <c r="BT385" s="561"/>
      <c r="BU385" s="561"/>
    </row>
    <row r="386" spans="1:73">
      <c r="A386" s="561"/>
      <c r="E386" s="561"/>
      <c r="H386" s="561"/>
      <c r="Q386" s="561"/>
      <c r="R386" s="561"/>
      <c r="S386" s="561"/>
      <c r="T386" s="561"/>
      <c r="U386" s="561"/>
      <c r="V386" s="561"/>
      <c r="Y386" s="561"/>
      <c r="Z386" s="561"/>
      <c r="AA386" s="561"/>
      <c r="AB386" s="561"/>
      <c r="AC386" s="561"/>
      <c r="AD386" s="561"/>
      <c r="AE386" s="561"/>
      <c r="AF386" s="561"/>
      <c r="AG386" s="561"/>
      <c r="AH386" s="561"/>
      <c r="AJ386" s="561"/>
      <c r="AK386" s="561"/>
      <c r="AM386" s="561"/>
      <c r="AN386" s="561"/>
      <c r="AO386" s="561"/>
      <c r="AP386" s="561"/>
      <c r="AQ386" s="561"/>
      <c r="AR386" s="561"/>
      <c r="AS386" s="561"/>
      <c r="AU386" s="561"/>
      <c r="AV386" s="561"/>
      <c r="AW386" s="561"/>
      <c r="AX386" s="561"/>
      <c r="AY386" s="561"/>
      <c r="AZ386" s="561"/>
      <c r="BA386" s="561"/>
      <c r="BB386" s="561"/>
      <c r="BC386" s="561"/>
      <c r="BD386" s="561"/>
      <c r="BE386" s="561"/>
      <c r="BF386" s="561"/>
      <c r="BG386" s="561"/>
      <c r="BH386" s="561"/>
      <c r="BI386" s="561"/>
      <c r="BJ386" s="561"/>
      <c r="BK386" s="561"/>
      <c r="BL386" s="561"/>
      <c r="BM386" s="561"/>
      <c r="BN386" s="561"/>
      <c r="BO386" s="561"/>
      <c r="BP386" s="561"/>
      <c r="BQ386" s="561"/>
      <c r="BR386" s="561"/>
      <c r="BS386" s="561"/>
      <c r="BT386" s="561"/>
      <c r="BU386" s="561"/>
    </row>
    <row r="387" spans="1:73">
      <c r="A387" s="561"/>
      <c r="E387" s="561"/>
      <c r="H387" s="561"/>
      <c r="Q387" s="561"/>
      <c r="R387" s="561"/>
      <c r="S387" s="561"/>
      <c r="T387" s="561"/>
      <c r="U387" s="561"/>
      <c r="V387" s="561"/>
      <c r="Y387" s="561"/>
      <c r="Z387" s="561"/>
      <c r="AA387" s="561"/>
      <c r="AB387" s="561"/>
      <c r="AC387" s="561"/>
      <c r="AD387" s="561"/>
      <c r="AE387" s="561"/>
      <c r="AF387" s="561"/>
      <c r="AG387" s="561"/>
      <c r="AH387" s="561"/>
      <c r="AJ387" s="561"/>
      <c r="AK387" s="561"/>
      <c r="AM387" s="561"/>
      <c r="AN387" s="561"/>
      <c r="AO387" s="561"/>
      <c r="AP387" s="561"/>
      <c r="AQ387" s="561"/>
      <c r="AR387" s="561"/>
      <c r="AS387" s="561"/>
      <c r="AU387" s="561"/>
      <c r="AV387" s="561"/>
      <c r="AW387" s="561"/>
      <c r="AX387" s="561"/>
      <c r="AY387" s="561"/>
      <c r="AZ387" s="561"/>
      <c r="BA387" s="561"/>
      <c r="BB387" s="561"/>
      <c r="BC387" s="561"/>
      <c r="BD387" s="561"/>
      <c r="BE387" s="561"/>
      <c r="BF387" s="561"/>
      <c r="BG387" s="561"/>
      <c r="BH387" s="561"/>
      <c r="BI387" s="561"/>
      <c r="BJ387" s="561"/>
      <c r="BK387" s="561"/>
      <c r="BL387" s="561"/>
      <c r="BM387" s="561"/>
      <c r="BN387" s="561"/>
      <c r="BO387" s="561"/>
      <c r="BP387" s="561"/>
      <c r="BQ387" s="561"/>
      <c r="BR387" s="561"/>
      <c r="BS387" s="561"/>
      <c r="BT387" s="561"/>
      <c r="BU387" s="561"/>
    </row>
    <row r="388" spans="1:73">
      <c r="A388" s="561"/>
      <c r="E388" s="561"/>
      <c r="H388" s="561"/>
      <c r="Q388" s="561"/>
      <c r="R388" s="561"/>
      <c r="S388" s="561"/>
      <c r="T388" s="561"/>
      <c r="U388" s="561"/>
      <c r="V388" s="561"/>
      <c r="Y388" s="561"/>
      <c r="Z388" s="561"/>
      <c r="AA388" s="561"/>
      <c r="AB388" s="561"/>
      <c r="AC388" s="561"/>
      <c r="AD388" s="561"/>
      <c r="AE388" s="561"/>
      <c r="AF388" s="561"/>
      <c r="AG388" s="561"/>
      <c r="AH388" s="561"/>
      <c r="AJ388" s="561"/>
      <c r="AK388" s="561"/>
      <c r="AM388" s="561"/>
      <c r="AN388" s="561"/>
      <c r="AO388" s="561"/>
      <c r="AP388" s="561"/>
      <c r="AQ388" s="561"/>
      <c r="AR388" s="561"/>
      <c r="AS388" s="561"/>
      <c r="AU388" s="561"/>
      <c r="AV388" s="561"/>
      <c r="AW388" s="561"/>
      <c r="AX388" s="561"/>
      <c r="AY388" s="561"/>
      <c r="AZ388" s="561"/>
      <c r="BA388" s="561"/>
      <c r="BB388" s="561"/>
      <c r="BC388" s="561"/>
      <c r="BD388" s="561"/>
      <c r="BE388" s="561"/>
      <c r="BF388" s="561"/>
      <c r="BG388" s="561"/>
      <c r="BH388" s="561"/>
      <c r="BI388" s="561"/>
      <c r="BJ388" s="561"/>
      <c r="BK388" s="561"/>
      <c r="BL388" s="561"/>
      <c r="BM388" s="561"/>
      <c r="BN388" s="561"/>
      <c r="BO388" s="561"/>
      <c r="BP388" s="561"/>
      <c r="BQ388" s="561"/>
      <c r="BR388" s="561"/>
      <c r="BS388" s="561"/>
      <c r="BT388" s="561"/>
      <c r="BU388" s="561"/>
    </row>
    <row r="389" spans="1:73">
      <c r="A389" s="561"/>
      <c r="E389" s="561"/>
      <c r="H389" s="561"/>
      <c r="Q389" s="561"/>
      <c r="R389" s="561"/>
      <c r="S389" s="561"/>
      <c r="T389" s="561"/>
      <c r="U389" s="561"/>
      <c r="V389" s="561"/>
      <c r="Y389" s="561"/>
      <c r="Z389" s="561"/>
      <c r="AA389" s="561"/>
      <c r="AB389" s="561"/>
      <c r="AC389" s="561"/>
      <c r="AD389" s="561"/>
      <c r="AE389" s="561"/>
      <c r="AF389" s="561"/>
      <c r="AG389" s="561"/>
      <c r="AH389" s="561"/>
      <c r="AJ389" s="561"/>
      <c r="AK389" s="561"/>
      <c r="AM389" s="561"/>
      <c r="AN389" s="561"/>
      <c r="AO389" s="561"/>
      <c r="AP389" s="561"/>
      <c r="AQ389" s="561"/>
      <c r="AR389" s="561"/>
      <c r="AS389" s="561"/>
      <c r="AU389" s="561"/>
      <c r="AV389" s="561"/>
      <c r="AW389" s="561"/>
      <c r="AX389" s="561"/>
      <c r="AY389" s="561"/>
      <c r="AZ389" s="561"/>
      <c r="BA389" s="561"/>
      <c r="BB389" s="561"/>
      <c r="BC389" s="561"/>
      <c r="BD389" s="561"/>
      <c r="BE389" s="561"/>
      <c r="BF389" s="561"/>
      <c r="BG389" s="561"/>
      <c r="BH389" s="561"/>
      <c r="BI389" s="561"/>
      <c r="BJ389" s="561"/>
      <c r="BK389" s="561"/>
      <c r="BL389" s="561"/>
      <c r="BM389" s="561"/>
      <c r="BN389" s="561"/>
      <c r="BO389" s="561"/>
      <c r="BP389" s="561"/>
      <c r="BQ389" s="561"/>
      <c r="BR389" s="561"/>
      <c r="BS389" s="561"/>
      <c r="BT389" s="561"/>
      <c r="BU389" s="561"/>
    </row>
    <row r="390" spans="1:73">
      <c r="A390" s="561"/>
      <c r="E390" s="561"/>
      <c r="H390" s="561"/>
      <c r="Q390" s="561"/>
      <c r="R390" s="561"/>
      <c r="S390" s="561"/>
      <c r="T390" s="561"/>
      <c r="U390" s="561"/>
      <c r="V390" s="561"/>
      <c r="Y390" s="561"/>
      <c r="Z390" s="561"/>
      <c r="AA390" s="561"/>
      <c r="AB390" s="561"/>
      <c r="AC390" s="561"/>
      <c r="AD390" s="561"/>
      <c r="AE390" s="561"/>
      <c r="AF390" s="561"/>
      <c r="AG390" s="561"/>
      <c r="AH390" s="561"/>
      <c r="AJ390" s="561"/>
      <c r="AK390" s="561"/>
      <c r="AM390" s="561"/>
      <c r="AN390" s="561"/>
      <c r="AO390" s="561"/>
      <c r="AP390" s="561"/>
      <c r="AQ390" s="561"/>
      <c r="AR390" s="561"/>
      <c r="AS390" s="561"/>
      <c r="AU390" s="561"/>
      <c r="AV390" s="561"/>
      <c r="AW390" s="561"/>
      <c r="AX390" s="561"/>
      <c r="AY390" s="561"/>
      <c r="AZ390" s="561"/>
      <c r="BA390" s="561"/>
      <c r="BB390" s="561"/>
      <c r="BC390" s="561"/>
      <c r="BD390" s="561"/>
      <c r="BE390" s="561"/>
      <c r="BF390" s="561"/>
      <c r="BG390" s="561"/>
      <c r="BH390" s="561"/>
      <c r="BI390" s="561"/>
      <c r="BJ390" s="561"/>
      <c r="BK390" s="561"/>
      <c r="BL390" s="561"/>
      <c r="BM390" s="561"/>
      <c r="BN390" s="561"/>
      <c r="BO390" s="561"/>
      <c r="BP390" s="561"/>
      <c r="BQ390" s="561"/>
      <c r="BR390" s="561"/>
      <c r="BS390" s="561"/>
      <c r="BT390" s="561"/>
      <c r="BU390" s="561"/>
    </row>
    <row r="391" spans="1:73">
      <c r="A391" s="561"/>
      <c r="E391" s="561"/>
      <c r="H391" s="561"/>
      <c r="Q391" s="561"/>
      <c r="R391" s="561"/>
      <c r="S391" s="561"/>
      <c r="T391" s="561"/>
      <c r="U391" s="561"/>
      <c r="V391" s="561"/>
      <c r="Y391" s="561"/>
      <c r="Z391" s="561"/>
      <c r="AA391" s="561"/>
      <c r="AB391" s="561"/>
      <c r="AC391" s="561"/>
      <c r="AD391" s="561"/>
      <c r="AE391" s="561"/>
      <c r="AF391" s="561"/>
      <c r="AG391" s="561"/>
      <c r="AH391" s="561"/>
      <c r="AJ391" s="561"/>
      <c r="AK391" s="561"/>
      <c r="AM391" s="561"/>
      <c r="AN391" s="561"/>
      <c r="AO391" s="561"/>
      <c r="AP391" s="561"/>
      <c r="AQ391" s="561"/>
      <c r="AR391" s="561"/>
      <c r="AS391" s="561"/>
      <c r="AU391" s="561"/>
      <c r="AV391" s="561"/>
      <c r="AW391" s="561"/>
      <c r="AX391" s="561"/>
      <c r="AY391" s="561"/>
      <c r="AZ391" s="561"/>
      <c r="BA391" s="561"/>
      <c r="BB391" s="561"/>
      <c r="BC391" s="561"/>
      <c r="BD391" s="561"/>
      <c r="BE391" s="561"/>
      <c r="BF391" s="561"/>
      <c r="BG391" s="561"/>
      <c r="BH391" s="561"/>
      <c r="BI391" s="561"/>
      <c r="BJ391" s="561"/>
      <c r="BK391" s="561"/>
      <c r="BL391" s="561"/>
      <c r="BM391" s="561"/>
      <c r="BN391" s="561"/>
      <c r="BO391" s="561"/>
      <c r="BP391" s="561"/>
      <c r="BQ391" s="561"/>
      <c r="BR391" s="561"/>
      <c r="BS391" s="561"/>
      <c r="BT391" s="561"/>
      <c r="BU391" s="561"/>
    </row>
    <row r="392" spans="1:73">
      <c r="A392" s="561"/>
      <c r="E392" s="561"/>
      <c r="H392" s="561"/>
      <c r="Q392" s="561"/>
      <c r="R392" s="561"/>
      <c r="S392" s="561"/>
      <c r="T392" s="561"/>
      <c r="U392" s="561"/>
      <c r="V392" s="561"/>
      <c r="Y392" s="561"/>
      <c r="Z392" s="561"/>
      <c r="AA392" s="561"/>
      <c r="AB392" s="561"/>
      <c r="AC392" s="561"/>
      <c r="AD392" s="561"/>
      <c r="AE392" s="561"/>
      <c r="AF392" s="561"/>
      <c r="AG392" s="561"/>
      <c r="AH392" s="561"/>
      <c r="AJ392" s="561"/>
      <c r="AK392" s="561"/>
      <c r="AM392" s="561"/>
      <c r="AN392" s="561"/>
      <c r="AO392" s="561"/>
      <c r="AP392" s="561"/>
      <c r="AQ392" s="561"/>
      <c r="AR392" s="561"/>
      <c r="AS392" s="561"/>
      <c r="AU392" s="561"/>
      <c r="AV392" s="561"/>
      <c r="AW392" s="561"/>
      <c r="AX392" s="561"/>
      <c r="AY392" s="561"/>
      <c r="AZ392" s="561"/>
      <c r="BA392" s="561"/>
      <c r="BB392" s="561"/>
      <c r="BC392" s="561"/>
      <c r="BD392" s="561"/>
      <c r="BE392" s="561"/>
      <c r="BF392" s="561"/>
      <c r="BG392" s="561"/>
      <c r="BH392" s="561"/>
      <c r="BI392" s="561"/>
      <c r="BJ392" s="561"/>
      <c r="BK392" s="561"/>
      <c r="BL392" s="561"/>
      <c r="BM392" s="561"/>
      <c r="BN392" s="561"/>
      <c r="BO392" s="561"/>
      <c r="BP392" s="561"/>
      <c r="BQ392" s="561"/>
      <c r="BR392" s="561"/>
      <c r="BS392" s="561"/>
      <c r="BT392" s="561"/>
      <c r="BU392" s="561"/>
    </row>
    <row r="393" spans="1:73">
      <c r="A393" s="561"/>
      <c r="E393" s="561"/>
      <c r="H393" s="561"/>
      <c r="Q393" s="561"/>
      <c r="R393" s="561"/>
      <c r="S393" s="561"/>
      <c r="T393" s="561"/>
      <c r="U393" s="561"/>
      <c r="V393" s="561"/>
      <c r="Y393" s="561"/>
      <c r="Z393" s="561"/>
      <c r="AA393" s="561"/>
      <c r="AB393" s="561"/>
      <c r="AC393" s="561"/>
      <c r="AD393" s="561"/>
      <c r="AE393" s="561"/>
      <c r="AF393" s="561"/>
      <c r="AG393" s="561"/>
      <c r="AH393" s="561"/>
      <c r="AJ393" s="561"/>
      <c r="AK393" s="561"/>
      <c r="AM393" s="561"/>
      <c r="AN393" s="561"/>
      <c r="AO393" s="561"/>
      <c r="AP393" s="561"/>
      <c r="AQ393" s="561"/>
      <c r="AR393" s="561"/>
      <c r="AS393" s="561"/>
      <c r="AU393" s="561"/>
      <c r="AV393" s="561"/>
      <c r="AW393" s="561"/>
      <c r="AX393" s="561"/>
      <c r="AY393" s="561"/>
      <c r="AZ393" s="561"/>
      <c r="BA393" s="561"/>
      <c r="BB393" s="561"/>
      <c r="BC393" s="561"/>
      <c r="BD393" s="561"/>
      <c r="BE393" s="561"/>
      <c r="BF393" s="561"/>
      <c r="BG393" s="561"/>
      <c r="BH393" s="561"/>
      <c r="BI393" s="561"/>
      <c r="BJ393" s="561"/>
      <c r="BK393" s="561"/>
      <c r="BL393" s="561"/>
      <c r="BM393" s="561"/>
      <c r="BN393" s="561"/>
      <c r="BO393" s="561"/>
      <c r="BP393" s="561"/>
      <c r="BQ393" s="561"/>
      <c r="BR393" s="561"/>
      <c r="BS393" s="561"/>
      <c r="BT393" s="561"/>
      <c r="BU393" s="561"/>
    </row>
    <row r="394" spans="1:73">
      <c r="A394" s="561"/>
      <c r="E394" s="561"/>
      <c r="H394" s="561"/>
      <c r="Q394" s="561"/>
      <c r="R394" s="561"/>
      <c r="S394" s="561"/>
      <c r="T394" s="561"/>
      <c r="U394" s="561"/>
      <c r="V394" s="561"/>
      <c r="Y394" s="561"/>
      <c r="Z394" s="561"/>
      <c r="AA394" s="561"/>
      <c r="AB394" s="561"/>
      <c r="AC394" s="561"/>
      <c r="AD394" s="561"/>
      <c r="AE394" s="561"/>
      <c r="AF394" s="561"/>
      <c r="AG394" s="561"/>
      <c r="AH394" s="561"/>
      <c r="AJ394" s="561"/>
      <c r="AK394" s="561"/>
      <c r="AM394" s="561"/>
      <c r="AN394" s="561"/>
      <c r="AO394" s="561"/>
      <c r="AP394" s="561"/>
      <c r="AQ394" s="561"/>
      <c r="AR394" s="561"/>
      <c r="AS394" s="561"/>
      <c r="AU394" s="561"/>
      <c r="AV394" s="561"/>
      <c r="AW394" s="561"/>
      <c r="AX394" s="561"/>
      <c r="AY394" s="561"/>
      <c r="AZ394" s="561"/>
      <c r="BA394" s="561"/>
      <c r="BB394" s="561"/>
      <c r="BC394" s="561"/>
      <c r="BD394" s="561"/>
      <c r="BE394" s="561"/>
      <c r="BF394" s="561"/>
      <c r="BG394" s="561"/>
      <c r="BH394" s="561"/>
      <c r="BI394" s="561"/>
      <c r="BJ394" s="561"/>
      <c r="BK394" s="561"/>
      <c r="BL394" s="561"/>
      <c r="BM394" s="561"/>
      <c r="BN394" s="561"/>
      <c r="BO394" s="561"/>
      <c r="BP394" s="561"/>
      <c r="BQ394" s="561"/>
      <c r="BR394" s="561"/>
      <c r="BS394" s="561"/>
      <c r="BT394" s="561"/>
      <c r="BU394" s="561"/>
    </row>
    <row r="395" spans="1:73">
      <c r="A395" s="561"/>
      <c r="E395" s="561"/>
      <c r="H395" s="561"/>
      <c r="Q395" s="561"/>
      <c r="R395" s="561"/>
      <c r="S395" s="561"/>
      <c r="T395" s="561"/>
      <c r="U395" s="561"/>
      <c r="V395" s="561"/>
      <c r="Y395" s="561"/>
      <c r="Z395" s="561"/>
      <c r="AA395" s="561"/>
      <c r="AB395" s="561"/>
      <c r="AC395" s="561"/>
      <c r="AD395" s="561"/>
      <c r="AE395" s="561"/>
      <c r="AF395" s="561"/>
      <c r="AG395" s="561"/>
      <c r="AH395" s="561"/>
      <c r="AJ395" s="561"/>
      <c r="AK395" s="561"/>
      <c r="AM395" s="561"/>
      <c r="AN395" s="561"/>
      <c r="AO395" s="561"/>
      <c r="AP395" s="561"/>
      <c r="AQ395" s="561"/>
      <c r="AR395" s="561"/>
      <c r="AS395" s="561"/>
      <c r="AU395" s="561"/>
      <c r="AV395" s="561"/>
      <c r="AW395" s="561"/>
      <c r="AX395" s="561"/>
      <c r="AY395" s="561"/>
      <c r="AZ395" s="561"/>
      <c r="BA395" s="561"/>
      <c r="BB395" s="561"/>
      <c r="BC395" s="561"/>
      <c r="BD395" s="561"/>
      <c r="BE395" s="561"/>
      <c r="BF395" s="561"/>
      <c r="BG395" s="561"/>
      <c r="BH395" s="561"/>
      <c r="BI395" s="561"/>
      <c r="BJ395" s="561"/>
      <c r="BK395" s="561"/>
      <c r="BL395" s="561"/>
      <c r="BM395" s="561"/>
      <c r="BN395" s="561"/>
      <c r="BO395" s="561"/>
      <c r="BP395" s="561"/>
      <c r="BQ395" s="561"/>
      <c r="BR395" s="561"/>
      <c r="BS395" s="561"/>
      <c r="BT395" s="561"/>
      <c r="BU395" s="561"/>
    </row>
    <row r="396" spans="1:73">
      <c r="A396" s="561"/>
      <c r="E396" s="561"/>
      <c r="H396" s="561"/>
      <c r="Q396" s="561"/>
      <c r="R396" s="561"/>
      <c r="S396" s="561"/>
      <c r="T396" s="561"/>
      <c r="U396" s="561"/>
      <c r="V396" s="561"/>
      <c r="Y396" s="561"/>
      <c r="Z396" s="561"/>
      <c r="AA396" s="561"/>
      <c r="AB396" s="561"/>
      <c r="AC396" s="561"/>
      <c r="AD396" s="561"/>
      <c r="AE396" s="561"/>
      <c r="AF396" s="561"/>
      <c r="AG396" s="561"/>
      <c r="AH396" s="561"/>
      <c r="AJ396" s="561"/>
      <c r="AK396" s="561"/>
      <c r="AM396" s="561"/>
      <c r="AN396" s="561"/>
      <c r="AO396" s="561"/>
      <c r="AP396" s="561"/>
      <c r="AQ396" s="561"/>
      <c r="AR396" s="561"/>
      <c r="AS396" s="561"/>
      <c r="AU396" s="561"/>
      <c r="AV396" s="561"/>
      <c r="AW396" s="561"/>
      <c r="AX396" s="561"/>
      <c r="AY396" s="561"/>
      <c r="AZ396" s="561"/>
      <c r="BA396" s="561"/>
      <c r="BB396" s="561"/>
      <c r="BC396" s="561"/>
      <c r="BD396" s="561"/>
      <c r="BE396" s="561"/>
      <c r="BF396" s="561"/>
      <c r="BG396" s="561"/>
      <c r="BH396" s="561"/>
      <c r="BI396" s="561"/>
      <c r="BJ396" s="561"/>
      <c r="BK396" s="561"/>
      <c r="BL396" s="561"/>
      <c r="BM396" s="561"/>
      <c r="BN396" s="561"/>
      <c r="BO396" s="561"/>
      <c r="BP396" s="561"/>
      <c r="BQ396" s="561"/>
      <c r="BR396" s="561"/>
      <c r="BS396" s="561"/>
      <c r="BT396" s="561"/>
      <c r="BU396" s="561"/>
    </row>
    <row r="397" spans="1:73">
      <c r="A397" s="561"/>
      <c r="E397" s="561"/>
      <c r="H397" s="561"/>
      <c r="Q397" s="561"/>
      <c r="R397" s="561"/>
      <c r="S397" s="561"/>
      <c r="T397" s="561"/>
      <c r="U397" s="561"/>
      <c r="V397" s="561"/>
      <c r="Y397" s="561"/>
      <c r="Z397" s="561"/>
      <c r="AA397" s="561"/>
      <c r="AB397" s="561"/>
      <c r="AC397" s="561"/>
      <c r="AD397" s="561"/>
      <c r="AE397" s="561"/>
      <c r="AF397" s="561"/>
      <c r="AG397" s="561"/>
      <c r="AH397" s="561"/>
      <c r="AJ397" s="561"/>
      <c r="AK397" s="561"/>
      <c r="AM397" s="561"/>
      <c r="AN397" s="561"/>
      <c r="AO397" s="561"/>
      <c r="AP397" s="561"/>
      <c r="AQ397" s="561"/>
      <c r="AR397" s="561"/>
      <c r="AS397" s="561"/>
      <c r="AU397" s="561"/>
      <c r="AV397" s="561"/>
      <c r="AW397" s="561"/>
      <c r="AX397" s="561"/>
      <c r="AY397" s="561"/>
      <c r="AZ397" s="561"/>
      <c r="BA397" s="561"/>
      <c r="BB397" s="561"/>
      <c r="BC397" s="561"/>
      <c r="BD397" s="561"/>
      <c r="BE397" s="561"/>
      <c r="BF397" s="561"/>
      <c r="BG397" s="561"/>
      <c r="BH397" s="561"/>
      <c r="BI397" s="561"/>
      <c r="BJ397" s="561"/>
      <c r="BK397" s="561"/>
      <c r="BL397" s="561"/>
      <c r="BM397" s="561"/>
      <c r="BN397" s="561"/>
      <c r="BO397" s="561"/>
      <c r="BP397" s="561"/>
      <c r="BQ397" s="561"/>
      <c r="BR397" s="561"/>
      <c r="BS397" s="561"/>
      <c r="BT397" s="561"/>
      <c r="BU397" s="561"/>
    </row>
    <row r="398" spans="1:73">
      <c r="A398" s="561"/>
      <c r="E398" s="561"/>
      <c r="H398" s="561"/>
      <c r="Q398" s="561"/>
      <c r="R398" s="561"/>
      <c r="S398" s="561"/>
      <c r="T398" s="561"/>
      <c r="U398" s="561"/>
      <c r="V398" s="561"/>
      <c r="Y398" s="561"/>
      <c r="Z398" s="561"/>
      <c r="AA398" s="561"/>
      <c r="AB398" s="561"/>
      <c r="AC398" s="561"/>
      <c r="AD398" s="561"/>
      <c r="AE398" s="561"/>
      <c r="AF398" s="561"/>
      <c r="AG398" s="561"/>
      <c r="AH398" s="561"/>
      <c r="AJ398" s="561"/>
      <c r="AK398" s="561"/>
      <c r="AM398" s="561"/>
      <c r="AN398" s="561"/>
      <c r="AO398" s="561"/>
      <c r="AP398" s="561"/>
      <c r="AQ398" s="561"/>
      <c r="AR398" s="561"/>
      <c r="AS398" s="561"/>
      <c r="AU398" s="561"/>
      <c r="AV398" s="561"/>
      <c r="AW398" s="561"/>
      <c r="AX398" s="561"/>
      <c r="AY398" s="561"/>
      <c r="AZ398" s="561"/>
      <c r="BA398" s="561"/>
      <c r="BB398" s="561"/>
      <c r="BC398" s="561"/>
      <c r="BD398" s="561"/>
      <c r="BE398" s="561"/>
      <c r="BF398" s="561"/>
      <c r="BG398" s="561"/>
      <c r="BH398" s="561"/>
      <c r="BI398" s="561"/>
      <c r="BJ398" s="561"/>
      <c r="BK398" s="561"/>
      <c r="BL398" s="561"/>
      <c r="BM398" s="561"/>
      <c r="BN398" s="561"/>
      <c r="BO398" s="561"/>
      <c r="BP398" s="561"/>
      <c r="BQ398" s="561"/>
      <c r="BR398" s="561"/>
      <c r="BS398" s="561"/>
      <c r="BT398" s="561"/>
      <c r="BU398" s="561"/>
    </row>
    <row r="399" spans="1:73">
      <c r="A399" s="561"/>
      <c r="E399" s="561"/>
      <c r="H399" s="561"/>
      <c r="Q399" s="561"/>
      <c r="R399" s="561"/>
      <c r="S399" s="561"/>
      <c r="T399" s="561"/>
      <c r="U399" s="561"/>
      <c r="V399" s="561"/>
      <c r="Y399" s="561"/>
      <c r="Z399" s="561"/>
      <c r="AA399" s="561"/>
      <c r="AB399" s="561"/>
      <c r="AC399" s="561"/>
      <c r="AD399" s="561"/>
      <c r="AE399" s="561"/>
      <c r="AF399" s="561"/>
      <c r="AG399" s="561"/>
      <c r="AH399" s="561"/>
      <c r="AJ399" s="561"/>
      <c r="AK399" s="561"/>
      <c r="AM399" s="561"/>
      <c r="AN399" s="561"/>
      <c r="AO399" s="561"/>
      <c r="AP399" s="561"/>
      <c r="AQ399" s="561"/>
      <c r="AR399" s="561"/>
      <c r="AS399" s="561"/>
      <c r="AU399" s="561"/>
      <c r="AV399" s="561"/>
      <c r="AW399" s="561"/>
      <c r="AX399" s="561"/>
      <c r="AY399" s="561"/>
      <c r="AZ399" s="561"/>
      <c r="BA399" s="561"/>
      <c r="BB399" s="561"/>
      <c r="BC399" s="561"/>
      <c r="BD399" s="561"/>
      <c r="BE399" s="561"/>
      <c r="BF399" s="561"/>
      <c r="BG399" s="561"/>
      <c r="BH399" s="561"/>
      <c r="BI399" s="561"/>
      <c r="BJ399" s="561"/>
      <c r="BK399" s="561"/>
      <c r="BL399" s="561"/>
      <c r="BM399" s="561"/>
      <c r="BN399" s="561"/>
      <c r="BO399" s="561"/>
      <c r="BP399" s="561"/>
      <c r="BQ399" s="561"/>
      <c r="BR399" s="561"/>
      <c r="BS399" s="561"/>
      <c r="BT399" s="561"/>
      <c r="BU399" s="561"/>
    </row>
    <row r="400" spans="1:73">
      <c r="A400" s="561"/>
      <c r="E400" s="561"/>
      <c r="H400" s="561"/>
      <c r="Q400" s="561"/>
      <c r="R400" s="561"/>
      <c r="S400" s="561"/>
      <c r="T400" s="561"/>
      <c r="U400" s="561"/>
      <c r="V400" s="561"/>
      <c r="Y400" s="561"/>
      <c r="Z400" s="561"/>
      <c r="AA400" s="561"/>
      <c r="AB400" s="561"/>
      <c r="AC400" s="561"/>
      <c r="AD400" s="561"/>
      <c r="AE400" s="561"/>
      <c r="AF400" s="561"/>
      <c r="AG400" s="561"/>
      <c r="AH400" s="561"/>
      <c r="AJ400" s="561"/>
      <c r="AK400" s="561"/>
      <c r="AM400" s="561"/>
      <c r="AN400" s="561"/>
      <c r="AO400" s="561"/>
      <c r="AP400" s="561"/>
      <c r="AQ400" s="561"/>
      <c r="AR400" s="561"/>
      <c r="AS400" s="561"/>
      <c r="AU400" s="561"/>
      <c r="AV400" s="561"/>
      <c r="AW400" s="561"/>
      <c r="AX400" s="561"/>
      <c r="AY400" s="561"/>
      <c r="AZ400" s="561"/>
      <c r="BA400" s="561"/>
      <c r="BB400" s="561"/>
      <c r="BC400" s="561"/>
      <c r="BD400" s="561"/>
      <c r="BE400" s="561"/>
      <c r="BF400" s="561"/>
      <c r="BG400" s="561"/>
      <c r="BH400" s="561"/>
      <c r="BI400" s="561"/>
      <c r="BJ400" s="561"/>
      <c r="BK400" s="561"/>
      <c r="BL400" s="561"/>
      <c r="BM400" s="561"/>
      <c r="BN400" s="561"/>
      <c r="BO400" s="561"/>
      <c r="BP400" s="561"/>
      <c r="BQ400" s="561"/>
      <c r="BR400" s="561"/>
      <c r="BS400" s="561"/>
      <c r="BT400" s="561"/>
      <c r="BU400" s="561"/>
    </row>
    <row r="401" spans="1:73">
      <c r="A401" s="561"/>
      <c r="E401" s="561"/>
      <c r="H401" s="561"/>
      <c r="Q401" s="561"/>
      <c r="R401" s="561"/>
      <c r="S401" s="561"/>
      <c r="T401" s="561"/>
      <c r="U401" s="561"/>
      <c r="V401" s="561"/>
      <c r="Y401" s="561"/>
      <c r="Z401" s="561"/>
      <c r="AA401" s="561"/>
      <c r="AB401" s="561"/>
      <c r="AC401" s="561"/>
      <c r="AD401" s="561"/>
      <c r="AE401" s="561"/>
      <c r="AF401" s="561"/>
      <c r="AG401" s="561"/>
      <c r="AH401" s="561"/>
      <c r="AJ401" s="561"/>
      <c r="AK401" s="561"/>
      <c r="AM401" s="561"/>
      <c r="AN401" s="561"/>
      <c r="AO401" s="561"/>
      <c r="AP401" s="561"/>
      <c r="AQ401" s="561"/>
      <c r="AR401" s="561"/>
      <c r="AS401" s="561"/>
      <c r="AU401" s="561"/>
      <c r="AV401" s="561"/>
      <c r="AW401" s="561"/>
      <c r="AX401" s="561"/>
      <c r="AY401" s="561"/>
      <c r="AZ401" s="561"/>
      <c r="BA401" s="561"/>
      <c r="BB401" s="561"/>
      <c r="BC401" s="561"/>
      <c r="BD401" s="561"/>
      <c r="BE401" s="561"/>
      <c r="BF401" s="561"/>
      <c r="BG401" s="561"/>
      <c r="BH401" s="561"/>
      <c r="BI401" s="561"/>
      <c r="BJ401" s="561"/>
      <c r="BK401" s="561"/>
      <c r="BL401" s="561"/>
      <c r="BM401" s="561"/>
      <c r="BN401" s="561"/>
      <c r="BO401" s="561"/>
      <c r="BP401" s="561"/>
      <c r="BQ401" s="561"/>
      <c r="BR401" s="561"/>
      <c r="BS401" s="561"/>
      <c r="BT401" s="561"/>
      <c r="BU401" s="561"/>
    </row>
    <row r="402" spans="1:73">
      <c r="A402" s="561"/>
      <c r="E402" s="561"/>
      <c r="H402" s="561"/>
      <c r="Q402" s="561"/>
      <c r="R402" s="561"/>
      <c r="S402" s="561"/>
      <c r="T402" s="561"/>
      <c r="U402" s="561"/>
      <c r="V402" s="561"/>
      <c r="Y402" s="561"/>
      <c r="Z402" s="561"/>
      <c r="AA402" s="561"/>
      <c r="AB402" s="561"/>
      <c r="AC402" s="561"/>
      <c r="AD402" s="561"/>
      <c r="AE402" s="561"/>
      <c r="AF402" s="561"/>
      <c r="AG402" s="561"/>
      <c r="AH402" s="561"/>
      <c r="AJ402" s="561"/>
      <c r="AK402" s="561"/>
      <c r="AM402" s="561"/>
      <c r="AN402" s="561"/>
      <c r="AO402" s="561"/>
      <c r="AP402" s="561"/>
      <c r="AQ402" s="561"/>
      <c r="AR402" s="561"/>
      <c r="AS402" s="561"/>
      <c r="AU402" s="561"/>
      <c r="AV402" s="561"/>
      <c r="AW402" s="561"/>
      <c r="AX402" s="561"/>
      <c r="AY402" s="561"/>
      <c r="AZ402" s="561"/>
      <c r="BA402" s="561"/>
      <c r="BB402" s="561"/>
      <c r="BC402" s="561"/>
      <c r="BD402" s="561"/>
      <c r="BE402" s="561"/>
      <c r="BF402" s="561"/>
      <c r="BG402" s="561"/>
      <c r="BH402" s="561"/>
      <c r="BI402" s="561"/>
      <c r="BJ402" s="561"/>
      <c r="BK402" s="561"/>
      <c r="BL402" s="561"/>
      <c r="BM402" s="561"/>
      <c r="BN402" s="561"/>
      <c r="BO402" s="561"/>
      <c r="BP402" s="561"/>
      <c r="BQ402" s="561"/>
      <c r="BR402" s="561"/>
      <c r="BS402" s="561"/>
      <c r="BT402" s="561"/>
      <c r="BU402" s="561"/>
    </row>
    <row r="403" spans="1:73">
      <c r="A403" s="561"/>
      <c r="E403" s="561"/>
      <c r="H403" s="561"/>
      <c r="Q403" s="561"/>
      <c r="R403" s="561"/>
      <c r="S403" s="561"/>
      <c r="T403" s="561"/>
      <c r="U403" s="561"/>
      <c r="V403" s="561"/>
      <c r="Y403" s="561"/>
      <c r="Z403" s="561"/>
      <c r="AA403" s="561"/>
      <c r="AB403" s="561"/>
      <c r="AC403" s="561"/>
      <c r="AD403" s="561"/>
      <c r="AE403" s="561"/>
      <c r="AF403" s="561"/>
      <c r="AG403" s="561"/>
      <c r="AH403" s="561"/>
      <c r="AJ403" s="561"/>
      <c r="AK403" s="561"/>
      <c r="AM403" s="561"/>
      <c r="AN403" s="561"/>
      <c r="AO403" s="561"/>
      <c r="AP403" s="561"/>
      <c r="AQ403" s="561"/>
      <c r="AR403" s="561"/>
      <c r="AS403" s="561"/>
      <c r="AU403" s="561"/>
      <c r="AV403" s="561"/>
      <c r="AW403" s="561"/>
      <c r="AX403" s="561"/>
      <c r="AY403" s="561"/>
      <c r="AZ403" s="561"/>
      <c r="BA403" s="561"/>
      <c r="BB403" s="561"/>
      <c r="BC403" s="561"/>
      <c r="BD403" s="561"/>
      <c r="BE403" s="561"/>
      <c r="BF403" s="561"/>
      <c r="BG403" s="561"/>
      <c r="BH403" s="561"/>
      <c r="BI403" s="561"/>
      <c r="BJ403" s="561"/>
      <c r="BK403" s="561"/>
      <c r="BL403" s="561"/>
      <c r="BM403" s="561"/>
      <c r="BN403" s="561"/>
      <c r="BO403" s="561"/>
      <c r="BP403" s="561"/>
      <c r="BQ403" s="561"/>
      <c r="BR403" s="561"/>
      <c r="BS403" s="561"/>
      <c r="BT403" s="561"/>
      <c r="BU403" s="561"/>
    </row>
    <row r="404" spans="1:73">
      <c r="A404" s="561"/>
      <c r="E404" s="561"/>
      <c r="H404" s="561"/>
      <c r="Q404" s="561"/>
      <c r="R404" s="561"/>
      <c r="S404" s="561"/>
      <c r="T404" s="561"/>
      <c r="U404" s="561"/>
      <c r="V404" s="561"/>
      <c r="Y404" s="561"/>
      <c r="Z404" s="561"/>
      <c r="AA404" s="561"/>
      <c r="AB404" s="561"/>
      <c r="AC404" s="561"/>
      <c r="AD404" s="561"/>
      <c r="AE404" s="561"/>
      <c r="AF404" s="561"/>
      <c r="AG404" s="561"/>
      <c r="AH404" s="561"/>
      <c r="AJ404" s="561"/>
      <c r="AK404" s="561"/>
      <c r="AM404" s="561"/>
      <c r="AN404" s="561"/>
      <c r="AO404" s="561"/>
      <c r="AP404" s="561"/>
      <c r="AQ404" s="561"/>
      <c r="AR404" s="561"/>
      <c r="AS404" s="561"/>
      <c r="AU404" s="561"/>
      <c r="AV404" s="561"/>
      <c r="AW404" s="561"/>
      <c r="AX404" s="561"/>
      <c r="AY404" s="561"/>
      <c r="AZ404" s="561"/>
      <c r="BA404" s="561"/>
      <c r="BB404" s="561"/>
      <c r="BC404" s="561"/>
      <c r="BD404" s="561"/>
      <c r="BE404" s="561"/>
      <c r="BF404" s="561"/>
      <c r="BG404" s="561"/>
      <c r="BH404" s="561"/>
      <c r="BI404" s="561"/>
      <c r="BJ404" s="561"/>
      <c r="BK404" s="561"/>
      <c r="BL404" s="561"/>
      <c r="BM404" s="561"/>
      <c r="BN404" s="561"/>
      <c r="BO404" s="561"/>
      <c r="BP404" s="561"/>
      <c r="BQ404" s="561"/>
      <c r="BR404" s="561"/>
      <c r="BS404" s="561"/>
      <c r="BT404" s="561"/>
      <c r="BU404" s="561"/>
    </row>
    <row r="405" spans="1:73">
      <c r="A405" s="561"/>
      <c r="E405" s="561"/>
      <c r="H405" s="561"/>
      <c r="Q405" s="561"/>
      <c r="R405" s="561"/>
      <c r="S405" s="561"/>
      <c r="T405" s="561"/>
      <c r="U405" s="561"/>
      <c r="V405" s="561"/>
      <c r="Y405" s="561"/>
      <c r="Z405" s="561"/>
      <c r="AA405" s="561"/>
      <c r="AB405" s="561"/>
      <c r="AC405" s="561"/>
      <c r="AD405" s="561"/>
      <c r="AE405" s="561"/>
      <c r="AF405" s="561"/>
      <c r="AG405" s="561"/>
      <c r="AH405" s="561"/>
      <c r="AJ405" s="561"/>
      <c r="AK405" s="561"/>
      <c r="AM405" s="561"/>
      <c r="AN405" s="561"/>
      <c r="AO405" s="561"/>
      <c r="AP405" s="561"/>
      <c r="AQ405" s="561"/>
      <c r="AR405" s="561"/>
      <c r="AS405" s="561"/>
      <c r="AU405" s="561"/>
      <c r="AV405" s="561"/>
      <c r="AW405" s="561"/>
      <c r="AX405" s="561"/>
      <c r="AY405" s="561"/>
      <c r="AZ405" s="561"/>
      <c r="BA405" s="561"/>
      <c r="BB405" s="561"/>
      <c r="BC405" s="561"/>
      <c r="BD405" s="561"/>
      <c r="BE405" s="561"/>
      <c r="BF405" s="561"/>
      <c r="BG405" s="561"/>
      <c r="BH405" s="561"/>
      <c r="BI405" s="561"/>
      <c r="BJ405" s="561"/>
      <c r="BK405" s="561"/>
      <c r="BL405" s="561"/>
      <c r="BM405" s="561"/>
      <c r="BN405" s="561"/>
      <c r="BO405" s="561"/>
      <c r="BP405" s="561"/>
      <c r="BQ405" s="561"/>
      <c r="BR405" s="561"/>
      <c r="BS405" s="561"/>
      <c r="BT405" s="561"/>
      <c r="BU405" s="561"/>
    </row>
    <row r="406" spans="1:73">
      <c r="A406" s="561"/>
      <c r="E406" s="561"/>
      <c r="H406" s="561"/>
      <c r="Q406" s="561"/>
      <c r="R406" s="561"/>
      <c r="S406" s="561"/>
      <c r="T406" s="561"/>
      <c r="U406" s="561"/>
      <c r="V406" s="561"/>
      <c r="Y406" s="561"/>
      <c r="Z406" s="561"/>
      <c r="AA406" s="561"/>
      <c r="AB406" s="561"/>
      <c r="AC406" s="561"/>
      <c r="AD406" s="561"/>
      <c r="AE406" s="561"/>
      <c r="AF406" s="561"/>
      <c r="AG406" s="561"/>
      <c r="AH406" s="561"/>
      <c r="AJ406" s="561"/>
      <c r="AK406" s="561"/>
      <c r="AM406" s="561"/>
      <c r="AN406" s="561"/>
      <c r="AO406" s="561"/>
      <c r="AP406" s="561"/>
      <c r="AQ406" s="561"/>
      <c r="AR406" s="561"/>
      <c r="AS406" s="561"/>
      <c r="AU406" s="561"/>
      <c r="AV406" s="561"/>
      <c r="AW406" s="561"/>
      <c r="AX406" s="561"/>
      <c r="AY406" s="561"/>
      <c r="AZ406" s="561"/>
      <c r="BA406" s="561"/>
      <c r="BB406" s="561"/>
      <c r="BC406" s="561"/>
      <c r="BD406" s="561"/>
      <c r="BE406" s="561"/>
      <c r="BF406" s="561"/>
      <c r="BG406" s="561"/>
      <c r="BH406" s="561"/>
      <c r="BI406" s="561"/>
      <c r="BJ406" s="561"/>
      <c r="BK406" s="561"/>
      <c r="BL406" s="561"/>
      <c r="BM406" s="561"/>
      <c r="BN406" s="561"/>
      <c r="BO406" s="561"/>
      <c r="BP406" s="561"/>
      <c r="BQ406" s="561"/>
      <c r="BR406" s="561"/>
      <c r="BS406" s="561"/>
      <c r="BT406" s="561"/>
      <c r="BU406" s="561"/>
    </row>
    <row r="407" spans="1:73">
      <c r="A407" s="561"/>
      <c r="E407" s="561"/>
      <c r="H407" s="561"/>
      <c r="Q407" s="561"/>
      <c r="R407" s="561"/>
      <c r="S407" s="561"/>
      <c r="T407" s="561"/>
      <c r="U407" s="561"/>
      <c r="V407" s="561"/>
      <c r="Y407" s="561"/>
      <c r="Z407" s="561"/>
      <c r="AA407" s="561"/>
      <c r="AB407" s="561"/>
      <c r="AC407" s="561"/>
      <c r="AD407" s="561"/>
      <c r="AE407" s="561"/>
      <c r="AF407" s="561"/>
      <c r="AG407" s="561"/>
      <c r="AH407" s="561"/>
      <c r="AJ407" s="561"/>
      <c r="AK407" s="561"/>
      <c r="AM407" s="561"/>
      <c r="AN407" s="561"/>
      <c r="AO407" s="561"/>
      <c r="AP407" s="561"/>
      <c r="AQ407" s="561"/>
      <c r="AR407" s="561"/>
      <c r="AS407" s="561"/>
      <c r="AU407" s="561"/>
      <c r="AV407" s="561"/>
      <c r="AW407" s="561"/>
      <c r="AX407" s="561"/>
      <c r="AY407" s="561"/>
      <c r="AZ407" s="561"/>
      <c r="BA407" s="561"/>
      <c r="BB407" s="561"/>
      <c r="BC407" s="561"/>
      <c r="BD407" s="561"/>
      <c r="BE407" s="561"/>
      <c r="BF407" s="561"/>
      <c r="BG407" s="561"/>
      <c r="BH407" s="561"/>
      <c r="BI407" s="561"/>
      <c r="BJ407" s="561"/>
      <c r="BK407" s="561"/>
      <c r="BL407" s="561"/>
      <c r="BM407" s="561"/>
      <c r="BN407" s="561"/>
      <c r="BO407" s="561"/>
      <c r="BP407" s="561"/>
      <c r="BQ407" s="561"/>
      <c r="BR407" s="561"/>
      <c r="BS407" s="561"/>
      <c r="BT407" s="561"/>
      <c r="BU407" s="561"/>
    </row>
    <row r="408" spans="1:73">
      <c r="A408" s="561"/>
      <c r="E408" s="561"/>
      <c r="H408" s="561"/>
      <c r="Q408" s="561"/>
      <c r="R408" s="561"/>
      <c r="S408" s="561"/>
      <c r="T408" s="561"/>
      <c r="U408" s="561"/>
      <c r="V408" s="561"/>
      <c r="Y408" s="561"/>
      <c r="Z408" s="561"/>
      <c r="AA408" s="561"/>
      <c r="AB408" s="561"/>
      <c r="AC408" s="561"/>
      <c r="AD408" s="561"/>
      <c r="AE408" s="561"/>
      <c r="AF408" s="561"/>
      <c r="AG408" s="561"/>
      <c r="AH408" s="561"/>
      <c r="AJ408" s="561"/>
      <c r="AK408" s="561"/>
      <c r="AM408" s="561"/>
      <c r="AN408" s="561"/>
      <c r="AO408" s="561"/>
      <c r="AP408" s="561"/>
      <c r="AQ408" s="561"/>
      <c r="AR408" s="561"/>
      <c r="AS408" s="561"/>
      <c r="AU408" s="561"/>
      <c r="AV408" s="561"/>
      <c r="AW408" s="561"/>
      <c r="AX408" s="561"/>
      <c r="AY408" s="561"/>
      <c r="AZ408" s="561"/>
      <c r="BA408" s="561"/>
      <c r="BB408" s="561"/>
      <c r="BC408" s="561"/>
      <c r="BD408" s="561"/>
      <c r="BE408" s="561"/>
      <c r="BF408" s="561"/>
      <c r="BG408" s="561"/>
      <c r="BH408" s="561"/>
      <c r="BI408" s="561"/>
      <c r="BJ408" s="561"/>
      <c r="BK408" s="561"/>
      <c r="BL408" s="561"/>
      <c r="BM408" s="561"/>
      <c r="BN408" s="561"/>
      <c r="BO408" s="561"/>
      <c r="BP408" s="561"/>
      <c r="BQ408" s="561"/>
      <c r="BR408" s="561"/>
      <c r="BS408" s="561"/>
      <c r="BT408" s="561"/>
      <c r="BU408" s="561"/>
    </row>
    <row r="409" spans="1:73">
      <c r="A409" s="561"/>
      <c r="E409" s="561"/>
      <c r="H409" s="561"/>
      <c r="Q409" s="561"/>
      <c r="R409" s="561"/>
      <c r="S409" s="561"/>
      <c r="T409" s="561"/>
      <c r="U409" s="561"/>
      <c r="V409" s="561"/>
      <c r="Y409" s="561"/>
      <c r="Z409" s="561"/>
      <c r="AA409" s="561"/>
      <c r="AB409" s="561"/>
      <c r="AC409" s="561"/>
      <c r="AD409" s="561"/>
      <c r="AE409" s="561"/>
      <c r="AF409" s="561"/>
      <c r="AG409" s="561"/>
      <c r="AH409" s="561"/>
      <c r="AJ409" s="561"/>
      <c r="AK409" s="561"/>
      <c r="AM409" s="561"/>
      <c r="AN409" s="561"/>
      <c r="AO409" s="561"/>
      <c r="AP409" s="561"/>
      <c r="AQ409" s="561"/>
      <c r="AR409" s="561"/>
      <c r="AS409" s="561"/>
      <c r="AU409" s="561"/>
      <c r="AV409" s="561"/>
      <c r="AW409" s="561"/>
      <c r="AX409" s="561"/>
      <c r="AY409" s="561"/>
      <c r="AZ409" s="561"/>
      <c r="BA409" s="561"/>
      <c r="BB409" s="561"/>
      <c r="BC409" s="561"/>
      <c r="BD409" s="561"/>
      <c r="BE409" s="561"/>
      <c r="BF409" s="561"/>
      <c r="BG409" s="561"/>
      <c r="BH409" s="561"/>
      <c r="BI409" s="561"/>
      <c r="BJ409" s="561"/>
      <c r="BK409" s="561"/>
      <c r="BL409" s="561"/>
      <c r="BM409" s="561"/>
      <c r="BN409" s="561"/>
      <c r="BO409" s="561"/>
      <c r="BP409" s="561"/>
      <c r="BQ409" s="561"/>
      <c r="BR409" s="561"/>
      <c r="BS409" s="561"/>
      <c r="BT409" s="561"/>
      <c r="BU409" s="561"/>
    </row>
    <row r="410" spans="1:73">
      <c r="A410" s="561"/>
      <c r="E410" s="561"/>
      <c r="H410" s="561"/>
      <c r="Q410" s="561"/>
      <c r="R410" s="561"/>
      <c r="S410" s="561"/>
      <c r="T410" s="561"/>
      <c r="U410" s="561"/>
      <c r="V410" s="561"/>
      <c r="Y410" s="561"/>
      <c r="Z410" s="561"/>
      <c r="AA410" s="561"/>
      <c r="AB410" s="561"/>
      <c r="AC410" s="561"/>
      <c r="AD410" s="561"/>
      <c r="AE410" s="561"/>
      <c r="AF410" s="561"/>
      <c r="AG410" s="561"/>
      <c r="AH410" s="561"/>
      <c r="AJ410" s="561"/>
      <c r="AK410" s="561"/>
      <c r="AM410" s="561"/>
      <c r="AN410" s="561"/>
      <c r="AO410" s="561"/>
      <c r="AP410" s="561"/>
      <c r="AQ410" s="561"/>
      <c r="AR410" s="561"/>
      <c r="AS410" s="561"/>
      <c r="AU410" s="561"/>
      <c r="AV410" s="561"/>
      <c r="AW410" s="561"/>
      <c r="AX410" s="561"/>
      <c r="AY410" s="561"/>
      <c r="AZ410" s="561"/>
      <c r="BA410" s="561"/>
      <c r="BB410" s="561"/>
      <c r="BC410" s="561"/>
      <c r="BD410" s="561"/>
      <c r="BE410" s="561"/>
      <c r="BF410" s="561"/>
      <c r="BG410" s="561"/>
      <c r="BH410" s="561"/>
      <c r="BI410" s="561"/>
      <c r="BJ410" s="561"/>
      <c r="BK410" s="561"/>
      <c r="BL410" s="561"/>
      <c r="BM410" s="561"/>
      <c r="BN410" s="561"/>
      <c r="BO410" s="561"/>
      <c r="BP410" s="561"/>
      <c r="BQ410" s="561"/>
      <c r="BR410" s="561"/>
      <c r="BS410" s="561"/>
      <c r="BT410" s="561"/>
      <c r="BU410" s="561"/>
    </row>
    <row r="411" spans="1:73">
      <c r="A411" s="561"/>
      <c r="E411" s="561"/>
      <c r="H411" s="561"/>
      <c r="Q411" s="561"/>
      <c r="R411" s="561"/>
      <c r="S411" s="561"/>
      <c r="T411" s="561"/>
      <c r="U411" s="561"/>
      <c r="V411" s="561"/>
      <c r="Y411" s="561"/>
      <c r="Z411" s="561"/>
      <c r="AA411" s="561"/>
      <c r="AB411" s="561"/>
      <c r="AC411" s="561"/>
      <c r="AD411" s="561"/>
      <c r="AE411" s="561"/>
      <c r="AF411" s="561"/>
      <c r="AG411" s="561"/>
      <c r="AH411" s="561"/>
      <c r="AJ411" s="561"/>
      <c r="AK411" s="561"/>
      <c r="AM411" s="561"/>
      <c r="AN411" s="561"/>
      <c r="AO411" s="561"/>
      <c r="AP411" s="561"/>
      <c r="AQ411" s="561"/>
      <c r="AR411" s="561"/>
      <c r="AS411" s="561"/>
      <c r="AU411" s="561"/>
      <c r="AV411" s="561"/>
      <c r="AW411" s="561"/>
      <c r="AX411" s="561"/>
      <c r="AY411" s="561"/>
      <c r="AZ411" s="561"/>
      <c r="BA411" s="561"/>
      <c r="BB411" s="561"/>
      <c r="BC411" s="561"/>
      <c r="BD411" s="561"/>
      <c r="BE411" s="561"/>
      <c r="BF411" s="561"/>
      <c r="BG411" s="561"/>
      <c r="BH411" s="561"/>
      <c r="BI411" s="561"/>
      <c r="BJ411" s="561"/>
      <c r="BK411" s="561"/>
      <c r="BL411" s="561"/>
      <c r="BM411" s="561"/>
      <c r="BN411" s="561"/>
      <c r="BO411" s="561"/>
      <c r="BP411" s="561"/>
      <c r="BQ411" s="561"/>
      <c r="BR411" s="561"/>
      <c r="BS411" s="561"/>
      <c r="BT411" s="561"/>
      <c r="BU411" s="561"/>
    </row>
    <row r="412" spans="1:73">
      <c r="A412" s="561"/>
      <c r="E412" s="561"/>
      <c r="H412" s="561"/>
      <c r="Q412" s="561"/>
      <c r="R412" s="561"/>
      <c r="S412" s="561"/>
      <c r="T412" s="561"/>
      <c r="U412" s="561"/>
      <c r="V412" s="561"/>
      <c r="Y412" s="561"/>
      <c r="Z412" s="561"/>
      <c r="AA412" s="561"/>
      <c r="AB412" s="561"/>
      <c r="AC412" s="561"/>
      <c r="AD412" s="561"/>
      <c r="AE412" s="561"/>
      <c r="AF412" s="561"/>
      <c r="AG412" s="561"/>
      <c r="AH412" s="561"/>
      <c r="AJ412" s="561"/>
      <c r="AK412" s="561"/>
      <c r="AM412" s="561"/>
      <c r="AN412" s="561"/>
      <c r="AO412" s="561"/>
      <c r="AP412" s="561"/>
      <c r="AQ412" s="561"/>
      <c r="AR412" s="561"/>
      <c r="AS412" s="561"/>
      <c r="AU412" s="561"/>
      <c r="AV412" s="561"/>
      <c r="AW412" s="561"/>
      <c r="AX412" s="561"/>
      <c r="AY412" s="561"/>
      <c r="AZ412" s="561"/>
      <c r="BA412" s="561"/>
      <c r="BB412" s="561"/>
      <c r="BC412" s="561"/>
      <c r="BD412" s="561"/>
      <c r="BE412" s="561"/>
      <c r="BF412" s="561"/>
      <c r="BG412" s="561"/>
      <c r="BH412" s="561"/>
      <c r="BI412" s="561"/>
      <c r="BJ412" s="561"/>
      <c r="BK412" s="561"/>
      <c r="BL412" s="561"/>
      <c r="BM412" s="561"/>
      <c r="BN412" s="561"/>
      <c r="BO412" s="561"/>
      <c r="BP412" s="561"/>
      <c r="BQ412" s="561"/>
      <c r="BR412" s="561"/>
      <c r="BS412" s="561"/>
      <c r="BT412" s="561"/>
      <c r="BU412" s="561"/>
    </row>
    <row r="413" spans="1:73">
      <c r="A413" s="561"/>
      <c r="E413" s="561"/>
      <c r="H413" s="561"/>
      <c r="Q413" s="561"/>
      <c r="R413" s="561"/>
      <c r="S413" s="561"/>
      <c r="T413" s="561"/>
      <c r="U413" s="561"/>
      <c r="V413" s="561"/>
      <c r="Y413" s="561"/>
      <c r="Z413" s="561"/>
      <c r="AA413" s="561"/>
      <c r="AB413" s="561"/>
      <c r="AC413" s="561"/>
      <c r="AD413" s="561"/>
      <c r="AE413" s="561"/>
      <c r="AF413" s="561"/>
      <c r="AG413" s="561"/>
      <c r="AH413" s="561"/>
      <c r="AJ413" s="561"/>
      <c r="AK413" s="561"/>
      <c r="AM413" s="561"/>
      <c r="AN413" s="561"/>
      <c r="AO413" s="561"/>
      <c r="AP413" s="561"/>
      <c r="AQ413" s="561"/>
      <c r="AR413" s="561"/>
      <c r="AS413" s="561"/>
      <c r="AU413" s="561"/>
      <c r="AV413" s="561"/>
      <c r="AW413" s="561"/>
      <c r="AX413" s="561"/>
      <c r="AY413" s="561"/>
      <c r="AZ413" s="561"/>
      <c r="BA413" s="561"/>
      <c r="BB413" s="561"/>
      <c r="BC413" s="561"/>
      <c r="BD413" s="561"/>
      <c r="BE413" s="561"/>
      <c r="BF413" s="561"/>
      <c r="BG413" s="561"/>
      <c r="BH413" s="561"/>
      <c r="BI413" s="561"/>
      <c r="BJ413" s="561"/>
      <c r="BK413" s="561"/>
      <c r="BL413" s="561"/>
      <c r="BM413" s="561"/>
      <c r="BN413" s="561"/>
      <c r="BO413" s="561"/>
      <c r="BP413" s="561"/>
      <c r="BQ413" s="561"/>
      <c r="BR413" s="561"/>
      <c r="BS413" s="561"/>
      <c r="BT413" s="561"/>
      <c r="BU413" s="561"/>
    </row>
    <row r="414" spans="1:73">
      <c r="A414" s="561"/>
      <c r="E414" s="561"/>
      <c r="H414" s="561"/>
      <c r="Q414" s="561"/>
      <c r="R414" s="561"/>
      <c r="S414" s="561"/>
      <c r="T414" s="561"/>
      <c r="U414" s="561"/>
      <c r="V414" s="561"/>
      <c r="Y414" s="561"/>
      <c r="Z414" s="561"/>
      <c r="AA414" s="561"/>
      <c r="AB414" s="561"/>
      <c r="AC414" s="561"/>
      <c r="AD414" s="561"/>
      <c r="AE414" s="561"/>
      <c r="AF414" s="561"/>
      <c r="AG414" s="561"/>
      <c r="AH414" s="561"/>
      <c r="AJ414" s="561"/>
      <c r="AK414" s="561"/>
      <c r="AM414" s="561"/>
      <c r="AN414" s="561"/>
      <c r="AO414" s="561"/>
      <c r="AP414" s="561"/>
      <c r="AQ414" s="561"/>
      <c r="AR414" s="561"/>
      <c r="AS414" s="561"/>
      <c r="AU414" s="561"/>
      <c r="AV414" s="561"/>
      <c r="AW414" s="561"/>
      <c r="AX414" s="561"/>
      <c r="AY414" s="561"/>
      <c r="AZ414" s="561"/>
      <c r="BA414" s="561"/>
      <c r="BB414" s="561"/>
      <c r="BC414" s="561"/>
      <c r="BD414" s="561"/>
      <c r="BE414" s="561"/>
      <c r="BF414" s="561"/>
      <c r="BG414" s="561"/>
      <c r="BH414" s="561"/>
      <c r="BI414" s="561"/>
      <c r="BJ414" s="561"/>
      <c r="BK414" s="561"/>
      <c r="BL414" s="561"/>
      <c r="BM414" s="561"/>
      <c r="BN414" s="561"/>
      <c r="BO414" s="561"/>
      <c r="BP414" s="561"/>
      <c r="BQ414" s="561"/>
      <c r="BR414" s="561"/>
      <c r="BS414" s="561"/>
      <c r="BT414" s="561"/>
      <c r="BU414" s="561"/>
    </row>
    <row r="415" spans="1:73">
      <c r="A415" s="561"/>
      <c r="E415" s="561"/>
      <c r="H415" s="561"/>
      <c r="Q415" s="561"/>
      <c r="R415" s="561"/>
      <c r="S415" s="561"/>
      <c r="T415" s="561"/>
      <c r="U415" s="561"/>
      <c r="V415" s="561"/>
      <c r="Y415" s="561"/>
      <c r="Z415" s="561"/>
      <c r="AA415" s="561"/>
      <c r="AB415" s="561"/>
      <c r="AC415" s="561"/>
      <c r="AD415" s="561"/>
      <c r="AE415" s="561"/>
      <c r="AF415" s="561"/>
      <c r="AG415" s="561"/>
      <c r="AH415" s="561"/>
      <c r="AJ415" s="561"/>
      <c r="AK415" s="561"/>
      <c r="AM415" s="561"/>
      <c r="AN415" s="561"/>
      <c r="AO415" s="561"/>
      <c r="AP415" s="561"/>
      <c r="AQ415" s="561"/>
      <c r="AR415" s="561"/>
      <c r="AS415" s="561"/>
      <c r="AU415" s="561"/>
      <c r="AV415" s="561"/>
      <c r="AW415" s="561"/>
      <c r="AX415" s="561"/>
      <c r="AY415" s="561"/>
      <c r="AZ415" s="561"/>
      <c r="BA415" s="561"/>
      <c r="BB415" s="561"/>
      <c r="BC415" s="561"/>
      <c r="BD415" s="561"/>
      <c r="BE415" s="561"/>
      <c r="BF415" s="561"/>
      <c r="BG415" s="561"/>
      <c r="BH415" s="561"/>
      <c r="BI415" s="561"/>
      <c r="BJ415" s="561"/>
      <c r="BK415" s="561"/>
      <c r="BL415" s="561"/>
      <c r="BM415" s="561"/>
      <c r="BN415" s="561"/>
      <c r="BO415" s="561"/>
      <c r="BP415" s="561"/>
      <c r="BQ415" s="561"/>
      <c r="BR415" s="561"/>
      <c r="BS415" s="561"/>
      <c r="BT415" s="561"/>
      <c r="BU415" s="561"/>
    </row>
    <row r="416" spans="1:73">
      <c r="A416" s="561"/>
      <c r="E416" s="561"/>
      <c r="H416" s="561"/>
      <c r="Q416" s="561"/>
      <c r="R416" s="561"/>
      <c r="S416" s="561"/>
      <c r="T416" s="561"/>
      <c r="U416" s="561"/>
      <c r="V416" s="561"/>
      <c r="Y416" s="561"/>
      <c r="Z416" s="561"/>
      <c r="AA416" s="561"/>
      <c r="AB416" s="561"/>
      <c r="AC416" s="561"/>
      <c r="AD416" s="561"/>
      <c r="AE416" s="561"/>
      <c r="AF416" s="561"/>
      <c r="AG416" s="561"/>
      <c r="AH416" s="561"/>
      <c r="AJ416" s="561"/>
      <c r="AK416" s="561"/>
      <c r="AM416" s="561"/>
      <c r="AN416" s="561"/>
      <c r="AO416" s="561"/>
      <c r="AP416" s="561"/>
      <c r="AQ416" s="561"/>
      <c r="AR416" s="561"/>
      <c r="AS416" s="561"/>
      <c r="AU416" s="561"/>
      <c r="AV416" s="561"/>
      <c r="AW416" s="561"/>
      <c r="AX416" s="561"/>
      <c r="AY416" s="561"/>
      <c r="AZ416" s="561"/>
      <c r="BA416" s="561"/>
      <c r="BB416" s="561"/>
      <c r="BC416" s="561"/>
      <c r="BD416" s="561"/>
      <c r="BE416" s="561"/>
      <c r="BF416" s="561"/>
      <c r="BG416" s="561"/>
      <c r="BH416" s="561"/>
      <c r="BI416" s="561"/>
      <c r="BJ416" s="561"/>
      <c r="BK416" s="561"/>
      <c r="BL416" s="561"/>
      <c r="BM416" s="561"/>
      <c r="BN416" s="561"/>
      <c r="BO416" s="561"/>
      <c r="BP416" s="561"/>
      <c r="BQ416" s="561"/>
      <c r="BR416" s="561"/>
      <c r="BS416" s="561"/>
      <c r="BT416" s="561"/>
      <c r="BU416" s="561"/>
    </row>
    <row r="417" spans="1:73">
      <c r="A417" s="561"/>
      <c r="E417" s="561"/>
      <c r="H417" s="561"/>
      <c r="Q417" s="561"/>
      <c r="R417" s="561"/>
      <c r="S417" s="561"/>
      <c r="T417" s="561"/>
      <c r="U417" s="561"/>
      <c r="V417" s="561"/>
      <c r="Y417" s="561"/>
      <c r="Z417" s="561"/>
      <c r="AA417" s="561"/>
      <c r="AB417" s="561"/>
      <c r="AC417" s="561"/>
      <c r="AD417" s="561"/>
      <c r="AE417" s="561"/>
      <c r="AF417" s="561"/>
      <c r="AG417" s="561"/>
      <c r="AH417" s="561"/>
      <c r="AJ417" s="561"/>
      <c r="AK417" s="561"/>
      <c r="AM417" s="561"/>
      <c r="AN417" s="561"/>
      <c r="AO417" s="561"/>
      <c r="AP417" s="561"/>
      <c r="AQ417" s="561"/>
      <c r="AR417" s="561"/>
      <c r="AS417" s="561"/>
      <c r="AU417" s="561"/>
      <c r="AV417" s="561"/>
      <c r="AW417" s="561"/>
      <c r="AX417" s="561"/>
      <c r="AY417" s="561"/>
      <c r="AZ417" s="561"/>
      <c r="BA417" s="561"/>
      <c r="BB417" s="561"/>
      <c r="BC417" s="561"/>
      <c r="BD417" s="561"/>
      <c r="BE417" s="561"/>
      <c r="BF417" s="561"/>
      <c r="BG417" s="561"/>
      <c r="BH417" s="561"/>
      <c r="BI417" s="561"/>
      <c r="BJ417" s="561"/>
      <c r="BK417" s="561"/>
      <c r="BL417" s="561"/>
      <c r="BM417" s="561"/>
      <c r="BN417" s="561"/>
      <c r="BO417" s="561"/>
      <c r="BP417" s="561"/>
      <c r="BQ417" s="561"/>
      <c r="BR417" s="561"/>
      <c r="BS417" s="561"/>
      <c r="BT417" s="561"/>
      <c r="BU417" s="561"/>
    </row>
    <row r="418" spans="1:73">
      <c r="A418" s="561"/>
      <c r="E418" s="561"/>
      <c r="H418" s="561"/>
      <c r="Q418" s="561"/>
      <c r="R418" s="561"/>
      <c r="S418" s="561"/>
      <c r="T418" s="561"/>
      <c r="U418" s="561"/>
      <c r="V418" s="561"/>
      <c r="Y418" s="561"/>
      <c r="Z418" s="561"/>
      <c r="AA418" s="561"/>
      <c r="AB418" s="561"/>
      <c r="AC418" s="561"/>
      <c r="AD418" s="561"/>
      <c r="AE418" s="561"/>
      <c r="AF418" s="561"/>
      <c r="AG418" s="561"/>
      <c r="AH418" s="561"/>
      <c r="AJ418" s="561"/>
      <c r="AK418" s="561"/>
      <c r="AM418" s="561"/>
      <c r="AN418" s="561"/>
      <c r="AO418" s="561"/>
      <c r="AP418" s="561"/>
      <c r="AQ418" s="561"/>
      <c r="AR418" s="561"/>
      <c r="AS418" s="561"/>
      <c r="AU418" s="561"/>
      <c r="AV418" s="561"/>
      <c r="AW418" s="561"/>
      <c r="AX418" s="561"/>
      <c r="AY418" s="561"/>
      <c r="AZ418" s="561"/>
      <c r="BA418" s="561"/>
      <c r="BB418" s="561"/>
      <c r="BC418" s="561"/>
      <c r="BD418" s="561"/>
      <c r="BE418" s="561"/>
      <c r="BF418" s="561"/>
      <c r="BG418" s="561"/>
      <c r="BH418" s="561"/>
      <c r="BI418" s="561"/>
      <c r="BJ418" s="561"/>
      <c r="BK418" s="561"/>
      <c r="BL418" s="561"/>
      <c r="BM418" s="561"/>
      <c r="BN418" s="561"/>
      <c r="BO418" s="561"/>
      <c r="BP418" s="561"/>
      <c r="BQ418" s="561"/>
      <c r="BR418" s="561"/>
      <c r="BS418" s="561"/>
      <c r="BT418" s="561"/>
      <c r="BU418" s="561"/>
    </row>
    <row r="419" spans="1:73">
      <c r="A419" s="561"/>
      <c r="E419" s="561"/>
      <c r="H419" s="561"/>
      <c r="Q419" s="561"/>
      <c r="R419" s="561"/>
      <c r="S419" s="561"/>
      <c r="T419" s="561"/>
      <c r="U419" s="561"/>
      <c r="V419" s="561"/>
      <c r="Y419" s="561"/>
      <c r="Z419" s="561"/>
      <c r="AA419" s="561"/>
      <c r="AB419" s="561"/>
      <c r="AC419" s="561"/>
      <c r="AD419" s="561"/>
      <c r="AE419" s="561"/>
      <c r="AF419" s="561"/>
      <c r="AG419" s="561"/>
      <c r="AH419" s="561"/>
      <c r="AJ419" s="561"/>
      <c r="AK419" s="561"/>
      <c r="AM419" s="561"/>
      <c r="AN419" s="561"/>
      <c r="AO419" s="561"/>
      <c r="AP419" s="561"/>
      <c r="AQ419" s="561"/>
      <c r="AR419" s="561"/>
      <c r="AS419" s="561"/>
      <c r="AU419" s="561"/>
      <c r="AV419" s="561"/>
      <c r="AW419" s="561"/>
      <c r="AX419" s="561"/>
      <c r="AY419" s="561"/>
      <c r="AZ419" s="561"/>
      <c r="BA419" s="561"/>
      <c r="BB419" s="561"/>
      <c r="BC419" s="561"/>
      <c r="BD419" s="561"/>
      <c r="BE419" s="561"/>
      <c r="BF419" s="561"/>
      <c r="BG419" s="561"/>
      <c r="BH419" s="561"/>
      <c r="BI419" s="561"/>
      <c r="BJ419" s="561"/>
      <c r="BK419" s="561"/>
      <c r="BL419" s="561"/>
      <c r="BM419" s="561"/>
      <c r="BN419" s="561"/>
      <c r="BO419" s="561"/>
      <c r="BP419" s="561"/>
      <c r="BQ419" s="561"/>
      <c r="BR419" s="561"/>
      <c r="BS419" s="561"/>
      <c r="BT419" s="561"/>
      <c r="BU419" s="561"/>
    </row>
    <row r="420" spans="1:73">
      <c r="A420" s="561"/>
      <c r="E420" s="561"/>
      <c r="H420" s="561"/>
      <c r="Q420" s="561"/>
      <c r="R420" s="561"/>
      <c r="S420" s="561"/>
      <c r="T420" s="561"/>
      <c r="U420" s="561"/>
      <c r="V420" s="561"/>
      <c r="Y420" s="561"/>
      <c r="Z420" s="561"/>
      <c r="AA420" s="561"/>
      <c r="AB420" s="561"/>
      <c r="AC420" s="561"/>
      <c r="AD420" s="561"/>
      <c r="AE420" s="561"/>
      <c r="AF420" s="561"/>
      <c r="AG420" s="561"/>
      <c r="AH420" s="561"/>
      <c r="AJ420" s="561"/>
      <c r="AK420" s="561"/>
      <c r="AM420" s="561"/>
      <c r="AN420" s="561"/>
      <c r="AO420" s="561"/>
      <c r="AP420" s="561"/>
      <c r="AQ420" s="561"/>
      <c r="AR420" s="561"/>
      <c r="AS420" s="561"/>
      <c r="AU420" s="561"/>
      <c r="AV420" s="561"/>
      <c r="AW420" s="561"/>
      <c r="AX420" s="561"/>
      <c r="AY420" s="561"/>
      <c r="AZ420" s="561"/>
      <c r="BA420" s="561"/>
      <c r="BB420" s="561"/>
      <c r="BC420" s="561"/>
      <c r="BD420" s="561"/>
      <c r="BE420" s="561"/>
      <c r="BF420" s="561"/>
      <c r="BG420" s="561"/>
      <c r="BH420" s="561"/>
      <c r="BI420" s="561"/>
      <c r="BJ420" s="561"/>
      <c r="BK420" s="561"/>
      <c r="BL420" s="561"/>
      <c r="BM420" s="561"/>
      <c r="BN420" s="561"/>
      <c r="BO420" s="561"/>
      <c r="BP420" s="561"/>
      <c r="BQ420" s="561"/>
      <c r="BR420" s="561"/>
      <c r="BS420" s="561"/>
      <c r="BT420" s="561"/>
      <c r="BU420" s="561"/>
    </row>
    <row r="421" spans="1:73">
      <c r="A421" s="561"/>
      <c r="E421" s="561"/>
      <c r="H421" s="561"/>
      <c r="Q421" s="561"/>
      <c r="R421" s="561"/>
      <c r="S421" s="561"/>
      <c r="T421" s="561"/>
      <c r="U421" s="561"/>
      <c r="V421" s="561"/>
      <c r="Y421" s="561"/>
      <c r="Z421" s="561"/>
      <c r="AA421" s="561"/>
      <c r="AB421" s="561"/>
      <c r="AC421" s="561"/>
      <c r="AD421" s="561"/>
      <c r="AE421" s="561"/>
      <c r="AF421" s="561"/>
      <c r="AG421" s="561"/>
      <c r="AH421" s="561"/>
      <c r="AJ421" s="561"/>
      <c r="AK421" s="561"/>
      <c r="AM421" s="561"/>
      <c r="AN421" s="561"/>
      <c r="AO421" s="561"/>
      <c r="AP421" s="561"/>
      <c r="AQ421" s="561"/>
      <c r="AR421" s="561"/>
      <c r="AS421" s="561"/>
      <c r="AU421" s="561"/>
      <c r="AV421" s="561"/>
      <c r="AW421" s="561"/>
      <c r="AX421" s="561"/>
      <c r="AY421" s="561"/>
      <c r="AZ421" s="561"/>
      <c r="BA421" s="561"/>
      <c r="BB421" s="561"/>
      <c r="BC421" s="561"/>
      <c r="BD421" s="561"/>
      <c r="BE421" s="561"/>
      <c r="BF421" s="561"/>
      <c r="BG421" s="561"/>
      <c r="BH421" s="561"/>
      <c r="BI421" s="561"/>
      <c r="BJ421" s="561"/>
      <c r="BK421" s="561"/>
      <c r="BL421" s="561"/>
      <c r="BM421" s="561"/>
      <c r="BN421" s="561"/>
      <c r="BO421" s="561"/>
      <c r="BP421" s="561"/>
      <c r="BQ421" s="561"/>
      <c r="BR421" s="561"/>
      <c r="BS421" s="561"/>
      <c r="BT421" s="561"/>
      <c r="BU421" s="561"/>
    </row>
    <row r="422" spans="1:73">
      <c r="A422" s="561"/>
      <c r="E422" s="561"/>
      <c r="H422" s="561"/>
      <c r="Q422" s="561"/>
      <c r="R422" s="561"/>
      <c r="S422" s="561"/>
      <c r="T422" s="561"/>
      <c r="U422" s="561"/>
      <c r="V422" s="561"/>
      <c r="Y422" s="561"/>
      <c r="Z422" s="561"/>
      <c r="AA422" s="561"/>
      <c r="AB422" s="561"/>
      <c r="AC422" s="561"/>
      <c r="AD422" s="561"/>
      <c r="AE422" s="561"/>
      <c r="AF422" s="561"/>
      <c r="AG422" s="561"/>
      <c r="AH422" s="561"/>
      <c r="AJ422" s="561"/>
      <c r="AK422" s="561"/>
      <c r="AM422" s="561"/>
      <c r="AN422" s="561"/>
      <c r="AO422" s="561"/>
      <c r="AP422" s="561"/>
      <c r="AQ422" s="561"/>
      <c r="AR422" s="561"/>
      <c r="AS422" s="561"/>
      <c r="AU422" s="561"/>
      <c r="AV422" s="561"/>
      <c r="AW422" s="561"/>
      <c r="AX422" s="561"/>
      <c r="AY422" s="561"/>
      <c r="AZ422" s="561"/>
      <c r="BA422" s="561"/>
      <c r="BB422" s="561"/>
      <c r="BC422" s="561"/>
      <c r="BD422" s="561"/>
      <c r="BE422" s="561"/>
      <c r="BF422" s="561"/>
      <c r="BG422" s="561"/>
      <c r="BH422" s="561"/>
      <c r="BI422" s="561"/>
      <c r="BJ422" s="561"/>
      <c r="BK422" s="561"/>
      <c r="BL422" s="561"/>
      <c r="BM422" s="561"/>
      <c r="BN422" s="561"/>
      <c r="BO422" s="561"/>
      <c r="BP422" s="561"/>
      <c r="BQ422" s="561"/>
      <c r="BR422" s="561"/>
      <c r="BS422" s="561"/>
      <c r="BT422" s="561"/>
      <c r="BU422" s="561"/>
    </row>
    <row r="423" spans="1:73">
      <c r="A423" s="561"/>
      <c r="E423" s="561"/>
      <c r="H423" s="561"/>
      <c r="Q423" s="561"/>
      <c r="R423" s="561"/>
      <c r="S423" s="561"/>
      <c r="T423" s="561"/>
      <c r="U423" s="561"/>
      <c r="V423" s="561"/>
      <c r="Y423" s="561"/>
      <c r="Z423" s="561"/>
      <c r="AA423" s="561"/>
      <c r="AB423" s="561"/>
      <c r="AC423" s="561"/>
      <c r="AD423" s="561"/>
      <c r="AE423" s="561"/>
      <c r="AF423" s="561"/>
      <c r="AG423" s="561"/>
      <c r="AH423" s="561"/>
      <c r="AJ423" s="561"/>
      <c r="AK423" s="561"/>
      <c r="AM423" s="561"/>
      <c r="AN423" s="561"/>
      <c r="AO423" s="561"/>
      <c r="AP423" s="561"/>
      <c r="AQ423" s="561"/>
      <c r="AR423" s="561"/>
      <c r="AS423" s="561"/>
      <c r="AU423" s="561"/>
      <c r="AV423" s="561"/>
      <c r="AW423" s="561"/>
      <c r="AX423" s="561"/>
      <c r="AY423" s="561"/>
      <c r="AZ423" s="561"/>
      <c r="BA423" s="561"/>
      <c r="BB423" s="561"/>
      <c r="BC423" s="561"/>
      <c r="BD423" s="561"/>
      <c r="BE423" s="561"/>
      <c r="BF423" s="561"/>
      <c r="BG423" s="561"/>
      <c r="BH423" s="561"/>
      <c r="BI423" s="561"/>
      <c r="BJ423" s="561"/>
      <c r="BK423" s="561"/>
      <c r="BL423" s="561"/>
      <c r="BM423" s="561"/>
      <c r="BN423" s="561"/>
      <c r="BO423" s="561"/>
      <c r="BP423" s="561"/>
      <c r="BQ423" s="561"/>
      <c r="BR423" s="561"/>
      <c r="BS423" s="561"/>
      <c r="BT423" s="561"/>
      <c r="BU423" s="561"/>
    </row>
    <row r="424" spans="1:73">
      <c r="A424" s="561"/>
      <c r="E424" s="561"/>
      <c r="H424" s="561"/>
      <c r="Q424" s="561"/>
      <c r="R424" s="561"/>
      <c r="S424" s="561"/>
      <c r="T424" s="561"/>
      <c r="U424" s="561"/>
      <c r="V424" s="561"/>
      <c r="Y424" s="561"/>
      <c r="Z424" s="561"/>
      <c r="AA424" s="561"/>
      <c r="AB424" s="561"/>
      <c r="AC424" s="561"/>
      <c r="AD424" s="561"/>
      <c r="AE424" s="561"/>
      <c r="AF424" s="561"/>
      <c r="AG424" s="561"/>
      <c r="AH424" s="561"/>
      <c r="AJ424" s="561"/>
      <c r="AK424" s="561"/>
      <c r="AM424" s="561"/>
      <c r="AN424" s="561"/>
      <c r="AO424" s="561"/>
      <c r="AP424" s="561"/>
      <c r="AQ424" s="561"/>
      <c r="AR424" s="561"/>
      <c r="AS424" s="561"/>
      <c r="AU424" s="561"/>
      <c r="AV424" s="561"/>
      <c r="AW424" s="561"/>
      <c r="AX424" s="561"/>
      <c r="AY424" s="561"/>
      <c r="AZ424" s="561"/>
      <c r="BA424" s="561"/>
      <c r="BB424" s="561"/>
      <c r="BC424" s="561"/>
      <c r="BD424" s="561"/>
      <c r="BE424" s="561"/>
      <c r="BF424" s="561"/>
      <c r="BG424" s="561"/>
      <c r="BH424" s="561"/>
      <c r="BI424" s="561"/>
      <c r="BJ424" s="561"/>
      <c r="BK424" s="561"/>
      <c r="BL424" s="561"/>
      <c r="BM424" s="561"/>
      <c r="BN424" s="561"/>
      <c r="BO424" s="561"/>
      <c r="BP424" s="561"/>
      <c r="BQ424" s="561"/>
      <c r="BR424" s="561"/>
      <c r="BS424" s="561"/>
      <c r="BT424" s="561"/>
      <c r="BU424" s="561"/>
    </row>
    <row r="425" spans="1:73">
      <c r="A425" s="561"/>
      <c r="E425" s="561"/>
      <c r="H425" s="561"/>
      <c r="Q425" s="561"/>
      <c r="R425" s="561"/>
      <c r="S425" s="561"/>
      <c r="T425" s="561"/>
      <c r="U425" s="561"/>
      <c r="V425" s="561"/>
      <c r="Y425" s="561"/>
      <c r="Z425" s="561"/>
      <c r="AA425" s="561"/>
      <c r="AB425" s="561"/>
      <c r="AC425" s="561"/>
      <c r="AD425" s="561"/>
      <c r="AE425" s="561"/>
      <c r="AF425" s="561"/>
      <c r="AG425" s="561"/>
      <c r="AH425" s="561"/>
      <c r="AJ425" s="561"/>
      <c r="AK425" s="561"/>
      <c r="AM425" s="561"/>
      <c r="AN425" s="561"/>
      <c r="AO425" s="561"/>
      <c r="AP425" s="561"/>
      <c r="AQ425" s="561"/>
      <c r="AR425" s="561"/>
      <c r="AS425" s="561"/>
      <c r="AU425" s="561"/>
      <c r="AV425" s="561"/>
      <c r="AW425" s="561"/>
      <c r="AX425" s="561"/>
      <c r="AY425" s="561"/>
      <c r="AZ425" s="561"/>
      <c r="BA425" s="561"/>
      <c r="BB425" s="561"/>
      <c r="BC425" s="561"/>
      <c r="BD425" s="561"/>
      <c r="BE425" s="561"/>
      <c r="BF425" s="561"/>
      <c r="BG425" s="561"/>
      <c r="BH425" s="561"/>
      <c r="BI425" s="561"/>
      <c r="BJ425" s="561"/>
      <c r="BK425" s="561"/>
      <c r="BL425" s="561"/>
      <c r="BM425" s="561"/>
      <c r="BN425" s="561"/>
      <c r="BO425" s="561"/>
      <c r="BP425" s="561"/>
      <c r="BQ425" s="561"/>
      <c r="BR425" s="561"/>
      <c r="BS425" s="561"/>
      <c r="BT425" s="561"/>
      <c r="BU425" s="561"/>
    </row>
    <row r="426" spans="1:73">
      <c r="A426" s="561"/>
      <c r="E426" s="561"/>
      <c r="H426" s="561"/>
      <c r="Q426" s="561"/>
      <c r="R426" s="561"/>
      <c r="S426" s="561"/>
      <c r="T426" s="561"/>
      <c r="U426" s="561"/>
      <c r="V426" s="561"/>
      <c r="Y426" s="561"/>
      <c r="Z426" s="561"/>
      <c r="AA426" s="561"/>
      <c r="AB426" s="561"/>
      <c r="AC426" s="561"/>
      <c r="AD426" s="561"/>
      <c r="AE426" s="561"/>
      <c r="AF426" s="561"/>
      <c r="AG426" s="561"/>
      <c r="AH426" s="561"/>
      <c r="AJ426" s="561"/>
      <c r="AK426" s="561"/>
      <c r="AM426" s="561"/>
      <c r="AN426" s="561"/>
      <c r="AO426" s="561"/>
      <c r="AP426" s="561"/>
      <c r="AQ426" s="561"/>
      <c r="AR426" s="561"/>
      <c r="AS426" s="561"/>
      <c r="AU426" s="561"/>
      <c r="AV426" s="561"/>
      <c r="AW426" s="561"/>
      <c r="AX426" s="561"/>
      <c r="AY426" s="561"/>
      <c r="AZ426" s="561"/>
      <c r="BA426" s="561"/>
      <c r="BB426" s="561"/>
      <c r="BC426" s="561"/>
      <c r="BD426" s="561"/>
      <c r="BE426" s="561"/>
      <c r="BF426" s="561"/>
      <c r="BG426" s="561"/>
      <c r="BH426" s="561"/>
      <c r="BI426" s="561"/>
      <c r="BJ426" s="561"/>
      <c r="BK426" s="561"/>
      <c r="BL426" s="561"/>
      <c r="BM426" s="561"/>
      <c r="BN426" s="561"/>
      <c r="BO426" s="561"/>
      <c r="BP426" s="561"/>
      <c r="BQ426" s="561"/>
      <c r="BR426" s="561"/>
      <c r="BS426" s="561"/>
      <c r="BT426" s="561"/>
      <c r="BU426" s="561"/>
    </row>
    <row r="427" spans="1:73">
      <c r="A427" s="561"/>
      <c r="E427" s="561"/>
      <c r="H427" s="561"/>
      <c r="Q427" s="561"/>
      <c r="R427" s="561"/>
      <c r="S427" s="561"/>
      <c r="T427" s="561"/>
      <c r="U427" s="561"/>
      <c r="V427" s="561"/>
      <c r="Y427" s="561"/>
      <c r="Z427" s="561"/>
      <c r="AA427" s="561"/>
      <c r="AB427" s="561"/>
      <c r="AC427" s="561"/>
      <c r="AD427" s="561"/>
      <c r="AE427" s="561"/>
      <c r="AF427" s="561"/>
      <c r="AG427" s="561"/>
      <c r="AH427" s="561"/>
      <c r="AJ427" s="561"/>
      <c r="AK427" s="561"/>
      <c r="AM427" s="561"/>
      <c r="AN427" s="561"/>
      <c r="AO427" s="561"/>
      <c r="AP427" s="561"/>
      <c r="AQ427" s="561"/>
      <c r="AR427" s="561"/>
      <c r="AS427" s="561"/>
      <c r="AU427" s="561"/>
      <c r="AV427" s="561"/>
      <c r="AW427" s="561"/>
      <c r="AX427" s="561"/>
      <c r="AY427" s="561"/>
      <c r="AZ427" s="561"/>
      <c r="BA427" s="561"/>
      <c r="BB427" s="561"/>
      <c r="BC427" s="561"/>
      <c r="BD427" s="561"/>
      <c r="BE427" s="561"/>
      <c r="BF427" s="561"/>
      <c r="BG427" s="561"/>
      <c r="BH427" s="561"/>
      <c r="BI427" s="561"/>
      <c r="BJ427" s="561"/>
      <c r="BK427" s="561"/>
      <c r="BL427" s="561"/>
      <c r="BM427" s="561"/>
      <c r="BN427" s="561"/>
      <c r="BO427" s="561"/>
      <c r="BP427" s="561"/>
      <c r="BQ427" s="561"/>
      <c r="BR427" s="561"/>
      <c r="BS427" s="561"/>
      <c r="BT427" s="561"/>
      <c r="BU427" s="561"/>
    </row>
    <row r="428" spans="1:73">
      <c r="A428" s="561"/>
      <c r="E428" s="561"/>
      <c r="H428" s="561"/>
      <c r="Q428" s="561"/>
      <c r="R428" s="561"/>
      <c r="S428" s="561"/>
      <c r="T428" s="561"/>
      <c r="U428" s="561"/>
      <c r="V428" s="561"/>
      <c r="Y428" s="561"/>
      <c r="Z428" s="561"/>
      <c r="AA428" s="561"/>
      <c r="AB428" s="561"/>
      <c r="AC428" s="561"/>
      <c r="AD428" s="561"/>
      <c r="AE428" s="561"/>
      <c r="AF428" s="561"/>
      <c r="AG428" s="561"/>
      <c r="AH428" s="561"/>
      <c r="AJ428" s="561"/>
      <c r="AK428" s="561"/>
      <c r="AM428" s="561"/>
      <c r="AN428" s="561"/>
      <c r="AO428" s="561"/>
      <c r="AP428" s="561"/>
      <c r="AQ428" s="561"/>
      <c r="AR428" s="561"/>
      <c r="AS428" s="561"/>
      <c r="AU428" s="561"/>
      <c r="AV428" s="561"/>
      <c r="AW428" s="561"/>
      <c r="AX428" s="561"/>
      <c r="AY428" s="561"/>
      <c r="AZ428" s="561"/>
      <c r="BA428" s="561"/>
      <c r="BB428" s="561"/>
      <c r="BC428" s="561"/>
      <c r="BD428" s="561"/>
      <c r="BE428" s="561"/>
      <c r="BF428" s="561"/>
      <c r="BG428" s="561"/>
      <c r="BH428" s="561"/>
      <c r="BI428" s="561"/>
      <c r="BJ428" s="561"/>
      <c r="BK428" s="561"/>
      <c r="BL428" s="561"/>
      <c r="BM428" s="561"/>
      <c r="BN428" s="561"/>
      <c r="BO428" s="561"/>
      <c r="BP428" s="561"/>
      <c r="BQ428" s="561"/>
      <c r="BR428" s="561"/>
      <c r="BS428" s="561"/>
      <c r="BT428" s="561"/>
      <c r="BU428" s="561"/>
    </row>
    <row r="429" spans="1:73">
      <c r="A429" s="561"/>
      <c r="E429" s="561"/>
      <c r="H429" s="561"/>
      <c r="Q429" s="561"/>
      <c r="R429" s="561"/>
      <c r="S429" s="561"/>
      <c r="T429" s="561"/>
      <c r="U429" s="561"/>
      <c r="V429" s="561"/>
      <c r="Y429" s="561"/>
      <c r="Z429" s="561"/>
      <c r="AA429" s="561"/>
      <c r="AB429" s="561"/>
      <c r="AC429" s="561"/>
      <c r="AD429" s="561"/>
      <c r="AE429" s="561"/>
      <c r="AF429" s="561"/>
      <c r="AG429" s="561"/>
      <c r="AH429" s="561"/>
      <c r="AJ429" s="561"/>
      <c r="AK429" s="561"/>
      <c r="AM429" s="561"/>
      <c r="AN429" s="561"/>
      <c r="AO429" s="561"/>
      <c r="AP429" s="561"/>
      <c r="AQ429" s="561"/>
      <c r="AR429" s="561"/>
      <c r="AS429" s="561"/>
      <c r="AU429" s="561"/>
      <c r="AV429" s="561"/>
      <c r="AW429" s="561"/>
      <c r="AX429" s="561"/>
      <c r="AY429" s="561"/>
      <c r="AZ429" s="561"/>
      <c r="BA429" s="561"/>
      <c r="BB429" s="561"/>
      <c r="BC429" s="561"/>
      <c r="BD429" s="561"/>
      <c r="BE429" s="561"/>
      <c r="BF429" s="561"/>
      <c r="BG429" s="561"/>
      <c r="BH429" s="561"/>
      <c r="BI429" s="561"/>
      <c r="BJ429" s="561"/>
      <c r="BK429" s="561"/>
      <c r="BL429" s="561"/>
      <c r="BM429" s="561"/>
      <c r="BN429" s="561"/>
      <c r="BO429" s="561"/>
      <c r="BP429" s="561"/>
      <c r="BQ429" s="561"/>
      <c r="BR429" s="561"/>
      <c r="BS429" s="561"/>
      <c r="BT429" s="561"/>
      <c r="BU429" s="561"/>
    </row>
    <row r="430" spans="1:73">
      <c r="A430" s="561"/>
      <c r="E430" s="561"/>
      <c r="H430" s="561"/>
      <c r="Q430" s="561"/>
      <c r="R430" s="561"/>
      <c r="S430" s="561"/>
      <c r="T430" s="561"/>
      <c r="U430" s="561"/>
      <c r="V430" s="561"/>
      <c r="Y430" s="561"/>
      <c r="Z430" s="561"/>
      <c r="AA430" s="561"/>
      <c r="AB430" s="561"/>
      <c r="AC430" s="561"/>
      <c r="AD430" s="561"/>
      <c r="AE430" s="561"/>
      <c r="AF430" s="561"/>
      <c r="AG430" s="561"/>
      <c r="AH430" s="561"/>
      <c r="AJ430" s="561"/>
      <c r="AK430" s="561"/>
      <c r="AM430" s="561"/>
      <c r="AN430" s="561"/>
      <c r="AO430" s="561"/>
      <c r="AP430" s="561"/>
      <c r="AQ430" s="561"/>
      <c r="AR430" s="561"/>
      <c r="AS430" s="561"/>
      <c r="AU430" s="561"/>
      <c r="AV430" s="561"/>
      <c r="AW430" s="561"/>
      <c r="AX430" s="561"/>
      <c r="AY430" s="561"/>
      <c r="AZ430" s="561"/>
      <c r="BA430" s="561"/>
      <c r="BB430" s="561"/>
      <c r="BC430" s="561"/>
      <c r="BD430" s="561"/>
      <c r="BE430" s="561"/>
      <c r="BF430" s="561"/>
      <c r="BG430" s="561"/>
      <c r="BH430" s="561"/>
      <c r="BI430" s="561"/>
      <c r="BJ430" s="561"/>
      <c r="BK430" s="561"/>
      <c r="BL430" s="561"/>
      <c r="BM430" s="561"/>
      <c r="BN430" s="561"/>
      <c r="BO430" s="561"/>
      <c r="BP430" s="561"/>
      <c r="BQ430" s="561"/>
      <c r="BR430" s="561"/>
      <c r="BS430" s="561"/>
      <c r="BT430" s="561"/>
      <c r="BU430" s="561"/>
    </row>
    <row r="431" spans="1:73">
      <c r="A431" s="561"/>
      <c r="E431" s="561"/>
      <c r="H431" s="561"/>
      <c r="Q431" s="561"/>
      <c r="R431" s="561"/>
      <c r="S431" s="561"/>
      <c r="T431" s="561"/>
      <c r="U431" s="561"/>
      <c r="V431" s="561"/>
      <c r="Y431" s="561"/>
      <c r="Z431" s="561"/>
      <c r="AA431" s="561"/>
      <c r="AB431" s="561"/>
      <c r="AC431" s="561"/>
      <c r="AD431" s="561"/>
      <c r="AE431" s="561"/>
      <c r="AF431" s="561"/>
      <c r="AG431" s="561"/>
      <c r="AH431" s="561"/>
      <c r="AJ431" s="561"/>
      <c r="AK431" s="561"/>
      <c r="AM431" s="561"/>
      <c r="AN431" s="561"/>
      <c r="AO431" s="561"/>
      <c r="AP431" s="561"/>
      <c r="AQ431" s="561"/>
      <c r="AR431" s="561"/>
      <c r="AS431" s="561"/>
      <c r="AU431" s="561"/>
      <c r="AV431" s="561"/>
      <c r="AW431" s="561"/>
      <c r="AX431" s="561"/>
      <c r="AY431" s="561"/>
      <c r="AZ431" s="561"/>
      <c r="BA431" s="561"/>
      <c r="BB431" s="561"/>
      <c r="BC431" s="561"/>
      <c r="BD431" s="561"/>
      <c r="BE431" s="561"/>
      <c r="BF431" s="561"/>
      <c r="BG431" s="561"/>
      <c r="BH431" s="561"/>
      <c r="BI431" s="561"/>
      <c r="BJ431" s="561"/>
      <c r="BK431" s="561"/>
      <c r="BL431" s="561"/>
      <c r="BM431" s="561"/>
      <c r="BN431" s="561"/>
      <c r="BO431" s="561"/>
      <c r="BP431" s="561"/>
      <c r="BQ431" s="561"/>
      <c r="BR431" s="561"/>
      <c r="BS431" s="561"/>
      <c r="BT431" s="561"/>
      <c r="BU431" s="561"/>
    </row>
    <row r="432" spans="1:73">
      <c r="A432" s="561"/>
      <c r="E432" s="561"/>
      <c r="H432" s="561"/>
      <c r="Q432" s="561"/>
      <c r="R432" s="561"/>
      <c r="S432" s="561"/>
      <c r="T432" s="561"/>
      <c r="U432" s="561"/>
      <c r="V432" s="561"/>
      <c r="Y432" s="561"/>
      <c r="Z432" s="561"/>
      <c r="AA432" s="561"/>
      <c r="AB432" s="561"/>
      <c r="AC432" s="561"/>
      <c r="AD432" s="561"/>
      <c r="AE432" s="561"/>
      <c r="AF432" s="561"/>
      <c r="AG432" s="561"/>
      <c r="AH432" s="561"/>
      <c r="AJ432" s="561"/>
      <c r="AK432" s="561"/>
      <c r="AM432" s="561"/>
      <c r="AN432" s="561"/>
      <c r="AO432" s="561"/>
      <c r="AP432" s="561"/>
      <c r="AQ432" s="561"/>
      <c r="AR432" s="561"/>
      <c r="AS432" s="561"/>
      <c r="AU432" s="561"/>
      <c r="AV432" s="561"/>
      <c r="AW432" s="561"/>
      <c r="AX432" s="561"/>
      <c r="AY432" s="561"/>
      <c r="AZ432" s="561"/>
      <c r="BA432" s="561"/>
      <c r="BB432" s="561"/>
      <c r="BC432" s="561"/>
      <c r="BD432" s="561"/>
      <c r="BE432" s="561"/>
      <c r="BF432" s="561"/>
      <c r="BG432" s="561"/>
      <c r="BH432" s="561"/>
      <c r="BI432" s="561"/>
      <c r="BJ432" s="561"/>
      <c r="BK432" s="561"/>
      <c r="BL432" s="561"/>
      <c r="BM432" s="561"/>
      <c r="BN432" s="561"/>
      <c r="BO432" s="561"/>
      <c r="BP432" s="561"/>
      <c r="BQ432" s="561"/>
      <c r="BR432" s="561"/>
      <c r="BS432" s="561"/>
      <c r="BT432" s="561"/>
      <c r="BU432" s="561"/>
    </row>
    <row r="433" spans="1:73">
      <c r="A433" s="561"/>
      <c r="E433" s="561"/>
      <c r="H433" s="561"/>
      <c r="Q433" s="561"/>
      <c r="R433" s="561"/>
      <c r="S433" s="561"/>
      <c r="T433" s="561"/>
      <c r="U433" s="561"/>
      <c r="V433" s="561"/>
      <c r="Y433" s="561"/>
      <c r="Z433" s="561"/>
      <c r="AA433" s="561"/>
      <c r="AB433" s="561"/>
      <c r="AC433" s="561"/>
      <c r="AD433" s="561"/>
      <c r="AE433" s="561"/>
      <c r="AF433" s="561"/>
      <c r="AG433" s="561"/>
      <c r="AH433" s="561"/>
      <c r="AJ433" s="561"/>
      <c r="AK433" s="561"/>
      <c r="AM433" s="561"/>
      <c r="AN433" s="561"/>
      <c r="AO433" s="561"/>
      <c r="AP433" s="561"/>
      <c r="AQ433" s="561"/>
      <c r="AR433" s="561"/>
      <c r="AS433" s="561"/>
      <c r="AU433" s="561"/>
      <c r="AV433" s="561"/>
      <c r="AW433" s="561"/>
      <c r="AX433" s="561"/>
      <c r="AY433" s="561"/>
      <c r="AZ433" s="561"/>
      <c r="BA433" s="561"/>
      <c r="BB433" s="561"/>
      <c r="BC433" s="561"/>
      <c r="BD433" s="561"/>
      <c r="BE433" s="561"/>
      <c r="BF433" s="561"/>
      <c r="BG433" s="561"/>
      <c r="BH433" s="561"/>
      <c r="BI433" s="561"/>
      <c r="BJ433" s="561"/>
      <c r="BK433" s="561"/>
      <c r="BL433" s="561"/>
      <c r="BM433" s="561"/>
      <c r="BN433" s="561"/>
      <c r="BO433" s="561"/>
      <c r="BP433" s="561"/>
      <c r="BQ433" s="561"/>
      <c r="BR433" s="561"/>
      <c r="BS433" s="561"/>
      <c r="BT433" s="561"/>
      <c r="BU433" s="561"/>
    </row>
    <row r="434" spans="1:73">
      <c r="A434" s="561"/>
      <c r="E434" s="561"/>
      <c r="H434" s="561"/>
      <c r="Q434" s="561"/>
      <c r="R434" s="561"/>
      <c r="S434" s="561"/>
      <c r="T434" s="561"/>
      <c r="U434" s="561"/>
      <c r="V434" s="561"/>
      <c r="Y434" s="561"/>
      <c r="Z434" s="561"/>
      <c r="AA434" s="561"/>
      <c r="AB434" s="561"/>
      <c r="AC434" s="561"/>
      <c r="AD434" s="561"/>
      <c r="AE434" s="561"/>
      <c r="AF434" s="561"/>
      <c r="AG434" s="561"/>
      <c r="AH434" s="561"/>
      <c r="AJ434" s="561"/>
      <c r="AK434" s="561"/>
      <c r="AM434" s="561"/>
      <c r="AN434" s="561"/>
      <c r="AO434" s="561"/>
      <c r="AP434" s="561"/>
      <c r="AQ434" s="561"/>
      <c r="AR434" s="561"/>
      <c r="AS434" s="561"/>
      <c r="AU434" s="561"/>
      <c r="AV434" s="561"/>
      <c r="AW434" s="561"/>
      <c r="AX434" s="561"/>
      <c r="AY434" s="561"/>
      <c r="AZ434" s="561"/>
      <c r="BA434" s="561"/>
      <c r="BB434" s="561"/>
      <c r="BC434" s="561"/>
      <c r="BD434" s="561"/>
      <c r="BE434" s="561"/>
      <c r="BF434" s="561"/>
      <c r="BG434" s="561"/>
      <c r="BH434" s="561"/>
      <c r="BI434" s="561"/>
      <c r="BJ434" s="561"/>
      <c r="BK434" s="561"/>
      <c r="BL434" s="561"/>
      <c r="BM434" s="561"/>
      <c r="BN434" s="561"/>
      <c r="BO434" s="561"/>
      <c r="BP434" s="561"/>
      <c r="BQ434" s="561"/>
      <c r="BR434" s="561"/>
      <c r="BS434" s="561"/>
      <c r="BT434" s="561"/>
      <c r="BU434" s="561"/>
    </row>
    <row r="435" spans="1:73">
      <c r="A435" s="561"/>
      <c r="E435" s="561"/>
      <c r="H435" s="561"/>
      <c r="Q435" s="561"/>
      <c r="R435" s="561"/>
      <c r="S435" s="561"/>
      <c r="T435" s="561"/>
      <c r="U435" s="561"/>
      <c r="V435" s="561"/>
      <c r="Y435" s="561"/>
      <c r="Z435" s="561"/>
      <c r="AA435" s="561"/>
      <c r="AB435" s="561"/>
      <c r="AC435" s="561"/>
      <c r="AD435" s="561"/>
      <c r="AE435" s="561"/>
      <c r="AF435" s="561"/>
      <c r="AG435" s="561"/>
      <c r="AH435" s="561"/>
      <c r="AJ435" s="561"/>
      <c r="AK435" s="561"/>
      <c r="AM435" s="561"/>
      <c r="AN435" s="561"/>
      <c r="AO435" s="561"/>
      <c r="AP435" s="561"/>
      <c r="AQ435" s="561"/>
      <c r="AR435" s="561"/>
      <c r="AS435" s="561"/>
      <c r="AU435" s="561"/>
      <c r="AV435" s="561"/>
      <c r="AW435" s="561"/>
      <c r="AX435" s="561"/>
      <c r="AY435" s="561"/>
      <c r="AZ435" s="561"/>
      <c r="BA435" s="561"/>
      <c r="BB435" s="561"/>
      <c r="BC435" s="561"/>
      <c r="BD435" s="561"/>
      <c r="BE435" s="561"/>
      <c r="BF435" s="561"/>
      <c r="BG435" s="561"/>
      <c r="BH435" s="561"/>
      <c r="BI435" s="561"/>
      <c r="BJ435" s="561"/>
      <c r="BK435" s="561"/>
      <c r="BL435" s="561"/>
      <c r="BM435" s="561"/>
      <c r="BN435" s="561"/>
      <c r="BO435" s="561"/>
      <c r="BP435" s="561"/>
      <c r="BQ435" s="561"/>
      <c r="BR435" s="561"/>
      <c r="BS435" s="561"/>
      <c r="BT435" s="561"/>
      <c r="BU435" s="561"/>
    </row>
    <row r="436" spans="1:73">
      <c r="A436" s="561"/>
      <c r="E436" s="561"/>
      <c r="H436" s="561"/>
      <c r="Q436" s="561"/>
      <c r="R436" s="561"/>
      <c r="S436" s="561"/>
      <c r="T436" s="561"/>
      <c r="U436" s="561"/>
      <c r="V436" s="561"/>
      <c r="Y436" s="561"/>
      <c r="Z436" s="561"/>
      <c r="AA436" s="561"/>
      <c r="AB436" s="561"/>
      <c r="AC436" s="561"/>
      <c r="AD436" s="561"/>
      <c r="AE436" s="561"/>
      <c r="AF436" s="561"/>
      <c r="AG436" s="561"/>
      <c r="AH436" s="561"/>
      <c r="AJ436" s="561"/>
      <c r="AK436" s="561"/>
      <c r="AM436" s="561"/>
      <c r="AN436" s="561"/>
      <c r="AO436" s="561"/>
      <c r="AP436" s="561"/>
      <c r="AQ436" s="561"/>
      <c r="AR436" s="561"/>
      <c r="AS436" s="561"/>
      <c r="AU436" s="561"/>
      <c r="AV436" s="561"/>
      <c r="AW436" s="561"/>
      <c r="AX436" s="561"/>
      <c r="AY436" s="561"/>
      <c r="AZ436" s="561"/>
      <c r="BA436" s="561"/>
      <c r="BB436" s="561"/>
      <c r="BC436" s="561"/>
      <c r="BD436" s="561"/>
      <c r="BE436" s="561"/>
      <c r="BF436" s="561"/>
      <c r="BG436" s="561"/>
      <c r="BH436" s="561"/>
      <c r="BI436" s="561"/>
      <c r="BJ436" s="561"/>
      <c r="BK436" s="561"/>
      <c r="BL436" s="561"/>
      <c r="BM436" s="561"/>
      <c r="BN436" s="561"/>
      <c r="BO436" s="561"/>
      <c r="BP436" s="561"/>
      <c r="BQ436" s="561"/>
      <c r="BR436" s="561"/>
      <c r="BS436" s="561"/>
      <c r="BT436" s="561"/>
      <c r="BU436" s="561"/>
    </row>
    <row r="437" spans="1:73">
      <c r="A437" s="561"/>
      <c r="E437" s="561"/>
      <c r="H437" s="561"/>
      <c r="Q437" s="561"/>
      <c r="R437" s="561"/>
      <c r="S437" s="561"/>
      <c r="T437" s="561"/>
      <c r="U437" s="561"/>
      <c r="V437" s="561"/>
      <c r="Y437" s="561"/>
      <c r="Z437" s="561"/>
      <c r="AA437" s="561"/>
      <c r="AB437" s="561"/>
      <c r="AC437" s="561"/>
      <c r="AD437" s="561"/>
      <c r="AE437" s="561"/>
      <c r="AF437" s="561"/>
      <c r="AG437" s="561"/>
      <c r="AH437" s="561"/>
      <c r="AJ437" s="561"/>
      <c r="AK437" s="561"/>
      <c r="AM437" s="561"/>
      <c r="AN437" s="561"/>
      <c r="AO437" s="561"/>
      <c r="AP437" s="561"/>
      <c r="AQ437" s="561"/>
      <c r="AR437" s="561"/>
      <c r="AS437" s="561"/>
      <c r="AU437" s="561"/>
      <c r="AV437" s="561"/>
      <c r="AW437" s="561"/>
      <c r="AX437" s="561"/>
      <c r="AY437" s="561"/>
      <c r="AZ437" s="561"/>
      <c r="BA437" s="561"/>
      <c r="BB437" s="561"/>
      <c r="BC437" s="561"/>
      <c r="BD437" s="561"/>
      <c r="BE437" s="561"/>
      <c r="BF437" s="561"/>
      <c r="BG437" s="561"/>
      <c r="BH437" s="561"/>
      <c r="BI437" s="561"/>
      <c r="BJ437" s="561"/>
      <c r="BK437" s="561"/>
      <c r="BL437" s="561"/>
      <c r="BM437" s="561"/>
      <c r="BN437" s="561"/>
      <c r="BO437" s="561"/>
      <c r="BP437" s="561"/>
      <c r="BQ437" s="561"/>
      <c r="BR437" s="561"/>
      <c r="BS437" s="561"/>
      <c r="BT437" s="561"/>
      <c r="BU437" s="561"/>
    </row>
    <row r="438" spans="1:73">
      <c r="A438" s="561"/>
      <c r="E438" s="561"/>
      <c r="H438" s="561"/>
      <c r="Q438" s="561"/>
      <c r="R438" s="561"/>
      <c r="S438" s="561"/>
      <c r="T438" s="561"/>
      <c r="U438" s="561"/>
      <c r="V438" s="561"/>
      <c r="Y438" s="561"/>
      <c r="Z438" s="561"/>
      <c r="AA438" s="561"/>
      <c r="AB438" s="561"/>
      <c r="AC438" s="561"/>
      <c r="AD438" s="561"/>
      <c r="AE438" s="561"/>
      <c r="AF438" s="561"/>
      <c r="AG438" s="561"/>
      <c r="AH438" s="561"/>
      <c r="AJ438" s="561"/>
      <c r="AK438" s="561"/>
      <c r="AM438" s="561"/>
      <c r="AN438" s="561"/>
      <c r="AO438" s="561"/>
      <c r="AP438" s="561"/>
      <c r="AQ438" s="561"/>
      <c r="AR438" s="561"/>
      <c r="AS438" s="561"/>
      <c r="AU438" s="561"/>
      <c r="AV438" s="561"/>
      <c r="AW438" s="561"/>
      <c r="AX438" s="561"/>
      <c r="AY438" s="561"/>
      <c r="AZ438" s="561"/>
      <c r="BA438" s="561"/>
      <c r="BB438" s="561"/>
      <c r="BC438" s="561"/>
      <c r="BD438" s="561"/>
      <c r="BE438" s="561"/>
      <c r="BF438" s="561"/>
      <c r="BG438" s="561"/>
      <c r="BH438" s="561"/>
      <c r="BI438" s="561"/>
      <c r="BJ438" s="561"/>
      <c r="BK438" s="561"/>
      <c r="BL438" s="561"/>
      <c r="BM438" s="561"/>
      <c r="BN438" s="561"/>
      <c r="BO438" s="561"/>
      <c r="BP438" s="561"/>
      <c r="BQ438" s="561"/>
      <c r="BR438" s="561"/>
      <c r="BS438" s="561"/>
      <c r="BT438" s="561"/>
      <c r="BU438" s="561"/>
    </row>
    <row r="439" spans="1:73">
      <c r="A439" s="561"/>
      <c r="E439" s="561"/>
      <c r="H439" s="561"/>
      <c r="Q439" s="561"/>
      <c r="R439" s="561"/>
      <c r="S439" s="561"/>
      <c r="T439" s="561"/>
      <c r="U439" s="561"/>
      <c r="V439" s="561"/>
      <c r="Y439" s="561"/>
      <c r="Z439" s="561"/>
      <c r="AA439" s="561"/>
      <c r="AB439" s="561"/>
      <c r="AC439" s="561"/>
      <c r="AD439" s="561"/>
      <c r="AE439" s="561"/>
      <c r="AF439" s="561"/>
      <c r="AG439" s="561"/>
      <c r="AH439" s="561"/>
      <c r="AJ439" s="561"/>
      <c r="AK439" s="561"/>
      <c r="AM439" s="561"/>
      <c r="AN439" s="561"/>
      <c r="AO439" s="561"/>
      <c r="AP439" s="561"/>
      <c r="AQ439" s="561"/>
      <c r="AR439" s="561"/>
      <c r="AS439" s="561"/>
      <c r="AU439" s="561"/>
      <c r="AV439" s="561"/>
      <c r="AW439" s="561"/>
      <c r="AX439" s="561"/>
      <c r="AY439" s="561"/>
      <c r="AZ439" s="561"/>
      <c r="BA439" s="561"/>
      <c r="BB439" s="561"/>
      <c r="BC439" s="561"/>
      <c r="BD439" s="561"/>
      <c r="BE439" s="561"/>
      <c r="BF439" s="561"/>
      <c r="BG439" s="561"/>
      <c r="BH439" s="561"/>
      <c r="BI439" s="561"/>
      <c r="BJ439" s="561"/>
      <c r="BK439" s="561"/>
      <c r="BL439" s="561"/>
      <c r="BM439" s="561"/>
      <c r="BN439" s="561"/>
      <c r="BO439" s="561"/>
      <c r="BP439" s="561"/>
      <c r="BQ439" s="561"/>
      <c r="BR439" s="561"/>
      <c r="BS439" s="561"/>
      <c r="BT439" s="561"/>
      <c r="BU439" s="561"/>
    </row>
    <row r="440" spans="1:73">
      <c r="A440" s="561"/>
      <c r="E440" s="561"/>
      <c r="H440" s="561"/>
      <c r="Q440" s="561"/>
      <c r="R440" s="561"/>
      <c r="S440" s="561"/>
      <c r="T440" s="561"/>
      <c r="U440" s="561"/>
      <c r="V440" s="561"/>
      <c r="Y440" s="561"/>
      <c r="Z440" s="561"/>
      <c r="AA440" s="561"/>
      <c r="AB440" s="561"/>
      <c r="AC440" s="561"/>
      <c r="AD440" s="561"/>
      <c r="AE440" s="561"/>
      <c r="AF440" s="561"/>
      <c r="AG440" s="561"/>
      <c r="AH440" s="561"/>
      <c r="AJ440" s="561"/>
      <c r="AK440" s="561"/>
      <c r="AM440" s="561"/>
      <c r="AN440" s="561"/>
      <c r="AO440" s="561"/>
      <c r="AP440" s="561"/>
      <c r="AQ440" s="561"/>
      <c r="AR440" s="561"/>
      <c r="AS440" s="561"/>
      <c r="AU440" s="561"/>
      <c r="AV440" s="561"/>
      <c r="AW440" s="561"/>
      <c r="AX440" s="561"/>
      <c r="AY440" s="561"/>
      <c r="AZ440" s="561"/>
      <c r="BA440" s="561"/>
      <c r="BB440" s="561"/>
      <c r="BC440" s="561"/>
      <c r="BD440" s="561"/>
      <c r="BE440" s="561"/>
      <c r="BF440" s="561"/>
      <c r="BG440" s="561"/>
      <c r="BH440" s="561"/>
      <c r="BI440" s="561"/>
      <c r="BJ440" s="561"/>
      <c r="BK440" s="561"/>
      <c r="BL440" s="561"/>
      <c r="BM440" s="561"/>
      <c r="BN440" s="561"/>
      <c r="BO440" s="561"/>
      <c r="BP440" s="561"/>
      <c r="BQ440" s="561"/>
      <c r="BR440" s="561"/>
      <c r="BS440" s="561"/>
      <c r="BT440" s="561"/>
      <c r="BU440" s="561"/>
    </row>
    <row r="441" spans="1:73">
      <c r="A441" s="561"/>
      <c r="E441" s="561"/>
      <c r="H441" s="561"/>
      <c r="Q441" s="561"/>
      <c r="R441" s="561"/>
      <c r="S441" s="561"/>
      <c r="T441" s="561"/>
      <c r="U441" s="561"/>
      <c r="V441" s="561"/>
      <c r="Y441" s="561"/>
      <c r="Z441" s="561"/>
      <c r="AA441" s="561"/>
      <c r="AB441" s="561"/>
      <c r="AC441" s="561"/>
      <c r="AD441" s="561"/>
      <c r="AE441" s="561"/>
      <c r="AF441" s="561"/>
      <c r="AG441" s="561"/>
      <c r="AH441" s="561"/>
      <c r="AJ441" s="561"/>
      <c r="AK441" s="561"/>
      <c r="AM441" s="561"/>
      <c r="AN441" s="561"/>
      <c r="AO441" s="561"/>
      <c r="AP441" s="561"/>
      <c r="AQ441" s="561"/>
      <c r="AR441" s="561"/>
      <c r="AS441" s="561"/>
      <c r="AU441" s="561"/>
      <c r="AV441" s="561"/>
      <c r="AW441" s="561"/>
      <c r="AX441" s="561"/>
      <c r="AY441" s="561"/>
      <c r="AZ441" s="561"/>
      <c r="BA441" s="561"/>
      <c r="BB441" s="561"/>
      <c r="BC441" s="561"/>
      <c r="BD441" s="561"/>
      <c r="BE441" s="561"/>
      <c r="BF441" s="561"/>
      <c r="BG441" s="561"/>
      <c r="BH441" s="561"/>
      <c r="BI441" s="561"/>
      <c r="BJ441" s="561"/>
      <c r="BK441" s="561"/>
      <c r="BL441" s="561"/>
      <c r="BM441" s="561"/>
      <c r="BN441" s="561"/>
      <c r="BO441" s="561"/>
      <c r="BP441" s="561"/>
      <c r="BQ441" s="561"/>
      <c r="BR441" s="561"/>
      <c r="BS441" s="561"/>
      <c r="BT441" s="561"/>
      <c r="BU441" s="561"/>
    </row>
    <row r="442" spans="1:73">
      <c r="A442" s="561"/>
      <c r="E442" s="561"/>
      <c r="H442" s="561"/>
      <c r="Q442" s="561"/>
      <c r="R442" s="561"/>
      <c r="S442" s="561"/>
      <c r="T442" s="561"/>
      <c r="U442" s="561"/>
      <c r="V442" s="561"/>
      <c r="Y442" s="561"/>
      <c r="Z442" s="561"/>
      <c r="AA442" s="561"/>
      <c r="AB442" s="561"/>
      <c r="AC442" s="561"/>
      <c r="AD442" s="561"/>
      <c r="AE442" s="561"/>
      <c r="AF442" s="561"/>
      <c r="AG442" s="561"/>
      <c r="AH442" s="561"/>
      <c r="AJ442" s="561"/>
      <c r="AK442" s="561"/>
      <c r="AM442" s="561"/>
      <c r="AN442" s="561"/>
      <c r="AO442" s="561"/>
      <c r="AP442" s="561"/>
      <c r="AQ442" s="561"/>
      <c r="AR442" s="561"/>
      <c r="AS442" s="561"/>
      <c r="AU442" s="561"/>
      <c r="AV442" s="561"/>
      <c r="AW442" s="561"/>
      <c r="AX442" s="561"/>
      <c r="AY442" s="561"/>
      <c r="AZ442" s="561"/>
      <c r="BA442" s="561"/>
      <c r="BB442" s="561"/>
      <c r="BC442" s="561"/>
      <c r="BD442" s="561"/>
      <c r="BE442" s="561"/>
      <c r="BF442" s="561"/>
      <c r="BG442" s="561"/>
      <c r="BH442" s="561"/>
      <c r="BI442" s="561"/>
      <c r="BJ442" s="561"/>
      <c r="BK442" s="561"/>
      <c r="BL442" s="561"/>
      <c r="BM442" s="561"/>
      <c r="BN442" s="561"/>
      <c r="BO442" s="561"/>
      <c r="BP442" s="561"/>
      <c r="BQ442" s="561"/>
      <c r="BR442" s="561"/>
      <c r="BS442" s="561"/>
      <c r="BT442" s="561"/>
      <c r="BU442" s="561"/>
    </row>
    <row r="443" spans="1:73">
      <c r="A443" s="561"/>
      <c r="E443" s="561"/>
      <c r="H443" s="561"/>
      <c r="Q443" s="561"/>
      <c r="R443" s="561"/>
      <c r="S443" s="561"/>
      <c r="T443" s="561"/>
      <c r="U443" s="561"/>
      <c r="V443" s="561"/>
      <c r="Y443" s="561"/>
      <c r="Z443" s="561"/>
      <c r="AA443" s="561"/>
      <c r="AB443" s="561"/>
      <c r="AC443" s="561"/>
      <c r="AD443" s="561"/>
      <c r="AE443" s="561"/>
      <c r="AF443" s="561"/>
      <c r="AG443" s="561"/>
      <c r="AH443" s="561"/>
      <c r="AJ443" s="561"/>
      <c r="AK443" s="561"/>
      <c r="AM443" s="561"/>
      <c r="AN443" s="561"/>
      <c r="AO443" s="561"/>
      <c r="AP443" s="561"/>
      <c r="AQ443" s="561"/>
      <c r="AR443" s="561"/>
      <c r="AS443" s="561"/>
      <c r="AU443" s="561"/>
      <c r="AV443" s="561"/>
      <c r="AW443" s="561"/>
      <c r="AX443" s="561"/>
      <c r="AY443" s="561"/>
      <c r="AZ443" s="561"/>
      <c r="BA443" s="561"/>
      <c r="BB443" s="561"/>
      <c r="BC443" s="561"/>
      <c r="BD443" s="561"/>
      <c r="BE443" s="561"/>
      <c r="BF443" s="561"/>
      <c r="BG443" s="561"/>
      <c r="BH443" s="561"/>
      <c r="BI443" s="561"/>
      <c r="BJ443" s="561"/>
      <c r="BK443" s="561"/>
      <c r="BL443" s="561"/>
      <c r="BM443" s="561"/>
      <c r="BN443" s="561"/>
      <c r="BO443" s="561"/>
      <c r="BP443" s="561"/>
      <c r="BQ443" s="561"/>
      <c r="BR443" s="561"/>
      <c r="BS443" s="561"/>
      <c r="BT443" s="561"/>
      <c r="BU443" s="561"/>
    </row>
    <row r="444" spans="1:73">
      <c r="A444" s="561"/>
      <c r="E444" s="561"/>
      <c r="H444" s="561"/>
      <c r="Q444" s="561"/>
      <c r="R444" s="561"/>
      <c r="S444" s="561"/>
      <c r="T444" s="561"/>
      <c r="U444" s="561"/>
      <c r="V444" s="561"/>
      <c r="Y444" s="561"/>
      <c r="Z444" s="561"/>
      <c r="AA444" s="561"/>
      <c r="AB444" s="561"/>
      <c r="AC444" s="561"/>
      <c r="AD444" s="561"/>
      <c r="AE444" s="561"/>
      <c r="AF444" s="561"/>
      <c r="AG444" s="561"/>
      <c r="AH444" s="561"/>
      <c r="AJ444" s="561"/>
      <c r="AK444" s="561"/>
      <c r="AM444" s="561"/>
      <c r="AN444" s="561"/>
      <c r="AO444" s="561"/>
      <c r="AP444" s="561"/>
      <c r="AQ444" s="561"/>
      <c r="AR444" s="561"/>
      <c r="AS444" s="561"/>
      <c r="AU444" s="561"/>
      <c r="AV444" s="561"/>
      <c r="AW444" s="561"/>
      <c r="AX444" s="561"/>
      <c r="AY444" s="561"/>
      <c r="AZ444" s="561"/>
      <c r="BA444" s="561"/>
      <c r="BB444" s="561"/>
      <c r="BC444" s="561"/>
      <c r="BD444" s="561"/>
      <c r="BE444" s="561"/>
      <c r="BF444" s="561"/>
      <c r="BG444" s="561"/>
      <c r="BH444" s="561"/>
      <c r="BI444" s="561"/>
      <c r="BJ444" s="561"/>
      <c r="BK444" s="561"/>
      <c r="BL444" s="561"/>
      <c r="BM444" s="561"/>
      <c r="BN444" s="561"/>
      <c r="BO444" s="561"/>
      <c r="BP444" s="561"/>
      <c r="BQ444" s="561"/>
      <c r="BR444" s="561"/>
      <c r="BS444" s="561"/>
      <c r="BT444" s="561"/>
      <c r="BU444" s="561"/>
    </row>
    <row r="445" spans="1:73">
      <c r="A445" s="561"/>
      <c r="E445" s="561"/>
      <c r="H445" s="561"/>
      <c r="Q445" s="561"/>
      <c r="R445" s="561"/>
      <c r="S445" s="561"/>
      <c r="T445" s="561"/>
      <c r="U445" s="561"/>
      <c r="V445" s="561"/>
      <c r="Y445" s="561"/>
      <c r="Z445" s="561"/>
      <c r="AA445" s="561"/>
      <c r="AB445" s="561"/>
      <c r="AC445" s="561"/>
      <c r="AD445" s="561"/>
      <c r="AE445" s="561"/>
      <c r="AF445" s="561"/>
      <c r="AG445" s="561"/>
      <c r="AH445" s="561"/>
      <c r="AJ445" s="561"/>
      <c r="AK445" s="561"/>
      <c r="AM445" s="561"/>
      <c r="AN445" s="561"/>
      <c r="AO445" s="561"/>
      <c r="AP445" s="561"/>
      <c r="AQ445" s="561"/>
      <c r="AR445" s="561"/>
      <c r="AS445" s="561"/>
      <c r="AU445" s="561"/>
      <c r="AV445" s="561"/>
      <c r="AW445" s="561"/>
      <c r="AX445" s="561"/>
      <c r="AY445" s="561"/>
      <c r="AZ445" s="561"/>
      <c r="BA445" s="561"/>
      <c r="BB445" s="561"/>
      <c r="BC445" s="561"/>
      <c r="BD445" s="561"/>
      <c r="BE445" s="561"/>
      <c r="BF445" s="561"/>
      <c r="BG445" s="561"/>
      <c r="BH445" s="561"/>
      <c r="BI445" s="561"/>
      <c r="BJ445" s="561"/>
      <c r="BK445" s="561"/>
      <c r="BL445" s="561"/>
      <c r="BM445" s="561"/>
      <c r="BN445" s="561"/>
      <c r="BO445" s="561"/>
      <c r="BP445" s="561"/>
      <c r="BQ445" s="561"/>
      <c r="BR445" s="561"/>
      <c r="BS445" s="561"/>
      <c r="BT445" s="561"/>
      <c r="BU445" s="561"/>
    </row>
    <row r="446" spans="1:73">
      <c r="A446" s="561"/>
      <c r="E446" s="561"/>
      <c r="H446" s="561"/>
      <c r="Q446" s="561"/>
      <c r="R446" s="561"/>
      <c r="S446" s="561"/>
      <c r="T446" s="561"/>
      <c r="U446" s="561"/>
      <c r="V446" s="561"/>
      <c r="Y446" s="561"/>
      <c r="Z446" s="561"/>
      <c r="AA446" s="561"/>
      <c r="AB446" s="561"/>
      <c r="AC446" s="561"/>
      <c r="AD446" s="561"/>
      <c r="AE446" s="561"/>
      <c r="AF446" s="561"/>
      <c r="AG446" s="561"/>
      <c r="AH446" s="561"/>
      <c r="AJ446" s="561"/>
      <c r="AK446" s="561"/>
      <c r="AM446" s="561"/>
      <c r="AN446" s="561"/>
      <c r="AO446" s="561"/>
      <c r="AP446" s="561"/>
      <c r="AQ446" s="561"/>
      <c r="AR446" s="561"/>
      <c r="AS446" s="561"/>
      <c r="AU446" s="561"/>
      <c r="AV446" s="561"/>
      <c r="AW446" s="561"/>
      <c r="AX446" s="561"/>
      <c r="AY446" s="561"/>
      <c r="AZ446" s="561"/>
      <c r="BA446" s="561"/>
      <c r="BB446" s="561"/>
      <c r="BC446" s="561"/>
      <c r="BD446" s="561"/>
      <c r="BE446" s="561"/>
      <c r="BF446" s="561"/>
      <c r="BG446" s="561"/>
      <c r="BH446" s="561"/>
      <c r="BI446" s="561"/>
      <c r="BJ446" s="561"/>
      <c r="BK446" s="561"/>
      <c r="BL446" s="561"/>
      <c r="BM446" s="561"/>
      <c r="BN446" s="561"/>
      <c r="BO446" s="561"/>
      <c r="BP446" s="561"/>
      <c r="BQ446" s="561"/>
      <c r="BR446" s="561"/>
      <c r="BS446" s="561"/>
      <c r="BT446" s="561"/>
      <c r="BU446" s="561"/>
    </row>
    <row r="447" spans="1:73">
      <c r="A447" s="561"/>
      <c r="E447" s="561"/>
      <c r="H447" s="561"/>
      <c r="Q447" s="561"/>
      <c r="R447" s="561"/>
      <c r="S447" s="561"/>
      <c r="T447" s="561"/>
      <c r="U447" s="561"/>
      <c r="V447" s="561"/>
      <c r="Y447" s="561"/>
      <c r="Z447" s="561"/>
      <c r="AA447" s="561"/>
      <c r="AB447" s="561"/>
      <c r="AC447" s="561"/>
      <c r="AD447" s="561"/>
      <c r="AE447" s="561"/>
      <c r="AF447" s="561"/>
      <c r="AG447" s="561"/>
      <c r="AH447" s="561"/>
      <c r="AJ447" s="561"/>
      <c r="AK447" s="561"/>
      <c r="AM447" s="561"/>
      <c r="AN447" s="561"/>
      <c r="AO447" s="561"/>
      <c r="AP447" s="561"/>
      <c r="AQ447" s="561"/>
      <c r="AR447" s="561"/>
      <c r="AS447" s="561"/>
      <c r="AU447" s="561"/>
      <c r="AV447" s="561"/>
      <c r="AW447" s="561"/>
      <c r="AX447" s="561"/>
      <c r="AY447" s="561"/>
      <c r="AZ447" s="561"/>
      <c r="BA447" s="561"/>
      <c r="BB447" s="561"/>
      <c r="BC447" s="561"/>
      <c r="BD447" s="561"/>
      <c r="BE447" s="561"/>
      <c r="BF447" s="561"/>
      <c r="BG447" s="561"/>
      <c r="BH447" s="561"/>
      <c r="BI447" s="561"/>
      <c r="BJ447" s="561"/>
      <c r="BK447" s="561"/>
      <c r="BL447" s="561"/>
      <c r="BM447" s="561"/>
      <c r="BN447" s="561"/>
      <c r="BO447" s="561"/>
      <c r="BP447" s="561"/>
      <c r="BQ447" s="561"/>
      <c r="BR447" s="561"/>
      <c r="BS447" s="561"/>
      <c r="BT447" s="561"/>
      <c r="BU447" s="561"/>
    </row>
    <row r="448" spans="1:73">
      <c r="A448" s="561"/>
      <c r="E448" s="561"/>
      <c r="H448" s="561"/>
      <c r="Q448" s="561"/>
      <c r="R448" s="561"/>
      <c r="S448" s="561"/>
      <c r="T448" s="561"/>
      <c r="U448" s="561"/>
      <c r="V448" s="561"/>
      <c r="Y448" s="561"/>
      <c r="Z448" s="561"/>
      <c r="AA448" s="561"/>
      <c r="AB448" s="561"/>
      <c r="AC448" s="561"/>
      <c r="AD448" s="561"/>
      <c r="AE448" s="561"/>
      <c r="AF448" s="561"/>
      <c r="AG448" s="561"/>
      <c r="AH448" s="561"/>
      <c r="AJ448" s="561"/>
      <c r="AK448" s="561"/>
      <c r="AM448" s="561"/>
      <c r="AN448" s="561"/>
      <c r="AO448" s="561"/>
      <c r="AP448" s="561"/>
      <c r="AQ448" s="561"/>
      <c r="AR448" s="561"/>
      <c r="AS448" s="561"/>
      <c r="AU448" s="561"/>
      <c r="AV448" s="561"/>
      <c r="AW448" s="561"/>
      <c r="AX448" s="561"/>
      <c r="AY448" s="561"/>
      <c r="AZ448" s="561"/>
      <c r="BA448" s="561"/>
      <c r="BB448" s="561"/>
      <c r="BC448" s="561"/>
      <c r="BD448" s="561"/>
      <c r="BE448" s="561"/>
      <c r="BF448" s="561"/>
      <c r="BG448" s="561"/>
      <c r="BH448" s="561"/>
      <c r="BI448" s="561"/>
      <c r="BJ448" s="561"/>
      <c r="BK448" s="561"/>
      <c r="BL448" s="561"/>
      <c r="BM448" s="561"/>
      <c r="BN448" s="561"/>
      <c r="BO448" s="561"/>
      <c r="BP448" s="561"/>
      <c r="BQ448" s="561"/>
      <c r="BR448" s="561"/>
      <c r="BS448" s="561"/>
      <c r="BT448" s="561"/>
      <c r="BU448" s="561"/>
    </row>
    <row r="449" spans="1:73">
      <c r="A449" s="561"/>
      <c r="E449" s="561"/>
      <c r="H449" s="561"/>
      <c r="Q449" s="561"/>
      <c r="R449" s="561"/>
      <c r="S449" s="561"/>
      <c r="T449" s="561"/>
      <c r="U449" s="561"/>
      <c r="V449" s="561"/>
      <c r="Y449" s="561"/>
      <c r="Z449" s="561"/>
      <c r="AA449" s="561"/>
      <c r="AB449" s="561"/>
      <c r="AC449" s="561"/>
      <c r="AD449" s="561"/>
      <c r="AE449" s="561"/>
      <c r="AF449" s="561"/>
      <c r="AG449" s="561"/>
      <c r="AH449" s="561"/>
      <c r="AJ449" s="561"/>
      <c r="AK449" s="561"/>
      <c r="AM449" s="561"/>
      <c r="AN449" s="561"/>
      <c r="AO449" s="561"/>
      <c r="AP449" s="561"/>
      <c r="AQ449" s="561"/>
      <c r="AR449" s="561"/>
      <c r="AS449" s="561"/>
      <c r="AU449" s="561"/>
      <c r="AV449" s="561"/>
      <c r="AW449" s="561"/>
      <c r="AX449" s="561"/>
      <c r="AY449" s="561"/>
      <c r="AZ449" s="561"/>
      <c r="BA449" s="561"/>
      <c r="BB449" s="561"/>
      <c r="BC449" s="561"/>
      <c r="BD449" s="561"/>
      <c r="BE449" s="561"/>
      <c r="BF449" s="561"/>
      <c r="BG449" s="561"/>
      <c r="BH449" s="561"/>
      <c r="BI449" s="561"/>
      <c r="BJ449" s="561"/>
      <c r="BK449" s="561"/>
      <c r="BL449" s="561"/>
      <c r="BM449" s="561"/>
      <c r="BN449" s="561"/>
      <c r="BO449" s="561"/>
      <c r="BP449" s="561"/>
      <c r="BQ449" s="561"/>
      <c r="BR449" s="561"/>
      <c r="BS449" s="561"/>
      <c r="BT449" s="561"/>
      <c r="BU449" s="561"/>
    </row>
    <row r="450" spans="1:73">
      <c r="A450" s="561"/>
      <c r="E450" s="561"/>
      <c r="H450" s="561"/>
      <c r="Q450" s="561"/>
      <c r="R450" s="561"/>
      <c r="S450" s="561"/>
      <c r="T450" s="561"/>
      <c r="U450" s="561"/>
      <c r="V450" s="561"/>
      <c r="Y450" s="561"/>
      <c r="Z450" s="561"/>
      <c r="AA450" s="561"/>
      <c r="AB450" s="561"/>
      <c r="AC450" s="561"/>
      <c r="AD450" s="561"/>
      <c r="AE450" s="561"/>
      <c r="AF450" s="561"/>
      <c r="AG450" s="561"/>
      <c r="AH450" s="561"/>
      <c r="AJ450" s="561"/>
      <c r="AK450" s="561"/>
      <c r="AM450" s="561"/>
      <c r="AN450" s="561"/>
      <c r="AO450" s="561"/>
      <c r="AP450" s="561"/>
      <c r="AQ450" s="561"/>
      <c r="AR450" s="561"/>
      <c r="AS450" s="561"/>
      <c r="AU450" s="561"/>
      <c r="AV450" s="561"/>
      <c r="AW450" s="561"/>
      <c r="AX450" s="561"/>
      <c r="AY450" s="561"/>
      <c r="AZ450" s="561"/>
      <c r="BA450" s="561"/>
      <c r="BB450" s="561"/>
      <c r="BC450" s="561"/>
      <c r="BD450" s="561"/>
      <c r="BE450" s="561"/>
      <c r="BF450" s="561"/>
      <c r="BG450" s="561"/>
      <c r="BH450" s="561"/>
      <c r="BI450" s="561"/>
      <c r="BJ450" s="561"/>
      <c r="BK450" s="561"/>
      <c r="BL450" s="561"/>
      <c r="BM450" s="561"/>
      <c r="BN450" s="561"/>
      <c r="BO450" s="561"/>
      <c r="BP450" s="561"/>
      <c r="BQ450" s="561"/>
      <c r="BR450" s="561"/>
      <c r="BS450" s="561"/>
      <c r="BT450" s="561"/>
      <c r="BU450" s="561"/>
    </row>
    <row r="451" spans="1:73">
      <c r="A451" s="561"/>
      <c r="E451" s="561"/>
      <c r="H451" s="561"/>
      <c r="Q451" s="561"/>
      <c r="R451" s="561"/>
      <c r="S451" s="561"/>
      <c r="T451" s="561"/>
      <c r="U451" s="561"/>
      <c r="V451" s="561"/>
      <c r="Y451" s="561"/>
      <c r="Z451" s="561"/>
      <c r="AA451" s="561"/>
      <c r="AB451" s="561"/>
      <c r="AC451" s="561"/>
      <c r="AD451" s="561"/>
      <c r="AE451" s="561"/>
      <c r="AF451" s="561"/>
      <c r="AG451" s="561"/>
      <c r="AH451" s="561"/>
      <c r="AJ451" s="561"/>
      <c r="AK451" s="561"/>
      <c r="AM451" s="561"/>
      <c r="AN451" s="561"/>
      <c r="AO451" s="561"/>
      <c r="AP451" s="561"/>
      <c r="AQ451" s="561"/>
      <c r="AR451" s="561"/>
      <c r="AS451" s="561"/>
      <c r="AU451" s="561"/>
      <c r="AV451" s="561"/>
      <c r="AW451" s="561"/>
      <c r="AX451" s="561"/>
      <c r="AY451" s="561"/>
      <c r="AZ451" s="561"/>
      <c r="BA451" s="561"/>
      <c r="BB451" s="561"/>
      <c r="BC451" s="561"/>
      <c r="BD451" s="561"/>
      <c r="BE451" s="561"/>
      <c r="BF451" s="561"/>
      <c r="BG451" s="561"/>
      <c r="BH451" s="561"/>
      <c r="BI451" s="561"/>
      <c r="BJ451" s="561"/>
      <c r="BK451" s="561"/>
      <c r="BL451" s="561"/>
      <c r="BM451" s="561"/>
      <c r="BN451" s="561"/>
      <c r="BO451" s="561"/>
      <c r="BP451" s="561"/>
      <c r="BQ451" s="561"/>
      <c r="BR451" s="561"/>
      <c r="BS451" s="561"/>
      <c r="BT451" s="561"/>
      <c r="BU451" s="561"/>
    </row>
    <row r="452" spans="1:73">
      <c r="A452" s="561"/>
      <c r="E452" s="561"/>
      <c r="H452" s="561"/>
      <c r="Q452" s="561"/>
      <c r="R452" s="561"/>
      <c r="S452" s="561"/>
      <c r="T452" s="561"/>
      <c r="U452" s="561"/>
      <c r="V452" s="561"/>
      <c r="Y452" s="561"/>
      <c r="Z452" s="561"/>
      <c r="AA452" s="561"/>
      <c r="AB452" s="561"/>
      <c r="AC452" s="561"/>
      <c r="AD452" s="561"/>
      <c r="AE452" s="561"/>
      <c r="AF452" s="561"/>
      <c r="AG452" s="561"/>
      <c r="AH452" s="561"/>
      <c r="AJ452" s="561"/>
      <c r="AK452" s="561"/>
      <c r="AM452" s="561"/>
      <c r="AN452" s="561"/>
      <c r="AO452" s="561"/>
      <c r="AP452" s="561"/>
      <c r="AQ452" s="561"/>
      <c r="AR452" s="561"/>
      <c r="AS452" s="561"/>
      <c r="AU452" s="561"/>
      <c r="AV452" s="561"/>
      <c r="AW452" s="561"/>
      <c r="AX452" s="561"/>
      <c r="AY452" s="561"/>
      <c r="AZ452" s="561"/>
      <c r="BA452" s="561"/>
      <c r="BB452" s="561"/>
      <c r="BC452" s="561"/>
      <c r="BD452" s="561"/>
      <c r="BE452" s="561"/>
      <c r="BF452" s="561"/>
      <c r="BG452" s="561"/>
      <c r="BH452" s="561"/>
      <c r="BI452" s="561"/>
      <c r="BJ452" s="561"/>
      <c r="BK452" s="561"/>
      <c r="BL452" s="561"/>
      <c r="BM452" s="561"/>
      <c r="BN452" s="561"/>
      <c r="BO452" s="561"/>
      <c r="BP452" s="561"/>
      <c r="BQ452" s="561"/>
      <c r="BR452" s="561"/>
      <c r="BS452" s="561"/>
      <c r="BT452" s="561"/>
      <c r="BU452" s="561"/>
    </row>
    <row r="453" spans="1:73">
      <c r="A453" s="561"/>
      <c r="E453" s="561"/>
      <c r="H453" s="561"/>
      <c r="Q453" s="561"/>
      <c r="R453" s="561"/>
      <c r="S453" s="561"/>
      <c r="T453" s="561"/>
      <c r="U453" s="561"/>
      <c r="V453" s="561"/>
      <c r="Y453" s="561"/>
      <c r="Z453" s="561"/>
      <c r="AA453" s="561"/>
      <c r="AB453" s="561"/>
      <c r="AC453" s="561"/>
      <c r="AD453" s="561"/>
      <c r="AE453" s="561"/>
      <c r="AF453" s="561"/>
      <c r="AG453" s="561"/>
      <c r="AH453" s="561"/>
      <c r="AJ453" s="561"/>
      <c r="AK453" s="561"/>
      <c r="AM453" s="561"/>
      <c r="AN453" s="561"/>
      <c r="AO453" s="561"/>
      <c r="AP453" s="561"/>
      <c r="AQ453" s="561"/>
      <c r="AR453" s="561"/>
      <c r="AS453" s="561"/>
      <c r="AU453" s="561"/>
      <c r="AV453" s="561"/>
      <c r="AW453" s="561"/>
      <c r="AX453" s="561"/>
      <c r="AY453" s="561"/>
      <c r="AZ453" s="561"/>
      <c r="BA453" s="561"/>
      <c r="BB453" s="561"/>
      <c r="BC453" s="561"/>
      <c r="BD453" s="561"/>
      <c r="BE453" s="561"/>
      <c r="BF453" s="561"/>
      <c r="BG453" s="561"/>
      <c r="BH453" s="561"/>
      <c r="BI453" s="561"/>
      <c r="BJ453" s="561"/>
      <c r="BK453" s="561"/>
      <c r="BL453" s="561"/>
      <c r="BM453" s="561"/>
      <c r="BN453" s="561"/>
      <c r="BO453" s="561"/>
      <c r="BP453" s="561"/>
      <c r="BQ453" s="561"/>
      <c r="BR453" s="561"/>
      <c r="BS453" s="561"/>
      <c r="BT453" s="561"/>
      <c r="BU453" s="561"/>
    </row>
    <row r="454" spans="1:73">
      <c r="A454" s="561"/>
      <c r="E454" s="561"/>
      <c r="H454" s="561"/>
      <c r="Q454" s="561"/>
      <c r="R454" s="561"/>
      <c r="S454" s="561"/>
      <c r="T454" s="561"/>
      <c r="U454" s="561"/>
      <c r="V454" s="561"/>
      <c r="Y454" s="561"/>
      <c r="Z454" s="561"/>
      <c r="AA454" s="561"/>
      <c r="AB454" s="561"/>
      <c r="AC454" s="561"/>
      <c r="AD454" s="561"/>
      <c r="AE454" s="561"/>
      <c r="AF454" s="561"/>
      <c r="AG454" s="561"/>
      <c r="AH454" s="561"/>
      <c r="AJ454" s="561"/>
      <c r="AK454" s="561"/>
      <c r="AM454" s="561"/>
      <c r="AN454" s="561"/>
      <c r="AO454" s="561"/>
      <c r="AP454" s="561"/>
      <c r="AQ454" s="561"/>
      <c r="AR454" s="561"/>
      <c r="AS454" s="561"/>
      <c r="AU454" s="561"/>
      <c r="AV454" s="561"/>
      <c r="AW454" s="561"/>
      <c r="AX454" s="561"/>
      <c r="AY454" s="561"/>
      <c r="AZ454" s="561"/>
      <c r="BA454" s="561"/>
      <c r="BB454" s="561"/>
      <c r="BC454" s="561"/>
      <c r="BD454" s="561"/>
      <c r="BE454" s="561"/>
      <c r="BF454" s="561"/>
      <c r="BG454" s="561"/>
      <c r="BH454" s="561"/>
      <c r="BI454" s="561"/>
      <c r="BJ454" s="561"/>
      <c r="BK454" s="561"/>
      <c r="BL454" s="561"/>
      <c r="BM454" s="561"/>
      <c r="BN454" s="561"/>
      <c r="BO454" s="561"/>
      <c r="BP454" s="561"/>
      <c r="BQ454" s="561"/>
      <c r="BR454" s="561"/>
      <c r="BS454" s="561"/>
      <c r="BT454" s="561"/>
      <c r="BU454" s="561"/>
    </row>
    <row r="455" spans="1:73">
      <c r="A455" s="561"/>
      <c r="E455" s="561"/>
      <c r="H455" s="561"/>
      <c r="Q455" s="561"/>
      <c r="R455" s="561"/>
      <c r="S455" s="561"/>
      <c r="T455" s="561"/>
      <c r="U455" s="561"/>
      <c r="V455" s="561"/>
      <c r="Y455" s="561"/>
      <c r="Z455" s="561"/>
      <c r="AA455" s="561"/>
      <c r="AB455" s="561"/>
      <c r="AC455" s="561"/>
      <c r="AD455" s="561"/>
      <c r="AE455" s="561"/>
      <c r="AF455" s="561"/>
      <c r="AG455" s="561"/>
      <c r="AH455" s="561"/>
      <c r="AJ455" s="561"/>
      <c r="AK455" s="561"/>
      <c r="AM455" s="561"/>
      <c r="AN455" s="561"/>
      <c r="AO455" s="561"/>
      <c r="AP455" s="561"/>
      <c r="AQ455" s="561"/>
      <c r="AR455" s="561"/>
      <c r="AS455" s="561"/>
      <c r="AU455" s="561"/>
      <c r="AV455" s="561"/>
      <c r="AW455" s="561"/>
      <c r="AX455" s="561"/>
      <c r="AY455" s="561"/>
      <c r="AZ455" s="561"/>
      <c r="BA455" s="561"/>
      <c r="BB455" s="561"/>
      <c r="BC455" s="561"/>
      <c r="BD455" s="561"/>
      <c r="BE455" s="561"/>
      <c r="BF455" s="561"/>
      <c r="BG455" s="561"/>
      <c r="BH455" s="561"/>
      <c r="BI455" s="561"/>
      <c r="BJ455" s="561"/>
      <c r="BK455" s="561"/>
      <c r="BL455" s="561"/>
      <c r="BM455" s="561"/>
      <c r="BN455" s="561"/>
      <c r="BO455" s="561"/>
      <c r="BP455" s="561"/>
      <c r="BQ455" s="561"/>
      <c r="BR455" s="561"/>
      <c r="BS455" s="561"/>
      <c r="BT455" s="561"/>
      <c r="BU455" s="561"/>
    </row>
    <row r="456" spans="1:73">
      <c r="A456" s="561"/>
      <c r="E456" s="561"/>
      <c r="H456" s="561"/>
      <c r="Q456" s="561"/>
      <c r="R456" s="561"/>
      <c r="S456" s="561"/>
      <c r="T456" s="561"/>
      <c r="U456" s="561"/>
      <c r="V456" s="561"/>
      <c r="Y456" s="561"/>
      <c r="Z456" s="561"/>
      <c r="AA456" s="561"/>
      <c r="AB456" s="561"/>
      <c r="AC456" s="561"/>
      <c r="AD456" s="561"/>
      <c r="AE456" s="561"/>
      <c r="AF456" s="561"/>
      <c r="AG456" s="561"/>
      <c r="AH456" s="561"/>
      <c r="AJ456" s="561"/>
      <c r="AK456" s="561"/>
      <c r="AM456" s="561"/>
      <c r="AN456" s="561"/>
      <c r="AO456" s="561"/>
      <c r="AP456" s="561"/>
      <c r="AQ456" s="561"/>
      <c r="AR456" s="561"/>
      <c r="AS456" s="561"/>
      <c r="AU456" s="561"/>
      <c r="AV456" s="561"/>
      <c r="AW456" s="561"/>
      <c r="AX456" s="561"/>
      <c r="AY456" s="561"/>
      <c r="AZ456" s="561"/>
      <c r="BA456" s="561"/>
      <c r="BB456" s="561"/>
      <c r="BC456" s="561"/>
      <c r="BD456" s="561"/>
      <c r="BE456" s="561"/>
      <c r="BF456" s="561"/>
      <c r="BG456" s="561"/>
      <c r="BH456" s="561"/>
      <c r="BI456" s="561"/>
      <c r="BJ456" s="561"/>
      <c r="BK456" s="561"/>
      <c r="BL456" s="561"/>
      <c r="BM456" s="561"/>
      <c r="BN456" s="561"/>
      <c r="BO456" s="561"/>
      <c r="BP456" s="561"/>
      <c r="BQ456" s="561"/>
      <c r="BR456" s="561"/>
      <c r="BS456" s="561"/>
      <c r="BT456" s="561"/>
      <c r="BU456" s="561"/>
    </row>
    <row r="457" spans="1:73">
      <c r="A457" s="561"/>
      <c r="E457" s="561"/>
      <c r="H457" s="561"/>
      <c r="Q457" s="561"/>
      <c r="R457" s="561"/>
      <c r="S457" s="561"/>
      <c r="T457" s="561"/>
      <c r="U457" s="561"/>
      <c r="V457" s="561"/>
      <c r="Y457" s="561"/>
      <c r="Z457" s="561"/>
      <c r="AA457" s="561"/>
      <c r="AB457" s="561"/>
      <c r="AC457" s="561"/>
      <c r="AD457" s="561"/>
      <c r="AE457" s="561"/>
      <c r="AF457" s="561"/>
      <c r="AG457" s="561"/>
      <c r="AH457" s="561"/>
      <c r="AJ457" s="561"/>
      <c r="AK457" s="561"/>
      <c r="AM457" s="561"/>
      <c r="AN457" s="561"/>
      <c r="AO457" s="561"/>
      <c r="AP457" s="561"/>
      <c r="AQ457" s="561"/>
      <c r="AR457" s="561"/>
      <c r="AS457" s="561"/>
      <c r="AU457" s="561"/>
      <c r="AV457" s="561"/>
      <c r="AW457" s="561"/>
      <c r="AX457" s="561"/>
      <c r="AY457" s="561"/>
      <c r="AZ457" s="561"/>
      <c r="BA457" s="561"/>
      <c r="BB457" s="561"/>
      <c r="BC457" s="561"/>
      <c r="BD457" s="561"/>
      <c r="BE457" s="561"/>
      <c r="BF457" s="561"/>
      <c r="BG457" s="561"/>
      <c r="BH457" s="561"/>
      <c r="BI457" s="561"/>
      <c r="BJ457" s="561"/>
      <c r="BK457" s="561"/>
      <c r="BL457" s="561"/>
      <c r="BM457" s="561"/>
      <c r="BN457" s="561"/>
      <c r="BO457" s="561"/>
      <c r="BP457" s="561"/>
      <c r="BQ457" s="561"/>
      <c r="BR457" s="561"/>
      <c r="BS457" s="561"/>
      <c r="BT457" s="561"/>
      <c r="BU457" s="561"/>
    </row>
    <row r="458" spans="1:73">
      <c r="A458" s="561"/>
      <c r="E458" s="561"/>
      <c r="H458" s="561"/>
      <c r="Q458" s="561"/>
      <c r="R458" s="561"/>
      <c r="S458" s="561"/>
      <c r="T458" s="561"/>
      <c r="U458" s="561"/>
      <c r="V458" s="561"/>
      <c r="Y458" s="561"/>
      <c r="Z458" s="561"/>
      <c r="AA458" s="561"/>
      <c r="AB458" s="561"/>
      <c r="AC458" s="561"/>
      <c r="AD458" s="561"/>
      <c r="AE458" s="561"/>
      <c r="AF458" s="561"/>
      <c r="AG458" s="561"/>
      <c r="AH458" s="561"/>
      <c r="AJ458" s="561"/>
      <c r="AK458" s="561"/>
      <c r="AM458" s="561"/>
      <c r="AN458" s="561"/>
      <c r="AO458" s="561"/>
      <c r="AP458" s="561"/>
      <c r="AQ458" s="561"/>
      <c r="AR458" s="561"/>
      <c r="AS458" s="561"/>
      <c r="AU458" s="561"/>
      <c r="AV458" s="561"/>
      <c r="AW458" s="561"/>
      <c r="AX458" s="561"/>
      <c r="AY458" s="561"/>
      <c r="AZ458" s="561"/>
      <c r="BA458" s="561"/>
      <c r="BB458" s="561"/>
      <c r="BC458" s="561"/>
      <c r="BD458" s="561"/>
      <c r="BE458" s="561"/>
      <c r="BF458" s="561"/>
      <c r="BG458" s="561"/>
      <c r="BH458" s="561"/>
      <c r="BI458" s="561"/>
      <c r="BJ458" s="561"/>
      <c r="BK458" s="561"/>
      <c r="BL458" s="561"/>
      <c r="BM458" s="561"/>
      <c r="BN458" s="561"/>
      <c r="BO458" s="561"/>
      <c r="BP458" s="561"/>
      <c r="BQ458" s="561"/>
      <c r="BR458" s="561"/>
      <c r="BS458" s="561"/>
      <c r="BT458" s="561"/>
      <c r="BU458" s="561"/>
    </row>
    <row r="459" spans="1:73">
      <c r="A459" s="561"/>
      <c r="E459" s="561"/>
      <c r="H459" s="561"/>
      <c r="Q459" s="561"/>
      <c r="R459" s="561"/>
      <c r="S459" s="561"/>
      <c r="T459" s="561"/>
      <c r="U459" s="561"/>
      <c r="V459" s="561"/>
      <c r="Y459" s="561"/>
      <c r="Z459" s="561"/>
      <c r="AA459" s="561"/>
      <c r="AB459" s="561"/>
      <c r="AC459" s="561"/>
      <c r="AD459" s="561"/>
      <c r="AE459" s="561"/>
      <c r="AF459" s="561"/>
      <c r="AG459" s="561"/>
      <c r="AH459" s="561"/>
      <c r="AJ459" s="561"/>
      <c r="AK459" s="561"/>
      <c r="AM459" s="561"/>
      <c r="AN459" s="561"/>
      <c r="AO459" s="561"/>
      <c r="AP459" s="561"/>
      <c r="AQ459" s="561"/>
      <c r="AR459" s="561"/>
      <c r="AS459" s="561"/>
      <c r="AU459" s="561"/>
      <c r="AV459" s="561"/>
      <c r="AW459" s="561"/>
      <c r="AX459" s="561"/>
      <c r="AY459" s="561"/>
      <c r="AZ459" s="561"/>
      <c r="BA459" s="561"/>
      <c r="BB459" s="561"/>
      <c r="BC459" s="561"/>
      <c r="BD459" s="561"/>
      <c r="BE459" s="561"/>
      <c r="BF459" s="561"/>
      <c r="BG459" s="561"/>
      <c r="BH459" s="561"/>
      <c r="BI459" s="561"/>
      <c r="BJ459" s="561"/>
      <c r="BK459" s="561"/>
      <c r="BL459" s="561"/>
      <c r="BM459" s="561"/>
      <c r="BN459" s="561"/>
      <c r="BO459" s="561"/>
      <c r="BP459" s="561"/>
      <c r="BQ459" s="561"/>
      <c r="BR459" s="561"/>
      <c r="BS459" s="561"/>
      <c r="BT459" s="561"/>
      <c r="BU459" s="561"/>
    </row>
    <row r="460" spans="1:73">
      <c r="A460" s="561"/>
      <c r="E460" s="561"/>
      <c r="H460" s="561"/>
      <c r="Q460" s="561"/>
      <c r="R460" s="561"/>
      <c r="S460" s="561"/>
      <c r="T460" s="561"/>
      <c r="U460" s="561"/>
      <c r="V460" s="561"/>
      <c r="Y460" s="561"/>
      <c r="Z460" s="561"/>
      <c r="AA460" s="561"/>
      <c r="AB460" s="561"/>
      <c r="AC460" s="561"/>
      <c r="AD460" s="561"/>
      <c r="AE460" s="561"/>
      <c r="AF460" s="561"/>
      <c r="AG460" s="561"/>
      <c r="AH460" s="561"/>
      <c r="AJ460" s="561"/>
      <c r="AK460" s="561"/>
      <c r="AM460" s="561"/>
      <c r="AN460" s="561"/>
      <c r="AO460" s="561"/>
      <c r="AP460" s="561"/>
      <c r="AQ460" s="561"/>
      <c r="AR460" s="561"/>
      <c r="AS460" s="561"/>
      <c r="AU460" s="561"/>
      <c r="AV460" s="561"/>
      <c r="AW460" s="561"/>
      <c r="AX460" s="561"/>
      <c r="AY460" s="561"/>
      <c r="AZ460" s="561"/>
      <c r="BA460" s="561"/>
      <c r="BB460" s="561"/>
      <c r="BC460" s="561"/>
      <c r="BD460" s="561"/>
      <c r="BE460" s="561"/>
      <c r="BF460" s="561"/>
      <c r="BG460" s="561"/>
      <c r="BH460" s="561"/>
      <c r="BI460" s="561"/>
      <c r="BJ460" s="561"/>
      <c r="BK460" s="561"/>
      <c r="BL460" s="561"/>
      <c r="BM460" s="561"/>
      <c r="BN460" s="561"/>
      <c r="BO460" s="561"/>
      <c r="BP460" s="561"/>
      <c r="BQ460" s="561"/>
      <c r="BR460" s="561"/>
      <c r="BS460" s="561"/>
      <c r="BT460" s="561"/>
      <c r="BU460" s="561"/>
    </row>
    <row r="461" spans="1:73">
      <c r="A461" s="561"/>
      <c r="E461" s="561"/>
      <c r="H461" s="561"/>
      <c r="Q461" s="561"/>
      <c r="R461" s="561"/>
      <c r="S461" s="561"/>
      <c r="T461" s="561"/>
      <c r="U461" s="561"/>
      <c r="V461" s="561"/>
      <c r="Y461" s="561"/>
      <c r="Z461" s="561"/>
      <c r="AA461" s="561"/>
      <c r="AB461" s="561"/>
      <c r="AC461" s="561"/>
      <c r="AD461" s="561"/>
      <c r="AE461" s="561"/>
      <c r="AF461" s="561"/>
      <c r="AG461" s="561"/>
      <c r="AH461" s="561"/>
      <c r="AJ461" s="561"/>
      <c r="AK461" s="561"/>
      <c r="AM461" s="561"/>
      <c r="AN461" s="561"/>
      <c r="AO461" s="561"/>
      <c r="AP461" s="561"/>
      <c r="AQ461" s="561"/>
      <c r="AR461" s="561"/>
      <c r="AS461" s="561"/>
      <c r="AU461" s="561"/>
      <c r="AV461" s="561"/>
      <c r="AW461" s="561"/>
      <c r="AX461" s="561"/>
      <c r="AY461" s="561"/>
      <c r="AZ461" s="561"/>
      <c r="BA461" s="561"/>
      <c r="BB461" s="561"/>
      <c r="BC461" s="561"/>
      <c r="BD461" s="561"/>
      <c r="BE461" s="561"/>
      <c r="BF461" s="561"/>
      <c r="BG461" s="561"/>
      <c r="BH461" s="561"/>
      <c r="BI461" s="561"/>
      <c r="BJ461" s="561"/>
      <c r="BK461" s="561"/>
      <c r="BL461" s="561"/>
      <c r="BM461" s="561"/>
      <c r="BN461" s="561"/>
      <c r="BO461" s="561"/>
      <c r="BP461" s="561"/>
      <c r="BQ461" s="561"/>
      <c r="BR461" s="561"/>
      <c r="BS461" s="561"/>
      <c r="BT461" s="561"/>
      <c r="BU461" s="561"/>
    </row>
    <row r="462" spans="1:73">
      <c r="A462" s="561"/>
      <c r="E462" s="561"/>
      <c r="H462" s="561"/>
      <c r="Q462" s="561"/>
      <c r="R462" s="561"/>
      <c r="S462" s="561"/>
      <c r="T462" s="561"/>
      <c r="U462" s="561"/>
      <c r="V462" s="561"/>
      <c r="Y462" s="561"/>
      <c r="Z462" s="561"/>
      <c r="AA462" s="561"/>
      <c r="AB462" s="561"/>
      <c r="AC462" s="561"/>
      <c r="AD462" s="561"/>
      <c r="AE462" s="561"/>
      <c r="AF462" s="561"/>
      <c r="AG462" s="561"/>
      <c r="AH462" s="561"/>
      <c r="AJ462" s="561"/>
      <c r="AK462" s="561"/>
      <c r="AM462" s="561"/>
      <c r="AN462" s="561"/>
      <c r="AO462" s="561"/>
      <c r="AP462" s="561"/>
      <c r="AQ462" s="561"/>
      <c r="AR462" s="561"/>
      <c r="AS462" s="561"/>
      <c r="AU462" s="561"/>
      <c r="AV462" s="561"/>
      <c r="AW462" s="561"/>
      <c r="AX462" s="561"/>
      <c r="AY462" s="561"/>
      <c r="AZ462" s="561"/>
      <c r="BA462" s="561"/>
      <c r="BB462" s="561"/>
      <c r="BC462" s="561"/>
      <c r="BD462" s="561"/>
      <c r="BE462" s="561"/>
      <c r="BF462" s="561"/>
      <c r="BG462" s="561"/>
      <c r="BH462" s="561"/>
      <c r="BI462" s="561"/>
      <c r="BJ462" s="561"/>
      <c r="BK462" s="561"/>
      <c r="BL462" s="561"/>
      <c r="BM462" s="561"/>
      <c r="BN462" s="561"/>
      <c r="BO462" s="561"/>
      <c r="BP462" s="561"/>
      <c r="BQ462" s="561"/>
      <c r="BR462" s="561"/>
      <c r="BS462" s="561"/>
      <c r="BT462" s="561"/>
      <c r="BU462" s="561"/>
    </row>
    <row r="463" spans="1:73">
      <c r="A463" s="561"/>
      <c r="E463" s="561"/>
      <c r="H463" s="561"/>
      <c r="Q463" s="561"/>
      <c r="R463" s="561"/>
      <c r="S463" s="561"/>
      <c r="T463" s="561"/>
      <c r="U463" s="561"/>
      <c r="V463" s="561"/>
      <c r="Y463" s="561"/>
      <c r="Z463" s="561"/>
      <c r="AA463" s="561"/>
      <c r="AB463" s="561"/>
      <c r="AC463" s="561"/>
      <c r="AD463" s="561"/>
      <c r="AE463" s="561"/>
      <c r="AF463" s="561"/>
      <c r="AG463" s="561"/>
      <c r="AH463" s="561"/>
      <c r="AJ463" s="561"/>
      <c r="AK463" s="561"/>
      <c r="AM463" s="561"/>
      <c r="AN463" s="561"/>
      <c r="AO463" s="561"/>
      <c r="AP463" s="561"/>
      <c r="AQ463" s="561"/>
      <c r="AR463" s="561"/>
      <c r="AS463" s="561"/>
      <c r="AU463" s="561"/>
      <c r="AV463" s="561"/>
      <c r="AW463" s="561"/>
      <c r="AX463" s="561"/>
      <c r="AY463" s="561"/>
      <c r="AZ463" s="561"/>
      <c r="BA463" s="561"/>
      <c r="BB463" s="561"/>
      <c r="BC463" s="561"/>
      <c r="BD463" s="561"/>
      <c r="BE463" s="561"/>
      <c r="BF463" s="561"/>
      <c r="BG463" s="561"/>
      <c r="BH463" s="561"/>
      <c r="BI463" s="561"/>
      <c r="BJ463" s="561"/>
      <c r="BK463" s="561"/>
      <c r="BL463" s="561"/>
      <c r="BM463" s="561"/>
      <c r="BN463" s="561"/>
      <c r="BO463" s="561"/>
      <c r="BP463" s="561"/>
      <c r="BQ463" s="561"/>
      <c r="BR463" s="561"/>
      <c r="BS463" s="561"/>
      <c r="BT463" s="561"/>
      <c r="BU463" s="561"/>
    </row>
    <row r="464" spans="1:73">
      <c r="A464" s="561"/>
      <c r="E464" s="561"/>
      <c r="H464" s="561"/>
      <c r="Q464" s="561"/>
      <c r="R464" s="561"/>
      <c r="S464" s="561"/>
      <c r="T464" s="561"/>
      <c r="U464" s="561"/>
      <c r="V464" s="561"/>
      <c r="Y464" s="561"/>
      <c r="Z464" s="561"/>
      <c r="AA464" s="561"/>
      <c r="AB464" s="561"/>
      <c r="AC464" s="561"/>
      <c r="AD464" s="561"/>
      <c r="AE464" s="561"/>
      <c r="AF464" s="561"/>
      <c r="AG464" s="561"/>
      <c r="AH464" s="561"/>
      <c r="AJ464" s="561"/>
      <c r="AK464" s="561"/>
      <c r="AM464" s="561"/>
      <c r="AN464" s="561"/>
      <c r="AO464" s="561"/>
      <c r="AP464" s="561"/>
      <c r="AQ464" s="561"/>
      <c r="AR464" s="561"/>
      <c r="AS464" s="561"/>
      <c r="AU464" s="561"/>
      <c r="AV464" s="561"/>
      <c r="AW464" s="561"/>
      <c r="AX464" s="561"/>
      <c r="AY464" s="561"/>
      <c r="AZ464" s="561"/>
      <c r="BA464" s="561"/>
      <c r="BB464" s="561"/>
      <c r="BC464" s="561"/>
      <c r="BD464" s="561"/>
      <c r="BE464" s="561"/>
      <c r="BF464" s="561"/>
      <c r="BG464" s="561"/>
      <c r="BH464" s="561"/>
      <c r="BI464" s="561"/>
      <c r="BJ464" s="561"/>
      <c r="BK464" s="561"/>
      <c r="BL464" s="561"/>
      <c r="BM464" s="561"/>
      <c r="BN464" s="561"/>
      <c r="BO464" s="561"/>
      <c r="BP464" s="561"/>
      <c r="BQ464" s="561"/>
      <c r="BR464" s="561"/>
      <c r="BS464" s="561"/>
      <c r="BT464" s="561"/>
      <c r="BU464" s="561"/>
    </row>
    <row r="465" spans="1:73">
      <c r="A465" s="561"/>
      <c r="E465" s="561"/>
      <c r="H465" s="561"/>
      <c r="Q465" s="561"/>
      <c r="R465" s="561"/>
      <c r="S465" s="561"/>
      <c r="T465" s="561"/>
      <c r="U465" s="561"/>
      <c r="V465" s="561"/>
      <c r="Y465" s="561"/>
      <c r="Z465" s="561"/>
      <c r="AA465" s="561"/>
      <c r="AB465" s="561"/>
      <c r="AC465" s="561"/>
      <c r="AD465" s="561"/>
      <c r="AE465" s="561"/>
      <c r="AF465" s="561"/>
      <c r="AG465" s="561"/>
      <c r="AH465" s="561"/>
      <c r="AJ465" s="561"/>
      <c r="AK465" s="561"/>
      <c r="AM465" s="561"/>
      <c r="AN465" s="561"/>
      <c r="AO465" s="561"/>
      <c r="AP465" s="561"/>
      <c r="AQ465" s="561"/>
      <c r="AR465" s="561"/>
      <c r="AS465" s="561"/>
      <c r="AU465" s="561"/>
      <c r="AV465" s="561"/>
      <c r="AW465" s="561"/>
      <c r="AX465" s="561"/>
      <c r="AY465" s="561"/>
      <c r="AZ465" s="561"/>
      <c r="BA465" s="561"/>
      <c r="BB465" s="561"/>
      <c r="BC465" s="561"/>
      <c r="BD465" s="561"/>
      <c r="BE465" s="561"/>
      <c r="BF465" s="561"/>
      <c r="BG465" s="561"/>
      <c r="BH465" s="561"/>
      <c r="BI465" s="561"/>
      <c r="BJ465" s="561"/>
      <c r="BK465" s="561"/>
      <c r="BL465" s="561"/>
      <c r="BM465" s="561"/>
      <c r="BN465" s="561"/>
      <c r="BO465" s="561"/>
      <c r="BP465" s="561"/>
      <c r="BQ465" s="561"/>
      <c r="BR465" s="561"/>
      <c r="BS465" s="561"/>
      <c r="BT465" s="561"/>
      <c r="BU465" s="561"/>
    </row>
    <row r="466" spans="1:73">
      <c r="A466" s="561"/>
      <c r="E466" s="561"/>
      <c r="H466" s="561"/>
      <c r="Q466" s="561"/>
      <c r="R466" s="561"/>
      <c r="S466" s="561"/>
      <c r="T466" s="561"/>
      <c r="U466" s="561"/>
      <c r="V466" s="561"/>
      <c r="Y466" s="561"/>
      <c r="Z466" s="561"/>
      <c r="AA466" s="561"/>
      <c r="AB466" s="561"/>
      <c r="AC466" s="561"/>
      <c r="AD466" s="561"/>
      <c r="AE466" s="561"/>
      <c r="AF466" s="561"/>
      <c r="AG466" s="561"/>
      <c r="AH466" s="561"/>
      <c r="AJ466" s="561"/>
      <c r="AK466" s="561"/>
      <c r="AM466" s="561"/>
      <c r="AN466" s="561"/>
      <c r="AO466" s="561"/>
      <c r="AP466" s="561"/>
      <c r="AQ466" s="561"/>
      <c r="AR466" s="561"/>
      <c r="AS466" s="561"/>
      <c r="AU466" s="561"/>
      <c r="AV466" s="561"/>
      <c r="AW466" s="561"/>
      <c r="AX466" s="561"/>
      <c r="AY466" s="561"/>
      <c r="AZ466" s="561"/>
      <c r="BA466" s="561"/>
      <c r="BB466" s="561"/>
      <c r="BC466" s="561"/>
      <c r="BD466" s="561"/>
      <c r="BE466" s="561"/>
      <c r="BF466" s="561"/>
      <c r="BG466" s="561"/>
      <c r="BH466" s="561"/>
      <c r="BI466" s="561"/>
      <c r="BJ466" s="561"/>
      <c r="BK466" s="561"/>
      <c r="BL466" s="561"/>
      <c r="BM466" s="561"/>
      <c r="BN466" s="561"/>
      <c r="BO466" s="561"/>
      <c r="BP466" s="561"/>
      <c r="BQ466" s="561"/>
      <c r="BR466" s="561"/>
      <c r="BS466" s="561"/>
      <c r="BT466" s="561"/>
      <c r="BU466" s="561"/>
    </row>
    <row r="467" spans="1:73">
      <c r="A467" s="561"/>
      <c r="E467" s="561"/>
      <c r="H467" s="561"/>
      <c r="Q467" s="561"/>
      <c r="R467" s="561"/>
      <c r="S467" s="561"/>
      <c r="T467" s="561"/>
      <c r="U467" s="561"/>
      <c r="V467" s="561"/>
      <c r="Y467" s="561"/>
      <c r="Z467" s="561"/>
      <c r="AA467" s="561"/>
      <c r="AB467" s="561"/>
      <c r="AC467" s="561"/>
      <c r="AD467" s="561"/>
      <c r="AE467" s="561"/>
      <c r="AF467" s="561"/>
      <c r="AG467" s="561"/>
      <c r="AH467" s="561"/>
      <c r="AJ467" s="561"/>
      <c r="AK467" s="561"/>
      <c r="AM467" s="561"/>
      <c r="AN467" s="561"/>
      <c r="AO467" s="561"/>
      <c r="AP467" s="561"/>
      <c r="AQ467" s="561"/>
      <c r="AR467" s="561"/>
      <c r="AS467" s="561"/>
      <c r="AU467" s="561"/>
      <c r="AV467" s="561"/>
      <c r="AW467" s="561"/>
      <c r="AX467" s="561"/>
      <c r="AY467" s="561"/>
      <c r="AZ467" s="561"/>
      <c r="BA467" s="561"/>
      <c r="BB467" s="561"/>
      <c r="BC467" s="561"/>
      <c r="BD467" s="561"/>
      <c r="BE467" s="561"/>
      <c r="BF467" s="561"/>
      <c r="BG467" s="561"/>
      <c r="BH467" s="561"/>
      <c r="BI467" s="561"/>
      <c r="BJ467" s="561"/>
      <c r="BK467" s="561"/>
      <c r="BL467" s="561"/>
      <c r="BM467" s="561"/>
      <c r="BN467" s="561"/>
      <c r="BO467" s="561"/>
      <c r="BP467" s="561"/>
      <c r="BQ467" s="561"/>
      <c r="BR467" s="561"/>
      <c r="BS467" s="561"/>
      <c r="BT467" s="561"/>
      <c r="BU467" s="561"/>
    </row>
    <row r="468" spans="1:73">
      <c r="A468" s="561"/>
      <c r="E468" s="561"/>
      <c r="H468" s="561"/>
      <c r="Q468" s="561"/>
      <c r="R468" s="561"/>
      <c r="S468" s="561"/>
      <c r="T468" s="561"/>
      <c r="U468" s="561"/>
      <c r="V468" s="561"/>
      <c r="Y468" s="561"/>
      <c r="Z468" s="561"/>
      <c r="AA468" s="561"/>
      <c r="AB468" s="561"/>
      <c r="AC468" s="561"/>
      <c r="AD468" s="561"/>
      <c r="AE468" s="561"/>
      <c r="AF468" s="561"/>
      <c r="AG468" s="561"/>
      <c r="AH468" s="561"/>
      <c r="AJ468" s="561"/>
      <c r="AK468" s="561"/>
      <c r="AM468" s="561"/>
      <c r="AN468" s="561"/>
      <c r="AO468" s="561"/>
      <c r="AP468" s="561"/>
      <c r="AQ468" s="561"/>
      <c r="AR468" s="561"/>
      <c r="AS468" s="561"/>
      <c r="AU468" s="561"/>
      <c r="AV468" s="561"/>
      <c r="AW468" s="561"/>
      <c r="AX468" s="561"/>
      <c r="AY468" s="561"/>
      <c r="AZ468" s="561"/>
      <c r="BA468" s="561"/>
      <c r="BB468" s="561"/>
      <c r="BC468" s="561"/>
      <c r="BD468" s="561"/>
      <c r="BE468" s="561"/>
      <c r="BF468" s="561"/>
      <c r="BG468" s="561"/>
      <c r="BH468" s="561"/>
      <c r="BI468" s="561"/>
      <c r="BJ468" s="561"/>
      <c r="BK468" s="561"/>
      <c r="BL468" s="561"/>
      <c r="BM468" s="561"/>
      <c r="BN468" s="561"/>
      <c r="BO468" s="561"/>
      <c r="BP468" s="561"/>
      <c r="BQ468" s="561"/>
      <c r="BR468" s="561"/>
      <c r="BS468" s="561"/>
      <c r="BT468" s="561"/>
      <c r="BU468" s="561"/>
    </row>
    <row r="469" spans="1:73">
      <c r="A469" s="561"/>
      <c r="E469" s="561"/>
      <c r="H469" s="561"/>
      <c r="Q469" s="561"/>
      <c r="R469" s="561"/>
      <c r="S469" s="561"/>
      <c r="T469" s="561"/>
      <c r="U469" s="561"/>
      <c r="V469" s="561"/>
      <c r="Y469" s="561"/>
      <c r="Z469" s="561"/>
      <c r="AA469" s="561"/>
      <c r="AB469" s="561"/>
      <c r="AC469" s="561"/>
      <c r="AD469" s="561"/>
      <c r="AE469" s="561"/>
      <c r="AF469" s="561"/>
      <c r="AG469" s="561"/>
      <c r="AH469" s="561"/>
      <c r="AJ469" s="561"/>
      <c r="AK469" s="561"/>
      <c r="AM469" s="561"/>
      <c r="AN469" s="561"/>
      <c r="AO469" s="561"/>
      <c r="AP469" s="561"/>
      <c r="AQ469" s="561"/>
      <c r="AR469" s="561"/>
      <c r="AS469" s="561"/>
      <c r="AU469" s="561"/>
      <c r="AV469" s="561"/>
      <c r="AW469" s="561"/>
      <c r="AX469" s="561"/>
      <c r="AY469" s="561"/>
      <c r="AZ469" s="561"/>
      <c r="BA469" s="561"/>
      <c r="BB469" s="561"/>
      <c r="BC469" s="561"/>
      <c r="BD469" s="561"/>
      <c r="BE469" s="561"/>
      <c r="BF469" s="561"/>
      <c r="BG469" s="561"/>
      <c r="BH469" s="561"/>
      <c r="BI469" s="561"/>
      <c r="BJ469" s="561"/>
      <c r="BK469" s="561"/>
      <c r="BL469" s="561"/>
      <c r="BM469" s="561"/>
      <c r="BN469" s="561"/>
      <c r="BO469" s="561"/>
      <c r="BP469" s="561"/>
      <c r="BQ469" s="561"/>
      <c r="BR469" s="561"/>
      <c r="BS469" s="561"/>
      <c r="BT469" s="561"/>
      <c r="BU469" s="561"/>
    </row>
    <row r="470" spans="1:73">
      <c r="A470" s="561"/>
      <c r="E470" s="561"/>
      <c r="H470" s="561"/>
      <c r="Q470" s="561"/>
      <c r="R470" s="561"/>
      <c r="S470" s="561"/>
      <c r="T470" s="561"/>
      <c r="U470" s="561"/>
      <c r="V470" s="561"/>
      <c r="Y470" s="561"/>
      <c r="Z470" s="561"/>
      <c r="AA470" s="561"/>
      <c r="AB470" s="561"/>
      <c r="AC470" s="561"/>
      <c r="AD470" s="561"/>
      <c r="AE470" s="561"/>
      <c r="AF470" s="561"/>
      <c r="AG470" s="561"/>
      <c r="AH470" s="561"/>
      <c r="AJ470" s="561"/>
      <c r="AK470" s="561"/>
      <c r="AM470" s="561"/>
      <c r="AN470" s="561"/>
      <c r="AO470" s="561"/>
      <c r="AP470" s="561"/>
      <c r="AQ470" s="561"/>
      <c r="AR470" s="561"/>
      <c r="AS470" s="561"/>
      <c r="AU470" s="561"/>
      <c r="AV470" s="561"/>
      <c r="AW470" s="561"/>
      <c r="AX470" s="561"/>
      <c r="AY470" s="561"/>
      <c r="AZ470" s="561"/>
      <c r="BA470" s="561"/>
      <c r="BB470" s="561"/>
      <c r="BC470" s="561"/>
      <c r="BD470" s="561"/>
      <c r="BE470" s="561"/>
      <c r="BF470" s="561"/>
      <c r="BG470" s="561"/>
      <c r="BH470" s="561"/>
      <c r="BI470" s="561"/>
      <c r="BJ470" s="561"/>
      <c r="BK470" s="561"/>
      <c r="BL470" s="561"/>
      <c r="BM470" s="561"/>
      <c r="BN470" s="561"/>
      <c r="BO470" s="561"/>
      <c r="BP470" s="561"/>
      <c r="BQ470" s="561"/>
      <c r="BR470" s="561"/>
      <c r="BS470" s="561"/>
      <c r="BT470" s="561"/>
      <c r="BU470" s="561"/>
    </row>
    <row r="471" spans="1:73">
      <c r="A471" s="561"/>
      <c r="E471" s="561"/>
      <c r="H471" s="561"/>
      <c r="Q471" s="561"/>
      <c r="R471" s="561"/>
      <c r="S471" s="561"/>
      <c r="T471" s="561"/>
      <c r="U471" s="561"/>
      <c r="V471" s="561"/>
      <c r="Y471" s="561"/>
      <c r="Z471" s="561"/>
      <c r="AA471" s="561"/>
      <c r="AB471" s="561"/>
      <c r="AC471" s="561"/>
      <c r="AD471" s="561"/>
      <c r="AE471" s="561"/>
      <c r="AF471" s="561"/>
      <c r="AG471" s="561"/>
      <c r="AH471" s="561"/>
      <c r="AJ471" s="561"/>
      <c r="AK471" s="561"/>
      <c r="AM471" s="561"/>
      <c r="AN471" s="561"/>
      <c r="AO471" s="561"/>
      <c r="AP471" s="561"/>
      <c r="AQ471" s="561"/>
      <c r="AR471" s="561"/>
      <c r="AS471" s="561"/>
      <c r="AU471" s="561"/>
      <c r="AV471" s="561"/>
      <c r="AW471" s="561"/>
      <c r="AX471" s="561"/>
      <c r="AY471" s="561"/>
      <c r="AZ471" s="561"/>
      <c r="BA471" s="561"/>
      <c r="BB471" s="561"/>
      <c r="BC471" s="561"/>
      <c r="BD471" s="561"/>
      <c r="BE471" s="561"/>
      <c r="BF471" s="561"/>
      <c r="BG471" s="561"/>
      <c r="BH471" s="561"/>
      <c r="BI471" s="561"/>
      <c r="BJ471" s="561"/>
      <c r="BK471" s="561"/>
      <c r="BL471" s="561"/>
      <c r="BM471" s="561"/>
      <c r="BN471" s="561"/>
      <c r="BO471" s="561"/>
      <c r="BP471" s="561"/>
      <c r="BQ471" s="561"/>
      <c r="BR471" s="561"/>
      <c r="BS471" s="561"/>
      <c r="BT471" s="561"/>
      <c r="BU471" s="561"/>
    </row>
    <row r="472" spans="1:73">
      <c r="A472" s="561"/>
      <c r="E472" s="561"/>
      <c r="H472" s="561"/>
      <c r="Q472" s="561"/>
      <c r="R472" s="561"/>
      <c r="S472" s="561"/>
      <c r="T472" s="561"/>
      <c r="U472" s="561"/>
      <c r="V472" s="561"/>
      <c r="Y472" s="561"/>
      <c r="Z472" s="561"/>
      <c r="AA472" s="561"/>
      <c r="AB472" s="561"/>
      <c r="AC472" s="561"/>
      <c r="AD472" s="561"/>
      <c r="AE472" s="561"/>
      <c r="AF472" s="561"/>
      <c r="AG472" s="561"/>
      <c r="AH472" s="561"/>
      <c r="AJ472" s="561"/>
      <c r="AK472" s="561"/>
      <c r="AM472" s="561"/>
      <c r="AN472" s="561"/>
      <c r="AO472" s="561"/>
      <c r="AP472" s="561"/>
      <c r="AQ472" s="561"/>
      <c r="AR472" s="561"/>
      <c r="AS472" s="561"/>
      <c r="AU472" s="561"/>
      <c r="AV472" s="561"/>
      <c r="AW472" s="561"/>
      <c r="AX472" s="561"/>
      <c r="AY472" s="561"/>
      <c r="AZ472" s="561"/>
      <c r="BA472" s="561"/>
      <c r="BB472" s="561"/>
      <c r="BC472" s="561"/>
      <c r="BD472" s="561"/>
      <c r="BE472" s="561"/>
      <c r="BF472" s="561"/>
      <c r="BG472" s="561"/>
      <c r="BH472" s="561"/>
      <c r="BI472" s="561"/>
      <c r="BJ472" s="561"/>
      <c r="BK472" s="561"/>
      <c r="BL472" s="561"/>
      <c r="BM472" s="561"/>
      <c r="BN472" s="561"/>
      <c r="BO472" s="561"/>
      <c r="BP472" s="561"/>
      <c r="BQ472" s="561"/>
      <c r="BR472" s="561"/>
      <c r="BS472" s="561"/>
      <c r="BT472" s="561"/>
      <c r="BU472" s="561"/>
    </row>
    <row r="473" spans="1:73">
      <c r="A473" s="561"/>
      <c r="E473" s="561"/>
      <c r="H473" s="561"/>
      <c r="Q473" s="561"/>
      <c r="R473" s="561"/>
      <c r="S473" s="561"/>
      <c r="T473" s="561"/>
      <c r="U473" s="561"/>
      <c r="V473" s="561"/>
      <c r="Y473" s="561"/>
      <c r="Z473" s="561"/>
      <c r="AA473" s="561"/>
      <c r="AB473" s="561"/>
      <c r="AC473" s="561"/>
      <c r="AD473" s="561"/>
      <c r="AE473" s="561"/>
      <c r="AF473" s="561"/>
      <c r="AG473" s="561"/>
      <c r="AH473" s="561"/>
      <c r="AJ473" s="561"/>
      <c r="AK473" s="561"/>
      <c r="AM473" s="561"/>
      <c r="AN473" s="561"/>
      <c r="AO473" s="561"/>
      <c r="AP473" s="561"/>
      <c r="AQ473" s="561"/>
      <c r="AR473" s="561"/>
      <c r="AS473" s="561"/>
      <c r="AU473" s="561"/>
      <c r="AV473" s="561"/>
      <c r="AW473" s="561"/>
      <c r="AX473" s="561"/>
      <c r="AY473" s="561"/>
      <c r="AZ473" s="561"/>
      <c r="BA473" s="561"/>
      <c r="BB473" s="561"/>
      <c r="BC473" s="561"/>
      <c r="BD473" s="561"/>
      <c r="BE473" s="561"/>
      <c r="BF473" s="561"/>
      <c r="BG473" s="561"/>
      <c r="BH473" s="561"/>
      <c r="BI473" s="561"/>
      <c r="BJ473" s="561"/>
      <c r="BK473" s="561"/>
      <c r="BL473" s="561"/>
      <c r="BM473" s="561"/>
      <c r="BN473" s="561"/>
      <c r="BO473" s="561"/>
      <c r="BP473" s="561"/>
      <c r="BQ473" s="561"/>
      <c r="BR473" s="561"/>
      <c r="BS473" s="561"/>
      <c r="BT473" s="561"/>
      <c r="BU473" s="561"/>
    </row>
    <row r="474" spans="1:73">
      <c r="A474" s="561"/>
      <c r="E474" s="561"/>
      <c r="H474" s="561"/>
      <c r="Q474" s="561"/>
      <c r="R474" s="561"/>
      <c r="S474" s="561"/>
      <c r="T474" s="561"/>
      <c r="U474" s="561"/>
      <c r="V474" s="561"/>
      <c r="Y474" s="561"/>
      <c r="Z474" s="561"/>
      <c r="AA474" s="561"/>
      <c r="AB474" s="561"/>
      <c r="AC474" s="561"/>
      <c r="AD474" s="561"/>
      <c r="AE474" s="561"/>
      <c r="AF474" s="561"/>
      <c r="AG474" s="561"/>
      <c r="AH474" s="561"/>
      <c r="AJ474" s="561"/>
      <c r="AK474" s="561"/>
      <c r="AM474" s="561"/>
      <c r="AN474" s="561"/>
      <c r="AO474" s="561"/>
      <c r="AP474" s="561"/>
      <c r="AQ474" s="561"/>
      <c r="AR474" s="561"/>
      <c r="AS474" s="561"/>
      <c r="AU474" s="561"/>
      <c r="AV474" s="561"/>
      <c r="AW474" s="561"/>
      <c r="AX474" s="561"/>
      <c r="AY474" s="561"/>
      <c r="AZ474" s="561"/>
      <c r="BA474" s="561"/>
      <c r="BB474" s="561"/>
      <c r="BC474" s="561"/>
      <c r="BD474" s="561"/>
      <c r="BE474" s="561"/>
      <c r="BF474" s="561"/>
      <c r="BG474" s="561"/>
      <c r="BH474" s="561"/>
      <c r="BI474" s="561"/>
      <c r="BJ474" s="561"/>
      <c r="BK474" s="561"/>
      <c r="BL474" s="561"/>
      <c r="BM474" s="561"/>
      <c r="BN474" s="561"/>
      <c r="BO474" s="561"/>
      <c r="BP474" s="561"/>
      <c r="BQ474" s="561"/>
      <c r="BR474" s="561"/>
      <c r="BS474" s="561"/>
      <c r="BT474" s="561"/>
      <c r="BU474" s="561"/>
    </row>
    <row r="475" spans="1:73">
      <c r="A475" s="561"/>
      <c r="E475" s="561"/>
      <c r="H475" s="561"/>
      <c r="Q475" s="561"/>
      <c r="R475" s="561"/>
      <c r="S475" s="561"/>
      <c r="T475" s="561"/>
      <c r="U475" s="561"/>
      <c r="V475" s="561"/>
      <c r="Y475" s="561"/>
      <c r="Z475" s="561"/>
      <c r="AA475" s="561"/>
      <c r="AB475" s="561"/>
      <c r="AC475" s="561"/>
      <c r="AD475" s="561"/>
      <c r="AE475" s="561"/>
      <c r="AF475" s="561"/>
      <c r="AG475" s="561"/>
      <c r="AH475" s="561"/>
      <c r="AJ475" s="561"/>
      <c r="AK475" s="561"/>
      <c r="AM475" s="561"/>
      <c r="AN475" s="561"/>
      <c r="AO475" s="561"/>
      <c r="AP475" s="561"/>
      <c r="AQ475" s="561"/>
      <c r="AR475" s="561"/>
      <c r="AS475" s="561"/>
      <c r="AU475" s="561"/>
      <c r="AV475" s="561"/>
      <c r="AW475" s="561"/>
      <c r="AX475" s="561"/>
      <c r="AY475" s="561"/>
      <c r="AZ475" s="561"/>
      <c r="BA475" s="561"/>
      <c r="BB475" s="561"/>
      <c r="BC475" s="561"/>
      <c r="BD475" s="561"/>
      <c r="BE475" s="561"/>
      <c r="BF475" s="561"/>
      <c r="BG475" s="561"/>
      <c r="BH475" s="561"/>
      <c r="BI475" s="561"/>
      <c r="BJ475" s="561"/>
      <c r="BK475" s="561"/>
      <c r="BL475" s="561"/>
      <c r="BM475" s="561"/>
      <c r="BN475" s="561"/>
      <c r="BO475" s="561"/>
      <c r="BP475" s="561"/>
      <c r="BQ475" s="561"/>
      <c r="BR475" s="561"/>
      <c r="BS475" s="561"/>
      <c r="BT475" s="561"/>
      <c r="BU475" s="561"/>
    </row>
    <row r="476" spans="1:73">
      <c r="A476" s="561"/>
      <c r="E476" s="561"/>
      <c r="H476" s="561"/>
      <c r="Q476" s="561"/>
      <c r="R476" s="561"/>
      <c r="S476" s="561"/>
      <c r="T476" s="561"/>
      <c r="U476" s="561"/>
      <c r="V476" s="561"/>
      <c r="Y476" s="561"/>
      <c r="Z476" s="561"/>
      <c r="AA476" s="561"/>
      <c r="AB476" s="561"/>
      <c r="AC476" s="561"/>
      <c r="AD476" s="561"/>
      <c r="AE476" s="561"/>
      <c r="AF476" s="561"/>
      <c r="AG476" s="561"/>
      <c r="AH476" s="561"/>
      <c r="AJ476" s="561"/>
      <c r="AK476" s="561"/>
      <c r="AM476" s="561"/>
      <c r="AN476" s="561"/>
      <c r="AO476" s="561"/>
      <c r="AP476" s="561"/>
      <c r="AQ476" s="561"/>
      <c r="AR476" s="561"/>
      <c r="AS476" s="561"/>
      <c r="AU476" s="561"/>
      <c r="AV476" s="561"/>
      <c r="AW476" s="561"/>
      <c r="AX476" s="561"/>
      <c r="AY476" s="561"/>
      <c r="AZ476" s="561"/>
      <c r="BA476" s="561"/>
      <c r="BB476" s="561"/>
      <c r="BC476" s="561"/>
      <c r="BD476" s="561"/>
      <c r="BE476" s="561"/>
      <c r="BF476" s="561"/>
      <c r="BG476" s="561"/>
      <c r="BH476" s="561"/>
      <c r="BI476" s="561"/>
      <c r="BJ476" s="561"/>
      <c r="BK476" s="561"/>
      <c r="BL476" s="561"/>
      <c r="BM476" s="561"/>
      <c r="BN476" s="561"/>
      <c r="BO476" s="561"/>
      <c r="BP476" s="561"/>
      <c r="BQ476" s="561"/>
      <c r="BR476" s="561"/>
      <c r="BS476" s="561"/>
      <c r="BT476" s="561"/>
      <c r="BU476" s="561"/>
    </row>
    <row r="477" spans="1:73">
      <c r="A477" s="561"/>
      <c r="E477" s="561"/>
      <c r="H477" s="561"/>
      <c r="Q477" s="561"/>
      <c r="R477" s="561"/>
      <c r="S477" s="561"/>
      <c r="T477" s="561"/>
      <c r="U477" s="561"/>
      <c r="V477" s="561"/>
      <c r="Y477" s="561"/>
      <c r="Z477" s="561"/>
      <c r="AA477" s="561"/>
      <c r="AB477" s="561"/>
      <c r="AC477" s="561"/>
      <c r="AD477" s="561"/>
      <c r="AE477" s="561"/>
      <c r="AF477" s="561"/>
      <c r="AG477" s="561"/>
      <c r="AH477" s="561"/>
      <c r="AJ477" s="561"/>
      <c r="AK477" s="561"/>
      <c r="AM477" s="561"/>
      <c r="AN477" s="561"/>
      <c r="AO477" s="561"/>
      <c r="AP477" s="561"/>
      <c r="AQ477" s="561"/>
      <c r="AR477" s="561"/>
      <c r="AS477" s="561"/>
      <c r="AU477" s="561"/>
      <c r="AV477" s="561"/>
      <c r="AW477" s="561"/>
      <c r="AX477" s="561"/>
      <c r="AY477" s="561"/>
      <c r="AZ477" s="561"/>
      <c r="BA477" s="561"/>
      <c r="BB477" s="561"/>
      <c r="BC477" s="561"/>
      <c r="BD477" s="561"/>
      <c r="BE477" s="561"/>
      <c r="BF477" s="561"/>
      <c r="BG477" s="561"/>
      <c r="BH477" s="561"/>
      <c r="BI477" s="561"/>
      <c r="BJ477" s="561"/>
      <c r="BK477" s="561"/>
      <c r="BL477" s="561"/>
      <c r="BM477" s="561"/>
      <c r="BN477" s="561"/>
      <c r="BO477" s="561"/>
      <c r="BP477" s="561"/>
      <c r="BQ477" s="561"/>
      <c r="BR477" s="561"/>
      <c r="BS477" s="561"/>
      <c r="BT477" s="561"/>
      <c r="BU477" s="561"/>
    </row>
    <row r="478" spans="1:73">
      <c r="A478" s="561"/>
      <c r="E478" s="561"/>
      <c r="H478" s="561"/>
      <c r="Q478" s="561"/>
      <c r="R478" s="561"/>
      <c r="S478" s="561"/>
      <c r="T478" s="561"/>
      <c r="U478" s="561"/>
      <c r="V478" s="561"/>
      <c r="Y478" s="561"/>
      <c r="Z478" s="561"/>
      <c r="AA478" s="561"/>
      <c r="AB478" s="561"/>
      <c r="AC478" s="561"/>
      <c r="AD478" s="561"/>
      <c r="AE478" s="561"/>
      <c r="AF478" s="561"/>
      <c r="AG478" s="561"/>
      <c r="AH478" s="561"/>
      <c r="AJ478" s="561"/>
      <c r="AK478" s="561"/>
      <c r="AM478" s="561"/>
      <c r="AN478" s="561"/>
      <c r="AO478" s="561"/>
      <c r="AP478" s="561"/>
      <c r="AQ478" s="561"/>
      <c r="AR478" s="561"/>
      <c r="AS478" s="561"/>
      <c r="AU478" s="561"/>
      <c r="AV478" s="561"/>
      <c r="AW478" s="561"/>
      <c r="AX478" s="561"/>
      <c r="AY478" s="561"/>
      <c r="AZ478" s="561"/>
      <c r="BA478" s="561"/>
      <c r="BB478" s="561"/>
      <c r="BC478" s="561"/>
      <c r="BD478" s="561"/>
      <c r="BE478" s="561"/>
      <c r="BF478" s="561"/>
      <c r="BG478" s="561"/>
      <c r="BH478" s="561"/>
      <c r="BI478" s="561"/>
      <c r="BJ478" s="561"/>
      <c r="BK478" s="561"/>
      <c r="BL478" s="561"/>
      <c r="BM478" s="561"/>
      <c r="BN478" s="561"/>
      <c r="BO478" s="561"/>
      <c r="BP478" s="561"/>
      <c r="BQ478" s="561"/>
      <c r="BR478" s="561"/>
      <c r="BS478" s="561"/>
      <c r="BT478" s="561"/>
      <c r="BU478" s="561"/>
    </row>
    <row r="479" spans="1:73">
      <c r="A479" s="561"/>
      <c r="E479" s="561"/>
      <c r="H479" s="561"/>
      <c r="Q479" s="561"/>
      <c r="R479" s="561"/>
      <c r="S479" s="561"/>
      <c r="T479" s="561"/>
      <c r="U479" s="561"/>
      <c r="V479" s="561"/>
      <c r="Y479" s="561"/>
      <c r="Z479" s="561"/>
      <c r="AA479" s="561"/>
      <c r="AB479" s="561"/>
      <c r="AC479" s="561"/>
      <c r="AD479" s="561"/>
      <c r="AE479" s="561"/>
      <c r="AF479" s="561"/>
      <c r="AG479" s="561"/>
      <c r="AH479" s="561"/>
      <c r="AJ479" s="561"/>
      <c r="AK479" s="561"/>
      <c r="AM479" s="561"/>
      <c r="AN479" s="561"/>
      <c r="AO479" s="561"/>
      <c r="AP479" s="561"/>
      <c r="AQ479" s="561"/>
      <c r="AR479" s="561"/>
      <c r="AS479" s="561"/>
      <c r="AU479" s="561"/>
      <c r="AV479" s="561"/>
      <c r="AW479" s="561"/>
      <c r="AX479" s="561"/>
      <c r="AY479" s="561"/>
      <c r="AZ479" s="561"/>
      <c r="BA479" s="561"/>
      <c r="BB479" s="561"/>
      <c r="BC479" s="561"/>
      <c r="BD479" s="561"/>
      <c r="BE479" s="561"/>
      <c r="BF479" s="561"/>
      <c r="BG479" s="561"/>
      <c r="BH479" s="561"/>
      <c r="BI479" s="561"/>
      <c r="BJ479" s="561"/>
      <c r="BK479" s="561"/>
      <c r="BL479" s="561"/>
      <c r="BM479" s="561"/>
      <c r="BN479" s="561"/>
      <c r="BO479" s="561"/>
      <c r="BP479" s="561"/>
      <c r="BQ479" s="561"/>
      <c r="BR479" s="561"/>
      <c r="BS479" s="561"/>
      <c r="BT479" s="561"/>
      <c r="BU479" s="561"/>
    </row>
    <row r="480" spans="1:73">
      <c r="A480" s="561"/>
      <c r="E480" s="561"/>
      <c r="H480" s="561"/>
      <c r="Q480" s="561"/>
      <c r="R480" s="561"/>
      <c r="S480" s="561"/>
      <c r="T480" s="561"/>
      <c r="U480" s="561"/>
      <c r="V480" s="561"/>
      <c r="Y480" s="561"/>
      <c r="Z480" s="561"/>
      <c r="AA480" s="561"/>
      <c r="AB480" s="561"/>
      <c r="AC480" s="561"/>
      <c r="AD480" s="561"/>
      <c r="AE480" s="561"/>
      <c r="AF480" s="561"/>
      <c r="AG480" s="561"/>
      <c r="AH480" s="561"/>
      <c r="AJ480" s="561"/>
      <c r="AK480" s="561"/>
      <c r="AM480" s="561"/>
      <c r="AN480" s="561"/>
      <c r="AO480" s="561"/>
      <c r="AP480" s="561"/>
      <c r="AQ480" s="561"/>
      <c r="AR480" s="561"/>
      <c r="AS480" s="561"/>
      <c r="AU480" s="561"/>
      <c r="AV480" s="561"/>
      <c r="AW480" s="561"/>
      <c r="AX480" s="561"/>
      <c r="AY480" s="561"/>
      <c r="AZ480" s="561"/>
      <c r="BA480" s="561"/>
      <c r="BB480" s="561"/>
      <c r="BC480" s="561"/>
      <c r="BD480" s="561"/>
      <c r="BE480" s="561"/>
      <c r="BF480" s="561"/>
      <c r="BG480" s="561"/>
      <c r="BH480" s="561"/>
      <c r="BI480" s="561"/>
      <c r="BJ480" s="561"/>
      <c r="BK480" s="561"/>
      <c r="BL480" s="561"/>
      <c r="BM480" s="561"/>
      <c r="BN480" s="561"/>
      <c r="BO480" s="561"/>
      <c r="BP480" s="561"/>
      <c r="BQ480" s="561"/>
      <c r="BR480" s="561"/>
      <c r="BS480" s="561"/>
      <c r="BT480" s="561"/>
      <c r="BU480" s="561"/>
    </row>
    <row r="481" spans="1:73">
      <c r="A481" s="561"/>
      <c r="E481" s="561"/>
      <c r="H481" s="561"/>
      <c r="Q481" s="561"/>
      <c r="R481" s="561"/>
      <c r="S481" s="561"/>
      <c r="T481" s="561"/>
      <c r="U481" s="561"/>
      <c r="V481" s="561"/>
      <c r="Y481" s="561"/>
      <c r="Z481" s="561"/>
      <c r="AA481" s="561"/>
      <c r="AB481" s="561"/>
      <c r="AC481" s="561"/>
      <c r="AD481" s="561"/>
      <c r="AE481" s="561"/>
      <c r="AF481" s="561"/>
      <c r="AG481" s="561"/>
      <c r="AH481" s="561"/>
      <c r="AJ481" s="561"/>
      <c r="AK481" s="561"/>
      <c r="AM481" s="561"/>
      <c r="AN481" s="561"/>
      <c r="AO481" s="561"/>
      <c r="AP481" s="561"/>
      <c r="AQ481" s="561"/>
      <c r="AR481" s="561"/>
      <c r="AS481" s="561"/>
      <c r="AU481" s="561"/>
      <c r="AV481" s="561"/>
      <c r="AW481" s="561"/>
      <c r="AX481" s="561"/>
      <c r="AY481" s="561"/>
      <c r="AZ481" s="561"/>
      <c r="BA481" s="561"/>
      <c r="BB481" s="561"/>
      <c r="BC481" s="561"/>
      <c r="BD481" s="561"/>
      <c r="BE481" s="561"/>
      <c r="BF481" s="561"/>
      <c r="BG481" s="561"/>
      <c r="BH481" s="561"/>
      <c r="BI481" s="561"/>
      <c r="BJ481" s="561"/>
      <c r="BK481" s="561"/>
      <c r="BL481" s="561"/>
      <c r="BM481" s="561"/>
      <c r="BN481" s="561"/>
      <c r="BO481" s="561"/>
      <c r="BP481" s="561"/>
      <c r="BQ481" s="561"/>
      <c r="BR481" s="561"/>
      <c r="BS481" s="561"/>
      <c r="BT481" s="561"/>
      <c r="BU481" s="561"/>
    </row>
    <row r="482" spans="1:73">
      <c r="A482" s="561"/>
      <c r="E482" s="561"/>
      <c r="H482" s="561"/>
      <c r="Q482" s="561"/>
      <c r="R482" s="561"/>
      <c r="S482" s="561"/>
      <c r="T482" s="561"/>
      <c r="U482" s="561"/>
      <c r="V482" s="561"/>
      <c r="Y482" s="561"/>
      <c r="Z482" s="561"/>
      <c r="AA482" s="561"/>
      <c r="AB482" s="561"/>
      <c r="AC482" s="561"/>
      <c r="AD482" s="561"/>
      <c r="AE482" s="561"/>
      <c r="AF482" s="561"/>
      <c r="AG482" s="561"/>
      <c r="AH482" s="561"/>
      <c r="AJ482" s="561"/>
      <c r="AK482" s="561"/>
      <c r="AM482" s="561"/>
      <c r="AN482" s="561"/>
      <c r="AO482" s="561"/>
      <c r="AP482" s="561"/>
      <c r="AQ482" s="561"/>
      <c r="AR482" s="561"/>
      <c r="AS482" s="561"/>
      <c r="AU482" s="561"/>
      <c r="AV482" s="561"/>
      <c r="AW482" s="561"/>
      <c r="AX482" s="561"/>
      <c r="AY482" s="561"/>
      <c r="AZ482" s="561"/>
      <c r="BA482" s="561"/>
      <c r="BB482" s="561"/>
      <c r="BC482" s="561"/>
      <c r="BD482" s="561"/>
      <c r="BE482" s="561"/>
      <c r="BF482" s="561"/>
      <c r="BG482" s="561"/>
      <c r="BH482" s="561"/>
      <c r="BI482" s="561"/>
      <c r="BJ482" s="561"/>
      <c r="BK482" s="561"/>
      <c r="BL482" s="561"/>
      <c r="BM482" s="561"/>
      <c r="BN482" s="561"/>
      <c r="BO482" s="561"/>
      <c r="BP482" s="561"/>
      <c r="BQ482" s="561"/>
      <c r="BR482" s="561"/>
      <c r="BS482" s="561"/>
      <c r="BT482" s="561"/>
      <c r="BU482" s="561"/>
    </row>
    <row r="483" spans="1:73">
      <c r="A483" s="561"/>
      <c r="E483" s="561"/>
      <c r="H483" s="561"/>
      <c r="Q483" s="561"/>
      <c r="R483" s="561"/>
      <c r="S483" s="561"/>
      <c r="T483" s="561"/>
      <c r="U483" s="561"/>
      <c r="V483" s="561"/>
      <c r="Y483" s="561"/>
      <c r="Z483" s="561"/>
      <c r="AA483" s="561"/>
      <c r="AB483" s="561"/>
      <c r="AC483" s="561"/>
      <c r="AD483" s="561"/>
      <c r="AE483" s="561"/>
      <c r="AF483" s="561"/>
      <c r="AG483" s="561"/>
      <c r="AH483" s="561"/>
      <c r="AJ483" s="561"/>
      <c r="AK483" s="561"/>
      <c r="AM483" s="561"/>
      <c r="AN483" s="561"/>
      <c r="AO483" s="561"/>
      <c r="AP483" s="561"/>
      <c r="AQ483" s="561"/>
      <c r="AR483" s="561"/>
      <c r="AS483" s="561"/>
      <c r="AU483" s="561"/>
      <c r="AV483" s="561"/>
      <c r="AW483" s="561"/>
      <c r="AX483" s="561"/>
      <c r="AY483" s="561"/>
      <c r="AZ483" s="561"/>
      <c r="BA483" s="561"/>
      <c r="BB483" s="561"/>
      <c r="BC483" s="561"/>
      <c r="BD483" s="561"/>
      <c r="BE483" s="561"/>
      <c r="BF483" s="561"/>
      <c r="BG483" s="561"/>
      <c r="BH483" s="561"/>
      <c r="BI483" s="561"/>
      <c r="BJ483" s="561"/>
      <c r="BK483" s="561"/>
      <c r="BL483" s="561"/>
      <c r="BM483" s="561"/>
      <c r="BN483" s="561"/>
      <c r="BO483" s="561"/>
      <c r="BP483" s="561"/>
      <c r="BQ483" s="561"/>
      <c r="BR483" s="561"/>
      <c r="BS483" s="561"/>
      <c r="BT483" s="561"/>
      <c r="BU483" s="561"/>
    </row>
    <row r="484" spans="1:73">
      <c r="A484" s="561"/>
      <c r="E484" s="561"/>
      <c r="H484" s="561"/>
      <c r="Q484" s="561"/>
      <c r="R484" s="561"/>
      <c r="S484" s="561"/>
      <c r="T484" s="561"/>
      <c r="U484" s="561"/>
      <c r="V484" s="561"/>
      <c r="Y484" s="561"/>
      <c r="Z484" s="561"/>
      <c r="AA484" s="561"/>
      <c r="AB484" s="561"/>
      <c r="AC484" s="561"/>
      <c r="AD484" s="561"/>
      <c r="AE484" s="561"/>
      <c r="AF484" s="561"/>
      <c r="AG484" s="561"/>
      <c r="AH484" s="561"/>
      <c r="AJ484" s="561"/>
      <c r="AK484" s="561"/>
      <c r="AM484" s="561"/>
      <c r="AN484" s="561"/>
      <c r="AO484" s="561"/>
      <c r="AP484" s="561"/>
      <c r="AQ484" s="561"/>
      <c r="AR484" s="561"/>
      <c r="AS484" s="561"/>
      <c r="AU484" s="561"/>
      <c r="AV484" s="561"/>
      <c r="AW484" s="561"/>
      <c r="AX484" s="561"/>
      <c r="AY484" s="561"/>
      <c r="AZ484" s="561"/>
      <c r="BA484" s="561"/>
      <c r="BB484" s="561"/>
      <c r="BC484" s="561"/>
      <c r="BD484" s="561"/>
      <c r="BE484" s="561"/>
      <c r="BF484" s="561"/>
      <c r="BG484" s="561"/>
      <c r="BH484" s="561"/>
      <c r="BI484" s="561"/>
      <c r="BJ484" s="561"/>
      <c r="BK484" s="561"/>
      <c r="BL484" s="561"/>
      <c r="BM484" s="561"/>
      <c r="BN484" s="561"/>
      <c r="BO484" s="561"/>
      <c r="BP484" s="561"/>
      <c r="BQ484" s="561"/>
      <c r="BR484" s="561"/>
      <c r="BS484" s="561"/>
      <c r="BT484" s="561"/>
      <c r="BU484" s="561"/>
    </row>
    <row r="485" spans="1:73">
      <c r="A485" s="561"/>
      <c r="E485" s="561"/>
      <c r="H485" s="561"/>
      <c r="Q485" s="561"/>
      <c r="R485" s="561"/>
      <c r="S485" s="561"/>
      <c r="T485" s="561"/>
      <c r="U485" s="561"/>
      <c r="V485" s="561"/>
      <c r="Y485" s="561"/>
      <c r="Z485" s="561"/>
      <c r="AA485" s="561"/>
      <c r="AB485" s="561"/>
      <c r="AC485" s="561"/>
      <c r="AD485" s="561"/>
      <c r="AE485" s="561"/>
      <c r="AF485" s="561"/>
      <c r="AG485" s="561"/>
      <c r="AH485" s="561"/>
      <c r="AJ485" s="561"/>
      <c r="AK485" s="561"/>
      <c r="AM485" s="561"/>
      <c r="AN485" s="561"/>
      <c r="AO485" s="561"/>
      <c r="AP485" s="561"/>
      <c r="AQ485" s="561"/>
      <c r="AR485" s="561"/>
      <c r="AS485" s="561"/>
      <c r="AU485" s="561"/>
      <c r="AV485" s="561"/>
      <c r="AW485" s="561"/>
      <c r="AX485" s="561"/>
      <c r="AY485" s="561"/>
      <c r="AZ485" s="561"/>
      <c r="BA485" s="561"/>
      <c r="BB485" s="561"/>
      <c r="BC485" s="561"/>
      <c r="BD485" s="561"/>
      <c r="BE485" s="561"/>
      <c r="BF485" s="561"/>
      <c r="BG485" s="561"/>
      <c r="BH485" s="561"/>
      <c r="BI485" s="561"/>
      <c r="BJ485" s="561"/>
      <c r="BK485" s="561"/>
      <c r="BL485" s="561"/>
      <c r="BM485" s="561"/>
      <c r="BN485" s="561"/>
      <c r="BO485" s="561"/>
      <c r="BP485" s="561"/>
      <c r="BQ485" s="561"/>
      <c r="BR485" s="561"/>
      <c r="BS485" s="561"/>
      <c r="BT485" s="561"/>
      <c r="BU485" s="561"/>
    </row>
    <row r="486" spans="1:73">
      <c r="A486" s="561"/>
      <c r="E486" s="561"/>
      <c r="H486" s="561"/>
      <c r="Q486" s="561"/>
      <c r="R486" s="561"/>
      <c r="S486" s="561"/>
      <c r="T486" s="561"/>
      <c r="U486" s="561"/>
      <c r="V486" s="561"/>
      <c r="Y486" s="561"/>
      <c r="Z486" s="561"/>
      <c r="AA486" s="561"/>
      <c r="AB486" s="561"/>
      <c r="AC486" s="561"/>
      <c r="AD486" s="561"/>
      <c r="AE486" s="561"/>
      <c r="AF486" s="561"/>
      <c r="AG486" s="561"/>
      <c r="AH486" s="561"/>
      <c r="AJ486" s="561"/>
      <c r="AK486" s="561"/>
      <c r="AM486" s="561"/>
      <c r="AN486" s="561"/>
      <c r="AO486" s="561"/>
      <c r="AP486" s="561"/>
      <c r="AQ486" s="561"/>
      <c r="AR486" s="561"/>
      <c r="AS486" s="561"/>
      <c r="AU486" s="561"/>
      <c r="AV486" s="561"/>
      <c r="AW486" s="561"/>
      <c r="AX486" s="561"/>
      <c r="AY486" s="561"/>
      <c r="AZ486" s="561"/>
      <c r="BA486" s="561"/>
      <c r="BB486" s="561"/>
      <c r="BC486" s="561"/>
      <c r="BD486" s="561"/>
      <c r="BE486" s="561"/>
      <c r="BF486" s="561"/>
      <c r="BG486" s="561"/>
      <c r="BH486" s="561"/>
      <c r="BI486" s="561"/>
      <c r="BJ486" s="561"/>
      <c r="BK486" s="561"/>
      <c r="BL486" s="561"/>
      <c r="BM486" s="561"/>
      <c r="BN486" s="561"/>
      <c r="BO486" s="561"/>
      <c r="BP486" s="561"/>
      <c r="BQ486" s="561"/>
      <c r="BR486" s="561"/>
      <c r="BS486" s="561"/>
      <c r="BT486" s="561"/>
      <c r="BU486" s="561"/>
    </row>
    <row r="487" spans="1:73">
      <c r="A487" s="561"/>
      <c r="E487" s="561"/>
      <c r="H487" s="561"/>
      <c r="Q487" s="561"/>
      <c r="R487" s="561"/>
      <c r="S487" s="561"/>
      <c r="T487" s="561"/>
      <c r="U487" s="561"/>
      <c r="V487" s="561"/>
      <c r="Y487" s="561"/>
      <c r="Z487" s="561"/>
      <c r="AA487" s="561"/>
      <c r="AB487" s="561"/>
      <c r="AC487" s="561"/>
      <c r="AD487" s="561"/>
      <c r="AE487" s="561"/>
      <c r="AF487" s="561"/>
      <c r="AG487" s="561"/>
      <c r="AH487" s="561"/>
      <c r="AJ487" s="561"/>
      <c r="AK487" s="561"/>
      <c r="AM487" s="561"/>
      <c r="AN487" s="561"/>
      <c r="AO487" s="561"/>
      <c r="AP487" s="561"/>
      <c r="AQ487" s="561"/>
      <c r="AR487" s="561"/>
      <c r="AS487" s="561"/>
      <c r="AU487" s="561"/>
      <c r="AV487" s="561"/>
      <c r="AW487" s="561"/>
      <c r="AX487" s="561"/>
      <c r="AY487" s="561"/>
      <c r="AZ487" s="561"/>
      <c r="BA487" s="561"/>
      <c r="BB487" s="561"/>
      <c r="BC487" s="561"/>
      <c r="BD487" s="561"/>
      <c r="BE487" s="561"/>
      <c r="BF487" s="561"/>
      <c r="BG487" s="561"/>
      <c r="BH487" s="561"/>
      <c r="BI487" s="561"/>
      <c r="BJ487" s="561"/>
      <c r="BK487" s="561"/>
      <c r="BL487" s="561"/>
      <c r="BM487" s="561"/>
      <c r="BN487" s="561"/>
      <c r="BO487" s="561"/>
      <c r="BP487" s="561"/>
      <c r="BQ487" s="561"/>
      <c r="BR487" s="561"/>
      <c r="BS487" s="561"/>
      <c r="BT487" s="561"/>
      <c r="BU487" s="561"/>
    </row>
    <row r="488" spans="1:73">
      <c r="A488" s="561"/>
      <c r="E488" s="561"/>
      <c r="H488" s="561"/>
      <c r="Q488" s="561"/>
      <c r="R488" s="561"/>
      <c r="S488" s="561"/>
      <c r="T488" s="561"/>
      <c r="U488" s="561"/>
      <c r="V488" s="561"/>
      <c r="Y488" s="561"/>
      <c r="Z488" s="561"/>
      <c r="AA488" s="561"/>
      <c r="AB488" s="561"/>
      <c r="AC488" s="561"/>
      <c r="AD488" s="561"/>
      <c r="AE488" s="561"/>
      <c r="AF488" s="561"/>
      <c r="AG488" s="561"/>
      <c r="AH488" s="561"/>
      <c r="AJ488" s="561"/>
      <c r="AK488" s="561"/>
      <c r="AM488" s="561"/>
      <c r="AN488" s="561"/>
      <c r="AO488" s="561"/>
      <c r="AP488" s="561"/>
      <c r="AQ488" s="561"/>
      <c r="AR488" s="561"/>
      <c r="AS488" s="561"/>
      <c r="AU488" s="561"/>
      <c r="AV488" s="561"/>
      <c r="AW488" s="561"/>
      <c r="AX488" s="561"/>
      <c r="AY488" s="561"/>
      <c r="AZ488" s="561"/>
      <c r="BA488" s="561"/>
      <c r="BB488" s="561"/>
      <c r="BC488" s="561"/>
      <c r="BD488" s="561"/>
      <c r="BE488" s="561"/>
      <c r="BF488" s="561"/>
      <c r="BG488" s="561"/>
      <c r="BH488" s="561"/>
      <c r="BI488" s="561"/>
      <c r="BJ488" s="561"/>
      <c r="BK488" s="561"/>
      <c r="BL488" s="561"/>
      <c r="BM488" s="561"/>
      <c r="BN488" s="561"/>
      <c r="BO488" s="561"/>
      <c r="BP488" s="561"/>
      <c r="BQ488" s="561"/>
      <c r="BR488" s="561"/>
      <c r="BS488" s="561"/>
      <c r="BT488" s="561"/>
      <c r="BU488" s="561"/>
    </row>
    <row r="489" spans="1:73">
      <c r="A489" s="561"/>
      <c r="E489" s="561"/>
      <c r="H489" s="561"/>
      <c r="Q489" s="561"/>
      <c r="R489" s="561"/>
      <c r="S489" s="561"/>
      <c r="T489" s="561"/>
      <c r="U489" s="561"/>
      <c r="V489" s="561"/>
      <c r="Y489" s="561"/>
      <c r="Z489" s="561"/>
      <c r="AA489" s="561"/>
      <c r="AB489" s="561"/>
      <c r="AC489" s="561"/>
      <c r="AD489" s="561"/>
      <c r="AE489" s="561"/>
      <c r="AF489" s="561"/>
      <c r="AG489" s="561"/>
      <c r="AH489" s="561"/>
      <c r="AJ489" s="561"/>
      <c r="AK489" s="561"/>
      <c r="AM489" s="561"/>
      <c r="AN489" s="561"/>
      <c r="AO489" s="561"/>
      <c r="AP489" s="561"/>
      <c r="AQ489" s="561"/>
      <c r="AR489" s="561"/>
      <c r="AS489" s="561"/>
      <c r="AU489" s="561"/>
      <c r="AV489" s="561"/>
      <c r="AW489" s="561"/>
      <c r="AX489" s="561"/>
      <c r="AY489" s="561"/>
      <c r="AZ489" s="561"/>
      <c r="BA489" s="561"/>
      <c r="BB489" s="561"/>
      <c r="BC489" s="561"/>
      <c r="BD489" s="561"/>
      <c r="BE489" s="561"/>
      <c r="BF489" s="561"/>
      <c r="BG489" s="561"/>
      <c r="BH489" s="561"/>
      <c r="BI489" s="561"/>
      <c r="BJ489" s="561"/>
      <c r="BK489" s="561"/>
      <c r="BL489" s="561"/>
      <c r="BM489" s="561"/>
      <c r="BN489" s="561"/>
      <c r="BO489" s="561"/>
      <c r="BP489" s="561"/>
      <c r="BQ489" s="561"/>
      <c r="BR489" s="561"/>
      <c r="BS489" s="561"/>
      <c r="BT489" s="561"/>
      <c r="BU489" s="561"/>
    </row>
    <row r="490" spans="1:73">
      <c r="A490" s="561"/>
      <c r="E490" s="561"/>
      <c r="H490" s="561"/>
      <c r="Q490" s="561"/>
      <c r="R490" s="561"/>
      <c r="S490" s="561"/>
      <c r="T490" s="561"/>
      <c r="U490" s="561"/>
      <c r="V490" s="561"/>
      <c r="Y490" s="561"/>
      <c r="Z490" s="561"/>
      <c r="AA490" s="561"/>
      <c r="AB490" s="561"/>
      <c r="AC490" s="561"/>
      <c r="AD490" s="561"/>
      <c r="AE490" s="561"/>
      <c r="AF490" s="561"/>
      <c r="AG490" s="561"/>
      <c r="AH490" s="561"/>
      <c r="AJ490" s="561"/>
      <c r="AK490" s="561"/>
      <c r="AM490" s="561"/>
      <c r="AN490" s="561"/>
      <c r="AO490" s="561"/>
      <c r="AP490" s="561"/>
      <c r="AQ490" s="561"/>
      <c r="AR490" s="561"/>
      <c r="AS490" s="561"/>
      <c r="AU490" s="561"/>
      <c r="AV490" s="561"/>
      <c r="AW490" s="561"/>
      <c r="AX490" s="561"/>
      <c r="AY490" s="561"/>
      <c r="AZ490" s="561"/>
      <c r="BA490" s="561"/>
      <c r="BB490" s="561"/>
      <c r="BC490" s="561"/>
      <c r="BD490" s="561"/>
      <c r="BE490" s="561"/>
      <c r="BF490" s="561"/>
      <c r="BG490" s="561"/>
      <c r="BH490" s="561"/>
      <c r="BI490" s="561"/>
      <c r="BJ490" s="561"/>
      <c r="BK490" s="561"/>
      <c r="BL490" s="561"/>
      <c r="BM490" s="561"/>
      <c r="BN490" s="561"/>
      <c r="BO490" s="561"/>
      <c r="BP490" s="561"/>
      <c r="BQ490" s="561"/>
      <c r="BR490" s="561"/>
      <c r="BS490" s="561"/>
      <c r="BT490" s="561"/>
      <c r="BU490" s="561"/>
    </row>
    <row r="491" spans="1:73">
      <c r="A491" s="561"/>
      <c r="E491" s="561"/>
      <c r="H491" s="561"/>
      <c r="Q491" s="561"/>
      <c r="R491" s="561"/>
      <c r="S491" s="561"/>
      <c r="T491" s="561"/>
      <c r="U491" s="561"/>
      <c r="V491" s="561"/>
      <c r="Y491" s="561"/>
      <c r="Z491" s="561"/>
      <c r="AA491" s="561"/>
      <c r="AB491" s="561"/>
      <c r="AC491" s="561"/>
      <c r="AD491" s="561"/>
      <c r="AE491" s="561"/>
      <c r="AF491" s="561"/>
      <c r="AG491" s="561"/>
      <c r="AH491" s="561"/>
      <c r="AJ491" s="561"/>
      <c r="AK491" s="561"/>
      <c r="AM491" s="561"/>
      <c r="AN491" s="561"/>
      <c r="AO491" s="561"/>
      <c r="AP491" s="561"/>
      <c r="AQ491" s="561"/>
      <c r="AR491" s="561"/>
      <c r="AS491" s="561"/>
      <c r="AU491" s="561"/>
      <c r="AV491" s="561"/>
      <c r="AW491" s="561"/>
      <c r="AX491" s="561"/>
      <c r="AY491" s="561"/>
      <c r="AZ491" s="561"/>
      <c r="BA491" s="561"/>
      <c r="BB491" s="561"/>
      <c r="BC491" s="561"/>
      <c r="BD491" s="561"/>
      <c r="BE491" s="561"/>
      <c r="BF491" s="561"/>
      <c r="BG491" s="561"/>
      <c r="BH491" s="561"/>
      <c r="BI491" s="561"/>
      <c r="BJ491" s="561"/>
      <c r="BK491" s="561"/>
      <c r="BL491" s="561"/>
      <c r="BM491" s="561"/>
      <c r="BN491" s="561"/>
      <c r="BO491" s="561"/>
      <c r="BP491" s="561"/>
      <c r="BQ491" s="561"/>
      <c r="BR491" s="561"/>
      <c r="BS491" s="561"/>
      <c r="BT491" s="561"/>
      <c r="BU491" s="561"/>
    </row>
    <row r="492" spans="1:73">
      <c r="A492" s="561"/>
      <c r="E492" s="561"/>
      <c r="H492" s="561"/>
      <c r="Q492" s="561"/>
      <c r="R492" s="561"/>
      <c r="S492" s="561"/>
      <c r="T492" s="561"/>
      <c r="U492" s="561"/>
      <c r="V492" s="561"/>
      <c r="Y492" s="561"/>
      <c r="Z492" s="561"/>
      <c r="AA492" s="561"/>
      <c r="AB492" s="561"/>
      <c r="AC492" s="561"/>
      <c r="AD492" s="561"/>
      <c r="AE492" s="561"/>
      <c r="AF492" s="561"/>
      <c r="AG492" s="561"/>
      <c r="AH492" s="561"/>
      <c r="AJ492" s="561"/>
      <c r="AK492" s="561"/>
      <c r="AM492" s="561"/>
      <c r="AN492" s="561"/>
      <c r="AO492" s="561"/>
      <c r="AP492" s="561"/>
      <c r="AQ492" s="561"/>
      <c r="AR492" s="561"/>
      <c r="AS492" s="561"/>
      <c r="AU492" s="561"/>
      <c r="AV492" s="561"/>
      <c r="AW492" s="561"/>
      <c r="AX492" s="561"/>
      <c r="AY492" s="561"/>
      <c r="AZ492" s="561"/>
      <c r="BA492" s="561"/>
      <c r="BB492" s="561"/>
      <c r="BC492" s="561"/>
      <c r="BD492" s="561"/>
      <c r="BE492" s="561"/>
      <c r="BF492" s="561"/>
      <c r="BG492" s="561"/>
      <c r="BH492" s="561"/>
      <c r="BI492" s="561"/>
      <c r="BJ492" s="561"/>
      <c r="BK492" s="561"/>
      <c r="BL492" s="561"/>
      <c r="BM492" s="561"/>
      <c r="BN492" s="561"/>
      <c r="BO492" s="561"/>
      <c r="BP492" s="561"/>
      <c r="BQ492" s="561"/>
      <c r="BR492" s="561"/>
      <c r="BS492" s="561"/>
      <c r="BT492" s="561"/>
      <c r="BU492" s="561"/>
    </row>
    <row r="493" spans="1:73">
      <c r="A493" s="561"/>
      <c r="E493" s="561"/>
      <c r="H493" s="561"/>
      <c r="Q493" s="561"/>
      <c r="R493" s="561"/>
      <c r="S493" s="561"/>
      <c r="T493" s="561"/>
      <c r="U493" s="561"/>
      <c r="V493" s="561"/>
      <c r="Y493" s="561"/>
      <c r="Z493" s="561"/>
      <c r="AA493" s="561"/>
      <c r="AB493" s="561"/>
      <c r="AC493" s="561"/>
      <c r="AD493" s="561"/>
      <c r="AE493" s="561"/>
      <c r="AF493" s="561"/>
      <c r="AG493" s="561"/>
      <c r="AH493" s="561"/>
      <c r="AJ493" s="561"/>
      <c r="AK493" s="561"/>
      <c r="AM493" s="561"/>
      <c r="AN493" s="561"/>
      <c r="AO493" s="561"/>
      <c r="AP493" s="561"/>
      <c r="AQ493" s="561"/>
      <c r="AR493" s="561"/>
      <c r="AS493" s="561"/>
      <c r="AU493" s="561"/>
      <c r="AV493" s="561"/>
      <c r="AW493" s="561"/>
      <c r="AX493" s="561"/>
      <c r="AY493" s="561"/>
      <c r="AZ493" s="561"/>
      <c r="BA493" s="561"/>
      <c r="BB493" s="561"/>
      <c r="BC493" s="561"/>
      <c r="BD493" s="561"/>
      <c r="BE493" s="561"/>
      <c r="BF493" s="561"/>
      <c r="BG493" s="561"/>
      <c r="BH493" s="561"/>
      <c r="BI493" s="561"/>
      <c r="BJ493" s="561"/>
      <c r="BK493" s="561"/>
      <c r="BL493" s="561"/>
      <c r="BM493" s="561"/>
      <c r="BN493" s="561"/>
      <c r="BO493" s="561"/>
      <c r="BP493" s="561"/>
      <c r="BQ493" s="561"/>
      <c r="BR493" s="561"/>
      <c r="BS493" s="561"/>
      <c r="BT493" s="561"/>
      <c r="BU493" s="561"/>
    </row>
    <row r="494" spans="1:73">
      <c r="A494" s="561"/>
      <c r="E494" s="561"/>
      <c r="H494" s="561"/>
      <c r="Q494" s="561"/>
      <c r="R494" s="561"/>
      <c r="S494" s="561"/>
      <c r="T494" s="561"/>
      <c r="U494" s="561"/>
      <c r="V494" s="561"/>
      <c r="Y494" s="561"/>
      <c r="Z494" s="561"/>
      <c r="AA494" s="561"/>
      <c r="AB494" s="561"/>
      <c r="AC494" s="561"/>
      <c r="AD494" s="561"/>
      <c r="AE494" s="561"/>
      <c r="AF494" s="561"/>
      <c r="AG494" s="561"/>
      <c r="AH494" s="561"/>
      <c r="AJ494" s="561"/>
      <c r="AK494" s="561"/>
      <c r="AM494" s="561"/>
      <c r="AN494" s="561"/>
      <c r="AO494" s="561"/>
      <c r="AP494" s="561"/>
      <c r="AQ494" s="561"/>
      <c r="AR494" s="561"/>
      <c r="AS494" s="561"/>
      <c r="AU494" s="561"/>
      <c r="AV494" s="561"/>
      <c r="AW494" s="561"/>
      <c r="AX494" s="561"/>
      <c r="AY494" s="561"/>
      <c r="AZ494" s="561"/>
      <c r="BA494" s="561"/>
      <c r="BB494" s="561"/>
      <c r="BC494" s="561"/>
      <c r="BD494" s="561"/>
      <c r="BE494" s="561"/>
      <c r="BF494" s="561"/>
      <c r="BG494" s="561"/>
      <c r="BH494" s="561"/>
      <c r="BI494" s="561"/>
      <c r="BJ494" s="561"/>
      <c r="BK494" s="561"/>
      <c r="BL494" s="561"/>
      <c r="BM494" s="561"/>
      <c r="BN494" s="561"/>
      <c r="BO494" s="561"/>
      <c r="BP494" s="561"/>
      <c r="BQ494" s="561"/>
      <c r="BR494" s="561"/>
      <c r="BS494" s="561"/>
      <c r="BT494" s="561"/>
      <c r="BU494" s="561"/>
    </row>
    <row r="495" spans="1:73">
      <c r="A495" s="561"/>
      <c r="E495" s="561"/>
      <c r="H495" s="561"/>
      <c r="Q495" s="561"/>
      <c r="R495" s="561"/>
      <c r="S495" s="561"/>
      <c r="T495" s="561"/>
      <c r="U495" s="561"/>
      <c r="V495" s="561"/>
      <c r="Y495" s="561"/>
      <c r="Z495" s="561"/>
      <c r="AA495" s="561"/>
      <c r="AB495" s="561"/>
      <c r="AC495" s="561"/>
      <c r="AD495" s="561"/>
      <c r="AE495" s="561"/>
      <c r="AF495" s="561"/>
      <c r="AG495" s="561"/>
      <c r="AH495" s="561"/>
      <c r="AJ495" s="561"/>
      <c r="AK495" s="561"/>
      <c r="AM495" s="561"/>
      <c r="AN495" s="561"/>
      <c r="AO495" s="561"/>
      <c r="AP495" s="561"/>
      <c r="AQ495" s="561"/>
      <c r="AR495" s="561"/>
      <c r="AS495" s="561"/>
      <c r="AU495" s="561"/>
      <c r="AV495" s="561"/>
      <c r="AW495" s="561"/>
      <c r="AX495" s="561"/>
      <c r="AY495" s="561"/>
      <c r="AZ495" s="561"/>
      <c r="BA495" s="561"/>
      <c r="BB495" s="561"/>
      <c r="BC495" s="561"/>
      <c r="BD495" s="561"/>
      <c r="BE495" s="561"/>
      <c r="BF495" s="561"/>
      <c r="BG495" s="561"/>
      <c r="BH495" s="561"/>
      <c r="BI495" s="561"/>
      <c r="BJ495" s="561"/>
      <c r="BK495" s="561"/>
      <c r="BL495" s="561"/>
      <c r="BM495" s="561"/>
      <c r="BN495" s="561"/>
      <c r="BO495" s="561"/>
      <c r="BP495" s="561"/>
      <c r="BQ495" s="561"/>
      <c r="BR495" s="561"/>
      <c r="BS495" s="561"/>
      <c r="BT495" s="561"/>
      <c r="BU495" s="561"/>
    </row>
    <row r="496" spans="1:73">
      <c r="A496" s="561"/>
      <c r="E496" s="561"/>
      <c r="H496" s="561"/>
      <c r="Q496" s="561"/>
      <c r="R496" s="561"/>
      <c r="S496" s="561"/>
      <c r="T496" s="561"/>
      <c r="U496" s="561"/>
      <c r="V496" s="561"/>
      <c r="Y496" s="561"/>
      <c r="Z496" s="561"/>
      <c r="AA496" s="561"/>
      <c r="AB496" s="561"/>
      <c r="AC496" s="561"/>
      <c r="AD496" s="561"/>
      <c r="AE496" s="561"/>
      <c r="AF496" s="561"/>
      <c r="AG496" s="561"/>
      <c r="AH496" s="561"/>
      <c r="AJ496" s="561"/>
      <c r="AK496" s="561"/>
      <c r="AM496" s="561"/>
      <c r="AN496" s="561"/>
      <c r="AO496" s="561"/>
      <c r="AP496" s="561"/>
      <c r="AQ496" s="561"/>
      <c r="AR496" s="561"/>
      <c r="AS496" s="561"/>
      <c r="AU496" s="561"/>
      <c r="AV496" s="561"/>
      <c r="AW496" s="561"/>
      <c r="AX496" s="561"/>
      <c r="AY496" s="561"/>
      <c r="AZ496" s="561"/>
      <c r="BA496" s="561"/>
      <c r="BB496" s="561"/>
      <c r="BC496" s="561"/>
      <c r="BD496" s="561"/>
      <c r="BE496" s="561"/>
      <c r="BF496" s="561"/>
      <c r="BG496" s="561"/>
      <c r="BH496" s="561"/>
      <c r="BI496" s="561"/>
      <c r="BJ496" s="561"/>
      <c r="BK496" s="561"/>
      <c r="BL496" s="561"/>
      <c r="BM496" s="561"/>
      <c r="BN496" s="561"/>
      <c r="BO496" s="561"/>
      <c r="BP496" s="561"/>
      <c r="BQ496" s="561"/>
      <c r="BR496" s="561"/>
      <c r="BS496" s="561"/>
      <c r="BT496" s="561"/>
      <c r="BU496" s="561"/>
    </row>
    <row r="497" spans="1:73">
      <c r="A497" s="561"/>
      <c r="E497" s="561"/>
      <c r="H497" s="561"/>
      <c r="Q497" s="561"/>
      <c r="R497" s="561"/>
      <c r="S497" s="561"/>
      <c r="T497" s="561"/>
      <c r="U497" s="561"/>
      <c r="V497" s="561"/>
      <c r="Y497" s="561"/>
      <c r="Z497" s="561"/>
      <c r="AA497" s="561"/>
      <c r="AB497" s="561"/>
      <c r="AC497" s="561"/>
      <c r="AD497" s="561"/>
      <c r="AE497" s="561"/>
      <c r="AF497" s="561"/>
      <c r="AG497" s="561"/>
      <c r="AH497" s="561"/>
      <c r="AJ497" s="561"/>
      <c r="AK497" s="561"/>
      <c r="AM497" s="561"/>
      <c r="AN497" s="561"/>
      <c r="AO497" s="561"/>
      <c r="AP497" s="561"/>
      <c r="AQ497" s="561"/>
      <c r="AR497" s="561"/>
      <c r="AS497" s="561"/>
      <c r="AU497" s="561"/>
      <c r="AV497" s="561"/>
      <c r="AW497" s="561"/>
      <c r="AX497" s="561"/>
      <c r="AY497" s="561"/>
      <c r="AZ497" s="561"/>
      <c r="BA497" s="561"/>
      <c r="BB497" s="561"/>
      <c r="BC497" s="561"/>
      <c r="BD497" s="561"/>
      <c r="BE497" s="561"/>
      <c r="BF497" s="561"/>
      <c r="BG497" s="561"/>
      <c r="BH497" s="561"/>
      <c r="BI497" s="561"/>
      <c r="BJ497" s="561"/>
      <c r="BK497" s="561"/>
      <c r="BL497" s="561"/>
      <c r="BM497" s="561"/>
      <c r="BN497" s="561"/>
      <c r="BO497" s="561"/>
      <c r="BP497" s="561"/>
      <c r="BQ497" s="561"/>
      <c r="BR497" s="561"/>
      <c r="BS497" s="561"/>
      <c r="BT497" s="561"/>
      <c r="BU497" s="561"/>
    </row>
    <row r="498" spans="1:73">
      <c r="A498" s="561"/>
      <c r="E498" s="561"/>
      <c r="H498" s="561"/>
      <c r="Q498" s="561"/>
      <c r="R498" s="561"/>
      <c r="S498" s="561"/>
      <c r="T498" s="561"/>
      <c r="U498" s="561"/>
      <c r="V498" s="561"/>
      <c r="Y498" s="561"/>
      <c r="Z498" s="561"/>
      <c r="AA498" s="561"/>
      <c r="AB498" s="561"/>
      <c r="AC498" s="561"/>
      <c r="AD498" s="561"/>
      <c r="AE498" s="561"/>
      <c r="AF498" s="561"/>
      <c r="AG498" s="561"/>
      <c r="AH498" s="561"/>
      <c r="AJ498" s="561"/>
      <c r="AK498" s="561"/>
      <c r="AM498" s="561"/>
      <c r="AN498" s="561"/>
      <c r="AO498" s="561"/>
      <c r="AP498" s="561"/>
      <c r="AQ498" s="561"/>
      <c r="AR498" s="561"/>
      <c r="AS498" s="561"/>
      <c r="AU498" s="561"/>
      <c r="AV498" s="561"/>
      <c r="AW498" s="561"/>
      <c r="AX498" s="561"/>
      <c r="AY498" s="561"/>
      <c r="AZ498" s="561"/>
      <c r="BA498" s="561"/>
      <c r="BB498" s="561"/>
      <c r="BC498" s="561"/>
      <c r="BD498" s="561"/>
      <c r="BE498" s="561"/>
      <c r="BF498" s="561"/>
      <c r="BG498" s="561"/>
      <c r="BH498" s="561"/>
      <c r="BI498" s="561"/>
      <c r="BJ498" s="561"/>
      <c r="BK498" s="561"/>
      <c r="BL498" s="561"/>
      <c r="BM498" s="561"/>
      <c r="BN498" s="561"/>
      <c r="BO498" s="561"/>
      <c r="BP498" s="561"/>
      <c r="BQ498" s="561"/>
      <c r="BR498" s="561"/>
      <c r="BS498" s="561"/>
      <c r="BT498" s="561"/>
      <c r="BU498" s="561"/>
    </row>
    <row r="499" spans="1:73">
      <c r="A499" s="561"/>
      <c r="E499" s="561"/>
      <c r="H499" s="561"/>
      <c r="Q499" s="561"/>
      <c r="R499" s="561"/>
      <c r="S499" s="561"/>
      <c r="T499" s="561"/>
      <c r="U499" s="561"/>
      <c r="V499" s="561"/>
      <c r="Y499" s="561"/>
      <c r="Z499" s="561"/>
      <c r="AA499" s="561"/>
      <c r="AB499" s="561"/>
      <c r="AC499" s="561"/>
      <c r="AD499" s="561"/>
      <c r="AE499" s="561"/>
      <c r="AF499" s="561"/>
      <c r="AG499" s="561"/>
      <c r="AH499" s="561"/>
      <c r="AJ499" s="561"/>
      <c r="AK499" s="561"/>
      <c r="AM499" s="561"/>
      <c r="AN499" s="561"/>
      <c r="AO499" s="561"/>
      <c r="AP499" s="561"/>
      <c r="AQ499" s="561"/>
      <c r="AR499" s="561"/>
      <c r="AS499" s="561"/>
      <c r="AU499" s="561"/>
      <c r="AV499" s="561"/>
      <c r="AW499" s="561"/>
      <c r="AX499" s="561"/>
      <c r="AY499" s="561"/>
      <c r="AZ499" s="561"/>
      <c r="BA499" s="561"/>
      <c r="BB499" s="561"/>
      <c r="BC499" s="561"/>
      <c r="BD499" s="561"/>
      <c r="BE499" s="561"/>
      <c r="BF499" s="561"/>
      <c r="BG499" s="561"/>
      <c r="BH499" s="561"/>
      <c r="BI499" s="561"/>
      <c r="BJ499" s="561"/>
      <c r="BK499" s="561"/>
      <c r="BL499" s="561"/>
      <c r="BM499" s="561"/>
      <c r="BN499" s="561"/>
      <c r="BO499" s="561"/>
      <c r="BP499" s="561"/>
      <c r="BQ499" s="561"/>
      <c r="BR499" s="561"/>
      <c r="BS499" s="561"/>
      <c r="BT499" s="561"/>
      <c r="BU499" s="561"/>
    </row>
    <row r="500" spans="1:73">
      <c r="A500" s="561"/>
      <c r="E500" s="561"/>
      <c r="H500" s="561"/>
      <c r="Q500" s="561"/>
      <c r="R500" s="561"/>
      <c r="S500" s="561"/>
      <c r="T500" s="561"/>
      <c r="U500" s="561"/>
      <c r="V500" s="561"/>
      <c r="Y500" s="561"/>
      <c r="Z500" s="561"/>
      <c r="AA500" s="561"/>
      <c r="AB500" s="561"/>
      <c r="AC500" s="561"/>
      <c r="AD500" s="561"/>
      <c r="AE500" s="561"/>
      <c r="AF500" s="561"/>
      <c r="AG500" s="561"/>
      <c r="AH500" s="561"/>
      <c r="AJ500" s="561"/>
      <c r="AK500" s="561"/>
      <c r="AM500" s="561"/>
      <c r="AN500" s="561"/>
      <c r="AO500" s="561"/>
      <c r="AP500" s="561"/>
      <c r="AQ500" s="561"/>
      <c r="AR500" s="561"/>
      <c r="AS500" s="561"/>
      <c r="AU500" s="561"/>
      <c r="AV500" s="561"/>
      <c r="AW500" s="561"/>
      <c r="AX500" s="561"/>
      <c r="AY500" s="561"/>
      <c r="AZ500" s="561"/>
      <c r="BA500" s="561"/>
      <c r="BB500" s="561"/>
      <c r="BC500" s="561"/>
      <c r="BD500" s="561"/>
      <c r="BE500" s="561"/>
      <c r="BF500" s="561"/>
      <c r="BG500" s="561"/>
      <c r="BH500" s="561"/>
      <c r="BI500" s="561"/>
      <c r="BJ500" s="561"/>
      <c r="BK500" s="561"/>
      <c r="BL500" s="561"/>
      <c r="BM500" s="561"/>
      <c r="BN500" s="561"/>
      <c r="BO500" s="561"/>
      <c r="BP500" s="561"/>
      <c r="BQ500" s="561"/>
      <c r="BR500" s="561"/>
      <c r="BS500" s="561"/>
      <c r="BT500" s="561"/>
      <c r="BU500" s="561"/>
    </row>
    <row r="501" spans="1:73">
      <c r="A501" s="561"/>
      <c r="E501" s="561"/>
      <c r="H501" s="561"/>
      <c r="Q501" s="561"/>
      <c r="R501" s="561"/>
      <c r="S501" s="561"/>
      <c r="T501" s="561"/>
      <c r="U501" s="561"/>
      <c r="V501" s="561"/>
      <c r="Y501" s="561"/>
      <c r="Z501" s="561"/>
      <c r="AA501" s="561"/>
      <c r="AB501" s="561"/>
      <c r="AC501" s="561"/>
      <c r="AD501" s="561"/>
      <c r="AE501" s="561"/>
      <c r="AF501" s="561"/>
      <c r="AG501" s="561"/>
      <c r="AH501" s="561"/>
      <c r="AJ501" s="561"/>
      <c r="AK501" s="561"/>
      <c r="AM501" s="561"/>
      <c r="AN501" s="561"/>
      <c r="AO501" s="561"/>
      <c r="AP501" s="561"/>
      <c r="AQ501" s="561"/>
      <c r="AR501" s="561"/>
      <c r="AS501" s="561"/>
      <c r="AU501" s="561"/>
      <c r="AV501" s="561"/>
      <c r="AW501" s="561"/>
      <c r="AX501" s="561"/>
      <c r="AY501" s="561"/>
      <c r="AZ501" s="561"/>
      <c r="BA501" s="561"/>
      <c r="BB501" s="561"/>
      <c r="BC501" s="561"/>
      <c r="BD501" s="561"/>
      <c r="BE501" s="561"/>
      <c r="BF501" s="561"/>
      <c r="BG501" s="561"/>
      <c r="BH501" s="561"/>
      <c r="BI501" s="561"/>
      <c r="BJ501" s="561"/>
      <c r="BK501" s="561"/>
      <c r="BL501" s="561"/>
      <c r="BM501" s="561"/>
      <c r="BN501" s="561"/>
      <c r="BO501" s="561"/>
      <c r="BP501" s="561"/>
      <c r="BQ501" s="561"/>
      <c r="BR501" s="561"/>
      <c r="BS501" s="561"/>
      <c r="BT501" s="561"/>
      <c r="BU501" s="561"/>
    </row>
    <row r="502" spans="1:73">
      <c r="A502" s="561"/>
      <c r="E502" s="561"/>
      <c r="H502" s="561"/>
      <c r="Q502" s="561"/>
      <c r="R502" s="561"/>
      <c r="S502" s="561"/>
      <c r="T502" s="561"/>
      <c r="U502" s="561"/>
      <c r="V502" s="561"/>
      <c r="Y502" s="561"/>
      <c r="Z502" s="561"/>
      <c r="AA502" s="561"/>
      <c r="AB502" s="561"/>
      <c r="AC502" s="561"/>
      <c r="AD502" s="561"/>
      <c r="AE502" s="561"/>
      <c r="AF502" s="561"/>
      <c r="AG502" s="561"/>
      <c r="AH502" s="561"/>
      <c r="AJ502" s="561"/>
      <c r="AK502" s="561"/>
      <c r="AM502" s="561"/>
      <c r="AN502" s="561"/>
      <c r="AO502" s="561"/>
      <c r="AP502" s="561"/>
      <c r="AQ502" s="561"/>
      <c r="AR502" s="561"/>
      <c r="AS502" s="561"/>
      <c r="AU502" s="561"/>
      <c r="AV502" s="561"/>
      <c r="AW502" s="561"/>
      <c r="AX502" s="561"/>
      <c r="AY502" s="561"/>
      <c r="AZ502" s="561"/>
      <c r="BA502" s="561"/>
      <c r="BB502" s="561"/>
      <c r="BC502" s="561"/>
      <c r="BD502" s="561"/>
      <c r="BE502" s="561"/>
      <c r="BF502" s="561"/>
      <c r="BG502" s="561"/>
      <c r="BH502" s="561"/>
      <c r="BI502" s="561"/>
      <c r="BJ502" s="561"/>
      <c r="BK502" s="561"/>
      <c r="BL502" s="561"/>
      <c r="BM502" s="561"/>
      <c r="BN502" s="561"/>
      <c r="BO502" s="561"/>
      <c r="BP502" s="561"/>
      <c r="BQ502" s="561"/>
      <c r="BR502" s="561"/>
      <c r="BS502" s="561"/>
      <c r="BT502" s="561"/>
      <c r="BU502" s="561"/>
    </row>
    <row r="503" spans="1:73">
      <c r="A503" s="561"/>
      <c r="E503" s="561"/>
      <c r="H503" s="561"/>
      <c r="Q503" s="561"/>
      <c r="R503" s="561"/>
      <c r="S503" s="561"/>
      <c r="T503" s="561"/>
      <c r="U503" s="561"/>
      <c r="V503" s="561"/>
      <c r="Y503" s="561"/>
      <c r="Z503" s="561"/>
      <c r="AA503" s="561"/>
      <c r="AB503" s="561"/>
      <c r="AC503" s="561"/>
      <c r="AD503" s="561"/>
      <c r="AE503" s="561"/>
      <c r="AF503" s="561"/>
      <c r="AG503" s="561"/>
      <c r="AH503" s="561"/>
      <c r="AJ503" s="561"/>
      <c r="AK503" s="561"/>
      <c r="AM503" s="561"/>
      <c r="AN503" s="561"/>
      <c r="AO503" s="561"/>
      <c r="AP503" s="561"/>
      <c r="AQ503" s="561"/>
      <c r="AR503" s="561"/>
      <c r="AS503" s="561"/>
      <c r="AU503" s="561"/>
      <c r="AV503" s="561"/>
      <c r="AW503" s="561"/>
      <c r="AX503" s="561"/>
      <c r="AY503" s="561"/>
      <c r="AZ503" s="561"/>
      <c r="BA503" s="561"/>
      <c r="BB503" s="561"/>
      <c r="BC503" s="561"/>
      <c r="BD503" s="561"/>
      <c r="BE503" s="561"/>
      <c r="BF503" s="561"/>
      <c r="BG503" s="561"/>
      <c r="BH503" s="561"/>
      <c r="BI503" s="561"/>
      <c r="BJ503" s="561"/>
      <c r="BK503" s="561"/>
      <c r="BL503" s="561"/>
      <c r="BM503" s="561"/>
      <c r="BN503" s="561"/>
      <c r="BO503" s="561"/>
      <c r="BP503" s="561"/>
      <c r="BQ503" s="561"/>
      <c r="BR503" s="561"/>
      <c r="BS503" s="561"/>
      <c r="BT503" s="561"/>
      <c r="BU503" s="561"/>
    </row>
    <row r="504" spans="1:73">
      <c r="A504" s="561"/>
      <c r="E504" s="561"/>
      <c r="H504" s="561"/>
      <c r="Q504" s="561"/>
      <c r="R504" s="561"/>
      <c r="S504" s="561"/>
      <c r="T504" s="561"/>
      <c r="U504" s="561"/>
      <c r="V504" s="561"/>
      <c r="Y504" s="561"/>
      <c r="Z504" s="561"/>
      <c r="AA504" s="561"/>
      <c r="AB504" s="561"/>
      <c r="AC504" s="561"/>
      <c r="AD504" s="561"/>
      <c r="AE504" s="561"/>
      <c r="AF504" s="561"/>
      <c r="AG504" s="561"/>
      <c r="AH504" s="561"/>
      <c r="AJ504" s="561"/>
      <c r="AK504" s="561"/>
      <c r="AM504" s="561"/>
      <c r="AN504" s="561"/>
      <c r="AO504" s="561"/>
      <c r="AP504" s="561"/>
      <c r="AQ504" s="561"/>
      <c r="AR504" s="561"/>
      <c r="AS504" s="561"/>
      <c r="AU504" s="561"/>
      <c r="AV504" s="561"/>
      <c r="AW504" s="561"/>
      <c r="AX504" s="561"/>
      <c r="AY504" s="561"/>
      <c r="AZ504" s="561"/>
      <c r="BA504" s="561"/>
      <c r="BB504" s="561"/>
      <c r="BC504" s="561"/>
      <c r="BD504" s="561"/>
      <c r="BE504" s="561"/>
      <c r="BF504" s="561"/>
      <c r="BG504" s="561"/>
      <c r="BH504" s="561"/>
      <c r="BI504" s="561"/>
      <c r="BJ504" s="561"/>
      <c r="BK504" s="561"/>
      <c r="BL504" s="561"/>
      <c r="BM504" s="561"/>
      <c r="BN504" s="561"/>
      <c r="BO504" s="561"/>
      <c r="BP504" s="561"/>
      <c r="BQ504" s="561"/>
      <c r="BR504" s="561"/>
      <c r="BS504" s="561"/>
      <c r="BT504" s="561"/>
      <c r="BU504" s="561"/>
    </row>
    <row r="505" spans="1:73">
      <c r="A505" s="561"/>
      <c r="E505" s="561"/>
      <c r="H505" s="561"/>
      <c r="Q505" s="561"/>
      <c r="R505" s="561"/>
      <c r="S505" s="561"/>
      <c r="T505" s="561"/>
      <c r="U505" s="561"/>
      <c r="V505" s="561"/>
      <c r="Y505" s="561"/>
      <c r="Z505" s="561"/>
      <c r="AA505" s="561"/>
      <c r="AB505" s="561"/>
      <c r="AC505" s="561"/>
      <c r="AD505" s="561"/>
      <c r="AE505" s="561"/>
      <c r="AF505" s="561"/>
      <c r="AG505" s="561"/>
      <c r="AH505" s="561"/>
      <c r="AJ505" s="561"/>
      <c r="AK505" s="561"/>
      <c r="AM505" s="561"/>
      <c r="AN505" s="561"/>
      <c r="AO505" s="561"/>
      <c r="AP505" s="561"/>
      <c r="AQ505" s="561"/>
      <c r="AR505" s="561"/>
      <c r="AS505" s="561"/>
      <c r="AU505" s="561"/>
      <c r="AV505" s="561"/>
      <c r="AW505" s="561"/>
      <c r="AX505" s="561"/>
      <c r="AY505" s="561"/>
      <c r="AZ505" s="561"/>
      <c r="BA505" s="561"/>
      <c r="BB505" s="561"/>
      <c r="BC505" s="561"/>
      <c r="BD505" s="561"/>
      <c r="BE505" s="561"/>
      <c r="BF505" s="561"/>
      <c r="BG505" s="561"/>
      <c r="BH505" s="561"/>
      <c r="BI505" s="561"/>
      <c r="BJ505" s="561"/>
      <c r="BK505" s="561"/>
      <c r="BL505" s="561"/>
      <c r="BM505" s="561"/>
      <c r="BN505" s="561"/>
      <c r="BO505" s="561"/>
      <c r="BP505" s="561"/>
      <c r="BQ505" s="561"/>
      <c r="BR505" s="561"/>
      <c r="BS505" s="561"/>
      <c r="BT505" s="561"/>
      <c r="BU505" s="561"/>
    </row>
    <row r="506" spans="1:73">
      <c r="A506" s="561"/>
      <c r="E506" s="561"/>
      <c r="H506" s="561"/>
      <c r="Q506" s="561"/>
      <c r="R506" s="561"/>
      <c r="S506" s="561"/>
      <c r="T506" s="561"/>
      <c r="U506" s="561"/>
      <c r="V506" s="561"/>
      <c r="Y506" s="561"/>
      <c r="Z506" s="561"/>
      <c r="AA506" s="561"/>
      <c r="AB506" s="561"/>
      <c r="AC506" s="561"/>
      <c r="AD506" s="561"/>
      <c r="AE506" s="561"/>
      <c r="AF506" s="561"/>
      <c r="AG506" s="561"/>
      <c r="AH506" s="561"/>
      <c r="AJ506" s="561"/>
      <c r="AK506" s="561"/>
      <c r="AM506" s="561"/>
      <c r="AN506" s="561"/>
      <c r="AO506" s="561"/>
      <c r="AP506" s="561"/>
      <c r="AQ506" s="561"/>
      <c r="AR506" s="561"/>
      <c r="AS506" s="561"/>
      <c r="AU506" s="561"/>
      <c r="AV506" s="561"/>
      <c r="AW506" s="561"/>
      <c r="AX506" s="561"/>
      <c r="AY506" s="561"/>
      <c r="AZ506" s="561"/>
      <c r="BA506" s="561"/>
      <c r="BB506" s="561"/>
      <c r="BC506" s="561"/>
      <c r="BD506" s="561"/>
      <c r="BE506" s="561"/>
      <c r="BF506" s="561"/>
      <c r="BG506" s="561"/>
      <c r="BH506" s="561"/>
      <c r="BI506" s="561"/>
      <c r="BJ506" s="561"/>
      <c r="BK506" s="561"/>
      <c r="BL506" s="561"/>
      <c r="BM506" s="561"/>
      <c r="BN506" s="561"/>
      <c r="BO506" s="561"/>
      <c r="BP506" s="561"/>
      <c r="BQ506" s="561"/>
      <c r="BR506" s="561"/>
      <c r="BS506" s="561"/>
      <c r="BT506" s="561"/>
      <c r="BU506" s="561"/>
    </row>
    <row r="507" spans="1:73">
      <c r="A507" s="561"/>
      <c r="E507" s="561"/>
      <c r="H507" s="561"/>
      <c r="Q507" s="561"/>
      <c r="R507" s="561"/>
      <c r="S507" s="561"/>
      <c r="T507" s="561"/>
      <c r="U507" s="561"/>
      <c r="V507" s="561"/>
      <c r="Y507" s="561"/>
      <c r="Z507" s="561"/>
      <c r="AA507" s="561"/>
      <c r="AB507" s="561"/>
      <c r="AC507" s="561"/>
      <c r="AD507" s="561"/>
      <c r="AE507" s="561"/>
      <c r="AF507" s="561"/>
      <c r="AG507" s="561"/>
      <c r="AH507" s="561"/>
      <c r="AJ507" s="561"/>
      <c r="AK507" s="561"/>
      <c r="AM507" s="561"/>
      <c r="AN507" s="561"/>
      <c r="AO507" s="561"/>
      <c r="AP507" s="561"/>
      <c r="AQ507" s="561"/>
      <c r="AR507" s="561"/>
      <c r="AS507" s="561"/>
      <c r="AU507" s="561"/>
      <c r="AV507" s="561"/>
      <c r="AW507" s="561"/>
      <c r="AX507" s="561"/>
      <c r="AY507" s="561"/>
      <c r="AZ507" s="561"/>
      <c r="BA507" s="561"/>
      <c r="BB507" s="561"/>
      <c r="BC507" s="561"/>
      <c r="BD507" s="561"/>
      <c r="BE507" s="561"/>
      <c r="BF507" s="561"/>
      <c r="BG507" s="561"/>
      <c r="BH507" s="561"/>
      <c r="BI507" s="561"/>
      <c r="BJ507" s="561"/>
      <c r="BK507" s="561"/>
      <c r="BL507" s="561"/>
      <c r="BM507" s="561"/>
      <c r="BN507" s="561"/>
      <c r="BO507" s="561"/>
      <c r="BP507" s="561"/>
      <c r="BQ507" s="561"/>
      <c r="BR507" s="561"/>
      <c r="BS507" s="561"/>
      <c r="BT507" s="561"/>
      <c r="BU507" s="561"/>
    </row>
    <row r="508" spans="1:73">
      <c r="A508" s="561"/>
      <c r="E508" s="561"/>
      <c r="H508" s="561"/>
      <c r="Q508" s="561"/>
      <c r="R508" s="561"/>
      <c r="S508" s="561"/>
      <c r="T508" s="561"/>
      <c r="U508" s="561"/>
      <c r="V508" s="561"/>
      <c r="Y508" s="561"/>
      <c r="Z508" s="561"/>
      <c r="AA508" s="561"/>
      <c r="AB508" s="561"/>
      <c r="AC508" s="561"/>
      <c r="AD508" s="561"/>
      <c r="AE508" s="561"/>
      <c r="AF508" s="561"/>
      <c r="AG508" s="561"/>
      <c r="AH508" s="561"/>
      <c r="AJ508" s="561"/>
      <c r="AK508" s="561"/>
      <c r="AM508" s="561"/>
      <c r="AN508" s="561"/>
      <c r="AO508" s="561"/>
      <c r="AP508" s="561"/>
      <c r="AQ508" s="561"/>
      <c r="AR508" s="561"/>
      <c r="AS508" s="561"/>
      <c r="AU508" s="561"/>
      <c r="AV508" s="561"/>
      <c r="AW508" s="561"/>
      <c r="AX508" s="561"/>
      <c r="AY508" s="561"/>
      <c r="AZ508" s="561"/>
      <c r="BA508" s="561"/>
      <c r="BB508" s="561"/>
      <c r="BC508" s="561"/>
      <c r="BD508" s="561"/>
      <c r="BE508" s="561"/>
      <c r="BF508" s="561"/>
      <c r="BG508" s="561"/>
      <c r="BH508" s="561"/>
      <c r="BI508" s="561"/>
      <c r="BJ508" s="561"/>
      <c r="BK508" s="561"/>
      <c r="BL508" s="561"/>
      <c r="BM508" s="561"/>
      <c r="BN508" s="561"/>
      <c r="BO508" s="561"/>
      <c r="BP508" s="561"/>
      <c r="BQ508" s="561"/>
      <c r="BR508" s="561"/>
      <c r="BS508" s="561"/>
      <c r="BT508" s="561"/>
      <c r="BU508" s="561"/>
    </row>
    <row r="509" spans="1:73">
      <c r="A509" s="561"/>
      <c r="E509" s="561"/>
      <c r="H509" s="561"/>
      <c r="Q509" s="561"/>
      <c r="R509" s="561"/>
      <c r="S509" s="561"/>
      <c r="T509" s="561"/>
      <c r="U509" s="561"/>
      <c r="V509" s="561"/>
      <c r="Y509" s="561"/>
      <c r="Z509" s="561"/>
      <c r="AA509" s="561"/>
      <c r="AB509" s="561"/>
      <c r="AC509" s="561"/>
      <c r="AD509" s="561"/>
      <c r="AE509" s="561"/>
      <c r="AF509" s="561"/>
      <c r="AG509" s="561"/>
      <c r="AH509" s="561"/>
      <c r="AJ509" s="561"/>
      <c r="AK509" s="561"/>
      <c r="AM509" s="561"/>
      <c r="AN509" s="561"/>
      <c r="AO509" s="561"/>
      <c r="AP509" s="561"/>
      <c r="AQ509" s="561"/>
      <c r="AR509" s="561"/>
      <c r="AS509" s="561"/>
      <c r="AU509" s="561"/>
      <c r="AV509" s="561"/>
      <c r="AW509" s="561"/>
      <c r="AX509" s="561"/>
      <c r="AY509" s="561"/>
      <c r="AZ509" s="561"/>
      <c r="BA509" s="561"/>
      <c r="BB509" s="561"/>
      <c r="BC509" s="561"/>
      <c r="BD509" s="561"/>
      <c r="BE509" s="561"/>
      <c r="BF509" s="561"/>
      <c r="BG509" s="561"/>
      <c r="BH509" s="561"/>
      <c r="BI509" s="561"/>
      <c r="BJ509" s="561"/>
      <c r="BK509" s="561"/>
      <c r="BL509" s="561"/>
      <c r="BM509" s="561"/>
      <c r="BN509" s="561"/>
      <c r="BO509" s="561"/>
      <c r="BP509" s="561"/>
      <c r="BQ509" s="561"/>
      <c r="BR509" s="561"/>
      <c r="BS509" s="561"/>
      <c r="BT509" s="561"/>
      <c r="BU509" s="561"/>
    </row>
    <row r="510" spans="1:73">
      <c r="A510" s="561"/>
      <c r="E510" s="561"/>
      <c r="H510" s="561"/>
      <c r="Q510" s="561"/>
      <c r="R510" s="561"/>
      <c r="S510" s="561"/>
      <c r="T510" s="561"/>
      <c r="U510" s="561"/>
      <c r="V510" s="561"/>
      <c r="Y510" s="561"/>
      <c r="Z510" s="561"/>
      <c r="AA510" s="561"/>
      <c r="AB510" s="561"/>
      <c r="AC510" s="561"/>
      <c r="AD510" s="561"/>
      <c r="AE510" s="561"/>
      <c r="AF510" s="561"/>
      <c r="AG510" s="561"/>
      <c r="AH510" s="561"/>
      <c r="AJ510" s="561"/>
      <c r="AK510" s="561"/>
      <c r="AM510" s="561"/>
      <c r="AN510" s="561"/>
      <c r="AO510" s="561"/>
      <c r="AP510" s="561"/>
      <c r="AQ510" s="561"/>
      <c r="AR510" s="561"/>
      <c r="AS510" s="561"/>
      <c r="AU510" s="561"/>
      <c r="AV510" s="561"/>
      <c r="AW510" s="561"/>
      <c r="AX510" s="561"/>
      <c r="AY510" s="561"/>
      <c r="AZ510" s="561"/>
      <c r="BA510" s="561"/>
      <c r="BB510" s="561"/>
      <c r="BC510" s="561"/>
      <c r="BD510" s="561"/>
      <c r="BE510" s="561"/>
      <c r="BF510" s="561"/>
      <c r="BG510" s="561"/>
      <c r="BH510" s="561"/>
      <c r="BI510" s="561"/>
      <c r="BJ510" s="561"/>
      <c r="BK510" s="561"/>
      <c r="BL510" s="561"/>
      <c r="BM510" s="561"/>
      <c r="BN510" s="561"/>
      <c r="BO510" s="561"/>
      <c r="BP510" s="561"/>
      <c r="BQ510" s="561"/>
      <c r="BR510" s="561"/>
      <c r="BS510" s="561"/>
      <c r="BT510" s="561"/>
      <c r="BU510" s="561"/>
    </row>
    <row r="511" spans="1:73">
      <c r="A511" s="561"/>
      <c r="E511" s="561"/>
      <c r="H511" s="561"/>
      <c r="Q511" s="561"/>
      <c r="R511" s="561"/>
      <c r="S511" s="561"/>
      <c r="T511" s="561"/>
      <c r="U511" s="561"/>
      <c r="V511" s="561"/>
      <c r="Y511" s="561"/>
      <c r="Z511" s="561"/>
      <c r="AA511" s="561"/>
      <c r="AB511" s="561"/>
      <c r="AC511" s="561"/>
      <c r="AD511" s="561"/>
      <c r="AE511" s="561"/>
      <c r="AF511" s="561"/>
      <c r="AG511" s="561"/>
      <c r="AH511" s="561"/>
      <c r="AJ511" s="561"/>
      <c r="AK511" s="561"/>
      <c r="AM511" s="561"/>
      <c r="AN511" s="561"/>
      <c r="AO511" s="561"/>
      <c r="AP511" s="561"/>
      <c r="AQ511" s="561"/>
      <c r="AR511" s="561"/>
      <c r="AS511" s="561"/>
      <c r="AU511" s="561"/>
      <c r="AV511" s="561"/>
      <c r="AW511" s="561"/>
      <c r="AX511" s="561"/>
      <c r="AY511" s="561"/>
      <c r="AZ511" s="561"/>
      <c r="BA511" s="561"/>
      <c r="BB511" s="561"/>
      <c r="BC511" s="561"/>
      <c r="BD511" s="561"/>
      <c r="BE511" s="561"/>
      <c r="BF511" s="561"/>
      <c r="BG511" s="561"/>
      <c r="BH511" s="561"/>
      <c r="BI511" s="561"/>
      <c r="BJ511" s="561"/>
      <c r="BK511" s="561"/>
      <c r="BL511" s="561"/>
      <c r="BM511" s="561"/>
      <c r="BN511" s="561"/>
      <c r="BO511" s="561"/>
      <c r="BP511" s="561"/>
      <c r="BQ511" s="561"/>
      <c r="BR511" s="561"/>
      <c r="BS511" s="561"/>
      <c r="BT511" s="561"/>
      <c r="BU511" s="561"/>
    </row>
    <row r="512" spans="1:73">
      <c r="A512" s="561"/>
      <c r="E512" s="561"/>
      <c r="H512" s="561"/>
      <c r="Q512" s="561"/>
      <c r="R512" s="561"/>
      <c r="S512" s="561"/>
      <c r="T512" s="561"/>
      <c r="U512" s="561"/>
      <c r="V512" s="561"/>
      <c r="Y512" s="561"/>
      <c r="Z512" s="561"/>
      <c r="AA512" s="561"/>
      <c r="AB512" s="561"/>
      <c r="AC512" s="561"/>
      <c r="AD512" s="561"/>
      <c r="AE512" s="561"/>
      <c r="AF512" s="561"/>
      <c r="AG512" s="561"/>
      <c r="AH512" s="561"/>
      <c r="AJ512" s="561"/>
      <c r="AK512" s="561"/>
      <c r="AM512" s="561"/>
      <c r="AN512" s="561"/>
      <c r="AO512" s="561"/>
      <c r="AP512" s="561"/>
      <c r="AQ512" s="561"/>
      <c r="AR512" s="561"/>
      <c r="AS512" s="561"/>
      <c r="AU512" s="561"/>
      <c r="AV512" s="561"/>
      <c r="AW512" s="561"/>
      <c r="AX512" s="561"/>
      <c r="AY512" s="561"/>
      <c r="AZ512" s="561"/>
      <c r="BA512" s="561"/>
      <c r="BB512" s="561"/>
      <c r="BC512" s="561"/>
      <c r="BD512" s="561"/>
      <c r="BE512" s="561"/>
      <c r="BF512" s="561"/>
      <c r="BG512" s="561"/>
      <c r="BH512" s="561"/>
      <c r="BI512" s="561"/>
      <c r="BJ512" s="561"/>
      <c r="BK512" s="561"/>
      <c r="BL512" s="561"/>
      <c r="BM512" s="561"/>
      <c r="BN512" s="561"/>
      <c r="BO512" s="561"/>
      <c r="BP512" s="561"/>
      <c r="BQ512" s="561"/>
      <c r="BR512" s="561"/>
      <c r="BS512" s="561"/>
      <c r="BT512" s="561"/>
      <c r="BU512" s="561"/>
    </row>
    <row r="513" spans="1:73">
      <c r="A513" s="561"/>
      <c r="E513" s="561"/>
      <c r="H513" s="561"/>
      <c r="Q513" s="561"/>
      <c r="R513" s="561"/>
      <c r="S513" s="561"/>
      <c r="T513" s="561"/>
      <c r="U513" s="561"/>
      <c r="V513" s="561"/>
      <c r="Y513" s="561"/>
      <c r="Z513" s="561"/>
      <c r="AA513" s="561"/>
      <c r="AB513" s="561"/>
      <c r="AC513" s="561"/>
      <c r="AD513" s="561"/>
      <c r="AE513" s="561"/>
      <c r="AF513" s="561"/>
      <c r="AG513" s="561"/>
      <c r="AH513" s="561"/>
      <c r="AJ513" s="561"/>
      <c r="AK513" s="561"/>
      <c r="AM513" s="561"/>
      <c r="AN513" s="561"/>
      <c r="AO513" s="561"/>
      <c r="AP513" s="561"/>
      <c r="AQ513" s="561"/>
      <c r="AR513" s="561"/>
      <c r="AS513" s="561"/>
      <c r="AU513" s="561"/>
      <c r="AV513" s="561"/>
      <c r="AW513" s="561"/>
      <c r="AX513" s="561"/>
      <c r="AY513" s="561"/>
      <c r="AZ513" s="561"/>
      <c r="BA513" s="561"/>
      <c r="BB513" s="561"/>
      <c r="BC513" s="561"/>
      <c r="BD513" s="561"/>
      <c r="BE513" s="561"/>
      <c r="BF513" s="561"/>
      <c r="BG513" s="561"/>
      <c r="BH513" s="561"/>
      <c r="BI513" s="561"/>
      <c r="BJ513" s="561"/>
      <c r="BK513" s="561"/>
      <c r="BL513" s="561"/>
      <c r="BM513" s="561"/>
      <c r="BN513" s="561"/>
      <c r="BO513" s="561"/>
      <c r="BP513" s="561"/>
      <c r="BQ513" s="561"/>
      <c r="BR513" s="561"/>
      <c r="BS513" s="561"/>
      <c r="BT513" s="561"/>
      <c r="BU513" s="561"/>
    </row>
    <row r="514" spans="1:73">
      <c r="A514" s="561"/>
      <c r="E514" s="561"/>
      <c r="H514" s="561"/>
      <c r="Q514" s="561"/>
      <c r="R514" s="561"/>
      <c r="S514" s="561"/>
      <c r="T514" s="561"/>
      <c r="U514" s="561"/>
      <c r="V514" s="561"/>
      <c r="Y514" s="561"/>
      <c r="Z514" s="561"/>
      <c r="AA514" s="561"/>
      <c r="AB514" s="561"/>
      <c r="AC514" s="561"/>
      <c r="AD514" s="561"/>
      <c r="AE514" s="561"/>
      <c r="AF514" s="561"/>
      <c r="AG514" s="561"/>
      <c r="AH514" s="561"/>
      <c r="AJ514" s="561"/>
      <c r="AK514" s="561"/>
      <c r="AM514" s="561"/>
      <c r="AN514" s="561"/>
      <c r="AO514" s="561"/>
      <c r="AP514" s="561"/>
      <c r="AQ514" s="561"/>
      <c r="AR514" s="561"/>
      <c r="AS514" s="561"/>
      <c r="AU514" s="561"/>
      <c r="AV514" s="561"/>
      <c r="AW514" s="561"/>
      <c r="AX514" s="561"/>
      <c r="AY514" s="561"/>
      <c r="AZ514" s="561"/>
      <c r="BA514" s="561"/>
      <c r="BB514" s="561"/>
      <c r="BC514" s="561"/>
      <c r="BD514" s="561"/>
      <c r="BE514" s="561"/>
      <c r="BF514" s="561"/>
      <c r="BG514" s="561"/>
      <c r="BH514" s="561"/>
      <c r="BI514" s="561"/>
      <c r="BJ514" s="561"/>
      <c r="BK514" s="561"/>
      <c r="BL514" s="561"/>
      <c r="BM514" s="561"/>
      <c r="BN514" s="561"/>
      <c r="BO514" s="561"/>
      <c r="BP514" s="561"/>
      <c r="BQ514" s="561"/>
      <c r="BR514" s="561"/>
      <c r="BS514" s="561"/>
      <c r="BT514" s="561"/>
      <c r="BU514" s="561"/>
    </row>
    <row r="515" spans="1:73">
      <c r="A515" s="561"/>
      <c r="E515" s="561"/>
      <c r="H515" s="561"/>
      <c r="Q515" s="561"/>
      <c r="R515" s="561"/>
      <c r="S515" s="561"/>
      <c r="T515" s="561"/>
      <c r="U515" s="561"/>
      <c r="V515" s="561"/>
      <c r="Y515" s="561"/>
      <c r="Z515" s="561"/>
      <c r="AA515" s="561"/>
      <c r="AB515" s="561"/>
      <c r="AC515" s="561"/>
      <c r="AD515" s="561"/>
      <c r="AE515" s="561"/>
      <c r="AF515" s="561"/>
      <c r="AG515" s="561"/>
      <c r="AH515" s="561"/>
      <c r="AJ515" s="561"/>
      <c r="AK515" s="561"/>
      <c r="AM515" s="561"/>
      <c r="AN515" s="561"/>
      <c r="AO515" s="561"/>
      <c r="AP515" s="561"/>
      <c r="AQ515" s="561"/>
      <c r="AR515" s="561"/>
      <c r="AS515" s="561"/>
      <c r="AU515" s="561"/>
      <c r="AV515" s="561"/>
      <c r="AW515" s="561"/>
      <c r="AX515" s="561"/>
      <c r="AY515" s="561"/>
      <c r="AZ515" s="561"/>
      <c r="BA515" s="561"/>
      <c r="BB515" s="561"/>
      <c r="BC515" s="561"/>
      <c r="BD515" s="561"/>
      <c r="BE515" s="561"/>
      <c r="BF515" s="561"/>
      <c r="BG515" s="561"/>
      <c r="BH515" s="561"/>
      <c r="BI515" s="561"/>
      <c r="BJ515" s="561"/>
      <c r="BK515" s="561"/>
      <c r="BL515" s="561"/>
      <c r="BM515" s="561"/>
      <c r="BN515" s="561"/>
      <c r="BO515" s="561"/>
      <c r="BP515" s="561"/>
      <c r="BQ515" s="561"/>
      <c r="BR515" s="561"/>
      <c r="BS515" s="561"/>
      <c r="BT515" s="561"/>
      <c r="BU515" s="561"/>
    </row>
    <row r="516" spans="1:73">
      <c r="A516" s="561"/>
      <c r="E516" s="561"/>
      <c r="H516" s="561"/>
      <c r="Q516" s="561"/>
      <c r="R516" s="561"/>
      <c r="S516" s="561"/>
      <c r="T516" s="561"/>
      <c r="U516" s="561"/>
      <c r="V516" s="561"/>
      <c r="Y516" s="561"/>
      <c r="Z516" s="561"/>
      <c r="AA516" s="561"/>
      <c r="AB516" s="561"/>
      <c r="AC516" s="561"/>
      <c r="AD516" s="561"/>
      <c r="AE516" s="561"/>
      <c r="AF516" s="561"/>
      <c r="AG516" s="561"/>
      <c r="AH516" s="561"/>
      <c r="AJ516" s="561"/>
      <c r="AK516" s="561"/>
      <c r="AM516" s="561"/>
      <c r="AN516" s="561"/>
      <c r="AO516" s="561"/>
      <c r="AP516" s="561"/>
      <c r="AQ516" s="561"/>
      <c r="AR516" s="561"/>
      <c r="AS516" s="561"/>
      <c r="AU516" s="561"/>
      <c r="AV516" s="561"/>
      <c r="AW516" s="561"/>
      <c r="AX516" s="561"/>
      <c r="AY516" s="561"/>
      <c r="AZ516" s="561"/>
      <c r="BA516" s="561"/>
      <c r="BB516" s="561"/>
      <c r="BC516" s="561"/>
      <c r="BD516" s="561"/>
      <c r="BE516" s="561"/>
      <c r="BF516" s="561"/>
      <c r="BG516" s="561"/>
      <c r="BH516" s="561"/>
      <c r="BI516" s="561"/>
      <c r="BJ516" s="561"/>
      <c r="BK516" s="561"/>
      <c r="BL516" s="561"/>
      <c r="BM516" s="561"/>
      <c r="BN516" s="561"/>
      <c r="BO516" s="561"/>
      <c r="BP516" s="561"/>
      <c r="BQ516" s="561"/>
      <c r="BR516" s="561"/>
      <c r="BS516" s="561"/>
      <c r="BT516" s="561"/>
      <c r="BU516" s="561"/>
    </row>
    <row r="517" spans="1:73">
      <c r="A517" s="561"/>
      <c r="E517" s="561"/>
      <c r="H517" s="561"/>
      <c r="Q517" s="561"/>
      <c r="R517" s="561"/>
      <c r="S517" s="561"/>
      <c r="T517" s="561"/>
      <c r="U517" s="561"/>
      <c r="V517" s="561"/>
      <c r="Y517" s="561"/>
      <c r="Z517" s="561"/>
      <c r="AA517" s="561"/>
      <c r="AB517" s="561"/>
      <c r="AC517" s="561"/>
      <c r="AD517" s="561"/>
      <c r="AE517" s="561"/>
      <c r="AF517" s="561"/>
      <c r="AG517" s="561"/>
      <c r="AH517" s="561"/>
      <c r="AJ517" s="561"/>
      <c r="AK517" s="561"/>
      <c r="AM517" s="561"/>
      <c r="AN517" s="561"/>
      <c r="AO517" s="561"/>
      <c r="AP517" s="561"/>
      <c r="AQ517" s="561"/>
      <c r="AR517" s="561"/>
      <c r="AS517" s="561"/>
      <c r="AU517" s="561"/>
      <c r="AV517" s="561"/>
      <c r="AW517" s="561"/>
      <c r="AX517" s="561"/>
      <c r="AY517" s="561"/>
      <c r="AZ517" s="561"/>
      <c r="BA517" s="561"/>
      <c r="BB517" s="561"/>
      <c r="BC517" s="561"/>
      <c r="BD517" s="561"/>
      <c r="BE517" s="561"/>
      <c r="BF517" s="561"/>
      <c r="BG517" s="561"/>
      <c r="BH517" s="561"/>
      <c r="BI517" s="561"/>
      <c r="BJ517" s="561"/>
      <c r="BK517" s="561"/>
      <c r="BL517" s="561"/>
      <c r="BM517" s="561"/>
      <c r="BN517" s="561"/>
      <c r="BO517" s="561"/>
      <c r="BP517" s="561"/>
      <c r="BQ517" s="561"/>
      <c r="BR517" s="561"/>
      <c r="BS517" s="561"/>
      <c r="BT517" s="561"/>
      <c r="BU517" s="561"/>
    </row>
    <row r="518" spans="1:73">
      <c r="A518" s="561"/>
      <c r="E518" s="561"/>
      <c r="H518" s="561"/>
      <c r="Q518" s="561"/>
      <c r="R518" s="561"/>
      <c r="S518" s="561"/>
      <c r="T518" s="561"/>
      <c r="U518" s="561"/>
      <c r="V518" s="561"/>
      <c r="Y518" s="561"/>
      <c r="Z518" s="561"/>
      <c r="AA518" s="561"/>
      <c r="AB518" s="561"/>
      <c r="AC518" s="561"/>
      <c r="AD518" s="561"/>
      <c r="AE518" s="561"/>
      <c r="AF518" s="561"/>
      <c r="AG518" s="561"/>
      <c r="AH518" s="561"/>
      <c r="AJ518" s="561"/>
      <c r="AK518" s="561"/>
      <c r="AM518" s="561"/>
      <c r="AN518" s="561"/>
      <c r="AO518" s="561"/>
      <c r="AP518" s="561"/>
      <c r="AQ518" s="561"/>
      <c r="AR518" s="561"/>
      <c r="AS518" s="561"/>
      <c r="AU518" s="561"/>
      <c r="AV518" s="561"/>
      <c r="AW518" s="561"/>
      <c r="AX518" s="561"/>
      <c r="AY518" s="561"/>
      <c r="AZ518" s="561"/>
      <c r="BA518" s="561"/>
      <c r="BB518" s="561"/>
      <c r="BC518" s="561"/>
      <c r="BD518" s="561"/>
      <c r="BE518" s="561"/>
      <c r="BF518" s="561"/>
      <c r="BG518" s="561"/>
      <c r="BH518" s="561"/>
      <c r="BI518" s="561"/>
      <c r="BJ518" s="561"/>
      <c r="BK518" s="561"/>
      <c r="BL518" s="561"/>
      <c r="BM518" s="561"/>
      <c r="BN518" s="561"/>
      <c r="BO518" s="561"/>
      <c r="BP518" s="561"/>
      <c r="BQ518" s="561"/>
      <c r="BR518" s="561"/>
      <c r="BS518" s="561"/>
      <c r="BT518" s="561"/>
      <c r="BU518" s="561"/>
    </row>
    <row r="519" spans="1:73">
      <c r="A519" s="561"/>
      <c r="E519" s="561"/>
      <c r="H519" s="561"/>
      <c r="Q519" s="561"/>
      <c r="R519" s="561"/>
      <c r="S519" s="561"/>
      <c r="T519" s="561"/>
      <c r="U519" s="561"/>
      <c r="V519" s="561"/>
      <c r="Y519" s="561"/>
      <c r="Z519" s="561"/>
      <c r="AA519" s="561"/>
      <c r="AB519" s="561"/>
      <c r="AC519" s="561"/>
      <c r="AD519" s="561"/>
      <c r="AE519" s="561"/>
      <c r="AF519" s="561"/>
      <c r="AG519" s="561"/>
      <c r="AH519" s="561"/>
      <c r="AJ519" s="561"/>
      <c r="AK519" s="561"/>
      <c r="AM519" s="561"/>
      <c r="AN519" s="561"/>
      <c r="AO519" s="561"/>
      <c r="AP519" s="561"/>
      <c r="AQ519" s="561"/>
      <c r="AR519" s="561"/>
      <c r="AS519" s="561"/>
      <c r="AU519" s="561"/>
      <c r="AV519" s="561"/>
      <c r="AW519" s="561"/>
      <c r="AX519" s="561"/>
      <c r="AY519" s="561"/>
      <c r="AZ519" s="561"/>
      <c r="BA519" s="561"/>
      <c r="BB519" s="561"/>
      <c r="BC519" s="561"/>
      <c r="BD519" s="561"/>
      <c r="BE519" s="561"/>
      <c r="BF519" s="561"/>
      <c r="BG519" s="561"/>
      <c r="BH519" s="561"/>
      <c r="BI519" s="561"/>
      <c r="BJ519" s="561"/>
      <c r="BK519" s="561"/>
      <c r="BL519" s="561"/>
      <c r="BM519" s="561"/>
      <c r="BN519" s="561"/>
      <c r="BO519" s="561"/>
      <c r="BP519" s="561"/>
      <c r="BQ519" s="561"/>
      <c r="BR519" s="561"/>
      <c r="BS519" s="561"/>
      <c r="BT519" s="561"/>
      <c r="BU519" s="561"/>
    </row>
    <row r="520" spans="1:73">
      <c r="A520" s="561"/>
      <c r="E520" s="561"/>
      <c r="H520" s="561"/>
      <c r="Q520" s="561"/>
      <c r="R520" s="561"/>
      <c r="S520" s="561"/>
      <c r="T520" s="561"/>
      <c r="U520" s="561"/>
      <c r="V520" s="561"/>
      <c r="Y520" s="561"/>
      <c r="Z520" s="561"/>
      <c r="AA520" s="561"/>
      <c r="AB520" s="561"/>
      <c r="AC520" s="561"/>
      <c r="AD520" s="561"/>
      <c r="AE520" s="561"/>
      <c r="AF520" s="561"/>
      <c r="AG520" s="561"/>
      <c r="AH520" s="561"/>
      <c r="AJ520" s="561"/>
      <c r="AK520" s="561"/>
      <c r="AM520" s="561"/>
      <c r="AN520" s="561"/>
      <c r="AO520" s="561"/>
      <c r="AP520" s="561"/>
      <c r="AQ520" s="561"/>
      <c r="AR520" s="561"/>
      <c r="AS520" s="561"/>
      <c r="AU520" s="561"/>
      <c r="AV520" s="561"/>
      <c r="AW520" s="561"/>
      <c r="AX520" s="561"/>
      <c r="AY520" s="561"/>
      <c r="AZ520" s="561"/>
      <c r="BA520" s="561"/>
      <c r="BB520" s="561"/>
      <c r="BC520" s="561"/>
      <c r="BD520" s="561"/>
      <c r="BE520" s="561"/>
      <c r="BF520" s="561"/>
      <c r="BG520" s="561"/>
      <c r="BH520" s="561"/>
      <c r="BI520" s="561"/>
      <c r="BJ520" s="561"/>
      <c r="BK520" s="561"/>
      <c r="BL520" s="561"/>
      <c r="BM520" s="561"/>
      <c r="BN520" s="561"/>
      <c r="BO520" s="561"/>
      <c r="BP520" s="561"/>
      <c r="BQ520" s="561"/>
      <c r="BR520" s="561"/>
      <c r="BS520" s="561"/>
      <c r="BT520" s="561"/>
      <c r="BU520" s="561"/>
    </row>
    <row r="521" spans="1:73">
      <c r="A521" s="561"/>
      <c r="E521" s="561"/>
      <c r="H521" s="561"/>
      <c r="Q521" s="561"/>
      <c r="R521" s="561"/>
      <c r="S521" s="561"/>
      <c r="T521" s="561"/>
      <c r="U521" s="561"/>
      <c r="V521" s="561"/>
      <c r="Y521" s="561"/>
      <c r="Z521" s="561"/>
      <c r="AA521" s="561"/>
      <c r="AB521" s="561"/>
      <c r="AC521" s="561"/>
      <c r="AD521" s="561"/>
      <c r="AE521" s="561"/>
      <c r="AF521" s="561"/>
      <c r="AG521" s="561"/>
      <c r="AH521" s="561"/>
      <c r="AJ521" s="561"/>
      <c r="AK521" s="561"/>
      <c r="AM521" s="561"/>
      <c r="AN521" s="561"/>
      <c r="AO521" s="561"/>
      <c r="AP521" s="561"/>
      <c r="AQ521" s="561"/>
      <c r="AR521" s="561"/>
      <c r="AS521" s="561"/>
      <c r="AU521" s="561"/>
      <c r="AV521" s="561"/>
      <c r="AW521" s="561"/>
      <c r="AX521" s="561"/>
      <c r="AY521" s="561"/>
      <c r="AZ521" s="561"/>
      <c r="BA521" s="561"/>
      <c r="BB521" s="561"/>
      <c r="BC521" s="561"/>
      <c r="BD521" s="561"/>
      <c r="BE521" s="561"/>
      <c r="BF521" s="561"/>
      <c r="BG521" s="561"/>
      <c r="BH521" s="561"/>
      <c r="BI521" s="561"/>
      <c r="BJ521" s="561"/>
      <c r="BK521" s="561"/>
      <c r="BL521" s="561"/>
      <c r="BM521" s="561"/>
      <c r="BN521" s="561"/>
      <c r="BO521" s="561"/>
      <c r="BP521" s="561"/>
      <c r="BQ521" s="561"/>
      <c r="BR521" s="561"/>
      <c r="BS521" s="561"/>
      <c r="BT521" s="561"/>
      <c r="BU521" s="561"/>
    </row>
    <row r="522" spans="1:73">
      <c r="A522" s="561"/>
      <c r="E522" s="561"/>
      <c r="H522" s="561"/>
      <c r="Q522" s="561"/>
      <c r="R522" s="561"/>
      <c r="S522" s="561"/>
      <c r="T522" s="561"/>
      <c r="U522" s="561"/>
      <c r="V522" s="561"/>
      <c r="Y522" s="561"/>
      <c r="Z522" s="561"/>
      <c r="AA522" s="561"/>
      <c r="AB522" s="561"/>
      <c r="AC522" s="561"/>
      <c r="AD522" s="561"/>
      <c r="AE522" s="561"/>
      <c r="AF522" s="561"/>
      <c r="AG522" s="561"/>
      <c r="AH522" s="561"/>
      <c r="AJ522" s="561"/>
      <c r="AK522" s="561"/>
      <c r="AM522" s="561"/>
      <c r="AN522" s="561"/>
      <c r="AO522" s="561"/>
      <c r="AP522" s="561"/>
      <c r="AQ522" s="561"/>
      <c r="AR522" s="561"/>
      <c r="AS522" s="561"/>
      <c r="AU522" s="561"/>
      <c r="AV522" s="561"/>
      <c r="AW522" s="561"/>
      <c r="AX522" s="561"/>
      <c r="AY522" s="561"/>
      <c r="AZ522" s="561"/>
      <c r="BA522" s="561"/>
      <c r="BB522" s="561"/>
      <c r="BC522" s="561"/>
      <c r="BD522" s="561"/>
      <c r="BE522" s="561"/>
      <c r="BF522" s="561"/>
      <c r="BG522" s="561"/>
      <c r="BH522" s="561"/>
      <c r="BI522" s="561"/>
      <c r="BJ522" s="561"/>
      <c r="BK522" s="561"/>
      <c r="BL522" s="561"/>
      <c r="BM522" s="561"/>
      <c r="BN522" s="561"/>
      <c r="BO522" s="561"/>
      <c r="BP522" s="561"/>
      <c r="BQ522" s="561"/>
      <c r="BR522" s="561"/>
      <c r="BS522" s="561"/>
      <c r="BT522" s="561"/>
      <c r="BU522" s="561"/>
    </row>
    <row r="523" spans="1:73">
      <c r="A523" s="561"/>
      <c r="E523" s="561"/>
      <c r="H523" s="561"/>
      <c r="Q523" s="561"/>
      <c r="R523" s="561"/>
      <c r="S523" s="561"/>
      <c r="T523" s="561"/>
      <c r="U523" s="561"/>
      <c r="V523" s="561"/>
      <c r="Y523" s="561"/>
      <c r="Z523" s="561"/>
      <c r="AA523" s="561"/>
      <c r="AB523" s="561"/>
      <c r="AC523" s="561"/>
      <c r="AD523" s="561"/>
      <c r="AE523" s="561"/>
      <c r="AF523" s="561"/>
      <c r="AG523" s="561"/>
      <c r="AH523" s="561"/>
      <c r="AJ523" s="561"/>
      <c r="AK523" s="561"/>
      <c r="AM523" s="561"/>
      <c r="AN523" s="561"/>
      <c r="AO523" s="561"/>
      <c r="AP523" s="561"/>
      <c r="AQ523" s="561"/>
      <c r="AR523" s="561"/>
      <c r="AS523" s="561"/>
      <c r="AU523" s="561"/>
      <c r="AV523" s="561"/>
      <c r="AW523" s="561"/>
      <c r="AX523" s="561"/>
      <c r="AY523" s="561"/>
      <c r="AZ523" s="561"/>
      <c r="BA523" s="561"/>
      <c r="BB523" s="561"/>
      <c r="BC523" s="561"/>
      <c r="BD523" s="561"/>
      <c r="BE523" s="561"/>
      <c r="BF523" s="561"/>
      <c r="BG523" s="561"/>
      <c r="BH523" s="561"/>
      <c r="BI523" s="561"/>
      <c r="BJ523" s="561"/>
      <c r="BK523" s="561"/>
      <c r="BL523" s="561"/>
      <c r="BM523" s="561"/>
      <c r="BN523" s="561"/>
      <c r="BO523" s="561"/>
      <c r="BP523" s="561"/>
      <c r="BQ523" s="561"/>
      <c r="BR523" s="561"/>
      <c r="BS523" s="561"/>
      <c r="BT523" s="561"/>
      <c r="BU523" s="561"/>
    </row>
    <row r="524" spans="1:73">
      <c r="A524" s="561"/>
      <c r="E524" s="561"/>
      <c r="H524" s="561"/>
      <c r="Q524" s="561"/>
      <c r="R524" s="561"/>
      <c r="S524" s="561"/>
      <c r="T524" s="561"/>
      <c r="U524" s="561"/>
      <c r="V524" s="561"/>
      <c r="Y524" s="561"/>
      <c r="Z524" s="561"/>
      <c r="AA524" s="561"/>
      <c r="AB524" s="561"/>
      <c r="AC524" s="561"/>
      <c r="AD524" s="561"/>
      <c r="AE524" s="561"/>
      <c r="AF524" s="561"/>
      <c r="AG524" s="561"/>
      <c r="AH524" s="561"/>
      <c r="AJ524" s="561"/>
      <c r="AK524" s="561"/>
      <c r="AM524" s="561"/>
      <c r="AN524" s="561"/>
      <c r="AO524" s="561"/>
      <c r="AP524" s="561"/>
      <c r="AQ524" s="561"/>
      <c r="AR524" s="561"/>
      <c r="AS524" s="561"/>
      <c r="AU524" s="561"/>
      <c r="AV524" s="561"/>
      <c r="AW524" s="561"/>
      <c r="AX524" s="561"/>
      <c r="AY524" s="561"/>
      <c r="AZ524" s="561"/>
      <c r="BA524" s="561"/>
      <c r="BB524" s="561"/>
      <c r="BC524" s="561"/>
      <c r="BD524" s="561"/>
      <c r="BE524" s="561"/>
      <c r="BF524" s="561"/>
      <c r="BG524" s="561"/>
      <c r="BH524" s="561"/>
      <c r="BI524" s="561"/>
      <c r="BJ524" s="561"/>
      <c r="BK524" s="561"/>
      <c r="BL524" s="561"/>
      <c r="BM524" s="561"/>
      <c r="BN524" s="561"/>
      <c r="BO524" s="561"/>
      <c r="BP524" s="561"/>
      <c r="BQ524" s="561"/>
      <c r="BR524" s="561"/>
      <c r="BS524" s="561"/>
      <c r="BT524" s="561"/>
      <c r="BU524" s="561"/>
    </row>
    <row r="525" spans="1:73">
      <c r="A525" s="561"/>
      <c r="E525" s="561"/>
      <c r="H525" s="561"/>
      <c r="Q525" s="561"/>
      <c r="R525" s="561"/>
      <c r="S525" s="561"/>
      <c r="T525" s="561"/>
      <c r="U525" s="561"/>
      <c r="V525" s="561"/>
      <c r="Y525" s="561"/>
      <c r="Z525" s="561"/>
      <c r="AA525" s="561"/>
      <c r="AB525" s="561"/>
      <c r="AC525" s="561"/>
      <c r="AD525" s="561"/>
      <c r="AE525" s="561"/>
      <c r="AF525" s="561"/>
      <c r="AG525" s="561"/>
      <c r="AH525" s="561"/>
      <c r="AJ525" s="561"/>
      <c r="AK525" s="561"/>
      <c r="AM525" s="561"/>
      <c r="AN525" s="561"/>
      <c r="AO525" s="561"/>
      <c r="AP525" s="561"/>
      <c r="AQ525" s="561"/>
      <c r="AR525" s="561"/>
      <c r="AS525" s="561"/>
      <c r="AU525" s="561"/>
      <c r="AV525" s="561"/>
      <c r="AW525" s="561"/>
      <c r="AX525" s="561"/>
      <c r="AY525" s="561"/>
      <c r="AZ525" s="561"/>
      <c r="BA525" s="561"/>
      <c r="BB525" s="561"/>
      <c r="BC525" s="561"/>
      <c r="BD525" s="561"/>
      <c r="BE525" s="561"/>
      <c r="BF525" s="561"/>
      <c r="BG525" s="561"/>
      <c r="BH525" s="561"/>
      <c r="BI525" s="561"/>
      <c r="BJ525" s="561"/>
      <c r="BK525" s="561"/>
      <c r="BL525" s="561"/>
      <c r="BM525" s="561"/>
      <c r="BN525" s="561"/>
      <c r="BO525" s="561"/>
      <c r="BP525" s="561"/>
      <c r="BQ525" s="561"/>
      <c r="BR525" s="561"/>
      <c r="BS525" s="561"/>
      <c r="BT525" s="561"/>
      <c r="BU525" s="561"/>
    </row>
    <row r="526" spans="1:73">
      <c r="A526" s="561"/>
      <c r="E526" s="561"/>
      <c r="H526" s="561"/>
      <c r="Q526" s="561"/>
      <c r="R526" s="561"/>
      <c r="S526" s="561"/>
      <c r="T526" s="561"/>
      <c r="U526" s="561"/>
      <c r="V526" s="561"/>
      <c r="Y526" s="561"/>
      <c r="Z526" s="561"/>
      <c r="AA526" s="561"/>
      <c r="AB526" s="561"/>
      <c r="AC526" s="561"/>
      <c r="AD526" s="561"/>
      <c r="AE526" s="561"/>
      <c r="AF526" s="561"/>
      <c r="AG526" s="561"/>
      <c r="AH526" s="561"/>
      <c r="AJ526" s="561"/>
      <c r="AK526" s="561"/>
      <c r="AM526" s="561"/>
      <c r="AN526" s="561"/>
      <c r="AO526" s="561"/>
      <c r="AP526" s="561"/>
      <c r="AQ526" s="561"/>
      <c r="AR526" s="561"/>
      <c r="AS526" s="561"/>
      <c r="AU526" s="561"/>
      <c r="AV526" s="561"/>
      <c r="AW526" s="561"/>
      <c r="AX526" s="561"/>
      <c r="AY526" s="561"/>
      <c r="AZ526" s="561"/>
      <c r="BA526" s="561"/>
      <c r="BB526" s="561"/>
      <c r="BC526" s="561"/>
      <c r="BD526" s="561"/>
      <c r="BE526" s="561"/>
      <c r="BF526" s="561"/>
      <c r="BG526" s="561"/>
      <c r="BH526" s="561"/>
      <c r="BI526" s="561"/>
      <c r="BJ526" s="561"/>
      <c r="BK526" s="561"/>
      <c r="BL526" s="561"/>
      <c r="BM526" s="561"/>
      <c r="BN526" s="561"/>
      <c r="BO526" s="561"/>
      <c r="BP526" s="561"/>
      <c r="BQ526" s="561"/>
      <c r="BR526" s="561"/>
      <c r="BS526" s="561"/>
      <c r="BT526" s="561"/>
      <c r="BU526" s="561"/>
    </row>
    <row r="527" spans="1:73">
      <c r="A527" s="561"/>
      <c r="E527" s="561"/>
      <c r="H527" s="561"/>
      <c r="Q527" s="561"/>
      <c r="R527" s="561"/>
      <c r="S527" s="561"/>
      <c r="T527" s="561"/>
      <c r="U527" s="561"/>
      <c r="V527" s="561"/>
      <c r="Y527" s="561"/>
      <c r="Z527" s="561"/>
      <c r="AA527" s="561"/>
      <c r="AB527" s="561"/>
      <c r="AC527" s="561"/>
      <c r="AD527" s="561"/>
      <c r="AE527" s="561"/>
      <c r="AF527" s="561"/>
      <c r="AG527" s="561"/>
      <c r="AH527" s="561"/>
      <c r="AJ527" s="561"/>
      <c r="AK527" s="561"/>
      <c r="AM527" s="561"/>
      <c r="AN527" s="561"/>
      <c r="AO527" s="561"/>
      <c r="AP527" s="561"/>
      <c r="AQ527" s="561"/>
      <c r="AR527" s="561"/>
      <c r="AS527" s="561"/>
      <c r="AU527" s="561"/>
      <c r="AV527" s="561"/>
      <c r="AW527" s="561"/>
      <c r="AX527" s="561"/>
      <c r="AY527" s="561"/>
      <c r="AZ527" s="561"/>
      <c r="BA527" s="561"/>
      <c r="BB527" s="561"/>
      <c r="BC527" s="561"/>
      <c r="BD527" s="561"/>
      <c r="BE527" s="561"/>
      <c r="BF527" s="561"/>
      <c r="BG527" s="561"/>
      <c r="BH527" s="561"/>
      <c r="BI527" s="561"/>
      <c r="BJ527" s="561"/>
      <c r="BK527" s="561"/>
      <c r="BL527" s="561"/>
      <c r="BM527" s="561"/>
      <c r="BN527" s="561"/>
      <c r="BO527" s="561"/>
      <c r="BP527" s="561"/>
      <c r="BQ527" s="561"/>
      <c r="BR527" s="561"/>
      <c r="BS527" s="561"/>
      <c r="BT527" s="561"/>
      <c r="BU527" s="561"/>
    </row>
    <row r="528" spans="1:73">
      <c r="A528" s="561"/>
      <c r="E528" s="561"/>
      <c r="H528" s="561"/>
      <c r="Q528" s="561"/>
      <c r="R528" s="561"/>
      <c r="S528" s="561"/>
      <c r="T528" s="561"/>
      <c r="U528" s="561"/>
      <c r="V528" s="561"/>
      <c r="Y528" s="561"/>
      <c r="Z528" s="561"/>
      <c r="AA528" s="561"/>
      <c r="AB528" s="561"/>
      <c r="AC528" s="561"/>
      <c r="AD528" s="561"/>
      <c r="AE528" s="561"/>
      <c r="AF528" s="561"/>
      <c r="AG528" s="561"/>
      <c r="AH528" s="561"/>
      <c r="AJ528" s="561"/>
      <c r="AK528" s="561"/>
      <c r="AM528" s="561"/>
      <c r="AN528" s="561"/>
      <c r="AO528" s="561"/>
      <c r="AP528" s="561"/>
      <c r="AQ528" s="561"/>
      <c r="AR528" s="561"/>
      <c r="AS528" s="561"/>
      <c r="AU528" s="561"/>
      <c r="AV528" s="561"/>
      <c r="AW528" s="561"/>
      <c r="AX528" s="561"/>
      <c r="AY528" s="561"/>
      <c r="AZ528" s="561"/>
      <c r="BA528" s="561"/>
      <c r="BB528" s="561"/>
      <c r="BC528" s="561"/>
      <c r="BD528" s="561"/>
      <c r="BE528" s="561"/>
      <c r="BF528" s="561"/>
      <c r="BG528" s="561"/>
      <c r="BH528" s="561"/>
      <c r="BI528" s="561"/>
      <c r="BJ528" s="561"/>
      <c r="BK528" s="561"/>
      <c r="BL528" s="561"/>
      <c r="BM528" s="561"/>
      <c r="BN528" s="561"/>
      <c r="BO528" s="561"/>
      <c r="BP528" s="561"/>
      <c r="BQ528" s="561"/>
      <c r="BR528" s="561"/>
      <c r="BS528" s="561"/>
      <c r="BT528" s="561"/>
      <c r="BU528" s="561"/>
    </row>
    <row r="529" spans="1:73">
      <c r="A529" s="561"/>
      <c r="E529" s="561"/>
      <c r="H529" s="561"/>
      <c r="Q529" s="561"/>
      <c r="R529" s="561"/>
      <c r="S529" s="561"/>
      <c r="T529" s="561"/>
      <c r="U529" s="561"/>
      <c r="V529" s="561"/>
      <c r="Y529" s="561"/>
      <c r="Z529" s="561"/>
      <c r="AA529" s="561"/>
      <c r="AB529" s="561"/>
      <c r="AC529" s="561"/>
      <c r="AD529" s="561"/>
      <c r="AE529" s="561"/>
      <c r="AF529" s="561"/>
      <c r="AG529" s="561"/>
      <c r="AH529" s="561"/>
      <c r="AJ529" s="561"/>
      <c r="AK529" s="561"/>
      <c r="AM529" s="561"/>
      <c r="AN529" s="561"/>
      <c r="AO529" s="561"/>
      <c r="AP529" s="561"/>
      <c r="AQ529" s="561"/>
      <c r="AR529" s="561"/>
      <c r="AS529" s="561"/>
      <c r="AU529" s="561"/>
      <c r="AV529" s="561"/>
      <c r="AW529" s="561"/>
      <c r="AX529" s="561"/>
      <c r="AY529" s="561"/>
      <c r="AZ529" s="561"/>
      <c r="BA529" s="561"/>
      <c r="BB529" s="561"/>
      <c r="BC529" s="561"/>
      <c r="BD529" s="561"/>
      <c r="BE529" s="561"/>
      <c r="BF529" s="561"/>
      <c r="BG529" s="561"/>
      <c r="BH529" s="561"/>
      <c r="BI529" s="561"/>
      <c r="BJ529" s="561"/>
      <c r="BK529" s="561"/>
      <c r="BL529" s="561"/>
      <c r="BM529" s="561"/>
      <c r="BN529" s="561"/>
      <c r="BO529" s="561"/>
      <c r="BP529" s="561"/>
      <c r="BQ529" s="561"/>
      <c r="BR529" s="561"/>
      <c r="BS529" s="561"/>
      <c r="BT529" s="561"/>
      <c r="BU529" s="561"/>
    </row>
    <row r="530" spans="1:73">
      <c r="A530" s="561"/>
      <c r="E530" s="561"/>
      <c r="H530" s="561"/>
      <c r="Q530" s="561"/>
      <c r="R530" s="561"/>
      <c r="S530" s="561"/>
      <c r="T530" s="561"/>
      <c r="U530" s="561"/>
      <c r="V530" s="561"/>
      <c r="Y530" s="561"/>
      <c r="Z530" s="561"/>
      <c r="AA530" s="561"/>
      <c r="AB530" s="561"/>
      <c r="AC530" s="561"/>
      <c r="AD530" s="561"/>
      <c r="AE530" s="561"/>
      <c r="AF530" s="561"/>
      <c r="AG530" s="561"/>
      <c r="AH530" s="561"/>
      <c r="AJ530" s="561"/>
      <c r="AK530" s="561"/>
      <c r="AM530" s="561"/>
      <c r="AN530" s="561"/>
      <c r="AO530" s="561"/>
      <c r="AP530" s="561"/>
      <c r="AQ530" s="561"/>
      <c r="AR530" s="561"/>
      <c r="AS530" s="561"/>
      <c r="AU530" s="561"/>
      <c r="AV530" s="561"/>
      <c r="AW530" s="561"/>
      <c r="AX530" s="561"/>
      <c r="AY530" s="561"/>
      <c r="AZ530" s="561"/>
      <c r="BA530" s="561"/>
      <c r="BB530" s="561"/>
      <c r="BC530" s="561"/>
      <c r="BD530" s="561"/>
      <c r="BE530" s="561"/>
      <c r="BF530" s="561"/>
      <c r="BG530" s="561"/>
      <c r="BH530" s="561"/>
      <c r="BI530" s="561"/>
      <c r="BJ530" s="561"/>
      <c r="BK530" s="561"/>
      <c r="BL530" s="561"/>
      <c r="BM530" s="561"/>
      <c r="BN530" s="561"/>
      <c r="BO530" s="561"/>
      <c r="BP530" s="561"/>
      <c r="BQ530" s="561"/>
      <c r="BR530" s="561"/>
      <c r="BS530" s="561"/>
      <c r="BT530" s="561"/>
      <c r="BU530" s="561"/>
    </row>
    <row r="531" spans="1:73">
      <c r="A531" s="561"/>
      <c r="E531" s="561"/>
      <c r="H531" s="561"/>
      <c r="Q531" s="561"/>
      <c r="R531" s="561"/>
      <c r="S531" s="561"/>
      <c r="T531" s="561"/>
      <c r="U531" s="561"/>
      <c r="V531" s="561"/>
      <c r="Y531" s="561"/>
      <c r="Z531" s="561"/>
      <c r="AA531" s="561"/>
      <c r="AB531" s="561"/>
      <c r="AC531" s="561"/>
      <c r="AD531" s="561"/>
      <c r="AE531" s="561"/>
      <c r="AF531" s="561"/>
      <c r="AG531" s="561"/>
      <c r="AH531" s="561"/>
      <c r="AJ531" s="561"/>
      <c r="AK531" s="561"/>
      <c r="AM531" s="561"/>
      <c r="AN531" s="561"/>
      <c r="AO531" s="561"/>
      <c r="AP531" s="561"/>
      <c r="AQ531" s="561"/>
      <c r="AR531" s="561"/>
      <c r="AS531" s="561"/>
      <c r="AU531" s="561"/>
      <c r="AV531" s="561"/>
      <c r="AW531" s="561"/>
      <c r="AX531" s="561"/>
      <c r="AY531" s="561"/>
      <c r="AZ531" s="561"/>
      <c r="BA531" s="561"/>
      <c r="BB531" s="561"/>
      <c r="BC531" s="561"/>
      <c r="BD531" s="561"/>
      <c r="BE531" s="561"/>
      <c r="BF531" s="561"/>
      <c r="BG531" s="561"/>
      <c r="BH531" s="561"/>
      <c r="BI531" s="561"/>
      <c r="BJ531" s="561"/>
      <c r="BK531" s="561"/>
      <c r="BL531" s="561"/>
      <c r="BM531" s="561"/>
      <c r="BN531" s="561"/>
      <c r="BO531" s="561"/>
      <c r="BP531" s="561"/>
      <c r="BQ531" s="561"/>
      <c r="BR531" s="561"/>
      <c r="BS531" s="561"/>
      <c r="BT531" s="561"/>
      <c r="BU531" s="561"/>
    </row>
    <row r="532" spans="1:73">
      <c r="A532" s="561"/>
      <c r="E532" s="561"/>
      <c r="H532" s="561"/>
      <c r="Q532" s="561"/>
      <c r="R532" s="561"/>
      <c r="S532" s="561"/>
      <c r="T532" s="561"/>
      <c r="U532" s="561"/>
      <c r="V532" s="561"/>
      <c r="Y532" s="561"/>
      <c r="Z532" s="561"/>
      <c r="AA532" s="561"/>
      <c r="AB532" s="561"/>
      <c r="AC532" s="561"/>
      <c r="AD532" s="561"/>
      <c r="AE532" s="561"/>
      <c r="AF532" s="561"/>
      <c r="AG532" s="561"/>
      <c r="AH532" s="561"/>
      <c r="AJ532" s="561"/>
      <c r="AK532" s="561"/>
      <c r="AM532" s="561"/>
      <c r="AN532" s="561"/>
      <c r="AO532" s="561"/>
      <c r="AP532" s="561"/>
      <c r="AQ532" s="561"/>
      <c r="AR532" s="561"/>
      <c r="AS532" s="561"/>
      <c r="AU532" s="561"/>
      <c r="AV532" s="561"/>
      <c r="AW532" s="561"/>
      <c r="AX532" s="561"/>
      <c r="AY532" s="561"/>
      <c r="AZ532" s="561"/>
      <c r="BA532" s="561"/>
      <c r="BB532" s="561"/>
      <c r="BC532" s="561"/>
      <c r="BD532" s="561"/>
      <c r="BE532" s="561"/>
      <c r="BF532" s="561"/>
      <c r="BG532" s="561"/>
      <c r="BH532" s="561"/>
      <c r="BI532" s="561"/>
      <c r="BJ532" s="561"/>
      <c r="BK532" s="561"/>
      <c r="BL532" s="561"/>
      <c r="BM532" s="561"/>
      <c r="BN532" s="561"/>
      <c r="BO532" s="561"/>
      <c r="BP532" s="561"/>
      <c r="BQ532" s="561"/>
      <c r="BR532" s="561"/>
      <c r="BS532" s="561"/>
      <c r="BT532" s="561"/>
      <c r="BU532" s="561"/>
    </row>
    <row r="533" spans="1:73">
      <c r="A533" s="561"/>
      <c r="E533" s="561"/>
      <c r="H533" s="561"/>
      <c r="Q533" s="561"/>
      <c r="R533" s="561"/>
      <c r="S533" s="561"/>
      <c r="T533" s="561"/>
      <c r="U533" s="561"/>
      <c r="V533" s="561"/>
      <c r="Y533" s="561"/>
      <c r="Z533" s="561"/>
      <c r="AA533" s="561"/>
      <c r="AB533" s="561"/>
      <c r="AC533" s="561"/>
      <c r="AD533" s="561"/>
      <c r="AE533" s="561"/>
      <c r="AF533" s="561"/>
      <c r="AG533" s="561"/>
      <c r="AH533" s="561"/>
      <c r="AJ533" s="561"/>
      <c r="AK533" s="561"/>
      <c r="AM533" s="561"/>
      <c r="AN533" s="561"/>
      <c r="AO533" s="561"/>
      <c r="AP533" s="561"/>
      <c r="AQ533" s="561"/>
      <c r="AR533" s="561"/>
      <c r="AS533" s="561"/>
      <c r="AU533" s="561"/>
      <c r="AV533" s="561"/>
      <c r="AW533" s="561"/>
      <c r="AX533" s="561"/>
      <c r="AY533" s="561"/>
      <c r="AZ533" s="561"/>
      <c r="BA533" s="561"/>
      <c r="BB533" s="561"/>
      <c r="BC533" s="561"/>
      <c r="BD533" s="561"/>
      <c r="BE533" s="561"/>
      <c r="BF533" s="561"/>
      <c r="BG533" s="561"/>
      <c r="BH533" s="561"/>
      <c r="BI533" s="561"/>
      <c r="BJ533" s="561"/>
      <c r="BK533" s="561"/>
      <c r="BL533" s="561"/>
      <c r="BM533" s="561"/>
      <c r="BN533" s="561"/>
      <c r="BO533" s="561"/>
      <c r="BP533" s="561"/>
      <c r="BQ533" s="561"/>
      <c r="BR533" s="561"/>
      <c r="BS533" s="561"/>
      <c r="BT533" s="561"/>
      <c r="BU533" s="561"/>
    </row>
    <row r="534" spans="1:73">
      <c r="A534" s="561"/>
      <c r="E534" s="561"/>
      <c r="H534" s="561"/>
      <c r="Q534" s="561"/>
      <c r="R534" s="561"/>
      <c r="S534" s="561"/>
      <c r="T534" s="561"/>
      <c r="U534" s="561"/>
      <c r="V534" s="561"/>
      <c r="Y534" s="561"/>
      <c r="Z534" s="561"/>
      <c r="AA534" s="561"/>
      <c r="AB534" s="561"/>
      <c r="AC534" s="561"/>
      <c r="AD534" s="561"/>
      <c r="AE534" s="561"/>
      <c r="AF534" s="561"/>
      <c r="AG534" s="561"/>
      <c r="AH534" s="561"/>
      <c r="AJ534" s="561"/>
      <c r="AK534" s="561"/>
      <c r="AM534" s="561"/>
      <c r="AN534" s="561"/>
      <c r="AO534" s="561"/>
      <c r="AP534" s="561"/>
      <c r="AQ534" s="561"/>
      <c r="AR534" s="561"/>
      <c r="AS534" s="561"/>
      <c r="AU534" s="561"/>
      <c r="AV534" s="561"/>
      <c r="AW534" s="561"/>
      <c r="AX534" s="561"/>
      <c r="AY534" s="561"/>
      <c r="AZ534" s="561"/>
      <c r="BA534" s="561"/>
      <c r="BB534" s="561"/>
      <c r="BC534" s="561"/>
      <c r="BD534" s="561"/>
      <c r="BE534" s="561"/>
      <c r="BF534" s="561"/>
      <c r="BG534" s="561"/>
      <c r="BH534" s="561"/>
      <c r="BI534" s="561"/>
      <c r="BJ534" s="561"/>
      <c r="BK534" s="561"/>
      <c r="BL534" s="561"/>
      <c r="BM534" s="561"/>
      <c r="BN534" s="561"/>
      <c r="BO534" s="561"/>
      <c r="BP534" s="561"/>
      <c r="BQ534" s="561"/>
      <c r="BR534" s="561"/>
      <c r="BS534" s="561"/>
      <c r="BT534" s="561"/>
      <c r="BU534" s="561"/>
    </row>
    <row r="535" spans="1:73">
      <c r="A535" s="561"/>
      <c r="E535" s="561"/>
      <c r="H535" s="561"/>
      <c r="Q535" s="561"/>
      <c r="R535" s="561"/>
      <c r="S535" s="561"/>
      <c r="T535" s="561"/>
      <c r="U535" s="561"/>
      <c r="V535" s="561"/>
      <c r="Y535" s="561"/>
      <c r="Z535" s="561"/>
      <c r="AA535" s="561"/>
      <c r="AB535" s="561"/>
      <c r="AC535" s="561"/>
      <c r="AD535" s="561"/>
      <c r="AE535" s="561"/>
      <c r="AF535" s="561"/>
      <c r="AG535" s="561"/>
      <c r="AH535" s="561"/>
      <c r="AJ535" s="561"/>
      <c r="AK535" s="561"/>
      <c r="AM535" s="561"/>
      <c r="AN535" s="561"/>
      <c r="AO535" s="561"/>
      <c r="AP535" s="561"/>
      <c r="AQ535" s="561"/>
      <c r="AR535" s="561"/>
      <c r="AS535" s="561"/>
      <c r="AU535" s="561"/>
      <c r="AV535" s="561"/>
      <c r="AW535" s="561"/>
      <c r="AX535" s="561"/>
      <c r="AY535" s="561"/>
      <c r="AZ535" s="561"/>
      <c r="BA535" s="561"/>
      <c r="BB535" s="561"/>
      <c r="BC535" s="561"/>
      <c r="BD535" s="561"/>
      <c r="BE535" s="561"/>
      <c r="BF535" s="561"/>
      <c r="BG535" s="561"/>
      <c r="BH535" s="561"/>
      <c r="BI535" s="561"/>
      <c r="BJ535" s="561"/>
      <c r="BK535" s="561"/>
      <c r="BL535" s="561"/>
      <c r="BM535" s="561"/>
      <c r="BN535" s="561"/>
      <c r="BO535" s="561"/>
      <c r="BP535" s="561"/>
      <c r="BQ535" s="561"/>
      <c r="BR535" s="561"/>
      <c r="BS535" s="561"/>
      <c r="BT535" s="561"/>
      <c r="BU535" s="561"/>
    </row>
    <row r="536" spans="1:73">
      <c r="A536" s="561"/>
      <c r="E536" s="561"/>
      <c r="H536" s="561"/>
      <c r="Q536" s="561"/>
      <c r="R536" s="561"/>
      <c r="S536" s="561"/>
      <c r="T536" s="561"/>
      <c r="U536" s="561"/>
      <c r="V536" s="561"/>
      <c r="Y536" s="561"/>
      <c r="Z536" s="561"/>
      <c r="AA536" s="561"/>
      <c r="AB536" s="561"/>
      <c r="AC536" s="561"/>
      <c r="AD536" s="561"/>
      <c r="AE536" s="561"/>
      <c r="AF536" s="561"/>
      <c r="AG536" s="561"/>
      <c r="AH536" s="561"/>
      <c r="AJ536" s="561"/>
      <c r="AK536" s="561"/>
      <c r="AM536" s="561"/>
      <c r="AN536" s="561"/>
      <c r="AO536" s="561"/>
      <c r="AP536" s="561"/>
      <c r="AQ536" s="561"/>
      <c r="AR536" s="561"/>
      <c r="AS536" s="561"/>
      <c r="AU536" s="561"/>
      <c r="AV536" s="561"/>
      <c r="AW536" s="561"/>
      <c r="AX536" s="561"/>
      <c r="AY536" s="561"/>
      <c r="AZ536" s="561"/>
      <c r="BA536" s="561"/>
      <c r="BB536" s="561"/>
      <c r="BC536" s="561"/>
      <c r="BD536" s="561"/>
      <c r="BE536" s="561"/>
      <c r="BF536" s="561"/>
      <c r="BG536" s="561"/>
      <c r="BH536" s="561"/>
      <c r="BI536" s="561"/>
      <c r="BJ536" s="561"/>
      <c r="BK536" s="561"/>
      <c r="BL536" s="561"/>
      <c r="BM536" s="561"/>
      <c r="BN536" s="561"/>
      <c r="BO536" s="561"/>
      <c r="BP536" s="561"/>
      <c r="BQ536" s="561"/>
      <c r="BR536" s="561"/>
      <c r="BS536" s="561"/>
      <c r="BT536" s="561"/>
      <c r="BU536" s="561"/>
    </row>
    <row r="537" spans="1:73">
      <c r="A537" s="561"/>
      <c r="E537" s="561"/>
      <c r="H537" s="561"/>
      <c r="Q537" s="561"/>
      <c r="R537" s="561"/>
      <c r="S537" s="561"/>
      <c r="T537" s="561"/>
      <c r="U537" s="561"/>
      <c r="V537" s="561"/>
      <c r="Y537" s="561"/>
      <c r="Z537" s="561"/>
      <c r="AA537" s="561"/>
      <c r="AB537" s="561"/>
      <c r="AC537" s="561"/>
      <c r="AD537" s="561"/>
      <c r="AE537" s="561"/>
      <c r="AF537" s="561"/>
      <c r="AG537" s="561"/>
      <c r="AH537" s="561"/>
      <c r="AJ537" s="561"/>
      <c r="AK537" s="561"/>
      <c r="AM537" s="561"/>
      <c r="AN537" s="561"/>
      <c r="AO537" s="561"/>
      <c r="AP537" s="561"/>
      <c r="AQ537" s="561"/>
      <c r="AR537" s="561"/>
      <c r="AS537" s="561"/>
      <c r="AU537" s="561"/>
      <c r="AV537" s="561"/>
      <c r="AW537" s="561"/>
      <c r="AX537" s="561"/>
      <c r="AY537" s="561"/>
      <c r="AZ537" s="561"/>
      <c r="BA537" s="561"/>
      <c r="BB537" s="561"/>
      <c r="BC537" s="561"/>
      <c r="BD537" s="561"/>
      <c r="BE537" s="561"/>
      <c r="BF537" s="561"/>
      <c r="BG537" s="561"/>
      <c r="BH537" s="561"/>
      <c r="BI537" s="561"/>
      <c r="BJ537" s="561"/>
      <c r="BK537" s="561"/>
      <c r="BL537" s="561"/>
      <c r="BM537" s="561"/>
      <c r="BN537" s="561"/>
      <c r="BO537" s="561"/>
      <c r="BP537" s="561"/>
      <c r="BQ537" s="561"/>
      <c r="BR537" s="561"/>
      <c r="BS537" s="561"/>
      <c r="BT537" s="561"/>
      <c r="BU537" s="561"/>
    </row>
    <row r="538" spans="1:73">
      <c r="A538" s="561"/>
      <c r="E538" s="561"/>
      <c r="H538" s="561"/>
      <c r="Q538" s="561"/>
      <c r="R538" s="561"/>
      <c r="S538" s="561"/>
      <c r="T538" s="561"/>
      <c r="U538" s="561"/>
      <c r="V538" s="561"/>
      <c r="Y538" s="561"/>
      <c r="Z538" s="561"/>
      <c r="AA538" s="561"/>
      <c r="AB538" s="561"/>
      <c r="AC538" s="561"/>
      <c r="AD538" s="561"/>
      <c r="AE538" s="561"/>
      <c r="AF538" s="561"/>
      <c r="AG538" s="561"/>
      <c r="AH538" s="561"/>
      <c r="AJ538" s="561"/>
      <c r="AK538" s="561"/>
      <c r="AM538" s="561"/>
      <c r="AN538" s="561"/>
      <c r="AO538" s="561"/>
      <c r="AP538" s="561"/>
      <c r="AQ538" s="561"/>
      <c r="AR538" s="561"/>
      <c r="AS538" s="561"/>
      <c r="AU538" s="561"/>
      <c r="AV538" s="561"/>
      <c r="AW538" s="561"/>
      <c r="AX538" s="561"/>
      <c r="AY538" s="561"/>
      <c r="AZ538" s="561"/>
      <c r="BA538" s="561"/>
      <c r="BB538" s="561"/>
      <c r="BC538" s="561"/>
      <c r="BD538" s="561"/>
      <c r="BE538" s="561"/>
      <c r="BF538" s="561"/>
      <c r="BG538" s="561"/>
      <c r="BH538" s="561"/>
      <c r="BI538" s="561"/>
      <c r="BJ538" s="561"/>
      <c r="BK538" s="561"/>
      <c r="BL538" s="561"/>
      <c r="BM538" s="561"/>
      <c r="BN538" s="561"/>
      <c r="BO538" s="561"/>
      <c r="BP538" s="561"/>
      <c r="BQ538" s="561"/>
      <c r="BR538" s="561"/>
      <c r="BS538" s="561"/>
      <c r="BT538" s="561"/>
      <c r="BU538" s="561"/>
    </row>
    <row r="539" spans="1:73">
      <c r="A539" s="561"/>
      <c r="E539" s="561"/>
      <c r="H539" s="561"/>
      <c r="Q539" s="561"/>
      <c r="R539" s="561"/>
      <c r="S539" s="561"/>
      <c r="T539" s="561"/>
      <c r="U539" s="561"/>
      <c r="V539" s="561"/>
      <c r="Y539" s="561"/>
      <c r="Z539" s="561"/>
      <c r="AA539" s="561"/>
      <c r="AB539" s="561"/>
      <c r="AC539" s="561"/>
      <c r="AD539" s="561"/>
      <c r="AE539" s="561"/>
      <c r="AF539" s="561"/>
      <c r="AG539" s="561"/>
      <c r="AH539" s="561"/>
      <c r="AJ539" s="561"/>
      <c r="AK539" s="561"/>
      <c r="AM539" s="561"/>
      <c r="AN539" s="561"/>
      <c r="AO539" s="561"/>
      <c r="AP539" s="561"/>
      <c r="AQ539" s="561"/>
      <c r="AR539" s="561"/>
      <c r="AS539" s="561"/>
      <c r="AU539" s="561"/>
      <c r="AV539" s="561"/>
      <c r="AW539" s="561"/>
      <c r="AX539" s="561"/>
      <c r="AY539" s="561"/>
      <c r="AZ539" s="561"/>
      <c r="BA539" s="561"/>
      <c r="BB539" s="561"/>
      <c r="BC539" s="561"/>
      <c r="BD539" s="561"/>
      <c r="BE539" s="561"/>
      <c r="BF539" s="561"/>
      <c r="BG539" s="561"/>
      <c r="BH539" s="561"/>
      <c r="BI539" s="561"/>
      <c r="BJ539" s="561"/>
      <c r="BK539" s="561"/>
      <c r="BL539" s="561"/>
      <c r="BM539" s="561"/>
      <c r="BN539" s="561"/>
      <c r="BO539" s="561"/>
      <c r="BP539" s="561"/>
      <c r="BQ539" s="561"/>
      <c r="BR539" s="561"/>
      <c r="BS539" s="561"/>
      <c r="BT539" s="561"/>
      <c r="BU539" s="561"/>
    </row>
    <row r="540" spans="1:73">
      <c r="A540" s="561"/>
      <c r="E540" s="561"/>
      <c r="H540" s="561"/>
      <c r="Q540" s="561"/>
      <c r="R540" s="561"/>
      <c r="S540" s="561"/>
      <c r="T540" s="561"/>
      <c r="U540" s="561"/>
      <c r="V540" s="561"/>
      <c r="Y540" s="561"/>
      <c r="Z540" s="561"/>
      <c r="AA540" s="561"/>
      <c r="AB540" s="561"/>
      <c r="AC540" s="561"/>
      <c r="AD540" s="561"/>
      <c r="AE540" s="561"/>
      <c r="AF540" s="561"/>
      <c r="AG540" s="561"/>
      <c r="AH540" s="561"/>
      <c r="AJ540" s="561"/>
      <c r="AK540" s="561"/>
      <c r="AM540" s="561"/>
      <c r="AN540" s="561"/>
      <c r="AO540" s="561"/>
      <c r="AP540" s="561"/>
      <c r="AQ540" s="561"/>
      <c r="AR540" s="561"/>
      <c r="AS540" s="561"/>
      <c r="AU540" s="561"/>
      <c r="AV540" s="561"/>
      <c r="AW540" s="561"/>
      <c r="AX540" s="561"/>
      <c r="AY540" s="561"/>
      <c r="AZ540" s="561"/>
      <c r="BA540" s="561"/>
      <c r="BB540" s="561"/>
      <c r="BC540" s="561"/>
      <c r="BD540" s="561"/>
      <c r="BE540" s="561"/>
      <c r="BF540" s="561"/>
      <c r="BG540" s="561"/>
      <c r="BH540" s="561"/>
      <c r="BI540" s="561"/>
      <c r="BJ540" s="561"/>
      <c r="BK540" s="561"/>
      <c r="BL540" s="561"/>
      <c r="BM540" s="561"/>
      <c r="BN540" s="561"/>
      <c r="BO540" s="561"/>
      <c r="BP540" s="561"/>
      <c r="BQ540" s="561"/>
      <c r="BR540" s="561"/>
      <c r="BS540" s="561"/>
      <c r="BT540" s="561"/>
      <c r="BU540" s="561"/>
    </row>
    <row r="541" spans="1:73">
      <c r="A541" s="561"/>
      <c r="E541" s="561"/>
      <c r="H541" s="561"/>
      <c r="Q541" s="561"/>
      <c r="R541" s="561"/>
      <c r="S541" s="561"/>
      <c r="T541" s="561"/>
      <c r="U541" s="561"/>
      <c r="V541" s="561"/>
      <c r="Y541" s="561"/>
      <c r="Z541" s="561"/>
      <c r="AA541" s="561"/>
      <c r="AB541" s="561"/>
      <c r="AC541" s="561"/>
      <c r="AD541" s="561"/>
      <c r="AE541" s="561"/>
      <c r="AF541" s="561"/>
      <c r="AG541" s="561"/>
      <c r="AH541" s="561"/>
      <c r="AJ541" s="561"/>
      <c r="AK541" s="561"/>
      <c r="AM541" s="561"/>
      <c r="AN541" s="561"/>
      <c r="AO541" s="561"/>
      <c r="AP541" s="561"/>
      <c r="AQ541" s="561"/>
      <c r="AR541" s="561"/>
      <c r="AS541" s="561"/>
      <c r="AU541" s="561"/>
      <c r="AV541" s="561"/>
      <c r="AW541" s="561"/>
      <c r="AX541" s="561"/>
      <c r="AY541" s="561"/>
      <c r="AZ541" s="561"/>
      <c r="BA541" s="561"/>
      <c r="BB541" s="561"/>
      <c r="BC541" s="561"/>
      <c r="BD541" s="561"/>
      <c r="BE541" s="561"/>
      <c r="BF541" s="561"/>
      <c r="BG541" s="561"/>
      <c r="BH541" s="561"/>
      <c r="BI541" s="561"/>
      <c r="BJ541" s="561"/>
      <c r="BK541" s="561"/>
      <c r="BL541" s="561"/>
      <c r="BM541" s="561"/>
      <c r="BN541" s="561"/>
      <c r="BO541" s="561"/>
      <c r="BP541" s="561"/>
      <c r="BQ541" s="561"/>
      <c r="BR541" s="561"/>
      <c r="BS541" s="561"/>
      <c r="BT541" s="561"/>
      <c r="BU541" s="561"/>
    </row>
    <row r="542" spans="1:73">
      <c r="A542" s="561"/>
      <c r="E542" s="561"/>
      <c r="H542" s="561"/>
      <c r="Q542" s="561"/>
      <c r="R542" s="561"/>
      <c r="S542" s="561"/>
      <c r="T542" s="561"/>
      <c r="U542" s="561"/>
      <c r="V542" s="561"/>
      <c r="Y542" s="561"/>
      <c r="Z542" s="561"/>
      <c r="AA542" s="561"/>
      <c r="AB542" s="561"/>
      <c r="AC542" s="561"/>
      <c r="AD542" s="561"/>
      <c r="AE542" s="561"/>
      <c r="AF542" s="561"/>
      <c r="AG542" s="561"/>
      <c r="AH542" s="561"/>
      <c r="AJ542" s="561"/>
      <c r="AK542" s="561"/>
      <c r="AM542" s="561"/>
      <c r="AN542" s="561"/>
      <c r="AO542" s="561"/>
      <c r="AP542" s="561"/>
      <c r="AQ542" s="561"/>
      <c r="AR542" s="561"/>
      <c r="AS542" s="561"/>
      <c r="AU542" s="561"/>
      <c r="AV542" s="561"/>
      <c r="AW542" s="561"/>
      <c r="AX542" s="561"/>
      <c r="AY542" s="561"/>
      <c r="AZ542" s="561"/>
      <c r="BA542" s="561"/>
      <c r="BB542" s="561"/>
      <c r="BC542" s="561"/>
      <c r="BD542" s="561"/>
      <c r="BE542" s="561"/>
      <c r="BF542" s="561"/>
      <c r="BG542" s="561"/>
      <c r="BH542" s="561"/>
      <c r="BI542" s="561"/>
      <c r="BJ542" s="561"/>
      <c r="BK542" s="561"/>
      <c r="BL542" s="561"/>
      <c r="BM542" s="561"/>
      <c r="BN542" s="561"/>
      <c r="BO542" s="561"/>
      <c r="BP542" s="561"/>
      <c r="BQ542" s="561"/>
      <c r="BR542" s="561"/>
      <c r="BS542" s="561"/>
      <c r="BT542" s="561"/>
      <c r="BU542" s="561"/>
    </row>
    <row r="543" spans="1:73">
      <c r="A543" s="561"/>
      <c r="E543" s="561"/>
      <c r="H543" s="561"/>
      <c r="Q543" s="561"/>
      <c r="R543" s="561"/>
      <c r="S543" s="561"/>
      <c r="T543" s="561"/>
      <c r="U543" s="561"/>
      <c r="V543" s="561"/>
      <c r="Y543" s="561"/>
      <c r="Z543" s="561"/>
      <c r="AA543" s="561"/>
      <c r="AB543" s="561"/>
      <c r="AC543" s="561"/>
      <c r="AD543" s="561"/>
      <c r="AE543" s="561"/>
      <c r="AF543" s="561"/>
      <c r="AG543" s="561"/>
      <c r="AH543" s="561"/>
      <c r="AJ543" s="561"/>
      <c r="AK543" s="561"/>
      <c r="AM543" s="561"/>
      <c r="AN543" s="561"/>
      <c r="AO543" s="561"/>
      <c r="AP543" s="561"/>
      <c r="AQ543" s="561"/>
      <c r="AR543" s="561"/>
      <c r="AS543" s="561"/>
      <c r="AU543" s="561"/>
      <c r="AV543" s="561"/>
      <c r="AW543" s="561"/>
      <c r="AX543" s="561"/>
      <c r="AY543" s="561"/>
      <c r="AZ543" s="561"/>
      <c r="BA543" s="561"/>
      <c r="BB543" s="561"/>
      <c r="BC543" s="561"/>
      <c r="BD543" s="561"/>
      <c r="BE543" s="561"/>
      <c r="BF543" s="561"/>
      <c r="BG543" s="561"/>
      <c r="BH543" s="561"/>
      <c r="BI543" s="561"/>
      <c r="BJ543" s="561"/>
      <c r="BK543" s="561"/>
      <c r="BL543" s="561"/>
      <c r="BM543" s="561"/>
      <c r="BN543" s="561"/>
      <c r="BO543" s="561"/>
      <c r="BP543" s="561"/>
      <c r="BQ543" s="561"/>
      <c r="BR543" s="561"/>
      <c r="BS543" s="561"/>
      <c r="BT543" s="561"/>
      <c r="BU543" s="561"/>
    </row>
    <row r="544" spans="1:73">
      <c r="A544" s="561"/>
      <c r="E544" s="561"/>
      <c r="H544" s="561"/>
      <c r="Q544" s="561"/>
      <c r="R544" s="561"/>
      <c r="S544" s="561"/>
      <c r="T544" s="561"/>
      <c r="U544" s="561"/>
      <c r="V544" s="561"/>
      <c r="Y544" s="561"/>
      <c r="Z544" s="561"/>
      <c r="AA544" s="561"/>
      <c r="AB544" s="561"/>
      <c r="AC544" s="561"/>
      <c r="AD544" s="561"/>
      <c r="AE544" s="561"/>
      <c r="AF544" s="561"/>
      <c r="AG544" s="561"/>
      <c r="AH544" s="561"/>
      <c r="AJ544" s="561"/>
      <c r="AK544" s="561"/>
      <c r="AM544" s="561"/>
      <c r="AN544" s="561"/>
      <c r="AO544" s="561"/>
      <c r="AP544" s="561"/>
      <c r="AQ544" s="561"/>
      <c r="AR544" s="561"/>
      <c r="AS544" s="561"/>
      <c r="AU544" s="561"/>
      <c r="AV544" s="561"/>
      <c r="AW544" s="561"/>
      <c r="AX544" s="561"/>
      <c r="AY544" s="561"/>
      <c r="AZ544" s="561"/>
      <c r="BA544" s="561"/>
      <c r="BB544" s="561"/>
      <c r="BC544" s="561"/>
      <c r="BD544" s="561"/>
      <c r="BE544" s="561"/>
      <c r="BF544" s="561"/>
      <c r="BG544" s="561"/>
      <c r="BH544" s="561"/>
      <c r="BI544" s="561"/>
      <c r="BJ544" s="561"/>
      <c r="BK544" s="561"/>
      <c r="BL544" s="561"/>
      <c r="BM544" s="561"/>
      <c r="BN544" s="561"/>
      <c r="BO544" s="561"/>
      <c r="BP544" s="561"/>
      <c r="BQ544" s="561"/>
      <c r="BR544" s="561"/>
      <c r="BS544" s="561"/>
      <c r="BT544" s="561"/>
      <c r="BU544" s="561"/>
    </row>
    <row r="545" spans="1:73">
      <c r="A545" s="561"/>
      <c r="E545" s="561"/>
      <c r="H545" s="561"/>
      <c r="Q545" s="561"/>
      <c r="R545" s="561"/>
      <c r="S545" s="561"/>
      <c r="T545" s="561"/>
      <c r="U545" s="561"/>
      <c r="V545" s="561"/>
      <c r="Y545" s="561"/>
      <c r="Z545" s="561"/>
      <c r="AA545" s="561"/>
      <c r="AB545" s="561"/>
      <c r="AC545" s="561"/>
      <c r="AD545" s="561"/>
      <c r="AE545" s="561"/>
      <c r="AF545" s="561"/>
      <c r="AG545" s="561"/>
      <c r="AH545" s="561"/>
      <c r="AJ545" s="561"/>
      <c r="AK545" s="561"/>
      <c r="AM545" s="561"/>
      <c r="AN545" s="561"/>
      <c r="AO545" s="561"/>
      <c r="AP545" s="561"/>
      <c r="AQ545" s="561"/>
      <c r="AR545" s="561"/>
      <c r="AS545" s="561"/>
      <c r="AU545" s="561"/>
      <c r="AV545" s="561"/>
      <c r="AW545" s="561"/>
      <c r="AX545" s="561"/>
      <c r="AY545" s="561"/>
      <c r="AZ545" s="561"/>
      <c r="BA545" s="561"/>
      <c r="BB545" s="561"/>
      <c r="BC545" s="561"/>
      <c r="BD545" s="561"/>
      <c r="BE545" s="561"/>
      <c r="BF545" s="561"/>
      <c r="BG545" s="561"/>
      <c r="BH545" s="561"/>
      <c r="BI545" s="561"/>
      <c r="BJ545" s="561"/>
      <c r="BK545" s="561"/>
      <c r="BL545" s="561"/>
      <c r="BM545" s="561"/>
      <c r="BN545" s="561"/>
      <c r="BO545" s="561"/>
      <c r="BP545" s="561"/>
      <c r="BQ545" s="561"/>
      <c r="BR545" s="561"/>
      <c r="BS545" s="561"/>
      <c r="BT545" s="561"/>
      <c r="BU545" s="561"/>
    </row>
    <row r="546" spans="1:73">
      <c r="A546" s="561"/>
      <c r="E546" s="561"/>
      <c r="H546" s="561"/>
      <c r="Q546" s="561"/>
      <c r="R546" s="561"/>
      <c r="S546" s="561"/>
      <c r="T546" s="561"/>
      <c r="U546" s="561"/>
      <c r="V546" s="561"/>
      <c r="Y546" s="561"/>
      <c r="Z546" s="561"/>
      <c r="AA546" s="561"/>
      <c r="AB546" s="561"/>
      <c r="AC546" s="561"/>
      <c r="AD546" s="561"/>
      <c r="AE546" s="561"/>
      <c r="AF546" s="561"/>
      <c r="AG546" s="561"/>
      <c r="AH546" s="561"/>
      <c r="AJ546" s="561"/>
      <c r="AK546" s="561"/>
      <c r="AM546" s="561"/>
      <c r="AN546" s="561"/>
      <c r="AO546" s="561"/>
      <c r="AP546" s="561"/>
      <c r="AQ546" s="561"/>
      <c r="AR546" s="561"/>
      <c r="AS546" s="561"/>
      <c r="AU546" s="561"/>
      <c r="AV546" s="561"/>
      <c r="AW546" s="561"/>
      <c r="AX546" s="561"/>
      <c r="AY546" s="561"/>
      <c r="AZ546" s="561"/>
      <c r="BA546" s="561"/>
      <c r="BB546" s="561"/>
      <c r="BC546" s="561"/>
      <c r="BD546" s="561"/>
      <c r="BE546" s="561"/>
      <c r="BF546" s="561"/>
      <c r="BG546" s="561"/>
      <c r="BH546" s="561"/>
      <c r="BI546" s="561"/>
      <c r="BJ546" s="561"/>
      <c r="BK546" s="561"/>
      <c r="BL546" s="561"/>
      <c r="BM546" s="561"/>
      <c r="BN546" s="561"/>
      <c r="BO546" s="561"/>
      <c r="BP546" s="561"/>
      <c r="BQ546" s="561"/>
      <c r="BR546" s="561"/>
      <c r="BS546" s="561"/>
      <c r="BT546" s="561"/>
      <c r="BU546" s="561"/>
    </row>
    <row r="547" spans="1:73">
      <c r="A547" s="561"/>
      <c r="E547" s="561"/>
      <c r="H547" s="561"/>
      <c r="Q547" s="561"/>
      <c r="R547" s="561"/>
      <c r="S547" s="561"/>
      <c r="T547" s="561"/>
      <c r="U547" s="561"/>
      <c r="V547" s="561"/>
      <c r="Y547" s="561"/>
      <c r="Z547" s="561"/>
      <c r="AA547" s="561"/>
      <c r="AB547" s="561"/>
      <c r="AC547" s="561"/>
      <c r="AD547" s="561"/>
      <c r="AE547" s="561"/>
      <c r="AF547" s="561"/>
      <c r="AG547" s="561"/>
      <c r="AH547" s="561"/>
      <c r="AJ547" s="561"/>
      <c r="AK547" s="561"/>
      <c r="AM547" s="561"/>
      <c r="AN547" s="561"/>
      <c r="AO547" s="561"/>
      <c r="AP547" s="561"/>
      <c r="AQ547" s="561"/>
      <c r="AR547" s="561"/>
      <c r="AS547" s="561"/>
      <c r="AU547" s="561"/>
      <c r="AV547" s="561"/>
      <c r="AW547" s="561"/>
      <c r="AX547" s="561"/>
      <c r="AY547" s="561"/>
      <c r="AZ547" s="561"/>
      <c r="BA547" s="561"/>
      <c r="BB547" s="561"/>
      <c r="BC547" s="561"/>
      <c r="BD547" s="561"/>
      <c r="BE547" s="561"/>
      <c r="BF547" s="561"/>
      <c r="BG547" s="561"/>
      <c r="BH547" s="561"/>
      <c r="BI547" s="561"/>
      <c r="BJ547" s="561"/>
      <c r="BK547" s="561"/>
      <c r="BL547" s="561"/>
      <c r="BM547" s="561"/>
      <c r="BN547" s="561"/>
      <c r="BO547" s="561"/>
      <c r="BP547" s="561"/>
      <c r="BQ547" s="561"/>
      <c r="BR547" s="561"/>
      <c r="BS547" s="561"/>
      <c r="BT547" s="561"/>
      <c r="BU547" s="561"/>
    </row>
    <row r="548" spans="1:73">
      <c r="A548" s="561"/>
      <c r="E548" s="561"/>
      <c r="H548" s="561"/>
      <c r="Q548" s="561"/>
      <c r="R548" s="561"/>
      <c r="S548" s="561"/>
      <c r="T548" s="561"/>
      <c r="U548" s="561"/>
      <c r="V548" s="561"/>
      <c r="Y548" s="561"/>
      <c r="Z548" s="561"/>
      <c r="AA548" s="561"/>
      <c r="AB548" s="561"/>
      <c r="AC548" s="561"/>
      <c r="AD548" s="561"/>
      <c r="AE548" s="561"/>
      <c r="AF548" s="561"/>
      <c r="AG548" s="561"/>
      <c r="AH548" s="561"/>
      <c r="AJ548" s="561"/>
      <c r="AK548" s="561"/>
      <c r="AM548" s="561"/>
      <c r="AN548" s="561"/>
      <c r="AO548" s="561"/>
      <c r="AP548" s="561"/>
      <c r="AQ548" s="561"/>
      <c r="AR548" s="561"/>
      <c r="AS548" s="561"/>
      <c r="AU548" s="561"/>
      <c r="AV548" s="561"/>
      <c r="AW548" s="561"/>
      <c r="AX548" s="561"/>
      <c r="AY548" s="561"/>
      <c r="AZ548" s="561"/>
      <c r="BA548" s="561"/>
      <c r="BB548" s="561"/>
      <c r="BC548" s="561"/>
      <c r="BD548" s="561"/>
      <c r="BE548" s="561"/>
      <c r="BF548" s="561"/>
      <c r="BG548" s="561"/>
      <c r="BH548" s="561"/>
      <c r="BI548" s="561"/>
      <c r="BJ548" s="561"/>
      <c r="BK548" s="561"/>
      <c r="BL548" s="561"/>
      <c r="BM548" s="561"/>
      <c r="BN548" s="561"/>
      <c r="BO548" s="561"/>
      <c r="BP548" s="561"/>
      <c r="BQ548" s="561"/>
      <c r="BR548" s="561"/>
      <c r="BS548" s="561"/>
      <c r="BT548" s="561"/>
      <c r="BU548" s="561"/>
    </row>
    <row r="549" spans="1:73">
      <c r="A549" s="561"/>
      <c r="E549" s="561"/>
      <c r="H549" s="561"/>
      <c r="Q549" s="561"/>
      <c r="R549" s="561"/>
      <c r="S549" s="561"/>
      <c r="T549" s="561"/>
      <c r="U549" s="561"/>
      <c r="V549" s="561"/>
      <c r="Y549" s="561"/>
      <c r="Z549" s="561"/>
      <c r="AA549" s="561"/>
      <c r="AB549" s="561"/>
      <c r="AC549" s="561"/>
      <c r="AD549" s="561"/>
      <c r="AE549" s="561"/>
      <c r="AF549" s="561"/>
      <c r="AG549" s="561"/>
      <c r="AH549" s="561"/>
      <c r="AJ549" s="561"/>
      <c r="AK549" s="561"/>
      <c r="AM549" s="561"/>
      <c r="AN549" s="561"/>
      <c r="AO549" s="561"/>
      <c r="AP549" s="561"/>
      <c r="AQ549" s="561"/>
      <c r="AR549" s="561"/>
      <c r="AS549" s="561"/>
      <c r="AU549" s="561"/>
      <c r="AV549" s="561"/>
      <c r="AW549" s="561"/>
      <c r="AX549" s="561"/>
      <c r="AY549" s="561"/>
      <c r="AZ549" s="561"/>
      <c r="BA549" s="561"/>
      <c r="BB549" s="561"/>
      <c r="BC549" s="561"/>
      <c r="BD549" s="561"/>
      <c r="BE549" s="561"/>
      <c r="BF549" s="561"/>
      <c r="BG549" s="561"/>
      <c r="BH549" s="561"/>
      <c r="BI549" s="561"/>
      <c r="BJ549" s="561"/>
      <c r="BK549" s="561"/>
      <c r="BL549" s="561"/>
      <c r="BM549" s="561"/>
      <c r="BN549" s="561"/>
      <c r="BO549" s="561"/>
      <c r="BP549" s="561"/>
      <c r="BQ549" s="561"/>
      <c r="BR549" s="561"/>
      <c r="BS549" s="561"/>
      <c r="BT549" s="561"/>
      <c r="BU549" s="561"/>
    </row>
    <row r="550" spans="1:73">
      <c r="A550" s="561"/>
      <c r="E550" s="561"/>
      <c r="H550" s="561"/>
      <c r="Q550" s="561"/>
      <c r="R550" s="561"/>
      <c r="S550" s="561"/>
      <c r="T550" s="561"/>
      <c r="U550" s="561"/>
      <c r="V550" s="561"/>
      <c r="Y550" s="561"/>
      <c r="Z550" s="561"/>
      <c r="AA550" s="561"/>
      <c r="AB550" s="561"/>
      <c r="AC550" s="561"/>
      <c r="AD550" s="561"/>
      <c r="AE550" s="561"/>
      <c r="AF550" s="561"/>
      <c r="AG550" s="561"/>
      <c r="AH550" s="561"/>
      <c r="AJ550" s="561"/>
      <c r="AK550" s="561"/>
      <c r="AM550" s="561"/>
      <c r="AN550" s="561"/>
      <c r="AO550" s="561"/>
      <c r="AP550" s="561"/>
      <c r="AQ550" s="561"/>
      <c r="AR550" s="561"/>
      <c r="AS550" s="561"/>
      <c r="AU550" s="561"/>
      <c r="AV550" s="561"/>
      <c r="AW550" s="561"/>
      <c r="AX550" s="561"/>
      <c r="AY550" s="561"/>
      <c r="AZ550" s="561"/>
      <c r="BA550" s="561"/>
      <c r="BB550" s="561"/>
      <c r="BC550" s="561"/>
      <c r="BD550" s="561"/>
      <c r="BE550" s="561"/>
      <c r="BF550" s="561"/>
      <c r="BG550" s="561"/>
      <c r="BH550" s="561"/>
      <c r="BI550" s="561"/>
      <c r="BJ550" s="561"/>
      <c r="BK550" s="561"/>
      <c r="BL550" s="561"/>
      <c r="BM550" s="561"/>
      <c r="BN550" s="561"/>
      <c r="BO550" s="561"/>
      <c r="BP550" s="561"/>
      <c r="BQ550" s="561"/>
      <c r="BR550" s="561"/>
      <c r="BS550" s="561"/>
      <c r="BT550" s="561"/>
      <c r="BU550" s="561"/>
    </row>
    <row r="551" spans="1:73">
      <c r="A551" s="561"/>
      <c r="E551" s="561"/>
      <c r="H551" s="561"/>
      <c r="Q551" s="561"/>
      <c r="R551" s="561"/>
      <c r="S551" s="561"/>
      <c r="T551" s="561"/>
      <c r="U551" s="561"/>
      <c r="V551" s="561"/>
      <c r="Y551" s="561"/>
      <c r="Z551" s="561"/>
      <c r="AA551" s="561"/>
      <c r="AB551" s="561"/>
      <c r="AC551" s="561"/>
      <c r="AD551" s="561"/>
      <c r="AE551" s="561"/>
      <c r="AF551" s="561"/>
      <c r="AG551" s="561"/>
      <c r="AH551" s="561"/>
      <c r="AJ551" s="561"/>
      <c r="AK551" s="561"/>
      <c r="AM551" s="561"/>
      <c r="AN551" s="561"/>
      <c r="AO551" s="561"/>
      <c r="AP551" s="561"/>
      <c r="AQ551" s="561"/>
      <c r="AR551" s="561"/>
      <c r="AS551" s="561"/>
      <c r="AU551" s="561"/>
      <c r="AV551" s="561"/>
      <c r="AW551" s="561"/>
      <c r="AX551" s="561"/>
      <c r="AY551" s="561"/>
      <c r="AZ551" s="561"/>
      <c r="BA551" s="561"/>
      <c r="BB551" s="561"/>
      <c r="BC551" s="561"/>
      <c r="BD551" s="561"/>
      <c r="BE551" s="561"/>
      <c r="BF551" s="561"/>
      <c r="BG551" s="561"/>
      <c r="BH551" s="561"/>
      <c r="BI551" s="561"/>
      <c r="BJ551" s="561"/>
      <c r="BK551" s="561"/>
      <c r="BL551" s="561"/>
      <c r="BM551" s="561"/>
      <c r="BN551" s="561"/>
      <c r="BO551" s="561"/>
      <c r="BP551" s="561"/>
      <c r="BQ551" s="561"/>
      <c r="BR551" s="561"/>
      <c r="BS551" s="561"/>
      <c r="BT551" s="561"/>
      <c r="BU551" s="561"/>
    </row>
    <row r="552" spans="1:73">
      <c r="A552" s="561"/>
      <c r="E552" s="561"/>
      <c r="H552" s="561"/>
      <c r="Q552" s="561"/>
      <c r="R552" s="561"/>
      <c r="S552" s="561"/>
      <c r="T552" s="561"/>
      <c r="U552" s="561"/>
      <c r="V552" s="561"/>
      <c r="Y552" s="561"/>
      <c r="Z552" s="561"/>
      <c r="AA552" s="561"/>
      <c r="AB552" s="561"/>
      <c r="AC552" s="561"/>
      <c r="AD552" s="561"/>
      <c r="AE552" s="561"/>
      <c r="AF552" s="561"/>
      <c r="AG552" s="561"/>
      <c r="AH552" s="561"/>
      <c r="AJ552" s="561"/>
      <c r="AK552" s="561"/>
      <c r="AM552" s="561"/>
      <c r="AN552" s="561"/>
      <c r="AO552" s="561"/>
      <c r="AP552" s="561"/>
      <c r="AQ552" s="561"/>
      <c r="AR552" s="561"/>
      <c r="AS552" s="561"/>
      <c r="AU552" s="561"/>
      <c r="AV552" s="561"/>
      <c r="AW552" s="561"/>
      <c r="AX552" s="561"/>
      <c r="AY552" s="561"/>
      <c r="AZ552" s="561"/>
      <c r="BA552" s="561"/>
      <c r="BB552" s="561"/>
      <c r="BC552" s="561"/>
      <c r="BD552" s="561"/>
      <c r="BE552" s="561"/>
      <c r="BF552" s="561"/>
      <c r="BG552" s="561"/>
      <c r="BH552" s="561"/>
      <c r="BI552" s="561"/>
      <c r="BJ552" s="561"/>
      <c r="BK552" s="561"/>
      <c r="BL552" s="561"/>
      <c r="BM552" s="561"/>
      <c r="BN552" s="561"/>
      <c r="BO552" s="561"/>
      <c r="BP552" s="561"/>
      <c r="BQ552" s="561"/>
      <c r="BR552" s="561"/>
      <c r="BS552" s="561"/>
      <c r="BT552" s="561"/>
      <c r="BU552" s="561"/>
    </row>
    <row r="553" spans="1:73">
      <c r="A553" s="561"/>
      <c r="E553" s="561"/>
      <c r="H553" s="561"/>
      <c r="Q553" s="561"/>
      <c r="R553" s="561"/>
      <c r="S553" s="561"/>
      <c r="T553" s="561"/>
      <c r="U553" s="561"/>
      <c r="V553" s="561"/>
      <c r="Y553" s="561"/>
      <c r="Z553" s="561"/>
      <c r="AA553" s="561"/>
      <c r="AB553" s="561"/>
      <c r="AC553" s="561"/>
      <c r="AD553" s="561"/>
      <c r="AE553" s="561"/>
      <c r="AF553" s="561"/>
      <c r="AG553" s="561"/>
      <c r="AH553" s="561"/>
      <c r="AJ553" s="561"/>
      <c r="AK553" s="561"/>
      <c r="AM553" s="561"/>
      <c r="AN553" s="561"/>
      <c r="AO553" s="561"/>
      <c r="AP553" s="561"/>
      <c r="AQ553" s="561"/>
      <c r="AR553" s="561"/>
      <c r="AS553" s="561"/>
      <c r="AU553" s="561"/>
      <c r="AV553" s="561"/>
      <c r="AW553" s="561"/>
      <c r="AX553" s="561"/>
      <c r="AY553" s="561"/>
      <c r="AZ553" s="561"/>
      <c r="BA553" s="561"/>
      <c r="BB553" s="561"/>
      <c r="BC553" s="561"/>
      <c r="BD553" s="561"/>
      <c r="BE553" s="561"/>
      <c r="BF553" s="561"/>
      <c r="BG553" s="561"/>
      <c r="BH553" s="561"/>
      <c r="BI553" s="561"/>
      <c r="BJ553" s="561"/>
      <c r="BK553" s="561"/>
      <c r="BL553" s="561"/>
      <c r="BM553" s="561"/>
      <c r="BN553" s="561"/>
      <c r="BO553" s="561"/>
      <c r="BP553" s="561"/>
      <c r="BQ553" s="561"/>
      <c r="BR553" s="561"/>
      <c r="BS553" s="561"/>
      <c r="BT553" s="561"/>
      <c r="BU553" s="561"/>
    </row>
    <row r="554" spans="1:73">
      <c r="A554" s="561"/>
      <c r="E554" s="561"/>
      <c r="H554" s="561"/>
      <c r="Q554" s="561"/>
      <c r="R554" s="561"/>
      <c r="S554" s="561"/>
      <c r="T554" s="561"/>
      <c r="U554" s="561"/>
      <c r="V554" s="561"/>
      <c r="Y554" s="561"/>
      <c r="Z554" s="561"/>
      <c r="AA554" s="561"/>
      <c r="AB554" s="561"/>
      <c r="AC554" s="561"/>
      <c r="AD554" s="561"/>
      <c r="AE554" s="561"/>
      <c r="AF554" s="561"/>
      <c r="AG554" s="561"/>
      <c r="AH554" s="561"/>
      <c r="AJ554" s="561"/>
      <c r="AK554" s="561"/>
      <c r="AM554" s="561"/>
      <c r="AN554" s="561"/>
      <c r="AO554" s="561"/>
      <c r="AP554" s="561"/>
      <c r="AQ554" s="561"/>
      <c r="AR554" s="561"/>
      <c r="AS554" s="561"/>
      <c r="AU554" s="561"/>
      <c r="AV554" s="561"/>
      <c r="AW554" s="561"/>
      <c r="AX554" s="561"/>
      <c r="AY554" s="561"/>
      <c r="AZ554" s="561"/>
      <c r="BA554" s="561"/>
      <c r="BB554" s="561"/>
      <c r="BC554" s="561"/>
      <c r="BD554" s="561"/>
      <c r="BE554" s="561"/>
      <c r="BF554" s="561"/>
      <c r="BG554" s="561"/>
      <c r="BH554" s="561"/>
      <c r="BI554" s="561"/>
      <c r="BJ554" s="561"/>
      <c r="BK554" s="561"/>
      <c r="BL554" s="561"/>
      <c r="BM554" s="561"/>
      <c r="BN554" s="561"/>
      <c r="BO554" s="561"/>
      <c r="BP554" s="561"/>
      <c r="BQ554" s="561"/>
      <c r="BR554" s="561"/>
      <c r="BS554" s="561"/>
      <c r="BT554" s="561"/>
      <c r="BU554" s="561"/>
    </row>
    <row r="555" spans="1:73">
      <c r="A555" s="561"/>
      <c r="E555" s="561"/>
      <c r="H555" s="561"/>
      <c r="Q555" s="561"/>
      <c r="R555" s="561"/>
      <c r="S555" s="561"/>
      <c r="T555" s="561"/>
      <c r="U555" s="561"/>
      <c r="V555" s="561"/>
      <c r="Y555" s="561"/>
      <c r="Z555" s="561"/>
      <c r="AA555" s="561"/>
      <c r="AB555" s="561"/>
      <c r="AC555" s="561"/>
      <c r="AD555" s="561"/>
      <c r="AE555" s="561"/>
      <c r="AF555" s="561"/>
      <c r="AG555" s="561"/>
      <c r="AH555" s="561"/>
      <c r="AJ555" s="561"/>
      <c r="AK555" s="561"/>
      <c r="AM555" s="561"/>
      <c r="AN555" s="561"/>
      <c r="AO555" s="561"/>
      <c r="AP555" s="561"/>
      <c r="AQ555" s="561"/>
      <c r="AR555" s="561"/>
      <c r="AS555" s="561"/>
      <c r="AU555" s="561"/>
      <c r="AV555" s="561"/>
      <c r="AW555" s="561"/>
      <c r="AX555" s="561"/>
      <c r="AY555" s="561"/>
      <c r="AZ555" s="561"/>
      <c r="BA555" s="561"/>
      <c r="BB555" s="561"/>
      <c r="BC555" s="561"/>
      <c r="BD555" s="561"/>
      <c r="BE555" s="561"/>
      <c r="BF555" s="561"/>
      <c r="BG555" s="561"/>
      <c r="BH555" s="561"/>
      <c r="BI555" s="561"/>
      <c r="BJ555" s="561"/>
      <c r="BK555" s="561"/>
      <c r="BL555" s="561"/>
      <c r="BM555" s="561"/>
      <c r="BN555" s="561"/>
      <c r="BO555" s="561"/>
      <c r="BP555" s="561"/>
      <c r="BQ555" s="561"/>
      <c r="BR555" s="561"/>
      <c r="BS555" s="561"/>
      <c r="BT555" s="561"/>
      <c r="BU555" s="561"/>
    </row>
    <row r="556" spans="1:73">
      <c r="A556" s="561"/>
      <c r="E556" s="561"/>
      <c r="H556" s="561"/>
      <c r="Q556" s="561"/>
      <c r="R556" s="561"/>
      <c r="S556" s="561"/>
      <c r="T556" s="561"/>
      <c r="U556" s="561"/>
      <c r="V556" s="561"/>
      <c r="Y556" s="561"/>
      <c r="Z556" s="561"/>
      <c r="AA556" s="561"/>
      <c r="AB556" s="561"/>
      <c r="AC556" s="561"/>
      <c r="AD556" s="561"/>
      <c r="AE556" s="561"/>
      <c r="AF556" s="561"/>
      <c r="AG556" s="561"/>
      <c r="AH556" s="561"/>
      <c r="AJ556" s="561"/>
      <c r="AK556" s="561"/>
      <c r="AM556" s="561"/>
      <c r="AN556" s="561"/>
      <c r="AO556" s="561"/>
      <c r="AP556" s="561"/>
      <c r="AQ556" s="561"/>
      <c r="AR556" s="561"/>
      <c r="AS556" s="561"/>
      <c r="AU556" s="561"/>
      <c r="AV556" s="561"/>
      <c r="AW556" s="561"/>
      <c r="AX556" s="561"/>
      <c r="AY556" s="561"/>
      <c r="AZ556" s="561"/>
      <c r="BA556" s="561"/>
      <c r="BB556" s="561"/>
      <c r="BC556" s="561"/>
      <c r="BD556" s="561"/>
      <c r="BE556" s="561"/>
      <c r="BF556" s="561"/>
      <c r="BG556" s="561"/>
      <c r="BH556" s="561"/>
      <c r="BI556" s="561"/>
      <c r="BJ556" s="561"/>
      <c r="BK556" s="561"/>
      <c r="BL556" s="561"/>
      <c r="BM556" s="561"/>
      <c r="BN556" s="561"/>
      <c r="BO556" s="561"/>
      <c r="BP556" s="561"/>
      <c r="BQ556" s="561"/>
      <c r="BR556" s="561"/>
      <c r="BS556" s="561"/>
      <c r="BT556" s="561"/>
      <c r="BU556" s="561"/>
    </row>
    <row r="557" spans="1:73">
      <c r="A557" s="561"/>
      <c r="E557" s="561"/>
      <c r="H557" s="561"/>
      <c r="Q557" s="561"/>
      <c r="R557" s="561"/>
      <c r="S557" s="561"/>
      <c r="T557" s="561"/>
      <c r="U557" s="561"/>
      <c r="V557" s="561"/>
      <c r="Y557" s="561"/>
      <c r="Z557" s="561"/>
      <c r="AA557" s="561"/>
      <c r="AB557" s="561"/>
      <c r="AC557" s="561"/>
      <c r="AD557" s="561"/>
      <c r="AE557" s="561"/>
      <c r="AF557" s="561"/>
      <c r="AG557" s="561"/>
      <c r="AH557" s="561"/>
      <c r="AJ557" s="561"/>
      <c r="AK557" s="561"/>
      <c r="AM557" s="561"/>
      <c r="AN557" s="561"/>
      <c r="AO557" s="561"/>
      <c r="AP557" s="561"/>
      <c r="AQ557" s="561"/>
      <c r="AR557" s="561"/>
      <c r="AS557" s="561"/>
      <c r="AU557" s="561"/>
      <c r="AV557" s="561"/>
      <c r="AW557" s="561"/>
      <c r="AX557" s="561"/>
      <c r="AY557" s="561"/>
      <c r="AZ557" s="561"/>
      <c r="BA557" s="561"/>
      <c r="BB557" s="561"/>
      <c r="BC557" s="561"/>
      <c r="BD557" s="561"/>
      <c r="BE557" s="561"/>
      <c r="BF557" s="561"/>
      <c r="BG557" s="561"/>
      <c r="BH557" s="561"/>
      <c r="BI557" s="561"/>
      <c r="BJ557" s="561"/>
      <c r="BK557" s="561"/>
      <c r="BL557" s="561"/>
      <c r="BM557" s="561"/>
      <c r="BN557" s="561"/>
      <c r="BO557" s="561"/>
      <c r="BP557" s="561"/>
      <c r="BQ557" s="561"/>
      <c r="BR557" s="561"/>
      <c r="BS557" s="561"/>
      <c r="BT557" s="561"/>
      <c r="BU557" s="561"/>
    </row>
    <row r="558" spans="1:73">
      <c r="A558" s="561"/>
      <c r="E558" s="561"/>
      <c r="H558" s="561"/>
      <c r="Q558" s="561"/>
      <c r="R558" s="561"/>
      <c r="S558" s="561"/>
      <c r="T558" s="561"/>
      <c r="U558" s="561"/>
      <c r="V558" s="561"/>
      <c r="Y558" s="561"/>
      <c r="Z558" s="561"/>
      <c r="AA558" s="561"/>
      <c r="AB558" s="561"/>
      <c r="AC558" s="561"/>
      <c r="AD558" s="561"/>
      <c r="AE558" s="561"/>
      <c r="AF558" s="561"/>
      <c r="AG558" s="561"/>
      <c r="AH558" s="561"/>
      <c r="AJ558" s="561"/>
      <c r="AK558" s="561"/>
      <c r="AM558" s="561"/>
      <c r="AN558" s="561"/>
      <c r="AO558" s="561"/>
      <c r="AP558" s="561"/>
      <c r="AQ558" s="561"/>
      <c r="AR558" s="561"/>
      <c r="AS558" s="561"/>
      <c r="AU558" s="561"/>
      <c r="AV558" s="561"/>
      <c r="AW558" s="561"/>
      <c r="AX558" s="561"/>
      <c r="AY558" s="561"/>
      <c r="AZ558" s="561"/>
      <c r="BA558" s="561"/>
      <c r="BB558" s="561"/>
      <c r="BC558" s="561"/>
      <c r="BD558" s="561"/>
      <c r="BE558" s="561"/>
      <c r="BF558" s="561"/>
      <c r="BG558" s="561"/>
      <c r="BH558" s="561"/>
      <c r="BI558" s="561"/>
      <c r="BJ558" s="561"/>
      <c r="BK558" s="561"/>
      <c r="BL558" s="561"/>
      <c r="BM558" s="561"/>
      <c r="BN558" s="561"/>
      <c r="BO558" s="561"/>
      <c r="BP558" s="561"/>
      <c r="BQ558" s="561"/>
      <c r="BR558" s="561"/>
      <c r="BS558" s="561"/>
      <c r="BT558" s="561"/>
      <c r="BU558" s="561"/>
    </row>
    <row r="559" spans="1:73">
      <c r="A559" s="561"/>
      <c r="E559" s="561"/>
      <c r="H559" s="561"/>
      <c r="Q559" s="561"/>
      <c r="R559" s="561"/>
      <c r="S559" s="561"/>
      <c r="T559" s="561"/>
      <c r="U559" s="561"/>
      <c r="V559" s="561"/>
      <c r="Y559" s="561"/>
      <c r="Z559" s="561"/>
      <c r="AA559" s="561"/>
      <c r="AB559" s="561"/>
      <c r="AC559" s="561"/>
      <c r="AD559" s="561"/>
      <c r="AE559" s="561"/>
      <c r="AF559" s="561"/>
      <c r="AG559" s="561"/>
      <c r="AH559" s="561"/>
      <c r="AJ559" s="561"/>
      <c r="AK559" s="561"/>
      <c r="AM559" s="561"/>
      <c r="AN559" s="561"/>
      <c r="AO559" s="561"/>
      <c r="AP559" s="561"/>
      <c r="AQ559" s="561"/>
      <c r="AR559" s="561"/>
      <c r="AS559" s="561"/>
      <c r="AU559" s="561"/>
      <c r="AV559" s="561"/>
      <c r="AW559" s="561"/>
      <c r="AX559" s="561"/>
      <c r="AY559" s="561"/>
      <c r="AZ559" s="561"/>
      <c r="BA559" s="561"/>
      <c r="BB559" s="561"/>
      <c r="BC559" s="561"/>
      <c r="BD559" s="561"/>
      <c r="BE559" s="561"/>
      <c r="BF559" s="561"/>
      <c r="BG559" s="561"/>
      <c r="BH559" s="561"/>
      <c r="BI559" s="561"/>
      <c r="BJ559" s="561"/>
      <c r="BK559" s="561"/>
      <c r="BL559" s="561"/>
      <c r="BM559" s="561"/>
      <c r="BN559" s="561"/>
      <c r="BO559" s="561"/>
      <c r="BP559" s="561"/>
      <c r="BQ559" s="561"/>
      <c r="BR559" s="561"/>
      <c r="BS559" s="561"/>
      <c r="BT559" s="561"/>
      <c r="BU559" s="561"/>
    </row>
    <row r="560" spans="1:73">
      <c r="A560" s="561"/>
      <c r="E560" s="561"/>
      <c r="H560" s="561"/>
      <c r="Q560" s="561"/>
      <c r="R560" s="561"/>
      <c r="S560" s="561"/>
      <c r="T560" s="561"/>
      <c r="U560" s="561"/>
      <c r="V560" s="561"/>
      <c r="Y560" s="561"/>
      <c r="Z560" s="561"/>
      <c r="AA560" s="561"/>
      <c r="AB560" s="561"/>
      <c r="AC560" s="561"/>
      <c r="AD560" s="561"/>
      <c r="AE560" s="561"/>
      <c r="AF560" s="561"/>
      <c r="AG560" s="561"/>
      <c r="AH560" s="561"/>
      <c r="AJ560" s="561"/>
      <c r="AK560" s="561"/>
      <c r="AM560" s="561"/>
      <c r="AN560" s="561"/>
      <c r="AO560" s="561"/>
      <c r="AP560" s="561"/>
      <c r="AQ560" s="561"/>
      <c r="AR560" s="561"/>
      <c r="AS560" s="561"/>
      <c r="AU560" s="561"/>
      <c r="AV560" s="561"/>
      <c r="AW560" s="561"/>
      <c r="AX560" s="561"/>
      <c r="AY560" s="561"/>
      <c r="AZ560" s="561"/>
      <c r="BA560" s="561"/>
      <c r="BB560" s="561"/>
      <c r="BC560" s="561"/>
      <c r="BD560" s="561"/>
      <c r="BE560" s="561"/>
      <c r="BF560" s="561"/>
      <c r="BG560" s="561"/>
      <c r="BH560" s="561"/>
      <c r="BI560" s="561"/>
      <c r="BJ560" s="561"/>
      <c r="BK560" s="561"/>
      <c r="BL560" s="561"/>
      <c r="BM560" s="561"/>
      <c r="BN560" s="561"/>
      <c r="BO560" s="561"/>
      <c r="BP560" s="561"/>
      <c r="BQ560" s="561"/>
      <c r="BR560" s="561"/>
      <c r="BS560" s="561"/>
      <c r="BT560" s="561"/>
      <c r="BU560" s="561"/>
    </row>
    <row r="561" spans="1:73">
      <c r="A561" s="561"/>
      <c r="E561" s="561"/>
      <c r="H561" s="561"/>
      <c r="Q561" s="561"/>
      <c r="R561" s="561"/>
      <c r="S561" s="561"/>
      <c r="T561" s="561"/>
      <c r="U561" s="561"/>
      <c r="V561" s="561"/>
      <c r="Y561" s="561"/>
      <c r="Z561" s="561"/>
      <c r="AA561" s="561"/>
      <c r="AB561" s="561"/>
      <c r="AC561" s="561"/>
      <c r="AD561" s="561"/>
      <c r="AE561" s="561"/>
      <c r="AF561" s="561"/>
      <c r="AG561" s="561"/>
      <c r="AH561" s="561"/>
      <c r="AJ561" s="561"/>
      <c r="AK561" s="561"/>
      <c r="AM561" s="561"/>
      <c r="AN561" s="561"/>
      <c r="AO561" s="561"/>
      <c r="AP561" s="561"/>
      <c r="AQ561" s="561"/>
      <c r="AR561" s="561"/>
      <c r="AS561" s="561"/>
      <c r="AU561" s="561"/>
      <c r="AV561" s="561"/>
      <c r="AW561" s="561"/>
      <c r="AX561" s="561"/>
      <c r="AY561" s="561"/>
      <c r="AZ561" s="561"/>
      <c r="BA561" s="561"/>
      <c r="BB561" s="561"/>
      <c r="BC561" s="561"/>
      <c r="BD561" s="561"/>
      <c r="BE561" s="561"/>
      <c r="BF561" s="561"/>
      <c r="BG561" s="561"/>
      <c r="BH561" s="561"/>
      <c r="BI561" s="561"/>
      <c r="BJ561" s="561"/>
      <c r="BK561" s="561"/>
      <c r="BL561" s="561"/>
      <c r="BM561" s="561"/>
      <c r="BN561" s="561"/>
      <c r="BO561" s="561"/>
      <c r="BP561" s="561"/>
      <c r="BQ561" s="561"/>
      <c r="BR561" s="561"/>
      <c r="BS561" s="561"/>
      <c r="BT561" s="561"/>
      <c r="BU561" s="561"/>
    </row>
    <row r="562" spans="1:73">
      <c r="A562" s="561"/>
      <c r="E562" s="561"/>
      <c r="H562" s="561"/>
      <c r="Q562" s="561"/>
      <c r="R562" s="561"/>
      <c r="S562" s="561"/>
      <c r="T562" s="561"/>
      <c r="U562" s="561"/>
      <c r="V562" s="561"/>
      <c r="Y562" s="561"/>
      <c r="Z562" s="561"/>
      <c r="AA562" s="561"/>
      <c r="AB562" s="561"/>
      <c r="AC562" s="561"/>
      <c r="AD562" s="561"/>
      <c r="AE562" s="561"/>
      <c r="AF562" s="561"/>
      <c r="AG562" s="561"/>
      <c r="AH562" s="561"/>
      <c r="AJ562" s="561"/>
      <c r="AK562" s="561"/>
      <c r="AM562" s="561"/>
      <c r="AN562" s="561"/>
      <c r="AO562" s="561"/>
      <c r="AP562" s="561"/>
      <c r="AQ562" s="561"/>
      <c r="AR562" s="561"/>
      <c r="AS562" s="561"/>
      <c r="AU562" s="561"/>
      <c r="AV562" s="561"/>
      <c r="AW562" s="561"/>
      <c r="AX562" s="561"/>
      <c r="AY562" s="561"/>
      <c r="AZ562" s="561"/>
      <c r="BA562" s="561"/>
      <c r="BB562" s="561"/>
      <c r="BC562" s="561"/>
      <c r="BD562" s="561"/>
      <c r="BE562" s="561"/>
      <c r="BF562" s="561"/>
      <c r="BG562" s="561"/>
      <c r="BH562" s="561"/>
      <c r="BI562" s="561"/>
      <c r="BJ562" s="561"/>
      <c r="BK562" s="561"/>
      <c r="BL562" s="561"/>
      <c r="BM562" s="561"/>
      <c r="BN562" s="561"/>
      <c r="BO562" s="561"/>
      <c r="BP562" s="561"/>
      <c r="BQ562" s="561"/>
      <c r="BR562" s="561"/>
      <c r="BS562" s="561"/>
      <c r="BT562" s="561"/>
      <c r="BU562" s="561"/>
    </row>
    <row r="563" spans="1:73">
      <c r="A563" s="561"/>
      <c r="E563" s="561"/>
      <c r="H563" s="561"/>
      <c r="Q563" s="561"/>
      <c r="R563" s="561"/>
      <c r="S563" s="561"/>
      <c r="T563" s="561"/>
      <c r="U563" s="561"/>
      <c r="V563" s="561"/>
      <c r="Y563" s="561"/>
      <c r="Z563" s="561"/>
      <c r="AA563" s="561"/>
      <c r="AB563" s="561"/>
      <c r="AC563" s="561"/>
      <c r="AD563" s="561"/>
      <c r="AE563" s="561"/>
      <c r="AF563" s="561"/>
      <c r="AG563" s="561"/>
      <c r="AH563" s="561"/>
      <c r="AJ563" s="561"/>
      <c r="AK563" s="561"/>
      <c r="AM563" s="561"/>
      <c r="AN563" s="561"/>
      <c r="AO563" s="561"/>
      <c r="AP563" s="561"/>
      <c r="AQ563" s="561"/>
      <c r="AR563" s="561"/>
      <c r="AS563" s="561"/>
      <c r="AU563" s="561"/>
      <c r="AV563" s="561"/>
      <c r="AW563" s="561"/>
      <c r="AX563" s="561"/>
      <c r="AY563" s="561"/>
      <c r="AZ563" s="561"/>
      <c r="BA563" s="561"/>
      <c r="BB563" s="561"/>
      <c r="BC563" s="561"/>
      <c r="BD563" s="561"/>
      <c r="BE563" s="561"/>
      <c r="BF563" s="561"/>
      <c r="BG563" s="561"/>
      <c r="BH563" s="561"/>
      <c r="BI563" s="561"/>
      <c r="BJ563" s="561"/>
      <c r="BK563" s="561"/>
      <c r="BL563" s="561"/>
      <c r="BM563" s="561"/>
      <c r="BN563" s="561"/>
      <c r="BO563" s="561"/>
      <c r="BP563" s="561"/>
      <c r="BQ563" s="561"/>
      <c r="BR563" s="561"/>
      <c r="BS563" s="561"/>
      <c r="BT563" s="561"/>
      <c r="BU563" s="561"/>
    </row>
    <row r="564" spans="1:73">
      <c r="A564" s="561"/>
      <c r="E564" s="561"/>
      <c r="H564" s="561"/>
      <c r="Q564" s="561"/>
      <c r="R564" s="561"/>
      <c r="S564" s="561"/>
      <c r="T564" s="561"/>
      <c r="U564" s="561"/>
      <c r="V564" s="561"/>
      <c r="Y564" s="561"/>
      <c r="Z564" s="561"/>
      <c r="AA564" s="561"/>
      <c r="AB564" s="561"/>
      <c r="AC564" s="561"/>
      <c r="AD564" s="561"/>
      <c r="AE564" s="561"/>
      <c r="AF564" s="561"/>
      <c r="AG564" s="561"/>
      <c r="AH564" s="561"/>
      <c r="AJ564" s="561"/>
      <c r="AK564" s="561"/>
      <c r="AM564" s="561"/>
      <c r="AN564" s="561"/>
      <c r="AO564" s="561"/>
      <c r="AP564" s="561"/>
      <c r="AQ564" s="561"/>
      <c r="AR564" s="561"/>
      <c r="AS564" s="561"/>
      <c r="AU564" s="561"/>
      <c r="AV564" s="561"/>
      <c r="AW564" s="561"/>
      <c r="AX564" s="561"/>
      <c r="AY564" s="561"/>
      <c r="AZ564" s="561"/>
      <c r="BA564" s="561"/>
      <c r="BB564" s="561"/>
      <c r="BC564" s="561"/>
      <c r="BD564" s="561"/>
      <c r="BE564" s="561"/>
      <c r="BF564" s="561"/>
      <c r="BG564" s="561"/>
      <c r="BH564" s="561"/>
      <c r="BI564" s="561"/>
      <c r="BJ564" s="561"/>
      <c r="BK564" s="561"/>
      <c r="BL564" s="561"/>
      <c r="BM564" s="561"/>
      <c r="BN564" s="561"/>
      <c r="BO564" s="561"/>
      <c r="BP564" s="561"/>
      <c r="BQ564" s="561"/>
      <c r="BR564" s="561"/>
      <c r="BS564" s="561"/>
      <c r="BT564" s="561"/>
      <c r="BU564" s="561"/>
    </row>
    <row r="565" spans="1:73">
      <c r="A565" s="561"/>
      <c r="E565" s="561"/>
      <c r="H565" s="561"/>
      <c r="Q565" s="561"/>
      <c r="R565" s="561"/>
      <c r="S565" s="561"/>
      <c r="T565" s="561"/>
      <c r="U565" s="561"/>
      <c r="V565" s="561"/>
      <c r="Y565" s="561"/>
      <c r="Z565" s="561"/>
      <c r="AA565" s="561"/>
      <c r="AB565" s="561"/>
      <c r="AC565" s="561"/>
      <c r="AD565" s="561"/>
      <c r="AE565" s="561"/>
      <c r="AF565" s="561"/>
      <c r="AG565" s="561"/>
      <c r="AH565" s="561"/>
      <c r="AJ565" s="561"/>
      <c r="AK565" s="561"/>
      <c r="AM565" s="561"/>
      <c r="AN565" s="561"/>
      <c r="AO565" s="561"/>
      <c r="AP565" s="561"/>
      <c r="AQ565" s="561"/>
      <c r="AR565" s="561"/>
      <c r="AS565" s="561"/>
      <c r="AU565" s="561"/>
      <c r="AV565" s="561"/>
      <c r="AW565" s="561"/>
      <c r="AX565" s="561"/>
      <c r="AY565" s="561"/>
      <c r="AZ565" s="561"/>
      <c r="BA565" s="561"/>
      <c r="BB565" s="561"/>
      <c r="BC565" s="561"/>
      <c r="BD565" s="561"/>
      <c r="BE565" s="561"/>
      <c r="BF565" s="561"/>
      <c r="BG565" s="561"/>
      <c r="BH565" s="561"/>
      <c r="BI565" s="561"/>
      <c r="BJ565" s="561"/>
      <c r="BK565" s="561"/>
      <c r="BL565" s="561"/>
      <c r="BM565" s="561"/>
      <c r="BN565" s="561"/>
      <c r="BO565" s="561"/>
      <c r="BP565" s="561"/>
      <c r="BQ565" s="561"/>
      <c r="BR565" s="561"/>
      <c r="BS565" s="561"/>
      <c r="BT565" s="561"/>
      <c r="BU565" s="561"/>
    </row>
    <row r="566" spans="1:73">
      <c r="A566" s="561"/>
      <c r="E566" s="561"/>
      <c r="H566" s="561"/>
      <c r="Q566" s="561"/>
      <c r="R566" s="561"/>
      <c r="S566" s="561"/>
      <c r="T566" s="561"/>
      <c r="U566" s="561"/>
      <c r="V566" s="561"/>
      <c r="Y566" s="561"/>
      <c r="Z566" s="561"/>
      <c r="AA566" s="561"/>
      <c r="AB566" s="561"/>
      <c r="AC566" s="561"/>
      <c r="AD566" s="561"/>
      <c r="AE566" s="561"/>
      <c r="AF566" s="561"/>
      <c r="AG566" s="561"/>
      <c r="AH566" s="561"/>
      <c r="AJ566" s="561"/>
      <c r="AK566" s="561"/>
      <c r="AM566" s="561"/>
      <c r="AN566" s="561"/>
      <c r="AO566" s="561"/>
      <c r="AP566" s="561"/>
      <c r="AQ566" s="561"/>
      <c r="AR566" s="561"/>
      <c r="AS566" s="561"/>
      <c r="AU566" s="561"/>
      <c r="AV566" s="561"/>
      <c r="AW566" s="561"/>
      <c r="AX566" s="561"/>
      <c r="AY566" s="561"/>
      <c r="AZ566" s="561"/>
      <c r="BA566" s="561"/>
      <c r="BB566" s="561"/>
      <c r="BC566" s="561"/>
      <c r="BD566" s="561"/>
      <c r="BE566" s="561"/>
      <c r="BF566" s="561"/>
      <c r="BG566" s="561"/>
      <c r="BH566" s="561"/>
      <c r="BI566" s="561"/>
      <c r="BJ566" s="561"/>
      <c r="BK566" s="561"/>
      <c r="BL566" s="561"/>
      <c r="BM566" s="561"/>
      <c r="BN566" s="561"/>
      <c r="BO566" s="561"/>
      <c r="BP566" s="561"/>
      <c r="BQ566" s="561"/>
      <c r="BR566" s="561"/>
      <c r="BS566" s="561"/>
      <c r="BT566" s="561"/>
      <c r="BU566" s="561"/>
    </row>
    <row r="567" spans="1:73">
      <c r="A567" s="561"/>
      <c r="E567" s="561"/>
      <c r="H567" s="561"/>
      <c r="Q567" s="561"/>
      <c r="R567" s="561"/>
      <c r="S567" s="561"/>
      <c r="T567" s="561"/>
      <c r="U567" s="561"/>
      <c r="V567" s="561"/>
      <c r="Y567" s="561"/>
      <c r="Z567" s="561"/>
      <c r="AA567" s="561"/>
      <c r="AB567" s="561"/>
      <c r="AC567" s="561"/>
      <c r="AD567" s="561"/>
      <c r="AE567" s="561"/>
      <c r="AF567" s="561"/>
      <c r="AG567" s="561"/>
      <c r="AH567" s="561"/>
      <c r="AJ567" s="561"/>
      <c r="AK567" s="561"/>
      <c r="AM567" s="561"/>
      <c r="AN567" s="561"/>
      <c r="AO567" s="561"/>
      <c r="AP567" s="561"/>
      <c r="AQ567" s="561"/>
      <c r="AR567" s="561"/>
      <c r="AS567" s="561"/>
      <c r="AU567" s="561"/>
      <c r="AV567" s="561"/>
      <c r="AW567" s="561"/>
      <c r="AX567" s="561"/>
      <c r="AY567" s="561"/>
      <c r="AZ567" s="561"/>
      <c r="BA567" s="561"/>
      <c r="BB567" s="561"/>
      <c r="BC567" s="561"/>
      <c r="BD567" s="561"/>
      <c r="BE567" s="561"/>
      <c r="BF567" s="561"/>
      <c r="BG567" s="561"/>
      <c r="BH567" s="561"/>
      <c r="BI567" s="561"/>
      <c r="BJ567" s="561"/>
      <c r="BK567" s="561"/>
      <c r="BL567" s="561"/>
      <c r="BM567" s="561"/>
      <c r="BN567" s="561"/>
      <c r="BO567" s="561"/>
      <c r="BP567" s="561"/>
      <c r="BQ567" s="561"/>
      <c r="BR567" s="561"/>
      <c r="BS567" s="561"/>
      <c r="BT567" s="561"/>
      <c r="BU567" s="561"/>
    </row>
    <row r="568" spans="1:73">
      <c r="A568" s="561"/>
      <c r="E568" s="561"/>
      <c r="H568" s="561"/>
      <c r="Q568" s="561"/>
      <c r="R568" s="561"/>
      <c r="S568" s="561"/>
      <c r="T568" s="561"/>
      <c r="U568" s="561"/>
      <c r="V568" s="561"/>
      <c r="Y568" s="561"/>
      <c r="Z568" s="561"/>
      <c r="AA568" s="561"/>
      <c r="AB568" s="561"/>
      <c r="AC568" s="561"/>
      <c r="AD568" s="561"/>
      <c r="AE568" s="561"/>
      <c r="AF568" s="561"/>
      <c r="AG568" s="561"/>
      <c r="AH568" s="561"/>
      <c r="AJ568" s="561"/>
      <c r="AK568" s="561"/>
      <c r="AM568" s="561"/>
      <c r="AN568" s="561"/>
      <c r="AO568" s="561"/>
      <c r="AP568" s="561"/>
      <c r="AQ568" s="561"/>
      <c r="AR568" s="561"/>
      <c r="AS568" s="561"/>
      <c r="AU568" s="561"/>
      <c r="AV568" s="561"/>
      <c r="AW568" s="561"/>
      <c r="AX568" s="561"/>
      <c r="AY568" s="561"/>
      <c r="AZ568" s="561"/>
      <c r="BA568" s="561"/>
      <c r="BB568" s="561"/>
      <c r="BC568" s="561"/>
      <c r="BD568" s="561"/>
      <c r="BE568" s="561"/>
      <c r="BF568" s="561"/>
      <c r="BG568" s="561"/>
      <c r="BH568" s="561"/>
      <c r="BI568" s="561"/>
      <c r="BJ568" s="561"/>
      <c r="BK568" s="561"/>
      <c r="BL568" s="561"/>
      <c r="BM568" s="561"/>
      <c r="BN568" s="561"/>
      <c r="BO568" s="561"/>
      <c r="BP568" s="561"/>
      <c r="BQ568" s="561"/>
      <c r="BR568" s="561"/>
      <c r="BS568" s="561"/>
      <c r="BT568" s="561"/>
      <c r="BU568" s="561"/>
    </row>
    <row r="569" spans="1:73">
      <c r="A569" s="561"/>
      <c r="E569" s="561"/>
      <c r="H569" s="561"/>
      <c r="Q569" s="561"/>
      <c r="R569" s="561"/>
      <c r="S569" s="561"/>
      <c r="T569" s="561"/>
      <c r="U569" s="561"/>
      <c r="V569" s="561"/>
      <c r="Y569" s="561"/>
      <c r="Z569" s="561"/>
      <c r="AA569" s="561"/>
      <c r="AB569" s="561"/>
      <c r="AC569" s="561"/>
      <c r="AD569" s="561"/>
      <c r="AE569" s="561"/>
      <c r="AF569" s="561"/>
      <c r="AG569" s="561"/>
      <c r="AH569" s="561"/>
      <c r="AJ569" s="561"/>
      <c r="AK569" s="561"/>
      <c r="AM569" s="561"/>
      <c r="AN569" s="561"/>
      <c r="AO569" s="561"/>
      <c r="AP569" s="561"/>
      <c r="AQ569" s="561"/>
      <c r="AR569" s="561"/>
      <c r="AS569" s="561"/>
      <c r="AU569" s="561"/>
      <c r="AV569" s="561"/>
      <c r="AW569" s="561"/>
      <c r="AX569" s="561"/>
      <c r="AY569" s="561"/>
      <c r="AZ569" s="561"/>
      <c r="BA569" s="561"/>
      <c r="BB569" s="561"/>
      <c r="BC569" s="561"/>
      <c r="BD569" s="561"/>
      <c r="BE569" s="561"/>
      <c r="BF569" s="561"/>
      <c r="BG569" s="561"/>
      <c r="BH569" s="561"/>
      <c r="BI569" s="561"/>
      <c r="BJ569" s="561"/>
      <c r="BK569" s="561"/>
      <c r="BL569" s="561"/>
      <c r="BM569" s="561"/>
      <c r="BN569" s="561"/>
      <c r="BO569" s="561"/>
      <c r="BP569" s="561"/>
      <c r="BQ569" s="561"/>
      <c r="BR569" s="561"/>
      <c r="BS569" s="561"/>
      <c r="BT569" s="561"/>
      <c r="BU569" s="561"/>
    </row>
    <row r="570" spans="1:73">
      <c r="A570" s="561"/>
      <c r="E570" s="561"/>
      <c r="H570" s="561"/>
      <c r="Q570" s="561"/>
      <c r="R570" s="561"/>
      <c r="S570" s="561"/>
      <c r="T570" s="561"/>
      <c r="U570" s="561"/>
      <c r="V570" s="561"/>
      <c r="Y570" s="561"/>
      <c r="Z570" s="561"/>
      <c r="AA570" s="561"/>
      <c r="AB570" s="561"/>
      <c r="AC570" s="561"/>
      <c r="AD570" s="561"/>
      <c r="AE570" s="561"/>
      <c r="AF570" s="561"/>
      <c r="AG570" s="561"/>
      <c r="AH570" s="561"/>
      <c r="AJ570" s="561"/>
      <c r="AK570" s="561"/>
      <c r="AM570" s="561"/>
      <c r="AN570" s="561"/>
      <c r="AO570" s="561"/>
      <c r="AP570" s="561"/>
      <c r="AQ570" s="561"/>
      <c r="AR570" s="561"/>
      <c r="AS570" s="561"/>
      <c r="AU570" s="561"/>
      <c r="AV570" s="561"/>
      <c r="AW570" s="561"/>
      <c r="AX570" s="561"/>
      <c r="AY570" s="561"/>
      <c r="AZ570" s="561"/>
      <c r="BA570" s="561"/>
      <c r="BB570" s="561"/>
      <c r="BC570" s="561"/>
      <c r="BD570" s="561"/>
      <c r="BE570" s="561"/>
      <c r="BF570" s="561"/>
      <c r="BG570" s="561"/>
      <c r="BH570" s="561"/>
      <c r="BI570" s="561"/>
      <c r="BJ570" s="561"/>
      <c r="BK570" s="561"/>
      <c r="BL570" s="561"/>
      <c r="BM570" s="561"/>
      <c r="BN570" s="561"/>
      <c r="BO570" s="561"/>
      <c r="BP570" s="561"/>
      <c r="BQ570" s="561"/>
      <c r="BR570" s="561"/>
      <c r="BS570" s="561"/>
      <c r="BT570" s="561"/>
      <c r="BU570" s="561"/>
    </row>
    <row r="571" spans="1:73">
      <c r="A571" s="561"/>
      <c r="E571" s="561"/>
      <c r="H571" s="561"/>
      <c r="Q571" s="561"/>
      <c r="R571" s="561"/>
      <c r="S571" s="561"/>
      <c r="T571" s="561"/>
      <c r="U571" s="561"/>
      <c r="V571" s="561"/>
      <c r="Y571" s="561"/>
      <c r="Z571" s="561"/>
      <c r="AA571" s="561"/>
      <c r="AB571" s="561"/>
      <c r="AC571" s="561"/>
      <c r="AD571" s="561"/>
      <c r="AE571" s="561"/>
      <c r="AF571" s="561"/>
      <c r="AG571" s="561"/>
      <c r="AH571" s="561"/>
      <c r="AJ571" s="561"/>
      <c r="AK571" s="561"/>
      <c r="AM571" s="561"/>
      <c r="AN571" s="561"/>
      <c r="AO571" s="561"/>
      <c r="AP571" s="561"/>
      <c r="AQ571" s="561"/>
      <c r="AR571" s="561"/>
      <c r="AS571" s="561"/>
      <c r="AU571" s="561"/>
      <c r="AV571" s="561"/>
      <c r="AW571" s="561"/>
      <c r="AX571" s="561"/>
      <c r="AY571" s="561"/>
      <c r="AZ571" s="561"/>
      <c r="BA571" s="561"/>
      <c r="BB571" s="561"/>
      <c r="BC571" s="561"/>
      <c r="BD571" s="561"/>
      <c r="BE571" s="561"/>
      <c r="BF571" s="561"/>
      <c r="BG571" s="561"/>
      <c r="BH571" s="561"/>
      <c r="BI571" s="561"/>
      <c r="BJ571" s="561"/>
      <c r="BK571" s="561"/>
      <c r="BL571" s="561"/>
      <c r="BM571" s="561"/>
      <c r="BN571" s="561"/>
      <c r="BO571" s="561"/>
      <c r="BP571" s="561"/>
      <c r="BQ571" s="561"/>
      <c r="BR571" s="561"/>
      <c r="BS571" s="561"/>
      <c r="BT571" s="561"/>
      <c r="BU571" s="561"/>
    </row>
    <row r="572" spans="1:73">
      <c r="A572" s="561"/>
      <c r="E572" s="561"/>
      <c r="H572" s="561"/>
      <c r="Q572" s="561"/>
      <c r="R572" s="561"/>
      <c r="S572" s="561"/>
      <c r="T572" s="561"/>
      <c r="U572" s="561"/>
      <c r="V572" s="561"/>
      <c r="Y572" s="561"/>
      <c r="Z572" s="561"/>
      <c r="AA572" s="561"/>
      <c r="AB572" s="561"/>
      <c r="AC572" s="561"/>
      <c r="AD572" s="561"/>
      <c r="AE572" s="561"/>
      <c r="AF572" s="561"/>
      <c r="AG572" s="561"/>
      <c r="AH572" s="561"/>
      <c r="AJ572" s="561"/>
      <c r="AK572" s="561"/>
      <c r="AM572" s="561"/>
      <c r="AN572" s="561"/>
      <c r="AO572" s="561"/>
      <c r="AP572" s="561"/>
      <c r="AQ572" s="561"/>
      <c r="AR572" s="561"/>
      <c r="AS572" s="561"/>
      <c r="AU572" s="561"/>
      <c r="AV572" s="561"/>
      <c r="AW572" s="561"/>
      <c r="AX572" s="561"/>
      <c r="AY572" s="561"/>
      <c r="AZ572" s="561"/>
      <c r="BA572" s="561"/>
      <c r="BB572" s="561"/>
      <c r="BC572" s="561"/>
      <c r="BD572" s="561"/>
      <c r="BE572" s="561"/>
      <c r="BF572" s="561"/>
      <c r="BG572" s="561"/>
      <c r="BH572" s="561"/>
      <c r="BI572" s="561"/>
      <c r="BJ572" s="561"/>
      <c r="BK572" s="561"/>
      <c r="BL572" s="561"/>
      <c r="BM572" s="561"/>
      <c r="BN572" s="561"/>
      <c r="BO572" s="561"/>
      <c r="BP572" s="561"/>
      <c r="BQ572" s="561"/>
      <c r="BR572" s="561"/>
      <c r="BS572" s="561"/>
      <c r="BT572" s="561"/>
      <c r="BU572" s="561"/>
    </row>
    <row r="573" spans="1:73">
      <c r="A573" s="561"/>
      <c r="E573" s="561"/>
      <c r="H573" s="561"/>
      <c r="Q573" s="561"/>
      <c r="R573" s="561"/>
      <c r="S573" s="561"/>
      <c r="T573" s="561"/>
      <c r="U573" s="561"/>
      <c r="V573" s="561"/>
      <c r="Y573" s="561"/>
      <c r="Z573" s="561"/>
      <c r="AA573" s="561"/>
      <c r="AB573" s="561"/>
      <c r="AC573" s="561"/>
      <c r="AD573" s="561"/>
      <c r="AE573" s="561"/>
      <c r="AF573" s="561"/>
      <c r="AG573" s="561"/>
      <c r="AH573" s="561"/>
      <c r="AJ573" s="561"/>
      <c r="AK573" s="561"/>
      <c r="AM573" s="561"/>
      <c r="AN573" s="561"/>
      <c r="AO573" s="561"/>
      <c r="AP573" s="561"/>
      <c r="AQ573" s="561"/>
      <c r="AR573" s="561"/>
      <c r="AS573" s="561"/>
      <c r="AU573" s="561"/>
      <c r="AV573" s="561"/>
      <c r="AW573" s="561"/>
      <c r="AX573" s="561"/>
      <c r="AY573" s="561"/>
      <c r="AZ573" s="561"/>
      <c r="BA573" s="561"/>
      <c r="BB573" s="561"/>
      <c r="BC573" s="561"/>
      <c r="BD573" s="561"/>
      <c r="BE573" s="561"/>
      <c r="BF573" s="561"/>
      <c r="BG573" s="561"/>
      <c r="BH573" s="561"/>
      <c r="BI573" s="561"/>
      <c r="BJ573" s="561"/>
      <c r="BK573" s="561"/>
      <c r="BL573" s="561"/>
      <c r="BM573" s="561"/>
      <c r="BN573" s="561"/>
      <c r="BO573" s="561"/>
      <c r="BP573" s="561"/>
      <c r="BQ573" s="561"/>
      <c r="BR573" s="561"/>
      <c r="BS573" s="561"/>
      <c r="BT573" s="561"/>
      <c r="BU573" s="561"/>
    </row>
    <row r="574" spans="1:73">
      <c r="A574" s="561"/>
      <c r="E574" s="561"/>
      <c r="H574" s="561"/>
      <c r="Q574" s="561"/>
      <c r="R574" s="561"/>
      <c r="S574" s="561"/>
      <c r="T574" s="561"/>
      <c r="U574" s="561"/>
      <c r="V574" s="561"/>
      <c r="Y574" s="561"/>
      <c r="Z574" s="561"/>
      <c r="AA574" s="561"/>
      <c r="AB574" s="561"/>
      <c r="AC574" s="561"/>
      <c r="AD574" s="561"/>
      <c r="AE574" s="561"/>
      <c r="AF574" s="561"/>
      <c r="AG574" s="561"/>
      <c r="AH574" s="561"/>
      <c r="AJ574" s="561"/>
      <c r="AK574" s="561"/>
      <c r="AM574" s="561"/>
      <c r="AN574" s="561"/>
      <c r="AO574" s="561"/>
      <c r="AP574" s="561"/>
      <c r="AQ574" s="561"/>
      <c r="AR574" s="561"/>
      <c r="AS574" s="561"/>
      <c r="AU574" s="561"/>
      <c r="AV574" s="561"/>
      <c r="AW574" s="561"/>
      <c r="AX574" s="561"/>
      <c r="AY574" s="561"/>
      <c r="AZ574" s="561"/>
      <c r="BA574" s="561"/>
      <c r="BB574" s="561"/>
      <c r="BC574" s="561"/>
      <c r="BD574" s="561"/>
      <c r="BE574" s="561"/>
      <c r="BF574" s="561"/>
      <c r="BG574" s="561"/>
      <c r="BH574" s="561"/>
      <c r="BI574" s="561"/>
      <c r="BJ574" s="561"/>
      <c r="BK574" s="561"/>
      <c r="BL574" s="561"/>
      <c r="BM574" s="561"/>
      <c r="BN574" s="561"/>
      <c r="BO574" s="561"/>
      <c r="BP574" s="561"/>
      <c r="BQ574" s="561"/>
      <c r="BR574" s="561"/>
      <c r="BS574" s="561"/>
      <c r="BT574" s="561"/>
      <c r="BU574" s="561"/>
    </row>
    <row r="575" spans="1:73">
      <c r="A575" s="561"/>
      <c r="E575" s="561"/>
      <c r="H575" s="561"/>
      <c r="Q575" s="561"/>
      <c r="R575" s="561"/>
      <c r="S575" s="561"/>
      <c r="T575" s="561"/>
      <c r="U575" s="561"/>
      <c r="V575" s="561"/>
      <c r="Y575" s="561"/>
      <c r="Z575" s="561"/>
      <c r="AA575" s="561"/>
      <c r="AB575" s="561"/>
      <c r="AC575" s="561"/>
      <c r="AD575" s="561"/>
      <c r="AE575" s="561"/>
      <c r="AF575" s="561"/>
      <c r="AG575" s="561"/>
      <c r="AH575" s="561"/>
      <c r="AJ575" s="561"/>
      <c r="AK575" s="561"/>
      <c r="AM575" s="561"/>
      <c r="AN575" s="561"/>
      <c r="AO575" s="561"/>
      <c r="AP575" s="561"/>
      <c r="AQ575" s="561"/>
      <c r="AR575" s="561"/>
      <c r="AS575" s="561"/>
      <c r="AU575" s="561"/>
      <c r="AV575" s="561"/>
      <c r="AW575" s="561"/>
      <c r="AX575" s="561"/>
      <c r="AY575" s="561"/>
      <c r="AZ575" s="561"/>
      <c r="BA575" s="561"/>
      <c r="BB575" s="561"/>
      <c r="BC575" s="561"/>
      <c r="BD575" s="561"/>
      <c r="BE575" s="561"/>
      <c r="BF575" s="561"/>
      <c r="BG575" s="561"/>
      <c r="BH575" s="561"/>
      <c r="BI575" s="561"/>
      <c r="BJ575" s="561"/>
      <c r="BK575" s="561"/>
      <c r="BL575" s="561"/>
      <c r="BM575" s="561"/>
      <c r="BN575" s="561"/>
      <c r="BO575" s="561"/>
      <c r="BP575" s="561"/>
      <c r="BQ575" s="561"/>
      <c r="BR575" s="561"/>
      <c r="BS575" s="561"/>
      <c r="BT575" s="561"/>
      <c r="BU575" s="561"/>
    </row>
    <row r="576" spans="1:73">
      <c r="A576" s="561"/>
      <c r="E576" s="561"/>
      <c r="H576" s="561"/>
      <c r="Q576" s="561"/>
      <c r="R576" s="561"/>
      <c r="S576" s="561"/>
      <c r="T576" s="561"/>
      <c r="U576" s="561"/>
      <c r="V576" s="561"/>
      <c r="Y576" s="561"/>
      <c r="Z576" s="561"/>
      <c r="AA576" s="561"/>
      <c r="AB576" s="561"/>
      <c r="AC576" s="561"/>
      <c r="AD576" s="561"/>
      <c r="AE576" s="561"/>
      <c r="AF576" s="561"/>
      <c r="AG576" s="561"/>
      <c r="AH576" s="561"/>
      <c r="AJ576" s="561"/>
      <c r="AK576" s="561"/>
      <c r="AM576" s="561"/>
      <c r="AN576" s="561"/>
      <c r="AO576" s="561"/>
      <c r="AP576" s="561"/>
      <c r="AQ576" s="561"/>
      <c r="AR576" s="561"/>
      <c r="AS576" s="561"/>
      <c r="AU576" s="561"/>
      <c r="AV576" s="561"/>
      <c r="AW576" s="561"/>
      <c r="AX576" s="561"/>
      <c r="AY576" s="561"/>
      <c r="AZ576" s="561"/>
      <c r="BA576" s="561"/>
      <c r="BB576" s="561"/>
      <c r="BC576" s="561"/>
      <c r="BD576" s="561"/>
      <c r="BE576" s="561"/>
      <c r="BF576" s="561"/>
      <c r="BG576" s="561"/>
      <c r="BH576" s="561"/>
      <c r="BI576" s="561"/>
      <c r="BJ576" s="561"/>
      <c r="BK576" s="561"/>
      <c r="BL576" s="561"/>
      <c r="BM576" s="561"/>
      <c r="BN576" s="561"/>
      <c r="BO576" s="561"/>
      <c r="BP576" s="561"/>
      <c r="BQ576" s="561"/>
      <c r="BR576" s="561"/>
      <c r="BS576" s="561"/>
      <c r="BT576" s="561"/>
      <c r="BU576" s="561"/>
    </row>
    <row r="577" spans="1:73">
      <c r="A577" s="561"/>
      <c r="E577" s="561"/>
      <c r="H577" s="561"/>
      <c r="Q577" s="561"/>
      <c r="R577" s="561"/>
      <c r="S577" s="561"/>
      <c r="T577" s="561"/>
      <c r="U577" s="561"/>
      <c r="V577" s="561"/>
      <c r="Y577" s="561"/>
      <c r="Z577" s="561"/>
      <c r="AA577" s="561"/>
      <c r="AB577" s="561"/>
      <c r="AC577" s="561"/>
      <c r="AD577" s="561"/>
      <c r="AE577" s="561"/>
      <c r="AF577" s="561"/>
      <c r="AG577" s="561"/>
      <c r="AH577" s="561"/>
      <c r="AJ577" s="561"/>
      <c r="AK577" s="561"/>
      <c r="AM577" s="561"/>
      <c r="AN577" s="561"/>
      <c r="AO577" s="561"/>
      <c r="AP577" s="561"/>
      <c r="AQ577" s="561"/>
      <c r="AR577" s="561"/>
      <c r="AS577" s="561"/>
      <c r="AU577" s="561"/>
      <c r="AV577" s="561"/>
      <c r="AW577" s="561"/>
      <c r="AX577" s="561"/>
      <c r="AY577" s="561"/>
      <c r="AZ577" s="561"/>
      <c r="BA577" s="561"/>
      <c r="BB577" s="561"/>
      <c r="BC577" s="561"/>
      <c r="BD577" s="561"/>
      <c r="BE577" s="561"/>
      <c r="BF577" s="561"/>
      <c r="BG577" s="561"/>
      <c r="BH577" s="561"/>
      <c r="BI577" s="561"/>
      <c r="BJ577" s="561"/>
      <c r="BK577" s="561"/>
      <c r="BL577" s="561"/>
      <c r="BM577" s="561"/>
      <c r="BN577" s="561"/>
      <c r="BO577" s="561"/>
      <c r="BP577" s="561"/>
      <c r="BQ577" s="561"/>
      <c r="BR577" s="561"/>
      <c r="BS577" s="561"/>
      <c r="BT577" s="561"/>
      <c r="BU577" s="561"/>
    </row>
    <row r="578" spans="1:73">
      <c r="A578" s="561"/>
      <c r="E578" s="561"/>
      <c r="H578" s="561"/>
      <c r="Q578" s="561"/>
      <c r="R578" s="561"/>
      <c r="S578" s="561"/>
      <c r="T578" s="561"/>
      <c r="U578" s="561"/>
      <c r="V578" s="561"/>
      <c r="Y578" s="561"/>
      <c r="Z578" s="561"/>
      <c r="AA578" s="561"/>
      <c r="AB578" s="561"/>
      <c r="AC578" s="561"/>
      <c r="AD578" s="561"/>
      <c r="AE578" s="561"/>
      <c r="AF578" s="561"/>
      <c r="AG578" s="561"/>
      <c r="AH578" s="561"/>
      <c r="AJ578" s="561"/>
      <c r="AK578" s="561"/>
      <c r="AM578" s="561"/>
      <c r="AN578" s="561"/>
      <c r="AO578" s="561"/>
      <c r="AP578" s="561"/>
      <c r="AQ578" s="561"/>
      <c r="AR578" s="561"/>
      <c r="AS578" s="561"/>
      <c r="AU578" s="561"/>
      <c r="AV578" s="561"/>
      <c r="AW578" s="561"/>
      <c r="AX578" s="561"/>
      <c r="AY578" s="561"/>
      <c r="AZ578" s="561"/>
      <c r="BA578" s="561"/>
      <c r="BB578" s="561"/>
      <c r="BC578" s="561"/>
      <c r="BD578" s="561"/>
      <c r="BE578" s="561"/>
      <c r="BF578" s="561"/>
      <c r="BG578" s="561"/>
      <c r="BH578" s="561"/>
      <c r="BI578" s="561"/>
      <c r="BJ578" s="561"/>
      <c r="BK578" s="561"/>
      <c r="BL578" s="561"/>
      <c r="BM578" s="561"/>
      <c r="BN578" s="561"/>
      <c r="BO578" s="561"/>
      <c r="BP578" s="561"/>
      <c r="BQ578" s="561"/>
      <c r="BR578" s="561"/>
      <c r="BS578" s="561"/>
      <c r="BT578" s="561"/>
      <c r="BU578" s="561"/>
    </row>
    <row r="579" spans="1:73">
      <c r="A579" s="561"/>
      <c r="E579" s="561"/>
      <c r="H579" s="561"/>
      <c r="Q579" s="561"/>
      <c r="R579" s="561"/>
      <c r="S579" s="561"/>
      <c r="T579" s="561"/>
      <c r="U579" s="561"/>
      <c r="V579" s="561"/>
      <c r="Y579" s="561"/>
      <c r="Z579" s="561"/>
      <c r="AA579" s="561"/>
      <c r="AB579" s="561"/>
      <c r="AC579" s="561"/>
      <c r="AD579" s="561"/>
      <c r="AE579" s="561"/>
      <c r="AF579" s="561"/>
      <c r="AG579" s="561"/>
      <c r="AH579" s="561"/>
      <c r="AJ579" s="561"/>
      <c r="AK579" s="561"/>
      <c r="AM579" s="561"/>
      <c r="AN579" s="561"/>
      <c r="AO579" s="561"/>
      <c r="AP579" s="561"/>
      <c r="AQ579" s="561"/>
      <c r="AR579" s="561"/>
      <c r="AS579" s="561"/>
      <c r="AU579" s="561"/>
      <c r="AV579" s="561"/>
      <c r="AW579" s="561"/>
      <c r="AX579" s="561"/>
      <c r="AY579" s="561"/>
      <c r="AZ579" s="561"/>
      <c r="BA579" s="561"/>
      <c r="BB579" s="561"/>
      <c r="BC579" s="561"/>
      <c r="BD579" s="561"/>
      <c r="BE579" s="561"/>
      <c r="BF579" s="561"/>
      <c r="BG579" s="561"/>
      <c r="BH579" s="561"/>
      <c r="BI579" s="561"/>
      <c r="BJ579" s="561"/>
      <c r="BK579" s="561"/>
      <c r="BL579" s="561"/>
      <c r="BM579" s="561"/>
      <c r="BN579" s="561"/>
      <c r="BO579" s="561"/>
      <c r="BP579" s="561"/>
      <c r="BQ579" s="561"/>
      <c r="BR579" s="561"/>
      <c r="BS579" s="561"/>
      <c r="BT579" s="561"/>
      <c r="BU579" s="561"/>
    </row>
    <row r="580" spans="1:73">
      <c r="A580" s="561"/>
      <c r="E580" s="561"/>
      <c r="H580" s="561"/>
      <c r="Q580" s="561"/>
      <c r="R580" s="561"/>
      <c r="S580" s="561"/>
      <c r="T580" s="561"/>
      <c r="U580" s="561"/>
      <c r="V580" s="561"/>
      <c r="Y580" s="561"/>
      <c r="Z580" s="561"/>
      <c r="AA580" s="561"/>
      <c r="AB580" s="561"/>
      <c r="AC580" s="561"/>
      <c r="AD580" s="561"/>
      <c r="AE580" s="561"/>
      <c r="AF580" s="561"/>
      <c r="AG580" s="561"/>
      <c r="AH580" s="561"/>
      <c r="AJ580" s="561"/>
      <c r="AK580" s="561"/>
      <c r="AM580" s="561"/>
      <c r="AN580" s="561"/>
      <c r="AO580" s="561"/>
      <c r="AP580" s="561"/>
      <c r="AQ580" s="561"/>
      <c r="AR580" s="561"/>
      <c r="AS580" s="561"/>
      <c r="AU580" s="561"/>
      <c r="AV580" s="561"/>
      <c r="AW580" s="561"/>
      <c r="AX580" s="561"/>
      <c r="AY580" s="561"/>
      <c r="AZ580" s="561"/>
      <c r="BA580" s="561"/>
      <c r="BB580" s="561"/>
      <c r="BC580" s="561"/>
      <c r="BD580" s="561"/>
      <c r="BE580" s="561"/>
      <c r="BF580" s="561"/>
      <c r="BG580" s="561"/>
      <c r="BH580" s="561"/>
      <c r="BI580" s="561"/>
      <c r="BJ580" s="561"/>
      <c r="BK580" s="561"/>
      <c r="BL580" s="561"/>
      <c r="BM580" s="561"/>
      <c r="BN580" s="561"/>
      <c r="BO580" s="561"/>
      <c r="BP580" s="561"/>
      <c r="BQ580" s="561"/>
      <c r="BR580" s="561"/>
      <c r="BS580" s="561"/>
      <c r="BT580" s="561"/>
      <c r="BU580" s="561"/>
    </row>
    <row r="581" spans="1:73">
      <c r="A581" s="561"/>
      <c r="E581" s="561"/>
      <c r="H581" s="561"/>
      <c r="Q581" s="561"/>
      <c r="R581" s="561"/>
      <c r="S581" s="561"/>
      <c r="T581" s="561"/>
      <c r="U581" s="561"/>
      <c r="V581" s="561"/>
      <c r="Y581" s="561"/>
      <c r="Z581" s="561"/>
      <c r="AA581" s="561"/>
      <c r="AB581" s="561"/>
      <c r="AC581" s="561"/>
      <c r="AD581" s="561"/>
      <c r="AE581" s="561"/>
      <c r="AF581" s="561"/>
      <c r="AG581" s="561"/>
      <c r="AH581" s="561"/>
      <c r="AJ581" s="561"/>
      <c r="AK581" s="561"/>
      <c r="AM581" s="561"/>
      <c r="AN581" s="561"/>
      <c r="AO581" s="561"/>
      <c r="AP581" s="561"/>
      <c r="AQ581" s="561"/>
      <c r="AR581" s="561"/>
      <c r="AS581" s="561"/>
      <c r="AU581" s="561"/>
      <c r="AV581" s="561"/>
      <c r="AW581" s="561"/>
      <c r="AX581" s="561"/>
      <c r="AY581" s="561"/>
      <c r="AZ581" s="561"/>
      <c r="BA581" s="561"/>
      <c r="BB581" s="561"/>
      <c r="BC581" s="561"/>
      <c r="BD581" s="561"/>
      <c r="BE581" s="561"/>
      <c r="BF581" s="561"/>
      <c r="BG581" s="561"/>
      <c r="BH581" s="561"/>
      <c r="BI581" s="561"/>
      <c r="BJ581" s="561"/>
      <c r="BK581" s="561"/>
      <c r="BL581" s="561"/>
      <c r="BM581" s="561"/>
      <c r="BN581" s="561"/>
      <c r="BO581" s="561"/>
      <c r="BP581" s="561"/>
      <c r="BQ581" s="561"/>
      <c r="BR581" s="561"/>
      <c r="BS581" s="561"/>
      <c r="BT581" s="561"/>
      <c r="BU581" s="561"/>
    </row>
    <row r="582" spans="1:73">
      <c r="A582" s="561"/>
      <c r="E582" s="561"/>
      <c r="H582" s="561"/>
      <c r="Q582" s="561"/>
      <c r="R582" s="561"/>
      <c r="S582" s="561"/>
      <c r="T582" s="561"/>
      <c r="U582" s="561"/>
      <c r="V582" s="561"/>
      <c r="Y582" s="561"/>
      <c r="Z582" s="561"/>
      <c r="AA582" s="561"/>
      <c r="AB582" s="561"/>
      <c r="AC582" s="561"/>
      <c r="AD582" s="561"/>
      <c r="AE582" s="561"/>
      <c r="AF582" s="561"/>
      <c r="AG582" s="561"/>
      <c r="AH582" s="561"/>
      <c r="AJ582" s="561"/>
      <c r="AK582" s="561"/>
      <c r="AM582" s="561"/>
      <c r="AN582" s="561"/>
      <c r="AO582" s="561"/>
      <c r="AP582" s="561"/>
      <c r="AQ582" s="561"/>
      <c r="AR582" s="561"/>
      <c r="AS582" s="561"/>
      <c r="AU582" s="561"/>
      <c r="AV582" s="561"/>
      <c r="AW582" s="561"/>
      <c r="AX582" s="561"/>
      <c r="AY582" s="561"/>
      <c r="AZ582" s="561"/>
      <c r="BA582" s="561"/>
      <c r="BB582" s="561"/>
      <c r="BC582" s="561"/>
      <c r="BD582" s="561"/>
      <c r="BE582" s="561"/>
      <c r="BF582" s="561"/>
      <c r="BG582" s="561"/>
      <c r="BH582" s="561"/>
      <c r="BI582" s="561"/>
      <c r="BJ582" s="561"/>
      <c r="BK582" s="561"/>
      <c r="BL582" s="561"/>
      <c r="BM582" s="561"/>
      <c r="BN582" s="561"/>
      <c r="BO582" s="561"/>
      <c r="BP582" s="561"/>
      <c r="BQ582" s="561"/>
      <c r="BR582" s="561"/>
      <c r="BS582" s="561"/>
      <c r="BT582" s="561"/>
      <c r="BU582" s="561"/>
    </row>
    <row r="583" spans="1:73">
      <c r="A583" s="561"/>
      <c r="E583" s="561"/>
      <c r="H583" s="561"/>
      <c r="Q583" s="561"/>
      <c r="R583" s="561"/>
      <c r="S583" s="561"/>
      <c r="T583" s="561"/>
      <c r="U583" s="561"/>
      <c r="V583" s="561"/>
      <c r="Y583" s="561"/>
      <c r="Z583" s="561"/>
      <c r="AA583" s="561"/>
      <c r="AB583" s="561"/>
      <c r="AC583" s="561"/>
      <c r="AD583" s="561"/>
      <c r="AE583" s="561"/>
      <c r="AF583" s="561"/>
      <c r="AG583" s="561"/>
      <c r="AH583" s="561"/>
      <c r="AJ583" s="561"/>
      <c r="AK583" s="561"/>
      <c r="AM583" s="561"/>
      <c r="AN583" s="561"/>
      <c r="AO583" s="561"/>
      <c r="AP583" s="561"/>
      <c r="AQ583" s="561"/>
      <c r="AR583" s="561"/>
      <c r="AS583" s="561"/>
      <c r="AU583" s="561"/>
      <c r="AV583" s="561"/>
      <c r="AW583" s="561"/>
      <c r="AX583" s="561"/>
      <c r="AY583" s="561"/>
      <c r="AZ583" s="561"/>
      <c r="BA583" s="561"/>
      <c r="BB583" s="561"/>
      <c r="BC583" s="561"/>
      <c r="BD583" s="561"/>
      <c r="BE583" s="561"/>
      <c r="BF583" s="561"/>
      <c r="BG583" s="561"/>
      <c r="BH583" s="561"/>
      <c r="BI583" s="561"/>
      <c r="BJ583" s="561"/>
      <c r="BK583" s="561"/>
      <c r="BL583" s="561"/>
      <c r="BM583" s="561"/>
      <c r="BN583" s="561"/>
      <c r="BO583" s="561"/>
      <c r="BP583" s="561"/>
      <c r="BQ583" s="561"/>
      <c r="BR583" s="561"/>
      <c r="BS583" s="561"/>
      <c r="BT583" s="561"/>
      <c r="BU583" s="561"/>
    </row>
    <row r="584" spans="1:73">
      <c r="A584" s="561"/>
      <c r="E584" s="561"/>
      <c r="H584" s="561"/>
      <c r="Q584" s="561"/>
      <c r="R584" s="561"/>
      <c r="S584" s="561"/>
      <c r="T584" s="561"/>
      <c r="U584" s="561"/>
      <c r="V584" s="561"/>
      <c r="Y584" s="561"/>
      <c r="Z584" s="561"/>
      <c r="AA584" s="561"/>
      <c r="AB584" s="561"/>
      <c r="AC584" s="561"/>
      <c r="AD584" s="561"/>
      <c r="AE584" s="561"/>
      <c r="AF584" s="561"/>
      <c r="AG584" s="561"/>
      <c r="AH584" s="561"/>
      <c r="AJ584" s="561"/>
      <c r="AK584" s="561"/>
      <c r="AM584" s="561"/>
      <c r="AN584" s="561"/>
      <c r="AO584" s="561"/>
      <c r="AP584" s="561"/>
      <c r="AQ584" s="561"/>
      <c r="AR584" s="561"/>
      <c r="AS584" s="561"/>
      <c r="AU584" s="561"/>
      <c r="AV584" s="561"/>
      <c r="AW584" s="561"/>
      <c r="AX584" s="561"/>
      <c r="AY584" s="561"/>
      <c r="AZ584" s="561"/>
      <c r="BA584" s="561"/>
      <c r="BB584" s="561"/>
      <c r="BC584" s="561"/>
      <c r="BD584" s="561"/>
      <c r="BE584" s="561"/>
      <c r="BF584" s="561"/>
      <c r="BG584" s="561"/>
      <c r="BH584" s="561"/>
      <c r="BI584" s="561"/>
      <c r="BJ584" s="561"/>
      <c r="BK584" s="561"/>
      <c r="BL584" s="561"/>
      <c r="BM584" s="561"/>
      <c r="BN584" s="561"/>
      <c r="BO584" s="561"/>
      <c r="BP584" s="561"/>
      <c r="BQ584" s="561"/>
      <c r="BR584" s="561"/>
      <c r="BS584" s="561"/>
      <c r="BT584" s="561"/>
      <c r="BU584" s="561"/>
    </row>
    <row r="585" spans="1:73">
      <c r="A585" s="561"/>
      <c r="E585" s="561"/>
      <c r="H585" s="561"/>
      <c r="Q585" s="561"/>
      <c r="R585" s="561"/>
      <c r="S585" s="561"/>
      <c r="T585" s="561"/>
      <c r="U585" s="561"/>
      <c r="V585" s="561"/>
      <c r="Y585" s="561"/>
      <c r="Z585" s="561"/>
      <c r="AA585" s="561"/>
      <c r="AB585" s="561"/>
      <c r="AC585" s="561"/>
      <c r="AD585" s="561"/>
      <c r="AE585" s="561"/>
      <c r="AF585" s="561"/>
      <c r="AG585" s="561"/>
      <c r="AH585" s="561"/>
      <c r="AJ585" s="561"/>
      <c r="AK585" s="561"/>
      <c r="AM585" s="561"/>
      <c r="AN585" s="561"/>
      <c r="AO585" s="561"/>
      <c r="AP585" s="561"/>
      <c r="AQ585" s="561"/>
      <c r="AR585" s="561"/>
      <c r="AS585" s="561"/>
      <c r="AU585" s="561"/>
      <c r="AV585" s="561"/>
      <c r="AW585" s="561"/>
      <c r="AX585" s="561"/>
      <c r="AY585" s="561"/>
      <c r="AZ585" s="561"/>
      <c r="BA585" s="561"/>
      <c r="BB585" s="561"/>
      <c r="BC585" s="561"/>
      <c r="BD585" s="561"/>
      <c r="BE585" s="561"/>
      <c r="BF585" s="561"/>
      <c r="BG585" s="561"/>
      <c r="BH585" s="561"/>
      <c r="BI585" s="561"/>
      <c r="BJ585" s="561"/>
      <c r="BK585" s="561"/>
      <c r="BL585" s="561"/>
      <c r="BM585" s="561"/>
      <c r="BN585" s="561"/>
      <c r="BO585" s="561"/>
      <c r="BP585" s="561"/>
      <c r="BQ585" s="561"/>
      <c r="BR585" s="561"/>
      <c r="BS585" s="561"/>
      <c r="BT585" s="561"/>
      <c r="BU585" s="561"/>
    </row>
    <row r="586" spans="1:73">
      <c r="A586" s="561"/>
      <c r="E586" s="561"/>
      <c r="H586" s="561"/>
      <c r="Q586" s="561"/>
      <c r="R586" s="561"/>
      <c r="S586" s="561"/>
      <c r="T586" s="561"/>
      <c r="U586" s="561"/>
      <c r="V586" s="561"/>
      <c r="Y586" s="561"/>
      <c r="Z586" s="561"/>
      <c r="AA586" s="561"/>
      <c r="AB586" s="561"/>
      <c r="AC586" s="561"/>
      <c r="AD586" s="561"/>
      <c r="AE586" s="561"/>
      <c r="AF586" s="561"/>
      <c r="AG586" s="561"/>
      <c r="AH586" s="561"/>
      <c r="AJ586" s="561"/>
      <c r="AK586" s="561"/>
      <c r="AM586" s="561"/>
      <c r="AN586" s="561"/>
      <c r="AO586" s="561"/>
      <c r="AP586" s="561"/>
      <c r="AQ586" s="561"/>
      <c r="AR586" s="561"/>
      <c r="AS586" s="561"/>
      <c r="AU586" s="561"/>
      <c r="AV586" s="561"/>
      <c r="AW586" s="561"/>
      <c r="AX586" s="561"/>
      <c r="AY586" s="561"/>
      <c r="AZ586" s="561"/>
      <c r="BA586" s="561"/>
      <c r="BB586" s="561"/>
      <c r="BC586" s="561"/>
      <c r="BD586" s="561"/>
      <c r="BE586" s="561"/>
      <c r="BF586" s="561"/>
      <c r="BG586" s="561"/>
      <c r="BH586" s="561"/>
      <c r="BI586" s="561"/>
      <c r="BJ586" s="561"/>
      <c r="BK586" s="561"/>
      <c r="BL586" s="561"/>
      <c r="BM586" s="561"/>
      <c r="BN586" s="561"/>
      <c r="BO586" s="561"/>
      <c r="BP586" s="561"/>
      <c r="BQ586" s="561"/>
      <c r="BR586" s="561"/>
      <c r="BS586" s="561"/>
      <c r="BT586" s="561"/>
      <c r="BU586" s="561"/>
    </row>
    <row r="587" spans="1:73">
      <c r="A587" s="561"/>
      <c r="E587" s="561"/>
      <c r="H587" s="561"/>
      <c r="Q587" s="561"/>
      <c r="R587" s="561"/>
      <c r="S587" s="561"/>
      <c r="T587" s="561"/>
      <c r="U587" s="561"/>
      <c r="V587" s="561"/>
      <c r="Y587" s="561"/>
      <c r="Z587" s="561"/>
      <c r="AA587" s="561"/>
      <c r="AB587" s="561"/>
      <c r="AC587" s="561"/>
      <c r="AD587" s="561"/>
      <c r="AE587" s="561"/>
      <c r="AF587" s="561"/>
      <c r="AG587" s="561"/>
      <c r="AH587" s="561"/>
      <c r="AJ587" s="561"/>
      <c r="AK587" s="561"/>
      <c r="AM587" s="561"/>
      <c r="AN587" s="561"/>
      <c r="AO587" s="561"/>
      <c r="AP587" s="561"/>
      <c r="AQ587" s="561"/>
      <c r="AR587" s="561"/>
      <c r="AS587" s="561"/>
      <c r="AU587" s="561"/>
      <c r="AV587" s="561"/>
      <c r="AW587" s="561"/>
      <c r="AX587" s="561"/>
      <c r="AY587" s="561"/>
      <c r="AZ587" s="561"/>
      <c r="BA587" s="561"/>
      <c r="BB587" s="561"/>
      <c r="BC587" s="561"/>
      <c r="BD587" s="561"/>
      <c r="BE587" s="561"/>
      <c r="BF587" s="561"/>
      <c r="BG587" s="561"/>
      <c r="BH587" s="561"/>
      <c r="BI587" s="561"/>
      <c r="BJ587" s="561"/>
      <c r="BK587" s="561"/>
      <c r="BL587" s="561"/>
      <c r="BM587" s="561"/>
      <c r="BN587" s="561"/>
      <c r="BO587" s="561"/>
      <c r="BP587" s="561"/>
      <c r="BQ587" s="561"/>
      <c r="BR587" s="561"/>
      <c r="BS587" s="561"/>
      <c r="BT587" s="561"/>
      <c r="BU587" s="561"/>
    </row>
    <row r="588" spans="1:73">
      <c r="A588" s="561"/>
      <c r="E588" s="561"/>
      <c r="H588" s="561"/>
      <c r="Q588" s="561"/>
      <c r="R588" s="561"/>
      <c r="S588" s="561"/>
      <c r="T588" s="561"/>
      <c r="U588" s="561"/>
      <c r="V588" s="561"/>
      <c r="Y588" s="561"/>
      <c r="Z588" s="561"/>
      <c r="AA588" s="561"/>
      <c r="AB588" s="561"/>
      <c r="AC588" s="561"/>
      <c r="AD588" s="561"/>
      <c r="AE588" s="561"/>
      <c r="AF588" s="561"/>
      <c r="AG588" s="561"/>
      <c r="AH588" s="561"/>
      <c r="AJ588" s="561"/>
      <c r="AK588" s="561"/>
      <c r="AM588" s="561"/>
      <c r="AN588" s="561"/>
      <c r="AO588" s="561"/>
      <c r="AP588" s="561"/>
      <c r="AQ588" s="561"/>
      <c r="AR588" s="561"/>
      <c r="AS588" s="561"/>
      <c r="AU588" s="561"/>
      <c r="AV588" s="561"/>
      <c r="AW588" s="561"/>
      <c r="AX588" s="561"/>
      <c r="AY588" s="561"/>
      <c r="AZ588" s="561"/>
      <c r="BA588" s="561"/>
      <c r="BB588" s="561"/>
      <c r="BC588" s="561"/>
      <c r="BD588" s="561"/>
      <c r="BE588" s="561"/>
      <c r="BF588" s="561"/>
      <c r="BG588" s="561"/>
      <c r="BH588" s="561"/>
      <c r="BI588" s="561"/>
      <c r="BJ588" s="561"/>
      <c r="BK588" s="561"/>
      <c r="BL588" s="561"/>
      <c r="BM588" s="561"/>
      <c r="BN588" s="561"/>
      <c r="BO588" s="561"/>
      <c r="BP588" s="561"/>
      <c r="BQ588" s="561"/>
      <c r="BR588" s="561"/>
      <c r="BS588" s="561"/>
      <c r="BT588" s="561"/>
      <c r="BU588" s="561"/>
    </row>
    <row r="589" spans="1:73">
      <c r="A589" s="561"/>
      <c r="E589" s="561"/>
      <c r="H589" s="561"/>
      <c r="Q589" s="561"/>
      <c r="R589" s="561"/>
      <c r="S589" s="561"/>
      <c r="T589" s="561"/>
      <c r="U589" s="561"/>
      <c r="V589" s="561"/>
      <c r="Y589" s="561"/>
      <c r="Z589" s="561"/>
      <c r="AA589" s="561"/>
      <c r="AB589" s="561"/>
      <c r="AC589" s="561"/>
      <c r="AD589" s="561"/>
      <c r="AE589" s="561"/>
      <c r="AF589" s="561"/>
      <c r="AG589" s="561"/>
      <c r="AH589" s="561"/>
      <c r="AJ589" s="561"/>
      <c r="AK589" s="561"/>
      <c r="AM589" s="561"/>
      <c r="AN589" s="561"/>
      <c r="AO589" s="561"/>
      <c r="AP589" s="561"/>
      <c r="AQ589" s="561"/>
      <c r="AR589" s="561"/>
      <c r="AS589" s="561"/>
      <c r="AU589" s="561"/>
      <c r="AV589" s="561"/>
      <c r="AW589" s="561"/>
      <c r="AX589" s="561"/>
      <c r="AY589" s="561"/>
      <c r="AZ589" s="561"/>
      <c r="BA589" s="561"/>
      <c r="BB589" s="561"/>
      <c r="BC589" s="561"/>
      <c r="BD589" s="561"/>
      <c r="BE589" s="561"/>
      <c r="BF589" s="561"/>
      <c r="BG589" s="561"/>
      <c r="BH589" s="561"/>
      <c r="BI589" s="561"/>
      <c r="BJ589" s="561"/>
      <c r="BK589" s="561"/>
      <c r="BL589" s="561"/>
      <c r="BM589" s="561"/>
      <c r="BN589" s="561"/>
      <c r="BO589" s="561"/>
      <c r="BP589" s="561"/>
      <c r="BQ589" s="561"/>
      <c r="BR589" s="561"/>
      <c r="BS589" s="561"/>
      <c r="BT589" s="561"/>
      <c r="BU589" s="561"/>
    </row>
    <row r="590" spans="1:73">
      <c r="A590" s="561"/>
      <c r="E590" s="561"/>
      <c r="H590" s="561"/>
      <c r="Q590" s="561"/>
      <c r="R590" s="561"/>
      <c r="S590" s="561"/>
      <c r="T590" s="561"/>
      <c r="U590" s="561"/>
      <c r="V590" s="561"/>
      <c r="Y590" s="561"/>
      <c r="Z590" s="561"/>
      <c r="AA590" s="561"/>
      <c r="AB590" s="561"/>
      <c r="AC590" s="561"/>
      <c r="AD590" s="561"/>
      <c r="AE590" s="561"/>
      <c r="AF590" s="561"/>
      <c r="AG590" s="561"/>
      <c r="AH590" s="561"/>
      <c r="AJ590" s="561"/>
      <c r="AK590" s="561"/>
      <c r="AM590" s="561"/>
      <c r="AN590" s="561"/>
      <c r="AO590" s="561"/>
      <c r="AP590" s="561"/>
      <c r="AQ590" s="561"/>
      <c r="AR590" s="561"/>
      <c r="AS590" s="561"/>
      <c r="AU590" s="561"/>
      <c r="AV590" s="561"/>
      <c r="AW590" s="561"/>
      <c r="AX590" s="561"/>
      <c r="AY590" s="561"/>
      <c r="AZ590" s="561"/>
      <c r="BA590" s="561"/>
      <c r="BB590" s="561"/>
      <c r="BC590" s="561"/>
      <c r="BD590" s="561"/>
      <c r="BE590" s="561"/>
      <c r="BF590" s="561"/>
      <c r="BG590" s="561"/>
      <c r="BH590" s="561"/>
      <c r="BI590" s="561"/>
      <c r="BJ590" s="561"/>
      <c r="BK590" s="561"/>
      <c r="BL590" s="561"/>
      <c r="BM590" s="561"/>
      <c r="BN590" s="561"/>
      <c r="BO590" s="561"/>
      <c r="BP590" s="561"/>
      <c r="BQ590" s="561"/>
      <c r="BR590" s="561"/>
      <c r="BS590" s="561"/>
      <c r="BT590" s="561"/>
      <c r="BU590" s="561"/>
    </row>
    <row r="591" spans="1:73">
      <c r="A591" s="561"/>
      <c r="E591" s="561"/>
      <c r="H591" s="561"/>
      <c r="Q591" s="561"/>
      <c r="R591" s="561"/>
      <c r="S591" s="561"/>
      <c r="T591" s="561"/>
      <c r="U591" s="561"/>
      <c r="V591" s="561"/>
      <c r="Y591" s="561"/>
      <c r="Z591" s="561"/>
      <c r="AA591" s="561"/>
      <c r="AB591" s="561"/>
      <c r="AC591" s="561"/>
      <c r="AD591" s="561"/>
      <c r="AE591" s="561"/>
      <c r="AF591" s="561"/>
      <c r="AG591" s="561"/>
      <c r="AH591" s="561"/>
      <c r="AJ591" s="561"/>
      <c r="AK591" s="561"/>
      <c r="AM591" s="561"/>
      <c r="AN591" s="561"/>
      <c r="AO591" s="561"/>
      <c r="AP591" s="561"/>
      <c r="AQ591" s="561"/>
      <c r="AR591" s="561"/>
      <c r="AS591" s="561"/>
      <c r="AU591" s="561"/>
      <c r="AV591" s="561"/>
      <c r="AW591" s="561"/>
      <c r="AX591" s="561"/>
      <c r="AY591" s="561"/>
      <c r="AZ591" s="561"/>
      <c r="BA591" s="561"/>
      <c r="BB591" s="561"/>
      <c r="BC591" s="561"/>
      <c r="BD591" s="561"/>
      <c r="BE591" s="561"/>
      <c r="BF591" s="561"/>
      <c r="BG591" s="561"/>
      <c r="BH591" s="561"/>
      <c r="BI591" s="561"/>
      <c r="BJ591" s="561"/>
      <c r="BK591" s="561"/>
      <c r="BL591" s="561"/>
      <c r="BM591" s="561"/>
      <c r="BN591" s="561"/>
      <c r="BO591" s="561"/>
      <c r="BP591" s="561"/>
      <c r="BQ591" s="561"/>
      <c r="BR591" s="561"/>
      <c r="BS591" s="561"/>
      <c r="BT591" s="561"/>
      <c r="BU591" s="561"/>
    </row>
    <row r="592" spans="1:73">
      <c r="A592" s="561"/>
      <c r="E592" s="561"/>
      <c r="H592" s="561"/>
      <c r="Q592" s="561"/>
      <c r="R592" s="561"/>
      <c r="S592" s="561"/>
      <c r="T592" s="561"/>
      <c r="U592" s="561"/>
      <c r="V592" s="561"/>
      <c r="Y592" s="561"/>
      <c r="Z592" s="561"/>
      <c r="AA592" s="561"/>
      <c r="AB592" s="561"/>
      <c r="AC592" s="561"/>
      <c r="AD592" s="561"/>
      <c r="AE592" s="561"/>
      <c r="AF592" s="561"/>
      <c r="AG592" s="561"/>
      <c r="AH592" s="561"/>
      <c r="AJ592" s="561"/>
      <c r="AK592" s="561"/>
      <c r="AM592" s="561"/>
      <c r="AN592" s="561"/>
      <c r="AO592" s="561"/>
      <c r="AP592" s="561"/>
      <c r="AQ592" s="561"/>
      <c r="AR592" s="561"/>
      <c r="AS592" s="561"/>
      <c r="AU592" s="561"/>
      <c r="AV592" s="561"/>
      <c r="AW592" s="561"/>
      <c r="AX592" s="561"/>
      <c r="AY592" s="561"/>
      <c r="AZ592" s="561"/>
      <c r="BA592" s="561"/>
      <c r="BB592" s="561"/>
      <c r="BC592" s="561"/>
      <c r="BD592" s="561"/>
      <c r="BE592" s="561"/>
      <c r="BF592" s="561"/>
      <c r="BG592" s="561"/>
      <c r="BH592" s="561"/>
      <c r="BI592" s="561"/>
      <c r="BJ592" s="561"/>
      <c r="BK592" s="561"/>
      <c r="BL592" s="561"/>
      <c r="BM592" s="561"/>
      <c r="BN592" s="561"/>
      <c r="BO592" s="561"/>
      <c r="BP592" s="561"/>
      <c r="BQ592" s="561"/>
      <c r="BR592" s="561"/>
      <c r="BS592" s="561"/>
      <c r="BT592" s="561"/>
      <c r="BU592" s="561"/>
    </row>
    <row r="593" spans="1:73">
      <c r="A593" s="561"/>
      <c r="E593" s="561"/>
      <c r="H593" s="561"/>
      <c r="Q593" s="561"/>
      <c r="R593" s="561"/>
      <c r="S593" s="561"/>
      <c r="T593" s="561"/>
      <c r="U593" s="561"/>
      <c r="V593" s="561"/>
      <c r="Y593" s="561"/>
      <c r="Z593" s="561"/>
      <c r="AA593" s="561"/>
      <c r="AB593" s="561"/>
      <c r="AC593" s="561"/>
      <c r="AD593" s="561"/>
      <c r="AE593" s="561"/>
      <c r="AF593" s="561"/>
      <c r="AG593" s="561"/>
      <c r="AH593" s="561"/>
      <c r="AJ593" s="561"/>
      <c r="AK593" s="561"/>
      <c r="AM593" s="561"/>
      <c r="AN593" s="561"/>
      <c r="AO593" s="561"/>
      <c r="AP593" s="561"/>
      <c r="AQ593" s="561"/>
      <c r="AR593" s="561"/>
      <c r="AS593" s="561"/>
      <c r="AU593" s="561"/>
      <c r="AV593" s="561"/>
      <c r="AW593" s="561"/>
      <c r="AX593" s="561"/>
      <c r="AY593" s="561"/>
      <c r="AZ593" s="561"/>
      <c r="BA593" s="561"/>
      <c r="BB593" s="561"/>
      <c r="BC593" s="561"/>
      <c r="BD593" s="561"/>
      <c r="BE593" s="561"/>
      <c r="BF593" s="561"/>
      <c r="BG593" s="561"/>
      <c r="BH593" s="561"/>
      <c r="BI593" s="561"/>
      <c r="BJ593" s="561"/>
      <c r="BK593" s="561"/>
      <c r="BL593" s="561"/>
      <c r="BM593" s="561"/>
      <c r="BN593" s="561"/>
      <c r="BO593" s="561"/>
      <c r="BP593" s="561"/>
      <c r="BQ593" s="561"/>
      <c r="BR593" s="561"/>
      <c r="BS593" s="561"/>
      <c r="BT593" s="561"/>
      <c r="BU593" s="561"/>
    </row>
    <row r="594" spans="1:73">
      <c r="A594" s="561"/>
      <c r="E594" s="561"/>
      <c r="H594" s="561"/>
      <c r="Q594" s="561"/>
      <c r="R594" s="561"/>
      <c r="S594" s="561"/>
      <c r="T594" s="561"/>
      <c r="U594" s="561"/>
      <c r="V594" s="561"/>
      <c r="Y594" s="561"/>
      <c r="Z594" s="561"/>
      <c r="AA594" s="561"/>
      <c r="AB594" s="561"/>
      <c r="AC594" s="561"/>
      <c r="AD594" s="561"/>
      <c r="AE594" s="561"/>
      <c r="AF594" s="561"/>
      <c r="AG594" s="561"/>
      <c r="AH594" s="561"/>
      <c r="AJ594" s="561"/>
      <c r="AK594" s="561"/>
      <c r="AM594" s="561"/>
      <c r="AN594" s="561"/>
      <c r="AO594" s="561"/>
      <c r="AP594" s="561"/>
      <c r="AQ594" s="561"/>
      <c r="AR594" s="561"/>
      <c r="AS594" s="561"/>
      <c r="AU594" s="561"/>
      <c r="AV594" s="561"/>
      <c r="AW594" s="561"/>
      <c r="AX594" s="561"/>
      <c r="AY594" s="561"/>
      <c r="AZ594" s="561"/>
      <c r="BA594" s="561"/>
      <c r="BB594" s="561"/>
      <c r="BC594" s="561"/>
      <c r="BD594" s="561"/>
      <c r="BE594" s="561"/>
      <c r="BF594" s="561"/>
      <c r="BG594" s="561"/>
      <c r="BH594" s="561"/>
      <c r="BI594" s="561"/>
      <c r="BJ594" s="561"/>
      <c r="BK594" s="561"/>
      <c r="BL594" s="561"/>
      <c r="BM594" s="561"/>
      <c r="BN594" s="561"/>
      <c r="BO594" s="561"/>
      <c r="BP594" s="561"/>
      <c r="BQ594" s="561"/>
      <c r="BR594" s="561"/>
      <c r="BS594" s="561"/>
      <c r="BT594" s="561"/>
      <c r="BU594" s="561"/>
    </row>
    <row r="595" spans="1:73">
      <c r="A595" s="561"/>
      <c r="E595" s="561"/>
      <c r="H595" s="561"/>
      <c r="Q595" s="561"/>
      <c r="R595" s="561"/>
      <c r="S595" s="561"/>
      <c r="T595" s="561"/>
      <c r="U595" s="561"/>
      <c r="V595" s="561"/>
      <c r="Y595" s="561"/>
      <c r="Z595" s="561"/>
      <c r="AA595" s="561"/>
      <c r="AB595" s="561"/>
      <c r="AC595" s="561"/>
      <c r="AD595" s="561"/>
      <c r="AE595" s="561"/>
      <c r="AF595" s="561"/>
      <c r="AG595" s="561"/>
      <c r="AH595" s="561"/>
      <c r="AJ595" s="561"/>
      <c r="AK595" s="561"/>
      <c r="AM595" s="561"/>
      <c r="AN595" s="561"/>
      <c r="AO595" s="561"/>
      <c r="AP595" s="561"/>
      <c r="AQ595" s="561"/>
      <c r="AR595" s="561"/>
      <c r="AS595" s="561"/>
      <c r="AU595" s="561"/>
      <c r="AV595" s="561"/>
      <c r="AW595" s="561"/>
      <c r="AX595" s="561"/>
      <c r="AY595" s="561"/>
      <c r="AZ595" s="561"/>
      <c r="BA595" s="561"/>
      <c r="BB595" s="561"/>
      <c r="BC595" s="561"/>
      <c r="BD595" s="561"/>
      <c r="BE595" s="561"/>
      <c r="BF595" s="561"/>
      <c r="BG595" s="561"/>
      <c r="BH595" s="561"/>
      <c r="BI595" s="561"/>
      <c r="BJ595" s="561"/>
      <c r="BK595" s="561"/>
      <c r="BL595" s="561"/>
      <c r="BM595" s="561"/>
      <c r="BN595" s="561"/>
      <c r="BO595" s="561"/>
      <c r="BP595" s="561"/>
      <c r="BQ595" s="561"/>
      <c r="BR595" s="561"/>
      <c r="BS595" s="561"/>
      <c r="BT595" s="561"/>
      <c r="BU595" s="561"/>
    </row>
    <row r="596" spans="1:73">
      <c r="A596" s="561"/>
      <c r="E596" s="561"/>
      <c r="H596" s="561"/>
      <c r="Q596" s="561"/>
      <c r="R596" s="561"/>
      <c r="S596" s="561"/>
      <c r="T596" s="561"/>
      <c r="U596" s="561"/>
      <c r="V596" s="561"/>
      <c r="Y596" s="561"/>
      <c r="Z596" s="561"/>
      <c r="AA596" s="561"/>
      <c r="AB596" s="561"/>
      <c r="AC596" s="561"/>
      <c r="AD596" s="561"/>
      <c r="AE596" s="561"/>
      <c r="AF596" s="561"/>
      <c r="AG596" s="561"/>
      <c r="AH596" s="561"/>
      <c r="AJ596" s="561"/>
      <c r="AK596" s="561"/>
      <c r="AM596" s="561"/>
      <c r="AN596" s="561"/>
      <c r="AO596" s="561"/>
      <c r="AP596" s="561"/>
      <c r="AQ596" s="561"/>
      <c r="AR596" s="561"/>
      <c r="AS596" s="561"/>
      <c r="AU596" s="561"/>
      <c r="AV596" s="561"/>
      <c r="AW596" s="561"/>
      <c r="AX596" s="561"/>
      <c r="AY596" s="561"/>
      <c r="AZ596" s="561"/>
      <c r="BA596" s="561"/>
      <c r="BB596" s="561"/>
      <c r="BC596" s="561"/>
      <c r="BD596" s="561"/>
      <c r="BE596" s="561"/>
      <c r="BF596" s="561"/>
      <c r="BG596" s="561"/>
      <c r="BH596" s="561"/>
      <c r="BI596" s="561"/>
      <c r="BJ596" s="561"/>
      <c r="BK596" s="561"/>
      <c r="BL596" s="561"/>
      <c r="BM596" s="561"/>
      <c r="BN596" s="561"/>
      <c r="BO596" s="561"/>
      <c r="BP596" s="561"/>
      <c r="BQ596" s="561"/>
      <c r="BR596" s="561"/>
      <c r="BS596" s="561"/>
      <c r="BT596" s="561"/>
      <c r="BU596" s="561"/>
    </row>
    <row r="597" spans="1:73">
      <c r="A597" s="561"/>
      <c r="E597" s="561"/>
      <c r="H597" s="561"/>
      <c r="Q597" s="561"/>
      <c r="R597" s="561"/>
      <c r="S597" s="561"/>
      <c r="T597" s="561"/>
      <c r="U597" s="561"/>
      <c r="V597" s="561"/>
      <c r="Y597" s="561"/>
      <c r="Z597" s="561"/>
      <c r="AA597" s="561"/>
      <c r="AB597" s="561"/>
      <c r="AC597" s="561"/>
      <c r="AD597" s="561"/>
      <c r="AE597" s="561"/>
      <c r="AF597" s="561"/>
      <c r="AG597" s="561"/>
      <c r="AH597" s="561"/>
      <c r="AJ597" s="561"/>
      <c r="AK597" s="561"/>
      <c r="AM597" s="561"/>
      <c r="AN597" s="561"/>
      <c r="AO597" s="561"/>
      <c r="AP597" s="561"/>
      <c r="AQ597" s="561"/>
      <c r="AR597" s="561"/>
      <c r="AS597" s="561"/>
      <c r="AU597" s="561"/>
      <c r="AV597" s="561"/>
      <c r="AW597" s="561"/>
      <c r="AX597" s="561"/>
      <c r="AY597" s="561"/>
      <c r="AZ597" s="561"/>
      <c r="BA597" s="561"/>
      <c r="BB597" s="561"/>
      <c r="BC597" s="561"/>
      <c r="BD597" s="561"/>
      <c r="BE597" s="561"/>
      <c r="BF597" s="561"/>
      <c r="BG597" s="561"/>
      <c r="BH597" s="561"/>
      <c r="BI597" s="561"/>
      <c r="BJ597" s="561"/>
      <c r="BK597" s="561"/>
      <c r="BL597" s="561"/>
      <c r="BM597" s="561"/>
      <c r="BN597" s="561"/>
      <c r="BO597" s="561"/>
      <c r="BP597" s="561"/>
      <c r="BQ597" s="561"/>
      <c r="BR597" s="561"/>
      <c r="BS597" s="561"/>
      <c r="BT597" s="561"/>
      <c r="BU597" s="561"/>
    </row>
    <row r="598" spans="1:73">
      <c r="A598" s="561"/>
      <c r="E598" s="561"/>
      <c r="H598" s="561"/>
      <c r="Q598" s="561"/>
      <c r="R598" s="561"/>
      <c r="S598" s="561"/>
      <c r="T598" s="561"/>
      <c r="U598" s="561"/>
      <c r="V598" s="561"/>
      <c r="Y598" s="561"/>
      <c r="Z598" s="561"/>
      <c r="AA598" s="561"/>
      <c r="AB598" s="561"/>
      <c r="AC598" s="561"/>
      <c r="AD598" s="561"/>
      <c r="AE598" s="561"/>
      <c r="AF598" s="561"/>
      <c r="AG598" s="561"/>
      <c r="AH598" s="561"/>
      <c r="AJ598" s="561"/>
      <c r="AK598" s="561"/>
      <c r="AM598" s="561"/>
      <c r="AN598" s="561"/>
      <c r="AO598" s="561"/>
      <c r="AP598" s="561"/>
      <c r="AQ598" s="561"/>
      <c r="AR598" s="561"/>
      <c r="AS598" s="561"/>
      <c r="AU598" s="561"/>
      <c r="AV598" s="561"/>
      <c r="AW598" s="561"/>
      <c r="AX598" s="561"/>
      <c r="AY598" s="561"/>
      <c r="AZ598" s="561"/>
      <c r="BA598" s="561"/>
      <c r="BB598" s="561"/>
      <c r="BC598" s="561"/>
      <c r="BD598" s="561"/>
      <c r="BE598" s="561"/>
      <c r="BF598" s="561"/>
      <c r="BG598" s="561"/>
      <c r="BH598" s="561"/>
      <c r="BI598" s="561"/>
      <c r="BJ598" s="561"/>
      <c r="BK598" s="561"/>
      <c r="BL598" s="561"/>
      <c r="BM598" s="561"/>
      <c r="BN598" s="561"/>
      <c r="BO598" s="561"/>
      <c r="BP598" s="561"/>
      <c r="BQ598" s="561"/>
      <c r="BR598" s="561"/>
      <c r="BS598" s="561"/>
      <c r="BT598" s="561"/>
      <c r="BU598" s="561"/>
    </row>
    <row r="599" spans="1:73">
      <c r="A599" s="561"/>
      <c r="E599" s="561"/>
      <c r="H599" s="561"/>
      <c r="Q599" s="561"/>
      <c r="R599" s="561"/>
      <c r="S599" s="561"/>
      <c r="T599" s="561"/>
      <c r="U599" s="561"/>
      <c r="V599" s="561"/>
      <c r="Y599" s="561"/>
      <c r="Z599" s="561"/>
      <c r="AA599" s="561"/>
      <c r="AB599" s="561"/>
      <c r="AC599" s="561"/>
      <c r="AD599" s="561"/>
      <c r="AE599" s="561"/>
      <c r="AF599" s="561"/>
      <c r="AG599" s="561"/>
      <c r="AH599" s="561"/>
      <c r="AJ599" s="561"/>
      <c r="AK599" s="561"/>
      <c r="AM599" s="561"/>
      <c r="AN599" s="561"/>
      <c r="AO599" s="561"/>
      <c r="AP599" s="561"/>
      <c r="AQ599" s="561"/>
      <c r="AR599" s="561"/>
      <c r="AS599" s="561"/>
      <c r="AU599" s="561"/>
      <c r="AV599" s="561"/>
      <c r="AW599" s="561"/>
      <c r="AX599" s="561"/>
      <c r="AY599" s="561"/>
      <c r="AZ599" s="561"/>
      <c r="BA599" s="561"/>
      <c r="BB599" s="561"/>
      <c r="BC599" s="561"/>
      <c r="BD599" s="561"/>
      <c r="BE599" s="561"/>
      <c r="BF599" s="561"/>
      <c r="BG599" s="561"/>
      <c r="BH599" s="561"/>
      <c r="BI599" s="561"/>
      <c r="BJ599" s="561"/>
      <c r="BK599" s="561"/>
      <c r="BL599" s="561"/>
      <c r="BM599" s="561"/>
      <c r="BN599" s="561"/>
      <c r="BO599" s="561"/>
      <c r="BP599" s="561"/>
      <c r="BQ599" s="561"/>
      <c r="BR599" s="561"/>
      <c r="BS599" s="561"/>
      <c r="BT599" s="561"/>
      <c r="BU599" s="561"/>
    </row>
    <row r="600" spans="1:73">
      <c r="A600" s="561"/>
      <c r="E600" s="561"/>
      <c r="H600" s="561"/>
      <c r="Q600" s="561"/>
      <c r="R600" s="561"/>
      <c r="S600" s="561"/>
      <c r="T600" s="561"/>
      <c r="U600" s="561"/>
      <c r="V600" s="561"/>
      <c r="Y600" s="561"/>
      <c r="Z600" s="561"/>
      <c r="AA600" s="561"/>
      <c r="AB600" s="561"/>
      <c r="AC600" s="561"/>
      <c r="AD600" s="561"/>
      <c r="AE600" s="561"/>
      <c r="AF600" s="561"/>
      <c r="AG600" s="561"/>
      <c r="AH600" s="561"/>
      <c r="AJ600" s="561"/>
      <c r="AK600" s="561"/>
      <c r="AM600" s="561"/>
      <c r="AN600" s="561"/>
      <c r="AO600" s="561"/>
      <c r="AP600" s="561"/>
      <c r="AQ600" s="561"/>
      <c r="AR600" s="561"/>
      <c r="AS600" s="561"/>
      <c r="AU600" s="561"/>
      <c r="AV600" s="561"/>
      <c r="AW600" s="561"/>
      <c r="AX600" s="561"/>
      <c r="AY600" s="561"/>
      <c r="AZ600" s="561"/>
      <c r="BA600" s="561"/>
      <c r="BB600" s="561"/>
      <c r="BC600" s="561"/>
      <c r="BD600" s="561"/>
      <c r="BE600" s="561"/>
      <c r="BF600" s="561"/>
      <c r="BG600" s="561"/>
      <c r="BH600" s="561"/>
      <c r="BI600" s="561"/>
      <c r="BJ600" s="561"/>
      <c r="BK600" s="561"/>
      <c r="BL600" s="561"/>
      <c r="BM600" s="561"/>
      <c r="BN600" s="561"/>
      <c r="BO600" s="561"/>
      <c r="BP600" s="561"/>
      <c r="BQ600" s="561"/>
      <c r="BR600" s="561"/>
      <c r="BS600" s="561"/>
      <c r="BT600" s="561"/>
      <c r="BU600" s="561"/>
    </row>
    <row r="601" spans="1:73">
      <c r="A601" s="561"/>
      <c r="E601" s="561"/>
      <c r="H601" s="561"/>
      <c r="Q601" s="561"/>
      <c r="R601" s="561"/>
      <c r="S601" s="561"/>
      <c r="T601" s="561"/>
      <c r="U601" s="561"/>
      <c r="V601" s="561"/>
      <c r="Y601" s="561"/>
      <c r="Z601" s="561"/>
      <c r="AA601" s="561"/>
      <c r="AB601" s="561"/>
      <c r="AC601" s="561"/>
      <c r="AD601" s="561"/>
      <c r="AE601" s="561"/>
      <c r="AF601" s="561"/>
      <c r="AG601" s="561"/>
      <c r="AH601" s="561"/>
      <c r="AJ601" s="561"/>
      <c r="AK601" s="561"/>
      <c r="AM601" s="561"/>
      <c r="AN601" s="561"/>
      <c r="AO601" s="561"/>
      <c r="AP601" s="561"/>
      <c r="AQ601" s="561"/>
      <c r="AR601" s="561"/>
      <c r="AS601" s="561"/>
      <c r="AU601" s="561"/>
      <c r="AV601" s="561"/>
      <c r="AW601" s="561"/>
      <c r="AX601" s="561"/>
      <c r="AY601" s="561"/>
      <c r="AZ601" s="561"/>
      <c r="BA601" s="561"/>
      <c r="BB601" s="561"/>
      <c r="BC601" s="561"/>
      <c r="BD601" s="561"/>
      <c r="BE601" s="561"/>
      <c r="BF601" s="561"/>
      <c r="BG601" s="561"/>
      <c r="BH601" s="561"/>
      <c r="BI601" s="561"/>
      <c r="BJ601" s="561"/>
      <c r="BK601" s="561"/>
      <c r="BL601" s="561"/>
      <c r="BM601" s="561"/>
      <c r="BN601" s="561"/>
      <c r="BO601" s="561"/>
      <c r="BP601" s="561"/>
      <c r="BQ601" s="561"/>
      <c r="BR601" s="561"/>
      <c r="BS601" s="561"/>
      <c r="BT601" s="561"/>
      <c r="BU601" s="561"/>
    </row>
    <row r="602" spans="1:73">
      <c r="A602" s="561"/>
      <c r="E602" s="561"/>
      <c r="H602" s="561"/>
      <c r="Q602" s="561"/>
      <c r="R602" s="561"/>
      <c r="S602" s="561"/>
      <c r="T602" s="561"/>
      <c r="U602" s="561"/>
      <c r="V602" s="561"/>
      <c r="Y602" s="561"/>
      <c r="Z602" s="561"/>
      <c r="AA602" s="561"/>
      <c r="AB602" s="561"/>
      <c r="AC602" s="561"/>
      <c r="AD602" s="561"/>
      <c r="AE602" s="561"/>
      <c r="AF602" s="561"/>
      <c r="AG602" s="561"/>
      <c r="AH602" s="561"/>
      <c r="AJ602" s="561"/>
      <c r="AK602" s="561"/>
      <c r="AM602" s="561"/>
      <c r="AN602" s="561"/>
      <c r="AO602" s="561"/>
      <c r="AP602" s="561"/>
      <c r="AQ602" s="561"/>
      <c r="AR602" s="561"/>
      <c r="AS602" s="561"/>
      <c r="AU602" s="561"/>
      <c r="AV602" s="561"/>
      <c r="AW602" s="561"/>
      <c r="AX602" s="561"/>
      <c r="AY602" s="561"/>
      <c r="AZ602" s="561"/>
      <c r="BA602" s="561"/>
      <c r="BB602" s="561"/>
      <c r="BC602" s="561"/>
      <c r="BD602" s="561"/>
      <c r="BE602" s="561"/>
      <c r="BF602" s="561"/>
      <c r="BG602" s="561"/>
      <c r="BH602" s="561"/>
      <c r="BI602" s="561"/>
      <c r="BJ602" s="561"/>
      <c r="BK602" s="561"/>
      <c r="BL602" s="561"/>
      <c r="BM602" s="561"/>
      <c r="BN602" s="561"/>
      <c r="BO602" s="561"/>
      <c r="BP602" s="561"/>
      <c r="BQ602" s="561"/>
      <c r="BR602" s="561"/>
      <c r="BS602" s="561"/>
      <c r="BT602" s="561"/>
      <c r="BU602" s="561"/>
    </row>
    <row r="603" spans="1:73">
      <c r="A603" s="561"/>
      <c r="E603" s="561"/>
      <c r="H603" s="561"/>
      <c r="Q603" s="561"/>
      <c r="R603" s="561"/>
      <c r="S603" s="561"/>
      <c r="T603" s="561"/>
      <c r="U603" s="561"/>
      <c r="V603" s="561"/>
      <c r="Y603" s="561"/>
      <c r="Z603" s="561"/>
      <c r="AA603" s="561"/>
      <c r="AB603" s="561"/>
      <c r="AC603" s="561"/>
      <c r="AD603" s="561"/>
      <c r="AE603" s="561"/>
      <c r="AF603" s="561"/>
      <c r="AG603" s="561"/>
      <c r="AH603" s="561"/>
      <c r="AJ603" s="561"/>
      <c r="AK603" s="561"/>
      <c r="AM603" s="561"/>
      <c r="AN603" s="561"/>
      <c r="AO603" s="561"/>
      <c r="AP603" s="561"/>
      <c r="AQ603" s="561"/>
      <c r="AR603" s="561"/>
      <c r="AS603" s="561"/>
      <c r="AU603" s="561"/>
      <c r="AV603" s="561"/>
      <c r="AW603" s="561"/>
      <c r="AX603" s="561"/>
      <c r="AY603" s="561"/>
      <c r="AZ603" s="561"/>
      <c r="BA603" s="561"/>
      <c r="BB603" s="561"/>
      <c r="BC603" s="561"/>
      <c r="BD603" s="561"/>
      <c r="BE603" s="561"/>
      <c r="BF603" s="561"/>
      <c r="BG603" s="561"/>
      <c r="BH603" s="561"/>
      <c r="BI603" s="561"/>
      <c r="BJ603" s="561"/>
      <c r="BK603" s="561"/>
      <c r="BL603" s="561"/>
      <c r="BM603" s="561"/>
      <c r="BN603" s="561"/>
      <c r="BO603" s="561"/>
      <c r="BP603" s="561"/>
      <c r="BQ603" s="561"/>
      <c r="BR603" s="561"/>
      <c r="BS603" s="561"/>
      <c r="BT603" s="561"/>
      <c r="BU603" s="561"/>
    </row>
    <row r="604" spans="1:73">
      <c r="A604" s="561"/>
      <c r="E604" s="561"/>
      <c r="H604" s="561"/>
      <c r="Q604" s="561"/>
      <c r="R604" s="561"/>
      <c r="S604" s="561"/>
      <c r="T604" s="561"/>
      <c r="U604" s="561"/>
      <c r="V604" s="561"/>
      <c r="Y604" s="561"/>
      <c r="Z604" s="561"/>
      <c r="AA604" s="561"/>
      <c r="AB604" s="561"/>
      <c r="AC604" s="561"/>
      <c r="AD604" s="561"/>
      <c r="AE604" s="561"/>
      <c r="AF604" s="561"/>
      <c r="AG604" s="561"/>
      <c r="AH604" s="561"/>
      <c r="AJ604" s="561"/>
      <c r="AK604" s="561"/>
      <c r="AM604" s="561"/>
      <c r="AN604" s="561"/>
      <c r="AO604" s="561"/>
      <c r="AP604" s="561"/>
      <c r="AQ604" s="561"/>
      <c r="AR604" s="561"/>
      <c r="AS604" s="561"/>
      <c r="AU604" s="561"/>
      <c r="AV604" s="561"/>
      <c r="AW604" s="561"/>
      <c r="AX604" s="561"/>
      <c r="AY604" s="561"/>
      <c r="AZ604" s="561"/>
      <c r="BA604" s="561"/>
      <c r="BB604" s="561"/>
      <c r="BC604" s="561"/>
      <c r="BD604" s="561"/>
      <c r="BE604" s="561"/>
      <c r="BF604" s="561"/>
      <c r="BG604" s="561"/>
      <c r="BH604" s="561"/>
      <c r="BI604" s="561"/>
      <c r="BJ604" s="561"/>
      <c r="BK604" s="561"/>
      <c r="BL604" s="561"/>
      <c r="BM604" s="561"/>
      <c r="BN604" s="561"/>
      <c r="BO604" s="561"/>
      <c r="BP604" s="561"/>
      <c r="BQ604" s="561"/>
      <c r="BR604" s="561"/>
      <c r="BS604" s="561"/>
      <c r="BT604" s="561"/>
      <c r="BU604" s="561"/>
    </row>
    <row r="605" spans="1:73">
      <c r="A605" s="561"/>
      <c r="E605" s="561"/>
      <c r="H605" s="561"/>
      <c r="Q605" s="561"/>
      <c r="R605" s="561"/>
      <c r="S605" s="561"/>
      <c r="T605" s="561"/>
      <c r="U605" s="561"/>
      <c r="V605" s="561"/>
      <c r="Y605" s="561"/>
      <c r="Z605" s="561"/>
      <c r="AA605" s="561"/>
      <c r="AB605" s="561"/>
      <c r="AC605" s="561"/>
      <c r="AD605" s="561"/>
      <c r="AE605" s="561"/>
      <c r="AF605" s="561"/>
      <c r="AG605" s="561"/>
      <c r="AH605" s="561"/>
      <c r="AJ605" s="561"/>
      <c r="AK605" s="561"/>
      <c r="AM605" s="561"/>
      <c r="AN605" s="561"/>
      <c r="AO605" s="561"/>
      <c r="AP605" s="561"/>
      <c r="AQ605" s="561"/>
      <c r="AR605" s="561"/>
      <c r="AS605" s="561"/>
      <c r="AU605" s="561"/>
      <c r="AV605" s="561"/>
      <c r="AW605" s="561"/>
      <c r="AX605" s="561"/>
      <c r="AY605" s="561"/>
      <c r="AZ605" s="561"/>
      <c r="BA605" s="561"/>
      <c r="BB605" s="561"/>
      <c r="BC605" s="561"/>
      <c r="BD605" s="561"/>
      <c r="BE605" s="561"/>
      <c r="BF605" s="561"/>
      <c r="BG605" s="561"/>
      <c r="BH605" s="561"/>
      <c r="BI605" s="561"/>
      <c r="BJ605" s="561"/>
      <c r="BK605" s="561"/>
      <c r="BL605" s="561"/>
      <c r="BM605" s="561"/>
      <c r="BN605" s="561"/>
      <c r="BO605" s="561"/>
      <c r="BP605" s="561"/>
      <c r="BQ605" s="561"/>
      <c r="BR605" s="561"/>
      <c r="BS605" s="561"/>
      <c r="BT605" s="561"/>
      <c r="BU605" s="561"/>
    </row>
    <row r="606" spans="1:73">
      <c r="A606" s="561"/>
      <c r="E606" s="561"/>
      <c r="H606" s="561"/>
      <c r="Q606" s="561"/>
      <c r="R606" s="561"/>
      <c r="S606" s="561"/>
      <c r="T606" s="561"/>
      <c r="U606" s="561"/>
      <c r="V606" s="561"/>
      <c r="Y606" s="561"/>
      <c r="Z606" s="561"/>
      <c r="AA606" s="561"/>
      <c r="AB606" s="561"/>
      <c r="AC606" s="561"/>
      <c r="AD606" s="561"/>
      <c r="AE606" s="561"/>
      <c r="AF606" s="561"/>
      <c r="AG606" s="561"/>
      <c r="AH606" s="561"/>
      <c r="AJ606" s="561"/>
      <c r="AK606" s="561"/>
      <c r="AM606" s="561"/>
      <c r="AN606" s="561"/>
      <c r="AO606" s="561"/>
      <c r="AP606" s="561"/>
      <c r="AQ606" s="561"/>
      <c r="AR606" s="561"/>
      <c r="AS606" s="561"/>
      <c r="AU606" s="561"/>
      <c r="AV606" s="561"/>
      <c r="AW606" s="561"/>
      <c r="AX606" s="561"/>
      <c r="AY606" s="561"/>
      <c r="AZ606" s="561"/>
      <c r="BA606" s="561"/>
      <c r="BB606" s="561"/>
      <c r="BC606" s="561"/>
      <c r="BD606" s="561"/>
      <c r="BE606" s="561"/>
      <c r="BF606" s="561"/>
      <c r="BG606" s="561"/>
      <c r="BH606" s="561"/>
      <c r="BI606" s="561"/>
      <c r="BJ606" s="561"/>
      <c r="BK606" s="561"/>
      <c r="BL606" s="561"/>
      <c r="BM606" s="561"/>
      <c r="BN606" s="561"/>
      <c r="BO606" s="561"/>
      <c r="BP606" s="561"/>
      <c r="BQ606" s="561"/>
      <c r="BR606" s="561"/>
      <c r="BS606" s="561"/>
      <c r="BT606" s="561"/>
      <c r="BU606" s="561"/>
    </row>
    <row r="607" spans="1:73">
      <c r="A607" s="561"/>
      <c r="E607" s="561"/>
      <c r="H607" s="561"/>
      <c r="Q607" s="561"/>
      <c r="R607" s="561"/>
      <c r="S607" s="561"/>
      <c r="T607" s="561"/>
      <c r="U607" s="561"/>
      <c r="V607" s="561"/>
      <c r="Y607" s="561"/>
      <c r="Z607" s="561"/>
      <c r="AA607" s="561"/>
      <c r="AB607" s="561"/>
      <c r="AC607" s="561"/>
      <c r="AD607" s="561"/>
      <c r="AE607" s="561"/>
      <c r="AF607" s="561"/>
      <c r="AG607" s="561"/>
      <c r="AH607" s="561"/>
      <c r="AJ607" s="561"/>
      <c r="AK607" s="561"/>
      <c r="AM607" s="561"/>
      <c r="AN607" s="561"/>
      <c r="AO607" s="561"/>
      <c r="AP607" s="561"/>
      <c r="AQ607" s="561"/>
      <c r="AR607" s="561"/>
      <c r="AS607" s="561"/>
      <c r="AU607" s="561"/>
      <c r="AV607" s="561"/>
      <c r="AW607" s="561"/>
      <c r="AX607" s="561"/>
      <c r="AY607" s="561"/>
      <c r="AZ607" s="561"/>
      <c r="BA607" s="561"/>
      <c r="BB607" s="561"/>
      <c r="BC607" s="561"/>
      <c r="BD607" s="561"/>
      <c r="BE607" s="561"/>
      <c r="BF607" s="561"/>
      <c r="BG607" s="561"/>
      <c r="BH607" s="561"/>
      <c r="BI607" s="561"/>
      <c r="BJ607" s="561"/>
      <c r="BK607" s="561"/>
      <c r="BL607" s="561"/>
      <c r="BM607" s="561"/>
      <c r="BN607" s="561"/>
      <c r="BO607" s="561"/>
      <c r="BP607" s="561"/>
      <c r="BQ607" s="561"/>
      <c r="BR607" s="561"/>
      <c r="BS607" s="561"/>
      <c r="BT607" s="561"/>
      <c r="BU607" s="561"/>
    </row>
    <row r="608" spans="1:73">
      <c r="A608" s="561"/>
      <c r="E608" s="561"/>
      <c r="H608" s="561"/>
      <c r="Q608" s="561"/>
      <c r="R608" s="561"/>
      <c r="S608" s="561"/>
      <c r="T608" s="561"/>
      <c r="U608" s="561"/>
      <c r="V608" s="561"/>
      <c r="Y608" s="561"/>
      <c r="Z608" s="561"/>
      <c r="AA608" s="561"/>
      <c r="AB608" s="561"/>
      <c r="AC608" s="561"/>
      <c r="AD608" s="561"/>
      <c r="AE608" s="561"/>
      <c r="AF608" s="561"/>
      <c r="AG608" s="561"/>
      <c r="AH608" s="561"/>
      <c r="AJ608" s="561"/>
      <c r="AK608" s="561"/>
      <c r="AM608" s="561"/>
      <c r="AN608" s="561"/>
      <c r="AO608" s="561"/>
      <c r="AP608" s="561"/>
      <c r="AQ608" s="561"/>
      <c r="AR608" s="561"/>
      <c r="AS608" s="561"/>
      <c r="AU608" s="561"/>
      <c r="AV608" s="561"/>
      <c r="AW608" s="561"/>
      <c r="AX608" s="561"/>
      <c r="AY608" s="561"/>
      <c r="AZ608" s="561"/>
      <c r="BA608" s="561"/>
      <c r="BB608" s="561"/>
      <c r="BC608" s="561"/>
      <c r="BD608" s="561"/>
      <c r="BE608" s="561"/>
      <c r="BF608" s="561"/>
      <c r="BG608" s="561"/>
      <c r="BH608" s="561"/>
      <c r="BI608" s="561"/>
      <c r="BJ608" s="561"/>
      <c r="BK608" s="561"/>
      <c r="BL608" s="561"/>
      <c r="BM608" s="561"/>
      <c r="BN608" s="561"/>
      <c r="BO608" s="561"/>
      <c r="BP608" s="561"/>
      <c r="BQ608" s="561"/>
      <c r="BR608" s="561"/>
      <c r="BS608" s="561"/>
      <c r="BT608" s="561"/>
      <c r="BU608" s="561"/>
    </row>
    <row r="609" spans="1:73">
      <c r="A609" s="561"/>
      <c r="E609" s="561"/>
      <c r="H609" s="561"/>
      <c r="Q609" s="561"/>
      <c r="R609" s="561"/>
      <c r="S609" s="561"/>
      <c r="T609" s="561"/>
      <c r="U609" s="561"/>
      <c r="V609" s="561"/>
      <c r="Y609" s="561"/>
      <c r="Z609" s="561"/>
      <c r="AA609" s="561"/>
      <c r="AB609" s="561"/>
      <c r="AC609" s="561"/>
      <c r="AD609" s="561"/>
      <c r="AE609" s="561"/>
      <c r="AF609" s="561"/>
      <c r="AG609" s="561"/>
      <c r="AH609" s="561"/>
      <c r="AJ609" s="561"/>
      <c r="AK609" s="561"/>
      <c r="AM609" s="561"/>
      <c r="AN609" s="561"/>
      <c r="AO609" s="561"/>
      <c r="AP609" s="561"/>
      <c r="AQ609" s="561"/>
      <c r="AR609" s="561"/>
      <c r="AS609" s="561"/>
      <c r="AU609" s="561"/>
      <c r="AV609" s="561"/>
      <c r="AW609" s="561"/>
      <c r="AX609" s="561"/>
      <c r="AY609" s="561"/>
      <c r="AZ609" s="561"/>
      <c r="BA609" s="561"/>
      <c r="BB609" s="561"/>
      <c r="BC609" s="561"/>
      <c r="BD609" s="561"/>
      <c r="BE609" s="561"/>
      <c r="BF609" s="561"/>
      <c r="BG609" s="561"/>
      <c r="BH609" s="561"/>
      <c r="BI609" s="561"/>
      <c r="BJ609" s="561"/>
      <c r="BK609" s="561"/>
      <c r="BL609" s="561"/>
      <c r="BM609" s="561"/>
      <c r="BN609" s="561"/>
      <c r="BO609" s="561"/>
      <c r="BP609" s="561"/>
      <c r="BQ609" s="561"/>
      <c r="BR609" s="561"/>
      <c r="BS609" s="561"/>
      <c r="BT609" s="561"/>
      <c r="BU609" s="561"/>
    </row>
    <row r="610" spans="1:73">
      <c r="A610" s="561"/>
      <c r="E610" s="561"/>
      <c r="H610" s="561"/>
      <c r="Q610" s="561"/>
      <c r="R610" s="561"/>
      <c r="S610" s="561"/>
      <c r="T610" s="561"/>
      <c r="U610" s="561"/>
      <c r="V610" s="561"/>
      <c r="Y610" s="561"/>
      <c r="Z610" s="561"/>
      <c r="AA610" s="561"/>
      <c r="AB610" s="561"/>
      <c r="AC610" s="561"/>
      <c r="AD610" s="561"/>
      <c r="AE610" s="561"/>
      <c r="AF610" s="561"/>
      <c r="AG610" s="561"/>
      <c r="AH610" s="561"/>
      <c r="AJ610" s="561"/>
      <c r="AK610" s="561"/>
      <c r="AM610" s="561"/>
      <c r="AN610" s="561"/>
      <c r="AO610" s="561"/>
      <c r="AP610" s="561"/>
      <c r="AQ610" s="561"/>
      <c r="AR610" s="561"/>
      <c r="AS610" s="561"/>
      <c r="AU610" s="561"/>
      <c r="AV610" s="561"/>
      <c r="AW610" s="561"/>
      <c r="AX610" s="561"/>
      <c r="AY610" s="561"/>
      <c r="AZ610" s="561"/>
      <c r="BA610" s="561"/>
      <c r="BB610" s="561"/>
      <c r="BC610" s="561"/>
      <c r="BD610" s="561"/>
      <c r="BE610" s="561"/>
      <c r="BF610" s="561"/>
      <c r="BG610" s="561"/>
      <c r="BH610" s="561"/>
      <c r="BI610" s="561"/>
      <c r="BJ610" s="561"/>
      <c r="BK610" s="561"/>
      <c r="BL610" s="561"/>
      <c r="BM610" s="561"/>
      <c r="BN610" s="561"/>
      <c r="BO610" s="561"/>
      <c r="BP610" s="561"/>
      <c r="BQ610" s="561"/>
      <c r="BR610" s="561"/>
      <c r="BS610" s="561"/>
      <c r="BT610" s="561"/>
      <c r="BU610" s="561"/>
    </row>
    <row r="611" spans="1:73">
      <c r="A611" s="561"/>
      <c r="E611" s="561"/>
      <c r="H611" s="561"/>
      <c r="Q611" s="561"/>
      <c r="R611" s="561"/>
      <c r="S611" s="561"/>
      <c r="T611" s="561"/>
      <c r="U611" s="561"/>
      <c r="V611" s="561"/>
      <c r="Y611" s="561"/>
      <c r="Z611" s="561"/>
      <c r="AA611" s="561"/>
      <c r="AB611" s="561"/>
      <c r="AC611" s="561"/>
      <c r="AD611" s="561"/>
      <c r="AE611" s="561"/>
      <c r="AF611" s="561"/>
      <c r="AG611" s="561"/>
      <c r="AH611" s="561"/>
      <c r="AJ611" s="561"/>
      <c r="AK611" s="561"/>
      <c r="AM611" s="561"/>
      <c r="AN611" s="561"/>
      <c r="AO611" s="561"/>
      <c r="AP611" s="561"/>
      <c r="AQ611" s="561"/>
      <c r="AR611" s="561"/>
      <c r="AS611" s="561"/>
      <c r="AU611" s="561"/>
      <c r="AV611" s="561"/>
      <c r="AW611" s="561"/>
      <c r="AX611" s="561"/>
      <c r="AY611" s="561"/>
      <c r="AZ611" s="561"/>
      <c r="BA611" s="561"/>
      <c r="BB611" s="561"/>
      <c r="BC611" s="561"/>
      <c r="BD611" s="561"/>
      <c r="BE611" s="561"/>
      <c r="BF611" s="561"/>
      <c r="BG611" s="561"/>
      <c r="BH611" s="561"/>
      <c r="BI611" s="561"/>
      <c r="BJ611" s="561"/>
      <c r="BK611" s="561"/>
      <c r="BL611" s="561"/>
      <c r="BM611" s="561"/>
      <c r="BN611" s="561"/>
      <c r="BO611" s="561"/>
      <c r="BP611" s="561"/>
      <c r="BQ611" s="561"/>
      <c r="BR611" s="561"/>
      <c r="BS611" s="561"/>
      <c r="BT611" s="561"/>
      <c r="BU611" s="561"/>
    </row>
    <row r="612" spans="1:73">
      <c r="A612" s="561"/>
      <c r="E612" s="561"/>
      <c r="H612" s="561"/>
      <c r="Q612" s="561"/>
      <c r="R612" s="561"/>
      <c r="S612" s="561"/>
      <c r="T612" s="561"/>
      <c r="U612" s="561"/>
      <c r="V612" s="561"/>
      <c r="Y612" s="561"/>
      <c r="Z612" s="561"/>
      <c r="AA612" s="561"/>
      <c r="AB612" s="561"/>
      <c r="AC612" s="561"/>
      <c r="AD612" s="561"/>
      <c r="AE612" s="561"/>
      <c r="AF612" s="561"/>
      <c r="AG612" s="561"/>
      <c r="AH612" s="561"/>
      <c r="AJ612" s="561"/>
      <c r="AK612" s="561"/>
      <c r="AM612" s="561"/>
      <c r="AN612" s="561"/>
      <c r="AO612" s="561"/>
      <c r="AP612" s="561"/>
      <c r="AQ612" s="561"/>
      <c r="AR612" s="561"/>
      <c r="AS612" s="561"/>
      <c r="AU612" s="561"/>
      <c r="AV612" s="561"/>
      <c r="AW612" s="561"/>
      <c r="AX612" s="561"/>
      <c r="AY612" s="561"/>
      <c r="AZ612" s="561"/>
      <c r="BA612" s="561"/>
      <c r="BB612" s="561"/>
      <c r="BC612" s="561"/>
      <c r="BD612" s="561"/>
      <c r="BE612" s="561"/>
      <c r="BF612" s="561"/>
      <c r="BG612" s="561"/>
      <c r="BH612" s="561"/>
      <c r="BI612" s="561"/>
      <c r="BJ612" s="561"/>
      <c r="BK612" s="561"/>
      <c r="BL612" s="561"/>
      <c r="BM612" s="561"/>
      <c r="BN612" s="561"/>
      <c r="BO612" s="561"/>
      <c r="BP612" s="561"/>
      <c r="BQ612" s="561"/>
      <c r="BR612" s="561"/>
      <c r="BS612" s="561"/>
      <c r="BT612" s="561"/>
      <c r="BU612" s="561"/>
    </row>
    <row r="613" spans="1:73">
      <c r="A613" s="561"/>
      <c r="E613" s="561"/>
      <c r="H613" s="561"/>
      <c r="Q613" s="561"/>
      <c r="R613" s="561"/>
      <c r="S613" s="561"/>
      <c r="T613" s="561"/>
      <c r="U613" s="561"/>
      <c r="V613" s="561"/>
      <c r="Y613" s="561"/>
      <c r="Z613" s="561"/>
      <c r="AA613" s="561"/>
      <c r="AB613" s="561"/>
      <c r="AC613" s="561"/>
      <c r="AD613" s="561"/>
      <c r="AE613" s="561"/>
      <c r="AF613" s="561"/>
      <c r="AG613" s="561"/>
      <c r="AH613" s="561"/>
      <c r="AJ613" s="561"/>
      <c r="AK613" s="561"/>
      <c r="AM613" s="561"/>
      <c r="AN613" s="561"/>
      <c r="AO613" s="561"/>
      <c r="AP613" s="561"/>
      <c r="AQ613" s="561"/>
      <c r="AR613" s="561"/>
      <c r="AS613" s="561"/>
      <c r="AU613" s="561"/>
      <c r="AV613" s="561"/>
      <c r="AW613" s="561"/>
      <c r="AX613" s="561"/>
      <c r="AY613" s="561"/>
      <c r="AZ613" s="561"/>
      <c r="BA613" s="561"/>
      <c r="BB613" s="561"/>
      <c r="BC613" s="561"/>
      <c r="BD613" s="561"/>
      <c r="BE613" s="561"/>
      <c r="BF613" s="561"/>
      <c r="BG613" s="561"/>
      <c r="BH613" s="561"/>
      <c r="BI613" s="561"/>
      <c r="BJ613" s="561"/>
      <c r="BK613" s="561"/>
      <c r="BL613" s="561"/>
      <c r="BM613" s="561"/>
      <c r="BN613" s="561"/>
      <c r="BO613" s="561"/>
      <c r="BP613" s="561"/>
      <c r="BQ613" s="561"/>
      <c r="BR613" s="561"/>
      <c r="BS613" s="561"/>
      <c r="BT613" s="561"/>
      <c r="BU613" s="561"/>
    </row>
    <row r="614" spans="1:73">
      <c r="A614" s="561"/>
      <c r="E614" s="561"/>
      <c r="H614" s="561"/>
      <c r="Q614" s="561"/>
      <c r="R614" s="561"/>
      <c r="S614" s="561"/>
      <c r="T614" s="561"/>
      <c r="U614" s="561"/>
      <c r="V614" s="561"/>
      <c r="Y614" s="561"/>
      <c r="Z614" s="561"/>
      <c r="AA614" s="561"/>
      <c r="AB614" s="561"/>
      <c r="AC614" s="561"/>
      <c r="AD614" s="561"/>
      <c r="AE614" s="561"/>
      <c r="AF614" s="561"/>
      <c r="AG614" s="561"/>
      <c r="AH614" s="561"/>
      <c r="AJ614" s="561"/>
      <c r="AK614" s="561"/>
      <c r="AM614" s="561"/>
      <c r="AN614" s="561"/>
      <c r="AO614" s="561"/>
      <c r="AP614" s="561"/>
      <c r="AQ614" s="561"/>
      <c r="AR614" s="561"/>
      <c r="AS614" s="561"/>
      <c r="AU614" s="561"/>
      <c r="AV614" s="561"/>
      <c r="AW614" s="561"/>
      <c r="AX614" s="561"/>
      <c r="AY614" s="561"/>
      <c r="AZ614" s="561"/>
      <c r="BA614" s="561"/>
      <c r="BB614" s="561"/>
      <c r="BC614" s="561"/>
      <c r="BD614" s="561"/>
      <c r="BE614" s="561"/>
      <c r="BF614" s="561"/>
      <c r="BG614" s="561"/>
      <c r="BH614" s="561"/>
      <c r="BI614" s="561"/>
      <c r="BJ614" s="561"/>
      <c r="BK614" s="561"/>
      <c r="BL614" s="561"/>
      <c r="BM614" s="561"/>
      <c r="BN614" s="561"/>
      <c r="BO614" s="561"/>
      <c r="BP614" s="561"/>
      <c r="BQ614" s="561"/>
      <c r="BR614" s="561"/>
      <c r="BS614" s="561"/>
      <c r="BT614" s="561"/>
      <c r="BU614" s="561"/>
    </row>
    <row r="615" spans="1:73">
      <c r="A615" s="561"/>
      <c r="E615" s="561"/>
      <c r="H615" s="561"/>
      <c r="Q615" s="561"/>
      <c r="R615" s="561"/>
      <c r="S615" s="561"/>
      <c r="T615" s="561"/>
      <c r="U615" s="561"/>
      <c r="V615" s="561"/>
      <c r="Y615" s="561"/>
      <c r="Z615" s="561"/>
      <c r="AA615" s="561"/>
      <c r="AB615" s="561"/>
      <c r="AC615" s="561"/>
      <c r="AD615" s="561"/>
      <c r="AE615" s="561"/>
      <c r="AF615" s="561"/>
      <c r="AG615" s="561"/>
      <c r="AH615" s="561"/>
      <c r="AJ615" s="561"/>
      <c r="AK615" s="561"/>
      <c r="AM615" s="561"/>
      <c r="AN615" s="561"/>
      <c r="AO615" s="561"/>
      <c r="AP615" s="561"/>
      <c r="AQ615" s="561"/>
      <c r="AR615" s="561"/>
      <c r="AS615" s="561"/>
      <c r="AU615" s="561"/>
      <c r="AV615" s="561"/>
      <c r="AW615" s="561"/>
      <c r="AX615" s="561"/>
      <c r="AY615" s="561"/>
      <c r="AZ615" s="561"/>
      <c r="BA615" s="561"/>
      <c r="BB615" s="561"/>
      <c r="BC615" s="561"/>
      <c r="BD615" s="561"/>
      <c r="BE615" s="561"/>
      <c r="BF615" s="561"/>
      <c r="BG615" s="561"/>
      <c r="BH615" s="561"/>
      <c r="BI615" s="561"/>
      <c r="BJ615" s="561"/>
      <c r="BK615" s="561"/>
      <c r="BL615" s="561"/>
      <c r="BM615" s="561"/>
      <c r="BN615" s="561"/>
      <c r="BO615" s="561"/>
      <c r="BP615" s="561"/>
      <c r="BQ615" s="561"/>
      <c r="BR615" s="561"/>
      <c r="BS615" s="561"/>
      <c r="BT615" s="561"/>
      <c r="BU615" s="561"/>
    </row>
    <row r="616" spans="1:73">
      <c r="A616" s="561"/>
      <c r="E616" s="561"/>
      <c r="H616" s="561"/>
      <c r="Q616" s="561"/>
      <c r="R616" s="561"/>
      <c r="S616" s="561"/>
      <c r="T616" s="561"/>
      <c r="U616" s="561"/>
      <c r="V616" s="561"/>
      <c r="Y616" s="561"/>
      <c r="Z616" s="561"/>
      <c r="AA616" s="561"/>
      <c r="AB616" s="561"/>
      <c r="AC616" s="561"/>
      <c r="AD616" s="561"/>
      <c r="AE616" s="561"/>
      <c r="AF616" s="561"/>
      <c r="AG616" s="561"/>
      <c r="AH616" s="561"/>
      <c r="AJ616" s="561"/>
      <c r="AK616" s="561"/>
      <c r="AM616" s="561"/>
      <c r="AN616" s="561"/>
      <c r="AO616" s="561"/>
      <c r="AP616" s="561"/>
      <c r="AQ616" s="561"/>
      <c r="AR616" s="561"/>
      <c r="AS616" s="561"/>
      <c r="AU616" s="561"/>
      <c r="AV616" s="561"/>
      <c r="AW616" s="561"/>
      <c r="AX616" s="561"/>
      <c r="AY616" s="561"/>
      <c r="AZ616" s="561"/>
      <c r="BA616" s="561"/>
      <c r="BB616" s="561"/>
      <c r="BC616" s="561"/>
      <c r="BD616" s="561"/>
      <c r="BE616" s="561"/>
      <c r="BF616" s="561"/>
      <c r="BG616" s="561"/>
      <c r="BH616" s="561"/>
      <c r="BI616" s="561"/>
      <c r="BJ616" s="561"/>
      <c r="BK616" s="561"/>
      <c r="BL616" s="561"/>
      <c r="BM616" s="561"/>
      <c r="BN616" s="561"/>
      <c r="BO616" s="561"/>
      <c r="BP616" s="561"/>
      <c r="BQ616" s="561"/>
      <c r="BR616" s="561"/>
      <c r="BS616" s="561"/>
      <c r="BT616" s="561"/>
      <c r="BU616" s="561"/>
    </row>
    <row r="617" spans="1:73">
      <c r="A617" s="561"/>
      <c r="E617" s="561"/>
      <c r="H617" s="561"/>
      <c r="Q617" s="561"/>
      <c r="R617" s="561"/>
      <c r="S617" s="561"/>
      <c r="T617" s="561"/>
      <c r="U617" s="561"/>
      <c r="V617" s="561"/>
      <c r="Y617" s="561"/>
      <c r="Z617" s="561"/>
      <c r="AA617" s="561"/>
      <c r="AB617" s="561"/>
      <c r="AC617" s="561"/>
      <c r="AD617" s="561"/>
      <c r="AE617" s="561"/>
      <c r="AF617" s="561"/>
      <c r="AG617" s="561"/>
      <c r="AH617" s="561"/>
      <c r="AJ617" s="561"/>
      <c r="AK617" s="561"/>
      <c r="AM617" s="561"/>
      <c r="AN617" s="561"/>
      <c r="AO617" s="561"/>
      <c r="AP617" s="561"/>
      <c r="AQ617" s="561"/>
      <c r="AR617" s="561"/>
      <c r="AS617" s="561"/>
      <c r="AU617" s="561"/>
      <c r="AV617" s="561"/>
      <c r="AW617" s="561"/>
      <c r="AX617" s="561"/>
      <c r="AY617" s="561"/>
      <c r="AZ617" s="561"/>
      <c r="BA617" s="561"/>
      <c r="BB617" s="561"/>
      <c r="BC617" s="561"/>
      <c r="BD617" s="561"/>
      <c r="BE617" s="561"/>
      <c r="BF617" s="561"/>
      <c r="BG617" s="561"/>
      <c r="BH617" s="561"/>
      <c r="BI617" s="561"/>
      <c r="BJ617" s="561"/>
      <c r="BK617" s="561"/>
      <c r="BL617" s="561"/>
      <c r="BM617" s="561"/>
      <c r="BN617" s="561"/>
      <c r="BO617" s="561"/>
      <c r="BP617" s="561"/>
      <c r="BQ617" s="561"/>
      <c r="BR617" s="561"/>
      <c r="BS617" s="561"/>
      <c r="BT617" s="561"/>
      <c r="BU617" s="561"/>
    </row>
    <row r="618" spans="1:73">
      <c r="A618" s="561"/>
      <c r="E618" s="561"/>
      <c r="H618" s="561"/>
      <c r="Q618" s="561"/>
      <c r="R618" s="561"/>
      <c r="S618" s="561"/>
      <c r="T618" s="561"/>
      <c r="U618" s="561"/>
      <c r="V618" s="561"/>
      <c r="Y618" s="561"/>
      <c r="Z618" s="561"/>
      <c r="AA618" s="561"/>
      <c r="AB618" s="561"/>
      <c r="AC618" s="561"/>
      <c r="AD618" s="561"/>
      <c r="AE618" s="561"/>
      <c r="AF618" s="561"/>
      <c r="AG618" s="561"/>
      <c r="AH618" s="561"/>
      <c r="AJ618" s="561"/>
      <c r="AK618" s="561"/>
      <c r="AM618" s="561"/>
      <c r="AN618" s="561"/>
      <c r="AO618" s="561"/>
      <c r="AP618" s="561"/>
      <c r="AQ618" s="561"/>
      <c r="AR618" s="561"/>
      <c r="AS618" s="561"/>
      <c r="AU618" s="561"/>
      <c r="AV618" s="561"/>
      <c r="AW618" s="561"/>
      <c r="AX618" s="561"/>
      <c r="AY618" s="561"/>
      <c r="AZ618" s="561"/>
      <c r="BA618" s="561"/>
      <c r="BB618" s="561"/>
      <c r="BC618" s="561"/>
      <c r="BD618" s="561"/>
      <c r="BE618" s="561"/>
      <c r="BF618" s="561"/>
      <c r="BG618" s="561"/>
      <c r="BH618" s="561"/>
      <c r="BI618" s="561"/>
      <c r="BJ618" s="561"/>
      <c r="BK618" s="561"/>
      <c r="BL618" s="561"/>
      <c r="BM618" s="561"/>
      <c r="BN618" s="561"/>
      <c r="BO618" s="561"/>
      <c r="BP618" s="561"/>
      <c r="BQ618" s="561"/>
      <c r="BR618" s="561"/>
      <c r="BS618" s="561"/>
      <c r="BT618" s="561"/>
      <c r="BU618" s="561"/>
    </row>
    <row r="619" spans="1:73">
      <c r="A619" s="561"/>
      <c r="E619" s="561"/>
      <c r="H619" s="561"/>
      <c r="Q619" s="561"/>
      <c r="R619" s="561"/>
      <c r="S619" s="561"/>
      <c r="T619" s="561"/>
      <c r="U619" s="561"/>
      <c r="V619" s="561"/>
      <c r="Y619" s="561"/>
      <c r="Z619" s="561"/>
      <c r="AA619" s="561"/>
      <c r="AB619" s="561"/>
      <c r="AC619" s="561"/>
      <c r="AD619" s="561"/>
      <c r="AE619" s="561"/>
      <c r="AF619" s="561"/>
      <c r="AG619" s="561"/>
      <c r="AH619" s="561"/>
      <c r="AJ619" s="561"/>
      <c r="AK619" s="561"/>
      <c r="AM619" s="561"/>
      <c r="AN619" s="561"/>
      <c r="AO619" s="561"/>
      <c r="AP619" s="561"/>
      <c r="AQ619" s="561"/>
      <c r="AR619" s="561"/>
      <c r="AS619" s="561"/>
      <c r="AU619" s="561"/>
      <c r="AV619" s="561"/>
      <c r="AW619" s="561"/>
      <c r="AX619" s="561"/>
      <c r="AY619" s="561"/>
      <c r="AZ619" s="561"/>
      <c r="BA619" s="561"/>
      <c r="BB619" s="561"/>
      <c r="BC619" s="561"/>
      <c r="BD619" s="561"/>
      <c r="BE619" s="561"/>
      <c r="BF619" s="561"/>
      <c r="BG619" s="561"/>
      <c r="BH619" s="561"/>
      <c r="BI619" s="561"/>
      <c r="BJ619" s="561"/>
      <c r="BK619" s="561"/>
      <c r="BL619" s="561"/>
      <c r="BM619" s="561"/>
      <c r="BN619" s="561"/>
      <c r="BO619" s="561"/>
      <c r="BP619" s="561"/>
      <c r="BQ619" s="561"/>
      <c r="BR619" s="561"/>
      <c r="BS619" s="561"/>
      <c r="BT619" s="561"/>
      <c r="BU619" s="561"/>
    </row>
    <row r="620" spans="1:73">
      <c r="A620" s="561"/>
      <c r="E620" s="561"/>
      <c r="H620" s="561"/>
      <c r="Q620" s="561"/>
      <c r="R620" s="561"/>
      <c r="S620" s="561"/>
      <c r="T620" s="561"/>
      <c r="U620" s="561"/>
      <c r="V620" s="561"/>
      <c r="Y620" s="561"/>
      <c r="Z620" s="561"/>
      <c r="AA620" s="561"/>
      <c r="AB620" s="561"/>
      <c r="AC620" s="561"/>
      <c r="AD620" s="561"/>
      <c r="AE620" s="561"/>
      <c r="AF620" s="561"/>
      <c r="AG620" s="561"/>
      <c r="AH620" s="561"/>
      <c r="AJ620" s="561"/>
      <c r="AK620" s="561"/>
      <c r="AM620" s="561"/>
      <c r="AN620" s="561"/>
      <c r="AO620" s="561"/>
      <c r="AP620" s="561"/>
      <c r="AQ620" s="561"/>
      <c r="AR620" s="561"/>
      <c r="AS620" s="561"/>
      <c r="AU620" s="561"/>
      <c r="AV620" s="561"/>
      <c r="AW620" s="561"/>
      <c r="AX620" s="561"/>
      <c r="AY620" s="561"/>
      <c r="AZ620" s="561"/>
      <c r="BA620" s="561"/>
      <c r="BB620" s="561"/>
      <c r="BC620" s="561"/>
      <c r="BD620" s="561"/>
      <c r="BE620" s="561"/>
      <c r="BF620" s="561"/>
      <c r="BG620" s="561"/>
      <c r="BH620" s="561"/>
      <c r="BI620" s="561"/>
      <c r="BJ620" s="561"/>
      <c r="BK620" s="561"/>
      <c r="BL620" s="561"/>
      <c r="BM620" s="561"/>
      <c r="BN620" s="561"/>
      <c r="BO620" s="561"/>
      <c r="BP620" s="561"/>
      <c r="BQ620" s="561"/>
      <c r="BR620" s="561"/>
      <c r="BS620" s="561"/>
      <c r="BT620" s="561"/>
      <c r="BU620" s="561"/>
    </row>
    <row r="621" spans="1:73">
      <c r="A621" s="561"/>
      <c r="E621" s="561"/>
      <c r="H621" s="561"/>
      <c r="Q621" s="561"/>
      <c r="R621" s="561"/>
      <c r="S621" s="561"/>
      <c r="T621" s="561"/>
      <c r="U621" s="561"/>
      <c r="V621" s="561"/>
      <c r="Y621" s="561"/>
      <c r="Z621" s="561"/>
      <c r="AA621" s="561"/>
      <c r="AB621" s="561"/>
      <c r="AC621" s="561"/>
      <c r="AD621" s="561"/>
      <c r="AE621" s="561"/>
      <c r="AF621" s="561"/>
      <c r="AG621" s="561"/>
      <c r="AH621" s="561"/>
      <c r="AJ621" s="561"/>
      <c r="AK621" s="561"/>
      <c r="AM621" s="561"/>
      <c r="AN621" s="561"/>
      <c r="AO621" s="561"/>
      <c r="AP621" s="561"/>
      <c r="AQ621" s="561"/>
      <c r="AR621" s="561"/>
      <c r="AS621" s="561"/>
      <c r="AU621" s="561"/>
      <c r="AV621" s="561"/>
      <c r="AW621" s="561"/>
      <c r="AX621" s="561"/>
      <c r="AY621" s="561"/>
      <c r="AZ621" s="561"/>
      <c r="BA621" s="561"/>
      <c r="BB621" s="561"/>
      <c r="BC621" s="561"/>
      <c r="BD621" s="561"/>
      <c r="BE621" s="561"/>
      <c r="BF621" s="561"/>
      <c r="BG621" s="561"/>
      <c r="BH621" s="561"/>
      <c r="BI621" s="561"/>
      <c r="BJ621" s="561"/>
      <c r="BK621" s="561"/>
      <c r="BL621" s="561"/>
      <c r="BM621" s="561"/>
      <c r="BN621" s="561"/>
      <c r="BO621" s="561"/>
      <c r="BP621" s="561"/>
      <c r="BQ621" s="561"/>
      <c r="BR621" s="561"/>
      <c r="BS621" s="561"/>
      <c r="BT621" s="561"/>
      <c r="BU621" s="561"/>
    </row>
    <row r="622" spans="1:73">
      <c r="A622" s="561"/>
      <c r="E622" s="561"/>
      <c r="H622" s="561"/>
      <c r="Q622" s="561"/>
      <c r="R622" s="561"/>
      <c r="S622" s="561"/>
      <c r="T622" s="561"/>
      <c r="U622" s="561"/>
      <c r="V622" s="561"/>
      <c r="Y622" s="561"/>
      <c r="Z622" s="561"/>
      <c r="AA622" s="561"/>
      <c r="AB622" s="561"/>
      <c r="AC622" s="561"/>
      <c r="AD622" s="561"/>
      <c r="AE622" s="561"/>
      <c r="AF622" s="561"/>
      <c r="AG622" s="561"/>
      <c r="AH622" s="561"/>
      <c r="AJ622" s="561"/>
      <c r="AK622" s="561"/>
      <c r="AM622" s="561"/>
      <c r="AN622" s="561"/>
      <c r="AO622" s="561"/>
      <c r="AP622" s="561"/>
      <c r="AQ622" s="561"/>
      <c r="AR622" s="561"/>
      <c r="AS622" s="561"/>
      <c r="AU622" s="561"/>
      <c r="AV622" s="561"/>
      <c r="AW622" s="561"/>
      <c r="AX622" s="561"/>
      <c r="AY622" s="561"/>
      <c r="AZ622" s="561"/>
      <c r="BA622" s="561"/>
      <c r="BB622" s="561"/>
      <c r="BC622" s="561"/>
      <c r="BD622" s="561"/>
      <c r="BE622" s="561"/>
      <c r="BF622" s="561"/>
      <c r="BG622" s="561"/>
      <c r="BH622" s="561"/>
      <c r="BI622" s="561"/>
      <c r="BJ622" s="561"/>
      <c r="BK622" s="561"/>
      <c r="BL622" s="561"/>
      <c r="BM622" s="561"/>
      <c r="BN622" s="561"/>
      <c r="BO622" s="561"/>
      <c r="BP622" s="561"/>
      <c r="BQ622" s="561"/>
      <c r="BR622" s="561"/>
      <c r="BS622" s="561"/>
      <c r="BT622" s="561"/>
      <c r="BU622" s="561"/>
    </row>
    <row r="623" spans="1:73">
      <c r="A623" s="561"/>
      <c r="E623" s="561"/>
      <c r="H623" s="561"/>
      <c r="Q623" s="561"/>
      <c r="R623" s="561"/>
      <c r="S623" s="561"/>
      <c r="T623" s="561"/>
      <c r="U623" s="561"/>
      <c r="V623" s="561"/>
      <c r="Y623" s="561"/>
      <c r="Z623" s="561"/>
      <c r="AA623" s="561"/>
      <c r="AB623" s="561"/>
      <c r="AC623" s="561"/>
      <c r="AD623" s="561"/>
      <c r="AE623" s="561"/>
      <c r="AF623" s="561"/>
      <c r="AG623" s="561"/>
      <c r="AH623" s="561"/>
      <c r="AJ623" s="561"/>
      <c r="AK623" s="561"/>
      <c r="AM623" s="561"/>
      <c r="AN623" s="561"/>
      <c r="AO623" s="561"/>
      <c r="AP623" s="561"/>
      <c r="AQ623" s="561"/>
      <c r="AR623" s="561"/>
      <c r="AS623" s="561"/>
      <c r="AU623" s="561"/>
      <c r="AV623" s="561"/>
      <c r="AW623" s="561"/>
      <c r="AX623" s="561"/>
      <c r="AY623" s="561"/>
      <c r="AZ623" s="561"/>
      <c r="BA623" s="561"/>
      <c r="BB623" s="561"/>
      <c r="BC623" s="561"/>
      <c r="BD623" s="561"/>
      <c r="BE623" s="561"/>
      <c r="BF623" s="561"/>
      <c r="BG623" s="561"/>
      <c r="BH623" s="561"/>
      <c r="BI623" s="561"/>
      <c r="BJ623" s="561"/>
      <c r="BK623" s="561"/>
      <c r="BL623" s="561"/>
      <c r="BM623" s="561"/>
      <c r="BN623" s="561"/>
      <c r="BO623" s="561"/>
      <c r="BP623" s="561"/>
      <c r="BQ623" s="561"/>
      <c r="BR623" s="561"/>
      <c r="BS623" s="561"/>
      <c r="BT623" s="561"/>
      <c r="BU623" s="561"/>
    </row>
    <row r="624" spans="1:73">
      <c r="A624" s="561"/>
      <c r="E624" s="561"/>
      <c r="H624" s="561"/>
      <c r="Q624" s="561"/>
      <c r="R624" s="561"/>
      <c r="S624" s="561"/>
      <c r="T624" s="561"/>
      <c r="U624" s="561"/>
      <c r="V624" s="561"/>
      <c r="Y624" s="561"/>
      <c r="Z624" s="561"/>
      <c r="AA624" s="561"/>
      <c r="AB624" s="561"/>
      <c r="AC624" s="561"/>
      <c r="AD624" s="561"/>
      <c r="AE624" s="561"/>
      <c r="AF624" s="561"/>
      <c r="AG624" s="561"/>
      <c r="AH624" s="561"/>
      <c r="AJ624" s="561"/>
      <c r="AK624" s="561"/>
      <c r="AM624" s="561"/>
      <c r="AN624" s="561"/>
      <c r="AO624" s="561"/>
      <c r="AP624" s="561"/>
      <c r="AQ624" s="561"/>
      <c r="AR624" s="561"/>
      <c r="AS624" s="561"/>
      <c r="AU624" s="561"/>
      <c r="AV624" s="561"/>
      <c r="AW624" s="561"/>
      <c r="AX624" s="561"/>
      <c r="AY624" s="561"/>
      <c r="AZ624" s="561"/>
      <c r="BA624" s="561"/>
      <c r="BB624" s="561"/>
      <c r="BC624" s="561"/>
      <c r="BD624" s="561"/>
      <c r="BE624" s="561"/>
      <c r="BF624" s="561"/>
      <c r="BG624" s="561"/>
      <c r="BH624" s="561"/>
      <c r="BI624" s="561"/>
      <c r="BJ624" s="561"/>
      <c r="BK624" s="561"/>
      <c r="BL624" s="561"/>
      <c r="BM624" s="561"/>
      <c r="BN624" s="561"/>
      <c r="BO624" s="561"/>
      <c r="BP624" s="561"/>
      <c r="BQ624" s="561"/>
      <c r="BR624" s="561"/>
      <c r="BS624" s="561"/>
      <c r="BT624" s="561"/>
      <c r="BU624" s="561"/>
    </row>
    <row r="625" spans="1:73">
      <c r="A625" s="561"/>
      <c r="E625" s="561"/>
      <c r="H625" s="561"/>
      <c r="Q625" s="561"/>
      <c r="R625" s="561"/>
      <c r="S625" s="561"/>
      <c r="T625" s="561"/>
      <c r="U625" s="561"/>
      <c r="V625" s="561"/>
      <c r="Y625" s="561"/>
      <c r="Z625" s="561"/>
      <c r="AA625" s="561"/>
      <c r="AB625" s="561"/>
      <c r="AC625" s="561"/>
      <c r="AD625" s="561"/>
      <c r="AE625" s="561"/>
      <c r="AF625" s="561"/>
      <c r="AG625" s="561"/>
      <c r="AH625" s="561"/>
      <c r="AJ625" s="561"/>
      <c r="AK625" s="561"/>
      <c r="AM625" s="561"/>
      <c r="AN625" s="561"/>
      <c r="AO625" s="561"/>
      <c r="AP625" s="561"/>
      <c r="AQ625" s="561"/>
      <c r="AR625" s="561"/>
      <c r="AS625" s="561"/>
      <c r="AU625" s="561"/>
      <c r="AV625" s="561"/>
      <c r="AW625" s="561"/>
      <c r="AX625" s="561"/>
      <c r="AY625" s="561"/>
      <c r="AZ625" s="561"/>
      <c r="BA625" s="561"/>
      <c r="BB625" s="561"/>
      <c r="BC625" s="561"/>
      <c r="BD625" s="561"/>
      <c r="BE625" s="561"/>
      <c r="BF625" s="561"/>
      <c r="BG625" s="561"/>
      <c r="BH625" s="561"/>
      <c r="BI625" s="561"/>
      <c r="BJ625" s="561"/>
      <c r="BK625" s="561"/>
      <c r="BL625" s="561"/>
      <c r="BM625" s="561"/>
      <c r="BN625" s="561"/>
      <c r="BO625" s="561"/>
      <c r="BP625" s="561"/>
      <c r="BQ625" s="561"/>
      <c r="BR625" s="561"/>
      <c r="BS625" s="561"/>
      <c r="BT625" s="561"/>
      <c r="BU625" s="561"/>
    </row>
    <row r="626" spans="1:73">
      <c r="A626" s="561"/>
      <c r="E626" s="561"/>
      <c r="H626" s="561"/>
      <c r="Q626" s="561"/>
      <c r="R626" s="561"/>
      <c r="S626" s="561"/>
      <c r="T626" s="561"/>
      <c r="U626" s="561"/>
      <c r="V626" s="561"/>
      <c r="Y626" s="561"/>
      <c r="Z626" s="561"/>
      <c r="AA626" s="561"/>
      <c r="AB626" s="561"/>
      <c r="AC626" s="561"/>
      <c r="AD626" s="561"/>
      <c r="AE626" s="561"/>
      <c r="AF626" s="561"/>
      <c r="AG626" s="561"/>
      <c r="AH626" s="561"/>
      <c r="AJ626" s="561"/>
      <c r="AK626" s="561"/>
      <c r="AM626" s="561"/>
      <c r="AN626" s="561"/>
      <c r="AO626" s="561"/>
      <c r="AP626" s="561"/>
      <c r="AQ626" s="561"/>
      <c r="AR626" s="561"/>
      <c r="AS626" s="561"/>
      <c r="AU626" s="561"/>
      <c r="AV626" s="561"/>
      <c r="AW626" s="561"/>
      <c r="AX626" s="561"/>
      <c r="AY626" s="561"/>
      <c r="AZ626" s="561"/>
      <c r="BA626" s="561"/>
      <c r="BB626" s="561"/>
      <c r="BC626" s="561"/>
      <c r="BD626" s="561"/>
      <c r="BE626" s="561"/>
      <c r="BF626" s="561"/>
      <c r="BG626" s="561"/>
      <c r="BH626" s="561"/>
      <c r="BI626" s="561"/>
      <c r="BJ626" s="561"/>
      <c r="BK626" s="561"/>
      <c r="BL626" s="561"/>
      <c r="BM626" s="561"/>
      <c r="BN626" s="561"/>
      <c r="BO626" s="561"/>
      <c r="BP626" s="561"/>
      <c r="BQ626" s="561"/>
      <c r="BR626" s="561"/>
      <c r="BS626" s="561"/>
      <c r="BT626" s="561"/>
      <c r="BU626" s="561"/>
    </row>
    <row r="627" spans="1:73">
      <c r="A627" s="561"/>
      <c r="E627" s="561"/>
      <c r="H627" s="561"/>
      <c r="Q627" s="561"/>
      <c r="R627" s="561"/>
      <c r="S627" s="561"/>
      <c r="T627" s="561"/>
      <c r="U627" s="561"/>
      <c r="V627" s="561"/>
      <c r="Y627" s="561"/>
      <c r="Z627" s="561"/>
      <c r="AA627" s="561"/>
      <c r="AB627" s="561"/>
      <c r="AC627" s="561"/>
      <c r="AD627" s="561"/>
      <c r="AE627" s="561"/>
      <c r="AF627" s="561"/>
      <c r="AG627" s="561"/>
      <c r="AH627" s="561"/>
      <c r="AJ627" s="561"/>
      <c r="AK627" s="561"/>
      <c r="AM627" s="561"/>
      <c r="AN627" s="561"/>
      <c r="AO627" s="561"/>
      <c r="AP627" s="561"/>
      <c r="AQ627" s="561"/>
      <c r="AR627" s="561"/>
      <c r="AS627" s="561"/>
      <c r="AU627" s="561"/>
      <c r="AV627" s="561"/>
      <c r="AW627" s="561"/>
      <c r="AX627" s="561"/>
      <c r="AY627" s="561"/>
      <c r="AZ627" s="561"/>
      <c r="BA627" s="561"/>
      <c r="BB627" s="561"/>
      <c r="BC627" s="561"/>
      <c r="BD627" s="561"/>
      <c r="BE627" s="561"/>
      <c r="BF627" s="561"/>
      <c r="BG627" s="561"/>
      <c r="BH627" s="561"/>
      <c r="BI627" s="561"/>
      <c r="BJ627" s="561"/>
      <c r="BK627" s="561"/>
      <c r="BL627" s="561"/>
      <c r="BM627" s="561"/>
      <c r="BN627" s="561"/>
      <c r="BO627" s="561"/>
      <c r="BP627" s="561"/>
      <c r="BQ627" s="561"/>
      <c r="BR627" s="561"/>
      <c r="BS627" s="561"/>
      <c r="BT627" s="561"/>
      <c r="BU627" s="561"/>
    </row>
    <row r="628" spans="1:73">
      <c r="A628" s="561"/>
      <c r="E628" s="561"/>
      <c r="H628" s="561"/>
      <c r="Q628" s="561"/>
      <c r="R628" s="561"/>
      <c r="S628" s="561"/>
      <c r="T628" s="561"/>
      <c r="U628" s="561"/>
      <c r="V628" s="561"/>
      <c r="Y628" s="561"/>
      <c r="Z628" s="561"/>
      <c r="AA628" s="561"/>
      <c r="AB628" s="561"/>
      <c r="AC628" s="561"/>
      <c r="AD628" s="561"/>
      <c r="AE628" s="561"/>
      <c r="AF628" s="561"/>
      <c r="AG628" s="561"/>
      <c r="AH628" s="561"/>
      <c r="AJ628" s="561"/>
      <c r="AK628" s="561"/>
      <c r="AM628" s="561"/>
      <c r="AN628" s="561"/>
      <c r="AO628" s="561"/>
      <c r="AP628" s="561"/>
      <c r="AQ628" s="561"/>
      <c r="AR628" s="561"/>
      <c r="AS628" s="561"/>
      <c r="AU628" s="561"/>
      <c r="AV628" s="561"/>
      <c r="AW628" s="561"/>
      <c r="AX628" s="561"/>
      <c r="AY628" s="561"/>
      <c r="AZ628" s="561"/>
      <c r="BA628" s="561"/>
      <c r="BB628" s="561"/>
      <c r="BC628" s="561"/>
      <c r="BD628" s="561"/>
      <c r="BE628" s="561"/>
      <c r="BF628" s="561"/>
      <c r="BG628" s="561"/>
      <c r="BH628" s="561"/>
      <c r="BI628" s="561"/>
      <c r="BJ628" s="561"/>
      <c r="BK628" s="561"/>
      <c r="BL628" s="561"/>
      <c r="BM628" s="561"/>
      <c r="BN628" s="561"/>
      <c r="BO628" s="561"/>
      <c r="BP628" s="561"/>
      <c r="BQ628" s="561"/>
      <c r="BR628" s="561"/>
      <c r="BS628" s="561"/>
      <c r="BT628" s="561"/>
      <c r="BU628" s="561"/>
    </row>
    <row r="629" spans="1:73">
      <c r="A629" s="561"/>
      <c r="E629" s="561"/>
      <c r="H629" s="561"/>
      <c r="Q629" s="561"/>
      <c r="R629" s="561"/>
      <c r="S629" s="561"/>
      <c r="T629" s="561"/>
      <c r="U629" s="561"/>
      <c r="V629" s="561"/>
      <c r="Y629" s="561"/>
      <c r="Z629" s="561"/>
      <c r="AA629" s="561"/>
      <c r="AB629" s="561"/>
      <c r="AC629" s="561"/>
      <c r="AD629" s="561"/>
      <c r="AE629" s="561"/>
      <c r="AF629" s="561"/>
      <c r="AG629" s="561"/>
      <c r="AH629" s="561"/>
      <c r="AJ629" s="561"/>
      <c r="AK629" s="561"/>
      <c r="AM629" s="561"/>
      <c r="AN629" s="561"/>
      <c r="AO629" s="561"/>
      <c r="AP629" s="561"/>
      <c r="AQ629" s="561"/>
      <c r="AR629" s="561"/>
      <c r="AS629" s="561"/>
      <c r="AU629" s="561"/>
      <c r="AV629" s="561"/>
      <c r="AW629" s="561"/>
      <c r="AX629" s="561"/>
      <c r="AY629" s="561"/>
      <c r="AZ629" s="561"/>
      <c r="BA629" s="561"/>
      <c r="BB629" s="561"/>
      <c r="BC629" s="561"/>
      <c r="BD629" s="561"/>
      <c r="BE629" s="561"/>
      <c r="BF629" s="561"/>
      <c r="BG629" s="561"/>
      <c r="BH629" s="561"/>
      <c r="BI629" s="561"/>
      <c r="BJ629" s="561"/>
      <c r="BK629" s="561"/>
      <c r="BL629" s="561"/>
      <c r="BM629" s="561"/>
      <c r="BN629" s="561"/>
      <c r="BO629" s="561"/>
      <c r="BP629" s="561"/>
      <c r="BQ629" s="561"/>
      <c r="BR629" s="561"/>
      <c r="BS629" s="561"/>
      <c r="BT629" s="561"/>
      <c r="BU629" s="561"/>
    </row>
    <row r="630" spans="1:73">
      <c r="A630" s="561"/>
      <c r="E630" s="561"/>
      <c r="H630" s="561"/>
      <c r="Q630" s="561"/>
      <c r="R630" s="561"/>
      <c r="S630" s="561"/>
      <c r="T630" s="561"/>
      <c r="U630" s="561"/>
      <c r="V630" s="561"/>
      <c r="Y630" s="561"/>
      <c r="Z630" s="561"/>
      <c r="AA630" s="561"/>
      <c r="AB630" s="561"/>
      <c r="AC630" s="561"/>
      <c r="AD630" s="561"/>
      <c r="AE630" s="561"/>
      <c r="AF630" s="561"/>
      <c r="AG630" s="561"/>
      <c r="AH630" s="561"/>
      <c r="AJ630" s="561"/>
      <c r="AK630" s="561"/>
      <c r="AM630" s="561"/>
      <c r="AN630" s="561"/>
      <c r="AO630" s="561"/>
      <c r="AP630" s="561"/>
      <c r="AQ630" s="561"/>
      <c r="AR630" s="561"/>
      <c r="AS630" s="561"/>
      <c r="AU630" s="561"/>
      <c r="AV630" s="561"/>
      <c r="AW630" s="561"/>
      <c r="AX630" s="561"/>
      <c r="AY630" s="561"/>
      <c r="AZ630" s="561"/>
      <c r="BA630" s="561"/>
      <c r="BB630" s="561"/>
      <c r="BC630" s="561"/>
      <c r="BD630" s="561"/>
      <c r="BE630" s="561"/>
      <c r="BF630" s="561"/>
      <c r="BG630" s="561"/>
      <c r="BH630" s="561"/>
      <c r="BI630" s="561"/>
      <c r="BJ630" s="561"/>
      <c r="BK630" s="561"/>
      <c r="BL630" s="561"/>
      <c r="BM630" s="561"/>
      <c r="BN630" s="561"/>
      <c r="BO630" s="561"/>
      <c r="BP630" s="561"/>
      <c r="BQ630" s="561"/>
      <c r="BR630" s="561"/>
      <c r="BS630" s="561"/>
      <c r="BT630" s="561"/>
      <c r="BU630" s="561"/>
    </row>
    <row r="631" spans="1:73">
      <c r="A631" s="561"/>
      <c r="E631" s="561"/>
      <c r="H631" s="561"/>
      <c r="Q631" s="561"/>
      <c r="R631" s="561"/>
      <c r="S631" s="561"/>
      <c r="T631" s="561"/>
      <c r="U631" s="561"/>
      <c r="V631" s="561"/>
      <c r="Y631" s="561"/>
      <c r="Z631" s="561"/>
      <c r="AA631" s="561"/>
      <c r="AB631" s="561"/>
      <c r="AC631" s="561"/>
      <c r="AD631" s="561"/>
      <c r="AE631" s="561"/>
      <c r="AF631" s="561"/>
      <c r="AG631" s="561"/>
      <c r="AH631" s="561"/>
      <c r="AJ631" s="561"/>
      <c r="AK631" s="561"/>
      <c r="AM631" s="561"/>
      <c r="AN631" s="561"/>
      <c r="AO631" s="561"/>
      <c r="AP631" s="561"/>
      <c r="AQ631" s="561"/>
      <c r="AR631" s="561"/>
      <c r="AS631" s="561"/>
      <c r="AU631" s="561"/>
      <c r="AV631" s="561"/>
      <c r="AW631" s="561"/>
      <c r="AX631" s="561"/>
      <c r="AY631" s="561"/>
      <c r="AZ631" s="561"/>
      <c r="BA631" s="561"/>
      <c r="BB631" s="561"/>
      <c r="BC631" s="561"/>
      <c r="BD631" s="561"/>
      <c r="BE631" s="561"/>
      <c r="BF631" s="561"/>
      <c r="BG631" s="561"/>
      <c r="BH631" s="561"/>
      <c r="BI631" s="561"/>
      <c r="BJ631" s="561"/>
      <c r="BK631" s="561"/>
      <c r="BL631" s="561"/>
      <c r="BM631" s="561"/>
      <c r="BN631" s="561"/>
      <c r="BO631" s="561"/>
      <c r="BP631" s="561"/>
      <c r="BQ631" s="561"/>
      <c r="BR631" s="561"/>
      <c r="BS631" s="561"/>
      <c r="BT631" s="561"/>
      <c r="BU631" s="561"/>
    </row>
    <row r="632" spans="1:73">
      <c r="A632" s="561"/>
      <c r="E632" s="561"/>
      <c r="H632" s="561"/>
      <c r="Q632" s="561"/>
      <c r="R632" s="561"/>
      <c r="S632" s="561"/>
      <c r="T632" s="561"/>
      <c r="U632" s="561"/>
      <c r="V632" s="561"/>
      <c r="Y632" s="561"/>
      <c r="Z632" s="561"/>
      <c r="AA632" s="561"/>
      <c r="AB632" s="561"/>
      <c r="AC632" s="561"/>
      <c r="AD632" s="561"/>
      <c r="AE632" s="561"/>
      <c r="AF632" s="561"/>
      <c r="AG632" s="561"/>
      <c r="AH632" s="561"/>
      <c r="AJ632" s="561"/>
      <c r="AK632" s="561"/>
      <c r="AM632" s="561"/>
      <c r="AN632" s="561"/>
      <c r="AO632" s="561"/>
      <c r="AP632" s="561"/>
      <c r="AQ632" s="561"/>
      <c r="AR632" s="561"/>
      <c r="AS632" s="561"/>
      <c r="AU632" s="561"/>
      <c r="AV632" s="561"/>
      <c r="AW632" s="561"/>
      <c r="AX632" s="561"/>
      <c r="AY632" s="561"/>
      <c r="AZ632" s="561"/>
      <c r="BA632" s="561"/>
      <c r="BB632" s="561"/>
      <c r="BC632" s="561"/>
      <c r="BD632" s="561"/>
      <c r="BE632" s="561"/>
      <c r="BF632" s="561"/>
      <c r="BG632" s="561"/>
      <c r="BH632" s="561"/>
      <c r="BI632" s="561"/>
      <c r="BJ632" s="561"/>
      <c r="BK632" s="561"/>
      <c r="BL632" s="561"/>
      <c r="BM632" s="561"/>
      <c r="BN632" s="561"/>
      <c r="BO632" s="561"/>
      <c r="BP632" s="561"/>
      <c r="BQ632" s="561"/>
      <c r="BR632" s="561"/>
      <c r="BS632" s="561"/>
      <c r="BT632" s="561"/>
      <c r="BU632" s="561"/>
    </row>
    <row r="633" spans="1:73">
      <c r="A633" s="561"/>
      <c r="E633" s="561"/>
      <c r="H633" s="561"/>
      <c r="Q633" s="561"/>
      <c r="R633" s="561"/>
      <c r="S633" s="561"/>
      <c r="T633" s="561"/>
      <c r="U633" s="561"/>
      <c r="V633" s="561"/>
      <c r="Y633" s="561"/>
      <c r="Z633" s="561"/>
      <c r="AA633" s="561"/>
      <c r="AB633" s="561"/>
      <c r="AC633" s="561"/>
      <c r="AD633" s="561"/>
      <c r="AE633" s="561"/>
      <c r="AF633" s="561"/>
      <c r="AG633" s="561"/>
      <c r="AH633" s="561"/>
      <c r="AJ633" s="561"/>
      <c r="AK633" s="561"/>
      <c r="AM633" s="561"/>
      <c r="AN633" s="561"/>
      <c r="AO633" s="561"/>
      <c r="AP633" s="561"/>
      <c r="AQ633" s="561"/>
      <c r="AR633" s="561"/>
      <c r="AS633" s="561"/>
      <c r="AU633" s="561"/>
      <c r="AV633" s="561"/>
      <c r="AW633" s="561"/>
      <c r="AX633" s="561"/>
      <c r="AY633" s="561"/>
      <c r="AZ633" s="561"/>
      <c r="BA633" s="561"/>
      <c r="BB633" s="561"/>
      <c r="BC633" s="561"/>
      <c r="BD633" s="561"/>
      <c r="BE633" s="561"/>
      <c r="BF633" s="561"/>
      <c r="BG633" s="561"/>
      <c r="BH633" s="561"/>
      <c r="BI633" s="561"/>
      <c r="BJ633" s="561"/>
      <c r="BK633" s="561"/>
      <c r="BL633" s="561"/>
      <c r="BM633" s="561"/>
      <c r="BN633" s="561"/>
      <c r="BO633" s="561"/>
      <c r="BP633" s="561"/>
      <c r="BQ633" s="561"/>
      <c r="BR633" s="561"/>
      <c r="BS633" s="561"/>
      <c r="BT633" s="561"/>
      <c r="BU633" s="561"/>
    </row>
    <row r="634" spans="1:73">
      <c r="A634" s="561"/>
      <c r="E634" s="561"/>
      <c r="H634" s="561"/>
      <c r="Q634" s="561"/>
      <c r="R634" s="561"/>
      <c r="S634" s="561"/>
      <c r="T634" s="561"/>
      <c r="U634" s="561"/>
      <c r="V634" s="561"/>
      <c r="Y634" s="561"/>
      <c r="Z634" s="561"/>
      <c r="AA634" s="561"/>
      <c r="AB634" s="561"/>
      <c r="AC634" s="561"/>
      <c r="AD634" s="561"/>
      <c r="AE634" s="561"/>
      <c r="AF634" s="561"/>
      <c r="AG634" s="561"/>
      <c r="AH634" s="561"/>
      <c r="AJ634" s="561"/>
      <c r="AK634" s="561"/>
      <c r="AM634" s="561"/>
      <c r="AN634" s="561"/>
      <c r="AO634" s="561"/>
      <c r="AP634" s="561"/>
      <c r="AQ634" s="561"/>
      <c r="AR634" s="561"/>
      <c r="AS634" s="561"/>
      <c r="AU634" s="561"/>
      <c r="AV634" s="561"/>
      <c r="AW634" s="561"/>
      <c r="AX634" s="561"/>
      <c r="AY634" s="561"/>
      <c r="AZ634" s="561"/>
      <c r="BA634" s="561"/>
      <c r="BB634" s="561"/>
      <c r="BC634" s="561"/>
      <c r="BD634" s="561"/>
      <c r="BE634" s="561"/>
      <c r="BF634" s="561"/>
      <c r="BG634" s="561"/>
      <c r="BH634" s="561"/>
      <c r="BI634" s="561"/>
      <c r="BJ634" s="561"/>
      <c r="BK634" s="561"/>
      <c r="BL634" s="561"/>
      <c r="BM634" s="561"/>
      <c r="BN634" s="561"/>
      <c r="BO634" s="561"/>
      <c r="BP634" s="561"/>
      <c r="BQ634" s="561"/>
      <c r="BR634" s="561"/>
      <c r="BS634" s="561"/>
      <c r="BT634" s="561"/>
      <c r="BU634" s="561"/>
    </row>
    <row r="635" spans="1:73">
      <c r="A635" s="561"/>
      <c r="E635" s="561"/>
      <c r="H635" s="561"/>
      <c r="Q635" s="561"/>
      <c r="R635" s="561"/>
      <c r="S635" s="561"/>
      <c r="T635" s="561"/>
      <c r="U635" s="561"/>
      <c r="V635" s="561"/>
      <c r="Y635" s="561"/>
      <c r="Z635" s="561"/>
      <c r="AA635" s="561"/>
      <c r="AB635" s="561"/>
      <c r="AC635" s="561"/>
      <c r="AD635" s="561"/>
      <c r="AE635" s="561"/>
      <c r="AF635" s="561"/>
      <c r="AG635" s="561"/>
      <c r="AH635" s="561"/>
      <c r="AJ635" s="561"/>
      <c r="AK635" s="561"/>
      <c r="AM635" s="561"/>
      <c r="AN635" s="561"/>
      <c r="AO635" s="561"/>
      <c r="AP635" s="561"/>
      <c r="AQ635" s="561"/>
      <c r="AR635" s="561"/>
      <c r="AS635" s="561"/>
      <c r="AU635" s="561"/>
      <c r="AV635" s="561"/>
      <c r="AW635" s="561"/>
      <c r="AX635" s="561"/>
      <c r="AY635" s="561"/>
      <c r="AZ635" s="561"/>
      <c r="BA635" s="561"/>
      <c r="BB635" s="561"/>
      <c r="BC635" s="561"/>
      <c r="BD635" s="561"/>
      <c r="BE635" s="561"/>
      <c r="BF635" s="561"/>
      <c r="BG635" s="561"/>
      <c r="BH635" s="561"/>
      <c r="BI635" s="561"/>
      <c r="BJ635" s="561"/>
      <c r="BK635" s="561"/>
      <c r="BL635" s="561"/>
      <c r="BM635" s="561"/>
      <c r="BN635" s="561"/>
      <c r="BO635" s="561"/>
      <c r="BP635" s="561"/>
      <c r="BQ635" s="561"/>
      <c r="BR635" s="561"/>
      <c r="BS635" s="561"/>
      <c r="BT635" s="561"/>
      <c r="BU635" s="561"/>
    </row>
    <row r="636" spans="1:73">
      <c r="A636" s="561"/>
      <c r="E636" s="561"/>
      <c r="H636" s="561"/>
      <c r="Q636" s="561"/>
      <c r="R636" s="561"/>
      <c r="S636" s="561"/>
      <c r="T636" s="561"/>
      <c r="U636" s="561"/>
      <c r="V636" s="561"/>
      <c r="Y636" s="561"/>
      <c r="Z636" s="561"/>
      <c r="AA636" s="561"/>
      <c r="AB636" s="561"/>
      <c r="AC636" s="561"/>
      <c r="AD636" s="561"/>
      <c r="AE636" s="561"/>
      <c r="AF636" s="561"/>
      <c r="AG636" s="561"/>
      <c r="AH636" s="561"/>
      <c r="AJ636" s="561"/>
      <c r="AK636" s="561"/>
      <c r="AM636" s="561"/>
      <c r="AN636" s="561"/>
      <c r="AO636" s="561"/>
      <c r="AP636" s="561"/>
      <c r="AQ636" s="561"/>
      <c r="AR636" s="561"/>
      <c r="AS636" s="561"/>
      <c r="AU636" s="561"/>
      <c r="AV636" s="561"/>
      <c r="AW636" s="561"/>
      <c r="AX636" s="561"/>
      <c r="AY636" s="561"/>
      <c r="AZ636" s="561"/>
      <c r="BA636" s="561"/>
      <c r="BB636" s="561"/>
      <c r="BC636" s="561"/>
      <c r="BD636" s="561"/>
      <c r="BE636" s="561"/>
      <c r="BF636" s="561"/>
      <c r="BG636" s="561"/>
      <c r="BH636" s="561"/>
      <c r="BI636" s="561"/>
      <c r="BJ636" s="561"/>
      <c r="BK636" s="561"/>
      <c r="BL636" s="561"/>
      <c r="BM636" s="561"/>
      <c r="BN636" s="561"/>
      <c r="BO636" s="561"/>
      <c r="BP636" s="561"/>
      <c r="BQ636" s="561"/>
      <c r="BR636" s="561"/>
      <c r="BS636" s="561"/>
      <c r="BT636" s="561"/>
      <c r="BU636" s="561"/>
    </row>
    <row r="637" spans="1:73">
      <c r="A637" s="561"/>
      <c r="E637" s="561"/>
      <c r="H637" s="561"/>
      <c r="Q637" s="561"/>
      <c r="R637" s="561"/>
      <c r="S637" s="561"/>
      <c r="T637" s="561"/>
      <c r="U637" s="561"/>
      <c r="V637" s="561"/>
      <c r="Y637" s="561"/>
      <c r="Z637" s="561"/>
      <c r="AA637" s="561"/>
      <c r="AB637" s="561"/>
      <c r="AC637" s="561"/>
      <c r="AD637" s="561"/>
      <c r="AE637" s="561"/>
      <c r="AF637" s="561"/>
      <c r="AG637" s="561"/>
      <c r="AH637" s="561"/>
      <c r="AJ637" s="561"/>
      <c r="AK637" s="561"/>
      <c r="AM637" s="561"/>
      <c r="AN637" s="561"/>
      <c r="AO637" s="561"/>
      <c r="AP637" s="561"/>
      <c r="AQ637" s="561"/>
      <c r="AR637" s="561"/>
      <c r="AS637" s="561"/>
      <c r="AU637" s="561"/>
      <c r="AV637" s="561"/>
      <c r="AW637" s="561"/>
      <c r="AX637" s="561"/>
      <c r="AY637" s="561"/>
      <c r="AZ637" s="561"/>
      <c r="BA637" s="561"/>
      <c r="BB637" s="561"/>
      <c r="BC637" s="561"/>
      <c r="BD637" s="561"/>
      <c r="BE637" s="561"/>
      <c r="BF637" s="561"/>
      <c r="BG637" s="561"/>
      <c r="BH637" s="561"/>
      <c r="BI637" s="561"/>
      <c r="BJ637" s="561"/>
      <c r="BK637" s="561"/>
      <c r="BL637" s="561"/>
      <c r="BM637" s="561"/>
      <c r="BN637" s="561"/>
      <c r="BO637" s="561"/>
      <c r="BP637" s="561"/>
      <c r="BQ637" s="561"/>
      <c r="BR637" s="561"/>
      <c r="BS637" s="561"/>
      <c r="BT637" s="561"/>
      <c r="BU637" s="561"/>
    </row>
    <row r="638" spans="1:73">
      <c r="A638" s="561"/>
      <c r="E638" s="561"/>
      <c r="H638" s="561"/>
      <c r="Q638" s="561"/>
      <c r="R638" s="561"/>
      <c r="S638" s="561"/>
      <c r="T638" s="561"/>
      <c r="U638" s="561"/>
      <c r="V638" s="561"/>
      <c r="Y638" s="561"/>
      <c r="Z638" s="561"/>
      <c r="AA638" s="561"/>
      <c r="AB638" s="561"/>
      <c r="AC638" s="561"/>
      <c r="AD638" s="561"/>
      <c r="AE638" s="561"/>
      <c r="AF638" s="561"/>
      <c r="AG638" s="561"/>
      <c r="AH638" s="561"/>
      <c r="AJ638" s="561"/>
      <c r="AK638" s="561"/>
      <c r="AM638" s="561"/>
      <c r="AN638" s="561"/>
      <c r="AO638" s="561"/>
      <c r="AP638" s="561"/>
      <c r="AQ638" s="561"/>
      <c r="AR638" s="561"/>
      <c r="AS638" s="561"/>
      <c r="AU638" s="561"/>
      <c r="AV638" s="561"/>
      <c r="AW638" s="561"/>
      <c r="AX638" s="561"/>
      <c r="AY638" s="561"/>
      <c r="AZ638" s="561"/>
      <c r="BA638" s="561"/>
      <c r="BB638" s="561"/>
      <c r="BC638" s="561"/>
      <c r="BD638" s="561"/>
      <c r="BE638" s="561"/>
      <c r="BF638" s="561"/>
      <c r="BG638" s="561"/>
      <c r="BH638" s="561"/>
      <c r="BI638" s="561"/>
      <c r="BJ638" s="561"/>
      <c r="BK638" s="561"/>
      <c r="BL638" s="561"/>
      <c r="BM638" s="561"/>
      <c r="BN638" s="561"/>
      <c r="BO638" s="561"/>
      <c r="BP638" s="561"/>
      <c r="BQ638" s="561"/>
      <c r="BR638" s="561"/>
      <c r="BS638" s="561"/>
      <c r="BT638" s="561"/>
      <c r="BU638" s="561"/>
    </row>
    <row r="639" spans="1:73">
      <c r="A639" s="561"/>
      <c r="E639" s="561"/>
      <c r="H639" s="561"/>
      <c r="Q639" s="561"/>
      <c r="R639" s="561"/>
      <c r="S639" s="561"/>
      <c r="T639" s="561"/>
      <c r="U639" s="561"/>
      <c r="V639" s="561"/>
      <c r="Y639" s="561"/>
      <c r="Z639" s="561"/>
      <c r="AA639" s="561"/>
      <c r="AB639" s="561"/>
      <c r="AC639" s="561"/>
      <c r="AD639" s="561"/>
      <c r="AE639" s="561"/>
      <c r="AF639" s="561"/>
      <c r="AG639" s="561"/>
      <c r="AH639" s="561"/>
      <c r="AJ639" s="561"/>
      <c r="AK639" s="561"/>
      <c r="AM639" s="561"/>
      <c r="AN639" s="561"/>
      <c r="AO639" s="561"/>
      <c r="AP639" s="561"/>
      <c r="AQ639" s="561"/>
      <c r="AR639" s="561"/>
      <c r="AS639" s="561"/>
      <c r="AU639" s="561"/>
      <c r="AV639" s="561"/>
      <c r="AW639" s="561"/>
      <c r="AX639" s="561"/>
      <c r="AY639" s="561"/>
      <c r="AZ639" s="561"/>
      <c r="BA639" s="561"/>
      <c r="BB639" s="561"/>
      <c r="BC639" s="561"/>
      <c r="BD639" s="561"/>
      <c r="BE639" s="561"/>
      <c r="BF639" s="561"/>
      <c r="BG639" s="561"/>
      <c r="BH639" s="561"/>
      <c r="BI639" s="561"/>
      <c r="BJ639" s="561"/>
      <c r="BK639" s="561"/>
      <c r="BL639" s="561"/>
      <c r="BM639" s="561"/>
      <c r="BN639" s="561"/>
      <c r="BO639" s="561"/>
      <c r="BP639" s="561"/>
      <c r="BQ639" s="561"/>
      <c r="BR639" s="561"/>
      <c r="BS639" s="561"/>
      <c r="BT639" s="561"/>
      <c r="BU639" s="561"/>
    </row>
    <row r="640" spans="1:73">
      <c r="A640" s="561"/>
      <c r="E640" s="561"/>
      <c r="H640" s="561"/>
      <c r="Q640" s="561"/>
      <c r="R640" s="561"/>
      <c r="S640" s="561"/>
      <c r="T640" s="561"/>
      <c r="U640" s="561"/>
      <c r="V640" s="561"/>
      <c r="Y640" s="561"/>
      <c r="Z640" s="561"/>
      <c r="AA640" s="561"/>
      <c r="AB640" s="561"/>
      <c r="AC640" s="561"/>
      <c r="AD640" s="561"/>
      <c r="AE640" s="561"/>
      <c r="AF640" s="561"/>
      <c r="AG640" s="561"/>
      <c r="AH640" s="561"/>
      <c r="AJ640" s="561"/>
      <c r="AK640" s="561"/>
      <c r="AM640" s="561"/>
      <c r="AN640" s="561"/>
      <c r="AO640" s="561"/>
      <c r="AP640" s="561"/>
      <c r="AQ640" s="561"/>
      <c r="AR640" s="561"/>
      <c r="AS640" s="561"/>
      <c r="AU640" s="561"/>
      <c r="AV640" s="561"/>
      <c r="AW640" s="561"/>
      <c r="AX640" s="561"/>
      <c r="AY640" s="561"/>
      <c r="AZ640" s="561"/>
      <c r="BA640" s="561"/>
      <c r="BB640" s="561"/>
      <c r="BC640" s="561"/>
      <c r="BD640" s="561"/>
      <c r="BE640" s="561"/>
      <c r="BF640" s="561"/>
      <c r="BG640" s="561"/>
      <c r="BH640" s="561"/>
      <c r="BI640" s="561"/>
      <c r="BJ640" s="561"/>
      <c r="BK640" s="561"/>
      <c r="BL640" s="561"/>
      <c r="BM640" s="561"/>
      <c r="BN640" s="561"/>
      <c r="BO640" s="561"/>
      <c r="BP640" s="561"/>
      <c r="BQ640" s="561"/>
      <c r="BR640" s="561"/>
      <c r="BS640" s="561"/>
      <c r="BT640" s="561"/>
      <c r="BU640" s="561"/>
    </row>
    <row r="641" spans="1:73">
      <c r="A641" s="561"/>
      <c r="E641" s="561"/>
      <c r="H641" s="561"/>
      <c r="Q641" s="561"/>
      <c r="R641" s="561"/>
      <c r="S641" s="561"/>
      <c r="T641" s="561"/>
      <c r="U641" s="561"/>
      <c r="V641" s="561"/>
      <c r="Y641" s="561"/>
      <c r="Z641" s="561"/>
      <c r="AA641" s="561"/>
      <c r="AB641" s="561"/>
      <c r="AC641" s="561"/>
      <c r="AD641" s="561"/>
      <c r="AE641" s="561"/>
      <c r="AF641" s="561"/>
      <c r="AG641" s="561"/>
      <c r="AH641" s="561"/>
      <c r="AJ641" s="561"/>
      <c r="AK641" s="561"/>
      <c r="AM641" s="561"/>
      <c r="AN641" s="561"/>
      <c r="AO641" s="561"/>
      <c r="AP641" s="561"/>
      <c r="AQ641" s="561"/>
      <c r="AR641" s="561"/>
      <c r="AS641" s="561"/>
      <c r="AU641" s="561"/>
      <c r="AV641" s="561"/>
      <c r="AW641" s="561"/>
      <c r="AX641" s="561"/>
      <c r="AY641" s="561"/>
      <c r="AZ641" s="561"/>
      <c r="BA641" s="561"/>
      <c r="BB641" s="561"/>
      <c r="BC641" s="561"/>
      <c r="BD641" s="561"/>
      <c r="BE641" s="561"/>
      <c r="BF641" s="561"/>
      <c r="BG641" s="561"/>
      <c r="BH641" s="561"/>
      <c r="BI641" s="561"/>
      <c r="BJ641" s="561"/>
      <c r="BK641" s="561"/>
      <c r="BL641" s="561"/>
      <c r="BM641" s="561"/>
      <c r="BN641" s="561"/>
      <c r="BO641" s="561"/>
      <c r="BP641" s="561"/>
      <c r="BQ641" s="561"/>
      <c r="BR641" s="561"/>
      <c r="BS641" s="561"/>
      <c r="BT641" s="561"/>
      <c r="BU641" s="561"/>
    </row>
    <row r="642" spans="1:73">
      <c r="A642" s="561"/>
      <c r="E642" s="561"/>
      <c r="H642" s="561"/>
      <c r="Q642" s="561"/>
      <c r="R642" s="561"/>
      <c r="S642" s="561"/>
      <c r="T642" s="561"/>
      <c r="U642" s="561"/>
      <c r="V642" s="561"/>
      <c r="Y642" s="561"/>
      <c r="Z642" s="561"/>
      <c r="AA642" s="561"/>
      <c r="AB642" s="561"/>
      <c r="AC642" s="561"/>
      <c r="AD642" s="561"/>
      <c r="AE642" s="561"/>
      <c r="AF642" s="561"/>
      <c r="AG642" s="561"/>
      <c r="AH642" s="561"/>
      <c r="AJ642" s="561"/>
      <c r="AK642" s="561"/>
      <c r="AM642" s="561"/>
      <c r="AN642" s="561"/>
      <c r="AO642" s="561"/>
      <c r="AP642" s="561"/>
      <c r="AQ642" s="561"/>
      <c r="AR642" s="561"/>
      <c r="AS642" s="561"/>
      <c r="AU642" s="561"/>
      <c r="AV642" s="561"/>
      <c r="AW642" s="561"/>
      <c r="AX642" s="561"/>
      <c r="AY642" s="561"/>
      <c r="AZ642" s="561"/>
      <c r="BA642" s="561"/>
      <c r="BB642" s="561"/>
      <c r="BC642" s="561"/>
      <c r="BD642" s="561"/>
      <c r="BE642" s="561"/>
      <c r="BF642" s="561"/>
      <c r="BG642" s="561"/>
      <c r="BH642" s="561"/>
      <c r="BI642" s="561"/>
      <c r="BJ642" s="561"/>
      <c r="BK642" s="561"/>
      <c r="BL642" s="561"/>
      <c r="BM642" s="561"/>
      <c r="BN642" s="561"/>
      <c r="BO642" s="561"/>
      <c r="BP642" s="561"/>
      <c r="BQ642" s="561"/>
      <c r="BR642" s="561"/>
      <c r="BS642" s="561"/>
      <c r="BT642" s="561"/>
      <c r="BU642" s="561"/>
    </row>
    <row r="643" spans="1:73">
      <c r="A643" s="561"/>
      <c r="E643" s="561"/>
      <c r="H643" s="561"/>
      <c r="Q643" s="561"/>
      <c r="R643" s="561"/>
      <c r="S643" s="561"/>
      <c r="T643" s="561"/>
      <c r="U643" s="561"/>
      <c r="V643" s="561"/>
      <c r="Y643" s="561"/>
      <c r="Z643" s="561"/>
      <c r="AA643" s="561"/>
      <c r="AB643" s="561"/>
      <c r="AC643" s="561"/>
      <c r="AD643" s="561"/>
      <c r="AE643" s="561"/>
      <c r="AF643" s="561"/>
      <c r="AG643" s="561"/>
      <c r="AH643" s="561"/>
      <c r="AJ643" s="561"/>
      <c r="AK643" s="561"/>
      <c r="AM643" s="561"/>
      <c r="AN643" s="561"/>
      <c r="AO643" s="561"/>
      <c r="AP643" s="561"/>
      <c r="AQ643" s="561"/>
      <c r="AR643" s="561"/>
      <c r="AS643" s="561"/>
      <c r="AU643" s="561"/>
      <c r="AV643" s="561"/>
      <c r="AW643" s="561"/>
      <c r="AX643" s="561"/>
      <c r="AY643" s="561"/>
      <c r="AZ643" s="561"/>
      <c r="BA643" s="561"/>
      <c r="BB643" s="561"/>
      <c r="BC643" s="561"/>
      <c r="BD643" s="561"/>
      <c r="BE643" s="561"/>
      <c r="BF643" s="561"/>
      <c r="BG643" s="561"/>
      <c r="BH643" s="561"/>
      <c r="BI643" s="561"/>
      <c r="BJ643" s="561"/>
      <c r="BK643" s="561"/>
      <c r="BL643" s="561"/>
      <c r="BM643" s="561"/>
      <c r="BN643" s="561"/>
      <c r="BO643" s="561"/>
      <c r="BP643" s="561"/>
      <c r="BQ643" s="561"/>
      <c r="BR643" s="561"/>
      <c r="BS643" s="561"/>
      <c r="BT643" s="561"/>
      <c r="BU643" s="561"/>
    </row>
    <row r="644" spans="1:73">
      <c r="A644" s="561"/>
      <c r="E644" s="561"/>
      <c r="H644" s="561"/>
      <c r="Q644" s="561"/>
      <c r="R644" s="561"/>
      <c r="S644" s="561"/>
      <c r="T644" s="561"/>
      <c r="U644" s="561"/>
      <c r="V644" s="561"/>
      <c r="Y644" s="561"/>
      <c r="Z644" s="561"/>
      <c r="AA644" s="561"/>
      <c r="AB644" s="561"/>
      <c r="AC644" s="561"/>
      <c r="AD644" s="561"/>
      <c r="AE644" s="561"/>
      <c r="AF644" s="561"/>
      <c r="AG644" s="561"/>
      <c r="AH644" s="561"/>
      <c r="AJ644" s="561"/>
      <c r="AK644" s="561"/>
      <c r="AM644" s="561"/>
      <c r="AN644" s="561"/>
      <c r="AO644" s="561"/>
      <c r="AP644" s="561"/>
      <c r="AQ644" s="561"/>
      <c r="AR644" s="561"/>
      <c r="AS644" s="561"/>
      <c r="AU644" s="561"/>
      <c r="AV644" s="561"/>
      <c r="AW644" s="561"/>
      <c r="AX644" s="561"/>
      <c r="AY644" s="561"/>
      <c r="AZ644" s="561"/>
      <c r="BA644" s="561"/>
      <c r="BB644" s="561"/>
      <c r="BC644" s="561"/>
      <c r="BD644" s="561"/>
      <c r="BE644" s="561"/>
      <c r="BF644" s="561"/>
      <c r="BG644" s="561"/>
      <c r="BH644" s="561"/>
      <c r="BI644" s="561"/>
      <c r="BJ644" s="561"/>
      <c r="BK644" s="561"/>
      <c r="BL644" s="561"/>
      <c r="BM644" s="561"/>
      <c r="BN644" s="561"/>
      <c r="BO644" s="561"/>
      <c r="BP644" s="561"/>
      <c r="BQ644" s="561"/>
      <c r="BR644" s="561"/>
      <c r="BS644" s="561"/>
      <c r="BT644" s="561"/>
      <c r="BU644" s="561"/>
    </row>
    <row r="645" spans="1:73">
      <c r="A645" s="561"/>
      <c r="E645" s="561"/>
      <c r="H645" s="561"/>
      <c r="Q645" s="561"/>
      <c r="R645" s="561"/>
      <c r="S645" s="561"/>
      <c r="T645" s="561"/>
      <c r="U645" s="561"/>
      <c r="V645" s="561"/>
      <c r="Y645" s="561"/>
      <c r="Z645" s="561"/>
      <c r="AA645" s="561"/>
      <c r="AB645" s="561"/>
      <c r="AC645" s="561"/>
      <c r="AD645" s="561"/>
      <c r="AE645" s="561"/>
      <c r="AF645" s="561"/>
      <c r="AG645" s="561"/>
      <c r="AH645" s="561"/>
      <c r="AJ645" s="561"/>
      <c r="AK645" s="561"/>
      <c r="AM645" s="561"/>
      <c r="AN645" s="561"/>
      <c r="AO645" s="561"/>
      <c r="AP645" s="561"/>
      <c r="AQ645" s="561"/>
      <c r="AR645" s="561"/>
      <c r="AS645" s="561"/>
      <c r="AU645" s="561"/>
      <c r="AV645" s="561"/>
      <c r="AW645" s="561"/>
      <c r="AX645" s="561"/>
      <c r="AY645" s="561"/>
      <c r="AZ645" s="561"/>
      <c r="BA645" s="561"/>
      <c r="BB645" s="561"/>
      <c r="BC645" s="561"/>
      <c r="BD645" s="561"/>
      <c r="BE645" s="561"/>
      <c r="BF645" s="561"/>
      <c r="BG645" s="561"/>
      <c r="BH645" s="561"/>
      <c r="BI645" s="561"/>
      <c r="BJ645" s="561"/>
      <c r="BK645" s="561"/>
      <c r="BL645" s="561"/>
      <c r="BM645" s="561"/>
      <c r="BN645" s="561"/>
      <c r="BO645" s="561"/>
      <c r="BP645" s="561"/>
      <c r="BQ645" s="561"/>
      <c r="BR645" s="561"/>
      <c r="BS645" s="561"/>
      <c r="BT645" s="561"/>
      <c r="BU645" s="561"/>
    </row>
    <row r="646" spans="1:73">
      <c r="A646" s="561"/>
      <c r="E646" s="561"/>
      <c r="H646" s="561"/>
      <c r="Q646" s="561"/>
      <c r="R646" s="561"/>
      <c r="S646" s="561"/>
      <c r="T646" s="561"/>
      <c r="U646" s="561"/>
      <c r="V646" s="561"/>
      <c r="Y646" s="561"/>
      <c r="Z646" s="561"/>
      <c r="AA646" s="561"/>
      <c r="AB646" s="561"/>
      <c r="AC646" s="561"/>
      <c r="AD646" s="561"/>
      <c r="AE646" s="561"/>
      <c r="AF646" s="561"/>
      <c r="AG646" s="561"/>
      <c r="AH646" s="561"/>
      <c r="AJ646" s="561"/>
      <c r="AK646" s="561"/>
      <c r="AM646" s="561"/>
      <c r="AN646" s="561"/>
      <c r="AO646" s="561"/>
      <c r="AP646" s="561"/>
      <c r="AQ646" s="561"/>
      <c r="AR646" s="561"/>
      <c r="AS646" s="561"/>
      <c r="AU646" s="561"/>
      <c r="AV646" s="561"/>
      <c r="AW646" s="561"/>
      <c r="AX646" s="561"/>
      <c r="AY646" s="561"/>
      <c r="AZ646" s="561"/>
      <c r="BA646" s="561"/>
      <c r="BB646" s="561"/>
      <c r="BC646" s="561"/>
      <c r="BD646" s="561"/>
      <c r="BE646" s="561"/>
      <c r="BF646" s="561"/>
      <c r="BG646" s="561"/>
      <c r="BH646" s="561"/>
      <c r="BI646" s="561"/>
      <c r="BJ646" s="561"/>
      <c r="BK646" s="561"/>
      <c r="BL646" s="561"/>
      <c r="BM646" s="561"/>
      <c r="BN646" s="561"/>
      <c r="BO646" s="561"/>
      <c r="BP646" s="561"/>
      <c r="BQ646" s="561"/>
      <c r="BR646" s="561"/>
      <c r="BS646" s="561"/>
      <c r="BT646" s="561"/>
      <c r="BU646" s="561"/>
    </row>
    <row r="647" spans="1:73">
      <c r="A647" s="561"/>
      <c r="E647" s="561"/>
      <c r="H647" s="561"/>
      <c r="Q647" s="561"/>
      <c r="R647" s="561"/>
      <c r="S647" s="561"/>
      <c r="T647" s="561"/>
      <c r="U647" s="561"/>
      <c r="V647" s="561"/>
      <c r="Y647" s="561"/>
      <c r="Z647" s="561"/>
      <c r="AA647" s="561"/>
      <c r="AB647" s="561"/>
      <c r="AC647" s="561"/>
      <c r="AD647" s="561"/>
      <c r="AE647" s="561"/>
      <c r="AF647" s="561"/>
      <c r="AG647" s="561"/>
      <c r="AH647" s="561"/>
      <c r="AJ647" s="561"/>
      <c r="AK647" s="561"/>
      <c r="AM647" s="561"/>
      <c r="AN647" s="561"/>
      <c r="AO647" s="561"/>
      <c r="AP647" s="561"/>
      <c r="AQ647" s="561"/>
      <c r="AR647" s="561"/>
      <c r="AS647" s="561"/>
      <c r="AU647" s="561"/>
      <c r="AV647" s="561"/>
      <c r="AW647" s="561"/>
      <c r="AX647" s="561"/>
      <c r="AY647" s="561"/>
      <c r="AZ647" s="561"/>
      <c r="BA647" s="561"/>
      <c r="BB647" s="561"/>
      <c r="BC647" s="561"/>
      <c r="BD647" s="561"/>
      <c r="BE647" s="561"/>
      <c r="BF647" s="561"/>
      <c r="BG647" s="561"/>
      <c r="BH647" s="561"/>
      <c r="BI647" s="561"/>
      <c r="BJ647" s="561"/>
      <c r="BK647" s="561"/>
      <c r="BL647" s="561"/>
      <c r="BM647" s="561"/>
      <c r="BN647" s="561"/>
      <c r="BO647" s="561"/>
      <c r="BP647" s="561"/>
      <c r="BQ647" s="561"/>
      <c r="BR647" s="561"/>
      <c r="BS647" s="561"/>
      <c r="BT647" s="561"/>
      <c r="BU647" s="561"/>
    </row>
    <row r="648" spans="1:73">
      <c r="A648" s="561"/>
      <c r="E648" s="561"/>
      <c r="H648" s="561"/>
      <c r="Q648" s="561"/>
      <c r="R648" s="561"/>
      <c r="S648" s="561"/>
      <c r="T648" s="561"/>
      <c r="U648" s="561"/>
      <c r="V648" s="561"/>
      <c r="Y648" s="561"/>
      <c r="Z648" s="561"/>
      <c r="AA648" s="561"/>
      <c r="AB648" s="561"/>
      <c r="AC648" s="561"/>
      <c r="AD648" s="561"/>
      <c r="AE648" s="561"/>
      <c r="AF648" s="561"/>
      <c r="AG648" s="561"/>
      <c r="AH648" s="561"/>
      <c r="AJ648" s="561"/>
      <c r="AK648" s="561"/>
      <c r="AM648" s="561"/>
      <c r="AN648" s="561"/>
      <c r="AO648" s="561"/>
      <c r="AP648" s="561"/>
      <c r="AQ648" s="561"/>
      <c r="AR648" s="561"/>
      <c r="AS648" s="561"/>
      <c r="AU648" s="561"/>
      <c r="AV648" s="561"/>
      <c r="AW648" s="561"/>
      <c r="AX648" s="561"/>
      <c r="AY648" s="561"/>
      <c r="AZ648" s="561"/>
      <c r="BA648" s="561"/>
      <c r="BB648" s="561"/>
      <c r="BC648" s="561"/>
      <c r="BD648" s="561"/>
      <c r="BE648" s="561"/>
      <c r="BF648" s="561"/>
      <c r="BG648" s="561"/>
      <c r="BH648" s="561"/>
      <c r="BI648" s="561"/>
      <c r="BJ648" s="561"/>
      <c r="BK648" s="561"/>
      <c r="BL648" s="561"/>
      <c r="BM648" s="561"/>
      <c r="BN648" s="561"/>
      <c r="BO648" s="561"/>
      <c r="BP648" s="561"/>
      <c r="BQ648" s="561"/>
      <c r="BR648" s="561"/>
      <c r="BS648" s="561"/>
      <c r="BT648" s="561"/>
      <c r="BU648" s="561"/>
    </row>
    <row r="649" spans="1:73">
      <c r="A649" s="561"/>
      <c r="E649" s="561"/>
      <c r="H649" s="561"/>
      <c r="Q649" s="561"/>
      <c r="R649" s="561"/>
      <c r="S649" s="561"/>
      <c r="T649" s="561"/>
      <c r="U649" s="561"/>
      <c r="V649" s="561"/>
      <c r="Y649" s="561"/>
      <c r="Z649" s="561"/>
      <c r="AA649" s="561"/>
      <c r="AB649" s="561"/>
      <c r="AC649" s="561"/>
      <c r="AD649" s="561"/>
      <c r="AE649" s="561"/>
      <c r="AF649" s="561"/>
      <c r="AG649" s="561"/>
      <c r="AH649" s="561"/>
      <c r="AJ649" s="561"/>
      <c r="AK649" s="561"/>
      <c r="AM649" s="561"/>
      <c r="AN649" s="561"/>
      <c r="AO649" s="561"/>
      <c r="AP649" s="561"/>
      <c r="AQ649" s="561"/>
      <c r="AR649" s="561"/>
      <c r="AS649" s="561"/>
      <c r="AU649" s="561"/>
      <c r="AV649" s="561"/>
      <c r="AW649" s="561"/>
      <c r="AX649" s="561"/>
      <c r="AY649" s="561"/>
      <c r="AZ649" s="561"/>
      <c r="BA649" s="561"/>
      <c r="BB649" s="561"/>
      <c r="BC649" s="561"/>
      <c r="BD649" s="561"/>
      <c r="BE649" s="561"/>
      <c r="BF649" s="561"/>
      <c r="BG649" s="561"/>
      <c r="BH649" s="561"/>
      <c r="BI649" s="561"/>
      <c r="BJ649" s="561"/>
      <c r="BK649" s="561"/>
      <c r="BL649" s="561"/>
      <c r="BM649" s="561"/>
      <c r="BN649" s="561"/>
      <c r="BO649" s="561"/>
      <c r="BP649" s="561"/>
      <c r="BQ649" s="561"/>
      <c r="BR649" s="561"/>
      <c r="BS649" s="561"/>
      <c r="BT649" s="561"/>
      <c r="BU649" s="561"/>
    </row>
    <row r="650" spans="1:73">
      <c r="A650" s="561"/>
      <c r="E650" s="561"/>
      <c r="H650" s="561"/>
      <c r="Q650" s="561"/>
      <c r="R650" s="561"/>
      <c r="S650" s="561"/>
      <c r="T650" s="561"/>
      <c r="U650" s="561"/>
      <c r="V650" s="561"/>
      <c r="Y650" s="561"/>
      <c r="Z650" s="561"/>
      <c r="AA650" s="561"/>
      <c r="AB650" s="561"/>
      <c r="AC650" s="561"/>
      <c r="AD650" s="561"/>
      <c r="AE650" s="561"/>
      <c r="AF650" s="561"/>
      <c r="AG650" s="561"/>
      <c r="AH650" s="561"/>
      <c r="AJ650" s="561"/>
      <c r="AK650" s="561"/>
      <c r="AM650" s="561"/>
      <c r="AN650" s="561"/>
      <c r="AO650" s="561"/>
      <c r="AP650" s="561"/>
      <c r="AQ650" s="561"/>
      <c r="AR650" s="561"/>
      <c r="AS650" s="561"/>
      <c r="AU650" s="561"/>
      <c r="AV650" s="561"/>
      <c r="AW650" s="561"/>
      <c r="AX650" s="561"/>
      <c r="AY650" s="561"/>
      <c r="AZ650" s="561"/>
      <c r="BA650" s="561"/>
      <c r="BB650" s="561"/>
      <c r="BC650" s="561"/>
      <c r="BD650" s="561"/>
      <c r="BE650" s="561"/>
      <c r="BF650" s="561"/>
      <c r="BG650" s="561"/>
      <c r="BH650" s="561"/>
      <c r="BI650" s="561"/>
      <c r="BJ650" s="561"/>
      <c r="BK650" s="561"/>
      <c r="BL650" s="561"/>
      <c r="BM650" s="561"/>
      <c r="BN650" s="561"/>
      <c r="BO650" s="561"/>
      <c r="BP650" s="561"/>
      <c r="BQ650" s="561"/>
      <c r="BR650" s="561"/>
      <c r="BS650" s="561"/>
      <c r="BT650" s="561"/>
      <c r="BU650" s="561"/>
    </row>
    <row r="651" spans="1:73">
      <c r="A651" s="561"/>
      <c r="E651" s="561"/>
      <c r="H651" s="561"/>
      <c r="Q651" s="561"/>
      <c r="R651" s="561"/>
      <c r="S651" s="561"/>
      <c r="T651" s="561"/>
      <c r="U651" s="561"/>
      <c r="V651" s="561"/>
      <c r="Y651" s="561"/>
      <c r="Z651" s="561"/>
      <c r="AA651" s="561"/>
      <c r="AB651" s="561"/>
      <c r="AC651" s="561"/>
      <c r="AD651" s="561"/>
      <c r="AE651" s="561"/>
      <c r="AF651" s="561"/>
      <c r="AG651" s="561"/>
      <c r="AH651" s="561"/>
      <c r="AJ651" s="561"/>
      <c r="AK651" s="561"/>
      <c r="AM651" s="561"/>
      <c r="AN651" s="561"/>
      <c r="AO651" s="561"/>
      <c r="AP651" s="561"/>
      <c r="AQ651" s="561"/>
      <c r="AR651" s="561"/>
      <c r="AS651" s="561"/>
      <c r="AU651" s="561"/>
      <c r="AV651" s="561"/>
      <c r="AW651" s="561"/>
      <c r="AX651" s="561"/>
      <c r="AY651" s="561"/>
      <c r="AZ651" s="561"/>
      <c r="BA651" s="561"/>
      <c r="BB651" s="561"/>
      <c r="BC651" s="561"/>
      <c r="BD651" s="561"/>
      <c r="BE651" s="561"/>
      <c r="BF651" s="561"/>
      <c r="BG651" s="561"/>
      <c r="BH651" s="561"/>
      <c r="BI651" s="561"/>
      <c r="BJ651" s="561"/>
      <c r="BK651" s="561"/>
      <c r="BL651" s="561"/>
      <c r="BM651" s="561"/>
      <c r="BN651" s="561"/>
      <c r="BO651" s="561"/>
      <c r="BP651" s="561"/>
      <c r="BQ651" s="561"/>
      <c r="BR651" s="561"/>
      <c r="BS651" s="561"/>
      <c r="BT651" s="561"/>
      <c r="BU651" s="561"/>
    </row>
    <row r="652" spans="1:73">
      <c r="A652" s="561"/>
      <c r="E652" s="561"/>
      <c r="H652" s="561"/>
      <c r="Q652" s="561"/>
      <c r="R652" s="561"/>
      <c r="S652" s="561"/>
      <c r="T652" s="561"/>
      <c r="U652" s="561"/>
      <c r="V652" s="561"/>
      <c r="Y652" s="561"/>
      <c r="Z652" s="561"/>
      <c r="AA652" s="561"/>
      <c r="AB652" s="561"/>
      <c r="AC652" s="561"/>
      <c r="AD652" s="561"/>
      <c r="AE652" s="561"/>
      <c r="AF652" s="561"/>
      <c r="AG652" s="561"/>
      <c r="AH652" s="561"/>
      <c r="AJ652" s="561"/>
      <c r="AK652" s="561"/>
      <c r="AM652" s="561"/>
      <c r="AN652" s="561"/>
      <c r="AO652" s="561"/>
      <c r="AP652" s="561"/>
      <c r="AQ652" s="561"/>
      <c r="AR652" s="561"/>
      <c r="AS652" s="561"/>
      <c r="AU652" s="561"/>
      <c r="AV652" s="561"/>
      <c r="AW652" s="561"/>
      <c r="AX652" s="561"/>
      <c r="AY652" s="561"/>
      <c r="AZ652" s="561"/>
      <c r="BA652" s="561"/>
      <c r="BB652" s="561"/>
      <c r="BC652" s="561"/>
      <c r="BD652" s="561"/>
      <c r="BE652" s="561"/>
      <c r="BF652" s="561"/>
      <c r="BG652" s="561"/>
      <c r="BH652" s="561"/>
      <c r="BI652" s="561"/>
      <c r="BJ652" s="561"/>
      <c r="BK652" s="561"/>
      <c r="BL652" s="561"/>
      <c r="BM652" s="561"/>
      <c r="BN652" s="561"/>
      <c r="BO652" s="561"/>
      <c r="BP652" s="561"/>
      <c r="BQ652" s="561"/>
      <c r="BR652" s="561"/>
      <c r="BS652" s="561"/>
      <c r="BT652" s="561"/>
      <c r="BU652" s="561"/>
    </row>
    <row r="653" spans="1:73">
      <c r="A653" s="561"/>
      <c r="E653" s="561"/>
      <c r="H653" s="561"/>
      <c r="Q653" s="561"/>
      <c r="R653" s="561"/>
      <c r="S653" s="561"/>
      <c r="T653" s="561"/>
      <c r="U653" s="561"/>
      <c r="V653" s="561"/>
      <c r="Y653" s="561"/>
      <c r="Z653" s="561"/>
      <c r="AA653" s="561"/>
      <c r="AB653" s="561"/>
      <c r="AC653" s="561"/>
      <c r="AD653" s="561"/>
      <c r="AE653" s="561"/>
      <c r="AF653" s="561"/>
      <c r="AG653" s="561"/>
      <c r="AH653" s="561"/>
      <c r="AJ653" s="561"/>
      <c r="AK653" s="561"/>
      <c r="AM653" s="561"/>
      <c r="AN653" s="561"/>
      <c r="AO653" s="561"/>
      <c r="AP653" s="561"/>
      <c r="AQ653" s="561"/>
      <c r="AR653" s="561"/>
      <c r="AS653" s="561"/>
      <c r="AU653" s="561"/>
      <c r="AV653" s="561"/>
      <c r="AW653" s="561"/>
      <c r="AX653" s="561"/>
      <c r="AY653" s="561"/>
      <c r="AZ653" s="561"/>
      <c r="BA653" s="561"/>
      <c r="BB653" s="561"/>
      <c r="BC653" s="561"/>
      <c r="BD653" s="561"/>
      <c r="BE653" s="561"/>
      <c r="BF653" s="561"/>
      <c r="BG653" s="561"/>
      <c r="BH653" s="561"/>
      <c r="BI653" s="561"/>
      <c r="BJ653" s="561"/>
      <c r="BK653" s="561"/>
      <c r="BL653" s="561"/>
      <c r="BM653" s="561"/>
      <c r="BN653" s="561"/>
      <c r="BO653" s="561"/>
      <c r="BP653" s="561"/>
      <c r="BQ653" s="561"/>
      <c r="BR653" s="561"/>
      <c r="BS653" s="561"/>
      <c r="BT653" s="561"/>
      <c r="BU653" s="561"/>
    </row>
    <row r="654" spans="1:73">
      <c r="A654" s="561"/>
      <c r="E654" s="561"/>
      <c r="H654" s="561"/>
      <c r="Q654" s="561"/>
      <c r="R654" s="561"/>
      <c r="S654" s="561"/>
      <c r="T654" s="561"/>
      <c r="U654" s="561"/>
      <c r="V654" s="561"/>
      <c r="Y654" s="561"/>
      <c r="Z654" s="561"/>
      <c r="AA654" s="561"/>
      <c r="AB654" s="561"/>
      <c r="AC654" s="561"/>
      <c r="AD654" s="561"/>
      <c r="AE654" s="561"/>
      <c r="AF654" s="561"/>
      <c r="AG654" s="561"/>
      <c r="AH654" s="561"/>
      <c r="AJ654" s="561"/>
      <c r="AK654" s="561"/>
      <c r="AM654" s="561"/>
      <c r="AN654" s="561"/>
      <c r="AO654" s="561"/>
      <c r="AP654" s="561"/>
      <c r="AQ654" s="561"/>
      <c r="AR654" s="561"/>
      <c r="AS654" s="561"/>
      <c r="AU654" s="561"/>
      <c r="AV654" s="561"/>
      <c r="AW654" s="561"/>
      <c r="AX654" s="561"/>
      <c r="AY654" s="561"/>
      <c r="AZ654" s="561"/>
      <c r="BA654" s="561"/>
      <c r="BB654" s="561"/>
      <c r="BC654" s="561"/>
      <c r="BD654" s="561"/>
      <c r="BE654" s="561"/>
      <c r="BF654" s="561"/>
      <c r="BG654" s="561"/>
      <c r="BH654" s="561"/>
      <c r="BI654" s="561"/>
      <c r="BJ654" s="561"/>
      <c r="BK654" s="561"/>
      <c r="BL654" s="561"/>
      <c r="BM654" s="561"/>
      <c r="BN654" s="561"/>
      <c r="BO654" s="561"/>
      <c r="BP654" s="561"/>
      <c r="BQ654" s="561"/>
      <c r="BR654" s="561"/>
      <c r="BS654" s="561"/>
      <c r="BT654" s="561"/>
      <c r="BU654" s="561"/>
    </row>
    <row r="655" spans="1:73">
      <c r="A655" s="561"/>
      <c r="E655" s="561"/>
      <c r="H655" s="561"/>
      <c r="Q655" s="561"/>
      <c r="R655" s="561"/>
      <c r="S655" s="561"/>
      <c r="T655" s="561"/>
      <c r="U655" s="561"/>
      <c r="V655" s="561"/>
      <c r="Y655" s="561"/>
      <c r="Z655" s="561"/>
      <c r="AA655" s="561"/>
      <c r="AB655" s="561"/>
      <c r="AC655" s="561"/>
      <c r="AD655" s="561"/>
      <c r="AE655" s="561"/>
      <c r="AF655" s="561"/>
      <c r="AG655" s="561"/>
      <c r="AH655" s="561"/>
      <c r="AJ655" s="561"/>
      <c r="AK655" s="561"/>
      <c r="AM655" s="561"/>
      <c r="AN655" s="561"/>
      <c r="AO655" s="561"/>
      <c r="AP655" s="561"/>
      <c r="AQ655" s="561"/>
      <c r="AR655" s="561"/>
      <c r="AS655" s="561"/>
      <c r="AU655" s="561"/>
      <c r="AV655" s="561"/>
      <c r="AW655" s="561"/>
      <c r="AX655" s="561"/>
      <c r="AY655" s="561"/>
      <c r="AZ655" s="561"/>
      <c r="BA655" s="561"/>
      <c r="BB655" s="561"/>
      <c r="BC655" s="561"/>
      <c r="BD655" s="561"/>
      <c r="BE655" s="561"/>
      <c r="BF655" s="561"/>
      <c r="BG655" s="561"/>
      <c r="BH655" s="561"/>
      <c r="BI655" s="561"/>
      <c r="BJ655" s="561"/>
      <c r="BK655" s="561"/>
      <c r="BL655" s="561"/>
      <c r="BM655" s="561"/>
      <c r="BN655" s="561"/>
      <c r="BO655" s="561"/>
      <c r="BP655" s="561"/>
      <c r="BQ655" s="561"/>
      <c r="BR655" s="561"/>
      <c r="BS655" s="561"/>
      <c r="BT655" s="561"/>
      <c r="BU655" s="561"/>
    </row>
    <row r="656" spans="1:73">
      <c r="A656" s="561"/>
      <c r="E656" s="561"/>
      <c r="H656" s="561"/>
      <c r="Q656" s="561"/>
      <c r="R656" s="561"/>
      <c r="S656" s="561"/>
      <c r="T656" s="561"/>
      <c r="U656" s="561"/>
      <c r="V656" s="561"/>
      <c r="Y656" s="561"/>
      <c r="Z656" s="561"/>
      <c r="AA656" s="561"/>
      <c r="AB656" s="561"/>
      <c r="AC656" s="561"/>
      <c r="AD656" s="561"/>
      <c r="AE656" s="561"/>
      <c r="AF656" s="561"/>
      <c r="AG656" s="561"/>
      <c r="AH656" s="561"/>
      <c r="AJ656" s="561"/>
      <c r="AK656" s="561"/>
      <c r="AM656" s="561"/>
      <c r="AN656" s="561"/>
      <c r="AO656" s="561"/>
      <c r="AP656" s="561"/>
      <c r="AQ656" s="561"/>
      <c r="AR656" s="561"/>
      <c r="AS656" s="561"/>
      <c r="AU656" s="561"/>
      <c r="AV656" s="561"/>
      <c r="AW656" s="561"/>
      <c r="AX656" s="561"/>
      <c r="AY656" s="561"/>
      <c r="AZ656" s="561"/>
      <c r="BA656" s="561"/>
      <c r="BB656" s="561"/>
      <c r="BC656" s="561"/>
      <c r="BD656" s="561"/>
      <c r="BE656" s="561"/>
      <c r="BF656" s="561"/>
      <c r="BG656" s="561"/>
      <c r="BH656" s="561"/>
      <c r="BI656" s="561"/>
      <c r="BJ656" s="561"/>
      <c r="BK656" s="561"/>
      <c r="BL656" s="561"/>
      <c r="BM656" s="561"/>
      <c r="BN656" s="561"/>
      <c r="BO656" s="561"/>
      <c r="BP656" s="561"/>
      <c r="BQ656" s="561"/>
      <c r="BR656" s="561"/>
      <c r="BS656" s="561"/>
      <c r="BT656" s="561"/>
      <c r="BU656" s="561"/>
    </row>
    <row r="657" spans="1:73">
      <c r="A657" s="561"/>
      <c r="E657" s="561"/>
      <c r="H657" s="561"/>
      <c r="Q657" s="561"/>
      <c r="R657" s="561"/>
      <c r="S657" s="561"/>
      <c r="T657" s="561"/>
      <c r="U657" s="561"/>
      <c r="V657" s="561"/>
      <c r="Y657" s="561"/>
      <c r="Z657" s="561"/>
      <c r="AA657" s="561"/>
      <c r="AB657" s="561"/>
      <c r="AC657" s="561"/>
      <c r="AD657" s="561"/>
      <c r="AE657" s="561"/>
      <c r="AF657" s="561"/>
      <c r="AG657" s="561"/>
      <c r="AH657" s="561"/>
      <c r="AJ657" s="561"/>
      <c r="AK657" s="561"/>
      <c r="AM657" s="561"/>
      <c r="AN657" s="561"/>
      <c r="AO657" s="561"/>
      <c r="AP657" s="561"/>
      <c r="AQ657" s="561"/>
      <c r="AR657" s="561"/>
      <c r="AS657" s="561"/>
      <c r="AU657" s="561"/>
      <c r="AV657" s="561"/>
      <c r="AW657" s="561"/>
      <c r="AX657" s="561"/>
      <c r="AY657" s="561"/>
      <c r="AZ657" s="561"/>
      <c r="BA657" s="561"/>
      <c r="BB657" s="561"/>
      <c r="BC657" s="561"/>
      <c r="BD657" s="561"/>
      <c r="BE657" s="561"/>
      <c r="BF657" s="561"/>
      <c r="BG657" s="561"/>
      <c r="BH657" s="561"/>
      <c r="BI657" s="561"/>
      <c r="BJ657" s="561"/>
      <c r="BK657" s="561"/>
      <c r="BL657" s="561"/>
      <c r="BM657" s="561"/>
      <c r="BN657" s="561"/>
      <c r="BO657" s="561"/>
      <c r="BP657" s="561"/>
      <c r="BQ657" s="561"/>
      <c r="BR657" s="561"/>
      <c r="BS657" s="561"/>
      <c r="BT657" s="561"/>
      <c r="BU657" s="561"/>
    </row>
    <row r="658" spans="1:73">
      <c r="A658" s="561"/>
      <c r="E658" s="561"/>
      <c r="H658" s="561"/>
      <c r="Q658" s="561"/>
      <c r="R658" s="561"/>
      <c r="S658" s="561"/>
      <c r="T658" s="561"/>
      <c r="U658" s="561"/>
      <c r="V658" s="561"/>
      <c r="Y658" s="561"/>
      <c r="Z658" s="561"/>
      <c r="AA658" s="561"/>
      <c r="AB658" s="561"/>
      <c r="AC658" s="561"/>
      <c r="AD658" s="561"/>
      <c r="AE658" s="561"/>
      <c r="AF658" s="561"/>
      <c r="AG658" s="561"/>
      <c r="AH658" s="561"/>
      <c r="AJ658" s="561"/>
      <c r="AK658" s="561"/>
      <c r="AM658" s="561"/>
      <c r="AN658" s="561"/>
      <c r="AO658" s="561"/>
      <c r="AP658" s="561"/>
      <c r="AQ658" s="561"/>
      <c r="AR658" s="561"/>
      <c r="AS658" s="561"/>
      <c r="AU658" s="561"/>
      <c r="AV658" s="561"/>
      <c r="AW658" s="561"/>
      <c r="AX658" s="561"/>
      <c r="AY658" s="561"/>
      <c r="AZ658" s="561"/>
      <c r="BA658" s="561"/>
      <c r="BB658" s="561"/>
      <c r="BC658" s="561"/>
      <c r="BD658" s="561"/>
      <c r="BE658" s="561"/>
      <c r="BF658" s="561"/>
      <c r="BG658" s="561"/>
      <c r="BH658" s="561"/>
      <c r="BI658" s="561"/>
      <c r="BJ658" s="561"/>
      <c r="BK658" s="561"/>
      <c r="BL658" s="561"/>
      <c r="BM658" s="561"/>
      <c r="BN658" s="561"/>
      <c r="BO658" s="561"/>
      <c r="BP658" s="561"/>
      <c r="BQ658" s="561"/>
      <c r="BR658" s="561"/>
      <c r="BS658" s="561"/>
      <c r="BT658" s="561"/>
      <c r="BU658" s="561"/>
    </row>
    <row r="659" spans="1:73">
      <c r="A659" s="561"/>
      <c r="E659" s="561"/>
      <c r="H659" s="561"/>
      <c r="Q659" s="561"/>
      <c r="R659" s="561"/>
      <c r="S659" s="561"/>
      <c r="T659" s="561"/>
      <c r="U659" s="561"/>
      <c r="V659" s="561"/>
      <c r="Y659" s="561"/>
      <c r="Z659" s="561"/>
      <c r="AA659" s="561"/>
      <c r="AB659" s="561"/>
      <c r="AC659" s="561"/>
      <c r="AD659" s="561"/>
      <c r="AE659" s="561"/>
      <c r="AF659" s="561"/>
      <c r="AG659" s="561"/>
      <c r="AH659" s="561"/>
      <c r="AJ659" s="561"/>
      <c r="AK659" s="561"/>
      <c r="AM659" s="561"/>
      <c r="AN659" s="561"/>
      <c r="AO659" s="561"/>
      <c r="AP659" s="561"/>
      <c r="AQ659" s="561"/>
      <c r="AR659" s="561"/>
      <c r="AS659" s="561"/>
      <c r="AU659" s="561"/>
      <c r="AV659" s="561"/>
      <c r="AW659" s="561"/>
      <c r="AX659" s="561"/>
      <c r="AY659" s="561"/>
      <c r="AZ659" s="561"/>
      <c r="BA659" s="561"/>
      <c r="BB659" s="561"/>
      <c r="BC659" s="561"/>
      <c r="BD659" s="561"/>
      <c r="BE659" s="561"/>
      <c r="BF659" s="561"/>
      <c r="BG659" s="561"/>
      <c r="BH659" s="561"/>
      <c r="BI659" s="561"/>
      <c r="BJ659" s="561"/>
      <c r="BK659" s="561"/>
      <c r="BL659" s="561"/>
      <c r="BM659" s="561"/>
      <c r="BN659" s="561"/>
      <c r="BO659" s="561"/>
      <c r="BP659" s="561"/>
      <c r="BQ659" s="561"/>
      <c r="BR659" s="561"/>
      <c r="BS659" s="561"/>
      <c r="BT659" s="561"/>
      <c r="BU659" s="561"/>
    </row>
    <row r="660" spans="1:73">
      <c r="A660" s="561"/>
      <c r="E660" s="561"/>
      <c r="H660" s="561"/>
      <c r="Q660" s="561"/>
      <c r="R660" s="561"/>
      <c r="S660" s="561"/>
      <c r="T660" s="561"/>
      <c r="U660" s="561"/>
      <c r="V660" s="561"/>
      <c r="Y660" s="561"/>
      <c r="Z660" s="561"/>
      <c r="AA660" s="561"/>
      <c r="AB660" s="561"/>
      <c r="AC660" s="561"/>
      <c r="AD660" s="561"/>
      <c r="AE660" s="561"/>
      <c r="AF660" s="561"/>
      <c r="AG660" s="561"/>
      <c r="AH660" s="561"/>
      <c r="AJ660" s="561"/>
      <c r="AK660" s="561"/>
      <c r="AM660" s="561"/>
      <c r="AN660" s="561"/>
      <c r="AO660" s="561"/>
      <c r="AP660" s="561"/>
      <c r="AQ660" s="561"/>
      <c r="AR660" s="561"/>
      <c r="AS660" s="561"/>
      <c r="AU660" s="561"/>
      <c r="AV660" s="561"/>
      <c r="AW660" s="561"/>
      <c r="AX660" s="561"/>
      <c r="AY660" s="561"/>
      <c r="AZ660" s="561"/>
      <c r="BA660" s="561"/>
      <c r="BB660" s="561"/>
      <c r="BC660" s="561"/>
      <c r="BD660" s="561"/>
      <c r="BE660" s="561"/>
      <c r="BF660" s="561"/>
      <c r="BG660" s="561"/>
      <c r="BH660" s="561"/>
      <c r="BI660" s="561"/>
      <c r="BJ660" s="561"/>
      <c r="BK660" s="561"/>
      <c r="BL660" s="561"/>
      <c r="BM660" s="561"/>
      <c r="BN660" s="561"/>
      <c r="BO660" s="561"/>
      <c r="BP660" s="561"/>
      <c r="BQ660" s="561"/>
      <c r="BR660" s="561"/>
      <c r="BS660" s="561"/>
      <c r="BT660" s="561"/>
      <c r="BU660" s="561"/>
    </row>
    <row r="661" spans="1:73">
      <c r="A661" s="561"/>
      <c r="E661" s="561"/>
      <c r="H661" s="561"/>
      <c r="Q661" s="561"/>
      <c r="R661" s="561"/>
      <c r="S661" s="561"/>
      <c r="T661" s="561"/>
      <c r="U661" s="561"/>
      <c r="V661" s="561"/>
      <c r="Y661" s="561"/>
      <c r="Z661" s="561"/>
      <c r="AA661" s="561"/>
      <c r="AB661" s="561"/>
      <c r="AC661" s="561"/>
      <c r="AD661" s="561"/>
      <c r="AE661" s="561"/>
      <c r="AF661" s="561"/>
      <c r="AG661" s="561"/>
      <c r="AH661" s="561"/>
      <c r="AJ661" s="561"/>
      <c r="AK661" s="561"/>
      <c r="AM661" s="561"/>
      <c r="AN661" s="561"/>
      <c r="AO661" s="561"/>
      <c r="AP661" s="561"/>
      <c r="AQ661" s="561"/>
      <c r="AR661" s="561"/>
      <c r="AS661" s="561"/>
      <c r="AU661" s="561"/>
      <c r="AV661" s="561"/>
      <c r="AW661" s="561"/>
      <c r="AX661" s="561"/>
      <c r="AY661" s="561"/>
      <c r="AZ661" s="561"/>
      <c r="BA661" s="561"/>
      <c r="BB661" s="561"/>
      <c r="BC661" s="561"/>
      <c r="BD661" s="561"/>
      <c r="BE661" s="561"/>
      <c r="BF661" s="561"/>
      <c r="BG661" s="561"/>
      <c r="BH661" s="561"/>
      <c r="BI661" s="561"/>
      <c r="BJ661" s="561"/>
      <c r="BK661" s="561"/>
      <c r="BL661" s="561"/>
      <c r="BM661" s="561"/>
      <c r="BN661" s="561"/>
      <c r="BO661" s="561"/>
      <c r="BP661" s="561"/>
      <c r="BQ661" s="561"/>
      <c r="BR661" s="561"/>
      <c r="BS661" s="561"/>
      <c r="BT661" s="561"/>
      <c r="BU661" s="561"/>
    </row>
    <row r="662" spans="1:73">
      <c r="A662" s="561"/>
      <c r="E662" s="561"/>
      <c r="H662" s="561"/>
      <c r="Q662" s="561"/>
      <c r="R662" s="561"/>
      <c r="S662" s="561"/>
      <c r="T662" s="561"/>
      <c r="U662" s="561"/>
      <c r="V662" s="561"/>
      <c r="Y662" s="561"/>
      <c r="Z662" s="561"/>
      <c r="AA662" s="561"/>
      <c r="AB662" s="561"/>
      <c r="AC662" s="561"/>
      <c r="AD662" s="561"/>
      <c r="AE662" s="561"/>
      <c r="AF662" s="561"/>
      <c r="AG662" s="561"/>
      <c r="AH662" s="561"/>
      <c r="AJ662" s="561"/>
      <c r="AK662" s="561"/>
      <c r="AM662" s="561"/>
      <c r="AN662" s="561"/>
      <c r="AO662" s="561"/>
      <c r="AP662" s="561"/>
      <c r="AQ662" s="561"/>
      <c r="AR662" s="561"/>
      <c r="AS662" s="561"/>
      <c r="AU662" s="561"/>
      <c r="AV662" s="561"/>
      <c r="AW662" s="561"/>
      <c r="AX662" s="561"/>
      <c r="AY662" s="561"/>
      <c r="AZ662" s="561"/>
      <c r="BA662" s="561"/>
      <c r="BB662" s="561"/>
      <c r="BC662" s="561"/>
      <c r="BD662" s="561"/>
      <c r="BE662" s="561"/>
      <c r="BF662" s="561"/>
      <c r="BG662" s="561"/>
      <c r="BH662" s="561"/>
      <c r="BI662" s="561"/>
      <c r="BJ662" s="561"/>
      <c r="BK662" s="561"/>
      <c r="BL662" s="561"/>
      <c r="BM662" s="561"/>
      <c r="BN662" s="561"/>
      <c r="BO662" s="561"/>
      <c r="BP662" s="561"/>
      <c r="BQ662" s="561"/>
      <c r="BR662" s="561"/>
      <c r="BS662" s="561"/>
      <c r="BT662" s="561"/>
      <c r="BU662" s="561"/>
    </row>
    <row r="663" spans="1:73">
      <c r="A663" s="561"/>
      <c r="E663" s="561"/>
      <c r="H663" s="561"/>
      <c r="Q663" s="561"/>
      <c r="R663" s="561"/>
      <c r="S663" s="561"/>
      <c r="T663" s="561"/>
      <c r="U663" s="561"/>
      <c r="V663" s="561"/>
      <c r="Y663" s="561"/>
      <c r="Z663" s="561"/>
      <c r="AA663" s="561"/>
      <c r="AB663" s="561"/>
      <c r="AC663" s="561"/>
      <c r="AD663" s="561"/>
      <c r="AE663" s="561"/>
      <c r="AF663" s="561"/>
      <c r="AG663" s="561"/>
      <c r="AH663" s="561"/>
      <c r="AJ663" s="561"/>
      <c r="AK663" s="561"/>
      <c r="AM663" s="561"/>
      <c r="AN663" s="561"/>
      <c r="AO663" s="561"/>
      <c r="AP663" s="561"/>
      <c r="AQ663" s="561"/>
      <c r="AR663" s="561"/>
      <c r="AS663" s="561"/>
      <c r="AU663" s="561"/>
      <c r="AV663" s="561"/>
      <c r="AW663" s="561"/>
      <c r="AX663" s="561"/>
      <c r="AY663" s="561"/>
      <c r="AZ663" s="561"/>
      <c r="BA663" s="561"/>
      <c r="BB663" s="561"/>
      <c r="BC663" s="561"/>
      <c r="BD663" s="561"/>
      <c r="BE663" s="561"/>
      <c r="BF663" s="561"/>
      <c r="BG663" s="561"/>
      <c r="BH663" s="561"/>
      <c r="BI663" s="561"/>
      <c r="BJ663" s="561"/>
      <c r="BK663" s="561"/>
      <c r="BL663" s="561"/>
      <c r="BM663" s="561"/>
      <c r="BN663" s="561"/>
      <c r="BO663" s="561"/>
      <c r="BP663" s="561"/>
      <c r="BQ663" s="561"/>
      <c r="BR663" s="561"/>
      <c r="BS663" s="561"/>
      <c r="BT663" s="561"/>
      <c r="BU663" s="561"/>
    </row>
    <row r="664" spans="1:73">
      <c r="A664" s="561"/>
      <c r="E664" s="561"/>
      <c r="H664" s="561"/>
      <c r="Q664" s="561"/>
      <c r="R664" s="561"/>
      <c r="S664" s="561"/>
      <c r="T664" s="561"/>
      <c r="U664" s="561"/>
      <c r="V664" s="561"/>
      <c r="Y664" s="561"/>
      <c r="Z664" s="561"/>
      <c r="AA664" s="561"/>
      <c r="AB664" s="561"/>
      <c r="AC664" s="561"/>
      <c r="AD664" s="561"/>
      <c r="AE664" s="561"/>
      <c r="AF664" s="561"/>
      <c r="AG664" s="561"/>
      <c r="AH664" s="561"/>
      <c r="AJ664" s="561"/>
      <c r="AK664" s="561"/>
      <c r="AM664" s="561"/>
      <c r="AN664" s="561"/>
      <c r="AO664" s="561"/>
      <c r="AP664" s="561"/>
      <c r="AQ664" s="561"/>
      <c r="AR664" s="561"/>
      <c r="AS664" s="561"/>
      <c r="AU664" s="561"/>
      <c r="AV664" s="561"/>
      <c r="AW664" s="561"/>
      <c r="AX664" s="561"/>
      <c r="AY664" s="561"/>
      <c r="AZ664" s="561"/>
      <c r="BA664" s="561"/>
      <c r="BB664" s="561"/>
      <c r="BC664" s="561"/>
      <c r="BD664" s="561"/>
      <c r="BE664" s="561"/>
      <c r="BF664" s="561"/>
      <c r="BG664" s="561"/>
      <c r="BH664" s="561"/>
      <c r="BI664" s="561"/>
      <c r="BJ664" s="561"/>
      <c r="BK664" s="561"/>
      <c r="BL664" s="561"/>
      <c r="BM664" s="561"/>
      <c r="BN664" s="561"/>
      <c r="BO664" s="561"/>
      <c r="BP664" s="561"/>
      <c r="BQ664" s="561"/>
      <c r="BR664" s="561"/>
      <c r="BS664" s="561"/>
      <c r="BT664" s="561"/>
      <c r="BU664" s="561"/>
    </row>
    <row r="665" spans="1:73">
      <c r="A665" s="561"/>
      <c r="E665" s="561"/>
      <c r="H665" s="561"/>
      <c r="Q665" s="561"/>
      <c r="R665" s="561"/>
      <c r="S665" s="561"/>
      <c r="T665" s="561"/>
      <c r="U665" s="561"/>
      <c r="V665" s="561"/>
      <c r="Y665" s="561"/>
      <c r="Z665" s="561"/>
      <c r="AA665" s="561"/>
      <c r="AB665" s="561"/>
      <c r="AC665" s="561"/>
      <c r="AD665" s="561"/>
      <c r="AE665" s="561"/>
      <c r="AF665" s="561"/>
      <c r="AG665" s="561"/>
      <c r="AH665" s="561"/>
      <c r="AJ665" s="561"/>
      <c r="AK665" s="561"/>
      <c r="AM665" s="561"/>
      <c r="AN665" s="561"/>
      <c r="AO665" s="561"/>
      <c r="AP665" s="561"/>
      <c r="AQ665" s="561"/>
      <c r="AR665" s="561"/>
      <c r="AS665" s="561"/>
      <c r="AU665" s="561"/>
      <c r="AV665" s="561"/>
      <c r="AW665" s="561"/>
      <c r="AX665" s="561"/>
      <c r="AY665" s="561"/>
      <c r="AZ665" s="561"/>
      <c r="BA665" s="561"/>
      <c r="BB665" s="561"/>
      <c r="BC665" s="561"/>
      <c r="BD665" s="561"/>
      <c r="BE665" s="561"/>
      <c r="BF665" s="561"/>
      <c r="BG665" s="561"/>
      <c r="BH665" s="561"/>
      <c r="BI665" s="561"/>
      <c r="BJ665" s="561"/>
      <c r="BK665" s="561"/>
      <c r="BL665" s="561"/>
      <c r="BM665" s="561"/>
      <c r="BN665" s="561"/>
      <c r="BO665" s="561"/>
      <c r="BP665" s="561"/>
      <c r="BQ665" s="561"/>
      <c r="BR665" s="561"/>
      <c r="BS665" s="561"/>
      <c r="BT665" s="561"/>
      <c r="BU665" s="561"/>
    </row>
    <row r="666" spans="1:73">
      <c r="A666" s="561"/>
      <c r="E666" s="561"/>
      <c r="H666" s="561"/>
      <c r="Q666" s="561"/>
      <c r="R666" s="561"/>
      <c r="S666" s="561"/>
      <c r="T666" s="561"/>
      <c r="U666" s="561"/>
      <c r="V666" s="561"/>
      <c r="Y666" s="561"/>
      <c r="Z666" s="561"/>
      <c r="AA666" s="561"/>
      <c r="AB666" s="561"/>
      <c r="AC666" s="561"/>
      <c r="AD666" s="561"/>
      <c r="AE666" s="561"/>
      <c r="AF666" s="561"/>
      <c r="AG666" s="561"/>
      <c r="AH666" s="561"/>
      <c r="AJ666" s="561"/>
      <c r="AK666" s="561"/>
      <c r="AM666" s="561"/>
      <c r="AN666" s="561"/>
      <c r="AO666" s="561"/>
      <c r="AP666" s="561"/>
      <c r="AQ666" s="561"/>
      <c r="AR666" s="561"/>
      <c r="AS666" s="561"/>
      <c r="AU666" s="561"/>
      <c r="AV666" s="561"/>
      <c r="AW666" s="561"/>
      <c r="AX666" s="561"/>
      <c r="AY666" s="561"/>
      <c r="AZ666" s="561"/>
      <c r="BA666" s="561"/>
      <c r="BB666" s="561"/>
      <c r="BC666" s="561"/>
      <c r="BD666" s="561"/>
      <c r="BE666" s="561"/>
      <c r="BF666" s="561"/>
      <c r="BG666" s="561"/>
      <c r="BH666" s="561"/>
      <c r="BI666" s="561"/>
      <c r="BJ666" s="561"/>
      <c r="BK666" s="561"/>
      <c r="BL666" s="561"/>
      <c r="BM666" s="561"/>
      <c r="BN666" s="561"/>
      <c r="BO666" s="561"/>
      <c r="BP666" s="561"/>
      <c r="BQ666" s="561"/>
      <c r="BR666" s="561"/>
      <c r="BS666" s="561"/>
      <c r="BT666" s="561"/>
      <c r="BU666" s="561"/>
    </row>
    <row r="667" spans="1:73">
      <c r="A667" s="561"/>
      <c r="E667" s="561"/>
      <c r="H667" s="561"/>
      <c r="Q667" s="561"/>
      <c r="R667" s="561"/>
      <c r="S667" s="561"/>
      <c r="T667" s="561"/>
      <c r="U667" s="561"/>
      <c r="V667" s="561"/>
      <c r="Y667" s="561"/>
      <c r="Z667" s="561"/>
      <c r="AA667" s="561"/>
      <c r="AB667" s="561"/>
      <c r="AC667" s="561"/>
      <c r="AD667" s="561"/>
      <c r="AE667" s="561"/>
      <c r="AF667" s="561"/>
      <c r="AG667" s="561"/>
      <c r="AH667" s="561"/>
      <c r="AJ667" s="561"/>
      <c r="AK667" s="561"/>
      <c r="AM667" s="561"/>
      <c r="AN667" s="561"/>
      <c r="AO667" s="561"/>
      <c r="AP667" s="561"/>
      <c r="AQ667" s="561"/>
      <c r="AR667" s="561"/>
      <c r="AS667" s="561"/>
      <c r="AU667" s="561"/>
      <c r="AV667" s="561"/>
      <c r="AW667" s="561"/>
      <c r="AX667" s="561"/>
      <c r="AY667" s="561"/>
      <c r="AZ667" s="561"/>
      <c r="BA667" s="561"/>
      <c r="BB667" s="561"/>
      <c r="BC667" s="561"/>
      <c r="BD667" s="561"/>
      <c r="BE667" s="561"/>
      <c r="BF667" s="561"/>
      <c r="BG667" s="561"/>
      <c r="BH667" s="561"/>
      <c r="BI667" s="561"/>
      <c r="BJ667" s="561"/>
      <c r="BK667" s="561"/>
      <c r="BL667" s="561"/>
      <c r="BM667" s="561"/>
      <c r="BN667" s="561"/>
      <c r="BO667" s="561"/>
      <c r="BP667" s="561"/>
      <c r="BQ667" s="561"/>
      <c r="BR667" s="561"/>
      <c r="BS667" s="561"/>
      <c r="BT667" s="561"/>
      <c r="BU667" s="561"/>
    </row>
    <row r="668" spans="1:73">
      <c r="A668" s="561"/>
      <c r="E668" s="561"/>
      <c r="H668" s="561"/>
      <c r="Q668" s="561"/>
      <c r="R668" s="561"/>
      <c r="S668" s="561"/>
      <c r="T668" s="561"/>
      <c r="U668" s="561"/>
      <c r="V668" s="561"/>
      <c r="Y668" s="561"/>
      <c r="Z668" s="561"/>
      <c r="AA668" s="561"/>
      <c r="AB668" s="561"/>
      <c r="AC668" s="561"/>
      <c r="AD668" s="561"/>
      <c r="AE668" s="561"/>
      <c r="AF668" s="561"/>
      <c r="AG668" s="561"/>
      <c r="AH668" s="561"/>
      <c r="AJ668" s="561"/>
      <c r="AK668" s="561"/>
      <c r="AM668" s="561"/>
      <c r="AN668" s="561"/>
      <c r="AO668" s="561"/>
      <c r="AP668" s="561"/>
      <c r="AQ668" s="561"/>
      <c r="AR668" s="561"/>
      <c r="AS668" s="561"/>
      <c r="AU668" s="561"/>
      <c r="AV668" s="561"/>
      <c r="AW668" s="561"/>
      <c r="AX668" s="561"/>
      <c r="AY668" s="561"/>
      <c r="AZ668" s="561"/>
      <c r="BA668" s="561"/>
      <c r="BB668" s="561"/>
      <c r="BC668" s="561"/>
      <c r="BD668" s="561"/>
      <c r="BE668" s="561"/>
      <c r="BF668" s="561"/>
      <c r="BG668" s="561"/>
      <c r="BH668" s="561"/>
      <c r="BI668" s="561"/>
      <c r="BJ668" s="561"/>
      <c r="BK668" s="561"/>
      <c r="BL668" s="561"/>
      <c r="BM668" s="561"/>
      <c r="BN668" s="561"/>
      <c r="BO668" s="561"/>
      <c r="BP668" s="561"/>
      <c r="BQ668" s="561"/>
      <c r="BR668" s="561"/>
      <c r="BS668" s="561"/>
      <c r="BT668" s="561"/>
      <c r="BU668" s="561"/>
    </row>
    <row r="669" spans="1:73">
      <c r="A669" s="561"/>
      <c r="E669" s="561"/>
      <c r="H669" s="561"/>
      <c r="Q669" s="561"/>
      <c r="R669" s="561"/>
      <c r="S669" s="561"/>
      <c r="T669" s="561"/>
      <c r="U669" s="561"/>
      <c r="V669" s="561"/>
      <c r="Y669" s="561"/>
      <c r="Z669" s="561"/>
      <c r="AA669" s="561"/>
      <c r="AB669" s="561"/>
      <c r="AC669" s="561"/>
      <c r="AD669" s="561"/>
      <c r="AE669" s="561"/>
      <c r="AF669" s="561"/>
      <c r="AG669" s="561"/>
      <c r="AH669" s="561"/>
      <c r="AJ669" s="561"/>
      <c r="AK669" s="561"/>
      <c r="AM669" s="561"/>
      <c r="AN669" s="561"/>
      <c r="AO669" s="561"/>
      <c r="AP669" s="561"/>
      <c r="AQ669" s="561"/>
      <c r="AR669" s="561"/>
      <c r="AS669" s="561"/>
      <c r="AU669" s="561"/>
      <c r="AV669" s="561"/>
      <c r="AW669" s="561"/>
      <c r="AX669" s="561"/>
      <c r="AY669" s="561"/>
      <c r="AZ669" s="561"/>
      <c r="BA669" s="561"/>
      <c r="BB669" s="561"/>
      <c r="BC669" s="561"/>
      <c r="BD669" s="561"/>
      <c r="BE669" s="561"/>
      <c r="BF669" s="561"/>
      <c r="BG669" s="561"/>
      <c r="BH669" s="561"/>
      <c r="BI669" s="561"/>
      <c r="BJ669" s="561"/>
      <c r="BK669" s="561"/>
      <c r="BL669" s="561"/>
      <c r="BM669" s="561"/>
      <c r="BN669" s="561"/>
      <c r="BO669" s="561"/>
      <c r="BP669" s="561"/>
      <c r="BQ669" s="561"/>
      <c r="BR669" s="561"/>
      <c r="BS669" s="561"/>
      <c r="BT669" s="561"/>
      <c r="BU669" s="561"/>
    </row>
    <row r="670" spans="1:73">
      <c r="A670" s="561"/>
      <c r="E670" s="561"/>
      <c r="H670" s="561"/>
      <c r="Q670" s="561"/>
      <c r="R670" s="561"/>
      <c r="S670" s="561"/>
      <c r="T670" s="561"/>
      <c r="U670" s="561"/>
      <c r="V670" s="561"/>
      <c r="Y670" s="561"/>
      <c r="Z670" s="561"/>
      <c r="AA670" s="561"/>
      <c r="AB670" s="561"/>
      <c r="AC670" s="561"/>
      <c r="AD670" s="561"/>
      <c r="AE670" s="561"/>
      <c r="AF670" s="561"/>
      <c r="AG670" s="561"/>
      <c r="AH670" s="561"/>
      <c r="AJ670" s="561"/>
      <c r="AK670" s="561"/>
      <c r="AM670" s="561"/>
      <c r="AN670" s="561"/>
      <c r="AO670" s="561"/>
      <c r="AP670" s="561"/>
      <c r="AQ670" s="561"/>
      <c r="AR670" s="561"/>
      <c r="AS670" s="561"/>
      <c r="AU670" s="561"/>
      <c r="AV670" s="561"/>
      <c r="AW670" s="561"/>
      <c r="AX670" s="561"/>
      <c r="AY670" s="561"/>
      <c r="AZ670" s="561"/>
      <c r="BA670" s="561"/>
      <c r="BB670" s="561"/>
      <c r="BC670" s="561"/>
      <c r="BD670" s="561"/>
      <c r="BE670" s="561"/>
      <c r="BF670" s="561"/>
      <c r="BG670" s="561"/>
      <c r="BH670" s="561"/>
      <c r="BI670" s="561"/>
      <c r="BJ670" s="561"/>
      <c r="BK670" s="561"/>
      <c r="BL670" s="561"/>
      <c r="BM670" s="561"/>
      <c r="BN670" s="561"/>
      <c r="BO670" s="561"/>
      <c r="BP670" s="561"/>
      <c r="BQ670" s="561"/>
      <c r="BR670" s="561"/>
      <c r="BS670" s="561"/>
      <c r="BT670" s="561"/>
      <c r="BU670" s="561"/>
    </row>
    <row r="671" spans="1:73">
      <c r="A671" s="561"/>
      <c r="E671" s="561"/>
      <c r="H671" s="561"/>
      <c r="Q671" s="561"/>
      <c r="R671" s="561"/>
      <c r="S671" s="561"/>
      <c r="T671" s="561"/>
      <c r="U671" s="561"/>
      <c r="V671" s="561"/>
      <c r="Y671" s="561"/>
      <c r="Z671" s="561"/>
      <c r="AA671" s="561"/>
      <c r="AB671" s="561"/>
      <c r="AC671" s="561"/>
      <c r="AD671" s="561"/>
      <c r="AE671" s="561"/>
      <c r="AF671" s="561"/>
      <c r="AG671" s="561"/>
      <c r="AH671" s="561"/>
      <c r="AJ671" s="561"/>
      <c r="AK671" s="561"/>
      <c r="AM671" s="561"/>
      <c r="AN671" s="561"/>
      <c r="AO671" s="561"/>
      <c r="AP671" s="561"/>
      <c r="AQ671" s="561"/>
      <c r="AR671" s="561"/>
      <c r="AS671" s="561"/>
      <c r="AU671" s="561"/>
      <c r="AV671" s="561"/>
      <c r="AW671" s="561"/>
      <c r="AX671" s="561"/>
      <c r="AY671" s="561"/>
      <c r="AZ671" s="561"/>
      <c r="BA671" s="561"/>
      <c r="BB671" s="561"/>
      <c r="BC671" s="561"/>
      <c r="BD671" s="561"/>
      <c r="BE671" s="561"/>
      <c r="BF671" s="561"/>
      <c r="BG671" s="561"/>
      <c r="BH671" s="561"/>
      <c r="BI671" s="561"/>
      <c r="BJ671" s="561"/>
      <c r="BK671" s="561"/>
      <c r="BL671" s="561"/>
      <c r="BM671" s="561"/>
      <c r="BN671" s="561"/>
      <c r="BO671" s="561"/>
      <c r="BP671" s="561"/>
      <c r="BQ671" s="561"/>
      <c r="BR671" s="561"/>
      <c r="BS671" s="561"/>
      <c r="BT671" s="561"/>
      <c r="BU671" s="561"/>
    </row>
    <row r="672" spans="1:73">
      <c r="A672" s="561"/>
      <c r="E672" s="561"/>
      <c r="H672" s="561"/>
      <c r="Q672" s="561"/>
      <c r="R672" s="561"/>
      <c r="S672" s="561"/>
      <c r="T672" s="561"/>
      <c r="U672" s="561"/>
      <c r="V672" s="561"/>
      <c r="Y672" s="561"/>
      <c r="Z672" s="561"/>
      <c r="AA672" s="561"/>
      <c r="AB672" s="561"/>
      <c r="AC672" s="561"/>
      <c r="AD672" s="561"/>
      <c r="AE672" s="561"/>
      <c r="AF672" s="561"/>
      <c r="AG672" s="561"/>
      <c r="AH672" s="561"/>
      <c r="AJ672" s="561"/>
      <c r="AK672" s="561"/>
      <c r="AM672" s="561"/>
      <c r="AN672" s="561"/>
      <c r="AO672" s="561"/>
      <c r="AP672" s="561"/>
      <c r="AQ672" s="561"/>
      <c r="AR672" s="561"/>
      <c r="AS672" s="561"/>
      <c r="AU672" s="561"/>
      <c r="AV672" s="561"/>
      <c r="AW672" s="561"/>
      <c r="AX672" s="561"/>
      <c r="AY672" s="561"/>
      <c r="AZ672" s="561"/>
      <c r="BA672" s="561"/>
      <c r="BB672" s="561"/>
      <c r="BC672" s="561"/>
      <c r="BD672" s="561"/>
      <c r="BE672" s="561"/>
      <c r="BF672" s="561"/>
      <c r="BG672" s="561"/>
      <c r="BH672" s="561"/>
      <c r="BI672" s="561"/>
      <c r="BJ672" s="561"/>
      <c r="BK672" s="561"/>
      <c r="BL672" s="561"/>
      <c r="BM672" s="561"/>
      <c r="BN672" s="561"/>
      <c r="BO672" s="561"/>
      <c r="BP672" s="561"/>
      <c r="BQ672" s="561"/>
      <c r="BR672" s="561"/>
      <c r="BS672" s="561"/>
      <c r="BT672" s="561"/>
      <c r="BU672" s="561"/>
    </row>
    <row r="673" spans="1:73">
      <c r="A673" s="561"/>
      <c r="E673" s="561"/>
      <c r="H673" s="561"/>
      <c r="Q673" s="561"/>
      <c r="R673" s="561"/>
      <c r="S673" s="561"/>
      <c r="T673" s="561"/>
      <c r="U673" s="561"/>
      <c r="V673" s="561"/>
      <c r="Y673" s="561"/>
      <c r="Z673" s="561"/>
      <c r="AA673" s="561"/>
      <c r="AB673" s="561"/>
      <c r="AC673" s="561"/>
      <c r="AD673" s="561"/>
      <c r="AE673" s="561"/>
      <c r="AF673" s="561"/>
      <c r="AG673" s="561"/>
      <c r="AH673" s="561"/>
      <c r="AJ673" s="561"/>
      <c r="AK673" s="561"/>
      <c r="AM673" s="561"/>
      <c r="AN673" s="561"/>
      <c r="AO673" s="561"/>
      <c r="AP673" s="561"/>
      <c r="AQ673" s="561"/>
      <c r="AR673" s="561"/>
      <c r="AS673" s="561"/>
      <c r="AU673" s="561"/>
      <c r="AV673" s="561"/>
      <c r="AW673" s="561"/>
      <c r="AX673" s="561"/>
      <c r="AY673" s="561"/>
      <c r="AZ673" s="561"/>
      <c r="BA673" s="561"/>
      <c r="BB673" s="561"/>
      <c r="BC673" s="561"/>
      <c r="BD673" s="561"/>
      <c r="BE673" s="561"/>
      <c r="BF673" s="561"/>
      <c r="BG673" s="561"/>
      <c r="BH673" s="561"/>
      <c r="BI673" s="561"/>
      <c r="BJ673" s="561"/>
      <c r="BK673" s="561"/>
      <c r="BL673" s="561"/>
      <c r="BM673" s="561"/>
      <c r="BN673" s="561"/>
      <c r="BO673" s="561"/>
      <c r="BP673" s="561"/>
      <c r="BQ673" s="561"/>
      <c r="BR673" s="561"/>
      <c r="BS673" s="561"/>
      <c r="BT673" s="561"/>
      <c r="BU673" s="561"/>
    </row>
    <row r="674" spans="1:73">
      <c r="A674" s="561"/>
      <c r="E674" s="561"/>
      <c r="H674" s="561"/>
      <c r="Q674" s="561"/>
      <c r="R674" s="561"/>
      <c r="S674" s="561"/>
      <c r="T674" s="561"/>
      <c r="U674" s="561"/>
      <c r="V674" s="561"/>
      <c r="Y674" s="561"/>
      <c r="Z674" s="561"/>
      <c r="AA674" s="561"/>
      <c r="AB674" s="561"/>
      <c r="AC674" s="561"/>
      <c r="AD674" s="561"/>
      <c r="AE674" s="561"/>
      <c r="AF674" s="561"/>
      <c r="AG674" s="561"/>
      <c r="AH674" s="561"/>
      <c r="AJ674" s="561"/>
      <c r="AK674" s="561"/>
      <c r="AM674" s="561"/>
      <c r="AN674" s="561"/>
      <c r="AO674" s="561"/>
      <c r="AP674" s="561"/>
      <c r="AQ674" s="561"/>
      <c r="AR674" s="561"/>
      <c r="AS674" s="561"/>
      <c r="AU674" s="561"/>
      <c r="AV674" s="561"/>
      <c r="AW674" s="561"/>
      <c r="AX674" s="561"/>
      <c r="AY674" s="561"/>
      <c r="AZ674" s="561"/>
      <c r="BA674" s="561"/>
      <c r="BB674" s="561"/>
      <c r="BC674" s="561"/>
      <c r="BD674" s="561"/>
      <c r="BE674" s="561"/>
      <c r="BF674" s="561"/>
      <c r="BG674" s="561"/>
      <c r="BH674" s="561"/>
      <c r="BI674" s="561"/>
      <c r="BJ674" s="561"/>
      <c r="BK674" s="561"/>
      <c r="BL674" s="561"/>
      <c r="BM674" s="561"/>
      <c r="BN674" s="561"/>
      <c r="BO674" s="561"/>
      <c r="BP674" s="561"/>
      <c r="BQ674" s="561"/>
      <c r="BR674" s="561"/>
      <c r="BS674" s="561"/>
      <c r="BT674" s="561"/>
      <c r="BU674" s="561"/>
    </row>
    <row r="675" spans="1:73">
      <c r="A675" s="561"/>
      <c r="E675" s="561"/>
      <c r="H675" s="561"/>
      <c r="Q675" s="561"/>
      <c r="R675" s="561"/>
      <c r="S675" s="561"/>
      <c r="T675" s="561"/>
      <c r="U675" s="561"/>
      <c r="V675" s="561"/>
      <c r="Y675" s="561"/>
      <c r="Z675" s="561"/>
      <c r="AA675" s="561"/>
      <c r="AB675" s="561"/>
      <c r="AC675" s="561"/>
      <c r="AD675" s="561"/>
      <c r="AE675" s="561"/>
      <c r="AF675" s="561"/>
      <c r="AG675" s="561"/>
      <c r="AH675" s="561"/>
      <c r="AJ675" s="561"/>
      <c r="AK675" s="561"/>
      <c r="AM675" s="561"/>
      <c r="AN675" s="561"/>
      <c r="AO675" s="561"/>
      <c r="AP675" s="561"/>
      <c r="AQ675" s="561"/>
      <c r="AR675" s="561"/>
      <c r="AS675" s="561"/>
      <c r="AU675" s="561"/>
      <c r="AV675" s="561"/>
      <c r="AW675" s="561"/>
      <c r="AX675" s="561"/>
      <c r="AY675" s="561"/>
      <c r="AZ675" s="561"/>
      <c r="BA675" s="561"/>
      <c r="BB675" s="561"/>
      <c r="BC675" s="561"/>
      <c r="BD675" s="561"/>
      <c r="BE675" s="561"/>
      <c r="BF675" s="561"/>
      <c r="BG675" s="561"/>
      <c r="BH675" s="561"/>
      <c r="BI675" s="561"/>
      <c r="BJ675" s="561"/>
      <c r="BK675" s="561"/>
      <c r="BL675" s="561"/>
      <c r="BM675" s="561"/>
      <c r="BN675" s="561"/>
      <c r="BO675" s="561"/>
      <c r="BP675" s="561"/>
      <c r="BQ675" s="561"/>
      <c r="BR675" s="561"/>
      <c r="BS675" s="561"/>
      <c r="BT675" s="561"/>
      <c r="BU675" s="561"/>
    </row>
    <row r="676" spans="1:73">
      <c r="A676" s="561"/>
      <c r="E676" s="561"/>
      <c r="H676" s="561"/>
      <c r="Q676" s="561"/>
      <c r="R676" s="561"/>
      <c r="S676" s="561"/>
      <c r="T676" s="561"/>
      <c r="U676" s="561"/>
      <c r="V676" s="561"/>
      <c r="Y676" s="561"/>
      <c r="Z676" s="561"/>
      <c r="AA676" s="561"/>
      <c r="AB676" s="561"/>
      <c r="AC676" s="561"/>
      <c r="AD676" s="561"/>
      <c r="AE676" s="561"/>
      <c r="AF676" s="561"/>
      <c r="AG676" s="561"/>
      <c r="AH676" s="561"/>
      <c r="AJ676" s="561"/>
      <c r="AK676" s="561"/>
      <c r="AM676" s="561"/>
      <c r="AN676" s="561"/>
      <c r="AO676" s="561"/>
      <c r="AP676" s="561"/>
      <c r="AQ676" s="561"/>
      <c r="AR676" s="561"/>
      <c r="AS676" s="561"/>
      <c r="AU676" s="561"/>
      <c r="AV676" s="561"/>
      <c r="AW676" s="561"/>
      <c r="AX676" s="561"/>
      <c r="AY676" s="561"/>
      <c r="AZ676" s="561"/>
      <c r="BA676" s="561"/>
      <c r="BB676" s="561"/>
      <c r="BC676" s="561"/>
      <c r="BD676" s="561"/>
      <c r="BE676" s="561"/>
      <c r="BF676" s="561"/>
      <c r="BG676" s="561"/>
      <c r="BH676" s="561"/>
      <c r="BI676" s="561"/>
      <c r="BJ676" s="561"/>
      <c r="BK676" s="561"/>
      <c r="BL676" s="561"/>
      <c r="BM676" s="561"/>
      <c r="BN676" s="561"/>
      <c r="BO676" s="561"/>
      <c r="BP676" s="561"/>
      <c r="BQ676" s="561"/>
      <c r="BR676" s="561"/>
      <c r="BS676" s="561"/>
      <c r="BT676" s="561"/>
      <c r="BU676" s="561"/>
    </row>
    <row r="677" spans="1:73">
      <c r="A677" s="561"/>
      <c r="E677" s="561"/>
      <c r="H677" s="561"/>
      <c r="Q677" s="561"/>
      <c r="R677" s="561"/>
      <c r="S677" s="561"/>
      <c r="T677" s="561"/>
      <c r="U677" s="561"/>
      <c r="V677" s="561"/>
      <c r="Y677" s="561"/>
      <c r="Z677" s="561"/>
      <c r="AA677" s="561"/>
      <c r="AB677" s="561"/>
      <c r="AC677" s="561"/>
      <c r="AD677" s="561"/>
      <c r="AE677" s="561"/>
      <c r="AF677" s="561"/>
      <c r="AG677" s="561"/>
      <c r="AH677" s="561"/>
      <c r="AJ677" s="561"/>
      <c r="AK677" s="561"/>
      <c r="AM677" s="561"/>
      <c r="AN677" s="561"/>
      <c r="AO677" s="561"/>
      <c r="AP677" s="561"/>
      <c r="AQ677" s="561"/>
      <c r="AR677" s="561"/>
      <c r="AS677" s="561"/>
      <c r="AU677" s="561"/>
      <c r="AV677" s="561"/>
      <c r="AW677" s="561"/>
      <c r="AX677" s="561"/>
      <c r="AY677" s="561"/>
      <c r="AZ677" s="561"/>
      <c r="BA677" s="561"/>
      <c r="BB677" s="561"/>
      <c r="BC677" s="561"/>
      <c r="BD677" s="561"/>
      <c r="BE677" s="561"/>
      <c r="BF677" s="561"/>
      <c r="BG677" s="561"/>
      <c r="BH677" s="561"/>
      <c r="BI677" s="561"/>
      <c r="BJ677" s="561"/>
      <c r="BK677" s="561"/>
      <c r="BL677" s="561"/>
      <c r="BM677" s="561"/>
      <c r="BN677" s="561"/>
      <c r="BO677" s="561"/>
      <c r="BP677" s="561"/>
      <c r="BQ677" s="561"/>
      <c r="BR677" s="561"/>
      <c r="BS677" s="561"/>
      <c r="BT677" s="561"/>
      <c r="BU677" s="561"/>
    </row>
    <row r="678" spans="1:73">
      <c r="A678" s="561"/>
      <c r="E678" s="561"/>
      <c r="H678" s="561"/>
      <c r="Q678" s="561"/>
      <c r="R678" s="561"/>
      <c r="S678" s="561"/>
      <c r="T678" s="561"/>
      <c r="U678" s="561"/>
      <c r="V678" s="561"/>
      <c r="Y678" s="561"/>
      <c r="Z678" s="561"/>
      <c r="AA678" s="561"/>
      <c r="AB678" s="561"/>
      <c r="AC678" s="561"/>
      <c r="AD678" s="561"/>
      <c r="AE678" s="561"/>
      <c r="AF678" s="561"/>
      <c r="AG678" s="561"/>
      <c r="AH678" s="561"/>
      <c r="AJ678" s="561"/>
      <c r="AK678" s="561"/>
      <c r="AM678" s="561"/>
      <c r="AN678" s="561"/>
      <c r="AO678" s="561"/>
      <c r="AP678" s="561"/>
      <c r="AQ678" s="561"/>
      <c r="AR678" s="561"/>
      <c r="AS678" s="561"/>
      <c r="AU678" s="561"/>
      <c r="AV678" s="561"/>
      <c r="AW678" s="561"/>
      <c r="AX678" s="561"/>
      <c r="AY678" s="561"/>
      <c r="AZ678" s="561"/>
      <c r="BA678" s="561"/>
      <c r="BB678" s="561"/>
      <c r="BC678" s="561"/>
      <c r="BD678" s="561"/>
      <c r="BE678" s="561"/>
      <c r="BF678" s="561"/>
      <c r="BG678" s="561"/>
      <c r="BH678" s="561"/>
      <c r="BI678" s="561"/>
      <c r="BJ678" s="561"/>
      <c r="BK678" s="561"/>
      <c r="BL678" s="561"/>
      <c r="BM678" s="561"/>
      <c r="BN678" s="561"/>
      <c r="BO678" s="561"/>
      <c r="BP678" s="561"/>
      <c r="BQ678" s="561"/>
      <c r="BR678" s="561"/>
      <c r="BS678" s="561"/>
      <c r="BT678" s="561"/>
      <c r="BU678" s="561"/>
    </row>
    <row r="679" spans="1:73">
      <c r="A679" s="561"/>
      <c r="E679" s="561"/>
      <c r="H679" s="561"/>
      <c r="Q679" s="561"/>
      <c r="R679" s="561"/>
      <c r="S679" s="561"/>
      <c r="T679" s="561"/>
      <c r="U679" s="561"/>
      <c r="V679" s="561"/>
      <c r="Y679" s="561"/>
      <c r="Z679" s="561"/>
      <c r="AA679" s="561"/>
      <c r="AB679" s="561"/>
      <c r="AC679" s="561"/>
      <c r="AD679" s="561"/>
      <c r="AE679" s="561"/>
      <c r="AF679" s="561"/>
      <c r="AG679" s="561"/>
      <c r="AH679" s="561"/>
      <c r="AJ679" s="561"/>
      <c r="AK679" s="561"/>
      <c r="AM679" s="561"/>
      <c r="AN679" s="561"/>
      <c r="AO679" s="561"/>
      <c r="AP679" s="561"/>
      <c r="AQ679" s="561"/>
      <c r="AR679" s="561"/>
      <c r="AS679" s="561"/>
      <c r="AU679" s="561"/>
      <c r="AV679" s="561"/>
      <c r="AW679" s="561"/>
      <c r="AX679" s="561"/>
      <c r="AY679" s="561"/>
      <c r="AZ679" s="561"/>
      <c r="BA679" s="561"/>
      <c r="BB679" s="561"/>
      <c r="BC679" s="561"/>
      <c r="BD679" s="561"/>
      <c r="BE679" s="561"/>
      <c r="BF679" s="561"/>
      <c r="BG679" s="561"/>
      <c r="BH679" s="561"/>
      <c r="BI679" s="561"/>
      <c r="BJ679" s="561"/>
      <c r="BK679" s="561"/>
      <c r="BL679" s="561"/>
      <c r="BM679" s="561"/>
      <c r="BN679" s="561"/>
      <c r="BO679" s="561"/>
      <c r="BP679" s="561"/>
      <c r="BQ679" s="561"/>
      <c r="BR679" s="561"/>
      <c r="BS679" s="561"/>
      <c r="BT679" s="561"/>
      <c r="BU679" s="561"/>
    </row>
    <row r="680" spans="1:73">
      <c r="A680" s="561"/>
      <c r="E680" s="561"/>
      <c r="H680" s="561"/>
      <c r="Q680" s="561"/>
      <c r="R680" s="561"/>
      <c r="S680" s="561"/>
      <c r="T680" s="561"/>
      <c r="U680" s="561"/>
      <c r="V680" s="561"/>
      <c r="Y680" s="561"/>
      <c r="Z680" s="561"/>
      <c r="AA680" s="561"/>
      <c r="AB680" s="561"/>
      <c r="AC680" s="561"/>
      <c r="AD680" s="561"/>
      <c r="AE680" s="561"/>
      <c r="AF680" s="561"/>
      <c r="AG680" s="561"/>
      <c r="AH680" s="561"/>
      <c r="AJ680" s="561"/>
      <c r="AK680" s="561"/>
      <c r="AM680" s="561"/>
      <c r="AN680" s="561"/>
      <c r="AO680" s="561"/>
      <c r="AP680" s="561"/>
      <c r="AQ680" s="561"/>
      <c r="AR680" s="561"/>
      <c r="AS680" s="561"/>
      <c r="AU680" s="561"/>
      <c r="AV680" s="561"/>
      <c r="AW680" s="561"/>
      <c r="AX680" s="561"/>
      <c r="AY680" s="561"/>
      <c r="AZ680" s="561"/>
      <c r="BA680" s="561"/>
      <c r="BB680" s="561"/>
      <c r="BC680" s="561"/>
      <c r="BD680" s="561"/>
      <c r="BE680" s="561"/>
      <c r="BF680" s="561"/>
      <c r="BG680" s="561"/>
      <c r="BH680" s="561"/>
      <c r="BI680" s="561"/>
      <c r="BJ680" s="561"/>
      <c r="BK680" s="561"/>
      <c r="BL680" s="561"/>
      <c r="BM680" s="561"/>
      <c r="BN680" s="561"/>
      <c r="BO680" s="561"/>
      <c r="BP680" s="561"/>
      <c r="BQ680" s="561"/>
      <c r="BR680" s="561"/>
      <c r="BS680" s="561"/>
      <c r="BT680" s="561"/>
      <c r="BU680" s="561"/>
    </row>
    <row r="681" spans="1:73">
      <c r="A681" s="561"/>
      <c r="E681" s="561"/>
      <c r="H681" s="561"/>
      <c r="Q681" s="561"/>
      <c r="R681" s="561"/>
      <c r="S681" s="561"/>
      <c r="T681" s="561"/>
      <c r="U681" s="561"/>
      <c r="V681" s="561"/>
      <c r="Y681" s="561"/>
      <c r="Z681" s="561"/>
      <c r="AA681" s="561"/>
      <c r="AB681" s="561"/>
      <c r="AC681" s="561"/>
      <c r="AD681" s="561"/>
      <c r="AE681" s="561"/>
      <c r="AF681" s="561"/>
      <c r="AG681" s="561"/>
      <c r="AH681" s="561"/>
      <c r="AJ681" s="561"/>
      <c r="AK681" s="561"/>
      <c r="AM681" s="561"/>
      <c r="AN681" s="561"/>
      <c r="AO681" s="561"/>
      <c r="AP681" s="561"/>
      <c r="AQ681" s="561"/>
      <c r="AR681" s="561"/>
      <c r="AS681" s="561"/>
      <c r="AU681" s="561"/>
      <c r="AV681" s="561"/>
      <c r="AW681" s="561"/>
      <c r="AX681" s="561"/>
      <c r="AY681" s="561"/>
      <c r="AZ681" s="561"/>
      <c r="BA681" s="561"/>
      <c r="BB681" s="561"/>
      <c r="BC681" s="561"/>
      <c r="BD681" s="561"/>
      <c r="BE681" s="561"/>
      <c r="BF681" s="561"/>
      <c r="BG681" s="561"/>
      <c r="BH681" s="561"/>
      <c r="BI681" s="561"/>
      <c r="BJ681" s="561"/>
      <c r="BK681" s="561"/>
      <c r="BL681" s="561"/>
      <c r="BM681" s="561"/>
      <c r="BN681" s="561"/>
      <c r="BO681" s="561"/>
      <c r="BP681" s="561"/>
      <c r="BQ681" s="561"/>
      <c r="BR681" s="561"/>
      <c r="BS681" s="561"/>
      <c r="BT681" s="561"/>
      <c r="BU681" s="561"/>
    </row>
    <row r="682" spans="1:73">
      <c r="A682" s="561"/>
      <c r="E682" s="561"/>
      <c r="H682" s="561"/>
      <c r="Q682" s="561"/>
      <c r="R682" s="561"/>
      <c r="S682" s="561"/>
      <c r="T682" s="561"/>
      <c r="U682" s="561"/>
      <c r="V682" s="561"/>
      <c r="Y682" s="561"/>
      <c r="Z682" s="561"/>
      <c r="AA682" s="561"/>
      <c r="AB682" s="561"/>
      <c r="AC682" s="561"/>
      <c r="AD682" s="561"/>
      <c r="AE682" s="561"/>
      <c r="AF682" s="561"/>
      <c r="AG682" s="561"/>
      <c r="AH682" s="561"/>
      <c r="AJ682" s="561"/>
      <c r="AK682" s="561"/>
      <c r="AM682" s="561"/>
      <c r="AN682" s="561"/>
      <c r="AO682" s="561"/>
      <c r="AP682" s="561"/>
      <c r="AQ682" s="561"/>
      <c r="AR682" s="561"/>
      <c r="AS682" s="561"/>
      <c r="AU682" s="561"/>
      <c r="AV682" s="561"/>
      <c r="AW682" s="561"/>
      <c r="AX682" s="561"/>
      <c r="AY682" s="561"/>
      <c r="AZ682" s="561"/>
      <c r="BA682" s="561"/>
      <c r="BB682" s="561"/>
      <c r="BC682" s="561"/>
      <c r="BD682" s="561"/>
      <c r="BE682" s="561"/>
      <c r="BF682" s="561"/>
      <c r="BG682" s="561"/>
      <c r="BH682" s="561"/>
      <c r="BI682" s="561"/>
      <c r="BJ682" s="561"/>
      <c r="BK682" s="561"/>
      <c r="BL682" s="561"/>
      <c r="BM682" s="561"/>
      <c r="BN682" s="561"/>
      <c r="BO682" s="561"/>
      <c r="BP682" s="561"/>
      <c r="BQ682" s="561"/>
      <c r="BR682" s="561"/>
      <c r="BS682" s="561"/>
      <c r="BT682" s="561"/>
      <c r="BU682" s="561"/>
    </row>
    <row r="683" spans="1:73">
      <c r="A683" s="561"/>
      <c r="E683" s="561"/>
      <c r="H683" s="561"/>
      <c r="Q683" s="561"/>
      <c r="R683" s="561"/>
      <c r="S683" s="561"/>
      <c r="T683" s="561"/>
      <c r="U683" s="561"/>
      <c r="V683" s="561"/>
      <c r="Y683" s="561"/>
      <c r="Z683" s="561"/>
      <c r="AA683" s="561"/>
      <c r="AB683" s="561"/>
      <c r="AC683" s="561"/>
      <c r="AD683" s="561"/>
      <c r="AE683" s="561"/>
      <c r="AF683" s="561"/>
      <c r="AG683" s="561"/>
      <c r="AH683" s="561"/>
      <c r="AJ683" s="561"/>
      <c r="AK683" s="561"/>
      <c r="AM683" s="561"/>
      <c r="AN683" s="561"/>
      <c r="AO683" s="561"/>
      <c r="AP683" s="561"/>
      <c r="AQ683" s="561"/>
      <c r="AR683" s="561"/>
      <c r="AS683" s="561"/>
      <c r="AU683" s="561"/>
      <c r="AV683" s="561"/>
      <c r="AW683" s="561"/>
      <c r="AX683" s="561"/>
      <c r="AY683" s="561"/>
      <c r="AZ683" s="561"/>
      <c r="BA683" s="561"/>
      <c r="BB683" s="561"/>
      <c r="BC683" s="561"/>
      <c r="BD683" s="561"/>
      <c r="BE683" s="561"/>
      <c r="BF683" s="561"/>
      <c r="BG683" s="561"/>
      <c r="BH683" s="561"/>
      <c r="BI683" s="561"/>
      <c r="BJ683" s="561"/>
      <c r="BK683" s="561"/>
      <c r="BL683" s="561"/>
      <c r="BM683" s="561"/>
      <c r="BN683" s="561"/>
      <c r="BO683" s="561"/>
      <c r="BP683" s="561"/>
      <c r="BQ683" s="561"/>
      <c r="BR683" s="561"/>
      <c r="BS683" s="561"/>
      <c r="BT683" s="561"/>
      <c r="BU683" s="561"/>
    </row>
    <row r="684" spans="1:73">
      <c r="A684" s="561"/>
      <c r="E684" s="561"/>
      <c r="H684" s="561"/>
      <c r="Q684" s="561"/>
      <c r="R684" s="561"/>
      <c r="S684" s="561"/>
      <c r="T684" s="561"/>
      <c r="U684" s="561"/>
      <c r="V684" s="561"/>
      <c r="Y684" s="561"/>
      <c r="Z684" s="561"/>
      <c r="AA684" s="561"/>
      <c r="AB684" s="561"/>
      <c r="AC684" s="561"/>
      <c r="AD684" s="561"/>
      <c r="AE684" s="561"/>
      <c r="AF684" s="561"/>
      <c r="AG684" s="561"/>
      <c r="AH684" s="561"/>
      <c r="AJ684" s="561"/>
      <c r="AK684" s="561"/>
      <c r="AM684" s="561"/>
      <c r="AN684" s="561"/>
      <c r="AO684" s="561"/>
      <c r="AP684" s="561"/>
      <c r="AQ684" s="561"/>
      <c r="AR684" s="561"/>
      <c r="AS684" s="561"/>
      <c r="AU684" s="561"/>
      <c r="AV684" s="561"/>
      <c r="AW684" s="561"/>
      <c r="AX684" s="561"/>
      <c r="AY684" s="561"/>
      <c r="AZ684" s="561"/>
      <c r="BA684" s="561"/>
      <c r="BB684" s="561"/>
      <c r="BC684" s="561"/>
      <c r="BD684" s="561"/>
      <c r="BE684" s="561"/>
      <c r="BF684" s="561"/>
      <c r="BG684" s="561"/>
      <c r="BH684" s="561"/>
      <c r="BI684" s="561"/>
      <c r="BJ684" s="561"/>
      <c r="BK684" s="561"/>
      <c r="BL684" s="561"/>
      <c r="BM684" s="561"/>
      <c r="BN684" s="561"/>
      <c r="BO684" s="561"/>
      <c r="BP684" s="561"/>
      <c r="BQ684" s="561"/>
      <c r="BR684" s="561"/>
      <c r="BS684" s="561"/>
      <c r="BT684" s="561"/>
      <c r="BU684" s="561"/>
    </row>
    <row r="685" spans="1:73">
      <c r="A685" s="561"/>
      <c r="E685" s="561"/>
      <c r="H685" s="561"/>
      <c r="Q685" s="561"/>
      <c r="R685" s="561"/>
      <c r="S685" s="561"/>
      <c r="T685" s="561"/>
      <c r="U685" s="561"/>
      <c r="V685" s="561"/>
      <c r="Y685" s="561"/>
      <c r="Z685" s="561"/>
      <c r="AA685" s="561"/>
      <c r="AB685" s="561"/>
      <c r="AC685" s="561"/>
      <c r="AD685" s="561"/>
      <c r="AE685" s="561"/>
      <c r="AF685" s="561"/>
      <c r="AG685" s="561"/>
      <c r="AH685" s="561"/>
      <c r="AJ685" s="561"/>
      <c r="AK685" s="561"/>
      <c r="AM685" s="561"/>
      <c r="AN685" s="561"/>
      <c r="AO685" s="561"/>
      <c r="AP685" s="561"/>
      <c r="AQ685" s="561"/>
      <c r="AR685" s="561"/>
      <c r="AS685" s="561"/>
      <c r="AU685" s="561"/>
      <c r="AV685" s="561"/>
      <c r="AW685" s="561"/>
      <c r="AX685" s="561"/>
      <c r="AY685" s="561"/>
      <c r="AZ685" s="561"/>
      <c r="BA685" s="561"/>
      <c r="BB685" s="561"/>
      <c r="BC685" s="561"/>
      <c r="BD685" s="561"/>
      <c r="BE685" s="561"/>
      <c r="BF685" s="561"/>
      <c r="BG685" s="561"/>
      <c r="BH685" s="561"/>
      <c r="BI685" s="561"/>
      <c r="BJ685" s="561"/>
      <c r="BK685" s="561"/>
      <c r="BL685" s="561"/>
      <c r="BM685" s="561"/>
      <c r="BN685" s="561"/>
      <c r="BO685" s="561"/>
      <c r="BP685" s="561"/>
      <c r="BQ685" s="561"/>
      <c r="BR685" s="561"/>
      <c r="BS685" s="561"/>
      <c r="BT685" s="561"/>
      <c r="BU685" s="561"/>
    </row>
    <row r="686" spans="1:73">
      <c r="A686" s="561"/>
      <c r="E686" s="561"/>
      <c r="H686" s="561"/>
      <c r="Q686" s="561"/>
      <c r="R686" s="561"/>
      <c r="S686" s="561"/>
      <c r="T686" s="561"/>
      <c r="U686" s="561"/>
      <c r="V686" s="561"/>
      <c r="Y686" s="561"/>
      <c r="Z686" s="561"/>
      <c r="AA686" s="561"/>
      <c r="AB686" s="561"/>
      <c r="AC686" s="561"/>
      <c r="AD686" s="561"/>
      <c r="AE686" s="561"/>
      <c r="AF686" s="561"/>
      <c r="AG686" s="561"/>
      <c r="AH686" s="561"/>
      <c r="AJ686" s="561"/>
      <c r="AK686" s="561"/>
      <c r="AM686" s="561"/>
      <c r="AN686" s="561"/>
      <c r="AO686" s="561"/>
      <c r="AP686" s="561"/>
      <c r="AQ686" s="561"/>
      <c r="AR686" s="561"/>
      <c r="AS686" s="561"/>
      <c r="AU686" s="561"/>
      <c r="AV686" s="561"/>
      <c r="AW686" s="561"/>
      <c r="AX686" s="561"/>
      <c r="AY686" s="561"/>
      <c r="AZ686" s="561"/>
      <c r="BA686" s="561"/>
      <c r="BB686" s="561"/>
      <c r="BC686" s="561"/>
      <c r="BD686" s="561"/>
      <c r="BE686" s="561"/>
      <c r="BF686" s="561"/>
      <c r="BG686" s="561"/>
      <c r="BH686" s="561"/>
      <c r="BI686" s="561"/>
      <c r="BJ686" s="561"/>
      <c r="BK686" s="561"/>
      <c r="BL686" s="561"/>
      <c r="BM686" s="561"/>
      <c r="BN686" s="561"/>
      <c r="BO686" s="561"/>
      <c r="BP686" s="561"/>
      <c r="BQ686" s="561"/>
      <c r="BR686" s="561"/>
      <c r="BS686" s="561"/>
      <c r="BT686" s="561"/>
      <c r="BU686" s="561"/>
    </row>
    <row r="687" spans="1:73">
      <c r="A687" s="561"/>
      <c r="E687" s="561"/>
      <c r="H687" s="561"/>
      <c r="Q687" s="561"/>
      <c r="R687" s="561"/>
      <c r="S687" s="561"/>
      <c r="T687" s="561"/>
      <c r="U687" s="561"/>
      <c r="V687" s="561"/>
      <c r="Y687" s="561"/>
      <c r="Z687" s="561"/>
      <c r="AA687" s="561"/>
      <c r="AB687" s="561"/>
      <c r="AC687" s="561"/>
      <c r="AD687" s="561"/>
      <c r="AE687" s="561"/>
      <c r="AF687" s="561"/>
      <c r="AG687" s="561"/>
      <c r="AH687" s="561"/>
      <c r="AJ687" s="561"/>
      <c r="AK687" s="561"/>
      <c r="AM687" s="561"/>
      <c r="AN687" s="561"/>
      <c r="AO687" s="561"/>
      <c r="AP687" s="561"/>
      <c r="AQ687" s="561"/>
      <c r="AR687" s="561"/>
      <c r="AS687" s="561"/>
      <c r="AU687" s="561"/>
      <c r="AV687" s="561"/>
      <c r="AW687" s="561"/>
      <c r="AX687" s="561"/>
      <c r="AY687" s="561"/>
      <c r="AZ687" s="561"/>
      <c r="BA687" s="561"/>
      <c r="BB687" s="561"/>
      <c r="BC687" s="561"/>
      <c r="BD687" s="561"/>
      <c r="BE687" s="561"/>
      <c r="BF687" s="561"/>
      <c r="BG687" s="561"/>
      <c r="BH687" s="561"/>
      <c r="BI687" s="561"/>
      <c r="BJ687" s="561"/>
      <c r="BK687" s="561"/>
      <c r="BL687" s="561"/>
      <c r="BM687" s="561"/>
      <c r="BN687" s="561"/>
      <c r="BO687" s="561"/>
      <c r="BP687" s="561"/>
      <c r="BQ687" s="561"/>
      <c r="BR687" s="561"/>
      <c r="BS687" s="561"/>
      <c r="BT687" s="561"/>
      <c r="BU687" s="561"/>
    </row>
    <row r="688" spans="1:73">
      <c r="A688" s="561"/>
      <c r="E688" s="561"/>
      <c r="H688" s="561"/>
      <c r="Q688" s="561"/>
      <c r="R688" s="561"/>
      <c r="S688" s="561"/>
      <c r="T688" s="561"/>
      <c r="U688" s="561"/>
      <c r="V688" s="561"/>
      <c r="Y688" s="561"/>
      <c r="Z688" s="561"/>
      <c r="AA688" s="561"/>
      <c r="AB688" s="561"/>
      <c r="AC688" s="561"/>
      <c r="AD688" s="561"/>
      <c r="AE688" s="561"/>
      <c r="AF688" s="561"/>
      <c r="AG688" s="561"/>
      <c r="AH688" s="561"/>
      <c r="AJ688" s="561"/>
      <c r="AK688" s="561"/>
      <c r="AM688" s="561"/>
      <c r="AN688" s="561"/>
      <c r="AO688" s="561"/>
      <c r="AP688" s="561"/>
      <c r="AQ688" s="561"/>
      <c r="AR688" s="561"/>
      <c r="AS688" s="561"/>
      <c r="AU688" s="561"/>
      <c r="AV688" s="561"/>
      <c r="AW688" s="561"/>
      <c r="AX688" s="561"/>
      <c r="AY688" s="561"/>
      <c r="AZ688" s="561"/>
      <c r="BA688" s="561"/>
      <c r="BB688" s="561"/>
      <c r="BC688" s="561"/>
      <c r="BD688" s="561"/>
      <c r="BE688" s="561"/>
      <c r="BF688" s="561"/>
      <c r="BG688" s="561"/>
      <c r="BH688" s="561"/>
      <c r="BI688" s="561"/>
      <c r="BJ688" s="561"/>
      <c r="BK688" s="561"/>
      <c r="BL688" s="561"/>
      <c r="BM688" s="561"/>
      <c r="BN688" s="561"/>
      <c r="BO688" s="561"/>
      <c r="BP688" s="561"/>
      <c r="BQ688" s="561"/>
      <c r="BR688" s="561"/>
      <c r="BS688" s="561"/>
      <c r="BT688" s="561"/>
      <c r="BU688" s="561"/>
    </row>
    <row r="689" spans="1:73">
      <c r="A689" s="561"/>
      <c r="E689" s="561"/>
      <c r="H689" s="561"/>
      <c r="Q689" s="561"/>
      <c r="R689" s="561"/>
      <c r="S689" s="561"/>
      <c r="T689" s="561"/>
      <c r="U689" s="561"/>
      <c r="V689" s="561"/>
      <c r="Y689" s="561"/>
      <c r="Z689" s="561"/>
      <c r="AA689" s="561"/>
      <c r="AB689" s="561"/>
      <c r="AC689" s="561"/>
      <c r="AD689" s="561"/>
      <c r="AE689" s="561"/>
      <c r="AF689" s="561"/>
      <c r="AG689" s="561"/>
      <c r="AH689" s="561"/>
      <c r="AJ689" s="561"/>
      <c r="AK689" s="561"/>
      <c r="AM689" s="561"/>
      <c r="AN689" s="561"/>
      <c r="AO689" s="561"/>
      <c r="AP689" s="561"/>
      <c r="AQ689" s="561"/>
      <c r="AR689" s="561"/>
      <c r="AS689" s="561"/>
      <c r="AU689" s="561"/>
      <c r="AV689" s="561"/>
      <c r="AW689" s="561"/>
      <c r="AX689" s="561"/>
      <c r="AY689" s="561"/>
      <c r="AZ689" s="561"/>
      <c r="BA689" s="561"/>
      <c r="BB689" s="561"/>
      <c r="BC689" s="561"/>
      <c r="BD689" s="561"/>
      <c r="BE689" s="561"/>
      <c r="BF689" s="561"/>
      <c r="BG689" s="561"/>
      <c r="BH689" s="561"/>
      <c r="BI689" s="561"/>
      <c r="BJ689" s="561"/>
      <c r="BK689" s="561"/>
      <c r="BL689" s="561"/>
      <c r="BM689" s="561"/>
      <c r="BN689" s="561"/>
      <c r="BO689" s="561"/>
      <c r="BP689" s="561"/>
      <c r="BQ689" s="561"/>
      <c r="BR689" s="561"/>
      <c r="BS689" s="561"/>
      <c r="BT689" s="561"/>
      <c r="BU689" s="561"/>
    </row>
    <row r="690" spans="1:73">
      <c r="A690" s="561"/>
      <c r="E690" s="561"/>
      <c r="H690" s="561"/>
      <c r="Q690" s="561"/>
      <c r="R690" s="561"/>
      <c r="S690" s="561"/>
      <c r="T690" s="561"/>
      <c r="U690" s="561"/>
      <c r="V690" s="561"/>
      <c r="Y690" s="561"/>
      <c r="Z690" s="561"/>
      <c r="AA690" s="561"/>
      <c r="AB690" s="561"/>
      <c r="AC690" s="561"/>
      <c r="AD690" s="561"/>
      <c r="AE690" s="561"/>
      <c r="AF690" s="561"/>
      <c r="AG690" s="561"/>
      <c r="AH690" s="561"/>
      <c r="AJ690" s="561"/>
      <c r="AK690" s="561"/>
      <c r="AM690" s="561"/>
      <c r="AN690" s="561"/>
      <c r="AO690" s="561"/>
      <c r="AP690" s="561"/>
      <c r="AQ690" s="561"/>
      <c r="AR690" s="561"/>
      <c r="AS690" s="561"/>
      <c r="AU690" s="561"/>
      <c r="AV690" s="561"/>
      <c r="AW690" s="561"/>
      <c r="AX690" s="561"/>
      <c r="AY690" s="561"/>
      <c r="AZ690" s="561"/>
      <c r="BA690" s="561"/>
      <c r="BB690" s="561"/>
      <c r="BC690" s="561"/>
      <c r="BD690" s="561"/>
      <c r="BE690" s="561"/>
      <c r="BF690" s="561"/>
      <c r="BG690" s="561"/>
      <c r="BH690" s="561"/>
      <c r="BI690" s="561"/>
      <c r="BJ690" s="561"/>
      <c r="BK690" s="561"/>
      <c r="BL690" s="561"/>
      <c r="BM690" s="561"/>
      <c r="BN690" s="561"/>
      <c r="BO690" s="561"/>
      <c r="BP690" s="561"/>
      <c r="BQ690" s="561"/>
      <c r="BR690" s="561"/>
      <c r="BS690" s="561"/>
      <c r="BT690" s="561"/>
      <c r="BU690" s="561"/>
    </row>
    <row r="691" spans="1:73">
      <c r="A691" s="561"/>
      <c r="E691" s="561"/>
      <c r="H691" s="561"/>
      <c r="Q691" s="561"/>
      <c r="R691" s="561"/>
      <c r="S691" s="561"/>
      <c r="T691" s="561"/>
      <c r="U691" s="561"/>
      <c r="V691" s="561"/>
      <c r="Y691" s="561"/>
      <c r="Z691" s="561"/>
      <c r="AA691" s="561"/>
      <c r="AB691" s="561"/>
      <c r="AC691" s="561"/>
      <c r="AD691" s="561"/>
      <c r="AE691" s="561"/>
      <c r="AF691" s="561"/>
      <c r="AG691" s="561"/>
      <c r="AH691" s="561"/>
      <c r="AJ691" s="561"/>
      <c r="AK691" s="561"/>
      <c r="AM691" s="561"/>
      <c r="AN691" s="561"/>
      <c r="AO691" s="561"/>
      <c r="AP691" s="561"/>
      <c r="AQ691" s="561"/>
      <c r="AR691" s="561"/>
      <c r="AS691" s="561"/>
      <c r="AU691" s="561"/>
      <c r="AV691" s="561"/>
      <c r="AW691" s="561"/>
      <c r="AX691" s="561"/>
      <c r="AY691" s="561"/>
      <c r="AZ691" s="561"/>
      <c r="BA691" s="561"/>
      <c r="BB691" s="561"/>
      <c r="BC691" s="561"/>
      <c r="BD691" s="561"/>
      <c r="BE691" s="561"/>
      <c r="BF691" s="561"/>
      <c r="BG691" s="561"/>
      <c r="BH691" s="561"/>
      <c r="BI691" s="561"/>
      <c r="BJ691" s="561"/>
      <c r="BK691" s="561"/>
      <c r="BL691" s="561"/>
      <c r="BM691" s="561"/>
      <c r="BN691" s="561"/>
      <c r="BO691" s="561"/>
      <c r="BP691" s="561"/>
      <c r="BQ691" s="561"/>
      <c r="BR691" s="561"/>
      <c r="BS691" s="561"/>
      <c r="BT691" s="561"/>
      <c r="BU691" s="561"/>
    </row>
    <row r="692" spans="1:73">
      <c r="A692" s="561"/>
      <c r="E692" s="561"/>
      <c r="H692" s="561"/>
      <c r="Q692" s="561"/>
      <c r="R692" s="561"/>
      <c r="S692" s="561"/>
      <c r="T692" s="561"/>
      <c r="U692" s="561"/>
      <c r="V692" s="561"/>
      <c r="Y692" s="561"/>
      <c r="Z692" s="561"/>
      <c r="AA692" s="561"/>
      <c r="AB692" s="561"/>
      <c r="AC692" s="561"/>
      <c r="AD692" s="561"/>
      <c r="AE692" s="561"/>
      <c r="AF692" s="561"/>
      <c r="AG692" s="561"/>
      <c r="AH692" s="561"/>
      <c r="AJ692" s="561"/>
      <c r="AK692" s="561"/>
      <c r="AM692" s="561"/>
      <c r="AN692" s="561"/>
      <c r="AO692" s="561"/>
      <c r="AP692" s="561"/>
      <c r="AQ692" s="561"/>
      <c r="AR692" s="561"/>
      <c r="AS692" s="561"/>
      <c r="AU692" s="561"/>
      <c r="AV692" s="561"/>
      <c r="AW692" s="561"/>
      <c r="AX692" s="561"/>
      <c r="AY692" s="561"/>
      <c r="AZ692" s="561"/>
      <c r="BA692" s="561"/>
      <c r="BB692" s="561"/>
      <c r="BC692" s="561"/>
      <c r="BD692" s="561"/>
      <c r="BE692" s="561"/>
      <c r="BF692" s="561"/>
      <c r="BG692" s="561"/>
      <c r="BH692" s="561"/>
      <c r="BI692" s="561"/>
      <c r="BJ692" s="561"/>
      <c r="BK692" s="561"/>
      <c r="BL692" s="561"/>
      <c r="BM692" s="561"/>
      <c r="BN692" s="561"/>
      <c r="BO692" s="561"/>
      <c r="BP692" s="561"/>
      <c r="BQ692" s="561"/>
      <c r="BR692" s="561"/>
      <c r="BS692" s="561"/>
      <c r="BT692" s="561"/>
      <c r="BU692" s="561"/>
    </row>
    <row r="693" spans="1:73">
      <c r="A693" s="561"/>
      <c r="E693" s="561"/>
      <c r="H693" s="561"/>
      <c r="Q693" s="561"/>
      <c r="R693" s="561"/>
      <c r="S693" s="561"/>
      <c r="T693" s="561"/>
      <c r="U693" s="561"/>
      <c r="V693" s="561"/>
      <c r="Y693" s="561"/>
      <c r="Z693" s="561"/>
      <c r="AA693" s="561"/>
      <c r="AB693" s="561"/>
      <c r="AC693" s="561"/>
      <c r="AD693" s="561"/>
      <c r="AE693" s="561"/>
      <c r="AF693" s="561"/>
      <c r="AG693" s="561"/>
      <c r="AH693" s="561"/>
      <c r="AJ693" s="561"/>
      <c r="AK693" s="561"/>
      <c r="AM693" s="561"/>
      <c r="AN693" s="561"/>
      <c r="AO693" s="561"/>
      <c r="AP693" s="561"/>
      <c r="AQ693" s="561"/>
      <c r="AR693" s="561"/>
      <c r="AS693" s="561"/>
      <c r="AU693" s="561"/>
      <c r="AV693" s="561"/>
      <c r="AW693" s="561"/>
      <c r="AX693" s="561"/>
      <c r="AY693" s="561"/>
      <c r="AZ693" s="561"/>
      <c r="BA693" s="561"/>
      <c r="BB693" s="561"/>
      <c r="BC693" s="561"/>
      <c r="BD693" s="561"/>
      <c r="BE693" s="561"/>
      <c r="BF693" s="561"/>
      <c r="BG693" s="561"/>
      <c r="BH693" s="561"/>
      <c r="BI693" s="561"/>
      <c r="BJ693" s="561"/>
      <c r="BK693" s="561"/>
      <c r="BL693" s="561"/>
      <c r="BM693" s="561"/>
      <c r="BN693" s="561"/>
      <c r="BO693" s="561"/>
      <c r="BP693" s="561"/>
      <c r="BQ693" s="561"/>
      <c r="BR693" s="561"/>
      <c r="BS693" s="561"/>
      <c r="BT693" s="561"/>
      <c r="BU693" s="561"/>
    </row>
    <row r="694" spans="1:73">
      <c r="A694" s="561"/>
      <c r="E694" s="561"/>
      <c r="H694" s="561"/>
      <c r="Q694" s="561"/>
      <c r="R694" s="561"/>
      <c r="S694" s="561"/>
      <c r="T694" s="561"/>
      <c r="U694" s="561"/>
      <c r="V694" s="561"/>
      <c r="Y694" s="561"/>
      <c r="Z694" s="561"/>
      <c r="AA694" s="561"/>
      <c r="AB694" s="561"/>
      <c r="AC694" s="561"/>
      <c r="AD694" s="561"/>
      <c r="AE694" s="561"/>
      <c r="AF694" s="561"/>
      <c r="AG694" s="561"/>
      <c r="AH694" s="561"/>
      <c r="AJ694" s="561"/>
      <c r="AK694" s="561"/>
      <c r="AM694" s="561"/>
      <c r="AN694" s="561"/>
      <c r="AO694" s="561"/>
      <c r="AP694" s="561"/>
      <c r="AQ694" s="561"/>
      <c r="AR694" s="561"/>
      <c r="AS694" s="561"/>
      <c r="AU694" s="561"/>
      <c r="AV694" s="561"/>
      <c r="AW694" s="561"/>
      <c r="AX694" s="561"/>
      <c r="AY694" s="561"/>
      <c r="AZ694" s="561"/>
      <c r="BA694" s="561"/>
      <c r="BB694" s="561"/>
      <c r="BC694" s="561"/>
      <c r="BD694" s="561"/>
      <c r="BE694" s="561"/>
      <c r="BF694" s="561"/>
      <c r="BG694" s="561"/>
      <c r="BH694" s="561"/>
      <c r="BI694" s="561"/>
      <c r="BJ694" s="561"/>
      <c r="BK694" s="561"/>
      <c r="BL694" s="561"/>
      <c r="BM694" s="561"/>
      <c r="BN694" s="561"/>
      <c r="BO694" s="561"/>
      <c r="BP694" s="561"/>
      <c r="BQ694" s="561"/>
      <c r="BR694" s="561"/>
      <c r="BS694" s="561"/>
      <c r="BT694" s="561"/>
      <c r="BU694" s="561"/>
    </row>
    <row r="695" spans="1:73">
      <c r="A695" s="561"/>
      <c r="E695" s="561"/>
      <c r="H695" s="561"/>
      <c r="Q695" s="561"/>
      <c r="R695" s="561"/>
      <c r="S695" s="561"/>
      <c r="T695" s="561"/>
      <c r="U695" s="561"/>
      <c r="V695" s="561"/>
      <c r="Y695" s="561"/>
      <c r="Z695" s="561"/>
      <c r="AA695" s="561"/>
      <c r="AB695" s="561"/>
      <c r="AC695" s="561"/>
      <c r="AD695" s="561"/>
      <c r="AE695" s="561"/>
      <c r="AF695" s="561"/>
      <c r="AG695" s="561"/>
      <c r="AH695" s="561"/>
      <c r="AJ695" s="561"/>
      <c r="AK695" s="561"/>
      <c r="AM695" s="561"/>
      <c r="AN695" s="561"/>
      <c r="AO695" s="561"/>
      <c r="AP695" s="561"/>
      <c r="AQ695" s="561"/>
      <c r="AR695" s="561"/>
      <c r="AS695" s="561"/>
      <c r="AU695" s="561"/>
      <c r="AV695" s="561"/>
      <c r="AW695" s="561"/>
      <c r="AX695" s="561"/>
      <c r="AY695" s="561"/>
      <c r="AZ695" s="561"/>
      <c r="BA695" s="561"/>
      <c r="BB695" s="561"/>
      <c r="BC695" s="561"/>
      <c r="BD695" s="561"/>
      <c r="BE695" s="561"/>
      <c r="BF695" s="561"/>
      <c r="BG695" s="561"/>
      <c r="BH695" s="561"/>
      <c r="BI695" s="561"/>
      <c r="BJ695" s="561"/>
      <c r="BK695" s="561"/>
      <c r="BL695" s="561"/>
      <c r="BM695" s="561"/>
      <c r="BN695" s="561"/>
      <c r="BO695" s="561"/>
      <c r="BP695" s="561"/>
      <c r="BQ695" s="561"/>
      <c r="BR695" s="561"/>
      <c r="BS695" s="561"/>
      <c r="BT695" s="561"/>
      <c r="BU695" s="561"/>
    </row>
    <row r="696" spans="1:73">
      <c r="A696" s="561"/>
      <c r="E696" s="561"/>
      <c r="H696" s="561"/>
      <c r="Q696" s="561"/>
      <c r="R696" s="561"/>
      <c r="S696" s="561"/>
      <c r="T696" s="561"/>
      <c r="U696" s="561"/>
      <c r="V696" s="561"/>
      <c r="Y696" s="561"/>
      <c r="Z696" s="561"/>
      <c r="AA696" s="561"/>
      <c r="AB696" s="561"/>
      <c r="AC696" s="561"/>
      <c r="AD696" s="561"/>
      <c r="AE696" s="561"/>
      <c r="AF696" s="561"/>
      <c r="AG696" s="561"/>
      <c r="AH696" s="561"/>
      <c r="AJ696" s="561"/>
      <c r="AK696" s="561"/>
      <c r="AM696" s="561"/>
      <c r="AN696" s="561"/>
      <c r="AO696" s="561"/>
      <c r="AP696" s="561"/>
      <c r="AQ696" s="561"/>
      <c r="AR696" s="561"/>
      <c r="AS696" s="561"/>
      <c r="AU696" s="561"/>
      <c r="AV696" s="561"/>
      <c r="AW696" s="561"/>
      <c r="AX696" s="561"/>
      <c r="AY696" s="561"/>
      <c r="AZ696" s="561"/>
      <c r="BA696" s="561"/>
      <c r="BB696" s="561"/>
      <c r="BC696" s="561"/>
      <c r="BD696" s="561"/>
      <c r="BE696" s="561"/>
      <c r="BF696" s="561"/>
      <c r="BG696" s="561"/>
      <c r="BH696" s="561"/>
      <c r="BI696" s="561"/>
      <c r="BJ696" s="561"/>
      <c r="BK696" s="561"/>
      <c r="BL696" s="561"/>
      <c r="BM696" s="561"/>
      <c r="BN696" s="561"/>
      <c r="BO696" s="561"/>
      <c r="BP696" s="561"/>
      <c r="BQ696" s="561"/>
      <c r="BR696" s="561"/>
      <c r="BS696" s="561"/>
      <c r="BT696" s="561"/>
      <c r="BU696" s="561"/>
    </row>
    <row r="697" spans="1:73">
      <c r="A697" s="561"/>
      <c r="E697" s="561"/>
      <c r="H697" s="561"/>
      <c r="Q697" s="561"/>
      <c r="R697" s="561"/>
      <c r="S697" s="561"/>
      <c r="T697" s="561"/>
      <c r="U697" s="561"/>
      <c r="V697" s="561"/>
      <c r="Y697" s="561"/>
      <c r="Z697" s="561"/>
      <c r="AA697" s="561"/>
      <c r="AB697" s="561"/>
      <c r="AC697" s="561"/>
      <c r="AD697" s="561"/>
      <c r="AE697" s="561"/>
      <c r="AF697" s="561"/>
      <c r="AG697" s="561"/>
      <c r="AH697" s="561"/>
      <c r="AJ697" s="561"/>
      <c r="AK697" s="561"/>
      <c r="AM697" s="561"/>
      <c r="AN697" s="561"/>
      <c r="AO697" s="561"/>
      <c r="AP697" s="561"/>
      <c r="AQ697" s="561"/>
      <c r="AR697" s="561"/>
      <c r="AS697" s="561"/>
      <c r="AU697" s="561"/>
      <c r="AV697" s="561"/>
      <c r="AW697" s="561"/>
      <c r="AX697" s="561"/>
      <c r="AY697" s="561"/>
      <c r="AZ697" s="561"/>
      <c r="BA697" s="561"/>
      <c r="BB697" s="561"/>
      <c r="BC697" s="561"/>
      <c r="BD697" s="561"/>
      <c r="BE697" s="561"/>
      <c r="BF697" s="561"/>
      <c r="BG697" s="561"/>
      <c r="BH697" s="561"/>
      <c r="BI697" s="561"/>
      <c r="BJ697" s="561"/>
      <c r="BK697" s="561"/>
      <c r="BL697" s="561"/>
      <c r="BM697" s="561"/>
      <c r="BN697" s="561"/>
      <c r="BO697" s="561"/>
      <c r="BP697" s="561"/>
      <c r="BQ697" s="561"/>
      <c r="BR697" s="561"/>
      <c r="BS697" s="561"/>
      <c r="BT697" s="561"/>
      <c r="BU697" s="561"/>
    </row>
    <row r="698" spans="1:73">
      <c r="A698" s="561"/>
      <c r="E698" s="561"/>
      <c r="H698" s="561"/>
      <c r="Q698" s="561"/>
      <c r="R698" s="561"/>
      <c r="S698" s="561"/>
      <c r="T698" s="561"/>
      <c r="U698" s="561"/>
      <c r="V698" s="561"/>
      <c r="Y698" s="561"/>
      <c r="Z698" s="561"/>
      <c r="AA698" s="561"/>
      <c r="AB698" s="561"/>
      <c r="AC698" s="561"/>
      <c r="AD698" s="561"/>
      <c r="AE698" s="561"/>
      <c r="AF698" s="561"/>
      <c r="AG698" s="561"/>
      <c r="AH698" s="561"/>
      <c r="AJ698" s="561"/>
      <c r="AK698" s="561"/>
      <c r="AM698" s="561"/>
      <c r="AN698" s="561"/>
      <c r="AO698" s="561"/>
      <c r="AP698" s="561"/>
      <c r="AQ698" s="561"/>
      <c r="AR698" s="561"/>
      <c r="AS698" s="561"/>
      <c r="AU698" s="561"/>
      <c r="AV698" s="561"/>
      <c r="AW698" s="561"/>
      <c r="AX698" s="561"/>
      <c r="AY698" s="561"/>
      <c r="AZ698" s="561"/>
      <c r="BA698" s="561"/>
      <c r="BB698" s="561"/>
      <c r="BC698" s="561"/>
      <c r="BD698" s="561"/>
      <c r="BE698" s="561"/>
      <c r="BF698" s="561"/>
      <c r="BG698" s="561"/>
      <c r="BH698" s="561"/>
      <c r="BI698" s="561"/>
      <c r="BJ698" s="561"/>
      <c r="BK698" s="561"/>
      <c r="BL698" s="561"/>
      <c r="BM698" s="561"/>
      <c r="BN698" s="561"/>
      <c r="BO698" s="561"/>
      <c r="BP698" s="561"/>
      <c r="BQ698" s="561"/>
      <c r="BR698" s="561"/>
      <c r="BS698" s="561"/>
      <c r="BT698" s="561"/>
      <c r="BU698" s="561"/>
    </row>
    <row r="699" spans="1:73">
      <c r="A699" s="561"/>
      <c r="E699" s="561"/>
      <c r="H699" s="561"/>
      <c r="Q699" s="561"/>
      <c r="R699" s="561"/>
      <c r="S699" s="561"/>
      <c r="T699" s="561"/>
      <c r="U699" s="561"/>
      <c r="V699" s="561"/>
      <c r="Y699" s="561"/>
      <c r="Z699" s="561"/>
      <c r="AA699" s="561"/>
      <c r="AB699" s="561"/>
      <c r="AC699" s="561"/>
      <c r="AD699" s="561"/>
      <c r="AE699" s="561"/>
      <c r="AF699" s="561"/>
      <c r="AG699" s="561"/>
      <c r="AH699" s="561"/>
      <c r="AJ699" s="561"/>
      <c r="AK699" s="561"/>
      <c r="AM699" s="561"/>
      <c r="AN699" s="561"/>
      <c r="AO699" s="561"/>
      <c r="AP699" s="561"/>
      <c r="AQ699" s="561"/>
      <c r="AR699" s="561"/>
      <c r="AS699" s="561"/>
      <c r="AU699" s="561"/>
      <c r="AV699" s="561"/>
      <c r="AW699" s="561"/>
      <c r="AX699" s="561"/>
      <c r="AY699" s="561"/>
      <c r="AZ699" s="561"/>
      <c r="BA699" s="561"/>
      <c r="BB699" s="561"/>
      <c r="BC699" s="561"/>
      <c r="BD699" s="561"/>
      <c r="BE699" s="561"/>
      <c r="BF699" s="561"/>
      <c r="BG699" s="561"/>
      <c r="BH699" s="561"/>
      <c r="BI699" s="561"/>
      <c r="BJ699" s="561"/>
      <c r="BK699" s="561"/>
      <c r="BL699" s="561"/>
      <c r="BM699" s="561"/>
      <c r="BN699" s="561"/>
      <c r="BO699" s="561"/>
      <c r="BP699" s="561"/>
      <c r="BQ699" s="561"/>
      <c r="BR699" s="561"/>
      <c r="BS699" s="561"/>
      <c r="BT699" s="561"/>
      <c r="BU699" s="561"/>
    </row>
    <row r="700" spans="1:73">
      <c r="A700" s="561"/>
      <c r="E700" s="561"/>
      <c r="H700" s="561"/>
      <c r="Q700" s="561"/>
      <c r="R700" s="561"/>
      <c r="S700" s="561"/>
      <c r="T700" s="561"/>
      <c r="U700" s="561"/>
      <c r="V700" s="561"/>
      <c r="Y700" s="561"/>
      <c r="Z700" s="561"/>
      <c r="AA700" s="561"/>
      <c r="AB700" s="561"/>
      <c r="AC700" s="561"/>
      <c r="AD700" s="561"/>
      <c r="AE700" s="561"/>
      <c r="AF700" s="561"/>
      <c r="AG700" s="561"/>
      <c r="AH700" s="561"/>
      <c r="AJ700" s="561"/>
      <c r="AK700" s="561"/>
      <c r="AM700" s="561"/>
      <c r="AN700" s="561"/>
      <c r="AO700" s="561"/>
      <c r="AP700" s="561"/>
      <c r="AQ700" s="561"/>
      <c r="AR700" s="561"/>
      <c r="AS700" s="561"/>
      <c r="AU700" s="561"/>
      <c r="AV700" s="561"/>
      <c r="AW700" s="561"/>
      <c r="AX700" s="561"/>
      <c r="AY700" s="561"/>
      <c r="AZ700" s="561"/>
      <c r="BA700" s="561"/>
      <c r="BB700" s="561"/>
      <c r="BC700" s="561"/>
      <c r="BD700" s="561"/>
      <c r="BE700" s="561"/>
      <c r="BF700" s="561"/>
      <c r="BG700" s="561"/>
      <c r="BH700" s="561"/>
      <c r="BI700" s="561"/>
      <c r="BJ700" s="561"/>
      <c r="BK700" s="561"/>
      <c r="BL700" s="561"/>
      <c r="BM700" s="561"/>
      <c r="BN700" s="561"/>
      <c r="BO700" s="561"/>
      <c r="BP700" s="561"/>
      <c r="BQ700" s="561"/>
      <c r="BR700" s="561"/>
      <c r="BS700" s="561"/>
      <c r="BT700" s="561"/>
      <c r="BU700" s="561"/>
    </row>
    <row r="701" spans="1:73">
      <c r="A701" s="561"/>
      <c r="E701" s="561"/>
      <c r="H701" s="561"/>
      <c r="Q701" s="561"/>
      <c r="R701" s="561"/>
      <c r="S701" s="561"/>
      <c r="T701" s="561"/>
      <c r="U701" s="561"/>
      <c r="V701" s="561"/>
      <c r="Y701" s="561"/>
      <c r="Z701" s="561"/>
      <c r="AA701" s="561"/>
      <c r="AB701" s="561"/>
      <c r="AC701" s="561"/>
      <c r="AD701" s="561"/>
      <c r="AE701" s="561"/>
      <c r="AF701" s="561"/>
      <c r="AG701" s="561"/>
      <c r="AH701" s="561"/>
      <c r="AJ701" s="561"/>
      <c r="AK701" s="561"/>
      <c r="AM701" s="561"/>
      <c r="AN701" s="561"/>
      <c r="AO701" s="561"/>
      <c r="AP701" s="561"/>
      <c r="AQ701" s="561"/>
      <c r="AR701" s="561"/>
      <c r="AS701" s="561"/>
      <c r="AU701" s="561"/>
      <c r="AV701" s="561"/>
      <c r="AW701" s="561"/>
      <c r="AX701" s="561"/>
      <c r="AY701" s="561"/>
      <c r="AZ701" s="561"/>
      <c r="BA701" s="561"/>
      <c r="BB701" s="561"/>
      <c r="BC701" s="561"/>
      <c r="BD701" s="561"/>
      <c r="BE701" s="561"/>
      <c r="BF701" s="561"/>
      <c r="BG701" s="561"/>
      <c r="BH701" s="561"/>
      <c r="BI701" s="561"/>
      <c r="BJ701" s="561"/>
      <c r="BK701" s="561"/>
      <c r="BL701" s="561"/>
      <c r="BM701" s="561"/>
      <c r="BN701" s="561"/>
      <c r="BO701" s="561"/>
      <c r="BP701" s="561"/>
      <c r="BQ701" s="561"/>
      <c r="BR701" s="561"/>
      <c r="BS701" s="561"/>
      <c r="BT701" s="561"/>
      <c r="BU701" s="561"/>
    </row>
    <row r="702" spans="1:73">
      <c r="A702" s="561"/>
      <c r="E702" s="561"/>
      <c r="H702" s="561"/>
      <c r="Q702" s="561"/>
      <c r="R702" s="561"/>
      <c r="S702" s="561"/>
      <c r="T702" s="561"/>
      <c r="U702" s="561"/>
      <c r="V702" s="561"/>
      <c r="Y702" s="561"/>
      <c r="Z702" s="561"/>
      <c r="AA702" s="561"/>
      <c r="AB702" s="561"/>
      <c r="AC702" s="561"/>
      <c r="AD702" s="561"/>
      <c r="AE702" s="561"/>
      <c r="AF702" s="561"/>
      <c r="AG702" s="561"/>
      <c r="AH702" s="561"/>
      <c r="AJ702" s="561"/>
      <c r="AK702" s="561"/>
      <c r="AM702" s="561"/>
      <c r="AN702" s="561"/>
      <c r="AO702" s="561"/>
      <c r="AP702" s="561"/>
      <c r="AQ702" s="561"/>
      <c r="AR702" s="561"/>
      <c r="AS702" s="561"/>
      <c r="AU702" s="561"/>
      <c r="AV702" s="561"/>
      <c r="AW702" s="561"/>
      <c r="AX702" s="561"/>
      <c r="AY702" s="561"/>
      <c r="AZ702" s="561"/>
      <c r="BA702" s="561"/>
      <c r="BB702" s="561"/>
      <c r="BC702" s="561"/>
      <c r="BD702" s="561"/>
      <c r="BE702" s="561"/>
      <c r="BF702" s="561"/>
      <c r="BG702" s="561"/>
      <c r="BH702" s="561"/>
      <c r="BI702" s="561"/>
      <c r="BJ702" s="561"/>
      <c r="BK702" s="561"/>
      <c r="BL702" s="561"/>
      <c r="BM702" s="561"/>
      <c r="BN702" s="561"/>
      <c r="BO702" s="561"/>
      <c r="BP702" s="561"/>
      <c r="BQ702" s="561"/>
      <c r="BR702" s="561"/>
      <c r="BS702" s="561"/>
      <c r="BT702" s="561"/>
      <c r="BU702" s="561"/>
    </row>
    <row r="703" spans="1:73">
      <c r="A703" s="561"/>
      <c r="E703" s="561"/>
      <c r="H703" s="561"/>
      <c r="Q703" s="561"/>
      <c r="R703" s="561"/>
      <c r="S703" s="561"/>
      <c r="T703" s="561"/>
      <c r="U703" s="561"/>
      <c r="V703" s="561"/>
      <c r="Y703" s="561"/>
      <c r="Z703" s="561"/>
      <c r="AA703" s="561"/>
      <c r="AB703" s="561"/>
      <c r="AC703" s="561"/>
      <c r="AD703" s="561"/>
      <c r="AE703" s="561"/>
      <c r="AF703" s="561"/>
      <c r="AG703" s="561"/>
      <c r="AH703" s="561"/>
      <c r="AJ703" s="561"/>
      <c r="AK703" s="561"/>
      <c r="AM703" s="561"/>
      <c r="AN703" s="561"/>
      <c r="AO703" s="561"/>
      <c r="AP703" s="561"/>
      <c r="AQ703" s="561"/>
      <c r="AR703" s="561"/>
      <c r="AS703" s="561"/>
      <c r="AU703" s="561"/>
      <c r="AV703" s="561"/>
      <c r="AW703" s="561"/>
      <c r="AX703" s="561"/>
      <c r="AY703" s="561"/>
      <c r="AZ703" s="561"/>
      <c r="BA703" s="561"/>
      <c r="BB703" s="561"/>
      <c r="BC703" s="561"/>
      <c r="BD703" s="561"/>
      <c r="BE703" s="561"/>
      <c r="BF703" s="561"/>
      <c r="BG703" s="561"/>
      <c r="BH703" s="561"/>
      <c r="BI703" s="561"/>
      <c r="BJ703" s="561"/>
      <c r="BK703" s="561"/>
      <c r="BL703" s="561"/>
      <c r="BM703" s="561"/>
      <c r="BN703" s="561"/>
      <c r="BO703" s="561"/>
      <c r="BP703" s="561"/>
      <c r="BQ703" s="561"/>
      <c r="BR703" s="561"/>
      <c r="BS703" s="561"/>
      <c r="BT703" s="561"/>
      <c r="BU703" s="561"/>
    </row>
    <row r="704" spans="1:73">
      <c r="A704" s="561"/>
      <c r="E704" s="561"/>
      <c r="H704" s="561"/>
      <c r="Q704" s="561"/>
      <c r="R704" s="561"/>
      <c r="S704" s="561"/>
      <c r="T704" s="561"/>
      <c r="U704" s="561"/>
      <c r="V704" s="561"/>
      <c r="Y704" s="561"/>
      <c r="Z704" s="561"/>
      <c r="AA704" s="561"/>
      <c r="AB704" s="561"/>
      <c r="AC704" s="561"/>
      <c r="AD704" s="561"/>
      <c r="AE704" s="561"/>
      <c r="AF704" s="561"/>
      <c r="AG704" s="561"/>
      <c r="AH704" s="561"/>
      <c r="AJ704" s="561"/>
      <c r="AK704" s="561"/>
      <c r="AM704" s="561"/>
      <c r="AN704" s="561"/>
      <c r="AO704" s="561"/>
      <c r="AP704" s="561"/>
      <c r="AQ704" s="561"/>
      <c r="AR704" s="561"/>
      <c r="AS704" s="561"/>
      <c r="AU704" s="561"/>
      <c r="AV704" s="561"/>
      <c r="AW704" s="561"/>
      <c r="AX704" s="561"/>
      <c r="AY704" s="561"/>
      <c r="AZ704" s="561"/>
      <c r="BA704" s="561"/>
      <c r="BB704" s="561"/>
      <c r="BC704" s="561"/>
      <c r="BD704" s="561"/>
      <c r="BE704" s="561"/>
      <c r="BF704" s="561"/>
      <c r="BG704" s="561"/>
      <c r="BH704" s="561"/>
      <c r="BI704" s="561"/>
      <c r="BJ704" s="561"/>
      <c r="BK704" s="561"/>
      <c r="BL704" s="561"/>
      <c r="BM704" s="561"/>
      <c r="BN704" s="561"/>
      <c r="BO704" s="561"/>
      <c r="BP704" s="561"/>
      <c r="BQ704" s="561"/>
      <c r="BR704" s="561"/>
      <c r="BS704" s="561"/>
      <c r="BT704" s="561"/>
      <c r="BU704" s="561"/>
    </row>
    <row r="705" spans="1:73">
      <c r="A705" s="561"/>
      <c r="E705" s="561"/>
      <c r="H705" s="561"/>
      <c r="Q705" s="561"/>
      <c r="R705" s="561"/>
      <c r="S705" s="561"/>
      <c r="T705" s="561"/>
      <c r="U705" s="561"/>
      <c r="V705" s="561"/>
      <c r="Y705" s="561"/>
      <c r="Z705" s="561"/>
      <c r="AA705" s="561"/>
      <c r="AB705" s="561"/>
      <c r="AC705" s="561"/>
      <c r="AD705" s="561"/>
      <c r="AE705" s="561"/>
      <c r="AF705" s="561"/>
      <c r="AG705" s="561"/>
      <c r="AH705" s="561"/>
      <c r="AJ705" s="561"/>
      <c r="AK705" s="561"/>
      <c r="AM705" s="561"/>
      <c r="AN705" s="561"/>
      <c r="AO705" s="561"/>
      <c r="AP705" s="561"/>
      <c r="AQ705" s="561"/>
      <c r="AR705" s="561"/>
      <c r="AS705" s="561"/>
      <c r="AU705" s="561"/>
      <c r="AV705" s="561"/>
      <c r="AW705" s="561"/>
      <c r="AX705" s="561"/>
      <c r="AY705" s="561"/>
      <c r="AZ705" s="561"/>
      <c r="BA705" s="561"/>
      <c r="BB705" s="561"/>
      <c r="BC705" s="561"/>
      <c r="BD705" s="561"/>
      <c r="BE705" s="561"/>
      <c r="BF705" s="561"/>
      <c r="BG705" s="561"/>
      <c r="BH705" s="561"/>
      <c r="BI705" s="561"/>
      <c r="BJ705" s="561"/>
      <c r="BK705" s="561"/>
      <c r="BL705" s="561"/>
      <c r="BM705" s="561"/>
      <c r="BN705" s="561"/>
      <c r="BO705" s="561"/>
      <c r="BP705" s="561"/>
      <c r="BQ705" s="561"/>
      <c r="BR705" s="561"/>
      <c r="BS705" s="561"/>
      <c r="BT705" s="561"/>
      <c r="BU705" s="561"/>
    </row>
    <row r="706" spans="1:73">
      <c r="A706" s="561"/>
      <c r="E706" s="561"/>
      <c r="H706" s="561"/>
      <c r="Q706" s="561"/>
      <c r="R706" s="561"/>
      <c r="S706" s="561"/>
      <c r="T706" s="561"/>
      <c r="U706" s="561"/>
      <c r="V706" s="561"/>
      <c r="Y706" s="561"/>
      <c r="Z706" s="561"/>
      <c r="AA706" s="561"/>
      <c r="AB706" s="561"/>
      <c r="AC706" s="561"/>
      <c r="AD706" s="561"/>
      <c r="AE706" s="561"/>
      <c r="AF706" s="561"/>
      <c r="AG706" s="561"/>
      <c r="AH706" s="561"/>
      <c r="AJ706" s="561"/>
      <c r="AK706" s="561"/>
      <c r="AM706" s="561"/>
      <c r="AN706" s="561"/>
      <c r="AO706" s="561"/>
      <c r="AP706" s="561"/>
      <c r="AQ706" s="561"/>
      <c r="AR706" s="561"/>
      <c r="AS706" s="561"/>
      <c r="AU706" s="561"/>
      <c r="AV706" s="561"/>
      <c r="AW706" s="561"/>
      <c r="AX706" s="561"/>
      <c r="AY706" s="561"/>
      <c r="AZ706" s="561"/>
      <c r="BA706" s="561"/>
      <c r="BB706" s="561"/>
      <c r="BC706" s="561"/>
      <c r="BD706" s="561"/>
      <c r="BE706" s="561"/>
      <c r="BF706" s="561"/>
      <c r="BG706" s="561"/>
      <c r="BH706" s="561"/>
      <c r="BI706" s="561"/>
      <c r="BJ706" s="561"/>
      <c r="BK706" s="561"/>
      <c r="BL706" s="561"/>
      <c r="BM706" s="561"/>
      <c r="BN706" s="561"/>
      <c r="BO706" s="561"/>
      <c r="BP706" s="561"/>
      <c r="BQ706" s="561"/>
      <c r="BR706" s="561"/>
      <c r="BS706" s="561"/>
      <c r="BT706" s="561"/>
      <c r="BU706" s="561"/>
    </row>
    <row r="707" spans="1:73">
      <c r="A707" s="561"/>
      <c r="E707" s="561"/>
      <c r="H707" s="561"/>
      <c r="Q707" s="561"/>
      <c r="R707" s="561"/>
      <c r="S707" s="561"/>
      <c r="T707" s="561"/>
      <c r="U707" s="561"/>
      <c r="V707" s="561"/>
      <c r="Y707" s="561"/>
      <c r="Z707" s="561"/>
      <c r="AA707" s="561"/>
      <c r="AB707" s="561"/>
      <c r="AC707" s="561"/>
      <c r="AD707" s="561"/>
      <c r="AE707" s="561"/>
      <c r="AF707" s="561"/>
      <c r="AG707" s="561"/>
      <c r="AH707" s="561"/>
      <c r="AJ707" s="561"/>
      <c r="AK707" s="561"/>
      <c r="AM707" s="561"/>
      <c r="AN707" s="561"/>
      <c r="AO707" s="561"/>
      <c r="AP707" s="561"/>
      <c r="AQ707" s="561"/>
      <c r="AR707" s="561"/>
      <c r="AS707" s="561"/>
      <c r="AU707" s="561"/>
      <c r="AV707" s="561"/>
      <c r="AW707" s="561"/>
      <c r="AX707" s="561"/>
      <c r="AY707" s="561"/>
      <c r="AZ707" s="561"/>
      <c r="BA707" s="561"/>
      <c r="BB707" s="561"/>
      <c r="BC707" s="561"/>
      <c r="BD707" s="561"/>
      <c r="BE707" s="561"/>
      <c r="BF707" s="561"/>
      <c r="BG707" s="561"/>
      <c r="BH707" s="561"/>
      <c r="BI707" s="561"/>
      <c r="BJ707" s="561"/>
      <c r="BK707" s="561"/>
      <c r="BL707" s="561"/>
      <c r="BM707" s="561"/>
      <c r="BN707" s="561"/>
      <c r="BO707" s="561"/>
      <c r="BP707" s="561"/>
      <c r="BQ707" s="561"/>
      <c r="BR707" s="561"/>
      <c r="BS707" s="561"/>
      <c r="BT707" s="561"/>
      <c r="BU707" s="561"/>
    </row>
    <row r="708" spans="1:73">
      <c r="A708" s="561"/>
      <c r="E708" s="561"/>
      <c r="H708" s="561"/>
      <c r="Q708" s="561"/>
      <c r="R708" s="561"/>
      <c r="S708" s="561"/>
      <c r="T708" s="561"/>
      <c r="U708" s="561"/>
      <c r="V708" s="561"/>
      <c r="Y708" s="561"/>
      <c r="Z708" s="561"/>
      <c r="AA708" s="561"/>
      <c r="AB708" s="561"/>
      <c r="AC708" s="561"/>
      <c r="AD708" s="561"/>
      <c r="AE708" s="561"/>
      <c r="AF708" s="561"/>
      <c r="AG708" s="561"/>
      <c r="AH708" s="561"/>
      <c r="AJ708" s="561"/>
      <c r="AK708" s="561"/>
      <c r="AM708" s="561"/>
      <c r="AN708" s="561"/>
      <c r="AO708" s="561"/>
      <c r="AP708" s="561"/>
      <c r="AQ708" s="561"/>
      <c r="AR708" s="561"/>
      <c r="AS708" s="561"/>
      <c r="AU708" s="561"/>
      <c r="AV708" s="561"/>
      <c r="AW708" s="561"/>
      <c r="AX708" s="561"/>
      <c r="AY708" s="561"/>
      <c r="AZ708" s="561"/>
      <c r="BA708" s="561"/>
      <c r="BB708" s="561"/>
      <c r="BC708" s="561"/>
      <c r="BD708" s="561"/>
      <c r="BE708" s="561"/>
      <c r="BF708" s="561"/>
      <c r="BG708" s="561"/>
      <c r="BH708" s="561"/>
      <c r="BI708" s="561"/>
      <c r="BJ708" s="561"/>
      <c r="BK708" s="561"/>
      <c r="BL708" s="561"/>
      <c r="BM708" s="561"/>
      <c r="BN708" s="561"/>
      <c r="BO708" s="561"/>
      <c r="BP708" s="561"/>
      <c r="BQ708" s="561"/>
      <c r="BR708" s="561"/>
      <c r="BS708" s="561"/>
      <c r="BT708" s="561"/>
      <c r="BU708" s="561"/>
    </row>
    <row r="709" spans="1:73">
      <c r="A709" s="561"/>
      <c r="E709" s="561"/>
      <c r="H709" s="561"/>
      <c r="Q709" s="561"/>
      <c r="R709" s="561"/>
      <c r="S709" s="561"/>
      <c r="T709" s="561"/>
      <c r="U709" s="561"/>
      <c r="V709" s="561"/>
      <c r="Y709" s="561"/>
      <c r="Z709" s="561"/>
      <c r="AA709" s="561"/>
      <c r="AB709" s="561"/>
      <c r="AC709" s="561"/>
      <c r="AD709" s="561"/>
      <c r="AE709" s="561"/>
      <c r="AF709" s="561"/>
      <c r="AG709" s="561"/>
      <c r="AH709" s="561"/>
      <c r="AJ709" s="561"/>
      <c r="AK709" s="561"/>
      <c r="AM709" s="561"/>
      <c r="AN709" s="561"/>
      <c r="AO709" s="561"/>
      <c r="AP709" s="561"/>
      <c r="AQ709" s="561"/>
      <c r="AR709" s="561"/>
      <c r="AS709" s="561"/>
      <c r="AU709" s="561"/>
      <c r="AV709" s="561"/>
      <c r="AW709" s="561"/>
      <c r="AX709" s="561"/>
      <c r="AY709" s="561"/>
      <c r="AZ709" s="561"/>
      <c r="BA709" s="561"/>
      <c r="BB709" s="561"/>
      <c r="BC709" s="561"/>
      <c r="BD709" s="561"/>
      <c r="BE709" s="561"/>
      <c r="BF709" s="561"/>
      <c r="BG709" s="561"/>
      <c r="BH709" s="561"/>
      <c r="BI709" s="561"/>
      <c r="BJ709" s="561"/>
      <c r="BK709" s="561"/>
      <c r="BL709" s="561"/>
      <c r="BM709" s="561"/>
      <c r="BN709" s="561"/>
      <c r="BO709" s="561"/>
      <c r="BP709" s="561"/>
      <c r="BQ709" s="561"/>
      <c r="BR709" s="561"/>
      <c r="BS709" s="561"/>
      <c r="BT709" s="561"/>
      <c r="BU709" s="561"/>
    </row>
    <row r="710" spans="1:73">
      <c r="A710" s="561"/>
      <c r="E710" s="561"/>
      <c r="H710" s="561"/>
      <c r="Q710" s="561"/>
      <c r="R710" s="561"/>
      <c r="S710" s="561"/>
      <c r="T710" s="561"/>
      <c r="U710" s="561"/>
      <c r="V710" s="561"/>
      <c r="Y710" s="561"/>
      <c r="Z710" s="561"/>
      <c r="AA710" s="561"/>
      <c r="AB710" s="561"/>
      <c r="AC710" s="561"/>
      <c r="AD710" s="561"/>
      <c r="AE710" s="561"/>
      <c r="AF710" s="561"/>
      <c r="AG710" s="561"/>
      <c r="AH710" s="561"/>
      <c r="AJ710" s="561"/>
      <c r="AK710" s="561"/>
      <c r="AM710" s="561"/>
      <c r="AN710" s="561"/>
      <c r="AO710" s="561"/>
      <c r="AP710" s="561"/>
      <c r="AQ710" s="561"/>
      <c r="AR710" s="561"/>
      <c r="AS710" s="561"/>
      <c r="AU710" s="561"/>
      <c r="AV710" s="561"/>
      <c r="AW710" s="561"/>
      <c r="AX710" s="561"/>
      <c r="AY710" s="561"/>
      <c r="AZ710" s="561"/>
      <c r="BA710" s="561"/>
      <c r="BB710" s="561"/>
      <c r="BC710" s="561"/>
      <c r="BD710" s="561"/>
      <c r="BE710" s="561"/>
      <c r="BF710" s="561"/>
      <c r="BG710" s="561"/>
      <c r="BH710" s="561"/>
      <c r="BI710" s="561"/>
      <c r="BJ710" s="561"/>
      <c r="BK710" s="561"/>
      <c r="BL710" s="561"/>
      <c r="BM710" s="561"/>
      <c r="BN710" s="561"/>
      <c r="BO710" s="561"/>
      <c r="BP710" s="561"/>
      <c r="BQ710" s="561"/>
      <c r="BR710" s="561"/>
      <c r="BS710" s="561"/>
      <c r="BT710" s="561"/>
      <c r="BU710" s="561"/>
    </row>
    <row r="711" spans="1:73">
      <c r="A711" s="561"/>
      <c r="E711" s="561"/>
      <c r="H711" s="561"/>
      <c r="Q711" s="561"/>
      <c r="R711" s="561"/>
      <c r="S711" s="561"/>
      <c r="T711" s="561"/>
      <c r="U711" s="561"/>
      <c r="V711" s="561"/>
      <c r="Y711" s="561"/>
      <c r="Z711" s="561"/>
      <c r="AA711" s="561"/>
      <c r="AB711" s="561"/>
      <c r="AC711" s="561"/>
      <c r="AD711" s="561"/>
      <c r="AE711" s="561"/>
      <c r="AF711" s="561"/>
      <c r="AG711" s="561"/>
      <c r="AH711" s="561"/>
      <c r="AJ711" s="561"/>
      <c r="AK711" s="561"/>
      <c r="AM711" s="561"/>
      <c r="AN711" s="561"/>
      <c r="AO711" s="561"/>
      <c r="AP711" s="561"/>
      <c r="AQ711" s="561"/>
      <c r="AR711" s="561"/>
      <c r="AS711" s="561"/>
      <c r="AU711" s="561"/>
      <c r="AV711" s="561"/>
      <c r="AW711" s="561"/>
      <c r="AX711" s="561"/>
      <c r="AY711" s="561"/>
      <c r="AZ711" s="561"/>
      <c r="BA711" s="561"/>
      <c r="BB711" s="561"/>
      <c r="BC711" s="561"/>
      <c r="BD711" s="561"/>
      <c r="BE711" s="561"/>
      <c r="BF711" s="561"/>
      <c r="BG711" s="561"/>
      <c r="BH711" s="561"/>
      <c r="BI711" s="561"/>
      <c r="BJ711" s="561"/>
      <c r="BK711" s="561"/>
      <c r="BL711" s="561"/>
      <c r="BM711" s="561"/>
      <c r="BN711" s="561"/>
      <c r="BO711" s="561"/>
      <c r="BP711" s="561"/>
      <c r="BQ711" s="561"/>
      <c r="BR711" s="561"/>
      <c r="BS711" s="561"/>
      <c r="BT711" s="561"/>
      <c r="BU711" s="561"/>
    </row>
    <row r="712" spans="1:73">
      <c r="A712" s="561"/>
      <c r="E712" s="561"/>
      <c r="H712" s="561"/>
      <c r="Q712" s="561"/>
      <c r="R712" s="561"/>
      <c r="S712" s="561"/>
      <c r="T712" s="561"/>
      <c r="U712" s="561"/>
      <c r="V712" s="561"/>
      <c r="Y712" s="561"/>
      <c r="Z712" s="561"/>
      <c r="AA712" s="561"/>
      <c r="AB712" s="561"/>
      <c r="AC712" s="561"/>
      <c r="AD712" s="561"/>
      <c r="AE712" s="561"/>
      <c r="AF712" s="561"/>
      <c r="AG712" s="561"/>
      <c r="AH712" s="561"/>
      <c r="AJ712" s="561"/>
      <c r="AK712" s="561"/>
      <c r="AM712" s="561"/>
      <c r="AN712" s="561"/>
      <c r="AO712" s="561"/>
      <c r="AP712" s="561"/>
      <c r="AQ712" s="561"/>
      <c r="AR712" s="561"/>
      <c r="AS712" s="561"/>
      <c r="AU712" s="561"/>
      <c r="AV712" s="561"/>
      <c r="AW712" s="561"/>
      <c r="AX712" s="561"/>
      <c r="AY712" s="561"/>
      <c r="AZ712" s="561"/>
      <c r="BA712" s="561"/>
      <c r="BB712" s="561"/>
      <c r="BC712" s="561"/>
      <c r="BD712" s="561"/>
      <c r="BE712" s="561"/>
      <c r="BF712" s="561"/>
      <c r="BG712" s="561"/>
      <c r="BH712" s="561"/>
      <c r="BI712" s="561"/>
      <c r="BJ712" s="561"/>
      <c r="BK712" s="561"/>
      <c r="BL712" s="561"/>
      <c r="BM712" s="561"/>
      <c r="BN712" s="561"/>
      <c r="BO712" s="561"/>
      <c r="BP712" s="561"/>
      <c r="BQ712" s="561"/>
      <c r="BR712" s="561"/>
      <c r="BS712" s="561"/>
      <c r="BT712" s="561"/>
      <c r="BU712" s="561"/>
    </row>
    <row r="713" spans="1:73">
      <c r="A713" s="561"/>
      <c r="E713" s="561"/>
      <c r="H713" s="561"/>
      <c r="Q713" s="561"/>
      <c r="R713" s="561"/>
      <c r="S713" s="561"/>
      <c r="T713" s="561"/>
      <c r="U713" s="561"/>
      <c r="V713" s="561"/>
      <c r="Y713" s="561"/>
      <c r="Z713" s="561"/>
      <c r="AA713" s="561"/>
      <c r="AB713" s="561"/>
      <c r="AC713" s="561"/>
      <c r="AD713" s="561"/>
      <c r="AE713" s="561"/>
      <c r="AF713" s="561"/>
      <c r="AG713" s="561"/>
      <c r="AH713" s="561"/>
      <c r="AJ713" s="561"/>
      <c r="AK713" s="561"/>
      <c r="AM713" s="561"/>
      <c r="AN713" s="561"/>
      <c r="AO713" s="561"/>
      <c r="AP713" s="561"/>
      <c r="AQ713" s="561"/>
      <c r="AR713" s="561"/>
      <c r="AS713" s="561"/>
      <c r="AU713" s="561"/>
      <c r="AV713" s="561"/>
      <c r="AW713" s="561"/>
      <c r="AX713" s="561"/>
      <c r="AY713" s="561"/>
      <c r="AZ713" s="561"/>
      <c r="BA713" s="561"/>
      <c r="BB713" s="561"/>
      <c r="BC713" s="561"/>
      <c r="BD713" s="561"/>
      <c r="BE713" s="561"/>
      <c r="BF713" s="561"/>
      <c r="BG713" s="561"/>
      <c r="BH713" s="561"/>
      <c r="BI713" s="561"/>
      <c r="BJ713" s="561"/>
      <c r="BK713" s="561"/>
      <c r="BL713" s="561"/>
      <c r="BM713" s="561"/>
      <c r="BN713" s="561"/>
      <c r="BO713" s="561"/>
      <c r="BP713" s="561"/>
      <c r="BQ713" s="561"/>
      <c r="BR713" s="561"/>
      <c r="BS713" s="561"/>
      <c r="BT713" s="561"/>
      <c r="BU713" s="561"/>
    </row>
    <row r="714" spans="1:73">
      <c r="A714" s="561"/>
      <c r="E714" s="561"/>
      <c r="H714" s="561"/>
      <c r="Q714" s="561"/>
      <c r="R714" s="561"/>
      <c r="S714" s="561"/>
      <c r="T714" s="561"/>
      <c r="U714" s="561"/>
      <c r="V714" s="561"/>
      <c r="Y714" s="561"/>
      <c r="Z714" s="561"/>
      <c r="AA714" s="561"/>
      <c r="AB714" s="561"/>
      <c r="AC714" s="561"/>
      <c r="AD714" s="561"/>
      <c r="AE714" s="561"/>
      <c r="AF714" s="561"/>
      <c r="AG714" s="561"/>
      <c r="AH714" s="561"/>
      <c r="AJ714" s="561"/>
      <c r="AK714" s="561"/>
      <c r="AM714" s="561"/>
      <c r="AN714" s="561"/>
      <c r="AO714" s="561"/>
      <c r="AP714" s="561"/>
      <c r="AQ714" s="561"/>
      <c r="AR714" s="561"/>
      <c r="AS714" s="561"/>
      <c r="AU714" s="561"/>
      <c r="AV714" s="561"/>
      <c r="AW714" s="561"/>
      <c r="AX714" s="561"/>
      <c r="AY714" s="561"/>
      <c r="AZ714" s="561"/>
      <c r="BA714" s="561"/>
      <c r="BB714" s="561"/>
      <c r="BC714" s="561"/>
      <c r="BD714" s="561"/>
      <c r="BE714" s="561"/>
      <c r="BF714" s="561"/>
      <c r="BG714" s="561"/>
      <c r="BH714" s="561"/>
      <c r="BI714" s="561"/>
      <c r="BJ714" s="561"/>
      <c r="BK714" s="561"/>
      <c r="BL714" s="561"/>
      <c r="BM714" s="561"/>
      <c r="BN714" s="561"/>
      <c r="BO714" s="561"/>
      <c r="BP714" s="561"/>
      <c r="BQ714" s="561"/>
      <c r="BR714" s="561"/>
      <c r="BS714" s="561"/>
      <c r="BT714" s="561"/>
      <c r="BU714" s="561"/>
    </row>
    <row r="715" spans="1:73">
      <c r="A715" s="561"/>
      <c r="E715" s="561"/>
      <c r="H715" s="561"/>
      <c r="Q715" s="561"/>
      <c r="R715" s="561"/>
      <c r="S715" s="561"/>
      <c r="T715" s="561"/>
      <c r="U715" s="561"/>
      <c r="V715" s="561"/>
      <c r="Y715" s="561"/>
      <c r="Z715" s="561"/>
      <c r="AA715" s="561"/>
      <c r="AB715" s="561"/>
      <c r="AC715" s="561"/>
      <c r="AD715" s="561"/>
      <c r="AE715" s="561"/>
      <c r="AF715" s="561"/>
      <c r="AG715" s="561"/>
      <c r="AH715" s="561"/>
      <c r="AJ715" s="561"/>
      <c r="AK715" s="561"/>
      <c r="AM715" s="561"/>
      <c r="AN715" s="561"/>
      <c r="AO715" s="561"/>
      <c r="AP715" s="561"/>
      <c r="AQ715" s="561"/>
      <c r="AR715" s="561"/>
      <c r="AS715" s="561"/>
      <c r="AU715" s="561"/>
      <c r="AV715" s="561"/>
      <c r="AW715" s="561"/>
      <c r="AX715" s="561"/>
      <c r="AY715" s="561"/>
      <c r="AZ715" s="561"/>
      <c r="BA715" s="561"/>
      <c r="BB715" s="561"/>
      <c r="BC715" s="561"/>
      <c r="BD715" s="561"/>
      <c r="BE715" s="561"/>
      <c r="BF715" s="561"/>
      <c r="BG715" s="561"/>
      <c r="BH715" s="561"/>
      <c r="BI715" s="561"/>
      <c r="BJ715" s="561"/>
      <c r="BK715" s="561"/>
      <c r="BL715" s="561"/>
      <c r="BM715" s="561"/>
      <c r="BN715" s="561"/>
      <c r="BO715" s="561"/>
      <c r="BP715" s="561"/>
      <c r="BQ715" s="561"/>
      <c r="BR715" s="561"/>
      <c r="BS715" s="561"/>
      <c r="BT715" s="561"/>
      <c r="BU715" s="561"/>
    </row>
    <row r="716" spans="1:73">
      <c r="A716" s="561"/>
      <c r="E716" s="561"/>
      <c r="H716" s="561"/>
      <c r="Q716" s="561"/>
      <c r="R716" s="561"/>
      <c r="S716" s="561"/>
      <c r="T716" s="561"/>
      <c r="U716" s="561"/>
      <c r="V716" s="561"/>
      <c r="Y716" s="561"/>
      <c r="Z716" s="561"/>
      <c r="AA716" s="561"/>
      <c r="AB716" s="561"/>
      <c r="AC716" s="561"/>
      <c r="AD716" s="561"/>
      <c r="AE716" s="561"/>
      <c r="AF716" s="561"/>
      <c r="AG716" s="561"/>
      <c r="AH716" s="561"/>
      <c r="AJ716" s="561"/>
      <c r="AK716" s="561"/>
      <c r="AM716" s="561"/>
      <c r="AN716" s="561"/>
      <c r="AO716" s="561"/>
      <c r="AP716" s="561"/>
      <c r="AQ716" s="561"/>
      <c r="AR716" s="561"/>
      <c r="AS716" s="561"/>
      <c r="AU716" s="561"/>
      <c r="AV716" s="561"/>
      <c r="AW716" s="561"/>
      <c r="AX716" s="561"/>
      <c r="AY716" s="561"/>
      <c r="AZ716" s="561"/>
      <c r="BA716" s="561"/>
      <c r="BB716" s="561"/>
      <c r="BC716" s="561"/>
      <c r="BD716" s="561"/>
      <c r="BE716" s="561"/>
      <c r="BF716" s="561"/>
      <c r="BG716" s="561"/>
      <c r="BH716" s="561"/>
      <c r="BI716" s="561"/>
      <c r="BJ716" s="561"/>
      <c r="BK716" s="561"/>
      <c r="BL716" s="561"/>
      <c r="BM716" s="561"/>
      <c r="BN716" s="561"/>
      <c r="BO716" s="561"/>
      <c r="BP716" s="561"/>
      <c r="BQ716" s="561"/>
      <c r="BR716" s="561"/>
      <c r="BS716" s="561"/>
      <c r="BT716" s="561"/>
      <c r="BU716" s="561"/>
    </row>
    <row r="717" spans="1:73">
      <c r="A717" s="561"/>
      <c r="E717" s="561"/>
      <c r="H717" s="561"/>
      <c r="Q717" s="561"/>
      <c r="R717" s="561"/>
      <c r="S717" s="561"/>
      <c r="T717" s="561"/>
      <c r="U717" s="561"/>
      <c r="V717" s="561"/>
      <c r="Y717" s="561"/>
      <c r="Z717" s="561"/>
      <c r="AA717" s="561"/>
      <c r="AB717" s="561"/>
      <c r="AC717" s="561"/>
      <c r="AD717" s="561"/>
      <c r="AE717" s="561"/>
      <c r="AF717" s="561"/>
      <c r="AG717" s="561"/>
      <c r="AH717" s="561"/>
      <c r="AJ717" s="561"/>
      <c r="AK717" s="561"/>
      <c r="AM717" s="561"/>
      <c r="AN717" s="561"/>
      <c r="AO717" s="561"/>
      <c r="AP717" s="561"/>
      <c r="AQ717" s="561"/>
      <c r="AR717" s="561"/>
      <c r="AS717" s="561"/>
      <c r="AU717" s="561"/>
      <c r="AV717" s="561"/>
      <c r="AW717" s="561"/>
      <c r="AX717" s="561"/>
      <c r="AY717" s="561"/>
      <c r="AZ717" s="561"/>
      <c r="BA717" s="561"/>
      <c r="BB717" s="561"/>
      <c r="BC717" s="561"/>
      <c r="BD717" s="561"/>
      <c r="BE717" s="561"/>
      <c r="BF717" s="561"/>
      <c r="BG717" s="561"/>
      <c r="BH717" s="561"/>
      <c r="BI717" s="561"/>
      <c r="BJ717" s="561"/>
      <c r="BK717" s="561"/>
      <c r="BL717" s="561"/>
      <c r="BM717" s="561"/>
      <c r="BN717" s="561"/>
      <c r="BO717" s="561"/>
      <c r="BP717" s="561"/>
      <c r="BQ717" s="561"/>
      <c r="BR717" s="561"/>
      <c r="BS717" s="561"/>
      <c r="BT717" s="561"/>
      <c r="BU717" s="561"/>
    </row>
    <row r="718" spans="1:73">
      <c r="A718" s="561"/>
      <c r="E718" s="561"/>
      <c r="H718" s="561"/>
      <c r="Q718" s="561"/>
      <c r="R718" s="561"/>
      <c r="S718" s="561"/>
      <c r="T718" s="561"/>
      <c r="U718" s="561"/>
      <c r="V718" s="561"/>
      <c r="Y718" s="561"/>
      <c r="Z718" s="561"/>
      <c r="AA718" s="561"/>
      <c r="AB718" s="561"/>
      <c r="AC718" s="561"/>
      <c r="AD718" s="561"/>
      <c r="AE718" s="561"/>
      <c r="AF718" s="561"/>
      <c r="AG718" s="561"/>
      <c r="AH718" s="561"/>
      <c r="AJ718" s="561"/>
      <c r="AK718" s="561"/>
      <c r="AM718" s="561"/>
      <c r="AN718" s="561"/>
      <c r="AO718" s="561"/>
      <c r="AP718" s="561"/>
      <c r="AQ718" s="561"/>
      <c r="AR718" s="561"/>
      <c r="AS718" s="561"/>
      <c r="AU718" s="561"/>
      <c r="AV718" s="561"/>
      <c r="AW718" s="561"/>
      <c r="AX718" s="561"/>
      <c r="AY718" s="561"/>
      <c r="AZ718" s="561"/>
      <c r="BA718" s="561"/>
      <c r="BB718" s="561"/>
      <c r="BC718" s="561"/>
      <c r="BD718" s="561"/>
      <c r="BE718" s="561"/>
      <c r="BF718" s="561"/>
      <c r="BG718" s="561"/>
      <c r="BH718" s="561"/>
      <c r="BI718" s="561"/>
      <c r="BJ718" s="561"/>
      <c r="BK718" s="561"/>
      <c r="BL718" s="561"/>
      <c r="BM718" s="561"/>
      <c r="BN718" s="561"/>
      <c r="BO718" s="561"/>
      <c r="BP718" s="561"/>
      <c r="BQ718" s="561"/>
      <c r="BR718" s="561"/>
      <c r="BS718" s="561"/>
      <c r="BT718" s="561"/>
      <c r="BU718" s="561"/>
    </row>
    <row r="719" spans="1:73">
      <c r="A719" s="561"/>
      <c r="E719" s="561"/>
      <c r="H719" s="561"/>
      <c r="Q719" s="561"/>
      <c r="R719" s="561"/>
      <c r="S719" s="561"/>
      <c r="T719" s="561"/>
      <c r="U719" s="561"/>
      <c r="V719" s="561"/>
      <c r="Y719" s="561"/>
      <c r="Z719" s="561"/>
      <c r="AA719" s="561"/>
      <c r="AB719" s="561"/>
      <c r="AC719" s="561"/>
      <c r="AD719" s="561"/>
      <c r="AE719" s="561"/>
      <c r="AF719" s="561"/>
      <c r="AG719" s="561"/>
      <c r="AH719" s="561"/>
      <c r="AJ719" s="561"/>
      <c r="AK719" s="561"/>
      <c r="AM719" s="561"/>
      <c r="AN719" s="561"/>
      <c r="AO719" s="561"/>
      <c r="AP719" s="561"/>
      <c r="AQ719" s="561"/>
      <c r="AR719" s="561"/>
      <c r="AS719" s="561"/>
      <c r="AU719" s="561"/>
      <c r="AV719" s="561"/>
      <c r="AW719" s="561"/>
      <c r="AX719" s="561"/>
      <c r="AY719" s="561"/>
      <c r="AZ719" s="561"/>
      <c r="BA719" s="561"/>
      <c r="BB719" s="561"/>
      <c r="BC719" s="561"/>
      <c r="BD719" s="561"/>
      <c r="BE719" s="561"/>
      <c r="BF719" s="561"/>
      <c r="BG719" s="561"/>
      <c r="BH719" s="561"/>
      <c r="BI719" s="561"/>
      <c r="BJ719" s="561"/>
      <c r="BK719" s="561"/>
      <c r="BL719" s="561"/>
      <c r="BM719" s="561"/>
      <c r="BN719" s="561"/>
      <c r="BO719" s="561"/>
      <c r="BP719" s="561"/>
      <c r="BQ719" s="561"/>
      <c r="BR719" s="561"/>
      <c r="BS719" s="561"/>
      <c r="BT719" s="561"/>
      <c r="BU719" s="561"/>
    </row>
    <row r="720" spans="1:73">
      <c r="A720" s="561"/>
      <c r="E720" s="561"/>
      <c r="H720" s="561"/>
      <c r="Q720" s="561"/>
      <c r="R720" s="561"/>
      <c r="S720" s="561"/>
      <c r="T720" s="561"/>
      <c r="U720" s="561"/>
      <c r="V720" s="561"/>
      <c r="Y720" s="561"/>
      <c r="Z720" s="561"/>
      <c r="AA720" s="561"/>
      <c r="AB720" s="561"/>
      <c r="AC720" s="561"/>
      <c r="AD720" s="561"/>
      <c r="AE720" s="561"/>
      <c r="AF720" s="561"/>
      <c r="AG720" s="561"/>
      <c r="AH720" s="561"/>
      <c r="AJ720" s="561"/>
      <c r="AK720" s="561"/>
      <c r="AM720" s="561"/>
      <c r="AN720" s="561"/>
      <c r="AO720" s="561"/>
      <c r="AP720" s="561"/>
      <c r="AQ720" s="561"/>
      <c r="AR720" s="561"/>
      <c r="AS720" s="561"/>
      <c r="AU720" s="561"/>
      <c r="AV720" s="561"/>
      <c r="AW720" s="561"/>
      <c r="AX720" s="561"/>
      <c r="AY720" s="561"/>
      <c r="AZ720" s="561"/>
      <c r="BA720" s="561"/>
      <c r="BB720" s="561"/>
      <c r="BC720" s="561"/>
      <c r="BD720" s="561"/>
      <c r="BE720" s="561"/>
      <c r="BF720" s="561"/>
      <c r="BG720" s="561"/>
      <c r="BH720" s="561"/>
      <c r="BI720" s="561"/>
      <c r="BJ720" s="561"/>
      <c r="BK720" s="561"/>
      <c r="BL720" s="561"/>
      <c r="BM720" s="561"/>
      <c r="BN720" s="561"/>
      <c r="BO720" s="561"/>
      <c r="BP720" s="561"/>
      <c r="BQ720" s="561"/>
      <c r="BR720" s="561"/>
      <c r="BS720" s="561"/>
      <c r="BT720" s="561"/>
      <c r="BU720" s="561"/>
    </row>
    <row r="721" spans="1:73">
      <c r="A721" s="561"/>
      <c r="E721" s="561"/>
      <c r="H721" s="561"/>
      <c r="Q721" s="561"/>
      <c r="R721" s="561"/>
      <c r="S721" s="561"/>
      <c r="T721" s="561"/>
      <c r="U721" s="561"/>
      <c r="V721" s="561"/>
      <c r="Y721" s="561"/>
      <c r="Z721" s="561"/>
      <c r="AA721" s="561"/>
      <c r="AB721" s="561"/>
      <c r="AC721" s="561"/>
      <c r="AD721" s="561"/>
      <c r="AE721" s="561"/>
      <c r="AF721" s="561"/>
      <c r="AG721" s="561"/>
      <c r="AH721" s="561"/>
      <c r="AJ721" s="561"/>
      <c r="AK721" s="561"/>
      <c r="AM721" s="561"/>
      <c r="AN721" s="561"/>
      <c r="AO721" s="561"/>
      <c r="AP721" s="561"/>
      <c r="AQ721" s="561"/>
      <c r="AR721" s="561"/>
      <c r="AS721" s="561"/>
      <c r="AU721" s="561"/>
      <c r="AV721" s="561"/>
      <c r="AW721" s="561"/>
      <c r="AX721" s="561"/>
      <c r="AY721" s="561"/>
      <c r="AZ721" s="561"/>
      <c r="BA721" s="561"/>
      <c r="BB721" s="561"/>
      <c r="BC721" s="561"/>
      <c r="BD721" s="561"/>
      <c r="BE721" s="561"/>
      <c r="BF721" s="561"/>
      <c r="BG721" s="561"/>
      <c r="BH721" s="561"/>
      <c r="BI721" s="561"/>
      <c r="BJ721" s="561"/>
      <c r="BK721" s="561"/>
      <c r="BL721" s="561"/>
      <c r="BM721" s="561"/>
      <c r="BN721" s="561"/>
      <c r="BO721" s="561"/>
      <c r="BP721" s="561"/>
      <c r="BQ721" s="561"/>
      <c r="BR721" s="561"/>
      <c r="BS721" s="561"/>
      <c r="BT721" s="561"/>
      <c r="BU721" s="561"/>
    </row>
    <row r="722" spans="1:73">
      <c r="A722" s="561"/>
      <c r="E722" s="561"/>
      <c r="H722" s="561"/>
      <c r="Q722" s="561"/>
      <c r="R722" s="561"/>
      <c r="S722" s="561"/>
      <c r="T722" s="561"/>
      <c r="U722" s="561"/>
      <c r="V722" s="561"/>
      <c r="Y722" s="561"/>
      <c r="Z722" s="561"/>
      <c r="AA722" s="561"/>
      <c r="AB722" s="561"/>
      <c r="AC722" s="561"/>
      <c r="AD722" s="561"/>
      <c r="AE722" s="561"/>
      <c r="AF722" s="561"/>
      <c r="AG722" s="561"/>
      <c r="AH722" s="561"/>
      <c r="AJ722" s="561"/>
      <c r="AK722" s="561"/>
      <c r="AM722" s="561"/>
      <c r="AN722" s="561"/>
      <c r="AO722" s="561"/>
      <c r="AP722" s="561"/>
      <c r="AQ722" s="561"/>
      <c r="AR722" s="561"/>
      <c r="AS722" s="561"/>
      <c r="AU722" s="561"/>
      <c r="AV722" s="561"/>
      <c r="AW722" s="561"/>
      <c r="AX722" s="561"/>
      <c r="AY722" s="561"/>
      <c r="AZ722" s="561"/>
      <c r="BA722" s="561"/>
      <c r="BB722" s="561"/>
      <c r="BC722" s="561"/>
      <c r="BD722" s="561"/>
      <c r="BE722" s="561"/>
      <c r="BF722" s="561"/>
      <c r="BG722" s="561"/>
      <c r="BH722" s="561"/>
      <c r="BI722" s="561"/>
      <c r="BJ722" s="561"/>
      <c r="BK722" s="561"/>
      <c r="BL722" s="561"/>
      <c r="BM722" s="561"/>
      <c r="BN722" s="561"/>
      <c r="BO722" s="561"/>
      <c r="BP722" s="561"/>
      <c r="BQ722" s="561"/>
      <c r="BR722" s="561"/>
      <c r="BS722" s="561"/>
      <c r="BT722" s="561"/>
      <c r="BU722" s="561"/>
    </row>
    <row r="723" spans="1:73">
      <c r="A723" s="561"/>
      <c r="E723" s="561"/>
      <c r="H723" s="561"/>
      <c r="Q723" s="561"/>
      <c r="R723" s="561"/>
      <c r="S723" s="561"/>
      <c r="T723" s="561"/>
      <c r="U723" s="561"/>
      <c r="V723" s="561"/>
      <c r="Y723" s="561"/>
      <c r="Z723" s="561"/>
      <c r="AA723" s="561"/>
      <c r="AB723" s="561"/>
      <c r="AC723" s="561"/>
      <c r="AD723" s="561"/>
      <c r="AE723" s="561"/>
      <c r="AF723" s="561"/>
      <c r="AG723" s="561"/>
      <c r="AH723" s="561"/>
      <c r="AJ723" s="561"/>
      <c r="AK723" s="561"/>
      <c r="AM723" s="561"/>
      <c r="AN723" s="561"/>
      <c r="AO723" s="561"/>
      <c r="AP723" s="561"/>
      <c r="AQ723" s="561"/>
      <c r="AR723" s="561"/>
      <c r="AS723" s="561"/>
      <c r="AU723" s="561"/>
      <c r="AV723" s="561"/>
      <c r="AW723" s="561"/>
      <c r="AX723" s="561"/>
      <c r="AY723" s="561"/>
      <c r="AZ723" s="561"/>
      <c r="BA723" s="561"/>
      <c r="BB723" s="561"/>
      <c r="BC723" s="561"/>
      <c r="BD723" s="561"/>
      <c r="BE723" s="561"/>
      <c r="BF723" s="561"/>
      <c r="BG723" s="561"/>
      <c r="BH723" s="561"/>
      <c r="BI723" s="561"/>
      <c r="BJ723" s="561"/>
      <c r="BK723" s="561"/>
      <c r="BL723" s="561"/>
      <c r="BM723" s="561"/>
      <c r="BN723" s="561"/>
      <c r="BO723" s="561"/>
      <c r="BP723" s="561"/>
      <c r="BQ723" s="561"/>
      <c r="BR723" s="561"/>
      <c r="BS723" s="561"/>
      <c r="BT723" s="561"/>
      <c r="BU723" s="561"/>
    </row>
    <row r="724" spans="1:73">
      <c r="A724" s="561"/>
      <c r="E724" s="561"/>
      <c r="H724" s="561"/>
      <c r="Q724" s="561"/>
      <c r="R724" s="561"/>
      <c r="S724" s="561"/>
      <c r="T724" s="561"/>
      <c r="U724" s="561"/>
      <c r="V724" s="561"/>
      <c r="Y724" s="561"/>
      <c r="Z724" s="561"/>
      <c r="AA724" s="561"/>
      <c r="AB724" s="561"/>
      <c r="AC724" s="561"/>
      <c r="AD724" s="561"/>
      <c r="AE724" s="561"/>
      <c r="AF724" s="561"/>
      <c r="AG724" s="561"/>
      <c r="AH724" s="561"/>
      <c r="AJ724" s="561"/>
      <c r="AK724" s="561"/>
      <c r="AM724" s="561"/>
      <c r="AN724" s="561"/>
      <c r="AO724" s="561"/>
      <c r="AP724" s="561"/>
      <c r="AQ724" s="561"/>
      <c r="AR724" s="561"/>
      <c r="AS724" s="561"/>
      <c r="AU724" s="561"/>
      <c r="AV724" s="561"/>
      <c r="AW724" s="561"/>
      <c r="AX724" s="561"/>
      <c r="AY724" s="561"/>
      <c r="AZ724" s="561"/>
      <c r="BA724" s="561"/>
      <c r="BB724" s="561"/>
      <c r="BC724" s="561"/>
      <c r="BD724" s="561"/>
      <c r="BE724" s="561"/>
      <c r="BF724" s="561"/>
      <c r="BG724" s="561"/>
      <c r="BH724" s="561"/>
      <c r="BI724" s="561"/>
      <c r="BJ724" s="561"/>
      <c r="BK724" s="561"/>
      <c r="BL724" s="561"/>
      <c r="BM724" s="561"/>
      <c r="BN724" s="561"/>
      <c r="BO724" s="561"/>
      <c r="BP724" s="561"/>
      <c r="BQ724" s="561"/>
      <c r="BR724" s="561"/>
      <c r="BS724" s="561"/>
      <c r="BT724" s="561"/>
      <c r="BU724" s="561"/>
    </row>
    <row r="725" spans="1:73">
      <c r="A725" s="561"/>
      <c r="E725" s="561"/>
      <c r="H725" s="561"/>
      <c r="Q725" s="561"/>
      <c r="R725" s="561"/>
      <c r="S725" s="561"/>
      <c r="T725" s="561"/>
      <c r="U725" s="561"/>
      <c r="V725" s="561"/>
      <c r="Y725" s="561"/>
      <c r="Z725" s="561"/>
      <c r="AA725" s="561"/>
      <c r="AB725" s="561"/>
      <c r="AC725" s="561"/>
      <c r="AD725" s="561"/>
      <c r="AE725" s="561"/>
      <c r="AF725" s="561"/>
      <c r="AG725" s="561"/>
      <c r="AH725" s="561"/>
      <c r="AJ725" s="561"/>
      <c r="AK725" s="561"/>
      <c r="AM725" s="561"/>
      <c r="AN725" s="561"/>
      <c r="AO725" s="561"/>
      <c r="AP725" s="561"/>
      <c r="AQ725" s="561"/>
      <c r="AR725" s="561"/>
      <c r="AS725" s="561"/>
      <c r="AU725" s="561"/>
      <c r="AV725" s="561"/>
      <c r="AW725" s="561"/>
      <c r="AX725" s="561"/>
      <c r="AY725" s="561"/>
      <c r="AZ725" s="561"/>
      <c r="BA725" s="561"/>
      <c r="BB725" s="561"/>
      <c r="BC725" s="561"/>
      <c r="BD725" s="561"/>
      <c r="BE725" s="561"/>
      <c r="BF725" s="561"/>
      <c r="BG725" s="561"/>
      <c r="BH725" s="561"/>
      <c r="BI725" s="561"/>
      <c r="BJ725" s="561"/>
      <c r="BK725" s="561"/>
      <c r="BL725" s="561"/>
      <c r="BM725" s="561"/>
      <c r="BN725" s="561"/>
      <c r="BO725" s="561"/>
      <c r="BP725" s="561"/>
      <c r="BQ725" s="561"/>
      <c r="BR725" s="561"/>
      <c r="BS725" s="561"/>
      <c r="BT725" s="561"/>
      <c r="BU725" s="561"/>
    </row>
    <row r="726" spans="1:73">
      <c r="A726" s="561"/>
      <c r="E726" s="561"/>
      <c r="H726" s="561"/>
      <c r="Q726" s="561"/>
      <c r="R726" s="561"/>
      <c r="S726" s="561"/>
      <c r="T726" s="561"/>
      <c r="U726" s="561"/>
      <c r="V726" s="561"/>
      <c r="Y726" s="561"/>
      <c r="Z726" s="561"/>
      <c r="AA726" s="561"/>
      <c r="AB726" s="561"/>
      <c r="AC726" s="561"/>
      <c r="AD726" s="561"/>
      <c r="AE726" s="561"/>
      <c r="AF726" s="561"/>
      <c r="AG726" s="561"/>
      <c r="AH726" s="561"/>
      <c r="AJ726" s="561"/>
      <c r="AK726" s="561"/>
      <c r="AM726" s="561"/>
      <c r="AN726" s="561"/>
      <c r="AO726" s="561"/>
      <c r="AP726" s="561"/>
      <c r="AQ726" s="561"/>
      <c r="AR726" s="561"/>
      <c r="AS726" s="561"/>
      <c r="AU726" s="561"/>
      <c r="AV726" s="561"/>
      <c r="AW726" s="561"/>
      <c r="AX726" s="561"/>
      <c r="AY726" s="561"/>
      <c r="AZ726" s="561"/>
      <c r="BA726" s="561"/>
      <c r="BB726" s="561"/>
      <c r="BC726" s="561"/>
      <c r="BD726" s="561"/>
      <c r="BE726" s="561"/>
      <c r="BF726" s="561"/>
      <c r="BG726" s="561"/>
      <c r="BH726" s="561"/>
      <c r="BI726" s="561"/>
      <c r="BJ726" s="561"/>
      <c r="BK726" s="561"/>
      <c r="BL726" s="561"/>
      <c r="BM726" s="561"/>
      <c r="BN726" s="561"/>
      <c r="BO726" s="561"/>
      <c r="BP726" s="561"/>
      <c r="BQ726" s="561"/>
      <c r="BR726" s="561"/>
      <c r="BS726" s="561"/>
      <c r="BT726" s="561"/>
      <c r="BU726" s="561"/>
    </row>
    <row r="727" spans="1:73">
      <c r="A727" s="561"/>
      <c r="E727" s="561"/>
      <c r="H727" s="561"/>
      <c r="Q727" s="561"/>
      <c r="R727" s="561"/>
      <c r="S727" s="561"/>
      <c r="T727" s="561"/>
      <c r="U727" s="561"/>
      <c r="V727" s="561"/>
      <c r="Y727" s="561"/>
      <c r="Z727" s="561"/>
      <c r="AA727" s="561"/>
      <c r="AB727" s="561"/>
      <c r="AC727" s="561"/>
      <c r="AD727" s="561"/>
      <c r="AE727" s="561"/>
      <c r="AF727" s="561"/>
      <c r="AG727" s="561"/>
      <c r="AH727" s="561"/>
      <c r="AJ727" s="561"/>
      <c r="AK727" s="561"/>
      <c r="AM727" s="561"/>
      <c r="AN727" s="561"/>
      <c r="AO727" s="561"/>
      <c r="AP727" s="561"/>
      <c r="AQ727" s="561"/>
      <c r="AR727" s="561"/>
      <c r="AS727" s="561"/>
      <c r="AU727" s="561"/>
      <c r="AV727" s="561"/>
      <c r="AW727" s="561"/>
      <c r="AX727" s="561"/>
      <c r="AY727" s="561"/>
      <c r="AZ727" s="561"/>
      <c r="BA727" s="561"/>
      <c r="BB727" s="561"/>
      <c r="BC727" s="561"/>
      <c r="BD727" s="561"/>
      <c r="BE727" s="561"/>
      <c r="BF727" s="561"/>
      <c r="BG727" s="561"/>
      <c r="BH727" s="561"/>
      <c r="BI727" s="561"/>
      <c r="BJ727" s="561"/>
      <c r="BK727" s="561"/>
      <c r="BL727" s="561"/>
      <c r="BM727" s="561"/>
      <c r="BN727" s="561"/>
      <c r="BO727" s="561"/>
      <c r="BP727" s="561"/>
      <c r="BQ727" s="561"/>
      <c r="BR727" s="561"/>
      <c r="BS727" s="561"/>
      <c r="BT727" s="561"/>
      <c r="BU727" s="561"/>
    </row>
    <row r="728" spans="1:73">
      <c r="A728" s="561"/>
      <c r="E728" s="561"/>
      <c r="H728" s="561"/>
      <c r="Q728" s="561"/>
      <c r="R728" s="561"/>
      <c r="S728" s="561"/>
      <c r="T728" s="561"/>
      <c r="U728" s="561"/>
      <c r="V728" s="561"/>
      <c r="Y728" s="561"/>
      <c r="Z728" s="561"/>
      <c r="AA728" s="561"/>
      <c r="AB728" s="561"/>
      <c r="AC728" s="561"/>
      <c r="AD728" s="561"/>
      <c r="AE728" s="561"/>
      <c r="AF728" s="561"/>
      <c r="AG728" s="561"/>
      <c r="AH728" s="561"/>
      <c r="AJ728" s="561"/>
      <c r="AK728" s="561"/>
      <c r="AM728" s="561"/>
      <c r="AN728" s="561"/>
      <c r="AO728" s="561"/>
      <c r="AP728" s="561"/>
      <c r="AQ728" s="561"/>
      <c r="AR728" s="561"/>
      <c r="AS728" s="561"/>
      <c r="AU728" s="561"/>
      <c r="AV728" s="561"/>
      <c r="AW728" s="561"/>
      <c r="AX728" s="561"/>
      <c r="AY728" s="561"/>
      <c r="AZ728" s="561"/>
      <c r="BA728" s="561"/>
      <c r="BB728" s="561"/>
      <c r="BC728" s="561"/>
      <c r="BD728" s="561"/>
      <c r="BE728" s="561"/>
      <c r="BF728" s="561"/>
      <c r="BG728" s="561"/>
      <c r="BH728" s="561"/>
      <c r="BI728" s="561"/>
      <c r="BJ728" s="561"/>
      <c r="BK728" s="561"/>
      <c r="BL728" s="561"/>
      <c r="BM728" s="561"/>
      <c r="BN728" s="561"/>
      <c r="BO728" s="561"/>
      <c r="BP728" s="561"/>
      <c r="BQ728" s="561"/>
      <c r="BR728" s="561"/>
      <c r="BS728" s="561"/>
      <c r="BT728" s="561"/>
      <c r="BU728" s="561"/>
    </row>
    <row r="729" spans="1:73">
      <c r="A729" s="561"/>
      <c r="E729" s="561"/>
      <c r="H729" s="561"/>
      <c r="Q729" s="561"/>
      <c r="R729" s="561"/>
      <c r="S729" s="561"/>
      <c r="T729" s="561"/>
      <c r="U729" s="561"/>
      <c r="V729" s="561"/>
      <c r="Y729" s="561"/>
      <c r="Z729" s="561"/>
      <c r="AA729" s="561"/>
      <c r="AB729" s="561"/>
      <c r="AC729" s="561"/>
      <c r="AD729" s="561"/>
      <c r="AE729" s="561"/>
      <c r="AF729" s="561"/>
      <c r="AG729" s="561"/>
      <c r="AH729" s="561"/>
      <c r="AJ729" s="561"/>
      <c r="AK729" s="561"/>
      <c r="AM729" s="561"/>
      <c r="AN729" s="561"/>
      <c r="AO729" s="561"/>
      <c r="AP729" s="561"/>
      <c r="AQ729" s="561"/>
      <c r="AR729" s="561"/>
      <c r="AS729" s="561"/>
      <c r="AU729" s="561"/>
      <c r="AV729" s="561"/>
      <c r="AW729" s="561"/>
      <c r="AX729" s="561"/>
      <c r="AY729" s="561"/>
      <c r="AZ729" s="561"/>
      <c r="BA729" s="561"/>
      <c r="BB729" s="561"/>
      <c r="BC729" s="561"/>
      <c r="BD729" s="561"/>
      <c r="BE729" s="561"/>
      <c r="BF729" s="561"/>
      <c r="BG729" s="561"/>
      <c r="BH729" s="561"/>
      <c r="BI729" s="561"/>
      <c r="BJ729" s="561"/>
      <c r="BK729" s="561"/>
      <c r="BL729" s="561"/>
      <c r="BM729" s="561"/>
      <c r="BN729" s="561"/>
      <c r="BO729" s="561"/>
      <c r="BP729" s="561"/>
      <c r="BQ729" s="561"/>
      <c r="BR729" s="561"/>
      <c r="BS729" s="561"/>
      <c r="BT729" s="561"/>
      <c r="BU729" s="561"/>
    </row>
    <row r="730" spans="1:73">
      <c r="A730" s="561"/>
      <c r="E730" s="561"/>
      <c r="H730" s="561"/>
      <c r="Q730" s="561"/>
      <c r="R730" s="561"/>
      <c r="S730" s="561"/>
      <c r="T730" s="561"/>
      <c r="U730" s="561"/>
      <c r="V730" s="561"/>
      <c r="Y730" s="561"/>
      <c r="Z730" s="561"/>
      <c r="AA730" s="561"/>
      <c r="AB730" s="561"/>
      <c r="AC730" s="561"/>
      <c r="AD730" s="561"/>
      <c r="AE730" s="561"/>
      <c r="AF730" s="561"/>
      <c r="AG730" s="561"/>
      <c r="AH730" s="561"/>
      <c r="AJ730" s="561"/>
      <c r="AK730" s="561"/>
      <c r="AM730" s="561"/>
      <c r="AN730" s="561"/>
      <c r="AO730" s="561"/>
      <c r="AP730" s="561"/>
      <c r="AQ730" s="561"/>
      <c r="AR730" s="561"/>
      <c r="AS730" s="561"/>
      <c r="AU730" s="561"/>
      <c r="AV730" s="561"/>
      <c r="AW730" s="561"/>
      <c r="AX730" s="561"/>
      <c r="AY730" s="561"/>
      <c r="AZ730" s="561"/>
      <c r="BA730" s="561"/>
      <c r="BB730" s="561"/>
      <c r="BC730" s="561"/>
      <c r="BD730" s="561"/>
      <c r="BE730" s="561"/>
      <c r="BF730" s="561"/>
      <c r="BG730" s="561"/>
      <c r="BH730" s="561"/>
      <c r="BI730" s="561"/>
      <c r="BJ730" s="561"/>
      <c r="BK730" s="561"/>
      <c r="BL730" s="561"/>
      <c r="BM730" s="561"/>
      <c r="BN730" s="561"/>
      <c r="BO730" s="561"/>
      <c r="BP730" s="561"/>
      <c r="BQ730" s="561"/>
      <c r="BR730" s="561"/>
      <c r="BS730" s="561"/>
      <c r="BT730" s="561"/>
      <c r="BU730" s="561"/>
    </row>
    <row r="731" spans="1:73">
      <c r="A731" s="561"/>
      <c r="E731" s="561"/>
      <c r="H731" s="561"/>
      <c r="Q731" s="561"/>
      <c r="R731" s="561"/>
      <c r="S731" s="561"/>
      <c r="T731" s="561"/>
      <c r="U731" s="561"/>
      <c r="V731" s="561"/>
      <c r="Y731" s="561"/>
      <c r="Z731" s="561"/>
      <c r="AA731" s="561"/>
      <c r="AB731" s="561"/>
      <c r="AC731" s="561"/>
      <c r="AD731" s="561"/>
      <c r="AE731" s="561"/>
      <c r="AF731" s="561"/>
      <c r="AG731" s="561"/>
      <c r="AH731" s="561"/>
      <c r="AJ731" s="561"/>
      <c r="AK731" s="561"/>
      <c r="AM731" s="561"/>
      <c r="AN731" s="561"/>
      <c r="AO731" s="561"/>
      <c r="AP731" s="561"/>
      <c r="AQ731" s="561"/>
      <c r="AR731" s="561"/>
      <c r="AS731" s="561"/>
      <c r="AU731" s="561"/>
      <c r="AV731" s="561"/>
      <c r="AW731" s="561"/>
      <c r="AX731" s="561"/>
      <c r="AY731" s="561"/>
      <c r="AZ731" s="561"/>
      <c r="BA731" s="561"/>
      <c r="BB731" s="561"/>
      <c r="BC731" s="561"/>
      <c r="BD731" s="561"/>
      <c r="BE731" s="561"/>
      <c r="BF731" s="561"/>
      <c r="BG731" s="561"/>
      <c r="BH731" s="561"/>
      <c r="BI731" s="561"/>
      <c r="BJ731" s="561"/>
      <c r="BK731" s="561"/>
      <c r="BL731" s="561"/>
      <c r="BM731" s="561"/>
      <c r="BN731" s="561"/>
      <c r="BO731" s="561"/>
      <c r="BP731" s="561"/>
      <c r="BQ731" s="561"/>
      <c r="BR731" s="561"/>
      <c r="BS731" s="561"/>
      <c r="BT731" s="561"/>
      <c r="BU731" s="561"/>
    </row>
    <row r="732" spans="1:73">
      <c r="A732" s="561"/>
      <c r="E732" s="561"/>
      <c r="H732" s="561"/>
      <c r="Q732" s="561"/>
      <c r="R732" s="561"/>
      <c r="S732" s="561"/>
      <c r="T732" s="561"/>
      <c r="U732" s="561"/>
      <c r="V732" s="561"/>
      <c r="Y732" s="561"/>
      <c r="Z732" s="561"/>
      <c r="AA732" s="561"/>
      <c r="AB732" s="561"/>
      <c r="AC732" s="561"/>
      <c r="AD732" s="561"/>
      <c r="AE732" s="561"/>
      <c r="AF732" s="561"/>
      <c r="AG732" s="561"/>
      <c r="AH732" s="561"/>
      <c r="AJ732" s="561"/>
      <c r="AK732" s="561"/>
      <c r="AM732" s="561"/>
      <c r="AN732" s="561"/>
      <c r="AO732" s="561"/>
      <c r="AP732" s="561"/>
      <c r="AQ732" s="561"/>
      <c r="AR732" s="561"/>
      <c r="AS732" s="561"/>
      <c r="AU732" s="561"/>
      <c r="AV732" s="561"/>
      <c r="AW732" s="561"/>
      <c r="AX732" s="561"/>
      <c r="AY732" s="561"/>
      <c r="AZ732" s="561"/>
      <c r="BA732" s="561"/>
      <c r="BB732" s="561"/>
      <c r="BC732" s="561"/>
      <c r="BD732" s="561"/>
      <c r="BE732" s="561"/>
      <c r="BF732" s="561"/>
      <c r="BG732" s="561"/>
      <c r="BH732" s="561"/>
      <c r="BI732" s="561"/>
      <c r="BJ732" s="561"/>
      <c r="BK732" s="561"/>
      <c r="BL732" s="561"/>
      <c r="BM732" s="561"/>
      <c r="BN732" s="561"/>
      <c r="BO732" s="561"/>
      <c r="BP732" s="561"/>
      <c r="BQ732" s="561"/>
      <c r="BR732" s="561"/>
      <c r="BS732" s="561"/>
      <c r="BT732" s="561"/>
      <c r="BU732" s="561"/>
    </row>
    <row r="733" spans="1:73">
      <c r="A733" s="561"/>
      <c r="E733" s="561"/>
      <c r="H733" s="561"/>
      <c r="Q733" s="561"/>
      <c r="R733" s="561"/>
      <c r="S733" s="561"/>
      <c r="T733" s="561"/>
      <c r="U733" s="561"/>
      <c r="V733" s="561"/>
      <c r="Y733" s="561"/>
      <c r="Z733" s="561"/>
      <c r="AA733" s="561"/>
      <c r="AB733" s="561"/>
      <c r="AC733" s="561"/>
      <c r="AD733" s="561"/>
      <c r="AE733" s="561"/>
      <c r="AF733" s="561"/>
      <c r="AG733" s="561"/>
      <c r="AH733" s="561"/>
      <c r="AJ733" s="561"/>
      <c r="AK733" s="561"/>
      <c r="AM733" s="561"/>
      <c r="AN733" s="561"/>
      <c r="AO733" s="561"/>
      <c r="AP733" s="561"/>
      <c r="AQ733" s="561"/>
      <c r="AR733" s="561"/>
      <c r="AS733" s="561"/>
      <c r="AU733" s="561"/>
      <c r="AV733" s="561"/>
      <c r="AW733" s="561"/>
      <c r="AX733" s="561"/>
      <c r="AY733" s="561"/>
      <c r="AZ733" s="561"/>
      <c r="BA733" s="561"/>
      <c r="BB733" s="561"/>
      <c r="BC733" s="561"/>
      <c r="BD733" s="561"/>
      <c r="BE733" s="561"/>
      <c r="BF733" s="561"/>
      <c r="BG733" s="561"/>
      <c r="BH733" s="561"/>
      <c r="BI733" s="561"/>
      <c r="BJ733" s="561"/>
      <c r="BK733" s="561"/>
      <c r="BL733" s="561"/>
      <c r="BM733" s="561"/>
      <c r="BN733" s="561"/>
      <c r="BO733" s="561"/>
      <c r="BP733" s="561"/>
      <c r="BQ733" s="561"/>
      <c r="BR733" s="561"/>
      <c r="BS733" s="561"/>
      <c r="BT733" s="561"/>
      <c r="BU733" s="561"/>
    </row>
    <row r="734" spans="1:73">
      <c r="A734" s="561"/>
      <c r="E734" s="561"/>
      <c r="H734" s="561"/>
      <c r="Q734" s="561"/>
      <c r="R734" s="561"/>
      <c r="S734" s="561"/>
      <c r="T734" s="561"/>
      <c r="U734" s="561"/>
      <c r="V734" s="561"/>
      <c r="Y734" s="561"/>
      <c r="Z734" s="561"/>
      <c r="AA734" s="561"/>
      <c r="AB734" s="561"/>
      <c r="AC734" s="561"/>
      <c r="AD734" s="561"/>
      <c r="AE734" s="561"/>
      <c r="AF734" s="561"/>
      <c r="AG734" s="561"/>
      <c r="AH734" s="561"/>
      <c r="AJ734" s="561"/>
      <c r="AK734" s="561"/>
      <c r="AM734" s="561"/>
      <c r="AN734" s="561"/>
      <c r="AO734" s="561"/>
      <c r="AP734" s="561"/>
      <c r="AQ734" s="561"/>
      <c r="AR734" s="561"/>
      <c r="AS734" s="561"/>
      <c r="AU734" s="561"/>
      <c r="AV734" s="561"/>
      <c r="AW734" s="561"/>
      <c r="AX734" s="561"/>
      <c r="AY734" s="561"/>
      <c r="AZ734" s="561"/>
      <c r="BA734" s="561"/>
      <c r="BB734" s="561"/>
      <c r="BC734" s="561"/>
      <c r="BD734" s="561"/>
      <c r="BE734" s="561"/>
      <c r="BF734" s="561"/>
      <c r="BG734" s="561"/>
      <c r="BH734" s="561"/>
      <c r="BI734" s="561"/>
      <c r="BJ734" s="561"/>
      <c r="BK734" s="561"/>
      <c r="BL734" s="561"/>
      <c r="BM734" s="561"/>
      <c r="BN734" s="561"/>
      <c r="BO734" s="561"/>
      <c r="BP734" s="561"/>
      <c r="BQ734" s="561"/>
      <c r="BR734" s="561"/>
      <c r="BS734" s="561"/>
      <c r="BT734" s="561"/>
      <c r="BU734" s="561"/>
    </row>
    <row r="735" spans="1:73">
      <c r="A735" s="561"/>
      <c r="E735" s="561"/>
      <c r="H735" s="561"/>
      <c r="Q735" s="561"/>
      <c r="R735" s="561"/>
      <c r="S735" s="561"/>
      <c r="T735" s="561"/>
      <c r="U735" s="561"/>
      <c r="V735" s="561"/>
      <c r="Y735" s="561"/>
      <c r="Z735" s="561"/>
      <c r="AA735" s="561"/>
      <c r="AB735" s="561"/>
      <c r="AC735" s="561"/>
      <c r="AD735" s="561"/>
      <c r="AE735" s="561"/>
      <c r="AF735" s="561"/>
      <c r="AG735" s="561"/>
      <c r="AH735" s="561"/>
      <c r="AJ735" s="561"/>
      <c r="AK735" s="561"/>
      <c r="AM735" s="561"/>
      <c r="AN735" s="561"/>
      <c r="AO735" s="561"/>
      <c r="AP735" s="561"/>
      <c r="AQ735" s="561"/>
      <c r="AR735" s="561"/>
      <c r="AS735" s="561"/>
      <c r="AU735" s="561"/>
      <c r="AV735" s="561"/>
      <c r="AW735" s="561"/>
      <c r="AX735" s="561"/>
      <c r="AY735" s="561"/>
      <c r="AZ735" s="561"/>
      <c r="BA735" s="561"/>
      <c r="BB735" s="561"/>
      <c r="BC735" s="561"/>
      <c r="BD735" s="561"/>
      <c r="BE735" s="561"/>
      <c r="BF735" s="561"/>
      <c r="BG735" s="561"/>
      <c r="BH735" s="561"/>
      <c r="BI735" s="561"/>
      <c r="BJ735" s="561"/>
      <c r="BK735" s="561"/>
      <c r="BL735" s="561"/>
      <c r="BM735" s="561"/>
      <c r="BN735" s="561"/>
      <c r="BO735" s="561"/>
      <c r="BP735" s="561"/>
      <c r="BQ735" s="561"/>
      <c r="BR735" s="561"/>
      <c r="BS735" s="561"/>
      <c r="BT735" s="561"/>
      <c r="BU735" s="561"/>
    </row>
    <row r="736" spans="1:73">
      <c r="A736" s="561"/>
      <c r="E736" s="561"/>
      <c r="H736" s="561"/>
      <c r="Q736" s="561"/>
      <c r="R736" s="561"/>
      <c r="S736" s="561"/>
      <c r="T736" s="561"/>
      <c r="U736" s="561"/>
      <c r="V736" s="561"/>
      <c r="Y736" s="561"/>
      <c r="Z736" s="561"/>
      <c r="AA736" s="561"/>
      <c r="AB736" s="561"/>
      <c r="AC736" s="561"/>
      <c r="AD736" s="561"/>
      <c r="AE736" s="561"/>
      <c r="AF736" s="561"/>
      <c r="AG736" s="561"/>
      <c r="AH736" s="561"/>
      <c r="AJ736" s="561"/>
      <c r="AK736" s="561"/>
      <c r="AM736" s="561"/>
      <c r="AN736" s="561"/>
      <c r="AO736" s="561"/>
      <c r="AP736" s="561"/>
      <c r="AQ736" s="561"/>
      <c r="AR736" s="561"/>
      <c r="AS736" s="561"/>
      <c r="AU736" s="561"/>
      <c r="AV736" s="561"/>
      <c r="AW736" s="561"/>
      <c r="AX736" s="561"/>
      <c r="AY736" s="561"/>
      <c r="AZ736" s="561"/>
      <c r="BA736" s="561"/>
      <c r="BB736" s="561"/>
      <c r="BC736" s="561"/>
      <c r="BD736" s="561"/>
      <c r="BE736" s="561"/>
      <c r="BF736" s="561"/>
      <c r="BG736" s="561"/>
      <c r="BH736" s="561"/>
      <c r="BI736" s="561"/>
      <c r="BJ736" s="561"/>
      <c r="BK736" s="561"/>
      <c r="BL736" s="561"/>
      <c r="BM736" s="561"/>
      <c r="BN736" s="561"/>
      <c r="BO736" s="561"/>
      <c r="BP736" s="561"/>
      <c r="BQ736" s="561"/>
      <c r="BR736" s="561"/>
      <c r="BS736" s="561"/>
      <c r="BT736" s="561"/>
      <c r="BU736" s="561"/>
    </row>
    <row r="737" spans="1:73">
      <c r="A737" s="561"/>
      <c r="E737" s="561"/>
      <c r="H737" s="561"/>
      <c r="Q737" s="561"/>
      <c r="R737" s="561"/>
      <c r="S737" s="561"/>
      <c r="T737" s="561"/>
      <c r="U737" s="561"/>
      <c r="V737" s="561"/>
      <c r="Y737" s="561"/>
      <c r="Z737" s="561"/>
      <c r="AA737" s="561"/>
      <c r="AB737" s="561"/>
      <c r="AC737" s="561"/>
      <c r="AD737" s="561"/>
      <c r="AE737" s="561"/>
      <c r="AF737" s="561"/>
      <c r="AG737" s="561"/>
      <c r="AH737" s="561"/>
      <c r="AJ737" s="561"/>
      <c r="AK737" s="561"/>
      <c r="AM737" s="561"/>
      <c r="AN737" s="561"/>
      <c r="AO737" s="561"/>
      <c r="AP737" s="561"/>
      <c r="AQ737" s="561"/>
      <c r="AR737" s="561"/>
      <c r="AS737" s="561"/>
      <c r="AU737" s="561"/>
      <c r="AV737" s="561"/>
      <c r="AW737" s="561"/>
      <c r="AX737" s="561"/>
      <c r="AY737" s="561"/>
      <c r="AZ737" s="561"/>
      <c r="BA737" s="561"/>
      <c r="BB737" s="561"/>
      <c r="BC737" s="561"/>
      <c r="BD737" s="561"/>
      <c r="BE737" s="561"/>
      <c r="BF737" s="561"/>
      <c r="BG737" s="561"/>
      <c r="BH737" s="561"/>
      <c r="BI737" s="561"/>
      <c r="BJ737" s="561"/>
      <c r="BK737" s="561"/>
      <c r="BL737" s="561"/>
      <c r="BM737" s="561"/>
      <c r="BN737" s="561"/>
      <c r="BO737" s="561"/>
      <c r="BP737" s="561"/>
      <c r="BQ737" s="561"/>
      <c r="BR737" s="561"/>
      <c r="BS737" s="561"/>
      <c r="BT737" s="561"/>
      <c r="BU737" s="561"/>
    </row>
    <row r="738" spans="1:73">
      <c r="A738" s="561"/>
      <c r="E738" s="561"/>
      <c r="H738" s="561"/>
      <c r="Q738" s="561"/>
      <c r="R738" s="561"/>
      <c r="S738" s="561"/>
      <c r="T738" s="561"/>
      <c r="U738" s="561"/>
      <c r="V738" s="561"/>
      <c r="Y738" s="561"/>
      <c r="Z738" s="561"/>
      <c r="AA738" s="561"/>
      <c r="AB738" s="561"/>
      <c r="AC738" s="561"/>
      <c r="AD738" s="561"/>
      <c r="AE738" s="561"/>
      <c r="AF738" s="561"/>
      <c r="AG738" s="561"/>
      <c r="AH738" s="561"/>
      <c r="AJ738" s="561"/>
      <c r="AK738" s="561"/>
      <c r="AM738" s="561"/>
      <c r="AN738" s="561"/>
      <c r="AO738" s="561"/>
      <c r="AP738" s="561"/>
      <c r="AQ738" s="561"/>
      <c r="AR738" s="561"/>
      <c r="AS738" s="561"/>
      <c r="AU738" s="561"/>
      <c r="AV738" s="561"/>
      <c r="AW738" s="561"/>
      <c r="AX738" s="561"/>
      <c r="AY738" s="561"/>
      <c r="AZ738" s="561"/>
      <c r="BA738" s="561"/>
      <c r="BB738" s="561"/>
      <c r="BC738" s="561"/>
      <c r="BD738" s="561"/>
      <c r="BE738" s="561"/>
      <c r="BF738" s="561"/>
      <c r="BG738" s="561"/>
      <c r="BH738" s="561"/>
      <c r="BI738" s="561"/>
      <c r="BJ738" s="561"/>
      <c r="BK738" s="561"/>
      <c r="BL738" s="561"/>
      <c r="BM738" s="561"/>
      <c r="BN738" s="561"/>
      <c r="BO738" s="561"/>
      <c r="BP738" s="561"/>
      <c r="BQ738" s="561"/>
      <c r="BR738" s="561"/>
      <c r="BS738" s="561"/>
      <c r="BT738" s="561"/>
      <c r="BU738" s="561"/>
    </row>
    <row r="739" spans="1:73">
      <c r="A739" s="561"/>
      <c r="E739" s="561"/>
      <c r="H739" s="561"/>
      <c r="Q739" s="561"/>
      <c r="R739" s="561"/>
      <c r="S739" s="561"/>
      <c r="T739" s="561"/>
      <c r="U739" s="561"/>
      <c r="V739" s="561"/>
      <c r="Y739" s="561"/>
      <c r="Z739" s="561"/>
      <c r="AA739" s="561"/>
      <c r="AB739" s="561"/>
      <c r="AC739" s="561"/>
      <c r="AD739" s="561"/>
      <c r="AE739" s="561"/>
      <c r="AF739" s="561"/>
      <c r="AG739" s="561"/>
      <c r="AH739" s="561"/>
      <c r="AJ739" s="561"/>
      <c r="AK739" s="561"/>
      <c r="AM739" s="561"/>
      <c r="AN739" s="561"/>
      <c r="AO739" s="561"/>
      <c r="AP739" s="561"/>
      <c r="AQ739" s="561"/>
      <c r="AR739" s="561"/>
      <c r="AS739" s="561"/>
      <c r="AU739" s="561"/>
      <c r="AV739" s="561"/>
      <c r="AW739" s="561"/>
      <c r="AX739" s="561"/>
      <c r="AY739" s="561"/>
      <c r="AZ739" s="561"/>
      <c r="BA739" s="561"/>
      <c r="BB739" s="561"/>
      <c r="BC739" s="561"/>
      <c r="BD739" s="561"/>
      <c r="BE739" s="561"/>
      <c r="BF739" s="561"/>
      <c r="BG739" s="561"/>
      <c r="BH739" s="561"/>
      <c r="BI739" s="561"/>
      <c r="BJ739" s="561"/>
      <c r="BK739" s="561"/>
      <c r="BL739" s="561"/>
      <c r="BM739" s="561"/>
      <c r="BN739" s="561"/>
      <c r="BO739" s="561"/>
      <c r="BP739" s="561"/>
      <c r="BQ739" s="561"/>
      <c r="BR739" s="561"/>
      <c r="BS739" s="561"/>
      <c r="BT739" s="561"/>
      <c r="BU739" s="561"/>
    </row>
    <row r="740" spans="1:73">
      <c r="A740" s="561"/>
      <c r="E740" s="561"/>
      <c r="H740" s="561"/>
      <c r="Q740" s="561"/>
      <c r="R740" s="561"/>
      <c r="S740" s="561"/>
      <c r="T740" s="561"/>
      <c r="U740" s="561"/>
      <c r="V740" s="561"/>
      <c r="Y740" s="561"/>
      <c r="Z740" s="561"/>
      <c r="AA740" s="561"/>
      <c r="AB740" s="561"/>
      <c r="AC740" s="561"/>
      <c r="AD740" s="561"/>
      <c r="AE740" s="561"/>
      <c r="AF740" s="561"/>
      <c r="AG740" s="561"/>
      <c r="AH740" s="561"/>
      <c r="AJ740" s="561"/>
      <c r="AK740" s="561"/>
      <c r="AM740" s="561"/>
      <c r="AN740" s="561"/>
      <c r="AO740" s="561"/>
      <c r="AP740" s="561"/>
      <c r="AQ740" s="561"/>
      <c r="AR740" s="561"/>
      <c r="AS740" s="561"/>
      <c r="AU740" s="561"/>
      <c r="AV740" s="561"/>
      <c r="AW740" s="561"/>
      <c r="AX740" s="561"/>
      <c r="AY740" s="561"/>
      <c r="AZ740" s="561"/>
      <c r="BA740" s="561"/>
      <c r="BB740" s="561"/>
      <c r="BC740" s="561"/>
      <c r="BD740" s="561"/>
      <c r="BE740" s="561"/>
      <c r="BF740" s="561"/>
      <c r="BG740" s="561"/>
      <c r="BH740" s="561"/>
      <c r="BI740" s="561"/>
      <c r="BJ740" s="561"/>
      <c r="BK740" s="561"/>
      <c r="BL740" s="561"/>
      <c r="BM740" s="561"/>
      <c r="BN740" s="561"/>
      <c r="BO740" s="561"/>
      <c r="BP740" s="561"/>
      <c r="BQ740" s="561"/>
      <c r="BR740" s="561"/>
      <c r="BS740" s="561"/>
      <c r="BT740" s="561"/>
      <c r="BU740" s="561"/>
    </row>
    <row r="741" spans="1:73">
      <c r="A741" s="561"/>
      <c r="E741" s="561"/>
      <c r="H741" s="561"/>
      <c r="Q741" s="561"/>
      <c r="R741" s="561"/>
      <c r="S741" s="561"/>
      <c r="T741" s="561"/>
      <c r="U741" s="561"/>
      <c r="V741" s="561"/>
      <c r="Y741" s="561"/>
      <c r="Z741" s="561"/>
      <c r="AA741" s="561"/>
      <c r="AB741" s="561"/>
      <c r="AC741" s="561"/>
      <c r="AD741" s="561"/>
      <c r="AE741" s="561"/>
      <c r="AF741" s="561"/>
      <c r="AG741" s="561"/>
      <c r="AH741" s="561"/>
      <c r="AJ741" s="561"/>
      <c r="AK741" s="561"/>
      <c r="AM741" s="561"/>
      <c r="AN741" s="561"/>
      <c r="AO741" s="561"/>
      <c r="AP741" s="561"/>
      <c r="AQ741" s="561"/>
      <c r="AR741" s="561"/>
      <c r="AS741" s="561"/>
      <c r="AU741" s="561"/>
      <c r="AV741" s="561"/>
      <c r="AW741" s="561"/>
      <c r="AX741" s="561"/>
      <c r="AY741" s="561"/>
      <c r="AZ741" s="561"/>
      <c r="BA741" s="561"/>
      <c r="BB741" s="561"/>
      <c r="BC741" s="561"/>
      <c r="BD741" s="561"/>
      <c r="BE741" s="561"/>
      <c r="BF741" s="561"/>
      <c r="BG741" s="561"/>
      <c r="BH741" s="561"/>
      <c r="BI741" s="561"/>
      <c r="BJ741" s="561"/>
      <c r="BK741" s="561"/>
      <c r="BL741" s="561"/>
      <c r="BM741" s="561"/>
      <c r="BN741" s="561"/>
      <c r="BO741" s="561"/>
      <c r="BP741" s="561"/>
      <c r="BQ741" s="561"/>
      <c r="BR741" s="561"/>
      <c r="BS741" s="561"/>
      <c r="BT741" s="561"/>
      <c r="BU741" s="561"/>
    </row>
    <row r="742" spans="1:73">
      <c r="A742" s="561"/>
      <c r="E742" s="561"/>
      <c r="H742" s="561"/>
      <c r="Q742" s="561"/>
      <c r="R742" s="561"/>
      <c r="S742" s="561"/>
      <c r="T742" s="561"/>
      <c r="U742" s="561"/>
      <c r="V742" s="561"/>
      <c r="Y742" s="561"/>
      <c r="Z742" s="561"/>
      <c r="AA742" s="561"/>
      <c r="AB742" s="561"/>
      <c r="AC742" s="561"/>
      <c r="AD742" s="561"/>
      <c r="AE742" s="561"/>
      <c r="AF742" s="561"/>
      <c r="AG742" s="561"/>
      <c r="AH742" s="561"/>
      <c r="AJ742" s="561"/>
      <c r="AK742" s="561"/>
      <c r="AM742" s="561"/>
      <c r="AN742" s="561"/>
      <c r="AO742" s="561"/>
      <c r="AP742" s="561"/>
      <c r="AQ742" s="561"/>
      <c r="AR742" s="561"/>
      <c r="AS742" s="561"/>
      <c r="AU742" s="561"/>
      <c r="AV742" s="561"/>
      <c r="AW742" s="561"/>
      <c r="AX742" s="561"/>
      <c r="AY742" s="561"/>
      <c r="AZ742" s="561"/>
      <c r="BA742" s="561"/>
      <c r="BB742" s="561"/>
      <c r="BC742" s="561"/>
      <c r="BD742" s="561"/>
      <c r="BE742" s="561"/>
      <c r="BF742" s="561"/>
      <c r="BG742" s="561"/>
      <c r="BH742" s="561"/>
      <c r="BI742" s="561"/>
      <c r="BJ742" s="561"/>
      <c r="BK742" s="561"/>
      <c r="BL742" s="561"/>
      <c r="BM742" s="561"/>
      <c r="BN742" s="561"/>
      <c r="BO742" s="561"/>
      <c r="BP742" s="561"/>
      <c r="BQ742" s="561"/>
      <c r="BR742" s="561"/>
      <c r="BS742" s="561"/>
      <c r="BT742" s="561"/>
      <c r="BU742" s="561"/>
    </row>
    <row r="743" spans="1:73">
      <c r="A743" s="561"/>
      <c r="E743" s="561"/>
      <c r="H743" s="561"/>
      <c r="Q743" s="561"/>
      <c r="R743" s="561"/>
      <c r="S743" s="561"/>
      <c r="T743" s="561"/>
      <c r="U743" s="561"/>
      <c r="V743" s="561"/>
      <c r="Y743" s="561"/>
      <c r="Z743" s="561"/>
      <c r="AA743" s="561"/>
      <c r="AB743" s="561"/>
      <c r="AC743" s="561"/>
      <c r="AD743" s="561"/>
      <c r="AE743" s="561"/>
      <c r="AF743" s="561"/>
      <c r="AG743" s="561"/>
      <c r="AH743" s="561"/>
      <c r="AJ743" s="561"/>
      <c r="AK743" s="561"/>
      <c r="AM743" s="561"/>
      <c r="AN743" s="561"/>
      <c r="AO743" s="561"/>
      <c r="AP743" s="561"/>
      <c r="AQ743" s="561"/>
      <c r="AR743" s="561"/>
      <c r="AS743" s="561"/>
      <c r="AU743" s="561"/>
      <c r="AV743" s="561"/>
      <c r="AW743" s="561"/>
      <c r="AX743" s="561"/>
      <c r="AY743" s="561"/>
      <c r="AZ743" s="561"/>
      <c r="BA743" s="561"/>
      <c r="BB743" s="561"/>
      <c r="BC743" s="561"/>
      <c r="BD743" s="561"/>
      <c r="BE743" s="561"/>
      <c r="BF743" s="561"/>
      <c r="BG743" s="561"/>
      <c r="BH743" s="561"/>
      <c r="BI743" s="561"/>
      <c r="BJ743" s="561"/>
      <c r="BK743" s="561"/>
      <c r="BL743" s="561"/>
      <c r="BM743" s="561"/>
      <c r="BN743" s="561"/>
      <c r="BO743" s="561"/>
      <c r="BP743" s="561"/>
      <c r="BQ743" s="561"/>
      <c r="BR743" s="561"/>
      <c r="BS743" s="561"/>
      <c r="BT743" s="561"/>
      <c r="BU743" s="561"/>
    </row>
    <row r="744" spans="1:73">
      <c r="A744" s="561"/>
      <c r="E744" s="561"/>
      <c r="H744" s="561"/>
      <c r="Q744" s="561"/>
      <c r="R744" s="561"/>
      <c r="S744" s="561"/>
      <c r="T744" s="561"/>
      <c r="U744" s="561"/>
      <c r="V744" s="561"/>
      <c r="Y744" s="561"/>
      <c r="Z744" s="561"/>
      <c r="AA744" s="561"/>
      <c r="AB744" s="561"/>
      <c r="AC744" s="561"/>
      <c r="AD744" s="561"/>
      <c r="AE744" s="561"/>
      <c r="AF744" s="561"/>
      <c r="AG744" s="561"/>
      <c r="AH744" s="561"/>
      <c r="AJ744" s="561"/>
      <c r="AK744" s="561"/>
      <c r="AM744" s="561"/>
      <c r="AN744" s="561"/>
      <c r="AO744" s="561"/>
      <c r="AP744" s="561"/>
      <c r="AQ744" s="561"/>
      <c r="AR744" s="561"/>
      <c r="AS744" s="561"/>
      <c r="AU744" s="561"/>
      <c r="AV744" s="561"/>
      <c r="AW744" s="561"/>
      <c r="AX744" s="561"/>
      <c r="AY744" s="561"/>
      <c r="AZ744" s="561"/>
      <c r="BA744" s="561"/>
      <c r="BB744" s="561"/>
      <c r="BC744" s="561"/>
      <c r="BD744" s="561"/>
      <c r="BE744" s="561"/>
      <c r="BF744" s="561"/>
      <c r="BG744" s="561"/>
      <c r="BH744" s="561"/>
      <c r="BI744" s="561"/>
      <c r="BJ744" s="561"/>
      <c r="BK744" s="561"/>
      <c r="BL744" s="561"/>
      <c r="BM744" s="561"/>
      <c r="BN744" s="561"/>
      <c r="BO744" s="561"/>
      <c r="BP744" s="561"/>
      <c r="BQ744" s="561"/>
      <c r="BR744" s="561"/>
      <c r="BS744" s="561"/>
      <c r="BT744" s="561"/>
      <c r="BU744" s="561"/>
    </row>
    <row r="745" spans="1:73">
      <c r="A745" s="561"/>
      <c r="E745" s="561"/>
      <c r="H745" s="561"/>
      <c r="Q745" s="561"/>
      <c r="R745" s="561"/>
      <c r="S745" s="561"/>
      <c r="T745" s="561"/>
      <c r="U745" s="561"/>
      <c r="V745" s="561"/>
      <c r="Y745" s="561"/>
      <c r="Z745" s="561"/>
      <c r="AA745" s="561"/>
      <c r="AB745" s="561"/>
      <c r="AC745" s="561"/>
      <c r="AD745" s="561"/>
      <c r="AE745" s="561"/>
      <c r="AF745" s="561"/>
      <c r="AG745" s="561"/>
      <c r="AH745" s="561"/>
      <c r="AJ745" s="561"/>
      <c r="AK745" s="561"/>
      <c r="AM745" s="561"/>
      <c r="AN745" s="561"/>
      <c r="AO745" s="561"/>
      <c r="AP745" s="561"/>
      <c r="AQ745" s="561"/>
      <c r="AR745" s="561"/>
      <c r="AS745" s="561"/>
      <c r="AU745" s="561"/>
      <c r="AV745" s="561"/>
      <c r="AW745" s="561"/>
      <c r="AX745" s="561"/>
      <c r="AY745" s="561"/>
      <c r="AZ745" s="561"/>
      <c r="BA745" s="561"/>
      <c r="BB745" s="561"/>
      <c r="BC745" s="561"/>
      <c r="BD745" s="561"/>
      <c r="BE745" s="561"/>
      <c r="BF745" s="561"/>
      <c r="BG745" s="561"/>
      <c r="BH745" s="561"/>
      <c r="BI745" s="561"/>
      <c r="BJ745" s="561"/>
      <c r="BK745" s="561"/>
      <c r="BL745" s="561"/>
      <c r="BM745" s="561"/>
      <c r="BN745" s="561"/>
      <c r="BO745" s="561"/>
      <c r="BP745" s="561"/>
      <c r="BQ745" s="561"/>
      <c r="BR745" s="561"/>
      <c r="BS745" s="561"/>
      <c r="BT745" s="561"/>
      <c r="BU745" s="561"/>
    </row>
    <row r="746" spans="1:73">
      <c r="A746" s="561"/>
      <c r="E746" s="561"/>
      <c r="H746" s="561"/>
      <c r="Q746" s="561"/>
      <c r="R746" s="561"/>
      <c r="S746" s="561"/>
      <c r="T746" s="561"/>
      <c r="U746" s="561"/>
      <c r="V746" s="561"/>
      <c r="Y746" s="561"/>
      <c r="Z746" s="561"/>
      <c r="AA746" s="561"/>
      <c r="AB746" s="561"/>
      <c r="AC746" s="561"/>
      <c r="AD746" s="561"/>
      <c r="AE746" s="561"/>
      <c r="AF746" s="561"/>
      <c r="AG746" s="561"/>
      <c r="AH746" s="561"/>
      <c r="AJ746" s="561"/>
      <c r="AK746" s="561"/>
      <c r="AM746" s="561"/>
      <c r="AN746" s="561"/>
      <c r="AO746" s="561"/>
      <c r="AP746" s="561"/>
      <c r="AQ746" s="561"/>
      <c r="AR746" s="561"/>
      <c r="AS746" s="561"/>
      <c r="AU746" s="561"/>
      <c r="AV746" s="561"/>
      <c r="AW746" s="561"/>
      <c r="AX746" s="561"/>
      <c r="AY746" s="561"/>
      <c r="AZ746" s="561"/>
      <c r="BA746" s="561"/>
      <c r="BB746" s="561"/>
      <c r="BC746" s="561"/>
      <c r="BD746" s="561"/>
      <c r="BE746" s="561"/>
      <c r="BF746" s="561"/>
      <c r="BG746" s="561"/>
      <c r="BH746" s="561"/>
      <c r="BI746" s="561"/>
      <c r="BJ746" s="561"/>
      <c r="BK746" s="561"/>
      <c r="BL746" s="561"/>
      <c r="BM746" s="561"/>
      <c r="BN746" s="561"/>
      <c r="BO746" s="561"/>
      <c r="BP746" s="561"/>
      <c r="BQ746" s="561"/>
      <c r="BR746" s="561"/>
      <c r="BS746" s="561"/>
      <c r="BT746" s="561"/>
      <c r="BU746" s="561"/>
    </row>
    <row r="747" spans="1:73">
      <c r="A747" s="561"/>
      <c r="E747" s="561"/>
      <c r="H747" s="561"/>
      <c r="Q747" s="561"/>
      <c r="R747" s="561"/>
      <c r="S747" s="561"/>
      <c r="T747" s="561"/>
      <c r="U747" s="561"/>
      <c r="V747" s="561"/>
      <c r="Y747" s="561"/>
      <c r="Z747" s="561"/>
      <c r="AA747" s="561"/>
      <c r="AB747" s="561"/>
      <c r="AC747" s="561"/>
      <c r="AD747" s="561"/>
      <c r="AE747" s="561"/>
      <c r="AF747" s="561"/>
      <c r="AG747" s="561"/>
      <c r="AH747" s="561"/>
      <c r="AJ747" s="561"/>
      <c r="AK747" s="561"/>
      <c r="AM747" s="561"/>
      <c r="AN747" s="561"/>
      <c r="AO747" s="561"/>
      <c r="AP747" s="561"/>
      <c r="AQ747" s="561"/>
      <c r="AR747" s="561"/>
      <c r="AS747" s="561"/>
      <c r="AU747" s="561"/>
      <c r="AV747" s="561"/>
      <c r="AW747" s="561"/>
      <c r="AX747" s="561"/>
      <c r="AY747" s="561"/>
      <c r="AZ747" s="561"/>
      <c r="BA747" s="561"/>
      <c r="BB747" s="561"/>
      <c r="BC747" s="561"/>
      <c r="BD747" s="561"/>
      <c r="BE747" s="561"/>
      <c r="BF747" s="561"/>
      <c r="BG747" s="561"/>
      <c r="BH747" s="561"/>
      <c r="BI747" s="561"/>
      <c r="BJ747" s="561"/>
      <c r="BK747" s="561"/>
      <c r="BL747" s="561"/>
      <c r="BM747" s="561"/>
      <c r="BN747" s="561"/>
      <c r="BO747" s="561"/>
      <c r="BP747" s="561"/>
      <c r="BQ747" s="561"/>
      <c r="BR747" s="561"/>
      <c r="BS747" s="561"/>
      <c r="BT747" s="561"/>
      <c r="BU747" s="561"/>
    </row>
    <row r="748" spans="1:73">
      <c r="A748" s="561"/>
      <c r="E748" s="561"/>
      <c r="H748" s="561"/>
      <c r="Q748" s="561"/>
      <c r="R748" s="561"/>
      <c r="S748" s="561"/>
      <c r="T748" s="561"/>
      <c r="U748" s="561"/>
      <c r="V748" s="561"/>
      <c r="Y748" s="561"/>
      <c r="Z748" s="561"/>
      <c r="AA748" s="561"/>
      <c r="AB748" s="561"/>
      <c r="AC748" s="561"/>
      <c r="AD748" s="561"/>
      <c r="AE748" s="561"/>
      <c r="AF748" s="561"/>
      <c r="AG748" s="561"/>
      <c r="AH748" s="561"/>
      <c r="AJ748" s="561"/>
      <c r="AK748" s="561"/>
      <c r="AM748" s="561"/>
      <c r="AN748" s="561"/>
      <c r="AO748" s="561"/>
      <c r="AP748" s="561"/>
      <c r="AQ748" s="561"/>
      <c r="AR748" s="561"/>
      <c r="AS748" s="561"/>
      <c r="AU748" s="561"/>
      <c r="AV748" s="561"/>
      <c r="AW748" s="561"/>
      <c r="AX748" s="561"/>
      <c r="AY748" s="561"/>
      <c r="AZ748" s="561"/>
      <c r="BA748" s="561"/>
      <c r="BB748" s="561"/>
      <c r="BC748" s="561"/>
      <c r="BD748" s="561"/>
      <c r="BE748" s="561"/>
      <c r="BF748" s="561"/>
      <c r="BG748" s="561"/>
      <c r="BH748" s="561"/>
      <c r="BI748" s="561"/>
      <c r="BJ748" s="561"/>
      <c r="BK748" s="561"/>
      <c r="BL748" s="561"/>
      <c r="BM748" s="561"/>
      <c r="BN748" s="561"/>
      <c r="BO748" s="561"/>
      <c r="BP748" s="561"/>
      <c r="BQ748" s="561"/>
      <c r="BR748" s="561"/>
      <c r="BS748" s="561"/>
      <c r="BT748" s="561"/>
      <c r="BU748" s="561"/>
    </row>
    <row r="749" spans="1:73">
      <c r="A749" s="561"/>
      <c r="E749" s="561"/>
      <c r="H749" s="561"/>
      <c r="Q749" s="561"/>
      <c r="R749" s="561"/>
      <c r="S749" s="561"/>
      <c r="T749" s="561"/>
      <c r="U749" s="561"/>
      <c r="V749" s="561"/>
      <c r="Y749" s="561"/>
      <c r="Z749" s="561"/>
      <c r="AA749" s="561"/>
      <c r="AB749" s="561"/>
      <c r="AC749" s="561"/>
      <c r="AD749" s="561"/>
      <c r="AE749" s="561"/>
      <c r="AF749" s="561"/>
      <c r="AG749" s="561"/>
      <c r="AH749" s="561"/>
      <c r="AJ749" s="561"/>
      <c r="AK749" s="561"/>
      <c r="AM749" s="561"/>
      <c r="AN749" s="561"/>
      <c r="AO749" s="561"/>
      <c r="AP749" s="561"/>
      <c r="AQ749" s="561"/>
      <c r="AR749" s="561"/>
      <c r="AS749" s="561"/>
      <c r="AU749" s="561"/>
      <c r="AV749" s="561"/>
      <c r="AW749" s="561"/>
      <c r="AX749" s="561"/>
      <c r="AY749" s="561"/>
      <c r="AZ749" s="561"/>
      <c r="BA749" s="561"/>
      <c r="BB749" s="561"/>
      <c r="BC749" s="561"/>
      <c r="BD749" s="561"/>
      <c r="BE749" s="561"/>
      <c r="BF749" s="561"/>
      <c r="BG749" s="561"/>
      <c r="BH749" s="561"/>
      <c r="BI749" s="561"/>
      <c r="BJ749" s="561"/>
      <c r="BK749" s="561"/>
      <c r="BL749" s="561"/>
      <c r="BM749" s="561"/>
      <c r="BN749" s="561"/>
      <c r="BO749" s="561"/>
      <c r="BP749" s="561"/>
      <c r="BQ749" s="561"/>
      <c r="BR749" s="561"/>
      <c r="BS749" s="561"/>
      <c r="BT749" s="561"/>
      <c r="BU749" s="561"/>
    </row>
    <row r="750" spans="1:73">
      <c r="A750" s="561"/>
      <c r="E750" s="561"/>
      <c r="H750" s="561"/>
      <c r="Q750" s="561"/>
      <c r="R750" s="561"/>
      <c r="S750" s="561"/>
      <c r="T750" s="561"/>
      <c r="U750" s="561"/>
      <c r="V750" s="561"/>
      <c r="Y750" s="561"/>
      <c r="Z750" s="561"/>
      <c r="AA750" s="561"/>
      <c r="AB750" s="561"/>
      <c r="AC750" s="561"/>
      <c r="AD750" s="561"/>
      <c r="AE750" s="561"/>
      <c r="AF750" s="561"/>
      <c r="AG750" s="561"/>
      <c r="AH750" s="561"/>
      <c r="AJ750" s="561"/>
      <c r="AK750" s="561"/>
      <c r="AM750" s="561"/>
      <c r="AN750" s="561"/>
      <c r="AO750" s="561"/>
      <c r="AP750" s="561"/>
      <c r="AQ750" s="561"/>
      <c r="AR750" s="561"/>
      <c r="AS750" s="561"/>
      <c r="AU750" s="561"/>
      <c r="AV750" s="561"/>
      <c r="AW750" s="561"/>
      <c r="AX750" s="561"/>
      <c r="AY750" s="561"/>
      <c r="AZ750" s="561"/>
      <c r="BA750" s="561"/>
      <c r="BB750" s="561"/>
      <c r="BC750" s="561"/>
      <c r="BD750" s="561"/>
      <c r="BE750" s="561"/>
      <c r="BF750" s="561"/>
      <c r="BG750" s="561"/>
      <c r="BH750" s="561"/>
      <c r="BI750" s="561"/>
      <c r="BJ750" s="561"/>
      <c r="BK750" s="561"/>
      <c r="BL750" s="561"/>
      <c r="BM750" s="561"/>
      <c r="BN750" s="561"/>
      <c r="BO750" s="561"/>
      <c r="BP750" s="561"/>
      <c r="BQ750" s="561"/>
      <c r="BR750" s="561"/>
      <c r="BS750" s="561"/>
      <c r="BT750" s="561"/>
      <c r="BU750" s="561"/>
    </row>
    <row r="751" spans="1:73">
      <c r="A751" s="561"/>
      <c r="E751" s="561"/>
      <c r="H751" s="561"/>
      <c r="Q751" s="561"/>
      <c r="R751" s="561"/>
      <c r="S751" s="561"/>
      <c r="T751" s="561"/>
      <c r="U751" s="561"/>
      <c r="V751" s="561"/>
      <c r="Y751" s="561"/>
      <c r="Z751" s="561"/>
      <c r="AA751" s="561"/>
      <c r="AB751" s="561"/>
      <c r="AC751" s="561"/>
      <c r="AD751" s="561"/>
      <c r="AE751" s="561"/>
      <c r="AF751" s="561"/>
      <c r="AG751" s="561"/>
      <c r="AH751" s="561"/>
      <c r="AJ751" s="561"/>
      <c r="AK751" s="561"/>
      <c r="AM751" s="561"/>
      <c r="AN751" s="561"/>
      <c r="AO751" s="561"/>
      <c r="AP751" s="561"/>
      <c r="AQ751" s="561"/>
      <c r="AR751" s="561"/>
      <c r="AS751" s="561"/>
      <c r="AU751" s="561"/>
      <c r="AV751" s="561"/>
      <c r="AW751" s="561"/>
      <c r="AX751" s="561"/>
      <c r="AY751" s="561"/>
      <c r="AZ751" s="561"/>
      <c r="BA751" s="561"/>
      <c r="BB751" s="561"/>
      <c r="BC751" s="561"/>
      <c r="BD751" s="561"/>
      <c r="BE751" s="561"/>
      <c r="BF751" s="561"/>
      <c r="BG751" s="561"/>
      <c r="BH751" s="561"/>
      <c r="BI751" s="561"/>
      <c r="BJ751" s="561"/>
      <c r="BK751" s="561"/>
      <c r="BL751" s="561"/>
      <c r="BM751" s="561"/>
      <c r="BN751" s="561"/>
      <c r="BO751" s="561"/>
      <c r="BP751" s="561"/>
      <c r="BQ751" s="561"/>
      <c r="BR751" s="561"/>
      <c r="BS751" s="561"/>
      <c r="BT751" s="561"/>
      <c r="BU751" s="561"/>
    </row>
    <row r="752" spans="1:73">
      <c r="A752" s="561"/>
      <c r="E752" s="561"/>
      <c r="H752" s="561"/>
      <c r="Q752" s="561"/>
      <c r="R752" s="561"/>
      <c r="S752" s="561"/>
      <c r="T752" s="561"/>
      <c r="U752" s="561"/>
      <c r="V752" s="561"/>
      <c r="Y752" s="561"/>
      <c r="Z752" s="561"/>
      <c r="AA752" s="561"/>
      <c r="AB752" s="561"/>
      <c r="AC752" s="561"/>
      <c r="AD752" s="561"/>
      <c r="AE752" s="561"/>
      <c r="AF752" s="561"/>
      <c r="AG752" s="561"/>
      <c r="AH752" s="561"/>
      <c r="AJ752" s="561"/>
      <c r="AK752" s="561"/>
      <c r="AM752" s="561"/>
      <c r="AN752" s="561"/>
      <c r="AO752" s="561"/>
      <c r="AP752" s="561"/>
      <c r="AQ752" s="561"/>
      <c r="AR752" s="561"/>
      <c r="AS752" s="561"/>
      <c r="AU752" s="561"/>
      <c r="AV752" s="561"/>
      <c r="AW752" s="561"/>
      <c r="AX752" s="561"/>
      <c r="AY752" s="561"/>
      <c r="AZ752" s="561"/>
      <c r="BA752" s="561"/>
      <c r="BB752" s="561"/>
      <c r="BC752" s="561"/>
      <c r="BD752" s="561"/>
      <c r="BE752" s="561"/>
      <c r="BF752" s="561"/>
      <c r="BG752" s="561"/>
      <c r="BH752" s="561"/>
      <c r="BI752" s="561"/>
      <c r="BJ752" s="561"/>
      <c r="BK752" s="561"/>
      <c r="BL752" s="561"/>
      <c r="BM752" s="561"/>
      <c r="BN752" s="561"/>
      <c r="BO752" s="561"/>
      <c r="BP752" s="561"/>
      <c r="BQ752" s="561"/>
      <c r="BR752" s="561"/>
      <c r="BS752" s="561"/>
      <c r="BT752" s="561"/>
      <c r="BU752" s="561"/>
    </row>
    <row r="753" spans="1:73">
      <c r="A753" s="561"/>
      <c r="E753" s="561"/>
      <c r="H753" s="561"/>
      <c r="Q753" s="561"/>
      <c r="R753" s="561"/>
      <c r="S753" s="561"/>
      <c r="T753" s="561"/>
      <c r="U753" s="561"/>
      <c r="V753" s="561"/>
      <c r="Y753" s="561"/>
      <c r="Z753" s="561"/>
      <c r="AA753" s="561"/>
      <c r="AB753" s="561"/>
      <c r="AC753" s="561"/>
      <c r="AD753" s="561"/>
      <c r="AE753" s="561"/>
      <c r="AF753" s="561"/>
      <c r="AG753" s="561"/>
      <c r="AH753" s="561"/>
      <c r="AJ753" s="561"/>
      <c r="AK753" s="561"/>
      <c r="AM753" s="561"/>
      <c r="AN753" s="561"/>
      <c r="AO753" s="561"/>
      <c r="AP753" s="561"/>
      <c r="AQ753" s="561"/>
      <c r="AR753" s="561"/>
      <c r="AS753" s="561"/>
      <c r="AU753" s="561"/>
      <c r="AV753" s="561"/>
      <c r="AW753" s="561"/>
      <c r="AX753" s="561"/>
      <c r="AY753" s="561"/>
      <c r="AZ753" s="561"/>
      <c r="BA753" s="561"/>
      <c r="BB753" s="561"/>
      <c r="BC753" s="561"/>
      <c r="BD753" s="561"/>
      <c r="BE753" s="561"/>
      <c r="BF753" s="561"/>
      <c r="BG753" s="561"/>
      <c r="BH753" s="561"/>
      <c r="BI753" s="561"/>
      <c r="BJ753" s="561"/>
      <c r="BK753" s="561"/>
      <c r="BL753" s="561"/>
      <c r="BM753" s="561"/>
      <c r="BN753" s="561"/>
      <c r="BO753" s="561"/>
      <c r="BP753" s="561"/>
      <c r="BQ753" s="561"/>
      <c r="BR753" s="561"/>
      <c r="BS753" s="561"/>
      <c r="BT753" s="561"/>
      <c r="BU753" s="561"/>
    </row>
    <row r="754" spans="1:73">
      <c r="A754" s="561"/>
      <c r="E754" s="561"/>
      <c r="H754" s="561"/>
      <c r="Q754" s="561"/>
      <c r="R754" s="561"/>
      <c r="S754" s="561"/>
      <c r="T754" s="561"/>
      <c r="U754" s="561"/>
      <c r="V754" s="561"/>
      <c r="Y754" s="561"/>
      <c r="Z754" s="561"/>
      <c r="AA754" s="561"/>
      <c r="AB754" s="561"/>
      <c r="AC754" s="561"/>
      <c r="AD754" s="561"/>
      <c r="AE754" s="561"/>
      <c r="AF754" s="561"/>
      <c r="AG754" s="561"/>
      <c r="AH754" s="561"/>
      <c r="AJ754" s="561"/>
      <c r="AK754" s="561"/>
      <c r="AM754" s="561"/>
      <c r="AN754" s="561"/>
      <c r="AO754" s="561"/>
      <c r="AP754" s="561"/>
      <c r="AQ754" s="561"/>
      <c r="AR754" s="561"/>
      <c r="AS754" s="561"/>
      <c r="AU754" s="561"/>
      <c r="AV754" s="561"/>
      <c r="AW754" s="561"/>
      <c r="AX754" s="561"/>
      <c r="AY754" s="561"/>
      <c r="AZ754" s="561"/>
      <c r="BA754" s="561"/>
      <c r="BB754" s="561"/>
      <c r="BC754" s="561"/>
      <c r="BD754" s="561"/>
      <c r="BE754" s="561"/>
      <c r="BF754" s="561"/>
      <c r="BG754" s="561"/>
      <c r="BH754" s="561"/>
      <c r="BI754" s="561"/>
      <c r="BJ754" s="561"/>
      <c r="BK754" s="561"/>
      <c r="BL754" s="561"/>
      <c r="BM754" s="561"/>
      <c r="BN754" s="561"/>
      <c r="BO754" s="561"/>
      <c r="BP754" s="561"/>
      <c r="BQ754" s="561"/>
      <c r="BR754" s="561"/>
      <c r="BS754" s="561"/>
      <c r="BT754" s="561"/>
      <c r="BU754" s="561"/>
    </row>
    <row r="755" spans="1:73">
      <c r="A755" s="561"/>
      <c r="E755" s="561"/>
      <c r="H755" s="561"/>
      <c r="Q755" s="561"/>
      <c r="R755" s="561"/>
      <c r="S755" s="561"/>
      <c r="T755" s="561"/>
      <c r="U755" s="561"/>
      <c r="V755" s="561"/>
      <c r="Y755" s="561"/>
      <c r="Z755" s="561"/>
      <c r="AA755" s="561"/>
      <c r="AB755" s="561"/>
      <c r="AC755" s="561"/>
      <c r="AD755" s="561"/>
      <c r="AE755" s="561"/>
      <c r="AF755" s="561"/>
      <c r="AG755" s="561"/>
      <c r="AH755" s="561"/>
      <c r="AJ755" s="561"/>
      <c r="AK755" s="561"/>
      <c r="AM755" s="561"/>
      <c r="AN755" s="561"/>
      <c r="AO755" s="561"/>
      <c r="AP755" s="561"/>
      <c r="AQ755" s="561"/>
      <c r="AR755" s="561"/>
      <c r="AS755" s="561"/>
      <c r="AU755" s="561"/>
      <c r="AV755" s="561"/>
      <c r="AW755" s="561"/>
      <c r="AX755" s="561"/>
      <c r="AY755" s="561"/>
      <c r="AZ755" s="561"/>
      <c r="BA755" s="561"/>
      <c r="BB755" s="561"/>
      <c r="BC755" s="561"/>
      <c r="BD755" s="561"/>
      <c r="BE755" s="561"/>
      <c r="BF755" s="561"/>
      <c r="BG755" s="561"/>
      <c r="BH755" s="561"/>
      <c r="BI755" s="561"/>
      <c r="BJ755" s="561"/>
      <c r="BK755" s="561"/>
      <c r="BL755" s="561"/>
      <c r="BM755" s="561"/>
      <c r="BN755" s="561"/>
      <c r="BO755" s="561"/>
      <c r="BP755" s="561"/>
      <c r="BQ755" s="561"/>
      <c r="BR755" s="561"/>
      <c r="BS755" s="561"/>
      <c r="BT755" s="561"/>
      <c r="BU755" s="561"/>
    </row>
    <row r="756" spans="1:73">
      <c r="A756" s="561"/>
      <c r="E756" s="561"/>
      <c r="H756" s="561"/>
      <c r="Q756" s="561"/>
      <c r="R756" s="561"/>
      <c r="S756" s="561"/>
      <c r="T756" s="561"/>
      <c r="U756" s="561"/>
      <c r="V756" s="561"/>
      <c r="Y756" s="561"/>
      <c r="Z756" s="561"/>
      <c r="AA756" s="561"/>
      <c r="AB756" s="561"/>
      <c r="AC756" s="561"/>
      <c r="AD756" s="561"/>
      <c r="AE756" s="561"/>
      <c r="AF756" s="561"/>
      <c r="AG756" s="561"/>
      <c r="AH756" s="561"/>
      <c r="AJ756" s="561"/>
      <c r="AK756" s="561"/>
      <c r="AM756" s="561"/>
      <c r="AN756" s="561"/>
      <c r="AO756" s="561"/>
      <c r="AP756" s="561"/>
      <c r="AQ756" s="561"/>
      <c r="AR756" s="561"/>
      <c r="AS756" s="561"/>
      <c r="AU756" s="561"/>
      <c r="AV756" s="561"/>
      <c r="AW756" s="561"/>
      <c r="AX756" s="561"/>
      <c r="AY756" s="561"/>
      <c r="AZ756" s="561"/>
      <c r="BA756" s="561"/>
      <c r="BB756" s="561"/>
      <c r="BC756" s="561"/>
      <c r="BD756" s="561"/>
      <c r="BE756" s="561"/>
      <c r="BF756" s="561"/>
      <c r="BG756" s="561"/>
      <c r="BH756" s="561"/>
      <c r="BI756" s="561"/>
      <c r="BJ756" s="561"/>
      <c r="BK756" s="561"/>
      <c r="BL756" s="561"/>
      <c r="BM756" s="561"/>
      <c r="BN756" s="561"/>
      <c r="BO756" s="561"/>
      <c r="BP756" s="561"/>
      <c r="BQ756" s="561"/>
      <c r="BR756" s="561"/>
      <c r="BS756" s="561"/>
      <c r="BT756" s="561"/>
      <c r="BU756" s="561"/>
    </row>
    <row r="757" spans="1:73">
      <c r="A757" s="561"/>
      <c r="E757" s="561"/>
      <c r="H757" s="561"/>
      <c r="Q757" s="561"/>
      <c r="R757" s="561"/>
      <c r="S757" s="561"/>
      <c r="T757" s="561"/>
      <c r="U757" s="561"/>
      <c r="V757" s="561"/>
      <c r="Y757" s="561"/>
      <c r="Z757" s="561"/>
      <c r="AA757" s="561"/>
      <c r="AB757" s="561"/>
      <c r="AC757" s="561"/>
      <c r="AD757" s="561"/>
      <c r="AE757" s="561"/>
      <c r="AF757" s="561"/>
      <c r="AG757" s="561"/>
      <c r="AH757" s="561"/>
      <c r="AJ757" s="561"/>
      <c r="AK757" s="561"/>
      <c r="AM757" s="561"/>
      <c r="AN757" s="561"/>
      <c r="AO757" s="561"/>
      <c r="AP757" s="561"/>
      <c r="AQ757" s="561"/>
      <c r="AR757" s="561"/>
      <c r="AS757" s="561"/>
      <c r="AU757" s="561"/>
      <c r="AV757" s="561"/>
      <c r="AW757" s="561"/>
      <c r="AX757" s="561"/>
      <c r="AY757" s="561"/>
      <c r="AZ757" s="561"/>
      <c r="BA757" s="561"/>
      <c r="BB757" s="561"/>
      <c r="BC757" s="561"/>
      <c r="BD757" s="561"/>
      <c r="BE757" s="561"/>
      <c r="BF757" s="561"/>
      <c r="BG757" s="561"/>
      <c r="BH757" s="561"/>
      <c r="BI757" s="561"/>
      <c r="BJ757" s="561"/>
      <c r="BK757" s="561"/>
      <c r="BL757" s="561"/>
      <c r="BM757" s="561"/>
      <c r="BN757" s="561"/>
      <c r="BO757" s="561"/>
      <c r="BP757" s="561"/>
      <c r="BQ757" s="561"/>
      <c r="BR757" s="561"/>
      <c r="BS757" s="561"/>
      <c r="BT757" s="561"/>
      <c r="BU757" s="561"/>
    </row>
    <row r="758" spans="1:73">
      <c r="A758" s="561"/>
      <c r="E758" s="561"/>
      <c r="H758" s="561"/>
      <c r="Q758" s="561"/>
      <c r="R758" s="561"/>
      <c r="S758" s="561"/>
      <c r="T758" s="561"/>
      <c r="U758" s="561"/>
      <c r="V758" s="561"/>
      <c r="Y758" s="561"/>
      <c r="Z758" s="561"/>
      <c r="AA758" s="561"/>
      <c r="AB758" s="561"/>
      <c r="AC758" s="561"/>
      <c r="AD758" s="561"/>
      <c r="AE758" s="561"/>
      <c r="AF758" s="561"/>
      <c r="AG758" s="561"/>
      <c r="AH758" s="561"/>
      <c r="AJ758" s="561"/>
      <c r="AK758" s="561"/>
      <c r="AM758" s="561"/>
      <c r="AN758" s="561"/>
      <c r="AO758" s="561"/>
      <c r="AP758" s="561"/>
      <c r="AQ758" s="561"/>
      <c r="AR758" s="561"/>
      <c r="AS758" s="561"/>
      <c r="AU758" s="561"/>
      <c r="AV758" s="561"/>
      <c r="AW758" s="561"/>
      <c r="AX758" s="561"/>
      <c r="AY758" s="561"/>
      <c r="AZ758" s="561"/>
      <c r="BA758" s="561"/>
      <c r="BB758" s="561"/>
      <c r="BC758" s="561"/>
      <c r="BD758" s="561"/>
      <c r="BE758" s="561"/>
      <c r="BF758" s="561"/>
      <c r="BG758" s="561"/>
      <c r="BH758" s="561"/>
      <c r="BI758" s="561"/>
      <c r="BJ758" s="561"/>
      <c r="BK758" s="561"/>
      <c r="BL758" s="561"/>
      <c r="BM758" s="561"/>
      <c r="BN758" s="561"/>
      <c r="BO758" s="561"/>
      <c r="BP758" s="561"/>
      <c r="BQ758" s="561"/>
      <c r="BR758" s="561"/>
      <c r="BS758" s="561"/>
      <c r="BT758" s="561"/>
      <c r="BU758" s="561"/>
    </row>
    <row r="759" spans="1:73">
      <c r="A759" s="561"/>
      <c r="E759" s="561"/>
      <c r="H759" s="561"/>
      <c r="Q759" s="561"/>
      <c r="R759" s="561"/>
      <c r="S759" s="561"/>
      <c r="T759" s="561"/>
      <c r="U759" s="561"/>
      <c r="V759" s="561"/>
      <c r="Y759" s="561"/>
      <c r="Z759" s="561"/>
      <c r="AA759" s="561"/>
      <c r="AB759" s="561"/>
      <c r="AC759" s="561"/>
      <c r="AD759" s="561"/>
      <c r="AE759" s="561"/>
      <c r="AF759" s="561"/>
      <c r="AG759" s="561"/>
      <c r="AH759" s="561"/>
      <c r="AJ759" s="561"/>
      <c r="AK759" s="561"/>
      <c r="AM759" s="561"/>
      <c r="AN759" s="561"/>
      <c r="AO759" s="561"/>
      <c r="AP759" s="561"/>
      <c r="AQ759" s="561"/>
      <c r="AR759" s="561"/>
      <c r="AS759" s="561"/>
      <c r="AU759" s="561"/>
      <c r="AV759" s="561"/>
      <c r="AW759" s="561"/>
      <c r="AX759" s="561"/>
      <c r="AY759" s="561"/>
      <c r="AZ759" s="561"/>
      <c r="BA759" s="561"/>
      <c r="BB759" s="561"/>
      <c r="BC759" s="561"/>
      <c r="BD759" s="561"/>
      <c r="BE759" s="561"/>
      <c r="BF759" s="561"/>
      <c r="BG759" s="561"/>
      <c r="BH759" s="561"/>
      <c r="BI759" s="561"/>
      <c r="BJ759" s="561"/>
      <c r="BK759" s="561"/>
      <c r="BL759" s="561"/>
      <c r="BM759" s="561"/>
      <c r="BN759" s="561"/>
      <c r="BO759" s="561"/>
      <c r="BP759" s="561"/>
      <c r="BQ759" s="561"/>
      <c r="BR759" s="561"/>
      <c r="BS759" s="561"/>
      <c r="BT759" s="561"/>
      <c r="BU759" s="561"/>
    </row>
    <row r="760" spans="1:73">
      <c r="A760" s="561"/>
      <c r="E760" s="561"/>
      <c r="H760" s="561"/>
      <c r="Q760" s="561"/>
      <c r="R760" s="561"/>
      <c r="S760" s="561"/>
      <c r="T760" s="561"/>
      <c r="U760" s="561"/>
      <c r="V760" s="561"/>
      <c r="Y760" s="561"/>
      <c r="Z760" s="561"/>
      <c r="AA760" s="561"/>
      <c r="AB760" s="561"/>
      <c r="AC760" s="561"/>
      <c r="AD760" s="561"/>
      <c r="AE760" s="561"/>
      <c r="AF760" s="561"/>
      <c r="AG760" s="561"/>
      <c r="AH760" s="561"/>
      <c r="AJ760" s="561"/>
      <c r="AK760" s="561"/>
      <c r="AM760" s="561"/>
      <c r="AN760" s="561"/>
      <c r="AO760" s="561"/>
      <c r="AP760" s="561"/>
      <c r="AQ760" s="561"/>
      <c r="AR760" s="561"/>
      <c r="AS760" s="561"/>
      <c r="AU760" s="561"/>
      <c r="AV760" s="561"/>
      <c r="AW760" s="561"/>
      <c r="AX760" s="561"/>
      <c r="AY760" s="561"/>
      <c r="AZ760" s="561"/>
      <c r="BA760" s="561"/>
      <c r="BB760" s="561"/>
      <c r="BC760" s="561"/>
      <c r="BD760" s="561"/>
      <c r="BE760" s="561"/>
      <c r="BF760" s="561"/>
      <c r="BG760" s="561"/>
      <c r="BH760" s="561"/>
      <c r="BI760" s="561"/>
      <c r="BJ760" s="561"/>
      <c r="BK760" s="561"/>
      <c r="BL760" s="561"/>
      <c r="BM760" s="561"/>
      <c r="BN760" s="561"/>
      <c r="BO760" s="561"/>
      <c r="BP760" s="561"/>
      <c r="BQ760" s="561"/>
      <c r="BR760" s="561"/>
      <c r="BS760" s="561"/>
      <c r="BT760" s="561"/>
      <c r="BU760" s="561"/>
    </row>
    <row r="761" spans="1:73">
      <c r="A761" s="561"/>
      <c r="E761" s="561"/>
      <c r="H761" s="561"/>
      <c r="Q761" s="561"/>
      <c r="R761" s="561"/>
      <c r="S761" s="561"/>
      <c r="T761" s="561"/>
      <c r="U761" s="561"/>
      <c r="V761" s="561"/>
      <c r="Y761" s="561"/>
      <c r="Z761" s="561"/>
      <c r="AA761" s="561"/>
      <c r="AB761" s="561"/>
      <c r="AC761" s="561"/>
      <c r="AD761" s="561"/>
      <c r="AE761" s="561"/>
      <c r="AF761" s="561"/>
      <c r="AG761" s="561"/>
      <c r="AH761" s="561"/>
      <c r="AJ761" s="561"/>
      <c r="AK761" s="561"/>
      <c r="AM761" s="561"/>
      <c r="AN761" s="561"/>
      <c r="AO761" s="561"/>
      <c r="AP761" s="561"/>
      <c r="AQ761" s="561"/>
      <c r="AR761" s="561"/>
      <c r="AS761" s="561"/>
      <c r="AU761" s="561"/>
      <c r="AV761" s="561"/>
      <c r="AW761" s="561"/>
      <c r="AX761" s="561"/>
      <c r="AY761" s="561"/>
      <c r="AZ761" s="561"/>
      <c r="BA761" s="561"/>
      <c r="BB761" s="561"/>
      <c r="BC761" s="561"/>
      <c r="BD761" s="561"/>
      <c r="BE761" s="561"/>
      <c r="BF761" s="561"/>
      <c r="BG761" s="561"/>
      <c r="BH761" s="561"/>
      <c r="BI761" s="561"/>
      <c r="BJ761" s="561"/>
      <c r="BK761" s="561"/>
      <c r="BL761" s="561"/>
      <c r="BM761" s="561"/>
      <c r="BN761" s="561"/>
      <c r="BO761" s="561"/>
      <c r="BP761" s="561"/>
      <c r="BQ761" s="561"/>
      <c r="BR761" s="561"/>
      <c r="BS761" s="561"/>
      <c r="BT761" s="561"/>
      <c r="BU761" s="561"/>
    </row>
    <row r="762" spans="1:73">
      <c r="A762" s="561"/>
      <c r="E762" s="561"/>
      <c r="H762" s="561"/>
      <c r="Q762" s="561"/>
      <c r="R762" s="561"/>
      <c r="S762" s="561"/>
      <c r="T762" s="561"/>
      <c r="U762" s="561"/>
      <c r="V762" s="561"/>
      <c r="Y762" s="561"/>
      <c r="Z762" s="561"/>
      <c r="AA762" s="561"/>
      <c r="AB762" s="561"/>
      <c r="AC762" s="561"/>
      <c r="AD762" s="561"/>
      <c r="AE762" s="561"/>
      <c r="AF762" s="561"/>
      <c r="AG762" s="561"/>
      <c r="AH762" s="561"/>
      <c r="AJ762" s="561"/>
      <c r="AK762" s="561"/>
      <c r="AM762" s="561"/>
      <c r="AN762" s="561"/>
      <c r="AO762" s="561"/>
      <c r="AP762" s="561"/>
      <c r="AQ762" s="561"/>
      <c r="AR762" s="561"/>
      <c r="AS762" s="561"/>
      <c r="AU762" s="561"/>
      <c r="AV762" s="561"/>
      <c r="AW762" s="561"/>
      <c r="AX762" s="561"/>
      <c r="AY762" s="561"/>
      <c r="AZ762" s="561"/>
      <c r="BA762" s="561"/>
      <c r="BB762" s="561"/>
      <c r="BC762" s="561"/>
      <c r="BD762" s="561"/>
      <c r="BE762" s="561"/>
      <c r="BF762" s="561"/>
      <c r="BG762" s="561"/>
      <c r="BH762" s="561"/>
      <c r="BI762" s="561"/>
      <c r="BJ762" s="561"/>
      <c r="BK762" s="561"/>
      <c r="BL762" s="561"/>
      <c r="BM762" s="561"/>
      <c r="BN762" s="561"/>
      <c r="BO762" s="561"/>
      <c r="BP762" s="561"/>
      <c r="BQ762" s="561"/>
      <c r="BR762" s="561"/>
      <c r="BS762" s="561"/>
      <c r="BT762" s="561"/>
      <c r="BU762" s="561"/>
    </row>
    <row r="763" spans="1:73">
      <c r="A763" s="561"/>
      <c r="E763" s="561"/>
      <c r="H763" s="561"/>
      <c r="Q763" s="561"/>
      <c r="R763" s="561"/>
      <c r="S763" s="561"/>
      <c r="T763" s="561"/>
      <c r="U763" s="561"/>
      <c r="V763" s="561"/>
      <c r="Y763" s="561"/>
      <c r="Z763" s="561"/>
      <c r="AA763" s="561"/>
      <c r="AB763" s="561"/>
      <c r="AC763" s="561"/>
      <c r="AD763" s="561"/>
      <c r="AE763" s="561"/>
      <c r="AF763" s="561"/>
      <c r="AG763" s="561"/>
      <c r="AH763" s="561"/>
      <c r="AJ763" s="561"/>
      <c r="AK763" s="561"/>
      <c r="AM763" s="561"/>
      <c r="AN763" s="561"/>
      <c r="AO763" s="561"/>
      <c r="AP763" s="561"/>
      <c r="AQ763" s="561"/>
      <c r="AR763" s="561"/>
      <c r="AS763" s="561"/>
      <c r="AU763" s="561"/>
      <c r="AV763" s="561"/>
      <c r="AW763" s="561"/>
      <c r="AX763" s="561"/>
      <c r="AY763" s="561"/>
      <c r="AZ763" s="561"/>
      <c r="BA763" s="561"/>
      <c r="BB763" s="561"/>
      <c r="BC763" s="561"/>
      <c r="BD763" s="561"/>
      <c r="BE763" s="561"/>
      <c r="BF763" s="561"/>
      <c r="BG763" s="561"/>
      <c r="BH763" s="561"/>
      <c r="BI763" s="561"/>
      <c r="BJ763" s="561"/>
      <c r="BK763" s="561"/>
      <c r="BL763" s="561"/>
      <c r="BM763" s="561"/>
      <c r="BN763" s="561"/>
      <c r="BO763" s="561"/>
      <c r="BP763" s="561"/>
      <c r="BQ763" s="561"/>
      <c r="BR763" s="561"/>
      <c r="BS763" s="561"/>
      <c r="BT763" s="561"/>
      <c r="BU763" s="561"/>
    </row>
    <row r="764" spans="1:73">
      <c r="A764" s="561"/>
      <c r="E764" s="561"/>
      <c r="H764" s="561"/>
      <c r="Q764" s="561"/>
      <c r="R764" s="561"/>
      <c r="S764" s="561"/>
      <c r="T764" s="561"/>
      <c r="U764" s="561"/>
      <c r="V764" s="561"/>
      <c r="Y764" s="561"/>
      <c r="Z764" s="561"/>
      <c r="AA764" s="561"/>
      <c r="AB764" s="561"/>
      <c r="AC764" s="561"/>
      <c r="AD764" s="561"/>
      <c r="AE764" s="561"/>
      <c r="AF764" s="561"/>
      <c r="AG764" s="561"/>
      <c r="AH764" s="561"/>
      <c r="AJ764" s="561"/>
      <c r="AK764" s="561"/>
      <c r="AM764" s="561"/>
      <c r="AN764" s="561"/>
      <c r="AO764" s="561"/>
      <c r="AP764" s="561"/>
      <c r="AQ764" s="561"/>
      <c r="AR764" s="561"/>
      <c r="AS764" s="561"/>
      <c r="AU764" s="561"/>
      <c r="AV764" s="561"/>
      <c r="AW764" s="561"/>
      <c r="AX764" s="561"/>
      <c r="AY764" s="561"/>
      <c r="AZ764" s="561"/>
      <c r="BA764" s="561"/>
      <c r="BB764" s="561"/>
      <c r="BC764" s="561"/>
      <c r="BD764" s="561"/>
      <c r="BE764" s="561"/>
      <c r="BF764" s="561"/>
      <c r="BG764" s="561"/>
      <c r="BH764" s="561"/>
      <c r="BI764" s="561"/>
      <c r="BJ764" s="561"/>
      <c r="BK764" s="561"/>
      <c r="BL764" s="561"/>
      <c r="BM764" s="561"/>
      <c r="BN764" s="561"/>
      <c r="BO764" s="561"/>
      <c r="BP764" s="561"/>
      <c r="BQ764" s="561"/>
      <c r="BR764" s="561"/>
      <c r="BS764" s="561"/>
      <c r="BT764" s="561"/>
      <c r="BU764" s="561"/>
    </row>
    <row r="765" spans="1:73">
      <c r="A765" s="561"/>
      <c r="E765" s="561"/>
      <c r="H765" s="561"/>
      <c r="Q765" s="561"/>
      <c r="R765" s="561"/>
      <c r="S765" s="561"/>
      <c r="T765" s="561"/>
      <c r="U765" s="561"/>
      <c r="V765" s="561"/>
      <c r="Y765" s="561"/>
      <c r="Z765" s="561"/>
      <c r="AA765" s="561"/>
      <c r="AB765" s="561"/>
      <c r="AC765" s="561"/>
      <c r="AD765" s="561"/>
      <c r="AE765" s="561"/>
      <c r="AF765" s="561"/>
      <c r="AG765" s="561"/>
      <c r="AH765" s="561"/>
      <c r="AJ765" s="561"/>
      <c r="AK765" s="561"/>
      <c r="AM765" s="561"/>
      <c r="AN765" s="561"/>
      <c r="AO765" s="561"/>
      <c r="AP765" s="561"/>
      <c r="AQ765" s="561"/>
      <c r="AR765" s="561"/>
      <c r="AS765" s="561"/>
      <c r="AU765" s="561"/>
      <c r="AV765" s="561"/>
      <c r="AW765" s="561"/>
      <c r="AX765" s="561"/>
      <c r="AY765" s="561"/>
      <c r="AZ765" s="561"/>
      <c r="BA765" s="561"/>
      <c r="BB765" s="561"/>
      <c r="BC765" s="561"/>
      <c r="BD765" s="561"/>
      <c r="BE765" s="561"/>
      <c r="BF765" s="561"/>
      <c r="BG765" s="561"/>
      <c r="BH765" s="561"/>
      <c r="BI765" s="561"/>
      <c r="BJ765" s="561"/>
      <c r="BK765" s="561"/>
      <c r="BL765" s="561"/>
      <c r="BM765" s="561"/>
      <c r="BN765" s="561"/>
      <c r="BO765" s="561"/>
      <c r="BP765" s="561"/>
      <c r="BQ765" s="561"/>
      <c r="BR765" s="561"/>
      <c r="BS765" s="561"/>
      <c r="BT765" s="561"/>
      <c r="BU765" s="561"/>
    </row>
    <row r="766" spans="1:73">
      <c r="A766" s="561"/>
      <c r="E766" s="561"/>
      <c r="H766" s="561"/>
      <c r="Q766" s="561"/>
      <c r="R766" s="561"/>
      <c r="S766" s="561"/>
      <c r="T766" s="561"/>
      <c r="U766" s="561"/>
      <c r="V766" s="561"/>
      <c r="Y766" s="561"/>
      <c r="Z766" s="561"/>
      <c r="AA766" s="561"/>
      <c r="AB766" s="561"/>
      <c r="AC766" s="561"/>
      <c r="AD766" s="561"/>
      <c r="AE766" s="561"/>
      <c r="AF766" s="561"/>
      <c r="AG766" s="561"/>
      <c r="AH766" s="561"/>
      <c r="AJ766" s="561"/>
      <c r="AK766" s="561"/>
      <c r="AM766" s="561"/>
      <c r="AN766" s="561"/>
      <c r="AO766" s="561"/>
      <c r="AP766" s="561"/>
      <c r="AQ766" s="561"/>
      <c r="AR766" s="561"/>
      <c r="AS766" s="561"/>
      <c r="AU766" s="561"/>
      <c r="AV766" s="561"/>
      <c r="AW766" s="561"/>
      <c r="AX766" s="561"/>
      <c r="AY766" s="561"/>
      <c r="AZ766" s="561"/>
      <c r="BA766" s="561"/>
      <c r="BB766" s="561"/>
      <c r="BC766" s="561"/>
      <c r="BD766" s="561"/>
      <c r="BE766" s="561"/>
      <c r="BF766" s="561"/>
      <c r="BG766" s="561"/>
      <c r="BH766" s="561"/>
      <c r="BI766" s="561"/>
      <c r="BJ766" s="561"/>
      <c r="BK766" s="561"/>
      <c r="BL766" s="561"/>
      <c r="BM766" s="561"/>
      <c r="BN766" s="561"/>
      <c r="BO766" s="561"/>
      <c r="BP766" s="561"/>
      <c r="BQ766" s="561"/>
      <c r="BR766" s="561"/>
      <c r="BS766" s="561"/>
      <c r="BT766" s="561"/>
      <c r="BU766" s="561"/>
    </row>
    <row r="767" spans="1:73">
      <c r="A767" s="561"/>
      <c r="E767" s="561"/>
      <c r="H767" s="561"/>
      <c r="Q767" s="561"/>
      <c r="R767" s="561"/>
      <c r="S767" s="561"/>
      <c r="T767" s="561"/>
      <c r="U767" s="561"/>
      <c r="V767" s="561"/>
      <c r="Y767" s="561"/>
      <c r="Z767" s="561"/>
      <c r="AA767" s="561"/>
      <c r="AB767" s="561"/>
      <c r="AC767" s="561"/>
      <c r="AD767" s="561"/>
      <c r="AE767" s="561"/>
      <c r="AF767" s="561"/>
      <c r="AG767" s="561"/>
      <c r="AH767" s="561"/>
      <c r="AJ767" s="561"/>
      <c r="AK767" s="561"/>
      <c r="AM767" s="561"/>
      <c r="AN767" s="561"/>
      <c r="AO767" s="561"/>
      <c r="AP767" s="561"/>
      <c r="AQ767" s="561"/>
      <c r="AR767" s="561"/>
      <c r="AS767" s="561"/>
      <c r="AU767" s="561"/>
      <c r="AV767" s="561"/>
      <c r="AW767" s="561"/>
      <c r="AX767" s="561"/>
      <c r="AY767" s="561"/>
      <c r="AZ767" s="561"/>
      <c r="BA767" s="561"/>
      <c r="BB767" s="561"/>
      <c r="BC767" s="561"/>
      <c r="BD767" s="561"/>
      <c r="BE767" s="561"/>
      <c r="BF767" s="561"/>
      <c r="BG767" s="561"/>
      <c r="BH767" s="561"/>
      <c r="BI767" s="561"/>
      <c r="BJ767" s="561"/>
      <c r="BK767" s="561"/>
      <c r="BL767" s="561"/>
      <c r="BM767" s="561"/>
      <c r="BN767" s="561"/>
      <c r="BO767" s="561"/>
      <c r="BP767" s="561"/>
      <c r="BQ767" s="561"/>
      <c r="BR767" s="561"/>
      <c r="BS767" s="561"/>
      <c r="BT767" s="561"/>
      <c r="BU767" s="561"/>
    </row>
    <row r="768" spans="1:73">
      <c r="A768" s="561"/>
      <c r="E768" s="561"/>
      <c r="H768" s="561"/>
      <c r="Q768" s="561"/>
      <c r="R768" s="561"/>
      <c r="S768" s="561"/>
      <c r="T768" s="561"/>
      <c r="U768" s="561"/>
      <c r="V768" s="561"/>
      <c r="Y768" s="561"/>
      <c r="Z768" s="561"/>
      <c r="AA768" s="561"/>
      <c r="AB768" s="561"/>
      <c r="AC768" s="561"/>
      <c r="AD768" s="561"/>
      <c r="AE768" s="561"/>
      <c r="AF768" s="561"/>
      <c r="AG768" s="561"/>
      <c r="AH768" s="561"/>
      <c r="AJ768" s="561"/>
      <c r="AK768" s="561"/>
      <c r="AM768" s="561"/>
      <c r="AN768" s="561"/>
      <c r="AO768" s="561"/>
      <c r="AP768" s="561"/>
      <c r="AQ768" s="561"/>
      <c r="AR768" s="561"/>
      <c r="AS768" s="561"/>
      <c r="AU768" s="561"/>
      <c r="AV768" s="561"/>
      <c r="AW768" s="561"/>
      <c r="AX768" s="561"/>
      <c r="AY768" s="561"/>
      <c r="AZ768" s="561"/>
      <c r="BA768" s="561"/>
      <c r="BB768" s="561"/>
      <c r="BC768" s="561"/>
      <c r="BD768" s="561"/>
      <c r="BE768" s="561"/>
      <c r="BF768" s="561"/>
      <c r="BG768" s="561"/>
      <c r="BH768" s="561"/>
      <c r="BI768" s="561"/>
      <c r="BJ768" s="561"/>
      <c r="BK768" s="561"/>
      <c r="BL768" s="561"/>
      <c r="BM768" s="561"/>
      <c r="BN768" s="561"/>
      <c r="BO768" s="561"/>
      <c r="BP768" s="561"/>
      <c r="BQ768" s="561"/>
      <c r="BR768" s="561"/>
      <c r="BS768" s="561"/>
      <c r="BT768" s="561"/>
      <c r="BU768" s="561"/>
    </row>
    <row r="769" spans="1:73">
      <c r="A769" s="561"/>
      <c r="E769" s="561"/>
      <c r="H769" s="561"/>
      <c r="Q769" s="561"/>
      <c r="R769" s="561"/>
      <c r="S769" s="561"/>
      <c r="T769" s="561"/>
      <c r="U769" s="561"/>
      <c r="V769" s="561"/>
      <c r="Y769" s="561"/>
      <c r="Z769" s="561"/>
      <c r="AA769" s="561"/>
      <c r="AB769" s="561"/>
      <c r="AC769" s="561"/>
      <c r="AD769" s="561"/>
      <c r="AE769" s="561"/>
      <c r="AF769" s="561"/>
      <c r="AG769" s="561"/>
      <c r="AH769" s="561"/>
      <c r="AJ769" s="561"/>
      <c r="AK769" s="561"/>
      <c r="AM769" s="561"/>
      <c r="AN769" s="561"/>
      <c r="AO769" s="561"/>
      <c r="AP769" s="561"/>
      <c r="AQ769" s="561"/>
      <c r="AR769" s="561"/>
      <c r="AS769" s="561"/>
      <c r="AU769" s="561"/>
      <c r="AV769" s="561"/>
      <c r="AW769" s="561"/>
      <c r="AX769" s="561"/>
      <c r="AY769" s="561"/>
      <c r="AZ769" s="561"/>
      <c r="BA769" s="561"/>
      <c r="BB769" s="561"/>
      <c r="BC769" s="561"/>
      <c r="BD769" s="561"/>
      <c r="BE769" s="561"/>
      <c r="BF769" s="561"/>
      <c r="BG769" s="561"/>
      <c r="BH769" s="561"/>
      <c r="BI769" s="561"/>
      <c r="BJ769" s="561"/>
      <c r="BK769" s="561"/>
      <c r="BL769" s="561"/>
      <c r="BM769" s="561"/>
      <c r="BN769" s="561"/>
      <c r="BO769" s="561"/>
      <c r="BP769" s="561"/>
      <c r="BQ769" s="561"/>
      <c r="BR769" s="561"/>
      <c r="BS769" s="561"/>
      <c r="BT769" s="561"/>
      <c r="BU769" s="561"/>
    </row>
    <row r="770" spans="1:73">
      <c r="A770" s="561"/>
      <c r="E770" s="561"/>
      <c r="H770" s="561"/>
      <c r="Q770" s="561"/>
      <c r="R770" s="561"/>
      <c r="S770" s="561"/>
      <c r="T770" s="561"/>
      <c r="U770" s="561"/>
      <c r="V770" s="561"/>
      <c r="Y770" s="561"/>
      <c r="Z770" s="561"/>
      <c r="AA770" s="561"/>
      <c r="AB770" s="561"/>
      <c r="AC770" s="561"/>
      <c r="AD770" s="561"/>
      <c r="AE770" s="561"/>
      <c r="AF770" s="561"/>
      <c r="AG770" s="561"/>
      <c r="AH770" s="561"/>
      <c r="AJ770" s="561"/>
      <c r="AK770" s="561"/>
      <c r="AM770" s="561"/>
      <c r="AN770" s="561"/>
      <c r="AO770" s="561"/>
      <c r="AP770" s="561"/>
      <c r="AQ770" s="561"/>
      <c r="AR770" s="561"/>
      <c r="AS770" s="561"/>
      <c r="AU770" s="561"/>
      <c r="AV770" s="561"/>
      <c r="AW770" s="561"/>
      <c r="AX770" s="561"/>
      <c r="AY770" s="561"/>
      <c r="AZ770" s="561"/>
      <c r="BA770" s="561"/>
      <c r="BB770" s="561"/>
      <c r="BC770" s="561"/>
      <c r="BD770" s="561"/>
      <c r="BE770" s="561"/>
      <c r="BF770" s="561"/>
      <c r="BG770" s="561"/>
      <c r="BH770" s="561"/>
      <c r="BI770" s="561"/>
      <c r="BJ770" s="561"/>
      <c r="BK770" s="561"/>
      <c r="BL770" s="561"/>
      <c r="BM770" s="561"/>
      <c r="BN770" s="561"/>
      <c r="BO770" s="561"/>
      <c r="BP770" s="561"/>
      <c r="BQ770" s="561"/>
      <c r="BR770" s="561"/>
      <c r="BS770" s="561"/>
      <c r="BT770" s="561"/>
      <c r="BU770" s="561"/>
    </row>
    <row r="771" spans="1:73">
      <c r="A771" s="561"/>
      <c r="E771" s="561"/>
      <c r="H771" s="561"/>
      <c r="Q771" s="561"/>
      <c r="R771" s="561"/>
      <c r="S771" s="561"/>
      <c r="T771" s="561"/>
      <c r="U771" s="561"/>
      <c r="V771" s="561"/>
      <c r="Y771" s="561"/>
      <c r="Z771" s="561"/>
      <c r="AA771" s="561"/>
      <c r="AB771" s="561"/>
      <c r="AC771" s="561"/>
      <c r="AD771" s="561"/>
      <c r="AE771" s="561"/>
      <c r="AF771" s="561"/>
      <c r="AG771" s="561"/>
      <c r="AH771" s="561"/>
      <c r="AJ771" s="561"/>
      <c r="AK771" s="561"/>
      <c r="AM771" s="561"/>
      <c r="AN771" s="561"/>
      <c r="AO771" s="561"/>
      <c r="AP771" s="561"/>
      <c r="AQ771" s="561"/>
      <c r="AR771" s="561"/>
      <c r="AS771" s="561"/>
      <c r="AU771" s="561"/>
      <c r="AV771" s="561"/>
      <c r="AW771" s="561"/>
      <c r="AX771" s="561"/>
      <c r="AY771" s="561"/>
      <c r="AZ771" s="561"/>
      <c r="BA771" s="561"/>
      <c r="BB771" s="561"/>
      <c r="BC771" s="561"/>
      <c r="BD771" s="561"/>
      <c r="BE771" s="561"/>
      <c r="BF771" s="561"/>
      <c r="BG771" s="561"/>
      <c r="BH771" s="561"/>
      <c r="BI771" s="561"/>
      <c r="BJ771" s="561"/>
      <c r="BK771" s="561"/>
      <c r="BL771" s="561"/>
      <c r="BM771" s="561"/>
      <c r="BN771" s="561"/>
      <c r="BO771" s="561"/>
      <c r="BP771" s="561"/>
      <c r="BQ771" s="561"/>
      <c r="BR771" s="561"/>
      <c r="BS771" s="561"/>
      <c r="BT771" s="561"/>
      <c r="BU771" s="561"/>
    </row>
    <row r="772" spans="1:73">
      <c r="A772" s="561"/>
      <c r="E772" s="561"/>
      <c r="H772" s="561"/>
      <c r="Q772" s="561"/>
      <c r="R772" s="561"/>
      <c r="S772" s="561"/>
      <c r="T772" s="561"/>
      <c r="U772" s="561"/>
      <c r="V772" s="561"/>
      <c r="Y772" s="561"/>
      <c r="Z772" s="561"/>
      <c r="AA772" s="561"/>
      <c r="AB772" s="561"/>
      <c r="AC772" s="561"/>
      <c r="AD772" s="561"/>
      <c r="AE772" s="561"/>
      <c r="AF772" s="561"/>
      <c r="AG772" s="561"/>
      <c r="AH772" s="561"/>
      <c r="AJ772" s="561"/>
      <c r="AK772" s="561"/>
      <c r="AM772" s="561"/>
      <c r="AN772" s="561"/>
      <c r="AO772" s="561"/>
      <c r="AP772" s="561"/>
      <c r="AQ772" s="561"/>
      <c r="AR772" s="561"/>
      <c r="AS772" s="561"/>
      <c r="AU772" s="561"/>
      <c r="AV772" s="561"/>
      <c r="AW772" s="561"/>
      <c r="AX772" s="561"/>
      <c r="AY772" s="561"/>
      <c r="AZ772" s="561"/>
      <c r="BA772" s="561"/>
      <c r="BB772" s="561"/>
      <c r="BC772" s="561"/>
      <c r="BD772" s="561"/>
      <c r="BE772" s="561"/>
      <c r="BF772" s="561"/>
      <c r="BG772" s="561"/>
      <c r="BH772" s="561"/>
      <c r="BI772" s="561"/>
      <c r="BJ772" s="561"/>
      <c r="BK772" s="561"/>
      <c r="BL772" s="561"/>
      <c r="BM772" s="561"/>
      <c r="BN772" s="561"/>
      <c r="BO772" s="561"/>
      <c r="BP772" s="561"/>
      <c r="BQ772" s="561"/>
      <c r="BR772" s="561"/>
      <c r="BS772" s="561"/>
      <c r="BT772" s="561"/>
      <c r="BU772" s="561"/>
    </row>
    <row r="773" spans="1:73">
      <c r="A773" s="561"/>
      <c r="E773" s="561"/>
      <c r="H773" s="561"/>
      <c r="Q773" s="561"/>
      <c r="R773" s="561"/>
      <c r="S773" s="561"/>
      <c r="T773" s="561"/>
      <c r="U773" s="561"/>
      <c r="V773" s="561"/>
      <c r="Y773" s="561"/>
      <c r="Z773" s="561"/>
      <c r="AA773" s="561"/>
      <c r="AB773" s="561"/>
      <c r="AC773" s="561"/>
      <c r="AD773" s="561"/>
      <c r="AE773" s="561"/>
      <c r="AF773" s="561"/>
      <c r="AG773" s="561"/>
      <c r="AH773" s="561"/>
      <c r="AJ773" s="561"/>
      <c r="AK773" s="561"/>
      <c r="AM773" s="561"/>
      <c r="AN773" s="561"/>
      <c r="AO773" s="561"/>
      <c r="AP773" s="561"/>
      <c r="AQ773" s="561"/>
      <c r="AR773" s="561"/>
      <c r="AS773" s="561"/>
      <c r="AU773" s="561"/>
      <c r="AV773" s="561"/>
      <c r="AW773" s="561"/>
      <c r="AX773" s="561"/>
      <c r="AY773" s="561"/>
      <c r="AZ773" s="561"/>
      <c r="BA773" s="561"/>
      <c r="BB773" s="561"/>
      <c r="BC773" s="561"/>
      <c r="BD773" s="561"/>
      <c r="BE773" s="561"/>
      <c r="BF773" s="561"/>
      <c r="BG773" s="561"/>
      <c r="BH773" s="561"/>
      <c r="BI773" s="561"/>
      <c r="BJ773" s="561"/>
      <c r="BK773" s="561"/>
      <c r="BL773" s="561"/>
      <c r="BM773" s="561"/>
      <c r="BN773" s="561"/>
      <c r="BO773" s="561"/>
      <c r="BP773" s="561"/>
      <c r="BQ773" s="561"/>
      <c r="BR773" s="561"/>
      <c r="BS773" s="561"/>
      <c r="BT773" s="561"/>
      <c r="BU773" s="561"/>
    </row>
    <row r="774" spans="1:73">
      <c r="A774" s="561"/>
      <c r="E774" s="561"/>
      <c r="H774" s="561"/>
      <c r="Q774" s="561"/>
      <c r="R774" s="561"/>
      <c r="S774" s="561"/>
      <c r="T774" s="561"/>
      <c r="U774" s="561"/>
      <c r="V774" s="561"/>
      <c r="Y774" s="561"/>
      <c r="Z774" s="561"/>
      <c r="AA774" s="561"/>
      <c r="AB774" s="561"/>
      <c r="AC774" s="561"/>
      <c r="AD774" s="561"/>
      <c r="AE774" s="561"/>
      <c r="AF774" s="561"/>
      <c r="AG774" s="561"/>
      <c r="AH774" s="561"/>
      <c r="AJ774" s="561"/>
      <c r="AK774" s="561"/>
      <c r="AM774" s="561"/>
      <c r="AN774" s="561"/>
      <c r="AO774" s="561"/>
      <c r="AP774" s="561"/>
      <c r="AQ774" s="561"/>
      <c r="AR774" s="561"/>
      <c r="AS774" s="561"/>
      <c r="AU774" s="561"/>
      <c r="AV774" s="561"/>
      <c r="AW774" s="561"/>
      <c r="AX774" s="561"/>
      <c r="AY774" s="561"/>
      <c r="AZ774" s="561"/>
      <c r="BA774" s="561"/>
      <c r="BB774" s="561"/>
      <c r="BC774" s="561"/>
      <c r="BD774" s="561"/>
      <c r="BE774" s="561"/>
      <c r="BF774" s="561"/>
      <c r="BG774" s="561"/>
      <c r="BH774" s="561"/>
      <c r="BI774" s="561"/>
      <c r="BJ774" s="561"/>
      <c r="BK774" s="561"/>
      <c r="BL774" s="561"/>
      <c r="BM774" s="561"/>
      <c r="BN774" s="561"/>
      <c r="BO774" s="561"/>
      <c r="BP774" s="561"/>
      <c r="BQ774" s="561"/>
      <c r="BR774" s="561"/>
      <c r="BS774" s="561"/>
      <c r="BT774" s="561"/>
      <c r="BU774" s="561"/>
    </row>
    <row r="775" spans="1:73">
      <c r="A775" s="561"/>
      <c r="E775" s="561"/>
      <c r="H775" s="561"/>
      <c r="Q775" s="561"/>
      <c r="R775" s="561"/>
      <c r="S775" s="561"/>
      <c r="T775" s="561"/>
      <c r="U775" s="561"/>
      <c r="V775" s="561"/>
      <c r="Y775" s="561"/>
      <c r="Z775" s="561"/>
      <c r="AA775" s="561"/>
      <c r="AB775" s="561"/>
      <c r="AC775" s="561"/>
      <c r="AD775" s="561"/>
      <c r="AE775" s="561"/>
      <c r="AF775" s="561"/>
      <c r="AG775" s="561"/>
      <c r="AH775" s="561"/>
      <c r="AJ775" s="561"/>
      <c r="AK775" s="561"/>
      <c r="AM775" s="561"/>
      <c r="AN775" s="561"/>
      <c r="AO775" s="561"/>
      <c r="AP775" s="561"/>
      <c r="AQ775" s="561"/>
      <c r="AR775" s="561"/>
      <c r="AS775" s="561"/>
      <c r="AU775" s="561"/>
      <c r="AV775" s="561"/>
      <c r="AW775" s="561"/>
      <c r="AX775" s="561"/>
      <c r="AY775" s="561"/>
      <c r="AZ775" s="561"/>
      <c r="BA775" s="561"/>
      <c r="BB775" s="561"/>
      <c r="BC775" s="561"/>
      <c r="BD775" s="561"/>
      <c r="BE775" s="561"/>
      <c r="BF775" s="561"/>
      <c r="BG775" s="561"/>
      <c r="BH775" s="561"/>
      <c r="BI775" s="561"/>
      <c r="BJ775" s="561"/>
      <c r="BK775" s="561"/>
      <c r="BL775" s="561"/>
      <c r="BM775" s="561"/>
      <c r="BN775" s="561"/>
      <c r="BO775" s="561"/>
      <c r="BP775" s="561"/>
      <c r="BQ775" s="561"/>
      <c r="BR775" s="561"/>
      <c r="BS775" s="561"/>
      <c r="BT775" s="561"/>
      <c r="BU775" s="561"/>
    </row>
    <row r="776" spans="1:73">
      <c r="A776" s="561"/>
      <c r="E776" s="561"/>
      <c r="H776" s="561"/>
      <c r="Q776" s="561"/>
      <c r="R776" s="561"/>
      <c r="S776" s="561"/>
      <c r="T776" s="561"/>
      <c r="U776" s="561"/>
      <c r="V776" s="561"/>
      <c r="Y776" s="561"/>
      <c r="Z776" s="561"/>
      <c r="AA776" s="561"/>
      <c r="AB776" s="561"/>
      <c r="AC776" s="561"/>
      <c r="AD776" s="561"/>
      <c r="AE776" s="561"/>
      <c r="AF776" s="561"/>
      <c r="AG776" s="561"/>
      <c r="AH776" s="561"/>
      <c r="AJ776" s="561"/>
      <c r="AK776" s="561"/>
      <c r="AM776" s="561"/>
      <c r="AN776" s="561"/>
      <c r="AO776" s="561"/>
      <c r="AP776" s="561"/>
      <c r="AQ776" s="561"/>
      <c r="AR776" s="561"/>
      <c r="AS776" s="561"/>
      <c r="AU776" s="561"/>
      <c r="AV776" s="561"/>
      <c r="AW776" s="561"/>
      <c r="AX776" s="561"/>
      <c r="AY776" s="561"/>
      <c r="AZ776" s="561"/>
      <c r="BA776" s="561"/>
      <c r="BB776" s="561"/>
      <c r="BC776" s="561"/>
      <c r="BD776" s="561"/>
      <c r="BE776" s="561"/>
      <c r="BF776" s="561"/>
      <c r="BG776" s="561"/>
      <c r="BH776" s="561"/>
      <c r="BI776" s="561"/>
      <c r="BJ776" s="561"/>
      <c r="BK776" s="561"/>
      <c r="BL776" s="561"/>
      <c r="BM776" s="561"/>
      <c r="BN776" s="561"/>
      <c r="BO776" s="561"/>
      <c r="BP776" s="561"/>
      <c r="BQ776" s="561"/>
      <c r="BR776" s="561"/>
      <c r="BS776" s="561"/>
      <c r="BT776" s="561"/>
      <c r="BU776" s="561"/>
    </row>
    <row r="777" spans="1:73">
      <c r="A777" s="561"/>
      <c r="E777" s="561"/>
      <c r="H777" s="561"/>
      <c r="Q777" s="561"/>
      <c r="R777" s="561"/>
      <c r="S777" s="561"/>
      <c r="T777" s="561"/>
      <c r="U777" s="561"/>
      <c r="V777" s="561"/>
      <c r="Y777" s="561"/>
      <c r="Z777" s="561"/>
      <c r="AA777" s="561"/>
      <c r="AB777" s="561"/>
      <c r="AC777" s="561"/>
      <c r="AD777" s="561"/>
      <c r="AE777" s="561"/>
      <c r="AF777" s="561"/>
      <c r="AG777" s="561"/>
      <c r="AH777" s="561"/>
      <c r="AJ777" s="561"/>
      <c r="AK777" s="561"/>
      <c r="AM777" s="561"/>
      <c r="AN777" s="561"/>
      <c r="AO777" s="561"/>
      <c r="AP777" s="561"/>
      <c r="AQ777" s="561"/>
      <c r="AR777" s="561"/>
      <c r="AS777" s="561"/>
      <c r="AU777" s="561"/>
      <c r="AV777" s="561"/>
      <c r="AW777" s="561"/>
      <c r="AX777" s="561"/>
      <c r="AY777" s="561"/>
      <c r="AZ777" s="561"/>
      <c r="BA777" s="561"/>
      <c r="BB777" s="561"/>
      <c r="BC777" s="561"/>
      <c r="BD777" s="561"/>
      <c r="BE777" s="561"/>
      <c r="BF777" s="561"/>
      <c r="BG777" s="561"/>
      <c r="BH777" s="561"/>
      <c r="BI777" s="561"/>
      <c r="BJ777" s="561"/>
      <c r="BK777" s="561"/>
      <c r="BL777" s="561"/>
      <c r="BM777" s="561"/>
      <c r="BN777" s="561"/>
      <c r="BO777" s="561"/>
      <c r="BP777" s="561"/>
      <c r="BQ777" s="561"/>
      <c r="BR777" s="561"/>
      <c r="BS777" s="561"/>
      <c r="BT777" s="561"/>
      <c r="BU777" s="561"/>
    </row>
    <row r="778" spans="1:73">
      <c r="A778" s="561"/>
      <c r="E778" s="561"/>
      <c r="H778" s="561"/>
      <c r="Q778" s="561"/>
      <c r="R778" s="561"/>
      <c r="S778" s="561"/>
      <c r="T778" s="561"/>
      <c r="U778" s="561"/>
      <c r="V778" s="561"/>
      <c r="Y778" s="561"/>
      <c r="Z778" s="561"/>
      <c r="AA778" s="561"/>
      <c r="AB778" s="561"/>
      <c r="AC778" s="561"/>
      <c r="AD778" s="561"/>
      <c r="AE778" s="561"/>
      <c r="AF778" s="561"/>
      <c r="AG778" s="561"/>
      <c r="AH778" s="561"/>
      <c r="AJ778" s="561"/>
      <c r="AK778" s="561"/>
      <c r="AM778" s="561"/>
      <c r="AN778" s="561"/>
      <c r="AO778" s="561"/>
      <c r="AP778" s="561"/>
      <c r="AQ778" s="561"/>
      <c r="AR778" s="561"/>
      <c r="AS778" s="561"/>
      <c r="AU778" s="561"/>
      <c r="AV778" s="561"/>
      <c r="AW778" s="561"/>
      <c r="AX778" s="561"/>
      <c r="AY778" s="561"/>
      <c r="AZ778" s="561"/>
      <c r="BA778" s="561"/>
      <c r="BB778" s="561"/>
      <c r="BC778" s="561"/>
      <c r="BD778" s="561"/>
      <c r="BE778" s="561"/>
      <c r="BF778" s="561"/>
      <c r="BG778" s="561"/>
      <c r="BH778" s="561"/>
      <c r="BI778" s="561"/>
      <c r="BJ778" s="561"/>
      <c r="BK778" s="561"/>
      <c r="BL778" s="561"/>
      <c r="BM778" s="561"/>
      <c r="BN778" s="561"/>
      <c r="BO778" s="561"/>
      <c r="BP778" s="561"/>
      <c r="BQ778" s="561"/>
      <c r="BR778" s="561"/>
      <c r="BS778" s="561"/>
      <c r="BT778" s="561"/>
      <c r="BU778" s="561"/>
    </row>
    <row r="779" spans="1:73">
      <c r="A779" s="561"/>
      <c r="E779" s="561"/>
      <c r="H779" s="561"/>
      <c r="Q779" s="561"/>
      <c r="R779" s="561"/>
      <c r="S779" s="561"/>
      <c r="T779" s="561"/>
      <c r="U779" s="561"/>
      <c r="V779" s="561"/>
      <c r="Y779" s="561"/>
      <c r="Z779" s="561"/>
      <c r="AA779" s="561"/>
      <c r="AB779" s="561"/>
      <c r="AC779" s="561"/>
      <c r="AD779" s="561"/>
      <c r="AE779" s="561"/>
      <c r="AF779" s="561"/>
      <c r="AG779" s="561"/>
      <c r="AH779" s="561"/>
      <c r="AJ779" s="561"/>
      <c r="AK779" s="561"/>
      <c r="AM779" s="561"/>
      <c r="AN779" s="561"/>
      <c r="AO779" s="561"/>
      <c r="AP779" s="561"/>
      <c r="AQ779" s="561"/>
      <c r="AR779" s="561"/>
      <c r="AS779" s="561"/>
      <c r="AU779" s="561"/>
      <c r="AV779" s="561"/>
      <c r="AW779" s="561"/>
      <c r="AX779" s="561"/>
      <c r="AY779" s="561"/>
      <c r="AZ779" s="561"/>
      <c r="BA779" s="561"/>
      <c r="BB779" s="561"/>
      <c r="BC779" s="561"/>
      <c r="BD779" s="561"/>
      <c r="BE779" s="561"/>
      <c r="BF779" s="561"/>
      <c r="BG779" s="561"/>
      <c r="BH779" s="561"/>
      <c r="BI779" s="561"/>
      <c r="BJ779" s="561"/>
      <c r="BK779" s="561"/>
      <c r="BL779" s="561"/>
      <c r="BM779" s="561"/>
      <c r="BN779" s="561"/>
      <c r="BO779" s="561"/>
      <c r="BP779" s="561"/>
      <c r="BQ779" s="561"/>
      <c r="BR779" s="561"/>
      <c r="BS779" s="561"/>
      <c r="BT779" s="561"/>
      <c r="BU779" s="561"/>
    </row>
    <row r="780" spans="1:73">
      <c r="A780" s="561"/>
      <c r="E780" s="561"/>
      <c r="H780" s="561"/>
      <c r="Q780" s="561"/>
      <c r="R780" s="561"/>
      <c r="S780" s="561"/>
      <c r="T780" s="561"/>
      <c r="U780" s="561"/>
      <c r="V780" s="561"/>
      <c r="Y780" s="561"/>
      <c r="Z780" s="561"/>
      <c r="AA780" s="561"/>
      <c r="AB780" s="561"/>
      <c r="AC780" s="561"/>
      <c r="AD780" s="561"/>
      <c r="AE780" s="561"/>
      <c r="AF780" s="561"/>
      <c r="AG780" s="561"/>
      <c r="AH780" s="561"/>
      <c r="AJ780" s="561"/>
      <c r="AK780" s="561"/>
      <c r="AM780" s="561"/>
      <c r="AN780" s="561"/>
      <c r="AO780" s="561"/>
      <c r="AP780" s="561"/>
      <c r="AQ780" s="561"/>
      <c r="AR780" s="561"/>
      <c r="AS780" s="561"/>
      <c r="AU780" s="561"/>
      <c r="AV780" s="561"/>
      <c r="AW780" s="561"/>
      <c r="AX780" s="561"/>
      <c r="AY780" s="561"/>
      <c r="AZ780" s="561"/>
      <c r="BA780" s="561"/>
      <c r="BB780" s="561"/>
      <c r="BC780" s="561"/>
      <c r="BD780" s="561"/>
      <c r="BE780" s="561"/>
      <c r="BF780" s="561"/>
      <c r="BG780" s="561"/>
      <c r="BH780" s="561"/>
      <c r="BI780" s="561"/>
      <c r="BJ780" s="561"/>
      <c r="BK780" s="561"/>
      <c r="BL780" s="561"/>
      <c r="BM780" s="561"/>
      <c r="BN780" s="561"/>
      <c r="BO780" s="561"/>
      <c r="BP780" s="561"/>
      <c r="BQ780" s="561"/>
      <c r="BR780" s="561"/>
      <c r="BS780" s="561"/>
      <c r="BT780" s="561"/>
      <c r="BU780" s="561"/>
    </row>
    <row r="781" spans="1:73">
      <c r="A781" s="561"/>
      <c r="E781" s="561"/>
      <c r="H781" s="561"/>
      <c r="Q781" s="561"/>
      <c r="R781" s="561"/>
      <c r="S781" s="561"/>
      <c r="T781" s="561"/>
      <c r="U781" s="561"/>
      <c r="V781" s="561"/>
      <c r="Y781" s="561"/>
      <c r="Z781" s="561"/>
      <c r="AA781" s="561"/>
      <c r="AB781" s="561"/>
      <c r="AC781" s="561"/>
      <c r="AD781" s="561"/>
      <c r="AE781" s="561"/>
      <c r="AF781" s="561"/>
      <c r="AG781" s="561"/>
      <c r="AH781" s="561"/>
      <c r="AJ781" s="561"/>
      <c r="AK781" s="561"/>
      <c r="AM781" s="561"/>
      <c r="AN781" s="561"/>
      <c r="AO781" s="561"/>
      <c r="AP781" s="561"/>
      <c r="AQ781" s="561"/>
      <c r="AR781" s="561"/>
      <c r="AS781" s="561"/>
      <c r="AU781" s="561"/>
      <c r="AV781" s="561"/>
      <c r="AW781" s="561"/>
      <c r="AX781" s="561"/>
      <c r="AY781" s="561"/>
      <c r="AZ781" s="561"/>
      <c r="BA781" s="561"/>
      <c r="BB781" s="561"/>
      <c r="BC781" s="561"/>
      <c r="BD781" s="561"/>
      <c r="BE781" s="561"/>
      <c r="BF781" s="561"/>
      <c r="BG781" s="561"/>
      <c r="BH781" s="561"/>
      <c r="BI781" s="561"/>
      <c r="BJ781" s="561"/>
      <c r="BK781" s="561"/>
      <c r="BL781" s="561"/>
      <c r="BM781" s="561"/>
      <c r="BN781" s="561"/>
      <c r="BO781" s="561"/>
      <c r="BP781" s="561"/>
      <c r="BQ781" s="561"/>
      <c r="BR781" s="561"/>
      <c r="BS781" s="561"/>
      <c r="BT781" s="561"/>
      <c r="BU781" s="561"/>
    </row>
    <row r="782" spans="1:73">
      <c r="A782" s="561"/>
      <c r="E782" s="561"/>
      <c r="H782" s="561"/>
      <c r="Q782" s="561"/>
      <c r="R782" s="561"/>
      <c r="S782" s="561"/>
      <c r="T782" s="561"/>
      <c r="U782" s="561"/>
      <c r="V782" s="561"/>
      <c r="Y782" s="561"/>
      <c r="Z782" s="561"/>
      <c r="AA782" s="561"/>
      <c r="AB782" s="561"/>
      <c r="AC782" s="561"/>
      <c r="AD782" s="561"/>
      <c r="AE782" s="561"/>
      <c r="AF782" s="561"/>
      <c r="AG782" s="561"/>
      <c r="AH782" s="561"/>
      <c r="AJ782" s="561"/>
      <c r="AK782" s="561"/>
      <c r="AM782" s="561"/>
      <c r="AN782" s="561"/>
      <c r="AO782" s="561"/>
      <c r="AP782" s="561"/>
      <c r="AQ782" s="561"/>
      <c r="AR782" s="561"/>
      <c r="AS782" s="561"/>
      <c r="AU782" s="561"/>
      <c r="AV782" s="561"/>
      <c r="AW782" s="561"/>
      <c r="AX782" s="561"/>
      <c r="AY782" s="561"/>
      <c r="AZ782" s="561"/>
      <c r="BA782" s="561"/>
      <c r="BB782" s="561"/>
      <c r="BC782" s="561"/>
      <c r="BD782" s="561"/>
      <c r="BE782" s="561"/>
      <c r="BF782" s="561"/>
      <c r="BG782" s="561"/>
      <c r="BH782" s="561"/>
      <c r="BI782" s="561"/>
      <c r="BJ782" s="561"/>
      <c r="BK782" s="561"/>
      <c r="BL782" s="561"/>
      <c r="BM782" s="561"/>
      <c r="BN782" s="561"/>
      <c r="BO782" s="561"/>
      <c r="BP782" s="561"/>
      <c r="BQ782" s="561"/>
      <c r="BR782" s="561"/>
      <c r="BS782" s="561"/>
      <c r="BT782" s="561"/>
      <c r="BU782" s="561"/>
    </row>
    <row r="783" spans="1:73">
      <c r="A783" s="561"/>
      <c r="E783" s="561"/>
      <c r="H783" s="561"/>
      <c r="Q783" s="561"/>
      <c r="R783" s="561"/>
      <c r="S783" s="561"/>
      <c r="T783" s="561"/>
      <c r="U783" s="561"/>
      <c r="V783" s="561"/>
      <c r="Y783" s="561"/>
      <c r="Z783" s="561"/>
      <c r="AA783" s="561"/>
      <c r="AB783" s="561"/>
      <c r="AC783" s="561"/>
      <c r="AD783" s="561"/>
      <c r="AE783" s="561"/>
      <c r="AF783" s="561"/>
      <c r="AG783" s="561"/>
      <c r="AH783" s="561"/>
      <c r="AJ783" s="561"/>
      <c r="AK783" s="561"/>
      <c r="AM783" s="561"/>
      <c r="AN783" s="561"/>
      <c r="AO783" s="561"/>
      <c r="AP783" s="561"/>
      <c r="AQ783" s="561"/>
      <c r="AR783" s="561"/>
      <c r="AS783" s="561"/>
      <c r="AU783" s="561"/>
      <c r="AV783" s="561"/>
      <c r="AW783" s="561"/>
      <c r="AX783" s="561"/>
      <c r="AY783" s="561"/>
      <c r="AZ783" s="561"/>
      <c r="BA783" s="561"/>
      <c r="BB783" s="561"/>
      <c r="BC783" s="561"/>
      <c r="BD783" s="561"/>
      <c r="BE783" s="561"/>
      <c r="BF783" s="561"/>
      <c r="BG783" s="561"/>
      <c r="BH783" s="561"/>
      <c r="BI783" s="561"/>
      <c r="BJ783" s="561"/>
      <c r="BK783" s="561"/>
      <c r="BL783" s="561"/>
      <c r="BM783" s="561"/>
      <c r="BN783" s="561"/>
      <c r="BO783" s="561"/>
      <c r="BP783" s="561"/>
      <c r="BQ783" s="561"/>
      <c r="BR783" s="561"/>
      <c r="BS783" s="561"/>
      <c r="BT783" s="561"/>
      <c r="BU783" s="561"/>
    </row>
    <row r="784" spans="1:73">
      <c r="A784" s="561"/>
      <c r="E784" s="561"/>
      <c r="H784" s="561"/>
      <c r="Q784" s="561"/>
      <c r="R784" s="561"/>
      <c r="S784" s="561"/>
      <c r="T784" s="561"/>
      <c r="U784" s="561"/>
      <c r="V784" s="561"/>
      <c r="Y784" s="561"/>
      <c r="Z784" s="561"/>
      <c r="AA784" s="561"/>
      <c r="AB784" s="561"/>
      <c r="AC784" s="561"/>
      <c r="AD784" s="561"/>
      <c r="AE784" s="561"/>
      <c r="AF784" s="561"/>
      <c r="AG784" s="561"/>
      <c r="AH784" s="561"/>
      <c r="AJ784" s="561"/>
      <c r="AK784" s="561"/>
      <c r="AM784" s="561"/>
      <c r="AN784" s="561"/>
      <c r="AO784" s="561"/>
      <c r="AP784" s="561"/>
      <c r="AQ784" s="561"/>
      <c r="AR784" s="561"/>
      <c r="AS784" s="561"/>
      <c r="AU784" s="561"/>
      <c r="AV784" s="561"/>
      <c r="AW784" s="561"/>
      <c r="AX784" s="561"/>
      <c r="AY784" s="561"/>
      <c r="AZ784" s="561"/>
      <c r="BA784" s="561"/>
      <c r="BB784" s="561"/>
      <c r="BC784" s="561"/>
      <c r="BD784" s="561"/>
      <c r="BE784" s="561"/>
      <c r="BF784" s="561"/>
      <c r="BG784" s="561"/>
      <c r="BH784" s="561"/>
      <c r="BI784" s="561"/>
      <c r="BJ784" s="561"/>
      <c r="BK784" s="561"/>
      <c r="BL784" s="561"/>
      <c r="BM784" s="561"/>
      <c r="BN784" s="561"/>
      <c r="BO784" s="561"/>
      <c r="BP784" s="561"/>
      <c r="BQ784" s="561"/>
      <c r="BR784" s="561"/>
      <c r="BS784" s="561"/>
      <c r="BT784" s="561"/>
      <c r="BU784" s="561"/>
    </row>
    <row r="785" spans="1:73">
      <c r="A785" s="561"/>
      <c r="E785" s="561"/>
      <c r="H785" s="561"/>
      <c r="Q785" s="561"/>
      <c r="R785" s="561"/>
      <c r="S785" s="561"/>
      <c r="T785" s="561"/>
      <c r="U785" s="561"/>
      <c r="V785" s="561"/>
      <c r="Y785" s="561"/>
      <c r="Z785" s="561"/>
      <c r="AA785" s="561"/>
      <c r="AB785" s="561"/>
      <c r="AC785" s="561"/>
      <c r="AD785" s="561"/>
      <c r="AE785" s="561"/>
      <c r="AF785" s="561"/>
      <c r="AG785" s="561"/>
      <c r="AH785" s="561"/>
      <c r="AJ785" s="561"/>
      <c r="AK785" s="561"/>
      <c r="AM785" s="561"/>
      <c r="AN785" s="561"/>
      <c r="AO785" s="561"/>
      <c r="AP785" s="561"/>
      <c r="AQ785" s="561"/>
      <c r="AR785" s="561"/>
      <c r="AS785" s="561"/>
      <c r="AU785" s="561"/>
      <c r="AV785" s="561"/>
      <c r="AW785" s="561"/>
      <c r="AX785" s="561"/>
      <c r="AY785" s="561"/>
      <c r="AZ785" s="561"/>
      <c r="BA785" s="561"/>
      <c r="BB785" s="561"/>
      <c r="BC785" s="561"/>
      <c r="BD785" s="561"/>
      <c r="BE785" s="561"/>
      <c r="BF785" s="561"/>
      <c r="BG785" s="561"/>
      <c r="BH785" s="561"/>
      <c r="BI785" s="561"/>
      <c r="BJ785" s="561"/>
      <c r="BK785" s="561"/>
      <c r="BL785" s="561"/>
      <c r="BM785" s="561"/>
      <c r="BN785" s="561"/>
      <c r="BO785" s="561"/>
      <c r="BP785" s="561"/>
      <c r="BQ785" s="561"/>
      <c r="BR785" s="561"/>
      <c r="BS785" s="561"/>
      <c r="BT785" s="561"/>
      <c r="BU785" s="561"/>
    </row>
    <row r="786" spans="1:73">
      <c r="A786" s="561"/>
      <c r="E786" s="561"/>
      <c r="H786" s="561"/>
      <c r="Q786" s="561"/>
      <c r="R786" s="561"/>
      <c r="S786" s="561"/>
      <c r="T786" s="561"/>
      <c r="U786" s="561"/>
      <c r="V786" s="561"/>
      <c r="Y786" s="561"/>
      <c r="Z786" s="561"/>
      <c r="AA786" s="561"/>
      <c r="AB786" s="561"/>
      <c r="AC786" s="561"/>
      <c r="AD786" s="561"/>
      <c r="AE786" s="561"/>
      <c r="AF786" s="561"/>
      <c r="AG786" s="561"/>
      <c r="AH786" s="561"/>
      <c r="AJ786" s="561"/>
      <c r="AK786" s="561"/>
      <c r="AM786" s="561"/>
      <c r="AN786" s="561"/>
      <c r="AO786" s="561"/>
      <c r="AP786" s="561"/>
      <c r="AQ786" s="561"/>
      <c r="AR786" s="561"/>
      <c r="AS786" s="561"/>
      <c r="AU786" s="561"/>
      <c r="AV786" s="561"/>
      <c r="AW786" s="561"/>
      <c r="AX786" s="561"/>
      <c r="AY786" s="561"/>
      <c r="AZ786" s="561"/>
      <c r="BA786" s="561"/>
      <c r="BB786" s="561"/>
      <c r="BC786" s="561"/>
      <c r="BD786" s="561"/>
      <c r="BE786" s="561"/>
      <c r="BF786" s="561"/>
      <c r="BG786" s="561"/>
      <c r="BH786" s="561"/>
      <c r="BI786" s="561"/>
      <c r="BJ786" s="561"/>
      <c r="BK786" s="561"/>
      <c r="BL786" s="561"/>
      <c r="BM786" s="561"/>
      <c r="BN786" s="561"/>
      <c r="BO786" s="561"/>
      <c r="BP786" s="561"/>
      <c r="BQ786" s="561"/>
      <c r="BR786" s="561"/>
      <c r="BS786" s="561"/>
      <c r="BT786" s="561"/>
      <c r="BU786" s="561"/>
    </row>
    <row r="787" spans="1:73">
      <c r="A787" s="561"/>
      <c r="E787" s="561"/>
      <c r="H787" s="561"/>
      <c r="Q787" s="561"/>
      <c r="R787" s="561"/>
      <c r="S787" s="561"/>
      <c r="T787" s="561"/>
      <c r="U787" s="561"/>
      <c r="V787" s="561"/>
      <c r="Y787" s="561"/>
      <c r="Z787" s="561"/>
      <c r="AA787" s="561"/>
      <c r="AB787" s="561"/>
      <c r="AC787" s="561"/>
      <c r="AD787" s="561"/>
      <c r="AE787" s="561"/>
      <c r="AF787" s="561"/>
      <c r="AG787" s="561"/>
      <c r="AH787" s="561"/>
      <c r="AJ787" s="561"/>
      <c r="AK787" s="561"/>
      <c r="AM787" s="561"/>
      <c r="AN787" s="561"/>
      <c r="AO787" s="561"/>
      <c r="AP787" s="561"/>
      <c r="AQ787" s="561"/>
      <c r="AR787" s="561"/>
      <c r="AS787" s="561"/>
      <c r="AU787" s="561"/>
      <c r="AV787" s="561"/>
      <c r="AW787" s="561"/>
      <c r="AX787" s="561"/>
      <c r="AY787" s="561"/>
      <c r="AZ787" s="561"/>
      <c r="BA787" s="561"/>
      <c r="BB787" s="561"/>
      <c r="BC787" s="561"/>
      <c r="BD787" s="561"/>
      <c r="BE787" s="561"/>
      <c r="BF787" s="561"/>
      <c r="BG787" s="561"/>
      <c r="BH787" s="561"/>
      <c r="BI787" s="561"/>
      <c r="BJ787" s="561"/>
      <c r="BK787" s="561"/>
      <c r="BL787" s="561"/>
      <c r="BM787" s="561"/>
      <c r="BN787" s="561"/>
      <c r="BO787" s="561"/>
      <c r="BP787" s="561"/>
      <c r="BQ787" s="561"/>
      <c r="BR787" s="561"/>
      <c r="BS787" s="561"/>
      <c r="BT787" s="561"/>
      <c r="BU787" s="561"/>
    </row>
    <row r="788" spans="1:73">
      <c r="A788" s="561"/>
      <c r="E788" s="561"/>
      <c r="H788" s="561"/>
      <c r="Q788" s="561"/>
      <c r="R788" s="561"/>
      <c r="S788" s="561"/>
      <c r="T788" s="561"/>
      <c r="U788" s="561"/>
      <c r="V788" s="561"/>
      <c r="Y788" s="561"/>
      <c r="Z788" s="561"/>
      <c r="AA788" s="561"/>
      <c r="AB788" s="561"/>
      <c r="AC788" s="561"/>
      <c r="AD788" s="561"/>
      <c r="AE788" s="561"/>
      <c r="AF788" s="561"/>
      <c r="AG788" s="561"/>
      <c r="AH788" s="561"/>
      <c r="AJ788" s="561"/>
      <c r="AK788" s="561"/>
      <c r="AM788" s="561"/>
      <c r="AN788" s="561"/>
      <c r="AO788" s="561"/>
      <c r="AP788" s="561"/>
      <c r="AQ788" s="561"/>
      <c r="AR788" s="561"/>
      <c r="AS788" s="561"/>
      <c r="AU788" s="561"/>
      <c r="AV788" s="561"/>
      <c r="AW788" s="561"/>
      <c r="AX788" s="561"/>
      <c r="AY788" s="561"/>
      <c r="AZ788" s="561"/>
      <c r="BA788" s="561"/>
      <c r="BB788" s="561"/>
      <c r="BC788" s="561"/>
      <c r="BD788" s="561"/>
      <c r="BE788" s="561"/>
      <c r="BF788" s="561"/>
      <c r="BG788" s="561"/>
      <c r="BH788" s="561"/>
      <c r="BI788" s="561"/>
      <c r="BJ788" s="561"/>
      <c r="BK788" s="561"/>
      <c r="BL788" s="561"/>
      <c r="BM788" s="561"/>
      <c r="BN788" s="561"/>
      <c r="BO788" s="561"/>
      <c r="BP788" s="561"/>
      <c r="BQ788" s="561"/>
      <c r="BR788" s="561"/>
      <c r="BS788" s="561"/>
      <c r="BT788" s="561"/>
      <c r="BU788" s="561"/>
    </row>
    <row r="789" spans="1:73">
      <c r="A789" s="561"/>
      <c r="E789" s="561"/>
      <c r="H789" s="561"/>
      <c r="Q789" s="561"/>
      <c r="R789" s="561"/>
      <c r="S789" s="561"/>
      <c r="T789" s="561"/>
      <c r="U789" s="561"/>
      <c r="V789" s="561"/>
      <c r="Y789" s="561"/>
      <c r="Z789" s="561"/>
      <c r="AA789" s="561"/>
      <c r="AB789" s="561"/>
      <c r="AC789" s="561"/>
      <c r="AD789" s="561"/>
      <c r="AE789" s="561"/>
      <c r="AF789" s="561"/>
      <c r="AG789" s="561"/>
      <c r="AH789" s="561"/>
      <c r="AJ789" s="561"/>
      <c r="AK789" s="561"/>
      <c r="AM789" s="561"/>
      <c r="AN789" s="561"/>
      <c r="AO789" s="561"/>
      <c r="AP789" s="561"/>
      <c r="AQ789" s="561"/>
      <c r="AR789" s="561"/>
      <c r="AS789" s="561"/>
      <c r="AU789" s="561"/>
      <c r="AV789" s="561"/>
      <c r="AW789" s="561"/>
      <c r="AX789" s="561"/>
      <c r="AY789" s="561"/>
      <c r="AZ789" s="561"/>
      <c r="BA789" s="561"/>
      <c r="BB789" s="561"/>
      <c r="BC789" s="561"/>
      <c r="BD789" s="561"/>
      <c r="BE789" s="561"/>
      <c r="BF789" s="561"/>
      <c r="BG789" s="561"/>
      <c r="BH789" s="561"/>
      <c r="BI789" s="561"/>
      <c r="BJ789" s="561"/>
      <c r="BK789" s="561"/>
      <c r="BL789" s="561"/>
      <c r="BM789" s="561"/>
      <c r="BN789" s="561"/>
      <c r="BO789" s="561"/>
      <c r="BP789" s="561"/>
      <c r="BQ789" s="561"/>
      <c r="BR789" s="561"/>
      <c r="BS789" s="561"/>
      <c r="BT789" s="561"/>
      <c r="BU789" s="561"/>
    </row>
    <row r="790" spans="1:73">
      <c r="A790" s="561"/>
      <c r="E790" s="561"/>
      <c r="H790" s="561"/>
      <c r="Q790" s="561"/>
      <c r="R790" s="561"/>
      <c r="S790" s="561"/>
      <c r="T790" s="561"/>
      <c r="U790" s="561"/>
      <c r="V790" s="561"/>
      <c r="Y790" s="561"/>
      <c r="Z790" s="561"/>
      <c r="AA790" s="561"/>
      <c r="AB790" s="561"/>
      <c r="AC790" s="561"/>
      <c r="AD790" s="561"/>
      <c r="AE790" s="561"/>
      <c r="AF790" s="561"/>
      <c r="AG790" s="561"/>
      <c r="AH790" s="561"/>
      <c r="AJ790" s="561"/>
      <c r="AK790" s="561"/>
      <c r="AM790" s="561"/>
      <c r="AN790" s="561"/>
      <c r="AO790" s="561"/>
      <c r="AP790" s="561"/>
      <c r="AQ790" s="561"/>
      <c r="AR790" s="561"/>
      <c r="AS790" s="561"/>
      <c r="AU790" s="561"/>
      <c r="AV790" s="561"/>
      <c r="AW790" s="561"/>
      <c r="AX790" s="561"/>
      <c r="AY790" s="561"/>
      <c r="AZ790" s="561"/>
      <c r="BA790" s="561"/>
      <c r="BB790" s="561"/>
      <c r="BC790" s="561"/>
      <c r="BD790" s="561"/>
      <c r="BE790" s="561"/>
      <c r="BF790" s="561"/>
      <c r="BG790" s="561"/>
      <c r="BH790" s="561"/>
      <c r="BI790" s="561"/>
      <c r="BJ790" s="561"/>
      <c r="BK790" s="561"/>
      <c r="BL790" s="561"/>
      <c r="BM790" s="561"/>
      <c r="BN790" s="561"/>
      <c r="BO790" s="561"/>
      <c r="BP790" s="561"/>
      <c r="BQ790" s="561"/>
      <c r="BR790" s="561"/>
      <c r="BS790" s="561"/>
      <c r="BT790" s="561"/>
      <c r="BU790" s="561"/>
    </row>
    <row r="791" spans="1:73">
      <c r="A791" s="561"/>
      <c r="E791" s="561"/>
      <c r="H791" s="561"/>
      <c r="Q791" s="561"/>
      <c r="R791" s="561"/>
      <c r="S791" s="561"/>
      <c r="T791" s="561"/>
      <c r="U791" s="561"/>
      <c r="V791" s="561"/>
      <c r="Y791" s="561"/>
      <c r="Z791" s="561"/>
      <c r="AA791" s="561"/>
      <c r="AB791" s="561"/>
      <c r="AC791" s="561"/>
      <c r="AD791" s="561"/>
      <c r="AE791" s="561"/>
      <c r="AF791" s="561"/>
      <c r="AG791" s="561"/>
      <c r="AH791" s="561"/>
      <c r="AJ791" s="561"/>
      <c r="AK791" s="561"/>
      <c r="AM791" s="561"/>
      <c r="AN791" s="561"/>
      <c r="AO791" s="561"/>
      <c r="AP791" s="561"/>
      <c r="AQ791" s="561"/>
      <c r="AR791" s="561"/>
      <c r="AS791" s="561"/>
      <c r="AU791" s="561"/>
      <c r="AV791" s="561"/>
      <c r="AW791" s="561"/>
      <c r="AX791" s="561"/>
      <c r="AY791" s="561"/>
      <c r="AZ791" s="561"/>
      <c r="BA791" s="561"/>
      <c r="BB791" s="561"/>
      <c r="BC791" s="561"/>
      <c r="BD791" s="561"/>
      <c r="BE791" s="561"/>
      <c r="BF791" s="561"/>
      <c r="BG791" s="561"/>
      <c r="BH791" s="561"/>
      <c r="BI791" s="561"/>
      <c r="BJ791" s="561"/>
      <c r="BK791" s="561"/>
      <c r="BL791" s="561"/>
      <c r="BM791" s="561"/>
      <c r="BN791" s="561"/>
      <c r="BO791" s="561"/>
      <c r="BP791" s="561"/>
      <c r="BQ791" s="561"/>
      <c r="BR791" s="561"/>
      <c r="BS791" s="561"/>
      <c r="BT791" s="561"/>
      <c r="BU791" s="561"/>
    </row>
    <row r="792" spans="1:73">
      <c r="A792" s="561"/>
      <c r="E792" s="561"/>
      <c r="H792" s="561"/>
      <c r="Q792" s="561"/>
      <c r="R792" s="561"/>
      <c r="S792" s="561"/>
      <c r="T792" s="561"/>
      <c r="U792" s="561"/>
      <c r="V792" s="561"/>
      <c r="Y792" s="561"/>
      <c r="Z792" s="561"/>
      <c r="AA792" s="561"/>
      <c r="AB792" s="561"/>
      <c r="AC792" s="561"/>
      <c r="AD792" s="561"/>
      <c r="AE792" s="561"/>
      <c r="AF792" s="561"/>
      <c r="AG792" s="561"/>
      <c r="AH792" s="561"/>
      <c r="AJ792" s="561"/>
      <c r="AK792" s="561"/>
      <c r="AM792" s="561"/>
      <c r="AN792" s="561"/>
      <c r="AO792" s="561"/>
      <c r="AP792" s="561"/>
      <c r="AQ792" s="561"/>
      <c r="AR792" s="561"/>
      <c r="AS792" s="561"/>
      <c r="AU792" s="561"/>
      <c r="AV792" s="561"/>
      <c r="AW792" s="561"/>
      <c r="AX792" s="561"/>
      <c r="AY792" s="561"/>
      <c r="AZ792" s="561"/>
      <c r="BA792" s="561"/>
      <c r="BB792" s="561"/>
      <c r="BC792" s="561"/>
      <c r="BD792" s="561"/>
      <c r="BE792" s="561"/>
      <c r="BF792" s="561"/>
      <c r="BG792" s="561"/>
      <c r="BH792" s="561"/>
      <c r="BI792" s="561"/>
      <c r="BJ792" s="561"/>
      <c r="BK792" s="561"/>
      <c r="BL792" s="561"/>
      <c r="BM792" s="561"/>
      <c r="BN792" s="561"/>
      <c r="BO792" s="561"/>
      <c r="BP792" s="561"/>
      <c r="BQ792" s="561"/>
      <c r="BR792" s="561"/>
      <c r="BS792" s="561"/>
      <c r="BT792" s="561"/>
      <c r="BU792" s="561"/>
    </row>
    <row r="793" spans="1:73">
      <c r="A793" s="561"/>
      <c r="E793" s="561"/>
      <c r="H793" s="561"/>
      <c r="Q793" s="561"/>
      <c r="R793" s="561"/>
      <c r="S793" s="561"/>
      <c r="T793" s="561"/>
      <c r="U793" s="561"/>
      <c r="V793" s="561"/>
      <c r="Y793" s="561"/>
      <c r="Z793" s="561"/>
      <c r="AA793" s="561"/>
      <c r="AB793" s="561"/>
      <c r="AC793" s="561"/>
      <c r="AD793" s="561"/>
      <c r="AE793" s="561"/>
      <c r="AF793" s="561"/>
      <c r="AG793" s="561"/>
      <c r="AH793" s="561"/>
      <c r="AJ793" s="561"/>
      <c r="AK793" s="561"/>
      <c r="AM793" s="561"/>
      <c r="AN793" s="561"/>
      <c r="AO793" s="561"/>
      <c r="AP793" s="561"/>
      <c r="AQ793" s="561"/>
      <c r="AR793" s="561"/>
      <c r="AS793" s="561"/>
      <c r="AU793" s="561"/>
      <c r="AV793" s="561"/>
      <c r="AW793" s="561"/>
      <c r="AX793" s="561"/>
      <c r="AY793" s="561"/>
      <c r="AZ793" s="561"/>
      <c r="BA793" s="561"/>
      <c r="BB793" s="561"/>
      <c r="BC793" s="561"/>
      <c r="BD793" s="561"/>
      <c r="BE793" s="561"/>
      <c r="BF793" s="561"/>
      <c r="BG793" s="561"/>
      <c r="BH793" s="561"/>
      <c r="BI793" s="561"/>
      <c r="BJ793" s="561"/>
      <c r="BK793" s="561"/>
      <c r="BL793" s="561"/>
      <c r="BM793" s="561"/>
      <c r="BN793" s="561"/>
      <c r="BO793" s="561"/>
      <c r="BP793" s="561"/>
      <c r="BQ793" s="561"/>
      <c r="BR793" s="561"/>
      <c r="BS793" s="561"/>
      <c r="BT793" s="561"/>
      <c r="BU793" s="561"/>
    </row>
    <row r="794" spans="1:73">
      <c r="A794" s="561"/>
      <c r="E794" s="561"/>
      <c r="H794" s="561"/>
      <c r="Q794" s="561"/>
      <c r="R794" s="561"/>
      <c r="S794" s="561"/>
      <c r="T794" s="561"/>
      <c r="U794" s="561"/>
      <c r="V794" s="561"/>
      <c r="Y794" s="561"/>
      <c r="Z794" s="561"/>
      <c r="AA794" s="561"/>
      <c r="AB794" s="561"/>
      <c r="AC794" s="561"/>
      <c r="AD794" s="561"/>
      <c r="AE794" s="561"/>
      <c r="AF794" s="561"/>
      <c r="AG794" s="561"/>
      <c r="AH794" s="561"/>
      <c r="AJ794" s="561"/>
      <c r="AK794" s="561"/>
      <c r="AM794" s="561"/>
      <c r="AN794" s="561"/>
      <c r="AO794" s="561"/>
      <c r="AP794" s="561"/>
      <c r="AQ794" s="561"/>
      <c r="AR794" s="561"/>
      <c r="AS794" s="561"/>
      <c r="AU794" s="561"/>
      <c r="AV794" s="561"/>
      <c r="AW794" s="561"/>
      <c r="AX794" s="561"/>
      <c r="AY794" s="561"/>
      <c r="AZ794" s="561"/>
      <c r="BA794" s="561"/>
      <c r="BB794" s="561"/>
      <c r="BC794" s="561"/>
      <c r="BD794" s="561"/>
      <c r="BE794" s="561"/>
      <c r="BF794" s="561"/>
      <c r="BG794" s="561"/>
      <c r="BH794" s="561"/>
      <c r="BI794" s="561"/>
      <c r="BJ794" s="561"/>
      <c r="BK794" s="561"/>
      <c r="BL794" s="561"/>
      <c r="BM794" s="561"/>
      <c r="BN794" s="561"/>
      <c r="BO794" s="561"/>
      <c r="BP794" s="561"/>
      <c r="BQ794" s="561"/>
      <c r="BR794" s="561"/>
      <c r="BS794" s="561"/>
      <c r="BT794" s="561"/>
      <c r="BU794" s="561"/>
    </row>
    <row r="795" spans="1:73">
      <c r="A795" s="561"/>
      <c r="E795" s="561"/>
      <c r="H795" s="561"/>
      <c r="Q795" s="561"/>
      <c r="R795" s="561"/>
      <c r="S795" s="561"/>
      <c r="T795" s="561"/>
      <c r="U795" s="561"/>
      <c r="V795" s="561"/>
      <c r="Y795" s="561"/>
      <c r="Z795" s="561"/>
      <c r="AA795" s="561"/>
      <c r="AB795" s="561"/>
      <c r="AC795" s="561"/>
      <c r="AD795" s="561"/>
      <c r="AE795" s="561"/>
      <c r="AF795" s="561"/>
      <c r="AG795" s="561"/>
      <c r="AH795" s="561"/>
      <c r="AJ795" s="561"/>
      <c r="AK795" s="561"/>
      <c r="AM795" s="561"/>
      <c r="AN795" s="561"/>
      <c r="AO795" s="561"/>
      <c r="AP795" s="561"/>
      <c r="AQ795" s="561"/>
      <c r="AR795" s="561"/>
      <c r="AS795" s="561"/>
      <c r="AU795" s="561"/>
      <c r="AV795" s="561"/>
      <c r="AW795" s="561"/>
      <c r="AX795" s="561"/>
      <c r="AY795" s="561"/>
      <c r="AZ795" s="561"/>
      <c r="BA795" s="561"/>
      <c r="BB795" s="561"/>
      <c r="BC795" s="561"/>
      <c r="BD795" s="561"/>
      <c r="BE795" s="561"/>
      <c r="BF795" s="561"/>
      <c r="BG795" s="561"/>
      <c r="BH795" s="561"/>
      <c r="BI795" s="561"/>
      <c r="BJ795" s="561"/>
      <c r="BK795" s="561"/>
      <c r="BL795" s="561"/>
      <c r="BM795" s="561"/>
      <c r="BN795" s="561"/>
      <c r="BO795" s="561"/>
      <c r="BP795" s="561"/>
      <c r="BQ795" s="561"/>
      <c r="BR795" s="561"/>
      <c r="BS795" s="561"/>
      <c r="BT795" s="561"/>
      <c r="BU795" s="561"/>
    </row>
    <row r="796" spans="1:73">
      <c r="A796" s="561"/>
      <c r="E796" s="561"/>
      <c r="H796" s="561"/>
      <c r="Q796" s="561"/>
      <c r="R796" s="561"/>
      <c r="S796" s="561"/>
      <c r="T796" s="561"/>
      <c r="U796" s="561"/>
      <c r="V796" s="561"/>
      <c r="Y796" s="561"/>
      <c r="Z796" s="561"/>
      <c r="AA796" s="561"/>
      <c r="AB796" s="561"/>
      <c r="AC796" s="561"/>
      <c r="AD796" s="561"/>
      <c r="AE796" s="561"/>
      <c r="AF796" s="561"/>
      <c r="AG796" s="561"/>
      <c r="AH796" s="561"/>
      <c r="AJ796" s="561"/>
      <c r="AK796" s="561"/>
      <c r="AM796" s="561"/>
      <c r="AN796" s="561"/>
      <c r="AO796" s="561"/>
      <c r="AP796" s="561"/>
      <c r="AQ796" s="561"/>
      <c r="AR796" s="561"/>
      <c r="AS796" s="561"/>
      <c r="AU796" s="561"/>
      <c r="AV796" s="561"/>
      <c r="AW796" s="561"/>
      <c r="AX796" s="561"/>
      <c r="AY796" s="561"/>
      <c r="AZ796" s="561"/>
      <c r="BA796" s="561"/>
      <c r="BB796" s="561"/>
      <c r="BC796" s="561"/>
      <c r="BD796" s="561"/>
      <c r="BE796" s="561"/>
      <c r="BF796" s="561"/>
      <c r="BG796" s="561"/>
      <c r="BH796" s="561"/>
      <c r="BI796" s="561"/>
      <c r="BJ796" s="561"/>
      <c r="BK796" s="561"/>
      <c r="BL796" s="561"/>
      <c r="BM796" s="561"/>
      <c r="BN796" s="561"/>
      <c r="BO796" s="561"/>
      <c r="BP796" s="561"/>
      <c r="BQ796" s="561"/>
      <c r="BR796" s="561"/>
      <c r="BS796" s="561"/>
      <c r="BT796" s="561"/>
      <c r="BU796" s="561"/>
    </row>
    <row r="797" spans="1:73">
      <c r="A797" s="561"/>
      <c r="E797" s="561"/>
      <c r="H797" s="561"/>
      <c r="Q797" s="561"/>
      <c r="R797" s="561"/>
      <c r="S797" s="561"/>
      <c r="T797" s="561"/>
      <c r="U797" s="561"/>
      <c r="V797" s="561"/>
      <c r="Y797" s="561"/>
      <c r="Z797" s="561"/>
      <c r="AA797" s="561"/>
      <c r="AB797" s="561"/>
      <c r="AC797" s="561"/>
      <c r="AD797" s="561"/>
      <c r="AE797" s="561"/>
      <c r="AF797" s="561"/>
      <c r="AG797" s="561"/>
      <c r="AH797" s="561"/>
      <c r="AJ797" s="561"/>
      <c r="AK797" s="561"/>
      <c r="AM797" s="561"/>
      <c r="AN797" s="561"/>
      <c r="AO797" s="561"/>
      <c r="AP797" s="561"/>
      <c r="AQ797" s="561"/>
      <c r="AR797" s="561"/>
      <c r="AS797" s="561"/>
      <c r="AU797" s="561"/>
      <c r="AV797" s="561"/>
      <c r="AW797" s="561"/>
      <c r="AX797" s="561"/>
      <c r="AY797" s="561"/>
      <c r="AZ797" s="561"/>
      <c r="BA797" s="561"/>
      <c r="BB797" s="561"/>
      <c r="BC797" s="561"/>
      <c r="BD797" s="561"/>
      <c r="BE797" s="561"/>
      <c r="BF797" s="561"/>
      <c r="BG797" s="561"/>
      <c r="BH797" s="561"/>
      <c r="BI797" s="561"/>
      <c r="BJ797" s="561"/>
      <c r="BK797" s="561"/>
      <c r="BL797" s="561"/>
      <c r="BM797" s="561"/>
      <c r="BN797" s="561"/>
      <c r="BO797" s="561"/>
      <c r="BP797" s="561"/>
      <c r="BQ797" s="561"/>
      <c r="BR797" s="561"/>
      <c r="BS797" s="561"/>
      <c r="BT797" s="561"/>
      <c r="BU797" s="561"/>
    </row>
    <row r="798" spans="1:73">
      <c r="A798" s="561"/>
      <c r="E798" s="561"/>
      <c r="H798" s="561"/>
      <c r="Q798" s="561"/>
      <c r="R798" s="561"/>
      <c r="S798" s="561"/>
      <c r="T798" s="561"/>
      <c r="U798" s="561"/>
      <c r="V798" s="561"/>
      <c r="Y798" s="561"/>
      <c r="Z798" s="561"/>
      <c r="AA798" s="561"/>
      <c r="AB798" s="561"/>
      <c r="AC798" s="561"/>
      <c r="AD798" s="561"/>
      <c r="AE798" s="561"/>
      <c r="AF798" s="561"/>
      <c r="AG798" s="561"/>
      <c r="AH798" s="561"/>
      <c r="AJ798" s="561"/>
      <c r="AK798" s="561"/>
      <c r="AM798" s="561"/>
      <c r="AN798" s="561"/>
      <c r="AO798" s="561"/>
      <c r="AP798" s="561"/>
      <c r="AQ798" s="561"/>
      <c r="AR798" s="561"/>
      <c r="AS798" s="561"/>
      <c r="AU798" s="561"/>
      <c r="AV798" s="561"/>
      <c r="AW798" s="561"/>
      <c r="AX798" s="561"/>
      <c r="AY798" s="561"/>
      <c r="AZ798" s="561"/>
      <c r="BA798" s="561"/>
      <c r="BB798" s="561"/>
      <c r="BC798" s="561"/>
      <c r="BD798" s="561"/>
      <c r="BE798" s="561"/>
      <c r="BF798" s="561"/>
      <c r="BG798" s="561"/>
      <c r="BH798" s="561"/>
      <c r="BI798" s="561"/>
      <c r="BJ798" s="561"/>
      <c r="BK798" s="561"/>
      <c r="BL798" s="561"/>
      <c r="BM798" s="561"/>
      <c r="BN798" s="561"/>
      <c r="BO798" s="561"/>
      <c r="BP798" s="561"/>
      <c r="BQ798" s="561"/>
      <c r="BR798" s="561"/>
      <c r="BS798" s="561"/>
      <c r="BT798" s="561"/>
      <c r="BU798" s="561"/>
    </row>
    <row r="799" spans="1:73">
      <c r="A799" s="561"/>
      <c r="E799" s="561"/>
      <c r="H799" s="561"/>
      <c r="Q799" s="561"/>
      <c r="R799" s="561"/>
      <c r="S799" s="561"/>
      <c r="T799" s="561"/>
      <c r="U799" s="561"/>
      <c r="V799" s="561"/>
      <c r="Y799" s="561"/>
      <c r="Z799" s="561"/>
      <c r="AA799" s="561"/>
      <c r="AB799" s="561"/>
      <c r="AC799" s="561"/>
      <c r="AD799" s="561"/>
      <c r="AE799" s="561"/>
      <c r="AF799" s="561"/>
      <c r="AG799" s="561"/>
      <c r="AH799" s="561"/>
      <c r="AJ799" s="561"/>
      <c r="AK799" s="561"/>
      <c r="AM799" s="561"/>
      <c r="AN799" s="561"/>
      <c r="AO799" s="561"/>
      <c r="AP799" s="561"/>
      <c r="AQ799" s="561"/>
      <c r="AR799" s="561"/>
      <c r="AS799" s="561"/>
      <c r="AU799" s="561"/>
      <c r="AV799" s="561"/>
      <c r="AW799" s="561"/>
      <c r="AX799" s="561"/>
      <c r="AY799" s="561"/>
      <c r="AZ799" s="561"/>
      <c r="BA799" s="561"/>
      <c r="BB799" s="561"/>
      <c r="BC799" s="561"/>
      <c r="BD799" s="561"/>
      <c r="BE799" s="561"/>
      <c r="BF799" s="561"/>
      <c r="BG799" s="561"/>
      <c r="BH799" s="561"/>
      <c r="BI799" s="561"/>
      <c r="BJ799" s="561"/>
      <c r="BK799" s="561"/>
      <c r="BL799" s="561"/>
      <c r="BM799" s="561"/>
      <c r="BN799" s="561"/>
      <c r="BO799" s="561"/>
      <c r="BP799" s="561"/>
      <c r="BQ799" s="561"/>
      <c r="BR799" s="561"/>
      <c r="BS799" s="561"/>
      <c r="BT799" s="561"/>
      <c r="BU799" s="561"/>
    </row>
    <row r="800" spans="1:73">
      <c r="A800" s="561"/>
      <c r="E800" s="561"/>
      <c r="H800" s="561"/>
      <c r="Q800" s="561"/>
      <c r="R800" s="561"/>
      <c r="S800" s="561"/>
      <c r="T800" s="561"/>
      <c r="U800" s="561"/>
      <c r="V800" s="561"/>
      <c r="Y800" s="561"/>
      <c r="Z800" s="561"/>
      <c r="AA800" s="561"/>
      <c r="AB800" s="561"/>
      <c r="AC800" s="561"/>
      <c r="AD800" s="561"/>
      <c r="AE800" s="561"/>
      <c r="AF800" s="561"/>
      <c r="AG800" s="561"/>
      <c r="AH800" s="561"/>
      <c r="AJ800" s="561"/>
      <c r="AK800" s="561"/>
      <c r="AM800" s="561"/>
      <c r="AN800" s="561"/>
      <c r="AO800" s="561"/>
      <c r="AP800" s="561"/>
      <c r="AQ800" s="561"/>
      <c r="AR800" s="561"/>
      <c r="AS800" s="561"/>
      <c r="AU800" s="561"/>
      <c r="AV800" s="561"/>
      <c r="AW800" s="561"/>
      <c r="AX800" s="561"/>
      <c r="AY800" s="561"/>
      <c r="AZ800" s="561"/>
      <c r="BA800" s="561"/>
      <c r="BB800" s="561"/>
      <c r="BC800" s="561"/>
      <c r="BD800" s="561"/>
      <c r="BE800" s="561"/>
      <c r="BF800" s="561"/>
      <c r="BG800" s="561"/>
      <c r="BH800" s="561"/>
      <c r="BI800" s="561"/>
      <c r="BJ800" s="561"/>
      <c r="BK800" s="561"/>
      <c r="BL800" s="561"/>
      <c r="BM800" s="561"/>
      <c r="BN800" s="561"/>
      <c r="BO800" s="561"/>
      <c r="BP800" s="561"/>
      <c r="BQ800" s="561"/>
      <c r="BR800" s="561"/>
      <c r="BS800" s="561"/>
      <c r="BT800" s="561"/>
      <c r="BU800" s="561"/>
    </row>
    <row r="801" spans="1:73">
      <c r="A801" s="561"/>
      <c r="E801" s="561"/>
      <c r="H801" s="561"/>
      <c r="Q801" s="561"/>
      <c r="R801" s="561"/>
      <c r="S801" s="561"/>
      <c r="T801" s="561"/>
      <c r="U801" s="561"/>
      <c r="V801" s="561"/>
      <c r="Y801" s="561"/>
      <c r="Z801" s="561"/>
      <c r="AA801" s="561"/>
      <c r="AB801" s="561"/>
      <c r="AC801" s="561"/>
      <c r="AD801" s="561"/>
      <c r="AE801" s="561"/>
      <c r="AF801" s="561"/>
      <c r="AG801" s="561"/>
      <c r="AH801" s="561"/>
      <c r="AJ801" s="561"/>
      <c r="AK801" s="561"/>
      <c r="AM801" s="561"/>
      <c r="AN801" s="561"/>
      <c r="AO801" s="561"/>
      <c r="AP801" s="561"/>
      <c r="AQ801" s="561"/>
      <c r="AR801" s="561"/>
      <c r="AS801" s="561"/>
      <c r="AU801" s="561"/>
      <c r="AV801" s="561"/>
      <c r="AW801" s="561"/>
      <c r="AX801" s="561"/>
      <c r="AY801" s="561"/>
      <c r="AZ801" s="561"/>
      <c r="BA801" s="561"/>
      <c r="BB801" s="561"/>
      <c r="BC801" s="561"/>
      <c r="BD801" s="561"/>
      <c r="BE801" s="561"/>
      <c r="BF801" s="561"/>
      <c r="BG801" s="561"/>
      <c r="BH801" s="561"/>
      <c r="BI801" s="561"/>
      <c r="BJ801" s="561"/>
      <c r="BK801" s="561"/>
      <c r="BL801" s="561"/>
      <c r="BM801" s="561"/>
      <c r="BN801" s="561"/>
      <c r="BO801" s="561"/>
      <c r="BP801" s="561"/>
      <c r="BQ801" s="561"/>
      <c r="BR801" s="561"/>
      <c r="BS801" s="561"/>
      <c r="BT801" s="561"/>
      <c r="BU801" s="561"/>
    </row>
    <row r="802" spans="1:73">
      <c r="A802" s="561"/>
      <c r="E802" s="561"/>
      <c r="H802" s="561"/>
      <c r="Q802" s="561"/>
      <c r="R802" s="561"/>
      <c r="S802" s="561"/>
      <c r="T802" s="561"/>
      <c r="U802" s="561"/>
      <c r="V802" s="561"/>
      <c r="Y802" s="561"/>
      <c r="Z802" s="561"/>
      <c r="AA802" s="561"/>
      <c r="AB802" s="561"/>
      <c r="AC802" s="561"/>
      <c r="AD802" s="561"/>
      <c r="AE802" s="561"/>
      <c r="AF802" s="561"/>
      <c r="AG802" s="561"/>
      <c r="AH802" s="561"/>
      <c r="AJ802" s="561"/>
      <c r="AK802" s="561"/>
      <c r="AM802" s="561"/>
      <c r="AN802" s="561"/>
      <c r="AO802" s="561"/>
      <c r="AP802" s="561"/>
      <c r="AQ802" s="561"/>
      <c r="AR802" s="561"/>
      <c r="AS802" s="561"/>
      <c r="AU802" s="561"/>
      <c r="AV802" s="561"/>
      <c r="AW802" s="561"/>
      <c r="AX802" s="561"/>
      <c r="AY802" s="561"/>
      <c r="AZ802" s="561"/>
      <c r="BA802" s="561"/>
      <c r="BB802" s="561"/>
      <c r="BC802" s="561"/>
      <c r="BD802" s="561"/>
      <c r="BE802" s="561"/>
      <c r="BF802" s="561"/>
      <c r="BG802" s="561"/>
      <c r="BH802" s="561"/>
      <c r="BI802" s="561"/>
      <c r="BJ802" s="561"/>
      <c r="BK802" s="561"/>
      <c r="BL802" s="561"/>
      <c r="BM802" s="561"/>
      <c r="BN802" s="561"/>
      <c r="BO802" s="561"/>
      <c r="BP802" s="561"/>
      <c r="BQ802" s="561"/>
      <c r="BR802" s="561"/>
      <c r="BS802" s="561"/>
      <c r="BT802" s="561"/>
      <c r="BU802" s="561"/>
    </row>
    <row r="803" spans="1:73">
      <c r="A803" s="561"/>
      <c r="E803" s="561"/>
      <c r="H803" s="561"/>
      <c r="Q803" s="561"/>
      <c r="R803" s="561"/>
      <c r="S803" s="561"/>
      <c r="T803" s="561"/>
      <c r="U803" s="561"/>
      <c r="V803" s="561"/>
      <c r="Y803" s="561"/>
      <c r="Z803" s="561"/>
      <c r="AA803" s="561"/>
      <c r="AB803" s="561"/>
      <c r="AC803" s="561"/>
      <c r="AD803" s="561"/>
      <c r="AE803" s="561"/>
      <c r="AF803" s="561"/>
      <c r="AG803" s="561"/>
      <c r="AH803" s="561"/>
      <c r="AJ803" s="561"/>
      <c r="AK803" s="561"/>
      <c r="AM803" s="561"/>
      <c r="AN803" s="561"/>
      <c r="AO803" s="561"/>
      <c r="AP803" s="561"/>
      <c r="AQ803" s="561"/>
      <c r="AR803" s="561"/>
      <c r="AS803" s="561"/>
      <c r="AU803" s="561"/>
      <c r="AV803" s="561"/>
      <c r="AW803" s="561"/>
      <c r="AX803" s="561"/>
      <c r="AY803" s="561"/>
      <c r="AZ803" s="561"/>
      <c r="BA803" s="561"/>
      <c r="BB803" s="561"/>
      <c r="BC803" s="561"/>
      <c r="BD803" s="561"/>
      <c r="BE803" s="561"/>
      <c r="BF803" s="561"/>
      <c r="BG803" s="561"/>
      <c r="BH803" s="561"/>
      <c r="BI803" s="561"/>
      <c r="BJ803" s="561"/>
      <c r="BK803" s="561"/>
      <c r="BL803" s="561"/>
      <c r="BM803" s="561"/>
      <c r="BN803" s="561"/>
      <c r="BO803" s="561"/>
      <c r="BP803" s="561"/>
      <c r="BQ803" s="561"/>
      <c r="BR803" s="561"/>
      <c r="BS803" s="561"/>
      <c r="BT803" s="561"/>
      <c r="BU803" s="561"/>
    </row>
    <row r="804" spans="1:73">
      <c r="A804" s="561"/>
      <c r="E804" s="561"/>
      <c r="H804" s="561"/>
      <c r="Q804" s="561"/>
      <c r="R804" s="561"/>
      <c r="S804" s="561"/>
      <c r="T804" s="561"/>
      <c r="U804" s="561"/>
      <c r="V804" s="561"/>
      <c r="Y804" s="561"/>
      <c r="Z804" s="561"/>
      <c r="AA804" s="561"/>
      <c r="AB804" s="561"/>
      <c r="AC804" s="561"/>
      <c r="AD804" s="561"/>
      <c r="AE804" s="561"/>
      <c r="AF804" s="561"/>
      <c r="AG804" s="561"/>
      <c r="AH804" s="561"/>
      <c r="AJ804" s="561"/>
      <c r="AK804" s="561"/>
      <c r="AM804" s="561"/>
      <c r="AN804" s="561"/>
      <c r="AO804" s="561"/>
      <c r="AP804" s="561"/>
      <c r="AQ804" s="561"/>
      <c r="AR804" s="561"/>
      <c r="AS804" s="561"/>
      <c r="AU804" s="561"/>
      <c r="AV804" s="561"/>
      <c r="AW804" s="561"/>
      <c r="AX804" s="561"/>
      <c r="AY804" s="561"/>
      <c r="AZ804" s="561"/>
      <c r="BA804" s="561"/>
      <c r="BB804" s="561"/>
      <c r="BC804" s="561"/>
      <c r="BD804" s="561"/>
      <c r="BE804" s="561"/>
      <c r="BF804" s="561"/>
      <c r="BG804" s="561"/>
      <c r="BH804" s="561"/>
      <c r="BI804" s="561"/>
      <c r="BJ804" s="561"/>
      <c r="BK804" s="561"/>
      <c r="BL804" s="561"/>
      <c r="BM804" s="561"/>
      <c r="BN804" s="561"/>
      <c r="BO804" s="561"/>
      <c r="BP804" s="561"/>
      <c r="BQ804" s="561"/>
      <c r="BR804" s="561"/>
      <c r="BS804" s="561"/>
      <c r="BT804" s="561"/>
      <c r="BU804" s="561"/>
    </row>
    <row r="805" spans="1:73">
      <c r="A805" s="561"/>
      <c r="E805" s="561"/>
      <c r="H805" s="561"/>
      <c r="Q805" s="561"/>
      <c r="R805" s="561"/>
      <c r="S805" s="561"/>
      <c r="T805" s="561"/>
      <c r="U805" s="561"/>
      <c r="V805" s="561"/>
      <c r="Y805" s="561"/>
      <c r="Z805" s="561"/>
      <c r="AA805" s="561"/>
      <c r="AB805" s="561"/>
      <c r="AC805" s="561"/>
      <c r="AD805" s="561"/>
      <c r="AE805" s="561"/>
      <c r="AF805" s="561"/>
      <c r="AG805" s="561"/>
      <c r="AH805" s="561"/>
      <c r="AJ805" s="561"/>
      <c r="AK805" s="561"/>
      <c r="AM805" s="561"/>
      <c r="AN805" s="561"/>
      <c r="AO805" s="561"/>
      <c r="AP805" s="561"/>
      <c r="AQ805" s="561"/>
      <c r="AR805" s="561"/>
      <c r="AS805" s="561"/>
      <c r="AU805" s="561"/>
      <c r="AV805" s="561"/>
      <c r="AW805" s="561"/>
      <c r="AX805" s="561"/>
      <c r="AY805" s="561"/>
      <c r="AZ805" s="561"/>
      <c r="BA805" s="561"/>
      <c r="BB805" s="561"/>
      <c r="BC805" s="561"/>
      <c r="BD805" s="561"/>
      <c r="BE805" s="561"/>
      <c r="BF805" s="561"/>
      <c r="BG805" s="561"/>
      <c r="BH805" s="561"/>
      <c r="BI805" s="561"/>
      <c r="BJ805" s="561"/>
      <c r="BK805" s="561"/>
      <c r="BL805" s="561"/>
      <c r="BM805" s="561"/>
      <c r="BN805" s="561"/>
      <c r="BO805" s="561"/>
      <c r="BP805" s="561"/>
      <c r="BQ805" s="561"/>
      <c r="BR805" s="561"/>
      <c r="BS805" s="561"/>
      <c r="BT805" s="561"/>
      <c r="BU805" s="561"/>
    </row>
    <row r="806" spans="1:73">
      <c r="A806" s="561"/>
      <c r="E806" s="561"/>
      <c r="H806" s="561"/>
      <c r="Q806" s="561"/>
      <c r="R806" s="561"/>
      <c r="S806" s="561"/>
      <c r="T806" s="561"/>
      <c r="U806" s="561"/>
      <c r="V806" s="561"/>
      <c r="Y806" s="561"/>
      <c r="Z806" s="561"/>
      <c r="AA806" s="561"/>
      <c r="AB806" s="561"/>
      <c r="AC806" s="561"/>
      <c r="AD806" s="561"/>
      <c r="AE806" s="561"/>
      <c r="AF806" s="561"/>
      <c r="AG806" s="561"/>
      <c r="AH806" s="561"/>
      <c r="AJ806" s="561"/>
      <c r="AK806" s="561"/>
      <c r="AM806" s="561"/>
      <c r="AN806" s="561"/>
      <c r="AO806" s="561"/>
      <c r="AP806" s="561"/>
      <c r="AQ806" s="561"/>
      <c r="AR806" s="561"/>
      <c r="AS806" s="561"/>
      <c r="AU806" s="561"/>
      <c r="AV806" s="561"/>
      <c r="AW806" s="561"/>
      <c r="AX806" s="561"/>
      <c r="AY806" s="561"/>
      <c r="AZ806" s="561"/>
      <c r="BA806" s="561"/>
      <c r="BB806" s="561"/>
      <c r="BC806" s="561"/>
      <c r="BD806" s="561"/>
      <c r="BE806" s="561"/>
      <c r="BF806" s="561"/>
      <c r="BG806" s="561"/>
      <c r="BH806" s="561"/>
      <c r="BI806" s="561"/>
      <c r="BJ806" s="561"/>
      <c r="BK806" s="561"/>
      <c r="BL806" s="561"/>
      <c r="BM806" s="561"/>
      <c r="BN806" s="561"/>
      <c r="BO806" s="561"/>
      <c r="BP806" s="561"/>
      <c r="BQ806" s="561"/>
      <c r="BR806" s="561"/>
      <c r="BS806" s="561"/>
      <c r="BT806" s="561"/>
      <c r="BU806" s="561"/>
    </row>
    <row r="807" spans="1:73">
      <c r="A807" s="561"/>
      <c r="E807" s="561"/>
      <c r="H807" s="561"/>
      <c r="Q807" s="561"/>
      <c r="R807" s="561"/>
      <c r="S807" s="561"/>
      <c r="T807" s="561"/>
      <c r="U807" s="561"/>
      <c r="V807" s="561"/>
      <c r="Y807" s="561"/>
      <c r="Z807" s="561"/>
      <c r="AA807" s="561"/>
      <c r="AB807" s="561"/>
      <c r="AC807" s="561"/>
      <c r="AD807" s="561"/>
      <c r="AE807" s="561"/>
      <c r="AF807" s="561"/>
      <c r="AG807" s="561"/>
      <c r="AH807" s="561"/>
      <c r="AJ807" s="561"/>
      <c r="AK807" s="561"/>
      <c r="AM807" s="561"/>
      <c r="AN807" s="561"/>
      <c r="AO807" s="561"/>
      <c r="AP807" s="561"/>
      <c r="AQ807" s="561"/>
      <c r="AR807" s="561"/>
      <c r="AS807" s="561"/>
      <c r="AU807" s="561"/>
      <c r="AV807" s="561"/>
      <c r="AW807" s="561"/>
      <c r="AX807" s="561"/>
      <c r="AY807" s="561"/>
      <c r="AZ807" s="561"/>
      <c r="BA807" s="561"/>
      <c r="BB807" s="561"/>
      <c r="BC807" s="561"/>
      <c r="BD807" s="561"/>
      <c r="BE807" s="561"/>
      <c r="BF807" s="561"/>
      <c r="BG807" s="561"/>
      <c r="BH807" s="561"/>
      <c r="BI807" s="561"/>
      <c r="BJ807" s="561"/>
      <c r="BK807" s="561"/>
      <c r="BL807" s="561"/>
      <c r="BM807" s="561"/>
      <c r="BN807" s="561"/>
      <c r="BO807" s="561"/>
      <c r="BP807" s="561"/>
      <c r="BQ807" s="561"/>
      <c r="BR807" s="561"/>
      <c r="BS807" s="561"/>
      <c r="BT807" s="561"/>
      <c r="BU807" s="561"/>
    </row>
    <row r="808" spans="1:73">
      <c r="A808" s="561"/>
      <c r="E808" s="561"/>
      <c r="H808" s="561"/>
      <c r="Q808" s="561"/>
      <c r="R808" s="561"/>
      <c r="S808" s="561"/>
      <c r="T808" s="561"/>
      <c r="U808" s="561"/>
      <c r="V808" s="561"/>
      <c r="Y808" s="561"/>
      <c r="Z808" s="561"/>
      <c r="AA808" s="561"/>
      <c r="AB808" s="561"/>
      <c r="AC808" s="561"/>
      <c r="AD808" s="561"/>
      <c r="AE808" s="561"/>
      <c r="AF808" s="561"/>
      <c r="AG808" s="561"/>
      <c r="AH808" s="561"/>
      <c r="AJ808" s="561"/>
      <c r="AK808" s="561"/>
      <c r="AM808" s="561"/>
      <c r="AN808" s="561"/>
      <c r="AO808" s="561"/>
      <c r="AP808" s="561"/>
      <c r="AQ808" s="561"/>
      <c r="AR808" s="561"/>
      <c r="AS808" s="561"/>
      <c r="AU808" s="561"/>
      <c r="AV808" s="561"/>
      <c r="AW808" s="561"/>
      <c r="AX808" s="561"/>
      <c r="AY808" s="561"/>
      <c r="AZ808" s="561"/>
      <c r="BA808" s="561"/>
      <c r="BB808" s="561"/>
      <c r="BC808" s="561"/>
      <c r="BD808" s="561"/>
      <c r="BE808" s="561"/>
      <c r="BF808" s="561"/>
      <c r="BG808" s="561"/>
      <c r="BH808" s="561"/>
      <c r="BI808" s="561"/>
      <c r="BJ808" s="561"/>
      <c r="BK808" s="561"/>
      <c r="BL808" s="561"/>
      <c r="BM808" s="561"/>
      <c r="BN808" s="561"/>
      <c r="BO808" s="561"/>
      <c r="BP808" s="561"/>
      <c r="BQ808" s="561"/>
      <c r="BR808" s="561"/>
      <c r="BS808" s="561"/>
      <c r="BT808" s="561"/>
      <c r="BU808" s="561"/>
    </row>
    <row r="809" spans="1:73">
      <c r="A809" s="561"/>
      <c r="E809" s="561"/>
      <c r="H809" s="561"/>
      <c r="Q809" s="561"/>
      <c r="R809" s="561"/>
      <c r="S809" s="561"/>
      <c r="T809" s="561"/>
      <c r="U809" s="561"/>
      <c r="V809" s="561"/>
      <c r="Y809" s="561"/>
      <c r="Z809" s="561"/>
      <c r="AA809" s="561"/>
      <c r="AB809" s="561"/>
      <c r="AC809" s="561"/>
      <c r="AD809" s="561"/>
      <c r="AE809" s="561"/>
      <c r="AF809" s="561"/>
      <c r="AG809" s="561"/>
      <c r="AH809" s="561"/>
      <c r="AJ809" s="561"/>
      <c r="AK809" s="561"/>
      <c r="AM809" s="561"/>
      <c r="AN809" s="561"/>
      <c r="AO809" s="561"/>
      <c r="AP809" s="561"/>
      <c r="AQ809" s="561"/>
      <c r="AR809" s="561"/>
      <c r="AS809" s="561"/>
      <c r="AU809" s="561"/>
      <c r="AV809" s="561"/>
      <c r="AW809" s="561"/>
      <c r="AX809" s="561"/>
      <c r="AY809" s="561"/>
      <c r="AZ809" s="561"/>
      <c r="BA809" s="561"/>
      <c r="BB809" s="561"/>
      <c r="BC809" s="561"/>
      <c r="BD809" s="561"/>
      <c r="BE809" s="561"/>
      <c r="BF809" s="561"/>
      <c r="BG809" s="561"/>
      <c r="BH809" s="561"/>
      <c r="BI809" s="561"/>
      <c r="BJ809" s="561"/>
      <c r="BK809" s="561"/>
      <c r="BL809" s="561"/>
      <c r="BM809" s="561"/>
      <c r="BN809" s="561"/>
      <c r="BO809" s="561"/>
      <c r="BP809" s="561"/>
      <c r="BQ809" s="561"/>
      <c r="BR809" s="561"/>
      <c r="BS809" s="561"/>
      <c r="BT809" s="561"/>
      <c r="BU809" s="561"/>
    </row>
    <row r="810" spans="1:73">
      <c r="A810" s="561"/>
      <c r="E810" s="561"/>
      <c r="H810" s="561"/>
      <c r="Q810" s="561"/>
      <c r="R810" s="561"/>
      <c r="S810" s="561"/>
      <c r="T810" s="561"/>
      <c r="U810" s="561"/>
      <c r="V810" s="561"/>
      <c r="Y810" s="561"/>
      <c r="Z810" s="561"/>
      <c r="AA810" s="561"/>
      <c r="AB810" s="561"/>
      <c r="AC810" s="561"/>
      <c r="AD810" s="561"/>
      <c r="AE810" s="561"/>
      <c r="AF810" s="561"/>
      <c r="AG810" s="561"/>
      <c r="AH810" s="561"/>
      <c r="AJ810" s="561"/>
      <c r="AK810" s="561"/>
      <c r="AM810" s="561"/>
      <c r="AN810" s="561"/>
      <c r="AO810" s="561"/>
      <c r="AP810" s="561"/>
      <c r="AQ810" s="561"/>
      <c r="AR810" s="561"/>
      <c r="AS810" s="561"/>
      <c r="AU810" s="561"/>
      <c r="AV810" s="561"/>
      <c r="AW810" s="561"/>
      <c r="AX810" s="561"/>
      <c r="AY810" s="561"/>
      <c r="AZ810" s="561"/>
      <c r="BA810" s="561"/>
      <c r="BB810" s="561"/>
      <c r="BC810" s="561"/>
      <c r="BD810" s="561"/>
      <c r="BE810" s="561"/>
      <c r="BF810" s="561"/>
      <c r="BG810" s="561"/>
      <c r="BH810" s="561"/>
      <c r="BI810" s="561"/>
      <c r="BJ810" s="561"/>
      <c r="BK810" s="561"/>
      <c r="BL810" s="561"/>
      <c r="BM810" s="561"/>
      <c r="BN810" s="561"/>
      <c r="BO810" s="561"/>
      <c r="BP810" s="561"/>
      <c r="BQ810" s="561"/>
      <c r="BR810" s="561"/>
      <c r="BS810" s="561"/>
      <c r="BT810" s="561"/>
      <c r="BU810" s="561"/>
    </row>
    <row r="811" spans="1:73">
      <c r="A811" s="561"/>
      <c r="E811" s="561"/>
      <c r="H811" s="561"/>
      <c r="Q811" s="561"/>
      <c r="R811" s="561"/>
      <c r="S811" s="561"/>
      <c r="T811" s="561"/>
      <c r="U811" s="561"/>
      <c r="V811" s="561"/>
      <c r="Y811" s="561"/>
      <c r="Z811" s="561"/>
      <c r="AA811" s="561"/>
      <c r="AB811" s="561"/>
      <c r="AC811" s="561"/>
      <c r="AD811" s="561"/>
      <c r="AE811" s="561"/>
      <c r="AF811" s="561"/>
      <c r="AG811" s="561"/>
      <c r="AH811" s="561"/>
      <c r="AJ811" s="561"/>
      <c r="AK811" s="561"/>
      <c r="AM811" s="561"/>
      <c r="AN811" s="561"/>
      <c r="AO811" s="561"/>
      <c r="AP811" s="561"/>
      <c r="AQ811" s="561"/>
      <c r="AR811" s="561"/>
      <c r="AS811" s="561"/>
      <c r="AU811" s="561"/>
      <c r="AV811" s="561"/>
      <c r="AW811" s="561"/>
      <c r="AX811" s="561"/>
      <c r="AY811" s="561"/>
      <c r="AZ811" s="561"/>
      <c r="BA811" s="561"/>
      <c r="BB811" s="561"/>
      <c r="BC811" s="561"/>
      <c r="BD811" s="561"/>
      <c r="BE811" s="561"/>
      <c r="BF811" s="561"/>
      <c r="BG811" s="561"/>
      <c r="BH811" s="561"/>
      <c r="BI811" s="561"/>
      <c r="BJ811" s="561"/>
      <c r="BK811" s="561"/>
      <c r="BL811" s="561"/>
      <c r="BM811" s="561"/>
      <c r="BN811" s="561"/>
      <c r="BO811" s="561"/>
      <c r="BP811" s="561"/>
      <c r="BQ811" s="561"/>
      <c r="BR811" s="561"/>
      <c r="BS811" s="561"/>
      <c r="BT811" s="561"/>
      <c r="BU811" s="561"/>
    </row>
    <row r="812" spans="1:73">
      <c r="A812" s="561"/>
      <c r="E812" s="561"/>
      <c r="H812" s="561"/>
      <c r="Q812" s="561"/>
      <c r="R812" s="561"/>
      <c r="S812" s="561"/>
      <c r="T812" s="561"/>
      <c r="U812" s="561"/>
      <c r="V812" s="561"/>
      <c r="Y812" s="561"/>
      <c r="Z812" s="561"/>
      <c r="AA812" s="561"/>
      <c r="AB812" s="561"/>
      <c r="AC812" s="561"/>
      <c r="AD812" s="561"/>
      <c r="AE812" s="561"/>
      <c r="AF812" s="561"/>
      <c r="AG812" s="561"/>
      <c r="AH812" s="561"/>
      <c r="AJ812" s="561"/>
      <c r="AK812" s="561"/>
      <c r="AM812" s="561"/>
      <c r="AN812" s="561"/>
      <c r="AO812" s="561"/>
      <c r="AP812" s="561"/>
      <c r="AQ812" s="561"/>
      <c r="AR812" s="561"/>
      <c r="AS812" s="561"/>
      <c r="AU812" s="561"/>
      <c r="AV812" s="561"/>
      <c r="AW812" s="561"/>
      <c r="AX812" s="561"/>
      <c r="AY812" s="561"/>
      <c r="AZ812" s="561"/>
      <c r="BA812" s="561"/>
      <c r="BB812" s="561"/>
      <c r="BC812" s="561"/>
      <c r="BD812" s="561"/>
      <c r="BE812" s="561"/>
      <c r="BF812" s="561"/>
      <c r="BG812" s="561"/>
      <c r="BH812" s="561"/>
      <c r="BI812" s="561"/>
      <c r="BJ812" s="561"/>
      <c r="BK812" s="561"/>
      <c r="BL812" s="561"/>
      <c r="BM812" s="561"/>
      <c r="BN812" s="561"/>
      <c r="BO812" s="561"/>
      <c r="BP812" s="561"/>
      <c r="BQ812" s="561"/>
      <c r="BR812" s="561"/>
      <c r="BS812" s="561"/>
      <c r="BT812" s="561"/>
      <c r="BU812" s="561"/>
    </row>
    <row r="813" spans="1:73">
      <c r="A813" s="561"/>
      <c r="E813" s="561"/>
      <c r="H813" s="561"/>
      <c r="Q813" s="561"/>
      <c r="R813" s="561"/>
      <c r="S813" s="561"/>
      <c r="T813" s="561"/>
      <c r="U813" s="561"/>
      <c r="V813" s="561"/>
      <c r="Y813" s="561"/>
      <c r="Z813" s="561"/>
      <c r="AA813" s="561"/>
      <c r="AB813" s="561"/>
      <c r="AC813" s="561"/>
      <c r="AD813" s="561"/>
      <c r="AE813" s="561"/>
      <c r="AF813" s="561"/>
      <c r="AG813" s="561"/>
      <c r="AH813" s="561"/>
      <c r="AJ813" s="561"/>
      <c r="AK813" s="561"/>
      <c r="AM813" s="561"/>
      <c r="AN813" s="561"/>
      <c r="AO813" s="561"/>
      <c r="AP813" s="561"/>
      <c r="AQ813" s="561"/>
      <c r="AR813" s="561"/>
      <c r="AS813" s="561"/>
      <c r="AU813" s="561"/>
      <c r="AV813" s="561"/>
      <c r="AW813" s="561"/>
      <c r="AX813" s="561"/>
      <c r="AY813" s="561"/>
      <c r="AZ813" s="561"/>
      <c r="BA813" s="561"/>
      <c r="BB813" s="561"/>
      <c r="BC813" s="561"/>
      <c r="BD813" s="561"/>
      <c r="BE813" s="561"/>
      <c r="BF813" s="561"/>
      <c r="BG813" s="561"/>
      <c r="BH813" s="561"/>
      <c r="BI813" s="561"/>
      <c r="BJ813" s="561"/>
      <c r="BK813" s="561"/>
      <c r="BL813" s="561"/>
      <c r="BM813" s="561"/>
      <c r="BN813" s="561"/>
      <c r="BO813" s="561"/>
      <c r="BP813" s="561"/>
      <c r="BQ813" s="561"/>
      <c r="BR813" s="561"/>
      <c r="BS813" s="561"/>
      <c r="BT813" s="561"/>
      <c r="BU813" s="561"/>
    </row>
    <row r="814" spans="1:73">
      <c r="A814" s="561"/>
      <c r="E814" s="561"/>
      <c r="H814" s="561"/>
      <c r="Q814" s="561"/>
      <c r="R814" s="561"/>
      <c r="S814" s="561"/>
      <c r="T814" s="561"/>
      <c r="U814" s="561"/>
      <c r="V814" s="561"/>
      <c r="Y814" s="561"/>
      <c r="Z814" s="561"/>
      <c r="AA814" s="561"/>
      <c r="AB814" s="561"/>
      <c r="AC814" s="561"/>
      <c r="AD814" s="561"/>
      <c r="AE814" s="561"/>
      <c r="AF814" s="561"/>
      <c r="AG814" s="561"/>
      <c r="AH814" s="561"/>
      <c r="AJ814" s="561"/>
      <c r="AK814" s="561"/>
      <c r="AM814" s="561"/>
      <c r="AN814" s="561"/>
      <c r="AO814" s="561"/>
      <c r="AP814" s="561"/>
      <c r="AQ814" s="561"/>
      <c r="AR814" s="561"/>
      <c r="AS814" s="561"/>
      <c r="AU814" s="561"/>
      <c r="AV814" s="561"/>
      <c r="AW814" s="561"/>
      <c r="AX814" s="561"/>
      <c r="AY814" s="561"/>
      <c r="AZ814" s="561"/>
      <c r="BA814" s="561"/>
      <c r="BB814" s="561"/>
      <c r="BC814" s="561"/>
      <c r="BD814" s="561"/>
      <c r="BE814" s="561"/>
      <c r="BF814" s="561"/>
      <c r="BG814" s="561"/>
      <c r="BH814" s="561"/>
      <c r="BI814" s="561"/>
      <c r="BJ814" s="561"/>
      <c r="BK814" s="561"/>
      <c r="BL814" s="561"/>
      <c r="BM814" s="561"/>
      <c r="BN814" s="561"/>
      <c r="BO814" s="561"/>
      <c r="BP814" s="561"/>
      <c r="BQ814" s="561"/>
      <c r="BR814" s="561"/>
      <c r="BS814" s="561"/>
      <c r="BT814" s="561"/>
      <c r="BU814" s="561"/>
    </row>
    <row r="815" spans="1:73">
      <c r="A815" s="561"/>
      <c r="E815" s="561"/>
      <c r="H815" s="561"/>
      <c r="Q815" s="561"/>
      <c r="R815" s="561"/>
      <c r="S815" s="561"/>
      <c r="T815" s="561"/>
      <c r="U815" s="561"/>
      <c r="V815" s="561"/>
      <c r="Y815" s="561"/>
      <c r="Z815" s="561"/>
      <c r="AA815" s="561"/>
      <c r="AB815" s="561"/>
      <c r="AC815" s="561"/>
      <c r="AD815" s="561"/>
      <c r="AE815" s="561"/>
      <c r="AF815" s="561"/>
      <c r="AG815" s="561"/>
      <c r="AH815" s="561"/>
      <c r="AJ815" s="561"/>
      <c r="AK815" s="561"/>
      <c r="AM815" s="561"/>
      <c r="AN815" s="561"/>
      <c r="AO815" s="561"/>
      <c r="AP815" s="561"/>
      <c r="AQ815" s="561"/>
      <c r="AR815" s="561"/>
      <c r="AS815" s="561"/>
      <c r="AU815" s="561"/>
      <c r="AV815" s="561"/>
      <c r="AW815" s="561"/>
      <c r="AX815" s="561"/>
      <c r="AY815" s="561"/>
      <c r="AZ815" s="561"/>
      <c r="BA815" s="561"/>
      <c r="BB815" s="561"/>
      <c r="BC815" s="561"/>
      <c r="BD815" s="561"/>
      <c r="BE815" s="561"/>
      <c r="BF815" s="561"/>
      <c r="BG815" s="561"/>
      <c r="BH815" s="561"/>
      <c r="BI815" s="561"/>
      <c r="BJ815" s="561"/>
      <c r="BK815" s="561"/>
      <c r="BL815" s="561"/>
      <c r="BM815" s="561"/>
      <c r="BN815" s="561"/>
      <c r="BO815" s="561"/>
      <c r="BP815" s="561"/>
      <c r="BQ815" s="561"/>
      <c r="BR815" s="561"/>
      <c r="BS815" s="561"/>
      <c r="BT815" s="561"/>
      <c r="BU815" s="561"/>
    </row>
    <row r="816" spans="1:73">
      <c r="A816" s="561"/>
      <c r="E816" s="561"/>
      <c r="H816" s="561"/>
      <c r="Q816" s="561"/>
      <c r="R816" s="561"/>
      <c r="S816" s="561"/>
      <c r="T816" s="561"/>
      <c r="U816" s="561"/>
      <c r="V816" s="561"/>
      <c r="Y816" s="561"/>
      <c r="Z816" s="561"/>
      <c r="AA816" s="561"/>
      <c r="AB816" s="561"/>
      <c r="AC816" s="561"/>
      <c r="AD816" s="561"/>
      <c r="AE816" s="561"/>
      <c r="AF816" s="561"/>
      <c r="AG816" s="561"/>
      <c r="AH816" s="561"/>
      <c r="AJ816" s="561"/>
      <c r="AK816" s="561"/>
      <c r="AM816" s="561"/>
      <c r="AN816" s="561"/>
      <c r="AO816" s="561"/>
      <c r="AP816" s="561"/>
      <c r="AQ816" s="561"/>
      <c r="AR816" s="561"/>
      <c r="AS816" s="561"/>
      <c r="AU816" s="561"/>
      <c r="AV816" s="561"/>
      <c r="AW816" s="561"/>
      <c r="AX816" s="561"/>
      <c r="AY816" s="561"/>
      <c r="AZ816" s="561"/>
      <c r="BA816" s="561"/>
      <c r="BB816" s="561"/>
      <c r="BC816" s="561"/>
      <c r="BD816" s="561"/>
      <c r="BE816" s="561"/>
      <c r="BF816" s="561"/>
      <c r="BG816" s="561"/>
      <c r="BH816" s="561"/>
      <c r="BI816" s="561"/>
      <c r="BJ816" s="561"/>
      <c r="BK816" s="561"/>
      <c r="BL816" s="561"/>
      <c r="BM816" s="561"/>
      <c r="BN816" s="561"/>
      <c r="BO816" s="561"/>
      <c r="BP816" s="561"/>
      <c r="BQ816" s="561"/>
      <c r="BR816" s="561"/>
      <c r="BS816" s="561"/>
      <c r="BT816" s="561"/>
      <c r="BU816" s="561"/>
    </row>
    <row r="817" spans="1:73">
      <c r="A817" s="561"/>
      <c r="E817" s="561"/>
      <c r="H817" s="561"/>
      <c r="Q817" s="561"/>
      <c r="R817" s="561"/>
      <c r="S817" s="561"/>
      <c r="T817" s="561"/>
      <c r="U817" s="561"/>
      <c r="V817" s="561"/>
      <c r="Y817" s="561"/>
      <c r="Z817" s="561"/>
      <c r="AA817" s="561"/>
      <c r="AB817" s="561"/>
      <c r="AC817" s="561"/>
      <c r="AD817" s="561"/>
      <c r="AE817" s="561"/>
      <c r="AF817" s="561"/>
      <c r="AG817" s="561"/>
      <c r="AH817" s="561"/>
      <c r="AJ817" s="561"/>
      <c r="AK817" s="561"/>
      <c r="AM817" s="561"/>
      <c r="AN817" s="561"/>
      <c r="AO817" s="561"/>
      <c r="AP817" s="561"/>
      <c r="AQ817" s="561"/>
      <c r="AR817" s="561"/>
      <c r="AS817" s="561"/>
      <c r="AU817" s="561"/>
      <c r="AV817" s="561"/>
      <c r="AW817" s="561"/>
      <c r="AX817" s="561"/>
      <c r="AY817" s="561"/>
      <c r="AZ817" s="561"/>
      <c r="BA817" s="561"/>
      <c r="BB817" s="561"/>
      <c r="BC817" s="561"/>
      <c r="BD817" s="561"/>
      <c r="BE817" s="561"/>
      <c r="BF817" s="561"/>
      <c r="BG817" s="561"/>
      <c r="BH817" s="561"/>
      <c r="BI817" s="561"/>
      <c r="BJ817" s="561"/>
      <c r="BK817" s="561"/>
      <c r="BL817" s="561"/>
      <c r="BM817" s="561"/>
      <c r="BN817" s="561"/>
      <c r="BO817" s="561"/>
      <c r="BP817" s="561"/>
      <c r="BQ817" s="561"/>
      <c r="BR817" s="561"/>
      <c r="BS817" s="561"/>
      <c r="BT817" s="561"/>
      <c r="BU817" s="561"/>
    </row>
    <row r="818" spans="1:73">
      <c r="A818" s="561"/>
      <c r="E818" s="561"/>
      <c r="H818" s="561"/>
      <c r="Q818" s="561"/>
      <c r="R818" s="561"/>
      <c r="S818" s="561"/>
      <c r="T818" s="561"/>
      <c r="U818" s="561"/>
      <c r="V818" s="561"/>
      <c r="Y818" s="561"/>
      <c r="Z818" s="561"/>
      <c r="AA818" s="561"/>
      <c r="AB818" s="561"/>
      <c r="AC818" s="561"/>
      <c r="AD818" s="561"/>
      <c r="AE818" s="561"/>
      <c r="AF818" s="561"/>
      <c r="AG818" s="561"/>
      <c r="AH818" s="561"/>
      <c r="AJ818" s="561"/>
      <c r="AK818" s="561"/>
      <c r="AM818" s="561"/>
      <c r="AN818" s="561"/>
      <c r="AO818" s="561"/>
      <c r="AP818" s="561"/>
      <c r="AQ818" s="561"/>
      <c r="AR818" s="561"/>
      <c r="AS818" s="561"/>
      <c r="AU818" s="561"/>
      <c r="AV818" s="561"/>
      <c r="AW818" s="561"/>
      <c r="AX818" s="561"/>
      <c r="AY818" s="561"/>
      <c r="AZ818" s="561"/>
      <c r="BA818" s="561"/>
      <c r="BB818" s="561"/>
      <c r="BC818" s="561"/>
      <c r="BD818" s="561"/>
      <c r="BE818" s="561"/>
      <c r="BF818" s="561"/>
      <c r="BG818" s="561"/>
      <c r="BH818" s="561"/>
      <c r="BI818" s="561"/>
      <c r="BJ818" s="561"/>
      <c r="BK818" s="561"/>
      <c r="BL818" s="561"/>
      <c r="BM818" s="561"/>
      <c r="BN818" s="561"/>
      <c r="BO818" s="561"/>
      <c r="BP818" s="561"/>
      <c r="BQ818" s="561"/>
      <c r="BR818" s="561"/>
      <c r="BS818" s="561"/>
      <c r="BT818" s="561"/>
      <c r="BU818" s="561"/>
    </row>
    <row r="819" spans="1:73">
      <c r="A819" s="561"/>
      <c r="E819" s="561"/>
      <c r="H819" s="561"/>
      <c r="Q819" s="561"/>
      <c r="R819" s="561"/>
      <c r="S819" s="561"/>
      <c r="T819" s="561"/>
      <c r="U819" s="561"/>
      <c r="V819" s="561"/>
      <c r="Y819" s="561"/>
      <c r="Z819" s="561"/>
      <c r="AA819" s="561"/>
      <c r="AB819" s="561"/>
      <c r="AC819" s="561"/>
      <c r="AD819" s="561"/>
      <c r="AE819" s="561"/>
      <c r="AF819" s="561"/>
      <c r="AG819" s="561"/>
      <c r="AH819" s="561"/>
      <c r="AJ819" s="561"/>
      <c r="AK819" s="561"/>
      <c r="AM819" s="561"/>
      <c r="AN819" s="561"/>
      <c r="AO819" s="561"/>
      <c r="AP819" s="561"/>
      <c r="AQ819" s="561"/>
      <c r="AR819" s="561"/>
      <c r="AS819" s="561"/>
      <c r="AU819" s="561"/>
      <c r="AV819" s="561"/>
      <c r="AW819" s="561"/>
      <c r="AX819" s="561"/>
      <c r="AY819" s="561"/>
      <c r="AZ819" s="561"/>
      <c r="BA819" s="561"/>
      <c r="BB819" s="561"/>
      <c r="BC819" s="561"/>
      <c r="BD819" s="561"/>
      <c r="BE819" s="561"/>
      <c r="BF819" s="561"/>
      <c r="BG819" s="561"/>
      <c r="BH819" s="561"/>
      <c r="BI819" s="561"/>
      <c r="BJ819" s="561"/>
      <c r="BK819" s="561"/>
      <c r="BL819" s="561"/>
      <c r="BM819" s="561"/>
      <c r="BN819" s="561"/>
      <c r="BO819" s="561"/>
      <c r="BP819" s="561"/>
      <c r="BQ819" s="561"/>
      <c r="BR819" s="561"/>
      <c r="BS819" s="561"/>
      <c r="BT819" s="561"/>
      <c r="BU819" s="561"/>
    </row>
    <row r="820" spans="1:73">
      <c r="A820" s="561"/>
      <c r="E820" s="561"/>
      <c r="H820" s="561"/>
      <c r="Q820" s="561"/>
      <c r="R820" s="561"/>
      <c r="S820" s="561"/>
      <c r="T820" s="561"/>
      <c r="U820" s="561"/>
      <c r="V820" s="561"/>
      <c r="Y820" s="561"/>
      <c r="Z820" s="561"/>
      <c r="AA820" s="561"/>
      <c r="AB820" s="561"/>
      <c r="AC820" s="561"/>
      <c r="AD820" s="561"/>
      <c r="AE820" s="561"/>
      <c r="AF820" s="561"/>
      <c r="AG820" s="561"/>
      <c r="AH820" s="561"/>
      <c r="AJ820" s="561"/>
      <c r="AK820" s="561"/>
      <c r="AM820" s="561"/>
      <c r="AN820" s="561"/>
      <c r="AO820" s="561"/>
      <c r="AP820" s="561"/>
      <c r="AQ820" s="561"/>
      <c r="AR820" s="561"/>
      <c r="AS820" s="561"/>
      <c r="AU820" s="561"/>
      <c r="AV820" s="561"/>
      <c r="AW820" s="561"/>
      <c r="AX820" s="561"/>
      <c r="AY820" s="561"/>
      <c r="AZ820" s="561"/>
      <c r="BA820" s="561"/>
      <c r="BB820" s="561"/>
      <c r="BC820" s="561"/>
      <c r="BD820" s="561"/>
      <c r="BE820" s="561"/>
      <c r="BF820" s="561"/>
      <c r="BG820" s="561"/>
      <c r="BH820" s="561"/>
      <c r="BI820" s="561"/>
      <c r="BJ820" s="561"/>
      <c r="BK820" s="561"/>
      <c r="BL820" s="561"/>
      <c r="BM820" s="561"/>
      <c r="BN820" s="561"/>
      <c r="BO820" s="561"/>
      <c r="BP820" s="561"/>
      <c r="BQ820" s="561"/>
      <c r="BR820" s="561"/>
      <c r="BS820" s="561"/>
      <c r="BT820" s="561"/>
      <c r="BU820" s="561"/>
    </row>
    <row r="821" spans="1:73">
      <c r="A821" s="561"/>
      <c r="E821" s="561"/>
      <c r="H821" s="561"/>
      <c r="Q821" s="561"/>
      <c r="R821" s="561"/>
      <c r="S821" s="561"/>
      <c r="T821" s="561"/>
      <c r="U821" s="561"/>
      <c r="V821" s="561"/>
      <c r="Y821" s="561"/>
      <c r="Z821" s="561"/>
      <c r="AA821" s="561"/>
      <c r="AB821" s="561"/>
      <c r="AC821" s="561"/>
      <c r="AD821" s="561"/>
      <c r="AE821" s="561"/>
      <c r="AF821" s="561"/>
      <c r="AG821" s="561"/>
      <c r="AH821" s="561"/>
      <c r="AJ821" s="561"/>
      <c r="AK821" s="561"/>
      <c r="AM821" s="561"/>
      <c r="AN821" s="561"/>
      <c r="AO821" s="561"/>
      <c r="AP821" s="561"/>
      <c r="AQ821" s="561"/>
      <c r="AR821" s="561"/>
      <c r="AS821" s="561"/>
      <c r="AU821" s="561"/>
      <c r="AV821" s="561"/>
      <c r="AW821" s="561"/>
      <c r="AX821" s="561"/>
      <c r="AY821" s="561"/>
      <c r="AZ821" s="561"/>
      <c r="BA821" s="561"/>
      <c r="BB821" s="561"/>
      <c r="BC821" s="561"/>
      <c r="BD821" s="561"/>
      <c r="BE821" s="561"/>
      <c r="BF821" s="561"/>
      <c r="BG821" s="561"/>
      <c r="BH821" s="561"/>
      <c r="BI821" s="561"/>
      <c r="BJ821" s="561"/>
      <c r="BK821" s="561"/>
      <c r="BL821" s="561"/>
      <c r="BM821" s="561"/>
      <c r="BN821" s="561"/>
      <c r="BO821" s="561"/>
      <c r="BP821" s="561"/>
      <c r="BQ821" s="561"/>
      <c r="BR821" s="561"/>
      <c r="BS821" s="561"/>
      <c r="BT821" s="561"/>
      <c r="BU821" s="561"/>
    </row>
    <row r="822" spans="1:73">
      <c r="A822" s="561"/>
      <c r="E822" s="561"/>
      <c r="H822" s="561"/>
      <c r="Q822" s="561"/>
      <c r="R822" s="561"/>
      <c r="S822" s="561"/>
      <c r="T822" s="561"/>
      <c r="U822" s="561"/>
      <c r="V822" s="561"/>
      <c r="Y822" s="561"/>
      <c r="Z822" s="561"/>
      <c r="AA822" s="561"/>
      <c r="AB822" s="561"/>
      <c r="AC822" s="561"/>
      <c r="AD822" s="561"/>
      <c r="AE822" s="561"/>
      <c r="AF822" s="561"/>
      <c r="AG822" s="561"/>
      <c r="AH822" s="561"/>
      <c r="AJ822" s="561"/>
      <c r="AK822" s="561"/>
      <c r="AM822" s="561"/>
      <c r="AN822" s="561"/>
      <c r="AO822" s="561"/>
      <c r="AP822" s="561"/>
      <c r="AQ822" s="561"/>
      <c r="AR822" s="561"/>
      <c r="AS822" s="561"/>
      <c r="AU822" s="561"/>
      <c r="AV822" s="561"/>
      <c r="AW822" s="561"/>
      <c r="AX822" s="561"/>
      <c r="AY822" s="561"/>
      <c r="AZ822" s="561"/>
      <c r="BA822" s="561"/>
      <c r="BB822" s="561"/>
      <c r="BC822" s="561"/>
      <c r="BD822" s="561"/>
      <c r="BE822" s="561"/>
      <c r="BF822" s="561"/>
      <c r="BG822" s="561"/>
      <c r="BH822" s="561"/>
      <c r="BI822" s="561"/>
      <c r="BJ822" s="561"/>
      <c r="BK822" s="561"/>
      <c r="BL822" s="561"/>
      <c r="BM822" s="561"/>
      <c r="BN822" s="561"/>
      <c r="BO822" s="561"/>
      <c r="BP822" s="561"/>
      <c r="BQ822" s="561"/>
      <c r="BR822" s="561"/>
      <c r="BS822" s="561"/>
      <c r="BT822" s="561"/>
      <c r="BU822" s="561"/>
    </row>
    <row r="823" spans="1:73">
      <c r="A823" s="561"/>
      <c r="E823" s="561"/>
      <c r="H823" s="561"/>
      <c r="Q823" s="561"/>
      <c r="R823" s="561"/>
      <c r="S823" s="561"/>
      <c r="T823" s="561"/>
      <c r="U823" s="561"/>
      <c r="V823" s="561"/>
      <c r="Y823" s="561"/>
      <c r="Z823" s="561"/>
      <c r="AA823" s="561"/>
      <c r="AB823" s="561"/>
      <c r="AC823" s="561"/>
      <c r="AD823" s="561"/>
      <c r="AE823" s="561"/>
      <c r="AF823" s="561"/>
      <c r="AG823" s="561"/>
      <c r="AH823" s="561"/>
      <c r="AJ823" s="561"/>
      <c r="AK823" s="561"/>
      <c r="AM823" s="561"/>
      <c r="AN823" s="561"/>
      <c r="AO823" s="561"/>
      <c r="AP823" s="561"/>
      <c r="AQ823" s="561"/>
      <c r="AR823" s="561"/>
      <c r="AS823" s="561"/>
      <c r="AU823" s="561"/>
      <c r="AV823" s="561"/>
      <c r="AW823" s="561"/>
      <c r="AX823" s="561"/>
      <c r="AY823" s="561"/>
      <c r="AZ823" s="561"/>
      <c r="BA823" s="561"/>
      <c r="BB823" s="561"/>
      <c r="BC823" s="561"/>
      <c r="BD823" s="561"/>
      <c r="BE823" s="561"/>
      <c r="BF823" s="561"/>
      <c r="BG823" s="561"/>
      <c r="BH823" s="561"/>
      <c r="BI823" s="561"/>
      <c r="BJ823" s="561"/>
      <c r="BK823" s="561"/>
      <c r="BL823" s="561"/>
      <c r="BM823" s="561"/>
      <c r="BN823" s="561"/>
      <c r="BO823" s="561"/>
      <c r="BP823" s="561"/>
      <c r="BQ823" s="561"/>
      <c r="BR823" s="561"/>
      <c r="BS823" s="561"/>
      <c r="BT823" s="561"/>
      <c r="BU823" s="561"/>
    </row>
    <row r="824" spans="1:73">
      <c r="A824" s="561"/>
      <c r="E824" s="561"/>
      <c r="H824" s="561"/>
      <c r="Q824" s="561"/>
      <c r="R824" s="561"/>
      <c r="S824" s="561"/>
      <c r="T824" s="561"/>
      <c r="U824" s="561"/>
      <c r="V824" s="561"/>
      <c r="Y824" s="561"/>
      <c r="Z824" s="561"/>
      <c r="AA824" s="561"/>
      <c r="AB824" s="561"/>
      <c r="AC824" s="561"/>
      <c r="AD824" s="561"/>
      <c r="AE824" s="561"/>
      <c r="AF824" s="561"/>
      <c r="AG824" s="561"/>
      <c r="AH824" s="561"/>
      <c r="AJ824" s="561"/>
      <c r="AK824" s="561"/>
      <c r="AM824" s="561"/>
      <c r="AN824" s="561"/>
      <c r="AO824" s="561"/>
      <c r="AP824" s="561"/>
      <c r="AQ824" s="561"/>
      <c r="AR824" s="561"/>
      <c r="AS824" s="561"/>
      <c r="AU824" s="561"/>
      <c r="AV824" s="561"/>
      <c r="AW824" s="561"/>
      <c r="AX824" s="561"/>
      <c r="AY824" s="561"/>
      <c r="AZ824" s="561"/>
      <c r="BA824" s="561"/>
      <c r="BB824" s="561"/>
      <c r="BC824" s="561"/>
      <c r="BD824" s="561"/>
      <c r="BE824" s="561"/>
      <c r="BF824" s="561"/>
      <c r="BG824" s="561"/>
      <c r="BH824" s="561"/>
      <c r="BI824" s="561"/>
      <c r="BJ824" s="561"/>
      <c r="BK824" s="561"/>
      <c r="BL824" s="561"/>
      <c r="BM824" s="561"/>
      <c r="BN824" s="561"/>
      <c r="BO824" s="561"/>
      <c r="BP824" s="561"/>
      <c r="BQ824" s="561"/>
      <c r="BR824" s="561"/>
      <c r="BS824" s="561"/>
      <c r="BT824" s="561"/>
      <c r="BU824" s="561"/>
    </row>
    <row r="825" spans="1:73">
      <c r="A825" s="561"/>
      <c r="E825" s="561"/>
      <c r="H825" s="561"/>
      <c r="Q825" s="561"/>
      <c r="R825" s="561"/>
      <c r="S825" s="561"/>
      <c r="T825" s="561"/>
      <c r="U825" s="561"/>
      <c r="V825" s="561"/>
      <c r="Y825" s="561"/>
      <c r="Z825" s="561"/>
      <c r="AA825" s="561"/>
      <c r="AB825" s="561"/>
      <c r="AC825" s="561"/>
      <c r="AD825" s="561"/>
      <c r="AE825" s="561"/>
      <c r="AF825" s="561"/>
      <c r="AG825" s="561"/>
      <c r="AH825" s="561"/>
      <c r="AJ825" s="561"/>
      <c r="AK825" s="561"/>
      <c r="AM825" s="561"/>
      <c r="AN825" s="561"/>
      <c r="AO825" s="561"/>
      <c r="AP825" s="561"/>
      <c r="AQ825" s="561"/>
      <c r="AR825" s="561"/>
      <c r="AS825" s="561"/>
      <c r="AU825" s="561"/>
      <c r="AV825" s="561"/>
      <c r="AW825" s="561"/>
      <c r="AX825" s="561"/>
      <c r="AY825" s="561"/>
      <c r="AZ825" s="561"/>
      <c r="BA825" s="561"/>
      <c r="BB825" s="561"/>
      <c r="BC825" s="561"/>
      <c r="BD825" s="561"/>
      <c r="BE825" s="561"/>
      <c r="BF825" s="561"/>
      <c r="BG825" s="561"/>
      <c r="BH825" s="561"/>
      <c r="BI825" s="561"/>
      <c r="BJ825" s="561"/>
      <c r="BK825" s="561"/>
      <c r="BL825" s="561"/>
      <c r="BM825" s="561"/>
      <c r="BN825" s="561"/>
      <c r="BO825" s="561"/>
      <c r="BP825" s="561"/>
      <c r="BQ825" s="561"/>
      <c r="BR825" s="561"/>
      <c r="BS825" s="561"/>
      <c r="BT825" s="561"/>
      <c r="BU825" s="561"/>
    </row>
    <row r="826" spans="1:73">
      <c r="A826" s="561"/>
      <c r="E826" s="561"/>
      <c r="H826" s="561"/>
      <c r="Q826" s="561"/>
      <c r="R826" s="561"/>
      <c r="S826" s="561"/>
      <c r="T826" s="561"/>
      <c r="U826" s="561"/>
      <c r="V826" s="561"/>
      <c r="Y826" s="561"/>
      <c r="Z826" s="561"/>
      <c r="AA826" s="561"/>
      <c r="AB826" s="561"/>
      <c r="AC826" s="561"/>
      <c r="AD826" s="561"/>
      <c r="AE826" s="561"/>
      <c r="AF826" s="561"/>
      <c r="AG826" s="561"/>
      <c r="AH826" s="561"/>
      <c r="AJ826" s="561"/>
      <c r="AK826" s="561"/>
      <c r="AM826" s="561"/>
      <c r="AN826" s="561"/>
      <c r="AO826" s="561"/>
      <c r="AP826" s="561"/>
      <c r="AQ826" s="561"/>
      <c r="AR826" s="561"/>
      <c r="AS826" s="561"/>
      <c r="AU826" s="561"/>
      <c r="AV826" s="561"/>
      <c r="AW826" s="561"/>
      <c r="AX826" s="561"/>
      <c r="AY826" s="561"/>
      <c r="AZ826" s="561"/>
      <c r="BA826" s="561"/>
      <c r="BB826" s="561"/>
      <c r="BC826" s="561"/>
      <c r="BD826" s="561"/>
      <c r="BE826" s="561"/>
      <c r="BF826" s="561"/>
      <c r="BG826" s="561"/>
      <c r="BH826" s="561"/>
      <c r="BI826" s="561"/>
      <c r="BJ826" s="561"/>
      <c r="BK826" s="561"/>
      <c r="BL826" s="561"/>
      <c r="BM826" s="561"/>
      <c r="BN826" s="561"/>
      <c r="BO826" s="561"/>
      <c r="BP826" s="561"/>
      <c r="BQ826" s="561"/>
      <c r="BR826" s="561"/>
      <c r="BS826" s="561"/>
      <c r="BT826" s="561"/>
      <c r="BU826" s="561"/>
    </row>
    <row r="827" spans="1:73">
      <c r="A827" s="561"/>
      <c r="E827" s="561"/>
      <c r="H827" s="561"/>
      <c r="Q827" s="561"/>
      <c r="R827" s="561"/>
      <c r="S827" s="561"/>
      <c r="T827" s="561"/>
      <c r="U827" s="561"/>
      <c r="V827" s="561"/>
      <c r="Y827" s="561"/>
      <c r="Z827" s="561"/>
      <c r="AA827" s="561"/>
      <c r="AB827" s="561"/>
      <c r="AC827" s="561"/>
      <c r="AD827" s="561"/>
      <c r="AE827" s="561"/>
      <c r="AF827" s="561"/>
      <c r="AG827" s="561"/>
      <c r="AH827" s="561"/>
      <c r="AJ827" s="561"/>
      <c r="AK827" s="561"/>
      <c r="AM827" s="561"/>
      <c r="AN827" s="561"/>
      <c r="AO827" s="561"/>
      <c r="AP827" s="561"/>
      <c r="AQ827" s="561"/>
      <c r="AR827" s="561"/>
      <c r="AS827" s="561"/>
      <c r="AU827" s="561"/>
      <c r="AV827" s="561"/>
      <c r="AW827" s="561"/>
      <c r="AX827" s="561"/>
      <c r="AY827" s="561"/>
      <c r="AZ827" s="561"/>
      <c r="BA827" s="561"/>
      <c r="BB827" s="561"/>
      <c r="BC827" s="561"/>
      <c r="BD827" s="561"/>
      <c r="BE827" s="561"/>
      <c r="BF827" s="561"/>
      <c r="BG827" s="561"/>
      <c r="BH827" s="561"/>
      <c r="BI827" s="561"/>
      <c r="BJ827" s="561"/>
      <c r="BK827" s="561"/>
      <c r="BL827" s="561"/>
      <c r="BM827" s="561"/>
      <c r="BN827" s="561"/>
      <c r="BO827" s="561"/>
      <c r="BP827" s="561"/>
      <c r="BQ827" s="561"/>
      <c r="BR827" s="561"/>
      <c r="BS827" s="561"/>
      <c r="BT827" s="561"/>
      <c r="BU827" s="561"/>
    </row>
    <row r="828" spans="1:73">
      <c r="A828" s="561"/>
      <c r="E828" s="561"/>
      <c r="H828" s="561"/>
      <c r="Q828" s="561"/>
      <c r="R828" s="561"/>
      <c r="S828" s="561"/>
      <c r="T828" s="561"/>
      <c r="U828" s="561"/>
      <c r="V828" s="561"/>
      <c r="Y828" s="561"/>
      <c r="Z828" s="561"/>
      <c r="AA828" s="561"/>
      <c r="AB828" s="561"/>
      <c r="AC828" s="561"/>
      <c r="AD828" s="561"/>
      <c r="AE828" s="561"/>
      <c r="AF828" s="561"/>
      <c r="AG828" s="561"/>
      <c r="AH828" s="561"/>
      <c r="AJ828" s="561"/>
      <c r="AK828" s="561"/>
      <c r="AM828" s="561"/>
      <c r="AN828" s="561"/>
      <c r="AO828" s="561"/>
      <c r="AP828" s="561"/>
      <c r="AQ828" s="561"/>
      <c r="AR828" s="561"/>
      <c r="AS828" s="561"/>
      <c r="AU828" s="561"/>
      <c r="AV828" s="561"/>
      <c r="AW828" s="561"/>
      <c r="AX828" s="561"/>
      <c r="AY828" s="561"/>
      <c r="AZ828" s="561"/>
      <c r="BA828" s="561"/>
      <c r="BB828" s="561"/>
      <c r="BC828" s="561"/>
      <c r="BD828" s="561"/>
      <c r="BE828" s="561"/>
      <c r="BF828" s="561"/>
      <c r="BG828" s="561"/>
      <c r="BH828" s="561"/>
      <c r="BI828" s="561"/>
      <c r="BJ828" s="561"/>
      <c r="BK828" s="561"/>
      <c r="BL828" s="561"/>
      <c r="BM828" s="561"/>
      <c r="BN828" s="561"/>
      <c r="BO828" s="561"/>
      <c r="BP828" s="561"/>
      <c r="BQ828" s="561"/>
      <c r="BR828" s="561"/>
      <c r="BS828" s="561"/>
      <c r="BT828" s="561"/>
      <c r="BU828" s="561"/>
    </row>
    <row r="829" spans="1:73">
      <c r="A829" s="561"/>
      <c r="E829" s="561"/>
      <c r="H829" s="561"/>
      <c r="Q829" s="561"/>
      <c r="R829" s="561"/>
      <c r="S829" s="561"/>
      <c r="T829" s="561"/>
      <c r="U829" s="561"/>
      <c r="V829" s="561"/>
      <c r="Y829" s="561"/>
      <c r="Z829" s="561"/>
      <c r="AA829" s="561"/>
      <c r="AB829" s="561"/>
      <c r="AC829" s="561"/>
      <c r="AD829" s="561"/>
      <c r="AE829" s="561"/>
      <c r="AF829" s="561"/>
      <c r="AG829" s="561"/>
      <c r="AH829" s="561"/>
      <c r="AJ829" s="561"/>
      <c r="AK829" s="561"/>
      <c r="AM829" s="561"/>
      <c r="AN829" s="561"/>
      <c r="AO829" s="561"/>
      <c r="AP829" s="561"/>
      <c r="AQ829" s="561"/>
      <c r="AR829" s="561"/>
      <c r="AS829" s="561"/>
      <c r="AU829" s="561"/>
      <c r="AV829" s="561"/>
      <c r="AW829" s="561"/>
      <c r="AX829" s="561"/>
      <c r="AY829" s="561"/>
      <c r="AZ829" s="561"/>
      <c r="BA829" s="561"/>
      <c r="BB829" s="561"/>
      <c r="BC829" s="561"/>
      <c r="BD829" s="561"/>
      <c r="BE829" s="561"/>
      <c r="BF829" s="561"/>
      <c r="BG829" s="561"/>
      <c r="BH829" s="561"/>
      <c r="BI829" s="561"/>
      <c r="BJ829" s="561"/>
      <c r="BK829" s="561"/>
      <c r="BL829" s="561"/>
      <c r="BM829" s="561"/>
      <c r="BN829" s="561"/>
      <c r="BO829" s="561"/>
      <c r="BP829" s="561"/>
      <c r="BQ829" s="561"/>
      <c r="BR829" s="561"/>
      <c r="BS829" s="561"/>
      <c r="BT829" s="561"/>
      <c r="BU829" s="561"/>
    </row>
    <row r="830" spans="1:73">
      <c r="A830" s="561"/>
      <c r="E830" s="561"/>
      <c r="H830" s="561"/>
      <c r="Q830" s="561"/>
      <c r="R830" s="561"/>
      <c r="S830" s="561"/>
      <c r="T830" s="561"/>
      <c r="U830" s="561"/>
      <c r="V830" s="561"/>
      <c r="Y830" s="561"/>
      <c r="Z830" s="561"/>
      <c r="AA830" s="561"/>
      <c r="AB830" s="561"/>
      <c r="AC830" s="561"/>
      <c r="AD830" s="561"/>
      <c r="AE830" s="561"/>
      <c r="AF830" s="561"/>
      <c r="AG830" s="561"/>
      <c r="AH830" s="561"/>
      <c r="AJ830" s="561"/>
      <c r="AK830" s="561"/>
      <c r="AM830" s="561"/>
      <c r="AN830" s="561"/>
      <c r="AO830" s="561"/>
      <c r="AP830" s="561"/>
      <c r="AQ830" s="561"/>
      <c r="AR830" s="561"/>
      <c r="AS830" s="561"/>
      <c r="AU830" s="561"/>
      <c r="AV830" s="561"/>
      <c r="AW830" s="561"/>
      <c r="AX830" s="561"/>
      <c r="AY830" s="561"/>
      <c r="AZ830" s="561"/>
      <c r="BA830" s="561"/>
      <c r="BB830" s="561"/>
      <c r="BC830" s="561"/>
      <c r="BD830" s="561"/>
      <c r="BE830" s="561"/>
      <c r="BF830" s="561"/>
      <c r="BG830" s="561"/>
      <c r="BH830" s="561"/>
      <c r="BI830" s="561"/>
      <c r="BJ830" s="561"/>
      <c r="BK830" s="561"/>
      <c r="BL830" s="561"/>
      <c r="BM830" s="561"/>
      <c r="BN830" s="561"/>
      <c r="BO830" s="561"/>
      <c r="BP830" s="561"/>
      <c r="BQ830" s="561"/>
      <c r="BR830" s="561"/>
      <c r="BS830" s="561"/>
      <c r="BT830" s="561"/>
      <c r="BU830" s="561"/>
    </row>
    <row r="831" spans="1:73">
      <c r="A831" s="561"/>
      <c r="E831" s="561"/>
      <c r="H831" s="561"/>
      <c r="Q831" s="561"/>
      <c r="R831" s="561"/>
      <c r="S831" s="561"/>
      <c r="T831" s="561"/>
      <c r="U831" s="561"/>
      <c r="V831" s="561"/>
      <c r="Y831" s="561"/>
      <c r="Z831" s="561"/>
      <c r="AA831" s="561"/>
      <c r="AB831" s="561"/>
      <c r="AC831" s="561"/>
      <c r="AD831" s="561"/>
      <c r="AE831" s="561"/>
      <c r="AF831" s="561"/>
      <c r="AG831" s="561"/>
      <c r="AH831" s="561"/>
      <c r="AJ831" s="561"/>
      <c r="AK831" s="561"/>
      <c r="AM831" s="561"/>
      <c r="AN831" s="561"/>
      <c r="AO831" s="561"/>
      <c r="AP831" s="561"/>
      <c r="AQ831" s="561"/>
      <c r="AR831" s="561"/>
      <c r="AS831" s="561"/>
      <c r="AU831" s="561"/>
      <c r="AV831" s="561"/>
      <c r="AW831" s="561"/>
      <c r="AX831" s="561"/>
      <c r="AY831" s="561"/>
      <c r="AZ831" s="561"/>
      <c r="BA831" s="561"/>
      <c r="BB831" s="561"/>
      <c r="BC831" s="561"/>
      <c r="BD831" s="561"/>
      <c r="BE831" s="561"/>
      <c r="BF831" s="561"/>
      <c r="BG831" s="561"/>
      <c r="BH831" s="561"/>
      <c r="BI831" s="561"/>
      <c r="BJ831" s="561"/>
      <c r="BK831" s="561"/>
      <c r="BL831" s="561"/>
      <c r="BM831" s="561"/>
      <c r="BN831" s="561"/>
      <c r="BO831" s="561"/>
      <c r="BP831" s="561"/>
      <c r="BQ831" s="561"/>
      <c r="BR831" s="561"/>
      <c r="BS831" s="561"/>
      <c r="BT831" s="561"/>
      <c r="BU831" s="561"/>
    </row>
    <row r="832" spans="1:73">
      <c r="A832" s="561"/>
      <c r="E832" s="561"/>
      <c r="H832" s="561"/>
      <c r="Q832" s="561"/>
      <c r="R832" s="561"/>
      <c r="S832" s="561"/>
      <c r="T832" s="561"/>
      <c r="U832" s="561"/>
      <c r="V832" s="561"/>
      <c r="Y832" s="561"/>
      <c r="Z832" s="561"/>
      <c r="AA832" s="561"/>
      <c r="AB832" s="561"/>
      <c r="AC832" s="561"/>
      <c r="AD832" s="561"/>
      <c r="AE832" s="561"/>
      <c r="AF832" s="561"/>
      <c r="AG832" s="561"/>
      <c r="AH832" s="561"/>
      <c r="AJ832" s="561"/>
      <c r="AK832" s="561"/>
      <c r="AM832" s="561"/>
      <c r="AN832" s="561"/>
      <c r="AO832" s="561"/>
      <c r="AP832" s="561"/>
      <c r="AQ832" s="561"/>
      <c r="AR832" s="561"/>
      <c r="AS832" s="561"/>
      <c r="AU832" s="561"/>
      <c r="AV832" s="561"/>
      <c r="AW832" s="561"/>
      <c r="AX832" s="561"/>
      <c r="AY832" s="561"/>
      <c r="AZ832" s="561"/>
      <c r="BA832" s="561"/>
      <c r="BB832" s="561"/>
      <c r="BC832" s="561"/>
      <c r="BD832" s="561"/>
      <c r="BE832" s="561"/>
      <c r="BF832" s="561"/>
      <c r="BG832" s="561"/>
      <c r="BH832" s="561"/>
      <c r="BI832" s="561"/>
      <c r="BJ832" s="561"/>
      <c r="BK832" s="561"/>
      <c r="BL832" s="561"/>
      <c r="BM832" s="561"/>
      <c r="BN832" s="561"/>
      <c r="BO832" s="561"/>
      <c r="BP832" s="561"/>
      <c r="BQ832" s="561"/>
      <c r="BR832" s="561"/>
      <c r="BS832" s="561"/>
      <c r="BT832" s="561"/>
      <c r="BU832" s="561"/>
    </row>
    <row r="833" spans="1:73">
      <c r="A833" s="561"/>
      <c r="E833" s="561"/>
      <c r="H833" s="561"/>
      <c r="Q833" s="561"/>
      <c r="R833" s="561"/>
      <c r="S833" s="561"/>
      <c r="T833" s="561"/>
      <c r="U833" s="561"/>
      <c r="V833" s="561"/>
      <c r="Y833" s="561"/>
      <c r="Z833" s="561"/>
      <c r="AA833" s="561"/>
      <c r="AB833" s="561"/>
      <c r="AC833" s="561"/>
      <c r="AD833" s="561"/>
      <c r="AE833" s="561"/>
      <c r="AF833" s="561"/>
      <c r="AG833" s="561"/>
      <c r="AH833" s="561"/>
      <c r="AJ833" s="561"/>
      <c r="AK833" s="561"/>
      <c r="AM833" s="561"/>
      <c r="AN833" s="561"/>
      <c r="AO833" s="561"/>
      <c r="AP833" s="561"/>
      <c r="AQ833" s="561"/>
      <c r="AR833" s="561"/>
      <c r="AS833" s="561"/>
      <c r="AU833" s="561"/>
      <c r="AV833" s="561"/>
      <c r="AW833" s="561"/>
      <c r="AX833" s="561"/>
      <c r="AY833" s="561"/>
      <c r="AZ833" s="561"/>
      <c r="BA833" s="561"/>
      <c r="BB833" s="561"/>
      <c r="BC833" s="561"/>
      <c r="BD833" s="561"/>
      <c r="BE833" s="561"/>
      <c r="BF833" s="561"/>
      <c r="BG833" s="561"/>
      <c r="BH833" s="561"/>
      <c r="BI833" s="561"/>
      <c r="BJ833" s="561"/>
      <c r="BK833" s="561"/>
      <c r="BL833" s="561"/>
      <c r="BM833" s="561"/>
      <c r="BN833" s="561"/>
      <c r="BO833" s="561"/>
      <c r="BP833" s="561"/>
      <c r="BQ833" s="561"/>
      <c r="BR833" s="561"/>
      <c r="BS833" s="561"/>
      <c r="BT833" s="561"/>
      <c r="BU833" s="561"/>
    </row>
    <row r="834" spans="1:73">
      <c r="A834" s="561"/>
      <c r="E834" s="561"/>
      <c r="H834" s="561"/>
      <c r="Q834" s="561"/>
      <c r="R834" s="561"/>
      <c r="S834" s="561"/>
      <c r="T834" s="561"/>
      <c r="U834" s="561"/>
      <c r="V834" s="561"/>
      <c r="Y834" s="561"/>
      <c r="Z834" s="561"/>
      <c r="AA834" s="561"/>
      <c r="AB834" s="561"/>
      <c r="AC834" s="561"/>
      <c r="AD834" s="561"/>
      <c r="AE834" s="561"/>
      <c r="AF834" s="561"/>
      <c r="AG834" s="561"/>
      <c r="AH834" s="561"/>
      <c r="AJ834" s="561"/>
      <c r="AK834" s="561"/>
      <c r="AM834" s="561"/>
      <c r="AN834" s="561"/>
      <c r="AO834" s="561"/>
      <c r="AP834" s="561"/>
      <c r="AQ834" s="561"/>
      <c r="AR834" s="561"/>
      <c r="AS834" s="561"/>
      <c r="AU834" s="561"/>
      <c r="AV834" s="561"/>
      <c r="AW834" s="561"/>
      <c r="AX834" s="561"/>
      <c r="AY834" s="561"/>
      <c r="AZ834" s="561"/>
      <c r="BA834" s="561"/>
      <c r="BB834" s="561"/>
      <c r="BC834" s="561"/>
      <c r="BD834" s="561"/>
      <c r="BE834" s="561"/>
      <c r="BF834" s="561"/>
      <c r="BG834" s="561"/>
      <c r="BH834" s="561"/>
      <c r="BI834" s="561"/>
      <c r="BJ834" s="561"/>
      <c r="BK834" s="561"/>
      <c r="BL834" s="561"/>
      <c r="BM834" s="561"/>
      <c r="BN834" s="561"/>
      <c r="BO834" s="561"/>
      <c r="BP834" s="561"/>
      <c r="BQ834" s="561"/>
      <c r="BR834" s="561"/>
      <c r="BS834" s="561"/>
      <c r="BT834" s="561"/>
      <c r="BU834" s="561"/>
    </row>
    <row r="835" spans="1:73">
      <c r="A835" s="561"/>
      <c r="E835" s="561"/>
      <c r="H835" s="561"/>
      <c r="Q835" s="561"/>
      <c r="R835" s="561"/>
      <c r="S835" s="561"/>
      <c r="T835" s="561"/>
      <c r="U835" s="561"/>
      <c r="V835" s="561"/>
      <c r="Y835" s="561"/>
      <c r="Z835" s="561"/>
      <c r="AA835" s="561"/>
      <c r="AB835" s="561"/>
      <c r="AC835" s="561"/>
      <c r="AD835" s="561"/>
      <c r="AE835" s="561"/>
      <c r="AF835" s="561"/>
      <c r="AG835" s="561"/>
      <c r="AH835" s="561"/>
      <c r="AJ835" s="561"/>
      <c r="AK835" s="561"/>
      <c r="AM835" s="561"/>
      <c r="AN835" s="561"/>
      <c r="AO835" s="561"/>
      <c r="AP835" s="561"/>
      <c r="AQ835" s="561"/>
      <c r="AR835" s="561"/>
      <c r="AS835" s="561"/>
      <c r="AU835" s="561"/>
      <c r="AV835" s="561"/>
      <c r="AW835" s="561"/>
      <c r="AX835" s="561"/>
      <c r="AY835" s="561"/>
      <c r="AZ835" s="561"/>
      <c r="BA835" s="561"/>
      <c r="BB835" s="561"/>
      <c r="BC835" s="561"/>
      <c r="BD835" s="561"/>
      <c r="BE835" s="561"/>
      <c r="BF835" s="561"/>
      <c r="BG835" s="561"/>
      <c r="BH835" s="561"/>
      <c r="BI835" s="561"/>
      <c r="BJ835" s="561"/>
      <c r="BK835" s="561"/>
      <c r="BL835" s="561"/>
      <c r="BM835" s="561"/>
      <c r="BN835" s="561"/>
      <c r="BO835" s="561"/>
      <c r="BP835" s="561"/>
      <c r="BQ835" s="561"/>
      <c r="BR835" s="561"/>
      <c r="BS835" s="561"/>
      <c r="BT835" s="561"/>
      <c r="BU835" s="561"/>
    </row>
    <row r="836" spans="1:73">
      <c r="A836" s="561"/>
      <c r="E836" s="561"/>
      <c r="H836" s="561"/>
      <c r="Q836" s="561"/>
      <c r="R836" s="561"/>
      <c r="S836" s="561"/>
      <c r="T836" s="561"/>
      <c r="U836" s="561"/>
      <c r="V836" s="561"/>
      <c r="Y836" s="561"/>
      <c r="Z836" s="561"/>
      <c r="AA836" s="561"/>
      <c r="AB836" s="561"/>
      <c r="AC836" s="561"/>
      <c r="AD836" s="561"/>
      <c r="AE836" s="561"/>
      <c r="AF836" s="561"/>
      <c r="AG836" s="561"/>
      <c r="AH836" s="561"/>
      <c r="AJ836" s="561"/>
      <c r="AK836" s="561"/>
      <c r="AM836" s="561"/>
      <c r="AN836" s="561"/>
      <c r="AO836" s="561"/>
      <c r="AP836" s="561"/>
      <c r="AQ836" s="561"/>
      <c r="AR836" s="561"/>
      <c r="AS836" s="561"/>
      <c r="AU836" s="561"/>
      <c r="AV836" s="561"/>
      <c r="AW836" s="561"/>
      <c r="AX836" s="561"/>
      <c r="AY836" s="561"/>
      <c r="AZ836" s="561"/>
      <c r="BA836" s="561"/>
      <c r="BB836" s="561"/>
      <c r="BC836" s="561"/>
      <c r="BD836" s="561"/>
      <c r="BE836" s="561"/>
      <c r="BF836" s="561"/>
      <c r="BG836" s="561"/>
      <c r="BH836" s="561"/>
      <c r="BI836" s="561"/>
      <c r="BJ836" s="561"/>
      <c r="BK836" s="561"/>
      <c r="BL836" s="561"/>
      <c r="BM836" s="561"/>
      <c r="BN836" s="561"/>
      <c r="BO836" s="561"/>
      <c r="BP836" s="561"/>
      <c r="BQ836" s="561"/>
      <c r="BR836" s="561"/>
      <c r="BS836" s="561"/>
      <c r="BT836" s="561"/>
      <c r="BU836" s="561"/>
    </row>
    <row r="837" spans="1:73">
      <c r="A837" s="561"/>
      <c r="E837" s="561"/>
      <c r="H837" s="561"/>
      <c r="Q837" s="561"/>
      <c r="R837" s="561"/>
      <c r="S837" s="561"/>
      <c r="T837" s="561"/>
      <c r="U837" s="561"/>
      <c r="V837" s="561"/>
      <c r="Y837" s="561"/>
      <c r="Z837" s="561"/>
      <c r="AA837" s="561"/>
      <c r="AB837" s="561"/>
      <c r="AC837" s="561"/>
      <c r="AD837" s="561"/>
      <c r="AE837" s="561"/>
      <c r="AF837" s="561"/>
      <c r="AG837" s="561"/>
      <c r="AH837" s="561"/>
      <c r="AJ837" s="561"/>
      <c r="AK837" s="561"/>
      <c r="AM837" s="561"/>
      <c r="AN837" s="561"/>
      <c r="AO837" s="561"/>
      <c r="AP837" s="561"/>
      <c r="AQ837" s="561"/>
      <c r="AR837" s="561"/>
      <c r="AS837" s="561"/>
      <c r="AU837" s="561"/>
      <c r="AV837" s="561"/>
      <c r="AW837" s="561"/>
      <c r="AX837" s="561"/>
      <c r="AY837" s="561"/>
      <c r="AZ837" s="561"/>
      <c r="BA837" s="561"/>
      <c r="BB837" s="561"/>
      <c r="BC837" s="561"/>
      <c r="BD837" s="561"/>
      <c r="BE837" s="561"/>
      <c r="BF837" s="561"/>
      <c r="BG837" s="561"/>
      <c r="BH837" s="561"/>
      <c r="BI837" s="561"/>
      <c r="BJ837" s="561"/>
      <c r="BK837" s="561"/>
      <c r="BL837" s="561"/>
      <c r="BM837" s="561"/>
      <c r="BN837" s="561"/>
      <c r="BO837" s="561"/>
      <c r="BP837" s="561"/>
      <c r="BQ837" s="561"/>
      <c r="BR837" s="561"/>
      <c r="BS837" s="561"/>
      <c r="BT837" s="561"/>
      <c r="BU837" s="561"/>
    </row>
    <row r="838" spans="1:73">
      <c r="A838" s="561"/>
      <c r="E838" s="561"/>
      <c r="H838" s="561"/>
      <c r="Q838" s="561"/>
      <c r="R838" s="561"/>
      <c r="S838" s="561"/>
      <c r="T838" s="561"/>
      <c r="U838" s="561"/>
      <c r="V838" s="561"/>
      <c r="Y838" s="561"/>
      <c r="Z838" s="561"/>
      <c r="AA838" s="561"/>
      <c r="AB838" s="561"/>
      <c r="AC838" s="561"/>
      <c r="AD838" s="561"/>
      <c r="AE838" s="561"/>
      <c r="AF838" s="561"/>
      <c r="AG838" s="561"/>
      <c r="AH838" s="561"/>
      <c r="AJ838" s="561"/>
      <c r="AK838" s="561"/>
      <c r="AM838" s="561"/>
      <c r="AN838" s="561"/>
      <c r="AO838" s="561"/>
      <c r="AP838" s="561"/>
      <c r="AQ838" s="561"/>
      <c r="AR838" s="561"/>
      <c r="AS838" s="561"/>
      <c r="AU838" s="561"/>
      <c r="AV838" s="561"/>
      <c r="AW838" s="561"/>
      <c r="AX838" s="561"/>
      <c r="AY838" s="561"/>
      <c r="AZ838" s="561"/>
      <c r="BA838" s="561"/>
      <c r="BB838" s="561"/>
      <c r="BC838" s="561"/>
      <c r="BD838" s="561"/>
      <c r="BE838" s="561"/>
      <c r="BF838" s="561"/>
      <c r="BG838" s="561"/>
      <c r="BH838" s="561"/>
      <c r="BI838" s="561"/>
      <c r="BJ838" s="561"/>
      <c r="BK838" s="561"/>
      <c r="BL838" s="561"/>
      <c r="BM838" s="561"/>
      <c r="BN838" s="561"/>
      <c r="BO838" s="561"/>
      <c r="BP838" s="561"/>
      <c r="BQ838" s="561"/>
      <c r="BR838" s="561"/>
      <c r="BS838" s="561"/>
      <c r="BT838" s="561"/>
      <c r="BU838" s="561"/>
    </row>
    <row r="839" spans="1:73">
      <c r="A839" s="561"/>
      <c r="E839" s="561"/>
      <c r="H839" s="561"/>
      <c r="Q839" s="561"/>
      <c r="R839" s="561"/>
      <c r="S839" s="561"/>
      <c r="T839" s="561"/>
      <c r="U839" s="561"/>
      <c r="V839" s="561"/>
      <c r="Y839" s="561"/>
      <c r="Z839" s="561"/>
      <c r="AA839" s="561"/>
      <c r="AB839" s="561"/>
      <c r="AC839" s="561"/>
      <c r="AD839" s="561"/>
      <c r="AE839" s="561"/>
      <c r="AF839" s="561"/>
      <c r="AG839" s="561"/>
      <c r="AH839" s="561"/>
      <c r="AJ839" s="561"/>
      <c r="AK839" s="561"/>
      <c r="AM839" s="561"/>
      <c r="AN839" s="561"/>
      <c r="AO839" s="561"/>
      <c r="AP839" s="561"/>
      <c r="AQ839" s="561"/>
      <c r="AR839" s="561"/>
      <c r="AS839" s="561"/>
      <c r="AU839" s="561"/>
      <c r="AV839" s="561"/>
      <c r="AW839" s="561"/>
      <c r="AX839" s="561"/>
      <c r="AY839" s="561"/>
      <c r="AZ839" s="561"/>
      <c r="BA839" s="561"/>
      <c r="BB839" s="561"/>
      <c r="BC839" s="561"/>
      <c r="BD839" s="561"/>
      <c r="BE839" s="561"/>
      <c r="BF839" s="561"/>
      <c r="BG839" s="561"/>
      <c r="BH839" s="561"/>
      <c r="BI839" s="561"/>
      <c r="BJ839" s="561"/>
      <c r="BK839" s="561"/>
      <c r="BL839" s="561"/>
      <c r="BM839" s="561"/>
      <c r="BN839" s="561"/>
      <c r="BO839" s="561"/>
      <c r="BP839" s="561"/>
      <c r="BQ839" s="561"/>
      <c r="BR839" s="561"/>
      <c r="BS839" s="561"/>
      <c r="BT839" s="561"/>
      <c r="BU839" s="561"/>
    </row>
    <row r="840" spans="1:73">
      <c r="A840" s="561"/>
      <c r="E840" s="561"/>
      <c r="H840" s="561"/>
      <c r="Q840" s="561"/>
      <c r="R840" s="561"/>
      <c r="S840" s="561"/>
      <c r="T840" s="561"/>
      <c r="U840" s="561"/>
      <c r="V840" s="561"/>
      <c r="Y840" s="561"/>
      <c r="Z840" s="561"/>
      <c r="AA840" s="561"/>
      <c r="AB840" s="561"/>
      <c r="AC840" s="561"/>
      <c r="AD840" s="561"/>
      <c r="AE840" s="561"/>
      <c r="AF840" s="561"/>
      <c r="AG840" s="561"/>
      <c r="AH840" s="561"/>
      <c r="AJ840" s="561"/>
      <c r="AK840" s="561"/>
      <c r="AM840" s="561"/>
      <c r="AN840" s="561"/>
      <c r="AO840" s="561"/>
      <c r="AP840" s="561"/>
      <c r="AQ840" s="561"/>
      <c r="AR840" s="561"/>
      <c r="AS840" s="561"/>
      <c r="AU840" s="561"/>
      <c r="AV840" s="561"/>
      <c r="AW840" s="561"/>
      <c r="AX840" s="561"/>
      <c r="AY840" s="561"/>
      <c r="AZ840" s="561"/>
      <c r="BA840" s="561"/>
      <c r="BB840" s="561"/>
      <c r="BC840" s="561"/>
      <c r="BD840" s="561"/>
      <c r="BE840" s="561"/>
      <c r="BF840" s="561"/>
      <c r="BG840" s="561"/>
      <c r="BH840" s="561"/>
      <c r="BI840" s="561"/>
      <c r="BJ840" s="561"/>
      <c r="BK840" s="561"/>
      <c r="BL840" s="561"/>
      <c r="BM840" s="561"/>
      <c r="BN840" s="561"/>
      <c r="BO840" s="561"/>
      <c r="BP840" s="561"/>
      <c r="BQ840" s="561"/>
      <c r="BR840" s="561"/>
      <c r="BS840" s="561"/>
      <c r="BT840" s="561"/>
      <c r="BU840" s="561"/>
    </row>
    <row r="841" spans="1:73">
      <c r="A841" s="561"/>
      <c r="E841" s="561"/>
      <c r="H841" s="561"/>
      <c r="Q841" s="561"/>
      <c r="R841" s="561"/>
      <c r="S841" s="561"/>
      <c r="T841" s="561"/>
      <c r="U841" s="561"/>
      <c r="V841" s="561"/>
      <c r="Y841" s="561"/>
      <c r="Z841" s="561"/>
      <c r="AA841" s="561"/>
      <c r="AB841" s="561"/>
      <c r="AC841" s="561"/>
      <c r="AD841" s="561"/>
      <c r="AE841" s="561"/>
      <c r="AF841" s="561"/>
      <c r="AG841" s="561"/>
      <c r="AH841" s="561"/>
      <c r="AJ841" s="561"/>
      <c r="AK841" s="561"/>
      <c r="AM841" s="561"/>
      <c r="AN841" s="561"/>
      <c r="AO841" s="561"/>
      <c r="AP841" s="561"/>
      <c r="AQ841" s="561"/>
      <c r="AR841" s="561"/>
      <c r="AS841" s="561"/>
      <c r="AU841" s="561"/>
      <c r="AV841" s="561"/>
      <c r="AW841" s="561"/>
      <c r="AX841" s="561"/>
      <c r="AY841" s="561"/>
      <c r="AZ841" s="561"/>
      <c r="BA841" s="561"/>
      <c r="BB841" s="561"/>
      <c r="BC841" s="561"/>
      <c r="BD841" s="561"/>
      <c r="BE841" s="561"/>
      <c r="BF841" s="561"/>
      <c r="BG841" s="561"/>
      <c r="BH841" s="561"/>
      <c r="BI841" s="561"/>
      <c r="BJ841" s="561"/>
      <c r="BK841" s="561"/>
      <c r="BL841" s="561"/>
      <c r="BM841" s="561"/>
      <c r="BN841" s="561"/>
      <c r="BO841" s="561"/>
      <c r="BP841" s="561"/>
      <c r="BQ841" s="561"/>
      <c r="BR841" s="561"/>
      <c r="BS841" s="561"/>
      <c r="BT841" s="561"/>
      <c r="BU841" s="561"/>
    </row>
    <row r="842" spans="1:73">
      <c r="A842" s="561"/>
      <c r="E842" s="561"/>
      <c r="H842" s="561"/>
      <c r="Q842" s="561"/>
      <c r="R842" s="561"/>
      <c r="S842" s="561"/>
      <c r="T842" s="561"/>
      <c r="U842" s="561"/>
      <c r="V842" s="561"/>
      <c r="Y842" s="561"/>
      <c r="Z842" s="561"/>
      <c r="AA842" s="561"/>
      <c r="AB842" s="561"/>
      <c r="AC842" s="561"/>
      <c r="AD842" s="561"/>
      <c r="AE842" s="561"/>
      <c r="AF842" s="561"/>
      <c r="AG842" s="561"/>
      <c r="AH842" s="561"/>
      <c r="AJ842" s="561"/>
      <c r="AK842" s="561"/>
      <c r="AM842" s="561"/>
      <c r="AN842" s="561"/>
      <c r="AO842" s="561"/>
      <c r="AP842" s="561"/>
      <c r="AQ842" s="561"/>
      <c r="AR842" s="561"/>
      <c r="AS842" s="561"/>
      <c r="AU842" s="561"/>
      <c r="AV842" s="561"/>
      <c r="AW842" s="561"/>
      <c r="AX842" s="561"/>
      <c r="AY842" s="561"/>
      <c r="AZ842" s="561"/>
      <c r="BA842" s="561"/>
      <c r="BB842" s="561"/>
      <c r="BC842" s="561"/>
      <c r="BD842" s="561"/>
      <c r="BE842" s="561"/>
      <c r="BF842" s="561"/>
      <c r="BG842" s="561"/>
      <c r="BH842" s="561"/>
      <c r="BI842" s="561"/>
      <c r="BJ842" s="561"/>
      <c r="BK842" s="561"/>
      <c r="BL842" s="561"/>
      <c r="BM842" s="561"/>
      <c r="BN842" s="561"/>
      <c r="BO842" s="561"/>
      <c r="BP842" s="561"/>
      <c r="BQ842" s="561"/>
      <c r="BR842" s="561"/>
      <c r="BS842" s="561"/>
      <c r="BT842" s="561"/>
      <c r="BU842" s="561"/>
    </row>
    <row r="843" spans="1:73">
      <c r="A843" s="561"/>
      <c r="E843" s="561"/>
      <c r="H843" s="561"/>
      <c r="Q843" s="561"/>
      <c r="R843" s="561"/>
      <c r="S843" s="561"/>
      <c r="T843" s="561"/>
      <c r="U843" s="561"/>
      <c r="V843" s="561"/>
      <c r="Y843" s="561"/>
      <c r="Z843" s="561"/>
      <c r="AA843" s="561"/>
      <c r="AB843" s="561"/>
      <c r="AC843" s="561"/>
      <c r="AD843" s="561"/>
      <c r="AE843" s="561"/>
      <c r="AF843" s="561"/>
      <c r="AG843" s="561"/>
      <c r="AH843" s="561"/>
      <c r="AJ843" s="561"/>
      <c r="AK843" s="561"/>
      <c r="AM843" s="561"/>
      <c r="AN843" s="561"/>
      <c r="AO843" s="561"/>
      <c r="AP843" s="561"/>
      <c r="AQ843" s="561"/>
      <c r="AR843" s="561"/>
      <c r="AS843" s="561"/>
      <c r="AU843" s="561"/>
      <c r="AV843" s="561"/>
      <c r="AW843" s="561"/>
      <c r="AX843" s="561"/>
      <c r="AY843" s="561"/>
      <c r="AZ843" s="561"/>
      <c r="BA843" s="561"/>
      <c r="BB843" s="561"/>
      <c r="BC843" s="561"/>
      <c r="BD843" s="561"/>
      <c r="BE843" s="561"/>
      <c r="BF843" s="561"/>
      <c r="BG843" s="561"/>
      <c r="BH843" s="561"/>
      <c r="BI843" s="561"/>
      <c r="BJ843" s="561"/>
      <c r="BK843" s="561"/>
      <c r="BL843" s="561"/>
      <c r="BM843" s="561"/>
      <c r="BN843" s="561"/>
      <c r="BO843" s="561"/>
      <c r="BP843" s="561"/>
      <c r="BQ843" s="561"/>
      <c r="BR843" s="561"/>
      <c r="BS843" s="561"/>
      <c r="BT843" s="561"/>
      <c r="BU843" s="561"/>
    </row>
    <row r="844" spans="1:73">
      <c r="A844" s="561"/>
      <c r="E844" s="561"/>
      <c r="H844" s="561"/>
      <c r="Q844" s="561"/>
      <c r="R844" s="561"/>
      <c r="S844" s="561"/>
      <c r="T844" s="561"/>
      <c r="U844" s="561"/>
      <c r="V844" s="561"/>
      <c r="Y844" s="561"/>
      <c r="Z844" s="561"/>
      <c r="AA844" s="561"/>
      <c r="AB844" s="561"/>
      <c r="AC844" s="561"/>
      <c r="AD844" s="561"/>
      <c r="AE844" s="561"/>
      <c r="AF844" s="561"/>
      <c r="AG844" s="561"/>
      <c r="AH844" s="561"/>
      <c r="AJ844" s="561"/>
      <c r="AK844" s="561"/>
      <c r="AM844" s="561"/>
      <c r="AN844" s="561"/>
      <c r="AO844" s="561"/>
      <c r="AP844" s="561"/>
      <c r="AQ844" s="561"/>
      <c r="AR844" s="561"/>
      <c r="AS844" s="561"/>
      <c r="AU844" s="561"/>
      <c r="AV844" s="561"/>
      <c r="AW844" s="561"/>
      <c r="AX844" s="561"/>
      <c r="AY844" s="561"/>
      <c r="AZ844" s="561"/>
      <c r="BA844" s="561"/>
      <c r="BB844" s="561"/>
      <c r="BC844" s="561"/>
      <c r="BD844" s="561"/>
      <c r="BE844" s="561"/>
      <c r="BF844" s="561"/>
      <c r="BG844" s="561"/>
      <c r="BH844" s="561"/>
      <c r="BI844" s="561"/>
      <c r="BJ844" s="561"/>
      <c r="BK844" s="561"/>
      <c r="BL844" s="561"/>
      <c r="BM844" s="561"/>
      <c r="BN844" s="561"/>
      <c r="BO844" s="561"/>
      <c r="BP844" s="561"/>
      <c r="BQ844" s="561"/>
      <c r="BR844" s="561"/>
      <c r="BS844" s="561"/>
      <c r="BT844" s="561"/>
      <c r="BU844" s="561"/>
    </row>
    <row r="845" spans="1:73">
      <c r="A845" s="561"/>
      <c r="E845" s="561"/>
      <c r="H845" s="561"/>
      <c r="Q845" s="561"/>
      <c r="R845" s="561"/>
      <c r="S845" s="561"/>
      <c r="T845" s="561"/>
      <c r="U845" s="561"/>
      <c r="V845" s="561"/>
      <c r="Y845" s="561"/>
      <c r="Z845" s="561"/>
      <c r="AA845" s="561"/>
      <c r="AB845" s="561"/>
      <c r="AC845" s="561"/>
      <c r="AD845" s="561"/>
      <c r="AE845" s="561"/>
      <c r="AF845" s="561"/>
      <c r="AG845" s="561"/>
      <c r="AH845" s="561"/>
      <c r="AJ845" s="561"/>
      <c r="AK845" s="561"/>
      <c r="AM845" s="561"/>
      <c r="AN845" s="561"/>
      <c r="AO845" s="561"/>
      <c r="AP845" s="561"/>
      <c r="AQ845" s="561"/>
      <c r="AR845" s="561"/>
      <c r="AS845" s="561"/>
      <c r="AU845" s="561"/>
      <c r="AV845" s="561"/>
      <c r="AW845" s="561"/>
      <c r="AX845" s="561"/>
      <c r="AY845" s="561"/>
      <c r="AZ845" s="561"/>
      <c r="BA845" s="561"/>
      <c r="BB845" s="561"/>
      <c r="BC845" s="561"/>
      <c r="BD845" s="561"/>
      <c r="BE845" s="561"/>
      <c r="BF845" s="561"/>
      <c r="BG845" s="561"/>
      <c r="BH845" s="561"/>
      <c r="BI845" s="561"/>
      <c r="BJ845" s="561"/>
      <c r="BK845" s="561"/>
      <c r="BL845" s="561"/>
      <c r="BM845" s="561"/>
      <c r="BN845" s="561"/>
      <c r="BO845" s="561"/>
      <c r="BP845" s="561"/>
      <c r="BQ845" s="561"/>
      <c r="BR845" s="561"/>
      <c r="BS845" s="561"/>
      <c r="BT845" s="561"/>
      <c r="BU845" s="561"/>
    </row>
    <row r="846" spans="1:73">
      <c r="A846" s="561"/>
      <c r="E846" s="561"/>
      <c r="H846" s="561"/>
      <c r="Q846" s="561"/>
      <c r="R846" s="561"/>
      <c r="S846" s="561"/>
      <c r="T846" s="561"/>
      <c r="U846" s="561"/>
      <c r="V846" s="561"/>
      <c r="Y846" s="561"/>
      <c r="Z846" s="561"/>
      <c r="AA846" s="561"/>
      <c r="AB846" s="561"/>
      <c r="AC846" s="561"/>
      <c r="AD846" s="561"/>
      <c r="AE846" s="561"/>
      <c r="AF846" s="561"/>
      <c r="AG846" s="561"/>
      <c r="AH846" s="561"/>
      <c r="AJ846" s="561"/>
      <c r="AK846" s="561"/>
      <c r="AM846" s="561"/>
      <c r="AN846" s="561"/>
      <c r="AO846" s="561"/>
      <c r="AP846" s="561"/>
      <c r="AQ846" s="561"/>
      <c r="AR846" s="561"/>
      <c r="AS846" s="561"/>
      <c r="AU846" s="561"/>
      <c r="AV846" s="561"/>
      <c r="AW846" s="561"/>
      <c r="AX846" s="561"/>
      <c r="AY846" s="561"/>
      <c r="AZ846" s="561"/>
      <c r="BA846" s="561"/>
      <c r="BB846" s="561"/>
      <c r="BC846" s="561"/>
      <c r="BD846" s="561"/>
      <c r="BE846" s="561"/>
      <c r="BF846" s="561"/>
      <c r="BG846" s="561"/>
      <c r="BH846" s="561"/>
      <c r="BI846" s="561"/>
      <c r="BJ846" s="561"/>
      <c r="BK846" s="561"/>
      <c r="BL846" s="561"/>
      <c r="BM846" s="561"/>
      <c r="BN846" s="561"/>
      <c r="BO846" s="561"/>
      <c r="BP846" s="561"/>
      <c r="BQ846" s="561"/>
      <c r="BR846" s="561"/>
      <c r="BS846" s="561"/>
      <c r="BT846" s="561"/>
      <c r="BU846" s="561"/>
    </row>
    <row r="847" spans="1:73">
      <c r="A847" s="561"/>
      <c r="E847" s="561"/>
      <c r="H847" s="561"/>
      <c r="Q847" s="561"/>
      <c r="R847" s="561"/>
      <c r="S847" s="561"/>
      <c r="T847" s="561"/>
      <c r="U847" s="561"/>
      <c r="V847" s="561"/>
      <c r="Y847" s="561"/>
      <c r="Z847" s="561"/>
      <c r="AA847" s="561"/>
      <c r="AB847" s="561"/>
      <c r="AC847" s="561"/>
      <c r="AD847" s="561"/>
      <c r="AE847" s="561"/>
      <c r="AF847" s="561"/>
      <c r="AG847" s="561"/>
      <c r="AH847" s="561"/>
      <c r="AJ847" s="561"/>
      <c r="AK847" s="561"/>
      <c r="AM847" s="561"/>
      <c r="AN847" s="561"/>
      <c r="AO847" s="561"/>
      <c r="AP847" s="561"/>
      <c r="AQ847" s="561"/>
      <c r="AR847" s="561"/>
      <c r="AS847" s="561"/>
      <c r="AU847" s="561"/>
      <c r="AV847" s="561"/>
      <c r="AW847" s="561"/>
      <c r="AX847" s="561"/>
      <c r="AY847" s="561"/>
      <c r="AZ847" s="561"/>
      <c r="BA847" s="561"/>
      <c r="BB847" s="561"/>
      <c r="BC847" s="561"/>
      <c r="BD847" s="561"/>
      <c r="BE847" s="561"/>
      <c r="BF847" s="561"/>
      <c r="BG847" s="561"/>
      <c r="BH847" s="561"/>
      <c r="BI847" s="561"/>
      <c r="BJ847" s="561"/>
      <c r="BK847" s="561"/>
      <c r="BL847" s="561"/>
      <c r="BM847" s="561"/>
      <c r="BN847" s="561"/>
      <c r="BO847" s="561"/>
      <c r="BP847" s="561"/>
      <c r="BQ847" s="561"/>
      <c r="BR847" s="561"/>
      <c r="BS847" s="561"/>
      <c r="BT847" s="561"/>
      <c r="BU847" s="561"/>
    </row>
    <row r="848" spans="1:73">
      <c r="A848" s="561"/>
      <c r="E848" s="561"/>
      <c r="H848" s="561"/>
      <c r="Q848" s="561"/>
      <c r="R848" s="561"/>
      <c r="S848" s="561"/>
      <c r="T848" s="561"/>
      <c r="U848" s="561"/>
      <c r="V848" s="561"/>
      <c r="Y848" s="561"/>
      <c r="Z848" s="561"/>
      <c r="AA848" s="561"/>
      <c r="AB848" s="561"/>
      <c r="AC848" s="561"/>
      <c r="AD848" s="561"/>
      <c r="AE848" s="561"/>
      <c r="AF848" s="561"/>
      <c r="AG848" s="561"/>
      <c r="AH848" s="561"/>
      <c r="AJ848" s="561"/>
      <c r="AK848" s="561"/>
      <c r="AM848" s="561"/>
      <c r="AN848" s="561"/>
      <c r="AO848" s="561"/>
      <c r="AP848" s="561"/>
      <c r="AQ848" s="561"/>
      <c r="AR848" s="561"/>
      <c r="AS848" s="561"/>
      <c r="AU848" s="561"/>
      <c r="AV848" s="561"/>
      <c r="AW848" s="561"/>
      <c r="AX848" s="561"/>
      <c r="AY848" s="561"/>
      <c r="AZ848" s="561"/>
      <c r="BA848" s="561"/>
      <c r="BB848" s="561"/>
      <c r="BC848" s="561"/>
      <c r="BD848" s="561"/>
      <c r="BE848" s="561"/>
      <c r="BF848" s="561"/>
      <c r="BG848" s="561"/>
      <c r="BH848" s="561"/>
      <c r="BI848" s="561"/>
      <c r="BJ848" s="561"/>
      <c r="BK848" s="561"/>
      <c r="BL848" s="561"/>
      <c r="BM848" s="561"/>
      <c r="BN848" s="561"/>
      <c r="BO848" s="561"/>
      <c r="BP848" s="561"/>
      <c r="BQ848" s="561"/>
      <c r="BR848" s="561"/>
      <c r="BS848" s="561"/>
      <c r="BT848" s="561"/>
      <c r="BU848" s="561"/>
    </row>
    <row r="849" spans="1:73">
      <c r="A849" s="561"/>
      <c r="E849" s="561"/>
      <c r="H849" s="561"/>
      <c r="Q849" s="561"/>
      <c r="R849" s="561"/>
      <c r="S849" s="561"/>
      <c r="T849" s="561"/>
      <c r="U849" s="561"/>
      <c r="V849" s="561"/>
      <c r="Y849" s="561"/>
      <c r="Z849" s="561"/>
      <c r="AA849" s="561"/>
      <c r="AB849" s="561"/>
      <c r="AC849" s="561"/>
      <c r="AD849" s="561"/>
      <c r="AE849" s="561"/>
      <c r="AF849" s="561"/>
      <c r="AG849" s="561"/>
      <c r="AH849" s="561"/>
      <c r="AJ849" s="561"/>
      <c r="AK849" s="561"/>
      <c r="AM849" s="561"/>
      <c r="AN849" s="561"/>
      <c r="AO849" s="561"/>
      <c r="AP849" s="561"/>
      <c r="AQ849" s="561"/>
      <c r="AR849" s="561"/>
      <c r="AS849" s="561"/>
      <c r="AU849" s="561"/>
      <c r="AV849" s="561"/>
      <c r="AW849" s="561"/>
      <c r="AX849" s="561"/>
      <c r="AY849" s="561"/>
      <c r="AZ849" s="561"/>
      <c r="BA849" s="561"/>
      <c r="BB849" s="561"/>
      <c r="BC849" s="561"/>
      <c r="BD849" s="561"/>
      <c r="BE849" s="561"/>
      <c r="BF849" s="561"/>
      <c r="BG849" s="561"/>
      <c r="BH849" s="561"/>
      <c r="BI849" s="561"/>
      <c r="BJ849" s="561"/>
      <c r="BK849" s="561"/>
      <c r="BL849" s="561"/>
      <c r="BM849" s="561"/>
      <c r="BN849" s="561"/>
      <c r="BO849" s="561"/>
      <c r="BP849" s="561"/>
      <c r="BQ849" s="561"/>
      <c r="BR849" s="561"/>
      <c r="BS849" s="561"/>
      <c r="BT849" s="561"/>
      <c r="BU849" s="561"/>
    </row>
    <row r="850" spans="1:73">
      <c r="A850" s="561"/>
      <c r="E850" s="561"/>
      <c r="H850" s="561"/>
      <c r="Q850" s="561"/>
      <c r="R850" s="561"/>
      <c r="S850" s="561"/>
      <c r="T850" s="561"/>
      <c r="U850" s="561"/>
      <c r="V850" s="561"/>
      <c r="Y850" s="561"/>
      <c r="Z850" s="561"/>
      <c r="AA850" s="561"/>
      <c r="AB850" s="561"/>
      <c r="AC850" s="561"/>
      <c r="AD850" s="561"/>
      <c r="AE850" s="561"/>
      <c r="AF850" s="561"/>
      <c r="AG850" s="561"/>
      <c r="AH850" s="561"/>
      <c r="AJ850" s="561"/>
      <c r="AK850" s="561"/>
      <c r="AM850" s="561"/>
      <c r="AN850" s="561"/>
      <c r="AO850" s="561"/>
      <c r="AP850" s="561"/>
      <c r="AQ850" s="561"/>
      <c r="AR850" s="561"/>
      <c r="AS850" s="561"/>
      <c r="AU850" s="561"/>
      <c r="AV850" s="561"/>
      <c r="AW850" s="561"/>
      <c r="AX850" s="561"/>
      <c r="AY850" s="561"/>
      <c r="AZ850" s="561"/>
      <c r="BA850" s="561"/>
      <c r="BB850" s="561"/>
      <c r="BC850" s="561"/>
      <c r="BD850" s="561"/>
      <c r="BE850" s="561"/>
      <c r="BF850" s="561"/>
      <c r="BG850" s="561"/>
      <c r="BH850" s="561"/>
      <c r="BI850" s="561"/>
      <c r="BJ850" s="561"/>
      <c r="BK850" s="561"/>
      <c r="BL850" s="561"/>
      <c r="BM850" s="561"/>
      <c r="BN850" s="561"/>
      <c r="BO850" s="561"/>
      <c r="BP850" s="561"/>
      <c r="BQ850" s="561"/>
      <c r="BR850" s="561"/>
      <c r="BS850" s="561"/>
      <c r="BT850" s="561"/>
      <c r="BU850" s="561"/>
    </row>
    <row r="851" spans="1:73">
      <c r="A851" s="561"/>
      <c r="E851" s="561"/>
      <c r="H851" s="561"/>
      <c r="Q851" s="561"/>
      <c r="R851" s="561"/>
      <c r="S851" s="561"/>
      <c r="T851" s="561"/>
      <c r="U851" s="561"/>
      <c r="V851" s="561"/>
      <c r="Y851" s="561"/>
      <c r="Z851" s="561"/>
      <c r="AA851" s="561"/>
      <c r="AB851" s="561"/>
      <c r="AC851" s="561"/>
      <c r="AD851" s="561"/>
      <c r="AE851" s="561"/>
      <c r="AF851" s="561"/>
      <c r="AG851" s="561"/>
      <c r="AH851" s="561"/>
      <c r="AJ851" s="561"/>
      <c r="AK851" s="561"/>
      <c r="AM851" s="561"/>
      <c r="AN851" s="561"/>
      <c r="AO851" s="561"/>
      <c r="AP851" s="561"/>
      <c r="AQ851" s="561"/>
      <c r="AR851" s="561"/>
      <c r="AS851" s="561"/>
      <c r="AU851" s="561"/>
      <c r="AV851" s="561"/>
      <c r="AW851" s="561"/>
      <c r="AX851" s="561"/>
      <c r="AY851" s="561"/>
      <c r="AZ851" s="561"/>
      <c r="BA851" s="561"/>
      <c r="BB851" s="561"/>
      <c r="BC851" s="561"/>
      <c r="BD851" s="561"/>
      <c r="BE851" s="561"/>
      <c r="BF851" s="561"/>
      <c r="BG851" s="561"/>
      <c r="BH851" s="561"/>
      <c r="BI851" s="561"/>
      <c r="BJ851" s="561"/>
      <c r="BK851" s="561"/>
      <c r="BL851" s="561"/>
      <c r="BM851" s="561"/>
      <c r="BN851" s="561"/>
      <c r="BO851" s="561"/>
      <c r="BP851" s="561"/>
      <c r="BQ851" s="561"/>
      <c r="BR851" s="561"/>
      <c r="BS851" s="561"/>
      <c r="BT851" s="561"/>
      <c r="BU851" s="561"/>
    </row>
    <row r="852" spans="1:73">
      <c r="A852" s="561"/>
      <c r="E852" s="561"/>
      <c r="H852" s="561"/>
      <c r="Q852" s="561"/>
      <c r="R852" s="561"/>
      <c r="S852" s="561"/>
      <c r="T852" s="561"/>
      <c r="U852" s="561"/>
      <c r="V852" s="561"/>
      <c r="Y852" s="561"/>
      <c r="Z852" s="561"/>
      <c r="AA852" s="561"/>
      <c r="AB852" s="561"/>
      <c r="AC852" s="561"/>
      <c r="AD852" s="561"/>
      <c r="AE852" s="561"/>
      <c r="AF852" s="561"/>
      <c r="AG852" s="561"/>
      <c r="AH852" s="561"/>
      <c r="AJ852" s="561"/>
      <c r="AK852" s="561"/>
      <c r="AM852" s="561"/>
      <c r="AN852" s="561"/>
      <c r="AO852" s="561"/>
      <c r="AP852" s="561"/>
      <c r="AQ852" s="561"/>
      <c r="AR852" s="561"/>
      <c r="AS852" s="561"/>
      <c r="AU852" s="561"/>
      <c r="AV852" s="561"/>
      <c r="AW852" s="561"/>
      <c r="AX852" s="561"/>
      <c r="AY852" s="561"/>
      <c r="AZ852" s="561"/>
      <c r="BA852" s="561"/>
      <c r="BB852" s="561"/>
      <c r="BC852" s="561"/>
      <c r="BD852" s="561"/>
      <c r="BE852" s="561"/>
      <c r="BF852" s="561"/>
      <c r="BG852" s="561"/>
      <c r="BH852" s="561"/>
      <c r="BI852" s="561"/>
      <c r="BJ852" s="561"/>
      <c r="BK852" s="561"/>
      <c r="BL852" s="561"/>
      <c r="BM852" s="561"/>
      <c r="BN852" s="561"/>
      <c r="BO852" s="561"/>
      <c r="BP852" s="561"/>
      <c r="BQ852" s="561"/>
      <c r="BR852" s="561"/>
      <c r="BS852" s="561"/>
      <c r="BT852" s="561"/>
      <c r="BU852" s="561"/>
    </row>
    <row r="853" spans="1:73">
      <c r="A853" s="561"/>
      <c r="E853" s="561"/>
      <c r="H853" s="561"/>
      <c r="Q853" s="561"/>
      <c r="R853" s="561"/>
      <c r="S853" s="561"/>
      <c r="T853" s="561"/>
      <c r="U853" s="561"/>
      <c r="V853" s="561"/>
      <c r="Y853" s="561"/>
      <c r="Z853" s="561"/>
      <c r="AA853" s="561"/>
      <c r="AB853" s="561"/>
      <c r="AC853" s="561"/>
      <c r="AD853" s="561"/>
      <c r="AE853" s="561"/>
      <c r="AF853" s="561"/>
      <c r="AG853" s="561"/>
      <c r="AH853" s="561"/>
      <c r="AJ853" s="561"/>
      <c r="AK853" s="561"/>
      <c r="AM853" s="561"/>
      <c r="AN853" s="561"/>
      <c r="AO853" s="561"/>
      <c r="AP853" s="561"/>
      <c r="AQ853" s="561"/>
      <c r="AR853" s="561"/>
      <c r="AS853" s="561"/>
      <c r="AU853" s="561"/>
      <c r="AV853" s="561"/>
      <c r="AW853" s="561"/>
      <c r="AX853" s="561"/>
      <c r="AY853" s="561"/>
      <c r="AZ853" s="561"/>
      <c r="BA853" s="561"/>
      <c r="BB853" s="561"/>
      <c r="BC853" s="561"/>
      <c r="BD853" s="561"/>
      <c r="BE853" s="561"/>
      <c r="BF853" s="561"/>
      <c r="BG853" s="561"/>
      <c r="BH853" s="561"/>
      <c r="BI853" s="561"/>
      <c r="BJ853" s="561"/>
      <c r="BK853" s="561"/>
      <c r="BL853" s="561"/>
      <c r="BM853" s="561"/>
      <c r="BN853" s="561"/>
      <c r="BO853" s="561"/>
      <c r="BP853" s="561"/>
      <c r="BQ853" s="561"/>
      <c r="BR853" s="561"/>
      <c r="BS853" s="561"/>
      <c r="BT853" s="561"/>
      <c r="BU853" s="561"/>
    </row>
    <row r="854" spans="1:73">
      <c r="A854" s="561"/>
      <c r="E854" s="561"/>
      <c r="H854" s="561"/>
      <c r="Q854" s="561"/>
      <c r="R854" s="561"/>
      <c r="S854" s="561"/>
      <c r="T854" s="561"/>
      <c r="U854" s="561"/>
      <c r="V854" s="561"/>
      <c r="Y854" s="561"/>
      <c r="Z854" s="561"/>
      <c r="AA854" s="561"/>
      <c r="AB854" s="561"/>
      <c r="AC854" s="561"/>
      <c r="AD854" s="561"/>
      <c r="AE854" s="561"/>
      <c r="AF854" s="561"/>
      <c r="AG854" s="561"/>
      <c r="AH854" s="561"/>
      <c r="AJ854" s="561"/>
      <c r="AK854" s="561"/>
      <c r="AM854" s="561"/>
      <c r="AN854" s="561"/>
      <c r="AO854" s="561"/>
      <c r="AP854" s="561"/>
      <c r="AQ854" s="561"/>
      <c r="AR854" s="561"/>
      <c r="AS854" s="561"/>
      <c r="AU854" s="561"/>
      <c r="AV854" s="561"/>
      <c r="AW854" s="561"/>
      <c r="AX854" s="561"/>
      <c r="AY854" s="561"/>
      <c r="AZ854" s="561"/>
      <c r="BA854" s="561"/>
      <c r="BB854" s="561"/>
      <c r="BC854" s="561"/>
      <c r="BD854" s="561"/>
      <c r="BE854" s="561"/>
      <c r="BF854" s="561"/>
      <c r="BG854" s="561"/>
      <c r="BH854" s="561"/>
      <c r="BI854" s="561"/>
      <c r="BJ854" s="561"/>
      <c r="BK854" s="561"/>
      <c r="BL854" s="561"/>
      <c r="BM854" s="561"/>
      <c r="BN854" s="561"/>
      <c r="BO854" s="561"/>
      <c r="BP854" s="561"/>
      <c r="BQ854" s="561"/>
      <c r="BR854" s="561"/>
      <c r="BS854" s="561"/>
      <c r="BT854" s="561"/>
      <c r="BU854" s="561"/>
    </row>
    <row r="855" spans="1:73">
      <c r="A855" s="561"/>
      <c r="E855" s="561"/>
      <c r="H855" s="561"/>
      <c r="Q855" s="561"/>
      <c r="R855" s="561"/>
      <c r="S855" s="561"/>
      <c r="T855" s="561"/>
      <c r="U855" s="561"/>
      <c r="V855" s="561"/>
      <c r="Y855" s="561"/>
      <c r="Z855" s="561"/>
      <c r="AA855" s="561"/>
      <c r="AB855" s="561"/>
      <c r="AC855" s="561"/>
      <c r="AD855" s="561"/>
      <c r="AE855" s="561"/>
      <c r="AF855" s="561"/>
      <c r="AG855" s="561"/>
      <c r="AH855" s="561"/>
      <c r="AJ855" s="561"/>
      <c r="AK855" s="561"/>
      <c r="AM855" s="561"/>
      <c r="AN855" s="561"/>
      <c r="AO855" s="561"/>
      <c r="AP855" s="561"/>
      <c r="AQ855" s="561"/>
      <c r="AR855" s="561"/>
      <c r="AS855" s="561"/>
      <c r="AU855" s="561"/>
      <c r="AV855" s="561"/>
      <c r="AW855" s="561"/>
      <c r="AX855" s="561"/>
      <c r="AY855" s="561"/>
      <c r="AZ855" s="561"/>
      <c r="BA855" s="561"/>
      <c r="BB855" s="561"/>
      <c r="BC855" s="561"/>
      <c r="BD855" s="561"/>
      <c r="BE855" s="561"/>
      <c r="BF855" s="561"/>
      <c r="BG855" s="561"/>
      <c r="BH855" s="561"/>
      <c r="BI855" s="561"/>
      <c r="BJ855" s="561"/>
      <c r="BK855" s="561"/>
      <c r="BL855" s="561"/>
      <c r="BM855" s="561"/>
      <c r="BN855" s="561"/>
      <c r="BO855" s="561"/>
      <c r="BP855" s="561"/>
      <c r="BQ855" s="561"/>
      <c r="BR855" s="561"/>
      <c r="BS855" s="561"/>
      <c r="BT855" s="561"/>
      <c r="BU855" s="561"/>
    </row>
    <row r="856" spans="1:73">
      <c r="A856" s="561"/>
      <c r="E856" s="561"/>
      <c r="H856" s="561"/>
      <c r="Q856" s="561"/>
      <c r="R856" s="561"/>
      <c r="S856" s="561"/>
      <c r="T856" s="561"/>
      <c r="U856" s="561"/>
      <c r="V856" s="561"/>
      <c r="Y856" s="561"/>
      <c r="Z856" s="561"/>
      <c r="AA856" s="561"/>
      <c r="AB856" s="561"/>
      <c r="AC856" s="561"/>
      <c r="AD856" s="561"/>
      <c r="AE856" s="561"/>
      <c r="AF856" s="561"/>
      <c r="AG856" s="561"/>
      <c r="AH856" s="561"/>
      <c r="AJ856" s="561"/>
      <c r="AK856" s="561"/>
      <c r="AM856" s="561"/>
      <c r="AN856" s="561"/>
      <c r="AO856" s="561"/>
      <c r="AP856" s="561"/>
      <c r="AQ856" s="561"/>
      <c r="AR856" s="561"/>
      <c r="AS856" s="561"/>
      <c r="AU856" s="561"/>
      <c r="AV856" s="561"/>
      <c r="AW856" s="561"/>
      <c r="AX856" s="561"/>
      <c r="AY856" s="561"/>
      <c r="AZ856" s="561"/>
      <c r="BA856" s="561"/>
      <c r="BB856" s="561"/>
      <c r="BC856" s="561"/>
      <c r="BD856" s="561"/>
      <c r="BE856" s="561"/>
      <c r="BF856" s="561"/>
      <c r="BG856" s="561"/>
      <c r="BH856" s="561"/>
      <c r="BI856" s="561"/>
      <c r="BJ856" s="561"/>
      <c r="BK856" s="561"/>
      <c r="BL856" s="561"/>
      <c r="BM856" s="561"/>
      <c r="BN856" s="561"/>
      <c r="BO856" s="561"/>
      <c r="BP856" s="561"/>
      <c r="BQ856" s="561"/>
      <c r="BR856" s="561"/>
      <c r="BS856" s="561"/>
      <c r="BT856" s="561"/>
      <c r="BU856" s="561"/>
    </row>
    <row r="857" spans="1:73">
      <c r="A857" s="561"/>
      <c r="E857" s="561"/>
      <c r="H857" s="561"/>
      <c r="Q857" s="561"/>
      <c r="R857" s="561"/>
      <c r="S857" s="561"/>
      <c r="T857" s="561"/>
      <c r="U857" s="561"/>
      <c r="V857" s="561"/>
      <c r="Y857" s="561"/>
      <c r="Z857" s="561"/>
      <c r="AA857" s="561"/>
      <c r="AB857" s="561"/>
      <c r="AC857" s="561"/>
      <c r="AD857" s="561"/>
      <c r="AE857" s="561"/>
      <c r="AF857" s="561"/>
      <c r="AG857" s="561"/>
      <c r="AH857" s="561"/>
      <c r="AJ857" s="561"/>
      <c r="AK857" s="561"/>
      <c r="AM857" s="561"/>
      <c r="AN857" s="561"/>
      <c r="AO857" s="561"/>
      <c r="AP857" s="561"/>
      <c r="AQ857" s="561"/>
      <c r="AR857" s="561"/>
      <c r="AS857" s="561"/>
      <c r="AU857" s="561"/>
      <c r="AV857" s="561"/>
      <c r="AW857" s="561"/>
      <c r="AX857" s="561"/>
      <c r="AY857" s="561"/>
      <c r="AZ857" s="561"/>
      <c r="BA857" s="561"/>
      <c r="BB857" s="561"/>
      <c r="BC857" s="561"/>
      <c r="BD857" s="561"/>
      <c r="BE857" s="561"/>
      <c r="BF857" s="561"/>
      <c r="BG857" s="561"/>
      <c r="BH857" s="561"/>
      <c r="BI857" s="561"/>
      <c r="BJ857" s="561"/>
      <c r="BK857" s="561"/>
      <c r="BL857" s="561"/>
      <c r="BM857" s="561"/>
      <c r="BN857" s="561"/>
      <c r="BO857" s="561"/>
      <c r="BP857" s="561"/>
      <c r="BQ857" s="561"/>
      <c r="BR857" s="561"/>
      <c r="BS857" s="561"/>
      <c r="BT857" s="561"/>
      <c r="BU857" s="561"/>
    </row>
    <row r="858" spans="1:73">
      <c r="A858" s="561"/>
      <c r="E858" s="561"/>
      <c r="H858" s="561"/>
      <c r="Q858" s="561"/>
      <c r="R858" s="561"/>
      <c r="S858" s="561"/>
      <c r="T858" s="561"/>
      <c r="U858" s="561"/>
      <c r="V858" s="561"/>
      <c r="Y858" s="561"/>
      <c r="Z858" s="561"/>
      <c r="AA858" s="561"/>
      <c r="AB858" s="561"/>
      <c r="AC858" s="561"/>
      <c r="AD858" s="561"/>
      <c r="AE858" s="561"/>
      <c r="AF858" s="561"/>
      <c r="AG858" s="561"/>
      <c r="AH858" s="561"/>
      <c r="AJ858" s="561"/>
      <c r="AK858" s="561"/>
      <c r="AM858" s="561"/>
      <c r="AN858" s="561"/>
      <c r="AO858" s="561"/>
      <c r="AP858" s="561"/>
      <c r="AQ858" s="561"/>
      <c r="AR858" s="561"/>
      <c r="AS858" s="561"/>
      <c r="AU858" s="561"/>
      <c r="AV858" s="561"/>
      <c r="AW858" s="561"/>
      <c r="AX858" s="561"/>
      <c r="AY858" s="561"/>
      <c r="AZ858" s="561"/>
      <c r="BA858" s="561"/>
      <c r="BB858" s="561"/>
      <c r="BC858" s="561"/>
      <c r="BD858" s="561"/>
      <c r="BE858" s="561"/>
      <c r="BF858" s="561"/>
      <c r="BG858" s="561"/>
      <c r="BH858" s="561"/>
      <c r="BI858" s="561"/>
      <c r="BJ858" s="561"/>
      <c r="BK858" s="561"/>
      <c r="BL858" s="561"/>
      <c r="BM858" s="561"/>
      <c r="BN858" s="561"/>
      <c r="BO858" s="561"/>
      <c r="BP858" s="561"/>
      <c r="BQ858" s="561"/>
      <c r="BR858" s="561"/>
      <c r="BS858" s="561"/>
      <c r="BT858" s="561"/>
      <c r="BU858" s="561"/>
    </row>
    <row r="859" spans="1:73">
      <c r="A859" s="561"/>
      <c r="E859" s="561"/>
      <c r="H859" s="561"/>
      <c r="Q859" s="561"/>
      <c r="R859" s="561"/>
      <c r="S859" s="561"/>
      <c r="T859" s="561"/>
      <c r="U859" s="561"/>
      <c r="V859" s="561"/>
      <c r="Y859" s="561"/>
      <c r="Z859" s="561"/>
      <c r="AA859" s="561"/>
      <c r="AB859" s="561"/>
      <c r="AC859" s="561"/>
      <c r="AD859" s="561"/>
      <c r="AE859" s="561"/>
      <c r="AF859" s="561"/>
      <c r="AG859" s="561"/>
      <c r="AH859" s="561"/>
      <c r="AJ859" s="561"/>
      <c r="AK859" s="561"/>
      <c r="AM859" s="561"/>
      <c r="AN859" s="561"/>
      <c r="AO859" s="561"/>
      <c r="AP859" s="561"/>
      <c r="AQ859" s="561"/>
      <c r="AR859" s="561"/>
      <c r="AS859" s="561"/>
      <c r="AU859" s="561"/>
      <c r="AV859" s="561"/>
      <c r="AW859" s="561"/>
      <c r="AX859" s="561"/>
      <c r="AY859" s="561"/>
      <c r="AZ859" s="561"/>
      <c r="BA859" s="561"/>
      <c r="BB859" s="561"/>
      <c r="BC859" s="561"/>
      <c r="BD859" s="561"/>
      <c r="BE859" s="561"/>
      <c r="BF859" s="561"/>
      <c r="BG859" s="561"/>
      <c r="BH859" s="561"/>
      <c r="BI859" s="561"/>
      <c r="BJ859" s="561"/>
      <c r="BK859" s="561"/>
      <c r="BL859" s="561"/>
      <c r="BM859" s="561"/>
      <c r="BN859" s="561"/>
      <c r="BO859" s="561"/>
      <c r="BP859" s="561"/>
      <c r="BQ859" s="561"/>
      <c r="BR859" s="561"/>
      <c r="BS859" s="561"/>
      <c r="BT859" s="561"/>
      <c r="BU859" s="561"/>
    </row>
    <row r="860" spans="1:73">
      <c r="A860" s="561"/>
      <c r="E860" s="561"/>
      <c r="H860" s="561"/>
      <c r="Q860" s="561"/>
      <c r="R860" s="561"/>
      <c r="S860" s="561"/>
      <c r="T860" s="561"/>
      <c r="U860" s="561"/>
      <c r="V860" s="561"/>
      <c r="Y860" s="561"/>
      <c r="Z860" s="561"/>
      <c r="AA860" s="561"/>
      <c r="AB860" s="561"/>
      <c r="AC860" s="561"/>
      <c r="AD860" s="561"/>
      <c r="AE860" s="561"/>
      <c r="AF860" s="561"/>
      <c r="AG860" s="561"/>
      <c r="AH860" s="561"/>
      <c r="AJ860" s="561"/>
      <c r="AK860" s="561"/>
      <c r="AM860" s="561"/>
      <c r="AN860" s="561"/>
      <c r="AO860" s="561"/>
      <c r="AP860" s="561"/>
      <c r="AQ860" s="561"/>
      <c r="AR860" s="561"/>
      <c r="AS860" s="561"/>
      <c r="AU860" s="561"/>
      <c r="AV860" s="561"/>
      <c r="AW860" s="561"/>
      <c r="AX860" s="561"/>
      <c r="AY860" s="561"/>
      <c r="AZ860" s="561"/>
      <c r="BA860" s="561"/>
      <c r="BB860" s="561"/>
      <c r="BC860" s="561"/>
      <c r="BD860" s="561"/>
      <c r="BE860" s="561"/>
      <c r="BF860" s="561"/>
      <c r="BG860" s="561"/>
      <c r="BH860" s="561"/>
      <c r="BI860" s="561"/>
      <c r="BJ860" s="561"/>
      <c r="BK860" s="561"/>
      <c r="BL860" s="561"/>
      <c r="BM860" s="561"/>
      <c r="BN860" s="561"/>
      <c r="BO860" s="561"/>
      <c r="BP860" s="561"/>
      <c r="BQ860" s="561"/>
      <c r="BR860" s="561"/>
      <c r="BS860" s="561"/>
      <c r="BT860" s="561"/>
      <c r="BU860" s="561"/>
    </row>
    <row r="861" spans="1:73">
      <c r="A861" s="561"/>
      <c r="E861" s="561"/>
      <c r="H861" s="561"/>
      <c r="Q861" s="561"/>
      <c r="R861" s="561"/>
      <c r="S861" s="561"/>
      <c r="T861" s="561"/>
      <c r="U861" s="561"/>
      <c r="V861" s="561"/>
      <c r="Y861" s="561"/>
      <c r="Z861" s="561"/>
      <c r="AA861" s="561"/>
      <c r="AB861" s="561"/>
      <c r="AC861" s="561"/>
      <c r="AD861" s="561"/>
      <c r="AE861" s="561"/>
      <c r="AF861" s="561"/>
      <c r="AG861" s="561"/>
      <c r="AH861" s="561"/>
      <c r="AJ861" s="561"/>
      <c r="AK861" s="561"/>
      <c r="AM861" s="561"/>
      <c r="AN861" s="561"/>
      <c r="AO861" s="561"/>
      <c r="AP861" s="561"/>
      <c r="AQ861" s="561"/>
      <c r="AR861" s="561"/>
      <c r="AS861" s="561"/>
      <c r="AU861" s="561"/>
      <c r="AV861" s="561"/>
      <c r="AW861" s="561"/>
      <c r="AX861" s="561"/>
      <c r="AY861" s="561"/>
      <c r="AZ861" s="561"/>
      <c r="BA861" s="561"/>
      <c r="BB861" s="561"/>
      <c r="BC861" s="561"/>
      <c r="BD861" s="561"/>
      <c r="BE861" s="561"/>
      <c r="BF861" s="561"/>
      <c r="BG861" s="561"/>
      <c r="BH861" s="561"/>
      <c r="BI861" s="561"/>
      <c r="BJ861" s="561"/>
      <c r="BK861" s="561"/>
      <c r="BL861" s="561"/>
      <c r="BM861" s="561"/>
      <c r="BN861" s="561"/>
      <c r="BO861" s="561"/>
      <c r="BP861" s="561"/>
      <c r="BQ861" s="561"/>
      <c r="BR861" s="561"/>
      <c r="BS861" s="561"/>
      <c r="BT861" s="561"/>
      <c r="BU861" s="561"/>
    </row>
    <row r="862" spans="1:73">
      <c r="A862" s="561"/>
      <c r="E862" s="561"/>
      <c r="H862" s="561"/>
      <c r="Q862" s="561"/>
      <c r="R862" s="561"/>
      <c r="S862" s="561"/>
      <c r="T862" s="561"/>
      <c r="U862" s="561"/>
      <c r="V862" s="561"/>
      <c r="Y862" s="561"/>
      <c r="Z862" s="561"/>
      <c r="AA862" s="561"/>
      <c r="AB862" s="561"/>
      <c r="AC862" s="561"/>
      <c r="AD862" s="561"/>
      <c r="AE862" s="561"/>
      <c r="AF862" s="561"/>
      <c r="AG862" s="561"/>
      <c r="AH862" s="561"/>
      <c r="AJ862" s="561"/>
      <c r="AK862" s="561"/>
      <c r="AM862" s="561"/>
      <c r="AN862" s="561"/>
      <c r="AO862" s="561"/>
      <c r="AP862" s="561"/>
      <c r="AQ862" s="561"/>
      <c r="AR862" s="561"/>
      <c r="AS862" s="561"/>
      <c r="AU862" s="561"/>
      <c r="AV862" s="561"/>
      <c r="AW862" s="561"/>
      <c r="AX862" s="561"/>
      <c r="AY862" s="561"/>
      <c r="AZ862" s="561"/>
      <c r="BA862" s="561"/>
      <c r="BB862" s="561"/>
      <c r="BC862" s="561"/>
      <c r="BD862" s="561"/>
      <c r="BE862" s="561"/>
      <c r="BF862" s="561"/>
      <c r="BG862" s="561"/>
      <c r="BH862" s="561"/>
      <c r="BI862" s="561"/>
      <c r="BJ862" s="561"/>
      <c r="BK862" s="561"/>
      <c r="BL862" s="561"/>
      <c r="BM862" s="561"/>
      <c r="BN862" s="561"/>
      <c r="BO862" s="561"/>
      <c r="BP862" s="561"/>
      <c r="BQ862" s="561"/>
      <c r="BR862" s="561"/>
      <c r="BS862" s="561"/>
      <c r="BT862" s="561"/>
      <c r="BU862" s="561"/>
    </row>
    <row r="863" spans="1:73">
      <c r="A863" s="561"/>
      <c r="E863" s="561"/>
      <c r="H863" s="561"/>
      <c r="Q863" s="561"/>
      <c r="R863" s="561"/>
      <c r="S863" s="561"/>
      <c r="T863" s="561"/>
      <c r="U863" s="561"/>
      <c r="V863" s="561"/>
      <c r="Y863" s="561"/>
      <c r="Z863" s="561"/>
      <c r="AA863" s="561"/>
      <c r="AB863" s="561"/>
      <c r="AC863" s="561"/>
      <c r="AD863" s="561"/>
      <c r="AE863" s="561"/>
      <c r="AF863" s="561"/>
      <c r="AG863" s="561"/>
      <c r="AH863" s="561"/>
      <c r="AJ863" s="561"/>
      <c r="AK863" s="561"/>
      <c r="AM863" s="561"/>
      <c r="AN863" s="561"/>
      <c r="AO863" s="561"/>
      <c r="AP863" s="561"/>
      <c r="AQ863" s="561"/>
      <c r="AR863" s="561"/>
      <c r="AS863" s="561"/>
      <c r="AU863" s="561"/>
      <c r="AV863" s="561"/>
      <c r="AW863" s="561"/>
      <c r="AX863" s="561"/>
      <c r="AY863" s="561"/>
      <c r="AZ863" s="561"/>
      <c r="BA863" s="561"/>
      <c r="BB863" s="561"/>
      <c r="BC863" s="561"/>
      <c r="BD863" s="561"/>
      <c r="BE863" s="561"/>
      <c r="BF863" s="561"/>
      <c r="BG863" s="561"/>
      <c r="BH863" s="561"/>
      <c r="BI863" s="561"/>
      <c r="BJ863" s="561"/>
      <c r="BK863" s="561"/>
      <c r="BL863" s="561"/>
      <c r="BM863" s="561"/>
      <c r="BN863" s="561"/>
      <c r="BO863" s="561"/>
      <c r="BP863" s="561"/>
      <c r="BQ863" s="561"/>
      <c r="BR863" s="561"/>
      <c r="BS863" s="561"/>
      <c r="BT863" s="561"/>
      <c r="BU863" s="561"/>
    </row>
    <row r="864" spans="1:73">
      <c r="A864" s="561"/>
      <c r="E864" s="561"/>
      <c r="H864" s="561"/>
      <c r="Q864" s="561"/>
      <c r="R864" s="561"/>
      <c r="S864" s="561"/>
      <c r="T864" s="561"/>
      <c r="U864" s="561"/>
      <c r="V864" s="561"/>
      <c r="Y864" s="561"/>
      <c r="Z864" s="561"/>
      <c r="AA864" s="561"/>
      <c r="AB864" s="561"/>
      <c r="AC864" s="561"/>
      <c r="AD864" s="561"/>
      <c r="AE864" s="561"/>
      <c r="AF864" s="561"/>
      <c r="AG864" s="561"/>
      <c r="AH864" s="561"/>
      <c r="AJ864" s="561"/>
      <c r="AK864" s="561"/>
      <c r="AM864" s="561"/>
      <c r="AN864" s="561"/>
      <c r="AO864" s="561"/>
      <c r="AP864" s="561"/>
      <c r="AQ864" s="561"/>
      <c r="AR864" s="561"/>
      <c r="AS864" s="561"/>
      <c r="AU864" s="561"/>
      <c r="AV864" s="561"/>
      <c r="AW864" s="561"/>
      <c r="AX864" s="561"/>
      <c r="AY864" s="561"/>
      <c r="AZ864" s="561"/>
      <c r="BA864" s="561"/>
      <c r="BB864" s="561"/>
      <c r="BC864" s="561"/>
      <c r="BD864" s="561"/>
      <c r="BE864" s="561"/>
      <c r="BF864" s="561"/>
      <c r="BG864" s="561"/>
      <c r="BH864" s="561"/>
      <c r="BI864" s="561"/>
      <c r="BJ864" s="561"/>
      <c r="BK864" s="561"/>
      <c r="BL864" s="561"/>
      <c r="BM864" s="561"/>
      <c r="BN864" s="561"/>
      <c r="BO864" s="561"/>
      <c r="BP864" s="561"/>
      <c r="BQ864" s="561"/>
      <c r="BR864" s="561"/>
      <c r="BS864" s="561"/>
      <c r="BT864" s="561"/>
      <c r="BU864" s="561"/>
    </row>
    <row r="865" spans="1:73">
      <c r="A865" s="561"/>
      <c r="E865" s="561"/>
      <c r="H865" s="561"/>
      <c r="Q865" s="561"/>
      <c r="R865" s="561"/>
      <c r="S865" s="561"/>
      <c r="T865" s="561"/>
      <c r="U865" s="561"/>
      <c r="V865" s="561"/>
      <c r="Y865" s="561"/>
      <c r="Z865" s="561"/>
      <c r="AA865" s="561"/>
      <c r="AB865" s="561"/>
      <c r="AC865" s="561"/>
      <c r="AD865" s="561"/>
      <c r="AE865" s="561"/>
      <c r="AF865" s="561"/>
      <c r="AG865" s="561"/>
      <c r="AH865" s="561"/>
      <c r="AJ865" s="561"/>
      <c r="AK865" s="561"/>
      <c r="AM865" s="561"/>
      <c r="AN865" s="561"/>
      <c r="AO865" s="561"/>
      <c r="AP865" s="561"/>
      <c r="AQ865" s="561"/>
      <c r="AR865" s="561"/>
      <c r="AS865" s="561"/>
      <c r="AU865" s="561"/>
      <c r="AV865" s="561"/>
      <c r="AW865" s="561"/>
      <c r="AX865" s="561"/>
      <c r="AY865" s="561"/>
      <c r="AZ865" s="561"/>
      <c r="BA865" s="561"/>
      <c r="BB865" s="561"/>
      <c r="BC865" s="561"/>
      <c r="BD865" s="561"/>
      <c r="BE865" s="561"/>
      <c r="BF865" s="561"/>
      <c r="BG865" s="561"/>
      <c r="BH865" s="561"/>
      <c r="BI865" s="561"/>
      <c r="BJ865" s="561"/>
      <c r="BK865" s="561"/>
      <c r="BL865" s="561"/>
      <c r="BM865" s="561"/>
      <c r="BN865" s="561"/>
      <c r="BO865" s="561"/>
      <c r="BP865" s="561"/>
      <c r="BQ865" s="561"/>
      <c r="BR865" s="561"/>
      <c r="BS865" s="561"/>
      <c r="BT865" s="561"/>
      <c r="BU865" s="561"/>
    </row>
    <row r="866" spans="1:73">
      <c r="A866" s="561"/>
      <c r="E866" s="561"/>
      <c r="H866" s="561"/>
      <c r="Q866" s="561"/>
      <c r="R866" s="561"/>
      <c r="S866" s="561"/>
      <c r="T866" s="561"/>
      <c r="U866" s="561"/>
      <c r="V866" s="561"/>
      <c r="Y866" s="561"/>
      <c r="Z866" s="561"/>
      <c r="AA866" s="561"/>
      <c r="AB866" s="561"/>
      <c r="AC866" s="561"/>
      <c r="AD866" s="561"/>
      <c r="AE866" s="561"/>
      <c r="AF866" s="561"/>
      <c r="AG866" s="561"/>
      <c r="AH866" s="561"/>
      <c r="AJ866" s="561"/>
      <c r="AK866" s="561"/>
      <c r="AM866" s="561"/>
      <c r="AN866" s="561"/>
      <c r="AO866" s="561"/>
      <c r="AP866" s="561"/>
      <c r="AQ866" s="561"/>
      <c r="AR866" s="561"/>
      <c r="AS866" s="561"/>
      <c r="AU866" s="561"/>
      <c r="AV866" s="561"/>
      <c r="AW866" s="561"/>
      <c r="AX866" s="561"/>
      <c r="AY866" s="561"/>
      <c r="AZ866" s="561"/>
      <c r="BA866" s="561"/>
      <c r="BB866" s="561"/>
      <c r="BC866" s="561"/>
      <c r="BD866" s="561"/>
      <c r="BE866" s="561"/>
      <c r="BF866" s="561"/>
      <c r="BG866" s="561"/>
      <c r="BH866" s="561"/>
      <c r="BI866" s="561"/>
      <c r="BJ866" s="561"/>
      <c r="BK866" s="561"/>
      <c r="BL866" s="561"/>
      <c r="BM866" s="561"/>
      <c r="BN866" s="561"/>
      <c r="BO866" s="561"/>
      <c r="BP866" s="561"/>
      <c r="BQ866" s="561"/>
      <c r="BR866" s="561"/>
      <c r="BS866" s="561"/>
      <c r="BT866" s="561"/>
      <c r="BU866" s="561"/>
    </row>
    <row r="867" spans="1:73">
      <c r="A867" s="561"/>
      <c r="E867" s="561"/>
      <c r="H867" s="561"/>
      <c r="Q867" s="561"/>
      <c r="R867" s="561"/>
      <c r="S867" s="561"/>
      <c r="T867" s="561"/>
      <c r="U867" s="561"/>
      <c r="V867" s="561"/>
      <c r="Y867" s="561"/>
      <c r="Z867" s="561"/>
      <c r="AA867" s="561"/>
      <c r="AB867" s="561"/>
      <c r="AC867" s="561"/>
      <c r="AD867" s="561"/>
      <c r="AE867" s="561"/>
      <c r="AF867" s="561"/>
      <c r="AG867" s="561"/>
      <c r="AH867" s="561"/>
      <c r="AJ867" s="561"/>
      <c r="AK867" s="561"/>
      <c r="AM867" s="561"/>
      <c r="AN867" s="561"/>
      <c r="AO867" s="561"/>
      <c r="AP867" s="561"/>
      <c r="AQ867" s="561"/>
      <c r="AR867" s="561"/>
      <c r="AS867" s="561"/>
      <c r="AU867" s="561"/>
      <c r="AV867" s="561"/>
      <c r="AW867" s="561"/>
      <c r="AX867" s="561"/>
      <c r="AY867" s="561"/>
      <c r="AZ867" s="561"/>
      <c r="BA867" s="561"/>
      <c r="BB867" s="561"/>
      <c r="BC867" s="561"/>
      <c r="BD867" s="561"/>
      <c r="BE867" s="561"/>
      <c r="BF867" s="561"/>
      <c r="BG867" s="561"/>
      <c r="BH867" s="561"/>
      <c r="BI867" s="561"/>
      <c r="BJ867" s="561"/>
      <c r="BK867" s="561"/>
      <c r="BL867" s="561"/>
      <c r="BM867" s="561"/>
      <c r="BN867" s="561"/>
      <c r="BO867" s="561"/>
      <c r="BP867" s="561"/>
      <c r="BQ867" s="561"/>
      <c r="BR867" s="561"/>
      <c r="BS867" s="561"/>
      <c r="BT867" s="561"/>
      <c r="BU867" s="561"/>
    </row>
    <row r="868" spans="1:73">
      <c r="A868" s="561"/>
      <c r="E868" s="561"/>
      <c r="H868" s="561"/>
      <c r="Q868" s="561"/>
      <c r="R868" s="561"/>
      <c r="S868" s="561"/>
      <c r="T868" s="561"/>
      <c r="U868" s="561"/>
      <c r="V868" s="561"/>
      <c r="Y868" s="561"/>
      <c r="Z868" s="561"/>
      <c r="AA868" s="561"/>
      <c r="AB868" s="561"/>
      <c r="AC868" s="561"/>
      <c r="AD868" s="561"/>
      <c r="AE868" s="561"/>
      <c r="AF868" s="561"/>
      <c r="AG868" s="561"/>
      <c r="AH868" s="561"/>
      <c r="AJ868" s="561"/>
      <c r="AK868" s="561"/>
      <c r="AM868" s="561"/>
      <c r="AN868" s="561"/>
      <c r="AO868" s="561"/>
      <c r="AP868" s="561"/>
      <c r="AQ868" s="561"/>
      <c r="AR868" s="561"/>
      <c r="AS868" s="561"/>
      <c r="AU868" s="561"/>
      <c r="AV868" s="561"/>
      <c r="AW868" s="561"/>
      <c r="AX868" s="561"/>
      <c r="AY868" s="561"/>
      <c r="AZ868" s="561"/>
      <c r="BA868" s="561"/>
      <c r="BB868" s="561"/>
      <c r="BC868" s="561"/>
      <c r="BD868" s="561"/>
      <c r="BE868" s="561"/>
      <c r="BF868" s="561"/>
      <c r="BG868" s="561"/>
      <c r="BH868" s="561"/>
      <c r="BI868" s="561"/>
      <c r="BJ868" s="561"/>
      <c r="BK868" s="561"/>
      <c r="BL868" s="561"/>
      <c r="BM868" s="561"/>
      <c r="BN868" s="561"/>
      <c r="BO868" s="561"/>
      <c r="BP868" s="561"/>
      <c r="BQ868" s="561"/>
      <c r="BR868" s="561"/>
      <c r="BS868" s="561"/>
      <c r="BT868" s="561"/>
      <c r="BU868" s="561"/>
    </row>
    <row r="869" spans="1:73">
      <c r="A869" s="561"/>
      <c r="E869" s="561"/>
      <c r="H869" s="561"/>
      <c r="Q869" s="561"/>
      <c r="R869" s="561"/>
      <c r="S869" s="561"/>
      <c r="T869" s="561"/>
      <c r="U869" s="561"/>
      <c r="V869" s="561"/>
      <c r="Y869" s="561"/>
      <c r="Z869" s="561"/>
      <c r="AA869" s="561"/>
      <c r="AB869" s="561"/>
      <c r="AC869" s="561"/>
      <c r="AD869" s="561"/>
      <c r="AE869" s="561"/>
      <c r="AF869" s="561"/>
      <c r="AG869" s="561"/>
      <c r="AH869" s="561"/>
      <c r="AJ869" s="561"/>
      <c r="AK869" s="561"/>
      <c r="AM869" s="561"/>
      <c r="AN869" s="561"/>
      <c r="AO869" s="561"/>
      <c r="AP869" s="561"/>
      <c r="AQ869" s="561"/>
      <c r="AR869" s="561"/>
      <c r="AS869" s="561"/>
      <c r="AU869" s="561"/>
      <c r="AV869" s="561"/>
      <c r="AW869" s="561"/>
      <c r="AX869" s="561"/>
      <c r="AY869" s="561"/>
      <c r="AZ869" s="561"/>
      <c r="BA869" s="561"/>
      <c r="BB869" s="561"/>
      <c r="BC869" s="561"/>
      <c r="BD869" s="561"/>
      <c r="BE869" s="561"/>
      <c r="BF869" s="561"/>
      <c r="BG869" s="561"/>
      <c r="BH869" s="561"/>
      <c r="BI869" s="561"/>
      <c r="BJ869" s="561"/>
      <c r="BK869" s="561"/>
      <c r="BL869" s="561"/>
      <c r="BM869" s="561"/>
      <c r="BN869" s="561"/>
      <c r="BO869" s="561"/>
      <c r="BP869" s="561"/>
      <c r="BQ869" s="561"/>
      <c r="BR869" s="561"/>
      <c r="BS869" s="561"/>
      <c r="BT869" s="561"/>
      <c r="BU869" s="561"/>
    </row>
    <row r="870" spans="1:73">
      <c r="A870" s="561"/>
      <c r="E870" s="561"/>
      <c r="H870" s="561"/>
      <c r="Q870" s="561"/>
      <c r="R870" s="561"/>
      <c r="S870" s="561"/>
      <c r="T870" s="561"/>
      <c r="U870" s="561"/>
      <c r="V870" s="561"/>
      <c r="Y870" s="561"/>
      <c r="Z870" s="561"/>
      <c r="AA870" s="561"/>
      <c r="AB870" s="561"/>
      <c r="AC870" s="561"/>
      <c r="AD870" s="561"/>
      <c r="AE870" s="561"/>
      <c r="AF870" s="561"/>
      <c r="AG870" s="561"/>
      <c r="AH870" s="561"/>
      <c r="AJ870" s="561"/>
      <c r="AK870" s="561"/>
      <c r="AM870" s="561"/>
      <c r="AN870" s="561"/>
      <c r="AO870" s="561"/>
      <c r="AP870" s="561"/>
      <c r="AQ870" s="561"/>
      <c r="AR870" s="561"/>
      <c r="AS870" s="561"/>
      <c r="AU870" s="561"/>
      <c r="AV870" s="561"/>
      <c r="AW870" s="561"/>
      <c r="AX870" s="561"/>
      <c r="AY870" s="561"/>
      <c r="AZ870" s="561"/>
      <c r="BA870" s="561"/>
      <c r="BB870" s="561"/>
      <c r="BC870" s="561"/>
      <c r="BD870" s="561"/>
      <c r="BE870" s="561"/>
      <c r="BF870" s="561"/>
      <c r="BG870" s="561"/>
      <c r="BH870" s="561"/>
      <c r="BI870" s="561"/>
      <c r="BJ870" s="561"/>
      <c r="BK870" s="561"/>
      <c r="BL870" s="561"/>
      <c r="BM870" s="561"/>
      <c r="BN870" s="561"/>
      <c r="BO870" s="561"/>
      <c r="BP870" s="561"/>
      <c r="BQ870" s="561"/>
      <c r="BR870" s="561"/>
      <c r="BS870" s="561"/>
      <c r="BT870" s="561"/>
      <c r="BU870" s="561"/>
    </row>
    <row r="871" spans="1:73">
      <c r="A871" s="561"/>
      <c r="E871" s="561"/>
      <c r="H871" s="561"/>
      <c r="Q871" s="561"/>
      <c r="R871" s="561"/>
      <c r="S871" s="561"/>
      <c r="T871" s="561"/>
      <c r="U871" s="561"/>
      <c r="V871" s="561"/>
      <c r="Y871" s="561"/>
      <c r="Z871" s="561"/>
      <c r="AA871" s="561"/>
      <c r="AB871" s="561"/>
      <c r="AC871" s="561"/>
      <c r="AD871" s="561"/>
      <c r="AE871" s="561"/>
      <c r="AF871" s="561"/>
      <c r="AG871" s="561"/>
      <c r="AH871" s="561"/>
      <c r="AJ871" s="561"/>
      <c r="AK871" s="561"/>
      <c r="AM871" s="561"/>
      <c r="AN871" s="561"/>
      <c r="AO871" s="561"/>
      <c r="AP871" s="561"/>
      <c r="AQ871" s="561"/>
      <c r="AR871" s="561"/>
      <c r="AS871" s="561"/>
      <c r="AU871" s="561"/>
      <c r="AV871" s="561"/>
      <c r="AW871" s="561"/>
      <c r="AX871" s="561"/>
      <c r="AY871" s="561"/>
      <c r="AZ871" s="561"/>
      <c r="BA871" s="561"/>
      <c r="BB871" s="561"/>
      <c r="BC871" s="561"/>
      <c r="BD871" s="561"/>
      <c r="BE871" s="561"/>
      <c r="BF871" s="561"/>
      <c r="BG871" s="561"/>
      <c r="BH871" s="561"/>
      <c r="BI871" s="561"/>
      <c r="BJ871" s="561"/>
      <c r="BK871" s="561"/>
      <c r="BL871" s="561"/>
      <c r="BM871" s="561"/>
      <c r="BN871" s="561"/>
      <c r="BO871" s="561"/>
      <c r="BP871" s="561"/>
      <c r="BQ871" s="561"/>
      <c r="BR871" s="561"/>
      <c r="BS871" s="561"/>
      <c r="BT871" s="561"/>
      <c r="BU871" s="561"/>
    </row>
    <row r="872" spans="1:73">
      <c r="A872" s="561"/>
      <c r="E872" s="561"/>
      <c r="H872" s="561"/>
      <c r="Q872" s="561"/>
      <c r="R872" s="561"/>
      <c r="S872" s="561"/>
      <c r="T872" s="561"/>
      <c r="U872" s="561"/>
      <c r="V872" s="561"/>
      <c r="Y872" s="561"/>
      <c r="Z872" s="561"/>
      <c r="AA872" s="561"/>
      <c r="AB872" s="561"/>
      <c r="AC872" s="561"/>
      <c r="AD872" s="561"/>
      <c r="AE872" s="561"/>
      <c r="AF872" s="561"/>
      <c r="AG872" s="561"/>
      <c r="AH872" s="561"/>
      <c r="AJ872" s="561"/>
      <c r="AK872" s="561"/>
      <c r="AM872" s="561"/>
      <c r="AN872" s="561"/>
      <c r="AO872" s="561"/>
      <c r="AP872" s="561"/>
      <c r="AQ872" s="561"/>
      <c r="AR872" s="561"/>
      <c r="AS872" s="561"/>
      <c r="AU872" s="561"/>
      <c r="AV872" s="561"/>
      <c r="AW872" s="561"/>
      <c r="AX872" s="561"/>
      <c r="AY872" s="561"/>
      <c r="AZ872" s="561"/>
      <c r="BA872" s="561"/>
      <c r="BB872" s="561"/>
      <c r="BC872" s="561"/>
      <c r="BD872" s="561"/>
      <c r="BE872" s="561"/>
      <c r="BF872" s="561"/>
      <c r="BG872" s="561"/>
      <c r="BH872" s="561"/>
      <c r="BI872" s="561"/>
      <c r="BJ872" s="561"/>
      <c r="BK872" s="561"/>
      <c r="BL872" s="561"/>
      <c r="BM872" s="561"/>
      <c r="BN872" s="561"/>
      <c r="BO872" s="561"/>
      <c r="BP872" s="561"/>
      <c r="BQ872" s="561"/>
      <c r="BR872" s="561"/>
      <c r="BS872" s="561"/>
      <c r="BT872" s="561"/>
      <c r="BU872" s="561"/>
    </row>
    <row r="873" spans="1:73">
      <c r="A873" s="561"/>
      <c r="E873" s="561"/>
      <c r="H873" s="561"/>
      <c r="Q873" s="561"/>
      <c r="R873" s="561"/>
      <c r="S873" s="561"/>
      <c r="T873" s="561"/>
      <c r="U873" s="561"/>
      <c r="V873" s="561"/>
      <c r="Y873" s="561"/>
      <c r="Z873" s="561"/>
      <c r="AA873" s="561"/>
      <c r="AB873" s="561"/>
      <c r="AC873" s="561"/>
      <c r="AD873" s="561"/>
      <c r="AE873" s="561"/>
      <c r="AF873" s="561"/>
      <c r="AG873" s="561"/>
      <c r="AH873" s="561"/>
      <c r="AJ873" s="561"/>
      <c r="AK873" s="561"/>
      <c r="AM873" s="561"/>
      <c r="AN873" s="561"/>
      <c r="AO873" s="561"/>
      <c r="AP873" s="561"/>
      <c r="AQ873" s="561"/>
      <c r="AR873" s="561"/>
      <c r="AS873" s="561"/>
      <c r="AU873" s="561"/>
      <c r="AV873" s="561"/>
      <c r="AW873" s="561"/>
      <c r="AX873" s="561"/>
      <c r="AY873" s="561"/>
      <c r="AZ873" s="561"/>
      <c r="BA873" s="561"/>
      <c r="BB873" s="561"/>
      <c r="BC873" s="561"/>
      <c r="BD873" s="561"/>
      <c r="BE873" s="561"/>
      <c r="BF873" s="561"/>
      <c r="BG873" s="561"/>
      <c r="BH873" s="561"/>
      <c r="BI873" s="561"/>
      <c r="BJ873" s="561"/>
      <c r="BK873" s="561"/>
      <c r="BL873" s="561"/>
      <c r="BM873" s="561"/>
      <c r="BN873" s="561"/>
      <c r="BO873" s="561"/>
      <c r="BP873" s="561"/>
      <c r="BQ873" s="561"/>
      <c r="BR873" s="561"/>
      <c r="BS873" s="561"/>
      <c r="BT873" s="561"/>
      <c r="BU873" s="561"/>
    </row>
    <row r="874" spans="1:73">
      <c r="A874" s="561"/>
      <c r="E874" s="561"/>
      <c r="H874" s="561"/>
      <c r="Q874" s="561"/>
      <c r="R874" s="561"/>
      <c r="S874" s="561"/>
      <c r="T874" s="561"/>
      <c r="U874" s="561"/>
      <c r="V874" s="561"/>
      <c r="Y874" s="561"/>
      <c r="Z874" s="561"/>
      <c r="AA874" s="561"/>
      <c r="AB874" s="561"/>
      <c r="AC874" s="561"/>
      <c r="AD874" s="561"/>
      <c r="AE874" s="561"/>
      <c r="AF874" s="561"/>
      <c r="AG874" s="561"/>
      <c r="AH874" s="561"/>
      <c r="AJ874" s="561"/>
      <c r="AK874" s="561"/>
      <c r="AM874" s="561"/>
      <c r="AN874" s="561"/>
      <c r="AO874" s="561"/>
      <c r="AP874" s="561"/>
      <c r="AQ874" s="561"/>
      <c r="AR874" s="561"/>
      <c r="AS874" s="561"/>
      <c r="AU874" s="561"/>
      <c r="AV874" s="561"/>
      <c r="AW874" s="561"/>
      <c r="AX874" s="561"/>
      <c r="AY874" s="561"/>
      <c r="AZ874" s="561"/>
      <c r="BA874" s="561"/>
      <c r="BB874" s="561"/>
      <c r="BC874" s="561"/>
      <c r="BD874" s="561"/>
      <c r="BE874" s="561"/>
      <c r="BF874" s="561"/>
      <c r="BG874" s="561"/>
      <c r="BH874" s="561"/>
      <c r="BI874" s="561"/>
      <c r="BJ874" s="561"/>
      <c r="BK874" s="561"/>
      <c r="BL874" s="561"/>
      <c r="BM874" s="561"/>
      <c r="BN874" s="561"/>
      <c r="BO874" s="561"/>
      <c r="BP874" s="561"/>
      <c r="BQ874" s="561"/>
      <c r="BR874" s="561"/>
      <c r="BS874" s="561"/>
      <c r="BT874" s="561"/>
      <c r="BU874" s="561"/>
    </row>
    <row r="875" spans="1:73">
      <c r="A875" s="561"/>
      <c r="E875" s="561"/>
      <c r="H875" s="561"/>
      <c r="Q875" s="561"/>
      <c r="R875" s="561"/>
      <c r="S875" s="561"/>
      <c r="T875" s="561"/>
      <c r="U875" s="561"/>
      <c r="V875" s="561"/>
      <c r="Y875" s="561"/>
      <c r="Z875" s="561"/>
      <c r="AA875" s="561"/>
      <c r="AB875" s="561"/>
      <c r="AC875" s="561"/>
      <c r="AD875" s="561"/>
      <c r="AE875" s="561"/>
      <c r="AF875" s="561"/>
      <c r="AG875" s="561"/>
      <c r="AH875" s="561"/>
      <c r="AJ875" s="561"/>
      <c r="AK875" s="561"/>
      <c r="AM875" s="561"/>
      <c r="AN875" s="561"/>
      <c r="AO875" s="561"/>
      <c r="AP875" s="561"/>
      <c r="AQ875" s="561"/>
      <c r="AR875" s="561"/>
      <c r="AS875" s="561"/>
      <c r="AU875" s="561"/>
      <c r="AV875" s="561"/>
      <c r="AW875" s="561"/>
      <c r="AX875" s="561"/>
      <c r="AY875" s="561"/>
      <c r="AZ875" s="561"/>
      <c r="BA875" s="561"/>
      <c r="BB875" s="561"/>
      <c r="BC875" s="561"/>
      <c r="BD875" s="561"/>
      <c r="BE875" s="561"/>
      <c r="BF875" s="561"/>
      <c r="BG875" s="561"/>
      <c r="BH875" s="561"/>
      <c r="BI875" s="561"/>
      <c r="BJ875" s="561"/>
      <c r="BK875" s="561"/>
      <c r="BL875" s="561"/>
      <c r="BM875" s="561"/>
      <c r="BN875" s="561"/>
      <c r="BO875" s="561"/>
      <c r="BP875" s="561"/>
      <c r="BQ875" s="561"/>
      <c r="BR875" s="561"/>
      <c r="BS875" s="561"/>
      <c r="BT875" s="561"/>
      <c r="BU875" s="561"/>
    </row>
    <row r="876" spans="1:73">
      <c r="A876" s="561"/>
      <c r="E876" s="561"/>
      <c r="H876" s="561"/>
      <c r="Q876" s="561"/>
      <c r="R876" s="561"/>
      <c r="S876" s="561"/>
      <c r="T876" s="561"/>
      <c r="U876" s="561"/>
      <c r="V876" s="561"/>
      <c r="Y876" s="561"/>
      <c r="Z876" s="561"/>
      <c r="AA876" s="561"/>
      <c r="AB876" s="561"/>
      <c r="AC876" s="561"/>
      <c r="AD876" s="561"/>
      <c r="AE876" s="561"/>
      <c r="AF876" s="561"/>
      <c r="AG876" s="561"/>
      <c r="AH876" s="561"/>
      <c r="AJ876" s="561"/>
      <c r="AK876" s="561"/>
      <c r="AM876" s="561"/>
      <c r="AN876" s="561"/>
      <c r="AO876" s="561"/>
      <c r="AP876" s="561"/>
      <c r="AQ876" s="561"/>
      <c r="AR876" s="561"/>
      <c r="AS876" s="561"/>
      <c r="AU876" s="561"/>
      <c r="AV876" s="561"/>
      <c r="AW876" s="561"/>
      <c r="AX876" s="561"/>
      <c r="AY876" s="561"/>
      <c r="AZ876" s="561"/>
      <c r="BA876" s="561"/>
      <c r="BB876" s="561"/>
      <c r="BC876" s="561"/>
      <c r="BD876" s="561"/>
      <c r="BE876" s="561"/>
      <c r="BF876" s="561"/>
      <c r="BG876" s="561"/>
      <c r="BH876" s="561"/>
      <c r="BI876" s="561"/>
      <c r="BJ876" s="561"/>
      <c r="BK876" s="561"/>
      <c r="BL876" s="561"/>
      <c r="BM876" s="561"/>
      <c r="BN876" s="561"/>
      <c r="BO876" s="561"/>
      <c r="BP876" s="561"/>
      <c r="BQ876" s="561"/>
      <c r="BR876" s="561"/>
      <c r="BS876" s="561"/>
      <c r="BT876" s="561"/>
      <c r="BU876" s="561"/>
    </row>
    <row r="877" spans="1:73">
      <c r="A877" s="561"/>
      <c r="E877" s="561"/>
      <c r="H877" s="561"/>
      <c r="Q877" s="561"/>
      <c r="R877" s="561"/>
      <c r="S877" s="561"/>
      <c r="T877" s="561"/>
      <c r="U877" s="561"/>
      <c r="V877" s="561"/>
      <c r="Y877" s="561"/>
      <c r="Z877" s="561"/>
      <c r="AA877" s="561"/>
      <c r="AB877" s="561"/>
      <c r="AC877" s="561"/>
      <c r="AD877" s="561"/>
      <c r="AE877" s="561"/>
      <c r="AF877" s="561"/>
      <c r="AG877" s="561"/>
      <c r="AH877" s="561"/>
      <c r="AJ877" s="561"/>
      <c r="AK877" s="561"/>
      <c r="AM877" s="561"/>
      <c r="AN877" s="561"/>
      <c r="AO877" s="561"/>
      <c r="AP877" s="561"/>
      <c r="AQ877" s="561"/>
      <c r="AR877" s="561"/>
      <c r="AS877" s="561"/>
      <c r="AU877" s="561"/>
      <c r="AV877" s="561"/>
      <c r="AW877" s="561"/>
      <c r="AX877" s="561"/>
      <c r="AY877" s="561"/>
      <c r="AZ877" s="561"/>
      <c r="BA877" s="561"/>
      <c r="BB877" s="561"/>
      <c r="BC877" s="561"/>
      <c r="BD877" s="561"/>
      <c r="BE877" s="561"/>
      <c r="BF877" s="561"/>
      <c r="BG877" s="561"/>
      <c r="BH877" s="561"/>
      <c r="BI877" s="561"/>
      <c r="BJ877" s="561"/>
      <c r="BK877" s="561"/>
      <c r="BL877" s="561"/>
      <c r="BM877" s="561"/>
      <c r="BN877" s="561"/>
      <c r="BO877" s="561"/>
      <c r="BP877" s="561"/>
      <c r="BQ877" s="561"/>
      <c r="BR877" s="561"/>
      <c r="BS877" s="561"/>
      <c r="BT877" s="561"/>
      <c r="BU877" s="561"/>
    </row>
    <row r="878" spans="1:73">
      <c r="A878" s="561"/>
      <c r="E878" s="561"/>
      <c r="H878" s="561"/>
      <c r="Q878" s="561"/>
      <c r="R878" s="561"/>
      <c r="S878" s="561"/>
      <c r="T878" s="561"/>
      <c r="U878" s="561"/>
      <c r="V878" s="561"/>
      <c r="Y878" s="561"/>
      <c r="Z878" s="561"/>
      <c r="AA878" s="561"/>
      <c r="AB878" s="561"/>
      <c r="AC878" s="561"/>
      <c r="AD878" s="561"/>
      <c r="AE878" s="561"/>
      <c r="AF878" s="561"/>
      <c r="AG878" s="561"/>
      <c r="AH878" s="561"/>
      <c r="AJ878" s="561"/>
      <c r="AK878" s="561"/>
      <c r="AM878" s="561"/>
      <c r="AN878" s="561"/>
      <c r="AO878" s="561"/>
      <c r="AP878" s="561"/>
      <c r="AQ878" s="561"/>
      <c r="AR878" s="561"/>
      <c r="AS878" s="561"/>
      <c r="AU878" s="561"/>
      <c r="AV878" s="561"/>
      <c r="AW878" s="561"/>
      <c r="AX878" s="561"/>
      <c r="AY878" s="561"/>
      <c r="AZ878" s="561"/>
      <c r="BA878" s="561"/>
      <c r="BB878" s="561"/>
      <c r="BC878" s="561"/>
      <c r="BD878" s="561"/>
      <c r="BE878" s="561"/>
      <c r="BF878" s="561"/>
      <c r="BG878" s="561"/>
      <c r="BH878" s="561"/>
      <c r="BI878" s="561"/>
      <c r="BJ878" s="561"/>
      <c r="BK878" s="561"/>
      <c r="BL878" s="561"/>
      <c r="BM878" s="561"/>
      <c r="BN878" s="561"/>
      <c r="BO878" s="561"/>
      <c r="BP878" s="561"/>
      <c r="BQ878" s="561"/>
      <c r="BR878" s="561"/>
      <c r="BS878" s="561"/>
      <c r="BT878" s="561"/>
      <c r="BU878" s="561"/>
    </row>
    <row r="879" spans="1:73">
      <c r="A879" s="561"/>
      <c r="E879" s="561"/>
      <c r="H879" s="561"/>
      <c r="Q879" s="561"/>
      <c r="R879" s="561"/>
      <c r="S879" s="561"/>
      <c r="T879" s="561"/>
      <c r="U879" s="561"/>
      <c r="V879" s="561"/>
      <c r="Y879" s="561"/>
      <c r="Z879" s="561"/>
      <c r="AA879" s="561"/>
      <c r="AB879" s="561"/>
      <c r="AC879" s="561"/>
      <c r="AD879" s="561"/>
      <c r="AE879" s="561"/>
      <c r="AF879" s="561"/>
      <c r="AG879" s="561"/>
      <c r="AH879" s="561"/>
      <c r="AJ879" s="561"/>
      <c r="AK879" s="561"/>
      <c r="AM879" s="561"/>
      <c r="AN879" s="561"/>
      <c r="AO879" s="561"/>
      <c r="AP879" s="561"/>
      <c r="AQ879" s="561"/>
      <c r="AR879" s="561"/>
      <c r="AS879" s="561"/>
      <c r="AU879" s="561"/>
      <c r="AV879" s="561"/>
      <c r="AW879" s="561"/>
      <c r="AX879" s="561"/>
      <c r="AY879" s="561"/>
      <c r="AZ879" s="561"/>
      <c r="BA879" s="561"/>
      <c r="BB879" s="561"/>
      <c r="BC879" s="561"/>
      <c r="BD879" s="561"/>
      <c r="BE879" s="561"/>
      <c r="BF879" s="561"/>
      <c r="BG879" s="561"/>
      <c r="BH879" s="561"/>
      <c r="BI879" s="561"/>
      <c r="BJ879" s="561"/>
      <c r="BK879" s="561"/>
      <c r="BL879" s="561"/>
      <c r="BM879" s="561"/>
      <c r="BN879" s="561"/>
      <c r="BO879" s="561"/>
      <c r="BP879" s="561"/>
      <c r="BQ879" s="561"/>
      <c r="BR879" s="561"/>
      <c r="BS879" s="561"/>
      <c r="BT879" s="561"/>
      <c r="BU879" s="561"/>
    </row>
    <row r="880" spans="1:73">
      <c r="A880" s="561"/>
      <c r="E880" s="561"/>
      <c r="H880" s="561"/>
      <c r="Q880" s="561"/>
      <c r="R880" s="561"/>
      <c r="S880" s="561"/>
      <c r="T880" s="561"/>
      <c r="U880" s="561"/>
      <c r="V880" s="561"/>
      <c r="Y880" s="561"/>
      <c r="Z880" s="561"/>
      <c r="AA880" s="561"/>
      <c r="AB880" s="561"/>
      <c r="AC880" s="561"/>
      <c r="AD880" s="561"/>
      <c r="AE880" s="561"/>
      <c r="AF880" s="561"/>
      <c r="AG880" s="561"/>
      <c r="AH880" s="561"/>
      <c r="AJ880" s="561"/>
      <c r="AK880" s="561"/>
      <c r="AM880" s="561"/>
      <c r="AN880" s="561"/>
      <c r="AO880" s="561"/>
      <c r="AP880" s="561"/>
      <c r="AQ880" s="561"/>
      <c r="AR880" s="561"/>
      <c r="AS880" s="561"/>
      <c r="AU880" s="561"/>
      <c r="AV880" s="561"/>
      <c r="AW880" s="561"/>
      <c r="AX880" s="561"/>
      <c r="AY880" s="561"/>
      <c r="AZ880" s="561"/>
      <c r="BA880" s="561"/>
      <c r="BB880" s="561"/>
      <c r="BC880" s="561"/>
      <c r="BD880" s="561"/>
      <c r="BE880" s="561"/>
      <c r="BF880" s="561"/>
      <c r="BG880" s="561"/>
      <c r="BH880" s="561"/>
      <c r="BI880" s="561"/>
      <c r="BJ880" s="561"/>
      <c r="BK880" s="561"/>
      <c r="BL880" s="561"/>
      <c r="BM880" s="561"/>
      <c r="BN880" s="561"/>
      <c r="BO880" s="561"/>
      <c r="BP880" s="561"/>
      <c r="BQ880" s="561"/>
      <c r="BR880" s="561"/>
      <c r="BS880" s="561"/>
      <c r="BT880" s="561"/>
      <c r="BU880" s="561"/>
    </row>
    <row r="881" spans="1:73">
      <c r="A881" s="561"/>
      <c r="E881" s="561"/>
      <c r="H881" s="561"/>
      <c r="Q881" s="561"/>
      <c r="R881" s="561"/>
      <c r="S881" s="561"/>
      <c r="T881" s="561"/>
      <c r="U881" s="561"/>
      <c r="V881" s="561"/>
      <c r="Y881" s="561"/>
      <c r="Z881" s="561"/>
      <c r="AA881" s="561"/>
      <c r="AB881" s="561"/>
      <c r="AC881" s="561"/>
      <c r="AD881" s="561"/>
      <c r="AE881" s="561"/>
      <c r="AF881" s="561"/>
      <c r="AG881" s="561"/>
      <c r="AH881" s="561"/>
      <c r="AJ881" s="561"/>
      <c r="AK881" s="561"/>
      <c r="AM881" s="561"/>
      <c r="AN881" s="561"/>
      <c r="AO881" s="561"/>
      <c r="AP881" s="561"/>
      <c r="AQ881" s="561"/>
      <c r="AR881" s="561"/>
      <c r="AS881" s="561"/>
      <c r="AU881" s="561"/>
      <c r="AV881" s="561"/>
      <c r="AW881" s="561"/>
      <c r="AX881" s="561"/>
      <c r="AY881" s="561"/>
      <c r="AZ881" s="561"/>
      <c r="BA881" s="561"/>
      <c r="BB881" s="561"/>
      <c r="BC881" s="561"/>
      <c r="BD881" s="561"/>
      <c r="BE881" s="561"/>
      <c r="BF881" s="561"/>
      <c r="BG881" s="561"/>
      <c r="BH881" s="561"/>
      <c r="BI881" s="561"/>
      <c r="BJ881" s="561"/>
      <c r="BK881" s="561"/>
      <c r="BL881" s="561"/>
      <c r="BM881" s="561"/>
      <c r="BN881" s="561"/>
      <c r="BO881" s="561"/>
      <c r="BP881" s="561"/>
      <c r="BQ881" s="561"/>
      <c r="BR881" s="561"/>
      <c r="BS881" s="561"/>
      <c r="BT881" s="561"/>
      <c r="BU881" s="561"/>
    </row>
    <row r="882" spans="1:73">
      <c r="A882" s="561"/>
      <c r="E882" s="561"/>
      <c r="H882" s="561"/>
      <c r="Q882" s="561"/>
      <c r="R882" s="561"/>
      <c r="S882" s="561"/>
      <c r="T882" s="561"/>
      <c r="U882" s="561"/>
      <c r="V882" s="561"/>
      <c r="Y882" s="561"/>
      <c r="Z882" s="561"/>
      <c r="AA882" s="561"/>
      <c r="AB882" s="561"/>
      <c r="AC882" s="561"/>
      <c r="AD882" s="561"/>
      <c r="AE882" s="561"/>
      <c r="AF882" s="561"/>
      <c r="AG882" s="561"/>
      <c r="AH882" s="561"/>
      <c r="AJ882" s="561"/>
      <c r="AK882" s="561"/>
      <c r="AM882" s="561"/>
      <c r="AN882" s="561"/>
      <c r="AO882" s="561"/>
      <c r="AP882" s="561"/>
      <c r="AQ882" s="561"/>
      <c r="AR882" s="561"/>
      <c r="AS882" s="561"/>
      <c r="AU882" s="561"/>
      <c r="AV882" s="561"/>
      <c r="AW882" s="561"/>
      <c r="AX882" s="561"/>
      <c r="AY882" s="561"/>
      <c r="AZ882" s="561"/>
      <c r="BA882" s="561"/>
      <c r="BB882" s="561"/>
      <c r="BC882" s="561"/>
      <c r="BD882" s="561"/>
      <c r="BE882" s="561"/>
      <c r="BF882" s="561"/>
      <c r="BG882" s="561"/>
      <c r="BH882" s="561"/>
      <c r="BI882" s="561"/>
      <c r="BJ882" s="561"/>
      <c r="BK882" s="561"/>
      <c r="BL882" s="561"/>
      <c r="BM882" s="561"/>
      <c r="BN882" s="561"/>
      <c r="BO882" s="561"/>
      <c r="BP882" s="561"/>
      <c r="BQ882" s="561"/>
      <c r="BR882" s="561"/>
      <c r="BS882" s="561"/>
      <c r="BT882" s="561"/>
      <c r="BU882" s="561"/>
    </row>
    <row r="883" spans="1:73">
      <c r="A883" s="561"/>
      <c r="E883" s="561"/>
      <c r="H883" s="561"/>
      <c r="Q883" s="561"/>
      <c r="R883" s="561"/>
      <c r="S883" s="561"/>
      <c r="T883" s="561"/>
      <c r="U883" s="561"/>
      <c r="V883" s="561"/>
      <c r="Y883" s="561"/>
      <c r="Z883" s="561"/>
      <c r="AA883" s="561"/>
      <c r="AB883" s="561"/>
      <c r="AC883" s="561"/>
      <c r="AD883" s="561"/>
      <c r="AE883" s="561"/>
      <c r="AF883" s="561"/>
      <c r="AG883" s="561"/>
      <c r="AH883" s="561"/>
      <c r="AJ883" s="561"/>
      <c r="AK883" s="561"/>
      <c r="AM883" s="561"/>
      <c r="AN883" s="561"/>
      <c r="AO883" s="561"/>
      <c r="AP883" s="561"/>
      <c r="AQ883" s="561"/>
      <c r="AR883" s="561"/>
      <c r="AS883" s="561"/>
      <c r="AU883" s="561"/>
      <c r="AV883" s="561"/>
      <c r="AW883" s="561"/>
      <c r="AX883" s="561"/>
      <c r="AY883" s="561"/>
      <c r="AZ883" s="561"/>
      <c r="BA883" s="561"/>
      <c r="BB883" s="561"/>
      <c r="BC883" s="561"/>
      <c r="BD883" s="561"/>
      <c r="BE883" s="561"/>
      <c r="BF883" s="561"/>
      <c r="BG883" s="561"/>
      <c r="BH883" s="561"/>
      <c r="BI883" s="561"/>
      <c r="BJ883" s="561"/>
      <c r="BK883" s="561"/>
      <c r="BL883" s="561"/>
      <c r="BM883" s="561"/>
      <c r="BN883" s="561"/>
      <c r="BO883" s="561"/>
      <c r="BP883" s="561"/>
      <c r="BQ883" s="561"/>
      <c r="BR883" s="561"/>
      <c r="BS883" s="561"/>
      <c r="BT883" s="561"/>
      <c r="BU883" s="561"/>
    </row>
    <row r="884" spans="1:73">
      <c r="A884" s="561"/>
      <c r="E884" s="561"/>
      <c r="H884" s="561"/>
      <c r="Q884" s="561"/>
      <c r="R884" s="561"/>
      <c r="S884" s="561"/>
      <c r="T884" s="561"/>
      <c r="U884" s="561"/>
      <c r="V884" s="561"/>
      <c r="Y884" s="561"/>
      <c r="Z884" s="561"/>
      <c r="AA884" s="561"/>
      <c r="AB884" s="561"/>
      <c r="AC884" s="561"/>
      <c r="AD884" s="561"/>
      <c r="AE884" s="561"/>
      <c r="AF884" s="561"/>
      <c r="AG884" s="561"/>
      <c r="AH884" s="561"/>
      <c r="AJ884" s="561"/>
      <c r="AK884" s="561"/>
      <c r="AM884" s="561"/>
      <c r="AN884" s="561"/>
      <c r="AO884" s="561"/>
      <c r="AP884" s="561"/>
      <c r="AQ884" s="561"/>
      <c r="AR884" s="561"/>
      <c r="AS884" s="561"/>
      <c r="AU884" s="561"/>
      <c r="AV884" s="561"/>
      <c r="AW884" s="561"/>
      <c r="AX884" s="561"/>
      <c r="AY884" s="561"/>
      <c r="AZ884" s="561"/>
      <c r="BA884" s="561"/>
      <c r="BB884" s="561"/>
      <c r="BC884" s="561"/>
      <c r="BD884" s="561"/>
      <c r="BE884" s="561"/>
      <c r="BF884" s="561"/>
      <c r="BG884" s="561"/>
      <c r="BH884" s="561"/>
      <c r="BI884" s="561"/>
      <c r="BJ884" s="561"/>
      <c r="BK884" s="561"/>
      <c r="BL884" s="561"/>
      <c r="BM884" s="561"/>
      <c r="BN884" s="561"/>
      <c r="BO884" s="561"/>
      <c r="BP884" s="561"/>
      <c r="BQ884" s="561"/>
      <c r="BR884" s="561"/>
      <c r="BS884" s="561"/>
      <c r="BT884" s="561"/>
      <c r="BU884" s="561"/>
    </row>
    <row r="885" spans="1:73">
      <c r="A885" s="561"/>
      <c r="E885" s="561"/>
      <c r="H885" s="561"/>
      <c r="Q885" s="561"/>
      <c r="R885" s="561"/>
      <c r="S885" s="561"/>
      <c r="T885" s="561"/>
      <c r="U885" s="561"/>
      <c r="V885" s="561"/>
      <c r="Y885" s="561"/>
      <c r="Z885" s="561"/>
      <c r="AA885" s="561"/>
      <c r="AB885" s="561"/>
      <c r="AC885" s="561"/>
      <c r="AD885" s="561"/>
      <c r="AE885" s="561"/>
      <c r="AF885" s="561"/>
      <c r="AG885" s="561"/>
      <c r="AH885" s="561"/>
      <c r="AJ885" s="561"/>
      <c r="AK885" s="561"/>
      <c r="AM885" s="561"/>
      <c r="AN885" s="561"/>
      <c r="AO885" s="561"/>
      <c r="AP885" s="561"/>
      <c r="AQ885" s="561"/>
      <c r="AR885" s="561"/>
      <c r="AS885" s="561"/>
      <c r="AU885" s="561"/>
      <c r="AV885" s="561"/>
      <c r="AW885" s="561"/>
      <c r="AX885" s="561"/>
      <c r="AY885" s="561"/>
      <c r="AZ885" s="561"/>
      <c r="BA885" s="561"/>
      <c r="BB885" s="561"/>
      <c r="BC885" s="561"/>
      <c r="BD885" s="561"/>
      <c r="BE885" s="561"/>
      <c r="BF885" s="561"/>
      <c r="BG885" s="561"/>
      <c r="BH885" s="561"/>
      <c r="BI885" s="561"/>
      <c r="BJ885" s="561"/>
      <c r="BK885" s="561"/>
      <c r="BL885" s="561"/>
      <c r="BM885" s="561"/>
      <c r="BN885" s="561"/>
      <c r="BO885" s="561"/>
      <c r="BP885" s="561"/>
      <c r="BQ885" s="561"/>
      <c r="BR885" s="561"/>
      <c r="BS885" s="561"/>
      <c r="BT885" s="561"/>
      <c r="BU885" s="561"/>
    </row>
    <row r="886" spans="1:73">
      <c r="A886" s="561"/>
      <c r="E886" s="561"/>
      <c r="H886" s="561"/>
      <c r="Q886" s="561"/>
      <c r="R886" s="561"/>
      <c r="S886" s="561"/>
      <c r="T886" s="561"/>
      <c r="U886" s="561"/>
      <c r="V886" s="561"/>
      <c r="Y886" s="561"/>
      <c r="Z886" s="561"/>
      <c r="AA886" s="561"/>
      <c r="AB886" s="561"/>
      <c r="AC886" s="561"/>
      <c r="AD886" s="561"/>
      <c r="AE886" s="561"/>
      <c r="AF886" s="561"/>
      <c r="AG886" s="561"/>
      <c r="AH886" s="561"/>
      <c r="AJ886" s="561"/>
      <c r="AK886" s="561"/>
      <c r="AM886" s="561"/>
      <c r="AN886" s="561"/>
      <c r="AO886" s="561"/>
      <c r="AP886" s="561"/>
      <c r="AQ886" s="561"/>
      <c r="AR886" s="561"/>
      <c r="AS886" s="561"/>
      <c r="AU886" s="561"/>
      <c r="AV886" s="561"/>
      <c r="AW886" s="561"/>
      <c r="AX886" s="561"/>
      <c r="AY886" s="561"/>
      <c r="AZ886" s="561"/>
      <c r="BA886" s="561"/>
      <c r="BB886" s="561"/>
      <c r="BC886" s="561"/>
      <c r="BD886" s="561"/>
      <c r="BE886" s="561"/>
      <c r="BF886" s="561"/>
      <c r="BG886" s="561"/>
      <c r="BH886" s="561"/>
      <c r="BI886" s="561"/>
      <c r="BJ886" s="561"/>
      <c r="BK886" s="561"/>
      <c r="BL886" s="561"/>
      <c r="BM886" s="561"/>
      <c r="BN886" s="561"/>
      <c r="BO886" s="561"/>
      <c r="BP886" s="561"/>
      <c r="BQ886" s="561"/>
      <c r="BR886" s="561"/>
      <c r="BS886" s="561"/>
      <c r="BT886" s="561"/>
      <c r="BU886" s="561"/>
    </row>
    <row r="887" spans="1:73">
      <c r="A887" s="561"/>
      <c r="E887" s="561"/>
      <c r="H887" s="561"/>
      <c r="Q887" s="561"/>
      <c r="R887" s="561"/>
      <c r="S887" s="561"/>
      <c r="T887" s="561"/>
      <c r="U887" s="561"/>
      <c r="V887" s="561"/>
      <c r="Y887" s="561"/>
      <c r="Z887" s="561"/>
      <c r="AA887" s="561"/>
      <c r="AB887" s="561"/>
      <c r="AC887" s="561"/>
      <c r="AD887" s="561"/>
      <c r="AE887" s="561"/>
      <c r="AF887" s="561"/>
      <c r="AG887" s="561"/>
      <c r="AH887" s="561"/>
      <c r="AJ887" s="561"/>
      <c r="AK887" s="561"/>
      <c r="AM887" s="561"/>
      <c r="AN887" s="561"/>
      <c r="AO887" s="561"/>
      <c r="AP887" s="561"/>
      <c r="AQ887" s="561"/>
      <c r="AR887" s="561"/>
      <c r="AS887" s="561"/>
      <c r="AU887" s="561"/>
      <c r="AV887" s="561"/>
      <c r="AW887" s="561"/>
      <c r="AX887" s="561"/>
      <c r="AY887" s="561"/>
      <c r="AZ887" s="561"/>
      <c r="BA887" s="561"/>
      <c r="BB887" s="561"/>
      <c r="BC887" s="561"/>
      <c r="BD887" s="561"/>
      <c r="BE887" s="561"/>
      <c r="BF887" s="561"/>
      <c r="BG887" s="561"/>
      <c r="BH887" s="561"/>
      <c r="BI887" s="561"/>
      <c r="BJ887" s="561"/>
      <c r="BK887" s="561"/>
      <c r="BL887" s="561"/>
      <c r="BM887" s="561"/>
      <c r="BN887" s="561"/>
      <c r="BO887" s="561"/>
      <c r="BP887" s="561"/>
      <c r="BQ887" s="561"/>
      <c r="BR887" s="561"/>
      <c r="BS887" s="561"/>
      <c r="BT887" s="561"/>
      <c r="BU887" s="561"/>
    </row>
    <row r="888" spans="1:73">
      <c r="A888" s="561"/>
      <c r="E888" s="561"/>
      <c r="H888" s="561"/>
      <c r="Q888" s="561"/>
      <c r="R888" s="561"/>
      <c r="S888" s="561"/>
      <c r="T888" s="561"/>
      <c r="U888" s="561"/>
      <c r="V888" s="561"/>
      <c r="Y888" s="561"/>
      <c r="Z888" s="561"/>
      <c r="AA888" s="561"/>
      <c r="AB888" s="561"/>
      <c r="AC888" s="561"/>
      <c r="AD888" s="561"/>
      <c r="AE888" s="561"/>
      <c r="AF888" s="561"/>
      <c r="AG888" s="561"/>
      <c r="AH888" s="561"/>
      <c r="AJ888" s="561"/>
      <c r="AK888" s="561"/>
      <c r="AM888" s="561"/>
      <c r="AN888" s="561"/>
      <c r="AO888" s="561"/>
      <c r="AP888" s="561"/>
      <c r="AQ888" s="561"/>
      <c r="AR888" s="561"/>
      <c r="AS888" s="561"/>
      <c r="AU888" s="561"/>
      <c r="AV888" s="561"/>
      <c r="AW888" s="561"/>
      <c r="AX888" s="561"/>
      <c r="AY888" s="561"/>
      <c r="AZ888" s="561"/>
      <c r="BA888" s="561"/>
      <c r="BB888" s="561"/>
      <c r="BC888" s="561"/>
      <c r="BD888" s="561"/>
      <c r="BE888" s="561"/>
      <c r="BF888" s="561"/>
      <c r="BG888" s="561"/>
      <c r="BH888" s="561"/>
      <c r="BI888" s="561"/>
      <c r="BJ888" s="561"/>
      <c r="BK888" s="561"/>
      <c r="BL888" s="561"/>
      <c r="BM888" s="561"/>
      <c r="BN888" s="561"/>
      <c r="BO888" s="561"/>
      <c r="BP888" s="561"/>
      <c r="BQ888" s="561"/>
      <c r="BR888" s="561"/>
      <c r="BS888" s="561"/>
      <c r="BT888" s="561"/>
      <c r="BU888" s="561"/>
    </row>
    <row r="889" spans="1:73">
      <c r="A889" s="561"/>
      <c r="E889" s="561"/>
      <c r="H889" s="561"/>
      <c r="Q889" s="561"/>
      <c r="R889" s="561"/>
      <c r="S889" s="561"/>
      <c r="T889" s="561"/>
      <c r="U889" s="561"/>
      <c r="V889" s="561"/>
      <c r="Y889" s="561"/>
      <c r="Z889" s="561"/>
      <c r="AA889" s="561"/>
      <c r="AB889" s="561"/>
      <c r="AC889" s="561"/>
      <c r="AD889" s="561"/>
      <c r="AE889" s="561"/>
      <c r="AF889" s="561"/>
      <c r="AG889" s="561"/>
      <c r="AH889" s="561"/>
      <c r="AJ889" s="561"/>
      <c r="AK889" s="561"/>
      <c r="AM889" s="561"/>
      <c r="AN889" s="561"/>
      <c r="AO889" s="561"/>
      <c r="AP889" s="561"/>
      <c r="AQ889" s="561"/>
      <c r="AR889" s="561"/>
      <c r="AS889" s="561"/>
      <c r="AU889" s="561"/>
      <c r="AV889" s="561"/>
      <c r="AW889" s="561"/>
      <c r="AX889" s="561"/>
      <c r="AY889" s="561"/>
      <c r="AZ889" s="561"/>
      <c r="BA889" s="561"/>
      <c r="BB889" s="561"/>
      <c r="BC889" s="561"/>
      <c r="BD889" s="561"/>
      <c r="BE889" s="561"/>
      <c r="BF889" s="561"/>
      <c r="BG889" s="561"/>
      <c r="BH889" s="561"/>
      <c r="BI889" s="561"/>
      <c r="BJ889" s="561"/>
      <c r="BK889" s="561"/>
      <c r="BL889" s="561"/>
      <c r="BM889" s="561"/>
      <c r="BN889" s="561"/>
      <c r="BO889" s="561"/>
      <c r="BP889" s="561"/>
      <c r="BQ889" s="561"/>
      <c r="BR889" s="561"/>
      <c r="BS889" s="561"/>
      <c r="BT889" s="561"/>
      <c r="BU889" s="561"/>
    </row>
    <row r="890" spans="1:73">
      <c r="A890" s="561"/>
      <c r="E890" s="561"/>
      <c r="H890" s="561"/>
      <c r="Q890" s="561"/>
      <c r="R890" s="561"/>
      <c r="S890" s="561"/>
      <c r="T890" s="561"/>
      <c r="U890" s="561"/>
      <c r="V890" s="561"/>
      <c r="Y890" s="561"/>
      <c r="Z890" s="561"/>
      <c r="AA890" s="561"/>
      <c r="AB890" s="561"/>
      <c r="AC890" s="561"/>
      <c r="AD890" s="561"/>
      <c r="AE890" s="561"/>
      <c r="AF890" s="561"/>
      <c r="AG890" s="561"/>
      <c r="AH890" s="561"/>
      <c r="AJ890" s="561"/>
      <c r="AK890" s="561"/>
      <c r="AM890" s="561"/>
      <c r="AN890" s="561"/>
      <c r="AO890" s="561"/>
      <c r="AP890" s="561"/>
      <c r="AQ890" s="561"/>
      <c r="AR890" s="561"/>
      <c r="AS890" s="561"/>
      <c r="AU890" s="561"/>
      <c r="AV890" s="561"/>
      <c r="AW890" s="561"/>
      <c r="AX890" s="561"/>
      <c r="AY890" s="561"/>
      <c r="AZ890" s="561"/>
      <c r="BA890" s="561"/>
      <c r="BB890" s="561"/>
      <c r="BC890" s="561"/>
      <c r="BD890" s="561"/>
      <c r="BE890" s="561"/>
      <c r="BF890" s="561"/>
      <c r="BG890" s="561"/>
      <c r="BH890" s="561"/>
      <c r="BI890" s="561"/>
      <c r="BJ890" s="561"/>
      <c r="BK890" s="561"/>
      <c r="BL890" s="561"/>
      <c r="BM890" s="561"/>
      <c r="BN890" s="561"/>
      <c r="BO890" s="561"/>
      <c r="BP890" s="561"/>
      <c r="BQ890" s="561"/>
      <c r="BR890" s="561"/>
      <c r="BS890" s="561"/>
      <c r="BT890" s="561"/>
      <c r="BU890" s="561"/>
    </row>
    <row r="891" spans="1:73">
      <c r="A891" s="561"/>
      <c r="E891" s="561"/>
      <c r="H891" s="561"/>
      <c r="Q891" s="561"/>
      <c r="R891" s="561"/>
      <c r="S891" s="561"/>
      <c r="T891" s="561"/>
      <c r="U891" s="561"/>
      <c r="V891" s="561"/>
      <c r="Y891" s="561"/>
      <c r="Z891" s="561"/>
      <c r="AA891" s="561"/>
      <c r="AB891" s="561"/>
      <c r="AC891" s="561"/>
      <c r="AD891" s="561"/>
      <c r="AE891" s="561"/>
      <c r="AF891" s="561"/>
      <c r="AG891" s="561"/>
      <c r="AH891" s="561"/>
      <c r="AJ891" s="561"/>
      <c r="AK891" s="561"/>
      <c r="AM891" s="561"/>
      <c r="AN891" s="561"/>
      <c r="AO891" s="561"/>
      <c r="AP891" s="561"/>
      <c r="AQ891" s="561"/>
      <c r="AR891" s="561"/>
      <c r="AS891" s="561"/>
      <c r="AU891" s="561"/>
      <c r="AV891" s="561"/>
      <c r="AW891" s="561"/>
      <c r="AX891" s="561"/>
      <c r="AY891" s="561"/>
      <c r="AZ891" s="561"/>
      <c r="BA891" s="561"/>
      <c r="BB891" s="561"/>
      <c r="BC891" s="561"/>
      <c r="BD891" s="561"/>
      <c r="BE891" s="561"/>
      <c r="BF891" s="561"/>
      <c r="BG891" s="561"/>
      <c r="BH891" s="561"/>
      <c r="BI891" s="561"/>
      <c r="BJ891" s="561"/>
      <c r="BK891" s="561"/>
      <c r="BL891" s="561"/>
      <c r="BM891" s="561"/>
      <c r="BN891" s="561"/>
      <c r="BO891" s="561"/>
      <c r="BP891" s="561"/>
      <c r="BQ891" s="561"/>
      <c r="BR891" s="561"/>
      <c r="BS891" s="561"/>
      <c r="BT891" s="561"/>
      <c r="BU891" s="561"/>
    </row>
    <row r="892" spans="1:73">
      <c r="A892" s="561"/>
      <c r="E892" s="561"/>
      <c r="H892" s="561"/>
      <c r="Q892" s="561"/>
      <c r="R892" s="561"/>
      <c r="S892" s="561"/>
      <c r="T892" s="561"/>
      <c r="U892" s="561"/>
      <c r="V892" s="561"/>
      <c r="Y892" s="561"/>
      <c r="Z892" s="561"/>
      <c r="AA892" s="561"/>
      <c r="AB892" s="561"/>
      <c r="AC892" s="561"/>
      <c r="AD892" s="561"/>
      <c r="AE892" s="561"/>
      <c r="AF892" s="561"/>
      <c r="AG892" s="561"/>
      <c r="AH892" s="561"/>
      <c r="AJ892" s="561"/>
      <c r="AK892" s="561"/>
      <c r="AM892" s="561"/>
      <c r="AN892" s="561"/>
      <c r="AO892" s="561"/>
      <c r="AP892" s="561"/>
      <c r="AQ892" s="561"/>
      <c r="AR892" s="561"/>
      <c r="AS892" s="561"/>
      <c r="AU892" s="561"/>
      <c r="AV892" s="561"/>
      <c r="AW892" s="561"/>
      <c r="AX892" s="561"/>
      <c r="AY892" s="561"/>
      <c r="AZ892" s="561"/>
      <c r="BA892" s="561"/>
      <c r="BB892" s="561"/>
      <c r="BC892" s="561"/>
      <c r="BD892" s="561"/>
      <c r="BE892" s="561"/>
      <c r="BF892" s="561"/>
      <c r="BG892" s="561"/>
      <c r="BH892" s="561"/>
      <c r="BI892" s="561"/>
      <c r="BJ892" s="561"/>
      <c r="BK892" s="561"/>
      <c r="BL892" s="561"/>
      <c r="BM892" s="561"/>
      <c r="BN892" s="561"/>
      <c r="BO892" s="561"/>
      <c r="BP892" s="561"/>
      <c r="BQ892" s="561"/>
      <c r="BR892" s="561"/>
      <c r="BS892" s="561"/>
      <c r="BT892" s="561"/>
      <c r="BU892" s="561"/>
    </row>
    <row r="893" spans="1:73">
      <c r="A893" s="561"/>
      <c r="E893" s="561"/>
      <c r="H893" s="561"/>
      <c r="Q893" s="561"/>
      <c r="R893" s="561"/>
      <c r="S893" s="561"/>
      <c r="T893" s="561"/>
      <c r="U893" s="561"/>
      <c r="V893" s="561"/>
      <c r="Y893" s="561"/>
      <c r="Z893" s="561"/>
      <c r="AA893" s="561"/>
      <c r="AB893" s="561"/>
      <c r="AC893" s="561"/>
      <c r="AD893" s="561"/>
      <c r="AE893" s="561"/>
      <c r="AF893" s="561"/>
      <c r="AG893" s="561"/>
      <c r="AH893" s="561"/>
      <c r="AJ893" s="561"/>
      <c r="AK893" s="561"/>
      <c r="AM893" s="561"/>
      <c r="AN893" s="561"/>
      <c r="AO893" s="561"/>
      <c r="AP893" s="561"/>
      <c r="AQ893" s="561"/>
      <c r="AR893" s="561"/>
      <c r="AS893" s="561"/>
      <c r="AU893" s="561"/>
      <c r="AV893" s="561"/>
      <c r="AW893" s="561"/>
      <c r="AX893" s="561"/>
      <c r="AY893" s="561"/>
      <c r="AZ893" s="561"/>
      <c r="BA893" s="561"/>
      <c r="BB893" s="561"/>
      <c r="BC893" s="561"/>
      <c r="BD893" s="561"/>
      <c r="BE893" s="561"/>
      <c r="BF893" s="561"/>
      <c r="BG893" s="561"/>
      <c r="BH893" s="561"/>
      <c r="BI893" s="561"/>
      <c r="BJ893" s="561"/>
      <c r="BK893" s="561"/>
      <c r="BL893" s="561"/>
      <c r="BM893" s="561"/>
      <c r="BN893" s="561"/>
      <c r="BO893" s="561"/>
      <c r="BP893" s="561"/>
      <c r="BQ893" s="561"/>
      <c r="BR893" s="561"/>
      <c r="BS893" s="561"/>
      <c r="BT893" s="561"/>
      <c r="BU893" s="561"/>
    </row>
    <row r="894" spans="1:73">
      <c r="A894" s="561"/>
      <c r="E894" s="561"/>
      <c r="H894" s="561"/>
      <c r="Q894" s="561"/>
      <c r="R894" s="561"/>
      <c r="S894" s="561"/>
      <c r="T894" s="561"/>
      <c r="U894" s="561"/>
      <c r="V894" s="561"/>
      <c r="Y894" s="561"/>
      <c r="Z894" s="561"/>
      <c r="AA894" s="561"/>
      <c r="AB894" s="561"/>
      <c r="AC894" s="561"/>
      <c r="AD894" s="561"/>
      <c r="AE894" s="561"/>
      <c r="AF894" s="561"/>
      <c r="AG894" s="561"/>
      <c r="AH894" s="561"/>
      <c r="AJ894" s="561"/>
      <c r="AK894" s="561"/>
      <c r="AM894" s="561"/>
      <c r="AN894" s="561"/>
      <c r="AO894" s="561"/>
      <c r="AP894" s="561"/>
      <c r="AQ894" s="561"/>
      <c r="AR894" s="561"/>
      <c r="AS894" s="561"/>
      <c r="AU894" s="561"/>
      <c r="AV894" s="561"/>
      <c r="AW894" s="561"/>
      <c r="AX894" s="561"/>
      <c r="AY894" s="561"/>
      <c r="AZ894" s="561"/>
      <c r="BA894" s="561"/>
      <c r="BB894" s="561"/>
      <c r="BC894" s="561"/>
      <c r="BD894" s="561"/>
      <c r="BE894" s="561"/>
      <c r="BF894" s="561"/>
      <c r="BG894" s="561"/>
      <c r="BH894" s="561"/>
      <c r="BI894" s="561"/>
      <c r="BJ894" s="561"/>
      <c r="BK894" s="561"/>
      <c r="BL894" s="561"/>
      <c r="BM894" s="561"/>
      <c r="BN894" s="561"/>
      <c r="BO894" s="561"/>
      <c r="BP894" s="561"/>
      <c r="BQ894" s="561"/>
      <c r="BR894" s="561"/>
      <c r="BS894" s="561"/>
      <c r="BT894" s="561"/>
      <c r="BU894" s="561"/>
    </row>
    <row r="895" spans="1:73">
      <c r="A895" s="561"/>
      <c r="E895" s="561"/>
      <c r="H895" s="561"/>
      <c r="Q895" s="561"/>
      <c r="R895" s="561"/>
      <c r="S895" s="561"/>
      <c r="T895" s="561"/>
      <c r="U895" s="561"/>
      <c r="V895" s="561"/>
      <c r="Y895" s="561"/>
      <c r="Z895" s="561"/>
      <c r="AA895" s="561"/>
      <c r="AB895" s="561"/>
      <c r="AC895" s="561"/>
      <c r="AD895" s="561"/>
      <c r="AE895" s="561"/>
      <c r="AF895" s="561"/>
      <c r="AG895" s="561"/>
      <c r="AH895" s="561"/>
      <c r="AJ895" s="561"/>
      <c r="AK895" s="561"/>
      <c r="AM895" s="561"/>
      <c r="AN895" s="561"/>
      <c r="AO895" s="561"/>
      <c r="AP895" s="561"/>
      <c r="AQ895" s="561"/>
      <c r="AR895" s="561"/>
      <c r="AS895" s="561"/>
      <c r="AU895" s="561"/>
      <c r="AV895" s="561"/>
      <c r="AW895" s="561"/>
      <c r="AX895" s="561"/>
      <c r="AY895" s="561"/>
      <c r="AZ895" s="561"/>
      <c r="BA895" s="561"/>
      <c r="BB895" s="561"/>
      <c r="BC895" s="561"/>
      <c r="BD895" s="561"/>
      <c r="BE895" s="561"/>
      <c r="BF895" s="561"/>
      <c r="BG895" s="561"/>
      <c r="BH895" s="561"/>
      <c r="BI895" s="561"/>
      <c r="BJ895" s="561"/>
      <c r="BK895" s="561"/>
      <c r="BL895" s="561"/>
      <c r="BM895" s="561"/>
      <c r="BN895" s="561"/>
      <c r="BO895" s="561"/>
      <c r="BP895" s="561"/>
      <c r="BQ895" s="561"/>
      <c r="BR895" s="561"/>
      <c r="BS895" s="561"/>
      <c r="BT895" s="561"/>
      <c r="BU895" s="561"/>
    </row>
    <row r="896" spans="1:73">
      <c r="A896" s="561"/>
      <c r="E896" s="561"/>
      <c r="H896" s="561"/>
      <c r="Q896" s="561"/>
      <c r="R896" s="561"/>
      <c r="S896" s="561"/>
      <c r="T896" s="561"/>
      <c r="U896" s="561"/>
      <c r="V896" s="561"/>
      <c r="Y896" s="561"/>
      <c r="Z896" s="561"/>
      <c r="AA896" s="561"/>
      <c r="AB896" s="561"/>
      <c r="AC896" s="561"/>
      <c r="AD896" s="561"/>
      <c r="AE896" s="561"/>
      <c r="AF896" s="561"/>
      <c r="AG896" s="561"/>
      <c r="AH896" s="561"/>
      <c r="AJ896" s="561"/>
      <c r="AK896" s="561"/>
      <c r="AM896" s="561"/>
      <c r="AN896" s="561"/>
      <c r="AO896" s="561"/>
      <c r="AP896" s="561"/>
      <c r="AQ896" s="561"/>
      <c r="AR896" s="561"/>
      <c r="AS896" s="561"/>
      <c r="AU896" s="561"/>
      <c r="AV896" s="561"/>
      <c r="AW896" s="561"/>
      <c r="AX896" s="561"/>
      <c r="AY896" s="561"/>
      <c r="AZ896" s="561"/>
      <c r="BA896" s="561"/>
      <c r="BB896" s="561"/>
      <c r="BC896" s="561"/>
      <c r="BD896" s="561"/>
      <c r="BE896" s="561"/>
      <c r="BF896" s="561"/>
      <c r="BG896" s="561"/>
      <c r="BH896" s="561"/>
      <c r="BI896" s="561"/>
      <c r="BJ896" s="561"/>
      <c r="BK896" s="561"/>
      <c r="BL896" s="561"/>
      <c r="BM896" s="561"/>
      <c r="BN896" s="561"/>
      <c r="BO896" s="561"/>
      <c r="BP896" s="561"/>
      <c r="BQ896" s="561"/>
      <c r="BR896" s="561"/>
      <c r="BS896" s="561"/>
      <c r="BT896" s="561"/>
      <c r="BU896" s="561"/>
    </row>
    <row r="897" spans="1:73">
      <c r="A897" s="561"/>
      <c r="E897" s="561"/>
      <c r="H897" s="561"/>
      <c r="Q897" s="561"/>
      <c r="R897" s="561"/>
      <c r="S897" s="561"/>
      <c r="T897" s="561"/>
      <c r="U897" s="561"/>
      <c r="V897" s="561"/>
      <c r="Y897" s="561"/>
      <c r="Z897" s="561"/>
      <c r="AA897" s="561"/>
      <c r="AB897" s="561"/>
      <c r="AC897" s="561"/>
      <c r="AD897" s="561"/>
      <c r="AE897" s="561"/>
      <c r="AF897" s="561"/>
      <c r="AG897" s="561"/>
      <c r="AH897" s="561"/>
      <c r="AJ897" s="561"/>
      <c r="AK897" s="561"/>
      <c r="AM897" s="561"/>
      <c r="AN897" s="561"/>
      <c r="AO897" s="561"/>
      <c r="AP897" s="561"/>
      <c r="AQ897" s="561"/>
      <c r="AR897" s="561"/>
      <c r="AS897" s="561"/>
      <c r="AU897" s="561"/>
      <c r="AV897" s="561"/>
      <c r="AW897" s="561"/>
      <c r="AX897" s="561"/>
      <c r="AY897" s="561"/>
      <c r="AZ897" s="561"/>
      <c r="BA897" s="561"/>
      <c r="BB897" s="561"/>
      <c r="BC897" s="561"/>
      <c r="BD897" s="561"/>
      <c r="BE897" s="561"/>
      <c r="BF897" s="561"/>
      <c r="BG897" s="561"/>
      <c r="BH897" s="561"/>
      <c r="BI897" s="561"/>
      <c r="BJ897" s="561"/>
      <c r="BK897" s="561"/>
      <c r="BL897" s="561"/>
      <c r="BM897" s="561"/>
      <c r="BN897" s="561"/>
      <c r="BO897" s="561"/>
      <c r="BP897" s="561"/>
      <c r="BQ897" s="561"/>
      <c r="BR897" s="561"/>
      <c r="BS897" s="561"/>
      <c r="BT897" s="561"/>
      <c r="BU897" s="561"/>
    </row>
    <row r="898" spans="1:73">
      <c r="A898" s="561"/>
      <c r="E898" s="561"/>
      <c r="H898" s="561"/>
      <c r="Q898" s="561"/>
      <c r="R898" s="561"/>
      <c r="S898" s="561"/>
      <c r="T898" s="561"/>
      <c r="U898" s="561"/>
      <c r="V898" s="561"/>
      <c r="Y898" s="561"/>
      <c r="Z898" s="561"/>
      <c r="AA898" s="561"/>
      <c r="AB898" s="561"/>
      <c r="AC898" s="561"/>
      <c r="AD898" s="561"/>
      <c r="AE898" s="561"/>
      <c r="AF898" s="561"/>
      <c r="AG898" s="561"/>
      <c r="AH898" s="561"/>
      <c r="AJ898" s="561"/>
      <c r="AK898" s="561"/>
      <c r="AM898" s="561"/>
      <c r="AN898" s="561"/>
      <c r="AO898" s="561"/>
      <c r="AP898" s="561"/>
      <c r="AQ898" s="561"/>
      <c r="AR898" s="561"/>
      <c r="AS898" s="561"/>
      <c r="AU898" s="561"/>
      <c r="AV898" s="561"/>
      <c r="AW898" s="561"/>
      <c r="AX898" s="561"/>
      <c r="AY898" s="561"/>
      <c r="AZ898" s="561"/>
      <c r="BA898" s="561"/>
      <c r="BB898" s="561"/>
      <c r="BC898" s="561"/>
      <c r="BD898" s="561"/>
      <c r="BE898" s="561"/>
      <c r="BF898" s="561"/>
      <c r="BG898" s="561"/>
      <c r="BH898" s="561"/>
      <c r="BI898" s="561"/>
      <c r="BJ898" s="561"/>
      <c r="BK898" s="561"/>
      <c r="BL898" s="561"/>
      <c r="BM898" s="561"/>
      <c r="BN898" s="561"/>
      <c r="BO898" s="561"/>
      <c r="BP898" s="561"/>
      <c r="BQ898" s="561"/>
      <c r="BR898" s="561"/>
      <c r="BS898" s="561"/>
      <c r="BT898" s="561"/>
      <c r="BU898" s="561"/>
    </row>
    <row r="899" spans="1:73">
      <c r="A899" s="561"/>
      <c r="E899" s="561"/>
      <c r="H899" s="561"/>
      <c r="Q899" s="561"/>
      <c r="R899" s="561"/>
      <c r="S899" s="561"/>
      <c r="T899" s="561"/>
      <c r="U899" s="561"/>
      <c r="V899" s="561"/>
      <c r="Y899" s="561"/>
      <c r="Z899" s="561"/>
      <c r="AA899" s="561"/>
      <c r="AB899" s="561"/>
      <c r="AC899" s="561"/>
      <c r="AD899" s="561"/>
      <c r="AE899" s="561"/>
      <c r="AF899" s="561"/>
      <c r="AG899" s="561"/>
      <c r="AH899" s="561"/>
      <c r="AJ899" s="561"/>
      <c r="AK899" s="561"/>
      <c r="AM899" s="561"/>
      <c r="AN899" s="561"/>
      <c r="AO899" s="561"/>
      <c r="AP899" s="561"/>
      <c r="AQ899" s="561"/>
      <c r="AR899" s="561"/>
      <c r="AS899" s="561"/>
      <c r="AU899" s="561"/>
      <c r="AV899" s="561"/>
      <c r="AW899" s="561"/>
      <c r="AX899" s="561"/>
      <c r="AY899" s="561"/>
      <c r="AZ899" s="561"/>
      <c r="BA899" s="561"/>
      <c r="BB899" s="561"/>
      <c r="BC899" s="561"/>
      <c r="BD899" s="561"/>
      <c r="BE899" s="561"/>
      <c r="BF899" s="561"/>
      <c r="BG899" s="561"/>
      <c r="BH899" s="561"/>
      <c r="BI899" s="561"/>
      <c r="BJ899" s="561"/>
      <c r="BK899" s="561"/>
      <c r="BL899" s="561"/>
      <c r="BM899" s="561"/>
      <c r="BN899" s="561"/>
      <c r="BO899" s="561"/>
      <c r="BP899" s="561"/>
      <c r="BQ899" s="561"/>
      <c r="BR899" s="561"/>
      <c r="BS899" s="561"/>
      <c r="BT899" s="561"/>
      <c r="BU899" s="561"/>
    </row>
    <row r="900" spans="1:73">
      <c r="A900" s="561"/>
      <c r="E900" s="561"/>
      <c r="H900" s="561"/>
      <c r="Q900" s="561"/>
      <c r="R900" s="561"/>
      <c r="S900" s="561"/>
      <c r="T900" s="561"/>
      <c r="U900" s="561"/>
      <c r="V900" s="561"/>
      <c r="Y900" s="561"/>
      <c r="Z900" s="561"/>
      <c r="AA900" s="561"/>
      <c r="AB900" s="561"/>
      <c r="AC900" s="561"/>
      <c r="AD900" s="561"/>
      <c r="AE900" s="561"/>
      <c r="AF900" s="561"/>
      <c r="AG900" s="561"/>
      <c r="AH900" s="561"/>
      <c r="AJ900" s="561"/>
      <c r="AK900" s="561"/>
      <c r="AM900" s="561"/>
      <c r="AN900" s="561"/>
      <c r="AO900" s="561"/>
      <c r="AP900" s="561"/>
      <c r="AQ900" s="561"/>
      <c r="AR900" s="561"/>
      <c r="AS900" s="561"/>
      <c r="AU900" s="561"/>
      <c r="AV900" s="561"/>
      <c r="AW900" s="561"/>
      <c r="AX900" s="561"/>
      <c r="AY900" s="561"/>
      <c r="AZ900" s="561"/>
      <c r="BA900" s="561"/>
      <c r="BB900" s="561"/>
      <c r="BC900" s="561"/>
      <c r="BD900" s="561"/>
      <c r="BE900" s="561"/>
      <c r="BF900" s="561"/>
      <c r="BG900" s="561"/>
      <c r="BH900" s="561"/>
      <c r="BI900" s="561"/>
      <c r="BJ900" s="561"/>
      <c r="BK900" s="561"/>
      <c r="BL900" s="561"/>
      <c r="BM900" s="561"/>
      <c r="BN900" s="561"/>
      <c r="BO900" s="561"/>
      <c r="BP900" s="561"/>
      <c r="BQ900" s="561"/>
      <c r="BR900" s="561"/>
      <c r="BS900" s="561"/>
      <c r="BT900" s="561"/>
      <c r="BU900" s="561"/>
    </row>
    <row r="901" spans="1:73">
      <c r="A901" s="561"/>
      <c r="E901" s="561"/>
      <c r="H901" s="561"/>
      <c r="Q901" s="561"/>
      <c r="R901" s="561"/>
      <c r="S901" s="561"/>
      <c r="T901" s="561"/>
      <c r="U901" s="561"/>
      <c r="V901" s="561"/>
      <c r="Y901" s="561"/>
      <c r="Z901" s="561"/>
      <c r="AA901" s="561"/>
      <c r="AB901" s="561"/>
      <c r="AC901" s="561"/>
      <c r="AD901" s="561"/>
      <c r="AE901" s="561"/>
      <c r="AF901" s="561"/>
      <c r="AG901" s="561"/>
      <c r="AH901" s="561"/>
      <c r="AJ901" s="561"/>
      <c r="AK901" s="561"/>
      <c r="AM901" s="561"/>
      <c r="AN901" s="561"/>
      <c r="AO901" s="561"/>
      <c r="AP901" s="561"/>
      <c r="AQ901" s="561"/>
      <c r="AR901" s="561"/>
      <c r="AS901" s="561"/>
      <c r="AU901" s="561"/>
      <c r="AV901" s="561"/>
      <c r="AW901" s="561"/>
      <c r="AX901" s="561"/>
      <c r="AY901" s="561"/>
      <c r="AZ901" s="561"/>
      <c r="BA901" s="561"/>
      <c r="BB901" s="561"/>
      <c r="BC901" s="561"/>
      <c r="BD901" s="561"/>
      <c r="BE901" s="561"/>
      <c r="BF901" s="561"/>
      <c r="BG901" s="561"/>
      <c r="BH901" s="561"/>
      <c r="BI901" s="561"/>
      <c r="BJ901" s="561"/>
      <c r="BK901" s="561"/>
      <c r="BL901" s="561"/>
      <c r="BM901" s="561"/>
      <c r="BN901" s="561"/>
      <c r="BO901" s="561"/>
      <c r="BP901" s="561"/>
      <c r="BQ901" s="561"/>
      <c r="BR901" s="561"/>
      <c r="BS901" s="561"/>
      <c r="BT901" s="561"/>
      <c r="BU901" s="561"/>
    </row>
    <row r="902" spans="1:73">
      <c r="A902" s="561"/>
      <c r="E902" s="561"/>
      <c r="H902" s="561"/>
      <c r="Q902" s="561"/>
      <c r="R902" s="561"/>
      <c r="S902" s="561"/>
      <c r="T902" s="561"/>
      <c r="U902" s="561"/>
      <c r="V902" s="561"/>
      <c r="Y902" s="561"/>
      <c r="Z902" s="561"/>
      <c r="AA902" s="561"/>
      <c r="AB902" s="561"/>
      <c r="AC902" s="561"/>
      <c r="AD902" s="561"/>
      <c r="AE902" s="561"/>
      <c r="AF902" s="561"/>
      <c r="AG902" s="561"/>
      <c r="AH902" s="561"/>
      <c r="AJ902" s="561"/>
      <c r="AK902" s="561"/>
      <c r="AM902" s="561"/>
      <c r="AN902" s="561"/>
      <c r="AO902" s="561"/>
      <c r="AP902" s="561"/>
      <c r="AQ902" s="561"/>
      <c r="AR902" s="561"/>
      <c r="AS902" s="561"/>
      <c r="AU902" s="561"/>
      <c r="AV902" s="561"/>
      <c r="AW902" s="561"/>
      <c r="AX902" s="561"/>
      <c r="AY902" s="561"/>
      <c r="AZ902" s="561"/>
      <c r="BA902" s="561"/>
      <c r="BB902" s="561"/>
      <c r="BC902" s="561"/>
      <c r="BD902" s="561"/>
      <c r="BE902" s="561"/>
      <c r="BF902" s="561"/>
      <c r="BG902" s="561"/>
      <c r="BH902" s="561"/>
      <c r="BI902" s="561"/>
      <c r="BJ902" s="561"/>
      <c r="BK902" s="561"/>
      <c r="BL902" s="561"/>
      <c r="BM902" s="561"/>
      <c r="BN902" s="561"/>
      <c r="BO902" s="561"/>
      <c r="BP902" s="561"/>
      <c r="BQ902" s="561"/>
      <c r="BR902" s="561"/>
      <c r="BS902" s="561"/>
      <c r="BT902" s="561"/>
      <c r="BU902" s="561"/>
    </row>
    <row r="903" spans="1:73">
      <c r="A903" s="561"/>
      <c r="E903" s="561"/>
      <c r="H903" s="561"/>
      <c r="Q903" s="561"/>
      <c r="R903" s="561"/>
      <c r="S903" s="561"/>
      <c r="T903" s="561"/>
      <c r="U903" s="561"/>
      <c r="V903" s="561"/>
      <c r="Y903" s="561"/>
      <c r="Z903" s="561"/>
      <c r="AA903" s="561"/>
      <c r="AB903" s="561"/>
      <c r="AC903" s="561"/>
      <c r="AD903" s="561"/>
      <c r="AE903" s="561"/>
      <c r="AF903" s="561"/>
      <c r="AG903" s="561"/>
      <c r="AH903" s="561"/>
      <c r="AJ903" s="561"/>
      <c r="AK903" s="561"/>
      <c r="AM903" s="561"/>
      <c r="AN903" s="561"/>
      <c r="AO903" s="561"/>
      <c r="AP903" s="561"/>
      <c r="AQ903" s="561"/>
      <c r="AR903" s="561"/>
      <c r="AS903" s="561"/>
      <c r="AU903" s="561"/>
      <c r="AV903" s="561"/>
      <c r="AW903" s="561"/>
      <c r="AX903" s="561"/>
      <c r="AY903" s="561"/>
      <c r="AZ903" s="561"/>
      <c r="BA903" s="561"/>
      <c r="BB903" s="561"/>
      <c r="BC903" s="561"/>
      <c r="BD903" s="561"/>
      <c r="BE903" s="561"/>
      <c r="BF903" s="561"/>
      <c r="BG903" s="561"/>
      <c r="BH903" s="561"/>
      <c r="BI903" s="561"/>
      <c r="BJ903" s="561"/>
      <c r="BK903" s="561"/>
      <c r="BL903" s="561"/>
      <c r="BM903" s="561"/>
      <c r="BN903" s="561"/>
      <c r="BO903" s="561"/>
      <c r="BP903" s="561"/>
      <c r="BQ903" s="561"/>
      <c r="BR903" s="561"/>
      <c r="BS903" s="561"/>
      <c r="BT903" s="561"/>
      <c r="BU903" s="561"/>
    </row>
    <row r="904" spans="1:73">
      <c r="A904" s="561"/>
      <c r="E904" s="561"/>
      <c r="H904" s="561"/>
      <c r="Q904" s="561"/>
      <c r="R904" s="561"/>
      <c r="S904" s="561"/>
      <c r="T904" s="561"/>
      <c r="U904" s="561"/>
      <c r="V904" s="561"/>
      <c r="Y904" s="561"/>
      <c r="Z904" s="561"/>
      <c r="AA904" s="561"/>
      <c r="AB904" s="561"/>
      <c r="AC904" s="561"/>
      <c r="AD904" s="561"/>
      <c r="AE904" s="561"/>
      <c r="AF904" s="561"/>
      <c r="AG904" s="561"/>
      <c r="AH904" s="561"/>
      <c r="AJ904" s="561"/>
      <c r="AK904" s="561"/>
      <c r="AM904" s="561"/>
      <c r="AN904" s="561"/>
      <c r="AO904" s="561"/>
      <c r="AP904" s="561"/>
      <c r="AQ904" s="561"/>
      <c r="AR904" s="561"/>
      <c r="AS904" s="561"/>
      <c r="AU904" s="561"/>
      <c r="AV904" s="561"/>
      <c r="AW904" s="561"/>
      <c r="AX904" s="561"/>
      <c r="AY904" s="561"/>
      <c r="AZ904" s="561"/>
      <c r="BA904" s="561"/>
      <c r="BB904" s="561"/>
      <c r="BC904" s="561"/>
      <c r="BD904" s="561"/>
      <c r="BE904" s="561"/>
      <c r="BF904" s="561"/>
      <c r="BG904" s="561"/>
      <c r="BH904" s="561"/>
      <c r="BI904" s="561"/>
      <c r="BJ904" s="561"/>
      <c r="BK904" s="561"/>
      <c r="BL904" s="561"/>
      <c r="BM904" s="561"/>
      <c r="BN904" s="561"/>
      <c r="BO904" s="561"/>
      <c r="BP904" s="561"/>
      <c r="BQ904" s="561"/>
      <c r="BR904" s="561"/>
      <c r="BS904" s="561"/>
      <c r="BT904" s="561"/>
      <c r="BU904" s="561"/>
    </row>
    <row r="905" spans="1:73">
      <c r="A905" s="561"/>
      <c r="E905" s="561"/>
      <c r="H905" s="561"/>
      <c r="Q905" s="561"/>
      <c r="R905" s="561"/>
      <c r="S905" s="561"/>
      <c r="T905" s="561"/>
      <c r="U905" s="561"/>
      <c r="V905" s="561"/>
      <c r="Y905" s="561"/>
      <c r="Z905" s="561"/>
      <c r="AA905" s="561"/>
      <c r="AB905" s="561"/>
      <c r="AC905" s="561"/>
      <c r="AD905" s="561"/>
      <c r="AE905" s="561"/>
      <c r="AF905" s="561"/>
      <c r="AG905" s="561"/>
      <c r="AH905" s="561"/>
      <c r="AJ905" s="561"/>
      <c r="AK905" s="561"/>
      <c r="AM905" s="561"/>
      <c r="AN905" s="561"/>
      <c r="AO905" s="561"/>
      <c r="AP905" s="561"/>
      <c r="AQ905" s="561"/>
      <c r="AR905" s="561"/>
      <c r="AS905" s="561"/>
      <c r="AU905" s="561"/>
      <c r="AV905" s="561"/>
      <c r="AW905" s="561"/>
      <c r="AX905" s="561"/>
      <c r="AY905" s="561"/>
      <c r="AZ905" s="561"/>
      <c r="BA905" s="561"/>
      <c r="BB905" s="561"/>
      <c r="BC905" s="561"/>
      <c r="BD905" s="561"/>
      <c r="BE905" s="561"/>
      <c r="BF905" s="561"/>
      <c r="BG905" s="561"/>
      <c r="BH905" s="561"/>
      <c r="BI905" s="561"/>
      <c r="BJ905" s="561"/>
      <c r="BK905" s="561"/>
      <c r="BL905" s="561"/>
      <c r="BM905" s="561"/>
      <c r="BN905" s="561"/>
      <c r="BO905" s="561"/>
      <c r="BP905" s="561"/>
      <c r="BQ905" s="561"/>
      <c r="BR905" s="561"/>
      <c r="BS905" s="561"/>
      <c r="BT905" s="561"/>
      <c r="BU905" s="561"/>
    </row>
    <row r="906" spans="1:73">
      <c r="A906" s="561"/>
      <c r="E906" s="561"/>
      <c r="H906" s="561"/>
      <c r="Q906" s="561"/>
      <c r="R906" s="561"/>
      <c r="S906" s="561"/>
      <c r="T906" s="561"/>
      <c r="U906" s="561"/>
      <c r="V906" s="561"/>
      <c r="Y906" s="561"/>
      <c r="Z906" s="561"/>
      <c r="AA906" s="561"/>
      <c r="AB906" s="561"/>
      <c r="AC906" s="561"/>
      <c r="AD906" s="561"/>
      <c r="AE906" s="561"/>
      <c r="AF906" s="561"/>
      <c r="AG906" s="561"/>
      <c r="AH906" s="561"/>
      <c r="AJ906" s="561"/>
      <c r="AK906" s="561"/>
      <c r="AM906" s="561"/>
      <c r="AN906" s="561"/>
      <c r="AO906" s="561"/>
      <c r="AP906" s="561"/>
      <c r="AQ906" s="561"/>
      <c r="AR906" s="561"/>
      <c r="AS906" s="561"/>
      <c r="AU906" s="561"/>
      <c r="AV906" s="561"/>
      <c r="AW906" s="561"/>
      <c r="AX906" s="561"/>
      <c r="AY906" s="561"/>
      <c r="AZ906" s="561"/>
      <c r="BA906" s="561"/>
      <c r="BB906" s="561"/>
      <c r="BC906" s="561"/>
      <c r="BD906" s="561"/>
      <c r="BE906" s="561"/>
      <c r="BF906" s="561"/>
      <c r="BG906" s="561"/>
      <c r="BH906" s="561"/>
      <c r="BI906" s="561"/>
      <c r="BJ906" s="561"/>
      <c r="BK906" s="561"/>
      <c r="BL906" s="561"/>
      <c r="BM906" s="561"/>
      <c r="BN906" s="561"/>
      <c r="BO906" s="561"/>
      <c r="BP906" s="561"/>
      <c r="BQ906" s="561"/>
      <c r="BR906" s="561"/>
      <c r="BS906" s="561"/>
      <c r="BT906" s="561"/>
      <c r="BU906" s="561"/>
    </row>
    <row r="907" spans="1:73">
      <c r="A907" s="561"/>
      <c r="E907" s="561"/>
      <c r="H907" s="561"/>
      <c r="Q907" s="561"/>
      <c r="R907" s="561"/>
      <c r="S907" s="561"/>
      <c r="T907" s="561"/>
      <c r="U907" s="561"/>
      <c r="V907" s="561"/>
      <c r="Y907" s="561"/>
      <c r="Z907" s="561"/>
      <c r="AA907" s="561"/>
      <c r="AB907" s="561"/>
      <c r="AC907" s="561"/>
      <c r="AD907" s="561"/>
      <c r="AE907" s="561"/>
      <c r="AF907" s="561"/>
      <c r="AG907" s="561"/>
      <c r="AH907" s="561"/>
      <c r="AJ907" s="561"/>
      <c r="AK907" s="561"/>
      <c r="AM907" s="561"/>
      <c r="AN907" s="561"/>
      <c r="AO907" s="561"/>
      <c r="AP907" s="561"/>
      <c r="AQ907" s="561"/>
      <c r="AR907" s="561"/>
      <c r="AS907" s="561"/>
      <c r="AU907" s="561"/>
      <c r="AV907" s="561"/>
      <c r="AW907" s="561"/>
      <c r="AX907" s="561"/>
      <c r="AY907" s="561"/>
      <c r="AZ907" s="561"/>
      <c r="BA907" s="561"/>
      <c r="BB907" s="561"/>
      <c r="BC907" s="561"/>
      <c r="BD907" s="561"/>
      <c r="BE907" s="561"/>
      <c r="BF907" s="561"/>
      <c r="BG907" s="561"/>
      <c r="BH907" s="561"/>
      <c r="BI907" s="561"/>
      <c r="BJ907" s="561"/>
      <c r="BK907" s="561"/>
      <c r="BL907" s="561"/>
      <c r="BM907" s="561"/>
      <c r="BN907" s="561"/>
      <c r="BO907" s="561"/>
      <c r="BP907" s="561"/>
      <c r="BQ907" s="561"/>
      <c r="BR907" s="561"/>
      <c r="BS907" s="561"/>
      <c r="BT907" s="561"/>
      <c r="BU907" s="561"/>
    </row>
    <row r="908" spans="1:73">
      <c r="A908" s="561"/>
      <c r="E908" s="561"/>
      <c r="H908" s="561"/>
      <c r="Q908" s="561"/>
      <c r="R908" s="561"/>
      <c r="S908" s="561"/>
      <c r="T908" s="561"/>
      <c r="U908" s="561"/>
      <c r="V908" s="561"/>
      <c r="Y908" s="561"/>
      <c r="Z908" s="561"/>
      <c r="AA908" s="561"/>
      <c r="AB908" s="561"/>
      <c r="AC908" s="561"/>
      <c r="AD908" s="561"/>
      <c r="AE908" s="561"/>
      <c r="AF908" s="561"/>
      <c r="AG908" s="561"/>
      <c r="AH908" s="561"/>
      <c r="AJ908" s="561"/>
      <c r="AK908" s="561"/>
      <c r="AM908" s="561"/>
      <c r="AN908" s="561"/>
      <c r="AO908" s="561"/>
      <c r="AP908" s="561"/>
      <c r="AQ908" s="561"/>
      <c r="AR908" s="561"/>
      <c r="AS908" s="561"/>
      <c r="AU908" s="561"/>
      <c r="AV908" s="561"/>
      <c r="AW908" s="561"/>
      <c r="AX908" s="561"/>
      <c r="AY908" s="561"/>
      <c r="AZ908" s="561"/>
      <c r="BA908" s="561"/>
      <c r="BB908" s="561"/>
      <c r="BC908" s="561"/>
      <c r="BD908" s="561"/>
      <c r="BE908" s="561"/>
      <c r="BF908" s="561"/>
      <c r="BG908" s="561"/>
      <c r="BH908" s="561"/>
      <c r="BI908" s="561"/>
      <c r="BJ908" s="561"/>
      <c r="BK908" s="561"/>
      <c r="BL908" s="561"/>
      <c r="BM908" s="561"/>
      <c r="BN908" s="561"/>
      <c r="BO908" s="561"/>
      <c r="BP908" s="561"/>
      <c r="BQ908" s="561"/>
      <c r="BR908" s="561"/>
      <c r="BS908" s="561"/>
      <c r="BT908" s="561"/>
      <c r="BU908" s="561"/>
    </row>
    <row r="909" spans="1:73">
      <c r="A909" s="561"/>
      <c r="E909" s="561"/>
      <c r="H909" s="561"/>
      <c r="Q909" s="561"/>
      <c r="R909" s="561"/>
      <c r="S909" s="561"/>
      <c r="T909" s="561"/>
      <c r="U909" s="561"/>
      <c r="V909" s="561"/>
      <c r="Y909" s="561"/>
      <c r="Z909" s="561"/>
      <c r="AA909" s="561"/>
      <c r="AB909" s="561"/>
      <c r="AC909" s="561"/>
      <c r="AD909" s="561"/>
      <c r="AE909" s="561"/>
      <c r="AF909" s="561"/>
      <c r="AG909" s="561"/>
      <c r="AH909" s="561"/>
      <c r="AJ909" s="561"/>
      <c r="AK909" s="561"/>
      <c r="AM909" s="561"/>
      <c r="AN909" s="561"/>
      <c r="AO909" s="561"/>
      <c r="AP909" s="561"/>
      <c r="AQ909" s="561"/>
      <c r="AR909" s="561"/>
      <c r="AS909" s="561"/>
      <c r="AU909" s="561"/>
      <c r="AV909" s="561"/>
      <c r="AW909" s="561"/>
      <c r="AX909" s="561"/>
      <c r="AY909" s="561"/>
      <c r="AZ909" s="561"/>
      <c r="BA909" s="561"/>
      <c r="BB909" s="561"/>
      <c r="BC909" s="561"/>
      <c r="BD909" s="561"/>
      <c r="BE909" s="561"/>
      <c r="BF909" s="561"/>
      <c r="BG909" s="561"/>
      <c r="BH909" s="561"/>
      <c r="BI909" s="561"/>
      <c r="BJ909" s="561"/>
      <c r="BK909" s="561"/>
      <c r="BL909" s="561"/>
      <c r="BM909" s="561"/>
      <c r="BN909" s="561"/>
      <c r="BO909" s="561"/>
      <c r="BP909" s="561"/>
      <c r="BQ909" s="561"/>
      <c r="BR909" s="561"/>
      <c r="BS909" s="561"/>
      <c r="BT909" s="561"/>
      <c r="BU909" s="561"/>
    </row>
    <row r="910" spans="1:73">
      <c r="A910" s="561"/>
      <c r="E910" s="561"/>
      <c r="H910" s="561"/>
      <c r="Q910" s="561"/>
      <c r="R910" s="561"/>
      <c r="S910" s="561"/>
      <c r="T910" s="561"/>
      <c r="U910" s="561"/>
      <c r="V910" s="561"/>
      <c r="Y910" s="561"/>
      <c r="Z910" s="561"/>
      <c r="AA910" s="561"/>
      <c r="AB910" s="561"/>
      <c r="AC910" s="561"/>
      <c r="AD910" s="561"/>
      <c r="AE910" s="561"/>
      <c r="AF910" s="561"/>
      <c r="AG910" s="561"/>
      <c r="AH910" s="561"/>
      <c r="AJ910" s="561"/>
      <c r="AK910" s="561"/>
      <c r="AM910" s="561"/>
      <c r="AN910" s="561"/>
      <c r="AO910" s="561"/>
      <c r="AP910" s="561"/>
      <c r="AQ910" s="561"/>
      <c r="AR910" s="561"/>
      <c r="AS910" s="561"/>
      <c r="AU910" s="561"/>
      <c r="AV910" s="561"/>
      <c r="AW910" s="561"/>
      <c r="AX910" s="561"/>
      <c r="AY910" s="561"/>
      <c r="AZ910" s="561"/>
      <c r="BA910" s="561"/>
      <c r="BB910" s="561"/>
      <c r="BC910" s="561"/>
      <c r="BD910" s="561"/>
      <c r="BE910" s="561"/>
      <c r="BF910" s="561"/>
      <c r="BG910" s="561"/>
      <c r="BH910" s="561"/>
      <c r="BI910" s="561"/>
      <c r="BJ910" s="561"/>
      <c r="BK910" s="561"/>
      <c r="BL910" s="561"/>
      <c r="BM910" s="561"/>
      <c r="BN910" s="561"/>
      <c r="BO910" s="561"/>
      <c r="BP910" s="561"/>
      <c r="BQ910" s="561"/>
      <c r="BR910" s="561"/>
      <c r="BS910" s="561"/>
      <c r="BT910" s="561"/>
      <c r="BU910" s="561"/>
    </row>
    <row r="911" spans="1:73">
      <c r="A911" s="561"/>
      <c r="E911" s="561"/>
      <c r="H911" s="561"/>
      <c r="Q911" s="561"/>
      <c r="R911" s="561"/>
      <c r="S911" s="561"/>
      <c r="T911" s="561"/>
      <c r="U911" s="561"/>
      <c r="V911" s="561"/>
      <c r="Y911" s="561"/>
      <c r="Z911" s="561"/>
      <c r="AA911" s="561"/>
      <c r="AB911" s="561"/>
      <c r="AC911" s="561"/>
      <c r="AD911" s="561"/>
      <c r="AE911" s="561"/>
      <c r="AF911" s="561"/>
      <c r="AG911" s="561"/>
      <c r="AH911" s="561"/>
      <c r="AJ911" s="561"/>
      <c r="AK911" s="561"/>
      <c r="AM911" s="561"/>
      <c r="AN911" s="561"/>
      <c r="AO911" s="561"/>
      <c r="AP911" s="561"/>
      <c r="AQ911" s="561"/>
      <c r="AR911" s="561"/>
      <c r="AS911" s="561"/>
      <c r="AU911" s="561"/>
      <c r="AV911" s="561"/>
      <c r="AW911" s="561"/>
      <c r="AX911" s="561"/>
      <c r="AY911" s="561"/>
      <c r="AZ911" s="561"/>
      <c r="BA911" s="561"/>
      <c r="BB911" s="561"/>
      <c r="BC911" s="561"/>
      <c r="BD911" s="561"/>
      <c r="BE911" s="561"/>
      <c r="BF911" s="561"/>
      <c r="BG911" s="561"/>
      <c r="BH911" s="561"/>
      <c r="BI911" s="561"/>
      <c r="BJ911" s="561"/>
      <c r="BK911" s="561"/>
      <c r="BL911" s="561"/>
      <c r="BM911" s="561"/>
      <c r="BN911" s="561"/>
      <c r="BO911" s="561"/>
      <c r="BP911" s="561"/>
      <c r="BQ911" s="561"/>
      <c r="BR911" s="561"/>
      <c r="BS911" s="561"/>
      <c r="BT911" s="561"/>
      <c r="BU911" s="561"/>
    </row>
    <row r="912" spans="1:73">
      <c r="A912" s="561"/>
      <c r="E912" s="561"/>
      <c r="H912" s="561"/>
      <c r="Q912" s="561"/>
      <c r="R912" s="561"/>
      <c r="S912" s="561"/>
      <c r="T912" s="561"/>
      <c r="U912" s="561"/>
      <c r="V912" s="561"/>
      <c r="Y912" s="561"/>
      <c r="Z912" s="561"/>
      <c r="AA912" s="561"/>
      <c r="AB912" s="561"/>
      <c r="AC912" s="561"/>
      <c r="AD912" s="561"/>
      <c r="AE912" s="561"/>
      <c r="AF912" s="561"/>
      <c r="AG912" s="561"/>
      <c r="AH912" s="561"/>
      <c r="AJ912" s="561"/>
      <c r="AK912" s="561"/>
      <c r="AM912" s="561"/>
      <c r="AN912" s="561"/>
      <c r="AO912" s="561"/>
      <c r="AP912" s="561"/>
      <c r="AQ912" s="561"/>
      <c r="AR912" s="561"/>
      <c r="AS912" s="561"/>
      <c r="AU912" s="561"/>
      <c r="AV912" s="561"/>
      <c r="AW912" s="561"/>
      <c r="AX912" s="561"/>
      <c r="AY912" s="561"/>
      <c r="AZ912" s="561"/>
      <c r="BA912" s="561"/>
      <c r="BB912" s="561"/>
      <c r="BC912" s="561"/>
      <c r="BD912" s="561"/>
      <c r="BE912" s="561"/>
      <c r="BF912" s="561"/>
      <c r="BG912" s="561"/>
      <c r="BH912" s="561"/>
      <c r="BI912" s="561"/>
      <c r="BJ912" s="561"/>
      <c r="BK912" s="561"/>
      <c r="BL912" s="561"/>
      <c r="BM912" s="561"/>
      <c r="BN912" s="561"/>
      <c r="BO912" s="561"/>
      <c r="BP912" s="561"/>
      <c r="BQ912" s="561"/>
      <c r="BR912" s="561"/>
      <c r="BS912" s="561"/>
      <c r="BT912" s="561"/>
      <c r="BU912" s="561"/>
    </row>
    <row r="913" spans="1:73">
      <c r="A913" s="561"/>
      <c r="E913" s="561"/>
      <c r="H913" s="561"/>
      <c r="Q913" s="561"/>
      <c r="R913" s="561"/>
      <c r="S913" s="561"/>
      <c r="T913" s="561"/>
      <c r="U913" s="561"/>
      <c r="V913" s="561"/>
      <c r="Y913" s="561"/>
      <c r="Z913" s="561"/>
      <c r="AA913" s="561"/>
      <c r="AB913" s="561"/>
      <c r="AC913" s="561"/>
      <c r="AD913" s="561"/>
      <c r="AE913" s="561"/>
      <c r="AF913" s="561"/>
      <c r="AG913" s="561"/>
      <c r="AH913" s="561"/>
      <c r="AJ913" s="561"/>
      <c r="AK913" s="561"/>
      <c r="AM913" s="561"/>
      <c r="AN913" s="561"/>
      <c r="AO913" s="561"/>
      <c r="AP913" s="561"/>
      <c r="AQ913" s="561"/>
      <c r="AR913" s="561"/>
      <c r="AS913" s="561"/>
      <c r="AU913" s="561"/>
      <c r="AV913" s="561"/>
      <c r="AW913" s="561"/>
      <c r="AX913" s="561"/>
      <c r="AY913" s="561"/>
      <c r="AZ913" s="561"/>
      <c r="BA913" s="561"/>
      <c r="BB913" s="561"/>
      <c r="BC913" s="561"/>
      <c r="BD913" s="561"/>
      <c r="BE913" s="561"/>
      <c r="BF913" s="561"/>
      <c r="BG913" s="561"/>
      <c r="BH913" s="561"/>
      <c r="BI913" s="561"/>
      <c r="BJ913" s="561"/>
      <c r="BK913" s="561"/>
      <c r="BL913" s="561"/>
      <c r="BM913" s="561"/>
      <c r="BN913" s="561"/>
      <c r="BO913" s="561"/>
      <c r="BP913" s="561"/>
      <c r="BQ913" s="561"/>
      <c r="BR913" s="561"/>
      <c r="BS913" s="561"/>
      <c r="BT913" s="561"/>
      <c r="BU913" s="561"/>
    </row>
    <row r="914" spans="1:73">
      <c r="A914" s="561"/>
      <c r="E914" s="561"/>
      <c r="H914" s="561"/>
      <c r="Q914" s="561"/>
      <c r="R914" s="561"/>
      <c r="S914" s="561"/>
      <c r="T914" s="561"/>
      <c r="U914" s="561"/>
      <c r="V914" s="561"/>
      <c r="Y914" s="561"/>
      <c r="Z914" s="561"/>
      <c r="AA914" s="561"/>
      <c r="AB914" s="561"/>
      <c r="AC914" s="561"/>
      <c r="AD914" s="561"/>
      <c r="AE914" s="561"/>
      <c r="AF914" s="561"/>
      <c r="AG914" s="561"/>
      <c r="AH914" s="561"/>
      <c r="AJ914" s="561"/>
      <c r="AK914" s="561"/>
      <c r="AM914" s="561"/>
      <c r="AN914" s="561"/>
      <c r="AO914" s="561"/>
      <c r="AP914" s="561"/>
      <c r="AQ914" s="561"/>
      <c r="AR914" s="561"/>
      <c r="AS914" s="561"/>
      <c r="AU914" s="561"/>
      <c r="AV914" s="561"/>
      <c r="AW914" s="561"/>
      <c r="AX914" s="561"/>
      <c r="AY914" s="561"/>
      <c r="AZ914" s="561"/>
      <c r="BA914" s="561"/>
      <c r="BB914" s="561"/>
      <c r="BC914" s="561"/>
      <c r="BD914" s="561"/>
      <c r="BE914" s="561"/>
      <c r="BF914" s="561"/>
      <c r="BG914" s="561"/>
      <c r="BH914" s="561"/>
      <c r="BI914" s="561"/>
      <c r="BJ914" s="561"/>
      <c r="BK914" s="561"/>
      <c r="BL914" s="561"/>
      <c r="BM914" s="561"/>
      <c r="BN914" s="561"/>
      <c r="BO914" s="561"/>
      <c r="BP914" s="561"/>
      <c r="BQ914" s="561"/>
      <c r="BR914" s="561"/>
      <c r="BS914" s="561"/>
      <c r="BT914" s="561"/>
      <c r="BU914" s="561"/>
    </row>
    <row r="915" spans="1:73">
      <c r="A915" s="561"/>
      <c r="E915" s="561"/>
      <c r="H915" s="561"/>
      <c r="Q915" s="561"/>
      <c r="R915" s="561"/>
      <c r="S915" s="561"/>
      <c r="T915" s="561"/>
      <c r="U915" s="561"/>
      <c r="V915" s="561"/>
      <c r="Y915" s="561"/>
      <c r="Z915" s="561"/>
      <c r="AA915" s="561"/>
      <c r="AB915" s="561"/>
      <c r="AC915" s="561"/>
      <c r="AD915" s="561"/>
      <c r="AE915" s="561"/>
      <c r="AF915" s="561"/>
      <c r="AG915" s="561"/>
      <c r="AH915" s="561"/>
      <c r="AJ915" s="561"/>
      <c r="AK915" s="561"/>
      <c r="AM915" s="561"/>
      <c r="AN915" s="561"/>
      <c r="AO915" s="561"/>
      <c r="AP915" s="561"/>
      <c r="AQ915" s="561"/>
      <c r="AR915" s="561"/>
      <c r="AS915" s="561"/>
      <c r="AU915" s="561"/>
      <c r="AV915" s="561"/>
      <c r="AW915" s="561"/>
      <c r="AX915" s="561"/>
      <c r="AY915" s="561"/>
      <c r="AZ915" s="561"/>
      <c r="BA915" s="561"/>
      <c r="BB915" s="561"/>
      <c r="BC915" s="561"/>
      <c r="BD915" s="561"/>
      <c r="BE915" s="561"/>
      <c r="BF915" s="561"/>
      <c r="BG915" s="561"/>
      <c r="BH915" s="561"/>
      <c r="BI915" s="561"/>
      <c r="BJ915" s="561"/>
      <c r="BK915" s="561"/>
      <c r="BL915" s="561"/>
      <c r="BM915" s="561"/>
      <c r="BN915" s="561"/>
      <c r="BO915" s="561"/>
      <c r="BP915" s="561"/>
      <c r="BQ915" s="561"/>
      <c r="BR915" s="561"/>
      <c r="BS915" s="561"/>
      <c r="BT915" s="561"/>
      <c r="BU915" s="561"/>
    </row>
    <row r="916" spans="1:73">
      <c r="A916" s="561"/>
      <c r="E916" s="561"/>
      <c r="H916" s="561"/>
      <c r="Q916" s="561"/>
      <c r="R916" s="561"/>
      <c r="S916" s="561"/>
      <c r="T916" s="561"/>
      <c r="U916" s="561"/>
      <c r="V916" s="561"/>
      <c r="Y916" s="561"/>
      <c r="Z916" s="561"/>
      <c r="AA916" s="561"/>
      <c r="AB916" s="561"/>
      <c r="AC916" s="561"/>
      <c r="AD916" s="561"/>
      <c r="AE916" s="561"/>
      <c r="AF916" s="561"/>
      <c r="AG916" s="561"/>
      <c r="AH916" s="561"/>
      <c r="AJ916" s="561"/>
      <c r="AK916" s="561"/>
      <c r="AM916" s="561"/>
      <c r="AN916" s="561"/>
      <c r="AO916" s="561"/>
      <c r="AP916" s="561"/>
      <c r="AQ916" s="561"/>
      <c r="AR916" s="561"/>
      <c r="AS916" s="561"/>
      <c r="AU916" s="561"/>
      <c r="AV916" s="561"/>
      <c r="AW916" s="561"/>
      <c r="AX916" s="561"/>
      <c r="AY916" s="561"/>
      <c r="AZ916" s="561"/>
      <c r="BA916" s="561"/>
      <c r="BB916" s="561"/>
      <c r="BC916" s="561"/>
      <c r="BD916" s="561"/>
      <c r="BE916" s="561"/>
      <c r="BF916" s="561"/>
      <c r="BG916" s="561"/>
      <c r="BH916" s="561"/>
      <c r="BI916" s="561"/>
      <c r="BJ916" s="561"/>
      <c r="BK916" s="561"/>
      <c r="BL916" s="561"/>
      <c r="BM916" s="561"/>
      <c r="BN916" s="561"/>
      <c r="BO916" s="561"/>
      <c r="BP916" s="561"/>
      <c r="BQ916" s="561"/>
      <c r="BR916" s="561"/>
      <c r="BS916" s="561"/>
      <c r="BT916" s="561"/>
      <c r="BU916" s="561"/>
    </row>
    <row r="917" spans="1:73">
      <c r="A917" s="561"/>
      <c r="E917" s="561"/>
      <c r="H917" s="561"/>
      <c r="Q917" s="561"/>
      <c r="R917" s="561"/>
      <c r="S917" s="561"/>
      <c r="T917" s="561"/>
      <c r="U917" s="561"/>
      <c r="V917" s="561"/>
      <c r="Y917" s="561"/>
      <c r="Z917" s="561"/>
      <c r="AA917" s="561"/>
      <c r="AB917" s="561"/>
      <c r="AC917" s="561"/>
      <c r="AD917" s="561"/>
      <c r="AE917" s="561"/>
      <c r="AF917" s="561"/>
      <c r="AG917" s="561"/>
      <c r="AH917" s="561"/>
      <c r="AJ917" s="561"/>
      <c r="AK917" s="561"/>
      <c r="AM917" s="561"/>
      <c r="AN917" s="561"/>
      <c r="AO917" s="561"/>
      <c r="AP917" s="561"/>
      <c r="AQ917" s="561"/>
      <c r="AR917" s="561"/>
      <c r="AS917" s="561"/>
      <c r="AU917" s="561"/>
      <c r="AV917" s="561"/>
      <c r="AW917" s="561"/>
      <c r="AX917" s="561"/>
      <c r="AY917" s="561"/>
      <c r="AZ917" s="561"/>
      <c r="BA917" s="561"/>
      <c r="BB917" s="561"/>
      <c r="BC917" s="561"/>
      <c r="BD917" s="561"/>
      <c r="BE917" s="561"/>
      <c r="BF917" s="561"/>
      <c r="BG917" s="561"/>
      <c r="BH917" s="561"/>
      <c r="BI917" s="561"/>
      <c r="BJ917" s="561"/>
      <c r="BK917" s="561"/>
      <c r="BL917" s="561"/>
      <c r="BM917" s="561"/>
      <c r="BN917" s="561"/>
      <c r="BO917" s="561"/>
      <c r="BP917" s="561"/>
      <c r="BQ917" s="561"/>
      <c r="BR917" s="561"/>
      <c r="BS917" s="561"/>
      <c r="BT917" s="561"/>
      <c r="BU917" s="561"/>
    </row>
    <row r="918" spans="1:73">
      <c r="A918" s="561"/>
      <c r="E918" s="561"/>
      <c r="H918" s="561"/>
      <c r="Q918" s="561"/>
      <c r="R918" s="561"/>
      <c r="S918" s="561"/>
      <c r="T918" s="561"/>
      <c r="U918" s="561"/>
      <c r="V918" s="561"/>
      <c r="Y918" s="561"/>
      <c r="Z918" s="561"/>
      <c r="AA918" s="561"/>
      <c r="AB918" s="561"/>
      <c r="AC918" s="561"/>
      <c r="AD918" s="561"/>
      <c r="AE918" s="561"/>
      <c r="AF918" s="561"/>
      <c r="AG918" s="561"/>
      <c r="AH918" s="561"/>
      <c r="AJ918" s="561"/>
      <c r="AK918" s="561"/>
      <c r="AM918" s="561"/>
      <c r="AN918" s="561"/>
      <c r="AO918" s="561"/>
      <c r="AP918" s="561"/>
      <c r="AQ918" s="561"/>
      <c r="AR918" s="561"/>
      <c r="AS918" s="561"/>
      <c r="AU918" s="561"/>
      <c r="AV918" s="561"/>
      <c r="AW918" s="561"/>
      <c r="AX918" s="561"/>
      <c r="AY918" s="561"/>
      <c r="AZ918" s="561"/>
      <c r="BA918" s="561"/>
      <c r="BB918" s="561"/>
      <c r="BC918" s="561"/>
      <c r="BD918" s="561"/>
      <c r="BE918" s="561"/>
      <c r="BF918" s="561"/>
      <c r="BG918" s="561"/>
      <c r="BH918" s="561"/>
      <c r="BI918" s="561"/>
      <c r="BJ918" s="561"/>
      <c r="BK918" s="561"/>
      <c r="BL918" s="561"/>
      <c r="BM918" s="561"/>
      <c r="BN918" s="561"/>
      <c r="BO918" s="561"/>
      <c r="BP918" s="561"/>
      <c r="BQ918" s="561"/>
      <c r="BR918" s="561"/>
      <c r="BS918" s="561"/>
      <c r="BT918" s="561"/>
      <c r="BU918" s="561"/>
    </row>
    <row r="919" spans="1:73">
      <c r="A919" s="561"/>
      <c r="E919" s="561"/>
      <c r="H919" s="561"/>
      <c r="Q919" s="561"/>
      <c r="R919" s="561"/>
      <c r="S919" s="561"/>
      <c r="T919" s="561"/>
      <c r="U919" s="561"/>
      <c r="V919" s="561"/>
      <c r="Y919" s="561"/>
      <c r="Z919" s="561"/>
      <c r="AA919" s="561"/>
      <c r="AB919" s="561"/>
      <c r="AC919" s="561"/>
      <c r="AD919" s="561"/>
      <c r="AE919" s="561"/>
      <c r="AF919" s="561"/>
      <c r="AG919" s="561"/>
      <c r="AH919" s="561"/>
      <c r="AJ919" s="561"/>
      <c r="AK919" s="561"/>
      <c r="AM919" s="561"/>
      <c r="AN919" s="561"/>
      <c r="AO919" s="561"/>
      <c r="AP919" s="561"/>
      <c r="AQ919" s="561"/>
      <c r="AR919" s="561"/>
      <c r="AS919" s="561"/>
      <c r="AU919" s="561"/>
      <c r="AV919" s="561"/>
      <c r="AW919" s="561"/>
      <c r="AX919" s="561"/>
      <c r="AY919" s="561"/>
      <c r="AZ919" s="561"/>
      <c r="BA919" s="561"/>
      <c r="BB919" s="561"/>
      <c r="BC919" s="561"/>
      <c r="BD919" s="561"/>
      <c r="BE919" s="561"/>
      <c r="BF919" s="561"/>
      <c r="BG919" s="561"/>
      <c r="BH919" s="561"/>
      <c r="BI919" s="561"/>
      <c r="BJ919" s="561"/>
      <c r="BK919" s="561"/>
      <c r="BL919" s="561"/>
      <c r="BM919" s="561"/>
      <c r="BN919" s="561"/>
      <c r="BO919" s="561"/>
      <c r="BP919" s="561"/>
      <c r="BQ919" s="561"/>
      <c r="BR919" s="561"/>
      <c r="BS919" s="561"/>
      <c r="BT919" s="561"/>
      <c r="BU919" s="561"/>
    </row>
    <row r="920" spans="1:73">
      <c r="A920" s="561"/>
      <c r="E920" s="561"/>
      <c r="H920" s="561"/>
      <c r="Q920" s="561"/>
      <c r="R920" s="561"/>
      <c r="S920" s="561"/>
      <c r="T920" s="561"/>
      <c r="U920" s="561"/>
      <c r="V920" s="561"/>
      <c r="Y920" s="561"/>
      <c r="Z920" s="561"/>
      <c r="AA920" s="561"/>
      <c r="AB920" s="561"/>
      <c r="AC920" s="561"/>
      <c r="AD920" s="561"/>
      <c r="AE920" s="561"/>
      <c r="AF920" s="561"/>
      <c r="AG920" s="561"/>
      <c r="AH920" s="561"/>
      <c r="AJ920" s="561"/>
      <c r="AK920" s="561"/>
      <c r="AM920" s="561"/>
      <c r="AN920" s="561"/>
      <c r="AO920" s="561"/>
      <c r="AP920" s="561"/>
      <c r="AQ920" s="561"/>
      <c r="AR920" s="561"/>
      <c r="AS920" s="561"/>
      <c r="AU920" s="561"/>
      <c r="AV920" s="561"/>
      <c r="AW920" s="561"/>
      <c r="AX920" s="561"/>
      <c r="AY920" s="561"/>
      <c r="AZ920" s="561"/>
      <c r="BA920" s="561"/>
      <c r="BB920" s="561"/>
      <c r="BC920" s="561"/>
      <c r="BD920" s="561"/>
      <c r="BE920" s="561"/>
      <c r="BF920" s="561"/>
      <c r="BG920" s="561"/>
      <c r="BH920" s="561"/>
      <c r="BI920" s="561"/>
      <c r="BJ920" s="561"/>
      <c r="BK920" s="561"/>
      <c r="BL920" s="561"/>
      <c r="BM920" s="561"/>
      <c r="BN920" s="561"/>
      <c r="BO920" s="561"/>
      <c r="BP920" s="561"/>
      <c r="BQ920" s="561"/>
      <c r="BR920" s="561"/>
      <c r="BS920" s="561"/>
      <c r="BT920" s="561"/>
      <c r="BU920" s="561"/>
    </row>
    <row r="921" spans="1:73">
      <c r="A921" s="561"/>
      <c r="E921" s="561"/>
      <c r="H921" s="561"/>
      <c r="Q921" s="561"/>
      <c r="R921" s="561"/>
      <c r="S921" s="561"/>
      <c r="T921" s="561"/>
      <c r="U921" s="561"/>
      <c r="V921" s="561"/>
      <c r="Y921" s="561"/>
      <c r="Z921" s="561"/>
      <c r="AA921" s="561"/>
      <c r="AB921" s="561"/>
      <c r="AC921" s="561"/>
      <c r="AD921" s="561"/>
      <c r="AE921" s="561"/>
      <c r="AF921" s="561"/>
      <c r="AG921" s="561"/>
      <c r="AH921" s="561"/>
      <c r="AJ921" s="561"/>
      <c r="AK921" s="561"/>
      <c r="AM921" s="561"/>
      <c r="AN921" s="561"/>
      <c r="AO921" s="561"/>
      <c r="AP921" s="561"/>
      <c r="AQ921" s="561"/>
      <c r="AR921" s="561"/>
      <c r="AS921" s="561"/>
      <c r="AU921" s="561"/>
      <c r="AV921" s="561"/>
      <c r="AW921" s="561"/>
      <c r="AX921" s="561"/>
      <c r="AY921" s="561"/>
      <c r="AZ921" s="561"/>
      <c r="BA921" s="561"/>
      <c r="BB921" s="561"/>
      <c r="BC921" s="561"/>
      <c r="BD921" s="561"/>
      <c r="BE921" s="561"/>
      <c r="BF921" s="561"/>
      <c r="BG921" s="561"/>
      <c r="BH921" s="561"/>
      <c r="BI921" s="561"/>
      <c r="BJ921" s="561"/>
      <c r="BK921" s="561"/>
      <c r="BL921" s="561"/>
      <c r="BM921" s="561"/>
      <c r="BN921" s="561"/>
      <c r="BO921" s="561"/>
      <c r="BP921" s="561"/>
      <c r="BQ921" s="561"/>
      <c r="BR921" s="561"/>
      <c r="BS921" s="561"/>
      <c r="BT921" s="561"/>
      <c r="BU921" s="561"/>
    </row>
    <row r="922" spans="1:73">
      <c r="A922" s="561"/>
      <c r="E922" s="561"/>
      <c r="H922" s="561"/>
      <c r="Q922" s="561"/>
      <c r="R922" s="561"/>
      <c r="S922" s="561"/>
      <c r="T922" s="561"/>
      <c r="U922" s="561"/>
      <c r="V922" s="561"/>
      <c r="Y922" s="561"/>
      <c r="Z922" s="561"/>
      <c r="AA922" s="561"/>
      <c r="AB922" s="561"/>
      <c r="AC922" s="561"/>
      <c r="AD922" s="561"/>
      <c r="AE922" s="561"/>
      <c r="AF922" s="561"/>
      <c r="AG922" s="561"/>
      <c r="AH922" s="561"/>
      <c r="AJ922" s="561"/>
      <c r="AK922" s="561"/>
      <c r="AM922" s="561"/>
      <c r="AN922" s="561"/>
      <c r="AO922" s="561"/>
      <c r="AP922" s="561"/>
      <c r="AQ922" s="561"/>
      <c r="AR922" s="561"/>
      <c r="AS922" s="561"/>
      <c r="AU922" s="561"/>
      <c r="AV922" s="561"/>
      <c r="AW922" s="561"/>
      <c r="AX922" s="561"/>
      <c r="AY922" s="561"/>
      <c r="AZ922" s="561"/>
      <c r="BA922" s="561"/>
      <c r="BB922" s="561"/>
      <c r="BC922" s="561"/>
      <c r="BD922" s="561"/>
      <c r="BE922" s="561"/>
      <c r="BF922" s="561"/>
      <c r="BG922" s="561"/>
      <c r="BH922" s="561"/>
      <c r="BI922" s="561"/>
      <c r="BJ922" s="561"/>
      <c r="BK922" s="561"/>
      <c r="BL922" s="561"/>
      <c r="BM922" s="561"/>
      <c r="BN922" s="561"/>
      <c r="BO922" s="561"/>
      <c r="BP922" s="561"/>
      <c r="BQ922" s="561"/>
      <c r="BR922" s="561"/>
      <c r="BS922" s="561"/>
      <c r="BT922" s="561"/>
      <c r="BU922" s="561"/>
    </row>
    <row r="923" spans="1:73">
      <c r="A923" s="561"/>
      <c r="E923" s="561"/>
      <c r="H923" s="561"/>
      <c r="Q923" s="561"/>
      <c r="R923" s="561"/>
      <c r="S923" s="561"/>
      <c r="T923" s="561"/>
      <c r="U923" s="561"/>
      <c r="V923" s="561"/>
      <c r="Y923" s="561"/>
      <c r="Z923" s="561"/>
      <c r="AA923" s="561"/>
      <c r="AB923" s="561"/>
      <c r="AC923" s="561"/>
      <c r="AD923" s="561"/>
      <c r="AE923" s="561"/>
      <c r="AF923" s="561"/>
      <c r="AG923" s="561"/>
      <c r="AH923" s="561"/>
      <c r="AJ923" s="561"/>
      <c r="AK923" s="561"/>
      <c r="AM923" s="561"/>
      <c r="AN923" s="561"/>
      <c r="AO923" s="561"/>
      <c r="AP923" s="561"/>
      <c r="AQ923" s="561"/>
      <c r="AR923" s="561"/>
      <c r="AS923" s="561"/>
      <c r="AU923" s="561"/>
      <c r="AV923" s="561"/>
      <c r="AW923" s="561"/>
      <c r="AX923" s="561"/>
      <c r="AY923" s="561"/>
      <c r="AZ923" s="561"/>
      <c r="BA923" s="561"/>
      <c r="BB923" s="561"/>
      <c r="BC923" s="561"/>
      <c r="BD923" s="561"/>
      <c r="BE923" s="561"/>
      <c r="BF923" s="561"/>
      <c r="BG923" s="561"/>
      <c r="BH923" s="561"/>
      <c r="BI923" s="561"/>
      <c r="BJ923" s="561"/>
      <c r="BK923" s="561"/>
      <c r="BL923" s="561"/>
      <c r="BM923" s="561"/>
      <c r="BN923" s="561"/>
      <c r="BO923" s="561"/>
      <c r="BP923" s="561"/>
      <c r="BQ923" s="561"/>
      <c r="BR923" s="561"/>
      <c r="BS923" s="561"/>
      <c r="BT923" s="561"/>
      <c r="BU923" s="561"/>
    </row>
    <row r="924" spans="1:73">
      <c r="A924" s="561"/>
      <c r="E924" s="561"/>
      <c r="H924" s="561"/>
      <c r="Q924" s="561"/>
      <c r="R924" s="561"/>
      <c r="S924" s="561"/>
      <c r="T924" s="561"/>
      <c r="U924" s="561"/>
      <c r="V924" s="561"/>
      <c r="Y924" s="561"/>
      <c r="Z924" s="561"/>
      <c r="AA924" s="561"/>
      <c r="AB924" s="561"/>
      <c r="AC924" s="561"/>
      <c r="AD924" s="561"/>
      <c r="AE924" s="561"/>
      <c r="AF924" s="561"/>
      <c r="AG924" s="561"/>
      <c r="AH924" s="561"/>
      <c r="AJ924" s="561"/>
      <c r="AK924" s="561"/>
      <c r="AM924" s="561"/>
      <c r="AN924" s="561"/>
      <c r="AO924" s="561"/>
      <c r="AP924" s="561"/>
      <c r="AQ924" s="561"/>
      <c r="AR924" s="561"/>
      <c r="AS924" s="561"/>
      <c r="AU924" s="561"/>
      <c r="AV924" s="561"/>
      <c r="AW924" s="561"/>
      <c r="AX924" s="561"/>
      <c r="AY924" s="561"/>
      <c r="AZ924" s="561"/>
      <c r="BA924" s="561"/>
      <c r="BB924" s="561"/>
      <c r="BC924" s="561"/>
      <c r="BD924" s="561"/>
      <c r="BE924" s="561"/>
      <c r="BF924" s="561"/>
      <c r="BG924" s="561"/>
      <c r="BH924" s="561"/>
      <c r="BI924" s="561"/>
      <c r="BJ924" s="561"/>
      <c r="BK924" s="561"/>
      <c r="BL924" s="561"/>
      <c r="BM924" s="561"/>
      <c r="BN924" s="561"/>
      <c r="BO924" s="561"/>
      <c r="BP924" s="561"/>
      <c r="BQ924" s="561"/>
      <c r="BR924" s="561"/>
      <c r="BS924" s="561"/>
      <c r="BT924" s="561"/>
      <c r="BU924" s="561"/>
    </row>
    <row r="925" spans="1:73">
      <c r="A925" s="561"/>
      <c r="E925" s="561"/>
      <c r="H925" s="561"/>
      <c r="Q925" s="561"/>
      <c r="R925" s="561"/>
      <c r="S925" s="561"/>
      <c r="T925" s="561"/>
      <c r="U925" s="561"/>
      <c r="V925" s="561"/>
      <c r="Y925" s="561"/>
      <c r="Z925" s="561"/>
      <c r="AA925" s="561"/>
      <c r="AB925" s="561"/>
      <c r="AC925" s="561"/>
      <c r="AD925" s="561"/>
      <c r="AE925" s="561"/>
      <c r="AF925" s="561"/>
      <c r="AG925" s="561"/>
      <c r="AH925" s="561"/>
      <c r="AJ925" s="561"/>
      <c r="AK925" s="561"/>
      <c r="AM925" s="561"/>
      <c r="AN925" s="561"/>
      <c r="AO925" s="561"/>
      <c r="AP925" s="561"/>
      <c r="AQ925" s="561"/>
      <c r="AR925" s="561"/>
      <c r="AS925" s="561"/>
      <c r="AU925" s="561"/>
      <c r="AV925" s="561"/>
      <c r="AW925" s="561"/>
      <c r="AX925" s="561"/>
      <c r="AY925" s="561"/>
      <c r="AZ925" s="561"/>
      <c r="BA925" s="561"/>
      <c r="BB925" s="561"/>
      <c r="BC925" s="561"/>
      <c r="BD925" s="561"/>
      <c r="BE925" s="561"/>
      <c r="BF925" s="561"/>
      <c r="BG925" s="561"/>
      <c r="BH925" s="561"/>
      <c r="BI925" s="561"/>
      <c r="BJ925" s="561"/>
      <c r="BK925" s="561"/>
      <c r="BL925" s="561"/>
      <c r="BM925" s="561"/>
      <c r="BN925" s="561"/>
      <c r="BO925" s="561"/>
      <c r="BP925" s="561"/>
      <c r="BQ925" s="561"/>
      <c r="BR925" s="561"/>
      <c r="BS925" s="561"/>
      <c r="BT925" s="561"/>
      <c r="BU925" s="561"/>
    </row>
    <row r="926" spans="1:73">
      <c r="A926" s="561"/>
      <c r="E926" s="561"/>
      <c r="H926" s="561"/>
      <c r="Q926" s="561"/>
      <c r="R926" s="561"/>
      <c r="S926" s="561"/>
      <c r="T926" s="561"/>
      <c r="U926" s="561"/>
      <c r="V926" s="561"/>
      <c r="Y926" s="561"/>
      <c r="Z926" s="561"/>
      <c r="AA926" s="561"/>
      <c r="AB926" s="561"/>
      <c r="AC926" s="561"/>
      <c r="AD926" s="561"/>
      <c r="AE926" s="561"/>
      <c r="AF926" s="561"/>
      <c r="AG926" s="561"/>
      <c r="AH926" s="561"/>
      <c r="AJ926" s="561"/>
      <c r="AK926" s="561"/>
      <c r="AM926" s="561"/>
      <c r="AN926" s="561"/>
      <c r="AO926" s="561"/>
      <c r="AP926" s="561"/>
      <c r="AQ926" s="561"/>
      <c r="AR926" s="561"/>
      <c r="AS926" s="561"/>
      <c r="AU926" s="561"/>
      <c r="AV926" s="561"/>
      <c r="AW926" s="561"/>
      <c r="AX926" s="561"/>
      <c r="AY926" s="561"/>
      <c r="AZ926" s="561"/>
      <c r="BA926" s="561"/>
      <c r="BB926" s="561"/>
      <c r="BC926" s="561"/>
      <c r="BD926" s="561"/>
      <c r="BE926" s="561"/>
      <c r="BF926" s="561"/>
      <c r="BG926" s="561"/>
      <c r="BH926" s="561"/>
      <c r="BI926" s="561"/>
      <c r="BJ926" s="561"/>
      <c r="BK926" s="561"/>
      <c r="BL926" s="561"/>
      <c r="BM926" s="561"/>
      <c r="BN926" s="561"/>
      <c r="BO926" s="561"/>
      <c r="BP926" s="561"/>
      <c r="BQ926" s="561"/>
      <c r="BR926" s="561"/>
      <c r="BS926" s="561"/>
      <c r="BT926" s="561"/>
      <c r="BU926" s="561"/>
    </row>
    <row r="927" spans="1:73">
      <c r="A927" s="561"/>
      <c r="E927" s="561"/>
      <c r="H927" s="561"/>
      <c r="Q927" s="561"/>
      <c r="R927" s="561"/>
      <c r="S927" s="561"/>
      <c r="T927" s="561"/>
      <c r="U927" s="561"/>
      <c r="V927" s="561"/>
      <c r="Y927" s="561"/>
      <c r="Z927" s="561"/>
      <c r="AA927" s="561"/>
      <c r="AB927" s="561"/>
      <c r="AC927" s="561"/>
      <c r="AD927" s="561"/>
      <c r="AE927" s="561"/>
      <c r="AF927" s="561"/>
      <c r="AG927" s="561"/>
      <c r="AH927" s="561"/>
      <c r="AJ927" s="561"/>
      <c r="AK927" s="561"/>
      <c r="AM927" s="561"/>
      <c r="AN927" s="561"/>
      <c r="AO927" s="561"/>
      <c r="AP927" s="561"/>
      <c r="AQ927" s="561"/>
      <c r="AR927" s="561"/>
      <c r="AS927" s="561"/>
      <c r="AU927" s="561"/>
      <c r="AV927" s="561"/>
      <c r="AW927" s="561"/>
      <c r="AX927" s="561"/>
      <c r="AY927" s="561"/>
      <c r="AZ927" s="561"/>
      <c r="BA927" s="561"/>
      <c r="BB927" s="561"/>
      <c r="BC927" s="561"/>
      <c r="BD927" s="561"/>
      <c r="BE927" s="561"/>
      <c r="BF927" s="561"/>
      <c r="BG927" s="561"/>
      <c r="BH927" s="561"/>
      <c r="BI927" s="561"/>
      <c r="BJ927" s="561"/>
      <c r="BK927" s="561"/>
      <c r="BL927" s="561"/>
      <c r="BM927" s="561"/>
      <c r="BN927" s="561"/>
      <c r="BO927" s="561"/>
      <c r="BP927" s="561"/>
      <c r="BQ927" s="561"/>
      <c r="BR927" s="561"/>
      <c r="BS927" s="561"/>
      <c r="BT927" s="561"/>
      <c r="BU927" s="561"/>
    </row>
    <row r="928" spans="1:73">
      <c r="A928" s="561"/>
      <c r="E928" s="561"/>
      <c r="H928" s="561"/>
      <c r="Q928" s="561"/>
      <c r="R928" s="561"/>
      <c r="S928" s="561"/>
      <c r="T928" s="561"/>
      <c r="U928" s="561"/>
      <c r="V928" s="561"/>
      <c r="Y928" s="561"/>
      <c r="Z928" s="561"/>
      <c r="AA928" s="561"/>
      <c r="AB928" s="561"/>
      <c r="AC928" s="561"/>
      <c r="AD928" s="561"/>
      <c r="AE928" s="561"/>
      <c r="AF928" s="561"/>
      <c r="AG928" s="561"/>
      <c r="AH928" s="561"/>
      <c r="AJ928" s="561"/>
      <c r="AK928" s="561"/>
      <c r="AM928" s="561"/>
      <c r="AN928" s="561"/>
      <c r="AO928" s="561"/>
      <c r="AP928" s="561"/>
      <c r="AQ928" s="561"/>
      <c r="AR928" s="561"/>
      <c r="AS928" s="561"/>
      <c r="AU928" s="561"/>
      <c r="AV928" s="561"/>
      <c r="AW928" s="561"/>
      <c r="AX928" s="561"/>
      <c r="AY928" s="561"/>
      <c r="AZ928" s="561"/>
      <c r="BA928" s="561"/>
      <c r="BB928" s="561"/>
      <c r="BC928" s="561"/>
      <c r="BD928" s="561"/>
      <c r="BE928" s="561"/>
      <c r="BF928" s="561"/>
      <c r="BG928" s="561"/>
      <c r="BH928" s="561"/>
      <c r="BI928" s="561"/>
      <c r="BJ928" s="561"/>
      <c r="BK928" s="561"/>
      <c r="BL928" s="561"/>
      <c r="BM928" s="561"/>
      <c r="BN928" s="561"/>
      <c r="BO928" s="561"/>
      <c r="BP928" s="561"/>
      <c r="BQ928" s="561"/>
      <c r="BR928" s="561"/>
      <c r="BS928" s="561"/>
      <c r="BT928" s="561"/>
      <c r="BU928" s="561"/>
    </row>
    <row r="929" spans="1:73">
      <c r="A929" s="561"/>
      <c r="E929" s="561"/>
      <c r="H929" s="561"/>
      <c r="Q929" s="561"/>
      <c r="R929" s="561"/>
      <c r="S929" s="561"/>
      <c r="T929" s="561"/>
      <c r="U929" s="561"/>
      <c r="V929" s="561"/>
      <c r="Y929" s="561"/>
      <c r="Z929" s="561"/>
      <c r="AA929" s="561"/>
      <c r="AB929" s="561"/>
      <c r="AC929" s="561"/>
      <c r="AD929" s="561"/>
      <c r="AE929" s="561"/>
      <c r="AF929" s="561"/>
      <c r="AG929" s="561"/>
      <c r="AH929" s="561"/>
      <c r="AJ929" s="561"/>
      <c r="AK929" s="561"/>
      <c r="AM929" s="561"/>
      <c r="AN929" s="561"/>
      <c r="AO929" s="561"/>
      <c r="AP929" s="561"/>
      <c r="AQ929" s="561"/>
      <c r="AR929" s="561"/>
      <c r="AS929" s="561"/>
      <c r="AU929" s="561"/>
      <c r="AV929" s="561"/>
      <c r="AW929" s="561"/>
      <c r="AX929" s="561"/>
      <c r="AY929" s="561"/>
      <c r="AZ929" s="561"/>
      <c r="BA929" s="561"/>
      <c r="BB929" s="561"/>
      <c r="BC929" s="561"/>
      <c r="BD929" s="561"/>
      <c r="BE929" s="561"/>
      <c r="BF929" s="561"/>
      <c r="BG929" s="561"/>
      <c r="BH929" s="561"/>
      <c r="BI929" s="561"/>
      <c r="BJ929" s="561"/>
      <c r="BK929" s="561"/>
      <c r="BL929" s="561"/>
      <c r="BM929" s="561"/>
      <c r="BN929" s="561"/>
      <c r="BO929" s="561"/>
      <c r="BP929" s="561"/>
      <c r="BQ929" s="561"/>
      <c r="BR929" s="561"/>
      <c r="BS929" s="561"/>
      <c r="BT929" s="561"/>
      <c r="BU929" s="561"/>
    </row>
    <row r="930" spans="1:73">
      <c r="A930" s="561"/>
      <c r="E930" s="561"/>
      <c r="H930" s="561"/>
      <c r="Q930" s="561"/>
      <c r="R930" s="561"/>
      <c r="S930" s="561"/>
      <c r="T930" s="561"/>
      <c r="U930" s="561"/>
      <c r="V930" s="561"/>
      <c r="Y930" s="561"/>
      <c r="Z930" s="561"/>
      <c r="AA930" s="561"/>
      <c r="AB930" s="561"/>
      <c r="AC930" s="561"/>
      <c r="AD930" s="561"/>
      <c r="AE930" s="561"/>
      <c r="AF930" s="561"/>
      <c r="AG930" s="561"/>
      <c r="AH930" s="561"/>
      <c r="AJ930" s="561"/>
      <c r="AK930" s="561"/>
      <c r="AM930" s="561"/>
      <c r="AN930" s="561"/>
      <c r="AO930" s="561"/>
      <c r="AP930" s="561"/>
      <c r="AQ930" s="561"/>
      <c r="AR930" s="561"/>
      <c r="AS930" s="561"/>
      <c r="AU930" s="561"/>
      <c r="AV930" s="561"/>
      <c r="AW930" s="561"/>
      <c r="AX930" s="561"/>
      <c r="AY930" s="561"/>
      <c r="AZ930" s="561"/>
      <c r="BA930" s="561"/>
      <c r="BB930" s="561"/>
      <c r="BC930" s="561"/>
      <c r="BD930" s="561"/>
      <c r="BE930" s="561"/>
      <c r="BF930" s="561"/>
      <c r="BG930" s="561"/>
      <c r="BH930" s="561"/>
      <c r="BI930" s="561"/>
      <c r="BJ930" s="561"/>
      <c r="BK930" s="561"/>
      <c r="BL930" s="561"/>
      <c r="BM930" s="561"/>
      <c r="BN930" s="561"/>
      <c r="BO930" s="561"/>
      <c r="BP930" s="561"/>
      <c r="BQ930" s="561"/>
      <c r="BR930" s="561"/>
      <c r="BS930" s="561"/>
      <c r="BT930" s="561"/>
      <c r="BU930" s="561"/>
    </row>
    <row r="931" spans="1:73">
      <c r="A931" s="561"/>
      <c r="E931" s="561"/>
      <c r="H931" s="561"/>
      <c r="Q931" s="561"/>
      <c r="R931" s="561"/>
      <c r="S931" s="561"/>
      <c r="T931" s="561"/>
      <c r="U931" s="561"/>
      <c r="V931" s="561"/>
      <c r="Y931" s="561"/>
      <c r="Z931" s="561"/>
      <c r="AA931" s="561"/>
      <c r="AB931" s="561"/>
      <c r="AC931" s="561"/>
      <c r="AD931" s="561"/>
      <c r="AE931" s="561"/>
      <c r="AF931" s="561"/>
      <c r="AG931" s="561"/>
      <c r="AH931" s="561"/>
      <c r="AJ931" s="561"/>
      <c r="AK931" s="561"/>
      <c r="AM931" s="561"/>
      <c r="AN931" s="561"/>
      <c r="AO931" s="561"/>
      <c r="AP931" s="561"/>
      <c r="AQ931" s="561"/>
      <c r="AR931" s="561"/>
      <c r="AS931" s="561"/>
      <c r="AU931" s="561"/>
      <c r="AV931" s="561"/>
      <c r="AW931" s="561"/>
      <c r="AX931" s="561"/>
      <c r="AY931" s="561"/>
      <c r="AZ931" s="561"/>
      <c r="BA931" s="561"/>
      <c r="BB931" s="561"/>
      <c r="BC931" s="561"/>
      <c r="BD931" s="561"/>
      <c r="BE931" s="561"/>
      <c r="BF931" s="561"/>
      <c r="BG931" s="561"/>
      <c r="BH931" s="561"/>
      <c r="BI931" s="561"/>
      <c r="BJ931" s="561"/>
      <c r="BK931" s="561"/>
      <c r="BL931" s="561"/>
      <c r="BM931" s="561"/>
      <c r="BN931" s="561"/>
      <c r="BO931" s="561"/>
      <c r="BP931" s="561"/>
      <c r="BQ931" s="561"/>
      <c r="BR931" s="561"/>
      <c r="BS931" s="561"/>
      <c r="BT931" s="561"/>
      <c r="BU931" s="561"/>
    </row>
    <row r="932" spans="1:73">
      <c r="A932" s="561"/>
      <c r="E932" s="561"/>
      <c r="H932" s="561"/>
      <c r="Q932" s="561"/>
      <c r="R932" s="561"/>
      <c r="S932" s="561"/>
      <c r="T932" s="561"/>
      <c r="U932" s="561"/>
      <c r="V932" s="561"/>
      <c r="Y932" s="561"/>
      <c r="Z932" s="561"/>
      <c r="AA932" s="561"/>
      <c r="AB932" s="561"/>
      <c r="AC932" s="561"/>
      <c r="AD932" s="561"/>
      <c r="AE932" s="561"/>
      <c r="AF932" s="561"/>
      <c r="AG932" s="561"/>
      <c r="AH932" s="561"/>
      <c r="AJ932" s="561"/>
      <c r="AK932" s="561"/>
      <c r="AM932" s="561"/>
      <c r="AN932" s="561"/>
      <c r="AO932" s="561"/>
      <c r="AP932" s="561"/>
      <c r="AQ932" s="561"/>
      <c r="AR932" s="561"/>
      <c r="AS932" s="561"/>
      <c r="AU932" s="561"/>
      <c r="AV932" s="561"/>
      <c r="AW932" s="561"/>
      <c r="AX932" s="561"/>
      <c r="AY932" s="561"/>
      <c r="AZ932" s="561"/>
      <c r="BA932" s="561"/>
      <c r="BB932" s="561"/>
      <c r="BC932" s="561"/>
      <c r="BD932" s="561"/>
      <c r="BE932" s="561"/>
      <c r="BF932" s="561"/>
      <c r="BG932" s="561"/>
      <c r="BH932" s="561"/>
      <c r="BI932" s="561"/>
      <c r="BJ932" s="561"/>
      <c r="BK932" s="561"/>
      <c r="BL932" s="561"/>
      <c r="BM932" s="561"/>
      <c r="BN932" s="561"/>
      <c r="BO932" s="561"/>
      <c r="BP932" s="561"/>
      <c r="BQ932" s="561"/>
      <c r="BR932" s="561"/>
      <c r="BS932" s="561"/>
      <c r="BT932" s="561"/>
      <c r="BU932" s="561"/>
    </row>
    <row r="933" spans="1:73">
      <c r="A933" s="561"/>
      <c r="E933" s="561"/>
      <c r="H933" s="561"/>
      <c r="Q933" s="561"/>
      <c r="R933" s="561"/>
      <c r="S933" s="561"/>
      <c r="T933" s="561"/>
      <c r="U933" s="561"/>
      <c r="V933" s="561"/>
      <c r="Y933" s="561"/>
      <c r="Z933" s="561"/>
      <c r="AA933" s="561"/>
      <c r="AB933" s="561"/>
      <c r="AC933" s="561"/>
      <c r="AD933" s="561"/>
      <c r="AE933" s="561"/>
      <c r="AF933" s="561"/>
      <c r="AG933" s="561"/>
      <c r="AH933" s="561"/>
      <c r="AJ933" s="561"/>
      <c r="AK933" s="561"/>
      <c r="AM933" s="561"/>
      <c r="AN933" s="561"/>
      <c r="AO933" s="561"/>
      <c r="AP933" s="561"/>
      <c r="AQ933" s="561"/>
      <c r="AR933" s="561"/>
      <c r="AS933" s="561"/>
      <c r="AU933" s="561"/>
      <c r="AV933" s="561"/>
      <c r="AW933" s="561"/>
      <c r="AX933" s="561"/>
      <c r="AY933" s="561"/>
      <c r="AZ933" s="561"/>
      <c r="BA933" s="561"/>
      <c r="BB933" s="561"/>
      <c r="BC933" s="561"/>
      <c r="BD933" s="561"/>
      <c r="BE933" s="561"/>
      <c r="BF933" s="561"/>
      <c r="BG933" s="561"/>
      <c r="BH933" s="561"/>
      <c r="BI933" s="561"/>
      <c r="BJ933" s="561"/>
      <c r="BK933" s="561"/>
      <c r="BL933" s="561"/>
      <c r="BM933" s="561"/>
      <c r="BN933" s="561"/>
      <c r="BO933" s="561"/>
      <c r="BP933" s="561"/>
      <c r="BQ933" s="561"/>
      <c r="BR933" s="561"/>
      <c r="BS933" s="561"/>
      <c r="BT933" s="561"/>
      <c r="BU933" s="561"/>
    </row>
    <row r="934" spans="1:73">
      <c r="A934" s="561"/>
      <c r="E934" s="561"/>
      <c r="H934" s="561"/>
      <c r="Q934" s="561"/>
      <c r="R934" s="561"/>
      <c r="S934" s="561"/>
      <c r="T934" s="561"/>
      <c r="U934" s="561"/>
      <c r="V934" s="561"/>
      <c r="Y934" s="561"/>
      <c r="Z934" s="561"/>
      <c r="AA934" s="561"/>
      <c r="AB934" s="561"/>
      <c r="AC934" s="561"/>
      <c r="AD934" s="561"/>
      <c r="AE934" s="561"/>
      <c r="AF934" s="561"/>
      <c r="AG934" s="561"/>
      <c r="AH934" s="561"/>
      <c r="AJ934" s="561"/>
      <c r="AK934" s="561"/>
      <c r="AM934" s="561"/>
      <c r="AN934" s="561"/>
      <c r="AO934" s="561"/>
      <c r="AP934" s="561"/>
      <c r="AQ934" s="561"/>
      <c r="AR934" s="561"/>
      <c r="AS934" s="561"/>
      <c r="AU934" s="561"/>
      <c r="AV934" s="561"/>
      <c r="AW934" s="561"/>
      <c r="AX934" s="561"/>
      <c r="AY934" s="561"/>
      <c r="AZ934" s="561"/>
      <c r="BA934" s="561"/>
      <c r="BB934" s="561"/>
      <c r="BC934" s="561"/>
      <c r="BD934" s="561"/>
      <c r="BE934" s="561"/>
      <c r="BF934" s="561"/>
      <c r="BG934" s="561"/>
      <c r="BH934" s="561"/>
      <c r="BI934" s="561"/>
      <c r="BJ934" s="561"/>
      <c r="BK934" s="561"/>
      <c r="BL934" s="561"/>
      <c r="BM934" s="561"/>
      <c r="BN934" s="561"/>
      <c r="BO934" s="561"/>
      <c r="BP934" s="561"/>
      <c r="BQ934" s="561"/>
      <c r="BR934" s="561"/>
      <c r="BS934" s="561"/>
      <c r="BT934" s="561"/>
      <c r="BU934" s="561"/>
    </row>
    <row r="935" spans="1:73">
      <c r="A935" s="561"/>
      <c r="E935" s="561"/>
      <c r="H935" s="561"/>
      <c r="Q935" s="561"/>
      <c r="R935" s="561"/>
      <c r="S935" s="561"/>
      <c r="T935" s="561"/>
      <c r="U935" s="561"/>
      <c r="V935" s="561"/>
      <c r="Y935" s="561"/>
      <c r="Z935" s="561"/>
      <c r="AA935" s="561"/>
      <c r="AB935" s="561"/>
      <c r="AC935" s="561"/>
      <c r="AD935" s="561"/>
      <c r="AE935" s="561"/>
      <c r="AF935" s="561"/>
      <c r="AG935" s="561"/>
      <c r="AH935" s="561"/>
      <c r="AJ935" s="561"/>
      <c r="AK935" s="561"/>
      <c r="AM935" s="561"/>
      <c r="AN935" s="561"/>
      <c r="AO935" s="561"/>
      <c r="AP935" s="561"/>
      <c r="AQ935" s="561"/>
      <c r="AR935" s="561"/>
      <c r="AS935" s="561"/>
      <c r="AU935" s="561"/>
      <c r="AV935" s="561"/>
      <c r="AW935" s="561"/>
      <c r="AX935" s="561"/>
      <c r="AY935" s="561"/>
      <c r="AZ935" s="561"/>
      <c r="BA935" s="561"/>
      <c r="BB935" s="561"/>
      <c r="BC935" s="561"/>
      <c r="BD935" s="561"/>
      <c r="BE935" s="561"/>
      <c r="BF935" s="561"/>
      <c r="BG935" s="561"/>
      <c r="BH935" s="561"/>
      <c r="BI935" s="561"/>
      <c r="BJ935" s="561"/>
      <c r="BK935" s="561"/>
      <c r="BL935" s="561"/>
      <c r="BM935" s="561"/>
      <c r="BN935" s="561"/>
      <c r="BO935" s="561"/>
      <c r="BP935" s="561"/>
      <c r="BQ935" s="561"/>
      <c r="BR935" s="561"/>
      <c r="BS935" s="561"/>
      <c r="BT935" s="561"/>
      <c r="BU935" s="561"/>
    </row>
    <row r="936" spans="1:73">
      <c r="A936" s="561"/>
      <c r="E936" s="561"/>
      <c r="H936" s="561"/>
      <c r="Q936" s="561"/>
      <c r="R936" s="561"/>
      <c r="S936" s="561"/>
      <c r="T936" s="561"/>
      <c r="U936" s="561"/>
      <c r="V936" s="561"/>
      <c r="Y936" s="561"/>
      <c r="Z936" s="561"/>
      <c r="AA936" s="561"/>
      <c r="AB936" s="561"/>
      <c r="AC936" s="561"/>
      <c r="AD936" s="561"/>
      <c r="AE936" s="561"/>
      <c r="AF936" s="561"/>
      <c r="AG936" s="561"/>
      <c r="AH936" s="561"/>
      <c r="AJ936" s="561"/>
      <c r="AK936" s="561"/>
      <c r="AM936" s="561"/>
      <c r="AN936" s="561"/>
      <c r="AO936" s="561"/>
      <c r="AP936" s="561"/>
      <c r="AQ936" s="561"/>
      <c r="AR936" s="561"/>
      <c r="AS936" s="561"/>
      <c r="AU936" s="561"/>
      <c r="AV936" s="561"/>
      <c r="AW936" s="561"/>
      <c r="AX936" s="561"/>
      <c r="AY936" s="561"/>
      <c r="AZ936" s="561"/>
      <c r="BA936" s="561"/>
      <c r="BB936" s="561"/>
      <c r="BC936" s="561"/>
      <c r="BD936" s="561"/>
      <c r="BE936" s="561"/>
      <c r="BF936" s="561"/>
      <c r="BG936" s="561"/>
      <c r="BH936" s="561"/>
      <c r="BI936" s="561"/>
      <c r="BJ936" s="561"/>
      <c r="BK936" s="561"/>
      <c r="BL936" s="561"/>
      <c r="BM936" s="561"/>
      <c r="BN936" s="561"/>
      <c r="BO936" s="561"/>
      <c r="BP936" s="561"/>
      <c r="BQ936" s="561"/>
      <c r="BR936" s="561"/>
      <c r="BS936" s="561"/>
      <c r="BT936" s="561"/>
      <c r="BU936" s="561"/>
    </row>
    <row r="937" spans="1:73">
      <c r="A937" s="561"/>
      <c r="E937" s="561"/>
      <c r="H937" s="561"/>
      <c r="Q937" s="561"/>
      <c r="R937" s="561"/>
      <c r="S937" s="561"/>
      <c r="T937" s="561"/>
      <c r="U937" s="561"/>
      <c r="V937" s="561"/>
      <c r="Y937" s="561"/>
      <c r="Z937" s="561"/>
      <c r="AA937" s="561"/>
      <c r="AB937" s="561"/>
      <c r="AC937" s="561"/>
      <c r="AD937" s="561"/>
      <c r="AE937" s="561"/>
      <c r="AF937" s="561"/>
      <c r="AG937" s="561"/>
      <c r="AH937" s="561"/>
      <c r="AJ937" s="561"/>
      <c r="AK937" s="561"/>
      <c r="AM937" s="561"/>
      <c r="AN937" s="561"/>
      <c r="AO937" s="561"/>
      <c r="AP937" s="561"/>
      <c r="AQ937" s="561"/>
      <c r="AR937" s="561"/>
      <c r="AS937" s="561"/>
      <c r="AU937" s="561"/>
      <c r="AV937" s="561"/>
      <c r="AW937" s="561"/>
      <c r="AX937" s="561"/>
      <c r="AY937" s="561"/>
      <c r="AZ937" s="561"/>
      <c r="BA937" s="561"/>
      <c r="BB937" s="561"/>
      <c r="BC937" s="561"/>
      <c r="BD937" s="561"/>
      <c r="BE937" s="561"/>
      <c r="BF937" s="561"/>
      <c r="BG937" s="561"/>
      <c r="BH937" s="561"/>
      <c r="BI937" s="561"/>
      <c r="BJ937" s="561"/>
      <c r="BK937" s="561"/>
      <c r="BL937" s="561"/>
      <c r="BM937" s="561"/>
      <c r="BN937" s="561"/>
      <c r="BO937" s="561"/>
      <c r="BP937" s="561"/>
      <c r="BQ937" s="561"/>
      <c r="BR937" s="561"/>
      <c r="BS937" s="561"/>
      <c r="BT937" s="561"/>
      <c r="BU937" s="561"/>
    </row>
    <row r="938" spans="1:73">
      <c r="A938" s="561"/>
      <c r="E938" s="561"/>
      <c r="H938" s="561"/>
      <c r="Q938" s="561"/>
      <c r="R938" s="561"/>
      <c r="S938" s="561"/>
      <c r="T938" s="561"/>
      <c r="U938" s="561"/>
      <c r="V938" s="561"/>
      <c r="Y938" s="561"/>
      <c r="Z938" s="561"/>
      <c r="AA938" s="561"/>
      <c r="AB938" s="561"/>
      <c r="AC938" s="561"/>
      <c r="AD938" s="561"/>
      <c r="AE938" s="561"/>
      <c r="AF938" s="561"/>
      <c r="AG938" s="561"/>
      <c r="AH938" s="561"/>
      <c r="AJ938" s="561"/>
      <c r="AK938" s="561"/>
      <c r="AM938" s="561"/>
      <c r="AN938" s="561"/>
      <c r="AO938" s="561"/>
      <c r="AP938" s="561"/>
      <c r="AQ938" s="561"/>
      <c r="AR938" s="561"/>
      <c r="AS938" s="561"/>
      <c r="AU938" s="561"/>
      <c r="AV938" s="561"/>
      <c r="AW938" s="561"/>
      <c r="AX938" s="561"/>
      <c r="AY938" s="561"/>
      <c r="AZ938" s="561"/>
      <c r="BA938" s="561"/>
      <c r="BB938" s="561"/>
      <c r="BC938" s="561"/>
      <c r="BD938" s="561"/>
      <c r="BE938" s="561"/>
      <c r="BF938" s="561"/>
      <c r="BG938" s="561"/>
      <c r="BH938" s="561"/>
      <c r="BI938" s="561"/>
      <c r="BJ938" s="561"/>
      <c r="BK938" s="561"/>
      <c r="BL938" s="561"/>
      <c r="BM938" s="561"/>
      <c r="BN938" s="561"/>
      <c r="BO938" s="561"/>
      <c r="BP938" s="561"/>
      <c r="BQ938" s="561"/>
      <c r="BR938" s="561"/>
      <c r="BS938" s="561"/>
      <c r="BT938" s="561"/>
      <c r="BU938" s="561"/>
    </row>
    <row r="939" spans="1:73">
      <c r="A939" s="561"/>
      <c r="E939" s="561"/>
      <c r="H939" s="561"/>
      <c r="Q939" s="561"/>
      <c r="R939" s="561"/>
      <c r="S939" s="561"/>
      <c r="T939" s="561"/>
      <c r="U939" s="561"/>
      <c r="V939" s="561"/>
      <c r="Y939" s="561"/>
      <c r="Z939" s="561"/>
      <c r="AA939" s="561"/>
      <c r="AB939" s="561"/>
      <c r="AC939" s="561"/>
      <c r="AD939" s="561"/>
      <c r="AE939" s="561"/>
      <c r="AF939" s="561"/>
      <c r="AG939" s="561"/>
      <c r="AH939" s="561"/>
      <c r="AJ939" s="561"/>
      <c r="AK939" s="561"/>
      <c r="AM939" s="561"/>
      <c r="AN939" s="561"/>
      <c r="AO939" s="561"/>
      <c r="AP939" s="561"/>
      <c r="AQ939" s="561"/>
      <c r="AR939" s="561"/>
      <c r="AS939" s="561"/>
      <c r="AU939" s="561"/>
      <c r="AV939" s="561"/>
      <c r="AW939" s="561"/>
      <c r="AX939" s="561"/>
      <c r="AY939" s="561"/>
      <c r="AZ939" s="561"/>
      <c r="BA939" s="561"/>
      <c r="BB939" s="561"/>
      <c r="BC939" s="561"/>
      <c r="BD939" s="561"/>
      <c r="BE939" s="561"/>
      <c r="BF939" s="561"/>
      <c r="BG939" s="561"/>
      <c r="BH939" s="561"/>
      <c r="BI939" s="561"/>
      <c r="BJ939" s="561"/>
      <c r="BK939" s="561"/>
      <c r="BL939" s="561"/>
      <c r="BM939" s="561"/>
      <c r="BN939" s="561"/>
      <c r="BO939" s="561"/>
      <c r="BP939" s="561"/>
      <c r="BQ939" s="561"/>
      <c r="BR939" s="561"/>
      <c r="BS939" s="561"/>
      <c r="BT939" s="561"/>
      <c r="BU939" s="561"/>
    </row>
    <row r="940" spans="1:73">
      <c r="A940" s="561"/>
      <c r="E940" s="561"/>
      <c r="H940" s="561"/>
      <c r="Q940" s="561"/>
      <c r="R940" s="561"/>
      <c r="S940" s="561"/>
      <c r="T940" s="561"/>
      <c r="U940" s="561"/>
      <c r="V940" s="561"/>
      <c r="Y940" s="561"/>
      <c r="Z940" s="561"/>
      <c r="AA940" s="561"/>
      <c r="AB940" s="561"/>
      <c r="AC940" s="561"/>
      <c r="AD940" s="561"/>
      <c r="AE940" s="561"/>
      <c r="AF940" s="561"/>
      <c r="AG940" s="561"/>
      <c r="AH940" s="561"/>
      <c r="AJ940" s="561"/>
      <c r="AK940" s="561"/>
      <c r="AM940" s="561"/>
      <c r="AN940" s="561"/>
      <c r="AO940" s="561"/>
      <c r="AP940" s="561"/>
      <c r="AQ940" s="561"/>
      <c r="AR940" s="561"/>
      <c r="AS940" s="561"/>
      <c r="AU940" s="561"/>
      <c r="AV940" s="561"/>
      <c r="AW940" s="561"/>
      <c r="AX940" s="561"/>
      <c r="AY940" s="561"/>
      <c r="AZ940" s="561"/>
      <c r="BA940" s="561"/>
      <c r="BB940" s="561"/>
      <c r="BC940" s="561"/>
      <c r="BD940" s="561"/>
      <c r="BE940" s="561"/>
      <c r="BF940" s="561"/>
      <c r="BG940" s="561"/>
      <c r="BH940" s="561"/>
      <c r="BI940" s="561"/>
      <c r="BJ940" s="561"/>
      <c r="BK940" s="561"/>
      <c r="BL940" s="561"/>
      <c r="BM940" s="561"/>
      <c r="BN940" s="561"/>
      <c r="BO940" s="561"/>
      <c r="BP940" s="561"/>
      <c r="BQ940" s="561"/>
      <c r="BR940" s="561"/>
      <c r="BS940" s="561"/>
      <c r="BT940" s="561"/>
      <c r="BU940" s="561"/>
    </row>
    <row r="941" spans="1:73">
      <c r="A941" s="561"/>
      <c r="E941" s="561"/>
      <c r="H941" s="561"/>
      <c r="Q941" s="561"/>
      <c r="R941" s="561"/>
      <c r="S941" s="561"/>
      <c r="T941" s="561"/>
      <c r="U941" s="561"/>
      <c r="V941" s="561"/>
      <c r="Y941" s="561"/>
      <c r="Z941" s="561"/>
      <c r="AA941" s="561"/>
      <c r="AB941" s="561"/>
      <c r="AC941" s="561"/>
      <c r="AD941" s="561"/>
      <c r="AE941" s="561"/>
      <c r="AF941" s="561"/>
      <c r="AG941" s="561"/>
      <c r="AH941" s="561"/>
      <c r="AJ941" s="561"/>
      <c r="AK941" s="561"/>
      <c r="AM941" s="561"/>
      <c r="AN941" s="561"/>
      <c r="AO941" s="561"/>
      <c r="AP941" s="561"/>
      <c r="AQ941" s="561"/>
      <c r="AR941" s="561"/>
      <c r="AS941" s="561"/>
      <c r="AU941" s="561"/>
      <c r="AV941" s="561"/>
      <c r="AW941" s="561"/>
      <c r="AX941" s="561"/>
      <c r="AY941" s="561"/>
      <c r="AZ941" s="561"/>
      <c r="BA941" s="561"/>
      <c r="BB941" s="561"/>
      <c r="BC941" s="561"/>
      <c r="BD941" s="561"/>
      <c r="BE941" s="561"/>
      <c r="BF941" s="561"/>
      <c r="BG941" s="561"/>
      <c r="BH941" s="561"/>
      <c r="BI941" s="561"/>
      <c r="BJ941" s="561"/>
      <c r="BK941" s="561"/>
      <c r="BL941" s="561"/>
      <c r="BM941" s="561"/>
      <c r="BN941" s="561"/>
      <c r="BO941" s="561"/>
      <c r="BP941" s="561"/>
      <c r="BQ941" s="561"/>
      <c r="BR941" s="561"/>
      <c r="BS941" s="561"/>
      <c r="BT941" s="561"/>
      <c r="BU941" s="561"/>
    </row>
    <row r="942" spans="1:73">
      <c r="A942" s="561"/>
      <c r="E942" s="561"/>
      <c r="H942" s="561"/>
      <c r="Q942" s="561"/>
      <c r="R942" s="561"/>
      <c r="S942" s="561"/>
      <c r="T942" s="561"/>
      <c r="U942" s="561"/>
      <c r="V942" s="561"/>
      <c r="Y942" s="561"/>
      <c r="Z942" s="561"/>
      <c r="AA942" s="561"/>
      <c r="AB942" s="561"/>
      <c r="AC942" s="561"/>
      <c r="AD942" s="561"/>
      <c r="AE942" s="561"/>
      <c r="AF942" s="561"/>
      <c r="AG942" s="561"/>
      <c r="AH942" s="561"/>
      <c r="AJ942" s="561"/>
      <c r="AK942" s="561"/>
      <c r="AM942" s="561"/>
      <c r="AN942" s="561"/>
      <c r="AO942" s="561"/>
      <c r="AP942" s="561"/>
      <c r="AQ942" s="561"/>
      <c r="AR942" s="561"/>
      <c r="AS942" s="561"/>
      <c r="AU942" s="561"/>
      <c r="AV942" s="561"/>
      <c r="AW942" s="561"/>
      <c r="AX942" s="561"/>
      <c r="AY942" s="561"/>
      <c r="AZ942" s="561"/>
      <c r="BA942" s="561"/>
      <c r="BB942" s="561"/>
      <c r="BC942" s="561"/>
      <c r="BD942" s="561"/>
      <c r="BE942" s="561"/>
      <c r="BF942" s="561"/>
      <c r="BG942" s="561"/>
      <c r="BH942" s="561"/>
      <c r="BI942" s="561"/>
      <c r="BJ942" s="561"/>
      <c r="BK942" s="561"/>
      <c r="BL942" s="561"/>
      <c r="BM942" s="561"/>
      <c r="BN942" s="561"/>
      <c r="BO942" s="561"/>
      <c r="BP942" s="561"/>
      <c r="BQ942" s="561"/>
      <c r="BR942" s="561"/>
      <c r="BS942" s="561"/>
      <c r="BT942" s="561"/>
      <c r="BU942" s="561"/>
    </row>
    <row r="943" spans="1:73">
      <c r="A943" s="561"/>
      <c r="E943" s="561"/>
      <c r="H943" s="561"/>
      <c r="Q943" s="561"/>
      <c r="R943" s="561"/>
      <c r="S943" s="561"/>
      <c r="T943" s="561"/>
      <c r="U943" s="561"/>
      <c r="V943" s="561"/>
      <c r="Y943" s="561"/>
      <c r="Z943" s="561"/>
      <c r="AA943" s="561"/>
      <c r="AB943" s="561"/>
      <c r="AC943" s="561"/>
      <c r="AD943" s="561"/>
      <c r="AE943" s="561"/>
      <c r="AF943" s="561"/>
      <c r="AG943" s="561"/>
      <c r="AH943" s="561"/>
      <c r="AJ943" s="561"/>
      <c r="AK943" s="561"/>
      <c r="AM943" s="561"/>
      <c r="AN943" s="561"/>
      <c r="AO943" s="561"/>
      <c r="AP943" s="561"/>
      <c r="AQ943" s="561"/>
      <c r="AR943" s="561"/>
      <c r="AS943" s="561"/>
      <c r="AU943" s="561"/>
      <c r="AV943" s="561"/>
      <c r="AW943" s="561"/>
      <c r="AX943" s="561"/>
      <c r="AY943" s="561"/>
      <c r="AZ943" s="561"/>
      <c r="BA943" s="561"/>
      <c r="BB943" s="561"/>
      <c r="BC943" s="561"/>
      <c r="BD943" s="561"/>
      <c r="BE943" s="561"/>
      <c r="BF943" s="561"/>
      <c r="BG943" s="561"/>
      <c r="BH943" s="561"/>
      <c r="BI943" s="561"/>
      <c r="BJ943" s="561"/>
      <c r="BK943" s="561"/>
      <c r="BL943" s="561"/>
      <c r="BM943" s="561"/>
      <c r="BN943" s="561"/>
      <c r="BO943" s="561"/>
      <c r="BP943" s="561"/>
      <c r="BQ943" s="561"/>
      <c r="BR943" s="561"/>
      <c r="BS943" s="561"/>
      <c r="BT943" s="561"/>
      <c r="BU943" s="561"/>
    </row>
    <row r="944" spans="1:73">
      <c r="A944" s="561"/>
      <c r="E944" s="561"/>
      <c r="H944" s="561"/>
      <c r="Q944" s="561"/>
      <c r="R944" s="561"/>
      <c r="S944" s="561"/>
      <c r="T944" s="561"/>
      <c r="U944" s="561"/>
      <c r="V944" s="561"/>
      <c r="Y944" s="561"/>
      <c r="Z944" s="561"/>
      <c r="AA944" s="561"/>
      <c r="AB944" s="561"/>
      <c r="AC944" s="561"/>
      <c r="AD944" s="561"/>
      <c r="AE944" s="561"/>
      <c r="AF944" s="561"/>
      <c r="AG944" s="561"/>
      <c r="AH944" s="561"/>
      <c r="AJ944" s="561"/>
      <c r="AK944" s="561"/>
      <c r="AM944" s="561"/>
      <c r="AN944" s="561"/>
      <c r="AO944" s="561"/>
      <c r="AP944" s="561"/>
      <c r="AQ944" s="561"/>
      <c r="AR944" s="561"/>
      <c r="AS944" s="561"/>
      <c r="AU944" s="561"/>
      <c r="AV944" s="561"/>
      <c r="AW944" s="561"/>
      <c r="AX944" s="561"/>
      <c r="AY944" s="561"/>
      <c r="AZ944" s="561"/>
      <c r="BA944" s="561"/>
      <c r="BB944" s="561"/>
      <c r="BC944" s="561"/>
      <c r="BD944" s="561"/>
      <c r="BE944" s="561"/>
      <c r="BF944" s="561"/>
      <c r="BG944" s="561"/>
      <c r="BH944" s="561"/>
      <c r="BI944" s="561"/>
      <c r="BJ944" s="561"/>
      <c r="BK944" s="561"/>
      <c r="BL944" s="561"/>
      <c r="BM944" s="561"/>
      <c r="BN944" s="561"/>
      <c r="BO944" s="561"/>
      <c r="BP944" s="561"/>
      <c r="BQ944" s="561"/>
      <c r="BR944" s="561"/>
      <c r="BS944" s="561"/>
      <c r="BT944" s="561"/>
      <c r="BU944" s="561"/>
    </row>
    <row r="945" spans="1:73">
      <c r="A945" s="561"/>
      <c r="E945" s="561"/>
      <c r="H945" s="561"/>
      <c r="Q945" s="561"/>
      <c r="R945" s="561"/>
      <c r="S945" s="561"/>
      <c r="T945" s="561"/>
      <c r="U945" s="561"/>
      <c r="V945" s="561"/>
      <c r="Y945" s="561"/>
      <c r="Z945" s="561"/>
      <c r="AA945" s="561"/>
      <c r="AB945" s="561"/>
      <c r="AC945" s="561"/>
      <c r="AD945" s="561"/>
      <c r="AE945" s="561"/>
      <c r="AF945" s="561"/>
      <c r="AG945" s="561"/>
      <c r="AH945" s="561"/>
      <c r="AJ945" s="561"/>
      <c r="AK945" s="561"/>
      <c r="AM945" s="561"/>
      <c r="AN945" s="561"/>
      <c r="AO945" s="561"/>
      <c r="AP945" s="561"/>
      <c r="AQ945" s="561"/>
      <c r="AR945" s="561"/>
      <c r="AS945" s="561"/>
      <c r="AU945" s="561"/>
      <c r="AV945" s="561"/>
      <c r="AW945" s="561"/>
      <c r="AX945" s="561"/>
      <c r="AY945" s="561"/>
      <c r="AZ945" s="561"/>
      <c r="BA945" s="561"/>
      <c r="BB945" s="561"/>
      <c r="BC945" s="561"/>
      <c r="BD945" s="561"/>
      <c r="BE945" s="561"/>
      <c r="BF945" s="561"/>
      <c r="BG945" s="561"/>
      <c r="BH945" s="561"/>
      <c r="BI945" s="561"/>
      <c r="BJ945" s="561"/>
      <c r="BK945" s="561"/>
      <c r="BL945" s="561"/>
      <c r="BM945" s="561"/>
      <c r="BN945" s="561"/>
      <c r="BO945" s="561"/>
      <c r="BP945" s="561"/>
      <c r="BQ945" s="561"/>
      <c r="BR945" s="561"/>
      <c r="BS945" s="561"/>
      <c r="BT945" s="561"/>
      <c r="BU945" s="561"/>
    </row>
    <row r="946" spans="1:73">
      <c r="A946" s="561"/>
      <c r="E946" s="561"/>
      <c r="H946" s="561"/>
      <c r="Q946" s="561"/>
      <c r="R946" s="561"/>
      <c r="S946" s="561"/>
      <c r="T946" s="561"/>
      <c r="U946" s="561"/>
      <c r="V946" s="561"/>
      <c r="Y946" s="561"/>
      <c r="Z946" s="561"/>
      <c r="AA946" s="561"/>
      <c r="AB946" s="561"/>
      <c r="AC946" s="561"/>
      <c r="AD946" s="561"/>
      <c r="AE946" s="561"/>
      <c r="AF946" s="561"/>
      <c r="AG946" s="561"/>
      <c r="AH946" s="561"/>
      <c r="AJ946" s="561"/>
      <c r="AK946" s="561"/>
      <c r="AM946" s="561"/>
      <c r="AN946" s="561"/>
      <c r="AO946" s="561"/>
      <c r="AP946" s="561"/>
      <c r="AQ946" s="561"/>
      <c r="AR946" s="561"/>
      <c r="AS946" s="561"/>
      <c r="AU946" s="561"/>
      <c r="AV946" s="561"/>
      <c r="AW946" s="561"/>
      <c r="AX946" s="561"/>
      <c r="AY946" s="561"/>
      <c r="AZ946" s="561"/>
      <c r="BA946" s="561"/>
      <c r="BB946" s="561"/>
      <c r="BC946" s="561"/>
      <c r="BD946" s="561"/>
      <c r="BE946" s="561"/>
      <c r="BF946" s="561"/>
      <c r="BG946" s="561"/>
      <c r="BH946" s="561"/>
      <c r="BI946" s="561"/>
      <c r="BJ946" s="561"/>
      <c r="BK946" s="561"/>
      <c r="BL946" s="561"/>
      <c r="BM946" s="561"/>
      <c r="BN946" s="561"/>
      <c r="BO946" s="561"/>
      <c r="BP946" s="561"/>
      <c r="BQ946" s="561"/>
      <c r="BR946" s="561"/>
      <c r="BS946" s="561"/>
      <c r="BT946" s="561"/>
      <c r="BU946" s="561"/>
    </row>
    <row r="947" spans="1:73">
      <c r="A947" s="561"/>
      <c r="E947" s="561"/>
      <c r="H947" s="561"/>
      <c r="Q947" s="561"/>
      <c r="R947" s="561"/>
      <c r="S947" s="561"/>
      <c r="T947" s="561"/>
      <c r="U947" s="561"/>
      <c r="V947" s="561"/>
      <c r="Y947" s="561"/>
      <c r="Z947" s="561"/>
      <c r="AA947" s="561"/>
      <c r="AB947" s="561"/>
      <c r="AC947" s="561"/>
      <c r="AD947" s="561"/>
      <c r="AE947" s="561"/>
      <c r="AF947" s="561"/>
      <c r="AG947" s="561"/>
      <c r="AH947" s="561"/>
      <c r="AJ947" s="561"/>
      <c r="AK947" s="561"/>
      <c r="AM947" s="561"/>
      <c r="AN947" s="561"/>
      <c r="AO947" s="561"/>
      <c r="AP947" s="561"/>
      <c r="AQ947" s="561"/>
      <c r="AR947" s="561"/>
      <c r="AS947" s="561"/>
      <c r="AU947" s="561"/>
      <c r="AV947" s="561"/>
      <c r="AW947" s="561"/>
      <c r="AX947" s="561"/>
      <c r="AY947" s="561"/>
      <c r="AZ947" s="561"/>
      <c r="BA947" s="561"/>
      <c r="BB947" s="561"/>
      <c r="BC947" s="561"/>
      <c r="BD947" s="561"/>
      <c r="BE947" s="561"/>
      <c r="BF947" s="561"/>
      <c r="BG947" s="561"/>
      <c r="BH947" s="561"/>
      <c r="BI947" s="561"/>
      <c r="BJ947" s="561"/>
      <c r="BK947" s="561"/>
      <c r="BL947" s="561"/>
      <c r="BM947" s="561"/>
      <c r="BN947" s="561"/>
      <c r="BO947" s="561"/>
      <c r="BP947" s="561"/>
      <c r="BQ947" s="561"/>
      <c r="BR947" s="561"/>
      <c r="BS947" s="561"/>
      <c r="BT947" s="561"/>
      <c r="BU947" s="561"/>
    </row>
    <row r="948" spans="1:73">
      <c r="A948" s="561"/>
      <c r="E948" s="561"/>
      <c r="H948" s="561"/>
      <c r="Q948" s="561"/>
      <c r="R948" s="561"/>
      <c r="S948" s="561"/>
      <c r="T948" s="561"/>
      <c r="U948" s="561"/>
      <c r="V948" s="561"/>
      <c r="Y948" s="561"/>
      <c r="Z948" s="561"/>
      <c r="AA948" s="561"/>
      <c r="AB948" s="561"/>
      <c r="AC948" s="561"/>
      <c r="AD948" s="561"/>
      <c r="AE948" s="561"/>
      <c r="AF948" s="561"/>
      <c r="AG948" s="561"/>
      <c r="AH948" s="561"/>
      <c r="AJ948" s="561"/>
      <c r="AK948" s="561"/>
      <c r="AM948" s="561"/>
      <c r="AN948" s="561"/>
      <c r="AO948" s="561"/>
      <c r="AP948" s="561"/>
      <c r="AQ948" s="561"/>
      <c r="AR948" s="561"/>
      <c r="AS948" s="561"/>
      <c r="AU948" s="561"/>
      <c r="AV948" s="561"/>
      <c r="AW948" s="561"/>
      <c r="AX948" s="561"/>
      <c r="AY948" s="561"/>
      <c r="AZ948" s="561"/>
      <c r="BA948" s="561"/>
      <c r="BB948" s="561"/>
      <c r="BC948" s="561"/>
      <c r="BD948" s="561"/>
      <c r="BE948" s="561"/>
      <c r="BF948" s="561"/>
      <c r="BG948" s="561"/>
      <c r="BH948" s="561"/>
      <c r="BI948" s="561"/>
      <c r="BJ948" s="561"/>
      <c r="BK948" s="561"/>
      <c r="BL948" s="561"/>
      <c r="BM948" s="561"/>
      <c r="BN948" s="561"/>
      <c r="BO948" s="561"/>
      <c r="BP948" s="561"/>
      <c r="BQ948" s="561"/>
      <c r="BR948" s="561"/>
      <c r="BS948" s="561"/>
      <c r="BT948" s="561"/>
      <c r="BU948" s="561"/>
    </row>
    <row r="949" spans="1:73">
      <c r="A949" s="561"/>
      <c r="E949" s="561"/>
      <c r="H949" s="561"/>
      <c r="Q949" s="561"/>
      <c r="R949" s="561"/>
      <c r="S949" s="561"/>
      <c r="T949" s="561"/>
      <c r="U949" s="561"/>
      <c r="V949" s="561"/>
      <c r="Y949" s="561"/>
      <c r="Z949" s="561"/>
      <c r="AA949" s="561"/>
      <c r="AB949" s="561"/>
      <c r="AC949" s="561"/>
      <c r="AD949" s="561"/>
      <c r="AE949" s="561"/>
      <c r="AF949" s="561"/>
      <c r="AG949" s="561"/>
      <c r="AH949" s="561"/>
      <c r="AJ949" s="561"/>
      <c r="AK949" s="561"/>
      <c r="AM949" s="561"/>
      <c r="AN949" s="561"/>
      <c r="AO949" s="561"/>
      <c r="AP949" s="561"/>
      <c r="AQ949" s="561"/>
      <c r="AR949" s="561"/>
      <c r="AS949" s="561"/>
      <c r="AU949" s="561"/>
      <c r="AV949" s="561"/>
      <c r="AW949" s="561"/>
      <c r="AX949" s="561"/>
      <c r="AY949" s="561"/>
      <c r="AZ949" s="561"/>
      <c r="BA949" s="561"/>
      <c r="BB949" s="561"/>
      <c r="BC949" s="561"/>
      <c r="BD949" s="561"/>
      <c r="BE949" s="561"/>
      <c r="BF949" s="561"/>
      <c r="BG949" s="561"/>
      <c r="BH949" s="561"/>
      <c r="BI949" s="561"/>
      <c r="BJ949" s="561"/>
      <c r="BK949" s="561"/>
      <c r="BL949" s="561"/>
      <c r="BM949" s="561"/>
      <c r="BN949" s="561"/>
      <c r="BO949" s="561"/>
      <c r="BP949" s="561"/>
      <c r="BQ949" s="561"/>
      <c r="BR949" s="561"/>
      <c r="BS949" s="561"/>
      <c r="BT949" s="561"/>
      <c r="BU949" s="561"/>
    </row>
    <row r="950" spans="1:73">
      <c r="A950" s="561"/>
      <c r="E950" s="561"/>
      <c r="H950" s="561"/>
      <c r="Q950" s="561"/>
      <c r="R950" s="561"/>
      <c r="S950" s="561"/>
      <c r="T950" s="561"/>
      <c r="U950" s="561"/>
      <c r="V950" s="561"/>
      <c r="Y950" s="561"/>
      <c r="Z950" s="561"/>
      <c r="AA950" s="561"/>
      <c r="AB950" s="561"/>
      <c r="AC950" s="561"/>
      <c r="AD950" s="561"/>
      <c r="AE950" s="561"/>
      <c r="AF950" s="561"/>
      <c r="AG950" s="561"/>
      <c r="AH950" s="561"/>
      <c r="AJ950" s="561"/>
      <c r="AK950" s="561"/>
      <c r="AM950" s="561"/>
      <c r="AN950" s="561"/>
      <c r="AO950" s="561"/>
      <c r="AP950" s="561"/>
      <c r="AQ950" s="561"/>
      <c r="AR950" s="561"/>
      <c r="AS950" s="561"/>
      <c r="AU950" s="561"/>
      <c r="AV950" s="561"/>
      <c r="AW950" s="561"/>
      <c r="AX950" s="561"/>
      <c r="AY950" s="561"/>
      <c r="AZ950" s="561"/>
      <c r="BA950" s="561"/>
      <c r="BB950" s="561"/>
      <c r="BC950" s="561"/>
      <c r="BD950" s="561"/>
      <c r="BE950" s="561"/>
      <c r="BF950" s="561"/>
      <c r="BG950" s="561"/>
      <c r="BH950" s="561"/>
      <c r="BI950" s="561"/>
      <c r="BJ950" s="561"/>
      <c r="BK950" s="561"/>
      <c r="BL950" s="561"/>
      <c r="BM950" s="561"/>
      <c r="BN950" s="561"/>
      <c r="BO950" s="561"/>
      <c r="BP950" s="561"/>
      <c r="BQ950" s="561"/>
      <c r="BR950" s="561"/>
      <c r="BS950" s="561"/>
      <c r="BT950" s="561"/>
      <c r="BU950" s="561"/>
    </row>
    <row r="951" spans="1:73">
      <c r="A951" s="561"/>
      <c r="E951" s="561"/>
      <c r="H951" s="561"/>
      <c r="Q951" s="561"/>
      <c r="R951" s="561"/>
      <c r="S951" s="561"/>
      <c r="T951" s="561"/>
      <c r="U951" s="561"/>
      <c r="V951" s="561"/>
      <c r="Y951" s="561"/>
      <c r="Z951" s="561"/>
      <c r="AA951" s="561"/>
      <c r="AB951" s="561"/>
      <c r="AC951" s="561"/>
      <c r="AD951" s="561"/>
      <c r="AE951" s="561"/>
      <c r="AF951" s="561"/>
      <c r="AG951" s="561"/>
      <c r="AH951" s="561"/>
      <c r="AJ951" s="561"/>
      <c r="AK951" s="561"/>
      <c r="AM951" s="561"/>
      <c r="AN951" s="561"/>
      <c r="AO951" s="561"/>
      <c r="AP951" s="561"/>
      <c r="AQ951" s="561"/>
      <c r="AR951" s="561"/>
      <c r="AS951" s="561"/>
      <c r="AU951" s="561"/>
      <c r="AV951" s="561"/>
      <c r="AW951" s="561"/>
      <c r="AX951" s="561"/>
      <c r="AY951" s="561"/>
      <c r="AZ951" s="561"/>
      <c r="BA951" s="561"/>
      <c r="BB951" s="561"/>
      <c r="BC951" s="561"/>
      <c r="BD951" s="561"/>
      <c r="BE951" s="561"/>
      <c r="BF951" s="561"/>
      <c r="BG951" s="561"/>
      <c r="BH951" s="561"/>
      <c r="BI951" s="561"/>
      <c r="BJ951" s="561"/>
      <c r="BK951" s="561"/>
      <c r="BL951" s="561"/>
      <c r="BM951" s="561"/>
      <c r="BN951" s="561"/>
      <c r="BO951" s="561"/>
      <c r="BP951" s="561"/>
      <c r="BQ951" s="561"/>
      <c r="BR951" s="561"/>
      <c r="BS951" s="561"/>
      <c r="BT951" s="561"/>
      <c r="BU951" s="561"/>
    </row>
    <row r="952" spans="1:73">
      <c r="A952" s="561"/>
      <c r="E952" s="561"/>
      <c r="H952" s="561"/>
      <c r="Q952" s="561"/>
      <c r="R952" s="561"/>
      <c r="S952" s="561"/>
      <c r="T952" s="561"/>
      <c r="U952" s="561"/>
      <c r="V952" s="561"/>
      <c r="Y952" s="561"/>
      <c r="Z952" s="561"/>
      <c r="AA952" s="561"/>
      <c r="AB952" s="561"/>
      <c r="AC952" s="561"/>
      <c r="AD952" s="561"/>
      <c r="AE952" s="561"/>
      <c r="AF952" s="561"/>
      <c r="AG952" s="561"/>
      <c r="AH952" s="561"/>
      <c r="AJ952" s="561"/>
      <c r="AK952" s="561"/>
      <c r="AM952" s="561"/>
      <c r="AN952" s="561"/>
      <c r="AO952" s="561"/>
      <c r="AP952" s="561"/>
      <c r="AQ952" s="561"/>
      <c r="AR952" s="561"/>
      <c r="AS952" s="561"/>
      <c r="AU952" s="561"/>
      <c r="AV952" s="561"/>
      <c r="AW952" s="561"/>
      <c r="AX952" s="561"/>
      <c r="AY952" s="561"/>
      <c r="AZ952" s="561"/>
      <c r="BA952" s="561"/>
      <c r="BB952" s="561"/>
      <c r="BC952" s="561"/>
      <c r="BD952" s="561"/>
      <c r="BE952" s="561"/>
      <c r="BF952" s="561"/>
      <c r="BG952" s="561"/>
      <c r="BH952" s="561"/>
      <c r="BI952" s="561"/>
      <c r="BJ952" s="561"/>
      <c r="BK952" s="561"/>
      <c r="BL952" s="561"/>
      <c r="BM952" s="561"/>
      <c r="BN952" s="561"/>
      <c r="BO952" s="561"/>
      <c r="BP952" s="561"/>
      <c r="BQ952" s="561"/>
      <c r="BR952" s="561"/>
      <c r="BS952" s="561"/>
      <c r="BT952" s="561"/>
      <c r="BU952" s="561"/>
    </row>
    <row r="953" spans="1:73">
      <c r="A953" s="561"/>
      <c r="E953" s="561"/>
      <c r="H953" s="561"/>
      <c r="Q953" s="561"/>
      <c r="R953" s="561"/>
      <c r="S953" s="561"/>
      <c r="T953" s="561"/>
      <c r="U953" s="561"/>
      <c r="V953" s="561"/>
      <c r="Y953" s="561"/>
      <c r="Z953" s="561"/>
      <c r="AA953" s="561"/>
      <c r="AB953" s="561"/>
      <c r="AC953" s="561"/>
      <c r="AD953" s="561"/>
      <c r="AE953" s="561"/>
      <c r="AF953" s="561"/>
      <c r="AG953" s="561"/>
      <c r="AH953" s="561"/>
      <c r="AJ953" s="561"/>
      <c r="AK953" s="561"/>
      <c r="AM953" s="561"/>
      <c r="AN953" s="561"/>
      <c r="AO953" s="561"/>
      <c r="AP953" s="561"/>
      <c r="AQ953" s="561"/>
      <c r="AR953" s="561"/>
      <c r="AS953" s="561"/>
      <c r="AU953" s="561"/>
      <c r="AV953" s="561"/>
      <c r="AW953" s="561"/>
      <c r="AX953" s="561"/>
      <c r="AY953" s="561"/>
      <c r="AZ953" s="561"/>
      <c r="BA953" s="561"/>
      <c r="BB953" s="561"/>
      <c r="BC953" s="561"/>
      <c r="BD953" s="561"/>
      <c r="BE953" s="561"/>
      <c r="BF953" s="561"/>
      <c r="BG953" s="561"/>
      <c r="BH953" s="561"/>
      <c r="BI953" s="561"/>
      <c r="BJ953" s="561"/>
      <c r="BK953" s="561"/>
      <c r="BL953" s="561"/>
      <c r="BM953" s="561"/>
      <c r="BN953" s="561"/>
      <c r="BO953" s="561"/>
      <c r="BP953" s="561"/>
      <c r="BQ953" s="561"/>
      <c r="BR953" s="561"/>
      <c r="BS953" s="561"/>
      <c r="BT953" s="561"/>
      <c r="BU953" s="561"/>
    </row>
    <row r="954" spans="1:73">
      <c r="A954" s="561"/>
      <c r="E954" s="561"/>
      <c r="H954" s="561"/>
      <c r="Q954" s="561"/>
      <c r="R954" s="561"/>
      <c r="S954" s="561"/>
      <c r="T954" s="561"/>
      <c r="U954" s="561"/>
      <c r="V954" s="561"/>
      <c r="Y954" s="561"/>
      <c r="Z954" s="561"/>
      <c r="AA954" s="561"/>
      <c r="AB954" s="561"/>
      <c r="AC954" s="561"/>
      <c r="AD954" s="561"/>
      <c r="AE954" s="561"/>
      <c r="AF954" s="561"/>
      <c r="AG954" s="561"/>
      <c r="AH954" s="561"/>
      <c r="AJ954" s="561"/>
      <c r="AK954" s="561"/>
      <c r="AM954" s="561"/>
      <c r="AN954" s="561"/>
      <c r="AO954" s="561"/>
      <c r="AP954" s="561"/>
      <c r="AQ954" s="561"/>
      <c r="AR954" s="561"/>
      <c r="AS954" s="561"/>
      <c r="AU954" s="561"/>
      <c r="AV954" s="561"/>
      <c r="AW954" s="561"/>
      <c r="AX954" s="561"/>
      <c r="AY954" s="561"/>
      <c r="AZ954" s="561"/>
      <c r="BA954" s="561"/>
      <c r="BB954" s="561"/>
      <c r="BC954" s="561"/>
      <c r="BD954" s="561"/>
      <c r="BE954" s="561"/>
      <c r="BF954" s="561"/>
      <c r="BG954" s="561"/>
      <c r="BH954" s="561"/>
      <c r="BI954" s="561"/>
      <c r="BJ954" s="561"/>
      <c r="BK954" s="561"/>
      <c r="BL954" s="561"/>
      <c r="BM954" s="561"/>
      <c r="BN954" s="561"/>
      <c r="BO954" s="561"/>
      <c r="BP954" s="561"/>
      <c r="BQ954" s="561"/>
      <c r="BR954" s="561"/>
      <c r="BS954" s="561"/>
      <c r="BT954" s="561"/>
      <c r="BU954" s="561"/>
    </row>
    <row r="955" spans="1:73">
      <c r="A955" s="561"/>
      <c r="E955" s="561"/>
      <c r="H955" s="561"/>
      <c r="Q955" s="561"/>
      <c r="R955" s="561"/>
      <c r="S955" s="561"/>
      <c r="T955" s="561"/>
      <c r="U955" s="561"/>
      <c r="V955" s="561"/>
      <c r="Y955" s="561"/>
      <c r="Z955" s="561"/>
      <c r="AA955" s="561"/>
      <c r="AB955" s="561"/>
      <c r="AC955" s="561"/>
      <c r="AD955" s="561"/>
      <c r="AE955" s="561"/>
      <c r="AF955" s="561"/>
      <c r="AG955" s="561"/>
      <c r="AH955" s="561"/>
      <c r="AJ955" s="561"/>
      <c r="AK955" s="561"/>
      <c r="AM955" s="561"/>
      <c r="AN955" s="561"/>
      <c r="AO955" s="561"/>
      <c r="AP955" s="561"/>
      <c r="AQ955" s="561"/>
      <c r="AR955" s="561"/>
      <c r="AS955" s="561"/>
      <c r="AU955" s="561"/>
      <c r="AV955" s="561"/>
      <c r="AW955" s="561"/>
      <c r="AX955" s="561"/>
      <c r="AY955" s="561"/>
      <c r="AZ955" s="561"/>
      <c r="BA955" s="561"/>
      <c r="BB955" s="561"/>
      <c r="BC955" s="561"/>
      <c r="BD955" s="561"/>
      <c r="BE955" s="561"/>
      <c r="BF955" s="561"/>
      <c r="BG955" s="561"/>
      <c r="BH955" s="561"/>
      <c r="BI955" s="561"/>
      <c r="BJ955" s="561"/>
      <c r="BK955" s="561"/>
      <c r="BL955" s="561"/>
      <c r="BM955" s="561"/>
      <c r="BN955" s="561"/>
      <c r="BO955" s="561"/>
      <c r="BP955" s="561"/>
      <c r="BQ955" s="561"/>
      <c r="BR955" s="561"/>
      <c r="BS955" s="561"/>
      <c r="BT955" s="561"/>
      <c r="BU955" s="561"/>
    </row>
    <row r="956" spans="1:73">
      <c r="A956" s="561"/>
      <c r="E956" s="561"/>
      <c r="H956" s="561"/>
      <c r="Q956" s="561"/>
      <c r="R956" s="561"/>
      <c r="S956" s="561"/>
      <c r="T956" s="561"/>
      <c r="U956" s="561"/>
      <c r="V956" s="561"/>
      <c r="Y956" s="561"/>
      <c r="Z956" s="561"/>
      <c r="AA956" s="561"/>
      <c r="AB956" s="561"/>
      <c r="AC956" s="561"/>
      <c r="AD956" s="561"/>
      <c r="AE956" s="561"/>
      <c r="AF956" s="561"/>
      <c r="AG956" s="561"/>
      <c r="AH956" s="561"/>
      <c r="AJ956" s="561"/>
      <c r="AK956" s="561"/>
      <c r="AM956" s="561"/>
      <c r="AN956" s="561"/>
      <c r="AO956" s="561"/>
      <c r="AP956" s="561"/>
      <c r="AQ956" s="561"/>
      <c r="AR956" s="561"/>
      <c r="AS956" s="561"/>
      <c r="AU956" s="561"/>
      <c r="AV956" s="561"/>
      <c r="AW956" s="561"/>
      <c r="AX956" s="561"/>
      <c r="AY956" s="561"/>
      <c r="AZ956" s="561"/>
      <c r="BA956" s="561"/>
      <c r="BB956" s="561"/>
      <c r="BC956" s="561"/>
      <c r="BD956" s="561"/>
      <c r="BE956" s="561"/>
      <c r="BF956" s="561"/>
      <c r="BG956" s="561"/>
      <c r="BH956" s="561"/>
      <c r="BI956" s="561"/>
      <c r="BJ956" s="561"/>
      <c r="BK956" s="561"/>
      <c r="BL956" s="561"/>
      <c r="BM956" s="561"/>
      <c r="BN956" s="561"/>
      <c r="BO956" s="561"/>
      <c r="BP956" s="561"/>
      <c r="BQ956" s="561"/>
      <c r="BR956" s="561"/>
      <c r="BS956" s="561"/>
      <c r="BT956" s="561"/>
      <c r="BU956" s="561"/>
    </row>
    <row r="957" spans="1:73">
      <c r="A957" s="561"/>
      <c r="E957" s="561"/>
      <c r="H957" s="561"/>
      <c r="Q957" s="561"/>
      <c r="R957" s="561"/>
      <c r="S957" s="561"/>
      <c r="T957" s="561"/>
      <c r="U957" s="561"/>
      <c r="V957" s="561"/>
      <c r="Y957" s="561"/>
      <c r="Z957" s="561"/>
      <c r="AA957" s="561"/>
      <c r="AB957" s="561"/>
      <c r="AC957" s="561"/>
      <c r="AD957" s="561"/>
      <c r="AE957" s="561"/>
      <c r="AF957" s="561"/>
      <c r="AG957" s="561"/>
      <c r="AH957" s="561"/>
      <c r="AJ957" s="561"/>
      <c r="AK957" s="561"/>
      <c r="AM957" s="561"/>
      <c r="AN957" s="561"/>
      <c r="AO957" s="561"/>
      <c r="AP957" s="561"/>
      <c r="AQ957" s="561"/>
      <c r="AR957" s="561"/>
      <c r="AS957" s="561"/>
      <c r="AU957" s="561"/>
      <c r="AV957" s="561"/>
      <c r="AW957" s="561"/>
      <c r="AX957" s="561"/>
      <c r="AY957" s="561"/>
      <c r="AZ957" s="561"/>
      <c r="BA957" s="561"/>
      <c r="BB957" s="561"/>
      <c r="BC957" s="561"/>
      <c r="BD957" s="561"/>
      <c r="BE957" s="561"/>
      <c r="BF957" s="561"/>
      <c r="BG957" s="561"/>
      <c r="BH957" s="561"/>
      <c r="BI957" s="561"/>
      <c r="BJ957" s="561"/>
      <c r="BK957" s="561"/>
      <c r="BL957" s="561"/>
      <c r="BM957" s="561"/>
      <c r="BN957" s="561"/>
      <c r="BO957" s="561"/>
      <c r="BP957" s="561"/>
      <c r="BQ957" s="561"/>
      <c r="BR957" s="561"/>
      <c r="BS957" s="561"/>
      <c r="BT957" s="561"/>
      <c r="BU957" s="561"/>
    </row>
    <row r="958" spans="1:73">
      <c r="A958" s="561"/>
      <c r="E958" s="561"/>
      <c r="H958" s="561"/>
      <c r="Q958" s="561"/>
      <c r="R958" s="561"/>
      <c r="S958" s="561"/>
      <c r="T958" s="561"/>
      <c r="U958" s="561"/>
      <c r="V958" s="561"/>
      <c r="Y958" s="561"/>
      <c r="Z958" s="561"/>
      <c r="AA958" s="561"/>
      <c r="AB958" s="561"/>
      <c r="AC958" s="561"/>
      <c r="AD958" s="561"/>
      <c r="AE958" s="561"/>
      <c r="AF958" s="561"/>
      <c r="AG958" s="561"/>
      <c r="AH958" s="561"/>
      <c r="AJ958" s="561"/>
      <c r="AK958" s="561"/>
      <c r="AM958" s="561"/>
      <c r="AN958" s="561"/>
      <c r="AO958" s="561"/>
      <c r="AP958" s="561"/>
      <c r="AQ958" s="561"/>
      <c r="AR958" s="561"/>
      <c r="AS958" s="561"/>
      <c r="AU958" s="561"/>
      <c r="AV958" s="561"/>
      <c r="AW958" s="561"/>
      <c r="AX958" s="561"/>
      <c r="AY958" s="561"/>
      <c r="AZ958" s="561"/>
      <c r="BA958" s="561"/>
      <c r="BB958" s="561"/>
      <c r="BC958" s="561"/>
      <c r="BD958" s="561"/>
      <c r="BE958" s="561"/>
      <c r="BF958" s="561"/>
      <c r="BG958" s="561"/>
      <c r="BH958" s="561"/>
      <c r="BI958" s="561"/>
      <c r="BJ958" s="561"/>
      <c r="BK958" s="561"/>
      <c r="BL958" s="561"/>
      <c r="BM958" s="561"/>
      <c r="BN958" s="561"/>
      <c r="BO958" s="561"/>
      <c r="BP958" s="561"/>
      <c r="BQ958" s="561"/>
      <c r="BR958" s="561"/>
      <c r="BS958" s="561"/>
      <c r="BT958" s="561"/>
      <c r="BU958" s="561"/>
    </row>
    <row r="959" spans="1:73">
      <c r="A959" s="561"/>
      <c r="E959" s="561"/>
      <c r="H959" s="561"/>
      <c r="Q959" s="561"/>
      <c r="R959" s="561"/>
      <c r="S959" s="561"/>
      <c r="T959" s="561"/>
      <c r="U959" s="561"/>
      <c r="V959" s="561"/>
      <c r="Y959" s="561"/>
      <c r="Z959" s="561"/>
      <c r="AA959" s="561"/>
      <c r="AB959" s="561"/>
      <c r="AC959" s="561"/>
      <c r="AD959" s="561"/>
      <c r="AE959" s="561"/>
      <c r="AF959" s="561"/>
      <c r="AG959" s="561"/>
      <c r="AH959" s="561"/>
      <c r="AJ959" s="561"/>
      <c r="AK959" s="561"/>
      <c r="AM959" s="561"/>
      <c r="AN959" s="561"/>
      <c r="AO959" s="561"/>
      <c r="AP959" s="561"/>
      <c r="AQ959" s="561"/>
      <c r="AR959" s="561"/>
      <c r="AS959" s="561"/>
      <c r="AU959" s="561"/>
      <c r="AV959" s="561"/>
      <c r="AW959" s="561"/>
      <c r="AX959" s="561"/>
      <c r="AY959" s="561"/>
      <c r="AZ959" s="561"/>
      <c r="BA959" s="561"/>
      <c r="BB959" s="561"/>
      <c r="BC959" s="561"/>
      <c r="BD959" s="561"/>
      <c r="BE959" s="561"/>
      <c r="BF959" s="561"/>
      <c r="BG959" s="561"/>
      <c r="BH959" s="561"/>
      <c r="BI959" s="561"/>
      <c r="BJ959" s="561"/>
      <c r="BK959" s="561"/>
      <c r="BL959" s="561"/>
      <c r="BM959" s="561"/>
      <c r="BN959" s="561"/>
      <c r="BO959" s="561"/>
      <c r="BP959" s="561"/>
      <c r="BQ959" s="561"/>
      <c r="BR959" s="561"/>
      <c r="BS959" s="561"/>
      <c r="BT959" s="561"/>
      <c r="BU959" s="561"/>
    </row>
    <row r="960" spans="1:73">
      <c r="A960" s="561"/>
      <c r="E960" s="561"/>
      <c r="H960" s="561"/>
      <c r="Q960" s="561"/>
      <c r="R960" s="561"/>
      <c r="S960" s="561"/>
      <c r="T960" s="561"/>
      <c r="U960" s="561"/>
      <c r="V960" s="561"/>
      <c r="Y960" s="561"/>
      <c r="Z960" s="561"/>
      <c r="AA960" s="561"/>
      <c r="AB960" s="561"/>
      <c r="AC960" s="561"/>
      <c r="AD960" s="561"/>
      <c r="AE960" s="561"/>
      <c r="AF960" s="561"/>
      <c r="AG960" s="561"/>
      <c r="AH960" s="561"/>
      <c r="AJ960" s="561"/>
      <c r="AK960" s="561"/>
      <c r="AM960" s="561"/>
      <c r="AN960" s="561"/>
      <c r="AO960" s="561"/>
      <c r="AP960" s="561"/>
      <c r="AQ960" s="561"/>
      <c r="AR960" s="561"/>
      <c r="AS960" s="561"/>
      <c r="AU960" s="561"/>
      <c r="AV960" s="561"/>
      <c r="AW960" s="561"/>
      <c r="AX960" s="561"/>
      <c r="AY960" s="561"/>
      <c r="AZ960" s="561"/>
      <c r="BA960" s="561"/>
      <c r="BB960" s="561"/>
      <c r="BC960" s="561"/>
      <c r="BD960" s="561"/>
      <c r="BE960" s="561"/>
      <c r="BF960" s="561"/>
      <c r="BG960" s="561"/>
      <c r="BH960" s="561"/>
      <c r="BI960" s="561"/>
      <c r="BJ960" s="561"/>
      <c r="BK960" s="561"/>
      <c r="BL960" s="561"/>
      <c r="BM960" s="561"/>
      <c r="BN960" s="561"/>
      <c r="BO960" s="561"/>
      <c r="BP960" s="561"/>
      <c r="BQ960" s="561"/>
      <c r="BR960" s="561"/>
      <c r="BS960" s="561"/>
      <c r="BT960" s="561"/>
      <c r="BU960" s="561"/>
    </row>
    <row r="961" spans="1:73">
      <c r="A961" s="561"/>
      <c r="E961" s="561"/>
      <c r="H961" s="561"/>
      <c r="Q961" s="561"/>
      <c r="R961" s="561"/>
      <c r="S961" s="561"/>
      <c r="T961" s="561"/>
      <c r="U961" s="561"/>
      <c r="V961" s="561"/>
      <c r="Y961" s="561"/>
      <c r="Z961" s="561"/>
      <c r="AA961" s="561"/>
      <c r="AB961" s="561"/>
      <c r="AC961" s="561"/>
      <c r="AD961" s="561"/>
      <c r="AE961" s="561"/>
      <c r="AF961" s="561"/>
      <c r="AG961" s="561"/>
      <c r="AH961" s="561"/>
      <c r="AJ961" s="561"/>
      <c r="AK961" s="561"/>
      <c r="AM961" s="561"/>
      <c r="AN961" s="561"/>
      <c r="AO961" s="561"/>
      <c r="AP961" s="561"/>
      <c r="AQ961" s="561"/>
      <c r="AR961" s="561"/>
      <c r="AS961" s="561"/>
      <c r="AU961" s="561"/>
      <c r="AV961" s="561"/>
      <c r="AW961" s="561"/>
      <c r="AX961" s="561"/>
      <c r="AY961" s="561"/>
      <c r="AZ961" s="561"/>
      <c r="BA961" s="561"/>
      <c r="BB961" s="561"/>
      <c r="BC961" s="561"/>
      <c r="BD961" s="561"/>
      <c r="BE961" s="561"/>
      <c r="BF961" s="561"/>
      <c r="BG961" s="561"/>
      <c r="BH961" s="561"/>
      <c r="BI961" s="561"/>
      <c r="BJ961" s="561"/>
      <c r="BK961" s="561"/>
      <c r="BL961" s="561"/>
      <c r="BM961" s="561"/>
      <c r="BN961" s="561"/>
      <c r="BO961" s="561"/>
      <c r="BP961" s="561"/>
      <c r="BQ961" s="561"/>
      <c r="BR961" s="561"/>
      <c r="BS961" s="561"/>
      <c r="BT961" s="561"/>
      <c r="BU961" s="561"/>
    </row>
    <row r="962" spans="1:73">
      <c r="A962" s="561"/>
      <c r="E962" s="561"/>
      <c r="H962" s="561"/>
      <c r="Q962" s="561"/>
      <c r="R962" s="561"/>
      <c r="S962" s="561"/>
      <c r="T962" s="561"/>
      <c r="U962" s="561"/>
      <c r="V962" s="561"/>
      <c r="Y962" s="561"/>
      <c r="Z962" s="561"/>
      <c r="AA962" s="561"/>
      <c r="AB962" s="561"/>
      <c r="AC962" s="561"/>
      <c r="AD962" s="561"/>
      <c r="AE962" s="561"/>
      <c r="AF962" s="561"/>
      <c r="AG962" s="561"/>
      <c r="AH962" s="561"/>
      <c r="AJ962" s="561"/>
      <c r="AK962" s="561"/>
      <c r="AM962" s="561"/>
      <c r="AN962" s="561"/>
      <c r="AO962" s="561"/>
      <c r="AP962" s="561"/>
      <c r="AQ962" s="561"/>
      <c r="AR962" s="561"/>
      <c r="AS962" s="561"/>
      <c r="AU962" s="561"/>
      <c r="AV962" s="561"/>
      <c r="AW962" s="561"/>
      <c r="AX962" s="561"/>
      <c r="AY962" s="561"/>
      <c r="AZ962" s="561"/>
      <c r="BA962" s="561"/>
      <c r="BB962" s="561"/>
      <c r="BC962" s="561"/>
      <c r="BD962" s="561"/>
      <c r="BE962" s="561"/>
      <c r="BF962" s="561"/>
      <c r="BG962" s="561"/>
      <c r="BH962" s="561"/>
      <c r="BI962" s="561"/>
      <c r="BJ962" s="561"/>
      <c r="BK962" s="561"/>
      <c r="BL962" s="561"/>
      <c r="BM962" s="561"/>
      <c r="BN962" s="561"/>
      <c r="BO962" s="561"/>
      <c r="BP962" s="561"/>
      <c r="BQ962" s="561"/>
      <c r="BR962" s="561"/>
      <c r="BS962" s="561"/>
      <c r="BT962" s="561"/>
      <c r="BU962" s="561"/>
    </row>
    <row r="963" spans="1:73">
      <c r="A963" s="561"/>
      <c r="E963" s="561"/>
      <c r="H963" s="561"/>
      <c r="Q963" s="561"/>
      <c r="R963" s="561"/>
      <c r="S963" s="561"/>
      <c r="T963" s="561"/>
      <c r="U963" s="561"/>
      <c r="V963" s="561"/>
      <c r="Y963" s="561"/>
      <c r="Z963" s="561"/>
      <c r="AA963" s="561"/>
      <c r="AB963" s="561"/>
      <c r="AC963" s="561"/>
      <c r="AD963" s="561"/>
      <c r="AE963" s="561"/>
      <c r="AF963" s="561"/>
      <c r="AG963" s="561"/>
      <c r="AH963" s="561"/>
      <c r="AJ963" s="561"/>
      <c r="AK963" s="561"/>
      <c r="AM963" s="561"/>
      <c r="AN963" s="561"/>
      <c r="AO963" s="561"/>
      <c r="AP963" s="561"/>
      <c r="AQ963" s="561"/>
      <c r="AR963" s="561"/>
      <c r="AS963" s="561"/>
      <c r="AU963" s="561"/>
      <c r="AV963" s="561"/>
      <c r="AW963" s="561"/>
      <c r="AX963" s="561"/>
      <c r="AY963" s="561"/>
      <c r="AZ963" s="561"/>
      <c r="BA963" s="561"/>
      <c r="BB963" s="561"/>
      <c r="BC963" s="561"/>
      <c r="BD963" s="561"/>
      <c r="BE963" s="561"/>
      <c r="BF963" s="561"/>
      <c r="BG963" s="561"/>
      <c r="BH963" s="561"/>
      <c r="BI963" s="561"/>
      <c r="BJ963" s="561"/>
      <c r="BK963" s="561"/>
      <c r="BL963" s="561"/>
      <c r="BM963" s="561"/>
      <c r="BN963" s="561"/>
      <c r="BO963" s="561"/>
      <c r="BP963" s="561"/>
      <c r="BQ963" s="561"/>
      <c r="BR963" s="561"/>
      <c r="BS963" s="561"/>
      <c r="BT963" s="561"/>
      <c r="BU963" s="561"/>
    </row>
    <row r="964" spans="1:73">
      <c r="A964" s="561"/>
      <c r="E964" s="561"/>
      <c r="H964" s="561"/>
      <c r="Q964" s="561"/>
      <c r="R964" s="561"/>
      <c r="S964" s="561"/>
      <c r="T964" s="561"/>
      <c r="U964" s="561"/>
      <c r="V964" s="561"/>
      <c r="Y964" s="561"/>
      <c r="Z964" s="561"/>
      <c r="AA964" s="561"/>
      <c r="AB964" s="561"/>
      <c r="AC964" s="561"/>
      <c r="AD964" s="561"/>
      <c r="AE964" s="561"/>
      <c r="AF964" s="561"/>
      <c r="AG964" s="561"/>
      <c r="AH964" s="561"/>
      <c r="AJ964" s="561"/>
      <c r="AK964" s="561"/>
      <c r="AM964" s="561"/>
      <c r="AN964" s="561"/>
      <c r="AO964" s="561"/>
      <c r="AP964" s="561"/>
      <c r="AQ964" s="561"/>
      <c r="AR964" s="561"/>
      <c r="AS964" s="561"/>
      <c r="AU964" s="561"/>
      <c r="AV964" s="561"/>
      <c r="AW964" s="561"/>
      <c r="AX964" s="561"/>
      <c r="AY964" s="561"/>
      <c r="AZ964" s="561"/>
      <c r="BA964" s="561"/>
      <c r="BB964" s="561"/>
      <c r="BC964" s="561"/>
      <c r="BD964" s="561"/>
      <c r="BE964" s="561"/>
      <c r="BF964" s="561"/>
      <c r="BG964" s="561"/>
      <c r="BH964" s="561"/>
      <c r="BI964" s="561"/>
      <c r="BJ964" s="561"/>
      <c r="BK964" s="561"/>
      <c r="BL964" s="561"/>
      <c r="BM964" s="561"/>
      <c r="BN964" s="561"/>
      <c r="BO964" s="561"/>
      <c r="BP964" s="561"/>
      <c r="BQ964" s="561"/>
      <c r="BR964" s="561"/>
      <c r="BS964" s="561"/>
      <c r="BT964" s="561"/>
      <c r="BU964" s="561"/>
    </row>
    <row r="965" spans="1:73">
      <c r="A965" s="561"/>
      <c r="E965" s="561"/>
      <c r="H965" s="561"/>
      <c r="Q965" s="561"/>
      <c r="R965" s="561"/>
      <c r="S965" s="561"/>
      <c r="T965" s="561"/>
      <c r="U965" s="561"/>
      <c r="V965" s="561"/>
      <c r="Y965" s="561"/>
      <c r="Z965" s="561"/>
      <c r="AA965" s="561"/>
      <c r="AB965" s="561"/>
      <c r="AC965" s="561"/>
      <c r="AD965" s="561"/>
      <c r="AE965" s="561"/>
      <c r="AF965" s="561"/>
      <c r="AG965" s="561"/>
      <c r="AH965" s="561"/>
      <c r="AJ965" s="561"/>
      <c r="AK965" s="561"/>
      <c r="AM965" s="561"/>
      <c r="AN965" s="561"/>
      <c r="AO965" s="561"/>
      <c r="AP965" s="561"/>
      <c r="AQ965" s="561"/>
      <c r="AR965" s="561"/>
      <c r="AS965" s="561"/>
      <c r="AU965" s="561"/>
      <c r="AV965" s="561"/>
      <c r="AW965" s="561"/>
      <c r="AX965" s="561"/>
      <c r="AY965" s="561"/>
      <c r="AZ965" s="561"/>
      <c r="BA965" s="561"/>
      <c r="BB965" s="561"/>
      <c r="BC965" s="561"/>
      <c r="BD965" s="561"/>
      <c r="BE965" s="561"/>
      <c r="BF965" s="561"/>
      <c r="BG965" s="561"/>
      <c r="BH965" s="561"/>
      <c r="BI965" s="561"/>
      <c r="BJ965" s="561"/>
      <c r="BK965" s="561"/>
      <c r="BL965" s="561"/>
      <c r="BM965" s="561"/>
      <c r="BN965" s="561"/>
      <c r="BO965" s="561"/>
      <c r="BP965" s="561"/>
      <c r="BQ965" s="561"/>
      <c r="BR965" s="561"/>
      <c r="BS965" s="561"/>
      <c r="BT965" s="561"/>
      <c r="BU965" s="561"/>
    </row>
    <row r="966" spans="1:73">
      <c r="A966" s="561"/>
      <c r="E966" s="561"/>
      <c r="H966" s="561"/>
      <c r="Q966" s="561"/>
      <c r="R966" s="561"/>
      <c r="S966" s="561"/>
      <c r="T966" s="561"/>
      <c r="U966" s="561"/>
      <c r="V966" s="561"/>
      <c r="Y966" s="561"/>
      <c r="Z966" s="561"/>
      <c r="AA966" s="561"/>
      <c r="AB966" s="561"/>
      <c r="AC966" s="561"/>
      <c r="AD966" s="561"/>
      <c r="AE966" s="561"/>
      <c r="AF966" s="561"/>
      <c r="AG966" s="561"/>
      <c r="AH966" s="561"/>
      <c r="AJ966" s="561"/>
      <c r="AK966" s="561"/>
      <c r="AM966" s="561"/>
      <c r="AN966" s="561"/>
      <c r="AO966" s="561"/>
      <c r="AP966" s="561"/>
      <c r="AQ966" s="561"/>
      <c r="AR966" s="561"/>
      <c r="AS966" s="561"/>
      <c r="AU966" s="561"/>
      <c r="AV966" s="561"/>
      <c r="AW966" s="561"/>
      <c r="AX966" s="561"/>
      <c r="AY966" s="561"/>
      <c r="AZ966" s="561"/>
      <c r="BA966" s="561"/>
      <c r="BB966" s="561"/>
      <c r="BC966" s="561"/>
      <c r="BD966" s="561"/>
      <c r="BE966" s="561"/>
      <c r="BF966" s="561"/>
      <c r="BG966" s="561"/>
      <c r="BH966" s="561"/>
      <c r="BI966" s="561"/>
      <c r="BJ966" s="561"/>
      <c r="BK966" s="561"/>
      <c r="BL966" s="561"/>
      <c r="BM966" s="561"/>
      <c r="BN966" s="561"/>
      <c r="BO966" s="561"/>
      <c r="BP966" s="561"/>
      <c r="BQ966" s="561"/>
      <c r="BR966" s="561"/>
      <c r="BS966" s="561"/>
      <c r="BT966" s="561"/>
      <c r="BU966" s="561"/>
    </row>
    <row r="967" spans="1:73">
      <c r="A967" s="561"/>
      <c r="E967" s="561"/>
      <c r="H967" s="561"/>
      <c r="Q967" s="561"/>
      <c r="R967" s="561"/>
      <c r="S967" s="561"/>
      <c r="T967" s="561"/>
      <c r="U967" s="561"/>
      <c r="V967" s="561"/>
      <c r="Y967" s="561"/>
      <c r="Z967" s="561"/>
      <c r="AA967" s="561"/>
      <c r="AB967" s="561"/>
      <c r="AC967" s="561"/>
      <c r="AD967" s="561"/>
      <c r="AE967" s="561"/>
      <c r="AF967" s="561"/>
      <c r="AG967" s="561"/>
      <c r="AH967" s="561"/>
      <c r="AJ967" s="561"/>
      <c r="AK967" s="561"/>
      <c r="AM967" s="561"/>
      <c r="AN967" s="561"/>
      <c r="AO967" s="561"/>
      <c r="AP967" s="561"/>
      <c r="AQ967" s="561"/>
      <c r="AR967" s="561"/>
      <c r="AS967" s="561"/>
      <c r="AU967" s="561"/>
      <c r="AV967" s="561"/>
      <c r="AW967" s="561"/>
      <c r="AX967" s="561"/>
      <c r="AY967" s="561"/>
      <c r="AZ967" s="561"/>
      <c r="BA967" s="561"/>
      <c r="BB967" s="561"/>
      <c r="BC967" s="561"/>
      <c r="BD967" s="561"/>
      <c r="BE967" s="561"/>
      <c r="BF967" s="561"/>
      <c r="BG967" s="561"/>
      <c r="BH967" s="561"/>
      <c r="BI967" s="561"/>
      <c r="BJ967" s="561"/>
      <c r="BK967" s="561"/>
      <c r="BL967" s="561"/>
      <c r="BM967" s="561"/>
      <c r="BN967" s="561"/>
      <c r="BO967" s="561"/>
      <c r="BP967" s="561"/>
      <c r="BQ967" s="561"/>
      <c r="BR967" s="561"/>
      <c r="BS967" s="561"/>
      <c r="BT967" s="561"/>
      <c r="BU967" s="561"/>
    </row>
    <row r="968" spans="1:73">
      <c r="A968" s="561"/>
      <c r="E968" s="561"/>
      <c r="H968" s="561"/>
      <c r="Q968" s="561"/>
      <c r="R968" s="561"/>
      <c r="S968" s="561"/>
      <c r="T968" s="561"/>
      <c r="U968" s="561"/>
      <c r="V968" s="561"/>
      <c r="Y968" s="561"/>
      <c r="Z968" s="561"/>
      <c r="AA968" s="561"/>
      <c r="AB968" s="561"/>
      <c r="AC968" s="561"/>
      <c r="AD968" s="561"/>
      <c r="AE968" s="561"/>
      <c r="AF968" s="561"/>
      <c r="AG968" s="561"/>
      <c r="AH968" s="561"/>
      <c r="AJ968" s="561"/>
      <c r="AK968" s="561"/>
      <c r="AM968" s="561"/>
      <c r="AN968" s="561"/>
      <c r="AO968" s="561"/>
      <c r="AP968" s="561"/>
      <c r="AQ968" s="561"/>
      <c r="AR968" s="561"/>
      <c r="AS968" s="561"/>
      <c r="AU968" s="561"/>
      <c r="AV968" s="561"/>
      <c r="AW968" s="561"/>
      <c r="AX968" s="561"/>
      <c r="AY968" s="561"/>
      <c r="AZ968" s="561"/>
      <c r="BA968" s="561"/>
      <c r="BB968" s="561"/>
      <c r="BC968" s="561"/>
      <c r="BD968" s="561"/>
      <c r="BE968" s="561"/>
      <c r="BF968" s="561"/>
      <c r="BG968" s="561"/>
      <c r="BH968" s="561"/>
      <c r="BI968" s="561"/>
      <c r="BJ968" s="561"/>
      <c r="BK968" s="561"/>
      <c r="BL968" s="561"/>
      <c r="BM968" s="561"/>
      <c r="BN968" s="561"/>
      <c r="BO968" s="561"/>
      <c r="BP968" s="561"/>
      <c r="BQ968" s="561"/>
      <c r="BR968" s="561"/>
      <c r="BS968" s="561"/>
      <c r="BT968" s="561"/>
      <c r="BU968" s="561"/>
    </row>
    <row r="969" spans="1:73">
      <c r="A969" s="561"/>
      <c r="E969" s="561"/>
      <c r="H969" s="561"/>
      <c r="Q969" s="561"/>
      <c r="R969" s="561"/>
      <c r="S969" s="561"/>
      <c r="T969" s="561"/>
      <c r="U969" s="561"/>
      <c r="V969" s="561"/>
      <c r="Y969" s="561"/>
      <c r="Z969" s="561"/>
      <c r="AA969" s="561"/>
      <c r="AB969" s="561"/>
      <c r="AC969" s="561"/>
      <c r="AD969" s="561"/>
      <c r="AE969" s="561"/>
      <c r="AF969" s="561"/>
      <c r="AG969" s="561"/>
      <c r="AH969" s="561"/>
      <c r="AJ969" s="561"/>
      <c r="AK969" s="561"/>
      <c r="AM969" s="561"/>
      <c r="AN969" s="561"/>
      <c r="AO969" s="561"/>
      <c r="AP969" s="561"/>
      <c r="AQ969" s="561"/>
      <c r="AR969" s="561"/>
      <c r="AS969" s="561"/>
      <c r="AU969" s="561"/>
      <c r="AV969" s="561"/>
      <c r="AW969" s="561"/>
      <c r="AX969" s="561"/>
      <c r="AY969" s="561"/>
      <c r="AZ969" s="561"/>
      <c r="BA969" s="561"/>
      <c r="BB969" s="561"/>
      <c r="BC969" s="561"/>
      <c r="BD969" s="561"/>
      <c r="BE969" s="561"/>
      <c r="BF969" s="561"/>
      <c r="BG969" s="561"/>
      <c r="BH969" s="561"/>
      <c r="BI969" s="561"/>
      <c r="BJ969" s="561"/>
      <c r="BK969" s="561"/>
      <c r="BL969" s="561"/>
      <c r="BM969" s="561"/>
      <c r="BN969" s="561"/>
      <c r="BO969" s="561"/>
      <c r="BP969" s="561"/>
      <c r="BQ969" s="561"/>
      <c r="BR969" s="561"/>
      <c r="BS969" s="561"/>
      <c r="BT969" s="561"/>
      <c r="BU969" s="561"/>
    </row>
    <row r="970" spans="1:73">
      <c r="A970" s="561"/>
      <c r="E970" s="561"/>
      <c r="H970" s="561"/>
      <c r="Q970" s="561"/>
      <c r="R970" s="561"/>
      <c r="S970" s="561"/>
      <c r="T970" s="561"/>
      <c r="U970" s="561"/>
      <c r="V970" s="561"/>
      <c r="Y970" s="561"/>
      <c r="Z970" s="561"/>
      <c r="AA970" s="561"/>
      <c r="AB970" s="561"/>
      <c r="AC970" s="561"/>
      <c r="AD970" s="561"/>
      <c r="AE970" s="561"/>
      <c r="AF970" s="561"/>
      <c r="AG970" s="561"/>
      <c r="AH970" s="561"/>
      <c r="AJ970" s="561"/>
      <c r="AK970" s="561"/>
      <c r="AM970" s="561"/>
      <c r="AN970" s="561"/>
      <c r="AO970" s="561"/>
      <c r="AP970" s="561"/>
      <c r="AQ970" s="561"/>
      <c r="AR970" s="561"/>
      <c r="AS970" s="561"/>
      <c r="AU970" s="561"/>
      <c r="AV970" s="561"/>
      <c r="AW970" s="561"/>
      <c r="AX970" s="561"/>
      <c r="AY970" s="561"/>
      <c r="AZ970" s="561"/>
      <c r="BA970" s="561"/>
      <c r="BB970" s="561"/>
      <c r="BC970" s="561"/>
      <c r="BD970" s="561"/>
      <c r="BE970" s="561"/>
      <c r="BF970" s="561"/>
      <c r="BG970" s="561"/>
      <c r="BH970" s="561"/>
      <c r="BI970" s="561"/>
      <c r="BJ970" s="561"/>
      <c r="BK970" s="561"/>
      <c r="BL970" s="561"/>
      <c r="BM970" s="561"/>
      <c r="BN970" s="561"/>
      <c r="BO970" s="561"/>
      <c r="BP970" s="561"/>
      <c r="BQ970" s="561"/>
      <c r="BR970" s="561"/>
      <c r="BS970" s="561"/>
      <c r="BT970" s="561"/>
      <c r="BU970" s="561"/>
    </row>
    <row r="971" spans="1:73">
      <c r="A971" s="561"/>
      <c r="E971" s="561"/>
      <c r="H971" s="561"/>
      <c r="Q971" s="561"/>
      <c r="R971" s="561"/>
      <c r="S971" s="561"/>
      <c r="T971" s="561"/>
      <c r="U971" s="561"/>
      <c r="V971" s="561"/>
      <c r="Y971" s="561"/>
      <c r="Z971" s="561"/>
      <c r="AA971" s="561"/>
      <c r="AB971" s="561"/>
      <c r="AC971" s="561"/>
      <c r="AD971" s="561"/>
      <c r="AE971" s="561"/>
      <c r="AF971" s="561"/>
      <c r="AG971" s="561"/>
      <c r="AH971" s="561"/>
      <c r="AJ971" s="561"/>
      <c r="AK971" s="561"/>
      <c r="AM971" s="561"/>
      <c r="AN971" s="561"/>
      <c r="AO971" s="561"/>
      <c r="AP971" s="561"/>
      <c r="AQ971" s="561"/>
      <c r="AR971" s="561"/>
      <c r="AS971" s="561"/>
      <c r="AU971" s="561"/>
      <c r="AV971" s="561"/>
      <c r="AW971" s="561"/>
      <c r="AX971" s="561"/>
      <c r="AY971" s="561"/>
      <c r="AZ971" s="561"/>
      <c r="BA971" s="561"/>
      <c r="BB971" s="561"/>
      <c r="BC971" s="561"/>
      <c r="BD971" s="561"/>
      <c r="BE971" s="561"/>
      <c r="BF971" s="561"/>
      <c r="BG971" s="561"/>
      <c r="BH971" s="561"/>
      <c r="BI971" s="561"/>
      <c r="BJ971" s="561"/>
      <c r="BK971" s="561"/>
      <c r="BL971" s="561"/>
      <c r="BM971" s="561"/>
      <c r="BN971" s="561"/>
      <c r="BO971" s="561"/>
      <c r="BP971" s="561"/>
      <c r="BQ971" s="561"/>
      <c r="BR971" s="561"/>
      <c r="BS971" s="561"/>
      <c r="BT971" s="561"/>
      <c r="BU971" s="561"/>
    </row>
    <row r="972" spans="1:73">
      <c r="A972" s="561"/>
      <c r="E972" s="561"/>
      <c r="H972" s="561"/>
      <c r="Q972" s="561"/>
      <c r="R972" s="561"/>
      <c r="S972" s="561"/>
      <c r="T972" s="561"/>
      <c r="U972" s="561"/>
      <c r="V972" s="561"/>
      <c r="Y972" s="561"/>
      <c r="Z972" s="561"/>
      <c r="AA972" s="561"/>
      <c r="AB972" s="561"/>
      <c r="AC972" s="561"/>
      <c r="AD972" s="561"/>
      <c r="AE972" s="561"/>
      <c r="AF972" s="561"/>
      <c r="AG972" s="561"/>
      <c r="AH972" s="561"/>
      <c r="AJ972" s="561"/>
      <c r="AK972" s="561"/>
      <c r="AM972" s="561"/>
      <c r="AN972" s="561"/>
      <c r="AO972" s="561"/>
      <c r="AP972" s="561"/>
      <c r="AQ972" s="561"/>
      <c r="AR972" s="561"/>
      <c r="AS972" s="561"/>
      <c r="AU972" s="561"/>
      <c r="AV972" s="561"/>
      <c r="AW972" s="561"/>
      <c r="AX972" s="561"/>
      <c r="AY972" s="561"/>
      <c r="AZ972" s="561"/>
      <c r="BA972" s="561"/>
      <c r="BB972" s="561"/>
      <c r="BC972" s="561"/>
      <c r="BD972" s="561"/>
      <c r="BE972" s="561"/>
      <c r="BF972" s="561"/>
      <c r="BG972" s="561"/>
      <c r="BH972" s="561"/>
      <c r="BI972" s="561"/>
      <c r="BJ972" s="561"/>
      <c r="BK972" s="561"/>
      <c r="BL972" s="561"/>
      <c r="BM972" s="561"/>
      <c r="BN972" s="561"/>
      <c r="BO972" s="561"/>
      <c r="BP972" s="561"/>
      <c r="BQ972" s="561"/>
      <c r="BR972" s="561"/>
      <c r="BS972" s="561"/>
      <c r="BT972" s="561"/>
      <c r="BU972" s="561"/>
    </row>
    <row r="973" spans="1:73">
      <c r="A973" s="561"/>
      <c r="E973" s="561"/>
      <c r="H973" s="561"/>
      <c r="Q973" s="561"/>
      <c r="R973" s="561"/>
      <c r="S973" s="561"/>
      <c r="T973" s="561"/>
      <c r="U973" s="561"/>
      <c r="V973" s="561"/>
      <c r="Y973" s="561"/>
      <c r="Z973" s="561"/>
      <c r="AA973" s="561"/>
      <c r="AB973" s="561"/>
      <c r="AC973" s="561"/>
      <c r="AD973" s="561"/>
      <c r="AE973" s="561"/>
      <c r="AF973" s="561"/>
      <c r="AG973" s="561"/>
      <c r="AH973" s="561"/>
      <c r="AJ973" s="561"/>
      <c r="AK973" s="561"/>
      <c r="AM973" s="561"/>
      <c r="AN973" s="561"/>
      <c r="AO973" s="561"/>
      <c r="AP973" s="561"/>
      <c r="AQ973" s="561"/>
      <c r="AR973" s="561"/>
      <c r="AS973" s="561"/>
      <c r="AU973" s="561"/>
      <c r="AV973" s="561"/>
      <c r="AW973" s="561"/>
      <c r="AX973" s="561"/>
      <c r="AY973" s="561"/>
      <c r="AZ973" s="561"/>
      <c r="BA973" s="561"/>
      <c r="BB973" s="561"/>
      <c r="BC973" s="561"/>
      <c r="BD973" s="561"/>
      <c r="BE973" s="561"/>
      <c r="BF973" s="561"/>
      <c r="BG973" s="561"/>
      <c r="BH973" s="561"/>
      <c r="BI973" s="561"/>
      <c r="BJ973" s="561"/>
      <c r="BK973" s="561"/>
      <c r="BL973" s="561"/>
      <c r="BM973" s="561"/>
      <c r="BN973" s="561"/>
      <c r="BO973" s="561"/>
      <c r="BP973" s="561"/>
      <c r="BQ973" s="561"/>
      <c r="BR973" s="561"/>
      <c r="BS973" s="561"/>
      <c r="BT973" s="561"/>
      <c r="BU973" s="561"/>
    </row>
    <row r="974" spans="1:73">
      <c r="A974" s="561"/>
      <c r="E974" s="561"/>
      <c r="H974" s="561"/>
      <c r="Q974" s="561"/>
      <c r="R974" s="561"/>
      <c r="S974" s="561"/>
      <c r="T974" s="561"/>
      <c r="U974" s="561"/>
      <c r="V974" s="561"/>
      <c r="Y974" s="561"/>
      <c r="Z974" s="561"/>
      <c r="AA974" s="561"/>
      <c r="AB974" s="561"/>
      <c r="AC974" s="561"/>
      <c r="AD974" s="561"/>
      <c r="AE974" s="561"/>
      <c r="AF974" s="561"/>
      <c r="AG974" s="561"/>
      <c r="AH974" s="561"/>
      <c r="AJ974" s="561"/>
      <c r="AK974" s="561"/>
      <c r="AM974" s="561"/>
      <c r="AN974" s="561"/>
      <c r="AO974" s="561"/>
      <c r="AP974" s="561"/>
      <c r="AQ974" s="561"/>
      <c r="AR974" s="561"/>
      <c r="AS974" s="561"/>
      <c r="AU974" s="561"/>
      <c r="AV974" s="561"/>
      <c r="AW974" s="561"/>
      <c r="AX974" s="561"/>
      <c r="AY974" s="561"/>
      <c r="AZ974" s="561"/>
      <c r="BA974" s="561"/>
      <c r="BB974" s="561"/>
      <c r="BC974" s="561"/>
      <c r="BD974" s="561"/>
      <c r="BE974" s="561"/>
      <c r="BF974" s="561"/>
      <c r="BG974" s="561"/>
      <c r="BH974" s="561"/>
      <c r="BI974" s="561"/>
      <c r="BJ974" s="561"/>
      <c r="BK974" s="561"/>
      <c r="BL974" s="561"/>
      <c r="BM974" s="561"/>
      <c r="BN974" s="561"/>
      <c r="BO974" s="561"/>
      <c r="BP974" s="561"/>
      <c r="BQ974" s="561"/>
      <c r="BR974" s="561"/>
      <c r="BS974" s="561"/>
      <c r="BT974" s="561"/>
      <c r="BU974" s="561"/>
    </row>
    <row r="975" spans="1:73">
      <c r="A975" s="561"/>
      <c r="E975" s="561"/>
      <c r="H975" s="561"/>
      <c r="Q975" s="561"/>
      <c r="R975" s="561"/>
      <c r="S975" s="561"/>
      <c r="T975" s="561"/>
      <c r="U975" s="561"/>
      <c r="V975" s="561"/>
      <c r="Y975" s="561"/>
      <c r="Z975" s="561"/>
      <c r="AA975" s="561"/>
      <c r="AB975" s="561"/>
      <c r="AC975" s="561"/>
      <c r="AD975" s="561"/>
      <c r="AE975" s="561"/>
      <c r="AF975" s="561"/>
      <c r="AG975" s="561"/>
      <c r="AH975" s="561"/>
      <c r="AJ975" s="561"/>
      <c r="AK975" s="561"/>
      <c r="AM975" s="561"/>
      <c r="AN975" s="561"/>
      <c r="AO975" s="561"/>
      <c r="AP975" s="561"/>
      <c r="AQ975" s="561"/>
      <c r="AR975" s="561"/>
      <c r="AS975" s="561"/>
      <c r="AU975" s="561"/>
      <c r="AV975" s="561"/>
      <c r="AW975" s="561"/>
      <c r="AX975" s="561"/>
      <c r="AY975" s="561"/>
      <c r="AZ975" s="561"/>
      <c r="BA975" s="561"/>
      <c r="BB975" s="561"/>
      <c r="BC975" s="561"/>
      <c r="BD975" s="561"/>
      <c r="BE975" s="561"/>
      <c r="BF975" s="561"/>
      <c r="BG975" s="561"/>
      <c r="BH975" s="561"/>
      <c r="BI975" s="561"/>
      <c r="BJ975" s="561"/>
      <c r="BK975" s="561"/>
      <c r="BL975" s="561"/>
      <c r="BM975" s="561"/>
      <c r="BN975" s="561"/>
      <c r="BO975" s="561"/>
      <c r="BP975" s="561"/>
      <c r="BQ975" s="561"/>
      <c r="BR975" s="561"/>
      <c r="BS975" s="561"/>
      <c r="BT975" s="561"/>
      <c r="BU975" s="561"/>
    </row>
    <row r="976" spans="1:73">
      <c r="A976" s="561"/>
      <c r="E976" s="561"/>
      <c r="H976" s="561"/>
      <c r="Q976" s="561"/>
      <c r="R976" s="561"/>
      <c r="S976" s="561"/>
      <c r="T976" s="561"/>
      <c r="U976" s="561"/>
      <c r="V976" s="561"/>
      <c r="Y976" s="561"/>
      <c r="Z976" s="561"/>
      <c r="AA976" s="561"/>
      <c r="AB976" s="561"/>
      <c r="AC976" s="561"/>
      <c r="AD976" s="561"/>
      <c r="AE976" s="561"/>
      <c r="AF976" s="561"/>
      <c r="AG976" s="561"/>
      <c r="AH976" s="561"/>
      <c r="AJ976" s="561"/>
      <c r="AK976" s="561"/>
      <c r="AM976" s="561"/>
      <c r="AN976" s="561"/>
      <c r="AO976" s="561"/>
      <c r="AP976" s="561"/>
      <c r="AQ976" s="561"/>
      <c r="AR976" s="561"/>
      <c r="AS976" s="561"/>
      <c r="AU976" s="561"/>
      <c r="AV976" s="561"/>
      <c r="AW976" s="561"/>
      <c r="AX976" s="561"/>
      <c r="AY976" s="561"/>
      <c r="AZ976" s="561"/>
      <c r="BA976" s="561"/>
      <c r="BB976" s="561"/>
      <c r="BC976" s="561"/>
      <c r="BD976" s="561"/>
      <c r="BE976" s="561"/>
      <c r="BF976" s="561"/>
      <c r="BG976" s="561"/>
      <c r="BH976" s="561"/>
      <c r="BI976" s="561"/>
      <c r="BJ976" s="561"/>
      <c r="BK976" s="561"/>
      <c r="BL976" s="561"/>
      <c r="BM976" s="561"/>
      <c r="BN976" s="561"/>
      <c r="BO976" s="561"/>
      <c r="BP976" s="561"/>
      <c r="BQ976" s="561"/>
      <c r="BR976" s="561"/>
      <c r="BS976" s="561"/>
      <c r="BT976" s="561"/>
      <c r="BU976" s="561"/>
    </row>
    <row r="977" spans="1:73">
      <c r="A977" s="561"/>
      <c r="E977" s="561"/>
      <c r="H977" s="561"/>
      <c r="Q977" s="561"/>
      <c r="R977" s="561"/>
      <c r="S977" s="561"/>
      <c r="T977" s="561"/>
      <c r="U977" s="561"/>
      <c r="V977" s="561"/>
      <c r="Y977" s="561"/>
      <c r="Z977" s="561"/>
      <c r="AA977" s="561"/>
      <c r="AB977" s="561"/>
      <c r="AC977" s="561"/>
      <c r="AD977" s="561"/>
      <c r="AE977" s="561"/>
      <c r="AF977" s="561"/>
      <c r="AG977" s="561"/>
      <c r="AH977" s="561"/>
      <c r="AJ977" s="561"/>
      <c r="AK977" s="561"/>
      <c r="AM977" s="561"/>
      <c r="AN977" s="561"/>
      <c r="AO977" s="561"/>
      <c r="AP977" s="561"/>
      <c r="AQ977" s="561"/>
      <c r="AR977" s="561"/>
      <c r="AS977" s="561"/>
      <c r="AU977" s="561"/>
      <c r="AV977" s="561"/>
      <c r="AW977" s="561"/>
      <c r="AX977" s="561"/>
      <c r="AY977" s="561"/>
      <c r="AZ977" s="561"/>
      <c r="BA977" s="561"/>
      <c r="BB977" s="561"/>
      <c r="BC977" s="561"/>
      <c r="BD977" s="561"/>
      <c r="BE977" s="561"/>
      <c r="BF977" s="561"/>
      <c r="BG977" s="561"/>
      <c r="BH977" s="561"/>
      <c r="BI977" s="561"/>
      <c r="BJ977" s="561"/>
      <c r="BK977" s="561"/>
      <c r="BL977" s="561"/>
      <c r="BM977" s="561"/>
      <c r="BN977" s="561"/>
      <c r="BO977" s="561"/>
      <c r="BP977" s="561"/>
      <c r="BQ977" s="561"/>
      <c r="BR977" s="561"/>
      <c r="BS977" s="561"/>
      <c r="BT977" s="561"/>
      <c r="BU977" s="561"/>
    </row>
    <row r="978" spans="1:73">
      <c r="A978" s="561"/>
      <c r="E978" s="561"/>
      <c r="H978" s="561"/>
      <c r="Q978" s="561"/>
      <c r="R978" s="561"/>
      <c r="S978" s="561"/>
      <c r="T978" s="561"/>
      <c r="U978" s="561"/>
      <c r="V978" s="561"/>
      <c r="Y978" s="561"/>
      <c r="Z978" s="561"/>
      <c r="AA978" s="561"/>
      <c r="AB978" s="561"/>
      <c r="AC978" s="561"/>
      <c r="AD978" s="561"/>
      <c r="AE978" s="561"/>
      <c r="AF978" s="561"/>
      <c r="AG978" s="561"/>
      <c r="AH978" s="561"/>
      <c r="AJ978" s="561"/>
      <c r="AK978" s="561"/>
      <c r="AM978" s="561"/>
      <c r="AN978" s="561"/>
      <c r="AO978" s="561"/>
      <c r="AP978" s="561"/>
      <c r="AQ978" s="561"/>
      <c r="AR978" s="561"/>
      <c r="AS978" s="561"/>
      <c r="AU978" s="561"/>
      <c r="AV978" s="561"/>
      <c r="AW978" s="561"/>
      <c r="AX978" s="561"/>
      <c r="AY978" s="561"/>
      <c r="AZ978" s="561"/>
      <c r="BA978" s="561"/>
      <c r="BB978" s="561"/>
      <c r="BC978" s="561"/>
      <c r="BD978" s="561"/>
      <c r="BE978" s="561"/>
      <c r="BF978" s="561"/>
      <c r="BG978" s="561"/>
      <c r="BH978" s="561"/>
      <c r="BI978" s="561"/>
      <c r="BJ978" s="561"/>
      <c r="BK978" s="561"/>
      <c r="BL978" s="561"/>
      <c r="BM978" s="561"/>
      <c r="BN978" s="561"/>
      <c r="BO978" s="561"/>
      <c r="BP978" s="561"/>
      <c r="BQ978" s="561"/>
      <c r="BR978" s="561"/>
      <c r="BS978" s="561"/>
      <c r="BT978" s="561"/>
      <c r="BU978" s="561"/>
    </row>
    <row r="979" spans="1:73">
      <c r="A979" s="561"/>
      <c r="E979" s="561"/>
      <c r="H979" s="561"/>
      <c r="Q979" s="561"/>
      <c r="R979" s="561"/>
      <c r="S979" s="561"/>
      <c r="T979" s="561"/>
      <c r="U979" s="561"/>
      <c r="V979" s="561"/>
      <c r="Y979" s="561"/>
      <c r="Z979" s="561"/>
      <c r="AA979" s="561"/>
      <c r="AB979" s="561"/>
      <c r="AC979" s="561"/>
      <c r="AD979" s="561"/>
      <c r="AE979" s="561"/>
      <c r="AF979" s="561"/>
      <c r="AG979" s="561"/>
      <c r="AH979" s="561"/>
      <c r="AJ979" s="561"/>
      <c r="AK979" s="561"/>
      <c r="AM979" s="561"/>
      <c r="AN979" s="561"/>
      <c r="AO979" s="561"/>
      <c r="AP979" s="561"/>
      <c r="AQ979" s="561"/>
      <c r="AR979" s="561"/>
      <c r="AS979" s="561"/>
      <c r="AU979" s="561"/>
      <c r="AV979" s="561"/>
      <c r="AW979" s="561"/>
      <c r="AX979" s="561"/>
      <c r="AY979" s="561"/>
      <c r="AZ979" s="561"/>
      <c r="BA979" s="561"/>
      <c r="BB979" s="561"/>
      <c r="BC979" s="561"/>
      <c r="BD979" s="561"/>
      <c r="BE979" s="561"/>
      <c r="BF979" s="561"/>
      <c r="BG979" s="561"/>
      <c r="BH979" s="561"/>
      <c r="BI979" s="561"/>
      <c r="BJ979" s="561"/>
      <c r="BK979" s="561"/>
      <c r="BL979" s="561"/>
      <c r="BM979" s="561"/>
      <c r="BN979" s="561"/>
      <c r="BO979" s="561"/>
      <c r="BP979" s="561"/>
      <c r="BQ979" s="561"/>
      <c r="BR979" s="561"/>
      <c r="BS979" s="561"/>
      <c r="BT979" s="561"/>
      <c r="BU979" s="561"/>
    </row>
    <row r="980" spans="1:73">
      <c r="A980" s="561"/>
      <c r="E980" s="561"/>
      <c r="H980" s="561"/>
      <c r="Q980" s="561"/>
      <c r="R980" s="561"/>
      <c r="S980" s="561"/>
      <c r="T980" s="561"/>
      <c r="U980" s="561"/>
      <c r="V980" s="561"/>
      <c r="Y980" s="561"/>
      <c r="Z980" s="561"/>
      <c r="AA980" s="561"/>
      <c r="AB980" s="561"/>
      <c r="AC980" s="561"/>
      <c r="AD980" s="561"/>
      <c r="AE980" s="561"/>
      <c r="AF980" s="561"/>
      <c r="AG980" s="561"/>
      <c r="AH980" s="561"/>
      <c r="AJ980" s="561"/>
      <c r="AK980" s="561"/>
      <c r="AM980" s="561"/>
      <c r="AN980" s="561"/>
      <c r="AO980" s="561"/>
      <c r="AP980" s="561"/>
      <c r="AQ980" s="561"/>
      <c r="AR980" s="561"/>
      <c r="AS980" s="561"/>
      <c r="AU980" s="561"/>
      <c r="AV980" s="561"/>
      <c r="AW980" s="561"/>
      <c r="AX980" s="561"/>
      <c r="AY980" s="561"/>
      <c r="AZ980" s="561"/>
      <c r="BA980" s="561"/>
      <c r="BB980" s="561"/>
      <c r="BC980" s="561"/>
      <c r="BD980" s="561"/>
      <c r="BE980" s="561"/>
      <c r="BF980" s="561"/>
      <c r="BG980" s="561"/>
      <c r="BH980" s="561"/>
      <c r="BI980" s="561"/>
      <c r="BJ980" s="561"/>
      <c r="BK980" s="561"/>
      <c r="BL980" s="561"/>
      <c r="BM980" s="561"/>
      <c r="BN980" s="561"/>
      <c r="BO980" s="561"/>
      <c r="BP980" s="561"/>
      <c r="BQ980" s="561"/>
      <c r="BR980" s="561"/>
      <c r="BS980" s="561"/>
      <c r="BT980" s="561"/>
      <c r="BU980" s="561"/>
    </row>
    <row r="981" spans="1:73">
      <c r="A981" s="561"/>
      <c r="E981" s="561"/>
      <c r="H981" s="561"/>
      <c r="Q981" s="561"/>
      <c r="R981" s="561"/>
      <c r="S981" s="561"/>
      <c r="T981" s="561"/>
      <c r="U981" s="561"/>
      <c r="V981" s="561"/>
      <c r="Y981" s="561"/>
      <c r="Z981" s="561"/>
      <c r="AA981" s="561"/>
      <c r="AB981" s="561"/>
      <c r="AC981" s="561"/>
      <c r="AD981" s="561"/>
      <c r="AE981" s="561"/>
      <c r="AF981" s="561"/>
      <c r="AG981" s="561"/>
      <c r="AH981" s="561"/>
      <c r="AJ981" s="561"/>
      <c r="AK981" s="561"/>
      <c r="AM981" s="561"/>
      <c r="AN981" s="561"/>
      <c r="AO981" s="561"/>
      <c r="AP981" s="561"/>
      <c r="AQ981" s="561"/>
      <c r="AR981" s="561"/>
      <c r="AS981" s="561"/>
      <c r="AU981" s="561"/>
      <c r="AV981" s="561"/>
      <c r="AW981" s="561"/>
      <c r="AX981" s="561"/>
      <c r="AY981" s="561"/>
      <c r="AZ981" s="561"/>
      <c r="BA981" s="561"/>
      <c r="BB981" s="561"/>
      <c r="BC981" s="561"/>
      <c r="BD981" s="561"/>
      <c r="BE981" s="561"/>
      <c r="BF981" s="561"/>
      <c r="BG981" s="561"/>
      <c r="BH981" s="561"/>
      <c r="BI981" s="561"/>
      <c r="BJ981" s="561"/>
      <c r="BK981" s="561"/>
      <c r="BL981" s="561"/>
      <c r="BM981" s="561"/>
      <c r="BN981" s="561"/>
      <c r="BO981" s="561"/>
      <c r="BP981" s="561"/>
      <c r="BQ981" s="561"/>
      <c r="BR981" s="561"/>
      <c r="BS981" s="561"/>
      <c r="BT981" s="561"/>
      <c r="BU981" s="561"/>
    </row>
    <row r="982" spans="1:73">
      <c r="A982" s="561"/>
      <c r="E982" s="561"/>
      <c r="H982" s="561"/>
      <c r="Q982" s="561"/>
      <c r="R982" s="561"/>
      <c r="S982" s="561"/>
      <c r="T982" s="561"/>
      <c r="U982" s="561"/>
      <c r="V982" s="561"/>
      <c r="Y982" s="561"/>
      <c r="Z982" s="561"/>
      <c r="AA982" s="561"/>
      <c r="AB982" s="561"/>
      <c r="AC982" s="561"/>
      <c r="AD982" s="561"/>
      <c r="AE982" s="561"/>
      <c r="AF982" s="561"/>
      <c r="AG982" s="561"/>
      <c r="AH982" s="561"/>
      <c r="AJ982" s="561"/>
      <c r="AK982" s="561"/>
      <c r="AM982" s="561"/>
      <c r="AN982" s="561"/>
      <c r="AO982" s="561"/>
      <c r="AP982" s="561"/>
      <c r="AQ982" s="561"/>
      <c r="AR982" s="561"/>
      <c r="AS982" s="561"/>
      <c r="AU982" s="561"/>
      <c r="AV982" s="561"/>
      <c r="AW982" s="561"/>
      <c r="AX982" s="561"/>
      <c r="AY982" s="561"/>
      <c r="AZ982" s="561"/>
      <c r="BA982" s="561"/>
      <c r="BB982" s="561"/>
      <c r="BC982" s="561"/>
      <c r="BD982" s="561"/>
      <c r="BE982" s="561"/>
      <c r="BF982" s="561"/>
      <c r="BG982" s="561"/>
      <c r="BH982" s="561"/>
      <c r="BI982" s="561"/>
      <c r="BJ982" s="561"/>
      <c r="BK982" s="561"/>
      <c r="BL982" s="561"/>
      <c r="BM982" s="561"/>
      <c r="BN982" s="561"/>
      <c r="BO982" s="561"/>
      <c r="BP982" s="561"/>
      <c r="BQ982" s="561"/>
      <c r="BR982" s="561"/>
      <c r="BS982" s="561"/>
      <c r="BT982" s="561"/>
      <c r="BU982" s="561"/>
    </row>
    <row r="983" spans="1:73">
      <c r="A983" s="561"/>
      <c r="E983" s="561"/>
      <c r="H983" s="561"/>
      <c r="Q983" s="561"/>
      <c r="R983" s="561"/>
      <c r="S983" s="561"/>
      <c r="T983" s="561"/>
      <c r="U983" s="561"/>
      <c r="V983" s="561"/>
      <c r="Y983" s="561"/>
      <c r="Z983" s="561"/>
      <c r="AA983" s="561"/>
      <c r="AB983" s="561"/>
      <c r="AC983" s="561"/>
      <c r="AD983" s="561"/>
      <c r="AE983" s="561"/>
      <c r="AF983" s="561"/>
      <c r="AG983" s="561"/>
      <c r="AH983" s="561"/>
      <c r="AJ983" s="561"/>
      <c r="AK983" s="561"/>
      <c r="AM983" s="561"/>
      <c r="AN983" s="561"/>
      <c r="AO983" s="561"/>
      <c r="AP983" s="561"/>
      <c r="AQ983" s="561"/>
      <c r="AR983" s="561"/>
      <c r="AS983" s="561"/>
      <c r="AU983" s="561"/>
      <c r="AV983" s="561"/>
      <c r="AW983" s="561"/>
      <c r="AX983" s="561"/>
      <c r="AY983" s="561"/>
      <c r="AZ983" s="561"/>
      <c r="BA983" s="561"/>
      <c r="BB983" s="561"/>
      <c r="BC983" s="561"/>
      <c r="BD983" s="561"/>
      <c r="BE983" s="561"/>
      <c r="BF983" s="561"/>
      <c r="BG983" s="561"/>
      <c r="BH983" s="561"/>
      <c r="BI983" s="561"/>
      <c r="BJ983" s="561"/>
      <c r="BK983" s="561"/>
      <c r="BL983" s="561"/>
      <c r="BM983" s="561"/>
      <c r="BN983" s="561"/>
      <c r="BO983" s="561"/>
      <c r="BP983" s="561"/>
      <c r="BQ983" s="561"/>
      <c r="BR983" s="561"/>
      <c r="BS983" s="561"/>
      <c r="BT983" s="561"/>
      <c r="BU983" s="561"/>
    </row>
    <row r="984" spans="1:73">
      <c r="A984" s="561"/>
      <c r="E984" s="561"/>
      <c r="H984" s="561"/>
      <c r="Q984" s="561"/>
      <c r="R984" s="561"/>
      <c r="S984" s="561"/>
      <c r="T984" s="561"/>
      <c r="U984" s="561"/>
      <c r="V984" s="561"/>
      <c r="Y984" s="561"/>
      <c r="Z984" s="561"/>
      <c r="AA984" s="561"/>
      <c r="AB984" s="561"/>
      <c r="AC984" s="561"/>
      <c r="AD984" s="561"/>
      <c r="AE984" s="561"/>
      <c r="AF984" s="561"/>
      <c r="AG984" s="561"/>
      <c r="AH984" s="561"/>
      <c r="AJ984" s="561"/>
      <c r="AK984" s="561"/>
      <c r="AM984" s="561"/>
      <c r="AN984" s="561"/>
      <c r="AO984" s="561"/>
      <c r="AP984" s="561"/>
      <c r="AQ984" s="561"/>
      <c r="AR984" s="561"/>
      <c r="AS984" s="561"/>
      <c r="AU984" s="561"/>
      <c r="AV984" s="561"/>
      <c r="AW984" s="561"/>
      <c r="AX984" s="561"/>
      <c r="AY984" s="561"/>
      <c r="AZ984" s="561"/>
      <c r="BA984" s="561"/>
      <c r="BB984" s="561"/>
      <c r="BC984" s="561"/>
      <c r="BD984" s="561"/>
      <c r="BE984" s="561"/>
      <c r="BF984" s="561"/>
      <c r="BG984" s="561"/>
      <c r="BH984" s="561"/>
      <c r="BI984" s="561"/>
      <c r="BJ984" s="561"/>
      <c r="BK984" s="561"/>
      <c r="BL984" s="561"/>
      <c r="BM984" s="561"/>
      <c r="BN984" s="561"/>
      <c r="BO984" s="561"/>
      <c r="BP984" s="561"/>
      <c r="BQ984" s="561"/>
      <c r="BR984" s="561"/>
      <c r="BS984" s="561"/>
      <c r="BT984" s="561"/>
      <c r="BU984" s="561"/>
    </row>
    <row r="985" spans="1:73">
      <c r="A985" s="561"/>
      <c r="E985" s="561"/>
      <c r="H985" s="561"/>
      <c r="Q985" s="561"/>
      <c r="R985" s="561"/>
      <c r="S985" s="561"/>
      <c r="T985" s="561"/>
      <c r="U985" s="561"/>
      <c r="V985" s="561"/>
      <c r="Y985" s="561"/>
      <c r="Z985" s="561"/>
      <c r="AA985" s="561"/>
      <c r="AB985" s="561"/>
      <c r="AC985" s="561"/>
      <c r="AD985" s="561"/>
      <c r="AE985" s="561"/>
      <c r="AF985" s="561"/>
      <c r="AG985" s="561"/>
      <c r="AH985" s="561"/>
      <c r="AJ985" s="561"/>
      <c r="AK985" s="561"/>
      <c r="AM985" s="561"/>
      <c r="AN985" s="561"/>
      <c r="AO985" s="561"/>
      <c r="AP985" s="561"/>
      <c r="AQ985" s="561"/>
      <c r="AR985" s="561"/>
      <c r="AS985" s="561"/>
      <c r="AU985" s="561"/>
      <c r="AV985" s="561"/>
      <c r="AW985" s="561"/>
      <c r="AX985" s="561"/>
      <c r="AY985" s="561"/>
      <c r="AZ985" s="561"/>
      <c r="BA985" s="561"/>
      <c r="BB985" s="561"/>
      <c r="BC985" s="561"/>
      <c r="BD985" s="561"/>
      <c r="BE985" s="561"/>
      <c r="BF985" s="561"/>
      <c r="BG985" s="561"/>
      <c r="BH985" s="561"/>
      <c r="BI985" s="561"/>
      <c r="BJ985" s="561"/>
      <c r="BK985" s="561"/>
      <c r="BL985" s="561"/>
      <c r="BM985" s="561"/>
      <c r="BN985" s="561"/>
      <c r="BO985" s="561"/>
      <c r="BP985" s="561"/>
      <c r="BQ985" s="561"/>
      <c r="BR985" s="561"/>
      <c r="BS985" s="561"/>
      <c r="BT985" s="561"/>
      <c r="BU985" s="561"/>
    </row>
    <row r="986" spans="1:73">
      <c r="A986" s="561"/>
      <c r="E986" s="561"/>
      <c r="H986" s="561"/>
      <c r="Q986" s="561"/>
      <c r="R986" s="561"/>
      <c r="S986" s="561"/>
      <c r="T986" s="561"/>
      <c r="U986" s="561"/>
      <c r="V986" s="561"/>
      <c r="Y986" s="561"/>
      <c r="Z986" s="561"/>
      <c r="AA986" s="561"/>
      <c r="AB986" s="561"/>
      <c r="AC986" s="561"/>
      <c r="AD986" s="561"/>
      <c r="AE986" s="561"/>
      <c r="AF986" s="561"/>
      <c r="AG986" s="561"/>
      <c r="AH986" s="561"/>
      <c r="AJ986" s="561"/>
      <c r="AK986" s="561"/>
      <c r="AM986" s="561"/>
      <c r="AN986" s="561"/>
      <c r="AO986" s="561"/>
      <c r="AP986" s="561"/>
      <c r="AQ986" s="561"/>
      <c r="AR986" s="561"/>
      <c r="AS986" s="561"/>
      <c r="AU986" s="561"/>
      <c r="AV986" s="561"/>
      <c r="AW986" s="561"/>
      <c r="AX986" s="561"/>
      <c r="AY986" s="561"/>
      <c r="AZ986" s="561"/>
      <c r="BA986" s="561"/>
      <c r="BB986" s="561"/>
      <c r="BC986" s="561"/>
      <c r="BD986" s="561"/>
      <c r="BE986" s="561"/>
      <c r="BF986" s="561"/>
      <c r="BG986" s="561"/>
      <c r="BH986" s="561"/>
      <c r="BI986" s="561"/>
      <c r="BJ986" s="561"/>
      <c r="BK986" s="561"/>
      <c r="BL986" s="561"/>
      <c r="BM986" s="561"/>
      <c r="BN986" s="561"/>
      <c r="BO986" s="561"/>
      <c r="BP986" s="561"/>
      <c r="BQ986" s="561"/>
      <c r="BR986" s="561"/>
      <c r="BS986" s="561"/>
      <c r="BT986" s="561"/>
      <c r="BU986" s="561"/>
    </row>
    <row r="987" spans="1:73">
      <c r="A987" s="561"/>
      <c r="E987" s="561"/>
      <c r="H987" s="561"/>
      <c r="Q987" s="561"/>
      <c r="R987" s="561"/>
      <c r="S987" s="561"/>
      <c r="T987" s="561"/>
      <c r="U987" s="561"/>
      <c r="V987" s="561"/>
      <c r="Y987" s="561"/>
      <c r="Z987" s="561"/>
      <c r="AA987" s="561"/>
      <c r="AB987" s="561"/>
      <c r="AC987" s="561"/>
      <c r="AD987" s="561"/>
      <c r="AE987" s="561"/>
      <c r="AF987" s="561"/>
      <c r="AG987" s="561"/>
      <c r="AH987" s="561"/>
      <c r="AJ987" s="561"/>
      <c r="AK987" s="561"/>
      <c r="AM987" s="561"/>
      <c r="AN987" s="561"/>
      <c r="AO987" s="561"/>
      <c r="AP987" s="561"/>
      <c r="AQ987" s="561"/>
      <c r="AR987" s="561"/>
      <c r="AS987" s="561"/>
      <c r="AU987" s="561"/>
      <c r="AV987" s="561"/>
      <c r="AW987" s="561"/>
      <c r="AX987" s="561"/>
      <c r="AY987" s="561"/>
      <c r="AZ987" s="561"/>
      <c r="BA987" s="561"/>
      <c r="BB987" s="561"/>
      <c r="BC987" s="561"/>
      <c r="BD987" s="561"/>
      <c r="BE987" s="561"/>
      <c r="BF987" s="561"/>
      <c r="BG987" s="561"/>
      <c r="BH987" s="561"/>
      <c r="BI987" s="561"/>
      <c r="BJ987" s="561"/>
      <c r="BK987" s="561"/>
      <c r="BL987" s="561"/>
      <c r="BM987" s="561"/>
      <c r="BN987" s="561"/>
      <c r="BO987" s="561"/>
      <c r="BP987" s="561"/>
      <c r="BQ987" s="561"/>
      <c r="BR987" s="561"/>
      <c r="BS987" s="561"/>
      <c r="BT987" s="561"/>
      <c r="BU987" s="561"/>
    </row>
    <row r="988" spans="1:73">
      <c r="A988" s="561"/>
      <c r="E988" s="561"/>
      <c r="H988" s="561"/>
      <c r="Q988" s="561"/>
      <c r="R988" s="561"/>
      <c r="S988" s="561"/>
      <c r="T988" s="561"/>
      <c r="U988" s="561"/>
      <c r="V988" s="561"/>
      <c r="Y988" s="561"/>
      <c r="Z988" s="561"/>
      <c r="AA988" s="561"/>
      <c r="AB988" s="561"/>
      <c r="AC988" s="561"/>
      <c r="AD988" s="561"/>
      <c r="AE988" s="561"/>
      <c r="AF988" s="561"/>
      <c r="AG988" s="561"/>
      <c r="AH988" s="561"/>
      <c r="AJ988" s="561"/>
      <c r="AK988" s="561"/>
      <c r="AM988" s="561"/>
      <c r="AN988" s="561"/>
      <c r="AO988" s="561"/>
      <c r="AP988" s="561"/>
      <c r="AQ988" s="561"/>
      <c r="AR988" s="561"/>
      <c r="AS988" s="561"/>
      <c r="AU988" s="561"/>
      <c r="AV988" s="561"/>
      <c r="AW988" s="561"/>
      <c r="AX988" s="561"/>
      <c r="AY988" s="561"/>
      <c r="AZ988" s="561"/>
      <c r="BA988" s="561"/>
      <c r="BB988" s="561"/>
      <c r="BC988" s="561"/>
      <c r="BD988" s="561"/>
      <c r="BE988" s="561"/>
      <c r="BF988" s="561"/>
      <c r="BG988" s="561"/>
      <c r="BH988" s="561"/>
      <c r="BI988" s="561"/>
      <c r="BJ988" s="561"/>
      <c r="BK988" s="561"/>
      <c r="BL988" s="561"/>
      <c r="BM988" s="561"/>
      <c r="BN988" s="561"/>
      <c r="BO988" s="561"/>
      <c r="BP988" s="561"/>
      <c r="BQ988" s="561"/>
      <c r="BR988" s="561"/>
      <c r="BS988" s="561"/>
      <c r="BT988" s="561"/>
      <c r="BU988" s="561"/>
    </row>
    <row r="989" spans="1:73">
      <c r="A989" s="561"/>
      <c r="E989" s="561"/>
      <c r="H989" s="561"/>
      <c r="Q989" s="561"/>
      <c r="R989" s="561"/>
      <c r="S989" s="561"/>
      <c r="T989" s="561"/>
      <c r="U989" s="561"/>
      <c r="V989" s="561"/>
      <c r="Y989" s="561"/>
      <c r="Z989" s="561"/>
      <c r="AA989" s="561"/>
      <c r="AB989" s="561"/>
      <c r="AC989" s="561"/>
      <c r="AD989" s="561"/>
      <c r="AE989" s="561"/>
      <c r="AF989" s="561"/>
      <c r="AG989" s="561"/>
      <c r="AH989" s="561"/>
      <c r="AJ989" s="561"/>
      <c r="AK989" s="561"/>
      <c r="AM989" s="561"/>
      <c r="AN989" s="561"/>
      <c r="AO989" s="561"/>
      <c r="AP989" s="561"/>
      <c r="AQ989" s="561"/>
      <c r="AR989" s="561"/>
      <c r="AS989" s="561"/>
      <c r="AU989" s="561"/>
      <c r="AV989" s="561"/>
      <c r="AW989" s="561"/>
      <c r="AX989" s="561"/>
      <c r="AY989" s="561"/>
      <c r="AZ989" s="561"/>
      <c r="BA989" s="561"/>
      <c r="BB989" s="561"/>
      <c r="BC989" s="561"/>
      <c r="BD989" s="561"/>
      <c r="BE989" s="561"/>
      <c r="BF989" s="561"/>
      <c r="BG989" s="561"/>
      <c r="BH989" s="561"/>
      <c r="BI989" s="561"/>
      <c r="BJ989" s="561"/>
      <c r="BK989" s="561"/>
      <c r="BL989" s="561"/>
      <c r="BM989" s="561"/>
      <c r="BN989" s="561"/>
      <c r="BO989" s="561"/>
      <c r="BP989" s="561"/>
      <c r="BQ989" s="561"/>
      <c r="BR989" s="561"/>
      <c r="BS989" s="561"/>
      <c r="BT989" s="561"/>
      <c r="BU989" s="561"/>
    </row>
    <row r="990" spans="1:73">
      <c r="A990" s="561"/>
      <c r="E990" s="561"/>
      <c r="H990" s="561"/>
      <c r="Q990" s="561"/>
      <c r="R990" s="561"/>
      <c r="S990" s="561"/>
      <c r="T990" s="561"/>
      <c r="U990" s="561"/>
      <c r="V990" s="561"/>
      <c r="Y990" s="561"/>
      <c r="Z990" s="561"/>
      <c r="AA990" s="561"/>
      <c r="AB990" s="561"/>
      <c r="AC990" s="561"/>
      <c r="AD990" s="561"/>
      <c r="AE990" s="561"/>
      <c r="AF990" s="561"/>
      <c r="AG990" s="561"/>
      <c r="AH990" s="561"/>
      <c r="AJ990" s="561"/>
      <c r="AK990" s="561"/>
      <c r="AM990" s="561"/>
      <c r="AN990" s="561"/>
      <c r="AO990" s="561"/>
      <c r="AP990" s="561"/>
      <c r="AQ990" s="561"/>
      <c r="AR990" s="561"/>
      <c r="AS990" s="561"/>
      <c r="AU990" s="561"/>
      <c r="AV990" s="561"/>
      <c r="AW990" s="561"/>
      <c r="AX990" s="561"/>
      <c r="AY990" s="561"/>
      <c r="AZ990" s="561"/>
      <c r="BA990" s="561"/>
      <c r="BB990" s="561"/>
      <c r="BC990" s="561"/>
      <c r="BD990" s="561"/>
      <c r="BE990" s="561"/>
      <c r="BF990" s="561"/>
      <c r="BG990" s="561"/>
      <c r="BH990" s="561"/>
      <c r="BI990" s="561"/>
      <c r="BJ990" s="561"/>
      <c r="BK990" s="561"/>
      <c r="BL990" s="561"/>
      <c r="BM990" s="561"/>
      <c r="BN990" s="561"/>
      <c r="BO990" s="561"/>
      <c r="BP990" s="561"/>
      <c r="BQ990" s="561"/>
      <c r="BR990" s="561"/>
      <c r="BS990" s="561"/>
      <c r="BT990" s="561"/>
      <c r="BU990" s="561"/>
    </row>
    <row r="991" spans="1:73">
      <c r="A991" s="561"/>
      <c r="E991" s="561"/>
      <c r="H991" s="561"/>
      <c r="Q991" s="561"/>
      <c r="R991" s="561"/>
      <c r="S991" s="561"/>
      <c r="T991" s="561"/>
      <c r="U991" s="561"/>
      <c r="V991" s="561"/>
      <c r="Y991" s="561"/>
      <c r="Z991" s="561"/>
      <c r="AA991" s="561"/>
      <c r="AB991" s="561"/>
      <c r="AC991" s="561"/>
      <c r="AD991" s="561"/>
      <c r="AE991" s="561"/>
      <c r="AF991" s="561"/>
      <c r="AG991" s="561"/>
      <c r="AH991" s="561"/>
      <c r="AJ991" s="561"/>
      <c r="AK991" s="561"/>
      <c r="AM991" s="561"/>
      <c r="AN991" s="561"/>
      <c r="AO991" s="561"/>
      <c r="AP991" s="561"/>
      <c r="AQ991" s="561"/>
      <c r="AR991" s="561"/>
      <c r="AS991" s="561"/>
      <c r="AU991" s="561"/>
      <c r="AV991" s="561"/>
      <c r="AW991" s="561"/>
      <c r="AX991" s="561"/>
      <c r="AY991" s="561"/>
      <c r="AZ991" s="561"/>
      <c r="BA991" s="561"/>
      <c r="BB991" s="561"/>
      <c r="BC991" s="561"/>
      <c r="BD991" s="561"/>
      <c r="BE991" s="561"/>
      <c r="BF991" s="561"/>
      <c r="BG991" s="561"/>
      <c r="BH991" s="561"/>
      <c r="BI991" s="561"/>
      <c r="BJ991" s="561"/>
      <c r="BK991" s="561"/>
      <c r="BL991" s="561"/>
      <c r="BM991" s="561"/>
      <c r="BN991" s="561"/>
      <c r="BO991" s="561"/>
      <c r="BP991" s="561"/>
      <c r="BQ991" s="561"/>
      <c r="BR991" s="561"/>
      <c r="BS991" s="561"/>
      <c r="BT991" s="561"/>
      <c r="BU991" s="561"/>
    </row>
    <row r="992" spans="1:73">
      <c r="A992" s="561"/>
      <c r="E992" s="561"/>
      <c r="H992" s="561"/>
      <c r="Q992" s="561"/>
      <c r="R992" s="561"/>
      <c r="S992" s="561"/>
      <c r="T992" s="561"/>
      <c r="U992" s="561"/>
      <c r="V992" s="561"/>
      <c r="Y992" s="561"/>
      <c r="Z992" s="561"/>
      <c r="AA992" s="561"/>
      <c r="AB992" s="561"/>
      <c r="AC992" s="561"/>
      <c r="AD992" s="561"/>
      <c r="AE992" s="561"/>
      <c r="AF992" s="561"/>
      <c r="AG992" s="561"/>
      <c r="AH992" s="561"/>
      <c r="AJ992" s="561"/>
      <c r="AK992" s="561"/>
      <c r="AM992" s="561"/>
      <c r="AN992" s="561"/>
      <c r="AO992" s="561"/>
      <c r="AP992" s="561"/>
      <c r="AQ992" s="561"/>
      <c r="AR992" s="561"/>
      <c r="AS992" s="561"/>
      <c r="AU992" s="561"/>
      <c r="AV992" s="561"/>
      <c r="AW992" s="561"/>
      <c r="AX992" s="561"/>
      <c r="AY992" s="561"/>
      <c r="AZ992" s="561"/>
      <c r="BA992" s="561"/>
      <c r="BB992" s="561"/>
      <c r="BC992" s="561"/>
      <c r="BD992" s="561"/>
      <c r="BE992" s="561"/>
      <c r="BF992" s="561"/>
      <c r="BG992" s="561"/>
      <c r="BH992" s="561"/>
      <c r="BI992" s="561"/>
      <c r="BJ992" s="561"/>
      <c r="BK992" s="561"/>
      <c r="BL992" s="561"/>
      <c r="BM992" s="561"/>
      <c r="BN992" s="561"/>
      <c r="BO992" s="561"/>
      <c r="BP992" s="561"/>
      <c r="BQ992" s="561"/>
      <c r="BR992" s="561"/>
      <c r="BS992" s="561"/>
      <c r="BT992" s="561"/>
      <c r="BU992" s="561"/>
    </row>
    <row r="993" spans="1:73">
      <c r="A993" s="561"/>
      <c r="E993" s="561"/>
      <c r="H993" s="561"/>
      <c r="Q993" s="561"/>
      <c r="R993" s="561"/>
      <c r="S993" s="561"/>
      <c r="T993" s="561"/>
      <c r="U993" s="561"/>
      <c r="V993" s="561"/>
      <c r="Y993" s="561"/>
      <c r="Z993" s="561"/>
      <c r="AA993" s="561"/>
      <c r="AB993" s="561"/>
      <c r="AC993" s="561"/>
      <c r="AD993" s="561"/>
      <c r="AE993" s="561"/>
      <c r="AF993" s="561"/>
      <c r="AG993" s="561"/>
      <c r="AH993" s="561"/>
      <c r="AJ993" s="561"/>
      <c r="AK993" s="561"/>
      <c r="AM993" s="561"/>
      <c r="AN993" s="561"/>
      <c r="AO993" s="561"/>
      <c r="AP993" s="561"/>
      <c r="AQ993" s="561"/>
      <c r="AR993" s="561"/>
      <c r="AS993" s="561"/>
      <c r="AU993" s="561"/>
      <c r="AV993" s="561"/>
      <c r="AW993" s="561"/>
      <c r="AX993" s="561"/>
      <c r="AY993" s="561"/>
      <c r="AZ993" s="561"/>
      <c r="BA993" s="561"/>
      <c r="BB993" s="561"/>
      <c r="BC993" s="561"/>
      <c r="BD993" s="561"/>
      <c r="BE993" s="561"/>
      <c r="BF993" s="561"/>
      <c r="BG993" s="561"/>
      <c r="BH993" s="561"/>
      <c r="BI993" s="561"/>
      <c r="BJ993" s="561"/>
      <c r="BK993" s="561"/>
      <c r="BL993" s="561"/>
      <c r="BM993" s="561"/>
      <c r="BN993" s="561"/>
      <c r="BO993" s="561"/>
      <c r="BP993" s="561"/>
      <c r="BQ993" s="561"/>
      <c r="BR993" s="561"/>
      <c r="BS993" s="561"/>
      <c r="BT993" s="561"/>
      <c r="BU993" s="561"/>
    </row>
    <row r="994" spans="1:73">
      <c r="A994" s="561"/>
      <c r="E994" s="561"/>
      <c r="H994" s="561"/>
      <c r="Q994" s="561"/>
      <c r="R994" s="561"/>
      <c r="S994" s="561"/>
      <c r="T994" s="561"/>
      <c r="U994" s="561"/>
      <c r="V994" s="561"/>
      <c r="Y994" s="561"/>
      <c r="Z994" s="561"/>
      <c r="AA994" s="561"/>
      <c r="AB994" s="561"/>
      <c r="AC994" s="561"/>
      <c r="AD994" s="561"/>
      <c r="AE994" s="561"/>
      <c r="AF994" s="561"/>
      <c r="AG994" s="561"/>
      <c r="AH994" s="561"/>
      <c r="AJ994" s="561"/>
      <c r="AK994" s="561"/>
      <c r="AM994" s="561"/>
      <c r="AN994" s="561"/>
      <c r="AO994" s="561"/>
      <c r="AP994" s="561"/>
      <c r="AQ994" s="561"/>
      <c r="AR994" s="561"/>
      <c r="AS994" s="561"/>
      <c r="AU994" s="561"/>
      <c r="AV994" s="561"/>
      <c r="AW994" s="561"/>
      <c r="AX994" s="561"/>
      <c r="AY994" s="561"/>
      <c r="AZ994" s="561"/>
      <c r="BA994" s="561"/>
      <c r="BB994" s="561"/>
      <c r="BC994" s="561"/>
      <c r="BD994" s="561"/>
      <c r="BE994" s="561"/>
      <c r="BF994" s="561"/>
      <c r="BG994" s="561"/>
      <c r="BH994" s="561"/>
      <c r="BI994" s="561"/>
      <c r="BJ994" s="561"/>
      <c r="BK994" s="561"/>
      <c r="BL994" s="561"/>
      <c r="BM994" s="561"/>
      <c r="BN994" s="561"/>
      <c r="BO994" s="561"/>
      <c r="BP994" s="561"/>
      <c r="BQ994" s="561"/>
      <c r="BR994" s="561"/>
      <c r="BS994" s="561"/>
      <c r="BT994" s="561"/>
      <c r="BU994" s="561"/>
    </row>
    <row r="995" spans="1:73">
      <c r="A995" s="561"/>
      <c r="E995" s="561"/>
      <c r="H995" s="561"/>
      <c r="Q995" s="561"/>
      <c r="R995" s="561"/>
      <c r="S995" s="561"/>
      <c r="T995" s="561"/>
      <c r="U995" s="561"/>
      <c r="V995" s="561"/>
      <c r="Y995" s="561"/>
      <c r="Z995" s="561"/>
      <c r="AA995" s="561"/>
      <c r="AB995" s="561"/>
      <c r="AC995" s="561"/>
      <c r="AD995" s="561"/>
      <c r="AE995" s="561"/>
      <c r="AF995" s="561"/>
      <c r="AG995" s="561"/>
      <c r="AH995" s="561"/>
      <c r="AJ995" s="561"/>
      <c r="AK995" s="561"/>
      <c r="AM995" s="561"/>
      <c r="AN995" s="561"/>
      <c r="AO995" s="561"/>
      <c r="AP995" s="561"/>
      <c r="AQ995" s="561"/>
      <c r="AR995" s="561"/>
      <c r="AS995" s="561"/>
      <c r="AU995" s="561"/>
      <c r="AV995" s="561"/>
      <c r="AW995" s="561"/>
      <c r="AX995" s="561"/>
      <c r="AY995" s="561"/>
      <c r="AZ995" s="561"/>
      <c r="BA995" s="561"/>
      <c r="BB995" s="561"/>
      <c r="BC995" s="561"/>
      <c r="BD995" s="561"/>
      <c r="BE995" s="561"/>
      <c r="BF995" s="561"/>
      <c r="BG995" s="561"/>
      <c r="BH995" s="561"/>
      <c r="BI995" s="561"/>
      <c r="BJ995" s="561"/>
      <c r="BK995" s="561"/>
      <c r="BL995" s="561"/>
      <c r="BM995" s="561"/>
      <c r="BN995" s="561"/>
      <c r="BO995" s="561"/>
      <c r="BP995" s="561"/>
      <c r="BQ995" s="561"/>
      <c r="BR995" s="561"/>
      <c r="BS995" s="561"/>
      <c r="BT995" s="561"/>
      <c r="BU995" s="561"/>
    </row>
    <row r="996" spans="1:73">
      <c r="A996" s="561"/>
      <c r="E996" s="561"/>
      <c r="H996" s="561"/>
      <c r="Q996" s="561"/>
      <c r="R996" s="561"/>
      <c r="S996" s="561"/>
      <c r="T996" s="561"/>
      <c r="U996" s="561"/>
      <c r="V996" s="561"/>
      <c r="Y996" s="561"/>
      <c r="Z996" s="561"/>
      <c r="AA996" s="561"/>
      <c r="AB996" s="561"/>
      <c r="AC996" s="561"/>
      <c r="AD996" s="561"/>
      <c r="AE996" s="561"/>
      <c r="AF996" s="561"/>
      <c r="AG996" s="561"/>
      <c r="AH996" s="561"/>
      <c r="AJ996" s="561"/>
      <c r="AK996" s="561"/>
      <c r="AM996" s="561"/>
      <c r="AN996" s="561"/>
      <c r="AO996" s="561"/>
      <c r="AP996" s="561"/>
      <c r="AQ996" s="561"/>
      <c r="AR996" s="561"/>
      <c r="AS996" s="561"/>
      <c r="AU996" s="561"/>
      <c r="AV996" s="561"/>
      <c r="AW996" s="561"/>
      <c r="AX996" s="561"/>
      <c r="AY996" s="561"/>
      <c r="AZ996" s="561"/>
      <c r="BA996" s="561"/>
      <c r="BB996" s="561"/>
      <c r="BC996" s="561"/>
      <c r="BD996" s="561"/>
      <c r="BE996" s="561"/>
      <c r="BF996" s="561"/>
      <c r="BG996" s="561"/>
      <c r="BH996" s="561"/>
      <c r="BI996" s="561"/>
      <c r="BJ996" s="561"/>
      <c r="BK996" s="561"/>
      <c r="BL996" s="561"/>
      <c r="BM996" s="561"/>
      <c r="BN996" s="561"/>
      <c r="BO996" s="561"/>
      <c r="BP996" s="561"/>
      <c r="BQ996" s="561"/>
      <c r="BR996" s="561"/>
      <c r="BS996" s="561"/>
      <c r="BT996" s="561"/>
      <c r="BU996" s="561"/>
    </row>
    <row r="997" spans="1:73">
      <c r="A997" s="561"/>
      <c r="E997" s="561"/>
      <c r="H997" s="561"/>
      <c r="Q997" s="561"/>
      <c r="R997" s="561"/>
      <c r="S997" s="561"/>
      <c r="T997" s="561"/>
      <c r="U997" s="561"/>
      <c r="V997" s="561"/>
      <c r="Y997" s="561"/>
      <c r="Z997" s="561"/>
      <c r="AA997" s="561"/>
      <c r="AB997" s="561"/>
      <c r="AC997" s="561"/>
      <c r="AD997" s="561"/>
      <c r="AE997" s="561"/>
      <c r="AF997" s="561"/>
      <c r="AG997" s="561"/>
      <c r="AH997" s="561"/>
      <c r="AJ997" s="561"/>
      <c r="AK997" s="561"/>
      <c r="AM997" s="561"/>
      <c r="AN997" s="561"/>
      <c r="AO997" s="561"/>
      <c r="AP997" s="561"/>
      <c r="AQ997" s="561"/>
      <c r="AR997" s="561"/>
      <c r="AS997" s="561"/>
      <c r="AU997" s="561"/>
      <c r="AV997" s="561"/>
      <c r="AW997" s="561"/>
      <c r="AX997" s="561"/>
      <c r="AY997" s="561"/>
      <c r="AZ997" s="561"/>
      <c r="BA997" s="561"/>
      <c r="BB997" s="561"/>
      <c r="BC997" s="561"/>
      <c r="BD997" s="561"/>
      <c r="BE997" s="561"/>
      <c r="BF997" s="561"/>
      <c r="BG997" s="561"/>
      <c r="BH997" s="561"/>
      <c r="BI997" s="561"/>
      <c r="BJ997" s="561"/>
      <c r="BK997" s="561"/>
      <c r="BL997" s="561"/>
      <c r="BM997" s="561"/>
      <c r="BN997" s="561"/>
      <c r="BO997" s="561"/>
      <c r="BP997" s="561"/>
      <c r="BQ997" s="561"/>
      <c r="BR997" s="561"/>
      <c r="BS997" s="561"/>
      <c r="BT997" s="561"/>
      <c r="BU997" s="561"/>
    </row>
    <row r="998" spans="1:73">
      <c r="A998" s="561"/>
      <c r="E998" s="561"/>
      <c r="H998" s="561"/>
      <c r="Q998" s="561"/>
      <c r="R998" s="561"/>
      <c r="S998" s="561"/>
      <c r="T998" s="561"/>
      <c r="U998" s="561"/>
      <c r="V998" s="561"/>
      <c r="Y998" s="561"/>
      <c r="Z998" s="561"/>
      <c r="AA998" s="561"/>
      <c r="AB998" s="561"/>
      <c r="AC998" s="561"/>
      <c r="AD998" s="561"/>
      <c r="AE998" s="561"/>
      <c r="AF998" s="561"/>
      <c r="AG998" s="561"/>
      <c r="AH998" s="561"/>
      <c r="AJ998" s="561"/>
      <c r="AK998" s="561"/>
      <c r="AM998" s="561"/>
      <c r="AN998" s="561"/>
      <c r="AO998" s="561"/>
      <c r="AP998" s="561"/>
      <c r="AQ998" s="561"/>
      <c r="AR998" s="561"/>
      <c r="AS998" s="561"/>
      <c r="AU998" s="561"/>
      <c r="AV998" s="561"/>
      <c r="AW998" s="561"/>
      <c r="AX998" s="561"/>
      <c r="AY998" s="561"/>
      <c r="AZ998" s="561"/>
      <c r="BA998" s="561"/>
      <c r="BB998" s="561"/>
      <c r="BC998" s="561"/>
      <c r="BD998" s="561"/>
      <c r="BE998" s="561"/>
      <c r="BF998" s="561"/>
      <c r="BG998" s="561"/>
      <c r="BH998" s="561"/>
      <c r="BI998" s="561"/>
      <c r="BJ998" s="561"/>
      <c r="BK998" s="561"/>
      <c r="BL998" s="561"/>
      <c r="BM998" s="561"/>
      <c r="BN998" s="561"/>
      <c r="BO998" s="561"/>
      <c r="BP998" s="561"/>
      <c r="BQ998" s="561"/>
      <c r="BR998" s="561"/>
      <c r="BS998" s="561"/>
      <c r="BT998" s="561"/>
      <c r="BU998" s="561"/>
    </row>
    <row r="999" spans="1:73">
      <c r="A999" s="561"/>
      <c r="E999" s="561"/>
      <c r="H999" s="561"/>
      <c r="Q999" s="561"/>
      <c r="R999" s="561"/>
      <c r="S999" s="561"/>
      <c r="T999" s="561"/>
      <c r="U999" s="561"/>
      <c r="V999" s="561"/>
      <c r="Y999" s="561"/>
      <c r="Z999" s="561"/>
      <c r="AA999" s="561"/>
      <c r="AB999" s="561"/>
      <c r="AC999" s="561"/>
      <c r="AD999" s="561"/>
      <c r="AE999" s="561"/>
      <c r="AF999" s="561"/>
      <c r="AG999" s="561"/>
      <c r="AH999" s="561"/>
      <c r="AJ999" s="561"/>
      <c r="AK999" s="561"/>
      <c r="AM999" s="561"/>
      <c r="AN999" s="561"/>
      <c r="AO999" s="561"/>
      <c r="AP999" s="561"/>
      <c r="AQ999" s="561"/>
      <c r="AR999" s="561"/>
      <c r="AS999" s="561"/>
      <c r="AU999" s="561"/>
      <c r="AV999" s="561"/>
      <c r="AW999" s="561"/>
      <c r="AX999" s="561"/>
      <c r="AY999" s="561"/>
      <c r="AZ999" s="561"/>
      <c r="BA999" s="561"/>
      <c r="BB999" s="561"/>
      <c r="BC999" s="561"/>
      <c r="BD999" s="561"/>
      <c r="BE999" s="561"/>
      <c r="BF999" s="561"/>
      <c r="BG999" s="561"/>
      <c r="BH999" s="561"/>
      <c r="BI999" s="561"/>
      <c r="BJ999" s="561"/>
      <c r="BK999" s="561"/>
      <c r="BL999" s="561"/>
      <c r="BM999" s="561"/>
      <c r="BN999" s="561"/>
      <c r="BO999" s="561"/>
      <c r="BP999" s="561"/>
      <c r="BQ999" s="561"/>
      <c r="BR999" s="561"/>
      <c r="BS999" s="561"/>
      <c r="BT999" s="561"/>
      <c r="BU999" s="561"/>
    </row>
    <row r="1000" spans="1:73">
      <c r="A1000" s="561"/>
      <c r="E1000" s="561"/>
      <c r="H1000" s="561"/>
      <c r="Q1000" s="561"/>
      <c r="R1000" s="561"/>
      <c r="S1000" s="561"/>
      <c r="T1000" s="561"/>
      <c r="U1000" s="561"/>
      <c r="V1000" s="561"/>
      <c r="Y1000" s="561"/>
      <c r="Z1000" s="561"/>
      <c r="AA1000" s="561"/>
      <c r="AB1000" s="561"/>
      <c r="AC1000" s="561"/>
      <c r="AD1000" s="561"/>
      <c r="AE1000" s="561"/>
      <c r="AF1000" s="561"/>
      <c r="AG1000" s="561"/>
      <c r="AH1000" s="561"/>
      <c r="AJ1000" s="561"/>
      <c r="AK1000" s="561"/>
      <c r="AM1000" s="561"/>
      <c r="AN1000" s="561"/>
      <c r="AO1000" s="561"/>
      <c r="AP1000" s="561"/>
      <c r="AQ1000" s="561"/>
      <c r="AR1000" s="561"/>
      <c r="AS1000" s="561"/>
      <c r="AU1000" s="561"/>
      <c r="AV1000" s="561"/>
      <c r="AW1000" s="561"/>
      <c r="AX1000" s="561"/>
      <c r="AY1000" s="561"/>
      <c r="AZ1000" s="561"/>
      <c r="BA1000" s="561"/>
      <c r="BB1000" s="561"/>
      <c r="BC1000" s="561"/>
      <c r="BD1000" s="561"/>
      <c r="BE1000" s="561"/>
      <c r="BF1000" s="561"/>
      <c r="BG1000" s="561"/>
      <c r="BH1000" s="561"/>
      <c r="BI1000" s="561"/>
      <c r="BJ1000" s="561"/>
      <c r="BK1000" s="561"/>
      <c r="BL1000" s="561"/>
      <c r="BM1000" s="561"/>
      <c r="BN1000" s="561"/>
      <c r="BO1000" s="561"/>
      <c r="BP1000" s="561"/>
      <c r="BQ1000" s="561"/>
      <c r="BR1000" s="561"/>
      <c r="BS1000" s="561"/>
      <c r="BT1000" s="561"/>
      <c r="BU1000" s="561"/>
    </row>
    <row r="1001" spans="1:73">
      <c r="A1001" s="561"/>
      <c r="E1001" s="561"/>
      <c r="H1001" s="561"/>
      <c r="Q1001" s="561"/>
      <c r="R1001" s="561"/>
      <c r="S1001" s="561"/>
      <c r="T1001" s="561"/>
      <c r="U1001" s="561"/>
      <c r="V1001" s="561"/>
      <c r="Y1001" s="561"/>
      <c r="Z1001" s="561"/>
      <c r="AA1001" s="561"/>
      <c r="AB1001" s="561"/>
      <c r="AC1001" s="561"/>
      <c r="AD1001" s="561"/>
      <c r="AE1001" s="561"/>
      <c r="AF1001" s="561"/>
      <c r="AG1001" s="561"/>
      <c r="AH1001" s="561"/>
      <c r="AJ1001" s="561"/>
      <c r="AK1001" s="561"/>
      <c r="AM1001" s="561"/>
      <c r="AN1001" s="561"/>
      <c r="AO1001" s="561"/>
      <c r="AP1001" s="561"/>
      <c r="AQ1001" s="561"/>
      <c r="AR1001" s="561"/>
      <c r="AS1001" s="561"/>
      <c r="AU1001" s="561"/>
      <c r="AV1001" s="561"/>
      <c r="AW1001" s="561"/>
      <c r="AX1001" s="561"/>
      <c r="AY1001" s="561"/>
      <c r="AZ1001" s="561"/>
      <c r="BA1001" s="561"/>
      <c r="BB1001" s="561"/>
      <c r="BC1001" s="561"/>
      <c r="BD1001" s="561"/>
      <c r="BE1001" s="561"/>
      <c r="BF1001" s="561"/>
      <c r="BG1001" s="561"/>
      <c r="BH1001" s="561"/>
      <c r="BI1001" s="561"/>
      <c r="BJ1001" s="561"/>
      <c r="BK1001" s="561"/>
      <c r="BL1001" s="561"/>
      <c r="BM1001" s="561"/>
      <c r="BN1001" s="561"/>
      <c r="BO1001" s="561"/>
      <c r="BP1001" s="561"/>
      <c r="BQ1001" s="561"/>
      <c r="BR1001" s="561"/>
      <c r="BS1001" s="561"/>
      <c r="BT1001" s="561"/>
      <c r="BU1001" s="561"/>
    </row>
    <row r="1002" spans="1:73">
      <c r="A1002" s="561"/>
      <c r="E1002" s="561"/>
      <c r="H1002" s="561"/>
      <c r="Q1002" s="561"/>
      <c r="R1002" s="561"/>
      <c r="S1002" s="561"/>
      <c r="T1002" s="561"/>
      <c r="U1002" s="561"/>
      <c r="V1002" s="561"/>
      <c r="Y1002" s="561"/>
      <c r="Z1002" s="561"/>
      <c r="AA1002" s="561"/>
      <c r="AB1002" s="561"/>
      <c r="AC1002" s="561"/>
      <c r="AD1002" s="561"/>
      <c r="AE1002" s="561"/>
      <c r="AF1002" s="561"/>
      <c r="AG1002" s="561"/>
      <c r="AH1002" s="561"/>
      <c r="AJ1002" s="561"/>
      <c r="AK1002" s="561"/>
      <c r="AM1002" s="561"/>
      <c r="AN1002" s="561"/>
      <c r="AO1002" s="561"/>
      <c r="AP1002" s="561"/>
      <c r="AQ1002" s="561"/>
      <c r="AR1002" s="561"/>
      <c r="AS1002" s="561"/>
      <c r="AU1002" s="561"/>
      <c r="AV1002" s="561"/>
      <c r="AW1002" s="561"/>
      <c r="AX1002" s="561"/>
      <c r="AY1002" s="561"/>
      <c r="AZ1002" s="561"/>
      <c r="BA1002" s="561"/>
      <c r="BB1002" s="561"/>
      <c r="BC1002" s="561"/>
      <c r="BD1002" s="561"/>
      <c r="BE1002" s="561"/>
      <c r="BF1002" s="561"/>
      <c r="BG1002" s="561"/>
      <c r="BH1002" s="561"/>
      <c r="BI1002" s="561"/>
      <c r="BJ1002" s="561"/>
      <c r="BK1002" s="561"/>
      <c r="BL1002" s="561"/>
      <c r="BM1002" s="561"/>
      <c r="BN1002" s="561"/>
      <c r="BO1002" s="561"/>
      <c r="BP1002" s="561"/>
      <c r="BQ1002" s="561"/>
      <c r="BR1002" s="561"/>
      <c r="BS1002" s="561"/>
      <c r="BT1002" s="561"/>
      <c r="BU1002" s="561"/>
    </row>
    <row r="1003" spans="1:73">
      <c r="A1003" s="561"/>
      <c r="E1003" s="561"/>
      <c r="H1003" s="561"/>
      <c r="Q1003" s="561"/>
      <c r="R1003" s="561"/>
      <c r="S1003" s="561"/>
      <c r="T1003" s="561"/>
      <c r="U1003" s="561"/>
      <c r="V1003" s="561"/>
      <c r="Y1003" s="561"/>
      <c r="Z1003" s="561"/>
      <c r="AA1003" s="561"/>
      <c r="AB1003" s="561"/>
      <c r="AC1003" s="561"/>
      <c r="AD1003" s="561"/>
      <c r="AE1003" s="561"/>
      <c r="AF1003" s="561"/>
      <c r="AG1003" s="561"/>
      <c r="AH1003" s="561"/>
      <c r="AJ1003" s="561"/>
      <c r="AK1003" s="561"/>
      <c r="AM1003" s="561"/>
      <c r="AN1003" s="561"/>
      <c r="AO1003" s="561"/>
      <c r="AP1003" s="561"/>
      <c r="AQ1003" s="561"/>
      <c r="AR1003" s="561"/>
      <c r="AS1003" s="561"/>
      <c r="AU1003" s="561"/>
      <c r="AV1003" s="561"/>
      <c r="AW1003" s="561"/>
      <c r="AX1003" s="561"/>
      <c r="AY1003" s="561"/>
      <c r="AZ1003" s="561"/>
      <c r="BA1003" s="561"/>
      <c r="BB1003" s="561"/>
      <c r="BC1003" s="561"/>
      <c r="BD1003" s="561"/>
      <c r="BE1003" s="561"/>
      <c r="BF1003" s="561"/>
      <c r="BG1003" s="561"/>
      <c r="BH1003" s="561"/>
      <c r="BI1003" s="561"/>
      <c r="BJ1003" s="561"/>
      <c r="BK1003" s="561"/>
      <c r="BL1003" s="561"/>
      <c r="BM1003" s="561"/>
      <c r="BN1003" s="561"/>
      <c r="BO1003" s="561"/>
      <c r="BP1003" s="561"/>
      <c r="BQ1003" s="561"/>
      <c r="BR1003" s="561"/>
      <c r="BS1003" s="561"/>
      <c r="BT1003" s="561"/>
      <c r="BU1003" s="561"/>
    </row>
    <row r="1004" spans="1:73">
      <c r="A1004" s="561"/>
      <c r="E1004" s="561"/>
      <c r="H1004" s="561"/>
      <c r="Q1004" s="561"/>
      <c r="R1004" s="561"/>
      <c r="S1004" s="561"/>
      <c r="T1004" s="561"/>
      <c r="U1004" s="561"/>
      <c r="V1004" s="561"/>
      <c r="Y1004" s="561"/>
      <c r="Z1004" s="561"/>
      <c r="AA1004" s="561"/>
      <c r="AB1004" s="561"/>
      <c r="AC1004" s="561"/>
      <c r="AD1004" s="561"/>
      <c r="AE1004" s="561"/>
      <c r="AF1004" s="561"/>
      <c r="AG1004" s="561"/>
      <c r="AH1004" s="561"/>
      <c r="AJ1004" s="561"/>
      <c r="AK1004" s="561"/>
      <c r="AM1004" s="561"/>
      <c r="AN1004" s="561"/>
      <c r="AO1004" s="561"/>
      <c r="AP1004" s="561"/>
      <c r="AQ1004" s="561"/>
      <c r="AR1004" s="561"/>
      <c r="AS1004" s="561"/>
      <c r="AU1004" s="561"/>
      <c r="AV1004" s="561"/>
      <c r="AW1004" s="561"/>
      <c r="AX1004" s="561"/>
      <c r="AY1004" s="561"/>
      <c r="AZ1004" s="561"/>
      <c r="BA1004" s="561"/>
      <c r="BB1004" s="561"/>
      <c r="BC1004" s="561"/>
      <c r="BD1004" s="561"/>
      <c r="BE1004" s="561"/>
      <c r="BF1004" s="561"/>
      <c r="BG1004" s="561"/>
      <c r="BH1004" s="561"/>
      <c r="BI1004" s="561"/>
      <c r="BJ1004" s="561"/>
      <c r="BK1004" s="561"/>
      <c r="BL1004" s="561"/>
      <c r="BM1004" s="561"/>
      <c r="BN1004" s="561"/>
      <c r="BO1004" s="561"/>
      <c r="BP1004" s="561"/>
      <c r="BQ1004" s="561"/>
      <c r="BR1004" s="561"/>
      <c r="BS1004" s="561"/>
      <c r="BT1004" s="561"/>
      <c r="BU1004" s="561"/>
    </row>
    <row r="1005" spans="1:73">
      <c r="A1005" s="561"/>
      <c r="E1005" s="561"/>
      <c r="H1005" s="561"/>
      <c r="Q1005" s="561"/>
      <c r="R1005" s="561"/>
      <c r="S1005" s="561"/>
      <c r="T1005" s="561"/>
      <c r="U1005" s="561"/>
      <c r="V1005" s="561"/>
      <c r="Y1005" s="561"/>
      <c r="Z1005" s="561"/>
      <c r="AA1005" s="561"/>
      <c r="AB1005" s="561"/>
      <c r="AC1005" s="561"/>
      <c r="AD1005" s="561"/>
      <c r="AE1005" s="561"/>
      <c r="AF1005" s="561"/>
      <c r="AG1005" s="561"/>
      <c r="AH1005" s="561"/>
      <c r="AJ1005" s="561"/>
      <c r="AK1005" s="561"/>
      <c r="AM1005" s="561"/>
      <c r="AN1005" s="561"/>
      <c r="AO1005" s="561"/>
      <c r="AP1005" s="561"/>
      <c r="AQ1005" s="561"/>
      <c r="AR1005" s="561"/>
      <c r="AS1005" s="561"/>
      <c r="AU1005" s="561"/>
      <c r="AV1005" s="561"/>
      <c r="AW1005" s="561"/>
      <c r="AX1005" s="561"/>
      <c r="AY1005" s="561"/>
      <c r="AZ1005" s="561"/>
      <c r="BA1005" s="561"/>
      <c r="BB1005" s="561"/>
      <c r="BC1005" s="561"/>
      <c r="BD1005" s="561"/>
      <c r="BE1005" s="561"/>
      <c r="BF1005" s="561"/>
      <c r="BG1005" s="561"/>
      <c r="BH1005" s="561"/>
      <c r="BI1005" s="561"/>
      <c r="BJ1005" s="561"/>
      <c r="BK1005" s="561"/>
      <c r="BL1005" s="561"/>
      <c r="BM1005" s="561"/>
      <c r="BN1005" s="561"/>
      <c r="BO1005" s="561"/>
      <c r="BP1005" s="561"/>
      <c r="BQ1005" s="561"/>
      <c r="BR1005" s="561"/>
      <c r="BS1005" s="561"/>
      <c r="BT1005" s="561"/>
      <c r="BU1005" s="561"/>
    </row>
    <row r="1006" spans="1:73">
      <c r="A1006" s="561"/>
      <c r="E1006" s="561"/>
      <c r="H1006" s="561"/>
      <c r="Q1006" s="561"/>
      <c r="R1006" s="561"/>
      <c r="S1006" s="561"/>
      <c r="T1006" s="561"/>
      <c r="U1006" s="561"/>
      <c r="V1006" s="561"/>
      <c r="Y1006" s="561"/>
      <c r="Z1006" s="561"/>
      <c r="AA1006" s="561"/>
      <c r="AB1006" s="561"/>
      <c r="AC1006" s="561"/>
      <c r="AD1006" s="561"/>
      <c r="AE1006" s="561"/>
      <c r="AF1006" s="561"/>
      <c r="AG1006" s="561"/>
      <c r="AH1006" s="561"/>
      <c r="AJ1006" s="561"/>
      <c r="AK1006" s="561"/>
      <c r="AM1006" s="561"/>
      <c r="AN1006" s="561"/>
      <c r="AO1006" s="561"/>
      <c r="AP1006" s="561"/>
      <c r="AQ1006" s="561"/>
      <c r="AR1006" s="561"/>
      <c r="AS1006" s="561"/>
      <c r="AU1006" s="561"/>
      <c r="AV1006" s="561"/>
      <c r="AW1006" s="561"/>
      <c r="AX1006" s="561"/>
      <c r="AY1006" s="561"/>
      <c r="AZ1006" s="561"/>
      <c r="BA1006" s="561"/>
      <c r="BB1006" s="561"/>
      <c r="BC1006" s="561"/>
      <c r="BD1006" s="561"/>
      <c r="BE1006" s="561"/>
      <c r="BF1006" s="561"/>
      <c r="BG1006" s="561"/>
      <c r="BH1006" s="561"/>
      <c r="BI1006" s="561"/>
      <c r="BJ1006" s="561"/>
      <c r="BK1006" s="561"/>
      <c r="BL1006" s="561"/>
      <c r="BM1006" s="561"/>
      <c r="BN1006" s="561"/>
      <c r="BO1006" s="561"/>
      <c r="BP1006" s="561"/>
      <c r="BQ1006" s="561"/>
      <c r="BR1006" s="561"/>
      <c r="BS1006" s="561"/>
      <c r="BT1006" s="561"/>
      <c r="BU1006" s="561"/>
    </row>
    <row r="1007" spans="1:73">
      <c r="A1007" s="561"/>
      <c r="E1007" s="561"/>
      <c r="H1007" s="561"/>
      <c r="Q1007" s="561"/>
      <c r="R1007" s="561"/>
      <c r="S1007" s="561"/>
      <c r="T1007" s="561"/>
      <c r="U1007" s="561"/>
      <c r="V1007" s="561"/>
      <c r="Y1007" s="561"/>
      <c r="Z1007" s="561"/>
      <c r="AA1007" s="561"/>
      <c r="AB1007" s="561"/>
      <c r="AC1007" s="561"/>
      <c r="AD1007" s="561"/>
      <c r="AE1007" s="561"/>
      <c r="AF1007" s="561"/>
      <c r="AG1007" s="561"/>
      <c r="AH1007" s="561"/>
      <c r="AJ1007" s="561"/>
      <c r="AK1007" s="561"/>
      <c r="AM1007" s="561"/>
      <c r="AN1007" s="561"/>
      <c r="AO1007" s="561"/>
      <c r="AP1007" s="561"/>
      <c r="AQ1007" s="561"/>
      <c r="AR1007" s="561"/>
      <c r="AS1007" s="561"/>
      <c r="AU1007" s="561"/>
      <c r="AV1007" s="561"/>
      <c r="AW1007" s="561"/>
      <c r="AX1007" s="561"/>
      <c r="AY1007" s="561"/>
      <c r="AZ1007" s="561"/>
      <c r="BA1007" s="561"/>
      <c r="BB1007" s="561"/>
      <c r="BC1007" s="561"/>
      <c r="BD1007" s="561"/>
      <c r="BE1007" s="561"/>
      <c r="BF1007" s="561"/>
      <c r="BG1007" s="561"/>
      <c r="BH1007" s="561"/>
      <c r="BI1007" s="561"/>
      <c r="BJ1007" s="561"/>
      <c r="BK1007" s="561"/>
      <c r="BL1007" s="561"/>
      <c r="BM1007" s="561"/>
      <c r="BN1007" s="561"/>
      <c r="BO1007" s="561"/>
      <c r="BP1007" s="561"/>
      <c r="BQ1007" s="561"/>
      <c r="BR1007" s="561"/>
      <c r="BS1007" s="561"/>
      <c r="BT1007" s="561"/>
      <c r="BU1007" s="561"/>
    </row>
    <row r="1008" spans="1:73">
      <c r="A1008" s="561"/>
      <c r="E1008" s="561"/>
      <c r="H1008" s="561"/>
      <c r="Q1008" s="561"/>
      <c r="R1008" s="561"/>
      <c r="S1008" s="561"/>
      <c r="T1008" s="561"/>
      <c r="U1008" s="561"/>
      <c r="V1008" s="561"/>
      <c r="Y1008" s="561"/>
      <c r="Z1008" s="561"/>
      <c r="AA1008" s="561"/>
      <c r="AB1008" s="561"/>
      <c r="AC1008" s="561"/>
      <c r="AD1008" s="561"/>
      <c r="AE1008" s="561"/>
      <c r="AF1008" s="561"/>
      <c r="AG1008" s="561"/>
      <c r="AH1008" s="561"/>
      <c r="AJ1008" s="561"/>
      <c r="AK1008" s="561"/>
      <c r="AM1008" s="561"/>
      <c r="AN1008" s="561"/>
      <c r="AO1008" s="561"/>
      <c r="AP1008" s="561"/>
      <c r="AQ1008" s="561"/>
      <c r="AR1008" s="561"/>
      <c r="AS1008" s="561"/>
      <c r="AU1008" s="561"/>
      <c r="AV1008" s="561"/>
      <c r="AW1008" s="561"/>
      <c r="AX1008" s="561"/>
      <c r="AY1008" s="561"/>
      <c r="AZ1008" s="561"/>
      <c r="BA1008" s="561"/>
      <c r="BB1008" s="561"/>
      <c r="BC1008" s="561"/>
      <c r="BD1008" s="561"/>
      <c r="BE1008" s="561"/>
      <c r="BF1008" s="561"/>
      <c r="BG1008" s="561"/>
      <c r="BH1008" s="561"/>
      <c r="BI1008" s="561"/>
      <c r="BJ1008" s="561"/>
      <c r="BK1008" s="561"/>
      <c r="BL1008" s="561"/>
      <c r="BM1008" s="561"/>
      <c r="BN1008" s="561"/>
      <c r="BO1008" s="561"/>
      <c r="BP1008" s="561"/>
      <c r="BQ1008" s="561"/>
      <c r="BR1008" s="561"/>
      <c r="BS1008" s="561"/>
      <c r="BT1008" s="561"/>
      <c r="BU1008" s="561"/>
    </row>
    <row r="1009" spans="1:73">
      <c r="A1009" s="561"/>
      <c r="E1009" s="561"/>
      <c r="H1009" s="561"/>
      <c r="Q1009" s="561"/>
      <c r="R1009" s="561"/>
      <c r="S1009" s="561"/>
      <c r="T1009" s="561"/>
      <c r="U1009" s="561"/>
      <c r="V1009" s="561"/>
      <c r="Y1009" s="561"/>
      <c r="Z1009" s="561"/>
      <c r="AA1009" s="561"/>
      <c r="AB1009" s="561"/>
      <c r="AC1009" s="561"/>
      <c r="AD1009" s="561"/>
      <c r="AE1009" s="561"/>
      <c r="AF1009" s="561"/>
      <c r="AG1009" s="561"/>
      <c r="AH1009" s="561"/>
      <c r="AJ1009" s="561"/>
      <c r="AK1009" s="561"/>
      <c r="AM1009" s="561"/>
      <c r="AN1009" s="561"/>
      <c r="AO1009" s="561"/>
      <c r="AP1009" s="561"/>
      <c r="AQ1009" s="561"/>
      <c r="AR1009" s="561"/>
      <c r="AS1009" s="561"/>
      <c r="AU1009" s="561"/>
      <c r="AV1009" s="561"/>
      <c r="AW1009" s="561"/>
      <c r="AX1009" s="561"/>
      <c r="AY1009" s="561"/>
      <c r="AZ1009" s="561"/>
      <c r="BA1009" s="561"/>
      <c r="BB1009" s="561"/>
      <c r="BC1009" s="561"/>
      <c r="BD1009" s="561"/>
      <c r="BE1009" s="561"/>
      <c r="BF1009" s="561"/>
      <c r="BG1009" s="561"/>
      <c r="BH1009" s="561"/>
      <c r="BI1009" s="561"/>
      <c r="BJ1009" s="561"/>
      <c r="BK1009" s="561"/>
      <c r="BL1009" s="561"/>
      <c r="BM1009" s="561"/>
      <c r="BN1009" s="561"/>
      <c r="BO1009" s="561"/>
      <c r="BP1009" s="561"/>
      <c r="BQ1009" s="561"/>
      <c r="BR1009" s="561"/>
      <c r="BS1009" s="561"/>
      <c r="BT1009" s="561"/>
      <c r="BU1009" s="561"/>
    </row>
    <row r="1010" spans="1:73">
      <c r="A1010" s="561"/>
      <c r="E1010" s="561"/>
      <c r="H1010" s="561"/>
      <c r="Q1010" s="561"/>
      <c r="R1010" s="561"/>
      <c r="S1010" s="561"/>
      <c r="T1010" s="561"/>
      <c r="U1010" s="561"/>
      <c r="V1010" s="561"/>
      <c r="Y1010" s="561"/>
      <c r="Z1010" s="561"/>
      <c r="AA1010" s="561"/>
      <c r="AB1010" s="561"/>
      <c r="AC1010" s="561"/>
      <c r="AD1010" s="561"/>
      <c r="AE1010" s="561"/>
      <c r="AF1010" s="561"/>
      <c r="AG1010" s="561"/>
      <c r="AH1010" s="561"/>
      <c r="AJ1010" s="561"/>
      <c r="AK1010" s="561"/>
      <c r="AM1010" s="561"/>
      <c r="AN1010" s="561"/>
      <c r="AO1010" s="561"/>
      <c r="AP1010" s="561"/>
      <c r="AQ1010" s="561"/>
      <c r="AR1010" s="561"/>
      <c r="AS1010" s="561"/>
      <c r="AU1010" s="561"/>
      <c r="AV1010" s="561"/>
      <c r="AW1010" s="561"/>
      <c r="AX1010" s="561"/>
      <c r="AY1010" s="561"/>
      <c r="AZ1010" s="561"/>
      <c r="BA1010" s="561"/>
      <c r="BB1010" s="561"/>
      <c r="BC1010" s="561"/>
      <c r="BD1010" s="561"/>
      <c r="BE1010" s="561"/>
      <c r="BF1010" s="561"/>
      <c r="BG1010" s="561"/>
      <c r="BH1010" s="561"/>
      <c r="BI1010" s="561"/>
      <c r="BJ1010" s="561"/>
      <c r="BK1010" s="561"/>
      <c r="BL1010" s="561"/>
      <c r="BM1010" s="561"/>
      <c r="BN1010" s="561"/>
      <c r="BO1010" s="561"/>
      <c r="BP1010" s="561"/>
      <c r="BQ1010" s="561"/>
      <c r="BR1010" s="561"/>
      <c r="BS1010" s="561"/>
      <c r="BT1010" s="561"/>
      <c r="BU1010" s="561"/>
    </row>
    <row r="1011" spans="1:73">
      <c r="A1011" s="561"/>
      <c r="E1011" s="561"/>
      <c r="H1011" s="561"/>
      <c r="Q1011" s="561"/>
      <c r="R1011" s="561"/>
      <c r="S1011" s="561"/>
      <c r="T1011" s="561"/>
      <c r="U1011" s="561"/>
      <c r="V1011" s="561"/>
      <c r="Y1011" s="561"/>
      <c r="Z1011" s="561"/>
      <c r="AA1011" s="561"/>
      <c r="AB1011" s="561"/>
      <c r="AC1011" s="561"/>
      <c r="AD1011" s="561"/>
      <c r="AE1011" s="561"/>
      <c r="AF1011" s="561"/>
      <c r="AG1011" s="561"/>
      <c r="AH1011" s="561"/>
      <c r="AJ1011" s="561"/>
      <c r="AK1011" s="561"/>
      <c r="AM1011" s="561"/>
      <c r="AN1011" s="561"/>
      <c r="AO1011" s="561"/>
      <c r="AP1011" s="561"/>
      <c r="AQ1011" s="561"/>
      <c r="AR1011" s="561"/>
      <c r="AS1011" s="561"/>
      <c r="AU1011" s="561"/>
      <c r="AV1011" s="561"/>
      <c r="AW1011" s="561"/>
      <c r="AX1011" s="561"/>
      <c r="AY1011" s="561"/>
      <c r="AZ1011" s="561"/>
      <c r="BA1011" s="561"/>
      <c r="BB1011" s="561"/>
      <c r="BC1011" s="561"/>
      <c r="BD1011" s="561"/>
      <c r="BE1011" s="561"/>
      <c r="BF1011" s="561"/>
      <c r="BG1011" s="561"/>
      <c r="BH1011" s="561"/>
      <c r="BI1011" s="561"/>
      <c r="BJ1011" s="561"/>
      <c r="BK1011" s="561"/>
      <c r="BL1011" s="561"/>
      <c r="BM1011" s="561"/>
      <c r="BN1011" s="561"/>
      <c r="BO1011" s="561"/>
      <c r="BP1011" s="561"/>
      <c r="BQ1011" s="561"/>
      <c r="BR1011" s="561"/>
      <c r="BS1011" s="561"/>
      <c r="BT1011" s="561"/>
      <c r="BU1011" s="561"/>
    </row>
    <row r="1012" spans="1:73">
      <c r="A1012" s="561"/>
      <c r="E1012" s="561"/>
      <c r="H1012" s="561"/>
      <c r="Q1012" s="561"/>
      <c r="R1012" s="561"/>
      <c r="S1012" s="561"/>
      <c r="T1012" s="561"/>
      <c r="U1012" s="561"/>
      <c r="V1012" s="561"/>
      <c r="Y1012" s="561"/>
      <c r="Z1012" s="561"/>
      <c r="AA1012" s="561"/>
      <c r="AB1012" s="561"/>
      <c r="AC1012" s="561"/>
      <c r="AD1012" s="561"/>
      <c r="AE1012" s="561"/>
      <c r="AF1012" s="561"/>
      <c r="AG1012" s="561"/>
      <c r="AH1012" s="561"/>
      <c r="AJ1012" s="561"/>
      <c r="AK1012" s="561"/>
      <c r="AM1012" s="561"/>
      <c r="AN1012" s="561"/>
      <c r="AO1012" s="561"/>
      <c r="AP1012" s="561"/>
      <c r="AQ1012" s="561"/>
      <c r="AR1012" s="561"/>
      <c r="AS1012" s="561"/>
      <c r="AU1012" s="561"/>
      <c r="AV1012" s="561"/>
      <c r="AW1012" s="561"/>
      <c r="AX1012" s="561"/>
      <c r="AY1012" s="561"/>
      <c r="AZ1012" s="561"/>
      <c r="BA1012" s="561"/>
      <c r="BB1012" s="561"/>
      <c r="BC1012" s="561"/>
      <c r="BD1012" s="561"/>
      <c r="BE1012" s="561"/>
      <c r="BF1012" s="561"/>
      <c r="BG1012" s="561"/>
      <c r="BH1012" s="561"/>
      <c r="BI1012" s="561"/>
      <c r="BJ1012" s="561"/>
      <c r="BK1012" s="561"/>
      <c r="BL1012" s="561"/>
      <c r="BM1012" s="561"/>
      <c r="BN1012" s="561"/>
      <c r="BO1012" s="561"/>
      <c r="BP1012" s="561"/>
      <c r="BQ1012" s="561"/>
      <c r="BR1012" s="561"/>
      <c r="BS1012" s="561"/>
      <c r="BT1012" s="561"/>
      <c r="BU1012" s="561"/>
    </row>
    <row r="1013" spans="1:73">
      <c r="A1013" s="561"/>
      <c r="E1013" s="561"/>
      <c r="H1013" s="561"/>
      <c r="Q1013" s="561"/>
      <c r="R1013" s="561"/>
      <c r="S1013" s="561"/>
      <c r="T1013" s="561"/>
      <c r="U1013" s="561"/>
      <c r="V1013" s="561"/>
      <c r="Y1013" s="561"/>
      <c r="Z1013" s="561"/>
      <c r="AA1013" s="561"/>
      <c r="AB1013" s="561"/>
      <c r="AC1013" s="561"/>
      <c r="AD1013" s="561"/>
      <c r="AE1013" s="561"/>
      <c r="AF1013" s="561"/>
      <c r="AG1013" s="561"/>
      <c r="AH1013" s="561"/>
      <c r="AJ1013" s="561"/>
      <c r="AK1013" s="561"/>
      <c r="AM1013" s="561"/>
      <c r="AN1013" s="561"/>
      <c r="AO1013" s="561"/>
      <c r="AP1013" s="561"/>
      <c r="AQ1013" s="561"/>
      <c r="AR1013" s="561"/>
      <c r="AS1013" s="561"/>
      <c r="AU1013" s="561"/>
      <c r="AV1013" s="561"/>
      <c r="AW1013" s="561"/>
      <c r="AX1013" s="561"/>
      <c r="AY1013" s="561"/>
      <c r="AZ1013" s="561"/>
      <c r="BA1013" s="561"/>
      <c r="BB1013" s="561"/>
      <c r="BC1013" s="561"/>
      <c r="BD1013" s="561"/>
      <c r="BE1013" s="561"/>
      <c r="BF1013" s="561"/>
      <c r="BG1013" s="561"/>
      <c r="BH1013" s="561"/>
      <c r="BI1013" s="561"/>
      <c r="BJ1013" s="561"/>
      <c r="BK1013" s="561"/>
      <c r="BL1013" s="561"/>
      <c r="BM1013" s="561"/>
      <c r="BN1013" s="561"/>
      <c r="BO1013" s="561"/>
      <c r="BP1013" s="561"/>
      <c r="BQ1013" s="561"/>
      <c r="BR1013" s="561"/>
      <c r="BS1013" s="561"/>
      <c r="BT1013" s="561"/>
      <c r="BU1013" s="561"/>
    </row>
    <row r="1014" spans="1:73">
      <c r="A1014" s="561"/>
      <c r="E1014" s="561"/>
      <c r="H1014" s="561"/>
      <c r="Q1014" s="561"/>
      <c r="R1014" s="561"/>
      <c r="S1014" s="561"/>
      <c r="T1014" s="561"/>
      <c r="U1014" s="561"/>
      <c r="V1014" s="561"/>
      <c r="Y1014" s="561"/>
      <c r="Z1014" s="561"/>
      <c r="AA1014" s="561"/>
      <c r="AB1014" s="561"/>
      <c r="AC1014" s="561"/>
      <c r="AD1014" s="561"/>
      <c r="AE1014" s="561"/>
      <c r="AF1014" s="561"/>
      <c r="AG1014" s="561"/>
      <c r="AH1014" s="561"/>
      <c r="AJ1014" s="561"/>
      <c r="AK1014" s="561"/>
      <c r="AM1014" s="561"/>
      <c r="AN1014" s="561"/>
      <c r="AO1014" s="561"/>
      <c r="AP1014" s="561"/>
      <c r="AQ1014" s="561"/>
      <c r="AR1014" s="561"/>
      <c r="AS1014" s="561"/>
      <c r="AU1014" s="561"/>
      <c r="AV1014" s="561"/>
      <c r="AW1014" s="561"/>
      <c r="AX1014" s="561"/>
      <c r="AY1014" s="561"/>
      <c r="AZ1014" s="561"/>
      <c r="BA1014" s="561"/>
      <c r="BB1014" s="561"/>
      <c r="BC1014" s="561"/>
      <c r="BD1014" s="561"/>
      <c r="BE1014" s="561"/>
      <c r="BF1014" s="561"/>
      <c r="BG1014" s="561"/>
      <c r="BH1014" s="561"/>
      <c r="BI1014" s="561"/>
      <c r="BJ1014" s="561"/>
      <c r="BK1014" s="561"/>
      <c r="BL1014" s="561"/>
      <c r="BM1014" s="561"/>
      <c r="BN1014" s="561"/>
      <c r="BO1014" s="561"/>
      <c r="BP1014" s="561"/>
      <c r="BQ1014" s="561"/>
      <c r="BR1014" s="561"/>
      <c r="BS1014" s="561"/>
      <c r="BT1014" s="561"/>
      <c r="BU1014" s="561"/>
    </row>
    <row r="1015" spans="1:73">
      <c r="A1015" s="561"/>
      <c r="E1015" s="561"/>
      <c r="H1015" s="561"/>
      <c r="Q1015" s="561"/>
      <c r="R1015" s="561"/>
      <c r="S1015" s="561"/>
      <c r="T1015" s="561"/>
      <c r="U1015" s="561"/>
      <c r="V1015" s="561"/>
      <c r="Y1015" s="561"/>
      <c r="Z1015" s="561"/>
      <c r="AA1015" s="561"/>
      <c r="AB1015" s="561"/>
      <c r="AC1015" s="561"/>
      <c r="AD1015" s="561"/>
      <c r="AE1015" s="561"/>
      <c r="AF1015" s="561"/>
      <c r="AG1015" s="561"/>
      <c r="AH1015" s="561"/>
      <c r="AJ1015" s="561"/>
      <c r="AK1015" s="561"/>
      <c r="AM1015" s="561"/>
      <c r="AN1015" s="561"/>
      <c r="AO1015" s="561"/>
      <c r="AP1015" s="561"/>
      <c r="AQ1015" s="561"/>
      <c r="AR1015" s="561"/>
      <c r="AS1015" s="561"/>
      <c r="AU1015" s="561"/>
      <c r="AV1015" s="561"/>
      <c r="AW1015" s="561"/>
      <c r="AX1015" s="561"/>
      <c r="AY1015" s="561"/>
      <c r="AZ1015" s="561"/>
      <c r="BA1015" s="561"/>
      <c r="BB1015" s="561"/>
      <c r="BC1015" s="561"/>
      <c r="BD1015" s="561"/>
      <c r="BE1015" s="561"/>
      <c r="BF1015" s="561"/>
      <c r="BG1015" s="561"/>
      <c r="BH1015" s="561"/>
      <c r="BI1015" s="561"/>
      <c r="BJ1015" s="561"/>
      <c r="BK1015" s="561"/>
      <c r="BL1015" s="561"/>
      <c r="BM1015" s="561"/>
      <c r="BN1015" s="561"/>
      <c r="BO1015" s="561"/>
      <c r="BP1015" s="561"/>
      <c r="BQ1015" s="561"/>
      <c r="BR1015" s="561"/>
      <c r="BS1015" s="561"/>
      <c r="BT1015" s="561"/>
      <c r="BU1015" s="561"/>
    </row>
    <row r="1016" spans="1:73">
      <c r="A1016" s="561"/>
      <c r="E1016" s="561"/>
      <c r="H1016" s="561"/>
      <c r="Q1016" s="561"/>
      <c r="R1016" s="561"/>
      <c r="S1016" s="561"/>
      <c r="T1016" s="561"/>
      <c r="U1016" s="561"/>
      <c r="V1016" s="561"/>
      <c r="Y1016" s="561"/>
      <c r="Z1016" s="561"/>
      <c r="AA1016" s="561"/>
      <c r="AB1016" s="561"/>
      <c r="AC1016" s="561"/>
      <c r="AD1016" s="561"/>
      <c r="AE1016" s="561"/>
      <c r="AF1016" s="561"/>
      <c r="AG1016" s="561"/>
      <c r="AH1016" s="561"/>
      <c r="AJ1016" s="561"/>
      <c r="AK1016" s="561"/>
      <c r="AM1016" s="561"/>
      <c r="AN1016" s="561"/>
      <c r="AO1016" s="561"/>
      <c r="AP1016" s="561"/>
      <c r="AQ1016" s="561"/>
      <c r="AR1016" s="561"/>
      <c r="AS1016" s="561"/>
      <c r="AU1016" s="561"/>
      <c r="AV1016" s="561"/>
      <c r="AW1016" s="561"/>
      <c r="AX1016" s="561"/>
      <c r="AY1016" s="561"/>
      <c r="AZ1016" s="561"/>
      <c r="BA1016" s="561"/>
      <c r="BB1016" s="561"/>
      <c r="BC1016" s="561"/>
      <c r="BD1016" s="561"/>
      <c r="BE1016" s="561"/>
      <c r="BF1016" s="561"/>
      <c r="BG1016" s="561"/>
      <c r="BH1016" s="561"/>
      <c r="BI1016" s="561"/>
      <c r="BJ1016" s="561"/>
      <c r="BK1016" s="561"/>
      <c r="BL1016" s="561"/>
      <c r="BM1016" s="561"/>
      <c r="BN1016" s="561"/>
      <c r="BO1016" s="561"/>
      <c r="BP1016" s="561"/>
      <c r="BQ1016" s="561"/>
      <c r="BR1016" s="561"/>
      <c r="BS1016" s="561"/>
      <c r="BT1016" s="561"/>
      <c r="BU1016" s="561"/>
    </row>
    <row r="1017" spans="1:73">
      <c r="A1017" s="561"/>
      <c r="E1017" s="561"/>
      <c r="H1017" s="561"/>
      <c r="Q1017" s="561"/>
      <c r="R1017" s="561"/>
      <c r="S1017" s="561"/>
      <c r="T1017" s="561"/>
      <c r="U1017" s="561"/>
      <c r="V1017" s="561"/>
      <c r="Y1017" s="561"/>
      <c r="Z1017" s="561"/>
      <c r="AA1017" s="561"/>
      <c r="AB1017" s="561"/>
      <c r="AC1017" s="561"/>
      <c r="AD1017" s="561"/>
      <c r="AE1017" s="561"/>
      <c r="AF1017" s="561"/>
      <c r="AG1017" s="561"/>
      <c r="AH1017" s="561"/>
      <c r="AJ1017" s="561"/>
      <c r="AK1017" s="561"/>
      <c r="AM1017" s="561"/>
      <c r="AN1017" s="561"/>
      <c r="AO1017" s="561"/>
      <c r="AP1017" s="561"/>
      <c r="AQ1017" s="561"/>
      <c r="AR1017" s="561"/>
      <c r="AS1017" s="561"/>
      <c r="AU1017" s="561"/>
      <c r="AV1017" s="561"/>
      <c r="AW1017" s="561"/>
      <c r="AX1017" s="561"/>
      <c r="AY1017" s="561"/>
      <c r="AZ1017" s="561"/>
      <c r="BA1017" s="561"/>
      <c r="BB1017" s="561"/>
      <c r="BC1017" s="561"/>
      <c r="BD1017" s="561"/>
      <c r="BE1017" s="561"/>
      <c r="BF1017" s="561"/>
      <c r="BG1017" s="561"/>
      <c r="BH1017" s="561"/>
      <c r="BI1017" s="561"/>
      <c r="BJ1017" s="561"/>
      <c r="BK1017" s="561"/>
      <c r="BL1017" s="561"/>
      <c r="BM1017" s="561"/>
      <c r="BN1017" s="561"/>
      <c r="BO1017" s="561"/>
      <c r="BP1017" s="561"/>
      <c r="BQ1017" s="561"/>
      <c r="BR1017" s="561"/>
      <c r="BS1017" s="561"/>
      <c r="BT1017" s="561"/>
      <c r="BU1017" s="561"/>
    </row>
    <row r="1018" spans="1:73">
      <c r="A1018" s="561"/>
      <c r="E1018" s="561"/>
      <c r="H1018" s="561"/>
      <c r="Q1018" s="561"/>
      <c r="R1018" s="561"/>
      <c r="S1018" s="561"/>
      <c r="T1018" s="561"/>
      <c r="U1018" s="561"/>
      <c r="V1018" s="561"/>
      <c r="Y1018" s="561"/>
      <c r="Z1018" s="561"/>
      <c r="AA1018" s="561"/>
      <c r="AB1018" s="561"/>
      <c r="AC1018" s="561"/>
      <c r="AD1018" s="561"/>
      <c r="AE1018" s="561"/>
      <c r="AF1018" s="561"/>
      <c r="AG1018" s="561"/>
      <c r="AH1018" s="561"/>
      <c r="AJ1018" s="561"/>
      <c r="AK1018" s="561"/>
      <c r="AM1018" s="561"/>
      <c r="AN1018" s="561"/>
      <c r="AO1018" s="561"/>
      <c r="AP1018" s="561"/>
      <c r="AQ1018" s="561"/>
      <c r="AR1018" s="561"/>
      <c r="AS1018" s="561"/>
      <c r="AU1018" s="561"/>
      <c r="AV1018" s="561"/>
      <c r="AW1018" s="561"/>
      <c r="AX1018" s="561"/>
      <c r="AY1018" s="561"/>
      <c r="AZ1018" s="561"/>
      <c r="BA1018" s="561"/>
      <c r="BB1018" s="561"/>
      <c r="BC1018" s="561"/>
      <c r="BD1018" s="561"/>
      <c r="BE1018" s="561"/>
      <c r="BF1018" s="561"/>
      <c r="BG1018" s="561"/>
      <c r="BH1018" s="561"/>
      <c r="BI1018" s="561"/>
      <c r="BJ1018" s="561"/>
      <c r="BK1018" s="561"/>
      <c r="BL1018" s="561"/>
      <c r="BM1018" s="561"/>
      <c r="BN1018" s="561"/>
      <c r="BO1018" s="561"/>
      <c r="BP1018" s="561"/>
      <c r="BQ1018" s="561"/>
      <c r="BR1018" s="561"/>
      <c r="BS1018" s="561"/>
      <c r="BT1018" s="561"/>
      <c r="BU1018" s="561"/>
    </row>
    <row r="1019" spans="1:73">
      <c r="A1019" s="561"/>
      <c r="E1019" s="561"/>
      <c r="H1019" s="561"/>
      <c r="Q1019" s="561"/>
      <c r="R1019" s="561"/>
      <c r="S1019" s="561"/>
      <c r="T1019" s="561"/>
      <c r="U1019" s="561"/>
      <c r="V1019" s="561"/>
      <c r="Y1019" s="561"/>
      <c r="Z1019" s="561"/>
      <c r="AA1019" s="561"/>
      <c r="AB1019" s="561"/>
      <c r="AC1019" s="561"/>
      <c r="AD1019" s="561"/>
      <c r="AE1019" s="561"/>
      <c r="AF1019" s="561"/>
      <c r="AG1019" s="561"/>
      <c r="AH1019" s="561"/>
      <c r="AJ1019" s="561"/>
      <c r="AK1019" s="561"/>
      <c r="AM1019" s="561"/>
      <c r="AN1019" s="561"/>
      <c r="AO1019" s="561"/>
      <c r="AP1019" s="561"/>
      <c r="AQ1019" s="561"/>
      <c r="AR1019" s="561"/>
      <c r="AS1019" s="561"/>
      <c r="AU1019" s="561"/>
      <c r="AV1019" s="561"/>
      <c r="AW1019" s="561"/>
      <c r="AX1019" s="561"/>
      <c r="AY1019" s="561"/>
      <c r="AZ1019" s="561"/>
      <c r="BA1019" s="561"/>
      <c r="BB1019" s="561"/>
      <c r="BC1019" s="561"/>
      <c r="BD1019" s="561"/>
      <c r="BE1019" s="561"/>
      <c r="BF1019" s="561"/>
      <c r="BG1019" s="561"/>
      <c r="BH1019" s="561"/>
      <c r="BI1019" s="561"/>
      <c r="BJ1019" s="561"/>
      <c r="BK1019" s="561"/>
      <c r="BL1019" s="561"/>
      <c r="BM1019" s="561"/>
      <c r="BN1019" s="561"/>
      <c r="BO1019" s="561"/>
      <c r="BP1019" s="561"/>
      <c r="BQ1019" s="561"/>
      <c r="BR1019" s="561"/>
      <c r="BS1019" s="561"/>
      <c r="BT1019" s="561"/>
      <c r="BU1019" s="561"/>
    </row>
    <row r="1020" spans="1:73">
      <c r="A1020" s="561"/>
      <c r="E1020" s="561"/>
      <c r="H1020" s="561"/>
      <c r="Q1020" s="561"/>
      <c r="R1020" s="561"/>
      <c r="S1020" s="561"/>
      <c r="T1020" s="561"/>
      <c r="U1020" s="561"/>
      <c r="V1020" s="561"/>
      <c r="Y1020" s="561"/>
      <c r="Z1020" s="561"/>
      <c r="AA1020" s="561"/>
      <c r="AB1020" s="561"/>
      <c r="AC1020" s="561"/>
      <c r="AD1020" s="561"/>
      <c r="AE1020" s="561"/>
      <c r="AF1020" s="561"/>
      <c r="AG1020" s="561"/>
      <c r="AH1020" s="561"/>
      <c r="AJ1020" s="561"/>
      <c r="AK1020" s="561"/>
      <c r="AM1020" s="561"/>
      <c r="AN1020" s="561"/>
      <c r="AO1020" s="561"/>
      <c r="AP1020" s="561"/>
      <c r="AQ1020" s="561"/>
      <c r="AR1020" s="561"/>
      <c r="AS1020" s="561"/>
      <c r="AU1020" s="561"/>
      <c r="AV1020" s="561"/>
      <c r="AW1020" s="561"/>
      <c r="AX1020" s="561"/>
      <c r="AY1020" s="561"/>
      <c r="AZ1020" s="561"/>
      <c r="BA1020" s="561"/>
      <c r="BB1020" s="561"/>
      <c r="BC1020" s="561"/>
      <c r="BD1020" s="561"/>
      <c r="BE1020" s="561"/>
      <c r="BF1020" s="561"/>
      <c r="BG1020" s="561"/>
      <c r="BH1020" s="561"/>
      <c r="BI1020" s="561"/>
      <c r="BJ1020" s="561"/>
      <c r="BK1020" s="561"/>
      <c r="BL1020" s="561"/>
      <c r="BM1020" s="561"/>
      <c r="BN1020" s="561"/>
      <c r="BO1020" s="561"/>
      <c r="BP1020" s="561"/>
      <c r="BQ1020" s="561"/>
      <c r="BR1020" s="561"/>
      <c r="BS1020" s="561"/>
      <c r="BT1020" s="561"/>
      <c r="BU1020" s="561"/>
    </row>
    <row r="1021" spans="1:73">
      <c r="A1021" s="561"/>
      <c r="E1021" s="561"/>
      <c r="H1021" s="561"/>
      <c r="Q1021" s="561"/>
      <c r="R1021" s="561"/>
      <c r="S1021" s="561"/>
      <c r="T1021" s="561"/>
      <c r="U1021" s="561"/>
      <c r="V1021" s="561"/>
      <c r="Y1021" s="561"/>
      <c r="Z1021" s="561"/>
      <c r="AA1021" s="561"/>
      <c r="AB1021" s="561"/>
      <c r="AC1021" s="561"/>
      <c r="AD1021" s="561"/>
      <c r="AE1021" s="561"/>
      <c r="AF1021" s="561"/>
      <c r="AG1021" s="561"/>
      <c r="AH1021" s="561"/>
      <c r="AJ1021" s="561"/>
      <c r="AK1021" s="561"/>
      <c r="AM1021" s="561"/>
      <c r="AN1021" s="561"/>
      <c r="AO1021" s="561"/>
      <c r="AP1021" s="561"/>
      <c r="AQ1021" s="561"/>
      <c r="AR1021" s="561"/>
      <c r="AS1021" s="561"/>
      <c r="AU1021" s="561"/>
      <c r="AV1021" s="561"/>
      <c r="AW1021" s="561"/>
      <c r="AX1021" s="561"/>
      <c r="AY1021" s="561"/>
      <c r="AZ1021" s="561"/>
      <c r="BA1021" s="561"/>
      <c r="BB1021" s="561"/>
      <c r="BC1021" s="561"/>
      <c r="BD1021" s="561"/>
      <c r="BE1021" s="561"/>
      <c r="BF1021" s="561"/>
      <c r="BG1021" s="561"/>
      <c r="BH1021" s="561"/>
      <c r="BI1021" s="561"/>
      <c r="BJ1021" s="561"/>
      <c r="BK1021" s="561"/>
      <c r="BL1021" s="561"/>
      <c r="BM1021" s="561"/>
      <c r="BN1021" s="561"/>
      <c r="BO1021" s="561"/>
      <c r="BP1021" s="561"/>
      <c r="BQ1021" s="561"/>
      <c r="BR1021" s="561"/>
      <c r="BS1021" s="561"/>
      <c r="BT1021" s="561"/>
      <c r="BU1021" s="561"/>
    </row>
    <row r="1022" spans="1:73">
      <c r="A1022" s="561"/>
      <c r="E1022" s="561"/>
      <c r="H1022" s="561"/>
      <c r="Q1022" s="561"/>
      <c r="R1022" s="561"/>
      <c r="S1022" s="561"/>
      <c r="T1022" s="561"/>
      <c r="U1022" s="561"/>
      <c r="V1022" s="561"/>
      <c r="Y1022" s="561"/>
      <c r="Z1022" s="561"/>
      <c r="AA1022" s="561"/>
      <c r="AB1022" s="561"/>
      <c r="AC1022" s="561"/>
      <c r="AD1022" s="561"/>
      <c r="AE1022" s="561"/>
      <c r="AF1022" s="561"/>
      <c r="AG1022" s="561"/>
      <c r="AH1022" s="561"/>
      <c r="AJ1022" s="561"/>
      <c r="AK1022" s="561"/>
      <c r="AM1022" s="561"/>
      <c r="AN1022" s="561"/>
      <c r="AO1022" s="561"/>
      <c r="AP1022" s="561"/>
      <c r="AQ1022" s="561"/>
      <c r="AR1022" s="561"/>
      <c r="AS1022" s="561"/>
      <c r="AU1022" s="561"/>
      <c r="AV1022" s="561"/>
      <c r="AW1022" s="561"/>
      <c r="AX1022" s="561"/>
      <c r="AY1022" s="561"/>
      <c r="AZ1022" s="561"/>
      <c r="BA1022" s="561"/>
      <c r="BB1022" s="561"/>
      <c r="BC1022" s="561"/>
      <c r="BD1022" s="561"/>
      <c r="BE1022" s="561"/>
      <c r="BF1022" s="561"/>
      <c r="BG1022" s="561"/>
      <c r="BH1022" s="561"/>
      <c r="BI1022" s="561"/>
      <c r="BJ1022" s="561"/>
      <c r="BK1022" s="561"/>
      <c r="BL1022" s="561"/>
      <c r="BM1022" s="561"/>
      <c r="BN1022" s="561"/>
      <c r="BO1022" s="561"/>
      <c r="BP1022" s="561"/>
      <c r="BQ1022" s="561"/>
      <c r="BR1022" s="561"/>
      <c r="BS1022" s="561"/>
      <c r="BT1022" s="561"/>
      <c r="BU1022" s="561"/>
    </row>
    <row r="1023" spans="1:73">
      <c r="A1023" s="561"/>
      <c r="E1023" s="561"/>
      <c r="H1023" s="561"/>
      <c r="Q1023" s="561"/>
      <c r="R1023" s="561"/>
      <c r="S1023" s="561"/>
      <c r="T1023" s="561"/>
      <c r="U1023" s="561"/>
      <c r="V1023" s="561"/>
      <c r="Y1023" s="561"/>
      <c r="Z1023" s="561"/>
      <c r="AA1023" s="561"/>
      <c r="AB1023" s="561"/>
      <c r="AC1023" s="561"/>
      <c r="AD1023" s="561"/>
      <c r="AE1023" s="561"/>
      <c r="AF1023" s="561"/>
      <c r="AG1023" s="561"/>
      <c r="AH1023" s="561"/>
      <c r="AJ1023" s="561"/>
      <c r="AK1023" s="561"/>
      <c r="AM1023" s="561"/>
      <c r="AN1023" s="561"/>
      <c r="AO1023" s="561"/>
      <c r="AP1023" s="561"/>
      <c r="AQ1023" s="561"/>
      <c r="AR1023" s="561"/>
      <c r="AS1023" s="561"/>
      <c r="AU1023" s="561"/>
      <c r="AV1023" s="561"/>
      <c r="AW1023" s="561"/>
      <c r="AX1023" s="561"/>
      <c r="AY1023" s="561"/>
      <c r="AZ1023" s="561"/>
      <c r="BA1023" s="561"/>
      <c r="BB1023" s="561"/>
      <c r="BC1023" s="561"/>
      <c r="BD1023" s="561"/>
      <c r="BE1023" s="561"/>
      <c r="BF1023" s="561"/>
      <c r="BG1023" s="561"/>
      <c r="BH1023" s="561"/>
      <c r="BI1023" s="561"/>
      <c r="BJ1023" s="561"/>
      <c r="BK1023" s="561"/>
      <c r="BL1023" s="561"/>
      <c r="BM1023" s="561"/>
      <c r="BN1023" s="561"/>
      <c r="BO1023" s="561"/>
      <c r="BP1023" s="561"/>
      <c r="BQ1023" s="561"/>
      <c r="BR1023" s="561"/>
      <c r="BS1023" s="561"/>
      <c r="BT1023" s="561"/>
      <c r="BU1023" s="561"/>
    </row>
    <row r="1024" spans="1:73">
      <c r="A1024" s="561"/>
      <c r="E1024" s="561"/>
      <c r="H1024" s="561"/>
      <c r="Q1024" s="561"/>
      <c r="R1024" s="561"/>
      <c r="S1024" s="561"/>
      <c r="T1024" s="561"/>
      <c r="U1024" s="561"/>
      <c r="V1024" s="561"/>
      <c r="Y1024" s="561"/>
      <c r="Z1024" s="561"/>
      <c r="AA1024" s="561"/>
      <c r="AB1024" s="561"/>
      <c r="AC1024" s="561"/>
      <c r="AD1024" s="561"/>
      <c r="AE1024" s="561"/>
      <c r="AF1024" s="561"/>
      <c r="AG1024" s="561"/>
      <c r="AH1024" s="561"/>
      <c r="AJ1024" s="561"/>
      <c r="AK1024" s="561"/>
      <c r="AM1024" s="561"/>
      <c r="AN1024" s="561"/>
      <c r="AO1024" s="561"/>
      <c r="AP1024" s="561"/>
      <c r="AQ1024" s="561"/>
      <c r="AR1024" s="561"/>
      <c r="AS1024" s="561"/>
      <c r="AU1024" s="561"/>
      <c r="AV1024" s="561"/>
      <c r="AW1024" s="561"/>
      <c r="AX1024" s="561"/>
      <c r="AY1024" s="561"/>
      <c r="AZ1024" s="561"/>
      <c r="BA1024" s="561"/>
      <c r="BB1024" s="561"/>
      <c r="BC1024" s="561"/>
      <c r="BD1024" s="561"/>
      <c r="BE1024" s="561"/>
      <c r="BF1024" s="561"/>
      <c r="BG1024" s="561"/>
      <c r="BH1024" s="561"/>
      <c r="BI1024" s="561"/>
      <c r="BJ1024" s="561"/>
      <c r="BK1024" s="561"/>
      <c r="BL1024" s="561"/>
      <c r="BM1024" s="561"/>
      <c r="BN1024" s="561"/>
      <c r="BO1024" s="561"/>
      <c r="BP1024" s="561"/>
      <c r="BQ1024" s="561"/>
      <c r="BR1024" s="561"/>
      <c r="BS1024" s="561"/>
      <c r="BT1024" s="561"/>
      <c r="BU1024" s="561"/>
    </row>
    <row r="1025" spans="1:73">
      <c r="A1025" s="561"/>
      <c r="E1025" s="561"/>
      <c r="H1025" s="561"/>
      <c r="Q1025" s="561"/>
      <c r="R1025" s="561"/>
      <c r="S1025" s="561"/>
      <c r="T1025" s="561"/>
      <c r="U1025" s="561"/>
      <c r="V1025" s="561"/>
      <c r="Y1025" s="561"/>
      <c r="Z1025" s="561"/>
      <c r="AA1025" s="561"/>
      <c r="AB1025" s="561"/>
      <c r="AC1025" s="561"/>
      <c r="AD1025" s="561"/>
      <c r="AE1025" s="561"/>
      <c r="AF1025" s="561"/>
      <c r="AG1025" s="561"/>
      <c r="AH1025" s="561"/>
      <c r="AJ1025" s="561"/>
      <c r="AK1025" s="561"/>
      <c r="AM1025" s="561"/>
      <c r="AN1025" s="561"/>
      <c r="AO1025" s="561"/>
      <c r="AP1025" s="561"/>
      <c r="AQ1025" s="561"/>
      <c r="AR1025" s="561"/>
      <c r="AS1025" s="561"/>
      <c r="AU1025" s="561"/>
      <c r="AV1025" s="561"/>
      <c r="AW1025" s="561"/>
      <c r="AX1025" s="561"/>
      <c r="AY1025" s="561"/>
      <c r="AZ1025" s="561"/>
      <c r="BA1025" s="561"/>
      <c r="BB1025" s="561"/>
      <c r="BC1025" s="561"/>
      <c r="BD1025" s="561"/>
      <c r="BE1025" s="561"/>
      <c r="BF1025" s="561"/>
      <c r="BG1025" s="561"/>
      <c r="BH1025" s="561"/>
      <c r="BI1025" s="561"/>
      <c r="BJ1025" s="561"/>
      <c r="BK1025" s="561"/>
      <c r="BL1025" s="561"/>
      <c r="BM1025" s="561"/>
      <c r="BN1025" s="561"/>
      <c r="BO1025" s="561"/>
      <c r="BP1025" s="561"/>
      <c r="BQ1025" s="561"/>
      <c r="BR1025" s="561"/>
      <c r="BS1025" s="561"/>
      <c r="BT1025" s="561"/>
      <c r="BU1025" s="561"/>
    </row>
    <row r="1026" spans="1:73">
      <c r="A1026" s="561"/>
      <c r="E1026" s="561"/>
      <c r="H1026" s="561"/>
      <c r="Q1026" s="561"/>
      <c r="R1026" s="561"/>
      <c r="S1026" s="561"/>
      <c r="T1026" s="561"/>
      <c r="U1026" s="561"/>
      <c r="V1026" s="561"/>
      <c r="Y1026" s="561"/>
      <c r="Z1026" s="561"/>
      <c r="AA1026" s="561"/>
      <c r="AB1026" s="561"/>
      <c r="AC1026" s="561"/>
      <c r="AD1026" s="561"/>
      <c r="AE1026" s="561"/>
      <c r="AF1026" s="561"/>
      <c r="AG1026" s="561"/>
      <c r="AH1026" s="561"/>
      <c r="AJ1026" s="561"/>
      <c r="AK1026" s="561"/>
      <c r="AM1026" s="561"/>
      <c r="AN1026" s="561"/>
      <c r="AO1026" s="561"/>
      <c r="AP1026" s="561"/>
      <c r="AQ1026" s="561"/>
      <c r="AR1026" s="561"/>
      <c r="AS1026" s="561"/>
      <c r="AU1026" s="561"/>
      <c r="AV1026" s="561"/>
      <c r="AW1026" s="561"/>
      <c r="AX1026" s="561"/>
      <c r="AY1026" s="561"/>
      <c r="AZ1026" s="561"/>
      <c r="BA1026" s="561"/>
      <c r="BB1026" s="561"/>
      <c r="BC1026" s="561"/>
      <c r="BD1026" s="561"/>
      <c r="BE1026" s="561"/>
      <c r="BF1026" s="561"/>
      <c r="BG1026" s="561"/>
      <c r="BH1026" s="561"/>
      <c r="BI1026" s="561"/>
      <c r="BJ1026" s="561"/>
      <c r="BK1026" s="561"/>
      <c r="BL1026" s="561"/>
      <c r="BM1026" s="561"/>
      <c r="BN1026" s="561"/>
      <c r="BO1026" s="561"/>
      <c r="BP1026" s="561"/>
      <c r="BQ1026" s="561"/>
      <c r="BR1026" s="561"/>
      <c r="BS1026" s="561"/>
      <c r="BT1026" s="561"/>
      <c r="BU1026" s="561"/>
    </row>
    <row r="1027" spans="1:73">
      <c r="A1027" s="561"/>
      <c r="E1027" s="561"/>
      <c r="H1027" s="561"/>
      <c r="Q1027" s="561"/>
      <c r="R1027" s="561"/>
      <c r="S1027" s="561"/>
      <c r="T1027" s="561"/>
      <c r="U1027" s="561"/>
      <c r="V1027" s="561"/>
      <c r="Y1027" s="561"/>
      <c r="Z1027" s="561"/>
      <c r="AA1027" s="561"/>
      <c r="AB1027" s="561"/>
      <c r="AC1027" s="561"/>
      <c r="AD1027" s="561"/>
      <c r="AE1027" s="561"/>
      <c r="AF1027" s="561"/>
      <c r="AG1027" s="561"/>
      <c r="AH1027" s="561"/>
      <c r="AJ1027" s="561"/>
      <c r="AK1027" s="561"/>
      <c r="AM1027" s="561"/>
      <c r="AN1027" s="561"/>
      <c r="AO1027" s="561"/>
      <c r="AP1027" s="561"/>
      <c r="AQ1027" s="561"/>
      <c r="AR1027" s="561"/>
      <c r="AS1027" s="561"/>
      <c r="AU1027" s="561"/>
      <c r="AV1027" s="561"/>
      <c r="AW1027" s="561"/>
      <c r="AX1027" s="561"/>
      <c r="AY1027" s="561"/>
      <c r="AZ1027" s="561"/>
      <c r="BA1027" s="561"/>
      <c r="BB1027" s="561"/>
      <c r="BC1027" s="561"/>
      <c r="BD1027" s="561"/>
      <c r="BE1027" s="561"/>
      <c r="BF1027" s="561"/>
      <c r="BG1027" s="561"/>
      <c r="BH1027" s="561"/>
      <c r="BI1027" s="561"/>
      <c r="BJ1027" s="561"/>
      <c r="BK1027" s="561"/>
      <c r="BL1027" s="561"/>
      <c r="BM1027" s="561"/>
      <c r="BN1027" s="561"/>
      <c r="BO1027" s="561"/>
      <c r="BP1027" s="561"/>
      <c r="BQ1027" s="561"/>
      <c r="BR1027" s="561"/>
      <c r="BS1027" s="561"/>
      <c r="BT1027" s="561"/>
      <c r="BU1027" s="561"/>
    </row>
    <row r="1028" spans="1:73">
      <c r="A1028" s="561"/>
      <c r="E1028" s="561"/>
      <c r="H1028" s="561"/>
      <c r="Q1028" s="561"/>
      <c r="R1028" s="561"/>
      <c r="S1028" s="561"/>
      <c r="T1028" s="561"/>
      <c r="U1028" s="561"/>
      <c r="V1028" s="561"/>
      <c r="Y1028" s="561"/>
      <c r="Z1028" s="561"/>
      <c r="AA1028" s="561"/>
      <c r="AB1028" s="561"/>
      <c r="AC1028" s="561"/>
      <c r="AD1028" s="561"/>
      <c r="AE1028" s="561"/>
      <c r="AF1028" s="561"/>
      <c r="AG1028" s="561"/>
      <c r="AH1028" s="561"/>
      <c r="AJ1028" s="561"/>
      <c r="AK1028" s="561"/>
      <c r="AM1028" s="561"/>
      <c r="AN1028" s="561"/>
      <c r="AO1028" s="561"/>
      <c r="AP1028" s="561"/>
      <c r="AQ1028" s="561"/>
      <c r="AR1028" s="561"/>
      <c r="AS1028" s="561"/>
      <c r="AU1028" s="561"/>
      <c r="AV1028" s="561"/>
      <c r="AW1028" s="561"/>
      <c r="AX1028" s="561"/>
      <c r="AY1028" s="561"/>
      <c r="AZ1028" s="561"/>
      <c r="BA1028" s="561"/>
      <c r="BB1028" s="561"/>
      <c r="BC1028" s="561"/>
      <c r="BD1028" s="561"/>
      <c r="BE1028" s="561"/>
      <c r="BF1028" s="561"/>
      <c r="BG1028" s="561"/>
      <c r="BH1028" s="561"/>
      <c r="BI1028" s="561"/>
      <c r="BJ1028" s="561"/>
      <c r="BK1028" s="561"/>
      <c r="BL1028" s="561"/>
      <c r="BM1028" s="561"/>
      <c r="BN1028" s="561"/>
      <c r="BO1028" s="561"/>
      <c r="BP1028" s="561"/>
      <c r="BQ1028" s="561"/>
      <c r="BR1028" s="561"/>
      <c r="BS1028" s="561"/>
      <c r="BT1028" s="561"/>
      <c r="BU1028" s="561"/>
    </row>
    <row r="1029" spans="1:73">
      <c r="A1029" s="561"/>
      <c r="E1029" s="561"/>
      <c r="H1029" s="561"/>
      <c r="Q1029" s="561"/>
      <c r="R1029" s="561"/>
      <c r="S1029" s="561"/>
      <c r="T1029" s="561"/>
      <c r="U1029" s="561"/>
      <c r="V1029" s="561"/>
      <c r="Y1029" s="561"/>
      <c r="Z1029" s="561"/>
      <c r="AA1029" s="561"/>
      <c r="AB1029" s="561"/>
      <c r="AC1029" s="561"/>
      <c r="AD1029" s="561"/>
      <c r="AE1029" s="561"/>
      <c r="AF1029" s="561"/>
      <c r="AG1029" s="561"/>
      <c r="AH1029" s="561"/>
      <c r="AJ1029" s="561"/>
      <c r="AK1029" s="561"/>
      <c r="AM1029" s="561"/>
      <c r="AN1029" s="561"/>
      <c r="AO1029" s="561"/>
      <c r="AP1029" s="561"/>
      <c r="AQ1029" s="561"/>
      <c r="AR1029" s="561"/>
      <c r="AS1029" s="561"/>
      <c r="AU1029" s="561"/>
      <c r="AV1029" s="561"/>
      <c r="AW1029" s="561"/>
      <c r="AX1029" s="561"/>
      <c r="AY1029" s="561"/>
      <c r="AZ1029" s="561"/>
      <c r="BA1029" s="561"/>
      <c r="BB1029" s="561"/>
      <c r="BC1029" s="561"/>
      <c r="BD1029" s="561"/>
      <c r="BE1029" s="561"/>
      <c r="BF1029" s="561"/>
      <c r="BG1029" s="561"/>
      <c r="BH1029" s="561"/>
      <c r="BI1029" s="561"/>
      <c r="BJ1029" s="561"/>
      <c r="BK1029" s="561"/>
      <c r="BL1029" s="561"/>
      <c r="BM1029" s="561"/>
      <c r="BN1029" s="561"/>
      <c r="BO1029" s="561"/>
      <c r="BP1029" s="561"/>
      <c r="BQ1029" s="561"/>
      <c r="BR1029" s="561"/>
      <c r="BS1029" s="561"/>
      <c r="BT1029" s="561"/>
      <c r="BU1029" s="561"/>
    </row>
    <row r="1030" spans="1:73">
      <c r="A1030" s="561"/>
      <c r="E1030" s="561"/>
      <c r="H1030" s="561"/>
      <c r="Q1030" s="561"/>
      <c r="R1030" s="561"/>
      <c r="S1030" s="561"/>
      <c r="T1030" s="561"/>
      <c r="U1030" s="561"/>
      <c r="V1030" s="561"/>
      <c r="Y1030" s="561"/>
      <c r="Z1030" s="561"/>
      <c r="AA1030" s="561"/>
      <c r="AB1030" s="561"/>
      <c r="AC1030" s="561"/>
      <c r="AD1030" s="561"/>
      <c r="AE1030" s="561"/>
      <c r="AF1030" s="561"/>
      <c r="AG1030" s="561"/>
      <c r="AH1030" s="561"/>
      <c r="AJ1030" s="561"/>
      <c r="AK1030" s="561"/>
      <c r="AM1030" s="561"/>
      <c r="AN1030" s="561"/>
      <c r="AO1030" s="561"/>
      <c r="AP1030" s="561"/>
      <c r="AQ1030" s="561"/>
      <c r="AR1030" s="561"/>
      <c r="AS1030" s="561"/>
      <c r="AU1030" s="561"/>
      <c r="AV1030" s="561"/>
      <c r="AW1030" s="561"/>
      <c r="AX1030" s="561"/>
      <c r="AY1030" s="561"/>
      <c r="AZ1030" s="561"/>
      <c r="BA1030" s="561"/>
      <c r="BB1030" s="561"/>
      <c r="BC1030" s="561"/>
      <c r="BD1030" s="561"/>
      <c r="BE1030" s="561"/>
      <c r="BF1030" s="561"/>
      <c r="BG1030" s="561"/>
      <c r="BH1030" s="561"/>
      <c r="BI1030" s="561"/>
      <c r="BJ1030" s="561"/>
      <c r="BK1030" s="561"/>
      <c r="BL1030" s="561"/>
      <c r="BM1030" s="561"/>
      <c r="BN1030" s="561"/>
      <c r="BO1030" s="561"/>
      <c r="BP1030" s="561"/>
      <c r="BQ1030" s="561"/>
      <c r="BR1030" s="561"/>
      <c r="BS1030" s="561"/>
      <c r="BT1030" s="561"/>
      <c r="BU1030" s="561"/>
    </row>
    <row r="1031" spans="1:73">
      <c r="A1031" s="561"/>
      <c r="E1031" s="561"/>
      <c r="H1031" s="561"/>
      <c r="Q1031" s="561"/>
      <c r="R1031" s="561"/>
      <c r="S1031" s="561"/>
      <c r="T1031" s="561"/>
      <c r="U1031" s="561"/>
      <c r="V1031" s="561"/>
      <c r="Y1031" s="561"/>
      <c r="Z1031" s="561"/>
      <c r="AA1031" s="561"/>
      <c r="AB1031" s="561"/>
      <c r="AC1031" s="561"/>
      <c r="AD1031" s="561"/>
      <c r="AE1031" s="561"/>
      <c r="AF1031" s="561"/>
      <c r="AG1031" s="561"/>
      <c r="AH1031" s="561"/>
      <c r="AJ1031" s="561"/>
      <c r="AK1031" s="561"/>
      <c r="AM1031" s="561"/>
      <c r="AN1031" s="561"/>
      <c r="AO1031" s="561"/>
      <c r="AP1031" s="561"/>
      <c r="AQ1031" s="561"/>
      <c r="AR1031" s="561"/>
      <c r="AS1031" s="561"/>
      <c r="AU1031" s="561"/>
      <c r="AV1031" s="561"/>
      <c r="AW1031" s="561"/>
      <c r="AX1031" s="561"/>
      <c r="AY1031" s="561"/>
      <c r="AZ1031" s="561"/>
      <c r="BA1031" s="561"/>
      <c r="BB1031" s="561"/>
      <c r="BC1031" s="561"/>
      <c r="BD1031" s="561"/>
      <c r="BE1031" s="561"/>
      <c r="BF1031" s="561"/>
      <c r="BG1031" s="561"/>
      <c r="BH1031" s="561"/>
      <c r="BI1031" s="561"/>
      <c r="BJ1031" s="561"/>
      <c r="BK1031" s="561"/>
      <c r="BL1031" s="561"/>
      <c r="BM1031" s="561"/>
      <c r="BN1031" s="561"/>
      <c r="BO1031" s="561"/>
      <c r="BP1031" s="561"/>
      <c r="BQ1031" s="561"/>
      <c r="BR1031" s="561"/>
      <c r="BS1031" s="561"/>
      <c r="BT1031" s="561"/>
      <c r="BU1031" s="561"/>
    </row>
    <row r="1032" spans="1:73">
      <c r="A1032" s="561"/>
      <c r="E1032" s="561"/>
      <c r="H1032" s="561"/>
      <c r="Q1032" s="561"/>
      <c r="R1032" s="561"/>
      <c r="S1032" s="561"/>
      <c r="T1032" s="561"/>
      <c r="U1032" s="561"/>
      <c r="V1032" s="561"/>
      <c r="Y1032" s="561"/>
      <c r="Z1032" s="561"/>
      <c r="AA1032" s="561"/>
      <c r="AB1032" s="561"/>
      <c r="AC1032" s="561"/>
      <c r="AD1032" s="561"/>
      <c r="AE1032" s="561"/>
      <c r="AF1032" s="561"/>
      <c r="AG1032" s="561"/>
      <c r="AH1032" s="561"/>
      <c r="AJ1032" s="561"/>
      <c r="AK1032" s="561"/>
      <c r="AM1032" s="561"/>
      <c r="AN1032" s="561"/>
      <c r="AO1032" s="561"/>
      <c r="AP1032" s="561"/>
      <c r="AQ1032" s="561"/>
      <c r="AR1032" s="561"/>
      <c r="AS1032" s="561"/>
      <c r="AU1032" s="561"/>
      <c r="AV1032" s="561"/>
      <c r="AW1032" s="561"/>
      <c r="AX1032" s="561"/>
      <c r="AY1032" s="561"/>
      <c r="AZ1032" s="561"/>
      <c r="BA1032" s="561"/>
      <c r="BB1032" s="561"/>
      <c r="BC1032" s="561"/>
      <c r="BD1032" s="561"/>
      <c r="BE1032" s="561"/>
      <c r="BF1032" s="561"/>
      <c r="BG1032" s="561"/>
      <c r="BH1032" s="561"/>
      <c r="BI1032" s="561"/>
      <c r="BJ1032" s="561"/>
      <c r="BK1032" s="561"/>
      <c r="BL1032" s="561"/>
      <c r="BM1032" s="561"/>
      <c r="BN1032" s="561"/>
      <c r="BO1032" s="561"/>
      <c r="BP1032" s="561"/>
      <c r="BQ1032" s="561"/>
      <c r="BR1032" s="561"/>
      <c r="BS1032" s="561"/>
      <c r="BT1032" s="561"/>
      <c r="BU1032" s="561"/>
    </row>
    <row r="1033" spans="1:73">
      <c r="A1033" s="561"/>
      <c r="E1033" s="561"/>
      <c r="H1033" s="561"/>
      <c r="Q1033" s="561"/>
      <c r="R1033" s="561"/>
      <c r="S1033" s="561"/>
      <c r="T1033" s="561"/>
      <c r="U1033" s="561"/>
      <c r="V1033" s="561"/>
      <c r="Y1033" s="561"/>
      <c r="Z1033" s="561"/>
      <c r="AA1033" s="561"/>
      <c r="AB1033" s="561"/>
      <c r="AC1033" s="561"/>
      <c r="AD1033" s="561"/>
      <c r="AE1033" s="561"/>
      <c r="AF1033" s="561"/>
      <c r="AG1033" s="561"/>
      <c r="AH1033" s="561"/>
      <c r="AJ1033" s="561"/>
      <c r="AK1033" s="561"/>
      <c r="AM1033" s="561"/>
      <c r="AN1033" s="561"/>
      <c r="AO1033" s="561"/>
      <c r="AP1033" s="561"/>
      <c r="AQ1033" s="561"/>
      <c r="AR1033" s="561"/>
      <c r="AS1033" s="561"/>
      <c r="AU1033" s="561"/>
      <c r="AV1033" s="561"/>
      <c r="AW1033" s="561"/>
      <c r="AX1033" s="561"/>
      <c r="AY1033" s="561"/>
      <c r="AZ1033" s="561"/>
      <c r="BA1033" s="561"/>
      <c r="BB1033" s="561"/>
      <c r="BC1033" s="561"/>
      <c r="BD1033" s="561"/>
      <c r="BE1033" s="561"/>
      <c r="BF1033" s="561"/>
      <c r="BG1033" s="561"/>
      <c r="BH1033" s="561"/>
      <c r="BI1033" s="561"/>
      <c r="BJ1033" s="561"/>
      <c r="BK1033" s="561"/>
      <c r="BL1033" s="561"/>
      <c r="BM1033" s="561"/>
      <c r="BN1033" s="561"/>
      <c r="BO1033" s="561"/>
      <c r="BP1033" s="561"/>
      <c r="BQ1033" s="561"/>
      <c r="BR1033" s="561"/>
      <c r="BS1033" s="561"/>
      <c r="BT1033" s="561"/>
      <c r="BU1033" s="561"/>
    </row>
    <row r="1034" spans="1:73">
      <c r="A1034" s="561"/>
      <c r="E1034" s="561"/>
      <c r="H1034" s="561"/>
      <c r="Q1034" s="561"/>
      <c r="R1034" s="561"/>
      <c r="S1034" s="561"/>
      <c r="T1034" s="561"/>
      <c r="U1034" s="561"/>
      <c r="V1034" s="561"/>
      <c r="Y1034" s="561"/>
      <c r="Z1034" s="561"/>
      <c r="AA1034" s="561"/>
      <c r="AB1034" s="561"/>
      <c r="AC1034" s="561"/>
      <c r="AD1034" s="561"/>
      <c r="AE1034" s="561"/>
      <c r="AF1034" s="561"/>
      <c r="AG1034" s="561"/>
      <c r="AH1034" s="561"/>
      <c r="AJ1034" s="561"/>
      <c r="AK1034" s="561"/>
      <c r="AM1034" s="561"/>
      <c r="AN1034" s="561"/>
      <c r="AO1034" s="561"/>
      <c r="AP1034" s="561"/>
      <c r="AQ1034" s="561"/>
      <c r="AR1034" s="561"/>
      <c r="AS1034" s="561"/>
      <c r="AU1034" s="561"/>
      <c r="AV1034" s="561"/>
      <c r="AW1034" s="561"/>
      <c r="AX1034" s="561"/>
      <c r="AY1034" s="561"/>
      <c r="AZ1034" s="561"/>
      <c r="BA1034" s="561"/>
      <c r="BB1034" s="561"/>
      <c r="BC1034" s="561"/>
      <c r="BD1034" s="561"/>
      <c r="BE1034" s="561"/>
      <c r="BF1034" s="561"/>
      <c r="BG1034" s="561"/>
      <c r="BH1034" s="561"/>
      <c r="BI1034" s="561"/>
      <c r="BJ1034" s="561"/>
      <c r="BK1034" s="561"/>
      <c r="BL1034" s="561"/>
      <c r="BM1034" s="561"/>
      <c r="BN1034" s="561"/>
      <c r="BO1034" s="561"/>
      <c r="BP1034" s="561"/>
      <c r="BQ1034" s="561"/>
      <c r="BR1034" s="561"/>
      <c r="BS1034" s="561"/>
      <c r="BT1034" s="561"/>
      <c r="BU1034" s="561"/>
    </row>
    <row r="1035" spans="1:73">
      <c r="A1035" s="561"/>
      <c r="E1035" s="561"/>
      <c r="H1035" s="561"/>
      <c r="Q1035" s="561"/>
      <c r="R1035" s="561"/>
      <c r="S1035" s="561"/>
      <c r="T1035" s="561"/>
      <c r="U1035" s="561"/>
      <c r="V1035" s="561"/>
      <c r="Y1035" s="561"/>
      <c r="Z1035" s="561"/>
      <c r="AA1035" s="561"/>
      <c r="AB1035" s="561"/>
      <c r="AC1035" s="561"/>
      <c r="AD1035" s="561"/>
      <c r="AE1035" s="561"/>
      <c r="AF1035" s="561"/>
      <c r="AG1035" s="561"/>
      <c r="AH1035" s="561"/>
      <c r="AJ1035" s="561"/>
      <c r="AK1035" s="561"/>
      <c r="AM1035" s="561"/>
      <c r="AN1035" s="561"/>
      <c r="AO1035" s="561"/>
      <c r="AP1035" s="561"/>
      <c r="AQ1035" s="561"/>
      <c r="AR1035" s="561"/>
      <c r="AS1035" s="561"/>
      <c r="AU1035" s="561"/>
      <c r="AV1035" s="561"/>
      <c r="AW1035" s="561"/>
      <c r="AX1035" s="561"/>
      <c r="AY1035" s="561"/>
      <c r="AZ1035" s="561"/>
      <c r="BA1035" s="561"/>
      <c r="BB1035" s="561"/>
      <c r="BC1035" s="561"/>
      <c r="BD1035" s="561"/>
      <c r="BE1035" s="561"/>
      <c r="BF1035" s="561"/>
      <c r="BG1035" s="561"/>
      <c r="BH1035" s="561"/>
      <c r="BI1035" s="561"/>
      <c r="BJ1035" s="561"/>
      <c r="BK1035" s="561"/>
      <c r="BL1035" s="561"/>
      <c r="BM1035" s="561"/>
      <c r="BN1035" s="561"/>
      <c r="BO1035" s="561"/>
      <c r="BP1035" s="561"/>
      <c r="BQ1035" s="561"/>
      <c r="BR1035" s="561"/>
      <c r="BS1035" s="561"/>
      <c r="BT1035" s="561"/>
      <c r="BU1035" s="561"/>
    </row>
    <row r="1036" spans="1:73">
      <c r="A1036" s="561"/>
      <c r="E1036" s="561"/>
      <c r="H1036" s="561"/>
      <c r="Q1036" s="561"/>
      <c r="R1036" s="561"/>
      <c r="S1036" s="561"/>
      <c r="T1036" s="561"/>
      <c r="U1036" s="561"/>
      <c r="V1036" s="561"/>
      <c r="Y1036" s="561"/>
      <c r="Z1036" s="561"/>
      <c r="AA1036" s="561"/>
      <c r="AB1036" s="561"/>
      <c r="AC1036" s="561"/>
      <c r="AD1036" s="561"/>
      <c r="AE1036" s="561"/>
      <c r="AF1036" s="561"/>
      <c r="AG1036" s="561"/>
      <c r="AH1036" s="561"/>
      <c r="AJ1036" s="561"/>
      <c r="AK1036" s="561"/>
      <c r="AM1036" s="561"/>
      <c r="AN1036" s="561"/>
      <c r="AO1036" s="561"/>
      <c r="AP1036" s="561"/>
      <c r="AQ1036" s="561"/>
      <c r="AR1036" s="561"/>
      <c r="AS1036" s="561"/>
      <c r="AU1036" s="561"/>
      <c r="AV1036" s="561"/>
      <c r="AW1036" s="561"/>
      <c r="AX1036" s="561"/>
      <c r="AY1036" s="561"/>
      <c r="AZ1036" s="561"/>
      <c r="BA1036" s="561"/>
      <c r="BB1036" s="561"/>
      <c r="BC1036" s="561"/>
      <c r="BD1036" s="561"/>
      <c r="BE1036" s="561"/>
      <c r="BF1036" s="561"/>
      <c r="BG1036" s="561"/>
      <c r="BH1036" s="561"/>
      <c r="BI1036" s="561"/>
      <c r="BJ1036" s="561"/>
      <c r="BK1036" s="561"/>
      <c r="BL1036" s="561"/>
      <c r="BM1036" s="561"/>
      <c r="BN1036" s="561"/>
      <c r="BO1036" s="561"/>
      <c r="BP1036" s="561"/>
      <c r="BQ1036" s="561"/>
      <c r="BR1036" s="561"/>
      <c r="BS1036" s="561"/>
      <c r="BT1036" s="561"/>
      <c r="BU1036" s="561"/>
    </row>
    <row r="1037" spans="1:73">
      <c r="A1037" s="561"/>
      <c r="E1037" s="561"/>
      <c r="H1037" s="561"/>
      <c r="Q1037" s="561"/>
      <c r="R1037" s="561"/>
      <c r="S1037" s="561"/>
      <c r="T1037" s="561"/>
      <c r="U1037" s="561"/>
      <c r="V1037" s="561"/>
      <c r="Y1037" s="561"/>
      <c r="Z1037" s="561"/>
      <c r="AA1037" s="561"/>
      <c r="AB1037" s="561"/>
      <c r="AC1037" s="561"/>
      <c r="AD1037" s="561"/>
      <c r="AE1037" s="561"/>
      <c r="AF1037" s="561"/>
      <c r="AG1037" s="561"/>
      <c r="AH1037" s="561"/>
      <c r="AJ1037" s="561"/>
      <c r="AK1037" s="561"/>
      <c r="AM1037" s="561"/>
      <c r="AN1037" s="561"/>
      <c r="AO1037" s="561"/>
      <c r="AP1037" s="561"/>
      <c r="AQ1037" s="561"/>
      <c r="AR1037" s="561"/>
      <c r="AS1037" s="561"/>
      <c r="AU1037" s="561"/>
      <c r="AV1037" s="561"/>
      <c r="AW1037" s="561"/>
      <c r="AX1037" s="561"/>
      <c r="AY1037" s="561"/>
      <c r="AZ1037" s="561"/>
      <c r="BA1037" s="561"/>
      <c r="BB1037" s="561"/>
      <c r="BC1037" s="561"/>
      <c r="BD1037" s="561"/>
      <c r="BE1037" s="561"/>
      <c r="BF1037" s="561"/>
      <c r="BG1037" s="561"/>
      <c r="BH1037" s="561"/>
      <c r="BI1037" s="561"/>
      <c r="BJ1037" s="561"/>
      <c r="BK1037" s="561"/>
      <c r="BL1037" s="561"/>
      <c r="BM1037" s="561"/>
      <c r="BN1037" s="561"/>
      <c r="BO1037" s="561"/>
      <c r="BP1037" s="561"/>
      <c r="BQ1037" s="561"/>
      <c r="BR1037" s="561"/>
      <c r="BS1037" s="561"/>
      <c r="BT1037" s="561"/>
      <c r="BU1037" s="561"/>
    </row>
    <row r="1038" spans="1:73">
      <c r="A1038" s="561"/>
      <c r="E1038" s="561"/>
      <c r="H1038" s="561"/>
      <c r="Q1038" s="561"/>
      <c r="R1038" s="561"/>
      <c r="S1038" s="561"/>
      <c r="T1038" s="561"/>
      <c r="U1038" s="561"/>
      <c r="V1038" s="561"/>
      <c r="Y1038" s="561"/>
      <c r="Z1038" s="561"/>
      <c r="AA1038" s="561"/>
      <c r="AB1038" s="561"/>
      <c r="AC1038" s="561"/>
      <c r="AD1038" s="561"/>
      <c r="AE1038" s="561"/>
      <c r="AF1038" s="561"/>
      <c r="AG1038" s="561"/>
      <c r="AH1038" s="561"/>
      <c r="AJ1038" s="561"/>
      <c r="AK1038" s="561"/>
      <c r="AM1038" s="561"/>
      <c r="AN1038" s="561"/>
      <c r="AO1038" s="561"/>
      <c r="AP1038" s="561"/>
      <c r="AQ1038" s="561"/>
      <c r="AR1038" s="561"/>
      <c r="AS1038" s="561"/>
      <c r="AU1038" s="561"/>
      <c r="AV1038" s="561"/>
      <c r="AW1038" s="561"/>
      <c r="AX1038" s="561"/>
      <c r="AY1038" s="561"/>
      <c r="AZ1038" s="561"/>
      <c r="BA1038" s="561"/>
      <c r="BB1038" s="561"/>
      <c r="BC1038" s="561"/>
      <c r="BD1038" s="561"/>
      <c r="BE1038" s="561"/>
      <c r="BF1038" s="561"/>
      <c r="BG1038" s="561"/>
      <c r="BH1038" s="561"/>
      <c r="BI1038" s="561"/>
      <c r="BJ1038" s="561"/>
      <c r="BK1038" s="561"/>
      <c r="BL1038" s="561"/>
      <c r="BM1038" s="561"/>
      <c r="BN1038" s="561"/>
      <c r="BO1038" s="561"/>
      <c r="BP1038" s="561"/>
      <c r="BQ1038" s="561"/>
      <c r="BR1038" s="561"/>
      <c r="BS1038" s="561"/>
      <c r="BT1038" s="561"/>
      <c r="BU1038" s="561"/>
    </row>
    <row r="1039" spans="1:73">
      <c r="A1039" s="561"/>
      <c r="E1039" s="561"/>
      <c r="H1039" s="561"/>
      <c r="Q1039" s="561"/>
      <c r="R1039" s="561"/>
      <c r="S1039" s="561"/>
      <c r="T1039" s="561"/>
      <c r="U1039" s="561"/>
      <c r="V1039" s="561"/>
      <c r="Y1039" s="561"/>
      <c r="Z1039" s="561"/>
      <c r="AA1039" s="561"/>
      <c r="AB1039" s="561"/>
      <c r="AC1039" s="561"/>
      <c r="AD1039" s="561"/>
      <c r="AE1039" s="561"/>
      <c r="AF1039" s="561"/>
      <c r="AG1039" s="561"/>
      <c r="AH1039" s="561"/>
      <c r="AJ1039" s="561"/>
      <c r="AK1039" s="561"/>
      <c r="AM1039" s="561"/>
      <c r="AN1039" s="561"/>
      <c r="AO1039" s="561"/>
      <c r="AP1039" s="561"/>
      <c r="AQ1039" s="561"/>
      <c r="AR1039" s="561"/>
      <c r="AS1039" s="561"/>
      <c r="AU1039" s="561"/>
      <c r="AV1039" s="561"/>
      <c r="AW1039" s="561"/>
      <c r="AX1039" s="561"/>
      <c r="AY1039" s="561"/>
      <c r="AZ1039" s="561"/>
      <c r="BA1039" s="561"/>
      <c r="BB1039" s="561"/>
      <c r="BC1039" s="561"/>
      <c r="BD1039" s="561"/>
      <c r="BE1039" s="561"/>
      <c r="BF1039" s="561"/>
      <c r="BG1039" s="561"/>
      <c r="BH1039" s="561"/>
      <c r="BI1039" s="561"/>
      <c r="BJ1039" s="561"/>
      <c r="BK1039" s="561"/>
      <c r="BL1039" s="561"/>
      <c r="BM1039" s="561"/>
      <c r="BN1039" s="561"/>
      <c r="BO1039" s="561"/>
      <c r="BP1039" s="561"/>
      <c r="BQ1039" s="561"/>
      <c r="BR1039" s="561"/>
      <c r="BS1039" s="561"/>
      <c r="BT1039" s="561"/>
      <c r="BU1039" s="561"/>
    </row>
    <row r="1040" spans="1:73">
      <c r="A1040" s="561"/>
      <c r="E1040" s="561"/>
      <c r="H1040" s="561"/>
      <c r="Q1040" s="561"/>
      <c r="R1040" s="561"/>
      <c r="S1040" s="561"/>
      <c r="T1040" s="561"/>
      <c r="U1040" s="561"/>
      <c r="V1040" s="561"/>
      <c r="Y1040" s="561"/>
      <c r="Z1040" s="561"/>
      <c r="AA1040" s="561"/>
      <c r="AB1040" s="561"/>
      <c r="AC1040" s="561"/>
      <c r="AD1040" s="561"/>
      <c r="AE1040" s="561"/>
      <c r="AF1040" s="561"/>
      <c r="AG1040" s="561"/>
      <c r="AH1040" s="561"/>
      <c r="AJ1040" s="561"/>
      <c r="AK1040" s="561"/>
      <c r="AM1040" s="561"/>
      <c r="AN1040" s="561"/>
      <c r="AO1040" s="561"/>
      <c r="AP1040" s="561"/>
      <c r="AQ1040" s="561"/>
      <c r="AR1040" s="561"/>
      <c r="AS1040" s="561"/>
      <c r="AU1040" s="561"/>
      <c r="AV1040" s="561"/>
      <c r="AW1040" s="561"/>
      <c r="AX1040" s="561"/>
      <c r="AY1040" s="561"/>
      <c r="AZ1040" s="561"/>
      <c r="BA1040" s="561"/>
      <c r="BB1040" s="561"/>
      <c r="BC1040" s="561"/>
      <c r="BD1040" s="561"/>
      <c r="BE1040" s="561"/>
      <c r="BF1040" s="561"/>
      <c r="BG1040" s="561"/>
      <c r="BH1040" s="561"/>
      <c r="BI1040" s="561"/>
      <c r="BJ1040" s="561"/>
      <c r="BK1040" s="561"/>
      <c r="BL1040" s="561"/>
      <c r="BM1040" s="561"/>
      <c r="BN1040" s="561"/>
      <c r="BO1040" s="561"/>
      <c r="BP1040" s="561"/>
      <c r="BQ1040" s="561"/>
      <c r="BR1040" s="561"/>
      <c r="BS1040" s="561"/>
      <c r="BT1040" s="561"/>
      <c r="BU1040" s="561"/>
    </row>
    <row r="1041" spans="1:73">
      <c r="A1041" s="561"/>
      <c r="E1041" s="561"/>
      <c r="H1041" s="561"/>
      <c r="Q1041" s="561"/>
      <c r="R1041" s="561"/>
      <c r="S1041" s="561"/>
      <c r="T1041" s="561"/>
      <c r="U1041" s="561"/>
      <c r="V1041" s="561"/>
      <c r="Y1041" s="561"/>
      <c r="Z1041" s="561"/>
      <c r="AA1041" s="561"/>
      <c r="AB1041" s="561"/>
      <c r="AC1041" s="561"/>
      <c r="AD1041" s="561"/>
      <c r="AE1041" s="561"/>
      <c r="AF1041" s="561"/>
      <c r="AG1041" s="561"/>
      <c r="AH1041" s="561"/>
      <c r="AJ1041" s="561"/>
      <c r="AK1041" s="561"/>
      <c r="AM1041" s="561"/>
      <c r="AN1041" s="561"/>
      <c r="AO1041" s="561"/>
      <c r="AP1041" s="561"/>
      <c r="AQ1041" s="561"/>
      <c r="AR1041" s="561"/>
      <c r="AS1041" s="561"/>
      <c r="AU1041" s="561"/>
      <c r="AV1041" s="561"/>
      <c r="AW1041" s="561"/>
      <c r="AX1041" s="561"/>
      <c r="AY1041" s="561"/>
      <c r="AZ1041" s="561"/>
      <c r="BA1041" s="561"/>
      <c r="BB1041" s="561"/>
      <c r="BC1041" s="561"/>
      <c r="BD1041" s="561"/>
      <c r="BE1041" s="561"/>
      <c r="BF1041" s="561"/>
      <c r="BG1041" s="561"/>
      <c r="BH1041" s="561"/>
      <c r="BI1041" s="561"/>
      <c r="BJ1041" s="561"/>
      <c r="BK1041" s="561"/>
      <c r="BL1041" s="561"/>
      <c r="BM1041" s="561"/>
      <c r="BN1041" s="561"/>
      <c r="BO1041" s="561"/>
      <c r="BP1041" s="561"/>
      <c r="BQ1041" s="561"/>
      <c r="BR1041" s="561"/>
      <c r="BS1041" s="561"/>
      <c r="BT1041" s="561"/>
      <c r="BU1041" s="561"/>
    </row>
    <row r="1042" spans="1:73">
      <c r="A1042" s="561"/>
      <c r="E1042" s="561"/>
      <c r="H1042" s="561"/>
      <c r="Q1042" s="561"/>
      <c r="R1042" s="561"/>
      <c r="S1042" s="561"/>
      <c r="T1042" s="561"/>
      <c r="U1042" s="561"/>
      <c r="V1042" s="561"/>
      <c r="Y1042" s="561"/>
      <c r="Z1042" s="561"/>
      <c r="AA1042" s="561"/>
      <c r="AB1042" s="561"/>
      <c r="AC1042" s="561"/>
      <c r="AD1042" s="561"/>
      <c r="AE1042" s="561"/>
      <c r="AF1042" s="561"/>
      <c r="AG1042" s="561"/>
      <c r="AH1042" s="561"/>
      <c r="AJ1042" s="561"/>
      <c r="AK1042" s="561"/>
      <c r="AM1042" s="561"/>
      <c r="AN1042" s="561"/>
      <c r="AO1042" s="561"/>
      <c r="AP1042" s="561"/>
      <c r="AQ1042" s="561"/>
      <c r="AR1042" s="561"/>
      <c r="AS1042" s="561"/>
      <c r="AU1042" s="561"/>
      <c r="AV1042" s="561"/>
      <c r="AW1042" s="561"/>
      <c r="AX1042" s="561"/>
      <c r="AY1042" s="561"/>
      <c r="AZ1042" s="561"/>
      <c r="BA1042" s="561"/>
      <c r="BB1042" s="561"/>
      <c r="BC1042" s="561"/>
      <c r="BD1042" s="561"/>
      <c r="BE1042" s="561"/>
      <c r="BF1042" s="561"/>
      <c r="BG1042" s="561"/>
      <c r="BH1042" s="561"/>
      <c r="BI1042" s="561"/>
      <c r="BJ1042" s="561"/>
      <c r="BK1042" s="561"/>
      <c r="BL1042" s="561"/>
      <c r="BM1042" s="561"/>
      <c r="BN1042" s="561"/>
      <c r="BO1042" s="561"/>
      <c r="BP1042" s="561"/>
      <c r="BQ1042" s="561"/>
      <c r="BR1042" s="561"/>
      <c r="BS1042" s="561"/>
      <c r="BT1042" s="561"/>
      <c r="BU1042" s="561"/>
    </row>
    <row r="1043" spans="1:73">
      <c r="A1043" s="561"/>
      <c r="E1043" s="561"/>
      <c r="H1043" s="561"/>
      <c r="Q1043" s="561"/>
      <c r="R1043" s="561"/>
      <c r="S1043" s="561"/>
      <c r="T1043" s="561"/>
      <c r="U1043" s="561"/>
      <c r="V1043" s="561"/>
      <c r="Y1043" s="561"/>
      <c r="Z1043" s="561"/>
      <c r="AA1043" s="561"/>
      <c r="AB1043" s="561"/>
      <c r="AC1043" s="561"/>
      <c r="AD1043" s="561"/>
      <c r="AE1043" s="561"/>
      <c r="AF1043" s="561"/>
      <c r="AG1043" s="561"/>
      <c r="AH1043" s="561"/>
      <c r="AJ1043" s="561"/>
      <c r="AK1043" s="561"/>
      <c r="AM1043" s="561"/>
      <c r="AN1043" s="561"/>
      <c r="AO1043" s="561"/>
      <c r="AP1043" s="561"/>
      <c r="AQ1043" s="561"/>
      <c r="AR1043" s="561"/>
      <c r="AS1043" s="561"/>
      <c r="AU1043" s="561"/>
      <c r="AV1043" s="561"/>
      <c r="AW1043" s="561"/>
      <c r="AX1043" s="561"/>
      <c r="AY1043" s="561"/>
      <c r="AZ1043" s="561"/>
      <c r="BA1043" s="561"/>
      <c r="BB1043" s="561"/>
      <c r="BC1043" s="561"/>
      <c r="BD1043" s="561"/>
      <c r="BE1043" s="561"/>
      <c r="BF1043" s="561"/>
      <c r="BG1043" s="561"/>
      <c r="BH1043" s="561"/>
      <c r="BI1043" s="561"/>
      <c r="BJ1043" s="561"/>
      <c r="BK1043" s="561"/>
      <c r="BL1043" s="561"/>
      <c r="BM1043" s="561"/>
      <c r="BN1043" s="561"/>
      <c r="BO1043" s="561"/>
      <c r="BP1043" s="561"/>
      <c r="BQ1043" s="561"/>
      <c r="BR1043" s="561"/>
      <c r="BS1043" s="561"/>
      <c r="BT1043" s="561"/>
      <c r="BU1043" s="561"/>
    </row>
    <row r="1044" spans="1:73">
      <c r="A1044" s="561"/>
      <c r="E1044" s="561"/>
      <c r="H1044" s="561"/>
      <c r="Q1044" s="561"/>
      <c r="R1044" s="561"/>
      <c r="S1044" s="561"/>
      <c r="T1044" s="561"/>
      <c r="U1044" s="561"/>
      <c r="V1044" s="561"/>
      <c r="Y1044" s="561"/>
      <c r="Z1044" s="561"/>
      <c r="AA1044" s="561"/>
      <c r="AB1044" s="561"/>
      <c r="AC1044" s="561"/>
      <c r="AD1044" s="561"/>
      <c r="AE1044" s="561"/>
      <c r="AF1044" s="561"/>
      <c r="AG1044" s="561"/>
      <c r="AH1044" s="561"/>
      <c r="AJ1044" s="561"/>
      <c r="AK1044" s="561"/>
      <c r="AM1044" s="561"/>
      <c r="AN1044" s="561"/>
      <c r="AO1044" s="561"/>
      <c r="AP1044" s="561"/>
      <c r="AQ1044" s="561"/>
      <c r="AR1044" s="561"/>
      <c r="AS1044" s="561"/>
      <c r="AU1044" s="561"/>
      <c r="AV1044" s="561"/>
      <c r="AW1044" s="561"/>
      <c r="AX1044" s="561"/>
      <c r="AY1044" s="561"/>
      <c r="AZ1044" s="561"/>
      <c r="BA1044" s="561"/>
      <c r="BB1044" s="561"/>
      <c r="BC1044" s="561"/>
      <c r="BD1044" s="561"/>
      <c r="BE1044" s="561"/>
      <c r="BF1044" s="561"/>
      <c r="BG1044" s="561"/>
      <c r="BH1044" s="561"/>
      <c r="BI1044" s="561"/>
      <c r="BJ1044" s="561"/>
      <c r="BK1044" s="561"/>
      <c r="BL1044" s="561"/>
      <c r="BM1044" s="561"/>
      <c r="BN1044" s="561"/>
      <c r="BO1044" s="561"/>
      <c r="BP1044" s="561"/>
      <c r="BQ1044" s="561"/>
      <c r="BR1044" s="561"/>
      <c r="BS1044" s="561"/>
      <c r="BT1044" s="561"/>
      <c r="BU1044" s="561"/>
    </row>
    <row r="1045" spans="1:73">
      <c r="A1045" s="561"/>
      <c r="E1045" s="561"/>
      <c r="H1045" s="561"/>
      <c r="Q1045" s="561"/>
      <c r="R1045" s="561"/>
      <c r="S1045" s="561"/>
      <c r="T1045" s="561"/>
      <c r="U1045" s="561"/>
      <c r="V1045" s="561"/>
      <c r="Y1045" s="561"/>
      <c r="Z1045" s="561"/>
      <c r="AA1045" s="561"/>
      <c r="AB1045" s="561"/>
      <c r="AC1045" s="561"/>
      <c r="AD1045" s="561"/>
      <c r="AE1045" s="561"/>
      <c r="AF1045" s="561"/>
      <c r="AG1045" s="561"/>
      <c r="AH1045" s="561"/>
      <c r="AJ1045" s="561"/>
      <c r="AK1045" s="561"/>
      <c r="AM1045" s="561"/>
      <c r="AN1045" s="561"/>
      <c r="AO1045" s="561"/>
      <c r="AP1045" s="561"/>
      <c r="AQ1045" s="561"/>
      <c r="AR1045" s="561"/>
      <c r="AS1045" s="561"/>
      <c r="AU1045" s="561"/>
      <c r="AV1045" s="561"/>
      <c r="AW1045" s="561"/>
      <c r="AX1045" s="561"/>
      <c r="AY1045" s="561"/>
      <c r="AZ1045" s="561"/>
      <c r="BA1045" s="561"/>
      <c r="BB1045" s="561"/>
      <c r="BC1045" s="561"/>
      <c r="BD1045" s="561"/>
      <c r="BE1045" s="561"/>
      <c r="BF1045" s="561"/>
      <c r="BG1045" s="561"/>
      <c r="BH1045" s="561"/>
      <c r="BI1045" s="561"/>
      <c r="BJ1045" s="561"/>
      <c r="BK1045" s="561"/>
      <c r="BL1045" s="561"/>
      <c r="BM1045" s="561"/>
      <c r="BN1045" s="561"/>
      <c r="BO1045" s="561"/>
      <c r="BP1045" s="561"/>
      <c r="BQ1045" s="561"/>
      <c r="BR1045" s="561"/>
      <c r="BS1045" s="561"/>
      <c r="BT1045" s="561"/>
      <c r="BU1045" s="561"/>
    </row>
    <row r="1046" spans="1:73">
      <c r="A1046" s="561"/>
      <c r="E1046" s="561"/>
      <c r="H1046" s="561"/>
      <c r="Q1046" s="561"/>
      <c r="R1046" s="561"/>
      <c r="S1046" s="561"/>
      <c r="T1046" s="561"/>
      <c r="U1046" s="561"/>
      <c r="V1046" s="561"/>
      <c r="Y1046" s="561"/>
      <c r="Z1046" s="561"/>
      <c r="AA1046" s="561"/>
      <c r="AB1046" s="561"/>
      <c r="AC1046" s="561"/>
      <c r="AD1046" s="561"/>
      <c r="AE1046" s="561"/>
      <c r="AF1046" s="561"/>
      <c r="AG1046" s="561"/>
      <c r="AH1046" s="561"/>
      <c r="AJ1046" s="561"/>
      <c r="AK1046" s="561"/>
      <c r="AM1046" s="561"/>
      <c r="AN1046" s="561"/>
      <c r="AO1046" s="561"/>
      <c r="AP1046" s="561"/>
      <c r="AQ1046" s="561"/>
      <c r="AR1046" s="561"/>
      <c r="AS1046" s="561"/>
      <c r="AU1046" s="561"/>
      <c r="AV1046" s="561"/>
      <c r="AW1046" s="561"/>
      <c r="AX1046" s="561"/>
      <c r="AY1046" s="561"/>
      <c r="AZ1046" s="561"/>
      <c r="BA1046" s="561"/>
      <c r="BB1046" s="561"/>
      <c r="BC1046" s="561"/>
      <c r="BD1046" s="561"/>
      <c r="BE1046" s="561"/>
      <c r="BF1046" s="561"/>
      <c r="BG1046" s="561"/>
      <c r="BH1046" s="561"/>
      <c r="BI1046" s="561"/>
      <c r="BJ1046" s="561"/>
      <c r="BK1046" s="561"/>
      <c r="BL1046" s="561"/>
      <c r="BM1046" s="561"/>
      <c r="BN1046" s="561"/>
      <c r="BO1046" s="561"/>
      <c r="BP1046" s="561"/>
      <c r="BQ1046" s="561"/>
      <c r="BR1046" s="561"/>
      <c r="BS1046" s="561"/>
      <c r="BT1046" s="561"/>
      <c r="BU1046" s="561"/>
    </row>
    <row r="1047" spans="1:73">
      <c r="A1047" s="561"/>
      <c r="E1047" s="561"/>
      <c r="H1047" s="561"/>
      <c r="Q1047" s="561"/>
      <c r="R1047" s="561"/>
      <c r="S1047" s="561"/>
      <c r="T1047" s="561"/>
      <c r="U1047" s="561"/>
      <c r="V1047" s="561"/>
      <c r="Y1047" s="561"/>
      <c r="Z1047" s="561"/>
      <c r="AA1047" s="561"/>
      <c r="AB1047" s="561"/>
      <c r="AC1047" s="561"/>
      <c r="AD1047" s="561"/>
      <c r="AE1047" s="561"/>
      <c r="AF1047" s="561"/>
      <c r="AG1047" s="561"/>
      <c r="AH1047" s="561"/>
      <c r="AJ1047" s="561"/>
      <c r="AK1047" s="561"/>
      <c r="AM1047" s="561"/>
      <c r="AN1047" s="561"/>
      <c r="AO1047" s="561"/>
      <c r="AP1047" s="561"/>
      <c r="AQ1047" s="561"/>
      <c r="AR1047" s="561"/>
      <c r="AS1047" s="561"/>
      <c r="AU1047" s="561"/>
      <c r="AV1047" s="561"/>
      <c r="AW1047" s="561"/>
      <c r="AX1047" s="561"/>
      <c r="AY1047" s="561"/>
      <c r="AZ1047" s="561"/>
      <c r="BA1047" s="561"/>
      <c r="BB1047" s="561"/>
      <c r="BC1047" s="561"/>
      <c r="BD1047" s="561"/>
      <c r="BE1047" s="561"/>
      <c r="BF1047" s="561"/>
      <c r="BG1047" s="561"/>
      <c r="BH1047" s="561"/>
      <c r="BI1047" s="561"/>
      <c r="BJ1047" s="561"/>
      <c r="BK1047" s="561"/>
      <c r="BL1047" s="561"/>
      <c r="BM1047" s="561"/>
      <c r="BN1047" s="561"/>
      <c r="BO1047" s="561"/>
      <c r="BP1047" s="561"/>
      <c r="BQ1047" s="561"/>
      <c r="BR1047" s="561"/>
      <c r="BS1047" s="561"/>
      <c r="BT1047" s="561"/>
      <c r="BU1047" s="561"/>
    </row>
    <row r="1048" spans="1:73">
      <c r="A1048" s="561"/>
      <c r="E1048" s="561"/>
      <c r="H1048" s="561"/>
      <c r="Q1048" s="561"/>
      <c r="R1048" s="561"/>
      <c r="S1048" s="561"/>
      <c r="T1048" s="561"/>
      <c r="U1048" s="561"/>
      <c r="V1048" s="561"/>
      <c r="Y1048" s="561"/>
      <c r="Z1048" s="561"/>
      <c r="AA1048" s="561"/>
      <c r="AB1048" s="561"/>
      <c r="AC1048" s="561"/>
      <c r="AD1048" s="561"/>
      <c r="AE1048" s="561"/>
      <c r="AF1048" s="561"/>
      <c r="AG1048" s="561"/>
      <c r="AH1048" s="561"/>
      <c r="AJ1048" s="561"/>
      <c r="AK1048" s="561"/>
      <c r="AM1048" s="561"/>
      <c r="AN1048" s="561"/>
      <c r="AO1048" s="561"/>
      <c r="AP1048" s="561"/>
      <c r="AQ1048" s="561"/>
      <c r="AR1048" s="561"/>
      <c r="AS1048" s="561"/>
      <c r="AU1048" s="561"/>
      <c r="AV1048" s="561"/>
      <c r="AW1048" s="561"/>
      <c r="AX1048" s="561"/>
      <c r="AY1048" s="561"/>
      <c r="AZ1048" s="561"/>
      <c r="BA1048" s="561"/>
      <c r="BB1048" s="561"/>
      <c r="BC1048" s="561"/>
      <c r="BD1048" s="561"/>
      <c r="BE1048" s="561"/>
      <c r="BF1048" s="561"/>
      <c r="BG1048" s="561"/>
      <c r="BH1048" s="561"/>
      <c r="BI1048" s="561"/>
      <c r="BJ1048" s="561"/>
      <c r="BK1048" s="561"/>
      <c r="BL1048" s="561"/>
      <c r="BM1048" s="561"/>
      <c r="BN1048" s="561"/>
      <c r="BO1048" s="561"/>
      <c r="BP1048" s="561"/>
      <c r="BQ1048" s="561"/>
      <c r="BR1048" s="561"/>
      <c r="BS1048" s="561"/>
      <c r="BT1048" s="561"/>
      <c r="BU1048" s="561"/>
    </row>
    <row r="1049" spans="1:73">
      <c r="A1049" s="561"/>
      <c r="E1049" s="561"/>
      <c r="H1049" s="561"/>
      <c r="Q1049" s="561"/>
      <c r="R1049" s="561"/>
      <c r="S1049" s="561"/>
      <c r="T1049" s="561"/>
      <c r="U1049" s="561"/>
      <c r="V1049" s="561"/>
      <c r="Y1049" s="561"/>
      <c r="Z1049" s="561"/>
      <c r="AA1049" s="561"/>
      <c r="AB1049" s="561"/>
      <c r="AC1049" s="561"/>
      <c r="AD1049" s="561"/>
      <c r="AE1049" s="561"/>
      <c r="AF1049" s="561"/>
      <c r="AG1049" s="561"/>
      <c r="AH1049" s="561"/>
      <c r="AJ1049" s="561"/>
      <c r="AK1049" s="561"/>
      <c r="AM1049" s="561"/>
      <c r="AN1049" s="561"/>
      <c r="AO1049" s="561"/>
      <c r="AP1049" s="561"/>
      <c r="AQ1049" s="561"/>
      <c r="AR1049" s="561"/>
      <c r="AS1049" s="561"/>
      <c r="AU1049" s="561"/>
      <c r="AV1049" s="561"/>
      <c r="AW1049" s="561"/>
      <c r="AX1049" s="561"/>
      <c r="AY1049" s="561"/>
      <c r="AZ1049" s="561"/>
      <c r="BA1049" s="561"/>
      <c r="BB1049" s="561"/>
      <c r="BC1049" s="561"/>
      <c r="BD1049" s="561"/>
      <c r="BE1049" s="561"/>
      <c r="BF1049" s="561"/>
      <c r="BG1049" s="561"/>
      <c r="BH1049" s="561"/>
      <c r="BI1049" s="561"/>
      <c r="BJ1049" s="561"/>
      <c r="BK1049" s="561"/>
      <c r="BL1049" s="561"/>
      <c r="BM1049" s="561"/>
      <c r="BN1049" s="561"/>
      <c r="BO1049" s="561"/>
      <c r="BP1049" s="561"/>
      <c r="BQ1049" s="561"/>
      <c r="BR1049" s="561"/>
      <c r="BS1049" s="561"/>
      <c r="BT1049" s="561"/>
      <c r="BU1049" s="561"/>
    </row>
    <row r="1050" spans="1:73">
      <c r="A1050" s="561"/>
      <c r="E1050" s="561"/>
      <c r="H1050" s="561"/>
      <c r="Q1050" s="561"/>
      <c r="R1050" s="561"/>
      <c r="S1050" s="561"/>
      <c r="T1050" s="561"/>
      <c r="U1050" s="561"/>
      <c r="V1050" s="561"/>
      <c r="Y1050" s="561"/>
      <c r="Z1050" s="561"/>
      <c r="AA1050" s="561"/>
      <c r="AB1050" s="561"/>
      <c r="AC1050" s="561"/>
      <c r="AD1050" s="561"/>
      <c r="AE1050" s="561"/>
      <c r="AF1050" s="561"/>
      <c r="AG1050" s="561"/>
      <c r="AH1050" s="561"/>
      <c r="AJ1050" s="561"/>
      <c r="AK1050" s="561"/>
      <c r="AM1050" s="561"/>
      <c r="AN1050" s="561"/>
      <c r="AO1050" s="561"/>
      <c r="AP1050" s="561"/>
      <c r="AQ1050" s="561"/>
      <c r="AR1050" s="561"/>
      <c r="AS1050" s="561"/>
      <c r="AU1050" s="561"/>
      <c r="AV1050" s="561"/>
      <c r="AW1050" s="561"/>
      <c r="AX1050" s="561"/>
      <c r="AY1050" s="561"/>
      <c r="AZ1050" s="561"/>
      <c r="BA1050" s="561"/>
      <c r="BB1050" s="561"/>
      <c r="BC1050" s="561"/>
      <c r="BD1050" s="561"/>
      <c r="BE1050" s="561"/>
      <c r="BF1050" s="561"/>
      <c r="BG1050" s="561"/>
      <c r="BH1050" s="561"/>
      <c r="BI1050" s="561"/>
      <c r="BJ1050" s="561"/>
      <c r="BK1050" s="561"/>
      <c r="BL1050" s="561"/>
      <c r="BM1050" s="561"/>
      <c r="BN1050" s="561"/>
      <c r="BO1050" s="561"/>
      <c r="BP1050" s="561"/>
      <c r="BQ1050" s="561"/>
      <c r="BR1050" s="561"/>
      <c r="BS1050" s="561"/>
      <c r="BT1050" s="561"/>
      <c r="BU1050" s="561"/>
    </row>
    <row r="1051" spans="1:73">
      <c r="A1051" s="561"/>
      <c r="E1051" s="561"/>
      <c r="H1051" s="561"/>
      <c r="Q1051" s="561"/>
      <c r="R1051" s="561"/>
      <c r="S1051" s="561"/>
      <c r="T1051" s="561"/>
      <c r="U1051" s="561"/>
      <c r="V1051" s="561"/>
      <c r="Y1051" s="561"/>
      <c r="Z1051" s="561"/>
      <c r="AA1051" s="561"/>
      <c r="AB1051" s="561"/>
      <c r="AC1051" s="561"/>
      <c r="AD1051" s="561"/>
      <c r="AE1051" s="561"/>
      <c r="AF1051" s="561"/>
      <c r="AG1051" s="561"/>
      <c r="AH1051" s="561"/>
      <c r="AJ1051" s="561"/>
      <c r="AK1051" s="561"/>
      <c r="AM1051" s="561"/>
      <c r="AN1051" s="561"/>
      <c r="AO1051" s="561"/>
      <c r="AP1051" s="561"/>
      <c r="AQ1051" s="561"/>
      <c r="AR1051" s="561"/>
      <c r="AS1051" s="561"/>
      <c r="AU1051" s="561"/>
      <c r="AV1051" s="561"/>
      <c r="AW1051" s="561"/>
      <c r="AX1051" s="561"/>
      <c r="AY1051" s="561"/>
      <c r="AZ1051" s="561"/>
      <c r="BA1051" s="561"/>
      <c r="BB1051" s="561"/>
      <c r="BC1051" s="561"/>
      <c r="BD1051" s="561"/>
      <c r="BE1051" s="561"/>
      <c r="BF1051" s="561"/>
      <c r="BG1051" s="561"/>
      <c r="BH1051" s="561"/>
      <c r="BI1051" s="561"/>
      <c r="BJ1051" s="561"/>
      <c r="BK1051" s="561"/>
      <c r="BL1051" s="561"/>
      <c r="BM1051" s="561"/>
      <c r="BN1051" s="561"/>
      <c r="BO1051" s="561"/>
      <c r="BP1051" s="561"/>
      <c r="BQ1051" s="561"/>
      <c r="BR1051" s="561"/>
      <c r="BS1051" s="561"/>
      <c r="BT1051" s="561"/>
      <c r="BU1051" s="561"/>
    </row>
    <row r="1052" spans="1:73">
      <c r="A1052" s="561"/>
      <c r="E1052" s="561"/>
      <c r="H1052" s="561"/>
      <c r="Q1052" s="561"/>
      <c r="R1052" s="561"/>
      <c r="S1052" s="561"/>
      <c r="T1052" s="561"/>
      <c r="U1052" s="561"/>
      <c r="V1052" s="561"/>
      <c r="Y1052" s="561"/>
      <c r="Z1052" s="561"/>
      <c r="AA1052" s="561"/>
      <c r="AB1052" s="561"/>
      <c r="AC1052" s="561"/>
      <c r="AD1052" s="561"/>
      <c r="AE1052" s="561"/>
      <c r="AF1052" s="561"/>
      <c r="AG1052" s="561"/>
      <c r="AH1052" s="561"/>
      <c r="AJ1052" s="561"/>
      <c r="AK1052" s="561"/>
      <c r="AM1052" s="561"/>
      <c r="AN1052" s="561"/>
      <c r="AO1052" s="561"/>
      <c r="AP1052" s="561"/>
      <c r="AQ1052" s="561"/>
      <c r="AR1052" s="561"/>
      <c r="AS1052" s="561"/>
      <c r="AU1052" s="561"/>
      <c r="AV1052" s="561"/>
      <c r="AW1052" s="561"/>
      <c r="AX1052" s="561"/>
      <c r="AY1052" s="561"/>
      <c r="AZ1052" s="561"/>
      <c r="BA1052" s="561"/>
      <c r="BB1052" s="561"/>
      <c r="BC1052" s="561"/>
      <c r="BD1052" s="561"/>
      <c r="BE1052" s="561"/>
      <c r="BF1052" s="561"/>
      <c r="BG1052" s="561"/>
      <c r="BH1052" s="561"/>
      <c r="BI1052" s="561"/>
      <c r="BJ1052" s="561"/>
      <c r="BK1052" s="561"/>
      <c r="BL1052" s="561"/>
      <c r="BM1052" s="561"/>
      <c r="BN1052" s="561"/>
      <c r="BO1052" s="561"/>
      <c r="BP1052" s="561"/>
      <c r="BQ1052" s="561"/>
      <c r="BR1052" s="561"/>
      <c r="BS1052" s="561"/>
      <c r="BT1052" s="561"/>
      <c r="BU1052" s="561"/>
    </row>
    <row r="1053" spans="1:73">
      <c r="A1053" s="561"/>
      <c r="E1053" s="561"/>
      <c r="H1053" s="561"/>
      <c r="Q1053" s="561"/>
      <c r="R1053" s="561"/>
      <c r="S1053" s="561"/>
      <c r="T1053" s="561"/>
      <c r="U1053" s="561"/>
      <c r="V1053" s="561"/>
      <c r="Y1053" s="561"/>
      <c r="Z1053" s="561"/>
      <c r="AA1053" s="561"/>
      <c r="AB1053" s="561"/>
      <c r="AC1053" s="561"/>
      <c r="AD1053" s="561"/>
      <c r="AE1053" s="561"/>
      <c r="AF1053" s="561"/>
      <c r="AG1053" s="561"/>
      <c r="AH1053" s="561"/>
      <c r="AJ1053" s="561"/>
      <c r="AK1053" s="561"/>
      <c r="AM1053" s="561"/>
      <c r="AN1053" s="561"/>
      <c r="AO1053" s="561"/>
      <c r="AP1053" s="561"/>
      <c r="AQ1053" s="561"/>
      <c r="AR1053" s="561"/>
      <c r="AS1053" s="561"/>
      <c r="AU1053" s="561"/>
      <c r="AV1053" s="561"/>
      <c r="AW1053" s="561"/>
      <c r="AX1053" s="561"/>
      <c r="AY1053" s="561"/>
      <c r="AZ1053" s="561"/>
      <c r="BA1053" s="561"/>
      <c r="BB1053" s="561"/>
      <c r="BC1053" s="561"/>
      <c r="BD1053" s="561"/>
      <c r="BE1053" s="561"/>
      <c r="BF1053" s="561"/>
      <c r="BG1053" s="561"/>
      <c r="BH1053" s="561"/>
      <c r="BI1053" s="561"/>
      <c r="BJ1053" s="561"/>
      <c r="BK1053" s="561"/>
      <c r="BL1053" s="561"/>
      <c r="BM1053" s="561"/>
      <c r="BN1053" s="561"/>
      <c r="BO1053" s="561"/>
      <c r="BP1053" s="561"/>
      <c r="BQ1053" s="561"/>
      <c r="BR1053" s="561"/>
      <c r="BS1053" s="561"/>
      <c r="BT1053" s="561"/>
      <c r="BU1053" s="561"/>
    </row>
    <row r="1054" spans="1:73">
      <c r="A1054" s="561"/>
      <c r="E1054" s="561"/>
      <c r="H1054" s="561"/>
      <c r="Q1054" s="561"/>
      <c r="R1054" s="561"/>
      <c r="S1054" s="561"/>
      <c r="T1054" s="561"/>
      <c r="U1054" s="561"/>
      <c r="V1054" s="561"/>
      <c r="Y1054" s="561"/>
      <c r="Z1054" s="561"/>
      <c r="AA1054" s="561"/>
      <c r="AB1054" s="561"/>
      <c r="AC1054" s="561"/>
      <c r="AD1054" s="561"/>
      <c r="AE1054" s="561"/>
      <c r="AF1054" s="561"/>
      <c r="AG1054" s="561"/>
      <c r="AH1054" s="561"/>
      <c r="AJ1054" s="561"/>
      <c r="AK1054" s="561"/>
      <c r="AM1054" s="561"/>
      <c r="AN1054" s="561"/>
      <c r="AO1054" s="561"/>
      <c r="AP1054" s="561"/>
      <c r="AQ1054" s="561"/>
      <c r="AR1054" s="561"/>
      <c r="AS1054" s="561"/>
      <c r="AU1054" s="561"/>
      <c r="AV1054" s="561"/>
      <c r="AW1054" s="561"/>
      <c r="AX1054" s="561"/>
      <c r="AY1054" s="561"/>
      <c r="AZ1054" s="561"/>
      <c r="BA1054" s="561"/>
      <c r="BB1054" s="561"/>
      <c r="BC1054" s="561"/>
      <c r="BD1054" s="561"/>
      <c r="BE1054" s="561"/>
      <c r="BF1054" s="561"/>
      <c r="BG1054" s="561"/>
      <c r="BH1054" s="561"/>
      <c r="BI1054" s="561"/>
      <c r="BJ1054" s="561"/>
      <c r="BK1054" s="561"/>
      <c r="BL1054" s="561"/>
      <c r="BM1054" s="561"/>
      <c r="BN1054" s="561"/>
      <c r="BO1054" s="561"/>
      <c r="BP1054" s="561"/>
      <c r="BQ1054" s="561"/>
      <c r="BR1054" s="561"/>
      <c r="BS1054" s="561"/>
      <c r="BT1054" s="561"/>
      <c r="BU1054" s="561"/>
    </row>
    <row r="1055" spans="1:73">
      <c r="A1055" s="561"/>
      <c r="E1055" s="561"/>
      <c r="H1055" s="561"/>
      <c r="Q1055" s="561"/>
      <c r="R1055" s="561"/>
      <c r="S1055" s="561"/>
      <c r="T1055" s="561"/>
      <c r="U1055" s="561"/>
      <c r="V1055" s="561"/>
      <c r="Y1055" s="561"/>
      <c r="Z1055" s="561"/>
      <c r="AA1055" s="561"/>
      <c r="AB1055" s="561"/>
      <c r="AC1055" s="561"/>
      <c r="AD1055" s="561"/>
      <c r="AE1055" s="561"/>
      <c r="AF1055" s="561"/>
      <c r="AG1055" s="561"/>
      <c r="AH1055" s="561"/>
      <c r="AJ1055" s="561"/>
      <c r="AK1055" s="561"/>
      <c r="AM1055" s="561"/>
      <c r="AN1055" s="561"/>
      <c r="AO1055" s="561"/>
      <c r="AP1055" s="561"/>
      <c r="AQ1055" s="561"/>
      <c r="AR1055" s="561"/>
      <c r="AS1055" s="561"/>
      <c r="AU1055" s="561"/>
      <c r="AV1055" s="561"/>
      <c r="AW1055" s="561"/>
      <c r="AX1055" s="561"/>
      <c r="AY1055" s="561"/>
      <c r="AZ1055" s="561"/>
      <c r="BA1055" s="561"/>
      <c r="BB1055" s="561"/>
      <c r="BC1055" s="561"/>
      <c r="BD1055" s="561"/>
      <c r="BE1055" s="561"/>
      <c r="BF1055" s="561"/>
      <c r="BG1055" s="561"/>
      <c r="BH1055" s="561"/>
      <c r="BI1055" s="561"/>
      <c r="BJ1055" s="561"/>
      <c r="BK1055" s="561"/>
      <c r="BL1055" s="561"/>
      <c r="BM1055" s="561"/>
      <c r="BN1055" s="561"/>
      <c r="BO1055" s="561"/>
      <c r="BP1055" s="561"/>
      <c r="BQ1055" s="561"/>
      <c r="BR1055" s="561"/>
      <c r="BS1055" s="561"/>
      <c r="BT1055" s="561"/>
      <c r="BU1055" s="561"/>
    </row>
    <row r="1056" spans="1:73">
      <c r="A1056" s="561"/>
      <c r="E1056" s="561"/>
      <c r="H1056" s="561"/>
      <c r="Q1056" s="561"/>
      <c r="R1056" s="561"/>
      <c r="S1056" s="561"/>
      <c r="T1056" s="561"/>
      <c r="U1056" s="561"/>
      <c r="V1056" s="561"/>
      <c r="Y1056" s="561"/>
      <c r="Z1056" s="561"/>
      <c r="AA1056" s="561"/>
      <c r="AB1056" s="561"/>
      <c r="AC1056" s="561"/>
      <c r="AD1056" s="561"/>
      <c r="AE1056" s="561"/>
      <c r="AF1056" s="561"/>
      <c r="AG1056" s="561"/>
      <c r="AH1056" s="561"/>
      <c r="AJ1056" s="561"/>
      <c r="AK1056" s="561"/>
      <c r="AM1056" s="561"/>
      <c r="AN1056" s="561"/>
      <c r="AO1056" s="561"/>
      <c r="AP1056" s="561"/>
      <c r="AQ1056" s="561"/>
      <c r="AR1056" s="561"/>
      <c r="AS1056" s="561"/>
      <c r="AU1056" s="561"/>
      <c r="AV1056" s="561"/>
      <c r="AW1056" s="561"/>
      <c r="AX1056" s="561"/>
      <c r="AY1056" s="561"/>
      <c r="AZ1056" s="561"/>
      <c r="BA1056" s="561"/>
      <c r="BB1056" s="561"/>
      <c r="BC1056" s="561"/>
      <c r="BD1056" s="561"/>
      <c r="BE1056" s="561"/>
      <c r="BF1056" s="561"/>
      <c r="BG1056" s="561"/>
      <c r="BH1056" s="561"/>
      <c r="BI1056" s="561"/>
      <c r="BJ1056" s="561"/>
      <c r="BK1056" s="561"/>
      <c r="BL1056" s="561"/>
      <c r="BM1056" s="561"/>
      <c r="BN1056" s="561"/>
      <c r="BO1056" s="561"/>
      <c r="BP1056" s="561"/>
      <c r="BQ1056" s="561"/>
      <c r="BR1056" s="561"/>
      <c r="BS1056" s="561"/>
      <c r="BT1056" s="561"/>
      <c r="BU1056" s="561"/>
    </row>
    <row r="1057" spans="1:73">
      <c r="A1057" s="561"/>
      <c r="E1057" s="561"/>
      <c r="H1057" s="561"/>
      <c r="Q1057" s="561"/>
      <c r="R1057" s="561"/>
      <c r="S1057" s="561"/>
      <c r="T1057" s="561"/>
      <c r="U1057" s="561"/>
      <c r="V1057" s="561"/>
      <c r="Y1057" s="561"/>
      <c r="Z1057" s="561"/>
      <c r="AA1057" s="561"/>
      <c r="AB1057" s="561"/>
      <c r="AC1057" s="561"/>
      <c r="AD1057" s="561"/>
      <c r="AE1057" s="561"/>
      <c r="AF1057" s="561"/>
      <c r="AG1057" s="561"/>
      <c r="AH1057" s="561"/>
      <c r="AJ1057" s="561"/>
      <c r="AK1057" s="561"/>
      <c r="AM1057" s="561"/>
      <c r="AN1057" s="561"/>
      <c r="AO1057" s="561"/>
      <c r="AP1057" s="561"/>
      <c r="AQ1057" s="561"/>
      <c r="AR1057" s="561"/>
      <c r="AS1057" s="561"/>
      <c r="AU1057" s="561"/>
      <c r="AV1057" s="561"/>
      <c r="AW1057" s="561"/>
      <c r="AX1057" s="561"/>
      <c r="AY1057" s="561"/>
      <c r="AZ1057" s="561"/>
      <c r="BA1057" s="561"/>
      <c r="BB1057" s="561"/>
      <c r="BC1057" s="561"/>
      <c r="BD1057" s="561"/>
      <c r="BE1057" s="561"/>
      <c r="BF1057" s="561"/>
      <c r="BG1057" s="561"/>
      <c r="BH1057" s="561"/>
      <c r="BI1057" s="561"/>
      <c r="BJ1057" s="561"/>
      <c r="BK1057" s="561"/>
      <c r="BL1057" s="561"/>
      <c r="BM1057" s="561"/>
      <c r="BN1057" s="561"/>
      <c r="BO1057" s="561"/>
      <c r="BP1057" s="561"/>
      <c r="BQ1057" s="561"/>
      <c r="BR1057" s="561"/>
      <c r="BS1057" s="561"/>
      <c r="BT1057" s="561"/>
      <c r="BU1057" s="561"/>
    </row>
    <row r="1058" spans="1:73">
      <c r="A1058" s="561"/>
      <c r="E1058" s="561"/>
      <c r="H1058" s="561"/>
      <c r="Q1058" s="561"/>
      <c r="R1058" s="561"/>
      <c r="S1058" s="561"/>
      <c r="T1058" s="561"/>
      <c r="U1058" s="561"/>
      <c r="V1058" s="561"/>
      <c r="Y1058" s="561"/>
      <c r="Z1058" s="561"/>
      <c r="AA1058" s="561"/>
      <c r="AB1058" s="561"/>
      <c r="AC1058" s="561"/>
      <c r="AD1058" s="561"/>
      <c r="AE1058" s="561"/>
      <c r="AF1058" s="561"/>
      <c r="AG1058" s="561"/>
      <c r="AH1058" s="561"/>
      <c r="AJ1058" s="561"/>
      <c r="AK1058" s="561"/>
      <c r="AM1058" s="561"/>
      <c r="AN1058" s="561"/>
      <c r="AO1058" s="561"/>
      <c r="AP1058" s="561"/>
      <c r="AQ1058" s="561"/>
      <c r="AR1058" s="561"/>
      <c r="AS1058" s="561"/>
      <c r="AU1058" s="561"/>
      <c r="AV1058" s="561"/>
      <c r="AW1058" s="561"/>
      <c r="AX1058" s="561"/>
      <c r="AY1058" s="561"/>
      <c r="AZ1058" s="561"/>
      <c r="BA1058" s="561"/>
      <c r="BB1058" s="561"/>
      <c r="BC1058" s="561"/>
      <c r="BD1058" s="561"/>
      <c r="BE1058" s="561"/>
      <c r="BF1058" s="561"/>
      <c r="BG1058" s="561"/>
      <c r="BH1058" s="561"/>
      <c r="BI1058" s="561"/>
      <c r="BJ1058" s="561"/>
      <c r="BK1058" s="561"/>
      <c r="BL1058" s="561"/>
      <c r="BM1058" s="561"/>
      <c r="BN1058" s="561"/>
      <c r="BO1058" s="561"/>
      <c r="BP1058" s="561"/>
      <c r="BQ1058" s="561"/>
      <c r="BR1058" s="561"/>
      <c r="BS1058" s="561"/>
      <c r="BT1058" s="561"/>
      <c r="BU1058" s="561"/>
    </row>
    <row r="1059" spans="1:73">
      <c r="A1059" s="561"/>
      <c r="E1059" s="561"/>
      <c r="H1059" s="561"/>
      <c r="Q1059" s="561"/>
      <c r="R1059" s="561"/>
      <c r="S1059" s="561"/>
      <c r="T1059" s="561"/>
      <c r="U1059" s="561"/>
      <c r="V1059" s="561"/>
      <c r="Y1059" s="561"/>
      <c r="Z1059" s="561"/>
      <c r="AA1059" s="561"/>
      <c r="AB1059" s="561"/>
      <c r="AC1059" s="561"/>
      <c r="AD1059" s="561"/>
      <c r="AE1059" s="561"/>
      <c r="AF1059" s="561"/>
      <c r="AG1059" s="561"/>
      <c r="AH1059" s="561"/>
      <c r="AJ1059" s="561"/>
      <c r="AK1059" s="561"/>
      <c r="AM1059" s="561"/>
      <c r="AN1059" s="561"/>
      <c r="AO1059" s="561"/>
      <c r="AP1059" s="561"/>
      <c r="AQ1059" s="561"/>
      <c r="AR1059" s="561"/>
      <c r="AS1059" s="561"/>
      <c r="AU1059" s="561"/>
      <c r="AV1059" s="561"/>
      <c r="AW1059" s="561"/>
      <c r="AX1059" s="561"/>
      <c r="AY1059" s="561"/>
      <c r="AZ1059" s="561"/>
      <c r="BA1059" s="561"/>
      <c r="BB1059" s="561"/>
      <c r="BC1059" s="561"/>
      <c r="BD1059" s="561"/>
      <c r="BE1059" s="561"/>
      <c r="BF1059" s="561"/>
      <c r="BG1059" s="561"/>
      <c r="BH1059" s="561"/>
      <c r="BI1059" s="561"/>
      <c r="BJ1059" s="561"/>
      <c r="BK1059" s="561"/>
      <c r="BL1059" s="561"/>
      <c r="BM1059" s="561"/>
      <c r="BN1059" s="561"/>
      <c r="BO1059" s="561"/>
      <c r="BP1059" s="561"/>
      <c r="BQ1059" s="561"/>
      <c r="BR1059" s="561"/>
      <c r="BS1059" s="561"/>
      <c r="BT1059" s="561"/>
      <c r="BU1059" s="561"/>
    </row>
    <row r="1060" spans="1:73">
      <c r="A1060" s="561"/>
      <c r="E1060" s="561"/>
      <c r="H1060" s="561"/>
      <c r="Q1060" s="561"/>
      <c r="R1060" s="561"/>
      <c r="S1060" s="561"/>
      <c r="T1060" s="561"/>
      <c r="U1060" s="561"/>
      <c r="V1060" s="561"/>
      <c r="Y1060" s="561"/>
      <c r="Z1060" s="561"/>
      <c r="AA1060" s="561"/>
      <c r="AB1060" s="561"/>
      <c r="AC1060" s="561"/>
      <c r="AD1060" s="561"/>
      <c r="AE1060" s="561"/>
      <c r="AF1060" s="561"/>
      <c r="AG1060" s="561"/>
      <c r="AH1060" s="561"/>
      <c r="AJ1060" s="561"/>
      <c r="AK1060" s="561"/>
      <c r="AM1060" s="561"/>
      <c r="AN1060" s="561"/>
      <c r="AO1060" s="561"/>
      <c r="AP1060" s="561"/>
      <c r="AQ1060" s="561"/>
      <c r="AR1060" s="561"/>
      <c r="AS1060" s="561"/>
      <c r="AU1060" s="561"/>
      <c r="AV1060" s="561"/>
      <c r="AW1060" s="561"/>
      <c r="AX1060" s="561"/>
      <c r="AY1060" s="561"/>
      <c r="AZ1060" s="561"/>
      <c r="BA1060" s="561"/>
      <c r="BB1060" s="561"/>
      <c r="BC1060" s="561"/>
      <c r="BD1060" s="561"/>
      <c r="BE1060" s="561"/>
      <c r="BF1060" s="561"/>
      <c r="BG1060" s="561"/>
      <c r="BH1060" s="561"/>
      <c r="BI1060" s="561"/>
      <c r="BJ1060" s="561"/>
      <c r="BK1060" s="561"/>
      <c r="BL1060" s="561"/>
      <c r="BM1060" s="561"/>
      <c r="BN1060" s="561"/>
      <c r="BO1060" s="561"/>
      <c r="BP1060" s="561"/>
      <c r="BQ1060" s="561"/>
      <c r="BR1060" s="561"/>
      <c r="BS1060" s="561"/>
      <c r="BT1060" s="561"/>
      <c r="BU1060" s="561"/>
    </row>
    <row r="1061" spans="1:73">
      <c r="A1061" s="561"/>
      <c r="E1061" s="561"/>
      <c r="H1061" s="561"/>
      <c r="Q1061" s="561"/>
      <c r="R1061" s="561"/>
      <c r="S1061" s="561"/>
      <c r="T1061" s="561"/>
      <c r="U1061" s="561"/>
      <c r="V1061" s="561"/>
      <c r="Y1061" s="561"/>
      <c r="Z1061" s="561"/>
      <c r="AA1061" s="561"/>
      <c r="AB1061" s="561"/>
      <c r="AC1061" s="561"/>
      <c r="AD1061" s="561"/>
      <c r="AE1061" s="561"/>
      <c r="AF1061" s="561"/>
      <c r="AG1061" s="561"/>
      <c r="AH1061" s="561"/>
      <c r="AJ1061" s="561"/>
      <c r="AK1061" s="561"/>
      <c r="AM1061" s="561"/>
      <c r="AN1061" s="561"/>
      <c r="AO1061" s="561"/>
      <c r="AP1061" s="561"/>
      <c r="AQ1061" s="561"/>
      <c r="AR1061" s="561"/>
      <c r="AS1061" s="561"/>
      <c r="AU1061" s="561"/>
      <c r="AV1061" s="561"/>
      <c r="AW1061" s="561"/>
      <c r="AX1061" s="561"/>
      <c r="AY1061" s="561"/>
      <c r="AZ1061" s="561"/>
      <c r="BA1061" s="561"/>
      <c r="BB1061" s="561"/>
      <c r="BC1061" s="561"/>
      <c r="BD1061" s="561"/>
      <c r="BE1061" s="561"/>
      <c r="BF1061" s="561"/>
      <c r="BG1061" s="561"/>
      <c r="BH1061" s="561"/>
      <c r="BI1061" s="561"/>
      <c r="BJ1061" s="561"/>
      <c r="BK1061" s="561"/>
      <c r="BL1061" s="561"/>
      <c r="BM1061" s="561"/>
      <c r="BN1061" s="561"/>
      <c r="BO1061" s="561"/>
      <c r="BP1061" s="561"/>
      <c r="BQ1061" s="561"/>
      <c r="BR1061" s="561"/>
      <c r="BS1061" s="561"/>
      <c r="BT1061" s="561"/>
      <c r="BU1061" s="561"/>
    </row>
    <row r="1062" spans="1:73">
      <c r="A1062" s="561"/>
      <c r="E1062" s="561"/>
      <c r="H1062" s="561"/>
      <c r="Q1062" s="561"/>
      <c r="R1062" s="561"/>
      <c r="S1062" s="561"/>
      <c r="T1062" s="561"/>
      <c r="U1062" s="561"/>
      <c r="V1062" s="561"/>
      <c r="Y1062" s="561"/>
      <c r="Z1062" s="561"/>
      <c r="AA1062" s="561"/>
      <c r="AB1062" s="561"/>
      <c r="AC1062" s="561"/>
      <c r="AD1062" s="561"/>
      <c r="AE1062" s="561"/>
      <c r="AF1062" s="561"/>
      <c r="AG1062" s="561"/>
      <c r="AH1062" s="561"/>
      <c r="AJ1062" s="561"/>
      <c r="AK1062" s="561"/>
      <c r="AM1062" s="561"/>
      <c r="AN1062" s="561"/>
      <c r="AO1062" s="561"/>
      <c r="AP1062" s="561"/>
      <c r="AQ1062" s="561"/>
      <c r="AR1062" s="561"/>
      <c r="AS1062" s="561"/>
      <c r="AU1062" s="561"/>
      <c r="AV1062" s="561"/>
      <c r="AW1062" s="561"/>
      <c r="AX1062" s="561"/>
      <c r="AY1062" s="561"/>
      <c r="AZ1062" s="561"/>
      <c r="BA1062" s="561"/>
      <c r="BB1062" s="561"/>
      <c r="BC1062" s="561"/>
      <c r="BD1062" s="561"/>
      <c r="BE1062" s="561"/>
      <c r="BF1062" s="561"/>
      <c r="BG1062" s="561"/>
      <c r="BH1062" s="561"/>
      <c r="BI1062" s="561"/>
      <c r="BJ1062" s="561"/>
      <c r="BK1062" s="561"/>
      <c r="BL1062" s="561"/>
      <c r="BM1062" s="561"/>
      <c r="BN1062" s="561"/>
      <c r="BO1062" s="561"/>
      <c r="BP1062" s="561"/>
      <c r="BQ1062" s="561"/>
      <c r="BR1062" s="561"/>
      <c r="BS1062" s="561"/>
      <c r="BT1062" s="561"/>
      <c r="BU1062" s="561"/>
    </row>
    <row r="1063" spans="1:73">
      <c r="A1063" s="561"/>
      <c r="E1063" s="561"/>
      <c r="H1063" s="561"/>
      <c r="Q1063" s="561"/>
      <c r="R1063" s="561"/>
      <c r="S1063" s="561"/>
      <c r="T1063" s="561"/>
      <c r="U1063" s="561"/>
      <c r="V1063" s="561"/>
      <c r="Y1063" s="561"/>
      <c r="Z1063" s="561"/>
      <c r="AA1063" s="561"/>
      <c r="AB1063" s="561"/>
      <c r="AC1063" s="561"/>
      <c r="AD1063" s="561"/>
      <c r="AE1063" s="561"/>
      <c r="AF1063" s="561"/>
      <c r="AG1063" s="561"/>
      <c r="AH1063" s="561"/>
      <c r="AJ1063" s="561"/>
      <c r="AK1063" s="561"/>
      <c r="AM1063" s="561"/>
      <c r="AN1063" s="561"/>
      <c r="AO1063" s="561"/>
      <c r="AP1063" s="561"/>
      <c r="AQ1063" s="561"/>
      <c r="AR1063" s="561"/>
      <c r="AS1063" s="561"/>
      <c r="AU1063" s="561"/>
      <c r="AV1063" s="561"/>
      <c r="AW1063" s="561"/>
      <c r="AX1063" s="561"/>
      <c r="AY1063" s="561"/>
      <c r="AZ1063" s="561"/>
      <c r="BA1063" s="561"/>
      <c r="BB1063" s="561"/>
      <c r="BC1063" s="561"/>
      <c r="BD1063" s="561"/>
      <c r="BE1063" s="561"/>
      <c r="BF1063" s="561"/>
      <c r="BG1063" s="561"/>
      <c r="BH1063" s="561"/>
      <c r="BI1063" s="561"/>
      <c r="BJ1063" s="561"/>
      <c r="BK1063" s="561"/>
      <c r="BL1063" s="561"/>
      <c r="BM1063" s="561"/>
      <c r="BN1063" s="561"/>
      <c r="BO1063" s="561"/>
      <c r="BP1063" s="561"/>
      <c r="BQ1063" s="561"/>
      <c r="BR1063" s="561"/>
      <c r="BS1063" s="561"/>
      <c r="BT1063" s="561"/>
      <c r="BU1063" s="561"/>
    </row>
    <row r="1064" spans="1:73">
      <c r="A1064" s="561"/>
      <c r="E1064" s="561"/>
      <c r="H1064" s="561"/>
      <c r="Q1064" s="561"/>
      <c r="R1064" s="561"/>
      <c r="S1064" s="561"/>
      <c r="T1064" s="561"/>
      <c r="U1064" s="561"/>
      <c r="V1064" s="561"/>
      <c r="Y1064" s="561"/>
      <c r="Z1064" s="561"/>
      <c r="AA1064" s="561"/>
      <c r="AB1064" s="561"/>
      <c r="AC1064" s="561"/>
      <c r="AD1064" s="561"/>
      <c r="AE1064" s="561"/>
      <c r="AF1064" s="561"/>
      <c r="AG1064" s="561"/>
      <c r="AH1064" s="561"/>
      <c r="AJ1064" s="561"/>
      <c r="AK1064" s="561"/>
      <c r="AM1064" s="561"/>
      <c r="AN1064" s="561"/>
      <c r="AO1064" s="561"/>
      <c r="AP1064" s="561"/>
      <c r="AQ1064" s="561"/>
      <c r="AR1064" s="561"/>
      <c r="AS1064" s="561"/>
      <c r="AU1064" s="561"/>
      <c r="AV1064" s="561"/>
      <c r="AW1064" s="561"/>
      <c r="AX1064" s="561"/>
      <c r="AY1064" s="561"/>
      <c r="AZ1064" s="561"/>
      <c r="BA1064" s="561"/>
      <c r="BB1064" s="561"/>
      <c r="BC1064" s="561"/>
      <c r="BD1064" s="561"/>
      <c r="BE1064" s="561"/>
      <c r="BF1064" s="561"/>
      <c r="BG1064" s="561"/>
      <c r="BH1064" s="561"/>
      <c r="BI1064" s="561"/>
      <c r="BJ1064" s="561"/>
      <c r="BK1064" s="561"/>
      <c r="BL1064" s="561"/>
      <c r="BM1064" s="561"/>
      <c r="BN1064" s="561"/>
      <c r="BO1064" s="561"/>
      <c r="BP1064" s="561"/>
      <c r="BQ1064" s="561"/>
      <c r="BR1064" s="561"/>
      <c r="BS1064" s="561"/>
      <c r="BT1064" s="561"/>
      <c r="BU1064" s="561"/>
    </row>
    <row r="1065" spans="1:73">
      <c r="A1065" s="561"/>
      <c r="E1065" s="561"/>
      <c r="H1065" s="561"/>
      <c r="Q1065" s="561"/>
      <c r="R1065" s="561"/>
      <c r="S1065" s="561"/>
      <c r="T1065" s="561"/>
      <c r="U1065" s="561"/>
      <c r="V1065" s="561"/>
      <c r="Y1065" s="561"/>
      <c r="Z1065" s="561"/>
      <c r="AA1065" s="561"/>
      <c r="AB1065" s="561"/>
      <c r="AC1065" s="561"/>
      <c r="AD1065" s="561"/>
      <c r="AE1065" s="561"/>
      <c r="AF1065" s="561"/>
      <c r="AG1065" s="561"/>
      <c r="AH1065" s="561"/>
      <c r="AJ1065" s="561"/>
      <c r="AK1065" s="561"/>
      <c r="AM1065" s="561"/>
      <c r="AN1065" s="561"/>
      <c r="AO1065" s="561"/>
      <c r="AP1065" s="561"/>
      <c r="AQ1065" s="561"/>
      <c r="AR1065" s="561"/>
      <c r="AS1065" s="561"/>
      <c r="AU1065" s="561"/>
      <c r="AV1065" s="561"/>
      <c r="AW1065" s="561"/>
      <c r="AX1065" s="561"/>
      <c r="AY1065" s="561"/>
      <c r="AZ1065" s="561"/>
      <c r="BA1065" s="561"/>
      <c r="BB1065" s="561"/>
      <c r="BC1065" s="561"/>
      <c r="BD1065" s="561"/>
      <c r="BE1065" s="561"/>
      <c r="BF1065" s="561"/>
      <c r="BG1065" s="561"/>
      <c r="BH1065" s="561"/>
      <c r="BI1065" s="561"/>
      <c r="BJ1065" s="561"/>
      <c r="BK1065" s="561"/>
      <c r="BL1065" s="561"/>
      <c r="BM1065" s="561"/>
      <c r="BN1065" s="561"/>
      <c r="BO1065" s="561"/>
      <c r="BP1065" s="561"/>
      <c r="BQ1065" s="561"/>
      <c r="BR1065" s="561"/>
      <c r="BS1065" s="561"/>
      <c r="BT1065" s="561"/>
      <c r="BU1065" s="561"/>
    </row>
    <row r="1066" spans="1:73">
      <c r="A1066" s="561"/>
      <c r="E1066" s="561"/>
      <c r="H1066" s="561"/>
      <c r="Q1066" s="561"/>
      <c r="R1066" s="561"/>
      <c r="S1066" s="561"/>
      <c r="T1066" s="561"/>
      <c r="U1066" s="561"/>
      <c r="V1066" s="561"/>
      <c r="Y1066" s="561"/>
      <c r="Z1066" s="561"/>
      <c r="AA1066" s="561"/>
      <c r="AB1066" s="561"/>
      <c r="AC1066" s="561"/>
      <c r="AD1066" s="561"/>
      <c r="AE1066" s="561"/>
      <c r="AF1066" s="561"/>
      <c r="AG1066" s="561"/>
      <c r="AH1066" s="561"/>
      <c r="AJ1066" s="561"/>
      <c r="AK1066" s="561"/>
      <c r="AM1066" s="561"/>
      <c r="AN1066" s="561"/>
      <c r="AO1066" s="561"/>
      <c r="AP1066" s="561"/>
      <c r="AQ1066" s="561"/>
      <c r="AR1066" s="561"/>
      <c r="AS1066" s="561"/>
      <c r="AU1066" s="561"/>
      <c r="AV1066" s="561"/>
      <c r="AW1066" s="561"/>
      <c r="AX1066" s="561"/>
      <c r="AY1066" s="561"/>
      <c r="AZ1066" s="561"/>
      <c r="BA1066" s="561"/>
      <c r="BB1066" s="561"/>
      <c r="BC1066" s="561"/>
      <c r="BD1066" s="561"/>
      <c r="BE1066" s="561"/>
      <c r="BF1066" s="561"/>
      <c r="BG1066" s="561"/>
      <c r="BH1066" s="561"/>
      <c r="BI1066" s="561"/>
      <c r="BJ1066" s="561"/>
      <c r="BK1066" s="561"/>
      <c r="BL1066" s="561"/>
      <c r="BM1066" s="561"/>
      <c r="BN1066" s="561"/>
      <c r="BO1066" s="561"/>
      <c r="BP1066" s="561"/>
      <c r="BQ1066" s="561"/>
      <c r="BR1066" s="561"/>
      <c r="BS1066" s="561"/>
      <c r="BT1066" s="561"/>
      <c r="BU1066" s="561"/>
    </row>
    <row r="1067" spans="1:73">
      <c r="A1067" s="561"/>
      <c r="E1067" s="561"/>
      <c r="H1067" s="561"/>
      <c r="Q1067" s="561"/>
      <c r="R1067" s="561"/>
      <c r="S1067" s="561"/>
      <c r="T1067" s="561"/>
      <c r="U1067" s="561"/>
      <c r="V1067" s="561"/>
      <c r="Y1067" s="561"/>
      <c r="Z1067" s="561"/>
      <c r="AA1067" s="561"/>
      <c r="AB1067" s="561"/>
      <c r="AC1067" s="561"/>
      <c r="AD1067" s="561"/>
      <c r="AE1067" s="561"/>
      <c r="AF1067" s="561"/>
      <c r="AG1067" s="561"/>
      <c r="AH1067" s="561"/>
      <c r="AJ1067" s="561"/>
      <c r="AK1067" s="561"/>
      <c r="AM1067" s="561"/>
      <c r="AN1067" s="561"/>
      <c r="AO1067" s="561"/>
      <c r="AP1067" s="561"/>
      <c r="AQ1067" s="561"/>
      <c r="AR1067" s="561"/>
      <c r="AS1067" s="561"/>
      <c r="AU1067" s="561"/>
      <c r="AV1067" s="561"/>
      <c r="AW1067" s="561"/>
      <c r="AX1067" s="561"/>
      <c r="AY1067" s="561"/>
      <c r="AZ1067" s="561"/>
      <c r="BA1067" s="561"/>
      <c r="BB1067" s="561"/>
      <c r="BC1067" s="561"/>
      <c r="BD1067" s="561"/>
      <c r="BE1067" s="561"/>
      <c r="BF1067" s="561"/>
      <c r="BG1067" s="561"/>
      <c r="BH1067" s="561"/>
      <c r="BI1067" s="561"/>
      <c r="BJ1067" s="561"/>
      <c r="BK1067" s="561"/>
      <c r="BL1067" s="561"/>
      <c r="BM1067" s="561"/>
      <c r="BN1067" s="561"/>
      <c r="BO1067" s="561"/>
      <c r="BP1067" s="561"/>
      <c r="BQ1067" s="561"/>
      <c r="BR1067" s="561"/>
      <c r="BS1067" s="561"/>
      <c r="BT1067" s="561"/>
      <c r="BU1067" s="561"/>
    </row>
    <row r="1068" spans="1:73">
      <c r="A1068" s="561"/>
      <c r="E1068" s="561"/>
      <c r="H1068" s="561"/>
      <c r="Q1068" s="561"/>
      <c r="R1068" s="561"/>
      <c r="S1068" s="561"/>
      <c r="T1068" s="561"/>
      <c r="U1068" s="561"/>
      <c r="V1068" s="561"/>
      <c r="Y1068" s="561"/>
      <c r="Z1068" s="561"/>
      <c r="AA1068" s="561"/>
      <c r="AB1068" s="561"/>
      <c r="AC1068" s="561"/>
      <c r="AD1068" s="561"/>
      <c r="AE1068" s="561"/>
      <c r="AF1068" s="561"/>
      <c r="AG1068" s="561"/>
      <c r="AH1068" s="561"/>
      <c r="AJ1068" s="561"/>
      <c r="AK1068" s="561"/>
      <c r="AM1068" s="561"/>
      <c r="AN1068" s="561"/>
      <c r="AO1068" s="561"/>
      <c r="AP1068" s="561"/>
      <c r="AQ1068" s="561"/>
      <c r="AR1068" s="561"/>
      <c r="AS1068" s="561"/>
      <c r="AU1068" s="561"/>
      <c r="AV1068" s="561"/>
      <c r="AW1068" s="561"/>
      <c r="AX1068" s="561"/>
      <c r="AY1068" s="561"/>
      <c r="AZ1068" s="561"/>
      <c r="BA1068" s="561"/>
      <c r="BB1068" s="561"/>
      <c r="BC1068" s="561"/>
      <c r="BD1068" s="561"/>
      <c r="BE1068" s="561"/>
      <c r="BF1068" s="561"/>
      <c r="BG1068" s="561"/>
      <c r="BH1068" s="561"/>
      <c r="BI1068" s="561"/>
      <c r="BJ1068" s="561"/>
      <c r="BK1068" s="561"/>
      <c r="BL1068" s="561"/>
      <c r="BM1068" s="561"/>
      <c r="BN1068" s="561"/>
      <c r="BO1068" s="561"/>
      <c r="BP1068" s="561"/>
      <c r="BQ1068" s="561"/>
      <c r="BR1068" s="561"/>
      <c r="BS1068" s="561"/>
      <c r="BT1068" s="561"/>
      <c r="BU1068" s="561"/>
    </row>
    <row r="1069" spans="1:73">
      <c r="A1069" s="561"/>
      <c r="E1069" s="561"/>
      <c r="H1069" s="561"/>
      <c r="Q1069" s="561"/>
      <c r="R1069" s="561"/>
      <c r="S1069" s="561"/>
      <c r="T1069" s="561"/>
      <c r="U1069" s="561"/>
      <c r="V1069" s="561"/>
      <c r="Y1069" s="561"/>
      <c r="Z1069" s="561"/>
      <c r="AA1069" s="561"/>
      <c r="AB1069" s="561"/>
      <c r="AC1069" s="561"/>
      <c r="AD1069" s="561"/>
      <c r="AE1069" s="561"/>
      <c r="AF1069" s="561"/>
      <c r="AG1069" s="561"/>
      <c r="AH1069" s="561"/>
      <c r="AJ1069" s="561"/>
      <c r="AK1069" s="561"/>
      <c r="AM1069" s="561"/>
      <c r="AN1069" s="561"/>
      <c r="AO1069" s="561"/>
      <c r="AP1069" s="561"/>
      <c r="AQ1069" s="561"/>
      <c r="AR1069" s="561"/>
      <c r="AS1069" s="561"/>
      <c r="AU1069" s="561"/>
      <c r="AV1069" s="561"/>
      <c r="AW1069" s="561"/>
      <c r="AX1069" s="561"/>
      <c r="AY1069" s="561"/>
      <c r="AZ1069" s="561"/>
      <c r="BA1069" s="561"/>
      <c r="BB1069" s="561"/>
      <c r="BC1069" s="561"/>
      <c r="BD1069" s="561"/>
      <c r="BE1069" s="561"/>
      <c r="BF1069" s="561"/>
      <c r="BG1069" s="561"/>
      <c r="BH1069" s="561"/>
      <c r="BI1069" s="561"/>
      <c r="BJ1069" s="561"/>
      <c r="BK1069" s="561"/>
      <c r="BL1069" s="561"/>
      <c r="BM1069" s="561"/>
      <c r="BN1069" s="561"/>
      <c r="BO1069" s="561"/>
      <c r="BP1069" s="561"/>
      <c r="BQ1069" s="561"/>
      <c r="BR1069" s="561"/>
      <c r="BS1069" s="561"/>
      <c r="BT1069" s="561"/>
      <c r="BU1069" s="561"/>
    </row>
    <row r="1070" spans="1:73">
      <c r="A1070" s="561"/>
      <c r="E1070" s="561"/>
      <c r="H1070" s="561"/>
      <c r="Q1070" s="561"/>
      <c r="R1070" s="561"/>
      <c r="S1070" s="561"/>
      <c r="T1070" s="561"/>
      <c r="U1070" s="561"/>
      <c r="V1070" s="561"/>
      <c r="Y1070" s="561"/>
      <c r="Z1070" s="561"/>
      <c r="AA1070" s="561"/>
      <c r="AB1070" s="561"/>
      <c r="AC1070" s="561"/>
      <c r="AD1070" s="561"/>
      <c r="AE1070" s="561"/>
      <c r="AF1070" s="561"/>
      <c r="AG1070" s="561"/>
      <c r="AH1070" s="561"/>
      <c r="AJ1070" s="561"/>
      <c r="AK1070" s="561"/>
      <c r="AM1070" s="561"/>
      <c r="AN1070" s="561"/>
      <c r="AO1070" s="561"/>
      <c r="AP1070" s="561"/>
      <c r="AQ1070" s="561"/>
      <c r="AR1070" s="561"/>
      <c r="AS1070" s="561"/>
      <c r="AU1070" s="561"/>
      <c r="AV1070" s="561"/>
      <c r="AW1070" s="561"/>
      <c r="AX1070" s="561"/>
      <c r="AY1070" s="561"/>
      <c r="AZ1070" s="561"/>
      <c r="BA1070" s="561"/>
      <c r="BB1070" s="561"/>
      <c r="BC1070" s="561"/>
      <c r="BD1070" s="561"/>
      <c r="BE1070" s="561"/>
      <c r="BF1070" s="561"/>
      <c r="BG1070" s="561"/>
      <c r="BH1070" s="561"/>
      <c r="BI1070" s="561"/>
      <c r="BJ1070" s="561"/>
      <c r="BK1070" s="561"/>
      <c r="BL1070" s="561"/>
      <c r="BM1070" s="561"/>
      <c r="BN1070" s="561"/>
      <c r="BO1070" s="561"/>
      <c r="BP1070" s="561"/>
      <c r="BQ1070" s="561"/>
      <c r="BR1070" s="561"/>
      <c r="BS1070" s="561"/>
      <c r="BT1070" s="561"/>
      <c r="BU1070" s="561"/>
    </row>
    <row r="1071" spans="1:73">
      <c r="A1071" s="561"/>
      <c r="E1071" s="561"/>
      <c r="H1071" s="561"/>
      <c r="Q1071" s="561"/>
      <c r="R1071" s="561"/>
      <c r="S1071" s="561"/>
      <c r="T1071" s="561"/>
      <c r="U1071" s="561"/>
      <c r="V1071" s="561"/>
      <c r="Y1071" s="561"/>
      <c r="Z1071" s="561"/>
      <c r="AA1071" s="561"/>
      <c r="AB1071" s="561"/>
      <c r="AC1071" s="561"/>
      <c r="AD1071" s="561"/>
      <c r="AE1071" s="561"/>
      <c r="AF1071" s="561"/>
      <c r="AG1071" s="561"/>
      <c r="AH1071" s="561"/>
      <c r="AJ1071" s="561"/>
      <c r="AK1071" s="561"/>
      <c r="AM1071" s="561"/>
      <c r="AN1071" s="561"/>
      <c r="AO1071" s="561"/>
      <c r="AP1071" s="561"/>
      <c r="AQ1071" s="561"/>
      <c r="AR1071" s="561"/>
      <c r="AS1071" s="561"/>
      <c r="AU1071" s="561"/>
      <c r="AV1071" s="561"/>
      <c r="AW1071" s="561"/>
      <c r="AX1071" s="561"/>
      <c r="AY1071" s="561"/>
      <c r="AZ1071" s="561"/>
      <c r="BA1071" s="561"/>
      <c r="BB1071" s="561"/>
      <c r="BC1071" s="561"/>
      <c r="BD1071" s="561"/>
      <c r="BE1071" s="561"/>
      <c r="BF1071" s="561"/>
      <c r="BG1071" s="561"/>
      <c r="BH1071" s="561"/>
      <c r="BI1071" s="561"/>
      <c r="BJ1071" s="561"/>
      <c r="BK1071" s="561"/>
      <c r="BL1071" s="561"/>
      <c r="BM1071" s="561"/>
      <c r="BN1071" s="561"/>
      <c r="BO1071" s="561"/>
      <c r="BP1071" s="561"/>
      <c r="BQ1071" s="561"/>
      <c r="BR1071" s="561"/>
      <c r="BS1071" s="561"/>
      <c r="BT1071" s="561"/>
      <c r="BU1071" s="561"/>
    </row>
    <row r="1072" spans="1:73">
      <c r="A1072" s="561"/>
      <c r="E1072" s="561"/>
      <c r="H1072" s="561"/>
      <c r="Q1072" s="561"/>
      <c r="R1072" s="561"/>
      <c r="S1072" s="561"/>
      <c r="T1072" s="561"/>
      <c r="U1072" s="561"/>
      <c r="V1072" s="561"/>
      <c r="Y1072" s="561"/>
      <c r="Z1072" s="561"/>
      <c r="AA1072" s="561"/>
      <c r="AB1072" s="561"/>
      <c r="AC1072" s="561"/>
      <c r="AD1072" s="561"/>
      <c r="AE1072" s="561"/>
      <c r="AF1072" s="561"/>
      <c r="AG1072" s="561"/>
      <c r="AH1072" s="561"/>
      <c r="AJ1072" s="561"/>
      <c r="AK1072" s="561"/>
      <c r="AM1072" s="561"/>
      <c r="AN1072" s="561"/>
      <c r="AO1072" s="561"/>
      <c r="AP1072" s="561"/>
      <c r="AQ1072" s="561"/>
      <c r="AR1072" s="561"/>
      <c r="AS1072" s="561"/>
      <c r="AU1072" s="561"/>
      <c r="AV1072" s="561"/>
      <c r="AW1072" s="561"/>
      <c r="AX1072" s="561"/>
      <c r="AY1072" s="561"/>
      <c r="AZ1072" s="561"/>
      <c r="BA1072" s="561"/>
      <c r="BB1072" s="561"/>
      <c r="BC1072" s="561"/>
      <c r="BD1072" s="561"/>
      <c r="BE1072" s="561"/>
      <c r="BF1072" s="561"/>
      <c r="BG1072" s="561"/>
      <c r="BH1072" s="561"/>
      <c r="BI1072" s="561"/>
      <c r="BJ1072" s="561"/>
      <c r="BK1072" s="561"/>
      <c r="BL1072" s="561"/>
      <c r="BM1072" s="561"/>
      <c r="BN1072" s="561"/>
      <c r="BO1072" s="561"/>
      <c r="BP1072" s="561"/>
      <c r="BQ1072" s="561"/>
      <c r="BR1072" s="561"/>
      <c r="BS1072" s="561"/>
      <c r="BT1072" s="561"/>
      <c r="BU1072" s="561"/>
    </row>
    <row r="1073" spans="1:73">
      <c r="A1073" s="561"/>
      <c r="E1073" s="561"/>
      <c r="H1073" s="561"/>
      <c r="Q1073" s="561"/>
      <c r="R1073" s="561"/>
      <c r="S1073" s="561"/>
      <c r="T1073" s="561"/>
      <c r="U1073" s="561"/>
      <c r="V1073" s="561"/>
      <c r="Y1073" s="561"/>
      <c r="Z1073" s="561"/>
      <c r="AA1073" s="561"/>
      <c r="AB1073" s="561"/>
      <c r="AC1073" s="561"/>
      <c r="AD1073" s="561"/>
      <c r="AE1073" s="561"/>
      <c r="AF1073" s="561"/>
      <c r="AG1073" s="561"/>
      <c r="AH1073" s="561"/>
      <c r="AJ1073" s="561"/>
      <c r="AK1073" s="561"/>
      <c r="AM1073" s="561"/>
      <c r="AN1073" s="561"/>
      <c r="AO1073" s="561"/>
      <c r="AP1073" s="561"/>
      <c r="AQ1073" s="561"/>
      <c r="AR1073" s="561"/>
      <c r="AS1073" s="561"/>
      <c r="AU1073" s="561"/>
      <c r="AV1073" s="561"/>
      <c r="AW1073" s="561"/>
      <c r="AX1073" s="561"/>
      <c r="AY1073" s="561"/>
      <c r="AZ1073" s="561"/>
      <c r="BA1073" s="561"/>
      <c r="BB1073" s="561"/>
      <c r="BC1073" s="561"/>
      <c r="BD1073" s="561"/>
      <c r="BE1073" s="561"/>
      <c r="BF1073" s="561"/>
      <c r="BG1073" s="561"/>
      <c r="BH1073" s="561"/>
      <c r="BI1073" s="561"/>
      <c r="BJ1073" s="561"/>
      <c r="BK1073" s="561"/>
      <c r="BL1073" s="561"/>
      <c r="BM1073" s="561"/>
      <c r="BN1073" s="561"/>
      <c r="BO1073" s="561"/>
      <c r="BP1073" s="561"/>
      <c r="BQ1073" s="561"/>
      <c r="BR1073" s="561"/>
      <c r="BS1073" s="561"/>
      <c r="BT1073" s="561"/>
      <c r="BU1073" s="561"/>
    </row>
    <row r="1074" spans="1:73">
      <c r="A1074" s="561"/>
      <c r="E1074" s="561"/>
      <c r="H1074" s="561"/>
      <c r="Q1074" s="561"/>
      <c r="R1074" s="561"/>
      <c r="S1074" s="561"/>
      <c r="T1074" s="561"/>
      <c r="U1074" s="561"/>
      <c r="V1074" s="561"/>
      <c r="Y1074" s="561"/>
      <c r="Z1074" s="561"/>
      <c r="AA1074" s="561"/>
      <c r="AB1074" s="561"/>
      <c r="AC1074" s="561"/>
      <c r="AD1074" s="561"/>
      <c r="AE1074" s="561"/>
      <c r="AF1074" s="561"/>
      <c r="AG1074" s="561"/>
      <c r="AH1074" s="561"/>
      <c r="AJ1074" s="561"/>
      <c r="AK1074" s="561"/>
      <c r="AM1074" s="561"/>
      <c r="AN1074" s="561"/>
      <c r="AO1074" s="561"/>
      <c r="AP1074" s="561"/>
      <c r="AQ1074" s="561"/>
      <c r="AR1074" s="561"/>
      <c r="AS1074" s="561"/>
      <c r="AU1074" s="561"/>
      <c r="AV1074" s="561"/>
      <c r="AW1074" s="561"/>
      <c r="AX1074" s="561"/>
      <c r="AY1074" s="561"/>
      <c r="AZ1074" s="561"/>
      <c r="BA1074" s="561"/>
      <c r="BB1074" s="561"/>
      <c r="BC1074" s="561"/>
      <c r="BD1074" s="561"/>
      <c r="BE1074" s="561"/>
      <c r="BF1074" s="561"/>
      <c r="BG1074" s="561"/>
      <c r="BH1074" s="561"/>
      <c r="BI1074" s="561"/>
      <c r="BJ1074" s="561"/>
      <c r="BK1074" s="561"/>
      <c r="BL1074" s="561"/>
      <c r="BM1074" s="561"/>
      <c r="BN1074" s="561"/>
      <c r="BO1074" s="561"/>
      <c r="BP1074" s="561"/>
      <c r="BQ1074" s="561"/>
      <c r="BR1074" s="561"/>
      <c r="BS1074" s="561"/>
      <c r="BT1074" s="561"/>
      <c r="BU1074" s="561"/>
    </row>
    <row r="1075" spans="1:73">
      <c r="A1075" s="561"/>
      <c r="E1075" s="561"/>
      <c r="H1075" s="561"/>
      <c r="Q1075" s="561"/>
      <c r="R1075" s="561"/>
      <c r="S1075" s="561"/>
      <c r="T1075" s="561"/>
      <c r="U1075" s="561"/>
      <c r="V1075" s="561"/>
      <c r="Y1075" s="561"/>
      <c r="Z1075" s="561"/>
      <c r="AA1075" s="561"/>
      <c r="AB1075" s="561"/>
      <c r="AC1075" s="561"/>
      <c r="AD1075" s="561"/>
      <c r="AE1075" s="561"/>
      <c r="AF1075" s="561"/>
      <c r="AG1075" s="561"/>
      <c r="AH1075" s="561"/>
      <c r="AJ1075" s="561"/>
      <c r="AK1075" s="561"/>
      <c r="AM1075" s="561"/>
      <c r="AN1075" s="561"/>
      <c r="AO1075" s="561"/>
      <c r="AP1075" s="561"/>
      <c r="AQ1075" s="561"/>
      <c r="AR1075" s="561"/>
      <c r="AS1075" s="561"/>
      <c r="AU1075" s="561"/>
      <c r="AV1075" s="561"/>
      <c r="AW1075" s="561"/>
      <c r="AX1075" s="561"/>
      <c r="AY1075" s="561"/>
      <c r="AZ1075" s="561"/>
      <c r="BA1075" s="561"/>
      <c r="BB1075" s="561"/>
      <c r="BC1075" s="561"/>
      <c r="BD1075" s="561"/>
      <c r="BE1075" s="561"/>
      <c r="BF1075" s="561"/>
      <c r="BG1075" s="561"/>
      <c r="BH1075" s="561"/>
      <c r="BI1075" s="561"/>
      <c r="BJ1075" s="561"/>
      <c r="BK1075" s="561"/>
      <c r="BL1075" s="561"/>
      <c r="BM1075" s="561"/>
      <c r="BN1075" s="561"/>
      <c r="BO1075" s="561"/>
      <c r="BP1075" s="561"/>
      <c r="BQ1075" s="561"/>
      <c r="BR1075" s="561"/>
      <c r="BS1075" s="561"/>
      <c r="BT1075" s="561"/>
      <c r="BU1075" s="561"/>
    </row>
    <row r="1076" spans="1:73">
      <c r="A1076" s="561"/>
      <c r="E1076" s="561"/>
      <c r="H1076" s="561"/>
      <c r="Q1076" s="561"/>
      <c r="R1076" s="561"/>
      <c r="S1076" s="561"/>
      <c r="T1076" s="561"/>
      <c r="U1076" s="561"/>
      <c r="V1076" s="561"/>
      <c r="Y1076" s="561"/>
      <c r="Z1076" s="561"/>
      <c r="AA1076" s="561"/>
      <c r="AB1076" s="561"/>
      <c r="AC1076" s="561"/>
      <c r="AD1076" s="561"/>
      <c r="AE1076" s="561"/>
      <c r="AF1076" s="561"/>
      <c r="AG1076" s="561"/>
      <c r="AH1076" s="561"/>
      <c r="AJ1076" s="561"/>
      <c r="AK1076" s="561"/>
      <c r="AM1076" s="561"/>
      <c r="AN1076" s="561"/>
      <c r="AO1076" s="561"/>
      <c r="AP1076" s="561"/>
      <c r="AQ1076" s="561"/>
      <c r="AR1076" s="561"/>
      <c r="AS1076" s="561"/>
      <c r="AU1076" s="561"/>
      <c r="AV1076" s="561"/>
      <c r="AW1076" s="561"/>
      <c r="AX1076" s="561"/>
      <c r="AY1076" s="561"/>
      <c r="AZ1076" s="561"/>
      <c r="BA1076" s="561"/>
      <c r="BB1076" s="561"/>
      <c r="BC1076" s="561"/>
      <c r="BD1076" s="561"/>
      <c r="BE1076" s="561"/>
      <c r="BF1076" s="561"/>
      <c r="BG1076" s="561"/>
      <c r="BH1076" s="561"/>
      <c r="BI1076" s="561"/>
      <c r="BJ1076" s="561"/>
      <c r="BK1076" s="561"/>
      <c r="BL1076" s="561"/>
      <c r="BM1076" s="561"/>
      <c r="BN1076" s="561"/>
      <c r="BO1076" s="561"/>
      <c r="BP1076" s="561"/>
      <c r="BQ1076" s="561"/>
      <c r="BR1076" s="561"/>
      <c r="BS1076" s="561"/>
      <c r="BT1076" s="561"/>
      <c r="BU1076" s="561"/>
    </row>
    <row r="1077" spans="1:73">
      <c r="A1077" s="561"/>
      <c r="E1077" s="561"/>
      <c r="H1077" s="561"/>
      <c r="Q1077" s="561"/>
      <c r="R1077" s="561"/>
      <c r="S1077" s="561"/>
      <c r="T1077" s="561"/>
      <c r="U1077" s="561"/>
      <c r="V1077" s="561"/>
      <c r="Y1077" s="561"/>
      <c r="Z1077" s="561"/>
      <c r="AA1077" s="561"/>
      <c r="AB1077" s="561"/>
      <c r="AC1077" s="561"/>
      <c r="AD1077" s="561"/>
      <c r="AE1077" s="561"/>
      <c r="AF1077" s="561"/>
      <c r="AG1077" s="561"/>
      <c r="AH1077" s="561"/>
      <c r="AJ1077" s="561"/>
      <c r="AK1077" s="561"/>
      <c r="AM1077" s="561"/>
      <c r="AN1077" s="561"/>
      <c r="AO1077" s="561"/>
      <c r="AP1077" s="561"/>
      <c r="AQ1077" s="561"/>
      <c r="AR1077" s="561"/>
      <c r="AS1077" s="561"/>
      <c r="AU1077" s="561"/>
      <c r="AV1077" s="561"/>
      <c r="AW1077" s="561"/>
      <c r="AX1077" s="561"/>
      <c r="AY1077" s="561"/>
      <c r="AZ1077" s="561"/>
      <c r="BA1077" s="561"/>
      <c r="BB1077" s="561"/>
      <c r="BC1077" s="561"/>
      <c r="BD1077" s="561"/>
      <c r="BE1077" s="561"/>
      <c r="BF1077" s="561"/>
      <c r="BG1077" s="561"/>
      <c r="BH1077" s="561"/>
      <c r="BI1077" s="561"/>
      <c r="BJ1077" s="561"/>
      <c r="BK1077" s="561"/>
      <c r="BL1077" s="561"/>
      <c r="BM1077" s="561"/>
      <c r="BN1077" s="561"/>
      <c r="BO1077" s="561"/>
      <c r="BP1077" s="561"/>
      <c r="BQ1077" s="561"/>
      <c r="BR1077" s="561"/>
      <c r="BS1077" s="561"/>
      <c r="BT1077" s="561"/>
      <c r="BU1077" s="561"/>
    </row>
    <row r="1078" spans="1:73">
      <c r="A1078" s="561"/>
      <c r="E1078" s="561"/>
      <c r="H1078" s="561"/>
      <c r="Q1078" s="561"/>
      <c r="R1078" s="561"/>
      <c r="S1078" s="561"/>
      <c r="T1078" s="561"/>
      <c r="U1078" s="561"/>
      <c r="V1078" s="561"/>
      <c r="Y1078" s="561"/>
      <c r="Z1078" s="561"/>
      <c r="AA1078" s="561"/>
      <c r="AB1078" s="561"/>
      <c r="AC1078" s="561"/>
      <c r="AD1078" s="561"/>
      <c r="AE1078" s="561"/>
      <c r="AF1078" s="561"/>
      <c r="AG1078" s="561"/>
      <c r="AH1078" s="561"/>
      <c r="AJ1078" s="561"/>
      <c r="AK1078" s="561"/>
      <c r="AM1078" s="561"/>
      <c r="AN1078" s="561"/>
      <c r="AO1078" s="561"/>
      <c r="AP1078" s="561"/>
      <c r="AQ1078" s="561"/>
      <c r="AR1078" s="561"/>
      <c r="AS1078" s="561"/>
      <c r="AU1078" s="561"/>
      <c r="AV1078" s="561"/>
      <c r="AW1078" s="561"/>
      <c r="AX1078" s="561"/>
      <c r="AY1078" s="561"/>
      <c r="AZ1078" s="561"/>
      <c r="BA1078" s="561"/>
      <c r="BB1078" s="561"/>
      <c r="BC1078" s="561"/>
      <c r="BD1078" s="561"/>
      <c r="BE1078" s="561"/>
      <c r="BF1078" s="561"/>
      <c r="BG1078" s="561"/>
      <c r="BH1078" s="561"/>
      <c r="BI1078" s="561"/>
      <c r="BJ1078" s="561"/>
      <c r="BK1078" s="561"/>
      <c r="BL1078" s="561"/>
      <c r="BM1078" s="561"/>
      <c r="BN1078" s="561"/>
      <c r="BO1078" s="561"/>
      <c r="BP1078" s="561"/>
      <c r="BQ1078" s="561"/>
      <c r="BR1078" s="561"/>
      <c r="BS1078" s="561"/>
      <c r="BT1078" s="561"/>
      <c r="BU1078" s="561"/>
    </row>
    <row r="1079" spans="1:73">
      <c r="A1079" s="561"/>
      <c r="E1079" s="561"/>
      <c r="H1079" s="561"/>
      <c r="Q1079" s="561"/>
      <c r="R1079" s="561"/>
      <c r="S1079" s="561"/>
      <c r="T1079" s="561"/>
      <c r="U1079" s="561"/>
      <c r="V1079" s="561"/>
      <c r="Y1079" s="561"/>
      <c r="Z1079" s="561"/>
      <c r="AA1079" s="561"/>
      <c r="AB1079" s="561"/>
      <c r="AC1079" s="561"/>
      <c r="AD1079" s="561"/>
      <c r="AE1079" s="561"/>
      <c r="AF1079" s="561"/>
      <c r="AG1079" s="561"/>
      <c r="AH1079" s="561"/>
      <c r="AJ1079" s="561"/>
      <c r="AK1079" s="561"/>
      <c r="AM1079" s="561"/>
      <c r="AN1079" s="561"/>
      <c r="AO1079" s="561"/>
      <c r="AP1079" s="561"/>
      <c r="AQ1079" s="561"/>
      <c r="AR1079" s="561"/>
      <c r="AS1079" s="561"/>
      <c r="AU1079" s="561"/>
      <c r="AV1079" s="561"/>
      <c r="AW1079" s="561"/>
      <c r="AX1079" s="561"/>
      <c r="AY1079" s="561"/>
      <c r="AZ1079" s="561"/>
      <c r="BA1079" s="561"/>
      <c r="BB1079" s="561"/>
      <c r="BC1079" s="561"/>
      <c r="BD1079" s="561"/>
      <c r="BE1079" s="561"/>
      <c r="BF1079" s="561"/>
      <c r="BG1079" s="561"/>
      <c r="BH1079" s="561"/>
      <c r="BI1079" s="561"/>
      <c r="BJ1079" s="561"/>
      <c r="BK1079" s="561"/>
      <c r="BL1079" s="561"/>
      <c r="BM1079" s="561"/>
      <c r="BN1079" s="561"/>
      <c r="BO1079" s="561"/>
      <c r="BP1079" s="561"/>
      <c r="BQ1079" s="561"/>
      <c r="BR1079" s="561"/>
      <c r="BS1079" s="561"/>
      <c r="BT1079" s="561"/>
      <c r="BU1079" s="561"/>
    </row>
    <row r="1080" spans="1:73">
      <c r="A1080" s="561"/>
      <c r="E1080" s="561"/>
      <c r="H1080" s="561"/>
      <c r="Q1080" s="561"/>
      <c r="R1080" s="561"/>
      <c r="S1080" s="561"/>
      <c r="T1080" s="561"/>
      <c r="U1080" s="561"/>
      <c r="V1080" s="561"/>
      <c r="Y1080" s="561"/>
      <c r="Z1080" s="561"/>
      <c r="AA1080" s="561"/>
      <c r="AB1080" s="561"/>
      <c r="AC1080" s="561"/>
      <c r="AD1080" s="561"/>
      <c r="AE1080" s="561"/>
      <c r="AF1080" s="561"/>
      <c r="AG1080" s="561"/>
      <c r="AH1080" s="561"/>
      <c r="AJ1080" s="561"/>
      <c r="AK1080" s="561"/>
      <c r="AM1080" s="561"/>
      <c r="AN1080" s="561"/>
      <c r="AO1080" s="561"/>
      <c r="AP1080" s="561"/>
      <c r="AQ1080" s="561"/>
      <c r="AR1080" s="561"/>
      <c r="AS1080" s="561"/>
      <c r="AU1080" s="561"/>
      <c r="AV1080" s="561"/>
      <c r="AW1080" s="561"/>
      <c r="AX1080" s="561"/>
      <c r="AY1080" s="561"/>
      <c r="AZ1080" s="561"/>
      <c r="BA1080" s="561"/>
      <c r="BB1080" s="561"/>
      <c r="BC1080" s="561"/>
      <c r="BD1080" s="561"/>
      <c r="BE1080" s="561"/>
      <c r="BF1080" s="561"/>
      <c r="BG1080" s="561"/>
      <c r="BH1080" s="561"/>
      <c r="BI1080" s="561"/>
      <c r="BJ1080" s="561"/>
      <c r="BK1080" s="561"/>
      <c r="BL1080" s="561"/>
      <c r="BM1080" s="561"/>
      <c r="BN1080" s="561"/>
      <c r="BO1080" s="561"/>
      <c r="BP1080" s="561"/>
      <c r="BQ1080" s="561"/>
      <c r="BR1080" s="561"/>
      <c r="BS1080" s="561"/>
      <c r="BT1080" s="561"/>
      <c r="BU1080" s="561"/>
    </row>
    <row r="1081" spans="1:73">
      <c r="A1081" s="561"/>
      <c r="E1081" s="561"/>
      <c r="H1081" s="561"/>
      <c r="Q1081" s="561"/>
      <c r="R1081" s="561"/>
      <c r="S1081" s="561"/>
      <c r="T1081" s="561"/>
      <c r="U1081" s="561"/>
      <c r="V1081" s="561"/>
      <c r="Y1081" s="561"/>
      <c r="Z1081" s="561"/>
      <c r="AA1081" s="561"/>
      <c r="AB1081" s="561"/>
      <c r="AC1081" s="561"/>
      <c r="AD1081" s="561"/>
      <c r="AE1081" s="561"/>
      <c r="AF1081" s="561"/>
      <c r="AG1081" s="561"/>
      <c r="AH1081" s="561"/>
      <c r="AJ1081" s="561"/>
      <c r="AK1081" s="561"/>
      <c r="AM1081" s="561"/>
      <c r="AN1081" s="561"/>
      <c r="AO1081" s="561"/>
      <c r="AP1081" s="561"/>
      <c r="AQ1081" s="561"/>
      <c r="AR1081" s="561"/>
      <c r="AS1081" s="561"/>
      <c r="AU1081" s="561"/>
      <c r="AV1081" s="561"/>
      <c r="AW1081" s="561"/>
      <c r="AX1081" s="561"/>
      <c r="AY1081" s="561"/>
      <c r="AZ1081" s="561"/>
      <c r="BA1081" s="561"/>
      <c r="BB1081" s="561"/>
      <c r="BC1081" s="561"/>
      <c r="BD1081" s="561"/>
      <c r="BE1081" s="561"/>
      <c r="BF1081" s="561"/>
      <c r="BG1081" s="561"/>
      <c r="BH1081" s="561"/>
      <c r="BI1081" s="561"/>
      <c r="BJ1081" s="561"/>
      <c r="BK1081" s="561"/>
      <c r="BL1081" s="561"/>
      <c r="BM1081" s="561"/>
      <c r="BN1081" s="561"/>
      <c r="BO1081" s="561"/>
      <c r="BP1081" s="561"/>
      <c r="BQ1081" s="561"/>
      <c r="BR1081" s="561"/>
      <c r="BS1081" s="561"/>
      <c r="BT1081" s="561"/>
      <c r="BU1081" s="561"/>
    </row>
    <row r="1082" spans="1:73">
      <c r="A1082" s="561"/>
      <c r="E1082" s="561"/>
      <c r="H1082" s="561"/>
      <c r="Q1082" s="561"/>
      <c r="R1082" s="561"/>
      <c r="S1082" s="561"/>
      <c r="T1082" s="561"/>
      <c r="U1082" s="561"/>
      <c r="V1082" s="561"/>
      <c r="Y1082" s="561"/>
      <c r="Z1082" s="561"/>
      <c r="AA1082" s="561"/>
      <c r="AB1082" s="561"/>
      <c r="AC1082" s="561"/>
      <c r="AD1082" s="561"/>
      <c r="AE1082" s="561"/>
      <c r="AF1082" s="561"/>
      <c r="AG1082" s="561"/>
      <c r="AH1082" s="561"/>
      <c r="AJ1082" s="561"/>
      <c r="AK1082" s="561"/>
      <c r="AM1082" s="561"/>
      <c r="AN1082" s="561"/>
      <c r="AO1082" s="561"/>
      <c r="AP1082" s="561"/>
      <c r="AQ1082" s="561"/>
      <c r="AR1082" s="561"/>
      <c r="AS1082" s="561"/>
      <c r="AU1082" s="561"/>
      <c r="AV1082" s="561"/>
      <c r="AW1082" s="561"/>
      <c r="AX1082" s="561"/>
      <c r="AY1082" s="561"/>
      <c r="AZ1082" s="561"/>
      <c r="BA1082" s="561"/>
      <c r="BB1082" s="561"/>
      <c r="BC1082" s="561"/>
      <c r="BD1082" s="561"/>
      <c r="BE1082" s="561"/>
      <c r="BF1082" s="561"/>
      <c r="BG1082" s="561"/>
      <c r="BH1082" s="561"/>
      <c r="BI1082" s="561"/>
      <c r="BJ1082" s="561"/>
      <c r="BK1082" s="561"/>
      <c r="BL1082" s="561"/>
      <c r="BM1082" s="561"/>
      <c r="BN1082" s="561"/>
      <c r="BO1082" s="561"/>
      <c r="BP1082" s="561"/>
      <c r="BQ1082" s="561"/>
      <c r="BR1082" s="561"/>
      <c r="BS1082" s="561"/>
      <c r="BT1082" s="561"/>
      <c r="BU1082" s="561"/>
    </row>
    <row r="1083" spans="1:73">
      <c r="A1083" s="561"/>
      <c r="E1083" s="561"/>
      <c r="H1083" s="561"/>
      <c r="Q1083" s="561"/>
      <c r="R1083" s="561"/>
      <c r="S1083" s="561"/>
      <c r="T1083" s="561"/>
      <c r="U1083" s="561"/>
      <c r="V1083" s="561"/>
      <c r="Y1083" s="561"/>
      <c r="Z1083" s="561"/>
      <c r="AA1083" s="561"/>
      <c r="AB1083" s="561"/>
      <c r="AC1083" s="561"/>
      <c r="AD1083" s="561"/>
      <c r="AE1083" s="561"/>
      <c r="AF1083" s="561"/>
      <c r="AG1083" s="561"/>
      <c r="AH1083" s="561"/>
      <c r="AJ1083" s="561"/>
      <c r="AK1083" s="561"/>
      <c r="AM1083" s="561"/>
      <c r="AN1083" s="561"/>
      <c r="AO1083" s="561"/>
      <c r="AP1083" s="561"/>
      <c r="AQ1083" s="561"/>
      <c r="AR1083" s="561"/>
      <c r="AS1083" s="561"/>
      <c r="AU1083" s="561"/>
      <c r="AV1083" s="561"/>
      <c r="AW1083" s="561"/>
      <c r="AX1083" s="561"/>
      <c r="AY1083" s="561"/>
      <c r="AZ1083" s="561"/>
      <c r="BA1083" s="561"/>
      <c r="BB1083" s="561"/>
      <c r="BC1083" s="561"/>
      <c r="BD1083" s="561"/>
      <c r="BE1083" s="561"/>
      <c r="BF1083" s="561"/>
      <c r="BG1083" s="561"/>
      <c r="BH1083" s="561"/>
      <c r="BI1083" s="561"/>
      <c r="BJ1083" s="561"/>
      <c r="BK1083" s="561"/>
      <c r="BL1083" s="561"/>
      <c r="BM1083" s="561"/>
      <c r="BN1083" s="561"/>
      <c r="BO1083" s="561"/>
      <c r="BP1083" s="561"/>
      <c r="BQ1083" s="561"/>
      <c r="BR1083" s="561"/>
      <c r="BS1083" s="561"/>
      <c r="BT1083" s="561"/>
      <c r="BU1083" s="561"/>
    </row>
    <row r="1084" spans="1:73">
      <c r="A1084" s="561"/>
      <c r="E1084" s="561"/>
      <c r="H1084" s="561"/>
      <c r="Q1084" s="561"/>
      <c r="R1084" s="561"/>
      <c r="S1084" s="561"/>
      <c r="T1084" s="561"/>
      <c r="U1084" s="561"/>
      <c r="V1084" s="561"/>
      <c r="Y1084" s="561"/>
      <c r="Z1084" s="561"/>
      <c r="AA1084" s="561"/>
      <c r="AB1084" s="561"/>
      <c r="AC1084" s="561"/>
      <c r="AD1084" s="561"/>
      <c r="AE1084" s="561"/>
      <c r="AF1084" s="561"/>
      <c r="AG1084" s="561"/>
      <c r="AH1084" s="561"/>
      <c r="AJ1084" s="561"/>
      <c r="AK1084" s="561"/>
      <c r="AM1084" s="561"/>
      <c r="AN1084" s="561"/>
      <c r="AO1084" s="561"/>
      <c r="AP1084" s="561"/>
      <c r="AQ1084" s="561"/>
      <c r="AR1084" s="561"/>
      <c r="AS1084" s="561"/>
      <c r="AU1084" s="561"/>
      <c r="AV1084" s="561"/>
      <c r="AW1084" s="561"/>
      <c r="AX1084" s="561"/>
      <c r="AY1084" s="561"/>
      <c r="AZ1084" s="561"/>
      <c r="BA1084" s="561"/>
      <c r="BB1084" s="561"/>
      <c r="BC1084" s="561"/>
      <c r="BD1084" s="561"/>
      <c r="BE1084" s="561"/>
      <c r="BF1084" s="561"/>
      <c r="BG1084" s="561"/>
      <c r="BH1084" s="561"/>
      <c r="BI1084" s="561"/>
      <c r="BJ1084" s="561"/>
      <c r="BK1084" s="561"/>
      <c r="BL1084" s="561"/>
      <c r="BM1084" s="561"/>
      <c r="BN1084" s="561"/>
      <c r="BO1084" s="561"/>
      <c r="BP1084" s="561"/>
      <c r="BQ1084" s="561"/>
      <c r="BR1084" s="561"/>
      <c r="BS1084" s="561"/>
      <c r="BT1084" s="561"/>
      <c r="BU1084" s="561"/>
    </row>
    <row r="1085" spans="1:73">
      <c r="A1085" s="561"/>
      <c r="E1085" s="561"/>
      <c r="H1085" s="561"/>
      <c r="Q1085" s="561"/>
      <c r="R1085" s="561"/>
      <c r="S1085" s="561"/>
      <c r="T1085" s="561"/>
      <c r="U1085" s="561"/>
      <c r="V1085" s="561"/>
      <c r="Y1085" s="561"/>
      <c r="Z1085" s="561"/>
      <c r="AA1085" s="561"/>
      <c r="AB1085" s="561"/>
      <c r="AC1085" s="561"/>
      <c r="AD1085" s="561"/>
      <c r="AE1085" s="561"/>
      <c r="AF1085" s="561"/>
      <c r="AG1085" s="561"/>
      <c r="AH1085" s="561"/>
      <c r="AJ1085" s="561"/>
      <c r="AK1085" s="561"/>
      <c r="AM1085" s="561"/>
      <c r="AN1085" s="561"/>
      <c r="AO1085" s="561"/>
      <c r="AP1085" s="561"/>
      <c r="AQ1085" s="561"/>
      <c r="AR1085" s="561"/>
      <c r="AS1085" s="561"/>
      <c r="AU1085" s="561"/>
      <c r="AV1085" s="561"/>
      <c r="AW1085" s="561"/>
      <c r="AX1085" s="561"/>
      <c r="AY1085" s="561"/>
      <c r="AZ1085" s="561"/>
      <c r="BA1085" s="561"/>
      <c r="BB1085" s="561"/>
      <c r="BC1085" s="561"/>
      <c r="BD1085" s="561"/>
      <c r="BE1085" s="561"/>
      <c r="BF1085" s="561"/>
      <c r="BG1085" s="561"/>
      <c r="BH1085" s="561"/>
      <c r="BI1085" s="561"/>
      <c r="BJ1085" s="561"/>
      <c r="BK1085" s="561"/>
      <c r="BL1085" s="561"/>
      <c r="BM1085" s="561"/>
      <c r="BN1085" s="561"/>
      <c r="BO1085" s="561"/>
      <c r="BP1085" s="561"/>
      <c r="BQ1085" s="561"/>
      <c r="BR1085" s="561"/>
      <c r="BS1085" s="561"/>
      <c r="BT1085" s="561"/>
      <c r="BU1085" s="561"/>
    </row>
    <row r="1086" spans="1:73">
      <c r="A1086" s="561"/>
      <c r="E1086" s="561"/>
      <c r="H1086" s="561"/>
      <c r="Q1086" s="561"/>
      <c r="R1086" s="561"/>
      <c r="S1086" s="561"/>
      <c r="T1086" s="561"/>
      <c r="U1086" s="561"/>
      <c r="V1086" s="561"/>
      <c r="Y1086" s="561"/>
      <c r="Z1086" s="561"/>
      <c r="AA1086" s="561"/>
      <c r="AB1086" s="561"/>
      <c r="AC1086" s="561"/>
      <c r="AD1086" s="561"/>
      <c r="AE1086" s="561"/>
      <c r="AF1086" s="561"/>
      <c r="AG1086" s="561"/>
      <c r="AH1086" s="561"/>
      <c r="AJ1086" s="561"/>
      <c r="AK1086" s="561"/>
      <c r="AM1086" s="561"/>
      <c r="AN1086" s="561"/>
      <c r="AO1086" s="561"/>
      <c r="AP1086" s="561"/>
      <c r="AQ1086" s="561"/>
      <c r="AR1086" s="561"/>
      <c r="AS1086" s="561"/>
      <c r="AU1086" s="561"/>
      <c r="AV1086" s="561"/>
      <c r="AW1086" s="561"/>
      <c r="AX1086" s="561"/>
      <c r="AY1086" s="561"/>
      <c r="AZ1086" s="561"/>
      <c r="BA1086" s="561"/>
      <c r="BB1086" s="561"/>
      <c r="BC1086" s="561"/>
      <c r="BD1086" s="561"/>
      <c r="BE1086" s="561"/>
      <c r="BF1086" s="561"/>
      <c r="BG1086" s="561"/>
      <c r="BH1086" s="561"/>
      <c r="BI1086" s="561"/>
      <c r="BJ1086" s="561"/>
      <c r="BK1086" s="561"/>
      <c r="BL1086" s="561"/>
      <c r="BM1086" s="561"/>
      <c r="BN1086" s="561"/>
      <c r="BO1086" s="561"/>
      <c r="BP1086" s="561"/>
      <c r="BQ1086" s="561"/>
      <c r="BR1086" s="561"/>
      <c r="BS1086" s="561"/>
      <c r="BT1086" s="561"/>
      <c r="BU1086" s="561"/>
    </row>
    <row r="1087" spans="1:73">
      <c r="A1087" s="561"/>
      <c r="E1087" s="561"/>
      <c r="H1087" s="561"/>
      <c r="Q1087" s="561"/>
      <c r="R1087" s="561"/>
      <c r="S1087" s="561"/>
      <c r="T1087" s="561"/>
      <c r="U1087" s="561"/>
      <c r="V1087" s="561"/>
      <c r="Y1087" s="561"/>
      <c r="Z1087" s="561"/>
      <c r="AA1087" s="561"/>
      <c r="AB1087" s="561"/>
      <c r="AC1087" s="561"/>
      <c r="AD1087" s="561"/>
      <c r="AE1087" s="561"/>
      <c r="AF1087" s="561"/>
      <c r="AG1087" s="561"/>
      <c r="AH1087" s="561"/>
      <c r="AJ1087" s="561"/>
      <c r="AK1087" s="561"/>
      <c r="AM1087" s="561"/>
      <c r="AN1087" s="561"/>
      <c r="AO1087" s="561"/>
      <c r="AP1087" s="561"/>
      <c r="AQ1087" s="561"/>
      <c r="AR1087" s="561"/>
      <c r="AS1087" s="561"/>
      <c r="AU1087" s="561"/>
      <c r="AV1087" s="561"/>
      <c r="AW1087" s="561"/>
      <c r="AX1087" s="561"/>
      <c r="AY1087" s="561"/>
      <c r="AZ1087" s="561"/>
      <c r="BA1087" s="561"/>
      <c r="BB1087" s="561"/>
      <c r="BC1087" s="561"/>
      <c r="BD1087" s="561"/>
      <c r="BE1087" s="561"/>
      <c r="BF1087" s="561"/>
      <c r="BG1087" s="561"/>
      <c r="BH1087" s="561"/>
      <c r="BI1087" s="561"/>
      <c r="BJ1087" s="561"/>
      <c r="BK1087" s="561"/>
      <c r="BL1087" s="561"/>
      <c r="BM1087" s="561"/>
      <c r="BN1087" s="561"/>
      <c r="BO1087" s="561"/>
      <c r="BP1087" s="561"/>
      <c r="BQ1087" s="561"/>
      <c r="BR1087" s="561"/>
      <c r="BS1087" s="561"/>
      <c r="BT1087" s="561"/>
      <c r="BU1087" s="561"/>
    </row>
    <row r="1088" spans="1:73">
      <c r="A1088" s="561"/>
      <c r="E1088" s="561"/>
      <c r="H1088" s="561"/>
      <c r="Q1088" s="561"/>
      <c r="R1088" s="561"/>
      <c r="S1088" s="561"/>
      <c r="T1088" s="561"/>
      <c r="U1088" s="561"/>
      <c r="V1088" s="561"/>
      <c r="Y1088" s="561"/>
      <c r="Z1088" s="561"/>
      <c r="AA1088" s="561"/>
      <c r="AB1088" s="561"/>
      <c r="AC1088" s="561"/>
      <c r="AD1088" s="561"/>
      <c r="AE1088" s="561"/>
      <c r="AF1088" s="561"/>
      <c r="AG1088" s="561"/>
      <c r="AH1088" s="561"/>
      <c r="AJ1088" s="561"/>
      <c r="AK1088" s="561"/>
      <c r="AM1088" s="561"/>
      <c r="AN1088" s="561"/>
      <c r="AO1088" s="561"/>
      <c r="AP1088" s="561"/>
      <c r="AQ1088" s="561"/>
      <c r="AR1088" s="561"/>
      <c r="AS1088" s="561"/>
      <c r="AU1088" s="561"/>
      <c r="AV1088" s="561"/>
      <c r="AW1088" s="561"/>
      <c r="AX1088" s="561"/>
      <c r="AY1088" s="561"/>
      <c r="AZ1088" s="561"/>
      <c r="BA1088" s="561"/>
      <c r="BB1088" s="561"/>
      <c r="BC1088" s="561"/>
      <c r="BD1088" s="561"/>
      <c r="BE1088" s="561"/>
      <c r="BF1088" s="561"/>
      <c r="BG1088" s="561"/>
      <c r="BH1088" s="561"/>
      <c r="BI1088" s="561"/>
      <c r="BJ1088" s="561"/>
      <c r="BK1088" s="561"/>
      <c r="BL1088" s="561"/>
      <c r="BM1088" s="561"/>
      <c r="BN1088" s="561"/>
      <c r="BO1088" s="561"/>
      <c r="BP1088" s="561"/>
      <c r="BQ1088" s="561"/>
      <c r="BR1088" s="561"/>
      <c r="BS1088" s="561"/>
      <c r="BT1088" s="561"/>
      <c r="BU1088" s="561"/>
    </row>
    <row r="1089" spans="1:73">
      <c r="A1089" s="561"/>
      <c r="E1089" s="561"/>
      <c r="H1089" s="561"/>
      <c r="Q1089" s="561"/>
      <c r="R1089" s="561"/>
      <c r="S1089" s="561"/>
      <c r="T1089" s="561"/>
      <c r="U1089" s="561"/>
      <c r="V1089" s="561"/>
      <c r="Y1089" s="561"/>
      <c r="Z1089" s="561"/>
      <c r="AA1089" s="561"/>
      <c r="AB1089" s="561"/>
      <c r="AC1089" s="561"/>
      <c r="AD1089" s="561"/>
      <c r="AE1089" s="561"/>
      <c r="AF1089" s="561"/>
      <c r="AG1089" s="561"/>
      <c r="AH1089" s="561"/>
      <c r="AJ1089" s="561"/>
      <c r="AK1089" s="561"/>
      <c r="AM1089" s="561"/>
      <c r="AN1089" s="561"/>
      <c r="AO1089" s="561"/>
      <c r="AP1089" s="561"/>
      <c r="AQ1089" s="561"/>
      <c r="AR1089" s="561"/>
      <c r="AS1089" s="561"/>
      <c r="AU1089" s="561"/>
      <c r="AV1089" s="561"/>
      <c r="AW1089" s="561"/>
      <c r="AX1089" s="561"/>
      <c r="AY1089" s="561"/>
      <c r="AZ1089" s="561"/>
      <c r="BA1089" s="561"/>
      <c r="BB1089" s="561"/>
      <c r="BC1089" s="561"/>
      <c r="BD1089" s="561"/>
      <c r="BE1089" s="561"/>
      <c r="BF1089" s="561"/>
      <c r="BG1089" s="561"/>
      <c r="BH1089" s="561"/>
      <c r="BI1089" s="561"/>
      <c r="BJ1089" s="561"/>
      <c r="BK1089" s="561"/>
      <c r="BL1089" s="561"/>
      <c r="BM1089" s="561"/>
      <c r="BN1089" s="561"/>
      <c r="BO1089" s="561"/>
      <c r="BP1089" s="561"/>
      <c r="BQ1089" s="561"/>
      <c r="BR1089" s="561"/>
      <c r="BS1089" s="561"/>
      <c r="BT1089" s="561"/>
      <c r="BU1089" s="561"/>
    </row>
    <row r="1090" spans="1:73">
      <c r="A1090" s="561"/>
      <c r="E1090" s="561"/>
      <c r="H1090" s="561"/>
      <c r="Q1090" s="561"/>
      <c r="R1090" s="561"/>
      <c r="S1090" s="561"/>
      <c r="T1090" s="561"/>
      <c r="U1090" s="561"/>
      <c r="V1090" s="561"/>
      <c r="Y1090" s="561"/>
      <c r="Z1090" s="561"/>
      <c r="AA1090" s="561"/>
      <c r="AB1090" s="561"/>
      <c r="AC1090" s="561"/>
      <c r="AD1090" s="561"/>
      <c r="AE1090" s="561"/>
      <c r="AF1090" s="561"/>
      <c r="AG1090" s="561"/>
      <c r="AH1090" s="561"/>
      <c r="AJ1090" s="561"/>
      <c r="AK1090" s="561"/>
      <c r="AM1090" s="561"/>
      <c r="AN1090" s="561"/>
      <c r="AO1090" s="561"/>
      <c r="AP1090" s="561"/>
      <c r="AQ1090" s="561"/>
      <c r="AR1090" s="561"/>
      <c r="AS1090" s="561"/>
      <c r="AU1090" s="561"/>
      <c r="AV1090" s="561"/>
      <c r="AW1090" s="561"/>
      <c r="AX1090" s="561"/>
      <c r="AY1090" s="561"/>
      <c r="AZ1090" s="561"/>
      <c r="BA1090" s="561"/>
      <c r="BB1090" s="561"/>
      <c r="BC1090" s="561"/>
      <c r="BD1090" s="561"/>
      <c r="BE1090" s="561"/>
      <c r="BF1090" s="561"/>
      <c r="BG1090" s="561"/>
      <c r="BH1090" s="561"/>
      <c r="BI1090" s="561"/>
      <c r="BJ1090" s="561"/>
      <c r="BK1090" s="561"/>
      <c r="BL1090" s="561"/>
      <c r="BM1090" s="561"/>
      <c r="BN1090" s="561"/>
      <c r="BO1090" s="561"/>
      <c r="BP1090" s="561"/>
      <c r="BQ1090" s="561"/>
      <c r="BR1090" s="561"/>
      <c r="BS1090" s="561"/>
      <c r="BT1090" s="561"/>
      <c r="BU1090" s="561"/>
    </row>
    <row r="1091" spans="1:73">
      <c r="A1091" s="561"/>
      <c r="E1091" s="561"/>
      <c r="H1091" s="561"/>
      <c r="Q1091" s="561"/>
      <c r="R1091" s="561"/>
      <c r="S1091" s="561"/>
      <c r="T1091" s="561"/>
      <c r="U1091" s="561"/>
      <c r="V1091" s="561"/>
      <c r="Y1091" s="561"/>
      <c r="Z1091" s="561"/>
      <c r="AA1091" s="561"/>
      <c r="AB1091" s="561"/>
      <c r="AC1091" s="561"/>
      <c r="AD1091" s="561"/>
      <c r="AE1091" s="561"/>
      <c r="AF1091" s="561"/>
      <c r="AG1091" s="561"/>
      <c r="AH1091" s="561"/>
      <c r="AJ1091" s="561"/>
      <c r="AK1091" s="561"/>
      <c r="AM1091" s="561"/>
      <c r="AN1091" s="561"/>
      <c r="AO1091" s="561"/>
      <c r="AP1091" s="561"/>
      <c r="AQ1091" s="561"/>
      <c r="AR1091" s="561"/>
      <c r="AS1091" s="561"/>
      <c r="AU1091" s="561"/>
      <c r="AV1091" s="561"/>
      <c r="AW1091" s="561"/>
      <c r="AX1091" s="561"/>
      <c r="AY1091" s="561"/>
      <c r="AZ1091" s="561"/>
      <c r="BA1091" s="561"/>
      <c r="BB1091" s="561"/>
      <c r="BC1091" s="561"/>
      <c r="BD1091" s="561"/>
      <c r="BE1091" s="561"/>
      <c r="BF1091" s="561"/>
      <c r="BG1091" s="561"/>
      <c r="BH1091" s="561"/>
      <c r="BI1091" s="561"/>
      <c r="BJ1091" s="561"/>
      <c r="BK1091" s="561"/>
      <c r="BL1091" s="561"/>
      <c r="BM1091" s="561"/>
      <c r="BN1091" s="561"/>
      <c r="BO1091" s="561"/>
      <c r="BP1091" s="561"/>
      <c r="BQ1091" s="561"/>
      <c r="BR1091" s="561"/>
      <c r="BS1091" s="561"/>
      <c r="BT1091" s="561"/>
      <c r="BU1091" s="561"/>
    </row>
    <row r="1092" spans="1:73">
      <c r="A1092" s="561"/>
      <c r="E1092" s="561"/>
      <c r="H1092" s="561"/>
      <c r="Q1092" s="561"/>
      <c r="R1092" s="561"/>
      <c r="S1092" s="561"/>
      <c r="T1092" s="561"/>
      <c r="U1092" s="561"/>
      <c r="V1092" s="561"/>
      <c r="Y1092" s="561"/>
      <c r="Z1092" s="561"/>
      <c r="AA1092" s="561"/>
      <c r="AB1092" s="561"/>
      <c r="AC1092" s="561"/>
      <c r="AD1092" s="561"/>
      <c r="AE1092" s="561"/>
      <c r="AF1092" s="561"/>
      <c r="AG1092" s="561"/>
      <c r="AH1092" s="561"/>
      <c r="AJ1092" s="561"/>
      <c r="AK1092" s="561"/>
      <c r="AM1092" s="561"/>
      <c r="AN1092" s="561"/>
      <c r="AO1092" s="561"/>
      <c r="AP1092" s="561"/>
      <c r="AQ1092" s="561"/>
      <c r="AR1092" s="561"/>
      <c r="AS1092" s="561"/>
      <c r="AU1092" s="561"/>
      <c r="AV1092" s="561"/>
      <c r="AW1092" s="561"/>
      <c r="AX1092" s="561"/>
      <c r="AY1092" s="561"/>
      <c r="AZ1092" s="561"/>
      <c r="BA1092" s="561"/>
      <c r="BB1092" s="561"/>
      <c r="BC1092" s="561"/>
      <c r="BD1092" s="561"/>
      <c r="BE1092" s="561"/>
      <c r="BF1092" s="561"/>
      <c r="BG1092" s="561"/>
      <c r="BH1092" s="561"/>
      <c r="BI1092" s="561"/>
      <c r="BJ1092" s="561"/>
      <c r="BK1092" s="561"/>
      <c r="BL1092" s="561"/>
      <c r="BM1092" s="561"/>
      <c r="BN1092" s="561"/>
      <c r="BO1092" s="561"/>
      <c r="BP1092" s="561"/>
      <c r="BQ1092" s="561"/>
      <c r="BR1092" s="561"/>
      <c r="BS1092" s="561"/>
      <c r="BT1092" s="561"/>
      <c r="BU1092" s="561"/>
    </row>
    <row r="1093" spans="1:73">
      <c r="A1093" s="561"/>
      <c r="E1093" s="561"/>
      <c r="H1093" s="561"/>
      <c r="Q1093" s="561"/>
      <c r="R1093" s="561"/>
      <c r="S1093" s="561"/>
      <c r="T1093" s="561"/>
      <c r="U1093" s="561"/>
      <c r="V1093" s="561"/>
      <c r="Y1093" s="561"/>
      <c r="Z1093" s="561"/>
      <c r="AA1093" s="561"/>
      <c r="AB1093" s="561"/>
      <c r="AC1093" s="561"/>
      <c r="AD1093" s="561"/>
      <c r="AE1093" s="561"/>
      <c r="AF1093" s="561"/>
      <c r="AG1093" s="561"/>
      <c r="AH1093" s="561"/>
      <c r="AJ1093" s="561"/>
      <c r="AK1093" s="561"/>
      <c r="AM1093" s="561"/>
      <c r="AN1093" s="561"/>
      <c r="AO1093" s="561"/>
      <c r="AP1093" s="561"/>
      <c r="AQ1093" s="561"/>
      <c r="AR1093" s="561"/>
      <c r="AS1093" s="561"/>
      <c r="AU1093" s="561"/>
      <c r="AV1093" s="561"/>
      <c r="AW1093" s="561"/>
      <c r="AX1093" s="561"/>
      <c r="AY1093" s="561"/>
      <c r="AZ1093" s="561"/>
      <c r="BA1093" s="561"/>
      <c r="BB1093" s="561"/>
      <c r="BC1093" s="561"/>
      <c r="BD1093" s="561"/>
      <c r="BE1093" s="561"/>
      <c r="BF1093" s="561"/>
      <c r="BG1093" s="561"/>
      <c r="BH1093" s="561"/>
      <c r="BI1093" s="561"/>
      <c r="BJ1093" s="561"/>
      <c r="BK1093" s="561"/>
      <c r="BL1093" s="561"/>
      <c r="BM1093" s="561"/>
      <c r="BN1093" s="561"/>
      <c r="BO1093" s="561"/>
      <c r="BP1093" s="561"/>
      <c r="BQ1093" s="561"/>
      <c r="BR1093" s="561"/>
      <c r="BS1093" s="561"/>
      <c r="BT1093" s="561"/>
      <c r="BU1093" s="561"/>
    </row>
    <row r="1094" spans="1:73">
      <c r="A1094" s="561"/>
      <c r="E1094" s="561"/>
      <c r="H1094" s="561"/>
      <c r="Q1094" s="561"/>
      <c r="R1094" s="561"/>
      <c r="S1094" s="561"/>
      <c r="T1094" s="561"/>
      <c r="U1094" s="561"/>
      <c r="V1094" s="561"/>
      <c r="Y1094" s="561"/>
      <c r="Z1094" s="561"/>
      <c r="AA1094" s="561"/>
      <c r="AB1094" s="561"/>
      <c r="AC1094" s="561"/>
      <c r="AD1094" s="561"/>
      <c r="AE1094" s="561"/>
      <c r="AF1094" s="561"/>
      <c r="AG1094" s="561"/>
      <c r="AH1094" s="561"/>
      <c r="AJ1094" s="561"/>
      <c r="AK1094" s="561"/>
      <c r="AM1094" s="561"/>
      <c r="AN1094" s="561"/>
      <c r="AO1094" s="561"/>
      <c r="AP1094" s="561"/>
      <c r="AQ1094" s="561"/>
      <c r="AR1094" s="561"/>
      <c r="AS1094" s="561"/>
      <c r="AU1094" s="561"/>
      <c r="AV1094" s="561"/>
      <c r="AW1094" s="561"/>
      <c r="AX1094" s="561"/>
      <c r="AY1094" s="561"/>
      <c r="AZ1094" s="561"/>
      <c r="BA1094" s="561"/>
      <c r="BB1094" s="561"/>
      <c r="BC1094" s="561"/>
      <c r="BD1094" s="561"/>
      <c r="BE1094" s="561"/>
      <c r="BF1094" s="561"/>
      <c r="BG1094" s="561"/>
      <c r="BH1094" s="561"/>
      <c r="BI1094" s="561"/>
      <c r="BJ1094" s="561"/>
      <c r="BK1094" s="561"/>
      <c r="BL1094" s="561"/>
      <c r="BM1094" s="561"/>
      <c r="BN1094" s="561"/>
      <c r="BO1094" s="561"/>
      <c r="BP1094" s="561"/>
      <c r="BQ1094" s="561"/>
      <c r="BR1094" s="561"/>
      <c r="BS1094" s="561"/>
      <c r="BT1094" s="561"/>
      <c r="BU1094" s="561"/>
    </row>
    <row r="1095" spans="1:73">
      <c r="A1095" s="561"/>
      <c r="E1095" s="561"/>
      <c r="H1095" s="561"/>
      <c r="Q1095" s="561"/>
      <c r="R1095" s="561"/>
      <c r="S1095" s="561"/>
      <c r="T1095" s="561"/>
      <c r="U1095" s="561"/>
      <c r="V1095" s="561"/>
      <c r="Y1095" s="561"/>
      <c r="Z1095" s="561"/>
      <c r="AA1095" s="561"/>
      <c r="AB1095" s="561"/>
      <c r="AC1095" s="561"/>
      <c r="AD1095" s="561"/>
      <c r="AE1095" s="561"/>
      <c r="AF1095" s="561"/>
      <c r="AG1095" s="561"/>
      <c r="AH1095" s="561"/>
      <c r="AJ1095" s="561"/>
      <c r="AK1095" s="561"/>
      <c r="AM1095" s="561"/>
      <c r="AN1095" s="561"/>
      <c r="AO1095" s="561"/>
      <c r="AP1095" s="561"/>
      <c r="AQ1095" s="561"/>
      <c r="AR1095" s="561"/>
      <c r="AS1095" s="561"/>
      <c r="AU1095" s="561"/>
      <c r="AV1095" s="561"/>
      <c r="AW1095" s="561"/>
      <c r="AX1095" s="561"/>
      <c r="AY1095" s="561"/>
      <c r="AZ1095" s="561"/>
      <c r="BA1095" s="561"/>
      <c r="BB1095" s="561"/>
      <c r="BC1095" s="561"/>
      <c r="BD1095" s="561"/>
      <c r="BE1095" s="561"/>
      <c r="BF1095" s="561"/>
      <c r="BG1095" s="561"/>
      <c r="BH1095" s="561"/>
      <c r="BI1095" s="561"/>
      <c r="BJ1095" s="561"/>
      <c r="BK1095" s="561"/>
      <c r="BL1095" s="561"/>
      <c r="BM1095" s="561"/>
      <c r="BN1095" s="561"/>
      <c r="BO1095" s="561"/>
      <c r="BP1095" s="561"/>
      <c r="BQ1095" s="561"/>
      <c r="BR1095" s="561"/>
      <c r="BS1095" s="561"/>
      <c r="BT1095" s="561"/>
      <c r="BU1095" s="561"/>
    </row>
    <row r="1096" spans="1:73">
      <c r="A1096" s="561"/>
      <c r="E1096" s="561"/>
      <c r="H1096" s="561"/>
      <c r="Q1096" s="561"/>
      <c r="R1096" s="561"/>
      <c r="S1096" s="561"/>
      <c r="T1096" s="561"/>
      <c r="U1096" s="561"/>
      <c r="V1096" s="561"/>
      <c r="Y1096" s="561"/>
      <c r="Z1096" s="561"/>
      <c r="AA1096" s="561"/>
      <c r="AB1096" s="561"/>
      <c r="AC1096" s="561"/>
      <c r="AD1096" s="561"/>
      <c r="AE1096" s="561"/>
      <c r="AF1096" s="561"/>
      <c r="AG1096" s="561"/>
      <c r="AH1096" s="561"/>
      <c r="AJ1096" s="561"/>
      <c r="AK1096" s="561"/>
      <c r="AM1096" s="561"/>
      <c r="AN1096" s="561"/>
      <c r="AO1096" s="561"/>
      <c r="AP1096" s="561"/>
      <c r="AQ1096" s="561"/>
      <c r="AR1096" s="561"/>
      <c r="AS1096" s="561"/>
      <c r="AU1096" s="561"/>
      <c r="AV1096" s="561"/>
      <c r="AW1096" s="561"/>
      <c r="AX1096" s="561"/>
      <c r="AY1096" s="561"/>
      <c r="AZ1096" s="561"/>
      <c r="BA1096" s="561"/>
      <c r="BB1096" s="561"/>
      <c r="BC1096" s="561"/>
      <c r="BD1096" s="561"/>
      <c r="BE1096" s="561"/>
      <c r="BF1096" s="561"/>
      <c r="BG1096" s="561"/>
      <c r="BH1096" s="561"/>
      <c r="BI1096" s="561"/>
      <c r="BJ1096" s="561"/>
      <c r="BK1096" s="561"/>
      <c r="BL1096" s="561"/>
      <c r="BM1096" s="561"/>
      <c r="BN1096" s="561"/>
      <c r="BO1096" s="561"/>
      <c r="BP1096" s="561"/>
      <c r="BQ1096" s="561"/>
      <c r="BR1096" s="561"/>
      <c r="BS1096" s="561"/>
      <c r="BT1096" s="561"/>
      <c r="BU1096" s="561"/>
    </row>
    <row r="1097" spans="1:73">
      <c r="A1097" s="561"/>
      <c r="E1097" s="561"/>
      <c r="H1097" s="561"/>
      <c r="Q1097" s="561"/>
      <c r="R1097" s="561"/>
      <c r="S1097" s="561"/>
      <c r="T1097" s="561"/>
      <c r="U1097" s="561"/>
      <c r="V1097" s="561"/>
      <c r="Y1097" s="561"/>
      <c r="Z1097" s="561"/>
      <c r="AA1097" s="561"/>
      <c r="AB1097" s="561"/>
      <c r="AC1097" s="561"/>
      <c r="AD1097" s="561"/>
      <c r="AE1097" s="561"/>
      <c r="AF1097" s="561"/>
      <c r="AG1097" s="561"/>
      <c r="AH1097" s="561"/>
      <c r="AJ1097" s="561"/>
      <c r="AK1097" s="561"/>
      <c r="AM1097" s="561"/>
      <c r="AN1097" s="561"/>
      <c r="AO1097" s="561"/>
      <c r="AP1097" s="561"/>
      <c r="AQ1097" s="561"/>
      <c r="AR1097" s="561"/>
      <c r="AS1097" s="561"/>
      <c r="AU1097" s="561"/>
      <c r="AV1097" s="561"/>
      <c r="AW1097" s="561"/>
      <c r="AX1097" s="561"/>
      <c r="AY1097" s="561"/>
      <c r="AZ1097" s="561"/>
      <c r="BA1097" s="561"/>
      <c r="BB1097" s="561"/>
      <c r="BC1097" s="561"/>
      <c r="BD1097" s="561"/>
      <c r="BE1097" s="561"/>
      <c r="BF1097" s="561"/>
      <c r="BG1097" s="561"/>
      <c r="BH1097" s="561"/>
      <c r="BI1097" s="561"/>
      <c r="BJ1097" s="561"/>
      <c r="BK1097" s="561"/>
      <c r="BL1097" s="561"/>
      <c r="BM1097" s="561"/>
      <c r="BN1097" s="561"/>
      <c r="BO1097" s="561"/>
      <c r="BP1097" s="561"/>
      <c r="BQ1097" s="561"/>
      <c r="BR1097" s="561"/>
      <c r="BS1097" s="561"/>
      <c r="BT1097" s="561"/>
      <c r="BU1097" s="561"/>
    </row>
    <row r="1098" spans="1:73">
      <c r="A1098" s="561"/>
      <c r="E1098" s="561"/>
      <c r="H1098" s="561"/>
      <c r="Q1098" s="561"/>
      <c r="R1098" s="561"/>
      <c r="S1098" s="561"/>
      <c r="T1098" s="561"/>
      <c r="U1098" s="561"/>
      <c r="V1098" s="561"/>
      <c r="Y1098" s="561"/>
      <c r="Z1098" s="561"/>
      <c r="AA1098" s="561"/>
      <c r="AB1098" s="561"/>
      <c r="AC1098" s="561"/>
      <c r="AD1098" s="561"/>
      <c r="AE1098" s="561"/>
      <c r="AF1098" s="561"/>
      <c r="AG1098" s="561"/>
      <c r="AH1098" s="561"/>
      <c r="AJ1098" s="561"/>
      <c r="AK1098" s="561"/>
      <c r="AM1098" s="561"/>
      <c r="AN1098" s="561"/>
      <c r="AO1098" s="561"/>
      <c r="AP1098" s="561"/>
      <c r="AQ1098" s="561"/>
      <c r="AR1098" s="561"/>
      <c r="AS1098" s="561"/>
      <c r="AU1098" s="561"/>
      <c r="AV1098" s="561"/>
      <c r="AW1098" s="561"/>
      <c r="AX1098" s="561"/>
      <c r="AY1098" s="561"/>
      <c r="AZ1098" s="561"/>
      <c r="BA1098" s="561"/>
      <c r="BB1098" s="561"/>
      <c r="BC1098" s="561"/>
      <c r="BD1098" s="561"/>
      <c r="BE1098" s="561"/>
      <c r="BF1098" s="561"/>
      <c r="BG1098" s="561"/>
      <c r="BH1098" s="561"/>
      <c r="BI1098" s="561"/>
      <c r="BJ1098" s="561"/>
      <c r="BK1098" s="561"/>
      <c r="BL1098" s="561"/>
      <c r="BM1098" s="561"/>
      <c r="BN1098" s="561"/>
      <c r="BO1098" s="561"/>
      <c r="BP1098" s="561"/>
      <c r="BQ1098" s="561"/>
      <c r="BR1098" s="561"/>
      <c r="BS1098" s="561"/>
      <c r="BT1098" s="561"/>
      <c r="BU1098" s="561"/>
    </row>
    <row r="1099" spans="1:73">
      <c r="A1099" s="561"/>
      <c r="E1099" s="561"/>
      <c r="H1099" s="561"/>
      <c r="Q1099" s="561"/>
      <c r="R1099" s="561"/>
      <c r="S1099" s="561"/>
      <c r="T1099" s="561"/>
      <c r="U1099" s="561"/>
      <c r="V1099" s="561"/>
      <c r="Y1099" s="561"/>
      <c r="Z1099" s="561"/>
      <c r="AA1099" s="561"/>
      <c r="AB1099" s="561"/>
      <c r="AC1099" s="561"/>
      <c r="AD1099" s="561"/>
      <c r="AE1099" s="561"/>
      <c r="AF1099" s="561"/>
      <c r="AG1099" s="561"/>
      <c r="AH1099" s="561"/>
      <c r="AJ1099" s="561"/>
      <c r="AK1099" s="561"/>
      <c r="AM1099" s="561"/>
      <c r="AN1099" s="561"/>
      <c r="AO1099" s="561"/>
      <c r="AP1099" s="561"/>
      <c r="AQ1099" s="561"/>
      <c r="AR1099" s="561"/>
      <c r="AS1099" s="561"/>
      <c r="AU1099" s="561"/>
      <c r="AV1099" s="561"/>
      <c r="AW1099" s="561"/>
      <c r="AX1099" s="561"/>
      <c r="AY1099" s="561"/>
      <c r="AZ1099" s="561"/>
      <c r="BA1099" s="561"/>
      <c r="BB1099" s="561"/>
      <c r="BC1099" s="561"/>
      <c r="BD1099" s="561"/>
      <c r="BE1099" s="561"/>
      <c r="BF1099" s="561"/>
      <c r="BG1099" s="561"/>
      <c r="BH1099" s="561"/>
      <c r="BI1099" s="561"/>
      <c r="BJ1099" s="561"/>
      <c r="BK1099" s="561"/>
      <c r="BL1099" s="561"/>
      <c r="BM1099" s="561"/>
      <c r="BN1099" s="561"/>
      <c r="BO1099" s="561"/>
      <c r="BP1099" s="561"/>
      <c r="BQ1099" s="561"/>
      <c r="BR1099" s="561"/>
      <c r="BS1099" s="561"/>
      <c r="BT1099" s="561"/>
      <c r="BU1099" s="561"/>
    </row>
    <row r="1100" spans="1:73">
      <c r="A1100" s="561"/>
      <c r="E1100" s="561"/>
      <c r="H1100" s="561"/>
      <c r="Q1100" s="561"/>
      <c r="R1100" s="561"/>
      <c r="S1100" s="561"/>
      <c r="T1100" s="561"/>
      <c r="U1100" s="561"/>
      <c r="V1100" s="561"/>
      <c r="Y1100" s="561"/>
      <c r="Z1100" s="561"/>
      <c r="AA1100" s="561"/>
      <c r="AB1100" s="561"/>
      <c r="AC1100" s="561"/>
      <c r="AD1100" s="561"/>
      <c r="AE1100" s="561"/>
      <c r="AF1100" s="561"/>
      <c r="AG1100" s="561"/>
      <c r="AH1100" s="561"/>
      <c r="AJ1100" s="561"/>
      <c r="AK1100" s="561"/>
      <c r="AM1100" s="561"/>
      <c r="AN1100" s="561"/>
      <c r="AO1100" s="561"/>
      <c r="AP1100" s="561"/>
      <c r="AQ1100" s="561"/>
      <c r="AR1100" s="561"/>
      <c r="AS1100" s="561"/>
      <c r="AU1100" s="561"/>
      <c r="AV1100" s="561"/>
      <c r="AW1100" s="561"/>
      <c r="AX1100" s="561"/>
      <c r="AY1100" s="561"/>
      <c r="AZ1100" s="561"/>
      <c r="BA1100" s="561"/>
      <c r="BB1100" s="561"/>
      <c r="BC1100" s="561"/>
      <c r="BD1100" s="561"/>
      <c r="BE1100" s="561"/>
      <c r="BF1100" s="561"/>
      <c r="BG1100" s="561"/>
      <c r="BH1100" s="561"/>
      <c r="BI1100" s="561"/>
      <c r="BJ1100" s="561"/>
      <c r="BK1100" s="561"/>
      <c r="BL1100" s="561"/>
      <c r="BM1100" s="561"/>
      <c r="BN1100" s="561"/>
      <c r="BO1100" s="561"/>
      <c r="BP1100" s="561"/>
      <c r="BQ1100" s="561"/>
      <c r="BR1100" s="561"/>
      <c r="BS1100" s="561"/>
      <c r="BT1100" s="561"/>
      <c r="BU1100" s="561"/>
    </row>
    <row r="1101" spans="1:73">
      <c r="A1101" s="561"/>
      <c r="E1101" s="561"/>
      <c r="H1101" s="561"/>
      <c r="Q1101" s="561"/>
      <c r="R1101" s="561"/>
      <c r="S1101" s="561"/>
      <c r="T1101" s="561"/>
      <c r="U1101" s="561"/>
      <c r="V1101" s="561"/>
      <c r="Y1101" s="561"/>
      <c r="Z1101" s="561"/>
      <c r="AA1101" s="561"/>
      <c r="AB1101" s="561"/>
      <c r="AC1101" s="561"/>
      <c r="AD1101" s="561"/>
      <c r="AE1101" s="561"/>
      <c r="AF1101" s="561"/>
      <c r="AG1101" s="561"/>
      <c r="AH1101" s="561"/>
      <c r="AJ1101" s="561"/>
      <c r="AK1101" s="561"/>
      <c r="AM1101" s="561"/>
      <c r="AN1101" s="561"/>
      <c r="AO1101" s="561"/>
      <c r="AP1101" s="561"/>
      <c r="AQ1101" s="561"/>
      <c r="AR1101" s="561"/>
      <c r="AS1101" s="561"/>
      <c r="AU1101" s="561"/>
      <c r="AV1101" s="561"/>
      <c r="AW1101" s="561"/>
      <c r="AX1101" s="561"/>
      <c r="AY1101" s="561"/>
      <c r="AZ1101" s="561"/>
      <c r="BA1101" s="561"/>
      <c r="BB1101" s="561"/>
      <c r="BC1101" s="561"/>
      <c r="BD1101" s="561"/>
      <c r="BE1101" s="561"/>
      <c r="BF1101" s="561"/>
      <c r="BG1101" s="561"/>
      <c r="BH1101" s="561"/>
      <c r="BI1101" s="561"/>
      <c r="BJ1101" s="561"/>
      <c r="BK1101" s="561"/>
      <c r="BL1101" s="561"/>
      <c r="BM1101" s="561"/>
      <c r="BN1101" s="561"/>
      <c r="BO1101" s="561"/>
      <c r="BP1101" s="561"/>
      <c r="BQ1101" s="561"/>
      <c r="BR1101" s="561"/>
      <c r="BS1101" s="561"/>
      <c r="BT1101" s="561"/>
      <c r="BU1101" s="561"/>
    </row>
    <row r="1102" spans="1:73">
      <c r="A1102" s="561"/>
      <c r="E1102" s="561"/>
      <c r="H1102" s="561"/>
      <c r="Q1102" s="561"/>
      <c r="R1102" s="561"/>
      <c r="S1102" s="561"/>
      <c r="T1102" s="561"/>
      <c r="U1102" s="561"/>
      <c r="V1102" s="561"/>
      <c r="Y1102" s="561"/>
      <c r="Z1102" s="561"/>
      <c r="AA1102" s="561"/>
      <c r="AB1102" s="561"/>
      <c r="AC1102" s="561"/>
      <c r="AD1102" s="561"/>
      <c r="AE1102" s="561"/>
      <c r="AF1102" s="561"/>
      <c r="AG1102" s="561"/>
      <c r="AH1102" s="561"/>
      <c r="AJ1102" s="561"/>
      <c r="AK1102" s="561"/>
      <c r="AM1102" s="561"/>
      <c r="AN1102" s="561"/>
      <c r="AO1102" s="561"/>
      <c r="AP1102" s="561"/>
      <c r="AQ1102" s="561"/>
      <c r="AR1102" s="561"/>
      <c r="AS1102" s="561"/>
      <c r="AU1102" s="561"/>
      <c r="AV1102" s="561"/>
      <c r="AW1102" s="561"/>
      <c r="AX1102" s="561"/>
      <c r="AY1102" s="561"/>
      <c r="AZ1102" s="561"/>
      <c r="BA1102" s="561"/>
      <c r="BB1102" s="561"/>
      <c r="BC1102" s="561"/>
      <c r="BD1102" s="561"/>
      <c r="BE1102" s="561"/>
      <c r="BF1102" s="561"/>
      <c r="BG1102" s="561"/>
      <c r="BH1102" s="561"/>
      <c r="BI1102" s="561"/>
      <c r="BJ1102" s="561"/>
      <c r="BK1102" s="561"/>
      <c r="BL1102" s="561"/>
      <c r="BM1102" s="561"/>
      <c r="BN1102" s="561"/>
      <c r="BO1102" s="561"/>
      <c r="BP1102" s="561"/>
      <c r="BQ1102" s="561"/>
      <c r="BR1102" s="561"/>
      <c r="BS1102" s="561"/>
      <c r="BT1102" s="561"/>
      <c r="BU1102" s="561"/>
    </row>
    <row r="1103" spans="1:73">
      <c r="A1103" s="561"/>
      <c r="E1103" s="561"/>
      <c r="H1103" s="561"/>
      <c r="Q1103" s="561"/>
      <c r="R1103" s="561"/>
      <c r="S1103" s="561"/>
      <c r="T1103" s="561"/>
      <c r="U1103" s="561"/>
      <c r="V1103" s="561"/>
      <c r="Y1103" s="561"/>
      <c r="Z1103" s="561"/>
      <c r="AA1103" s="561"/>
      <c r="AB1103" s="561"/>
      <c r="AC1103" s="561"/>
      <c r="AD1103" s="561"/>
      <c r="AE1103" s="561"/>
      <c r="AF1103" s="561"/>
      <c r="AG1103" s="561"/>
      <c r="AH1103" s="561"/>
      <c r="AJ1103" s="561"/>
      <c r="AK1103" s="561"/>
      <c r="AM1103" s="561"/>
      <c r="AN1103" s="561"/>
      <c r="AO1103" s="561"/>
      <c r="AP1103" s="561"/>
      <c r="AQ1103" s="561"/>
      <c r="AR1103" s="561"/>
      <c r="AS1103" s="561"/>
      <c r="AU1103" s="561"/>
      <c r="AV1103" s="561"/>
      <c r="AW1103" s="561"/>
      <c r="AX1103" s="561"/>
      <c r="AY1103" s="561"/>
      <c r="AZ1103" s="561"/>
      <c r="BA1103" s="561"/>
      <c r="BB1103" s="561"/>
      <c r="BC1103" s="561"/>
      <c r="BD1103" s="561"/>
      <c r="BE1103" s="561"/>
      <c r="BF1103" s="561"/>
      <c r="BG1103" s="561"/>
      <c r="BH1103" s="561"/>
      <c r="BI1103" s="561"/>
      <c r="BJ1103" s="561"/>
      <c r="BK1103" s="561"/>
      <c r="BL1103" s="561"/>
      <c r="BM1103" s="561"/>
      <c r="BN1103" s="561"/>
      <c r="BO1103" s="561"/>
      <c r="BP1103" s="561"/>
      <c r="BQ1103" s="561"/>
      <c r="BR1103" s="561"/>
      <c r="BS1103" s="561"/>
      <c r="BT1103" s="561"/>
      <c r="BU1103" s="561"/>
    </row>
    <row r="1104" spans="1:73">
      <c r="A1104" s="561"/>
      <c r="E1104" s="561"/>
      <c r="H1104" s="561"/>
      <c r="Q1104" s="561"/>
      <c r="R1104" s="561"/>
      <c r="S1104" s="561"/>
      <c r="T1104" s="561"/>
      <c r="U1104" s="561"/>
      <c r="V1104" s="561"/>
      <c r="Y1104" s="561"/>
      <c r="Z1104" s="561"/>
      <c r="AA1104" s="561"/>
      <c r="AB1104" s="561"/>
      <c r="AC1104" s="561"/>
      <c r="AD1104" s="561"/>
      <c r="AE1104" s="561"/>
      <c r="AF1104" s="561"/>
      <c r="AG1104" s="561"/>
      <c r="AH1104" s="561"/>
      <c r="AJ1104" s="561"/>
      <c r="AK1104" s="561"/>
      <c r="AM1104" s="561"/>
      <c r="AN1104" s="561"/>
      <c r="AO1104" s="561"/>
      <c r="AP1104" s="561"/>
      <c r="AQ1104" s="561"/>
      <c r="AR1104" s="561"/>
      <c r="AS1104" s="561"/>
      <c r="AU1104" s="561"/>
      <c r="AV1104" s="561"/>
      <c r="AW1104" s="561"/>
      <c r="AX1104" s="561"/>
      <c r="AY1104" s="561"/>
      <c r="AZ1104" s="561"/>
      <c r="BA1104" s="561"/>
      <c r="BB1104" s="561"/>
      <c r="BC1104" s="561"/>
      <c r="BD1104" s="561"/>
      <c r="BE1104" s="561"/>
      <c r="BF1104" s="561"/>
      <c r="BG1104" s="561"/>
      <c r="BH1104" s="561"/>
      <c r="BI1104" s="561"/>
      <c r="BJ1104" s="561"/>
      <c r="BK1104" s="561"/>
      <c r="BL1104" s="561"/>
      <c r="BM1104" s="561"/>
      <c r="BN1104" s="561"/>
      <c r="BO1104" s="561"/>
      <c r="BP1104" s="561"/>
      <c r="BQ1104" s="561"/>
      <c r="BR1104" s="561"/>
      <c r="BS1104" s="561"/>
      <c r="BT1104" s="561"/>
      <c r="BU1104" s="561"/>
    </row>
    <row r="1105" spans="1:73">
      <c r="A1105" s="561"/>
      <c r="E1105" s="561"/>
      <c r="H1105" s="561"/>
      <c r="Q1105" s="561"/>
      <c r="R1105" s="561"/>
      <c r="S1105" s="561"/>
      <c r="T1105" s="561"/>
      <c r="U1105" s="561"/>
      <c r="V1105" s="561"/>
      <c r="Y1105" s="561"/>
      <c r="Z1105" s="561"/>
      <c r="AA1105" s="561"/>
      <c r="AB1105" s="561"/>
      <c r="AC1105" s="561"/>
      <c r="AD1105" s="561"/>
      <c r="AE1105" s="561"/>
      <c r="AF1105" s="561"/>
      <c r="AG1105" s="561"/>
      <c r="AH1105" s="561"/>
      <c r="AJ1105" s="561"/>
      <c r="AK1105" s="561"/>
      <c r="AM1105" s="561"/>
      <c r="AN1105" s="561"/>
      <c r="AO1105" s="561"/>
      <c r="AP1105" s="561"/>
      <c r="AQ1105" s="561"/>
      <c r="AR1105" s="561"/>
      <c r="AS1105" s="561"/>
      <c r="AU1105" s="561"/>
      <c r="AV1105" s="561"/>
      <c r="AW1105" s="561"/>
      <c r="AX1105" s="561"/>
      <c r="AY1105" s="561"/>
      <c r="AZ1105" s="561"/>
      <c r="BA1105" s="561"/>
      <c r="BB1105" s="561"/>
      <c r="BC1105" s="561"/>
      <c r="BD1105" s="561"/>
      <c r="BE1105" s="561"/>
      <c r="BF1105" s="561"/>
      <c r="BG1105" s="561"/>
      <c r="BH1105" s="561"/>
      <c r="BI1105" s="561"/>
      <c r="BJ1105" s="561"/>
      <c r="BK1105" s="561"/>
      <c r="BL1105" s="561"/>
      <c r="BM1105" s="561"/>
      <c r="BN1105" s="561"/>
      <c r="BO1105" s="561"/>
      <c r="BP1105" s="561"/>
      <c r="BQ1105" s="561"/>
      <c r="BR1105" s="561"/>
      <c r="BS1105" s="561"/>
      <c r="BT1105" s="561"/>
      <c r="BU1105" s="561"/>
    </row>
    <row r="1106" spans="1:73">
      <c r="A1106" s="561"/>
      <c r="E1106" s="561"/>
      <c r="H1106" s="561"/>
      <c r="Q1106" s="561"/>
      <c r="R1106" s="561"/>
      <c r="S1106" s="561"/>
      <c r="T1106" s="561"/>
      <c r="U1106" s="561"/>
      <c r="V1106" s="561"/>
      <c r="Y1106" s="561"/>
      <c r="Z1106" s="561"/>
      <c r="AA1106" s="561"/>
      <c r="AB1106" s="561"/>
      <c r="AC1106" s="561"/>
      <c r="AD1106" s="561"/>
      <c r="AE1106" s="561"/>
      <c r="AF1106" s="561"/>
      <c r="AG1106" s="561"/>
      <c r="AH1106" s="561"/>
      <c r="AJ1106" s="561"/>
      <c r="AK1106" s="561"/>
      <c r="AM1106" s="561"/>
      <c r="AN1106" s="561"/>
      <c r="AO1106" s="561"/>
      <c r="AP1106" s="561"/>
      <c r="AQ1106" s="561"/>
      <c r="AR1106" s="561"/>
      <c r="AS1106" s="561"/>
      <c r="AU1106" s="561"/>
      <c r="AV1106" s="561"/>
      <c r="AW1106" s="561"/>
      <c r="AX1106" s="561"/>
      <c r="AY1106" s="561"/>
      <c r="AZ1106" s="561"/>
      <c r="BA1106" s="561"/>
      <c r="BB1106" s="561"/>
      <c r="BC1106" s="561"/>
      <c r="BD1106" s="561"/>
      <c r="BE1106" s="561"/>
      <c r="BF1106" s="561"/>
      <c r="BG1106" s="561"/>
      <c r="BH1106" s="561"/>
      <c r="BI1106" s="561"/>
      <c r="BJ1106" s="561"/>
      <c r="BK1106" s="561"/>
      <c r="BL1106" s="561"/>
      <c r="BM1106" s="561"/>
      <c r="BN1106" s="561"/>
      <c r="BO1106" s="561"/>
      <c r="BP1106" s="561"/>
      <c r="BQ1106" s="561"/>
      <c r="BR1106" s="561"/>
      <c r="BS1106" s="561"/>
      <c r="BT1106" s="561"/>
      <c r="BU1106" s="561"/>
    </row>
    <row r="1107" spans="1:73">
      <c r="A1107" s="561"/>
      <c r="E1107" s="561"/>
      <c r="H1107" s="561"/>
      <c r="Q1107" s="561"/>
      <c r="R1107" s="561"/>
      <c r="S1107" s="561"/>
      <c r="T1107" s="561"/>
      <c r="U1107" s="561"/>
      <c r="V1107" s="561"/>
      <c r="Y1107" s="561"/>
      <c r="Z1107" s="561"/>
      <c r="AA1107" s="561"/>
      <c r="AB1107" s="561"/>
      <c r="AC1107" s="561"/>
      <c r="AD1107" s="561"/>
      <c r="AE1107" s="561"/>
      <c r="AF1107" s="561"/>
      <c r="AG1107" s="561"/>
      <c r="AH1107" s="561"/>
      <c r="AJ1107" s="561"/>
      <c r="AK1107" s="561"/>
      <c r="AM1107" s="561"/>
      <c r="AN1107" s="561"/>
      <c r="AO1107" s="561"/>
      <c r="AP1107" s="561"/>
      <c r="AQ1107" s="561"/>
      <c r="AR1107" s="561"/>
      <c r="AS1107" s="561"/>
      <c r="AU1107" s="561"/>
      <c r="AV1107" s="561"/>
      <c r="AW1107" s="561"/>
      <c r="AX1107" s="561"/>
      <c r="AY1107" s="561"/>
      <c r="AZ1107" s="561"/>
      <c r="BA1107" s="561"/>
      <c r="BB1107" s="561"/>
      <c r="BC1107" s="561"/>
      <c r="BD1107" s="561"/>
      <c r="BE1107" s="561"/>
      <c r="BF1107" s="561"/>
      <c r="BG1107" s="561"/>
      <c r="BH1107" s="561"/>
      <c r="BI1107" s="561"/>
      <c r="BJ1107" s="561"/>
      <c r="BK1107" s="561"/>
      <c r="BL1107" s="561"/>
      <c r="BM1107" s="561"/>
      <c r="BN1107" s="561"/>
      <c r="BO1107" s="561"/>
      <c r="BP1107" s="561"/>
      <c r="BQ1107" s="561"/>
      <c r="BR1107" s="561"/>
      <c r="BS1107" s="561"/>
      <c r="BT1107" s="561"/>
      <c r="BU1107" s="561"/>
    </row>
    <row r="1108" spans="1:73">
      <c r="A1108" s="561"/>
      <c r="E1108" s="561"/>
      <c r="H1108" s="561"/>
      <c r="Q1108" s="561"/>
      <c r="R1108" s="561"/>
      <c r="S1108" s="561"/>
      <c r="T1108" s="561"/>
      <c r="U1108" s="561"/>
      <c r="V1108" s="561"/>
      <c r="Y1108" s="561"/>
      <c r="Z1108" s="561"/>
      <c r="AA1108" s="561"/>
      <c r="AB1108" s="561"/>
      <c r="AC1108" s="561"/>
      <c r="AD1108" s="561"/>
      <c r="AE1108" s="561"/>
      <c r="AF1108" s="561"/>
      <c r="AG1108" s="561"/>
      <c r="AH1108" s="561"/>
      <c r="AJ1108" s="561"/>
      <c r="AK1108" s="561"/>
      <c r="AM1108" s="561"/>
      <c r="AN1108" s="561"/>
      <c r="AO1108" s="561"/>
      <c r="AP1108" s="561"/>
      <c r="AQ1108" s="561"/>
      <c r="AR1108" s="561"/>
      <c r="AS1108" s="561"/>
      <c r="AU1108" s="561"/>
      <c r="AV1108" s="561"/>
      <c r="AW1108" s="561"/>
      <c r="AX1108" s="561"/>
      <c r="AY1108" s="561"/>
      <c r="AZ1108" s="561"/>
      <c r="BA1108" s="561"/>
      <c r="BB1108" s="561"/>
      <c r="BC1108" s="561"/>
      <c r="BD1108" s="561"/>
      <c r="BE1108" s="561"/>
      <c r="BF1108" s="561"/>
      <c r="BG1108" s="561"/>
      <c r="BH1108" s="561"/>
      <c r="BI1108" s="561"/>
      <c r="BJ1108" s="561"/>
      <c r="BK1108" s="561"/>
      <c r="BL1108" s="561"/>
      <c r="BM1108" s="561"/>
      <c r="BN1108" s="561"/>
      <c r="BO1108" s="561"/>
      <c r="BP1108" s="561"/>
      <c r="BQ1108" s="561"/>
      <c r="BR1108" s="561"/>
      <c r="BS1108" s="561"/>
      <c r="BT1108" s="561"/>
      <c r="BU1108" s="561"/>
    </row>
    <row r="1109" spans="1:73">
      <c r="A1109" s="561"/>
      <c r="E1109" s="561"/>
      <c r="H1109" s="561"/>
      <c r="Q1109" s="561"/>
      <c r="R1109" s="561"/>
      <c r="S1109" s="561"/>
      <c r="T1109" s="561"/>
      <c r="U1109" s="561"/>
      <c r="V1109" s="561"/>
      <c r="Y1109" s="561"/>
      <c r="Z1109" s="561"/>
      <c r="AA1109" s="561"/>
      <c r="AB1109" s="561"/>
      <c r="AC1109" s="561"/>
      <c r="AD1109" s="561"/>
      <c r="AE1109" s="561"/>
      <c r="AF1109" s="561"/>
      <c r="AG1109" s="561"/>
      <c r="AH1109" s="561"/>
      <c r="AJ1109" s="561"/>
      <c r="AK1109" s="561"/>
      <c r="AM1109" s="561"/>
      <c r="AN1109" s="561"/>
      <c r="AO1109" s="561"/>
      <c r="AP1109" s="561"/>
      <c r="AQ1109" s="561"/>
      <c r="AR1109" s="561"/>
      <c r="AS1109" s="561"/>
      <c r="AU1109" s="561"/>
      <c r="AV1109" s="561"/>
      <c r="AW1109" s="561"/>
      <c r="AX1109" s="561"/>
      <c r="AY1109" s="561"/>
      <c r="AZ1109" s="561"/>
      <c r="BA1109" s="561"/>
      <c r="BB1109" s="561"/>
      <c r="BC1109" s="561"/>
      <c r="BD1109" s="561"/>
      <c r="BE1109" s="561"/>
      <c r="BF1109" s="561"/>
      <c r="BG1109" s="561"/>
      <c r="BH1109" s="561"/>
      <c r="BI1109" s="561"/>
      <c r="BJ1109" s="561"/>
      <c r="BK1109" s="561"/>
      <c r="BL1109" s="561"/>
      <c r="BM1109" s="561"/>
      <c r="BN1109" s="561"/>
      <c r="BO1109" s="561"/>
      <c r="BP1109" s="561"/>
      <c r="BQ1109" s="561"/>
      <c r="BR1109" s="561"/>
      <c r="BS1109" s="561"/>
      <c r="BT1109" s="561"/>
      <c r="BU1109" s="561"/>
    </row>
    <row r="1110" spans="1:73">
      <c r="A1110" s="561"/>
      <c r="E1110" s="561"/>
      <c r="H1110" s="561"/>
      <c r="Q1110" s="561"/>
      <c r="R1110" s="561"/>
      <c r="S1110" s="561"/>
      <c r="T1110" s="561"/>
      <c r="U1110" s="561"/>
      <c r="V1110" s="561"/>
      <c r="Y1110" s="561"/>
      <c r="Z1110" s="561"/>
      <c r="AA1110" s="561"/>
      <c r="AB1110" s="561"/>
      <c r="AC1110" s="561"/>
      <c r="AD1110" s="561"/>
      <c r="AE1110" s="561"/>
      <c r="AF1110" s="561"/>
      <c r="AG1110" s="561"/>
      <c r="AH1110" s="561"/>
      <c r="AJ1110" s="561"/>
      <c r="AK1110" s="561"/>
      <c r="AM1110" s="561"/>
      <c r="AN1110" s="561"/>
      <c r="AO1110" s="561"/>
      <c r="AP1110" s="561"/>
      <c r="AQ1110" s="561"/>
      <c r="AR1110" s="561"/>
      <c r="AS1110" s="561"/>
      <c r="AU1110" s="561"/>
      <c r="AV1110" s="561"/>
      <c r="AW1110" s="561"/>
      <c r="AX1110" s="561"/>
      <c r="AY1110" s="561"/>
      <c r="AZ1110" s="561"/>
      <c r="BA1110" s="561"/>
      <c r="BB1110" s="561"/>
      <c r="BC1110" s="561"/>
      <c r="BD1110" s="561"/>
      <c r="BE1110" s="561"/>
      <c r="BF1110" s="561"/>
      <c r="BG1110" s="561"/>
      <c r="BH1110" s="561"/>
      <c r="BI1110" s="561"/>
      <c r="BJ1110" s="561"/>
      <c r="BK1110" s="561"/>
      <c r="BL1110" s="561"/>
      <c r="BM1110" s="561"/>
      <c r="BN1110" s="561"/>
      <c r="BO1110" s="561"/>
      <c r="BP1110" s="561"/>
      <c r="BQ1110" s="561"/>
      <c r="BR1110" s="561"/>
      <c r="BS1110" s="561"/>
      <c r="BT1110" s="561"/>
      <c r="BU1110" s="561"/>
    </row>
    <row r="1111" spans="1:73">
      <c r="A1111" s="561"/>
      <c r="E1111" s="561"/>
      <c r="H1111" s="561"/>
      <c r="Q1111" s="561"/>
      <c r="R1111" s="561"/>
      <c r="S1111" s="561"/>
      <c r="T1111" s="561"/>
      <c r="U1111" s="561"/>
      <c r="V1111" s="561"/>
      <c r="Y1111" s="561"/>
      <c r="Z1111" s="561"/>
      <c r="AA1111" s="561"/>
      <c r="AB1111" s="561"/>
      <c r="AC1111" s="561"/>
      <c r="AD1111" s="561"/>
      <c r="AE1111" s="561"/>
      <c r="AF1111" s="561"/>
      <c r="AG1111" s="561"/>
      <c r="AH1111" s="561"/>
      <c r="AJ1111" s="561"/>
      <c r="AK1111" s="561"/>
      <c r="AM1111" s="561"/>
      <c r="AN1111" s="561"/>
      <c r="AO1111" s="561"/>
      <c r="AP1111" s="561"/>
      <c r="AQ1111" s="561"/>
      <c r="AR1111" s="561"/>
      <c r="AS1111" s="561"/>
      <c r="AU1111" s="561"/>
      <c r="AV1111" s="561"/>
      <c r="AW1111" s="561"/>
      <c r="AX1111" s="561"/>
      <c r="AY1111" s="561"/>
      <c r="AZ1111" s="561"/>
      <c r="BA1111" s="561"/>
      <c r="BB1111" s="561"/>
      <c r="BC1111" s="561"/>
      <c r="BD1111" s="561"/>
      <c r="BE1111" s="561"/>
      <c r="BF1111" s="561"/>
      <c r="BG1111" s="561"/>
      <c r="BH1111" s="561"/>
      <c r="BI1111" s="561"/>
      <c r="BJ1111" s="561"/>
      <c r="BK1111" s="561"/>
      <c r="BL1111" s="561"/>
      <c r="BM1111" s="561"/>
      <c r="BN1111" s="561"/>
      <c r="BO1111" s="561"/>
      <c r="BP1111" s="561"/>
      <c r="BQ1111" s="561"/>
      <c r="BR1111" s="561"/>
      <c r="BS1111" s="561"/>
      <c r="BT1111" s="561"/>
      <c r="BU1111" s="561"/>
    </row>
    <row r="1112" spans="1:73">
      <c r="A1112" s="561"/>
      <c r="E1112" s="561"/>
      <c r="H1112" s="561"/>
      <c r="Q1112" s="561"/>
      <c r="R1112" s="561"/>
      <c r="S1112" s="561"/>
      <c r="T1112" s="561"/>
      <c r="U1112" s="561"/>
      <c r="V1112" s="561"/>
      <c r="Y1112" s="561"/>
      <c r="Z1112" s="561"/>
      <c r="AA1112" s="561"/>
      <c r="AB1112" s="561"/>
      <c r="AC1112" s="561"/>
      <c r="AD1112" s="561"/>
      <c r="AE1112" s="561"/>
      <c r="AF1112" s="561"/>
      <c r="AG1112" s="561"/>
      <c r="AH1112" s="561"/>
      <c r="AJ1112" s="561"/>
      <c r="AK1112" s="561"/>
      <c r="AM1112" s="561"/>
      <c r="AN1112" s="561"/>
      <c r="AO1112" s="561"/>
      <c r="AP1112" s="561"/>
      <c r="AQ1112" s="561"/>
      <c r="AR1112" s="561"/>
      <c r="AS1112" s="561"/>
      <c r="AU1112" s="561"/>
      <c r="AV1112" s="561"/>
      <c r="AW1112" s="561"/>
      <c r="AX1112" s="561"/>
      <c r="AY1112" s="561"/>
      <c r="AZ1112" s="561"/>
      <c r="BA1112" s="561"/>
      <c r="BB1112" s="561"/>
      <c r="BC1112" s="561"/>
      <c r="BD1112" s="561"/>
      <c r="BE1112" s="561"/>
      <c r="BF1112" s="561"/>
      <c r="BG1112" s="561"/>
      <c r="BH1112" s="561"/>
      <c r="BI1112" s="561"/>
      <c r="BJ1112" s="561"/>
      <c r="BK1112" s="561"/>
      <c r="BL1112" s="561"/>
      <c r="BM1112" s="561"/>
      <c r="BN1112" s="561"/>
      <c r="BO1112" s="561"/>
      <c r="BP1112" s="561"/>
      <c r="BQ1112" s="561"/>
      <c r="BR1112" s="561"/>
      <c r="BS1112" s="561"/>
      <c r="BT1112" s="561"/>
      <c r="BU1112" s="561"/>
    </row>
    <row r="1113" spans="1:73">
      <c r="A1113" s="561"/>
      <c r="E1113" s="561"/>
      <c r="H1113" s="561"/>
      <c r="Q1113" s="561"/>
      <c r="R1113" s="561"/>
      <c r="S1113" s="561"/>
      <c r="T1113" s="561"/>
      <c r="U1113" s="561"/>
      <c r="V1113" s="561"/>
      <c r="Y1113" s="561"/>
      <c r="Z1113" s="561"/>
      <c r="AA1113" s="561"/>
      <c r="AB1113" s="561"/>
      <c r="AC1113" s="561"/>
      <c r="AD1113" s="561"/>
      <c r="AE1113" s="561"/>
      <c r="AF1113" s="561"/>
      <c r="AG1113" s="561"/>
      <c r="AH1113" s="561"/>
      <c r="AJ1113" s="561"/>
      <c r="AK1113" s="561"/>
      <c r="AM1113" s="561"/>
      <c r="AN1113" s="561"/>
      <c r="AO1113" s="561"/>
      <c r="AP1113" s="561"/>
      <c r="AQ1113" s="561"/>
      <c r="AR1113" s="561"/>
      <c r="AS1113" s="561"/>
      <c r="AU1113" s="561"/>
      <c r="AV1113" s="561"/>
      <c r="AW1113" s="561"/>
      <c r="AX1113" s="561"/>
      <c r="AY1113" s="561"/>
      <c r="AZ1113" s="561"/>
      <c r="BA1113" s="561"/>
      <c r="BB1113" s="561"/>
      <c r="BC1113" s="561"/>
      <c r="BD1113" s="561"/>
      <c r="BE1113" s="561"/>
      <c r="BF1113" s="561"/>
      <c r="BG1113" s="561"/>
      <c r="BH1113" s="561"/>
      <c r="BI1113" s="561"/>
      <c r="BJ1113" s="561"/>
      <c r="BK1113" s="561"/>
      <c r="BL1113" s="561"/>
      <c r="BM1113" s="561"/>
      <c r="BN1113" s="561"/>
      <c r="BO1113" s="561"/>
      <c r="BP1113" s="561"/>
      <c r="BQ1113" s="561"/>
      <c r="BR1113" s="561"/>
      <c r="BS1113" s="561"/>
      <c r="BT1113" s="561"/>
      <c r="BU1113" s="561"/>
    </row>
    <row r="1114" spans="1:73">
      <c r="A1114" s="561"/>
      <c r="E1114" s="561"/>
      <c r="H1114" s="561"/>
      <c r="Q1114" s="561"/>
      <c r="R1114" s="561"/>
      <c r="S1114" s="561"/>
      <c r="T1114" s="561"/>
      <c r="U1114" s="561"/>
      <c r="V1114" s="561"/>
      <c r="Y1114" s="561"/>
      <c r="Z1114" s="561"/>
      <c r="AA1114" s="561"/>
      <c r="AB1114" s="561"/>
      <c r="AC1114" s="561"/>
      <c r="AD1114" s="561"/>
      <c r="AE1114" s="561"/>
      <c r="AF1114" s="561"/>
      <c r="AG1114" s="561"/>
      <c r="AH1114" s="561"/>
      <c r="AJ1114" s="561"/>
      <c r="AK1114" s="561"/>
      <c r="AM1114" s="561"/>
      <c r="AN1114" s="561"/>
      <c r="AO1114" s="561"/>
      <c r="AP1114" s="561"/>
      <c r="AQ1114" s="561"/>
      <c r="AR1114" s="561"/>
      <c r="AS1114" s="561"/>
      <c r="AU1114" s="561"/>
      <c r="AV1114" s="561"/>
      <c r="AW1114" s="561"/>
      <c r="AX1114" s="561"/>
      <c r="AY1114" s="561"/>
      <c r="AZ1114" s="561"/>
      <c r="BA1114" s="561"/>
      <c r="BB1114" s="561"/>
      <c r="BC1114" s="561"/>
      <c r="BD1114" s="561"/>
      <c r="BE1114" s="561"/>
      <c r="BF1114" s="561"/>
      <c r="BG1114" s="561"/>
      <c r="BH1114" s="561"/>
      <c r="BI1114" s="561"/>
      <c r="BJ1114" s="561"/>
      <c r="BK1114" s="561"/>
      <c r="BL1114" s="561"/>
      <c r="BM1114" s="561"/>
      <c r="BN1114" s="561"/>
      <c r="BO1114" s="561"/>
      <c r="BP1114" s="561"/>
      <c r="BQ1114" s="561"/>
      <c r="BR1114" s="561"/>
      <c r="BS1114" s="561"/>
      <c r="BT1114" s="561"/>
      <c r="BU1114" s="561"/>
    </row>
    <row r="1115" spans="1:73">
      <c r="A1115" s="561"/>
      <c r="E1115" s="561"/>
      <c r="H1115" s="561"/>
      <c r="Q1115" s="561"/>
      <c r="R1115" s="561"/>
      <c r="S1115" s="561"/>
      <c r="T1115" s="561"/>
      <c r="U1115" s="561"/>
      <c r="V1115" s="561"/>
      <c r="Y1115" s="561"/>
      <c r="Z1115" s="561"/>
      <c r="AA1115" s="561"/>
      <c r="AB1115" s="561"/>
      <c r="AC1115" s="561"/>
      <c r="AD1115" s="561"/>
      <c r="AE1115" s="561"/>
      <c r="AF1115" s="561"/>
      <c r="AG1115" s="561"/>
      <c r="AH1115" s="561"/>
      <c r="AJ1115" s="561"/>
      <c r="AK1115" s="561"/>
      <c r="AM1115" s="561"/>
      <c r="AN1115" s="561"/>
      <c r="AO1115" s="561"/>
      <c r="AP1115" s="561"/>
      <c r="AQ1115" s="561"/>
      <c r="AR1115" s="561"/>
      <c r="AS1115" s="561"/>
      <c r="AU1115" s="561"/>
      <c r="AV1115" s="561"/>
      <c r="AW1115" s="561"/>
      <c r="AX1115" s="561"/>
      <c r="AY1115" s="561"/>
      <c r="AZ1115" s="561"/>
      <c r="BA1115" s="561"/>
      <c r="BB1115" s="561"/>
      <c r="BC1115" s="561"/>
      <c r="BD1115" s="561"/>
      <c r="BE1115" s="561"/>
      <c r="BF1115" s="561"/>
      <c r="BG1115" s="561"/>
      <c r="BH1115" s="561"/>
      <c r="BI1115" s="561"/>
      <c r="BJ1115" s="561"/>
      <c r="BK1115" s="561"/>
      <c r="BL1115" s="561"/>
      <c r="BM1115" s="561"/>
      <c r="BN1115" s="561"/>
      <c r="BO1115" s="561"/>
      <c r="BP1115" s="561"/>
      <c r="BQ1115" s="561"/>
      <c r="BR1115" s="561"/>
      <c r="BS1115" s="561"/>
      <c r="BT1115" s="561"/>
      <c r="BU1115" s="561"/>
    </row>
    <row r="1116" spans="1:73">
      <c r="A1116" s="561"/>
      <c r="E1116" s="561"/>
      <c r="H1116" s="561"/>
      <c r="Q1116" s="561"/>
      <c r="R1116" s="561"/>
      <c r="S1116" s="561"/>
      <c r="T1116" s="561"/>
      <c r="U1116" s="561"/>
      <c r="V1116" s="561"/>
      <c r="Y1116" s="561"/>
      <c r="Z1116" s="561"/>
      <c r="AA1116" s="561"/>
      <c r="AB1116" s="561"/>
      <c r="AC1116" s="561"/>
      <c r="AD1116" s="561"/>
      <c r="AE1116" s="561"/>
      <c r="AF1116" s="561"/>
      <c r="AG1116" s="561"/>
      <c r="AH1116" s="561"/>
      <c r="AJ1116" s="561"/>
      <c r="AK1116" s="561"/>
      <c r="AM1116" s="561"/>
      <c r="AN1116" s="561"/>
      <c r="AO1116" s="561"/>
      <c r="AP1116" s="561"/>
      <c r="AQ1116" s="561"/>
      <c r="AR1116" s="561"/>
      <c r="AS1116" s="561"/>
      <c r="AU1116" s="561"/>
      <c r="AV1116" s="561"/>
      <c r="AW1116" s="561"/>
      <c r="AX1116" s="561"/>
      <c r="AY1116" s="561"/>
      <c r="AZ1116" s="561"/>
      <c r="BA1116" s="561"/>
      <c r="BB1116" s="561"/>
      <c r="BC1116" s="561"/>
      <c r="BD1116" s="561"/>
      <c r="BE1116" s="561"/>
      <c r="BF1116" s="561"/>
      <c r="BG1116" s="561"/>
      <c r="BH1116" s="561"/>
      <c r="BI1116" s="561"/>
      <c r="BJ1116" s="561"/>
      <c r="BK1116" s="561"/>
      <c r="BL1116" s="561"/>
      <c r="BM1116" s="561"/>
      <c r="BN1116" s="561"/>
      <c r="BO1116" s="561"/>
      <c r="BP1116" s="561"/>
      <c r="BQ1116" s="561"/>
      <c r="BR1116" s="561"/>
      <c r="BS1116" s="561"/>
      <c r="BT1116" s="561"/>
      <c r="BU1116" s="561"/>
    </row>
    <row r="1117" spans="1:73">
      <c r="A1117" s="561"/>
      <c r="E1117" s="561"/>
      <c r="H1117" s="561"/>
      <c r="Q1117" s="561"/>
      <c r="R1117" s="561"/>
      <c r="S1117" s="561"/>
      <c r="T1117" s="561"/>
      <c r="U1117" s="561"/>
      <c r="V1117" s="561"/>
      <c r="Y1117" s="561"/>
      <c r="Z1117" s="561"/>
      <c r="AA1117" s="561"/>
      <c r="AB1117" s="561"/>
      <c r="AC1117" s="561"/>
      <c r="AD1117" s="561"/>
      <c r="AE1117" s="561"/>
      <c r="AF1117" s="561"/>
      <c r="AG1117" s="561"/>
      <c r="AH1117" s="561"/>
      <c r="AJ1117" s="561"/>
      <c r="AK1117" s="561"/>
      <c r="AM1117" s="561"/>
      <c r="AN1117" s="561"/>
      <c r="AO1117" s="561"/>
      <c r="AP1117" s="561"/>
      <c r="AQ1117" s="561"/>
      <c r="AR1117" s="561"/>
      <c r="AS1117" s="561"/>
      <c r="AU1117" s="561"/>
      <c r="AV1117" s="561"/>
      <c r="AW1117" s="561"/>
      <c r="AX1117" s="561"/>
      <c r="AY1117" s="561"/>
      <c r="AZ1117" s="561"/>
      <c r="BA1117" s="561"/>
      <c r="BB1117" s="561"/>
      <c r="BC1117" s="561"/>
      <c r="BD1117" s="561"/>
      <c r="BE1117" s="561"/>
      <c r="BF1117" s="561"/>
      <c r="BG1117" s="561"/>
      <c r="BH1117" s="561"/>
      <c r="BI1117" s="561"/>
      <c r="BJ1117" s="561"/>
      <c r="BK1117" s="561"/>
      <c r="BL1117" s="561"/>
      <c r="BM1117" s="561"/>
      <c r="BN1117" s="561"/>
      <c r="BO1117" s="561"/>
      <c r="BP1117" s="561"/>
      <c r="BQ1117" s="561"/>
      <c r="BR1117" s="561"/>
      <c r="BS1117" s="561"/>
      <c r="BT1117" s="561"/>
      <c r="BU1117" s="561"/>
    </row>
    <row r="1118" spans="1:73">
      <c r="A1118" s="561"/>
      <c r="E1118" s="561"/>
      <c r="H1118" s="561"/>
      <c r="Q1118" s="561"/>
      <c r="R1118" s="561"/>
      <c r="S1118" s="561"/>
      <c r="T1118" s="561"/>
      <c r="U1118" s="561"/>
      <c r="V1118" s="561"/>
      <c r="Y1118" s="561"/>
      <c r="Z1118" s="561"/>
      <c r="AA1118" s="561"/>
      <c r="AB1118" s="561"/>
      <c r="AC1118" s="561"/>
      <c r="AD1118" s="561"/>
      <c r="AE1118" s="561"/>
      <c r="AF1118" s="561"/>
      <c r="AG1118" s="561"/>
      <c r="AH1118" s="561"/>
      <c r="AJ1118" s="561"/>
      <c r="AK1118" s="561"/>
      <c r="AM1118" s="561"/>
      <c r="AN1118" s="561"/>
      <c r="AO1118" s="561"/>
      <c r="AP1118" s="561"/>
      <c r="AQ1118" s="561"/>
      <c r="AR1118" s="561"/>
      <c r="AS1118" s="561"/>
      <c r="AU1118" s="561"/>
      <c r="AV1118" s="561"/>
      <c r="AW1118" s="561"/>
      <c r="AX1118" s="561"/>
      <c r="AY1118" s="561"/>
      <c r="AZ1118" s="561"/>
      <c r="BA1118" s="561"/>
      <c r="BB1118" s="561"/>
      <c r="BC1118" s="561"/>
      <c r="BD1118" s="561"/>
      <c r="BE1118" s="561"/>
      <c r="BF1118" s="561"/>
      <c r="BG1118" s="561"/>
      <c r="BH1118" s="561"/>
      <c r="BI1118" s="561"/>
      <c r="BJ1118" s="561"/>
      <c r="BK1118" s="561"/>
      <c r="BL1118" s="561"/>
      <c r="BM1118" s="561"/>
      <c r="BN1118" s="561"/>
      <c r="BO1118" s="561"/>
      <c r="BP1118" s="561"/>
      <c r="BQ1118" s="561"/>
      <c r="BR1118" s="561"/>
      <c r="BS1118" s="561"/>
      <c r="BT1118" s="561"/>
      <c r="BU1118" s="561"/>
    </row>
    <row r="1119" spans="1:73">
      <c r="A1119" s="561"/>
      <c r="E1119" s="561"/>
      <c r="H1119" s="561"/>
      <c r="Q1119" s="561"/>
      <c r="R1119" s="561"/>
      <c r="S1119" s="561"/>
      <c r="T1119" s="561"/>
      <c r="U1119" s="561"/>
      <c r="V1119" s="561"/>
      <c r="Y1119" s="561"/>
      <c r="Z1119" s="561"/>
      <c r="AA1119" s="561"/>
      <c r="AB1119" s="561"/>
      <c r="AC1119" s="561"/>
      <c r="AD1119" s="561"/>
      <c r="AE1119" s="561"/>
      <c r="AF1119" s="561"/>
      <c r="AG1119" s="561"/>
      <c r="AH1119" s="561"/>
      <c r="AJ1119" s="561"/>
      <c r="AK1119" s="561"/>
      <c r="AM1119" s="561"/>
      <c r="AN1119" s="561"/>
      <c r="AO1119" s="561"/>
      <c r="AP1119" s="561"/>
      <c r="AQ1119" s="561"/>
      <c r="AR1119" s="561"/>
      <c r="AS1119" s="561"/>
      <c r="AU1119" s="561"/>
      <c r="AV1119" s="561"/>
      <c r="AW1119" s="561"/>
      <c r="AX1119" s="561"/>
      <c r="AY1119" s="561"/>
      <c r="AZ1119" s="561"/>
      <c r="BA1119" s="561"/>
      <c r="BB1119" s="561"/>
      <c r="BC1119" s="561"/>
      <c r="BD1119" s="561"/>
      <c r="BE1119" s="561"/>
      <c r="BF1119" s="561"/>
      <c r="BG1119" s="561"/>
      <c r="BH1119" s="561"/>
      <c r="BI1119" s="561"/>
      <c r="BJ1119" s="561"/>
      <c r="BK1119" s="561"/>
      <c r="BL1119" s="561"/>
      <c r="BM1119" s="561"/>
      <c r="BN1119" s="561"/>
      <c r="BO1119" s="561"/>
      <c r="BP1119" s="561"/>
      <c r="BQ1119" s="561"/>
      <c r="BR1119" s="561"/>
      <c r="BS1119" s="561"/>
      <c r="BT1119" s="561"/>
      <c r="BU1119" s="561"/>
    </row>
    <row r="1120" spans="1:73">
      <c r="A1120" s="561"/>
      <c r="E1120" s="561"/>
      <c r="H1120" s="561"/>
      <c r="Q1120" s="561"/>
      <c r="R1120" s="561"/>
      <c r="S1120" s="561"/>
      <c r="T1120" s="561"/>
      <c r="U1120" s="561"/>
      <c r="V1120" s="561"/>
      <c r="Y1120" s="561"/>
      <c r="Z1120" s="561"/>
      <c r="AA1120" s="561"/>
      <c r="AB1120" s="561"/>
      <c r="AC1120" s="561"/>
      <c r="AD1120" s="561"/>
      <c r="AE1120" s="561"/>
      <c r="AF1120" s="561"/>
      <c r="AG1120" s="561"/>
      <c r="AH1120" s="561"/>
      <c r="AJ1120" s="561"/>
      <c r="AK1120" s="561"/>
      <c r="AM1120" s="561"/>
      <c r="AN1120" s="561"/>
      <c r="AO1120" s="561"/>
      <c r="AP1120" s="561"/>
      <c r="AQ1120" s="561"/>
      <c r="AR1120" s="561"/>
      <c r="AS1120" s="561"/>
      <c r="AU1120" s="561"/>
      <c r="AV1120" s="561"/>
      <c r="AW1120" s="561"/>
      <c r="AX1120" s="561"/>
      <c r="AY1120" s="561"/>
      <c r="AZ1120" s="561"/>
      <c r="BA1120" s="561"/>
      <c r="BB1120" s="561"/>
      <c r="BC1120" s="561"/>
      <c r="BD1120" s="561"/>
      <c r="BE1120" s="561"/>
      <c r="BF1120" s="561"/>
      <c r="BG1120" s="561"/>
      <c r="BH1120" s="561"/>
      <c r="BI1120" s="561"/>
      <c r="BJ1120" s="561"/>
      <c r="BK1120" s="561"/>
      <c r="BL1120" s="561"/>
      <c r="BM1120" s="561"/>
      <c r="BN1120" s="561"/>
      <c r="BO1120" s="561"/>
      <c r="BP1120" s="561"/>
      <c r="BQ1120" s="561"/>
      <c r="BR1120" s="561"/>
      <c r="BS1120" s="561"/>
      <c r="BT1120" s="561"/>
      <c r="BU1120" s="561"/>
    </row>
    <row r="1121" spans="1:73">
      <c r="A1121" s="561"/>
      <c r="E1121" s="561"/>
      <c r="H1121" s="561"/>
      <c r="Q1121" s="561"/>
      <c r="R1121" s="561"/>
      <c r="S1121" s="561"/>
      <c r="T1121" s="561"/>
      <c r="U1121" s="561"/>
      <c r="V1121" s="561"/>
      <c r="Y1121" s="561"/>
      <c r="Z1121" s="561"/>
      <c r="AA1121" s="561"/>
      <c r="AB1121" s="561"/>
      <c r="AC1121" s="561"/>
      <c r="AD1121" s="561"/>
      <c r="AE1121" s="561"/>
      <c r="AF1121" s="561"/>
      <c r="AG1121" s="561"/>
      <c r="AH1121" s="561"/>
      <c r="AJ1121" s="561"/>
      <c r="AK1121" s="561"/>
      <c r="AM1121" s="561"/>
      <c r="AN1121" s="561"/>
      <c r="AO1121" s="561"/>
      <c r="AP1121" s="561"/>
      <c r="AQ1121" s="561"/>
      <c r="AR1121" s="561"/>
      <c r="AS1121" s="561"/>
      <c r="AU1121" s="561"/>
      <c r="AV1121" s="561"/>
      <c r="AW1121" s="561"/>
      <c r="AX1121" s="561"/>
      <c r="AY1121" s="561"/>
      <c r="AZ1121" s="561"/>
      <c r="BA1121" s="561"/>
      <c r="BB1121" s="561"/>
      <c r="BC1121" s="561"/>
      <c r="BD1121" s="561"/>
      <c r="BE1121" s="561"/>
      <c r="BF1121" s="561"/>
      <c r="BG1121" s="561"/>
      <c r="BH1121" s="561"/>
      <c r="BI1121" s="561"/>
      <c r="BJ1121" s="561"/>
      <c r="BK1121" s="561"/>
      <c r="BL1121" s="561"/>
      <c r="BM1121" s="561"/>
      <c r="BN1121" s="561"/>
      <c r="BO1121" s="561"/>
      <c r="BP1121" s="561"/>
      <c r="BQ1121" s="561"/>
      <c r="BR1121" s="561"/>
      <c r="BS1121" s="561"/>
      <c r="BT1121" s="561"/>
      <c r="BU1121" s="561"/>
    </row>
    <row r="1122" spans="1:73">
      <c r="A1122" s="561"/>
      <c r="E1122" s="561"/>
      <c r="H1122" s="561"/>
      <c r="Q1122" s="561"/>
      <c r="R1122" s="561"/>
      <c r="S1122" s="561"/>
      <c r="T1122" s="561"/>
      <c r="U1122" s="561"/>
      <c r="V1122" s="561"/>
      <c r="Y1122" s="561"/>
      <c r="Z1122" s="561"/>
      <c r="AA1122" s="561"/>
      <c r="AB1122" s="561"/>
      <c r="AC1122" s="561"/>
      <c r="AD1122" s="561"/>
      <c r="AE1122" s="561"/>
      <c r="AF1122" s="561"/>
      <c r="AG1122" s="561"/>
      <c r="AH1122" s="561"/>
      <c r="AJ1122" s="561"/>
      <c r="AK1122" s="561"/>
      <c r="AM1122" s="561"/>
      <c r="AN1122" s="561"/>
      <c r="AO1122" s="561"/>
      <c r="AP1122" s="561"/>
      <c r="AQ1122" s="561"/>
      <c r="AR1122" s="561"/>
      <c r="AS1122" s="561"/>
      <c r="AU1122" s="561"/>
      <c r="AV1122" s="561"/>
      <c r="AW1122" s="561"/>
      <c r="AX1122" s="561"/>
      <c r="AY1122" s="561"/>
      <c r="AZ1122" s="561"/>
      <c r="BA1122" s="561"/>
      <c r="BB1122" s="561"/>
      <c r="BC1122" s="561"/>
      <c r="BD1122" s="561"/>
      <c r="BE1122" s="561"/>
      <c r="BF1122" s="561"/>
      <c r="BG1122" s="561"/>
      <c r="BH1122" s="561"/>
      <c r="BI1122" s="561"/>
      <c r="BJ1122" s="561"/>
      <c r="BK1122" s="561"/>
      <c r="BL1122" s="561"/>
      <c r="BM1122" s="561"/>
      <c r="BN1122" s="561"/>
      <c r="BO1122" s="561"/>
      <c r="BP1122" s="561"/>
      <c r="BQ1122" s="561"/>
      <c r="BR1122" s="561"/>
      <c r="BS1122" s="561"/>
      <c r="BT1122" s="561"/>
      <c r="BU1122" s="561"/>
    </row>
    <row r="1123" spans="1:73">
      <c r="A1123" s="561"/>
      <c r="E1123" s="561"/>
      <c r="H1123" s="561"/>
      <c r="Q1123" s="561"/>
      <c r="R1123" s="561"/>
      <c r="S1123" s="561"/>
      <c r="T1123" s="561"/>
      <c r="U1123" s="561"/>
      <c r="V1123" s="561"/>
      <c r="Y1123" s="561"/>
      <c r="Z1123" s="561"/>
      <c r="AA1123" s="561"/>
      <c r="AB1123" s="561"/>
      <c r="AC1123" s="561"/>
      <c r="AD1123" s="561"/>
      <c r="AE1123" s="561"/>
      <c r="AF1123" s="561"/>
      <c r="AG1123" s="561"/>
      <c r="AH1123" s="561"/>
      <c r="AJ1123" s="561"/>
      <c r="AK1123" s="561"/>
      <c r="AM1123" s="561"/>
      <c r="AN1123" s="561"/>
      <c r="AO1123" s="561"/>
      <c r="AP1123" s="561"/>
      <c r="AQ1123" s="561"/>
      <c r="AR1123" s="561"/>
      <c r="AS1123" s="561"/>
      <c r="AU1123" s="561"/>
      <c r="AV1123" s="561"/>
      <c r="AW1123" s="561"/>
      <c r="AX1123" s="561"/>
      <c r="AY1123" s="561"/>
      <c r="AZ1123" s="561"/>
      <c r="BA1123" s="561"/>
      <c r="BB1123" s="561"/>
      <c r="BC1123" s="561"/>
      <c r="BD1123" s="561"/>
      <c r="BE1123" s="561"/>
      <c r="BF1123" s="561"/>
      <c r="BG1123" s="561"/>
      <c r="BH1123" s="561"/>
      <c r="BI1123" s="561"/>
      <c r="BJ1123" s="561"/>
      <c r="BK1123" s="561"/>
      <c r="BL1123" s="561"/>
      <c r="BM1123" s="561"/>
      <c r="BN1123" s="561"/>
      <c r="BO1123" s="561"/>
      <c r="BP1123" s="561"/>
      <c r="BQ1123" s="561"/>
      <c r="BR1123" s="561"/>
      <c r="BS1123" s="561"/>
      <c r="BT1123" s="561"/>
      <c r="BU1123" s="561"/>
    </row>
    <row r="1124" spans="1:73">
      <c r="A1124" s="561"/>
      <c r="E1124" s="561"/>
      <c r="H1124" s="561"/>
      <c r="Q1124" s="561"/>
      <c r="R1124" s="561"/>
      <c r="S1124" s="561"/>
      <c r="T1124" s="561"/>
      <c r="U1124" s="561"/>
      <c r="V1124" s="561"/>
      <c r="Y1124" s="561"/>
      <c r="Z1124" s="561"/>
      <c r="AA1124" s="561"/>
      <c r="AB1124" s="561"/>
      <c r="AC1124" s="561"/>
      <c r="AD1124" s="561"/>
      <c r="AE1124" s="561"/>
      <c r="AF1124" s="561"/>
      <c r="AG1124" s="561"/>
      <c r="AH1124" s="561"/>
      <c r="AJ1124" s="561"/>
      <c r="AK1124" s="561"/>
      <c r="AM1124" s="561"/>
      <c r="AN1124" s="561"/>
      <c r="AO1124" s="561"/>
      <c r="AP1124" s="561"/>
      <c r="AQ1124" s="561"/>
      <c r="AR1124" s="561"/>
      <c r="AS1124" s="561"/>
      <c r="AU1124" s="561"/>
      <c r="AV1124" s="561"/>
      <c r="AW1124" s="561"/>
      <c r="AX1124" s="561"/>
      <c r="AY1124" s="561"/>
      <c r="AZ1124" s="561"/>
      <c r="BA1124" s="561"/>
      <c r="BB1124" s="561"/>
      <c r="BC1124" s="561"/>
      <c r="BD1124" s="561"/>
      <c r="BE1124" s="561"/>
      <c r="BF1124" s="561"/>
      <c r="BG1124" s="561"/>
      <c r="BH1124" s="561"/>
      <c r="BI1124" s="561"/>
      <c r="BJ1124" s="561"/>
      <c r="BK1124" s="561"/>
      <c r="BL1124" s="561"/>
      <c r="BM1124" s="561"/>
      <c r="BN1124" s="561"/>
      <c r="BO1124" s="561"/>
      <c r="BP1124" s="561"/>
      <c r="BQ1124" s="561"/>
      <c r="BR1124" s="561"/>
      <c r="BS1124" s="561"/>
      <c r="BT1124" s="561"/>
      <c r="BU1124" s="561"/>
    </row>
    <row r="1125" spans="1:73">
      <c r="A1125" s="561"/>
      <c r="E1125" s="561"/>
      <c r="H1125" s="561"/>
      <c r="Q1125" s="561"/>
      <c r="R1125" s="561"/>
      <c r="S1125" s="561"/>
      <c r="T1125" s="561"/>
      <c r="U1125" s="561"/>
      <c r="V1125" s="561"/>
      <c r="Y1125" s="561"/>
      <c r="Z1125" s="561"/>
      <c r="AA1125" s="561"/>
      <c r="AB1125" s="561"/>
      <c r="AC1125" s="561"/>
      <c r="AD1125" s="561"/>
      <c r="AE1125" s="561"/>
      <c r="AF1125" s="561"/>
      <c r="AG1125" s="561"/>
      <c r="AH1125" s="561"/>
      <c r="AJ1125" s="561"/>
      <c r="AK1125" s="561"/>
      <c r="AM1125" s="561"/>
      <c r="AN1125" s="561"/>
      <c r="AO1125" s="561"/>
      <c r="AP1125" s="561"/>
      <c r="AQ1125" s="561"/>
      <c r="AR1125" s="561"/>
      <c r="AS1125" s="561"/>
      <c r="AU1125" s="561"/>
      <c r="AV1125" s="561"/>
      <c r="AW1125" s="561"/>
      <c r="AX1125" s="561"/>
      <c r="AY1125" s="561"/>
      <c r="AZ1125" s="561"/>
      <c r="BA1125" s="561"/>
      <c r="BB1125" s="561"/>
      <c r="BC1125" s="561"/>
      <c r="BD1125" s="561"/>
      <c r="BE1125" s="561"/>
      <c r="BF1125" s="561"/>
      <c r="BG1125" s="561"/>
      <c r="BH1125" s="561"/>
      <c r="BI1125" s="561"/>
      <c r="BJ1125" s="561"/>
      <c r="BK1125" s="561"/>
      <c r="BL1125" s="561"/>
      <c r="BM1125" s="561"/>
      <c r="BN1125" s="561"/>
      <c r="BO1125" s="561"/>
      <c r="BP1125" s="561"/>
      <c r="BQ1125" s="561"/>
      <c r="BR1125" s="561"/>
      <c r="BS1125" s="561"/>
      <c r="BT1125" s="561"/>
      <c r="BU1125" s="561"/>
    </row>
    <row r="1126" spans="1:73">
      <c r="A1126" s="561"/>
      <c r="E1126" s="561"/>
      <c r="H1126" s="561"/>
      <c r="Q1126" s="561"/>
      <c r="R1126" s="561"/>
      <c r="S1126" s="561"/>
      <c r="T1126" s="561"/>
      <c r="U1126" s="561"/>
      <c r="V1126" s="561"/>
      <c r="Y1126" s="561"/>
      <c r="Z1126" s="561"/>
      <c r="AA1126" s="561"/>
      <c r="AB1126" s="561"/>
      <c r="AC1126" s="561"/>
      <c r="AD1126" s="561"/>
      <c r="AE1126" s="561"/>
      <c r="AF1126" s="561"/>
      <c r="AG1126" s="561"/>
      <c r="AH1126" s="561"/>
      <c r="AJ1126" s="561"/>
      <c r="AK1126" s="561"/>
      <c r="AM1126" s="561"/>
      <c r="AN1126" s="561"/>
      <c r="AO1126" s="561"/>
      <c r="AP1126" s="561"/>
      <c r="AQ1126" s="561"/>
      <c r="AR1126" s="561"/>
      <c r="AS1126" s="561"/>
      <c r="AU1126" s="561"/>
      <c r="AV1126" s="561"/>
      <c r="AW1126" s="561"/>
      <c r="AX1126" s="561"/>
      <c r="AY1126" s="561"/>
      <c r="AZ1126" s="561"/>
      <c r="BA1126" s="561"/>
      <c r="BB1126" s="561"/>
      <c r="BC1126" s="561"/>
      <c r="BD1126" s="561"/>
      <c r="BE1126" s="561"/>
      <c r="BF1126" s="561"/>
      <c r="BG1126" s="561"/>
      <c r="BH1126" s="561"/>
      <c r="BI1126" s="561"/>
      <c r="BJ1126" s="561"/>
      <c r="BK1126" s="561"/>
      <c r="BL1126" s="561"/>
      <c r="BM1126" s="561"/>
      <c r="BN1126" s="561"/>
      <c r="BO1126" s="561"/>
      <c r="BP1126" s="561"/>
      <c r="BQ1126" s="561"/>
      <c r="BR1126" s="561"/>
      <c r="BS1126" s="561"/>
      <c r="BT1126" s="561"/>
      <c r="BU1126" s="561"/>
    </row>
    <row r="1127" spans="1:73">
      <c r="A1127" s="561"/>
      <c r="E1127" s="561"/>
      <c r="H1127" s="561"/>
      <c r="Q1127" s="561"/>
      <c r="R1127" s="561"/>
      <c r="S1127" s="561"/>
      <c r="T1127" s="561"/>
      <c r="U1127" s="561"/>
      <c r="V1127" s="561"/>
      <c r="Y1127" s="561"/>
      <c r="Z1127" s="561"/>
      <c r="AA1127" s="561"/>
      <c r="AB1127" s="561"/>
      <c r="AC1127" s="561"/>
      <c r="AD1127" s="561"/>
      <c r="AE1127" s="561"/>
      <c r="AF1127" s="561"/>
      <c r="AG1127" s="561"/>
      <c r="AH1127" s="561"/>
      <c r="AJ1127" s="561"/>
      <c r="AK1127" s="561"/>
      <c r="AM1127" s="561"/>
      <c r="AN1127" s="561"/>
      <c r="AO1127" s="561"/>
      <c r="AP1127" s="561"/>
      <c r="AQ1127" s="561"/>
      <c r="AR1127" s="561"/>
      <c r="AS1127" s="561"/>
      <c r="AU1127" s="561"/>
      <c r="AV1127" s="561"/>
      <c r="AW1127" s="561"/>
      <c r="AX1127" s="561"/>
      <c r="AY1127" s="561"/>
      <c r="AZ1127" s="561"/>
      <c r="BA1127" s="561"/>
      <c r="BB1127" s="561"/>
      <c r="BC1127" s="561"/>
      <c r="BD1127" s="561"/>
      <c r="BE1127" s="561"/>
      <c r="BF1127" s="561"/>
      <c r="BG1127" s="561"/>
      <c r="BH1127" s="561"/>
      <c r="BI1127" s="561"/>
      <c r="BJ1127" s="561"/>
      <c r="BK1127" s="561"/>
      <c r="BL1127" s="561"/>
      <c r="BM1127" s="561"/>
      <c r="BN1127" s="561"/>
      <c r="BO1127" s="561"/>
      <c r="BP1127" s="561"/>
      <c r="BQ1127" s="561"/>
      <c r="BR1127" s="561"/>
      <c r="BS1127" s="561"/>
      <c r="BT1127" s="561"/>
      <c r="BU1127" s="561"/>
    </row>
    <row r="1128" spans="1:73">
      <c r="A1128" s="561"/>
      <c r="E1128" s="561"/>
      <c r="H1128" s="561"/>
      <c r="Q1128" s="561"/>
      <c r="R1128" s="561"/>
      <c r="S1128" s="561"/>
      <c r="T1128" s="561"/>
      <c r="U1128" s="561"/>
      <c r="V1128" s="561"/>
      <c r="Y1128" s="561"/>
      <c r="Z1128" s="561"/>
      <c r="AA1128" s="561"/>
      <c r="AB1128" s="561"/>
      <c r="AC1128" s="561"/>
      <c r="AD1128" s="561"/>
      <c r="AE1128" s="561"/>
      <c r="AF1128" s="561"/>
      <c r="AG1128" s="561"/>
      <c r="AH1128" s="561"/>
      <c r="AJ1128" s="561"/>
      <c r="AK1128" s="561"/>
      <c r="AM1128" s="561"/>
      <c r="AN1128" s="561"/>
      <c r="AO1128" s="561"/>
      <c r="AP1128" s="561"/>
      <c r="AQ1128" s="561"/>
      <c r="AR1128" s="561"/>
      <c r="AS1128" s="561"/>
      <c r="AU1128" s="561"/>
      <c r="AV1128" s="561"/>
      <c r="AW1128" s="561"/>
      <c r="AX1128" s="561"/>
      <c r="AY1128" s="561"/>
      <c r="AZ1128" s="561"/>
      <c r="BA1128" s="561"/>
      <c r="BB1128" s="561"/>
      <c r="BC1128" s="561"/>
      <c r="BD1128" s="561"/>
      <c r="BE1128" s="561"/>
      <c r="BF1128" s="561"/>
      <c r="BG1128" s="561"/>
      <c r="BH1128" s="561"/>
      <c r="BI1128" s="561"/>
      <c r="BJ1128" s="561"/>
      <c r="BK1128" s="561"/>
      <c r="BL1128" s="561"/>
      <c r="BM1128" s="561"/>
      <c r="BN1128" s="561"/>
      <c r="BO1128" s="561"/>
      <c r="BP1128" s="561"/>
      <c r="BQ1128" s="561"/>
      <c r="BR1128" s="561"/>
      <c r="BS1128" s="561"/>
      <c r="BT1128" s="561"/>
      <c r="BU1128" s="561"/>
    </row>
    <row r="1129" spans="1:73">
      <c r="A1129" s="561"/>
      <c r="E1129" s="561"/>
      <c r="H1129" s="561"/>
      <c r="Q1129" s="561"/>
      <c r="R1129" s="561"/>
      <c r="S1129" s="561"/>
      <c r="T1129" s="561"/>
      <c r="U1129" s="561"/>
      <c r="V1129" s="561"/>
      <c r="Y1129" s="561"/>
      <c r="Z1129" s="561"/>
      <c r="AA1129" s="561"/>
      <c r="AB1129" s="561"/>
      <c r="AC1129" s="561"/>
      <c r="AD1129" s="561"/>
      <c r="AE1129" s="561"/>
      <c r="AF1129" s="561"/>
      <c r="AG1129" s="561"/>
      <c r="AH1129" s="561"/>
      <c r="AJ1129" s="561"/>
      <c r="AK1129" s="561"/>
      <c r="AM1129" s="561"/>
      <c r="AN1129" s="561"/>
      <c r="AO1129" s="561"/>
      <c r="AP1129" s="561"/>
      <c r="AQ1129" s="561"/>
      <c r="AR1129" s="561"/>
      <c r="AS1129" s="561"/>
      <c r="AU1129" s="561"/>
      <c r="AV1129" s="561"/>
      <c r="AW1129" s="561"/>
      <c r="AX1129" s="561"/>
      <c r="AY1129" s="561"/>
      <c r="AZ1129" s="561"/>
      <c r="BA1129" s="561"/>
      <c r="BB1129" s="561"/>
      <c r="BC1129" s="561"/>
      <c r="BD1129" s="561"/>
      <c r="BE1129" s="561"/>
      <c r="BF1129" s="561"/>
      <c r="BG1129" s="561"/>
      <c r="BH1129" s="561"/>
      <c r="BI1129" s="561"/>
      <c r="BJ1129" s="561"/>
      <c r="BK1129" s="561"/>
      <c r="BL1129" s="561"/>
      <c r="BM1129" s="561"/>
      <c r="BN1129" s="561"/>
      <c r="BO1129" s="561"/>
      <c r="BP1129" s="561"/>
      <c r="BQ1129" s="561"/>
      <c r="BR1129" s="561"/>
      <c r="BS1129" s="561"/>
      <c r="BT1129" s="561"/>
      <c r="BU1129" s="561"/>
    </row>
    <row r="1130" spans="1:73">
      <c r="A1130" s="561"/>
      <c r="E1130" s="561"/>
      <c r="H1130" s="561"/>
      <c r="Q1130" s="561"/>
      <c r="R1130" s="561"/>
      <c r="S1130" s="561"/>
      <c r="T1130" s="561"/>
      <c r="U1130" s="561"/>
      <c r="V1130" s="561"/>
      <c r="Y1130" s="561"/>
      <c r="Z1130" s="561"/>
      <c r="AA1130" s="561"/>
      <c r="AB1130" s="561"/>
      <c r="AC1130" s="561"/>
      <c r="AD1130" s="561"/>
      <c r="AE1130" s="561"/>
      <c r="AF1130" s="561"/>
      <c r="AG1130" s="561"/>
      <c r="AH1130" s="561"/>
      <c r="AJ1130" s="561"/>
      <c r="AK1130" s="561"/>
      <c r="AM1130" s="561"/>
      <c r="AN1130" s="561"/>
      <c r="AO1130" s="561"/>
      <c r="AP1130" s="561"/>
      <c r="AQ1130" s="561"/>
      <c r="AR1130" s="561"/>
      <c r="AS1130" s="561"/>
      <c r="AU1130" s="561"/>
      <c r="AV1130" s="561"/>
      <c r="AW1130" s="561"/>
      <c r="AX1130" s="561"/>
      <c r="AY1130" s="561"/>
      <c r="AZ1130" s="561"/>
      <c r="BA1130" s="561"/>
      <c r="BB1130" s="561"/>
      <c r="BC1130" s="561"/>
      <c r="BD1130" s="561"/>
      <c r="BE1130" s="561"/>
      <c r="BF1130" s="561"/>
      <c r="BG1130" s="561"/>
      <c r="BH1130" s="561"/>
      <c r="BI1130" s="561"/>
      <c r="BJ1130" s="561"/>
      <c r="BK1130" s="561"/>
      <c r="BL1130" s="561"/>
      <c r="BM1130" s="561"/>
      <c r="BN1130" s="561"/>
      <c r="BO1130" s="561"/>
      <c r="BP1130" s="561"/>
      <c r="BQ1130" s="561"/>
      <c r="BR1130" s="561"/>
      <c r="BS1130" s="561"/>
      <c r="BT1130" s="561"/>
      <c r="BU1130" s="561"/>
    </row>
    <row r="1131" spans="1:73">
      <c r="A1131" s="561"/>
      <c r="E1131" s="561"/>
      <c r="H1131" s="561"/>
      <c r="Q1131" s="561"/>
      <c r="R1131" s="561"/>
      <c r="S1131" s="561"/>
      <c r="T1131" s="561"/>
      <c r="U1131" s="561"/>
      <c r="V1131" s="561"/>
      <c r="Y1131" s="561"/>
      <c r="Z1131" s="561"/>
      <c r="AA1131" s="561"/>
      <c r="AB1131" s="561"/>
      <c r="AC1131" s="561"/>
      <c r="AD1131" s="561"/>
      <c r="AE1131" s="561"/>
      <c r="AF1131" s="561"/>
      <c r="AG1131" s="561"/>
      <c r="AH1131" s="561"/>
      <c r="AJ1131" s="561"/>
      <c r="AK1131" s="561"/>
      <c r="AM1131" s="561"/>
      <c r="AN1131" s="561"/>
      <c r="AO1131" s="561"/>
      <c r="AP1131" s="561"/>
      <c r="AQ1131" s="561"/>
      <c r="AR1131" s="561"/>
      <c r="AS1131" s="561"/>
      <c r="AU1131" s="561"/>
      <c r="AV1131" s="561"/>
      <c r="AW1131" s="561"/>
      <c r="AX1131" s="561"/>
      <c r="AY1131" s="561"/>
      <c r="AZ1131" s="561"/>
      <c r="BA1131" s="561"/>
      <c r="BB1131" s="561"/>
      <c r="BC1131" s="561"/>
      <c r="BD1131" s="561"/>
      <c r="BE1131" s="561"/>
      <c r="BF1131" s="561"/>
      <c r="BG1131" s="561"/>
      <c r="BH1131" s="561"/>
      <c r="BI1131" s="561"/>
      <c r="BJ1131" s="561"/>
      <c r="BK1131" s="561"/>
      <c r="BL1131" s="561"/>
      <c r="BM1131" s="561"/>
      <c r="BN1131" s="561"/>
      <c r="BO1131" s="561"/>
      <c r="BP1131" s="561"/>
      <c r="BQ1131" s="561"/>
      <c r="BR1131" s="561"/>
      <c r="BS1131" s="561"/>
      <c r="BT1131" s="561"/>
      <c r="BU1131" s="561"/>
    </row>
    <row r="1132" spans="1:73">
      <c r="A1132" s="561"/>
      <c r="E1132" s="561"/>
      <c r="H1132" s="561"/>
      <c r="Q1132" s="561"/>
      <c r="R1132" s="561"/>
      <c r="S1132" s="561"/>
      <c r="T1132" s="561"/>
      <c r="U1132" s="561"/>
      <c r="V1132" s="561"/>
      <c r="Y1132" s="561"/>
      <c r="Z1132" s="561"/>
      <c r="AA1132" s="561"/>
      <c r="AB1132" s="561"/>
      <c r="AC1132" s="561"/>
      <c r="AD1132" s="561"/>
      <c r="AE1132" s="561"/>
      <c r="AF1132" s="561"/>
      <c r="AG1132" s="561"/>
      <c r="AH1132" s="561"/>
      <c r="AJ1132" s="561"/>
      <c r="AK1132" s="561"/>
      <c r="AM1132" s="561"/>
      <c r="AN1132" s="561"/>
      <c r="AO1132" s="561"/>
      <c r="AP1132" s="561"/>
      <c r="AQ1132" s="561"/>
      <c r="AR1132" s="561"/>
      <c r="AS1132" s="561"/>
      <c r="AU1132" s="561"/>
      <c r="AV1132" s="561"/>
      <c r="AW1132" s="561"/>
      <c r="AX1132" s="561"/>
      <c r="AY1132" s="561"/>
      <c r="AZ1132" s="561"/>
      <c r="BA1132" s="561"/>
      <c r="BB1132" s="561"/>
      <c r="BC1132" s="561"/>
      <c r="BD1132" s="561"/>
      <c r="BE1132" s="561"/>
      <c r="BF1132" s="561"/>
      <c r="BG1132" s="561"/>
      <c r="BH1132" s="561"/>
      <c r="BI1132" s="561"/>
      <c r="BJ1132" s="561"/>
      <c r="BK1132" s="561"/>
      <c r="BL1132" s="561"/>
      <c r="BM1132" s="561"/>
      <c r="BN1132" s="561"/>
      <c r="BO1132" s="561"/>
      <c r="BP1132" s="561"/>
      <c r="BQ1132" s="561"/>
      <c r="BR1132" s="561"/>
      <c r="BS1132" s="561"/>
      <c r="BT1132" s="561"/>
      <c r="BU1132" s="561"/>
    </row>
    <row r="1133" spans="1:73">
      <c r="A1133" s="561"/>
      <c r="E1133" s="561"/>
      <c r="H1133" s="561"/>
      <c r="Q1133" s="561"/>
      <c r="R1133" s="561"/>
      <c r="S1133" s="561"/>
      <c r="T1133" s="561"/>
      <c r="U1133" s="561"/>
      <c r="V1133" s="561"/>
      <c r="Y1133" s="561"/>
      <c r="Z1133" s="561"/>
      <c r="AA1133" s="561"/>
      <c r="AB1133" s="561"/>
      <c r="AC1133" s="561"/>
      <c r="AD1133" s="561"/>
      <c r="AE1133" s="561"/>
      <c r="AF1133" s="561"/>
      <c r="AG1133" s="561"/>
      <c r="AH1133" s="561"/>
      <c r="AJ1133" s="561"/>
      <c r="AK1133" s="561"/>
      <c r="AM1133" s="561"/>
      <c r="AN1133" s="561"/>
      <c r="AO1133" s="561"/>
      <c r="AP1133" s="561"/>
      <c r="AQ1133" s="561"/>
      <c r="AR1133" s="561"/>
      <c r="AS1133" s="561"/>
      <c r="AU1133" s="561"/>
      <c r="AV1133" s="561"/>
      <c r="AW1133" s="561"/>
      <c r="AX1133" s="561"/>
      <c r="AY1133" s="561"/>
      <c r="AZ1133" s="561"/>
      <c r="BA1133" s="561"/>
      <c r="BB1133" s="561"/>
      <c r="BC1133" s="561"/>
      <c r="BD1133" s="561"/>
      <c r="BE1133" s="561"/>
      <c r="BF1133" s="561"/>
      <c r="BG1133" s="561"/>
      <c r="BH1133" s="561"/>
      <c r="BI1133" s="561"/>
      <c r="BJ1133" s="561"/>
      <c r="BK1133" s="561"/>
      <c r="BL1133" s="561"/>
      <c r="BM1133" s="561"/>
      <c r="BN1133" s="561"/>
      <c r="BO1133" s="561"/>
      <c r="BP1133" s="561"/>
      <c r="BQ1133" s="561"/>
      <c r="BR1133" s="561"/>
      <c r="BS1133" s="561"/>
      <c r="BT1133" s="561"/>
      <c r="BU1133" s="561"/>
    </row>
    <row r="1134" spans="1:73">
      <c r="A1134" s="561"/>
      <c r="E1134" s="561"/>
      <c r="H1134" s="561"/>
      <c r="Q1134" s="561"/>
      <c r="R1134" s="561"/>
      <c r="S1134" s="561"/>
      <c r="T1134" s="561"/>
      <c r="U1134" s="561"/>
      <c r="V1134" s="561"/>
      <c r="Y1134" s="561"/>
      <c r="Z1134" s="561"/>
      <c r="AA1134" s="561"/>
      <c r="AB1134" s="561"/>
      <c r="AC1134" s="561"/>
      <c r="AD1134" s="561"/>
      <c r="AE1134" s="561"/>
      <c r="AF1134" s="561"/>
      <c r="AG1134" s="561"/>
      <c r="AH1134" s="561"/>
      <c r="AJ1134" s="561"/>
      <c r="AK1134" s="561"/>
      <c r="AM1134" s="561"/>
      <c r="AN1134" s="561"/>
      <c r="AO1134" s="561"/>
      <c r="AP1134" s="561"/>
      <c r="AQ1134" s="561"/>
      <c r="AR1134" s="561"/>
      <c r="AS1134" s="561"/>
      <c r="AU1134" s="561"/>
      <c r="AV1134" s="561"/>
      <c r="AW1134" s="561"/>
      <c r="AX1134" s="561"/>
      <c r="AY1134" s="561"/>
      <c r="AZ1134" s="561"/>
      <c r="BA1134" s="561"/>
      <c r="BB1134" s="561"/>
      <c r="BC1134" s="561"/>
      <c r="BD1134" s="561"/>
      <c r="BE1134" s="561"/>
      <c r="BF1134" s="561"/>
      <c r="BG1134" s="561"/>
      <c r="BH1134" s="561"/>
      <c r="BI1134" s="561"/>
      <c r="BJ1134" s="561"/>
      <c r="BK1134" s="561"/>
      <c r="BL1134" s="561"/>
      <c r="BM1134" s="561"/>
      <c r="BN1134" s="561"/>
      <c r="BO1134" s="561"/>
      <c r="BP1134" s="561"/>
      <c r="BQ1134" s="561"/>
      <c r="BR1134" s="561"/>
      <c r="BS1134" s="561"/>
      <c r="BT1134" s="561"/>
      <c r="BU1134" s="561"/>
    </row>
    <row r="1135" spans="1:73">
      <c r="A1135" s="561"/>
      <c r="E1135" s="561"/>
      <c r="H1135" s="561"/>
      <c r="Q1135" s="561"/>
      <c r="R1135" s="561"/>
      <c r="S1135" s="561"/>
      <c r="T1135" s="561"/>
      <c r="U1135" s="561"/>
      <c r="V1135" s="561"/>
      <c r="Y1135" s="561"/>
      <c r="Z1135" s="561"/>
      <c r="AA1135" s="561"/>
      <c r="AB1135" s="561"/>
      <c r="AC1135" s="561"/>
      <c r="AD1135" s="561"/>
      <c r="AE1135" s="561"/>
      <c r="AF1135" s="561"/>
      <c r="AG1135" s="561"/>
      <c r="AH1135" s="561"/>
      <c r="AJ1135" s="561"/>
      <c r="AK1135" s="561"/>
      <c r="AM1135" s="561"/>
      <c r="AN1135" s="561"/>
      <c r="AO1135" s="561"/>
      <c r="AP1135" s="561"/>
      <c r="AQ1135" s="561"/>
      <c r="AR1135" s="561"/>
      <c r="AS1135" s="561"/>
      <c r="AU1135" s="561"/>
      <c r="AV1135" s="561"/>
      <c r="AW1135" s="561"/>
      <c r="AX1135" s="561"/>
      <c r="AY1135" s="561"/>
      <c r="AZ1135" s="561"/>
      <c r="BA1135" s="561"/>
      <c r="BB1135" s="561"/>
      <c r="BC1135" s="561"/>
      <c r="BD1135" s="561"/>
      <c r="BE1135" s="561"/>
      <c r="BF1135" s="561"/>
      <c r="BG1135" s="561"/>
      <c r="BH1135" s="561"/>
      <c r="BI1135" s="561"/>
      <c r="BJ1135" s="561"/>
      <c r="BK1135" s="561"/>
      <c r="BL1135" s="561"/>
      <c r="BM1135" s="561"/>
      <c r="BN1135" s="561"/>
      <c r="BO1135" s="561"/>
      <c r="BP1135" s="561"/>
      <c r="BQ1135" s="561"/>
      <c r="BR1135" s="561"/>
      <c r="BS1135" s="561"/>
      <c r="BT1135" s="561"/>
      <c r="BU1135" s="561"/>
    </row>
    <row r="1136" spans="1:73">
      <c r="A1136" s="561"/>
      <c r="E1136" s="561"/>
      <c r="H1136" s="561"/>
      <c r="Q1136" s="561"/>
      <c r="R1136" s="561"/>
      <c r="S1136" s="561"/>
      <c r="T1136" s="561"/>
      <c r="U1136" s="561"/>
      <c r="V1136" s="561"/>
      <c r="Y1136" s="561"/>
      <c r="Z1136" s="561"/>
      <c r="AA1136" s="561"/>
      <c r="AB1136" s="561"/>
      <c r="AC1136" s="561"/>
      <c r="AD1136" s="561"/>
      <c r="AE1136" s="561"/>
      <c r="AF1136" s="561"/>
      <c r="AG1136" s="561"/>
      <c r="AH1136" s="561"/>
      <c r="AJ1136" s="561"/>
      <c r="AK1136" s="561"/>
      <c r="AM1136" s="561"/>
      <c r="AN1136" s="561"/>
      <c r="AO1136" s="561"/>
      <c r="AP1136" s="561"/>
      <c r="AQ1136" s="561"/>
      <c r="AR1136" s="561"/>
      <c r="AS1136" s="561"/>
      <c r="AU1136" s="561"/>
      <c r="AV1136" s="561"/>
      <c r="AW1136" s="561"/>
      <c r="AX1136" s="561"/>
      <c r="AY1136" s="561"/>
      <c r="AZ1136" s="561"/>
      <c r="BA1136" s="561"/>
      <c r="BB1136" s="561"/>
      <c r="BC1136" s="561"/>
      <c r="BD1136" s="561"/>
      <c r="BE1136" s="561"/>
      <c r="BF1136" s="561"/>
      <c r="BG1136" s="561"/>
      <c r="BH1136" s="561"/>
      <c r="BI1136" s="561"/>
      <c r="BJ1136" s="561"/>
      <c r="BK1136" s="561"/>
      <c r="BL1136" s="561"/>
      <c r="BM1136" s="561"/>
      <c r="BN1136" s="561"/>
      <c r="BO1136" s="561"/>
      <c r="BP1136" s="561"/>
      <c r="BQ1136" s="561"/>
      <c r="BR1136" s="561"/>
      <c r="BS1136" s="561"/>
      <c r="BT1136" s="561"/>
      <c r="BU1136" s="561"/>
    </row>
    <row r="1137" spans="1:73">
      <c r="A1137" s="561"/>
      <c r="E1137" s="561"/>
      <c r="H1137" s="561"/>
      <c r="Q1137" s="561"/>
      <c r="R1137" s="561"/>
      <c r="S1137" s="561"/>
      <c r="T1137" s="561"/>
      <c r="U1137" s="561"/>
      <c r="V1137" s="561"/>
      <c r="Y1137" s="561"/>
      <c r="Z1137" s="561"/>
      <c r="AA1137" s="561"/>
      <c r="AB1137" s="561"/>
      <c r="AC1137" s="561"/>
      <c r="AD1137" s="561"/>
      <c r="AE1137" s="561"/>
      <c r="AF1137" s="561"/>
      <c r="AG1137" s="561"/>
      <c r="AH1137" s="561"/>
      <c r="AJ1137" s="561"/>
      <c r="AK1137" s="561"/>
      <c r="AM1137" s="561"/>
      <c r="AN1137" s="561"/>
      <c r="AO1137" s="561"/>
      <c r="AP1137" s="561"/>
      <c r="AQ1137" s="561"/>
      <c r="AR1137" s="561"/>
      <c r="AS1137" s="561"/>
      <c r="AU1137" s="561"/>
      <c r="AV1137" s="561"/>
      <c r="AW1137" s="561"/>
      <c r="AX1137" s="561"/>
      <c r="AY1137" s="561"/>
      <c r="AZ1137" s="561"/>
      <c r="BA1137" s="561"/>
      <c r="BB1137" s="561"/>
      <c r="BC1137" s="561"/>
      <c r="BD1137" s="561"/>
      <c r="BE1137" s="561"/>
      <c r="BF1137" s="561"/>
      <c r="BG1137" s="561"/>
      <c r="BH1137" s="561"/>
      <c r="BI1137" s="561"/>
      <c r="BJ1137" s="561"/>
      <c r="BK1137" s="561"/>
      <c r="BL1137" s="561"/>
      <c r="BM1137" s="561"/>
      <c r="BN1137" s="561"/>
      <c r="BO1137" s="561"/>
      <c r="BP1137" s="561"/>
      <c r="BQ1137" s="561"/>
      <c r="BR1137" s="561"/>
      <c r="BS1137" s="561"/>
      <c r="BT1137" s="561"/>
      <c r="BU1137" s="561"/>
    </row>
    <row r="1138" spans="1:73">
      <c r="A1138" s="561"/>
      <c r="E1138" s="561"/>
      <c r="H1138" s="561"/>
      <c r="Q1138" s="561"/>
      <c r="R1138" s="561"/>
      <c r="S1138" s="561"/>
      <c r="T1138" s="561"/>
      <c r="U1138" s="561"/>
      <c r="V1138" s="561"/>
      <c r="Y1138" s="561"/>
      <c r="Z1138" s="561"/>
      <c r="AA1138" s="561"/>
      <c r="AB1138" s="561"/>
      <c r="AC1138" s="561"/>
      <c r="AD1138" s="561"/>
      <c r="AE1138" s="561"/>
      <c r="AF1138" s="561"/>
      <c r="AG1138" s="561"/>
      <c r="AH1138" s="561"/>
      <c r="AJ1138" s="561"/>
      <c r="AK1138" s="561"/>
      <c r="AM1138" s="561"/>
      <c r="AN1138" s="561"/>
      <c r="AO1138" s="561"/>
      <c r="AP1138" s="561"/>
      <c r="AQ1138" s="561"/>
      <c r="AR1138" s="561"/>
      <c r="AS1138" s="561"/>
      <c r="AU1138" s="561"/>
      <c r="AV1138" s="561"/>
      <c r="AW1138" s="561"/>
      <c r="AX1138" s="561"/>
      <c r="AY1138" s="561"/>
      <c r="AZ1138" s="561"/>
      <c r="BA1138" s="561"/>
      <c r="BB1138" s="561"/>
      <c r="BC1138" s="561"/>
      <c r="BD1138" s="561"/>
      <c r="BE1138" s="561"/>
      <c r="BF1138" s="561"/>
      <c r="BG1138" s="561"/>
      <c r="BH1138" s="561"/>
      <c r="BI1138" s="561"/>
      <c r="BJ1138" s="561"/>
      <c r="BK1138" s="561"/>
      <c r="BL1138" s="561"/>
      <c r="BM1138" s="561"/>
      <c r="BN1138" s="561"/>
      <c r="BO1138" s="561"/>
      <c r="BP1138" s="561"/>
      <c r="BQ1138" s="561"/>
      <c r="BR1138" s="561"/>
      <c r="BS1138" s="561"/>
      <c r="BT1138" s="561"/>
      <c r="BU1138" s="561"/>
    </row>
    <row r="1139" spans="1:73">
      <c r="A1139" s="561"/>
      <c r="E1139" s="561"/>
      <c r="H1139" s="561"/>
      <c r="Q1139" s="561"/>
      <c r="R1139" s="561"/>
      <c r="S1139" s="561"/>
      <c r="T1139" s="561"/>
      <c r="U1139" s="561"/>
      <c r="V1139" s="561"/>
      <c r="Y1139" s="561"/>
      <c r="Z1139" s="561"/>
      <c r="AA1139" s="561"/>
      <c r="AB1139" s="561"/>
      <c r="AC1139" s="561"/>
      <c r="AD1139" s="561"/>
      <c r="AE1139" s="561"/>
      <c r="AF1139" s="561"/>
      <c r="AG1139" s="561"/>
      <c r="AH1139" s="561"/>
      <c r="AJ1139" s="561"/>
      <c r="AK1139" s="561"/>
      <c r="AM1139" s="561"/>
      <c r="AN1139" s="561"/>
      <c r="AO1139" s="561"/>
      <c r="AP1139" s="561"/>
      <c r="AQ1139" s="561"/>
      <c r="AR1139" s="561"/>
      <c r="AS1139" s="561"/>
      <c r="AU1139" s="561"/>
      <c r="AV1139" s="561"/>
      <c r="AW1139" s="561"/>
      <c r="AX1139" s="561"/>
      <c r="AY1139" s="561"/>
      <c r="AZ1139" s="561"/>
      <c r="BA1139" s="561"/>
      <c r="BB1139" s="561"/>
      <c r="BC1139" s="561"/>
      <c r="BD1139" s="561"/>
      <c r="BE1139" s="561"/>
      <c r="BF1139" s="561"/>
      <c r="BG1139" s="561"/>
      <c r="BH1139" s="561"/>
      <c r="BI1139" s="561"/>
      <c r="BJ1139" s="561"/>
      <c r="BK1139" s="561"/>
      <c r="BL1139" s="561"/>
      <c r="BM1139" s="561"/>
      <c r="BN1139" s="561"/>
      <c r="BO1139" s="561"/>
      <c r="BP1139" s="561"/>
      <c r="BQ1139" s="561"/>
      <c r="BR1139" s="561"/>
      <c r="BS1139" s="561"/>
      <c r="BT1139" s="561"/>
      <c r="BU1139" s="561"/>
    </row>
    <row r="1140" spans="1:73">
      <c r="A1140" s="561"/>
      <c r="E1140" s="561"/>
      <c r="H1140" s="561"/>
      <c r="Q1140" s="561"/>
      <c r="R1140" s="561"/>
      <c r="S1140" s="561"/>
      <c r="T1140" s="561"/>
      <c r="U1140" s="561"/>
      <c r="V1140" s="561"/>
      <c r="Y1140" s="561"/>
      <c r="Z1140" s="561"/>
      <c r="AA1140" s="561"/>
      <c r="AB1140" s="561"/>
      <c r="AC1140" s="561"/>
      <c r="AD1140" s="561"/>
      <c r="AE1140" s="561"/>
      <c r="AF1140" s="561"/>
      <c r="AG1140" s="561"/>
      <c r="AH1140" s="561"/>
      <c r="AJ1140" s="561"/>
      <c r="AK1140" s="561"/>
      <c r="AM1140" s="561"/>
      <c r="AN1140" s="561"/>
      <c r="AO1140" s="561"/>
      <c r="AP1140" s="561"/>
      <c r="AQ1140" s="561"/>
      <c r="AR1140" s="561"/>
      <c r="AS1140" s="561"/>
      <c r="AU1140" s="561"/>
      <c r="AV1140" s="561"/>
      <c r="AW1140" s="561"/>
      <c r="AX1140" s="561"/>
      <c r="AY1140" s="561"/>
      <c r="AZ1140" s="561"/>
      <c r="BA1140" s="561"/>
      <c r="BB1140" s="561"/>
      <c r="BC1140" s="561"/>
      <c r="BD1140" s="561"/>
      <c r="BE1140" s="561"/>
      <c r="BF1140" s="561"/>
      <c r="BG1140" s="561"/>
      <c r="BH1140" s="561"/>
      <c r="BI1140" s="561"/>
      <c r="BJ1140" s="561"/>
      <c r="BK1140" s="561"/>
      <c r="BL1140" s="561"/>
      <c r="BM1140" s="561"/>
      <c r="BN1140" s="561"/>
      <c r="BO1140" s="561"/>
      <c r="BP1140" s="561"/>
      <c r="BQ1140" s="561"/>
      <c r="BR1140" s="561"/>
      <c r="BS1140" s="561"/>
      <c r="BT1140" s="561"/>
      <c r="BU1140" s="561"/>
    </row>
    <row r="1141" spans="1:73">
      <c r="A1141" s="561"/>
      <c r="E1141" s="561"/>
      <c r="H1141" s="561"/>
      <c r="Q1141" s="561"/>
      <c r="R1141" s="561"/>
      <c r="S1141" s="561"/>
      <c r="T1141" s="561"/>
      <c r="U1141" s="561"/>
      <c r="V1141" s="561"/>
      <c r="Y1141" s="561"/>
      <c r="Z1141" s="561"/>
      <c r="AA1141" s="561"/>
      <c r="AB1141" s="561"/>
      <c r="AC1141" s="561"/>
      <c r="AD1141" s="561"/>
      <c r="AE1141" s="561"/>
      <c r="AF1141" s="561"/>
      <c r="AG1141" s="561"/>
      <c r="AH1141" s="561"/>
      <c r="AJ1141" s="561"/>
      <c r="AK1141" s="561"/>
      <c r="AM1141" s="561"/>
      <c r="AN1141" s="561"/>
      <c r="AO1141" s="561"/>
      <c r="AP1141" s="561"/>
      <c r="AQ1141" s="561"/>
      <c r="AR1141" s="561"/>
      <c r="AS1141" s="561"/>
      <c r="AU1141" s="561"/>
      <c r="AV1141" s="561"/>
      <c r="AW1141" s="561"/>
      <c r="AX1141" s="561"/>
      <c r="AY1141" s="561"/>
      <c r="AZ1141" s="561"/>
      <c r="BA1141" s="561"/>
      <c r="BB1141" s="561"/>
      <c r="BC1141" s="561"/>
      <c r="BD1141" s="561"/>
      <c r="BE1141" s="561"/>
      <c r="BF1141" s="561"/>
      <c r="BG1141" s="561"/>
      <c r="BH1141" s="561"/>
      <c r="BI1141" s="561"/>
      <c r="BJ1141" s="561"/>
      <c r="BK1141" s="561"/>
      <c r="BL1141" s="561"/>
      <c r="BM1141" s="561"/>
      <c r="BN1141" s="561"/>
      <c r="BO1141" s="561"/>
      <c r="BP1141" s="561"/>
      <c r="BQ1141" s="561"/>
      <c r="BR1141" s="561"/>
      <c r="BS1141" s="561"/>
      <c r="BT1141" s="561"/>
      <c r="BU1141" s="561"/>
    </row>
    <row r="1142" spans="1:73">
      <c r="A1142" s="561"/>
      <c r="E1142" s="561"/>
      <c r="H1142" s="561"/>
      <c r="Q1142" s="561"/>
      <c r="R1142" s="561"/>
      <c r="S1142" s="561"/>
      <c r="T1142" s="561"/>
      <c r="U1142" s="561"/>
      <c r="V1142" s="561"/>
      <c r="Y1142" s="561"/>
      <c r="Z1142" s="561"/>
      <c r="AA1142" s="561"/>
      <c r="AB1142" s="561"/>
      <c r="AC1142" s="561"/>
      <c r="AD1142" s="561"/>
      <c r="AE1142" s="561"/>
      <c r="AF1142" s="561"/>
      <c r="AG1142" s="561"/>
      <c r="AH1142" s="561"/>
      <c r="AJ1142" s="561"/>
      <c r="AK1142" s="561"/>
      <c r="AM1142" s="561"/>
      <c r="AN1142" s="561"/>
      <c r="AO1142" s="561"/>
      <c r="AP1142" s="561"/>
      <c r="AQ1142" s="561"/>
      <c r="AR1142" s="561"/>
      <c r="AS1142" s="561"/>
      <c r="AU1142" s="561"/>
      <c r="AV1142" s="561"/>
      <c r="AW1142" s="561"/>
      <c r="AX1142" s="561"/>
      <c r="AY1142" s="561"/>
      <c r="AZ1142" s="561"/>
      <c r="BA1142" s="561"/>
      <c r="BB1142" s="561"/>
      <c r="BC1142" s="561"/>
      <c r="BD1142" s="561"/>
      <c r="BE1142" s="561"/>
      <c r="BF1142" s="561"/>
      <c r="BG1142" s="561"/>
      <c r="BH1142" s="561"/>
      <c r="BI1142" s="561"/>
      <c r="BJ1142" s="561"/>
      <c r="BK1142" s="561"/>
      <c r="BL1142" s="561"/>
      <c r="BM1142" s="561"/>
      <c r="BN1142" s="561"/>
      <c r="BO1142" s="561"/>
      <c r="BP1142" s="561"/>
      <c r="BQ1142" s="561"/>
      <c r="BR1142" s="561"/>
      <c r="BS1142" s="561"/>
      <c r="BT1142" s="561"/>
      <c r="BU1142" s="561"/>
    </row>
    <row r="1143" spans="1:73">
      <c r="A1143" s="561"/>
      <c r="E1143" s="561"/>
      <c r="H1143" s="561"/>
      <c r="Q1143" s="561"/>
      <c r="R1143" s="561"/>
      <c r="S1143" s="561"/>
      <c r="T1143" s="561"/>
      <c r="U1143" s="561"/>
      <c r="V1143" s="561"/>
      <c r="Y1143" s="561"/>
      <c r="Z1143" s="561"/>
      <c r="AA1143" s="561"/>
      <c r="AB1143" s="561"/>
      <c r="AC1143" s="561"/>
      <c r="AD1143" s="561"/>
      <c r="AE1143" s="561"/>
      <c r="AF1143" s="561"/>
      <c r="AG1143" s="561"/>
      <c r="AH1143" s="561"/>
      <c r="AJ1143" s="561"/>
      <c r="AK1143" s="561"/>
      <c r="AM1143" s="561"/>
      <c r="AN1143" s="561"/>
      <c r="AO1143" s="561"/>
      <c r="AP1143" s="561"/>
      <c r="AQ1143" s="561"/>
      <c r="AR1143" s="561"/>
      <c r="AS1143" s="561"/>
      <c r="AU1143" s="561"/>
      <c r="AV1143" s="561"/>
      <c r="AW1143" s="561"/>
      <c r="AX1143" s="561"/>
      <c r="AY1143" s="561"/>
      <c r="AZ1143" s="561"/>
      <c r="BA1143" s="561"/>
      <c r="BB1143" s="561"/>
      <c r="BC1143" s="561"/>
      <c r="BD1143" s="561"/>
      <c r="BE1143" s="561"/>
      <c r="BF1143" s="561"/>
      <c r="BG1143" s="561"/>
      <c r="BH1143" s="561"/>
      <c r="BI1143" s="561"/>
      <c r="BJ1143" s="561"/>
      <c r="BK1143" s="561"/>
      <c r="BL1143" s="561"/>
      <c r="BM1143" s="561"/>
      <c r="BN1143" s="561"/>
      <c r="BO1143" s="561"/>
      <c r="BP1143" s="561"/>
      <c r="BQ1143" s="561"/>
      <c r="BR1143" s="561"/>
      <c r="BS1143" s="561"/>
      <c r="BT1143" s="561"/>
      <c r="BU1143" s="561"/>
    </row>
    <row r="1144" spans="1:73">
      <c r="A1144" s="561"/>
      <c r="E1144" s="561"/>
      <c r="H1144" s="561"/>
      <c r="Q1144" s="561"/>
      <c r="R1144" s="561"/>
      <c r="S1144" s="561"/>
      <c r="T1144" s="561"/>
      <c r="U1144" s="561"/>
      <c r="V1144" s="561"/>
      <c r="Y1144" s="561"/>
      <c r="Z1144" s="561"/>
      <c r="AA1144" s="561"/>
      <c r="AB1144" s="561"/>
      <c r="AC1144" s="561"/>
      <c r="AD1144" s="561"/>
      <c r="AE1144" s="561"/>
      <c r="AF1144" s="561"/>
      <c r="AG1144" s="561"/>
      <c r="AH1144" s="561"/>
      <c r="AJ1144" s="561"/>
      <c r="AK1144" s="561"/>
      <c r="AM1144" s="561"/>
      <c r="AN1144" s="561"/>
      <c r="AO1144" s="561"/>
      <c r="AP1144" s="561"/>
      <c r="AQ1144" s="561"/>
      <c r="AR1144" s="561"/>
      <c r="AS1144" s="561"/>
      <c r="AU1144" s="561"/>
      <c r="AV1144" s="561"/>
      <c r="AW1144" s="561"/>
      <c r="AX1144" s="561"/>
      <c r="AY1144" s="561"/>
      <c r="AZ1144" s="561"/>
      <c r="BA1144" s="561"/>
      <c r="BB1144" s="561"/>
      <c r="BC1144" s="561"/>
      <c r="BD1144" s="561"/>
      <c r="BE1144" s="561"/>
      <c r="BF1144" s="561"/>
      <c r="BG1144" s="561"/>
      <c r="BH1144" s="561"/>
      <c r="BI1144" s="561"/>
      <c r="BJ1144" s="561"/>
      <c r="BK1144" s="561"/>
      <c r="BL1144" s="561"/>
      <c r="BM1144" s="561"/>
      <c r="BN1144" s="561"/>
      <c r="BO1144" s="561"/>
      <c r="BP1144" s="561"/>
      <c r="BQ1144" s="561"/>
      <c r="BR1144" s="561"/>
      <c r="BS1144" s="561"/>
      <c r="BT1144" s="561"/>
      <c r="BU1144" s="561"/>
    </row>
    <row r="1145" spans="1:73">
      <c r="A1145" s="561"/>
      <c r="E1145" s="561"/>
      <c r="H1145" s="561"/>
      <c r="Q1145" s="561"/>
      <c r="R1145" s="561"/>
      <c r="S1145" s="561"/>
      <c r="T1145" s="561"/>
      <c r="U1145" s="561"/>
      <c r="V1145" s="561"/>
      <c r="Y1145" s="561"/>
      <c r="Z1145" s="561"/>
      <c r="AA1145" s="561"/>
      <c r="AB1145" s="561"/>
      <c r="AC1145" s="561"/>
      <c r="AD1145" s="561"/>
      <c r="AE1145" s="561"/>
      <c r="AF1145" s="561"/>
      <c r="AG1145" s="561"/>
      <c r="AH1145" s="561"/>
      <c r="AJ1145" s="561"/>
      <c r="AK1145" s="561"/>
      <c r="AM1145" s="561"/>
      <c r="AN1145" s="561"/>
      <c r="AO1145" s="561"/>
      <c r="AP1145" s="561"/>
      <c r="AQ1145" s="561"/>
      <c r="AR1145" s="561"/>
      <c r="AS1145" s="561"/>
      <c r="AU1145" s="561"/>
      <c r="AV1145" s="561"/>
      <c r="AW1145" s="561"/>
      <c r="AX1145" s="561"/>
      <c r="AY1145" s="561"/>
      <c r="AZ1145" s="561"/>
      <c r="BA1145" s="561"/>
      <c r="BB1145" s="561"/>
      <c r="BC1145" s="561"/>
      <c r="BD1145" s="561"/>
      <c r="BE1145" s="561"/>
      <c r="BF1145" s="561"/>
      <c r="BG1145" s="561"/>
      <c r="BH1145" s="561"/>
      <c r="BI1145" s="561"/>
      <c r="BJ1145" s="561"/>
      <c r="BK1145" s="561"/>
      <c r="BL1145" s="561"/>
      <c r="BM1145" s="561"/>
      <c r="BN1145" s="561"/>
      <c r="BO1145" s="561"/>
      <c r="BP1145" s="561"/>
      <c r="BQ1145" s="561"/>
      <c r="BR1145" s="561"/>
      <c r="BS1145" s="561"/>
      <c r="BT1145" s="561"/>
      <c r="BU1145" s="561"/>
    </row>
    <row r="1146" spans="1:73">
      <c r="A1146" s="561"/>
      <c r="E1146" s="561"/>
      <c r="H1146" s="561"/>
      <c r="Q1146" s="561"/>
      <c r="R1146" s="561"/>
      <c r="S1146" s="561"/>
      <c r="T1146" s="561"/>
      <c r="U1146" s="561"/>
      <c r="V1146" s="561"/>
      <c r="Y1146" s="561"/>
      <c r="Z1146" s="561"/>
      <c r="AA1146" s="561"/>
      <c r="AB1146" s="561"/>
      <c r="AC1146" s="561"/>
      <c r="AD1146" s="561"/>
      <c r="AE1146" s="561"/>
      <c r="AF1146" s="561"/>
      <c r="AG1146" s="561"/>
      <c r="AH1146" s="561"/>
      <c r="AJ1146" s="561"/>
      <c r="AK1146" s="561"/>
      <c r="AM1146" s="561"/>
      <c r="AN1146" s="561"/>
      <c r="AO1146" s="561"/>
      <c r="AP1146" s="561"/>
      <c r="AQ1146" s="561"/>
      <c r="AR1146" s="561"/>
      <c r="AS1146" s="561"/>
      <c r="AU1146" s="561"/>
      <c r="AV1146" s="561"/>
      <c r="AW1146" s="561"/>
      <c r="AX1146" s="561"/>
      <c r="AY1146" s="561"/>
      <c r="AZ1146" s="561"/>
      <c r="BA1146" s="561"/>
      <c r="BB1146" s="561"/>
      <c r="BC1146" s="561"/>
      <c r="BD1146" s="561"/>
      <c r="BE1146" s="561"/>
      <c r="BF1146" s="561"/>
      <c r="BG1146" s="561"/>
      <c r="BH1146" s="561"/>
      <c r="BI1146" s="561"/>
      <c r="BJ1146" s="561"/>
      <c r="BK1146" s="561"/>
      <c r="BL1146" s="561"/>
      <c r="BM1146" s="561"/>
      <c r="BN1146" s="561"/>
      <c r="BO1146" s="561"/>
      <c r="BP1146" s="561"/>
      <c r="BQ1146" s="561"/>
      <c r="BR1146" s="561"/>
      <c r="BS1146" s="561"/>
      <c r="BT1146" s="561"/>
      <c r="BU1146" s="561"/>
    </row>
    <row r="1147" spans="1:73">
      <c r="A1147" s="561"/>
      <c r="E1147" s="561"/>
      <c r="H1147" s="561"/>
      <c r="Q1147" s="561"/>
      <c r="R1147" s="561"/>
      <c r="S1147" s="561"/>
      <c r="T1147" s="561"/>
      <c r="U1147" s="561"/>
      <c r="V1147" s="561"/>
      <c r="Y1147" s="561"/>
      <c r="Z1147" s="561"/>
      <c r="AA1147" s="561"/>
      <c r="AB1147" s="561"/>
      <c r="AC1147" s="561"/>
      <c r="AD1147" s="561"/>
      <c r="AE1147" s="561"/>
      <c r="AF1147" s="561"/>
      <c r="AG1147" s="561"/>
      <c r="AH1147" s="561"/>
      <c r="AJ1147" s="561"/>
      <c r="AK1147" s="561"/>
      <c r="AM1147" s="561"/>
      <c r="AN1147" s="561"/>
      <c r="AO1147" s="561"/>
      <c r="AP1147" s="561"/>
      <c r="AQ1147" s="561"/>
      <c r="AR1147" s="561"/>
      <c r="AS1147" s="561"/>
      <c r="AU1147" s="561"/>
      <c r="AV1147" s="561"/>
      <c r="AW1147" s="561"/>
      <c r="AX1147" s="561"/>
      <c r="AY1147" s="561"/>
      <c r="AZ1147" s="561"/>
      <c r="BA1147" s="561"/>
      <c r="BB1147" s="561"/>
      <c r="BC1147" s="561"/>
      <c r="BD1147" s="561"/>
      <c r="BE1147" s="561"/>
      <c r="BF1147" s="561"/>
      <c r="BG1147" s="561"/>
      <c r="BH1147" s="561"/>
      <c r="BI1147" s="561"/>
      <c r="BJ1147" s="561"/>
      <c r="BK1147" s="561"/>
      <c r="BL1147" s="561"/>
      <c r="BM1147" s="561"/>
      <c r="BN1147" s="561"/>
      <c r="BO1147" s="561"/>
      <c r="BP1147" s="561"/>
      <c r="BQ1147" s="561"/>
      <c r="BR1147" s="561"/>
      <c r="BS1147" s="561"/>
      <c r="BT1147" s="561"/>
      <c r="BU1147" s="561"/>
    </row>
    <row r="1148" spans="1:73">
      <c r="A1148" s="561"/>
      <c r="E1148" s="561"/>
      <c r="H1148" s="561"/>
      <c r="Q1148" s="561"/>
      <c r="R1148" s="561"/>
      <c r="S1148" s="561"/>
      <c r="T1148" s="561"/>
      <c r="U1148" s="561"/>
      <c r="V1148" s="561"/>
      <c r="Y1148" s="561"/>
      <c r="Z1148" s="561"/>
      <c r="AA1148" s="561"/>
      <c r="AB1148" s="561"/>
      <c r="AC1148" s="561"/>
      <c r="AD1148" s="561"/>
      <c r="AE1148" s="561"/>
      <c r="AF1148" s="561"/>
      <c r="AG1148" s="561"/>
      <c r="AH1148" s="561"/>
      <c r="AJ1148" s="561"/>
      <c r="AK1148" s="561"/>
      <c r="AM1148" s="561"/>
      <c r="AN1148" s="561"/>
      <c r="AO1148" s="561"/>
      <c r="AP1148" s="561"/>
      <c r="AQ1148" s="561"/>
      <c r="AR1148" s="561"/>
      <c r="AS1148" s="561"/>
      <c r="AU1148" s="561"/>
      <c r="AV1148" s="561"/>
      <c r="AW1148" s="561"/>
      <c r="AX1148" s="561"/>
      <c r="AY1148" s="561"/>
      <c r="AZ1148" s="561"/>
      <c r="BA1148" s="561"/>
      <c r="BB1148" s="561"/>
      <c r="BC1148" s="561"/>
      <c r="BD1148" s="561"/>
      <c r="BE1148" s="561"/>
      <c r="BF1148" s="561"/>
      <c r="BG1148" s="561"/>
      <c r="BH1148" s="561"/>
      <c r="BI1148" s="561"/>
      <c r="BJ1148" s="561"/>
      <c r="BK1148" s="561"/>
      <c r="BL1148" s="561"/>
      <c r="BM1148" s="561"/>
      <c r="BN1148" s="561"/>
      <c r="BO1148" s="561"/>
      <c r="BP1148" s="561"/>
      <c r="BQ1148" s="561"/>
      <c r="BR1148" s="561"/>
      <c r="BS1148" s="561"/>
      <c r="BT1148" s="561"/>
      <c r="BU1148" s="561"/>
    </row>
    <row r="1149" spans="1:73">
      <c r="A1149" s="561"/>
      <c r="E1149" s="561"/>
      <c r="H1149" s="561"/>
      <c r="Q1149" s="561"/>
      <c r="R1149" s="561"/>
      <c r="S1149" s="561"/>
      <c r="T1149" s="561"/>
      <c r="U1149" s="561"/>
      <c r="V1149" s="561"/>
      <c r="Y1149" s="561"/>
      <c r="Z1149" s="561"/>
      <c r="AA1149" s="561"/>
      <c r="AB1149" s="561"/>
      <c r="AC1149" s="561"/>
      <c r="AD1149" s="561"/>
      <c r="AE1149" s="561"/>
      <c r="AF1149" s="561"/>
      <c r="AG1149" s="561"/>
      <c r="AH1149" s="561"/>
      <c r="AJ1149" s="561"/>
      <c r="AK1149" s="561"/>
      <c r="AM1149" s="561"/>
      <c r="AN1149" s="561"/>
      <c r="AO1149" s="561"/>
      <c r="AP1149" s="561"/>
      <c r="AQ1149" s="561"/>
      <c r="AR1149" s="561"/>
      <c r="AS1149" s="561"/>
      <c r="AU1149" s="561"/>
      <c r="AV1149" s="561"/>
      <c r="AW1149" s="561"/>
      <c r="AX1149" s="561"/>
      <c r="AY1149" s="561"/>
      <c r="AZ1149" s="561"/>
      <c r="BA1149" s="561"/>
      <c r="BB1149" s="561"/>
      <c r="BC1149" s="561"/>
      <c r="BD1149" s="561"/>
      <c r="BE1149" s="561"/>
      <c r="BF1149" s="561"/>
      <c r="BG1149" s="561"/>
      <c r="BH1149" s="561"/>
      <c r="BI1149" s="561"/>
      <c r="BJ1149" s="561"/>
      <c r="BK1149" s="561"/>
      <c r="BL1149" s="561"/>
      <c r="BM1149" s="561"/>
      <c r="BN1149" s="561"/>
      <c r="BO1149" s="561"/>
      <c r="BP1149" s="561"/>
      <c r="BQ1149" s="561"/>
      <c r="BR1149" s="561"/>
      <c r="BS1149" s="561"/>
      <c r="BT1149" s="561"/>
      <c r="BU1149" s="561"/>
    </row>
    <row r="1150" spans="1:73">
      <c r="A1150" s="561"/>
      <c r="E1150" s="561"/>
      <c r="H1150" s="561"/>
      <c r="Q1150" s="561"/>
      <c r="R1150" s="561"/>
      <c r="S1150" s="561"/>
      <c r="T1150" s="561"/>
      <c r="U1150" s="561"/>
      <c r="V1150" s="561"/>
      <c r="Y1150" s="561"/>
      <c r="Z1150" s="561"/>
      <c r="AA1150" s="561"/>
      <c r="AB1150" s="561"/>
      <c r="AC1150" s="561"/>
      <c r="AD1150" s="561"/>
      <c r="AE1150" s="561"/>
      <c r="AF1150" s="561"/>
      <c r="AG1150" s="561"/>
      <c r="AH1150" s="561"/>
      <c r="AJ1150" s="561"/>
      <c r="AK1150" s="561"/>
      <c r="AM1150" s="561"/>
      <c r="AN1150" s="561"/>
      <c r="AO1150" s="561"/>
      <c r="AP1150" s="561"/>
      <c r="AQ1150" s="561"/>
      <c r="AR1150" s="561"/>
      <c r="AS1150" s="561"/>
      <c r="AU1150" s="561"/>
      <c r="AV1150" s="561"/>
      <c r="AW1150" s="561"/>
      <c r="AX1150" s="561"/>
      <c r="AY1150" s="561"/>
      <c r="AZ1150" s="561"/>
      <c r="BA1150" s="561"/>
      <c r="BB1150" s="561"/>
      <c r="BC1150" s="561"/>
      <c r="BD1150" s="561"/>
      <c r="BE1150" s="561"/>
      <c r="BF1150" s="561"/>
      <c r="BG1150" s="561"/>
      <c r="BH1150" s="561"/>
      <c r="BI1150" s="561"/>
      <c r="BJ1150" s="561"/>
      <c r="BK1150" s="561"/>
      <c r="BL1150" s="561"/>
      <c r="BM1150" s="561"/>
      <c r="BN1150" s="561"/>
      <c r="BO1150" s="561"/>
      <c r="BP1150" s="561"/>
      <c r="BQ1150" s="561"/>
      <c r="BR1150" s="561"/>
      <c r="BS1150" s="561"/>
      <c r="BT1150" s="561"/>
      <c r="BU1150" s="561"/>
    </row>
    <row r="1151" spans="1:73">
      <c r="A1151" s="561"/>
      <c r="E1151" s="561"/>
      <c r="H1151" s="561"/>
      <c r="Q1151" s="561"/>
      <c r="R1151" s="561"/>
      <c r="S1151" s="561"/>
      <c r="T1151" s="561"/>
      <c r="U1151" s="561"/>
      <c r="V1151" s="561"/>
      <c r="Y1151" s="561"/>
      <c r="Z1151" s="561"/>
      <c r="AA1151" s="561"/>
      <c r="AB1151" s="561"/>
      <c r="AC1151" s="561"/>
      <c r="AD1151" s="561"/>
      <c r="AE1151" s="561"/>
      <c r="AF1151" s="561"/>
      <c r="AG1151" s="561"/>
      <c r="AH1151" s="561"/>
      <c r="AJ1151" s="561"/>
      <c r="AK1151" s="561"/>
      <c r="AM1151" s="561"/>
      <c r="AN1151" s="561"/>
      <c r="AO1151" s="561"/>
      <c r="AP1151" s="561"/>
      <c r="AQ1151" s="561"/>
      <c r="AR1151" s="561"/>
      <c r="AS1151" s="561"/>
      <c r="AU1151" s="561"/>
      <c r="AV1151" s="561"/>
      <c r="AW1151" s="561"/>
      <c r="AX1151" s="561"/>
      <c r="AY1151" s="561"/>
      <c r="AZ1151" s="561"/>
      <c r="BA1151" s="561"/>
      <c r="BB1151" s="561"/>
      <c r="BC1151" s="561"/>
      <c r="BD1151" s="561"/>
      <c r="BE1151" s="561"/>
      <c r="BF1151" s="561"/>
      <c r="BG1151" s="561"/>
      <c r="BH1151" s="561"/>
      <c r="BI1151" s="561"/>
      <c r="BJ1151" s="561"/>
      <c r="BK1151" s="561"/>
      <c r="BL1151" s="561"/>
      <c r="BM1151" s="561"/>
      <c r="BN1151" s="561"/>
      <c r="BO1151" s="561"/>
      <c r="BP1151" s="561"/>
      <c r="BQ1151" s="561"/>
      <c r="BR1151" s="561"/>
      <c r="BS1151" s="561"/>
      <c r="BT1151" s="561"/>
      <c r="BU1151" s="561"/>
    </row>
    <row r="1152" spans="1:73">
      <c r="A1152" s="561"/>
      <c r="E1152" s="561"/>
      <c r="H1152" s="561"/>
      <c r="Q1152" s="561"/>
      <c r="R1152" s="561"/>
      <c r="S1152" s="561"/>
      <c r="T1152" s="561"/>
      <c r="U1152" s="561"/>
      <c r="V1152" s="561"/>
      <c r="Y1152" s="561"/>
      <c r="Z1152" s="561"/>
      <c r="AA1152" s="561"/>
      <c r="AB1152" s="561"/>
      <c r="AC1152" s="561"/>
      <c r="AD1152" s="561"/>
      <c r="AE1152" s="561"/>
      <c r="AF1152" s="561"/>
      <c r="AG1152" s="561"/>
      <c r="AH1152" s="561"/>
      <c r="AJ1152" s="561"/>
      <c r="AK1152" s="561"/>
      <c r="AM1152" s="561"/>
      <c r="AN1152" s="561"/>
      <c r="AO1152" s="561"/>
      <c r="AP1152" s="561"/>
      <c r="AQ1152" s="561"/>
      <c r="AR1152" s="561"/>
      <c r="AS1152" s="561"/>
      <c r="AU1152" s="561"/>
      <c r="AV1152" s="561"/>
      <c r="AW1152" s="561"/>
      <c r="AX1152" s="561"/>
      <c r="AY1152" s="561"/>
      <c r="AZ1152" s="561"/>
      <c r="BA1152" s="561"/>
      <c r="BB1152" s="561"/>
      <c r="BC1152" s="561"/>
      <c r="BD1152" s="561"/>
      <c r="BE1152" s="561"/>
      <c r="BF1152" s="561"/>
      <c r="BG1152" s="561"/>
      <c r="BH1152" s="561"/>
      <c r="BI1152" s="561"/>
      <c r="BJ1152" s="561"/>
      <c r="BK1152" s="561"/>
      <c r="BL1152" s="561"/>
      <c r="BM1152" s="561"/>
      <c r="BN1152" s="561"/>
      <c r="BO1152" s="561"/>
      <c r="BP1152" s="561"/>
      <c r="BQ1152" s="561"/>
      <c r="BR1152" s="561"/>
      <c r="BS1152" s="561"/>
      <c r="BT1152" s="561"/>
      <c r="BU1152" s="561"/>
    </row>
    <row r="1153" spans="1:73">
      <c r="A1153" s="561"/>
      <c r="E1153" s="561"/>
      <c r="H1153" s="561"/>
      <c r="Q1153" s="561"/>
      <c r="R1153" s="561"/>
      <c r="S1153" s="561"/>
      <c r="T1153" s="561"/>
      <c r="U1153" s="561"/>
      <c r="V1153" s="561"/>
      <c r="Y1153" s="561"/>
      <c r="Z1153" s="561"/>
      <c r="AA1153" s="561"/>
      <c r="AB1153" s="561"/>
      <c r="AC1153" s="561"/>
      <c r="AD1153" s="561"/>
      <c r="AE1153" s="561"/>
      <c r="AF1153" s="561"/>
      <c r="AG1153" s="561"/>
      <c r="AH1153" s="561"/>
      <c r="AJ1153" s="561"/>
      <c r="AK1153" s="561"/>
      <c r="AM1153" s="561"/>
      <c r="AN1153" s="561"/>
      <c r="AO1153" s="561"/>
      <c r="AP1153" s="561"/>
      <c r="AQ1153" s="561"/>
      <c r="AR1153" s="561"/>
      <c r="AS1153" s="561"/>
      <c r="AU1153" s="561"/>
      <c r="AV1153" s="561"/>
      <c r="AW1153" s="561"/>
      <c r="AX1153" s="561"/>
      <c r="AY1153" s="561"/>
      <c r="AZ1153" s="561"/>
      <c r="BA1153" s="561"/>
      <c r="BB1153" s="561"/>
      <c r="BC1153" s="561"/>
      <c r="BD1153" s="561"/>
      <c r="BE1153" s="561"/>
      <c r="BF1153" s="561"/>
      <c r="BG1153" s="561"/>
      <c r="BH1153" s="561"/>
      <c r="BI1153" s="561"/>
      <c r="BJ1153" s="561"/>
      <c r="BK1153" s="561"/>
      <c r="BL1153" s="561"/>
      <c r="BM1153" s="561"/>
      <c r="BN1153" s="561"/>
      <c r="BO1153" s="561"/>
      <c r="BP1153" s="561"/>
      <c r="BQ1153" s="561"/>
      <c r="BR1153" s="561"/>
      <c r="BS1153" s="561"/>
      <c r="BT1153" s="561"/>
      <c r="BU1153" s="561"/>
    </row>
    <row r="1154" spans="1:73">
      <c r="A1154" s="561"/>
      <c r="E1154" s="561"/>
      <c r="H1154" s="561"/>
      <c r="Q1154" s="561"/>
      <c r="R1154" s="561"/>
      <c r="S1154" s="561"/>
      <c r="T1154" s="561"/>
      <c r="U1154" s="561"/>
      <c r="V1154" s="561"/>
      <c r="Y1154" s="561"/>
      <c r="Z1154" s="561"/>
      <c r="AA1154" s="561"/>
      <c r="AB1154" s="561"/>
      <c r="AC1154" s="561"/>
      <c r="AD1154" s="561"/>
      <c r="AE1154" s="561"/>
      <c r="AF1154" s="561"/>
      <c r="AG1154" s="561"/>
      <c r="AH1154" s="561"/>
      <c r="AJ1154" s="561"/>
      <c r="AK1154" s="561"/>
      <c r="AM1154" s="561"/>
      <c r="AN1154" s="561"/>
      <c r="AO1154" s="561"/>
      <c r="AP1154" s="561"/>
      <c r="AQ1154" s="561"/>
      <c r="AR1154" s="561"/>
      <c r="AS1154" s="561"/>
      <c r="AU1154" s="561"/>
      <c r="AV1154" s="561"/>
      <c r="AW1154" s="561"/>
      <c r="AX1154" s="561"/>
      <c r="AY1154" s="561"/>
      <c r="AZ1154" s="561"/>
      <c r="BA1154" s="561"/>
      <c r="BB1154" s="561"/>
      <c r="BC1154" s="561"/>
      <c r="BD1154" s="561"/>
      <c r="BE1154" s="561"/>
      <c r="BF1154" s="561"/>
      <c r="BG1154" s="561"/>
      <c r="BH1154" s="561"/>
      <c r="BI1154" s="561"/>
      <c r="BJ1154" s="561"/>
      <c r="BK1154" s="561"/>
      <c r="BL1154" s="561"/>
      <c r="BM1154" s="561"/>
      <c r="BN1154" s="561"/>
      <c r="BO1154" s="561"/>
      <c r="BP1154" s="561"/>
      <c r="BQ1154" s="561"/>
      <c r="BR1154" s="561"/>
      <c r="BS1154" s="561"/>
      <c r="BT1154" s="561"/>
      <c r="BU1154" s="561"/>
    </row>
    <row r="1155" spans="1:73">
      <c r="A1155" s="561"/>
      <c r="E1155" s="561"/>
      <c r="H1155" s="561"/>
      <c r="Q1155" s="561"/>
      <c r="R1155" s="561"/>
      <c r="S1155" s="561"/>
      <c r="T1155" s="561"/>
      <c r="U1155" s="561"/>
      <c r="V1155" s="561"/>
      <c r="Y1155" s="561"/>
      <c r="Z1155" s="561"/>
      <c r="AA1155" s="561"/>
      <c r="AB1155" s="561"/>
      <c r="AC1155" s="561"/>
      <c r="AD1155" s="561"/>
      <c r="AE1155" s="561"/>
      <c r="AF1155" s="561"/>
      <c r="AG1155" s="561"/>
      <c r="AH1155" s="561"/>
      <c r="AJ1155" s="561"/>
      <c r="AK1155" s="561"/>
      <c r="AM1155" s="561"/>
      <c r="AN1155" s="561"/>
      <c r="AO1155" s="561"/>
      <c r="AP1155" s="561"/>
      <c r="AQ1155" s="561"/>
      <c r="AR1155" s="561"/>
      <c r="AS1155" s="561"/>
      <c r="AU1155" s="561"/>
      <c r="AV1155" s="561"/>
      <c r="AW1155" s="561"/>
      <c r="AX1155" s="561"/>
      <c r="AY1155" s="561"/>
      <c r="AZ1155" s="561"/>
      <c r="BA1155" s="561"/>
      <c r="BB1155" s="561"/>
      <c r="BC1155" s="561"/>
      <c r="BD1155" s="561"/>
      <c r="BE1155" s="561"/>
      <c r="BF1155" s="561"/>
      <c r="BG1155" s="561"/>
      <c r="BH1155" s="561"/>
      <c r="BI1155" s="561"/>
      <c r="BJ1155" s="561"/>
      <c r="BK1155" s="561"/>
      <c r="BL1155" s="561"/>
      <c r="BM1155" s="561"/>
      <c r="BN1155" s="561"/>
      <c r="BO1155" s="561"/>
      <c r="BP1155" s="561"/>
      <c r="BQ1155" s="561"/>
      <c r="BR1155" s="561"/>
      <c r="BS1155" s="561"/>
      <c r="BT1155" s="561"/>
      <c r="BU1155" s="561"/>
    </row>
    <row r="1156" spans="1:73">
      <c r="A1156" s="561"/>
      <c r="E1156" s="561"/>
      <c r="H1156" s="561"/>
      <c r="Q1156" s="561"/>
      <c r="R1156" s="561"/>
      <c r="S1156" s="561"/>
      <c r="T1156" s="561"/>
      <c r="U1156" s="561"/>
      <c r="V1156" s="561"/>
      <c r="Y1156" s="561"/>
      <c r="Z1156" s="561"/>
      <c r="AA1156" s="561"/>
      <c r="AB1156" s="561"/>
      <c r="AC1156" s="561"/>
      <c r="AD1156" s="561"/>
      <c r="AE1156" s="561"/>
      <c r="AF1156" s="561"/>
      <c r="AG1156" s="561"/>
      <c r="AH1156" s="561"/>
      <c r="AJ1156" s="561"/>
      <c r="AK1156" s="561"/>
      <c r="AM1156" s="561"/>
      <c r="AN1156" s="561"/>
      <c r="AO1156" s="561"/>
      <c r="AP1156" s="561"/>
      <c r="AQ1156" s="561"/>
      <c r="AR1156" s="561"/>
      <c r="AS1156" s="561"/>
      <c r="AU1156" s="561"/>
      <c r="AV1156" s="561"/>
      <c r="AW1156" s="561"/>
      <c r="AX1156" s="561"/>
      <c r="AY1156" s="561"/>
      <c r="AZ1156" s="561"/>
      <c r="BA1156" s="561"/>
      <c r="BB1156" s="561"/>
      <c r="BC1156" s="561"/>
      <c r="BD1156" s="561"/>
      <c r="BE1156" s="561"/>
      <c r="BF1156" s="561"/>
      <c r="BG1156" s="561"/>
      <c r="BH1156" s="561"/>
      <c r="BI1156" s="561"/>
      <c r="BJ1156" s="561"/>
      <c r="BK1156" s="561"/>
      <c r="BL1156" s="561"/>
      <c r="BM1156" s="561"/>
      <c r="BN1156" s="561"/>
      <c r="BO1156" s="561"/>
      <c r="BP1156" s="561"/>
      <c r="BQ1156" s="561"/>
      <c r="BR1156" s="561"/>
      <c r="BS1156" s="561"/>
      <c r="BT1156" s="561"/>
      <c r="BU1156" s="561"/>
    </row>
    <row r="1157" spans="1:73">
      <c r="A1157" s="561"/>
      <c r="E1157" s="561"/>
      <c r="H1157" s="561"/>
      <c r="Q1157" s="561"/>
      <c r="R1157" s="561"/>
      <c r="S1157" s="561"/>
      <c r="T1157" s="561"/>
      <c r="U1157" s="561"/>
      <c r="V1157" s="561"/>
      <c r="Y1157" s="561"/>
      <c r="Z1157" s="561"/>
      <c r="AA1157" s="561"/>
      <c r="AB1157" s="561"/>
      <c r="AC1157" s="561"/>
      <c r="AD1157" s="561"/>
      <c r="AE1157" s="561"/>
      <c r="AF1157" s="561"/>
      <c r="AG1157" s="561"/>
      <c r="AH1157" s="561"/>
      <c r="AJ1157" s="561"/>
      <c r="AK1157" s="561"/>
      <c r="AM1157" s="561"/>
      <c r="AN1157" s="561"/>
      <c r="AO1157" s="561"/>
      <c r="AP1157" s="561"/>
      <c r="AQ1157" s="561"/>
      <c r="AR1157" s="561"/>
      <c r="AS1157" s="561"/>
      <c r="AU1157" s="561"/>
      <c r="AV1157" s="561"/>
      <c r="AW1157" s="561"/>
      <c r="AX1157" s="561"/>
      <c r="AY1157" s="561"/>
      <c r="AZ1157" s="561"/>
      <c r="BA1157" s="561"/>
      <c r="BB1157" s="561"/>
      <c r="BC1157" s="561"/>
      <c r="BD1157" s="561"/>
      <c r="BE1157" s="561"/>
      <c r="BF1157" s="561"/>
      <c r="BG1157" s="561"/>
      <c r="BH1157" s="561"/>
      <c r="BI1157" s="561"/>
      <c r="BJ1157" s="561"/>
      <c r="BK1157" s="561"/>
      <c r="BL1157" s="561"/>
      <c r="BM1157" s="561"/>
      <c r="BN1157" s="561"/>
      <c r="BO1157" s="561"/>
      <c r="BP1157" s="561"/>
      <c r="BQ1157" s="561"/>
      <c r="BR1157" s="561"/>
      <c r="BS1157" s="561"/>
      <c r="BT1157" s="561"/>
      <c r="BU1157" s="561"/>
    </row>
    <row r="1158" spans="1:73">
      <c r="A1158" s="561"/>
      <c r="E1158" s="561"/>
      <c r="H1158" s="561"/>
      <c r="Q1158" s="561"/>
      <c r="R1158" s="561"/>
      <c r="S1158" s="561"/>
      <c r="T1158" s="561"/>
      <c r="U1158" s="561"/>
      <c r="V1158" s="561"/>
      <c r="Y1158" s="561"/>
      <c r="Z1158" s="561"/>
      <c r="AA1158" s="561"/>
      <c r="AB1158" s="561"/>
      <c r="AC1158" s="561"/>
      <c r="AD1158" s="561"/>
      <c r="AE1158" s="561"/>
      <c r="AF1158" s="561"/>
      <c r="AG1158" s="561"/>
      <c r="AH1158" s="561"/>
      <c r="AJ1158" s="561"/>
      <c r="AK1158" s="561"/>
      <c r="AM1158" s="561"/>
      <c r="AN1158" s="561"/>
      <c r="AO1158" s="561"/>
      <c r="AP1158" s="561"/>
      <c r="AQ1158" s="561"/>
      <c r="AR1158" s="561"/>
      <c r="AS1158" s="561"/>
      <c r="AU1158" s="561"/>
      <c r="AV1158" s="561"/>
      <c r="AW1158" s="561"/>
      <c r="AX1158" s="561"/>
      <c r="AY1158" s="561"/>
      <c r="AZ1158" s="561"/>
      <c r="BA1158" s="561"/>
      <c r="BB1158" s="561"/>
      <c r="BC1158" s="561"/>
      <c r="BD1158" s="561"/>
      <c r="BE1158" s="561"/>
      <c r="BF1158" s="561"/>
      <c r="BG1158" s="561"/>
      <c r="BH1158" s="561"/>
      <c r="BI1158" s="561"/>
      <c r="BJ1158" s="561"/>
      <c r="BK1158" s="561"/>
      <c r="BL1158" s="561"/>
      <c r="BM1158" s="561"/>
      <c r="BN1158" s="561"/>
      <c r="BO1158" s="561"/>
      <c r="BP1158" s="561"/>
      <c r="BQ1158" s="561"/>
      <c r="BR1158" s="561"/>
      <c r="BS1158" s="561"/>
      <c r="BT1158" s="561"/>
      <c r="BU1158" s="561"/>
    </row>
    <row r="1159" spans="1:73">
      <c r="A1159" s="561"/>
      <c r="E1159" s="561"/>
      <c r="H1159" s="561"/>
      <c r="Q1159" s="561"/>
      <c r="R1159" s="561"/>
      <c r="S1159" s="561"/>
      <c r="T1159" s="561"/>
      <c r="U1159" s="561"/>
      <c r="V1159" s="561"/>
      <c r="Y1159" s="561"/>
      <c r="Z1159" s="561"/>
      <c r="AA1159" s="561"/>
      <c r="AB1159" s="561"/>
      <c r="AC1159" s="561"/>
      <c r="AD1159" s="561"/>
      <c r="AE1159" s="561"/>
      <c r="AF1159" s="561"/>
      <c r="AG1159" s="561"/>
      <c r="AH1159" s="561"/>
      <c r="AJ1159" s="561"/>
      <c r="AK1159" s="561"/>
      <c r="AM1159" s="561"/>
      <c r="AN1159" s="561"/>
      <c r="AO1159" s="561"/>
      <c r="AP1159" s="561"/>
      <c r="AQ1159" s="561"/>
      <c r="AR1159" s="561"/>
      <c r="AS1159" s="561"/>
      <c r="AU1159" s="561"/>
      <c r="AV1159" s="561"/>
      <c r="AW1159" s="561"/>
      <c r="AX1159" s="561"/>
      <c r="AY1159" s="561"/>
      <c r="AZ1159" s="561"/>
      <c r="BA1159" s="561"/>
      <c r="BB1159" s="561"/>
      <c r="BC1159" s="561"/>
      <c r="BD1159" s="561"/>
      <c r="BE1159" s="561"/>
      <c r="BF1159" s="561"/>
      <c r="BG1159" s="561"/>
      <c r="BH1159" s="561"/>
      <c r="BI1159" s="561"/>
      <c r="BJ1159" s="561"/>
      <c r="BK1159" s="561"/>
      <c r="BL1159" s="561"/>
      <c r="BM1159" s="561"/>
      <c r="BN1159" s="561"/>
      <c r="BO1159" s="561"/>
      <c r="BP1159" s="561"/>
      <c r="BQ1159" s="561"/>
      <c r="BR1159" s="561"/>
      <c r="BS1159" s="561"/>
      <c r="BT1159" s="561"/>
      <c r="BU1159" s="561"/>
    </row>
    <row r="1160" spans="1:73">
      <c r="A1160" s="561"/>
      <c r="E1160" s="561"/>
      <c r="H1160" s="561"/>
      <c r="Q1160" s="561"/>
      <c r="R1160" s="561"/>
      <c r="S1160" s="561"/>
      <c r="T1160" s="561"/>
      <c r="U1160" s="561"/>
      <c r="V1160" s="561"/>
      <c r="Y1160" s="561"/>
      <c r="Z1160" s="561"/>
      <c r="AA1160" s="561"/>
      <c r="AB1160" s="561"/>
      <c r="AC1160" s="561"/>
      <c r="AD1160" s="561"/>
      <c r="AE1160" s="561"/>
      <c r="AF1160" s="561"/>
      <c r="AG1160" s="561"/>
      <c r="AH1160" s="561"/>
      <c r="AJ1160" s="561"/>
      <c r="AK1160" s="561"/>
      <c r="AM1160" s="561"/>
      <c r="AN1160" s="561"/>
      <c r="AO1160" s="561"/>
      <c r="AP1160" s="561"/>
      <c r="AQ1160" s="561"/>
      <c r="AR1160" s="561"/>
      <c r="AS1160" s="561"/>
      <c r="AU1160" s="561"/>
      <c r="AV1160" s="561"/>
      <c r="AW1160" s="561"/>
      <c r="AX1160" s="561"/>
      <c r="AY1160" s="561"/>
      <c r="AZ1160" s="561"/>
      <c r="BA1160" s="561"/>
      <c r="BB1160" s="561"/>
      <c r="BC1160" s="561"/>
      <c r="BD1160" s="561"/>
      <c r="BE1160" s="561"/>
      <c r="BF1160" s="561"/>
      <c r="BG1160" s="561"/>
      <c r="BH1160" s="561"/>
      <c r="BI1160" s="561"/>
      <c r="BJ1160" s="561"/>
      <c r="BK1160" s="561"/>
      <c r="BL1160" s="561"/>
      <c r="BM1160" s="561"/>
      <c r="BN1160" s="561"/>
      <c r="BO1160" s="561"/>
      <c r="BP1160" s="561"/>
      <c r="BQ1160" s="561"/>
      <c r="BR1160" s="561"/>
      <c r="BS1160" s="561"/>
      <c r="BT1160" s="561"/>
      <c r="BU1160" s="561"/>
    </row>
    <row r="1161" spans="1:73">
      <c r="A1161" s="561"/>
      <c r="E1161" s="561"/>
      <c r="H1161" s="561"/>
      <c r="Q1161" s="561"/>
      <c r="R1161" s="561"/>
      <c r="S1161" s="561"/>
      <c r="T1161" s="561"/>
      <c r="U1161" s="561"/>
      <c r="V1161" s="561"/>
      <c r="Y1161" s="561"/>
      <c r="Z1161" s="561"/>
      <c r="AA1161" s="561"/>
      <c r="AB1161" s="561"/>
      <c r="AC1161" s="561"/>
      <c r="AD1161" s="561"/>
      <c r="AE1161" s="561"/>
      <c r="AF1161" s="561"/>
      <c r="AG1161" s="561"/>
      <c r="AH1161" s="561"/>
      <c r="AJ1161" s="561"/>
      <c r="AK1161" s="561"/>
      <c r="AM1161" s="561"/>
      <c r="AN1161" s="561"/>
      <c r="AO1161" s="561"/>
      <c r="AP1161" s="561"/>
      <c r="AQ1161" s="561"/>
      <c r="AR1161" s="561"/>
      <c r="AS1161" s="561"/>
      <c r="AU1161" s="561"/>
      <c r="AV1161" s="561"/>
      <c r="AW1161" s="561"/>
      <c r="AX1161" s="561"/>
      <c r="AY1161" s="561"/>
      <c r="AZ1161" s="561"/>
      <c r="BA1161" s="561"/>
      <c r="BB1161" s="561"/>
      <c r="BC1161" s="561"/>
      <c r="BD1161" s="561"/>
      <c r="BE1161" s="561"/>
      <c r="BF1161" s="561"/>
      <c r="BG1161" s="561"/>
      <c r="BH1161" s="561"/>
      <c r="BI1161" s="561"/>
      <c r="BJ1161" s="561"/>
      <c r="BK1161" s="561"/>
      <c r="BL1161" s="561"/>
      <c r="BM1161" s="561"/>
      <c r="BN1161" s="561"/>
      <c r="BO1161" s="561"/>
      <c r="BP1161" s="561"/>
      <c r="BQ1161" s="561"/>
      <c r="BR1161" s="561"/>
      <c r="BS1161" s="561"/>
      <c r="BT1161" s="561"/>
      <c r="BU1161" s="561"/>
    </row>
    <row r="1162" spans="1:73">
      <c r="A1162" s="561"/>
      <c r="E1162" s="561"/>
      <c r="H1162" s="561"/>
      <c r="Q1162" s="561"/>
      <c r="R1162" s="561"/>
      <c r="S1162" s="561"/>
      <c r="T1162" s="561"/>
      <c r="U1162" s="561"/>
      <c r="V1162" s="561"/>
      <c r="Y1162" s="561"/>
      <c r="Z1162" s="561"/>
      <c r="AA1162" s="561"/>
      <c r="AB1162" s="561"/>
      <c r="AC1162" s="561"/>
      <c r="AD1162" s="561"/>
      <c r="AE1162" s="561"/>
      <c r="AF1162" s="561"/>
      <c r="AG1162" s="561"/>
      <c r="AH1162" s="561"/>
      <c r="AJ1162" s="561"/>
      <c r="AK1162" s="561"/>
      <c r="AM1162" s="561"/>
      <c r="AN1162" s="561"/>
      <c r="AO1162" s="561"/>
      <c r="AP1162" s="561"/>
      <c r="AQ1162" s="561"/>
      <c r="AR1162" s="561"/>
      <c r="AS1162" s="561"/>
      <c r="AU1162" s="561"/>
      <c r="AV1162" s="561"/>
      <c r="AW1162" s="561"/>
      <c r="AX1162" s="561"/>
      <c r="AY1162" s="561"/>
      <c r="AZ1162" s="561"/>
      <c r="BA1162" s="561"/>
      <c r="BB1162" s="561"/>
      <c r="BC1162" s="561"/>
      <c r="BD1162" s="561"/>
      <c r="BE1162" s="561"/>
      <c r="BF1162" s="561"/>
      <c r="BG1162" s="561"/>
      <c r="BH1162" s="561"/>
      <c r="BI1162" s="561"/>
      <c r="BJ1162" s="561"/>
      <c r="BK1162" s="561"/>
      <c r="BL1162" s="561"/>
      <c r="BM1162" s="561"/>
      <c r="BN1162" s="561"/>
      <c r="BO1162" s="561"/>
      <c r="BP1162" s="561"/>
      <c r="BQ1162" s="561"/>
      <c r="BR1162" s="561"/>
      <c r="BS1162" s="561"/>
      <c r="BT1162" s="561"/>
      <c r="BU1162" s="561"/>
    </row>
    <row r="1163" spans="1:73">
      <c r="A1163" s="561"/>
      <c r="E1163" s="561"/>
      <c r="H1163" s="561"/>
      <c r="Q1163" s="561"/>
      <c r="R1163" s="561"/>
      <c r="S1163" s="561"/>
      <c r="T1163" s="561"/>
      <c r="U1163" s="561"/>
      <c r="V1163" s="561"/>
      <c r="Y1163" s="561"/>
      <c r="Z1163" s="561"/>
      <c r="AA1163" s="561"/>
      <c r="AB1163" s="561"/>
      <c r="AC1163" s="561"/>
      <c r="AD1163" s="561"/>
      <c r="AE1163" s="561"/>
      <c r="AF1163" s="561"/>
      <c r="AG1163" s="561"/>
      <c r="AH1163" s="561"/>
      <c r="AJ1163" s="561"/>
      <c r="AK1163" s="561"/>
      <c r="AM1163" s="561"/>
      <c r="AN1163" s="561"/>
      <c r="AO1163" s="561"/>
      <c r="AP1163" s="561"/>
      <c r="AQ1163" s="561"/>
      <c r="AR1163" s="561"/>
      <c r="AS1163" s="561"/>
      <c r="AU1163" s="561"/>
      <c r="AV1163" s="561"/>
      <c r="AW1163" s="561"/>
      <c r="AX1163" s="561"/>
      <c r="AY1163" s="561"/>
      <c r="AZ1163" s="561"/>
      <c r="BA1163" s="561"/>
      <c r="BB1163" s="561"/>
      <c r="BC1163" s="561"/>
      <c r="BD1163" s="561"/>
      <c r="BE1163" s="561"/>
      <c r="BF1163" s="561"/>
      <c r="BG1163" s="561"/>
      <c r="BH1163" s="561"/>
      <c r="BI1163" s="561"/>
      <c r="BJ1163" s="561"/>
      <c r="BK1163" s="561"/>
      <c r="BL1163" s="561"/>
      <c r="BM1163" s="561"/>
      <c r="BN1163" s="561"/>
      <c r="BO1163" s="561"/>
      <c r="BP1163" s="561"/>
      <c r="BQ1163" s="561"/>
      <c r="BR1163" s="561"/>
      <c r="BS1163" s="561"/>
      <c r="BT1163" s="561"/>
      <c r="BU1163" s="561"/>
    </row>
    <row r="1164" spans="1:73">
      <c r="A1164" s="561"/>
      <c r="E1164" s="561"/>
      <c r="H1164" s="561"/>
      <c r="Q1164" s="561"/>
      <c r="R1164" s="561"/>
      <c r="S1164" s="561"/>
      <c r="T1164" s="561"/>
      <c r="U1164" s="561"/>
      <c r="V1164" s="561"/>
      <c r="Y1164" s="561"/>
      <c r="Z1164" s="561"/>
      <c r="AA1164" s="561"/>
      <c r="AB1164" s="561"/>
      <c r="AC1164" s="561"/>
      <c r="AD1164" s="561"/>
      <c r="AE1164" s="561"/>
      <c r="AF1164" s="561"/>
      <c r="AG1164" s="561"/>
      <c r="AH1164" s="561"/>
      <c r="AJ1164" s="561"/>
      <c r="AK1164" s="561"/>
      <c r="AM1164" s="561"/>
      <c r="AN1164" s="561"/>
      <c r="AO1164" s="561"/>
      <c r="AP1164" s="561"/>
      <c r="AQ1164" s="561"/>
      <c r="AR1164" s="561"/>
      <c r="AS1164" s="561"/>
      <c r="AU1164" s="561"/>
      <c r="AV1164" s="561"/>
      <c r="AW1164" s="561"/>
      <c r="AX1164" s="561"/>
      <c r="AY1164" s="561"/>
      <c r="AZ1164" s="561"/>
      <c r="BA1164" s="561"/>
      <c r="BB1164" s="561"/>
      <c r="BC1164" s="561"/>
      <c r="BD1164" s="561"/>
      <c r="BE1164" s="561"/>
      <c r="BF1164" s="561"/>
      <c r="BG1164" s="561"/>
      <c r="BH1164" s="561"/>
      <c r="BI1164" s="561"/>
      <c r="BJ1164" s="561"/>
      <c r="BK1164" s="561"/>
      <c r="BL1164" s="561"/>
      <c r="BM1164" s="561"/>
      <c r="BN1164" s="561"/>
      <c r="BO1164" s="561"/>
      <c r="BP1164" s="561"/>
      <c r="BQ1164" s="561"/>
      <c r="BR1164" s="561"/>
      <c r="BS1164" s="561"/>
      <c r="BT1164" s="561"/>
      <c r="BU1164" s="561"/>
    </row>
    <row r="1165" spans="1:73">
      <c r="A1165" s="561"/>
      <c r="E1165" s="561"/>
      <c r="H1165" s="561"/>
      <c r="Q1165" s="561"/>
      <c r="R1165" s="561"/>
      <c r="S1165" s="561"/>
      <c r="T1165" s="561"/>
      <c r="U1165" s="561"/>
      <c r="V1165" s="561"/>
      <c r="Y1165" s="561"/>
      <c r="Z1165" s="561"/>
      <c r="AA1165" s="561"/>
      <c r="AB1165" s="561"/>
      <c r="AC1165" s="561"/>
      <c r="AD1165" s="561"/>
      <c r="AE1165" s="561"/>
      <c r="AF1165" s="561"/>
      <c r="AG1165" s="561"/>
      <c r="AH1165" s="561"/>
      <c r="AJ1165" s="561"/>
      <c r="AK1165" s="561"/>
      <c r="AM1165" s="561"/>
      <c r="AN1165" s="561"/>
      <c r="AO1165" s="561"/>
      <c r="AP1165" s="561"/>
      <c r="AQ1165" s="561"/>
      <c r="AR1165" s="561"/>
      <c r="AS1165" s="561"/>
      <c r="AU1165" s="561"/>
      <c r="AV1165" s="561"/>
      <c r="AW1165" s="561"/>
      <c r="AX1165" s="561"/>
      <c r="AY1165" s="561"/>
      <c r="AZ1165" s="561"/>
      <c r="BA1165" s="561"/>
      <c r="BB1165" s="561"/>
      <c r="BC1165" s="561"/>
      <c r="BD1165" s="561"/>
      <c r="BE1165" s="561"/>
      <c r="BF1165" s="561"/>
      <c r="BG1165" s="561"/>
      <c r="BH1165" s="561"/>
      <c r="BI1165" s="561"/>
      <c r="BJ1165" s="561"/>
      <c r="BK1165" s="561"/>
      <c r="BL1165" s="561"/>
      <c r="BM1165" s="561"/>
      <c r="BN1165" s="561"/>
      <c r="BO1165" s="561"/>
      <c r="BP1165" s="561"/>
      <c r="BQ1165" s="561"/>
      <c r="BR1165" s="561"/>
      <c r="BS1165" s="561"/>
      <c r="BT1165" s="561"/>
      <c r="BU1165" s="561"/>
    </row>
    <row r="1166" spans="1:73">
      <c r="A1166" s="561"/>
      <c r="E1166" s="561"/>
      <c r="H1166" s="561"/>
      <c r="Q1166" s="561"/>
      <c r="R1166" s="561"/>
      <c r="S1166" s="561"/>
      <c r="T1166" s="561"/>
      <c r="U1166" s="561"/>
      <c r="V1166" s="561"/>
      <c r="Y1166" s="561"/>
      <c r="Z1166" s="561"/>
      <c r="AA1166" s="561"/>
      <c r="AB1166" s="561"/>
      <c r="AC1166" s="561"/>
      <c r="AD1166" s="561"/>
      <c r="AE1166" s="561"/>
      <c r="AF1166" s="561"/>
      <c r="AG1166" s="561"/>
      <c r="AH1166" s="561"/>
      <c r="AJ1166" s="561"/>
      <c r="AK1166" s="561"/>
      <c r="AM1166" s="561"/>
      <c r="AN1166" s="561"/>
      <c r="AO1166" s="561"/>
      <c r="AP1166" s="561"/>
      <c r="AQ1166" s="561"/>
      <c r="AR1166" s="561"/>
      <c r="AS1166" s="561"/>
      <c r="AU1166" s="561"/>
      <c r="AV1166" s="561"/>
      <c r="AW1166" s="561"/>
      <c r="AX1166" s="561"/>
      <c r="AY1166" s="561"/>
      <c r="AZ1166" s="561"/>
      <c r="BA1166" s="561"/>
      <c r="BB1166" s="561"/>
      <c r="BC1166" s="561"/>
      <c r="BD1166" s="561"/>
      <c r="BE1166" s="561"/>
      <c r="BF1166" s="561"/>
      <c r="BG1166" s="561"/>
      <c r="BH1166" s="561"/>
      <c r="BI1166" s="561"/>
      <c r="BJ1166" s="561"/>
      <c r="BK1166" s="561"/>
      <c r="BL1166" s="561"/>
      <c r="BM1166" s="561"/>
      <c r="BN1166" s="561"/>
      <c r="BO1166" s="561"/>
      <c r="BP1166" s="561"/>
      <c r="BQ1166" s="561"/>
      <c r="BR1166" s="561"/>
      <c r="BS1166" s="561"/>
      <c r="BT1166" s="561"/>
      <c r="BU1166" s="561"/>
    </row>
    <row r="1167" spans="1:73">
      <c r="A1167" s="561"/>
      <c r="E1167" s="561"/>
      <c r="H1167" s="561"/>
      <c r="Q1167" s="561"/>
      <c r="R1167" s="561"/>
      <c r="S1167" s="561"/>
      <c r="T1167" s="561"/>
      <c r="U1167" s="561"/>
      <c r="V1167" s="561"/>
      <c r="Y1167" s="561"/>
      <c r="Z1167" s="561"/>
      <c r="AA1167" s="561"/>
      <c r="AB1167" s="561"/>
      <c r="AC1167" s="561"/>
      <c r="AD1167" s="561"/>
      <c r="AE1167" s="561"/>
      <c r="AF1167" s="561"/>
      <c r="AG1167" s="561"/>
      <c r="AH1167" s="561"/>
      <c r="AJ1167" s="561"/>
      <c r="AK1167" s="561"/>
      <c r="AM1167" s="561"/>
      <c r="AN1167" s="561"/>
      <c r="AO1167" s="561"/>
      <c r="AP1167" s="561"/>
      <c r="AQ1167" s="561"/>
      <c r="AR1167" s="561"/>
      <c r="AS1167" s="561"/>
      <c r="AU1167" s="561"/>
      <c r="AV1167" s="561"/>
      <c r="AW1167" s="561"/>
      <c r="AX1167" s="561"/>
      <c r="AY1167" s="561"/>
      <c r="AZ1167" s="561"/>
      <c r="BA1167" s="561"/>
      <c r="BB1167" s="561"/>
      <c r="BC1167" s="561"/>
      <c r="BD1167" s="561"/>
      <c r="BE1167" s="561"/>
      <c r="BF1167" s="561"/>
      <c r="BG1167" s="561"/>
      <c r="BH1167" s="561"/>
      <c r="BI1167" s="561"/>
      <c r="BJ1167" s="561"/>
      <c r="BK1167" s="561"/>
      <c r="BL1167" s="561"/>
      <c r="BM1167" s="561"/>
      <c r="BN1167" s="561"/>
      <c r="BO1167" s="561"/>
      <c r="BP1167" s="561"/>
      <c r="BQ1167" s="561"/>
      <c r="BR1167" s="561"/>
      <c r="BS1167" s="561"/>
      <c r="BT1167" s="561"/>
      <c r="BU1167" s="561"/>
    </row>
    <row r="1168" spans="1:73">
      <c r="A1168" s="561"/>
      <c r="E1168" s="561"/>
      <c r="H1168" s="561"/>
      <c r="Q1168" s="561"/>
      <c r="R1168" s="561"/>
      <c r="S1168" s="561"/>
      <c r="T1168" s="561"/>
      <c r="U1168" s="561"/>
      <c r="V1168" s="561"/>
      <c r="Y1168" s="561"/>
      <c r="Z1168" s="561"/>
      <c r="AA1168" s="561"/>
      <c r="AB1168" s="561"/>
      <c r="AC1168" s="561"/>
      <c r="AD1168" s="561"/>
      <c r="AE1168" s="561"/>
      <c r="AF1168" s="561"/>
      <c r="AG1168" s="561"/>
      <c r="AH1168" s="561"/>
      <c r="AJ1168" s="561"/>
      <c r="AK1168" s="561"/>
      <c r="AM1168" s="561"/>
      <c r="AN1168" s="561"/>
      <c r="AO1168" s="561"/>
      <c r="AP1168" s="561"/>
      <c r="AQ1168" s="561"/>
      <c r="AR1168" s="561"/>
      <c r="AS1168" s="561"/>
      <c r="AU1168" s="561"/>
      <c r="AV1168" s="561"/>
      <c r="AW1168" s="561"/>
      <c r="AX1168" s="561"/>
      <c r="AY1168" s="561"/>
      <c r="AZ1168" s="561"/>
      <c r="BA1168" s="561"/>
      <c r="BB1168" s="561"/>
      <c r="BC1168" s="561"/>
      <c r="BD1168" s="561"/>
      <c r="BE1168" s="561"/>
      <c r="BF1168" s="561"/>
      <c r="BG1168" s="561"/>
      <c r="BH1168" s="561"/>
      <c r="BI1168" s="561"/>
      <c r="BJ1168" s="561"/>
      <c r="BK1168" s="561"/>
      <c r="BL1168" s="561"/>
      <c r="BM1168" s="561"/>
      <c r="BN1168" s="561"/>
      <c r="BO1168" s="561"/>
      <c r="BP1168" s="561"/>
      <c r="BQ1168" s="561"/>
      <c r="BR1168" s="561"/>
      <c r="BS1168" s="561"/>
      <c r="BT1168" s="561"/>
      <c r="BU1168" s="561"/>
    </row>
    <row r="1169" spans="1:73">
      <c r="A1169" s="561"/>
      <c r="E1169" s="561"/>
      <c r="H1169" s="561"/>
      <c r="Q1169" s="561"/>
      <c r="R1169" s="561"/>
      <c r="S1169" s="561"/>
      <c r="T1169" s="561"/>
      <c r="U1169" s="561"/>
      <c r="V1169" s="561"/>
      <c r="Y1169" s="561"/>
      <c r="Z1169" s="561"/>
      <c r="AA1169" s="561"/>
      <c r="AB1169" s="561"/>
      <c r="AC1169" s="561"/>
      <c r="AD1169" s="561"/>
      <c r="AE1169" s="561"/>
      <c r="AF1169" s="561"/>
      <c r="AG1169" s="561"/>
      <c r="AH1169" s="561"/>
      <c r="AJ1169" s="561"/>
      <c r="AK1169" s="561"/>
      <c r="AM1169" s="561"/>
      <c r="AN1169" s="561"/>
      <c r="AO1169" s="561"/>
      <c r="AP1169" s="561"/>
      <c r="AQ1169" s="561"/>
      <c r="AR1169" s="561"/>
      <c r="AS1169" s="561"/>
      <c r="AU1169" s="561"/>
      <c r="AV1169" s="561"/>
      <c r="AW1169" s="561"/>
      <c r="AX1169" s="561"/>
      <c r="AY1169" s="561"/>
      <c r="AZ1169" s="561"/>
      <c r="BA1169" s="561"/>
      <c r="BB1169" s="561"/>
      <c r="BC1169" s="561"/>
      <c r="BD1169" s="561"/>
      <c r="BE1169" s="561"/>
      <c r="BF1169" s="561"/>
      <c r="BG1169" s="561"/>
      <c r="BH1169" s="561"/>
      <c r="BI1169" s="561"/>
      <c r="BJ1169" s="561"/>
      <c r="BK1169" s="561"/>
      <c r="BL1169" s="561"/>
      <c r="BM1169" s="561"/>
      <c r="BN1169" s="561"/>
      <c r="BO1169" s="561"/>
      <c r="BP1169" s="561"/>
      <c r="BQ1169" s="561"/>
      <c r="BR1169" s="561"/>
      <c r="BS1169" s="561"/>
      <c r="BT1169" s="561"/>
      <c r="BU1169" s="561"/>
    </row>
    <row r="1170" spans="1:73">
      <c r="A1170" s="561"/>
      <c r="E1170" s="561"/>
      <c r="H1170" s="561"/>
      <c r="Q1170" s="561"/>
      <c r="R1170" s="561"/>
      <c r="S1170" s="561"/>
      <c r="T1170" s="561"/>
      <c r="U1170" s="561"/>
      <c r="V1170" s="561"/>
      <c r="Y1170" s="561"/>
      <c r="Z1170" s="561"/>
      <c r="AA1170" s="561"/>
      <c r="AB1170" s="561"/>
      <c r="AC1170" s="561"/>
      <c r="AD1170" s="561"/>
      <c r="AE1170" s="561"/>
      <c r="AF1170" s="561"/>
      <c r="AG1170" s="561"/>
      <c r="AH1170" s="561"/>
      <c r="AJ1170" s="561"/>
      <c r="AK1170" s="561"/>
      <c r="AM1170" s="561"/>
      <c r="AN1170" s="561"/>
      <c r="AO1170" s="561"/>
      <c r="AP1170" s="561"/>
      <c r="AQ1170" s="561"/>
      <c r="AR1170" s="561"/>
      <c r="AS1170" s="561"/>
      <c r="AU1170" s="561"/>
      <c r="AV1170" s="561"/>
      <c r="AW1170" s="561"/>
      <c r="AX1170" s="561"/>
      <c r="AY1170" s="561"/>
      <c r="AZ1170" s="561"/>
      <c r="BA1170" s="561"/>
      <c r="BB1170" s="561"/>
      <c r="BC1170" s="561"/>
      <c r="BD1170" s="561"/>
      <c r="BE1170" s="561"/>
      <c r="BF1170" s="561"/>
      <c r="BG1170" s="561"/>
      <c r="BH1170" s="561"/>
      <c r="BI1170" s="561"/>
      <c r="BJ1170" s="561"/>
      <c r="BK1170" s="561"/>
      <c r="BL1170" s="561"/>
      <c r="BM1170" s="561"/>
      <c r="BN1170" s="561"/>
      <c r="BO1170" s="561"/>
      <c r="BP1170" s="561"/>
      <c r="BQ1170" s="561"/>
      <c r="BR1170" s="561"/>
      <c r="BS1170" s="561"/>
      <c r="BT1170" s="561"/>
      <c r="BU1170" s="561"/>
    </row>
    <row r="1171" spans="1:73">
      <c r="A1171" s="561"/>
      <c r="E1171" s="561"/>
      <c r="H1171" s="561"/>
      <c r="Q1171" s="561"/>
      <c r="R1171" s="561"/>
      <c r="S1171" s="561"/>
      <c r="T1171" s="561"/>
      <c r="U1171" s="561"/>
      <c r="V1171" s="561"/>
      <c r="Y1171" s="561"/>
      <c r="Z1171" s="561"/>
      <c r="AA1171" s="561"/>
      <c r="AB1171" s="561"/>
      <c r="AC1171" s="561"/>
      <c r="AD1171" s="561"/>
      <c r="AE1171" s="561"/>
      <c r="AF1171" s="561"/>
      <c r="AG1171" s="561"/>
      <c r="AH1171" s="561"/>
      <c r="AJ1171" s="561"/>
      <c r="AK1171" s="561"/>
      <c r="AM1171" s="561"/>
      <c r="AN1171" s="561"/>
      <c r="AO1171" s="561"/>
      <c r="AP1171" s="561"/>
      <c r="AQ1171" s="561"/>
      <c r="AR1171" s="561"/>
      <c r="AS1171" s="561"/>
      <c r="AU1171" s="561"/>
      <c r="AV1171" s="561"/>
      <c r="AW1171" s="561"/>
      <c r="AX1171" s="561"/>
      <c r="AY1171" s="561"/>
      <c r="AZ1171" s="561"/>
      <c r="BA1171" s="561"/>
      <c r="BB1171" s="561"/>
      <c r="BC1171" s="561"/>
      <c r="BD1171" s="561"/>
      <c r="BE1171" s="561"/>
      <c r="BF1171" s="561"/>
      <c r="BG1171" s="561"/>
      <c r="BH1171" s="561"/>
      <c r="BI1171" s="561"/>
      <c r="BJ1171" s="561"/>
      <c r="BK1171" s="561"/>
      <c r="BL1171" s="561"/>
      <c r="BM1171" s="561"/>
      <c r="BN1171" s="561"/>
      <c r="BO1171" s="561"/>
      <c r="BP1171" s="561"/>
      <c r="BQ1171" s="561"/>
      <c r="BR1171" s="561"/>
      <c r="BS1171" s="561"/>
      <c r="BT1171" s="561"/>
      <c r="BU1171" s="561"/>
    </row>
    <row r="1172" spans="1:73">
      <c r="A1172" s="561"/>
      <c r="E1172" s="561"/>
      <c r="H1172" s="561"/>
      <c r="Q1172" s="561"/>
      <c r="R1172" s="561"/>
      <c r="S1172" s="561"/>
      <c r="T1172" s="561"/>
      <c r="U1172" s="561"/>
      <c r="V1172" s="561"/>
      <c r="Y1172" s="561"/>
      <c r="Z1172" s="561"/>
      <c r="AA1172" s="561"/>
      <c r="AB1172" s="561"/>
      <c r="AC1172" s="561"/>
      <c r="AD1172" s="561"/>
      <c r="AE1172" s="561"/>
      <c r="AF1172" s="561"/>
      <c r="AG1172" s="561"/>
      <c r="AH1172" s="561"/>
      <c r="AJ1172" s="561"/>
      <c r="AK1172" s="561"/>
      <c r="AM1172" s="561"/>
      <c r="AN1172" s="561"/>
      <c r="AO1172" s="561"/>
      <c r="AP1172" s="561"/>
      <c r="AQ1172" s="561"/>
      <c r="AR1172" s="561"/>
      <c r="AS1172" s="561"/>
      <c r="AU1172" s="561"/>
      <c r="AV1172" s="561"/>
      <c r="AW1172" s="561"/>
      <c r="AX1172" s="561"/>
      <c r="AY1172" s="561"/>
      <c r="AZ1172" s="561"/>
      <c r="BA1172" s="561"/>
      <c r="BB1172" s="561"/>
      <c r="BC1172" s="561"/>
      <c r="BD1172" s="561"/>
      <c r="BE1172" s="561"/>
      <c r="BF1172" s="561"/>
      <c r="BG1172" s="561"/>
      <c r="BH1172" s="561"/>
      <c r="BI1172" s="561"/>
      <c r="BJ1172" s="561"/>
      <c r="BK1172" s="561"/>
      <c r="BL1172" s="561"/>
      <c r="BM1172" s="561"/>
      <c r="BN1172" s="561"/>
      <c r="BO1172" s="561"/>
      <c r="BP1172" s="561"/>
      <c r="BQ1172" s="561"/>
      <c r="BR1172" s="561"/>
      <c r="BS1172" s="561"/>
      <c r="BT1172" s="561"/>
      <c r="BU1172" s="561"/>
    </row>
    <row r="1173" spans="1:73">
      <c r="A1173" s="561"/>
      <c r="E1173" s="561"/>
      <c r="H1173" s="561"/>
      <c r="Q1173" s="561"/>
      <c r="R1173" s="561"/>
      <c r="S1173" s="561"/>
      <c r="T1173" s="561"/>
      <c r="U1173" s="561"/>
      <c r="V1173" s="561"/>
      <c r="Y1173" s="561"/>
      <c r="Z1173" s="561"/>
      <c r="AA1173" s="561"/>
      <c r="AB1173" s="561"/>
      <c r="AC1173" s="561"/>
      <c r="AD1173" s="561"/>
      <c r="AE1173" s="561"/>
      <c r="AF1173" s="561"/>
      <c r="AG1173" s="561"/>
      <c r="AH1173" s="561"/>
      <c r="AJ1173" s="561"/>
      <c r="AK1173" s="561"/>
      <c r="AM1173" s="561"/>
      <c r="AN1173" s="561"/>
      <c r="AO1173" s="561"/>
      <c r="AP1173" s="561"/>
      <c r="AQ1173" s="561"/>
      <c r="AR1173" s="561"/>
      <c r="AS1173" s="561"/>
      <c r="AU1173" s="561"/>
      <c r="AV1173" s="561"/>
      <c r="AW1173" s="561"/>
      <c r="AX1173" s="561"/>
      <c r="AY1173" s="561"/>
      <c r="AZ1173" s="561"/>
      <c r="BA1173" s="561"/>
      <c r="BB1173" s="561"/>
      <c r="BC1173" s="561"/>
      <c r="BD1173" s="561"/>
      <c r="BE1173" s="561"/>
      <c r="BF1173" s="561"/>
      <c r="BG1173" s="561"/>
      <c r="BH1173" s="561"/>
      <c r="BI1173" s="561"/>
      <c r="BJ1173" s="561"/>
      <c r="BK1173" s="561"/>
      <c r="BL1173" s="561"/>
      <c r="BM1173" s="561"/>
      <c r="BN1173" s="561"/>
      <c r="BO1173" s="561"/>
      <c r="BP1173" s="561"/>
      <c r="BQ1173" s="561"/>
      <c r="BR1173" s="561"/>
      <c r="BS1173" s="561"/>
      <c r="BT1173" s="561"/>
      <c r="BU1173" s="561"/>
    </row>
    <row r="1174" spans="1:73">
      <c r="A1174" s="561"/>
      <c r="E1174" s="561"/>
      <c r="H1174" s="561"/>
      <c r="Q1174" s="561"/>
      <c r="R1174" s="561"/>
      <c r="S1174" s="561"/>
      <c r="T1174" s="561"/>
      <c r="U1174" s="561"/>
      <c r="V1174" s="561"/>
      <c r="Y1174" s="561"/>
      <c r="Z1174" s="561"/>
      <c r="AA1174" s="561"/>
      <c r="AB1174" s="561"/>
      <c r="AC1174" s="561"/>
      <c r="AD1174" s="561"/>
      <c r="AE1174" s="561"/>
      <c r="AF1174" s="561"/>
      <c r="AG1174" s="561"/>
      <c r="AH1174" s="561"/>
      <c r="AJ1174" s="561"/>
      <c r="AK1174" s="561"/>
      <c r="AM1174" s="561"/>
      <c r="AN1174" s="561"/>
      <c r="AO1174" s="561"/>
      <c r="AP1174" s="561"/>
      <c r="AQ1174" s="561"/>
      <c r="AR1174" s="561"/>
      <c r="AS1174" s="561"/>
      <c r="AU1174" s="561"/>
      <c r="AV1174" s="561"/>
      <c r="AW1174" s="561"/>
      <c r="AX1174" s="561"/>
      <c r="AY1174" s="561"/>
      <c r="AZ1174" s="561"/>
      <c r="BA1174" s="561"/>
      <c r="BB1174" s="561"/>
      <c r="BC1174" s="561"/>
      <c r="BD1174" s="561"/>
      <c r="BE1174" s="561"/>
      <c r="BF1174" s="561"/>
      <c r="BG1174" s="561"/>
      <c r="BH1174" s="561"/>
      <c r="BI1174" s="561"/>
      <c r="BJ1174" s="561"/>
      <c r="BK1174" s="561"/>
      <c r="BL1174" s="561"/>
      <c r="BM1174" s="561"/>
      <c r="BN1174" s="561"/>
      <c r="BO1174" s="561"/>
      <c r="BP1174" s="561"/>
      <c r="BQ1174" s="561"/>
      <c r="BR1174" s="561"/>
      <c r="BS1174" s="561"/>
      <c r="BT1174" s="561"/>
      <c r="BU1174" s="561"/>
    </row>
    <row r="1175" spans="1:73">
      <c r="A1175" s="561"/>
      <c r="E1175" s="561"/>
      <c r="H1175" s="561"/>
      <c r="Q1175" s="561"/>
      <c r="R1175" s="561"/>
      <c r="S1175" s="561"/>
      <c r="T1175" s="561"/>
      <c r="U1175" s="561"/>
      <c r="V1175" s="561"/>
      <c r="Y1175" s="561"/>
      <c r="Z1175" s="561"/>
      <c r="AA1175" s="561"/>
      <c r="AB1175" s="561"/>
      <c r="AC1175" s="561"/>
      <c r="AD1175" s="561"/>
      <c r="AE1175" s="561"/>
      <c r="AF1175" s="561"/>
      <c r="AG1175" s="561"/>
      <c r="AH1175" s="561"/>
      <c r="AJ1175" s="561"/>
      <c r="AK1175" s="561"/>
      <c r="AM1175" s="561"/>
      <c r="AN1175" s="561"/>
      <c r="AO1175" s="561"/>
      <c r="AP1175" s="561"/>
      <c r="AQ1175" s="561"/>
      <c r="AR1175" s="561"/>
      <c r="AS1175" s="561"/>
      <c r="AU1175" s="561"/>
      <c r="AV1175" s="561"/>
      <c r="AW1175" s="561"/>
      <c r="AX1175" s="561"/>
      <c r="AY1175" s="561"/>
      <c r="AZ1175" s="561"/>
      <c r="BA1175" s="561"/>
      <c r="BB1175" s="561"/>
      <c r="BC1175" s="561"/>
      <c r="BD1175" s="561"/>
      <c r="BE1175" s="561"/>
      <c r="BF1175" s="561"/>
      <c r="BG1175" s="561"/>
      <c r="BH1175" s="561"/>
      <c r="BI1175" s="561"/>
      <c r="BJ1175" s="561"/>
      <c r="BK1175" s="561"/>
      <c r="BL1175" s="561"/>
      <c r="BM1175" s="561"/>
      <c r="BN1175" s="561"/>
      <c r="BO1175" s="561"/>
      <c r="BP1175" s="561"/>
      <c r="BQ1175" s="561"/>
      <c r="BR1175" s="561"/>
      <c r="BS1175" s="561"/>
      <c r="BT1175" s="561"/>
      <c r="BU1175" s="561"/>
    </row>
    <row r="1176" spans="1:73">
      <c r="A1176" s="561"/>
      <c r="E1176" s="561"/>
      <c r="H1176" s="561"/>
      <c r="Q1176" s="561"/>
      <c r="R1176" s="561"/>
      <c r="S1176" s="561"/>
      <c r="T1176" s="561"/>
      <c r="U1176" s="561"/>
      <c r="V1176" s="561"/>
      <c r="Y1176" s="561"/>
      <c r="Z1176" s="561"/>
      <c r="AA1176" s="561"/>
      <c r="AB1176" s="561"/>
      <c r="AC1176" s="561"/>
      <c r="AD1176" s="561"/>
      <c r="AE1176" s="561"/>
      <c r="AF1176" s="561"/>
      <c r="AG1176" s="561"/>
      <c r="AH1176" s="561"/>
      <c r="AJ1176" s="561"/>
      <c r="AK1176" s="561"/>
      <c r="AM1176" s="561"/>
      <c r="AN1176" s="561"/>
      <c r="AO1176" s="561"/>
      <c r="AP1176" s="561"/>
      <c r="AQ1176" s="561"/>
      <c r="AR1176" s="561"/>
      <c r="AS1176" s="561"/>
      <c r="AU1176" s="561"/>
      <c r="AV1176" s="561"/>
      <c r="AW1176" s="561"/>
      <c r="AX1176" s="561"/>
      <c r="AY1176" s="561"/>
      <c r="AZ1176" s="561"/>
      <c r="BA1176" s="561"/>
      <c r="BB1176" s="561"/>
      <c r="BC1176" s="561"/>
      <c r="BD1176" s="561"/>
      <c r="BE1176" s="561"/>
      <c r="BF1176" s="561"/>
      <c r="BG1176" s="561"/>
      <c r="BH1176" s="561"/>
      <c r="BI1176" s="561"/>
      <c r="BJ1176" s="561"/>
      <c r="BK1176" s="561"/>
      <c r="BL1176" s="561"/>
      <c r="BM1176" s="561"/>
      <c r="BN1176" s="561"/>
      <c r="BO1176" s="561"/>
      <c r="BP1176" s="561"/>
      <c r="BQ1176" s="561"/>
      <c r="BR1176" s="561"/>
      <c r="BS1176" s="561"/>
      <c r="BT1176" s="561"/>
      <c r="BU1176" s="561"/>
    </row>
    <row r="1177" spans="1:73">
      <c r="A1177" s="561"/>
      <c r="E1177" s="561"/>
      <c r="H1177" s="561"/>
      <c r="Q1177" s="561"/>
      <c r="R1177" s="561"/>
      <c r="S1177" s="561"/>
      <c r="T1177" s="561"/>
      <c r="U1177" s="561"/>
      <c r="V1177" s="561"/>
      <c r="Y1177" s="561"/>
      <c r="Z1177" s="561"/>
      <c r="AA1177" s="561"/>
      <c r="AB1177" s="561"/>
      <c r="AC1177" s="561"/>
      <c r="AD1177" s="561"/>
      <c r="AE1177" s="561"/>
      <c r="AF1177" s="561"/>
      <c r="AG1177" s="561"/>
      <c r="AH1177" s="561"/>
      <c r="AJ1177" s="561"/>
      <c r="AK1177" s="561"/>
      <c r="AM1177" s="561"/>
      <c r="AN1177" s="561"/>
      <c r="AO1177" s="561"/>
      <c r="AP1177" s="561"/>
      <c r="AQ1177" s="561"/>
      <c r="AR1177" s="561"/>
      <c r="AS1177" s="561"/>
      <c r="AU1177" s="561"/>
      <c r="AV1177" s="561"/>
      <c r="AW1177" s="561"/>
      <c r="AX1177" s="561"/>
      <c r="AY1177" s="561"/>
      <c r="AZ1177" s="561"/>
      <c r="BA1177" s="561"/>
      <c r="BB1177" s="561"/>
      <c r="BC1177" s="561"/>
      <c r="BD1177" s="561"/>
      <c r="BE1177" s="561"/>
      <c r="BF1177" s="561"/>
      <c r="BG1177" s="561"/>
      <c r="BH1177" s="561"/>
      <c r="BI1177" s="561"/>
      <c r="BJ1177" s="561"/>
      <c r="BK1177" s="561"/>
      <c r="BL1177" s="561"/>
      <c r="BM1177" s="561"/>
      <c r="BN1177" s="561"/>
      <c r="BO1177" s="561"/>
      <c r="BP1177" s="561"/>
      <c r="BQ1177" s="561"/>
      <c r="BR1177" s="561"/>
      <c r="BS1177" s="561"/>
      <c r="BT1177" s="561"/>
      <c r="BU1177" s="561"/>
    </row>
    <row r="1178" spans="1:73">
      <c r="A1178" s="561"/>
      <c r="E1178" s="561"/>
      <c r="H1178" s="561"/>
      <c r="Q1178" s="561"/>
      <c r="R1178" s="561"/>
      <c r="S1178" s="561"/>
      <c r="T1178" s="561"/>
      <c r="U1178" s="561"/>
      <c r="V1178" s="561"/>
      <c r="Y1178" s="561"/>
      <c r="Z1178" s="561"/>
      <c r="AA1178" s="561"/>
      <c r="AB1178" s="561"/>
      <c r="AC1178" s="561"/>
      <c r="AD1178" s="561"/>
      <c r="AE1178" s="561"/>
      <c r="AF1178" s="561"/>
      <c r="AG1178" s="561"/>
      <c r="AH1178" s="561"/>
      <c r="AJ1178" s="561"/>
      <c r="AK1178" s="561"/>
      <c r="AM1178" s="561"/>
      <c r="AN1178" s="561"/>
      <c r="AO1178" s="561"/>
      <c r="AP1178" s="561"/>
      <c r="AQ1178" s="561"/>
      <c r="AR1178" s="561"/>
      <c r="AS1178" s="561"/>
      <c r="AU1178" s="561"/>
      <c r="AV1178" s="561"/>
      <c r="AW1178" s="561"/>
      <c r="AX1178" s="561"/>
      <c r="AY1178" s="561"/>
      <c r="AZ1178" s="561"/>
      <c r="BA1178" s="561"/>
      <c r="BB1178" s="561"/>
      <c r="BC1178" s="561"/>
      <c r="BD1178" s="561"/>
      <c r="BE1178" s="561"/>
      <c r="BF1178" s="561"/>
      <c r="BG1178" s="561"/>
      <c r="BH1178" s="561"/>
      <c r="BI1178" s="561"/>
      <c r="BJ1178" s="561"/>
      <c r="BK1178" s="561"/>
      <c r="BL1178" s="561"/>
      <c r="BM1178" s="561"/>
      <c r="BN1178" s="561"/>
      <c r="BO1178" s="561"/>
      <c r="BP1178" s="561"/>
      <c r="BQ1178" s="561"/>
      <c r="BR1178" s="561"/>
      <c r="BS1178" s="561"/>
      <c r="BT1178" s="561"/>
      <c r="BU1178" s="561"/>
    </row>
    <row r="1179" spans="1:73">
      <c r="A1179" s="561"/>
      <c r="E1179" s="561"/>
      <c r="H1179" s="561"/>
      <c r="Q1179" s="561"/>
      <c r="R1179" s="561"/>
      <c r="S1179" s="561"/>
      <c r="T1179" s="561"/>
      <c r="U1179" s="561"/>
      <c r="V1179" s="561"/>
      <c r="Y1179" s="561"/>
      <c r="Z1179" s="561"/>
      <c r="AA1179" s="561"/>
      <c r="AB1179" s="561"/>
      <c r="AC1179" s="561"/>
      <c r="AD1179" s="561"/>
      <c r="AE1179" s="561"/>
      <c r="AF1179" s="561"/>
      <c r="AG1179" s="561"/>
      <c r="AH1179" s="561"/>
      <c r="AJ1179" s="561"/>
      <c r="AK1179" s="561"/>
      <c r="AM1179" s="561"/>
      <c r="AN1179" s="561"/>
      <c r="AO1179" s="561"/>
      <c r="AP1179" s="561"/>
      <c r="AQ1179" s="561"/>
      <c r="AR1179" s="561"/>
      <c r="AS1179" s="561"/>
      <c r="AU1179" s="561"/>
      <c r="AV1179" s="561"/>
      <c r="AW1179" s="561"/>
      <c r="AX1179" s="561"/>
      <c r="AY1179" s="561"/>
      <c r="AZ1179" s="561"/>
      <c r="BA1179" s="561"/>
      <c r="BB1179" s="561"/>
      <c r="BC1179" s="561"/>
      <c r="BD1179" s="561"/>
      <c r="BE1179" s="561"/>
      <c r="BF1179" s="561"/>
      <c r="BG1179" s="561"/>
      <c r="BH1179" s="561"/>
      <c r="BI1179" s="561"/>
      <c r="BJ1179" s="561"/>
      <c r="BK1179" s="561"/>
      <c r="BL1179" s="561"/>
      <c r="BM1179" s="561"/>
      <c r="BN1179" s="561"/>
      <c r="BO1179" s="561"/>
      <c r="BP1179" s="561"/>
      <c r="BQ1179" s="561"/>
      <c r="BR1179" s="561"/>
      <c r="BS1179" s="561"/>
      <c r="BT1179" s="561"/>
      <c r="BU1179" s="561"/>
    </row>
    <row r="1180" spans="1:73">
      <c r="A1180" s="561"/>
      <c r="E1180" s="561"/>
      <c r="H1180" s="561"/>
      <c r="Q1180" s="561"/>
      <c r="R1180" s="561"/>
      <c r="S1180" s="561"/>
      <c r="T1180" s="561"/>
      <c r="U1180" s="561"/>
      <c r="V1180" s="561"/>
      <c r="Y1180" s="561"/>
      <c r="Z1180" s="561"/>
      <c r="AA1180" s="561"/>
      <c r="AB1180" s="561"/>
      <c r="AC1180" s="561"/>
      <c r="AD1180" s="561"/>
      <c r="AE1180" s="561"/>
      <c r="AF1180" s="561"/>
      <c r="AG1180" s="561"/>
      <c r="AH1180" s="561"/>
      <c r="AJ1180" s="561"/>
      <c r="AK1180" s="561"/>
      <c r="AM1180" s="561"/>
      <c r="AN1180" s="561"/>
      <c r="AO1180" s="561"/>
      <c r="AP1180" s="561"/>
      <c r="AQ1180" s="561"/>
      <c r="AR1180" s="561"/>
      <c r="AS1180" s="561"/>
      <c r="AU1180" s="561"/>
      <c r="AV1180" s="561"/>
      <c r="AW1180" s="561"/>
      <c r="AX1180" s="561"/>
      <c r="AY1180" s="561"/>
      <c r="AZ1180" s="561"/>
      <c r="BA1180" s="561"/>
      <c r="BB1180" s="561"/>
      <c r="BC1180" s="561"/>
      <c r="BD1180" s="561"/>
      <c r="BE1180" s="561"/>
      <c r="BF1180" s="561"/>
      <c r="BG1180" s="561"/>
      <c r="BH1180" s="561"/>
      <c r="BI1180" s="561"/>
      <c r="BJ1180" s="561"/>
      <c r="BK1180" s="561"/>
      <c r="BL1180" s="561"/>
      <c r="BM1180" s="561"/>
      <c r="BN1180" s="561"/>
      <c r="BO1180" s="561"/>
      <c r="BP1180" s="561"/>
      <c r="BQ1180" s="561"/>
      <c r="BR1180" s="561"/>
      <c r="BS1180" s="561"/>
      <c r="BT1180" s="561"/>
      <c r="BU1180" s="561"/>
    </row>
    <row r="1181" spans="1:73">
      <c r="A1181" s="561"/>
      <c r="E1181" s="561"/>
      <c r="H1181" s="561"/>
      <c r="Q1181" s="561"/>
      <c r="R1181" s="561"/>
      <c r="S1181" s="561"/>
      <c r="T1181" s="561"/>
      <c r="U1181" s="561"/>
      <c r="V1181" s="561"/>
      <c r="Y1181" s="561"/>
      <c r="Z1181" s="561"/>
      <c r="AA1181" s="561"/>
      <c r="AB1181" s="561"/>
      <c r="AC1181" s="561"/>
      <c r="AD1181" s="561"/>
      <c r="AE1181" s="561"/>
      <c r="AF1181" s="561"/>
      <c r="AG1181" s="561"/>
      <c r="AH1181" s="561"/>
      <c r="AJ1181" s="561"/>
      <c r="AK1181" s="561"/>
      <c r="AM1181" s="561"/>
      <c r="AN1181" s="561"/>
      <c r="AO1181" s="561"/>
      <c r="AP1181" s="561"/>
      <c r="AQ1181" s="561"/>
      <c r="AR1181" s="561"/>
      <c r="AS1181" s="561"/>
      <c r="AU1181" s="561"/>
      <c r="AV1181" s="561"/>
      <c r="AW1181" s="561"/>
      <c r="AX1181" s="561"/>
      <c r="AY1181" s="561"/>
      <c r="AZ1181" s="561"/>
      <c r="BA1181" s="561"/>
      <c r="BB1181" s="561"/>
      <c r="BC1181" s="561"/>
      <c r="BD1181" s="561"/>
      <c r="BE1181" s="561"/>
      <c r="BF1181" s="561"/>
      <c r="BG1181" s="561"/>
      <c r="BH1181" s="561"/>
      <c r="BI1181" s="561"/>
      <c r="BJ1181" s="561"/>
      <c r="BK1181" s="561"/>
      <c r="BL1181" s="561"/>
      <c r="BM1181" s="561"/>
      <c r="BN1181" s="561"/>
      <c r="BO1181" s="561"/>
      <c r="BP1181" s="561"/>
      <c r="BQ1181" s="561"/>
      <c r="BR1181" s="561"/>
      <c r="BS1181" s="561"/>
      <c r="BT1181" s="561"/>
      <c r="BU1181" s="561"/>
    </row>
    <row r="1182" spans="1:73">
      <c r="A1182" s="561"/>
      <c r="E1182" s="561"/>
      <c r="H1182" s="561"/>
      <c r="Q1182" s="561"/>
      <c r="R1182" s="561"/>
      <c r="S1182" s="561"/>
      <c r="T1182" s="561"/>
      <c r="U1182" s="561"/>
      <c r="V1182" s="561"/>
      <c r="Y1182" s="561"/>
      <c r="Z1182" s="561"/>
      <c r="AA1182" s="561"/>
      <c r="AB1182" s="561"/>
      <c r="AC1182" s="561"/>
      <c r="AD1182" s="561"/>
      <c r="AE1182" s="561"/>
      <c r="AF1182" s="561"/>
      <c r="AG1182" s="561"/>
      <c r="AH1182" s="561"/>
      <c r="AJ1182" s="561"/>
      <c r="AK1182" s="561"/>
      <c r="AM1182" s="561"/>
      <c r="AN1182" s="561"/>
      <c r="AO1182" s="561"/>
      <c r="AP1182" s="561"/>
      <c r="AQ1182" s="561"/>
      <c r="AR1182" s="561"/>
      <c r="AS1182" s="561"/>
      <c r="AU1182" s="561"/>
      <c r="AV1182" s="561"/>
      <c r="AW1182" s="561"/>
      <c r="AX1182" s="561"/>
      <c r="AY1182" s="561"/>
      <c r="AZ1182" s="561"/>
      <c r="BA1182" s="561"/>
      <c r="BB1182" s="561"/>
      <c r="BC1182" s="561"/>
      <c r="BD1182" s="561"/>
      <c r="BE1182" s="561"/>
      <c r="BF1182" s="561"/>
      <c r="BG1182" s="561"/>
      <c r="BH1182" s="561"/>
      <c r="BI1182" s="561"/>
      <c r="BJ1182" s="561"/>
      <c r="BK1182" s="561"/>
      <c r="BL1182" s="561"/>
      <c r="BM1182" s="561"/>
      <c r="BN1182" s="561"/>
      <c r="BO1182" s="561"/>
      <c r="BP1182" s="561"/>
      <c r="BQ1182" s="561"/>
      <c r="BR1182" s="561"/>
      <c r="BS1182" s="561"/>
      <c r="BT1182" s="561"/>
      <c r="BU1182" s="561"/>
    </row>
    <row r="1183" spans="1:73">
      <c r="A1183" s="561"/>
      <c r="E1183" s="561"/>
      <c r="H1183" s="561"/>
      <c r="Q1183" s="561"/>
      <c r="R1183" s="561"/>
      <c r="S1183" s="561"/>
      <c r="T1183" s="561"/>
      <c r="U1183" s="561"/>
      <c r="V1183" s="561"/>
      <c r="Y1183" s="561"/>
      <c r="Z1183" s="561"/>
      <c r="AA1183" s="561"/>
      <c r="AB1183" s="561"/>
      <c r="AC1183" s="561"/>
      <c r="AD1183" s="561"/>
      <c r="AE1183" s="561"/>
      <c r="AF1183" s="561"/>
      <c r="AG1183" s="561"/>
      <c r="AH1183" s="561"/>
      <c r="AJ1183" s="561"/>
      <c r="AK1183" s="561"/>
      <c r="AM1183" s="561"/>
      <c r="AN1183" s="561"/>
      <c r="AO1183" s="561"/>
      <c r="AP1183" s="561"/>
      <c r="AQ1183" s="561"/>
      <c r="AR1183" s="561"/>
      <c r="AS1183" s="561"/>
      <c r="AU1183" s="561"/>
      <c r="AV1183" s="561"/>
      <c r="AW1183" s="561"/>
      <c r="AX1183" s="561"/>
      <c r="AY1183" s="561"/>
      <c r="AZ1183" s="561"/>
      <c r="BA1183" s="561"/>
      <c r="BB1183" s="561"/>
      <c r="BC1183" s="561"/>
      <c r="BD1183" s="561"/>
      <c r="BE1183" s="561"/>
      <c r="BF1183" s="561"/>
      <c r="BG1183" s="561"/>
      <c r="BH1183" s="561"/>
      <c r="BI1183" s="561"/>
      <c r="BJ1183" s="561"/>
      <c r="BK1183" s="561"/>
      <c r="BL1183" s="561"/>
      <c r="BM1183" s="561"/>
      <c r="BN1183" s="561"/>
      <c r="BO1183" s="561"/>
      <c r="BP1183" s="561"/>
      <c r="BQ1183" s="561"/>
      <c r="BR1183" s="561"/>
      <c r="BS1183" s="561"/>
      <c r="BT1183" s="561"/>
      <c r="BU1183" s="561"/>
    </row>
    <row r="1184" spans="1:73">
      <c r="A1184" s="561"/>
      <c r="E1184" s="561"/>
      <c r="H1184" s="561"/>
      <c r="Q1184" s="561"/>
      <c r="R1184" s="561"/>
      <c r="S1184" s="561"/>
      <c r="T1184" s="561"/>
      <c r="U1184" s="561"/>
      <c r="V1184" s="561"/>
      <c r="Y1184" s="561"/>
      <c r="Z1184" s="561"/>
      <c r="AA1184" s="561"/>
      <c r="AB1184" s="561"/>
      <c r="AC1184" s="561"/>
      <c r="AD1184" s="561"/>
      <c r="AE1184" s="561"/>
      <c r="AF1184" s="561"/>
      <c r="AG1184" s="561"/>
      <c r="AH1184" s="561"/>
      <c r="AJ1184" s="561"/>
      <c r="AK1184" s="561"/>
      <c r="AM1184" s="561"/>
      <c r="AN1184" s="561"/>
      <c r="AO1184" s="561"/>
      <c r="AP1184" s="561"/>
      <c r="AQ1184" s="561"/>
      <c r="AR1184" s="561"/>
      <c r="AS1184" s="561"/>
      <c r="AU1184" s="561"/>
      <c r="AV1184" s="561"/>
      <c r="AW1184" s="561"/>
      <c r="AX1184" s="561"/>
      <c r="AY1184" s="561"/>
      <c r="AZ1184" s="561"/>
      <c r="BA1184" s="561"/>
      <c r="BB1184" s="561"/>
      <c r="BC1184" s="561"/>
      <c r="BD1184" s="561"/>
      <c r="BE1184" s="561"/>
      <c r="BF1184" s="561"/>
      <c r="BG1184" s="561"/>
      <c r="BH1184" s="561"/>
      <c r="BI1184" s="561"/>
      <c r="BJ1184" s="561"/>
      <c r="BK1184" s="561"/>
      <c r="BL1184" s="561"/>
      <c r="BM1184" s="561"/>
      <c r="BN1184" s="561"/>
      <c r="BO1184" s="561"/>
      <c r="BP1184" s="561"/>
      <c r="BQ1184" s="561"/>
      <c r="BR1184" s="561"/>
      <c r="BS1184" s="561"/>
      <c r="BT1184" s="561"/>
      <c r="BU1184" s="561"/>
    </row>
    <row r="1185" spans="1:73">
      <c r="A1185" s="561"/>
      <c r="E1185" s="561"/>
      <c r="H1185" s="561"/>
      <c r="Q1185" s="561"/>
      <c r="R1185" s="561"/>
      <c r="S1185" s="561"/>
      <c r="T1185" s="561"/>
      <c r="U1185" s="561"/>
      <c r="V1185" s="561"/>
      <c r="Y1185" s="561"/>
      <c r="Z1185" s="561"/>
      <c r="AA1185" s="561"/>
      <c r="AB1185" s="561"/>
      <c r="AC1185" s="561"/>
      <c r="AD1185" s="561"/>
      <c r="AE1185" s="561"/>
      <c r="AF1185" s="561"/>
      <c r="AG1185" s="561"/>
      <c r="AH1185" s="561"/>
      <c r="AJ1185" s="561"/>
      <c r="AK1185" s="561"/>
      <c r="AM1185" s="561"/>
      <c r="AN1185" s="561"/>
      <c r="AO1185" s="561"/>
      <c r="AP1185" s="561"/>
      <c r="AQ1185" s="561"/>
      <c r="AR1185" s="561"/>
      <c r="AS1185" s="561"/>
      <c r="AU1185" s="561"/>
      <c r="AV1185" s="561"/>
      <c r="AW1185" s="561"/>
      <c r="AX1185" s="561"/>
      <c r="AY1185" s="561"/>
      <c r="AZ1185" s="561"/>
      <c r="BA1185" s="561"/>
      <c r="BB1185" s="561"/>
      <c r="BC1185" s="561"/>
      <c r="BD1185" s="561"/>
      <c r="BE1185" s="561"/>
      <c r="BF1185" s="561"/>
      <c r="BG1185" s="561"/>
      <c r="BH1185" s="561"/>
      <c r="BI1185" s="561"/>
      <c r="BJ1185" s="561"/>
      <c r="BK1185" s="561"/>
      <c r="BL1185" s="561"/>
      <c r="BM1185" s="561"/>
      <c r="BN1185" s="561"/>
      <c r="BO1185" s="561"/>
      <c r="BP1185" s="561"/>
      <c r="BQ1185" s="561"/>
      <c r="BR1185" s="561"/>
      <c r="BS1185" s="561"/>
      <c r="BT1185" s="561"/>
      <c r="BU1185" s="561"/>
    </row>
    <row r="1186" spans="1:73">
      <c r="A1186" s="561"/>
      <c r="E1186" s="561"/>
      <c r="H1186" s="561"/>
      <c r="Q1186" s="561"/>
      <c r="R1186" s="561"/>
      <c r="S1186" s="561"/>
      <c r="T1186" s="561"/>
      <c r="U1186" s="561"/>
      <c r="V1186" s="561"/>
      <c r="Y1186" s="561"/>
      <c r="Z1186" s="561"/>
      <c r="AA1186" s="561"/>
      <c r="AB1186" s="561"/>
      <c r="AC1186" s="561"/>
      <c r="AD1186" s="561"/>
      <c r="AE1186" s="561"/>
      <c r="AF1186" s="561"/>
      <c r="AG1186" s="561"/>
      <c r="AH1186" s="561"/>
      <c r="AJ1186" s="561"/>
      <c r="AK1186" s="561"/>
      <c r="AM1186" s="561"/>
      <c r="AN1186" s="561"/>
      <c r="AO1186" s="561"/>
      <c r="AP1186" s="561"/>
      <c r="AQ1186" s="561"/>
      <c r="AR1186" s="561"/>
      <c r="AS1186" s="561"/>
      <c r="AU1186" s="561"/>
      <c r="AV1186" s="561"/>
      <c r="AW1186" s="561"/>
      <c r="AX1186" s="561"/>
      <c r="AY1186" s="561"/>
      <c r="AZ1186" s="561"/>
      <c r="BA1186" s="561"/>
      <c r="BB1186" s="561"/>
      <c r="BC1186" s="561"/>
      <c r="BD1186" s="561"/>
      <c r="BE1186" s="561"/>
      <c r="BF1186" s="561"/>
      <c r="BG1186" s="561"/>
      <c r="BH1186" s="561"/>
      <c r="BI1186" s="561"/>
      <c r="BJ1186" s="561"/>
      <c r="BK1186" s="561"/>
      <c r="BL1186" s="561"/>
      <c r="BM1186" s="561"/>
      <c r="BN1186" s="561"/>
      <c r="BO1186" s="561"/>
      <c r="BP1186" s="561"/>
      <c r="BQ1186" s="561"/>
      <c r="BR1186" s="561"/>
      <c r="BS1186" s="561"/>
      <c r="BT1186" s="561"/>
      <c r="BU1186" s="561"/>
    </row>
    <row r="1187" spans="1:73">
      <c r="A1187" s="561"/>
      <c r="E1187" s="561"/>
      <c r="H1187" s="561"/>
      <c r="Q1187" s="561"/>
      <c r="R1187" s="561"/>
      <c r="S1187" s="561"/>
      <c r="T1187" s="561"/>
      <c r="U1187" s="561"/>
      <c r="V1187" s="561"/>
      <c r="Y1187" s="561"/>
      <c r="Z1187" s="561"/>
      <c r="AA1187" s="561"/>
      <c r="AB1187" s="561"/>
      <c r="AC1187" s="561"/>
      <c r="AD1187" s="561"/>
      <c r="AE1187" s="561"/>
      <c r="AF1187" s="561"/>
      <c r="AG1187" s="561"/>
      <c r="AH1187" s="561"/>
      <c r="AJ1187" s="561"/>
      <c r="AK1187" s="561"/>
      <c r="AM1187" s="561"/>
      <c r="AN1187" s="561"/>
      <c r="AO1187" s="561"/>
      <c r="AP1187" s="561"/>
      <c r="AQ1187" s="561"/>
      <c r="AR1187" s="561"/>
      <c r="AS1187" s="561"/>
      <c r="AU1187" s="561"/>
      <c r="AV1187" s="561"/>
      <c r="AW1187" s="561"/>
      <c r="AX1187" s="561"/>
      <c r="AY1187" s="561"/>
      <c r="AZ1187" s="561"/>
      <c r="BA1187" s="561"/>
      <c r="BB1187" s="561"/>
      <c r="BC1187" s="561"/>
      <c r="BD1187" s="561"/>
      <c r="BE1187" s="561"/>
      <c r="BF1187" s="561"/>
      <c r="BG1187" s="561"/>
      <c r="BH1187" s="561"/>
      <c r="BI1187" s="561"/>
      <c r="BJ1187" s="561"/>
      <c r="BK1187" s="561"/>
      <c r="BL1187" s="561"/>
      <c r="BM1187" s="561"/>
      <c r="BN1187" s="561"/>
      <c r="BO1187" s="561"/>
      <c r="BP1187" s="561"/>
      <c r="BQ1187" s="561"/>
      <c r="BR1187" s="561"/>
      <c r="BS1187" s="561"/>
      <c r="BT1187" s="561"/>
      <c r="BU1187" s="561"/>
    </row>
    <row r="1188" spans="1:73">
      <c r="A1188" s="561"/>
      <c r="E1188" s="561"/>
      <c r="H1188" s="561"/>
      <c r="Q1188" s="561"/>
      <c r="R1188" s="561"/>
      <c r="S1188" s="561"/>
      <c r="T1188" s="561"/>
      <c r="U1188" s="561"/>
      <c r="V1188" s="561"/>
      <c r="Y1188" s="561"/>
      <c r="Z1188" s="561"/>
      <c r="AA1188" s="561"/>
      <c r="AB1188" s="561"/>
      <c r="AC1188" s="561"/>
      <c r="AD1188" s="561"/>
      <c r="AE1188" s="561"/>
      <c r="AF1188" s="561"/>
      <c r="AG1188" s="561"/>
      <c r="AH1188" s="561"/>
      <c r="AJ1188" s="561"/>
      <c r="AK1188" s="561"/>
      <c r="AM1188" s="561"/>
      <c r="AN1188" s="561"/>
      <c r="AO1188" s="561"/>
      <c r="AP1188" s="561"/>
      <c r="AQ1188" s="561"/>
      <c r="AR1188" s="561"/>
      <c r="AS1188" s="561"/>
      <c r="AU1188" s="561"/>
      <c r="AV1188" s="561"/>
      <c r="AW1188" s="561"/>
      <c r="AX1188" s="561"/>
      <c r="AY1188" s="561"/>
      <c r="AZ1188" s="561"/>
      <c r="BA1188" s="561"/>
      <c r="BB1188" s="561"/>
      <c r="BC1188" s="561"/>
      <c r="BD1188" s="561"/>
      <c r="BE1188" s="561"/>
      <c r="BF1188" s="561"/>
      <c r="BG1188" s="561"/>
      <c r="BH1188" s="561"/>
      <c r="BI1188" s="561"/>
      <c r="BJ1188" s="561"/>
      <c r="BK1188" s="561"/>
      <c r="BL1188" s="561"/>
      <c r="BM1188" s="561"/>
      <c r="BN1188" s="561"/>
      <c r="BO1188" s="561"/>
      <c r="BP1188" s="561"/>
      <c r="BQ1188" s="561"/>
      <c r="BR1188" s="561"/>
      <c r="BS1188" s="561"/>
      <c r="BT1188" s="561"/>
      <c r="BU1188" s="561"/>
    </row>
    <row r="1189" spans="1:73">
      <c r="A1189" s="561"/>
      <c r="E1189" s="561"/>
      <c r="H1189" s="561"/>
      <c r="Q1189" s="561"/>
      <c r="R1189" s="561"/>
      <c r="S1189" s="561"/>
      <c r="T1189" s="561"/>
      <c r="U1189" s="561"/>
      <c r="V1189" s="561"/>
      <c r="Y1189" s="561"/>
      <c r="Z1189" s="561"/>
      <c r="AA1189" s="561"/>
      <c r="AB1189" s="561"/>
      <c r="AC1189" s="561"/>
      <c r="AD1189" s="561"/>
      <c r="AE1189" s="561"/>
      <c r="AF1189" s="561"/>
      <c r="AG1189" s="561"/>
      <c r="AH1189" s="561"/>
      <c r="AJ1189" s="561"/>
      <c r="AK1189" s="561"/>
      <c r="AM1189" s="561"/>
      <c r="AN1189" s="561"/>
      <c r="AO1189" s="561"/>
      <c r="AP1189" s="561"/>
      <c r="AQ1189" s="561"/>
      <c r="AR1189" s="561"/>
      <c r="AS1189" s="561"/>
      <c r="AU1189" s="561"/>
      <c r="AV1189" s="561"/>
      <c r="AW1189" s="561"/>
      <c r="AX1189" s="561"/>
      <c r="AY1189" s="561"/>
      <c r="AZ1189" s="561"/>
      <c r="BA1189" s="561"/>
      <c r="BB1189" s="561"/>
      <c r="BC1189" s="561"/>
      <c r="BD1189" s="561"/>
      <c r="BE1189" s="561"/>
      <c r="BF1189" s="561"/>
      <c r="BG1189" s="561"/>
      <c r="BH1189" s="561"/>
      <c r="BI1189" s="561"/>
      <c r="BJ1189" s="561"/>
      <c r="BK1189" s="561"/>
      <c r="BL1189" s="561"/>
      <c r="BM1189" s="561"/>
      <c r="BN1189" s="561"/>
      <c r="BO1189" s="561"/>
      <c r="BP1189" s="561"/>
      <c r="BQ1189" s="561"/>
      <c r="BR1189" s="561"/>
      <c r="BS1189" s="561"/>
      <c r="BT1189" s="561"/>
      <c r="BU1189" s="561"/>
    </row>
    <row r="1190" spans="1:73">
      <c r="A1190" s="561"/>
      <c r="E1190" s="561"/>
      <c r="H1190" s="561"/>
      <c r="Q1190" s="561"/>
      <c r="R1190" s="561"/>
      <c r="S1190" s="561"/>
      <c r="T1190" s="561"/>
      <c r="U1190" s="561"/>
      <c r="V1190" s="561"/>
      <c r="Y1190" s="561"/>
      <c r="Z1190" s="561"/>
      <c r="AA1190" s="561"/>
      <c r="AB1190" s="561"/>
      <c r="AC1190" s="561"/>
      <c r="AD1190" s="561"/>
      <c r="AE1190" s="561"/>
      <c r="AF1190" s="561"/>
      <c r="AG1190" s="561"/>
      <c r="AH1190" s="561"/>
      <c r="AJ1190" s="561"/>
      <c r="AK1190" s="561"/>
      <c r="AM1190" s="561"/>
      <c r="AN1190" s="561"/>
      <c r="AO1190" s="561"/>
      <c r="AP1190" s="561"/>
      <c r="AQ1190" s="561"/>
      <c r="AR1190" s="561"/>
      <c r="AS1190" s="561"/>
      <c r="AU1190" s="561"/>
      <c r="AV1190" s="561"/>
      <c r="AW1190" s="561"/>
      <c r="AX1190" s="561"/>
      <c r="AY1190" s="561"/>
      <c r="AZ1190" s="561"/>
      <c r="BA1190" s="561"/>
      <c r="BB1190" s="561"/>
      <c r="BC1190" s="561"/>
      <c r="BD1190" s="561"/>
      <c r="BE1190" s="561"/>
      <c r="BF1190" s="561"/>
      <c r="BG1190" s="561"/>
      <c r="BH1190" s="561"/>
      <c r="BI1190" s="561"/>
      <c r="BJ1190" s="561"/>
      <c r="BK1190" s="561"/>
      <c r="BL1190" s="561"/>
      <c r="BM1190" s="561"/>
      <c r="BN1190" s="561"/>
      <c r="BO1190" s="561"/>
      <c r="BP1190" s="561"/>
      <c r="BQ1190" s="561"/>
      <c r="BR1190" s="561"/>
      <c r="BS1190" s="561"/>
      <c r="BT1190" s="561"/>
      <c r="BU1190" s="561"/>
    </row>
    <row r="1191" spans="1:73">
      <c r="A1191" s="561"/>
      <c r="E1191" s="561"/>
      <c r="H1191" s="561"/>
      <c r="Q1191" s="561"/>
      <c r="R1191" s="561"/>
      <c r="S1191" s="561"/>
      <c r="T1191" s="561"/>
      <c r="U1191" s="561"/>
      <c r="V1191" s="561"/>
      <c r="Y1191" s="561"/>
      <c r="Z1191" s="561"/>
      <c r="AA1191" s="561"/>
      <c r="AB1191" s="561"/>
      <c r="AC1191" s="561"/>
      <c r="AD1191" s="561"/>
      <c r="AE1191" s="561"/>
      <c r="AF1191" s="561"/>
      <c r="AG1191" s="561"/>
      <c r="AH1191" s="561"/>
      <c r="AJ1191" s="561"/>
      <c r="AK1191" s="561"/>
      <c r="AM1191" s="561"/>
      <c r="AN1191" s="561"/>
      <c r="AO1191" s="561"/>
      <c r="AP1191" s="561"/>
      <c r="AQ1191" s="561"/>
      <c r="AR1191" s="561"/>
      <c r="AS1191" s="561"/>
      <c r="AU1191" s="561"/>
      <c r="AV1191" s="561"/>
      <c r="AW1191" s="561"/>
      <c r="AX1191" s="561"/>
      <c r="AY1191" s="561"/>
      <c r="AZ1191" s="561"/>
      <c r="BA1191" s="561"/>
      <c r="BB1191" s="561"/>
      <c r="BC1191" s="561"/>
      <c r="BD1191" s="561"/>
      <c r="BE1191" s="561"/>
      <c r="BF1191" s="561"/>
      <c r="BG1191" s="561"/>
      <c r="BH1191" s="561"/>
      <c r="BI1191" s="561"/>
      <c r="BJ1191" s="561"/>
      <c r="BK1191" s="561"/>
      <c r="BL1191" s="561"/>
      <c r="BM1191" s="561"/>
      <c r="BN1191" s="561"/>
      <c r="BO1191" s="561"/>
      <c r="BP1191" s="561"/>
      <c r="BQ1191" s="561"/>
      <c r="BR1191" s="561"/>
      <c r="BS1191" s="561"/>
      <c r="BT1191" s="561"/>
      <c r="BU1191" s="561"/>
    </row>
    <row r="1192" spans="1:73">
      <c r="A1192" s="561"/>
      <c r="E1192" s="561"/>
      <c r="H1192" s="561"/>
      <c r="Q1192" s="561"/>
      <c r="R1192" s="561"/>
      <c r="S1192" s="561"/>
      <c r="T1192" s="561"/>
      <c r="U1192" s="561"/>
      <c r="V1192" s="561"/>
      <c r="Y1192" s="561"/>
      <c r="Z1192" s="561"/>
      <c r="AA1192" s="561"/>
      <c r="AB1192" s="561"/>
      <c r="AC1192" s="561"/>
      <c r="AD1192" s="561"/>
      <c r="AE1192" s="561"/>
      <c r="AF1192" s="561"/>
      <c r="AG1192" s="561"/>
      <c r="AH1192" s="561"/>
      <c r="AJ1192" s="561"/>
      <c r="AK1192" s="561"/>
      <c r="AM1192" s="561"/>
      <c r="AN1192" s="561"/>
      <c r="AO1192" s="561"/>
      <c r="AP1192" s="561"/>
      <c r="AQ1192" s="561"/>
      <c r="AR1192" s="561"/>
      <c r="AS1192" s="561"/>
      <c r="AU1192" s="561"/>
      <c r="AV1192" s="561"/>
      <c r="AW1192" s="561"/>
      <c r="AX1192" s="561"/>
      <c r="AY1192" s="561"/>
      <c r="AZ1192" s="561"/>
      <c r="BA1192" s="561"/>
      <c r="BB1192" s="561"/>
      <c r="BC1192" s="561"/>
      <c r="BD1192" s="561"/>
      <c r="BE1192" s="561"/>
      <c r="BF1192" s="561"/>
      <c r="BG1192" s="561"/>
      <c r="BH1192" s="561"/>
      <c r="BI1192" s="561"/>
      <c r="BJ1192" s="561"/>
      <c r="BK1192" s="561"/>
      <c r="BL1192" s="561"/>
      <c r="BM1192" s="561"/>
      <c r="BN1192" s="561"/>
      <c r="BO1192" s="561"/>
      <c r="BP1192" s="561"/>
      <c r="BQ1192" s="561"/>
      <c r="BR1192" s="561"/>
      <c r="BS1192" s="561"/>
      <c r="BT1192" s="561"/>
      <c r="BU1192" s="561"/>
    </row>
    <row r="1193" spans="1:73">
      <c r="A1193" s="561"/>
      <c r="E1193" s="561"/>
      <c r="H1193" s="561"/>
      <c r="Q1193" s="561"/>
      <c r="R1193" s="561"/>
      <c r="S1193" s="561"/>
      <c r="T1193" s="561"/>
      <c r="U1193" s="561"/>
      <c r="V1193" s="561"/>
      <c r="Y1193" s="561"/>
      <c r="Z1193" s="561"/>
      <c r="AA1193" s="561"/>
      <c r="AB1193" s="561"/>
      <c r="AC1193" s="561"/>
      <c r="AD1193" s="561"/>
      <c r="AE1193" s="561"/>
      <c r="AF1193" s="561"/>
      <c r="AG1193" s="561"/>
      <c r="AH1193" s="561"/>
      <c r="AJ1193" s="561"/>
      <c r="AK1193" s="561"/>
      <c r="AM1193" s="561"/>
      <c r="AN1193" s="561"/>
      <c r="AO1193" s="561"/>
      <c r="AP1193" s="561"/>
      <c r="AQ1193" s="561"/>
      <c r="AR1193" s="561"/>
      <c r="AS1193" s="561"/>
      <c r="AU1193" s="561"/>
      <c r="AV1193" s="561"/>
      <c r="AW1193" s="561"/>
      <c r="AX1193" s="561"/>
      <c r="AY1193" s="561"/>
      <c r="AZ1193" s="561"/>
      <c r="BA1193" s="561"/>
      <c r="BB1193" s="561"/>
      <c r="BC1193" s="561"/>
      <c r="BD1193" s="561"/>
      <c r="BE1193" s="561"/>
      <c r="BF1193" s="561"/>
      <c r="BG1193" s="561"/>
      <c r="BH1193" s="561"/>
      <c r="BI1193" s="561"/>
      <c r="BJ1193" s="561"/>
      <c r="BK1193" s="561"/>
      <c r="BL1193" s="561"/>
      <c r="BM1193" s="561"/>
      <c r="BN1193" s="561"/>
      <c r="BO1193" s="561"/>
      <c r="BP1193" s="561"/>
      <c r="BQ1193" s="561"/>
      <c r="BR1193" s="561"/>
      <c r="BS1193" s="561"/>
      <c r="BT1193" s="561"/>
      <c r="BU1193" s="561"/>
    </row>
    <row r="1194" spans="1:73">
      <c r="A1194" s="561"/>
      <c r="E1194" s="561"/>
      <c r="H1194" s="561"/>
      <c r="Q1194" s="561"/>
      <c r="R1194" s="561"/>
      <c r="S1194" s="561"/>
      <c r="T1194" s="561"/>
      <c r="U1194" s="561"/>
      <c r="V1194" s="561"/>
      <c r="Y1194" s="561"/>
      <c r="Z1194" s="561"/>
      <c r="AA1194" s="561"/>
      <c r="AB1194" s="561"/>
      <c r="AC1194" s="561"/>
      <c r="AD1194" s="561"/>
      <c r="AE1194" s="561"/>
      <c r="AF1194" s="561"/>
      <c r="AG1194" s="561"/>
      <c r="AH1194" s="561"/>
      <c r="AJ1194" s="561"/>
      <c r="AK1194" s="561"/>
      <c r="AM1194" s="561"/>
      <c r="AN1194" s="561"/>
      <c r="AO1194" s="561"/>
      <c r="AP1194" s="561"/>
      <c r="AQ1194" s="561"/>
      <c r="AR1194" s="561"/>
      <c r="AS1194" s="561"/>
      <c r="AU1194" s="561"/>
      <c r="AV1194" s="561"/>
      <c r="AW1194" s="561"/>
      <c r="AX1194" s="561"/>
      <c r="AY1194" s="561"/>
      <c r="AZ1194" s="561"/>
      <c r="BA1194" s="561"/>
      <c r="BB1194" s="561"/>
      <c r="BC1194" s="561"/>
      <c r="BD1194" s="561"/>
      <c r="BE1194" s="561"/>
      <c r="BF1194" s="561"/>
      <c r="BG1194" s="561"/>
      <c r="BH1194" s="561"/>
      <c r="BI1194" s="561"/>
      <c r="BJ1194" s="561"/>
      <c r="BK1194" s="561"/>
      <c r="BL1194" s="561"/>
      <c r="BM1194" s="561"/>
      <c r="BN1194" s="561"/>
      <c r="BO1194" s="561"/>
      <c r="BP1194" s="561"/>
      <c r="BQ1194" s="561"/>
      <c r="BR1194" s="561"/>
      <c r="BS1194" s="561"/>
      <c r="BT1194" s="561"/>
      <c r="BU1194" s="561"/>
    </row>
    <row r="1195" spans="1:73">
      <c r="A1195" s="561"/>
      <c r="E1195" s="561"/>
      <c r="H1195" s="561"/>
      <c r="Q1195" s="561"/>
      <c r="R1195" s="561"/>
      <c r="S1195" s="561"/>
      <c r="T1195" s="561"/>
      <c r="U1195" s="561"/>
      <c r="V1195" s="561"/>
      <c r="Y1195" s="561"/>
      <c r="Z1195" s="561"/>
      <c r="AA1195" s="561"/>
      <c r="AB1195" s="561"/>
      <c r="AC1195" s="561"/>
      <c r="AD1195" s="561"/>
      <c r="AE1195" s="561"/>
      <c r="AF1195" s="561"/>
      <c r="AG1195" s="561"/>
      <c r="AH1195" s="561"/>
      <c r="AJ1195" s="561"/>
      <c r="AK1195" s="561"/>
      <c r="AM1195" s="561"/>
      <c r="AN1195" s="561"/>
      <c r="AO1195" s="561"/>
      <c r="AP1195" s="561"/>
      <c r="AQ1195" s="561"/>
      <c r="AR1195" s="561"/>
      <c r="AS1195" s="561"/>
      <c r="AU1195" s="561"/>
      <c r="AV1195" s="561"/>
      <c r="AW1195" s="561"/>
      <c r="AX1195" s="561"/>
      <c r="AY1195" s="561"/>
      <c r="AZ1195" s="561"/>
      <c r="BA1195" s="561"/>
      <c r="BB1195" s="561"/>
      <c r="BC1195" s="561"/>
      <c r="BD1195" s="561"/>
      <c r="BE1195" s="561"/>
      <c r="BF1195" s="561"/>
      <c r="BG1195" s="561"/>
      <c r="BH1195" s="561"/>
      <c r="BI1195" s="561"/>
      <c r="BJ1195" s="561"/>
      <c r="BK1195" s="561"/>
      <c r="BL1195" s="561"/>
      <c r="BM1195" s="561"/>
      <c r="BN1195" s="561"/>
      <c r="BO1195" s="561"/>
      <c r="BP1195" s="561"/>
      <c r="BQ1195" s="561"/>
      <c r="BR1195" s="561"/>
      <c r="BS1195" s="561"/>
      <c r="BT1195" s="561"/>
      <c r="BU1195" s="561"/>
    </row>
    <row r="1196" spans="1:73">
      <c r="A1196" s="561"/>
      <c r="E1196" s="561"/>
      <c r="H1196" s="561"/>
      <c r="Q1196" s="561"/>
      <c r="R1196" s="561"/>
      <c r="S1196" s="561"/>
      <c r="T1196" s="561"/>
      <c r="U1196" s="561"/>
      <c r="V1196" s="561"/>
      <c r="Y1196" s="561"/>
      <c r="Z1196" s="561"/>
      <c r="AA1196" s="561"/>
      <c r="AB1196" s="561"/>
      <c r="AC1196" s="561"/>
      <c r="AD1196" s="561"/>
      <c r="AE1196" s="561"/>
      <c r="AF1196" s="561"/>
      <c r="AG1196" s="561"/>
      <c r="AH1196" s="561"/>
      <c r="AJ1196" s="561"/>
      <c r="AK1196" s="561"/>
      <c r="AM1196" s="561"/>
      <c r="AN1196" s="561"/>
      <c r="AO1196" s="561"/>
      <c r="AP1196" s="561"/>
      <c r="AQ1196" s="561"/>
      <c r="AR1196" s="561"/>
      <c r="AS1196" s="561"/>
      <c r="AU1196" s="561"/>
      <c r="AV1196" s="561"/>
      <c r="AW1196" s="561"/>
      <c r="AX1196" s="561"/>
      <c r="AY1196" s="561"/>
      <c r="AZ1196" s="561"/>
      <c r="BA1196" s="561"/>
      <c r="BB1196" s="561"/>
      <c r="BC1196" s="561"/>
      <c r="BD1196" s="561"/>
      <c r="BE1196" s="561"/>
      <c r="BF1196" s="561"/>
      <c r="BG1196" s="561"/>
      <c r="BH1196" s="561"/>
      <c r="BI1196" s="561"/>
      <c r="BJ1196" s="561"/>
      <c r="BK1196" s="561"/>
      <c r="BL1196" s="561"/>
      <c r="BM1196" s="561"/>
      <c r="BN1196" s="561"/>
      <c r="BO1196" s="561"/>
      <c r="BP1196" s="561"/>
      <c r="BQ1196" s="561"/>
      <c r="BR1196" s="561"/>
      <c r="BS1196" s="561"/>
      <c r="BT1196" s="561"/>
      <c r="BU1196" s="561"/>
    </row>
    <row r="1197" spans="1:73">
      <c r="A1197" s="561"/>
      <c r="E1197" s="561"/>
      <c r="H1197" s="561"/>
      <c r="Q1197" s="561"/>
      <c r="R1197" s="561"/>
      <c r="S1197" s="561"/>
      <c r="T1197" s="561"/>
      <c r="U1197" s="561"/>
      <c r="V1197" s="561"/>
      <c r="Y1197" s="561"/>
      <c r="Z1197" s="561"/>
      <c r="AA1197" s="561"/>
      <c r="AB1197" s="561"/>
      <c r="AC1197" s="561"/>
      <c r="AD1197" s="561"/>
      <c r="AE1197" s="561"/>
      <c r="AF1197" s="561"/>
      <c r="AG1197" s="561"/>
      <c r="AH1197" s="561"/>
      <c r="AJ1197" s="561"/>
      <c r="AK1197" s="561"/>
      <c r="AM1197" s="561"/>
      <c r="AN1197" s="561"/>
      <c r="AO1197" s="561"/>
      <c r="AP1197" s="561"/>
      <c r="AQ1197" s="561"/>
      <c r="AR1197" s="561"/>
      <c r="AS1197" s="561"/>
      <c r="AU1197" s="561"/>
      <c r="AV1197" s="561"/>
      <c r="AW1197" s="561"/>
      <c r="AX1197" s="561"/>
      <c r="AY1197" s="561"/>
      <c r="AZ1197" s="561"/>
      <c r="BA1197" s="561"/>
      <c r="BB1197" s="561"/>
      <c r="BC1197" s="561"/>
      <c r="BD1197" s="561"/>
      <c r="BE1197" s="561"/>
      <c r="BF1197" s="561"/>
      <c r="BG1197" s="561"/>
      <c r="BH1197" s="561"/>
      <c r="BI1197" s="561"/>
      <c r="BJ1197" s="561"/>
      <c r="BK1197" s="561"/>
      <c r="BL1197" s="561"/>
      <c r="BM1197" s="561"/>
      <c r="BN1197" s="561"/>
      <c r="BO1197" s="561"/>
      <c r="BP1197" s="561"/>
      <c r="BQ1197" s="561"/>
      <c r="BR1197" s="561"/>
      <c r="BS1197" s="561"/>
      <c r="BT1197" s="561"/>
      <c r="BU1197" s="561"/>
    </row>
    <row r="1198" spans="1:73">
      <c r="A1198" s="561"/>
      <c r="E1198" s="561"/>
      <c r="H1198" s="561"/>
      <c r="Q1198" s="561"/>
      <c r="R1198" s="561"/>
      <c r="S1198" s="561"/>
      <c r="T1198" s="561"/>
      <c r="U1198" s="561"/>
      <c r="V1198" s="561"/>
      <c r="Y1198" s="561"/>
      <c r="Z1198" s="561"/>
      <c r="AA1198" s="561"/>
      <c r="AB1198" s="561"/>
      <c r="AC1198" s="561"/>
      <c r="AD1198" s="561"/>
      <c r="AE1198" s="561"/>
      <c r="AF1198" s="561"/>
      <c r="AG1198" s="561"/>
      <c r="AH1198" s="561"/>
      <c r="AJ1198" s="561"/>
      <c r="AK1198" s="561"/>
      <c r="AM1198" s="561"/>
      <c r="AN1198" s="561"/>
      <c r="AO1198" s="561"/>
      <c r="AP1198" s="561"/>
      <c r="AQ1198" s="561"/>
      <c r="AR1198" s="561"/>
      <c r="AS1198" s="561"/>
      <c r="AU1198" s="561"/>
      <c r="AV1198" s="561"/>
      <c r="AW1198" s="561"/>
      <c r="AX1198" s="561"/>
      <c r="AY1198" s="561"/>
      <c r="AZ1198" s="561"/>
      <c r="BA1198" s="561"/>
      <c r="BB1198" s="561"/>
      <c r="BC1198" s="561"/>
      <c r="BD1198" s="561"/>
      <c r="BE1198" s="561"/>
      <c r="BF1198" s="561"/>
      <c r="BG1198" s="561"/>
      <c r="BH1198" s="561"/>
      <c r="BI1198" s="561"/>
      <c r="BJ1198" s="561"/>
      <c r="BK1198" s="561"/>
      <c r="BL1198" s="561"/>
      <c r="BM1198" s="561"/>
      <c r="BN1198" s="561"/>
      <c r="BO1198" s="561"/>
      <c r="BP1198" s="561"/>
      <c r="BQ1198" s="561"/>
      <c r="BR1198" s="561"/>
      <c r="BS1198" s="561"/>
      <c r="BT1198" s="561"/>
      <c r="BU1198" s="561"/>
    </row>
    <row r="1199" spans="1:73">
      <c r="A1199" s="561"/>
      <c r="E1199" s="561"/>
      <c r="H1199" s="561"/>
      <c r="Q1199" s="561"/>
      <c r="R1199" s="561"/>
      <c r="S1199" s="561"/>
      <c r="T1199" s="561"/>
      <c r="U1199" s="561"/>
      <c r="V1199" s="561"/>
      <c r="Y1199" s="561"/>
      <c r="Z1199" s="561"/>
      <c r="AA1199" s="561"/>
      <c r="AB1199" s="561"/>
      <c r="AC1199" s="561"/>
      <c r="AD1199" s="561"/>
      <c r="AE1199" s="561"/>
      <c r="AF1199" s="561"/>
      <c r="AG1199" s="561"/>
      <c r="AH1199" s="561"/>
      <c r="AJ1199" s="561"/>
      <c r="AK1199" s="561"/>
      <c r="AM1199" s="561"/>
      <c r="AN1199" s="561"/>
      <c r="AO1199" s="561"/>
      <c r="AP1199" s="561"/>
      <c r="AQ1199" s="561"/>
      <c r="AR1199" s="561"/>
      <c r="AS1199" s="561"/>
      <c r="AU1199" s="561"/>
      <c r="AV1199" s="561"/>
      <c r="AW1199" s="561"/>
      <c r="AX1199" s="561"/>
      <c r="AY1199" s="561"/>
      <c r="AZ1199" s="561"/>
      <c r="BA1199" s="561"/>
      <c r="BB1199" s="561"/>
      <c r="BC1199" s="561"/>
      <c r="BD1199" s="561"/>
      <c r="BE1199" s="561"/>
      <c r="BF1199" s="561"/>
      <c r="BG1199" s="561"/>
      <c r="BH1199" s="561"/>
      <c r="BI1199" s="561"/>
      <c r="BJ1199" s="561"/>
      <c r="BK1199" s="561"/>
      <c r="BL1199" s="561"/>
      <c r="BM1199" s="561"/>
      <c r="BN1199" s="561"/>
      <c r="BO1199" s="561"/>
      <c r="BP1199" s="561"/>
      <c r="BQ1199" s="561"/>
      <c r="BR1199" s="561"/>
      <c r="BS1199" s="561"/>
      <c r="BT1199" s="561"/>
      <c r="BU1199" s="561"/>
    </row>
    <row r="1200" spans="1:73">
      <c r="A1200" s="561"/>
      <c r="E1200" s="561"/>
      <c r="H1200" s="561"/>
      <c r="Q1200" s="561"/>
      <c r="R1200" s="561"/>
      <c r="S1200" s="561"/>
      <c r="T1200" s="561"/>
      <c r="U1200" s="561"/>
      <c r="V1200" s="561"/>
      <c r="Y1200" s="561"/>
      <c r="Z1200" s="561"/>
      <c r="AA1200" s="561"/>
      <c r="AB1200" s="561"/>
      <c r="AC1200" s="561"/>
      <c r="AD1200" s="561"/>
      <c r="AE1200" s="561"/>
      <c r="AF1200" s="561"/>
      <c r="AG1200" s="561"/>
      <c r="AH1200" s="561"/>
      <c r="AJ1200" s="561"/>
      <c r="AK1200" s="561"/>
      <c r="AM1200" s="561"/>
      <c r="AN1200" s="561"/>
      <c r="AO1200" s="561"/>
      <c r="AP1200" s="561"/>
      <c r="AQ1200" s="561"/>
      <c r="AR1200" s="561"/>
      <c r="AS1200" s="561"/>
      <c r="AU1200" s="561"/>
      <c r="AV1200" s="561"/>
      <c r="AW1200" s="561"/>
      <c r="AX1200" s="561"/>
      <c r="AY1200" s="561"/>
      <c r="AZ1200" s="561"/>
      <c r="BA1200" s="561"/>
      <c r="BB1200" s="561"/>
      <c r="BC1200" s="561"/>
      <c r="BD1200" s="561"/>
      <c r="BE1200" s="561"/>
      <c r="BF1200" s="561"/>
      <c r="BG1200" s="561"/>
      <c r="BH1200" s="561"/>
      <c r="BI1200" s="561"/>
      <c r="BJ1200" s="561"/>
      <c r="BK1200" s="561"/>
      <c r="BL1200" s="561"/>
      <c r="BM1200" s="561"/>
      <c r="BN1200" s="561"/>
      <c r="BO1200" s="561"/>
      <c r="BP1200" s="561"/>
      <c r="BQ1200" s="561"/>
      <c r="BR1200" s="561"/>
      <c r="BS1200" s="561"/>
      <c r="BT1200" s="561"/>
      <c r="BU1200" s="561"/>
    </row>
    <row r="1201" spans="1:73">
      <c r="A1201" s="561"/>
      <c r="E1201" s="561"/>
      <c r="H1201" s="561"/>
      <c r="Q1201" s="561"/>
      <c r="R1201" s="561"/>
      <c r="S1201" s="561"/>
      <c r="T1201" s="561"/>
      <c r="U1201" s="561"/>
      <c r="V1201" s="561"/>
      <c r="Y1201" s="561"/>
      <c r="Z1201" s="561"/>
      <c r="AA1201" s="561"/>
      <c r="AB1201" s="561"/>
      <c r="AC1201" s="561"/>
      <c r="AD1201" s="561"/>
      <c r="AE1201" s="561"/>
      <c r="AF1201" s="561"/>
      <c r="AG1201" s="561"/>
      <c r="AH1201" s="561"/>
      <c r="AJ1201" s="561"/>
      <c r="AK1201" s="561"/>
      <c r="AM1201" s="561"/>
      <c r="AN1201" s="561"/>
      <c r="AO1201" s="561"/>
      <c r="AP1201" s="561"/>
      <c r="AQ1201" s="561"/>
      <c r="AR1201" s="561"/>
      <c r="AS1201" s="561"/>
      <c r="AU1201" s="561"/>
      <c r="AV1201" s="561"/>
      <c r="AW1201" s="561"/>
      <c r="AX1201" s="561"/>
      <c r="AY1201" s="561"/>
      <c r="AZ1201" s="561"/>
      <c r="BA1201" s="561"/>
      <c r="BB1201" s="561"/>
      <c r="BC1201" s="561"/>
      <c r="BD1201" s="561"/>
      <c r="BE1201" s="561"/>
      <c r="BF1201" s="561"/>
      <c r="BG1201" s="561"/>
      <c r="BH1201" s="561"/>
      <c r="BI1201" s="561"/>
      <c r="BJ1201" s="561"/>
      <c r="BK1201" s="561"/>
      <c r="BL1201" s="561"/>
      <c r="BM1201" s="561"/>
      <c r="BN1201" s="561"/>
      <c r="BO1201" s="561"/>
      <c r="BP1201" s="561"/>
      <c r="BQ1201" s="561"/>
      <c r="BR1201" s="561"/>
      <c r="BS1201" s="561"/>
      <c r="BT1201" s="561"/>
      <c r="BU1201" s="561"/>
    </row>
    <row r="1202" spans="1:73">
      <c r="A1202" s="561"/>
      <c r="E1202" s="561"/>
      <c r="H1202" s="561"/>
      <c r="Q1202" s="561"/>
      <c r="R1202" s="561"/>
      <c r="S1202" s="561"/>
      <c r="T1202" s="561"/>
      <c r="U1202" s="561"/>
      <c r="V1202" s="561"/>
      <c r="Y1202" s="561"/>
      <c r="Z1202" s="561"/>
      <c r="AA1202" s="561"/>
      <c r="AB1202" s="561"/>
      <c r="AC1202" s="561"/>
      <c r="AD1202" s="561"/>
      <c r="AE1202" s="561"/>
      <c r="AF1202" s="561"/>
      <c r="AG1202" s="561"/>
      <c r="AH1202" s="561"/>
      <c r="AJ1202" s="561"/>
      <c r="AK1202" s="561"/>
      <c r="AM1202" s="561"/>
      <c r="AN1202" s="561"/>
      <c r="AO1202" s="561"/>
      <c r="AP1202" s="561"/>
      <c r="AQ1202" s="561"/>
      <c r="AR1202" s="561"/>
      <c r="AS1202" s="561"/>
      <c r="AU1202" s="561"/>
      <c r="AV1202" s="561"/>
      <c r="AW1202" s="561"/>
      <c r="AX1202" s="561"/>
      <c r="AY1202" s="561"/>
      <c r="AZ1202" s="561"/>
      <c r="BA1202" s="561"/>
      <c r="BB1202" s="561"/>
      <c r="BC1202" s="561"/>
      <c r="BD1202" s="561"/>
      <c r="BE1202" s="561"/>
      <c r="BF1202" s="561"/>
      <c r="BG1202" s="561"/>
      <c r="BH1202" s="561"/>
      <c r="BI1202" s="561"/>
      <c r="BJ1202" s="561"/>
      <c r="BK1202" s="561"/>
      <c r="BL1202" s="561"/>
      <c r="BM1202" s="561"/>
      <c r="BN1202" s="561"/>
      <c r="BO1202" s="561"/>
      <c r="BP1202" s="561"/>
      <c r="BQ1202" s="561"/>
      <c r="BR1202" s="561"/>
      <c r="BS1202" s="561"/>
      <c r="BT1202" s="561"/>
      <c r="BU1202" s="561"/>
    </row>
    <row r="1203" spans="1:73">
      <c r="A1203" s="561"/>
      <c r="E1203" s="561"/>
      <c r="H1203" s="561"/>
      <c r="Q1203" s="561"/>
      <c r="R1203" s="561"/>
      <c r="S1203" s="561"/>
      <c r="T1203" s="561"/>
      <c r="U1203" s="561"/>
      <c r="V1203" s="561"/>
      <c r="Y1203" s="561"/>
      <c r="Z1203" s="561"/>
      <c r="AA1203" s="561"/>
      <c r="AB1203" s="561"/>
      <c r="AC1203" s="561"/>
      <c r="AD1203" s="561"/>
      <c r="AE1203" s="561"/>
      <c r="AF1203" s="561"/>
      <c r="AG1203" s="561"/>
      <c r="AH1203" s="561"/>
      <c r="AJ1203" s="561"/>
      <c r="AK1203" s="561"/>
      <c r="AM1203" s="561"/>
      <c r="AN1203" s="561"/>
      <c r="AO1203" s="561"/>
      <c r="AP1203" s="561"/>
      <c r="AQ1203" s="561"/>
      <c r="AR1203" s="561"/>
      <c r="AS1203" s="561"/>
      <c r="AU1203" s="561"/>
      <c r="AV1203" s="561"/>
      <c r="AW1203" s="561"/>
      <c r="AX1203" s="561"/>
      <c r="AY1203" s="561"/>
      <c r="AZ1203" s="561"/>
      <c r="BA1203" s="561"/>
      <c r="BB1203" s="561"/>
      <c r="BC1203" s="561"/>
      <c r="BD1203" s="561"/>
      <c r="BE1203" s="561"/>
      <c r="BF1203" s="561"/>
      <c r="BG1203" s="561"/>
      <c r="BH1203" s="561"/>
      <c r="BI1203" s="561"/>
      <c r="BJ1203" s="561"/>
      <c r="BK1203" s="561"/>
      <c r="BL1203" s="561"/>
      <c r="BM1203" s="561"/>
      <c r="BN1203" s="561"/>
      <c r="BO1203" s="561"/>
      <c r="BP1203" s="561"/>
      <c r="BQ1203" s="561"/>
      <c r="BR1203" s="561"/>
      <c r="BS1203" s="561"/>
      <c r="BT1203" s="561"/>
      <c r="BU1203" s="561"/>
    </row>
    <row r="1204" spans="1:73">
      <c r="A1204" s="561"/>
      <c r="E1204" s="561"/>
      <c r="H1204" s="561"/>
      <c r="Q1204" s="561"/>
      <c r="R1204" s="561"/>
      <c r="S1204" s="561"/>
      <c r="T1204" s="561"/>
      <c r="U1204" s="561"/>
      <c r="V1204" s="561"/>
      <c r="Y1204" s="561"/>
      <c r="Z1204" s="561"/>
      <c r="AA1204" s="561"/>
      <c r="AB1204" s="561"/>
      <c r="AC1204" s="561"/>
      <c r="AD1204" s="561"/>
      <c r="AE1204" s="561"/>
      <c r="AF1204" s="561"/>
      <c r="AG1204" s="561"/>
      <c r="AH1204" s="561"/>
      <c r="AJ1204" s="561"/>
      <c r="AK1204" s="561"/>
      <c r="AM1204" s="561"/>
      <c r="AN1204" s="561"/>
      <c r="AO1204" s="561"/>
      <c r="AP1204" s="561"/>
      <c r="AQ1204" s="561"/>
      <c r="AR1204" s="561"/>
      <c r="AS1204" s="561"/>
      <c r="AU1204" s="561"/>
      <c r="AV1204" s="561"/>
      <c r="AW1204" s="561"/>
      <c r="AX1204" s="561"/>
      <c r="AY1204" s="561"/>
      <c r="AZ1204" s="561"/>
      <c r="BA1204" s="561"/>
      <c r="BB1204" s="561"/>
      <c r="BC1204" s="561"/>
      <c r="BD1204" s="561"/>
      <c r="BE1204" s="561"/>
      <c r="BF1204" s="561"/>
      <c r="BG1204" s="561"/>
      <c r="BH1204" s="561"/>
      <c r="BI1204" s="561"/>
      <c r="BJ1204" s="561"/>
      <c r="BK1204" s="561"/>
      <c r="BL1204" s="561"/>
      <c r="BM1204" s="561"/>
      <c r="BN1204" s="561"/>
      <c r="BO1204" s="561"/>
      <c r="BP1204" s="561"/>
      <c r="BQ1204" s="561"/>
      <c r="BR1204" s="561"/>
      <c r="BS1204" s="561"/>
      <c r="BT1204" s="561"/>
      <c r="BU1204" s="561"/>
    </row>
    <row r="1205" spans="1:73">
      <c r="A1205" s="561"/>
      <c r="E1205" s="561"/>
      <c r="H1205" s="561"/>
      <c r="Q1205" s="561"/>
      <c r="R1205" s="561"/>
      <c r="S1205" s="561"/>
      <c r="T1205" s="561"/>
      <c r="U1205" s="561"/>
      <c r="V1205" s="561"/>
      <c r="Y1205" s="561"/>
      <c r="Z1205" s="561"/>
      <c r="AA1205" s="561"/>
      <c r="AB1205" s="561"/>
      <c r="AC1205" s="561"/>
      <c r="AD1205" s="561"/>
      <c r="AE1205" s="561"/>
      <c r="AF1205" s="561"/>
      <c r="AG1205" s="561"/>
      <c r="AH1205" s="561"/>
      <c r="AJ1205" s="561"/>
      <c r="AK1205" s="561"/>
      <c r="AM1205" s="561"/>
      <c r="AN1205" s="561"/>
      <c r="AO1205" s="561"/>
      <c r="AP1205" s="561"/>
      <c r="AQ1205" s="561"/>
      <c r="AR1205" s="561"/>
      <c r="AS1205" s="561"/>
      <c r="AU1205" s="561"/>
      <c r="AV1205" s="561"/>
      <c r="AW1205" s="561"/>
      <c r="AX1205" s="561"/>
      <c r="AY1205" s="561"/>
      <c r="AZ1205" s="561"/>
      <c r="BA1205" s="561"/>
      <c r="BB1205" s="561"/>
      <c r="BC1205" s="561"/>
      <c r="BD1205" s="561"/>
      <c r="BE1205" s="561"/>
      <c r="BF1205" s="561"/>
      <c r="BG1205" s="561"/>
      <c r="BH1205" s="561"/>
      <c r="BI1205" s="561"/>
      <c r="BJ1205" s="561"/>
      <c r="BK1205" s="561"/>
      <c r="BL1205" s="561"/>
      <c r="BM1205" s="561"/>
      <c r="BN1205" s="561"/>
      <c r="BO1205" s="561"/>
      <c r="BP1205" s="561"/>
      <c r="BQ1205" s="561"/>
      <c r="BR1205" s="561"/>
      <c r="BS1205" s="561"/>
      <c r="BT1205" s="561"/>
      <c r="BU1205" s="561"/>
    </row>
    <row r="1206" spans="1:73">
      <c r="A1206" s="561"/>
      <c r="E1206" s="561"/>
      <c r="H1206" s="561"/>
      <c r="Q1206" s="561"/>
      <c r="R1206" s="561"/>
      <c r="S1206" s="561"/>
      <c r="T1206" s="561"/>
      <c r="U1206" s="561"/>
      <c r="V1206" s="561"/>
      <c r="Y1206" s="561"/>
      <c r="Z1206" s="561"/>
      <c r="AA1206" s="561"/>
      <c r="AB1206" s="561"/>
      <c r="AC1206" s="561"/>
      <c r="AD1206" s="561"/>
      <c r="AE1206" s="561"/>
      <c r="AF1206" s="561"/>
      <c r="AG1206" s="561"/>
      <c r="AH1206" s="561"/>
      <c r="AJ1206" s="561"/>
      <c r="AK1206" s="561"/>
      <c r="AM1206" s="561"/>
      <c r="AN1206" s="561"/>
      <c r="AO1206" s="561"/>
      <c r="AP1206" s="561"/>
      <c r="AQ1206" s="561"/>
      <c r="AR1206" s="561"/>
      <c r="AS1206" s="561"/>
      <c r="AU1206" s="561"/>
      <c r="AV1206" s="561"/>
      <c r="AW1206" s="561"/>
      <c r="AX1206" s="561"/>
      <c r="AY1206" s="561"/>
      <c r="AZ1206" s="561"/>
      <c r="BA1206" s="561"/>
      <c r="BB1206" s="561"/>
      <c r="BC1206" s="561"/>
      <c r="BD1206" s="561"/>
      <c r="BE1206" s="561"/>
      <c r="BF1206" s="561"/>
      <c r="BG1206" s="561"/>
      <c r="BH1206" s="561"/>
      <c r="BI1206" s="561"/>
      <c r="BJ1206" s="561"/>
      <c r="BK1206" s="561"/>
      <c r="BL1206" s="561"/>
      <c r="BM1206" s="561"/>
      <c r="BN1206" s="561"/>
      <c r="BO1206" s="561"/>
      <c r="BP1206" s="561"/>
      <c r="BQ1206" s="561"/>
      <c r="BR1206" s="561"/>
      <c r="BS1206" s="561"/>
      <c r="BT1206" s="561"/>
      <c r="BU1206" s="561"/>
    </row>
    <row r="1207" spans="1:73">
      <c r="A1207" s="561"/>
      <c r="E1207" s="561"/>
      <c r="H1207" s="561"/>
      <c r="Q1207" s="561"/>
      <c r="R1207" s="561"/>
      <c r="S1207" s="561"/>
      <c r="T1207" s="561"/>
      <c r="U1207" s="561"/>
      <c r="V1207" s="561"/>
      <c r="Y1207" s="561"/>
      <c r="Z1207" s="561"/>
      <c r="AA1207" s="561"/>
      <c r="AB1207" s="561"/>
      <c r="AC1207" s="561"/>
      <c r="AD1207" s="561"/>
      <c r="AE1207" s="561"/>
      <c r="AF1207" s="561"/>
      <c r="AG1207" s="561"/>
      <c r="AH1207" s="561"/>
      <c r="AJ1207" s="561"/>
      <c r="AK1207" s="561"/>
      <c r="AM1207" s="561"/>
      <c r="AN1207" s="561"/>
      <c r="AO1207" s="561"/>
      <c r="AP1207" s="561"/>
      <c r="AQ1207" s="561"/>
      <c r="AR1207" s="561"/>
      <c r="AS1207" s="561"/>
      <c r="AU1207" s="561"/>
      <c r="AV1207" s="561"/>
      <c r="AW1207" s="561"/>
      <c r="AX1207" s="561"/>
      <c r="AY1207" s="561"/>
      <c r="AZ1207" s="561"/>
      <c r="BA1207" s="561"/>
      <c r="BB1207" s="561"/>
      <c r="BC1207" s="561"/>
      <c r="BD1207" s="561"/>
      <c r="BE1207" s="561"/>
      <c r="BF1207" s="561"/>
      <c r="BG1207" s="561"/>
      <c r="BH1207" s="561"/>
      <c r="BI1207" s="561"/>
      <c r="BJ1207" s="561"/>
      <c r="BK1207" s="561"/>
      <c r="BL1207" s="561"/>
      <c r="BM1207" s="561"/>
      <c r="BN1207" s="561"/>
      <c r="BO1207" s="561"/>
      <c r="BP1207" s="561"/>
      <c r="BQ1207" s="561"/>
      <c r="BR1207" s="561"/>
      <c r="BS1207" s="561"/>
      <c r="BT1207" s="561"/>
      <c r="BU1207" s="561"/>
    </row>
    <row r="1208" spans="1:73">
      <c r="A1208" s="561"/>
      <c r="E1208" s="561"/>
      <c r="H1208" s="561"/>
      <c r="Q1208" s="561"/>
      <c r="R1208" s="561"/>
      <c r="S1208" s="561"/>
      <c r="T1208" s="561"/>
      <c r="U1208" s="561"/>
      <c r="V1208" s="561"/>
      <c r="Y1208" s="561"/>
      <c r="Z1208" s="561"/>
      <c r="AA1208" s="561"/>
      <c r="AB1208" s="561"/>
      <c r="AC1208" s="561"/>
      <c r="AD1208" s="561"/>
      <c r="AE1208" s="561"/>
      <c r="AF1208" s="561"/>
      <c r="AG1208" s="561"/>
      <c r="AH1208" s="561"/>
      <c r="AJ1208" s="561"/>
      <c r="AK1208" s="561"/>
      <c r="AM1208" s="561"/>
      <c r="AN1208" s="561"/>
      <c r="AO1208" s="561"/>
      <c r="AP1208" s="561"/>
      <c r="AQ1208" s="561"/>
      <c r="AR1208" s="561"/>
      <c r="AS1208" s="561"/>
      <c r="AU1208" s="561"/>
      <c r="AV1208" s="561"/>
      <c r="AW1208" s="561"/>
      <c r="AX1208" s="561"/>
      <c r="AY1208" s="561"/>
      <c r="AZ1208" s="561"/>
      <c r="BA1208" s="561"/>
      <c r="BB1208" s="561"/>
      <c r="BC1208" s="561"/>
      <c r="BD1208" s="561"/>
      <c r="BE1208" s="561"/>
      <c r="BF1208" s="561"/>
      <c r="BG1208" s="561"/>
      <c r="BH1208" s="561"/>
      <c r="BI1208" s="561"/>
      <c r="BJ1208" s="561"/>
      <c r="BK1208" s="561"/>
      <c r="BL1208" s="561"/>
      <c r="BM1208" s="561"/>
      <c r="BN1208" s="561"/>
      <c r="BO1208" s="561"/>
      <c r="BP1208" s="561"/>
      <c r="BQ1208" s="561"/>
      <c r="BR1208" s="561"/>
      <c r="BS1208" s="561"/>
      <c r="BT1208" s="561"/>
      <c r="BU1208" s="561"/>
    </row>
    <row r="1209" spans="1:73">
      <c r="A1209" s="561"/>
      <c r="E1209" s="561"/>
      <c r="H1209" s="561"/>
      <c r="Q1209" s="561"/>
      <c r="R1209" s="561"/>
      <c r="S1209" s="561"/>
      <c r="T1209" s="561"/>
      <c r="U1209" s="561"/>
      <c r="V1209" s="561"/>
      <c r="Y1209" s="561"/>
      <c r="Z1209" s="561"/>
      <c r="AA1209" s="561"/>
      <c r="AB1209" s="561"/>
      <c r="AC1209" s="561"/>
      <c r="AD1209" s="561"/>
      <c r="AE1209" s="561"/>
      <c r="AF1209" s="561"/>
      <c r="AG1209" s="561"/>
      <c r="AH1209" s="561"/>
      <c r="AJ1209" s="561"/>
      <c r="AK1209" s="561"/>
      <c r="AM1209" s="561"/>
      <c r="AN1209" s="561"/>
      <c r="AO1209" s="561"/>
      <c r="AP1209" s="561"/>
      <c r="AQ1209" s="561"/>
      <c r="AR1209" s="561"/>
      <c r="AS1209" s="561"/>
      <c r="AU1209" s="561"/>
      <c r="AV1209" s="561"/>
      <c r="AW1209" s="561"/>
      <c r="AX1209" s="561"/>
      <c r="AY1209" s="561"/>
      <c r="AZ1209" s="561"/>
      <c r="BA1209" s="561"/>
      <c r="BB1209" s="561"/>
      <c r="BC1209" s="561"/>
      <c r="BD1209" s="561"/>
      <c r="BE1209" s="561"/>
      <c r="BF1209" s="561"/>
      <c r="BG1209" s="561"/>
      <c r="BH1209" s="561"/>
      <c r="BI1209" s="561"/>
      <c r="BJ1209" s="561"/>
      <c r="BK1209" s="561"/>
      <c r="BL1209" s="561"/>
      <c r="BM1209" s="561"/>
      <c r="BN1209" s="561"/>
      <c r="BO1209" s="561"/>
      <c r="BP1209" s="561"/>
      <c r="BQ1209" s="561"/>
      <c r="BR1209" s="561"/>
      <c r="BS1209" s="561"/>
      <c r="BT1209" s="561"/>
      <c r="BU1209" s="561"/>
    </row>
    <row r="1210" spans="1:73">
      <c r="A1210" s="561"/>
      <c r="E1210" s="561"/>
      <c r="H1210" s="561"/>
      <c r="Q1210" s="561"/>
      <c r="R1210" s="561"/>
      <c r="S1210" s="561"/>
      <c r="T1210" s="561"/>
      <c r="U1210" s="561"/>
      <c r="V1210" s="561"/>
      <c r="Y1210" s="561"/>
      <c r="Z1210" s="561"/>
      <c r="AA1210" s="561"/>
      <c r="AB1210" s="561"/>
      <c r="AC1210" s="561"/>
      <c r="AD1210" s="561"/>
      <c r="AE1210" s="561"/>
      <c r="AF1210" s="561"/>
      <c r="AG1210" s="561"/>
      <c r="AH1210" s="561"/>
      <c r="AJ1210" s="561"/>
      <c r="AK1210" s="561"/>
      <c r="AM1210" s="561"/>
      <c r="AN1210" s="561"/>
      <c r="AO1210" s="561"/>
      <c r="AP1210" s="561"/>
      <c r="AQ1210" s="561"/>
      <c r="AR1210" s="561"/>
      <c r="AS1210" s="561"/>
      <c r="AU1210" s="561"/>
      <c r="AV1210" s="561"/>
      <c r="AW1210" s="561"/>
      <c r="AX1210" s="561"/>
      <c r="AY1210" s="561"/>
      <c r="AZ1210" s="561"/>
      <c r="BA1210" s="561"/>
      <c r="BB1210" s="561"/>
      <c r="BC1210" s="561"/>
      <c r="BD1210" s="561"/>
      <c r="BE1210" s="561"/>
      <c r="BF1210" s="561"/>
      <c r="BG1210" s="561"/>
      <c r="BH1210" s="561"/>
      <c r="BI1210" s="561"/>
      <c r="BJ1210" s="561"/>
      <c r="BK1210" s="561"/>
      <c r="BL1210" s="561"/>
      <c r="BM1210" s="561"/>
      <c r="BN1210" s="561"/>
      <c r="BO1210" s="561"/>
      <c r="BP1210" s="561"/>
      <c r="BQ1210" s="561"/>
      <c r="BR1210" s="561"/>
      <c r="BS1210" s="561"/>
      <c r="BT1210" s="561"/>
      <c r="BU1210" s="561"/>
    </row>
    <row r="1211" spans="1:73">
      <c r="A1211" s="561"/>
      <c r="E1211" s="561"/>
      <c r="H1211" s="561"/>
      <c r="Q1211" s="561"/>
      <c r="R1211" s="561"/>
      <c r="S1211" s="561"/>
      <c r="T1211" s="561"/>
      <c r="U1211" s="561"/>
      <c r="V1211" s="561"/>
      <c r="Y1211" s="561"/>
      <c r="Z1211" s="561"/>
      <c r="AA1211" s="561"/>
      <c r="AB1211" s="561"/>
      <c r="AC1211" s="561"/>
      <c r="AD1211" s="561"/>
      <c r="AE1211" s="561"/>
      <c r="AF1211" s="561"/>
      <c r="AG1211" s="561"/>
      <c r="AH1211" s="561"/>
      <c r="AJ1211" s="561"/>
      <c r="AK1211" s="561"/>
      <c r="AM1211" s="561"/>
      <c r="AN1211" s="561"/>
      <c r="AO1211" s="561"/>
      <c r="AP1211" s="561"/>
      <c r="AQ1211" s="561"/>
      <c r="AR1211" s="561"/>
      <c r="AS1211" s="561"/>
      <c r="AU1211" s="561"/>
      <c r="AV1211" s="561"/>
      <c r="AW1211" s="561"/>
      <c r="AX1211" s="561"/>
      <c r="AY1211" s="561"/>
      <c r="AZ1211" s="561"/>
      <c r="BA1211" s="561"/>
      <c r="BB1211" s="561"/>
      <c r="BC1211" s="561"/>
      <c r="BD1211" s="561"/>
      <c r="BE1211" s="561"/>
      <c r="BF1211" s="561"/>
      <c r="BG1211" s="561"/>
      <c r="BH1211" s="561"/>
      <c r="BI1211" s="561"/>
      <c r="BJ1211" s="561"/>
      <c r="BK1211" s="561"/>
      <c r="BL1211" s="561"/>
      <c r="BM1211" s="561"/>
      <c r="BN1211" s="561"/>
      <c r="BO1211" s="561"/>
      <c r="BP1211" s="561"/>
      <c r="BQ1211" s="561"/>
      <c r="BR1211" s="561"/>
      <c r="BS1211" s="561"/>
      <c r="BT1211" s="561"/>
      <c r="BU1211" s="561"/>
    </row>
    <row r="1212" spans="1:73">
      <c r="A1212" s="561"/>
      <c r="E1212" s="561"/>
      <c r="H1212" s="561"/>
      <c r="Q1212" s="561"/>
      <c r="R1212" s="561"/>
      <c r="S1212" s="561"/>
      <c r="T1212" s="561"/>
      <c r="U1212" s="561"/>
      <c r="V1212" s="561"/>
      <c r="Y1212" s="561"/>
      <c r="Z1212" s="561"/>
      <c r="AA1212" s="561"/>
      <c r="AB1212" s="561"/>
      <c r="AC1212" s="561"/>
      <c r="AD1212" s="561"/>
      <c r="AE1212" s="561"/>
      <c r="AF1212" s="561"/>
      <c r="AG1212" s="561"/>
      <c r="AH1212" s="561"/>
      <c r="AJ1212" s="561"/>
      <c r="AK1212" s="561"/>
      <c r="AM1212" s="561"/>
      <c r="AN1212" s="561"/>
      <c r="AO1212" s="561"/>
      <c r="AP1212" s="561"/>
      <c r="AQ1212" s="561"/>
      <c r="AR1212" s="561"/>
      <c r="AS1212" s="561"/>
      <c r="AU1212" s="561"/>
      <c r="AV1212" s="561"/>
      <c r="AW1212" s="561"/>
      <c r="AX1212" s="561"/>
      <c r="AY1212" s="561"/>
      <c r="AZ1212" s="561"/>
      <c r="BA1212" s="561"/>
      <c r="BB1212" s="561"/>
      <c r="BC1212" s="561"/>
      <c r="BD1212" s="561"/>
      <c r="BE1212" s="561"/>
      <c r="BF1212" s="561"/>
      <c r="BG1212" s="561"/>
      <c r="BH1212" s="561"/>
      <c r="BI1212" s="561"/>
      <c r="BJ1212" s="561"/>
      <c r="BK1212" s="561"/>
      <c r="BL1212" s="561"/>
      <c r="BM1212" s="561"/>
      <c r="BN1212" s="561"/>
      <c r="BO1212" s="561"/>
      <c r="BP1212" s="561"/>
      <c r="BQ1212" s="561"/>
      <c r="BR1212" s="561"/>
      <c r="BS1212" s="561"/>
      <c r="BT1212" s="561"/>
      <c r="BU1212" s="561"/>
    </row>
    <row r="1213" spans="1:73">
      <c r="A1213" s="561"/>
      <c r="E1213" s="561"/>
      <c r="H1213" s="561"/>
      <c r="Q1213" s="561"/>
      <c r="R1213" s="561"/>
      <c r="S1213" s="561"/>
      <c r="T1213" s="561"/>
      <c r="U1213" s="561"/>
      <c r="V1213" s="561"/>
      <c r="Y1213" s="561"/>
      <c r="Z1213" s="561"/>
      <c r="AA1213" s="561"/>
      <c r="AB1213" s="561"/>
      <c r="AC1213" s="561"/>
      <c r="AD1213" s="561"/>
      <c r="AE1213" s="561"/>
      <c r="AF1213" s="561"/>
      <c r="AG1213" s="561"/>
      <c r="AH1213" s="561"/>
      <c r="AJ1213" s="561"/>
      <c r="AK1213" s="561"/>
      <c r="AM1213" s="561"/>
      <c r="AN1213" s="561"/>
      <c r="AO1213" s="561"/>
      <c r="AP1213" s="561"/>
      <c r="AQ1213" s="561"/>
      <c r="AR1213" s="561"/>
      <c r="AS1213" s="561"/>
      <c r="AU1213" s="561"/>
      <c r="AV1213" s="561"/>
      <c r="AW1213" s="561"/>
      <c r="AX1213" s="561"/>
      <c r="AY1213" s="561"/>
      <c r="AZ1213" s="561"/>
      <c r="BA1213" s="561"/>
      <c r="BB1213" s="561"/>
      <c r="BC1213" s="561"/>
      <c r="BD1213" s="561"/>
      <c r="BE1213" s="561"/>
      <c r="BF1213" s="561"/>
      <c r="BG1213" s="561"/>
      <c r="BH1213" s="561"/>
      <c r="BI1213" s="561"/>
      <c r="BJ1213" s="561"/>
      <c r="BK1213" s="561"/>
      <c r="BL1213" s="561"/>
      <c r="BM1213" s="561"/>
      <c r="BN1213" s="561"/>
      <c r="BO1213" s="561"/>
      <c r="BP1213" s="561"/>
      <c r="BQ1213" s="561"/>
      <c r="BR1213" s="561"/>
      <c r="BS1213" s="561"/>
      <c r="BT1213" s="561"/>
      <c r="BU1213" s="561"/>
    </row>
    <row r="1214" spans="1:73">
      <c r="A1214" s="561"/>
      <c r="E1214" s="561"/>
      <c r="H1214" s="561"/>
      <c r="Q1214" s="561"/>
      <c r="R1214" s="561"/>
      <c r="S1214" s="561"/>
      <c r="T1214" s="561"/>
      <c r="U1214" s="561"/>
      <c r="V1214" s="561"/>
      <c r="Y1214" s="561"/>
      <c r="Z1214" s="561"/>
      <c r="AA1214" s="561"/>
      <c r="AB1214" s="561"/>
      <c r="AC1214" s="561"/>
      <c r="AD1214" s="561"/>
      <c r="AE1214" s="561"/>
      <c r="AF1214" s="561"/>
      <c r="AG1214" s="561"/>
      <c r="AH1214" s="561"/>
      <c r="AJ1214" s="561"/>
      <c r="AK1214" s="561"/>
      <c r="AM1214" s="561"/>
      <c r="AN1214" s="561"/>
      <c r="AO1214" s="561"/>
      <c r="AP1214" s="561"/>
      <c r="AQ1214" s="561"/>
      <c r="AR1214" s="561"/>
      <c r="AS1214" s="561"/>
      <c r="AU1214" s="561"/>
      <c r="AV1214" s="561"/>
      <c r="AW1214" s="561"/>
      <c r="AX1214" s="561"/>
      <c r="AY1214" s="561"/>
      <c r="AZ1214" s="561"/>
      <c r="BA1214" s="561"/>
      <c r="BB1214" s="561"/>
      <c r="BC1214" s="561"/>
      <c r="BD1214" s="561"/>
      <c r="BE1214" s="561"/>
      <c r="BF1214" s="561"/>
      <c r="BG1214" s="561"/>
      <c r="BH1214" s="561"/>
      <c r="BI1214" s="561"/>
      <c r="BJ1214" s="561"/>
      <c r="BK1214" s="561"/>
      <c r="BL1214" s="561"/>
      <c r="BM1214" s="561"/>
      <c r="BN1214" s="561"/>
      <c r="BO1214" s="561"/>
      <c r="BP1214" s="561"/>
      <c r="BQ1214" s="561"/>
      <c r="BR1214" s="561"/>
      <c r="BS1214" s="561"/>
      <c r="BT1214" s="561"/>
      <c r="BU1214" s="561"/>
    </row>
    <row r="1215" spans="1:73">
      <c r="A1215" s="561"/>
      <c r="E1215" s="561"/>
      <c r="H1215" s="561"/>
      <c r="Q1215" s="561"/>
      <c r="R1215" s="561"/>
      <c r="S1215" s="561"/>
      <c r="T1215" s="561"/>
      <c r="U1215" s="561"/>
      <c r="V1215" s="561"/>
      <c r="Y1215" s="561"/>
      <c r="Z1215" s="561"/>
      <c r="AA1215" s="561"/>
      <c r="AB1215" s="561"/>
      <c r="AC1215" s="561"/>
      <c r="AD1215" s="561"/>
      <c r="AE1215" s="561"/>
      <c r="AF1215" s="561"/>
      <c r="AG1215" s="561"/>
      <c r="AH1215" s="561"/>
      <c r="AJ1215" s="561"/>
      <c r="AK1215" s="561"/>
      <c r="AM1215" s="561"/>
      <c r="AN1215" s="561"/>
      <c r="AO1215" s="561"/>
      <c r="AP1215" s="561"/>
      <c r="AQ1215" s="561"/>
      <c r="AR1215" s="561"/>
      <c r="AS1215" s="561"/>
      <c r="AU1215" s="561"/>
      <c r="AV1215" s="561"/>
      <c r="AW1215" s="561"/>
      <c r="AX1215" s="561"/>
      <c r="AY1215" s="561"/>
      <c r="AZ1215" s="561"/>
      <c r="BA1215" s="561"/>
      <c r="BB1215" s="561"/>
      <c r="BC1215" s="561"/>
      <c r="BD1215" s="561"/>
      <c r="BE1215" s="561"/>
      <c r="BF1215" s="561"/>
      <c r="BG1215" s="561"/>
      <c r="BH1215" s="561"/>
      <c r="BI1215" s="561"/>
      <c r="BJ1215" s="561"/>
      <c r="BK1215" s="561"/>
      <c r="BL1215" s="561"/>
      <c r="BM1215" s="561"/>
      <c r="BN1215" s="561"/>
      <c r="BO1215" s="561"/>
      <c r="BP1215" s="561"/>
      <c r="BQ1215" s="561"/>
      <c r="BR1215" s="561"/>
      <c r="BS1215" s="561"/>
      <c r="BT1215" s="561"/>
      <c r="BU1215" s="561"/>
    </row>
    <row r="1216" spans="1:73">
      <c r="A1216" s="561"/>
      <c r="E1216" s="561"/>
      <c r="H1216" s="561"/>
      <c r="Q1216" s="561"/>
      <c r="R1216" s="561"/>
      <c r="S1216" s="561"/>
      <c r="T1216" s="561"/>
      <c r="U1216" s="561"/>
      <c r="V1216" s="561"/>
      <c r="Y1216" s="561"/>
      <c r="Z1216" s="561"/>
      <c r="AA1216" s="561"/>
      <c r="AB1216" s="561"/>
      <c r="AC1216" s="561"/>
      <c r="AD1216" s="561"/>
      <c r="AE1216" s="561"/>
      <c r="AF1216" s="561"/>
      <c r="AG1216" s="561"/>
      <c r="AH1216" s="561"/>
      <c r="AJ1216" s="561"/>
      <c r="AK1216" s="561"/>
      <c r="AM1216" s="561"/>
      <c r="AN1216" s="561"/>
      <c r="AO1216" s="561"/>
      <c r="AP1216" s="561"/>
      <c r="AQ1216" s="561"/>
      <c r="AR1216" s="561"/>
      <c r="AS1216" s="561"/>
      <c r="AU1216" s="561"/>
      <c r="AV1216" s="561"/>
      <c r="AW1216" s="561"/>
      <c r="AX1216" s="561"/>
      <c r="AY1216" s="561"/>
      <c r="AZ1216" s="561"/>
      <c r="BA1216" s="561"/>
      <c r="BB1216" s="561"/>
      <c r="BC1216" s="561"/>
      <c r="BD1216" s="561"/>
      <c r="BE1216" s="561"/>
      <c r="BF1216" s="561"/>
      <c r="BG1216" s="561"/>
      <c r="BH1216" s="561"/>
      <c r="BI1216" s="561"/>
      <c r="BJ1216" s="561"/>
      <c r="BK1216" s="561"/>
      <c r="BL1216" s="561"/>
      <c r="BM1216" s="561"/>
      <c r="BN1216" s="561"/>
      <c r="BO1216" s="561"/>
      <c r="BP1216" s="561"/>
      <c r="BQ1216" s="561"/>
      <c r="BR1216" s="561"/>
      <c r="BS1216" s="561"/>
      <c r="BT1216" s="561"/>
      <c r="BU1216" s="561"/>
    </row>
    <row r="1217" spans="1:73">
      <c r="A1217" s="561"/>
      <c r="E1217" s="561"/>
      <c r="H1217" s="561"/>
      <c r="Q1217" s="561"/>
      <c r="R1217" s="561"/>
      <c r="S1217" s="561"/>
      <c r="T1217" s="561"/>
      <c r="U1217" s="561"/>
      <c r="V1217" s="561"/>
      <c r="Y1217" s="561"/>
      <c r="Z1217" s="561"/>
      <c r="AA1217" s="561"/>
      <c r="AB1217" s="561"/>
      <c r="AC1217" s="561"/>
      <c r="AD1217" s="561"/>
      <c r="AE1217" s="561"/>
      <c r="AF1217" s="561"/>
      <c r="AG1217" s="561"/>
      <c r="AH1217" s="561"/>
      <c r="AJ1217" s="561"/>
      <c r="AK1217" s="561"/>
      <c r="AM1217" s="561"/>
      <c r="AN1217" s="561"/>
      <c r="AO1217" s="561"/>
      <c r="AP1217" s="561"/>
      <c r="AQ1217" s="561"/>
      <c r="AR1217" s="561"/>
      <c r="AS1217" s="561"/>
      <c r="AU1217" s="561"/>
      <c r="AV1217" s="561"/>
      <c r="AW1217" s="561"/>
      <c r="AX1217" s="561"/>
      <c r="AY1217" s="561"/>
      <c r="AZ1217" s="561"/>
      <c r="BA1217" s="561"/>
      <c r="BB1217" s="561"/>
      <c r="BC1217" s="561"/>
      <c r="BD1217" s="561"/>
      <c r="BE1217" s="561"/>
      <c r="BF1217" s="561"/>
      <c r="BG1217" s="561"/>
      <c r="BH1217" s="561"/>
      <c r="BI1217" s="561"/>
      <c r="BJ1217" s="561"/>
      <c r="BK1217" s="561"/>
      <c r="BL1217" s="561"/>
      <c r="BM1217" s="561"/>
      <c r="BN1217" s="561"/>
      <c r="BO1217" s="561"/>
      <c r="BP1217" s="561"/>
      <c r="BQ1217" s="561"/>
      <c r="BR1217" s="561"/>
      <c r="BS1217" s="561"/>
      <c r="BT1217" s="561"/>
      <c r="BU1217" s="561"/>
    </row>
    <row r="1218" spans="1:73">
      <c r="A1218" s="561"/>
      <c r="E1218" s="561"/>
      <c r="H1218" s="561"/>
      <c r="Q1218" s="561"/>
      <c r="R1218" s="561"/>
      <c r="S1218" s="561"/>
      <c r="T1218" s="561"/>
      <c r="U1218" s="561"/>
      <c r="V1218" s="561"/>
      <c r="Y1218" s="561"/>
      <c r="Z1218" s="561"/>
      <c r="AA1218" s="561"/>
      <c r="AB1218" s="561"/>
      <c r="AC1218" s="561"/>
      <c r="AD1218" s="561"/>
      <c r="AE1218" s="561"/>
      <c r="AF1218" s="561"/>
      <c r="AG1218" s="561"/>
      <c r="AH1218" s="561"/>
      <c r="AJ1218" s="561"/>
      <c r="AK1218" s="561"/>
      <c r="AM1218" s="561"/>
      <c r="AN1218" s="561"/>
      <c r="AO1218" s="561"/>
      <c r="AP1218" s="561"/>
      <c r="AQ1218" s="561"/>
      <c r="AR1218" s="561"/>
      <c r="AS1218" s="561"/>
      <c r="AU1218" s="561"/>
      <c r="AV1218" s="561"/>
      <c r="AW1218" s="561"/>
      <c r="AX1218" s="561"/>
      <c r="AY1218" s="561"/>
      <c r="AZ1218" s="561"/>
      <c r="BA1218" s="561"/>
      <c r="BB1218" s="561"/>
      <c r="BC1218" s="561"/>
      <c r="BD1218" s="561"/>
      <c r="BE1218" s="561"/>
      <c r="BF1218" s="561"/>
      <c r="BG1218" s="561"/>
      <c r="BH1218" s="561"/>
      <c r="BI1218" s="561"/>
      <c r="BJ1218" s="561"/>
      <c r="BK1218" s="561"/>
      <c r="BL1218" s="561"/>
      <c r="BM1218" s="561"/>
      <c r="BN1218" s="561"/>
      <c r="BO1218" s="561"/>
      <c r="BP1218" s="561"/>
      <c r="BQ1218" s="561"/>
      <c r="BR1218" s="561"/>
      <c r="BS1218" s="561"/>
      <c r="BT1218" s="561"/>
      <c r="BU1218" s="561"/>
    </row>
    <row r="1219" spans="1:73">
      <c r="A1219" s="561"/>
      <c r="E1219" s="561"/>
      <c r="H1219" s="561"/>
      <c r="Q1219" s="561"/>
      <c r="R1219" s="561"/>
      <c r="S1219" s="561"/>
      <c r="T1219" s="561"/>
      <c r="U1219" s="561"/>
      <c r="V1219" s="561"/>
      <c r="Y1219" s="561"/>
      <c r="Z1219" s="561"/>
      <c r="AA1219" s="561"/>
      <c r="AB1219" s="561"/>
      <c r="AC1219" s="561"/>
      <c r="AD1219" s="561"/>
      <c r="AE1219" s="561"/>
      <c r="AF1219" s="561"/>
      <c r="AG1219" s="561"/>
      <c r="AH1219" s="561"/>
      <c r="AJ1219" s="561"/>
      <c r="AK1219" s="561"/>
      <c r="AM1219" s="561"/>
      <c r="AN1219" s="561"/>
      <c r="AO1219" s="561"/>
      <c r="AP1219" s="561"/>
      <c r="AQ1219" s="561"/>
      <c r="AR1219" s="561"/>
      <c r="AS1219" s="561"/>
      <c r="AU1219" s="561"/>
      <c r="AV1219" s="561"/>
      <c r="AW1219" s="561"/>
      <c r="AX1219" s="561"/>
      <c r="AY1219" s="561"/>
      <c r="AZ1219" s="561"/>
      <c r="BA1219" s="561"/>
      <c r="BB1219" s="561"/>
      <c r="BC1219" s="561"/>
      <c r="BD1219" s="561"/>
      <c r="BE1219" s="561"/>
      <c r="BF1219" s="561"/>
      <c r="BG1219" s="561"/>
      <c r="BH1219" s="561"/>
      <c r="BI1219" s="561"/>
      <c r="BJ1219" s="561"/>
      <c r="BK1219" s="561"/>
      <c r="BL1219" s="561"/>
      <c r="BM1219" s="561"/>
      <c r="BN1219" s="561"/>
      <c r="BO1219" s="561"/>
      <c r="BP1219" s="561"/>
      <c r="BQ1219" s="561"/>
      <c r="BR1219" s="561"/>
      <c r="BS1219" s="561"/>
      <c r="BT1219" s="561"/>
      <c r="BU1219" s="561"/>
    </row>
    <row r="1220" spans="1:73">
      <c r="A1220" s="561"/>
      <c r="E1220" s="561"/>
      <c r="H1220" s="561"/>
      <c r="Q1220" s="561"/>
      <c r="R1220" s="561"/>
      <c r="S1220" s="561"/>
      <c r="T1220" s="561"/>
      <c r="U1220" s="561"/>
      <c r="V1220" s="561"/>
      <c r="Y1220" s="561"/>
      <c r="Z1220" s="561"/>
      <c r="AA1220" s="561"/>
      <c r="AB1220" s="561"/>
      <c r="AC1220" s="561"/>
      <c r="AD1220" s="561"/>
      <c r="AE1220" s="561"/>
      <c r="AF1220" s="561"/>
      <c r="AG1220" s="561"/>
      <c r="AH1220" s="561"/>
      <c r="AJ1220" s="561"/>
      <c r="AK1220" s="561"/>
      <c r="AM1220" s="561"/>
      <c r="AN1220" s="561"/>
      <c r="AO1220" s="561"/>
      <c r="AP1220" s="561"/>
      <c r="AQ1220" s="561"/>
      <c r="AR1220" s="561"/>
      <c r="AS1220" s="561"/>
      <c r="AU1220" s="561"/>
      <c r="AV1220" s="561"/>
      <c r="AW1220" s="561"/>
      <c r="AX1220" s="561"/>
      <c r="AY1220" s="561"/>
      <c r="AZ1220" s="561"/>
      <c r="BA1220" s="561"/>
      <c r="BB1220" s="561"/>
      <c r="BC1220" s="561"/>
      <c r="BD1220" s="561"/>
      <c r="BE1220" s="561"/>
      <c r="BF1220" s="561"/>
      <c r="BG1220" s="561"/>
      <c r="BH1220" s="561"/>
      <c r="BI1220" s="561"/>
      <c r="BJ1220" s="561"/>
      <c r="BK1220" s="561"/>
      <c r="BL1220" s="561"/>
      <c r="BM1220" s="561"/>
      <c r="BN1220" s="561"/>
      <c r="BO1220" s="561"/>
      <c r="BP1220" s="561"/>
      <c r="BQ1220" s="561"/>
      <c r="BR1220" s="561"/>
      <c r="BS1220" s="561"/>
      <c r="BT1220" s="561"/>
      <c r="BU1220" s="561"/>
    </row>
    <row r="1221" spans="1:73">
      <c r="A1221" s="561"/>
      <c r="E1221" s="561"/>
      <c r="H1221" s="561"/>
      <c r="Q1221" s="561"/>
      <c r="R1221" s="561"/>
      <c r="S1221" s="561"/>
      <c r="T1221" s="561"/>
      <c r="U1221" s="561"/>
      <c r="V1221" s="561"/>
      <c r="Y1221" s="561"/>
      <c r="Z1221" s="561"/>
      <c r="AA1221" s="561"/>
      <c r="AB1221" s="561"/>
      <c r="AC1221" s="561"/>
      <c r="AD1221" s="561"/>
      <c r="AE1221" s="561"/>
      <c r="AF1221" s="561"/>
      <c r="AG1221" s="561"/>
      <c r="AH1221" s="561"/>
      <c r="AJ1221" s="561"/>
      <c r="AK1221" s="561"/>
      <c r="AM1221" s="561"/>
      <c r="AN1221" s="561"/>
      <c r="AO1221" s="561"/>
      <c r="AP1221" s="561"/>
      <c r="AQ1221" s="561"/>
      <c r="AR1221" s="561"/>
      <c r="AS1221" s="561"/>
      <c r="AU1221" s="561"/>
      <c r="AV1221" s="561"/>
      <c r="AW1221" s="561"/>
      <c r="AX1221" s="561"/>
      <c r="AY1221" s="561"/>
      <c r="AZ1221" s="561"/>
      <c r="BA1221" s="561"/>
      <c r="BB1221" s="561"/>
      <c r="BC1221" s="561"/>
      <c r="BD1221" s="561"/>
      <c r="BE1221" s="561"/>
      <c r="BF1221" s="561"/>
      <c r="BG1221" s="561"/>
      <c r="BH1221" s="561"/>
      <c r="BI1221" s="561"/>
      <c r="BJ1221" s="561"/>
      <c r="BK1221" s="561"/>
      <c r="BL1221" s="561"/>
      <c r="BM1221" s="561"/>
      <c r="BN1221" s="561"/>
      <c r="BO1221" s="561"/>
      <c r="BP1221" s="561"/>
      <c r="BQ1221" s="561"/>
      <c r="BR1221" s="561"/>
      <c r="BS1221" s="561"/>
      <c r="BT1221" s="561"/>
      <c r="BU1221" s="561"/>
    </row>
    <row r="1222" spans="1:73">
      <c r="A1222" s="561"/>
      <c r="E1222" s="561"/>
      <c r="H1222" s="561"/>
      <c r="Q1222" s="561"/>
      <c r="R1222" s="561"/>
      <c r="S1222" s="561"/>
      <c r="T1222" s="561"/>
      <c r="U1222" s="561"/>
      <c r="V1222" s="561"/>
      <c r="Y1222" s="561"/>
      <c r="Z1222" s="561"/>
      <c r="AA1222" s="561"/>
      <c r="AB1222" s="561"/>
      <c r="AC1222" s="561"/>
      <c r="AD1222" s="561"/>
      <c r="AE1222" s="561"/>
      <c r="AF1222" s="561"/>
      <c r="AG1222" s="561"/>
      <c r="AH1222" s="561"/>
      <c r="AJ1222" s="561"/>
      <c r="AK1222" s="561"/>
      <c r="AM1222" s="561"/>
      <c r="AN1222" s="561"/>
      <c r="AO1222" s="561"/>
      <c r="AP1222" s="561"/>
      <c r="AQ1222" s="561"/>
      <c r="AR1222" s="561"/>
      <c r="AS1222" s="561"/>
      <c r="AU1222" s="561"/>
      <c r="AV1222" s="561"/>
      <c r="AW1222" s="561"/>
      <c r="AX1222" s="561"/>
      <c r="AY1222" s="561"/>
      <c r="AZ1222" s="561"/>
      <c r="BA1222" s="561"/>
      <c r="BB1222" s="561"/>
      <c r="BC1222" s="561"/>
      <c r="BD1222" s="561"/>
      <c r="BE1222" s="561"/>
      <c r="BF1222" s="561"/>
      <c r="BG1222" s="561"/>
      <c r="BH1222" s="561"/>
      <c r="BI1222" s="561"/>
      <c r="BJ1222" s="561"/>
      <c r="BK1222" s="561"/>
      <c r="BL1222" s="561"/>
      <c r="BM1222" s="561"/>
      <c r="BN1222" s="561"/>
      <c r="BO1222" s="561"/>
      <c r="BP1222" s="561"/>
      <c r="BQ1222" s="561"/>
      <c r="BR1222" s="561"/>
      <c r="BS1222" s="561"/>
      <c r="BT1222" s="561"/>
      <c r="BU1222" s="561"/>
    </row>
    <row r="1223" spans="1:73">
      <c r="A1223" s="561"/>
      <c r="E1223" s="561"/>
      <c r="H1223" s="561"/>
      <c r="Q1223" s="561"/>
      <c r="R1223" s="561"/>
      <c r="S1223" s="561"/>
      <c r="T1223" s="561"/>
      <c r="U1223" s="561"/>
      <c r="V1223" s="561"/>
      <c r="Y1223" s="561"/>
      <c r="Z1223" s="561"/>
      <c r="AA1223" s="561"/>
      <c r="AB1223" s="561"/>
      <c r="AC1223" s="561"/>
      <c r="AD1223" s="561"/>
      <c r="AE1223" s="561"/>
      <c r="AF1223" s="561"/>
      <c r="AG1223" s="561"/>
      <c r="AH1223" s="561"/>
      <c r="AJ1223" s="561"/>
      <c r="AK1223" s="561"/>
      <c r="AM1223" s="561"/>
      <c r="AN1223" s="561"/>
      <c r="AO1223" s="561"/>
      <c r="AP1223" s="561"/>
      <c r="AQ1223" s="561"/>
      <c r="AR1223" s="561"/>
      <c r="AS1223" s="561"/>
      <c r="AU1223" s="561"/>
      <c r="AV1223" s="561"/>
      <c r="AW1223" s="561"/>
      <c r="AX1223" s="561"/>
      <c r="AY1223" s="561"/>
      <c r="AZ1223" s="561"/>
      <c r="BA1223" s="561"/>
      <c r="BB1223" s="561"/>
      <c r="BC1223" s="561"/>
      <c r="BD1223" s="561"/>
      <c r="BE1223" s="561"/>
      <c r="BF1223" s="561"/>
      <c r="BG1223" s="561"/>
      <c r="BH1223" s="561"/>
      <c r="BI1223" s="561"/>
      <c r="BJ1223" s="561"/>
      <c r="BK1223" s="561"/>
      <c r="BL1223" s="561"/>
      <c r="BM1223" s="561"/>
      <c r="BN1223" s="561"/>
      <c r="BO1223" s="561"/>
      <c r="BP1223" s="561"/>
      <c r="BQ1223" s="561"/>
      <c r="BR1223" s="561"/>
      <c r="BS1223" s="561"/>
      <c r="BT1223" s="561"/>
      <c r="BU1223" s="561"/>
    </row>
    <row r="1224" spans="1:73">
      <c r="A1224" s="561"/>
      <c r="E1224" s="561"/>
      <c r="H1224" s="561"/>
      <c r="Q1224" s="561"/>
      <c r="R1224" s="561"/>
      <c r="S1224" s="561"/>
      <c r="T1224" s="561"/>
      <c r="U1224" s="561"/>
      <c r="V1224" s="561"/>
      <c r="Y1224" s="561"/>
      <c r="Z1224" s="561"/>
      <c r="AA1224" s="561"/>
      <c r="AB1224" s="561"/>
      <c r="AC1224" s="561"/>
      <c r="AD1224" s="561"/>
      <c r="AE1224" s="561"/>
      <c r="AF1224" s="561"/>
      <c r="AG1224" s="561"/>
      <c r="AH1224" s="561"/>
      <c r="AJ1224" s="561"/>
      <c r="AK1224" s="561"/>
      <c r="AM1224" s="561"/>
      <c r="AN1224" s="561"/>
      <c r="AO1224" s="561"/>
      <c r="AP1224" s="561"/>
      <c r="AQ1224" s="561"/>
      <c r="AR1224" s="561"/>
      <c r="AS1224" s="561"/>
      <c r="AU1224" s="561"/>
      <c r="AV1224" s="561"/>
      <c r="AW1224" s="561"/>
      <c r="AX1224" s="561"/>
      <c r="AY1224" s="561"/>
      <c r="AZ1224" s="561"/>
      <c r="BA1224" s="561"/>
      <c r="BB1224" s="561"/>
      <c r="BC1224" s="561"/>
      <c r="BD1224" s="561"/>
      <c r="BE1224" s="561"/>
      <c r="BF1224" s="561"/>
      <c r="BG1224" s="561"/>
      <c r="BH1224" s="561"/>
      <c r="BI1224" s="561"/>
      <c r="BJ1224" s="561"/>
      <c r="BK1224" s="561"/>
      <c r="BL1224" s="561"/>
      <c r="BM1224" s="561"/>
      <c r="BN1224" s="561"/>
      <c r="BO1224" s="561"/>
      <c r="BP1224" s="561"/>
      <c r="BQ1224" s="561"/>
      <c r="BR1224" s="561"/>
      <c r="BS1224" s="561"/>
      <c r="BT1224" s="561"/>
      <c r="BU1224" s="561"/>
    </row>
    <row r="1225" spans="1:73">
      <c r="A1225" s="561"/>
      <c r="E1225" s="561"/>
      <c r="H1225" s="561"/>
      <c r="Q1225" s="561"/>
      <c r="R1225" s="561"/>
      <c r="S1225" s="561"/>
      <c r="T1225" s="561"/>
      <c r="U1225" s="561"/>
      <c r="V1225" s="561"/>
      <c r="Y1225" s="561"/>
      <c r="Z1225" s="561"/>
      <c r="AA1225" s="561"/>
      <c r="AB1225" s="561"/>
      <c r="AC1225" s="561"/>
      <c r="AD1225" s="561"/>
      <c r="AE1225" s="561"/>
      <c r="AF1225" s="561"/>
      <c r="AG1225" s="561"/>
      <c r="AH1225" s="561"/>
      <c r="AJ1225" s="561"/>
      <c r="AK1225" s="561"/>
      <c r="AM1225" s="561"/>
      <c r="AN1225" s="561"/>
      <c r="AO1225" s="561"/>
      <c r="AP1225" s="561"/>
      <c r="AQ1225" s="561"/>
      <c r="AR1225" s="561"/>
      <c r="AS1225" s="561"/>
      <c r="AU1225" s="561"/>
      <c r="AV1225" s="561"/>
      <c r="AW1225" s="561"/>
      <c r="AX1225" s="561"/>
      <c r="AY1225" s="561"/>
      <c r="AZ1225" s="561"/>
      <c r="BA1225" s="561"/>
      <c r="BB1225" s="561"/>
      <c r="BC1225" s="561"/>
      <c r="BD1225" s="561"/>
      <c r="BE1225" s="561"/>
      <c r="BF1225" s="561"/>
      <c r="BG1225" s="561"/>
      <c r="BH1225" s="561"/>
      <c r="BI1225" s="561"/>
      <c r="BJ1225" s="561"/>
      <c r="BK1225" s="561"/>
      <c r="BL1225" s="561"/>
      <c r="BM1225" s="561"/>
      <c r="BN1225" s="561"/>
      <c r="BO1225" s="561"/>
      <c r="BP1225" s="561"/>
      <c r="BQ1225" s="561"/>
      <c r="BR1225" s="561"/>
      <c r="BS1225" s="561"/>
      <c r="BT1225" s="561"/>
      <c r="BU1225" s="561"/>
    </row>
    <row r="1226" spans="1:73">
      <c r="A1226" s="561"/>
      <c r="E1226" s="561"/>
      <c r="H1226" s="561"/>
      <c r="Q1226" s="561"/>
      <c r="R1226" s="561"/>
      <c r="S1226" s="561"/>
      <c r="T1226" s="561"/>
      <c r="U1226" s="561"/>
      <c r="V1226" s="561"/>
      <c r="Y1226" s="561"/>
      <c r="Z1226" s="561"/>
      <c r="AA1226" s="561"/>
      <c r="AB1226" s="561"/>
      <c r="AC1226" s="561"/>
      <c r="AD1226" s="561"/>
      <c r="AE1226" s="561"/>
      <c r="AF1226" s="561"/>
      <c r="AG1226" s="561"/>
      <c r="AH1226" s="561"/>
      <c r="AJ1226" s="561"/>
      <c r="AK1226" s="561"/>
      <c r="AM1226" s="561"/>
      <c r="AN1226" s="561"/>
      <c r="AO1226" s="561"/>
      <c r="AP1226" s="561"/>
      <c r="AQ1226" s="561"/>
      <c r="AR1226" s="561"/>
      <c r="AS1226" s="561"/>
      <c r="AU1226" s="561"/>
      <c r="AV1226" s="561"/>
      <c r="AW1226" s="561"/>
      <c r="AX1226" s="561"/>
      <c r="AY1226" s="561"/>
      <c r="AZ1226" s="561"/>
      <c r="BA1226" s="561"/>
      <c r="BB1226" s="561"/>
      <c r="BC1226" s="561"/>
      <c r="BD1226" s="561"/>
      <c r="BE1226" s="561"/>
      <c r="BF1226" s="561"/>
      <c r="BG1226" s="561"/>
      <c r="BH1226" s="561"/>
      <c r="BI1226" s="561"/>
      <c r="BJ1226" s="561"/>
      <c r="BK1226" s="561"/>
      <c r="BL1226" s="561"/>
      <c r="BM1226" s="561"/>
      <c r="BN1226" s="561"/>
      <c r="BO1226" s="561"/>
      <c r="BP1226" s="561"/>
      <c r="BQ1226" s="561"/>
      <c r="BR1226" s="561"/>
      <c r="BS1226" s="561"/>
      <c r="BT1226" s="561"/>
      <c r="BU1226" s="561"/>
    </row>
    <row r="1227" spans="1:73">
      <c r="A1227" s="561"/>
      <c r="E1227" s="561"/>
      <c r="H1227" s="561"/>
      <c r="Q1227" s="561"/>
      <c r="R1227" s="561"/>
      <c r="S1227" s="561"/>
      <c r="T1227" s="561"/>
      <c r="U1227" s="561"/>
      <c r="V1227" s="561"/>
      <c r="Y1227" s="561"/>
      <c r="Z1227" s="561"/>
      <c r="AA1227" s="561"/>
      <c r="AB1227" s="561"/>
      <c r="AC1227" s="561"/>
      <c r="AD1227" s="561"/>
      <c r="AE1227" s="561"/>
      <c r="AF1227" s="561"/>
      <c r="AG1227" s="561"/>
      <c r="AH1227" s="561"/>
      <c r="AJ1227" s="561"/>
      <c r="AK1227" s="561"/>
      <c r="AM1227" s="561"/>
      <c r="AN1227" s="561"/>
      <c r="AO1227" s="561"/>
      <c r="AP1227" s="561"/>
      <c r="AQ1227" s="561"/>
      <c r="AR1227" s="561"/>
      <c r="AS1227" s="561"/>
      <c r="AU1227" s="561"/>
      <c r="AV1227" s="561"/>
      <c r="AW1227" s="561"/>
      <c r="AX1227" s="561"/>
      <c r="AY1227" s="561"/>
      <c r="AZ1227" s="561"/>
      <c r="BA1227" s="561"/>
      <c r="BB1227" s="561"/>
      <c r="BC1227" s="561"/>
      <c r="BD1227" s="561"/>
      <c r="BE1227" s="561"/>
      <c r="BF1227" s="561"/>
      <c r="BG1227" s="561"/>
      <c r="BH1227" s="561"/>
      <c r="BI1227" s="561"/>
      <c r="BJ1227" s="561"/>
      <c r="BK1227" s="561"/>
      <c r="BL1227" s="561"/>
      <c r="BM1227" s="561"/>
      <c r="BN1227" s="561"/>
      <c r="BO1227" s="561"/>
      <c r="BP1227" s="561"/>
      <c r="BQ1227" s="561"/>
      <c r="BR1227" s="561"/>
      <c r="BS1227" s="561"/>
      <c r="BT1227" s="561"/>
      <c r="BU1227" s="561"/>
    </row>
    <row r="1228" spans="1:73">
      <c r="A1228" s="561"/>
      <c r="E1228" s="561"/>
      <c r="H1228" s="561"/>
      <c r="Q1228" s="561"/>
      <c r="R1228" s="561"/>
      <c r="S1228" s="561"/>
      <c r="T1228" s="561"/>
      <c r="U1228" s="561"/>
      <c r="V1228" s="561"/>
      <c r="Y1228" s="561"/>
      <c r="Z1228" s="561"/>
      <c r="AA1228" s="561"/>
      <c r="AB1228" s="561"/>
      <c r="AC1228" s="561"/>
      <c r="AD1228" s="561"/>
      <c r="AE1228" s="561"/>
      <c r="AF1228" s="561"/>
      <c r="AG1228" s="561"/>
      <c r="AH1228" s="561"/>
      <c r="AJ1228" s="561"/>
      <c r="AK1228" s="561"/>
      <c r="AM1228" s="561"/>
      <c r="AN1228" s="561"/>
      <c r="AO1228" s="561"/>
      <c r="AP1228" s="561"/>
      <c r="AQ1228" s="561"/>
      <c r="AR1228" s="561"/>
      <c r="AS1228" s="561"/>
      <c r="AU1228" s="561"/>
      <c r="AV1228" s="561"/>
      <c r="AW1228" s="561"/>
      <c r="AX1228" s="561"/>
      <c r="AY1228" s="561"/>
      <c r="AZ1228" s="561"/>
      <c r="BA1228" s="561"/>
      <c r="BB1228" s="561"/>
      <c r="BC1228" s="561"/>
      <c r="BD1228" s="561"/>
      <c r="BE1228" s="561"/>
      <c r="BF1228" s="561"/>
      <c r="BG1228" s="561"/>
      <c r="BH1228" s="561"/>
      <c r="BI1228" s="561"/>
      <c r="BJ1228" s="561"/>
      <c r="BK1228" s="561"/>
      <c r="BL1228" s="561"/>
      <c r="BM1228" s="561"/>
      <c r="BN1228" s="561"/>
      <c r="BO1228" s="561"/>
      <c r="BP1228" s="561"/>
      <c r="BQ1228" s="561"/>
      <c r="BR1228" s="561"/>
      <c r="BS1228" s="561"/>
      <c r="BT1228" s="561"/>
      <c r="BU1228" s="561"/>
    </row>
    <row r="1229" spans="1:73">
      <c r="A1229" s="561"/>
      <c r="E1229" s="561"/>
      <c r="H1229" s="561"/>
      <c r="Q1229" s="561"/>
      <c r="R1229" s="561"/>
      <c r="S1229" s="561"/>
      <c r="T1229" s="561"/>
      <c r="U1229" s="561"/>
      <c r="V1229" s="561"/>
      <c r="Y1229" s="561"/>
      <c r="Z1229" s="561"/>
      <c r="AA1229" s="561"/>
      <c r="AB1229" s="561"/>
      <c r="AC1229" s="561"/>
      <c r="AD1229" s="561"/>
      <c r="AE1229" s="561"/>
      <c r="AF1229" s="561"/>
      <c r="AG1229" s="561"/>
      <c r="AH1229" s="561"/>
      <c r="AJ1229" s="561"/>
      <c r="AK1229" s="561"/>
      <c r="AM1229" s="561"/>
      <c r="AN1229" s="561"/>
      <c r="AO1229" s="561"/>
      <c r="AP1229" s="561"/>
      <c r="AQ1229" s="561"/>
      <c r="AR1229" s="561"/>
      <c r="AS1229" s="561"/>
      <c r="AU1229" s="561"/>
      <c r="AV1229" s="561"/>
      <c r="AW1229" s="561"/>
      <c r="AX1229" s="561"/>
      <c r="AY1229" s="561"/>
      <c r="AZ1229" s="561"/>
      <c r="BA1229" s="561"/>
      <c r="BB1229" s="561"/>
      <c r="BC1229" s="561"/>
      <c r="BD1229" s="561"/>
      <c r="BE1229" s="561"/>
      <c r="BF1229" s="561"/>
      <c r="BG1229" s="561"/>
      <c r="BH1229" s="561"/>
      <c r="BI1229" s="561"/>
      <c r="BJ1229" s="561"/>
      <c r="BK1229" s="561"/>
      <c r="BL1229" s="561"/>
      <c r="BM1229" s="561"/>
      <c r="BN1229" s="561"/>
      <c r="BO1229" s="561"/>
      <c r="BP1229" s="561"/>
      <c r="BQ1229" s="561"/>
      <c r="BR1229" s="561"/>
      <c r="BS1229" s="561"/>
      <c r="BT1229" s="561"/>
      <c r="BU1229" s="561"/>
    </row>
    <row r="1230" spans="1:73">
      <c r="A1230" s="561"/>
      <c r="E1230" s="561"/>
      <c r="H1230" s="561"/>
      <c r="Q1230" s="561"/>
      <c r="R1230" s="561"/>
      <c r="S1230" s="561"/>
      <c r="T1230" s="561"/>
      <c r="U1230" s="561"/>
      <c r="V1230" s="561"/>
      <c r="Y1230" s="561"/>
      <c r="Z1230" s="561"/>
      <c r="AA1230" s="561"/>
      <c r="AB1230" s="561"/>
      <c r="AC1230" s="561"/>
      <c r="AD1230" s="561"/>
      <c r="AE1230" s="561"/>
      <c r="AF1230" s="561"/>
      <c r="AG1230" s="561"/>
      <c r="AH1230" s="561"/>
      <c r="AJ1230" s="561"/>
      <c r="AK1230" s="561"/>
      <c r="AM1230" s="561"/>
      <c r="AN1230" s="561"/>
      <c r="AO1230" s="561"/>
      <c r="AP1230" s="561"/>
      <c r="AQ1230" s="561"/>
      <c r="AR1230" s="561"/>
      <c r="AS1230" s="561"/>
      <c r="AU1230" s="561"/>
      <c r="AV1230" s="561"/>
      <c r="AW1230" s="561"/>
      <c r="AX1230" s="561"/>
      <c r="AY1230" s="561"/>
      <c r="AZ1230" s="561"/>
      <c r="BA1230" s="561"/>
      <c r="BB1230" s="561"/>
      <c r="BC1230" s="561"/>
      <c r="BD1230" s="561"/>
      <c r="BE1230" s="561"/>
      <c r="BF1230" s="561"/>
      <c r="BG1230" s="561"/>
      <c r="BH1230" s="561"/>
      <c r="BI1230" s="561"/>
      <c r="BJ1230" s="561"/>
      <c r="BK1230" s="561"/>
      <c r="BL1230" s="561"/>
      <c r="BM1230" s="561"/>
      <c r="BN1230" s="561"/>
      <c r="BO1230" s="561"/>
      <c r="BP1230" s="561"/>
      <c r="BQ1230" s="561"/>
      <c r="BR1230" s="561"/>
      <c r="BS1230" s="561"/>
      <c r="BT1230" s="561"/>
      <c r="BU1230" s="561"/>
    </row>
    <row r="1231" spans="1:73">
      <c r="A1231" s="561"/>
      <c r="E1231" s="561"/>
      <c r="H1231" s="561"/>
      <c r="Q1231" s="561"/>
      <c r="R1231" s="561"/>
      <c r="S1231" s="561"/>
      <c r="T1231" s="561"/>
      <c r="U1231" s="561"/>
      <c r="V1231" s="561"/>
      <c r="Y1231" s="561"/>
      <c r="Z1231" s="561"/>
      <c r="AA1231" s="561"/>
      <c r="AB1231" s="561"/>
      <c r="AC1231" s="561"/>
      <c r="AD1231" s="561"/>
      <c r="AE1231" s="561"/>
      <c r="AF1231" s="561"/>
      <c r="AG1231" s="561"/>
      <c r="AH1231" s="561"/>
      <c r="AJ1231" s="561"/>
      <c r="AK1231" s="561"/>
      <c r="AM1231" s="561"/>
      <c r="AN1231" s="561"/>
      <c r="AO1231" s="561"/>
      <c r="AP1231" s="561"/>
      <c r="AQ1231" s="561"/>
      <c r="AR1231" s="561"/>
      <c r="AS1231" s="561"/>
      <c r="AU1231" s="561"/>
      <c r="AV1231" s="561"/>
      <c r="AW1231" s="561"/>
      <c r="AX1231" s="561"/>
      <c r="AY1231" s="561"/>
      <c r="AZ1231" s="561"/>
      <c r="BA1231" s="561"/>
      <c r="BB1231" s="561"/>
      <c r="BC1231" s="561"/>
      <c r="BD1231" s="561"/>
      <c r="BE1231" s="561"/>
      <c r="BF1231" s="561"/>
      <c r="BG1231" s="561"/>
      <c r="BH1231" s="561"/>
      <c r="BI1231" s="561"/>
      <c r="BJ1231" s="561"/>
      <c r="BK1231" s="561"/>
      <c r="BL1231" s="561"/>
      <c r="BM1231" s="561"/>
      <c r="BN1231" s="561"/>
      <c r="BO1231" s="561"/>
      <c r="BP1231" s="561"/>
      <c r="BQ1231" s="561"/>
      <c r="BR1231" s="561"/>
      <c r="BS1231" s="561"/>
      <c r="BT1231" s="561"/>
      <c r="BU1231" s="561"/>
    </row>
    <row r="1232" spans="1:73">
      <c r="A1232" s="561"/>
      <c r="E1232" s="561"/>
      <c r="H1232" s="561"/>
      <c r="Q1232" s="561"/>
      <c r="R1232" s="561"/>
      <c r="S1232" s="561"/>
      <c r="T1232" s="561"/>
      <c r="U1232" s="561"/>
      <c r="V1232" s="561"/>
      <c r="Y1232" s="561"/>
      <c r="Z1232" s="561"/>
      <c r="AA1232" s="561"/>
      <c r="AB1232" s="561"/>
      <c r="AC1232" s="561"/>
      <c r="AD1232" s="561"/>
      <c r="AE1232" s="561"/>
      <c r="AF1232" s="561"/>
      <c r="AG1232" s="561"/>
      <c r="AH1232" s="561"/>
      <c r="AJ1232" s="561"/>
      <c r="AK1232" s="561"/>
      <c r="AM1232" s="561"/>
      <c r="AN1232" s="561"/>
      <c r="AO1232" s="561"/>
      <c r="AP1232" s="561"/>
      <c r="AQ1232" s="561"/>
      <c r="AR1232" s="561"/>
      <c r="AS1232" s="561"/>
      <c r="AU1232" s="561"/>
      <c r="AV1232" s="561"/>
      <c r="AW1232" s="561"/>
      <c r="AX1232" s="561"/>
      <c r="AY1232" s="561"/>
      <c r="AZ1232" s="561"/>
      <c r="BA1232" s="561"/>
      <c r="BB1232" s="561"/>
      <c r="BC1232" s="561"/>
      <c r="BD1232" s="561"/>
      <c r="BE1232" s="561"/>
      <c r="BF1232" s="561"/>
      <c r="BG1232" s="561"/>
      <c r="BH1232" s="561"/>
      <c r="BI1232" s="561"/>
      <c r="BJ1232" s="561"/>
      <c r="BK1232" s="561"/>
      <c r="BL1232" s="561"/>
      <c r="BM1232" s="561"/>
      <c r="BN1232" s="561"/>
      <c r="BO1232" s="561"/>
      <c r="BP1232" s="561"/>
      <c r="BQ1232" s="561"/>
      <c r="BR1232" s="561"/>
      <c r="BS1232" s="561"/>
      <c r="BT1232" s="561"/>
      <c r="BU1232" s="561"/>
    </row>
    <row r="1233" spans="1:73">
      <c r="A1233" s="561"/>
      <c r="E1233" s="561"/>
      <c r="H1233" s="561"/>
      <c r="Q1233" s="561"/>
      <c r="R1233" s="561"/>
      <c r="S1233" s="561"/>
      <c r="T1233" s="561"/>
      <c r="U1233" s="561"/>
      <c r="V1233" s="561"/>
      <c r="Y1233" s="561"/>
      <c r="Z1233" s="561"/>
      <c r="AA1233" s="561"/>
      <c r="AB1233" s="561"/>
      <c r="AC1233" s="561"/>
      <c r="AD1233" s="561"/>
      <c r="AE1233" s="561"/>
      <c r="AF1233" s="561"/>
      <c r="AG1233" s="561"/>
      <c r="AH1233" s="561"/>
      <c r="AJ1233" s="561"/>
      <c r="AK1233" s="561"/>
      <c r="AM1233" s="561"/>
      <c r="AN1233" s="561"/>
      <c r="AO1233" s="561"/>
      <c r="AP1233" s="561"/>
      <c r="AQ1233" s="561"/>
      <c r="AR1233" s="561"/>
      <c r="AS1233" s="561"/>
      <c r="AU1233" s="561"/>
      <c r="AV1233" s="561"/>
      <c r="AW1233" s="561"/>
      <c r="AX1233" s="561"/>
      <c r="AY1233" s="561"/>
      <c r="AZ1233" s="561"/>
      <c r="BA1233" s="561"/>
      <c r="BB1233" s="561"/>
      <c r="BC1233" s="561"/>
      <c r="BD1233" s="561"/>
      <c r="BE1233" s="561"/>
      <c r="BF1233" s="561"/>
      <c r="BG1233" s="561"/>
      <c r="BH1233" s="561"/>
      <c r="BI1233" s="561"/>
      <c r="BJ1233" s="561"/>
      <c r="BK1233" s="561"/>
      <c r="BL1233" s="561"/>
      <c r="BM1233" s="561"/>
      <c r="BN1233" s="561"/>
      <c r="BO1233" s="561"/>
      <c r="BP1233" s="561"/>
      <c r="BQ1233" s="561"/>
      <c r="BR1233" s="561"/>
      <c r="BS1233" s="561"/>
      <c r="BT1233" s="561"/>
      <c r="BU1233" s="561"/>
    </row>
    <row r="1234" spans="1:73">
      <c r="A1234" s="561"/>
      <c r="E1234" s="561"/>
      <c r="H1234" s="561"/>
      <c r="Q1234" s="561"/>
      <c r="R1234" s="561"/>
      <c r="S1234" s="561"/>
      <c r="T1234" s="561"/>
      <c r="U1234" s="561"/>
      <c r="V1234" s="561"/>
      <c r="Y1234" s="561"/>
      <c r="Z1234" s="561"/>
      <c r="AA1234" s="561"/>
      <c r="AB1234" s="561"/>
      <c r="AC1234" s="561"/>
      <c r="AD1234" s="561"/>
      <c r="AE1234" s="561"/>
      <c r="AF1234" s="561"/>
      <c r="AG1234" s="561"/>
      <c r="AH1234" s="561"/>
      <c r="AJ1234" s="561"/>
      <c r="AK1234" s="561"/>
      <c r="AM1234" s="561"/>
      <c r="AN1234" s="561"/>
      <c r="AO1234" s="561"/>
      <c r="AP1234" s="561"/>
      <c r="AQ1234" s="561"/>
      <c r="AR1234" s="561"/>
      <c r="AS1234" s="561"/>
      <c r="AU1234" s="561"/>
      <c r="AV1234" s="561"/>
      <c r="AW1234" s="561"/>
      <c r="AX1234" s="561"/>
      <c r="AY1234" s="561"/>
      <c r="AZ1234" s="561"/>
      <c r="BA1234" s="561"/>
      <c r="BB1234" s="561"/>
      <c r="BC1234" s="561"/>
      <c r="BD1234" s="561"/>
      <c r="BE1234" s="561"/>
      <c r="BF1234" s="561"/>
      <c r="BG1234" s="561"/>
      <c r="BH1234" s="561"/>
      <c r="BI1234" s="561"/>
      <c r="BJ1234" s="561"/>
      <c r="BK1234" s="561"/>
      <c r="BL1234" s="561"/>
      <c r="BM1234" s="561"/>
      <c r="BN1234" s="561"/>
      <c r="BO1234" s="561"/>
      <c r="BP1234" s="561"/>
      <c r="BQ1234" s="561"/>
      <c r="BR1234" s="561"/>
      <c r="BS1234" s="561"/>
      <c r="BT1234" s="561"/>
      <c r="BU1234" s="561"/>
    </row>
    <row r="1235" spans="1:73">
      <c r="A1235" s="561"/>
      <c r="E1235" s="561"/>
      <c r="H1235" s="561"/>
      <c r="Q1235" s="561"/>
      <c r="R1235" s="561"/>
      <c r="S1235" s="561"/>
      <c r="T1235" s="561"/>
      <c r="U1235" s="561"/>
      <c r="V1235" s="561"/>
      <c r="Y1235" s="561"/>
      <c r="Z1235" s="561"/>
      <c r="AA1235" s="561"/>
      <c r="AB1235" s="561"/>
      <c r="AC1235" s="561"/>
      <c r="AD1235" s="561"/>
      <c r="AE1235" s="561"/>
      <c r="AF1235" s="561"/>
      <c r="AG1235" s="561"/>
      <c r="AH1235" s="561"/>
      <c r="AJ1235" s="561"/>
      <c r="AK1235" s="561"/>
      <c r="AM1235" s="561"/>
      <c r="AN1235" s="561"/>
      <c r="AO1235" s="561"/>
      <c r="AP1235" s="561"/>
      <c r="AQ1235" s="561"/>
      <c r="AR1235" s="561"/>
      <c r="AS1235" s="561"/>
      <c r="AU1235" s="561"/>
      <c r="AV1235" s="561"/>
      <c r="AW1235" s="561"/>
      <c r="AX1235" s="561"/>
      <c r="AY1235" s="561"/>
      <c r="AZ1235" s="561"/>
      <c r="BA1235" s="561"/>
      <c r="BB1235" s="561"/>
      <c r="BC1235" s="561"/>
      <c r="BD1235" s="561"/>
      <c r="BE1235" s="561"/>
      <c r="BF1235" s="561"/>
      <c r="BG1235" s="561"/>
      <c r="BH1235" s="561"/>
      <c r="BI1235" s="561"/>
      <c r="BJ1235" s="561"/>
      <c r="BK1235" s="561"/>
      <c r="BL1235" s="561"/>
      <c r="BM1235" s="561"/>
      <c r="BN1235" s="561"/>
      <c r="BO1235" s="561"/>
      <c r="BP1235" s="561"/>
      <c r="BQ1235" s="561"/>
      <c r="BR1235" s="561"/>
      <c r="BS1235" s="561"/>
      <c r="BT1235" s="561"/>
      <c r="BU1235" s="561"/>
    </row>
    <row r="1236" spans="1:73">
      <c r="A1236" s="561"/>
      <c r="E1236" s="561"/>
      <c r="H1236" s="561"/>
      <c r="Q1236" s="561"/>
      <c r="R1236" s="561"/>
      <c r="S1236" s="561"/>
      <c r="T1236" s="561"/>
      <c r="U1236" s="561"/>
      <c r="V1236" s="561"/>
      <c r="Y1236" s="561"/>
      <c r="Z1236" s="561"/>
      <c r="AA1236" s="561"/>
      <c r="AB1236" s="561"/>
      <c r="AC1236" s="561"/>
      <c r="AD1236" s="561"/>
      <c r="AE1236" s="561"/>
      <c r="AF1236" s="561"/>
      <c r="AG1236" s="561"/>
      <c r="AH1236" s="561"/>
      <c r="AJ1236" s="561"/>
      <c r="AK1236" s="561"/>
      <c r="AM1236" s="561"/>
      <c r="AN1236" s="561"/>
      <c r="AO1236" s="561"/>
      <c r="AP1236" s="561"/>
      <c r="AQ1236" s="561"/>
      <c r="AR1236" s="561"/>
      <c r="AS1236" s="561"/>
      <c r="AU1236" s="561"/>
      <c r="AV1236" s="561"/>
      <c r="AW1236" s="561"/>
      <c r="AX1236" s="561"/>
      <c r="AY1236" s="561"/>
      <c r="AZ1236" s="561"/>
      <c r="BA1236" s="561"/>
      <c r="BB1236" s="561"/>
      <c r="BC1236" s="561"/>
      <c r="BD1236" s="561"/>
      <c r="BE1236" s="561"/>
      <c r="BF1236" s="561"/>
      <c r="BG1236" s="561"/>
      <c r="BH1236" s="561"/>
      <c r="BI1236" s="561"/>
      <c r="BJ1236" s="561"/>
      <c r="BK1236" s="561"/>
      <c r="BL1236" s="561"/>
      <c r="BM1236" s="561"/>
      <c r="BN1236" s="561"/>
      <c r="BO1236" s="561"/>
      <c r="BP1236" s="561"/>
      <c r="BQ1236" s="561"/>
      <c r="BR1236" s="561"/>
      <c r="BS1236" s="561"/>
      <c r="BT1236" s="561"/>
      <c r="BU1236" s="561"/>
    </row>
    <row r="1237" spans="1:73">
      <c r="A1237" s="561"/>
      <c r="E1237" s="561"/>
      <c r="H1237" s="561"/>
      <c r="Q1237" s="561"/>
      <c r="R1237" s="561"/>
      <c r="S1237" s="561"/>
      <c r="T1237" s="561"/>
      <c r="U1237" s="561"/>
      <c r="V1237" s="561"/>
      <c r="Y1237" s="561"/>
      <c r="Z1237" s="561"/>
      <c r="AA1237" s="561"/>
      <c r="AB1237" s="561"/>
      <c r="AC1237" s="561"/>
      <c r="AD1237" s="561"/>
      <c r="AE1237" s="561"/>
      <c r="AF1237" s="561"/>
      <c r="AG1237" s="561"/>
      <c r="AH1237" s="561"/>
      <c r="AJ1237" s="561"/>
      <c r="AK1237" s="561"/>
      <c r="AM1237" s="561"/>
      <c r="AN1237" s="561"/>
      <c r="AO1237" s="561"/>
      <c r="AP1237" s="561"/>
      <c r="AQ1237" s="561"/>
      <c r="AR1237" s="561"/>
      <c r="AS1237" s="561"/>
      <c r="AU1237" s="561"/>
      <c r="AV1237" s="561"/>
      <c r="AW1237" s="561"/>
      <c r="AX1237" s="561"/>
      <c r="AY1237" s="561"/>
      <c r="AZ1237" s="561"/>
      <c r="BA1237" s="561"/>
      <c r="BB1237" s="561"/>
      <c r="BC1237" s="561"/>
      <c r="BD1237" s="561"/>
      <c r="BE1237" s="561"/>
      <c r="BF1237" s="561"/>
      <c r="BG1237" s="561"/>
      <c r="BH1237" s="561"/>
      <c r="BI1237" s="561"/>
      <c r="BJ1237" s="561"/>
      <c r="BK1237" s="561"/>
      <c r="BL1237" s="561"/>
      <c r="BM1237" s="561"/>
      <c r="BN1237" s="561"/>
      <c r="BO1237" s="561"/>
      <c r="BP1237" s="561"/>
      <c r="BQ1237" s="561"/>
      <c r="BR1237" s="561"/>
      <c r="BS1237" s="561"/>
      <c r="BT1237" s="561"/>
      <c r="BU1237" s="561"/>
    </row>
    <row r="1238" spans="1:73">
      <c r="A1238" s="561"/>
      <c r="E1238" s="561"/>
      <c r="H1238" s="561"/>
      <c r="Q1238" s="561"/>
      <c r="R1238" s="561"/>
      <c r="S1238" s="561"/>
      <c r="T1238" s="561"/>
      <c r="U1238" s="561"/>
      <c r="V1238" s="561"/>
      <c r="Y1238" s="561"/>
      <c r="Z1238" s="561"/>
      <c r="AA1238" s="561"/>
      <c r="AB1238" s="561"/>
      <c r="AC1238" s="561"/>
      <c r="AD1238" s="561"/>
      <c r="AE1238" s="561"/>
      <c r="AF1238" s="561"/>
      <c r="AG1238" s="561"/>
      <c r="AH1238" s="561"/>
      <c r="AJ1238" s="561"/>
      <c r="AK1238" s="561"/>
      <c r="AM1238" s="561"/>
      <c r="AN1238" s="561"/>
      <c r="AO1238" s="561"/>
      <c r="AP1238" s="561"/>
      <c r="AQ1238" s="561"/>
      <c r="AR1238" s="561"/>
      <c r="AS1238" s="561"/>
      <c r="AU1238" s="561"/>
      <c r="AV1238" s="561"/>
      <c r="AW1238" s="561"/>
      <c r="AX1238" s="561"/>
      <c r="AY1238" s="561"/>
      <c r="AZ1238" s="561"/>
      <c r="BA1238" s="561"/>
      <c r="BB1238" s="561"/>
      <c r="BC1238" s="561"/>
      <c r="BD1238" s="561"/>
      <c r="BE1238" s="561"/>
      <c r="BF1238" s="561"/>
      <c r="BG1238" s="561"/>
      <c r="BH1238" s="561"/>
      <c r="BI1238" s="561"/>
      <c r="BJ1238" s="561"/>
      <c r="BK1238" s="561"/>
      <c r="BL1238" s="561"/>
      <c r="BM1238" s="561"/>
      <c r="BN1238" s="561"/>
      <c r="BO1238" s="561"/>
      <c r="BP1238" s="561"/>
      <c r="BQ1238" s="561"/>
      <c r="BR1238" s="561"/>
      <c r="BS1238" s="561"/>
      <c r="BT1238" s="561"/>
      <c r="BU1238" s="561"/>
    </row>
    <row r="1239" spans="1:73">
      <c r="A1239" s="561"/>
      <c r="E1239" s="561"/>
      <c r="H1239" s="561"/>
      <c r="Q1239" s="561"/>
      <c r="R1239" s="561"/>
      <c r="S1239" s="561"/>
      <c r="T1239" s="561"/>
      <c r="U1239" s="561"/>
      <c r="V1239" s="561"/>
      <c r="Y1239" s="561"/>
      <c r="Z1239" s="561"/>
      <c r="AA1239" s="561"/>
      <c r="AB1239" s="561"/>
      <c r="AC1239" s="561"/>
      <c r="AD1239" s="561"/>
      <c r="AE1239" s="561"/>
      <c r="AF1239" s="561"/>
      <c r="AG1239" s="561"/>
      <c r="AH1239" s="561"/>
      <c r="AJ1239" s="561"/>
      <c r="AK1239" s="561"/>
      <c r="AM1239" s="561"/>
      <c r="AN1239" s="561"/>
      <c r="AO1239" s="561"/>
      <c r="AP1239" s="561"/>
      <c r="AQ1239" s="561"/>
      <c r="AR1239" s="561"/>
      <c r="AS1239" s="561"/>
      <c r="AU1239" s="561"/>
      <c r="AV1239" s="561"/>
      <c r="AW1239" s="561"/>
      <c r="AX1239" s="561"/>
      <c r="AY1239" s="561"/>
      <c r="AZ1239" s="561"/>
      <c r="BA1239" s="561"/>
      <c r="BB1239" s="561"/>
      <c r="BC1239" s="561"/>
      <c r="BD1239" s="561"/>
      <c r="BE1239" s="561"/>
      <c r="BF1239" s="561"/>
      <c r="BG1239" s="561"/>
      <c r="BH1239" s="561"/>
      <c r="BI1239" s="561"/>
      <c r="BJ1239" s="561"/>
      <c r="BK1239" s="561"/>
      <c r="BL1239" s="561"/>
      <c r="BM1239" s="561"/>
      <c r="BN1239" s="561"/>
      <c r="BO1239" s="561"/>
      <c r="BP1239" s="561"/>
      <c r="BQ1239" s="561"/>
      <c r="BR1239" s="561"/>
      <c r="BS1239" s="561"/>
      <c r="BT1239" s="561"/>
      <c r="BU1239" s="561"/>
    </row>
    <row r="1240" spans="1:73">
      <c r="A1240" s="561"/>
      <c r="E1240" s="561"/>
      <c r="H1240" s="561"/>
      <c r="Q1240" s="561"/>
      <c r="R1240" s="561"/>
      <c r="S1240" s="561"/>
      <c r="T1240" s="561"/>
      <c r="U1240" s="561"/>
      <c r="V1240" s="561"/>
      <c r="Y1240" s="561"/>
      <c r="Z1240" s="561"/>
      <c r="AA1240" s="561"/>
      <c r="AB1240" s="561"/>
      <c r="AC1240" s="561"/>
      <c r="AD1240" s="561"/>
      <c r="AE1240" s="561"/>
      <c r="AF1240" s="561"/>
      <c r="AG1240" s="561"/>
      <c r="AH1240" s="561"/>
      <c r="AJ1240" s="561"/>
      <c r="AK1240" s="561"/>
      <c r="AM1240" s="561"/>
      <c r="AN1240" s="561"/>
      <c r="AO1240" s="561"/>
      <c r="AP1240" s="561"/>
      <c r="AQ1240" s="561"/>
      <c r="AR1240" s="561"/>
      <c r="AS1240" s="561"/>
      <c r="AU1240" s="561"/>
      <c r="AV1240" s="561"/>
      <c r="AW1240" s="561"/>
      <c r="AX1240" s="561"/>
      <c r="AY1240" s="561"/>
      <c r="AZ1240" s="561"/>
      <c r="BA1240" s="561"/>
      <c r="BB1240" s="561"/>
      <c r="BC1240" s="561"/>
      <c r="BD1240" s="561"/>
      <c r="BE1240" s="561"/>
      <c r="BF1240" s="561"/>
      <c r="BG1240" s="561"/>
      <c r="BH1240" s="561"/>
      <c r="BI1240" s="561"/>
      <c r="BJ1240" s="561"/>
      <c r="BK1240" s="561"/>
      <c r="BL1240" s="561"/>
      <c r="BM1240" s="561"/>
      <c r="BN1240" s="561"/>
      <c r="BO1240" s="561"/>
      <c r="BP1240" s="561"/>
      <c r="BQ1240" s="561"/>
      <c r="BR1240" s="561"/>
      <c r="BS1240" s="561"/>
      <c r="BT1240" s="561"/>
      <c r="BU1240" s="561"/>
    </row>
    <row r="1241" spans="1:73">
      <c r="A1241" s="561"/>
      <c r="E1241" s="561"/>
      <c r="H1241" s="561"/>
      <c r="Q1241" s="561"/>
      <c r="R1241" s="561"/>
      <c r="S1241" s="561"/>
      <c r="T1241" s="561"/>
      <c r="U1241" s="561"/>
      <c r="V1241" s="561"/>
      <c r="Y1241" s="561"/>
      <c r="Z1241" s="561"/>
      <c r="AA1241" s="561"/>
      <c r="AB1241" s="561"/>
      <c r="AC1241" s="561"/>
      <c r="AD1241" s="561"/>
      <c r="AE1241" s="561"/>
      <c r="AF1241" s="561"/>
      <c r="AG1241" s="561"/>
      <c r="AH1241" s="561"/>
      <c r="AJ1241" s="561"/>
      <c r="AK1241" s="561"/>
      <c r="AM1241" s="561"/>
      <c r="AN1241" s="561"/>
      <c r="AO1241" s="561"/>
      <c r="AP1241" s="561"/>
      <c r="AQ1241" s="561"/>
      <c r="AR1241" s="561"/>
      <c r="AS1241" s="561"/>
      <c r="AU1241" s="561"/>
      <c r="AV1241" s="561"/>
      <c r="AW1241" s="561"/>
      <c r="AX1241" s="561"/>
      <c r="AY1241" s="561"/>
      <c r="AZ1241" s="561"/>
      <c r="BA1241" s="561"/>
      <c r="BB1241" s="561"/>
      <c r="BC1241" s="561"/>
      <c r="BD1241" s="561"/>
      <c r="BE1241" s="561"/>
      <c r="BF1241" s="561"/>
      <c r="BG1241" s="561"/>
      <c r="BH1241" s="561"/>
      <c r="BI1241" s="561"/>
      <c r="BJ1241" s="561"/>
      <c r="BK1241" s="561"/>
      <c r="BL1241" s="561"/>
      <c r="BM1241" s="561"/>
      <c r="BN1241" s="561"/>
      <c r="BO1241" s="561"/>
      <c r="BP1241" s="561"/>
      <c r="BQ1241" s="561"/>
      <c r="BR1241" s="561"/>
      <c r="BS1241" s="561"/>
      <c r="BT1241" s="561"/>
      <c r="BU1241" s="561"/>
    </row>
    <row r="1242" spans="1:73">
      <c r="A1242" s="561"/>
      <c r="E1242" s="561"/>
      <c r="H1242" s="561"/>
      <c r="Q1242" s="561"/>
      <c r="R1242" s="561"/>
      <c r="S1242" s="561"/>
      <c r="T1242" s="561"/>
      <c r="U1242" s="561"/>
      <c r="V1242" s="561"/>
      <c r="Y1242" s="561"/>
      <c r="Z1242" s="561"/>
      <c r="AA1242" s="561"/>
      <c r="AB1242" s="561"/>
      <c r="AC1242" s="561"/>
      <c r="AD1242" s="561"/>
      <c r="AE1242" s="561"/>
      <c r="AF1242" s="561"/>
      <c r="AG1242" s="561"/>
      <c r="AH1242" s="561"/>
      <c r="AJ1242" s="561"/>
      <c r="AK1242" s="561"/>
      <c r="AM1242" s="561"/>
      <c r="AN1242" s="561"/>
      <c r="AO1242" s="561"/>
      <c r="AP1242" s="561"/>
      <c r="AQ1242" s="561"/>
      <c r="AR1242" s="561"/>
      <c r="AS1242" s="561"/>
      <c r="AU1242" s="561"/>
      <c r="AV1242" s="561"/>
      <c r="AW1242" s="561"/>
      <c r="AX1242" s="561"/>
      <c r="AY1242" s="561"/>
      <c r="AZ1242" s="561"/>
      <c r="BA1242" s="561"/>
      <c r="BB1242" s="561"/>
      <c r="BC1242" s="561"/>
      <c r="BD1242" s="561"/>
      <c r="BE1242" s="561"/>
      <c r="BF1242" s="561"/>
      <c r="BG1242" s="561"/>
      <c r="BH1242" s="561"/>
      <c r="BI1242" s="561"/>
      <c r="BJ1242" s="561"/>
      <c r="BK1242" s="561"/>
      <c r="BL1242" s="561"/>
      <c r="BM1242" s="561"/>
      <c r="BN1242" s="561"/>
      <c r="BO1242" s="561"/>
      <c r="BP1242" s="561"/>
      <c r="BQ1242" s="561"/>
      <c r="BR1242" s="561"/>
      <c r="BS1242" s="561"/>
      <c r="BT1242" s="561"/>
      <c r="BU1242" s="561"/>
    </row>
    <row r="1243" spans="1:73">
      <c r="A1243" s="561"/>
      <c r="E1243" s="561"/>
      <c r="H1243" s="561"/>
      <c r="Q1243" s="561"/>
      <c r="R1243" s="561"/>
      <c r="S1243" s="561"/>
      <c r="T1243" s="561"/>
      <c r="U1243" s="561"/>
      <c r="V1243" s="561"/>
      <c r="Y1243" s="561"/>
      <c r="Z1243" s="561"/>
      <c r="AA1243" s="561"/>
      <c r="AB1243" s="561"/>
      <c r="AC1243" s="561"/>
      <c r="AD1243" s="561"/>
      <c r="AE1243" s="561"/>
      <c r="AF1243" s="561"/>
      <c r="AG1243" s="561"/>
      <c r="AH1243" s="561"/>
      <c r="AJ1243" s="561"/>
      <c r="AK1243" s="561"/>
      <c r="AM1243" s="561"/>
      <c r="AN1243" s="561"/>
      <c r="AO1243" s="561"/>
      <c r="AP1243" s="561"/>
      <c r="AQ1243" s="561"/>
      <c r="AR1243" s="561"/>
      <c r="AS1243" s="561"/>
      <c r="AU1243" s="561"/>
      <c r="AV1243" s="561"/>
      <c r="AW1243" s="561"/>
      <c r="AX1243" s="561"/>
      <c r="AY1243" s="561"/>
      <c r="AZ1243" s="561"/>
      <c r="BA1243" s="561"/>
      <c r="BB1243" s="561"/>
      <c r="BC1243" s="561"/>
      <c r="BD1243" s="561"/>
      <c r="BE1243" s="561"/>
      <c r="BF1243" s="561"/>
      <c r="BG1243" s="561"/>
      <c r="BH1243" s="561"/>
      <c r="BI1243" s="561"/>
      <c r="BJ1243" s="561"/>
      <c r="BK1243" s="561"/>
      <c r="BL1243" s="561"/>
      <c r="BM1243" s="561"/>
      <c r="BN1243" s="561"/>
      <c r="BO1243" s="561"/>
      <c r="BP1243" s="561"/>
      <c r="BQ1243" s="561"/>
      <c r="BR1243" s="561"/>
      <c r="BS1243" s="561"/>
      <c r="BT1243" s="561"/>
      <c r="BU1243" s="561"/>
    </row>
    <row r="1244" spans="1:73">
      <c r="A1244" s="561"/>
      <c r="E1244" s="561"/>
      <c r="H1244" s="561"/>
      <c r="Q1244" s="561"/>
      <c r="R1244" s="561"/>
      <c r="S1244" s="561"/>
      <c r="T1244" s="561"/>
      <c r="U1244" s="561"/>
      <c r="V1244" s="561"/>
      <c r="Y1244" s="561"/>
      <c r="Z1244" s="561"/>
      <c r="AA1244" s="561"/>
      <c r="AB1244" s="561"/>
      <c r="AC1244" s="561"/>
      <c r="AD1244" s="561"/>
      <c r="AE1244" s="561"/>
      <c r="AF1244" s="561"/>
      <c r="AG1244" s="561"/>
      <c r="AH1244" s="561"/>
      <c r="AJ1244" s="561"/>
      <c r="AK1244" s="561"/>
      <c r="AM1244" s="561"/>
      <c r="AN1244" s="561"/>
      <c r="AO1244" s="561"/>
      <c r="AP1244" s="561"/>
      <c r="AQ1244" s="561"/>
      <c r="AR1244" s="561"/>
      <c r="AS1244" s="561"/>
      <c r="AU1244" s="561"/>
      <c r="AV1244" s="561"/>
      <c r="AW1244" s="561"/>
      <c r="AX1244" s="561"/>
      <c r="AY1244" s="561"/>
      <c r="AZ1244" s="561"/>
      <c r="BA1244" s="561"/>
      <c r="BB1244" s="561"/>
      <c r="BC1244" s="561"/>
      <c r="BD1244" s="561"/>
      <c r="BE1244" s="561"/>
      <c r="BF1244" s="561"/>
      <c r="BG1244" s="561"/>
      <c r="BH1244" s="561"/>
      <c r="BI1244" s="561"/>
      <c r="BJ1244" s="561"/>
      <c r="BK1244" s="561"/>
      <c r="BL1244" s="561"/>
      <c r="BM1244" s="561"/>
      <c r="BN1244" s="561"/>
      <c r="BO1244" s="561"/>
      <c r="BP1244" s="561"/>
      <c r="BQ1244" s="561"/>
      <c r="BR1244" s="561"/>
      <c r="BS1244" s="561"/>
      <c r="BT1244" s="561"/>
      <c r="BU1244" s="561"/>
    </row>
    <row r="1245" spans="1:73">
      <c r="A1245" s="561"/>
      <c r="E1245" s="561"/>
      <c r="H1245" s="561"/>
      <c r="Q1245" s="561"/>
      <c r="R1245" s="561"/>
      <c r="S1245" s="561"/>
      <c r="T1245" s="561"/>
      <c r="U1245" s="561"/>
      <c r="V1245" s="561"/>
      <c r="Y1245" s="561"/>
      <c r="Z1245" s="561"/>
      <c r="AA1245" s="561"/>
      <c r="AB1245" s="561"/>
      <c r="AC1245" s="561"/>
      <c r="AD1245" s="561"/>
      <c r="AE1245" s="561"/>
      <c r="AF1245" s="561"/>
      <c r="AG1245" s="561"/>
      <c r="AH1245" s="561"/>
      <c r="AJ1245" s="561"/>
      <c r="AK1245" s="561"/>
      <c r="AM1245" s="561"/>
      <c r="AN1245" s="561"/>
      <c r="AO1245" s="561"/>
      <c r="AP1245" s="561"/>
      <c r="AQ1245" s="561"/>
      <c r="AR1245" s="561"/>
      <c r="AS1245" s="561"/>
      <c r="AU1245" s="561"/>
      <c r="AV1245" s="561"/>
      <c r="AW1245" s="561"/>
      <c r="AX1245" s="561"/>
      <c r="AY1245" s="561"/>
      <c r="AZ1245" s="561"/>
      <c r="BA1245" s="561"/>
      <c r="BB1245" s="561"/>
      <c r="BC1245" s="561"/>
      <c r="BD1245" s="561"/>
      <c r="BE1245" s="561"/>
      <c r="BF1245" s="561"/>
      <c r="BG1245" s="561"/>
      <c r="BH1245" s="561"/>
      <c r="BI1245" s="561"/>
      <c r="BJ1245" s="561"/>
      <c r="BK1245" s="561"/>
      <c r="BL1245" s="561"/>
      <c r="BM1245" s="561"/>
      <c r="BN1245" s="561"/>
      <c r="BO1245" s="561"/>
      <c r="BP1245" s="561"/>
      <c r="BQ1245" s="561"/>
      <c r="BR1245" s="561"/>
      <c r="BS1245" s="561"/>
      <c r="BT1245" s="561"/>
      <c r="BU1245" s="561"/>
    </row>
    <row r="1246" spans="1:73">
      <c r="A1246" s="561"/>
      <c r="E1246" s="561"/>
      <c r="H1246" s="561"/>
      <c r="Q1246" s="561"/>
      <c r="R1246" s="561"/>
      <c r="S1246" s="561"/>
      <c r="T1246" s="561"/>
      <c r="U1246" s="561"/>
      <c r="V1246" s="561"/>
      <c r="Y1246" s="561"/>
      <c r="Z1246" s="561"/>
      <c r="AA1246" s="561"/>
      <c r="AB1246" s="561"/>
      <c r="AC1246" s="561"/>
      <c r="AD1246" s="561"/>
      <c r="AE1246" s="561"/>
      <c r="AF1246" s="561"/>
      <c r="AG1246" s="561"/>
      <c r="AH1246" s="561"/>
      <c r="AJ1246" s="561"/>
      <c r="AK1246" s="561"/>
      <c r="AM1246" s="561"/>
      <c r="AN1246" s="561"/>
      <c r="AO1246" s="561"/>
      <c r="AP1246" s="561"/>
      <c r="AQ1246" s="561"/>
      <c r="AR1246" s="561"/>
      <c r="AS1246" s="561"/>
      <c r="AU1246" s="561"/>
      <c r="AV1246" s="561"/>
      <c r="AW1246" s="561"/>
      <c r="AX1246" s="561"/>
      <c r="AY1246" s="561"/>
      <c r="AZ1246" s="561"/>
      <c r="BA1246" s="561"/>
      <c r="BB1246" s="561"/>
      <c r="BC1246" s="561"/>
      <c r="BD1246" s="561"/>
      <c r="BE1246" s="561"/>
      <c r="BF1246" s="561"/>
      <c r="BG1246" s="561"/>
      <c r="BH1246" s="561"/>
      <c r="BI1246" s="561"/>
      <c r="BJ1246" s="561"/>
      <c r="BK1246" s="561"/>
      <c r="BL1246" s="561"/>
      <c r="BM1246" s="561"/>
      <c r="BN1246" s="561"/>
      <c r="BO1246" s="561"/>
      <c r="BP1246" s="561"/>
      <c r="BQ1246" s="561"/>
      <c r="BR1246" s="561"/>
      <c r="BS1246" s="561"/>
      <c r="BT1246" s="561"/>
      <c r="BU1246" s="561"/>
    </row>
    <row r="1247" spans="1:73">
      <c r="A1247" s="561"/>
      <c r="E1247" s="561"/>
      <c r="H1247" s="561"/>
      <c r="Q1247" s="561"/>
      <c r="R1247" s="561"/>
      <c r="S1247" s="561"/>
      <c r="T1247" s="561"/>
      <c r="U1247" s="561"/>
      <c r="V1247" s="561"/>
      <c r="Y1247" s="561"/>
      <c r="Z1247" s="561"/>
      <c r="AA1247" s="561"/>
      <c r="AB1247" s="561"/>
      <c r="AC1247" s="561"/>
      <c r="AD1247" s="561"/>
      <c r="AE1247" s="561"/>
      <c r="AF1247" s="561"/>
      <c r="AG1247" s="561"/>
      <c r="AH1247" s="561"/>
      <c r="AJ1247" s="561"/>
      <c r="AK1247" s="561"/>
      <c r="AM1247" s="561"/>
      <c r="AN1247" s="561"/>
      <c r="AO1247" s="561"/>
      <c r="AP1247" s="561"/>
      <c r="AQ1247" s="561"/>
      <c r="AR1247" s="561"/>
      <c r="AS1247" s="561"/>
      <c r="AU1247" s="561"/>
      <c r="AV1247" s="561"/>
      <c r="AW1247" s="561"/>
      <c r="AX1247" s="561"/>
      <c r="AY1247" s="561"/>
      <c r="AZ1247" s="561"/>
      <c r="BA1247" s="561"/>
      <c r="BB1247" s="561"/>
      <c r="BC1247" s="561"/>
      <c r="BD1247" s="561"/>
      <c r="BE1247" s="561"/>
      <c r="BF1247" s="561"/>
      <c r="BG1247" s="561"/>
      <c r="BH1247" s="561"/>
      <c r="BI1247" s="561"/>
      <c r="BJ1247" s="561"/>
      <c r="BK1247" s="561"/>
      <c r="BL1247" s="561"/>
      <c r="BM1247" s="561"/>
      <c r="BN1247" s="561"/>
      <c r="BO1247" s="561"/>
      <c r="BP1247" s="561"/>
      <c r="BQ1247" s="561"/>
      <c r="BR1247" s="561"/>
      <c r="BS1247" s="561"/>
      <c r="BT1247" s="561"/>
      <c r="BU1247" s="561"/>
    </row>
    <row r="1248" spans="1:73">
      <c r="A1248" s="561"/>
      <c r="E1248" s="561"/>
      <c r="H1248" s="561"/>
      <c r="Q1248" s="561"/>
      <c r="R1248" s="561"/>
      <c r="S1248" s="561"/>
      <c r="T1248" s="561"/>
      <c r="U1248" s="561"/>
      <c r="V1248" s="561"/>
      <c r="Y1248" s="561"/>
      <c r="Z1248" s="561"/>
      <c r="AA1248" s="561"/>
      <c r="AB1248" s="561"/>
      <c r="AC1248" s="561"/>
      <c r="AD1248" s="561"/>
      <c r="AE1248" s="561"/>
      <c r="AF1248" s="561"/>
      <c r="AG1248" s="561"/>
      <c r="AH1248" s="561"/>
      <c r="AJ1248" s="561"/>
      <c r="AK1248" s="561"/>
      <c r="AM1248" s="561"/>
      <c r="AN1248" s="561"/>
      <c r="AO1248" s="561"/>
      <c r="AP1248" s="561"/>
      <c r="AQ1248" s="561"/>
      <c r="AR1248" s="561"/>
      <c r="AS1248" s="561"/>
      <c r="AU1248" s="561"/>
      <c r="AV1248" s="561"/>
      <c r="AW1248" s="561"/>
      <c r="AX1248" s="561"/>
      <c r="AY1248" s="561"/>
      <c r="AZ1248" s="561"/>
      <c r="BA1248" s="561"/>
      <c r="BB1248" s="561"/>
      <c r="BC1248" s="561"/>
      <c r="BD1248" s="561"/>
      <c r="BE1248" s="561"/>
      <c r="BF1248" s="561"/>
      <c r="BG1248" s="561"/>
      <c r="BH1248" s="561"/>
      <c r="BI1248" s="561"/>
      <c r="BJ1248" s="561"/>
      <c r="BK1248" s="561"/>
      <c r="BL1248" s="561"/>
      <c r="BM1248" s="561"/>
      <c r="BN1248" s="561"/>
      <c r="BO1248" s="561"/>
      <c r="BP1248" s="561"/>
      <c r="BQ1248" s="561"/>
      <c r="BR1248" s="561"/>
      <c r="BS1248" s="561"/>
      <c r="BT1248" s="561"/>
      <c r="BU1248" s="561"/>
    </row>
    <row r="1249" spans="1:73">
      <c r="A1249" s="561"/>
      <c r="E1249" s="561"/>
      <c r="H1249" s="561"/>
      <c r="Q1249" s="561"/>
      <c r="R1249" s="561"/>
      <c r="S1249" s="561"/>
      <c r="T1249" s="561"/>
      <c r="U1249" s="561"/>
      <c r="V1249" s="561"/>
      <c r="Y1249" s="561"/>
      <c r="Z1249" s="561"/>
      <c r="AA1249" s="561"/>
      <c r="AB1249" s="561"/>
      <c r="AC1249" s="561"/>
      <c r="AD1249" s="561"/>
      <c r="AE1249" s="561"/>
      <c r="AF1249" s="561"/>
      <c r="AG1249" s="561"/>
      <c r="AH1249" s="561"/>
      <c r="AJ1249" s="561"/>
      <c r="AK1249" s="561"/>
      <c r="AM1249" s="561"/>
      <c r="AN1249" s="561"/>
      <c r="AO1249" s="561"/>
      <c r="AP1249" s="561"/>
      <c r="AQ1249" s="561"/>
      <c r="AR1249" s="561"/>
      <c r="AS1249" s="561"/>
      <c r="AU1249" s="561"/>
      <c r="AV1249" s="561"/>
      <c r="AW1249" s="561"/>
      <c r="AX1249" s="561"/>
      <c r="AY1249" s="561"/>
      <c r="AZ1249" s="561"/>
      <c r="BA1249" s="561"/>
      <c r="BB1249" s="561"/>
      <c r="BC1249" s="561"/>
      <c r="BD1249" s="561"/>
      <c r="BE1249" s="561"/>
      <c r="BF1249" s="561"/>
      <c r="BG1249" s="561"/>
      <c r="BH1249" s="561"/>
      <c r="BI1249" s="561"/>
      <c r="BJ1249" s="561"/>
      <c r="BK1249" s="561"/>
      <c r="BL1249" s="561"/>
      <c r="BM1249" s="561"/>
      <c r="BN1249" s="561"/>
      <c r="BO1249" s="561"/>
      <c r="BP1249" s="561"/>
      <c r="BQ1249" s="561"/>
      <c r="BR1249" s="561"/>
      <c r="BS1249" s="561"/>
      <c r="BT1249" s="561"/>
      <c r="BU1249" s="561"/>
    </row>
    <row r="1250" spans="1:73">
      <c r="A1250" s="561"/>
      <c r="E1250" s="561"/>
      <c r="H1250" s="561"/>
      <c r="Q1250" s="561"/>
      <c r="R1250" s="561"/>
      <c r="S1250" s="561"/>
      <c r="T1250" s="561"/>
      <c r="U1250" s="561"/>
      <c r="V1250" s="561"/>
      <c r="Y1250" s="561"/>
      <c r="Z1250" s="561"/>
      <c r="AA1250" s="561"/>
      <c r="AB1250" s="561"/>
      <c r="AC1250" s="561"/>
      <c r="AD1250" s="561"/>
      <c r="AE1250" s="561"/>
      <c r="AF1250" s="561"/>
      <c r="AG1250" s="561"/>
      <c r="AH1250" s="561"/>
      <c r="AJ1250" s="561"/>
      <c r="AK1250" s="561"/>
      <c r="AM1250" s="561"/>
      <c r="AN1250" s="561"/>
      <c r="AO1250" s="561"/>
      <c r="AP1250" s="561"/>
      <c r="AQ1250" s="561"/>
      <c r="AR1250" s="561"/>
      <c r="AS1250" s="561"/>
      <c r="AU1250" s="561"/>
      <c r="AV1250" s="561"/>
      <c r="AW1250" s="561"/>
      <c r="AX1250" s="561"/>
      <c r="AY1250" s="561"/>
      <c r="AZ1250" s="561"/>
      <c r="BA1250" s="561"/>
      <c r="BB1250" s="561"/>
      <c r="BC1250" s="561"/>
      <c r="BD1250" s="561"/>
      <c r="BE1250" s="561"/>
      <c r="BF1250" s="561"/>
      <c r="BG1250" s="561"/>
      <c r="BH1250" s="561"/>
      <c r="BI1250" s="561"/>
      <c r="BJ1250" s="561"/>
      <c r="BK1250" s="561"/>
      <c r="BL1250" s="561"/>
      <c r="BM1250" s="561"/>
      <c r="BN1250" s="561"/>
      <c r="BO1250" s="561"/>
      <c r="BP1250" s="561"/>
      <c r="BQ1250" s="561"/>
      <c r="BR1250" s="561"/>
      <c r="BS1250" s="561"/>
      <c r="BT1250" s="561"/>
      <c r="BU1250" s="561"/>
    </row>
    <row r="1251" spans="1:73">
      <c r="A1251" s="561"/>
      <c r="E1251" s="561"/>
      <c r="H1251" s="561"/>
      <c r="Q1251" s="561"/>
      <c r="R1251" s="561"/>
      <c r="S1251" s="561"/>
      <c r="T1251" s="561"/>
      <c r="U1251" s="561"/>
      <c r="V1251" s="561"/>
      <c r="Y1251" s="561"/>
      <c r="Z1251" s="561"/>
      <c r="AA1251" s="561"/>
      <c r="AB1251" s="561"/>
      <c r="AC1251" s="561"/>
      <c r="AD1251" s="561"/>
      <c r="AE1251" s="561"/>
      <c r="AF1251" s="561"/>
      <c r="AG1251" s="561"/>
      <c r="AH1251" s="561"/>
      <c r="AJ1251" s="561"/>
      <c r="AK1251" s="561"/>
      <c r="AM1251" s="561"/>
      <c r="AN1251" s="561"/>
      <c r="AO1251" s="561"/>
      <c r="AP1251" s="561"/>
      <c r="AQ1251" s="561"/>
      <c r="AR1251" s="561"/>
      <c r="AS1251" s="561"/>
      <c r="AU1251" s="561"/>
      <c r="AV1251" s="561"/>
      <c r="AW1251" s="561"/>
      <c r="AX1251" s="561"/>
      <c r="AY1251" s="561"/>
      <c r="AZ1251" s="561"/>
      <c r="BA1251" s="561"/>
      <c r="BB1251" s="561"/>
      <c r="BC1251" s="561"/>
      <c r="BD1251" s="561"/>
      <c r="BE1251" s="561"/>
      <c r="BF1251" s="561"/>
      <c r="BG1251" s="561"/>
      <c r="BH1251" s="561"/>
      <c r="BI1251" s="561"/>
      <c r="BJ1251" s="561"/>
      <c r="BK1251" s="561"/>
      <c r="BL1251" s="561"/>
      <c r="BM1251" s="561"/>
      <c r="BN1251" s="561"/>
      <c r="BO1251" s="561"/>
      <c r="BP1251" s="561"/>
      <c r="BQ1251" s="561"/>
      <c r="BR1251" s="561"/>
      <c r="BS1251" s="561"/>
      <c r="BT1251" s="561"/>
      <c r="BU1251" s="561"/>
    </row>
    <row r="1252" spans="1:73">
      <c r="A1252" s="561"/>
      <c r="E1252" s="561"/>
      <c r="H1252" s="561"/>
      <c r="Q1252" s="561"/>
      <c r="R1252" s="561"/>
      <c r="S1252" s="561"/>
      <c r="T1252" s="561"/>
      <c r="U1252" s="561"/>
      <c r="V1252" s="561"/>
      <c r="Y1252" s="561"/>
      <c r="Z1252" s="561"/>
      <c r="AA1252" s="561"/>
      <c r="AB1252" s="561"/>
      <c r="AC1252" s="561"/>
      <c r="AD1252" s="561"/>
      <c r="AE1252" s="561"/>
      <c r="AF1252" s="561"/>
      <c r="AG1252" s="561"/>
      <c r="AH1252" s="561"/>
      <c r="AJ1252" s="561"/>
      <c r="AK1252" s="561"/>
      <c r="AM1252" s="561"/>
      <c r="AN1252" s="561"/>
      <c r="AO1252" s="561"/>
      <c r="AP1252" s="561"/>
      <c r="AQ1252" s="561"/>
      <c r="AR1252" s="561"/>
      <c r="AS1252" s="561"/>
      <c r="AU1252" s="561"/>
      <c r="AV1252" s="561"/>
      <c r="AW1252" s="561"/>
      <c r="AX1252" s="561"/>
      <c r="AY1252" s="561"/>
      <c r="AZ1252" s="561"/>
      <c r="BA1252" s="561"/>
      <c r="BB1252" s="561"/>
      <c r="BC1252" s="561"/>
      <c r="BD1252" s="561"/>
      <c r="BE1252" s="561"/>
      <c r="BF1252" s="561"/>
      <c r="BG1252" s="561"/>
      <c r="BH1252" s="561"/>
      <c r="BI1252" s="561"/>
      <c r="BJ1252" s="561"/>
      <c r="BK1252" s="561"/>
      <c r="BL1252" s="561"/>
      <c r="BM1252" s="561"/>
      <c r="BN1252" s="561"/>
      <c r="BO1252" s="561"/>
      <c r="BP1252" s="561"/>
      <c r="BQ1252" s="561"/>
      <c r="BR1252" s="561"/>
      <c r="BS1252" s="561"/>
      <c r="BT1252" s="561"/>
      <c r="BU1252" s="561"/>
    </row>
    <row r="1253" spans="1:73">
      <c r="A1253" s="561"/>
      <c r="E1253" s="561"/>
      <c r="H1253" s="561"/>
      <c r="Q1253" s="561"/>
      <c r="R1253" s="561"/>
      <c r="S1253" s="561"/>
      <c r="T1253" s="561"/>
      <c r="U1253" s="561"/>
      <c r="V1253" s="561"/>
      <c r="Y1253" s="561"/>
      <c r="Z1253" s="561"/>
      <c r="AA1253" s="561"/>
      <c r="AB1253" s="561"/>
      <c r="AC1253" s="561"/>
      <c r="AD1253" s="561"/>
      <c r="AE1253" s="561"/>
      <c r="AF1253" s="561"/>
      <c r="AG1253" s="561"/>
      <c r="AH1253" s="561"/>
      <c r="AJ1253" s="561"/>
      <c r="AK1253" s="561"/>
      <c r="AM1253" s="561"/>
      <c r="AN1253" s="561"/>
      <c r="AO1253" s="561"/>
      <c r="AP1253" s="561"/>
      <c r="AQ1253" s="561"/>
      <c r="AR1253" s="561"/>
      <c r="AS1253" s="561"/>
      <c r="AU1253" s="561"/>
      <c r="AV1253" s="561"/>
      <c r="AW1253" s="561"/>
      <c r="AX1253" s="561"/>
      <c r="AY1253" s="561"/>
      <c r="AZ1253" s="561"/>
      <c r="BA1253" s="561"/>
      <c r="BB1253" s="561"/>
      <c r="BC1253" s="561"/>
      <c r="BD1253" s="561"/>
      <c r="BE1253" s="561"/>
      <c r="BF1253" s="561"/>
      <c r="BG1253" s="561"/>
      <c r="BH1253" s="561"/>
      <c r="BI1253" s="561"/>
      <c r="BJ1253" s="561"/>
      <c r="BK1253" s="561"/>
      <c r="BL1253" s="561"/>
      <c r="BM1253" s="561"/>
      <c r="BN1253" s="561"/>
      <c r="BO1253" s="561"/>
      <c r="BP1253" s="561"/>
      <c r="BQ1253" s="561"/>
      <c r="BR1253" s="561"/>
      <c r="BS1253" s="561"/>
      <c r="BT1253" s="561"/>
      <c r="BU1253" s="561"/>
    </row>
    <row r="1254" spans="1:73">
      <c r="A1254" s="561"/>
      <c r="E1254" s="561"/>
      <c r="H1254" s="561"/>
      <c r="Q1254" s="561"/>
      <c r="R1254" s="561"/>
      <c r="S1254" s="561"/>
      <c r="T1254" s="561"/>
      <c r="U1254" s="561"/>
      <c r="V1254" s="561"/>
      <c r="Y1254" s="561"/>
      <c r="Z1254" s="561"/>
      <c r="AA1254" s="561"/>
      <c r="AB1254" s="561"/>
      <c r="AC1254" s="561"/>
      <c r="AD1254" s="561"/>
      <c r="AE1254" s="561"/>
      <c r="AF1254" s="561"/>
      <c r="AG1254" s="561"/>
      <c r="AH1254" s="561"/>
      <c r="AJ1254" s="561"/>
      <c r="AK1254" s="561"/>
      <c r="AM1254" s="561"/>
      <c r="AN1254" s="561"/>
      <c r="AO1254" s="561"/>
      <c r="AP1254" s="561"/>
      <c r="AQ1254" s="561"/>
      <c r="AR1254" s="561"/>
      <c r="AS1254" s="561"/>
      <c r="AU1254" s="561"/>
      <c r="AV1254" s="561"/>
      <c r="AW1254" s="561"/>
      <c r="AX1254" s="561"/>
      <c r="AY1254" s="561"/>
      <c r="AZ1254" s="561"/>
      <c r="BA1254" s="561"/>
      <c r="BB1254" s="561"/>
      <c r="BC1254" s="561"/>
      <c r="BD1254" s="561"/>
      <c r="BE1254" s="561"/>
      <c r="BF1254" s="561"/>
      <c r="BG1254" s="561"/>
      <c r="BH1254" s="561"/>
      <c r="BI1254" s="561"/>
      <c r="BJ1254" s="561"/>
      <c r="BK1254" s="561"/>
      <c r="BL1254" s="561"/>
      <c r="BM1254" s="561"/>
      <c r="BN1254" s="561"/>
      <c r="BO1254" s="561"/>
      <c r="BP1254" s="561"/>
      <c r="BQ1254" s="561"/>
      <c r="BR1254" s="561"/>
      <c r="BS1254" s="561"/>
      <c r="BT1254" s="561"/>
      <c r="BU1254" s="561"/>
    </row>
    <row r="1255" spans="1:73">
      <c r="A1255" s="561"/>
      <c r="E1255" s="561"/>
      <c r="H1255" s="561"/>
      <c r="Q1255" s="561"/>
      <c r="R1255" s="561"/>
      <c r="S1255" s="561"/>
      <c r="T1255" s="561"/>
      <c r="U1255" s="561"/>
      <c r="V1255" s="561"/>
      <c r="Y1255" s="561"/>
      <c r="Z1255" s="561"/>
      <c r="AA1255" s="561"/>
      <c r="AB1255" s="561"/>
      <c r="AC1255" s="561"/>
      <c r="AD1255" s="561"/>
      <c r="AE1255" s="561"/>
      <c r="AF1255" s="561"/>
      <c r="AG1255" s="561"/>
      <c r="AH1255" s="561"/>
      <c r="AJ1255" s="561"/>
      <c r="AK1255" s="561"/>
      <c r="AM1255" s="561"/>
      <c r="AN1255" s="561"/>
      <c r="AO1255" s="561"/>
      <c r="AP1255" s="561"/>
      <c r="AQ1255" s="561"/>
      <c r="AR1255" s="561"/>
      <c r="AS1255" s="561"/>
      <c r="AU1255" s="561"/>
      <c r="AV1255" s="561"/>
      <c r="AW1255" s="561"/>
      <c r="AX1255" s="561"/>
      <c r="AY1255" s="561"/>
      <c r="AZ1255" s="561"/>
      <c r="BA1255" s="561"/>
      <c r="BB1255" s="561"/>
      <c r="BC1255" s="561"/>
      <c r="BD1255" s="561"/>
      <c r="BE1255" s="561"/>
      <c r="BF1255" s="561"/>
      <c r="BG1255" s="561"/>
      <c r="BH1255" s="561"/>
      <c r="BI1255" s="561"/>
      <c r="BJ1255" s="561"/>
      <c r="BK1255" s="561"/>
      <c r="BL1255" s="561"/>
      <c r="BM1255" s="561"/>
      <c r="BN1255" s="561"/>
      <c r="BO1255" s="561"/>
      <c r="BP1255" s="561"/>
      <c r="BQ1255" s="561"/>
      <c r="BR1255" s="561"/>
      <c r="BS1255" s="561"/>
      <c r="BT1255" s="561"/>
      <c r="BU1255" s="561"/>
    </row>
    <row r="1256" spans="1:73">
      <c r="A1256" s="561"/>
      <c r="E1256" s="561"/>
      <c r="H1256" s="561"/>
      <c r="Q1256" s="561"/>
      <c r="R1256" s="561"/>
      <c r="S1256" s="561"/>
      <c r="T1256" s="561"/>
      <c r="U1256" s="561"/>
      <c r="V1256" s="561"/>
      <c r="Y1256" s="561"/>
      <c r="Z1256" s="561"/>
      <c r="AA1256" s="561"/>
      <c r="AB1256" s="561"/>
      <c r="AC1256" s="561"/>
      <c r="AD1256" s="561"/>
      <c r="AE1256" s="561"/>
      <c r="AF1256" s="561"/>
      <c r="AG1256" s="561"/>
      <c r="AH1256" s="561"/>
      <c r="AJ1256" s="561"/>
      <c r="AK1256" s="561"/>
      <c r="AM1256" s="561"/>
      <c r="AN1256" s="561"/>
      <c r="AO1256" s="561"/>
      <c r="AP1256" s="561"/>
      <c r="AQ1256" s="561"/>
      <c r="AR1256" s="561"/>
      <c r="AS1256" s="561"/>
      <c r="AU1256" s="561"/>
      <c r="AV1256" s="561"/>
      <c r="AW1256" s="561"/>
      <c r="AX1256" s="561"/>
      <c r="AY1256" s="561"/>
      <c r="AZ1256" s="561"/>
      <c r="BA1256" s="561"/>
      <c r="BB1256" s="561"/>
      <c r="BC1256" s="561"/>
      <c r="BD1256" s="561"/>
      <c r="BE1256" s="561"/>
      <c r="BF1256" s="561"/>
      <c r="BG1256" s="561"/>
      <c r="BH1256" s="561"/>
      <c r="BI1256" s="561"/>
      <c r="BJ1256" s="561"/>
      <c r="BK1256" s="561"/>
      <c r="BL1256" s="561"/>
      <c r="BM1256" s="561"/>
      <c r="BN1256" s="561"/>
      <c r="BO1256" s="561"/>
      <c r="BP1256" s="561"/>
      <c r="BQ1256" s="561"/>
      <c r="BR1256" s="561"/>
      <c r="BS1256" s="561"/>
      <c r="BT1256" s="561"/>
      <c r="BU1256" s="561"/>
    </row>
    <row r="1257" spans="1:73">
      <c r="A1257" s="561"/>
      <c r="E1257" s="561"/>
      <c r="H1257" s="561"/>
      <c r="Q1257" s="561"/>
      <c r="R1257" s="561"/>
      <c r="S1257" s="561"/>
      <c r="T1257" s="561"/>
      <c r="U1257" s="561"/>
      <c r="V1257" s="561"/>
      <c r="Y1257" s="561"/>
      <c r="Z1257" s="561"/>
      <c r="AA1257" s="561"/>
      <c r="AB1257" s="561"/>
      <c r="AC1257" s="561"/>
      <c r="AD1257" s="561"/>
      <c r="AE1257" s="561"/>
      <c r="AF1257" s="561"/>
      <c r="AG1257" s="561"/>
      <c r="AH1257" s="561"/>
      <c r="AJ1257" s="561"/>
      <c r="AK1257" s="561"/>
      <c r="AM1257" s="561"/>
      <c r="AN1257" s="561"/>
      <c r="AO1257" s="561"/>
      <c r="AP1257" s="561"/>
      <c r="AQ1257" s="561"/>
      <c r="AR1257" s="561"/>
      <c r="AS1257" s="561"/>
      <c r="AU1257" s="561"/>
      <c r="AV1257" s="561"/>
      <c r="AW1257" s="561"/>
      <c r="AX1257" s="561"/>
      <c r="AY1257" s="561"/>
      <c r="AZ1257" s="561"/>
      <c r="BA1257" s="561"/>
      <c r="BB1257" s="561"/>
      <c r="BC1257" s="561"/>
      <c r="BD1257" s="561"/>
      <c r="BE1257" s="561"/>
      <c r="BF1257" s="561"/>
      <c r="BG1257" s="561"/>
      <c r="BH1257" s="561"/>
      <c r="BI1257" s="561"/>
      <c r="BJ1257" s="561"/>
      <c r="BK1257" s="561"/>
      <c r="BL1257" s="561"/>
      <c r="BM1257" s="561"/>
      <c r="BN1257" s="561"/>
      <c r="BO1257" s="561"/>
      <c r="BP1257" s="561"/>
      <c r="BQ1257" s="561"/>
      <c r="BR1257" s="561"/>
      <c r="BS1257" s="561"/>
      <c r="BT1257" s="561"/>
      <c r="BU1257" s="561"/>
    </row>
    <row r="1258" spans="1:73">
      <c r="A1258" s="561"/>
      <c r="E1258" s="561"/>
      <c r="H1258" s="561"/>
      <c r="Q1258" s="561"/>
      <c r="R1258" s="561"/>
      <c r="S1258" s="561"/>
      <c r="T1258" s="561"/>
      <c r="U1258" s="561"/>
      <c r="V1258" s="561"/>
      <c r="Y1258" s="561"/>
      <c r="Z1258" s="561"/>
      <c r="AA1258" s="561"/>
      <c r="AB1258" s="561"/>
      <c r="AC1258" s="561"/>
      <c r="AD1258" s="561"/>
      <c r="AE1258" s="561"/>
      <c r="AF1258" s="561"/>
      <c r="AG1258" s="561"/>
      <c r="AH1258" s="561"/>
      <c r="AJ1258" s="561"/>
      <c r="AK1258" s="561"/>
      <c r="AM1258" s="561"/>
      <c r="AN1258" s="561"/>
      <c r="AO1258" s="561"/>
      <c r="AP1258" s="561"/>
      <c r="AQ1258" s="561"/>
      <c r="AR1258" s="561"/>
      <c r="AS1258" s="561"/>
      <c r="AU1258" s="561"/>
      <c r="AV1258" s="561"/>
      <c r="AW1258" s="561"/>
      <c r="AX1258" s="561"/>
      <c r="AY1258" s="561"/>
      <c r="AZ1258" s="561"/>
      <c r="BA1258" s="561"/>
      <c r="BB1258" s="561"/>
      <c r="BC1258" s="561"/>
      <c r="BD1258" s="561"/>
      <c r="BE1258" s="561"/>
      <c r="BF1258" s="561"/>
      <c r="BG1258" s="561"/>
      <c r="BH1258" s="561"/>
      <c r="BI1258" s="561"/>
      <c r="BJ1258" s="561"/>
      <c r="BK1258" s="561"/>
      <c r="BL1258" s="561"/>
      <c r="BM1258" s="561"/>
      <c r="BN1258" s="561"/>
      <c r="BO1258" s="561"/>
      <c r="BP1258" s="561"/>
      <c r="BQ1258" s="561"/>
      <c r="BR1258" s="561"/>
      <c r="BS1258" s="561"/>
      <c r="BT1258" s="561"/>
      <c r="BU1258" s="561"/>
    </row>
    <row r="1259" spans="1:73">
      <c r="A1259" s="561"/>
      <c r="E1259" s="561"/>
      <c r="H1259" s="561"/>
      <c r="Q1259" s="561"/>
      <c r="R1259" s="561"/>
      <c r="S1259" s="561"/>
      <c r="T1259" s="561"/>
      <c r="U1259" s="561"/>
      <c r="V1259" s="561"/>
      <c r="Y1259" s="561"/>
      <c r="Z1259" s="561"/>
      <c r="AA1259" s="561"/>
      <c r="AB1259" s="561"/>
      <c r="AC1259" s="561"/>
      <c r="AD1259" s="561"/>
      <c r="AE1259" s="561"/>
      <c r="AF1259" s="561"/>
      <c r="AG1259" s="561"/>
      <c r="AH1259" s="561"/>
      <c r="AJ1259" s="561"/>
      <c r="AK1259" s="561"/>
      <c r="AM1259" s="561"/>
      <c r="AN1259" s="561"/>
      <c r="AO1259" s="561"/>
      <c r="AP1259" s="561"/>
      <c r="AQ1259" s="561"/>
      <c r="AR1259" s="561"/>
      <c r="AS1259" s="561"/>
      <c r="AU1259" s="561"/>
      <c r="AV1259" s="561"/>
      <c r="AW1259" s="561"/>
      <c r="AX1259" s="561"/>
      <c r="AY1259" s="561"/>
      <c r="AZ1259" s="561"/>
      <c r="BA1259" s="561"/>
      <c r="BB1259" s="561"/>
      <c r="BC1259" s="561"/>
      <c r="BD1259" s="561"/>
      <c r="BE1259" s="561"/>
      <c r="BF1259" s="561"/>
      <c r="BG1259" s="561"/>
      <c r="BH1259" s="561"/>
      <c r="BI1259" s="561"/>
      <c r="BJ1259" s="561"/>
      <c r="BK1259" s="561"/>
      <c r="BL1259" s="561"/>
      <c r="BM1259" s="561"/>
      <c r="BN1259" s="561"/>
      <c r="BO1259" s="561"/>
      <c r="BP1259" s="561"/>
      <c r="BQ1259" s="561"/>
      <c r="BR1259" s="561"/>
      <c r="BS1259" s="561"/>
      <c r="BT1259" s="561"/>
      <c r="BU1259" s="561"/>
    </row>
    <row r="1260" spans="1:73">
      <c r="A1260" s="561"/>
      <c r="E1260" s="561"/>
      <c r="H1260" s="561"/>
      <c r="Q1260" s="561"/>
      <c r="R1260" s="561"/>
      <c r="S1260" s="561"/>
      <c r="T1260" s="561"/>
      <c r="U1260" s="561"/>
      <c r="V1260" s="561"/>
      <c r="Y1260" s="561"/>
      <c r="Z1260" s="561"/>
      <c r="AA1260" s="561"/>
      <c r="AB1260" s="561"/>
      <c r="AC1260" s="561"/>
      <c r="AD1260" s="561"/>
      <c r="AE1260" s="561"/>
      <c r="AF1260" s="561"/>
      <c r="AG1260" s="561"/>
      <c r="AH1260" s="561"/>
      <c r="AJ1260" s="561"/>
      <c r="AK1260" s="561"/>
      <c r="AM1260" s="561"/>
      <c r="AN1260" s="561"/>
      <c r="AO1260" s="561"/>
      <c r="AP1260" s="561"/>
      <c r="AQ1260" s="561"/>
      <c r="AR1260" s="561"/>
      <c r="AS1260" s="561"/>
      <c r="AU1260" s="561"/>
      <c r="AV1260" s="561"/>
      <c r="AW1260" s="561"/>
      <c r="AX1260" s="561"/>
      <c r="AY1260" s="561"/>
      <c r="AZ1260" s="561"/>
      <c r="BA1260" s="561"/>
      <c r="BB1260" s="561"/>
      <c r="BC1260" s="561"/>
      <c r="BD1260" s="561"/>
      <c r="BE1260" s="561"/>
      <c r="BF1260" s="561"/>
      <c r="BG1260" s="561"/>
      <c r="BH1260" s="561"/>
      <c r="BI1260" s="561"/>
      <c r="BJ1260" s="561"/>
      <c r="BK1260" s="561"/>
      <c r="BL1260" s="561"/>
      <c r="BM1260" s="561"/>
      <c r="BN1260" s="561"/>
      <c r="BO1260" s="561"/>
      <c r="BP1260" s="561"/>
      <c r="BQ1260" s="561"/>
      <c r="BR1260" s="561"/>
      <c r="BS1260" s="561"/>
      <c r="BT1260" s="561"/>
      <c r="BU1260" s="561"/>
    </row>
    <row r="1261" spans="1:73">
      <c r="A1261" s="561"/>
      <c r="E1261" s="561"/>
      <c r="H1261" s="561"/>
      <c r="Q1261" s="561"/>
      <c r="R1261" s="561"/>
      <c r="S1261" s="561"/>
      <c r="T1261" s="561"/>
      <c r="U1261" s="561"/>
      <c r="V1261" s="561"/>
      <c r="Y1261" s="561"/>
      <c r="Z1261" s="561"/>
      <c r="AA1261" s="561"/>
      <c r="AB1261" s="561"/>
      <c r="AC1261" s="561"/>
      <c r="AD1261" s="561"/>
      <c r="AE1261" s="561"/>
      <c r="AF1261" s="561"/>
      <c r="AG1261" s="561"/>
      <c r="AH1261" s="561"/>
      <c r="AJ1261" s="561"/>
      <c r="AK1261" s="561"/>
      <c r="AM1261" s="561"/>
      <c r="AN1261" s="561"/>
      <c r="AO1261" s="561"/>
      <c r="AP1261" s="561"/>
      <c r="AQ1261" s="561"/>
      <c r="AR1261" s="561"/>
      <c r="AS1261" s="561"/>
      <c r="AU1261" s="561"/>
      <c r="AV1261" s="561"/>
      <c r="AW1261" s="561"/>
      <c r="AX1261" s="561"/>
      <c r="AY1261" s="561"/>
      <c r="AZ1261" s="561"/>
      <c r="BA1261" s="561"/>
      <c r="BB1261" s="561"/>
      <c r="BC1261" s="561"/>
      <c r="BD1261" s="561"/>
      <c r="BE1261" s="561"/>
      <c r="BF1261" s="561"/>
      <c r="BG1261" s="561"/>
      <c r="BH1261" s="561"/>
      <c r="BI1261" s="561"/>
      <c r="BJ1261" s="561"/>
      <c r="BK1261" s="561"/>
      <c r="BL1261" s="561"/>
      <c r="BM1261" s="561"/>
      <c r="BN1261" s="561"/>
      <c r="BO1261" s="561"/>
      <c r="BP1261" s="561"/>
      <c r="BQ1261" s="561"/>
      <c r="BR1261" s="561"/>
      <c r="BS1261" s="561"/>
      <c r="BT1261" s="561"/>
      <c r="BU1261" s="561"/>
    </row>
    <row r="1262" spans="1:73">
      <c r="A1262" s="561"/>
      <c r="E1262" s="561"/>
      <c r="H1262" s="561"/>
      <c r="Q1262" s="561"/>
      <c r="R1262" s="561"/>
      <c r="S1262" s="561"/>
      <c r="T1262" s="561"/>
      <c r="U1262" s="561"/>
      <c r="V1262" s="561"/>
      <c r="Y1262" s="561"/>
      <c r="Z1262" s="561"/>
      <c r="AA1262" s="561"/>
      <c r="AB1262" s="561"/>
      <c r="AC1262" s="561"/>
      <c r="AD1262" s="561"/>
      <c r="AE1262" s="561"/>
      <c r="AF1262" s="561"/>
      <c r="AG1262" s="561"/>
      <c r="AH1262" s="561"/>
      <c r="AJ1262" s="561"/>
      <c r="AK1262" s="561"/>
      <c r="AM1262" s="561"/>
      <c r="AN1262" s="561"/>
      <c r="AO1262" s="561"/>
      <c r="AP1262" s="561"/>
      <c r="AQ1262" s="561"/>
      <c r="AR1262" s="561"/>
      <c r="AS1262" s="561"/>
      <c r="AU1262" s="561"/>
      <c r="AV1262" s="561"/>
      <c r="AW1262" s="561"/>
      <c r="AX1262" s="561"/>
      <c r="AY1262" s="561"/>
      <c r="AZ1262" s="561"/>
      <c r="BA1262" s="561"/>
      <c r="BB1262" s="561"/>
      <c r="BC1262" s="561"/>
      <c r="BD1262" s="561"/>
      <c r="BE1262" s="561"/>
      <c r="BF1262" s="561"/>
      <c r="BG1262" s="561"/>
      <c r="BH1262" s="561"/>
      <c r="BI1262" s="561"/>
      <c r="BJ1262" s="561"/>
      <c r="BK1262" s="561"/>
      <c r="BL1262" s="561"/>
      <c r="BM1262" s="561"/>
      <c r="BN1262" s="561"/>
      <c r="BO1262" s="561"/>
      <c r="BP1262" s="561"/>
      <c r="BQ1262" s="561"/>
      <c r="BR1262" s="561"/>
      <c r="BS1262" s="561"/>
      <c r="BT1262" s="561"/>
      <c r="BU1262" s="561"/>
    </row>
    <row r="1263" spans="1:73">
      <c r="A1263" s="561"/>
      <c r="E1263" s="561"/>
      <c r="H1263" s="561"/>
      <c r="Q1263" s="561"/>
      <c r="R1263" s="561"/>
      <c r="S1263" s="561"/>
      <c r="T1263" s="561"/>
      <c r="U1263" s="561"/>
      <c r="V1263" s="561"/>
      <c r="Y1263" s="561"/>
      <c r="Z1263" s="561"/>
      <c r="AA1263" s="561"/>
      <c r="AB1263" s="561"/>
      <c r="AC1263" s="561"/>
      <c r="AD1263" s="561"/>
      <c r="AE1263" s="561"/>
      <c r="AF1263" s="561"/>
      <c r="AG1263" s="561"/>
      <c r="AH1263" s="561"/>
      <c r="AJ1263" s="561"/>
      <c r="AK1263" s="561"/>
      <c r="AM1263" s="561"/>
      <c r="AN1263" s="561"/>
      <c r="AO1263" s="561"/>
      <c r="AP1263" s="561"/>
      <c r="AQ1263" s="561"/>
      <c r="AR1263" s="561"/>
      <c r="AS1263" s="561"/>
      <c r="AU1263" s="561"/>
      <c r="AV1263" s="561"/>
      <c r="AW1263" s="561"/>
      <c r="AX1263" s="561"/>
      <c r="AY1263" s="561"/>
      <c r="AZ1263" s="561"/>
      <c r="BA1263" s="561"/>
      <c r="BB1263" s="561"/>
      <c r="BC1263" s="561"/>
      <c r="BD1263" s="561"/>
      <c r="BE1263" s="561"/>
      <c r="BF1263" s="561"/>
      <c r="BG1263" s="561"/>
      <c r="BH1263" s="561"/>
      <c r="BI1263" s="561"/>
      <c r="BJ1263" s="561"/>
      <c r="BK1263" s="561"/>
      <c r="BL1263" s="561"/>
      <c r="BM1263" s="561"/>
      <c r="BN1263" s="561"/>
      <c r="BO1263" s="561"/>
      <c r="BP1263" s="561"/>
      <c r="BQ1263" s="561"/>
      <c r="BR1263" s="561"/>
      <c r="BS1263" s="561"/>
      <c r="BT1263" s="561"/>
      <c r="BU1263" s="561"/>
    </row>
    <row r="1264" spans="1:73">
      <c r="A1264" s="561"/>
      <c r="E1264" s="561"/>
      <c r="H1264" s="561"/>
      <c r="Q1264" s="561"/>
      <c r="R1264" s="561"/>
      <c r="S1264" s="561"/>
      <c r="T1264" s="561"/>
      <c r="U1264" s="561"/>
      <c r="V1264" s="561"/>
      <c r="Y1264" s="561"/>
      <c r="Z1264" s="561"/>
      <c r="AA1264" s="561"/>
      <c r="AB1264" s="561"/>
      <c r="AC1264" s="561"/>
      <c r="AD1264" s="561"/>
      <c r="AE1264" s="561"/>
      <c r="AF1264" s="561"/>
      <c r="AG1264" s="561"/>
      <c r="AH1264" s="561"/>
      <c r="AJ1264" s="561"/>
      <c r="AK1264" s="561"/>
      <c r="AM1264" s="561"/>
      <c r="AN1264" s="561"/>
      <c r="AO1264" s="561"/>
      <c r="AP1264" s="561"/>
      <c r="AQ1264" s="561"/>
      <c r="AR1264" s="561"/>
      <c r="AS1264" s="561"/>
      <c r="AU1264" s="561"/>
      <c r="AV1264" s="561"/>
      <c r="AW1264" s="561"/>
      <c r="AX1264" s="561"/>
      <c r="AY1264" s="561"/>
      <c r="AZ1264" s="561"/>
      <c r="BA1264" s="561"/>
      <c r="BB1264" s="561"/>
      <c r="BC1264" s="561"/>
      <c r="BD1264" s="561"/>
      <c r="BE1264" s="561"/>
      <c r="BF1264" s="561"/>
      <c r="BG1264" s="561"/>
      <c r="BH1264" s="561"/>
      <c r="BI1264" s="561"/>
      <c r="BJ1264" s="561"/>
      <c r="BK1264" s="561"/>
      <c r="BL1264" s="561"/>
      <c r="BM1264" s="561"/>
      <c r="BN1264" s="561"/>
      <c r="BO1264" s="561"/>
      <c r="BP1264" s="561"/>
      <c r="BQ1264" s="561"/>
      <c r="BR1264" s="561"/>
      <c r="BS1264" s="561"/>
      <c r="BT1264" s="561"/>
      <c r="BU1264" s="561"/>
    </row>
    <row r="1265" spans="1:73">
      <c r="A1265" s="561"/>
      <c r="E1265" s="561"/>
      <c r="H1265" s="561"/>
      <c r="Q1265" s="561"/>
      <c r="R1265" s="561"/>
      <c r="S1265" s="561"/>
      <c r="T1265" s="561"/>
      <c r="U1265" s="561"/>
      <c r="V1265" s="561"/>
      <c r="Y1265" s="561"/>
      <c r="Z1265" s="561"/>
      <c r="AA1265" s="561"/>
      <c r="AB1265" s="561"/>
      <c r="AC1265" s="561"/>
      <c r="AD1265" s="561"/>
      <c r="AE1265" s="561"/>
      <c r="AF1265" s="561"/>
      <c r="AG1265" s="561"/>
      <c r="AH1265" s="561"/>
      <c r="AJ1265" s="561"/>
      <c r="AK1265" s="561"/>
      <c r="AM1265" s="561"/>
      <c r="AN1265" s="561"/>
      <c r="AO1265" s="561"/>
      <c r="AP1265" s="561"/>
      <c r="AQ1265" s="561"/>
      <c r="AR1265" s="561"/>
      <c r="AS1265" s="561"/>
      <c r="AU1265" s="561"/>
      <c r="AV1265" s="561"/>
      <c r="AW1265" s="561"/>
      <c r="AX1265" s="561"/>
      <c r="AY1265" s="561"/>
      <c r="AZ1265" s="561"/>
      <c r="BA1265" s="561"/>
      <c r="BB1265" s="561"/>
      <c r="BC1265" s="561"/>
      <c r="BD1265" s="561"/>
      <c r="BE1265" s="561"/>
      <c r="BF1265" s="561"/>
      <c r="BG1265" s="561"/>
      <c r="BH1265" s="561"/>
      <c r="BI1265" s="561"/>
      <c r="BJ1265" s="561"/>
      <c r="BK1265" s="561"/>
      <c r="BL1265" s="561"/>
      <c r="BM1265" s="561"/>
      <c r="BN1265" s="561"/>
      <c r="BO1265" s="561"/>
      <c r="BP1265" s="561"/>
      <c r="BQ1265" s="561"/>
      <c r="BR1265" s="561"/>
      <c r="BS1265" s="561"/>
      <c r="BT1265" s="561"/>
      <c r="BU1265" s="561"/>
    </row>
    <row r="1266" spans="1:73">
      <c r="A1266" s="561"/>
      <c r="E1266" s="561"/>
      <c r="H1266" s="561"/>
      <c r="Q1266" s="561"/>
      <c r="R1266" s="561"/>
      <c r="S1266" s="561"/>
      <c r="T1266" s="561"/>
      <c r="U1266" s="561"/>
      <c r="V1266" s="561"/>
      <c r="Y1266" s="561"/>
      <c r="Z1266" s="561"/>
      <c r="AA1266" s="561"/>
      <c r="AB1266" s="561"/>
      <c r="AC1266" s="561"/>
      <c r="AD1266" s="561"/>
      <c r="AE1266" s="561"/>
      <c r="AF1266" s="561"/>
      <c r="AG1266" s="561"/>
      <c r="AH1266" s="561"/>
      <c r="AJ1266" s="561"/>
      <c r="AK1266" s="561"/>
      <c r="AM1266" s="561"/>
      <c r="AN1266" s="561"/>
      <c r="AO1266" s="561"/>
      <c r="AP1266" s="561"/>
      <c r="AQ1266" s="561"/>
      <c r="AR1266" s="561"/>
      <c r="AS1266" s="561"/>
      <c r="AU1266" s="561"/>
      <c r="AV1266" s="561"/>
      <c r="AW1266" s="561"/>
      <c r="AX1266" s="561"/>
      <c r="AY1266" s="561"/>
      <c r="AZ1266" s="561"/>
      <c r="BA1266" s="561"/>
      <c r="BB1266" s="561"/>
      <c r="BC1266" s="561"/>
      <c r="BD1266" s="561"/>
      <c r="BE1266" s="561"/>
      <c r="BF1266" s="561"/>
      <c r="BG1266" s="561"/>
      <c r="BH1266" s="561"/>
      <c r="BI1266" s="561"/>
      <c r="BJ1266" s="561"/>
      <c r="BK1266" s="561"/>
      <c r="BL1266" s="561"/>
      <c r="BM1266" s="561"/>
      <c r="BN1266" s="561"/>
      <c r="BO1266" s="561"/>
      <c r="BP1266" s="561"/>
      <c r="BQ1266" s="561"/>
      <c r="BR1266" s="561"/>
      <c r="BS1266" s="561"/>
      <c r="BT1266" s="561"/>
      <c r="BU1266" s="561"/>
    </row>
    <row r="1267" spans="1:73">
      <c r="A1267" s="561"/>
      <c r="E1267" s="561"/>
      <c r="H1267" s="561"/>
      <c r="Q1267" s="561"/>
      <c r="R1267" s="561"/>
      <c r="S1267" s="561"/>
      <c r="T1267" s="561"/>
      <c r="U1267" s="561"/>
      <c r="V1267" s="561"/>
      <c r="Y1267" s="561"/>
      <c r="Z1267" s="561"/>
      <c r="AA1267" s="561"/>
      <c r="AB1267" s="561"/>
      <c r="AC1267" s="561"/>
      <c r="AD1267" s="561"/>
      <c r="AE1267" s="561"/>
      <c r="AF1267" s="561"/>
      <c r="AG1267" s="561"/>
      <c r="AH1267" s="561"/>
      <c r="AJ1267" s="561"/>
      <c r="AK1267" s="561"/>
      <c r="AM1267" s="561"/>
      <c r="AN1267" s="561"/>
      <c r="AO1267" s="561"/>
      <c r="AP1267" s="561"/>
      <c r="AQ1267" s="561"/>
      <c r="AR1267" s="561"/>
      <c r="AS1267" s="561"/>
      <c r="AU1267" s="561"/>
      <c r="AV1267" s="561"/>
      <c r="AW1267" s="561"/>
      <c r="AX1267" s="561"/>
      <c r="AY1267" s="561"/>
      <c r="AZ1267" s="561"/>
      <c r="BA1267" s="561"/>
      <c r="BB1267" s="561"/>
      <c r="BC1267" s="561"/>
      <c r="BD1267" s="561"/>
      <c r="BE1267" s="561"/>
      <c r="BF1267" s="561"/>
      <c r="BG1267" s="561"/>
      <c r="BH1267" s="561"/>
      <c r="BI1267" s="561"/>
      <c r="BJ1267" s="561"/>
      <c r="BK1267" s="561"/>
      <c r="BL1267" s="561"/>
      <c r="BM1267" s="561"/>
      <c r="BN1267" s="561"/>
      <c r="BO1267" s="561"/>
      <c r="BP1267" s="561"/>
      <c r="BQ1267" s="561"/>
      <c r="BR1267" s="561"/>
      <c r="BS1267" s="561"/>
      <c r="BT1267" s="561"/>
      <c r="BU1267" s="561"/>
    </row>
    <row r="1268" spans="1:73">
      <c r="A1268" s="561"/>
      <c r="E1268" s="561"/>
      <c r="H1268" s="561"/>
      <c r="Q1268" s="561"/>
      <c r="R1268" s="561"/>
      <c r="S1268" s="561"/>
      <c r="T1268" s="561"/>
      <c r="U1268" s="561"/>
      <c r="V1268" s="561"/>
      <c r="Y1268" s="561"/>
      <c r="Z1268" s="561"/>
      <c r="AA1268" s="561"/>
      <c r="AB1268" s="561"/>
      <c r="AC1268" s="561"/>
      <c r="AD1268" s="561"/>
      <c r="AE1268" s="561"/>
      <c r="AF1268" s="561"/>
      <c r="AG1268" s="561"/>
      <c r="AH1268" s="561"/>
      <c r="AJ1268" s="561"/>
      <c r="AK1268" s="561"/>
      <c r="AM1268" s="561"/>
      <c r="AN1268" s="561"/>
      <c r="AO1268" s="561"/>
      <c r="AP1268" s="561"/>
      <c r="AQ1268" s="561"/>
      <c r="AR1268" s="561"/>
      <c r="AS1268" s="561"/>
      <c r="AU1268" s="561"/>
      <c r="AV1268" s="561"/>
      <c r="AW1268" s="561"/>
      <c r="AX1268" s="561"/>
      <c r="AY1268" s="561"/>
      <c r="AZ1268" s="561"/>
      <c r="BA1268" s="561"/>
      <c r="BB1268" s="561"/>
      <c r="BC1268" s="561"/>
      <c r="BD1268" s="561"/>
      <c r="BE1268" s="561"/>
      <c r="BF1268" s="561"/>
      <c r="BG1268" s="561"/>
      <c r="BH1268" s="561"/>
      <c r="BI1268" s="561"/>
      <c r="BJ1268" s="561"/>
      <c r="BK1268" s="561"/>
      <c r="BL1268" s="561"/>
      <c r="BM1268" s="561"/>
      <c r="BN1268" s="561"/>
      <c r="BO1268" s="561"/>
      <c r="BP1268" s="561"/>
      <c r="BQ1268" s="561"/>
      <c r="BR1268" s="561"/>
      <c r="BS1268" s="561"/>
      <c r="BT1268" s="561"/>
      <c r="BU1268" s="561"/>
    </row>
    <row r="1269" spans="1:73">
      <c r="A1269" s="561"/>
      <c r="E1269" s="561"/>
      <c r="H1269" s="561"/>
      <c r="Q1269" s="561"/>
      <c r="R1269" s="561"/>
      <c r="S1269" s="561"/>
      <c r="T1269" s="561"/>
      <c r="U1269" s="561"/>
      <c r="V1269" s="561"/>
      <c r="Y1269" s="561"/>
      <c r="Z1269" s="561"/>
      <c r="AA1269" s="561"/>
      <c r="AB1269" s="561"/>
      <c r="AC1269" s="561"/>
      <c r="AD1269" s="561"/>
      <c r="AE1269" s="561"/>
      <c r="AF1269" s="561"/>
      <c r="AG1269" s="561"/>
      <c r="AH1269" s="561"/>
      <c r="AJ1269" s="561"/>
      <c r="AK1269" s="561"/>
      <c r="AM1269" s="561"/>
      <c r="AN1269" s="561"/>
      <c r="AO1269" s="561"/>
      <c r="AP1269" s="561"/>
      <c r="AQ1269" s="561"/>
      <c r="AR1269" s="561"/>
      <c r="AS1269" s="561"/>
      <c r="AU1269" s="561"/>
      <c r="AV1269" s="561"/>
      <c r="AW1269" s="561"/>
      <c r="AX1269" s="561"/>
      <c r="AY1269" s="561"/>
      <c r="AZ1269" s="561"/>
      <c r="BA1269" s="561"/>
      <c r="BB1269" s="561"/>
      <c r="BC1269" s="561"/>
      <c r="BD1269" s="561"/>
      <c r="BE1269" s="561"/>
      <c r="BF1269" s="561"/>
      <c r="BG1269" s="561"/>
      <c r="BH1269" s="561"/>
      <c r="BI1269" s="561"/>
      <c r="BJ1269" s="561"/>
      <c r="BK1269" s="561"/>
      <c r="BL1269" s="561"/>
      <c r="BM1269" s="561"/>
      <c r="BN1269" s="561"/>
      <c r="BO1269" s="561"/>
      <c r="BP1269" s="561"/>
      <c r="BQ1269" s="561"/>
      <c r="BR1269" s="561"/>
      <c r="BS1269" s="561"/>
      <c r="BT1269" s="561"/>
      <c r="BU1269" s="561"/>
    </row>
    <row r="1270" spans="1:73">
      <c r="A1270" s="561"/>
      <c r="E1270" s="561"/>
      <c r="H1270" s="561"/>
      <c r="Q1270" s="561"/>
      <c r="R1270" s="561"/>
      <c r="S1270" s="561"/>
      <c r="T1270" s="561"/>
      <c r="U1270" s="561"/>
      <c r="V1270" s="561"/>
      <c r="Y1270" s="561"/>
      <c r="Z1270" s="561"/>
      <c r="AA1270" s="561"/>
      <c r="AB1270" s="561"/>
      <c r="AC1270" s="561"/>
      <c r="AD1270" s="561"/>
      <c r="AE1270" s="561"/>
      <c r="AF1270" s="561"/>
      <c r="AG1270" s="561"/>
      <c r="AH1270" s="561"/>
      <c r="AJ1270" s="561"/>
      <c r="AK1270" s="561"/>
      <c r="AM1270" s="561"/>
      <c r="AN1270" s="561"/>
      <c r="AO1270" s="561"/>
      <c r="AP1270" s="561"/>
      <c r="AQ1270" s="561"/>
      <c r="AR1270" s="561"/>
      <c r="AS1270" s="561"/>
      <c r="AU1270" s="561"/>
      <c r="AV1270" s="561"/>
      <c r="AW1270" s="561"/>
      <c r="AX1270" s="561"/>
      <c r="AY1270" s="561"/>
      <c r="AZ1270" s="561"/>
      <c r="BA1270" s="561"/>
      <c r="BB1270" s="561"/>
      <c r="BC1270" s="561"/>
      <c r="BD1270" s="561"/>
      <c r="BE1270" s="561"/>
      <c r="BF1270" s="561"/>
      <c r="BG1270" s="561"/>
      <c r="BH1270" s="561"/>
      <c r="BI1270" s="561"/>
      <c r="BJ1270" s="561"/>
      <c r="BK1270" s="561"/>
      <c r="BL1270" s="561"/>
      <c r="BM1270" s="561"/>
      <c r="BN1270" s="561"/>
      <c r="BO1270" s="561"/>
      <c r="BP1270" s="561"/>
      <c r="BQ1270" s="561"/>
      <c r="BR1270" s="561"/>
      <c r="BS1270" s="561"/>
      <c r="BT1270" s="561"/>
      <c r="BU1270" s="561"/>
    </row>
    <row r="1271" spans="1:73">
      <c r="A1271" s="561"/>
      <c r="E1271" s="561"/>
      <c r="H1271" s="561"/>
      <c r="Q1271" s="561"/>
      <c r="R1271" s="561"/>
      <c r="S1271" s="561"/>
      <c r="T1271" s="561"/>
      <c r="U1271" s="561"/>
      <c r="V1271" s="561"/>
      <c r="Y1271" s="561"/>
      <c r="Z1271" s="561"/>
      <c r="AA1271" s="561"/>
      <c r="AB1271" s="561"/>
      <c r="AC1271" s="561"/>
      <c r="AD1271" s="561"/>
      <c r="AE1271" s="561"/>
      <c r="AF1271" s="561"/>
      <c r="AG1271" s="561"/>
      <c r="AH1271" s="561"/>
      <c r="AJ1271" s="561"/>
      <c r="AK1271" s="561"/>
      <c r="AM1271" s="561"/>
      <c r="AN1271" s="561"/>
      <c r="AO1271" s="561"/>
      <c r="AP1271" s="561"/>
      <c r="AQ1271" s="561"/>
      <c r="AR1271" s="561"/>
      <c r="AS1271" s="561"/>
      <c r="AU1271" s="561"/>
      <c r="AV1271" s="561"/>
      <c r="AW1271" s="561"/>
      <c r="AX1271" s="561"/>
      <c r="AY1271" s="561"/>
      <c r="AZ1271" s="561"/>
      <c r="BA1271" s="561"/>
      <c r="BB1271" s="561"/>
      <c r="BC1271" s="561"/>
      <c r="BD1271" s="561"/>
      <c r="BE1271" s="561"/>
      <c r="BF1271" s="561"/>
      <c r="BG1271" s="561"/>
      <c r="BH1271" s="561"/>
      <c r="BI1271" s="561"/>
      <c r="BJ1271" s="561"/>
      <c r="BK1271" s="561"/>
      <c r="BL1271" s="561"/>
      <c r="BM1271" s="561"/>
      <c r="BN1271" s="561"/>
      <c r="BO1271" s="561"/>
      <c r="BP1271" s="561"/>
      <c r="BQ1271" s="561"/>
      <c r="BR1271" s="561"/>
      <c r="BS1271" s="561"/>
      <c r="BT1271" s="561"/>
      <c r="BU1271" s="561"/>
    </row>
    <row r="1272" spans="1:73">
      <c r="A1272" s="561"/>
      <c r="E1272" s="561"/>
      <c r="H1272" s="561"/>
      <c r="Q1272" s="561"/>
      <c r="R1272" s="561"/>
      <c r="S1272" s="561"/>
      <c r="T1272" s="561"/>
      <c r="U1272" s="561"/>
      <c r="V1272" s="561"/>
      <c r="Y1272" s="561"/>
      <c r="Z1272" s="561"/>
      <c r="AA1272" s="561"/>
      <c r="AB1272" s="561"/>
      <c r="AC1272" s="561"/>
      <c r="AD1272" s="561"/>
      <c r="AE1272" s="561"/>
      <c r="AF1272" s="561"/>
      <c r="AG1272" s="561"/>
      <c r="AH1272" s="561"/>
      <c r="AJ1272" s="561"/>
      <c r="AK1272" s="561"/>
      <c r="AM1272" s="561"/>
      <c r="AN1272" s="561"/>
      <c r="AO1272" s="561"/>
      <c r="AP1272" s="561"/>
      <c r="AQ1272" s="561"/>
      <c r="AR1272" s="561"/>
      <c r="AS1272" s="561"/>
      <c r="AU1272" s="561"/>
      <c r="AV1272" s="561"/>
      <c r="AW1272" s="561"/>
      <c r="AX1272" s="561"/>
      <c r="AY1272" s="561"/>
      <c r="AZ1272" s="561"/>
      <c r="BA1272" s="561"/>
      <c r="BB1272" s="561"/>
      <c r="BC1272" s="561"/>
      <c r="BD1272" s="561"/>
      <c r="BE1272" s="561"/>
      <c r="BF1272" s="561"/>
      <c r="BG1272" s="561"/>
      <c r="BH1272" s="561"/>
      <c r="BI1272" s="561"/>
      <c r="BJ1272" s="561"/>
      <c r="BK1272" s="561"/>
      <c r="BL1272" s="561"/>
      <c r="BM1272" s="561"/>
      <c r="BN1272" s="561"/>
      <c r="BO1272" s="561"/>
      <c r="BP1272" s="561"/>
      <c r="BQ1272" s="561"/>
      <c r="BR1272" s="561"/>
      <c r="BS1272" s="561"/>
      <c r="BT1272" s="561"/>
      <c r="BU1272" s="561"/>
    </row>
    <row r="1273" spans="1:73">
      <c r="A1273" s="561"/>
      <c r="E1273" s="561"/>
      <c r="H1273" s="561"/>
      <c r="Q1273" s="561"/>
      <c r="R1273" s="561"/>
      <c r="S1273" s="561"/>
      <c r="T1273" s="561"/>
      <c r="U1273" s="561"/>
      <c r="V1273" s="561"/>
      <c r="Y1273" s="561"/>
      <c r="Z1273" s="561"/>
      <c r="AA1273" s="561"/>
      <c r="AB1273" s="561"/>
      <c r="AC1273" s="561"/>
      <c r="AD1273" s="561"/>
      <c r="AE1273" s="561"/>
      <c r="AF1273" s="561"/>
      <c r="AG1273" s="561"/>
      <c r="AH1273" s="561"/>
      <c r="AJ1273" s="561"/>
      <c r="AK1273" s="561"/>
      <c r="AM1273" s="561"/>
      <c r="AN1273" s="561"/>
      <c r="AO1273" s="561"/>
      <c r="AP1273" s="561"/>
      <c r="AQ1273" s="561"/>
      <c r="AR1273" s="561"/>
      <c r="AS1273" s="561"/>
      <c r="AU1273" s="561"/>
      <c r="AV1273" s="561"/>
      <c r="AW1273" s="561"/>
      <c r="AX1273" s="561"/>
      <c r="AY1273" s="561"/>
      <c r="AZ1273" s="561"/>
      <c r="BA1273" s="561"/>
      <c r="BB1273" s="561"/>
      <c r="BC1273" s="561"/>
      <c r="BD1273" s="561"/>
      <c r="BE1273" s="561"/>
      <c r="BF1273" s="561"/>
      <c r="BG1273" s="561"/>
      <c r="BH1273" s="561"/>
      <c r="BI1273" s="561"/>
      <c r="BJ1273" s="561"/>
      <c r="BK1273" s="561"/>
      <c r="BL1273" s="561"/>
      <c r="BM1273" s="561"/>
      <c r="BN1273" s="561"/>
      <c r="BO1273" s="561"/>
      <c r="BP1273" s="561"/>
      <c r="BQ1273" s="561"/>
      <c r="BR1273" s="561"/>
      <c r="BS1273" s="561"/>
      <c r="BT1273" s="561"/>
      <c r="BU1273" s="561"/>
    </row>
    <row r="1274" spans="1:73">
      <c r="A1274" s="561"/>
      <c r="E1274" s="561"/>
      <c r="H1274" s="561"/>
      <c r="Q1274" s="561"/>
      <c r="R1274" s="561"/>
      <c r="S1274" s="561"/>
      <c r="T1274" s="561"/>
      <c r="U1274" s="561"/>
      <c r="V1274" s="561"/>
      <c r="Y1274" s="561"/>
      <c r="Z1274" s="561"/>
      <c r="AA1274" s="561"/>
      <c r="AB1274" s="561"/>
      <c r="AC1274" s="561"/>
      <c r="AD1274" s="561"/>
      <c r="AE1274" s="561"/>
      <c r="AF1274" s="561"/>
      <c r="AG1274" s="561"/>
      <c r="AH1274" s="561"/>
      <c r="AJ1274" s="561"/>
      <c r="AK1274" s="561"/>
      <c r="AM1274" s="561"/>
      <c r="AN1274" s="561"/>
      <c r="AO1274" s="561"/>
      <c r="AP1274" s="561"/>
      <c r="AQ1274" s="561"/>
      <c r="AR1274" s="561"/>
      <c r="AS1274" s="561"/>
      <c r="AU1274" s="561"/>
      <c r="AV1274" s="561"/>
      <c r="AW1274" s="561"/>
      <c r="AX1274" s="561"/>
      <c r="AY1274" s="561"/>
      <c r="AZ1274" s="561"/>
      <c r="BA1274" s="561"/>
      <c r="BB1274" s="561"/>
      <c r="BC1274" s="561"/>
      <c r="BD1274" s="561"/>
      <c r="BE1274" s="561"/>
      <c r="BF1274" s="561"/>
      <c r="BG1274" s="561"/>
      <c r="BH1274" s="561"/>
      <c r="BI1274" s="561"/>
      <c r="BJ1274" s="561"/>
      <c r="BK1274" s="561"/>
      <c r="BL1274" s="561"/>
      <c r="BM1274" s="561"/>
      <c r="BN1274" s="561"/>
      <c r="BO1274" s="561"/>
      <c r="BP1274" s="561"/>
      <c r="BQ1274" s="561"/>
      <c r="BR1274" s="561"/>
      <c r="BS1274" s="561"/>
      <c r="BT1274" s="561"/>
      <c r="BU1274" s="561"/>
    </row>
    <row r="1275" spans="1:73">
      <c r="A1275" s="561"/>
      <c r="E1275" s="561"/>
      <c r="H1275" s="561"/>
      <c r="Q1275" s="561"/>
      <c r="R1275" s="561"/>
      <c r="S1275" s="561"/>
      <c r="T1275" s="561"/>
      <c r="U1275" s="561"/>
      <c r="V1275" s="561"/>
      <c r="Y1275" s="561"/>
      <c r="Z1275" s="561"/>
      <c r="AA1275" s="561"/>
      <c r="AB1275" s="561"/>
      <c r="AC1275" s="561"/>
      <c r="AD1275" s="561"/>
      <c r="AE1275" s="561"/>
      <c r="AF1275" s="561"/>
      <c r="AG1275" s="561"/>
      <c r="AH1275" s="561"/>
      <c r="AJ1275" s="561"/>
      <c r="AK1275" s="561"/>
      <c r="AM1275" s="561"/>
      <c r="AN1275" s="561"/>
      <c r="AO1275" s="561"/>
      <c r="AP1275" s="561"/>
      <c r="AQ1275" s="561"/>
      <c r="AR1275" s="561"/>
      <c r="AS1275" s="561"/>
      <c r="AU1275" s="561"/>
      <c r="AV1275" s="561"/>
      <c r="AW1275" s="561"/>
      <c r="AX1275" s="561"/>
      <c r="AY1275" s="561"/>
      <c r="AZ1275" s="561"/>
      <c r="BA1275" s="561"/>
      <c r="BB1275" s="561"/>
      <c r="BC1275" s="561"/>
      <c r="BD1275" s="561"/>
      <c r="BE1275" s="561"/>
      <c r="BF1275" s="561"/>
      <c r="BG1275" s="561"/>
      <c r="BH1275" s="561"/>
      <c r="BI1275" s="561"/>
      <c r="BJ1275" s="561"/>
      <c r="BK1275" s="561"/>
      <c r="BL1275" s="561"/>
      <c r="BM1275" s="561"/>
      <c r="BN1275" s="561"/>
      <c r="BO1275" s="561"/>
      <c r="BP1275" s="561"/>
      <c r="BQ1275" s="561"/>
      <c r="BR1275" s="561"/>
      <c r="BS1275" s="561"/>
      <c r="BT1275" s="561"/>
      <c r="BU1275" s="561"/>
    </row>
    <row r="1276" spans="1:73">
      <c r="A1276" s="561"/>
      <c r="E1276" s="561"/>
      <c r="H1276" s="561"/>
      <c r="Q1276" s="561"/>
      <c r="R1276" s="561"/>
      <c r="S1276" s="561"/>
      <c r="T1276" s="561"/>
      <c r="U1276" s="561"/>
      <c r="V1276" s="561"/>
      <c r="Y1276" s="561"/>
      <c r="Z1276" s="561"/>
      <c r="AA1276" s="561"/>
      <c r="AB1276" s="561"/>
      <c r="AC1276" s="561"/>
      <c r="AD1276" s="561"/>
      <c r="AE1276" s="561"/>
      <c r="AF1276" s="561"/>
      <c r="AG1276" s="561"/>
      <c r="AH1276" s="561"/>
      <c r="AJ1276" s="561"/>
      <c r="AK1276" s="561"/>
      <c r="AM1276" s="561"/>
      <c r="AN1276" s="561"/>
      <c r="AO1276" s="561"/>
      <c r="AP1276" s="561"/>
      <c r="AQ1276" s="561"/>
      <c r="AR1276" s="561"/>
      <c r="AS1276" s="561"/>
      <c r="AU1276" s="561"/>
      <c r="AV1276" s="561"/>
      <c r="AW1276" s="561"/>
      <c r="AX1276" s="561"/>
      <c r="AY1276" s="561"/>
      <c r="AZ1276" s="561"/>
      <c r="BA1276" s="561"/>
      <c r="BB1276" s="561"/>
      <c r="BC1276" s="561"/>
      <c r="BD1276" s="561"/>
      <c r="BE1276" s="561"/>
      <c r="BF1276" s="561"/>
      <c r="BG1276" s="561"/>
      <c r="BH1276" s="561"/>
      <c r="BI1276" s="561"/>
      <c r="BJ1276" s="561"/>
      <c r="BK1276" s="561"/>
      <c r="BL1276" s="561"/>
      <c r="BM1276" s="561"/>
      <c r="BN1276" s="561"/>
      <c r="BO1276" s="561"/>
      <c r="BP1276" s="561"/>
      <c r="BQ1276" s="561"/>
      <c r="BR1276" s="561"/>
      <c r="BS1276" s="561"/>
      <c r="BT1276" s="561"/>
      <c r="BU1276" s="561"/>
    </row>
    <row r="1277" spans="1:73">
      <c r="A1277" s="561"/>
      <c r="E1277" s="561"/>
      <c r="H1277" s="561"/>
      <c r="Q1277" s="561"/>
      <c r="R1277" s="561"/>
      <c r="S1277" s="561"/>
      <c r="T1277" s="561"/>
      <c r="U1277" s="561"/>
      <c r="V1277" s="561"/>
      <c r="Y1277" s="561"/>
      <c r="Z1277" s="561"/>
      <c r="AA1277" s="561"/>
      <c r="AB1277" s="561"/>
      <c r="AC1277" s="561"/>
      <c r="AD1277" s="561"/>
      <c r="AE1277" s="561"/>
      <c r="AF1277" s="561"/>
      <c r="AG1277" s="561"/>
      <c r="AH1277" s="561"/>
      <c r="AJ1277" s="561"/>
      <c r="AK1277" s="561"/>
      <c r="AM1277" s="561"/>
      <c r="AN1277" s="561"/>
      <c r="AO1277" s="561"/>
      <c r="AP1277" s="561"/>
      <c r="AQ1277" s="561"/>
      <c r="AR1277" s="561"/>
      <c r="AS1277" s="561"/>
      <c r="AU1277" s="561"/>
      <c r="AV1277" s="561"/>
      <c r="AW1277" s="561"/>
      <c r="AX1277" s="561"/>
      <c r="AY1277" s="561"/>
      <c r="AZ1277" s="561"/>
      <c r="BA1277" s="561"/>
      <c r="BB1277" s="561"/>
      <c r="BC1277" s="561"/>
      <c r="BD1277" s="561"/>
      <c r="BE1277" s="561"/>
      <c r="BF1277" s="561"/>
      <c r="BG1277" s="561"/>
      <c r="BH1277" s="561"/>
      <c r="BI1277" s="561"/>
      <c r="BJ1277" s="561"/>
      <c r="BK1277" s="561"/>
      <c r="BL1277" s="561"/>
      <c r="BM1277" s="561"/>
      <c r="BN1277" s="561"/>
      <c r="BO1277" s="561"/>
      <c r="BP1277" s="561"/>
      <c r="BQ1277" s="561"/>
      <c r="BR1277" s="561"/>
      <c r="BS1277" s="561"/>
      <c r="BT1277" s="561"/>
      <c r="BU1277" s="561"/>
    </row>
    <row r="1278" spans="1:73">
      <c r="A1278" s="561"/>
      <c r="E1278" s="561"/>
      <c r="H1278" s="561"/>
      <c r="Q1278" s="561"/>
      <c r="R1278" s="561"/>
      <c r="S1278" s="561"/>
      <c r="T1278" s="561"/>
      <c r="U1278" s="561"/>
      <c r="V1278" s="561"/>
      <c r="Y1278" s="561"/>
      <c r="Z1278" s="561"/>
      <c r="AA1278" s="561"/>
      <c r="AB1278" s="561"/>
      <c r="AC1278" s="561"/>
      <c r="AD1278" s="561"/>
      <c r="AE1278" s="561"/>
      <c r="AF1278" s="561"/>
      <c r="AG1278" s="561"/>
      <c r="AH1278" s="561"/>
      <c r="AJ1278" s="561"/>
      <c r="AK1278" s="561"/>
      <c r="AM1278" s="561"/>
      <c r="AN1278" s="561"/>
      <c r="AO1278" s="561"/>
      <c r="AP1278" s="561"/>
      <c r="AQ1278" s="561"/>
      <c r="AR1278" s="561"/>
      <c r="AS1278" s="561"/>
      <c r="AU1278" s="561"/>
      <c r="AV1278" s="561"/>
      <c r="AW1278" s="561"/>
      <c r="AX1278" s="561"/>
      <c r="AY1278" s="561"/>
      <c r="AZ1278" s="561"/>
      <c r="BA1278" s="561"/>
      <c r="BB1278" s="561"/>
      <c r="BC1278" s="561"/>
      <c r="BD1278" s="561"/>
      <c r="BE1278" s="561"/>
      <c r="BF1278" s="561"/>
      <c r="BG1278" s="561"/>
      <c r="BH1278" s="561"/>
      <c r="BI1278" s="561"/>
      <c r="BJ1278" s="561"/>
      <c r="BK1278" s="561"/>
      <c r="BL1278" s="561"/>
      <c r="BM1278" s="561"/>
      <c r="BN1278" s="561"/>
      <c r="BO1278" s="561"/>
      <c r="BP1278" s="561"/>
      <c r="BQ1278" s="561"/>
      <c r="BR1278" s="561"/>
      <c r="BS1278" s="561"/>
      <c r="BT1278" s="561"/>
      <c r="BU1278" s="561"/>
    </row>
    <row r="1279" spans="1:73">
      <c r="A1279" s="561"/>
      <c r="E1279" s="561"/>
      <c r="H1279" s="561"/>
      <c r="Q1279" s="561"/>
      <c r="R1279" s="561"/>
      <c r="S1279" s="561"/>
      <c r="T1279" s="561"/>
      <c r="U1279" s="561"/>
      <c r="V1279" s="561"/>
      <c r="Y1279" s="561"/>
      <c r="Z1279" s="561"/>
      <c r="AA1279" s="561"/>
      <c r="AB1279" s="561"/>
      <c r="AC1279" s="561"/>
      <c r="AD1279" s="561"/>
      <c r="AE1279" s="561"/>
      <c r="AF1279" s="561"/>
      <c r="AG1279" s="561"/>
      <c r="AH1279" s="561"/>
      <c r="AJ1279" s="561"/>
      <c r="AK1279" s="561"/>
      <c r="AM1279" s="561"/>
      <c r="AN1279" s="561"/>
      <c r="AO1279" s="561"/>
      <c r="AP1279" s="561"/>
      <c r="AQ1279" s="561"/>
      <c r="AR1279" s="561"/>
      <c r="AS1279" s="561"/>
      <c r="AU1279" s="561"/>
      <c r="AV1279" s="561"/>
      <c r="AW1279" s="561"/>
      <c r="AX1279" s="561"/>
      <c r="AY1279" s="561"/>
      <c r="AZ1279" s="561"/>
      <c r="BA1279" s="561"/>
      <c r="BB1279" s="561"/>
      <c r="BC1279" s="561"/>
      <c r="BD1279" s="561"/>
      <c r="BE1279" s="561"/>
      <c r="BF1279" s="561"/>
      <c r="BG1279" s="561"/>
      <c r="BH1279" s="561"/>
      <c r="BI1279" s="561"/>
      <c r="BJ1279" s="561"/>
      <c r="BK1279" s="561"/>
      <c r="BL1279" s="561"/>
      <c r="BM1279" s="561"/>
      <c r="BN1279" s="561"/>
      <c r="BO1279" s="561"/>
      <c r="BP1279" s="561"/>
      <c r="BQ1279" s="561"/>
      <c r="BR1279" s="561"/>
      <c r="BS1279" s="561"/>
      <c r="BT1279" s="561"/>
      <c r="BU1279" s="561"/>
    </row>
    <row r="1280" spans="1:73">
      <c r="A1280" s="561"/>
      <c r="E1280" s="561"/>
      <c r="H1280" s="561"/>
      <c r="Q1280" s="561"/>
      <c r="R1280" s="561"/>
      <c r="S1280" s="561"/>
      <c r="T1280" s="561"/>
      <c r="U1280" s="561"/>
      <c r="V1280" s="561"/>
      <c r="Y1280" s="561"/>
      <c r="Z1280" s="561"/>
      <c r="AA1280" s="561"/>
      <c r="AB1280" s="561"/>
      <c r="AC1280" s="561"/>
      <c r="AD1280" s="561"/>
      <c r="AE1280" s="561"/>
      <c r="AF1280" s="561"/>
      <c r="AG1280" s="561"/>
      <c r="AH1280" s="561"/>
      <c r="AJ1280" s="561"/>
      <c r="AK1280" s="561"/>
      <c r="AM1280" s="561"/>
      <c r="AN1280" s="561"/>
      <c r="AO1280" s="561"/>
      <c r="AP1280" s="561"/>
      <c r="AQ1280" s="561"/>
      <c r="AR1280" s="561"/>
      <c r="AS1280" s="561"/>
      <c r="AU1280" s="561"/>
      <c r="AV1280" s="561"/>
      <c r="AW1280" s="561"/>
      <c r="AX1280" s="561"/>
      <c r="AY1280" s="561"/>
      <c r="AZ1280" s="561"/>
      <c r="BA1280" s="561"/>
      <c r="BB1280" s="561"/>
      <c r="BC1280" s="561"/>
      <c r="BD1280" s="561"/>
      <c r="BE1280" s="561"/>
      <c r="BF1280" s="561"/>
      <c r="BG1280" s="561"/>
      <c r="BH1280" s="561"/>
      <c r="BI1280" s="561"/>
      <c r="BJ1280" s="561"/>
      <c r="BK1280" s="561"/>
      <c r="BL1280" s="561"/>
      <c r="BM1280" s="561"/>
      <c r="BN1280" s="561"/>
      <c r="BO1280" s="561"/>
      <c r="BP1280" s="561"/>
      <c r="BQ1280" s="561"/>
      <c r="BR1280" s="561"/>
      <c r="BS1280" s="561"/>
      <c r="BT1280" s="561"/>
      <c r="BU1280" s="561"/>
    </row>
    <row r="1281" spans="1:73">
      <c r="A1281" s="561"/>
      <c r="E1281" s="561"/>
      <c r="H1281" s="561"/>
      <c r="Q1281" s="561"/>
      <c r="R1281" s="561"/>
      <c r="S1281" s="561"/>
      <c r="T1281" s="561"/>
      <c r="U1281" s="561"/>
      <c r="V1281" s="561"/>
      <c r="Y1281" s="561"/>
      <c r="Z1281" s="561"/>
      <c r="AA1281" s="561"/>
      <c r="AB1281" s="561"/>
      <c r="AC1281" s="561"/>
      <c r="AD1281" s="561"/>
      <c r="AE1281" s="561"/>
      <c r="AF1281" s="561"/>
      <c r="AG1281" s="561"/>
      <c r="AH1281" s="561"/>
      <c r="AJ1281" s="561"/>
      <c r="AK1281" s="561"/>
      <c r="AM1281" s="561"/>
      <c r="AN1281" s="561"/>
      <c r="AO1281" s="561"/>
      <c r="AP1281" s="561"/>
      <c r="AQ1281" s="561"/>
      <c r="AR1281" s="561"/>
      <c r="AS1281" s="561"/>
      <c r="AU1281" s="561"/>
      <c r="AV1281" s="561"/>
      <c r="AW1281" s="561"/>
      <c r="AX1281" s="561"/>
      <c r="AY1281" s="561"/>
      <c r="AZ1281" s="561"/>
      <c r="BA1281" s="561"/>
      <c r="BB1281" s="561"/>
      <c r="BC1281" s="561"/>
      <c r="BD1281" s="561"/>
      <c r="BE1281" s="561"/>
      <c r="BF1281" s="561"/>
      <c r="BG1281" s="561"/>
      <c r="BH1281" s="561"/>
      <c r="BI1281" s="561"/>
      <c r="BJ1281" s="561"/>
      <c r="BK1281" s="561"/>
      <c r="BL1281" s="561"/>
      <c r="BM1281" s="561"/>
      <c r="BN1281" s="561"/>
      <c r="BO1281" s="561"/>
      <c r="BP1281" s="561"/>
      <c r="BQ1281" s="561"/>
      <c r="BR1281" s="561"/>
      <c r="BS1281" s="561"/>
      <c r="BT1281" s="561"/>
      <c r="BU1281" s="561"/>
    </row>
    <row r="1282" spans="1:73">
      <c r="A1282" s="561"/>
      <c r="E1282" s="561"/>
      <c r="H1282" s="561"/>
      <c r="Q1282" s="561"/>
      <c r="R1282" s="561"/>
      <c r="S1282" s="561"/>
      <c r="T1282" s="561"/>
      <c r="U1282" s="561"/>
      <c r="V1282" s="561"/>
      <c r="Y1282" s="561"/>
      <c r="Z1282" s="561"/>
      <c r="AA1282" s="561"/>
      <c r="AB1282" s="561"/>
      <c r="AC1282" s="561"/>
      <c r="AD1282" s="561"/>
      <c r="AE1282" s="561"/>
      <c r="AF1282" s="561"/>
      <c r="AG1282" s="561"/>
      <c r="AH1282" s="561"/>
      <c r="AJ1282" s="561"/>
      <c r="AK1282" s="561"/>
      <c r="AM1282" s="561"/>
      <c r="AN1282" s="561"/>
      <c r="AO1282" s="561"/>
      <c r="AP1282" s="561"/>
      <c r="AQ1282" s="561"/>
      <c r="AR1282" s="561"/>
      <c r="AS1282" s="561"/>
      <c r="AU1282" s="561"/>
      <c r="AV1282" s="561"/>
      <c r="AW1282" s="561"/>
      <c r="AX1282" s="561"/>
      <c r="AY1282" s="561"/>
      <c r="AZ1282" s="561"/>
      <c r="BA1282" s="561"/>
      <c r="BB1282" s="561"/>
      <c r="BC1282" s="561"/>
      <c r="BD1282" s="561"/>
      <c r="BE1282" s="561"/>
      <c r="BF1282" s="561"/>
      <c r="BG1282" s="561"/>
      <c r="BH1282" s="561"/>
      <c r="BI1282" s="561"/>
      <c r="BJ1282" s="561"/>
      <c r="BK1282" s="561"/>
      <c r="BL1282" s="561"/>
      <c r="BM1282" s="561"/>
      <c r="BN1282" s="561"/>
      <c r="BO1282" s="561"/>
      <c r="BP1282" s="561"/>
      <c r="BQ1282" s="561"/>
      <c r="BR1282" s="561"/>
      <c r="BS1282" s="561"/>
      <c r="BT1282" s="561"/>
      <c r="BU1282" s="561"/>
    </row>
    <row r="1283" spans="1:73">
      <c r="A1283" s="561"/>
      <c r="E1283" s="561"/>
      <c r="H1283" s="561"/>
      <c r="Q1283" s="561"/>
      <c r="R1283" s="561"/>
      <c r="S1283" s="561"/>
      <c r="T1283" s="561"/>
      <c r="U1283" s="561"/>
      <c r="V1283" s="561"/>
      <c r="Y1283" s="561"/>
      <c r="Z1283" s="561"/>
      <c r="AA1283" s="561"/>
      <c r="AB1283" s="561"/>
      <c r="AC1283" s="561"/>
      <c r="AD1283" s="561"/>
      <c r="AE1283" s="561"/>
      <c r="AF1283" s="561"/>
      <c r="AG1283" s="561"/>
      <c r="AH1283" s="561"/>
      <c r="AJ1283" s="561"/>
      <c r="AK1283" s="561"/>
      <c r="AM1283" s="561"/>
      <c r="AN1283" s="561"/>
      <c r="AO1283" s="561"/>
      <c r="AP1283" s="561"/>
      <c r="AQ1283" s="561"/>
      <c r="AR1283" s="561"/>
      <c r="AS1283" s="561"/>
      <c r="AU1283" s="561"/>
      <c r="AV1283" s="561"/>
      <c r="AW1283" s="561"/>
      <c r="AX1283" s="561"/>
      <c r="AY1283" s="561"/>
      <c r="AZ1283" s="561"/>
      <c r="BA1283" s="561"/>
      <c r="BB1283" s="561"/>
      <c r="BC1283" s="561"/>
      <c r="BD1283" s="561"/>
      <c r="BE1283" s="561"/>
      <c r="BF1283" s="561"/>
      <c r="BG1283" s="561"/>
      <c r="BH1283" s="561"/>
      <c r="BI1283" s="561"/>
      <c r="BJ1283" s="561"/>
      <c r="BK1283" s="561"/>
      <c r="BL1283" s="561"/>
      <c r="BM1283" s="561"/>
      <c r="BN1283" s="561"/>
      <c r="BO1283" s="561"/>
      <c r="BP1283" s="561"/>
      <c r="BQ1283" s="561"/>
      <c r="BR1283" s="561"/>
      <c r="BS1283" s="561"/>
      <c r="BT1283" s="561"/>
      <c r="BU1283" s="561"/>
    </row>
    <row r="1284" spans="1:73">
      <c r="A1284" s="561"/>
      <c r="E1284" s="561"/>
      <c r="H1284" s="561"/>
      <c r="Q1284" s="561"/>
      <c r="R1284" s="561"/>
      <c r="S1284" s="561"/>
      <c r="T1284" s="561"/>
      <c r="U1284" s="561"/>
      <c r="V1284" s="561"/>
      <c r="Y1284" s="561"/>
      <c r="Z1284" s="561"/>
      <c r="AA1284" s="561"/>
      <c r="AB1284" s="561"/>
      <c r="AC1284" s="561"/>
      <c r="AD1284" s="561"/>
      <c r="AE1284" s="561"/>
      <c r="AF1284" s="561"/>
      <c r="AG1284" s="561"/>
      <c r="AH1284" s="561"/>
      <c r="AJ1284" s="561"/>
      <c r="AK1284" s="561"/>
      <c r="AM1284" s="561"/>
      <c r="AN1284" s="561"/>
      <c r="AO1284" s="561"/>
      <c r="AP1284" s="561"/>
      <c r="AQ1284" s="561"/>
      <c r="AR1284" s="561"/>
      <c r="AS1284" s="561"/>
      <c r="AU1284" s="561"/>
      <c r="AV1284" s="561"/>
      <c r="AW1284" s="561"/>
      <c r="AX1284" s="561"/>
      <c r="AY1284" s="561"/>
      <c r="AZ1284" s="561"/>
      <c r="BA1284" s="561"/>
      <c r="BB1284" s="561"/>
      <c r="BC1284" s="561"/>
      <c r="BD1284" s="561"/>
      <c r="BE1284" s="561"/>
      <c r="BF1284" s="561"/>
      <c r="BG1284" s="561"/>
      <c r="BH1284" s="561"/>
      <c r="BI1284" s="561"/>
      <c r="BJ1284" s="561"/>
      <c r="BK1284" s="561"/>
      <c r="BL1284" s="561"/>
      <c r="BM1284" s="561"/>
      <c r="BN1284" s="561"/>
      <c r="BO1284" s="561"/>
      <c r="BP1284" s="561"/>
      <c r="BQ1284" s="561"/>
      <c r="BR1284" s="561"/>
      <c r="BS1284" s="561"/>
      <c r="BT1284" s="561"/>
      <c r="BU1284" s="561"/>
    </row>
    <row r="1285" spans="1:73">
      <c r="A1285" s="561"/>
      <c r="E1285" s="561"/>
      <c r="H1285" s="561"/>
      <c r="Q1285" s="561"/>
      <c r="R1285" s="561"/>
      <c r="S1285" s="561"/>
      <c r="T1285" s="561"/>
      <c r="U1285" s="561"/>
      <c r="V1285" s="561"/>
      <c r="Y1285" s="561"/>
      <c r="Z1285" s="561"/>
      <c r="AA1285" s="561"/>
      <c r="AB1285" s="561"/>
      <c r="AC1285" s="561"/>
      <c r="AD1285" s="561"/>
      <c r="AE1285" s="561"/>
      <c r="AF1285" s="561"/>
      <c r="AG1285" s="561"/>
      <c r="AH1285" s="561"/>
      <c r="AJ1285" s="561"/>
      <c r="AK1285" s="561"/>
      <c r="AM1285" s="561"/>
      <c r="AN1285" s="561"/>
      <c r="AO1285" s="561"/>
      <c r="AP1285" s="561"/>
      <c r="AQ1285" s="561"/>
      <c r="AR1285" s="561"/>
      <c r="AS1285" s="561"/>
      <c r="AU1285" s="561"/>
      <c r="AV1285" s="561"/>
      <c r="AW1285" s="561"/>
      <c r="AX1285" s="561"/>
      <c r="AY1285" s="561"/>
      <c r="AZ1285" s="561"/>
      <c r="BA1285" s="561"/>
      <c r="BB1285" s="561"/>
      <c r="BC1285" s="561"/>
      <c r="BD1285" s="561"/>
      <c r="BE1285" s="561"/>
      <c r="BF1285" s="561"/>
      <c r="BG1285" s="561"/>
      <c r="BH1285" s="561"/>
      <c r="BI1285" s="561"/>
      <c r="BJ1285" s="561"/>
      <c r="BK1285" s="561"/>
      <c r="BL1285" s="561"/>
      <c r="BM1285" s="561"/>
      <c r="BN1285" s="561"/>
      <c r="BO1285" s="561"/>
      <c r="BP1285" s="561"/>
      <c r="BQ1285" s="561"/>
      <c r="BR1285" s="561"/>
      <c r="BS1285" s="561"/>
      <c r="BT1285" s="561"/>
      <c r="BU1285" s="561"/>
    </row>
    <row r="1286" spans="1:73">
      <c r="A1286" s="561"/>
      <c r="E1286" s="561"/>
      <c r="H1286" s="561"/>
      <c r="Q1286" s="561"/>
      <c r="R1286" s="561"/>
      <c r="S1286" s="561"/>
      <c r="T1286" s="561"/>
      <c r="U1286" s="561"/>
      <c r="V1286" s="561"/>
      <c r="Y1286" s="561"/>
      <c r="Z1286" s="561"/>
      <c r="AA1286" s="561"/>
      <c r="AB1286" s="561"/>
      <c r="AC1286" s="561"/>
      <c r="AD1286" s="561"/>
      <c r="AE1286" s="561"/>
      <c r="AF1286" s="561"/>
      <c r="AG1286" s="561"/>
      <c r="AH1286" s="561"/>
      <c r="AJ1286" s="561"/>
      <c r="AK1286" s="561"/>
      <c r="AM1286" s="561"/>
      <c r="AN1286" s="561"/>
      <c r="AO1286" s="561"/>
      <c r="AP1286" s="561"/>
      <c r="AQ1286" s="561"/>
      <c r="AR1286" s="561"/>
      <c r="AS1286" s="561"/>
      <c r="AU1286" s="561"/>
      <c r="AV1286" s="561"/>
      <c r="AW1286" s="561"/>
      <c r="AX1286" s="561"/>
      <c r="AY1286" s="561"/>
      <c r="AZ1286" s="561"/>
      <c r="BA1286" s="561"/>
      <c r="BB1286" s="561"/>
      <c r="BC1286" s="561"/>
      <c r="BD1286" s="561"/>
      <c r="BE1286" s="561"/>
      <c r="BF1286" s="561"/>
      <c r="BG1286" s="561"/>
      <c r="BH1286" s="561"/>
      <c r="BI1286" s="561"/>
      <c r="BJ1286" s="561"/>
      <c r="BK1286" s="561"/>
      <c r="BL1286" s="561"/>
      <c r="BM1286" s="561"/>
      <c r="BN1286" s="561"/>
      <c r="BO1286" s="561"/>
      <c r="BP1286" s="561"/>
      <c r="BQ1286" s="561"/>
      <c r="BR1286" s="561"/>
      <c r="BS1286" s="561"/>
      <c r="BT1286" s="561"/>
      <c r="BU1286" s="561"/>
    </row>
    <row r="1287" spans="1:73">
      <c r="A1287" s="561"/>
      <c r="E1287" s="561"/>
      <c r="H1287" s="561"/>
      <c r="Q1287" s="561"/>
      <c r="R1287" s="561"/>
      <c r="S1287" s="561"/>
      <c r="T1287" s="561"/>
      <c r="U1287" s="561"/>
      <c r="V1287" s="561"/>
      <c r="Y1287" s="561"/>
      <c r="Z1287" s="561"/>
      <c r="AA1287" s="561"/>
      <c r="AB1287" s="561"/>
      <c r="AC1287" s="561"/>
      <c r="AD1287" s="561"/>
      <c r="AE1287" s="561"/>
      <c r="AF1287" s="561"/>
      <c r="AG1287" s="561"/>
      <c r="AH1287" s="561"/>
      <c r="AJ1287" s="561"/>
      <c r="AK1287" s="561"/>
      <c r="AM1287" s="561"/>
      <c r="AN1287" s="561"/>
      <c r="AO1287" s="561"/>
      <c r="AP1287" s="561"/>
      <c r="AQ1287" s="561"/>
      <c r="AR1287" s="561"/>
      <c r="AS1287" s="561"/>
      <c r="AU1287" s="561"/>
      <c r="AV1287" s="561"/>
      <c r="AW1287" s="561"/>
      <c r="AX1287" s="561"/>
      <c r="AY1287" s="561"/>
      <c r="AZ1287" s="561"/>
      <c r="BA1287" s="561"/>
      <c r="BB1287" s="561"/>
      <c r="BC1287" s="561"/>
      <c r="BD1287" s="561"/>
      <c r="BE1287" s="561"/>
      <c r="BF1287" s="561"/>
      <c r="BG1287" s="561"/>
      <c r="BH1287" s="561"/>
      <c r="BI1287" s="561"/>
      <c r="BJ1287" s="561"/>
      <c r="BK1287" s="561"/>
      <c r="BL1287" s="561"/>
      <c r="BM1287" s="561"/>
      <c r="BN1287" s="561"/>
      <c r="BO1287" s="561"/>
      <c r="BP1287" s="561"/>
      <c r="BQ1287" s="561"/>
      <c r="BR1287" s="561"/>
      <c r="BS1287" s="561"/>
      <c r="BT1287" s="561"/>
      <c r="BU1287" s="561"/>
    </row>
    <row r="1288" spans="1:73">
      <c r="A1288" s="561"/>
      <c r="E1288" s="561"/>
      <c r="H1288" s="561"/>
      <c r="Q1288" s="561"/>
      <c r="R1288" s="561"/>
      <c r="S1288" s="561"/>
      <c r="T1288" s="561"/>
      <c r="U1288" s="561"/>
      <c r="V1288" s="561"/>
      <c r="Y1288" s="561"/>
      <c r="Z1288" s="561"/>
      <c r="AA1288" s="561"/>
      <c r="AB1288" s="561"/>
      <c r="AC1288" s="561"/>
      <c r="AD1288" s="561"/>
      <c r="AE1288" s="561"/>
      <c r="AF1288" s="561"/>
      <c r="AG1288" s="561"/>
      <c r="AH1288" s="561"/>
      <c r="AJ1288" s="561"/>
      <c r="AK1288" s="561"/>
      <c r="AM1288" s="561"/>
      <c r="AN1288" s="561"/>
      <c r="AO1288" s="561"/>
      <c r="AP1288" s="561"/>
      <c r="AQ1288" s="561"/>
      <c r="AR1288" s="561"/>
      <c r="AS1288" s="561"/>
      <c r="AU1288" s="561"/>
      <c r="AV1288" s="561"/>
      <c r="AW1288" s="561"/>
      <c r="AX1288" s="561"/>
      <c r="AY1288" s="561"/>
      <c r="AZ1288" s="561"/>
      <c r="BA1288" s="561"/>
      <c r="BB1288" s="561"/>
      <c r="BC1288" s="561"/>
      <c r="BD1288" s="561"/>
      <c r="BE1288" s="561"/>
      <c r="BF1288" s="561"/>
      <c r="BG1288" s="561"/>
      <c r="BH1288" s="561"/>
      <c r="BI1288" s="561"/>
      <c r="BJ1288" s="561"/>
      <c r="BK1288" s="561"/>
      <c r="BL1288" s="561"/>
      <c r="BM1288" s="561"/>
      <c r="BN1288" s="561"/>
      <c r="BO1288" s="561"/>
      <c r="BP1288" s="561"/>
      <c r="BQ1288" s="561"/>
      <c r="BR1288" s="561"/>
      <c r="BS1288" s="561"/>
      <c r="BT1288" s="561"/>
      <c r="BU1288" s="561"/>
    </row>
    <row r="1289" spans="1:73">
      <c r="A1289" s="561"/>
      <c r="E1289" s="561"/>
      <c r="H1289" s="561"/>
      <c r="Q1289" s="561"/>
      <c r="R1289" s="561"/>
      <c r="S1289" s="561"/>
      <c r="T1289" s="561"/>
      <c r="U1289" s="561"/>
      <c r="V1289" s="561"/>
      <c r="Y1289" s="561"/>
      <c r="Z1289" s="561"/>
      <c r="AA1289" s="561"/>
      <c r="AB1289" s="561"/>
      <c r="AC1289" s="561"/>
      <c r="AD1289" s="561"/>
      <c r="AE1289" s="561"/>
      <c r="AF1289" s="561"/>
      <c r="AG1289" s="561"/>
      <c r="AH1289" s="561"/>
      <c r="AJ1289" s="561"/>
      <c r="AK1289" s="561"/>
      <c r="AM1289" s="561"/>
      <c r="AN1289" s="561"/>
      <c r="AO1289" s="561"/>
      <c r="AP1289" s="561"/>
      <c r="AQ1289" s="561"/>
      <c r="AR1289" s="561"/>
      <c r="AS1289" s="561"/>
      <c r="AU1289" s="561"/>
      <c r="AV1289" s="561"/>
      <c r="AW1289" s="561"/>
      <c r="AX1289" s="561"/>
      <c r="AY1289" s="561"/>
      <c r="AZ1289" s="561"/>
      <c r="BA1289" s="561"/>
      <c r="BB1289" s="561"/>
      <c r="BC1289" s="561"/>
      <c r="BD1289" s="561"/>
      <c r="BE1289" s="561"/>
      <c r="BF1289" s="561"/>
      <c r="BG1289" s="561"/>
      <c r="BH1289" s="561"/>
      <c r="BI1289" s="561"/>
      <c r="BJ1289" s="561"/>
      <c r="BK1289" s="561"/>
      <c r="BL1289" s="561"/>
      <c r="BM1289" s="561"/>
      <c r="BN1289" s="561"/>
      <c r="BO1289" s="561"/>
      <c r="BP1289" s="561"/>
      <c r="BQ1289" s="561"/>
      <c r="BR1289" s="561"/>
      <c r="BS1289" s="561"/>
      <c r="BT1289" s="561"/>
      <c r="BU1289" s="561"/>
    </row>
    <row r="1290" spans="1:73">
      <c r="A1290" s="561"/>
      <c r="E1290" s="561"/>
      <c r="H1290" s="561"/>
      <c r="Q1290" s="561"/>
      <c r="R1290" s="561"/>
      <c r="S1290" s="561"/>
      <c r="T1290" s="561"/>
      <c r="U1290" s="561"/>
      <c r="V1290" s="561"/>
      <c r="Y1290" s="561"/>
      <c r="Z1290" s="561"/>
      <c r="AA1290" s="561"/>
      <c r="AB1290" s="561"/>
      <c r="AC1290" s="561"/>
      <c r="AD1290" s="561"/>
      <c r="AE1290" s="561"/>
      <c r="AF1290" s="561"/>
      <c r="AG1290" s="561"/>
      <c r="AH1290" s="561"/>
      <c r="AJ1290" s="561"/>
      <c r="AK1290" s="561"/>
      <c r="AM1290" s="561"/>
      <c r="AN1290" s="561"/>
      <c r="AO1290" s="561"/>
      <c r="AP1290" s="561"/>
      <c r="AQ1290" s="561"/>
      <c r="AR1290" s="561"/>
      <c r="AS1290" s="561"/>
      <c r="AU1290" s="561"/>
      <c r="AV1290" s="561"/>
      <c r="AW1290" s="561"/>
      <c r="AX1290" s="561"/>
      <c r="AY1290" s="561"/>
      <c r="AZ1290" s="561"/>
      <c r="BA1290" s="561"/>
      <c r="BB1290" s="561"/>
      <c r="BC1290" s="561"/>
      <c r="BD1290" s="561"/>
      <c r="BE1290" s="561"/>
      <c r="BF1290" s="561"/>
      <c r="BG1290" s="561"/>
      <c r="BH1290" s="561"/>
      <c r="BI1290" s="561"/>
      <c r="BJ1290" s="561"/>
      <c r="BK1290" s="561"/>
      <c r="BL1290" s="561"/>
      <c r="BM1290" s="561"/>
      <c r="BN1290" s="561"/>
      <c r="BO1290" s="561"/>
      <c r="BP1290" s="561"/>
      <c r="BQ1290" s="561"/>
      <c r="BR1290" s="561"/>
      <c r="BS1290" s="561"/>
      <c r="BT1290" s="561"/>
      <c r="BU1290" s="561"/>
    </row>
    <row r="1291" spans="1:73">
      <c r="A1291" s="561"/>
      <c r="E1291" s="561"/>
      <c r="H1291" s="561"/>
      <c r="Q1291" s="561"/>
      <c r="R1291" s="561"/>
      <c r="S1291" s="561"/>
      <c r="T1291" s="561"/>
      <c r="U1291" s="561"/>
      <c r="V1291" s="561"/>
      <c r="Y1291" s="561"/>
      <c r="Z1291" s="561"/>
      <c r="AA1291" s="561"/>
      <c r="AB1291" s="561"/>
      <c r="AC1291" s="561"/>
      <c r="AD1291" s="561"/>
      <c r="AE1291" s="561"/>
      <c r="AF1291" s="561"/>
      <c r="AG1291" s="561"/>
      <c r="AH1291" s="561"/>
      <c r="AJ1291" s="561"/>
      <c r="AK1291" s="561"/>
      <c r="AM1291" s="561"/>
      <c r="AN1291" s="561"/>
      <c r="AO1291" s="561"/>
      <c r="AP1291" s="561"/>
      <c r="AQ1291" s="561"/>
      <c r="AR1291" s="561"/>
      <c r="AS1291" s="561"/>
      <c r="AU1291" s="561"/>
      <c r="AV1291" s="561"/>
      <c r="AW1291" s="561"/>
      <c r="AX1291" s="561"/>
      <c r="AY1291" s="561"/>
      <c r="AZ1291" s="561"/>
      <c r="BA1291" s="561"/>
      <c r="BB1291" s="561"/>
      <c r="BC1291" s="561"/>
      <c r="BD1291" s="561"/>
      <c r="BE1291" s="561"/>
      <c r="BF1291" s="561"/>
      <c r="BG1291" s="561"/>
      <c r="BH1291" s="561"/>
      <c r="BI1291" s="561"/>
      <c r="BJ1291" s="561"/>
      <c r="BK1291" s="561"/>
      <c r="BL1291" s="561"/>
      <c r="BM1291" s="561"/>
      <c r="BN1291" s="561"/>
      <c r="BO1291" s="561"/>
      <c r="BP1291" s="561"/>
      <c r="BQ1291" s="561"/>
      <c r="BR1291" s="561"/>
      <c r="BS1291" s="561"/>
      <c r="BT1291" s="561"/>
      <c r="BU1291" s="561"/>
    </row>
    <row r="1292" spans="1:73">
      <c r="A1292" s="561"/>
      <c r="E1292" s="561"/>
      <c r="H1292" s="561"/>
      <c r="Q1292" s="561"/>
      <c r="R1292" s="561"/>
      <c r="S1292" s="561"/>
      <c r="T1292" s="561"/>
      <c r="U1292" s="561"/>
      <c r="V1292" s="561"/>
      <c r="Y1292" s="561"/>
      <c r="Z1292" s="561"/>
      <c r="AA1292" s="561"/>
      <c r="AB1292" s="561"/>
      <c r="AC1292" s="561"/>
      <c r="AD1292" s="561"/>
      <c r="AE1292" s="561"/>
      <c r="AF1292" s="561"/>
      <c r="AG1292" s="561"/>
      <c r="AH1292" s="561"/>
      <c r="AJ1292" s="561"/>
      <c r="AK1292" s="561"/>
      <c r="AM1292" s="561"/>
      <c r="AN1292" s="561"/>
      <c r="AO1292" s="561"/>
      <c r="AP1292" s="561"/>
      <c r="AQ1292" s="561"/>
      <c r="AR1292" s="561"/>
      <c r="AS1292" s="561"/>
      <c r="AU1292" s="561"/>
      <c r="AV1292" s="561"/>
      <c r="AW1292" s="561"/>
      <c r="AX1292" s="561"/>
      <c r="AY1292" s="561"/>
      <c r="AZ1292" s="561"/>
      <c r="BA1292" s="561"/>
      <c r="BB1292" s="561"/>
      <c r="BC1292" s="561"/>
      <c r="BD1292" s="561"/>
      <c r="BE1292" s="561"/>
      <c r="BF1292" s="561"/>
      <c r="BG1292" s="561"/>
      <c r="BH1292" s="561"/>
      <c r="BI1292" s="561"/>
      <c r="BJ1292" s="561"/>
      <c r="BK1292" s="561"/>
      <c r="BL1292" s="561"/>
      <c r="BM1292" s="561"/>
      <c r="BN1292" s="561"/>
      <c r="BO1292" s="561"/>
      <c r="BP1292" s="561"/>
      <c r="BQ1292" s="561"/>
      <c r="BR1292" s="561"/>
      <c r="BS1292" s="561"/>
      <c r="BT1292" s="561"/>
      <c r="BU1292" s="561"/>
    </row>
    <row r="1293" spans="1:73">
      <c r="A1293" s="561"/>
      <c r="E1293" s="561"/>
      <c r="H1293" s="561"/>
      <c r="Q1293" s="561"/>
      <c r="R1293" s="561"/>
      <c r="S1293" s="561"/>
      <c r="T1293" s="561"/>
      <c r="U1293" s="561"/>
      <c r="V1293" s="561"/>
      <c r="Y1293" s="561"/>
      <c r="Z1293" s="561"/>
      <c r="AA1293" s="561"/>
      <c r="AB1293" s="561"/>
      <c r="AC1293" s="561"/>
      <c r="AD1293" s="561"/>
      <c r="AE1293" s="561"/>
      <c r="AF1293" s="561"/>
      <c r="AG1293" s="561"/>
      <c r="AH1293" s="561"/>
      <c r="AJ1293" s="561"/>
      <c r="AK1293" s="561"/>
      <c r="AM1293" s="561"/>
      <c r="AN1293" s="561"/>
      <c r="AO1293" s="561"/>
      <c r="AP1293" s="561"/>
      <c r="AQ1293" s="561"/>
      <c r="AR1293" s="561"/>
      <c r="AS1293" s="561"/>
      <c r="AU1293" s="561"/>
      <c r="AV1293" s="561"/>
      <c r="AW1293" s="561"/>
      <c r="AX1293" s="561"/>
      <c r="AY1293" s="561"/>
      <c r="AZ1293" s="561"/>
      <c r="BA1293" s="561"/>
      <c r="BB1293" s="561"/>
      <c r="BC1293" s="561"/>
      <c r="BD1293" s="561"/>
      <c r="BE1293" s="561"/>
      <c r="BF1293" s="561"/>
      <c r="BG1293" s="561"/>
      <c r="BH1293" s="561"/>
      <c r="BI1293" s="561"/>
      <c r="BJ1293" s="561"/>
      <c r="BK1293" s="561"/>
      <c r="BL1293" s="561"/>
      <c r="BM1293" s="561"/>
      <c r="BN1293" s="561"/>
      <c r="BO1293" s="561"/>
      <c r="BP1293" s="561"/>
      <c r="BQ1293" s="561"/>
      <c r="BR1293" s="561"/>
      <c r="BS1293" s="561"/>
      <c r="BT1293" s="561"/>
      <c r="BU1293" s="561"/>
    </row>
    <row r="1294" spans="1:73">
      <c r="A1294" s="561"/>
      <c r="E1294" s="561"/>
      <c r="H1294" s="561"/>
      <c r="Q1294" s="561"/>
      <c r="R1294" s="561"/>
      <c r="S1294" s="561"/>
      <c r="T1294" s="561"/>
      <c r="U1294" s="561"/>
      <c r="V1294" s="561"/>
      <c r="Y1294" s="561"/>
      <c r="Z1294" s="561"/>
      <c r="AA1294" s="561"/>
      <c r="AB1294" s="561"/>
      <c r="AC1294" s="561"/>
      <c r="AD1294" s="561"/>
      <c r="AE1294" s="561"/>
      <c r="AF1294" s="561"/>
      <c r="AG1294" s="561"/>
      <c r="AH1294" s="561"/>
      <c r="AJ1294" s="561"/>
      <c r="AK1294" s="561"/>
      <c r="AM1294" s="561"/>
      <c r="AN1294" s="561"/>
      <c r="AO1294" s="561"/>
      <c r="AP1294" s="561"/>
      <c r="AQ1294" s="561"/>
      <c r="AR1294" s="561"/>
      <c r="AS1294" s="561"/>
      <c r="AU1294" s="561"/>
      <c r="AV1294" s="561"/>
      <c r="AW1294" s="561"/>
      <c r="AX1294" s="561"/>
      <c r="AY1294" s="561"/>
      <c r="AZ1294" s="561"/>
      <c r="BA1294" s="561"/>
      <c r="BB1294" s="561"/>
      <c r="BC1294" s="561"/>
      <c r="BD1294" s="561"/>
      <c r="BE1294" s="561"/>
      <c r="BF1294" s="561"/>
      <c r="BG1294" s="561"/>
      <c r="BH1294" s="561"/>
      <c r="BI1294" s="561"/>
      <c r="BJ1294" s="561"/>
      <c r="BK1294" s="561"/>
      <c r="BL1294" s="561"/>
      <c r="BM1294" s="561"/>
      <c r="BN1294" s="561"/>
      <c r="BO1294" s="561"/>
      <c r="BP1294" s="561"/>
      <c r="BQ1294" s="561"/>
      <c r="BR1294" s="561"/>
      <c r="BS1294" s="561"/>
      <c r="BT1294" s="561"/>
      <c r="BU1294" s="561"/>
    </row>
    <row r="1295" spans="1:73">
      <c r="A1295" s="561"/>
      <c r="E1295" s="561"/>
      <c r="H1295" s="561"/>
      <c r="Q1295" s="561"/>
      <c r="R1295" s="561"/>
      <c r="S1295" s="561"/>
      <c r="T1295" s="561"/>
      <c r="U1295" s="561"/>
      <c r="V1295" s="561"/>
      <c r="Y1295" s="561"/>
      <c r="Z1295" s="561"/>
      <c r="AA1295" s="561"/>
      <c r="AB1295" s="561"/>
      <c r="AC1295" s="561"/>
      <c r="AD1295" s="561"/>
      <c r="AE1295" s="561"/>
      <c r="AF1295" s="561"/>
      <c r="AG1295" s="561"/>
      <c r="AH1295" s="561"/>
      <c r="AJ1295" s="561"/>
      <c r="AK1295" s="561"/>
      <c r="AM1295" s="561"/>
      <c r="AN1295" s="561"/>
      <c r="AO1295" s="561"/>
      <c r="AP1295" s="561"/>
      <c r="AQ1295" s="561"/>
      <c r="AR1295" s="561"/>
      <c r="AS1295" s="561"/>
      <c r="AU1295" s="561"/>
      <c r="AV1295" s="561"/>
      <c r="AW1295" s="561"/>
      <c r="AX1295" s="561"/>
      <c r="AY1295" s="561"/>
      <c r="AZ1295" s="561"/>
      <c r="BA1295" s="561"/>
      <c r="BB1295" s="561"/>
      <c r="BC1295" s="561"/>
      <c r="BD1295" s="561"/>
      <c r="BE1295" s="561"/>
      <c r="BF1295" s="561"/>
      <c r="BG1295" s="561"/>
      <c r="BH1295" s="561"/>
      <c r="BI1295" s="561"/>
      <c r="BJ1295" s="561"/>
      <c r="BK1295" s="561"/>
      <c r="BL1295" s="561"/>
      <c r="BM1295" s="561"/>
      <c r="BN1295" s="561"/>
      <c r="BO1295" s="561"/>
      <c r="BP1295" s="561"/>
      <c r="BQ1295" s="561"/>
      <c r="BR1295" s="561"/>
      <c r="BS1295" s="561"/>
      <c r="BT1295" s="561"/>
      <c r="BU1295" s="561"/>
    </row>
    <row r="1296" spans="1:73">
      <c r="A1296" s="561"/>
      <c r="E1296" s="561"/>
      <c r="H1296" s="561"/>
      <c r="Q1296" s="561"/>
      <c r="R1296" s="561"/>
      <c r="S1296" s="561"/>
      <c r="T1296" s="561"/>
      <c r="U1296" s="561"/>
      <c r="V1296" s="561"/>
      <c r="Y1296" s="561"/>
      <c r="Z1296" s="561"/>
      <c r="AA1296" s="561"/>
      <c r="AB1296" s="561"/>
      <c r="AC1296" s="561"/>
      <c r="AD1296" s="561"/>
      <c r="AE1296" s="561"/>
      <c r="AF1296" s="561"/>
      <c r="AG1296" s="561"/>
      <c r="AH1296" s="561"/>
      <c r="AJ1296" s="561"/>
      <c r="AK1296" s="561"/>
      <c r="AM1296" s="561"/>
      <c r="AN1296" s="561"/>
      <c r="AO1296" s="561"/>
      <c r="AP1296" s="561"/>
      <c r="AQ1296" s="561"/>
      <c r="AR1296" s="561"/>
      <c r="AS1296" s="561"/>
      <c r="AU1296" s="561"/>
      <c r="AV1296" s="561"/>
      <c r="AW1296" s="561"/>
      <c r="AX1296" s="561"/>
      <c r="AY1296" s="561"/>
      <c r="AZ1296" s="561"/>
      <c r="BA1296" s="561"/>
      <c r="BB1296" s="561"/>
      <c r="BC1296" s="561"/>
      <c r="BD1296" s="561"/>
      <c r="BE1296" s="561"/>
      <c r="BF1296" s="561"/>
      <c r="BG1296" s="561"/>
      <c r="BH1296" s="561"/>
      <c r="BI1296" s="561"/>
      <c r="BJ1296" s="561"/>
      <c r="BK1296" s="561"/>
      <c r="BL1296" s="561"/>
      <c r="BM1296" s="561"/>
      <c r="BN1296" s="561"/>
      <c r="BO1296" s="561"/>
      <c r="BP1296" s="561"/>
      <c r="BQ1296" s="561"/>
      <c r="BR1296" s="561"/>
      <c r="BS1296" s="561"/>
      <c r="BT1296" s="561"/>
      <c r="BU1296" s="561"/>
    </row>
    <row r="1297" spans="1:73">
      <c r="A1297" s="561"/>
      <c r="E1297" s="561"/>
      <c r="H1297" s="561"/>
      <c r="Q1297" s="561"/>
      <c r="R1297" s="561"/>
      <c r="S1297" s="561"/>
      <c r="T1297" s="561"/>
      <c r="U1297" s="561"/>
      <c r="V1297" s="561"/>
      <c r="Y1297" s="561"/>
      <c r="Z1297" s="561"/>
      <c r="AA1297" s="561"/>
      <c r="AB1297" s="561"/>
      <c r="AC1297" s="561"/>
      <c r="AD1297" s="561"/>
      <c r="AE1297" s="561"/>
      <c r="AF1297" s="561"/>
      <c r="AG1297" s="561"/>
      <c r="AH1297" s="561"/>
      <c r="AJ1297" s="561"/>
      <c r="AK1297" s="561"/>
      <c r="AM1297" s="561"/>
      <c r="AN1297" s="561"/>
      <c r="AO1297" s="561"/>
      <c r="AP1297" s="561"/>
      <c r="AQ1297" s="561"/>
      <c r="AR1297" s="561"/>
      <c r="AS1297" s="561"/>
      <c r="AU1297" s="561"/>
      <c r="AV1297" s="561"/>
      <c r="AW1297" s="561"/>
      <c r="AX1297" s="561"/>
      <c r="AY1297" s="561"/>
      <c r="AZ1297" s="561"/>
      <c r="BA1297" s="561"/>
      <c r="BB1297" s="561"/>
      <c r="BC1297" s="561"/>
      <c r="BD1297" s="561"/>
      <c r="BE1297" s="561"/>
      <c r="BF1297" s="561"/>
      <c r="BG1297" s="561"/>
      <c r="BH1297" s="561"/>
      <c r="BI1297" s="561"/>
      <c r="BJ1297" s="561"/>
      <c r="BK1297" s="561"/>
      <c r="BL1297" s="561"/>
      <c r="BM1297" s="561"/>
      <c r="BN1297" s="561"/>
      <c r="BO1297" s="561"/>
      <c r="BP1297" s="561"/>
      <c r="BQ1297" s="561"/>
      <c r="BR1297" s="561"/>
      <c r="BS1297" s="561"/>
      <c r="BT1297" s="561"/>
      <c r="BU1297" s="561"/>
    </row>
    <row r="1298" spans="1:73">
      <c r="A1298" s="561"/>
      <c r="E1298" s="561"/>
      <c r="H1298" s="561"/>
      <c r="Q1298" s="561"/>
      <c r="R1298" s="561"/>
      <c r="S1298" s="561"/>
      <c r="T1298" s="561"/>
      <c r="U1298" s="561"/>
      <c r="V1298" s="561"/>
      <c r="Y1298" s="561"/>
      <c r="Z1298" s="561"/>
      <c r="AA1298" s="561"/>
      <c r="AB1298" s="561"/>
      <c r="AC1298" s="561"/>
      <c r="AD1298" s="561"/>
      <c r="AE1298" s="561"/>
      <c r="AF1298" s="561"/>
      <c r="AG1298" s="561"/>
      <c r="AH1298" s="561"/>
      <c r="AJ1298" s="561"/>
      <c r="AK1298" s="561"/>
      <c r="AM1298" s="561"/>
      <c r="AN1298" s="561"/>
      <c r="AO1298" s="561"/>
      <c r="AP1298" s="561"/>
      <c r="AQ1298" s="561"/>
      <c r="AR1298" s="561"/>
      <c r="AS1298" s="561"/>
      <c r="AU1298" s="561"/>
      <c r="AV1298" s="561"/>
      <c r="AW1298" s="561"/>
      <c r="AX1298" s="561"/>
      <c r="AY1298" s="561"/>
      <c r="AZ1298" s="561"/>
      <c r="BA1298" s="561"/>
      <c r="BB1298" s="561"/>
      <c r="BC1298" s="561"/>
      <c r="BD1298" s="561"/>
      <c r="BE1298" s="561"/>
      <c r="BF1298" s="561"/>
      <c r="BG1298" s="561"/>
      <c r="BH1298" s="561"/>
      <c r="BI1298" s="561"/>
      <c r="BJ1298" s="561"/>
      <c r="BK1298" s="561"/>
      <c r="BL1298" s="561"/>
      <c r="BM1298" s="561"/>
      <c r="BN1298" s="561"/>
      <c r="BO1298" s="561"/>
      <c r="BP1298" s="561"/>
      <c r="BQ1298" s="561"/>
      <c r="BR1298" s="561"/>
      <c r="BS1298" s="561"/>
      <c r="BT1298" s="561"/>
      <c r="BU1298" s="561"/>
    </row>
    <row r="1299" spans="1:73">
      <c r="A1299" s="561"/>
      <c r="E1299" s="561"/>
      <c r="H1299" s="561"/>
      <c r="Q1299" s="561"/>
      <c r="R1299" s="561"/>
      <c r="S1299" s="561"/>
      <c r="T1299" s="561"/>
      <c r="U1299" s="561"/>
      <c r="V1299" s="561"/>
      <c r="Y1299" s="561"/>
      <c r="Z1299" s="561"/>
      <c r="AA1299" s="561"/>
      <c r="AB1299" s="561"/>
      <c r="AC1299" s="561"/>
      <c r="AD1299" s="561"/>
      <c r="AE1299" s="561"/>
      <c r="AF1299" s="561"/>
      <c r="AG1299" s="561"/>
      <c r="AH1299" s="561"/>
      <c r="AJ1299" s="561"/>
      <c r="AK1299" s="561"/>
      <c r="AM1299" s="561"/>
      <c r="AN1299" s="561"/>
      <c r="AO1299" s="561"/>
      <c r="AP1299" s="561"/>
      <c r="AQ1299" s="561"/>
      <c r="AR1299" s="561"/>
      <c r="AS1299" s="561"/>
      <c r="AU1299" s="561"/>
      <c r="AV1299" s="561"/>
      <c r="AW1299" s="561"/>
      <c r="AX1299" s="561"/>
      <c r="AY1299" s="561"/>
      <c r="AZ1299" s="561"/>
      <c r="BA1299" s="561"/>
      <c r="BB1299" s="561"/>
      <c r="BC1299" s="561"/>
      <c r="BD1299" s="561"/>
      <c r="BE1299" s="561"/>
      <c r="BF1299" s="561"/>
      <c r="BG1299" s="561"/>
      <c r="BH1299" s="561"/>
      <c r="BI1299" s="561"/>
      <c r="BJ1299" s="561"/>
      <c r="BK1299" s="561"/>
      <c r="BL1299" s="561"/>
      <c r="BM1299" s="561"/>
      <c r="BN1299" s="561"/>
      <c r="BO1299" s="561"/>
      <c r="BP1299" s="561"/>
      <c r="BQ1299" s="561"/>
      <c r="BR1299" s="561"/>
      <c r="BS1299" s="561"/>
      <c r="BT1299" s="561"/>
      <c r="BU1299" s="561"/>
    </row>
    <row r="1300" spans="1:73">
      <c r="A1300" s="561"/>
      <c r="E1300" s="561"/>
      <c r="H1300" s="561"/>
      <c r="Q1300" s="561"/>
      <c r="R1300" s="561"/>
      <c r="S1300" s="561"/>
      <c r="T1300" s="561"/>
      <c r="U1300" s="561"/>
      <c r="V1300" s="561"/>
      <c r="Y1300" s="561"/>
      <c r="Z1300" s="561"/>
      <c r="AA1300" s="561"/>
      <c r="AB1300" s="561"/>
      <c r="AC1300" s="561"/>
      <c r="AD1300" s="561"/>
      <c r="AE1300" s="561"/>
      <c r="AF1300" s="561"/>
      <c r="AG1300" s="561"/>
      <c r="AH1300" s="561"/>
      <c r="AJ1300" s="561"/>
      <c r="AK1300" s="561"/>
      <c r="AM1300" s="561"/>
      <c r="AN1300" s="561"/>
      <c r="AO1300" s="561"/>
      <c r="AP1300" s="561"/>
      <c r="AQ1300" s="561"/>
      <c r="AR1300" s="561"/>
      <c r="AS1300" s="561"/>
      <c r="AU1300" s="561"/>
      <c r="AV1300" s="561"/>
      <c r="AW1300" s="561"/>
      <c r="AX1300" s="561"/>
      <c r="AY1300" s="561"/>
      <c r="AZ1300" s="561"/>
      <c r="BA1300" s="561"/>
      <c r="BB1300" s="561"/>
      <c r="BC1300" s="561"/>
      <c r="BD1300" s="561"/>
      <c r="BE1300" s="561"/>
      <c r="BF1300" s="561"/>
      <c r="BG1300" s="561"/>
      <c r="BH1300" s="561"/>
      <c r="BI1300" s="561"/>
      <c r="BJ1300" s="561"/>
      <c r="BK1300" s="561"/>
      <c r="BL1300" s="561"/>
      <c r="BM1300" s="561"/>
      <c r="BN1300" s="561"/>
      <c r="BO1300" s="561"/>
      <c r="BP1300" s="561"/>
      <c r="BQ1300" s="561"/>
      <c r="BR1300" s="561"/>
      <c r="BS1300" s="561"/>
      <c r="BT1300" s="561"/>
      <c r="BU1300" s="561"/>
    </row>
    <row r="1301" spans="1:73">
      <c r="A1301" s="561"/>
      <c r="E1301" s="561"/>
      <c r="H1301" s="561"/>
      <c r="Q1301" s="561"/>
      <c r="R1301" s="561"/>
      <c r="S1301" s="561"/>
      <c r="T1301" s="561"/>
      <c r="U1301" s="561"/>
      <c r="V1301" s="561"/>
      <c r="Y1301" s="561"/>
      <c r="Z1301" s="561"/>
      <c r="AA1301" s="561"/>
      <c r="AB1301" s="561"/>
      <c r="AC1301" s="561"/>
      <c r="AD1301" s="561"/>
      <c r="AE1301" s="561"/>
      <c r="AF1301" s="561"/>
      <c r="AG1301" s="561"/>
      <c r="AH1301" s="561"/>
      <c r="AJ1301" s="561"/>
      <c r="AK1301" s="561"/>
      <c r="AM1301" s="561"/>
      <c r="AN1301" s="561"/>
      <c r="AO1301" s="561"/>
      <c r="AP1301" s="561"/>
      <c r="AQ1301" s="561"/>
      <c r="AR1301" s="561"/>
      <c r="AS1301" s="561"/>
      <c r="AU1301" s="561"/>
      <c r="AV1301" s="561"/>
      <c r="AW1301" s="561"/>
      <c r="AX1301" s="561"/>
      <c r="AY1301" s="561"/>
      <c r="AZ1301" s="561"/>
      <c r="BA1301" s="561"/>
      <c r="BB1301" s="561"/>
      <c r="BC1301" s="561"/>
      <c r="BD1301" s="561"/>
      <c r="BE1301" s="561"/>
      <c r="BF1301" s="561"/>
      <c r="BG1301" s="561"/>
      <c r="BH1301" s="561"/>
      <c r="BI1301" s="561"/>
      <c r="BJ1301" s="561"/>
      <c r="BK1301" s="561"/>
      <c r="BL1301" s="561"/>
      <c r="BM1301" s="561"/>
      <c r="BN1301" s="561"/>
      <c r="BO1301" s="561"/>
      <c r="BP1301" s="561"/>
      <c r="BQ1301" s="561"/>
      <c r="BR1301" s="561"/>
      <c r="BS1301" s="561"/>
      <c r="BT1301" s="561"/>
      <c r="BU1301" s="561"/>
    </row>
    <row r="1302" spans="1:73">
      <c r="A1302" s="561"/>
      <c r="E1302" s="561"/>
      <c r="H1302" s="561"/>
      <c r="Q1302" s="561"/>
      <c r="R1302" s="561"/>
      <c r="S1302" s="561"/>
      <c r="T1302" s="561"/>
      <c r="U1302" s="561"/>
      <c r="V1302" s="561"/>
      <c r="Y1302" s="561"/>
      <c r="Z1302" s="561"/>
      <c r="AA1302" s="561"/>
      <c r="AB1302" s="561"/>
      <c r="AC1302" s="561"/>
      <c r="AD1302" s="561"/>
      <c r="AE1302" s="561"/>
      <c r="AF1302" s="561"/>
      <c r="AG1302" s="561"/>
      <c r="AH1302" s="561"/>
      <c r="AJ1302" s="561"/>
      <c r="AK1302" s="561"/>
      <c r="AM1302" s="561"/>
      <c r="AN1302" s="561"/>
      <c r="AO1302" s="561"/>
      <c r="AP1302" s="561"/>
      <c r="AQ1302" s="561"/>
      <c r="AR1302" s="561"/>
      <c r="AS1302" s="561"/>
      <c r="AU1302" s="561"/>
      <c r="AV1302" s="561"/>
      <c r="AW1302" s="561"/>
      <c r="AX1302" s="561"/>
      <c r="AY1302" s="561"/>
      <c r="AZ1302" s="561"/>
      <c r="BA1302" s="561"/>
      <c r="BB1302" s="561"/>
      <c r="BC1302" s="561"/>
      <c r="BD1302" s="561"/>
      <c r="BE1302" s="561"/>
      <c r="BF1302" s="561"/>
      <c r="BG1302" s="561"/>
      <c r="BH1302" s="561"/>
      <c r="BI1302" s="561"/>
      <c r="BJ1302" s="561"/>
      <c r="BK1302" s="561"/>
      <c r="BL1302" s="561"/>
      <c r="BM1302" s="561"/>
      <c r="BN1302" s="561"/>
      <c r="BO1302" s="561"/>
      <c r="BP1302" s="561"/>
      <c r="BQ1302" s="561"/>
      <c r="BR1302" s="561"/>
      <c r="BS1302" s="561"/>
      <c r="BT1302" s="561"/>
      <c r="BU1302" s="561"/>
    </row>
    <row r="1303" spans="1:73">
      <c r="A1303" s="561"/>
      <c r="E1303" s="561"/>
      <c r="H1303" s="561"/>
      <c r="Q1303" s="561"/>
      <c r="R1303" s="561"/>
      <c r="S1303" s="561"/>
      <c r="T1303" s="561"/>
      <c r="U1303" s="561"/>
      <c r="V1303" s="561"/>
      <c r="Y1303" s="561"/>
      <c r="Z1303" s="561"/>
      <c r="AA1303" s="561"/>
      <c r="AB1303" s="561"/>
      <c r="AC1303" s="561"/>
      <c r="AD1303" s="561"/>
      <c r="AE1303" s="561"/>
      <c r="AF1303" s="561"/>
      <c r="AG1303" s="561"/>
      <c r="AH1303" s="561"/>
      <c r="AJ1303" s="561"/>
      <c r="AK1303" s="561"/>
      <c r="AM1303" s="561"/>
      <c r="AN1303" s="561"/>
      <c r="AO1303" s="561"/>
      <c r="AP1303" s="561"/>
      <c r="AQ1303" s="561"/>
      <c r="AR1303" s="561"/>
      <c r="AS1303" s="561"/>
      <c r="AU1303" s="561"/>
      <c r="AV1303" s="561"/>
      <c r="AW1303" s="561"/>
      <c r="AX1303" s="561"/>
      <c r="AY1303" s="561"/>
      <c r="AZ1303" s="561"/>
      <c r="BA1303" s="561"/>
      <c r="BB1303" s="561"/>
      <c r="BC1303" s="561"/>
      <c r="BD1303" s="561"/>
      <c r="BE1303" s="561"/>
      <c r="BF1303" s="561"/>
      <c r="BG1303" s="561"/>
      <c r="BH1303" s="561"/>
      <c r="BI1303" s="561"/>
      <c r="BJ1303" s="561"/>
      <c r="BK1303" s="561"/>
      <c r="BL1303" s="561"/>
      <c r="BM1303" s="561"/>
      <c r="BN1303" s="561"/>
      <c r="BO1303" s="561"/>
      <c r="BP1303" s="561"/>
      <c r="BQ1303" s="561"/>
      <c r="BR1303" s="561"/>
      <c r="BS1303" s="561"/>
      <c r="BT1303" s="561"/>
      <c r="BU1303" s="561"/>
    </row>
    <row r="1304" spans="1:73">
      <c r="A1304" s="561"/>
      <c r="E1304" s="561"/>
      <c r="H1304" s="561"/>
      <c r="Q1304" s="561"/>
      <c r="R1304" s="561"/>
      <c r="S1304" s="561"/>
      <c r="T1304" s="561"/>
      <c r="U1304" s="561"/>
      <c r="V1304" s="561"/>
      <c r="Y1304" s="561"/>
      <c r="Z1304" s="561"/>
      <c r="AA1304" s="561"/>
      <c r="AB1304" s="561"/>
      <c r="AC1304" s="561"/>
      <c r="AD1304" s="561"/>
      <c r="AE1304" s="561"/>
      <c r="AF1304" s="561"/>
      <c r="AG1304" s="561"/>
      <c r="AH1304" s="561"/>
      <c r="AJ1304" s="561"/>
      <c r="AK1304" s="561"/>
      <c r="AM1304" s="561"/>
      <c r="AN1304" s="561"/>
      <c r="AO1304" s="561"/>
      <c r="AP1304" s="561"/>
      <c r="AQ1304" s="561"/>
      <c r="AR1304" s="561"/>
      <c r="AS1304" s="561"/>
      <c r="AU1304" s="561"/>
      <c r="AV1304" s="561"/>
      <c r="AW1304" s="561"/>
      <c r="AX1304" s="561"/>
      <c r="AY1304" s="561"/>
      <c r="AZ1304" s="561"/>
      <c r="BA1304" s="561"/>
      <c r="BB1304" s="561"/>
      <c r="BC1304" s="561"/>
      <c r="BD1304" s="561"/>
      <c r="BE1304" s="561"/>
      <c r="BF1304" s="561"/>
      <c r="BG1304" s="561"/>
      <c r="BH1304" s="561"/>
      <c r="BI1304" s="561"/>
      <c r="BJ1304" s="561"/>
      <c r="BK1304" s="561"/>
      <c r="BL1304" s="561"/>
      <c r="BM1304" s="561"/>
      <c r="BN1304" s="561"/>
      <c r="BO1304" s="561"/>
      <c r="BP1304" s="561"/>
      <c r="BQ1304" s="561"/>
      <c r="BR1304" s="561"/>
      <c r="BS1304" s="561"/>
      <c r="BT1304" s="561"/>
      <c r="BU1304" s="561"/>
    </row>
    <row r="1305" spans="1:73">
      <c r="A1305" s="561"/>
      <c r="E1305" s="561"/>
      <c r="H1305" s="561"/>
      <c r="Q1305" s="561"/>
      <c r="R1305" s="561"/>
      <c r="S1305" s="561"/>
      <c r="T1305" s="561"/>
      <c r="U1305" s="561"/>
      <c r="V1305" s="561"/>
      <c r="Y1305" s="561"/>
      <c r="Z1305" s="561"/>
      <c r="AA1305" s="561"/>
      <c r="AB1305" s="561"/>
      <c r="AC1305" s="561"/>
      <c r="AD1305" s="561"/>
      <c r="AE1305" s="561"/>
      <c r="AF1305" s="561"/>
      <c r="AG1305" s="561"/>
      <c r="AH1305" s="561"/>
      <c r="AJ1305" s="561"/>
      <c r="AK1305" s="561"/>
      <c r="AM1305" s="561"/>
      <c r="AN1305" s="561"/>
      <c r="AO1305" s="561"/>
      <c r="AP1305" s="561"/>
      <c r="AQ1305" s="561"/>
      <c r="AR1305" s="561"/>
      <c r="AS1305" s="561"/>
      <c r="AU1305" s="561"/>
      <c r="AV1305" s="561"/>
      <c r="AW1305" s="561"/>
      <c r="AX1305" s="561"/>
      <c r="AY1305" s="561"/>
      <c r="AZ1305" s="561"/>
      <c r="BA1305" s="561"/>
      <c r="BB1305" s="561"/>
      <c r="BC1305" s="561"/>
      <c r="BD1305" s="561"/>
      <c r="BE1305" s="561"/>
      <c r="BF1305" s="561"/>
      <c r="BG1305" s="561"/>
      <c r="BH1305" s="561"/>
      <c r="BI1305" s="561"/>
      <c r="BJ1305" s="561"/>
      <c r="BK1305" s="561"/>
      <c r="BL1305" s="561"/>
      <c r="BM1305" s="561"/>
      <c r="BN1305" s="561"/>
      <c r="BO1305" s="561"/>
      <c r="BP1305" s="561"/>
      <c r="BQ1305" s="561"/>
      <c r="BR1305" s="561"/>
      <c r="BS1305" s="561"/>
      <c r="BT1305" s="561"/>
      <c r="BU1305" s="561"/>
    </row>
    <row r="1306" spans="1:73">
      <c r="A1306" s="561"/>
      <c r="E1306" s="561"/>
      <c r="H1306" s="561"/>
      <c r="Q1306" s="561"/>
      <c r="R1306" s="561"/>
      <c r="S1306" s="561"/>
      <c r="T1306" s="561"/>
      <c r="U1306" s="561"/>
      <c r="V1306" s="561"/>
      <c r="Y1306" s="561"/>
      <c r="Z1306" s="561"/>
      <c r="AA1306" s="561"/>
      <c r="AB1306" s="561"/>
      <c r="AC1306" s="561"/>
      <c r="AD1306" s="561"/>
      <c r="AE1306" s="561"/>
      <c r="AF1306" s="561"/>
      <c r="AG1306" s="561"/>
      <c r="AH1306" s="561"/>
      <c r="AJ1306" s="561"/>
      <c r="AK1306" s="561"/>
      <c r="AM1306" s="561"/>
      <c r="AN1306" s="561"/>
      <c r="AO1306" s="561"/>
      <c r="AP1306" s="561"/>
      <c r="AQ1306" s="561"/>
      <c r="AR1306" s="561"/>
      <c r="AS1306" s="561"/>
      <c r="AU1306" s="561"/>
      <c r="AV1306" s="561"/>
      <c r="AW1306" s="561"/>
      <c r="AX1306" s="561"/>
      <c r="AY1306" s="561"/>
      <c r="AZ1306" s="561"/>
      <c r="BA1306" s="561"/>
      <c r="BB1306" s="561"/>
      <c r="BC1306" s="561"/>
      <c r="BD1306" s="561"/>
      <c r="BE1306" s="561"/>
      <c r="BF1306" s="561"/>
      <c r="BG1306" s="561"/>
      <c r="BH1306" s="561"/>
      <c r="BI1306" s="561"/>
      <c r="BJ1306" s="561"/>
      <c r="BK1306" s="561"/>
      <c r="BL1306" s="561"/>
      <c r="BM1306" s="561"/>
      <c r="BN1306" s="561"/>
      <c r="BO1306" s="561"/>
      <c r="BP1306" s="561"/>
      <c r="BQ1306" s="561"/>
      <c r="BR1306" s="561"/>
      <c r="BS1306" s="561"/>
      <c r="BT1306" s="561"/>
      <c r="BU1306" s="561"/>
    </row>
    <row r="1307" spans="1:73">
      <c r="A1307" s="561"/>
      <c r="E1307" s="561"/>
      <c r="H1307" s="561"/>
      <c r="Q1307" s="561"/>
      <c r="R1307" s="561"/>
      <c r="S1307" s="561"/>
      <c r="T1307" s="561"/>
      <c r="U1307" s="561"/>
      <c r="V1307" s="561"/>
      <c r="Y1307" s="561"/>
      <c r="Z1307" s="561"/>
      <c r="AA1307" s="561"/>
      <c r="AB1307" s="561"/>
      <c r="AC1307" s="561"/>
      <c r="AD1307" s="561"/>
      <c r="AE1307" s="561"/>
      <c r="AF1307" s="561"/>
      <c r="AG1307" s="561"/>
      <c r="AH1307" s="561"/>
      <c r="AJ1307" s="561"/>
      <c r="AK1307" s="561"/>
      <c r="AM1307" s="561"/>
      <c r="AN1307" s="561"/>
      <c r="AO1307" s="561"/>
      <c r="AP1307" s="561"/>
      <c r="AQ1307" s="561"/>
      <c r="AR1307" s="561"/>
      <c r="AS1307" s="561"/>
      <c r="AU1307" s="561"/>
      <c r="AV1307" s="561"/>
      <c r="AW1307" s="561"/>
      <c r="AX1307" s="561"/>
      <c r="AY1307" s="561"/>
      <c r="AZ1307" s="561"/>
      <c r="BA1307" s="561"/>
      <c r="BB1307" s="561"/>
      <c r="BC1307" s="561"/>
      <c r="BD1307" s="561"/>
      <c r="BE1307" s="561"/>
      <c r="BF1307" s="561"/>
      <c r="BG1307" s="561"/>
      <c r="BH1307" s="561"/>
      <c r="BI1307" s="561"/>
      <c r="BJ1307" s="561"/>
      <c r="BK1307" s="561"/>
      <c r="BL1307" s="561"/>
      <c r="BM1307" s="561"/>
      <c r="BN1307" s="561"/>
      <c r="BO1307" s="561"/>
      <c r="BP1307" s="561"/>
      <c r="BQ1307" s="561"/>
      <c r="BR1307" s="561"/>
      <c r="BS1307" s="561"/>
      <c r="BT1307" s="561"/>
      <c r="BU1307" s="561"/>
    </row>
    <row r="1308" spans="1:73">
      <c r="A1308" s="561"/>
      <c r="E1308" s="561"/>
      <c r="H1308" s="561"/>
      <c r="Q1308" s="561"/>
      <c r="R1308" s="561"/>
      <c r="S1308" s="561"/>
      <c r="T1308" s="561"/>
      <c r="U1308" s="561"/>
      <c r="V1308" s="561"/>
      <c r="Y1308" s="561"/>
      <c r="Z1308" s="561"/>
      <c r="AA1308" s="561"/>
      <c r="AB1308" s="561"/>
      <c r="AC1308" s="561"/>
      <c r="AD1308" s="561"/>
      <c r="AE1308" s="561"/>
      <c r="AF1308" s="561"/>
      <c r="AG1308" s="561"/>
      <c r="AH1308" s="561"/>
      <c r="AJ1308" s="561"/>
      <c r="AK1308" s="561"/>
      <c r="AM1308" s="561"/>
      <c r="AN1308" s="561"/>
      <c r="AO1308" s="561"/>
      <c r="AP1308" s="561"/>
      <c r="AQ1308" s="561"/>
      <c r="AR1308" s="561"/>
      <c r="AS1308" s="561"/>
      <c r="AU1308" s="561"/>
      <c r="AV1308" s="561"/>
      <c r="AW1308" s="561"/>
      <c r="AX1308" s="561"/>
      <c r="AY1308" s="561"/>
      <c r="AZ1308" s="561"/>
      <c r="BA1308" s="561"/>
      <c r="BB1308" s="561"/>
      <c r="BC1308" s="561"/>
      <c r="BD1308" s="561"/>
      <c r="BE1308" s="561"/>
      <c r="BF1308" s="561"/>
      <c r="BG1308" s="561"/>
      <c r="BH1308" s="561"/>
      <c r="BI1308" s="561"/>
      <c r="BJ1308" s="561"/>
      <c r="BK1308" s="561"/>
      <c r="BL1308" s="561"/>
      <c r="BM1308" s="561"/>
      <c r="BN1308" s="561"/>
      <c r="BO1308" s="561"/>
      <c r="BP1308" s="561"/>
      <c r="BQ1308" s="561"/>
      <c r="BR1308" s="561"/>
      <c r="BS1308" s="561"/>
      <c r="BT1308" s="561"/>
      <c r="BU1308" s="561"/>
    </row>
    <row r="1309" spans="1:73">
      <c r="A1309" s="561"/>
      <c r="E1309" s="561"/>
      <c r="H1309" s="561"/>
      <c r="Q1309" s="561"/>
      <c r="R1309" s="561"/>
      <c r="S1309" s="561"/>
      <c r="T1309" s="561"/>
      <c r="U1309" s="561"/>
      <c r="V1309" s="561"/>
      <c r="Y1309" s="561"/>
      <c r="Z1309" s="561"/>
      <c r="AA1309" s="561"/>
      <c r="AB1309" s="561"/>
      <c r="AC1309" s="561"/>
      <c r="AD1309" s="561"/>
      <c r="AE1309" s="561"/>
      <c r="AF1309" s="561"/>
      <c r="AG1309" s="561"/>
      <c r="AH1309" s="561"/>
      <c r="AJ1309" s="561"/>
      <c r="AK1309" s="561"/>
      <c r="AM1309" s="561"/>
      <c r="AN1309" s="561"/>
      <c r="AO1309" s="561"/>
      <c r="AP1309" s="561"/>
      <c r="AQ1309" s="561"/>
      <c r="AR1309" s="561"/>
      <c r="AS1309" s="561"/>
      <c r="AU1309" s="561"/>
      <c r="AV1309" s="561"/>
      <c r="AW1309" s="561"/>
      <c r="AX1309" s="561"/>
      <c r="AY1309" s="561"/>
      <c r="AZ1309" s="561"/>
      <c r="BA1309" s="561"/>
      <c r="BB1309" s="561"/>
      <c r="BC1309" s="561"/>
      <c r="BD1309" s="561"/>
      <c r="BE1309" s="561"/>
      <c r="BF1309" s="561"/>
      <c r="BG1309" s="561"/>
      <c r="BH1309" s="561"/>
      <c r="BI1309" s="561"/>
      <c r="BJ1309" s="561"/>
      <c r="BK1309" s="561"/>
      <c r="BL1309" s="561"/>
      <c r="BM1309" s="561"/>
      <c r="BN1309" s="561"/>
      <c r="BO1309" s="561"/>
      <c r="BP1309" s="561"/>
      <c r="BQ1309" s="561"/>
      <c r="BR1309" s="561"/>
      <c r="BS1309" s="561"/>
      <c r="BT1309" s="561"/>
      <c r="BU1309" s="561"/>
    </row>
    <row r="1310" spans="1:73">
      <c r="A1310" s="561"/>
      <c r="E1310" s="561"/>
      <c r="H1310" s="561"/>
      <c r="Q1310" s="561"/>
      <c r="R1310" s="561"/>
      <c r="S1310" s="561"/>
      <c r="T1310" s="561"/>
      <c r="U1310" s="561"/>
      <c r="V1310" s="561"/>
      <c r="Y1310" s="561"/>
      <c r="Z1310" s="561"/>
      <c r="AA1310" s="561"/>
      <c r="AB1310" s="561"/>
      <c r="AC1310" s="561"/>
      <c r="AD1310" s="561"/>
      <c r="AE1310" s="561"/>
      <c r="AF1310" s="561"/>
      <c r="AG1310" s="561"/>
      <c r="AH1310" s="561"/>
      <c r="AJ1310" s="561"/>
      <c r="AK1310" s="561"/>
      <c r="AM1310" s="561"/>
      <c r="AN1310" s="561"/>
      <c r="AO1310" s="561"/>
      <c r="AP1310" s="561"/>
      <c r="AQ1310" s="561"/>
      <c r="AR1310" s="561"/>
      <c r="AS1310" s="561"/>
      <c r="AU1310" s="561"/>
      <c r="AV1310" s="561"/>
      <c r="AW1310" s="561"/>
      <c r="AX1310" s="561"/>
      <c r="AY1310" s="561"/>
      <c r="AZ1310" s="561"/>
      <c r="BA1310" s="561"/>
      <c r="BB1310" s="561"/>
      <c r="BC1310" s="561"/>
      <c r="BD1310" s="561"/>
      <c r="BE1310" s="561"/>
      <c r="BF1310" s="561"/>
      <c r="BG1310" s="561"/>
      <c r="BH1310" s="561"/>
      <c r="BI1310" s="561"/>
      <c r="BJ1310" s="561"/>
      <c r="BK1310" s="561"/>
      <c r="BL1310" s="561"/>
      <c r="BM1310" s="561"/>
      <c r="BN1310" s="561"/>
      <c r="BO1310" s="561"/>
      <c r="BP1310" s="561"/>
      <c r="BQ1310" s="561"/>
      <c r="BR1310" s="561"/>
      <c r="BS1310" s="561"/>
      <c r="BT1310" s="561"/>
      <c r="BU1310" s="561"/>
    </row>
    <row r="1311" spans="1:73">
      <c r="A1311" s="561"/>
      <c r="E1311" s="561"/>
      <c r="H1311" s="561"/>
      <c r="Q1311" s="561"/>
      <c r="R1311" s="561"/>
      <c r="S1311" s="561"/>
      <c r="T1311" s="561"/>
      <c r="U1311" s="561"/>
      <c r="V1311" s="561"/>
      <c r="Y1311" s="561"/>
      <c r="Z1311" s="561"/>
      <c r="AA1311" s="561"/>
      <c r="AB1311" s="561"/>
      <c r="AC1311" s="561"/>
      <c r="AD1311" s="561"/>
      <c r="AE1311" s="561"/>
      <c r="AF1311" s="561"/>
      <c r="AG1311" s="561"/>
      <c r="AH1311" s="561"/>
      <c r="AJ1311" s="561"/>
      <c r="AK1311" s="561"/>
      <c r="AM1311" s="561"/>
      <c r="AN1311" s="561"/>
      <c r="AO1311" s="561"/>
      <c r="AP1311" s="561"/>
      <c r="AQ1311" s="561"/>
      <c r="AR1311" s="561"/>
      <c r="AS1311" s="561"/>
      <c r="AU1311" s="561"/>
      <c r="AV1311" s="561"/>
      <c r="AW1311" s="561"/>
      <c r="AX1311" s="561"/>
      <c r="AY1311" s="561"/>
      <c r="AZ1311" s="561"/>
      <c r="BA1311" s="561"/>
      <c r="BB1311" s="561"/>
      <c r="BC1311" s="561"/>
      <c r="BD1311" s="561"/>
      <c r="BE1311" s="561"/>
      <c r="BF1311" s="561"/>
      <c r="BG1311" s="561"/>
      <c r="BH1311" s="561"/>
      <c r="BI1311" s="561"/>
      <c r="BJ1311" s="561"/>
      <c r="BK1311" s="561"/>
      <c r="BL1311" s="561"/>
      <c r="BM1311" s="561"/>
      <c r="BN1311" s="561"/>
      <c r="BO1311" s="561"/>
      <c r="BP1311" s="561"/>
      <c r="BQ1311" s="561"/>
      <c r="BR1311" s="561"/>
      <c r="BS1311" s="561"/>
      <c r="BT1311" s="561"/>
      <c r="BU1311" s="561"/>
    </row>
    <row r="1312" spans="1:73">
      <c r="A1312" s="561"/>
      <c r="E1312" s="561"/>
      <c r="H1312" s="561"/>
      <c r="Q1312" s="561"/>
      <c r="R1312" s="561"/>
      <c r="S1312" s="561"/>
      <c r="T1312" s="561"/>
      <c r="U1312" s="561"/>
      <c r="V1312" s="561"/>
      <c r="Y1312" s="561"/>
      <c r="Z1312" s="561"/>
      <c r="AA1312" s="561"/>
      <c r="AB1312" s="561"/>
      <c r="AC1312" s="561"/>
      <c r="AD1312" s="561"/>
      <c r="AE1312" s="561"/>
      <c r="AF1312" s="561"/>
      <c r="AG1312" s="561"/>
      <c r="AH1312" s="561"/>
      <c r="AJ1312" s="561"/>
      <c r="AK1312" s="561"/>
      <c r="AM1312" s="561"/>
      <c r="AN1312" s="561"/>
      <c r="AO1312" s="561"/>
      <c r="AP1312" s="561"/>
      <c r="AQ1312" s="561"/>
      <c r="AR1312" s="561"/>
      <c r="AS1312" s="561"/>
      <c r="AU1312" s="561"/>
      <c r="AV1312" s="561"/>
      <c r="AW1312" s="561"/>
      <c r="AX1312" s="561"/>
      <c r="AY1312" s="561"/>
      <c r="AZ1312" s="561"/>
      <c r="BA1312" s="561"/>
      <c r="BB1312" s="561"/>
      <c r="BC1312" s="561"/>
      <c r="BD1312" s="561"/>
      <c r="BE1312" s="561"/>
      <c r="BF1312" s="561"/>
      <c r="BG1312" s="561"/>
      <c r="BH1312" s="561"/>
      <c r="BI1312" s="561"/>
      <c r="BJ1312" s="561"/>
      <c r="BK1312" s="561"/>
      <c r="BL1312" s="561"/>
      <c r="BM1312" s="561"/>
      <c r="BN1312" s="561"/>
      <c r="BO1312" s="561"/>
      <c r="BP1312" s="561"/>
      <c r="BQ1312" s="561"/>
      <c r="BR1312" s="561"/>
      <c r="BS1312" s="561"/>
      <c r="BT1312" s="561"/>
      <c r="BU1312" s="561"/>
    </row>
    <row r="1313" spans="1:73">
      <c r="A1313" s="561"/>
      <c r="E1313" s="561"/>
      <c r="H1313" s="561"/>
      <c r="Q1313" s="561"/>
      <c r="R1313" s="561"/>
      <c r="S1313" s="561"/>
      <c r="T1313" s="561"/>
      <c r="U1313" s="561"/>
      <c r="V1313" s="561"/>
      <c r="Y1313" s="561"/>
      <c r="Z1313" s="561"/>
      <c r="AA1313" s="561"/>
      <c r="AB1313" s="561"/>
      <c r="AC1313" s="561"/>
      <c r="AD1313" s="561"/>
      <c r="AE1313" s="561"/>
      <c r="AF1313" s="561"/>
      <c r="AG1313" s="561"/>
      <c r="AH1313" s="561"/>
      <c r="AJ1313" s="561"/>
      <c r="AK1313" s="561"/>
      <c r="AM1313" s="561"/>
      <c r="AN1313" s="561"/>
      <c r="AO1313" s="561"/>
      <c r="AP1313" s="561"/>
      <c r="AQ1313" s="561"/>
      <c r="AR1313" s="561"/>
      <c r="AS1313" s="561"/>
      <c r="AU1313" s="561"/>
      <c r="AV1313" s="561"/>
      <c r="AW1313" s="561"/>
      <c r="AX1313" s="561"/>
      <c r="AY1313" s="561"/>
      <c r="AZ1313" s="561"/>
      <c r="BA1313" s="561"/>
      <c r="BB1313" s="561"/>
      <c r="BC1313" s="561"/>
      <c r="BD1313" s="561"/>
      <c r="BE1313" s="561"/>
      <c r="BF1313" s="561"/>
      <c r="BG1313" s="561"/>
      <c r="BH1313" s="561"/>
      <c r="BI1313" s="561"/>
      <c r="BJ1313" s="561"/>
      <c r="BK1313" s="561"/>
      <c r="BL1313" s="561"/>
      <c r="BM1313" s="561"/>
      <c r="BN1313" s="561"/>
      <c r="BO1313" s="561"/>
      <c r="BP1313" s="561"/>
      <c r="BQ1313" s="561"/>
      <c r="BR1313" s="561"/>
      <c r="BS1313" s="561"/>
      <c r="BT1313" s="561"/>
      <c r="BU1313" s="561"/>
    </row>
    <row r="1314" spans="1:73">
      <c r="A1314" s="561"/>
      <c r="E1314" s="561"/>
      <c r="H1314" s="561"/>
      <c r="Q1314" s="561"/>
      <c r="R1314" s="561"/>
      <c r="S1314" s="561"/>
      <c r="T1314" s="561"/>
      <c r="U1314" s="561"/>
      <c r="V1314" s="561"/>
      <c r="Y1314" s="561"/>
      <c r="Z1314" s="561"/>
      <c r="AA1314" s="561"/>
      <c r="AB1314" s="561"/>
      <c r="AC1314" s="561"/>
      <c r="AD1314" s="561"/>
      <c r="AE1314" s="561"/>
      <c r="AF1314" s="561"/>
      <c r="AG1314" s="561"/>
      <c r="AH1314" s="561"/>
      <c r="AJ1314" s="561"/>
      <c r="AK1314" s="561"/>
      <c r="AM1314" s="561"/>
      <c r="AN1314" s="561"/>
      <c r="AO1314" s="561"/>
      <c r="AP1314" s="561"/>
      <c r="AQ1314" s="561"/>
      <c r="AR1314" s="561"/>
      <c r="AS1314" s="561"/>
      <c r="AU1314" s="561"/>
      <c r="AV1314" s="561"/>
      <c r="AW1314" s="561"/>
      <c r="AX1314" s="561"/>
      <c r="AY1314" s="561"/>
      <c r="AZ1314" s="561"/>
      <c r="BA1314" s="561"/>
      <c r="BB1314" s="561"/>
      <c r="BC1314" s="561"/>
      <c r="BD1314" s="561"/>
      <c r="BE1314" s="561"/>
      <c r="BF1314" s="561"/>
      <c r="BG1314" s="561"/>
      <c r="BH1314" s="561"/>
      <c r="BI1314" s="561"/>
      <c r="BJ1314" s="561"/>
      <c r="BK1314" s="561"/>
      <c r="BL1314" s="561"/>
      <c r="BM1314" s="561"/>
      <c r="BN1314" s="561"/>
      <c r="BO1314" s="561"/>
      <c r="BP1314" s="561"/>
      <c r="BQ1314" s="561"/>
      <c r="BR1314" s="561"/>
      <c r="BS1314" s="561"/>
      <c r="BT1314" s="561"/>
      <c r="BU1314" s="561"/>
    </row>
    <row r="1315" spans="1:73">
      <c r="A1315" s="561"/>
      <c r="E1315" s="561"/>
      <c r="H1315" s="561"/>
      <c r="Q1315" s="561"/>
      <c r="R1315" s="561"/>
      <c r="S1315" s="561"/>
      <c r="T1315" s="561"/>
      <c r="U1315" s="561"/>
      <c r="V1315" s="561"/>
      <c r="Y1315" s="561"/>
      <c r="Z1315" s="561"/>
      <c r="AA1315" s="561"/>
      <c r="AB1315" s="561"/>
      <c r="AC1315" s="561"/>
      <c r="AD1315" s="561"/>
      <c r="AE1315" s="561"/>
      <c r="AF1315" s="561"/>
      <c r="AG1315" s="561"/>
      <c r="AH1315" s="561"/>
      <c r="AJ1315" s="561"/>
      <c r="AK1315" s="561"/>
      <c r="AM1315" s="561"/>
      <c r="AN1315" s="561"/>
      <c r="AO1315" s="561"/>
      <c r="AP1315" s="561"/>
      <c r="AQ1315" s="561"/>
      <c r="AR1315" s="561"/>
      <c r="AS1315" s="561"/>
      <c r="AU1315" s="561"/>
      <c r="AV1315" s="561"/>
      <c r="AW1315" s="561"/>
      <c r="AX1315" s="561"/>
      <c r="AY1315" s="561"/>
      <c r="AZ1315" s="561"/>
      <c r="BA1315" s="561"/>
      <c r="BB1315" s="561"/>
      <c r="BC1315" s="561"/>
      <c r="BD1315" s="561"/>
      <c r="BE1315" s="561"/>
      <c r="BF1315" s="561"/>
      <c r="BG1315" s="561"/>
      <c r="BH1315" s="561"/>
      <c r="BI1315" s="561"/>
      <c r="BJ1315" s="561"/>
      <c r="BK1315" s="561"/>
      <c r="BL1315" s="561"/>
      <c r="BM1315" s="561"/>
      <c r="BN1315" s="561"/>
      <c r="BO1315" s="561"/>
      <c r="BP1315" s="561"/>
      <c r="BQ1315" s="561"/>
      <c r="BR1315" s="561"/>
      <c r="BS1315" s="561"/>
      <c r="BT1315" s="561"/>
      <c r="BU1315" s="561"/>
    </row>
    <row r="1316" spans="1:73">
      <c r="A1316" s="561"/>
      <c r="E1316" s="561"/>
      <c r="H1316" s="561"/>
      <c r="Q1316" s="561"/>
      <c r="R1316" s="561"/>
      <c r="S1316" s="561"/>
      <c r="T1316" s="561"/>
      <c r="U1316" s="561"/>
      <c r="V1316" s="561"/>
      <c r="Y1316" s="561"/>
      <c r="Z1316" s="561"/>
      <c r="AA1316" s="561"/>
      <c r="AB1316" s="561"/>
      <c r="AC1316" s="561"/>
      <c r="AD1316" s="561"/>
      <c r="AE1316" s="561"/>
      <c r="AF1316" s="561"/>
      <c r="AG1316" s="561"/>
      <c r="AH1316" s="561"/>
      <c r="AJ1316" s="561"/>
      <c r="AK1316" s="561"/>
      <c r="AM1316" s="561"/>
      <c r="AN1316" s="561"/>
      <c r="AO1316" s="561"/>
      <c r="AP1316" s="561"/>
      <c r="AQ1316" s="561"/>
      <c r="AR1316" s="561"/>
      <c r="AS1316" s="561"/>
      <c r="AU1316" s="561"/>
      <c r="AV1316" s="561"/>
      <c r="AW1316" s="561"/>
      <c r="AX1316" s="561"/>
      <c r="AY1316" s="561"/>
      <c r="AZ1316" s="561"/>
      <c r="BA1316" s="561"/>
      <c r="BB1316" s="561"/>
      <c r="BC1316" s="561"/>
      <c r="BD1316" s="561"/>
      <c r="BE1316" s="561"/>
      <c r="BF1316" s="561"/>
      <c r="BG1316" s="561"/>
      <c r="BH1316" s="561"/>
      <c r="BI1316" s="561"/>
      <c r="BJ1316" s="561"/>
      <c r="BK1316" s="561"/>
      <c r="BL1316" s="561"/>
      <c r="BM1316" s="561"/>
      <c r="BN1316" s="561"/>
      <c r="BO1316" s="561"/>
      <c r="BP1316" s="561"/>
      <c r="BQ1316" s="561"/>
      <c r="BR1316" s="561"/>
      <c r="BS1316" s="561"/>
      <c r="BT1316" s="561"/>
      <c r="BU1316" s="561"/>
    </row>
    <row r="1317" spans="1:73">
      <c r="A1317" s="561"/>
      <c r="E1317" s="561"/>
      <c r="H1317" s="561"/>
      <c r="Q1317" s="561"/>
      <c r="R1317" s="561"/>
      <c r="S1317" s="561"/>
      <c r="T1317" s="561"/>
      <c r="U1317" s="561"/>
      <c r="V1317" s="561"/>
      <c r="Y1317" s="561"/>
      <c r="Z1317" s="561"/>
      <c r="AA1317" s="561"/>
      <c r="AB1317" s="561"/>
      <c r="AC1317" s="561"/>
      <c r="AD1317" s="561"/>
      <c r="AE1317" s="561"/>
      <c r="AF1317" s="561"/>
      <c r="AG1317" s="561"/>
      <c r="AH1317" s="561"/>
      <c r="AJ1317" s="561"/>
      <c r="AK1317" s="561"/>
      <c r="AM1317" s="561"/>
      <c r="AN1317" s="561"/>
      <c r="AO1317" s="561"/>
      <c r="AP1317" s="561"/>
      <c r="AQ1317" s="561"/>
      <c r="AR1317" s="561"/>
      <c r="AS1317" s="561"/>
      <c r="AU1317" s="561"/>
      <c r="AV1317" s="561"/>
      <c r="AW1317" s="561"/>
      <c r="AX1317" s="561"/>
      <c r="AY1317" s="561"/>
      <c r="AZ1317" s="561"/>
      <c r="BA1317" s="561"/>
      <c r="BB1317" s="561"/>
      <c r="BC1317" s="561"/>
      <c r="BD1317" s="561"/>
      <c r="BE1317" s="561"/>
      <c r="BF1317" s="561"/>
      <c r="BG1317" s="561"/>
      <c r="BH1317" s="561"/>
      <c r="BI1317" s="561"/>
      <c r="BJ1317" s="561"/>
      <c r="BK1317" s="561"/>
      <c r="BL1317" s="561"/>
      <c r="BM1317" s="561"/>
      <c r="BN1317" s="561"/>
      <c r="BO1317" s="561"/>
      <c r="BP1317" s="561"/>
      <c r="BQ1317" s="561"/>
      <c r="BR1317" s="561"/>
      <c r="BS1317" s="561"/>
      <c r="BT1317" s="561"/>
      <c r="BU1317" s="561"/>
    </row>
    <row r="1318" spans="1:73">
      <c r="A1318" s="561"/>
      <c r="E1318" s="561"/>
      <c r="H1318" s="561"/>
      <c r="Q1318" s="561"/>
      <c r="R1318" s="561"/>
      <c r="S1318" s="561"/>
      <c r="T1318" s="561"/>
      <c r="U1318" s="561"/>
      <c r="V1318" s="561"/>
      <c r="Y1318" s="561"/>
      <c r="Z1318" s="561"/>
      <c r="AA1318" s="561"/>
      <c r="AB1318" s="561"/>
      <c r="AC1318" s="561"/>
      <c r="AD1318" s="561"/>
      <c r="AE1318" s="561"/>
      <c r="AF1318" s="561"/>
      <c r="AG1318" s="561"/>
      <c r="AH1318" s="561"/>
      <c r="AJ1318" s="561"/>
      <c r="AK1318" s="561"/>
      <c r="AM1318" s="561"/>
      <c r="AN1318" s="561"/>
      <c r="AO1318" s="561"/>
      <c r="AP1318" s="561"/>
      <c r="AQ1318" s="561"/>
      <c r="AR1318" s="561"/>
      <c r="AS1318" s="561"/>
      <c r="AU1318" s="561"/>
      <c r="AV1318" s="561"/>
      <c r="AW1318" s="561"/>
      <c r="AX1318" s="561"/>
      <c r="AY1318" s="561"/>
      <c r="AZ1318" s="561"/>
      <c r="BA1318" s="561"/>
      <c r="BB1318" s="561"/>
      <c r="BC1318" s="561"/>
      <c r="BD1318" s="561"/>
      <c r="BE1318" s="561"/>
      <c r="BF1318" s="561"/>
      <c r="BG1318" s="561"/>
      <c r="BH1318" s="561"/>
      <c r="BI1318" s="561"/>
      <c r="BJ1318" s="561"/>
      <c r="BK1318" s="561"/>
      <c r="BL1318" s="561"/>
      <c r="BM1318" s="561"/>
      <c r="BN1318" s="561"/>
      <c r="BO1318" s="561"/>
      <c r="BP1318" s="561"/>
      <c r="BQ1318" s="561"/>
      <c r="BR1318" s="561"/>
      <c r="BS1318" s="561"/>
      <c r="BT1318" s="561"/>
      <c r="BU1318" s="561"/>
    </row>
    <row r="1319" spans="1:73">
      <c r="A1319" s="561"/>
      <c r="E1319" s="561"/>
      <c r="H1319" s="561"/>
      <c r="Q1319" s="561"/>
      <c r="R1319" s="561"/>
      <c r="S1319" s="561"/>
      <c r="T1319" s="561"/>
      <c r="U1319" s="561"/>
      <c r="V1319" s="561"/>
      <c r="Y1319" s="561"/>
      <c r="Z1319" s="561"/>
      <c r="AA1319" s="561"/>
      <c r="AB1319" s="561"/>
      <c r="AC1319" s="561"/>
      <c r="AD1319" s="561"/>
      <c r="AE1319" s="561"/>
      <c r="AF1319" s="561"/>
      <c r="AG1319" s="561"/>
      <c r="AH1319" s="561"/>
      <c r="AJ1319" s="561"/>
      <c r="AK1319" s="561"/>
      <c r="AM1319" s="561"/>
      <c r="AN1319" s="561"/>
      <c r="AO1319" s="561"/>
      <c r="AP1319" s="561"/>
      <c r="AQ1319" s="561"/>
      <c r="AR1319" s="561"/>
      <c r="AS1319" s="561"/>
      <c r="AU1319" s="561"/>
      <c r="AV1319" s="561"/>
      <c r="AW1319" s="561"/>
      <c r="AX1319" s="561"/>
      <c r="AY1319" s="561"/>
      <c r="AZ1319" s="561"/>
      <c r="BA1319" s="561"/>
      <c r="BB1319" s="561"/>
      <c r="BC1319" s="561"/>
      <c r="BD1319" s="561"/>
      <c r="BE1319" s="561"/>
      <c r="BF1319" s="561"/>
      <c r="BG1319" s="561"/>
      <c r="BH1319" s="561"/>
      <c r="BI1319" s="561"/>
      <c r="BJ1319" s="561"/>
      <c r="BK1319" s="561"/>
      <c r="BL1319" s="561"/>
      <c r="BM1319" s="561"/>
      <c r="BN1319" s="561"/>
      <c r="BO1319" s="561"/>
      <c r="BP1319" s="561"/>
      <c r="BQ1319" s="561"/>
      <c r="BR1319" s="561"/>
      <c r="BS1319" s="561"/>
      <c r="BT1319" s="561"/>
      <c r="BU1319" s="561"/>
    </row>
    <row r="1320" spans="1:73">
      <c r="A1320" s="561"/>
      <c r="E1320" s="561"/>
      <c r="H1320" s="561"/>
      <c r="Q1320" s="561"/>
      <c r="R1320" s="561"/>
      <c r="S1320" s="561"/>
      <c r="T1320" s="561"/>
      <c r="U1320" s="561"/>
      <c r="V1320" s="561"/>
      <c r="Y1320" s="561"/>
      <c r="Z1320" s="561"/>
      <c r="AA1320" s="561"/>
      <c r="AB1320" s="561"/>
      <c r="AC1320" s="561"/>
      <c r="AD1320" s="561"/>
      <c r="AE1320" s="561"/>
      <c r="AF1320" s="561"/>
      <c r="AG1320" s="561"/>
      <c r="AH1320" s="561"/>
      <c r="AJ1320" s="561"/>
      <c r="AK1320" s="561"/>
      <c r="AM1320" s="561"/>
      <c r="AN1320" s="561"/>
      <c r="AO1320" s="561"/>
      <c r="AP1320" s="561"/>
      <c r="AQ1320" s="561"/>
      <c r="AR1320" s="561"/>
      <c r="AS1320" s="561"/>
      <c r="AU1320" s="561"/>
      <c r="AV1320" s="561"/>
      <c r="AW1320" s="561"/>
      <c r="AX1320" s="561"/>
      <c r="AY1320" s="561"/>
      <c r="AZ1320" s="561"/>
      <c r="BA1320" s="561"/>
      <c r="BB1320" s="561"/>
      <c r="BC1320" s="561"/>
      <c r="BD1320" s="561"/>
      <c r="BE1320" s="561"/>
      <c r="BF1320" s="561"/>
      <c r="BG1320" s="561"/>
      <c r="BH1320" s="561"/>
      <c r="BI1320" s="561"/>
      <c r="BJ1320" s="561"/>
      <c r="BK1320" s="561"/>
      <c r="BL1320" s="561"/>
      <c r="BM1320" s="561"/>
      <c r="BN1320" s="561"/>
      <c r="BO1320" s="561"/>
      <c r="BP1320" s="561"/>
      <c r="BQ1320" s="561"/>
      <c r="BR1320" s="561"/>
      <c r="BS1320" s="561"/>
      <c r="BT1320" s="561"/>
      <c r="BU1320" s="561"/>
    </row>
    <row r="1321" spans="1:73">
      <c r="A1321" s="561"/>
      <c r="E1321" s="561"/>
      <c r="H1321" s="561"/>
      <c r="Q1321" s="561"/>
      <c r="R1321" s="561"/>
      <c r="S1321" s="561"/>
      <c r="T1321" s="561"/>
      <c r="U1321" s="561"/>
      <c r="V1321" s="561"/>
      <c r="Y1321" s="561"/>
      <c r="Z1321" s="561"/>
      <c r="AA1321" s="561"/>
      <c r="AB1321" s="561"/>
      <c r="AC1321" s="561"/>
      <c r="AD1321" s="561"/>
      <c r="AE1321" s="561"/>
      <c r="AF1321" s="561"/>
      <c r="AG1321" s="561"/>
      <c r="AH1321" s="561"/>
      <c r="AJ1321" s="561"/>
      <c r="AK1321" s="561"/>
      <c r="AM1321" s="561"/>
      <c r="AN1321" s="561"/>
      <c r="AO1321" s="561"/>
      <c r="AP1321" s="561"/>
      <c r="AQ1321" s="561"/>
      <c r="AR1321" s="561"/>
      <c r="AS1321" s="561"/>
      <c r="AU1321" s="561"/>
      <c r="AV1321" s="561"/>
      <c r="AW1321" s="561"/>
      <c r="AX1321" s="561"/>
      <c r="AY1321" s="561"/>
      <c r="AZ1321" s="561"/>
      <c r="BA1321" s="561"/>
      <c r="BB1321" s="561"/>
      <c r="BC1321" s="561"/>
      <c r="BD1321" s="561"/>
      <c r="BE1321" s="561"/>
      <c r="BF1321" s="561"/>
      <c r="BG1321" s="561"/>
      <c r="BH1321" s="561"/>
      <c r="BI1321" s="561"/>
      <c r="BJ1321" s="561"/>
      <c r="BK1321" s="561"/>
      <c r="BL1321" s="561"/>
      <c r="BM1321" s="561"/>
      <c r="BN1321" s="561"/>
      <c r="BO1321" s="561"/>
      <c r="BP1321" s="561"/>
      <c r="BQ1321" s="561"/>
      <c r="BR1321" s="561"/>
      <c r="BS1321" s="561"/>
      <c r="BT1321" s="561"/>
      <c r="BU1321" s="561"/>
    </row>
    <row r="1322" spans="1:73">
      <c r="A1322" s="561"/>
      <c r="E1322" s="561"/>
      <c r="H1322" s="561"/>
      <c r="Q1322" s="561"/>
      <c r="R1322" s="561"/>
      <c r="S1322" s="561"/>
      <c r="T1322" s="561"/>
      <c r="U1322" s="561"/>
      <c r="V1322" s="561"/>
      <c r="Y1322" s="561"/>
      <c r="Z1322" s="561"/>
      <c r="AA1322" s="561"/>
      <c r="AB1322" s="561"/>
      <c r="AC1322" s="561"/>
      <c r="AD1322" s="561"/>
      <c r="AE1322" s="561"/>
      <c r="AF1322" s="561"/>
      <c r="AG1322" s="561"/>
      <c r="AH1322" s="561"/>
      <c r="AJ1322" s="561"/>
      <c r="AK1322" s="561"/>
      <c r="AM1322" s="561"/>
      <c r="AN1322" s="561"/>
      <c r="AO1322" s="561"/>
      <c r="AP1322" s="561"/>
      <c r="AQ1322" s="561"/>
      <c r="AR1322" s="561"/>
      <c r="AS1322" s="561"/>
      <c r="AU1322" s="561"/>
      <c r="AV1322" s="561"/>
      <c r="AW1322" s="561"/>
      <c r="AX1322" s="561"/>
      <c r="AY1322" s="561"/>
      <c r="AZ1322" s="561"/>
      <c r="BA1322" s="561"/>
      <c r="BB1322" s="561"/>
      <c r="BC1322" s="561"/>
      <c r="BD1322" s="561"/>
      <c r="BE1322" s="561"/>
      <c r="BF1322" s="561"/>
      <c r="BG1322" s="561"/>
      <c r="BH1322" s="561"/>
      <c r="BI1322" s="561"/>
      <c r="BJ1322" s="561"/>
      <c r="BK1322" s="561"/>
      <c r="BL1322" s="561"/>
      <c r="BM1322" s="561"/>
      <c r="BN1322" s="561"/>
      <c r="BO1322" s="561"/>
      <c r="BP1322" s="561"/>
      <c r="BQ1322" s="561"/>
      <c r="BR1322" s="561"/>
      <c r="BS1322" s="561"/>
      <c r="BT1322" s="561"/>
      <c r="BU1322" s="561"/>
    </row>
    <row r="1323" spans="1:73">
      <c r="A1323" s="561"/>
      <c r="E1323" s="561"/>
      <c r="H1323" s="561"/>
      <c r="Q1323" s="561"/>
      <c r="R1323" s="561"/>
      <c r="S1323" s="561"/>
      <c r="T1323" s="561"/>
      <c r="U1323" s="561"/>
      <c r="V1323" s="561"/>
      <c r="Y1323" s="561"/>
      <c r="Z1323" s="561"/>
      <c r="AA1323" s="561"/>
      <c r="AB1323" s="561"/>
      <c r="AC1323" s="561"/>
      <c r="AD1323" s="561"/>
      <c r="AE1323" s="561"/>
      <c r="AF1323" s="561"/>
      <c r="AG1323" s="561"/>
      <c r="AH1323" s="561"/>
      <c r="AJ1323" s="561"/>
      <c r="AK1323" s="561"/>
      <c r="AM1323" s="561"/>
      <c r="AN1323" s="561"/>
      <c r="AO1323" s="561"/>
      <c r="AP1323" s="561"/>
      <c r="AQ1323" s="561"/>
      <c r="AR1323" s="561"/>
      <c r="AS1323" s="561"/>
      <c r="AU1323" s="561"/>
      <c r="AV1323" s="561"/>
      <c r="AW1323" s="561"/>
      <c r="AX1323" s="561"/>
      <c r="AY1323" s="561"/>
      <c r="AZ1323" s="561"/>
      <c r="BA1323" s="561"/>
      <c r="BB1323" s="561"/>
      <c r="BC1323" s="561"/>
      <c r="BD1323" s="561"/>
      <c r="BE1323" s="561"/>
      <c r="BF1323" s="561"/>
      <c r="BG1323" s="561"/>
      <c r="BH1323" s="561"/>
      <c r="BI1323" s="561"/>
      <c r="BJ1323" s="561"/>
      <c r="BK1323" s="561"/>
      <c r="BL1323" s="561"/>
      <c r="BM1323" s="561"/>
      <c r="BN1323" s="561"/>
      <c r="BO1323" s="561"/>
      <c r="BP1323" s="561"/>
      <c r="BQ1323" s="561"/>
      <c r="BR1323" s="561"/>
      <c r="BS1323" s="561"/>
      <c r="BT1323" s="561"/>
      <c r="BU1323" s="561"/>
    </row>
    <row r="1324" spans="1:73">
      <c r="A1324" s="561"/>
      <c r="E1324" s="561"/>
      <c r="H1324" s="561"/>
      <c r="Q1324" s="561"/>
      <c r="R1324" s="561"/>
      <c r="S1324" s="561"/>
      <c r="T1324" s="561"/>
      <c r="U1324" s="561"/>
      <c r="V1324" s="561"/>
      <c r="Y1324" s="561"/>
      <c r="Z1324" s="561"/>
      <c r="AA1324" s="561"/>
      <c r="AB1324" s="561"/>
      <c r="AC1324" s="561"/>
      <c r="AD1324" s="561"/>
      <c r="AE1324" s="561"/>
      <c r="AF1324" s="561"/>
      <c r="AG1324" s="561"/>
      <c r="AH1324" s="561"/>
      <c r="AJ1324" s="561"/>
      <c r="AK1324" s="561"/>
      <c r="AM1324" s="561"/>
      <c r="AN1324" s="561"/>
      <c r="AO1324" s="561"/>
      <c r="AP1324" s="561"/>
      <c r="AQ1324" s="561"/>
      <c r="AR1324" s="561"/>
      <c r="AS1324" s="561"/>
      <c r="AU1324" s="561"/>
      <c r="AV1324" s="561"/>
      <c r="AW1324" s="561"/>
      <c r="AX1324" s="561"/>
      <c r="AY1324" s="561"/>
      <c r="AZ1324" s="561"/>
      <c r="BA1324" s="561"/>
      <c r="BB1324" s="561"/>
      <c r="BC1324" s="561"/>
      <c r="BD1324" s="561"/>
      <c r="BE1324" s="561"/>
      <c r="BF1324" s="561"/>
      <c r="BG1324" s="561"/>
      <c r="BH1324" s="561"/>
      <c r="BI1324" s="561"/>
      <c r="BJ1324" s="561"/>
      <c r="BK1324" s="561"/>
      <c r="BL1324" s="561"/>
      <c r="BM1324" s="561"/>
      <c r="BN1324" s="561"/>
      <c r="BO1324" s="561"/>
      <c r="BP1324" s="561"/>
      <c r="BQ1324" s="561"/>
      <c r="BR1324" s="561"/>
      <c r="BS1324" s="561"/>
      <c r="BT1324" s="561"/>
      <c r="BU1324" s="561"/>
    </row>
    <row r="1325" spans="1:73">
      <c r="A1325" s="561"/>
      <c r="E1325" s="561"/>
      <c r="H1325" s="561"/>
      <c r="Q1325" s="561"/>
      <c r="R1325" s="561"/>
      <c r="S1325" s="561"/>
      <c r="T1325" s="561"/>
      <c r="U1325" s="561"/>
      <c r="V1325" s="561"/>
      <c r="Y1325" s="561"/>
      <c r="Z1325" s="561"/>
      <c r="AA1325" s="561"/>
      <c r="AB1325" s="561"/>
      <c r="AC1325" s="561"/>
      <c r="AD1325" s="561"/>
      <c r="AE1325" s="561"/>
      <c r="AF1325" s="561"/>
      <c r="AG1325" s="561"/>
      <c r="AH1325" s="561"/>
      <c r="AJ1325" s="561"/>
      <c r="AK1325" s="561"/>
      <c r="AM1325" s="561"/>
      <c r="AN1325" s="561"/>
      <c r="AO1325" s="561"/>
      <c r="AP1325" s="561"/>
      <c r="AQ1325" s="561"/>
      <c r="AR1325" s="561"/>
      <c r="AS1325" s="561"/>
      <c r="AU1325" s="561"/>
      <c r="AV1325" s="561"/>
      <c r="AW1325" s="561"/>
      <c r="AX1325" s="561"/>
      <c r="AY1325" s="561"/>
      <c r="AZ1325" s="561"/>
      <c r="BA1325" s="561"/>
      <c r="BB1325" s="561"/>
      <c r="BC1325" s="561"/>
      <c r="BD1325" s="561"/>
      <c r="BE1325" s="561"/>
      <c r="BF1325" s="561"/>
      <c r="BG1325" s="561"/>
      <c r="BH1325" s="561"/>
      <c r="BI1325" s="561"/>
      <c r="BJ1325" s="561"/>
      <c r="BK1325" s="561"/>
      <c r="BL1325" s="561"/>
      <c r="BM1325" s="561"/>
      <c r="BN1325" s="561"/>
      <c r="BO1325" s="561"/>
      <c r="BP1325" s="561"/>
      <c r="BQ1325" s="561"/>
      <c r="BR1325" s="561"/>
      <c r="BS1325" s="561"/>
      <c r="BT1325" s="561"/>
      <c r="BU1325" s="561"/>
    </row>
    <row r="1326" spans="1:73">
      <c r="A1326" s="561"/>
      <c r="E1326" s="561"/>
      <c r="H1326" s="561"/>
      <c r="Q1326" s="561"/>
      <c r="R1326" s="561"/>
      <c r="S1326" s="561"/>
      <c r="T1326" s="561"/>
      <c r="U1326" s="561"/>
      <c r="V1326" s="561"/>
      <c r="Y1326" s="561"/>
      <c r="Z1326" s="561"/>
      <c r="AA1326" s="561"/>
      <c r="AB1326" s="561"/>
      <c r="AC1326" s="561"/>
      <c r="AD1326" s="561"/>
      <c r="AE1326" s="561"/>
      <c r="AF1326" s="561"/>
      <c r="AG1326" s="561"/>
      <c r="AH1326" s="561"/>
      <c r="AJ1326" s="561"/>
      <c r="AK1326" s="561"/>
      <c r="AM1326" s="561"/>
      <c r="AN1326" s="561"/>
      <c r="AO1326" s="561"/>
      <c r="AP1326" s="561"/>
      <c r="AQ1326" s="561"/>
      <c r="AR1326" s="561"/>
      <c r="AS1326" s="561"/>
      <c r="AU1326" s="561"/>
      <c r="AV1326" s="561"/>
      <c r="AW1326" s="561"/>
      <c r="AX1326" s="561"/>
      <c r="AY1326" s="561"/>
      <c r="AZ1326" s="561"/>
      <c r="BA1326" s="561"/>
      <c r="BB1326" s="561"/>
      <c r="BC1326" s="561"/>
      <c r="BD1326" s="561"/>
      <c r="BE1326" s="561"/>
      <c r="BF1326" s="561"/>
      <c r="BG1326" s="561"/>
      <c r="BH1326" s="561"/>
      <c r="BI1326" s="561"/>
      <c r="BJ1326" s="561"/>
      <c r="BK1326" s="561"/>
      <c r="BL1326" s="561"/>
      <c r="BM1326" s="561"/>
      <c r="BN1326" s="561"/>
      <c r="BO1326" s="561"/>
      <c r="BP1326" s="561"/>
      <c r="BQ1326" s="561"/>
      <c r="BR1326" s="561"/>
      <c r="BS1326" s="561"/>
      <c r="BT1326" s="561"/>
      <c r="BU1326" s="561"/>
    </row>
    <row r="1327" spans="1:73">
      <c r="A1327" s="561"/>
      <c r="E1327" s="561"/>
      <c r="H1327" s="561"/>
      <c r="Q1327" s="561"/>
      <c r="R1327" s="561"/>
      <c r="S1327" s="561"/>
      <c r="T1327" s="561"/>
      <c r="U1327" s="561"/>
      <c r="V1327" s="561"/>
      <c r="Y1327" s="561"/>
      <c r="Z1327" s="561"/>
      <c r="AA1327" s="561"/>
      <c r="AB1327" s="561"/>
      <c r="AC1327" s="561"/>
      <c r="AD1327" s="561"/>
      <c r="AE1327" s="561"/>
      <c r="AF1327" s="561"/>
      <c r="AG1327" s="561"/>
      <c r="AH1327" s="561"/>
      <c r="AJ1327" s="561"/>
      <c r="AK1327" s="561"/>
      <c r="AM1327" s="561"/>
      <c r="AN1327" s="561"/>
      <c r="AO1327" s="561"/>
      <c r="AP1327" s="561"/>
      <c r="AQ1327" s="561"/>
      <c r="AR1327" s="561"/>
      <c r="AS1327" s="561"/>
      <c r="AU1327" s="561"/>
      <c r="AV1327" s="561"/>
      <c r="AW1327" s="561"/>
      <c r="AX1327" s="561"/>
      <c r="AY1327" s="561"/>
      <c r="AZ1327" s="561"/>
      <c r="BA1327" s="561"/>
      <c r="BB1327" s="561"/>
      <c r="BC1327" s="561"/>
      <c r="BD1327" s="561"/>
      <c r="BE1327" s="561"/>
      <c r="BF1327" s="561"/>
      <c r="BG1327" s="561"/>
      <c r="BH1327" s="561"/>
      <c r="BI1327" s="561"/>
      <c r="BJ1327" s="561"/>
      <c r="BK1327" s="561"/>
      <c r="BL1327" s="561"/>
      <c r="BM1327" s="561"/>
      <c r="BN1327" s="561"/>
      <c r="BO1327" s="561"/>
      <c r="BP1327" s="561"/>
      <c r="BQ1327" s="561"/>
      <c r="BR1327" s="561"/>
      <c r="BS1327" s="561"/>
      <c r="BT1327" s="561"/>
      <c r="BU1327" s="561"/>
    </row>
    <row r="1328" spans="1:73">
      <c r="A1328" s="561"/>
      <c r="E1328" s="561"/>
      <c r="H1328" s="561"/>
      <c r="Q1328" s="561"/>
      <c r="R1328" s="561"/>
      <c r="S1328" s="561"/>
      <c r="T1328" s="561"/>
      <c r="U1328" s="561"/>
      <c r="V1328" s="561"/>
      <c r="Y1328" s="561"/>
      <c r="Z1328" s="561"/>
      <c r="AA1328" s="561"/>
      <c r="AB1328" s="561"/>
      <c r="AC1328" s="561"/>
      <c r="AD1328" s="561"/>
      <c r="AE1328" s="561"/>
      <c r="AF1328" s="561"/>
      <c r="AG1328" s="561"/>
      <c r="AH1328" s="561"/>
      <c r="AJ1328" s="561"/>
      <c r="AK1328" s="561"/>
      <c r="AM1328" s="561"/>
      <c r="AN1328" s="561"/>
      <c r="AO1328" s="561"/>
      <c r="AP1328" s="561"/>
      <c r="AQ1328" s="561"/>
      <c r="AR1328" s="561"/>
      <c r="AS1328" s="561"/>
      <c r="AU1328" s="561"/>
      <c r="AV1328" s="561"/>
      <c r="AW1328" s="561"/>
      <c r="AX1328" s="561"/>
      <c r="AY1328" s="561"/>
      <c r="AZ1328" s="561"/>
      <c r="BA1328" s="561"/>
      <c r="BB1328" s="561"/>
      <c r="BC1328" s="561"/>
      <c r="BD1328" s="561"/>
      <c r="BE1328" s="561"/>
      <c r="BF1328" s="561"/>
      <c r="BG1328" s="561"/>
      <c r="BH1328" s="561"/>
      <c r="BI1328" s="561"/>
      <c r="BJ1328" s="561"/>
      <c r="BK1328" s="561"/>
      <c r="BL1328" s="561"/>
      <c r="BM1328" s="561"/>
      <c r="BN1328" s="561"/>
      <c r="BO1328" s="561"/>
      <c r="BP1328" s="561"/>
      <c r="BQ1328" s="561"/>
      <c r="BR1328" s="561"/>
      <c r="BS1328" s="561"/>
      <c r="BT1328" s="561"/>
      <c r="BU1328" s="561"/>
    </row>
    <row r="1329" spans="1:73">
      <c r="A1329" s="561"/>
      <c r="E1329" s="561"/>
      <c r="H1329" s="561"/>
      <c r="Q1329" s="561"/>
      <c r="R1329" s="561"/>
      <c r="S1329" s="561"/>
      <c r="T1329" s="561"/>
      <c r="U1329" s="561"/>
      <c r="V1329" s="561"/>
      <c r="Y1329" s="561"/>
      <c r="Z1329" s="561"/>
      <c r="AA1329" s="561"/>
      <c r="AB1329" s="561"/>
      <c r="AC1329" s="561"/>
      <c r="AD1329" s="561"/>
      <c r="AE1329" s="561"/>
      <c r="AF1329" s="561"/>
      <c r="AG1329" s="561"/>
      <c r="AH1329" s="561"/>
      <c r="AJ1329" s="561"/>
      <c r="AK1329" s="561"/>
      <c r="AM1329" s="561"/>
      <c r="AN1329" s="561"/>
      <c r="AO1329" s="561"/>
      <c r="AP1329" s="561"/>
      <c r="AQ1329" s="561"/>
      <c r="AR1329" s="561"/>
      <c r="AS1329" s="561"/>
      <c r="AU1329" s="561"/>
      <c r="AV1329" s="561"/>
      <c r="AW1329" s="561"/>
      <c r="AX1329" s="561"/>
      <c r="AY1329" s="561"/>
      <c r="AZ1329" s="561"/>
      <c r="BA1329" s="561"/>
      <c r="BB1329" s="561"/>
      <c r="BC1329" s="561"/>
      <c r="BD1329" s="561"/>
      <c r="BE1329" s="561"/>
      <c r="BF1329" s="561"/>
      <c r="BG1329" s="561"/>
      <c r="BH1329" s="561"/>
      <c r="BI1329" s="561"/>
      <c r="BJ1329" s="561"/>
      <c r="BK1329" s="561"/>
      <c r="BL1329" s="561"/>
      <c r="BM1329" s="561"/>
      <c r="BN1329" s="561"/>
      <c r="BO1329" s="561"/>
      <c r="BP1329" s="561"/>
      <c r="BQ1329" s="561"/>
      <c r="BR1329" s="561"/>
      <c r="BS1329" s="561"/>
      <c r="BT1329" s="561"/>
      <c r="BU1329" s="561"/>
    </row>
    <row r="1330" spans="1:73">
      <c r="A1330" s="561"/>
      <c r="E1330" s="561"/>
      <c r="H1330" s="561"/>
      <c r="Q1330" s="561"/>
      <c r="R1330" s="561"/>
      <c r="S1330" s="561"/>
      <c r="T1330" s="561"/>
      <c r="U1330" s="561"/>
      <c r="V1330" s="561"/>
      <c r="Y1330" s="561"/>
      <c r="Z1330" s="561"/>
      <c r="AA1330" s="561"/>
      <c r="AB1330" s="561"/>
      <c r="AC1330" s="561"/>
      <c r="AD1330" s="561"/>
      <c r="AE1330" s="561"/>
      <c r="AF1330" s="561"/>
      <c r="AG1330" s="561"/>
      <c r="AH1330" s="561"/>
      <c r="AJ1330" s="561"/>
      <c r="AK1330" s="561"/>
      <c r="AM1330" s="561"/>
      <c r="AN1330" s="561"/>
      <c r="AO1330" s="561"/>
      <c r="AP1330" s="561"/>
      <c r="AQ1330" s="561"/>
      <c r="AR1330" s="561"/>
      <c r="AS1330" s="561"/>
      <c r="AU1330" s="561"/>
      <c r="AV1330" s="561"/>
      <c r="AW1330" s="561"/>
      <c r="AX1330" s="561"/>
      <c r="AY1330" s="561"/>
      <c r="AZ1330" s="561"/>
      <c r="BA1330" s="561"/>
      <c r="BB1330" s="561"/>
      <c r="BC1330" s="561"/>
      <c r="BD1330" s="561"/>
      <c r="BE1330" s="561"/>
      <c r="BF1330" s="561"/>
      <c r="BG1330" s="561"/>
      <c r="BH1330" s="561"/>
      <c r="BI1330" s="561"/>
      <c r="BJ1330" s="561"/>
      <c r="BK1330" s="561"/>
      <c r="BL1330" s="561"/>
      <c r="BM1330" s="561"/>
      <c r="BN1330" s="561"/>
      <c r="BO1330" s="561"/>
      <c r="BP1330" s="561"/>
      <c r="BQ1330" s="561"/>
      <c r="BR1330" s="561"/>
      <c r="BS1330" s="561"/>
      <c r="BT1330" s="561"/>
      <c r="BU1330" s="561"/>
    </row>
    <row r="1331" spans="1:73">
      <c r="A1331" s="561"/>
      <c r="E1331" s="561"/>
      <c r="H1331" s="561"/>
      <c r="Q1331" s="561"/>
      <c r="R1331" s="561"/>
      <c r="S1331" s="561"/>
      <c r="T1331" s="561"/>
      <c r="U1331" s="561"/>
      <c r="V1331" s="561"/>
      <c r="Y1331" s="561"/>
      <c r="Z1331" s="561"/>
      <c r="AA1331" s="561"/>
      <c r="AB1331" s="561"/>
      <c r="AC1331" s="561"/>
      <c r="AD1331" s="561"/>
      <c r="AE1331" s="561"/>
      <c r="AF1331" s="561"/>
      <c r="AG1331" s="561"/>
      <c r="AH1331" s="561"/>
      <c r="AJ1331" s="561"/>
      <c r="AK1331" s="561"/>
      <c r="AM1331" s="561"/>
      <c r="AN1331" s="561"/>
      <c r="AO1331" s="561"/>
      <c r="AP1331" s="561"/>
      <c r="AQ1331" s="561"/>
      <c r="AR1331" s="561"/>
      <c r="AS1331" s="561"/>
      <c r="AU1331" s="561"/>
      <c r="AV1331" s="561"/>
      <c r="AW1331" s="561"/>
      <c r="AX1331" s="561"/>
      <c r="AY1331" s="561"/>
      <c r="AZ1331" s="561"/>
      <c r="BA1331" s="561"/>
      <c r="BB1331" s="561"/>
      <c r="BC1331" s="561"/>
      <c r="BD1331" s="561"/>
      <c r="BE1331" s="561"/>
      <c r="BF1331" s="561"/>
      <c r="BG1331" s="561"/>
      <c r="BH1331" s="561"/>
      <c r="BI1331" s="561"/>
      <c r="BJ1331" s="561"/>
      <c r="BK1331" s="561"/>
      <c r="BL1331" s="561"/>
      <c r="BM1331" s="561"/>
      <c r="BN1331" s="561"/>
      <c r="BO1331" s="561"/>
      <c r="BP1331" s="561"/>
      <c r="BQ1331" s="561"/>
      <c r="BR1331" s="561"/>
      <c r="BS1331" s="561"/>
      <c r="BT1331" s="561"/>
      <c r="BU1331" s="561"/>
    </row>
    <row r="1332" spans="1:73">
      <c r="A1332" s="561"/>
      <c r="E1332" s="561"/>
      <c r="H1332" s="561"/>
      <c r="Q1332" s="561"/>
      <c r="R1332" s="561"/>
      <c r="S1332" s="561"/>
      <c r="T1332" s="561"/>
      <c r="U1332" s="561"/>
      <c r="V1332" s="561"/>
      <c r="Y1332" s="561"/>
      <c r="Z1332" s="561"/>
      <c r="AA1332" s="561"/>
      <c r="AB1332" s="561"/>
      <c r="AC1332" s="561"/>
      <c r="AD1332" s="561"/>
      <c r="AE1332" s="561"/>
      <c r="AF1332" s="561"/>
      <c r="AG1332" s="561"/>
      <c r="AH1332" s="561"/>
      <c r="AJ1332" s="561"/>
      <c r="AK1332" s="561"/>
      <c r="AM1332" s="561"/>
      <c r="AN1332" s="561"/>
      <c r="AO1332" s="561"/>
      <c r="AP1332" s="561"/>
      <c r="AQ1332" s="561"/>
      <c r="AR1332" s="561"/>
      <c r="AS1332" s="561"/>
      <c r="AU1332" s="561"/>
      <c r="AV1332" s="561"/>
      <c r="AW1332" s="561"/>
      <c r="AX1332" s="561"/>
      <c r="AY1332" s="561"/>
      <c r="AZ1332" s="561"/>
      <c r="BA1332" s="561"/>
      <c r="BB1332" s="561"/>
      <c r="BC1332" s="561"/>
      <c r="BD1332" s="561"/>
      <c r="BE1332" s="561"/>
      <c r="BF1332" s="561"/>
      <c r="BG1332" s="561"/>
      <c r="BH1332" s="561"/>
      <c r="BI1332" s="561"/>
      <c r="BJ1332" s="561"/>
      <c r="BK1332" s="561"/>
      <c r="BL1332" s="561"/>
      <c r="BM1332" s="561"/>
      <c r="BN1332" s="561"/>
      <c r="BO1332" s="561"/>
      <c r="BP1332" s="561"/>
      <c r="BQ1332" s="561"/>
      <c r="BR1332" s="561"/>
      <c r="BS1332" s="561"/>
      <c r="BT1332" s="561"/>
      <c r="BU1332" s="561"/>
    </row>
    <row r="1333" spans="1:73">
      <c r="A1333" s="561"/>
      <c r="E1333" s="561"/>
      <c r="H1333" s="561"/>
      <c r="Q1333" s="561"/>
      <c r="R1333" s="561"/>
      <c r="S1333" s="561"/>
      <c r="T1333" s="561"/>
      <c r="U1333" s="561"/>
      <c r="V1333" s="561"/>
      <c r="Y1333" s="561"/>
      <c r="Z1333" s="561"/>
      <c r="AA1333" s="561"/>
      <c r="AB1333" s="561"/>
      <c r="AC1333" s="561"/>
      <c r="AD1333" s="561"/>
      <c r="AE1333" s="561"/>
      <c r="AF1333" s="561"/>
      <c r="AG1333" s="561"/>
      <c r="AH1333" s="561"/>
      <c r="AJ1333" s="561"/>
      <c r="AK1333" s="561"/>
      <c r="AM1333" s="561"/>
      <c r="AN1333" s="561"/>
      <c r="AO1333" s="561"/>
      <c r="AP1333" s="561"/>
      <c r="AQ1333" s="561"/>
      <c r="AR1333" s="561"/>
      <c r="AS1333" s="561"/>
      <c r="AU1333" s="561"/>
      <c r="AV1333" s="561"/>
      <c r="AW1333" s="561"/>
      <c r="AX1333" s="561"/>
      <c r="AY1333" s="561"/>
      <c r="AZ1333" s="561"/>
      <c r="BA1333" s="561"/>
      <c r="BB1333" s="561"/>
      <c r="BC1333" s="561"/>
      <c r="BD1333" s="561"/>
      <c r="BE1333" s="561"/>
      <c r="BF1333" s="561"/>
      <c r="BG1333" s="561"/>
      <c r="BH1333" s="561"/>
      <c r="BI1333" s="561"/>
      <c r="BJ1333" s="561"/>
      <c r="BK1333" s="561"/>
      <c r="BL1333" s="561"/>
      <c r="BM1333" s="561"/>
      <c r="BN1333" s="561"/>
      <c r="BO1333" s="561"/>
      <c r="BP1333" s="561"/>
      <c r="BQ1333" s="561"/>
      <c r="BR1333" s="561"/>
      <c r="BS1333" s="561"/>
      <c r="BT1333" s="561"/>
      <c r="BU1333" s="561"/>
    </row>
    <row r="1334" spans="1:73">
      <c r="A1334" s="561"/>
      <c r="E1334" s="561"/>
      <c r="H1334" s="561"/>
      <c r="Q1334" s="561"/>
      <c r="R1334" s="561"/>
      <c r="S1334" s="561"/>
      <c r="T1334" s="561"/>
      <c r="U1334" s="561"/>
      <c r="V1334" s="561"/>
      <c r="Y1334" s="561"/>
      <c r="Z1334" s="561"/>
      <c r="AA1334" s="561"/>
      <c r="AB1334" s="561"/>
      <c r="AC1334" s="561"/>
      <c r="AD1334" s="561"/>
      <c r="AE1334" s="561"/>
      <c r="AF1334" s="561"/>
      <c r="AG1334" s="561"/>
      <c r="AH1334" s="561"/>
      <c r="AJ1334" s="561"/>
      <c r="AK1334" s="561"/>
      <c r="AM1334" s="561"/>
      <c r="AN1334" s="561"/>
      <c r="AO1334" s="561"/>
      <c r="AP1334" s="561"/>
      <c r="AQ1334" s="561"/>
      <c r="AR1334" s="561"/>
      <c r="AS1334" s="561"/>
      <c r="AU1334" s="561"/>
      <c r="AV1334" s="561"/>
      <c r="AW1334" s="561"/>
      <c r="AX1334" s="561"/>
      <c r="AY1334" s="561"/>
      <c r="AZ1334" s="561"/>
      <c r="BA1334" s="561"/>
      <c r="BB1334" s="561"/>
      <c r="BC1334" s="561"/>
      <c r="BD1334" s="561"/>
      <c r="BE1334" s="561"/>
      <c r="BF1334" s="561"/>
      <c r="BG1334" s="561"/>
      <c r="BH1334" s="561"/>
      <c r="BI1334" s="561"/>
      <c r="BJ1334" s="561"/>
      <c r="BK1334" s="561"/>
      <c r="BL1334" s="561"/>
      <c r="BM1334" s="561"/>
      <c r="BN1334" s="561"/>
      <c r="BO1334" s="561"/>
      <c r="BP1334" s="561"/>
      <c r="BQ1334" s="561"/>
      <c r="BR1334" s="561"/>
      <c r="BS1334" s="561"/>
      <c r="BT1334" s="561"/>
      <c r="BU1334" s="561"/>
    </row>
    <row r="1335" spans="1:73">
      <c r="A1335" s="561"/>
      <c r="E1335" s="561"/>
      <c r="H1335" s="561"/>
      <c r="Q1335" s="561"/>
      <c r="R1335" s="561"/>
      <c r="S1335" s="561"/>
      <c r="T1335" s="561"/>
      <c r="U1335" s="561"/>
      <c r="V1335" s="561"/>
      <c r="Y1335" s="561"/>
      <c r="Z1335" s="561"/>
      <c r="AA1335" s="561"/>
      <c r="AB1335" s="561"/>
      <c r="AC1335" s="561"/>
      <c r="AD1335" s="561"/>
      <c r="AE1335" s="561"/>
      <c r="AF1335" s="561"/>
      <c r="AG1335" s="561"/>
      <c r="AH1335" s="561"/>
      <c r="AJ1335" s="561"/>
      <c r="AK1335" s="561"/>
      <c r="AM1335" s="561"/>
      <c r="AN1335" s="561"/>
      <c r="AO1335" s="561"/>
      <c r="AP1335" s="561"/>
      <c r="AQ1335" s="561"/>
      <c r="AR1335" s="561"/>
      <c r="AS1335" s="561"/>
      <c r="AU1335" s="561"/>
      <c r="AV1335" s="561"/>
      <c r="AW1335" s="561"/>
      <c r="AX1335" s="561"/>
      <c r="AY1335" s="561"/>
      <c r="AZ1335" s="561"/>
      <c r="BA1335" s="561"/>
      <c r="BB1335" s="561"/>
      <c r="BC1335" s="561"/>
      <c r="BD1335" s="561"/>
      <c r="BE1335" s="561"/>
      <c r="BF1335" s="561"/>
      <c r="BG1335" s="561"/>
      <c r="BH1335" s="561"/>
      <c r="BI1335" s="561"/>
      <c r="BJ1335" s="561"/>
      <c r="BK1335" s="561"/>
      <c r="BL1335" s="561"/>
      <c r="BM1335" s="561"/>
      <c r="BN1335" s="561"/>
      <c r="BO1335" s="561"/>
      <c r="BP1335" s="561"/>
      <c r="BQ1335" s="561"/>
      <c r="BR1335" s="561"/>
      <c r="BS1335" s="561"/>
      <c r="BT1335" s="561"/>
      <c r="BU1335" s="561"/>
    </row>
    <row r="1336" spans="1:73">
      <c r="A1336" s="561"/>
      <c r="E1336" s="561"/>
      <c r="H1336" s="561"/>
      <c r="Q1336" s="561"/>
      <c r="R1336" s="561"/>
      <c r="S1336" s="561"/>
      <c r="T1336" s="561"/>
      <c r="U1336" s="561"/>
      <c r="V1336" s="561"/>
      <c r="Y1336" s="561"/>
      <c r="Z1336" s="561"/>
      <c r="AA1336" s="561"/>
      <c r="AB1336" s="561"/>
      <c r="AC1336" s="561"/>
      <c r="AD1336" s="561"/>
      <c r="AE1336" s="561"/>
      <c r="AF1336" s="561"/>
      <c r="AG1336" s="561"/>
      <c r="AH1336" s="561"/>
      <c r="AJ1336" s="561"/>
      <c r="AK1336" s="561"/>
      <c r="AM1336" s="561"/>
      <c r="AN1336" s="561"/>
      <c r="AO1336" s="561"/>
      <c r="AP1336" s="561"/>
      <c r="AQ1336" s="561"/>
      <c r="AR1336" s="561"/>
      <c r="AS1336" s="561"/>
      <c r="AU1336" s="561"/>
      <c r="AV1336" s="561"/>
      <c r="AW1336" s="561"/>
      <c r="AX1336" s="561"/>
      <c r="AY1336" s="561"/>
      <c r="AZ1336" s="561"/>
      <c r="BA1336" s="561"/>
      <c r="BB1336" s="561"/>
      <c r="BC1336" s="561"/>
      <c r="BD1336" s="561"/>
      <c r="BE1336" s="561"/>
      <c r="BF1336" s="561"/>
      <c r="BG1336" s="561"/>
      <c r="BH1336" s="561"/>
      <c r="BI1336" s="561"/>
      <c r="BJ1336" s="561"/>
      <c r="BK1336" s="561"/>
      <c r="BL1336" s="561"/>
      <c r="BM1336" s="561"/>
      <c r="BN1336" s="561"/>
      <c r="BO1336" s="561"/>
      <c r="BP1336" s="561"/>
      <c r="BQ1336" s="561"/>
      <c r="BR1336" s="561"/>
      <c r="BS1336" s="561"/>
      <c r="BT1336" s="561"/>
      <c r="BU1336" s="561"/>
    </row>
    <row r="1337" spans="1:73">
      <c r="A1337" s="561"/>
      <c r="E1337" s="561"/>
      <c r="H1337" s="561"/>
      <c r="Q1337" s="561"/>
      <c r="R1337" s="561"/>
      <c r="S1337" s="561"/>
      <c r="T1337" s="561"/>
      <c r="U1337" s="561"/>
      <c r="V1337" s="561"/>
      <c r="Y1337" s="561"/>
      <c r="Z1337" s="561"/>
      <c r="AA1337" s="561"/>
      <c r="AB1337" s="561"/>
      <c r="AC1337" s="561"/>
      <c r="AD1337" s="561"/>
      <c r="AE1337" s="561"/>
      <c r="AF1337" s="561"/>
      <c r="AG1337" s="561"/>
      <c r="AH1337" s="561"/>
      <c r="AJ1337" s="561"/>
      <c r="AK1337" s="561"/>
      <c r="AM1337" s="561"/>
      <c r="AN1337" s="561"/>
      <c r="AO1337" s="561"/>
      <c r="AP1337" s="561"/>
      <c r="AQ1337" s="561"/>
      <c r="AR1337" s="561"/>
      <c r="AS1337" s="561"/>
      <c r="AU1337" s="561"/>
      <c r="AV1337" s="561"/>
      <c r="AW1337" s="561"/>
      <c r="AX1337" s="561"/>
      <c r="AY1337" s="561"/>
      <c r="AZ1337" s="561"/>
      <c r="BA1337" s="561"/>
      <c r="BB1337" s="561"/>
      <c r="BC1337" s="561"/>
      <c r="BD1337" s="561"/>
      <c r="BE1337" s="561"/>
      <c r="BF1337" s="561"/>
      <c r="BG1337" s="561"/>
      <c r="BH1337" s="561"/>
      <c r="BI1337" s="561"/>
      <c r="BJ1337" s="561"/>
      <c r="BK1337" s="561"/>
      <c r="BL1337" s="561"/>
      <c r="BM1337" s="561"/>
      <c r="BN1337" s="561"/>
      <c r="BO1337" s="561"/>
      <c r="BP1337" s="561"/>
      <c r="BQ1337" s="561"/>
      <c r="BR1337" s="561"/>
      <c r="BS1337" s="561"/>
      <c r="BT1337" s="561"/>
      <c r="BU1337" s="561"/>
    </row>
    <row r="1338" spans="1:73">
      <c r="A1338" s="561"/>
      <c r="E1338" s="561"/>
      <c r="H1338" s="561"/>
      <c r="Q1338" s="561"/>
      <c r="R1338" s="561"/>
      <c r="S1338" s="561"/>
      <c r="T1338" s="561"/>
      <c r="U1338" s="561"/>
      <c r="V1338" s="561"/>
      <c r="Y1338" s="561"/>
      <c r="Z1338" s="561"/>
      <c r="AA1338" s="561"/>
      <c r="AB1338" s="561"/>
      <c r="AC1338" s="561"/>
      <c r="AD1338" s="561"/>
      <c r="AE1338" s="561"/>
      <c r="AF1338" s="561"/>
      <c r="AG1338" s="561"/>
      <c r="AH1338" s="561"/>
      <c r="AJ1338" s="561"/>
      <c r="AK1338" s="561"/>
      <c r="AM1338" s="561"/>
      <c r="AN1338" s="561"/>
      <c r="AO1338" s="561"/>
      <c r="AP1338" s="561"/>
      <c r="AQ1338" s="561"/>
      <c r="AR1338" s="561"/>
      <c r="AS1338" s="561"/>
      <c r="AU1338" s="561"/>
      <c r="AV1338" s="561"/>
      <c r="AW1338" s="561"/>
      <c r="AX1338" s="561"/>
      <c r="AY1338" s="561"/>
      <c r="AZ1338" s="561"/>
      <c r="BA1338" s="561"/>
      <c r="BB1338" s="561"/>
      <c r="BC1338" s="561"/>
      <c r="BD1338" s="561"/>
      <c r="BE1338" s="561"/>
      <c r="BF1338" s="561"/>
      <c r="BG1338" s="561"/>
      <c r="BH1338" s="561"/>
      <c r="BI1338" s="561"/>
      <c r="BJ1338" s="561"/>
      <c r="BK1338" s="561"/>
      <c r="BL1338" s="561"/>
      <c r="BM1338" s="561"/>
      <c r="BN1338" s="561"/>
      <c r="BO1338" s="561"/>
      <c r="BP1338" s="561"/>
      <c r="BQ1338" s="561"/>
      <c r="BR1338" s="561"/>
      <c r="BS1338" s="561"/>
      <c r="BT1338" s="561"/>
      <c r="BU1338" s="561"/>
    </row>
    <row r="1339" spans="1:73">
      <c r="A1339" s="561"/>
      <c r="E1339" s="561"/>
      <c r="H1339" s="561"/>
      <c r="Q1339" s="561"/>
      <c r="R1339" s="561"/>
      <c r="S1339" s="561"/>
      <c r="T1339" s="561"/>
      <c r="U1339" s="561"/>
      <c r="V1339" s="561"/>
      <c r="Y1339" s="561"/>
      <c r="Z1339" s="561"/>
      <c r="AA1339" s="561"/>
      <c r="AB1339" s="561"/>
      <c r="AC1339" s="561"/>
      <c r="AD1339" s="561"/>
      <c r="AE1339" s="561"/>
      <c r="AF1339" s="561"/>
      <c r="AG1339" s="561"/>
      <c r="AH1339" s="561"/>
      <c r="AJ1339" s="561"/>
      <c r="AK1339" s="561"/>
      <c r="AM1339" s="561"/>
      <c r="AN1339" s="561"/>
      <c r="AO1339" s="561"/>
      <c r="AP1339" s="561"/>
      <c r="AQ1339" s="561"/>
      <c r="AR1339" s="561"/>
      <c r="AS1339" s="561"/>
      <c r="AU1339" s="561"/>
      <c r="AV1339" s="561"/>
      <c r="AW1339" s="561"/>
      <c r="AX1339" s="561"/>
      <c r="AY1339" s="561"/>
      <c r="AZ1339" s="561"/>
      <c r="BA1339" s="561"/>
      <c r="BB1339" s="561"/>
      <c r="BC1339" s="561"/>
      <c r="BD1339" s="561"/>
      <c r="BE1339" s="561"/>
      <c r="BF1339" s="561"/>
      <c r="BG1339" s="561"/>
      <c r="BH1339" s="561"/>
      <c r="BI1339" s="561"/>
      <c r="BJ1339" s="561"/>
      <c r="BK1339" s="561"/>
      <c r="BL1339" s="561"/>
      <c r="BM1339" s="561"/>
      <c r="BN1339" s="561"/>
      <c r="BO1339" s="561"/>
      <c r="BP1339" s="561"/>
      <c r="BQ1339" s="561"/>
      <c r="BR1339" s="561"/>
      <c r="BS1339" s="561"/>
      <c r="BT1339" s="561"/>
      <c r="BU1339" s="561"/>
    </row>
    <row r="1340" spans="1:73">
      <c r="A1340" s="561"/>
      <c r="E1340" s="561"/>
      <c r="H1340" s="561"/>
      <c r="Q1340" s="561"/>
      <c r="R1340" s="561"/>
      <c r="S1340" s="561"/>
      <c r="T1340" s="561"/>
      <c r="U1340" s="561"/>
      <c r="V1340" s="561"/>
      <c r="Y1340" s="561"/>
      <c r="Z1340" s="561"/>
      <c r="AA1340" s="561"/>
      <c r="AB1340" s="561"/>
      <c r="AC1340" s="561"/>
      <c r="AD1340" s="561"/>
      <c r="AE1340" s="561"/>
      <c r="AF1340" s="561"/>
      <c r="AG1340" s="561"/>
      <c r="AH1340" s="561"/>
      <c r="AJ1340" s="561"/>
      <c r="AK1340" s="561"/>
      <c r="AM1340" s="561"/>
      <c r="AN1340" s="561"/>
      <c r="AO1340" s="561"/>
      <c r="AP1340" s="561"/>
      <c r="AQ1340" s="561"/>
      <c r="AR1340" s="561"/>
      <c r="AS1340" s="561"/>
      <c r="AU1340" s="561"/>
      <c r="AV1340" s="561"/>
      <c r="AW1340" s="561"/>
      <c r="AX1340" s="561"/>
      <c r="AY1340" s="561"/>
      <c r="AZ1340" s="561"/>
      <c r="BA1340" s="561"/>
      <c r="BB1340" s="561"/>
      <c r="BC1340" s="561"/>
      <c r="BD1340" s="561"/>
      <c r="BE1340" s="561"/>
      <c r="BF1340" s="561"/>
      <c r="BG1340" s="561"/>
      <c r="BH1340" s="561"/>
      <c r="BI1340" s="561"/>
      <c r="BJ1340" s="561"/>
      <c r="BK1340" s="561"/>
      <c r="BL1340" s="561"/>
      <c r="BM1340" s="561"/>
      <c r="BN1340" s="561"/>
      <c r="BO1340" s="561"/>
      <c r="BP1340" s="561"/>
      <c r="BQ1340" s="561"/>
      <c r="BR1340" s="561"/>
      <c r="BS1340" s="561"/>
      <c r="BT1340" s="561"/>
      <c r="BU1340" s="561"/>
    </row>
    <row r="1341" spans="1:73">
      <c r="A1341" s="561"/>
      <c r="E1341" s="561"/>
      <c r="H1341" s="561"/>
      <c r="Q1341" s="561"/>
      <c r="R1341" s="561"/>
      <c r="S1341" s="561"/>
      <c r="T1341" s="561"/>
      <c r="U1341" s="561"/>
      <c r="V1341" s="561"/>
      <c r="Y1341" s="561"/>
      <c r="Z1341" s="561"/>
      <c r="AA1341" s="561"/>
      <c r="AB1341" s="561"/>
      <c r="AC1341" s="561"/>
      <c r="AD1341" s="561"/>
      <c r="AE1341" s="561"/>
      <c r="AF1341" s="561"/>
      <c r="AG1341" s="561"/>
      <c r="AH1341" s="561"/>
      <c r="AJ1341" s="561"/>
      <c r="AK1341" s="561"/>
      <c r="AM1341" s="561"/>
      <c r="AN1341" s="561"/>
      <c r="AO1341" s="561"/>
      <c r="AP1341" s="561"/>
      <c r="AQ1341" s="561"/>
      <c r="AR1341" s="561"/>
      <c r="AS1341" s="561"/>
      <c r="AU1341" s="561"/>
      <c r="AV1341" s="561"/>
      <c r="AW1341" s="561"/>
      <c r="AX1341" s="561"/>
      <c r="AY1341" s="561"/>
      <c r="AZ1341" s="561"/>
      <c r="BA1341" s="561"/>
      <c r="BB1341" s="561"/>
      <c r="BC1341" s="561"/>
      <c r="BD1341" s="561"/>
      <c r="BE1341" s="561"/>
      <c r="BF1341" s="561"/>
      <c r="BG1341" s="561"/>
      <c r="BH1341" s="561"/>
      <c r="BI1341" s="561"/>
      <c r="BJ1341" s="561"/>
      <c r="BK1341" s="561"/>
      <c r="BL1341" s="561"/>
      <c r="BM1341" s="561"/>
      <c r="BN1341" s="561"/>
      <c r="BO1341" s="561"/>
      <c r="BP1341" s="561"/>
      <c r="BQ1341" s="561"/>
      <c r="BR1341" s="561"/>
      <c r="BS1341" s="561"/>
      <c r="BT1341" s="561"/>
      <c r="BU1341" s="561"/>
    </row>
    <row r="1342" spans="1:73">
      <c r="A1342" s="561"/>
      <c r="E1342" s="561"/>
      <c r="H1342" s="561"/>
      <c r="Q1342" s="561"/>
      <c r="R1342" s="561"/>
      <c r="S1342" s="561"/>
      <c r="T1342" s="561"/>
      <c r="U1342" s="561"/>
      <c r="V1342" s="561"/>
      <c r="Y1342" s="561"/>
      <c r="Z1342" s="561"/>
      <c r="AA1342" s="561"/>
      <c r="AB1342" s="561"/>
      <c r="AC1342" s="561"/>
      <c r="AD1342" s="561"/>
      <c r="AE1342" s="561"/>
      <c r="AF1342" s="561"/>
      <c r="AG1342" s="561"/>
      <c r="AH1342" s="561"/>
      <c r="AJ1342" s="561"/>
      <c r="AK1342" s="561"/>
      <c r="AM1342" s="561"/>
      <c r="AN1342" s="561"/>
      <c r="AO1342" s="561"/>
      <c r="AP1342" s="561"/>
      <c r="AQ1342" s="561"/>
      <c r="AR1342" s="561"/>
      <c r="AS1342" s="561"/>
      <c r="AU1342" s="561"/>
      <c r="AV1342" s="561"/>
      <c r="AW1342" s="561"/>
      <c r="AX1342" s="561"/>
      <c r="AY1342" s="561"/>
      <c r="AZ1342" s="561"/>
      <c r="BA1342" s="561"/>
      <c r="BB1342" s="561"/>
      <c r="BC1342" s="561"/>
      <c r="BD1342" s="561"/>
      <c r="BE1342" s="561"/>
      <c r="BF1342" s="561"/>
      <c r="BG1342" s="561"/>
      <c r="BH1342" s="561"/>
      <c r="BI1342" s="561"/>
      <c r="BJ1342" s="561"/>
      <c r="BK1342" s="561"/>
      <c r="BL1342" s="561"/>
      <c r="BM1342" s="561"/>
      <c r="BN1342" s="561"/>
      <c r="BO1342" s="561"/>
      <c r="BP1342" s="561"/>
      <c r="BQ1342" s="561"/>
      <c r="BR1342" s="561"/>
      <c r="BS1342" s="561"/>
      <c r="BT1342" s="561"/>
      <c r="BU1342" s="561"/>
    </row>
    <row r="1343" spans="1:73">
      <c r="A1343" s="561"/>
      <c r="E1343" s="561"/>
      <c r="H1343" s="561"/>
      <c r="Q1343" s="561"/>
      <c r="R1343" s="561"/>
      <c r="S1343" s="561"/>
      <c r="T1343" s="561"/>
      <c r="U1343" s="561"/>
      <c r="V1343" s="561"/>
      <c r="Y1343" s="561"/>
      <c r="Z1343" s="561"/>
      <c r="AA1343" s="561"/>
      <c r="AB1343" s="561"/>
      <c r="AC1343" s="561"/>
      <c r="AD1343" s="561"/>
      <c r="AE1343" s="561"/>
      <c r="AF1343" s="561"/>
      <c r="AG1343" s="561"/>
      <c r="AH1343" s="561"/>
      <c r="AJ1343" s="561"/>
      <c r="AK1343" s="561"/>
      <c r="AM1343" s="561"/>
      <c r="AN1343" s="561"/>
      <c r="AO1343" s="561"/>
      <c r="AP1343" s="561"/>
      <c r="AQ1343" s="561"/>
      <c r="AR1343" s="561"/>
      <c r="AS1343" s="561"/>
      <c r="AU1343" s="561"/>
      <c r="AV1343" s="561"/>
      <c r="AW1343" s="561"/>
      <c r="AX1343" s="561"/>
      <c r="AY1343" s="561"/>
      <c r="AZ1343" s="561"/>
      <c r="BA1343" s="561"/>
      <c r="BB1343" s="561"/>
      <c r="BC1343" s="561"/>
      <c r="BD1343" s="561"/>
      <c r="BE1343" s="561"/>
      <c r="BF1343" s="561"/>
      <c r="BG1343" s="561"/>
      <c r="BH1343" s="561"/>
      <c r="BI1343" s="561"/>
      <c r="BJ1343" s="561"/>
      <c r="BK1343" s="561"/>
      <c r="BL1343" s="561"/>
      <c r="BM1343" s="561"/>
      <c r="BN1343" s="561"/>
      <c r="BO1343" s="561"/>
      <c r="BP1343" s="561"/>
      <c r="BQ1343" s="561"/>
      <c r="BR1343" s="561"/>
      <c r="BS1343" s="561"/>
      <c r="BT1343" s="561"/>
      <c r="BU1343" s="561"/>
    </row>
    <row r="1344" spans="1:73">
      <c r="A1344" s="561"/>
      <c r="E1344" s="561"/>
      <c r="H1344" s="561"/>
      <c r="Q1344" s="561"/>
      <c r="R1344" s="561"/>
      <c r="S1344" s="561"/>
      <c r="T1344" s="561"/>
      <c r="U1344" s="561"/>
      <c r="V1344" s="561"/>
      <c r="Y1344" s="561"/>
      <c r="Z1344" s="561"/>
      <c r="AA1344" s="561"/>
      <c r="AB1344" s="561"/>
      <c r="AC1344" s="561"/>
      <c r="AD1344" s="561"/>
      <c r="AE1344" s="561"/>
      <c r="AF1344" s="561"/>
      <c r="AG1344" s="561"/>
      <c r="AH1344" s="561"/>
      <c r="AJ1344" s="561"/>
      <c r="AK1344" s="561"/>
      <c r="AM1344" s="561"/>
      <c r="AN1344" s="561"/>
      <c r="AO1344" s="561"/>
      <c r="AP1344" s="561"/>
      <c r="AQ1344" s="561"/>
      <c r="AR1344" s="561"/>
      <c r="AS1344" s="561"/>
      <c r="AU1344" s="561"/>
      <c r="AV1344" s="561"/>
      <c r="AW1344" s="561"/>
      <c r="AX1344" s="561"/>
      <c r="AY1344" s="561"/>
      <c r="AZ1344" s="561"/>
      <c r="BA1344" s="561"/>
      <c r="BB1344" s="561"/>
      <c r="BC1344" s="561"/>
      <c r="BD1344" s="561"/>
      <c r="BE1344" s="561"/>
      <c r="BF1344" s="561"/>
      <c r="BG1344" s="561"/>
      <c r="BH1344" s="561"/>
      <c r="BI1344" s="561"/>
      <c r="BJ1344" s="561"/>
      <c r="BK1344" s="561"/>
      <c r="BL1344" s="561"/>
      <c r="BM1344" s="561"/>
      <c r="BN1344" s="561"/>
      <c r="BO1344" s="561"/>
      <c r="BP1344" s="561"/>
      <c r="BQ1344" s="561"/>
      <c r="BR1344" s="561"/>
      <c r="BS1344" s="561"/>
      <c r="BT1344" s="561"/>
      <c r="BU1344" s="561"/>
    </row>
    <row r="1345" spans="1:73">
      <c r="A1345" s="561"/>
      <c r="E1345" s="561"/>
      <c r="H1345" s="561"/>
      <c r="Q1345" s="561"/>
      <c r="R1345" s="561"/>
      <c r="S1345" s="561"/>
      <c r="T1345" s="561"/>
      <c r="U1345" s="561"/>
      <c r="V1345" s="561"/>
      <c r="Y1345" s="561"/>
      <c r="Z1345" s="561"/>
      <c r="AA1345" s="561"/>
      <c r="AB1345" s="561"/>
      <c r="AC1345" s="561"/>
      <c r="AD1345" s="561"/>
      <c r="AE1345" s="561"/>
      <c r="AF1345" s="561"/>
      <c r="AG1345" s="561"/>
      <c r="AH1345" s="561"/>
      <c r="AJ1345" s="561"/>
      <c r="AK1345" s="561"/>
      <c r="AM1345" s="561"/>
      <c r="AN1345" s="561"/>
      <c r="AO1345" s="561"/>
      <c r="AP1345" s="561"/>
      <c r="AQ1345" s="561"/>
      <c r="AR1345" s="561"/>
      <c r="AS1345" s="561"/>
      <c r="AU1345" s="561"/>
      <c r="AV1345" s="561"/>
      <c r="AW1345" s="561"/>
      <c r="AX1345" s="561"/>
      <c r="AY1345" s="561"/>
      <c r="AZ1345" s="561"/>
      <c r="BA1345" s="561"/>
      <c r="BB1345" s="561"/>
      <c r="BC1345" s="561"/>
      <c r="BD1345" s="561"/>
      <c r="BE1345" s="561"/>
      <c r="BF1345" s="561"/>
      <c r="BG1345" s="561"/>
      <c r="BH1345" s="561"/>
      <c r="BI1345" s="561"/>
      <c r="BJ1345" s="561"/>
      <c r="BK1345" s="561"/>
      <c r="BL1345" s="561"/>
      <c r="BM1345" s="561"/>
      <c r="BN1345" s="561"/>
      <c r="BO1345" s="561"/>
      <c r="BP1345" s="561"/>
      <c r="BQ1345" s="561"/>
      <c r="BR1345" s="561"/>
      <c r="BS1345" s="561"/>
      <c r="BT1345" s="561"/>
      <c r="BU1345" s="561"/>
    </row>
    <row r="1346" spans="1:73">
      <c r="A1346" s="561"/>
      <c r="E1346" s="561"/>
      <c r="H1346" s="561"/>
      <c r="Q1346" s="561"/>
      <c r="R1346" s="561"/>
      <c r="S1346" s="561"/>
      <c r="T1346" s="561"/>
      <c r="U1346" s="561"/>
      <c r="V1346" s="561"/>
      <c r="Y1346" s="561"/>
      <c r="Z1346" s="561"/>
      <c r="AA1346" s="561"/>
      <c r="AB1346" s="561"/>
      <c r="AC1346" s="561"/>
      <c r="AD1346" s="561"/>
      <c r="AE1346" s="561"/>
      <c r="AF1346" s="561"/>
      <c r="AG1346" s="561"/>
      <c r="AH1346" s="561"/>
      <c r="AJ1346" s="561"/>
      <c r="AK1346" s="561"/>
      <c r="AM1346" s="561"/>
      <c r="AN1346" s="561"/>
      <c r="AO1346" s="561"/>
      <c r="AP1346" s="561"/>
      <c r="AQ1346" s="561"/>
      <c r="AR1346" s="561"/>
      <c r="AS1346" s="561"/>
      <c r="AU1346" s="561"/>
      <c r="AV1346" s="561"/>
      <c r="AW1346" s="561"/>
      <c r="AX1346" s="561"/>
      <c r="AY1346" s="561"/>
      <c r="AZ1346" s="561"/>
      <c r="BA1346" s="561"/>
      <c r="BB1346" s="561"/>
      <c r="BC1346" s="561"/>
      <c r="BD1346" s="561"/>
      <c r="BE1346" s="561"/>
      <c r="BF1346" s="561"/>
      <c r="BG1346" s="561"/>
      <c r="BH1346" s="561"/>
      <c r="BI1346" s="561"/>
      <c r="BJ1346" s="561"/>
      <c r="BK1346" s="561"/>
      <c r="BL1346" s="561"/>
      <c r="BM1346" s="561"/>
      <c r="BN1346" s="561"/>
      <c r="BO1346" s="561"/>
      <c r="BP1346" s="561"/>
      <c r="BQ1346" s="561"/>
      <c r="BR1346" s="561"/>
      <c r="BS1346" s="561"/>
      <c r="BT1346" s="561"/>
      <c r="BU1346" s="561"/>
    </row>
    <row r="1347" spans="1:73">
      <c r="A1347" s="561"/>
      <c r="E1347" s="561"/>
      <c r="H1347" s="561"/>
      <c r="Q1347" s="561"/>
      <c r="R1347" s="561"/>
      <c r="S1347" s="561"/>
      <c r="T1347" s="561"/>
      <c r="U1347" s="561"/>
      <c r="V1347" s="561"/>
      <c r="Y1347" s="561"/>
      <c r="Z1347" s="561"/>
      <c r="AA1347" s="561"/>
      <c r="AB1347" s="561"/>
      <c r="AC1347" s="561"/>
      <c r="AD1347" s="561"/>
      <c r="AE1347" s="561"/>
      <c r="AF1347" s="561"/>
      <c r="AG1347" s="561"/>
      <c r="AH1347" s="561"/>
      <c r="AJ1347" s="561"/>
      <c r="AK1347" s="561"/>
      <c r="AM1347" s="561"/>
      <c r="AN1347" s="561"/>
      <c r="AO1347" s="561"/>
      <c r="AP1347" s="561"/>
      <c r="AQ1347" s="561"/>
      <c r="AR1347" s="561"/>
      <c r="AS1347" s="561"/>
      <c r="AU1347" s="561"/>
      <c r="AV1347" s="561"/>
      <c r="AW1347" s="561"/>
      <c r="AX1347" s="561"/>
      <c r="AY1347" s="561"/>
      <c r="AZ1347" s="561"/>
      <c r="BA1347" s="561"/>
      <c r="BB1347" s="561"/>
      <c r="BC1347" s="561"/>
      <c r="BD1347" s="561"/>
      <c r="BE1347" s="561"/>
      <c r="BF1347" s="561"/>
      <c r="BG1347" s="561"/>
      <c r="BH1347" s="561"/>
      <c r="BI1347" s="561"/>
      <c r="BJ1347" s="561"/>
      <c r="BK1347" s="561"/>
      <c r="BL1347" s="561"/>
      <c r="BM1347" s="561"/>
      <c r="BN1347" s="561"/>
      <c r="BO1347" s="561"/>
      <c r="BP1347" s="561"/>
      <c r="BQ1347" s="561"/>
      <c r="BR1347" s="561"/>
      <c r="BS1347" s="561"/>
      <c r="BT1347" s="561"/>
      <c r="BU1347" s="561"/>
    </row>
    <row r="1348" spans="1:73">
      <c r="A1348" s="561"/>
      <c r="E1348" s="561"/>
      <c r="H1348" s="561"/>
      <c r="Q1348" s="561"/>
      <c r="R1348" s="561"/>
      <c r="S1348" s="561"/>
      <c r="T1348" s="561"/>
      <c r="U1348" s="561"/>
      <c r="V1348" s="561"/>
      <c r="Y1348" s="561"/>
      <c r="Z1348" s="561"/>
      <c r="AA1348" s="561"/>
      <c r="AB1348" s="561"/>
      <c r="AC1348" s="561"/>
      <c r="AD1348" s="561"/>
      <c r="AE1348" s="561"/>
      <c r="AF1348" s="561"/>
      <c r="AG1348" s="561"/>
      <c r="AH1348" s="561"/>
      <c r="AJ1348" s="561"/>
      <c r="AK1348" s="561"/>
      <c r="AM1348" s="561"/>
      <c r="AN1348" s="561"/>
      <c r="AO1348" s="561"/>
      <c r="AP1348" s="561"/>
      <c r="AQ1348" s="561"/>
      <c r="AR1348" s="561"/>
      <c r="AS1348" s="561"/>
      <c r="AU1348" s="561"/>
      <c r="AV1348" s="561"/>
      <c r="AW1348" s="561"/>
      <c r="AX1348" s="561"/>
      <c r="AY1348" s="561"/>
      <c r="AZ1348" s="561"/>
      <c r="BA1348" s="561"/>
      <c r="BB1348" s="561"/>
      <c r="BC1348" s="561"/>
      <c r="BD1348" s="561"/>
      <c r="BE1348" s="561"/>
      <c r="BF1348" s="561"/>
      <c r="BG1348" s="561"/>
      <c r="BH1348" s="561"/>
      <c r="BI1348" s="561"/>
      <c r="BJ1348" s="561"/>
      <c r="BK1348" s="561"/>
      <c r="BL1348" s="561"/>
      <c r="BM1348" s="561"/>
      <c r="BN1348" s="561"/>
      <c r="BO1348" s="561"/>
      <c r="BP1348" s="561"/>
      <c r="BQ1348" s="561"/>
      <c r="BR1348" s="561"/>
      <c r="BS1348" s="561"/>
      <c r="BT1348" s="561"/>
      <c r="BU1348" s="561"/>
    </row>
    <row r="1349" spans="1:73">
      <c r="A1349" s="561"/>
      <c r="E1349" s="561"/>
      <c r="H1349" s="561"/>
      <c r="Q1349" s="561"/>
      <c r="R1349" s="561"/>
      <c r="S1349" s="561"/>
      <c r="T1349" s="561"/>
      <c r="U1349" s="561"/>
      <c r="V1349" s="561"/>
      <c r="Y1349" s="561"/>
      <c r="Z1349" s="561"/>
      <c r="AA1349" s="561"/>
      <c r="AB1349" s="561"/>
      <c r="AC1349" s="561"/>
      <c r="AD1349" s="561"/>
      <c r="AE1349" s="561"/>
      <c r="AF1349" s="561"/>
      <c r="AG1349" s="561"/>
      <c r="AH1349" s="561"/>
      <c r="AJ1349" s="561"/>
      <c r="AK1349" s="561"/>
      <c r="AM1349" s="561"/>
      <c r="AN1349" s="561"/>
      <c r="AO1349" s="561"/>
      <c r="AP1349" s="561"/>
      <c r="AQ1349" s="561"/>
      <c r="AR1349" s="561"/>
      <c r="AS1349" s="561"/>
      <c r="AU1349" s="561"/>
      <c r="AV1349" s="561"/>
      <c r="AW1349" s="561"/>
      <c r="AX1349" s="561"/>
      <c r="AY1349" s="561"/>
      <c r="AZ1349" s="561"/>
      <c r="BA1349" s="561"/>
      <c r="BB1349" s="561"/>
      <c r="BC1349" s="561"/>
      <c r="BD1349" s="561"/>
      <c r="BE1349" s="561"/>
      <c r="BF1349" s="561"/>
      <c r="BG1349" s="561"/>
      <c r="BH1349" s="561"/>
      <c r="BI1349" s="561"/>
      <c r="BJ1349" s="561"/>
      <c r="BK1349" s="561"/>
      <c r="BL1349" s="561"/>
      <c r="BM1349" s="561"/>
      <c r="BN1349" s="561"/>
      <c r="BO1349" s="561"/>
      <c r="BP1349" s="561"/>
      <c r="BQ1349" s="561"/>
      <c r="BR1349" s="561"/>
      <c r="BS1349" s="561"/>
      <c r="BT1349" s="561"/>
      <c r="BU1349" s="561"/>
    </row>
    <row r="1350" spans="1:73">
      <c r="A1350" s="561"/>
      <c r="E1350" s="561"/>
      <c r="H1350" s="561"/>
      <c r="Q1350" s="561"/>
      <c r="R1350" s="561"/>
      <c r="S1350" s="561"/>
      <c r="T1350" s="561"/>
      <c r="U1350" s="561"/>
      <c r="V1350" s="561"/>
      <c r="Y1350" s="561"/>
      <c r="Z1350" s="561"/>
      <c r="AA1350" s="561"/>
      <c r="AB1350" s="561"/>
      <c r="AC1350" s="561"/>
      <c r="AD1350" s="561"/>
      <c r="AE1350" s="561"/>
      <c r="AF1350" s="561"/>
      <c r="AG1350" s="561"/>
      <c r="AH1350" s="561"/>
      <c r="AJ1350" s="561"/>
      <c r="AK1350" s="561"/>
      <c r="AM1350" s="561"/>
      <c r="AN1350" s="561"/>
      <c r="AO1350" s="561"/>
      <c r="AP1350" s="561"/>
      <c r="AQ1350" s="561"/>
      <c r="AR1350" s="561"/>
      <c r="AS1350" s="561"/>
      <c r="AU1350" s="561"/>
      <c r="AV1350" s="561"/>
      <c r="AW1350" s="561"/>
      <c r="AX1350" s="561"/>
      <c r="AY1350" s="561"/>
      <c r="AZ1350" s="561"/>
      <c r="BA1350" s="561"/>
      <c r="BB1350" s="561"/>
      <c r="BC1350" s="561"/>
      <c r="BD1350" s="561"/>
      <c r="BE1350" s="561"/>
      <c r="BF1350" s="561"/>
      <c r="BG1350" s="561"/>
      <c r="BH1350" s="561"/>
      <c r="BI1350" s="561"/>
      <c r="BJ1350" s="561"/>
      <c r="BK1350" s="561"/>
      <c r="BL1350" s="561"/>
      <c r="BM1350" s="561"/>
      <c r="BN1350" s="561"/>
      <c r="BO1350" s="561"/>
      <c r="BP1350" s="561"/>
      <c r="BQ1350" s="561"/>
      <c r="BR1350" s="561"/>
      <c r="BS1350" s="561"/>
      <c r="BT1350" s="561"/>
      <c r="BU1350" s="561"/>
    </row>
    <row r="1351" spans="1:73">
      <c r="A1351" s="561"/>
      <c r="E1351" s="561"/>
      <c r="H1351" s="561"/>
      <c r="Q1351" s="561"/>
      <c r="R1351" s="561"/>
      <c r="S1351" s="561"/>
      <c r="T1351" s="561"/>
      <c r="U1351" s="561"/>
      <c r="V1351" s="561"/>
      <c r="Y1351" s="561"/>
      <c r="Z1351" s="561"/>
      <c r="AA1351" s="561"/>
      <c r="AB1351" s="561"/>
      <c r="AC1351" s="561"/>
      <c r="AD1351" s="561"/>
      <c r="AE1351" s="561"/>
      <c r="AF1351" s="561"/>
      <c r="AG1351" s="561"/>
      <c r="AH1351" s="561"/>
      <c r="AJ1351" s="561"/>
      <c r="AK1351" s="561"/>
      <c r="AM1351" s="561"/>
      <c r="AN1351" s="561"/>
      <c r="AO1351" s="561"/>
      <c r="AP1351" s="561"/>
      <c r="AQ1351" s="561"/>
      <c r="AR1351" s="561"/>
      <c r="AS1351" s="561"/>
      <c r="AU1351" s="561"/>
      <c r="AV1351" s="561"/>
      <c r="AW1351" s="561"/>
      <c r="AX1351" s="561"/>
      <c r="AY1351" s="561"/>
      <c r="AZ1351" s="561"/>
      <c r="BA1351" s="561"/>
      <c r="BB1351" s="561"/>
      <c r="BC1351" s="561"/>
      <c r="BD1351" s="561"/>
      <c r="BE1351" s="561"/>
      <c r="BF1351" s="561"/>
      <c r="BG1351" s="561"/>
      <c r="BH1351" s="561"/>
      <c r="BI1351" s="561"/>
      <c r="BJ1351" s="561"/>
      <c r="BK1351" s="561"/>
      <c r="BL1351" s="561"/>
      <c r="BM1351" s="561"/>
      <c r="BN1351" s="561"/>
      <c r="BO1351" s="561"/>
      <c r="BP1351" s="561"/>
      <c r="BQ1351" s="561"/>
      <c r="BR1351" s="561"/>
      <c r="BS1351" s="561"/>
      <c r="BT1351" s="561"/>
      <c r="BU1351" s="561"/>
    </row>
    <row r="1352" spans="1:73">
      <c r="A1352" s="561"/>
      <c r="E1352" s="561"/>
      <c r="H1352" s="561"/>
      <c r="Q1352" s="561"/>
      <c r="R1352" s="561"/>
      <c r="S1352" s="561"/>
      <c r="T1352" s="561"/>
      <c r="U1352" s="561"/>
      <c r="V1352" s="561"/>
      <c r="Y1352" s="561"/>
      <c r="Z1352" s="561"/>
      <c r="AA1352" s="561"/>
      <c r="AB1352" s="561"/>
      <c r="AC1352" s="561"/>
      <c r="AD1352" s="561"/>
      <c r="AE1352" s="561"/>
      <c r="AF1352" s="561"/>
      <c r="AG1352" s="561"/>
      <c r="AH1352" s="561"/>
      <c r="AJ1352" s="561"/>
      <c r="AK1352" s="561"/>
      <c r="AM1352" s="561"/>
      <c r="AN1352" s="561"/>
      <c r="AO1352" s="561"/>
      <c r="AP1352" s="561"/>
      <c r="AQ1352" s="561"/>
      <c r="AR1352" s="561"/>
      <c r="AS1352" s="561"/>
      <c r="AU1352" s="561"/>
      <c r="AV1352" s="561"/>
      <c r="AW1352" s="561"/>
      <c r="AX1352" s="561"/>
      <c r="AY1352" s="561"/>
      <c r="AZ1352" s="561"/>
      <c r="BA1352" s="561"/>
      <c r="BB1352" s="561"/>
      <c r="BC1352" s="561"/>
      <c r="BD1352" s="561"/>
      <c r="BE1352" s="561"/>
      <c r="BF1352" s="561"/>
      <c r="BG1352" s="561"/>
      <c r="BH1352" s="561"/>
      <c r="BI1352" s="561"/>
      <c r="BJ1352" s="561"/>
      <c r="BK1352" s="561"/>
      <c r="BL1352" s="561"/>
      <c r="BM1352" s="561"/>
      <c r="BN1352" s="561"/>
      <c r="BO1352" s="561"/>
      <c r="BP1352" s="561"/>
      <c r="BQ1352" s="561"/>
      <c r="BR1352" s="561"/>
      <c r="BS1352" s="561"/>
      <c r="BT1352" s="561"/>
      <c r="BU1352" s="561"/>
    </row>
    <row r="1353" spans="1:73">
      <c r="A1353" s="561"/>
      <c r="E1353" s="561"/>
      <c r="H1353" s="561"/>
      <c r="Q1353" s="561"/>
      <c r="R1353" s="561"/>
      <c r="S1353" s="561"/>
      <c r="T1353" s="561"/>
      <c r="U1353" s="561"/>
      <c r="V1353" s="561"/>
      <c r="Y1353" s="561"/>
      <c r="Z1353" s="561"/>
      <c r="AA1353" s="561"/>
      <c r="AB1353" s="561"/>
      <c r="AC1353" s="561"/>
      <c r="AD1353" s="561"/>
      <c r="AE1353" s="561"/>
      <c r="AF1353" s="561"/>
      <c r="AG1353" s="561"/>
      <c r="AH1353" s="561"/>
      <c r="AJ1353" s="561"/>
      <c r="AK1353" s="561"/>
      <c r="AM1353" s="561"/>
      <c r="AN1353" s="561"/>
      <c r="AO1353" s="561"/>
      <c r="AP1353" s="561"/>
      <c r="AQ1353" s="561"/>
      <c r="AR1353" s="561"/>
      <c r="AS1353" s="561"/>
      <c r="AU1353" s="561"/>
      <c r="AV1353" s="561"/>
      <c r="AW1353" s="561"/>
      <c r="AX1353" s="561"/>
      <c r="AY1353" s="561"/>
      <c r="AZ1353" s="561"/>
      <c r="BA1353" s="561"/>
      <c r="BB1353" s="561"/>
      <c r="BC1353" s="561"/>
      <c r="BD1353" s="561"/>
      <c r="BE1353" s="561"/>
      <c r="BF1353" s="561"/>
      <c r="BG1353" s="561"/>
      <c r="BH1353" s="561"/>
      <c r="BI1353" s="561"/>
      <c r="BJ1353" s="561"/>
      <c r="BK1353" s="561"/>
      <c r="BL1353" s="561"/>
      <c r="BM1353" s="561"/>
      <c r="BN1353" s="561"/>
      <c r="BO1353" s="561"/>
      <c r="BP1353" s="561"/>
      <c r="BQ1353" s="561"/>
      <c r="BR1353" s="561"/>
      <c r="BS1353" s="561"/>
      <c r="BT1353" s="561"/>
      <c r="BU1353" s="561"/>
    </row>
    <row r="1354" spans="1:73">
      <c r="A1354" s="561"/>
      <c r="E1354" s="561"/>
      <c r="H1354" s="561"/>
      <c r="Q1354" s="561"/>
      <c r="R1354" s="561"/>
      <c r="S1354" s="561"/>
      <c r="T1354" s="561"/>
      <c r="U1354" s="561"/>
      <c r="V1354" s="561"/>
      <c r="Y1354" s="561"/>
      <c r="Z1354" s="561"/>
      <c r="AA1354" s="561"/>
      <c r="AB1354" s="561"/>
      <c r="AC1354" s="561"/>
      <c r="AD1354" s="561"/>
      <c r="AE1354" s="561"/>
      <c r="AF1354" s="561"/>
      <c r="AG1354" s="561"/>
      <c r="AH1354" s="561"/>
      <c r="AJ1354" s="561"/>
      <c r="AK1354" s="561"/>
      <c r="AM1354" s="561"/>
      <c r="AN1354" s="561"/>
      <c r="AO1354" s="561"/>
      <c r="AP1354" s="561"/>
      <c r="AQ1354" s="561"/>
      <c r="AR1354" s="561"/>
      <c r="AS1354" s="561"/>
      <c r="AU1354" s="561"/>
      <c r="AV1354" s="561"/>
      <c r="AW1354" s="561"/>
      <c r="AX1354" s="561"/>
      <c r="AY1354" s="561"/>
      <c r="AZ1354" s="561"/>
      <c r="BA1354" s="561"/>
      <c r="BB1354" s="561"/>
      <c r="BC1354" s="561"/>
      <c r="BD1354" s="561"/>
      <c r="BE1354" s="561"/>
      <c r="BF1354" s="561"/>
      <c r="BG1354" s="561"/>
      <c r="BH1354" s="561"/>
      <c r="BI1354" s="561"/>
      <c r="BJ1354" s="561"/>
      <c r="BK1354" s="561"/>
      <c r="BL1354" s="561"/>
      <c r="BM1354" s="561"/>
      <c r="BN1354" s="561"/>
      <c r="BO1354" s="561"/>
      <c r="BP1354" s="561"/>
      <c r="BQ1354" s="561"/>
      <c r="BR1354" s="561"/>
      <c r="BS1354" s="561"/>
      <c r="BT1354" s="561"/>
      <c r="BU1354" s="561"/>
    </row>
    <row r="1355" spans="1:73">
      <c r="A1355" s="561"/>
      <c r="E1355" s="561"/>
      <c r="H1355" s="561"/>
      <c r="Q1355" s="561"/>
      <c r="R1355" s="561"/>
      <c r="S1355" s="561"/>
      <c r="T1355" s="561"/>
      <c r="U1355" s="561"/>
      <c r="V1355" s="561"/>
      <c r="Y1355" s="561"/>
      <c r="Z1355" s="561"/>
      <c r="AA1355" s="561"/>
      <c r="AB1355" s="561"/>
      <c r="AC1355" s="561"/>
      <c r="AD1355" s="561"/>
      <c r="AE1355" s="561"/>
      <c r="AF1355" s="561"/>
      <c r="AG1355" s="561"/>
      <c r="AH1355" s="561"/>
      <c r="AJ1355" s="561"/>
      <c r="AK1355" s="561"/>
      <c r="AM1355" s="561"/>
      <c r="AN1355" s="561"/>
      <c r="AO1355" s="561"/>
      <c r="AP1355" s="561"/>
      <c r="AQ1355" s="561"/>
      <c r="AR1355" s="561"/>
      <c r="AS1355" s="561"/>
      <c r="AU1355" s="561"/>
      <c r="AV1355" s="561"/>
      <c r="AW1355" s="561"/>
      <c r="AX1355" s="561"/>
      <c r="AY1355" s="561"/>
      <c r="AZ1355" s="561"/>
      <c r="BA1355" s="561"/>
      <c r="BB1355" s="561"/>
      <c r="BC1355" s="561"/>
      <c r="BD1355" s="561"/>
      <c r="BE1355" s="561"/>
      <c r="BF1355" s="561"/>
      <c r="BG1355" s="561"/>
      <c r="BH1355" s="561"/>
      <c r="BI1355" s="561"/>
      <c r="BJ1355" s="561"/>
      <c r="BK1355" s="561"/>
      <c r="BL1355" s="561"/>
      <c r="BM1355" s="561"/>
      <c r="BN1355" s="561"/>
      <c r="BO1355" s="561"/>
      <c r="BP1355" s="561"/>
      <c r="BQ1355" s="561"/>
      <c r="BR1355" s="561"/>
      <c r="BS1355" s="561"/>
      <c r="BT1355" s="561"/>
      <c r="BU1355" s="561"/>
    </row>
    <row r="1356" spans="1:73">
      <c r="A1356" s="561"/>
      <c r="E1356" s="561"/>
      <c r="H1356" s="561"/>
      <c r="Q1356" s="561"/>
      <c r="R1356" s="561"/>
      <c r="S1356" s="561"/>
      <c r="T1356" s="561"/>
      <c r="U1356" s="561"/>
      <c r="V1356" s="561"/>
      <c r="Y1356" s="561"/>
      <c r="Z1356" s="561"/>
      <c r="AA1356" s="561"/>
      <c r="AB1356" s="561"/>
      <c r="AC1356" s="561"/>
      <c r="AD1356" s="561"/>
      <c r="AE1356" s="561"/>
      <c r="AF1356" s="561"/>
      <c r="AG1356" s="561"/>
      <c r="AH1356" s="561"/>
      <c r="AJ1356" s="561"/>
      <c r="AK1356" s="561"/>
      <c r="AM1356" s="561"/>
      <c r="AN1356" s="561"/>
      <c r="AO1356" s="561"/>
      <c r="AP1356" s="561"/>
      <c r="AQ1356" s="561"/>
      <c r="AR1356" s="561"/>
      <c r="AS1356" s="561"/>
      <c r="AU1356" s="561"/>
      <c r="AV1356" s="561"/>
      <c r="AW1356" s="561"/>
      <c r="AX1356" s="561"/>
      <c r="AY1356" s="561"/>
      <c r="AZ1356" s="561"/>
      <c r="BA1356" s="561"/>
      <c r="BB1356" s="561"/>
      <c r="BC1356" s="561"/>
      <c r="BD1356" s="561"/>
      <c r="BE1356" s="561"/>
      <c r="BF1356" s="561"/>
      <c r="BG1356" s="561"/>
      <c r="BH1356" s="561"/>
      <c r="BI1356" s="561"/>
      <c r="BJ1356" s="561"/>
      <c r="BK1356" s="561"/>
      <c r="BL1356" s="561"/>
      <c r="BM1356" s="561"/>
      <c r="BN1356" s="561"/>
      <c r="BO1356" s="561"/>
      <c r="BP1356" s="561"/>
      <c r="BQ1356" s="561"/>
      <c r="BR1356" s="561"/>
      <c r="BS1356" s="561"/>
      <c r="BT1356" s="561"/>
      <c r="BU1356" s="561"/>
    </row>
    <row r="1357" spans="1:73">
      <c r="A1357" s="561"/>
      <c r="E1357" s="561"/>
      <c r="H1357" s="561"/>
      <c r="Q1357" s="561"/>
      <c r="R1357" s="561"/>
      <c r="S1357" s="561"/>
      <c r="T1357" s="561"/>
      <c r="U1357" s="561"/>
      <c r="V1357" s="561"/>
      <c r="Y1357" s="561"/>
      <c r="Z1357" s="561"/>
      <c r="AA1357" s="561"/>
      <c r="AB1357" s="561"/>
      <c r="AC1357" s="561"/>
      <c r="AD1357" s="561"/>
      <c r="AE1357" s="561"/>
      <c r="AF1357" s="561"/>
      <c r="AG1357" s="561"/>
      <c r="AH1357" s="561"/>
      <c r="AJ1357" s="561"/>
      <c r="AK1357" s="561"/>
      <c r="AM1357" s="561"/>
      <c r="AN1357" s="561"/>
      <c r="AO1357" s="561"/>
      <c r="AP1357" s="561"/>
      <c r="AQ1357" s="561"/>
      <c r="AR1357" s="561"/>
      <c r="AS1357" s="561"/>
      <c r="AU1357" s="561"/>
      <c r="AV1357" s="561"/>
      <c r="AW1357" s="561"/>
      <c r="AX1357" s="561"/>
      <c r="AY1357" s="561"/>
      <c r="AZ1357" s="561"/>
      <c r="BA1357" s="561"/>
      <c r="BB1357" s="561"/>
      <c r="BC1357" s="561"/>
      <c r="BD1357" s="561"/>
      <c r="BE1357" s="561"/>
      <c r="BF1357" s="561"/>
      <c r="BG1357" s="561"/>
      <c r="BH1357" s="561"/>
      <c r="BI1357" s="561"/>
      <c r="BJ1357" s="561"/>
      <c r="BK1357" s="561"/>
      <c r="BL1357" s="561"/>
      <c r="BM1357" s="561"/>
      <c r="BN1357" s="561"/>
      <c r="BO1357" s="561"/>
      <c r="BP1357" s="561"/>
      <c r="BQ1357" s="561"/>
      <c r="BR1357" s="561"/>
      <c r="BS1357" s="561"/>
      <c r="BT1357" s="561"/>
      <c r="BU1357" s="561"/>
    </row>
    <row r="1358" spans="1:73">
      <c r="A1358" s="561"/>
      <c r="E1358" s="561"/>
      <c r="H1358" s="561"/>
      <c r="Q1358" s="561"/>
      <c r="R1358" s="561"/>
      <c r="S1358" s="561"/>
      <c r="T1358" s="561"/>
      <c r="U1358" s="561"/>
      <c r="V1358" s="561"/>
      <c r="Y1358" s="561"/>
      <c r="Z1358" s="561"/>
      <c r="AA1358" s="561"/>
      <c r="AB1358" s="561"/>
      <c r="AC1358" s="561"/>
      <c r="AD1358" s="561"/>
      <c r="AE1358" s="561"/>
      <c r="AF1358" s="561"/>
      <c r="AG1358" s="561"/>
      <c r="AH1358" s="561"/>
      <c r="AJ1358" s="561"/>
      <c r="AK1358" s="561"/>
      <c r="AM1358" s="561"/>
      <c r="AN1358" s="561"/>
      <c r="AO1358" s="561"/>
      <c r="AP1358" s="561"/>
      <c r="AQ1358" s="561"/>
      <c r="AR1358" s="561"/>
      <c r="AS1358" s="561"/>
      <c r="AU1358" s="561"/>
      <c r="AV1358" s="561"/>
      <c r="AW1358" s="561"/>
      <c r="AX1358" s="561"/>
      <c r="AY1358" s="561"/>
      <c r="AZ1358" s="561"/>
      <c r="BA1358" s="561"/>
      <c r="BB1358" s="561"/>
      <c r="BC1358" s="561"/>
      <c r="BD1358" s="561"/>
      <c r="BE1358" s="561"/>
      <c r="BF1358" s="561"/>
      <c r="BG1358" s="561"/>
      <c r="BH1358" s="561"/>
      <c r="BI1358" s="561"/>
      <c r="BJ1358" s="561"/>
      <c r="BK1358" s="561"/>
      <c r="BL1358" s="561"/>
      <c r="BM1358" s="561"/>
      <c r="BN1358" s="561"/>
      <c r="BO1358" s="561"/>
      <c r="BP1358" s="561"/>
      <c r="BQ1358" s="561"/>
      <c r="BR1358" s="561"/>
      <c r="BS1358" s="561"/>
      <c r="BT1358" s="561"/>
      <c r="BU1358" s="561"/>
    </row>
    <row r="1359" spans="1:73">
      <c r="A1359" s="561"/>
      <c r="E1359" s="561"/>
      <c r="H1359" s="561"/>
      <c r="Q1359" s="561"/>
      <c r="R1359" s="561"/>
      <c r="S1359" s="561"/>
      <c r="T1359" s="561"/>
      <c r="U1359" s="561"/>
      <c r="V1359" s="561"/>
      <c r="Y1359" s="561"/>
      <c r="Z1359" s="561"/>
      <c r="AA1359" s="561"/>
      <c r="AB1359" s="561"/>
      <c r="AC1359" s="561"/>
      <c r="AD1359" s="561"/>
      <c r="AE1359" s="561"/>
      <c r="AF1359" s="561"/>
      <c r="AG1359" s="561"/>
      <c r="AH1359" s="561"/>
      <c r="AJ1359" s="561"/>
      <c r="AK1359" s="561"/>
      <c r="AM1359" s="561"/>
      <c r="AN1359" s="561"/>
      <c r="AO1359" s="561"/>
      <c r="AP1359" s="561"/>
      <c r="AQ1359" s="561"/>
      <c r="AR1359" s="561"/>
      <c r="AS1359" s="561"/>
      <c r="AU1359" s="561"/>
      <c r="AV1359" s="561"/>
      <c r="AW1359" s="561"/>
      <c r="AX1359" s="561"/>
      <c r="AY1359" s="561"/>
      <c r="AZ1359" s="561"/>
      <c r="BA1359" s="561"/>
      <c r="BB1359" s="561"/>
      <c r="BC1359" s="561"/>
      <c r="BD1359" s="561"/>
      <c r="BE1359" s="561"/>
      <c r="BF1359" s="561"/>
      <c r="BG1359" s="561"/>
      <c r="BH1359" s="561"/>
      <c r="BI1359" s="561"/>
      <c r="BJ1359" s="561"/>
      <c r="BK1359" s="561"/>
      <c r="BL1359" s="561"/>
      <c r="BM1359" s="561"/>
      <c r="BN1359" s="561"/>
      <c r="BO1359" s="561"/>
      <c r="BP1359" s="561"/>
      <c r="BQ1359" s="561"/>
      <c r="BR1359" s="561"/>
      <c r="BS1359" s="561"/>
      <c r="BT1359" s="561"/>
      <c r="BU1359" s="561"/>
    </row>
    <row r="1360" spans="1:73">
      <c r="A1360" s="561"/>
      <c r="E1360" s="561"/>
      <c r="H1360" s="561"/>
      <c r="Q1360" s="561"/>
      <c r="R1360" s="561"/>
      <c r="S1360" s="561"/>
      <c r="T1360" s="561"/>
      <c r="U1360" s="561"/>
      <c r="V1360" s="561"/>
      <c r="Y1360" s="561"/>
      <c r="Z1360" s="561"/>
      <c r="AA1360" s="561"/>
      <c r="AB1360" s="561"/>
      <c r="AC1360" s="561"/>
      <c r="AD1360" s="561"/>
      <c r="AE1360" s="561"/>
      <c r="AF1360" s="561"/>
      <c r="AG1360" s="561"/>
      <c r="AH1360" s="561"/>
      <c r="AJ1360" s="561"/>
      <c r="AK1360" s="561"/>
      <c r="AM1360" s="561"/>
      <c r="AN1360" s="561"/>
      <c r="AO1360" s="561"/>
      <c r="AP1360" s="561"/>
      <c r="AQ1360" s="561"/>
      <c r="AR1360" s="561"/>
      <c r="AS1360" s="561"/>
      <c r="AU1360" s="561"/>
      <c r="AV1360" s="561"/>
      <c r="AW1360" s="561"/>
      <c r="AX1360" s="561"/>
      <c r="AY1360" s="561"/>
      <c r="AZ1360" s="561"/>
      <c r="BA1360" s="561"/>
      <c r="BB1360" s="561"/>
      <c r="BC1360" s="561"/>
      <c r="BD1360" s="561"/>
      <c r="BE1360" s="561"/>
      <c r="BF1360" s="561"/>
      <c r="BG1360" s="561"/>
      <c r="BH1360" s="561"/>
      <c r="BI1360" s="561"/>
      <c r="BJ1360" s="561"/>
      <c r="BK1360" s="561"/>
      <c r="BL1360" s="561"/>
      <c r="BM1360" s="561"/>
      <c r="BN1360" s="561"/>
      <c r="BO1360" s="561"/>
      <c r="BP1360" s="561"/>
      <c r="BQ1360" s="561"/>
      <c r="BR1360" s="561"/>
      <c r="BS1360" s="561"/>
      <c r="BT1360" s="561"/>
      <c r="BU1360" s="561"/>
    </row>
    <row r="1361" spans="1:73">
      <c r="A1361" s="561"/>
      <c r="E1361" s="561"/>
      <c r="H1361" s="561"/>
      <c r="Q1361" s="561"/>
      <c r="R1361" s="561"/>
      <c r="S1361" s="561"/>
      <c r="T1361" s="561"/>
      <c r="U1361" s="561"/>
      <c r="V1361" s="561"/>
      <c r="Y1361" s="561"/>
      <c r="Z1361" s="561"/>
      <c r="AA1361" s="561"/>
      <c r="AB1361" s="561"/>
      <c r="AC1361" s="561"/>
      <c r="AD1361" s="561"/>
      <c r="AE1361" s="561"/>
      <c r="AF1361" s="561"/>
      <c r="AG1361" s="561"/>
      <c r="AH1361" s="561"/>
      <c r="AJ1361" s="561"/>
      <c r="AK1361" s="561"/>
      <c r="AM1361" s="561"/>
      <c r="AN1361" s="561"/>
      <c r="AO1361" s="561"/>
      <c r="AP1361" s="561"/>
      <c r="AQ1361" s="561"/>
      <c r="AR1361" s="561"/>
      <c r="AS1361" s="561"/>
      <c r="AU1361" s="561"/>
      <c r="AV1361" s="561"/>
      <c r="AW1361" s="561"/>
      <c r="AX1361" s="561"/>
      <c r="AY1361" s="561"/>
      <c r="AZ1361" s="561"/>
      <c r="BA1361" s="561"/>
      <c r="BB1361" s="561"/>
      <c r="BC1361" s="561"/>
      <c r="BD1361" s="561"/>
      <c r="BE1361" s="561"/>
      <c r="BF1361" s="561"/>
      <c r="BG1361" s="561"/>
      <c r="BH1361" s="561"/>
      <c r="BI1361" s="561"/>
      <c r="BJ1361" s="561"/>
      <c r="BK1361" s="561"/>
      <c r="BL1361" s="561"/>
      <c r="BM1361" s="561"/>
      <c r="BN1361" s="561"/>
      <c r="BO1361" s="561"/>
      <c r="BP1361" s="561"/>
      <c r="BQ1361" s="561"/>
      <c r="BR1361" s="561"/>
      <c r="BS1361" s="561"/>
      <c r="BT1361" s="561"/>
      <c r="BU1361" s="561"/>
    </row>
    <row r="1362" spans="1:73">
      <c r="A1362" s="561"/>
      <c r="E1362" s="561"/>
      <c r="H1362" s="561"/>
      <c r="Q1362" s="561"/>
      <c r="R1362" s="561"/>
      <c r="S1362" s="561"/>
      <c r="T1362" s="561"/>
      <c r="U1362" s="561"/>
      <c r="V1362" s="561"/>
      <c r="Y1362" s="561"/>
      <c r="Z1362" s="561"/>
      <c r="AA1362" s="561"/>
      <c r="AB1362" s="561"/>
      <c r="AC1362" s="561"/>
      <c r="AD1362" s="561"/>
      <c r="AE1362" s="561"/>
      <c r="AF1362" s="561"/>
      <c r="AG1362" s="561"/>
      <c r="AH1362" s="561"/>
      <c r="AJ1362" s="561"/>
      <c r="AK1362" s="561"/>
      <c r="AM1362" s="561"/>
      <c r="AN1362" s="561"/>
      <c r="AO1362" s="561"/>
      <c r="AP1362" s="561"/>
      <c r="AQ1362" s="561"/>
      <c r="AR1362" s="561"/>
      <c r="AS1362" s="561"/>
      <c r="AU1362" s="561"/>
      <c r="AV1362" s="561"/>
      <c r="AW1362" s="561"/>
      <c r="AX1362" s="561"/>
      <c r="AY1362" s="561"/>
      <c r="AZ1362" s="561"/>
      <c r="BA1362" s="561"/>
      <c r="BB1362" s="561"/>
      <c r="BC1362" s="561"/>
      <c r="BD1362" s="561"/>
      <c r="BE1362" s="561"/>
      <c r="BF1362" s="561"/>
      <c r="BG1362" s="561"/>
      <c r="BH1362" s="561"/>
      <c r="BI1362" s="561"/>
      <c r="BJ1362" s="561"/>
      <c r="BK1362" s="561"/>
      <c r="BL1362" s="561"/>
      <c r="BM1362" s="561"/>
      <c r="BN1362" s="561"/>
      <c r="BO1362" s="561"/>
      <c r="BP1362" s="561"/>
      <c r="BQ1362" s="561"/>
      <c r="BR1362" s="561"/>
      <c r="BS1362" s="561"/>
      <c r="BT1362" s="561"/>
      <c r="BU1362" s="561"/>
    </row>
    <row r="1363" spans="1:73">
      <c r="A1363" s="561"/>
      <c r="E1363" s="561"/>
      <c r="H1363" s="561"/>
      <c r="Q1363" s="561"/>
      <c r="R1363" s="561"/>
      <c r="S1363" s="561"/>
      <c r="T1363" s="561"/>
      <c r="U1363" s="561"/>
      <c r="V1363" s="561"/>
      <c r="Y1363" s="561"/>
      <c r="Z1363" s="561"/>
      <c r="AA1363" s="561"/>
      <c r="AB1363" s="561"/>
      <c r="AC1363" s="561"/>
      <c r="AD1363" s="561"/>
      <c r="AE1363" s="561"/>
      <c r="AF1363" s="561"/>
      <c r="AG1363" s="561"/>
      <c r="AH1363" s="561"/>
      <c r="AJ1363" s="561"/>
      <c r="AK1363" s="561"/>
      <c r="AM1363" s="561"/>
      <c r="AN1363" s="561"/>
      <c r="AO1363" s="561"/>
      <c r="AP1363" s="561"/>
      <c r="AQ1363" s="561"/>
      <c r="AR1363" s="561"/>
      <c r="AS1363" s="561"/>
      <c r="AU1363" s="561"/>
      <c r="AV1363" s="561"/>
      <c r="AW1363" s="561"/>
      <c r="AX1363" s="561"/>
      <c r="AY1363" s="561"/>
      <c r="AZ1363" s="561"/>
      <c r="BA1363" s="561"/>
      <c r="BB1363" s="561"/>
      <c r="BC1363" s="561"/>
      <c r="BD1363" s="561"/>
      <c r="BE1363" s="561"/>
      <c r="BF1363" s="561"/>
      <c r="BG1363" s="561"/>
      <c r="BH1363" s="561"/>
      <c r="BI1363" s="561"/>
      <c r="BJ1363" s="561"/>
      <c r="BK1363" s="561"/>
      <c r="BL1363" s="561"/>
      <c r="BM1363" s="561"/>
      <c r="BN1363" s="561"/>
      <c r="BO1363" s="561"/>
      <c r="BP1363" s="561"/>
      <c r="BQ1363" s="561"/>
      <c r="BR1363" s="561"/>
      <c r="BS1363" s="561"/>
      <c r="BT1363" s="561"/>
      <c r="BU1363" s="561"/>
    </row>
    <row r="1364" spans="1:73">
      <c r="A1364" s="561"/>
      <c r="E1364" s="561"/>
      <c r="H1364" s="561"/>
      <c r="Q1364" s="561"/>
      <c r="R1364" s="561"/>
      <c r="S1364" s="561"/>
      <c r="T1364" s="561"/>
      <c r="U1364" s="561"/>
      <c r="V1364" s="561"/>
      <c r="Y1364" s="561"/>
      <c r="Z1364" s="561"/>
      <c r="AA1364" s="561"/>
      <c r="AB1364" s="561"/>
      <c r="AC1364" s="561"/>
      <c r="AD1364" s="561"/>
      <c r="AE1364" s="561"/>
      <c r="AF1364" s="561"/>
      <c r="AG1364" s="561"/>
      <c r="AH1364" s="561"/>
      <c r="AJ1364" s="561"/>
      <c r="AK1364" s="561"/>
      <c r="AM1364" s="561"/>
      <c r="AN1364" s="561"/>
      <c r="AO1364" s="561"/>
      <c r="AP1364" s="561"/>
      <c r="AQ1364" s="561"/>
      <c r="AR1364" s="561"/>
      <c r="AS1364" s="561"/>
      <c r="AU1364" s="561"/>
      <c r="AV1364" s="561"/>
      <c r="AW1364" s="561"/>
      <c r="AX1364" s="561"/>
      <c r="AY1364" s="561"/>
      <c r="AZ1364" s="561"/>
      <c r="BA1364" s="561"/>
      <c r="BB1364" s="561"/>
      <c r="BC1364" s="561"/>
      <c r="BD1364" s="561"/>
      <c r="BE1364" s="561"/>
      <c r="BF1364" s="561"/>
      <c r="BG1364" s="561"/>
      <c r="BH1364" s="561"/>
      <c r="BI1364" s="561"/>
      <c r="BJ1364" s="561"/>
      <c r="BK1364" s="561"/>
      <c r="BL1364" s="561"/>
      <c r="BM1364" s="561"/>
      <c r="BN1364" s="561"/>
      <c r="BO1364" s="561"/>
      <c r="BP1364" s="561"/>
      <c r="BQ1364" s="561"/>
      <c r="BR1364" s="561"/>
      <c r="BS1364" s="561"/>
      <c r="BT1364" s="561"/>
      <c r="BU1364" s="561"/>
    </row>
    <row r="1365" spans="1:73">
      <c r="A1365" s="561"/>
      <c r="E1365" s="561"/>
      <c r="H1365" s="561"/>
      <c r="Q1365" s="561"/>
      <c r="R1365" s="561"/>
      <c r="S1365" s="561"/>
      <c r="T1365" s="561"/>
      <c r="U1365" s="561"/>
      <c r="V1365" s="561"/>
      <c r="Y1365" s="561"/>
      <c r="Z1365" s="561"/>
      <c r="AA1365" s="561"/>
      <c r="AB1365" s="561"/>
      <c r="AC1365" s="561"/>
      <c r="AD1365" s="561"/>
      <c r="AE1365" s="561"/>
      <c r="AF1365" s="561"/>
      <c r="AG1365" s="561"/>
      <c r="AH1365" s="561"/>
      <c r="AJ1365" s="561"/>
      <c r="AK1365" s="561"/>
      <c r="AM1365" s="561"/>
      <c r="AN1365" s="561"/>
      <c r="AO1365" s="561"/>
      <c r="AP1365" s="561"/>
      <c r="AQ1365" s="561"/>
      <c r="AR1365" s="561"/>
      <c r="AS1365" s="561"/>
      <c r="AU1365" s="561"/>
      <c r="AV1365" s="561"/>
      <c r="AW1365" s="561"/>
      <c r="AX1365" s="561"/>
      <c r="AY1365" s="561"/>
      <c r="AZ1365" s="561"/>
      <c r="BA1365" s="561"/>
      <c r="BB1365" s="561"/>
      <c r="BC1365" s="561"/>
      <c r="BD1365" s="561"/>
      <c r="BE1365" s="561"/>
      <c r="BF1365" s="561"/>
      <c r="BG1365" s="561"/>
      <c r="BH1365" s="561"/>
      <c r="BI1365" s="561"/>
      <c r="BJ1365" s="561"/>
      <c r="BK1365" s="561"/>
      <c r="BL1365" s="561"/>
      <c r="BM1365" s="561"/>
      <c r="BN1365" s="561"/>
      <c r="BO1365" s="561"/>
      <c r="BP1365" s="561"/>
      <c r="BQ1365" s="561"/>
      <c r="BR1365" s="561"/>
      <c r="BS1365" s="561"/>
      <c r="BT1365" s="561"/>
      <c r="BU1365" s="561"/>
    </row>
    <row r="1366" spans="1:73">
      <c r="A1366" s="561"/>
      <c r="E1366" s="561"/>
      <c r="H1366" s="561"/>
      <c r="Q1366" s="561"/>
      <c r="R1366" s="561"/>
      <c r="S1366" s="561"/>
      <c r="T1366" s="561"/>
      <c r="U1366" s="561"/>
      <c r="V1366" s="561"/>
      <c r="Y1366" s="561"/>
      <c r="Z1366" s="561"/>
      <c r="AA1366" s="561"/>
      <c r="AB1366" s="561"/>
      <c r="AC1366" s="561"/>
      <c r="AD1366" s="561"/>
      <c r="AE1366" s="561"/>
      <c r="AF1366" s="561"/>
      <c r="AG1366" s="561"/>
      <c r="AH1366" s="561"/>
      <c r="AJ1366" s="561"/>
      <c r="AK1366" s="561"/>
      <c r="AM1366" s="561"/>
      <c r="AN1366" s="561"/>
      <c r="AO1366" s="561"/>
      <c r="AP1366" s="561"/>
      <c r="AQ1366" s="561"/>
      <c r="AR1366" s="561"/>
      <c r="AS1366" s="561"/>
      <c r="AU1366" s="561"/>
      <c r="AV1366" s="561"/>
      <c r="AW1366" s="561"/>
      <c r="AX1366" s="561"/>
      <c r="AY1366" s="561"/>
      <c r="AZ1366" s="561"/>
      <c r="BA1366" s="561"/>
      <c r="BB1366" s="561"/>
      <c r="BC1366" s="561"/>
      <c r="BD1366" s="561"/>
      <c r="BE1366" s="561"/>
      <c r="BF1366" s="561"/>
      <c r="BG1366" s="561"/>
      <c r="BH1366" s="561"/>
      <c r="BI1366" s="561"/>
      <c r="BJ1366" s="561"/>
      <c r="BK1366" s="561"/>
      <c r="BL1366" s="561"/>
      <c r="BM1366" s="561"/>
      <c r="BN1366" s="561"/>
      <c r="BO1366" s="561"/>
      <c r="BP1366" s="561"/>
      <c r="BQ1366" s="561"/>
      <c r="BR1366" s="561"/>
      <c r="BS1366" s="561"/>
      <c r="BT1366" s="561"/>
      <c r="BU1366" s="561"/>
    </row>
    <row r="1367" spans="1:73">
      <c r="A1367" s="561"/>
      <c r="E1367" s="561"/>
      <c r="H1367" s="561"/>
      <c r="Q1367" s="561"/>
      <c r="R1367" s="561"/>
      <c r="S1367" s="561"/>
      <c r="T1367" s="561"/>
      <c r="U1367" s="561"/>
      <c r="V1367" s="561"/>
      <c r="Y1367" s="561"/>
      <c r="Z1367" s="561"/>
      <c r="AA1367" s="561"/>
      <c r="AB1367" s="561"/>
      <c r="AC1367" s="561"/>
      <c r="AD1367" s="561"/>
      <c r="AE1367" s="561"/>
      <c r="AF1367" s="561"/>
      <c r="AG1367" s="561"/>
      <c r="AH1367" s="561"/>
      <c r="AJ1367" s="561"/>
      <c r="AK1367" s="561"/>
      <c r="AM1367" s="561"/>
      <c r="AN1367" s="561"/>
      <c r="AO1367" s="561"/>
      <c r="AP1367" s="561"/>
      <c r="AQ1367" s="561"/>
      <c r="AR1367" s="561"/>
      <c r="AS1367" s="561"/>
      <c r="AU1367" s="561"/>
      <c r="AV1367" s="561"/>
      <c r="AW1367" s="561"/>
      <c r="AX1367" s="561"/>
      <c r="AY1367" s="561"/>
      <c r="AZ1367" s="561"/>
      <c r="BA1367" s="561"/>
      <c r="BB1367" s="561"/>
      <c r="BC1367" s="561"/>
      <c r="BD1367" s="561"/>
      <c r="BE1367" s="561"/>
      <c r="BF1367" s="561"/>
      <c r="BG1367" s="561"/>
      <c r="BH1367" s="561"/>
      <c r="BI1367" s="561"/>
      <c r="BJ1367" s="561"/>
      <c r="BK1367" s="561"/>
      <c r="BL1367" s="561"/>
      <c r="BM1367" s="561"/>
      <c r="BN1367" s="561"/>
      <c r="BO1367" s="561"/>
      <c r="BP1367" s="561"/>
      <c r="BQ1367" s="561"/>
      <c r="BR1367" s="561"/>
      <c r="BS1367" s="561"/>
      <c r="BT1367" s="561"/>
      <c r="BU1367" s="561"/>
    </row>
    <row r="1368" spans="1:73">
      <c r="A1368" s="561"/>
      <c r="E1368" s="561"/>
      <c r="H1368" s="561"/>
      <c r="Q1368" s="561"/>
      <c r="R1368" s="561"/>
      <c r="S1368" s="561"/>
      <c r="T1368" s="561"/>
      <c r="U1368" s="561"/>
      <c r="V1368" s="561"/>
      <c r="Y1368" s="561"/>
      <c r="Z1368" s="561"/>
      <c r="AA1368" s="561"/>
      <c r="AB1368" s="561"/>
      <c r="AC1368" s="561"/>
      <c r="AD1368" s="561"/>
      <c r="AE1368" s="561"/>
      <c r="AF1368" s="561"/>
      <c r="AG1368" s="561"/>
      <c r="AH1368" s="561"/>
      <c r="AJ1368" s="561"/>
      <c r="AK1368" s="561"/>
      <c r="AM1368" s="561"/>
      <c r="AN1368" s="561"/>
      <c r="AO1368" s="561"/>
      <c r="AP1368" s="561"/>
      <c r="AQ1368" s="561"/>
      <c r="AR1368" s="561"/>
      <c r="AS1368" s="561"/>
      <c r="AU1368" s="561"/>
      <c r="AV1368" s="561"/>
      <c r="AW1368" s="561"/>
      <c r="AX1368" s="561"/>
      <c r="AY1368" s="561"/>
      <c r="AZ1368" s="561"/>
      <c r="BA1368" s="561"/>
      <c r="BB1368" s="561"/>
      <c r="BC1368" s="561"/>
      <c r="BD1368" s="561"/>
      <c r="BE1368" s="561"/>
      <c r="BF1368" s="561"/>
      <c r="BG1368" s="561"/>
      <c r="BH1368" s="561"/>
      <c r="BI1368" s="561"/>
      <c r="BJ1368" s="561"/>
      <c r="BK1368" s="561"/>
      <c r="BL1368" s="561"/>
      <c r="BM1368" s="561"/>
      <c r="BN1368" s="561"/>
      <c r="BO1368" s="561"/>
      <c r="BP1368" s="561"/>
      <c r="BQ1368" s="561"/>
      <c r="BR1368" s="561"/>
      <c r="BS1368" s="561"/>
      <c r="BT1368" s="561"/>
      <c r="BU1368" s="561"/>
    </row>
    <row r="1369" spans="1:73">
      <c r="A1369" s="561"/>
      <c r="E1369" s="561"/>
      <c r="H1369" s="561"/>
      <c r="Q1369" s="561"/>
      <c r="R1369" s="561"/>
      <c r="S1369" s="561"/>
      <c r="T1369" s="561"/>
      <c r="U1369" s="561"/>
      <c r="V1369" s="561"/>
      <c r="Y1369" s="561"/>
      <c r="Z1369" s="561"/>
      <c r="AA1369" s="561"/>
      <c r="AB1369" s="561"/>
      <c r="AC1369" s="561"/>
      <c r="AD1369" s="561"/>
      <c r="AE1369" s="561"/>
      <c r="AF1369" s="561"/>
      <c r="AG1369" s="561"/>
      <c r="AH1369" s="561"/>
      <c r="AJ1369" s="561"/>
      <c r="AK1369" s="561"/>
      <c r="AM1369" s="561"/>
      <c r="AN1369" s="561"/>
      <c r="AO1369" s="561"/>
      <c r="AP1369" s="561"/>
      <c r="AQ1369" s="561"/>
      <c r="AR1369" s="561"/>
      <c r="AS1369" s="561"/>
      <c r="AU1369" s="561"/>
      <c r="AV1369" s="561"/>
      <c r="AW1369" s="561"/>
      <c r="AX1369" s="561"/>
      <c r="AY1369" s="561"/>
      <c r="AZ1369" s="561"/>
      <c r="BA1369" s="561"/>
      <c r="BB1369" s="561"/>
      <c r="BC1369" s="561"/>
      <c r="BD1369" s="561"/>
      <c r="BE1369" s="561"/>
      <c r="BF1369" s="561"/>
      <c r="BG1369" s="561"/>
      <c r="BH1369" s="561"/>
      <c r="BI1369" s="561"/>
      <c r="BJ1369" s="561"/>
      <c r="BK1369" s="561"/>
      <c r="BL1369" s="561"/>
      <c r="BM1369" s="561"/>
      <c r="BN1369" s="561"/>
      <c r="BO1369" s="561"/>
      <c r="BP1369" s="561"/>
      <c r="BQ1369" s="561"/>
      <c r="BR1369" s="561"/>
      <c r="BS1369" s="561"/>
      <c r="BT1369" s="561"/>
      <c r="BU1369" s="561"/>
    </row>
    <row r="1370" spans="1:73">
      <c r="A1370" s="561"/>
      <c r="E1370" s="561"/>
      <c r="H1370" s="561"/>
      <c r="Q1370" s="561"/>
      <c r="R1370" s="561"/>
      <c r="S1370" s="561"/>
      <c r="T1370" s="561"/>
      <c r="U1370" s="561"/>
      <c r="V1370" s="561"/>
      <c r="Y1370" s="561"/>
      <c r="Z1370" s="561"/>
      <c r="AA1370" s="561"/>
      <c r="AB1370" s="561"/>
      <c r="AC1370" s="561"/>
      <c r="AD1370" s="561"/>
      <c r="AE1370" s="561"/>
      <c r="AF1370" s="561"/>
      <c r="AG1370" s="561"/>
      <c r="AH1370" s="561"/>
      <c r="AJ1370" s="561"/>
      <c r="AK1370" s="561"/>
      <c r="AM1370" s="561"/>
      <c r="AN1370" s="561"/>
      <c r="AO1370" s="561"/>
      <c r="AP1370" s="561"/>
      <c r="AQ1370" s="561"/>
      <c r="AR1370" s="561"/>
      <c r="AS1370" s="561"/>
      <c r="AU1370" s="561"/>
      <c r="AV1370" s="561"/>
      <c r="AW1370" s="561"/>
      <c r="AX1370" s="561"/>
      <c r="AY1370" s="561"/>
      <c r="AZ1370" s="561"/>
      <c r="BA1370" s="561"/>
      <c r="BB1370" s="561"/>
      <c r="BC1370" s="561"/>
      <c r="BD1370" s="561"/>
      <c r="BE1370" s="561"/>
      <c r="BF1370" s="561"/>
      <c r="BG1370" s="561"/>
      <c r="BH1370" s="561"/>
      <c r="BI1370" s="561"/>
      <c r="BJ1370" s="561"/>
      <c r="BK1370" s="561"/>
      <c r="BL1370" s="561"/>
      <c r="BM1370" s="561"/>
      <c r="BN1370" s="561"/>
      <c r="BO1370" s="561"/>
      <c r="BP1370" s="561"/>
      <c r="BQ1370" s="561"/>
      <c r="BR1370" s="561"/>
      <c r="BS1370" s="561"/>
      <c r="BT1370" s="561"/>
      <c r="BU1370" s="561"/>
    </row>
    <row r="1371" spans="1:73">
      <c r="A1371" s="561"/>
      <c r="E1371" s="561"/>
      <c r="H1371" s="561"/>
      <c r="Q1371" s="561"/>
      <c r="R1371" s="561"/>
      <c r="S1371" s="561"/>
      <c r="T1371" s="561"/>
      <c r="U1371" s="561"/>
      <c r="V1371" s="561"/>
      <c r="Y1371" s="561"/>
      <c r="Z1371" s="561"/>
      <c r="AA1371" s="561"/>
      <c r="AB1371" s="561"/>
      <c r="AC1371" s="561"/>
      <c r="AD1371" s="561"/>
      <c r="AE1371" s="561"/>
      <c r="AF1371" s="561"/>
      <c r="AG1371" s="561"/>
      <c r="AH1371" s="561"/>
      <c r="AJ1371" s="561"/>
      <c r="AK1371" s="561"/>
      <c r="AM1371" s="561"/>
      <c r="AN1371" s="561"/>
      <c r="AO1371" s="561"/>
      <c r="AP1371" s="561"/>
      <c r="AQ1371" s="561"/>
      <c r="AR1371" s="561"/>
      <c r="AS1371" s="561"/>
      <c r="AU1371" s="561"/>
      <c r="AV1371" s="561"/>
      <c r="AW1371" s="561"/>
      <c r="AX1371" s="561"/>
      <c r="AY1371" s="561"/>
      <c r="AZ1371" s="561"/>
      <c r="BA1371" s="561"/>
      <c r="BB1371" s="561"/>
      <c r="BC1371" s="561"/>
      <c r="BD1371" s="561"/>
      <c r="BE1371" s="561"/>
      <c r="BF1371" s="561"/>
      <c r="BG1371" s="561"/>
      <c r="BH1371" s="561"/>
      <c r="BI1371" s="561"/>
      <c r="BJ1371" s="561"/>
      <c r="BK1371" s="561"/>
      <c r="BL1371" s="561"/>
      <c r="BM1371" s="561"/>
      <c r="BN1371" s="561"/>
      <c r="BO1371" s="561"/>
      <c r="BP1371" s="561"/>
      <c r="BQ1371" s="561"/>
      <c r="BR1371" s="561"/>
      <c r="BS1371" s="561"/>
      <c r="BT1371" s="561"/>
      <c r="BU1371" s="561"/>
    </row>
    <row r="1372" spans="1:73">
      <c r="A1372" s="561"/>
      <c r="E1372" s="561"/>
      <c r="H1372" s="561"/>
      <c r="Q1372" s="561"/>
      <c r="R1372" s="561"/>
      <c r="S1372" s="561"/>
      <c r="T1372" s="561"/>
      <c r="U1372" s="561"/>
      <c r="V1372" s="561"/>
      <c r="Y1372" s="561"/>
      <c r="Z1372" s="561"/>
      <c r="AA1372" s="561"/>
      <c r="AB1372" s="561"/>
      <c r="AC1372" s="561"/>
      <c r="AD1372" s="561"/>
      <c r="AE1372" s="561"/>
      <c r="AF1372" s="561"/>
      <c r="AG1372" s="561"/>
      <c r="AH1372" s="561"/>
      <c r="AJ1372" s="561"/>
      <c r="AK1372" s="561"/>
      <c r="AM1372" s="561"/>
      <c r="AN1372" s="561"/>
      <c r="AO1372" s="561"/>
      <c r="AP1372" s="561"/>
      <c r="AQ1372" s="561"/>
      <c r="AR1372" s="561"/>
      <c r="AS1372" s="561"/>
      <c r="AU1372" s="561"/>
      <c r="AV1372" s="561"/>
      <c r="AW1372" s="561"/>
      <c r="AX1372" s="561"/>
      <c r="AY1372" s="561"/>
      <c r="AZ1372" s="561"/>
      <c r="BA1372" s="561"/>
      <c r="BB1372" s="561"/>
      <c r="BC1372" s="561"/>
      <c r="BD1372" s="561"/>
      <c r="BE1372" s="561"/>
      <c r="BF1372" s="561"/>
      <c r="BG1372" s="561"/>
      <c r="BH1372" s="561"/>
      <c r="BI1372" s="561"/>
      <c r="BJ1372" s="561"/>
      <c r="BK1372" s="561"/>
      <c r="BL1372" s="561"/>
      <c r="BM1372" s="561"/>
      <c r="BN1372" s="561"/>
      <c r="BO1372" s="561"/>
      <c r="BP1372" s="561"/>
      <c r="BQ1372" s="561"/>
      <c r="BR1372" s="561"/>
      <c r="BS1372" s="561"/>
      <c r="BT1372" s="561"/>
      <c r="BU1372" s="561"/>
    </row>
    <row r="1373" spans="1:73">
      <c r="A1373" s="561"/>
      <c r="E1373" s="561"/>
      <c r="H1373" s="561"/>
      <c r="Q1373" s="561"/>
      <c r="R1373" s="561"/>
      <c r="S1373" s="561"/>
      <c r="T1373" s="561"/>
      <c r="U1373" s="561"/>
      <c r="V1373" s="561"/>
      <c r="Y1373" s="561"/>
      <c r="Z1373" s="561"/>
      <c r="AA1373" s="561"/>
      <c r="AB1373" s="561"/>
      <c r="AC1373" s="561"/>
      <c r="AD1373" s="561"/>
      <c r="AE1373" s="561"/>
      <c r="AF1373" s="561"/>
      <c r="AG1373" s="561"/>
      <c r="AH1373" s="561"/>
      <c r="AJ1373" s="561"/>
      <c r="AK1373" s="561"/>
      <c r="AM1373" s="561"/>
      <c r="AN1373" s="561"/>
      <c r="AO1373" s="561"/>
      <c r="AP1373" s="561"/>
      <c r="AQ1373" s="561"/>
      <c r="AR1373" s="561"/>
      <c r="AS1373" s="561"/>
      <c r="AU1373" s="561"/>
      <c r="AV1373" s="561"/>
      <c r="AW1373" s="561"/>
      <c r="AX1373" s="561"/>
      <c r="AY1373" s="561"/>
      <c r="AZ1373" s="561"/>
      <c r="BA1373" s="561"/>
      <c r="BB1373" s="561"/>
      <c r="BC1373" s="561"/>
      <c r="BD1373" s="561"/>
      <c r="BE1373" s="561"/>
      <c r="BF1373" s="561"/>
      <c r="BG1373" s="561"/>
      <c r="BH1373" s="561"/>
      <c r="BI1373" s="561"/>
      <c r="BJ1373" s="561"/>
      <c r="BK1373" s="561"/>
      <c r="BL1373" s="561"/>
      <c r="BM1373" s="561"/>
      <c r="BN1373" s="561"/>
      <c r="BO1373" s="561"/>
      <c r="BP1373" s="561"/>
      <c r="BQ1373" s="561"/>
      <c r="BR1373" s="561"/>
      <c r="BS1373" s="561"/>
      <c r="BT1373" s="561"/>
      <c r="BU1373" s="561"/>
    </row>
    <row r="1374" spans="1:73">
      <c r="A1374" s="561"/>
      <c r="E1374" s="561"/>
      <c r="H1374" s="561"/>
      <c r="Q1374" s="561"/>
      <c r="R1374" s="561"/>
      <c r="S1374" s="561"/>
      <c r="T1374" s="561"/>
      <c r="U1374" s="561"/>
      <c r="V1374" s="561"/>
      <c r="Y1374" s="561"/>
      <c r="Z1374" s="561"/>
      <c r="AA1374" s="561"/>
      <c r="AB1374" s="561"/>
      <c r="AC1374" s="561"/>
      <c r="AD1374" s="561"/>
      <c r="AE1374" s="561"/>
      <c r="AF1374" s="561"/>
      <c r="AG1374" s="561"/>
      <c r="AH1374" s="561"/>
      <c r="AJ1374" s="561"/>
      <c r="AK1374" s="561"/>
      <c r="AM1374" s="561"/>
      <c r="AN1374" s="561"/>
      <c r="AO1374" s="561"/>
      <c r="AP1374" s="561"/>
      <c r="AQ1374" s="561"/>
      <c r="AR1374" s="561"/>
      <c r="AS1374" s="561"/>
      <c r="AU1374" s="561"/>
      <c r="AV1374" s="561"/>
      <c r="AW1374" s="561"/>
      <c r="AX1374" s="561"/>
      <c r="AY1374" s="561"/>
      <c r="AZ1374" s="561"/>
      <c r="BA1374" s="561"/>
      <c r="BB1374" s="561"/>
      <c r="BC1374" s="561"/>
      <c r="BD1374" s="561"/>
      <c r="BE1374" s="561"/>
      <c r="BF1374" s="561"/>
      <c r="BG1374" s="561"/>
      <c r="BH1374" s="561"/>
      <c r="BI1374" s="561"/>
      <c r="BJ1374" s="561"/>
      <c r="BK1374" s="561"/>
      <c r="BL1374" s="561"/>
      <c r="BM1374" s="561"/>
      <c r="BN1374" s="561"/>
      <c r="BO1374" s="561"/>
      <c r="BP1374" s="561"/>
      <c r="BQ1374" s="561"/>
      <c r="BR1374" s="561"/>
      <c r="BS1374" s="561"/>
      <c r="BT1374" s="561"/>
      <c r="BU1374" s="561"/>
    </row>
    <row r="1375" spans="1:73">
      <c r="A1375" s="561"/>
      <c r="E1375" s="561"/>
      <c r="H1375" s="561"/>
      <c r="Q1375" s="561"/>
      <c r="R1375" s="561"/>
      <c r="S1375" s="561"/>
      <c r="T1375" s="561"/>
      <c r="U1375" s="561"/>
      <c r="V1375" s="561"/>
      <c r="Y1375" s="561"/>
      <c r="Z1375" s="561"/>
      <c r="AA1375" s="561"/>
      <c r="AB1375" s="561"/>
      <c r="AC1375" s="561"/>
      <c r="AD1375" s="561"/>
      <c r="AE1375" s="561"/>
      <c r="AF1375" s="561"/>
      <c r="AG1375" s="561"/>
      <c r="AH1375" s="561"/>
      <c r="AJ1375" s="561"/>
      <c r="AK1375" s="561"/>
      <c r="AM1375" s="561"/>
      <c r="AN1375" s="561"/>
      <c r="AO1375" s="561"/>
      <c r="AP1375" s="561"/>
      <c r="AQ1375" s="561"/>
      <c r="AR1375" s="561"/>
      <c r="AS1375" s="561"/>
      <c r="AU1375" s="561"/>
      <c r="AV1375" s="561"/>
      <c r="AW1375" s="561"/>
      <c r="AX1375" s="561"/>
      <c r="AY1375" s="561"/>
      <c r="AZ1375" s="561"/>
      <c r="BA1375" s="561"/>
      <c r="BB1375" s="561"/>
      <c r="BC1375" s="561"/>
      <c r="BD1375" s="561"/>
      <c r="BE1375" s="561"/>
      <c r="BF1375" s="561"/>
      <c r="BG1375" s="561"/>
      <c r="BH1375" s="561"/>
      <c r="BI1375" s="561"/>
      <c r="BJ1375" s="561"/>
      <c r="BK1375" s="561"/>
      <c r="BL1375" s="561"/>
      <c r="BM1375" s="561"/>
      <c r="BN1375" s="561"/>
      <c r="BO1375" s="561"/>
      <c r="BP1375" s="561"/>
      <c r="BQ1375" s="561"/>
      <c r="BR1375" s="561"/>
      <c r="BS1375" s="561"/>
      <c r="BT1375" s="561"/>
      <c r="BU1375" s="561"/>
    </row>
    <row r="1376" spans="1:73">
      <c r="A1376" s="561"/>
      <c r="E1376" s="561"/>
      <c r="H1376" s="561"/>
      <c r="Q1376" s="561"/>
      <c r="R1376" s="561"/>
      <c r="S1376" s="561"/>
      <c r="T1376" s="561"/>
      <c r="U1376" s="561"/>
      <c r="V1376" s="561"/>
      <c r="Y1376" s="561"/>
      <c r="Z1376" s="561"/>
      <c r="AA1376" s="561"/>
      <c r="AB1376" s="561"/>
      <c r="AC1376" s="561"/>
      <c r="AD1376" s="561"/>
      <c r="AE1376" s="561"/>
      <c r="AF1376" s="561"/>
      <c r="AG1376" s="561"/>
      <c r="AH1376" s="561"/>
      <c r="AJ1376" s="561"/>
      <c r="AK1376" s="561"/>
      <c r="AM1376" s="561"/>
      <c r="AN1376" s="561"/>
      <c r="AO1376" s="561"/>
      <c r="AP1376" s="561"/>
      <c r="AQ1376" s="561"/>
      <c r="AR1376" s="561"/>
      <c r="AS1376" s="561"/>
      <c r="AU1376" s="561"/>
      <c r="AV1376" s="561"/>
      <c r="AW1376" s="561"/>
      <c r="AX1376" s="561"/>
      <c r="AY1376" s="561"/>
      <c r="AZ1376" s="561"/>
      <c r="BA1376" s="561"/>
      <c r="BB1376" s="561"/>
      <c r="BC1376" s="561"/>
      <c r="BD1376" s="561"/>
      <c r="BE1376" s="561"/>
      <c r="BF1376" s="561"/>
      <c r="BG1376" s="561"/>
      <c r="BH1376" s="561"/>
      <c r="BI1376" s="561"/>
      <c r="BJ1376" s="561"/>
      <c r="BK1376" s="561"/>
      <c r="BL1376" s="561"/>
      <c r="BM1376" s="561"/>
      <c r="BN1376" s="561"/>
      <c r="BO1376" s="561"/>
      <c r="BP1376" s="561"/>
      <c r="BQ1376" s="561"/>
      <c r="BR1376" s="561"/>
      <c r="BS1376" s="561"/>
      <c r="BT1376" s="561"/>
      <c r="BU1376" s="561"/>
    </row>
    <row r="1377" spans="1:73">
      <c r="A1377" s="561"/>
      <c r="E1377" s="561"/>
      <c r="H1377" s="561"/>
      <c r="Q1377" s="561"/>
      <c r="R1377" s="561"/>
      <c r="S1377" s="561"/>
      <c r="T1377" s="561"/>
      <c r="U1377" s="561"/>
      <c r="V1377" s="561"/>
      <c r="Y1377" s="561"/>
      <c r="Z1377" s="561"/>
      <c r="AA1377" s="561"/>
      <c r="AB1377" s="561"/>
      <c r="AC1377" s="561"/>
      <c r="AD1377" s="561"/>
      <c r="AE1377" s="561"/>
      <c r="AF1377" s="561"/>
      <c r="AG1377" s="561"/>
      <c r="AH1377" s="561"/>
      <c r="AJ1377" s="561"/>
      <c r="AK1377" s="561"/>
      <c r="AM1377" s="561"/>
      <c r="AN1377" s="561"/>
      <c r="AO1377" s="561"/>
      <c r="AP1377" s="561"/>
      <c r="AQ1377" s="561"/>
      <c r="AR1377" s="561"/>
      <c r="AS1377" s="561"/>
      <c r="AU1377" s="561"/>
      <c r="AV1377" s="561"/>
      <c r="AW1377" s="561"/>
      <c r="AX1377" s="561"/>
      <c r="AY1377" s="561"/>
      <c r="AZ1377" s="561"/>
      <c r="BA1377" s="561"/>
      <c r="BB1377" s="561"/>
      <c r="BC1377" s="561"/>
      <c r="BD1377" s="561"/>
      <c r="BE1377" s="561"/>
      <c r="BF1377" s="561"/>
      <c r="BG1377" s="561"/>
      <c r="BH1377" s="561"/>
      <c r="BI1377" s="561"/>
      <c r="BJ1377" s="561"/>
      <c r="BK1377" s="561"/>
      <c r="BL1377" s="561"/>
      <c r="BM1377" s="561"/>
      <c r="BN1377" s="561"/>
      <c r="BO1377" s="561"/>
      <c r="BP1377" s="561"/>
      <c r="BQ1377" s="561"/>
      <c r="BR1377" s="561"/>
      <c r="BS1377" s="561"/>
      <c r="BT1377" s="561"/>
      <c r="BU1377" s="561"/>
    </row>
    <row r="1378" spans="1:73">
      <c r="A1378" s="561"/>
      <c r="E1378" s="561"/>
      <c r="H1378" s="561"/>
      <c r="Q1378" s="561"/>
      <c r="R1378" s="561"/>
      <c r="S1378" s="561"/>
      <c r="T1378" s="561"/>
      <c r="U1378" s="561"/>
      <c r="V1378" s="561"/>
      <c r="Y1378" s="561"/>
      <c r="Z1378" s="561"/>
      <c r="AA1378" s="561"/>
      <c r="AB1378" s="561"/>
      <c r="AC1378" s="561"/>
      <c r="AD1378" s="561"/>
      <c r="AE1378" s="561"/>
      <c r="AF1378" s="561"/>
      <c r="AG1378" s="561"/>
      <c r="AH1378" s="561"/>
      <c r="AJ1378" s="561"/>
      <c r="AK1378" s="561"/>
      <c r="AM1378" s="561"/>
      <c r="AN1378" s="561"/>
      <c r="AO1378" s="561"/>
      <c r="AP1378" s="561"/>
      <c r="AQ1378" s="561"/>
      <c r="AR1378" s="561"/>
      <c r="AS1378" s="561"/>
      <c r="AU1378" s="561"/>
      <c r="AV1378" s="561"/>
      <c r="AW1378" s="561"/>
      <c r="AX1378" s="561"/>
      <c r="AY1378" s="561"/>
      <c r="AZ1378" s="561"/>
      <c r="BA1378" s="561"/>
      <c r="BB1378" s="561"/>
      <c r="BC1378" s="561"/>
      <c r="BD1378" s="561"/>
      <c r="BE1378" s="561"/>
      <c r="BF1378" s="561"/>
      <c r="BG1378" s="561"/>
      <c r="BH1378" s="561"/>
      <c r="BI1378" s="561"/>
      <c r="BJ1378" s="561"/>
      <c r="BK1378" s="561"/>
      <c r="BL1378" s="561"/>
      <c r="BM1378" s="561"/>
      <c r="BN1378" s="561"/>
      <c r="BO1378" s="561"/>
      <c r="BP1378" s="561"/>
      <c r="BQ1378" s="561"/>
      <c r="BR1378" s="561"/>
      <c r="BS1378" s="561"/>
      <c r="BT1378" s="561"/>
      <c r="BU1378" s="561"/>
    </row>
    <row r="1379" spans="1:73">
      <c r="A1379" s="561"/>
      <c r="E1379" s="561"/>
      <c r="H1379" s="561"/>
      <c r="Q1379" s="561"/>
      <c r="R1379" s="561"/>
      <c r="S1379" s="561"/>
      <c r="T1379" s="561"/>
      <c r="U1379" s="561"/>
      <c r="V1379" s="561"/>
      <c r="Y1379" s="561"/>
      <c r="Z1379" s="561"/>
      <c r="AA1379" s="561"/>
      <c r="AB1379" s="561"/>
      <c r="AC1379" s="561"/>
      <c r="AD1379" s="561"/>
      <c r="AE1379" s="561"/>
      <c r="AF1379" s="561"/>
      <c r="AG1379" s="561"/>
      <c r="AH1379" s="561"/>
      <c r="AJ1379" s="561"/>
      <c r="AK1379" s="561"/>
      <c r="AM1379" s="561"/>
      <c r="AN1379" s="561"/>
      <c r="AO1379" s="561"/>
      <c r="AP1379" s="561"/>
      <c r="AQ1379" s="561"/>
      <c r="AR1379" s="561"/>
      <c r="AS1379" s="561"/>
      <c r="AU1379" s="561"/>
      <c r="AV1379" s="561"/>
      <c r="AW1379" s="561"/>
      <c r="AX1379" s="561"/>
      <c r="AY1379" s="561"/>
      <c r="AZ1379" s="561"/>
      <c r="BA1379" s="561"/>
      <c r="BB1379" s="561"/>
      <c r="BC1379" s="561"/>
      <c r="BD1379" s="561"/>
      <c r="BE1379" s="561"/>
      <c r="BF1379" s="561"/>
      <c r="BG1379" s="561"/>
      <c r="BH1379" s="561"/>
      <c r="BI1379" s="561"/>
      <c r="BJ1379" s="561"/>
      <c r="BK1379" s="561"/>
      <c r="BL1379" s="561"/>
      <c r="BM1379" s="561"/>
      <c r="BN1379" s="561"/>
      <c r="BO1379" s="561"/>
      <c r="BP1379" s="561"/>
      <c r="BQ1379" s="561"/>
      <c r="BR1379" s="561"/>
      <c r="BS1379" s="561"/>
      <c r="BT1379" s="561"/>
      <c r="BU1379" s="561"/>
    </row>
    <row r="1380" spans="1:73">
      <c r="A1380" s="561"/>
      <c r="E1380" s="561"/>
      <c r="H1380" s="561"/>
      <c r="Q1380" s="561"/>
      <c r="R1380" s="561"/>
      <c r="S1380" s="561"/>
      <c r="T1380" s="561"/>
      <c r="U1380" s="561"/>
      <c r="V1380" s="561"/>
      <c r="Y1380" s="561"/>
      <c r="Z1380" s="561"/>
      <c r="AA1380" s="561"/>
      <c r="AB1380" s="561"/>
      <c r="AC1380" s="561"/>
      <c r="AD1380" s="561"/>
      <c r="AE1380" s="561"/>
      <c r="AF1380" s="561"/>
      <c r="AG1380" s="561"/>
      <c r="AH1380" s="561"/>
      <c r="AJ1380" s="561"/>
      <c r="AK1380" s="561"/>
      <c r="AM1380" s="561"/>
      <c r="AN1380" s="561"/>
      <c r="AO1380" s="561"/>
      <c r="AP1380" s="561"/>
      <c r="AQ1380" s="561"/>
      <c r="AR1380" s="561"/>
      <c r="AS1380" s="561"/>
      <c r="AU1380" s="561"/>
      <c r="AV1380" s="561"/>
      <c r="AW1380" s="561"/>
      <c r="AX1380" s="561"/>
      <c r="AY1380" s="561"/>
      <c r="AZ1380" s="561"/>
      <c r="BA1380" s="561"/>
      <c r="BB1380" s="561"/>
      <c r="BC1380" s="561"/>
      <c r="BD1380" s="561"/>
      <c r="BE1380" s="561"/>
      <c r="BF1380" s="561"/>
      <c r="BG1380" s="561"/>
      <c r="BH1380" s="561"/>
      <c r="BI1380" s="561"/>
      <c r="BJ1380" s="561"/>
      <c r="BK1380" s="561"/>
      <c r="BL1380" s="561"/>
      <c r="BM1380" s="561"/>
      <c r="BN1380" s="561"/>
      <c r="BO1380" s="561"/>
      <c r="BP1380" s="561"/>
      <c r="BQ1380" s="561"/>
      <c r="BR1380" s="561"/>
      <c r="BS1380" s="561"/>
      <c r="BT1380" s="561"/>
      <c r="BU1380" s="561"/>
    </row>
    <row r="1381" spans="1:73">
      <c r="A1381" s="561"/>
      <c r="E1381" s="561"/>
      <c r="H1381" s="561"/>
      <c r="Q1381" s="561"/>
      <c r="R1381" s="561"/>
      <c r="S1381" s="561"/>
      <c r="T1381" s="561"/>
      <c r="U1381" s="561"/>
      <c r="V1381" s="561"/>
      <c r="Y1381" s="561"/>
      <c r="Z1381" s="561"/>
      <c r="AA1381" s="561"/>
      <c r="AB1381" s="561"/>
      <c r="AC1381" s="561"/>
      <c r="AD1381" s="561"/>
      <c r="AE1381" s="561"/>
      <c r="AF1381" s="561"/>
      <c r="AG1381" s="561"/>
      <c r="AH1381" s="561"/>
      <c r="AJ1381" s="561"/>
      <c r="AK1381" s="561"/>
      <c r="AM1381" s="561"/>
      <c r="AN1381" s="561"/>
      <c r="AO1381" s="561"/>
      <c r="AP1381" s="561"/>
      <c r="AQ1381" s="561"/>
      <c r="AR1381" s="561"/>
      <c r="AS1381" s="561"/>
      <c r="AU1381" s="561"/>
      <c r="AV1381" s="561"/>
      <c r="AW1381" s="561"/>
      <c r="AX1381" s="561"/>
      <c r="AY1381" s="561"/>
      <c r="AZ1381" s="561"/>
      <c r="BA1381" s="561"/>
      <c r="BB1381" s="561"/>
      <c r="BC1381" s="561"/>
      <c r="BD1381" s="561"/>
      <c r="BE1381" s="561"/>
      <c r="BF1381" s="561"/>
      <c r="BG1381" s="561"/>
      <c r="BH1381" s="561"/>
      <c r="BI1381" s="561"/>
      <c r="BJ1381" s="561"/>
      <c r="BK1381" s="561"/>
      <c r="BL1381" s="561"/>
      <c r="BM1381" s="561"/>
      <c r="BN1381" s="561"/>
      <c r="BO1381" s="561"/>
      <c r="BP1381" s="561"/>
      <c r="BQ1381" s="561"/>
      <c r="BR1381" s="561"/>
      <c r="BS1381" s="561"/>
      <c r="BT1381" s="561"/>
      <c r="BU1381" s="561"/>
    </row>
    <row r="1382" spans="1:73">
      <c r="A1382" s="561"/>
      <c r="E1382" s="561"/>
      <c r="H1382" s="561"/>
      <c r="Q1382" s="561"/>
      <c r="R1382" s="561"/>
      <c r="S1382" s="561"/>
      <c r="T1382" s="561"/>
      <c r="U1382" s="561"/>
      <c r="V1382" s="561"/>
      <c r="Y1382" s="561"/>
      <c r="Z1382" s="561"/>
      <c r="AA1382" s="561"/>
      <c r="AB1382" s="561"/>
      <c r="AC1382" s="561"/>
      <c r="AD1382" s="561"/>
      <c r="AE1382" s="561"/>
      <c r="AF1382" s="561"/>
      <c r="AG1382" s="561"/>
      <c r="AH1382" s="561"/>
      <c r="AJ1382" s="561"/>
      <c r="AK1382" s="561"/>
      <c r="AM1382" s="561"/>
      <c r="AN1382" s="561"/>
      <c r="AO1382" s="561"/>
      <c r="AP1382" s="561"/>
      <c r="AQ1382" s="561"/>
      <c r="AR1382" s="561"/>
      <c r="AS1382" s="561"/>
      <c r="AU1382" s="561"/>
      <c r="AV1382" s="561"/>
      <c r="AW1382" s="561"/>
      <c r="AX1382" s="561"/>
      <c r="AY1382" s="561"/>
      <c r="AZ1382" s="561"/>
      <c r="BA1382" s="561"/>
      <c r="BB1382" s="561"/>
      <c r="BC1382" s="561"/>
      <c r="BD1382" s="561"/>
      <c r="BE1382" s="561"/>
      <c r="BF1382" s="561"/>
      <c r="BG1382" s="561"/>
      <c r="BH1382" s="561"/>
      <c r="BI1382" s="561"/>
      <c r="BJ1382" s="561"/>
      <c r="BK1382" s="561"/>
      <c r="BL1382" s="561"/>
      <c r="BM1382" s="561"/>
      <c r="BN1382" s="561"/>
      <c r="BO1382" s="561"/>
      <c r="BP1382" s="561"/>
      <c r="BQ1382" s="561"/>
      <c r="BR1382" s="561"/>
      <c r="BS1382" s="561"/>
      <c r="BT1382" s="561"/>
      <c r="BU1382" s="561"/>
    </row>
    <row r="1383" spans="1:73">
      <c r="A1383" s="561"/>
      <c r="E1383" s="561"/>
      <c r="H1383" s="561"/>
      <c r="Q1383" s="561"/>
      <c r="R1383" s="561"/>
      <c r="S1383" s="561"/>
      <c r="T1383" s="561"/>
      <c r="U1383" s="561"/>
      <c r="V1383" s="561"/>
      <c r="Y1383" s="561"/>
      <c r="Z1383" s="561"/>
      <c r="AA1383" s="561"/>
      <c r="AB1383" s="561"/>
      <c r="AC1383" s="561"/>
      <c r="AD1383" s="561"/>
      <c r="AE1383" s="561"/>
      <c r="AF1383" s="561"/>
      <c r="AG1383" s="561"/>
      <c r="AH1383" s="561"/>
      <c r="AJ1383" s="561"/>
      <c r="AK1383" s="561"/>
      <c r="AM1383" s="561"/>
      <c r="AN1383" s="561"/>
      <c r="AO1383" s="561"/>
      <c r="AP1383" s="561"/>
      <c r="AQ1383" s="561"/>
      <c r="AR1383" s="561"/>
      <c r="AS1383" s="561"/>
      <c r="AU1383" s="561"/>
      <c r="AV1383" s="561"/>
      <c r="AW1383" s="561"/>
      <c r="AX1383" s="561"/>
      <c r="AY1383" s="561"/>
      <c r="AZ1383" s="561"/>
      <c r="BA1383" s="561"/>
      <c r="BB1383" s="561"/>
      <c r="BC1383" s="561"/>
      <c r="BD1383" s="561"/>
      <c r="BE1383" s="561"/>
      <c r="BF1383" s="561"/>
      <c r="BG1383" s="561"/>
      <c r="BH1383" s="561"/>
      <c r="BI1383" s="561"/>
      <c r="BJ1383" s="561"/>
      <c r="BK1383" s="561"/>
      <c r="BL1383" s="561"/>
      <c r="BM1383" s="561"/>
      <c r="BN1383" s="561"/>
      <c r="BO1383" s="561"/>
      <c r="BP1383" s="561"/>
      <c r="BQ1383" s="561"/>
      <c r="BR1383" s="561"/>
      <c r="BS1383" s="561"/>
      <c r="BT1383" s="561"/>
      <c r="BU1383" s="561"/>
    </row>
    <row r="1384" spans="1:73">
      <c r="A1384" s="561"/>
      <c r="E1384" s="561"/>
      <c r="H1384" s="561"/>
      <c r="Q1384" s="561"/>
      <c r="R1384" s="561"/>
      <c r="S1384" s="561"/>
      <c r="T1384" s="561"/>
      <c r="U1384" s="561"/>
      <c r="V1384" s="561"/>
      <c r="Y1384" s="561"/>
      <c r="Z1384" s="561"/>
      <c r="AA1384" s="561"/>
      <c r="AB1384" s="561"/>
      <c r="AC1384" s="561"/>
      <c r="AD1384" s="561"/>
      <c r="AE1384" s="561"/>
      <c r="AF1384" s="561"/>
      <c r="AG1384" s="561"/>
      <c r="AH1384" s="561"/>
      <c r="AJ1384" s="561"/>
      <c r="AK1384" s="561"/>
      <c r="AM1384" s="561"/>
      <c r="AN1384" s="561"/>
      <c r="AO1384" s="561"/>
      <c r="AP1384" s="561"/>
      <c r="AQ1384" s="561"/>
      <c r="AR1384" s="561"/>
      <c r="AS1384" s="561"/>
      <c r="AU1384" s="561"/>
      <c r="AV1384" s="561"/>
      <c r="AW1384" s="561"/>
      <c r="AX1384" s="561"/>
      <c r="AY1384" s="561"/>
      <c r="AZ1384" s="561"/>
      <c r="BA1384" s="561"/>
      <c r="BB1384" s="561"/>
      <c r="BC1384" s="561"/>
      <c r="BD1384" s="561"/>
      <c r="BE1384" s="561"/>
      <c r="BF1384" s="561"/>
      <c r="BG1384" s="561"/>
      <c r="BH1384" s="561"/>
      <c r="BI1384" s="561"/>
      <c r="BJ1384" s="561"/>
      <c r="BK1384" s="561"/>
      <c r="BL1384" s="561"/>
      <c r="BM1384" s="561"/>
      <c r="BN1384" s="561"/>
      <c r="BO1384" s="561"/>
      <c r="BP1384" s="561"/>
      <c r="BQ1384" s="561"/>
      <c r="BR1384" s="561"/>
      <c r="BS1384" s="561"/>
      <c r="BT1384" s="561"/>
      <c r="BU1384" s="561"/>
    </row>
    <row r="1385" spans="1:73">
      <c r="A1385" s="561"/>
      <c r="E1385" s="561"/>
      <c r="H1385" s="561"/>
      <c r="Q1385" s="561"/>
      <c r="R1385" s="561"/>
      <c r="S1385" s="561"/>
      <c r="T1385" s="561"/>
      <c r="U1385" s="561"/>
      <c r="V1385" s="561"/>
      <c r="Y1385" s="561"/>
      <c r="Z1385" s="561"/>
      <c r="AA1385" s="561"/>
      <c r="AB1385" s="561"/>
      <c r="AC1385" s="561"/>
      <c r="AD1385" s="561"/>
      <c r="AE1385" s="561"/>
      <c r="AF1385" s="561"/>
      <c r="AG1385" s="561"/>
      <c r="AH1385" s="561"/>
      <c r="AJ1385" s="561"/>
      <c r="AK1385" s="561"/>
      <c r="AM1385" s="561"/>
      <c r="AN1385" s="561"/>
      <c r="AO1385" s="561"/>
      <c r="AP1385" s="561"/>
      <c r="AQ1385" s="561"/>
      <c r="AR1385" s="561"/>
      <c r="AS1385" s="561"/>
      <c r="AU1385" s="561"/>
      <c r="AV1385" s="561"/>
      <c r="AW1385" s="561"/>
      <c r="AX1385" s="561"/>
      <c r="AY1385" s="561"/>
      <c r="AZ1385" s="561"/>
      <c r="BA1385" s="561"/>
      <c r="BB1385" s="561"/>
      <c r="BC1385" s="561"/>
      <c r="BD1385" s="561"/>
      <c r="BE1385" s="561"/>
      <c r="BF1385" s="561"/>
      <c r="BG1385" s="561"/>
      <c r="BH1385" s="561"/>
      <c r="BI1385" s="561"/>
      <c r="BJ1385" s="561"/>
      <c r="BK1385" s="561"/>
      <c r="BL1385" s="561"/>
      <c r="BM1385" s="561"/>
      <c r="BN1385" s="561"/>
      <c r="BO1385" s="561"/>
      <c r="BP1385" s="561"/>
      <c r="BQ1385" s="561"/>
      <c r="BR1385" s="561"/>
      <c r="BS1385" s="561"/>
      <c r="BT1385" s="561"/>
      <c r="BU1385" s="561"/>
    </row>
    <row r="1386" spans="1:73">
      <c r="A1386" s="561"/>
      <c r="E1386" s="561"/>
      <c r="H1386" s="561"/>
      <c r="Q1386" s="561"/>
      <c r="R1386" s="561"/>
      <c r="S1386" s="561"/>
      <c r="T1386" s="561"/>
      <c r="U1386" s="561"/>
      <c r="V1386" s="561"/>
      <c r="Y1386" s="561"/>
      <c r="Z1386" s="561"/>
      <c r="AA1386" s="561"/>
      <c r="AB1386" s="561"/>
      <c r="AC1386" s="561"/>
      <c r="AD1386" s="561"/>
      <c r="AE1386" s="561"/>
      <c r="AF1386" s="561"/>
      <c r="AG1386" s="561"/>
      <c r="AH1386" s="561"/>
      <c r="AJ1386" s="561"/>
      <c r="AK1386" s="561"/>
      <c r="AM1386" s="561"/>
      <c r="AN1386" s="561"/>
      <c r="AO1386" s="561"/>
      <c r="AP1386" s="561"/>
      <c r="AQ1386" s="561"/>
      <c r="AR1386" s="561"/>
      <c r="AS1386" s="561"/>
      <c r="AU1386" s="561"/>
      <c r="AV1386" s="561"/>
      <c r="AW1386" s="561"/>
      <c r="AX1386" s="561"/>
      <c r="AY1386" s="561"/>
      <c r="AZ1386" s="561"/>
      <c r="BA1386" s="561"/>
      <c r="BB1386" s="561"/>
      <c r="BC1386" s="561"/>
      <c r="BD1386" s="561"/>
      <c r="BE1386" s="561"/>
      <c r="BF1386" s="561"/>
      <c r="BG1386" s="561"/>
      <c r="BH1386" s="561"/>
      <c r="BI1386" s="561"/>
      <c r="BJ1386" s="561"/>
      <c r="BK1386" s="561"/>
      <c r="BL1386" s="561"/>
      <c r="BM1386" s="561"/>
      <c r="BN1386" s="561"/>
      <c r="BO1386" s="561"/>
      <c r="BP1386" s="561"/>
      <c r="BQ1386" s="561"/>
      <c r="BR1386" s="561"/>
      <c r="BS1386" s="561"/>
      <c r="BT1386" s="561"/>
      <c r="BU1386" s="561"/>
    </row>
    <row r="1387" spans="1:73">
      <c r="A1387" s="561"/>
      <c r="E1387" s="561"/>
      <c r="H1387" s="561"/>
      <c r="Q1387" s="561"/>
      <c r="R1387" s="561"/>
      <c r="S1387" s="561"/>
      <c r="T1387" s="561"/>
      <c r="U1387" s="561"/>
      <c r="V1387" s="561"/>
      <c r="Y1387" s="561"/>
      <c r="Z1387" s="561"/>
      <c r="AA1387" s="561"/>
      <c r="AB1387" s="561"/>
      <c r="AC1387" s="561"/>
      <c r="AD1387" s="561"/>
      <c r="AE1387" s="561"/>
      <c r="AF1387" s="561"/>
      <c r="AG1387" s="561"/>
      <c r="AH1387" s="561"/>
      <c r="AJ1387" s="561"/>
      <c r="AK1387" s="561"/>
      <c r="AM1387" s="561"/>
      <c r="AN1387" s="561"/>
      <c r="AO1387" s="561"/>
      <c r="AP1387" s="561"/>
      <c r="AQ1387" s="561"/>
      <c r="AR1387" s="561"/>
      <c r="AS1387" s="561"/>
      <c r="AU1387" s="561"/>
      <c r="AV1387" s="561"/>
      <c r="AW1387" s="561"/>
      <c r="AX1387" s="561"/>
      <c r="AY1387" s="561"/>
      <c r="AZ1387" s="561"/>
      <c r="BA1387" s="561"/>
      <c r="BB1387" s="561"/>
      <c r="BC1387" s="561"/>
      <c r="BD1387" s="561"/>
      <c r="BE1387" s="561"/>
      <c r="BF1387" s="561"/>
      <c r="BG1387" s="561"/>
      <c r="BH1387" s="561"/>
      <c r="BI1387" s="561"/>
      <c r="BJ1387" s="561"/>
      <c r="BK1387" s="561"/>
      <c r="BL1387" s="561"/>
      <c r="BM1387" s="561"/>
      <c r="BN1387" s="561"/>
      <c r="BO1387" s="561"/>
      <c r="BP1387" s="561"/>
      <c r="BQ1387" s="561"/>
      <c r="BR1387" s="561"/>
      <c r="BS1387" s="561"/>
      <c r="BT1387" s="561"/>
      <c r="BU1387" s="561"/>
    </row>
    <row r="1388" spans="1:73">
      <c r="A1388" s="561"/>
      <c r="E1388" s="561"/>
      <c r="H1388" s="561"/>
      <c r="Q1388" s="561"/>
      <c r="R1388" s="561"/>
      <c r="S1388" s="561"/>
      <c r="T1388" s="561"/>
      <c r="U1388" s="561"/>
      <c r="V1388" s="561"/>
      <c r="Y1388" s="561"/>
      <c r="Z1388" s="561"/>
      <c r="AA1388" s="561"/>
      <c r="AB1388" s="561"/>
      <c r="AC1388" s="561"/>
      <c r="AD1388" s="561"/>
      <c r="AE1388" s="561"/>
      <c r="AF1388" s="561"/>
      <c r="AG1388" s="561"/>
      <c r="AH1388" s="561"/>
      <c r="AJ1388" s="561"/>
      <c r="AK1388" s="561"/>
      <c r="AM1388" s="561"/>
      <c r="AN1388" s="561"/>
      <c r="AO1388" s="561"/>
      <c r="AP1388" s="561"/>
      <c r="AQ1388" s="561"/>
      <c r="AR1388" s="561"/>
      <c r="AS1388" s="561"/>
      <c r="AU1388" s="561"/>
      <c r="AV1388" s="561"/>
      <c r="AW1388" s="561"/>
      <c r="AX1388" s="561"/>
      <c r="AY1388" s="561"/>
      <c r="AZ1388" s="561"/>
      <c r="BA1388" s="561"/>
      <c r="BB1388" s="561"/>
      <c r="BC1388" s="561"/>
      <c r="BD1388" s="561"/>
      <c r="BE1388" s="561"/>
      <c r="BF1388" s="561"/>
      <c r="BG1388" s="561"/>
      <c r="BH1388" s="561"/>
      <c r="BI1388" s="561"/>
      <c r="BJ1388" s="561"/>
      <c r="BK1388" s="561"/>
      <c r="BL1388" s="561"/>
      <c r="BM1388" s="561"/>
      <c r="BN1388" s="561"/>
      <c r="BO1388" s="561"/>
      <c r="BP1388" s="561"/>
      <c r="BQ1388" s="561"/>
      <c r="BR1388" s="561"/>
      <c r="BS1388" s="561"/>
      <c r="BT1388" s="561"/>
      <c r="BU1388" s="561"/>
    </row>
    <row r="1389" spans="1:73">
      <c r="A1389" s="561"/>
      <c r="E1389" s="561"/>
      <c r="H1389" s="561"/>
      <c r="Q1389" s="561"/>
      <c r="R1389" s="561"/>
      <c r="S1389" s="561"/>
      <c r="T1389" s="561"/>
      <c r="U1389" s="561"/>
      <c r="V1389" s="561"/>
      <c r="Y1389" s="561"/>
      <c r="Z1389" s="561"/>
      <c r="AA1389" s="561"/>
      <c r="AB1389" s="561"/>
      <c r="AC1389" s="561"/>
      <c r="AD1389" s="561"/>
      <c r="AE1389" s="561"/>
      <c r="AF1389" s="561"/>
      <c r="AG1389" s="561"/>
      <c r="AH1389" s="561"/>
      <c r="AJ1389" s="561"/>
      <c r="AK1389" s="561"/>
      <c r="AM1389" s="561"/>
      <c r="AN1389" s="561"/>
      <c r="AO1389" s="561"/>
      <c r="AP1389" s="561"/>
      <c r="AQ1389" s="561"/>
      <c r="AR1389" s="561"/>
      <c r="AS1389" s="561"/>
      <c r="AU1389" s="561"/>
      <c r="AV1389" s="561"/>
      <c r="AW1389" s="561"/>
      <c r="AX1389" s="561"/>
      <c r="AY1389" s="561"/>
      <c r="AZ1389" s="561"/>
      <c r="BA1389" s="561"/>
      <c r="BB1389" s="561"/>
      <c r="BC1389" s="561"/>
      <c r="BD1389" s="561"/>
      <c r="BE1389" s="561"/>
      <c r="BF1389" s="561"/>
      <c r="BG1389" s="561"/>
      <c r="BH1389" s="561"/>
      <c r="BI1389" s="561"/>
      <c r="BJ1389" s="561"/>
      <c r="BK1389" s="561"/>
      <c r="BL1389" s="561"/>
      <c r="BM1389" s="561"/>
      <c r="BN1389" s="561"/>
      <c r="BO1389" s="561"/>
      <c r="BP1389" s="561"/>
      <c r="BQ1389" s="561"/>
      <c r="BR1389" s="561"/>
      <c r="BS1389" s="561"/>
      <c r="BT1389" s="561"/>
      <c r="BU1389" s="561"/>
    </row>
    <row r="1390" spans="1:73">
      <c r="A1390" s="561"/>
      <c r="E1390" s="561"/>
      <c r="H1390" s="561"/>
      <c r="Q1390" s="561"/>
      <c r="R1390" s="561"/>
      <c r="S1390" s="561"/>
      <c r="T1390" s="561"/>
      <c r="U1390" s="561"/>
      <c r="V1390" s="561"/>
      <c r="Y1390" s="561"/>
      <c r="Z1390" s="561"/>
      <c r="AA1390" s="561"/>
      <c r="AB1390" s="561"/>
      <c r="AC1390" s="561"/>
      <c r="AD1390" s="561"/>
      <c r="AE1390" s="561"/>
      <c r="AF1390" s="561"/>
      <c r="AG1390" s="561"/>
      <c r="AH1390" s="561"/>
      <c r="AJ1390" s="561"/>
      <c r="AK1390" s="561"/>
      <c r="AM1390" s="561"/>
      <c r="AN1390" s="561"/>
      <c r="AO1390" s="561"/>
      <c r="AP1390" s="561"/>
      <c r="AQ1390" s="561"/>
      <c r="AR1390" s="561"/>
      <c r="AS1390" s="561"/>
      <c r="AU1390" s="561"/>
      <c r="AV1390" s="561"/>
      <c r="AW1390" s="561"/>
      <c r="AX1390" s="561"/>
      <c r="AY1390" s="561"/>
      <c r="AZ1390" s="561"/>
      <c r="BA1390" s="561"/>
      <c r="BB1390" s="561"/>
      <c r="BC1390" s="561"/>
      <c r="BD1390" s="561"/>
      <c r="BE1390" s="561"/>
      <c r="BF1390" s="561"/>
      <c r="BG1390" s="561"/>
      <c r="BH1390" s="561"/>
      <c r="BI1390" s="561"/>
      <c r="BJ1390" s="561"/>
      <c r="BK1390" s="561"/>
      <c r="BL1390" s="561"/>
      <c r="BM1390" s="561"/>
      <c r="BN1390" s="561"/>
      <c r="BO1390" s="561"/>
      <c r="BP1390" s="561"/>
      <c r="BQ1390" s="561"/>
      <c r="BR1390" s="561"/>
      <c r="BS1390" s="561"/>
      <c r="BT1390" s="561"/>
      <c r="BU1390" s="561"/>
    </row>
    <row r="1391" spans="1:73">
      <c r="A1391" s="561"/>
      <c r="E1391" s="561"/>
      <c r="H1391" s="561"/>
      <c r="Q1391" s="561"/>
      <c r="R1391" s="561"/>
      <c r="S1391" s="561"/>
      <c r="T1391" s="561"/>
      <c r="U1391" s="561"/>
      <c r="V1391" s="561"/>
      <c r="Y1391" s="561"/>
      <c r="Z1391" s="561"/>
      <c r="AA1391" s="561"/>
      <c r="AB1391" s="561"/>
      <c r="AC1391" s="561"/>
      <c r="AD1391" s="561"/>
      <c r="AE1391" s="561"/>
      <c r="AF1391" s="561"/>
      <c r="AG1391" s="561"/>
      <c r="AH1391" s="561"/>
      <c r="AJ1391" s="561"/>
      <c r="AK1391" s="561"/>
      <c r="AM1391" s="561"/>
      <c r="AN1391" s="561"/>
      <c r="AO1391" s="561"/>
      <c r="AP1391" s="561"/>
      <c r="AQ1391" s="561"/>
      <c r="AR1391" s="561"/>
      <c r="AS1391" s="561"/>
      <c r="AU1391" s="561"/>
      <c r="AV1391" s="561"/>
      <c r="AW1391" s="561"/>
      <c r="AX1391" s="561"/>
      <c r="AY1391" s="561"/>
      <c r="AZ1391" s="561"/>
      <c r="BA1391" s="561"/>
      <c r="BB1391" s="561"/>
      <c r="BC1391" s="561"/>
      <c r="BD1391" s="561"/>
      <c r="BE1391" s="561"/>
      <c r="BF1391" s="561"/>
      <c r="BG1391" s="561"/>
      <c r="BH1391" s="561"/>
      <c r="BI1391" s="561"/>
      <c r="BJ1391" s="561"/>
      <c r="BK1391" s="561"/>
      <c r="BL1391" s="561"/>
      <c r="BM1391" s="561"/>
      <c r="BN1391" s="561"/>
      <c r="BO1391" s="561"/>
      <c r="BP1391" s="561"/>
      <c r="BQ1391" s="561"/>
      <c r="BR1391" s="561"/>
      <c r="BS1391" s="561"/>
      <c r="BT1391" s="561"/>
      <c r="BU1391" s="561"/>
    </row>
    <row r="1392" spans="1:73">
      <c r="A1392" s="561"/>
      <c r="E1392" s="561"/>
      <c r="H1392" s="561"/>
      <c r="Q1392" s="561"/>
      <c r="R1392" s="561"/>
      <c r="S1392" s="561"/>
      <c r="T1392" s="561"/>
      <c r="U1392" s="561"/>
      <c r="V1392" s="561"/>
      <c r="Y1392" s="561"/>
      <c r="Z1392" s="561"/>
      <c r="AA1392" s="561"/>
      <c r="AB1392" s="561"/>
      <c r="AC1392" s="561"/>
      <c r="AD1392" s="561"/>
      <c r="AE1392" s="561"/>
      <c r="AF1392" s="561"/>
      <c r="AG1392" s="561"/>
      <c r="AH1392" s="561"/>
      <c r="AJ1392" s="561"/>
      <c r="AK1392" s="561"/>
      <c r="AM1392" s="561"/>
      <c r="AN1392" s="561"/>
      <c r="AO1392" s="561"/>
      <c r="AP1392" s="561"/>
      <c r="AQ1392" s="561"/>
      <c r="AR1392" s="561"/>
      <c r="AS1392" s="561"/>
      <c r="AU1392" s="561"/>
      <c r="AV1392" s="561"/>
      <c r="AW1392" s="561"/>
      <c r="AX1392" s="561"/>
      <c r="AY1392" s="561"/>
      <c r="AZ1392" s="561"/>
      <c r="BA1392" s="561"/>
      <c r="BB1392" s="561"/>
      <c r="BC1392" s="561"/>
      <c r="BD1392" s="561"/>
      <c r="BE1392" s="561"/>
      <c r="BF1392" s="561"/>
      <c r="BG1392" s="561"/>
      <c r="BH1392" s="561"/>
      <c r="BI1392" s="561"/>
      <c r="BJ1392" s="561"/>
      <c r="BK1392" s="561"/>
      <c r="BL1392" s="561"/>
      <c r="BM1392" s="561"/>
      <c r="BN1392" s="561"/>
      <c r="BO1392" s="561"/>
      <c r="BP1392" s="561"/>
      <c r="BQ1392" s="561"/>
      <c r="BR1392" s="561"/>
      <c r="BS1392" s="561"/>
      <c r="BT1392" s="561"/>
      <c r="BU1392" s="561"/>
    </row>
    <row r="1393" spans="1:73">
      <c r="A1393" s="561"/>
      <c r="E1393" s="561"/>
      <c r="H1393" s="561"/>
      <c r="Q1393" s="561"/>
      <c r="R1393" s="561"/>
      <c r="S1393" s="561"/>
      <c r="T1393" s="561"/>
      <c r="U1393" s="561"/>
      <c r="V1393" s="561"/>
      <c r="Y1393" s="561"/>
      <c r="Z1393" s="561"/>
      <c r="AA1393" s="561"/>
      <c r="AB1393" s="561"/>
      <c r="AC1393" s="561"/>
      <c r="AD1393" s="561"/>
      <c r="AE1393" s="561"/>
      <c r="AF1393" s="561"/>
      <c r="AG1393" s="561"/>
      <c r="AH1393" s="561"/>
      <c r="AJ1393" s="561"/>
      <c r="AK1393" s="561"/>
      <c r="AM1393" s="561"/>
      <c r="AN1393" s="561"/>
      <c r="AO1393" s="561"/>
      <c r="AP1393" s="561"/>
      <c r="AQ1393" s="561"/>
      <c r="AR1393" s="561"/>
      <c r="AS1393" s="561"/>
      <c r="AU1393" s="561"/>
      <c r="AV1393" s="561"/>
      <c r="AW1393" s="561"/>
      <c r="AX1393" s="561"/>
      <c r="AY1393" s="561"/>
      <c r="AZ1393" s="561"/>
      <c r="BA1393" s="561"/>
      <c r="BB1393" s="561"/>
      <c r="BC1393" s="561"/>
      <c r="BD1393" s="561"/>
      <c r="BE1393" s="561"/>
      <c r="BF1393" s="561"/>
      <c r="BG1393" s="561"/>
      <c r="BH1393" s="561"/>
      <c r="BI1393" s="561"/>
      <c r="BJ1393" s="561"/>
      <c r="BK1393" s="561"/>
      <c r="BL1393" s="561"/>
      <c r="BM1393" s="561"/>
      <c r="BN1393" s="561"/>
      <c r="BO1393" s="561"/>
      <c r="BP1393" s="561"/>
      <c r="BQ1393" s="561"/>
      <c r="BR1393" s="561"/>
      <c r="BS1393" s="561"/>
      <c r="BT1393" s="561"/>
      <c r="BU1393" s="561"/>
    </row>
    <row r="1394" spans="1:73">
      <c r="A1394" s="561"/>
      <c r="E1394" s="561"/>
      <c r="H1394" s="561"/>
      <c r="Q1394" s="561"/>
      <c r="R1394" s="561"/>
      <c r="S1394" s="561"/>
      <c r="T1394" s="561"/>
      <c r="U1394" s="561"/>
      <c r="V1394" s="561"/>
      <c r="Y1394" s="561"/>
      <c r="Z1394" s="561"/>
      <c r="AA1394" s="561"/>
      <c r="AB1394" s="561"/>
      <c r="AC1394" s="561"/>
      <c r="AD1394" s="561"/>
      <c r="AE1394" s="561"/>
      <c r="AF1394" s="561"/>
      <c r="AG1394" s="561"/>
      <c r="AH1394" s="561"/>
      <c r="AJ1394" s="561"/>
      <c r="AK1394" s="561"/>
      <c r="AM1394" s="561"/>
      <c r="AN1394" s="561"/>
      <c r="AO1394" s="561"/>
      <c r="AP1394" s="561"/>
      <c r="AQ1394" s="561"/>
      <c r="AR1394" s="561"/>
      <c r="AS1394" s="561"/>
      <c r="AU1394" s="561"/>
      <c r="AV1394" s="561"/>
      <c r="AW1394" s="561"/>
      <c r="AX1394" s="561"/>
      <c r="AY1394" s="561"/>
      <c r="AZ1394" s="561"/>
      <c r="BA1394" s="561"/>
      <c r="BB1394" s="561"/>
      <c r="BC1394" s="561"/>
      <c r="BD1394" s="561"/>
      <c r="BE1394" s="561"/>
      <c r="BF1394" s="561"/>
      <c r="BG1394" s="561"/>
      <c r="BH1394" s="561"/>
      <c r="BI1394" s="561"/>
      <c r="BJ1394" s="561"/>
      <c r="BK1394" s="561"/>
      <c r="BL1394" s="561"/>
      <c r="BM1394" s="561"/>
      <c r="BN1394" s="561"/>
      <c r="BO1394" s="561"/>
      <c r="BP1394" s="561"/>
      <c r="BQ1394" s="561"/>
      <c r="BR1394" s="561"/>
      <c r="BS1394" s="561"/>
      <c r="BT1394" s="561"/>
      <c r="BU1394" s="561"/>
    </row>
    <row r="1395" spans="1:73">
      <c r="A1395" s="561"/>
      <c r="E1395" s="561"/>
      <c r="H1395" s="561"/>
      <c r="Q1395" s="561"/>
      <c r="R1395" s="561"/>
      <c r="S1395" s="561"/>
      <c r="T1395" s="561"/>
      <c r="U1395" s="561"/>
      <c r="V1395" s="561"/>
      <c r="Y1395" s="561"/>
      <c r="Z1395" s="561"/>
      <c r="AA1395" s="561"/>
      <c r="AB1395" s="561"/>
      <c r="AC1395" s="561"/>
      <c r="AD1395" s="561"/>
      <c r="AE1395" s="561"/>
      <c r="AF1395" s="561"/>
      <c r="AG1395" s="561"/>
      <c r="AH1395" s="561"/>
      <c r="AJ1395" s="561"/>
      <c r="AK1395" s="561"/>
      <c r="AM1395" s="561"/>
      <c r="AN1395" s="561"/>
      <c r="AO1395" s="561"/>
      <c r="AP1395" s="561"/>
      <c r="AQ1395" s="561"/>
      <c r="AR1395" s="561"/>
      <c r="AS1395" s="561"/>
      <c r="AU1395" s="561"/>
      <c r="AV1395" s="561"/>
      <c r="AW1395" s="561"/>
      <c r="AX1395" s="561"/>
      <c r="AY1395" s="561"/>
      <c r="AZ1395" s="561"/>
      <c r="BA1395" s="561"/>
      <c r="BB1395" s="561"/>
      <c r="BC1395" s="561"/>
      <c r="BD1395" s="561"/>
      <c r="BE1395" s="561"/>
      <c r="BF1395" s="561"/>
      <c r="BG1395" s="561"/>
      <c r="BH1395" s="561"/>
      <c r="BI1395" s="561"/>
      <c r="BJ1395" s="561"/>
      <c r="BK1395" s="561"/>
      <c r="BL1395" s="561"/>
      <c r="BM1395" s="561"/>
      <c r="BN1395" s="561"/>
      <c r="BO1395" s="561"/>
      <c r="BP1395" s="561"/>
      <c r="BQ1395" s="561"/>
      <c r="BR1395" s="561"/>
      <c r="BS1395" s="561"/>
      <c r="BT1395" s="561"/>
      <c r="BU1395" s="561"/>
    </row>
    <row r="1396" spans="1:73">
      <c r="A1396" s="561"/>
      <c r="E1396" s="561"/>
      <c r="H1396" s="561"/>
      <c r="Q1396" s="561"/>
      <c r="R1396" s="561"/>
      <c r="S1396" s="561"/>
      <c r="T1396" s="561"/>
      <c r="U1396" s="561"/>
      <c r="V1396" s="561"/>
      <c r="Y1396" s="561"/>
      <c r="Z1396" s="561"/>
      <c r="AA1396" s="561"/>
      <c r="AB1396" s="561"/>
      <c r="AC1396" s="561"/>
      <c r="AD1396" s="561"/>
      <c r="AE1396" s="561"/>
      <c r="AF1396" s="561"/>
      <c r="AG1396" s="561"/>
      <c r="AH1396" s="561"/>
      <c r="AJ1396" s="561"/>
      <c r="AK1396" s="561"/>
      <c r="AM1396" s="561"/>
      <c r="AN1396" s="561"/>
      <c r="AO1396" s="561"/>
      <c r="AP1396" s="561"/>
      <c r="AQ1396" s="561"/>
      <c r="AR1396" s="561"/>
      <c r="AS1396" s="561"/>
      <c r="AU1396" s="561"/>
      <c r="AV1396" s="561"/>
      <c r="AW1396" s="561"/>
      <c r="AX1396" s="561"/>
      <c r="AY1396" s="561"/>
      <c r="AZ1396" s="561"/>
      <c r="BA1396" s="561"/>
      <c r="BB1396" s="561"/>
      <c r="BC1396" s="561"/>
      <c r="BD1396" s="561"/>
      <c r="BE1396" s="561"/>
      <c r="BF1396" s="561"/>
      <c r="BG1396" s="561"/>
      <c r="BH1396" s="561"/>
      <c r="BI1396" s="561"/>
      <c r="BJ1396" s="561"/>
      <c r="BK1396" s="561"/>
      <c r="BL1396" s="561"/>
      <c r="BM1396" s="561"/>
      <c r="BN1396" s="561"/>
      <c r="BO1396" s="561"/>
      <c r="BP1396" s="561"/>
      <c r="BQ1396" s="561"/>
      <c r="BR1396" s="561"/>
      <c r="BS1396" s="561"/>
      <c r="BT1396" s="561"/>
      <c r="BU1396" s="561"/>
    </row>
    <row r="1397" spans="1:73">
      <c r="A1397" s="561"/>
      <c r="E1397" s="561"/>
      <c r="H1397" s="561"/>
      <c r="Q1397" s="561"/>
      <c r="R1397" s="561"/>
      <c r="S1397" s="561"/>
      <c r="T1397" s="561"/>
      <c r="U1397" s="561"/>
      <c r="V1397" s="561"/>
      <c r="Y1397" s="561"/>
      <c r="Z1397" s="561"/>
      <c r="AA1397" s="561"/>
      <c r="AB1397" s="561"/>
      <c r="AC1397" s="561"/>
      <c r="AD1397" s="561"/>
      <c r="AE1397" s="561"/>
      <c r="AF1397" s="561"/>
      <c r="AG1397" s="561"/>
      <c r="AH1397" s="561"/>
      <c r="AJ1397" s="561"/>
      <c r="AK1397" s="561"/>
      <c r="AM1397" s="561"/>
      <c r="AN1397" s="561"/>
      <c r="AO1397" s="561"/>
      <c r="AP1397" s="561"/>
      <c r="AQ1397" s="561"/>
      <c r="AR1397" s="561"/>
      <c r="AS1397" s="561"/>
      <c r="AU1397" s="561"/>
      <c r="AV1397" s="561"/>
      <c r="AW1397" s="561"/>
      <c r="AX1397" s="561"/>
      <c r="AY1397" s="561"/>
      <c r="AZ1397" s="561"/>
      <c r="BA1397" s="561"/>
      <c r="BB1397" s="561"/>
      <c r="BC1397" s="561"/>
      <c r="BD1397" s="561"/>
      <c r="BE1397" s="561"/>
      <c r="BF1397" s="561"/>
      <c r="BG1397" s="561"/>
      <c r="BH1397" s="561"/>
      <c r="BI1397" s="561"/>
      <c r="BJ1397" s="561"/>
      <c r="BK1397" s="561"/>
      <c r="BL1397" s="561"/>
      <c r="BM1397" s="561"/>
      <c r="BN1397" s="561"/>
      <c r="BO1397" s="561"/>
      <c r="BP1397" s="561"/>
      <c r="BQ1397" s="561"/>
      <c r="BR1397" s="561"/>
      <c r="BS1397" s="561"/>
      <c r="BT1397" s="561"/>
      <c r="BU1397" s="561"/>
    </row>
    <row r="1398" spans="1:73">
      <c r="A1398" s="561"/>
      <c r="E1398" s="561"/>
      <c r="H1398" s="561"/>
      <c r="Q1398" s="561"/>
      <c r="R1398" s="561"/>
      <c r="S1398" s="561"/>
      <c r="T1398" s="561"/>
      <c r="U1398" s="561"/>
      <c r="V1398" s="561"/>
      <c r="Y1398" s="561"/>
      <c r="Z1398" s="561"/>
      <c r="AA1398" s="561"/>
      <c r="AB1398" s="561"/>
      <c r="AC1398" s="561"/>
      <c r="AD1398" s="561"/>
      <c r="AE1398" s="561"/>
      <c r="AF1398" s="561"/>
      <c r="AG1398" s="561"/>
      <c r="AH1398" s="561"/>
      <c r="AJ1398" s="561"/>
      <c r="AK1398" s="561"/>
      <c r="AM1398" s="561"/>
      <c r="AN1398" s="561"/>
      <c r="AO1398" s="561"/>
      <c r="AP1398" s="561"/>
      <c r="AQ1398" s="561"/>
      <c r="AR1398" s="561"/>
      <c r="AS1398" s="561"/>
      <c r="AU1398" s="561"/>
      <c r="AV1398" s="561"/>
      <c r="AW1398" s="561"/>
      <c r="AX1398" s="561"/>
      <c r="AY1398" s="561"/>
      <c r="AZ1398" s="561"/>
      <c r="BA1398" s="561"/>
      <c r="BB1398" s="561"/>
      <c r="BC1398" s="561"/>
      <c r="BD1398" s="561"/>
      <c r="BE1398" s="561"/>
      <c r="BF1398" s="561"/>
      <c r="BG1398" s="561"/>
      <c r="BH1398" s="561"/>
      <c r="BI1398" s="561"/>
      <c r="BJ1398" s="561"/>
      <c r="BK1398" s="561"/>
      <c r="BL1398" s="561"/>
      <c r="BM1398" s="561"/>
      <c r="BN1398" s="561"/>
      <c r="BO1398" s="561"/>
      <c r="BP1398" s="561"/>
      <c r="BQ1398" s="561"/>
      <c r="BR1398" s="561"/>
      <c r="BS1398" s="561"/>
      <c r="BT1398" s="561"/>
      <c r="BU1398" s="561"/>
    </row>
    <row r="1399" spans="1:73">
      <c r="A1399" s="561"/>
      <c r="E1399" s="561"/>
      <c r="H1399" s="561"/>
      <c r="Q1399" s="561"/>
      <c r="R1399" s="561"/>
      <c r="S1399" s="561"/>
      <c r="T1399" s="561"/>
      <c r="U1399" s="561"/>
      <c r="V1399" s="561"/>
      <c r="Y1399" s="561"/>
      <c r="Z1399" s="561"/>
      <c r="AA1399" s="561"/>
      <c r="AB1399" s="561"/>
      <c r="AC1399" s="561"/>
      <c r="AD1399" s="561"/>
      <c r="AE1399" s="561"/>
      <c r="AF1399" s="561"/>
      <c r="AG1399" s="561"/>
      <c r="AH1399" s="561"/>
      <c r="AJ1399" s="561"/>
      <c r="AK1399" s="561"/>
      <c r="AM1399" s="561"/>
      <c r="AN1399" s="561"/>
      <c r="AO1399" s="561"/>
      <c r="AP1399" s="561"/>
      <c r="AQ1399" s="561"/>
      <c r="AR1399" s="561"/>
      <c r="AS1399" s="561"/>
      <c r="AU1399" s="561"/>
      <c r="AV1399" s="561"/>
      <c r="AW1399" s="561"/>
      <c r="AX1399" s="561"/>
      <c r="AY1399" s="561"/>
      <c r="AZ1399" s="561"/>
      <c r="BA1399" s="561"/>
      <c r="BB1399" s="561"/>
      <c r="BC1399" s="561"/>
      <c r="BD1399" s="561"/>
      <c r="BE1399" s="561"/>
      <c r="BF1399" s="561"/>
      <c r="BG1399" s="561"/>
      <c r="BH1399" s="561"/>
      <c r="BI1399" s="561"/>
      <c r="BJ1399" s="561"/>
      <c r="BK1399" s="561"/>
      <c r="BL1399" s="561"/>
      <c r="BM1399" s="561"/>
      <c r="BN1399" s="561"/>
      <c r="BO1399" s="561"/>
      <c r="BP1399" s="561"/>
      <c r="BQ1399" s="561"/>
      <c r="BR1399" s="561"/>
      <c r="BS1399" s="561"/>
      <c r="BT1399" s="561"/>
      <c r="BU1399" s="561"/>
    </row>
    <row r="1400" spans="1:73">
      <c r="A1400" s="561"/>
      <c r="E1400" s="561"/>
      <c r="H1400" s="561"/>
      <c r="Q1400" s="561"/>
      <c r="R1400" s="561"/>
      <c r="S1400" s="561"/>
      <c r="T1400" s="561"/>
      <c r="U1400" s="561"/>
      <c r="V1400" s="561"/>
      <c r="Y1400" s="561"/>
      <c r="Z1400" s="561"/>
      <c r="AA1400" s="561"/>
      <c r="AB1400" s="561"/>
      <c r="AC1400" s="561"/>
      <c r="AD1400" s="561"/>
      <c r="AE1400" s="561"/>
      <c r="AF1400" s="561"/>
      <c r="AG1400" s="561"/>
      <c r="AH1400" s="561"/>
      <c r="AJ1400" s="561"/>
      <c r="AK1400" s="561"/>
      <c r="AM1400" s="561"/>
      <c r="AN1400" s="561"/>
      <c r="AO1400" s="561"/>
      <c r="AP1400" s="561"/>
      <c r="AQ1400" s="561"/>
      <c r="AR1400" s="561"/>
      <c r="AS1400" s="561"/>
      <c r="AU1400" s="561"/>
      <c r="AV1400" s="561"/>
      <c r="AW1400" s="561"/>
      <c r="AX1400" s="561"/>
      <c r="AY1400" s="561"/>
      <c r="AZ1400" s="561"/>
      <c r="BA1400" s="561"/>
      <c r="BB1400" s="561"/>
      <c r="BC1400" s="561"/>
      <c r="BD1400" s="561"/>
      <c r="BE1400" s="561"/>
      <c r="BF1400" s="561"/>
      <c r="BG1400" s="561"/>
      <c r="BH1400" s="561"/>
      <c r="BI1400" s="561"/>
      <c r="BJ1400" s="561"/>
      <c r="BK1400" s="561"/>
      <c r="BL1400" s="561"/>
      <c r="BM1400" s="561"/>
      <c r="BN1400" s="561"/>
      <c r="BO1400" s="561"/>
      <c r="BP1400" s="561"/>
      <c r="BQ1400" s="561"/>
      <c r="BR1400" s="561"/>
      <c r="BS1400" s="561"/>
      <c r="BT1400" s="561"/>
      <c r="BU1400" s="561"/>
    </row>
    <row r="1401" spans="1:73">
      <c r="A1401" s="561"/>
      <c r="E1401" s="561"/>
      <c r="H1401" s="561"/>
      <c r="Q1401" s="561"/>
      <c r="R1401" s="561"/>
      <c r="S1401" s="561"/>
      <c r="T1401" s="561"/>
      <c r="U1401" s="561"/>
      <c r="V1401" s="561"/>
      <c r="Y1401" s="561"/>
      <c r="Z1401" s="561"/>
      <c r="AA1401" s="561"/>
      <c r="AB1401" s="561"/>
      <c r="AC1401" s="561"/>
      <c r="AD1401" s="561"/>
      <c r="AE1401" s="561"/>
      <c r="AF1401" s="561"/>
      <c r="AG1401" s="561"/>
      <c r="AH1401" s="561"/>
      <c r="AJ1401" s="561"/>
      <c r="AK1401" s="561"/>
      <c r="AM1401" s="561"/>
      <c r="AN1401" s="561"/>
      <c r="AO1401" s="561"/>
      <c r="AP1401" s="561"/>
      <c r="AQ1401" s="561"/>
      <c r="AR1401" s="561"/>
      <c r="AS1401" s="561"/>
      <c r="AU1401" s="561"/>
      <c r="AV1401" s="561"/>
      <c r="AW1401" s="561"/>
      <c r="AX1401" s="561"/>
      <c r="AY1401" s="561"/>
      <c r="AZ1401" s="561"/>
      <c r="BA1401" s="561"/>
      <c r="BB1401" s="561"/>
      <c r="BC1401" s="561"/>
      <c r="BD1401" s="561"/>
      <c r="BE1401" s="561"/>
      <c r="BF1401" s="561"/>
      <c r="BG1401" s="561"/>
      <c r="BH1401" s="561"/>
      <c r="BI1401" s="561"/>
      <c r="BJ1401" s="561"/>
      <c r="BK1401" s="561"/>
      <c r="BL1401" s="561"/>
      <c r="BM1401" s="561"/>
      <c r="BN1401" s="561"/>
      <c r="BO1401" s="561"/>
      <c r="BP1401" s="561"/>
      <c r="BQ1401" s="561"/>
      <c r="BR1401" s="561"/>
      <c r="BS1401" s="561"/>
      <c r="BT1401" s="561"/>
      <c r="BU1401" s="561"/>
    </row>
    <row r="1402" spans="1:73">
      <c r="A1402" s="561"/>
      <c r="E1402" s="561"/>
      <c r="H1402" s="561"/>
      <c r="Q1402" s="561"/>
      <c r="R1402" s="561"/>
      <c r="S1402" s="561"/>
      <c r="T1402" s="561"/>
      <c r="U1402" s="561"/>
      <c r="V1402" s="561"/>
      <c r="Y1402" s="561"/>
      <c r="Z1402" s="561"/>
      <c r="AA1402" s="561"/>
      <c r="AB1402" s="561"/>
      <c r="AC1402" s="561"/>
      <c r="AD1402" s="561"/>
      <c r="AE1402" s="561"/>
      <c r="AF1402" s="561"/>
      <c r="AG1402" s="561"/>
      <c r="AH1402" s="561"/>
      <c r="AJ1402" s="561"/>
      <c r="AK1402" s="561"/>
      <c r="AM1402" s="561"/>
      <c r="AN1402" s="561"/>
      <c r="AO1402" s="561"/>
      <c r="AP1402" s="561"/>
      <c r="AQ1402" s="561"/>
      <c r="AR1402" s="561"/>
      <c r="AS1402" s="561"/>
      <c r="AU1402" s="561"/>
      <c r="AV1402" s="561"/>
      <c r="AW1402" s="561"/>
      <c r="AX1402" s="561"/>
      <c r="AY1402" s="561"/>
      <c r="AZ1402" s="561"/>
      <c r="BA1402" s="561"/>
      <c r="BB1402" s="561"/>
      <c r="BC1402" s="561"/>
      <c r="BD1402" s="561"/>
      <c r="BE1402" s="561"/>
      <c r="BF1402" s="561"/>
      <c r="BG1402" s="561"/>
      <c r="BH1402" s="561"/>
      <c r="BI1402" s="561"/>
      <c r="BJ1402" s="561"/>
      <c r="BK1402" s="561"/>
      <c r="BL1402" s="561"/>
      <c r="BM1402" s="561"/>
      <c r="BN1402" s="561"/>
      <c r="BO1402" s="561"/>
      <c r="BP1402" s="561"/>
      <c r="BQ1402" s="561"/>
      <c r="BR1402" s="561"/>
      <c r="BS1402" s="561"/>
      <c r="BT1402" s="561"/>
      <c r="BU1402" s="561"/>
    </row>
    <row r="1403" spans="1:73">
      <c r="A1403" s="561"/>
      <c r="E1403" s="561"/>
      <c r="H1403" s="561"/>
      <c r="Q1403" s="561"/>
      <c r="R1403" s="561"/>
      <c r="S1403" s="561"/>
      <c r="T1403" s="561"/>
      <c r="U1403" s="561"/>
      <c r="V1403" s="561"/>
      <c r="Y1403" s="561"/>
      <c r="Z1403" s="561"/>
      <c r="AA1403" s="561"/>
      <c r="AB1403" s="561"/>
      <c r="AC1403" s="561"/>
      <c r="AD1403" s="561"/>
      <c r="AE1403" s="561"/>
      <c r="AF1403" s="561"/>
      <c r="AG1403" s="561"/>
      <c r="AH1403" s="561"/>
      <c r="AJ1403" s="561"/>
      <c r="AK1403" s="561"/>
      <c r="AM1403" s="561"/>
      <c r="AN1403" s="561"/>
      <c r="AO1403" s="561"/>
      <c r="AP1403" s="561"/>
      <c r="AQ1403" s="561"/>
      <c r="AR1403" s="561"/>
      <c r="AS1403" s="561"/>
      <c r="AU1403" s="561"/>
      <c r="AV1403" s="561"/>
      <c r="AW1403" s="561"/>
      <c r="AX1403" s="561"/>
      <c r="AY1403" s="561"/>
      <c r="AZ1403" s="561"/>
      <c r="BA1403" s="561"/>
      <c r="BB1403" s="561"/>
      <c r="BC1403" s="561"/>
      <c r="BD1403" s="561"/>
      <c r="BE1403" s="561"/>
      <c r="BF1403" s="561"/>
      <c r="BG1403" s="561"/>
      <c r="BH1403" s="561"/>
      <c r="BI1403" s="561"/>
      <c r="BJ1403" s="561"/>
      <c r="BK1403" s="561"/>
      <c r="BL1403" s="561"/>
      <c r="BM1403" s="561"/>
      <c r="BN1403" s="561"/>
      <c r="BO1403" s="561"/>
      <c r="BP1403" s="561"/>
      <c r="BQ1403" s="561"/>
      <c r="BR1403" s="561"/>
      <c r="BS1403" s="561"/>
      <c r="BT1403" s="561"/>
      <c r="BU1403" s="561"/>
    </row>
    <row r="1404" spans="1:73">
      <c r="A1404" s="561"/>
      <c r="E1404" s="561"/>
      <c r="H1404" s="561"/>
      <c r="Q1404" s="561"/>
      <c r="R1404" s="561"/>
      <c r="S1404" s="561"/>
      <c r="T1404" s="561"/>
      <c r="U1404" s="561"/>
      <c r="V1404" s="561"/>
      <c r="Y1404" s="561"/>
      <c r="Z1404" s="561"/>
      <c r="AA1404" s="561"/>
      <c r="AB1404" s="561"/>
      <c r="AC1404" s="561"/>
      <c r="AD1404" s="561"/>
      <c r="AE1404" s="561"/>
      <c r="AF1404" s="561"/>
      <c r="AG1404" s="561"/>
      <c r="AH1404" s="561"/>
      <c r="AJ1404" s="561"/>
      <c r="AK1404" s="561"/>
      <c r="AM1404" s="561"/>
      <c r="AN1404" s="561"/>
      <c r="AO1404" s="561"/>
      <c r="AP1404" s="561"/>
      <c r="AQ1404" s="561"/>
      <c r="AR1404" s="561"/>
      <c r="AS1404" s="561"/>
      <c r="AU1404" s="561"/>
      <c r="AV1404" s="561"/>
      <c r="AW1404" s="561"/>
      <c r="AX1404" s="561"/>
      <c r="AY1404" s="561"/>
      <c r="AZ1404" s="561"/>
      <c r="BA1404" s="561"/>
      <c r="BB1404" s="561"/>
      <c r="BC1404" s="561"/>
      <c r="BD1404" s="561"/>
      <c r="BE1404" s="561"/>
      <c r="BF1404" s="561"/>
      <c r="BG1404" s="561"/>
      <c r="BH1404" s="561"/>
      <c r="BI1404" s="561"/>
      <c r="BJ1404" s="561"/>
      <c r="BK1404" s="561"/>
      <c r="BL1404" s="561"/>
      <c r="BM1404" s="561"/>
      <c r="BN1404" s="561"/>
      <c r="BO1404" s="561"/>
      <c r="BP1404" s="561"/>
      <c r="BQ1404" s="561"/>
      <c r="BR1404" s="561"/>
      <c r="BS1404" s="561"/>
      <c r="BT1404" s="561"/>
      <c r="BU1404" s="561"/>
    </row>
    <row r="1405" spans="1:73">
      <c r="A1405" s="561"/>
      <c r="E1405" s="561"/>
      <c r="H1405" s="561"/>
      <c r="Q1405" s="561"/>
      <c r="R1405" s="561"/>
      <c r="S1405" s="561"/>
      <c r="T1405" s="561"/>
      <c r="U1405" s="561"/>
      <c r="V1405" s="561"/>
      <c r="Y1405" s="561"/>
      <c r="Z1405" s="561"/>
      <c r="AA1405" s="561"/>
      <c r="AB1405" s="561"/>
      <c r="AC1405" s="561"/>
      <c r="AD1405" s="561"/>
      <c r="AE1405" s="561"/>
      <c r="AF1405" s="561"/>
      <c r="AG1405" s="561"/>
      <c r="AH1405" s="561"/>
      <c r="AJ1405" s="561"/>
      <c r="AK1405" s="561"/>
      <c r="AM1405" s="561"/>
      <c r="AN1405" s="561"/>
      <c r="AO1405" s="561"/>
      <c r="AP1405" s="561"/>
      <c r="AQ1405" s="561"/>
      <c r="AR1405" s="561"/>
      <c r="AS1405" s="561"/>
      <c r="AU1405" s="561"/>
      <c r="AV1405" s="561"/>
      <c r="AW1405" s="561"/>
      <c r="AX1405" s="561"/>
      <c r="AY1405" s="561"/>
      <c r="AZ1405" s="561"/>
      <c r="BA1405" s="561"/>
      <c r="BB1405" s="561"/>
      <c r="BC1405" s="561"/>
      <c r="BD1405" s="561"/>
      <c r="BE1405" s="561"/>
      <c r="BF1405" s="561"/>
      <c r="BG1405" s="561"/>
      <c r="BH1405" s="561"/>
      <c r="BI1405" s="561"/>
      <c r="BJ1405" s="561"/>
      <c r="BK1405" s="561"/>
      <c r="BL1405" s="561"/>
      <c r="BM1405" s="561"/>
      <c r="BN1405" s="561"/>
      <c r="BO1405" s="561"/>
      <c r="BP1405" s="561"/>
      <c r="BQ1405" s="561"/>
      <c r="BR1405" s="561"/>
      <c r="BS1405" s="561"/>
      <c r="BT1405" s="561"/>
      <c r="BU1405" s="561"/>
    </row>
    <row r="1406" spans="1:73">
      <c r="A1406" s="561"/>
      <c r="E1406" s="561"/>
      <c r="H1406" s="561"/>
      <c r="Q1406" s="561"/>
      <c r="R1406" s="561"/>
      <c r="S1406" s="561"/>
      <c r="T1406" s="561"/>
      <c r="U1406" s="561"/>
      <c r="V1406" s="561"/>
      <c r="Y1406" s="561"/>
      <c r="Z1406" s="561"/>
      <c r="AA1406" s="561"/>
      <c r="AB1406" s="561"/>
      <c r="AC1406" s="561"/>
      <c r="AD1406" s="561"/>
      <c r="AE1406" s="561"/>
      <c r="AF1406" s="561"/>
      <c r="AG1406" s="561"/>
      <c r="AH1406" s="561"/>
      <c r="AJ1406" s="561"/>
      <c r="AK1406" s="561"/>
      <c r="AM1406" s="561"/>
      <c r="AN1406" s="561"/>
      <c r="AO1406" s="561"/>
      <c r="AP1406" s="561"/>
      <c r="AQ1406" s="561"/>
      <c r="AR1406" s="561"/>
      <c r="AS1406" s="561"/>
      <c r="AU1406" s="561"/>
      <c r="AV1406" s="561"/>
      <c r="AW1406" s="561"/>
      <c r="AX1406" s="561"/>
      <c r="AY1406" s="561"/>
      <c r="AZ1406" s="561"/>
      <c r="BA1406" s="561"/>
      <c r="BB1406" s="561"/>
      <c r="BC1406" s="561"/>
      <c r="BD1406" s="561"/>
      <c r="BE1406" s="561"/>
      <c r="BF1406" s="561"/>
      <c r="BG1406" s="561"/>
      <c r="BH1406" s="561"/>
      <c r="BI1406" s="561"/>
      <c r="BJ1406" s="561"/>
      <c r="BK1406" s="561"/>
      <c r="BL1406" s="561"/>
      <c r="BM1406" s="561"/>
      <c r="BN1406" s="561"/>
      <c r="BO1406" s="561"/>
      <c r="BP1406" s="561"/>
      <c r="BQ1406" s="561"/>
      <c r="BR1406" s="561"/>
      <c r="BS1406" s="561"/>
      <c r="BT1406" s="561"/>
      <c r="BU1406" s="561"/>
    </row>
    <row r="1407" spans="1:73">
      <c r="A1407" s="561"/>
      <c r="E1407" s="561"/>
      <c r="H1407" s="561"/>
      <c r="Q1407" s="561"/>
      <c r="R1407" s="561"/>
      <c r="S1407" s="561"/>
      <c r="T1407" s="561"/>
      <c r="U1407" s="561"/>
      <c r="V1407" s="561"/>
      <c r="Y1407" s="561"/>
      <c r="Z1407" s="561"/>
      <c r="AA1407" s="561"/>
      <c r="AB1407" s="561"/>
      <c r="AC1407" s="561"/>
      <c r="AD1407" s="561"/>
      <c r="AE1407" s="561"/>
      <c r="AF1407" s="561"/>
      <c r="AG1407" s="561"/>
      <c r="AH1407" s="561"/>
      <c r="AJ1407" s="561"/>
      <c r="AK1407" s="561"/>
      <c r="AM1407" s="561"/>
      <c r="AN1407" s="561"/>
      <c r="AO1407" s="561"/>
      <c r="AP1407" s="561"/>
      <c r="AQ1407" s="561"/>
      <c r="AR1407" s="561"/>
      <c r="AS1407" s="561"/>
      <c r="AU1407" s="561"/>
      <c r="AV1407" s="561"/>
      <c r="AW1407" s="561"/>
      <c r="AX1407" s="561"/>
      <c r="AY1407" s="561"/>
      <c r="AZ1407" s="561"/>
      <c r="BA1407" s="561"/>
      <c r="BB1407" s="561"/>
      <c r="BC1407" s="561"/>
      <c r="BD1407" s="561"/>
      <c r="BE1407" s="561"/>
      <c r="BF1407" s="561"/>
      <c r="BG1407" s="561"/>
      <c r="BH1407" s="561"/>
      <c r="BI1407" s="561"/>
      <c r="BJ1407" s="561"/>
      <c r="BK1407" s="561"/>
      <c r="BL1407" s="561"/>
      <c r="BM1407" s="561"/>
      <c r="BN1407" s="561"/>
      <c r="BO1407" s="561"/>
      <c r="BP1407" s="561"/>
      <c r="BQ1407" s="561"/>
      <c r="BR1407" s="561"/>
      <c r="BS1407" s="561"/>
      <c r="BT1407" s="561"/>
      <c r="BU1407" s="561"/>
    </row>
    <row r="1408" spans="1:73">
      <c r="A1408" s="561"/>
      <c r="E1408" s="561"/>
      <c r="H1408" s="561"/>
      <c r="Q1408" s="561"/>
      <c r="R1408" s="561"/>
      <c r="S1408" s="561"/>
      <c r="T1408" s="561"/>
      <c r="U1408" s="561"/>
      <c r="V1408" s="561"/>
      <c r="Y1408" s="561"/>
      <c r="Z1408" s="561"/>
      <c r="AA1408" s="561"/>
      <c r="AB1408" s="561"/>
      <c r="AC1408" s="561"/>
      <c r="AD1408" s="561"/>
      <c r="AE1408" s="561"/>
      <c r="AF1408" s="561"/>
      <c r="AG1408" s="561"/>
      <c r="AH1408" s="561"/>
      <c r="AJ1408" s="561"/>
      <c r="AK1408" s="561"/>
      <c r="AM1408" s="561"/>
      <c r="AN1408" s="561"/>
      <c r="AO1408" s="561"/>
      <c r="AP1408" s="561"/>
      <c r="AQ1408" s="561"/>
      <c r="AR1408" s="561"/>
      <c r="AS1408" s="561"/>
      <c r="AU1408" s="561"/>
      <c r="AV1408" s="561"/>
      <c r="AW1408" s="561"/>
      <c r="AX1408" s="561"/>
      <c r="AY1408" s="561"/>
      <c r="AZ1408" s="561"/>
      <c r="BA1408" s="561"/>
      <c r="BB1408" s="561"/>
      <c r="BC1408" s="561"/>
      <c r="BD1408" s="561"/>
      <c r="BE1408" s="561"/>
      <c r="BF1408" s="561"/>
      <c r="BG1408" s="561"/>
      <c r="BH1408" s="561"/>
      <c r="BI1408" s="561"/>
      <c r="BJ1408" s="561"/>
      <c r="BK1408" s="561"/>
      <c r="BL1408" s="561"/>
      <c r="BM1408" s="561"/>
      <c r="BN1408" s="561"/>
      <c r="BO1408" s="561"/>
      <c r="BP1408" s="561"/>
      <c r="BQ1408" s="561"/>
      <c r="BR1408" s="561"/>
      <c r="BS1408" s="561"/>
      <c r="BT1408" s="561"/>
      <c r="BU1408" s="561"/>
    </row>
    <row r="1409" spans="1:73">
      <c r="A1409" s="561"/>
      <c r="E1409" s="561"/>
      <c r="H1409" s="561"/>
      <c r="Q1409" s="561"/>
      <c r="R1409" s="561"/>
      <c r="S1409" s="561"/>
      <c r="T1409" s="561"/>
      <c r="U1409" s="561"/>
      <c r="V1409" s="561"/>
      <c r="Y1409" s="561"/>
      <c r="Z1409" s="561"/>
      <c r="AA1409" s="561"/>
      <c r="AB1409" s="561"/>
      <c r="AC1409" s="561"/>
      <c r="AD1409" s="561"/>
      <c r="AE1409" s="561"/>
      <c r="AF1409" s="561"/>
      <c r="AG1409" s="561"/>
      <c r="AH1409" s="561"/>
      <c r="AJ1409" s="561"/>
      <c r="AK1409" s="561"/>
      <c r="AM1409" s="561"/>
      <c r="AN1409" s="561"/>
      <c r="AO1409" s="561"/>
      <c r="AP1409" s="561"/>
      <c r="AQ1409" s="561"/>
      <c r="AR1409" s="561"/>
      <c r="AS1409" s="561"/>
      <c r="AU1409" s="561"/>
      <c r="AV1409" s="561"/>
      <c r="AW1409" s="561"/>
      <c r="AX1409" s="561"/>
      <c r="AY1409" s="561"/>
      <c r="AZ1409" s="561"/>
      <c r="BA1409" s="561"/>
      <c r="BB1409" s="561"/>
      <c r="BC1409" s="561"/>
      <c r="BD1409" s="561"/>
      <c r="BE1409" s="561"/>
      <c r="BF1409" s="561"/>
      <c r="BG1409" s="561"/>
      <c r="BH1409" s="561"/>
      <c r="BI1409" s="561"/>
      <c r="BJ1409" s="561"/>
      <c r="BK1409" s="561"/>
      <c r="BL1409" s="561"/>
      <c r="BM1409" s="561"/>
      <c r="BN1409" s="561"/>
      <c r="BO1409" s="561"/>
      <c r="BP1409" s="561"/>
      <c r="BQ1409" s="561"/>
      <c r="BR1409" s="561"/>
      <c r="BS1409" s="561"/>
      <c r="BT1409" s="561"/>
      <c r="BU1409" s="561"/>
    </row>
    <row r="1410" spans="1:73">
      <c r="A1410" s="561"/>
      <c r="E1410" s="561"/>
      <c r="H1410" s="561"/>
      <c r="Q1410" s="561"/>
      <c r="R1410" s="561"/>
      <c r="S1410" s="561"/>
      <c r="T1410" s="561"/>
      <c r="U1410" s="561"/>
      <c r="V1410" s="561"/>
      <c r="Y1410" s="561"/>
      <c r="Z1410" s="561"/>
      <c r="AA1410" s="561"/>
      <c r="AB1410" s="561"/>
      <c r="AC1410" s="561"/>
      <c r="AD1410" s="561"/>
      <c r="AE1410" s="561"/>
      <c r="AF1410" s="561"/>
      <c r="AG1410" s="561"/>
      <c r="AH1410" s="561"/>
      <c r="AJ1410" s="561"/>
      <c r="AK1410" s="561"/>
      <c r="AM1410" s="561"/>
      <c r="AN1410" s="561"/>
      <c r="AO1410" s="561"/>
      <c r="AP1410" s="561"/>
      <c r="AQ1410" s="561"/>
      <c r="AR1410" s="561"/>
      <c r="AS1410" s="561"/>
      <c r="AU1410" s="561"/>
      <c r="AV1410" s="561"/>
      <c r="AW1410" s="561"/>
      <c r="AX1410" s="561"/>
      <c r="AY1410" s="561"/>
      <c r="AZ1410" s="561"/>
      <c r="BA1410" s="561"/>
      <c r="BB1410" s="561"/>
      <c r="BC1410" s="561"/>
      <c r="BD1410" s="561"/>
      <c r="BE1410" s="561"/>
      <c r="BF1410" s="561"/>
      <c r="BG1410" s="561"/>
      <c r="BH1410" s="561"/>
      <c r="BI1410" s="561"/>
      <c r="BJ1410" s="561"/>
      <c r="BK1410" s="561"/>
      <c r="BL1410" s="561"/>
      <c r="BM1410" s="561"/>
      <c r="BN1410" s="561"/>
      <c r="BO1410" s="561"/>
      <c r="BP1410" s="561"/>
      <c r="BQ1410" s="561"/>
      <c r="BR1410" s="561"/>
      <c r="BS1410" s="561"/>
      <c r="BT1410" s="561"/>
      <c r="BU1410" s="561"/>
    </row>
    <row r="1411" spans="1:73">
      <c r="A1411" s="561"/>
      <c r="E1411" s="561"/>
      <c r="H1411" s="561"/>
      <c r="Q1411" s="561"/>
      <c r="R1411" s="561"/>
      <c r="S1411" s="561"/>
      <c r="T1411" s="561"/>
      <c r="U1411" s="561"/>
      <c r="V1411" s="561"/>
      <c r="Y1411" s="561"/>
      <c r="Z1411" s="561"/>
      <c r="AA1411" s="561"/>
      <c r="AB1411" s="561"/>
      <c r="AC1411" s="561"/>
      <c r="AD1411" s="561"/>
      <c r="AE1411" s="561"/>
      <c r="AF1411" s="561"/>
      <c r="AG1411" s="561"/>
      <c r="AH1411" s="561"/>
      <c r="AJ1411" s="561"/>
      <c r="AK1411" s="561"/>
      <c r="AM1411" s="561"/>
      <c r="AN1411" s="561"/>
      <c r="AO1411" s="561"/>
      <c r="AP1411" s="561"/>
      <c r="AQ1411" s="561"/>
      <c r="AR1411" s="561"/>
      <c r="AS1411" s="561"/>
      <c r="AU1411" s="561"/>
      <c r="AV1411" s="561"/>
      <c r="AW1411" s="561"/>
      <c r="AX1411" s="561"/>
      <c r="AY1411" s="561"/>
      <c r="AZ1411" s="561"/>
      <c r="BA1411" s="561"/>
      <c r="BB1411" s="561"/>
      <c r="BC1411" s="561"/>
      <c r="BD1411" s="561"/>
      <c r="BE1411" s="561"/>
      <c r="BF1411" s="561"/>
      <c r="BG1411" s="561"/>
      <c r="BH1411" s="561"/>
      <c r="BI1411" s="561"/>
      <c r="BJ1411" s="561"/>
      <c r="BK1411" s="561"/>
      <c r="BL1411" s="561"/>
      <c r="BM1411" s="561"/>
      <c r="BN1411" s="561"/>
      <c r="BO1411" s="561"/>
      <c r="BP1411" s="561"/>
      <c r="BQ1411" s="561"/>
      <c r="BR1411" s="561"/>
      <c r="BS1411" s="561"/>
      <c r="BT1411" s="561"/>
      <c r="BU1411" s="561"/>
    </row>
    <row r="1412" spans="1:73">
      <c r="A1412" s="561"/>
      <c r="E1412" s="561"/>
      <c r="H1412" s="561"/>
      <c r="Q1412" s="561"/>
      <c r="R1412" s="561"/>
      <c r="S1412" s="561"/>
      <c r="T1412" s="561"/>
      <c r="U1412" s="561"/>
      <c r="V1412" s="561"/>
      <c r="Y1412" s="561"/>
      <c r="Z1412" s="561"/>
      <c r="AA1412" s="561"/>
      <c r="AB1412" s="561"/>
      <c r="AC1412" s="561"/>
      <c r="AD1412" s="561"/>
      <c r="AE1412" s="561"/>
      <c r="AF1412" s="561"/>
      <c r="AG1412" s="561"/>
      <c r="AH1412" s="561"/>
      <c r="AJ1412" s="561"/>
      <c r="AK1412" s="561"/>
      <c r="AM1412" s="561"/>
      <c r="AN1412" s="561"/>
      <c r="AO1412" s="561"/>
      <c r="AP1412" s="561"/>
      <c r="AQ1412" s="561"/>
      <c r="AR1412" s="561"/>
      <c r="AS1412" s="561"/>
      <c r="AU1412" s="561"/>
      <c r="AV1412" s="561"/>
      <c r="AW1412" s="561"/>
      <c r="AX1412" s="561"/>
      <c r="AY1412" s="561"/>
      <c r="AZ1412" s="561"/>
      <c r="BA1412" s="561"/>
      <c r="BB1412" s="561"/>
      <c r="BC1412" s="561"/>
      <c r="BD1412" s="561"/>
      <c r="BE1412" s="561"/>
      <c r="BF1412" s="561"/>
      <c r="BG1412" s="561"/>
      <c r="BH1412" s="561"/>
      <c r="BI1412" s="561"/>
      <c r="BJ1412" s="561"/>
      <c r="BK1412" s="561"/>
      <c r="BL1412" s="561"/>
      <c r="BM1412" s="561"/>
      <c r="BN1412" s="561"/>
      <c r="BO1412" s="561"/>
      <c r="BP1412" s="561"/>
      <c r="BQ1412" s="561"/>
      <c r="BR1412" s="561"/>
      <c r="BS1412" s="561"/>
      <c r="BT1412" s="561"/>
      <c r="BU1412" s="561"/>
    </row>
    <row r="1413" spans="1:73">
      <c r="A1413" s="561"/>
      <c r="E1413" s="561"/>
      <c r="H1413" s="561"/>
      <c r="Q1413" s="561"/>
      <c r="R1413" s="561"/>
      <c r="S1413" s="561"/>
      <c r="T1413" s="561"/>
      <c r="U1413" s="561"/>
      <c r="V1413" s="561"/>
      <c r="Y1413" s="561"/>
      <c r="Z1413" s="561"/>
      <c r="AA1413" s="561"/>
      <c r="AB1413" s="561"/>
      <c r="AC1413" s="561"/>
      <c r="AD1413" s="561"/>
      <c r="AE1413" s="561"/>
      <c r="AF1413" s="561"/>
      <c r="AG1413" s="561"/>
      <c r="AH1413" s="561"/>
      <c r="AJ1413" s="561"/>
      <c r="AK1413" s="561"/>
      <c r="AM1413" s="561"/>
      <c r="AN1413" s="561"/>
      <c r="AO1413" s="561"/>
      <c r="AP1413" s="561"/>
      <c r="AQ1413" s="561"/>
      <c r="AR1413" s="561"/>
      <c r="AS1413" s="561"/>
      <c r="AU1413" s="561"/>
      <c r="AV1413" s="561"/>
      <c r="AW1413" s="561"/>
      <c r="AX1413" s="561"/>
      <c r="AY1413" s="561"/>
      <c r="AZ1413" s="561"/>
      <c r="BA1413" s="561"/>
      <c r="BB1413" s="561"/>
      <c r="BC1413" s="561"/>
      <c r="BD1413" s="561"/>
      <c r="BE1413" s="561"/>
      <c r="BF1413" s="561"/>
      <c r="BG1413" s="561"/>
      <c r="BH1413" s="561"/>
      <c r="BI1413" s="561"/>
      <c r="BJ1413" s="561"/>
      <c r="BK1413" s="561"/>
      <c r="BL1413" s="561"/>
      <c r="BM1413" s="561"/>
      <c r="BN1413" s="561"/>
      <c r="BO1413" s="561"/>
      <c r="BP1413" s="561"/>
      <c r="BQ1413" s="561"/>
      <c r="BR1413" s="561"/>
      <c r="BS1413" s="561"/>
      <c r="BT1413" s="561"/>
      <c r="BU1413" s="561"/>
    </row>
    <row r="1414" spans="1:73">
      <c r="A1414" s="561"/>
      <c r="E1414" s="561"/>
      <c r="H1414" s="561"/>
      <c r="Q1414" s="561"/>
      <c r="R1414" s="561"/>
      <c r="S1414" s="561"/>
      <c r="T1414" s="561"/>
      <c r="U1414" s="561"/>
      <c r="V1414" s="561"/>
      <c r="Y1414" s="561"/>
      <c r="Z1414" s="561"/>
      <c r="AA1414" s="561"/>
      <c r="AB1414" s="561"/>
      <c r="AC1414" s="561"/>
      <c r="AD1414" s="561"/>
      <c r="AE1414" s="561"/>
      <c r="AF1414" s="561"/>
      <c r="AG1414" s="561"/>
      <c r="AH1414" s="561"/>
      <c r="AJ1414" s="561"/>
      <c r="AK1414" s="561"/>
      <c r="AM1414" s="561"/>
      <c r="AN1414" s="561"/>
      <c r="AO1414" s="561"/>
      <c r="AP1414" s="561"/>
      <c r="AQ1414" s="561"/>
      <c r="AR1414" s="561"/>
      <c r="AS1414" s="561"/>
      <c r="AU1414" s="561"/>
      <c r="AV1414" s="561"/>
      <c r="AW1414" s="561"/>
      <c r="AX1414" s="561"/>
      <c r="AY1414" s="561"/>
      <c r="AZ1414" s="561"/>
      <c r="BA1414" s="561"/>
      <c r="BB1414" s="561"/>
      <c r="BC1414" s="561"/>
      <c r="BD1414" s="561"/>
      <c r="BE1414" s="561"/>
      <c r="BF1414" s="561"/>
      <c r="BG1414" s="561"/>
      <c r="BH1414" s="561"/>
      <c r="BI1414" s="561"/>
      <c r="BJ1414" s="561"/>
      <c r="BK1414" s="561"/>
      <c r="BL1414" s="561"/>
      <c r="BM1414" s="561"/>
      <c r="BN1414" s="561"/>
      <c r="BO1414" s="561"/>
      <c r="BP1414" s="561"/>
      <c r="BQ1414" s="561"/>
      <c r="BR1414" s="561"/>
      <c r="BS1414" s="561"/>
      <c r="BT1414" s="561"/>
      <c r="BU1414" s="561"/>
    </row>
    <row r="1415" spans="1:73">
      <c r="A1415" s="561"/>
      <c r="E1415" s="561"/>
      <c r="H1415" s="561"/>
      <c r="Q1415" s="561"/>
      <c r="R1415" s="561"/>
      <c r="S1415" s="561"/>
      <c r="T1415" s="561"/>
      <c r="U1415" s="561"/>
      <c r="V1415" s="561"/>
      <c r="Y1415" s="561"/>
      <c r="Z1415" s="561"/>
      <c r="AA1415" s="561"/>
      <c r="AB1415" s="561"/>
      <c r="AC1415" s="561"/>
      <c r="AD1415" s="561"/>
      <c r="AE1415" s="561"/>
      <c r="AF1415" s="561"/>
      <c r="AG1415" s="561"/>
      <c r="AH1415" s="561"/>
      <c r="AJ1415" s="561"/>
      <c r="AK1415" s="561"/>
      <c r="AM1415" s="561"/>
      <c r="AN1415" s="561"/>
      <c r="AO1415" s="561"/>
      <c r="AP1415" s="561"/>
      <c r="AQ1415" s="561"/>
      <c r="AR1415" s="561"/>
      <c r="AS1415" s="561"/>
      <c r="AU1415" s="561"/>
      <c r="AV1415" s="561"/>
      <c r="AW1415" s="561"/>
      <c r="AX1415" s="561"/>
      <c r="AY1415" s="561"/>
      <c r="AZ1415" s="561"/>
      <c r="BA1415" s="561"/>
      <c r="BB1415" s="561"/>
      <c r="BC1415" s="561"/>
      <c r="BD1415" s="561"/>
      <c r="BE1415" s="561"/>
      <c r="BF1415" s="561"/>
      <c r="BG1415" s="561"/>
      <c r="BH1415" s="561"/>
      <c r="BI1415" s="561"/>
      <c r="BJ1415" s="561"/>
      <c r="BK1415" s="561"/>
      <c r="BL1415" s="561"/>
      <c r="BM1415" s="561"/>
      <c r="BN1415" s="561"/>
      <c r="BO1415" s="561"/>
      <c r="BP1415" s="561"/>
      <c r="BQ1415" s="561"/>
      <c r="BR1415" s="561"/>
      <c r="BS1415" s="561"/>
      <c r="BT1415" s="561"/>
      <c r="BU1415" s="561"/>
    </row>
    <row r="1416" spans="1:73">
      <c r="A1416" s="561"/>
      <c r="E1416" s="561"/>
      <c r="H1416" s="561"/>
      <c r="Q1416" s="561"/>
      <c r="R1416" s="561"/>
      <c r="S1416" s="561"/>
      <c r="T1416" s="561"/>
      <c r="U1416" s="561"/>
      <c r="V1416" s="561"/>
      <c r="Y1416" s="561"/>
      <c r="Z1416" s="561"/>
      <c r="AA1416" s="561"/>
      <c r="AB1416" s="561"/>
      <c r="AC1416" s="561"/>
      <c r="AD1416" s="561"/>
      <c r="AE1416" s="561"/>
      <c r="AF1416" s="561"/>
      <c r="AG1416" s="561"/>
      <c r="AH1416" s="561"/>
      <c r="AJ1416" s="561"/>
      <c r="AK1416" s="561"/>
      <c r="AM1416" s="561"/>
      <c r="AN1416" s="561"/>
      <c r="AO1416" s="561"/>
      <c r="AP1416" s="561"/>
      <c r="AQ1416" s="561"/>
      <c r="AR1416" s="561"/>
      <c r="AS1416" s="561"/>
      <c r="AU1416" s="561"/>
      <c r="AV1416" s="561"/>
      <c r="AW1416" s="561"/>
      <c r="AX1416" s="561"/>
      <c r="AY1416" s="561"/>
      <c r="AZ1416" s="561"/>
      <c r="BA1416" s="561"/>
      <c r="BB1416" s="561"/>
      <c r="BC1416" s="561"/>
      <c r="BD1416" s="561"/>
      <c r="BE1416" s="561"/>
      <c r="BF1416" s="561"/>
      <c r="BG1416" s="561"/>
      <c r="BH1416" s="561"/>
      <c r="BI1416" s="561"/>
      <c r="BJ1416" s="561"/>
      <c r="BK1416" s="561"/>
      <c r="BL1416" s="561"/>
      <c r="BM1416" s="561"/>
      <c r="BN1416" s="561"/>
      <c r="BO1416" s="561"/>
      <c r="BP1416" s="561"/>
      <c r="BQ1416" s="561"/>
      <c r="BR1416" s="561"/>
      <c r="BS1416" s="561"/>
      <c r="BT1416" s="561"/>
      <c r="BU1416" s="561"/>
    </row>
    <row r="1417" spans="1:73">
      <c r="A1417" s="561"/>
      <c r="E1417" s="561"/>
      <c r="H1417" s="561"/>
      <c r="Q1417" s="561"/>
      <c r="R1417" s="561"/>
      <c r="S1417" s="561"/>
      <c r="T1417" s="561"/>
      <c r="U1417" s="561"/>
      <c r="V1417" s="561"/>
      <c r="Y1417" s="561"/>
      <c r="Z1417" s="561"/>
      <c r="AA1417" s="561"/>
      <c r="AB1417" s="561"/>
      <c r="AC1417" s="561"/>
      <c r="AD1417" s="561"/>
      <c r="AE1417" s="561"/>
      <c r="AF1417" s="561"/>
      <c r="AG1417" s="561"/>
      <c r="AH1417" s="561"/>
      <c r="AJ1417" s="561"/>
      <c r="AK1417" s="561"/>
      <c r="AM1417" s="561"/>
      <c r="AN1417" s="561"/>
      <c r="AO1417" s="561"/>
      <c r="AP1417" s="561"/>
      <c r="AQ1417" s="561"/>
      <c r="AR1417" s="561"/>
      <c r="AS1417" s="561"/>
      <c r="AU1417" s="561"/>
      <c r="AV1417" s="561"/>
      <c r="AW1417" s="561"/>
      <c r="AX1417" s="561"/>
      <c r="AY1417" s="561"/>
      <c r="AZ1417" s="561"/>
      <c r="BA1417" s="561"/>
      <c r="BB1417" s="561"/>
      <c r="BC1417" s="561"/>
      <c r="BD1417" s="561"/>
      <c r="BE1417" s="561"/>
      <c r="BF1417" s="561"/>
      <c r="BG1417" s="561"/>
      <c r="BH1417" s="561"/>
      <c r="BI1417" s="561"/>
      <c r="BJ1417" s="561"/>
      <c r="BK1417" s="561"/>
      <c r="BL1417" s="561"/>
      <c r="BM1417" s="561"/>
      <c r="BN1417" s="561"/>
      <c r="BO1417" s="561"/>
      <c r="BP1417" s="561"/>
      <c r="BQ1417" s="561"/>
      <c r="BR1417" s="561"/>
      <c r="BS1417" s="561"/>
      <c r="BT1417" s="561"/>
      <c r="BU1417" s="561"/>
    </row>
    <row r="1418" spans="1:73">
      <c r="A1418" s="561"/>
      <c r="E1418" s="561"/>
      <c r="H1418" s="561"/>
      <c r="Q1418" s="561"/>
      <c r="R1418" s="561"/>
      <c r="S1418" s="561"/>
      <c r="T1418" s="561"/>
      <c r="U1418" s="561"/>
      <c r="V1418" s="561"/>
      <c r="Y1418" s="561"/>
      <c r="Z1418" s="561"/>
      <c r="AA1418" s="561"/>
      <c r="AB1418" s="561"/>
      <c r="AC1418" s="561"/>
      <c r="AD1418" s="561"/>
      <c r="AE1418" s="561"/>
      <c r="AF1418" s="561"/>
      <c r="AG1418" s="561"/>
      <c r="AH1418" s="561"/>
      <c r="AJ1418" s="561"/>
      <c r="AK1418" s="561"/>
      <c r="AM1418" s="561"/>
      <c r="AN1418" s="561"/>
      <c r="AO1418" s="561"/>
      <c r="AP1418" s="561"/>
      <c r="AQ1418" s="561"/>
      <c r="AR1418" s="561"/>
      <c r="AS1418" s="561"/>
      <c r="AU1418" s="561"/>
      <c r="AV1418" s="561"/>
      <c r="AW1418" s="561"/>
      <c r="AX1418" s="561"/>
      <c r="AY1418" s="561"/>
      <c r="AZ1418" s="561"/>
      <c r="BA1418" s="561"/>
      <c r="BB1418" s="561"/>
      <c r="BC1418" s="561"/>
      <c r="BD1418" s="561"/>
      <c r="BE1418" s="561"/>
      <c r="BF1418" s="561"/>
      <c r="BG1418" s="561"/>
      <c r="BH1418" s="561"/>
      <c r="BI1418" s="561"/>
      <c r="BJ1418" s="561"/>
      <c r="BK1418" s="561"/>
      <c r="BL1418" s="561"/>
      <c r="BM1418" s="561"/>
      <c r="BN1418" s="561"/>
      <c r="BO1418" s="561"/>
      <c r="BP1418" s="561"/>
      <c r="BQ1418" s="561"/>
      <c r="BR1418" s="561"/>
      <c r="BS1418" s="561"/>
      <c r="BT1418" s="561"/>
      <c r="BU1418" s="561"/>
    </row>
    <row r="1419" spans="1:73">
      <c r="A1419" s="561"/>
      <c r="E1419" s="561"/>
      <c r="H1419" s="561"/>
    </row>
  </sheetData>
  <autoFilter ref="A22:CE68"/>
  <phoneticPr fontId="55" type="noConversion"/>
  <conditionalFormatting sqref="I1:J13 N20:P21 L1:L13 K84:L212 I14:L14 I85:J242 P74:P248 N74:O241 I18:L21 N23:P73">
    <cfRule type="cellIs" dxfId="489" priority="154" stopIfTrue="1" operator="equal">
      <formula>"U"</formula>
    </cfRule>
    <cfRule type="cellIs" dxfId="488" priority="155" stopIfTrue="1" operator="equal">
      <formula>"O"</formula>
    </cfRule>
  </conditionalFormatting>
  <conditionalFormatting sqref="M23:M241">
    <cfRule type="cellIs" dxfId="487" priority="156" stopIfTrue="1" operator="equal">
      <formula>"W"</formula>
    </cfRule>
    <cfRule type="cellIs" dxfId="486" priority="157" stopIfTrue="1" operator="equal">
      <formula>"D"</formula>
    </cfRule>
  </conditionalFormatting>
  <conditionalFormatting sqref="AL23:AL241">
    <cfRule type="cellIs" dxfId="485" priority="158" stopIfTrue="1" operator="notEqual">
      <formula>11</formula>
    </cfRule>
    <cfRule type="cellIs" dxfId="484" priority="159" stopIfTrue="1" operator="between">
      <formula>0</formula>
      <formula>20</formula>
    </cfRule>
  </conditionalFormatting>
  <conditionalFormatting sqref="AK22:AK172">
    <cfRule type="cellIs" dxfId="483" priority="148" stopIfTrue="1" operator="notEqual">
      <formula>0</formula>
    </cfRule>
    <cfRule type="cellIs" dxfId="482" priority="149" stopIfTrue="1" operator="between">
      <formula>0</formula>
      <formula>20</formula>
    </cfRule>
  </conditionalFormatting>
  <conditionalFormatting sqref="AJ22:AJ96">
    <cfRule type="cellIs" dxfId="481" priority="147" operator="equal">
      <formula>"T"</formula>
    </cfRule>
  </conditionalFormatting>
  <conditionalFormatting sqref="T84">
    <cfRule type="cellIs" dxfId="480" priority="146" operator="lessThan">
      <formula>0</formula>
    </cfRule>
  </conditionalFormatting>
  <conditionalFormatting sqref="K80:L80">
    <cfRule type="cellIs" dxfId="479" priority="144" stopIfTrue="1" operator="equal">
      <formula>"U"</formula>
    </cfRule>
    <cfRule type="cellIs" dxfId="478" priority="145" stopIfTrue="1" operator="equal">
      <formula>"O"</formula>
    </cfRule>
  </conditionalFormatting>
  <conditionalFormatting sqref="K28">
    <cfRule type="cellIs" dxfId="477" priority="142" stopIfTrue="1" operator="equal">
      <formula>"U"</formula>
    </cfRule>
    <cfRule type="cellIs" dxfId="476" priority="143" stopIfTrue="1" operator="equal">
      <formula>"O"</formula>
    </cfRule>
  </conditionalFormatting>
  <conditionalFormatting sqref="L39">
    <cfRule type="cellIs" dxfId="475" priority="140" stopIfTrue="1" operator="equal">
      <formula>"U"</formula>
    </cfRule>
    <cfRule type="cellIs" dxfId="474" priority="141" stopIfTrue="1" operator="equal">
      <formula>"O"</formula>
    </cfRule>
  </conditionalFormatting>
  <conditionalFormatting sqref="K43:K44">
    <cfRule type="cellIs" dxfId="473" priority="138" stopIfTrue="1" operator="equal">
      <formula>"U"</formula>
    </cfRule>
    <cfRule type="cellIs" dxfId="472" priority="139" stopIfTrue="1" operator="equal">
      <formula>"O"</formula>
    </cfRule>
  </conditionalFormatting>
  <conditionalFormatting sqref="K51">
    <cfRule type="cellIs" dxfId="471" priority="136" stopIfTrue="1" operator="equal">
      <formula>"U"</formula>
    </cfRule>
    <cfRule type="cellIs" dxfId="470" priority="137" stopIfTrue="1" operator="equal">
      <formula>"O"</formula>
    </cfRule>
  </conditionalFormatting>
  <conditionalFormatting sqref="L51">
    <cfRule type="cellIs" dxfId="469" priority="134" stopIfTrue="1" operator="equal">
      <formula>"U"</formula>
    </cfRule>
    <cfRule type="cellIs" dxfId="468" priority="135" stopIfTrue="1" operator="equal">
      <formula>"O"</formula>
    </cfRule>
  </conditionalFormatting>
  <conditionalFormatting sqref="J43:J60 A61:I61 A66:J66 A65:I65 H69:J69 A70:J72 A76:J122 A73:I75 A23:J46 B47:J48 A49:J60 A63:J64">
    <cfRule type="expression" dxfId="467" priority="133">
      <formula>"J24=""J1L"""</formula>
    </cfRule>
  </conditionalFormatting>
  <conditionalFormatting sqref="K39">
    <cfRule type="cellIs" dxfId="466" priority="127" stopIfTrue="1" operator="equal">
      <formula>"U"</formula>
    </cfRule>
    <cfRule type="cellIs" dxfId="465" priority="128" stopIfTrue="1" operator="equal">
      <formula>"O"</formula>
    </cfRule>
  </conditionalFormatting>
  <conditionalFormatting sqref="L77">
    <cfRule type="cellIs" dxfId="464" priority="110" stopIfTrue="1" operator="equal">
      <formula>"U"</formula>
    </cfRule>
    <cfRule type="cellIs" dxfId="463" priority="111" stopIfTrue="1" operator="equal">
      <formula>"O"</formula>
    </cfRule>
  </conditionalFormatting>
  <conditionalFormatting sqref="BC69:BC109 AO73:AO109 AS69:AS109 BJ38:BJ109 AM41:AM45 AM23:AO38 AO39 AM40:AO40 AN41:AO46 AV47 BG48:BG64 AO47 BT23:BT57 BU23:CA58 BU59:BW59 BY59:CA59 AY59:BB109 AP23:AP46 AY23:BB57 BD23:BD64 BD59:BE109 AQ23:AQ42 BC23:BC46 AT23:AW46 AR23:AR46 AS23:AS38 BE23:BG46 BC48:BC57 BE48:BE57 AN48:AP57 AR48:AR109 BF48:BF109 AQ45:AQ109 AW48:AW63 BC59:BC63 AR58:BH58 BJ23:BK57 BJ58:BN58 AM48:AM109 AN59:AN109 AP59:AP109 AS42:AS65 BH23:BI109 AW65:AW109 BJ59:BK109 BL68:CA109 BT59:BT67 BU60:CA67 BL23:BS67 AT48:AV109 AO61:AO69 BG66:BG109">
    <cfRule type="expression" dxfId="462" priority="101">
      <formula>OR(AM23="b",AM23="inj",AM23="??",AM23="ban",AM23="INT")</formula>
    </cfRule>
  </conditionalFormatting>
  <conditionalFormatting sqref="BU38">
    <cfRule type="expression" dxfId="461" priority="87">
      <formula>OR(BU38="b",BU38="inj",BU38="??",BU38="ban",BU38="INT")</formula>
    </cfRule>
  </conditionalFormatting>
  <conditionalFormatting sqref="AS39">
    <cfRule type="expression" dxfId="460" priority="84">
      <formula>OR(AS39="b",AS39="inj",AS39="??",AS39="ban",AS39="INT")</formula>
    </cfRule>
  </conditionalFormatting>
  <conditionalFormatting sqref="BF39:BF40">
    <cfRule type="expression" dxfId="459" priority="83">
      <formula>OR(BF39="b",BF39="inj",BF39="??",BF39="ban",BF39="INT")</formula>
    </cfRule>
  </conditionalFormatting>
  <conditionalFormatting sqref="BU39:BU40">
    <cfRule type="expression" dxfId="458" priority="82">
      <formula>OR(BU39="b",BU39="inj",BU39="??",BU39="ban",BU39="INT")</formula>
    </cfRule>
  </conditionalFormatting>
  <conditionalFormatting sqref="AS41">
    <cfRule type="expression" dxfId="457" priority="79">
      <formula>OR(AS41="b",AS41="inj",AS41="??",AS41="ban",AS41="INT")</formula>
    </cfRule>
  </conditionalFormatting>
  <conditionalFormatting sqref="BU41">
    <cfRule type="expression" dxfId="456" priority="78">
      <formula>OR(BU41="b",BU41="inj",BU41="??",BU41="ban",BU41="INT")</formula>
    </cfRule>
  </conditionalFormatting>
  <conditionalFormatting sqref="A47:A48">
    <cfRule type="expression" dxfId="455" priority="75">
      <formula>"J24=""J1L"""</formula>
    </cfRule>
  </conditionalFormatting>
  <conditionalFormatting sqref="AP58">
    <cfRule type="expression" dxfId="454" priority="73">
      <formula>OR(AP58="b",AP58="inj",AP58="??",AP58="ban",AP58="INT")</formula>
    </cfRule>
  </conditionalFormatting>
  <conditionalFormatting sqref="AN58">
    <cfRule type="expression" dxfId="453" priority="71">
      <formula>OR(AN58="b",AN58="inj",AN58="??",AN58="ban",AN58="INT")</formula>
    </cfRule>
  </conditionalFormatting>
  <conditionalFormatting sqref="BC58">
    <cfRule type="expression" dxfId="452" priority="70">
      <formula>OR(BC58="b",BC58="inj",BC58="??",BC58="ban",BC58="INT")</formula>
    </cfRule>
  </conditionalFormatting>
  <conditionalFormatting sqref="BB58">
    <cfRule type="expression" dxfId="451" priority="69">
      <formula>OR(BB58="b",BB58="inj",BB58="??",BB58="ban",BB58="INT")</formula>
    </cfRule>
  </conditionalFormatting>
  <conditionalFormatting sqref="BK58">
    <cfRule type="expression" dxfId="450" priority="68">
      <formula>OR(BK58="b",BK58="inj",BK58="??",BK58="ban",BK58="INT")</formula>
    </cfRule>
  </conditionalFormatting>
  <conditionalFormatting sqref="AO58:AO60">
    <cfRule type="expression" dxfId="449" priority="67">
      <formula>OR(AO58="b",AO58="inj",AO58="??",AO58="ban",AO58="INT")</formula>
    </cfRule>
  </conditionalFormatting>
  <conditionalFormatting sqref="J61">
    <cfRule type="expression" dxfId="448" priority="66">
      <formula>"J24=""J1L"""</formula>
    </cfRule>
  </conditionalFormatting>
  <conditionalFormatting sqref="AP59:AP70">
    <cfRule type="expression" dxfId="447" priority="65">
      <formula>OR(AP59="b",AP59="inj",AP59="??",AP59="ban",AP59="INT")</formula>
    </cfRule>
  </conditionalFormatting>
  <conditionalFormatting sqref="J65">
    <cfRule type="expression" dxfId="446" priority="63">
      <formula>"J24=""J1L"""</formula>
    </cfRule>
  </conditionalFormatting>
  <conditionalFormatting sqref="AW64">
    <cfRule type="expression" dxfId="445" priority="62">
      <formula>OR(AW64="b",AW64="inj",AW64="??",AW64="ban",AW64="INT")</formula>
    </cfRule>
  </conditionalFormatting>
  <conditionalFormatting sqref="BC66 BC68">
    <cfRule type="expression" dxfId="444" priority="61">
      <formula>OR(BC66="b",BC66="inj",BC66="??",BC66="ban",BC66="INT")</formula>
    </cfRule>
  </conditionalFormatting>
  <conditionalFormatting sqref="AS67:AS68">
    <cfRule type="expression" dxfId="443" priority="60">
      <formula>OR(AS67="b",AS67="inj",AS67="??",AS67="ban",AS67="INT")</formula>
    </cfRule>
  </conditionalFormatting>
  <conditionalFormatting sqref="BG66:BG68">
    <cfRule type="expression" dxfId="442" priority="59">
      <formula>OR(BG66="b",BG66="inj",BG66="??",BG66="ban",BG66="INT")</formula>
    </cfRule>
  </conditionalFormatting>
  <conditionalFormatting sqref="A69:G69">
    <cfRule type="expression" dxfId="441" priority="58">
      <formula>"J24=""J1L"""</formula>
    </cfRule>
  </conditionalFormatting>
  <conditionalFormatting sqref="BC67">
    <cfRule type="expression" dxfId="440" priority="57">
      <formula>OR(BC67="b",BC67="inj",BC67="??",BC67="ban",BC67="INT")</formula>
    </cfRule>
  </conditionalFormatting>
  <conditionalFormatting sqref="BC67">
    <cfRule type="expression" dxfId="439" priority="56">
      <formula>OR(BC67="b",BC67="inj",BC67="??",BC67="ban",BC67="INT")</formula>
    </cfRule>
  </conditionalFormatting>
  <conditionalFormatting sqref="BB68:BB72">
    <cfRule type="expression" dxfId="438" priority="55">
      <formula>OR(BB68="b",BB68="inj",BB68="??",BB68="ban",BB68="INT")</formula>
    </cfRule>
  </conditionalFormatting>
  <conditionalFormatting sqref="BF67:BF70">
    <cfRule type="expression" dxfId="437" priority="54">
      <formula>OR(BF67="b",BF67="inj",BF67="??",BF67="ban",BF67="INT")</formula>
    </cfRule>
  </conditionalFormatting>
  <conditionalFormatting sqref="J73">
    <cfRule type="expression" dxfId="436" priority="53">
      <formula>"J24=""J1L"""</formula>
    </cfRule>
  </conditionalFormatting>
  <conditionalFormatting sqref="J74">
    <cfRule type="expression" dxfId="435" priority="52">
      <formula>"J24=""J1L"""</formula>
    </cfRule>
  </conditionalFormatting>
  <conditionalFormatting sqref="AO70:AO72">
    <cfRule type="expression" dxfId="434" priority="48">
      <formula>OR(AO70="b",AO70="inj",AO70="??",AO70="ban",AO70="INT")</formula>
    </cfRule>
  </conditionalFormatting>
  <conditionalFormatting sqref="AO70:AO72">
    <cfRule type="expression" dxfId="433" priority="47">
      <formula>OR(AO70="b",AO70="inj",AO70="??",AO70="ban",AO70="INT")</formula>
    </cfRule>
  </conditionalFormatting>
  <conditionalFormatting sqref="BJ71:BJ72">
    <cfRule type="expression" dxfId="432" priority="46">
      <formula>OR(BJ71="b",BJ71="inj",BJ71="??",BJ71="ban",BJ71="INT")</formula>
    </cfRule>
  </conditionalFormatting>
  <conditionalFormatting sqref="BG71:BG72">
    <cfRule type="expression" dxfId="431" priority="45">
      <formula>OR(BG71="b",BG71="inj",BG71="??",BG71="ban",BG71="INT")</formula>
    </cfRule>
  </conditionalFormatting>
  <conditionalFormatting sqref="J75">
    <cfRule type="expression" dxfId="430" priority="43">
      <formula>"J24=""J1L"""</formula>
    </cfRule>
  </conditionalFormatting>
  <conditionalFormatting sqref="BR19:BU19 AM19:AW19 BO19:BP19 AY19:BM19">
    <cfRule type="expression" dxfId="429" priority="34">
      <formula>OR(AM19="A",AM19="CF",AM19="SS",AM19="ST",AM19="AF",AM19="RW",AM19="LW")</formula>
    </cfRule>
    <cfRule type="expression" dxfId="428" priority="35">
      <formula>OR(AM19="M",AM19="CM",AM19="LM",AM19="RM",AM19="DM",AM19="AM")</formula>
    </cfRule>
    <cfRule type="expression" dxfId="427" priority="36">
      <formula>OR(AM19="D",AM19="CB",AM19="LB",AM19="RB")</formula>
    </cfRule>
    <cfRule type="expression" dxfId="426" priority="37">
      <formula>OR(AM19="G",AM19="GK")</formula>
    </cfRule>
  </conditionalFormatting>
  <conditionalFormatting sqref="BR19:BU19 AM19:AW19 BO19:BP19 AY19:BM19">
    <cfRule type="expression" dxfId="425" priority="30">
      <formula>OR(AM19="A",AM19="CF",AM19="SS",AM19="ST",AM19="RW",AM19="LW")</formula>
    </cfRule>
    <cfRule type="expression" dxfId="424" priority="31">
      <formula>OR(AM19="M",AM19="CM",AM19="LM",AM19="RM",AM19="DM",AM19="AM")</formula>
    </cfRule>
    <cfRule type="expression" dxfId="423" priority="32">
      <formula>OR(AM19="D",AM19="CB",AM19="LB",AM19="RB")</formula>
    </cfRule>
    <cfRule type="expression" dxfId="422" priority="33">
      <formula>OR(AM19="G",AM19="GK")</formula>
    </cfRule>
  </conditionalFormatting>
  <conditionalFormatting sqref="BR16:BU16 AM16:BP16">
    <cfRule type="top10" dxfId="421" priority="653" stopIfTrue="1" rank="5"/>
  </conditionalFormatting>
  <conditionalFormatting sqref="BR15:BU15 AM15:BP15">
    <cfRule type="top10" dxfId="420" priority="655" rank="11"/>
  </conditionalFormatting>
  <conditionalFormatting sqref="BR17:BU17 AM17:BP17">
    <cfRule type="top10" dxfId="419" priority="657" stopIfTrue="1" rank="5"/>
  </conditionalFormatting>
  <conditionalFormatting sqref="BR14:BU14 AM14:BP14">
    <cfRule type="top10" dxfId="418" priority="659" rank="11"/>
  </conditionalFormatting>
  <conditionalFormatting sqref="AS40">
    <cfRule type="expression" dxfId="417" priority="29">
      <formula>OR(AS40="b",AS40="inj",AS40="??",AS40="ban",AS40="INT")</formula>
    </cfRule>
  </conditionalFormatting>
  <conditionalFormatting sqref="BJ40:BJ41">
    <cfRule type="expression" dxfId="416" priority="28">
      <formula>OR(BJ40="b",BJ40="inj",BJ40="??",BJ40="ban",BJ40="INT")</formula>
    </cfRule>
  </conditionalFormatting>
  <conditionalFormatting sqref="AQ43:AQ44">
    <cfRule type="expression" dxfId="415" priority="25">
      <formula>OR(AQ43="b",AQ43="inj",AQ43="??",AQ43="ban",AQ43="INT")</formula>
    </cfRule>
  </conditionalFormatting>
  <conditionalFormatting sqref="AX23:AX109">
    <cfRule type="expression" dxfId="414" priority="24">
      <formula>OR(AX23="b",AX23="inj",AX23="??",AX23="ban",AX23="INT")</formula>
    </cfRule>
  </conditionalFormatting>
  <conditionalFormatting sqref="AM46">
    <cfRule type="expression" dxfId="413" priority="23">
      <formula>OR(AM46="b",AM46="inj",AM46="??",AM46="ban",AM46="INT")</formula>
    </cfRule>
  </conditionalFormatting>
  <conditionalFormatting sqref="AM47">
    <cfRule type="expression" dxfId="412" priority="22">
      <formula>OR(AM47="b",AM47="inj",AM47="??",AM47="ban",AM47="INT")</formula>
    </cfRule>
  </conditionalFormatting>
  <conditionalFormatting sqref="AN47">
    <cfRule type="expression" dxfId="411" priority="21">
      <formula>OR(AN47="b",AN47="inj",AN47="??",AN47="ban",AN47="INT")</formula>
    </cfRule>
  </conditionalFormatting>
  <conditionalFormatting sqref="BC47">
    <cfRule type="expression" dxfId="410" priority="20">
      <formula>OR(BC47="b",BC47="inj",BC47="??",BC47="ban",BC47="INT")</formula>
    </cfRule>
  </conditionalFormatting>
  <conditionalFormatting sqref="AP47">
    <cfRule type="expression" dxfId="409" priority="19">
      <formula>OR(AP47="b",AP47="inj",AP47="??",AP47="ban",AP47="INT")</formula>
    </cfRule>
  </conditionalFormatting>
  <conditionalFormatting sqref="BE47">
    <cfRule type="expression" dxfId="408" priority="18">
      <formula>OR(BE47="b",BE47="inj",BE47="??",BE47="ban",BE47="INT")</formula>
    </cfRule>
  </conditionalFormatting>
  <conditionalFormatting sqref="BF47">
    <cfRule type="expression" dxfId="407" priority="17">
      <formula>OR(BF47="b",BF47="inj",BF47="??",BF47="ban",BF47="INT")</formula>
    </cfRule>
  </conditionalFormatting>
  <conditionalFormatting sqref="AT47">
    <cfRule type="expression" dxfId="406" priority="16">
      <formula>OR(AT47="b",AT47="inj",AT47="??",AT47="ban",AT47="INT")</formula>
    </cfRule>
  </conditionalFormatting>
  <conditionalFormatting sqref="AU47">
    <cfRule type="expression" dxfId="405" priority="15">
      <formula>OR(AU47="b",AU47="inj",AU47="??",AU47="ban",AU47="INT")</formula>
    </cfRule>
  </conditionalFormatting>
  <conditionalFormatting sqref="AR47">
    <cfRule type="expression" dxfId="404" priority="14">
      <formula>OR(AR47="b",AR47="inj",AR47="??",AR47="ban",AR47="INT")</formula>
    </cfRule>
  </conditionalFormatting>
  <conditionalFormatting sqref="AW47">
    <cfRule type="expression" dxfId="403" priority="13">
      <formula>OR(AW47="b",AW47="inj",AW47="??",AW47="ban",AW47="INT")</formula>
    </cfRule>
  </conditionalFormatting>
  <conditionalFormatting sqref="BG47">
    <cfRule type="expression" dxfId="402" priority="12">
      <formula>OR(BG47="b",BG47="inj",BG47="??",BG47="ban",BG47="INT")</formula>
    </cfRule>
  </conditionalFormatting>
  <conditionalFormatting sqref="A62:I62">
    <cfRule type="expression" dxfId="401" priority="11">
      <formula>"J24=""J1L"""</formula>
    </cfRule>
  </conditionalFormatting>
  <conditionalFormatting sqref="J62">
    <cfRule type="expression" dxfId="400" priority="10">
      <formula>"J24=""J1L"""</formula>
    </cfRule>
  </conditionalFormatting>
  <conditionalFormatting sqref="A67:I67">
    <cfRule type="expression" dxfId="399" priority="9">
      <formula>"J24=""J1L"""</formula>
    </cfRule>
  </conditionalFormatting>
  <conditionalFormatting sqref="J67">
    <cfRule type="expression" dxfId="398" priority="8">
      <formula>"J24=""J1L"""</formula>
    </cfRule>
  </conditionalFormatting>
  <conditionalFormatting sqref="BC64">
    <cfRule type="expression" dxfId="397" priority="7">
      <formula>OR(BC64="b",BC64="inj",BC64="??",BC64="ban",BC64="INT")</formula>
    </cfRule>
  </conditionalFormatting>
  <conditionalFormatting sqref="BC65">
    <cfRule type="expression" dxfId="396" priority="6">
      <formula>OR(BC65="b",BC65="inj",BC65="??",BC65="ban",BC65="INT")</formula>
    </cfRule>
  </conditionalFormatting>
  <conditionalFormatting sqref="BG65">
    <cfRule type="expression" dxfId="395" priority="5">
      <formula>OR(BG65="b",BG65="inj",BG65="??",BG65="ban",BG65="INT")</formula>
    </cfRule>
  </conditionalFormatting>
  <conditionalFormatting sqref="AS66">
    <cfRule type="expression" dxfId="394" priority="4">
      <formula>OR(AS66="b",AS66="inj",AS66="??",AS66="ban",AS66="INT")</formula>
    </cfRule>
  </conditionalFormatting>
  <conditionalFormatting sqref="A68:I68">
    <cfRule type="expression" dxfId="393" priority="3">
      <formula>"J24=""J1L"""</formula>
    </cfRule>
  </conditionalFormatting>
  <conditionalFormatting sqref="J68">
    <cfRule type="expression" dxfId="392" priority="2">
      <formula>"J24=""J1L"""</formula>
    </cfRule>
  </conditionalFormatting>
  <conditionalFormatting sqref="AO67">
    <cfRule type="expression" dxfId="391" priority="1">
      <formula>OR(AO67="b",AO67="inj",AO67="??",AO67="ban",AO67="INT")</formula>
    </cfRule>
  </conditionalFormatting>
  <dataValidations disablePrompts="1" count="2">
    <dataValidation allowBlank="1" showInputMessage="1" showErrorMessage="1" errorTitle="Invalid Code" error="Invalid Code" sqref="L2"/>
    <dataValidation type="list" errorStyle="information" allowBlank="1" showInputMessage="1" showErrorMessage="1" errorTitle="Error" error="Invalid League Code" sqref="R1:V1">
      <formula1>$J23:$J196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X91"/>
  <sheetViews>
    <sheetView zoomScale="80" zoomScaleNormal="80" workbookViewId="0">
      <pane ySplit="8" topLeftCell="A9" activePane="bottomLeft" state="frozen"/>
      <selection activeCell="BC70" sqref="BC70"/>
      <selection pane="bottomLeft" activeCell="AS50" sqref="AS50"/>
    </sheetView>
  </sheetViews>
  <sheetFormatPr defaultColWidth="9.140625" defaultRowHeight="12.75"/>
  <cols>
    <col min="1" max="1" width="4" style="441" customWidth="1"/>
    <col min="2" max="2" width="21.5703125" style="19" customWidth="1"/>
    <col min="3" max="3" width="21.5703125" style="441" bestFit="1" customWidth="1"/>
    <col min="4" max="18" width="4.140625" style="105" customWidth="1"/>
    <col min="19" max="19" width="4.7109375" style="105" customWidth="1"/>
    <col min="20" max="28" width="4.140625" style="105" customWidth="1"/>
    <col min="29" max="29" width="4.140625" style="104" customWidth="1"/>
    <col min="30" max="30" width="4.140625" style="105" hidden="1" customWidth="1"/>
    <col min="31" max="31" width="4.140625" style="3" customWidth="1"/>
    <col min="32" max="32" width="3.85546875" style="3" hidden="1" customWidth="1"/>
    <col min="33" max="35" width="4.140625" style="3" hidden="1" customWidth="1"/>
    <col min="36" max="36" width="4.28515625" style="3" hidden="1" customWidth="1"/>
    <col min="37" max="37" width="4.5703125" style="3" hidden="1" customWidth="1"/>
    <col min="38" max="38" width="4.28515625" style="3" hidden="1" customWidth="1"/>
    <col min="39" max="39" width="5.140625" style="3" hidden="1" customWidth="1"/>
    <col min="40" max="40" width="1.28515625" style="3" customWidth="1"/>
    <col min="41" max="41" width="9.140625" style="3"/>
    <col min="42" max="42" width="10.42578125" style="444" customWidth="1"/>
    <col min="43" max="47" width="9.140625" style="3"/>
    <col min="48" max="48" width="10.28515625" style="3" customWidth="1"/>
    <col min="49" max="16384" width="9.140625" style="3"/>
  </cols>
  <sheetData>
    <row r="1" spans="1:42">
      <c r="B1" s="442" t="s">
        <v>73</v>
      </c>
      <c r="C1" s="443" t="s">
        <v>1183</v>
      </c>
    </row>
    <row r="2" spans="1:42">
      <c r="B2" s="442" t="s">
        <v>74</v>
      </c>
      <c r="C2" s="254">
        <f ca="1">IF(C1="","",V62/(COUNTA(C38:C62)))</f>
        <v>34</v>
      </c>
      <c r="D2" s="441" t="s">
        <v>75</v>
      </c>
      <c r="AP2" s="445" t="s">
        <v>76</v>
      </c>
    </row>
    <row r="3" spans="1:42">
      <c r="B3" s="24" t="s">
        <v>77</v>
      </c>
      <c r="C3" s="446">
        <f>COUNTA(C38:C61)</f>
        <v>18</v>
      </c>
      <c r="D3" s="102"/>
      <c r="E3" s="441"/>
      <c r="AO3" s="105" t="s">
        <v>4</v>
      </c>
      <c r="AP3" s="447">
        <v>3</v>
      </c>
    </row>
    <row r="4" spans="1:42">
      <c r="B4" s="24" t="s">
        <v>78</v>
      </c>
      <c r="D4" s="102"/>
      <c r="E4" s="441"/>
      <c r="K4" s="448">
        <v>1</v>
      </c>
      <c r="AO4" s="105" t="s">
        <v>5</v>
      </c>
      <c r="AP4" s="449" t="s">
        <v>79</v>
      </c>
    </row>
    <row r="5" spans="1:42">
      <c r="B5" s="450" t="s">
        <v>80</v>
      </c>
      <c r="AO5" s="105" t="s">
        <v>6</v>
      </c>
      <c r="AP5" s="447"/>
    </row>
    <row r="6" spans="1:42" s="105" customFormat="1" ht="13.5" thickBot="1">
      <c r="B6" s="105">
        <v>2</v>
      </c>
      <c r="C6" s="105">
        <v>3</v>
      </c>
      <c r="D6" s="105">
        <v>4</v>
      </c>
      <c r="E6" s="105">
        <v>5</v>
      </c>
      <c r="F6" s="105">
        <v>6</v>
      </c>
      <c r="G6" s="105">
        <v>7</v>
      </c>
      <c r="H6" s="105">
        <v>8</v>
      </c>
      <c r="I6" s="105">
        <v>9</v>
      </c>
      <c r="J6" s="105">
        <v>10</v>
      </c>
      <c r="K6" s="105">
        <v>11</v>
      </c>
      <c r="L6" s="105">
        <v>12</v>
      </c>
      <c r="M6" s="105">
        <v>13</v>
      </c>
      <c r="N6" s="105">
        <v>14</v>
      </c>
      <c r="O6" s="105">
        <v>15</v>
      </c>
      <c r="P6" s="105">
        <v>16</v>
      </c>
      <c r="Q6" s="105">
        <v>17</v>
      </c>
      <c r="R6" s="105">
        <v>18</v>
      </c>
      <c r="S6" s="105">
        <v>19</v>
      </c>
      <c r="T6" s="105">
        <v>20</v>
      </c>
      <c r="U6" s="105">
        <v>21</v>
      </c>
      <c r="V6" s="105">
        <v>22</v>
      </c>
      <c r="W6" s="105">
        <v>23</v>
      </c>
      <c r="X6" s="105">
        <v>24</v>
      </c>
      <c r="Y6" s="105">
        <v>25</v>
      </c>
      <c r="Z6" s="105">
        <v>26</v>
      </c>
      <c r="AA6" s="105">
        <v>27</v>
      </c>
      <c r="AB6" s="105">
        <v>28</v>
      </c>
      <c r="AC6" s="104">
        <v>29</v>
      </c>
      <c r="AD6" s="105">
        <v>30</v>
      </c>
      <c r="AE6" s="105">
        <v>31</v>
      </c>
      <c r="AF6" s="105">
        <v>32</v>
      </c>
      <c r="AG6" s="105">
        <v>33</v>
      </c>
      <c r="AH6" s="105">
        <v>34</v>
      </c>
      <c r="AI6" s="105">
        <v>35</v>
      </c>
      <c r="AJ6" s="105">
        <v>36</v>
      </c>
      <c r="AK6" s="105">
        <v>37</v>
      </c>
      <c r="AL6" s="105">
        <v>38</v>
      </c>
      <c r="AM6" s="105">
        <v>39</v>
      </c>
      <c r="AO6" s="104" t="s">
        <v>7</v>
      </c>
      <c r="AP6" s="451" t="s">
        <v>81</v>
      </c>
    </row>
    <row r="7" spans="1:42">
      <c r="A7" s="452"/>
      <c r="B7" s="453" t="s">
        <v>82</v>
      </c>
      <c r="C7" s="393"/>
      <c r="D7" s="29" t="s">
        <v>83</v>
      </c>
      <c r="E7" s="258"/>
      <c r="F7" s="258"/>
      <c r="G7" s="258"/>
      <c r="H7" s="258"/>
      <c r="I7" s="258"/>
      <c r="J7" s="258"/>
      <c r="K7" s="258"/>
      <c r="L7" s="30"/>
      <c r="M7" s="257" t="s">
        <v>84</v>
      </c>
      <c r="N7" s="258"/>
      <c r="O7" s="258"/>
      <c r="P7" s="258"/>
      <c r="Q7" s="258"/>
      <c r="R7" s="258"/>
      <c r="S7" s="258"/>
      <c r="T7" s="258"/>
      <c r="U7" s="259"/>
      <c r="V7" s="29" t="s">
        <v>85</v>
      </c>
      <c r="W7" s="258"/>
      <c r="X7" s="258"/>
      <c r="Y7" s="258"/>
      <c r="Z7" s="258"/>
      <c r="AA7" s="258"/>
      <c r="AB7" s="258"/>
      <c r="AC7" s="258"/>
      <c r="AD7" s="259"/>
      <c r="AE7" s="30"/>
      <c r="AF7" s="454" t="s">
        <v>86</v>
      </c>
      <c r="AG7" s="454"/>
      <c r="AH7" s="454"/>
      <c r="AI7" s="454"/>
      <c r="AJ7" s="454"/>
      <c r="AK7" s="454"/>
      <c r="AL7" s="454"/>
      <c r="AM7" s="454"/>
      <c r="AO7" s="105" t="s">
        <v>8</v>
      </c>
      <c r="AP7" s="449" t="s">
        <v>87</v>
      </c>
    </row>
    <row r="8" spans="1:42" ht="13.5" thickBot="1">
      <c r="A8" s="455" t="s">
        <v>88</v>
      </c>
      <c r="B8" s="456" t="s">
        <v>89</v>
      </c>
      <c r="C8" s="457" t="s">
        <v>90</v>
      </c>
      <c r="D8" s="458" t="s">
        <v>91</v>
      </c>
      <c r="E8" s="459" t="s">
        <v>92</v>
      </c>
      <c r="F8" s="459" t="s">
        <v>93</v>
      </c>
      <c r="G8" s="459" t="s">
        <v>94</v>
      </c>
      <c r="H8" s="460" t="s">
        <v>95</v>
      </c>
      <c r="I8" s="460" t="s">
        <v>84</v>
      </c>
      <c r="J8" s="460" t="s">
        <v>96</v>
      </c>
      <c r="K8" s="460" t="s">
        <v>97</v>
      </c>
      <c r="L8" s="461" t="s">
        <v>9</v>
      </c>
      <c r="M8" s="458" t="s">
        <v>91</v>
      </c>
      <c r="N8" s="459" t="s">
        <v>92</v>
      </c>
      <c r="O8" s="459" t="s">
        <v>93</v>
      </c>
      <c r="P8" s="459" t="s">
        <v>94</v>
      </c>
      <c r="Q8" s="460" t="s">
        <v>95</v>
      </c>
      <c r="R8" s="460" t="s">
        <v>84</v>
      </c>
      <c r="S8" s="460" t="s">
        <v>96</v>
      </c>
      <c r="T8" s="460" t="s">
        <v>97</v>
      </c>
      <c r="U8" s="342" t="s">
        <v>9</v>
      </c>
      <c r="V8" s="458" t="s">
        <v>91</v>
      </c>
      <c r="W8" s="459" t="s">
        <v>92</v>
      </c>
      <c r="X8" s="459" t="s">
        <v>93</v>
      </c>
      <c r="Y8" s="459" t="s">
        <v>94</v>
      </c>
      <c r="Z8" s="460" t="s">
        <v>95</v>
      </c>
      <c r="AA8" s="460" t="s">
        <v>84</v>
      </c>
      <c r="AB8" s="460" t="s">
        <v>96</v>
      </c>
      <c r="AC8" s="462" t="s">
        <v>97</v>
      </c>
      <c r="AD8" s="342"/>
      <c r="AE8" s="461" t="s">
        <v>9</v>
      </c>
      <c r="AF8" s="458" t="s">
        <v>91</v>
      </c>
      <c r="AG8" s="459" t="s">
        <v>92</v>
      </c>
      <c r="AH8" s="459" t="s">
        <v>93</v>
      </c>
      <c r="AI8" s="459" t="s">
        <v>94</v>
      </c>
      <c r="AJ8" s="460" t="s">
        <v>95</v>
      </c>
      <c r="AK8" s="460" t="s">
        <v>84</v>
      </c>
      <c r="AL8" s="460" t="s">
        <v>96</v>
      </c>
      <c r="AM8" s="460" t="s">
        <v>97</v>
      </c>
      <c r="AO8" s="105" t="s">
        <v>98</v>
      </c>
      <c r="AP8" s="445" t="s">
        <v>99</v>
      </c>
    </row>
    <row r="9" spans="1:42" ht="14.25" customHeight="1">
      <c r="A9" s="463">
        <v>1</v>
      </c>
      <c r="B9" s="464" t="str">
        <f ca="1">IF(A9&gt;$C$3,"",VLOOKUP($A9,$A$38:$AE$62,B$6,FALSE))</f>
        <v>Kawasaki_Frontale</v>
      </c>
      <c r="C9" s="465" t="str">
        <f ca="1">IF(B9="","",VLOOKUP($A9,$A$38:$AE$62,C$6,FALSE))</f>
        <v>Kawasaki_Frontale</v>
      </c>
      <c r="D9" s="466">
        <f t="shared" ref="D9:D32" ca="1" si="0">IF($B9="","",VLOOKUP($A9,$A$38:$AE$62,D$6,FALSE))</f>
        <v>17</v>
      </c>
      <c r="E9" s="467">
        <f t="shared" ref="E9:M24" ca="1" si="1">IF($B9="","",VLOOKUP($A9,$A$38:$AE$62,E$6,FALSE))</f>
        <v>12</v>
      </c>
      <c r="F9" s="467">
        <f t="shared" ca="1" si="1"/>
        <v>4</v>
      </c>
      <c r="G9" s="467">
        <f t="shared" ca="1" si="1"/>
        <v>1</v>
      </c>
      <c r="H9" s="467">
        <f t="shared" ca="1" si="1"/>
        <v>44</v>
      </c>
      <c r="I9" s="467">
        <f t="shared" ca="1" si="1"/>
        <v>17</v>
      </c>
      <c r="J9" s="467">
        <f t="shared" ca="1" si="1"/>
        <v>27</v>
      </c>
      <c r="K9" s="467">
        <f t="shared" ca="1" si="1"/>
        <v>40</v>
      </c>
      <c r="L9" s="43">
        <f t="shared" ca="1" si="1"/>
        <v>1</v>
      </c>
      <c r="M9" s="468">
        <f ca="1">IF($B9="","",VLOOKUP($A9,$A$38:$AE$62,M$6,FALSE))</f>
        <v>17</v>
      </c>
      <c r="N9" s="467">
        <f t="shared" ref="N9:AC24" ca="1" si="2">IF($B9="","",VLOOKUP($A9,$A$38:$AE$62,N$6,FALSE))</f>
        <v>9</v>
      </c>
      <c r="O9" s="467">
        <f t="shared" ca="1" si="2"/>
        <v>5</v>
      </c>
      <c r="P9" s="467">
        <f t="shared" ca="1" si="2"/>
        <v>3</v>
      </c>
      <c r="Q9" s="467">
        <f t="shared" ca="1" si="2"/>
        <v>27</v>
      </c>
      <c r="R9" s="467">
        <f t="shared" ca="1" si="2"/>
        <v>15</v>
      </c>
      <c r="S9" s="467">
        <f t="shared" ca="1" si="2"/>
        <v>12</v>
      </c>
      <c r="T9" s="467">
        <f t="shared" ca="1" si="2"/>
        <v>32</v>
      </c>
      <c r="U9" s="469">
        <f t="shared" ca="1" si="2"/>
        <v>2</v>
      </c>
      <c r="V9" s="466">
        <f t="shared" ca="1" si="2"/>
        <v>34</v>
      </c>
      <c r="W9" s="467">
        <f t="shared" ca="1" si="2"/>
        <v>21</v>
      </c>
      <c r="X9" s="467">
        <f t="shared" ca="1" si="2"/>
        <v>9</v>
      </c>
      <c r="Y9" s="467">
        <f t="shared" ca="1" si="2"/>
        <v>4</v>
      </c>
      <c r="Z9" s="467">
        <f t="shared" ca="1" si="2"/>
        <v>71</v>
      </c>
      <c r="AA9" s="467">
        <f t="shared" ca="1" si="2"/>
        <v>32</v>
      </c>
      <c r="AB9" s="467">
        <f t="shared" ca="1" si="2"/>
        <v>39</v>
      </c>
      <c r="AC9" s="470">
        <f t="shared" ca="1" si="2"/>
        <v>72</v>
      </c>
      <c r="AD9" s="471">
        <f t="shared" ref="AD9:AE24" ca="1" si="3">IF($B9="","",VLOOKUP($A9,$A$38:$AE$62,AD$6,FALSE))</f>
        <v>72.390710001666662</v>
      </c>
      <c r="AE9" s="43">
        <f t="shared" ca="1" si="3"/>
        <v>1</v>
      </c>
      <c r="AF9" s="467">
        <f t="shared" ref="AF9:AF28" ca="1" si="4">SUM(AG9:AI9)</f>
        <v>34</v>
      </c>
      <c r="AG9" s="467">
        <f t="shared" ref="AG9:AG26" ca="1" si="5">N9+E9</f>
        <v>21</v>
      </c>
      <c r="AH9" s="467">
        <f t="shared" ref="AH9:AH26" ca="1" si="6">O9+F9</f>
        <v>9</v>
      </c>
      <c r="AI9" s="467">
        <f t="shared" ref="AI9:AI26" ca="1" si="7">P9+G9</f>
        <v>4</v>
      </c>
      <c r="AJ9" s="467">
        <f t="shared" ref="AJ9:AL26" ca="1" si="8">H9+Q9</f>
        <v>71</v>
      </c>
      <c r="AK9" s="467">
        <f t="shared" ca="1" si="8"/>
        <v>32</v>
      </c>
      <c r="AL9" s="467">
        <f t="shared" ca="1" si="8"/>
        <v>39</v>
      </c>
      <c r="AM9" s="470">
        <f t="shared" ref="AM9:AM28" ca="1" si="9">T9+K9</f>
        <v>72</v>
      </c>
      <c r="AN9" s="105"/>
      <c r="AO9" s="3">
        <f ca="1">IF(B9="","",AC9+(($C$3-1)*2*$K$4-V9)*3)</f>
        <v>72</v>
      </c>
      <c r="AP9" s="472" t="str">
        <f t="shared" ref="AP9:AP28" ca="1" si="10">IF(AO9="","",IF(AO9&lt;INDIRECT("AC$"&amp;(8+$C$3-AP$3)),"Relegated!",IF((AO9&lt;INDIRECT("AC$"&amp;(8+$C$3-AP$3-AP$5)))*(AC9&lt;=INDIRECT("AO$"&amp;(8+$C$3-AP$3+1))),"Playoff/Relegated",IF(AO9&lt;INDIRECT("AC$"&amp;(8+$C$3-AP$3-AP$5)),"Playoff",""))))</f>
        <v/>
      </c>
    </row>
    <row r="10" spans="1:42" ht="14.25" customHeight="1">
      <c r="A10" s="463">
        <v>2</v>
      </c>
      <c r="B10" s="473" t="str">
        <f t="shared" ref="B10:B32" ca="1" si="11">IF(A10&gt;$C$3,"",VLOOKUP($A10,$A$38:$AE$62,B$6,FALSE))</f>
        <v>Kashima_Antlers</v>
      </c>
      <c r="C10" s="474" t="str">
        <f t="shared" ref="C10:C32" ca="1" si="12">IF(B10="","",VLOOKUP($A10,$A$38:$AE$62,C$6,FALSE))</f>
        <v>Kashima_Antlers</v>
      </c>
      <c r="D10" s="59">
        <f t="shared" ca="1" si="0"/>
        <v>17</v>
      </c>
      <c r="E10" s="475">
        <f t="shared" ca="1" si="1"/>
        <v>11</v>
      </c>
      <c r="F10" s="475">
        <f t="shared" ca="1" si="1"/>
        <v>1</v>
      </c>
      <c r="G10" s="475">
        <f t="shared" ca="1" si="1"/>
        <v>5</v>
      </c>
      <c r="H10" s="475">
        <f t="shared" ca="1" si="1"/>
        <v>22</v>
      </c>
      <c r="I10" s="475">
        <f t="shared" ca="1" si="1"/>
        <v>12</v>
      </c>
      <c r="J10" s="475">
        <f t="shared" ca="1" si="1"/>
        <v>10</v>
      </c>
      <c r="K10" s="475">
        <f t="shared" ca="1" si="1"/>
        <v>34</v>
      </c>
      <c r="L10" s="53">
        <f t="shared" ca="1" si="1"/>
        <v>3</v>
      </c>
      <c r="M10" s="317">
        <f t="shared" ca="1" si="1"/>
        <v>17</v>
      </c>
      <c r="N10" s="475">
        <f t="shared" ca="1" si="2"/>
        <v>12</v>
      </c>
      <c r="O10" s="475">
        <f t="shared" ca="1" si="2"/>
        <v>2</v>
      </c>
      <c r="P10" s="475">
        <f t="shared" ca="1" si="2"/>
        <v>3</v>
      </c>
      <c r="Q10" s="475">
        <f t="shared" ca="1" si="2"/>
        <v>31</v>
      </c>
      <c r="R10" s="475">
        <f t="shared" ca="1" si="2"/>
        <v>19</v>
      </c>
      <c r="S10" s="475">
        <f t="shared" ca="1" si="2"/>
        <v>12</v>
      </c>
      <c r="T10" s="475">
        <f t="shared" ca="1" si="2"/>
        <v>38</v>
      </c>
      <c r="U10" s="476">
        <f t="shared" ca="1" si="2"/>
        <v>1</v>
      </c>
      <c r="V10" s="59">
        <f t="shared" ca="1" si="2"/>
        <v>34</v>
      </c>
      <c r="W10" s="475">
        <f t="shared" ca="1" si="2"/>
        <v>23</v>
      </c>
      <c r="X10" s="475">
        <f t="shared" ca="1" si="2"/>
        <v>3</v>
      </c>
      <c r="Y10" s="475">
        <f t="shared" ca="1" si="2"/>
        <v>8</v>
      </c>
      <c r="Z10" s="475">
        <f t="shared" ca="1" si="2"/>
        <v>53</v>
      </c>
      <c r="AA10" s="475">
        <f t="shared" ca="1" si="2"/>
        <v>31</v>
      </c>
      <c r="AB10" s="475">
        <f t="shared" ca="1" si="2"/>
        <v>22</v>
      </c>
      <c r="AC10" s="477">
        <f t="shared" ref="AC10:AE32" ca="1" si="13">IF($B10="","",VLOOKUP($A10,$A$38:$AE$62,AC$6,FALSE))</f>
        <v>72</v>
      </c>
      <c r="AD10" s="236">
        <f t="shared" ca="1" si="3"/>
        <v>72.220530002499999</v>
      </c>
      <c r="AE10" s="53">
        <f t="shared" ca="1" si="3"/>
        <v>2</v>
      </c>
      <c r="AF10" s="475">
        <f t="shared" ca="1" si="4"/>
        <v>34</v>
      </c>
      <c r="AG10" s="475">
        <f t="shared" ca="1" si="5"/>
        <v>23</v>
      </c>
      <c r="AH10" s="475">
        <f t="shared" ca="1" si="6"/>
        <v>3</v>
      </c>
      <c r="AI10" s="475">
        <f t="shared" ca="1" si="7"/>
        <v>8</v>
      </c>
      <c r="AJ10" s="475">
        <f t="shared" ca="1" si="8"/>
        <v>53</v>
      </c>
      <c r="AK10" s="475">
        <f t="shared" ca="1" si="8"/>
        <v>31</v>
      </c>
      <c r="AL10" s="475">
        <f t="shared" ca="1" si="8"/>
        <v>22</v>
      </c>
      <c r="AM10" s="477">
        <f t="shared" ca="1" si="9"/>
        <v>72</v>
      </c>
      <c r="AN10" s="105"/>
      <c r="AO10" s="3">
        <f t="shared" ref="AO10:AO32" ca="1" si="14">IF(B10="","",AC10+(($C$3-1)*2*$K$4-V10)*3)</f>
        <v>72</v>
      </c>
      <c r="AP10" s="472" t="str">
        <f t="shared" ca="1" si="10"/>
        <v/>
      </c>
    </row>
    <row r="11" spans="1:42" ht="14.25" customHeight="1">
      <c r="A11" s="478">
        <v>3</v>
      </c>
      <c r="B11" s="479" t="str">
        <f t="shared" ca="1" si="11"/>
        <v>Cerezo_Osaka</v>
      </c>
      <c r="C11" s="480" t="str">
        <f t="shared" ca="1" si="12"/>
        <v>Cerezo_Osaka</v>
      </c>
      <c r="D11" s="67">
        <f t="shared" ca="1" si="0"/>
        <v>17</v>
      </c>
      <c r="E11" s="349">
        <f t="shared" ca="1" si="1"/>
        <v>12</v>
      </c>
      <c r="F11" s="349">
        <f t="shared" ca="1" si="1"/>
        <v>3</v>
      </c>
      <c r="G11" s="349">
        <f t="shared" ca="1" si="1"/>
        <v>2</v>
      </c>
      <c r="H11" s="349">
        <f t="shared" ca="1" si="1"/>
        <v>37</v>
      </c>
      <c r="I11" s="349">
        <f t="shared" ca="1" si="1"/>
        <v>17</v>
      </c>
      <c r="J11" s="349">
        <f t="shared" ca="1" si="1"/>
        <v>20</v>
      </c>
      <c r="K11" s="349">
        <f t="shared" ca="1" si="1"/>
        <v>39</v>
      </c>
      <c r="L11" s="61">
        <f t="shared" ca="1" si="1"/>
        <v>2</v>
      </c>
      <c r="M11" s="481">
        <f t="shared" ca="1" si="1"/>
        <v>17</v>
      </c>
      <c r="N11" s="349">
        <f t="shared" ca="1" si="2"/>
        <v>7</v>
      </c>
      <c r="O11" s="349">
        <f t="shared" ca="1" si="2"/>
        <v>3</v>
      </c>
      <c r="P11" s="349">
        <f t="shared" ca="1" si="2"/>
        <v>7</v>
      </c>
      <c r="Q11" s="349">
        <f t="shared" ca="1" si="2"/>
        <v>28</v>
      </c>
      <c r="R11" s="349">
        <f t="shared" ca="1" si="2"/>
        <v>26</v>
      </c>
      <c r="S11" s="349">
        <f t="shared" ca="1" si="2"/>
        <v>2</v>
      </c>
      <c r="T11" s="349">
        <f t="shared" ca="1" si="2"/>
        <v>24</v>
      </c>
      <c r="U11" s="383">
        <f t="shared" ca="1" si="2"/>
        <v>8</v>
      </c>
      <c r="V11" s="67">
        <f t="shared" ca="1" si="2"/>
        <v>34</v>
      </c>
      <c r="W11" s="349">
        <f t="shared" ca="1" si="2"/>
        <v>19</v>
      </c>
      <c r="X11" s="349">
        <f t="shared" ca="1" si="2"/>
        <v>6</v>
      </c>
      <c r="Y11" s="349">
        <f t="shared" ca="1" si="2"/>
        <v>9</v>
      </c>
      <c r="Z11" s="349">
        <f t="shared" ca="1" si="2"/>
        <v>65</v>
      </c>
      <c r="AA11" s="349">
        <f t="shared" ca="1" si="2"/>
        <v>43</v>
      </c>
      <c r="AB11" s="349">
        <f t="shared" ca="1" si="2"/>
        <v>22</v>
      </c>
      <c r="AC11" s="482">
        <f t="shared" ca="1" si="13"/>
        <v>63</v>
      </c>
      <c r="AD11" s="483">
        <f t="shared" ca="1" si="3"/>
        <v>63.220650001428574</v>
      </c>
      <c r="AE11" s="61">
        <f t="shared" ca="1" si="3"/>
        <v>3</v>
      </c>
      <c r="AF11" s="349">
        <f t="shared" ca="1" si="4"/>
        <v>34</v>
      </c>
      <c r="AG11" s="349">
        <f t="shared" ca="1" si="5"/>
        <v>19</v>
      </c>
      <c r="AH11" s="349">
        <f t="shared" ca="1" si="6"/>
        <v>6</v>
      </c>
      <c r="AI11" s="349">
        <f t="shared" ca="1" si="7"/>
        <v>9</v>
      </c>
      <c r="AJ11" s="349">
        <f t="shared" ca="1" si="8"/>
        <v>65</v>
      </c>
      <c r="AK11" s="349">
        <f t="shared" ca="1" si="8"/>
        <v>43</v>
      </c>
      <c r="AL11" s="349">
        <f t="shared" ca="1" si="8"/>
        <v>22</v>
      </c>
      <c r="AM11" s="482">
        <f t="shared" ca="1" si="9"/>
        <v>63</v>
      </c>
      <c r="AN11" s="105"/>
      <c r="AO11" s="3">
        <f t="shared" ca="1" si="14"/>
        <v>63</v>
      </c>
      <c r="AP11" s="472" t="str">
        <f t="shared" ca="1" si="10"/>
        <v/>
      </c>
    </row>
    <row r="12" spans="1:42" ht="14.25" customHeight="1">
      <c r="A12" s="478">
        <v>4</v>
      </c>
      <c r="B12" s="479" t="str">
        <f t="shared" ca="1" si="11"/>
        <v>Kashiwa_Reysol</v>
      </c>
      <c r="C12" s="480" t="str">
        <f t="shared" ca="1" si="12"/>
        <v>Kashiwa_Reysol</v>
      </c>
      <c r="D12" s="67">
        <f t="shared" ca="1" si="0"/>
        <v>17</v>
      </c>
      <c r="E12" s="349">
        <f t="shared" ca="1" si="1"/>
        <v>9</v>
      </c>
      <c r="F12" s="349">
        <f t="shared" ca="1" si="1"/>
        <v>3</v>
      </c>
      <c r="G12" s="349">
        <f t="shared" ca="1" si="1"/>
        <v>5</v>
      </c>
      <c r="H12" s="349">
        <f t="shared" ca="1" si="1"/>
        <v>25</v>
      </c>
      <c r="I12" s="349">
        <f t="shared" ca="1" si="1"/>
        <v>18</v>
      </c>
      <c r="J12" s="349">
        <f t="shared" ca="1" si="1"/>
        <v>7</v>
      </c>
      <c r="K12" s="349">
        <f t="shared" ca="1" si="1"/>
        <v>30</v>
      </c>
      <c r="L12" s="61">
        <f t="shared" ca="1" si="1"/>
        <v>7</v>
      </c>
      <c r="M12" s="481">
        <f t="shared" ca="1" si="1"/>
        <v>17</v>
      </c>
      <c r="N12" s="349">
        <f t="shared" ca="1" si="2"/>
        <v>9</v>
      </c>
      <c r="O12" s="349">
        <f t="shared" ca="1" si="2"/>
        <v>5</v>
      </c>
      <c r="P12" s="349">
        <f t="shared" ca="1" si="2"/>
        <v>3</v>
      </c>
      <c r="Q12" s="349">
        <f t="shared" ca="1" si="2"/>
        <v>24</v>
      </c>
      <c r="R12" s="349">
        <f t="shared" ca="1" si="2"/>
        <v>15</v>
      </c>
      <c r="S12" s="349">
        <f t="shared" ca="1" si="2"/>
        <v>9</v>
      </c>
      <c r="T12" s="349">
        <f t="shared" ca="1" si="2"/>
        <v>32</v>
      </c>
      <c r="U12" s="383">
        <f t="shared" ca="1" si="2"/>
        <v>2</v>
      </c>
      <c r="V12" s="67">
        <f t="shared" ca="1" si="2"/>
        <v>34</v>
      </c>
      <c r="W12" s="349">
        <f t="shared" ca="1" si="2"/>
        <v>18</v>
      </c>
      <c r="X12" s="349">
        <f t="shared" ca="1" si="2"/>
        <v>8</v>
      </c>
      <c r="Y12" s="349">
        <f t="shared" ca="1" si="2"/>
        <v>8</v>
      </c>
      <c r="Z12" s="349">
        <f t="shared" ca="1" si="2"/>
        <v>49</v>
      </c>
      <c r="AA12" s="349">
        <f t="shared" ca="1" si="2"/>
        <v>33</v>
      </c>
      <c r="AB12" s="349">
        <f t="shared" ca="1" si="2"/>
        <v>16</v>
      </c>
      <c r="AC12" s="482">
        <f t="shared" ca="1" si="13"/>
        <v>62</v>
      </c>
      <c r="AD12" s="483">
        <f t="shared" ca="1" si="3"/>
        <v>62.160490001999996</v>
      </c>
      <c r="AE12" s="61">
        <f t="shared" ca="1" si="3"/>
        <v>4</v>
      </c>
      <c r="AF12" s="349">
        <f t="shared" ca="1" si="4"/>
        <v>34</v>
      </c>
      <c r="AG12" s="349">
        <f t="shared" ca="1" si="5"/>
        <v>18</v>
      </c>
      <c r="AH12" s="349">
        <f t="shared" ca="1" si="6"/>
        <v>8</v>
      </c>
      <c r="AI12" s="349">
        <f t="shared" ca="1" si="7"/>
        <v>8</v>
      </c>
      <c r="AJ12" s="349">
        <f t="shared" ca="1" si="8"/>
        <v>49</v>
      </c>
      <c r="AK12" s="349">
        <f t="shared" ca="1" si="8"/>
        <v>33</v>
      </c>
      <c r="AL12" s="349">
        <f t="shared" ca="1" si="8"/>
        <v>16</v>
      </c>
      <c r="AM12" s="482">
        <f t="shared" ca="1" si="9"/>
        <v>62</v>
      </c>
      <c r="AN12" s="105"/>
      <c r="AO12" s="3">
        <f t="shared" ca="1" si="14"/>
        <v>62</v>
      </c>
      <c r="AP12" s="472" t="str">
        <f t="shared" ca="1" si="10"/>
        <v/>
      </c>
    </row>
    <row r="13" spans="1:42" ht="14.25" customHeight="1">
      <c r="A13" s="484">
        <v>5</v>
      </c>
      <c r="B13" s="464" t="str">
        <f t="shared" ca="1" si="11"/>
        <v>Yokohama_F_Marinos</v>
      </c>
      <c r="C13" s="485" t="str">
        <f t="shared" ca="1" si="12"/>
        <v>Yokohama_F_Marinos</v>
      </c>
      <c r="D13" s="59">
        <f t="shared" ca="1" si="0"/>
        <v>17</v>
      </c>
      <c r="E13" s="475">
        <f t="shared" ca="1" si="1"/>
        <v>9</v>
      </c>
      <c r="F13" s="475">
        <f t="shared" ca="1" si="1"/>
        <v>6</v>
      </c>
      <c r="G13" s="475">
        <f t="shared" ca="1" si="1"/>
        <v>2</v>
      </c>
      <c r="H13" s="475">
        <f t="shared" ca="1" si="1"/>
        <v>26</v>
      </c>
      <c r="I13" s="475">
        <f t="shared" ca="1" si="1"/>
        <v>17</v>
      </c>
      <c r="J13" s="475">
        <f t="shared" ca="1" si="1"/>
        <v>9</v>
      </c>
      <c r="K13" s="475">
        <f t="shared" ca="1" si="1"/>
        <v>33</v>
      </c>
      <c r="L13" s="53">
        <f t="shared" ca="1" si="1"/>
        <v>5</v>
      </c>
      <c r="M13" s="317">
        <f t="shared" ca="1" si="1"/>
        <v>17</v>
      </c>
      <c r="N13" s="475">
        <f t="shared" ca="1" si="2"/>
        <v>8</v>
      </c>
      <c r="O13" s="475">
        <f t="shared" ca="1" si="2"/>
        <v>2</v>
      </c>
      <c r="P13" s="475">
        <f t="shared" ca="1" si="2"/>
        <v>7</v>
      </c>
      <c r="Q13" s="475">
        <f t="shared" ca="1" si="2"/>
        <v>19</v>
      </c>
      <c r="R13" s="475">
        <f t="shared" ca="1" si="2"/>
        <v>19</v>
      </c>
      <c r="S13" s="475">
        <f t="shared" ca="1" si="2"/>
        <v>0</v>
      </c>
      <c r="T13" s="475">
        <f t="shared" ca="1" si="2"/>
        <v>26</v>
      </c>
      <c r="U13" s="476">
        <f t="shared" ca="1" si="2"/>
        <v>5</v>
      </c>
      <c r="V13" s="59">
        <f t="shared" ca="1" si="2"/>
        <v>34</v>
      </c>
      <c r="W13" s="475">
        <f t="shared" ca="1" si="2"/>
        <v>17</v>
      </c>
      <c r="X13" s="475">
        <f t="shared" ca="1" si="2"/>
        <v>8</v>
      </c>
      <c r="Y13" s="475">
        <f t="shared" ca="1" si="2"/>
        <v>9</v>
      </c>
      <c r="Z13" s="475">
        <f t="shared" ca="1" si="2"/>
        <v>45</v>
      </c>
      <c r="AA13" s="475">
        <f t="shared" ca="1" si="2"/>
        <v>36</v>
      </c>
      <c r="AB13" s="475">
        <f t="shared" ca="1" si="2"/>
        <v>9</v>
      </c>
      <c r="AC13" s="477">
        <f t="shared" ca="1" si="13"/>
        <v>59</v>
      </c>
      <c r="AD13" s="236">
        <f t="shared" ca="1" si="3"/>
        <v>59.090450000555556</v>
      </c>
      <c r="AE13" s="53">
        <f t="shared" ca="1" si="3"/>
        <v>5</v>
      </c>
      <c r="AF13" s="475">
        <f t="shared" ca="1" si="4"/>
        <v>34</v>
      </c>
      <c r="AG13" s="475">
        <f t="shared" ca="1" si="5"/>
        <v>17</v>
      </c>
      <c r="AH13" s="475">
        <f t="shared" ca="1" si="6"/>
        <v>8</v>
      </c>
      <c r="AI13" s="475">
        <f t="shared" ca="1" si="7"/>
        <v>9</v>
      </c>
      <c r="AJ13" s="475">
        <f t="shared" ca="1" si="8"/>
        <v>45</v>
      </c>
      <c r="AK13" s="475">
        <f t="shared" ca="1" si="8"/>
        <v>36</v>
      </c>
      <c r="AL13" s="475">
        <f t="shared" ca="1" si="8"/>
        <v>9</v>
      </c>
      <c r="AM13" s="477">
        <f t="shared" ca="1" si="9"/>
        <v>59</v>
      </c>
      <c r="AN13" s="105"/>
      <c r="AO13" s="3">
        <f t="shared" ca="1" si="14"/>
        <v>59</v>
      </c>
      <c r="AP13" s="472" t="str">
        <f t="shared" ca="1" si="10"/>
        <v/>
      </c>
    </row>
    <row r="14" spans="1:42" ht="14.25" customHeight="1">
      <c r="A14" s="463">
        <v>6</v>
      </c>
      <c r="B14" s="473" t="str">
        <f t="shared" ca="1" si="11"/>
        <v>Jubilo_Iwata</v>
      </c>
      <c r="C14" s="474" t="str">
        <f t="shared" ca="1" si="12"/>
        <v>Júbilo_Iwata</v>
      </c>
      <c r="D14" s="59">
        <f t="shared" ca="1" si="0"/>
        <v>17</v>
      </c>
      <c r="E14" s="475">
        <f t="shared" ca="1" si="1"/>
        <v>8</v>
      </c>
      <c r="F14" s="475">
        <f t="shared" ca="1" si="1"/>
        <v>5</v>
      </c>
      <c r="G14" s="475">
        <f t="shared" ca="1" si="1"/>
        <v>4</v>
      </c>
      <c r="H14" s="475">
        <f t="shared" ca="1" si="1"/>
        <v>25</v>
      </c>
      <c r="I14" s="475">
        <f t="shared" ca="1" si="1"/>
        <v>19</v>
      </c>
      <c r="J14" s="475">
        <f t="shared" ca="1" si="1"/>
        <v>6</v>
      </c>
      <c r="K14" s="475">
        <f t="shared" ca="1" si="1"/>
        <v>29</v>
      </c>
      <c r="L14" s="53">
        <f t="shared" ca="1" si="1"/>
        <v>8</v>
      </c>
      <c r="M14" s="317">
        <f t="shared" ca="1" si="1"/>
        <v>17</v>
      </c>
      <c r="N14" s="475">
        <f t="shared" ca="1" si="2"/>
        <v>8</v>
      </c>
      <c r="O14" s="475">
        <f t="shared" ca="1" si="2"/>
        <v>5</v>
      </c>
      <c r="P14" s="475">
        <f t="shared" ca="1" si="2"/>
        <v>4</v>
      </c>
      <c r="Q14" s="475">
        <f t="shared" ca="1" si="2"/>
        <v>25</v>
      </c>
      <c r="R14" s="475">
        <f t="shared" ca="1" si="2"/>
        <v>11</v>
      </c>
      <c r="S14" s="475">
        <f t="shared" ca="1" si="2"/>
        <v>14</v>
      </c>
      <c r="T14" s="475">
        <f t="shared" ca="1" si="2"/>
        <v>29</v>
      </c>
      <c r="U14" s="476">
        <f t="shared" ca="1" si="2"/>
        <v>4</v>
      </c>
      <c r="V14" s="59">
        <f t="shared" ca="1" si="2"/>
        <v>34</v>
      </c>
      <c r="W14" s="475">
        <f t="shared" ca="1" si="2"/>
        <v>16</v>
      </c>
      <c r="X14" s="475">
        <f t="shared" ca="1" si="2"/>
        <v>10</v>
      </c>
      <c r="Y14" s="475">
        <f t="shared" ca="1" si="2"/>
        <v>8</v>
      </c>
      <c r="Z14" s="475">
        <f t="shared" ca="1" si="2"/>
        <v>50</v>
      </c>
      <c r="AA14" s="475">
        <f t="shared" ca="1" si="2"/>
        <v>30</v>
      </c>
      <c r="AB14" s="475">
        <f t="shared" ca="1" si="2"/>
        <v>20</v>
      </c>
      <c r="AC14" s="477">
        <f t="shared" ca="1" si="13"/>
        <v>58</v>
      </c>
      <c r="AD14" s="236">
        <f t="shared" ca="1" si="3"/>
        <v>58.200500000833337</v>
      </c>
      <c r="AE14" s="53">
        <f t="shared" ca="1" si="3"/>
        <v>6</v>
      </c>
      <c r="AF14" s="475">
        <f t="shared" ca="1" si="4"/>
        <v>34</v>
      </c>
      <c r="AG14" s="475">
        <f t="shared" ca="1" si="5"/>
        <v>16</v>
      </c>
      <c r="AH14" s="475">
        <f t="shared" ca="1" si="6"/>
        <v>10</v>
      </c>
      <c r="AI14" s="475">
        <f t="shared" ca="1" si="7"/>
        <v>8</v>
      </c>
      <c r="AJ14" s="475">
        <f t="shared" ca="1" si="8"/>
        <v>50</v>
      </c>
      <c r="AK14" s="475">
        <f t="shared" ca="1" si="8"/>
        <v>30</v>
      </c>
      <c r="AL14" s="475">
        <f t="shared" ca="1" si="8"/>
        <v>20</v>
      </c>
      <c r="AM14" s="477">
        <f t="shared" ca="1" si="9"/>
        <v>58</v>
      </c>
      <c r="AN14" s="105"/>
      <c r="AO14" s="3">
        <f t="shared" ca="1" si="14"/>
        <v>58</v>
      </c>
      <c r="AP14" s="472" t="str">
        <f t="shared" ca="1" si="10"/>
        <v/>
      </c>
    </row>
    <row r="15" spans="1:42" ht="14.25" customHeight="1">
      <c r="A15" s="478">
        <v>7</v>
      </c>
      <c r="B15" s="479" t="str">
        <f t="shared" ca="1" si="11"/>
        <v>Urawa_Reds</v>
      </c>
      <c r="C15" s="480" t="str">
        <f t="shared" ca="1" si="12"/>
        <v>Urawa_Reds</v>
      </c>
      <c r="D15" s="67">
        <f t="shared" ca="1" si="0"/>
        <v>17</v>
      </c>
      <c r="E15" s="349">
        <f t="shared" ca="1" si="1"/>
        <v>7</v>
      </c>
      <c r="F15" s="349">
        <f t="shared" ca="1" si="1"/>
        <v>5</v>
      </c>
      <c r="G15" s="349">
        <f t="shared" ca="1" si="1"/>
        <v>5</v>
      </c>
      <c r="H15" s="349">
        <f t="shared" ca="1" si="1"/>
        <v>39</v>
      </c>
      <c r="I15" s="349">
        <f t="shared" ca="1" si="1"/>
        <v>29</v>
      </c>
      <c r="J15" s="349">
        <f t="shared" ca="1" si="1"/>
        <v>10</v>
      </c>
      <c r="K15" s="349">
        <f t="shared" ca="1" si="1"/>
        <v>26</v>
      </c>
      <c r="L15" s="61">
        <f t="shared" ca="1" si="1"/>
        <v>9</v>
      </c>
      <c r="M15" s="481">
        <f t="shared" ca="1" si="1"/>
        <v>17</v>
      </c>
      <c r="N15" s="349">
        <f t="shared" ca="1" si="2"/>
        <v>7</v>
      </c>
      <c r="O15" s="349">
        <f t="shared" ca="1" si="2"/>
        <v>2</v>
      </c>
      <c r="P15" s="349">
        <f t="shared" ca="1" si="2"/>
        <v>8</v>
      </c>
      <c r="Q15" s="349">
        <f t="shared" ca="1" si="2"/>
        <v>25</v>
      </c>
      <c r="R15" s="349">
        <f t="shared" ca="1" si="2"/>
        <v>25</v>
      </c>
      <c r="S15" s="349">
        <f t="shared" ca="1" si="2"/>
        <v>0</v>
      </c>
      <c r="T15" s="349">
        <f t="shared" ca="1" si="2"/>
        <v>23</v>
      </c>
      <c r="U15" s="383">
        <f t="shared" ca="1" si="2"/>
        <v>9</v>
      </c>
      <c r="V15" s="67">
        <f t="shared" ca="1" si="2"/>
        <v>34</v>
      </c>
      <c r="W15" s="349">
        <f t="shared" ca="1" si="2"/>
        <v>14</v>
      </c>
      <c r="X15" s="349">
        <f t="shared" ca="1" si="2"/>
        <v>7</v>
      </c>
      <c r="Y15" s="349">
        <f t="shared" ca="1" si="2"/>
        <v>13</v>
      </c>
      <c r="Z15" s="349">
        <f t="shared" ca="1" si="2"/>
        <v>64</v>
      </c>
      <c r="AA15" s="349">
        <f t="shared" ca="1" si="2"/>
        <v>54</v>
      </c>
      <c r="AB15" s="349">
        <f t="shared" ca="1" si="2"/>
        <v>10</v>
      </c>
      <c r="AC15" s="482">
        <f t="shared" ca="1" si="13"/>
        <v>49</v>
      </c>
      <c r="AD15" s="483">
        <f t="shared" ca="1" si="3"/>
        <v>49.100640000666665</v>
      </c>
      <c r="AE15" s="61">
        <f t="shared" ca="1" si="3"/>
        <v>7</v>
      </c>
      <c r="AF15" s="349">
        <f t="shared" ca="1" si="4"/>
        <v>34</v>
      </c>
      <c r="AG15" s="349">
        <f t="shared" ca="1" si="5"/>
        <v>14</v>
      </c>
      <c r="AH15" s="349">
        <f t="shared" ca="1" si="6"/>
        <v>7</v>
      </c>
      <c r="AI15" s="349">
        <f t="shared" ca="1" si="7"/>
        <v>13</v>
      </c>
      <c r="AJ15" s="349">
        <f t="shared" ca="1" si="8"/>
        <v>64</v>
      </c>
      <c r="AK15" s="349">
        <f t="shared" ca="1" si="8"/>
        <v>54</v>
      </c>
      <c r="AL15" s="349">
        <f t="shared" ca="1" si="8"/>
        <v>10</v>
      </c>
      <c r="AM15" s="482">
        <f t="shared" ca="1" si="9"/>
        <v>49</v>
      </c>
      <c r="AN15" s="105"/>
      <c r="AO15" s="3">
        <f t="shared" ca="1" si="14"/>
        <v>49</v>
      </c>
      <c r="AP15" s="472" t="str">
        <f t="shared" ca="1" si="10"/>
        <v/>
      </c>
    </row>
    <row r="16" spans="1:42" ht="14.25" customHeight="1">
      <c r="A16" s="478">
        <v>8</v>
      </c>
      <c r="B16" s="479" t="str">
        <f t="shared" ca="1" si="11"/>
        <v>Sagan_Tosu</v>
      </c>
      <c r="C16" s="480" t="str">
        <f t="shared" ca="1" si="12"/>
        <v>Sagan_Tosu</v>
      </c>
      <c r="D16" s="67">
        <f t="shared" ca="1" si="0"/>
        <v>17</v>
      </c>
      <c r="E16" s="349">
        <f t="shared" ca="1" si="1"/>
        <v>11</v>
      </c>
      <c r="F16" s="349">
        <f t="shared" ca="1" si="1"/>
        <v>1</v>
      </c>
      <c r="G16" s="349">
        <f t="shared" ca="1" si="1"/>
        <v>5</v>
      </c>
      <c r="H16" s="349">
        <f t="shared" ca="1" si="1"/>
        <v>25</v>
      </c>
      <c r="I16" s="349">
        <f t="shared" ca="1" si="1"/>
        <v>18</v>
      </c>
      <c r="J16" s="349">
        <f t="shared" ca="1" si="1"/>
        <v>7</v>
      </c>
      <c r="K16" s="349">
        <f t="shared" ca="1" si="1"/>
        <v>34</v>
      </c>
      <c r="L16" s="61">
        <f t="shared" ca="1" si="1"/>
        <v>3</v>
      </c>
      <c r="M16" s="481">
        <f t="shared" ca="1" si="1"/>
        <v>17</v>
      </c>
      <c r="N16" s="349">
        <f t="shared" ca="1" si="2"/>
        <v>2</v>
      </c>
      <c r="O16" s="349">
        <f t="shared" ca="1" si="2"/>
        <v>7</v>
      </c>
      <c r="P16" s="349">
        <f t="shared" ca="1" si="2"/>
        <v>8</v>
      </c>
      <c r="Q16" s="349">
        <f t="shared" ca="1" si="2"/>
        <v>16</v>
      </c>
      <c r="R16" s="349">
        <f t="shared" ca="1" si="2"/>
        <v>26</v>
      </c>
      <c r="S16" s="349">
        <f t="shared" ca="1" si="2"/>
        <v>-10</v>
      </c>
      <c r="T16" s="349">
        <f t="shared" ca="1" si="2"/>
        <v>13</v>
      </c>
      <c r="U16" s="383">
        <f t="shared" ca="1" si="2"/>
        <v>15</v>
      </c>
      <c r="V16" s="67">
        <f t="shared" ca="1" si="2"/>
        <v>34</v>
      </c>
      <c r="W16" s="349">
        <f t="shared" ca="1" si="2"/>
        <v>13</v>
      </c>
      <c r="X16" s="349">
        <f t="shared" ca="1" si="2"/>
        <v>8</v>
      </c>
      <c r="Y16" s="349">
        <f t="shared" ca="1" si="2"/>
        <v>13</v>
      </c>
      <c r="Z16" s="349">
        <f t="shared" ca="1" si="2"/>
        <v>41</v>
      </c>
      <c r="AA16" s="349">
        <f t="shared" ca="1" si="2"/>
        <v>44</v>
      </c>
      <c r="AB16" s="349">
        <f t="shared" ca="1" si="2"/>
        <v>-3</v>
      </c>
      <c r="AC16" s="482">
        <f t="shared" ca="1" si="13"/>
        <v>47</v>
      </c>
      <c r="AD16" s="483">
        <f t="shared" ca="1" si="3"/>
        <v>46.970410000999998</v>
      </c>
      <c r="AE16" s="61">
        <f t="shared" ca="1" si="3"/>
        <v>8</v>
      </c>
      <c r="AF16" s="349">
        <f t="shared" ca="1" si="4"/>
        <v>34</v>
      </c>
      <c r="AG16" s="349">
        <f t="shared" ca="1" si="5"/>
        <v>13</v>
      </c>
      <c r="AH16" s="349">
        <f t="shared" ca="1" si="6"/>
        <v>8</v>
      </c>
      <c r="AI16" s="349">
        <f t="shared" ca="1" si="7"/>
        <v>13</v>
      </c>
      <c r="AJ16" s="349">
        <f t="shared" ca="1" si="8"/>
        <v>41</v>
      </c>
      <c r="AK16" s="349">
        <f t="shared" ca="1" si="8"/>
        <v>44</v>
      </c>
      <c r="AL16" s="349">
        <f t="shared" ca="1" si="8"/>
        <v>-3</v>
      </c>
      <c r="AM16" s="482">
        <f t="shared" ca="1" si="9"/>
        <v>47</v>
      </c>
      <c r="AN16" s="105"/>
      <c r="AO16" s="3">
        <f t="shared" ca="1" si="14"/>
        <v>47</v>
      </c>
      <c r="AP16" s="472" t="str">
        <f t="shared" ca="1" si="10"/>
        <v/>
      </c>
    </row>
    <row r="17" spans="1:42" ht="14.25" customHeight="1">
      <c r="A17" s="484">
        <v>9</v>
      </c>
      <c r="B17" s="464" t="str">
        <f t="shared" ca="1" si="11"/>
        <v>Vissel_Kobe</v>
      </c>
      <c r="C17" s="485" t="str">
        <f t="shared" ca="1" si="12"/>
        <v>Vissel_Kobe</v>
      </c>
      <c r="D17" s="59">
        <f t="shared" ca="1" si="0"/>
        <v>17</v>
      </c>
      <c r="E17" s="475">
        <f t="shared" ca="1" si="1"/>
        <v>5</v>
      </c>
      <c r="F17" s="475">
        <f t="shared" ca="1" si="1"/>
        <v>3</v>
      </c>
      <c r="G17" s="475">
        <f t="shared" ca="1" si="1"/>
        <v>9</v>
      </c>
      <c r="H17" s="475">
        <f t="shared" ca="1" si="1"/>
        <v>19</v>
      </c>
      <c r="I17" s="475">
        <f t="shared" ca="1" si="1"/>
        <v>21</v>
      </c>
      <c r="J17" s="475">
        <f t="shared" ca="1" si="1"/>
        <v>-2</v>
      </c>
      <c r="K17" s="475">
        <f t="shared" ca="1" si="1"/>
        <v>18</v>
      </c>
      <c r="L17" s="53">
        <f t="shared" ca="1" si="1"/>
        <v>13</v>
      </c>
      <c r="M17" s="317">
        <f t="shared" ca="1" si="1"/>
        <v>17</v>
      </c>
      <c r="N17" s="475">
        <f t="shared" ca="1" si="2"/>
        <v>8</v>
      </c>
      <c r="O17" s="475">
        <f t="shared" ca="1" si="2"/>
        <v>2</v>
      </c>
      <c r="P17" s="475">
        <f t="shared" ca="1" si="2"/>
        <v>7</v>
      </c>
      <c r="Q17" s="475">
        <f t="shared" ca="1" si="2"/>
        <v>21</v>
      </c>
      <c r="R17" s="475">
        <f t="shared" ca="1" si="2"/>
        <v>24</v>
      </c>
      <c r="S17" s="475">
        <f t="shared" ca="1" si="2"/>
        <v>-3</v>
      </c>
      <c r="T17" s="475">
        <f t="shared" ca="1" si="2"/>
        <v>26</v>
      </c>
      <c r="U17" s="476">
        <f t="shared" ca="1" si="2"/>
        <v>5</v>
      </c>
      <c r="V17" s="59">
        <f t="shared" ca="1" si="2"/>
        <v>34</v>
      </c>
      <c r="W17" s="475">
        <f t="shared" ca="1" si="2"/>
        <v>13</v>
      </c>
      <c r="X17" s="475">
        <f t="shared" ca="1" si="2"/>
        <v>5</v>
      </c>
      <c r="Y17" s="475">
        <f t="shared" ca="1" si="2"/>
        <v>16</v>
      </c>
      <c r="Z17" s="475">
        <f t="shared" ca="1" si="2"/>
        <v>40</v>
      </c>
      <c r="AA17" s="475">
        <f t="shared" ca="1" si="2"/>
        <v>45</v>
      </c>
      <c r="AB17" s="475">
        <f t="shared" ca="1" si="2"/>
        <v>-5</v>
      </c>
      <c r="AC17" s="477">
        <f t="shared" ca="1" si="13"/>
        <v>44</v>
      </c>
      <c r="AD17" s="236">
        <f t="shared" ca="1" si="3"/>
        <v>43.950400001250003</v>
      </c>
      <c r="AE17" s="53">
        <f t="shared" ca="1" si="3"/>
        <v>9</v>
      </c>
      <c r="AF17" s="475">
        <f t="shared" ca="1" si="4"/>
        <v>34</v>
      </c>
      <c r="AG17" s="475">
        <f t="shared" ca="1" si="5"/>
        <v>13</v>
      </c>
      <c r="AH17" s="475">
        <f t="shared" ca="1" si="6"/>
        <v>5</v>
      </c>
      <c r="AI17" s="475">
        <f t="shared" ca="1" si="7"/>
        <v>16</v>
      </c>
      <c r="AJ17" s="475">
        <f t="shared" ca="1" si="8"/>
        <v>40</v>
      </c>
      <c r="AK17" s="475">
        <f t="shared" ca="1" si="8"/>
        <v>45</v>
      </c>
      <c r="AL17" s="475">
        <f t="shared" ca="1" si="8"/>
        <v>-5</v>
      </c>
      <c r="AM17" s="477">
        <f t="shared" ca="1" si="9"/>
        <v>44</v>
      </c>
      <c r="AN17" s="105"/>
      <c r="AO17" s="3">
        <f t="shared" ca="1" si="14"/>
        <v>44</v>
      </c>
      <c r="AP17" s="472" t="str">
        <f t="shared" ca="1" si="10"/>
        <v/>
      </c>
    </row>
    <row r="18" spans="1:42" ht="14.25" customHeight="1">
      <c r="A18" s="463">
        <v>10</v>
      </c>
      <c r="B18" s="473" t="str">
        <f t="shared" ca="1" si="11"/>
        <v>Gamba_Osaka</v>
      </c>
      <c r="C18" s="474" t="str">
        <f t="shared" ca="1" si="12"/>
        <v>Gamba_Osaka</v>
      </c>
      <c r="D18" s="59">
        <f t="shared" ca="1" si="0"/>
        <v>17</v>
      </c>
      <c r="E18" s="475">
        <f t="shared" ca="1" si="1"/>
        <v>4</v>
      </c>
      <c r="F18" s="475">
        <f t="shared" ca="1" si="1"/>
        <v>5</v>
      </c>
      <c r="G18" s="475">
        <f t="shared" ca="1" si="1"/>
        <v>8</v>
      </c>
      <c r="H18" s="475">
        <f t="shared" ca="1" si="1"/>
        <v>22</v>
      </c>
      <c r="I18" s="475">
        <f t="shared" ca="1" si="1"/>
        <v>17</v>
      </c>
      <c r="J18" s="475">
        <f t="shared" ca="1" si="1"/>
        <v>5</v>
      </c>
      <c r="K18" s="475">
        <f t="shared" ca="1" si="1"/>
        <v>17</v>
      </c>
      <c r="L18" s="53">
        <f t="shared" ca="1" si="1"/>
        <v>14</v>
      </c>
      <c r="M18" s="317">
        <f t="shared" ca="1" si="1"/>
        <v>17</v>
      </c>
      <c r="N18" s="475">
        <f t="shared" ca="1" si="2"/>
        <v>7</v>
      </c>
      <c r="O18" s="475">
        <f t="shared" ca="1" si="2"/>
        <v>5</v>
      </c>
      <c r="P18" s="475">
        <f t="shared" ca="1" si="2"/>
        <v>5</v>
      </c>
      <c r="Q18" s="475">
        <f t="shared" ca="1" si="2"/>
        <v>26</v>
      </c>
      <c r="R18" s="475">
        <f t="shared" ca="1" si="2"/>
        <v>24</v>
      </c>
      <c r="S18" s="475">
        <f t="shared" ca="1" si="2"/>
        <v>2</v>
      </c>
      <c r="T18" s="475">
        <f t="shared" ca="1" si="2"/>
        <v>26</v>
      </c>
      <c r="U18" s="476">
        <f t="shared" ca="1" si="2"/>
        <v>5</v>
      </c>
      <c r="V18" s="59">
        <f t="shared" ca="1" si="2"/>
        <v>34</v>
      </c>
      <c r="W18" s="475">
        <f t="shared" ca="1" si="2"/>
        <v>11</v>
      </c>
      <c r="X18" s="475">
        <f t="shared" ca="1" si="2"/>
        <v>10</v>
      </c>
      <c r="Y18" s="475">
        <f t="shared" ca="1" si="2"/>
        <v>13</v>
      </c>
      <c r="Z18" s="475">
        <f t="shared" ca="1" si="2"/>
        <v>48</v>
      </c>
      <c r="AA18" s="475">
        <f t="shared" ca="1" si="2"/>
        <v>41</v>
      </c>
      <c r="AB18" s="475">
        <f t="shared" ca="1" si="2"/>
        <v>7</v>
      </c>
      <c r="AC18" s="477">
        <f t="shared" ca="1" si="13"/>
        <v>43</v>
      </c>
      <c r="AD18" s="236">
        <f t="shared" ca="1" si="3"/>
        <v>43.070480003333337</v>
      </c>
      <c r="AE18" s="53">
        <f t="shared" ca="1" si="3"/>
        <v>10</v>
      </c>
      <c r="AF18" s="475">
        <f t="shared" ca="1" si="4"/>
        <v>34</v>
      </c>
      <c r="AG18" s="475">
        <f t="shared" ca="1" si="5"/>
        <v>11</v>
      </c>
      <c r="AH18" s="475">
        <f t="shared" ca="1" si="6"/>
        <v>10</v>
      </c>
      <c r="AI18" s="475">
        <f t="shared" ca="1" si="7"/>
        <v>13</v>
      </c>
      <c r="AJ18" s="475">
        <f t="shared" ca="1" si="8"/>
        <v>48</v>
      </c>
      <c r="AK18" s="475">
        <f t="shared" ca="1" si="8"/>
        <v>41</v>
      </c>
      <c r="AL18" s="475">
        <f t="shared" ca="1" si="8"/>
        <v>7</v>
      </c>
      <c r="AM18" s="477">
        <f t="shared" ca="1" si="9"/>
        <v>43</v>
      </c>
      <c r="AN18" s="105"/>
      <c r="AO18" s="3">
        <f t="shared" ca="1" si="14"/>
        <v>43</v>
      </c>
      <c r="AP18" s="472" t="str">
        <f t="shared" ca="1" si="10"/>
        <v/>
      </c>
    </row>
    <row r="19" spans="1:42" ht="14.25" customHeight="1">
      <c r="A19" s="478">
        <v>11</v>
      </c>
      <c r="B19" s="479" t="str">
        <f t="shared" ca="1" si="11"/>
        <v xml:space="preserve"> Consadole_Sapporo</v>
      </c>
      <c r="C19" s="480" t="str">
        <f t="shared" ca="1" si="12"/>
        <v>Consadole_Sapporo</v>
      </c>
      <c r="D19" s="67">
        <f t="shared" ca="1" si="0"/>
        <v>17</v>
      </c>
      <c r="E19" s="349">
        <f t="shared" ca="1" si="1"/>
        <v>9</v>
      </c>
      <c r="F19" s="349">
        <f t="shared" ca="1" si="1"/>
        <v>4</v>
      </c>
      <c r="G19" s="349">
        <f t="shared" ca="1" si="1"/>
        <v>4</v>
      </c>
      <c r="H19" s="349">
        <f t="shared" ca="1" si="1"/>
        <v>24</v>
      </c>
      <c r="I19" s="349">
        <f t="shared" ca="1" si="1"/>
        <v>18</v>
      </c>
      <c r="J19" s="349">
        <f t="shared" ca="1" si="1"/>
        <v>6</v>
      </c>
      <c r="K19" s="349">
        <f t="shared" ca="1" si="1"/>
        <v>31</v>
      </c>
      <c r="L19" s="61">
        <f t="shared" ca="1" si="1"/>
        <v>6</v>
      </c>
      <c r="M19" s="481">
        <f t="shared" ca="1" si="1"/>
        <v>17</v>
      </c>
      <c r="N19" s="349">
        <f t="shared" ca="1" si="2"/>
        <v>3</v>
      </c>
      <c r="O19" s="349">
        <f t="shared" ca="1" si="2"/>
        <v>3</v>
      </c>
      <c r="P19" s="349">
        <f t="shared" ca="1" si="2"/>
        <v>11</v>
      </c>
      <c r="Q19" s="349">
        <f t="shared" ca="1" si="2"/>
        <v>15</v>
      </c>
      <c r="R19" s="349">
        <f t="shared" ca="1" si="2"/>
        <v>29</v>
      </c>
      <c r="S19" s="349">
        <f t="shared" ca="1" si="2"/>
        <v>-14</v>
      </c>
      <c r="T19" s="349">
        <f t="shared" ca="1" si="2"/>
        <v>12</v>
      </c>
      <c r="U19" s="383">
        <f t="shared" ca="1" si="2"/>
        <v>16</v>
      </c>
      <c r="V19" s="67">
        <f t="shared" ca="1" si="2"/>
        <v>34</v>
      </c>
      <c r="W19" s="349">
        <f t="shared" ca="1" si="2"/>
        <v>12</v>
      </c>
      <c r="X19" s="349">
        <f t="shared" ca="1" si="2"/>
        <v>7</v>
      </c>
      <c r="Y19" s="349">
        <f t="shared" ca="1" si="2"/>
        <v>15</v>
      </c>
      <c r="Z19" s="349">
        <f t="shared" ca="1" si="2"/>
        <v>39</v>
      </c>
      <c r="AA19" s="349">
        <f t="shared" ca="1" si="2"/>
        <v>47</v>
      </c>
      <c r="AB19" s="349">
        <f t="shared" ca="1" si="2"/>
        <v>-8</v>
      </c>
      <c r="AC19" s="482">
        <f t="shared" ca="1" si="13"/>
        <v>43</v>
      </c>
      <c r="AD19" s="483">
        <f t="shared" ca="1" si="3"/>
        <v>42.920390005000002</v>
      </c>
      <c r="AE19" s="61">
        <f t="shared" ca="1" si="3"/>
        <v>11</v>
      </c>
      <c r="AF19" s="349">
        <f t="shared" ca="1" si="4"/>
        <v>34</v>
      </c>
      <c r="AG19" s="349">
        <f t="shared" ca="1" si="5"/>
        <v>12</v>
      </c>
      <c r="AH19" s="349">
        <f t="shared" ca="1" si="6"/>
        <v>7</v>
      </c>
      <c r="AI19" s="349">
        <f t="shared" ca="1" si="7"/>
        <v>15</v>
      </c>
      <c r="AJ19" s="349">
        <f t="shared" ca="1" si="8"/>
        <v>39</v>
      </c>
      <c r="AK19" s="349">
        <f t="shared" ca="1" si="8"/>
        <v>47</v>
      </c>
      <c r="AL19" s="349">
        <f t="shared" ca="1" si="8"/>
        <v>-8</v>
      </c>
      <c r="AM19" s="482">
        <f t="shared" ca="1" si="9"/>
        <v>43</v>
      </c>
      <c r="AN19" s="105"/>
      <c r="AO19" s="3">
        <f t="shared" ca="1" si="14"/>
        <v>43</v>
      </c>
      <c r="AP19" s="472" t="str">
        <f t="shared" ca="1" si="10"/>
        <v/>
      </c>
    </row>
    <row r="20" spans="1:42" ht="14.25" customHeight="1">
      <c r="A20" s="478">
        <v>12</v>
      </c>
      <c r="B20" s="479" t="str">
        <f t="shared" ca="1" si="11"/>
        <v>Vegalta_Sendai</v>
      </c>
      <c r="C20" s="480" t="str">
        <f t="shared" ca="1" si="12"/>
        <v>Vegalta_Sendai</v>
      </c>
      <c r="D20" s="67">
        <f t="shared" ca="1" si="0"/>
        <v>17</v>
      </c>
      <c r="E20" s="349">
        <f t="shared" ca="1" si="1"/>
        <v>6</v>
      </c>
      <c r="F20" s="349">
        <f t="shared" ca="1" si="1"/>
        <v>4</v>
      </c>
      <c r="G20" s="349">
        <f t="shared" ca="1" si="1"/>
        <v>7</v>
      </c>
      <c r="H20" s="349">
        <f t="shared" ca="1" si="1"/>
        <v>24</v>
      </c>
      <c r="I20" s="349">
        <f t="shared" ca="1" si="1"/>
        <v>25</v>
      </c>
      <c r="J20" s="349">
        <f t="shared" ca="1" si="1"/>
        <v>-1</v>
      </c>
      <c r="K20" s="349">
        <f t="shared" ca="1" si="1"/>
        <v>22</v>
      </c>
      <c r="L20" s="61">
        <f t="shared" ca="1" si="1"/>
        <v>10</v>
      </c>
      <c r="M20" s="481">
        <f t="shared" ca="1" si="1"/>
        <v>17</v>
      </c>
      <c r="N20" s="349">
        <f t="shared" ca="1" si="2"/>
        <v>5</v>
      </c>
      <c r="O20" s="349">
        <f t="shared" ca="1" si="2"/>
        <v>4</v>
      </c>
      <c r="P20" s="349">
        <f t="shared" ca="1" si="2"/>
        <v>8</v>
      </c>
      <c r="Q20" s="349">
        <f t="shared" ca="1" si="2"/>
        <v>20</v>
      </c>
      <c r="R20" s="349">
        <f t="shared" ca="1" si="2"/>
        <v>28</v>
      </c>
      <c r="S20" s="349">
        <f t="shared" ca="1" si="2"/>
        <v>-8</v>
      </c>
      <c r="T20" s="349">
        <f t="shared" ca="1" si="2"/>
        <v>19</v>
      </c>
      <c r="U20" s="383">
        <f t="shared" ca="1" si="2"/>
        <v>11</v>
      </c>
      <c r="V20" s="67">
        <f t="shared" ca="1" si="2"/>
        <v>34</v>
      </c>
      <c r="W20" s="349">
        <f t="shared" ca="1" si="2"/>
        <v>11</v>
      </c>
      <c r="X20" s="349">
        <f t="shared" ca="1" si="2"/>
        <v>8</v>
      </c>
      <c r="Y20" s="349">
        <f t="shared" ca="1" si="2"/>
        <v>15</v>
      </c>
      <c r="Z20" s="349">
        <f t="shared" ca="1" si="2"/>
        <v>44</v>
      </c>
      <c r="AA20" s="349">
        <f t="shared" ca="1" si="2"/>
        <v>53</v>
      </c>
      <c r="AB20" s="349">
        <f t="shared" ca="1" si="2"/>
        <v>-9</v>
      </c>
      <c r="AC20" s="482">
        <f t="shared" ca="1" si="13"/>
        <v>41</v>
      </c>
      <c r="AD20" s="483">
        <f t="shared" ca="1" si="3"/>
        <v>40.910440000624995</v>
      </c>
      <c r="AE20" s="61">
        <f t="shared" ca="1" si="3"/>
        <v>12</v>
      </c>
      <c r="AF20" s="349">
        <f t="shared" ca="1" si="4"/>
        <v>34</v>
      </c>
      <c r="AG20" s="349">
        <f t="shared" ca="1" si="5"/>
        <v>11</v>
      </c>
      <c r="AH20" s="349">
        <f t="shared" ca="1" si="6"/>
        <v>8</v>
      </c>
      <c r="AI20" s="349">
        <f t="shared" ca="1" si="7"/>
        <v>15</v>
      </c>
      <c r="AJ20" s="349">
        <f t="shared" ca="1" si="8"/>
        <v>44</v>
      </c>
      <c r="AK20" s="349">
        <f t="shared" ca="1" si="8"/>
        <v>53</v>
      </c>
      <c r="AL20" s="349">
        <f t="shared" ca="1" si="8"/>
        <v>-9</v>
      </c>
      <c r="AM20" s="482">
        <f t="shared" ca="1" si="9"/>
        <v>41</v>
      </c>
      <c r="AN20" s="105"/>
      <c r="AO20" s="3">
        <f t="shared" ca="1" si="14"/>
        <v>41</v>
      </c>
      <c r="AP20" s="472" t="str">
        <f t="shared" ca="1" si="10"/>
        <v/>
      </c>
    </row>
    <row r="21" spans="1:42" ht="14.25" customHeight="1">
      <c r="A21" s="484">
        <v>13</v>
      </c>
      <c r="B21" s="464" t="str">
        <f t="shared" ca="1" si="11"/>
        <v>Tokyo</v>
      </c>
      <c r="C21" s="485" t="str">
        <f t="shared" ca="1" si="12"/>
        <v>Tokyo</v>
      </c>
      <c r="D21" s="59">
        <f t="shared" ca="1" si="0"/>
        <v>17</v>
      </c>
      <c r="E21" s="475">
        <f t="shared" ca="1" si="1"/>
        <v>5</v>
      </c>
      <c r="F21" s="475">
        <f t="shared" ca="1" si="1"/>
        <v>7</v>
      </c>
      <c r="G21" s="475">
        <f t="shared" ca="1" si="1"/>
        <v>5</v>
      </c>
      <c r="H21" s="475">
        <f t="shared" ca="1" si="1"/>
        <v>18</v>
      </c>
      <c r="I21" s="475">
        <f t="shared" ca="1" si="1"/>
        <v>17</v>
      </c>
      <c r="J21" s="475">
        <f t="shared" ca="1" si="1"/>
        <v>1</v>
      </c>
      <c r="K21" s="475">
        <f t="shared" ca="1" si="1"/>
        <v>22</v>
      </c>
      <c r="L21" s="53">
        <f t="shared" ca="1" si="1"/>
        <v>10</v>
      </c>
      <c r="M21" s="317">
        <f t="shared" ca="1" si="1"/>
        <v>17</v>
      </c>
      <c r="N21" s="475">
        <f t="shared" ca="1" si="2"/>
        <v>5</v>
      </c>
      <c r="O21" s="475">
        <f t="shared" ca="1" si="2"/>
        <v>3</v>
      </c>
      <c r="P21" s="475">
        <f t="shared" ca="1" si="2"/>
        <v>9</v>
      </c>
      <c r="Q21" s="475">
        <f t="shared" ca="1" si="2"/>
        <v>19</v>
      </c>
      <c r="R21" s="475">
        <f t="shared" ca="1" si="2"/>
        <v>25</v>
      </c>
      <c r="S21" s="475">
        <f t="shared" ca="1" si="2"/>
        <v>-6</v>
      </c>
      <c r="T21" s="475">
        <f t="shared" ca="1" si="2"/>
        <v>18</v>
      </c>
      <c r="U21" s="476">
        <f t="shared" ca="1" si="2"/>
        <v>12</v>
      </c>
      <c r="V21" s="59">
        <f t="shared" ca="1" si="2"/>
        <v>34</v>
      </c>
      <c r="W21" s="475">
        <f t="shared" ca="1" si="2"/>
        <v>10</v>
      </c>
      <c r="X21" s="475">
        <f t="shared" ca="1" si="2"/>
        <v>10</v>
      </c>
      <c r="Y21" s="475">
        <f t="shared" ca="1" si="2"/>
        <v>14</v>
      </c>
      <c r="Z21" s="475">
        <f t="shared" ca="1" si="2"/>
        <v>37</v>
      </c>
      <c r="AA21" s="475">
        <f t="shared" ca="1" si="2"/>
        <v>42</v>
      </c>
      <c r="AB21" s="475">
        <f t="shared" ca="1" si="2"/>
        <v>-5</v>
      </c>
      <c r="AC21" s="477">
        <f t="shared" ca="1" si="13"/>
        <v>40</v>
      </c>
      <c r="AD21" s="236">
        <f t="shared" ca="1" si="3"/>
        <v>39.950370000714287</v>
      </c>
      <c r="AE21" s="53">
        <f t="shared" ca="1" si="3"/>
        <v>13</v>
      </c>
      <c r="AF21" s="475">
        <f t="shared" ca="1" si="4"/>
        <v>34</v>
      </c>
      <c r="AG21" s="475">
        <f t="shared" ca="1" si="5"/>
        <v>10</v>
      </c>
      <c r="AH21" s="475">
        <f t="shared" ca="1" si="6"/>
        <v>10</v>
      </c>
      <c r="AI21" s="475">
        <f t="shared" ca="1" si="7"/>
        <v>14</v>
      </c>
      <c r="AJ21" s="475">
        <f t="shared" ca="1" si="8"/>
        <v>37</v>
      </c>
      <c r="AK21" s="475">
        <f t="shared" ca="1" si="8"/>
        <v>42</v>
      </c>
      <c r="AL21" s="475">
        <f t="shared" ca="1" si="8"/>
        <v>-5</v>
      </c>
      <c r="AM21" s="477">
        <f t="shared" ca="1" si="9"/>
        <v>40</v>
      </c>
      <c r="AN21" s="105"/>
      <c r="AO21" s="3">
        <f t="shared" ca="1" si="14"/>
        <v>40</v>
      </c>
      <c r="AP21" s="472" t="str">
        <f t="shared" ca="1" si="10"/>
        <v/>
      </c>
    </row>
    <row r="22" spans="1:42" ht="14.25" customHeight="1">
      <c r="A22" s="463">
        <v>14</v>
      </c>
      <c r="B22" s="473" t="str">
        <f t="shared" ca="1" si="11"/>
        <v>Shimizu_S_Pulse</v>
      </c>
      <c r="C22" s="474" t="str">
        <f t="shared" ca="1" si="12"/>
        <v>Shimizu_S_Pulse</v>
      </c>
      <c r="D22" s="59">
        <f t="shared" ca="1" si="0"/>
        <v>17</v>
      </c>
      <c r="E22" s="475">
        <f t="shared" ca="1" si="1"/>
        <v>3</v>
      </c>
      <c r="F22" s="475">
        <f t="shared" ca="1" si="1"/>
        <v>2</v>
      </c>
      <c r="G22" s="475">
        <f t="shared" ca="1" si="1"/>
        <v>12</v>
      </c>
      <c r="H22" s="475">
        <f t="shared" ca="1" si="1"/>
        <v>16</v>
      </c>
      <c r="I22" s="475">
        <f t="shared" ca="1" si="1"/>
        <v>36</v>
      </c>
      <c r="J22" s="475">
        <f t="shared" ca="1" si="1"/>
        <v>-20</v>
      </c>
      <c r="K22" s="475">
        <f t="shared" ca="1" si="1"/>
        <v>11</v>
      </c>
      <c r="L22" s="53">
        <f t="shared" ca="1" si="1"/>
        <v>18</v>
      </c>
      <c r="M22" s="317">
        <f t="shared" ca="1" si="1"/>
        <v>17</v>
      </c>
      <c r="N22" s="475">
        <f t="shared" ca="1" si="2"/>
        <v>5</v>
      </c>
      <c r="O22" s="475">
        <f t="shared" ca="1" si="2"/>
        <v>8</v>
      </c>
      <c r="P22" s="475">
        <f t="shared" ca="1" si="2"/>
        <v>4</v>
      </c>
      <c r="Q22" s="475">
        <f t="shared" ca="1" si="2"/>
        <v>20</v>
      </c>
      <c r="R22" s="475">
        <f t="shared" ca="1" si="2"/>
        <v>18</v>
      </c>
      <c r="S22" s="475">
        <f t="shared" ca="1" si="2"/>
        <v>2</v>
      </c>
      <c r="T22" s="475">
        <f t="shared" ca="1" si="2"/>
        <v>23</v>
      </c>
      <c r="U22" s="476">
        <f t="shared" ca="1" si="2"/>
        <v>9</v>
      </c>
      <c r="V22" s="59">
        <f t="shared" ca="1" si="2"/>
        <v>34</v>
      </c>
      <c r="W22" s="475">
        <f t="shared" ca="1" si="2"/>
        <v>8</v>
      </c>
      <c r="X22" s="475">
        <f t="shared" ca="1" si="2"/>
        <v>10</v>
      </c>
      <c r="Y22" s="475">
        <f t="shared" ca="1" si="2"/>
        <v>16</v>
      </c>
      <c r="Z22" s="475">
        <f t="shared" ca="1" si="2"/>
        <v>36</v>
      </c>
      <c r="AA22" s="475">
        <f t="shared" ca="1" si="2"/>
        <v>54</v>
      </c>
      <c r="AB22" s="475">
        <f t="shared" ca="1" si="2"/>
        <v>-18</v>
      </c>
      <c r="AC22" s="477">
        <f t="shared" ca="1" si="13"/>
        <v>34</v>
      </c>
      <c r="AD22" s="236">
        <f t="shared" ca="1" si="3"/>
        <v>33.820360000769234</v>
      </c>
      <c r="AE22" s="53">
        <f t="shared" ca="1" si="3"/>
        <v>14</v>
      </c>
      <c r="AF22" s="475">
        <f t="shared" ca="1" si="4"/>
        <v>34</v>
      </c>
      <c r="AG22" s="475">
        <f t="shared" ca="1" si="5"/>
        <v>8</v>
      </c>
      <c r="AH22" s="475">
        <f t="shared" ca="1" si="6"/>
        <v>10</v>
      </c>
      <c r="AI22" s="475">
        <f t="shared" ca="1" si="7"/>
        <v>16</v>
      </c>
      <c r="AJ22" s="475">
        <f t="shared" ca="1" si="8"/>
        <v>36</v>
      </c>
      <c r="AK22" s="475">
        <f t="shared" ca="1" si="8"/>
        <v>54</v>
      </c>
      <c r="AL22" s="475">
        <f t="shared" ca="1" si="8"/>
        <v>-18</v>
      </c>
      <c r="AM22" s="477">
        <f t="shared" ca="1" si="9"/>
        <v>34</v>
      </c>
      <c r="AN22" s="105"/>
      <c r="AO22" s="3">
        <f t="shared" ca="1" si="14"/>
        <v>34</v>
      </c>
      <c r="AP22" s="472" t="str">
        <f t="shared" ca="1" si="10"/>
        <v/>
      </c>
    </row>
    <row r="23" spans="1:42" ht="14.25" customHeight="1">
      <c r="A23" s="478">
        <v>15</v>
      </c>
      <c r="B23" s="479" t="str">
        <f t="shared" ca="1" si="11"/>
        <v>Sanfrecce_Hiroshima</v>
      </c>
      <c r="C23" s="480" t="str">
        <f t="shared" ca="1" si="12"/>
        <v>Sanfrecce_Hiroshima</v>
      </c>
      <c r="D23" s="67">
        <f t="shared" ca="1" si="0"/>
        <v>17</v>
      </c>
      <c r="E23" s="349">
        <f t="shared" ca="1" si="1"/>
        <v>3</v>
      </c>
      <c r="F23" s="349">
        <f t="shared" ca="1" si="1"/>
        <v>6</v>
      </c>
      <c r="G23" s="349">
        <f t="shared" ca="1" si="1"/>
        <v>8</v>
      </c>
      <c r="H23" s="349">
        <f t="shared" ca="1" si="1"/>
        <v>13</v>
      </c>
      <c r="I23" s="349">
        <f t="shared" ca="1" si="1"/>
        <v>24</v>
      </c>
      <c r="J23" s="349">
        <f t="shared" ca="1" si="1"/>
        <v>-11</v>
      </c>
      <c r="K23" s="349">
        <f t="shared" ca="1" si="1"/>
        <v>15</v>
      </c>
      <c r="L23" s="61">
        <f t="shared" ca="1" si="1"/>
        <v>16</v>
      </c>
      <c r="M23" s="481">
        <f t="shared" ca="1" si="1"/>
        <v>17</v>
      </c>
      <c r="N23" s="349">
        <f t="shared" ca="1" si="2"/>
        <v>5</v>
      </c>
      <c r="O23" s="349">
        <f t="shared" ca="1" si="2"/>
        <v>3</v>
      </c>
      <c r="P23" s="349">
        <f t="shared" ca="1" si="2"/>
        <v>9</v>
      </c>
      <c r="Q23" s="349">
        <f t="shared" ca="1" si="2"/>
        <v>19</v>
      </c>
      <c r="R23" s="349">
        <f t="shared" ca="1" si="2"/>
        <v>25</v>
      </c>
      <c r="S23" s="349">
        <f t="shared" ca="1" si="2"/>
        <v>-6</v>
      </c>
      <c r="T23" s="349">
        <f t="shared" ca="1" si="2"/>
        <v>18</v>
      </c>
      <c r="U23" s="383">
        <f t="shared" ca="1" si="2"/>
        <v>12</v>
      </c>
      <c r="V23" s="67">
        <f t="shared" ca="1" si="2"/>
        <v>34</v>
      </c>
      <c r="W23" s="349">
        <f t="shared" ca="1" si="2"/>
        <v>8</v>
      </c>
      <c r="X23" s="349">
        <f t="shared" ca="1" si="2"/>
        <v>9</v>
      </c>
      <c r="Y23" s="349">
        <f t="shared" ca="1" si="2"/>
        <v>17</v>
      </c>
      <c r="Z23" s="349">
        <f t="shared" ca="1" si="2"/>
        <v>32</v>
      </c>
      <c r="AA23" s="349">
        <f t="shared" ca="1" si="2"/>
        <v>49</v>
      </c>
      <c r="AB23" s="349">
        <f t="shared" ca="1" si="2"/>
        <v>-17</v>
      </c>
      <c r="AC23" s="482">
        <f t="shared" ca="1" si="13"/>
        <v>33</v>
      </c>
      <c r="AD23" s="483">
        <f t="shared" ca="1" si="3"/>
        <v>32.83032000090909</v>
      </c>
      <c r="AE23" s="61">
        <f t="shared" ca="1" si="3"/>
        <v>15</v>
      </c>
      <c r="AF23" s="349">
        <f t="shared" ca="1" si="4"/>
        <v>34</v>
      </c>
      <c r="AG23" s="349">
        <f t="shared" ca="1" si="5"/>
        <v>8</v>
      </c>
      <c r="AH23" s="349">
        <f t="shared" ca="1" si="6"/>
        <v>9</v>
      </c>
      <c r="AI23" s="349">
        <f t="shared" ca="1" si="7"/>
        <v>17</v>
      </c>
      <c r="AJ23" s="349">
        <f t="shared" ca="1" si="8"/>
        <v>32</v>
      </c>
      <c r="AK23" s="349">
        <f t="shared" ca="1" si="8"/>
        <v>49</v>
      </c>
      <c r="AL23" s="349">
        <f t="shared" ca="1" si="8"/>
        <v>-17</v>
      </c>
      <c r="AM23" s="482">
        <f t="shared" ca="1" si="9"/>
        <v>33</v>
      </c>
      <c r="AN23" s="105"/>
      <c r="AO23" s="3">
        <f t="shared" ca="1" si="14"/>
        <v>33</v>
      </c>
      <c r="AP23" s="472" t="str">
        <f t="shared" ca="1" si="10"/>
        <v/>
      </c>
    </row>
    <row r="24" spans="1:42" ht="14.25" customHeight="1">
      <c r="A24" s="478">
        <v>16</v>
      </c>
      <c r="B24" s="479" t="str">
        <f t="shared" ca="1" si="11"/>
        <v>Ventforet_Kofu</v>
      </c>
      <c r="C24" s="480" t="str">
        <f t="shared" ca="1" si="12"/>
        <v>Ventforet_Kofu</v>
      </c>
      <c r="D24" s="67">
        <f t="shared" ca="1" si="0"/>
        <v>17</v>
      </c>
      <c r="E24" s="349">
        <f t="shared" ca="1" si="1"/>
        <v>5</v>
      </c>
      <c r="F24" s="349">
        <f t="shared" ca="1" si="1"/>
        <v>6</v>
      </c>
      <c r="G24" s="349">
        <f t="shared" ca="1" si="1"/>
        <v>6</v>
      </c>
      <c r="H24" s="349">
        <f t="shared" ca="1" si="1"/>
        <v>15</v>
      </c>
      <c r="I24" s="349">
        <f t="shared" ca="1" si="1"/>
        <v>16</v>
      </c>
      <c r="J24" s="349">
        <f t="shared" ca="1" si="1"/>
        <v>-1</v>
      </c>
      <c r="K24" s="349">
        <f t="shared" ca="1" si="1"/>
        <v>21</v>
      </c>
      <c r="L24" s="61">
        <f t="shared" ca="1" si="1"/>
        <v>12</v>
      </c>
      <c r="M24" s="481">
        <f t="shared" ca="1" si="1"/>
        <v>17</v>
      </c>
      <c r="N24" s="349">
        <f t="shared" ca="1" si="2"/>
        <v>2</v>
      </c>
      <c r="O24" s="349">
        <f t="shared" ca="1" si="2"/>
        <v>5</v>
      </c>
      <c r="P24" s="349">
        <f t="shared" ca="1" si="2"/>
        <v>10</v>
      </c>
      <c r="Q24" s="349">
        <f t="shared" ca="1" si="2"/>
        <v>8</v>
      </c>
      <c r="R24" s="349">
        <f t="shared" ca="1" si="2"/>
        <v>23</v>
      </c>
      <c r="S24" s="349">
        <f t="shared" ca="1" si="2"/>
        <v>-15</v>
      </c>
      <c r="T24" s="349">
        <f t="shared" ca="1" si="2"/>
        <v>11</v>
      </c>
      <c r="U24" s="383">
        <f t="shared" ca="1" si="2"/>
        <v>17</v>
      </c>
      <c r="V24" s="67">
        <f t="shared" ca="1" si="2"/>
        <v>34</v>
      </c>
      <c r="W24" s="349">
        <f t="shared" ca="1" si="2"/>
        <v>7</v>
      </c>
      <c r="X24" s="349">
        <f t="shared" ca="1" si="2"/>
        <v>11</v>
      </c>
      <c r="Y24" s="349">
        <f t="shared" ca="1" si="2"/>
        <v>16</v>
      </c>
      <c r="Z24" s="349">
        <f t="shared" ca="1" si="2"/>
        <v>23</v>
      </c>
      <c r="AA24" s="349">
        <f t="shared" ca="1" si="2"/>
        <v>39</v>
      </c>
      <c r="AB24" s="349">
        <f t="shared" ca="1" si="2"/>
        <v>-16</v>
      </c>
      <c r="AC24" s="482">
        <f t="shared" ca="1" si="13"/>
        <v>32</v>
      </c>
      <c r="AD24" s="483">
        <f t="shared" ca="1" si="3"/>
        <v>31.840230000588235</v>
      </c>
      <c r="AE24" s="61">
        <f t="shared" ca="1" si="3"/>
        <v>16</v>
      </c>
      <c r="AF24" s="349">
        <f t="shared" ca="1" si="4"/>
        <v>34</v>
      </c>
      <c r="AG24" s="349">
        <f t="shared" ca="1" si="5"/>
        <v>7</v>
      </c>
      <c r="AH24" s="349">
        <f t="shared" ca="1" si="6"/>
        <v>11</v>
      </c>
      <c r="AI24" s="349">
        <f t="shared" ca="1" si="7"/>
        <v>16</v>
      </c>
      <c r="AJ24" s="349">
        <f t="shared" ca="1" si="8"/>
        <v>23</v>
      </c>
      <c r="AK24" s="349">
        <f t="shared" ca="1" si="8"/>
        <v>39</v>
      </c>
      <c r="AL24" s="349">
        <f t="shared" ca="1" si="8"/>
        <v>-16</v>
      </c>
      <c r="AM24" s="482">
        <f t="shared" ca="1" si="9"/>
        <v>32</v>
      </c>
      <c r="AN24" s="105"/>
      <c r="AO24" s="3">
        <f t="shared" ca="1" si="14"/>
        <v>32</v>
      </c>
      <c r="AP24" s="472" t="str">
        <f t="shared" ca="1" si="10"/>
        <v>Relegated!</v>
      </c>
    </row>
    <row r="25" spans="1:42" ht="14.25" customHeight="1">
      <c r="A25" s="484">
        <v>17</v>
      </c>
      <c r="B25" s="464" t="str">
        <f t="shared" ca="1" si="11"/>
        <v>Albirex_Niigata</v>
      </c>
      <c r="C25" s="485" t="str">
        <f t="shared" ca="1" si="12"/>
        <v>Albirex_Niigata</v>
      </c>
      <c r="D25" s="59">
        <f t="shared" ca="1" si="0"/>
        <v>17</v>
      </c>
      <c r="E25" s="475">
        <f t="shared" ref="E25:M32" ca="1" si="15">IF($B25="","",VLOOKUP($A25,$A$38:$AE$62,E$6,FALSE))</f>
        <v>4</v>
      </c>
      <c r="F25" s="475">
        <f t="shared" ca="1" si="15"/>
        <v>1</v>
      </c>
      <c r="G25" s="475">
        <f t="shared" ca="1" si="15"/>
        <v>12</v>
      </c>
      <c r="H25" s="475">
        <f t="shared" ca="1" si="15"/>
        <v>11</v>
      </c>
      <c r="I25" s="475">
        <f t="shared" ca="1" si="15"/>
        <v>31</v>
      </c>
      <c r="J25" s="475">
        <f t="shared" ca="1" si="15"/>
        <v>-20</v>
      </c>
      <c r="K25" s="475">
        <f t="shared" ca="1" si="15"/>
        <v>13</v>
      </c>
      <c r="L25" s="53">
        <f t="shared" ca="1" si="15"/>
        <v>17</v>
      </c>
      <c r="M25" s="317">
        <f t="shared" ca="1" si="15"/>
        <v>17</v>
      </c>
      <c r="N25" s="475">
        <f t="shared" ref="N25:AB32" ca="1" si="16">IF($B25="","",VLOOKUP($A25,$A$38:$AE$62,N$6,FALSE))</f>
        <v>3</v>
      </c>
      <c r="O25" s="475">
        <f t="shared" ca="1" si="16"/>
        <v>6</v>
      </c>
      <c r="P25" s="475">
        <f t="shared" ca="1" si="16"/>
        <v>8</v>
      </c>
      <c r="Q25" s="475">
        <f t="shared" ca="1" si="16"/>
        <v>17</v>
      </c>
      <c r="R25" s="475">
        <f t="shared" ca="1" si="16"/>
        <v>29</v>
      </c>
      <c r="S25" s="475">
        <f t="shared" ca="1" si="16"/>
        <v>-12</v>
      </c>
      <c r="T25" s="475">
        <f t="shared" ca="1" si="16"/>
        <v>15</v>
      </c>
      <c r="U25" s="476">
        <f t="shared" ca="1" si="16"/>
        <v>14</v>
      </c>
      <c r="V25" s="59">
        <f t="shared" ca="1" si="16"/>
        <v>34</v>
      </c>
      <c r="W25" s="475">
        <f t="shared" ca="1" si="16"/>
        <v>7</v>
      </c>
      <c r="X25" s="475">
        <f t="shared" ca="1" si="16"/>
        <v>7</v>
      </c>
      <c r="Y25" s="475">
        <f t="shared" ca="1" si="16"/>
        <v>20</v>
      </c>
      <c r="Z25" s="475">
        <f t="shared" ca="1" si="16"/>
        <v>28</v>
      </c>
      <c r="AA25" s="475">
        <f t="shared" ca="1" si="16"/>
        <v>60</v>
      </c>
      <c r="AB25" s="475">
        <f t="shared" ca="1" si="16"/>
        <v>-32</v>
      </c>
      <c r="AC25" s="477">
        <f t="shared" ca="1" si="13"/>
        <v>28</v>
      </c>
      <c r="AD25" s="236">
        <f t="shared" ca="1" si="13"/>
        <v>27.680280010000001</v>
      </c>
      <c r="AE25" s="53">
        <f t="shared" ca="1" si="13"/>
        <v>17</v>
      </c>
      <c r="AF25" s="475">
        <f t="shared" ca="1" si="4"/>
        <v>34</v>
      </c>
      <c r="AG25" s="475">
        <f t="shared" ca="1" si="5"/>
        <v>7</v>
      </c>
      <c r="AH25" s="475">
        <f t="shared" ca="1" si="6"/>
        <v>7</v>
      </c>
      <c r="AI25" s="475">
        <f t="shared" ca="1" si="7"/>
        <v>20</v>
      </c>
      <c r="AJ25" s="475">
        <f t="shared" ca="1" si="8"/>
        <v>28</v>
      </c>
      <c r="AK25" s="475">
        <f t="shared" ca="1" si="8"/>
        <v>60</v>
      </c>
      <c r="AL25" s="475">
        <f t="shared" ca="1" si="8"/>
        <v>-32</v>
      </c>
      <c r="AM25" s="477">
        <f t="shared" ca="1" si="9"/>
        <v>28</v>
      </c>
      <c r="AN25" s="105"/>
      <c r="AO25" s="3">
        <f t="shared" ca="1" si="14"/>
        <v>28</v>
      </c>
      <c r="AP25" s="472" t="str">
        <f t="shared" ca="1" si="10"/>
        <v>Relegated!</v>
      </c>
    </row>
    <row r="26" spans="1:42" ht="14.25" customHeight="1" thickBot="1">
      <c r="A26" s="463">
        <v>18</v>
      </c>
      <c r="B26" s="473" t="str">
        <f t="shared" ca="1" si="11"/>
        <v>Omiya_Ardija</v>
      </c>
      <c r="C26" s="474" t="str">
        <f t="shared" ca="1" si="12"/>
        <v>Omiya_Ardija</v>
      </c>
      <c r="D26" s="59">
        <f t="shared" ca="1" si="0"/>
        <v>17</v>
      </c>
      <c r="E26" s="475">
        <f t="shared" ca="1" si="15"/>
        <v>3</v>
      </c>
      <c r="F26" s="475">
        <f t="shared" ca="1" si="15"/>
        <v>7</v>
      </c>
      <c r="G26" s="475">
        <f t="shared" ca="1" si="15"/>
        <v>7</v>
      </c>
      <c r="H26" s="475">
        <f t="shared" ca="1" si="15"/>
        <v>14</v>
      </c>
      <c r="I26" s="475">
        <f t="shared" ca="1" si="15"/>
        <v>22</v>
      </c>
      <c r="J26" s="475">
        <f t="shared" ca="1" si="15"/>
        <v>-8</v>
      </c>
      <c r="K26" s="475">
        <f t="shared" ca="1" si="15"/>
        <v>16</v>
      </c>
      <c r="L26" s="53">
        <f t="shared" ca="1" si="15"/>
        <v>15</v>
      </c>
      <c r="M26" s="317">
        <f t="shared" ca="1" si="15"/>
        <v>17</v>
      </c>
      <c r="N26" s="475">
        <f t="shared" ca="1" si="16"/>
        <v>2</v>
      </c>
      <c r="O26" s="475">
        <f t="shared" ca="1" si="16"/>
        <v>3</v>
      </c>
      <c r="P26" s="475">
        <f t="shared" ca="1" si="16"/>
        <v>12</v>
      </c>
      <c r="Q26" s="475">
        <f t="shared" ca="1" si="16"/>
        <v>14</v>
      </c>
      <c r="R26" s="475">
        <f t="shared" ca="1" si="16"/>
        <v>38</v>
      </c>
      <c r="S26" s="475">
        <f t="shared" ca="1" si="16"/>
        <v>-24</v>
      </c>
      <c r="T26" s="475">
        <f t="shared" ca="1" si="16"/>
        <v>9</v>
      </c>
      <c r="U26" s="476">
        <f t="shared" ca="1" si="16"/>
        <v>18</v>
      </c>
      <c r="V26" s="59">
        <f t="shared" ca="1" si="16"/>
        <v>34</v>
      </c>
      <c r="W26" s="475">
        <f t="shared" ca="1" si="16"/>
        <v>5</v>
      </c>
      <c r="X26" s="475">
        <f t="shared" ca="1" si="16"/>
        <v>10</v>
      </c>
      <c r="Y26" s="475">
        <f t="shared" ca="1" si="16"/>
        <v>19</v>
      </c>
      <c r="Z26" s="475">
        <f t="shared" ca="1" si="16"/>
        <v>28</v>
      </c>
      <c r="AA26" s="475">
        <f t="shared" ca="1" si="16"/>
        <v>60</v>
      </c>
      <c r="AB26" s="475">
        <f t="shared" ca="1" si="16"/>
        <v>-32</v>
      </c>
      <c r="AC26" s="477">
        <f t="shared" ca="1" si="13"/>
        <v>25</v>
      </c>
      <c r="AD26" s="236">
        <f t="shared" ca="1" si="13"/>
        <v>24.680280001111111</v>
      </c>
      <c r="AE26" s="53">
        <f t="shared" ca="1" si="13"/>
        <v>18</v>
      </c>
      <c r="AF26" s="475">
        <f t="shared" ca="1" si="4"/>
        <v>34</v>
      </c>
      <c r="AG26" s="475">
        <f t="shared" ca="1" si="5"/>
        <v>5</v>
      </c>
      <c r="AH26" s="475">
        <f t="shared" ca="1" si="6"/>
        <v>10</v>
      </c>
      <c r="AI26" s="475">
        <f t="shared" ca="1" si="7"/>
        <v>19</v>
      </c>
      <c r="AJ26" s="475">
        <f t="shared" ca="1" si="8"/>
        <v>28</v>
      </c>
      <c r="AK26" s="475">
        <f t="shared" ca="1" si="8"/>
        <v>60</v>
      </c>
      <c r="AL26" s="475">
        <f t="shared" ca="1" si="8"/>
        <v>-32</v>
      </c>
      <c r="AM26" s="477">
        <f t="shared" ca="1" si="9"/>
        <v>25</v>
      </c>
      <c r="AN26" s="105"/>
      <c r="AO26" s="3">
        <f t="shared" ca="1" si="14"/>
        <v>25</v>
      </c>
      <c r="AP26" s="472" t="str">
        <f t="shared" ca="1" si="10"/>
        <v>Relegated!</v>
      </c>
    </row>
    <row r="27" spans="1:42" ht="14.25" hidden="1" customHeight="1">
      <c r="A27" s="478">
        <v>19</v>
      </c>
      <c r="B27" s="479" t="str">
        <f t="shared" si="11"/>
        <v/>
      </c>
      <c r="C27" s="480" t="str">
        <f t="shared" si="12"/>
        <v/>
      </c>
      <c r="D27" s="67" t="str">
        <f t="shared" si="0"/>
        <v/>
      </c>
      <c r="E27" s="349" t="str">
        <f t="shared" si="15"/>
        <v/>
      </c>
      <c r="F27" s="349" t="str">
        <f t="shared" si="15"/>
        <v/>
      </c>
      <c r="G27" s="349" t="str">
        <f t="shared" si="15"/>
        <v/>
      </c>
      <c r="H27" s="349" t="str">
        <f t="shared" si="15"/>
        <v/>
      </c>
      <c r="I27" s="349" t="str">
        <f t="shared" si="15"/>
        <v/>
      </c>
      <c r="J27" s="349" t="str">
        <f t="shared" si="15"/>
        <v/>
      </c>
      <c r="K27" s="349" t="str">
        <f t="shared" si="15"/>
        <v/>
      </c>
      <c r="L27" s="61" t="str">
        <f t="shared" si="15"/>
        <v/>
      </c>
      <c r="M27" s="481" t="str">
        <f t="shared" si="15"/>
        <v/>
      </c>
      <c r="N27" s="349" t="str">
        <f t="shared" si="16"/>
        <v/>
      </c>
      <c r="O27" s="349" t="str">
        <f t="shared" si="16"/>
        <v/>
      </c>
      <c r="P27" s="349" t="str">
        <f t="shared" si="16"/>
        <v/>
      </c>
      <c r="Q27" s="349" t="str">
        <f t="shared" si="16"/>
        <v/>
      </c>
      <c r="R27" s="349" t="str">
        <f t="shared" si="16"/>
        <v/>
      </c>
      <c r="S27" s="349" t="str">
        <f t="shared" si="16"/>
        <v/>
      </c>
      <c r="T27" s="349" t="str">
        <f t="shared" si="16"/>
        <v/>
      </c>
      <c r="U27" s="383" t="str">
        <f t="shared" si="16"/>
        <v/>
      </c>
      <c r="V27" s="67" t="str">
        <f t="shared" si="16"/>
        <v/>
      </c>
      <c r="W27" s="349" t="str">
        <f t="shared" si="16"/>
        <v/>
      </c>
      <c r="X27" s="349" t="str">
        <f t="shared" si="16"/>
        <v/>
      </c>
      <c r="Y27" s="349" t="str">
        <f t="shared" si="16"/>
        <v/>
      </c>
      <c r="Z27" s="349" t="str">
        <f t="shared" si="16"/>
        <v/>
      </c>
      <c r="AA27" s="349" t="str">
        <f t="shared" si="16"/>
        <v/>
      </c>
      <c r="AB27" s="349" t="str">
        <f t="shared" si="16"/>
        <v/>
      </c>
      <c r="AC27" s="482" t="str">
        <f t="shared" si="13"/>
        <v/>
      </c>
      <c r="AD27" s="483" t="str">
        <f t="shared" si="13"/>
        <v/>
      </c>
      <c r="AE27" s="61" t="str">
        <f t="shared" si="13"/>
        <v/>
      </c>
      <c r="AF27" s="475" t="e">
        <f t="shared" si="4"/>
        <v>#VALUE!</v>
      </c>
      <c r="AG27" s="475" t="e">
        <f t="shared" ref="AG27:AI28" si="17">N27+E27</f>
        <v>#VALUE!</v>
      </c>
      <c r="AH27" s="475" t="e">
        <f t="shared" si="17"/>
        <v>#VALUE!</v>
      </c>
      <c r="AI27" s="475" t="e">
        <f t="shared" si="17"/>
        <v>#VALUE!</v>
      </c>
      <c r="AJ27" s="475" t="e">
        <f t="shared" ref="AJ27:AL28" si="18">H27+Q27</f>
        <v>#VALUE!</v>
      </c>
      <c r="AK27" s="475" t="e">
        <f t="shared" si="18"/>
        <v>#VALUE!</v>
      </c>
      <c r="AL27" s="475" t="e">
        <f t="shared" si="18"/>
        <v>#VALUE!</v>
      </c>
      <c r="AM27" s="477" t="e">
        <f t="shared" si="9"/>
        <v>#VALUE!</v>
      </c>
      <c r="AN27" s="105"/>
      <c r="AO27" s="3" t="str">
        <f t="shared" si="14"/>
        <v/>
      </c>
      <c r="AP27" s="472" t="str">
        <f t="shared" ca="1" si="10"/>
        <v/>
      </c>
    </row>
    <row r="28" spans="1:42" ht="14.25" hidden="1" customHeight="1" thickBot="1">
      <c r="A28" s="478">
        <v>20</v>
      </c>
      <c r="B28" s="479" t="str">
        <f t="shared" si="11"/>
        <v/>
      </c>
      <c r="C28" s="480" t="str">
        <f t="shared" si="12"/>
        <v/>
      </c>
      <c r="D28" s="67" t="str">
        <f t="shared" si="0"/>
        <v/>
      </c>
      <c r="E28" s="349" t="str">
        <f t="shared" si="15"/>
        <v/>
      </c>
      <c r="F28" s="349" t="str">
        <f t="shared" si="15"/>
        <v/>
      </c>
      <c r="G28" s="349" t="str">
        <f t="shared" si="15"/>
        <v/>
      </c>
      <c r="H28" s="349" t="str">
        <f t="shared" si="15"/>
        <v/>
      </c>
      <c r="I28" s="349" t="str">
        <f t="shared" si="15"/>
        <v/>
      </c>
      <c r="J28" s="349" t="str">
        <f t="shared" si="15"/>
        <v/>
      </c>
      <c r="K28" s="349" t="str">
        <f t="shared" si="15"/>
        <v/>
      </c>
      <c r="L28" s="61" t="str">
        <f t="shared" si="15"/>
        <v/>
      </c>
      <c r="M28" s="481" t="str">
        <f t="shared" si="15"/>
        <v/>
      </c>
      <c r="N28" s="349" t="str">
        <f t="shared" si="16"/>
        <v/>
      </c>
      <c r="O28" s="349" t="str">
        <f t="shared" si="16"/>
        <v/>
      </c>
      <c r="P28" s="349" t="str">
        <f t="shared" si="16"/>
        <v/>
      </c>
      <c r="Q28" s="349" t="str">
        <f t="shared" si="16"/>
        <v/>
      </c>
      <c r="R28" s="349" t="str">
        <f t="shared" si="16"/>
        <v/>
      </c>
      <c r="S28" s="349" t="str">
        <f t="shared" si="16"/>
        <v/>
      </c>
      <c r="T28" s="349" t="str">
        <f t="shared" si="16"/>
        <v/>
      </c>
      <c r="U28" s="383" t="str">
        <f t="shared" si="16"/>
        <v/>
      </c>
      <c r="V28" s="67" t="str">
        <f t="shared" si="16"/>
        <v/>
      </c>
      <c r="W28" s="349" t="str">
        <f t="shared" si="16"/>
        <v/>
      </c>
      <c r="X28" s="349" t="str">
        <f t="shared" si="16"/>
        <v/>
      </c>
      <c r="Y28" s="349" t="str">
        <f t="shared" si="16"/>
        <v/>
      </c>
      <c r="Z28" s="349" t="str">
        <f t="shared" si="16"/>
        <v/>
      </c>
      <c r="AA28" s="349" t="str">
        <f t="shared" si="16"/>
        <v/>
      </c>
      <c r="AB28" s="349" t="str">
        <f t="shared" si="16"/>
        <v/>
      </c>
      <c r="AC28" s="482" t="str">
        <f t="shared" si="13"/>
        <v/>
      </c>
      <c r="AD28" s="483" t="str">
        <f t="shared" si="13"/>
        <v/>
      </c>
      <c r="AE28" s="61" t="str">
        <f t="shared" si="13"/>
        <v/>
      </c>
      <c r="AF28" s="59" t="e">
        <f t="shared" si="4"/>
        <v>#VALUE!</v>
      </c>
      <c r="AG28" s="475" t="e">
        <f t="shared" si="17"/>
        <v>#VALUE!</v>
      </c>
      <c r="AH28" s="475" t="e">
        <f t="shared" si="17"/>
        <v>#VALUE!</v>
      </c>
      <c r="AI28" s="475" t="e">
        <f t="shared" si="17"/>
        <v>#VALUE!</v>
      </c>
      <c r="AJ28" s="475" t="e">
        <f t="shared" si="18"/>
        <v>#VALUE!</v>
      </c>
      <c r="AK28" s="475" t="e">
        <f t="shared" si="18"/>
        <v>#VALUE!</v>
      </c>
      <c r="AL28" s="475" t="e">
        <f t="shared" si="18"/>
        <v>#VALUE!</v>
      </c>
      <c r="AM28" s="477" t="e">
        <f t="shared" si="9"/>
        <v>#VALUE!</v>
      </c>
      <c r="AN28" s="105"/>
      <c r="AO28" s="3" t="str">
        <f t="shared" si="14"/>
        <v/>
      </c>
      <c r="AP28" s="472" t="str">
        <f t="shared" ca="1" si="10"/>
        <v/>
      </c>
    </row>
    <row r="29" spans="1:42" ht="14.25" hidden="1" customHeight="1">
      <c r="A29" s="484">
        <v>21</v>
      </c>
      <c r="B29" s="464" t="str">
        <f t="shared" si="11"/>
        <v/>
      </c>
      <c r="C29" s="485" t="str">
        <f t="shared" si="12"/>
        <v/>
      </c>
      <c r="D29" s="49" t="str">
        <f t="shared" si="0"/>
        <v/>
      </c>
      <c r="E29" s="376" t="str">
        <f t="shared" si="15"/>
        <v/>
      </c>
      <c r="F29" s="376" t="str">
        <f t="shared" si="15"/>
        <v/>
      </c>
      <c r="G29" s="376" t="str">
        <f t="shared" si="15"/>
        <v/>
      </c>
      <c r="H29" s="376" t="str">
        <f t="shared" si="15"/>
        <v/>
      </c>
      <c r="I29" s="376" t="str">
        <f t="shared" si="15"/>
        <v/>
      </c>
      <c r="J29" s="376" t="str">
        <f t="shared" si="15"/>
        <v/>
      </c>
      <c r="K29" s="376" t="str">
        <f t="shared" si="15"/>
        <v/>
      </c>
      <c r="L29" s="68" t="str">
        <f t="shared" si="15"/>
        <v/>
      </c>
      <c r="M29" s="486" t="str">
        <f t="shared" si="15"/>
        <v/>
      </c>
      <c r="N29" s="376" t="str">
        <f t="shared" si="16"/>
        <v/>
      </c>
      <c r="O29" s="376" t="str">
        <f t="shared" si="16"/>
        <v/>
      </c>
      <c r="P29" s="376" t="str">
        <f t="shared" si="16"/>
        <v/>
      </c>
      <c r="Q29" s="376" t="str">
        <f t="shared" si="16"/>
        <v/>
      </c>
      <c r="R29" s="376" t="str">
        <f t="shared" si="16"/>
        <v/>
      </c>
      <c r="S29" s="376" t="str">
        <f t="shared" si="16"/>
        <v/>
      </c>
      <c r="T29" s="376" t="str">
        <f t="shared" si="16"/>
        <v/>
      </c>
      <c r="U29" s="339" t="str">
        <f t="shared" si="16"/>
        <v/>
      </c>
      <c r="V29" s="49" t="str">
        <f t="shared" si="16"/>
        <v/>
      </c>
      <c r="W29" s="376" t="str">
        <f t="shared" si="16"/>
        <v/>
      </c>
      <c r="X29" s="376" t="str">
        <f t="shared" si="16"/>
        <v/>
      </c>
      <c r="Y29" s="376" t="str">
        <f t="shared" si="16"/>
        <v/>
      </c>
      <c r="Z29" s="376" t="str">
        <f t="shared" si="16"/>
        <v/>
      </c>
      <c r="AA29" s="376" t="str">
        <f t="shared" si="16"/>
        <v/>
      </c>
      <c r="AB29" s="376" t="str">
        <f t="shared" si="16"/>
        <v/>
      </c>
      <c r="AC29" s="487" t="str">
        <f t="shared" si="13"/>
        <v/>
      </c>
      <c r="AD29" s="232" t="str">
        <f t="shared" si="13"/>
        <v/>
      </c>
      <c r="AE29" s="68" t="str">
        <f t="shared" si="13"/>
        <v/>
      </c>
      <c r="AF29" s="376" t="e">
        <f>SUM(AG29:AI29)</f>
        <v>#VALUE!</v>
      </c>
      <c r="AG29" s="376" t="e">
        <f t="shared" ref="AG29:AI30" si="19">N29+E29</f>
        <v>#VALUE!</v>
      </c>
      <c r="AH29" s="376" t="e">
        <f t="shared" si="19"/>
        <v>#VALUE!</v>
      </c>
      <c r="AI29" s="376" t="e">
        <f t="shared" si="19"/>
        <v>#VALUE!</v>
      </c>
      <c r="AJ29" s="376" t="e">
        <f t="shared" ref="AJ29:AL30" si="20">H29+Q29</f>
        <v>#VALUE!</v>
      </c>
      <c r="AK29" s="376" t="e">
        <f t="shared" si="20"/>
        <v>#VALUE!</v>
      </c>
      <c r="AL29" s="376" t="e">
        <f t="shared" si="20"/>
        <v>#VALUE!</v>
      </c>
      <c r="AM29" s="487" t="e">
        <f>T29+K29</f>
        <v>#VALUE!</v>
      </c>
      <c r="AN29" s="105"/>
      <c r="AO29" s="3" t="str">
        <f t="shared" si="14"/>
        <v/>
      </c>
      <c r="AP29" s="472" t="str">
        <f ca="1">IF(AO29="","",IF(AO29&lt;INDIRECT("AC$"&amp;(8+$C$3-AP$3)),"Relegate!",IF((AO29&lt;INDIRECT("AC$"&amp;(8+$C$3-AP$3-AP$5)))*(AC29&lt;=INDIRECT("AO$"&amp;(8+$C$3-AP$3+1))),"Playoff/relegate",IF(AO29&lt;INDIRECT("AC$"&amp;(8+$C$3-AP$3-AP$5)),"Playoff",""))))</f>
        <v/>
      </c>
    </row>
    <row r="30" spans="1:42" ht="14.25" hidden="1" customHeight="1">
      <c r="A30" s="463">
        <v>22</v>
      </c>
      <c r="B30" s="473" t="str">
        <f t="shared" si="11"/>
        <v/>
      </c>
      <c r="C30" s="474" t="str">
        <f t="shared" si="12"/>
        <v/>
      </c>
      <c r="D30" s="59" t="str">
        <f t="shared" si="0"/>
        <v/>
      </c>
      <c r="E30" s="475" t="str">
        <f t="shared" si="15"/>
        <v/>
      </c>
      <c r="F30" s="475" t="str">
        <f t="shared" si="15"/>
        <v/>
      </c>
      <c r="G30" s="475" t="str">
        <f t="shared" si="15"/>
        <v/>
      </c>
      <c r="H30" s="475" t="str">
        <f t="shared" si="15"/>
        <v/>
      </c>
      <c r="I30" s="475" t="str">
        <f t="shared" si="15"/>
        <v/>
      </c>
      <c r="J30" s="475" t="str">
        <f t="shared" si="15"/>
        <v/>
      </c>
      <c r="K30" s="475" t="str">
        <f t="shared" si="15"/>
        <v/>
      </c>
      <c r="L30" s="53" t="str">
        <f t="shared" si="15"/>
        <v/>
      </c>
      <c r="M30" s="317" t="str">
        <f t="shared" si="15"/>
        <v/>
      </c>
      <c r="N30" s="475" t="str">
        <f t="shared" si="16"/>
        <v/>
      </c>
      <c r="O30" s="475" t="str">
        <f t="shared" si="16"/>
        <v/>
      </c>
      <c r="P30" s="475" t="str">
        <f t="shared" si="16"/>
        <v/>
      </c>
      <c r="Q30" s="475" t="str">
        <f t="shared" si="16"/>
        <v/>
      </c>
      <c r="R30" s="475" t="str">
        <f t="shared" si="16"/>
        <v/>
      </c>
      <c r="S30" s="475" t="str">
        <f t="shared" si="16"/>
        <v/>
      </c>
      <c r="T30" s="475" t="str">
        <f t="shared" si="16"/>
        <v/>
      </c>
      <c r="U30" s="476" t="str">
        <f t="shared" si="16"/>
        <v/>
      </c>
      <c r="V30" s="59" t="str">
        <f t="shared" si="16"/>
        <v/>
      </c>
      <c r="W30" s="475" t="str">
        <f t="shared" si="16"/>
        <v/>
      </c>
      <c r="X30" s="475" t="str">
        <f t="shared" si="16"/>
        <v/>
      </c>
      <c r="Y30" s="475" t="str">
        <f t="shared" si="16"/>
        <v/>
      </c>
      <c r="Z30" s="475" t="str">
        <f t="shared" si="16"/>
        <v/>
      </c>
      <c r="AA30" s="475" t="str">
        <f t="shared" si="16"/>
        <v/>
      </c>
      <c r="AB30" s="475" t="str">
        <f t="shared" si="16"/>
        <v/>
      </c>
      <c r="AC30" s="477" t="str">
        <f t="shared" si="13"/>
        <v/>
      </c>
      <c r="AD30" s="236" t="str">
        <f t="shared" si="13"/>
        <v/>
      </c>
      <c r="AE30" s="53" t="str">
        <f t="shared" si="13"/>
        <v/>
      </c>
      <c r="AF30" s="475" t="e">
        <f>SUM(AG30:AI30)</f>
        <v>#VALUE!</v>
      </c>
      <c r="AG30" s="475" t="e">
        <f t="shared" si="19"/>
        <v>#VALUE!</v>
      </c>
      <c r="AH30" s="475" t="e">
        <f t="shared" si="19"/>
        <v>#VALUE!</v>
      </c>
      <c r="AI30" s="475" t="e">
        <f t="shared" si="19"/>
        <v>#VALUE!</v>
      </c>
      <c r="AJ30" s="475" t="e">
        <f t="shared" si="20"/>
        <v>#VALUE!</v>
      </c>
      <c r="AK30" s="475" t="e">
        <f t="shared" si="20"/>
        <v>#VALUE!</v>
      </c>
      <c r="AL30" s="475" t="e">
        <f t="shared" si="20"/>
        <v>#VALUE!</v>
      </c>
      <c r="AM30" s="477" t="e">
        <f>T30+K30</f>
        <v>#VALUE!</v>
      </c>
      <c r="AN30" s="105"/>
      <c r="AO30" s="3" t="str">
        <f t="shared" si="14"/>
        <v/>
      </c>
      <c r="AP30" s="472" t="str">
        <f ca="1">IF(AO30="","",IF(AO30&lt;INDIRECT("AC$"&amp;(8+$C$3-AP$3)),"Relegate!",IF((AO30&lt;INDIRECT("AC$"&amp;(8+$C$3-AP$3-AP$5)))*(AC30&lt;=INDIRECT("AO$"&amp;(8+$C$3-AP$3+1))),"Playoff/relegate",IF(AO30&lt;INDIRECT("AC$"&amp;(8+$C$3-AP$3-AP$5)),"Playoff",""))))</f>
        <v/>
      </c>
    </row>
    <row r="31" spans="1:42" ht="14.25" hidden="1" customHeight="1">
      <c r="A31" s="478">
        <v>23</v>
      </c>
      <c r="B31" s="479" t="str">
        <f t="shared" si="11"/>
        <v/>
      </c>
      <c r="C31" s="480" t="str">
        <f t="shared" si="12"/>
        <v/>
      </c>
      <c r="D31" s="67" t="str">
        <f t="shared" si="0"/>
        <v/>
      </c>
      <c r="E31" s="349" t="str">
        <f t="shared" si="15"/>
        <v/>
      </c>
      <c r="F31" s="349" t="str">
        <f t="shared" si="15"/>
        <v/>
      </c>
      <c r="G31" s="349" t="str">
        <f t="shared" si="15"/>
        <v/>
      </c>
      <c r="H31" s="349" t="str">
        <f t="shared" si="15"/>
        <v/>
      </c>
      <c r="I31" s="349" t="str">
        <f t="shared" si="15"/>
        <v/>
      </c>
      <c r="J31" s="349" t="str">
        <f t="shared" si="15"/>
        <v/>
      </c>
      <c r="K31" s="349" t="str">
        <f t="shared" si="15"/>
        <v/>
      </c>
      <c r="L31" s="61" t="str">
        <f t="shared" si="15"/>
        <v/>
      </c>
      <c r="M31" s="481" t="str">
        <f t="shared" si="15"/>
        <v/>
      </c>
      <c r="N31" s="349" t="str">
        <f t="shared" si="16"/>
        <v/>
      </c>
      <c r="O31" s="349" t="str">
        <f t="shared" si="16"/>
        <v/>
      </c>
      <c r="P31" s="349" t="str">
        <f t="shared" si="16"/>
        <v/>
      </c>
      <c r="Q31" s="349" t="str">
        <f t="shared" si="16"/>
        <v/>
      </c>
      <c r="R31" s="349" t="str">
        <f t="shared" si="16"/>
        <v/>
      </c>
      <c r="S31" s="349" t="str">
        <f t="shared" si="16"/>
        <v/>
      </c>
      <c r="T31" s="349" t="str">
        <f t="shared" si="16"/>
        <v/>
      </c>
      <c r="U31" s="383" t="str">
        <f t="shared" si="16"/>
        <v/>
      </c>
      <c r="V31" s="67" t="str">
        <f t="shared" si="16"/>
        <v/>
      </c>
      <c r="W31" s="349" t="str">
        <f t="shared" si="16"/>
        <v/>
      </c>
      <c r="X31" s="349" t="str">
        <f t="shared" si="16"/>
        <v/>
      </c>
      <c r="Y31" s="349" t="str">
        <f t="shared" si="16"/>
        <v/>
      </c>
      <c r="Z31" s="349" t="str">
        <f t="shared" si="16"/>
        <v/>
      </c>
      <c r="AA31" s="349" t="str">
        <f t="shared" si="16"/>
        <v/>
      </c>
      <c r="AB31" s="349" t="str">
        <f t="shared" si="16"/>
        <v/>
      </c>
      <c r="AC31" s="482" t="str">
        <f t="shared" si="13"/>
        <v/>
      </c>
      <c r="AD31" s="483" t="str">
        <f t="shared" si="13"/>
        <v/>
      </c>
      <c r="AE31" s="61" t="str">
        <f t="shared" si="13"/>
        <v/>
      </c>
      <c r="AF31" s="376" t="e">
        <f>SUM(AG31:AI31)</f>
        <v>#VALUE!</v>
      </c>
      <c r="AG31" s="376" t="e">
        <f t="shared" ref="AG31:AI32" si="21">N31+E31</f>
        <v>#VALUE!</v>
      </c>
      <c r="AH31" s="376" t="e">
        <f t="shared" si="21"/>
        <v>#VALUE!</v>
      </c>
      <c r="AI31" s="376" t="e">
        <f t="shared" si="21"/>
        <v>#VALUE!</v>
      </c>
      <c r="AJ31" s="376" t="e">
        <f t="shared" ref="AJ31:AL32" si="22">H31+Q31</f>
        <v>#VALUE!</v>
      </c>
      <c r="AK31" s="376" t="e">
        <f t="shared" si="22"/>
        <v>#VALUE!</v>
      </c>
      <c r="AL31" s="376" t="e">
        <f t="shared" si="22"/>
        <v>#VALUE!</v>
      </c>
      <c r="AM31" s="487" t="e">
        <f>T31+K31</f>
        <v>#VALUE!</v>
      </c>
      <c r="AN31" s="105"/>
      <c r="AO31" s="3" t="str">
        <f t="shared" si="14"/>
        <v/>
      </c>
      <c r="AP31" s="472" t="str">
        <f ca="1">IF(AO31="","",IF(AO31&lt;INDIRECT("AC$"&amp;(8+$C$3-AP$3)),"Relegate!",IF((AO31&lt;INDIRECT("AC$"&amp;(8+$C$3-AP$3-AP$5)))*(AC31&lt;=INDIRECT("AO$"&amp;(8+$C$3-AP$3+1))),"Playoff/relegate",IF(AO31&lt;INDIRECT("AC$"&amp;(8+$C$3-AP$3-AP$5)),"Playoff",""))))</f>
        <v/>
      </c>
    </row>
    <row r="32" spans="1:42" ht="14.25" hidden="1" customHeight="1" thickBot="1">
      <c r="A32" s="478">
        <v>24</v>
      </c>
      <c r="B32" s="488" t="str">
        <f t="shared" si="11"/>
        <v/>
      </c>
      <c r="C32" s="489" t="str">
        <f t="shared" si="12"/>
        <v/>
      </c>
      <c r="D32" s="490" t="str">
        <f t="shared" si="0"/>
        <v/>
      </c>
      <c r="E32" s="491" t="str">
        <f t="shared" si="15"/>
        <v/>
      </c>
      <c r="F32" s="491" t="str">
        <f t="shared" si="15"/>
        <v/>
      </c>
      <c r="G32" s="491" t="str">
        <f t="shared" si="15"/>
        <v/>
      </c>
      <c r="H32" s="491" t="str">
        <f t="shared" si="15"/>
        <v/>
      </c>
      <c r="I32" s="491" t="str">
        <f t="shared" si="15"/>
        <v/>
      </c>
      <c r="J32" s="491" t="str">
        <f t="shared" si="15"/>
        <v/>
      </c>
      <c r="K32" s="491" t="str">
        <f t="shared" si="15"/>
        <v/>
      </c>
      <c r="L32" s="492" t="str">
        <f t="shared" si="15"/>
        <v/>
      </c>
      <c r="M32" s="493" t="str">
        <f t="shared" si="15"/>
        <v/>
      </c>
      <c r="N32" s="491" t="str">
        <f t="shared" si="16"/>
        <v/>
      </c>
      <c r="O32" s="491" t="str">
        <f t="shared" si="16"/>
        <v/>
      </c>
      <c r="P32" s="491" t="str">
        <f t="shared" si="16"/>
        <v/>
      </c>
      <c r="Q32" s="491" t="str">
        <f t="shared" si="16"/>
        <v/>
      </c>
      <c r="R32" s="491" t="str">
        <f t="shared" si="16"/>
        <v/>
      </c>
      <c r="S32" s="491" t="str">
        <f t="shared" si="16"/>
        <v/>
      </c>
      <c r="T32" s="491" t="str">
        <f t="shared" si="16"/>
        <v/>
      </c>
      <c r="U32" s="494" t="str">
        <f t="shared" si="16"/>
        <v/>
      </c>
      <c r="V32" s="490" t="str">
        <f t="shared" si="16"/>
        <v/>
      </c>
      <c r="W32" s="491" t="str">
        <f t="shared" si="16"/>
        <v/>
      </c>
      <c r="X32" s="491" t="str">
        <f t="shared" si="16"/>
        <v/>
      </c>
      <c r="Y32" s="491" t="str">
        <f t="shared" si="16"/>
        <v/>
      </c>
      <c r="Z32" s="491" t="str">
        <f t="shared" si="16"/>
        <v/>
      </c>
      <c r="AA32" s="491" t="str">
        <f t="shared" si="16"/>
        <v/>
      </c>
      <c r="AB32" s="491" t="str">
        <f t="shared" si="16"/>
        <v/>
      </c>
      <c r="AC32" s="495" t="str">
        <f t="shared" si="13"/>
        <v/>
      </c>
      <c r="AD32" s="496" t="str">
        <f t="shared" si="13"/>
        <v/>
      </c>
      <c r="AE32" s="492" t="str">
        <f t="shared" si="13"/>
        <v/>
      </c>
      <c r="AF32" s="475" t="e">
        <f>SUM(AG32:AI32)</f>
        <v>#VALUE!</v>
      </c>
      <c r="AG32" s="475" t="e">
        <f t="shared" si="21"/>
        <v>#VALUE!</v>
      </c>
      <c r="AH32" s="475" t="e">
        <f t="shared" si="21"/>
        <v>#VALUE!</v>
      </c>
      <c r="AI32" s="475" t="e">
        <f t="shared" si="21"/>
        <v>#VALUE!</v>
      </c>
      <c r="AJ32" s="475" t="e">
        <f t="shared" si="22"/>
        <v>#VALUE!</v>
      </c>
      <c r="AK32" s="475" t="e">
        <f t="shared" si="22"/>
        <v>#VALUE!</v>
      </c>
      <c r="AL32" s="475" t="e">
        <f t="shared" si="22"/>
        <v>#VALUE!</v>
      </c>
      <c r="AM32" s="477" t="e">
        <f>T32+K32</f>
        <v>#VALUE!</v>
      </c>
      <c r="AN32" s="105"/>
      <c r="AO32" s="3" t="str">
        <f t="shared" si="14"/>
        <v/>
      </c>
      <c r="AP32" s="472" t="str">
        <f ca="1">IF(AO32="","",IF(AO32&lt;INDIRECT("AC$"&amp;(8+$C$3-AP$3)),"Relegate!",IF((AO32&lt;INDIRECT("AC$"&amp;(8+$C$3-AP$3-AP$5)))*(AC32&lt;=INDIRECT("AO$"&amp;(8+$C$3-AP$3+1))),"Playoff/relegate",IF(AO32&lt;INDIRECT("AC$"&amp;(8+$C$3-AP$3-AP$5)),"Playoff",""))))</f>
        <v/>
      </c>
    </row>
    <row r="33" spans="1:41" ht="18" customHeight="1" thickBot="1">
      <c r="B33" s="497" t="s">
        <v>85</v>
      </c>
      <c r="C33" s="498"/>
      <c r="D33" s="499">
        <f ca="1">SUM(D9:D32)</f>
        <v>306</v>
      </c>
      <c r="E33" s="500">
        <f t="shared" ref="E33:AE33" ca="1" si="23">SUM(E9:E32)</f>
        <v>126</v>
      </c>
      <c r="F33" s="500">
        <f t="shared" ca="1" si="23"/>
        <v>73</v>
      </c>
      <c r="G33" s="500">
        <f t="shared" ca="1" si="23"/>
        <v>107</v>
      </c>
      <c r="H33" s="500">
        <f t="shared" ca="1" si="23"/>
        <v>419</v>
      </c>
      <c r="I33" s="500">
        <f t="shared" ca="1" si="23"/>
        <v>374</v>
      </c>
      <c r="J33" s="500">
        <f t="shared" ca="1" si="23"/>
        <v>45</v>
      </c>
      <c r="K33" s="500">
        <f t="shared" ca="1" si="23"/>
        <v>451</v>
      </c>
      <c r="L33" s="501">
        <f t="shared" ca="1" si="23"/>
        <v>169</v>
      </c>
      <c r="M33" s="502">
        <f t="shared" ca="1" si="23"/>
        <v>306</v>
      </c>
      <c r="N33" s="500">
        <f t="shared" ca="1" si="23"/>
        <v>107</v>
      </c>
      <c r="O33" s="500">
        <f t="shared" ca="1" si="23"/>
        <v>73</v>
      </c>
      <c r="P33" s="500">
        <f t="shared" ca="1" si="23"/>
        <v>126</v>
      </c>
      <c r="Q33" s="500">
        <f t="shared" ca="1" si="23"/>
        <v>374</v>
      </c>
      <c r="R33" s="500">
        <f t="shared" ca="1" si="23"/>
        <v>419</v>
      </c>
      <c r="S33" s="500">
        <f t="shared" ca="1" si="23"/>
        <v>-45</v>
      </c>
      <c r="T33" s="500">
        <f t="shared" ca="1" si="23"/>
        <v>394</v>
      </c>
      <c r="U33" s="503">
        <f t="shared" ca="1" si="23"/>
        <v>165</v>
      </c>
      <c r="V33" s="83">
        <f t="shared" ca="1" si="23"/>
        <v>612</v>
      </c>
      <c r="W33" s="500">
        <f t="shared" ca="1" si="23"/>
        <v>233</v>
      </c>
      <c r="X33" s="500">
        <f t="shared" ca="1" si="23"/>
        <v>146</v>
      </c>
      <c r="Y33" s="500">
        <f t="shared" ca="1" si="23"/>
        <v>233</v>
      </c>
      <c r="Z33" s="500">
        <f t="shared" ca="1" si="23"/>
        <v>793</v>
      </c>
      <c r="AA33" s="500">
        <f t="shared" ca="1" si="23"/>
        <v>793</v>
      </c>
      <c r="AB33" s="500">
        <f t="shared" ca="1" si="23"/>
        <v>0</v>
      </c>
      <c r="AC33" s="504">
        <f t="shared" ca="1" si="23"/>
        <v>845</v>
      </c>
      <c r="AD33" s="505">
        <f t="shared" ca="1" si="23"/>
        <v>845.0079300349513</v>
      </c>
      <c r="AE33" s="506">
        <f t="shared" ca="1" si="23"/>
        <v>171</v>
      </c>
      <c r="AF33" s="507" t="e">
        <f t="shared" ref="AF33:AM33" ca="1" si="24">SUM(AF9:AF32)</f>
        <v>#VALUE!</v>
      </c>
      <c r="AG33" s="507" t="e">
        <f t="shared" ca="1" si="24"/>
        <v>#VALUE!</v>
      </c>
      <c r="AH33" s="507" t="e">
        <f t="shared" ca="1" si="24"/>
        <v>#VALUE!</v>
      </c>
      <c r="AI33" s="507" t="e">
        <f t="shared" ca="1" si="24"/>
        <v>#VALUE!</v>
      </c>
      <c r="AJ33" s="507" t="e">
        <f t="shared" ca="1" si="24"/>
        <v>#VALUE!</v>
      </c>
      <c r="AK33" s="507" t="e">
        <f t="shared" ca="1" si="24"/>
        <v>#VALUE!</v>
      </c>
      <c r="AL33" s="507" t="e">
        <f t="shared" ca="1" si="24"/>
        <v>#VALUE!</v>
      </c>
      <c r="AM33" s="507" t="e">
        <f t="shared" ca="1" si="24"/>
        <v>#VALUE!</v>
      </c>
    </row>
    <row r="35" spans="1:41" ht="13.5" thickBot="1">
      <c r="B35" s="450" t="s">
        <v>100</v>
      </c>
      <c r="D35" s="105">
        <v>4</v>
      </c>
      <c r="E35" s="105">
        <v>5</v>
      </c>
      <c r="F35" s="105">
        <v>6</v>
      </c>
      <c r="G35" s="105">
        <v>7</v>
      </c>
      <c r="H35" s="105">
        <v>8</v>
      </c>
      <c r="I35" s="105">
        <v>9</v>
      </c>
      <c r="J35" s="105">
        <v>10</v>
      </c>
      <c r="K35" s="105">
        <v>11</v>
      </c>
      <c r="L35" s="105">
        <v>12</v>
      </c>
      <c r="M35" s="105">
        <v>13</v>
      </c>
      <c r="N35" s="105">
        <v>14</v>
      </c>
      <c r="O35" s="105">
        <v>15</v>
      </c>
      <c r="P35" s="105">
        <v>16</v>
      </c>
      <c r="Q35" s="105">
        <v>17</v>
      </c>
      <c r="R35" s="105">
        <v>18</v>
      </c>
      <c r="S35" s="105">
        <v>19</v>
      </c>
      <c r="T35" s="105">
        <v>20</v>
      </c>
      <c r="U35" s="105">
        <v>21</v>
      </c>
      <c r="V35" s="105">
        <v>22</v>
      </c>
      <c r="W35" s="105">
        <v>23</v>
      </c>
      <c r="X35" s="105">
        <v>24</v>
      </c>
      <c r="Y35" s="105">
        <v>25</v>
      </c>
      <c r="Z35" s="105">
        <v>26</v>
      </c>
      <c r="AA35" s="105">
        <v>27</v>
      </c>
      <c r="AB35" s="105">
        <v>28</v>
      </c>
      <c r="AC35" s="104">
        <v>29</v>
      </c>
      <c r="AD35" s="105">
        <v>30</v>
      </c>
      <c r="AE35" s="105">
        <v>31</v>
      </c>
      <c r="AF35" s="105">
        <v>32</v>
      </c>
      <c r="AG35" s="105">
        <v>33</v>
      </c>
      <c r="AH35" s="105">
        <v>34</v>
      </c>
      <c r="AI35" s="105">
        <v>35</v>
      </c>
      <c r="AJ35" s="105">
        <v>36</v>
      </c>
      <c r="AK35" s="105">
        <v>37</v>
      </c>
      <c r="AL35" s="105">
        <v>38</v>
      </c>
      <c r="AM35" s="105">
        <v>39</v>
      </c>
      <c r="AN35" s="105">
        <v>40</v>
      </c>
      <c r="AO35" s="105">
        <v>41</v>
      </c>
    </row>
    <row r="36" spans="1:41" ht="15.75" customHeight="1">
      <c r="A36" s="452"/>
      <c r="B36" s="453" t="s">
        <v>82</v>
      </c>
      <c r="C36" s="393"/>
      <c r="D36" s="29" t="s">
        <v>83</v>
      </c>
      <c r="E36" s="258"/>
      <c r="F36" s="258"/>
      <c r="G36" s="258"/>
      <c r="H36" s="258"/>
      <c r="I36" s="258"/>
      <c r="J36" s="258"/>
      <c r="K36" s="258"/>
      <c r="L36" s="30"/>
      <c r="M36" s="257" t="s">
        <v>84</v>
      </c>
      <c r="N36" s="258"/>
      <c r="O36" s="258"/>
      <c r="P36" s="258"/>
      <c r="Q36" s="258"/>
      <c r="R36" s="258"/>
      <c r="S36" s="258"/>
      <c r="T36" s="258"/>
      <c r="U36" s="259"/>
      <c r="V36" s="29" t="s">
        <v>85</v>
      </c>
      <c r="W36" s="258"/>
      <c r="X36" s="258"/>
      <c r="Y36" s="258"/>
      <c r="Z36" s="258"/>
      <c r="AA36" s="258"/>
      <c r="AB36" s="258"/>
      <c r="AC36" s="258"/>
      <c r="AD36" s="259"/>
      <c r="AE36" s="30"/>
      <c r="AF36" s="454" t="s">
        <v>86</v>
      </c>
      <c r="AG36" s="454"/>
      <c r="AH36" s="454"/>
      <c r="AI36" s="454"/>
      <c r="AJ36" s="454"/>
      <c r="AK36" s="454"/>
      <c r="AL36" s="454"/>
      <c r="AM36" s="454"/>
      <c r="AO36" s="508" t="s">
        <v>101</v>
      </c>
    </row>
    <row r="37" spans="1:41" ht="15.75" customHeight="1" thickBot="1">
      <c r="A37" s="455" t="s">
        <v>88</v>
      </c>
      <c r="B37" s="456" t="s">
        <v>89</v>
      </c>
      <c r="C37" s="457" t="s">
        <v>90</v>
      </c>
      <c r="D37" s="458" t="s">
        <v>91</v>
      </c>
      <c r="E37" s="459" t="s">
        <v>92</v>
      </c>
      <c r="F37" s="459" t="s">
        <v>93</v>
      </c>
      <c r="G37" s="459" t="s">
        <v>94</v>
      </c>
      <c r="H37" s="460" t="s">
        <v>95</v>
      </c>
      <c r="I37" s="460" t="s">
        <v>84</v>
      </c>
      <c r="J37" s="460" t="s">
        <v>96</v>
      </c>
      <c r="K37" s="460" t="s">
        <v>97</v>
      </c>
      <c r="L37" s="461" t="s">
        <v>9</v>
      </c>
      <c r="M37" s="458" t="s">
        <v>91</v>
      </c>
      <c r="N37" s="459" t="s">
        <v>92</v>
      </c>
      <c r="O37" s="459" t="s">
        <v>93</v>
      </c>
      <c r="P37" s="459" t="s">
        <v>94</v>
      </c>
      <c r="Q37" s="460" t="s">
        <v>95</v>
      </c>
      <c r="R37" s="460" t="s">
        <v>84</v>
      </c>
      <c r="S37" s="460" t="s">
        <v>96</v>
      </c>
      <c r="T37" s="460" t="s">
        <v>97</v>
      </c>
      <c r="U37" s="342" t="s">
        <v>9</v>
      </c>
      <c r="V37" s="458" t="s">
        <v>91</v>
      </c>
      <c r="W37" s="459" t="s">
        <v>92</v>
      </c>
      <c r="X37" s="459" t="s">
        <v>93</v>
      </c>
      <c r="Y37" s="459" t="s">
        <v>94</v>
      </c>
      <c r="Z37" s="460" t="s">
        <v>95</v>
      </c>
      <c r="AA37" s="460" t="s">
        <v>84</v>
      </c>
      <c r="AB37" s="460" t="s">
        <v>96</v>
      </c>
      <c r="AC37" s="462" t="s">
        <v>97</v>
      </c>
      <c r="AD37" s="509" t="s">
        <v>102</v>
      </c>
      <c r="AE37" s="461" t="s">
        <v>9</v>
      </c>
      <c r="AF37" s="458" t="s">
        <v>91</v>
      </c>
      <c r="AG37" s="459" t="s">
        <v>92</v>
      </c>
      <c r="AH37" s="459" t="s">
        <v>93</v>
      </c>
      <c r="AI37" s="459" t="s">
        <v>94</v>
      </c>
      <c r="AJ37" s="267" t="s">
        <v>95</v>
      </c>
      <c r="AK37" s="267" t="s">
        <v>84</v>
      </c>
      <c r="AL37" s="267" t="s">
        <v>96</v>
      </c>
      <c r="AM37" s="460" t="s">
        <v>97</v>
      </c>
      <c r="AO37" s="510" t="s">
        <v>103</v>
      </c>
    </row>
    <row r="38" spans="1:41" ht="15.75" customHeight="1">
      <c r="A38" s="246">
        <f ca="1">IF(C38="","",RANK(AD38,AD$38:AD$61,0))</f>
        <v>17</v>
      </c>
      <c r="B38" s="511" t="str">
        <f ca="1">IF(C38="","",INDIRECT(C38&amp;"!$H$20"))</f>
        <v>Albirex_Niigata</v>
      </c>
      <c r="C38" s="514" t="s">
        <v>298</v>
      </c>
      <c r="D38" s="466">
        <f ca="1">IF(C38="","",SUM(E38:G38))</f>
        <v>17</v>
      </c>
      <c r="E38" s="475">
        <f t="array" aca="1" ref="E38" ca="1">IF(C38="","",SUM(IF((INDIRECT($C38&amp;"!J23:J200")=$C$1)*(INDIRECT($C38&amp;"!M23:M200")=E$37)*(INDIRECT($C38&amp;"!I23:I200")=$D$36),1,0)))</f>
        <v>4</v>
      </c>
      <c r="F38" s="475">
        <f t="array" aca="1" ref="F38" ca="1">IF(C38="","",SUM(IF((INDIRECT($C38&amp;"!J23:J200")=$C$1)*(INDIRECT($C38&amp;"!M23:M200")=F$37)*(INDIRECT($C38&amp;"!I23:I200")=$D$36),1,0)))</f>
        <v>1</v>
      </c>
      <c r="G38" s="475">
        <f t="array" aca="1" ref="G38" ca="1">IF(C38="","",SUM(IF((INDIRECT($C38&amp;"!J23:J200")=$C$1)*(INDIRECT($C38&amp;"!M23:M200")=G$37)*(INDIRECT($C38&amp;"!I23:I200")=$D$36),1,0)))</f>
        <v>12</v>
      </c>
      <c r="H38" s="475">
        <f t="array" aca="1" ref="H38" ca="1">IF(C38="","",SUM(IF((INDIRECT($C38&amp;"!$J23:$J200")=$C$1)*(INDIRECT($C38&amp;"!$I23:$I200")=$D$36),INDIRECT($C38&amp;"!$K23:$K200"),0)))</f>
        <v>11</v>
      </c>
      <c r="I38" s="467">
        <f t="array" aca="1" ref="I38" ca="1">IF(C38="","",SUM(IF((INDIRECT($C38&amp;"!$J23:$J200")=$C$1)*(INDIRECT($C38&amp;"!$I23:$I200")=$D$36),INDIRECT($C38&amp;"!$L23:$L200"),0)))</f>
        <v>31</v>
      </c>
      <c r="J38" s="467">
        <f ca="1">IF($C38="","",H38-I38)</f>
        <v>-20</v>
      </c>
      <c r="K38" s="467">
        <f ca="1">IF(C38="","",E38*3+F38)</f>
        <v>13</v>
      </c>
      <c r="L38" s="43">
        <f ca="1">IF(C38="","",RANK(K38,K$38:K$61,0))</f>
        <v>17</v>
      </c>
      <c r="M38" s="468">
        <f ca="1">IF(C38="","",SUM(N38:P38))</f>
        <v>17</v>
      </c>
      <c r="N38" s="467">
        <f t="array" aca="1" ref="N38" ca="1">IF($C38="","",SUM(IF((INDIRECT($C38&amp;"!J23:J200")=$C$1)*(INDIRECT($C38&amp;"!M23:M200")=N$37)*(INDIRECT($C38&amp;"!I23:I200")=$M$36),1,0)))</f>
        <v>3</v>
      </c>
      <c r="O38" s="467">
        <f t="array" aca="1" ref="O38" ca="1">IF($C38="","",SUM(IF((INDIRECT($C38&amp;"!J23:J200")=$C$1)*(INDIRECT($C38&amp;"!M23:M200")=O$37)*(INDIRECT($C38&amp;"!I23:I200")=$M$36),1,0)))</f>
        <v>6</v>
      </c>
      <c r="P38" s="467">
        <f t="array" aca="1" ref="P38" ca="1">IF($C38="","",SUM(IF((INDIRECT($C38&amp;"!J23:J200")=$C$1)*(INDIRECT($C38&amp;"!M23:M200")=P$37)*(INDIRECT($C38&amp;"!I23:I200")=$M$36),1,0)))</f>
        <v>8</v>
      </c>
      <c r="Q38" s="467">
        <f t="array" aca="1" ref="Q38" ca="1">IF($C38="","",SUM(IF((INDIRECT($C38&amp;"!$J23:$J200")=$C$1)*(INDIRECT($C38&amp;"!$I23:$I200")=$M$36),INDIRECT($C38&amp;"!$k23:$k200"),0)))</f>
        <v>17</v>
      </c>
      <c r="R38" s="467">
        <f t="array" aca="1" ref="R38" ca="1">IF($C38="","",SUM(IF((INDIRECT($C38&amp;"!$J23:$J200")=$C$1)*(INDIRECT($C38&amp;"!$I23:$I200")=$M$36),INDIRECT($C38&amp;"!$L23:$L200"),0)))</f>
        <v>29</v>
      </c>
      <c r="S38" s="467">
        <f ca="1">IF($C38="","",Q38-R38)</f>
        <v>-12</v>
      </c>
      <c r="T38" s="467">
        <f ca="1">IF(L38="","",N38*3+O38)</f>
        <v>15</v>
      </c>
      <c r="U38" s="43">
        <f ca="1">IF(L38="","",RANK(T38,T$38:T$61,0))</f>
        <v>14</v>
      </c>
      <c r="V38" s="466">
        <f ca="1">IF($C38="","",M38+D38)</f>
        <v>34</v>
      </c>
      <c r="W38" s="467">
        <f t="array" aca="1" ref="W38" ca="1">IF($C38="","",SUM(IF((INDIRECT($C38&amp;"!J23:J200")=$C$1)*(INDIRECT($C38&amp;"!M23:M200")=W$37),1,0)))</f>
        <v>7</v>
      </c>
      <c r="X38" s="467">
        <f t="array" aca="1" ref="X38" ca="1">IF($C38="","",SUM(IF((INDIRECT($C38&amp;"!J23:J200")=$C$1)*(INDIRECT($C38&amp;"!M23:M200")=X$37),1,0)))</f>
        <v>7</v>
      </c>
      <c r="Y38" s="467">
        <f t="array" aca="1" ref="Y38" ca="1">IF($C38="","",SUM(IF((INDIRECT($C38&amp;"!J23:J200")=$C$1)*(INDIRECT($C38&amp;"!M23:M200")=Y$37),1,0)))</f>
        <v>20</v>
      </c>
      <c r="Z38" s="467">
        <f t="array" aca="1" ref="Z38" ca="1">IF(C38="","",SUMIF(INDIRECT($C38&amp;"!J:J"),$C$1,INDIRECT($C38&amp;"!K:K")))</f>
        <v>28</v>
      </c>
      <c r="AA38" s="467">
        <f t="array" aca="1" ref="AA38" ca="1">IF(C38="","",SUMIF(INDIRECT($C38&amp;"!J:J"),$C$1,INDIRECT($C38&amp;"!L:L")))</f>
        <v>60</v>
      </c>
      <c r="AB38" s="467">
        <f ca="1">IF($C38="","",Z38-AA38)</f>
        <v>-32</v>
      </c>
      <c r="AC38" s="470">
        <f ca="1">IF(C38="","",W38*3+X38)</f>
        <v>28</v>
      </c>
      <c r="AD38" s="471">
        <f ca="1">IF(B38="","",AM38+AB38/100+Z38/100000+1/(100000000*A9))</f>
        <v>27.680280010000001</v>
      </c>
      <c r="AE38" s="43">
        <f ca="1">IF(C38="","",RANK(AD38,AD$38:AD$61,0))</f>
        <v>17</v>
      </c>
      <c r="AF38" s="468">
        <f ca="1">SUM(AG38:AI38)</f>
        <v>34</v>
      </c>
      <c r="AG38" s="467">
        <f t="shared" ref="AG38:AI40" ca="1" si="25">N38+E38</f>
        <v>7</v>
      </c>
      <c r="AH38" s="467">
        <f t="shared" ca="1" si="25"/>
        <v>7</v>
      </c>
      <c r="AI38" s="467">
        <f t="shared" ca="1" si="25"/>
        <v>20</v>
      </c>
      <c r="AJ38" s="232">
        <f t="shared" ref="AJ38:AL40" ca="1" si="26">H38+Q38</f>
        <v>28</v>
      </c>
      <c r="AK38" s="232">
        <f t="shared" ca="1" si="26"/>
        <v>60</v>
      </c>
      <c r="AL38" s="232">
        <f t="shared" ca="1" si="26"/>
        <v>-32</v>
      </c>
      <c r="AM38" s="467">
        <f ca="1">T38+K38</f>
        <v>28</v>
      </c>
      <c r="AO38" s="318" t="s">
        <v>104</v>
      </c>
    </row>
    <row r="39" spans="1:41" ht="15.75" customHeight="1">
      <c r="A39" s="512">
        <f t="shared" ref="A39:A61" ca="1" si="27">IF(C39="","",RANK(AD39,AD$38:AD$61,0))</f>
        <v>11</v>
      </c>
      <c r="B39" s="511" t="str">
        <f ca="1">IF(C39="","",INDIRECT(C39&amp;"!$H$20"))</f>
        <v xml:space="preserve"> Consadole_Sapporo</v>
      </c>
      <c r="C39" s="514" t="s">
        <v>1434</v>
      </c>
      <c r="D39" s="59">
        <f t="shared" ref="D39:D61" ca="1" si="28">IF(C39="","",SUM(E39:G39))</f>
        <v>17</v>
      </c>
      <c r="E39" s="475">
        <f t="array" aca="1" ref="E39" ca="1">IF(C39="","",SUM(IF((INDIRECT($C39&amp;"!J23:J200")=$C$1)*(INDIRECT($C39&amp;"!M23:M200")=E$37)*(INDIRECT($C39&amp;"!I23:I200")=$D$36),1,0)))</f>
        <v>9</v>
      </c>
      <c r="F39" s="475">
        <f t="array" aca="1" ref="F39" ca="1">IF(C39="","",SUM(IF((INDIRECT($C39&amp;"!J23:J200")=$C$1)*(INDIRECT($C39&amp;"!M23:M200")=F$37)*(INDIRECT($C39&amp;"!I23:I200")=$D$36),1,0)))</f>
        <v>4</v>
      </c>
      <c r="G39" s="475">
        <f t="array" aca="1" ref="G39" ca="1">IF(C39="","",SUM(IF((INDIRECT($C39&amp;"!J23:J200")=$C$1)*(INDIRECT($C39&amp;"!M23:M200")=G$37)*(INDIRECT($C39&amp;"!I23:I200")=$D$36),1,0)))</f>
        <v>4</v>
      </c>
      <c r="H39" s="475">
        <f t="array" aca="1" ref="H39" ca="1">IF(C39="","",SUM(IF((INDIRECT($C39&amp;"!$J23:$J200")=$C$1)*(INDIRECT($C39&amp;"!$I23:$I200")=$D$36),INDIRECT($C39&amp;"!$K23:$K200"),0)))</f>
        <v>24</v>
      </c>
      <c r="I39" s="475">
        <f t="array" aca="1" ref="I39" ca="1">IF(C39="","",SUM(IF((INDIRECT($C39&amp;"!$J23:$J200")=$C$1)*(INDIRECT($C39&amp;"!$I23:$I200")=$D$36),INDIRECT($C39&amp;"!$L23:$L200"),0)))</f>
        <v>18</v>
      </c>
      <c r="J39" s="475">
        <f t="shared" ref="J39:J61" ca="1" si="29">IF($C39="","",H39-I39)</f>
        <v>6</v>
      </c>
      <c r="K39" s="475">
        <f t="shared" ref="K39:K61" ca="1" si="30">IF(C39="","",E39*3+F39)</f>
        <v>31</v>
      </c>
      <c r="L39" s="53">
        <f t="shared" ref="L39:L61" ca="1" si="31">IF(C39="","",RANK(K39,K$38:K$61,0))</f>
        <v>6</v>
      </c>
      <c r="M39" s="317">
        <f t="shared" ref="M39:M61" ca="1" si="32">IF(C39="","",SUM(N39:P39))</f>
        <v>17</v>
      </c>
      <c r="N39" s="475">
        <f t="array" aca="1" ref="N39" ca="1">IF($C39="","",SUM(IF((INDIRECT($C39&amp;"!J23:J200")=$C$1)*(INDIRECT($C39&amp;"!M23:M200")=N$37)*(INDIRECT($C39&amp;"!I23:I200")=$M$36),1,0)))</f>
        <v>3</v>
      </c>
      <c r="O39" s="475">
        <f t="array" aca="1" ref="O39" ca="1">IF($C39="","",SUM(IF((INDIRECT($C39&amp;"!J23:J200")=$C$1)*(INDIRECT($C39&amp;"!M23:M200")=O$37)*(INDIRECT($C39&amp;"!I23:I200")=$M$36),1,0)))</f>
        <v>3</v>
      </c>
      <c r="P39" s="475">
        <f t="array" aca="1" ref="P39" ca="1">IF($C39="","",SUM(IF((INDIRECT($C39&amp;"!J23:J200")=$C$1)*(INDIRECT($C39&amp;"!M23:M200")=P$37)*(INDIRECT($C39&amp;"!I23:I200")=$M$36),1,0)))</f>
        <v>11</v>
      </c>
      <c r="Q39" s="475">
        <f t="array" aca="1" ref="Q39" ca="1">IF($C39="","",SUM(IF((INDIRECT($C39&amp;"!$J23:$J200")=$C$1)*(INDIRECT($C39&amp;"!$I23:$I200")=$M$36),INDIRECT($C39&amp;"!$k23:$k200"),0)))</f>
        <v>15</v>
      </c>
      <c r="R39" s="475">
        <f t="array" aca="1" ref="R39" ca="1">IF($C39="","",SUM(IF((INDIRECT($C39&amp;"!$J23:$J200")=$C$1)*(INDIRECT($C39&amp;"!$I23:$I200")=$M$36),INDIRECT($C39&amp;"!$L23:$L200"),0)))</f>
        <v>29</v>
      </c>
      <c r="S39" s="475">
        <f t="shared" ref="S39:S61" ca="1" si="33">IF($C39="","",Q39-R39)</f>
        <v>-14</v>
      </c>
      <c r="T39" s="475">
        <f t="shared" ref="T39:T61" ca="1" si="34">IF(L39="","",N39*3+O39)</f>
        <v>12</v>
      </c>
      <c r="U39" s="476">
        <f t="shared" ref="U39:U61" ca="1" si="35">IF(L39="","",RANK(T39,T$38:T$61,0))</f>
        <v>16</v>
      </c>
      <c r="V39" s="59">
        <f t="shared" ref="V39:V61" ca="1" si="36">IF($C39="","",M39+D39)</f>
        <v>34</v>
      </c>
      <c r="W39" s="475">
        <f t="array" aca="1" ref="W39" ca="1">IF($C39="","",SUM(IF((INDIRECT($C39&amp;"!J23:J200")=$C$1)*(INDIRECT($C39&amp;"!M23:M200")=W$37),1,0)))</f>
        <v>12</v>
      </c>
      <c r="X39" s="475">
        <f t="array" aca="1" ref="X39" ca="1">IF($C39="","",SUM(IF((INDIRECT($C39&amp;"!J23:J200")=$C$1)*(INDIRECT($C39&amp;"!M23:M200")=X$37),1,0)))</f>
        <v>7</v>
      </c>
      <c r="Y39" s="475">
        <f t="array" aca="1" ref="Y39" ca="1">IF($C39="","",SUM(IF((INDIRECT($C39&amp;"!J23:J200")=$C$1)*(INDIRECT($C39&amp;"!M23:M200")=Y$37),1,0)))</f>
        <v>15</v>
      </c>
      <c r="Z39" s="475">
        <f t="array" aca="1" ref="Z39" ca="1">IF(C39="","",SUMIF(INDIRECT($C39&amp;"!J:J"),$C$1,INDIRECT($C39&amp;"!K:K")))</f>
        <v>39</v>
      </c>
      <c r="AA39" s="475">
        <f t="array" aca="1" ref="AA39" ca="1">IF(C39="","",SUMIF(INDIRECT($C39&amp;"!J:J"),$C$1,INDIRECT($C39&amp;"!L:L")))</f>
        <v>47</v>
      </c>
      <c r="AB39" s="475">
        <f t="shared" ref="AB39:AB61" ca="1" si="37">IF($C39="","",Z39-AA39)</f>
        <v>-8</v>
      </c>
      <c r="AC39" s="477">
        <f t="shared" ref="AC39:AC61" ca="1" si="38">IF(C39="","",W39*3+X39)</f>
        <v>43</v>
      </c>
      <c r="AD39" s="232">
        <f t="shared" ref="AD39:AD61" ca="1" si="39">IF(B39="","",AM39+AB39/100+Z39/100000+1/(100000000*A10))</f>
        <v>42.920390005000002</v>
      </c>
      <c r="AE39" s="53">
        <f t="shared" ref="AE39:AE61" ca="1" si="40">IF(C39="","",RANK(AD39,AD$38:AD$61,0))</f>
        <v>11</v>
      </c>
      <c r="AF39" s="317">
        <f ca="1">SUM(AG39:AI39)</f>
        <v>34</v>
      </c>
      <c r="AG39" s="475">
        <f t="shared" ca="1" si="25"/>
        <v>12</v>
      </c>
      <c r="AH39" s="475">
        <f t="shared" ca="1" si="25"/>
        <v>7</v>
      </c>
      <c r="AI39" s="475">
        <f t="shared" ca="1" si="25"/>
        <v>15</v>
      </c>
      <c r="AJ39" s="236">
        <f t="shared" ca="1" si="26"/>
        <v>39</v>
      </c>
      <c r="AK39" s="236">
        <f t="shared" ca="1" si="26"/>
        <v>47</v>
      </c>
      <c r="AL39" s="236">
        <f t="shared" ca="1" si="26"/>
        <v>-8</v>
      </c>
      <c r="AM39" s="475">
        <f ca="1">T39+K39</f>
        <v>43</v>
      </c>
      <c r="AO39" s="318" t="s">
        <v>104</v>
      </c>
    </row>
    <row r="40" spans="1:41" ht="15.75" customHeight="1">
      <c r="A40" s="512">
        <f t="shared" ca="1" si="27"/>
        <v>10</v>
      </c>
      <c r="B40" s="511" t="str">
        <f t="shared" ref="B40:B55" ca="1" si="41">IF(C40="","",INDIRECT(C40&amp;"!$H$20"))</f>
        <v>Gamba_Osaka</v>
      </c>
      <c r="C40" s="514" t="s">
        <v>1181</v>
      </c>
      <c r="D40" s="59">
        <f t="shared" ca="1" si="28"/>
        <v>17</v>
      </c>
      <c r="E40" s="475">
        <f t="array" aca="1" ref="E40" ca="1">IF(C40="","",SUM(IF((INDIRECT($C40&amp;"!J23:J200")=$C$1)*(INDIRECT($C40&amp;"!M23:M200")=E$37)*(INDIRECT($C40&amp;"!I23:I200")=$D$36),1,0)))</f>
        <v>4</v>
      </c>
      <c r="F40" s="475">
        <f t="array" aca="1" ref="F40" ca="1">IF(C40="","",SUM(IF((INDIRECT($C40&amp;"!J23:J200")=$C$1)*(INDIRECT($C40&amp;"!M23:M200")=F$37)*(INDIRECT($C40&amp;"!I23:I200")=$D$36),1,0)))</f>
        <v>5</v>
      </c>
      <c r="G40" s="475">
        <f t="array" aca="1" ref="G40" ca="1">IF(C40="","",SUM(IF((INDIRECT($C40&amp;"!J23:J200")=$C$1)*(INDIRECT($C40&amp;"!M23:M200")=G$37)*(INDIRECT($C40&amp;"!I23:I200")=$D$36),1,0)))</f>
        <v>8</v>
      </c>
      <c r="H40" s="475">
        <f t="array" aca="1" ref="H40" ca="1">IF(C40="","",SUM(IF((INDIRECT($C40&amp;"!$J23:$J200")=$C$1)*(INDIRECT($C40&amp;"!$I23:$I200")=$D$36),INDIRECT($C40&amp;"!$K23:$K200"),0)))</f>
        <v>22</v>
      </c>
      <c r="I40" s="475">
        <f t="array" aca="1" ref="I40" ca="1">IF(C40="","",SUM(IF((INDIRECT($C40&amp;"!$J23:$J200")=$C$1)*(INDIRECT($C40&amp;"!$I23:$I200")=$D$36),INDIRECT($C40&amp;"!$L23:$L200"),0)))</f>
        <v>17</v>
      </c>
      <c r="J40" s="475">
        <f t="shared" ca="1" si="29"/>
        <v>5</v>
      </c>
      <c r="K40" s="475">
        <f t="shared" ca="1" si="30"/>
        <v>17</v>
      </c>
      <c r="L40" s="53">
        <f t="shared" ca="1" si="31"/>
        <v>14</v>
      </c>
      <c r="M40" s="317">
        <f t="shared" ca="1" si="32"/>
        <v>17</v>
      </c>
      <c r="N40" s="475">
        <f t="array" aca="1" ref="N40" ca="1">IF($C40="","",SUM(IF((INDIRECT($C40&amp;"!J23:J200")=$C$1)*(INDIRECT($C40&amp;"!M23:M200")=N$37)*(INDIRECT($C40&amp;"!I23:I200")=$M$36),1,0)))</f>
        <v>7</v>
      </c>
      <c r="O40" s="475">
        <f t="array" aca="1" ref="O40" ca="1">IF($C40="","",SUM(IF((INDIRECT($C40&amp;"!J23:J200")=$C$1)*(INDIRECT($C40&amp;"!M23:M200")=O$37)*(INDIRECT($C40&amp;"!I23:I200")=$M$36),1,0)))</f>
        <v>5</v>
      </c>
      <c r="P40" s="475">
        <f t="array" aca="1" ref="P40" ca="1">IF($C40="","",SUM(IF((INDIRECT($C40&amp;"!J23:J200")=$C$1)*(INDIRECT($C40&amp;"!M23:M200")=P$37)*(INDIRECT($C40&amp;"!I23:I200")=$M$36),1,0)))</f>
        <v>5</v>
      </c>
      <c r="Q40" s="475">
        <f t="array" aca="1" ref="Q40" ca="1">IF($C40="","",SUM(IF((INDIRECT($C40&amp;"!$J23:$J200")=$C$1)*(INDIRECT($C40&amp;"!$I23:$I200")=$M$36),INDIRECT($C40&amp;"!$k23:$k200"),0)))</f>
        <v>26</v>
      </c>
      <c r="R40" s="475">
        <f t="array" aca="1" ref="R40" ca="1">IF($C40="","",SUM(IF((INDIRECT($C40&amp;"!$J23:$J200")=$C$1)*(INDIRECT($C40&amp;"!$I23:$I200")=$M$36),INDIRECT($C40&amp;"!$L23:$L200"),0)))</f>
        <v>24</v>
      </c>
      <c r="S40" s="475">
        <f t="shared" ca="1" si="33"/>
        <v>2</v>
      </c>
      <c r="T40" s="475">
        <f t="shared" ca="1" si="34"/>
        <v>26</v>
      </c>
      <c r="U40" s="476">
        <f t="shared" ca="1" si="35"/>
        <v>5</v>
      </c>
      <c r="V40" s="59">
        <f t="shared" ca="1" si="36"/>
        <v>34</v>
      </c>
      <c r="W40" s="475">
        <f t="array" aca="1" ref="W40" ca="1">IF($C40="","",SUM(IF((INDIRECT($C40&amp;"!J23:J200")=$C$1)*(INDIRECT($C40&amp;"!M23:M200")=W$37),1,0)))</f>
        <v>11</v>
      </c>
      <c r="X40" s="475">
        <f t="array" aca="1" ref="X40" ca="1">IF($C40="","",SUM(IF((INDIRECT($C40&amp;"!J23:J200")=$C$1)*(INDIRECT($C40&amp;"!M23:M200")=X$37),1,0)))</f>
        <v>10</v>
      </c>
      <c r="Y40" s="475">
        <f t="array" aca="1" ref="Y40" ca="1">IF($C40="","",SUM(IF((INDIRECT($C40&amp;"!J23:J200")=$C$1)*(INDIRECT($C40&amp;"!M23:M200")=Y$37),1,0)))</f>
        <v>13</v>
      </c>
      <c r="Z40" s="475">
        <f t="array" aca="1" ref="Z40" ca="1">IF(C40="","",SUMIF(INDIRECT($C40&amp;"!J:J"),$C$1,INDIRECT($C40&amp;"!K:K")))</f>
        <v>48</v>
      </c>
      <c r="AA40" s="475">
        <f t="array" aca="1" ref="AA40" ca="1">IF(C40="","",SUMIF(INDIRECT($C40&amp;"!J:J"),$C$1,INDIRECT($C40&amp;"!L:L")))</f>
        <v>41</v>
      </c>
      <c r="AB40" s="475">
        <f t="shared" ca="1" si="37"/>
        <v>7</v>
      </c>
      <c r="AC40" s="477">
        <f t="shared" ca="1" si="38"/>
        <v>43</v>
      </c>
      <c r="AD40" s="236">
        <f t="shared" ca="1" si="39"/>
        <v>43.070480003333337</v>
      </c>
      <c r="AE40" s="53">
        <f t="shared" ca="1" si="40"/>
        <v>10</v>
      </c>
      <c r="AF40" s="317">
        <f ca="1">SUM(AG40:AI40)</f>
        <v>34</v>
      </c>
      <c r="AG40" s="475">
        <f t="shared" ca="1" si="25"/>
        <v>11</v>
      </c>
      <c r="AH40" s="475">
        <f t="shared" ca="1" si="25"/>
        <v>10</v>
      </c>
      <c r="AI40" s="475">
        <f t="shared" ca="1" si="25"/>
        <v>13</v>
      </c>
      <c r="AJ40" s="236">
        <f t="shared" ca="1" si="26"/>
        <v>48</v>
      </c>
      <c r="AK40" s="236">
        <f t="shared" ca="1" si="26"/>
        <v>41</v>
      </c>
      <c r="AL40" s="236">
        <f t="shared" ca="1" si="26"/>
        <v>7</v>
      </c>
      <c r="AM40" s="475">
        <f ca="1">T40+K40</f>
        <v>43</v>
      </c>
      <c r="AO40" s="318" t="s">
        <v>104</v>
      </c>
    </row>
    <row r="41" spans="1:41" ht="15.75" customHeight="1">
      <c r="A41" s="512">
        <f t="shared" ca="1" si="27"/>
        <v>2</v>
      </c>
      <c r="B41" s="511" t="str">
        <f t="shared" ca="1" si="41"/>
        <v>Kashima_Antlers</v>
      </c>
      <c r="C41" s="514" t="s">
        <v>300</v>
      </c>
      <c r="D41" s="59">
        <f t="shared" ca="1" si="28"/>
        <v>17</v>
      </c>
      <c r="E41" s="475">
        <f t="array" aca="1" ref="E41" ca="1">IF(C41="","",SUM(IF((INDIRECT($C41&amp;"!J23:J200")=$C$1)*(INDIRECT($C41&amp;"!M23:M200")=E$37)*(INDIRECT($C41&amp;"!I23:I200")=$D$36),1,0)))</f>
        <v>11</v>
      </c>
      <c r="F41" s="475">
        <f t="array" aca="1" ref="F41" ca="1">IF(C41="","",SUM(IF((INDIRECT($C41&amp;"!J23:J200")=$C$1)*(INDIRECT($C41&amp;"!M23:M200")=F$37)*(INDIRECT($C41&amp;"!I23:I200")=$D$36),1,0)))</f>
        <v>1</v>
      </c>
      <c r="G41" s="475">
        <f t="array" aca="1" ref="G41" ca="1">IF(C41="","",SUM(IF((INDIRECT($C41&amp;"!J23:J200")=$C$1)*(INDIRECT($C41&amp;"!M23:M200")=G$37)*(INDIRECT($C41&amp;"!I23:I200")=$D$36),1,0)))</f>
        <v>5</v>
      </c>
      <c r="H41" s="475">
        <f t="array" aca="1" ref="H41" ca="1">IF(C41="","",SUM(IF((INDIRECT($C41&amp;"!$J23:$J200")=$C$1)*(INDIRECT($C41&amp;"!$I23:$I200")=$D$36),INDIRECT($C41&amp;"!$K23:$K200"),0)))</f>
        <v>22</v>
      </c>
      <c r="I41" s="475">
        <f t="array" aca="1" ref="I41" ca="1">IF(C41="","",SUM(IF((INDIRECT($C41&amp;"!$J23:$J200")=$C$1)*(INDIRECT($C41&amp;"!$I23:$I200")=$D$36),INDIRECT($C41&amp;"!$L23:$L200"),0)))</f>
        <v>12</v>
      </c>
      <c r="J41" s="475">
        <f t="shared" ca="1" si="29"/>
        <v>10</v>
      </c>
      <c r="K41" s="475">
        <f t="shared" ca="1" si="30"/>
        <v>34</v>
      </c>
      <c r="L41" s="53">
        <f t="shared" ca="1" si="31"/>
        <v>3</v>
      </c>
      <c r="M41" s="317">
        <f t="shared" ca="1" si="32"/>
        <v>17</v>
      </c>
      <c r="N41" s="475">
        <f t="array" aca="1" ref="N41" ca="1">IF($C41="","",SUM(IF((INDIRECT($C41&amp;"!J23:J200")=$C$1)*(INDIRECT($C41&amp;"!M23:M200")=N$37)*(INDIRECT($C41&amp;"!I23:I200")=$M$36),1,0)))</f>
        <v>12</v>
      </c>
      <c r="O41" s="475">
        <f t="array" aca="1" ref="O41" ca="1">IF($C41="","",SUM(IF((INDIRECT($C41&amp;"!J23:J200")=$C$1)*(INDIRECT($C41&amp;"!M23:M200")=O$37)*(INDIRECT($C41&amp;"!I23:I200")=$M$36),1,0)))</f>
        <v>2</v>
      </c>
      <c r="P41" s="475">
        <f t="array" aca="1" ref="P41" ca="1">IF($C41="","",SUM(IF((INDIRECT($C41&amp;"!J23:J200")=$C$1)*(INDIRECT($C41&amp;"!M23:M200")=P$37)*(INDIRECT($C41&amp;"!I23:I200")=$M$36),1,0)))</f>
        <v>3</v>
      </c>
      <c r="Q41" s="475">
        <f t="array" aca="1" ref="Q41" ca="1">IF($C41="","",SUM(IF((INDIRECT($C41&amp;"!$J23:$J200")=$C$1)*(INDIRECT($C41&amp;"!$I23:$I200")=$M$36),INDIRECT($C41&amp;"!$k23:$k200"),0)))</f>
        <v>31</v>
      </c>
      <c r="R41" s="475">
        <f t="array" aca="1" ref="R41" ca="1">IF($C41="","",SUM(IF((INDIRECT($C41&amp;"!$J23:$J200")=$C$1)*(INDIRECT($C41&amp;"!$I23:$I200")=$M$36),INDIRECT($C41&amp;"!$L23:$L200"),0)))</f>
        <v>19</v>
      </c>
      <c r="S41" s="475">
        <f t="shared" ca="1" si="33"/>
        <v>12</v>
      </c>
      <c r="T41" s="475">
        <f t="shared" ca="1" si="34"/>
        <v>38</v>
      </c>
      <c r="U41" s="476">
        <f t="shared" ca="1" si="35"/>
        <v>1</v>
      </c>
      <c r="V41" s="59">
        <f t="shared" ca="1" si="36"/>
        <v>34</v>
      </c>
      <c r="W41" s="475">
        <f t="array" aca="1" ref="W41" ca="1">IF($C41="","",SUM(IF((INDIRECT($C41&amp;"!J23:J200")=$C$1)*(INDIRECT($C41&amp;"!M23:M200")=W$37),1,0)))</f>
        <v>23</v>
      </c>
      <c r="X41" s="475">
        <f t="array" aca="1" ref="X41" ca="1">IF($C41="","",SUM(IF((INDIRECT($C41&amp;"!J23:J200")=$C$1)*(INDIRECT($C41&amp;"!M23:M200")=X$37),1,0)))</f>
        <v>3</v>
      </c>
      <c r="Y41" s="475">
        <f t="array" aca="1" ref="Y41" ca="1">IF($C41="","",SUM(IF((INDIRECT($C41&amp;"!J23:J200")=$C$1)*(INDIRECT($C41&amp;"!M23:M200")=Y$37),1,0)))</f>
        <v>8</v>
      </c>
      <c r="Z41" s="475">
        <f t="array" aca="1" ref="Z41" ca="1">IF(C41="","",SUMIF(INDIRECT($C41&amp;"!J:J"),$C$1,INDIRECT($C41&amp;"!K:K")))</f>
        <v>53</v>
      </c>
      <c r="AA41" s="475">
        <f t="array" aca="1" ref="AA41" ca="1">IF(C41="","",SUMIF(INDIRECT($C41&amp;"!J:J"),$C$1,INDIRECT($C41&amp;"!L:L")))</f>
        <v>31</v>
      </c>
      <c r="AB41" s="475">
        <f t="shared" ca="1" si="37"/>
        <v>22</v>
      </c>
      <c r="AC41" s="477">
        <f t="shared" ca="1" si="38"/>
        <v>72</v>
      </c>
      <c r="AD41" s="236">
        <f t="shared" ca="1" si="39"/>
        <v>72.220530002499999</v>
      </c>
      <c r="AE41" s="53">
        <f t="shared" ca="1" si="40"/>
        <v>2</v>
      </c>
      <c r="AF41" s="317">
        <f t="shared" ref="AF41:AF53" ca="1" si="42">SUM(AG41:AI41)</f>
        <v>34</v>
      </c>
      <c r="AG41" s="475">
        <f t="shared" ref="AG41:AG53" ca="1" si="43">N41+E41</f>
        <v>23</v>
      </c>
      <c r="AH41" s="475">
        <f t="shared" ref="AH41:AH53" ca="1" si="44">O41+F41</f>
        <v>3</v>
      </c>
      <c r="AI41" s="475">
        <f t="shared" ref="AI41:AI53" ca="1" si="45">P41+G41</f>
        <v>8</v>
      </c>
      <c r="AJ41" s="236">
        <f t="shared" ref="AJ41:AJ53" ca="1" si="46">H41+Q41</f>
        <v>53</v>
      </c>
      <c r="AK41" s="236">
        <f t="shared" ref="AK41:AK53" ca="1" si="47">I41+R41</f>
        <v>31</v>
      </c>
      <c r="AL41" s="236">
        <f t="shared" ref="AL41:AL53" ca="1" si="48">J41+S41</f>
        <v>22</v>
      </c>
      <c r="AM41" s="475">
        <f t="shared" ref="AM41:AM53" ca="1" si="49">T41+K41</f>
        <v>72</v>
      </c>
      <c r="AO41" s="318" t="s">
        <v>104</v>
      </c>
    </row>
    <row r="42" spans="1:41" ht="15.75" customHeight="1">
      <c r="A42" s="512">
        <f t="shared" ca="1" si="27"/>
        <v>4</v>
      </c>
      <c r="B42" s="511" t="str">
        <f t="shared" ca="1" si="41"/>
        <v>Kashiwa_Reysol</v>
      </c>
      <c r="C42" s="514" t="s">
        <v>301</v>
      </c>
      <c r="D42" s="59">
        <f t="shared" ca="1" si="28"/>
        <v>17</v>
      </c>
      <c r="E42" s="475">
        <f t="array" aca="1" ref="E42" ca="1">IF(C42="","",SUM(IF((INDIRECT($C42&amp;"!J23:J200")=$C$1)*(INDIRECT($C42&amp;"!M23:M200")=E$37)*(INDIRECT($C42&amp;"!I23:I200")=$D$36),1,0)))</f>
        <v>9</v>
      </c>
      <c r="F42" s="475">
        <f t="array" aca="1" ref="F42" ca="1">IF(C42="","",SUM(IF((INDIRECT($C42&amp;"!J23:J200")=$C$1)*(INDIRECT($C42&amp;"!M23:M200")=F$37)*(INDIRECT($C42&amp;"!I23:I200")=$D$36),1,0)))</f>
        <v>3</v>
      </c>
      <c r="G42" s="475">
        <f t="array" aca="1" ref="G42" ca="1">IF(C42="","",SUM(IF((INDIRECT($C42&amp;"!J23:J200")=$C$1)*(INDIRECT($C42&amp;"!M23:M200")=G$37)*(INDIRECT($C42&amp;"!I23:I200")=$D$36),1,0)))</f>
        <v>5</v>
      </c>
      <c r="H42" s="475">
        <f t="array" aca="1" ref="H42" ca="1">IF(C42="","",SUM(IF((INDIRECT($C42&amp;"!$J23:$J200")=$C$1)*(INDIRECT($C42&amp;"!$I23:$I200")=$D$36),INDIRECT($C42&amp;"!$K23:$K200"),0)))</f>
        <v>25</v>
      </c>
      <c r="I42" s="475">
        <f t="array" aca="1" ref="I42" ca="1">IF(C42="","",SUM(IF((INDIRECT($C42&amp;"!$J23:$J200")=$C$1)*(INDIRECT($C42&amp;"!$I23:$I200")=$D$36),INDIRECT($C42&amp;"!$L23:$L200"),0)))</f>
        <v>18</v>
      </c>
      <c r="J42" s="475">
        <f t="shared" ca="1" si="29"/>
        <v>7</v>
      </c>
      <c r="K42" s="475">
        <f t="shared" ca="1" si="30"/>
        <v>30</v>
      </c>
      <c r="L42" s="53">
        <f t="shared" ca="1" si="31"/>
        <v>7</v>
      </c>
      <c r="M42" s="317">
        <f t="shared" ca="1" si="32"/>
        <v>17</v>
      </c>
      <c r="N42" s="475">
        <f t="array" aca="1" ref="N42" ca="1">IF($C42="","",SUM(IF((INDIRECT($C42&amp;"!J23:J200")=$C$1)*(INDIRECT($C42&amp;"!M23:M200")=N$37)*(INDIRECT($C42&amp;"!I23:I200")=$M$36),1,0)))</f>
        <v>9</v>
      </c>
      <c r="O42" s="475">
        <f t="array" aca="1" ref="O42" ca="1">IF($C42="","",SUM(IF((INDIRECT($C42&amp;"!J23:J200")=$C$1)*(INDIRECT($C42&amp;"!M23:M200")=O$37)*(INDIRECT($C42&amp;"!I23:I200")=$M$36),1,0)))</f>
        <v>5</v>
      </c>
      <c r="P42" s="475">
        <f t="array" aca="1" ref="P42" ca="1">IF($C42="","",SUM(IF((INDIRECT($C42&amp;"!J23:J200")=$C$1)*(INDIRECT($C42&amp;"!M23:M200")=P$37)*(INDIRECT($C42&amp;"!I23:I200")=$M$36),1,0)))</f>
        <v>3</v>
      </c>
      <c r="Q42" s="475">
        <f t="array" aca="1" ref="Q42" ca="1">IF($C42="","",SUM(IF((INDIRECT($C42&amp;"!$J23:$J200")=$C$1)*(INDIRECT($C42&amp;"!$I23:$I200")=$M$36),INDIRECT($C42&amp;"!$k23:$k200"),0)))</f>
        <v>24</v>
      </c>
      <c r="R42" s="475">
        <f t="array" aca="1" ref="R42" ca="1">IF($C42="","",SUM(IF((INDIRECT($C42&amp;"!$J23:$J200")=$C$1)*(INDIRECT($C42&amp;"!$I23:$I200")=$M$36),INDIRECT($C42&amp;"!$L23:$L200"),0)))</f>
        <v>15</v>
      </c>
      <c r="S42" s="475">
        <f t="shared" ca="1" si="33"/>
        <v>9</v>
      </c>
      <c r="T42" s="475">
        <f t="shared" ca="1" si="34"/>
        <v>32</v>
      </c>
      <c r="U42" s="476">
        <f t="shared" ca="1" si="35"/>
        <v>2</v>
      </c>
      <c r="V42" s="59">
        <f t="shared" ca="1" si="36"/>
        <v>34</v>
      </c>
      <c r="W42" s="475">
        <f t="array" aca="1" ref="W42" ca="1">IF($C42="","",SUM(IF((INDIRECT($C42&amp;"!J23:J200")=$C$1)*(INDIRECT($C42&amp;"!M23:M200")=W$37),1,0)))</f>
        <v>18</v>
      </c>
      <c r="X42" s="475">
        <f t="array" aca="1" ref="X42" ca="1">IF($C42="","",SUM(IF((INDIRECT($C42&amp;"!J23:J200")=$C$1)*(INDIRECT($C42&amp;"!M23:M200")=X$37),1,0)))</f>
        <v>8</v>
      </c>
      <c r="Y42" s="475">
        <f t="array" aca="1" ref="Y42" ca="1">IF($C42="","",SUM(IF((INDIRECT($C42&amp;"!J23:J200")=$C$1)*(INDIRECT($C42&amp;"!M23:M200")=Y$37),1,0)))</f>
        <v>8</v>
      </c>
      <c r="Z42" s="475">
        <f t="array" aca="1" ref="Z42" ca="1">IF(C42="","",SUMIF(INDIRECT($C42&amp;"!J:J"),$C$1,INDIRECT($C42&amp;"!K:K")))</f>
        <v>49</v>
      </c>
      <c r="AA42" s="475">
        <f t="array" aca="1" ref="AA42" ca="1">IF(C42="","",SUMIF(INDIRECT($C42&amp;"!J:J"),$C$1,INDIRECT($C42&amp;"!L:L")))</f>
        <v>33</v>
      </c>
      <c r="AB42" s="475">
        <f t="shared" ca="1" si="37"/>
        <v>16</v>
      </c>
      <c r="AC42" s="477">
        <f t="shared" ca="1" si="38"/>
        <v>62</v>
      </c>
      <c r="AD42" s="236">
        <f t="shared" ca="1" si="39"/>
        <v>62.160490001999996</v>
      </c>
      <c r="AE42" s="53">
        <f t="shared" ca="1" si="40"/>
        <v>4</v>
      </c>
      <c r="AF42" s="317">
        <f t="shared" ca="1" si="42"/>
        <v>34</v>
      </c>
      <c r="AG42" s="475">
        <f t="shared" ca="1" si="43"/>
        <v>18</v>
      </c>
      <c r="AH42" s="475">
        <f t="shared" ca="1" si="44"/>
        <v>8</v>
      </c>
      <c r="AI42" s="475">
        <f t="shared" ca="1" si="45"/>
        <v>8</v>
      </c>
      <c r="AJ42" s="236">
        <f t="shared" ca="1" si="46"/>
        <v>49</v>
      </c>
      <c r="AK42" s="236">
        <f t="shared" ca="1" si="47"/>
        <v>33</v>
      </c>
      <c r="AL42" s="236">
        <f t="shared" ca="1" si="48"/>
        <v>16</v>
      </c>
      <c r="AM42" s="475">
        <f t="shared" ca="1" si="49"/>
        <v>62</v>
      </c>
      <c r="AO42" s="318" t="s">
        <v>104</v>
      </c>
    </row>
    <row r="43" spans="1:41" ht="15.75" customHeight="1">
      <c r="A43" s="512">
        <f t="shared" ca="1" si="27"/>
        <v>1</v>
      </c>
      <c r="B43" s="511" t="str">
        <f t="shared" ca="1" si="41"/>
        <v>Kawasaki_Frontale</v>
      </c>
      <c r="C43" s="514" t="s">
        <v>302</v>
      </c>
      <c r="D43" s="59">
        <f t="shared" ca="1" si="28"/>
        <v>17</v>
      </c>
      <c r="E43" s="475">
        <f t="array" aca="1" ref="E43" ca="1">IF(C43="","",SUM(IF((INDIRECT($C43&amp;"!J23:J200")=$C$1)*(INDIRECT($C43&amp;"!M23:M200")=E$37)*(INDIRECT($C43&amp;"!I23:I200")=$D$36),1,0)))</f>
        <v>12</v>
      </c>
      <c r="F43" s="475">
        <f t="array" aca="1" ref="F43" ca="1">IF(C43="","",SUM(IF((INDIRECT($C43&amp;"!J23:J200")=$C$1)*(INDIRECT($C43&amp;"!M23:M200")=F$37)*(INDIRECT($C43&amp;"!I23:I200")=$D$36),1,0)))</f>
        <v>4</v>
      </c>
      <c r="G43" s="475">
        <f t="array" aca="1" ref="G43" ca="1">IF(C43="","",SUM(IF((INDIRECT($C43&amp;"!J23:J200")=$C$1)*(INDIRECT($C43&amp;"!M23:M200")=G$37)*(INDIRECT($C43&amp;"!I23:I200")=$D$36),1,0)))</f>
        <v>1</v>
      </c>
      <c r="H43" s="475">
        <f t="array" aca="1" ref="H43" ca="1">IF(C43="","",SUM(IF((INDIRECT($C43&amp;"!$J23:$J200")=$C$1)*(INDIRECT($C43&amp;"!$I23:$I200")=$D$36),INDIRECT($C43&amp;"!$K23:$K200"),0)))</f>
        <v>44</v>
      </c>
      <c r="I43" s="475">
        <f t="array" aca="1" ref="I43" ca="1">IF(C43="","",SUM(IF((INDIRECT($C43&amp;"!$J23:$J200")=$C$1)*(INDIRECT($C43&amp;"!$I23:$I200")=$D$36),INDIRECT($C43&amp;"!$L23:$L200"),0)))</f>
        <v>17</v>
      </c>
      <c r="J43" s="475">
        <f t="shared" ca="1" si="29"/>
        <v>27</v>
      </c>
      <c r="K43" s="475">
        <f t="shared" ca="1" si="30"/>
        <v>40</v>
      </c>
      <c r="L43" s="53">
        <f t="shared" ca="1" si="31"/>
        <v>1</v>
      </c>
      <c r="M43" s="317">
        <f t="shared" ca="1" si="32"/>
        <v>17</v>
      </c>
      <c r="N43" s="475">
        <f t="array" aca="1" ref="N43" ca="1">IF($C43="","",SUM(IF((INDIRECT($C43&amp;"!J23:J200")=$C$1)*(INDIRECT($C43&amp;"!M23:M200")=N$37)*(INDIRECT($C43&amp;"!I23:I200")=$M$36),1,0)))</f>
        <v>9</v>
      </c>
      <c r="O43" s="475">
        <f t="array" aca="1" ref="O43" ca="1">IF($C43="","",SUM(IF((INDIRECT($C43&amp;"!J23:J200")=$C$1)*(INDIRECT($C43&amp;"!M23:M200")=O$37)*(INDIRECT($C43&amp;"!I23:I200")=$M$36),1,0)))</f>
        <v>5</v>
      </c>
      <c r="P43" s="475">
        <f t="array" aca="1" ref="P43" ca="1">IF($C43="","",SUM(IF((INDIRECT($C43&amp;"!J23:J200")=$C$1)*(INDIRECT($C43&amp;"!M23:M200")=P$37)*(INDIRECT($C43&amp;"!I23:I200")=$M$36),1,0)))</f>
        <v>3</v>
      </c>
      <c r="Q43" s="475">
        <f t="array" aca="1" ref="Q43" ca="1">IF($C43="","",SUM(IF((INDIRECT($C43&amp;"!$J23:$J200")=$C$1)*(INDIRECT($C43&amp;"!$I23:$I200")=$M$36),INDIRECT($C43&amp;"!$k23:$k200"),0)))</f>
        <v>27</v>
      </c>
      <c r="R43" s="475">
        <f t="array" aca="1" ref="R43" ca="1">IF($C43="","",SUM(IF((INDIRECT($C43&amp;"!$J23:$J200")=$C$1)*(INDIRECT($C43&amp;"!$I23:$I200")=$M$36),INDIRECT($C43&amp;"!$L23:$L200"),0)))</f>
        <v>15</v>
      </c>
      <c r="S43" s="475">
        <f t="shared" ca="1" si="33"/>
        <v>12</v>
      </c>
      <c r="T43" s="475">
        <f t="shared" ca="1" si="34"/>
        <v>32</v>
      </c>
      <c r="U43" s="476">
        <f t="shared" ca="1" si="35"/>
        <v>2</v>
      </c>
      <c r="V43" s="59">
        <f t="shared" ca="1" si="36"/>
        <v>34</v>
      </c>
      <c r="W43" s="475">
        <f t="array" aca="1" ref="W43" ca="1">IF($C43="","",SUM(IF((INDIRECT($C43&amp;"!J23:J200")=$C$1)*(INDIRECT($C43&amp;"!M23:M200")=W$37),1,0)))</f>
        <v>21</v>
      </c>
      <c r="X43" s="475">
        <f t="array" aca="1" ref="X43" ca="1">IF($C43="","",SUM(IF((INDIRECT($C43&amp;"!J23:J200")=$C$1)*(INDIRECT($C43&amp;"!M23:M200")=X$37),1,0)))</f>
        <v>9</v>
      </c>
      <c r="Y43" s="475">
        <f t="array" aca="1" ref="Y43" ca="1">IF($C43="","",SUM(IF((INDIRECT($C43&amp;"!J23:J200")=$C$1)*(INDIRECT($C43&amp;"!M23:M200")=Y$37),1,0)))</f>
        <v>4</v>
      </c>
      <c r="Z43" s="475">
        <f t="array" aca="1" ref="Z43" ca="1">IF(C43="","",SUMIF(INDIRECT($C43&amp;"!J:J"),$C$1,INDIRECT($C43&amp;"!K:K")))</f>
        <v>71</v>
      </c>
      <c r="AA43" s="475">
        <f t="array" aca="1" ref="AA43" ca="1">IF(C43="","",SUMIF(INDIRECT($C43&amp;"!J:J"),$C$1,INDIRECT($C43&amp;"!L:L")))</f>
        <v>32</v>
      </c>
      <c r="AB43" s="475">
        <f t="shared" ca="1" si="37"/>
        <v>39</v>
      </c>
      <c r="AC43" s="477">
        <f t="shared" ca="1" si="38"/>
        <v>72</v>
      </c>
      <c r="AD43" s="236">
        <f t="shared" ca="1" si="39"/>
        <v>72.390710001666662</v>
      </c>
      <c r="AE43" s="53">
        <f t="shared" ca="1" si="40"/>
        <v>1</v>
      </c>
      <c r="AF43" s="317">
        <f t="shared" ca="1" si="42"/>
        <v>34</v>
      </c>
      <c r="AG43" s="475">
        <f t="shared" ca="1" si="43"/>
        <v>21</v>
      </c>
      <c r="AH43" s="475">
        <f t="shared" ca="1" si="44"/>
        <v>9</v>
      </c>
      <c r="AI43" s="475">
        <f t="shared" ca="1" si="45"/>
        <v>4</v>
      </c>
      <c r="AJ43" s="236">
        <f t="shared" ca="1" si="46"/>
        <v>71</v>
      </c>
      <c r="AK43" s="236">
        <f t="shared" ca="1" si="47"/>
        <v>32</v>
      </c>
      <c r="AL43" s="236">
        <f t="shared" ca="1" si="48"/>
        <v>39</v>
      </c>
      <c r="AM43" s="475">
        <f t="shared" ca="1" si="49"/>
        <v>72</v>
      </c>
      <c r="AO43" s="318" t="s">
        <v>104</v>
      </c>
    </row>
    <row r="44" spans="1:41" ht="15.75" customHeight="1">
      <c r="A44" s="512">
        <f t="shared" ca="1" si="27"/>
        <v>3</v>
      </c>
      <c r="B44" s="511" t="str">
        <f t="shared" ca="1" si="41"/>
        <v>Cerezo_Osaka</v>
      </c>
      <c r="C44" s="514" t="s">
        <v>299</v>
      </c>
      <c r="D44" s="59">
        <f t="shared" ca="1" si="28"/>
        <v>17</v>
      </c>
      <c r="E44" s="475">
        <f t="array" aca="1" ref="E44" ca="1">IF(C44="","",SUM(IF((INDIRECT($C44&amp;"!J23:J200")=$C$1)*(INDIRECT($C44&amp;"!M23:M200")=E$37)*(INDIRECT($C44&amp;"!I23:I200")=$D$36),1,0)))</f>
        <v>12</v>
      </c>
      <c r="F44" s="475">
        <f t="array" aca="1" ref="F44" ca="1">IF(C44="","",SUM(IF((INDIRECT($C44&amp;"!J23:J200")=$C$1)*(INDIRECT($C44&amp;"!M23:M200")=F$37)*(INDIRECT($C44&amp;"!I23:I200")=$D$36),1,0)))</f>
        <v>3</v>
      </c>
      <c r="G44" s="475">
        <f t="array" aca="1" ref="G44" ca="1">IF(C44="","",SUM(IF((INDIRECT($C44&amp;"!J23:J200")=$C$1)*(INDIRECT($C44&amp;"!M23:M200")=G$37)*(INDIRECT($C44&amp;"!I23:I200")=$D$36),1,0)))</f>
        <v>2</v>
      </c>
      <c r="H44" s="475">
        <f t="array" aca="1" ref="H44" ca="1">IF(C44="","",SUM(IF((INDIRECT($C44&amp;"!$J23:$J200")=$C$1)*(INDIRECT($C44&amp;"!$I23:$I200")=$D$36),INDIRECT($C44&amp;"!$K23:$K200"),0)))</f>
        <v>37</v>
      </c>
      <c r="I44" s="475">
        <f t="array" aca="1" ref="I44" ca="1">IF(C44="","",SUM(IF((INDIRECT($C44&amp;"!$J23:$J200")=$C$1)*(INDIRECT($C44&amp;"!$I23:$I200")=$D$36),INDIRECT($C44&amp;"!$L23:$L200"),0)))</f>
        <v>17</v>
      </c>
      <c r="J44" s="475">
        <f t="shared" ca="1" si="29"/>
        <v>20</v>
      </c>
      <c r="K44" s="475">
        <f t="shared" ca="1" si="30"/>
        <v>39</v>
      </c>
      <c r="L44" s="53">
        <f t="shared" ca="1" si="31"/>
        <v>2</v>
      </c>
      <c r="M44" s="317">
        <f t="shared" ca="1" si="32"/>
        <v>17</v>
      </c>
      <c r="N44" s="475">
        <f t="array" aca="1" ref="N44" ca="1">IF($C44="","",SUM(IF((INDIRECT($C44&amp;"!J23:J200")=$C$1)*(INDIRECT($C44&amp;"!M23:M200")=N$37)*(INDIRECT($C44&amp;"!I23:I200")=$M$36),1,0)))</f>
        <v>7</v>
      </c>
      <c r="O44" s="475">
        <f t="array" aca="1" ref="O44" ca="1">IF($C44="","",SUM(IF((INDIRECT($C44&amp;"!J23:J200")=$C$1)*(INDIRECT($C44&amp;"!M23:M200")=O$37)*(INDIRECT($C44&amp;"!I23:I200")=$M$36),1,0)))</f>
        <v>3</v>
      </c>
      <c r="P44" s="475">
        <f t="array" aca="1" ref="P44" ca="1">IF($C44="","",SUM(IF((INDIRECT($C44&amp;"!J23:J200")=$C$1)*(INDIRECT($C44&amp;"!M23:M200")=P$37)*(INDIRECT($C44&amp;"!I23:I200")=$M$36),1,0)))</f>
        <v>7</v>
      </c>
      <c r="Q44" s="475">
        <f t="array" aca="1" ref="Q44" ca="1">IF($C44="","",SUM(IF((INDIRECT($C44&amp;"!$J23:$J200")=$C$1)*(INDIRECT($C44&amp;"!$I23:$I200")=$M$36),INDIRECT($C44&amp;"!$k23:$k200"),0)))</f>
        <v>28</v>
      </c>
      <c r="R44" s="475">
        <f t="array" aca="1" ref="R44" ca="1">IF($C44="","",SUM(IF((INDIRECT($C44&amp;"!$J23:$J200")=$C$1)*(INDIRECT($C44&amp;"!$I23:$I200")=$M$36),INDIRECT($C44&amp;"!$L23:$L200"),0)))</f>
        <v>26</v>
      </c>
      <c r="S44" s="475">
        <f t="shared" ca="1" si="33"/>
        <v>2</v>
      </c>
      <c r="T44" s="475">
        <f t="shared" ca="1" si="34"/>
        <v>24</v>
      </c>
      <c r="U44" s="476">
        <f t="shared" ca="1" si="35"/>
        <v>8</v>
      </c>
      <c r="V44" s="59">
        <f t="shared" ca="1" si="36"/>
        <v>34</v>
      </c>
      <c r="W44" s="475">
        <f t="array" aca="1" ref="W44" ca="1">IF($C44="","",SUM(IF((INDIRECT($C44&amp;"!J23:J200")=$C$1)*(INDIRECT($C44&amp;"!M23:M200")=W$37),1,0)))</f>
        <v>19</v>
      </c>
      <c r="X44" s="475">
        <f t="array" aca="1" ref="X44" ca="1">IF($C44="","",SUM(IF((INDIRECT($C44&amp;"!J23:J200")=$C$1)*(INDIRECT($C44&amp;"!M23:M200")=X$37),1,0)))</f>
        <v>6</v>
      </c>
      <c r="Y44" s="475">
        <f t="array" aca="1" ref="Y44" ca="1">IF($C44="","",SUM(IF((INDIRECT($C44&amp;"!J23:J200")=$C$1)*(INDIRECT($C44&amp;"!M23:M200")=Y$37),1,0)))</f>
        <v>9</v>
      </c>
      <c r="Z44" s="475">
        <f t="array" aca="1" ref="Z44" ca="1">IF(C44="","",SUMIF(INDIRECT($C44&amp;"!J:J"),$C$1,INDIRECT($C44&amp;"!K:K")))</f>
        <v>65</v>
      </c>
      <c r="AA44" s="475">
        <f t="array" aca="1" ref="AA44" ca="1">IF(C44="","",SUMIF(INDIRECT($C44&amp;"!J:J"),$C$1,INDIRECT($C44&amp;"!L:L")))</f>
        <v>43</v>
      </c>
      <c r="AB44" s="475">
        <f t="shared" ca="1" si="37"/>
        <v>22</v>
      </c>
      <c r="AC44" s="477">
        <f t="shared" ca="1" si="38"/>
        <v>63</v>
      </c>
      <c r="AD44" s="236">
        <f t="shared" ca="1" si="39"/>
        <v>63.220650001428574</v>
      </c>
      <c r="AE44" s="53">
        <f t="shared" ca="1" si="40"/>
        <v>3</v>
      </c>
      <c r="AF44" s="317">
        <f t="shared" ca="1" si="42"/>
        <v>34</v>
      </c>
      <c r="AG44" s="475">
        <f t="shared" ca="1" si="43"/>
        <v>19</v>
      </c>
      <c r="AH44" s="475">
        <f t="shared" ca="1" si="44"/>
        <v>6</v>
      </c>
      <c r="AI44" s="475">
        <f t="shared" ca="1" si="45"/>
        <v>9</v>
      </c>
      <c r="AJ44" s="236">
        <f t="shared" ca="1" si="46"/>
        <v>65</v>
      </c>
      <c r="AK44" s="236">
        <f t="shared" ca="1" si="47"/>
        <v>43</v>
      </c>
      <c r="AL44" s="236">
        <f t="shared" ca="1" si="48"/>
        <v>22</v>
      </c>
      <c r="AM44" s="475">
        <f t="shared" ca="1" si="49"/>
        <v>63</v>
      </c>
      <c r="AO44" s="318" t="s">
        <v>137</v>
      </c>
    </row>
    <row r="45" spans="1:41" ht="15.75" customHeight="1">
      <c r="A45" s="512">
        <f t="shared" ca="1" si="27"/>
        <v>9</v>
      </c>
      <c r="B45" s="511" t="str">
        <f t="shared" ca="1" si="41"/>
        <v>Vissel_Kobe</v>
      </c>
      <c r="C45" s="514" t="s">
        <v>1182</v>
      </c>
      <c r="D45" s="59">
        <f t="shared" ca="1" si="28"/>
        <v>17</v>
      </c>
      <c r="E45" s="475">
        <f t="array" aca="1" ref="E45" ca="1">IF(C45="","",SUM(IF((INDIRECT($C45&amp;"!J23:J200")=$C$1)*(INDIRECT($C45&amp;"!M23:M200")=E$37)*(INDIRECT($C45&amp;"!I23:I200")=$D$36),1,0)))</f>
        <v>5</v>
      </c>
      <c r="F45" s="475">
        <f t="array" aca="1" ref="F45" ca="1">IF(C45="","",SUM(IF((INDIRECT($C45&amp;"!J23:J200")=$C$1)*(INDIRECT($C45&amp;"!M23:M200")=F$37)*(INDIRECT($C45&amp;"!I23:I200")=$D$36),1,0)))</f>
        <v>3</v>
      </c>
      <c r="G45" s="475">
        <f t="array" aca="1" ref="G45" ca="1">IF(C45="","",SUM(IF((INDIRECT($C45&amp;"!J23:J200")=$C$1)*(INDIRECT($C45&amp;"!M23:M200")=G$37)*(INDIRECT($C45&amp;"!I23:I200")=$D$36),1,0)))</f>
        <v>9</v>
      </c>
      <c r="H45" s="475">
        <f t="array" aca="1" ref="H45" ca="1">IF(C45="","",SUM(IF((INDIRECT($C45&amp;"!$J23:$J200")=$C$1)*(INDIRECT($C45&amp;"!$I23:$I200")=$D$36),INDIRECT($C45&amp;"!$K23:$K200"),0)))</f>
        <v>19</v>
      </c>
      <c r="I45" s="475">
        <f t="array" aca="1" ref="I45" ca="1">IF(C45="","",SUM(IF((INDIRECT($C45&amp;"!$J23:$J200")=$C$1)*(INDIRECT($C45&amp;"!$I23:$I200")=$D$36),INDIRECT($C45&amp;"!$L23:$L200"),0)))</f>
        <v>21</v>
      </c>
      <c r="J45" s="475">
        <f t="shared" ca="1" si="29"/>
        <v>-2</v>
      </c>
      <c r="K45" s="475">
        <f t="shared" ca="1" si="30"/>
        <v>18</v>
      </c>
      <c r="L45" s="53">
        <f t="shared" ca="1" si="31"/>
        <v>13</v>
      </c>
      <c r="M45" s="317">
        <f t="shared" ca="1" si="32"/>
        <v>17</v>
      </c>
      <c r="N45" s="475">
        <f t="array" aca="1" ref="N45" ca="1">IF($C45="","",SUM(IF((INDIRECT($C45&amp;"!J23:J200")=$C$1)*(INDIRECT($C45&amp;"!M23:M200")=N$37)*(INDIRECT($C45&amp;"!I23:I200")=$M$36),1,0)))</f>
        <v>8</v>
      </c>
      <c r="O45" s="475">
        <f t="array" aca="1" ref="O45" ca="1">IF($C45="","",SUM(IF((INDIRECT($C45&amp;"!J23:J200")=$C$1)*(INDIRECT($C45&amp;"!M23:M200")=O$37)*(INDIRECT($C45&amp;"!I23:I200")=$M$36),1,0)))</f>
        <v>2</v>
      </c>
      <c r="P45" s="475">
        <f t="array" aca="1" ref="P45" ca="1">IF($C45="","",SUM(IF((INDIRECT($C45&amp;"!J23:J200")=$C$1)*(INDIRECT($C45&amp;"!M23:M200")=P$37)*(INDIRECT($C45&amp;"!I23:I200")=$M$36),1,0)))</f>
        <v>7</v>
      </c>
      <c r="Q45" s="475">
        <f t="array" aca="1" ref="Q45" ca="1">IF($C45="","",SUM(IF((INDIRECT($C45&amp;"!$J23:$J200")=$C$1)*(INDIRECT($C45&amp;"!$I23:$I200")=$M$36),INDIRECT($C45&amp;"!$k23:$k200"),0)))</f>
        <v>21</v>
      </c>
      <c r="R45" s="475">
        <f t="array" aca="1" ref="R45" ca="1">IF($C45="","",SUM(IF((INDIRECT($C45&amp;"!$J23:$J200")=$C$1)*(INDIRECT($C45&amp;"!$I23:$I200")=$M$36),INDIRECT($C45&amp;"!$L23:$L200"),0)))</f>
        <v>24</v>
      </c>
      <c r="S45" s="475">
        <f t="shared" ca="1" si="33"/>
        <v>-3</v>
      </c>
      <c r="T45" s="475">
        <f t="shared" ca="1" si="34"/>
        <v>26</v>
      </c>
      <c r="U45" s="476">
        <f t="shared" ca="1" si="35"/>
        <v>5</v>
      </c>
      <c r="V45" s="59">
        <f t="shared" ca="1" si="36"/>
        <v>34</v>
      </c>
      <c r="W45" s="475">
        <f t="array" aca="1" ref="W45" ca="1">IF($C45="","",SUM(IF((INDIRECT($C45&amp;"!J23:J200")=$C$1)*(INDIRECT($C45&amp;"!M23:M200")=W$37),1,0)))</f>
        <v>13</v>
      </c>
      <c r="X45" s="475">
        <f t="array" aca="1" ref="X45" ca="1">IF($C45="","",SUM(IF((INDIRECT($C45&amp;"!J23:J200")=$C$1)*(INDIRECT($C45&amp;"!M23:M200")=X$37),1,0)))</f>
        <v>5</v>
      </c>
      <c r="Y45" s="475">
        <f t="array" aca="1" ref="Y45" ca="1">IF($C45="","",SUM(IF((INDIRECT($C45&amp;"!J23:J200")=$C$1)*(INDIRECT($C45&amp;"!M23:M200")=Y$37),1,0)))</f>
        <v>16</v>
      </c>
      <c r="Z45" s="475">
        <f t="array" aca="1" ref="Z45" ca="1">IF(C45="","",SUMIF(INDIRECT($C45&amp;"!J:J"),$C$1,INDIRECT($C45&amp;"!K:K")))</f>
        <v>40</v>
      </c>
      <c r="AA45" s="475">
        <f t="array" aca="1" ref="AA45" ca="1">IF(C45="","",SUMIF(INDIRECT($C45&amp;"!J:J"),$C$1,INDIRECT($C45&amp;"!L:L")))</f>
        <v>45</v>
      </c>
      <c r="AB45" s="475">
        <f t="shared" ca="1" si="37"/>
        <v>-5</v>
      </c>
      <c r="AC45" s="477">
        <f ca="1">IF(C45="","",W45*3+X45)</f>
        <v>44</v>
      </c>
      <c r="AD45" s="236">
        <f t="shared" ca="1" si="39"/>
        <v>43.950400001250003</v>
      </c>
      <c r="AE45" s="53">
        <f t="shared" ca="1" si="40"/>
        <v>9</v>
      </c>
      <c r="AF45" s="317">
        <f t="shared" ca="1" si="42"/>
        <v>34</v>
      </c>
      <c r="AG45" s="475">
        <f t="shared" ca="1" si="43"/>
        <v>13</v>
      </c>
      <c r="AH45" s="475">
        <f t="shared" ca="1" si="44"/>
        <v>5</v>
      </c>
      <c r="AI45" s="475">
        <f t="shared" ca="1" si="45"/>
        <v>16</v>
      </c>
      <c r="AJ45" s="236">
        <f t="shared" ca="1" si="46"/>
        <v>40</v>
      </c>
      <c r="AK45" s="236">
        <f t="shared" ca="1" si="47"/>
        <v>45</v>
      </c>
      <c r="AL45" s="236">
        <f t="shared" ca="1" si="48"/>
        <v>-5</v>
      </c>
      <c r="AM45" s="475">
        <f t="shared" ca="1" si="49"/>
        <v>44</v>
      </c>
      <c r="AO45" s="318" t="s">
        <v>104</v>
      </c>
    </row>
    <row r="46" spans="1:41" ht="15.75" customHeight="1">
      <c r="A46" s="512">
        <f t="shared" ca="1" si="27"/>
        <v>18</v>
      </c>
      <c r="B46" s="511" t="str">
        <f t="shared" ca="1" si="41"/>
        <v>Omiya_Ardija</v>
      </c>
      <c r="C46" s="514" t="s">
        <v>1207</v>
      </c>
      <c r="D46" s="59">
        <f t="shared" ca="1" si="28"/>
        <v>17</v>
      </c>
      <c r="E46" s="475">
        <f t="array" aca="1" ref="E46" ca="1">IF(C46="","",SUM(IF((INDIRECT($C46&amp;"!J23:J200")=$C$1)*(INDIRECT($C46&amp;"!M23:M200")=E$37)*(INDIRECT($C46&amp;"!I23:I200")=$D$36),1,0)))</f>
        <v>3</v>
      </c>
      <c r="F46" s="475">
        <f t="array" aca="1" ref="F46" ca="1">IF(C46="","",SUM(IF((INDIRECT($C46&amp;"!J23:J200")=$C$1)*(INDIRECT($C46&amp;"!M23:M200")=F$37)*(INDIRECT($C46&amp;"!I23:I200")=$D$36),1,0)))</f>
        <v>7</v>
      </c>
      <c r="G46" s="475">
        <f t="array" aca="1" ref="G46" ca="1">IF(C46="","",SUM(IF((INDIRECT($C46&amp;"!J23:J200")=$C$1)*(INDIRECT($C46&amp;"!M23:M200")=G$37)*(INDIRECT($C46&amp;"!I23:I200")=$D$36),1,0)))</f>
        <v>7</v>
      </c>
      <c r="H46" s="475">
        <f t="array" aca="1" ref="H46" ca="1">IF(C46="","",SUM(IF((INDIRECT($C46&amp;"!$J23:$J200")=$C$1)*(INDIRECT($C46&amp;"!$I23:$I200")=$D$36),INDIRECT($C46&amp;"!$K23:$K200"),0)))</f>
        <v>14</v>
      </c>
      <c r="I46" s="475">
        <f t="array" aca="1" ref="I46" ca="1">IF(C46="","",SUM(IF((INDIRECT($C46&amp;"!$J23:$J200")=$C$1)*(INDIRECT($C46&amp;"!$I23:$I200")=$D$36),INDIRECT($C46&amp;"!$L23:$L200"),0)))</f>
        <v>22</v>
      </c>
      <c r="J46" s="475">
        <f t="shared" ca="1" si="29"/>
        <v>-8</v>
      </c>
      <c r="K46" s="475">
        <f t="shared" ca="1" si="30"/>
        <v>16</v>
      </c>
      <c r="L46" s="53">
        <f t="shared" ca="1" si="31"/>
        <v>15</v>
      </c>
      <c r="M46" s="317">
        <f t="shared" ca="1" si="32"/>
        <v>17</v>
      </c>
      <c r="N46" s="475">
        <f t="array" aca="1" ref="N46" ca="1">IF($C46="","",SUM(IF((INDIRECT($C46&amp;"!J23:J200")=$C$1)*(INDIRECT($C46&amp;"!M23:M200")=N$37)*(INDIRECT($C46&amp;"!I23:I200")=$M$36),1,0)))</f>
        <v>2</v>
      </c>
      <c r="O46" s="475">
        <f t="array" aca="1" ref="O46" ca="1">IF($C46="","",SUM(IF((INDIRECT($C46&amp;"!J23:J200")=$C$1)*(INDIRECT($C46&amp;"!M23:M200")=O$37)*(INDIRECT($C46&amp;"!I23:I200")=$M$36),1,0)))</f>
        <v>3</v>
      </c>
      <c r="P46" s="475">
        <f t="array" aca="1" ref="P46" ca="1">IF($C46="","",SUM(IF((INDIRECT($C46&amp;"!J23:J200")=$C$1)*(INDIRECT($C46&amp;"!M23:M200")=P$37)*(INDIRECT($C46&amp;"!I23:I200")=$M$36),1,0)))</f>
        <v>12</v>
      </c>
      <c r="Q46" s="475">
        <f t="array" aca="1" ref="Q46" ca="1">IF($C46="","",SUM(IF((INDIRECT($C46&amp;"!$J23:$J200")=$C$1)*(INDIRECT($C46&amp;"!$I23:$I200")=$M$36),INDIRECT($C46&amp;"!$k23:$k200"),0)))</f>
        <v>14</v>
      </c>
      <c r="R46" s="475">
        <f t="array" aca="1" ref="R46" ca="1">IF($C46="","",SUM(IF((INDIRECT($C46&amp;"!$J23:$J200")=$C$1)*(INDIRECT($C46&amp;"!$I23:$I200")=$M$36),INDIRECT($C46&amp;"!$L23:$L200"),0)))</f>
        <v>38</v>
      </c>
      <c r="S46" s="475">
        <f t="shared" ca="1" si="33"/>
        <v>-24</v>
      </c>
      <c r="T46" s="475">
        <f t="shared" ca="1" si="34"/>
        <v>9</v>
      </c>
      <c r="U46" s="476">
        <f t="shared" ca="1" si="35"/>
        <v>18</v>
      </c>
      <c r="V46" s="59">
        <f t="shared" ca="1" si="36"/>
        <v>34</v>
      </c>
      <c r="W46" s="475">
        <f t="array" aca="1" ref="W46" ca="1">IF($C46="","",SUM(IF((INDIRECT($C46&amp;"!J23:J200")=$C$1)*(INDIRECT($C46&amp;"!M23:M200")=W$37),1,0)))</f>
        <v>5</v>
      </c>
      <c r="X46" s="475">
        <f t="array" aca="1" ref="X46" ca="1">IF($C46="","",SUM(IF((INDIRECT($C46&amp;"!J23:J200")=$C$1)*(INDIRECT($C46&amp;"!M23:M200")=X$37),1,0)))</f>
        <v>10</v>
      </c>
      <c r="Y46" s="475">
        <f t="array" aca="1" ref="Y46" ca="1">IF($C46="","",SUM(IF((INDIRECT($C46&amp;"!J23:J200")=$C$1)*(INDIRECT($C46&amp;"!M23:M200")=Y$37),1,0)))</f>
        <v>19</v>
      </c>
      <c r="Z46" s="475">
        <f t="array" aca="1" ref="Z46" ca="1">IF(C46="","",SUMIF(INDIRECT($C46&amp;"!J:J"),$C$1,INDIRECT($C46&amp;"!K:K")))</f>
        <v>28</v>
      </c>
      <c r="AA46" s="475">
        <f t="array" aca="1" ref="AA46" ca="1">IF(C46="","",SUMIF(INDIRECT($C46&amp;"!J:J"),$C$1,INDIRECT($C46&amp;"!L:L")))</f>
        <v>60</v>
      </c>
      <c r="AB46" s="475">
        <f t="shared" ca="1" si="37"/>
        <v>-32</v>
      </c>
      <c r="AC46" s="477">
        <f t="shared" ca="1" si="38"/>
        <v>25</v>
      </c>
      <c r="AD46" s="236">
        <f t="shared" ca="1" si="39"/>
        <v>24.680280001111111</v>
      </c>
      <c r="AE46" s="53">
        <f t="shared" ca="1" si="40"/>
        <v>18</v>
      </c>
      <c r="AF46" s="317">
        <f t="shared" ca="1" si="42"/>
        <v>34</v>
      </c>
      <c r="AG46" s="475">
        <f t="shared" ca="1" si="43"/>
        <v>5</v>
      </c>
      <c r="AH46" s="475">
        <f t="shared" ca="1" si="44"/>
        <v>10</v>
      </c>
      <c r="AI46" s="475">
        <f t="shared" ca="1" si="45"/>
        <v>19</v>
      </c>
      <c r="AJ46" s="236">
        <f t="shared" ca="1" si="46"/>
        <v>28</v>
      </c>
      <c r="AK46" s="236">
        <f t="shared" ca="1" si="47"/>
        <v>60</v>
      </c>
      <c r="AL46" s="236">
        <f t="shared" ca="1" si="48"/>
        <v>-32</v>
      </c>
      <c r="AM46" s="475">
        <f t="shared" ca="1" si="49"/>
        <v>25</v>
      </c>
      <c r="AO46" s="318" t="s">
        <v>104</v>
      </c>
    </row>
    <row r="47" spans="1:41" ht="15.75" customHeight="1">
      <c r="A47" s="512">
        <f t="shared" ca="1" si="27"/>
        <v>8</v>
      </c>
      <c r="B47" s="511" t="str">
        <f t="shared" ca="1" si="41"/>
        <v>Sagan_Tosu</v>
      </c>
      <c r="C47" s="514" t="s">
        <v>303</v>
      </c>
      <c r="D47" s="59">
        <f t="shared" ca="1" si="28"/>
        <v>17</v>
      </c>
      <c r="E47" s="475">
        <f t="array" aca="1" ref="E47" ca="1">IF(C47="","",SUM(IF((INDIRECT($C47&amp;"!J23:J200")=$C$1)*(INDIRECT($C47&amp;"!M23:M200")=E$37)*(INDIRECT($C47&amp;"!I23:I200")=$D$36),1,0)))</f>
        <v>11</v>
      </c>
      <c r="F47" s="475">
        <f t="array" aca="1" ref="F47" ca="1">IF(C47="","",SUM(IF((INDIRECT($C47&amp;"!J23:J200")=$C$1)*(INDIRECT($C47&amp;"!M23:M200")=F$37)*(INDIRECT($C47&amp;"!I23:I200")=$D$36),1,0)))</f>
        <v>1</v>
      </c>
      <c r="G47" s="475">
        <f t="array" aca="1" ref="G47" ca="1">IF(C47="","",SUM(IF((INDIRECT($C47&amp;"!J23:J200")=$C$1)*(INDIRECT($C47&amp;"!M23:M200")=G$37)*(INDIRECT($C47&amp;"!I23:I200")=$D$36),1,0)))</f>
        <v>5</v>
      </c>
      <c r="H47" s="475">
        <f t="array" aca="1" ref="H47" ca="1">IF(C47="","",SUM(IF((INDIRECT($C47&amp;"!$J23:$J200")=$C$1)*(INDIRECT($C47&amp;"!$I23:$I200")=$D$36),INDIRECT($C47&amp;"!$K23:$K200"),0)))</f>
        <v>25</v>
      </c>
      <c r="I47" s="475">
        <f t="array" aca="1" ref="I47" ca="1">IF(C47="","",SUM(IF((INDIRECT($C47&amp;"!$J23:$J200")=$C$1)*(INDIRECT($C47&amp;"!$I23:$I200")=$D$36),INDIRECT($C47&amp;"!$L23:$L200"),0)))</f>
        <v>18</v>
      </c>
      <c r="J47" s="475">
        <f t="shared" ca="1" si="29"/>
        <v>7</v>
      </c>
      <c r="K47" s="475">
        <f t="shared" ca="1" si="30"/>
        <v>34</v>
      </c>
      <c r="L47" s="53">
        <f t="shared" ca="1" si="31"/>
        <v>3</v>
      </c>
      <c r="M47" s="317">
        <f t="shared" ca="1" si="32"/>
        <v>17</v>
      </c>
      <c r="N47" s="475">
        <f t="array" aca="1" ref="N47" ca="1">IF($C47="","",SUM(IF((INDIRECT($C47&amp;"!J23:J200")=$C$1)*(INDIRECT($C47&amp;"!M23:M200")=N$37)*(INDIRECT($C47&amp;"!I23:I200")=$M$36),1,0)))</f>
        <v>2</v>
      </c>
      <c r="O47" s="475">
        <f t="array" aca="1" ref="O47" ca="1">IF($C47="","",SUM(IF((INDIRECT($C47&amp;"!J23:J200")=$C$1)*(INDIRECT($C47&amp;"!M23:M200")=O$37)*(INDIRECT($C47&amp;"!I23:I200")=$M$36),1,0)))</f>
        <v>7</v>
      </c>
      <c r="P47" s="475">
        <f t="array" aca="1" ref="P47" ca="1">IF($C47="","",SUM(IF((INDIRECT($C47&amp;"!J23:J200")=$C$1)*(INDIRECT($C47&amp;"!M23:M200")=P$37)*(INDIRECT($C47&amp;"!I23:I200")=$M$36),1,0)))</f>
        <v>8</v>
      </c>
      <c r="Q47" s="475">
        <f t="array" aca="1" ref="Q47" ca="1">IF($C47="","",SUM(IF((INDIRECT($C47&amp;"!$J23:$J200")=$C$1)*(INDIRECT($C47&amp;"!$I23:$I200")=$M$36),INDIRECT($C47&amp;"!$k23:$k200"),0)))</f>
        <v>16</v>
      </c>
      <c r="R47" s="475">
        <f t="array" aca="1" ref="R47" ca="1">IF($C47="","",SUM(IF((INDIRECT($C47&amp;"!$J23:$J200")=$C$1)*(INDIRECT($C47&amp;"!$I23:$I200")=$M$36),INDIRECT($C47&amp;"!$L23:$L200"),0)))</f>
        <v>26</v>
      </c>
      <c r="S47" s="475">
        <f t="shared" ca="1" si="33"/>
        <v>-10</v>
      </c>
      <c r="T47" s="475">
        <f t="shared" ca="1" si="34"/>
        <v>13</v>
      </c>
      <c r="U47" s="476">
        <f t="shared" ca="1" si="35"/>
        <v>15</v>
      </c>
      <c r="V47" s="59">
        <f t="shared" ca="1" si="36"/>
        <v>34</v>
      </c>
      <c r="W47" s="475">
        <f t="array" aca="1" ref="W47" ca="1">IF($C47="","",SUM(IF((INDIRECT($C47&amp;"!J23:J200")=$C$1)*(INDIRECT($C47&amp;"!M23:M200")=W$37),1,0)))</f>
        <v>13</v>
      </c>
      <c r="X47" s="475">
        <f t="array" aca="1" ref="X47" ca="1">IF($C47="","",SUM(IF((INDIRECT($C47&amp;"!J23:J200")=$C$1)*(INDIRECT($C47&amp;"!M23:M200")=X$37),1,0)))</f>
        <v>8</v>
      </c>
      <c r="Y47" s="475">
        <f t="array" aca="1" ref="Y47" ca="1">IF($C47="","",SUM(IF((INDIRECT($C47&amp;"!J23:J200")=$C$1)*(INDIRECT($C47&amp;"!M23:M200")=Y$37),1,0)))</f>
        <v>13</v>
      </c>
      <c r="Z47" s="475">
        <f t="array" aca="1" ref="Z47" ca="1">IF(C47="","",SUMIF(INDIRECT($C47&amp;"!J:J"),$C$1,INDIRECT($C47&amp;"!K:K")))</f>
        <v>41</v>
      </c>
      <c r="AA47" s="475">
        <f t="array" aca="1" ref="AA47" ca="1">IF(C47="","",SUMIF(INDIRECT($C47&amp;"!J:J"),$C$1,INDIRECT($C47&amp;"!L:L")))</f>
        <v>44</v>
      </c>
      <c r="AB47" s="475">
        <f t="shared" ca="1" si="37"/>
        <v>-3</v>
      </c>
      <c r="AC47" s="477">
        <f t="shared" ca="1" si="38"/>
        <v>47</v>
      </c>
      <c r="AD47" s="236">
        <f t="shared" ca="1" si="39"/>
        <v>46.970410000999998</v>
      </c>
      <c r="AE47" s="53">
        <f t="shared" ca="1" si="40"/>
        <v>8</v>
      </c>
      <c r="AF47" s="317">
        <f t="shared" ca="1" si="42"/>
        <v>34</v>
      </c>
      <c r="AG47" s="475">
        <f t="shared" ca="1" si="43"/>
        <v>13</v>
      </c>
      <c r="AH47" s="475">
        <f t="shared" ca="1" si="44"/>
        <v>8</v>
      </c>
      <c r="AI47" s="475">
        <f t="shared" ca="1" si="45"/>
        <v>13</v>
      </c>
      <c r="AJ47" s="236">
        <f t="shared" ca="1" si="46"/>
        <v>41</v>
      </c>
      <c r="AK47" s="236">
        <f t="shared" ca="1" si="47"/>
        <v>44</v>
      </c>
      <c r="AL47" s="236">
        <f t="shared" ca="1" si="48"/>
        <v>-3</v>
      </c>
      <c r="AM47" s="475">
        <f t="shared" ca="1" si="49"/>
        <v>47</v>
      </c>
      <c r="AO47" s="318" t="s">
        <v>104</v>
      </c>
    </row>
    <row r="48" spans="1:41" ht="15.75" customHeight="1">
      <c r="A48" s="512">
        <f t="shared" ca="1" si="27"/>
        <v>15</v>
      </c>
      <c r="B48" s="511" t="str">
        <f t="shared" ca="1" si="41"/>
        <v>Sanfrecce_Hiroshima</v>
      </c>
      <c r="C48" s="514" t="s">
        <v>304</v>
      </c>
      <c r="D48" s="59">
        <f t="shared" ca="1" si="28"/>
        <v>17</v>
      </c>
      <c r="E48" s="475">
        <f t="array" aca="1" ref="E48" ca="1">IF(C48="","",SUM(IF((INDIRECT($C48&amp;"!J23:J200")=$C$1)*(INDIRECT($C48&amp;"!M23:M200")=E$37)*(INDIRECT($C48&amp;"!I23:I200")=$D$36),1,0)))</f>
        <v>3</v>
      </c>
      <c r="F48" s="475">
        <f t="array" aca="1" ref="F48" ca="1">IF(C48="","",SUM(IF((INDIRECT($C48&amp;"!J23:J200")=$C$1)*(INDIRECT($C48&amp;"!M23:M200")=F$37)*(INDIRECT($C48&amp;"!I23:I200")=$D$36),1,0)))</f>
        <v>6</v>
      </c>
      <c r="G48" s="475">
        <f t="array" aca="1" ref="G48" ca="1">IF(C48="","",SUM(IF((INDIRECT($C48&amp;"!J23:J200")=$C$1)*(INDIRECT($C48&amp;"!M23:M200")=G$37)*(INDIRECT($C48&amp;"!I23:I200")=$D$36),1,0)))</f>
        <v>8</v>
      </c>
      <c r="H48" s="475">
        <f t="array" aca="1" ref="H48" ca="1">IF(C48="","",SUM(IF((INDIRECT($C48&amp;"!$J23:$J200")=$C$1)*(INDIRECT($C48&amp;"!$I23:$I200")=$D$36),INDIRECT($C48&amp;"!$K23:$K200"),0)))</f>
        <v>13</v>
      </c>
      <c r="I48" s="475">
        <f t="array" aca="1" ref="I48" ca="1">IF(C48="","",SUM(IF((INDIRECT($C48&amp;"!$J23:$J200")=$C$1)*(INDIRECT($C48&amp;"!$I23:$I200")=$D$36),INDIRECT($C48&amp;"!$L23:$L200"),0)))</f>
        <v>24</v>
      </c>
      <c r="J48" s="475">
        <f t="shared" ca="1" si="29"/>
        <v>-11</v>
      </c>
      <c r="K48" s="475">
        <f t="shared" ca="1" si="30"/>
        <v>15</v>
      </c>
      <c r="L48" s="53">
        <f t="shared" ca="1" si="31"/>
        <v>16</v>
      </c>
      <c r="M48" s="317">
        <f t="shared" ca="1" si="32"/>
        <v>17</v>
      </c>
      <c r="N48" s="475">
        <f t="array" aca="1" ref="N48" ca="1">IF($C48="","",SUM(IF((INDIRECT($C48&amp;"!J23:J200")=$C$1)*(INDIRECT($C48&amp;"!M23:M200")=N$37)*(INDIRECT($C48&amp;"!I23:I200")=$M$36),1,0)))</f>
        <v>5</v>
      </c>
      <c r="O48" s="475">
        <f t="array" aca="1" ref="O48" ca="1">IF($C48="","",SUM(IF((INDIRECT($C48&amp;"!J23:J200")=$C$1)*(INDIRECT($C48&amp;"!M23:M200")=O$37)*(INDIRECT($C48&amp;"!I23:I200")=$M$36),1,0)))</f>
        <v>3</v>
      </c>
      <c r="P48" s="475">
        <f t="array" aca="1" ref="P48" ca="1">IF($C48="","",SUM(IF((INDIRECT($C48&amp;"!J23:J200")=$C$1)*(INDIRECT($C48&amp;"!M23:M200")=P$37)*(INDIRECT($C48&amp;"!I23:I200")=$M$36),1,0)))</f>
        <v>9</v>
      </c>
      <c r="Q48" s="475">
        <f t="array" aca="1" ref="Q48" ca="1">IF($C48="","",SUM(IF((INDIRECT($C48&amp;"!$J23:$J200")=$C$1)*(INDIRECT($C48&amp;"!$I23:$I200")=$M$36),INDIRECT($C48&amp;"!$k23:$k200"),0)))</f>
        <v>19</v>
      </c>
      <c r="R48" s="475">
        <f t="array" aca="1" ref="R48" ca="1">IF($C48="","",SUM(IF((INDIRECT($C48&amp;"!$J23:$J200")=$C$1)*(INDIRECT($C48&amp;"!$I23:$I200")=$M$36),INDIRECT($C48&amp;"!$L23:$L200"),0)))</f>
        <v>25</v>
      </c>
      <c r="S48" s="475">
        <f t="shared" ca="1" si="33"/>
        <v>-6</v>
      </c>
      <c r="T48" s="475">
        <f t="shared" ca="1" si="34"/>
        <v>18</v>
      </c>
      <c r="U48" s="476">
        <f t="shared" ca="1" si="35"/>
        <v>12</v>
      </c>
      <c r="V48" s="59">
        <f t="shared" ca="1" si="36"/>
        <v>34</v>
      </c>
      <c r="W48" s="475">
        <f t="array" aca="1" ref="W48" ca="1">IF($C48="","",SUM(IF((INDIRECT($C48&amp;"!J23:J200")=$C$1)*(INDIRECT($C48&amp;"!M23:M200")=W$37),1,0)))</f>
        <v>8</v>
      </c>
      <c r="X48" s="475">
        <f t="array" aca="1" ref="X48" ca="1">IF($C48="","",SUM(IF((INDIRECT($C48&amp;"!J23:J200")=$C$1)*(INDIRECT($C48&amp;"!M23:M200")=X$37),1,0)))</f>
        <v>9</v>
      </c>
      <c r="Y48" s="475">
        <f t="array" aca="1" ref="Y48" ca="1">IF($C48="","",SUM(IF((INDIRECT($C48&amp;"!J23:J200")=$C$1)*(INDIRECT($C48&amp;"!M23:M200")=Y$37),1,0)))</f>
        <v>17</v>
      </c>
      <c r="Z48" s="475">
        <f t="array" aca="1" ref="Z48" ca="1">IF(C48="","",SUMIF(INDIRECT($C48&amp;"!J:J"),$C$1,INDIRECT($C48&amp;"!K:K")))</f>
        <v>32</v>
      </c>
      <c r="AA48" s="475">
        <f t="array" aca="1" ref="AA48" ca="1">IF(C48="","",SUMIF(INDIRECT($C48&amp;"!J:J"),$C$1,INDIRECT($C48&amp;"!L:L")))</f>
        <v>49</v>
      </c>
      <c r="AB48" s="475">
        <f t="shared" ca="1" si="37"/>
        <v>-17</v>
      </c>
      <c r="AC48" s="477">
        <f t="shared" ca="1" si="38"/>
        <v>33</v>
      </c>
      <c r="AD48" s="236">
        <f t="shared" ca="1" si="39"/>
        <v>32.83032000090909</v>
      </c>
      <c r="AE48" s="53">
        <f t="shared" ca="1" si="40"/>
        <v>15</v>
      </c>
      <c r="AF48" s="317">
        <f t="shared" ca="1" si="42"/>
        <v>34</v>
      </c>
      <c r="AG48" s="475">
        <f t="shared" ca="1" si="43"/>
        <v>8</v>
      </c>
      <c r="AH48" s="475">
        <f t="shared" ca="1" si="44"/>
        <v>9</v>
      </c>
      <c r="AI48" s="475">
        <f t="shared" ca="1" si="45"/>
        <v>17</v>
      </c>
      <c r="AJ48" s="236">
        <f t="shared" ca="1" si="46"/>
        <v>32</v>
      </c>
      <c r="AK48" s="236">
        <f t="shared" ca="1" si="47"/>
        <v>49</v>
      </c>
      <c r="AL48" s="236">
        <f t="shared" ca="1" si="48"/>
        <v>-17</v>
      </c>
      <c r="AM48" s="475">
        <f t="shared" ca="1" si="49"/>
        <v>33</v>
      </c>
      <c r="AO48" s="318" t="s">
        <v>104</v>
      </c>
    </row>
    <row r="49" spans="1:50" ht="15.75" customHeight="1">
      <c r="A49" s="512">
        <f t="shared" ca="1" si="27"/>
        <v>6</v>
      </c>
      <c r="B49" s="511" t="str">
        <f t="shared" ca="1" si="41"/>
        <v>Jubilo_Iwata</v>
      </c>
      <c r="C49" s="514" t="s">
        <v>1445</v>
      </c>
      <c r="D49" s="59">
        <f t="shared" ca="1" si="28"/>
        <v>17</v>
      </c>
      <c r="E49" s="475">
        <f t="array" aca="1" ref="E49" ca="1">IF(C49="","",SUM(IF((INDIRECT($C49&amp;"!J23:J200")=$C$1)*(INDIRECT($C49&amp;"!M23:M200")=E$37)*(INDIRECT($C49&amp;"!I23:I200")=$D$36),1,0)))</f>
        <v>8</v>
      </c>
      <c r="F49" s="475">
        <f t="array" aca="1" ref="F49" ca="1">IF(C49="","",SUM(IF((INDIRECT($C49&amp;"!J23:J200")=$C$1)*(INDIRECT($C49&amp;"!M23:M200")=F$37)*(INDIRECT($C49&amp;"!I23:I200")=$D$36),1,0)))</f>
        <v>5</v>
      </c>
      <c r="G49" s="475">
        <f t="array" aca="1" ref="G49" ca="1">IF(C49="","",SUM(IF((INDIRECT($C49&amp;"!J23:J200")=$C$1)*(INDIRECT($C49&amp;"!M23:M200")=G$37)*(INDIRECT($C49&amp;"!I23:I200")=$D$36),1,0)))</f>
        <v>4</v>
      </c>
      <c r="H49" s="475">
        <f t="array" aca="1" ref="H49" ca="1">IF(C49="","",SUM(IF((INDIRECT($C49&amp;"!$J23:$J200")=$C$1)*(INDIRECT($C49&amp;"!$I23:$I200")=$D$36),INDIRECT($C49&amp;"!$K23:$K200"),0)))</f>
        <v>25</v>
      </c>
      <c r="I49" s="475">
        <f t="array" aca="1" ref="I49" ca="1">IF(C49="","",SUM(IF((INDIRECT($C49&amp;"!$J23:$J200")=$C$1)*(INDIRECT($C49&amp;"!$I23:$I200")=$D$36),INDIRECT($C49&amp;"!$L23:$L200"),0)))</f>
        <v>19</v>
      </c>
      <c r="J49" s="475">
        <f t="shared" ca="1" si="29"/>
        <v>6</v>
      </c>
      <c r="K49" s="475">
        <f t="shared" ca="1" si="30"/>
        <v>29</v>
      </c>
      <c r="L49" s="53">
        <f t="shared" ca="1" si="31"/>
        <v>8</v>
      </c>
      <c r="M49" s="317">
        <f t="shared" ca="1" si="32"/>
        <v>17</v>
      </c>
      <c r="N49" s="475">
        <f t="array" aca="1" ref="N49" ca="1">IF($C49="","",SUM(IF((INDIRECT($C49&amp;"!J23:J200")=$C$1)*(INDIRECT($C49&amp;"!M23:M200")=N$37)*(INDIRECT($C49&amp;"!I23:I200")=$M$36),1,0)))</f>
        <v>8</v>
      </c>
      <c r="O49" s="475">
        <f t="array" aca="1" ref="O49" ca="1">IF($C49="","",SUM(IF((INDIRECT($C49&amp;"!J23:J200")=$C$1)*(INDIRECT($C49&amp;"!M23:M200")=O$37)*(INDIRECT($C49&amp;"!I23:I200")=$M$36),1,0)))</f>
        <v>5</v>
      </c>
      <c r="P49" s="475">
        <f t="array" aca="1" ref="P49" ca="1">IF($C49="","",SUM(IF((INDIRECT($C49&amp;"!J23:J200")=$C$1)*(INDIRECT($C49&amp;"!M23:M200")=P$37)*(INDIRECT($C49&amp;"!I23:I200")=$M$36),1,0)))</f>
        <v>4</v>
      </c>
      <c r="Q49" s="475">
        <f t="array" aca="1" ref="Q49" ca="1">IF($C49="","",SUM(IF((INDIRECT($C49&amp;"!$J23:$J200")=$C$1)*(INDIRECT($C49&amp;"!$I23:$I200")=$M$36),INDIRECT($C49&amp;"!$k23:$k200"),0)))</f>
        <v>25</v>
      </c>
      <c r="R49" s="475">
        <f t="array" aca="1" ref="R49" ca="1">IF($C49="","",SUM(IF((INDIRECT($C49&amp;"!$J23:$J200")=$C$1)*(INDIRECT($C49&amp;"!$I23:$I200")=$M$36),INDIRECT($C49&amp;"!$L23:$L200"),0)))</f>
        <v>11</v>
      </c>
      <c r="S49" s="475">
        <f t="shared" ca="1" si="33"/>
        <v>14</v>
      </c>
      <c r="T49" s="475">
        <f t="shared" ca="1" si="34"/>
        <v>29</v>
      </c>
      <c r="U49" s="476">
        <f t="shared" ca="1" si="35"/>
        <v>4</v>
      </c>
      <c r="V49" s="59">
        <f t="shared" ca="1" si="36"/>
        <v>34</v>
      </c>
      <c r="W49" s="475">
        <f t="array" aca="1" ref="W49" ca="1">IF($C49="","",SUM(IF((INDIRECT($C49&amp;"!J23:J200")=$C$1)*(INDIRECT($C49&amp;"!M23:M200")=W$37),1,0)))</f>
        <v>16</v>
      </c>
      <c r="X49" s="475">
        <f t="array" aca="1" ref="X49" ca="1">IF($C49="","",SUM(IF((INDIRECT($C49&amp;"!J23:J200")=$C$1)*(INDIRECT($C49&amp;"!M23:M200")=X$37),1,0)))</f>
        <v>10</v>
      </c>
      <c r="Y49" s="475">
        <f t="array" aca="1" ref="Y49" ca="1">IF($C49="","",SUM(IF((INDIRECT($C49&amp;"!J23:J200")=$C$1)*(INDIRECT($C49&amp;"!M23:M200")=Y$37),1,0)))</f>
        <v>8</v>
      </c>
      <c r="Z49" s="475">
        <f t="array" aca="1" ref="Z49" ca="1">IF(C49="","",SUMIF(INDIRECT($C49&amp;"!J:J"),$C$1,INDIRECT($C49&amp;"!K:K")))</f>
        <v>50</v>
      </c>
      <c r="AA49" s="475">
        <f t="array" aca="1" ref="AA49" ca="1">IF(C49="","",SUMIF(INDIRECT($C49&amp;"!J:J"),$C$1,INDIRECT($C49&amp;"!L:L")))</f>
        <v>30</v>
      </c>
      <c r="AB49" s="475">
        <f t="shared" ca="1" si="37"/>
        <v>20</v>
      </c>
      <c r="AC49" s="477">
        <f t="shared" ca="1" si="38"/>
        <v>58</v>
      </c>
      <c r="AD49" s="236">
        <f t="shared" ca="1" si="39"/>
        <v>58.200500000833337</v>
      </c>
      <c r="AE49" s="53">
        <f t="shared" ca="1" si="40"/>
        <v>6</v>
      </c>
      <c r="AF49" s="317">
        <f t="shared" ca="1" si="42"/>
        <v>34</v>
      </c>
      <c r="AG49" s="475">
        <f t="shared" ca="1" si="43"/>
        <v>16</v>
      </c>
      <c r="AH49" s="475">
        <f t="shared" ca="1" si="44"/>
        <v>10</v>
      </c>
      <c r="AI49" s="475">
        <f t="shared" ca="1" si="45"/>
        <v>8</v>
      </c>
      <c r="AJ49" s="236">
        <f t="shared" ca="1" si="46"/>
        <v>50</v>
      </c>
      <c r="AK49" s="236">
        <f t="shared" ca="1" si="47"/>
        <v>30</v>
      </c>
      <c r="AL49" s="236">
        <f t="shared" ca="1" si="48"/>
        <v>20</v>
      </c>
      <c r="AM49" s="475">
        <f t="shared" ca="1" si="49"/>
        <v>58</v>
      </c>
      <c r="AO49" s="318" t="s">
        <v>104</v>
      </c>
    </row>
    <row r="50" spans="1:50" ht="15.75" customHeight="1">
      <c r="A50" s="512">
        <f t="shared" ca="1" si="27"/>
        <v>14</v>
      </c>
      <c r="B50" s="511" t="str">
        <f ca="1">IF(C50="","",INDIRECT(C50&amp;"!$H$20"))</f>
        <v>Shimizu_S_Pulse</v>
      </c>
      <c r="C50" s="514" t="s">
        <v>5533</v>
      </c>
      <c r="D50" s="59">
        <f t="shared" ca="1" si="28"/>
        <v>17</v>
      </c>
      <c r="E50" s="475">
        <f t="array" aca="1" ref="E50" ca="1">IF(C50="","",SUM(IF((INDIRECT($C50&amp;"!J23:J200")=$C$1)*(INDIRECT($C50&amp;"!M23:M200")=E$37)*(INDIRECT($C50&amp;"!I23:I200")=$D$36),1,0)))</f>
        <v>3</v>
      </c>
      <c r="F50" s="475">
        <f t="array" aca="1" ref="F50" ca="1">IF(C50="","",SUM(IF((INDIRECT($C50&amp;"!J23:J200")=$C$1)*(INDIRECT($C50&amp;"!M23:M200")=F$37)*(INDIRECT($C50&amp;"!I23:I200")=$D$36),1,0)))</f>
        <v>2</v>
      </c>
      <c r="G50" s="475">
        <f t="array" aca="1" ref="G50" ca="1">IF(C50="","",SUM(IF((INDIRECT($C50&amp;"!J23:J200")=$C$1)*(INDIRECT($C50&amp;"!M23:M200")=G$37)*(INDIRECT($C50&amp;"!I23:I200")=$D$36),1,0)))</f>
        <v>12</v>
      </c>
      <c r="H50" s="475">
        <f t="array" aca="1" ref="H50" ca="1">IF(C50="","",SUM(IF((INDIRECT($C50&amp;"!$J23:$J200")=$C$1)*(INDIRECT($C50&amp;"!$I23:$I200")=$D$36),INDIRECT($C50&amp;"!$K23:$K200"),0)))</f>
        <v>16</v>
      </c>
      <c r="I50" s="475">
        <f t="array" aca="1" ref="I50" ca="1">IF(C50="","",SUM(IF((INDIRECT($C50&amp;"!$J23:$J200")=$C$1)*(INDIRECT($C50&amp;"!$I23:$I200")=$D$36),INDIRECT($C50&amp;"!$L23:$L200"),0)))</f>
        <v>36</v>
      </c>
      <c r="J50" s="475">
        <f t="shared" ca="1" si="29"/>
        <v>-20</v>
      </c>
      <c r="K50" s="475">
        <f t="shared" ca="1" si="30"/>
        <v>11</v>
      </c>
      <c r="L50" s="53">
        <f t="shared" ca="1" si="31"/>
        <v>18</v>
      </c>
      <c r="M50" s="317">
        <f t="shared" ca="1" si="32"/>
        <v>17</v>
      </c>
      <c r="N50" s="475">
        <f t="array" aca="1" ref="N50" ca="1">IF($C50="","",SUM(IF((INDIRECT($C50&amp;"!J23:J200")=$C$1)*(INDIRECT($C50&amp;"!M23:M200")=N$37)*(INDIRECT($C50&amp;"!I23:I200")=$M$36),1,0)))</f>
        <v>5</v>
      </c>
      <c r="O50" s="475">
        <f t="array" aca="1" ref="O50" ca="1">IF($C50="","",SUM(IF((INDIRECT($C50&amp;"!J23:J200")=$C$1)*(INDIRECT($C50&amp;"!M23:M200")=O$37)*(INDIRECT($C50&amp;"!I23:I200")=$M$36),1,0)))</f>
        <v>8</v>
      </c>
      <c r="P50" s="475">
        <f t="array" aca="1" ref="P50" ca="1">IF($C50="","",SUM(IF((INDIRECT($C50&amp;"!J23:J200")=$C$1)*(INDIRECT($C50&amp;"!M23:M200")=P$37)*(INDIRECT($C50&amp;"!I23:I200")=$M$36),1,0)))</f>
        <v>4</v>
      </c>
      <c r="Q50" s="475">
        <f t="array" aca="1" ref="Q50" ca="1">IF($C50="","",SUM(IF((INDIRECT($C50&amp;"!$J23:$J200")=$C$1)*(INDIRECT($C50&amp;"!$I23:$I200")=$M$36),INDIRECT($C50&amp;"!$k23:$k200"),0)))</f>
        <v>20</v>
      </c>
      <c r="R50" s="475">
        <f t="array" aca="1" ref="R50" ca="1">IF($C50="","",SUM(IF((INDIRECT($C50&amp;"!$J23:$J200")=$C$1)*(INDIRECT($C50&amp;"!$I23:$I200")=$M$36),INDIRECT($C50&amp;"!$L23:$L200"),0)))</f>
        <v>18</v>
      </c>
      <c r="S50" s="475">
        <f t="shared" ca="1" si="33"/>
        <v>2</v>
      </c>
      <c r="T50" s="475">
        <f t="shared" ca="1" si="34"/>
        <v>23</v>
      </c>
      <c r="U50" s="476">
        <f t="shared" ca="1" si="35"/>
        <v>9</v>
      </c>
      <c r="V50" s="59">
        <f t="shared" ca="1" si="36"/>
        <v>34</v>
      </c>
      <c r="W50" s="475">
        <f t="array" aca="1" ref="W50" ca="1">IF($C50="","",SUM(IF((INDIRECT($C50&amp;"!J23:J200")=$C$1)*(INDIRECT($C50&amp;"!M23:M200")=W$37),1,0)))</f>
        <v>8</v>
      </c>
      <c r="X50" s="475">
        <f t="array" aca="1" ref="X50" ca="1">IF($C50="","",SUM(IF((INDIRECT($C50&amp;"!J23:J200")=$C$1)*(INDIRECT($C50&amp;"!M23:M200")=X$37),1,0)))</f>
        <v>10</v>
      </c>
      <c r="Y50" s="475">
        <f t="array" aca="1" ref="Y50" ca="1">IF($C50="","",SUM(IF((INDIRECT($C50&amp;"!J23:J200")=$C$1)*(INDIRECT($C50&amp;"!M23:M200")=Y$37),1,0)))</f>
        <v>16</v>
      </c>
      <c r="Z50" s="475">
        <f t="array" aca="1" ref="Z50" ca="1">IF(C50="","",SUMIF(INDIRECT($C50&amp;"!J:J"),$C$1,INDIRECT($C50&amp;"!K:K")))</f>
        <v>36</v>
      </c>
      <c r="AA50" s="475">
        <f t="array" aca="1" ref="AA50" ca="1">IF(C50="","",SUMIF(INDIRECT($C50&amp;"!J:J"),$C$1,INDIRECT($C50&amp;"!L:L")))</f>
        <v>54</v>
      </c>
      <c r="AB50" s="475">
        <f t="shared" ca="1" si="37"/>
        <v>-18</v>
      </c>
      <c r="AC50" s="477">
        <f t="shared" ca="1" si="38"/>
        <v>34</v>
      </c>
      <c r="AD50" s="236">
        <f t="shared" ca="1" si="39"/>
        <v>33.820360000769234</v>
      </c>
      <c r="AE50" s="53">
        <f t="shared" ca="1" si="40"/>
        <v>14</v>
      </c>
      <c r="AF50" s="317">
        <f t="shared" ca="1" si="42"/>
        <v>34</v>
      </c>
      <c r="AG50" s="475">
        <f t="shared" ca="1" si="43"/>
        <v>8</v>
      </c>
      <c r="AH50" s="475">
        <f t="shared" ca="1" si="44"/>
        <v>10</v>
      </c>
      <c r="AI50" s="475">
        <f t="shared" ca="1" si="45"/>
        <v>16</v>
      </c>
      <c r="AJ50" s="236">
        <f t="shared" ca="1" si="46"/>
        <v>36</v>
      </c>
      <c r="AK50" s="236">
        <f t="shared" ca="1" si="47"/>
        <v>54</v>
      </c>
      <c r="AL50" s="236">
        <f t="shared" ca="1" si="48"/>
        <v>-18</v>
      </c>
      <c r="AM50" s="475">
        <f t="shared" ca="1" si="49"/>
        <v>34</v>
      </c>
      <c r="AO50" s="318" t="s">
        <v>104</v>
      </c>
    </row>
    <row r="51" spans="1:50" ht="15.75" customHeight="1">
      <c r="A51" s="512">
        <f t="shared" ca="1" si="27"/>
        <v>13</v>
      </c>
      <c r="B51" s="511" t="str">
        <f t="shared" ca="1" si="41"/>
        <v>Tokyo</v>
      </c>
      <c r="C51" s="514" t="s">
        <v>264</v>
      </c>
      <c r="D51" s="59">
        <f t="shared" ca="1" si="28"/>
        <v>17</v>
      </c>
      <c r="E51" s="475">
        <f t="array" aca="1" ref="E51" ca="1">IF(C51="","",SUM(IF((INDIRECT($C51&amp;"!J23:J200")=$C$1)*(INDIRECT($C51&amp;"!M23:M200")=E$37)*(INDIRECT($C51&amp;"!I23:I200")=$D$36),1,0)))</f>
        <v>5</v>
      </c>
      <c r="F51" s="475">
        <f t="array" aca="1" ref="F51" ca="1">IF(C51="","",SUM(IF((INDIRECT($C51&amp;"!J23:J200")=$C$1)*(INDIRECT($C51&amp;"!M23:M200")=F$37)*(INDIRECT($C51&amp;"!I23:I200")=$D$36),1,0)))</f>
        <v>7</v>
      </c>
      <c r="G51" s="475">
        <f t="array" aca="1" ref="G51" ca="1">IF(C51="","",SUM(IF((INDIRECT($C51&amp;"!J23:J200")=$C$1)*(INDIRECT($C51&amp;"!M23:M200")=G$37)*(INDIRECT($C51&amp;"!I23:I200")=$D$36),1,0)))</f>
        <v>5</v>
      </c>
      <c r="H51" s="475">
        <f t="array" aca="1" ref="H51" ca="1">IF(C51="","",SUM(IF((INDIRECT($C51&amp;"!$J23:$J200")=$C$1)*(INDIRECT($C51&amp;"!$I23:$I200")=$D$36),INDIRECT($C51&amp;"!$K23:$K200"),0)))</f>
        <v>18</v>
      </c>
      <c r="I51" s="475">
        <f t="array" aca="1" ref="I51" ca="1">IF(C51="","",SUM(IF((INDIRECT($C51&amp;"!$J23:$J200")=$C$1)*(INDIRECT($C51&amp;"!$I23:$I200")=$D$36),INDIRECT($C51&amp;"!$L23:$L200"),0)))</f>
        <v>17</v>
      </c>
      <c r="J51" s="475">
        <f t="shared" ca="1" si="29"/>
        <v>1</v>
      </c>
      <c r="K51" s="475">
        <f t="shared" ca="1" si="30"/>
        <v>22</v>
      </c>
      <c r="L51" s="53">
        <f t="shared" ca="1" si="31"/>
        <v>10</v>
      </c>
      <c r="M51" s="317">
        <f t="shared" ca="1" si="32"/>
        <v>17</v>
      </c>
      <c r="N51" s="475">
        <f t="array" aca="1" ref="N51" ca="1">IF($C51="","",SUM(IF((INDIRECT($C51&amp;"!J23:J200")=$C$1)*(INDIRECT($C51&amp;"!M23:M200")=N$37)*(INDIRECT($C51&amp;"!I23:I200")=$M$36),1,0)))</f>
        <v>5</v>
      </c>
      <c r="O51" s="475">
        <f t="array" aca="1" ref="O51" ca="1">IF($C51="","",SUM(IF((INDIRECT($C51&amp;"!J23:J200")=$C$1)*(INDIRECT($C51&amp;"!M23:M200")=O$37)*(INDIRECT($C51&amp;"!I23:I200")=$M$36),1,0)))</f>
        <v>3</v>
      </c>
      <c r="P51" s="475">
        <f t="array" aca="1" ref="P51" ca="1">IF($C51="","",SUM(IF((INDIRECT($C51&amp;"!J23:J200")=$C$1)*(INDIRECT($C51&amp;"!M23:M200")=P$37)*(INDIRECT($C51&amp;"!I23:I200")=$M$36),1,0)))</f>
        <v>9</v>
      </c>
      <c r="Q51" s="475">
        <f t="array" aca="1" ref="Q51" ca="1">IF($C51="","",SUM(IF((INDIRECT($C51&amp;"!$J23:$J200")=$C$1)*(INDIRECT($C51&amp;"!$I23:$I200")=$M$36),INDIRECT($C51&amp;"!$k23:$k200"),0)))</f>
        <v>19</v>
      </c>
      <c r="R51" s="475">
        <f t="array" aca="1" ref="R51" ca="1">IF($C51="","",SUM(IF((INDIRECT($C51&amp;"!$J23:$J200")=$C$1)*(INDIRECT($C51&amp;"!$I23:$I200")=$M$36),INDIRECT($C51&amp;"!$L23:$L200"),0)))</f>
        <v>25</v>
      </c>
      <c r="S51" s="475">
        <f t="shared" ca="1" si="33"/>
        <v>-6</v>
      </c>
      <c r="T51" s="475">
        <f t="shared" ca="1" si="34"/>
        <v>18</v>
      </c>
      <c r="U51" s="476">
        <f t="shared" ca="1" si="35"/>
        <v>12</v>
      </c>
      <c r="V51" s="59">
        <f t="shared" ca="1" si="36"/>
        <v>34</v>
      </c>
      <c r="W51" s="475">
        <f t="array" aca="1" ref="W51" ca="1">IF($C51="","",SUM(IF((INDIRECT($C51&amp;"!J23:J200")=$C$1)*(INDIRECT($C51&amp;"!M23:M200")=W$37),1,0)))</f>
        <v>10</v>
      </c>
      <c r="X51" s="475">
        <f t="array" aca="1" ref="X51" ca="1">IF($C51="","",SUM(IF((INDIRECT($C51&amp;"!J23:J200")=$C$1)*(INDIRECT($C51&amp;"!M23:M200")=X$37),1,0)))</f>
        <v>10</v>
      </c>
      <c r="Y51" s="475">
        <f t="array" aca="1" ref="Y51" ca="1">IF($C51="","",SUM(IF((INDIRECT($C51&amp;"!J23:J200")=$C$1)*(INDIRECT($C51&amp;"!M23:M200")=Y$37),1,0)))</f>
        <v>14</v>
      </c>
      <c r="Z51" s="475">
        <f t="array" aca="1" ref="Z51" ca="1">IF(C51="","",SUMIF(INDIRECT($C51&amp;"!J:J"),$C$1,INDIRECT($C51&amp;"!K:K")))</f>
        <v>37</v>
      </c>
      <c r="AA51" s="475">
        <f t="array" aca="1" ref="AA51" ca="1">IF(C51="","",SUMIF(INDIRECT($C51&amp;"!J:J"),$C$1,INDIRECT($C51&amp;"!L:L")))</f>
        <v>42</v>
      </c>
      <c r="AB51" s="475">
        <f t="shared" ca="1" si="37"/>
        <v>-5</v>
      </c>
      <c r="AC51" s="477">
        <f ca="1">IF(C51="","",W51*3+X51)</f>
        <v>40</v>
      </c>
      <c r="AD51" s="236">
        <f t="shared" ca="1" si="39"/>
        <v>39.950370000714287</v>
      </c>
      <c r="AE51" s="53">
        <f t="shared" ca="1" si="40"/>
        <v>13</v>
      </c>
      <c r="AF51" s="317">
        <f t="shared" ca="1" si="42"/>
        <v>34</v>
      </c>
      <c r="AG51" s="475">
        <f t="shared" ca="1" si="43"/>
        <v>10</v>
      </c>
      <c r="AH51" s="475">
        <f t="shared" ca="1" si="44"/>
        <v>10</v>
      </c>
      <c r="AI51" s="475">
        <f t="shared" ca="1" si="45"/>
        <v>14</v>
      </c>
      <c r="AJ51" s="236">
        <f t="shared" ca="1" si="46"/>
        <v>37</v>
      </c>
      <c r="AK51" s="236">
        <f t="shared" ca="1" si="47"/>
        <v>42</v>
      </c>
      <c r="AL51" s="236">
        <f t="shared" ca="1" si="48"/>
        <v>-5</v>
      </c>
      <c r="AM51" s="475">
        <f t="shared" ca="1" si="49"/>
        <v>40</v>
      </c>
      <c r="AO51" s="318" t="s">
        <v>104</v>
      </c>
    </row>
    <row r="52" spans="1:50" ht="15.75" customHeight="1">
      <c r="A52" s="512">
        <f t="shared" ca="1" si="27"/>
        <v>7</v>
      </c>
      <c r="B52" s="511" t="str">
        <f t="shared" ca="1" si="41"/>
        <v>Urawa_Reds</v>
      </c>
      <c r="C52" s="514" t="s">
        <v>305</v>
      </c>
      <c r="D52" s="59">
        <f t="shared" ca="1" si="28"/>
        <v>17</v>
      </c>
      <c r="E52" s="475">
        <f t="array" aca="1" ref="E52" ca="1">IF(C52="","",SUM(IF((INDIRECT($C52&amp;"!J23:J200")=$C$1)*(INDIRECT($C52&amp;"!M23:M200")=E$37)*(INDIRECT($C52&amp;"!I23:I200")=$D$36),1,0)))</f>
        <v>7</v>
      </c>
      <c r="F52" s="475">
        <f t="array" aca="1" ref="F52" ca="1">IF(C52="","",SUM(IF((INDIRECT($C52&amp;"!J23:J200")=$C$1)*(INDIRECT($C52&amp;"!M23:M200")=F$37)*(INDIRECT($C52&amp;"!I23:I200")=$D$36),1,0)))</f>
        <v>5</v>
      </c>
      <c r="G52" s="475">
        <f t="array" aca="1" ref="G52" ca="1">IF(C52="","",SUM(IF((INDIRECT($C52&amp;"!J23:J200")=$C$1)*(INDIRECT($C52&amp;"!M23:M200")=G$37)*(INDIRECT($C52&amp;"!I23:I200")=$D$36),1,0)))</f>
        <v>5</v>
      </c>
      <c r="H52" s="475">
        <f t="array" aca="1" ref="H52" ca="1">IF(C52="","",SUM(IF((INDIRECT($C52&amp;"!$J23:$J200")=$C$1)*(INDIRECT($C52&amp;"!$I23:$I200")=$D$36),INDIRECT($C52&amp;"!$K23:$K200"),0)))</f>
        <v>39</v>
      </c>
      <c r="I52" s="475">
        <f t="array" aca="1" ref="I52" ca="1">IF(C52="","",SUM(IF((INDIRECT($C52&amp;"!$J23:$J200")=$C$1)*(INDIRECT($C52&amp;"!$I23:$I200")=$D$36),INDIRECT($C52&amp;"!$L23:$L200"),0)))</f>
        <v>29</v>
      </c>
      <c r="J52" s="475">
        <f t="shared" ca="1" si="29"/>
        <v>10</v>
      </c>
      <c r="K52" s="475">
        <f t="shared" ca="1" si="30"/>
        <v>26</v>
      </c>
      <c r="L52" s="53">
        <f t="shared" ca="1" si="31"/>
        <v>9</v>
      </c>
      <c r="M52" s="317">
        <f t="shared" ca="1" si="32"/>
        <v>17</v>
      </c>
      <c r="N52" s="475">
        <f t="array" aca="1" ref="N52" ca="1">IF($C52="","",SUM(IF((INDIRECT($C52&amp;"!J23:J200")=$C$1)*(INDIRECT($C52&amp;"!M23:M200")=N$37)*(INDIRECT($C52&amp;"!I23:I200")=$M$36),1,0)))</f>
        <v>7</v>
      </c>
      <c r="O52" s="475">
        <f t="array" aca="1" ref="O52" ca="1">IF($C52="","",SUM(IF((INDIRECT($C52&amp;"!J23:J200")=$C$1)*(INDIRECT($C52&amp;"!M23:M200")=O$37)*(INDIRECT($C52&amp;"!I23:I200")=$M$36),1,0)))</f>
        <v>2</v>
      </c>
      <c r="P52" s="475">
        <f t="array" aca="1" ref="P52" ca="1">IF($C52="","",SUM(IF((INDIRECT($C52&amp;"!J23:J200")=$C$1)*(INDIRECT($C52&amp;"!M23:M200")=P$37)*(INDIRECT($C52&amp;"!I23:I200")=$M$36),1,0)))</f>
        <v>8</v>
      </c>
      <c r="Q52" s="475">
        <f t="array" aca="1" ref="Q52" ca="1">IF($C52="","",SUM(IF((INDIRECT($C52&amp;"!$J23:$J200")=$C$1)*(INDIRECT($C52&amp;"!$I23:$I200")=$M$36),INDIRECT($C52&amp;"!$k23:$k200"),0)))</f>
        <v>25</v>
      </c>
      <c r="R52" s="475">
        <f t="array" aca="1" ref="R52" ca="1">IF($C52="","",SUM(IF((INDIRECT($C52&amp;"!$J23:$J200")=$C$1)*(INDIRECT($C52&amp;"!$I23:$I200")=$M$36),INDIRECT($C52&amp;"!$L23:$L200"),0)))</f>
        <v>25</v>
      </c>
      <c r="S52" s="475">
        <f t="shared" ca="1" si="33"/>
        <v>0</v>
      </c>
      <c r="T52" s="475">
        <f t="shared" ca="1" si="34"/>
        <v>23</v>
      </c>
      <c r="U52" s="476">
        <f t="shared" ca="1" si="35"/>
        <v>9</v>
      </c>
      <c r="V52" s="59">
        <f t="shared" ca="1" si="36"/>
        <v>34</v>
      </c>
      <c r="W52" s="475">
        <f t="array" aca="1" ref="W52" ca="1">IF($C52="","",SUM(IF((INDIRECT($C52&amp;"!J23:J200")=$C$1)*(INDIRECT($C52&amp;"!M23:M200")=W$37),1,0)))</f>
        <v>14</v>
      </c>
      <c r="X52" s="475">
        <f t="array" aca="1" ref="X52" ca="1">IF($C52="","",SUM(IF((INDIRECT($C52&amp;"!J23:J200")=$C$1)*(INDIRECT($C52&amp;"!M23:M200")=X$37),1,0)))</f>
        <v>7</v>
      </c>
      <c r="Y52" s="475">
        <f t="array" aca="1" ref="Y52" ca="1">IF($C52="","",SUM(IF((INDIRECT($C52&amp;"!J23:J200")=$C$1)*(INDIRECT($C52&amp;"!M23:M200")=Y$37),1,0)))</f>
        <v>13</v>
      </c>
      <c r="Z52" s="475">
        <f t="array" aca="1" ref="Z52" ca="1">IF(C52="","",SUMIF(INDIRECT($C52&amp;"!J:J"),$C$1,INDIRECT($C52&amp;"!K:K")))</f>
        <v>64</v>
      </c>
      <c r="AA52" s="475">
        <f t="array" aca="1" ref="AA52" ca="1">IF(C52="","",SUMIF(INDIRECT($C52&amp;"!J:J"),$C$1,INDIRECT($C52&amp;"!L:L")))</f>
        <v>54</v>
      </c>
      <c r="AB52" s="475">
        <f t="shared" ca="1" si="37"/>
        <v>10</v>
      </c>
      <c r="AC52" s="477">
        <f t="shared" ca="1" si="38"/>
        <v>49</v>
      </c>
      <c r="AD52" s="236">
        <f t="shared" ca="1" si="39"/>
        <v>49.100640000666665</v>
      </c>
      <c r="AE52" s="53">
        <f t="shared" ca="1" si="40"/>
        <v>7</v>
      </c>
      <c r="AF52" s="317">
        <f t="shared" ca="1" si="42"/>
        <v>34</v>
      </c>
      <c r="AG52" s="475">
        <f t="shared" ca="1" si="43"/>
        <v>14</v>
      </c>
      <c r="AH52" s="475">
        <f t="shared" ca="1" si="44"/>
        <v>7</v>
      </c>
      <c r="AI52" s="475">
        <f t="shared" ca="1" si="45"/>
        <v>13</v>
      </c>
      <c r="AJ52" s="236">
        <f t="shared" ca="1" si="46"/>
        <v>64</v>
      </c>
      <c r="AK52" s="236">
        <f t="shared" ca="1" si="47"/>
        <v>54</v>
      </c>
      <c r="AL52" s="236">
        <f t="shared" ca="1" si="48"/>
        <v>10</v>
      </c>
      <c r="AM52" s="475">
        <f t="shared" ca="1" si="49"/>
        <v>49</v>
      </c>
      <c r="AO52" s="318" t="s">
        <v>104</v>
      </c>
    </row>
    <row r="53" spans="1:50" ht="15.75" customHeight="1">
      <c r="A53" s="512">
        <f t="shared" ca="1" si="27"/>
        <v>12</v>
      </c>
      <c r="B53" s="511" t="str">
        <f t="shared" ca="1" si="41"/>
        <v>Vegalta_Sendai</v>
      </c>
      <c r="C53" s="514" t="s">
        <v>306</v>
      </c>
      <c r="D53" s="59">
        <f t="shared" ca="1" si="28"/>
        <v>17</v>
      </c>
      <c r="E53" s="475">
        <f t="array" aca="1" ref="E53" ca="1">IF(C53="","",SUM(IF((INDIRECT($C53&amp;"!J23:J200")=$C$1)*(INDIRECT($C53&amp;"!M23:M200")=E$37)*(INDIRECT($C53&amp;"!I23:I200")=$D$36),1,0)))</f>
        <v>6</v>
      </c>
      <c r="F53" s="475">
        <f t="array" aca="1" ref="F53" ca="1">IF(C53="","",SUM(IF((INDIRECT($C53&amp;"!J23:J200")=$C$1)*(INDIRECT($C53&amp;"!M23:M200")=F$37)*(INDIRECT($C53&amp;"!I23:I200")=$D$36),1,0)))</f>
        <v>4</v>
      </c>
      <c r="G53" s="475">
        <f t="array" aca="1" ref="G53" ca="1">IF(C53="","",SUM(IF((INDIRECT($C53&amp;"!J23:J200")=$C$1)*(INDIRECT($C53&amp;"!M23:M200")=G$37)*(INDIRECT($C53&amp;"!I23:I200")=$D$36),1,0)))</f>
        <v>7</v>
      </c>
      <c r="H53" s="475">
        <f t="array" aca="1" ref="H53" ca="1">IF(C53="","",SUM(IF((INDIRECT($C53&amp;"!$J23:$J200")=$C$1)*(INDIRECT($C53&amp;"!$I23:$I200")=$D$36),INDIRECT($C53&amp;"!$K23:$K200"),0)))</f>
        <v>24</v>
      </c>
      <c r="I53" s="475">
        <f t="array" aca="1" ref="I53" ca="1">IF(C53="","",SUM(IF((INDIRECT($C53&amp;"!$J23:$J200")=$C$1)*(INDIRECT($C53&amp;"!$I23:$I200")=$D$36),INDIRECT($C53&amp;"!$L23:$L200"),0)))</f>
        <v>25</v>
      </c>
      <c r="J53" s="475">
        <f t="shared" ca="1" si="29"/>
        <v>-1</v>
      </c>
      <c r="K53" s="475">
        <f t="shared" ca="1" si="30"/>
        <v>22</v>
      </c>
      <c r="L53" s="53">
        <f t="shared" ca="1" si="31"/>
        <v>10</v>
      </c>
      <c r="M53" s="317">
        <f t="shared" ca="1" si="32"/>
        <v>17</v>
      </c>
      <c r="N53" s="475">
        <f t="array" aca="1" ref="N53" ca="1">IF($C53="","",SUM(IF((INDIRECT($C53&amp;"!J23:J200")=$C$1)*(INDIRECT($C53&amp;"!M23:M200")=N$37)*(INDIRECT($C53&amp;"!I23:I200")=$M$36),1,0)))</f>
        <v>5</v>
      </c>
      <c r="O53" s="475">
        <f t="array" aca="1" ref="O53" ca="1">IF($C53="","",SUM(IF((INDIRECT($C53&amp;"!J23:J200")=$C$1)*(INDIRECT($C53&amp;"!M23:M200")=O$37)*(INDIRECT($C53&amp;"!I23:I200")=$M$36),1,0)))</f>
        <v>4</v>
      </c>
      <c r="P53" s="475">
        <f t="array" aca="1" ref="P53" ca="1">IF($C53="","",SUM(IF((INDIRECT($C53&amp;"!J23:J200")=$C$1)*(INDIRECT($C53&amp;"!M23:M200")=P$37)*(INDIRECT($C53&amp;"!I23:I200")=$M$36),1,0)))</f>
        <v>8</v>
      </c>
      <c r="Q53" s="475">
        <f t="array" aca="1" ref="Q53" ca="1">IF($C53="","",SUM(IF((INDIRECT($C53&amp;"!$J23:$J200")=$C$1)*(INDIRECT($C53&amp;"!$I23:$I200")=$M$36),INDIRECT($C53&amp;"!$k23:$k200"),0)))</f>
        <v>20</v>
      </c>
      <c r="R53" s="475">
        <f t="array" aca="1" ref="R53" ca="1">IF($C53="","",SUM(IF((INDIRECT($C53&amp;"!$J23:$J200")=$C$1)*(INDIRECT($C53&amp;"!$I23:$I200")=$M$36),INDIRECT($C53&amp;"!$L23:$L200"),0)))</f>
        <v>28</v>
      </c>
      <c r="S53" s="475">
        <f t="shared" ca="1" si="33"/>
        <v>-8</v>
      </c>
      <c r="T53" s="475">
        <f t="shared" ca="1" si="34"/>
        <v>19</v>
      </c>
      <c r="U53" s="476">
        <f t="shared" ca="1" si="35"/>
        <v>11</v>
      </c>
      <c r="V53" s="59">
        <f t="shared" ca="1" si="36"/>
        <v>34</v>
      </c>
      <c r="W53" s="475">
        <f t="array" aca="1" ref="W53" ca="1">IF($C53="","",SUM(IF((INDIRECT($C53&amp;"!J23:J200")=$C$1)*(INDIRECT($C53&amp;"!M23:M200")=W$37),1,0)))</f>
        <v>11</v>
      </c>
      <c r="X53" s="475">
        <f t="array" aca="1" ref="X53" ca="1">IF($C53="","",SUM(IF((INDIRECT($C53&amp;"!J23:J200")=$C$1)*(INDIRECT($C53&amp;"!M23:M200")=X$37),1,0)))</f>
        <v>8</v>
      </c>
      <c r="Y53" s="475">
        <f t="array" aca="1" ref="Y53" ca="1">IF($C53="","",SUM(IF((INDIRECT($C53&amp;"!J23:J200")=$C$1)*(INDIRECT($C53&amp;"!M23:M200")=Y$37),1,0)))</f>
        <v>15</v>
      </c>
      <c r="Z53" s="475">
        <f t="array" aca="1" ref="Z53" ca="1">IF(C53="","",SUMIF(INDIRECT($C53&amp;"!J:J"),$C$1,INDIRECT($C53&amp;"!K:K")))</f>
        <v>44</v>
      </c>
      <c r="AA53" s="475">
        <f t="array" aca="1" ref="AA53" ca="1">IF(C53="","",SUMIF(INDIRECT($C53&amp;"!J:J"),$C$1,INDIRECT($C53&amp;"!L:L")))</f>
        <v>53</v>
      </c>
      <c r="AB53" s="475">
        <f t="shared" ca="1" si="37"/>
        <v>-9</v>
      </c>
      <c r="AC53" s="477">
        <f t="shared" ca="1" si="38"/>
        <v>41</v>
      </c>
      <c r="AD53" s="236">
        <f t="shared" ca="1" si="39"/>
        <v>40.910440000624995</v>
      </c>
      <c r="AE53" s="53">
        <f t="shared" ca="1" si="40"/>
        <v>12</v>
      </c>
      <c r="AF53" s="317">
        <f t="shared" ca="1" si="42"/>
        <v>34</v>
      </c>
      <c r="AG53" s="475">
        <f t="shared" ca="1" si="43"/>
        <v>11</v>
      </c>
      <c r="AH53" s="475">
        <f t="shared" ca="1" si="44"/>
        <v>8</v>
      </c>
      <c r="AI53" s="475">
        <f t="shared" ca="1" si="45"/>
        <v>15</v>
      </c>
      <c r="AJ53" s="236">
        <f t="shared" ca="1" si="46"/>
        <v>44</v>
      </c>
      <c r="AK53" s="236">
        <f t="shared" ca="1" si="47"/>
        <v>53</v>
      </c>
      <c r="AL53" s="236">
        <f t="shared" ca="1" si="48"/>
        <v>-9</v>
      </c>
      <c r="AM53" s="475">
        <f t="shared" ca="1" si="49"/>
        <v>41</v>
      </c>
      <c r="AO53" s="318" t="s">
        <v>104</v>
      </c>
    </row>
    <row r="54" spans="1:50" ht="15.75" customHeight="1">
      <c r="A54" s="512">
        <f t="shared" ca="1" si="27"/>
        <v>16</v>
      </c>
      <c r="B54" s="511" t="str">
        <f t="shared" ca="1" si="41"/>
        <v>Ventforet_Kofu</v>
      </c>
      <c r="C54" s="514" t="s">
        <v>307</v>
      </c>
      <c r="D54" s="59">
        <f t="shared" ca="1" si="28"/>
        <v>17</v>
      </c>
      <c r="E54" s="475">
        <f t="array" aca="1" ref="E54" ca="1">IF(C54="","",SUM(IF((INDIRECT($C54&amp;"!J23:J200")=$C$1)*(INDIRECT($C54&amp;"!M23:M200")=E$37)*(INDIRECT($C54&amp;"!I23:I200")=$D$36),1,0)))</f>
        <v>5</v>
      </c>
      <c r="F54" s="475">
        <f t="array" aca="1" ref="F54" ca="1">IF(C54="","",SUM(IF((INDIRECT($C54&amp;"!J23:J200")=$C$1)*(INDIRECT($C54&amp;"!M23:M200")=F$37)*(INDIRECT($C54&amp;"!I23:I200")=$D$36),1,0)))</f>
        <v>6</v>
      </c>
      <c r="G54" s="475">
        <f t="array" aca="1" ref="G54" ca="1">IF(C54="","",SUM(IF((INDIRECT($C54&amp;"!J23:J200")=$C$1)*(INDIRECT($C54&amp;"!M23:M200")=G$37)*(INDIRECT($C54&amp;"!I23:I200")=$D$36),1,0)))</f>
        <v>6</v>
      </c>
      <c r="H54" s="475">
        <f t="array" aca="1" ref="H54" ca="1">IF(C54="","",SUM(IF((INDIRECT($C54&amp;"!$J23:$J200")=$C$1)*(INDIRECT($C54&amp;"!$I23:$I200")=$D$36),INDIRECT($C54&amp;"!$K23:$K200"),0)))</f>
        <v>15</v>
      </c>
      <c r="I54" s="475">
        <f t="array" aca="1" ref="I54" ca="1">IF(C54="","",SUM(IF((INDIRECT($C54&amp;"!$J23:$J200")=$C$1)*(INDIRECT($C54&amp;"!$I23:$I200")=$D$36),INDIRECT($C54&amp;"!$L23:$L200"),0)))</f>
        <v>16</v>
      </c>
      <c r="J54" s="475">
        <f t="shared" ca="1" si="29"/>
        <v>-1</v>
      </c>
      <c r="K54" s="475">
        <f t="shared" ca="1" si="30"/>
        <v>21</v>
      </c>
      <c r="L54" s="53">
        <f t="shared" ca="1" si="31"/>
        <v>12</v>
      </c>
      <c r="M54" s="317">
        <f t="shared" ca="1" si="32"/>
        <v>17</v>
      </c>
      <c r="N54" s="475">
        <f t="array" aca="1" ref="N54" ca="1">IF($C54="","",SUM(IF((INDIRECT($C54&amp;"!J23:J200")=$C$1)*(INDIRECT($C54&amp;"!M23:M200")=N$37)*(INDIRECT($C54&amp;"!I23:I200")=$M$36),1,0)))</f>
        <v>2</v>
      </c>
      <c r="O54" s="475">
        <f t="array" aca="1" ref="O54" ca="1">IF($C54="","",SUM(IF((INDIRECT($C54&amp;"!J23:J200")=$C$1)*(INDIRECT($C54&amp;"!M23:M200")=O$37)*(INDIRECT($C54&amp;"!I23:I200")=$M$36),1,0)))</f>
        <v>5</v>
      </c>
      <c r="P54" s="475">
        <f t="array" aca="1" ref="P54" ca="1">IF($C54="","",SUM(IF((INDIRECT($C54&amp;"!J23:J200")=$C$1)*(INDIRECT($C54&amp;"!M23:M200")=P$37)*(INDIRECT($C54&amp;"!I23:I200")=$M$36),1,0)))</f>
        <v>10</v>
      </c>
      <c r="Q54" s="475">
        <f t="array" aca="1" ref="Q54" ca="1">IF($C54="","",SUM(IF((INDIRECT($C54&amp;"!$J23:$J200")=$C$1)*(INDIRECT($C54&amp;"!$I23:$I200")=$M$36),INDIRECT($C54&amp;"!$k23:$k200"),0)))</f>
        <v>8</v>
      </c>
      <c r="R54" s="475">
        <f t="array" aca="1" ref="R54" ca="1">IF($C54="","",SUM(IF((INDIRECT($C54&amp;"!$J23:$J200")=$C$1)*(INDIRECT($C54&amp;"!$I23:$I200")=$M$36),INDIRECT($C54&amp;"!$L23:$L200"),0)))</f>
        <v>23</v>
      </c>
      <c r="S54" s="475">
        <f t="shared" ca="1" si="33"/>
        <v>-15</v>
      </c>
      <c r="T54" s="475">
        <f t="shared" ca="1" si="34"/>
        <v>11</v>
      </c>
      <c r="U54" s="476">
        <f t="shared" ca="1" si="35"/>
        <v>17</v>
      </c>
      <c r="V54" s="59">
        <f t="shared" ca="1" si="36"/>
        <v>34</v>
      </c>
      <c r="W54" s="475">
        <f t="array" aca="1" ref="W54" ca="1">IF($C54="","",SUM(IF((INDIRECT($C54&amp;"!J23:J200")=$C$1)*(INDIRECT($C54&amp;"!M23:M200")=W$37),1,0)))</f>
        <v>7</v>
      </c>
      <c r="X54" s="475">
        <f t="array" aca="1" ref="X54" ca="1">IF($C54="","",SUM(IF((INDIRECT($C54&amp;"!J23:J200")=$C$1)*(INDIRECT($C54&amp;"!M23:M200")=X$37),1,0)))</f>
        <v>11</v>
      </c>
      <c r="Y54" s="475">
        <f t="array" aca="1" ref="Y54" ca="1">IF($C54="","",SUM(IF((INDIRECT($C54&amp;"!J23:J200")=$C$1)*(INDIRECT($C54&amp;"!M23:M200")=Y$37),1,0)))</f>
        <v>16</v>
      </c>
      <c r="Z54" s="475">
        <f t="array" aca="1" ref="Z54" ca="1">IF(C54="","",SUMIF(INDIRECT($C54&amp;"!J:J"),$C$1,INDIRECT($C54&amp;"!K:K")))</f>
        <v>23</v>
      </c>
      <c r="AA54" s="475">
        <f t="array" aca="1" ref="AA54" ca="1">IF(C54="","",SUMIF(INDIRECT($C54&amp;"!J:J"),$C$1,INDIRECT($C54&amp;"!L:L")))</f>
        <v>39</v>
      </c>
      <c r="AB54" s="475">
        <f t="shared" ca="1" si="37"/>
        <v>-16</v>
      </c>
      <c r="AC54" s="477">
        <f t="shared" ca="1" si="38"/>
        <v>32</v>
      </c>
      <c r="AD54" s="236">
        <f t="shared" ca="1" si="39"/>
        <v>31.840230000588235</v>
      </c>
      <c r="AE54" s="53">
        <f t="shared" ca="1" si="40"/>
        <v>16</v>
      </c>
      <c r="AF54" s="317">
        <f t="shared" ref="AF54:AF60" ca="1" si="50">SUM(AG54:AI54)</f>
        <v>34</v>
      </c>
      <c r="AG54" s="475">
        <f t="shared" ref="AG54:AI55" ca="1" si="51">N54+E54</f>
        <v>7</v>
      </c>
      <c r="AH54" s="475">
        <f t="shared" ca="1" si="51"/>
        <v>11</v>
      </c>
      <c r="AI54" s="475">
        <f t="shared" ca="1" si="51"/>
        <v>16</v>
      </c>
      <c r="AJ54" s="236">
        <f t="shared" ref="AJ54:AL55" ca="1" si="52">H54+Q54</f>
        <v>23</v>
      </c>
      <c r="AK54" s="236">
        <f t="shared" ca="1" si="52"/>
        <v>39</v>
      </c>
      <c r="AL54" s="236">
        <f t="shared" ca="1" si="52"/>
        <v>-16</v>
      </c>
      <c r="AM54" s="475">
        <f t="shared" ref="AM54:AM62" ca="1" si="53">T54+K54</f>
        <v>32</v>
      </c>
      <c r="AO54" s="318" t="s">
        <v>104</v>
      </c>
      <c r="AU54"/>
      <c r="AV54"/>
      <c r="AW54"/>
      <c r="AX54"/>
    </row>
    <row r="55" spans="1:50" ht="15.75" customHeight="1" thickBot="1">
      <c r="A55" s="512">
        <f t="shared" ca="1" si="27"/>
        <v>5</v>
      </c>
      <c r="B55" s="511" t="str">
        <f t="shared" ca="1" si="41"/>
        <v>Yokohama_F_Marinos</v>
      </c>
      <c r="C55" s="514" t="s">
        <v>645</v>
      </c>
      <c r="D55" s="59">
        <f t="shared" ca="1" si="28"/>
        <v>17</v>
      </c>
      <c r="E55" s="475">
        <f t="array" aca="1" ref="E55" ca="1">IF(C55="","",SUM(IF((INDIRECT($C55&amp;"!J23:J200")=$C$1)*(INDIRECT($C55&amp;"!M23:M200")=E$37)*(INDIRECT($C55&amp;"!I23:I200")=$D$36),1,0)))</f>
        <v>9</v>
      </c>
      <c r="F55" s="475">
        <f t="array" aca="1" ref="F55" ca="1">IF(C55="","",SUM(IF((INDIRECT($C55&amp;"!J23:J200")=$C$1)*(INDIRECT($C55&amp;"!M23:M200")=F$37)*(INDIRECT($C55&amp;"!I23:I200")=$D$36),1,0)))</f>
        <v>6</v>
      </c>
      <c r="G55" s="475">
        <f t="array" aca="1" ref="G55" ca="1">IF(C55="","",SUM(IF((INDIRECT($C55&amp;"!J23:J200")=$C$1)*(INDIRECT($C55&amp;"!M23:M200")=G$37)*(INDIRECT($C55&amp;"!I23:I200")=$D$36),1,0)))</f>
        <v>2</v>
      </c>
      <c r="H55" s="475">
        <f t="array" aca="1" ref="H55" ca="1">IF(C55="","",SUM(IF((INDIRECT($C55&amp;"!$J23:$J200")=$C$1)*(INDIRECT($C55&amp;"!$I23:$I200")=$D$36),INDIRECT($C55&amp;"!$K23:$K200"),0)))</f>
        <v>26</v>
      </c>
      <c r="I55" s="475">
        <f t="array" aca="1" ref="I55" ca="1">IF(C55="","",SUM(IF((INDIRECT($C55&amp;"!$J23:$J200")=$C$1)*(INDIRECT($C55&amp;"!$I23:$I200")=$D$36),INDIRECT($C55&amp;"!$L23:$L200"),0)))</f>
        <v>17</v>
      </c>
      <c r="J55" s="475">
        <f t="shared" ca="1" si="29"/>
        <v>9</v>
      </c>
      <c r="K55" s="475">
        <f t="shared" ca="1" si="30"/>
        <v>33</v>
      </c>
      <c r="L55" s="53">
        <f t="shared" ca="1" si="31"/>
        <v>5</v>
      </c>
      <c r="M55" s="317">
        <f t="shared" ca="1" si="32"/>
        <v>17</v>
      </c>
      <c r="N55" s="475">
        <f t="array" aca="1" ref="N55" ca="1">IF($C55="","",SUM(IF((INDIRECT($C55&amp;"!J23:J200")=$C$1)*(INDIRECT($C55&amp;"!M23:M200")=N$37)*(INDIRECT($C55&amp;"!I23:I200")=$M$36),1,0)))</f>
        <v>8</v>
      </c>
      <c r="O55" s="475">
        <f t="array" aca="1" ref="O55" ca="1">IF($C55="","",SUM(IF((INDIRECT($C55&amp;"!J23:J200")=$C$1)*(INDIRECT($C55&amp;"!M23:M200")=O$37)*(INDIRECT($C55&amp;"!I23:I200")=$M$36),1,0)))</f>
        <v>2</v>
      </c>
      <c r="P55" s="475">
        <f t="array" aca="1" ref="P55" ca="1">IF($C55="","",SUM(IF((INDIRECT($C55&amp;"!J23:J200")=$C$1)*(INDIRECT($C55&amp;"!M23:M200")=P$37)*(INDIRECT($C55&amp;"!I23:I200")=$M$36),1,0)))</f>
        <v>7</v>
      </c>
      <c r="Q55" s="475">
        <f t="array" aca="1" ref="Q55" ca="1">IF($C55="","",SUM(IF((INDIRECT($C55&amp;"!$J23:$J200")=$C$1)*(INDIRECT($C55&amp;"!$I23:$I200")=$M$36),INDIRECT($C55&amp;"!$k23:$k200"),0)))</f>
        <v>19</v>
      </c>
      <c r="R55" s="475">
        <f t="array" aca="1" ref="R55" ca="1">IF($C55="","",SUM(IF((INDIRECT($C55&amp;"!$J23:$J200")=$C$1)*(INDIRECT($C55&amp;"!$I23:$I200")=$M$36),INDIRECT($C55&amp;"!$L23:$L200"),0)))</f>
        <v>19</v>
      </c>
      <c r="S55" s="475">
        <f t="shared" ca="1" si="33"/>
        <v>0</v>
      </c>
      <c r="T55" s="475">
        <f t="shared" ca="1" si="34"/>
        <v>26</v>
      </c>
      <c r="U55" s="476">
        <f t="shared" ca="1" si="35"/>
        <v>5</v>
      </c>
      <c r="V55" s="59">
        <f t="shared" ca="1" si="36"/>
        <v>34</v>
      </c>
      <c r="W55" s="475">
        <f t="array" aca="1" ref="W55" ca="1">IF($C55="","",SUM(IF((INDIRECT($C55&amp;"!J23:J200")=$C$1)*(INDIRECT($C55&amp;"!M23:M200")=W$37),1,0)))</f>
        <v>17</v>
      </c>
      <c r="X55" s="475">
        <f t="array" aca="1" ref="X55" ca="1">IF($C55="","",SUM(IF((INDIRECT($C55&amp;"!J23:J200")=$C$1)*(INDIRECT($C55&amp;"!M23:M200")=X$37),1,0)))</f>
        <v>8</v>
      </c>
      <c r="Y55" s="475">
        <f t="array" aca="1" ref="Y55" ca="1">IF($C55="","",SUM(IF((INDIRECT($C55&amp;"!J23:J200")=$C$1)*(INDIRECT($C55&amp;"!M23:M200")=Y$37),1,0)))</f>
        <v>9</v>
      </c>
      <c r="Z55" s="475">
        <f t="array" aca="1" ref="Z55" ca="1">IF(C55="","",SUMIF(INDIRECT($C55&amp;"!J:J"),$C$1,INDIRECT($C55&amp;"!K:K")))</f>
        <v>45</v>
      </c>
      <c r="AA55" s="475">
        <f t="array" aca="1" ref="AA55" ca="1">IF(C55="","",SUMIF(INDIRECT($C55&amp;"!J:J"),$C$1,INDIRECT($C55&amp;"!L:L")))</f>
        <v>36</v>
      </c>
      <c r="AB55" s="475">
        <f t="shared" ca="1" si="37"/>
        <v>9</v>
      </c>
      <c r="AC55" s="477">
        <f t="shared" ca="1" si="38"/>
        <v>59</v>
      </c>
      <c r="AD55" s="236">
        <f t="shared" ca="1" si="39"/>
        <v>59.090450000555556</v>
      </c>
      <c r="AE55" s="53">
        <f t="shared" ca="1" si="40"/>
        <v>5</v>
      </c>
      <c r="AF55" s="317">
        <f t="shared" ca="1" si="50"/>
        <v>34</v>
      </c>
      <c r="AG55" s="475">
        <f t="shared" ca="1" si="51"/>
        <v>17</v>
      </c>
      <c r="AH55" s="475">
        <f t="shared" ca="1" si="51"/>
        <v>8</v>
      </c>
      <c r="AI55" s="475">
        <f t="shared" ca="1" si="51"/>
        <v>9</v>
      </c>
      <c r="AJ55" s="236">
        <f t="shared" ca="1" si="52"/>
        <v>45</v>
      </c>
      <c r="AK55" s="236">
        <f t="shared" ca="1" si="52"/>
        <v>36</v>
      </c>
      <c r="AL55" s="236">
        <f t="shared" ca="1" si="52"/>
        <v>9</v>
      </c>
      <c r="AM55" s="475">
        <f t="shared" ca="1" si="53"/>
        <v>59</v>
      </c>
      <c r="AO55" s="318" t="s">
        <v>104</v>
      </c>
      <c r="AU55"/>
      <c r="AV55"/>
      <c r="AW55"/>
      <c r="AX55"/>
    </row>
    <row r="56" spans="1:50" ht="15.75" hidden="1" customHeight="1">
      <c r="A56" s="512" t="str">
        <f t="shared" si="27"/>
        <v/>
      </c>
      <c r="B56" s="513" t="str">
        <f ca="1">IF(C56="","",INDIRECT(C56&amp;"!$H$21"))</f>
        <v/>
      </c>
      <c r="C56" s="514"/>
      <c r="D56" s="59" t="str">
        <f t="shared" si="28"/>
        <v/>
      </c>
      <c r="E56" s="475" t="str">
        <f t="array" aca="1" ref="E56" ca="1">IF(C56="","",SUM(IF((INDIRECT($C56&amp;"!J23:J200")=$C$1)*(INDIRECT($C56&amp;"!M23:M200")=E$37)*(INDIRECT($C56&amp;"!I23:I200")=$D$36),1,0)))</f>
        <v/>
      </c>
      <c r="F56" s="475" t="str">
        <f t="array" aca="1" ref="F56" ca="1">IF(C56="","",SUM(IF((INDIRECT($C56&amp;"!J23:J200")=$C$1)*(INDIRECT($C56&amp;"!M23:M200")=F$37)*(INDIRECT($C56&amp;"!I23:I200")=$D$36),1,0)))</f>
        <v/>
      </c>
      <c r="G56" s="475" t="str">
        <f t="array" aca="1" ref="G56" ca="1">IF(C56="","",SUM(IF((INDIRECT($C56&amp;"!J23:J200")=$C$1)*(INDIRECT($C56&amp;"!M23:M200")=G$37)*(INDIRECT($C56&amp;"!I23:I200")=$D$36),1,0)))</f>
        <v/>
      </c>
      <c r="H56" s="475" t="str">
        <f t="array" aca="1" ref="H56" ca="1">IF(C56="","",SUM(IF((INDIRECT($C56&amp;"!$J23:$J200")=$C$1)*(INDIRECT($C56&amp;"!$I23:$I200")=$D$36),INDIRECT($C56&amp;"!$K23:$K200"),0)))</f>
        <v/>
      </c>
      <c r="I56" s="475" t="str">
        <f t="array" aca="1" ref="I56" ca="1">IF(C56="","",SUM(IF((INDIRECT($C56&amp;"!$J23:$J200")=$C$1)*(INDIRECT($C56&amp;"!$I23:$I200")=$D$36),INDIRECT($C56&amp;"!$L23:$L200"),0)))</f>
        <v/>
      </c>
      <c r="J56" s="475" t="str">
        <f t="shared" si="29"/>
        <v/>
      </c>
      <c r="K56" s="475" t="str">
        <f t="shared" si="30"/>
        <v/>
      </c>
      <c r="L56" s="53" t="str">
        <f t="shared" si="31"/>
        <v/>
      </c>
      <c r="M56" s="317" t="str">
        <f t="shared" si="32"/>
        <v/>
      </c>
      <c r="N56" s="475" t="str">
        <f t="array" aca="1" ref="N56" ca="1">IF($C56="","",SUM(IF((INDIRECT($C56&amp;"!J23:J200")=$C$1)*(INDIRECT($C56&amp;"!M23:M200")=N$37)*(INDIRECT($C56&amp;"!I23:I200")=$M$36),1,0)))</f>
        <v/>
      </c>
      <c r="O56" s="475" t="str">
        <f t="array" aca="1" ref="O56" ca="1">IF($C56="","",SUM(IF((INDIRECT($C56&amp;"!J23:J200")=$C$1)*(INDIRECT($C56&amp;"!M23:M200")=O$37)*(INDIRECT($C56&amp;"!I23:I200")=$M$36),1,0)))</f>
        <v/>
      </c>
      <c r="P56" s="475" t="str">
        <f t="array" aca="1" ref="P56" ca="1">IF($C56="","",SUM(IF((INDIRECT($C56&amp;"!J23:J200")=$C$1)*(INDIRECT($C56&amp;"!M23:M200")=P$37)*(INDIRECT($C56&amp;"!I23:I200")=$M$36),1,0)))</f>
        <v/>
      </c>
      <c r="Q56" s="475" t="str">
        <f t="array" aca="1" ref="Q56" ca="1">IF($C56="","",SUM(IF((INDIRECT($C56&amp;"!$J23:$J200")=$C$1)*(INDIRECT($C56&amp;"!$I23:$I200")=$M$36),INDIRECT($C56&amp;"!$k23:$k200"),0)))</f>
        <v/>
      </c>
      <c r="R56" s="475" t="str">
        <f t="array" aca="1" ref="R56" ca="1">IF($C56="","",SUM(IF((INDIRECT($C56&amp;"!$J23:$J200")=$C$1)*(INDIRECT($C56&amp;"!$I23:$I200")=$M$36),INDIRECT($C56&amp;"!$L23:$L200"),0)))</f>
        <v/>
      </c>
      <c r="S56" s="475" t="str">
        <f t="shared" si="33"/>
        <v/>
      </c>
      <c r="T56" s="475" t="str">
        <f t="shared" si="34"/>
        <v/>
      </c>
      <c r="U56" s="476" t="str">
        <f t="shared" si="35"/>
        <v/>
      </c>
      <c r="V56" s="59" t="str">
        <f t="shared" si="36"/>
        <v/>
      </c>
      <c r="W56" s="475" t="str">
        <f t="array" aca="1" ref="W56" ca="1">IF($C56="","",SUM(IF((INDIRECT($C56&amp;"!J23:J200")=$C$1)*(INDIRECT($C56&amp;"!M23:M200")=W$37),1,0)))</f>
        <v/>
      </c>
      <c r="X56" s="475" t="str">
        <f t="array" aca="1" ref="X56" ca="1">IF($C56="","",SUM(IF((INDIRECT($C56&amp;"!J23:J200")=$C$1)*(INDIRECT($C56&amp;"!M23:M200")=X$37),1,0)))</f>
        <v/>
      </c>
      <c r="Y56" s="475" t="str">
        <f t="array" aca="1" ref="Y56" ca="1">IF($C56="","",SUM(IF((INDIRECT($C56&amp;"!J23:J200")=$C$1)*(INDIRECT($C56&amp;"!M23:M200")=Y$37),1,0)))</f>
        <v/>
      </c>
      <c r="Z56" s="475" t="str">
        <f t="array" aca="1" ref="Z56" ca="1">IF(C56="","",SUMIF(INDIRECT($C56&amp;"!J:J"),$C$1,INDIRECT($C56&amp;"!K:K")))</f>
        <v/>
      </c>
      <c r="AA56" s="475" t="str">
        <f t="array" aca="1" ref="AA56" ca="1">IF(C56="","",SUMIF(INDIRECT($C56&amp;"!J:J"),$C$1,INDIRECT($C56&amp;"!L:L")))</f>
        <v/>
      </c>
      <c r="AB56" s="475" t="str">
        <f t="shared" si="37"/>
        <v/>
      </c>
      <c r="AC56" s="477" t="str">
        <f t="shared" si="38"/>
        <v/>
      </c>
      <c r="AD56" s="236" t="str">
        <f t="shared" ca="1" si="39"/>
        <v/>
      </c>
      <c r="AE56" s="53" t="str">
        <f t="shared" si="40"/>
        <v/>
      </c>
      <c r="AF56" s="317" t="e">
        <f t="shared" ca="1" si="50"/>
        <v>#VALUE!</v>
      </c>
      <c r="AG56" s="475" t="e">
        <f t="shared" ref="AG56:AI59" ca="1" si="54">N56+E56</f>
        <v>#VALUE!</v>
      </c>
      <c r="AH56" s="475" t="e">
        <f t="shared" ca="1" si="54"/>
        <v>#VALUE!</v>
      </c>
      <c r="AI56" s="475" t="e">
        <f t="shared" ca="1" si="54"/>
        <v>#VALUE!</v>
      </c>
      <c r="AJ56" s="236" t="e">
        <f t="shared" ref="AJ56:AL59" ca="1" si="55">H56+Q56</f>
        <v>#VALUE!</v>
      </c>
      <c r="AK56" s="236" t="e">
        <f t="shared" ca="1" si="55"/>
        <v>#VALUE!</v>
      </c>
      <c r="AL56" s="236" t="e">
        <f t="shared" si="55"/>
        <v>#VALUE!</v>
      </c>
      <c r="AM56" s="475" t="e">
        <f t="shared" si="53"/>
        <v>#VALUE!</v>
      </c>
      <c r="AO56" s="318" t="s">
        <v>104</v>
      </c>
      <c r="AU56"/>
      <c r="AV56"/>
      <c r="AW56"/>
      <c r="AX56"/>
    </row>
    <row r="57" spans="1:50" hidden="1">
      <c r="A57" s="512" t="str">
        <f t="shared" si="27"/>
        <v/>
      </c>
      <c r="B57" s="513" t="str">
        <f ca="1">IF(C57="","",INDIRECT(C57&amp;"!$H$21"))</f>
        <v/>
      </c>
      <c r="C57" s="514"/>
      <c r="D57" s="59" t="str">
        <f t="shared" si="28"/>
        <v/>
      </c>
      <c r="E57" s="475" t="str">
        <f t="array" aca="1" ref="E57" ca="1">IF(C57="","",SUM(IF((INDIRECT($C57&amp;"!J23:J200")=$C$1)*(INDIRECT($C57&amp;"!M23:M200")=E$37)*(INDIRECT($C57&amp;"!I23:I200")=$D$36),1,0)))</f>
        <v/>
      </c>
      <c r="F57" s="475" t="str">
        <f t="array" aca="1" ref="F57" ca="1">IF(C57="","",SUM(IF((INDIRECT($C57&amp;"!J23:J200")=$C$1)*(INDIRECT($C57&amp;"!M23:M200")=F$37)*(INDIRECT($C57&amp;"!I23:I200")=$D$36),1,0)))</f>
        <v/>
      </c>
      <c r="G57" s="475" t="str">
        <f t="array" aca="1" ref="G57" ca="1">IF(C57="","",SUM(IF((INDIRECT($C57&amp;"!J23:J200")=$C$1)*(INDIRECT($C57&amp;"!M23:M200")=G$37)*(INDIRECT($C57&amp;"!I23:I200")=$D$36),1,0)))</f>
        <v/>
      </c>
      <c r="H57" s="475" t="str">
        <f t="array" aca="1" ref="H57" ca="1">IF(C57="","",SUM(IF((INDIRECT($C57&amp;"!$J23:$J200")=$C$1)*(INDIRECT($C57&amp;"!$I23:$I200")=$D$36),INDIRECT($C57&amp;"!$K23:$K200"),0)))</f>
        <v/>
      </c>
      <c r="I57" s="475" t="str">
        <f t="array" aca="1" ref="I57" ca="1">IF(C57="","",SUM(IF((INDIRECT($C57&amp;"!$J23:$J200")=$C$1)*(INDIRECT($C57&amp;"!$I23:$I200")=$D$36),INDIRECT($C57&amp;"!$L23:$L200"),0)))</f>
        <v/>
      </c>
      <c r="J57" s="475" t="str">
        <f t="shared" si="29"/>
        <v/>
      </c>
      <c r="K57" s="475" t="str">
        <f t="shared" si="30"/>
        <v/>
      </c>
      <c r="L57" s="53" t="str">
        <f t="shared" si="31"/>
        <v/>
      </c>
      <c r="M57" s="317" t="str">
        <f t="shared" si="32"/>
        <v/>
      </c>
      <c r="N57" s="475" t="str">
        <f t="array" aca="1" ref="N57" ca="1">IF($C57="","",SUM(IF((INDIRECT($C57&amp;"!J23:J200")=$C$1)*(INDIRECT($C57&amp;"!M23:M200")=N$37)*(INDIRECT($C57&amp;"!I23:I200")=$M$36),1,0)))</f>
        <v/>
      </c>
      <c r="O57" s="475" t="str">
        <f t="array" aca="1" ref="O57" ca="1">IF($C57="","",SUM(IF((INDIRECT($C57&amp;"!J23:J200")=$C$1)*(INDIRECT($C57&amp;"!M23:M200")=O$37)*(INDIRECT($C57&amp;"!I23:I200")=$M$36),1,0)))</f>
        <v/>
      </c>
      <c r="P57" s="475" t="str">
        <f t="array" aca="1" ref="P57" ca="1">IF($C57="","",SUM(IF((INDIRECT($C57&amp;"!J23:J200")=$C$1)*(INDIRECT($C57&amp;"!M23:M200")=P$37)*(INDIRECT($C57&amp;"!I23:I200")=$M$36),1,0)))</f>
        <v/>
      </c>
      <c r="Q57" s="475" t="str">
        <f t="array" aca="1" ref="Q57" ca="1">IF($C57="","",SUM(IF((INDIRECT($C57&amp;"!$J23:$J200")=$C$1)*(INDIRECT($C57&amp;"!$I23:$I200")=$M$36),INDIRECT($C57&amp;"!$k23:$k200"),0)))</f>
        <v/>
      </c>
      <c r="R57" s="475" t="str">
        <f t="array" aca="1" ref="R57" ca="1">IF($C57="","",SUM(IF((INDIRECT($C57&amp;"!$J23:$J200")=$C$1)*(INDIRECT($C57&amp;"!$I23:$I200")=$M$36),INDIRECT($C57&amp;"!$L23:$L200"),0)))</f>
        <v/>
      </c>
      <c r="S57" s="475" t="str">
        <f t="shared" si="33"/>
        <v/>
      </c>
      <c r="T57" s="475" t="str">
        <f t="shared" si="34"/>
        <v/>
      </c>
      <c r="U57" s="476" t="str">
        <f t="shared" si="35"/>
        <v/>
      </c>
      <c r="V57" s="59" t="str">
        <f t="shared" si="36"/>
        <v/>
      </c>
      <c r="W57" s="475" t="str">
        <f t="array" aca="1" ref="W57" ca="1">IF($C57="","",SUM(IF((INDIRECT($C57&amp;"!J23:J200")=$C$1)*(INDIRECT($C57&amp;"!M23:M200")=W$37),1,0)))</f>
        <v/>
      </c>
      <c r="X57" s="475" t="str">
        <f t="array" aca="1" ref="X57" ca="1">IF($C57="","",SUM(IF((INDIRECT($C57&amp;"!J23:J200")=$C$1)*(INDIRECT($C57&amp;"!M23:M200")=X$37),1,0)))</f>
        <v/>
      </c>
      <c r="Y57" s="475" t="str">
        <f t="array" aca="1" ref="Y57" ca="1">IF($C57="","",SUM(IF((INDIRECT($C57&amp;"!J23:J200")=$C$1)*(INDIRECT($C57&amp;"!M23:M200")=Y$37),1,0)))</f>
        <v/>
      </c>
      <c r="Z57" s="475" t="str">
        <f t="array" aca="1" ref="Z57" ca="1">IF(C57="","",SUMIF(INDIRECT($C57&amp;"!J:J"),$C$1,INDIRECT($C57&amp;"!K:K")))</f>
        <v/>
      </c>
      <c r="AA57" s="475" t="str">
        <f t="array" aca="1" ref="AA57" ca="1">IF(C57="","",SUMIF(INDIRECT($C57&amp;"!J:J"),$C$1,INDIRECT($C57&amp;"!L:L")))</f>
        <v/>
      </c>
      <c r="AB57" s="475" t="str">
        <f t="shared" si="37"/>
        <v/>
      </c>
      <c r="AC57" s="477" t="str">
        <f t="shared" si="38"/>
        <v/>
      </c>
      <c r="AD57" s="236" t="str">
        <f t="shared" ca="1" si="39"/>
        <v/>
      </c>
      <c r="AE57" s="53" t="str">
        <f t="shared" si="40"/>
        <v/>
      </c>
      <c r="AF57" s="317" t="e">
        <f t="shared" ca="1" si="50"/>
        <v>#VALUE!</v>
      </c>
      <c r="AG57" s="475" t="e">
        <f t="shared" ca="1" si="54"/>
        <v>#VALUE!</v>
      </c>
      <c r="AH57" s="475" t="e">
        <f t="shared" ca="1" si="54"/>
        <v>#VALUE!</v>
      </c>
      <c r="AI57" s="475" t="e">
        <f t="shared" ca="1" si="54"/>
        <v>#VALUE!</v>
      </c>
      <c r="AJ57" s="236" t="e">
        <f t="shared" ca="1" si="55"/>
        <v>#VALUE!</v>
      </c>
      <c r="AK57" s="236" t="e">
        <f t="shared" ca="1" si="55"/>
        <v>#VALUE!</v>
      </c>
      <c r="AL57" s="236" t="e">
        <f t="shared" si="55"/>
        <v>#VALUE!</v>
      </c>
      <c r="AM57" s="475" t="e">
        <f t="shared" si="53"/>
        <v>#VALUE!</v>
      </c>
      <c r="AO57" s="318" t="s">
        <v>104</v>
      </c>
      <c r="AU57"/>
      <c r="AV57"/>
      <c r="AW57"/>
      <c r="AX57"/>
    </row>
    <row r="58" spans="1:50" hidden="1">
      <c r="A58" s="512" t="str">
        <f t="shared" si="27"/>
        <v/>
      </c>
      <c r="B58" s="513"/>
      <c r="C58" s="514"/>
      <c r="D58" s="59" t="str">
        <f t="shared" si="28"/>
        <v/>
      </c>
      <c r="E58" s="475" t="str">
        <f t="array" aca="1" ref="E58" ca="1">IF(C58="","",SUM(IF((INDIRECT($C58&amp;"!J23:J200")=$C$1)*(INDIRECT($C58&amp;"!M23:M200")=E$37)*(INDIRECT($C58&amp;"!I23:I200")=$D$36),1,0)))</f>
        <v/>
      </c>
      <c r="F58" s="475" t="str">
        <f t="array" aca="1" ref="F58" ca="1">IF(C58="","",SUM(IF((INDIRECT($C58&amp;"!J23:J200")=$C$1)*(INDIRECT($C58&amp;"!M23:M200")=F$37)*(INDIRECT($C58&amp;"!I23:I200")=$D$36),1,0)))</f>
        <v/>
      </c>
      <c r="G58" s="475" t="str">
        <f t="array" aca="1" ref="G58" ca="1">IF(C58="","",SUM(IF((INDIRECT($C58&amp;"!J23:J200")=$C$1)*(INDIRECT($C58&amp;"!M23:M200")=G$37)*(INDIRECT($C58&amp;"!I23:I200")=$D$36),1,0)))</f>
        <v/>
      </c>
      <c r="H58" s="475" t="str">
        <f t="array" aca="1" ref="H58" ca="1">IF(C58="","",SUM(IF((INDIRECT($C58&amp;"!$J23:$J200")=$C$1)*(INDIRECT($C58&amp;"!$I23:$I200")=$D$36),INDIRECT($C58&amp;"!$K23:$K200"),0)))</f>
        <v/>
      </c>
      <c r="I58" s="475" t="str">
        <f t="array" aca="1" ref="I58" ca="1">IF(C58="","",SUM(IF((INDIRECT($C58&amp;"!$J23:$J200")=$C$1)*(INDIRECT($C58&amp;"!$I23:$I200")=$D$36),INDIRECT($C58&amp;"!$L23:$L200"),0)))</f>
        <v/>
      </c>
      <c r="J58" s="475" t="str">
        <f t="shared" si="29"/>
        <v/>
      </c>
      <c r="K58" s="475" t="str">
        <f t="shared" si="30"/>
        <v/>
      </c>
      <c r="L58" s="53" t="str">
        <f t="shared" si="31"/>
        <v/>
      </c>
      <c r="M58" s="317" t="str">
        <f t="shared" si="32"/>
        <v/>
      </c>
      <c r="N58" s="475" t="str">
        <f t="array" aca="1" ref="N58" ca="1">IF($C58="","",SUM(IF((INDIRECT($C58&amp;"!J23:J200")=$C$1)*(INDIRECT($C58&amp;"!M23:M200")=N$37)*(INDIRECT($C58&amp;"!I23:I200")=$M$36),1,0)))</f>
        <v/>
      </c>
      <c r="O58" s="475" t="str">
        <f t="array" aca="1" ref="O58" ca="1">IF($C58="","",SUM(IF((INDIRECT($C58&amp;"!J23:J200")=$C$1)*(INDIRECT($C58&amp;"!M23:M200")=O$37)*(INDIRECT($C58&amp;"!I23:I200")=$M$36),1,0)))</f>
        <v/>
      </c>
      <c r="P58" s="475" t="str">
        <f t="array" aca="1" ref="P58" ca="1">IF($C58="","",SUM(IF((INDIRECT($C58&amp;"!J23:J200")=$C$1)*(INDIRECT($C58&amp;"!M23:M200")=P$37)*(INDIRECT($C58&amp;"!I23:I200")=$M$36),1,0)))</f>
        <v/>
      </c>
      <c r="Q58" s="475" t="str">
        <f t="array" aca="1" ref="Q58" ca="1">IF($C58="","",SUM(IF((INDIRECT($C58&amp;"!$J23:$J200")=$C$1)*(INDIRECT($C58&amp;"!$I23:$I200")=$M$36),INDIRECT($C58&amp;"!$k23:$k200"),0)))</f>
        <v/>
      </c>
      <c r="R58" s="475" t="str">
        <f t="array" aca="1" ref="R58" ca="1">IF($C58="","",SUM(IF((INDIRECT($C58&amp;"!$J23:$J200")=$C$1)*(INDIRECT($C58&amp;"!$I23:$I200")=$M$36),INDIRECT($C58&amp;"!$L23:$L200"),0)))</f>
        <v/>
      </c>
      <c r="S58" s="475" t="str">
        <f t="shared" si="33"/>
        <v/>
      </c>
      <c r="T58" s="475" t="str">
        <f t="shared" si="34"/>
        <v/>
      </c>
      <c r="U58" s="476" t="str">
        <f t="shared" si="35"/>
        <v/>
      </c>
      <c r="V58" s="59" t="str">
        <f t="shared" si="36"/>
        <v/>
      </c>
      <c r="W58" s="475" t="str">
        <f t="array" aca="1" ref="W58" ca="1">IF($C58="","",SUM(IF((INDIRECT($C58&amp;"!J23:J200")=$C$1)*(INDIRECT($C58&amp;"!M23:M200")=W$37),1,0)))</f>
        <v/>
      </c>
      <c r="X58" s="475" t="str">
        <f t="array" aca="1" ref="X58" ca="1">IF($C58="","",SUM(IF((INDIRECT($C58&amp;"!J23:J200")=$C$1)*(INDIRECT($C58&amp;"!M23:M200")=X$37),1,0)))</f>
        <v/>
      </c>
      <c r="Y58" s="475" t="str">
        <f t="array" aca="1" ref="Y58" ca="1">IF($C58="","",SUM(IF((INDIRECT($C58&amp;"!J23:J200")=$C$1)*(INDIRECT($C58&amp;"!M23:M200")=Y$37),1,0)))</f>
        <v/>
      </c>
      <c r="Z58" s="475" t="str">
        <f t="array" aca="1" ref="Z58" ca="1">IF(C58="","",SUMIF(INDIRECT($C58&amp;"!J:J"),$C$1,INDIRECT($C58&amp;"!K:K")))</f>
        <v/>
      </c>
      <c r="AA58" s="475" t="str">
        <f t="array" aca="1" ref="AA58" ca="1">IF(C58="","",SUMIF(INDIRECT($C58&amp;"!J:J"),$C$1,INDIRECT($C58&amp;"!L:L")))</f>
        <v/>
      </c>
      <c r="AB58" s="475" t="str">
        <f t="shared" si="37"/>
        <v/>
      </c>
      <c r="AC58" s="477" t="str">
        <f t="shared" si="38"/>
        <v/>
      </c>
      <c r="AD58" s="236" t="str">
        <f t="shared" si="39"/>
        <v/>
      </c>
      <c r="AE58" s="53" t="str">
        <f t="shared" si="40"/>
        <v/>
      </c>
      <c r="AF58" s="317" t="e">
        <f t="shared" ca="1" si="50"/>
        <v>#VALUE!</v>
      </c>
      <c r="AG58" s="475" t="e">
        <f t="shared" ca="1" si="54"/>
        <v>#VALUE!</v>
      </c>
      <c r="AH58" s="475" t="e">
        <f t="shared" ca="1" si="54"/>
        <v>#VALUE!</v>
      </c>
      <c r="AI58" s="475" t="e">
        <f t="shared" ca="1" si="54"/>
        <v>#VALUE!</v>
      </c>
      <c r="AJ58" s="236" t="e">
        <f t="shared" ca="1" si="55"/>
        <v>#VALUE!</v>
      </c>
      <c r="AK58" s="236" t="e">
        <f t="shared" ca="1" si="55"/>
        <v>#VALUE!</v>
      </c>
      <c r="AL58" s="236" t="e">
        <f t="shared" si="55"/>
        <v>#VALUE!</v>
      </c>
      <c r="AM58" s="475" t="e">
        <f t="shared" si="53"/>
        <v>#VALUE!</v>
      </c>
      <c r="AO58" s="318" t="s">
        <v>104</v>
      </c>
      <c r="AU58"/>
      <c r="AV58"/>
      <c r="AW58"/>
      <c r="AX58"/>
    </row>
    <row r="59" spans="1:50" hidden="1">
      <c r="A59" s="512" t="str">
        <f t="shared" si="27"/>
        <v/>
      </c>
      <c r="B59" s="513"/>
      <c r="C59" s="514"/>
      <c r="D59" s="59" t="str">
        <f t="shared" si="28"/>
        <v/>
      </c>
      <c r="E59" s="475" t="str">
        <f t="array" aca="1" ref="E59" ca="1">IF(C59="","",SUM(IF((INDIRECT($C59&amp;"!J23:J200")=$C$1)*(INDIRECT($C59&amp;"!M23:M200")=E$37)*(INDIRECT($C59&amp;"!I23:I200")=$D$36),1,0)))</f>
        <v/>
      </c>
      <c r="F59" s="475" t="str">
        <f t="array" aca="1" ref="F59" ca="1">IF(C59="","",SUM(IF((INDIRECT($C59&amp;"!J23:J200")=$C$1)*(INDIRECT($C59&amp;"!M23:M200")=F$37)*(INDIRECT($C59&amp;"!I23:I200")=$D$36),1,0)))</f>
        <v/>
      </c>
      <c r="G59" s="475" t="str">
        <f t="array" aca="1" ref="G59" ca="1">IF(C59="","",SUM(IF((INDIRECT($C59&amp;"!J23:J200")=$C$1)*(INDIRECT($C59&amp;"!M23:M200")=G$37)*(INDIRECT($C59&amp;"!I23:I200")=$D$36),1,0)))</f>
        <v/>
      </c>
      <c r="H59" s="475" t="str">
        <f t="array" aca="1" ref="H59" ca="1">IF(C59="","",SUM(IF((INDIRECT($C59&amp;"!$J23:$J200")=$C$1)*(INDIRECT($C59&amp;"!$I23:$I200")=$D$36),INDIRECT($C59&amp;"!$K23:$K200"),0)))</f>
        <v/>
      </c>
      <c r="I59" s="475" t="str">
        <f t="array" aca="1" ref="I59" ca="1">IF(C59="","",SUM(IF((INDIRECT($C59&amp;"!$J23:$J200")=$C$1)*(INDIRECT($C59&amp;"!$I23:$I200")=$D$36),INDIRECT($C59&amp;"!$L23:$L200"),0)))</f>
        <v/>
      </c>
      <c r="J59" s="475" t="str">
        <f t="shared" si="29"/>
        <v/>
      </c>
      <c r="K59" s="475" t="str">
        <f t="shared" si="30"/>
        <v/>
      </c>
      <c r="L59" s="53" t="str">
        <f t="shared" si="31"/>
        <v/>
      </c>
      <c r="M59" s="317" t="str">
        <f t="shared" si="32"/>
        <v/>
      </c>
      <c r="N59" s="475" t="str">
        <f t="array" aca="1" ref="N59" ca="1">IF($C59="","",SUM(IF((INDIRECT($C59&amp;"!J23:J200")=$C$1)*(INDIRECT($C59&amp;"!M23:M200")=N$37)*(INDIRECT($C59&amp;"!I23:I200")=$M$36),1,0)))</f>
        <v/>
      </c>
      <c r="O59" s="475" t="str">
        <f t="array" aca="1" ref="O59" ca="1">IF($C59="","",SUM(IF((INDIRECT($C59&amp;"!J23:J200")=$C$1)*(INDIRECT($C59&amp;"!M23:M200")=O$37)*(INDIRECT($C59&amp;"!I23:I200")=$M$36),1,0)))</f>
        <v/>
      </c>
      <c r="P59" s="475" t="str">
        <f t="array" aca="1" ref="P59" ca="1">IF($C59="","",SUM(IF((INDIRECT($C59&amp;"!J23:J200")=$C$1)*(INDIRECT($C59&amp;"!M23:M200")=P$37)*(INDIRECT($C59&amp;"!I23:I200")=$M$36),1,0)))</f>
        <v/>
      </c>
      <c r="Q59" s="475" t="str">
        <f t="array" aca="1" ref="Q59" ca="1">IF($C59="","",SUM(IF((INDIRECT($C59&amp;"!$J23:$J200")=$C$1)*(INDIRECT($C59&amp;"!$I23:$I200")=$M$36),INDIRECT($C59&amp;"!$k23:$k200"),0)))</f>
        <v/>
      </c>
      <c r="R59" s="475" t="str">
        <f t="array" aca="1" ref="R59" ca="1">IF($C59="","",SUM(IF((INDIRECT($C59&amp;"!$J23:$J200")=$C$1)*(INDIRECT($C59&amp;"!$I23:$I200")=$M$36),INDIRECT($C59&amp;"!$L23:$L200"),0)))</f>
        <v/>
      </c>
      <c r="S59" s="475" t="str">
        <f t="shared" si="33"/>
        <v/>
      </c>
      <c r="T59" s="475" t="str">
        <f t="shared" si="34"/>
        <v/>
      </c>
      <c r="U59" s="476" t="str">
        <f t="shared" si="35"/>
        <v/>
      </c>
      <c r="V59" s="59" t="str">
        <f t="shared" si="36"/>
        <v/>
      </c>
      <c r="W59" s="475" t="str">
        <f t="array" aca="1" ref="W59" ca="1">IF($C59="","",SUM(IF((INDIRECT($C59&amp;"!J23:J200")=$C$1)*(INDIRECT($C59&amp;"!M23:M200")=W$37),1,0)))</f>
        <v/>
      </c>
      <c r="X59" s="475" t="str">
        <f t="array" aca="1" ref="X59" ca="1">IF($C59="","",SUM(IF((INDIRECT($C59&amp;"!J23:J200")=$C$1)*(INDIRECT($C59&amp;"!M23:M200")=X$37),1,0)))</f>
        <v/>
      </c>
      <c r="Y59" s="475" t="str">
        <f t="array" aca="1" ref="Y59" ca="1">IF($C59="","",SUM(IF((INDIRECT($C59&amp;"!J23:J200")=$C$1)*(INDIRECT($C59&amp;"!M23:M200")=Y$37),1,0)))</f>
        <v/>
      </c>
      <c r="Z59" s="475" t="str">
        <f t="array" aca="1" ref="Z59" ca="1">IF(C59="","",SUMIF(INDIRECT($C59&amp;"!J:J"),$C$1,INDIRECT($C59&amp;"!K:K")))</f>
        <v/>
      </c>
      <c r="AA59" s="475" t="str">
        <f t="array" aca="1" ref="AA59" ca="1">IF(C59="","",SUMIF(INDIRECT($C59&amp;"!J:J"),$C$1,INDIRECT($C59&amp;"!L:L")))</f>
        <v/>
      </c>
      <c r="AB59" s="475" t="str">
        <f t="shared" si="37"/>
        <v/>
      </c>
      <c r="AC59" s="477" t="str">
        <f t="shared" si="38"/>
        <v/>
      </c>
      <c r="AD59" s="236" t="str">
        <f t="shared" si="39"/>
        <v/>
      </c>
      <c r="AE59" s="53" t="str">
        <f t="shared" si="40"/>
        <v/>
      </c>
      <c r="AF59" s="317" t="e">
        <f t="shared" ca="1" si="50"/>
        <v>#VALUE!</v>
      </c>
      <c r="AG59" s="475" t="e">
        <f t="shared" ca="1" si="54"/>
        <v>#VALUE!</v>
      </c>
      <c r="AH59" s="475" t="e">
        <f t="shared" ca="1" si="54"/>
        <v>#VALUE!</v>
      </c>
      <c r="AI59" s="475" t="e">
        <f t="shared" ca="1" si="54"/>
        <v>#VALUE!</v>
      </c>
      <c r="AJ59" s="236" t="e">
        <f t="shared" ca="1" si="55"/>
        <v>#VALUE!</v>
      </c>
      <c r="AK59" s="236" t="e">
        <f t="shared" ca="1" si="55"/>
        <v>#VALUE!</v>
      </c>
      <c r="AL59" s="236" t="e">
        <f t="shared" si="55"/>
        <v>#VALUE!</v>
      </c>
      <c r="AM59" s="475" t="e">
        <f t="shared" si="53"/>
        <v>#VALUE!</v>
      </c>
      <c r="AO59" s="318" t="s">
        <v>104</v>
      </c>
      <c r="AU59"/>
      <c r="AV59"/>
      <c r="AW59"/>
      <c r="AX59"/>
    </row>
    <row r="60" spans="1:50" hidden="1">
      <c r="A60" s="512" t="str">
        <f t="shared" si="27"/>
        <v/>
      </c>
      <c r="B60" s="513"/>
      <c r="C60" s="514"/>
      <c r="D60" s="59" t="str">
        <f t="shared" si="28"/>
        <v/>
      </c>
      <c r="E60" s="475" t="str">
        <f t="array" aca="1" ref="E60" ca="1">IF(C60="","",SUM(IF((INDIRECT($C60&amp;"!J23:J200")=$C$1)*(INDIRECT($C60&amp;"!M23:M200")=E$37)*(INDIRECT($C60&amp;"!I23:I200")=$D$36),1,0)))</f>
        <v/>
      </c>
      <c r="F60" s="475" t="str">
        <f t="array" aca="1" ref="F60" ca="1">IF(C60="","",SUM(IF((INDIRECT($C60&amp;"!J23:J200")=$C$1)*(INDIRECT($C60&amp;"!M23:M200")=F$37)*(INDIRECT($C60&amp;"!I23:I200")=$D$36),1,0)))</f>
        <v/>
      </c>
      <c r="G60" s="475" t="str">
        <f t="array" aca="1" ref="G60" ca="1">IF(C60="","",SUM(IF((INDIRECT($C60&amp;"!J23:J200")=$C$1)*(INDIRECT($C60&amp;"!M23:M200")=G$37)*(INDIRECT($C60&amp;"!I23:I200")=$D$36),1,0)))</f>
        <v/>
      </c>
      <c r="H60" s="475" t="str">
        <f t="array" aca="1" ref="H60" ca="1">IF(C60="","",SUM(IF((INDIRECT($C60&amp;"!$J23:$J200")=$C$1)*(INDIRECT($C60&amp;"!$I23:$I200")=$D$36),INDIRECT($C60&amp;"!$K23:$K200"),0)))</f>
        <v/>
      </c>
      <c r="I60" s="475" t="str">
        <f t="array" aca="1" ref="I60" ca="1">IF(C60="","",SUM(IF((INDIRECT($C60&amp;"!$J23:$J200")=$C$1)*(INDIRECT($C60&amp;"!$I23:$I200")=$D$36),INDIRECT($C60&amp;"!$L23:$L200"),0)))</f>
        <v/>
      </c>
      <c r="J60" s="475" t="str">
        <f t="shared" si="29"/>
        <v/>
      </c>
      <c r="K60" s="475" t="str">
        <f t="shared" si="30"/>
        <v/>
      </c>
      <c r="L60" s="53" t="str">
        <f t="shared" si="31"/>
        <v/>
      </c>
      <c r="M60" s="317" t="str">
        <f t="shared" si="32"/>
        <v/>
      </c>
      <c r="N60" s="475" t="str">
        <f t="array" aca="1" ref="N60" ca="1">IF($C60="","",SUM(IF((INDIRECT($C60&amp;"!J23:J200")=$C$1)*(INDIRECT($C60&amp;"!M23:M200")=N$37)*(INDIRECT($C60&amp;"!I23:I200")=$M$36),1,0)))</f>
        <v/>
      </c>
      <c r="O60" s="475" t="str">
        <f t="array" aca="1" ref="O60" ca="1">IF($C60="","",SUM(IF((INDIRECT($C60&amp;"!J23:J200")=$C$1)*(INDIRECT($C60&amp;"!M23:M200")=O$37)*(INDIRECT($C60&amp;"!I23:I200")=$M$36),1,0)))</f>
        <v/>
      </c>
      <c r="P60" s="475" t="str">
        <f t="array" aca="1" ref="P60" ca="1">IF($C60="","",SUM(IF((INDIRECT($C60&amp;"!J23:J200")=$C$1)*(INDIRECT($C60&amp;"!M23:M200")=P$37)*(INDIRECT($C60&amp;"!I23:I200")=$M$36),1,0)))</f>
        <v/>
      </c>
      <c r="Q60" s="475" t="str">
        <f t="array" aca="1" ref="Q60" ca="1">IF($C60="","",SUM(IF((INDIRECT($C60&amp;"!$J23:$J200")=$C$1)*(INDIRECT($C60&amp;"!$I23:$I200")=$M$36),INDIRECT($C60&amp;"!$k23:$k200"),0)))</f>
        <v/>
      </c>
      <c r="R60" s="475" t="str">
        <f t="array" aca="1" ref="R60" ca="1">IF($C60="","",SUM(IF((INDIRECT($C60&amp;"!$J23:$J200")=$C$1)*(INDIRECT($C60&amp;"!$I23:$I200")=$M$36),INDIRECT($C60&amp;"!$L23:$L200"),0)))</f>
        <v/>
      </c>
      <c r="S60" s="475" t="str">
        <f t="shared" si="33"/>
        <v/>
      </c>
      <c r="T60" s="475" t="str">
        <f t="shared" si="34"/>
        <v/>
      </c>
      <c r="U60" s="476" t="str">
        <f t="shared" si="35"/>
        <v/>
      </c>
      <c r="V60" s="59" t="str">
        <f t="shared" si="36"/>
        <v/>
      </c>
      <c r="W60" s="475" t="str">
        <f t="array" aca="1" ref="W60" ca="1">IF($C60="","",SUM(IF((INDIRECT($C60&amp;"!J23:J200")=$C$1)*(INDIRECT($C60&amp;"!M23:M200")=W$37),1,0)))</f>
        <v/>
      </c>
      <c r="X60" s="475" t="str">
        <f t="array" aca="1" ref="X60" ca="1">IF($C60="","",SUM(IF((INDIRECT($C60&amp;"!J23:J200")=$C$1)*(INDIRECT($C60&amp;"!M23:M200")=X$37),1,0)))</f>
        <v/>
      </c>
      <c r="Y60" s="475" t="str">
        <f t="array" aca="1" ref="Y60" ca="1">IF($C60="","",SUM(IF((INDIRECT($C60&amp;"!J23:J200")=$C$1)*(INDIRECT($C60&amp;"!M23:M200")=Y$37),1,0)))</f>
        <v/>
      </c>
      <c r="Z60" s="475" t="str">
        <f t="array" aca="1" ref="Z60" ca="1">IF(C60="","",SUMIF(INDIRECT($C60&amp;"!J:J"),$C$1,INDIRECT($C60&amp;"!K:K")))</f>
        <v/>
      </c>
      <c r="AA60" s="475" t="str">
        <f t="array" aca="1" ref="AA60" ca="1">IF(C60="","",SUMIF(INDIRECT($C60&amp;"!J:J"),$C$1,INDIRECT($C60&amp;"!L:L")))</f>
        <v/>
      </c>
      <c r="AB60" s="475" t="str">
        <f t="shared" si="37"/>
        <v/>
      </c>
      <c r="AC60" s="477" t="str">
        <f t="shared" si="38"/>
        <v/>
      </c>
      <c r="AD60" s="236" t="str">
        <f t="shared" si="39"/>
        <v/>
      </c>
      <c r="AE60" s="53" t="str">
        <f t="shared" si="40"/>
        <v/>
      </c>
      <c r="AF60" s="317" t="e">
        <f t="shared" ca="1" si="50"/>
        <v>#VALUE!</v>
      </c>
      <c r="AG60" s="475" t="e">
        <f t="shared" ref="AG60:AI62" ca="1" si="56">N60+E60</f>
        <v>#VALUE!</v>
      </c>
      <c r="AH60" s="475" t="e">
        <f t="shared" ca="1" si="56"/>
        <v>#VALUE!</v>
      </c>
      <c r="AI60" s="475" t="e">
        <f t="shared" ca="1" si="56"/>
        <v>#VALUE!</v>
      </c>
      <c r="AJ60" s="236" t="e">
        <f t="shared" ref="AJ60:AL62" ca="1" si="57">H60+Q60</f>
        <v>#VALUE!</v>
      </c>
      <c r="AK60" s="236" t="e">
        <f t="shared" ca="1" si="57"/>
        <v>#VALUE!</v>
      </c>
      <c r="AL60" s="236" t="e">
        <f t="shared" si="57"/>
        <v>#VALUE!</v>
      </c>
      <c r="AM60" s="475" t="e">
        <f t="shared" si="53"/>
        <v>#VALUE!</v>
      </c>
      <c r="AO60" s="318" t="s">
        <v>104</v>
      </c>
      <c r="AU60"/>
      <c r="AV60"/>
      <c r="AW60"/>
      <c r="AX60"/>
    </row>
    <row r="61" spans="1:50" ht="13.5" hidden="1" thickBot="1">
      <c r="A61" s="264" t="str">
        <f t="shared" si="27"/>
        <v/>
      </c>
      <c r="B61" s="513"/>
      <c r="C61" s="515"/>
      <c r="D61" s="458" t="str">
        <f t="shared" si="28"/>
        <v/>
      </c>
      <c r="E61" s="460" t="str">
        <f t="array" aca="1" ref="E61" ca="1">IF(C61="","",SUM(IF((INDIRECT($C61&amp;"!J23:J200")=$C$1)*(INDIRECT($C61&amp;"!M23:M200")=E$37)*(INDIRECT($C61&amp;"!I23:I200")=$D$36),1,0)))</f>
        <v/>
      </c>
      <c r="F61" s="460" t="str">
        <f t="array" aca="1" ref="F61" ca="1">IF(C61="","",SUM(IF((INDIRECT($C61&amp;"!J23:J200")=$C$1)*(INDIRECT($C61&amp;"!M23:M200")=F$37)*(INDIRECT($C61&amp;"!I23:I200")=$D$36),1,0)))</f>
        <v/>
      </c>
      <c r="G61" s="460" t="str">
        <f t="array" aca="1" ref="G61" ca="1">IF(C61="","",SUM(IF((INDIRECT($C61&amp;"!J23:J200")=$C$1)*(INDIRECT($C61&amp;"!M23:M200")=G$37)*(INDIRECT($C61&amp;"!I23:I200")=$D$36),1,0)))</f>
        <v/>
      </c>
      <c r="H61" s="460" t="str">
        <f t="array" aca="1" ref="H61" ca="1">IF(C61="","",SUM(IF((INDIRECT($C61&amp;"!$J23:$J200")=$C$1)*(INDIRECT($C61&amp;"!$I23:$I200")=$D$36),INDIRECT($C61&amp;"!$K23:$K200"),0)))</f>
        <v/>
      </c>
      <c r="I61" s="460" t="str">
        <f t="array" aca="1" ref="I61" ca="1">IF(C61="","",SUM(IF((INDIRECT($C61&amp;"!$J23:$J200")=$C$1)*(INDIRECT($C61&amp;"!$I23:$I200")=$D$36),INDIRECT($C61&amp;"!$L23:$L200"),0)))</f>
        <v/>
      </c>
      <c r="J61" s="460" t="str">
        <f t="shared" si="29"/>
        <v/>
      </c>
      <c r="K61" s="460" t="str">
        <f t="shared" si="30"/>
        <v/>
      </c>
      <c r="L61" s="461" t="str">
        <f t="shared" si="31"/>
        <v/>
      </c>
      <c r="M61" s="516" t="str">
        <f t="shared" si="32"/>
        <v/>
      </c>
      <c r="N61" s="460" t="str">
        <f t="array" aca="1" ref="N61" ca="1">IF($C61="","",SUM(IF((INDIRECT($C61&amp;"!J23:J200")=$C$1)*(INDIRECT($C61&amp;"!M23:M200")=N$37)*(INDIRECT($C61&amp;"!I23:I200")=$M$36),1,0)))</f>
        <v/>
      </c>
      <c r="O61" s="460" t="str">
        <f t="array" aca="1" ref="O61" ca="1">IF($C61="","",SUM(IF((INDIRECT($C61&amp;"!J23:J200")=$C$1)*(INDIRECT($C61&amp;"!M23:M200")=O$37)*(INDIRECT($C61&amp;"!I23:I200")=$M$36),1,0)))</f>
        <v/>
      </c>
      <c r="P61" s="460" t="str">
        <f t="array" aca="1" ref="P61" ca="1">IF($C61="","",SUM(IF((INDIRECT($C61&amp;"!J23:J200")=$C$1)*(INDIRECT($C61&amp;"!M23:M200")=P$37)*(INDIRECT($C61&amp;"!I23:I200")=$M$36),1,0)))</f>
        <v/>
      </c>
      <c r="Q61" s="460" t="str">
        <f t="array" aca="1" ref="Q61" ca="1">IF($C61="","",SUM(IF((INDIRECT($C61&amp;"!$J23:$J200")=$C$1)*(INDIRECT($C61&amp;"!$I23:$I200")=$M$36),INDIRECT($C61&amp;"!$k23:$k200"),0)))</f>
        <v/>
      </c>
      <c r="R61" s="460" t="str">
        <f t="array" aca="1" ref="R61" ca="1">IF($C61="","",SUM(IF((INDIRECT($C61&amp;"!$J23:$J200")=$C$1)*(INDIRECT($C61&amp;"!$I23:$I200")=$M$36),INDIRECT($C61&amp;"!$L23:$L200"),0)))</f>
        <v/>
      </c>
      <c r="S61" s="460" t="str">
        <f t="shared" si="33"/>
        <v/>
      </c>
      <c r="T61" s="460" t="str">
        <f t="shared" si="34"/>
        <v/>
      </c>
      <c r="U61" s="342" t="str">
        <f t="shared" si="35"/>
        <v/>
      </c>
      <c r="V61" s="458" t="str">
        <f t="shared" si="36"/>
        <v/>
      </c>
      <c r="W61" s="460" t="str">
        <f t="array" aca="1" ref="W61" ca="1">IF($C61="","",SUM(IF((INDIRECT($C61&amp;"!J23:J200")=$C$1)*(INDIRECT($C61&amp;"!M23:M200")=W$37),1,0)))</f>
        <v/>
      </c>
      <c r="X61" s="460" t="str">
        <f t="array" aca="1" ref="X61" ca="1">IF($C61="","",SUM(IF((INDIRECT($C61&amp;"!J23:J200")=$C$1)*(INDIRECT($C61&amp;"!M23:M200")=X$37),1,0)))</f>
        <v/>
      </c>
      <c r="Y61" s="460" t="str">
        <f t="array" aca="1" ref="Y61" ca="1">IF($C61="","",SUM(IF((INDIRECT($C61&amp;"!J23:J200")=$C$1)*(INDIRECT($C61&amp;"!M23:M200")=Y$37),1,0)))</f>
        <v/>
      </c>
      <c r="Z61" s="460" t="str">
        <f t="array" aca="1" ref="Z61" ca="1">IF(C61="","",SUMIF(INDIRECT($C61&amp;"!J:J"),$C$1,INDIRECT($C61&amp;"!K:K")))</f>
        <v/>
      </c>
      <c r="AA61" s="460" t="str">
        <f t="array" aca="1" ref="AA61" ca="1">IF(C61="","",SUMIF(INDIRECT($C61&amp;"!J:J"),$C$1,INDIRECT($C61&amp;"!L:L")))</f>
        <v/>
      </c>
      <c r="AB61" s="460" t="str">
        <f t="shared" si="37"/>
        <v/>
      </c>
      <c r="AC61" s="462" t="str">
        <f t="shared" si="38"/>
        <v/>
      </c>
      <c r="AD61" s="240" t="str">
        <f t="shared" si="39"/>
        <v/>
      </c>
      <c r="AE61" s="461" t="str">
        <f t="shared" si="40"/>
        <v/>
      </c>
      <c r="AF61" s="516" t="e">
        <f ca="1">SUM(AG61:AI623)</f>
        <v>#VALUE!</v>
      </c>
      <c r="AG61" s="460" t="e">
        <f t="shared" ca="1" si="56"/>
        <v>#VALUE!</v>
      </c>
      <c r="AH61" s="460" t="e">
        <f t="shared" ca="1" si="56"/>
        <v>#VALUE!</v>
      </c>
      <c r="AI61" s="460" t="e">
        <f t="shared" ca="1" si="56"/>
        <v>#VALUE!</v>
      </c>
      <c r="AJ61" s="240" t="e">
        <f t="shared" ca="1" si="57"/>
        <v>#VALUE!</v>
      </c>
      <c r="AK61" s="240" t="e">
        <f t="shared" ca="1" si="57"/>
        <v>#VALUE!</v>
      </c>
      <c r="AL61" s="240" t="e">
        <f t="shared" si="57"/>
        <v>#VALUE!</v>
      </c>
      <c r="AM61" s="460" t="e">
        <f t="shared" si="53"/>
        <v>#VALUE!</v>
      </c>
      <c r="AO61" s="318" t="s">
        <v>104</v>
      </c>
      <c r="AU61"/>
      <c r="AV61"/>
      <c r="AW61"/>
      <c r="AX61"/>
    </row>
    <row r="62" spans="1:50" ht="13.5" thickBot="1">
      <c r="B62" s="497"/>
      <c r="C62" s="498"/>
      <c r="D62" s="499">
        <f t="shared" ref="D62:K62" ca="1" si="58">SUM(D38:D61)</f>
        <v>306</v>
      </c>
      <c r="E62" s="500">
        <f t="shared" ca="1" si="58"/>
        <v>126</v>
      </c>
      <c r="F62" s="500">
        <f t="shared" ca="1" si="58"/>
        <v>73</v>
      </c>
      <c r="G62" s="500">
        <f t="shared" ca="1" si="58"/>
        <v>107</v>
      </c>
      <c r="H62" s="500">
        <f t="shared" ca="1" si="58"/>
        <v>419</v>
      </c>
      <c r="I62" s="500">
        <f t="shared" ca="1" si="58"/>
        <v>374</v>
      </c>
      <c r="J62" s="500">
        <f t="shared" ca="1" si="58"/>
        <v>45</v>
      </c>
      <c r="K62" s="500">
        <f t="shared" ca="1" si="58"/>
        <v>451</v>
      </c>
      <c r="L62" s="501"/>
      <c r="M62" s="502">
        <f t="shared" ref="M62:T62" ca="1" si="59">SUM(M38:M61)</f>
        <v>306</v>
      </c>
      <c r="N62" s="500">
        <f t="shared" ca="1" si="59"/>
        <v>107</v>
      </c>
      <c r="O62" s="500">
        <f t="shared" ca="1" si="59"/>
        <v>73</v>
      </c>
      <c r="P62" s="500">
        <f t="shared" ca="1" si="59"/>
        <v>126</v>
      </c>
      <c r="Q62" s="500">
        <f t="shared" ca="1" si="59"/>
        <v>374</v>
      </c>
      <c r="R62" s="500">
        <f t="shared" ca="1" si="59"/>
        <v>419</v>
      </c>
      <c r="S62" s="500">
        <f t="shared" ca="1" si="59"/>
        <v>-45</v>
      </c>
      <c r="T62" s="500">
        <f t="shared" ca="1" si="59"/>
        <v>394</v>
      </c>
      <c r="U62" s="503"/>
      <c r="V62" s="83">
        <f t="shared" ref="V62:AC62" ca="1" si="60">SUM(V38:V61)</f>
        <v>612</v>
      </c>
      <c r="W62" s="500">
        <f t="shared" ca="1" si="60"/>
        <v>233</v>
      </c>
      <c r="X62" s="500">
        <f t="shared" ca="1" si="60"/>
        <v>146</v>
      </c>
      <c r="Y62" s="500">
        <f t="shared" ca="1" si="60"/>
        <v>233</v>
      </c>
      <c r="Z62" s="500">
        <f t="shared" ca="1" si="60"/>
        <v>793</v>
      </c>
      <c r="AA62" s="500">
        <f t="shared" ca="1" si="60"/>
        <v>793</v>
      </c>
      <c r="AB62" s="500">
        <f t="shared" ca="1" si="60"/>
        <v>0</v>
      </c>
      <c r="AC62" s="504">
        <f t="shared" ca="1" si="60"/>
        <v>845</v>
      </c>
      <c r="AD62" s="505"/>
      <c r="AE62" s="506"/>
      <c r="AF62" s="507">
        <f ca="1">SUM(AG62:AI62)</f>
        <v>612</v>
      </c>
      <c r="AG62" s="507">
        <f t="shared" ca="1" si="56"/>
        <v>233</v>
      </c>
      <c r="AH62" s="507">
        <f t="shared" ca="1" si="56"/>
        <v>146</v>
      </c>
      <c r="AI62" s="507">
        <f t="shared" ca="1" si="56"/>
        <v>233</v>
      </c>
      <c r="AJ62" s="507">
        <f t="shared" ca="1" si="57"/>
        <v>793</v>
      </c>
      <c r="AK62" s="507">
        <f t="shared" ca="1" si="57"/>
        <v>793</v>
      </c>
      <c r="AL62" s="507">
        <f t="shared" ca="1" si="57"/>
        <v>0</v>
      </c>
      <c r="AM62" s="507">
        <f t="shared" ca="1" si="53"/>
        <v>845</v>
      </c>
      <c r="AU62"/>
      <c r="AV62"/>
      <c r="AW62"/>
      <c r="AX62"/>
    </row>
    <row r="63" spans="1:50">
      <c r="AU63"/>
      <c r="AV63"/>
      <c r="AW63"/>
      <c r="AX63"/>
    </row>
    <row r="64" spans="1:50">
      <c r="AU64"/>
      <c r="AV64"/>
      <c r="AW64"/>
      <c r="AX64"/>
    </row>
    <row r="65" spans="47:50">
      <c r="AU65"/>
      <c r="AV65"/>
      <c r="AW65"/>
      <c r="AX65"/>
    </row>
    <row r="66" spans="47:50">
      <c r="AU66"/>
      <c r="AV66"/>
      <c r="AW66"/>
      <c r="AX66"/>
    </row>
    <row r="67" spans="47:50">
      <c r="AU67"/>
      <c r="AV67"/>
      <c r="AW67"/>
      <c r="AX67"/>
    </row>
    <row r="68" spans="47:50">
      <c r="AU68"/>
      <c r="AV68"/>
      <c r="AW68"/>
      <c r="AX68"/>
    </row>
    <row r="69" spans="47:50">
      <c r="AU69"/>
      <c r="AV69"/>
      <c r="AW69"/>
      <c r="AX69"/>
    </row>
    <row r="70" spans="47:50">
      <c r="AU70"/>
      <c r="AV70"/>
      <c r="AW70"/>
      <c r="AX70"/>
    </row>
    <row r="71" spans="47:50">
      <c r="AU71"/>
      <c r="AV71"/>
      <c r="AW71"/>
      <c r="AX71"/>
    </row>
    <row r="72" spans="47:50">
      <c r="AU72"/>
      <c r="AV72"/>
      <c r="AW72"/>
      <c r="AX72"/>
    </row>
    <row r="73" spans="47:50">
      <c r="AU73"/>
      <c r="AV73"/>
      <c r="AW73"/>
      <c r="AX73"/>
    </row>
    <row r="74" spans="47:50">
      <c r="AU74"/>
      <c r="AV74"/>
      <c r="AW74"/>
      <c r="AX74"/>
    </row>
    <row r="75" spans="47:50">
      <c r="AU75"/>
      <c r="AV75"/>
      <c r="AW75"/>
      <c r="AX75"/>
    </row>
    <row r="76" spans="47:50">
      <c r="AU76"/>
      <c r="AV76"/>
      <c r="AW76"/>
      <c r="AX76"/>
    </row>
    <row r="77" spans="47:50">
      <c r="AU77"/>
      <c r="AV77"/>
      <c r="AW77"/>
      <c r="AX77"/>
    </row>
    <row r="78" spans="47:50">
      <c r="AU78"/>
      <c r="AV78"/>
      <c r="AW78"/>
      <c r="AX78"/>
    </row>
    <row r="79" spans="47:50">
      <c r="AU79"/>
      <c r="AV79"/>
      <c r="AW79"/>
      <c r="AX79"/>
    </row>
    <row r="80" spans="47:50">
      <c r="AU80"/>
      <c r="AV80"/>
      <c r="AW80"/>
      <c r="AX80"/>
    </row>
    <row r="81" spans="47:50">
      <c r="AU81"/>
      <c r="AV81"/>
      <c r="AW81"/>
      <c r="AX81"/>
    </row>
    <row r="82" spans="47:50">
      <c r="AU82"/>
      <c r="AV82"/>
      <c r="AW82"/>
      <c r="AX82"/>
    </row>
    <row r="83" spans="47:50">
      <c r="AU83"/>
      <c r="AV83"/>
      <c r="AW83"/>
      <c r="AX83"/>
    </row>
    <row r="84" spans="47:50">
      <c r="AU84"/>
      <c r="AV84"/>
      <c r="AW84"/>
      <c r="AX84"/>
    </row>
    <row r="85" spans="47:50">
      <c r="AU85"/>
      <c r="AV85"/>
      <c r="AW85"/>
      <c r="AX85"/>
    </row>
    <row r="86" spans="47:50">
      <c r="AU86"/>
      <c r="AV86"/>
      <c r="AW86"/>
      <c r="AX86"/>
    </row>
    <row r="87" spans="47:50">
      <c r="AU87"/>
      <c r="AV87"/>
      <c r="AW87"/>
      <c r="AX87"/>
    </row>
    <row r="88" spans="47:50">
      <c r="AU88"/>
      <c r="AV88"/>
      <c r="AW88"/>
      <c r="AX88"/>
    </row>
    <row r="89" spans="47:50">
      <c r="AU89"/>
      <c r="AV89"/>
      <c r="AW89"/>
      <c r="AX89"/>
    </row>
    <row r="90" spans="47:50">
      <c r="AU90"/>
      <c r="AV90"/>
      <c r="AW90"/>
      <c r="AX90"/>
    </row>
    <row r="91" spans="47:50">
      <c r="AU91"/>
      <c r="AV91"/>
      <c r="AW91"/>
      <c r="AX91"/>
    </row>
  </sheetData>
  <customSheetViews>
    <customSheetView guid="{A9A59A81-8ED1-4D77-9D9E-FD20100ED198}" scale="85" showPageBreaks="1" fitToPage="1" printArea="1" hiddenRows="1" hiddenColumns="1">
      <pane ySplit="8" topLeftCell="A9" activePane="bottomLeft" state="frozen"/>
      <selection pane="bottomLeft" activeCell="L51" sqref="L51"/>
      <pageMargins left="0.75" right="0.75" top="1" bottom="1" header="0.5" footer="0.5"/>
      <pageSetup paperSize="9" scale="94" orientation="landscape" r:id="rId1"/>
      <headerFooter alignWithMargins="0"/>
    </customSheetView>
  </customSheetViews>
  <phoneticPr fontId="13" type="noConversion"/>
  <conditionalFormatting sqref="D37:AM37 D8:AM8 AO37">
    <cfRule type="cellIs" dxfId="390" priority="1" stopIfTrue="1" operator="equal">
      <formula>"W"</formula>
    </cfRule>
    <cfRule type="cellIs" dxfId="389" priority="2" stopIfTrue="1" operator="equal">
      <formula>"D"</formula>
    </cfRule>
  </conditionalFormatting>
  <conditionalFormatting sqref="AO9:AO32">
    <cfRule type="cellIs" dxfId="388" priority="3" stopIfTrue="1" operator="lessThan">
      <formula>$AC$9</formula>
    </cfRule>
  </conditionalFormatting>
  <conditionalFormatting sqref="Z33 AJ33 Z62 AJ62">
    <cfRule type="cellIs" dxfId="387" priority="4" stopIfTrue="1" operator="notEqual">
      <formula>AA33</formula>
    </cfRule>
  </conditionalFormatting>
  <conditionalFormatting sqref="AA33 AK33 AA62 AK62">
    <cfRule type="cellIs" dxfId="386" priority="5" stopIfTrue="1" operator="notEqual">
      <formula>Z33</formula>
    </cfRule>
  </conditionalFormatting>
  <conditionalFormatting sqref="M33 O33 M62 O62">
    <cfRule type="cellIs" dxfId="385" priority="6" stopIfTrue="1" operator="notEqual">
      <formula>D33</formula>
    </cfRule>
  </conditionalFormatting>
  <conditionalFormatting sqref="N33 N62">
    <cfRule type="cellIs" dxfId="384" priority="7" stopIfTrue="1" operator="notEqual">
      <formula>G33</formula>
    </cfRule>
  </conditionalFormatting>
  <conditionalFormatting sqref="P33 P62">
    <cfRule type="cellIs" dxfId="383" priority="8" stopIfTrue="1" operator="notEqual">
      <formula>E33</formula>
    </cfRule>
  </conditionalFormatting>
  <conditionalFormatting sqref="R33 R62">
    <cfRule type="cellIs" dxfId="382" priority="9" stopIfTrue="1" operator="notEqual">
      <formula>H33</formula>
    </cfRule>
  </conditionalFormatting>
  <conditionalFormatting sqref="Q33 Q62">
    <cfRule type="cellIs" dxfId="381" priority="10" stopIfTrue="1" operator="notEqual">
      <formula>I33</formula>
    </cfRule>
  </conditionalFormatting>
  <conditionalFormatting sqref="V33 X33 V62 X62">
    <cfRule type="cellIs" dxfId="380" priority="11" stopIfTrue="1" operator="notEqual">
      <formula>AF33</formula>
    </cfRule>
  </conditionalFormatting>
  <conditionalFormatting sqref="W33 W62">
    <cfRule type="cellIs" dxfId="379" priority="12" stopIfTrue="1" operator="notEqual">
      <formula>Y33</formula>
    </cfRule>
  </conditionalFormatting>
  <conditionalFormatting sqref="Y33 Y62">
    <cfRule type="cellIs" dxfId="378" priority="13" stopIfTrue="1" operator="notEqual">
      <formula>W33</formula>
    </cfRule>
  </conditionalFormatting>
  <conditionalFormatting sqref="V9:AC32 V38:AA61 AC38:AC61 AB39:AB61">
    <cfRule type="cellIs" dxfId="377" priority="14" stopIfTrue="1" operator="notEqual">
      <formula>AF9</formula>
    </cfRule>
  </conditionalFormatting>
  <conditionalFormatting sqref="AP9:AP32">
    <cfRule type="expression" dxfId="376" priority="15" stopIfTrue="1">
      <formula>AC9&gt;INDIRECT("AO$"&amp;(8+$C$3-AP$3-AP$5+1))</formula>
    </cfRule>
  </conditionalFormatting>
  <pageMargins left="0.75" right="0.75" top="1" bottom="1" header="0.5" footer="0.5"/>
  <pageSetup paperSize="9" scale="94" orientation="landscape" r:id="rId2"/>
  <headerFooter alignWithMargins="0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CM102"/>
  <sheetViews>
    <sheetView zoomScale="80" zoomScaleNormal="80" workbookViewId="0">
      <selection activeCell="BC70" sqref="BC70"/>
    </sheetView>
  </sheetViews>
  <sheetFormatPr defaultColWidth="9.140625" defaultRowHeight="12.75"/>
  <cols>
    <col min="1" max="1" width="1.85546875" style="525" customWidth="1"/>
    <col min="2" max="2" width="10.5703125" style="525" customWidth="1"/>
    <col min="3" max="3" width="10.42578125" style="525" customWidth="1"/>
    <col min="4" max="4" width="7" style="525" customWidth="1"/>
    <col min="5" max="5" width="16.28515625" style="525" customWidth="1"/>
    <col min="6" max="6" width="0.7109375" style="524" customWidth="1"/>
    <col min="7" max="7" width="4" style="523" customWidth="1"/>
    <col min="8" max="8" width="8" style="524" customWidth="1"/>
    <col min="9" max="9" width="4.42578125" style="525" customWidth="1"/>
    <col min="10" max="10" width="13.42578125" style="525" bestFit="1" customWidth="1"/>
    <col min="11" max="11" width="10.5703125" style="525" customWidth="1"/>
    <col min="12" max="12" width="10.42578125" style="525" customWidth="1"/>
    <col min="13" max="18" width="9.140625" style="525"/>
    <col min="19" max="19" width="9.140625" style="525" customWidth="1"/>
    <col min="20" max="20" width="9.140625" style="525"/>
    <col min="21" max="21" width="9.42578125" style="525" customWidth="1"/>
    <col min="22" max="22" width="11.85546875" style="525" customWidth="1"/>
    <col min="23" max="32" width="9.140625" style="525"/>
    <col min="33" max="33" width="9.85546875" style="525" customWidth="1"/>
    <col min="34" max="40" width="9.140625" style="525"/>
    <col min="41" max="42" width="10.140625" style="525" customWidth="1"/>
    <col min="43" max="47" width="9.140625" style="525"/>
    <col min="48" max="48" width="8.7109375" style="523" customWidth="1"/>
    <col min="49" max="86" width="9.140625" style="525"/>
    <col min="87" max="87" width="20.140625" style="525" customWidth="1"/>
    <col min="88" max="90" width="9.140625" style="525"/>
    <col min="91" max="91" width="18.28515625" style="525" customWidth="1"/>
    <col min="92" max="92" width="9.140625" style="525" customWidth="1"/>
    <col min="93" max="16384" width="9.140625" style="525"/>
  </cols>
  <sheetData>
    <row r="1" spans="1:90" s="521" customFormat="1" ht="13.5" customHeight="1">
      <c r="A1" s="520"/>
      <c r="B1" s="520"/>
      <c r="E1" s="520"/>
      <c r="F1" s="520"/>
      <c r="G1" s="522"/>
      <c r="H1" s="523" t="s">
        <v>214</v>
      </c>
      <c r="K1" s="521">
        <v>2</v>
      </c>
      <c r="L1" s="521">
        <v>3</v>
      </c>
      <c r="M1" s="521">
        <v>4</v>
      </c>
      <c r="N1" s="521">
        <v>5</v>
      </c>
      <c r="O1" s="521">
        <v>6</v>
      </c>
      <c r="P1" s="521">
        <v>7</v>
      </c>
      <c r="Q1" s="521">
        <v>8</v>
      </c>
      <c r="R1" s="521">
        <v>9</v>
      </c>
      <c r="S1" s="521">
        <v>10</v>
      </c>
      <c r="T1" s="521">
        <v>11</v>
      </c>
      <c r="U1" s="521">
        <v>12</v>
      </c>
      <c r="V1" s="521">
        <v>13</v>
      </c>
      <c r="W1" s="521">
        <v>14</v>
      </c>
      <c r="X1" s="521">
        <v>15</v>
      </c>
      <c r="Y1" s="521">
        <v>16</v>
      </c>
      <c r="Z1" s="521">
        <v>17</v>
      </c>
      <c r="AA1" s="521">
        <v>18</v>
      </c>
      <c r="AB1" s="521">
        <v>19</v>
      </c>
      <c r="AC1" s="521">
        <v>20</v>
      </c>
      <c r="AD1" s="521">
        <v>21</v>
      </c>
      <c r="AE1" s="521">
        <v>22</v>
      </c>
      <c r="AF1" s="521">
        <v>23</v>
      </c>
      <c r="AG1" s="521">
        <v>24</v>
      </c>
      <c r="AH1" s="521">
        <v>25</v>
      </c>
      <c r="AI1" s="521">
        <v>26</v>
      </c>
      <c r="AJ1" s="521">
        <v>27</v>
      </c>
      <c r="AK1" s="521">
        <v>28</v>
      </c>
      <c r="AL1" s="521">
        <v>29</v>
      </c>
      <c r="AM1" s="521">
        <v>30</v>
      </c>
      <c r="AN1" s="521">
        <v>31</v>
      </c>
      <c r="AO1" s="521">
        <v>32</v>
      </c>
      <c r="AP1" s="521">
        <v>33</v>
      </c>
      <c r="AQ1" s="521">
        <v>34</v>
      </c>
      <c r="AR1" s="521">
        <v>35</v>
      </c>
      <c r="AS1" s="521">
        <v>36</v>
      </c>
      <c r="AT1" s="521">
        <v>37</v>
      </c>
      <c r="AU1" s="521">
        <v>38</v>
      </c>
      <c r="AV1" s="521">
        <v>39</v>
      </c>
      <c r="AW1" s="521">
        <v>40</v>
      </c>
      <c r="AX1" s="521">
        <v>41</v>
      </c>
      <c r="AY1" s="521">
        <v>42</v>
      </c>
      <c r="AZ1" s="521">
        <v>43</v>
      </c>
      <c r="BA1" s="521">
        <v>44</v>
      </c>
      <c r="BB1" s="521">
        <v>45</v>
      </c>
      <c r="BC1" s="521">
        <v>46</v>
      </c>
      <c r="BD1" s="521">
        <v>47</v>
      </c>
      <c r="BE1" s="521">
        <v>48</v>
      </c>
      <c r="BF1" s="521">
        <v>49</v>
      </c>
      <c r="BG1" s="521">
        <v>50</v>
      </c>
      <c r="BH1" s="521">
        <v>51</v>
      </c>
      <c r="BI1" s="521">
        <v>52</v>
      </c>
      <c r="BJ1" s="521">
        <v>53</v>
      </c>
      <c r="BK1" s="521">
        <v>54</v>
      </c>
      <c r="BL1" s="521">
        <v>55</v>
      </c>
      <c r="BM1" s="521">
        <v>56</v>
      </c>
      <c r="BN1" s="521">
        <v>57</v>
      </c>
      <c r="BO1" s="521">
        <v>58</v>
      </c>
      <c r="BP1" s="521">
        <v>59</v>
      </c>
      <c r="BQ1" s="521">
        <v>60</v>
      </c>
      <c r="BR1" s="521">
        <v>61</v>
      </c>
      <c r="BS1" s="521">
        <v>62</v>
      </c>
      <c r="BT1" s="521">
        <v>63</v>
      </c>
      <c r="BU1" s="521">
        <v>64</v>
      </c>
      <c r="BV1" s="521">
        <v>65</v>
      </c>
      <c r="BW1" s="521">
        <v>66</v>
      </c>
      <c r="BX1" s="521">
        <v>67</v>
      </c>
      <c r="BY1" s="521">
        <v>68</v>
      </c>
      <c r="BZ1" s="521">
        <v>69</v>
      </c>
      <c r="CA1" s="521">
        <v>70</v>
      </c>
      <c r="CB1" s="521">
        <v>71</v>
      </c>
      <c r="CC1" s="521">
        <v>72</v>
      </c>
      <c r="CD1" s="521">
        <v>73</v>
      </c>
      <c r="CE1" s="521">
        <v>74</v>
      </c>
      <c r="CF1" s="521">
        <v>75</v>
      </c>
      <c r="CG1" s="521">
        <v>76</v>
      </c>
      <c r="CH1" s="521">
        <v>77</v>
      </c>
      <c r="CI1" s="521">
        <v>78</v>
      </c>
      <c r="CJ1" s="521">
        <v>79</v>
      </c>
      <c r="CK1" s="521">
        <v>80</v>
      </c>
      <c r="CL1" s="521">
        <v>81</v>
      </c>
    </row>
    <row r="2" spans="1:90" ht="14.25">
      <c r="A2" s="524"/>
      <c r="B2" s="524"/>
      <c r="E2" s="524"/>
      <c r="G2" s="523" t="s">
        <v>215</v>
      </c>
      <c r="H2" s="526" t="s">
        <v>216</v>
      </c>
      <c r="I2" s="526"/>
      <c r="J2" s="523"/>
      <c r="K2" s="523"/>
      <c r="L2" s="523"/>
      <c r="M2" s="523"/>
      <c r="N2" s="523"/>
      <c r="O2" s="523"/>
      <c r="P2" s="523"/>
      <c r="Q2" s="523"/>
      <c r="R2" s="523"/>
      <c r="S2" s="523"/>
      <c r="T2" s="523"/>
      <c r="U2" s="523"/>
      <c r="V2" s="523"/>
      <c r="W2" s="523"/>
      <c r="X2" s="523"/>
      <c r="Y2" s="523"/>
      <c r="Z2" s="523"/>
      <c r="AA2" s="523"/>
      <c r="AB2" s="523"/>
      <c r="AC2" s="523"/>
      <c r="AD2" s="523"/>
      <c r="AE2" s="523"/>
      <c r="AF2" s="523"/>
      <c r="AG2" s="523"/>
      <c r="AH2" s="523"/>
      <c r="AI2" s="523"/>
      <c r="AJ2" s="523"/>
      <c r="AK2" s="523"/>
      <c r="AL2" s="523"/>
      <c r="AM2" s="523"/>
      <c r="AN2" s="523"/>
      <c r="AO2" s="523"/>
      <c r="CF2" s="527"/>
    </row>
    <row r="3" spans="1:90" ht="14.25">
      <c r="A3" s="524"/>
      <c r="B3" s="528" t="s">
        <v>217</v>
      </c>
      <c r="E3" s="528" t="s">
        <v>218</v>
      </c>
      <c r="G3" s="523" t="s">
        <v>9</v>
      </c>
      <c r="H3" s="523"/>
      <c r="I3" s="523"/>
      <c r="J3" s="525" t="s">
        <v>219</v>
      </c>
      <c r="K3" s="762" t="s">
        <v>299</v>
      </c>
      <c r="L3" s="762"/>
      <c r="M3" s="525" t="e">
        <f>VLOOKUP(K3,CM29:CN48,2,FALSE)</f>
        <v>#N/A</v>
      </c>
      <c r="CF3" s="527"/>
    </row>
    <row r="4" spans="1:90" ht="14.25">
      <c r="A4" s="524"/>
      <c r="D4" s="527"/>
      <c r="E4" s="529" t="str">
        <f>IF(ISNUMBER(B4),IF(RIGHT(TRIM(C4),11)="Substituted",LEFT(TRIM(C4),LEN(TRIM(C4))-12),TRIM(C4)),IF(B4="",IF(RIGHT(TRIM(C4),11)="Substituted",LEFT(TRIM(C4),LEN(TRIM(C4))-12),TRIM(C4)),IF(RIGHT(TRIM(B4),11)="Substituted",LEFT(TRIM(B4),LEN(TRIM(B4))-12),TRIM(B4))))</f>
        <v/>
      </c>
      <c r="G4" s="530" t="str">
        <f t="shared" ref="G4:G14" si="0">IF(ISNUMBER(B4),IF(C4="","",IF(RIGHT(TRIM(C4),11)="Substituted",IF(D4="","X-"&amp;H4,"X-"&amp;H4&amp;IF(H4="","1","")),IF(D4="","X"&amp;H4,"X"&amp;H4&amp;IF(H4="","1","")))),IF(B4="",IF(RIGHT(TRIM(C4),11)="Substituted",IF(D4="","X-"&amp;H4,"X-"&amp;H4&amp;IF(H4="","1","")),IF(D4="","X"&amp;H4,"X"&amp;H4&amp;IF(H4="","1",""))),IF(RIGHT(TRIM(B4),11)="Substituted",IF(C4="","X-"&amp;H4,"X-"&amp;H4&amp;IF(H4="","1","")),IF(C4="","X"&amp;H4,"X"&amp;H4&amp;IF(H4="","1","")))))</f>
        <v>X</v>
      </c>
      <c r="H4" s="531"/>
      <c r="I4" s="523"/>
      <c r="J4" s="532" t="s">
        <v>220</v>
      </c>
      <c r="K4" s="532" t="e">
        <f>IF(VLOOKUP($K$3&amp;" Position",squad!$A$1:$CC$60,K1,0)=0,"",VLOOKUP($K$3&amp;" Position",squad!$A$1:$CC$60,K1,0))</f>
        <v>#N/A</v>
      </c>
      <c r="L4" s="532" t="e">
        <f>IF(VLOOKUP($K$3&amp;" Position",squad!$A$1:$CC$60,L1,0)=0,"",VLOOKUP($K$3&amp;" Position",squad!$A$1:$CC$60,L1,0))</f>
        <v>#N/A</v>
      </c>
      <c r="M4" s="532" t="e">
        <f>IF(VLOOKUP($K$3&amp;" Position",squad!$A$1:$CC$60,M1,0)=0,"",VLOOKUP($K$3&amp;" Position",squad!$A$1:$CC$60,M1,0))</f>
        <v>#N/A</v>
      </c>
      <c r="N4" s="532" t="e">
        <f>IF(VLOOKUP($K$3&amp;" Position",squad!$A$1:$CC$60,N1,0)=0,"",VLOOKUP($K$3&amp;" Position",squad!$A$1:$CC$60,N1,0))</f>
        <v>#N/A</v>
      </c>
      <c r="O4" s="532" t="e">
        <f>IF(VLOOKUP($K$3&amp;" Position",squad!$A$1:$CC$60,O1,0)=0,"",VLOOKUP($K$3&amp;" Position",squad!$A$1:$CC$60,O1,0))</f>
        <v>#N/A</v>
      </c>
      <c r="P4" s="532" t="e">
        <f>IF(VLOOKUP($K$3&amp;" Position",squad!$A$1:$CC$60,P1,0)=0,"",VLOOKUP($K$3&amp;" Position",squad!$A$1:$CC$60,P1,0))</f>
        <v>#N/A</v>
      </c>
      <c r="Q4" s="532" t="e">
        <f>IF(VLOOKUP($K$3&amp;" Position",squad!$A$1:$CC$60,Q1,0)=0,"",VLOOKUP($K$3&amp;" Position",squad!$A$1:$CC$60,Q1,0))</f>
        <v>#N/A</v>
      </c>
      <c r="R4" s="532" t="e">
        <f>IF(VLOOKUP($K$3&amp;" Position",squad!$A$1:$CC$60,R1,0)=0,"",VLOOKUP($K$3&amp;" Position",squad!$A$1:$CC$60,R1,0))</f>
        <v>#N/A</v>
      </c>
      <c r="S4" s="532" t="e">
        <f>IF(VLOOKUP($K$3&amp;" Position",squad!$A$1:$CC$60,S1,0)=0,"",VLOOKUP($K$3&amp;" Position",squad!$A$1:$CC$60,S1,0))</f>
        <v>#N/A</v>
      </c>
      <c r="T4" s="532" t="e">
        <f>IF(VLOOKUP($K$3&amp;" Position",squad!$A$1:$CC$60,T1,0)=0,"",VLOOKUP($K$3&amp;" Position",squad!$A$1:$CC$60,T1,0))</f>
        <v>#N/A</v>
      </c>
      <c r="U4" s="532" t="e">
        <f>IF(VLOOKUP($K$3&amp;" Position",squad!$A$1:$CC$60,U1,0)=0,"",VLOOKUP($K$3&amp;" Position",squad!$A$1:$CC$60,U1,0))</f>
        <v>#N/A</v>
      </c>
      <c r="V4" s="532" t="e">
        <f>IF(VLOOKUP($K$3&amp;" Position",squad!$A$1:$CC$60,V1,0)=0,"",VLOOKUP($K$3&amp;" Position",squad!$A$1:$CC$60,V1,0))</f>
        <v>#N/A</v>
      </c>
      <c r="W4" s="532" t="e">
        <f>IF(VLOOKUP($K$3&amp;" Position",squad!$A$1:$CC$60,W1,0)=0,"",VLOOKUP($K$3&amp;" Position",squad!$A$1:$CC$60,W1,0))</f>
        <v>#N/A</v>
      </c>
      <c r="X4" s="532" t="e">
        <f>IF(VLOOKUP($K$3&amp;" Position",squad!$A$1:$CC$60,X1,0)=0,"",VLOOKUP($K$3&amp;" Position",squad!$A$1:$CC$60,X1,0))</f>
        <v>#N/A</v>
      </c>
      <c r="Y4" s="532" t="e">
        <f>IF(VLOOKUP($K$3&amp;" Position",squad!$A$1:$CC$60,Y1,0)=0,"",VLOOKUP($K$3&amp;" Position",squad!$A$1:$CC$60,Y1,0))</f>
        <v>#N/A</v>
      </c>
      <c r="Z4" s="532" t="e">
        <f>IF(VLOOKUP($K$3&amp;" Position",squad!$A$1:$CC$60,Z1,0)=0,"",VLOOKUP($K$3&amp;" Position",squad!$A$1:$CC$60,Z1,0))</f>
        <v>#N/A</v>
      </c>
      <c r="AA4" s="532" t="e">
        <f>IF(VLOOKUP($K$3&amp;" Position",squad!$A$1:$CC$60,AA1,0)=0,"",VLOOKUP($K$3&amp;" Position",squad!$A$1:$CC$60,AA1,0))</f>
        <v>#N/A</v>
      </c>
      <c r="AB4" s="532" t="e">
        <f>IF(VLOOKUP($K$3&amp;" Position",squad!$A$1:$CC$60,AB1,0)=0,"",VLOOKUP($K$3&amp;" Position",squad!$A$1:$CC$60,AB1,0))</f>
        <v>#N/A</v>
      </c>
      <c r="AC4" s="532" t="e">
        <f>IF(VLOOKUP($K$3&amp;" Position",squad!$A$1:$CC$60,AC1,0)=0,"",VLOOKUP($K$3&amp;" Position",squad!$A$1:$CC$60,AC1,0))</f>
        <v>#N/A</v>
      </c>
      <c r="AD4" s="532" t="e">
        <f>IF(VLOOKUP($K$3&amp;" Position",squad!$A$1:$CC$60,AD1,0)=0,"",VLOOKUP($K$3&amp;" Position",squad!$A$1:$CC$60,AD1,0))</f>
        <v>#N/A</v>
      </c>
      <c r="AE4" s="532" t="e">
        <f>IF(VLOOKUP($K$3&amp;" Position",squad!$A$1:$CC$60,AE1,0)=0,"",VLOOKUP($K$3&amp;" Position",squad!$A$1:$CC$60,AE1,0))</f>
        <v>#N/A</v>
      </c>
      <c r="AF4" s="532" t="e">
        <f>IF(VLOOKUP($K$3&amp;" Position",squad!$A$1:$CC$60,AF1,0)=0,"",VLOOKUP($K$3&amp;" Position",squad!$A$1:$CC$60,AF1,0))</f>
        <v>#N/A</v>
      </c>
      <c r="AG4" s="532" t="e">
        <f>IF(VLOOKUP($K$3&amp;" Position",squad!$A$1:$CC$60,AG1,0)=0,"",VLOOKUP($K$3&amp;" Position",squad!$A$1:$CC$60,AG1,0))</f>
        <v>#N/A</v>
      </c>
      <c r="AH4" s="532" t="e">
        <f>IF(VLOOKUP($K$3&amp;" Position",squad!$A$1:$CC$60,AH1,0)=0,"",VLOOKUP($K$3&amp;" Position",squad!$A$1:$CC$60,AH1,0))</f>
        <v>#N/A</v>
      </c>
      <c r="AI4" s="532" t="e">
        <f>IF(VLOOKUP($K$3&amp;" Position",squad!$A$1:$CC$60,AI1,0)=0,"",VLOOKUP($K$3&amp;" Position",squad!$A$1:$CC$60,AI1,0))</f>
        <v>#N/A</v>
      </c>
      <c r="AJ4" s="532" t="e">
        <f>IF(VLOOKUP($K$3&amp;" Position",squad!$A$1:$CC$60,AJ1,0)=0,"",VLOOKUP($K$3&amp;" Position",squad!$A$1:$CC$60,AJ1,0))</f>
        <v>#N/A</v>
      </c>
      <c r="AK4" s="532" t="e">
        <f>IF(VLOOKUP($K$3&amp;" Position",squad!$A$1:$CC$60,AK1,0)=0,"",VLOOKUP($K$3&amp;" Position",squad!$A$1:$CC$60,AK1,0))</f>
        <v>#N/A</v>
      </c>
      <c r="AL4" s="532" t="e">
        <f>IF(VLOOKUP($K$3&amp;" Position",squad!$A$1:$CC$60,AL1,0)=0,"",VLOOKUP($K$3&amp;" Position",squad!$A$1:$CC$60,AL1,0))</f>
        <v>#N/A</v>
      </c>
      <c r="AM4" s="532" t="e">
        <f>IF(VLOOKUP($K$3&amp;" Position",squad!$A$1:$CC$60,AM1,0)=0,"",VLOOKUP($K$3&amp;" Position",squad!$A$1:$CC$60,AM1,0))</f>
        <v>#N/A</v>
      </c>
      <c r="AN4" s="532" t="e">
        <f>IF(VLOOKUP($K$3&amp;" Position",squad!$A$1:$CC$60,AN1,0)=0,"",VLOOKUP($K$3&amp;" Position",squad!$A$1:$CC$60,AN1,0))</f>
        <v>#N/A</v>
      </c>
      <c r="AO4" s="532" t="e">
        <f>IF(VLOOKUP($K$3&amp;" Position",squad!$A$1:$CC$60,AO1,0)=0,"",VLOOKUP($K$3&amp;" Position",squad!$A$1:$CC$60,AO1,0))</f>
        <v>#N/A</v>
      </c>
      <c r="AP4" s="532" t="e">
        <f>IF(VLOOKUP($K$3&amp;" Position",squad!$A$1:$CC$60,AP1,0)=0,"",VLOOKUP($K$3&amp;" Position",squad!$A$1:$CC$60,AP1,0))</f>
        <v>#N/A</v>
      </c>
      <c r="AQ4" s="532" t="e">
        <f>IF(VLOOKUP($K$3&amp;" Position",squad!$A$1:$CC$60,AQ1,0)=0,"",VLOOKUP($K$3&amp;" Position",squad!$A$1:$CC$60,AQ1,0))</f>
        <v>#N/A</v>
      </c>
      <c r="AR4" s="532" t="e">
        <f>IF(VLOOKUP($K$3&amp;" Position",squad!$A$1:$CC$60,AR1,0)=0,"",VLOOKUP($K$3&amp;" Position",squad!$A$1:$CC$60,AR1,0))</f>
        <v>#N/A</v>
      </c>
      <c r="AS4" s="532" t="e">
        <f>IF(VLOOKUP($K$3&amp;" Position",squad!$A$1:$CC$60,AS1,0)=0,"",VLOOKUP($K$3&amp;" Position",squad!$A$1:$CC$60,AS1,0))</f>
        <v>#N/A</v>
      </c>
      <c r="AT4" s="532" t="e">
        <f>IF(VLOOKUP($K$3&amp;" Position",squad!$A$1:$CC$60,AT1,0)=0,"",VLOOKUP($K$3&amp;" Position",squad!$A$1:$CC$60,AT1,0))</f>
        <v>#N/A</v>
      </c>
      <c r="AU4" s="532" t="e">
        <f>IF(VLOOKUP($K$3&amp;" Position",squad!$A$1:$CC$60,AU1,0)=0,"",VLOOKUP($K$3&amp;" Position",squad!$A$1:$CC$60,AU1,0))</f>
        <v>#N/A</v>
      </c>
      <c r="AV4" s="532" t="e">
        <f>IF(VLOOKUP($K$3&amp;" Position",squad!$A$1:$CC$60,AV1,0)=0,"",VLOOKUP($K$3&amp;" Position",squad!$A$1:$CC$60,AV1,0))</f>
        <v>#N/A</v>
      </c>
      <c r="AW4" s="532" t="e">
        <f>IF(VLOOKUP($K$3&amp;" Position",squad!$A$1:$CC$60,AW1,0)=0,"",VLOOKUP($K$3&amp;" Position",squad!$A$1:$CC$60,AW1,0))</f>
        <v>#N/A</v>
      </c>
      <c r="AX4" s="532" t="e">
        <f>IF(VLOOKUP($K$3&amp;" Position",squad!$A$1:$CC$60,AX1,0)=0,"",VLOOKUP($K$3&amp;" Position",squad!$A$1:$CC$60,AX1,0))</f>
        <v>#N/A</v>
      </c>
      <c r="AY4" s="532" t="e">
        <f>IF(VLOOKUP($K$3&amp;" Position",squad!$A$1:$CC$60,AY1,0)=0,"",VLOOKUP($K$3&amp;" Position",squad!$A$1:$CC$60,AY1,0))</f>
        <v>#N/A</v>
      </c>
      <c r="AZ4" s="532" t="e">
        <f>IF(VLOOKUP($K$3&amp;" Position",squad!$A$1:$CC$60,AZ1,0)=0,"",VLOOKUP($K$3&amp;" Position",squad!$A$1:$CC$60,AZ1,0))</f>
        <v>#N/A</v>
      </c>
      <c r="BA4" s="532" t="e">
        <f>IF(VLOOKUP($K$3&amp;" Position",squad!$A$1:$CC$60,BA1,0)=0,"",VLOOKUP($K$3&amp;" Position",squad!$A$1:$CC$60,BA1,0))</f>
        <v>#N/A</v>
      </c>
      <c r="BB4" s="532" t="e">
        <f>IF(VLOOKUP($K$3&amp;" Position",squad!$A$1:$CC$60,BB1,0)=0,"",VLOOKUP($K$3&amp;" Position",squad!$A$1:$CC$60,BB1,0))</f>
        <v>#N/A</v>
      </c>
      <c r="BC4" s="532" t="e">
        <f>IF(VLOOKUP($K$3&amp;" Position",squad!$A$1:$CC$60,BC1,0)=0,"",VLOOKUP($K$3&amp;" Position",squad!$A$1:$CC$60,BC1,0))</f>
        <v>#N/A</v>
      </c>
      <c r="BD4" s="532" t="e">
        <f>IF(VLOOKUP($K$3&amp;" Position",squad!$A$1:$CC$60,BD1,0)=0,"",VLOOKUP($K$3&amp;" Position",squad!$A$1:$CC$60,BD1,0))</f>
        <v>#N/A</v>
      </c>
      <c r="BE4" s="532" t="e">
        <f>IF(VLOOKUP($K$3&amp;" Position",squad!$A$1:$CC$60,BE1,0)=0,"",VLOOKUP($K$3&amp;" Position",squad!$A$1:$CC$60,BE1,0))</f>
        <v>#N/A</v>
      </c>
      <c r="BF4" s="532" t="e">
        <f>IF(VLOOKUP($K$3&amp;" Position",squad!$A$1:$CC$60,BF1,0)=0,"",VLOOKUP($K$3&amp;" Position",squad!$A$1:$CC$60,BF1,0))</f>
        <v>#N/A</v>
      </c>
      <c r="BG4" s="532" t="e">
        <f>IF(VLOOKUP($K$3&amp;" Position",squad!$A$1:$CC$60,BG1,0)=0,"",VLOOKUP($K$3&amp;" Position",squad!$A$1:$CC$60,BG1,0))</f>
        <v>#N/A</v>
      </c>
      <c r="BH4" s="532" t="e">
        <f>IF(VLOOKUP($K$3&amp;" Position",squad!$A$1:$CC$60,BH1,0)=0,"",VLOOKUP($K$3&amp;" Position",squad!$A$1:$CC$60,BH1,0))</f>
        <v>#N/A</v>
      </c>
      <c r="BI4" s="532" t="e">
        <f>IF(VLOOKUP($K$3&amp;" Position",squad!$A$1:$CC$60,BI1,0)=0,"",VLOOKUP($K$3&amp;" Position",squad!$A$1:$CC$60,BI1,0))</f>
        <v>#N/A</v>
      </c>
      <c r="BJ4" s="532" t="e">
        <f>IF(VLOOKUP($K$3&amp;" Position",squad!$A$1:$CC$60,BJ1,0)=0,"",VLOOKUP($K$3&amp;" Position",squad!$A$1:$CC$60,BJ1,0))</f>
        <v>#N/A</v>
      </c>
      <c r="BK4" s="532" t="e">
        <f>IF(VLOOKUP($K$3&amp;" Position",squad!$A$1:$CC$60,BK1,0)=0,"",VLOOKUP($K$3&amp;" Position",squad!$A$1:$CC$60,BK1,0))</f>
        <v>#N/A</v>
      </c>
      <c r="BL4" s="532" t="e">
        <f>IF(VLOOKUP($K$3&amp;" Position",squad!$A$1:$CC$60,BL1,0)=0,"",VLOOKUP($K$3&amp;" Position",squad!$A$1:$CC$60,BL1,0))</f>
        <v>#N/A</v>
      </c>
      <c r="BM4" s="532" t="e">
        <f>IF(VLOOKUP($K$3&amp;" Position",squad!$A$1:$CC$60,BM1,0)=0,"",VLOOKUP($K$3&amp;" Position",squad!$A$1:$CC$60,BM1,0))</f>
        <v>#N/A</v>
      </c>
      <c r="BN4" s="532" t="e">
        <f>IF(VLOOKUP($K$3&amp;" Position",squad!$A$1:$CC$60,BN1,0)=0,"",VLOOKUP($K$3&amp;" Position",squad!$A$1:$CC$60,BN1,0))</f>
        <v>#N/A</v>
      </c>
      <c r="BO4" s="532" t="e">
        <f>IF(VLOOKUP($K$3&amp;" Position",squad!$A$1:$CC$60,BO1,0)=0,"",VLOOKUP($K$3&amp;" Position",squad!$A$1:$CC$60,BO1,0))</f>
        <v>#N/A</v>
      </c>
      <c r="BP4" s="532" t="e">
        <f>IF(VLOOKUP($K$3&amp;" Position",squad!$A$1:$CC$60,BP1,0)=0,"",VLOOKUP($K$3&amp;" Position",squad!$A$1:$CC$60,BP1,0))</f>
        <v>#N/A</v>
      </c>
      <c r="BQ4" s="532" t="e">
        <f>IF(VLOOKUP($K$3&amp;" Position",squad!$A$1:$CC$60,BQ1,0)=0,"",VLOOKUP($K$3&amp;" Position",squad!$A$1:$CC$60,BQ1,0))</f>
        <v>#N/A</v>
      </c>
      <c r="BR4" s="532" t="e">
        <f>IF(VLOOKUP($K$3&amp;" Position",squad!$A$1:$CC$60,BR1,0)=0,"",VLOOKUP($K$3&amp;" Position",squad!$A$1:$CC$60,BR1,0))</f>
        <v>#N/A</v>
      </c>
      <c r="BS4" s="532" t="e">
        <f>IF(VLOOKUP($K$3&amp;" Position",squad!$A$1:$CC$60,BS1,0)=0,"",VLOOKUP($K$3&amp;" Position",squad!$A$1:$CC$60,BS1,0))</f>
        <v>#N/A</v>
      </c>
      <c r="BT4" s="532" t="e">
        <f>IF(VLOOKUP($K$3&amp;" Position",squad!$A$1:$CC$60,BT1,0)=0,"",VLOOKUP($K$3&amp;" Position",squad!$A$1:$CC$60,BT1,0))</f>
        <v>#N/A</v>
      </c>
      <c r="BU4" s="532" t="e">
        <f>IF(VLOOKUP($K$3&amp;" Position",squad!$A$1:$CC$60,BU1,0)=0,"",VLOOKUP($K$3&amp;" Position",squad!$A$1:$CC$60,BU1,0))</f>
        <v>#N/A</v>
      </c>
      <c r="BV4" s="532" t="e">
        <f>IF(VLOOKUP($K$3&amp;" Position",squad!$A$1:$CC$60,BV1,0)=0,"",VLOOKUP($K$3&amp;" Position",squad!$A$1:$CC$60,BV1,0))</f>
        <v>#N/A</v>
      </c>
      <c r="BW4" s="532" t="e">
        <f>IF(VLOOKUP($K$3&amp;" Position",squad!$A$1:$CC$60,BW1,0)=0,"",VLOOKUP($K$3&amp;" Position",squad!$A$1:$CC$60,BW1,0))</f>
        <v>#N/A</v>
      </c>
      <c r="BX4" s="532" t="e">
        <f>IF(VLOOKUP($K$3&amp;" Position",squad!$A$1:$CC$60,BX1,0)=0,"",VLOOKUP($K$3&amp;" Position",squad!$A$1:$CC$60,BX1,0))</f>
        <v>#N/A</v>
      </c>
      <c r="BY4" s="532" t="e">
        <f>IF(VLOOKUP($K$3&amp;" Position",squad!$A$1:$CC$60,BY1,0)=0,"",VLOOKUP($K$3&amp;" Position",squad!$A$1:$CC$60,BY1,0))</f>
        <v>#N/A</v>
      </c>
      <c r="BZ4" s="532" t="e">
        <f>IF(VLOOKUP($K$3&amp;" Position",squad!$A$1:$CC$60,BZ1,0)=0,"",VLOOKUP($K$3&amp;" Position",squad!$A$1:$CC$60,BZ1,0))</f>
        <v>#N/A</v>
      </c>
      <c r="CA4" s="532" t="e">
        <f>IF(VLOOKUP($K$3&amp;" Position",squad!$A$1:$CC$60,CA1,0)=0,"",VLOOKUP($K$3&amp;" Position",squad!$A$1:$CC$60,CA1,0))</f>
        <v>#N/A</v>
      </c>
      <c r="CB4" s="532" t="e">
        <f>IF(VLOOKUP($K$3&amp;" Position",squad!$A$1:$CC$60,CB1,0)=0,"",VLOOKUP($K$3&amp;" Position",squad!$A$1:$CC$60,CB1,0))</f>
        <v>#N/A</v>
      </c>
      <c r="CC4" s="532" t="e">
        <f>IF(VLOOKUP($K$3&amp;" Position",squad!$A$1:$CC$60,CC1,0)=0,"",VLOOKUP($K$3&amp;" Position",squad!$A$1:$CC$60,CC1,0))</f>
        <v>#N/A</v>
      </c>
      <c r="CD4" s="532" t="e">
        <f>IF(VLOOKUP($K$3,squad!$A$1:$CC$60,CD1,0)=0,"",VLOOKUP($K$3,squad!$A$1:$CC$60,CD1,0))</f>
        <v>#N/A</v>
      </c>
      <c r="CE4" s="532" t="e">
        <f>IF(VLOOKUP($K$3,squad!$A$1:$CC$60,CE1,0)=0,"",VLOOKUP($K$3,squad!$A$1:$CC$60,CE1,0))</f>
        <v>#N/A</v>
      </c>
      <c r="CF4" s="532" t="e">
        <f>IF(VLOOKUP($K$3,squad!$A$1:$CC$60,CF1,0)=0,"",VLOOKUP($K$3,squad!$A$1:$CC$60,CF1,0))</f>
        <v>#N/A</v>
      </c>
      <c r="CG4" s="532" t="e">
        <f>IF(VLOOKUP($K$3,squad!$A$1:$CC$60,CG1,0)=0,"",VLOOKUP($K$3,squad!$A$1:$CC$60,CG1,0))</f>
        <v>#N/A</v>
      </c>
      <c r="CH4" s="532" t="e">
        <f>IF(VLOOKUP($K$3,squad!$A$1:$CC$60,CH1,0)=0,"",VLOOKUP($K$3,squad!$A$1:$CC$60,CH1,0))</f>
        <v>#N/A</v>
      </c>
      <c r="CI4" s="532" t="e">
        <f>IF(VLOOKUP($K$3,squad!$A$1:$CC$60,CI1,0)=0,"",VLOOKUP($K$3,squad!$A$1:$CC$60,CI1,0))</f>
        <v>#N/A</v>
      </c>
      <c r="CJ4" s="532" t="e">
        <f>IF(VLOOKUP($K$3,squad!$A$1:$CC$60,CJ1,0)=0,"",VLOOKUP($K$3,squad!$A$1:$CC$60,CJ1,0))</f>
        <v>#N/A</v>
      </c>
      <c r="CK4" s="532" t="e">
        <f>IF(VLOOKUP($K$3,squad!$A$1:$CC$60,CK1,0)=0,"",VLOOKUP($K$3,squad!$A$1:$CC$60,CK1,0))</f>
        <v>#N/A</v>
      </c>
      <c r="CL4" s="532" t="e">
        <f>IF(VLOOKUP($K$3,squad!$A$1:$CC$60,CL1,0)=0,"",VLOOKUP($K$3,squad!$A$1:$CC$60,CL1,0))</f>
        <v>#N/A</v>
      </c>
    </row>
    <row r="5" spans="1:90" ht="14.25">
      <c r="A5" s="524"/>
      <c r="D5" s="527"/>
      <c r="E5" s="529" t="str">
        <f t="shared" ref="E5:E14" si="1">IF(ISNUMBER(B5),IF(RIGHT(TRIM(C5),11)="Substituted",LEFT(TRIM(C5),LEN(TRIM(C5))-12),TRIM(C5)),IF(B5="",IF(RIGHT(TRIM(C5),11)="Substituted",LEFT(TRIM(C5),LEN(TRIM(C5))-12),TRIM(C5)),IF(RIGHT(TRIM(B5),11)="Substituted",LEFT(TRIM(B5),LEN(TRIM(B5))-12),TRIM(B5))))</f>
        <v/>
      </c>
      <c r="G5" s="530" t="str">
        <f t="shared" si="0"/>
        <v>X</v>
      </c>
      <c r="H5" s="531"/>
      <c r="I5" s="523"/>
      <c r="J5" s="532" t="s">
        <v>221</v>
      </c>
      <c r="K5" s="532" t="e">
        <f>IF(VLOOKUP($K$3&amp;" num",squad!$A$1:$CC$60,K1,0)=0,"",VLOOKUP($K$3&amp;" num",squad!$A$1:$CC$60,K1,0))</f>
        <v>#N/A</v>
      </c>
      <c r="L5" s="532" t="e">
        <f>IF(VLOOKUP($K$3&amp;" num",squad!$A$1:$CC$60,L1,0)=0,"",VLOOKUP($K$3&amp;" num",squad!$A$1:$CC$60,L1,0))</f>
        <v>#N/A</v>
      </c>
      <c r="M5" s="532" t="e">
        <f>IF(VLOOKUP($K$3&amp;" num",squad!$A$1:$CC$60,M1,0)=0,"",VLOOKUP($K$3&amp;" num",squad!$A$1:$CC$60,M1,0))</f>
        <v>#N/A</v>
      </c>
      <c r="N5" s="532" t="e">
        <f>IF(VLOOKUP($K$3&amp;" num",squad!$A$1:$CC$60,N1,0)=0,"",VLOOKUP($K$3&amp;" num",squad!$A$1:$CC$60,N1,0))</f>
        <v>#N/A</v>
      </c>
      <c r="O5" s="532" t="e">
        <f>IF(VLOOKUP($K$3&amp;" num",squad!$A$1:$CC$60,O1,0)=0,"",VLOOKUP($K$3&amp;" num",squad!$A$1:$CC$60,O1,0))</f>
        <v>#N/A</v>
      </c>
      <c r="P5" s="532" t="e">
        <f>IF(VLOOKUP($K$3&amp;" num",squad!$A$1:$CC$60,P1,0)=0,"",VLOOKUP($K$3&amp;" num",squad!$A$1:$CC$60,P1,0))</f>
        <v>#N/A</v>
      </c>
      <c r="Q5" s="532" t="e">
        <f>IF(VLOOKUP($K$3&amp;" num",squad!$A$1:$CC$60,Q1,0)=0,"",VLOOKUP($K$3&amp;" num",squad!$A$1:$CC$60,Q1,0))</f>
        <v>#N/A</v>
      </c>
      <c r="R5" s="532" t="e">
        <f>IF(VLOOKUP($K$3&amp;" num",squad!$A$1:$CC$60,R1,0)=0,"",VLOOKUP($K$3&amp;" num",squad!$A$1:$CC$60,R1,0))</f>
        <v>#N/A</v>
      </c>
      <c r="S5" s="532" t="e">
        <f>IF(VLOOKUP($K$3&amp;" num",squad!$A$1:$CC$60,S1,0)=0,"",VLOOKUP($K$3&amp;" num",squad!$A$1:$CC$60,S1,0))</f>
        <v>#N/A</v>
      </c>
      <c r="T5" s="532" t="e">
        <f>IF(VLOOKUP($K$3&amp;" num",squad!$A$1:$CC$60,T1,0)=0,"",VLOOKUP($K$3&amp;" num",squad!$A$1:$CC$60,T1,0))</f>
        <v>#N/A</v>
      </c>
      <c r="U5" s="532" t="e">
        <f>IF(VLOOKUP($K$3&amp;" num",squad!$A$1:$CC$60,U1,0)=0,"",VLOOKUP($K$3&amp;" num",squad!$A$1:$CC$60,U1,0))</f>
        <v>#N/A</v>
      </c>
      <c r="V5" s="532" t="e">
        <f>IF(VLOOKUP($K$3&amp;" num",squad!$A$1:$CC$60,V1,0)=0,"",VLOOKUP($K$3&amp;" num",squad!$A$1:$CC$60,V1,0))</f>
        <v>#N/A</v>
      </c>
      <c r="W5" s="532" t="e">
        <f>IF(VLOOKUP($K$3&amp;" num",squad!$A$1:$CC$60,W1,0)=0,"",VLOOKUP($K$3&amp;" num",squad!$A$1:$CC$60,W1,0))</f>
        <v>#N/A</v>
      </c>
      <c r="X5" s="532" t="e">
        <f>IF(VLOOKUP($K$3&amp;" num",squad!$A$1:$CC$60,X1,0)=0,"",VLOOKUP($K$3&amp;" num",squad!$A$1:$CC$60,X1,0))</f>
        <v>#N/A</v>
      </c>
      <c r="Y5" s="532" t="e">
        <f>IF(VLOOKUP($K$3&amp;" num",squad!$A$1:$CC$60,Y1,0)=0,"",VLOOKUP($K$3&amp;" num",squad!$A$1:$CC$60,Y1,0))</f>
        <v>#N/A</v>
      </c>
      <c r="Z5" s="532" t="e">
        <f>IF(VLOOKUP($K$3&amp;" num",squad!$A$1:$CC$60,Z1,0)=0,"",VLOOKUP($K$3&amp;" num",squad!$A$1:$CC$60,Z1,0))</f>
        <v>#N/A</v>
      </c>
      <c r="AA5" s="532" t="e">
        <f>IF(VLOOKUP($K$3&amp;" num",squad!$A$1:$CC$60,AA1,0)=0,"",VLOOKUP($K$3&amp;" num",squad!$A$1:$CC$60,AA1,0))</f>
        <v>#N/A</v>
      </c>
      <c r="AB5" s="532" t="e">
        <f>IF(VLOOKUP($K$3&amp;" num",squad!$A$1:$CC$60,AB1,0)=0,"",VLOOKUP($K$3&amp;" num",squad!$A$1:$CC$60,AB1,0))</f>
        <v>#N/A</v>
      </c>
      <c r="AC5" s="532" t="e">
        <f>IF(VLOOKUP($K$3&amp;" num",squad!$A$1:$CC$60,AC1,0)=0,"",VLOOKUP($K$3&amp;" num",squad!$A$1:$CC$60,AC1,0))</f>
        <v>#N/A</v>
      </c>
      <c r="AD5" s="532" t="e">
        <f>IF(VLOOKUP($K$3&amp;" num",squad!$A$1:$CC$60,AD1,0)=0,"",VLOOKUP($K$3&amp;" num",squad!$A$1:$CC$60,AD1,0))</f>
        <v>#N/A</v>
      </c>
      <c r="AE5" s="532" t="e">
        <f>IF(VLOOKUP($K$3&amp;" num",squad!$A$1:$CC$60,AE1,0)=0,"",VLOOKUP($K$3&amp;" num",squad!$A$1:$CC$60,AE1,0))</f>
        <v>#N/A</v>
      </c>
      <c r="AF5" s="532" t="e">
        <f>IF(VLOOKUP($K$3&amp;" num",squad!$A$1:$CC$60,AF1,0)=0,"",VLOOKUP($K$3&amp;" num",squad!$A$1:$CC$60,AF1,0))</f>
        <v>#N/A</v>
      </c>
      <c r="AG5" s="532" t="e">
        <f>IF(VLOOKUP($K$3&amp;" num",squad!$A$1:$CC$60,AG1,0)=0,"",VLOOKUP($K$3&amp;" num",squad!$A$1:$CC$60,AG1,0))</f>
        <v>#N/A</v>
      </c>
      <c r="AH5" s="532" t="e">
        <f>IF(VLOOKUP($K$3&amp;" num",squad!$A$1:$CC$60,AH1,0)=0,"",VLOOKUP($K$3&amp;" num",squad!$A$1:$CC$60,AH1,0))</f>
        <v>#N/A</v>
      </c>
      <c r="AI5" s="532" t="e">
        <f>IF(VLOOKUP($K$3&amp;" num",squad!$A$1:$CC$60,AI1,0)=0,"",VLOOKUP($K$3&amp;" num",squad!$A$1:$CC$60,AI1,0))</f>
        <v>#N/A</v>
      </c>
      <c r="AJ5" s="532" t="e">
        <f>IF(VLOOKUP($K$3&amp;" num",squad!$A$1:$CC$60,AJ1,0)=0,"",VLOOKUP($K$3&amp;" num",squad!$A$1:$CC$60,AJ1,0))</f>
        <v>#N/A</v>
      </c>
      <c r="AK5" s="532" t="e">
        <f>IF(VLOOKUP($K$3&amp;" num",squad!$A$1:$CC$60,AK1,0)=0,"",VLOOKUP($K$3&amp;" num",squad!$A$1:$CC$60,AK1,0))</f>
        <v>#N/A</v>
      </c>
      <c r="AL5" s="532" t="e">
        <f>IF(VLOOKUP($K$3&amp;" num",squad!$A$1:$CC$60,AL1,0)=0,"",VLOOKUP($K$3&amp;" num",squad!$A$1:$CC$60,AL1,0))</f>
        <v>#N/A</v>
      </c>
      <c r="AM5" s="532" t="e">
        <f>IF(VLOOKUP($K$3&amp;" num",squad!$A$1:$CC$60,AM1,0)=0,"",VLOOKUP($K$3&amp;" num",squad!$A$1:$CC$60,AM1,0))</f>
        <v>#N/A</v>
      </c>
      <c r="AN5" s="532" t="e">
        <f>IF(VLOOKUP($K$3&amp;" num",squad!$A$1:$CC$60,AN1,0)=0,"",VLOOKUP($K$3&amp;" num",squad!$A$1:$CC$60,AN1,0))</f>
        <v>#N/A</v>
      </c>
      <c r="AO5" s="532" t="e">
        <f>IF(VLOOKUP($K$3&amp;" num",squad!$A$1:$CC$60,AO1,0)=0,"",VLOOKUP($K$3&amp;" num",squad!$A$1:$CC$60,AO1,0))</f>
        <v>#N/A</v>
      </c>
      <c r="AP5" s="532" t="e">
        <f>IF(VLOOKUP($K$3&amp;" num",squad!$A$1:$CC$60,AP1,0)=0,"",VLOOKUP($K$3&amp;" num",squad!$A$1:$CC$60,AP1,0))</f>
        <v>#N/A</v>
      </c>
      <c r="AQ5" s="532" t="e">
        <f>IF(VLOOKUP($K$3&amp;" num",squad!$A$1:$CC$60,AQ1,0)=0,"",VLOOKUP($K$3&amp;" num",squad!$A$1:$CC$60,AQ1,0))</f>
        <v>#N/A</v>
      </c>
      <c r="AR5" s="532" t="e">
        <f>IF(VLOOKUP($K$3&amp;" num",squad!$A$1:$CC$60,AR1,0)=0,"",VLOOKUP($K$3&amp;" num",squad!$A$1:$CC$60,AR1,0))</f>
        <v>#N/A</v>
      </c>
      <c r="AS5" s="532" t="e">
        <f>IF(VLOOKUP($K$3&amp;" num",squad!$A$1:$CC$60,AS1,0)=0,"",VLOOKUP($K$3&amp;" num",squad!$A$1:$CC$60,AS1,0))</f>
        <v>#N/A</v>
      </c>
      <c r="AT5" s="532" t="e">
        <f>IF(VLOOKUP($K$3&amp;" num",squad!$A$1:$CC$60,AT1,0)=0,"",VLOOKUP($K$3&amp;" num",squad!$A$1:$CC$60,AT1,0))</f>
        <v>#N/A</v>
      </c>
      <c r="AU5" s="532" t="e">
        <f>IF(VLOOKUP($K$3&amp;" num",squad!$A$1:$CC$60,AU1,0)=0,"",VLOOKUP($K$3&amp;" num",squad!$A$1:$CC$60,AU1,0))</f>
        <v>#N/A</v>
      </c>
      <c r="AV5" s="532" t="e">
        <f>IF(VLOOKUP($K$3&amp;" num",squad!$A$1:$CC$60,AV1,0)=0,"",VLOOKUP($K$3&amp;" num",squad!$A$1:$CC$60,AV1,0))</f>
        <v>#N/A</v>
      </c>
      <c r="AW5" s="532" t="e">
        <f>IF(VLOOKUP($K$3&amp;" num",squad!$A$1:$CC$60,AW1,0)=0,"",VLOOKUP($K$3&amp;" num",squad!$A$1:$CC$60,AW1,0))</f>
        <v>#N/A</v>
      </c>
      <c r="AX5" s="532" t="e">
        <f>IF(VLOOKUP($K$3&amp;" num",squad!$A$1:$CC$60,AX1,0)=0,"",VLOOKUP($K$3&amp;" num",squad!$A$1:$CC$60,AX1,0))</f>
        <v>#N/A</v>
      </c>
      <c r="AY5" s="532" t="e">
        <f>IF(VLOOKUP($K$3&amp;" num",squad!$A$1:$CC$60,AY1,0)=0,"",VLOOKUP($K$3&amp;" num",squad!$A$1:$CC$60,AY1,0))</f>
        <v>#N/A</v>
      </c>
      <c r="AZ5" s="532" t="e">
        <f>IF(VLOOKUP($K$3&amp;" num",squad!$A$1:$CC$60,AZ1,0)=0,"",VLOOKUP($K$3&amp;" num",squad!$A$1:$CC$60,AZ1,0))</f>
        <v>#N/A</v>
      </c>
      <c r="BA5" s="532" t="e">
        <f>IF(VLOOKUP($K$3&amp;" num",squad!$A$1:$CC$60,BA1,0)=0,"",VLOOKUP($K$3&amp;" num",squad!$A$1:$CC$60,BA1,0))</f>
        <v>#N/A</v>
      </c>
      <c r="BB5" s="532" t="e">
        <f>IF(VLOOKUP($K$3&amp;" num",squad!$A$1:$CC$60,BB1,0)=0,"",VLOOKUP($K$3&amp;" num",squad!$A$1:$CC$60,BB1,0))</f>
        <v>#N/A</v>
      </c>
      <c r="BC5" s="532" t="e">
        <f>IF(VLOOKUP($K$3&amp;" num",squad!$A$1:$CC$60,BC1,0)=0,"",VLOOKUP($K$3&amp;" num",squad!$A$1:$CC$60,BC1,0))</f>
        <v>#N/A</v>
      </c>
      <c r="BD5" s="532" t="e">
        <f>IF(VLOOKUP($K$3&amp;" num",squad!$A$1:$CC$60,BD1,0)=0,"",VLOOKUP($K$3&amp;" num",squad!$A$1:$CC$60,BD1,0))</f>
        <v>#N/A</v>
      </c>
      <c r="BE5" s="532" t="e">
        <f>IF(VLOOKUP($K$3&amp;" num",squad!$A$1:$CC$60,BE1,0)=0,"",VLOOKUP($K$3&amp;" num",squad!$A$1:$CC$60,BE1,0))</f>
        <v>#N/A</v>
      </c>
      <c r="BF5" s="532" t="e">
        <f>IF(VLOOKUP($K$3&amp;" num",squad!$A$1:$CC$60,BF1,0)=0,"",VLOOKUP($K$3&amp;" num",squad!$A$1:$CC$60,BF1,0))</f>
        <v>#N/A</v>
      </c>
      <c r="BG5" s="532" t="e">
        <f>IF(VLOOKUP($K$3&amp;" num",squad!$A$1:$CC$60,BG1,0)=0,"",VLOOKUP($K$3&amp;" num",squad!$A$1:$CC$60,BG1,0))</f>
        <v>#N/A</v>
      </c>
      <c r="BH5" s="532" t="e">
        <f>IF(VLOOKUP($K$3&amp;" num",squad!$A$1:$CC$60,BH1,0)=0,"",VLOOKUP($K$3&amp;" num",squad!$A$1:$CC$60,BH1,0))</f>
        <v>#N/A</v>
      </c>
      <c r="BI5" s="532" t="e">
        <f>IF(VLOOKUP($K$3&amp;" num",squad!$A$1:$CC$60,BI1,0)=0,"",VLOOKUP($K$3&amp;" num",squad!$A$1:$CC$60,BI1,0))</f>
        <v>#N/A</v>
      </c>
      <c r="BJ5" s="532" t="e">
        <f>IF(VLOOKUP($K$3&amp;" num",squad!$A$1:$CC$60,BJ1,0)=0,"",VLOOKUP($K$3&amp;" num",squad!$A$1:$CC$60,BJ1,0))</f>
        <v>#N/A</v>
      </c>
      <c r="BK5" s="532" t="e">
        <f>IF(VLOOKUP($K$3&amp;" num",squad!$A$1:$CC$60,BK1,0)=0,"",VLOOKUP($K$3&amp;" num",squad!$A$1:$CC$60,BK1,0))</f>
        <v>#N/A</v>
      </c>
      <c r="BL5" s="532" t="e">
        <f>IF(VLOOKUP($K$3&amp;" num",squad!$A$1:$CC$60,BL1,0)=0,"",VLOOKUP($K$3&amp;" num",squad!$A$1:$CC$60,BL1,0))</f>
        <v>#N/A</v>
      </c>
      <c r="BM5" s="532" t="e">
        <f>IF(VLOOKUP($K$3&amp;" num",squad!$A$1:$CC$60,BM1,0)=0,"",VLOOKUP($K$3&amp;" num",squad!$A$1:$CC$60,BM1,0))</f>
        <v>#N/A</v>
      </c>
      <c r="BN5" s="532" t="e">
        <f>IF(VLOOKUP($K$3&amp;" num",squad!$A$1:$CC$60,BN1,0)=0,"",VLOOKUP($K$3&amp;" num",squad!$A$1:$CC$60,BN1,0))</f>
        <v>#N/A</v>
      </c>
      <c r="BO5" s="532" t="e">
        <f>IF(VLOOKUP($K$3&amp;" num",squad!$A$1:$CC$60,BO1,0)=0,"",VLOOKUP($K$3&amp;" num",squad!$A$1:$CC$60,BO1,0))</f>
        <v>#N/A</v>
      </c>
      <c r="BP5" s="532" t="e">
        <f>IF(VLOOKUP($K$3&amp;" num",squad!$A$1:$CC$60,BP1,0)=0,"",VLOOKUP($K$3&amp;" num",squad!$A$1:$CC$60,BP1,0))</f>
        <v>#N/A</v>
      </c>
      <c r="BQ5" s="532" t="e">
        <f>IF(VLOOKUP($K$3&amp;" num",squad!$A$1:$CC$60,BQ1,0)=0,"",VLOOKUP($K$3&amp;" num",squad!$A$1:$CC$60,BQ1,0))</f>
        <v>#N/A</v>
      </c>
      <c r="BR5" s="532" t="e">
        <f>IF(VLOOKUP($K$3&amp;" num",squad!$A$1:$CC$60,BR1,0)=0,"",VLOOKUP($K$3&amp;" num",squad!$A$1:$CC$60,BR1,0))</f>
        <v>#N/A</v>
      </c>
      <c r="BS5" s="532" t="e">
        <f>IF(VLOOKUP($K$3&amp;" num",squad!$A$1:$CC$60,BS1,0)=0,"",VLOOKUP($K$3&amp;" num",squad!$A$1:$CC$60,BS1,0))</f>
        <v>#N/A</v>
      </c>
      <c r="BT5" s="532" t="e">
        <f>IF(VLOOKUP($K$3&amp;" num",squad!$A$1:$CC$60,BT1,0)=0,"",VLOOKUP($K$3&amp;" num",squad!$A$1:$CC$60,BT1,0))</f>
        <v>#N/A</v>
      </c>
      <c r="BU5" s="532" t="e">
        <f>IF(VLOOKUP($K$3&amp;" num",squad!$A$1:$CC$60,BU1,0)=0,"",VLOOKUP($K$3&amp;" num",squad!$A$1:$CC$60,BU1,0))</f>
        <v>#N/A</v>
      </c>
      <c r="BV5" s="532" t="e">
        <f>IF(VLOOKUP($K$3&amp;" num",squad!$A$1:$CC$60,BV1,0)=0,"",VLOOKUP($K$3&amp;" num",squad!$A$1:$CC$60,BV1,0))</f>
        <v>#N/A</v>
      </c>
      <c r="BW5" s="532" t="e">
        <f>IF(VLOOKUP($K$3&amp;" num",squad!$A$1:$CC$60,BW1,0)=0,"",VLOOKUP($K$3&amp;" num",squad!$A$1:$CC$60,BW1,0))</f>
        <v>#N/A</v>
      </c>
      <c r="BX5" s="532" t="e">
        <f>IF(VLOOKUP($K$3&amp;" num",squad!$A$1:$CC$60,BX1,0)=0,"",VLOOKUP($K$3&amp;" num",squad!$A$1:$CC$60,BX1,0))</f>
        <v>#N/A</v>
      </c>
      <c r="BY5" s="532" t="e">
        <f>IF(VLOOKUP($K$3&amp;" num",squad!$A$1:$CC$60,BY1,0)=0,"",VLOOKUP($K$3&amp;" num",squad!$A$1:$CC$60,BY1,0))</f>
        <v>#N/A</v>
      </c>
      <c r="BZ5" s="532" t="e">
        <f>IF(VLOOKUP($K$3&amp;" num",squad!$A$1:$CC$60,BZ1,0)=0,"",VLOOKUP($K$3&amp;" num",squad!$A$1:$CC$60,BZ1,0))</f>
        <v>#N/A</v>
      </c>
      <c r="CA5" s="532" t="e">
        <f>IF(VLOOKUP($K$3&amp;" num",squad!$A$1:$CC$60,CA1,0)=0,"",VLOOKUP($K$3&amp;" num",squad!$A$1:$CC$60,CA1,0))</f>
        <v>#N/A</v>
      </c>
      <c r="CB5" s="532" t="e">
        <f>IF(VLOOKUP($K$3&amp;" num",squad!$A$1:$CC$60,CB1,0)=0,"",VLOOKUP($K$3&amp;" num",squad!$A$1:$CC$60,CB1,0))</f>
        <v>#N/A</v>
      </c>
      <c r="CC5" s="532" t="e">
        <f>IF(VLOOKUP($K$3&amp;" num",squad!$A$1:$CC$60,CC1,0)=0,"",VLOOKUP($K$3&amp;" num",squad!$A$1:$CC$60,CC1,0))</f>
        <v>#N/A</v>
      </c>
      <c r="CD5" s="532" t="e">
        <f>IF(VLOOKUP($K$3&amp;" num",squad!$A$1:$CC$60,CD1,0)=0,"",VLOOKUP($K$3&amp;" num",squad!$A$1:$CC$60,CD1,0))</f>
        <v>#N/A</v>
      </c>
      <c r="CE5" s="532" t="e">
        <f>IF(VLOOKUP($K$3&amp;" num",squad!$A$1:$CC$60,CE1,0)=0,"",VLOOKUP($K$3&amp;" num",squad!$A$1:$CC$60,CE1,0))</f>
        <v>#N/A</v>
      </c>
      <c r="CF5" s="532" t="e">
        <f>IF(VLOOKUP($K$3&amp;" num",squad!$A$1:$CC$60,CF1,0)=0,"",VLOOKUP($K$3&amp;" num",squad!$A$1:$CC$60,CF1,0))</f>
        <v>#N/A</v>
      </c>
      <c r="CG5" s="532" t="e">
        <f>IF(VLOOKUP($K$3&amp;" num",squad!$A$1:$CC$60,CG1,0)=0,"",VLOOKUP($K$3&amp;" num",squad!$A$1:$CC$60,CG1,0))</f>
        <v>#N/A</v>
      </c>
      <c r="CH5" s="532" t="e">
        <f>IF(VLOOKUP($K$3&amp;" num",squad!$A$1:$CC$60,CH1,0)=0,"",VLOOKUP($K$3&amp;" num",squad!$A$1:$CC$60,CH1,0))</f>
        <v>#N/A</v>
      </c>
      <c r="CI5" s="532" t="e">
        <f>IF(VLOOKUP($K$3&amp;" num",squad!$A$1:$CC$60,CI1,0)=0,"",VLOOKUP($K$3&amp;" num",squad!$A$1:$CC$60,CI1,0))</f>
        <v>#N/A</v>
      </c>
      <c r="CJ5" s="532" t="e">
        <f>IF(VLOOKUP($K$3&amp;" num",squad!$A$1:$CC$60,CJ1,0)=0,"",VLOOKUP($K$3&amp;" num",squad!$A$1:$CC$60,CJ1,0))</f>
        <v>#N/A</v>
      </c>
      <c r="CK5" s="532" t="e">
        <f>IF(VLOOKUP($K$3&amp;" num",squad!$A$1:$CC$60,CK1,0)=0,"",VLOOKUP($K$3&amp;" num",squad!$A$1:$CC$60,CK1,0))</f>
        <v>#N/A</v>
      </c>
      <c r="CL5" s="532" t="e">
        <f>IF(VLOOKUP($K$3&amp;" num",squad!$A$1:$CC$60,CL1,0)=0,"",VLOOKUP($K$3&amp;" num",squad!$A$1:$CC$60,CL1,0))</f>
        <v>#N/A</v>
      </c>
    </row>
    <row r="6" spans="1:90" ht="14.25">
      <c r="A6" s="524"/>
      <c r="D6" s="527"/>
      <c r="E6" s="529" t="str">
        <f t="shared" si="1"/>
        <v/>
      </c>
      <c r="G6" s="530" t="str">
        <f t="shared" si="0"/>
        <v>X</v>
      </c>
      <c r="H6" s="531"/>
      <c r="I6" s="523"/>
      <c r="J6" s="532" t="s">
        <v>222</v>
      </c>
      <c r="K6" s="532" t="e">
        <f>IF(VLOOKUP($K$3,squad!$A$1:$CC$60,K1,0)=0,"",VLOOKUP($K$3,squad!$A$1:$CC$60,K1,0))</f>
        <v>#N/A</v>
      </c>
      <c r="L6" s="532" t="e">
        <f>IF(VLOOKUP($K$3,squad!$A$1:$CC$60,L1,0)=0,"",VLOOKUP($K$3,squad!$A$1:$CC$60,L1,0))</f>
        <v>#N/A</v>
      </c>
      <c r="M6" s="532" t="e">
        <f>IF(VLOOKUP($K$3,squad!$A$1:$CC$60,M1,0)=0,"",VLOOKUP($K$3,squad!$A$1:$CC$60,M1,0))</f>
        <v>#N/A</v>
      </c>
      <c r="N6" s="532" t="e">
        <f>IF(VLOOKUP($K$3,squad!$A$1:$CC$60,N1,0)=0,"",VLOOKUP($K$3,squad!$A$1:$CC$60,N1,0))</f>
        <v>#N/A</v>
      </c>
      <c r="O6" s="532" t="e">
        <f>IF(VLOOKUP($K$3,squad!$A$1:$CC$60,O1,0)=0,"",VLOOKUP($K$3,squad!$A$1:$CC$60,O1,0))</f>
        <v>#N/A</v>
      </c>
      <c r="P6" s="532" t="e">
        <f>IF(VLOOKUP($K$3,squad!$A$1:$CC$60,P1,0)=0,"",VLOOKUP($K$3,squad!$A$1:$CC$60,P1,0))</f>
        <v>#N/A</v>
      </c>
      <c r="Q6" s="532" t="e">
        <f>IF(VLOOKUP($K$3,squad!$A$1:$CC$60,Q1,0)=0,"",VLOOKUP($K$3,squad!$A$1:$CC$60,Q1,0))</f>
        <v>#N/A</v>
      </c>
      <c r="R6" s="532" t="e">
        <f>IF(VLOOKUP($K$3,squad!$A$1:$CC$60,R1,0)=0,"",VLOOKUP($K$3,squad!$A$1:$CC$60,R1,0))</f>
        <v>#N/A</v>
      </c>
      <c r="S6" s="532" t="e">
        <f>IF(VLOOKUP($K$3,squad!$A$1:$CC$60,S1,0)=0,"",VLOOKUP($K$3,squad!$A$1:$CC$60,S1,0))</f>
        <v>#N/A</v>
      </c>
      <c r="T6" s="532" t="e">
        <f>IF(VLOOKUP($K$3,squad!$A$1:$CC$60,T1,0)=0,"",VLOOKUP($K$3,squad!$A$1:$CC$60,T1,0))</f>
        <v>#N/A</v>
      </c>
      <c r="U6" s="532" t="e">
        <f>IF(VLOOKUP($K$3,squad!$A$1:$CC$60,U1,0)=0,"",VLOOKUP($K$3,squad!$A$1:$CC$60,U1,0))</f>
        <v>#N/A</v>
      </c>
      <c r="V6" s="532" t="e">
        <f>IF(VLOOKUP($K$3,squad!$A$1:$CC$60,V1,0)=0,"",VLOOKUP($K$3,squad!$A$1:$CC$60,V1,0))</f>
        <v>#N/A</v>
      </c>
      <c r="W6" s="532" t="e">
        <f>IF(VLOOKUP($K$3,squad!$A$1:$CC$60,W1,0)=0,"",VLOOKUP($K$3,squad!$A$1:$CC$60,W1,0))</f>
        <v>#N/A</v>
      </c>
      <c r="X6" s="532" t="e">
        <f>IF(VLOOKUP($K$3,squad!$A$1:$CC$60,X1,0)=0,"",VLOOKUP($K$3,squad!$A$1:$CC$60,X1,0))</f>
        <v>#N/A</v>
      </c>
      <c r="Y6" s="532" t="e">
        <f>IF(VLOOKUP($K$3,squad!$A$1:$CC$60,Y1,0)=0,"",VLOOKUP($K$3,squad!$A$1:$CC$60,Y1,0))</f>
        <v>#N/A</v>
      </c>
      <c r="Z6" s="532" t="e">
        <f>IF(VLOOKUP($K$3,squad!$A$1:$CC$60,Z1,0)=0,"",VLOOKUP($K$3,squad!$A$1:$CC$60,Z1,0))</f>
        <v>#N/A</v>
      </c>
      <c r="AA6" s="532" t="e">
        <f>IF(VLOOKUP($K$3,squad!$A$1:$CC$60,AA1,0)=0,"",VLOOKUP($K$3,squad!$A$1:$CC$60,AA1,0))</f>
        <v>#N/A</v>
      </c>
      <c r="AB6" s="532" t="e">
        <f>IF(VLOOKUP($K$3,squad!$A$1:$CC$60,AB1,0)=0,"",VLOOKUP($K$3,squad!$A$1:$CC$60,AB1,0))</f>
        <v>#N/A</v>
      </c>
      <c r="AC6" s="532" t="e">
        <f>IF(VLOOKUP($K$3,squad!$A$1:$CC$60,AC1,0)=0,"",VLOOKUP($K$3,squad!$A$1:$CC$60,AC1,0))</f>
        <v>#N/A</v>
      </c>
      <c r="AD6" s="532" t="e">
        <f>IF(VLOOKUP($K$3,squad!$A$1:$CC$60,AD1,0)=0,"",VLOOKUP($K$3,squad!$A$1:$CC$60,AD1,0))</f>
        <v>#N/A</v>
      </c>
      <c r="AE6" s="532" t="e">
        <f>IF(VLOOKUP($K$3,squad!$A$1:$CC$60,AE1,0)=0,"",VLOOKUP($K$3,squad!$A$1:$CC$60,AE1,0))</f>
        <v>#N/A</v>
      </c>
      <c r="AF6" s="532" t="e">
        <f>IF(VLOOKUP($K$3,squad!$A$1:$CC$60,AF1,0)=0,"",VLOOKUP($K$3,squad!$A$1:$CC$60,AF1,0))</f>
        <v>#N/A</v>
      </c>
      <c r="AG6" s="532" t="e">
        <f>IF(VLOOKUP($K$3,squad!$A$1:$CC$60,AG1,0)=0,"",VLOOKUP($K$3,squad!$A$1:$CC$60,AG1,0))</f>
        <v>#N/A</v>
      </c>
      <c r="AH6" s="532" t="e">
        <f>IF(VLOOKUP($K$3,squad!$A$1:$CC$60,AH1,0)=0,"",VLOOKUP($K$3,squad!$A$1:$CC$60,AH1,0))</f>
        <v>#N/A</v>
      </c>
      <c r="AI6" s="532" t="e">
        <f>IF(VLOOKUP($K$3,squad!$A$1:$CC$60,AI1,0)=0,"",VLOOKUP($K$3,squad!$A$1:$CC$60,AI1,0))</f>
        <v>#N/A</v>
      </c>
      <c r="AJ6" s="532" t="e">
        <f>IF(VLOOKUP($K$3,squad!$A$1:$CC$60,AJ1,0)=0,"",VLOOKUP($K$3,squad!$A$1:$CC$60,AJ1,0))</f>
        <v>#N/A</v>
      </c>
      <c r="AK6" s="532" t="e">
        <f>IF(VLOOKUP($K$3,squad!$A$1:$CC$60,AK1,0)=0,"",VLOOKUP($K$3,squad!$A$1:$CC$60,AK1,0))</f>
        <v>#N/A</v>
      </c>
      <c r="AL6" s="532" t="e">
        <f>IF(VLOOKUP($K$3,squad!$A$1:$CC$60,AL1,0)=0,"",VLOOKUP($K$3,squad!$A$1:$CC$60,AL1,0))</f>
        <v>#N/A</v>
      </c>
      <c r="AM6" s="532" t="e">
        <f>IF(VLOOKUP($K$3,squad!$A$1:$CC$60,AM1,0)=0,"",VLOOKUP($K$3,squad!$A$1:$CC$60,AM1,0))</f>
        <v>#N/A</v>
      </c>
      <c r="AN6" s="532" t="e">
        <f>IF(VLOOKUP($K$3,squad!$A$1:$CC$60,AN1,0)=0,"",VLOOKUP($K$3,squad!$A$1:$CC$60,AN1,0))</f>
        <v>#N/A</v>
      </c>
      <c r="AO6" s="532" t="e">
        <f>IF(VLOOKUP($K$3,squad!$A$1:$CC$60,AO1,0)=0,"",VLOOKUP($K$3,squad!$A$1:$CC$60,AO1,0))</f>
        <v>#N/A</v>
      </c>
      <c r="AP6" s="532" t="e">
        <f>IF(VLOOKUP($K$3,squad!$A$1:$CC$60,AP1,0)=0,"",VLOOKUP($K$3,squad!$A$1:$CC$60,AP1,0))</f>
        <v>#N/A</v>
      </c>
      <c r="AQ6" s="532" t="e">
        <f>IF(VLOOKUP($K$3,squad!$A$1:$CC$60,AQ1,0)=0,"",VLOOKUP($K$3,squad!$A$1:$CC$60,AQ1,0))</f>
        <v>#N/A</v>
      </c>
      <c r="AR6" s="532" t="e">
        <f>IF(VLOOKUP($K$3,squad!$A$1:$CC$60,AR1,0)=0,"",VLOOKUP($K$3,squad!$A$1:$CC$60,AR1,0))</f>
        <v>#N/A</v>
      </c>
      <c r="AS6" s="532" t="e">
        <f>IF(VLOOKUP($K$3,squad!$A$1:$CC$60,AS1,0)=0,"",VLOOKUP($K$3,squad!$A$1:$CC$60,AS1,0))</f>
        <v>#N/A</v>
      </c>
      <c r="AT6" s="532" t="e">
        <f>IF(VLOOKUP($K$3,squad!$A$1:$CC$60,AT1,0)=0,"",VLOOKUP($K$3,squad!$A$1:$CC$60,AT1,0))</f>
        <v>#N/A</v>
      </c>
      <c r="AU6" s="532" t="e">
        <f>IF(VLOOKUP($K$3,squad!$A$1:$CC$60,AU1,0)=0,"",VLOOKUP($K$3,squad!$A$1:$CC$60,AU1,0))</f>
        <v>#N/A</v>
      </c>
      <c r="AV6" s="532" t="e">
        <f>IF(VLOOKUP($K$3,squad!$A$1:$CC$60,AV1,0)=0,"",VLOOKUP($K$3,squad!$A$1:$CC$60,AV1,0))</f>
        <v>#N/A</v>
      </c>
      <c r="AW6" s="532" t="e">
        <f>IF(VLOOKUP($K$3,squad!$A$1:$CC$60,AW1,0)=0,"",VLOOKUP($K$3,squad!$A$1:$CC$60,AW1,0))</f>
        <v>#N/A</v>
      </c>
      <c r="AX6" s="532" t="e">
        <f>IF(VLOOKUP($K$3,squad!$A$1:$CC$60,AX1,0)=0,"",VLOOKUP($K$3,squad!$A$1:$CC$60,AX1,0))</f>
        <v>#N/A</v>
      </c>
      <c r="AY6" s="532" t="e">
        <f>IF(VLOOKUP($K$3,squad!$A$1:$CC$60,AY1,0)=0,"",VLOOKUP($K$3,squad!$A$1:$CC$60,AY1,0))</f>
        <v>#N/A</v>
      </c>
      <c r="AZ6" s="532" t="e">
        <f>IF(VLOOKUP($K$3,squad!$A$1:$CC$60,AZ1,0)=0,"",VLOOKUP($K$3,squad!$A$1:$CC$60,AZ1,0))</f>
        <v>#N/A</v>
      </c>
      <c r="BA6" s="532" t="e">
        <f>IF(VLOOKUP($K$3,squad!$A$1:$CC$60,BA1,0)=0,"",VLOOKUP($K$3,squad!$A$1:$CC$60,BA1,0))</f>
        <v>#N/A</v>
      </c>
      <c r="BB6" s="532" t="e">
        <f>IF(VLOOKUP($K$3,squad!$A$1:$CC$60,BB1,0)=0,"",VLOOKUP($K$3,squad!$A$1:$CC$60,BB1,0))</f>
        <v>#N/A</v>
      </c>
      <c r="BC6" s="532" t="e">
        <f>IF(VLOOKUP($K$3,squad!$A$1:$CC$60,BC1,0)=0,"",VLOOKUP($K$3,squad!$A$1:$CC$60,BC1,0))</f>
        <v>#N/A</v>
      </c>
      <c r="BD6" s="532" t="e">
        <f>IF(VLOOKUP($K$3,squad!$A$1:$CC$60,BD1,0)=0,"",VLOOKUP($K$3,squad!$A$1:$CC$60,BD1,0))</f>
        <v>#N/A</v>
      </c>
      <c r="BE6" s="532" t="e">
        <f>IF(VLOOKUP($K$3,squad!$A$1:$CC$60,BE1,0)=0,"",VLOOKUP($K$3,squad!$A$1:$CC$60,BE1,0))</f>
        <v>#N/A</v>
      </c>
      <c r="BF6" s="532" t="e">
        <f>IF(VLOOKUP($K$3,squad!$A$1:$CC$60,BF1,0)=0,"",VLOOKUP($K$3,squad!$A$1:$CC$60,BF1,0))</f>
        <v>#N/A</v>
      </c>
      <c r="BG6" s="532" t="e">
        <f>IF(VLOOKUP($K$3,squad!$A$1:$CC$60,BG1,0)=0,"",VLOOKUP($K$3,squad!$A$1:$CC$60,BG1,0))</f>
        <v>#N/A</v>
      </c>
      <c r="BH6" s="532" t="e">
        <f>IF(VLOOKUP($K$3,squad!$A$1:$CC$60,BH1,0)=0,"",VLOOKUP($K$3,squad!$A$1:$CC$60,BH1,0))</f>
        <v>#N/A</v>
      </c>
      <c r="BI6" s="532" t="e">
        <f>IF(VLOOKUP($K$3,squad!$A$1:$CC$60,BI1,0)=0,"",VLOOKUP($K$3,squad!$A$1:$CC$60,BI1,0))</f>
        <v>#N/A</v>
      </c>
      <c r="BJ6" s="532" t="e">
        <f>IF(VLOOKUP($K$3,squad!$A$1:$CC$60,BJ1,0)=0,"",VLOOKUP($K$3,squad!$A$1:$CC$60,BJ1,0))</f>
        <v>#N/A</v>
      </c>
      <c r="BK6" s="532" t="e">
        <f>IF(VLOOKUP($K$3,squad!$A$1:$CC$60,BK1,0)=0,"",VLOOKUP($K$3,squad!$A$1:$CC$60,BK1,0))</f>
        <v>#N/A</v>
      </c>
      <c r="BL6" s="532" t="e">
        <f>IF(VLOOKUP($K$3,squad!$A$1:$CC$60,BL1,0)=0,"",VLOOKUP($K$3,squad!$A$1:$CC$60,BL1,0))</f>
        <v>#N/A</v>
      </c>
      <c r="BM6" s="532" t="e">
        <f>IF(VLOOKUP($K$3,squad!$A$1:$CC$60,BM1,0)=0,"",VLOOKUP($K$3,squad!$A$1:$CC$60,BM1,0))</f>
        <v>#N/A</v>
      </c>
      <c r="BN6" s="532" t="e">
        <f>IF(VLOOKUP($K$3,squad!$A$1:$CC$60,BN1,0)=0,"",VLOOKUP($K$3,squad!$A$1:$CC$60,BN1,0))</f>
        <v>#N/A</v>
      </c>
      <c r="BO6" s="532" t="e">
        <f>IF(VLOOKUP($K$3,squad!$A$1:$CC$60,BO1,0)=0,"",VLOOKUP($K$3,squad!$A$1:$CC$60,BO1,0))</f>
        <v>#N/A</v>
      </c>
      <c r="BP6" s="532" t="e">
        <f>IF(VLOOKUP($K$3,squad!$A$1:$CC$60,BP1,0)=0,"",VLOOKUP($K$3,squad!$A$1:$CC$60,BP1,0))</f>
        <v>#N/A</v>
      </c>
      <c r="BQ6" s="532" t="e">
        <f>IF(VLOOKUP($K$3,squad!$A$1:$CC$60,BQ1,0)=0,"",VLOOKUP($K$3,squad!$A$1:$CC$60,BQ1,0))</f>
        <v>#N/A</v>
      </c>
      <c r="BR6" s="532" t="e">
        <f>IF(VLOOKUP($K$3,squad!$A$1:$CC$60,BR1,0)=0,"",VLOOKUP($K$3,squad!$A$1:$CC$60,BR1,0))</f>
        <v>#N/A</v>
      </c>
      <c r="BS6" s="532" t="e">
        <f>IF(VLOOKUP($K$3,squad!$A$1:$CC$60,BS1,0)=0,"",VLOOKUP($K$3,squad!$A$1:$CC$60,BS1,0))</f>
        <v>#N/A</v>
      </c>
      <c r="BT6" s="532" t="e">
        <f>IF(VLOOKUP($K$3,squad!$A$1:$CC$60,BT1,0)=0,"",VLOOKUP($K$3,squad!$A$1:$CC$60,BT1,0))</f>
        <v>#N/A</v>
      </c>
      <c r="BU6" s="532" t="e">
        <f>IF(VLOOKUP($K$3,squad!$A$1:$CC$60,BU1,0)=0,"",VLOOKUP($K$3,squad!$A$1:$CC$60,BU1,0))</f>
        <v>#N/A</v>
      </c>
      <c r="BV6" s="532" t="e">
        <f>IF(VLOOKUP($K$3,squad!$A$1:$CC$60,BV1,0)=0,"",VLOOKUP($K$3,squad!$A$1:$CC$60,BV1,0))</f>
        <v>#N/A</v>
      </c>
      <c r="BW6" s="532" t="e">
        <f>IF(VLOOKUP($K$3,squad!$A$1:$CC$60,BW1,0)=0,"",VLOOKUP($K$3,squad!$A$1:$CC$60,BW1,0))</f>
        <v>#N/A</v>
      </c>
      <c r="BX6" s="532" t="e">
        <f>IF(VLOOKUP($K$3,squad!$A$1:$CC$60,BX1,0)=0,"",VLOOKUP($K$3,squad!$A$1:$CC$60,BX1,0))</f>
        <v>#N/A</v>
      </c>
      <c r="BY6" s="532" t="e">
        <f>IF(VLOOKUP($K$3,squad!$A$1:$CC$60,BY1,0)=0,"",VLOOKUP($K$3,squad!$A$1:$CC$60,BY1,0))</f>
        <v>#N/A</v>
      </c>
      <c r="BZ6" s="532" t="e">
        <f>IF(VLOOKUP($K$3,squad!$A$1:$CC$60,BZ1,0)=0,"",VLOOKUP($K$3,squad!$A$1:$CC$60,BZ1,0))</f>
        <v>#N/A</v>
      </c>
      <c r="CA6" s="532" t="e">
        <f>IF(VLOOKUP($K$3,squad!$A$1:$CC$60,CA1,0)=0,"",VLOOKUP($K$3,squad!$A$1:$CC$60,CA1,0))</f>
        <v>#N/A</v>
      </c>
      <c r="CB6" s="532" t="e">
        <f>IF(VLOOKUP($K$3,squad!$A$1:$CC$60,CB1,0)=0,"",VLOOKUP($K$3,squad!$A$1:$CC$60,CB1,0))</f>
        <v>#N/A</v>
      </c>
      <c r="CC6" s="532" t="e">
        <f>IF(VLOOKUP($K$3,squad!$A$1:$CC$60,CC1,0)=0,"",VLOOKUP($K$3,squad!$A$1:$CC$60,CC1,0))</f>
        <v>#N/A</v>
      </c>
      <c r="CD6" s="532" t="e">
        <f>IF(VLOOKUP($K$3,squad!$A$1:$CC$60,CD1,0)=0,"",VLOOKUP($K$3,squad!$A$1:$CC$60,CD1,0))</f>
        <v>#N/A</v>
      </c>
      <c r="CE6" s="532" t="e">
        <f>IF(VLOOKUP($K$3,squad!$A$1:$CC$60,CE1,0)=0,"",VLOOKUP($K$3,squad!$A$1:$CC$60,CE1,0))</f>
        <v>#N/A</v>
      </c>
      <c r="CF6" s="532" t="e">
        <f>IF(VLOOKUP($K$3,squad!$A$1:$CC$60,CF1,0)=0,"",VLOOKUP($K$3,squad!$A$1:$CC$60,CF1,0))</f>
        <v>#N/A</v>
      </c>
      <c r="CG6" s="532" t="e">
        <f>IF(VLOOKUP($K$3,squad!$A$1:$CC$60,CG1,0)=0,"",VLOOKUP($K$3,squad!$A$1:$CC$60,CG1,0))</f>
        <v>#N/A</v>
      </c>
      <c r="CH6" s="532" t="e">
        <f>IF(VLOOKUP($K$3,squad!$A$1:$CC$60,CH1,0)=0,"",VLOOKUP($K$3,squad!$A$1:$CC$60,CH1,0))</f>
        <v>#N/A</v>
      </c>
      <c r="CI6" s="532" t="e">
        <f>IF(VLOOKUP($K$3,squad!$A$1:$CC$60,CI1,0)=0,"",VLOOKUP($K$3,squad!$A$1:$CC$60,CI1,0))</f>
        <v>#N/A</v>
      </c>
      <c r="CJ6" s="532" t="e">
        <f>IF(VLOOKUP($K$3,squad!$A$1:$CC$60,CJ1,0)=0,"",VLOOKUP($K$3,squad!$A$1:$CC$60,CJ1,0))</f>
        <v>#N/A</v>
      </c>
      <c r="CK6" s="532" t="e">
        <f>IF(VLOOKUP($K$3,squad!$A$1:$CC$60,CK1,0)=0,"",VLOOKUP($K$3,squad!$A$1:$CC$60,CK1,0))</f>
        <v>#N/A</v>
      </c>
      <c r="CL6" s="532" t="e">
        <f>IF(VLOOKUP($K$3,squad!$A$1:$CC$60,CL1,0)=0,"",VLOOKUP($K$3,squad!$A$1:$CC$60,CL1,0))</f>
        <v>#N/A</v>
      </c>
    </row>
    <row r="7" spans="1:90" ht="14.25">
      <c r="A7" s="524"/>
      <c r="D7" s="527"/>
      <c r="E7" s="529" t="str">
        <f t="shared" si="1"/>
        <v/>
      </c>
      <c r="G7" s="530" t="str">
        <f t="shared" si="0"/>
        <v>X</v>
      </c>
      <c r="H7" s="531"/>
      <c r="I7" s="523"/>
      <c r="J7" s="533"/>
      <c r="K7" s="534" t="str">
        <f>IF(ISERROR(K6),"",IF(K6="","",IF(ISNA(HLOOKUP(K6,$K$9:$AD$10,2,0)),"",HLOOKUP(K6,$K$9:$AD$10,2,0))))</f>
        <v/>
      </c>
      <c r="L7" s="534" t="str">
        <f t="shared" ref="L7:AM7" si="2">IF(ISERROR(L6),"",IF(L6="","",IF(ISNA(HLOOKUP(L6,$K$9:$AD$10,2,0)),"",HLOOKUP(L6,$K$9:$AD$10,2,0))))</f>
        <v/>
      </c>
      <c r="M7" s="534" t="str">
        <f t="shared" si="2"/>
        <v/>
      </c>
      <c r="N7" s="534" t="str">
        <f t="shared" si="2"/>
        <v/>
      </c>
      <c r="O7" s="534" t="str">
        <f t="shared" si="2"/>
        <v/>
      </c>
      <c r="P7" s="534" t="str">
        <f t="shared" si="2"/>
        <v/>
      </c>
      <c r="Q7" s="534" t="str">
        <f t="shared" si="2"/>
        <v/>
      </c>
      <c r="R7" s="534" t="str">
        <f t="shared" si="2"/>
        <v/>
      </c>
      <c r="S7" s="534" t="str">
        <f t="shared" si="2"/>
        <v/>
      </c>
      <c r="T7" s="534" t="str">
        <f t="shared" si="2"/>
        <v/>
      </c>
      <c r="U7" s="534" t="str">
        <f t="shared" si="2"/>
        <v/>
      </c>
      <c r="V7" s="534" t="str">
        <f t="shared" si="2"/>
        <v/>
      </c>
      <c r="W7" s="534" t="str">
        <f t="shared" si="2"/>
        <v/>
      </c>
      <c r="X7" s="534" t="str">
        <f t="shared" si="2"/>
        <v/>
      </c>
      <c r="Y7" s="534" t="str">
        <f t="shared" si="2"/>
        <v/>
      </c>
      <c r="Z7" s="534" t="str">
        <f t="shared" si="2"/>
        <v/>
      </c>
      <c r="AA7" s="534" t="str">
        <f t="shared" si="2"/>
        <v/>
      </c>
      <c r="AB7" s="534" t="str">
        <f t="shared" si="2"/>
        <v/>
      </c>
      <c r="AC7" s="534" t="str">
        <f t="shared" si="2"/>
        <v/>
      </c>
      <c r="AD7" s="534" t="str">
        <f t="shared" si="2"/>
        <v/>
      </c>
      <c r="AE7" s="534" t="str">
        <f t="shared" si="2"/>
        <v/>
      </c>
      <c r="AF7" s="534" t="str">
        <f t="shared" si="2"/>
        <v/>
      </c>
      <c r="AG7" s="534" t="str">
        <f t="shared" si="2"/>
        <v/>
      </c>
      <c r="AH7" s="534" t="str">
        <f t="shared" si="2"/>
        <v/>
      </c>
      <c r="AI7" s="534" t="str">
        <f t="shared" si="2"/>
        <v/>
      </c>
      <c r="AJ7" s="534" t="str">
        <f t="shared" si="2"/>
        <v/>
      </c>
      <c r="AK7" s="534" t="str">
        <f t="shared" si="2"/>
        <v/>
      </c>
      <c r="AL7" s="534" t="str">
        <f t="shared" si="2"/>
        <v/>
      </c>
      <c r="AM7" s="534" t="str">
        <f t="shared" si="2"/>
        <v/>
      </c>
      <c r="AN7" s="534" t="str">
        <f t="shared" ref="AN7:BW7" si="3">IF(ISERROR(AN6),"",IF(AN6="","",IF(ISNA(HLOOKUP(AN6,$K$9:$X$10,2,0)),"",HLOOKUP(AN6,$K$9:$X$10,2,0))))</f>
        <v/>
      </c>
      <c r="AO7" s="534" t="str">
        <f t="shared" si="3"/>
        <v/>
      </c>
      <c r="AP7" s="534" t="str">
        <f t="shared" si="3"/>
        <v/>
      </c>
      <c r="AQ7" s="534" t="str">
        <f t="shared" si="3"/>
        <v/>
      </c>
      <c r="AR7" s="534" t="str">
        <f t="shared" si="3"/>
        <v/>
      </c>
      <c r="AS7" s="534" t="str">
        <f t="shared" si="3"/>
        <v/>
      </c>
      <c r="AT7" s="534" t="str">
        <f t="shared" si="3"/>
        <v/>
      </c>
      <c r="AU7" s="534" t="str">
        <f t="shared" si="3"/>
        <v/>
      </c>
      <c r="AV7" s="534" t="str">
        <f t="shared" si="3"/>
        <v/>
      </c>
      <c r="AW7" s="534" t="str">
        <f t="shared" si="3"/>
        <v/>
      </c>
      <c r="AX7" s="534" t="str">
        <f t="shared" si="3"/>
        <v/>
      </c>
      <c r="AY7" s="534" t="str">
        <f t="shared" si="3"/>
        <v/>
      </c>
      <c r="AZ7" s="534" t="str">
        <f t="shared" si="3"/>
        <v/>
      </c>
      <c r="BA7" s="534" t="str">
        <f t="shared" si="3"/>
        <v/>
      </c>
      <c r="BB7" s="534" t="str">
        <f t="shared" si="3"/>
        <v/>
      </c>
      <c r="BC7" s="534" t="str">
        <f t="shared" si="3"/>
        <v/>
      </c>
      <c r="BD7" s="534" t="str">
        <f t="shared" si="3"/>
        <v/>
      </c>
      <c r="BE7" s="534" t="str">
        <f t="shared" si="3"/>
        <v/>
      </c>
      <c r="BF7" s="534" t="str">
        <f t="shared" si="3"/>
        <v/>
      </c>
      <c r="BG7" s="534" t="str">
        <f t="shared" si="3"/>
        <v/>
      </c>
      <c r="BH7" s="534" t="str">
        <f t="shared" si="3"/>
        <v/>
      </c>
      <c r="BI7" s="534" t="str">
        <f t="shared" si="3"/>
        <v/>
      </c>
      <c r="BJ7" s="534" t="str">
        <f t="shared" si="3"/>
        <v/>
      </c>
      <c r="BK7" s="534" t="str">
        <f t="shared" si="3"/>
        <v/>
      </c>
      <c r="BL7" s="534" t="str">
        <f t="shared" si="3"/>
        <v/>
      </c>
      <c r="BM7" s="534" t="str">
        <f t="shared" si="3"/>
        <v/>
      </c>
      <c r="BN7" s="534" t="str">
        <f t="shared" si="3"/>
        <v/>
      </c>
      <c r="BO7" s="534" t="str">
        <f t="shared" si="3"/>
        <v/>
      </c>
      <c r="BP7" s="534" t="str">
        <f t="shared" si="3"/>
        <v/>
      </c>
      <c r="BQ7" s="534" t="str">
        <f t="shared" si="3"/>
        <v/>
      </c>
      <c r="BR7" s="534" t="str">
        <f t="shared" si="3"/>
        <v/>
      </c>
      <c r="BS7" s="534" t="str">
        <f t="shared" si="3"/>
        <v/>
      </c>
      <c r="BT7" s="534" t="str">
        <f t="shared" si="3"/>
        <v/>
      </c>
      <c r="BU7" s="534" t="str">
        <f t="shared" si="3"/>
        <v/>
      </c>
      <c r="BV7" s="534" t="str">
        <f t="shared" si="3"/>
        <v/>
      </c>
      <c r="BW7" s="534" t="str">
        <f t="shared" si="3"/>
        <v/>
      </c>
      <c r="BX7" s="534" t="str">
        <f t="shared" ref="BX7:CL7" si="4">IF(ISERROR(BX6),"",IF(BX6="","",IF(ISNA(HLOOKUP(BX6,$K$9:$X$10,2,0)),"",HLOOKUP(BX6,$K$9:$X$10,2,0))))</f>
        <v/>
      </c>
      <c r="BY7" s="534" t="str">
        <f t="shared" si="4"/>
        <v/>
      </c>
      <c r="BZ7" s="534" t="str">
        <f t="shared" si="4"/>
        <v/>
      </c>
      <c r="CA7" s="534" t="str">
        <f t="shared" si="4"/>
        <v/>
      </c>
      <c r="CB7" s="534" t="str">
        <f t="shared" si="4"/>
        <v/>
      </c>
      <c r="CC7" s="534" t="str">
        <f t="shared" si="4"/>
        <v/>
      </c>
      <c r="CD7" s="534" t="str">
        <f t="shared" si="4"/>
        <v/>
      </c>
      <c r="CE7" s="534" t="str">
        <f t="shared" si="4"/>
        <v/>
      </c>
      <c r="CF7" s="534" t="str">
        <f t="shared" si="4"/>
        <v/>
      </c>
      <c r="CG7" s="534" t="str">
        <f t="shared" si="4"/>
        <v/>
      </c>
      <c r="CH7" s="534" t="str">
        <f t="shared" si="4"/>
        <v/>
      </c>
      <c r="CI7" s="534" t="str">
        <f t="shared" si="4"/>
        <v/>
      </c>
      <c r="CJ7" s="534" t="str">
        <f t="shared" si="4"/>
        <v/>
      </c>
      <c r="CK7" s="534" t="str">
        <f t="shared" si="4"/>
        <v/>
      </c>
      <c r="CL7" s="534" t="str">
        <f t="shared" si="4"/>
        <v/>
      </c>
    </row>
    <row r="8" spans="1:90" ht="14.25">
      <c r="A8" s="524"/>
      <c r="D8" s="527"/>
      <c r="E8" s="529" t="str">
        <f t="shared" si="1"/>
        <v/>
      </c>
      <c r="G8" s="530" t="str">
        <f t="shared" si="0"/>
        <v>X</v>
      </c>
      <c r="H8" s="531"/>
      <c r="I8" s="523"/>
      <c r="K8" s="535"/>
      <c r="L8" s="535"/>
      <c r="M8" s="535"/>
      <c r="N8" s="535"/>
      <c r="O8" s="535"/>
      <c r="P8" s="535"/>
      <c r="Q8" s="535"/>
      <c r="R8" s="535"/>
      <c r="S8" s="535"/>
      <c r="T8" s="535"/>
      <c r="U8" s="535"/>
      <c r="V8" s="535"/>
      <c r="W8" s="535"/>
      <c r="X8" s="535"/>
      <c r="Y8" s="535"/>
      <c r="Z8" s="535"/>
      <c r="AA8" s="535"/>
      <c r="AB8" s="535"/>
      <c r="AC8" s="535"/>
      <c r="AG8" s="525" t="s">
        <v>126</v>
      </c>
      <c r="AH8" s="525" t="s">
        <v>126</v>
      </c>
      <c r="AI8" s="525" t="s">
        <v>126</v>
      </c>
      <c r="AJ8" s="525" t="s">
        <v>126</v>
      </c>
      <c r="AO8" s="525" t="s">
        <v>126</v>
      </c>
      <c r="AP8" s="525" t="s">
        <v>126</v>
      </c>
      <c r="AQ8" s="525" t="s">
        <v>126</v>
      </c>
      <c r="AR8" s="525" t="s">
        <v>126</v>
      </c>
      <c r="AS8" s="525" t="s">
        <v>126</v>
      </c>
      <c r="AT8" s="525" t="s">
        <v>126</v>
      </c>
      <c r="AU8" s="525" t="s">
        <v>126</v>
      </c>
      <c r="AV8" s="523" t="s">
        <v>126</v>
      </c>
      <c r="AW8" s="525" t="s">
        <v>126</v>
      </c>
      <c r="AX8" s="525" t="s">
        <v>126</v>
      </c>
      <c r="AY8" s="525" t="s">
        <v>126</v>
      </c>
      <c r="AZ8" s="525" t="s">
        <v>126</v>
      </c>
      <c r="BA8" s="525" t="s">
        <v>126</v>
      </c>
      <c r="BB8" s="525" t="s">
        <v>126</v>
      </c>
      <c r="CF8" s="527"/>
    </row>
    <row r="9" spans="1:90" ht="14.25">
      <c r="A9" s="524"/>
      <c r="D9" s="527"/>
      <c r="E9" s="529" t="str">
        <f t="shared" si="1"/>
        <v/>
      </c>
      <c r="G9" s="530" t="str">
        <f t="shared" si="0"/>
        <v>X</v>
      </c>
      <c r="H9" s="531"/>
      <c r="I9" s="523"/>
      <c r="N9" s="523"/>
      <c r="O9" s="523"/>
      <c r="P9" s="523"/>
      <c r="Q9" s="523"/>
      <c r="R9" s="523"/>
      <c r="S9" s="523"/>
      <c r="T9" s="523"/>
      <c r="U9" s="523"/>
      <c r="V9" s="523"/>
      <c r="W9" s="523"/>
      <c r="X9" s="523"/>
      <c r="Y9" s="523"/>
      <c r="Z9" s="523"/>
      <c r="AA9" s="523"/>
      <c r="AB9" s="523"/>
      <c r="AC9" s="523"/>
      <c r="CF9" s="527"/>
    </row>
    <row r="10" spans="1:90" ht="14.25">
      <c r="A10" s="524"/>
      <c r="D10" s="527"/>
      <c r="E10" s="529" t="str">
        <f t="shared" si="1"/>
        <v/>
      </c>
      <c r="G10" s="530" t="str">
        <f t="shared" si="0"/>
        <v>X</v>
      </c>
      <c r="H10" s="531"/>
      <c r="I10" s="523"/>
      <c r="N10" s="523"/>
      <c r="O10" s="523"/>
      <c r="P10" s="523"/>
      <c r="Q10" s="523"/>
      <c r="R10" s="523"/>
      <c r="S10" s="523"/>
      <c r="T10" s="523"/>
      <c r="U10" s="523"/>
      <c r="V10" s="523"/>
      <c r="W10" s="523"/>
      <c r="X10" s="523"/>
      <c r="Y10" s="523"/>
      <c r="Z10" s="523"/>
      <c r="AA10" s="523"/>
      <c r="AB10" s="523"/>
      <c r="AC10" s="523"/>
      <c r="CF10" s="527"/>
    </row>
    <row r="11" spans="1:90" ht="14.25">
      <c r="A11" s="524"/>
      <c r="D11" s="527"/>
      <c r="E11" s="529" t="str">
        <f t="shared" si="1"/>
        <v/>
      </c>
      <c r="G11" s="530" t="str">
        <f t="shared" si="0"/>
        <v>X</v>
      </c>
      <c r="H11" s="531"/>
      <c r="I11" s="523"/>
      <c r="J11" s="530" t="s">
        <v>223</v>
      </c>
      <c r="K11" s="524" t="str">
        <f>IF(ISNA(HLOOKUP(K9,$K$6:$BZ$6,1,0)),"OBS",HLOOKUP(K9,$K$6:$BZ$6,1,0))</f>
        <v>OBS</v>
      </c>
      <c r="L11" s="524" t="str">
        <f t="shared" ref="L11:BW11" si="5">IF(ISNA(HLOOKUP(L9,$K$6:$BZ$6,1,0)),"OBS",HLOOKUP(L9,$K$6:$BZ$6,1,0))</f>
        <v>OBS</v>
      </c>
      <c r="M11" s="524" t="str">
        <f t="shared" si="5"/>
        <v>OBS</v>
      </c>
      <c r="N11" s="524" t="str">
        <f t="shared" si="5"/>
        <v>OBS</v>
      </c>
      <c r="O11" s="524" t="str">
        <f t="shared" si="5"/>
        <v>OBS</v>
      </c>
      <c r="P11" s="524" t="str">
        <f t="shared" si="5"/>
        <v>OBS</v>
      </c>
      <c r="Q11" s="524" t="str">
        <f t="shared" si="5"/>
        <v>OBS</v>
      </c>
      <c r="R11" s="524" t="str">
        <f t="shared" si="5"/>
        <v>OBS</v>
      </c>
      <c r="S11" s="524" t="str">
        <f t="shared" si="5"/>
        <v>OBS</v>
      </c>
      <c r="T11" s="524" t="str">
        <f t="shared" si="5"/>
        <v>OBS</v>
      </c>
      <c r="U11" s="524" t="str">
        <f t="shared" si="5"/>
        <v>OBS</v>
      </c>
      <c r="V11" s="524" t="str">
        <f t="shared" si="5"/>
        <v>OBS</v>
      </c>
      <c r="W11" s="524" t="str">
        <f t="shared" si="5"/>
        <v>OBS</v>
      </c>
      <c r="X11" s="524" t="str">
        <f t="shared" si="5"/>
        <v>OBS</v>
      </c>
      <c r="Y11" s="524" t="str">
        <f t="shared" si="5"/>
        <v>OBS</v>
      </c>
      <c r="Z11" s="524" t="str">
        <f t="shared" si="5"/>
        <v>OBS</v>
      </c>
      <c r="AA11" s="524" t="str">
        <f t="shared" si="5"/>
        <v>OBS</v>
      </c>
      <c r="AB11" s="524" t="str">
        <f t="shared" si="5"/>
        <v>OBS</v>
      </c>
      <c r="AC11" s="524" t="str">
        <f t="shared" si="5"/>
        <v>OBS</v>
      </c>
      <c r="AD11" s="524" t="str">
        <f t="shared" si="5"/>
        <v>OBS</v>
      </c>
      <c r="AE11" s="524" t="str">
        <f t="shared" si="5"/>
        <v>OBS</v>
      </c>
      <c r="AF11" s="524" t="str">
        <f t="shared" si="5"/>
        <v>OBS</v>
      </c>
      <c r="AG11" s="524" t="str">
        <f t="shared" si="5"/>
        <v>OBS</v>
      </c>
      <c r="AH11" s="524" t="str">
        <f t="shared" si="5"/>
        <v>OBS</v>
      </c>
      <c r="AI11" s="524" t="str">
        <f t="shared" si="5"/>
        <v>OBS</v>
      </c>
      <c r="AJ11" s="524" t="str">
        <f t="shared" si="5"/>
        <v>OBS</v>
      </c>
      <c r="AK11" s="524" t="str">
        <f t="shared" si="5"/>
        <v>OBS</v>
      </c>
      <c r="AL11" s="524" t="str">
        <f t="shared" si="5"/>
        <v>OBS</v>
      </c>
      <c r="AM11" s="524" t="str">
        <f t="shared" si="5"/>
        <v>OBS</v>
      </c>
      <c r="AN11" s="524" t="str">
        <f t="shared" si="5"/>
        <v>OBS</v>
      </c>
      <c r="AO11" s="524" t="str">
        <f t="shared" si="5"/>
        <v>OBS</v>
      </c>
      <c r="AP11" s="524" t="str">
        <f t="shared" si="5"/>
        <v>OBS</v>
      </c>
      <c r="AQ11" s="524" t="str">
        <f t="shared" si="5"/>
        <v>OBS</v>
      </c>
      <c r="AR11" s="524" t="str">
        <f t="shared" si="5"/>
        <v>OBS</v>
      </c>
      <c r="AS11" s="524" t="str">
        <f t="shared" si="5"/>
        <v>OBS</v>
      </c>
      <c r="AT11" s="524" t="str">
        <f t="shared" si="5"/>
        <v>OBS</v>
      </c>
      <c r="AU11" s="524" t="str">
        <f t="shared" si="5"/>
        <v>OBS</v>
      </c>
      <c r="AV11" s="524" t="str">
        <f t="shared" si="5"/>
        <v>OBS</v>
      </c>
      <c r="AW11" s="524" t="str">
        <f t="shared" si="5"/>
        <v>OBS</v>
      </c>
      <c r="AX11" s="524" t="str">
        <f t="shared" si="5"/>
        <v>OBS</v>
      </c>
      <c r="AY11" s="524" t="str">
        <f t="shared" si="5"/>
        <v>OBS</v>
      </c>
      <c r="AZ11" s="524" t="str">
        <f t="shared" si="5"/>
        <v>OBS</v>
      </c>
      <c r="BA11" s="524" t="str">
        <f t="shared" si="5"/>
        <v>OBS</v>
      </c>
      <c r="BB11" s="524" t="str">
        <f t="shared" si="5"/>
        <v>OBS</v>
      </c>
      <c r="BC11" s="524" t="str">
        <f t="shared" si="5"/>
        <v>OBS</v>
      </c>
      <c r="BD11" s="524" t="str">
        <f t="shared" si="5"/>
        <v>OBS</v>
      </c>
      <c r="BE11" s="524" t="str">
        <f t="shared" si="5"/>
        <v>OBS</v>
      </c>
      <c r="BF11" s="524" t="str">
        <f t="shared" si="5"/>
        <v>OBS</v>
      </c>
      <c r="BG11" s="524" t="str">
        <f t="shared" si="5"/>
        <v>OBS</v>
      </c>
      <c r="BH11" s="524" t="str">
        <f t="shared" si="5"/>
        <v>OBS</v>
      </c>
      <c r="BI11" s="524" t="str">
        <f t="shared" si="5"/>
        <v>OBS</v>
      </c>
      <c r="BJ11" s="524" t="str">
        <f t="shared" si="5"/>
        <v>OBS</v>
      </c>
      <c r="BK11" s="524" t="str">
        <f t="shared" si="5"/>
        <v>OBS</v>
      </c>
      <c r="BL11" s="524" t="str">
        <f t="shared" si="5"/>
        <v>OBS</v>
      </c>
      <c r="BM11" s="524" t="str">
        <f t="shared" si="5"/>
        <v>OBS</v>
      </c>
      <c r="BN11" s="524" t="str">
        <f t="shared" si="5"/>
        <v>OBS</v>
      </c>
      <c r="BO11" s="524" t="str">
        <f t="shared" si="5"/>
        <v>OBS</v>
      </c>
      <c r="BP11" s="524" t="str">
        <f t="shared" si="5"/>
        <v>OBS</v>
      </c>
      <c r="BQ11" s="524" t="str">
        <f t="shared" si="5"/>
        <v>OBS</v>
      </c>
      <c r="BR11" s="524" t="str">
        <f t="shared" si="5"/>
        <v>OBS</v>
      </c>
      <c r="BS11" s="524" t="str">
        <f t="shared" si="5"/>
        <v>OBS</v>
      </c>
      <c r="BT11" s="524" t="str">
        <f t="shared" si="5"/>
        <v>OBS</v>
      </c>
      <c r="BU11" s="524" t="str">
        <f t="shared" si="5"/>
        <v>OBS</v>
      </c>
      <c r="BV11" s="524" t="str">
        <f t="shared" si="5"/>
        <v>OBS</v>
      </c>
      <c r="BW11" s="524" t="str">
        <f t="shared" si="5"/>
        <v>OBS</v>
      </c>
      <c r="BX11" s="524" t="str">
        <f t="shared" ref="BX11:CL11" si="6">IF(ISNA(HLOOKUP(BX9,$K$6:$BZ$6,1,0)),"OBS",HLOOKUP(BX9,$K$6:$BZ$6,1,0))</f>
        <v>OBS</v>
      </c>
      <c r="BY11" s="524" t="str">
        <f t="shared" si="6"/>
        <v>OBS</v>
      </c>
      <c r="BZ11" s="524" t="str">
        <f t="shared" si="6"/>
        <v>OBS</v>
      </c>
      <c r="CA11" s="524" t="str">
        <f t="shared" si="6"/>
        <v>OBS</v>
      </c>
      <c r="CB11" s="524" t="str">
        <f t="shared" si="6"/>
        <v>OBS</v>
      </c>
      <c r="CC11" s="524" t="str">
        <f t="shared" si="6"/>
        <v>OBS</v>
      </c>
      <c r="CD11" s="524" t="str">
        <f t="shared" si="6"/>
        <v>OBS</v>
      </c>
      <c r="CE11" s="524" t="str">
        <f t="shared" si="6"/>
        <v>OBS</v>
      </c>
      <c r="CF11" s="524" t="str">
        <f t="shared" si="6"/>
        <v>OBS</v>
      </c>
      <c r="CG11" s="524" t="str">
        <f t="shared" si="6"/>
        <v>OBS</v>
      </c>
      <c r="CH11" s="524" t="str">
        <f t="shared" si="6"/>
        <v>OBS</v>
      </c>
      <c r="CI11" s="524" t="str">
        <f t="shared" si="6"/>
        <v>OBS</v>
      </c>
      <c r="CJ11" s="524" t="str">
        <f t="shared" si="6"/>
        <v>OBS</v>
      </c>
      <c r="CK11" s="524" t="str">
        <f t="shared" si="6"/>
        <v>OBS</v>
      </c>
      <c r="CL11" s="524" t="str">
        <f t="shared" si="6"/>
        <v>OBS</v>
      </c>
    </row>
    <row r="12" spans="1:90" ht="14.25">
      <c r="A12" s="524"/>
      <c r="D12" s="527"/>
      <c r="E12" s="529" t="str">
        <f t="shared" si="1"/>
        <v/>
      </c>
      <c r="G12" s="530" t="str">
        <f t="shared" si="0"/>
        <v>X</v>
      </c>
      <c r="H12" s="531"/>
      <c r="I12" s="523"/>
      <c r="J12" s="523"/>
      <c r="K12" s="523"/>
      <c r="L12" s="523"/>
      <c r="M12" s="523"/>
      <c r="N12" s="523"/>
      <c r="O12" s="523"/>
      <c r="P12" s="523"/>
      <c r="Q12" s="523"/>
      <c r="R12" s="523"/>
      <c r="S12" s="523"/>
      <c r="T12" s="523"/>
      <c r="U12" s="523"/>
      <c r="V12" s="523"/>
      <c r="W12" s="523"/>
      <c r="X12" s="523"/>
      <c r="Y12" s="523"/>
      <c r="Z12" s="523"/>
      <c r="AA12" s="523"/>
      <c r="AB12" s="523"/>
      <c r="AC12" s="523"/>
      <c r="AD12" s="523"/>
      <c r="AE12" s="523"/>
      <c r="AF12" s="523"/>
      <c r="AG12" s="523"/>
      <c r="AH12" s="523"/>
      <c r="AI12" s="523"/>
      <c r="AJ12" s="523"/>
      <c r="AK12" s="523"/>
      <c r="AL12" s="523"/>
      <c r="AM12" s="523"/>
      <c r="AN12" s="523"/>
      <c r="AO12" s="523"/>
      <c r="CF12" s="527"/>
    </row>
    <row r="13" spans="1:90" ht="14.25">
      <c r="A13" s="524"/>
      <c r="D13" s="527"/>
      <c r="E13" s="529" t="str">
        <f t="shared" si="1"/>
        <v/>
      </c>
      <c r="G13" s="530" t="str">
        <f t="shared" si="0"/>
        <v>X</v>
      </c>
      <c r="H13" s="531"/>
      <c r="I13" s="523"/>
      <c r="J13" s="523"/>
      <c r="K13" s="518"/>
      <c r="L13" s="518"/>
      <c r="M13" s="518"/>
      <c r="N13" s="518"/>
      <c r="O13" s="518"/>
      <c r="P13" s="518"/>
      <c r="Q13" s="518"/>
      <c r="R13" s="518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G13" s="518"/>
      <c r="AH13" s="518"/>
      <c r="AI13" s="518"/>
      <c r="AJ13" s="518"/>
      <c r="AK13" s="518"/>
      <c r="AL13" s="518"/>
      <c r="AM13" s="518"/>
      <c r="AN13" s="518"/>
      <c r="AO13" s="518"/>
      <c r="AP13" s="518"/>
      <c r="AQ13" s="518"/>
      <c r="AR13" s="518"/>
      <c r="AS13" s="518"/>
      <c r="AT13" s="518"/>
      <c r="AU13" s="518"/>
      <c r="AV13" s="518"/>
      <c r="AW13" s="518"/>
      <c r="AX13" s="518"/>
      <c r="AY13" s="518"/>
      <c r="AZ13" s="518"/>
      <c r="BA13" s="518"/>
      <c r="BB13" s="518"/>
      <c r="BC13" s="518"/>
      <c r="BD13" s="518"/>
      <c r="BE13" s="518"/>
      <c r="BF13" s="518"/>
      <c r="BG13" s="518"/>
      <c r="BH13" s="518"/>
      <c r="BI13" s="518"/>
      <c r="BJ13" s="518"/>
      <c r="BK13" s="518"/>
      <c r="BL13" s="518"/>
      <c r="BM13" s="518"/>
      <c r="BN13" s="518"/>
      <c r="BO13" s="518"/>
      <c r="BP13" s="518"/>
      <c r="BQ13" s="518"/>
      <c r="BR13" s="518"/>
      <c r="BS13" s="518"/>
      <c r="BT13" s="518"/>
      <c r="BU13" s="518"/>
      <c r="BV13" s="518"/>
      <c r="BW13" s="518"/>
      <c r="BX13" s="518"/>
      <c r="BY13" s="518"/>
      <c r="BZ13" s="518"/>
      <c r="CA13" s="518"/>
      <c r="CB13" s="518"/>
      <c r="CC13" s="518"/>
      <c r="CD13" s="518"/>
      <c r="CE13" s="518"/>
      <c r="CF13" s="519"/>
      <c r="CG13" s="518"/>
      <c r="CH13" s="518"/>
      <c r="CI13" s="518"/>
      <c r="CJ13" s="518"/>
      <c r="CK13" s="518"/>
      <c r="CL13" s="518"/>
    </row>
    <row r="14" spans="1:90" ht="14.25">
      <c r="A14" s="524"/>
      <c r="D14" s="527"/>
      <c r="E14" s="529" t="str">
        <f t="shared" si="1"/>
        <v/>
      </c>
      <c r="G14" s="530" t="str">
        <f t="shared" si="0"/>
        <v>X</v>
      </c>
      <c r="H14" s="531"/>
      <c r="I14" s="523"/>
      <c r="J14" s="523"/>
      <c r="K14" s="523"/>
      <c r="L14" s="523"/>
      <c r="M14" s="523"/>
      <c r="N14" s="523"/>
      <c r="O14" s="523"/>
      <c r="P14" s="523"/>
      <c r="CF14" s="527"/>
    </row>
    <row r="15" spans="1:90" ht="14.25">
      <c r="A15" s="524"/>
      <c r="B15" s="536"/>
      <c r="C15" s="536"/>
      <c r="D15" s="536"/>
      <c r="E15" s="536"/>
      <c r="CF15" s="527"/>
    </row>
    <row r="16" spans="1:90" ht="14.25">
      <c r="A16" s="524"/>
      <c r="B16" s="536"/>
      <c r="E16" s="536"/>
      <c r="I16" s="523"/>
      <c r="CF16" s="527"/>
    </row>
    <row r="17" spans="1:91" ht="14.25">
      <c r="A17" s="524"/>
      <c r="B17" s="528"/>
      <c r="E17" s="536"/>
      <c r="G17" s="523" t="str">
        <f>IF(RIGHT(C17,11)="Substituted","s","")</f>
        <v/>
      </c>
      <c r="L17" s="523"/>
      <c r="CF17" s="527"/>
    </row>
    <row r="18" spans="1:91" ht="14.25">
      <c r="A18" s="524" t="str">
        <f t="array" ref="A18">IF(SUM(IF(ISNUMBER(B15:B17),1,0))&lt;&gt;1,"",IF(ISNUMBER(B15),B15,IF(ISNUMBER(B16),B16,B17)))</f>
        <v/>
      </c>
      <c r="B18" s="537"/>
      <c r="E18" s="529" t="str">
        <f t="array" ref="E18">IF(ISNUMBER(B16),IF(RIGHT(TRIM(B18),11)="Substituted",LEFT(TRIM(B18),LEN(TRIM(B18))-12),B18),"")</f>
        <v/>
      </c>
      <c r="G18" s="530" t="str">
        <f t="array" ref="G18">IF(E18="","",IF(RIGHT(TRIM(B18),11)="Substituted",IF(AND(G19="",G20="",G21=""),IF(AND(C18="",C19="",C20="",C21=""),"s"&amp;H18,"s"&amp;H18&amp;IF(H18="","1","")),"s"&amp;H18),"b"))</f>
        <v/>
      </c>
      <c r="H18" s="531"/>
      <c r="L18" s="523"/>
      <c r="CF18" s="527"/>
    </row>
    <row r="19" spans="1:91" ht="14.25">
      <c r="A19" s="524" t="str">
        <f t="array" ref="A19">IF(SUM(IF(ISNUMBER(B16:B18),1,0))&lt;&gt;1,"",IF(ISNUMBER(B16),B16,IF(ISNUMBER(B17),B17,B18)))</f>
        <v/>
      </c>
      <c r="B19" s="537"/>
      <c r="E19" s="529" t="str">
        <f t="array" ref="E19">IF(ISNUMBER(B17),IF(RIGHT(TRIM(B19),11)="Substituted",LEFT(TRIM(B19),LEN(TRIM(B19))-12),B19),"")</f>
        <v/>
      </c>
      <c r="G19" s="530" t="str">
        <f t="array" ref="G19">IF(E19="","",IF(RIGHT(TRIM(B19),11)="Substituted",IF(AND(G20="",G21="",G22=""),IF(AND(C19="",C20="",C21="",C22=""),"s"&amp;H19,"s"&amp;H19&amp;IF(H19="","1","")),"s"&amp;H19),"b"))</f>
        <v/>
      </c>
      <c r="H19" s="531"/>
      <c r="L19" s="523"/>
      <c r="CF19" s="527"/>
    </row>
    <row r="20" spans="1:91" ht="15">
      <c r="A20" s="524" t="str">
        <f t="array" ref="A20">IF(SUM(IF(ISNUMBER(B17:B19),1,0))&lt;&gt;1,"",IF(ISNUMBER(B17),B17,IF(ISNUMBER(B18),B18,B19)))</f>
        <v/>
      </c>
      <c r="B20" s="538"/>
      <c r="E20" s="529" t="str">
        <f t="array" ref="E20">IF(ISNUMBER(B18),IF(RIGHT(TRIM(B20),11)="Substituted",LEFT(TRIM(B20),LEN(TRIM(B20))-12),B20),"")</f>
        <v/>
      </c>
      <c r="G20" s="530" t="str">
        <f t="array" ref="G20">IF(E20="","",IF(RIGHT(TRIM(B20),11)="Substituted",IF(AND(G21="",G22="",G23=""),IF(AND(C20="",C21="",C22="",C23=""),"s"&amp;H20,"s"&amp;H20&amp;IF(H20="","1","")),"s"&amp;H20),"b"))</f>
        <v/>
      </c>
      <c r="H20" s="531"/>
      <c r="L20" s="523"/>
      <c r="CF20" s="527"/>
    </row>
    <row r="21" spans="1:91" ht="14.25">
      <c r="A21" s="524" t="str">
        <f t="array" ref="A21">IF(SUM(IF(ISNUMBER(B18:B20),1,0))&lt;&gt;1,"",IF(ISNUMBER(B18),B18,IF(ISNUMBER(B19),B19,B20)))</f>
        <v/>
      </c>
      <c r="B21" s="537"/>
      <c r="E21" s="529" t="str">
        <f t="array" ref="E21">IF(ISNUMBER(B19),IF(RIGHT(TRIM(B21),11)="Substituted",LEFT(TRIM(B21),LEN(TRIM(B21))-12),B21),"")</f>
        <v/>
      </c>
      <c r="G21" s="530" t="str">
        <f t="array" ref="G21">IF(E21="","",IF(RIGHT(TRIM(B21),11)="Substituted",IF(AND(G22="",G23="",G24=""),IF(AND(C21="",C22="",C23="",C24=""),"s"&amp;H21,"s"&amp;H21&amp;IF(H21="","1","")),"s"&amp;H21),"b"))</f>
        <v/>
      </c>
      <c r="H21" s="531"/>
      <c r="L21" s="523"/>
      <c r="CF21" s="527"/>
    </row>
    <row r="22" spans="1:91" ht="14.25">
      <c r="A22" s="524" t="str">
        <f t="array" ref="A22">IF(SUM(IF(ISNUMBER(B19:B21),1,0))&lt;&gt;1,"",IF(ISNUMBER(B19),B19,IF(ISNUMBER(B20),B20,B21)))</f>
        <v/>
      </c>
      <c r="B22" s="537"/>
      <c r="E22" s="529" t="str">
        <f t="array" ref="E22">IF(ISNUMBER(B20),IF(RIGHT(TRIM(B22),11)="Substituted",LEFT(TRIM(B22),LEN(TRIM(B22))-12),B22),"")</f>
        <v/>
      </c>
      <c r="G22" s="530" t="str">
        <f t="array" ref="G22">IF(E22="","",IF(RIGHT(TRIM(B22),11)="Substituted",IF(AND(G23="",G24="",G25=""),IF(AND(C22="",C23="",C24="",C25=""),"s"&amp;H22,"s"&amp;H22&amp;IF(H22="","1","")),"s"&amp;H22),"b"))</f>
        <v/>
      </c>
      <c r="H22" s="531"/>
      <c r="L22" s="523"/>
      <c r="CF22" s="527"/>
    </row>
    <row r="23" spans="1:91" ht="15">
      <c r="A23" s="524" t="str">
        <f t="array" ref="A23">IF(SUM(IF(ISNUMBER(B20:B22),1,0))&lt;&gt;1,"",IF(ISNUMBER(B20),B20,IF(ISNUMBER(B21),B21,B22)))</f>
        <v/>
      </c>
      <c r="B23" s="538"/>
      <c r="E23" s="529" t="str">
        <f t="array" ref="E23">IF(ISNUMBER(B21),IF(RIGHT(TRIM(B23),11)="Substituted",LEFT(TRIM(B23),LEN(TRIM(B23))-12),B23),"")</f>
        <v/>
      </c>
      <c r="G23" s="530" t="str">
        <f t="array" ref="G23">IF(E23="","",IF(RIGHT(TRIM(B23),11)="Substituted",IF(AND(G24="",G25="",G26=""),IF(AND(C23="",C24="",C25="",C26=""),"s"&amp;H23,"s"&amp;H23&amp;IF(H23="","1","")),"s"&amp;H23),"b"))</f>
        <v/>
      </c>
      <c r="CF23" s="527"/>
    </row>
    <row r="24" spans="1:91" ht="14.25">
      <c r="A24" s="524" t="str">
        <f t="array" ref="A24">IF(SUM(IF(ISNUMBER(B21:B23),1,0))&lt;&gt;1,"",IF(ISNUMBER(B21),B21,IF(ISNUMBER(B22),B22,B23)))</f>
        <v/>
      </c>
      <c r="B24" s="537"/>
      <c r="E24" s="529" t="str">
        <f t="array" ref="E24">IF(ISNUMBER(B22),IF(RIGHT(TRIM(B24),11)="Substituted",LEFT(TRIM(B24),LEN(TRIM(B24))-12),B24),"")</f>
        <v/>
      </c>
      <c r="G24" s="530" t="str">
        <f t="array" ref="G24">IF(E24="","",IF(RIGHT(TRIM(B24),11)="Substituted",IF(AND(G25="",G26="",G27=""),IF(AND(C24="",C25="",C26="",C27=""),"s"&amp;H24,"s"&amp;H24&amp;IF(H24="","1","")),"s"&amp;H24),"b"))</f>
        <v/>
      </c>
      <c r="H24" s="531"/>
      <c r="L24" s="523"/>
      <c r="CF24" s="527"/>
    </row>
    <row r="25" spans="1:91" ht="14.25">
      <c r="A25" s="524" t="str">
        <f t="array" ref="A25">IF(SUM(IF(ISNUMBER(B22:B24),1,0))&lt;&gt;1,"",IF(ISNUMBER(B22),B22,IF(ISNUMBER(B23),B23,B24)))</f>
        <v/>
      </c>
      <c r="B25" s="537"/>
      <c r="E25" s="529" t="str">
        <f t="array" ref="E25">IF(ISNUMBER(B23),IF(RIGHT(TRIM(B25),11)="Substituted",LEFT(TRIM(B25),LEN(TRIM(B25))-12),B25),"")</f>
        <v/>
      </c>
      <c r="G25" s="530" t="str">
        <f t="array" ref="G25">IF(E25="","",IF(RIGHT(TRIM(B25),11)="Substituted",IF(AND(G26="",G27="",G28=""),IF(AND(C25="",C26="",C27="",C28=""),"s"&amp;H25,"s"&amp;H25&amp;IF(H25="","1","")),"s"&amp;H25),"b"))</f>
        <v/>
      </c>
      <c r="H25" s="531"/>
      <c r="L25" s="523"/>
      <c r="CF25" s="527"/>
    </row>
    <row r="26" spans="1:91" ht="14.25">
      <c r="A26" s="524" t="str">
        <f t="array" ref="A26">IF(SUM(IF(ISNUMBER(B23:B25),1,0))&lt;&gt;1,"",IF(ISNUMBER(B23),B23,IF(ISNUMBER(B24),B24,B25)))</f>
        <v/>
      </c>
      <c r="B26" s="537"/>
      <c r="E26" s="529" t="str">
        <f t="array" ref="E26">IF(ISNUMBER(B24),IF(RIGHT(TRIM(B26),11)="Substituted",LEFT(TRIM(B26),LEN(TRIM(B26))-12),B26),"")</f>
        <v/>
      </c>
      <c r="G26" s="530" t="str">
        <f t="array" ref="G26">IF(E26="","",IF(RIGHT(TRIM(B26),11)="Substituted",IF(AND(G27="",G28="",G29=""),IF(AND(C26="",C27="",C28="",C29=""),"s"&amp;H26,"s"&amp;H26&amp;IF(H26="","1","")),"s"&amp;H26),"b"))</f>
        <v/>
      </c>
      <c r="H26" s="531"/>
      <c r="L26" s="523"/>
      <c r="CF26" s="527"/>
    </row>
    <row r="27" spans="1:91" ht="15">
      <c r="A27" s="524" t="str">
        <f t="array" ref="A27">IF(SUM(IF(ISNUMBER(B24:B26),1,0))&lt;&gt;1,"",IF(ISNUMBER(B24),B24,IF(ISNUMBER(B25),B25,B26)))</f>
        <v/>
      </c>
      <c r="B27" s="538"/>
      <c r="E27" s="529" t="str">
        <f t="array" ref="E27">IF(ISNUMBER(B25),IF(RIGHT(TRIM(B27),11)="Substituted",LEFT(TRIM(B27),LEN(TRIM(B27))-12),B27),"")</f>
        <v/>
      </c>
      <c r="G27" s="530" t="str">
        <f t="array" ref="G27">IF(E27="","",IF(RIGHT(TRIM(B27),11)="Substituted",IF(AND(G28="",G29="",G30=""),IF(AND(C27="",C28="",C29="",C30=""),"s"&amp;H27,"s"&amp;H27&amp;IF(H27="","1","")),"s"&amp;H27),"b"))</f>
        <v/>
      </c>
      <c r="H27" s="531"/>
      <c r="L27" s="523"/>
      <c r="CF27" s="527"/>
    </row>
    <row r="28" spans="1:91" ht="14.25">
      <c r="A28" s="524" t="str">
        <f t="array" ref="A28">IF(SUM(IF(ISNUMBER(B25:B27),1,0))&lt;&gt;1,"",IF(ISNUMBER(B25),B25,IF(ISNUMBER(B26),B26,B27)))</f>
        <v/>
      </c>
      <c r="B28" s="537"/>
      <c r="E28" s="529" t="str">
        <f t="array" ref="E28">IF(ISNUMBER(B26),IF(RIGHT(TRIM(B28),11)="Substituted",LEFT(TRIM(B28),LEN(TRIM(B28))-12),B28),"")</f>
        <v/>
      </c>
      <c r="G28" s="530" t="str">
        <f t="array" ref="G28">IF(E28="","",IF(RIGHT(TRIM(B28),11)="Substituted",IF(AND(G29="",G30="",G31=""),IF(AND(C28="",C29="",C30="",C31=""),"s"&amp;H28,"s"&amp;H28&amp;IF(H28="","1","")),"s"&amp;H28),"b"))</f>
        <v/>
      </c>
      <c r="H28" s="531"/>
      <c r="L28" s="523"/>
      <c r="CF28" s="527"/>
      <c r="CL28" s="525" t="s">
        <v>193</v>
      </c>
      <c r="CM28" s="525" t="s">
        <v>648</v>
      </c>
    </row>
    <row r="29" spans="1:91" ht="14.25">
      <c r="A29" s="524" t="str">
        <f t="array" ref="A29">IF(SUM(IF(ISNUMBER(B26:B28),1,0))&lt;&gt;1,"",IF(ISNUMBER(B26),B26,IF(ISNUMBER(B27),B27,B28)))</f>
        <v/>
      </c>
      <c r="B29" s="537"/>
      <c r="E29" s="529" t="str">
        <f t="array" ref="E29">IF(ISNUMBER(B27),IF(RIGHT(TRIM(B29),11)="Substituted",LEFT(TRIM(B29),LEN(TRIM(B29))-12),B29),"")</f>
        <v/>
      </c>
      <c r="G29" s="530" t="str">
        <f t="array" ref="G29">IF(E29="","",IF(RIGHT(TRIM(B29),11)="Substituted",IF(AND(G30="",G31="",G32=""),IF(AND(C29="",C30="",C31="",C32=""),"s"&amp;H29,"s"&amp;H29&amp;IF(H29="","1","")),"s"&amp;H29),"b"))</f>
        <v/>
      </c>
      <c r="L29" s="523"/>
      <c r="CF29" s="527"/>
      <c r="CL29" s="525" t="s">
        <v>234</v>
      </c>
      <c r="CM29" s="525" t="s">
        <v>234</v>
      </c>
    </row>
    <row r="30" spans="1:91" ht="15">
      <c r="A30" s="524" t="str">
        <f t="array" ref="A30">IF(SUM(IF(ISNUMBER(B27:B29),1,0))&lt;&gt;1,"",IF(ISNUMBER(B27),B27,IF(ISNUMBER(B28),B28,B29)))</f>
        <v/>
      </c>
      <c r="B30" s="538"/>
      <c r="E30" s="529" t="str">
        <f t="array" ref="E30">IF(ISNUMBER(B28),IF(RIGHT(TRIM(B30),11)="Substituted",LEFT(TRIM(B30),LEN(TRIM(B30))-12),B30),"")</f>
        <v/>
      </c>
      <c r="G30" s="530" t="str">
        <f t="array" ref="G30">IF(E30="","",IF(RIGHT(TRIM(B30),11)="Substituted",IF(AND(G31="",G32="",G33=""),IF(AND(C30="",C31="",C32="",C33=""),"s"&amp;H30,"s"&amp;H30&amp;IF(H30="","1","")),"s"&amp;H30),"b"))</f>
        <v/>
      </c>
      <c r="L30" s="523"/>
      <c r="CF30" s="527"/>
      <c r="CL30" s="525" t="s">
        <v>1203</v>
      </c>
      <c r="CM30" s="525" t="s">
        <v>1203</v>
      </c>
    </row>
    <row r="31" spans="1:91" ht="14.25">
      <c r="A31" s="524" t="str">
        <f t="array" ref="A31">IF(SUM(IF(ISNUMBER(B28:B30),1,0))&lt;&gt;1,"",IF(ISNUMBER(B28),B28,IF(ISNUMBER(B29),B29,B30)))</f>
        <v/>
      </c>
      <c r="B31" s="537"/>
      <c r="E31" s="529" t="str">
        <f t="array" ref="E31">IF(ISNUMBER(B29),IF(RIGHT(TRIM(B31),11)="Substituted",LEFT(TRIM(B31),LEN(TRIM(B31))-12),B31),"")</f>
        <v/>
      </c>
      <c r="G31" s="530" t="str">
        <f t="array" ref="G31">IF(E31="","",IF(RIGHT(TRIM(B31),11)="Substituted",IF(AND(G32="",G33="",G34=""),IF(AND(C31="",C32="",C33="",C34=""),"s"&amp;H31,"s"&amp;H31&amp;IF(H31="","1","")),"s"&amp;H31),"b"))</f>
        <v/>
      </c>
      <c r="L31" s="523"/>
      <c r="CF31" s="527"/>
      <c r="CL31" s="525" t="s">
        <v>1202</v>
      </c>
      <c r="CM31" s="525" t="s">
        <v>1202</v>
      </c>
    </row>
    <row r="32" spans="1:91" ht="14.25">
      <c r="A32" s="524" t="str">
        <f t="array" ref="A32">IF(SUM(IF(ISNUMBER(B29:B31),1,0))&lt;&gt;1,"",IF(ISNUMBER(B29),B29,IF(ISNUMBER(B30),B30,B31)))</f>
        <v/>
      </c>
      <c r="B32" s="537"/>
      <c r="E32" s="529" t="str">
        <f t="array" ref="E32">IF(ISNUMBER(B30),IF(RIGHT(TRIM(B32),11)="Substituted",LEFT(TRIM(B32),LEN(TRIM(B32))-12),B32),"")</f>
        <v/>
      </c>
      <c r="G32" s="530" t="str">
        <f t="array" ref="G32">IF(E32="","",IF(RIGHT(TRIM(B32),11)="Substituted",IF(AND(G33="",G34="",G35=""),IF(AND(C32="",C33="",C34="",C35=""),"s"&amp;H32,"s"&amp;H32&amp;IF(H32="","1","")),"s"&amp;H32),"b"))</f>
        <v/>
      </c>
      <c r="L32" s="523"/>
      <c r="CF32" s="527"/>
      <c r="CL32" s="525" t="s">
        <v>254</v>
      </c>
      <c r="CM32" s="525" t="s">
        <v>254</v>
      </c>
    </row>
    <row r="33" spans="1:91" ht="14.25">
      <c r="A33" s="524" t="str">
        <f t="array" ref="A33">IF(SUM(IF(ISNUMBER(B30:B32),1,0))&lt;&gt;1,"",IF(ISNUMBER(B30),B30,IF(ISNUMBER(B31),B31,B32)))</f>
        <v/>
      </c>
      <c r="B33" s="537"/>
      <c r="E33" s="529" t="str">
        <f t="array" ref="E33">IF(ISNUMBER(B31),IF(RIGHT(TRIM(B33),11)="Substituted",LEFT(TRIM(B33),LEN(TRIM(B33))-12),B33),"")</f>
        <v/>
      </c>
      <c r="G33" s="530" t="str">
        <f t="array" ref="G33">IF(E33="","",IF(RIGHT(TRIM(B33),11)="Substituted",IF(AND(G34="",G35="",G36=""),IF(AND(C33="",C34="",C35="",C36=""),"s"&amp;H33,"s"&amp;H33&amp;IF(H33="","1","")),"s"&amp;H33),"b"))</f>
        <v/>
      </c>
      <c r="L33" s="523"/>
      <c r="CF33" s="527"/>
      <c r="CL33" s="525" t="s">
        <v>255</v>
      </c>
      <c r="CM33" s="525" t="s">
        <v>255</v>
      </c>
    </row>
    <row r="34" spans="1:91" ht="15">
      <c r="A34" s="524" t="str">
        <f t="array" ref="A34">IF(SUM(IF(ISNUMBER(B31:B33),1,0))&lt;&gt;1,"",IF(ISNUMBER(B31),B31,IF(ISNUMBER(B32),B32,B33)))</f>
        <v/>
      </c>
      <c r="B34" s="538"/>
      <c r="E34" s="529" t="str">
        <f t="array" ref="E34">IF(ISNUMBER(B32),IF(RIGHT(TRIM(B34),11)="Substituted",LEFT(TRIM(B34),LEN(TRIM(B34))-12),B34),"")</f>
        <v/>
      </c>
      <c r="G34" s="530" t="str">
        <f t="array" ref="G34">IF(E34="","",IF(RIGHT(TRIM(B34),11)="Substituted",IF(AND(G35="",G36="",G37=""),IF(AND(C34="",C35="",C36="",C37=""),"s"&amp;H34,"s"&amp;H34&amp;IF(H34="","1","")),"s"&amp;H34),"b"))</f>
        <v/>
      </c>
      <c r="L34" s="523"/>
      <c r="CF34" s="527"/>
      <c r="CL34" s="525" t="s">
        <v>256</v>
      </c>
      <c r="CM34" s="525" t="s">
        <v>256</v>
      </c>
    </row>
    <row r="35" spans="1:91" ht="14.25">
      <c r="A35" s="524" t="str">
        <f t="array" ref="A35">IF(SUM(IF(ISNUMBER(B32:B34),1,0))&lt;&gt;1,"",IF(ISNUMBER(B32),B32,IF(ISNUMBER(B33),B33,B34)))</f>
        <v/>
      </c>
      <c r="B35" s="537"/>
      <c r="E35" s="529" t="str">
        <f t="array" ref="E35">IF(ISNUMBER(B33),IF(RIGHT(TRIM(B35),11)="Substituted",LEFT(TRIM(B35),LEN(TRIM(B35))-12),B35),"")</f>
        <v/>
      </c>
      <c r="G35" s="530" t="str">
        <f t="array" ref="G35">IF(E35="","",IF(RIGHT(TRIM(B35),11)="Substituted",IF(AND(G36="",G37="",G38=""),IF(AND(C35="",C36="",C37="",C38=""),"s"&amp;H35,"s"&amp;H35&amp;IF(H35="","1","")),"s"&amp;H35),"b"))</f>
        <v/>
      </c>
      <c r="L35" s="523"/>
      <c r="CF35" s="527"/>
      <c r="CL35" s="525" t="s">
        <v>257</v>
      </c>
      <c r="CM35" s="525" t="s">
        <v>257</v>
      </c>
    </row>
    <row r="36" spans="1:91" ht="14.25">
      <c r="A36" s="524" t="str">
        <f t="array" ref="A36">IF(SUM(IF(ISNUMBER(B33:B35),1,0))&lt;&gt;1,"",IF(ISNUMBER(B33),B33,IF(ISNUMBER(B34),B34,B35)))</f>
        <v/>
      </c>
      <c r="B36" s="537"/>
      <c r="E36" s="529" t="str">
        <f t="array" ref="E36">IF(ISNUMBER(B34),IF(RIGHT(TRIM(B36),11)="Substituted",LEFT(TRIM(B36),LEN(TRIM(B36))-12),B36),"")</f>
        <v/>
      </c>
      <c r="G36" s="530" t="str">
        <f t="array" ref="G36">IF(E36="","",IF(RIGHT(TRIM(B36),11)="Substituted",IF(AND(G37="",G38="",G39=""),IF(AND(C36="",C37="",C38="",C39=""),"s"&amp;H36,"s"&amp;H36&amp;IF(H36="","1","")),"s"&amp;H36),"b"))</f>
        <v/>
      </c>
      <c r="L36" s="523"/>
      <c r="CF36" s="527"/>
      <c r="CL36" s="525" t="s">
        <v>258</v>
      </c>
      <c r="CM36" s="525" t="s">
        <v>258</v>
      </c>
    </row>
    <row r="37" spans="1:91" ht="15">
      <c r="A37" s="524" t="str">
        <f t="array" ref="A37">IF(SUM(IF(ISNUMBER(B34:B36),1,0))&lt;&gt;1,"",IF(ISNUMBER(B34),B34,IF(ISNUMBER(B35),B35,B36)))</f>
        <v/>
      </c>
      <c r="B37" s="538"/>
      <c r="C37" s="523"/>
      <c r="D37" s="523"/>
      <c r="E37" s="529" t="str">
        <f t="array" ref="E37">IF(ISNUMBER(B35),IF(RIGHT(TRIM(B37),11)="Substituted",LEFT(TRIM(B37),LEN(TRIM(B37))-12),B37),"")</f>
        <v/>
      </c>
      <c r="G37" s="530" t="str">
        <f t="array" ref="G37">IF(E37="","",IF(RIGHT(TRIM(B37),11)="Substituted",IF(AND(G38="",G39="",G40=""),IF(AND(C37="",C38="",C39="",C40=""),"s"&amp;H37,"s"&amp;H37&amp;IF(H37="","1","")),"s"&amp;H37),"b"))</f>
        <v/>
      </c>
      <c r="L37" s="523"/>
      <c r="CF37" s="527"/>
      <c r="CL37" s="525" t="s">
        <v>1204</v>
      </c>
      <c r="CM37" s="525" t="s">
        <v>1204</v>
      </c>
    </row>
    <row r="38" spans="1:91" ht="14.25">
      <c r="A38" s="524" t="str">
        <f t="array" ref="A38">IF(SUM(IF(ISNUMBER(B35:B37),1,0))&lt;&gt;1,"",IF(ISNUMBER(B35),B35,IF(ISNUMBER(B36),B36,B37)))</f>
        <v/>
      </c>
      <c r="B38" s="537"/>
      <c r="E38" s="529" t="str">
        <f t="array" ref="E38">IF(ISNUMBER(B36),IF(RIGHT(TRIM(B38),11)="Substituted",LEFT(TRIM(B38),LEN(TRIM(B38))-12),B38),"")</f>
        <v/>
      </c>
      <c r="G38" s="530" t="str">
        <f t="array" ref="G38">IF(E38="","",IF(RIGHT(TRIM(B38),11)="Substituted",IF(AND(G39="",G40="",G41=""),IF(AND(C38="",C39="",C40="",C41=""),"s"&amp;H38,"s"&amp;H38&amp;IF(H38="","1","")),"s"&amp;H38),"b"))</f>
        <v/>
      </c>
      <c r="L38" s="523"/>
      <c r="CF38" s="527"/>
      <c r="CL38" s="525" t="s">
        <v>259</v>
      </c>
      <c r="CM38" s="525" t="s">
        <v>259</v>
      </c>
    </row>
    <row r="39" spans="1:91" ht="14.25">
      <c r="A39" s="524" t="str">
        <f t="array" ref="A39">IF(SUM(IF(ISNUMBER(B36:B38),1,0))&lt;&gt;1,"",IF(ISNUMBER(B36),B36,IF(ISNUMBER(B37),B37,B38)))</f>
        <v/>
      </c>
      <c r="B39" s="537"/>
      <c r="E39" s="529" t="str">
        <f t="array" ref="E39">IF(ISNUMBER(B37),IF(RIGHT(TRIM(B39),11)="Substituted",LEFT(TRIM(B39),LEN(TRIM(B39))-12),B39),"")</f>
        <v/>
      </c>
      <c r="G39" s="530" t="str">
        <f t="array" ref="G39">IF(E39="","",IF(RIGHT(TRIM(B39),11)="Substituted",IF(AND(G40="",G41="",G42=""),IF(AND(C39="",C40="",C41="",C42=""),"s"&amp;H39,"s"&amp;H39&amp;IF(H39="","1","")),"s"&amp;H39),"b"))</f>
        <v/>
      </c>
      <c r="L39" s="523"/>
      <c r="CF39" s="527"/>
      <c r="CL39" s="525" t="s">
        <v>261</v>
      </c>
      <c r="CM39" s="525" t="s">
        <v>261</v>
      </c>
    </row>
    <row r="40" spans="1:91" ht="14.25">
      <c r="A40" s="524" t="str">
        <f t="array" ref="A40">IF(SUM(IF(ISNUMBER(B37:B39),1,0))&lt;&gt;1,"",IF(ISNUMBER(B37),B37,IF(ISNUMBER(B38),B38,B39)))</f>
        <v/>
      </c>
      <c r="B40" s="537"/>
      <c r="E40" s="529" t="str">
        <f t="array" ref="E40">IF(ISNUMBER(B38),IF(RIGHT(TRIM(B40),11)="Substituted",LEFT(TRIM(B40),LEN(TRIM(B40))-12),B40),"")</f>
        <v/>
      </c>
      <c r="G40" s="530" t="str">
        <f t="array" ref="G40">IF(E40="","",IF(RIGHT(TRIM(B40),11)="Substituted",IF(AND(G41="",G42="",G43=""),IF(AND(C40="",C41="",C42="",C43=""),"s"&amp;H40,"s"&amp;H40&amp;IF(H40="","1","")),"s"&amp;H40),"b"))</f>
        <v/>
      </c>
      <c r="L40" s="523"/>
      <c r="CF40" s="527"/>
      <c r="CL40" s="525" t="s">
        <v>263</v>
      </c>
      <c r="CM40" s="525" t="s">
        <v>263</v>
      </c>
    </row>
    <row r="41" spans="1:91" ht="15">
      <c r="A41" s="524" t="str">
        <f t="array" ref="A41">IF(SUM(IF(ISNUMBER(B38:B40),1,0))&lt;&gt;1,"",IF(ISNUMBER(B38),B38,IF(ISNUMBER(B39),B39,B40)))</f>
        <v/>
      </c>
      <c r="B41" s="538"/>
      <c r="E41" s="529" t="str">
        <f t="array" ref="E41">IF(ISNUMBER(B39),IF(RIGHT(TRIM(B41),11)="Substituted",LEFT(TRIM(B41),LEN(TRIM(B41))-12),B41),"")</f>
        <v/>
      </c>
      <c r="G41" s="530" t="str">
        <f t="array" ref="G41">IF(E41="","",IF(RIGHT(TRIM(B41),11)="Substituted",IF(AND(G42="",G43="",G44=""),IF(AND(C41="",C42="",C43="",C44=""),"s"&amp;H41,"s"&amp;H41&amp;IF(H41="","1","")),"s"&amp;H41),"b"))</f>
        <v/>
      </c>
      <c r="L41" s="523"/>
      <c r="CF41" s="527"/>
      <c r="CL41" s="525" t="s">
        <v>264</v>
      </c>
      <c r="CM41" s="525" t="s">
        <v>264</v>
      </c>
    </row>
    <row r="42" spans="1:91" ht="14.25">
      <c r="A42" s="524" t="str">
        <f t="array" ref="A42">IF(SUM(IF(ISNUMBER(B39:B41),1,0))&lt;&gt;1,"",IF(ISNUMBER(B39),B39,IF(ISNUMBER(B40),B40,B41)))</f>
        <v/>
      </c>
      <c r="B42" s="537"/>
      <c r="E42" s="529" t="str">
        <f t="array" ref="E42">IF(ISNUMBER(B40),IF(RIGHT(TRIM(B42),11)="Substituted",LEFT(TRIM(B42),LEN(TRIM(B42))-12),B42),"")</f>
        <v/>
      </c>
      <c r="G42" s="530" t="str">
        <f t="array" ref="G42">IF(E42="","",IF(RIGHT(TRIM(B42),11)="Substituted",IF(AND(G43="",G44="",G45=""),IF(AND(C42="",C43="",C44="",C45=""),"s"&amp;H42,"s"&amp;H42&amp;IF(H42="","1","")),"s"&amp;H42),"b"))</f>
        <v/>
      </c>
      <c r="CF42" s="527"/>
      <c r="CL42" s="525" t="s">
        <v>265</v>
      </c>
      <c r="CM42" s="525" t="s">
        <v>265</v>
      </c>
    </row>
    <row r="43" spans="1:91" ht="14.25">
      <c r="A43" s="524" t="str">
        <f t="array" ref="A43">IF(SUM(IF(ISNUMBER(B40:B42),1,0))&lt;&gt;1,"",IF(ISNUMBER(B40),B40,IF(ISNUMBER(B41),B41,B42)))</f>
        <v/>
      </c>
      <c r="B43" s="537"/>
      <c r="E43" s="529" t="str">
        <f t="array" ref="E43">IF(ISNUMBER(B41),IF(RIGHT(TRIM(B43),11)="Substituted",LEFT(TRIM(B43),LEN(TRIM(B43))-12),B43),"")</f>
        <v/>
      </c>
      <c r="G43" s="530" t="str">
        <f t="array" ref="G43">IF(E43="","",IF(RIGHT(TRIM(B43),11)="Substituted",IF(AND(G44="",G45="",G46=""),IF(AND(C43="",C44="",C45="",C46=""),"s"&amp;H43,"s"&amp;H43&amp;IF(H43="","1","")),"s"&amp;H43),"b"))</f>
        <v/>
      </c>
      <c r="CF43" s="527"/>
      <c r="CL43" s="525" t="s">
        <v>266</v>
      </c>
      <c r="CM43" s="525" t="s">
        <v>266</v>
      </c>
    </row>
    <row r="44" spans="1:91" ht="14.25">
      <c r="A44" s="524" t="str">
        <f t="array" ref="A44">IF(SUM(IF(ISNUMBER(B41:B43),1,0))&lt;&gt;1,"",IF(ISNUMBER(B41),B41,IF(ISNUMBER(B42),B42,B43)))</f>
        <v/>
      </c>
      <c r="B44" s="537"/>
      <c r="E44" s="529" t="str">
        <f t="array" ref="E44">IF(ISNUMBER(B42),IF(RIGHT(TRIM(B44),11)="Substituted",LEFT(TRIM(B44),LEN(TRIM(B44))-12),B44),"")</f>
        <v/>
      </c>
      <c r="G44" s="530" t="str">
        <f t="array" ref="G44">IF(E44="","",IF(RIGHT(TRIM(B44),11)="Substituted",IF(AND(G45="",G46="",G47=""),IF(AND(C44="",C45="",C46="",C47=""),"s"&amp;H44,"s"&amp;H44&amp;IF(H44="","1","")),"s"&amp;H44),"b"))</f>
        <v/>
      </c>
      <c r="CF44" s="527"/>
      <c r="CL44" s="525" t="s">
        <v>267</v>
      </c>
      <c r="CM44" s="525" t="s">
        <v>267</v>
      </c>
    </row>
    <row r="45" spans="1:91" ht="15">
      <c r="A45" s="524" t="str">
        <f t="array" ref="A45">IF(SUM(IF(ISNUMBER(B42:B44),1,0))&lt;&gt;1,"",IF(ISNUMBER(B42),B42,IF(ISNUMBER(B43),B43,B44)))</f>
        <v/>
      </c>
      <c r="B45" s="538"/>
      <c r="E45" s="529" t="str">
        <f t="array" ref="E45">IF(ISNUMBER(B43),IF(RIGHT(TRIM(B45),11)="Substituted",LEFT(TRIM(B45),LEN(TRIM(B45))-12),B45),"")</f>
        <v/>
      </c>
      <c r="G45" s="530" t="str">
        <f t="array" ref="G45">IF(E45="","",IF(RIGHT(TRIM(B45),11)="Substituted",IF(AND(G46="",G47="",G48=""),IF(AND(C45="",C46="",C47="",C48=""),"s"&amp;H45,"s"&amp;H45&amp;IF(H45="","1","")),"s"&amp;H45),"b"))</f>
        <v/>
      </c>
      <c r="CF45" s="527"/>
      <c r="CL45" s="525" t="s">
        <v>1200</v>
      </c>
      <c r="CM45" s="525" t="s">
        <v>1200</v>
      </c>
    </row>
    <row r="46" spans="1:91" ht="14.25">
      <c r="A46" s="524" t="str">
        <f t="array" ref="A46">IF(SUM(IF(ISNUMBER(B43:B45),1,0))&lt;&gt;1,"",IF(ISNUMBER(B43),B43,IF(ISNUMBER(B44),B44,B45)))</f>
        <v/>
      </c>
      <c r="B46" s="542"/>
      <c r="E46" s="529" t="str">
        <f t="array" ref="E46">IF(ISNUMBER(B44),IF(RIGHT(TRIM(B46),11)="Substituted",LEFT(TRIM(B46),LEN(TRIM(B46))-12),B46),"")</f>
        <v/>
      </c>
      <c r="G46" s="530" t="str">
        <f t="array" ref="G46">IF(E46="","",IF(RIGHT(TRIM(B46),11)="Substituted",IF(AND(G47="",G48="",G49=""),IF(AND(C46="",C47="",C48="",C49=""),"s"&amp;H46,"s"&amp;H46&amp;IF(H46="","1","")),"s"&amp;H46),"b"))</f>
        <v/>
      </c>
      <c r="CF46" s="527"/>
      <c r="CL46" s="525" t="s">
        <v>268</v>
      </c>
      <c r="CM46" s="525" t="s">
        <v>268</v>
      </c>
    </row>
    <row r="47" spans="1:91" ht="14.25">
      <c r="A47" s="524" t="str">
        <f t="array" ref="A47">IF(SUM(IF(ISNUMBER(B44:B46),1,0))&lt;&gt;1,"",IF(ISNUMBER(B44),B44,IF(ISNUMBER(B45),B45,B46)))</f>
        <v/>
      </c>
      <c r="B47" s="537"/>
      <c r="E47" s="529" t="str">
        <f t="array" ref="E47">IF(ISNUMBER(B45),IF(RIGHT(TRIM(B47),11)="Substituted",LEFT(TRIM(B47),LEN(TRIM(B47))-12),B47),"")</f>
        <v/>
      </c>
      <c r="G47" s="530" t="str">
        <f t="array" ref="G47">IF(E47="","",IF(RIGHT(TRIM(B47),11)="Substituted",IF(AND(G48="",G49="",G50=""),IF(AND(C47="",C48="",C49="",C50=""),"s"&amp;H47,"s"&amp;H47&amp;IF(H47="","1","")),"s"&amp;H47),"b"))</f>
        <v/>
      </c>
      <c r="CF47" s="527"/>
      <c r="CM47" s="4"/>
    </row>
    <row r="48" spans="1:91" ht="14.25">
      <c r="A48" s="524" t="str">
        <f t="array" ref="A48">IF(SUM(IF(ISNUMBER(B45:B47),1,0))&lt;&gt;1,"",IF(ISNUMBER(B45),B45,IF(ISNUMBER(B46),B46,B47)))</f>
        <v/>
      </c>
      <c r="B48" s="537"/>
      <c r="E48" s="529" t="str">
        <f t="array" ref="E48">IF(ISNUMBER(B46),IF(RIGHT(TRIM(B48),11)="Substituted",LEFT(TRIM(B48),LEN(TRIM(B48))-12),B48),"")</f>
        <v/>
      </c>
      <c r="G48" s="530" t="str">
        <f t="array" ref="G48">IF(E48="","",IF(RIGHT(TRIM(B48),11)="Substituted",IF(AND(G49="",G50="",G51=""),IF(AND(C48="",C49="",C50="",C51=""),"s"&amp;H48,"s"&amp;H48&amp;IF(H48="","1","")),"s"&amp;H48),"b"))</f>
        <v/>
      </c>
      <c r="CF48" s="527"/>
      <c r="CM48" s="4"/>
    </row>
    <row r="49" spans="1:84" ht="15">
      <c r="A49" s="524" t="str">
        <f t="array" ref="A49">IF(SUM(IF(ISNUMBER(B46:B48),1,0))&lt;&gt;1,"",IF(ISNUMBER(B46),B46,IF(ISNUMBER(B47),B47,B48)))</f>
        <v/>
      </c>
      <c r="B49" s="538"/>
      <c r="E49" s="529" t="str">
        <f t="array" ref="E49">IF(ISNUMBER(B47),IF(RIGHT(TRIM(B49),11)="Substituted",LEFT(TRIM(B49),LEN(TRIM(B49))-12),B49),"")</f>
        <v/>
      </c>
      <c r="G49" s="530" t="str">
        <f t="array" ref="G49">IF(E49="","",IF(RIGHT(TRIM(B49),11)="Substituted",IF(AND(G50="",G51="",G52=""),IF(AND(C49="",C50="",C51="",C52=""),"s"&amp;H49,"s"&amp;H49&amp;IF(H49="","1","")),"s"&amp;H49),"b"))</f>
        <v/>
      </c>
      <c r="CF49" s="527"/>
    </row>
    <row r="50" spans="1:84" ht="14.25">
      <c r="A50" s="524" t="str">
        <f t="array" ref="A50">IF(SUM(IF(ISNUMBER(B47:B49),1,0))&lt;&gt;1,"",IF(ISNUMBER(B47),B47,IF(ISNUMBER(B48),B48,B49)))</f>
        <v/>
      </c>
      <c r="B50" s="537"/>
      <c r="E50" s="529" t="str">
        <f t="array" ref="E50">IF(ISNUMBER(B48),IF(RIGHT(TRIM(B50),11)="Substituted",LEFT(TRIM(B50),LEN(TRIM(B50))-12),B50),"")</f>
        <v/>
      </c>
      <c r="G50" s="530" t="str">
        <f t="array" ref="G50">IF(E50="","",IF(RIGHT(TRIM(B50),11)="Substituted",IF(AND(G51="",G52="",G53=""),IF(AND(C50="",C51="",C52="",C53=""),"s"&amp;H50,"s"&amp;H50&amp;IF(H50="","1","")),"s"&amp;H50),"b"))</f>
        <v/>
      </c>
      <c r="CF50" s="527"/>
    </row>
    <row r="51" spans="1:84" ht="14.25">
      <c r="A51" s="524" t="str">
        <f t="array" ref="A51">IF(SUM(IF(ISNUMBER(B48:B50),1,0))&lt;&gt;1,"",IF(ISNUMBER(B48),B48,IF(ISNUMBER(B49),B49,B50)))</f>
        <v/>
      </c>
      <c r="B51" s="537"/>
      <c r="E51" s="529" t="str">
        <f>IF(ISNUMBER(B49),IF(RIGHT(TRIM(B51),11)="Substituted",LEFT(TRIM(B51),LEN(TRIM(B51))-12),B51),"")</f>
        <v/>
      </c>
      <c r="G51" s="530" t="str">
        <f t="array" ref="G51">IF(E51="","",IF(RIGHT(TRIM(B51),11)="Substituted",IF(AND(G52="",G53="",G54=""),IF(AND(C51="",C52="",C53="",C54=""),"s"&amp;H51,"s"&amp;H51&amp;IF(H51="","1","")),"s"&amp;H51),"b"))</f>
        <v/>
      </c>
      <c r="H51" s="524" t="str">
        <f>IF(ISERROR(FIND(" ",C51)),"","红牌or黄牌+进球")</f>
        <v/>
      </c>
      <c r="CF51" s="527"/>
    </row>
    <row r="52" spans="1:84" ht="14.25">
      <c r="A52" s="524" t="str">
        <f t="array" ref="A52">IF(SUM(IF(ISNUMBER(B49:B51),1,0))&lt;&gt;1,"",IF(ISNUMBER(B49),B49,IF(ISNUMBER(B50),B50,B51)))</f>
        <v/>
      </c>
      <c r="B52" s="537"/>
      <c r="E52" s="529" t="str">
        <f>IF(ISNUMBER(B50),IF(RIGHT(TRIM(B52),11)="Substituted",LEFT(TRIM(B52),LEN(TRIM(B52))-12),B52),"")</f>
        <v/>
      </c>
      <c r="G52" s="530" t="str">
        <f t="array" ref="G52">IF(E52="","",IF(RIGHT(TRIM(B52),11)="Substituted",IF(AND(G53="",G54="",G55=""),IF(AND(C52="",C53="",C54="",C55=""),"s"&amp;H52,"s"&amp;H52&amp;IF(H52="","1","")),"s"&amp;H52),"b"))</f>
        <v/>
      </c>
      <c r="H52" s="524" t="str">
        <f>IF(ISERROR(FIND(" ",C52)),"","红牌or黄牌+进球")</f>
        <v/>
      </c>
      <c r="CF52" s="527"/>
    </row>
    <row r="53" spans="1:84" ht="15">
      <c r="A53" s="524" t="str">
        <f t="array" ref="A53">IF(SUM(IF(ISNUMBER(B50:B52),1,0))&lt;&gt;1,"",IF(ISNUMBER(B50),B50,IF(ISNUMBER(B51),B51,B52)))</f>
        <v/>
      </c>
      <c r="B53" s="538"/>
      <c r="E53" s="529" t="str">
        <f>IF(ISNUMBER(B51),IF(RIGHT(TRIM(B53),11)="Substituted",LEFT(TRIM(B53),LEN(TRIM(B53))-12),B53),"")</f>
        <v/>
      </c>
      <c r="G53" s="530" t="str">
        <f t="array" ref="G53">IF(E53="","",IF(RIGHT(TRIM(B53),11)="Substituted",IF(AND(G54="",G55="",G56=""),IF(AND(C53="",C54="",C55="",C56=""),"s"&amp;H53,"s"&amp;H53&amp;IF(H53="","1","")),"s"&amp;H53),"b"))</f>
        <v/>
      </c>
      <c r="H53" s="524" t="str">
        <f>IF(ISERROR(FIND(" ",C53)),"","红牌or黄牌+进球")</f>
        <v/>
      </c>
      <c r="CF53" s="527"/>
    </row>
    <row r="54" spans="1:84" ht="14.25">
      <c r="A54" s="524" t="str">
        <f t="array" ref="A54">IF(SUM(IF(ISNUMBER(B51:B53),1,0))&lt;&gt;1,"",IF(ISNUMBER(B51),B51,IF(ISNUMBER(B52),B52,B53)))</f>
        <v/>
      </c>
      <c r="E54" s="523"/>
      <c r="CF54" s="527"/>
    </row>
    <row r="55" spans="1:84" ht="14.25">
      <c r="A55" s="524" t="str">
        <f t="array" ref="A55">IF(SUM(IF(ISNUMBER(B52:B54),1,0))&lt;&gt;1,"",IF(ISNUMBER(B52),B52,IF(ISNUMBER(B53),B53,B54)))</f>
        <v/>
      </c>
      <c r="E55" s="523"/>
      <c r="CF55" s="527"/>
    </row>
    <row r="56" spans="1:84" ht="14.25">
      <c r="A56" s="524" t="str">
        <f t="array" ref="A56">IF(SUM(IF(ISNUMBER(B53:B55),1,0))&lt;&gt;1,"",IF(ISNUMBER(B53),B53,IF(ISNUMBER(B54),B54,B55)))</f>
        <v/>
      </c>
      <c r="E56" s="523"/>
      <c r="CF56" s="527"/>
    </row>
    <row r="57" spans="1:84" ht="14.25">
      <c r="A57" s="524" t="str">
        <f t="array" ref="A57">IF(SUM(IF(ISNUMBER(B54:B56),1,0))&lt;&gt;1,"",IF(ISNUMBER(B54),B54,IF(ISNUMBER(B55),B55,B56)))</f>
        <v/>
      </c>
      <c r="E57" s="523"/>
      <c r="CF57" s="527"/>
    </row>
    <row r="58" spans="1:84" ht="14.25">
      <c r="A58" s="524" t="str">
        <f t="array" ref="A58">IF(SUM(IF(ISNUMBER(B55:B57),1,0))&lt;&gt;1,"",IF(ISNUMBER(B55),B55,IF(ISNUMBER(B56),B56,B57)))</f>
        <v/>
      </c>
      <c r="E58" s="523"/>
      <c r="CF58" s="527"/>
    </row>
    <row r="59" spans="1:84" ht="14.25">
      <c r="A59" s="524" t="str">
        <f t="array" ref="A59">IF(SUM(IF(ISNUMBER(B56:B58),1,0))&lt;&gt;1,"",IF(ISNUMBER(B56),B56,IF(ISNUMBER(B57),B57,B58)))</f>
        <v/>
      </c>
      <c r="CF59" s="527"/>
    </row>
    <row r="60" spans="1:84" ht="14.25">
      <c r="A60" s="524" t="str">
        <f t="array" ref="A60">IF(SUM(IF(ISNUMBER(B57:B59),1,0))&lt;&gt;1,"",IF(ISNUMBER(B57),B57,IF(ISNUMBER(B58),B58,B59)))</f>
        <v/>
      </c>
      <c r="CF60" s="527"/>
    </row>
    <row r="61" spans="1:84">
      <c r="A61" s="524" t="str">
        <f t="array" ref="A61">IF(SUM(IF(ISNUMBER(B58:B60),1,0))&lt;&gt;1,"",IF(ISNUMBER(B58),B58,IF(ISNUMBER(B59),B59,B60)))</f>
        <v/>
      </c>
    </row>
    <row r="62" spans="1:84">
      <c r="A62" s="524" t="str">
        <f t="array" ref="A62">IF(SUM(IF(ISNUMBER(B59:B61),1,0))&lt;&gt;1,"",IF(ISNUMBER(B59),B59,IF(ISNUMBER(B60),B60,B61)))</f>
        <v/>
      </c>
    </row>
    <row r="63" spans="1:84">
      <c r="A63" s="524" t="str">
        <f t="array" ref="A63">IF(SUM(IF(ISNUMBER(B60:B62),1,0))&lt;&gt;1,"",IF(ISNUMBER(B60),B60,IF(ISNUMBER(B61),B61,B62)))</f>
        <v/>
      </c>
    </row>
    <row r="64" spans="1:84">
      <c r="A64" s="524" t="str">
        <f t="array" ref="A64">IF(SUM(IF(ISNUMBER(B61:B63),1,0))&lt;&gt;1,"",IF(ISNUMBER(B61),B61,IF(ISNUMBER(B62),B62,B63)))</f>
        <v/>
      </c>
    </row>
    <row r="65" spans="1:4">
      <c r="A65" s="524" t="str">
        <f t="array" ref="A65">IF(SUM(IF(ISNUMBER(B62:B64),1,0))&lt;&gt;1,"",IF(ISNUMBER(B62),B62,IF(ISNUMBER(B63),B63,B64)))</f>
        <v/>
      </c>
    </row>
    <row r="66" spans="1:4">
      <c r="A66" s="524" t="str">
        <f t="array" ref="A66">IF(SUM(IF(ISNUMBER(B63:B65),1,0))&lt;&gt;1,"",IF(ISNUMBER(B63),B63,IF(ISNUMBER(B64),B64,B65)))</f>
        <v/>
      </c>
      <c r="C66" s="523"/>
      <c r="D66" s="523"/>
    </row>
    <row r="67" spans="1:4">
      <c r="A67" s="524" t="str">
        <f t="array" ref="A67">IF(SUM(IF(ISNUMBER(B64:B66),1,0))&lt;&gt;1,"",IF(ISNUMBER(B64),B64,IF(ISNUMBER(B65),B65,B66)))</f>
        <v/>
      </c>
    </row>
    <row r="70" spans="1:4">
      <c r="C70" s="523"/>
      <c r="D70" s="523"/>
    </row>
    <row r="73" spans="1:4">
      <c r="C73" s="523"/>
      <c r="D73" s="523"/>
    </row>
    <row r="74" spans="1:4">
      <c r="C74" s="523"/>
      <c r="D74" s="523"/>
    </row>
    <row r="76" spans="1:4">
      <c r="B76" s="539"/>
      <c r="C76" s="539"/>
      <c r="D76" s="539"/>
    </row>
    <row r="77" spans="1:4" ht="13.5">
      <c r="B77" s="535"/>
    </row>
    <row r="78" spans="1:4" ht="13.5">
      <c r="B78" s="535"/>
    </row>
    <row r="79" spans="1:4" ht="13.5">
      <c r="B79" s="535"/>
    </row>
    <row r="80" spans="1:4" ht="13.5">
      <c r="B80" s="535"/>
      <c r="C80" s="523"/>
      <c r="D80" s="523"/>
    </row>
    <row r="81" spans="2:4" ht="13.5">
      <c r="B81" s="535"/>
      <c r="C81" s="523"/>
      <c r="D81" s="523"/>
    </row>
    <row r="82" spans="2:4" ht="13.5">
      <c r="B82" s="535"/>
      <c r="C82" s="523"/>
      <c r="D82" s="523"/>
    </row>
    <row r="83" spans="2:4" ht="13.5">
      <c r="B83" s="535"/>
      <c r="C83" s="523"/>
      <c r="D83" s="523"/>
    </row>
    <row r="84" spans="2:4" ht="13.5">
      <c r="B84" s="535"/>
      <c r="C84" s="523"/>
      <c r="D84" s="523"/>
    </row>
    <row r="85" spans="2:4" ht="13.5">
      <c r="B85" s="535"/>
      <c r="C85" s="523"/>
      <c r="D85" s="523"/>
    </row>
    <row r="86" spans="2:4" ht="13.5">
      <c r="B86" s="535"/>
      <c r="C86" s="523"/>
      <c r="D86" s="523"/>
    </row>
    <row r="87" spans="2:4" ht="13.5">
      <c r="B87" s="535"/>
      <c r="C87" s="523"/>
      <c r="D87" s="523"/>
    </row>
    <row r="88" spans="2:4" ht="13.5">
      <c r="B88" s="535"/>
      <c r="C88" s="523"/>
      <c r="D88" s="523"/>
    </row>
    <row r="89" spans="2:4" ht="13.5">
      <c r="B89" s="535"/>
      <c r="C89" s="523"/>
      <c r="D89" s="523"/>
    </row>
    <row r="90" spans="2:4" ht="13.5">
      <c r="B90" s="535"/>
      <c r="C90" s="523"/>
      <c r="D90" s="523"/>
    </row>
    <row r="91" spans="2:4" ht="13.5">
      <c r="B91" s="535"/>
      <c r="C91" s="523"/>
      <c r="D91" s="523"/>
    </row>
    <row r="92" spans="2:4" ht="13.5">
      <c r="B92" s="535"/>
      <c r="C92" s="523"/>
      <c r="D92" s="523"/>
    </row>
    <row r="93" spans="2:4" ht="13.5">
      <c r="B93" s="535"/>
      <c r="C93" s="523"/>
      <c r="D93" s="523"/>
    </row>
    <row r="94" spans="2:4" ht="13.5">
      <c r="B94" s="535"/>
      <c r="C94" s="523"/>
      <c r="D94" s="523"/>
    </row>
    <row r="95" spans="2:4" ht="13.5">
      <c r="B95" s="535"/>
      <c r="C95" s="523"/>
      <c r="D95" s="523"/>
    </row>
    <row r="96" spans="2:4" ht="13.5">
      <c r="B96" s="535"/>
      <c r="C96" s="523"/>
      <c r="D96" s="523"/>
    </row>
    <row r="97" spans="3:4">
      <c r="C97" s="523"/>
      <c r="D97" s="523"/>
    </row>
    <row r="98" spans="3:4">
      <c r="C98" s="523"/>
      <c r="D98" s="523"/>
    </row>
    <row r="99" spans="3:4">
      <c r="C99" s="523"/>
      <c r="D99" s="523"/>
    </row>
    <row r="100" spans="3:4">
      <c r="C100" s="523"/>
      <c r="D100" s="523"/>
    </row>
    <row r="101" spans="3:4">
      <c r="C101" s="523"/>
      <c r="D101" s="523"/>
    </row>
    <row r="102" spans="3:4">
      <c r="C102" s="523"/>
      <c r="D102" s="523"/>
    </row>
  </sheetData>
  <dataConsolidate/>
  <mergeCells count="1">
    <mergeCell ref="K3:L3"/>
  </mergeCells>
  <phoneticPr fontId="52" type="noConversion"/>
  <conditionalFormatting sqref="I9">
    <cfRule type="containsText" dxfId="375" priority="5" operator="containsText" text="OBS">
      <formula>NOT(ISERROR(SEARCH("OBS",I9)))</formula>
    </cfRule>
  </conditionalFormatting>
  <conditionalFormatting sqref="K11:CL11">
    <cfRule type="cellIs" dxfId="374" priority="4" operator="equal">
      <formula>"OBS"</formula>
    </cfRule>
  </conditionalFormatting>
  <conditionalFormatting sqref="H2:I2 H24:H53 H4:H19 H22">
    <cfRule type="expression" dxfId="373" priority="3">
      <formula>NOT(H2="")</formula>
    </cfRule>
  </conditionalFormatting>
  <conditionalFormatting sqref="D4:D14">
    <cfRule type="expression" dxfId="372" priority="2">
      <formula>NOT(ISERROR(FIND("' ",D4)))</formula>
    </cfRule>
  </conditionalFormatting>
  <conditionalFormatting sqref="H20:H21">
    <cfRule type="expression" dxfId="371" priority="1">
      <formula>NOT(H20="")</formula>
    </cfRule>
  </conditionalFormatting>
  <dataValidations count="1">
    <dataValidation type="list" allowBlank="1" showInputMessage="1" showErrorMessage="1" sqref="K3">
      <formula1>$CM$29:$CM$48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80" zoomScaleNormal="80" workbookViewId="0">
      <selection activeCell="BC70" sqref="BC70"/>
    </sheetView>
  </sheetViews>
  <sheetFormatPr defaultRowHeight="12.75"/>
  <sheetData/>
  <phoneticPr fontId="5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G94"/>
  <sheetViews>
    <sheetView zoomScale="80" zoomScaleNormal="80" workbookViewId="0">
      <selection activeCell="BC70" sqref="BC70"/>
    </sheetView>
  </sheetViews>
  <sheetFormatPr defaultColWidth="9.140625" defaultRowHeight="12.75"/>
  <cols>
    <col min="1" max="2" width="4.28515625" style="3" customWidth="1"/>
    <col min="3" max="3" width="15.140625" style="3" customWidth="1"/>
    <col min="4" max="4" width="4.28515625" style="3" customWidth="1"/>
    <col min="5" max="5" width="7.42578125" style="3" customWidth="1"/>
    <col min="6" max="6" width="4.42578125" style="3" customWidth="1"/>
    <col min="7" max="7" width="8.28515625" style="3" customWidth="1"/>
    <col min="8" max="8" width="5.28515625" style="3" customWidth="1"/>
    <col min="9" max="10" width="6.5703125" style="3" customWidth="1"/>
    <col min="11" max="11" width="6.42578125" style="3" customWidth="1"/>
    <col min="12" max="12" width="4.7109375" style="3" customWidth="1"/>
    <col min="13" max="13" width="8.5703125" style="3" customWidth="1"/>
    <col min="14" max="14" width="5.7109375" style="3" bestFit="1" customWidth="1"/>
    <col min="15" max="15" width="9.140625" style="3"/>
    <col min="16" max="16" width="5" style="3" customWidth="1"/>
    <col min="17" max="17" width="6.42578125" style="3" customWidth="1"/>
    <col min="18" max="18" width="6" style="3" customWidth="1"/>
    <col min="19" max="19" width="6.7109375" style="3" customWidth="1"/>
    <col min="20" max="20" width="7" style="3" customWidth="1"/>
    <col min="21" max="21" width="7.28515625" style="3" customWidth="1"/>
    <col min="22" max="22" width="7.140625" style="3" customWidth="1"/>
    <col min="23" max="23" width="7.5703125" style="3" customWidth="1"/>
    <col min="24" max="24" width="5.42578125" style="3" customWidth="1"/>
    <col min="25" max="25" width="7.28515625" style="3" customWidth="1"/>
    <col min="26" max="26" width="6.140625" style="3" customWidth="1"/>
    <col min="27" max="27" width="13" style="3" bestFit="1" customWidth="1"/>
    <col min="28" max="28" width="7" style="3" customWidth="1"/>
    <col min="29" max="29" width="3.42578125" style="19" bestFit="1" customWidth="1"/>
    <col min="30" max="30" width="13" style="3" bestFit="1" customWidth="1"/>
    <col min="31" max="16384" width="9.140625" style="3"/>
  </cols>
  <sheetData>
    <row r="1" spans="1:31" ht="15.75" customHeight="1">
      <c r="A1" s="25" t="s">
        <v>105</v>
      </c>
      <c r="C1" s="25"/>
      <c r="I1" s="91" t="str">
        <f>Table!B2</f>
        <v>Played:</v>
      </c>
      <c r="J1" s="387">
        <f ca="1">Table!C2</f>
        <v>34</v>
      </c>
      <c r="K1" s="23" t="str">
        <f>Table!D2</f>
        <v>matches per team</v>
      </c>
      <c r="O1" s="3" t="s">
        <v>106</v>
      </c>
      <c r="Q1" s="388">
        <v>2.5</v>
      </c>
    </row>
    <row r="2" spans="1:31" ht="14.25" customHeight="1">
      <c r="A2" s="25" t="s">
        <v>107</v>
      </c>
      <c r="B2" s="389" t="str">
        <f>Table!C1</f>
        <v>J1L</v>
      </c>
    </row>
    <row r="3" spans="1:31" ht="13.5" thickBot="1">
      <c r="C3" s="23">
        <v>2</v>
      </c>
      <c r="D3" s="23">
        <v>3</v>
      </c>
      <c r="E3" s="23">
        <v>4</v>
      </c>
      <c r="F3" s="23">
        <v>5</v>
      </c>
      <c r="G3" s="23">
        <v>6</v>
      </c>
      <c r="H3" s="23">
        <v>7</v>
      </c>
      <c r="I3" s="23">
        <v>8</v>
      </c>
      <c r="J3" s="23">
        <v>9</v>
      </c>
      <c r="K3" s="23">
        <v>10</v>
      </c>
      <c r="L3" s="23">
        <v>11</v>
      </c>
      <c r="M3" s="23">
        <v>12</v>
      </c>
      <c r="N3" s="23">
        <v>13</v>
      </c>
      <c r="O3" s="23">
        <v>14</v>
      </c>
      <c r="P3" s="23">
        <v>15</v>
      </c>
      <c r="Q3" s="23">
        <v>16</v>
      </c>
      <c r="R3" s="23">
        <v>17</v>
      </c>
      <c r="S3" s="23">
        <v>18</v>
      </c>
      <c r="T3" s="23">
        <v>19</v>
      </c>
      <c r="U3" s="23">
        <v>20</v>
      </c>
      <c r="V3" s="23">
        <v>21</v>
      </c>
      <c r="W3" s="23">
        <v>22</v>
      </c>
      <c r="X3" s="23">
        <v>23</v>
      </c>
      <c r="Y3" s="23">
        <v>24</v>
      </c>
      <c r="Z3" s="23">
        <v>25</v>
      </c>
      <c r="AA3" s="23">
        <v>26</v>
      </c>
      <c r="AB3" s="23">
        <v>27</v>
      </c>
      <c r="AC3" s="23">
        <v>28</v>
      </c>
      <c r="AD3" s="23">
        <v>29</v>
      </c>
      <c r="AE3" s="23">
        <v>30</v>
      </c>
    </row>
    <row r="4" spans="1:31">
      <c r="A4" s="28" t="s">
        <v>88</v>
      </c>
      <c r="B4" s="24" t="s">
        <v>108</v>
      </c>
      <c r="C4" s="256"/>
      <c r="D4" s="390" t="s">
        <v>109</v>
      </c>
      <c r="E4" s="390"/>
      <c r="F4" s="30"/>
      <c r="G4" s="261"/>
      <c r="H4" s="260"/>
      <c r="I4" s="260"/>
      <c r="J4" s="260"/>
      <c r="K4" s="260"/>
      <c r="L4" s="29" t="s">
        <v>110</v>
      </c>
      <c r="M4" s="260"/>
      <c r="N4" s="30"/>
      <c r="O4" s="260"/>
      <c r="P4" s="260"/>
      <c r="Q4" s="260"/>
      <c r="R4" s="260"/>
      <c r="S4" s="261"/>
      <c r="T4" s="29" t="s">
        <v>111</v>
      </c>
      <c r="U4" s="260"/>
      <c r="V4" s="31"/>
      <c r="W4" s="260"/>
      <c r="X4" s="391"/>
      <c r="Y4" s="392"/>
      <c r="Z4" s="392"/>
      <c r="AA4" s="393"/>
      <c r="AB4" s="394"/>
      <c r="AC4" s="395" t="str">
        <f>A4</f>
        <v>Pos</v>
      </c>
      <c r="AD4" s="396"/>
    </row>
    <row r="5" spans="1:31">
      <c r="A5" s="37"/>
      <c r="B5" s="24" t="s">
        <v>112</v>
      </c>
      <c r="C5" s="110" t="s">
        <v>113</v>
      </c>
      <c r="D5" s="397" t="s">
        <v>114</v>
      </c>
      <c r="E5" s="398"/>
      <c r="F5" s="399" t="s">
        <v>115</v>
      </c>
      <c r="G5" s="400"/>
      <c r="H5" s="401"/>
      <c r="I5" s="311" t="s">
        <v>116</v>
      </c>
      <c r="J5" s="311"/>
      <c r="K5" s="311"/>
      <c r="L5" s="397" t="s">
        <v>114</v>
      </c>
      <c r="M5" s="398"/>
      <c r="N5" s="399" t="s">
        <v>115</v>
      </c>
      <c r="O5" s="400"/>
      <c r="P5" s="401"/>
      <c r="Q5" s="402" t="s">
        <v>116</v>
      </c>
      <c r="R5" s="311"/>
      <c r="S5" s="403"/>
      <c r="T5" s="397" t="s">
        <v>114</v>
      </c>
      <c r="U5" s="398"/>
      <c r="V5" s="399" t="s">
        <v>115</v>
      </c>
      <c r="W5" s="400"/>
      <c r="X5" s="188"/>
      <c r="Y5" s="402" t="s">
        <v>116</v>
      </c>
      <c r="Z5" s="311"/>
      <c r="AA5" s="312"/>
      <c r="AB5" s="112"/>
      <c r="AC5" s="404"/>
      <c r="AD5" s="405" t="s">
        <v>117</v>
      </c>
    </row>
    <row r="6" spans="1:31" ht="13.5" thickBot="1">
      <c r="A6" s="406"/>
      <c r="B6" s="19"/>
      <c r="C6" s="406"/>
      <c r="D6" s="407" t="s">
        <v>118</v>
      </c>
      <c r="E6" s="408" t="s">
        <v>119</v>
      </c>
      <c r="F6" s="409" t="s">
        <v>118</v>
      </c>
      <c r="G6" s="410" t="s">
        <v>11</v>
      </c>
      <c r="H6" s="411"/>
      <c r="I6" s="411" t="s">
        <v>12</v>
      </c>
      <c r="J6" s="411" t="s">
        <v>3</v>
      </c>
      <c r="K6" s="412" t="s">
        <v>13</v>
      </c>
      <c r="L6" s="407" t="s">
        <v>118</v>
      </c>
      <c r="M6" s="408" t="s">
        <v>119</v>
      </c>
      <c r="N6" s="409" t="s">
        <v>118</v>
      </c>
      <c r="O6" s="410" t="s">
        <v>11</v>
      </c>
      <c r="P6" s="411"/>
      <c r="Q6" s="413" t="s">
        <v>12</v>
      </c>
      <c r="R6" s="411" t="s">
        <v>3</v>
      </c>
      <c r="S6" s="412" t="s">
        <v>13</v>
      </c>
      <c r="T6" s="407" t="s">
        <v>118</v>
      </c>
      <c r="U6" s="408" t="s">
        <v>119</v>
      </c>
      <c r="V6" s="409" t="s">
        <v>118</v>
      </c>
      <c r="W6" s="414" t="s">
        <v>11</v>
      </c>
      <c r="X6" s="413"/>
      <c r="Y6" s="413" t="s">
        <v>12</v>
      </c>
      <c r="Z6" s="411" t="s">
        <v>3</v>
      </c>
      <c r="AA6" s="266" t="s">
        <v>13</v>
      </c>
      <c r="AB6" s="415"/>
      <c r="AC6" s="404"/>
      <c r="AD6" s="416" t="s">
        <v>119</v>
      </c>
    </row>
    <row r="7" spans="1:31" s="17" customFormat="1">
      <c r="A7" s="274">
        <f ca="1">AC7</f>
        <v>7</v>
      </c>
      <c r="B7" s="17">
        <v>1</v>
      </c>
      <c r="C7" s="274" t="str">
        <f t="shared" ref="C7:L16" ca="1" si="0">VLOOKUP($AB7,$B$35:$AD$61,C$34,FALSE)</f>
        <v>Urawa_Reds</v>
      </c>
      <c r="D7" s="417">
        <f t="shared" ca="1" si="0"/>
        <v>13</v>
      </c>
      <c r="E7" s="160">
        <f t="shared" ca="1" si="0"/>
        <v>0.76470588235294112</v>
      </c>
      <c r="F7" s="418">
        <f t="shared" ca="1" si="0"/>
        <v>4</v>
      </c>
      <c r="G7" s="162">
        <f t="shared" ca="1" si="0"/>
        <v>0.23529411764705882</v>
      </c>
      <c r="H7" s="419">
        <f t="shared" ca="1" si="0"/>
        <v>17</v>
      </c>
      <c r="I7" s="164">
        <f t="shared" ca="1" si="0"/>
        <v>2.2941176470588234</v>
      </c>
      <c r="J7" s="164">
        <f t="shared" ca="1" si="0"/>
        <v>1.7058823529411764</v>
      </c>
      <c r="K7" s="164">
        <f t="shared" ca="1" si="0"/>
        <v>4</v>
      </c>
      <c r="L7" s="417">
        <f t="shared" ca="1" si="0"/>
        <v>8</v>
      </c>
      <c r="M7" s="160">
        <f t="shared" ref="M7:AA16" ca="1" si="1">VLOOKUP($AB7,$B$35:$AD$61,M$34,FALSE)</f>
        <v>0.47058823529411764</v>
      </c>
      <c r="N7" s="418">
        <f t="shared" ca="1" si="1"/>
        <v>9</v>
      </c>
      <c r="O7" s="162">
        <f t="shared" ca="1" si="1"/>
        <v>0.52941176470588236</v>
      </c>
      <c r="P7" s="419">
        <f t="shared" ca="1" si="1"/>
        <v>17</v>
      </c>
      <c r="Q7" s="164">
        <f t="shared" ca="1" si="1"/>
        <v>1.4705882352941178</v>
      </c>
      <c r="R7" s="164">
        <f t="shared" ca="1" si="1"/>
        <v>1.4705882352941178</v>
      </c>
      <c r="S7" s="164">
        <f t="shared" ca="1" si="1"/>
        <v>2.9411764705882355</v>
      </c>
      <c r="T7" s="420">
        <f t="shared" ca="1" si="1"/>
        <v>21</v>
      </c>
      <c r="U7" s="160">
        <f t="shared" ca="1" si="1"/>
        <v>0.61764705882352944</v>
      </c>
      <c r="V7" s="418">
        <f t="shared" ca="1" si="1"/>
        <v>13</v>
      </c>
      <c r="W7" s="162">
        <f t="shared" ca="1" si="1"/>
        <v>0.38235294117647056</v>
      </c>
      <c r="X7" s="419">
        <f t="shared" ca="1" si="1"/>
        <v>34</v>
      </c>
      <c r="Y7" s="164">
        <f t="shared" ca="1" si="1"/>
        <v>1.8823529411764706</v>
      </c>
      <c r="Z7" s="164">
        <f t="shared" ca="1" si="1"/>
        <v>1.588235294117647</v>
      </c>
      <c r="AA7" s="164">
        <f t="shared" ca="1" si="1"/>
        <v>3.4705882352941178</v>
      </c>
      <c r="AB7" s="274">
        <f t="shared" ref="AB7:AB30" ca="1" si="2">IF(B7&gt;$B$34,"",LARGE($B$38:$B$61,B7))</f>
        <v>3.476764005882353</v>
      </c>
      <c r="AC7" s="276">
        <f ca="1">IF($AB7="","",VLOOKUP($AB7,$B$35:$AD$61,AC$34,FALSE))</f>
        <v>7</v>
      </c>
      <c r="AD7" s="421">
        <f t="shared" ref="AD7:AD29" ca="1" si="3">VLOOKUP($AB7,$B$35:$AD$61,AD$34,FALSE)</f>
        <v>0.20588235294117646</v>
      </c>
      <c r="AE7" s="3"/>
    </row>
    <row r="8" spans="1:31" s="17" customFormat="1">
      <c r="A8" s="126">
        <f t="shared" ref="A8:A25" ca="1" si="4">AC8</f>
        <v>3</v>
      </c>
      <c r="B8" s="17">
        <v>2</v>
      </c>
      <c r="C8" s="279" t="str">
        <f t="shared" ca="1" si="0"/>
        <v>Cerezo_Osaka</v>
      </c>
      <c r="D8" s="422">
        <f t="shared" ca="1" si="0"/>
        <v>10</v>
      </c>
      <c r="E8" s="163">
        <f t="shared" ca="1" si="0"/>
        <v>0.58823529411764708</v>
      </c>
      <c r="F8" s="18">
        <f t="shared" ca="1" si="0"/>
        <v>7</v>
      </c>
      <c r="G8" s="162">
        <f t="shared" ca="1" si="0"/>
        <v>0.41176470588235292</v>
      </c>
      <c r="H8" s="423">
        <f t="shared" ca="1" si="0"/>
        <v>17</v>
      </c>
      <c r="I8" s="208">
        <f t="shared" ca="1" si="0"/>
        <v>2.1764705882352939</v>
      </c>
      <c r="J8" s="208">
        <f t="shared" ca="1" si="0"/>
        <v>1</v>
      </c>
      <c r="K8" s="164">
        <f t="shared" ca="1" si="0"/>
        <v>3.1764705882352939</v>
      </c>
      <c r="L8" s="422">
        <f t="shared" ca="1" si="0"/>
        <v>10</v>
      </c>
      <c r="M8" s="163">
        <f t="shared" ca="1" si="1"/>
        <v>0.58823529411764708</v>
      </c>
      <c r="N8" s="18">
        <f t="shared" ca="1" si="1"/>
        <v>7</v>
      </c>
      <c r="O8" s="162">
        <f t="shared" ca="1" si="1"/>
        <v>0.41176470588235292</v>
      </c>
      <c r="P8" s="423">
        <f t="shared" ca="1" si="1"/>
        <v>17</v>
      </c>
      <c r="Q8" s="208">
        <f t="shared" ca="1" si="1"/>
        <v>1.6470588235294117</v>
      </c>
      <c r="R8" s="208">
        <f t="shared" ca="1" si="1"/>
        <v>1.5294117647058822</v>
      </c>
      <c r="S8" s="164">
        <f t="shared" ca="1" si="1"/>
        <v>3.1764705882352939</v>
      </c>
      <c r="T8" s="424">
        <f t="shared" ca="1" si="1"/>
        <v>20</v>
      </c>
      <c r="U8" s="163">
        <f t="shared" ca="1" si="1"/>
        <v>0.58823529411764708</v>
      </c>
      <c r="V8" s="18">
        <f t="shared" ca="1" si="1"/>
        <v>14</v>
      </c>
      <c r="W8" s="162">
        <f t="shared" ca="1" si="1"/>
        <v>0.41176470588235292</v>
      </c>
      <c r="X8" s="423">
        <f t="shared" ca="1" si="1"/>
        <v>34</v>
      </c>
      <c r="Y8" s="208">
        <f t="shared" ca="1" si="1"/>
        <v>1.911764705882353</v>
      </c>
      <c r="Z8" s="208">
        <f t="shared" ca="1" si="1"/>
        <v>1.2647058823529411</v>
      </c>
      <c r="AA8" s="164">
        <f t="shared" ca="1" si="1"/>
        <v>3.1764705882352944</v>
      </c>
      <c r="AB8" s="126">
        <f t="shared" ca="1" si="2"/>
        <v>3.1823526411764709</v>
      </c>
      <c r="AC8" s="127">
        <f t="shared" ref="AC8:AC30" ca="1" si="5">IF($AB8="","",VLOOKUP($AB8,$B$35:$AD$61,AC$34,FALSE))</f>
        <v>3</v>
      </c>
      <c r="AD8" s="425">
        <f t="shared" ca="1" si="3"/>
        <v>0.17647058823529413</v>
      </c>
      <c r="AE8" s="3"/>
    </row>
    <row r="9" spans="1:31" s="17" customFormat="1">
      <c r="A9" s="126">
        <f t="shared" ca="1" si="4"/>
        <v>1</v>
      </c>
      <c r="B9" s="17">
        <v>3</v>
      </c>
      <c r="C9" s="279" t="str">
        <f t="shared" ca="1" si="0"/>
        <v>Kawasaki_Frontale</v>
      </c>
      <c r="D9" s="422">
        <f t="shared" ca="1" si="0"/>
        <v>12</v>
      </c>
      <c r="E9" s="163">
        <f t="shared" ca="1" si="0"/>
        <v>0.70588235294117652</v>
      </c>
      <c r="F9" s="18">
        <f t="shared" ca="1" si="0"/>
        <v>5</v>
      </c>
      <c r="G9" s="162">
        <f t="shared" ca="1" si="0"/>
        <v>0.29411764705882354</v>
      </c>
      <c r="H9" s="423">
        <f t="shared" ca="1" si="0"/>
        <v>17</v>
      </c>
      <c r="I9" s="208">
        <f t="shared" ca="1" si="0"/>
        <v>2.5882352941176472</v>
      </c>
      <c r="J9" s="208">
        <f t="shared" ca="1" si="0"/>
        <v>1</v>
      </c>
      <c r="K9" s="164">
        <f t="shared" ca="1" si="0"/>
        <v>3.5882352941176472</v>
      </c>
      <c r="L9" s="422">
        <f t="shared" ca="1" si="0"/>
        <v>7</v>
      </c>
      <c r="M9" s="163">
        <f t="shared" ca="1" si="1"/>
        <v>0.41176470588235292</v>
      </c>
      <c r="N9" s="18">
        <f t="shared" ca="1" si="1"/>
        <v>10</v>
      </c>
      <c r="O9" s="162">
        <f t="shared" ca="1" si="1"/>
        <v>0.58823529411764708</v>
      </c>
      <c r="P9" s="423">
        <f t="shared" ca="1" si="1"/>
        <v>17</v>
      </c>
      <c r="Q9" s="208">
        <f t="shared" ca="1" si="1"/>
        <v>1.588235294117647</v>
      </c>
      <c r="R9" s="208">
        <f t="shared" ca="1" si="1"/>
        <v>0.88235294117647056</v>
      </c>
      <c r="S9" s="164">
        <f t="shared" ca="1" si="1"/>
        <v>2.4705882352941178</v>
      </c>
      <c r="T9" s="424">
        <f t="shared" ca="1" si="1"/>
        <v>19</v>
      </c>
      <c r="U9" s="163">
        <f t="shared" ca="1" si="1"/>
        <v>0.55882352941176472</v>
      </c>
      <c r="V9" s="18">
        <f t="shared" ca="1" si="1"/>
        <v>15</v>
      </c>
      <c r="W9" s="162">
        <f t="shared" ca="1" si="1"/>
        <v>0.44117647058823528</v>
      </c>
      <c r="X9" s="423">
        <f t="shared" ca="1" si="1"/>
        <v>34</v>
      </c>
      <c r="Y9" s="208">
        <f t="shared" ca="1" si="1"/>
        <v>2.0882352941176472</v>
      </c>
      <c r="Z9" s="208">
        <f t="shared" ca="1" si="1"/>
        <v>0.94117647058823528</v>
      </c>
      <c r="AA9" s="164">
        <f t="shared" ca="1" si="1"/>
        <v>3.0294117647058822</v>
      </c>
      <c r="AB9" s="126">
        <f t="shared" ca="1" si="2"/>
        <v>3.0349998999999999</v>
      </c>
      <c r="AC9" s="127">
        <f t="shared" ca="1" si="5"/>
        <v>1</v>
      </c>
      <c r="AD9" s="425">
        <f t="shared" ca="1" si="3"/>
        <v>0.26470588235294118</v>
      </c>
      <c r="AE9" s="3"/>
    </row>
    <row r="10" spans="1:31" s="17" customFormat="1">
      <c r="A10" s="126">
        <f t="shared" ca="1" si="4"/>
        <v>12</v>
      </c>
      <c r="B10" s="17">
        <v>4</v>
      </c>
      <c r="C10" s="279" t="str">
        <f t="shared" ca="1" si="0"/>
        <v>Vegalta_Sendai</v>
      </c>
      <c r="D10" s="422">
        <f t="shared" ca="1" si="0"/>
        <v>9</v>
      </c>
      <c r="E10" s="163">
        <f t="shared" ca="1" si="0"/>
        <v>0.52941176470588236</v>
      </c>
      <c r="F10" s="18">
        <f t="shared" ca="1" si="0"/>
        <v>8</v>
      </c>
      <c r="G10" s="162">
        <f t="shared" ca="1" si="0"/>
        <v>0.47058823529411764</v>
      </c>
      <c r="H10" s="423">
        <f t="shared" ca="1" si="0"/>
        <v>17</v>
      </c>
      <c r="I10" s="208">
        <f t="shared" ca="1" si="0"/>
        <v>1.411764705882353</v>
      </c>
      <c r="J10" s="208">
        <f t="shared" ca="1" si="0"/>
        <v>1.4705882352941178</v>
      </c>
      <c r="K10" s="164">
        <f t="shared" ca="1" si="0"/>
        <v>2.882352941176471</v>
      </c>
      <c r="L10" s="422">
        <f t="shared" ca="1" si="0"/>
        <v>8</v>
      </c>
      <c r="M10" s="163">
        <f t="shared" ca="1" si="1"/>
        <v>0.47058823529411764</v>
      </c>
      <c r="N10" s="18">
        <f t="shared" ca="1" si="1"/>
        <v>9</v>
      </c>
      <c r="O10" s="162">
        <f t="shared" ca="1" si="1"/>
        <v>0.52941176470588236</v>
      </c>
      <c r="P10" s="423">
        <f t="shared" ca="1" si="1"/>
        <v>17</v>
      </c>
      <c r="Q10" s="208">
        <f t="shared" ca="1" si="1"/>
        <v>1.1764705882352942</v>
      </c>
      <c r="R10" s="208">
        <f t="shared" ca="1" si="1"/>
        <v>1.6470588235294117</v>
      </c>
      <c r="S10" s="164">
        <f t="shared" ca="1" si="1"/>
        <v>2.8235294117647056</v>
      </c>
      <c r="T10" s="424">
        <f t="shared" ca="1" si="1"/>
        <v>17</v>
      </c>
      <c r="U10" s="163">
        <f t="shared" ca="1" si="1"/>
        <v>0.5</v>
      </c>
      <c r="V10" s="18">
        <f t="shared" ca="1" si="1"/>
        <v>17</v>
      </c>
      <c r="W10" s="162">
        <f t="shared" ca="1" si="1"/>
        <v>0.5</v>
      </c>
      <c r="X10" s="423">
        <f t="shared" ca="1" si="1"/>
        <v>34</v>
      </c>
      <c r="Y10" s="208">
        <f t="shared" ca="1" si="1"/>
        <v>1.2941176470588236</v>
      </c>
      <c r="Z10" s="208">
        <f t="shared" ca="1" si="1"/>
        <v>1.5588235294117647</v>
      </c>
      <c r="AA10" s="164">
        <f t="shared" ca="1" si="1"/>
        <v>2.8529411764705883</v>
      </c>
      <c r="AB10" s="126">
        <f t="shared" ca="1" si="2"/>
        <v>2.8579399764705884</v>
      </c>
      <c r="AC10" s="127">
        <f t="shared" ca="1" si="5"/>
        <v>12</v>
      </c>
      <c r="AD10" s="425">
        <f t="shared" ca="1" si="3"/>
        <v>0.23529411764705882</v>
      </c>
      <c r="AE10" s="3"/>
    </row>
    <row r="11" spans="1:31" s="17" customFormat="1">
      <c r="A11" s="126">
        <f t="shared" ca="1" si="4"/>
        <v>14</v>
      </c>
      <c r="B11" s="17">
        <v>5</v>
      </c>
      <c r="C11" s="279" t="str">
        <f t="shared" ca="1" si="0"/>
        <v>Shimizu_S_Pulse</v>
      </c>
      <c r="D11" s="422">
        <f t="shared" ca="1" si="0"/>
        <v>10</v>
      </c>
      <c r="E11" s="163">
        <f t="shared" ca="1" si="0"/>
        <v>0.58823529411764708</v>
      </c>
      <c r="F11" s="18">
        <f t="shared" ca="1" si="0"/>
        <v>7</v>
      </c>
      <c r="G11" s="162">
        <f t="shared" ca="1" si="0"/>
        <v>0.41176470588235292</v>
      </c>
      <c r="H11" s="423">
        <f t="shared" ca="1" si="0"/>
        <v>17</v>
      </c>
      <c r="I11" s="208">
        <f t="shared" ca="1" si="0"/>
        <v>0.94117647058823528</v>
      </c>
      <c r="J11" s="208">
        <f t="shared" ca="1" si="0"/>
        <v>2.1176470588235294</v>
      </c>
      <c r="K11" s="164">
        <f t="shared" ca="1" si="0"/>
        <v>3.0588235294117645</v>
      </c>
      <c r="L11" s="422">
        <f t="shared" ca="1" si="0"/>
        <v>6</v>
      </c>
      <c r="M11" s="163">
        <f t="shared" ca="1" si="1"/>
        <v>0.35294117647058826</v>
      </c>
      <c r="N11" s="18">
        <f t="shared" ca="1" si="1"/>
        <v>11</v>
      </c>
      <c r="O11" s="162">
        <f t="shared" ca="1" si="1"/>
        <v>0.6470588235294118</v>
      </c>
      <c r="P11" s="423">
        <f t="shared" ca="1" si="1"/>
        <v>17</v>
      </c>
      <c r="Q11" s="208">
        <f t="shared" ca="1" si="1"/>
        <v>1.1764705882352942</v>
      </c>
      <c r="R11" s="208">
        <f t="shared" ca="1" si="1"/>
        <v>1.0588235294117647</v>
      </c>
      <c r="S11" s="164">
        <f t="shared" ca="1" si="1"/>
        <v>2.2352941176470589</v>
      </c>
      <c r="T11" s="424">
        <f t="shared" ca="1" si="1"/>
        <v>16</v>
      </c>
      <c r="U11" s="163">
        <f t="shared" ca="1" si="1"/>
        <v>0.47058823529411764</v>
      </c>
      <c r="V11" s="18">
        <f t="shared" ca="1" si="1"/>
        <v>18</v>
      </c>
      <c r="W11" s="162">
        <f t="shared" ca="1" si="1"/>
        <v>0.52941176470588236</v>
      </c>
      <c r="X11" s="423">
        <f t="shared" ca="1" si="1"/>
        <v>34</v>
      </c>
      <c r="Y11" s="208">
        <f t="shared" ca="1" si="1"/>
        <v>1.0588235294117647</v>
      </c>
      <c r="Z11" s="208">
        <f t="shared" ca="1" si="1"/>
        <v>1.588235294117647</v>
      </c>
      <c r="AA11" s="164">
        <f t="shared" ca="1" si="1"/>
        <v>2.6470588235294117</v>
      </c>
      <c r="AB11" s="126">
        <f t="shared" ca="1" si="2"/>
        <v>2.6517633058823531</v>
      </c>
      <c r="AC11" s="127">
        <f t="shared" ca="1" si="5"/>
        <v>14</v>
      </c>
      <c r="AD11" s="425">
        <f t="shared" ca="1" si="3"/>
        <v>0.29411764705882354</v>
      </c>
      <c r="AE11" s="3"/>
    </row>
    <row r="12" spans="1:31" s="17" customFormat="1">
      <c r="A12" s="126">
        <f t="shared" ca="1" si="4"/>
        <v>10</v>
      </c>
      <c r="B12" s="17">
        <v>6</v>
      </c>
      <c r="C12" s="279" t="str">
        <f t="shared" ca="1" si="0"/>
        <v>Gamba_Osaka</v>
      </c>
      <c r="D12" s="422">
        <f t="shared" ca="1" si="0"/>
        <v>6</v>
      </c>
      <c r="E12" s="163">
        <f t="shared" ca="1" si="0"/>
        <v>0.35294117647058826</v>
      </c>
      <c r="F12" s="18">
        <f t="shared" ca="1" si="0"/>
        <v>11</v>
      </c>
      <c r="G12" s="162">
        <f t="shared" ca="1" si="0"/>
        <v>0.6470588235294118</v>
      </c>
      <c r="H12" s="423">
        <f t="shared" ca="1" si="0"/>
        <v>17</v>
      </c>
      <c r="I12" s="208">
        <f t="shared" ca="1" si="0"/>
        <v>1.2941176470588236</v>
      </c>
      <c r="J12" s="208">
        <f t="shared" ca="1" si="0"/>
        <v>1</v>
      </c>
      <c r="K12" s="164">
        <f t="shared" ca="1" si="0"/>
        <v>2.2941176470588234</v>
      </c>
      <c r="L12" s="422">
        <f t="shared" ca="1" si="0"/>
        <v>10</v>
      </c>
      <c r="M12" s="163">
        <f t="shared" ca="1" si="1"/>
        <v>0.58823529411764708</v>
      </c>
      <c r="N12" s="18">
        <f t="shared" ca="1" si="1"/>
        <v>7</v>
      </c>
      <c r="O12" s="162">
        <f t="shared" ca="1" si="1"/>
        <v>0.41176470588235292</v>
      </c>
      <c r="P12" s="423">
        <f t="shared" ca="1" si="1"/>
        <v>17</v>
      </c>
      <c r="Q12" s="208">
        <f t="shared" ca="1" si="1"/>
        <v>1.5294117647058822</v>
      </c>
      <c r="R12" s="208">
        <f t="shared" ca="1" si="1"/>
        <v>1.411764705882353</v>
      </c>
      <c r="S12" s="164">
        <f t="shared" ca="1" si="1"/>
        <v>2.9411764705882355</v>
      </c>
      <c r="T12" s="424">
        <f t="shared" ca="1" si="1"/>
        <v>16</v>
      </c>
      <c r="U12" s="163">
        <f t="shared" ca="1" si="1"/>
        <v>0.47058823529411764</v>
      </c>
      <c r="V12" s="18">
        <f t="shared" ca="1" si="1"/>
        <v>18</v>
      </c>
      <c r="W12" s="162">
        <f t="shared" ca="1" si="1"/>
        <v>0.52941176470588236</v>
      </c>
      <c r="X12" s="423">
        <f t="shared" ca="1" si="1"/>
        <v>34</v>
      </c>
      <c r="Y12" s="208">
        <f t="shared" ca="1" si="1"/>
        <v>1.411764705882353</v>
      </c>
      <c r="Z12" s="208">
        <f t="shared" ca="1" si="1"/>
        <v>1.2058823529411764</v>
      </c>
      <c r="AA12" s="164">
        <f t="shared" ca="1" si="1"/>
        <v>2.6176470588235294</v>
      </c>
      <c r="AB12" s="126">
        <f t="shared" ca="1" si="2"/>
        <v>2.6223519411764706</v>
      </c>
      <c r="AC12" s="127">
        <f t="shared" ca="1" si="5"/>
        <v>10</v>
      </c>
      <c r="AD12" s="425">
        <f t="shared" ca="1" si="3"/>
        <v>0.29411764705882354</v>
      </c>
      <c r="AE12" s="3"/>
    </row>
    <row r="13" spans="1:31" s="17" customFormat="1">
      <c r="A13" s="126">
        <f t="shared" ca="1" si="4"/>
        <v>18</v>
      </c>
      <c r="B13" s="17">
        <v>7</v>
      </c>
      <c r="C13" s="279" t="str">
        <f t="shared" ca="1" si="0"/>
        <v>Omiya_Ardija</v>
      </c>
      <c r="D13" s="422">
        <f t="shared" ca="1" si="0"/>
        <v>7</v>
      </c>
      <c r="E13" s="163">
        <f t="shared" ca="1" si="0"/>
        <v>0.41176470588235292</v>
      </c>
      <c r="F13" s="18">
        <f t="shared" ca="1" si="0"/>
        <v>10</v>
      </c>
      <c r="G13" s="162">
        <f t="shared" ca="1" si="0"/>
        <v>0.58823529411764708</v>
      </c>
      <c r="H13" s="423">
        <f t="shared" ca="1" si="0"/>
        <v>17</v>
      </c>
      <c r="I13" s="208">
        <f t="shared" ca="1" si="0"/>
        <v>0.82352941176470584</v>
      </c>
      <c r="J13" s="208">
        <f t="shared" ca="1" si="0"/>
        <v>1.2941176470588236</v>
      </c>
      <c r="K13" s="164">
        <f t="shared" ca="1" si="0"/>
        <v>2.1176470588235294</v>
      </c>
      <c r="L13" s="422">
        <f t="shared" ca="1" si="0"/>
        <v>11</v>
      </c>
      <c r="M13" s="163">
        <f t="shared" ca="1" si="1"/>
        <v>0.6470588235294118</v>
      </c>
      <c r="N13" s="18">
        <f t="shared" ca="1" si="1"/>
        <v>6</v>
      </c>
      <c r="O13" s="162">
        <f t="shared" ca="1" si="1"/>
        <v>0.35294117647058826</v>
      </c>
      <c r="P13" s="423">
        <f t="shared" ca="1" si="1"/>
        <v>17</v>
      </c>
      <c r="Q13" s="208">
        <f t="shared" ca="1" si="1"/>
        <v>0.82352941176470584</v>
      </c>
      <c r="R13" s="208">
        <f t="shared" ca="1" si="1"/>
        <v>2.2352941176470589</v>
      </c>
      <c r="S13" s="164">
        <f t="shared" ca="1" si="1"/>
        <v>3.0588235294117645</v>
      </c>
      <c r="T13" s="424">
        <f t="shared" ca="1" si="1"/>
        <v>18</v>
      </c>
      <c r="U13" s="163">
        <f t="shared" ca="1" si="1"/>
        <v>0.52941176470588236</v>
      </c>
      <c r="V13" s="18">
        <f t="shared" ca="1" si="1"/>
        <v>16</v>
      </c>
      <c r="W13" s="162">
        <f t="shared" ca="1" si="1"/>
        <v>0.47058823529411764</v>
      </c>
      <c r="X13" s="423">
        <f t="shared" ca="1" si="1"/>
        <v>34</v>
      </c>
      <c r="Y13" s="208">
        <f t="shared" ca="1" si="1"/>
        <v>0.82352941176470584</v>
      </c>
      <c r="Z13" s="208">
        <f t="shared" ca="1" si="1"/>
        <v>1.7647058823529411</v>
      </c>
      <c r="AA13" s="164">
        <f t="shared" ca="1" si="1"/>
        <v>2.5882352941176467</v>
      </c>
      <c r="AB13" s="126">
        <f t="shared" ca="1" si="2"/>
        <v>2.5935276117647055</v>
      </c>
      <c r="AC13" s="127">
        <f t="shared" ca="1" si="5"/>
        <v>18</v>
      </c>
      <c r="AD13" s="425">
        <f t="shared" ca="1" si="3"/>
        <v>0.29411764705882354</v>
      </c>
      <c r="AE13" s="3"/>
    </row>
    <row r="14" spans="1:31" s="17" customFormat="1">
      <c r="A14" s="126">
        <f t="shared" ca="1" si="4"/>
        <v>17</v>
      </c>
      <c r="B14" s="17">
        <v>8</v>
      </c>
      <c r="C14" s="279" t="str">
        <f t="shared" ca="1" si="0"/>
        <v>Albirex_Niigata</v>
      </c>
      <c r="D14" s="422">
        <f t="shared" ca="1" si="0"/>
        <v>6</v>
      </c>
      <c r="E14" s="163">
        <f t="shared" ca="1" si="0"/>
        <v>0.35294117647058826</v>
      </c>
      <c r="F14" s="18">
        <f t="shared" ca="1" si="0"/>
        <v>11</v>
      </c>
      <c r="G14" s="162">
        <f t="shared" ca="1" si="0"/>
        <v>0.6470588235294118</v>
      </c>
      <c r="H14" s="423">
        <f t="shared" ca="1" si="0"/>
        <v>17</v>
      </c>
      <c r="I14" s="208">
        <f t="shared" ca="1" si="0"/>
        <v>0.6470588235294118</v>
      </c>
      <c r="J14" s="208">
        <f t="shared" ca="1" si="0"/>
        <v>1.8235294117647058</v>
      </c>
      <c r="K14" s="164">
        <f t="shared" ca="1" si="0"/>
        <v>2.4705882352941178</v>
      </c>
      <c r="L14" s="422">
        <f t="shared" ca="1" si="0"/>
        <v>9</v>
      </c>
      <c r="M14" s="163">
        <f t="shared" ca="1" si="1"/>
        <v>0.52941176470588236</v>
      </c>
      <c r="N14" s="18">
        <f t="shared" ca="1" si="1"/>
        <v>8</v>
      </c>
      <c r="O14" s="162">
        <f t="shared" ca="1" si="1"/>
        <v>0.47058823529411764</v>
      </c>
      <c r="P14" s="423">
        <f t="shared" ca="1" si="1"/>
        <v>17</v>
      </c>
      <c r="Q14" s="208">
        <f t="shared" ca="1" si="1"/>
        <v>1</v>
      </c>
      <c r="R14" s="208">
        <f t="shared" ca="1" si="1"/>
        <v>1.7058823529411764</v>
      </c>
      <c r="S14" s="164">
        <f t="shared" ca="1" si="1"/>
        <v>2.7058823529411766</v>
      </c>
      <c r="T14" s="424">
        <f t="shared" ca="1" si="1"/>
        <v>15</v>
      </c>
      <c r="U14" s="163">
        <f t="shared" ca="1" si="1"/>
        <v>0.44117647058823528</v>
      </c>
      <c r="V14" s="18">
        <f t="shared" ca="1" si="1"/>
        <v>19</v>
      </c>
      <c r="W14" s="162">
        <f t="shared" ca="1" si="1"/>
        <v>0.55882352941176472</v>
      </c>
      <c r="X14" s="423">
        <f t="shared" ca="1" si="1"/>
        <v>34</v>
      </c>
      <c r="Y14" s="208">
        <f t="shared" ca="1" si="1"/>
        <v>0.82352941176470584</v>
      </c>
      <c r="Z14" s="208">
        <f t="shared" ca="1" si="1"/>
        <v>1.7647058823529411</v>
      </c>
      <c r="AA14" s="164">
        <f t="shared" ca="1" si="1"/>
        <v>2.5882352941176467</v>
      </c>
      <c r="AB14" s="126">
        <f t="shared" ca="1" si="2"/>
        <v>2.5926453588235292</v>
      </c>
      <c r="AC14" s="127">
        <f t="shared" ca="1" si="5"/>
        <v>17</v>
      </c>
      <c r="AD14" s="425">
        <f t="shared" ca="1" si="3"/>
        <v>0.20588235294117646</v>
      </c>
      <c r="AE14" s="3"/>
    </row>
    <row r="15" spans="1:31" s="17" customFormat="1">
      <c r="A15" s="126">
        <f t="shared" ca="1" si="4"/>
        <v>11</v>
      </c>
      <c r="B15" s="17">
        <v>9</v>
      </c>
      <c r="C15" s="279" t="str">
        <f t="shared" ca="1" si="0"/>
        <v xml:space="preserve"> Consadole_Sapporo</v>
      </c>
      <c r="D15" s="422">
        <f t="shared" ca="1" si="0"/>
        <v>8</v>
      </c>
      <c r="E15" s="163">
        <f t="shared" ca="1" si="0"/>
        <v>0.47058823529411764</v>
      </c>
      <c r="F15" s="18">
        <f t="shared" ca="1" si="0"/>
        <v>9</v>
      </c>
      <c r="G15" s="162">
        <f t="shared" ca="1" si="0"/>
        <v>0.52941176470588236</v>
      </c>
      <c r="H15" s="423">
        <f t="shared" ca="1" si="0"/>
        <v>17</v>
      </c>
      <c r="I15" s="208">
        <f t="shared" ca="1" si="0"/>
        <v>1.411764705882353</v>
      </c>
      <c r="J15" s="208">
        <f t="shared" ca="1" si="0"/>
        <v>1.0588235294117647</v>
      </c>
      <c r="K15" s="164">
        <f t="shared" ca="1" si="0"/>
        <v>2.4705882352941178</v>
      </c>
      <c r="L15" s="422">
        <f t="shared" ca="1" si="0"/>
        <v>9</v>
      </c>
      <c r="M15" s="163">
        <f t="shared" ca="1" si="1"/>
        <v>0.52941176470588236</v>
      </c>
      <c r="N15" s="18">
        <f t="shared" ca="1" si="1"/>
        <v>8</v>
      </c>
      <c r="O15" s="162">
        <f t="shared" ca="1" si="1"/>
        <v>0.47058823529411764</v>
      </c>
      <c r="P15" s="423">
        <f t="shared" ca="1" si="1"/>
        <v>17</v>
      </c>
      <c r="Q15" s="208">
        <f t="shared" ca="1" si="1"/>
        <v>0.88235294117647056</v>
      </c>
      <c r="R15" s="208">
        <f t="shared" ca="1" si="1"/>
        <v>1.7058823529411764</v>
      </c>
      <c r="S15" s="164">
        <f t="shared" ca="1" si="1"/>
        <v>2.5882352941176467</v>
      </c>
      <c r="T15" s="424">
        <f t="shared" ca="1" si="1"/>
        <v>17</v>
      </c>
      <c r="U15" s="163">
        <f t="shared" ca="1" si="1"/>
        <v>0.5</v>
      </c>
      <c r="V15" s="18">
        <f t="shared" ca="1" si="1"/>
        <v>17</v>
      </c>
      <c r="W15" s="162">
        <f t="shared" ca="1" si="1"/>
        <v>0.5</v>
      </c>
      <c r="X15" s="423">
        <f t="shared" ca="1" si="1"/>
        <v>34</v>
      </c>
      <c r="Y15" s="208">
        <f t="shared" ca="1" si="1"/>
        <v>1.1470588235294117</v>
      </c>
      <c r="Z15" s="208">
        <f t="shared" ca="1" si="1"/>
        <v>1.3823529411764706</v>
      </c>
      <c r="AA15" s="164">
        <f t="shared" ca="1" si="1"/>
        <v>2.5294117647058822</v>
      </c>
      <c r="AB15" s="126">
        <f t="shared" ca="1" si="2"/>
        <v>2.5344106647058822</v>
      </c>
      <c r="AC15" s="127">
        <f t="shared" ca="1" si="5"/>
        <v>11</v>
      </c>
      <c r="AD15" s="425">
        <f t="shared" ca="1" si="3"/>
        <v>0.20588235294117646</v>
      </c>
      <c r="AE15" s="3"/>
    </row>
    <row r="16" spans="1:31" s="17" customFormat="1">
      <c r="A16" s="126">
        <f t="shared" ca="1" si="4"/>
        <v>8</v>
      </c>
      <c r="B16" s="17">
        <v>10</v>
      </c>
      <c r="C16" s="279" t="str">
        <f t="shared" ca="1" si="0"/>
        <v>Sagan_Tosu</v>
      </c>
      <c r="D16" s="422">
        <f t="shared" ca="1" si="0"/>
        <v>10</v>
      </c>
      <c r="E16" s="163">
        <f t="shared" ca="1" si="0"/>
        <v>0.58823529411764708</v>
      </c>
      <c r="F16" s="18">
        <f t="shared" ca="1" si="0"/>
        <v>7</v>
      </c>
      <c r="G16" s="162">
        <f t="shared" ca="1" si="0"/>
        <v>0.41176470588235292</v>
      </c>
      <c r="H16" s="423">
        <f t="shared" ca="1" si="0"/>
        <v>17</v>
      </c>
      <c r="I16" s="208">
        <f t="shared" ca="1" si="0"/>
        <v>1.4705882352941178</v>
      </c>
      <c r="J16" s="208">
        <f t="shared" ca="1" si="0"/>
        <v>1.0588235294117647</v>
      </c>
      <c r="K16" s="164">
        <f t="shared" ca="1" si="0"/>
        <v>2.5294117647058822</v>
      </c>
      <c r="L16" s="422">
        <f t="shared" ca="1" si="0"/>
        <v>8</v>
      </c>
      <c r="M16" s="163">
        <f t="shared" ca="1" si="1"/>
        <v>0.47058823529411764</v>
      </c>
      <c r="N16" s="18">
        <f t="shared" ca="1" si="1"/>
        <v>9</v>
      </c>
      <c r="O16" s="162">
        <f t="shared" ca="1" si="1"/>
        <v>0.52941176470588236</v>
      </c>
      <c r="P16" s="423">
        <f t="shared" ca="1" si="1"/>
        <v>17</v>
      </c>
      <c r="Q16" s="208">
        <f t="shared" ca="1" si="1"/>
        <v>0.94117647058823528</v>
      </c>
      <c r="R16" s="208">
        <f t="shared" ca="1" si="1"/>
        <v>1.5294117647058822</v>
      </c>
      <c r="S16" s="164">
        <f t="shared" ca="1" si="1"/>
        <v>2.4705882352941178</v>
      </c>
      <c r="T16" s="424">
        <f t="shared" ca="1" si="1"/>
        <v>18</v>
      </c>
      <c r="U16" s="163">
        <f t="shared" ca="1" si="1"/>
        <v>0.52941176470588236</v>
      </c>
      <c r="V16" s="18">
        <f t="shared" ca="1" si="1"/>
        <v>16</v>
      </c>
      <c r="W16" s="162">
        <f t="shared" ca="1" si="1"/>
        <v>0.47058823529411764</v>
      </c>
      <c r="X16" s="423">
        <f t="shared" ca="1" si="1"/>
        <v>34</v>
      </c>
      <c r="Y16" s="208">
        <f t="shared" ca="1" si="1"/>
        <v>1.2058823529411764</v>
      </c>
      <c r="Z16" s="208">
        <f t="shared" ca="1" si="1"/>
        <v>1.2941176470588236</v>
      </c>
      <c r="AA16" s="164">
        <f t="shared" ca="1" si="1"/>
        <v>2.5</v>
      </c>
      <c r="AB16" s="126">
        <f t="shared" ca="1" si="2"/>
        <v>2.5052933176470589</v>
      </c>
      <c r="AC16" s="127">
        <f t="shared" ca="1" si="5"/>
        <v>8</v>
      </c>
      <c r="AD16" s="425">
        <f t="shared" ca="1" si="3"/>
        <v>0.23529411764705882</v>
      </c>
      <c r="AE16" s="3"/>
    </row>
    <row r="17" spans="1:31" s="17" customFormat="1">
      <c r="A17" s="126">
        <f t="shared" ca="1" si="4"/>
        <v>9</v>
      </c>
      <c r="B17" s="17">
        <v>11</v>
      </c>
      <c r="C17" s="279" t="str">
        <f t="shared" ref="C17:L30" ca="1" si="6">VLOOKUP($AB17,$B$35:$AD$61,C$34,FALSE)</f>
        <v>Vissel_Kobe</v>
      </c>
      <c r="D17" s="422">
        <f t="shared" ca="1" si="6"/>
        <v>10</v>
      </c>
      <c r="E17" s="163">
        <f t="shared" ca="1" si="6"/>
        <v>0.58823529411764708</v>
      </c>
      <c r="F17" s="18">
        <f t="shared" ca="1" si="6"/>
        <v>7</v>
      </c>
      <c r="G17" s="162">
        <f t="shared" ca="1" si="6"/>
        <v>0.41176470588235292</v>
      </c>
      <c r="H17" s="423">
        <f t="shared" ca="1" si="6"/>
        <v>17</v>
      </c>
      <c r="I17" s="208">
        <f t="shared" ca="1" si="6"/>
        <v>1.1176470588235294</v>
      </c>
      <c r="J17" s="208">
        <f t="shared" ca="1" si="6"/>
        <v>1.2352941176470589</v>
      </c>
      <c r="K17" s="164">
        <f t="shared" ca="1" si="6"/>
        <v>2.3529411764705883</v>
      </c>
      <c r="L17" s="422">
        <f t="shared" ca="1" si="6"/>
        <v>8</v>
      </c>
      <c r="M17" s="163">
        <f t="shared" ref="M17:AA30" ca="1" si="7">VLOOKUP($AB17,$B$35:$AD$61,M$34,FALSE)</f>
        <v>0.47058823529411764</v>
      </c>
      <c r="N17" s="18">
        <f t="shared" ca="1" si="7"/>
        <v>9</v>
      </c>
      <c r="O17" s="162">
        <f t="shared" ca="1" si="7"/>
        <v>0.52941176470588236</v>
      </c>
      <c r="P17" s="423">
        <f t="shared" ca="1" si="7"/>
        <v>17</v>
      </c>
      <c r="Q17" s="208">
        <f t="shared" ca="1" si="7"/>
        <v>1.2352941176470589</v>
      </c>
      <c r="R17" s="208">
        <f t="shared" ca="1" si="7"/>
        <v>1.411764705882353</v>
      </c>
      <c r="S17" s="164">
        <f t="shared" ca="1" si="7"/>
        <v>2.6470588235294121</v>
      </c>
      <c r="T17" s="424">
        <f t="shared" ca="1" si="7"/>
        <v>18</v>
      </c>
      <c r="U17" s="163">
        <f t="shared" ca="1" si="7"/>
        <v>0.52941176470588236</v>
      </c>
      <c r="V17" s="18">
        <f t="shared" ca="1" si="7"/>
        <v>16</v>
      </c>
      <c r="W17" s="162">
        <f t="shared" ca="1" si="7"/>
        <v>0.47058823529411764</v>
      </c>
      <c r="X17" s="423">
        <f t="shared" ca="1" si="7"/>
        <v>34</v>
      </c>
      <c r="Y17" s="208">
        <f t="shared" ca="1" si="7"/>
        <v>1.1764705882352942</v>
      </c>
      <c r="Z17" s="208">
        <f t="shared" ca="1" si="7"/>
        <v>1.3235294117647058</v>
      </c>
      <c r="AA17" s="164">
        <f t="shared" ca="1" si="7"/>
        <v>2.5</v>
      </c>
      <c r="AB17" s="126">
        <f t="shared" ca="1" si="2"/>
        <v>2.505293217647059</v>
      </c>
      <c r="AC17" s="127">
        <f t="shared" ca="1" si="5"/>
        <v>9</v>
      </c>
      <c r="AD17" s="425">
        <f t="shared" ca="1" si="3"/>
        <v>0.14705882352941177</v>
      </c>
      <c r="AE17" s="3"/>
    </row>
    <row r="18" spans="1:31" s="17" customFormat="1">
      <c r="A18" s="126">
        <f t="shared" ca="1" si="4"/>
        <v>2</v>
      </c>
      <c r="B18" s="17">
        <v>12</v>
      </c>
      <c r="C18" s="279" t="str">
        <f t="shared" ca="1" si="6"/>
        <v>Kashima_Antlers</v>
      </c>
      <c r="D18" s="422">
        <f t="shared" ca="1" si="6"/>
        <v>7</v>
      </c>
      <c r="E18" s="163">
        <f t="shared" ca="1" si="6"/>
        <v>0.41176470588235292</v>
      </c>
      <c r="F18" s="18">
        <f t="shared" ca="1" si="6"/>
        <v>10</v>
      </c>
      <c r="G18" s="162">
        <f t="shared" ca="1" si="6"/>
        <v>0.58823529411764708</v>
      </c>
      <c r="H18" s="423">
        <f t="shared" ca="1" si="6"/>
        <v>17</v>
      </c>
      <c r="I18" s="208">
        <f t="shared" ca="1" si="6"/>
        <v>1.2941176470588236</v>
      </c>
      <c r="J18" s="208">
        <f t="shared" ca="1" si="6"/>
        <v>0.70588235294117652</v>
      </c>
      <c r="K18" s="164">
        <f t="shared" ca="1" si="6"/>
        <v>2</v>
      </c>
      <c r="L18" s="422">
        <f t="shared" ca="1" si="6"/>
        <v>10</v>
      </c>
      <c r="M18" s="163">
        <f t="shared" ca="1" si="7"/>
        <v>0.58823529411764708</v>
      </c>
      <c r="N18" s="18">
        <f t="shared" ca="1" si="7"/>
        <v>7</v>
      </c>
      <c r="O18" s="162">
        <f t="shared" ca="1" si="7"/>
        <v>0.41176470588235292</v>
      </c>
      <c r="P18" s="423">
        <f t="shared" ca="1" si="7"/>
        <v>17</v>
      </c>
      <c r="Q18" s="208">
        <f t="shared" ca="1" si="7"/>
        <v>1.8235294117647058</v>
      </c>
      <c r="R18" s="208">
        <f t="shared" ca="1" si="7"/>
        <v>1.1176470588235294</v>
      </c>
      <c r="S18" s="164">
        <f t="shared" ca="1" si="7"/>
        <v>2.9411764705882355</v>
      </c>
      <c r="T18" s="424">
        <f t="shared" ca="1" si="7"/>
        <v>17</v>
      </c>
      <c r="U18" s="163">
        <f t="shared" ca="1" si="7"/>
        <v>0.5</v>
      </c>
      <c r="V18" s="18">
        <f t="shared" ca="1" si="7"/>
        <v>17</v>
      </c>
      <c r="W18" s="162">
        <f t="shared" ca="1" si="7"/>
        <v>0.5</v>
      </c>
      <c r="X18" s="423">
        <f t="shared" ca="1" si="7"/>
        <v>34</v>
      </c>
      <c r="Y18" s="208">
        <f t="shared" ca="1" si="7"/>
        <v>1.5588235294117647</v>
      </c>
      <c r="Z18" s="208">
        <f t="shared" ca="1" si="7"/>
        <v>0.91176470588235292</v>
      </c>
      <c r="AA18" s="164">
        <f t="shared" ca="1" si="7"/>
        <v>2.4705882352941178</v>
      </c>
      <c r="AB18" s="126">
        <f t="shared" ca="1" si="2"/>
        <v>2.4755880352941175</v>
      </c>
      <c r="AC18" s="127">
        <f t="shared" ca="1" si="5"/>
        <v>2</v>
      </c>
      <c r="AD18" s="425">
        <f t="shared" ca="1" si="3"/>
        <v>8.8235294117647065E-2</v>
      </c>
      <c r="AE18" s="3"/>
    </row>
    <row r="19" spans="1:31" s="17" customFormat="1">
      <c r="A19" s="126">
        <f t="shared" ca="1" si="4"/>
        <v>4</v>
      </c>
      <c r="B19" s="17">
        <v>13</v>
      </c>
      <c r="C19" s="279" t="str">
        <f t="shared" ca="1" si="6"/>
        <v>Kashiwa_Reysol</v>
      </c>
      <c r="D19" s="422">
        <f t="shared" ca="1" si="6"/>
        <v>7</v>
      </c>
      <c r="E19" s="163">
        <f t="shared" ca="1" si="6"/>
        <v>0.41176470588235292</v>
      </c>
      <c r="F19" s="18">
        <f t="shared" ca="1" si="6"/>
        <v>10</v>
      </c>
      <c r="G19" s="162">
        <f t="shared" ca="1" si="6"/>
        <v>0.58823529411764708</v>
      </c>
      <c r="H19" s="423">
        <f t="shared" ca="1" si="6"/>
        <v>17</v>
      </c>
      <c r="I19" s="208">
        <f t="shared" ca="1" si="6"/>
        <v>1.4705882352941178</v>
      </c>
      <c r="J19" s="208">
        <f t="shared" ca="1" si="6"/>
        <v>1.0588235294117647</v>
      </c>
      <c r="K19" s="164">
        <f t="shared" ca="1" si="6"/>
        <v>2.5294117647058822</v>
      </c>
      <c r="L19" s="422">
        <f t="shared" ca="1" si="6"/>
        <v>8</v>
      </c>
      <c r="M19" s="163">
        <f t="shared" ca="1" si="7"/>
        <v>0.47058823529411764</v>
      </c>
      <c r="N19" s="18">
        <f t="shared" ca="1" si="7"/>
        <v>9</v>
      </c>
      <c r="O19" s="162">
        <f t="shared" ca="1" si="7"/>
        <v>0.52941176470588236</v>
      </c>
      <c r="P19" s="423">
        <f t="shared" ca="1" si="7"/>
        <v>17</v>
      </c>
      <c r="Q19" s="208">
        <f t="shared" ca="1" si="7"/>
        <v>1.411764705882353</v>
      </c>
      <c r="R19" s="208">
        <f t="shared" ca="1" si="7"/>
        <v>0.88235294117647056</v>
      </c>
      <c r="S19" s="164">
        <f t="shared" ca="1" si="7"/>
        <v>2.2941176470588234</v>
      </c>
      <c r="T19" s="424">
        <f t="shared" ca="1" si="7"/>
        <v>15</v>
      </c>
      <c r="U19" s="163">
        <f t="shared" ca="1" si="7"/>
        <v>0.44117647058823528</v>
      </c>
      <c r="V19" s="18">
        <f t="shared" ca="1" si="7"/>
        <v>19</v>
      </c>
      <c r="W19" s="162">
        <f t="shared" ca="1" si="7"/>
        <v>0.55882352941176472</v>
      </c>
      <c r="X19" s="423">
        <f t="shared" ca="1" si="7"/>
        <v>34</v>
      </c>
      <c r="Y19" s="208">
        <f t="shared" ca="1" si="7"/>
        <v>1.4411764705882353</v>
      </c>
      <c r="Z19" s="208">
        <f t="shared" ca="1" si="7"/>
        <v>0.97058823529411764</v>
      </c>
      <c r="AA19" s="164">
        <f t="shared" ca="1" si="7"/>
        <v>2.4117647058823528</v>
      </c>
      <c r="AB19" s="126">
        <f t="shared" ca="1" si="2"/>
        <v>2.4161760705882354</v>
      </c>
      <c r="AC19" s="127">
        <f t="shared" ca="1" si="5"/>
        <v>4</v>
      </c>
      <c r="AD19" s="425">
        <f t="shared" ca="1" si="3"/>
        <v>0.23529411764705882</v>
      </c>
      <c r="AE19" s="3"/>
    </row>
    <row r="20" spans="1:31" s="17" customFormat="1">
      <c r="A20" s="126">
        <f t="shared" ca="1" si="4"/>
        <v>5</v>
      </c>
      <c r="B20" s="17">
        <v>14</v>
      </c>
      <c r="C20" s="279" t="str">
        <f t="shared" ca="1" si="6"/>
        <v>Yokohama_F_Marinos</v>
      </c>
      <c r="D20" s="422">
        <f t="shared" ca="1" si="6"/>
        <v>6</v>
      </c>
      <c r="E20" s="163">
        <f t="shared" ca="1" si="6"/>
        <v>0.35294117647058826</v>
      </c>
      <c r="F20" s="18">
        <f t="shared" ca="1" si="6"/>
        <v>11</v>
      </c>
      <c r="G20" s="162">
        <f t="shared" ca="1" si="6"/>
        <v>0.6470588235294118</v>
      </c>
      <c r="H20" s="423">
        <f t="shared" ca="1" si="6"/>
        <v>17</v>
      </c>
      <c r="I20" s="208">
        <f t="shared" ca="1" si="6"/>
        <v>1.5294117647058822</v>
      </c>
      <c r="J20" s="208">
        <f t="shared" ca="1" si="6"/>
        <v>1</v>
      </c>
      <c r="K20" s="164">
        <f t="shared" ca="1" si="6"/>
        <v>2.5294117647058822</v>
      </c>
      <c r="L20" s="422">
        <f t="shared" ca="1" si="6"/>
        <v>7</v>
      </c>
      <c r="M20" s="163">
        <f t="shared" ca="1" si="7"/>
        <v>0.41176470588235292</v>
      </c>
      <c r="N20" s="18">
        <f t="shared" ca="1" si="7"/>
        <v>10</v>
      </c>
      <c r="O20" s="162">
        <f t="shared" ca="1" si="7"/>
        <v>0.58823529411764708</v>
      </c>
      <c r="P20" s="423">
        <f t="shared" ca="1" si="7"/>
        <v>17</v>
      </c>
      <c r="Q20" s="208">
        <f t="shared" ca="1" si="7"/>
        <v>1.1176470588235294</v>
      </c>
      <c r="R20" s="208">
        <f t="shared" ca="1" si="7"/>
        <v>1.1176470588235294</v>
      </c>
      <c r="S20" s="164">
        <f t="shared" ca="1" si="7"/>
        <v>2.2352941176470589</v>
      </c>
      <c r="T20" s="424">
        <f t="shared" ca="1" si="7"/>
        <v>13</v>
      </c>
      <c r="U20" s="163">
        <f t="shared" ca="1" si="7"/>
        <v>0.38235294117647056</v>
      </c>
      <c r="V20" s="18">
        <f t="shared" ca="1" si="7"/>
        <v>21</v>
      </c>
      <c r="W20" s="162">
        <f t="shared" ca="1" si="7"/>
        <v>0.61764705882352944</v>
      </c>
      <c r="X20" s="423">
        <f t="shared" ca="1" si="7"/>
        <v>34</v>
      </c>
      <c r="Y20" s="208">
        <f t="shared" ca="1" si="7"/>
        <v>1.3235294117647058</v>
      </c>
      <c r="Z20" s="208">
        <f t="shared" ca="1" si="7"/>
        <v>1.0588235294117647</v>
      </c>
      <c r="AA20" s="164">
        <f t="shared" ca="1" si="7"/>
        <v>2.3823529411764706</v>
      </c>
      <c r="AB20" s="126">
        <f t="shared" ca="1" si="2"/>
        <v>2.3861759705882353</v>
      </c>
      <c r="AC20" s="127">
        <f t="shared" ca="1" si="5"/>
        <v>5</v>
      </c>
      <c r="AD20" s="425">
        <f t="shared" ca="1" si="3"/>
        <v>0.23529411764705882</v>
      </c>
      <c r="AE20" s="3"/>
    </row>
    <row r="21" spans="1:31" s="17" customFormat="1">
      <c r="A21" s="126">
        <f t="shared" ca="1" si="4"/>
        <v>15</v>
      </c>
      <c r="B21" s="17">
        <v>15</v>
      </c>
      <c r="C21" s="279" t="str">
        <f t="shared" ca="1" si="6"/>
        <v>Sanfrecce_Hiroshima</v>
      </c>
      <c r="D21" s="422">
        <f t="shared" ca="1" si="6"/>
        <v>6</v>
      </c>
      <c r="E21" s="163">
        <f t="shared" ca="1" si="6"/>
        <v>0.35294117647058826</v>
      </c>
      <c r="F21" s="18">
        <f t="shared" ca="1" si="6"/>
        <v>11</v>
      </c>
      <c r="G21" s="162">
        <f t="shared" ca="1" si="6"/>
        <v>0.6470588235294118</v>
      </c>
      <c r="H21" s="423">
        <f t="shared" ca="1" si="6"/>
        <v>17</v>
      </c>
      <c r="I21" s="208">
        <f t="shared" ca="1" si="6"/>
        <v>0.76470588235294112</v>
      </c>
      <c r="J21" s="208">
        <f t="shared" ca="1" si="6"/>
        <v>1.411764705882353</v>
      </c>
      <c r="K21" s="164">
        <f t="shared" ca="1" si="6"/>
        <v>2.1764705882352944</v>
      </c>
      <c r="L21" s="422">
        <f t="shared" ca="1" si="6"/>
        <v>7</v>
      </c>
      <c r="M21" s="163">
        <f t="shared" ca="1" si="7"/>
        <v>0.41176470588235292</v>
      </c>
      <c r="N21" s="18">
        <f t="shared" ca="1" si="7"/>
        <v>10</v>
      </c>
      <c r="O21" s="162">
        <f t="shared" ca="1" si="7"/>
        <v>0.58823529411764708</v>
      </c>
      <c r="P21" s="423">
        <f t="shared" ca="1" si="7"/>
        <v>17</v>
      </c>
      <c r="Q21" s="208">
        <f t="shared" ca="1" si="7"/>
        <v>1.1176470588235294</v>
      </c>
      <c r="R21" s="208">
        <f t="shared" ca="1" si="7"/>
        <v>1.4705882352941178</v>
      </c>
      <c r="S21" s="164">
        <f t="shared" ca="1" si="7"/>
        <v>2.5882352941176472</v>
      </c>
      <c r="T21" s="424">
        <f t="shared" ca="1" si="7"/>
        <v>13</v>
      </c>
      <c r="U21" s="163">
        <f t="shared" ca="1" si="7"/>
        <v>0.38235294117647056</v>
      </c>
      <c r="V21" s="18">
        <f t="shared" ca="1" si="7"/>
        <v>21</v>
      </c>
      <c r="W21" s="162">
        <f t="shared" ca="1" si="7"/>
        <v>0.61764705882352944</v>
      </c>
      <c r="X21" s="423">
        <f t="shared" ca="1" si="7"/>
        <v>34</v>
      </c>
      <c r="Y21" s="208">
        <f t="shared" ca="1" si="7"/>
        <v>0.94117647058823528</v>
      </c>
      <c r="Z21" s="208">
        <f t="shared" ca="1" si="7"/>
        <v>1.4411764705882353</v>
      </c>
      <c r="AA21" s="164">
        <f t="shared" ca="1" si="7"/>
        <v>2.3823529411764706</v>
      </c>
      <c r="AB21" s="126">
        <f t="shared" ca="1" si="2"/>
        <v>2.3861749705882351</v>
      </c>
      <c r="AC21" s="127">
        <f t="shared" ca="1" si="5"/>
        <v>15</v>
      </c>
      <c r="AD21" s="425">
        <f t="shared" ca="1" si="3"/>
        <v>0.26470588235294118</v>
      </c>
      <c r="AE21" s="3"/>
    </row>
    <row r="22" spans="1:31" s="17" customFormat="1">
      <c r="A22" s="126">
        <f t="shared" ca="1" si="4"/>
        <v>6</v>
      </c>
      <c r="B22" s="17">
        <v>16</v>
      </c>
      <c r="C22" s="279" t="str">
        <f t="shared" ca="1" si="6"/>
        <v>Jubilo_Iwata</v>
      </c>
      <c r="D22" s="422">
        <f t="shared" ca="1" si="6"/>
        <v>9</v>
      </c>
      <c r="E22" s="163">
        <f t="shared" ca="1" si="6"/>
        <v>0.52941176470588236</v>
      </c>
      <c r="F22" s="18">
        <f t="shared" ca="1" si="6"/>
        <v>8</v>
      </c>
      <c r="G22" s="162">
        <f t="shared" ca="1" si="6"/>
        <v>0.47058823529411764</v>
      </c>
      <c r="H22" s="423">
        <f t="shared" ca="1" si="6"/>
        <v>17</v>
      </c>
      <c r="I22" s="208">
        <f t="shared" ca="1" si="6"/>
        <v>1.4705882352941178</v>
      </c>
      <c r="J22" s="208">
        <f t="shared" ca="1" si="6"/>
        <v>1.1176470588235294</v>
      </c>
      <c r="K22" s="164">
        <f t="shared" ca="1" si="6"/>
        <v>2.5882352941176472</v>
      </c>
      <c r="L22" s="422">
        <f t="shared" ca="1" si="6"/>
        <v>7</v>
      </c>
      <c r="M22" s="163">
        <f t="shared" ca="1" si="7"/>
        <v>0.41176470588235292</v>
      </c>
      <c r="N22" s="18">
        <f t="shared" ca="1" si="7"/>
        <v>10</v>
      </c>
      <c r="O22" s="162">
        <f t="shared" ca="1" si="7"/>
        <v>0.58823529411764708</v>
      </c>
      <c r="P22" s="423">
        <f t="shared" ca="1" si="7"/>
        <v>17</v>
      </c>
      <c r="Q22" s="208">
        <f t="shared" ca="1" si="7"/>
        <v>1.4705882352941178</v>
      </c>
      <c r="R22" s="208">
        <f t="shared" ca="1" si="7"/>
        <v>0.6470588235294118</v>
      </c>
      <c r="S22" s="164">
        <f t="shared" ca="1" si="7"/>
        <v>2.1176470588235294</v>
      </c>
      <c r="T22" s="424">
        <f t="shared" ca="1" si="7"/>
        <v>16</v>
      </c>
      <c r="U22" s="163">
        <f t="shared" ca="1" si="7"/>
        <v>0.47058823529411764</v>
      </c>
      <c r="V22" s="18">
        <f t="shared" ca="1" si="7"/>
        <v>18</v>
      </c>
      <c r="W22" s="162">
        <f t="shared" ca="1" si="7"/>
        <v>0.52941176470588236</v>
      </c>
      <c r="X22" s="423">
        <f t="shared" ca="1" si="7"/>
        <v>34</v>
      </c>
      <c r="Y22" s="208">
        <f t="shared" ca="1" si="7"/>
        <v>1.4705882352941178</v>
      </c>
      <c r="Z22" s="208">
        <f t="shared" ca="1" si="7"/>
        <v>0.88235294117647056</v>
      </c>
      <c r="AA22" s="164">
        <f t="shared" ca="1" si="7"/>
        <v>2.3529411764705883</v>
      </c>
      <c r="AB22" s="126">
        <f t="shared" ca="1" si="2"/>
        <v>2.3576464588235297</v>
      </c>
      <c r="AC22" s="127">
        <f t="shared" ca="1" si="5"/>
        <v>6</v>
      </c>
      <c r="AD22" s="425">
        <f t="shared" ca="1" si="3"/>
        <v>0.29411764705882354</v>
      </c>
      <c r="AE22" s="3"/>
    </row>
    <row r="23" spans="1:31" s="17" customFormat="1">
      <c r="A23" s="126">
        <f t="shared" ca="1" si="4"/>
        <v>13</v>
      </c>
      <c r="B23" s="17">
        <v>17</v>
      </c>
      <c r="C23" s="279" t="str">
        <f t="shared" ca="1" si="6"/>
        <v>Tokyo</v>
      </c>
      <c r="D23" s="422">
        <f t="shared" ca="1" si="6"/>
        <v>6</v>
      </c>
      <c r="E23" s="163">
        <f t="shared" ca="1" si="6"/>
        <v>0.35294117647058826</v>
      </c>
      <c r="F23" s="18">
        <f t="shared" ca="1" si="6"/>
        <v>11</v>
      </c>
      <c r="G23" s="162">
        <f t="shared" ca="1" si="6"/>
        <v>0.6470588235294118</v>
      </c>
      <c r="H23" s="423">
        <f t="shared" ca="1" si="6"/>
        <v>17</v>
      </c>
      <c r="I23" s="208">
        <f t="shared" ca="1" si="6"/>
        <v>1.0588235294117647</v>
      </c>
      <c r="J23" s="208">
        <f t="shared" ca="1" si="6"/>
        <v>1</v>
      </c>
      <c r="K23" s="164">
        <f t="shared" ca="1" si="6"/>
        <v>2.0588235294117645</v>
      </c>
      <c r="L23" s="422">
        <f t="shared" ca="1" si="6"/>
        <v>9</v>
      </c>
      <c r="M23" s="163">
        <f t="shared" ca="1" si="7"/>
        <v>0.52941176470588236</v>
      </c>
      <c r="N23" s="18">
        <f t="shared" ca="1" si="7"/>
        <v>8</v>
      </c>
      <c r="O23" s="162">
        <f t="shared" ca="1" si="7"/>
        <v>0.47058823529411764</v>
      </c>
      <c r="P23" s="423">
        <f t="shared" ca="1" si="7"/>
        <v>17</v>
      </c>
      <c r="Q23" s="208">
        <f t="shared" ca="1" si="7"/>
        <v>1.1176470588235294</v>
      </c>
      <c r="R23" s="208">
        <f t="shared" ca="1" si="7"/>
        <v>1.4705882352941178</v>
      </c>
      <c r="S23" s="164">
        <f t="shared" ca="1" si="7"/>
        <v>2.5882352941176472</v>
      </c>
      <c r="T23" s="424">
        <f t="shared" ca="1" si="7"/>
        <v>15</v>
      </c>
      <c r="U23" s="163">
        <f t="shared" ca="1" si="7"/>
        <v>0.44117647058823528</v>
      </c>
      <c r="V23" s="18">
        <f t="shared" ca="1" si="7"/>
        <v>19</v>
      </c>
      <c r="W23" s="162">
        <f t="shared" ca="1" si="7"/>
        <v>0.55882352941176472</v>
      </c>
      <c r="X23" s="423">
        <f t="shared" ca="1" si="7"/>
        <v>34</v>
      </c>
      <c r="Y23" s="208">
        <f t="shared" ca="1" si="7"/>
        <v>1.088235294117647</v>
      </c>
      <c r="Z23" s="208">
        <f t="shared" ca="1" si="7"/>
        <v>1.2352941176470589</v>
      </c>
      <c r="AA23" s="164">
        <f t="shared" ca="1" si="7"/>
        <v>2.3235294117647056</v>
      </c>
      <c r="AB23" s="126">
        <f t="shared" ca="1" si="2"/>
        <v>2.3279398764705879</v>
      </c>
      <c r="AC23" s="127">
        <f t="shared" ca="1" si="5"/>
        <v>13</v>
      </c>
      <c r="AD23" s="425">
        <f t="shared" ca="1" si="3"/>
        <v>0.29411764705882354</v>
      </c>
      <c r="AE23" s="3"/>
    </row>
    <row r="24" spans="1:31" s="17" customFormat="1">
      <c r="A24" s="126">
        <f t="shared" ca="1" si="4"/>
        <v>16</v>
      </c>
      <c r="B24" s="17">
        <v>18</v>
      </c>
      <c r="C24" s="279" t="str">
        <f t="shared" ca="1" si="6"/>
        <v>Ventforet_Kofu</v>
      </c>
      <c r="D24" s="422">
        <f t="shared" ca="1" si="6"/>
        <v>4</v>
      </c>
      <c r="E24" s="163">
        <f t="shared" ca="1" si="6"/>
        <v>0.23529411764705882</v>
      </c>
      <c r="F24" s="18">
        <f t="shared" ca="1" si="6"/>
        <v>13</v>
      </c>
      <c r="G24" s="162">
        <f t="shared" ca="1" si="6"/>
        <v>0.76470588235294112</v>
      </c>
      <c r="H24" s="423">
        <f t="shared" ca="1" si="6"/>
        <v>17</v>
      </c>
      <c r="I24" s="208">
        <f t="shared" ca="1" si="6"/>
        <v>0.88235294117647056</v>
      </c>
      <c r="J24" s="208">
        <f t="shared" ca="1" si="6"/>
        <v>0.94117647058823528</v>
      </c>
      <c r="K24" s="164">
        <f t="shared" ca="1" si="6"/>
        <v>1.8235294117647058</v>
      </c>
      <c r="L24" s="422">
        <f t="shared" ca="1" si="6"/>
        <v>4</v>
      </c>
      <c r="M24" s="163">
        <f t="shared" ca="1" si="7"/>
        <v>0.23529411764705882</v>
      </c>
      <c r="N24" s="18">
        <f t="shared" ca="1" si="7"/>
        <v>13</v>
      </c>
      <c r="O24" s="162">
        <f t="shared" ca="1" si="7"/>
        <v>0.76470588235294112</v>
      </c>
      <c r="P24" s="423">
        <f t="shared" ca="1" si="7"/>
        <v>17</v>
      </c>
      <c r="Q24" s="208">
        <f t="shared" ca="1" si="7"/>
        <v>0.47058823529411764</v>
      </c>
      <c r="R24" s="208">
        <f t="shared" ca="1" si="7"/>
        <v>1.3529411764705883</v>
      </c>
      <c r="S24" s="164">
        <f t="shared" ca="1" si="7"/>
        <v>1.8235294117647061</v>
      </c>
      <c r="T24" s="424">
        <f t="shared" ca="1" si="7"/>
        <v>8</v>
      </c>
      <c r="U24" s="163">
        <f t="shared" ca="1" si="7"/>
        <v>0.23529411764705882</v>
      </c>
      <c r="V24" s="18">
        <f t="shared" ca="1" si="7"/>
        <v>26</v>
      </c>
      <c r="W24" s="162">
        <f t="shared" ca="1" si="7"/>
        <v>0.76470588235294112</v>
      </c>
      <c r="X24" s="423">
        <f t="shared" ca="1" si="7"/>
        <v>34</v>
      </c>
      <c r="Y24" s="208">
        <f t="shared" ca="1" si="7"/>
        <v>0.67647058823529416</v>
      </c>
      <c r="Z24" s="208">
        <f t="shared" ca="1" si="7"/>
        <v>1.1470588235294117</v>
      </c>
      <c r="AA24" s="164">
        <f t="shared" ca="1" si="7"/>
        <v>1.8235294117647058</v>
      </c>
      <c r="AB24" s="126">
        <f t="shared" ca="1" si="2"/>
        <v>1.8258807529411765</v>
      </c>
      <c r="AC24" s="127">
        <f t="shared" ca="1" si="5"/>
        <v>16</v>
      </c>
      <c r="AD24" s="425">
        <f t="shared" ca="1" si="3"/>
        <v>0.3235294117647059</v>
      </c>
      <c r="AE24" s="3"/>
    </row>
    <row r="25" spans="1:31" s="17" customFormat="1">
      <c r="A25" s="126" t="str">
        <f t="shared" si="4"/>
        <v/>
      </c>
      <c r="B25" s="17">
        <v>19</v>
      </c>
      <c r="C25" s="279" t="str">
        <f t="shared" ca="1" si="6"/>
        <v/>
      </c>
      <c r="D25" s="422" t="str">
        <f t="shared" ca="1" si="6"/>
        <v/>
      </c>
      <c r="E25" s="163" t="str">
        <f t="shared" ca="1" si="6"/>
        <v/>
      </c>
      <c r="F25" s="18" t="str">
        <f t="shared" ca="1" si="6"/>
        <v/>
      </c>
      <c r="G25" s="162" t="str">
        <f t="shared" ca="1" si="6"/>
        <v/>
      </c>
      <c r="H25" s="423" t="str">
        <f t="shared" ca="1" si="6"/>
        <v/>
      </c>
      <c r="I25" s="208" t="str">
        <f t="shared" ca="1" si="6"/>
        <v/>
      </c>
      <c r="J25" s="208" t="str">
        <f t="shared" ca="1" si="6"/>
        <v/>
      </c>
      <c r="K25" s="164" t="str">
        <f t="shared" ca="1" si="6"/>
        <v/>
      </c>
      <c r="L25" s="422" t="str">
        <f t="shared" ca="1" si="6"/>
        <v/>
      </c>
      <c r="M25" s="163" t="str">
        <f t="shared" ca="1" si="7"/>
        <v/>
      </c>
      <c r="N25" s="18" t="str">
        <f t="shared" ca="1" si="7"/>
        <v/>
      </c>
      <c r="O25" s="162" t="str">
        <f t="shared" ca="1" si="7"/>
        <v/>
      </c>
      <c r="P25" s="423" t="str">
        <f t="shared" ca="1" si="7"/>
        <v/>
      </c>
      <c r="Q25" s="208" t="str">
        <f t="shared" ca="1" si="7"/>
        <v/>
      </c>
      <c r="R25" s="208" t="str">
        <f t="shared" ca="1" si="7"/>
        <v/>
      </c>
      <c r="S25" s="164" t="str">
        <f t="shared" ca="1" si="7"/>
        <v/>
      </c>
      <c r="T25" s="424" t="str">
        <f t="shared" ca="1" si="7"/>
        <v/>
      </c>
      <c r="U25" s="163" t="str">
        <f t="shared" ca="1" si="7"/>
        <v/>
      </c>
      <c r="V25" s="18" t="str">
        <f t="shared" ca="1" si="7"/>
        <v/>
      </c>
      <c r="W25" s="162" t="str">
        <f t="shared" ca="1" si="7"/>
        <v/>
      </c>
      <c r="X25" s="423" t="str">
        <f t="shared" ca="1" si="7"/>
        <v/>
      </c>
      <c r="Y25" s="208" t="str">
        <f t="shared" ca="1" si="7"/>
        <v/>
      </c>
      <c r="Z25" s="208" t="str">
        <f t="shared" ca="1" si="7"/>
        <v/>
      </c>
      <c r="AA25" s="164" t="str">
        <f t="shared" ca="1" si="7"/>
        <v/>
      </c>
      <c r="AB25" s="126" t="str">
        <f t="shared" si="2"/>
        <v/>
      </c>
      <c r="AC25" s="127" t="str">
        <f t="shared" si="5"/>
        <v/>
      </c>
      <c r="AD25" s="425" t="str">
        <f t="shared" ca="1" si="3"/>
        <v/>
      </c>
      <c r="AE25" s="3"/>
    </row>
    <row r="26" spans="1:31" s="17" customFormat="1" ht="13.5" thickBot="1">
      <c r="A26" s="126" t="str">
        <f>AC26</f>
        <v/>
      </c>
      <c r="B26" s="17">
        <v>20</v>
      </c>
      <c r="C26" s="279" t="str">
        <f t="shared" ca="1" si="6"/>
        <v/>
      </c>
      <c r="D26" s="422" t="str">
        <f t="shared" ca="1" si="6"/>
        <v/>
      </c>
      <c r="E26" s="163" t="str">
        <f t="shared" ca="1" si="6"/>
        <v/>
      </c>
      <c r="F26" s="18" t="str">
        <f t="shared" ca="1" si="6"/>
        <v/>
      </c>
      <c r="G26" s="162" t="str">
        <f t="shared" ca="1" si="6"/>
        <v/>
      </c>
      <c r="H26" s="423" t="str">
        <f t="shared" ca="1" si="6"/>
        <v/>
      </c>
      <c r="I26" s="208" t="str">
        <f t="shared" ca="1" si="6"/>
        <v/>
      </c>
      <c r="J26" s="208" t="str">
        <f t="shared" ca="1" si="6"/>
        <v/>
      </c>
      <c r="K26" s="164" t="str">
        <f t="shared" ca="1" si="6"/>
        <v/>
      </c>
      <c r="L26" s="422" t="str">
        <f t="shared" ca="1" si="6"/>
        <v/>
      </c>
      <c r="M26" s="163" t="str">
        <f t="shared" ca="1" si="7"/>
        <v/>
      </c>
      <c r="N26" s="18" t="str">
        <f t="shared" ca="1" si="7"/>
        <v/>
      </c>
      <c r="O26" s="162" t="str">
        <f t="shared" ca="1" si="7"/>
        <v/>
      </c>
      <c r="P26" s="423" t="str">
        <f t="shared" ca="1" si="7"/>
        <v/>
      </c>
      <c r="Q26" s="208" t="str">
        <f t="shared" ca="1" si="7"/>
        <v/>
      </c>
      <c r="R26" s="208" t="str">
        <f t="shared" ca="1" si="7"/>
        <v/>
      </c>
      <c r="S26" s="164" t="str">
        <f t="shared" ca="1" si="7"/>
        <v/>
      </c>
      <c r="T26" s="424" t="str">
        <f t="shared" ca="1" si="7"/>
        <v/>
      </c>
      <c r="U26" s="163" t="str">
        <f t="shared" ca="1" si="7"/>
        <v/>
      </c>
      <c r="V26" s="18" t="str">
        <f t="shared" ca="1" si="7"/>
        <v/>
      </c>
      <c r="W26" s="162" t="str">
        <f t="shared" ca="1" si="7"/>
        <v/>
      </c>
      <c r="X26" s="423" t="str">
        <f t="shared" ca="1" si="7"/>
        <v/>
      </c>
      <c r="Y26" s="208" t="str">
        <f t="shared" ca="1" si="7"/>
        <v/>
      </c>
      <c r="Z26" s="208" t="str">
        <f t="shared" ca="1" si="7"/>
        <v/>
      </c>
      <c r="AA26" s="164" t="str">
        <f t="shared" ca="1" si="7"/>
        <v/>
      </c>
      <c r="AB26" s="126" t="str">
        <f t="shared" si="2"/>
        <v/>
      </c>
      <c r="AC26" s="127" t="str">
        <f t="shared" si="5"/>
        <v/>
      </c>
      <c r="AD26" s="425" t="str">
        <f t="shared" ca="1" si="3"/>
        <v/>
      </c>
      <c r="AE26" s="3"/>
    </row>
    <row r="27" spans="1:31" s="17" customFormat="1" hidden="1">
      <c r="A27" s="126" t="str">
        <f>AC27</f>
        <v/>
      </c>
      <c r="B27" s="17">
        <v>21</v>
      </c>
      <c r="C27" s="279" t="str">
        <f t="shared" ca="1" si="6"/>
        <v/>
      </c>
      <c r="D27" s="422" t="str">
        <f t="shared" ca="1" si="6"/>
        <v/>
      </c>
      <c r="E27" s="163" t="str">
        <f t="shared" ca="1" si="6"/>
        <v/>
      </c>
      <c r="F27" s="18" t="str">
        <f t="shared" ca="1" si="6"/>
        <v/>
      </c>
      <c r="G27" s="162" t="str">
        <f t="shared" ca="1" si="6"/>
        <v/>
      </c>
      <c r="H27" s="423" t="str">
        <f t="shared" ca="1" si="6"/>
        <v/>
      </c>
      <c r="I27" s="208" t="str">
        <f t="shared" ca="1" si="6"/>
        <v/>
      </c>
      <c r="J27" s="208" t="str">
        <f t="shared" ca="1" si="6"/>
        <v/>
      </c>
      <c r="K27" s="164" t="str">
        <f t="shared" ca="1" si="6"/>
        <v/>
      </c>
      <c r="L27" s="422" t="str">
        <f t="shared" ca="1" si="6"/>
        <v/>
      </c>
      <c r="M27" s="163" t="str">
        <f t="shared" ca="1" si="7"/>
        <v/>
      </c>
      <c r="N27" s="18" t="str">
        <f t="shared" ca="1" si="7"/>
        <v/>
      </c>
      <c r="O27" s="162" t="str">
        <f t="shared" ca="1" si="7"/>
        <v/>
      </c>
      <c r="P27" s="423" t="str">
        <f t="shared" ca="1" si="7"/>
        <v/>
      </c>
      <c r="Q27" s="208" t="str">
        <f t="shared" ca="1" si="7"/>
        <v/>
      </c>
      <c r="R27" s="208" t="str">
        <f t="shared" ca="1" si="7"/>
        <v/>
      </c>
      <c r="S27" s="164" t="str">
        <f t="shared" ca="1" si="7"/>
        <v/>
      </c>
      <c r="T27" s="424" t="str">
        <f t="shared" ca="1" si="7"/>
        <v/>
      </c>
      <c r="U27" s="163" t="str">
        <f t="shared" ca="1" si="7"/>
        <v/>
      </c>
      <c r="V27" s="18" t="str">
        <f t="shared" ca="1" si="7"/>
        <v/>
      </c>
      <c r="W27" s="162" t="str">
        <f t="shared" ca="1" si="7"/>
        <v/>
      </c>
      <c r="X27" s="423" t="str">
        <f t="shared" ca="1" si="7"/>
        <v/>
      </c>
      <c r="Y27" s="208" t="str">
        <f t="shared" ca="1" si="7"/>
        <v/>
      </c>
      <c r="Z27" s="208" t="str">
        <f t="shared" ca="1" si="7"/>
        <v/>
      </c>
      <c r="AA27" s="164" t="str">
        <f t="shared" ca="1" si="7"/>
        <v/>
      </c>
      <c r="AB27" s="126" t="str">
        <f t="shared" si="2"/>
        <v/>
      </c>
      <c r="AC27" s="127" t="str">
        <f t="shared" si="5"/>
        <v/>
      </c>
      <c r="AD27" s="425" t="str">
        <f t="shared" ca="1" si="3"/>
        <v/>
      </c>
      <c r="AE27" s="3"/>
    </row>
    <row r="28" spans="1:31" s="17" customFormat="1" hidden="1">
      <c r="A28" s="126" t="str">
        <f>AC28</f>
        <v/>
      </c>
      <c r="B28" s="17">
        <v>22</v>
      </c>
      <c r="C28" s="279" t="str">
        <f t="shared" ca="1" si="6"/>
        <v/>
      </c>
      <c r="D28" s="422" t="str">
        <f t="shared" ca="1" si="6"/>
        <v/>
      </c>
      <c r="E28" s="163" t="str">
        <f t="shared" ca="1" si="6"/>
        <v/>
      </c>
      <c r="F28" s="18" t="str">
        <f t="shared" ca="1" si="6"/>
        <v/>
      </c>
      <c r="G28" s="162" t="str">
        <f t="shared" ca="1" si="6"/>
        <v/>
      </c>
      <c r="H28" s="423" t="str">
        <f t="shared" ca="1" si="6"/>
        <v/>
      </c>
      <c r="I28" s="208" t="str">
        <f t="shared" ca="1" si="6"/>
        <v/>
      </c>
      <c r="J28" s="208" t="str">
        <f t="shared" ca="1" si="6"/>
        <v/>
      </c>
      <c r="K28" s="164" t="str">
        <f t="shared" ca="1" si="6"/>
        <v/>
      </c>
      <c r="L28" s="422" t="str">
        <f t="shared" ca="1" si="6"/>
        <v/>
      </c>
      <c r="M28" s="163" t="str">
        <f t="shared" ca="1" si="7"/>
        <v/>
      </c>
      <c r="N28" s="18" t="str">
        <f t="shared" ca="1" si="7"/>
        <v/>
      </c>
      <c r="O28" s="162" t="str">
        <f t="shared" ca="1" si="7"/>
        <v/>
      </c>
      <c r="P28" s="423" t="str">
        <f t="shared" ca="1" si="7"/>
        <v/>
      </c>
      <c r="Q28" s="208" t="str">
        <f t="shared" ca="1" si="7"/>
        <v/>
      </c>
      <c r="R28" s="208" t="str">
        <f t="shared" ca="1" si="7"/>
        <v/>
      </c>
      <c r="S28" s="164" t="str">
        <f t="shared" ca="1" si="7"/>
        <v/>
      </c>
      <c r="T28" s="424" t="str">
        <f t="shared" ca="1" si="7"/>
        <v/>
      </c>
      <c r="U28" s="163" t="str">
        <f t="shared" ca="1" si="7"/>
        <v/>
      </c>
      <c r="V28" s="18" t="str">
        <f t="shared" ca="1" si="7"/>
        <v/>
      </c>
      <c r="W28" s="162" t="str">
        <f t="shared" ca="1" si="7"/>
        <v/>
      </c>
      <c r="X28" s="423" t="str">
        <f t="shared" ca="1" si="7"/>
        <v/>
      </c>
      <c r="Y28" s="208" t="str">
        <f t="shared" ca="1" si="7"/>
        <v/>
      </c>
      <c r="Z28" s="208" t="str">
        <f t="shared" ca="1" si="7"/>
        <v/>
      </c>
      <c r="AA28" s="164" t="str">
        <f t="shared" ca="1" si="7"/>
        <v/>
      </c>
      <c r="AB28" s="126" t="str">
        <f t="shared" si="2"/>
        <v/>
      </c>
      <c r="AC28" s="127" t="str">
        <f t="shared" si="5"/>
        <v/>
      </c>
      <c r="AD28" s="425" t="str">
        <f t="shared" ca="1" si="3"/>
        <v/>
      </c>
      <c r="AE28" s="3"/>
    </row>
    <row r="29" spans="1:31" s="17" customFormat="1" hidden="1">
      <c r="A29" s="126" t="str">
        <f>AC29</f>
        <v/>
      </c>
      <c r="B29" s="17">
        <v>23</v>
      </c>
      <c r="C29" s="279" t="str">
        <f t="shared" ca="1" si="6"/>
        <v/>
      </c>
      <c r="D29" s="422" t="str">
        <f t="shared" ca="1" si="6"/>
        <v/>
      </c>
      <c r="E29" s="163" t="str">
        <f t="shared" ca="1" si="6"/>
        <v/>
      </c>
      <c r="F29" s="18" t="str">
        <f t="shared" ca="1" si="6"/>
        <v/>
      </c>
      <c r="G29" s="162" t="str">
        <f t="shared" ca="1" si="6"/>
        <v/>
      </c>
      <c r="H29" s="423" t="str">
        <f t="shared" ca="1" si="6"/>
        <v/>
      </c>
      <c r="I29" s="208" t="str">
        <f t="shared" ca="1" si="6"/>
        <v/>
      </c>
      <c r="J29" s="208" t="str">
        <f t="shared" ca="1" si="6"/>
        <v/>
      </c>
      <c r="K29" s="164" t="str">
        <f t="shared" ca="1" si="6"/>
        <v/>
      </c>
      <c r="L29" s="422" t="str">
        <f t="shared" ca="1" si="6"/>
        <v/>
      </c>
      <c r="M29" s="163" t="str">
        <f t="shared" ca="1" si="7"/>
        <v/>
      </c>
      <c r="N29" s="18" t="str">
        <f t="shared" ca="1" si="7"/>
        <v/>
      </c>
      <c r="O29" s="162" t="str">
        <f t="shared" ca="1" si="7"/>
        <v/>
      </c>
      <c r="P29" s="423" t="str">
        <f t="shared" ca="1" si="7"/>
        <v/>
      </c>
      <c r="Q29" s="208" t="str">
        <f t="shared" ca="1" si="7"/>
        <v/>
      </c>
      <c r="R29" s="208" t="str">
        <f t="shared" ca="1" si="7"/>
        <v/>
      </c>
      <c r="S29" s="164" t="str">
        <f t="shared" ca="1" si="7"/>
        <v/>
      </c>
      <c r="T29" s="424" t="str">
        <f t="shared" ca="1" si="7"/>
        <v/>
      </c>
      <c r="U29" s="163" t="str">
        <f t="shared" ca="1" si="7"/>
        <v/>
      </c>
      <c r="V29" s="18" t="str">
        <f t="shared" ca="1" si="7"/>
        <v/>
      </c>
      <c r="W29" s="162" t="str">
        <f t="shared" ca="1" si="7"/>
        <v/>
      </c>
      <c r="X29" s="423" t="str">
        <f t="shared" ca="1" si="7"/>
        <v/>
      </c>
      <c r="Y29" s="208" t="str">
        <f t="shared" ca="1" si="7"/>
        <v/>
      </c>
      <c r="Z29" s="208" t="str">
        <f t="shared" ca="1" si="7"/>
        <v/>
      </c>
      <c r="AA29" s="164" t="str">
        <f t="shared" ca="1" si="7"/>
        <v/>
      </c>
      <c r="AB29" s="126" t="str">
        <f t="shared" si="2"/>
        <v/>
      </c>
      <c r="AC29" s="127" t="str">
        <f t="shared" si="5"/>
        <v/>
      </c>
      <c r="AD29" s="425" t="str">
        <f t="shared" ca="1" si="3"/>
        <v/>
      </c>
      <c r="AE29" s="3"/>
    </row>
    <row r="30" spans="1:31" s="17" customFormat="1" ht="13.5" hidden="1" thickBot="1">
      <c r="A30" s="126" t="str">
        <f>AC30</f>
        <v/>
      </c>
      <c r="B30" s="17">
        <v>24</v>
      </c>
      <c r="C30" s="279" t="str">
        <f t="shared" ca="1" si="6"/>
        <v/>
      </c>
      <c r="D30" s="422" t="str">
        <f t="shared" ca="1" si="6"/>
        <v/>
      </c>
      <c r="E30" s="163" t="str">
        <f t="shared" ca="1" si="6"/>
        <v/>
      </c>
      <c r="F30" s="18" t="str">
        <f t="shared" ca="1" si="6"/>
        <v/>
      </c>
      <c r="G30" s="162" t="str">
        <f t="shared" ca="1" si="6"/>
        <v/>
      </c>
      <c r="H30" s="423" t="str">
        <f t="shared" ca="1" si="6"/>
        <v/>
      </c>
      <c r="I30" s="208" t="str">
        <f t="shared" ca="1" si="6"/>
        <v/>
      </c>
      <c r="J30" s="208" t="str">
        <f t="shared" ca="1" si="6"/>
        <v/>
      </c>
      <c r="K30" s="164" t="str">
        <f t="shared" ca="1" si="6"/>
        <v/>
      </c>
      <c r="L30" s="422" t="str">
        <f t="shared" ca="1" si="6"/>
        <v/>
      </c>
      <c r="M30" s="163" t="str">
        <f t="shared" ca="1" si="7"/>
        <v/>
      </c>
      <c r="N30" s="18" t="str">
        <f t="shared" ca="1" si="7"/>
        <v/>
      </c>
      <c r="O30" s="162" t="str">
        <f t="shared" ca="1" si="7"/>
        <v/>
      </c>
      <c r="P30" s="423" t="str">
        <f t="shared" ca="1" si="7"/>
        <v/>
      </c>
      <c r="Q30" s="208" t="str">
        <f t="shared" ca="1" si="7"/>
        <v/>
      </c>
      <c r="R30" s="208" t="str">
        <f t="shared" ca="1" si="7"/>
        <v/>
      </c>
      <c r="S30" s="164" t="str">
        <f t="shared" ca="1" si="7"/>
        <v/>
      </c>
      <c r="T30" s="424" t="str">
        <f t="shared" ca="1" si="7"/>
        <v/>
      </c>
      <c r="U30" s="163" t="str">
        <f t="shared" ca="1" si="7"/>
        <v/>
      </c>
      <c r="V30" s="18" t="str">
        <f t="shared" ca="1" si="7"/>
        <v/>
      </c>
      <c r="W30" s="162" t="str">
        <f t="shared" ca="1" si="7"/>
        <v/>
      </c>
      <c r="X30" s="423" t="str">
        <f t="shared" ca="1" si="7"/>
        <v/>
      </c>
      <c r="Y30" s="208" t="str">
        <f t="shared" ca="1" si="7"/>
        <v/>
      </c>
      <c r="Z30" s="208" t="str">
        <f t="shared" ca="1" si="7"/>
        <v/>
      </c>
      <c r="AA30" s="164" t="str">
        <f t="shared" ca="1" si="7"/>
        <v/>
      </c>
      <c r="AB30" s="126" t="str">
        <f t="shared" si="2"/>
        <v/>
      </c>
      <c r="AC30" s="127" t="str">
        <f t="shared" si="5"/>
        <v/>
      </c>
      <c r="AD30" s="425" t="str">
        <f ca="1">VLOOKUP($AB30,$B$35:$AD$61,AD$34,FALSE)</f>
        <v/>
      </c>
      <c r="AE30" s="3"/>
    </row>
    <row r="31" spans="1:31" s="17" customFormat="1" ht="15" customHeight="1" thickBot="1">
      <c r="B31" s="20"/>
      <c r="C31" s="426" t="str">
        <f t="shared" ref="C31:AD31" si="8">C62</f>
        <v>Average</v>
      </c>
      <c r="D31" s="427">
        <f t="shared" ca="1" si="8"/>
        <v>146</v>
      </c>
      <c r="E31" s="428">
        <f t="shared" ca="1" si="8"/>
        <v>0.47712418300653597</v>
      </c>
      <c r="F31" s="429">
        <f t="shared" ca="1" si="8"/>
        <v>160</v>
      </c>
      <c r="G31" s="173">
        <f t="shared" ca="1" si="8"/>
        <v>0.52287581699346408</v>
      </c>
      <c r="H31" s="430">
        <f t="shared" ca="1" si="8"/>
        <v>306</v>
      </c>
      <c r="I31" s="431">
        <f t="shared" ca="1" si="8"/>
        <v>1.369281045751634</v>
      </c>
      <c r="J31" s="174">
        <f t="shared" ca="1" si="8"/>
        <v>1.2222222222222223</v>
      </c>
      <c r="K31" s="431">
        <f t="shared" ca="1" si="8"/>
        <v>2.5915032679738563</v>
      </c>
      <c r="L31" s="427">
        <f t="shared" ca="1" si="8"/>
        <v>146</v>
      </c>
      <c r="M31" s="428">
        <f t="shared" ca="1" si="8"/>
        <v>0.47712418300653597</v>
      </c>
      <c r="N31" s="429">
        <f t="shared" ca="1" si="8"/>
        <v>160</v>
      </c>
      <c r="O31" s="173">
        <f t="shared" ca="1" si="8"/>
        <v>0.52287581699346408</v>
      </c>
      <c r="P31" s="430">
        <f t="shared" ca="1" si="8"/>
        <v>306</v>
      </c>
      <c r="Q31" s="431">
        <f t="shared" ca="1" si="8"/>
        <v>1.2222222222222223</v>
      </c>
      <c r="R31" s="174">
        <f t="shared" ca="1" si="8"/>
        <v>1.369281045751634</v>
      </c>
      <c r="S31" s="432">
        <f t="shared" ca="1" si="8"/>
        <v>2.5915032679738563</v>
      </c>
      <c r="T31" s="427">
        <f t="shared" ca="1" si="8"/>
        <v>146</v>
      </c>
      <c r="U31" s="428">
        <f ca="1">U62</f>
        <v>0.47712418300653597</v>
      </c>
      <c r="V31" s="429">
        <f t="shared" ca="1" si="8"/>
        <v>160</v>
      </c>
      <c r="W31" s="173">
        <f t="shared" ca="1" si="8"/>
        <v>0.52287581699346408</v>
      </c>
      <c r="X31" s="433">
        <f t="shared" ca="1" si="8"/>
        <v>306</v>
      </c>
      <c r="Y31" s="214">
        <f t="shared" ca="1" si="8"/>
        <v>1.2957516339869282</v>
      </c>
      <c r="Z31" s="174">
        <f t="shared" ca="1" si="8"/>
        <v>1.2957516339869282</v>
      </c>
      <c r="AA31" s="213">
        <f t="shared" ca="1" si="8"/>
        <v>2.5915032679738563</v>
      </c>
      <c r="AB31" s="432"/>
      <c r="AC31" s="431"/>
      <c r="AD31" s="434">
        <f t="shared" ca="1" si="8"/>
        <v>0.23856209150326799</v>
      </c>
    </row>
    <row r="32" spans="1:31" s="17" customFormat="1" ht="13.5" thickTop="1">
      <c r="C32" s="26"/>
      <c r="D32" s="42"/>
      <c r="E32" s="435"/>
      <c r="F32" s="42"/>
      <c r="G32" s="435"/>
      <c r="H32" s="42"/>
      <c r="I32" s="52"/>
      <c r="J32" s="52"/>
      <c r="K32" s="52"/>
      <c r="L32" s="42"/>
      <c r="M32" s="435"/>
      <c r="N32" s="42"/>
      <c r="O32" s="435"/>
      <c r="P32" s="42"/>
      <c r="Q32" s="52"/>
      <c r="R32" s="52"/>
      <c r="S32" s="52"/>
      <c r="T32" s="42"/>
      <c r="U32" s="435"/>
      <c r="V32" s="42"/>
      <c r="W32" s="435"/>
      <c r="X32" s="42"/>
      <c r="Y32" s="52"/>
      <c r="Z32" s="52"/>
      <c r="AA32" s="52"/>
      <c r="AB32" s="26"/>
      <c r="AC32" s="20"/>
      <c r="AE32" s="3"/>
    </row>
    <row r="33" spans="1:31" ht="13.5" thickBot="1">
      <c r="A33" s="25" t="s">
        <v>120</v>
      </c>
      <c r="C33" s="25"/>
    </row>
    <row r="34" spans="1:31" s="23" customFormat="1" ht="13.5" thickBot="1">
      <c r="B34" s="436">
        <f>Table!C3</f>
        <v>18</v>
      </c>
      <c r="C34" s="23">
        <v>2</v>
      </c>
      <c r="D34" s="23">
        <v>3</v>
      </c>
      <c r="E34" s="23">
        <v>4</v>
      </c>
      <c r="F34" s="23">
        <v>5</v>
      </c>
      <c r="G34" s="23">
        <v>6</v>
      </c>
      <c r="H34" s="23">
        <v>7</v>
      </c>
      <c r="I34" s="23">
        <v>8</v>
      </c>
      <c r="J34" s="23">
        <v>9</v>
      </c>
      <c r="K34" s="23">
        <v>10</v>
      </c>
      <c r="L34" s="23">
        <v>11</v>
      </c>
      <c r="M34" s="23">
        <v>12</v>
      </c>
      <c r="N34" s="23">
        <v>13</v>
      </c>
      <c r="O34" s="23">
        <v>14</v>
      </c>
      <c r="P34" s="23">
        <v>15</v>
      </c>
      <c r="Q34" s="23">
        <v>16</v>
      </c>
      <c r="R34" s="23">
        <v>17</v>
      </c>
      <c r="S34" s="23">
        <v>18</v>
      </c>
      <c r="T34" s="23">
        <v>19</v>
      </c>
      <c r="U34" s="23">
        <v>20</v>
      </c>
      <c r="V34" s="23">
        <v>21</v>
      </c>
      <c r="W34" s="23">
        <v>22</v>
      </c>
      <c r="X34" s="23">
        <v>23</v>
      </c>
      <c r="Y34" s="23">
        <v>24</v>
      </c>
      <c r="Z34" s="23">
        <v>25</v>
      </c>
      <c r="AA34" s="23">
        <v>26</v>
      </c>
      <c r="AB34" s="23">
        <v>27</v>
      </c>
      <c r="AC34" s="23">
        <v>28</v>
      </c>
      <c r="AD34" s="23">
        <v>29</v>
      </c>
      <c r="AE34" s="3"/>
    </row>
    <row r="35" spans="1:31" ht="15" customHeight="1">
      <c r="A35" s="28" t="s">
        <v>88</v>
      </c>
      <c r="B35" s="19" t="s">
        <v>121</v>
      </c>
      <c r="C35" s="437"/>
      <c r="D35" s="390" t="s">
        <v>109</v>
      </c>
      <c r="E35" s="390"/>
      <c r="F35" s="30"/>
      <c r="G35" s="261"/>
      <c r="H35" s="260"/>
      <c r="I35" s="260"/>
      <c r="J35" s="260"/>
      <c r="K35" s="260"/>
      <c r="L35" s="29" t="s">
        <v>110</v>
      </c>
      <c r="M35" s="260"/>
      <c r="N35" s="30"/>
      <c r="O35" s="260"/>
      <c r="P35" s="260"/>
      <c r="Q35" s="260"/>
      <c r="R35" s="260"/>
      <c r="S35" s="261"/>
      <c r="T35" s="29" t="s">
        <v>111</v>
      </c>
      <c r="U35" s="260"/>
      <c r="V35" s="31"/>
      <c r="W35" s="260"/>
      <c r="X35" s="391"/>
      <c r="Y35" s="392"/>
      <c r="Z35" s="392"/>
      <c r="AA35" s="393"/>
      <c r="AB35" s="394"/>
      <c r="AC35" s="438" t="str">
        <f>A35</f>
        <v>Pos</v>
      </c>
      <c r="AD35" s="396"/>
    </row>
    <row r="36" spans="1:31" ht="15" customHeight="1">
      <c r="A36" s="37"/>
      <c r="B36" s="19"/>
      <c r="C36" s="110" t="s">
        <v>113</v>
      </c>
      <c r="D36" s="397" t="s">
        <v>114</v>
      </c>
      <c r="E36" s="398"/>
      <c r="F36" s="399" t="s">
        <v>115</v>
      </c>
      <c r="G36" s="400"/>
      <c r="H36" s="401"/>
      <c r="I36" s="311" t="s">
        <v>116</v>
      </c>
      <c r="J36" s="311"/>
      <c r="K36" s="311"/>
      <c r="L36" s="397" t="s">
        <v>114</v>
      </c>
      <c r="M36" s="398"/>
      <c r="N36" s="399" t="s">
        <v>115</v>
      </c>
      <c r="O36" s="400"/>
      <c r="P36" s="401"/>
      <c r="Q36" s="402" t="s">
        <v>116</v>
      </c>
      <c r="R36" s="311"/>
      <c r="S36" s="403"/>
      <c r="T36" s="397" t="s">
        <v>114</v>
      </c>
      <c r="U36" s="398"/>
      <c r="V36" s="399" t="s">
        <v>115</v>
      </c>
      <c r="W36" s="400"/>
      <c r="X36" s="188"/>
      <c r="Y36" s="402" t="s">
        <v>116</v>
      </c>
      <c r="Z36" s="311"/>
      <c r="AA36" s="312"/>
      <c r="AB36" s="112" t="s">
        <v>122</v>
      </c>
      <c r="AC36" s="404"/>
      <c r="AD36" s="405" t="s">
        <v>117</v>
      </c>
    </row>
    <row r="37" spans="1:31" ht="15" customHeight="1" thickBot="1">
      <c r="A37" s="406"/>
      <c r="B37" s="19"/>
      <c r="C37" s="406"/>
      <c r="D37" s="407" t="s">
        <v>118</v>
      </c>
      <c r="E37" s="408" t="s">
        <v>119</v>
      </c>
      <c r="F37" s="409" t="s">
        <v>118</v>
      </c>
      <c r="G37" s="410" t="s">
        <v>11</v>
      </c>
      <c r="H37" s="411"/>
      <c r="I37" s="411" t="s">
        <v>12</v>
      </c>
      <c r="J37" s="411" t="s">
        <v>3</v>
      </c>
      <c r="K37" s="412" t="s">
        <v>123</v>
      </c>
      <c r="L37" s="407" t="s">
        <v>118</v>
      </c>
      <c r="M37" s="408" t="s">
        <v>119</v>
      </c>
      <c r="N37" s="409" t="s">
        <v>118</v>
      </c>
      <c r="O37" s="410" t="s">
        <v>11</v>
      </c>
      <c r="P37" s="411"/>
      <c r="Q37" s="413" t="s">
        <v>12</v>
      </c>
      <c r="R37" s="411" t="s">
        <v>3</v>
      </c>
      <c r="S37" s="412" t="s">
        <v>13</v>
      </c>
      <c r="T37" s="407" t="s">
        <v>118</v>
      </c>
      <c r="U37" s="408" t="s">
        <v>119</v>
      </c>
      <c r="V37" s="409" t="s">
        <v>118</v>
      </c>
      <c r="W37" s="414" t="s">
        <v>11</v>
      </c>
      <c r="X37" s="413"/>
      <c r="Y37" s="413" t="s">
        <v>12</v>
      </c>
      <c r="Z37" s="411" t="s">
        <v>3</v>
      </c>
      <c r="AA37" s="266" t="s">
        <v>13</v>
      </c>
      <c r="AB37" s="415"/>
      <c r="AC37" s="404"/>
      <c r="AD37" s="416" t="s">
        <v>119</v>
      </c>
    </row>
    <row r="38" spans="1:31" s="17" customFormat="1" ht="15" customHeight="1">
      <c r="A38" s="274">
        <v>1</v>
      </c>
      <c r="B38" s="20">
        <f ca="1">IF(C38="","",AA38+U38/100-A38/10000000)</f>
        <v>3.0349998999999999</v>
      </c>
      <c r="C38" s="274" t="str">
        <f ca="1">VLOOKUP(A38,Table!A:C,2,FALSE)</f>
        <v>Kawasaki_Frontale</v>
      </c>
      <c r="D38" s="417">
        <f t="array" aca="1" ref="D38" ca="1">IF($C38="","",SUM(IF((INDIRECT($AB38&amp;"!J23:J200")=$B$2)*(INDIRECT($AB38&amp;"!I23:I200")="H")*(INDIRECT($AB38&amp;"!P23:P200")=D$36),1,0)))</f>
        <v>12</v>
      </c>
      <c r="E38" s="160">
        <f ca="1">IF($C38="","",D38/H38)</f>
        <v>0.70588235294117652</v>
      </c>
      <c r="F38" s="418">
        <f t="array" aca="1" ref="F38" ca="1">IF(C38="","",SUM(IF((INDIRECT($AB38&amp;"!J23:J200")=$B$2)*(INDIRECT($AB38&amp;"!I23:I200")="H")*(INDIRECT($AB38&amp;"!P23:P200")=F$36),1,0)))</f>
        <v>5</v>
      </c>
      <c r="G38" s="162">
        <f ca="1">IF($C38="","",F38/H38)</f>
        <v>0.29411764705882354</v>
      </c>
      <c r="H38" s="419">
        <f ca="1">IF($C38="","",D38+F38)</f>
        <v>17</v>
      </c>
      <c r="I38" s="164">
        <f ca="1">IF($C38="","",VLOOKUP($A38,Table!$A:$AE,Table!H$6,FALSE)/$H38)</f>
        <v>2.5882352941176472</v>
      </c>
      <c r="J38" s="164">
        <f ca="1">IF($C38="","",VLOOKUP($A38,Table!$A:$AE,Table!I$6,FALSE)/$H38)</f>
        <v>1</v>
      </c>
      <c r="K38" s="164">
        <f ca="1">IF($C38="","",I38+J38)</f>
        <v>3.5882352941176472</v>
      </c>
      <c r="L38" s="417">
        <f t="array" aca="1" ref="L38" ca="1">IF(C38="","",SUM(IF((INDIRECT($AB38&amp;"!J23:J200")=$B$2)*(INDIRECT($AB38&amp;"!I23:I200")="A")*(INDIRECT($AB38&amp;"!P23:P200")=L$36),1,0)))</f>
        <v>7</v>
      </c>
      <c r="M38" s="160">
        <f ca="1">IF($C38="","",L38/P38)</f>
        <v>0.41176470588235292</v>
      </c>
      <c r="N38" s="418">
        <f t="array" aca="1" ref="N38" ca="1">IF($C38="","",SUM(IF((INDIRECT($AB38&amp;"!J23:J200")=$B$2)*(INDIRECT($AB38&amp;"!I23:I200")="A")*(INDIRECT($AB38&amp;"!P23:P200")=N$36),1,0)))</f>
        <v>10</v>
      </c>
      <c r="O38" s="162">
        <f ca="1">IF($C38="","",N38/P38)</f>
        <v>0.58823529411764708</v>
      </c>
      <c r="P38" s="419">
        <f ca="1">IF($C38="","",L38+N38)</f>
        <v>17</v>
      </c>
      <c r="Q38" s="164">
        <f ca="1">IF($C38="","",VLOOKUP($A38,Table!$A:$AE,Table!Q$6,FALSE)/$P38)</f>
        <v>1.588235294117647</v>
      </c>
      <c r="R38" s="164">
        <f ca="1">IF(C38="","",VLOOKUP($A38,Table!$A:$AE,Table!R$6,FALSE)/$P38)</f>
        <v>0.88235294117647056</v>
      </c>
      <c r="S38" s="164">
        <f ca="1">IF($C38="","",Q38+R38)</f>
        <v>2.4705882352941178</v>
      </c>
      <c r="T38" s="420">
        <f ca="1">IF($C38="","",L38+D38)</f>
        <v>19</v>
      </c>
      <c r="U38" s="160">
        <f ca="1">IF($C38="","",T38/X38)</f>
        <v>0.55882352941176472</v>
      </c>
      <c r="V38" s="418">
        <f ca="1">IF($C38="","",N38+F38)</f>
        <v>15</v>
      </c>
      <c r="W38" s="162">
        <f ca="1">IF($C38="","",V38/X38)</f>
        <v>0.44117647058823528</v>
      </c>
      <c r="X38" s="419">
        <f ca="1">IF($C38="","",T38+V38)</f>
        <v>34</v>
      </c>
      <c r="Y38" s="164">
        <f ca="1">IF(C38="","",VLOOKUP($A38,Table!$A:$AE,Table!Z$6,FALSE)/$X38)</f>
        <v>2.0882352941176472</v>
      </c>
      <c r="Z38" s="164">
        <f ca="1">IF($C38="","",VLOOKUP($A38,Table!$A:$AE,Table!AA$6,FALSE)/$X38)</f>
        <v>0.94117647058823528</v>
      </c>
      <c r="AA38" s="164">
        <f ca="1">IF($C38="","",Y38+Z38)</f>
        <v>3.0294117647058822</v>
      </c>
      <c r="AB38" s="274" t="str">
        <f ca="1">IF(C38="","",VLOOKUP(A38,Table!A:C,3,FALSE))</f>
        <v>Kawasaki_Frontale</v>
      </c>
      <c r="AC38" s="276">
        <f>A38</f>
        <v>1</v>
      </c>
      <c r="AD38" s="421">
        <f ca="1">IF(C38="","",VLOOKUP(C38,HAD!$B$6:$W$29,HAD!S$3, FALSE))</f>
        <v>0.26470588235294118</v>
      </c>
      <c r="AE38" s="3"/>
    </row>
    <row r="39" spans="1:31" s="17" customFormat="1" ht="15" customHeight="1">
      <c r="A39" s="126">
        <v>2</v>
      </c>
      <c r="B39" s="20">
        <f t="shared" ref="B39:B61" ca="1" si="9">IF(C39="","",AA39+U39/100-A39/10000000)</f>
        <v>2.4755880352941175</v>
      </c>
      <c r="C39" s="279" t="str">
        <f ca="1">VLOOKUP(A39,Table!A:C,2,FALSE)</f>
        <v>Kashima_Antlers</v>
      </c>
      <c r="D39" s="417">
        <f t="array" aca="1" ref="D39" ca="1">IF($C39="","",SUM(IF((INDIRECT($AB39&amp;"!J23:J200")=$B$2)*(INDIRECT($AB39&amp;"!I23:I200")="H")*(INDIRECT($AB39&amp;"!P23:P200")=D$36),1,0)))</f>
        <v>7</v>
      </c>
      <c r="E39" s="163">
        <f t="shared" ref="E39:E60" ca="1" si="10">IF($C39="","",D39/H39)</f>
        <v>0.41176470588235292</v>
      </c>
      <c r="F39" s="418">
        <f t="array" aca="1" ref="F39" ca="1">IF(C39="","",SUM(IF((INDIRECT($AB39&amp;"!J23:J200")=$B$2)*(INDIRECT($AB39&amp;"!I23:I200")="H")*(INDIRECT($AB39&amp;"!P23:P200")=F$36),1,0)))</f>
        <v>10</v>
      </c>
      <c r="G39" s="162">
        <f t="shared" ref="G39:G61" ca="1" si="11">IF($C39="","",F39/H39)</f>
        <v>0.58823529411764708</v>
      </c>
      <c r="H39" s="423">
        <f t="shared" ref="H39:H61" ca="1" si="12">IF($C39="","",D39+F39)</f>
        <v>17</v>
      </c>
      <c r="I39" s="208">
        <f ca="1">IF($C39="","",VLOOKUP($A39,Table!$A:$AE,Table!H$6,FALSE)/$H39)</f>
        <v>1.2941176470588236</v>
      </c>
      <c r="J39" s="208">
        <f ca="1">IF($C39="","",VLOOKUP($A39,Table!$A:$AE,Table!I$6,FALSE)/$H39)</f>
        <v>0.70588235294117652</v>
      </c>
      <c r="K39" s="164">
        <f t="shared" ref="K39:K61" ca="1" si="13">IF($C39="","",I39+J39)</f>
        <v>2</v>
      </c>
      <c r="L39" s="417">
        <f t="array" aca="1" ref="L39" ca="1">IF(C39="","",SUM(IF((INDIRECT($AB39&amp;"!J23:J200")=$B$2)*(INDIRECT($AB39&amp;"!I23:I200")="A")*(INDIRECT($AB39&amp;"!P23:P200")=L$36),1,0)))</f>
        <v>10</v>
      </c>
      <c r="M39" s="163">
        <f t="shared" ref="M39:M61" ca="1" si="14">IF($C39="","",L39/P39)</f>
        <v>0.58823529411764708</v>
      </c>
      <c r="N39" s="418">
        <f t="array" aca="1" ref="N39" ca="1">IF($C39="","",SUM(IF((INDIRECT($AB39&amp;"!J23:J200")=$B$2)*(INDIRECT($AB39&amp;"!I23:I200")="A")*(INDIRECT($AB39&amp;"!P23:P200")=N$36),1,0)))</f>
        <v>7</v>
      </c>
      <c r="O39" s="162">
        <f t="shared" ref="O39:O61" ca="1" si="15">IF($C39="","",N39/P39)</f>
        <v>0.41176470588235292</v>
      </c>
      <c r="P39" s="423">
        <f t="shared" ref="P39:P61" ca="1" si="16">IF($C39="","",L39+N39)</f>
        <v>17</v>
      </c>
      <c r="Q39" s="208">
        <f ca="1">IF($C39="","",VLOOKUP($A39,Table!$A:$AE,Table!Q$6,FALSE)/$P39)</f>
        <v>1.8235294117647058</v>
      </c>
      <c r="R39" s="208">
        <f ca="1">IF(C39="","",VLOOKUP($A39,Table!$A:$AE,Table!R$6,FALSE)/$P39)</f>
        <v>1.1176470588235294</v>
      </c>
      <c r="S39" s="164">
        <f t="shared" ref="S39:S61" ca="1" si="17">IF($C39="","",Q39+R39)</f>
        <v>2.9411764705882355</v>
      </c>
      <c r="T39" s="424">
        <f t="shared" ref="T39:T61" ca="1" si="18">IF($C39="","",L39+D39)</f>
        <v>17</v>
      </c>
      <c r="U39" s="163">
        <f t="shared" ref="U39:U61" ca="1" si="19">IF($C39="","",T39/X39)</f>
        <v>0.5</v>
      </c>
      <c r="V39" s="18">
        <f t="shared" ref="V39:V61" ca="1" si="20">IF($C39="","",N39+F39)</f>
        <v>17</v>
      </c>
      <c r="W39" s="162">
        <f t="shared" ref="W39:W61" ca="1" si="21">IF($C39="","",V39/X39)</f>
        <v>0.5</v>
      </c>
      <c r="X39" s="423">
        <f t="shared" ref="X39:X61" ca="1" si="22">IF($C39="","",T39+V39)</f>
        <v>34</v>
      </c>
      <c r="Y39" s="208">
        <f ca="1">IF(C39="","",VLOOKUP($A39,Table!$A:$AE,Table!Z$6,FALSE)/$X39)</f>
        <v>1.5588235294117647</v>
      </c>
      <c r="Z39" s="208">
        <f ca="1">IF($C39="","",VLOOKUP($A39,Table!$A:$AE,Table!AA$6,FALSE)/$X39)</f>
        <v>0.91176470588235292</v>
      </c>
      <c r="AA39" s="164">
        <f t="shared" ref="AA39:AA61" ca="1" si="23">IF($C39="","",Y39+Z39)</f>
        <v>2.4705882352941178</v>
      </c>
      <c r="AB39" s="126" t="str">
        <f ca="1">IF(C39="","",VLOOKUP(A39,Table!A:C,3,FALSE))</f>
        <v>Kashima_Antlers</v>
      </c>
      <c r="AC39" s="127">
        <f t="shared" ref="AC39:AC61" si="24">A39</f>
        <v>2</v>
      </c>
      <c r="AD39" s="425">
        <f ca="1">IF(C39="","",VLOOKUP(C39,HAD!$B$6:$W$29,HAD!S$3, FALSE))</f>
        <v>8.8235294117647065E-2</v>
      </c>
      <c r="AE39" s="3"/>
    </row>
    <row r="40" spans="1:31" s="17" customFormat="1" ht="15" customHeight="1">
      <c r="A40" s="126">
        <v>3</v>
      </c>
      <c r="B40" s="20">
        <f t="shared" ca="1" si="9"/>
        <v>3.1823526411764709</v>
      </c>
      <c r="C40" s="279" t="str">
        <f ca="1">VLOOKUP(A40,Table!A:C,2,FALSE)</f>
        <v>Cerezo_Osaka</v>
      </c>
      <c r="D40" s="417">
        <f t="array" aca="1" ref="D40" ca="1">IF($C40="","",SUM(IF((INDIRECT($AB40&amp;"!J23:J200")=$B$2)*(INDIRECT($AB40&amp;"!I23:I200")="H")*(INDIRECT($AB40&amp;"!P23:P200")=D$36),1,0)))</f>
        <v>10</v>
      </c>
      <c r="E40" s="163">
        <f t="shared" ca="1" si="10"/>
        <v>0.58823529411764708</v>
      </c>
      <c r="F40" s="418">
        <f t="array" aca="1" ref="F40" ca="1">IF(C40="","",SUM(IF((INDIRECT($AB40&amp;"!J23:J200")=$B$2)*(INDIRECT($AB40&amp;"!I23:I200")="H")*(INDIRECT($AB40&amp;"!P23:P200")=F$36),1,0)))</f>
        <v>7</v>
      </c>
      <c r="G40" s="162">
        <f t="shared" ca="1" si="11"/>
        <v>0.41176470588235292</v>
      </c>
      <c r="H40" s="423">
        <f t="shared" ca="1" si="12"/>
        <v>17</v>
      </c>
      <c r="I40" s="208">
        <f ca="1">IF($C40="","",VLOOKUP($A40,Table!$A:$AE,Table!H$6,FALSE)/$H40)</f>
        <v>2.1764705882352939</v>
      </c>
      <c r="J40" s="208">
        <f ca="1">IF($C40="","",VLOOKUP($A40,Table!$A:$AE,Table!I$6,FALSE)/$H40)</f>
        <v>1</v>
      </c>
      <c r="K40" s="164">
        <f t="shared" ca="1" si="13"/>
        <v>3.1764705882352939</v>
      </c>
      <c r="L40" s="417">
        <f t="array" aca="1" ref="L40" ca="1">IF(C40="","",SUM(IF((INDIRECT($AB40&amp;"!J23:J200")=$B$2)*(INDIRECT($AB40&amp;"!I23:I200")="A")*(INDIRECT($AB40&amp;"!P23:P200")=L$36),1,0)))</f>
        <v>10</v>
      </c>
      <c r="M40" s="163">
        <f t="shared" ca="1" si="14"/>
        <v>0.58823529411764708</v>
      </c>
      <c r="N40" s="418">
        <f t="array" aca="1" ref="N40" ca="1">IF($C40="","",SUM(IF((INDIRECT($AB40&amp;"!J23:J200")=$B$2)*(INDIRECT($AB40&amp;"!I23:I200")="A")*(INDIRECT($AB40&amp;"!P23:P200")=N$36),1,0)))</f>
        <v>7</v>
      </c>
      <c r="O40" s="162">
        <f t="shared" ca="1" si="15"/>
        <v>0.41176470588235292</v>
      </c>
      <c r="P40" s="423">
        <f t="shared" ca="1" si="16"/>
        <v>17</v>
      </c>
      <c r="Q40" s="208">
        <f ca="1">IF($C40="","",VLOOKUP($A40,Table!$A:$AE,Table!Q$6,FALSE)/$P40)</f>
        <v>1.6470588235294117</v>
      </c>
      <c r="R40" s="208">
        <f ca="1">IF(C40="","",VLOOKUP($A40,Table!$A:$AE,Table!R$6,FALSE)/$P40)</f>
        <v>1.5294117647058822</v>
      </c>
      <c r="S40" s="164">
        <f t="shared" ca="1" si="17"/>
        <v>3.1764705882352939</v>
      </c>
      <c r="T40" s="424">
        <f t="shared" ca="1" si="18"/>
        <v>20</v>
      </c>
      <c r="U40" s="163">
        <f t="shared" ca="1" si="19"/>
        <v>0.58823529411764708</v>
      </c>
      <c r="V40" s="18">
        <f t="shared" ca="1" si="20"/>
        <v>14</v>
      </c>
      <c r="W40" s="162">
        <f t="shared" ca="1" si="21"/>
        <v>0.41176470588235292</v>
      </c>
      <c r="X40" s="423">
        <f t="shared" ca="1" si="22"/>
        <v>34</v>
      </c>
      <c r="Y40" s="208">
        <f ca="1">IF(C40="","",VLOOKUP($A40,Table!$A:$AE,Table!Z$6,FALSE)/$X40)</f>
        <v>1.911764705882353</v>
      </c>
      <c r="Z40" s="208">
        <f ca="1">IF($C40="","",VLOOKUP($A40,Table!$A:$AE,Table!AA$6,FALSE)/$X40)</f>
        <v>1.2647058823529411</v>
      </c>
      <c r="AA40" s="164">
        <f t="shared" ca="1" si="23"/>
        <v>3.1764705882352944</v>
      </c>
      <c r="AB40" s="126" t="str">
        <f ca="1">IF(C40="","",VLOOKUP(A40,Table!A:C,3,FALSE))</f>
        <v>Cerezo_Osaka</v>
      </c>
      <c r="AC40" s="127">
        <f t="shared" si="24"/>
        <v>3</v>
      </c>
      <c r="AD40" s="425">
        <f ca="1">IF(C40="","",VLOOKUP(C40,HAD!$B$6:$W$29,HAD!S$3, FALSE))</f>
        <v>0.17647058823529413</v>
      </c>
      <c r="AE40" s="3"/>
    </row>
    <row r="41" spans="1:31" s="17" customFormat="1" ht="15" customHeight="1">
      <c r="A41" s="126">
        <v>4</v>
      </c>
      <c r="B41" s="20">
        <f t="shared" ca="1" si="9"/>
        <v>2.4161760705882354</v>
      </c>
      <c r="C41" s="279" t="str">
        <f ca="1">VLOOKUP(A41,Table!A:C,2,FALSE)</f>
        <v>Kashiwa_Reysol</v>
      </c>
      <c r="D41" s="417">
        <f t="array" aca="1" ref="D41" ca="1">IF($C41="","",SUM(IF((INDIRECT($AB41&amp;"!J23:J200")=$B$2)*(INDIRECT($AB41&amp;"!I23:I200")="H")*(INDIRECT($AB41&amp;"!P23:P200")=D$36),1,0)))</f>
        <v>7</v>
      </c>
      <c r="E41" s="163">
        <f t="shared" ca="1" si="10"/>
        <v>0.41176470588235292</v>
      </c>
      <c r="F41" s="418">
        <f t="array" aca="1" ref="F41" ca="1">IF(C41="","",SUM(IF((INDIRECT($AB41&amp;"!J23:J200")=$B$2)*(INDIRECT($AB41&amp;"!I23:I200")="H")*(INDIRECT($AB41&amp;"!P23:P200")=F$36),1,0)))</f>
        <v>10</v>
      </c>
      <c r="G41" s="162">
        <f t="shared" ca="1" si="11"/>
        <v>0.58823529411764708</v>
      </c>
      <c r="H41" s="423">
        <f t="shared" ca="1" si="12"/>
        <v>17</v>
      </c>
      <c r="I41" s="208">
        <f ca="1">IF($C41="","",VLOOKUP($A41,Table!$A:$AE,Table!H$6,FALSE)/$H41)</f>
        <v>1.4705882352941178</v>
      </c>
      <c r="J41" s="208">
        <f ca="1">IF($C41="","",VLOOKUP($A41,Table!$A:$AE,Table!I$6,FALSE)/$H41)</f>
        <v>1.0588235294117647</v>
      </c>
      <c r="K41" s="164">
        <f t="shared" ca="1" si="13"/>
        <v>2.5294117647058822</v>
      </c>
      <c r="L41" s="417">
        <f t="array" aca="1" ref="L41" ca="1">IF(C41="","",SUM(IF((INDIRECT($AB41&amp;"!J23:J200")=$B$2)*(INDIRECT($AB41&amp;"!I23:I200")="A")*(INDIRECT($AB41&amp;"!P23:P200")=L$36),1,0)))</f>
        <v>8</v>
      </c>
      <c r="M41" s="163">
        <f t="shared" ca="1" si="14"/>
        <v>0.47058823529411764</v>
      </c>
      <c r="N41" s="418">
        <f t="array" aca="1" ref="N41" ca="1">IF($C41="","",SUM(IF((INDIRECT($AB41&amp;"!J23:J200")=$B$2)*(INDIRECT($AB41&amp;"!I23:I200")="A")*(INDIRECT($AB41&amp;"!P23:P200")=N$36),1,0)))</f>
        <v>9</v>
      </c>
      <c r="O41" s="162">
        <f t="shared" ca="1" si="15"/>
        <v>0.52941176470588236</v>
      </c>
      <c r="P41" s="423">
        <f t="shared" ca="1" si="16"/>
        <v>17</v>
      </c>
      <c r="Q41" s="208">
        <f ca="1">IF($C41="","",VLOOKUP($A41,Table!$A:$AE,Table!Q$6,FALSE)/$P41)</f>
        <v>1.411764705882353</v>
      </c>
      <c r="R41" s="208">
        <f ca="1">IF(C41="","",VLOOKUP($A41,Table!$A:$AE,Table!R$6,FALSE)/$P41)</f>
        <v>0.88235294117647056</v>
      </c>
      <c r="S41" s="164">
        <f t="shared" ca="1" si="17"/>
        <v>2.2941176470588234</v>
      </c>
      <c r="T41" s="424">
        <f t="shared" ca="1" si="18"/>
        <v>15</v>
      </c>
      <c r="U41" s="163">
        <f t="shared" ca="1" si="19"/>
        <v>0.44117647058823528</v>
      </c>
      <c r="V41" s="18">
        <f t="shared" ca="1" si="20"/>
        <v>19</v>
      </c>
      <c r="W41" s="162">
        <f t="shared" ca="1" si="21"/>
        <v>0.55882352941176472</v>
      </c>
      <c r="X41" s="423">
        <f t="shared" ca="1" si="22"/>
        <v>34</v>
      </c>
      <c r="Y41" s="208">
        <f ca="1">IF(C41="","",VLOOKUP($A41,Table!$A:$AE,Table!Z$6,FALSE)/$X41)</f>
        <v>1.4411764705882353</v>
      </c>
      <c r="Z41" s="208">
        <f ca="1">IF($C41="","",VLOOKUP($A41,Table!$A:$AE,Table!AA$6,FALSE)/$X41)</f>
        <v>0.97058823529411764</v>
      </c>
      <c r="AA41" s="164">
        <f t="shared" ca="1" si="23"/>
        <v>2.4117647058823528</v>
      </c>
      <c r="AB41" s="126" t="str">
        <f ca="1">IF(C41="","",VLOOKUP(A41,Table!A:C,3,FALSE))</f>
        <v>Kashiwa_Reysol</v>
      </c>
      <c r="AC41" s="127">
        <f t="shared" si="24"/>
        <v>4</v>
      </c>
      <c r="AD41" s="425">
        <f ca="1">IF(C41="","",VLOOKUP(C41,HAD!$B$6:$W$29,HAD!S$3, FALSE))</f>
        <v>0.23529411764705882</v>
      </c>
      <c r="AE41" s="3"/>
    </row>
    <row r="42" spans="1:31" s="17" customFormat="1" ht="15" customHeight="1">
      <c r="A42" s="126">
        <v>5</v>
      </c>
      <c r="B42" s="20">
        <f t="shared" ca="1" si="9"/>
        <v>2.3861759705882353</v>
      </c>
      <c r="C42" s="279" t="str">
        <f ca="1">VLOOKUP(A42,Table!A:C,2,FALSE)</f>
        <v>Yokohama_F_Marinos</v>
      </c>
      <c r="D42" s="417">
        <f t="array" aca="1" ref="D42" ca="1">IF($C42="","",SUM(IF((INDIRECT($AB42&amp;"!J23:J200")=$B$2)*(INDIRECT($AB42&amp;"!I23:I200")="H")*(INDIRECT($AB42&amp;"!P23:P200")=D$36),1,0)))</f>
        <v>6</v>
      </c>
      <c r="E42" s="163">
        <f t="shared" ca="1" si="10"/>
        <v>0.35294117647058826</v>
      </c>
      <c r="F42" s="418">
        <f t="array" aca="1" ref="F42" ca="1">IF(C42="","",SUM(IF((INDIRECT($AB42&amp;"!J23:J200")=$B$2)*(INDIRECT($AB42&amp;"!I23:I200")="H")*(INDIRECT($AB42&amp;"!P23:P200")=F$36),1,0)))</f>
        <v>11</v>
      </c>
      <c r="G42" s="162">
        <f t="shared" ca="1" si="11"/>
        <v>0.6470588235294118</v>
      </c>
      <c r="H42" s="423">
        <f t="shared" ca="1" si="12"/>
        <v>17</v>
      </c>
      <c r="I42" s="208">
        <f ca="1">IF($C42="","",VLOOKUP($A42,Table!$A:$AE,Table!H$6,FALSE)/$H42)</f>
        <v>1.5294117647058822</v>
      </c>
      <c r="J42" s="208">
        <f ca="1">IF($C42="","",VLOOKUP($A42,Table!$A:$AE,Table!I$6,FALSE)/$H42)</f>
        <v>1</v>
      </c>
      <c r="K42" s="164">
        <f t="shared" ca="1" si="13"/>
        <v>2.5294117647058822</v>
      </c>
      <c r="L42" s="417">
        <f t="array" aca="1" ref="L42" ca="1">IF(C42="","",SUM(IF((INDIRECT($AB42&amp;"!J23:J200")=$B$2)*(INDIRECT($AB42&amp;"!I23:I200")="A")*(INDIRECT($AB42&amp;"!P23:P200")=L$36),1,0)))</f>
        <v>7</v>
      </c>
      <c r="M42" s="163">
        <f t="shared" ca="1" si="14"/>
        <v>0.41176470588235292</v>
      </c>
      <c r="N42" s="418">
        <f t="array" aca="1" ref="N42" ca="1">IF($C42="","",SUM(IF((INDIRECT($AB42&amp;"!J23:J200")=$B$2)*(INDIRECT($AB42&amp;"!I23:I200")="A")*(INDIRECT($AB42&amp;"!P23:P200")=N$36),1,0)))</f>
        <v>10</v>
      </c>
      <c r="O42" s="162">
        <f t="shared" ca="1" si="15"/>
        <v>0.58823529411764708</v>
      </c>
      <c r="P42" s="423">
        <f t="shared" ca="1" si="16"/>
        <v>17</v>
      </c>
      <c r="Q42" s="208">
        <f ca="1">IF($C42="","",VLOOKUP($A42,Table!$A:$AE,Table!Q$6,FALSE)/$P42)</f>
        <v>1.1176470588235294</v>
      </c>
      <c r="R42" s="208">
        <f ca="1">IF(C42="","",VLOOKUP($A42,Table!$A:$AE,Table!R$6,FALSE)/$P42)</f>
        <v>1.1176470588235294</v>
      </c>
      <c r="S42" s="164">
        <f t="shared" ca="1" si="17"/>
        <v>2.2352941176470589</v>
      </c>
      <c r="T42" s="424">
        <f t="shared" ca="1" si="18"/>
        <v>13</v>
      </c>
      <c r="U42" s="163">
        <f t="shared" ca="1" si="19"/>
        <v>0.38235294117647056</v>
      </c>
      <c r="V42" s="18">
        <f t="shared" ca="1" si="20"/>
        <v>21</v>
      </c>
      <c r="W42" s="162">
        <f t="shared" ca="1" si="21"/>
        <v>0.61764705882352944</v>
      </c>
      <c r="X42" s="423">
        <f t="shared" ca="1" si="22"/>
        <v>34</v>
      </c>
      <c r="Y42" s="208">
        <f ca="1">IF(C42="","",VLOOKUP($A42,Table!$A:$AE,Table!Z$6,FALSE)/$X42)</f>
        <v>1.3235294117647058</v>
      </c>
      <c r="Z42" s="208">
        <f ca="1">IF($C42="","",VLOOKUP($A42,Table!$A:$AE,Table!AA$6,FALSE)/$X42)</f>
        <v>1.0588235294117647</v>
      </c>
      <c r="AA42" s="164">
        <f t="shared" ca="1" si="23"/>
        <v>2.3823529411764706</v>
      </c>
      <c r="AB42" s="126" t="str">
        <f ca="1">IF(C42="","",VLOOKUP(A42,Table!A:C,3,FALSE))</f>
        <v>Yokohama_F_Marinos</v>
      </c>
      <c r="AC42" s="127">
        <f t="shared" si="24"/>
        <v>5</v>
      </c>
      <c r="AD42" s="425">
        <f ca="1">IF(C42="","",VLOOKUP(C42,HAD!$B$6:$W$29,HAD!S$3, FALSE))</f>
        <v>0.23529411764705882</v>
      </c>
      <c r="AE42" s="3"/>
    </row>
    <row r="43" spans="1:31" s="17" customFormat="1" ht="15" customHeight="1">
      <c r="A43" s="126">
        <v>6</v>
      </c>
      <c r="B43" s="20">
        <f t="shared" ca="1" si="9"/>
        <v>2.3576464588235297</v>
      </c>
      <c r="C43" s="279" t="str">
        <f ca="1">VLOOKUP(A43,Table!A:C,2,FALSE)</f>
        <v>Jubilo_Iwata</v>
      </c>
      <c r="D43" s="417">
        <f t="array" aca="1" ref="D43" ca="1">IF($C43="","",SUM(IF((INDIRECT($AB43&amp;"!J23:J200")=$B$2)*(INDIRECT($AB43&amp;"!I23:I200")="H")*(INDIRECT($AB43&amp;"!P23:P200")=D$36),1,0)))</f>
        <v>9</v>
      </c>
      <c r="E43" s="163">
        <f t="shared" ca="1" si="10"/>
        <v>0.52941176470588236</v>
      </c>
      <c r="F43" s="418">
        <f t="array" aca="1" ref="F43" ca="1">IF(C43="","",SUM(IF((INDIRECT($AB43&amp;"!J23:J200")=$B$2)*(INDIRECT($AB43&amp;"!I23:I200")="H")*(INDIRECT($AB43&amp;"!P23:P200")=F$36),1,0)))</f>
        <v>8</v>
      </c>
      <c r="G43" s="162">
        <f t="shared" ca="1" si="11"/>
        <v>0.47058823529411764</v>
      </c>
      <c r="H43" s="423">
        <f t="shared" ca="1" si="12"/>
        <v>17</v>
      </c>
      <c r="I43" s="208">
        <f ca="1">IF($C43="","",VLOOKUP($A43,Table!$A:$AE,Table!H$6,FALSE)/$H43)</f>
        <v>1.4705882352941178</v>
      </c>
      <c r="J43" s="208">
        <f ca="1">IF($C43="","",VLOOKUP($A43,Table!$A:$AE,Table!I$6,FALSE)/$H43)</f>
        <v>1.1176470588235294</v>
      </c>
      <c r="K43" s="164">
        <f t="shared" ca="1" si="13"/>
        <v>2.5882352941176472</v>
      </c>
      <c r="L43" s="417">
        <f t="array" aca="1" ref="L43" ca="1">IF(C43="","",SUM(IF((INDIRECT($AB43&amp;"!J23:J200")=$B$2)*(INDIRECT($AB43&amp;"!I23:I200")="A")*(INDIRECT($AB43&amp;"!P23:P200")=L$36),1,0)))</f>
        <v>7</v>
      </c>
      <c r="M43" s="163">
        <f t="shared" ca="1" si="14"/>
        <v>0.41176470588235292</v>
      </c>
      <c r="N43" s="418">
        <f t="array" aca="1" ref="N43" ca="1">IF($C43="","",SUM(IF((INDIRECT($AB43&amp;"!J23:J200")=$B$2)*(INDIRECT($AB43&amp;"!I23:I200")="A")*(INDIRECT($AB43&amp;"!P23:P200")=N$36),1,0)))</f>
        <v>10</v>
      </c>
      <c r="O43" s="162">
        <f t="shared" ca="1" si="15"/>
        <v>0.58823529411764708</v>
      </c>
      <c r="P43" s="423">
        <f t="shared" ca="1" si="16"/>
        <v>17</v>
      </c>
      <c r="Q43" s="208">
        <f ca="1">IF($C43="","",VLOOKUP($A43,Table!$A:$AE,Table!Q$6,FALSE)/$P43)</f>
        <v>1.4705882352941178</v>
      </c>
      <c r="R43" s="208">
        <f ca="1">IF(C43="","",VLOOKUP($A43,Table!$A:$AE,Table!R$6,FALSE)/$P43)</f>
        <v>0.6470588235294118</v>
      </c>
      <c r="S43" s="164">
        <f t="shared" ca="1" si="17"/>
        <v>2.1176470588235294</v>
      </c>
      <c r="T43" s="424">
        <f t="shared" ca="1" si="18"/>
        <v>16</v>
      </c>
      <c r="U43" s="163">
        <f t="shared" ca="1" si="19"/>
        <v>0.47058823529411764</v>
      </c>
      <c r="V43" s="18">
        <f t="shared" ca="1" si="20"/>
        <v>18</v>
      </c>
      <c r="W43" s="162">
        <f t="shared" ca="1" si="21"/>
        <v>0.52941176470588236</v>
      </c>
      <c r="X43" s="423">
        <f t="shared" ca="1" si="22"/>
        <v>34</v>
      </c>
      <c r="Y43" s="208">
        <f ca="1">IF(C43="","",VLOOKUP($A43,Table!$A:$AE,Table!Z$6,FALSE)/$X43)</f>
        <v>1.4705882352941178</v>
      </c>
      <c r="Z43" s="208">
        <f ca="1">IF($C43="","",VLOOKUP($A43,Table!$A:$AE,Table!AA$6,FALSE)/$X43)</f>
        <v>0.88235294117647056</v>
      </c>
      <c r="AA43" s="164">
        <f t="shared" ca="1" si="23"/>
        <v>2.3529411764705883</v>
      </c>
      <c r="AB43" s="126" t="str">
        <f ca="1">IF(C43="","",VLOOKUP(A43,Table!A:C,3,FALSE))</f>
        <v>Júbilo_Iwata</v>
      </c>
      <c r="AC43" s="127">
        <f t="shared" si="24"/>
        <v>6</v>
      </c>
      <c r="AD43" s="425">
        <f ca="1">IF(C43="","",VLOOKUP(C43,HAD!$B$6:$W$29,HAD!S$3, FALSE))</f>
        <v>0.29411764705882354</v>
      </c>
      <c r="AE43" s="3"/>
    </row>
    <row r="44" spans="1:31" s="17" customFormat="1" ht="15" customHeight="1">
      <c r="A44" s="126">
        <v>7</v>
      </c>
      <c r="B44" s="20">
        <f t="shared" ca="1" si="9"/>
        <v>3.476764005882353</v>
      </c>
      <c r="C44" s="279" t="str">
        <f ca="1">VLOOKUP(A44,Table!A:C,2,FALSE)</f>
        <v>Urawa_Reds</v>
      </c>
      <c r="D44" s="417">
        <f t="array" aca="1" ref="D44" ca="1">IF($C44="","",SUM(IF((INDIRECT($AB44&amp;"!J23:J200")=$B$2)*(INDIRECT($AB44&amp;"!I23:I200")="H")*(INDIRECT($AB44&amp;"!P23:P200")=D$36),1,0)))</f>
        <v>13</v>
      </c>
      <c r="E44" s="163">
        <f t="shared" ca="1" si="10"/>
        <v>0.76470588235294112</v>
      </c>
      <c r="F44" s="418">
        <f t="array" aca="1" ref="F44" ca="1">IF(C44="","",SUM(IF((INDIRECT($AB44&amp;"!J23:J200")=$B$2)*(INDIRECT($AB44&amp;"!I23:I200")="H")*(INDIRECT($AB44&amp;"!P23:P200")=F$36),1,0)))</f>
        <v>4</v>
      </c>
      <c r="G44" s="162">
        <f t="shared" ca="1" si="11"/>
        <v>0.23529411764705882</v>
      </c>
      <c r="H44" s="423">
        <f t="shared" ca="1" si="12"/>
        <v>17</v>
      </c>
      <c r="I44" s="208">
        <f ca="1">IF($C44="","",VLOOKUP($A44,Table!$A:$AE,Table!H$6,FALSE)/$H44)</f>
        <v>2.2941176470588234</v>
      </c>
      <c r="J44" s="208">
        <f ca="1">IF($C44="","",VLOOKUP($A44,Table!$A:$AE,Table!I$6,FALSE)/$H44)</f>
        <v>1.7058823529411764</v>
      </c>
      <c r="K44" s="164">
        <f t="shared" ca="1" si="13"/>
        <v>4</v>
      </c>
      <c r="L44" s="417">
        <f t="array" aca="1" ref="L44" ca="1">IF(C44="","",SUM(IF((INDIRECT($AB44&amp;"!J23:J200")=$B$2)*(INDIRECT($AB44&amp;"!I23:I200")="A")*(INDIRECT($AB44&amp;"!P23:P200")=L$36),1,0)))</f>
        <v>8</v>
      </c>
      <c r="M44" s="163">
        <f t="shared" ca="1" si="14"/>
        <v>0.47058823529411764</v>
      </c>
      <c r="N44" s="418">
        <f t="array" aca="1" ref="N44" ca="1">IF($C44="","",SUM(IF((INDIRECT($AB44&amp;"!J23:J200")=$B$2)*(INDIRECT($AB44&amp;"!I23:I200")="A")*(INDIRECT($AB44&amp;"!P23:P200")=N$36),1,0)))</f>
        <v>9</v>
      </c>
      <c r="O44" s="162">
        <f t="shared" ca="1" si="15"/>
        <v>0.52941176470588236</v>
      </c>
      <c r="P44" s="423">
        <f t="shared" ca="1" si="16"/>
        <v>17</v>
      </c>
      <c r="Q44" s="208">
        <f ca="1">IF($C44="","",VLOOKUP($A44,Table!$A:$AE,Table!Q$6,FALSE)/$P44)</f>
        <v>1.4705882352941178</v>
      </c>
      <c r="R44" s="208">
        <f ca="1">IF(C44="","",VLOOKUP($A44,Table!$A:$AE,Table!R$6,FALSE)/$P44)</f>
        <v>1.4705882352941178</v>
      </c>
      <c r="S44" s="164">
        <f t="shared" ca="1" si="17"/>
        <v>2.9411764705882355</v>
      </c>
      <c r="T44" s="424">
        <f t="shared" ca="1" si="18"/>
        <v>21</v>
      </c>
      <c r="U44" s="163">
        <f t="shared" ca="1" si="19"/>
        <v>0.61764705882352944</v>
      </c>
      <c r="V44" s="18">
        <f t="shared" ca="1" si="20"/>
        <v>13</v>
      </c>
      <c r="W44" s="162">
        <f t="shared" ca="1" si="21"/>
        <v>0.38235294117647056</v>
      </c>
      <c r="X44" s="423">
        <f t="shared" ca="1" si="22"/>
        <v>34</v>
      </c>
      <c r="Y44" s="208">
        <f ca="1">IF(C44="","",VLOOKUP($A44,Table!$A:$AE,Table!Z$6,FALSE)/$X44)</f>
        <v>1.8823529411764706</v>
      </c>
      <c r="Z44" s="208">
        <f ca="1">IF($C44="","",VLOOKUP($A44,Table!$A:$AE,Table!AA$6,FALSE)/$X44)</f>
        <v>1.588235294117647</v>
      </c>
      <c r="AA44" s="164">
        <f t="shared" ca="1" si="23"/>
        <v>3.4705882352941178</v>
      </c>
      <c r="AB44" s="126" t="str">
        <f ca="1">IF(C44="","",VLOOKUP(A44,Table!A:C,3,FALSE))</f>
        <v>Urawa_Reds</v>
      </c>
      <c r="AC44" s="127">
        <f t="shared" si="24"/>
        <v>7</v>
      </c>
      <c r="AD44" s="425">
        <f ca="1">IF(C44="","",VLOOKUP(C44,HAD!$B$6:$W$29,HAD!S$3, FALSE))</f>
        <v>0.20588235294117646</v>
      </c>
      <c r="AE44" s="3"/>
    </row>
    <row r="45" spans="1:31" s="17" customFormat="1" ht="15" customHeight="1">
      <c r="A45" s="126">
        <v>8</v>
      </c>
      <c r="B45" s="20">
        <f t="shared" ca="1" si="9"/>
        <v>2.5052933176470589</v>
      </c>
      <c r="C45" s="279" t="str">
        <f ca="1">VLOOKUP(A45,Table!A:C,2,FALSE)</f>
        <v>Sagan_Tosu</v>
      </c>
      <c r="D45" s="417">
        <f t="array" aca="1" ref="D45" ca="1">IF($C45="","",SUM(IF((INDIRECT($AB45&amp;"!J23:J200")=$B$2)*(INDIRECT($AB45&amp;"!I23:I200")="H")*(INDIRECT($AB45&amp;"!P23:P200")=D$36),1,0)))</f>
        <v>10</v>
      </c>
      <c r="E45" s="163">
        <f t="shared" ca="1" si="10"/>
        <v>0.58823529411764708</v>
      </c>
      <c r="F45" s="418">
        <f t="array" aca="1" ref="F45" ca="1">IF(C45="","",SUM(IF((INDIRECT($AB45&amp;"!J23:J200")=$B$2)*(INDIRECT($AB45&amp;"!I23:I200")="H")*(INDIRECT($AB45&amp;"!P23:P200")=F$36),1,0)))</f>
        <v>7</v>
      </c>
      <c r="G45" s="162">
        <f t="shared" ca="1" si="11"/>
        <v>0.41176470588235292</v>
      </c>
      <c r="H45" s="423">
        <f t="shared" ca="1" si="12"/>
        <v>17</v>
      </c>
      <c r="I45" s="208">
        <f ca="1">IF($C45="","",VLOOKUP($A45,Table!$A:$AE,Table!H$6,FALSE)/$H45)</f>
        <v>1.4705882352941178</v>
      </c>
      <c r="J45" s="208">
        <f ca="1">IF($C45="","",VLOOKUP($A45,Table!$A:$AE,Table!I$6,FALSE)/$H45)</f>
        <v>1.0588235294117647</v>
      </c>
      <c r="K45" s="164">
        <f t="shared" ca="1" si="13"/>
        <v>2.5294117647058822</v>
      </c>
      <c r="L45" s="417">
        <f t="array" aca="1" ref="L45" ca="1">IF(C45="","",SUM(IF((INDIRECT($AB45&amp;"!J23:J200")=$B$2)*(INDIRECT($AB45&amp;"!I23:I200")="A")*(INDIRECT($AB45&amp;"!P23:P200")=L$36),1,0)))</f>
        <v>8</v>
      </c>
      <c r="M45" s="163">
        <f t="shared" ca="1" si="14"/>
        <v>0.47058823529411764</v>
      </c>
      <c r="N45" s="418">
        <f t="array" aca="1" ref="N45" ca="1">IF($C45="","",SUM(IF((INDIRECT($AB45&amp;"!J23:J200")=$B$2)*(INDIRECT($AB45&amp;"!I23:I200")="A")*(INDIRECT($AB45&amp;"!P23:P200")=N$36),1,0)))</f>
        <v>9</v>
      </c>
      <c r="O45" s="162">
        <f t="shared" ca="1" si="15"/>
        <v>0.52941176470588236</v>
      </c>
      <c r="P45" s="423">
        <f t="shared" ca="1" si="16"/>
        <v>17</v>
      </c>
      <c r="Q45" s="208">
        <f ca="1">IF($C45="","",VLOOKUP($A45,Table!$A:$AE,Table!Q$6,FALSE)/$P45)</f>
        <v>0.94117647058823528</v>
      </c>
      <c r="R45" s="208">
        <f ca="1">IF(C45="","",VLOOKUP($A45,Table!$A:$AE,Table!R$6,FALSE)/$P45)</f>
        <v>1.5294117647058822</v>
      </c>
      <c r="S45" s="164">
        <f t="shared" ca="1" si="17"/>
        <v>2.4705882352941178</v>
      </c>
      <c r="T45" s="424">
        <f t="shared" ca="1" si="18"/>
        <v>18</v>
      </c>
      <c r="U45" s="163">
        <f t="shared" ca="1" si="19"/>
        <v>0.52941176470588236</v>
      </c>
      <c r="V45" s="18">
        <f t="shared" ca="1" si="20"/>
        <v>16</v>
      </c>
      <c r="W45" s="162">
        <f t="shared" ca="1" si="21"/>
        <v>0.47058823529411764</v>
      </c>
      <c r="X45" s="423">
        <f t="shared" ca="1" si="22"/>
        <v>34</v>
      </c>
      <c r="Y45" s="208">
        <f ca="1">IF(C45="","",VLOOKUP($A45,Table!$A:$AE,Table!Z$6,FALSE)/$X45)</f>
        <v>1.2058823529411764</v>
      </c>
      <c r="Z45" s="208">
        <f ca="1">IF($C45="","",VLOOKUP($A45,Table!$A:$AE,Table!AA$6,FALSE)/$X45)</f>
        <v>1.2941176470588236</v>
      </c>
      <c r="AA45" s="164">
        <f t="shared" ca="1" si="23"/>
        <v>2.5</v>
      </c>
      <c r="AB45" s="126" t="str">
        <f ca="1">IF(C45="","",VLOOKUP(A45,Table!A:C,3,FALSE))</f>
        <v>Sagan_Tosu</v>
      </c>
      <c r="AC45" s="127">
        <f t="shared" si="24"/>
        <v>8</v>
      </c>
      <c r="AD45" s="425">
        <f ca="1">IF(C45="","",VLOOKUP(C45,HAD!$B$6:$W$29,HAD!S$3, FALSE))</f>
        <v>0.23529411764705882</v>
      </c>
      <c r="AE45" s="3"/>
    </row>
    <row r="46" spans="1:31" s="17" customFormat="1" ht="15" customHeight="1">
      <c r="A46" s="126">
        <v>9</v>
      </c>
      <c r="B46" s="20">
        <f t="shared" ca="1" si="9"/>
        <v>2.505293217647059</v>
      </c>
      <c r="C46" s="279" t="str">
        <f ca="1">VLOOKUP(A46,Table!A:C,2,FALSE)</f>
        <v>Vissel_Kobe</v>
      </c>
      <c r="D46" s="417">
        <f t="array" aca="1" ref="D46" ca="1">IF($C46="","",SUM(IF((INDIRECT($AB46&amp;"!J23:J200")=$B$2)*(INDIRECT($AB46&amp;"!I23:I200")="H")*(INDIRECT($AB46&amp;"!P23:P200")=D$36),1,0)))</f>
        <v>10</v>
      </c>
      <c r="E46" s="163">
        <f t="shared" ca="1" si="10"/>
        <v>0.58823529411764708</v>
      </c>
      <c r="F46" s="418">
        <f t="array" aca="1" ref="F46" ca="1">IF(C46="","",SUM(IF((INDIRECT($AB46&amp;"!J23:J200")=$B$2)*(INDIRECT($AB46&amp;"!I23:I200")="H")*(INDIRECT($AB46&amp;"!P23:P200")=F$36),1,0)))</f>
        <v>7</v>
      </c>
      <c r="G46" s="162">
        <f t="shared" ca="1" si="11"/>
        <v>0.41176470588235292</v>
      </c>
      <c r="H46" s="423">
        <f t="shared" ca="1" si="12"/>
        <v>17</v>
      </c>
      <c r="I46" s="208">
        <f ca="1">IF($C46="","",VLOOKUP($A46,Table!$A:$AE,Table!H$6,FALSE)/$H46)</f>
        <v>1.1176470588235294</v>
      </c>
      <c r="J46" s="208">
        <f ca="1">IF($C46="","",VLOOKUP($A46,Table!$A:$AE,Table!I$6,FALSE)/$H46)</f>
        <v>1.2352941176470589</v>
      </c>
      <c r="K46" s="164">
        <f t="shared" ca="1" si="13"/>
        <v>2.3529411764705883</v>
      </c>
      <c r="L46" s="417">
        <f t="array" aca="1" ref="L46" ca="1">IF(C46="","",SUM(IF((INDIRECT($AB46&amp;"!J23:J200")=$B$2)*(INDIRECT($AB46&amp;"!I23:I200")="A")*(INDIRECT($AB46&amp;"!P23:P200")=L$36),1,0)))</f>
        <v>8</v>
      </c>
      <c r="M46" s="163">
        <f t="shared" ca="1" si="14"/>
        <v>0.47058823529411764</v>
      </c>
      <c r="N46" s="418">
        <f t="array" aca="1" ref="N46" ca="1">IF($C46="","",SUM(IF((INDIRECT($AB46&amp;"!J23:J200")=$B$2)*(INDIRECT($AB46&amp;"!I23:I200")="A")*(INDIRECT($AB46&amp;"!P23:P200")=N$36),1,0)))</f>
        <v>9</v>
      </c>
      <c r="O46" s="162">
        <f t="shared" ca="1" si="15"/>
        <v>0.52941176470588236</v>
      </c>
      <c r="P46" s="423">
        <f t="shared" ca="1" si="16"/>
        <v>17</v>
      </c>
      <c r="Q46" s="208">
        <f ca="1">IF($C46="","",VLOOKUP($A46,Table!$A:$AE,Table!Q$6,FALSE)/$P46)</f>
        <v>1.2352941176470589</v>
      </c>
      <c r="R46" s="208">
        <f ca="1">IF(C46="","",VLOOKUP($A46,Table!$A:$AE,Table!R$6,FALSE)/$P46)</f>
        <v>1.411764705882353</v>
      </c>
      <c r="S46" s="164">
        <f t="shared" ca="1" si="17"/>
        <v>2.6470588235294121</v>
      </c>
      <c r="T46" s="424">
        <f t="shared" ca="1" si="18"/>
        <v>18</v>
      </c>
      <c r="U46" s="163">
        <f t="shared" ca="1" si="19"/>
        <v>0.52941176470588236</v>
      </c>
      <c r="V46" s="18">
        <f t="shared" ca="1" si="20"/>
        <v>16</v>
      </c>
      <c r="W46" s="162">
        <f t="shared" ca="1" si="21"/>
        <v>0.47058823529411764</v>
      </c>
      <c r="X46" s="423">
        <f t="shared" ca="1" si="22"/>
        <v>34</v>
      </c>
      <c r="Y46" s="208">
        <f ca="1">IF(C46="","",VLOOKUP($A46,Table!$A:$AE,Table!Z$6,FALSE)/$X46)</f>
        <v>1.1764705882352942</v>
      </c>
      <c r="Z46" s="208">
        <f ca="1">IF($C46="","",VLOOKUP($A46,Table!$A:$AE,Table!AA$6,FALSE)/$X46)</f>
        <v>1.3235294117647058</v>
      </c>
      <c r="AA46" s="164">
        <f t="shared" ca="1" si="23"/>
        <v>2.5</v>
      </c>
      <c r="AB46" s="126" t="str">
        <f ca="1">IF(C46="","",VLOOKUP(A46,Table!A:C,3,FALSE))</f>
        <v>Vissel_Kobe</v>
      </c>
      <c r="AC46" s="127">
        <f t="shared" si="24"/>
        <v>9</v>
      </c>
      <c r="AD46" s="425">
        <f ca="1">IF(C46="","",VLOOKUP(C46,HAD!$B$6:$W$29,HAD!S$3, FALSE))</f>
        <v>0.14705882352941177</v>
      </c>
      <c r="AE46" s="3"/>
    </row>
    <row r="47" spans="1:31" s="17" customFormat="1" ht="15" customHeight="1">
      <c r="A47" s="126">
        <v>10</v>
      </c>
      <c r="B47" s="20">
        <f t="shared" ca="1" si="9"/>
        <v>2.6223519411764706</v>
      </c>
      <c r="C47" s="279" t="str">
        <f ca="1">VLOOKUP(A47,Table!A:C,2,FALSE)</f>
        <v>Gamba_Osaka</v>
      </c>
      <c r="D47" s="417">
        <f t="array" aca="1" ref="D47" ca="1">IF($C47="","",SUM(IF((INDIRECT($AB47&amp;"!J23:J200")=$B$2)*(INDIRECT($AB47&amp;"!I23:I200")="H")*(INDIRECT($AB47&amp;"!P23:P200")=D$36),1,0)))</f>
        <v>6</v>
      </c>
      <c r="E47" s="163">
        <f t="shared" ca="1" si="10"/>
        <v>0.35294117647058826</v>
      </c>
      <c r="F47" s="418">
        <f t="array" aca="1" ref="F47" ca="1">IF(C47="","",SUM(IF((INDIRECT($AB47&amp;"!J23:J200")=$B$2)*(INDIRECT($AB47&amp;"!I23:I200")="H")*(INDIRECT($AB47&amp;"!P23:P200")=F$36),1,0)))</f>
        <v>11</v>
      </c>
      <c r="G47" s="162">
        <f t="shared" ca="1" si="11"/>
        <v>0.6470588235294118</v>
      </c>
      <c r="H47" s="423">
        <f t="shared" ca="1" si="12"/>
        <v>17</v>
      </c>
      <c r="I47" s="208">
        <f ca="1">IF($C47="","",VLOOKUP($A47,Table!$A:$AE,Table!H$6,FALSE)/$H47)</f>
        <v>1.2941176470588236</v>
      </c>
      <c r="J47" s="208">
        <f ca="1">IF($C47="","",VLOOKUP($A47,Table!$A:$AE,Table!I$6,FALSE)/$H47)</f>
        <v>1</v>
      </c>
      <c r="K47" s="164">
        <f t="shared" ca="1" si="13"/>
        <v>2.2941176470588234</v>
      </c>
      <c r="L47" s="417">
        <f t="array" aca="1" ref="L47" ca="1">IF(C47="","",SUM(IF((INDIRECT($AB47&amp;"!J23:J200")=$B$2)*(INDIRECT($AB47&amp;"!I23:I200")="A")*(INDIRECT($AB47&amp;"!P23:P200")=L$36),1,0)))</f>
        <v>10</v>
      </c>
      <c r="M47" s="163">
        <f t="shared" ca="1" si="14"/>
        <v>0.58823529411764708</v>
      </c>
      <c r="N47" s="418">
        <f t="array" aca="1" ref="N47" ca="1">IF($C47="","",SUM(IF((INDIRECT($AB47&amp;"!J23:J200")=$B$2)*(INDIRECT($AB47&amp;"!I23:I200")="A")*(INDIRECT($AB47&amp;"!P23:P200")=N$36),1,0)))</f>
        <v>7</v>
      </c>
      <c r="O47" s="162">
        <f t="shared" ca="1" si="15"/>
        <v>0.41176470588235292</v>
      </c>
      <c r="P47" s="423">
        <f t="shared" ca="1" si="16"/>
        <v>17</v>
      </c>
      <c r="Q47" s="208">
        <f ca="1">IF($C47="","",VLOOKUP($A47,Table!$A:$AE,Table!Q$6,FALSE)/$P47)</f>
        <v>1.5294117647058822</v>
      </c>
      <c r="R47" s="208">
        <f ca="1">IF(C47="","",VLOOKUP($A47,Table!$A:$AE,Table!R$6,FALSE)/$P47)</f>
        <v>1.411764705882353</v>
      </c>
      <c r="S47" s="164">
        <f t="shared" ca="1" si="17"/>
        <v>2.9411764705882355</v>
      </c>
      <c r="T47" s="424">
        <f t="shared" ca="1" si="18"/>
        <v>16</v>
      </c>
      <c r="U47" s="163">
        <f t="shared" ca="1" si="19"/>
        <v>0.47058823529411764</v>
      </c>
      <c r="V47" s="18">
        <f t="shared" ca="1" si="20"/>
        <v>18</v>
      </c>
      <c r="W47" s="162">
        <f t="shared" ca="1" si="21"/>
        <v>0.52941176470588236</v>
      </c>
      <c r="X47" s="423">
        <f t="shared" ca="1" si="22"/>
        <v>34</v>
      </c>
      <c r="Y47" s="208">
        <f ca="1">IF(C47="","",VLOOKUP($A47,Table!$A:$AE,Table!Z$6,FALSE)/$X47)</f>
        <v>1.411764705882353</v>
      </c>
      <c r="Z47" s="208">
        <f ca="1">IF($C47="","",VLOOKUP($A47,Table!$A:$AE,Table!AA$6,FALSE)/$X47)</f>
        <v>1.2058823529411764</v>
      </c>
      <c r="AA47" s="164">
        <f t="shared" ca="1" si="23"/>
        <v>2.6176470588235294</v>
      </c>
      <c r="AB47" s="126" t="str">
        <f ca="1">IF(C47="","",VLOOKUP(A47,Table!A:C,3,FALSE))</f>
        <v>Gamba_Osaka</v>
      </c>
      <c r="AC47" s="127">
        <f t="shared" si="24"/>
        <v>10</v>
      </c>
      <c r="AD47" s="425">
        <f ca="1">IF(C47="","",VLOOKUP(C47,HAD!$B$6:$W$29,HAD!S$3, FALSE))</f>
        <v>0.29411764705882354</v>
      </c>
      <c r="AE47" s="3"/>
    </row>
    <row r="48" spans="1:31" s="17" customFormat="1" ht="15" customHeight="1">
      <c r="A48" s="126">
        <v>11</v>
      </c>
      <c r="B48" s="20">
        <f t="shared" ca="1" si="9"/>
        <v>2.5344106647058822</v>
      </c>
      <c r="C48" s="279" t="str">
        <f ca="1">VLOOKUP(A48,Table!A:C,2,FALSE)</f>
        <v xml:space="preserve"> Consadole_Sapporo</v>
      </c>
      <c r="D48" s="417">
        <f t="array" aca="1" ref="D48" ca="1">IF($C48="","",SUM(IF((INDIRECT($AB48&amp;"!J23:J200")=$B$2)*(INDIRECT($AB48&amp;"!I23:I200")="H")*(INDIRECT($AB48&amp;"!P23:P200")=D$36),1,0)))</f>
        <v>8</v>
      </c>
      <c r="E48" s="163">
        <f t="shared" ca="1" si="10"/>
        <v>0.47058823529411764</v>
      </c>
      <c r="F48" s="418">
        <f t="array" aca="1" ref="F48" ca="1">IF(C48="","",SUM(IF((INDIRECT($AB48&amp;"!J23:J200")=$B$2)*(INDIRECT($AB48&amp;"!I23:I200")="H")*(INDIRECT($AB48&amp;"!P23:P200")=F$36),1,0)))</f>
        <v>9</v>
      </c>
      <c r="G48" s="162">
        <f t="shared" ca="1" si="11"/>
        <v>0.52941176470588236</v>
      </c>
      <c r="H48" s="423">
        <f t="shared" ca="1" si="12"/>
        <v>17</v>
      </c>
      <c r="I48" s="208">
        <f ca="1">IF($C48="","",VLOOKUP($A48,Table!$A:$AE,Table!H$6,FALSE)/$H48)</f>
        <v>1.411764705882353</v>
      </c>
      <c r="J48" s="208">
        <f ca="1">IF($C48="","",VLOOKUP($A48,Table!$A:$AE,Table!I$6,FALSE)/$H48)</f>
        <v>1.0588235294117647</v>
      </c>
      <c r="K48" s="164">
        <f t="shared" ca="1" si="13"/>
        <v>2.4705882352941178</v>
      </c>
      <c r="L48" s="417">
        <f t="array" aca="1" ref="L48" ca="1">IF(C48="","",SUM(IF((INDIRECT($AB48&amp;"!J23:J200")=$B$2)*(INDIRECT($AB48&amp;"!I23:I200")="A")*(INDIRECT($AB48&amp;"!P23:P200")=L$36),1,0)))</f>
        <v>9</v>
      </c>
      <c r="M48" s="163">
        <f t="shared" ca="1" si="14"/>
        <v>0.52941176470588236</v>
      </c>
      <c r="N48" s="418">
        <f t="array" aca="1" ref="N48" ca="1">IF($C48="","",SUM(IF((INDIRECT($AB48&amp;"!J23:J200")=$B$2)*(INDIRECT($AB48&amp;"!I23:I200")="A")*(INDIRECT($AB48&amp;"!P23:P200")=N$36),1,0)))</f>
        <v>8</v>
      </c>
      <c r="O48" s="162">
        <f t="shared" ca="1" si="15"/>
        <v>0.47058823529411764</v>
      </c>
      <c r="P48" s="423">
        <f t="shared" ca="1" si="16"/>
        <v>17</v>
      </c>
      <c r="Q48" s="208">
        <f ca="1">IF($C48="","",VLOOKUP($A48,Table!$A:$AE,Table!Q$6,FALSE)/$P48)</f>
        <v>0.88235294117647056</v>
      </c>
      <c r="R48" s="208">
        <f ca="1">IF(C48="","",VLOOKUP($A48,Table!$A:$AE,Table!R$6,FALSE)/$P48)</f>
        <v>1.7058823529411764</v>
      </c>
      <c r="S48" s="164">
        <f t="shared" ca="1" si="17"/>
        <v>2.5882352941176467</v>
      </c>
      <c r="T48" s="424">
        <f t="shared" ca="1" si="18"/>
        <v>17</v>
      </c>
      <c r="U48" s="163">
        <f t="shared" ca="1" si="19"/>
        <v>0.5</v>
      </c>
      <c r="V48" s="18">
        <f t="shared" ca="1" si="20"/>
        <v>17</v>
      </c>
      <c r="W48" s="162">
        <f t="shared" ca="1" si="21"/>
        <v>0.5</v>
      </c>
      <c r="X48" s="423">
        <f t="shared" ca="1" si="22"/>
        <v>34</v>
      </c>
      <c r="Y48" s="208">
        <f ca="1">IF(C48="","",VLOOKUP($A48,Table!$A:$AE,Table!Z$6,FALSE)/$X48)</f>
        <v>1.1470588235294117</v>
      </c>
      <c r="Z48" s="208">
        <f ca="1">IF($C48="","",VLOOKUP($A48,Table!$A:$AE,Table!AA$6,FALSE)/$X48)</f>
        <v>1.3823529411764706</v>
      </c>
      <c r="AA48" s="164">
        <f t="shared" ca="1" si="23"/>
        <v>2.5294117647058822</v>
      </c>
      <c r="AB48" s="126" t="str">
        <f ca="1">IF(C48="","",VLOOKUP(A48,Table!A:C,3,FALSE))</f>
        <v>Consadole_Sapporo</v>
      </c>
      <c r="AC48" s="127">
        <f t="shared" si="24"/>
        <v>11</v>
      </c>
      <c r="AD48" s="425">
        <f ca="1">IF(C48="","",VLOOKUP(C48,HAD!$B$6:$W$29,HAD!S$3, FALSE))</f>
        <v>0.20588235294117646</v>
      </c>
      <c r="AE48" s="3"/>
    </row>
    <row r="49" spans="1:31" s="17" customFormat="1" ht="15" customHeight="1">
      <c r="A49" s="126">
        <v>12</v>
      </c>
      <c r="B49" s="20">
        <f t="shared" ca="1" si="9"/>
        <v>2.8579399764705884</v>
      </c>
      <c r="C49" s="279" t="str">
        <f ca="1">VLOOKUP(A49,Table!A:C,2,FALSE)</f>
        <v>Vegalta_Sendai</v>
      </c>
      <c r="D49" s="417">
        <f t="array" aca="1" ref="D49" ca="1">IF($C49="","",SUM(IF((INDIRECT($AB49&amp;"!J23:J200")=$B$2)*(INDIRECT($AB49&amp;"!I23:I200")="H")*(INDIRECT($AB49&amp;"!P23:P200")=D$36),1,0)))</f>
        <v>9</v>
      </c>
      <c r="E49" s="163">
        <f t="shared" ca="1" si="10"/>
        <v>0.52941176470588236</v>
      </c>
      <c r="F49" s="418">
        <f t="array" aca="1" ref="F49" ca="1">IF(C49="","",SUM(IF((INDIRECT($AB49&amp;"!J23:J200")=$B$2)*(INDIRECT($AB49&amp;"!I23:I200")="H")*(INDIRECT($AB49&amp;"!P23:P200")=F$36),1,0)))</f>
        <v>8</v>
      </c>
      <c r="G49" s="162">
        <f t="shared" ca="1" si="11"/>
        <v>0.47058823529411764</v>
      </c>
      <c r="H49" s="423">
        <f t="shared" ca="1" si="12"/>
        <v>17</v>
      </c>
      <c r="I49" s="208">
        <f ca="1">IF($C49="","",VLOOKUP($A49,Table!$A:$AE,Table!H$6,FALSE)/$H49)</f>
        <v>1.411764705882353</v>
      </c>
      <c r="J49" s="208">
        <f ca="1">IF($C49="","",VLOOKUP($A49,Table!$A:$AE,Table!I$6,FALSE)/$H49)</f>
        <v>1.4705882352941178</v>
      </c>
      <c r="K49" s="164">
        <f t="shared" ca="1" si="13"/>
        <v>2.882352941176471</v>
      </c>
      <c r="L49" s="417">
        <f t="array" aca="1" ref="L49" ca="1">IF(C49="","",SUM(IF((INDIRECT($AB49&amp;"!J23:J200")=$B$2)*(INDIRECT($AB49&amp;"!I23:I200")="A")*(INDIRECT($AB49&amp;"!P23:P200")=L$36),1,0)))</f>
        <v>8</v>
      </c>
      <c r="M49" s="163">
        <f t="shared" ca="1" si="14"/>
        <v>0.47058823529411764</v>
      </c>
      <c r="N49" s="418">
        <f t="array" aca="1" ref="N49" ca="1">IF($C49="","",SUM(IF((INDIRECT($AB49&amp;"!J23:J200")=$B$2)*(INDIRECT($AB49&amp;"!I23:I200")="A")*(INDIRECT($AB49&amp;"!P23:P200")=N$36),1,0)))</f>
        <v>9</v>
      </c>
      <c r="O49" s="162">
        <f t="shared" ca="1" si="15"/>
        <v>0.52941176470588236</v>
      </c>
      <c r="P49" s="423">
        <f t="shared" ca="1" si="16"/>
        <v>17</v>
      </c>
      <c r="Q49" s="208">
        <f ca="1">IF($C49="","",VLOOKUP($A49,Table!$A:$AE,Table!Q$6,FALSE)/$P49)</f>
        <v>1.1764705882352942</v>
      </c>
      <c r="R49" s="208">
        <f ca="1">IF(C49="","",VLOOKUP($A49,Table!$A:$AE,Table!R$6,FALSE)/$P49)</f>
        <v>1.6470588235294117</v>
      </c>
      <c r="S49" s="164">
        <f t="shared" ca="1" si="17"/>
        <v>2.8235294117647056</v>
      </c>
      <c r="T49" s="424">
        <f t="shared" ca="1" si="18"/>
        <v>17</v>
      </c>
      <c r="U49" s="163">
        <f t="shared" ca="1" si="19"/>
        <v>0.5</v>
      </c>
      <c r="V49" s="18">
        <f t="shared" ca="1" si="20"/>
        <v>17</v>
      </c>
      <c r="W49" s="162">
        <f t="shared" ca="1" si="21"/>
        <v>0.5</v>
      </c>
      <c r="X49" s="423">
        <f t="shared" ca="1" si="22"/>
        <v>34</v>
      </c>
      <c r="Y49" s="208">
        <f ca="1">IF(C49="","",VLOOKUP($A49,Table!$A:$AE,Table!Z$6,FALSE)/$X49)</f>
        <v>1.2941176470588236</v>
      </c>
      <c r="Z49" s="208">
        <f ca="1">IF($C49="","",VLOOKUP($A49,Table!$A:$AE,Table!AA$6,FALSE)/$X49)</f>
        <v>1.5588235294117647</v>
      </c>
      <c r="AA49" s="164">
        <f t="shared" ca="1" si="23"/>
        <v>2.8529411764705883</v>
      </c>
      <c r="AB49" s="126" t="str">
        <f ca="1">IF(C49="","",VLOOKUP(A49,Table!A:C,3,FALSE))</f>
        <v>Vegalta_Sendai</v>
      </c>
      <c r="AC49" s="127">
        <f t="shared" si="24"/>
        <v>12</v>
      </c>
      <c r="AD49" s="425">
        <f ca="1">IF(C49="","",VLOOKUP(C49,HAD!$B$6:$W$29,HAD!S$3, FALSE))</f>
        <v>0.23529411764705882</v>
      </c>
      <c r="AE49" s="3"/>
    </row>
    <row r="50" spans="1:31" s="17" customFormat="1" ht="15" customHeight="1">
      <c r="A50" s="126">
        <v>13</v>
      </c>
      <c r="B50" s="20">
        <f t="shared" ca="1" si="9"/>
        <v>2.3279398764705879</v>
      </c>
      <c r="C50" s="279" t="str">
        <f ca="1">VLOOKUP(A50,Table!A:C,2,FALSE)</f>
        <v>Tokyo</v>
      </c>
      <c r="D50" s="417">
        <f t="array" aca="1" ref="D50" ca="1">IF($C50="","",SUM(IF((INDIRECT($AB50&amp;"!J23:J200")=$B$2)*(INDIRECT($AB50&amp;"!I23:I200")="H")*(INDIRECT($AB50&amp;"!P23:P200")=D$36),1,0)))</f>
        <v>6</v>
      </c>
      <c r="E50" s="163">
        <f t="shared" ca="1" si="10"/>
        <v>0.35294117647058826</v>
      </c>
      <c r="F50" s="418">
        <f t="array" aca="1" ref="F50" ca="1">IF(C50="","",SUM(IF((INDIRECT($AB50&amp;"!J23:J200")=$B$2)*(INDIRECT($AB50&amp;"!I23:I200")="H")*(INDIRECT($AB50&amp;"!P23:P200")=F$36),1,0)))</f>
        <v>11</v>
      </c>
      <c r="G50" s="162">
        <f t="shared" ca="1" si="11"/>
        <v>0.6470588235294118</v>
      </c>
      <c r="H50" s="423">
        <f t="shared" ca="1" si="12"/>
        <v>17</v>
      </c>
      <c r="I50" s="208">
        <f ca="1">IF($C50="","",VLOOKUP($A50,Table!$A:$AE,Table!H$6,FALSE)/$H50)</f>
        <v>1.0588235294117647</v>
      </c>
      <c r="J50" s="208">
        <f ca="1">IF($C50="","",VLOOKUP($A50,Table!$A:$AE,Table!I$6,FALSE)/$H50)</f>
        <v>1</v>
      </c>
      <c r="K50" s="164">
        <f t="shared" ca="1" si="13"/>
        <v>2.0588235294117645</v>
      </c>
      <c r="L50" s="417">
        <f t="array" aca="1" ref="L50" ca="1">IF(C50="","",SUM(IF((INDIRECT($AB50&amp;"!J23:J200")=$B$2)*(INDIRECT($AB50&amp;"!I23:I200")="A")*(INDIRECT($AB50&amp;"!P23:P200")=L$36),1,0)))</f>
        <v>9</v>
      </c>
      <c r="M50" s="163">
        <f t="shared" ca="1" si="14"/>
        <v>0.52941176470588236</v>
      </c>
      <c r="N50" s="418">
        <f t="array" aca="1" ref="N50" ca="1">IF($C50="","",SUM(IF((INDIRECT($AB50&amp;"!J23:J200")=$B$2)*(INDIRECT($AB50&amp;"!I23:I200")="A")*(INDIRECT($AB50&amp;"!P23:P200")=N$36),1,0)))</f>
        <v>8</v>
      </c>
      <c r="O50" s="162">
        <f t="shared" ca="1" si="15"/>
        <v>0.47058823529411764</v>
      </c>
      <c r="P50" s="423">
        <f t="shared" ca="1" si="16"/>
        <v>17</v>
      </c>
      <c r="Q50" s="208">
        <f ca="1">IF($C50="","",VLOOKUP($A50,Table!$A:$AE,Table!Q$6,FALSE)/$P50)</f>
        <v>1.1176470588235294</v>
      </c>
      <c r="R50" s="208">
        <f ca="1">IF(C50="","",VLOOKUP($A50,Table!$A:$AE,Table!R$6,FALSE)/$P50)</f>
        <v>1.4705882352941178</v>
      </c>
      <c r="S50" s="164">
        <f t="shared" ca="1" si="17"/>
        <v>2.5882352941176472</v>
      </c>
      <c r="T50" s="424">
        <f t="shared" ca="1" si="18"/>
        <v>15</v>
      </c>
      <c r="U50" s="163">
        <f t="shared" ca="1" si="19"/>
        <v>0.44117647058823528</v>
      </c>
      <c r="V50" s="18">
        <f t="shared" ca="1" si="20"/>
        <v>19</v>
      </c>
      <c r="W50" s="162">
        <f t="shared" ca="1" si="21"/>
        <v>0.55882352941176472</v>
      </c>
      <c r="X50" s="423">
        <f t="shared" ca="1" si="22"/>
        <v>34</v>
      </c>
      <c r="Y50" s="208">
        <f ca="1">IF(C50="","",VLOOKUP($A50,Table!$A:$AE,Table!Z$6,FALSE)/$X50)</f>
        <v>1.088235294117647</v>
      </c>
      <c r="Z50" s="208">
        <f ca="1">IF($C50="","",VLOOKUP($A50,Table!$A:$AE,Table!AA$6,FALSE)/$X50)</f>
        <v>1.2352941176470589</v>
      </c>
      <c r="AA50" s="164">
        <f t="shared" ca="1" si="23"/>
        <v>2.3235294117647056</v>
      </c>
      <c r="AB50" s="126" t="str">
        <f ca="1">IF(C50="","",VLOOKUP(A50,Table!A:C,3,FALSE))</f>
        <v>Tokyo</v>
      </c>
      <c r="AC50" s="127">
        <f t="shared" si="24"/>
        <v>13</v>
      </c>
      <c r="AD50" s="425">
        <f ca="1">IF(C50="","",VLOOKUP(C50,HAD!$B$6:$W$29,HAD!S$3, FALSE))</f>
        <v>0.29411764705882354</v>
      </c>
      <c r="AE50" s="3"/>
    </row>
    <row r="51" spans="1:31" s="17" customFormat="1" ht="15" customHeight="1">
      <c r="A51" s="126">
        <v>14</v>
      </c>
      <c r="B51" s="20">
        <f t="shared" ca="1" si="9"/>
        <v>2.6517633058823531</v>
      </c>
      <c r="C51" s="279" t="str">
        <f ca="1">VLOOKUP(A51,Table!A:C,2,FALSE)</f>
        <v>Shimizu_S_Pulse</v>
      </c>
      <c r="D51" s="417">
        <f t="array" aca="1" ref="D51" ca="1">IF($C51="","",SUM(IF((INDIRECT($AB51&amp;"!J23:J200")=$B$2)*(INDIRECT($AB51&amp;"!I23:I200")="H")*(INDIRECT($AB51&amp;"!P23:P200")=D$36),1,0)))</f>
        <v>10</v>
      </c>
      <c r="E51" s="163">
        <f t="shared" ca="1" si="10"/>
        <v>0.58823529411764708</v>
      </c>
      <c r="F51" s="418">
        <f t="array" aca="1" ref="F51" ca="1">IF(C51="","",SUM(IF((INDIRECT($AB51&amp;"!J23:J200")=$B$2)*(INDIRECT($AB51&amp;"!I23:I200")="H")*(INDIRECT($AB51&amp;"!P23:P200")=F$36),1,0)))</f>
        <v>7</v>
      </c>
      <c r="G51" s="162">
        <f t="shared" ca="1" si="11"/>
        <v>0.41176470588235292</v>
      </c>
      <c r="H51" s="423">
        <f t="shared" ca="1" si="12"/>
        <v>17</v>
      </c>
      <c r="I51" s="208">
        <f ca="1">IF($C51="","",VLOOKUP($A51,Table!$A:$AE,Table!H$6,FALSE)/$H51)</f>
        <v>0.94117647058823528</v>
      </c>
      <c r="J51" s="208">
        <f ca="1">IF($C51="","",VLOOKUP($A51,Table!$A:$AE,Table!I$6,FALSE)/$H51)</f>
        <v>2.1176470588235294</v>
      </c>
      <c r="K51" s="164">
        <f t="shared" ca="1" si="13"/>
        <v>3.0588235294117645</v>
      </c>
      <c r="L51" s="417">
        <f t="array" aca="1" ref="L51" ca="1">IF(C51="","",SUM(IF((INDIRECT($AB51&amp;"!J23:J200")=$B$2)*(INDIRECT($AB51&amp;"!I23:I200")="A")*(INDIRECT($AB51&amp;"!P23:P200")=L$36),1,0)))</f>
        <v>6</v>
      </c>
      <c r="M51" s="163">
        <f t="shared" ca="1" si="14"/>
        <v>0.35294117647058826</v>
      </c>
      <c r="N51" s="418">
        <f t="array" aca="1" ref="N51" ca="1">IF($C51="","",SUM(IF((INDIRECT($AB51&amp;"!J23:J200")=$B$2)*(INDIRECT($AB51&amp;"!I23:I200")="A")*(INDIRECT($AB51&amp;"!P23:P200")=N$36),1,0)))</f>
        <v>11</v>
      </c>
      <c r="O51" s="162">
        <f t="shared" ca="1" si="15"/>
        <v>0.6470588235294118</v>
      </c>
      <c r="P51" s="423">
        <f t="shared" ca="1" si="16"/>
        <v>17</v>
      </c>
      <c r="Q51" s="208">
        <f ca="1">IF($C51="","",VLOOKUP($A51,Table!$A:$AE,Table!Q$6,FALSE)/$P51)</f>
        <v>1.1764705882352942</v>
      </c>
      <c r="R51" s="208">
        <f ca="1">IF(C51="","",VLOOKUP($A51,Table!$A:$AE,Table!R$6,FALSE)/$P51)</f>
        <v>1.0588235294117647</v>
      </c>
      <c r="S51" s="164">
        <f t="shared" ca="1" si="17"/>
        <v>2.2352941176470589</v>
      </c>
      <c r="T51" s="424">
        <f t="shared" ca="1" si="18"/>
        <v>16</v>
      </c>
      <c r="U51" s="163">
        <f t="shared" ca="1" si="19"/>
        <v>0.47058823529411764</v>
      </c>
      <c r="V51" s="18">
        <f t="shared" ca="1" si="20"/>
        <v>18</v>
      </c>
      <c r="W51" s="162">
        <f t="shared" ca="1" si="21"/>
        <v>0.52941176470588236</v>
      </c>
      <c r="X51" s="423">
        <f t="shared" ca="1" si="22"/>
        <v>34</v>
      </c>
      <c r="Y51" s="208">
        <f ca="1">IF(C51="","",VLOOKUP($A51,Table!$A:$AE,Table!Z$6,FALSE)/$X51)</f>
        <v>1.0588235294117647</v>
      </c>
      <c r="Z51" s="208">
        <f ca="1">IF($C51="","",VLOOKUP($A51,Table!$A:$AE,Table!AA$6,FALSE)/$X51)</f>
        <v>1.588235294117647</v>
      </c>
      <c r="AA51" s="164">
        <f t="shared" ca="1" si="23"/>
        <v>2.6470588235294117</v>
      </c>
      <c r="AB51" s="126" t="str">
        <f ca="1">IF(C51="","",VLOOKUP(A51,Table!A:C,3,FALSE))</f>
        <v>Shimizu_S_Pulse</v>
      </c>
      <c r="AC51" s="127">
        <f t="shared" si="24"/>
        <v>14</v>
      </c>
      <c r="AD51" s="425">
        <f ca="1">IF(C51="","",VLOOKUP(C51,HAD!$B$6:$W$29,HAD!S$3, FALSE))</f>
        <v>0.29411764705882354</v>
      </c>
      <c r="AE51" s="3"/>
    </row>
    <row r="52" spans="1:31" s="17" customFormat="1" ht="15" customHeight="1">
      <c r="A52" s="126">
        <v>15</v>
      </c>
      <c r="B52" s="20">
        <f t="shared" ca="1" si="9"/>
        <v>2.3861749705882351</v>
      </c>
      <c r="C52" s="279" t="str">
        <f ca="1">VLOOKUP(A52,Table!A:C,2,FALSE)</f>
        <v>Sanfrecce_Hiroshima</v>
      </c>
      <c r="D52" s="417">
        <f t="array" aca="1" ref="D52" ca="1">IF($C52="","",SUM(IF((INDIRECT($AB52&amp;"!J23:J200")=$B$2)*(INDIRECT($AB52&amp;"!I23:I200")="H")*(INDIRECT($AB52&amp;"!P23:P200")=D$36),1,0)))</f>
        <v>6</v>
      </c>
      <c r="E52" s="163">
        <f t="shared" ca="1" si="10"/>
        <v>0.35294117647058826</v>
      </c>
      <c r="F52" s="418">
        <f t="array" aca="1" ref="F52" ca="1">IF(C52="","",SUM(IF((INDIRECT($AB52&amp;"!J23:J200")=$B$2)*(INDIRECT($AB52&amp;"!I23:I200")="H")*(INDIRECT($AB52&amp;"!P23:P200")=F$36),1,0)))</f>
        <v>11</v>
      </c>
      <c r="G52" s="162">
        <f t="shared" ca="1" si="11"/>
        <v>0.6470588235294118</v>
      </c>
      <c r="H52" s="423">
        <f t="shared" ca="1" si="12"/>
        <v>17</v>
      </c>
      <c r="I52" s="208">
        <f ca="1">IF($C52="","",VLOOKUP($A52,Table!$A:$AE,Table!H$6,FALSE)/$H52)</f>
        <v>0.76470588235294112</v>
      </c>
      <c r="J52" s="208">
        <f ca="1">IF($C52="","",VLOOKUP($A52,Table!$A:$AE,Table!I$6,FALSE)/$H52)</f>
        <v>1.411764705882353</v>
      </c>
      <c r="K52" s="164">
        <f t="shared" ca="1" si="13"/>
        <v>2.1764705882352944</v>
      </c>
      <c r="L52" s="417">
        <f t="array" aca="1" ref="L52" ca="1">IF(C52="","",SUM(IF((INDIRECT($AB52&amp;"!J23:J200")=$B$2)*(INDIRECT($AB52&amp;"!I23:I200")="A")*(INDIRECT($AB52&amp;"!P23:P200")=L$36),1,0)))</f>
        <v>7</v>
      </c>
      <c r="M52" s="163">
        <f t="shared" ca="1" si="14"/>
        <v>0.41176470588235292</v>
      </c>
      <c r="N52" s="418">
        <f t="array" aca="1" ref="N52" ca="1">IF($C52="","",SUM(IF((INDIRECT($AB52&amp;"!J23:J200")=$B$2)*(INDIRECT($AB52&amp;"!I23:I200")="A")*(INDIRECT($AB52&amp;"!P23:P200")=N$36),1,0)))</f>
        <v>10</v>
      </c>
      <c r="O52" s="162">
        <f t="shared" ca="1" si="15"/>
        <v>0.58823529411764708</v>
      </c>
      <c r="P52" s="423">
        <f t="shared" ca="1" si="16"/>
        <v>17</v>
      </c>
      <c r="Q52" s="208">
        <f ca="1">IF($C52="","",VLOOKUP($A52,Table!$A:$AE,Table!Q$6,FALSE)/$P52)</f>
        <v>1.1176470588235294</v>
      </c>
      <c r="R52" s="208">
        <f ca="1">IF(C52="","",VLOOKUP($A52,Table!$A:$AE,Table!R$6,FALSE)/$P52)</f>
        <v>1.4705882352941178</v>
      </c>
      <c r="S52" s="164">
        <f t="shared" ca="1" si="17"/>
        <v>2.5882352941176472</v>
      </c>
      <c r="T52" s="424">
        <f t="shared" ca="1" si="18"/>
        <v>13</v>
      </c>
      <c r="U52" s="163">
        <f t="shared" ca="1" si="19"/>
        <v>0.38235294117647056</v>
      </c>
      <c r="V52" s="18">
        <f t="shared" ca="1" si="20"/>
        <v>21</v>
      </c>
      <c r="W52" s="162">
        <f t="shared" ca="1" si="21"/>
        <v>0.61764705882352944</v>
      </c>
      <c r="X52" s="423">
        <f t="shared" ca="1" si="22"/>
        <v>34</v>
      </c>
      <c r="Y52" s="208">
        <f ca="1">IF(C52="","",VLOOKUP($A52,Table!$A:$AE,Table!Z$6,FALSE)/$X52)</f>
        <v>0.94117647058823528</v>
      </c>
      <c r="Z52" s="208">
        <f ca="1">IF($C52="","",VLOOKUP($A52,Table!$A:$AE,Table!AA$6,FALSE)/$X52)</f>
        <v>1.4411764705882353</v>
      </c>
      <c r="AA52" s="164">
        <f t="shared" ca="1" si="23"/>
        <v>2.3823529411764706</v>
      </c>
      <c r="AB52" s="126" t="str">
        <f ca="1">IF(C52="","",VLOOKUP(A52,Table!A:C,3,FALSE))</f>
        <v>Sanfrecce_Hiroshima</v>
      </c>
      <c r="AC52" s="127">
        <f t="shared" si="24"/>
        <v>15</v>
      </c>
      <c r="AD52" s="425">
        <f ca="1">IF(C52="","",VLOOKUP(C52,HAD!$B$6:$W$29,HAD!S$3, FALSE))</f>
        <v>0.26470588235294118</v>
      </c>
      <c r="AE52" s="3"/>
    </row>
    <row r="53" spans="1:31" s="17" customFormat="1" ht="15" customHeight="1">
      <c r="A53" s="126">
        <v>16</v>
      </c>
      <c r="B53" s="20">
        <f t="shared" ca="1" si="9"/>
        <v>1.8258807529411765</v>
      </c>
      <c r="C53" s="279" t="str">
        <f ca="1">VLOOKUP(A53,Table!A:C,2,FALSE)</f>
        <v>Ventforet_Kofu</v>
      </c>
      <c r="D53" s="417">
        <f t="array" aca="1" ref="D53" ca="1">IF($C53="","",SUM(IF((INDIRECT($AB53&amp;"!J23:J200")=$B$2)*(INDIRECT($AB53&amp;"!I23:I200")="H")*(INDIRECT($AB53&amp;"!P23:P200")=D$36),1,0)))</f>
        <v>4</v>
      </c>
      <c r="E53" s="163">
        <f t="shared" ca="1" si="10"/>
        <v>0.23529411764705882</v>
      </c>
      <c r="F53" s="418">
        <f t="array" aca="1" ref="F53" ca="1">IF(C53="","",SUM(IF((INDIRECT($AB53&amp;"!J23:J200")=$B$2)*(INDIRECT($AB53&amp;"!I23:I200")="H")*(INDIRECT($AB53&amp;"!P23:P200")=F$36),1,0)))</f>
        <v>13</v>
      </c>
      <c r="G53" s="162">
        <f t="shared" ca="1" si="11"/>
        <v>0.76470588235294112</v>
      </c>
      <c r="H53" s="423">
        <f t="shared" ca="1" si="12"/>
        <v>17</v>
      </c>
      <c r="I53" s="208">
        <f ca="1">IF($C53="","",VLOOKUP($A53,Table!$A:$AE,Table!H$6,FALSE)/$H53)</f>
        <v>0.88235294117647056</v>
      </c>
      <c r="J53" s="208">
        <f ca="1">IF($C53="","",VLOOKUP($A53,Table!$A:$AE,Table!I$6,FALSE)/$H53)</f>
        <v>0.94117647058823528</v>
      </c>
      <c r="K53" s="164">
        <f t="shared" ca="1" si="13"/>
        <v>1.8235294117647058</v>
      </c>
      <c r="L53" s="417">
        <f t="array" aca="1" ref="L53" ca="1">IF(C53="","",SUM(IF((INDIRECT($AB53&amp;"!J23:J200")=$B$2)*(INDIRECT($AB53&amp;"!I23:I200")="A")*(INDIRECT($AB53&amp;"!P23:P200")=L$36),1,0)))</f>
        <v>4</v>
      </c>
      <c r="M53" s="163">
        <f t="shared" ca="1" si="14"/>
        <v>0.23529411764705882</v>
      </c>
      <c r="N53" s="418">
        <f t="array" aca="1" ref="N53" ca="1">IF($C53="","",SUM(IF((INDIRECT($AB53&amp;"!J23:J200")=$B$2)*(INDIRECT($AB53&amp;"!I23:I200")="A")*(INDIRECT($AB53&amp;"!P23:P200")=N$36),1,0)))</f>
        <v>13</v>
      </c>
      <c r="O53" s="162">
        <f t="shared" ca="1" si="15"/>
        <v>0.76470588235294112</v>
      </c>
      <c r="P53" s="423">
        <f t="shared" ca="1" si="16"/>
        <v>17</v>
      </c>
      <c r="Q53" s="208">
        <f ca="1">IF($C53="","",VLOOKUP($A53,Table!$A:$AE,Table!Q$6,FALSE)/$P53)</f>
        <v>0.47058823529411764</v>
      </c>
      <c r="R53" s="208">
        <f ca="1">IF(C53="","",VLOOKUP($A53,Table!$A:$AE,Table!R$6,FALSE)/$P53)</f>
        <v>1.3529411764705883</v>
      </c>
      <c r="S53" s="164">
        <f t="shared" ca="1" si="17"/>
        <v>1.8235294117647061</v>
      </c>
      <c r="T53" s="424">
        <f t="shared" ca="1" si="18"/>
        <v>8</v>
      </c>
      <c r="U53" s="163">
        <f t="shared" ca="1" si="19"/>
        <v>0.23529411764705882</v>
      </c>
      <c r="V53" s="18">
        <f t="shared" ca="1" si="20"/>
        <v>26</v>
      </c>
      <c r="W53" s="162">
        <f t="shared" ca="1" si="21"/>
        <v>0.76470588235294112</v>
      </c>
      <c r="X53" s="423">
        <f t="shared" ca="1" si="22"/>
        <v>34</v>
      </c>
      <c r="Y53" s="208">
        <f ca="1">IF(C53="","",VLOOKUP($A53,Table!$A:$AE,Table!Z$6,FALSE)/$X53)</f>
        <v>0.67647058823529416</v>
      </c>
      <c r="Z53" s="208">
        <f ca="1">IF($C53="","",VLOOKUP($A53,Table!$A:$AE,Table!AA$6,FALSE)/$X53)</f>
        <v>1.1470588235294117</v>
      </c>
      <c r="AA53" s="164">
        <f t="shared" ca="1" si="23"/>
        <v>1.8235294117647058</v>
      </c>
      <c r="AB53" s="126" t="str">
        <f ca="1">IF(C53="","",VLOOKUP(A53,Table!A:C,3,FALSE))</f>
        <v>Ventforet_Kofu</v>
      </c>
      <c r="AC53" s="127">
        <f t="shared" si="24"/>
        <v>16</v>
      </c>
      <c r="AD53" s="425">
        <f ca="1">IF(C53="","",VLOOKUP(C53,HAD!$B$6:$W$29,HAD!S$3, FALSE))</f>
        <v>0.3235294117647059</v>
      </c>
      <c r="AE53" s="3"/>
    </row>
    <row r="54" spans="1:31" s="17" customFormat="1" ht="15" customHeight="1">
      <c r="A54" s="126">
        <v>17</v>
      </c>
      <c r="B54" s="20">
        <f t="shared" ca="1" si="9"/>
        <v>2.5926453588235292</v>
      </c>
      <c r="C54" s="279" t="str">
        <f ca="1">VLOOKUP(A54,Table!A:C,2,FALSE)</f>
        <v>Albirex_Niigata</v>
      </c>
      <c r="D54" s="417">
        <f t="array" aca="1" ref="D54" ca="1">IF($C54="","",SUM(IF((INDIRECT($AB54&amp;"!J23:J200")=$B$2)*(INDIRECT($AB54&amp;"!I23:I200")="H")*(INDIRECT($AB54&amp;"!P23:P200")=D$36),1,0)))</f>
        <v>6</v>
      </c>
      <c r="E54" s="163">
        <f t="shared" ca="1" si="10"/>
        <v>0.35294117647058826</v>
      </c>
      <c r="F54" s="418">
        <f t="array" aca="1" ref="F54" ca="1">IF(C54="","",SUM(IF((INDIRECT($AB54&amp;"!J23:J200")=$B$2)*(INDIRECT($AB54&amp;"!I23:I200")="H")*(INDIRECT($AB54&amp;"!P23:P200")=F$36),1,0)))</f>
        <v>11</v>
      </c>
      <c r="G54" s="162">
        <f t="shared" ca="1" si="11"/>
        <v>0.6470588235294118</v>
      </c>
      <c r="H54" s="423">
        <f t="shared" ca="1" si="12"/>
        <v>17</v>
      </c>
      <c r="I54" s="208">
        <f ca="1">IF($C54="","",VLOOKUP($A54,Table!$A:$AE,Table!H$6,FALSE)/$H54)</f>
        <v>0.6470588235294118</v>
      </c>
      <c r="J54" s="208">
        <f ca="1">IF($C54="","",VLOOKUP($A54,Table!$A:$AE,Table!I$6,FALSE)/$H54)</f>
        <v>1.8235294117647058</v>
      </c>
      <c r="K54" s="164">
        <f t="shared" ca="1" si="13"/>
        <v>2.4705882352941178</v>
      </c>
      <c r="L54" s="417">
        <f t="array" aca="1" ref="L54" ca="1">IF(C54="","",SUM(IF((INDIRECT($AB54&amp;"!J23:J200")=$B$2)*(INDIRECT($AB54&amp;"!I23:I200")="A")*(INDIRECT($AB54&amp;"!P23:P200")=L$36),1,0)))</f>
        <v>9</v>
      </c>
      <c r="M54" s="163">
        <f t="shared" ca="1" si="14"/>
        <v>0.52941176470588236</v>
      </c>
      <c r="N54" s="418">
        <f t="array" aca="1" ref="N54" ca="1">IF($C54="","",SUM(IF((INDIRECT($AB54&amp;"!J23:J200")=$B$2)*(INDIRECT($AB54&amp;"!I23:I200")="A")*(INDIRECT($AB54&amp;"!P23:P200")=N$36),1,0)))</f>
        <v>8</v>
      </c>
      <c r="O54" s="162">
        <f t="shared" ca="1" si="15"/>
        <v>0.47058823529411764</v>
      </c>
      <c r="P54" s="423">
        <f t="shared" ca="1" si="16"/>
        <v>17</v>
      </c>
      <c r="Q54" s="208">
        <f ca="1">IF($C54="","",VLOOKUP($A54,Table!$A:$AE,Table!Q$6,FALSE)/$P54)</f>
        <v>1</v>
      </c>
      <c r="R54" s="208">
        <f ca="1">IF(C54="","",VLOOKUP($A54,Table!$A:$AE,Table!R$6,FALSE)/$P54)</f>
        <v>1.7058823529411764</v>
      </c>
      <c r="S54" s="164">
        <f t="shared" ca="1" si="17"/>
        <v>2.7058823529411766</v>
      </c>
      <c r="T54" s="424">
        <f t="shared" ca="1" si="18"/>
        <v>15</v>
      </c>
      <c r="U54" s="163">
        <f t="shared" ca="1" si="19"/>
        <v>0.44117647058823528</v>
      </c>
      <c r="V54" s="18">
        <f t="shared" ca="1" si="20"/>
        <v>19</v>
      </c>
      <c r="W54" s="162">
        <f t="shared" ca="1" si="21"/>
        <v>0.55882352941176472</v>
      </c>
      <c r="X54" s="423">
        <f t="shared" ca="1" si="22"/>
        <v>34</v>
      </c>
      <c r="Y54" s="208">
        <f ca="1">IF(C54="","",VLOOKUP($A54,Table!$A:$AE,Table!Z$6,FALSE)/$X54)</f>
        <v>0.82352941176470584</v>
      </c>
      <c r="Z54" s="208">
        <f ca="1">IF($C54="","",VLOOKUP($A54,Table!$A:$AE,Table!AA$6,FALSE)/$X54)</f>
        <v>1.7647058823529411</v>
      </c>
      <c r="AA54" s="164">
        <f t="shared" ca="1" si="23"/>
        <v>2.5882352941176467</v>
      </c>
      <c r="AB54" s="126" t="str">
        <f ca="1">IF(C54="","",VLOOKUP(A54,Table!A:C,3,FALSE))</f>
        <v>Albirex_Niigata</v>
      </c>
      <c r="AC54" s="127">
        <f t="shared" si="24"/>
        <v>17</v>
      </c>
      <c r="AD54" s="425">
        <f ca="1">IF(C54="","",VLOOKUP(C54,HAD!$B$6:$W$29,HAD!S$3, FALSE))</f>
        <v>0.20588235294117646</v>
      </c>
      <c r="AE54" s="3"/>
    </row>
    <row r="55" spans="1:31" s="17" customFormat="1" ht="15" customHeight="1">
      <c r="A55" s="126">
        <v>18</v>
      </c>
      <c r="B55" s="20">
        <f t="shared" ca="1" si="9"/>
        <v>2.5935276117647055</v>
      </c>
      <c r="C55" s="279" t="str">
        <f ca="1">VLOOKUP(A55,Table!A:C,2,FALSE)</f>
        <v>Omiya_Ardija</v>
      </c>
      <c r="D55" s="417">
        <f t="array" aca="1" ref="D55" ca="1">IF($C55="","",SUM(IF((INDIRECT($AB55&amp;"!J23:J200")=$B$2)*(INDIRECT($AB55&amp;"!I23:I200")="H")*(INDIRECT($AB55&amp;"!P23:P200")=D$36),1,0)))</f>
        <v>7</v>
      </c>
      <c r="E55" s="163">
        <f t="shared" ca="1" si="10"/>
        <v>0.41176470588235292</v>
      </c>
      <c r="F55" s="418">
        <f t="array" aca="1" ref="F55" ca="1">IF(C55="","",SUM(IF((INDIRECT($AB55&amp;"!J23:J200")=$B$2)*(INDIRECT($AB55&amp;"!I23:I200")="H")*(INDIRECT($AB55&amp;"!P23:P200")=F$36),1,0)))</f>
        <v>10</v>
      </c>
      <c r="G55" s="162">
        <f t="shared" ca="1" si="11"/>
        <v>0.58823529411764708</v>
      </c>
      <c r="H55" s="423">
        <f t="shared" ca="1" si="12"/>
        <v>17</v>
      </c>
      <c r="I55" s="208">
        <f ca="1">IF($C55="","",VLOOKUP($A55,Table!$A:$AE,Table!H$6,FALSE)/$H55)</f>
        <v>0.82352941176470584</v>
      </c>
      <c r="J55" s="208">
        <f ca="1">IF($C55="","",VLOOKUP($A55,Table!$A:$AE,Table!I$6,FALSE)/$H55)</f>
        <v>1.2941176470588236</v>
      </c>
      <c r="K55" s="164">
        <f t="shared" ca="1" si="13"/>
        <v>2.1176470588235294</v>
      </c>
      <c r="L55" s="417">
        <f t="array" aca="1" ref="L55" ca="1">IF(C55="","",SUM(IF((INDIRECT($AB55&amp;"!J23:J200")=$B$2)*(INDIRECT($AB55&amp;"!I23:I200")="A")*(INDIRECT($AB55&amp;"!P23:P200")=L$36),1,0)))</f>
        <v>11</v>
      </c>
      <c r="M55" s="163">
        <f t="shared" ca="1" si="14"/>
        <v>0.6470588235294118</v>
      </c>
      <c r="N55" s="418">
        <f t="array" aca="1" ref="N55" ca="1">IF($C55="","",SUM(IF((INDIRECT($AB55&amp;"!J23:J200")=$B$2)*(INDIRECT($AB55&amp;"!I23:I200")="A")*(INDIRECT($AB55&amp;"!P23:P200")=N$36),1,0)))</f>
        <v>6</v>
      </c>
      <c r="O55" s="162">
        <f t="shared" ca="1" si="15"/>
        <v>0.35294117647058826</v>
      </c>
      <c r="P55" s="423">
        <f t="shared" ca="1" si="16"/>
        <v>17</v>
      </c>
      <c r="Q55" s="208">
        <f ca="1">IF($C55="","",VLOOKUP($A55,Table!$A:$AE,Table!Q$6,FALSE)/$P55)</f>
        <v>0.82352941176470584</v>
      </c>
      <c r="R55" s="208">
        <f ca="1">IF(C55="","",VLOOKUP($A55,Table!$A:$AE,Table!R$6,FALSE)/$P55)</f>
        <v>2.2352941176470589</v>
      </c>
      <c r="S55" s="164">
        <f t="shared" ca="1" si="17"/>
        <v>3.0588235294117645</v>
      </c>
      <c r="T55" s="424">
        <f t="shared" ca="1" si="18"/>
        <v>18</v>
      </c>
      <c r="U55" s="163">
        <f t="shared" ca="1" si="19"/>
        <v>0.52941176470588236</v>
      </c>
      <c r="V55" s="18">
        <f t="shared" ca="1" si="20"/>
        <v>16</v>
      </c>
      <c r="W55" s="162">
        <f t="shared" ca="1" si="21"/>
        <v>0.47058823529411764</v>
      </c>
      <c r="X55" s="423">
        <f t="shared" ca="1" si="22"/>
        <v>34</v>
      </c>
      <c r="Y55" s="208">
        <f ca="1">IF(C55="","",VLOOKUP($A55,Table!$A:$AE,Table!Z$6,FALSE)/$X55)</f>
        <v>0.82352941176470584</v>
      </c>
      <c r="Z55" s="208">
        <f ca="1">IF($C55="","",VLOOKUP($A55,Table!$A:$AE,Table!AA$6,FALSE)/$X55)</f>
        <v>1.7647058823529411</v>
      </c>
      <c r="AA55" s="164">
        <f t="shared" ca="1" si="23"/>
        <v>2.5882352941176467</v>
      </c>
      <c r="AB55" s="126" t="str">
        <f ca="1">IF(C55="","",VLOOKUP(A55,Table!A:C,3,FALSE))</f>
        <v>Omiya_Ardija</v>
      </c>
      <c r="AC55" s="127">
        <f t="shared" si="24"/>
        <v>18</v>
      </c>
      <c r="AD55" s="425">
        <f ca="1">IF(C55="","",VLOOKUP(C55,HAD!$B$6:$W$29,HAD!S$3, FALSE))</f>
        <v>0.29411764705882354</v>
      </c>
      <c r="AE55" s="3"/>
    </row>
    <row r="56" spans="1:31" s="17" customFormat="1" ht="15" customHeight="1">
      <c r="A56" s="126">
        <v>19</v>
      </c>
      <c r="B56" s="20" t="str">
        <f t="shared" si="9"/>
        <v/>
      </c>
      <c r="C56" s="279" t="str">
        <f>VLOOKUP(A56,Table!A:C,2,FALSE)</f>
        <v/>
      </c>
      <c r="D56" s="422" t="str">
        <f t="array" aca="1" ref="D56" ca="1">IF($C56="","",SUM(IF((INDIRECT($AB56&amp;"!J23:J200")=$B$2)*(INDIRECT($AB56&amp;"!I23:I200")="H")*(INDIRECT($AB56&amp;"!O23:O200")=D$36),1,0)))</f>
        <v/>
      </c>
      <c r="E56" s="163" t="str">
        <f t="shared" si="10"/>
        <v/>
      </c>
      <c r="F56" s="18" t="str">
        <f t="array" aca="1" ref="F56" ca="1">IF(C56="","",SUM(IF((INDIRECT($AB56&amp;"!J23:J200")=$B$2)*(INDIRECT($AB56&amp;"!I23:I200")="H")*(INDIRECT($AB56&amp;"!O23:O200")=F$36),1,0)))</f>
        <v/>
      </c>
      <c r="G56" s="162" t="str">
        <f t="shared" si="11"/>
        <v/>
      </c>
      <c r="H56" s="423" t="str">
        <f t="shared" si="12"/>
        <v/>
      </c>
      <c r="I56" s="208" t="str">
        <f>IF($C56="","",VLOOKUP($A56,Table!$A:$AE,Table!H$6,FALSE)/$H56)</f>
        <v/>
      </c>
      <c r="J56" s="208" t="str">
        <f>IF($C56="","",VLOOKUP($A56,Table!$A:$AE,Table!I$6,FALSE)/$H56)</f>
        <v/>
      </c>
      <c r="K56" s="164" t="str">
        <f t="shared" si="13"/>
        <v/>
      </c>
      <c r="L56" s="422" t="str">
        <f t="array" aca="1" ref="L56" ca="1">IF(C56="","",SUM(IF((INDIRECT($AB56&amp;"!J23:J200")=$B$2)*(INDIRECT($AB56&amp;"!I23:I200")="A")*(INDIRECT($AB56&amp;"!O23:O200")=L$36),1,0)))</f>
        <v/>
      </c>
      <c r="M56" s="163" t="str">
        <f t="shared" si="14"/>
        <v/>
      </c>
      <c r="N56" s="18" t="str">
        <f t="array" aca="1" ref="N56" ca="1">IF($C56="","",SUM(IF((INDIRECT($AB56&amp;"!J23:J200")=$B$2)*(INDIRECT($AB56&amp;"!I23:I200")="A")*(INDIRECT($AB56&amp;"!O23:O200")=N$36),1,0)))</f>
        <v/>
      </c>
      <c r="O56" s="162" t="str">
        <f t="shared" si="15"/>
        <v/>
      </c>
      <c r="P56" s="423" t="str">
        <f t="shared" si="16"/>
        <v/>
      </c>
      <c r="Q56" s="208" t="str">
        <f>IF($C56="","",VLOOKUP($A56,Table!$A:$AE,Table!Q$6,FALSE)/$P56)</f>
        <v/>
      </c>
      <c r="R56" s="208" t="str">
        <f>IF(C56="","",VLOOKUP($A56,Table!$A:$AE,Table!R$6,FALSE)/$P56)</f>
        <v/>
      </c>
      <c r="S56" s="164" t="str">
        <f t="shared" si="17"/>
        <v/>
      </c>
      <c r="T56" s="424" t="str">
        <f t="shared" si="18"/>
        <v/>
      </c>
      <c r="U56" s="163" t="str">
        <f t="shared" si="19"/>
        <v/>
      </c>
      <c r="V56" s="18" t="str">
        <f t="shared" si="20"/>
        <v/>
      </c>
      <c r="W56" s="162" t="str">
        <f t="shared" si="21"/>
        <v/>
      </c>
      <c r="X56" s="423" t="str">
        <f t="shared" si="22"/>
        <v/>
      </c>
      <c r="Y56" s="208" t="str">
        <f>IF(C56="","",VLOOKUP($A56,Table!$A:$AE,Table!Z$6,FALSE)/$X56)</f>
        <v/>
      </c>
      <c r="Z56" s="208" t="str">
        <f>IF($C56="","",VLOOKUP($A56,Table!$A:$AE,Table!AA$6,FALSE)/$X56)</f>
        <v/>
      </c>
      <c r="AA56" s="164" t="str">
        <f t="shared" si="23"/>
        <v/>
      </c>
      <c r="AB56" s="126" t="str">
        <f>IF(C56="","",VLOOKUP(A56,Table!A:C,3,FALSE))</f>
        <v/>
      </c>
      <c r="AC56" s="127">
        <f t="shared" si="24"/>
        <v>19</v>
      </c>
      <c r="AD56" s="425" t="str">
        <f>IF(C56="","",VLOOKUP(C56,HAD!$B$6:$W$29,HAD!S$3, FALSE))</f>
        <v/>
      </c>
      <c r="AE56" s="3"/>
    </row>
    <row r="57" spans="1:31" s="17" customFormat="1" ht="15" customHeight="1" thickBot="1">
      <c r="A57" s="126">
        <v>20</v>
      </c>
      <c r="B57" s="20" t="str">
        <f t="shared" si="9"/>
        <v/>
      </c>
      <c r="C57" s="279" t="str">
        <f>VLOOKUP(A57,Table!A:C,2,FALSE)</f>
        <v/>
      </c>
      <c r="D57" s="422" t="str">
        <f t="array" aca="1" ref="D57" ca="1">IF($C57="","",SUM(IF((INDIRECT($AB57&amp;"!J23:J200")=$B$2)*(INDIRECT($AB57&amp;"!I23:I200")="H")*(INDIRECT($AB57&amp;"!O23:O200")=D$36),1,0)))</f>
        <v/>
      </c>
      <c r="E57" s="163" t="str">
        <f t="shared" si="10"/>
        <v/>
      </c>
      <c r="F57" s="18" t="str">
        <f t="array" aca="1" ref="F57" ca="1">IF(C57="","",SUM(IF((INDIRECT($AB57&amp;"!J23:J200")=$B$2)*(INDIRECT($AB57&amp;"!I23:I200")="H")*(INDIRECT($AB57&amp;"!O23:O200")=F$36),1,0)))</f>
        <v/>
      </c>
      <c r="G57" s="162" t="str">
        <f t="shared" si="11"/>
        <v/>
      </c>
      <c r="H57" s="423" t="str">
        <f t="shared" si="12"/>
        <v/>
      </c>
      <c r="I57" s="208" t="str">
        <f>IF($C57="","",VLOOKUP($A57,Table!$A:$AE,Table!H$6,FALSE)/$H57)</f>
        <v/>
      </c>
      <c r="J57" s="208" t="str">
        <f>IF($C57="","",VLOOKUP($A57,Table!$A:$AE,Table!I$6,FALSE)/$H57)</f>
        <v/>
      </c>
      <c r="K57" s="164" t="str">
        <f t="shared" si="13"/>
        <v/>
      </c>
      <c r="L57" s="422" t="str">
        <f t="array" aca="1" ref="L57" ca="1">IF(C57="","",SUM(IF((INDIRECT($AB57&amp;"!J23:J200")=$B$2)*(INDIRECT($AB57&amp;"!I23:I200")="A")*(INDIRECT($AB57&amp;"!O23:O200")=L$36),1,0)))</f>
        <v/>
      </c>
      <c r="M57" s="163" t="str">
        <f t="shared" si="14"/>
        <v/>
      </c>
      <c r="N57" s="18" t="str">
        <f t="array" aca="1" ref="N57" ca="1">IF($C57="","",SUM(IF((INDIRECT($AB57&amp;"!J23:J200")=$B$2)*(INDIRECT($AB57&amp;"!I23:I200")="A")*(INDIRECT($AB57&amp;"!O23:O200")=N$36),1,0)))</f>
        <v/>
      </c>
      <c r="O57" s="162" t="str">
        <f t="shared" si="15"/>
        <v/>
      </c>
      <c r="P57" s="423" t="str">
        <f t="shared" si="16"/>
        <v/>
      </c>
      <c r="Q57" s="208" t="str">
        <f>IF($C57="","",VLOOKUP($A57,Table!$A:$AE,Table!Q$6,FALSE)/$P57)</f>
        <v/>
      </c>
      <c r="R57" s="208" t="str">
        <f>IF(C57="","",VLOOKUP($A57,Table!$A:$AE,Table!R$6,FALSE)/$P57)</f>
        <v/>
      </c>
      <c r="S57" s="164" t="str">
        <f t="shared" si="17"/>
        <v/>
      </c>
      <c r="T57" s="424" t="str">
        <f t="shared" si="18"/>
        <v/>
      </c>
      <c r="U57" s="163" t="str">
        <f t="shared" si="19"/>
        <v/>
      </c>
      <c r="V57" s="18" t="str">
        <f t="shared" si="20"/>
        <v/>
      </c>
      <c r="W57" s="162" t="str">
        <f t="shared" si="21"/>
        <v/>
      </c>
      <c r="X57" s="423" t="str">
        <f t="shared" si="22"/>
        <v/>
      </c>
      <c r="Y57" s="208" t="str">
        <f>IF(C57="","",VLOOKUP($A57,Table!$A:$AE,Table!Z$6,FALSE)/$X57)</f>
        <v/>
      </c>
      <c r="Z57" s="208" t="str">
        <f>IF($C57="","",VLOOKUP($A57,Table!$A:$AE,Table!AA$6,FALSE)/$X57)</f>
        <v/>
      </c>
      <c r="AA57" s="164" t="str">
        <f t="shared" si="23"/>
        <v/>
      </c>
      <c r="AB57" s="126" t="str">
        <f>IF(C57="","",VLOOKUP(A57,Table!A:C,3,FALSE))</f>
        <v/>
      </c>
      <c r="AC57" s="127">
        <f t="shared" si="24"/>
        <v>20</v>
      </c>
      <c r="AD57" s="425" t="str">
        <f>IF(C57="","",VLOOKUP(C57,HAD!$B$6:$W$29,HAD!S$3, FALSE))</f>
        <v/>
      </c>
      <c r="AE57" s="3"/>
    </row>
    <row r="58" spans="1:31" s="17" customFormat="1" ht="15" hidden="1" customHeight="1">
      <c r="A58" s="126">
        <v>21</v>
      </c>
      <c r="B58" s="20" t="str">
        <f t="shared" si="9"/>
        <v/>
      </c>
      <c r="C58" s="279" t="str">
        <f>VLOOKUP(A58,Table!A:C,2,FALSE)</f>
        <v/>
      </c>
      <c r="D58" s="422" t="str">
        <f t="array" aca="1" ref="D58" ca="1">IF($C58="","",SUM(IF((INDIRECT($AB58&amp;"!J23:J200")=$B$2)*(INDIRECT($AB58&amp;"!I23:I200")="H")*(INDIRECT($AB58&amp;"!O23:O200")=D$36),1,0)))</f>
        <v/>
      </c>
      <c r="E58" s="163" t="str">
        <f t="shared" si="10"/>
        <v/>
      </c>
      <c r="F58" s="18" t="str">
        <f t="array" aca="1" ref="F58" ca="1">IF(C58="","",SUM(IF((INDIRECT($AB58&amp;"!J23:J200")=$B$2)*(INDIRECT($AB58&amp;"!I23:I200")="H")*(INDIRECT($AB58&amp;"!O23:O200")=F$36),1,0)))</f>
        <v/>
      </c>
      <c r="G58" s="162" t="str">
        <f t="shared" si="11"/>
        <v/>
      </c>
      <c r="H58" s="423" t="str">
        <f t="shared" si="12"/>
        <v/>
      </c>
      <c r="I58" s="208" t="str">
        <f>IF($C58="","",VLOOKUP($A58,Table!$A:$AE,Table!H$6,FALSE)/$H58)</f>
        <v/>
      </c>
      <c r="J58" s="208" t="str">
        <f>IF($C58="","",VLOOKUP($A58,Table!$A:$AE,Table!I$6,FALSE)/$H58)</f>
        <v/>
      </c>
      <c r="K58" s="164" t="str">
        <f t="shared" si="13"/>
        <v/>
      </c>
      <c r="L58" s="422" t="str">
        <f t="array" aca="1" ref="L58" ca="1">IF(C58="","",SUM(IF((INDIRECT($AB58&amp;"!J23:J200")=$B$2)*(INDIRECT($AB58&amp;"!I23:I200")="A")*(INDIRECT($AB58&amp;"!O23:O200")=L$36),1,0)))</f>
        <v/>
      </c>
      <c r="M58" s="163" t="str">
        <f t="shared" si="14"/>
        <v/>
      </c>
      <c r="N58" s="18" t="str">
        <f t="array" aca="1" ref="N58" ca="1">IF($C58="","",SUM(IF((INDIRECT($AB58&amp;"!J23:J200")=$B$2)*(INDIRECT($AB58&amp;"!I23:I200")="A")*(INDIRECT($AB58&amp;"!O23:O200")=N$36),1,0)))</f>
        <v/>
      </c>
      <c r="O58" s="162" t="str">
        <f t="shared" si="15"/>
        <v/>
      </c>
      <c r="P58" s="423" t="str">
        <f t="shared" si="16"/>
        <v/>
      </c>
      <c r="Q58" s="208" t="str">
        <f>IF($C58="","",VLOOKUP($A58,Table!$A:$AE,Table!Q$6,FALSE)/$P58)</f>
        <v/>
      </c>
      <c r="R58" s="208" t="str">
        <f>IF(C58="","",VLOOKUP($A58,Table!$A:$AE,Table!R$6,FALSE)/$P58)</f>
        <v/>
      </c>
      <c r="S58" s="164" t="str">
        <f t="shared" si="17"/>
        <v/>
      </c>
      <c r="T58" s="424" t="str">
        <f t="shared" si="18"/>
        <v/>
      </c>
      <c r="U58" s="163" t="str">
        <f t="shared" si="19"/>
        <v/>
      </c>
      <c r="V58" s="18" t="str">
        <f t="shared" si="20"/>
        <v/>
      </c>
      <c r="W58" s="162" t="str">
        <f t="shared" si="21"/>
        <v/>
      </c>
      <c r="X58" s="423" t="str">
        <f t="shared" si="22"/>
        <v/>
      </c>
      <c r="Y58" s="208" t="str">
        <f>IF(C58="","",VLOOKUP($A58,Table!$A:$AE,Table!Z$6,FALSE)/$X58)</f>
        <v/>
      </c>
      <c r="Z58" s="208" t="str">
        <f>IF($C58="","",VLOOKUP($A58,Table!$A:$AE,Table!AA$6,FALSE)/$X58)</f>
        <v/>
      </c>
      <c r="AA58" s="164" t="str">
        <f t="shared" si="23"/>
        <v/>
      </c>
      <c r="AB58" s="126" t="str">
        <f>IF(C58="","",VLOOKUP(A58,Table!A:C,3,FALSE))</f>
        <v/>
      </c>
      <c r="AC58" s="127">
        <f t="shared" si="24"/>
        <v>21</v>
      </c>
      <c r="AD58" s="425" t="str">
        <f>IF(C58="","",VLOOKUP(C58,HAD!$B$6:$W$29,HAD!S$3, FALSE))</f>
        <v/>
      </c>
      <c r="AE58" s="3"/>
    </row>
    <row r="59" spans="1:31" s="17" customFormat="1" ht="15" hidden="1" customHeight="1">
      <c r="A59" s="126">
        <v>22</v>
      </c>
      <c r="B59" s="20" t="str">
        <f t="shared" si="9"/>
        <v/>
      </c>
      <c r="C59" s="279" t="str">
        <f>VLOOKUP(A59,Table!A:C,2,FALSE)</f>
        <v/>
      </c>
      <c r="D59" s="422" t="str">
        <f t="array" aca="1" ref="D59" ca="1">IF($C59="","",SUM(IF((INDIRECT($AB59&amp;"!J23:J200")=$B$2)*(INDIRECT($AB59&amp;"!I23:I200")="H")*(INDIRECT($AB59&amp;"!O23:O200")=D$36),1,0)))</f>
        <v/>
      </c>
      <c r="E59" s="163" t="str">
        <f t="shared" si="10"/>
        <v/>
      </c>
      <c r="F59" s="18" t="str">
        <f t="array" aca="1" ref="F59" ca="1">IF(C59="","",SUM(IF((INDIRECT($AB59&amp;"!J23:J200")=$B$2)*(INDIRECT($AB59&amp;"!I23:I200")="H")*(INDIRECT($AB59&amp;"!O23:O200")=F$36),1,0)))</f>
        <v/>
      </c>
      <c r="G59" s="162" t="str">
        <f t="shared" si="11"/>
        <v/>
      </c>
      <c r="H59" s="423" t="str">
        <f t="shared" si="12"/>
        <v/>
      </c>
      <c r="I59" s="208" t="str">
        <f>IF($C59="","",VLOOKUP($A59,Table!$A:$AE,Table!H$6,FALSE)/$H59)</f>
        <v/>
      </c>
      <c r="J59" s="208" t="str">
        <f>IF($C59="","",VLOOKUP($A59,Table!$A:$AE,Table!I$6,FALSE)/$H59)</f>
        <v/>
      </c>
      <c r="K59" s="164" t="str">
        <f t="shared" si="13"/>
        <v/>
      </c>
      <c r="L59" s="422" t="str">
        <f t="array" aca="1" ref="L59" ca="1">IF(C59="","",SUM(IF((INDIRECT($AB59&amp;"!J23:J200")=$B$2)*(INDIRECT($AB59&amp;"!I23:I200")="A")*(INDIRECT($AB59&amp;"!O23:O200")=L$36),1,0)))</f>
        <v/>
      </c>
      <c r="M59" s="163" t="str">
        <f t="shared" si="14"/>
        <v/>
      </c>
      <c r="N59" s="18" t="str">
        <f t="array" aca="1" ref="N59" ca="1">IF($C59="","",SUM(IF((INDIRECT($AB59&amp;"!J23:J200")=$B$2)*(INDIRECT($AB59&amp;"!I23:I200")="A")*(INDIRECT($AB59&amp;"!O23:O200")=N$36),1,0)))</f>
        <v/>
      </c>
      <c r="O59" s="162" t="str">
        <f t="shared" si="15"/>
        <v/>
      </c>
      <c r="P59" s="423" t="str">
        <f t="shared" si="16"/>
        <v/>
      </c>
      <c r="Q59" s="208" t="str">
        <f>IF($C59="","",VLOOKUP($A59,Table!$A:$AE,Table!Q$6,FALSE)/$P59)</f>
        <v/>
      </c>
      <c r="R59" s="208" t="str">
        <f>IF(C59="","",VLOOKUP($A59,Table!$A:$AE,Table!R$6,FALSE)/$P59)</f>
        <v/>
      </c>
      <c r="S59" s="164" t="str">
        <f t="shared" si="17"/>
        <v/>
      </c>
      <c r="T59" s="424" t="str">
        <f t="shared" si="18"/>
        <v/>
      </c>
      <c r="U59" s="163" t="str">
        <f t="shared" si="19"/>
        <v/>
      </c>
      <c r="V59" s="18" t="str">
        <f t="shared" si="20"/>
        <v/>
      </c>
      <c r="W59" s="162" t="str">
        <f t="shared" si="21"/>
        <v/>
      </c>
      <c r="X59" s="423" t="str">
        <f t="shared" si="22"/>
        <v/>
      </c>
      <c r="Y59" s="208" t="str">
        <f>IF(C59="","",VLOOKUP($A59,Table!$A:$AE,Table!Z$6,FALSE)/$X59)</f>
        <v/>
      </c>
      <c r="Z59" s="208" t="str">
        <f>IF($C59="","",VLOOKUP($A59,Table!$A:$AE,Table!AA$6,FALSE)/$X59)</f>
        <v/>
      </c>
      <c r="AA59" s="164" t="str">
        <f t="shared" si="23"/>
        <v/>
      </c>
      <c r="AB59" s="126" t="str">
        <f>IF(C59="","",VLOOKUP(A59,Table!A:C,3,FALSE))</f>
        <v/>
      </c>
      <c r="AC59" s="127">
        <f t="shared" si="24"/>
        <v>22</v>
      </c>
      <c r="AD59" s="425" t="str">
        <f>IF(C59="","",VLOOKUP(C59,HAD!$B$6:$W$29,HAD!S$3, FALSE))</f>
        <v/>
      </c>
      <c r="AE59" s="3"/>
    </row>
    <row r="60" spans="1:31" s="17" customFormat="1" ht="15" hidden="1" customHeight="1">
      <c r="A60" s="126">
        <v>23</v>
      </c>
      <c r="B60" s="20" t="str">
        <f t="shared" si="9"/>
        <v/>
      </c>
      <c r="C60" s="279" t="str">
        <f>VLOOKUP(A60,Table!A:C,2,FALSE)</f>
        <v/>
      </c>
      <c r="D60" s="422" t="str">
        <f t="array" aca="1" ref="D60" ca="1">IF($C60="","",SUM(IF((INDIRECT($AB60&amp;"!J23:J200")=$B$2)*(INDIRECT($AB60&amp;"!I23:I200")="H")*(INDIRECT($AB60&amp;"!O23:O200")=D$36),1,0)))</f>
        <v/>
      </c>
      <c r="E60" s="163" t="str">
        <f t="shared" si="10"/>
        <v/>
      </c>
      <c r="F60" s="18" t="str">
        <f t="array" aca="1" ref="F60" ca="1">IF(C60="","",SUM(IF((INDIRECT($AB60&amp;"!J23:J200")=$B$2)*(INDIRECT($AB60&amp;"!I23:I200")="H")*(INDIRECT($AB60&amp;"!O23:O200")=F$36),1,0)))</f>
        <v/>
      </c>
      <c r="G60" s="162" t="str">
        <f t="shared" si="11"/>
        <v/>
      </c>
      <c r="H60" s="423" t="str">
        <f t="shared" si="12"/>
        <v/>
      </c>
      <c r="I60" s="208" t="str">
        <f>IF($C60="","",VLOOKUP($A60,Table!$A:$AE,Table!H$6,FALSE)/$H60)</f>
        <v/>
      </c>
      <c r="J60" s="208" t="str">
        <f>IF($C60="","",VLOOKUP($A60,Table!$A:$AE,Table!I$6,FALSE)/$H60)</f>
        <v/>
      </c>
      <c r="K60" s="164" t="str">
        <f t="shared" si="13"/>
        <v/>
      </c>
      <c r="L60" s="422" t="str">
        <f t="array" aca="1" ref="L60" ca="1">IF(C60="","",SUM(IF((INDIRECT($AB60&amp;"!J23:J200")=$B$2)*(INDIRECT($AB60&amp;"!I23:I200")="A")*(INDIRECT($AB60&amp;"!O23:O200")=L$36),1,0)))</f>
        <v/>
      </c>
      <c r="M60" s="163" t="str">
        <f t="shared" si="14"/>
        <v/>
      </c>
      <c r="N60" s="18" t="str">
        <f t="array" aca="1" ref="N60" ca="1">IF($C60="","",SUM(IF((INDIRECT($AB60&amp;"!J23:J200")=$B$2)*(INDIRECT($AB60&amp;"!I23:I200")="A")*(INDIRECT($AB60&amp;"!O23:O200")=N$36),1,0)))</f>
        <v/>
      </c>
      <c r="O60" s="162" t="str">
        <f t="shared" si="15"/>
        <v/>
      </c>
      <c r="P60" s="423" t="str">
        <f t="shared" si="16"/>
        <v/>
      </c>
      <c r="Q60" s="208" t="str">
        <f>IF($C60="","",VLOOKUP($A60,Table!$A:$AE,Table!Q$6,FALSE)/$P60)</f>
        <v/>
      </c>
      <c r="R60" s="208" t="str">
        <f>IF(C60="","",VLOOKUP($A60,Table!$A:$AE,Table!R$6,FALSE)/$P60)</f>
        <v/>
      </c>
      <c r="S60" s="164" t="str">
        <f t="shared" si="17"/>
        <v/>
      </c>
      <c r="T60" s="424" t="str">
        <f t="shared" si="18"/>
        <v/>
      </c>
      <c r="U60" s="163" t="str">
        <f t="shared" si="19"/>
        <v/>
      </c>
      <c r="V60" s="18" t="str">
        <f t="shared" si="20"/>
        <v/>
      </c>
      <c r="W60" s="162" t="str">
        <f t="shared" si="21"/>
        <v/>
      </c>
      <c r="X60" s="423" t="str">
        <f t="shared" si="22"/>
        <v/>
      </c>
      <c r="Y60" s="208" t="str">
        <f>IF(C60="","",VLOOKUP($A60,Table!$A:$AE,Table!Z$6,FALSE)/$X60)</f>
        <v/>
      </c>
      <c r="Z60" s="208" t="str">
        <f>IF($C60="","",VLOOKUP($A60,Table!$A:$AE,Table!AA$6,FALSE)/$X60)</f>
        <v/>
      </c>
      <c r="AA60" s="164" t="str">
        <f t="shared" si="23"/>
        <v/>
      </c>
      <c r="AB60" s="126" t="str">
        <f>IF(C60="","",VLOOKUP(A60,Table!A:C,3,FALSE))</f>
        <v/>
      </c>
      <c r="AC60" s="127">
        <f t="shared" si="24"/>
        <v>23</v>
      </c>
      <c r="AD60" s="425" t="str">
        <f>IF(C60="","",VLOOKUP(C60,HAD!$B$6:$W$29,HAD!S$3, FALSE))</f>
        <v/>
      </c>
      <c r="AE60" s="3"/>
    </row>
    <row r="61" spans="1:31" s="17" customFormat="1" ht="15" hidden="1" customHeight="1" thickBot="1">
      <c r="A61" s="130">
        <v>24</v>
      </c>
      <c r="B61" s="20" t="str">
        <f t="shared" si="9"/>
        <v/>
      </c>
      <c r="C61" s="279" t="str">
        <f>VLOOKUP(A61,Table!A:C,2,FALSE)</f>
        <v/>
      </c>
      <c r="D61" s="422" t="str">
        <f t="array" aca="1" ref="D61" ca="1">IF($C61="","",SUM(IF((INDIRECT($AB61&amp;"!J23:J200")=$B$2)*(INDIRECT($AB61&amp;"!I23:I200")="H")*(INDIRECT($AB61&amp;"!O23:O200")=D$36),1,0)))</f>
        <v/>
      </c>
      <c r="E61" s="163" t="str">
        <f>IF(H61="","",D61/H61)</f>
        <v/>
      </c>
      <c r="F61" s="18" t="str">
        <f t="array" aca="1" ref="F61" ca="1">IF(C61="","",SUM(IF((INDIRECT($AB61&amp;"!J23:J200")=$B$2)*(INDIRECT($AB61&amp;"!I23:I200")="H")*(INDIRECT($AB61&amp;"!O23:O200")=F$36),1,0)))</f>
        <v/>
      </c>
      <c r="G61" s="162" t="str">
        <f t="shared" si="11"/>
        <v/>
      </c>
      <c r="H61" s="423" t="str">
        <f t="shared" si="12"/>
        <v/>
      </c>
      <c r="I61" s="208" t="str">
        <f>IF($C61="","",VLOOKUP($A61,Table!$A:$AE,Table!H$6,FALSE)/$H61)</f>
        <v/>
      </c>
      <c r="J61" s="208" t="str">
        <f>IF($C61="","",VLOOKUP($A61,Table!$A:$AE,Table!I$6,FALSE)/$H61)</f>
        <v/>
      </c>
      <c r="K61" s="164" t="str">
        <f t="shared" si="13"/>
        <v/>
      </c>
      <c r="L61" s="422" t="str">
        <f t="array" aca="1" ref="L61" ca="1">IF(C61="","",SUM(IF((INDIRECT($AB61&amp;"!J23:J200")=$B$2)*(INDIRECT($AB61&amp;"!I23:I200")="A")*(INDIRECT($AB61&amp;"!O23:O200")=L$36),1,0)))</f>
        <v/>
      </c>
      <c r="M61" s="163" t="str">
        <f t="shared" si="14"/>
        <v/>
      </c>
      <c r="N61" s="18" t="str">
        <f t="array" aca="1" ref="N61" ca="1">IF($C61="","",SUM(IF((INDIRECT($AB61&amp;"!J23:J200")=$B$2)*(INDIRECT($AB61&amp;"!I23:I200")="A")*(INDIRECT($AB61&amp;"!O23:O200")=N$36),1,0)))</f>
        <v/>
      </c>
      <c r="O61" s="162" t="str">
        <f t="shared" si="15"/>
        <v/>
      </c>
      <c r="P61" s="423" t="str">
        <f t="shared" si="16"/>
        <v/>
      </c>
      <c r="Q61" s="208" t="str">
        <f>IF($C61="","",VLOOKUP($A61,Table!$A:$AE,Table!Q$6,FALSE)/$P61)</f>
        <v/>
      </c>
      <c r="R61" s="208" t="str">
        <f>IF(C61="","",VLOOKUP($A61,Table!$A:$AE,Table!R$6,FALSE)/$P61)</f>
        <v/>
      </c>
      <c r="S61" s="164" t="str">
        <f t="shared" si="17"/>
        <v/>
      </c>
      <c r="T61" s="424" t="str">
        <f t="shared" si="18"/>
        <v/>
      </c>
      <c r="U61" s="163" t="str">
        <f t="shared" si="19"/>
        <v/>
      </c>
      <c r="V61" s="18" t="str">
        <f t="shared" si="20"/>
        <v/>
      </c>
      <c r="W61" s="162" t="str">
        <f t="shared" si="21"/>
        <v/>
      </c>
      <c r="X61" s="423" t="str">
        <f t="shared" si="22"/>
        <v/>
      </c>
      <c r="Y61" s="208" t="str">
        <f>IF(C61="","",VLOOKUP($A61,Table!$A:$AE,Table!Z$6,FALSE)/$X61)</f>
        <v/>
      </c>
      <c r="Z61" s="208" t="str">
        <f>IF($C61="","",VLOOKUP($A61,Table!$A:$AE,Table!AA$6,FALSE)/$X61)</f>
        <v/>
      </c>
      <c r="AA61" s="164" t="str">
        <f t="shared" si="23"/>
        <v/>
      </c>
      <c r="AB61" s="126" t="str">
        <f>IF(C61="","",VLOOKUP(A61,Table!A:C,3,FALSE))</f>
        <v/>
      </c>
      <c r="AC61" s="127">
        <f t="shared" si="24"/>
        <v>24</v>
      </c>
      <c r="AD61" s="425" t="str">
        <f>IF(C61="","",VLOOKUP(C61,HAD!$B$6:$W$29,HAD!S$3, FALSE))</f>
        <v/>
      </c>
      <c r="AE61" s="3"/>
    </row>
    <row r="62" spans="1:31" s="17" customFormat="1" ht="15" customHeight="1" thickBot="1">
      <c r="B62" s="20"/>
      <c r="C62" s="426" t="s">
        <v>124</v>
      </c>
      <c r="D62" s="427">
        <f ca="1">IF($B$2=0,"",SUM(D38:D61))</f>
        <v>146</v>
      </c>
      <c r="E62" s="428">
        <f ca="1">IF($B$2=0,"",D62/H62)</f>
        <v>0.47712418300653597</v>
      </c>
      <c r="F62" s="429">
        <f ca="1">IF($B$2=0,"",SUM(F38:F61))</f>
        <v>160</v>
      </c>
      <c r="G62" s="173">
        <f ca="1">IF($B$2=0,"",F62/H62)</f>
        <v>0.52287581699346408</v>
      </c>
      <c r="H62" s="429">
        <f ca="1">IF($B$2=0,"",SUM(H38:H61))</f>
        <v>306</v>
      </c>
      <c r="I62" s="174">
        <f ca="1">IF(H62="","",Table!H33/$H62)</f>
        <v>1.369281045751634</v>
      </c>
      <c r="J62" s="174">
        <f ca="1">IF(H62="","",Table!I33/$H62)</f>
        <v>1.2222222222222223</v>
      </c>
      <c r="K62" s="176">
        <f ca="1">IF(H62="","",J62+I62)</f>
        <v>2.5915032679738563</v>
      </c>
      <c r="L62" s="427">
        <f ca="1">IF($B$2=0,"",SUM(L38:L61))</f>
        <v>146</v>
      </c>
      <c r="M62" s="428">
        <f ca="1">IF($B$2=0,"",L62/P62)</f>
        <v>0.47712418300653597</v>
      </c>
      <c r="N62" s="429">
        <f ca="1">IF($B$2=0,"",SUM(N38:N61))</f>
        <v>160</v>
      </c>
      <c r="O62" s="173">
        <f ca="1">IF($B$2=0,"",N62/P62)</f>
        <v>0.52287581699346408</v>
      </c>
      <c r="P62" s="429">
        <f ca="1">IF($B$2=0,"",SUM(P38:P61))</f>
        <v>306</v>
      </c>
      <c r="Q62" s="174">
        <f ca="1">IF(P62="","",Table!Q33/$P62)</f>
        <v>1.2222222222222223</v>
      </c>
      <c r="R62" s="214">
        <f ca="1">IF(P62="","",Table!R33/$P62)</f>
        <v>1.369281045751634</v>
      </c>
      <c r="S62" s="176">
        <f ca="1">IF(P62="","",R62+Q62)</f>
        <v>2.5915032679738563</v>
      </c>
      <c r="T62" s="172">
        <f ca="1">IF($B$2=0,"",SUM(T38:T61)/2)</f>
        <v>146</v>
      </c>
      <c r="U62" s="428">
        <f ca="1">IF($B$2=0,"",T62/X62)</f>
        <v>0.47712418300653597</v>
      </c>
      <c r="V62" s="439">
        <f ca="1">IF($B$2=0,"",SUM(V38:V61)/2)</f>
        <v>160</v>
      </c>
      <c r="W62" s="173">
        <f ca="1">IF($B$2=0,"",V62/X62)</f>
        <v>0.52287581699346408</v>
      </c>
      <c r="X62" s="433">
        <f ca="1">IF($B$2=0,"",V62+T62)</f>
        <v>306</v>
      </c>
      <c r="Y62" s="214">
        <f ca="1">IF($B$2=0,"",Table!Z33/Table!$V33)</f>
        <v>1.2957516339869282</v>
      </c>
      <c r="Z62" s="174">
        <f ca="1">IF($B$2=0,"",Table!AA33/Table!$V33)</f>
        <v>1.2957516339869282</v>
      </c>
      <c r="AA62" s="213">
        <f ca="1">IF($B$2=0,"",Z62+Y62)</f>
        <v>2.5915032679738563</v>
      </c>
      <c r="AB62" s="432" t="s">
        <v>124</v>
      </c>
      <c r="AC62" s="431"/>
      <c r="AD62" s="434">
        <f ca="1">IF(B$2=0,"",Table!X62/Table!V62)</f>
        <v>0.23856209150326799</v>
      </c>
    </row>
    <row r="63" spans="1:31" s="17" customFormat="1" ht="13.5" thickTop="1">
      <c r="B63" s="440"/>
      <c r="AC63" s="20"/>
    </row>
    <row r="64" spans="1:31" s="17" customFormat="1" ht="13.5" thickBot="1">
      <c r="A64" s="25" t="s">
        <v>125</v>
      </c>
      <c r="AC64" s="20"/>
    </row>
    <row r="65" spans="1:33" s="17" customFormat="1" ht="13.5" thickBot="1">
      <c r="A65" s="23"/>
      <c r="B65" s="436">
        <f>Table!C34</f>
        <v>0</v>
      </c>
      <c r="C65" s="23">
        <v>2</v>
      </c>
      <c r="D65" s="23">
        <v>3</v>
      </c>
      <c r="E65" s="23">
        <v>4</v>
      </c>
      <c r="F65" s="23">
        <v>5</v>
      </c>
      <c r="G65" s="23">
        <v>6</v>
      </c>
      <c r="H65" s="23">
        <v>7</v>
      </c>
      <c r="I65" s="23">
        <v>8</v>
      </c>
      <c r="J65" s="23">
        <v>9</v>
      </c>
      <c r="K65" s="23">
        <v>10</v>
      </c>
      <c r="L65" s="23">
        <v>11</v>
      </c>
      <c r="M65" s="23">
        <v>12</v>
      </c>
      <c r="N65" s="23">
        <v>13</v>
      </c>
      <c r="O65" s="23">
        <v>14</v>
      </c>
      <c r="P65" s="23">
        <v>15</v>
      </c>
      <c r="Q65" s="23">
        <v>16</v>
      </c>
      <c r="R65" s="23">
        <v>17</v>
      </c>
      <c r="S65" s="23">
        <v>18</v>
      </c>
      <c r="T65" s="23">
        <v>19</v>
      </c>
      <c r="U65" s="23">
        <v>20</v>
      </c>
      <c r="V65" s="23">
        <v>21</v>
      </c>
      <c r="W65" s="23">
        <v>22</v>
      </c>
      <c r="X65" s="23">
        <v>23</v>
      </c>
      <c r="Y65" s="23">
        <v>24</v>
      </c>
      <c r="Z65" s="23">
        <v>25</v>
      </c>
      <c r="AA65" s="23">
        <v>26</v>
      </c>
      <c r="AB65" s="23">
        <v>27</v>
      </c>
      <c r="AC65" s="23">
        <v>28</v>
      </c>
      <c r="AD65" s="23">
        <v>29</v>
      </c>
    </row>
    <row r="66" spans="1:33" s="17" customFormat="1">
      <c r="A66" s="28" t="s">
        <v>88</v>
      </c>
      <c r="B66" s="19" t="s">
        <v>121</v>
      </c>
      <c r="C66" s="437"/>
      <c r="D66" s="390" t="s">
        <v>109</v>
      </c>
      <c r="E66" s="390"/>
      <c r="F66" s="30"/>
      <c r="G66" s="261"/>
      <c r="H66" s="260"/>
      <c r="I66" s="260"/>
      <c r="J66" s="260"/>
      <c r="K66" s="260"/>
      <c r="L66" s="29" t="s">
        <v>110</v>
      </c>
      <c r="M66" s="260"/>
      <c r="N66" s="30"/>
      <c r="O66" s="260"/>
      <c r="P66" s="260"/>
      <c r="Q66" s="260"/>
      <c r="R66" s="260"/>
      <c r="S66" s="261"/>
      <c r="T66" s="29" t="s">
        <v>111</v>
      </c>
      <c r="U66" s="260"/>
      <c r="V66" s="31"/>
      <c r="W66" s="260"/>
      <c r="X66" s="391"/>
      <c r="Y66" s="392"/>
      <c r="Z66" s="392"/>
      <c r="AA66" s="393"/>
      <c r="AB66" s="394"/>
      <c r="AC66" s="438" t="str">
        <f>A66</f>
        <v>Pos</v>
      </c>
      <c r="AD66" s="396"/>
    </row>
    <row r="67" spans="1:33" s="17" customFormat="1">
      <c r="A67" s="37"/>
      <c r="B67" s="19"/>
      <c r="C67" s="110" t="s">
        <v>113</v>
      </c>
      <c r="D67" s="397" t="s">
        <v>114</v>
      </c>
      <c r="E67" s="398"/>
      <c r="F67" s="399" t="s">
        <v>115</v>
      </c>
      <c r="G67" s="400"/>
      <c r="H67" s="401"/>
      <c r="I67" s="311" t="s">
        <v>116</v>
      </c>
      <c r="J67" s="311"/>
      <c r="K67" s="311"/>
      <c r="L67" s="397" t="s">
        <v>114</v>
      </c>
      <c r="M67" s="398"/>
      <c r="N67" s="399" t="s">
        <v>115</v>
      </c>
      <c r="O67" s="400"/>
      <c r="P67" s="401"/>
      <c r="Q67" s="402" t="s">
        <v>116</v>
      </c>
      <c r="R67" s="311"/>
      <c r="S67" s="403"/>
      <c r="T67" s="397" t="s">
        <v>114</v>
      </c>
      <c r="U67" s="398"/>
      <c r="V67" s="399" t="s">
        <v>115</v>
      </c>
      <c r="W67" s="400"/>
      <c r="X67" s="188"/>
      <c r="Y67" s="402" t="s">
        <v>116</v>
      </c>
      <c r="Z67" s="311"/>
      <c r="AA67" s="312"/>
      <c r="AB67" s="112" t="s">
        <v>122</v>
      </c>
      <c r="AC67" s="404"/>
      <c r="AD67" s="405" t="s">
        <v>117</v>
      </c>
    </row>
    <row r="68" spans="1:33" s="17" customFormat="1" ht="13.5" thickBot="1">
      <c r="A68" s="406"/>
      <c r="B68" s="19"/>
      <c r="C68" s="406"/>
      <c r="D68" s="407" t="s">
        <v>118</v>
      </c>
      <c r="E68" s="408" t="s">
        <v>119</v>
      </c>
      <c r="F68" s="409" t="s">
        <v>118</v>
      </c>
      <c r="G68" s="410" t="s">
        <v>11</v>
      </c>
      <c r="H68" s="411"/>
      <c r="I68" s="411" t="s">
        <v>12</v>
      </c>
      <c r="J68" s="411" t="s">
        <v>3</v>
      </c>
      <c r="K68" s="412" t="s">
        <v>123</v>
      </c>
      <c r="L68" s="407" t="s">
        <v>118</v>
      </c>
      <c r="M68" s="408" t="s">
        <v>119</v>
      </c>
      <c r="N68" s="409" t="s">
        <v>118</v>
      </c>
      <c r="O68" s="410" t="s">
        <v>11</v>
      </c>
      <c r="P68" s="411"/>
      <c r="Q68" s="413" t="s">
        <v>12</v>
      </c>
      <c r="R68" s="411" t="s">
        <v>3</v>
      </c>
      <c r="S68" s="412" t="s">
        <v>13</v>
      </c>
      <c r="T68" s="407" t="s">
        <v>118</v>
      </c>
      <c r="U68" s="408" t="s">
        <v>119</v>
      </c>
      <c r="V68" s="409" t="s">
        <v>118</v>
      </c>
      <c r="W68" s="414" t="s">
        <v>11</v>
      </c>
      <c r="X68" s="413"/>
      <c r="Y68" s="413" t="s">
        <v>12</v>
      </c>
      <c r="Z68" s="411" t="s">
        <v>3</v>
      </c>
      <c r="AA68" s="266" t="s">
        <v>13</v>
      </c>
      <c r="AB68" s="415"/>
      <c r="AC68" s="404"/>
      <c r="AD68" s="416" t="s">
        <v>119</v>
      </c>
    </row>
    <row r="69" spans="1:33" s="17" customFormat="1">
      <c r="A69" s="274">
        <f ca="1">A7</f>
        <v>7</v>
      </c>
      <c r="B69" s="20" t="e">
        <f ca="1">IF(AE69="Y",AA69+U69/100-A69/10000000,"")</f>
        <v>#DIV/0!</v>
      </c>
      <c r="C69" s="274" t="str">
        <f ca="1">C7</f>
        <v>Urawa_Reds</v>
      </c>
      <c r="D69" s="417">
        <f t="array" aca="1" ref="D69" ca="1">IF($AE69="Y",SUM(IF((INDIRECT($AB69&amp;"!J23:J200")=$B$2)*(INDIRECT($AB69&amp;"!I23:I200")="H")*(INDIRECT($AB69&amp;"!O23:O200")=D$36)*(INDIRECT($AB69&amp;"!e23:E200")=$AE69),1,0)),"-")</f>
        <v>0</v>
      </c>
      <c r="E69" s="160" t="e">
        <f ca="1">IF($AE69="Y",D69/H69,"-")</f>
        <v>#DIV/0!</v>
      </c>
      <c r="F69" s="418">
        <f t="array" aca="1" ref="F69" ca="1">IF($AE69="Y",SUM(IF((INDIRECT($AB69&amp;"!J23:J200")=$B$2)*(INDIRECT($AB69&amp;"!I23:I200")="H")*(INDIRECT($AB69&amp;"!O23:O200")=F$36)*(INDIRECT($AB69&amp;"!e23:E200")=$AE69),1,0)),"-")</f>
        <v>0</v>
      </c>
      <c r="G69" s="162" t="e">
        <f ca="1">IF($AE69="Y",F69/H69,"-")</f>
        <v>#DIV/0!</v>
      </c>
      <c r="H69" s="419">
        <f ca="1">IF($AE69="Y",D69+F69,"-")</f>
        <v>0</v>
      </c>
      <c r="I69" s="164">
        <f t="array" aca="1" ref="I69" ca="1">IF($AE69="Y",SUM(IF((INDIRECT($AB69&amp;"!$J23:$J200")=$B$2)*(INDIRECT($AB69&amp;"!$I23:$I200")="H")*(INDIRECT($AB69&amp;"!e23:E200")=$AE69),INDIRECT($AB69&amp;"!$K23:$K200")/H69,0)),"-")</f>
        <v>0</v>
      </c>
      <c r="J69" s="164">
        <f t="array" aca="1" ref="J69" ca="1">IF($AE69="Y",SUM(IF((INDIRECT($AB69&amp;"!$J23:$J200")=$B$2)*(INDIRECT($AB69&amp;"!$I23:$I200")="H")*(INDIRECT($AB69&amp;"!e23:E200")=$AE69),INDIRECT($AB69&amp;"!$L23:$L200")/H69,0)),"-")</f>
        <v>0</v>
      </c>
      <c r="K69" s="164">
        <f ca="1">IF($AE69="Y",I69+J69,"-")</f>
        <v>0</v>
      </c>
      <c r="L69" s="417">
        <f t="array" aca="1" ref="L69" ca="1">IF($AE69="Y",SUM(IF((INDIRECT($AB69&amp;"!J23:J200")=$B$2)*(INDIRECT($AB69&amp;"!I23:I200")="A")*(INDIRECT($AB69&amp;"!O23:O200")=L$36)*(INDIRECT($AB69&amp;"!e23:E200")=$AE69),1,0)),"-")</f>
        <v>0</v>
      </c>
      <c r="M69" s="160" t="e">
        <f ca="1">IF($AE69="Y",L69/P69,"-")</f>
        <v>#DIV/0!</v>
      </c>
      <c r="N69" s="418">
        <f t="array" aca="1" ref="N69" ca="1">IF($AE69="Y",SUM(IF((INDIRECT($AB69&amp;"!J23:J200")=$B$2)*(INDIRECT($AB69&amp;"!I23:I200")="A")*(INDIRECT($AB69&amp;"!O23:O200")=N$36)*(INDIRECT($AB69&amp;"!e23:E200")=$AE69),1,0)),"-")</f>
        <v>0</v>
      </c>
      <c r="O69" s="162" t="e">
        <f ca="1">IF($AE69="Y",N69/P69,"-")</f>
        <v>#DIV/0!</v>
      </c>
      <c r="P69" s="419">
        <f ca="1">IF($AE69="Y",L69+N69,"-")</f>
        <v>0</v>
      </c>
      <c r="Q69" s="164">
        <f t="array" aca="1" ref="Q69" ca="1">IF($AE69="Y",SUM(IF((INDIRECT($AB69&amp;"!$J23:$J200")=$B$2)*(INDIRECT($AB69&amp;"!$I23:$I200")="A")*(INDIRECT($AB69&amp;"!e23:E200")=$AE69),INDIRECT($AB69&amp;"!$K23:$K200")/P69,0)),"-")</f>
        <v>0</v>
      </c>
      <c r="R69" s="164">
        <f t="array" aca="1" ref="R69" ca="1">IF($AE69="Y",SUM(IF((INDIRECT($AB69&amp;"!$J23:$J200")=$B$2)*(INDIRECT($AB69&amp;"!$I23:$I200")="A")*(INDIRECT($AB69&amp;"!e23:E200")=$AE69),INDIRECT($AB69&amp;"!$L23:$L200")/P69,0)),"-")</f>
        <v>0</v>
      </c>
      <c r="S69" s="164">
        <f ca="1">IF($AE69="Y",Q69+R69,"-")</f>
        <v>0</v>
      </c>
      <c r="T69" s="420">
        <f ca="1">IF($AE69="Y",L69+D69,"-")</f>
        <v>0</v>
      </c>
      <c r="U69" s="160" t="e">
        <f ca="1">IF($AE69="Y",T69/X69,"-")</f>
        <v>#DIV/0!</v>
      </c>
      <c r="V69" s="418">
        <f ca="1">IF($AE69="Y",N69+F69,"-")</f>
        <v>0</v>
      </c>
      <c r="W69" s="162" t="e">
        <f ca="1">IF($AE69="Y",V69/X69,"-")</f>
        <v>#DIV/0!</v>
      </c>
      <c r="X69" s="419">
        <f ca="1">IF($AE69="Y",T69+V69,"-")</f>
        <v>0</v>
      </c>
      <c r="Y69" s="164">
        <f t="array" aca="1" ref="Y69" ca="1">IF($AE69="Y",SUM(IF((INDIRECT($AB69&amp;"!$J23:$J200")=$B$2)*(INDIRECT($AB69&amp;"!e23:E200")=$AE69),INDIRECT($AB69&amp;"!$K23:$K200")/X69,0)),"-")</f>
        <v>0</v>
      </c>
      <c r="Z69" s="164">
        <f t="array" aca="1" ref="Z69" ca="1">IF($AE69="Y",SUM(IF((INDIRECT($AB69&amp;"!$J23:$J200")=$B$2)*(INDIRECT($AB69&amp;"!e23:E200")=$AE69),INDIRECT($AB69&amp;"!$L23:$L200")/X69,0)),"-")</f>
        <v>0</v>
      </c>
      <c r="AA69" s="164">
        <f ca="1">IF($AE69="Y",Y69+Z69,"-")</f>
        <v>0</v>
      </c>
      <c r="AB69" s="274" t="str">
        <f ca="1">IF($AE69="Y",VLOOKUP(C69,Table!B:C,2,FALSE),"")</f>
        <v>Urawa_Reds</v>
      </c>
      <c r="AC69" s="276">
        <f ca="1">A69</f>
        <v>7</v>
      </c>
      <c r="AD69" s="421" t="e">
        <f ca="1">IF($AE69="Y",VLOOKUP(C69,HAD!$B$35:$W$58,HAD!S$3, FALSE),"")</f>
        <v>#DIV/0!</v>
      </c>
      <c r="AE69" s="105" t="str">
        <f ca="1">IF(C69="","",VLOOKUP(C69,Table!$B$38:$AO$61,Table!$AO$35-1,FALSE))</f>
        <v>Y</v>
      </c>
    </row>
    <row r="70" spans="1:33">
      <c r="A70" s="274">
        <f t="shared" ref="A70:A92" ca="1" si="25">A8</f>
        <v>3</v>
      </c>
      <c r="B70" s="20" t="e">
        <f t="shared" ref="B70:B92" ca="1" si="26">IF(AE70="Y",AA70+U70/100-A70/10000000,"")</f>
        <v>#DIV/0!</v>
      </c>
      <c r="C70" s="274" t="str">
        <f t="shared" ref="C70:C92" ca="1" si="27">C8</f>
        <v>Cerezo_Osaka</v>
      </c>
      <c r="D70" s="417">
        <f t="array" aca="1" ref="D70" ca="1">IF($AE70="Y",SUM(IF((INDIRECT($AB70&amp;"!J23:J200")=$B$2)*(INDIRECT($AB70&amp;"!I23:I200")="H")*(INDIRECT($AB70&amp;"!O23:O200")=D$36)*(INDIRECT($AB70&amp;"!e23:E200")=$AE70),1,0)),"-")</f>
        <v>0</v>
      </c>
      <c r="E70" s="160" t="e">
        <f t="shared" ref="E70:E92" ca="1" si="28">IF($AE70="Y",D70/H70,"-")</f>
        <v>#DIV/0!</v>
      </c>
      <c r="F70" s="418">
        <f t="array" aca="1" ref="F70" ca="1">IF($AE70="Y",SUM(IF((INDIRECT($AB70&amp;"!J23:J200")=$B$2)*(INDIRECT($AB70&amp;"!I23:I200")="H")*(INDIRECT($AB70&amp;"!O23:O200")=F$36)*(INDIRECT($AB70&amp;"!e23:E200")=$AE70),1,0)),"-")</f>
        <v>0</v>
      </c>
      <c r="G70" s="162" t="e">
        <f t="shared" ref="G70:G92" ca="1" si="29">IF($AE70="Y",F70/H70,"-")</f>
        <v>#DIV/0!</v>
      </c>
      <c r="H70" s="419">
        <f t="shared" ref="H70:H92" ca="1" si="30">IF($AE70="Y",D70+F70,"-")</f>
        <v>0</v>
      </c>
      <c r="I70" s="164">
        <f t="array" aca="1" ref="I70" ca="1">IF($AE70="Y",SUM(IF((INDIRECT($AB70&amp;"!$J23:$J200")=$B$2)*(INDIRECT($AB70&amp;"!$I23:$I200")="H")*(INDIRECT($AB70&amp;"!e23:E200")=$AE70),INDIRECT($AB70&amp;"!$K23:$K200")/H70,0)),"-")</f>
        <v>0</v>
      </c>
      <c r="J70" s="164">
        <f t="array" aca="1" ref="J70" ca="1">IF($AE70="Y",SUM(IF((INDIRECT($AB70&amp;"!$J23:$J200")=$B$2)*(INDIRECT($AB70&amp;"!$I23:$I200")="H")*(INDIRECT($AB70&amp;"!e23:E200")=$AE70),INDIRECT($AB70&amp;"!$L23:$L200")/H70,0)),"-")</f>
        <v>0</v>
      </c>
      <c r="K70" s="164">
        <f t="shared" ref="K70:K92" ca="1" si="31">IF($AE70="Y",I70+J70,"-")</f>
        <v>0</v>
      </c>
      <c r="L70" s="417">
        <f t="array" aca="1" ref="L70" ca="1">IF($AE70="Y",SUM(IF((INDIRECT($AB70&amp;"!J23:J200")=$B$2)*(INDIRECT($AB70&amp;"!I23:I200")="A")*(INDIRECT($AB70&amp;"!O23:O200")=L$36)*(INDIRECT($AB70&amp;"!e23:E200")=$AE70),1,0)),"-")</f>
        <v>0</v>
      </c>
      <c r="M70" s="160" t="e">
        <f t="shared" ref="M70:M92" ca="1" si="32">IF($AE70="Y",L70/P70,"-")</f>
        <v>#DIV/0!</v>
      </c>
      <c r="N70" s="418">
        <f t="array" aca="1" ref="N70" ca="1">IF($AE70="Y",SUM(IF((INDIRECT($AB70&amp;"!J23:J200")=$B$2)*(INDIRECT($AB70&amp;"!I23:I200")="A")*(INDIRECT($AB70&amp;"!O23:O200")=N$36)*(INDIRECT($AB70&amp;"!e23:E200")=$AE70),1,0)),"-")</f>
        <v>0</v>
      </c>
      <c r="O70" s="162" t="e">
        <f t="shared" ref="O70:O92" ca="1" si="33">IF($AE70="Y",N70/P70,"-")</f>
        <v>#DIV/0!</v>
      </c>
      <c r="P70" s="419">
        <f t="shared" ref="P70:P92" ca="1" si="34">IF($AE70="Y",L70+N70,"-")</f>
        <v>0</v>
      </c>
      <c r="Q70" s="164">
        <f t="array" aca="1" ref="Q70" ca="1">IF($AE70="Y",SUM(IF((INDIRECT($AB70&amp;"!$J23:$J200")=$B$2)*(INDIRECT($AB70&amp;"!$I23:$I200")="A")*(INDIRECT($AB70&amp;"!e23:E200")=$AE70),INDIRECT($AB70&amp;"!$K23:$K200")/P70,0)),"-")</f>
        <v>0</v>
      </c>
      <c r="R70" s="164">
        <f t="array" aca="1" ref="R70" ca="1">IF($AE70="Y",SUM(IF((INDIRECT($AB70&amp;"!$J23:$J200")=$B$2)*(INDIRECT($AB70&amp;"!$I23:$I200")="A")*(INDIRECT($AB70&amp;"!e23:E200")=$AE70),INDIRECT($AB70&amp;"!$L23:$L200")/P70,0)),"-")</f>
        <v>0</v>
      </c>
      <c r="S70" s="164">
        <f t="shared" ref="S70:S92" ca="1" si="35">IF($AE70="Y",Q70+R70,"-")</f>
        <v>0</v>
      </c>
      <c r="T70" s="420">
        <f t="shared" ref="T70:T92" ca="1" si="36">IF($AE70="Y",L70+D70,"-")</f>
        <v>0</v>
      </c>
      <c r="U70" s="160" t="e">
        <f t="shared" ref="U70:U92" ca="1" si="37">IF($AE70="Y",T70/X70,"-")</f>
        <v>#DIV/0!</v>
      </c>
      <c r="V70" s="418">
        <f t="shared" ref="V70:V92" ca="1" si="38">IF($AE70="Y",N70+F70,"-")</f>
        <v>0</v>
      </c>
      <c r="W70" s="162" t="e">
        <f t="shared" ref="W70:W92" ca="1" si="39">IF($AE70="Y",V70/X70,"-")</f>
        <v>#DIV/0!</v>
      </c>
      <c r="X70" s="419">
        <f t="shared" ref="X70:X92" ca="1" si="40">IF($AE70="Y",T70+V70,"-")</f>
        <v>0</v>
      </c>
      <c r="Y70" s="164">
        <f t="array" aca="1" ref="Y70" ca="1">IF($AE70="Y",SUM(IF((INDIRECT($AB70&amp;"!$J23:$J200")=$B$2)*(INDIRECT($AB70&amp;"!e23:E200")=$AE70),INDIRECT($AB70&amp;"!$K23:$K200")/X70,0)),"-")</f>
        <v>0</v>
      </c>
      <c r="Z70" s="164">
        <f t="array" aca="1" ref="Z70" ca="1">IF($AE70="Y",SUM(IF((INDIRECT($AB70&amp;"!$J23:$J200")=$B$2)*(INDIRECT($AB70&amp;"!e23:E200")=$AE70),INDIRECT($AB70&amp;"!$L23:$L200")/X70,0)),"-")</f>
        <v>0</v>
      </c>
      <c r="AA70" s="164">
        <f t="shared" ref="AA70:AA92" ca="1" si="41">IF($AE70="Y",Y70+Z70,"-")</f>
        <v>0</v>
      </c>
      <c r="AB70" s="274" t="str">
        <f ca="1">IF($AE70="Y",VLOOKUP(C70,Table!B:C,2,FALSE),"")</f>
        <v>Cerezo_Osaka</v>
      </c>
      <c r="AC70" s="127">
        <f t="shared" ref="AC70:AC92" ca="1" si="42">A70</f>
        <v>3</v>
      </c>
      <c r="AD70" s="421" t="e">
        <f ca="1">IF($AE70="Y",VLOOKUP(C70,HAD!$B$35:$W$58,HAD!S$3, FALSE),"")</f>
        <v>#DIV/0!</v>
      </c>
      <c r="AE70" s="105" t="str">
        <f ca="1">IF(C70="","",VLOOKUP(C70,Table!$B$38:$AO$61,Table!$AO$35-1,FALSE))</f>
        <v>Y</v>
      </c>
      <c r="AF70" s="17"/>
      <c r="AG70" s="17"/>
    </row>
    <row r="71" spans="1:33">
      <c r="A71" s="274">
        <f t="shared" ca="1" si="25"/>
        <v>1</v>
      </c>
      <c r="B71" s="20" t="e">
        <f t="shared" ca="1" si="26"/>
        <v>#DIV/0!</v>
      </c>
      <c r="C71" s="274" t="str">
        <f t="shared" ca="1" si="27"/>
        <v>Kawasaki_Frontale</v>
      </c>
      <c r="D71" s="417">
        <f t="array" aca="1" ref="D71" ca="1">IF($AE71="Y",SUM(IF((INDIRECT($AB71&amp;"!J23:J200")=$B$2)*(INDIRECT($AB71&amp;"!I23:I200")="H")*(INDIRECT($AB71&amp;"!O23:O200")=D$36)*(INDIRECT($AB71&amp;"!e23:E200")=$AE71),1,0)),"-")</f>
        <v>0</v>
      </c>
      <c r="E71" s="160" t="e">
        <f t="shared" ca="1" si="28"/>
        <v>#DIV/0!</v>
      </c>
      <c r="F71" s="418">
        <f t="array" aca="1" ref="F71" ca="1">IF($AE71="Y",SUM(IF((INDIRECT($AB71&amp;"!J23:J200")=$B$2)*(INDIRECT($AB71&amp;"!I23:I200")="H")*(INDIRECT($AB71&amp;"!O23:O200")=F$36)*(INDIRECT($AB71&amp;"!e23:E200")=$AE71),1,0)),"-")</f>
        <v>0</v>
      </c>
      <c r="G71" s="162" t="e">
        <f t="shared" ca="1" si="29"/>
        <v>#DIV/0!</v>
      </c>
      <c r="H71" s="419">
        <f t="shared" ca="1" si="30"/>
        <v>0</v>
      </c>
      <c r="I71" s="164">
        <f t="array" aca="1" ref="I71" ca="1">IF($AE71="Y",SUM(IF((INDIRECT($AB71&amp;"!$J23:$J200")=$B$2)*(INDIRECT($AB71&amp;"!$I23:$I200")="H")*(INDIRECT($AB71&amp;"!e23:E200")=$AE71),INDIRECT($AB71&amp;"!$K23:$K200")/H71,0)),"-")</f>
        <v>0</v>
      </c>
      <c r="J71" s="164">
        <f t="array" aca="1" ref="J71" ca="1">IF($AE71="Y",SUM(IF((INDIRECT($AB71&amp;"!$J23:$J200")=$B$2)*(INDIRECT($AB71&amp;"!$I23:$I200")="H")*(INDIRECT($AB71&amp;"!e23:E200")=$AE71),INDIRECT($AB71&amp;"!$L23:$L200")/H71,0)),"-")</f>
        <v>0</v>
      </c>
      <c r="K71" s="164">
        <f t="shared" ca="1" si="31"/>
        <v>0</v>
      </c>
      <c r="L71" s="417">
        <f t="array" aca="1" ref="L71" ca="1">IF($AE71="Y",SUM(IF((INDIRECT($AB71&amp;"!J23:J200")=$B$2)*(INDIRECT($AB71&amp;"!I23:I200")="A")*(INDIRECT($AB71&amp;"!O23:O200")=L$36)*(INDIRECT($AB71&amp;"!e23:E200")=$AE71),1,0)),"-")</f>
        <v>0</v>
      </c>
      <c r="M71" s="160" t="e">
        <f t="shared" ca="1" si="32"/>
        <v>#DIV/0!</v>
      </c>
      <c r="N71" s="418">
        <f t="array" aca="1" ref="N71" ca="1">IF($AE71="Y",SUM(IF((INDIRECT($AB71&amp;"!J23:J200")=$B$2)*(INDIRECT($AB71&amp;"!I23:I200")="A")*(INDIRECT($AB71&amp;"!O23:O200")=N$36)*(INDIRECT($AB71&amp;"!e23:E200")=$AE71),1,0)),"-")</f>
        <v>0</v>
      </c>
      <c r="O71" s="162" t="e">
        <f t="shared" ca="1" si="33"/>
        <v>#DIV/0!</v>
      </c>
      <c r="P71" s="419">
        <f t="shared" ca="1" si="34"/>
        <v>0</v>
      </c>
      <c r="Q71" s="164">
        <f t="array" aca="1" ref="Q71" ca="1">IF($AE71="Y",SUM(IF((INDIRECT($AB71&amp;"!$J23:$J200")=$B$2)*(INDIRECT($AB71&amp;"!$I23:$I200")="A")*(INDIRECT($AB71&amp;"!e23:E200")=$AE71),INDIRECT($AB71&amp;"!$K23:$K200")/P71,0)),"-")</f>
        <v>0</v>
      </c>
      <c r="R71" s="164">
        <f t="array" aca="1" ref="R71" ca="1">IF($AE71="Y",SUM(IF((INDIRECT($AB71&amp;"!$J23:$J200")=$B$2)*(INDIRECT($AB71&amp;"!$I23:$I200")="A")*(INDIRECT($AB71&amp;"!e23:E200")=$AE71),INDIRECT($AB71&amp;"!$L23:$L200")/P71,0)),"-")</f>
        <v>0</v>
      </c>
      <c r="S71" s="164">
        <f t="shared" ca="1" si="35"/>
        <v>0</v>
      </c>
      <c r="T71" s="420">
        <f t="shared" ca="1" si="36"/>
        <v>0</v>
      </c>
      <c r="U71" s="160" t="e">
        <f t="shared" ca="1" si="37"/>
        <v>#DIV/0!</v>
      </c>
      <c r="V71" s="418">
        <f t="shared" ca="1" si="38"/>
        <v>0</v>
      </c>
      <c r="W71" s="162" t="e">
        <f t="shared" ca="1" si="39"/>
        <v>#DIV/0!</v>
      </c>
      <c r="X71" s="419">
        <f t="shared" ca="1" si="40"/>
        <v>0</v>
      </c>
      <c r="Y71" s="164">
        <f t="array" aca="1" ref="Y71" ca="1">IF($AE71="Y",SUM(IF((INDIRECT($AB71&amp;"!$J23:$J200")=$B$2)*(INDIRECT($AB71&amp;"!e23:E200")=$AE71),INDIRECT($AB71&amp;"!$K23:$K200")/X71,0)),"-")</f>
        <v>0</v>
      </c>
      <c r="Z71" s="164">
        <f t="array" aca="1" ref="Z71" ca="1">IF($AE71="Y",SUM(IF((INDIRECT($AB71&amp;"!$J23:$J200")=$B$2)*(INDIRECT($AB71&amp;"!e23:E200")=$AE71),INDIRECT($AB71&amp;"!$L23:$L200")/X71,0)),"-")</f>
        <v>0</v>
      </c>
      <c r="AA71" s="164">
        <f t="shared" ca="1" si="41"/>
        <v>0</v>
      </c>
      <c r="AB71" s="274" t="str">
        <f ca="1">IF($AE71="Y",VLOOKUP(C71,Table!B:C,2,FALSE),"")</f>
        <v>Kawasaki_Frontale</v>
      </c>
      <c r="AC71" s="127">
        <f t="shared" ca="1" si="42"/>
        <v>1</v>
      </c>
      <c r="AD71" s="421" t="e">
        <f ca="1">IF($AE71="Y",VLOOKUP(C71,HAD!$B$35:$W$58,HAD!S$3, FALSE),"")</f>
        <v>#DIV/0!</v>
      </c>
      <c r="AE71" s="105" t="str">
        <f ca="1">IF(C71="","",VLOOKUP(C71,Table!$B$38:$AO$61,Table!$AO$35-1,FALSE))</f>
        <v>Y</v>
      </c>
      <c r="AF71" s="17"/>
      <c r="AG71" s="17"/>
    </row>
    <row r="72" spans="1:33">
      <c r="A72" s="274">
        <f t="shared" ca="1" si="25"/>
        <v>12</v>
      </c>
      <c r="B72" s="20" t="e">
        <f t="shared" ca="1" si="26"/>
        <v>#DIV/0!</v>
      </c>
      <c r="C72" s="274" t="str">
        <f t="shared" ca="1" si="27"/>
        <v>Vegalta_Sendai</v>
      </c>
      <c r="D72" s="417">
        <f t="array" aca="1" ref="D72" ca="1">IF($AE72="Y",SUM(IF((INDIRECT($AB72&amp;"!J23:J200")=$B$2)*(INDIRECT($AB72&amp;"!I23:I200")="H")*(INDIRECT($AB72&amp;"!O23:O200")=D$36)*(INDIRECT($AB72&amp;"!e23:E200")=$AE72),1,0)),"-")</f>
        <v>0</v>
      </c>
      <c r="E72" s="160" t="e">
        <f t="shared" ca="1" si="28"/>
        <v>#DIV/0!</v>
      </c>
      <c r="F72" s="418">
        <f t="array" aca="1" ref="F72" ca="1">IF($AE72="Y",SUM(IF((INDIRECT($AB72&amp;"!J23:J200")=$B$2)*(INDIRECT($AB72&amp;"!I23:I200")="H")*(INDIRECT($AB72&amp;"!O23:O200")=F$36)*(INDIRECT($AB72&amp;"!e23:E200")=$AE72),1,0)),"-")</f>
        <v>0</v>
      </c>
      <c r="G72" s="162" t="e">
        <f t="shared" ca="1" si="29"/>
        <v>#DIV/0!</v>
      </c>
      <c r="H72" s="419">
        <f t="shared" ca="1" si="30"/>
        <v>0</v>
      </c>
      <c r="I72" s="164">
        <f t="array" aca="1" ref="I72" ca="1">IF($AE72="Y",SUM(IF((INDIRECT($AB72&amp;"!$J23:$J200")=$B$2)*(INDIRECT($AB72&amp;"!$I23:$I200")="H")*(INDIRECT($AB72&amp;"!e23:E200")=$AE72),INDIRECT($AB72&amp;"!$K23:$K200")/H72,0)),"-")</f>
        <v>0</v>
      </c>
      <c r="J72" s="164">
        <f t="array" aca="1" ref="J72" ca="1">IF($AE72="Y",SUM(IF((INDIRECT($AB72&amp;"!$J23:$J200")=$B$2)*(INDIRECT($AB72&amp;"!$I23:$I200")="H")*(INDIRECT($AB72&amp;"!e23:E200")=$AE72),INDIRECT($AB72&amp;"!$L23:$L200")/H72,0)),"-")</f>
        <v>0</v>
      </c>
      <c r="K72" s="164">
        <f t="shared" ca="1" si="31"/>
        <v>0</v>
      </c>
      <c r="L72" s="417">
        <f t="array" aca="1" ref="L72" ca="1">IF($AE72="Y",SUM(IF((INDIRECT($AB72&amp;"!J23:J200")=$B$2)*(INDIRECT($AB72&amp;"!I23:I200")="A")*(INDIRECT($AB72&amp;"!O23:O200")=L$36)*(INDIRECT($AB72&amp;"!e23:E200")=$AE72),1,0)),"-")</f>
        <v>0</v>
      </c>
      <c r="M72" s="160" t="e">
        <f t="shared" ca="1" si="32"/>
        <v>#DIV/0!</v>
      </c>
      <c r="N72" s="418">
        <f t="array" aca="1" ref="N72" ca="1">IF($AE72="Y",SUM(IF((INDIRECT($AB72&amp;"!J23:J200")=$B$2)*(INDIRECT($AB72&amp;"!I23:I200")="A")*(INDIRECT($AB72&amp;"!O23:O200")=N$36)*(INDIRECT($AB72&amp;"!e23:E200")=$AE72),1,0)),"-")</f>
        <v>0</v>
      </c>
      <c r="O72" s="162" t="e">
        <f t="shared" ca="1" si="33"/>
        <v>#DIV/0!</v>
      </c>
      <c r="P72" s="419">
        <f t="shared" ca="1" si="34"/>
        <v>0</v>
      </c>
      <c r="Q72" s="164">
        <f t="array" aca="1" ref="Q72" ca="1">IF($AE72="Y",SUM(IF((INDIRECT($AB72&amp;"!$J23:$J200")=$B$2)*(INDIRECT($AB72&amp;"!$I23:$I200")="A")*(INDIRECT($AB72&amp;"!e23:E200")=$AE72),INDIRECT($AB72&amp;"!$K23:$K200")/P72,0)),"-")</f>
        <v>0</v>
      </c>
      <c r="R72" s="164">
        <f t="array" aca="1" ref="R72" ca="1">IF($AE72="Y",SUM(IF((INDIRECT($AB72&amp;"!$J23:$J200")=$B$2)*(INDIRECT($AB72&amp;"!$I23:$I200")="A")*(INDIRECT($AB72&amp;"!e23:E200")=$AE72),INDIRECT($AB72&amp;"!$L23:$L200")/P72,0)),"-")</f>
        <v>0</v>
      </c>
      <c r="S72" s="164">
        <f t="shared" ca="1" si="35"/>
        <v>0</v>
      </c>
      <c r="T72" s="420">
        <f t="shared" ca="1" si="36"/>
        <v>0</v>
      </c>
      <c r="U72" s="160" t="e">
        <f t="shared" ca="1" si="37"/>
        <v>#DIV/0!</v>
      </c>
      <c r="V72" s="418">
        <f t="shared" ca="1" si="38"/>
        <v>0</v>
      </c>
      <c r="W72" s="162" t="e">
        <f t="shared" ca="1" si="39"/>
        <v>#DIV/0!</v>
      </c>
      <c r="X72" s="419">
        <f t="shared" ca="1" si="40"/>
        <v>0</v>
      </c>
      <c r="Y72" s="164">
        <f t="array" aca="1" ref="Y72" ca="1">IF($AE72="Y",SUM(IF((INDIRECT($AB72&amp;"!$J23:$J200")=$B$2)*(INDIRECT($AB72&amp;"!e23:E200")=$AE72),INDIRECT($AB72&amp;"!$K23:$K200")/X72,0)),"-")</f>
        <v>0</v>
      </c>
      <c r="Z72" s="164">
        <f t="array" aca="1" ref="Z72" ca="1">IF($AE72="Y",SUM(IF((INDIRECT($AB72&amp;"!$J23:$J200")=$B$2)*(INDIRECT($AB72&amp;"!e23:E200")=$AE72),INDIRECT($AB72&amp;"!$L23:$L200")/X72,0)),"-")</f>
        <v>0</v>
      </c>
      <c r="AA72" s="164">
        <f t="shared" ca="1" si="41"/>
        <v>0</v>
      </c>
      <c r="AB72" s="274" t="str">
        <f ca="1">IF($AE72="Y",VLOOKUP(C72,Table!B:C,2,FALSE),"")</f>
        <v>Vegalta_Sendai</v>
      </c>
      <c r="AC72" s="127">
        <f t="shared" ca="1" si="42"/>
        <v>12</v>
      </c>
      <c r="AD72" s="421" t="e">
        <f ca="1">IF($AE72="Y",VLOOKUP(C72,HAD!$B$35:$W$58,HAD!S$3, FALSE),"")</f>
        <v>#DIV/0!</v>
      </c>
      <c r="AE72" s="105" t="str">
        <f ca="1">IF(C72="","",VLOOKUP(C72,Table!$B$38:$AO$61,Table!$AO$35-1,FALSE))</f>
        <v>Y</v>
      </c>
      <c r="AF72" s="17"/>
      <c r="AG72" s="17"/>
    </row>
    <row r="73" spans="1:33">
      <c r="A73" s="274">
        <f t="shared" ca="1" si="25"/>
        <v>14</v>
      </c>
      <c r="B73" s="20" t="e">
        <f t="shared" ca="1" si="26"/>
        <v>#DIV/0!</v>
      </c>
      <c r="C73" s="274" t="str">
        <f t="shared" ca="1" si="27"/>
        <v>Shimizu_S_Pulse</v>
      </c>
      <c r="D73" s="417">
        <f t="array" aca="1" ref="D73" ca="1">IF($AE73="Y",SUM(IF((INDIRECT($AB73&amp;"!J23:J200")=$B$2)*(INDIRECT($AB73&amp;"!I23:I200")="H")*(INDIRECT($AB73&amp;"!O23:O200")=D$36)*(INDIRECT($AB73&amp;"!e23:E200")=$AE73),1,0)),"-")</f>
        <v>0</v>
      </c>
      <c r="E73" s="160" t="e">
        <f t="shared" ca="1" si="28"/>
        <v>#DIV/0!</v>
      </c>
      <c r="F73" s="418">
        <f t="array" aca="1" ref="F73" ca="1">IF($AE73="Y",SUM(IF((INDIRECT($AB73&amp;"!J23:J200")=$B$2)*(INDIRECT($AB73&amp;"!I23:I200")="H")*(INDIRECT($AB73&amp;"!O23:O200")=F$36)*(INDIRECT($AB73&amp;"!e23:E200")=$AE73),1,0)),"-")</f>
        <v>0</v>
      </c>
      <c r="G73" s="162" t="e">
        <f t="shared" ca="1" si="29"/>
        <v>#DIV/0!</v>
      </c>
      <c r="H73" s="419">
        <f t="shared" ca="1" si="30"/>
        <v>0</v>
      </c>
      <c r="I73" s="164">
        <f t="array" aca="1" ref="I73" ca="1">IF($AE73="Y",SUM(IF((INDIRECT($AB73&amp;"!$J23:$J200")=$B$2)*(INDIRECT($AB73&amp;"!$I23:$I200")="H")*(INDIRECT($AB73&amp;"!e23:E200")=$AE73),INDIRECT($AB73&amp;"!$K23:$K200")/H73,0)),"-")</f>
        <v>0</v>
      </c>
      <c r="J73" s="164">
        <f t="array" aca="1" ref="J73" ca="1">IF($AE73="Y",SUM(IF((INDIRECT($AB73&amp;"!$J23:$J200")=$B$2)*(INDIRECT($AB73&amp;"!$I23:$I200")="H")*(INDIRECT($AB73&amp;"!e23:E200")=$AE73),INDIRECT($AB73&amp;"!$L23:$L200")/H73,0)),"-")</f>
        <v>0</v>
      </c>
      <c r="K73" s="164">
        <f t="shared" ca="1" si="31"/>
        <v>0</v>
      </c>
      <c r="L73" s="417">
        <f t="array" aca="1" ref="L73" ca="1">IF($AE73="Y",SUM(IF((INDIRECT($AB73&amp;"!J23:J200")=$B$2)*(INDIRECT($AB73&amp;"!I23:I200")="A")*(INDIRECT($AB73&amp;"!O23:O200")=L$36)*(INDIRECT($AB73&amp;"!e23:E200")=$AE73),1,0)),"-")</f>
        <v>0</v>
      </c>
      <c r="M73" s="160" t="e">
        <f t="shared" ca="1" si="32"/>
        <v>#DIV/0!</v>
      </c>
      <c r="N73" s="418">
        <f t="array" aca="1" ref="N73" ca="1">IF($AE73="Y",SUM(IF((INDIRECT($AB73&amp;"!J23:J200")=$B$2)*(INDIRECT($AB73&amp;"!I23:I200")="A")*(INDIRECT($AB73&amp;"!O23:O200")=N$36)*(INDIRECT($AB73&amp;"!e23:E200")=$AE73),1,0)),"-")</f>
        <v>0</v>
      </c>
      <c r="O73" s="162" t="e">
        <f t="shared" ca="1" si="33"/>
        <v>#DIV/0!</v>
      </c>
      <c r="P73" s="419">
        <f t="shared" ca="1" si="34"/>
        <v>0</v>
      </c>
      <c r="Q73" s="164">
        <f t="array" aca="1" ref="Q73" ca="1">IF($AE73="Y",SUM(IF((INDIRECT($AB73&amp;"!$J23:$J200")=$B$2)*(INDIRECT($AB73&amp;"!$I23:$I200")="A")*(INDIRECT($AB73&amp;"!e23:E200")=$AE73),INDIRECT($AB73&amp;"!$K23:$K200")/P73,0)),"-")</f>
        <v>0</v>
      </c>
      <c r="R73" s="164">
        <f t="array" aca="1" ref="R73" ca="1">IF($AE73="Y",SUM(IF((INDIRECT($AB73&amp;"!$J23:$J200")=$B$2)*(INDIRECT($AB73&amp;"!$I23:$I200")="A")*(INDIRECT($AB73&amp;"!e23:E200")=$AE73),INDIRECT($AB73&amp;"!$L23:$L200")/P73,0)),"-")</f>
        <v>0</v>
      </c>
      <c r="S73" s="164">
        <f t="shared" ca="1" si="35"/>
        <v>0</v>
      </c>
      <c r="T73" s="420">
        <f t="shared" ca="1" si="36"/>
        <v>0</v>
      </c>
      <c r="U73" s="160" t="e">
        <f t="shared" ca="1" si="37"/>
        <v>#DIV/0!</v>
      </c>
      <c r="V73" s="418">
        <f t="shared" ca="1" si="38"/>
        <v>0</v>
      </c>
      <c r="W73" s="162" t="e">
        <f t="shared" ca="1" si="39"/>
        <v>#DIV/0!</v>
      </c>
      <c r="X73" s="419">
        <f t="shared" ca="1" si="40"/>
        <v>0</v>
      </c>
      <c r="Y73" s="164">
        <f t="array" aca="1" ref="Y73" ca="1">IF($AE73="Y",SUM(IF((INDIRECT($AB73&amp;"!$J23:$J200")=$B$2)*(INDIRECT($AB73&amp;"!e23:E200")=$AE73),INDIRECT($AB73&amp;"!$K23:$K200")/X73,0)),"-")</f>
        <v>0</v>
      </c>
      <c r="Z73" s="164">
        <f t="array" aca="1" ref="Z73" ca="1">IF($AE73="Y",SUM(IF((INDIRECT($AB73&amp;"!$J23:$J200")=$B$2)*(INDIRECT($AB73&amp;"!e23:E200")=$AE73),INDIRECT($AB73&amp;"!$L23:$L200")/X73,0)),"-")</f>
        <v>0</v>
      </c>
      <c r="AA73" s="164">
        <f t="shared" ca="1" si="41"/>
        <v>0</v>
      </c>
      <c r="AB73" s="274" t="str">
        <f ca="1">IF($AE73="Y",VLOOKUP(C73,Table!B:C,2,FALSE),"")</f>
        <v>Shimizu_S_Pulse</v>
      </c>
      <c r="AC73" s="127">
        <f t="shared" ca="1" si="42"/>
        <v>14</v>
      </c>
      <c r="AD73" s="421" t="e">
        <f ca="1">IF($AE73="Y",VLOOKUP(C73,HAD!$B$35:$W$58,HAD!S$3, FALSE),"")</f>
        <v>#DIV/0!</v>
      </c>
      <c r="AE73" s="105" t="str">
        <f ca="1">IF(C73="","",VLOOKUP(C73,Table!$B$38:$AO$61,Table!$AO$35-1,FALSE))</f>
        <v>Y</v>
      </c>
      <c r="AF73" s="17"/>
      <c r="AG73" s="17"/>
    </row>
    <row r="74" spans="1:33">
      <c r="A74" s="274">
        <f t="shared" ca="1" si="25"/>
        <v>10</v>
      </c>
      <c r="B74" s="20" t="e">
        <f t="shared" ca="1" si="26"/>
        <v>#DIV/0!</v>
      </c>
      <c r="C74" s="274" t="str">
        <f t="shared" ca="1" si="27"/>
        <v>Gamba_Osaka</v>
      </c>
      <c r="D74" s="417">
        <f t="array" aca="1" ref="D74" ca="1">IF($AE74="Y",SUM(IF((INDIRECT($AB74&amp;"!J23:J200")=$B$2)*(INDIRECT($AB74&amp;"!I23:I200")="H")*(INDIRECT($AB74&amp;"!O23:O200")=D$36)*(INDIRECT($AB74&amp;"!e23:E200")=$AE74),1,0)),"-")</f>
        <v>0</v>
      </c>
      <c r="E74" s="160" t="e">
        <f t="shared" ca="1" si="28"/>
        <v>#DIV/0!</v>
      </c>
      <c r="F74" s="418">
        <f t="array" aca="1" ref="F74" ca="1">IF($AE74="Y",SUM(IF((INDIRECT($AB74&amp;"!J23:J200")=$B$2)*(INDIRECT($AB74&amp;"!I23:I200")="H")*(INDIRECT($AB74&amp;"!O23:O200")=F$36)*(INDIRECT($AB74&amp;"!e23:E200")=$AE74),1,0)),"-")</f>
        <v>0</v>
      </c>
      <c r="G74" s="162" t="e">
        <f t="shared" ca="1" si="29"/>
        <v>#DIV/0!</v>
      </c>
      <c r="H74" s="419">
        <f t="shared" ca="1" si="30"/>
        <v>0</v>
      </c>
      <c r="I74" s="164">
        <f t="array" aca="1" ref="I74" ca="1">IF($AE74="Y",SUM(IF((INDIRECT($AB74&amp;"!$J23:$J200")=$B$2)*(INDIRECT($AB74&amp;"!$I23:$I200")="H")*(INDIRECT($AB74&amp;"!e23:E200")=$AE74),INDIRECT($AB74&amp;"!$K23:$K200")/H74,0)),"-")</f>
        <v>0</v>
      </c>
      <c r="J74" s="164">
        <f t="array" aca="1" ref="J74" ca="1">IF($AE74="Y",SUM(IF((INDIRECT($AB74&amp;"!$J23:$J200")=$B$2)*(INDIRECT($AB74&amp;"!$I23:$I200")="H")*(INDIRECT($AB74&amp;"!e23:E200")=$AE74),INDIRECT($AB74&amp;"!$L23:$L200")/H74,0)),"-")</f>
        <v>0</v>
      </c>
      <c r="K74" s="164">
        <f t="shared" ca="1" si="31"/>
        <v>0</v>
      </c>
      <c r="L74" s="417">
        <f t="array" aca="1" ref="L74" ca="1">IF($AE74="Y",SUM(IF((INDIRECT($AB74&amp;"!J23:J200")=$B$2)*(INDIRECT($AB74&amp;"!I23:I200")="A")*(INDIRECT($AB74&amp;"!O23:O200")=L$36)*(INDIRECT($AB74&amp;"!e23:E200")=$AE74),1,0)),"-")</f>
        <v>0</v>
      </c>
      <c r="M74" s="160" t="e">
        <f t="shared" ca="1" si="32"/>
        <v>#DIV/0!</v>
      </c>
      <c r="N74" s="418">
        <f t="array" aca="1" ref="N74" ca="1">IF($AE74="Y",SUM(IF((INDIRECT($AB74&amp;"!J23:J200")=$B$2)*(INDIRECT($AB74&amp;"!I23:I200")="A")*(INDIRECT($AB74&amp;"!O23:O200")=N$36)*(INDIRECT($AB74&amp;"!e23:E200")=$AE74),1,0)),"-")</f>
        <v>0</v>
      </c>
      <c r="O74" s="162" t="e">
        <f t="shared" ca="1" si="33"/>
        <v>#DIV/0!</v>
      </c>
      <c r="P74" s="419">
        <f t="shared" ca="1" si="34"/>
        <v>0</v>
      </c>
      <c r="Q74" s="164">
        <f t="array" aca="1" ref="Q74" ca="1">IF($AE74="Y",SUM(IF((INDIRECT($AB74&amp;"!$J23:$J200")=$B$2)*(INDIRECT($AB74&amp;"!$I23:$I200")="A")*(INDIRECT($AB74&amp;"!e23:E200")=$AE74),INDIRECT($AB74&amp;"!$K23:$K200")/P74,0)),"-")</f>
        <v>0</v>
      </c>
      <c r="R74" s="164">
        <f t="array" aca="1" ref="R74" ca="1">IF($AE74="Y",SUM(IF((INDIRECT($AB74&amp;"!$J23:$J200")=$B$2)*(INDIRECT($AB74&amp;"!$I23:$I200")="A")*(INDIRECT($AB74&amp;"!e23:E200")=$AE74),INDIRECT($AB74&amp;"!$L23:$L200")/P74,0)),"-")</f>
        <v>0</v>
      </c>
      <c r="S74" s="164">
        <f t="shared" ca="1" si="35"/>
        <v>0</v>
      </c>
      <c r="T74" s="420">
        <f t="shared" ca="1" si="36"/>
        <v>0</v>
      </c>
      <c r="U74" s="160" t="e">
        <f t="shared" ca="1" si="37"/>
        <v>#DIV/0!</v>
      </c>
      <c r="V74" s="418">
        <f t="shared" ca="1" si="38"/>
        <v>0</v>
      </c>
      <c r="W74" s="162" t="e">
        <f t="shared" ca="1" si="39"/>
        <v>#DIV/0!</v>
      </c>
      <c r="X74" s="419">
        <f t="shared" ca="1" si="40"/>
        <v>0</v>
      </c>
      <c r="Y74" s="164">
        <f t="array" aca="1" ref="Y74" ca="1">IF($AE74="Y",SUM(IF((INDIRECT($AB74&amp;"!$J23:$J200")=$B$2)*(INDIRECT($AB74&amp;"!e23:E200")=$AE74),INDIRECT($AB74&amp;"!$K23:$K200")/X74,0)),"-")</f>
        <v>0</v>
      </c>
      <c r="Z74" s="164">
        <f t="array" aca="1" ref="Z74" ca="1">IF($AE74="Y",SUM(IF((INDIRECT($AB74&amp;"!$J23:$J200")=$B$2)*(INDIRECT($AB74&amp;"!e23:E200")=$AE74),INDIRECT($AB74&amp;"!$L23:$L200")/X74,0)),"-")</f>
        <v>0</v>
      </c>
      <c r="AA74" s="164">
        <f t="shared" ca="1" si="41"/>
        <v>0</v>
      </c>
      <c r="AB74" s="274" t="str">
        <f ca="1">IF($AE74="Y",VLOOKUP(C74,Table!B:C,2,FALSE),"")</f>
        <v>Gamba_Osaka</v>
      </c>
      <c r="AC74" s="127">
        <f t="shared" ca="1" si="42"/>
        <v>10</v>
      </c>
      <c r="AD74" s="421" t="e">
        <f ca="1">IF($AE74="Y",VLOOKUP(C74,HAD!$B$35:$W$58,HAD!S$3, FALSE),"")</f>
        <v>#DIV/0!</v>
      </c>
      <c r="AE74" s="105" t="str">
        <f ca="1">IF(C74="","",VLOOKUP(C74,Table!$B$38:$AO$61,Table!$AO$35-1,FALSE))</f>
        <v>Y</v>
      </c>
      <c r="AF74" s="17"/>
      <c r="AG74" s="17"/>
    </row>
    <row r="75" spans="1:33">
      <c r="A75" s="274">
        <f t="shared" ca="1" si="25"/>
        <v>18</v>
      </c>
      <c r="B75" s="20" t="e">
        <f t="shared" ca="1" si="26"/>
        <v>#DIV/0!</v>
      </c>
      <c r="C75" s="274" t="str">
        <f t="shared" ca="1" si="27"/>
        <v>Omiya_Ardija</v>
      </c>
      <c r="D75" s="417">
        <f t="array" aca="1" ref="D75" ca="1">IF($AE75="Y",SUM(IF((INDIRECT($AB75&amp;"!J23:J200")=$B$2)*(INDIRECT($AB75&amp;"!I23:I200")="H")*(INDIRECT($AB75&amp;"!O23:O200")=D$36)*(INDIRECT($AB75&amp;"!e23:E200")=$AE75),1,0)),"-")</f>
        <v>0</v>
      </c>
      <c r="E75" s="160" t="e">
        <f t="shared" ca="1" si="28"/>
        <v>#DIV/0!</v>
      </c>
      <c r="F75" s="418">
        <f t="array" aca="1" ref="F75" ca="1">IF($AE75="Y",SUM(IF((INDIRECT($AB75&amp;"!J23:J200")=$B$2)*(INDIRECT($AB75&amp;"!I23:I200")="H")*(INDIRECT($AB75&amp;"!O23:O200")=F$36)*(INDIRECT($AB75&amp;"!e23:E200")=$AE75),1,0)),"-")</f>
        <v>0</v>
      </c>
      <c r="G75" s="162" t="e">
        <f t="shared" ca="1" si="29"/>
        <v>#DIV/0!</v>
      </c>
      <c r="H75" s="419">
        <f t="shared" ca="1" si="30"/>
        <v>0</v>
      </c>
      <c r="I75" s="164">
        <f t="array" aca="1" ref="I75" ca="1">IF($AE75="Y",SUM(IF((INDIRECT($AB75&amp;"!$J23:$J200")=$B$2)*(INDIRECT($AB75&amp;"!$I23:$I200")="H")*(INDIRECT($AB75&amp;"!e23:E200")=$AE75),INDIRECT($AB75&amp;"!$K23:$K200")/H75,0)),"-")</f>
        <v>0</v>
      </c>
      <c r="J75" s="164">
        <f t="array" aca="1" ref="J75" ca="1">IF($AE75="Y",SUM(IF((INDIRECT($AB75&amp;"!$J23:$J200")=$B$2)*(INDIRECT($AB75&amp;"!$I23:$I200")="H")*(INDIRECT($AB75&amp;"!e23:E200")=$AE75),INDIRECT($AB75&amp;"!$L23:$L200")/H75,0)),"-")</f>
        <v>0</v>
      </c>
      <c r="K75" s="164">
        <f t="shared" ca="1" si="31"/>
        <v>0</v>
      </c>
      <c r="L75" s="417">
        <f t="array" aca="1" ref="L75" ca="1">IF($AE75="Y",SUM(IF((INDIRECT($AB75&amp;"!J23:J200")=$B$2)*(INDIRECT($AB75&amp;"!I23:I200")="A")*(INDIRECT($AB75&amp;"!O23:O200")=L$36)*(INDIRECT($AB75&amp;"!e23:E200")=$AE75),1,0)),"-")</f>
        <v>0</v>
      </c>
      <c r="M75" s="160" t="e">
        <f t="shared" ca="1" si="32"/>
        <v>#DIV/0!</v>
      </c>
      <c r="N75" s="418">
        <f t="array" aca="1" ref="N75" ca="1">IF($AE75="Y",SUM(IF((INDIRECT($AB75&amp;"!J23:J200")=$B$2)*(INDIRECT($AB75&amp;"!I23:I200")="A")*(INDIRECT($AB75&amp;"!O23:O200")=N$36)*(INDIRECT($AB75&amp;"!e23:E200")=$AE75),1,0)),"-")</f>
        <v>0</v>
      </c>
      <c r="O75" s="162" t="e">
        <f t="shared" ca="1" si="33"/>
        <v>#DIV/0!</v>
      </c>
      <c r="P75" s="419">
        <f t="shared" ca="1" si="34"/>
        <v>0</v>
      </c>
      <c r="Q75" s="164">
        <f t="array" aca="1" ref="Q75" ca="1">IF($AE75="Y",SUM(IF((INDIRECT($AB75&amp;"!$J23:$J200")=$B$2)*(INDIRECT($AB75&amp;"!$I23:$I200")="A")*(INDIRECT($AB75&amp;"!e23:E200")=$AE75),INDIRECT($AB75&amp;"!$K23:$K200")/P75,0)),"-")</f>
        <v>0</v>
      </c>
      <c r="R75" s="164">
        <f t="array" aca="1" ref="R75" ca="1">IF($AE75="Y",SUM(IF((INDIRECT($AB75&amp;"!$J23:$J200")=$B$2)*(INDIRECT($AB75&amp;"!$I23:$I200")="A")*(INDIRECT($AB75&amp;"!e23:E200")=$AE75),INDIRECT($AB75&amp;"!$L23:$L200")/P75,0)),"-")</f>
        <v>0</v>
      </c>
      <c r="S75" s="164">
        <f t="shared" ca="1" si="35"/>
        <v>0</v>
      </c>
      <c r="T75" s="420">
        <f t="shared" ca="1" si="36"/>
        <v>0</v>
      </c>
      <c r="U75" s="160" t="e">
        <f t="shared" ca="1" si="37"/>
        <v>#DIV/0!</v>
      </c>
      <c r="V75" s="418">
        <f t="shared" ca="1" si="38"/>
        <v>0</v>
      </c>
      <c r="W75" s="162" t="e">
        <f t="shared" ca="1" si="39"/>
        <v>#DIV/0!</v>
      </c>
      <c r="X75" s="419">
        <f t="shared" ca="1" si="40"/>
        <v>0</v>
      </c>
      <c r="Y75" s="164">
        <f t="array" aca="1" ref="Y75" ca="1">IF($AE75="Y",SUM(IF((INDIRECT($AB75&amp;"!$J23:$J200")=$B$2)*(INDIRECT($AB75&amp;"!e23:E200")=$AE75),INDIRECT($AB75&amp;"!$K23:$K200")/X75,0)),"-")</f>
        <v>0</v>
      </c>
      <c r="Z75" s="164">
        <f t="array" aca="1" ref="Z75" ca="1">IF($AE75="Y",SUM(IF((INDIRECT($AB75&amp;"!$J23:$J200")=$B$2)*(INDIRECT($AB75&amp;"!e23:E200")=$AE75),INDIRECT($AB75&amp;"!$L23:$L200")/X75,0)),"-")</f>
        <v>0</v>
      </c>
      <c r="AA75" s="164">
        <f t="shared" ca="1" si="41"/>
        <v>0</v>
      </c>
      <c r="AB75" s="274" t="str">
        <f ca="1">IF($AE75="Y",VLOOKUP(C75,Table!B:C,2,FALSE),"")</f>
        <v>Omiya_Ardija</v>
      </c>
      <c r="AC75" s="127">
        <f t="shared" ca="1" si="42"/>
        <v>18</v>
      </c>
      <c r="AD75" s="421" t="e">
        <f ca="1">IF($AE75="Y",VLOOKUP(C75,HAD!$B$35:$W$58,HAD!S$3, FALSE),"")</f>
        <v>#DIV/0!</v>
      </c>
      <c r="AE75" s="105" t="str">
        <f ca="1">IF(C75="","",VLOOKUP(C75,Table!$B$38:$AO$61,Table!$AO$35-1,FALSE))</f>
        <v>Y</v>
      </c>
      <c r="AF75" s="17"/>
      <c r="AG75" s="17"/>
    </row>
    <row r="76" spans="1:33">
      <c r="A76" s="274">
        <f t="shared" ca="1" si="25"/>
        <v>17</v>
      </c>
      <c r="B76" s="20" t="e">
        <f t="shared" ca="1" si="26"/>
        <v>#DIV/0!</v>
      </c>
      <c r="C76" s="274" t="str">
        <f t="shared" ca="1" si="27"/>
        <v>Albirex_Niigata</v>
      </c>
      <c r="D76" s="417">
        <f t="array" aca="1" ref="D76" ca="1">IF($AE76="Y",SUM(IF((INDIRECT($AB76&amp;"!J23:J200")=$B$2)*(INDIRECT($AB76&amp;"!I23:I200")="H")*(INDIRECT($AB76&amp;"!O23:O200")=D$36)*(INDIRECT($AB76&amp;"!e23:E200")=$AE76),1,0)),"-")</f>
        <v>0</v>
      </c>
      <c r="E76" s="160" t="e">
        <f t="shared" ca="1" si="28"/>
        <v>#DIV/0!</v>
      </c>
      <c r="F76" s="418">
        <f t="array" aca="1" ref="F76" ca="1">IF($AE76="Y",SUM(IF((INDIRECT($AB76&amp;"!J23:J200")=$B$2)*(INDIRECT($AB76&amp;"!I23:I200")="H")*(INDIRECT($AB76&amp;"!O23:O200")=F$36)*(INDIRECT($AB76&amp;"!e23:E200")=$AE76),1,0)),"-")</f>
        <v>0</v>
      </c>
      <c r="G76" s="162" t="e">
        <f t="shared" ca="1" si="29"/>
        <v>#DIV/0!</v>
      </c>
      <c r="H76" s="419">
        <f t="shared" ca="1" si="30"/>
        <v>0</v>
      </c>
      <c r="I76" s="164">
        <f t="array" aca="1" ref="I76" ca="1">IF($AE76="Y",SUM(IF((INDIRECT($AB76&amp;"!$J23:$J200")=$B$2)*(INDIRECT($AB76&amp;"!$I23:$I200")="H")*(INDIRECT($AB76&amp;"!e23:E200")=$AE76),INDIRECT($AB76&amp;"!$K23:$K200")/H76,0)),"-")</f>
        <v>0</v>
      </c>
      <c r="J76" s="164">
        <f t="array" aca="1" ref="J76" ca="1">IF($AE76="Y",SUM(IF((INDIRECT($AB76&amp;"!$J23:$J200")=$B$2)*(INDIRECT($AB76&amp;"!$I23:$I200")="H")*(INDIRECT($AB76&amp;"!e23:E200")=$AE76),INDIRECT($AB76&amp;"!$L23:$L200")/H76,0)),"-")</f>
        <v>0</v>
      </c>
      <c r="K76" s="164">
        <f t="shared" ca="1" si="31"/>
        <v>0</v>
      </c>
      <c r="L76" s="417">
        <f t="array" aca="1" ref="L76" ca="1">IF($AE76="Y",SUM(IF((INDIRECT($AB76&amp;"!J23:J200")=$B$2)*(INDIRECT($AB76&amp;"!I23:I200")="A")*(INDIRECT($AB76&amp;"!O23:O200")=L$36)*(INDIRECT($AB76&amp;"!e23:E200")=$AE76),1,0)),"-")</f>
        <v>0</v>
      </c>
      <c r="M76" s="160" t="e">
        <f t="shared" ca="1" si="32"/>
        <v>#DIV/0!</v>
      </c>
      <c r="N76" s="418">
        <f t="array" aca="1" ref="N76" ca="1">IF($AE76="Y",SUM(IF((INDIRECT($AB76&amp;"!J23:J200")=$B$2)*(INDIRECT($AB76&amp;"!I23:I200")="A")*(INDIRECT($AB76&amp;"!O23:O200")=N$36)*(INDIRECT($AB76&amp;"!e23:E200")=$AE76),1,0)),"-")</f>
        <v>0</v>
      </c>
      <c r="O76" s="162" t="e">
        <f t="shared" ca="1" si="33"/>
        <v>#DIV/0!</v>
      </c>
      <c r="P76" s="419">
        <f t="shared" ca="1" si="34"/>
        <v>0</v>
      </c>
      <c r="Q76" s="164">
        <f t="array" aca="1" ref="Q76" ca="1">IF($AE76="Y",SUM(IF((INDIRECT($AB76&amp;"!$J23:$J200")=$B$2)*(INDIRECT($AB76&amp;"!$I23:$I200")="A")*(INDIRECT($AB76&amp;"!e23:E200")=$AE76),INDIRECT($AB76&amp;"!$K23:$K200")/P76,0)),"-")</f>
        <v>0</v>
      </c>
      <c r="R76" s="164">
        <f t="array" aca="1" ref="R76" ca="1">IF($AE76="Y",SUM(IF((INDIRECT($AB76&amp;"!$J23:$J200")=$B$2)*(INDIRECT($AB76&amp;"!$I23:$I200")="A")*(INDIRECT($AB76&amp;"!e23:E200")=$AE76),INDIRECT($AB76&amp;"!$L23:$L200")/P76,0)),"-")</f>
        <v>0</v>
      </c>
      <c r="S76" s="164">
        <f t="shared" ca="1" si="35"/>
        <v>0</v>
      </c>
      <c r="T76" s="420">
        <f t="shared" ca="1" si="36"/>
        <v>0</v>
      </c>
      <c r="U76" s="160" t="e">
        <f t="shared" ca="1" si="37"/>
        <v>#DIV/0!</v>
      </c>
      <c r="V76" s="418">
        <f t="shared" ca="1" si="38"/>
        <v>0</v>
      </c>
      <c r="W76" s="162" t="e">
        <f t="shared" ca="1" si="39"/>
        <v>#DIV/0!</v>
      </c>
      <c r="X76" s="419">
        <f t="shared" ca="1" si="40"/>
        <v>0</v>
      </c>
      <c r="Y76" s="164">
        <f t="array" aca="1" ref="Y76" ca="1">IF($AE76="Y",SUM(IF((INDIRECT($AB76&amp;"!$J23:$J200")=$B$2)*(INDIRECT($AB76&amp;"!e23:E200")=$AE76),INDIRECT($AB76&amp;"!$K23:$K200")/X76,0)),"-")</f>
        <v>0</v>
      </c>
      <c r="Z76" s="164">
        <f t="array" aca="1" ref="Z76" ca="1">IF($AE76="Y",SUM(IF((INDIRECT($AB76&amp;"!$J23:$J200")=$B$2)*(INDIRECT($AB76&amp;"!e23:E200")=$AE76),INDIRECT($AB76&amp;"!$L23:$L200")/X76,0)),"-")</f>
        <v>0</v>
      </c>
      <c r="AA76" s="164">
        <f t="shared" ca="1" si="41"/>
        <v>0</v>
      </c>
      <c r="AB76" s="274" t="str">
        <f ca="1">IF($AE76="Y",VLOOKUP(C76,Table!B:C,2,FALSE),"")</f>
        <v>Albirex_Niigata</v>
      </c>
      <c r="AC76" s="127">
        <f t="shared" ca="1" si="42"/>
        <v>17</v>
      </c>
      <c r="AD76" s="421" t="e">
        <f ca="1">IF($AE76="Y",VLOOKUP(C76,HAD!$B$35:$W$58,HAD!S$3, FALSE),"")</f>
        <v>#DIV/0!</v>
      </c>
      <c r="AE76" s="105" t="str">
        <f ca="1">IF(C76="","",VLOOKUP(C76,Table!$B$38:$AO$61,Table!$AO$35-1,FALSE))</f>
        <v>Y</v>
      </c>
      <c r="AF76" s="17"/>
      <c r="AG76" s="17"/>
    </row>
    <row r="77" spans="1:33">
      <c r="A77" s="274">
        <f t="shared" ca="1" si="25"/>
        <v>11</v>
      </c>
      <c r="B77" s="20" t="e">
        <f t="shared" ca="1" si="26"/>
        <v>#DIV/0!</v>
      </c>
      <c r="C77" s="274" t="str">
        <f t="shared" ca="1" si="27"/>
        <v xml:space="preserve"> Consadole_Sapporo</v>
      </c>
      <c r="D77" s="417">
        <f t="array" aca="1" ref="D77" ca="1">IF($AE77="Y",SUM(IF((INDIRECT($AB77&amp;"!J23:J200")=$B$2)*(INDIRECT($AB77&amp;"!I23:I200")="H")*(INDIRECT($AB77&amp;"!O23:O200")=D$36)*(INDIRECT($AB77&amp;"!e23:E200")=$AE77),1,0)),"-")</f>
        <v>0</v>
      </c>
      <c r="E77" s="160" t="e">
        <f t="shared" ca="1" si="28"/>
        <v>#DIV/0!</v>
      </c>
      <c r="F77" s="418">
        <f t="array" aca="1" ref="F77" ca="1">IF($AE77="Y",SUM(IF((INDIRECT($AB77&amp;"!J23:J200")=$B$2)*(INDIRECT($AB77&amp;"!I23:I200")="H")*(INDIRECT($AB77&amp;"!O23:O200")=F$36)*(INDIRECT($AB77&amp;"!e23:E200")=$AE77),1,0)),"-")</f>
        <v>0</v>
      </c>
      <c r="G77" s="162" t="e">
        <f t="shared" ca="1" si="29"/>
        <v>#DIV/0!</v>
      </c>
      <c r="H77" s="419">
        <f t="shared" ca="1" si="30"/>
        <v>0</v>
      </c>
      <c r="I77" s="164">
        <f t="array" aca="1" ref="I77" ca="1">IF($AE77="Y",SUM(IF((INDIRECT($AB77&amp;"!$J23:$J200")=$B$2)*(INDIRECT($AB77&amp;"!$I23:$I200")="H")*(INDIRECT($AB77&amp;"!e23:E200")=$AE77),INDIRECT($AB77&amp;"!$K23:$K200")/H77,0)),"-")</f>
        <v>0</v>
      </c>
      <c r="J77" s="164">
        <f t="array" aca="1" ref="J77" ca="1">IF($AE77="Y",SUM(IF((INDIRECT($AB77&amp;"!$J23:$J200")=$B$2)*(INDIRECT($AB77&amp;"!$I23:$I200")="H")*(INDIRECT($AB77&amp;"!e23:E200")=$AE77),INDIRECT($AB77&amp;"!$L23:$L200")/H77,0)),"-")</f>
        <v>0</v>
      </c>
      <c r="K77" s="164">
        <f t="shared" ca="1" si="31"/>
        <v>0</v>
      </c>
      <c r="L77" s="417">
        <f t="array" aca="1" ref="L77" ca="1">IF($AE77="Y",SUM(IF((INDIRECT($AB77&amp;"!J23:J200")=$B$2)*(INDIRECT($AB77&amp;"!I23:I200")="A")*(INDIRECT($AB77&amp;"!O23:O200")=L$36)*(INDIRECT($AB77&amp;"!e23:E200")=$AE77),1,0)),"-")</f>
        <v>0</v>
      </c>
      <c r="M77" s="160" t="e">
        <f t="shared" ca="1" si="32"/>
        <v>#DIV/0!</v>
      </c>
      <c r="N77" s="418">
        <f t="array" aca="1" ref="N77" ca="1">IF($AE77="Y",SUM(IF((INDIRECT($AB77&amp;"!J23:J200")=$B$2)*(INDIRECT($AB77&amp;"!I23:I200")="A")*(INDIRECT($AB77&amp;"!O23:O200")=N$36)*(INDIRECT($AB77&amp;"!e23:E200")=$AE77),1,0)),"-")</f>
        <v>0</v>
      </c>
      <c r="O77" s="162" t="e">
        <f t="shared" ca="1" si="33"/>
        <v>#DIV/0!</v>
      </c>
      <c r="P77" s="419">
        <f t="shared" ca="1" si="34"/>
        <v>0</v>
      </c>
      <c r="Q77" s="164">
        <f t="array" aca="1" ref="Q77" ca="1">IF($AE77="Y",SUM(IF((INDIRECT($AB77&amp;"!$J23:$J200")=$B$2)*(INDIRECT($AB77&amp;"!$I23:$I200")="A")*(INDIRECT($AB77&amp;"!e23:E200")=$AE77),INDIRECT($AB77&amp;"!$K23:$K200")/P77,0)),"-")</f>
        <v>0</v>
      </c>
      <c r="R77" s="164">
        <f t="array" aca="1" ref="R77" ca="1">IF($AE77="Y",SUM(IF((INDIRECT($AB77&amp;"!$J23:$J200")=$B$2)*(INDIRECT($AB77&amp;"!$I23:$I200")="A")*(INDIRECT($AB77&amp;"!e23:E200")=$AE77),INDIRECT($AB77&amp;"!$L23:$L200")/P77,0)),"-")</f>
        <v>0</v>
      </c>
      <c r="S77" s="164">
        <f t="shared" ca="1" si="35"/>
        <v>0</v>
      </c>
      <c r="T77" s="420">
        <f t="shared" ca="1" si="36"/>
        <v>0</v>
      </c>
      <c r="U77" s="160" t="e">
        <f t="shared" ca="1" si="37"/>
        <v>#DIV/0!</v>
      </c>
      <c r="V77" s="418">
        <f t="shared" ca="1" si="38"/>
        <v>0</v>
      </c>
      <c r="W77" s="162" t="e">
        <f t="shared" ca="1" si="39"/>
        <v>#DIV/0!</v>
      </c>
      <c r="X77" s="419">
        <f t="shared" ca="1" si="40"/>
        <v>0</v>
      </c>
      <c r="Y77" s="164">
        <f t="array" aca="1" ref="Y77" ca="1">IF($AE77="Y",SUM(IF((INDIRECT($AB77&amp;"!$J23:$J200")=$B$2)*(INDIRECT($AB77&amp;"!e23:E200")=$AE77),INDIRECT($AB77&amp;"!$K23:$K200")/X77,0)),"-")</f>
        <v>0</v>
      </c>
      <c r="Z77" s="164">
        <f t="array" aca="1" ref="Z77" ca="1">IF($AE77="Y",SUM(IF((INDIRECT($AB77&amp;"!$J23:$J200")=$B$2)*(INDIRECT($AB77&amp;"!e23:E200")=$AE77),INDIRECT($AB77&amp;"!$L23:$L200")/X77,0)),"-")</f>
        <v>0</v>
      </c>
      <c r="AA77" s="164">
        <f t="shared" ca="1" si="41"/>
        <v>0</v>
      </c>
      <c r="AB77" s="274" t="str">
        <f ca="1">IF($AE77="Y",VLOOKUP(C77,Table!B:C,2,FALSE),"")</f>
        <v>Consadole_Sapporo</v>
      </c>
      <c r="AC77" s="127">
        <f t="shared" ca="1" si="42"/>
        <v>11</v>
      </c>
      <c r="AD77" s="421" t="e">
        <f ca="1">IF($AE77="Y",VLOOKUP(C77,HAD!$B$35:$W$58,HAD!S$3, FALSE),"")</f>
        <v>#DIV/0!</v>
      </c>
      <c r="AE77" s="105" t="str">
        <f ca="1">IF(C77="","",VLOOKUP(C77,Table!$B$38:$AO$61,Table!$AO$35-1,FALSE))</f>
        <v>Y</v>
      </c>
      <c r="AF77" s="17"/>
      <c r="AG77" s="17"/>
    </row>
    <row r="78" spans="1:33">
      <c r="A78" s="274">
        <f t="shared" ca="1" si="25"/>
        <v>8</v>
      </c>
      <c r="B78" s="20" t="e">
        <f t="shared" ca="1" si="26"/>
        <v>#DIV/0!</v>
      </c>
      <c r="C78" s="274" t="str">
        <f t="shared" ca="1" si="27"/>
        <v>Sagan_Tosu</v>
      </c>
      <c r="D78" s="417">
        <f t="array" aca="1" ref="D78" ca="1">IF($AE78="Y",SUM(IF((INDIRECT($AB78&amp;"!J23:J200")=$B$2)*(INDIRECT($AB78&amp;"!I23:I200")="H")*(INDIRECT($AB78&amp;"!O23:O200")=D$36)*(INDIRECT($AB78&amp;"!e23:E200")=$AE78),1,0)),"-")</f>
        <v>0</v>
      </c>
      <c r="E78" s="160" t="e">
        <f t="shared" ca="1" si="28"/>
        <v>#DIV/0!</v>
      </c>
      <c r="F78" s="418">
        <f t="array" aca="1" ref="F78" ca="1">IF($AE78="Y",SUM(IF((INDIRECT($AB78&amp;"!J23:J200")=$B$2)*(INDIRECT($AB78&amp;"!I23:I200")="H")*(INDIRECT($AB78&amp;"!O23:O200")=F$36)*(INDIRECT($AB78&amp;"!e23:E200")=$AE78),1,0)),"-")</f>
        <v>0</v>
      </c>
      <c r="G78" s="162" t="e">
        <f t="shared" ca="1" si="29"/>
        <v>#DIV/0!</v>
      </c>
      <c r="H78" s="419">
        <f t="shared" ca="1" si="30"/>
        <v>0</v>
      </c>
      <c r="I78" s="164">
        <f t="array" aca="1" ref="I78" ca="1">IF($AE78="Y",SUM(IF((INDIRECT($AB78&amp;"!$J23:$J200")=$B$2)*(INDIRECT($AB78&amp;"!$I23:$I200")="H")*(INDIRECT($AB78&amp;"!e23:E200")=$AE78),INDIRECT($AB78&amp;"!$K23:$K200")/H78,0)),"-")</f>
        <v>0</v>
      </c>
      <c r="J78" s="164">
        <f t="array" aca="1" ref="J78" ca="1">IF($AE78="Y",SUM(IF((INDIRECT($AB78&amp;"!$J23:$J200")=$B$2)*(INDIRECT($AB78&amp;"!$I23:$I200")="H")*(INDIRECT($AB78&amp;"!e23:E200")=$AE78),INDIRECT($AB78&amp;"!$L23:$L200")/H78,0)),"-")</f>
        <v>0</v>
      </c>
      <c r="K78" s="164">
        <f t="shared" ca="1" si="31"/>
        <v>0</v>
      </c>
      <c r="L78" s="417">
        <f t="array" aca="1" ref="L78" ca="1">IF($AE78="Y",SUM(IF((INDIRECT($AB78&amp;"!J23:J200")=$B$2)*(INDIRECT($AB78&amp;"!I23:I200")="A")*(INDIRECT($AB78&amp;"!O23:O200")=L$36)*(INDIRECT($AB78&amp;"!e23:E200")=$AE78),1,0)),"-")</f>
        <v>0</v>
      </c>
      <c r="M78" s="160" t="e">
        <f t="shared" ca="1" si="32"/>
        <v>#DIV/0!</v>
      </c>
      <c r="N78" s="418">
        <f t="array" aca="1" ref="N78" ca="1">IF($AE78="Y",SUM(IF((INDIRECT($AB78&amp;"!J23:J200")=$B$2)*(INDIRECT($AB78&amp;"!I23:I200")="A")*(INDIRECT($AB78&amp;"!O23:O200")=N$36)*(INDIRECT($AB78&amp;"!e23:E200")=$AE78),1,0)),"-")</f>
        <v>0</v>
      </c>
      <c r="O78" s="162" t="e">
        <f t="shared" ca="1" si="33"/>
        <v>#DIV/0!</v>
      </c>
      <c r="P78" s="419">
        <f t="shared" ca="1" si="34"/>
        <v>0</v>
      </c>
      <c r="Q78" s="164">
        <f t="array" aca="1" ref="Q78" ca="1">IF($AE78="Y",SUM(IF((INDIRECT($AB78&amp;"!$J23:$J200")=$B$2)*(INDIRECT($AB78&amp;"!$I23:$I200")="A")*(INDIRECT($AB78&amp;"!e23:E200")=$AE78),INDIRECT($AB78&amp;"!$K23:$K200")/P78,0)),"-")</f>
        <v>0</v>
      </c>
      <c r="R78" s="164">
        <f t="array" aca="1" ref="R78" ca="1">IF($AE78="Y",SUM(IF((INDIRECT($AB78&amp;"!$J23:$J200")=$B$2)*(INDIRECT($AB78&amp;"!$I23:$I200")="A")*(INDIRECT($AB78&amp;"!e23:E200")=$AE78),INDIRECT($AB78&amp;"!$L23:$L200")/P78,0)),"-")</f>
        <v>0</v>
      </c>
      <c r="S78" s="164">
        <f t="shared" ca="1" si="35"/>
        <v>0</v>
      </c>
      <c r="T78" s="420">
        <f t="shared" ca="1" si="36"/>
        <v>0</v>
      </c>
      <c r="U78" s="160" t="e">
        <f t="shared" ca="1" si="37"/>
        <v>#DIV/0!</v>
      </c>
      <c r="V78" s="418">
        <f t="shared" ca="1" si="38"/>
        <v>0</v>
      </c>
      <c r="W78" s="162" t="e">
        <f t="shared" ca="1" si="39"/>
        <v>#DIV/0!</v>
      </c>
      <c r="X78" s="419">
        <f t="shared" ca="1" si="40"/>
        <v>0</v>
      </c>
      <c r="Y78" s="164">
        <f t="array" aca="1" ref="Y78" ca="1">IF($AE78="Y",SUM(IF((INDIRECT($AB78&amp;"!$J23:$J200")=$B$2)*(INDIRECT($AB78&amp;"!e23:E200")=$AE78),INDIRECT($AB78&amp;"!$K23:$K200")/X78,0)),"-")</f>
        <v>0</v>
      </c>
      <c r="Z78" s="164">
        <f t="array" aca="1" ref="Z78" ca="1">IF($AE78="Y",SUM(IF((INDIRECT($AB78&amp;"!$J23:$J200")=$B$2)*(INDIRECT($AB78&amp;"!e23:E200")=$AE78),INDIRECT($AB78&amp;"!$L23:$L200")/X78,0)),"-")</f>
        <v>0</v>
      </c>
      <c r="AA78" s="164">
        <f t="shared" ca="1" si="41"/>
        <v>0</v>
      </c>
      <c r="AB78" s="274" t="str">
        <f ca="1">IF($AE78="Y",VLOOKUP(C78,Table!B:C,2,FALSE),"")</f>
        <v>Sagan_Tosu</v>
      </c>
      <c r="AC78" s="127">
        <f t="shared" ca="1" si="42"/>
        <v>8</v>
      </c>
      <c r="AD78" s="421" t="e">
        <f ca="1">IF($AE78="Y",VLOOKUP(C78,HAD!$B$35:$W$58,HAD!S$3, FALSE),"")</f>
        <v>#DIV/0!</v>
      </c>
      <c r="AE78" s="105" t="str">
        <f ca="1">IF(C78="","",VLOOKUP(C78,Table!$B$38:$AO$61,Table!$AO$35-1,FALSE))</f>
        <v>Y</v>
      </c>
      <c r="AF78" s="17"/>
      <c r="AG78" s="17"/>
    </row>
    <row r="79" spans="1:33">
      <c r="A79" s="274">
        <f t="shared" ca="1" si="25"/>
        <v>9</v>
      </c>
      <c r="B79" s="20" t="e">
        <f t="shared" ca="1" si="26"/>
        <v>#DIV/0!</v>
      </c>
      <c r="C79" s="274" t="str">
        <f t="shared" ca="1" si="27"/>
        <v>Vissel_Kobe</v>
      </c>
      <c r="D79" s="417">
        <f t="array" aca="1" ref="D79" ca="1">IF($AE79="Y",SUM(IF((INDIRECT($AB79&amp;"!J23:J200")=$B$2)*(INDIRECT($AB79&amp;"!I23:I200")="H")*(INDIRECT($AB79&amp;"!O23:O200")=D$36)*(INDIRECT($AB79&amp;"!e23:E200")=$AE79),1,0)),"-")</f>
        <v>0</v>
      </c>
      <c r="E79" s="160" t="e">
        <f t="shared" ca="1" si="28"/>
        <v>#DIV/0!</v>
      </c>
      <c r="F79" s="418">
        <f t="array" aca="1" ref="F79" ca="1">IF($AE79="Y",SUM(IF((INDIRECT($AB79&amp;"!J23:J200")=$B$2)*(INDIRECT($AB79&amp;"!I23:I200")="H")*(INDIRECT($AB79&amp;"!O23:O200")=F$36)*(INDIRECT($AB79&amp;"!e23:E200")=$AE79),1,0)),"-")</f>
        <v>0</v>
      </c>
      <c r="G79" s="162" t="e">
        <f t="shared" ca="1" si="29"/>
        <v>#DIV/0!</v>
      </c>
      <c r="H79" s="419">
        <f t="shared" ca="1" si="30"/>
        <v>0</v>
      </c>
      <c r="I79" s="164">
        <f t="array" aca="1" ref="I79" ca="1">IF($AE79="Y",SUM(IF((INDIRECT($AB79&amp;"!$J23:$J200")=$B$2)*(INDIRECT($AB79&amp;"!$I23:$I200")="H")*(INDIRECT($AB79&amp;"!e23:E200")=$AE79),INDIRECT($AB79&amp;"!$K23:$K200")/H79,0)),"-")</f>
        <v>0</v>
      </c>
      <c r="J79" s="164">
        <f t="array" aca="1" ref="J79" ca="1">IF($AE79="Y",SUM(IF((INDIRECT($AB79&amp;"!$J23:$J200")=$B$2)*(INDIRECT($AB79&amp;"!$I23:$I200")="H")*(INDIRECT($AB79&amp;"!e23:E200")=$AE79),INDIRECT($AB79&amp;"!$L23:$L200")/H79,0)),"-")</f>
        <v>0</v>
      </c>
      <c r="K79" s="164">
        <f t="shared" ca="1" si="31"/>
        <v>0</v>
      </c>
      <c r="L79" s="417">
        <f t="array" aca="1" ref="L79" ca="1">IF($AE79="Y",SUM(IF((INDIRECT($AB79&amp;"!J23:J200")=$B$2)*(INDIRECT($AB79&amp;"!I23:I200")="A")*(INDIRECT($AB79&amp;"!O23:O200")=L$36)*(INDIRECT($AB79&amp;"!e23:E200")=$AE79),1,0)),"-")</f>
        <v>0</v>
      </c>
      <c r="M79" s="160" t="e">
        <f t="shared" ca="1" si="32"/>
        <v>#DIV/0!</v>
      </c>
      <c r="N79" s="418">
        <f t="array" aca="1" ref="N79" ca="1">IF($AE79="Y",SUM(IF((INDIRECT($AB79&amp;"!J23:J200")=$B$2)*(INDIRECT($AB79&amp;"!I23:I200")="A")*(INDIRECT($AB79&amp;"!O23:O200")=N$36)*(INDIRECT($AB79&amp;"!e23:E200")=$AE79),1,0)),"-")</f>
        <v>0</v>
      </c>
      <c r="O79" s="162" t="e">
        <f t="shared" ca="1" si="33"/>
        <v>#DIV/0!</v>
      </c>
      <c r="P79" s="419">
        <f t="shared" ca="1" si="34"/>
        <v>0</v>
      </c>
      <c r="Q79" s="164">
        <f t="array" aca="1" ref="Q79" ca="1">IF($AE79="Y",SUM(IF((INDIRECT($AB79&amp;"!$J23:$J200")=$B$2)*(INDIRECT($AB79&amp;"!$I23:$I200")="A")*(INDIRECT($AB79&amp;"!e23:E200")=$AE79),INDIRECT($AB79&amp;"!$K23:$K200")/P79,0)),"-")</f>
        <v>0</v>
      </c>
      <c r="R79" s="164">
        <f t="array" aca="1" ref="R79" ca="1">IF($AE79="Y",SUM(IF((INDIRECT($AB79&amp;"!$J23:$J200")=$B$2)*(INDIRECT($AB79&amp;"!$I23:$I200")="A")*(INDIRECT($AB79&amp;"!e23:E200")=$AE79),INDIRECT($AB79&amp;"!$L23:$L200")/P79,0)),"-")</f>
        <v>0</v>
      </c>
      <c r="S79" s="164">
        <f t="shared" ca="1" si="35"/>
        <v>0</v>
      </c>
      <c r="T79" s="420">
        <f t="shared" ca="1" si="36"/>
        <v>0</v>
      </c>
      <c r="U79" s="160" t="e">
        <f t="shared" ca="1" si="37"/>
        <v>#DIV/0!</v>
      </c>
      <c r="V79" s="418">
        <f t="shared" ca="1" si="38"/>
        <v>0</v>
      </c>
      <c r="W79" s="162" t="e">
        <f t="shared" ca="1" si="39"/>
        <v>#DIV/0!</v>
      </c>
      <c r="X79" s="419">
        <f t="shared" ca="1" si="40"/>
        <v>0</v>
      </c>
      <c r="Y79" s="164">
        <f t="array" aca="1" ref="Y79" ca="1">IF($AE79="Y",SUM(IF((INDIRECT($AB79&amp;"!$J23:$J200")=$B$2)*(INDIRECT($AB79&amp;"!e23:E200")=$AE79),INDIRECT($AB79&amp;"!$K23:$K200")/X79,0)),"-")</f>
        <v>0</v>
      </c>
      <c r="Z79" s="164">
        <f t="array" aca="1" ref="Z79" ca="1">IF($AE79="Y",SUM(IF((INDIRECT($AB79&amp;"!$J23:$J200")=$B$2)*(INDIRECT($AB79&amp;"!e23:E200")=$AE79),INDIRECT($AB79&amp;"!$L23:$L200")/X79,0)),"-")</f>
        <v>0</v>
      </c>
      <c r="AA79" s="164">
        <f t="shared" ca="1" si="41"/>
        <v>0</v>
      </c>
      <c r="AB79" s="274" t="str">
        <f ca="1">IF($AE79="Y",VLOOKUP(C79,Table!B:C,2,FALSE),"")</f>
        <v>Vissel_Kobe</v>
      </c>
      <c r="AC79" s="127">
        <f t="shared" ca="1" si="42"/>
        <v>9</v>
      </c>
      <c r="AD79" s="421" t="e">
        <f ca="1">IF($AE79="Y",VLOOKUP(C79,HAD!$B$35:$W$58,HAD!S$3, FALSE),"")</f>
        <v>#DIV/0!</v>
      </c>
      <c r="AE79" s="105" t="str">
        <f ca="1">IF(C79="","",VLOOKUP(C79,Table!$B$38:$AO$61,Table!$AO$35-1,FALSE))</f>
        <v>Y</v>
      </c>
      <c r="AF79" s="17"/>
      <c r="AG79" s="17"/>
    </row>
    <row r="80" spans="1:33">
      <c r="A80" s="274">
        <f t="shared" ca="1" si="25"/>
        <v>2</v>
      </c>
      <c r="B80" s="20" t="e">
        <f t="shared" ca="1" si="26"/>
        <v>#DIV/0!</v>
      </c>
      <c r="C80" s="274" t="str">
        <f t="shared" ca="1" si="27"/>
        <v>Kashima_Antlers</v>
      </c>
      <c r="D80" s="417">
        <f t="array" aca="1" ref="D80" ca="1">IF($AE80="Y",SUM(IF((INDIRECT($AB80&amp;"!J23:J200")=$B$2)*(INDIRECT($AB80&amp;"!I23:I200")="H")*(INDIRECT($AB80&amp;"!O23:O200")=D$36)*(INDIRECT($AB80&amp;"!e23:E200")=$AE80),1,0)),"-")</f>
        <v>0</v>
      </c>
      <c r="E80" s="160" t="e">
        <f t="shared" ca="1" si="28"/>
        <v>#DIV/0!</v>
      </c>
      <c r="F80" s="418">
        <f t="array" aca="1" ref="F80" ca="1">IF($AE80="Y",SUM(IF((INDIRECT($AB80&amp;"!J23:J200")=$B$2)*(INDIRECT($AB80&amp;"!I23:I200")="H")*(INDIRECT($AB80&amp;"!O23:O200")=F$36)*(INDIRECT($AB80&amp;"!e23:E200")=$AE80),1,0)),"-")</f>
        <v>0</v>
      </c>
      <c r="G80" s="162" t="e">
        <f t="shared" ca="1" si="29"/>
        <v>#DIV/0!</v>
      </c>
      <c r="H80" s="419">
        <f t="shared" ca="1" si="30"/>
        <v>0</v>
      </c>
      <c r="I80" s="164">
        <f t="array" aca="1" ref="I80" ca="1">IF($AE80="Y",SUM(IF((INDIRECT($AB80&amp;"!$J23:$J200")=$B$2)*(INDIRECT($AB80&amp;"!$I23:$I200")="H")*(INDIRECT($AB80&amp;"!e23:E200")=$AE80),INDIRECT($AB80&amp;"!$K23:$K200")/H80,0)),"-")</f>
        <v>0</v>
      </c>
      <c r="J80" s="164">
        <f t="array" aca="1" ref="J80" ca="1">IF($AE80="Y",SUM(IF((INDIRECT($AB80&amp;"!$J23:$J200")=$B$2)*(INDIRECT($AB80&amp;"!$I23:$I200")="H")*(INDIRECT($AB80&amp;"!e23:E200")=$AE80),INDIRECT($AB80&amp;"!$L23:$L200")/H80,0)),"-")</f>
        <v>0</v>
      </c>
      <c r="K80" s="164">
        <f t="shared" ca="1" si="31"/>
        <v>0</v>
      </c>
      <c r="L80" s="417">
        <f t="array" aca="1" ref="L80" ca="1">IF($AE80="Y",SUM(IF((INDIRECT($AB80&amp;"!J23:J200")=$B$2)*(INDIRECT($AB80&amp;"!I23:I200")="A")*(INDIRECT($AB80&amp;"!O23:O200")=L$36)*(INDIRECT($AB80&amp;"!e23:E200")=$AE80),1,0)),"-")</f>
        <v>0</v>
      </c>
      <c r="M80" s="160" t="e">
        <f t="shared" ca="1" si="32"/>
        <v>#DIV/0!</v>
      </c>
      <c r="N80" s="418">
        <f t="array" aca="1" ref="N80" ca="1">IF($AE80="Y",SUM(IF((INDIRECT($AB80&amp;"!J23:J200")=$B$2)*(INDIRECT($AB80&amp;"!I23:I200")="A")*(INDIRECT($AB80&amp;"!O23:O200")=N$36)*(INDIRECT($AB80&amp;"!e23:E200")=$AE80),1,0)),"-")</f>
        <v>0</v>
      </c>
      <c r="O80" s="162" t="e">
        <f t="shared" ca="1" si="33"/>
        <v>#DIV/0!</v>
      </c>
      <c r="P80" s="419">
        <f t="shared" ca="1" si="34"/>
        <v>0</v>
      </c>
      <c r="Q80" s="164">
        <f t="array" aca="1" ref="Q80" ca="1">IF($AE80="Y",SUM(IF((INDIRECT($AB80&amp;"!$J23:$J200")=$B$2)*(INDIRECT($AB80&amp;"!$I23:$I200")="A")*(INDIRECT($AB80&amp;"!e23:E200")=$AE80),INDIRECT($AB80&amp;"!$K23:$K200")/P80,0)),"-")</f>
        <v>0</v>
      </c>
      <c r="R80" s="164">
        <f t="array" aca="1" ref="R80" ca="1">IF($AE80="Y",SUM(IF((INDIRECT($AB80&amp;"!$J23:$J200")=$B$2)*(INDIRECT($AB80&amp;"!$I23:$I200")="A")*(INDIRECT($AB80&amp;"!e23:E200")=$AE80),INDIRECT($AB80&amp;"!$L23:$L200")/P80,0)),"-")</f>
        <v>0</v>
      </c>
      <c r="S80" s="164">
        <f t="shared" ca="1" si="35"/>
        <v>0</v>
      </c>
      <c r="T80" s="420">
        <f t="shared" ca="1" si="36"/>
        <v>0</v>
      </c>
      <c r="U80" s="160" t="e">
        <f t="shared" ca="1" si="37"/>
        <v>#DIV/0!</v>
      </c>
      <c r="V80" s="418">
        <f t="shared" ca="1" si="38"/>
        <v>0</v>
      </c>
      <c r="W80" s="162" t="e">
        <f t="shared" ca="1" si="39"/>
        <v>#DIV/0!</v>
      </c>
      <c r="X80" s="419">
        <f t="shared" ca="1" si="40"/>
        <v>0</v>
      </c>
      <c r="Y80" s="164">
        <f t="array" aca="1" ref="Y80" ca="1">IF($AE80="Y",SUM(IF((INDIRECT($AB80&amp;"!$J23:$J200")=$B$2)*(INDIRECT($AB80&amp;"!e23:E200")=$AE80),INDIRECT($AB80&amp;"!$K23:$K200")/X80,0)),"-")</f>
        <v>0</v>
      </c>
      <c r="Z80" s="164">
        <f t="array" aca="1" ref="Z80" ca="1">IF($AE80="Y",SUM(IF((INDIRECT($AB80&amp;"!$J23:$J200")=$B$2)*(INDIRECT($AB80&amp;"!e23:E200")=$AE80),INDIRECT($AB80&amp;"!$L23:$L200")/X80,0)),"-")</f>
        <v>0</v>
      </c>
      <c r="AA80" s="164">
        <f t="shared" ca="1" si="41"/>
        <v>0</v>
      </c>
      <c r="AB80" s="274" t="str">
        <f ca="1">IF($AE80="Y",VLOOKUP(C80,Table!B:C,2,FALSE),"")</f>
        <v>Kashima_Antlers</v>
      </c>
      <c r="AC80" s="127">
        <f t="shared" ca="1" si="42"/>
        <v>2</v>
      </c>
      <c r="AD80" s="421" t="e">
        <f ca="1">IF($AE80="Y",VLOOKUP(C80,HAD!$B$35:$W$58,HAD!S$3, FALSE),"")</f>
        <v>#DIV/0!</v>
      </c>
      <c r="AE80" s="105" t="str">
        <f ca="1">IF(C80="","",VLOOKUP(C80,Table!$B$38:$AO$61,Table!$AO$35-1,FALSE))</f>
        <v>Y</v>
      </c>
      <c r="AF80" s="17"/>
      <c r="AG80" s="17"/>
    </row>
    <row r="81" spans="1:33">
      <c r="A81" s="274">
        <f t="shared" ca="1" si="25"/>
        <v>4</v>
      </c>
      <c r="B81" s="20" t="e">
        <f t="shared" ca="1" si="26"/>
        <v>#DIV/0!</v>
      </c>
      <c r="C81" s="274" t="str">
        <f t="shared" ca="1" si="27"/>
        <v>Kashiwa_Reysol</v>
      </c>
      <c r="D81" s="417">
        <f t="array" aca="1" ref="D81" ca="1">IF($AE81="Y",SUM(IF((INDIRECT($AB81&amp;"!J23:J200")=$B$2)*(INDIRECT($AB81&amp;"!I23:I200")="H")*(INDIRECT($AB81&amp;"!O23:O200")=D$36)*(INDIRECT($AB81&amp;"!e23:E200")=$AE81),1,0)),"-")</f>
        <v>0</v>
      </c>
      <c r="E81" s="160" t="e">
        <f t="shared" ca="1" si="28"/>
        <v>#DIV/0!</v>
      </c>
      <c r="F81" s="418">
        <f t="array" aca="1" ref="F81" ca="1">IF($AE81="Y",SUM(IF((INDIRECT($AB81&amp;"!J23:J200")=$B$2)*(INDIRECT($AB81&amp;"!I23:I200")="H")*(INDIRECT($AB81&amp;"!O23:O200")=F$36)*(INDIRECT($AB81&amp;"!e23:E200")=$AE81),1,0)),"-")</f>
        <v>0</v>
      </c>
      <c r="G81" s="162" t="e">
        <f t="shared" ca="1" si="29"/>
        <v>#DIV/0!</v>
      </c>
      <c r="H81" s="419">
        <f t="shared" ca="1" si="30"/>
        <v>0</v>
      </c>
      <c r="I81" s="164">
        <f t="array" aca="1" ref="I81" ca="1">IF($AE81="Y",SUM(IF((INDIRECT($AB81&amp;"!$J23:$J200")=$B$2)*(INDIRECT($AB81&amp;"!$I23:$I200")="H")*(INDIRECT($AB81&amp;"!e23:E200")=$AE81),INDIRECT($AB81&amp;"!$K23:$K200")/H81,0)),"-")</f>
        <v>0</v>
      </c>
      <c r="J81" s="164">
        <f t="array" aca="1" ref="J81" ca="1">IF($AE81="Y",SUM(IF((INDIRECT($AB81&amp;"!$J23:$J200")=$B$2)*(INDIRECT($AB81&amp;"!$I23:$I200")="H")*(INDIRECT($AB81&amp;"!e23:E200")=$AE81),INDIRECT($AB81&amp;"!$L23:$L200")/H81,0)),"-")</f>
        <v>0</v>
      </c>
      <c r="K81" s="164">
        <f t="shared" ca="1" si="31"/>
        <v>0</v>
      </c>
      <c r="L81" s="417">
        <f t="array" aca="1" ref="L81" ca="1">IF($AE81="Y",SUM(IF((INDIRECT($AB81&amp;"!J23:J200")=$B$2)*(INDIRECT($AB81&amp;"!I23:I200")="A")*(INDIRECT($AB81&amp;"!O23:O200")=L$36)*(INDIRECT($AB81&amp;"!e23:E200")=$AE81),1,0)),"-")</f>
        <v>0</v>
      </c>
      <c r="M81" s="160" t="e">
        <f t="shared" ca="1" si="32"/>
        <v>#DIV/0!</v>
      </c>
      <c r="N81" s="418">
        <f t="array" aca="1" ref="N81" ca="1">IF($AE81="Y",SUM(IF((INDIRECT($AB81&amp;"!J23:J200")=$B$2)*(INDIRECT($AB81&amp;"!I23:I200")="A")*(INDIRECT($AB81&amp;"!O23:O200")=N$36)*(INDIRECT($AB81&amp;"!e23:E200")=$AE81),1,0)),"-")</f>
        <v>0</v>
      </c>
      <c r="O81" s="162" t="e">
        <f t="shared" ca="1" si="33"/>
        <v>#DIV/0!</v>
      </c>
      <c r="P81" s="419">
        <f t="shared" ca="1" si="34"/>
        <v>0</v>
      </c>
      <c r="Q81" s="164">
        <f t="array" aca="1" ref="Q81" ca="1">IF($AE81="Y",SUM(IF((INDIRECT($AB81&amp;"!$J23:$J200")=$B$2)*(INDIRECT($AB81&amp;"!$I23:$I200")="A")*(INDIRECT($AB81&amp;"!e23:E200")=$AE81),INDIRECT($AB81&amp;"!$K23:$K200")/P81,0)),"-")</f>
        <v>0</v>
      </c>
      <c r="R81" s="164">
        <f t="array" aca="1" ref="R81" ca="1">IF($AE81="Y",SUM(IF((INDIRECT($AB81&amp;"!$J23:$J200")=$B$2)*(INDIRECT($AB81&amp;"!$I23:$I200")="A")*(INDIRECT($AB81&amp;"!e23:E200")=$AE81),INDIRECT($AB81&amp;"!$L23:$L200")/P81,0)),"-")</f>
        <v>0</v>
      </c>
      <c r="S81" s="164">
        <f t="shared" ca="1" si="35"/>
        <v>0</v>
      </c>
      <c r="T81" s="420">
        <f t="shared" ca="1" si="36"/>
        <v>0</v>
      </c>
      <c r="U81" s="160" t="e">
        <f t="shared" ca="1" si="37"/>
        <v>#DIV/0!</v>
      </c>
      <c r="V81" s="418">
        <f t="shared" ca="1" si="38"/>
        <v>0</v>
      </c>
      <c r="W81" s="162" t="e">
        <f t="shared" ca="1" si="39"/>
        <v>#DIV/0!</v>
      </c>
      <c r="X81" s="419">
        <f t="shared" ca="1" si="40"/>
        <v>0</v>
      </c>
      <c r="Y81" s="164">
        <f t="array" aca="1" ref="Y81" ca="1">IF($AE81="Y",SUM(IF((INDIRECT($AB81&amp;"!$J23:$J200")=$B$2)*(INDIRECT($AB81&amp;"!e23:E200")=$AE81),INDIRECT($AB81&amp;"!$K23:$K200")/X81,0)),"-")</f>
        <v>0</v>
      </c>
      <c r="Z81" s="164">
        <f t="array" aca="1" ref="Z81" ca="1">IF($AE81="Y",SUM(IF((INDIRECT($AB81&amp;"!$J23:$J200")=$B$2)*(INDIRECT($AB81&amp;"!e23:E200")=$AE81),INDIRECT($AB81&amp;"!$L23:$L200")/X81,0)),"-")</f>
        <v>0</v>
      </c>
      <c r="AA81" s="164">
        <f t="shared" ca="1" si="41"/>
        <v>0</v>
      </c>
      <c r="AB81" s="274" t="str">
        <f ca="1">IF($AE81="Y",VLOOKUP(C81,Table!B:C,2,FALSE),"")</f>
        <v>Kashiwa_Reysol</v>
      </c>
      <c r="AC81" s="127">
        <f t="shared" ca="1" si="42"/>
        <v>4</v>
      </c>
      <c r="AD81" s="421" t="e">
        <f ca="1">IF($AE81="Y",VLOOKUP(C81,HAD!$B$35:$W$58,HAD!S$3, FALSE),"")</f>
        <v>#DIV/0!</v>
      </c>
      <c r="AE81" s="105" t="str">
        <f ca="1">IF(C81="","",VLOOKUP(C81,Table!$B$38:$AO$61,Table!$AO$35-1,FALSE))</f>
        <v>Y</v>
      </c>
      <c r="AF81" s="17"/>
      <c r="AG81" s="17"/>
    </row>
    <row r="82" spans="1:33">
      <c r="A82" s="274">
        <f t="shared" ca="1" si="25"/>
        <v>5</v>
      </c>
      <c r="B82" s="20" t="e">
        <f t="shared" ca="1" si="26"/>
        <v>#DIV/0!</v>
      </c>
      <c r="C82" s="274" t="str">
        <f t="shared" ca="1" si="27"/>
        <v>Yokohama_F_Marinos</v>
      </c>
      <c r="D82" s="417">
        <f t="array" aca="1" ref="D82" ca="1">IF($AE82="Y",SUM(IF((INDIRECT($AB82&amp;"!J23:J200")=$B$2)*(INDIRECT($AB82&amp;"!I23:I200")="H")*(INDIRECT($AB82&amp;"!O23:O200")=D$36)*(INDIRECT($AB82&amp;"!e23:E200")=$AE82),1,0)),"-")</f>
        <v>0</v>
      </c>
      <c r="E82" s="160" t="e">
        <f t="shared" ca="1" si="28"/>
        <v>#DIV/0!</v>
      </c>
      <c r="F82" s="418">
        <f t="array" aca="1" ref="F82" ca="1">IF($AE82="Y",SUM(IF((INDIRECT($AB82&amp;"!J23:J200")=$B$2)*(INDIRECT($AB82&amp;"!I23:I200")="H")*(INDIRECT($AB82&amp;"!O23:O200")=F$36)*(INDIRECT($AB82&amp;"!e23:E200")=$AE82),1,0)),"-")</f>
        <v>0</v>
      </c>
      <c r="G82" s="162" t="e">
        <f t="shared" ca="1" si="29"/>
        <v>#DIV/0!</v>
      </c>
      <c r="H82" s="419">
        <f t="shared" ca="1" si="30"/>
        <v>0</v>
      </c>
      <c r="I82" s="164">
        <f t="array" aca="1" ref="I82" ca="1">IF($AE82="Y",SUM(IF((INDIRECT($AB82&amp;"!$J23:$J200")=$B$2)*(INDIRECT($AB82&amp;"!$I23:$I200")="H")*(INDIRECT($AB82&amp;"!e23:E200")=$AE82),INDIRECT($AB82&amp;"!$K23:$K200")/H82,0)),"-")</f>
        <v>0</v>
      </c>
      <c r="J82" s="164">
        <f t="array" aca="1" ref="J82" ca="1">IF($AE82="Y",SUM(IF((INDIRECT($AB82&amp;"!$J23:$J200")=$B$2)*(INDIRECT($AB82&amp;"!$I23:$I200")="H")*(INDIRECT($AB82&amp;"!e23:E200")=$AE82),INDIRECT($AB82&amp;"!$L23:$L200")/H82,0)),"-")</f>
        <v>0</v>
      </c>
      <c r="K82" s="164">
        <f t="shared" ca="1" si="31"/>
        <v>0</v>
      </c>
      <c r="L82" s="417">
        <f t="array" aca="1" ref="L82" ca="1">IF($AE82="Y",SUM(IF((INDIRECT($AB82&amp;"!J23:J200")=$B$2)*(INDIRECT($AB82&amp;"!I23:I200")="A")*(INDIRECT($AB82&amp;"!O23:O200")=L$36)*(INDIRECT($AB82&amp;"!e23:E200")=$AE82),1,0)),"-")</f>
        <v>0</v>
      </c>
      <c r="M82" s="160" t="e">
        <f t="shared" ca="1" si="32"/>
        <v>#DIV/0!</v>
      </c>
      <c r="N82" s="418">
        <f t="array" aca="1" ref="N82" ca="1">IF($AE82="Y",SUM(IF((INDIRECT($AB82&amp;"!J23:J200")=$B$2)*(INDIRECT($AB82&amp;"!I23:I200")="A")*(INDIRECT($AB82&amp;"!O23:O200")=N$36)*(INDIRECT($AB82&amp;"!e23:E200")=$AE82),1,0)),"-")</f>
        <v>0</v>
      </c>
      <c r="O82" s="162" t="e">
        <f t="shared" ca="1" si="33"/>
        <v>#DIV/0!</v>
      </c>
      <c r="P82" s="419">
        <f t="shared" ca="1" si="34"/>
        <v>0</v>
      </c>
      <c r="Q82" s="164">
        <f t="array" aca="1" ref="Q82" ca="1">IF($AE82="Y",SUM(IF((INDIRECT($AB82&amp;"!$J23:$J200")=$B$2)*(INDIRECT($AB82&amp;"!$I23:$I200")="A")*(INDIRECT($AB82&amp;"!e23:E200")=$AE82),INDIRECT($AB82&amp;"!$K23:$K200")/P82,0)),"-")</f>
        <v>0</v>
      </c>
      <c r="R82" s="164">
        <f t="array" aca="1" ref="R82" ca="1">IF($AE82="Y",SUM(IF((INDIRECT($AB82&amp;"!$J23:$J200")=$B$2)*(INDIRECT($AB82&amp;"!$I23:$I200")="A")*(INDIRECT($AB82&amp;"!e23:E200")=$AE82),INDIRECT($AB82&amp;"!$L23:$L200")/P82,0)),"-")</f>
        <v>0</v>
      </c>
      <c r="S82" s="164">
        <f t="shared" ca="1" si="35"/>
        <v>0</v>
      </c>
      <c r="T82" s="420">
        <f t="shared" ca="1" si="36"/>
        <v>0</v>
      </c>
      <c r="U82" s="160" t="e">
        <f t="shared" ca="1" si="37"/>
        <v>#DIV/0!</v>
      </c>
      <c r="V82" s="418">
        <f t="shared" ca="1" si="38"/>
        <v>0</v>
      </c>
      <c r="W82" s="162" t="e">
        <f t="shared" ca="1" si="39"/>
        <v>#DIV/0!</v>
      </c>
      <c r="X82" s="419">
        <f t="shared" ca="1" si="40"/>
        <v>0</v>
      </c>
      <c r="Y82" s="164">
        <f t="array" aca="1" ref="Y82" ca="1">IF($AE82="Y",SUM(IF((INDIRECT($AB82&amp;"!$J23:$J200")=$B$2)*(INDIRECT($AB82&amp;"!e23:E200")=$AE82),INDIRECT($AB82&amp;"!$K23:$K200")/X82,0)),"-")</f>
        <v>0</v>
      </c>
      <c r="Z82" s="164">
        <f t="array" aca="1" ref="Z82" ca="1">IF($AE82="Y",SUM(IF((INDIRECT($AB82&amp;"!$J23:$J200")=$B$2)*(INDIRECT($AB82&amp;"!e23:E200")=$AE82),INDIRECT($AB82&amp;"!$L23:$L200")/X82,0)),"-")</f>
        <v>0</v>
      </c>
      <c r="AA82" s="164">
        <f t="shared" ca="1" si="41"/>
        <v>0</v>
      </c>
      <c r="AB82" s="274" t="str">
        <f ca="1">IF($AE82="Y",VLOOKUP(C82,Table!B:C,2,FALSE),"")</f>
        <v>Yokohama_F_Marinos</v>
      </c>
      <c r="AC82" s="127">
        <f t="shared" ca="1" si="42"/>
        <v>5</v>
      </c>
      <c r="AD82" s="421" t="e">
        <f ca="1">IF($AE82="Y",VLOOKUP(C82,HAD!$B$35:$W$58,HAD!S$3, FALSE),"")</f>
        <v>#DIV/0!</v>
      </c>
      <c r="AE82" s="105" t="str">
        <f ca="1">IF(C82="","",VLOOKUP(C82,Table!$B$38:$AO$61,Table!$AO$35-1,FALSE))</f>
        <v>Y</v>
      </c>
      <c r="AF82" s="17"/>
      <c r="AG82" s="17"/>
    </row>
    <row r="83" spans="1:33">
      <c r="A83" s="274">
        <f t="shared" ca="1" si="25"/>
        <v>15</v>
      </c>
      <c r="B83" s="20" t="e">
        <f t="shared" ca="1" si="26"/>
        <v>#DIV/0!</v>
      </c>
      <c r="C83" s="274" t="str">
        <f t="shared" ca="1" si="27"/>
        <v>Sanfrecce_Hiroshima</v>
      </c>
      <c r="D83" s="417">
        <f t="array" aca="1" ref="D83" ca="1">IF($AE83="Y",SUM(IF((INDIRECT($AB83&amp;"!J23:J200")=$B$2)*(INDIRECT($AB83&amp;"!I23:I200")="H")*(INDIRECT($AB83&amp;"!O23:O200")=D$36)*(INDIRECT($AB83&amp;"!e23:E200")=$AE83),1,0)),"-")</f>
        <v>0</v>
      </c>
      <c r="E83" s="160" t="e">
        <f t="shared" ca="1" si="28"/>
        <v>#DIV/0!</v>
      </c>
      <c r="F83" s="418">
        <f t="array" aca="1" ref="F83" ca="1">IF($AE83="Y",SUM(IF((INDIRECT($AB83&amp;"!J23:J200")=$B$2)*(INDIRECT($AB83&amp;"!I23:I200")="H")*(INDIRECT($AB83&amp;"!O23:O200")=F$36)*(INDIRECT($AB83&amp;"!e23:E200")=$AE83),1,0)),"-")</f>
        <v>0</v>
      </c>
      <c r="G83" s="162" t="e">
        <f t="shared" ca="1" si="29"/>
        <v>#DIV/0!</v>
      </c>
      <c r="H83" s="419">
        <f t="shared" ca="1" si="30"/>
        <v>0</v>
      </c>
      <c r="I83" s="164">
        <f t="array" aca="1" ref="I83" ca="1">IF($AE83="Y",SUM(IF((INDIRECT($AB83&amp;"!$J23:$J200")=$B$2)*(INDIRECT($AB83&amp;"!$I23:$I200")="H")*(INDIRECT($AB83&amp;"!e23:E200")=$AE83),INDIRECT($AB83&amp;"!$K23:$K200")/H83,0)),"-")</f>
        <v>0</v>
      </c>
      <c r="J83" s="164">
        <f t="array" aca="1" ref="J83" ca="1">IF($AE83="Y",SUM(IF((INDIRECT($AB83&amp;"!$J23:$J200")=$B$2)*(INDIRECT($AB83&amp;"!$I23:$I200")="H")*(INDIRECT($AB83&amp;"!e23:E200")=$AE83),INDIRECT($AB83&amp;"!$L23:$L200")/H83,0)),"-")</f>
        <v>0</v>
      </c>
      <c r="K83" s="164">
        <f t="shared" ca="1" si="31"/>
        <v>0</v>
      </c>
      <c r="L83" s="417">
        <f t="array" aca="1" ref="L83" ca="1">IF($AE83="Y",SUM(IF((INDIRECT($AB83&amp;"!J23:J200")=$B$2)*(INDIRECT($AB83&amp;"!I23:I200")="A")*(INDIRECT($AB83&amp;"!O23:O200")=L$36)*(INDIRECT($AB83&amp;"!e23:E200")=$AE83),1,0)),"-")</f>
        <v>0</v>
      </c>
      <c r="M83" s="160" t="e">
        <f t="shared" ca="1" si="32"/>
        <v>#DIV/0!</v>
      </c>
      <c r="N83" s="418">
        <f t="array" aca="1" ref="N83" ca="1">IF($AE83="Y",SUM(IF((INDIRECT($AB83&amp;"!J23:J200")=$B$2)*(INDIRECT($AB83&amp;"!I23:I200")="A")*(INDIRECT($AB83&amp;"!O23:O200")=N$36)*(INDIRECT($AB83&amp;"!e23:E200")=$AE83),1,0)),"-")</f>
        <v>0</v>
      </c>
      <c r="O83" s="162" t="e">
        <f t="shared" ca="1" si="33"/>
        <v>#DIV/0!</v>
      </c>
      <c r="P83" s="419">
        <f t="shared" ca="1" si="34"/>
        <v>0</v>
      </c>
      <c r="Q83" s="164">
        <f t="array" aca="1" ref="Q83" ca="1">IF($AE83="Y",SUM(IF((INDIRECT($AB83&amp;"!$J23:$J200")=$B$2)*(INDIRECT($AB83&amp;"!$I23:$I200")="A")*(INDIRECT($AB83&amp;"!e23:E200")=$AE83),INDIRECT($AB83&amp;"!$K23:$K200")/P83,0)),"-")</f>
        <v>0</v>
      </c>
      <c r="R83" s="164">
        <f t="array" aca="1" ref="R83" ca="1">IF($AE83="Y",SUM(IF((INDIRECT($AB83&amp;"!$J23:$J200")=$B$2)*(INDIRECT($AB83&amp;"!$I23:$I200")="A")*(INDIRECT($AB83&amp;"!e23:E200")=$AE83),INDIRECT($AB83&amp;"!$L23:$L200")/P83,0)),"-")</f>
        <v>0</v>
      </c>
      <c r="S83" s="164">
        <f t="shared" ca="1" si="35"/>
        <v>0</v>
      </c>
      <c r="T83" s="420">
        <f t="shared" ca="1" si="36"/>
        <v>0</v>
      </c>
      <c r="U83" s="160" t="e">
        <f t="shared" ca="1" si="37"/>
        <v>#DIV/0!</v>
      </c>
      <c r="V83" s="418">
        <f t="shared" ca="1" si="38"/>
        <v>0</v>
      </c>
      <c r="W83" s="162" t="e">
        <f t="shared" ca="1" si="39"/>
        <v>#DIV/0!</v>
      </c>
      <c r="X83" s="419">
        <f t="shared" ca="1" si="40"/>
        <v>0</v>
      </c>
      <c r="Y83" s="164">
        <f t="array" aca="1" ref="Y83" ca="1">IF($AE83="Y",SUM(IF((INDIRECT($AB83&amp;"!$J23:$J200")=$B$2)*(INDIRECT($AB83&amp;"!e23:E200")=$AE83),INDIRECT($AB83&amp;"!$K23:$K200")/X83,0)),"-")</f>
        <v>0</v>
      </c>
      <c r="Z83" s="164">
        <f t="array" aca="1" ref="Z83" ca="1">IF($AE83="Y",SUM(IF((INDIRECT($AB83&amp;"!$J23:$J200")=$B$2)*(INDIRECT($AB83&amp;"!e23:E200")=$AE83),INDIRECT($AB83&amp;"!$L23:$L200")/X83,0)),"-")</f>
        <v>0</v>
      </c>
      <c r="AA83" s="164">
        <f t="shared" ca="1" si="41"/>
        <v>0</v>
      </c>
      <c r="AB83" s="274" t="str">
        <f ca="1">IF($AE83="Y",VLOOKUP(C83,Table!B:C,2,FALSE),"")</f>
        <v>Sanfrecce_Hiroshima</v>
      </c>
      <c r="AC83" s="127">
        <f t="shared" ca="1" si="42"/>
        <v>15</v>
      </c>
      <c r="AD83" s="421" t="e">
        <f ca="1">IF($AE83="Y",VLOOKUP(C83,HAD!$B$35:$W$58,HAD!S$3, FALSE),"")</f>
        <v>#DIV/0!</v>
      </c>
      <c r="AE83" s="105" t="str">
        <f ca="1">IF(C83="","",VLOOKUP(C83,Table!$B$38:$AO$61,Table!$AO$35-1,FALSE))</f>
        <v>Y</v>
      </c>
      <c r="AF83" s="17"/>
      <c r="AG83" s="17"/>
    </row>
    <row r="84" spans="1:33">
      <c r="A84" s="274">
        <f t="shared" ca="1" si="25"/>
        <v>6</v>
      </c>
      <c r="B84" s="20" t="e">
        <f t="shared" ca="1" si="26"/>
        <v>#DIV/0!</v>
      </c>
      <c r="C84" s="274" t="str">
        <f t="shared" ca="1" si="27"/>
        <v>Jubilo_Iwata</v>
      </c>
      <c r="D84" s="417">
        <f t="array" aca="1" ref="D84" ca="1">IF($AE84="Y",SUM(IF((INDIRECT($AB84&amp;"!J23:J200")=$B$2)*(INDIRECT($AB84&amp;"!I23:I200")="H")*(INDIRECT($AB84&amp;"!O23:O200")=D$36)*(INDIRECT($AB84&amp;"!e23:E200")=$AE84),1,0)),"-")</f>
        <v>0</v>
      </c>
      <c r="E84" s="160" t="e">
        <f t="shared" ca="1" si="28"/>
        <v>#DIV/0!</v>
      </c>
      <c r="F84" s="418">
        <f t="array" aca="1" ref="F84" ca="1">IF($AE84="Y",SUM(IF((INDIRECT($AB84&amp;"!J23:J200")=$B$2)*(INDIRECT($AB84&amp;"!I23:I200")="H")*(INDIRECT($AB84&amp;"!O23:O200")=F$36)*(INDIRECT($AB84&amp;"!e23:E200")=$AE84),1,0)),"-")</f>
        <v>0</v>
      </c>
      <c r="G84" s="162" t="e">
        <f t="shared" ca="1" si="29"/>
        <v>#DIV/0!</v>
      </c>
      <c r="H84" s="419">
        <f t="shared" ca="1" si="30"/>
        <v>0</v>
      </c>
      <c r="I84" s="164">
        <f t="array" aca="1" ref="I84" ca="1">IF($AE84="Y",SUM(IF((INDIRECT($AB84&amp;"!$J23:$J200")=$B$2)*(INDIRECT($AB84&amp;"!$I23:$I200")="H")*(INDIRECT($AB84&amp;"!e23:E200")=$AE84),INDIRECT($AB84&amp;"!$K23:$K200")/H84,0)),"-")</f>
        <v>0</v>
      </c>
      <c r="J84" s="164">
        <f t="array" aca="1" ref="J84" ca="1">IF($AE84="Y",SUM(IF((INDIRECT($AB84&amp;"!$J23:$J200")=$B$2)*(INDIRECT($AB84&amp;"!$I23:$I200")="H")*(INDIRECT($AB84&amp;"!e23:E200")=$AE84),INDIRECT($AB84&amp;"!$L23:$L200")/H84,0)),"-")</f>
        <v>0</v>
      </c>
      <c r="K84" s="164">
        <f t="shared" ca="1" si="31"/>
        <v>0</v>
      </c>
      <c r="L84" s="417">
        <f t="array" aca="1" ref="L84" ca="1">IF($AE84="Y",SUM(IF((INDIRECT($AB84&amp;"!J23:J200")=$B$2)*(INDIRECT($AB84&amp;"!I23:I200")="A")*(INDIRECT($AB84&amp;"!O23:O200")=L$36)*(INDIRECT($AB84&amp;"!e23:E200")=$AE84),1,0)),"-")</f>
        <v>0</v>
      </c>
      <c r="M84" s="160" t="e">
        <f t="shared" ca="1" si="32"/>
        <v>#DIV/0!</v>
      </c>
      <c r="N84" s="418">
        <f t="array" aca="1" ref="N84" ca="1">IF($AE84="Y",SUM(IF((INDIRECT($AB84&amp;"!J23:J200")=$B$2)*(INDIRECT($AB84&amp;"!I23:I200")="A")*(INDIRECT($AB84&amp;"!O23:O200")=N$36)*(INDIRECT($AB84&amp;"!e23:E200")=$AE84),1,0)),"-")</f>
        <v>0</v>
      </c>
      <c r="O84" s="162" t="e">
        <f t="shared" ca="1" si="33"/>
        <v>#DIV/0!</v>
      </c>
      <c r="P84" s="419">
        <f t="shared" ca="1" si="34"/>
        <v>0</v>
      </c>
      <c r="Q84" s="164">
        <f t="array" aca="1" ref="Q84" ca="1">IF($AE84="Y",SUM(IF((INDIRECT($AB84&amp;"!$J23:$J200")=$B$2)*(INDIRECT($AB84&amp;"!$I23:$I200")="A")*(INDIRECT($AB84&amp;"!e23:E200")=$AE84),INDIRECT($AB84&amp;"!$K23:$K200")/P84,0)),"-")</f>
        <v>0</v>
      </c>
      <c r="R84" s="164">
        <f t="array" aca="1" ref="R84" ca="1">IF($AE84="Y",SUM(IF((INDIRECT($AB84&amp;"!$J23:$J200")=$B$2)*(INDIRECT($AB84&amp;"!$I23:$I200")="A")*(INDIRECT($AB84&amp;"!e23:E200")=$AE84),INDIRECT($AB84&amp;"!$L23:$L200")/P84,0)),"-")</f>
        <v>0</v>
      </c>
      <c r="S84" s="164">
        <f t="shared" ca="1" si="35"/>
        <v>0</v>
      </c>
      <c r="T84" s="420">
        <f t="shared" ca="1" si="36"/>
        <v>0</v>
      </c>
      <c r="U84" s="160" t="e">
        <f t="shared" ca="1" si="37"/>
        <v>#DIV/0!</v>
      </c>
      <c r="V84" s="418">
        <f t="shared" ca="1" si="38"/>
        <v>0</v>
      </c>
      <c r="W84" s="162" t="e">
        <f t="shared" ca="1" si="39"/>
        <v>#DIV/0!</v>
      </c>
      <c r="X84" s="419">
        <f t="shared" ca="1" si="40"/>
        <v>0</v>
      </c>
      <c r="Y84" s="164">
        <f t="array" aca="1" ref="Y84" ca="1">IF($AE84="Y",SUM(IF((INDIRECT($AB84&amp;"!$J23:$J200")=$B$2)*(INDIRECT($AB84&amp;"!e23:E200")=$AE84),INDIRECT($AB84&amp;"!$K23:$K200")/X84,0)),"-")</f>
        <v>0</v>
      </c>
      <c r="Z84" s="164">
        <f t="array" aca="1" ref="Z84" ca="1">IF($AE84="Y",SUM(IF((INDIRECT($AB84&amp;"!$J23:$J200")=$B$2)*(INDIRECT($AB84&amp;"!e23:E200")=$AE84),INDIRECT($AB84&amp;"!$L23:$L200")/X84,0)),"-")</f>
        <v>0</v>
      </c>
      <c r="AA84" s="164">
        <f t="shared" ca="1" si="41"/>
        <v>0</v>
      </c>
      <c r="AB84" s="274" t="str">
        <f ca="1">IF($AE84="Y",VLOOKUP(C84,Table!B:C,2,FALSE),"")</f>
        <v>Júbilo_Iwata</v>
      </c>
      <c r="AC84" s="127">
        <f t="shared" ca="1" si="42"/>
        <v>6</v>
      </c>
      <c r="AD84" s="421" t="e">
        <f ca="1">IF($AE84="Y",VLOOKUP(C84,HAD!$B$35:$W$58,HAD!S$3, FALSE),"")</f>
        <v>#DIV/0!</v>
      </c>
      <c r="AE84" s="105" t="str">
        <f ca="1">IF(C84="","",VLOOKUP(C84,Table!$B$38:$AO$61,Table!$AO$35-1,FALSE))</f>
        <v>Y</v>
      </c>
      <c r="AF84" s="17"/>
      <c r="AG84" s="17"/>
    </row>
    <row r="85" spans="1:33">
      <c r="A85" s="274">
        <f t="shared" ca="1" si="25"/>
        <v>13</v>
      </c>
      <c r="B85" s="20" t="e">
        <f t="shared" ca="1" si="26"/>
        <v>#DIV/0!</v>
      </c>
      <c r="C85" s="274" t="str">
        <f t="shared" ca="1" si="27"/>
        <v>Tokyo</v>
      </c>
      <c r="D85" s="417">
        <f t="array" aca="1" ref="D85" ca="1">IF($AE85="Y",SUM(IF((INDIRECT($AB85&amp;"!J23:J200")=$B$2)*(INDIRECT($AB85&amp;"!I23:I200")="H")*(INDIRECT($AB85&amp;"!O23:O200")=D$36)*(INDIRECT($AB85&amp;"!e23:E200")=$AE85),1,0)),"-")</f>
        <v>0</v>
      </c>
      <c r="E85" s="160" t="e">
        <f t="shared" ca="1" si="28"/>
        <v>#DIV/0!</v>
      </c>
      <c r="F85" s="418">
        <f t="array" aca="1" ref="F85" ca="1">IF($AE85="Y",SUM(IF((INDIRECT($AB85&amp;"!J23:J200")=$B$2)*(INDIRECT($AB85&amp;"!I23:I200")="H")*(INDIRECT($AB85&amp;"!O23:O200")=F$36)*(INDIRECT($AB85&amp;"!e23:E200")=$AE85),1,0)),"-")</f>
        <v>0</v>
      </c>
      <c r="G85" s="162" t="e">
        <f t="shared" ca="1" si="29"/>
        <v>#DIV/0!</v>
      </c>
      <c r="H85" s="419">
        <f t="shared" ca="1" si="30"/>
        <v>0</v>
      </c>
      <c r="I85" s="164">
        <f t="array" aca="1" ref="I85" ca="1">IF($AE85="Y",SUM(IF((INDIRECT($AB85&amp;"!$J23:$J200")=$B$2)*(INDIRECT($AB85&amp;"!$I23:$I200")="H")*(INDIRECT($AB85&amp;"!e23:E200")=$AE85),INDIRECT($AB85&amp;"!$K23:$K200")/H85,0)),"-")</f>
        <v>0</v>
      </c>
      <c r="J85" s="164">
        <f t="array" aca="1" ref="J85" ca="1">IF($AE85="Y",SUM(IF((INDIRECT($AB85&amp;"!$J23:$J200")=$B$2)*(INDIRECT($AB85&amp;"!$I23:$I200")="H")*(INDIRECT($AB85&amp;"!e23:E200")=$AE85),INDIRECT($AB85&amp;"!$L23:$L200")/H85,0)),"-")</f>
        <v>0</v>
      </c>
      <c r="K85" s="164">
        <f t="shared" ca="1" si="31"/>
        <v>0</v>
      </c>
      <c r="L85" s="417">
        <f t="array" aca="1" ref="L85" ca="1">IF($AE85="Y",SUM(IF((INDIRECT($AB85&amp;"!J23:J200")=$B$2)*(INDIRECT($AB85&amp;"!I23:I200")="A")*(INDIRECT($AB85&amp;"!O23:O200")=L$36)*(INDIRECT($AB85&amp;"!e23:E200")=$AE85),1,0)),"-")</f>
        <v>0</v>
      </c>
      <c r="M85" s="160" t="e">
        <f t="shared" ca="1" si="32"/>
        <v>#DIV/0!</v>
      </c>
      <c r="N85" s="418">
        <f t="array" aca="1" ref="N85" ca="1">IF($AE85="Y",SUM(IF((INDIRECT($AB85&amp;"!J23:J200")=$B$2)*(INDIRECT($AB85&amp;"!I23:I200")="A")*(INDIRECT($AB85&amp;"!O23:O200")=N$36)*(INDIRECT($AB85&amp;"!e23:E200")=$AE85),1,0)),"-")</f>
        <v>0</v>
      </c>
      <c r="O85" s="162" t="e">
        <f t="shared" ca="1" si="33"/>
        <v>#DIV/0!</v>
      </c>
      <c r="P85" s="419">
        <f t="shared" ca="1" si="34"/>
        <v>0</v>
      </c>
      <c r="Q85" s="164">
        <f t="array" aca="1" ref="Q85" ca="1">IF($AE85="Y",SUM(IF((INDIRECT($AB85&amp;"!$J23:$J200")=$B$2)*(INDIRECT($AB85&amp;"!$I23:$I200")="A")*(INDIRECT($AB85&amp;"!e23:E200")=$AE85),INDIRECT($AB85&amp;"!$K23:$K200")/P85,0)),"-")</f>
        <v>0</v>
      </c>
      <c r="R85" s="164">
        <f t="array" aca="1" ref="R85" ca="1">IF($AE85="Y",SUM(IF((INDIRECT($AB85&amp;"!$J23:$J200")=$B$2)*(INDIRECT($AB85&amp;"!$I23:$I200")="A")*(INDIRECT($AB85&amp;"!e23:E200")=$AE85),INDIRECT($AB85&amp;"!$L23:$L200")/P85,0)),"-")</f>
        <v>0</v>
      </c>
      <c r="S85" s="164">
        <f t="shared" ca="1" si="35"/>
        <v>0</v>
      </c>
      <c r="T85" s="420">
        <f t="shared" ca="1" si="36"/>
        <v>0</v>
      </c>
      <c r="U85" s="160" t="e">
        <f t="shared" ca="1" si="37"/>
        <v>#DIV/0!</v>
      </c>
      <c r="V85" s="418">
        <f t="shared" ca="1" si="38"/>
        <v>0</v>
      </c>
      <c r="W85" s="162" t="e">
        <f t="shared" ca="1" si="39"/>
        <v>#DIV/0!</v>
      </c>
      <c r="X85" s="419">
        <f t="shared" ca="1" si="40"/>
        <v>0</v>
      </c>
      <c r="Y85" s="164">
        <f t="array" aca="1" ref="Y85" ca="1">IF($AE85="Y",SUM(IF((INDIRECT($AB85&amp;"!$J23:$J200")=$B$2)*(INDIRECT($AB85&amp;"!e23:E200")=$AE85),INDIRECT($AB85&amp;"!$K23:$K200")/X85,0)),"-")</f>
        <v>0</v>
      </c>
      <c r="Z85" s="164">
        <f t="array" aca="1" ref="Z85" ca="1">IF($AE85="Y",SUM(IF((INDIRECT($AB85&amp;"!$J23:$J200")=$B$2)*(INDIRECT($AB85&amp;"!e23:E200")=$AE85),INDIRECT($AB85&amp;"!$L23:$L200")/X85,0)),"-")</f>
        <v>0</v>
      </c>
      <c r="AA85" s="164">
        <f t="shared" ca="1" si="41"/>
        <v>0</v>
      </c>
      <c r="AB85" s="274" t="str">
        <f ca="1">IF($AE85="Y",VLOOKUP(C85,Table!B:C,2,FALSE),"")</f>
        <v>Tokyo</v>
      </c>
      <c r="AC85" s="127">
        <f t="shared" ca="1" si="42"/>
        <v>13</v>
      </c>
      <c r="AD85" s="421" t="e">
        <f ca="1">IF($AE85="Y",VLOOKUP(C85,HAD!$B$35:$W$58,HAD!S$3, FALSE),"")</f>
        <v>#DIV/0!</v>
      </c>
      <c r="AE85" s="105" t="str">
        <f ca="1">IF(C85="","",VLOOKUP(C85,Table!$B$38:$AO$61,Table!$AO$35-1,FALSE))</f>
        <v>Y</v>
      </c>
      <c r="AF85" s="17"/>
      <c r="AG85" s="17"/>
    </row>
    <row r="86" spans="1:33">
      <c r="A86" s="274">
        <f t="shared" ca="1" si="25"/>
        <v>16</v>
      </c>
      <c r="B86" s="20" t="e">
        <f t="shared" ca="1" si="26"/>
        <v>#DIV/0!</v>
      </c>
      <c r="C86" s="274" t="str">
        <f t="shared" ca="1" si="27"/>
        <v>Ventforet_Kofu</v>
      </c>
      <c r="D86" s="417">
        <f t="array" aca="1" ref="D86" ca="1">IF($AE86="Y",SUM(IF((INDIRECT($AB86&amp;"!J23:J200")=$B$2)*(INDIRECT($AB86&amp;"!I23:I200")="H")*(INDIRECT($AB86&amp;"!O23:O200")=D$36)*(INDIRECT($AB86&amp;"!e23:E200")=$AE86),1,0)),"-")</f>
        <v>0</v>
      </c>
      <c r="E86" s="160" t="e">
        <f t="shared" ca="1" si="28"/>
        <v>#DIV/0!</v>
      </c>
      <c r="F86" s="418">
        <f t="array" aca="1" ref="F86" ca="1">IF($AE86="Y",SUM(IF((INDIRECT($AB86&amp;"!J23:J200")=$B$2)*(INDIRECT($AB86&amp;"!I23:I200")="H")*(INDIRECT($AB86&amp;"!O23:O200")=F$36)*(INDIRECT($AB86&amp;"!e23:E200")=$AE86),1,0)),"-")</f>
        <v>0</v>
      </c>
      <c r="G86" s="162" t="e">
        <f t="shared" ca="1" si="29"/>
        <v>#DIV/0!</v>
      </c>
      <c r="H86" s="419">
        <f t="shared" ca="1" si="30"/>
        <v>0</v>
      </c>
      <c r="I86" s="164">
        <f t="array" aca="1" ref="I86" ca="1">IF($AE86="Y",SUM(IF((INDIRECT($AB86&amp;"!$J23:$J200")=$B$2)*(INDIRECT($AB86&amp;"!$I23:$I200")="H")*(INDIRECT($AB86&amp;"!e23:E200")=$AE86),INDIRECT($AB86&amp;"!$K23:$K200")/H86,0)),"-")</f>
        <v>0</v>
      </c>
      <c r="J86" s="164">
        <f t="array" aca="1" ref="J86" ca="1">IF($AE86="Y",SUM(IF((INDIRECT($AB86&amp;"!$J23:$J200")=$B$2)*(INDIRECT($AB86&amp;"!$I23:$I200")="H")*(INDIRECT($AB86&amp;"!e23:E200")=$AE86),INDIRECT($AB86&amp;"!$L23:$L200")/H86,0)),"-")</f>
        <v>0</v>
      </c>
      <c r="K86" s="164">
        <f t="shared" ca="1" si="31"/>
        <v>0</v>
      </c>
      <c r="L86" s="417">
        <f t="array" aca="1" ref="L86" ca="1">IF($AE86="Y",SUM(IF((INDIRECT($AB86&amp;"!J23:J200")=$B$2)*(INDIRECT($AB86&amp;"!I23:I200")="A")*(INDIRECT($AB86&amp;"!O23:O200")=L$36)*(INDIRECT($AB86&amp;"!e23:E200")=$AE86),1,0)),"-")</f>
        <v>0</v>
      </c>
      <c r="M86" s="160" t="e">
        <f t="shared" ca="1" si="32"/>
        <v>#DIV/0!</v>
      </c>
      <c r="N86" s="418">
        <f t="array" aca="1" ref="N86" ca="1">IF($AE86="Y",SUM(IF((INDIRECT($AB86&amp;"!J23:J200")=$B$2)*(INDIRECT($AB86&amp;"!I23:I200")="A")*(INDIRECT($AB86&amp;"!O23:O200")=N$36)*(INDIRECT($AB86&amp;"!e23:E200")=$AE86),1,0)),"-")</f>
        <v>0</v>
      </c>
      <c r="O86" s="162" t="e">
        <f t="shared" ca="1" si="33"/>
        <v>#DIV/0!</v>
      </c>
      <c r="P86" s="419">
        <f t="shared" ca="1" si="34"/>
        <v>0</v>
      </c>
      <c r="Q86" s="164">
        <f t="array" aca="1" ref="Q86" ca="1">IF($AE86="Y",SUM(IF((INDIRECT($AB86&amp;"!$J23:$J200")=$B$2)*(INDIRECT($AB86&amp;"!$I23:$I200")="A")*(INDIRECT($AB86&amp;"!e23:E200")=$AE86),INDIRECT($AB86&amp;"!$K23:$K200")/P86,0)),"-")</f>
        <v>0</v>
      </c>
      <c r="R86" s="164">
        <f t="array" aca="1" ref="R86" ca="1">IF($AE86="Y",SUM(IF((INDIRECT($AB86&amp;"!$J23:$J200")=$B$2)*(INDIRECT($AB86&amp;"!$I23:$I200")="A")*(INDIRECT($AB86&amp;"!e23:E200")=$AE86),INDIRECT($AB86&amp;"!$L23:$L200")/P86,0)),"-")</f>
        <v>0</v>
      </c>
      <c r="S86" s="164">
        <f t="shared" ca="1" si="35"/>
        <v>0</v>
      </c>
      <c r="T86" s="420">
        <f t="shared" ca="1" si="36"/>
        <v>0</v>
      </c>
      <c r="U86" s="160" t="e">
        <f t="shared" ca="1" si="37"/>
        <v>#DIV/0!</v>
      </c>
      <c r="V86" s="418">
        <f t="shared" ca="1" si="38"/>
        <v>0</v>
      </c>
      <c r="W86" s="162" t="e">
        <f t="shared" ca="1" si="39"/>
        <v>#DIV/0!</v>
      </c>
      <c r="X86" s="419">
        <f t="shared" ca="1" si="40"/>
        <v>0</v>
      </c>
      <c r="Y86" s="164">
        <f t="array" aca="1" ref="Y86" ca="1">IF($AE86="Y",SUM(IF((INDIRECT($AB86&amp;"!$J23:$J200")=$B$2)*(INDIRECT($AB86&amp;"!e23:E200")=$AE86),INDIRECT($AB86&amp;"!$K23:$K200")/X86,0)),"-")</f>
        <v>0</v>
      </c>
      <c r="Z86" s="164">
        <f t="array" aca="1" ref="Z86" ca="1">IF($AE86="Y",SUM(IF((INDIRECT($AB86&amp;"!$J23:$J200")=$B$2)*(INDIRECT($AB86&amp;"!e23:E200")=$AE86),INDIRECT($AB86&amp;"!$L23:$L200")/X86,0)),"-")</f>
        <v>0</v>
      </c>
      <c r="AA86" s="164">
        <f t="shared" ca="1" si="41"/>
        <v>0</v>
      </c>
      <c r="AB86" s="274" t="str">
        <f ca="1">IF($AE86="Y",VLOOKUP(C86,Table!B:C,2,FALSE),"")</f>
        <v>Ventforet_Kofu</v>
      </c>
      <c r="AC86" s="127">
        <f t="shared" ca="1" si="42"/>
        <v>16</v>
      </c>
      <c r="AD86" s="421" t="e">
        <f ca="1">IF($AE86="Y",VLOOKUP(C86,HAD!$B$35:$W$58,HAD!S$3, FALSE),"")</f>
        <v>#DIV/0!</v>
      </c>
      <c r="AE86" s="105" t="str">
        <f ca="1">IF(C86="","",VLOOKUP(C86,Table!$B$38:$AO$61,Table!$AO$35-1,FALSE))</f>
        <v>Y</v>
      </c>
      <c r="AF86" s="17"/>
      <c r="AG86" s="17"/>
    </row>
    <row r="87" spans="1:33">
      <c r="A87" s="274" t="str">
        <f t="shared" si="25"/>
        <v/>
      </c>
      <c r="B87" s="20" t="str">
        <f t="shared" ca="1" si="26"/>
        <v/>
      </c>
      <c r="C87" s="274" t="str">
        <f t="shared" ca="1" si="27"/>
        <v/>
      </c>
      <c r="D87" s="417" t="str">
        <f t="array" aca="1" ref="D87" ca="1">IF($AE87="Y",SUM(IF((INDIRECT($AB87&amp;"!J23:J200")=$B$2)*(INDIRECT($AB87&amp;"!I23:I200")="H")*(INDIRECT($AB87&amp;"!O23:O200")=D$36)*(INDIRECT($AB87&amp;"!e23:E200")=$AE87),1,0)),"-")</f>
        <v>-</v>
      </c>
      <c r="E87" s="160" t="str">
        <f t="shared" ca="1" si="28"/>
        <v>-</v>
      </c>
      <c r="F87" s="418" t="str">
        <f t="array" aca="1" ref="F87" ca="1">IF($AE87="Y",SUM(IF((INDIRECT($AB87&amp;"!J23:J200")=$B$2)*(INDIRECT($AB87&amp;"!I23:I200")="H")*(INDIRECT($AB87&amp;"!O23:O200")=F$36)*(INDIRECT($AB87&amp;"!e23:E200")=$AE87),1,0)),"-")</f>
        <v>-</v>
      </c>
      <c r="G87" s="162" t="str">
        <f t="shared" ca="1" si="29"/>
        <v>-</v>
      </c>
      <c r="H87" s="419" t="str">
        <f t="shared" ca="1" si="30"/>
        <v>-</v>
      </c>
      <c r="I87" s="164" t="str">
        <f t="array" aca="1" ref="I87" ca="1">IF($AE87="Y",SUM(IF((INDIRECT($AB87&amp;"!$J23:$J200")=$B$2)*(INDIRECT($AB87&amp;"!$I23:$I200")="H")*(INDIRECT($AB87&amp;"!e23:E200")=$AE87),INDIRECT($AB87&amp;"!$K23:$K200")/H87,0)),"-")</f>
        <v>-</v>
      </c>
      <c r="J87" s="164" t="str">
        <f t="array" aca="1" ref="J87" ca="1">IF($AE87="Y",SUM(IF((INDIRECT($AB87&amp;"!$J23:$J200")=$B$2)*(INDIRECT($AB87&amp;"!$I23:$I200")="H")*(INDIRECT($AB87&amp;"!e23:E200")=$AE87),INDIRECT($AB87&amp;"!$L23:$L200")/H87,0)),"-")</f>
        <v>-</v>
      </c>
      <c r="K87" s="164" t="str">
        <f t="shared" ca="1" si="31"/>
        <v>-</v>
      </c>
      <c r="L87" s="417" t="str">
        <f t="array" aca="1" ref="L87" ca="1">IF($AE87="Y",SUM(IF((INDIRECT($AB87&amp;"!J23:J200")=$B$2)*(INDIRECT($AB87&amp;"!I23:I200")="A")*(INDIRECT($AB87&amp;"!O23:O200")=L$36)*(INDIRECT($AB87&amp;"!e23:E200")=$AE87),1,0)),"-")</f>
        <v>-</v>
      </c>
      <c r="M87" s="160" t="str">
        <f t="shared" ca="1" si="32"/>
        <v>-</v>
      </c>
      <c r="N87" s="418" t="str">
        <f t="array" aca="1" ref="N87" ca="1">IF($AE87="Y",SUM(IF((INDIRECT($AB87&amp;"!J23:J200")=$B$2)*(INDIRECT($AB87&amp;"!I23:I200")="A")*(INDIRECT($AB87&amp;"!O23:O200")=N$36)*(INDIRECT($AB87&amp;"!e23:E200")=$AE87),1,0)),"-")</f>
        <v>-</v>
      </c>
      <c r="O87" s="162" t="str">
        <f t="shared" ca="1" si="33"/>
        <v>-</v>
      </c>
      <c r="P87" s="419" t="str">
        <f t="shared" ca="1" si="34"/>
        <v>-</v>
      </c>
      <c r="Q87" s="164" t="str">
        <f t="array" aca="1" ref="Q87" ca="1">IF($AE87="Y",SUM(IF((INDIRECT($AB87&amp;"!$J23:$J200")=$B$2)*(INDIRECT($AB87&amp;"!$I23:$I200")="A")*(INDIRECT($AB87&amp;"!e23:E200")=$AE87),INDIRECT($AB87&amp;"!$K23:$K200")/P87,0)),"-")</f>
        <v>-</v>
      </c>
      <c r="R87" s="164" t="str">
        <f t="array" aca="1" ref="R87" ca="1">IF($AE87="Y",SUM(IF((INDIRECT($AB87&amp;"!$J23:$J200")=$B$2)*(INDIRECT($AB87&amp;"!$I23:$I200")="A")*(INDIRECT($AB87&amp;"!e23:E200")=$AE87),INDIRECT($AB87&amp;"!$L23:$L200")/P87,0)),"-")</f>
        <v>-</v>
      </c>
      <c r="S87" s="164" t="str">
        <f t="shared" ca="1" si="35"/>
        <v>-</v>
      </c>
      <c r="T87" s="420" t="str">
        <f t="shared" ca="1" si="36"/>
        <v>-</v>
      </c>
      <c r="U87" s="160" t="str">
        <f t="shared" ca="1" si="37"/>
        <v>-</v>
      </c>
      <c r="V87" s="418" t="str">
        <f t="shared" ca="1" si="38"/>
        <v>-</v>
      </c>
      <c r="W87" s="162" t="str">
        <f t="shared" ca="1" si="39"/>
        <v>-</v>
      </c>
      <c r="X87" s="419" t="str">
        <f t="shared" ca="1" si="40"/>
        <v>-</v>
      </c>
      <c r="Y87" s="164" t="str">
        <f t="array" aca="1" ref="Y87" ca="1">IF($AE87="Y",SUM(IF((INDIRECT($AB87&amp;"!$J23:$J200")=$B$2)*(INDIRECT($AB87&amp;"!e23:E200")=$AE87),INDIRECT($AB87&amp;"!$K23:$K200")/X87,0)),"-")</f>
        <v>-</v>
      </c>
      <c r="Z87" s="164" t="str">
        <f t="array" aca="1" ref="Z87" ca="1">IF($AE87="Y",SUM(IF((INDIRECT($AB87&amp;"!$J23:$J200")=$B$2)*(INDIRECT($AB87&amp;"!e23:E200")=$AE87),INDIRECT($AB87&amp;"!$L23:$L200")/X87,0)),"-")</f>
        <v>-</v>
      </c>
      <c r="AA87" s="164" t="str">
        <f t="shared" ca="1" si="41"/>
        <v>-</v>
      </c>
      <c r="AB87" s="274" t="str">
        <f ca="1">IF($AE87="Y",VLOOKUP(C87,Table!B:C,2,FALSE),"")</f>
        <v/>
      </c>
      <c r="AC87" s="127" t="str">
        <f t="shared" si="42"/>
        <v/>
      </c>
      <c r="AD87" s="421" t="str">
        <f ca="1">IF($AE87="Y",VLOOKUP(C87,HAD!$B$35:$W$58,HAD!S$3, FALSE),"")</f>
        <v/>
      </c>
      <c r="AE87" s="105" t="str">
        <f ca="1">IF(C87="","",VLOOKUP(C87,Table!$B$38:$AO$61,Table!$AO$35-1,FALSE))</f>
        <v/>
      </c>
      <c r="AF87" s="17"/>
      <c r="AG87" s="17"/>
    </row>
    <row r="88" spans="1:33" ht="13.5" thickBot="1">
      <c r="A88" s="274" t="str">
        <f t="shared" si="25"/>
        <v/>
      </c>
      <c r="B88" s="20" t="str">
        <f t="shared" ca="1" si="26"/>
        <v/>
      </c>
      <c r="C88" s="274" t="str">
        <f t="shared" ca="1" si="27"/>
        <v/>
      </c>
      <c r="D88" s="417" t="str">
        <f t="array" aca="1" ref="D88" ca="1">IF($AE88="Y",SUM(IF((INDIRECT($AB88&amp;"!J23:J200")=$B$2)*(INDIRECT($AB88&amp;"!I23:I200")="H")*(INDIRECT($AB88&amp;"!O23:O200")=D$36)*(INDIRECT($AB88&amp;"!e23:E200")=$AE88),1,0)),"-")</f>
        <v>-</v>
      </c>
      <c r="E88" s="160" t="str">
        <f t="shared" ca="1" si="28"/>
        <v>-</v>
      </c>
      <c r="F88" s="418" t="str">
        <f t="array" aca="1" ref="F88" ca="1">IF($AE88="Y",SUM(IF((INDIRECT($AB88&amp;"!J23:J200")=$B$2)*(INDIRECT($AB88&amp;"!I23:I200")="H")*(INDIRECT($AB88&amp;"!O23:O200")=F$36)*(INDIRECT($AB88&amp;"!e23:E200")=$AE88),1,0)),"-")</f>
        <v>-</v>
      </c>
      <c r="G88" s="162" t="str">
        <f t="shared" ca="1" si="29"/>
        <v>-</v>
      </c>
      <c r="H88" s="419" t="str">
        <f t="shared" ca="1" si="30"/>
        <v>-</v>
      </c>
      <c r="I88" s="164" t="str">
        <f t="array" aca="1" ref="I88" ca="1">IF($AE88="Y",SUM(IF((INDIRECT($AB88&amp;"!$J23:$J200")=$B$2)*(INDIRECT($AB88&amp;"!$I23:$I200")="H")*(INDIRECT($AB88&amp;"!e23:E200")=$AE88),INDIRECT($AB88&amp;"!$K23:$K200")/H88,0)),"-")</f>
        <v>-</v>
      </c>
      <c r="J88" s="164" t="str">
        <f t="array" aca="1" ref="J88" ca="1">IF($AE88="Y",SUM(IF((INDIRECT($AB88&amp;"!$J23:$J200")=$B$2)*(INDIRECT($AB88&amp;"!$I23:$I200")="H")*(INDIRECT($AB88&amp;"!e23:E200")=$AE88),INDIRECT($AB88&amp;"!$L23:$L200")/H88,0)),"-")</f>
        <v>-</v>
      </c>
      <c r="K88" s="164" t="str">
        <f t="shared" ca="1" si="31"/>
        <v>-</v>
      </c>
      <c r="L88" s="417" t="str">
        <f t="array" aca="1" ref="L88" ca="1">IF($AE88="Y",SUM(IF((INDIRECT($AB88&amp;"!J23:J200")=$B$2)*(INDIRECT($AB88&amp;"!I23:I200")="A")*(INDIRECT($AB88&amp;"!O23:O200")=L$36)*(INDIRECT($AB88&amp;"!e23:E200")=$AE88),1,0)),"-")</f>
        <v>-</v>
      </c>
      <c r="M88" s="160" t="str">
        <f t="shared" ca="1" si="32"/>
        <v>-</v>
      </c>
      <c r="N88" s="418" t="str">
        <f t="array" aca="1" ref="N88" ca="1">IF($AE88="Y",SUM(IF((INDIRECT($AB88&amp;"!J23:J200")=$B$2)*(INDIRECT($AB88&amp;"!I23:I200")="A")*(INDIRECT($AB88&amp;"!O23:O200")=N$36)*(INDIRECT($AB88&amp;"!e23:E200")=$AE88),1,0)),"-")</f>
        <v>-</v>
      </c>
      <c r="O88" s="162" t="str">
        <f t="shared" ca="1" si="33"/>
        <v>-</v>
      </c>
      <c r="P88" s="419" t="str">
        <f t="shared" ca="1" si="34"/>
        <v>-</v>
      </c>
      <c r="Q88" s="164" t="str">
        <f t="array" aca="1" ref="Q88" ca="1">IF($AE88="Y",SUM(IF((INDIRECT($AB88&amp;"!$J23:$J200")=$B$2)*(INDIRECT($AB88&amp;"!$I23:$I200")="A")*(INDIRECT($AB88&amp;"!e23:E200")=$AE88),INDIRECT($AB88&amp;"!$K23:$K200")/P88,0)),"-")</f>
        <v>-</v>
      </c>
      <c r="R88" s="164" t="str">
        <f t="array" aca="1" ref="R88" ca="1">IF($AE88="Y",SUM(IF((INDIRECT($AB88&amp;"!$J23:$J200")=$B$2)*(INDIRECT($AB88&amp;"!$I23:$I200")="A")*(INDIRECT($AB88&amp;"!e23:E200")=$AE88),INDIRECT($AB88&amp;"!$L23:$L200")/P88,0)),"-")</f>
        <v>-</v>
      </c>
      <c r="S88" s="164" t="str">
        <f t="shared" ca="1" si="35"/>
        <v>-</v>
      </c>
      <c r="T88" s="420" t="str">
        <f t="shared" ca="1" si="36"/>
        <v>-</v>
      </c>
      <c r="U88" s="160" t="str">
        <f t="shared" ca="1" si="37"/>
        <v>-</v>
      </c>
      <c r="V88" s="418" t="str">
        <f t="shared" ca="1" si="38"/>
        <v>-</v>
      </c>
      <c r="W88" s="162" t="str">
        <f t="shared" ca="1" si="39"/>
        <v>-</v>
      </c>
      <c r="X88" s="419" t="str">
        <f t="shared" ca="1" si="40"/>
        <v>-</v>
      </c>
      <c r="Y88" s="164" t="str">
        <f t="array" aca="1" ref="Y88" ca="1">IF($AE88="Y",SUM(IF((INDIRECT($AB88&amp;"!$J23:$J200")=$B$2)*(INDIRECT($AB88&amp;"!e23:E200")=$AE88),INDIRECT($AB88&amp;"!$K23:$K200")/X88,0)),"-")</f>
        <v>-</v>
      </c>
      <c r="Z88" s="164" t="str">
        <f t="array" aca="1" ref="Z88" ca="1">IF($AE88="Y",SUM(IF((INDIRECT($AB88&amp;"!$J23:$J200")=$B$2)*(INDIRECT($AB88&amp;"!e23:E200")=$AE88),INDIRECT($AB88&amp;"!$L23:$L200")/X88,0)),"-")</f>
        <v>-</v>
      </c>
      <c r="AA88" s="164" t="str">
        <f t="shared" ca="1" si="41"/>
        <v>-</v>
      </c>
      <c r="AB88" s="274" t="str">
        <f ca="1">IF($AE88="Y",VLOOKUP(C88,Table!B:C,2,FALSE),"")</f>
        <v/>
      </c>
      <c r="AC88" s="127" t="str">
        <f t="shared" si="42"/>
        <v/>
      </c>
      <c r="AD88" s="421" t="str">
        <f ca="1">IF($AE88="Y",VLOOKUP(C88,HAD!$B$35:$W$58,HAD!S$3, FALSE),"")</f>
        <v/>
      </c>
      <c r="AE88" s="105" t="str">
        <f ca="1">IF(C88="","",VLOOKUP(C88,Table!$B$38:$AO$61,Table!$AO$35-1,FALSE))</f>
        <v/>
      </c>
      <c r="AF88" s="17"/>
      <c r="AG88" s="17"/>
    </row>
    <row r="89" spans="1:33" hidden="1">
      <c r="A89" s="274" t="str">
        <f t="shared" si="25"/>
        <v/>
      </c>
      <c r="B89" s="20" t="str">
        <f t="shared" ca="1" si="26"/>
        <v/>
      </c>
      <c r="C89" s="274" t="str">
        <f t="shared" ca="1" si="27"/>
        <v/>
      </c>
      <c r="D89" s="417" t="str">
        <f t="array" aca="1" ref="D89" ca="1">IF($AE89="Y",SUM(IF((INDIRECT($AB89&amp;"!J23:J200")=$B$2)*(INDIRECT($AB89&amp;"!I23:I200")="H")*(INDIRECT($AB89&amp;"!O23:O200")=D$36)*(INDIRECT($AB89&amp;"!e23:E200")=$AE89),1,0)),"-")</f>
        <v>-</v>
      </c>
      <c r="E89" s="160" t="str">
        <f t="shared" ca="1" si="28"/>
        <v>-</v>
      </c>
      <c r="F89" s="418" t="str">
        <f t="array" aca="1" ref="F89" ca="1">IF($AE89="Y",SUM(IF((INDIRECT($AB89&amp;"!J23:J200")=$B$2)*(INDIRECT($AB89&amp;"!I23:I200")="H")*(INDIRECT($AB89&amp;"!O23:O200")=F$36)*(INDIRECT($AB89&amp;"!e23:E200")=$AE89),1,0)),"-")</f>
        <v>-</v>
      </c>
      <c r="G89" s="162" t="str">
        <f t="shared" ca="1" si="29"/>
        <v>-</v>
      </c>
      <c r="H89" s="419" t="str">
        <f t="shared" ca="1" si="30"/>
        <v>-</v>
      </c>
      <c r="I89" s="164" t="str">
        <f t="array" aca="1" ref="I89" ca="1">IF($AE89="Y",SUM(IF((INDIRECT($AB89&amp;"!$J23:$J200")=$B$2)*(INDIRECT($AB89&amp;"!$I23:$I200")="H")*(INDIRECT($AB89&amp;"!e23:E200")=$AE89),INDIRECT($AB89&amp;"!$K23:$K200")/H89,0)),"-")</f>
        <v>-</v>
      </c>
      <c r="J89" s="164" t="str">
        <f t="array" aca="1" ref="J89" ca="1">IF($AE89="Y",SUM(IF((INDIRECT($AB89&amp;"!$J23:$J200")=$B$2)*(INDIRECT($AB89&amp;"!$I23:$I200")="H")*(INDIRECT($AB89&amp;"!e23:E200")=$AE89),INDIRECT($AB89&amp;"!$L23:$L200")/H89,0)),"-")</f>
        <v>-</v>
      </c>
      <c r="K89" s="164" t="str">
        <f t="shared" ca="1" si="31"/>
        <v>-</v>
      </c>
      <c r="L89" s="417" t="str">
        <f t="array" aca="1" ref="L89" ca="1">IF($AE89="Y",SUM(IF((INDIRECT($AB89&amp;"!J23:J200")=$B$2)*(INDIRECT($AB89&amp;"!I23:I200")="A")*(INDIRECT($AB89&amp;"!O23:O200")=L$36)*(INDIRECT($AB89&amp;"!e23:E200")=$AE89),1,0)),"-")</f>
        <v>-</v>
      </c>
      <c r="M89" s="160" t="str">
        <f t="shared" ca="1" si="32"/>
        <v>-</v>
      </c>
      <c r="N89" s="418" t="str">
        <f t="array" aca="1" ref="N89" ca="1">IF($AE89="Y",SUM(IF((INDIRECT($AB89&amp;"!J23:J200")=$B$2)*(INDIRECT($AB89&amp;"!I23:I200")="A")*(INDIRECT($AB89&amp;"!O23:O200")=N$36)*(INDIRECT($AB89&amp;"!e23:E200")=$AE89),1,0)),"-")</f>
        <v>-</v>
      </c>
      <c r="O89" s="162" t="str">
        <f t="shared" ca="1" si="33"/>
        <v>-</v>
      </c>
      <c r="P89" s="419" t="str">
        <f t="shared" ca="1" si="34"/>
        <v>-</v>
      </c>
      <c r="Q89" s="164" t="str">
        <f t="array" aca="1" ref="Q89" ca="1">IF($AE89="Y",SUM(IF((INDIRECT($AB89&amp;"!$J23:$J200")=$B$2)*(INDIRECT($AB89&amp;"!$I23:$I200")="A")*(INDIRECT($AB89&amp;"!e23:E200")=$AE89),INDIRECT($AB89&amp;"!$K23:$K200")/P89,0)),"-")</f>
        <v>-</v>
      </c>
      <c r="R89" s="164" t="str">
        <f t="array" aca="1" ref="R89" ca="1">IF($AE89="Y",SUM(IF((INDIRECT($AB89&amp;"!$J23:$J200")=$B$2)*(INDIRECT($AB89&amp;"!$I23:$I200")="A")*(INDIRECT($AB89&amp;"!e23:E200")=$AE89),INDIRECT($AB89&amp;"!$L23:$L200")/P89,0)),"-")</f>
        <v>-</v>
      </c>
      <c r="S89" s="164" t="str">
        <f t="shared" ca="1" si="35"/>
        <v>-</v>
      </c>
      <c r="T89" s="420" t="str">
        <f t="shared" ca="1" si="36"/>
        <v>-</v>
      </c>
      <c r="U89" s="160" t="str">
        <f t="shared" ca="1" si="37"/>
        <v>-</v>
      </c>
      <c r="V89" s="418" t="str">
        <f t="shared" ca="1" si="38"/>
        <v>-</v>
      </c>
      <c r="W89" s="162" t="str">
        <f t="shared" ca="1" si="39"/>
        <v>-</v>
      </c>
      <c r="X89" s="419" t="str">
        <f t="shared" ca="1" si="40"/>
        <v>-</v>
      </c>
      <c r="Y89" s="164" t="str">
        <f t="array" aca="1" ref="Y89" ca="1">IF($AE89="Y",SUM(IF((INDIRECT($AB89&amp;"!$J23:$J200")=$B$2)*(INDIRECT($AB89&amp;"!e23:E200")=$AE89),INDIRECT($AB89&amp;"!$K23:$K200")/X89,0)),"-")</f>
        <v>-</v>
      </c>
      <c r="Z89" s="164" t="str">
        <f t="array" aca="1" ref="Z89" ca="1">IF($AE89="Y",SUM(IF((INDIRECT($AB89&amp;"!$J23:$J200")=$B$2)*(INDIRECT($AB89&amp;"!e23:E200")=$AE89),INDIRECT($AB89&amp;"!$L23:$L200")/X89,0)),"-")</f>
        <v>-</v>
      </c>
      <c r="AA89" s="164" t="str">
        <f t="shared" ca="1" si="41"/>
        <v>-</v>
      </c>
      <c r="AB89" s="274" t="str">
        <f ca="1">IF($AE89="Y",VLOOKUP(C89,Table!B:C,2,FALSE),"")</f>
        <v/>
      </c>
      <c r="AC89" s="127" t="str">
        <f t="shared" si="42"/>
        <v/>
      </c>
      <c r="AD89" s="421" t="str">
        <f ca="1">IF($AE89="Y",VLOOKUP(C89,HAD!$B$35:$W$58,HAD!S$3, FALSE),"")</f>
        <v/>
      </c>
      <c r="AE89" s="105" t="str">
        <f ca="1">IF(C89="","",VLOOKUP(C89,Table!$B$38:$AO$61,Table!$AO$35-1,FALSE))</f>
        <v/>
      </c>
      <c r="AF89" s="17"/>
      <c r="AG89" s="17"/>
    </row>
    <row r="90" spans="1:33" hidden="1">
      <c r="A90" s="274" t="str">
        <f t="shared" si="25"/>
        <v/>
      </c>
      <c r="B90" s="20" t="str">
        <f t="shared" ca="1" si="26"/>
        <v/>
      </c>
      <c r="C90" s="274" t="str">
        <f t="shared" ca="1" si="27"/>
        <v/>
      </c>
      <c r="D90" s="417" t="str">
        <f t="array" aca="1" ref="D90" ca="1">IF($AE90="Y",SUM(IF((INDIRECT($AB90&amp;"!J23:J200")=$B$2)*(INDIRECT($AB90&amp;"!I23:I200")="H")*(INDIRECT($AB90&amp;"!O23:O200")=D$36)*(INDIRECT($AB90&amp;"!e23:E200")=$AE90),1,0)),"-")</f>
        <v>-</v>
      </c>
      <c r="E90" s="160" t="str">
        <f t="shared" ca="1" si="28"/>
        <v>-</v>
      </c>
      <c r="F90" s="418" t="str">
        <f t="array" aca="1" ref="F90" ca="1">IF($AE90="Y",SUM(IF((INDIRECT($AB90&amp;"!J23:J200")=$B$2)*(INDIRECT($AB90&amp;"!I23:I200")="H")*(INDIRECT($AB90&amp;"!O23:O200")=F$36)*(INDIRECT($AB90&amp;"!e23:E200")=$AE90),1,0)),"-")</f>
        <v>-</v>
      </c>
      <c r="G90" s="162" t="str">
        <f t="shared" ca="1" si="29"/>
        <v>-</v>
      </c>
      <c r="H90" s="419" t="str">
        <f t="shared" ca="1" si="30"/>
        <v>-</v>
      </c>
      <c r="I90" s="164" t="str">
        <f t="array" aca="1" ref="I90" ca="1">IF($AE90="Y",SUM(IF((INDIRECT($AB90&amp;"!$J23:$J200")=$B$2)*(INDIRECT($AB90&amp;"!$I23:$I200")="H")*(INDIRECT($AB90&amp;"!e23:E200")=$AE90),INDIRECT($AB90&amp;"!$K23:$K200")/H90,0)),"-")</f>
        <v>-</v>
      </c>
      <c r="J90" s="164" t="str">
        <f t="array" aca="1" ref="J90" ca="1">IF($AE90="Y",SUM(IF((INDIRECT($AB90&amp;"!$J23:$J200")=$B$2)*(INDIRECT($AB90&amp;"!$I23:$I200")="H")*(INDIRECT($AB90&amp;"!e23:E200")=$AE90),INDIRECT($AB90&amp;"!$L23:$L200")/H90,0)),"-")</f>
        <v>-</v>
      </c>
      <c r="K90" s="164" t="str">
        <f t="shared" ca="1" si="31"/>
        <v>-</v>
      </c>
      <c r="L90" s="417" t="str">
        <f t="array" aca="1" ref="L90" ca="1">IF($AE90="Y",SUM(IF((INDIRECT($AB90&amp;"!J23:J200")=$B$2)*(INDIRECT($AB90&amp;"!I23:I200")="A")*(INDIRECT($AB90&amp;"!O23:O200")=L$36)*(INDIRECT($AB90&amp;"!e23:E200")=$AE90),1,0)),"-")</f>
        <v>-</v>
      </c>
      <c r="M90" s="160" t="str">
        <f t="shared" ca="1" si="32"/>
        <v>-</v>
      </c>
      <c r="N90" s="418" t="str">
        <f t="array" aca="1" ref="N90" ca="1">IF($AE90="Y",SUM(IF((INDIRECT($AB90&amp;"!J23:J200")=$B$2)*(INDIRECT($AB90&amp;"!I23:I200")="A")*(INDIRECT($AB90&amp;"!O23:O200")=N$36)*(INDIRECT($AB90&amp;"!e23:E200")=$AE90),1,0)),"-")</f>
        <v>-</v>
      </c>
      <c r="O90" s="162" t="str">
        <f t="shared" ca="1" si="33"/>
        <v>-</v>
      </c>
      <c r="P90" s="419" t="str">
        <f t="shared" ca="1" si="34"/>
        <v>-</v>
      </c>
      <c r="Q90" s="164" t="str">
        <f t="array" aca="1" ref="Q90" ca="1">IF($AE90="Y",SUM(IF((INDIRECT($AB90&amp;"!$J23:$J200")=$B$2)*(INDIRECT($AB90&amp;"!$I23:$I200")="A")*(INDIRECT($AB90&amp;"!e23:E200")=$AE90),INDIRECT($AB90&amp;"!$K23:$K200")/P90,0)),"-")</f>
        <v>-</v>
      </c>
      <c r="R90" s="164" t="str">
        <f t="array" aca="1" ref="R90" ca="1">IF($AE90="Y",SUM(IF((INDIRECT($AB90&amp;"!$J23:$J200")=$B$2)*(INDIRECT($AB90&amp;"!$I23:$I200")="A")*(INDIRECT($AB90&amp;"!e23:E200")=$AE90),INDIRECT($AB90&amp;"!$L23:$L200")/P90,0)),"-")</f>
        <v>-</v>
      </c>
      <c r="S90" s="164" t="str">
        <f t="shared" ca="1" si="35"/>
        <v>-</v>
      </c>
      <c r="T90" s="420" t="str">
        <f t="shared" ca="1" si="36"/>
        <v>-</v>
      </c>
      <c r="U90" s="160" t="str">
        <f t="shared" ca="1" si="37"/>
        <v>-</v>
      </c>
      <c r="V90" s="418" t="str">
        <f t="shared" ca="1" si="38"/>
        <v>-</v>
      </c>
      <c r="W90" s="162" t="str">
        <f t="shared" ca="1" si="39"/>
        <v>-</v>
      </c>
      <c r="X90" s="419" t="str">
        <f t="shared" ca="1" si="40"/>
        <v>-</v>
      </c>
      <c r="Y90" s="164" t="str">
        <f t="array" aca="1" ref="Y90" ca="1">IF($AE90="Y",SUM(IF((INDIRECT($AB90&amp;"!$J23:$J200")=$B$2)*(INDIRECT($AB90&amp;"!e23:E200")=$AE90),INDIRECT($AB90&amp;"!$K23:$K200")/X90,0)),"-")</f>
        <v>-</v>
      </c>
      <c r="Z90" s="164" t="str">
        <f t="array" aca="1" ref="Z90" ca="1">IF($AE90="Y",SUM(IF((INDIRECT($AB90&amp;"!$J23:$J200")=$B$2)*(INDIRECT($AB90&amp;"!e23:E200")=$AE90),INDIRECT($AB90&amp;"!$L23:$L200")/X90,0)),"-")</f>
        <v>-</v>
      </c>
      <c r="AA90" s="164" t="str">
        <f t="shared" ca="1" si="41"/>
        <v>-</v>
      </c>
      <c r="AB90" s="274" t="str">
        <f ca="1">IF($AE90="Y",VLOOKUP(C90,Table!B:C,2,FALSE),"")</f>
        <v/>
      </c>
      <c r="AC90" s="127" t="str">
        <f t="shared" si="42"/>
        <v/>
      </c>
      <c r="AD90" s="421" t="str">
        <f ca="1">IF($AE90="Y",VLOOKUP(C90,HAD!$B$35:$W$58,HAD!S$3, FALSE),"")</f>
        <v/>
      </c>
      <c r="AE90" s="105" t="str">
        <f ca="1">IF(C90="","",VLOOKUP(C90,Table!$B$38:$AO$61,Table!$AO$35-1,FALSE))</f>
        <v/>
      </c>
      <c r="AF90" s="17"/>
      <c r="AG90" s="17"/>
    </row>
    <row r="91" spans="1:33" hidden="1">
      <c r="A91" s="274" t="str">
        <f t="shared" si="25"/>
        <v/>
      </c>
      <c r="B91" s="20" t="str">
        <f t="shared" ca="1" si="26"/>
        <v/>
      </c>
      <c r="C91" s="274" t="str">
        <f t="shared" ca="1" si="27"/>
        <v/>
      </c>
      <c r="D91" s="417" t="str">
        <f t="array" aca="1" ref="D91" ca="1">IF($AE91="Y",SUM(IF((INDIRECT($AB91&amp;"!J23:J200")=$B$2)*(INDIRECT($AB91&amp;"!I23:I200")="H")*(INDIRECT($AB91&amp;"!O23:O200")=D$36)*(INDIRECT($AB91&amp;"!e23:E200")=$AE91),1,0)),"-")</f>
        <v>-</v>
      </c>
      <c r="E91" s="160" t="str">
        <f t="shared" ca="1" si="28"/>
        <v>-</v>
      </c>
      <c r="F91" s="418" t="str">
        <f t="array" aca="1" ref="F91" ca="1">IF($AE91="Y",SUM(IF((INDIRECT($AB91&amp;"!J23:J200")=$B$2)*(INDIRECT($AB91&amp;"!I23:I200")="H")*(INDIRECT($AB91&amp;"!O23:O200")=F$36)*(INDIRECT($AB91&amp;"!e23:E200")=$AE91),1,0)),"-")</f>
        <v>-</v>
      </c>
      <c r="G91" s="162" t="str">
        <f t="shared" ca="1" si="29"/>
        <v>-</v>
      </c>
      <c r="H91" s="419" t="str">
        <f t="shared" ca="1" si="30"/>
        <v>-</v>
      </c>
      <c r="I91" s="164" t="str">
        <f t="array" aca="1" ref="I91" ca="1">IF($AE91="Y",SUM(IF((INDIRECT($AB91&amp;"!$J23:$J200")=$B$2)*(INDIRECT($AB91&amp;"!$I23:$I200")="H")*(INDIRECT($AB91&amp;"!e23:E200")=$AE91),INDIRECT($AB91&amp;"!$K23:$K200")/H91,0)),"-")</f>
        <v>-</v>
      </c>
      <c r="J91" s="164" t="str">
        <f t="array" aca="1" ref="J91" ca="1">IF($AE91="Y",SUM(IF((INDIRECT($AB91&amp;"!$J23:$J200")=$B$2)*(INDIRECT($AB91&amp;"!$I23:$I200")="H")*(INDIRECT($AB91&amp;"!e23:E200")=$AE91),INDIRECT($AB91&amp;"!$L23:$L200")/H91,0)),"-")</f>
        <v>-</v>
      </c>
      <c r="K91" s="164" t="str">
        <f t="shared" ca="1" si="31"/>
        <v>-</v>
      </c>
      <c r="L91" s="417" t="str">
        <f t="array" aca="1" ref="L91" ca="1">IF($AE91="Y",SUM(IF((INDIRECT($AB91&amp;"!J23:J200")=$B$2)*(INDIRECT($AB91&amp;"!I23:I200")="A")*(INDIRECT($AB91&amp;"!O23:O200")=L$36)*(INDIRECT($AB91&amp;"!e23:E200")=$AE91),1,0)),"-")</f>
        <v>-</v>
      </c>
      <c r="M91" s="160" t="str">
        <f t="shared" ca="1" si="32"/>
        <v>-</v>
      </c>
      <c r="N91" s="418" t="str">
        <f t="array" aca="1" ref="N91" ca="1">IF($AE91="Y",SUM(IF((INDIRECT($AB91&amp;"!J23:J200")=$B$2)*(INDIRECT($AB91&amp;"!I23:I200")="A")*(INDIRECT($AB91&amp;"!O23:O200")=N$36)*(INDIRECT($AB91&amp;"!e23:E200")=$AE91),1,0)),"-")</f>
        <v>-</v>
      </c>
      <c r="O91" s="162" t="str">
        <f t="shared" ca="1" si="33"/>
        <v>-</v>
      </c>
      <c r="P91" s="419" t="str">
        <f t="shared" ca="1" si="34"/>
        <v>-</v>
      </c>
      <c r="Q91" s="164" t="str">
        <f t="array" aca="1" ref="Q91" ca="1">IF($AE91="Y",SUM(IF((INDIRECT($AB91&amp;"!$J23:$J200")=$B$2)*(INDIRECT($AB91&amp;"!$I23:$I200")="A")*(INDIRECT($AB91&amp;"!e23:E200")=$AE91),INDIRECT($AB91&amp;"!$K23:$K200")/P91,0)),"-")</f>
        <v>-</v>
      </c>
      <c r="R91" s="164" t="str">
        <f t="array" aca="1" ref="R91" ca="1">IF($AE91="Y",SUM(IF((INDIRECT($AB91&amp;"!$J23:$J200")=$B$2)*(INDIRECT($AB91&amp;"!$I23:$I200")="A")*(INDIRECT($AB91&amp;"!e23:E200")=$AE91),INDIRECT($AB91&amp;"!$L23:$L200")/P91,0)),"-")</f>
        <v>-</v>
      </c>
      <c r="S91" s="164" t="str">
        <f t="shared" ca="1" si="35"/>
        <v>-</v>
      </c>
      <c r="T91" s="420" t="str">
        <f t="shared" ca="1" si="36"/>
        <v>-</v>
      </c>
      <c r="U91" s="160" t="str">
        <f t="shared" ca="1" si="37"/>
        <v>-</v>
      </c>
      <c r="V91" s="418" t="str">
        <f t="shared" ca="1" si="38"/>
        <v>-</v>
      </c>
      <c r="W91" s="162" t="str">
        <f t="shared" ca="1" si="39"/>
        <v>-</v>
      </c>
      <c r="X91" s="419" t="str">
        <f t="shared" ca="1" si="40"/>
        <v>-</v>
      </c>
      <c r="Y91" s="164" t="str">
        <f t="array" aca="1" ref="Y91" ca="1">IF($AE91="Y",SUM(IF((INDIRECT($AB91&amp;"!$J23:$J200")=$B$2)*(INDIRECT($AB91&amp;"!e23:E200")=$AE91),INDIRECT($AB91&amp;"!$K23:$K200")/X91,0)),"-")</f>
        <v>-</v>
      </c>
      <c r="Z91" s="164" t="str">
        <f t="array" aca="1" ref="Z91" ca="1">IF($AE91="Y",SUM(IF((INDIRECT($AB91&amp;"!$J23:$J200")=$B$2)*(INDIRECT($AB91&amp;"!e23:E200")=$AE91),INDIRECT($AB91&amp;"!$L23:$L200")/X91,0)),"-")</f>
        <v>-</v>
      </c>
      <c r="AA91" s="164" t="str">
        <f t="shared" ca="1" si="41"/>
        <v>-</v>
      </c>
      <c r="AB91" s="274" t="str">
        <f ca="1">IF($AE91="Y",VLOOKUP(C91,Table!B:C,2,FALSE),"")</f>
        <v/>
      </c>
      <c r="AC91" s="127" t="str">
        <f t="shared" si="42"/>
        <v/>
      </c>
      <c r="AD91" s="421" t="str">
        <f ca="1">IF($AE91="Y",VLOOKUP(C91,HAD!$B$35:$W$58,HAD!S$3, FALSE),"")</f>
        <v/>
      </c>
      <c r="AE91" s="105" t="str">
        <f ca="1">IF(C91="","",VLOOKUP(C91,Table!$B$38:$AO$61,Table!$AO$35-1,FALSE))</f>
        <v/>
      </c>
      <c r="AF91" s="17"/>
      <c r="AG91" s="17"/>
    </row>
    <row r="92" spans="1:33" ht="13.5" hidden="1" thickBot="1">
      <c r="A92" s="274" t="str">
        <f t="shared" si="25"/>
        <v/>
      </c>
      <c r="B92" s="20" t="str">
        <f t="shared" ca="1" si="26"/>
        <v/>
      </c>
      <c r="C92" s="274" t="str">
        <f t="shared" ca="1" si="27"/>
        <v/>
      </c>
      <c r="D92" s="417" t="str">
        <f t="array" aca="1" ref="D92" ca="1">IF($AE92="Y",SUM(IF((INDIRECT($AB92&amp;"!J23:J200")=$B$2)*(INDIRECT($AB92&amp;"!I23:I200")="H")*(INDIRECT($AB92&amp;"!O23:O200")=D$36)*(INDIRECT($AB92&amp;"!e23:E200")=$AE92),1,0)),"-")</f>
        <v>-</v>
      </c>
      <c r="E92" s="160" t="str">
        <f t="shared" ca="1" si="28"/>
        <v>-</v>
      </c>
      <c r="F92" s="418" t="str">
        <f t="array" aca="1" ref="F92" ca="1">IF($AE92="Y",SUM(IF((INDIRECT($AB92&amp;"!J23:J200")=$B$2)*(INDIRECT($AB92&amp;"!I23:I200")="H")*(INDIRECT($AB92&amp;"!O23:O200")=F$36)*(INDIRECT($AB92&amp;"!e23:E200")=$AE92),1,0)),"-")</f>
        <v>-</v>
      </c>
      <c r="G92" s="162" t="str">
        <f t="shared" ca="1" si="29"/>
        <v>-</v>
      </c>
      <c r="H92" s="419" t="str">
        <f t="shared" ca="1" si="30"/>
        <v>-</v>
      </c>
      <c r="I92" s="164" t="str">
        <f t="array" aca="1" ref="I92" ca="1">IF($AE92="Y",SUM(IF((INDIRECT($AB92&amp;"!$J23:$J200")=$B$2)*(INDIRECT($AB92&amp;"!$I23:$I200")="H")*(INDIRECT($AB92&amp;"!e23:E200")=$AE92),INDIRECT($AB92&amp;"!$K23:$K200")/H92,0)),"-")</f>
        <v>-</v>
      </c>
      <c r="J92" s="164" t="str">
        <f t="array" aca="1" ref="J92" ca="1">IF($AE92="Y",SUM(IF((INDIRECT($AB92&amp;"!$J23:$J200")=$B$2)*(INDIRECT($AB92&amp;"!$I23:$I200")="H")*(INDIRECT($AB92&amp;"!e23:E200")=$AE92),INDIRECT($AB92&amp;"!$L23:$L200")/H92,0)),"-")</f>
        <v>-</v>
      </c>
      <c r="K92" s="164" t="str">
        <f t="shared" ca="1" si="31"/>
        <v>-</v>
      </c>
      <c r="L92" s="417" t="str">
        <f t="array" aca="1" ref="L92" ca="1">IF($AE92="Y",SUM(IF((INDIRECT($AB92&amp;"!J23:J200")=$B$2)*(INDIRECT($AB92&amp;"!I23:I200")="A")*(INDIRECT($AB92&amp;"!O23:O200")=L$36)*(INDIRECT($AB92&amp;"!e23:E200")=$AE92),1,0)),"-")</f>
        <v>-</v>
      </c>
      <c r="M92" s="160" t="str">
        <f t="shared" ca="1" si="32"/>
        <v>-</v>
      </c>
      <c r="N92" s="418" t="str">
        <f t="array" aca="1" ref="N92" ca="1">IF($AE92="Y",SUM(IF((INDIRECT($AB92&amp;"!J23:J200")=$B$2)*(INDIRECT($AB92&amp;"!I23:I200")="A")*(INDIRECT($AB92&amp;"!O23:O200")=N$36)*(INDIRECT($AB92&amp;"!e23:E200")=$AE92),1,0)),"-")</f>
        <v>-</v>
      </c>
      <c r="O92" s="162" t="str">
        <f t="shared" ca="1" si="33"/>
        <v>-</v>
      </c>
      <c r="P92" s="419" t="str">
        <f t="shared" ca="1" si="34"/>
        <v>-</v>
      </c>
      <c r="Q92" s="164" t="str">
        <f t="array" aca="1" ref="Q92" ca="1">IF($AE92="Y",SUM(IF((INDIRECT($AB92&amp;"!$J23:$J200")=$B$2)*(INDIRECT($AB92&amp;"!$I23:$I200")="A")*(INDIRECT($AB92&amp;"!e23:E200")=$AE92),INDIRECT($AB92&amp;"!$K23:$K200")/P92,0)),"-")</f>
        <v>-</v>
      </c>
      <c r="R92" s="164" t="str">
        <f t="array" aca="1" ref="R92" ca="1">IF($AE92="Y",SUM(IF((INDIRECT($AB92&amp;"!$J23:$J200")=$B$2)*(INDIRECT($AB92&amp;"!$I23:$I200")="A")*(INDIRECT($AB92&amp;"!e23:E200")=$AE92),INDIRECT($AB92&amp;"!$L23:$L200")/P92,0)),"-")</f>
        <v>-</v>
      </c>
      <c r="S92" s="164" t="str">
        <f t="shared" ca="1" si="35"/>
        <v>-</v>
      </c>
      <c r="T92" s="420" t="str">
        <f t="shared" ca="1" si="36"/>
        <v>-</v>
      </c>
      <c r="U92" s="160" t="str">
        <f t="shared" ca="1" si="37"/>
        <v>-</v>
      </c>
      <c r="V92" s="418" t="str">
        <f t="shared" ca="1" si="38"/>
        <v>-</v>
      </c>
      <c r="W92" s="162" t="str">
        <f t="shared" ca="1" si="39"/>
        <v>-</v>
      </c>
      <c r="X92" s="419" t="str">
        <f t="shared" ca="1" si="40"/>
        <v>-</v>
      </c>
      <c r="Y92" s="164" t="str">
        <f t="array" aca="1" ref="Y92" ca="1">IF($AE92="Y",SUM(IF((INDIRECT($AB92&amp;"!$J23:$J200")=$B$2)*(INDIRECT($AB92&amp;"!e23:E200")=$AE92),INDIRECT($AB92&amp;"!$K23:$K200")/X92,0)),"-")</f>
        <v>-</v>
      </c>
      <c r="Z92" s="164" t="str">
        <f t="array" aca="1" ref="Z92" ca="1">IF($AE92="Y",SUM(IF((INDIRECT($AB92&amp;"!$J23:$J200")=$B$2)*(INDIRECT($AB92&amp;"!e23:E200")=$AE92),INDIRECT($AB92&amp;"!$L23:$L200")/X92,0)),"-")</f>
        <v>-</v>
      </c>
      <c r="AA92" s="164" t="str">
        <f t="shared" ca="1" si="41"/>
        <v>-</v>
      </c>
      <c r="AB92" s="274" t="str">
        <f ca="1">IF($AE92="Y",VLOOKUP(C92,Table!B:C,2,FALSE),"")</f>
        <v/>
      </c>
      <c r="AC92" s="127" t="str">
        <f t="shared" si="42"/>
        <v/>
      </c>
      <c r="AD92" s="421" t="str">
        <f ca="1">IF($AE92="Y",VLOOKUP(C92,HAD!$B$35:$W$58,HAD!S$3, FALSE),"")</f>
        <v/>
      </c>
      <c r="AE92" s="105" t="str">
        <f ca="1">IF(C92="","",VLOOKUP(C92,Table!$B$38:$AO$61,Table!$AO$35-1,FALSE))</f>
        <v/>
      </c>
    </row>
    <row r="93" spans="1:33" ht="13.5" thickBot="1">
      <c r="A93" s="17"/>
      <c r="B93" s="20"/>
      <c r="C93" s="426" t="s">
        <v>124</v>
      </c>
      <c r="D93" s="427">
        <f ca="1">IF($B$2=0,"",SUM(D69:D92))</f>
        <v>0</v>
      </c>
      <c r="E93" s="428" t="e">
        <f ca="1">IF($B$2=0,"",D93/H93)</f>
        <v>#DIV/0!</v>
      </c>
      <c r="F93" s="429">
        <f ca="1">IF($B$2=0,"",SUM(F69:F92))</f>
        <v>0</v>
      </c>
      <c r="G93" s="173" t="e">
        <f ca="1">IF($B$2=0,"",F93/H93)</f>
        <v>#DIV/0!</v>
      </c>
      <c r="H93" s="429">
        <f ca="1">IF($B$2=0,"",SUM(H69:H92))</f>
        <v>0</v>
      </c>
      <c r="I93" s="174" t="e">
        <f ca="1">IF($B$2=0,"",(SUMPRODUCT((I69:I92),($H69:$H92)))/($H93))</f>
        <v>#DIV/0!</v>
      </c>
      <c r="J93" s="174" t="e">
        <f ca="1">IF($B$2=0,"",(SUMPRODUCT((J69:J92),($H69:$H92)))/($H93))</f>
        <v>#DIV/0!</v>
      </c>
      <c r="K93" s="176" t="e">
        <f ca="1">IF(H93="","",J93+I93)</f>
        <v>#DIV/0!</v>
      </c>
      <c r="L93" s="427">
        <f ca="1">IF($B$2=0,"",SUM(L69:L92))</f>
        <v>0</v>
      </c>
      <c r="M93" s="428" t="e">
        <f ca="1">IF($B$2=0,"",L93/P93)</f>
        <v>#DIV/0!</v>
      </c>
      <c r="N93" s="429">
        <f ca="1">IF($B$2=0,"",SUM(N69:N92))</f>
        <v>0</v>
      </c>
      <c r="O93" s="173" t="e">
        <f ca="1">IF($B$2=0,"",N93/P93)</f>
        <v>#DIV/0!</v>
      </c>
      <c r="P93" s="429">
        <f ca="1">IF($B$2=0,"",SUM(P69:P92))</f>
        <v>0</v>
      </c>
      <c r="Q93" s="174" t="e">
        <f ca="1">IF($B$2=0,"",(SUMPRODUCT((Q69:Q92),($P69:$P92)))/($P93))</f>
        <v>#DIV/0!</v>
      </c>
      <c r="R93" s="174" t="e">
        <f ca="1">IF($B$2=0,"",(SUMPRODUCT((R69:R92),($P69:$P92)))/($P93))</f>
        <v>#DIV/0!</v>
      </c>
      <c r="S93" s="176" t="e">
        <f ca="1">IF(P93="","",R93+Q93)</f>
        <v>#DIV/0!</v>
      </c>
      <c r="T93" s="172">
        <f ca="1">IF($B$2=0,"",SUM(T69:T92)/2)</f>
        <v>0</v>
      </c>
      <c r="U93" s="428" t="e">
        <f ca="1">IF($B$2=0,"",T93/X93)</f>
        <v>#DIV/0!</v>
      </c>
      <c r="V93" s="439">
        <f ca="1">IF($B$2=0,"",SUM(V69:V92)/2)</f>
        <v>0</v>
      </c>
      <c r="W93" s="173" t="e">
        <f ca="1">IF($B$2=0,"",V93/X93)</f>
        <v>#DIV/0!</v>
      </c>
      <c r="X93" s="433">
        <f ca="1">SUM(X69:X92)/2</f>
        <v>0</v>
      </c>
      <c r="Y93" s="214" t="e">
        <f ca="1">IF($B$2=0,"",(SUMPRODUCT((Y69:Y92),($X69:$X92)))/($X93*2))</f>
        <v>#DIV/0!</v>
      </c>
      <c r="Z93" s="214" t="e">
        <f ca="1">IF($B$2=0,"",(SUMPRODUCT((Z69:Z92),($X69:$X92)))/($X93*2))</f>
        <v>#DIV/0!</v>
      </c>
      <c r="AA93" s="213" t="e">
        <f ca="1">IF($B$2=0,"",Z93+Y93)</f>
        <v>#DIV/0!</v>
      </c>
      <c r="AB93" s="432" t="s">
        <v>124</v>
      </c>
      <c r="AC93" s="431"/>
      <c r="AD93" s="434" t="str">
        <f ca="1">IF(B$2=0,"",HAD!S59)</f>
        <v>-</v>
      </c>
    </row>
    <row r="94" spans="1:33" ht="13.5" thickTop="1"/>
  </sheetData>
  <customSheetViews>
    <customSheetView guid="{A9A59A81-8ED1-4D77-9D9E-FD20100ED198}" scale="80" fitToPage="1" hiddenRows="1" hiddenColumns="1">
      <selection activeCell="A32" sqref="A32"/>
      <pageMargins left="0.75" right="0.75" top="1" bottom="1" header="0.5" footer="0.5"/>
      <pageSetup paperSize="9" scale="85" orientation="landscape" r:id="rId1"/>
      <headerFooter alignWithMargins="0"/>
    </customSheetView>
  </customSheetViews>
  <phoneticPr fontId="13" type="noConversion"/>
  <conditionalFormatting sqref="AC7:AC30 AC38:AC61 AC69:AC92">
    <cfRule type="cellIs" dxfId="370" priority="1" stopIfTrue="1" operator="lessThan">
      <formula>AC$62</formula>
    </cfRule>
  </conditionalFormatting>
  <conditionalFormatting sqref="I7:J30 Q7:R30 Y7:Z30 I38:J61 Q38:R61 Y38:Z61 I69:J92 Y69:Z92 Q69:R92">
    <cfRule type="cellIs" dxfId="369" priority="2" stopIfTrue="1" operator="lessThan">
      <formula>I$62</formula>
    </cfRule>
  </conditionalFormatting>
  <conditionalFormatting sqref="U7:U30 M7:M30 E7:E30 U38:U61 M38:M61 E38:E61 M69:M92 E69:E92 U69:U92">
    <cfRule type="cellIs" dxfId="368" priority="3" stopIfTrue="1" operator="greaterThan">
      <formula>E$31*1.2</formula>
    </cfRule>
  </conditionalFormatting>
  <conditionalFormatting sqref="G7:G30 O7:O30 W7:W30 G38:G61 O38:O61 W38:W61 O69:O92 W69:W92 G69:G92">
    <cfRule type="cellIs" dxfId="367" priority="4" stopIfTrue="1" operator="greaterThan">
      <formula>G$62*1.2</formula>
    </cfRule>
    <cfRule type="cellIs" dxfId="366" priority="5" stopIfTrue="1" operator="greaterThan">
      <formula>G$62</formula>
    </cfRule>
  </conditionalFormatting>
  <conditionalFormatting sqref="I31 I62 I93">
    <cfRule type="cellIs" dxfId="365" priority="6" stopIfTrue="1" operator="notEqual">
      <formula>R31</formula>
    </cfRule>
  </conditionalFormatting>
  <conditionalFormatting sqref="J31 J62 J93">
    <cfRule type="cellIs" dxfId="364" priority="7" stopIfTrue="1" operator="notEqual">
      <formula>Q31</formula>
    </cfRule>
  </conditionalFormatting>
  <conditionalFormatting sqref="Q31 Q62 Q93">
    <cfRule type="cellIs" dxfId="363" priority="8" stopIfTrue="1" operator="notEqual">
      <formula>J31</formula>
    </cfRule>
  </conditionalFormatting>
  <conditionalFormatting sqref="R31 R62 R93">
    <cfRule type="cellIs" dxfId="362" priority="9" stopIfTrue="1" operator="notEqual">
      <formula>I31</formula>
    </cfRule>
  </conditionalFormatting>
  <conditionalFormatting sqref="AA7:AA30 S7:S30 K7:K30 K38:K61 S38:S61 AA38:AA61 S69:S92 AA69:AA92 K69:K92">
    <cfRule type="cellIs" dxfId="361" priority="10" stopIfTrue="1" operator="lessThan">
      <formula>K$62*0.8</formula>
    </cfRule>
    <cfRule type="cellIs" dxfId="360" priority="11" stopIfTrue="1" operator="greaterThan">
      <formula>K$62*1.2</formula>
    </cfRule>
  </conditionalFormatting>
  <conditionalFormatting sqref="U31 W31 M31 O31 U62 W62 L62 N62 U93 W93 L93 N93">
    <cfRule type="cellIs" dxfId="359" priority="12" stopIfTrue="1" operator="notEqual">
      <formula>D31</formula>
    </cfRule>
  </conditionalFormatting>
  <conditionalFormatting sqref="E31 G31 E62 G62 M62 O62 E93 G93 M93 O93">
    <cfRule type="cellIs" dxfId="358" priority="13" stopIfTrue="1" operator="notEqual">
      <formula>M31</formula>
    </cfRule>
  </conditionalFormatting>
  <conditionalFormatting sqref="AD7:AD30 AD38:AD61">
    <cfRule type="cellIs" dxfId="357" priority="14" stopIfTrue="1" operator="greaterThan">
      <formula>AD$62*1.2</formula>
    </cfRule>
    <cfRule type="cellIs" dxfId="356" priority="15" stopIfTrue="1" operator="greaterThan">
      <formula>AD$62</formula>
    </cfRule>
    <cfRule type="cellIs" dxfId="355" priority="16" stopIfTrue="1" operator="lessThan">
      <formula>AD$62*0.8</formula>
    </cfRule>
  </conditionalFormatting>
  <conditionalFormatting sqref="AD69:AD92">
    <cfRule type="cellIs" dxfId="354" priority="17" stopIfTrue="1" operator="greaterThan">
      <formula>AD$93*1.2</formula>
    </cfRule>
    <cfRule type="cellIs" dxfId="353" priority="18" stopIfTrue="1" operator="greaterThan">
      <formula>AD$93</formula>
    </cfRule>
    <cfRule type="cellIs" dxfId="352" priority="19" stopIfTrue="1" operator="lessThan">
      <formula>AD$93*0.8</formula>
    </cfRule>
  </conditionalFormatting>
  <pageMargins left="0.75" right="0.75" top="1" bottom="1" header="0.5" footer="0.5"/>
  <pageSetup paperSize="9" scale="85" orientation="landscape" r:id="rId2"/>
  <headerFooter alignWithMargins="0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AF136"/>
  <sheetViews>
    <sheetView zoomScale="80" zoomScaleNormal="80" workbookViewId="0">
      <selection activeCell="BC70" sqref="BC70"/>
    </sheetView>
  </sheetViews>
  <sheetFormatPr defaultColWidth="9.140625" defaultRowHeight="12.75"/>
  <cols>
    <col min="1" max="1" width="3.42578125" style="3" customWidth="1"/>
    <col min="2" max="2" width="3.85546875" style="3" customWidth="1"/>
    <col min="3" max="3" width="13.140625" style="3" customWidth="1"/>
    <col min="4" max="4" width="6" style="3" customWidth="1"/>
    <col min="5" max="13" width="5.85546875" style="3" customWidth="1"/>
    <col min="14" max="14" width="5.85546875" style="333" customWidth="1"/>
    <col min="15" max="23" width="5.85546875" style="3" customWidth="1"/>
    <col min="24" max="27" width="5.85546875" style="3" hidden="1" customWidth="1"/>
    <col min="28" max="28" width="0.42578125" style="3" customWidth="1"/>
    <col min="29" max="29" width="7" style="3" customWidth="1"/>
    <col min="30" max="30" width="6.42578125" style="3" customWidth="1"/>
    <col min="31" max="32" width="6.140625" style="3" customWidth="1"/>
    <col min="33" max="33" width="5.5703125" style="3" customWidth="1"/>
    <col min="34" max="16384" width="9.140625" style="3"/>
  </cols>
  <sheetData>
    <row r="1" spans="1:32">
      <c r="A1" s="309" t="str">
        <f>BlankError(TotalGoals(sheetname($C1),A$3,$C$2))</f>
        <v/>
      </c>
      <c r="C1" s="3" t="s">
        <v>58</v>
      </c>
      <c r="D1" s="310" t="s">
        <v>59</v>
      </c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  <c r="T1" s="311"/>
      <c r="U1" s="311"/>
      <c r="V1" s="311"/>
      <c r="W1" s="311"/>
      <c r="X1" s="311"/>
      <c r="Y1" s="311"/>
      <c r="Z1" s="311"/>
      <c r="AA1" s="312"/>
      <c r="AC1" s="313">
        <f>IF($AC$2="Lo",5,IF($AC$2="Hi",3,"??"))</f>
        <v>5</v>
      </c>
    </row>
    <row r="2" spans="1:32">
      <c r="B2" s="765" t="s">
        <v>71</v>
      </c>
      <c r="C2" s="314" t="str">
        <f>Table!C1</f>
        <v>J1L</v>
      </c>
      <c r="D2" s="315">
        <f ca="1">$B4</f>
        <v>7</v>
      </c>
      <c r="E2" s="316">
        <f ca="1">$B5</f>
        <v>3</v>
      </c>
      <c r="F2" s="316">
        <f ca="1">$B6</f>
        <v>1</v>
      </c>
      <c r="G2" s="316">
        <f ca="1">$B7</f>
        <v>12</v>
      </c>
      <c r="H2" s="316">
        <f ca="1">$B8</f>
        <v>14</v>
      </c>
      <c r="I2" s="316">
        <f ca="1">$B9</f>
        <v>10</v>
      </c>
      <c r="J2" s="316">
        <f ca="1">$B10</f>
        <v>18</v>
      </c>
      <c r="K2" s="316">
        <f ca="1">$B11</f>
        <v>17</v>
      </c>
      <c r="L2" s="316">
        <f ca="1">$B12</f>
        <v>11</v>
      </c>
      <c r="M2" s="316">
        <f ca="1">$B13</f>
        <v>8</v>
      </c>
      <c r="N2" s="316">
        <f ca="1">$B14</f>
        <v>9</v>
      </c>
      <c r="O2" s="316">
        <f ca="1">$B15</f>
        <v>2</v>
      </c>
      <c r="P2" s="316">
        <f ca="1">$B16</f>
        <v>4</v>
      </c>
      <c r="Q2" s="316">
        <f ca="1">$B17</f>
        <v>5</v>
      </c>
      <c r="R2" s="316">
        <f ca="1">$B18</f>
        <v>15</v>
      </c>
      <c r="S2" s="316">
        <f ca="1">$B19</f>
        <v>6</v>
      </c>
      <c r="T2" s="316">
        <f ca="1">$B20</f>
        <v>13</v>
      </c>
      <c r="U2" s="316">
        <f ca="1">$B21</f>
        <v>16</v>
      </c>
      <c r="V2" s="316" t="str">
        <f ca="1">$B22</f>
        <v/>
      </c>
      <c r="W2" s="316" t="str">
        <f ca="1">$B23</f>
        <v/>
      </c>
      <c r="X2" s="316" t="str">
        <f ca="1">$B24</f>
        <v/>
      </c>
      <c r="Y2" s="316" t="str">
        <f ca="1">$B25</f>
        <v/>
      </c>
      <c r="Z2" s="316" t="str">
        <f ca="1">$B26</f>
        <v/>
      </c>
      <c r="AA2" s="317" t="str">
        <f ca="1">$B27</f>
        <v/>
      </c>
      <c r="AB2" s="111"/>
      <c r="AC2" s="318" t="s">
        <v>57</v>
      </c>
    </row>
    <row r="3" spans="1:32" ht="74.25" customHeight="1">
      <c r="B3" s="766"/>
      <c r="C3" s="319" t="s">
        <v>19</v>
      </c>
      <c r="D3" s="320" t="str">
        <f ca="1">IF($C4="","",$C4)</f>
        <v>Urawa_Reds</v>
      </c>
      <c r="E3" s="321" t="str">
        <f ca="1">IF($C5="","",$C5)</f>
        <v>Cerezo_Osaka</v>
      </c>
      <c r="F3" s="321" t="str">
        <f ca="1">IF($C6="","",$C6)</f>
        <v>Kawasaki_Frontale</v>
      </c>
      <c r="G3" s="321" t="str">
        <f ca="1">IF($C7="","",$C7)</f>
        <v>Vegalta_Sendai</v>
      </c>
      <c r="H3" s="321" t="str">
        <f ca="1">IF($C8="","",$C8)</f>
        <v>Shimizu_S_Pulse</v>
      </c>
      <c r="I3" s="321" t="str">
        <f ca="1">IF($C9="","",$C9)</f>
        <v>Gamba_Osaka</v>
      </c>
      <c r="J3" s="321" t="str">
        <f ca="1">IF($C10="","",$C10)</f>
        <v>Omiya_Ardija</v>
      </c>
      <c r="K3" s="321" t="str">
        <f ca="1">IF($C11="","",$C11)</f>
        <v>Albirex_Niigata</v>
      </c>
      <c r="L3" s="321" t="str">
        <f ca="1">IF($C12="","",$C12)</f>
        <v xml:space="preserve"> Consadole_Sapporo</v>
      </c>
      <c r="M3" s="321" t="str">
        <f ca="1">IF($C13="","",$C13)</f>
        <v>Sagan_Tosu</v>
      </c>
      <c r="N3" s="321" t="str">
        <f ca="1">IF($C14="","",$C14)</f>
        <v>Vissel_Kobe</v>
      </c>
      <c r="O3" s="321" t="str">
        <f ca="1">IF($C15="","",$C15)</f>
        <v>Kashima_Antlers</v>
      </c>
      <c r="P3" s="321" t="str">
        <f ca="1">IF($C16="","",$C16)</f>
        <v>Kashiwa_Reysol</v>
      </c>
      <c r="Q3" s="321" t="str">
        <f ca="1">IF($C17="","",$C17)</f>
        <v>Yokohama_F_Marinos</v>
      </c>
      <c r="R3" s="321" t="str">
        <f ca="1">IF($C18="","",$C18)</f>
        <v>Sanfrecce_Hiroshima</v>
      </c>
      <c r="S3" s="321" t="str">
        <f ca="1">IF($C19="","",$C19)</f>
        <v>Jubilo_Iwata</v>
      </c>
      <c r="T3" s="321" t="str">
        <f ca="1">IF($C20="","",$C20)</f>
        <v>Tokyo</v>
      </c>
      <c r="U3" s="321" t="str">
        <f ca="1">IF($C21="","",$C21)</f>
        <v>Ventforet_Kofu</v>
      </c>
      <c r="V3" s="321" t="str">
        <f ca="1">IF($C22="","",$C22)</f>
        <v/>
      </c>
      <c r="W3" s="321" t="str">
        <f ca="1">IF($C23="","",$C23)</f>
        <v/>
      </c>
      <c r="X3" s="321" t="str">
        <f ca="1">IF($C24="","",$C24)</f>
        <v/>
      </c>
      <c r="Y3" s="321" t="str">
        <f ca="1">IF($C25="","",$C25)</f>
        <v/>
      </c>
      <c r="Z3" s="321" t="str">
        <f ca="1">IF($C26="","",$C26)</f>
        <v/>
      </c>
      <c r="AA3" s="322" t="str">
        <f ca="1">IF($C27="","",$C27)</f>
        <v/>
      </c>
      <c r="AB3" s="323"/>
      <c r="AC3" s="324" t="str">
        <f>"Home "&amp;AC2&amp;"  %"</f>
        <v>Home Lo  %</v>
      </c>
      <c r="AD3" s="325" t="s">
        <v>60</v>
      </c>
      <c r="AE3" s="325" t="s">
        <v>61</v>
      </c>
      <c r="AF3" s="326" t="s">
        <v>62</v>
      </c>
    </row>
    <row r="4" spans="1:32" ht="14.25">
      <c r="A4" s="767" t="s">
        <v>55</v>
      </c>
      <c r="B4" s="327">
        <f ca="1">IF(C4="","",HiLo!$A7)</f>
        <v>7</v>
      </c>
      <c r="C4" s="328" t="str">
        <f ca="1">IF(HiLo!$C7="","",HiLo!$C7)</f>
        <v>Urawa_Reds</v>
      </c>
      <c r="D4" s="329" t="s">
        <v>126</v>
      </c>
      <c r="E4" s="315" t="s">
        <v>126</v>
      </c>
      <c r="F4" s="315" t="s">
        <v>126</v>
      </c>
      <c r="G4" s="315" t="s">
        <v>126</v>
      </c>
      <c r="H4" s="315" t="s">
        <v>126</v>
      </c>
      <c r="I4" s="315" t="s">
        <v>126</v>
      </c>
      <c r="J4" s="315" t="s">
        <v>126</v>
      </c>
      <c r="K4" s="315" t="s">
        <v>126</v>
      </c>
      <c r="L4" s="315" t="s">
        <v>126</v>
      </c>
      <c r="M4" s="315" t="s">
        <v>126</v>
      </c>
      <c r="N4" s="315" t="s">
        <v>126</v>
      </c>
      <c r="O4" s="315" t="s">
        <v>126</v>
      </c>
      <c r="P4" s="315" t="s">
        <v>126</v>
      </c>
      <c r="Q4" s="315" t="s">
        <v>126</v>
      </c>
      <c r="R4" s="315" t="s">
        <v>126</v>
      </c>
      <c r="S4" s="315" t="s">
        <v>126</v>
      </c>
      <c r="T4" s="315" t="s">
        <v>126</v>
      </c>
      <c r="U4" s="315" t="s">
        <v>126</v>
      </c>
      <c r="V4" s="315" t="s">
        <v>126</v>
      </c>
      <c r="W4" s="315" t="s">
        <v>126</v>
      </c>
      <c r="X4" s="315" t="s">
        <v>126</v>
      </c>
      <c r="Y4" s="315" t="s">
        <v>126</v>
      </c>
      <c r="Z4" s="330" t="s">
        <v>126</v>
      </c>
      <c r="AA4" s="331" t="s">
        <v>126</v>
      </c>
      <c r="AC4" s="332">
        <f ca="1">BlankError(VLOOKUP($C4,HiLo!$C$7:$AA$31,$AC$1,FALSE))</f>
        <v>0.23529411764705882</v>
      </c>
      <c r="AD4" s="333">
        <f ca="1">BlankError(VLOOKUP($C4,HiLo!$C$7:$AA$31,7,FALSE))</f>
        <v>2.2941176470588234</v>
      </c>
      <c r="AE4" s="333">
        <f ca="1">BlankError(VLOOKUP($C4,HiLo!$C$7:$AA$31,8,FALSE))</f>
        <v>1.7058823529411764</v>
      </c>
      <c r="AF4" s="334">
        <f ca="1">BlankError(VLOOKUP($C4,HiLo!$C$7:$AA$31,9,FALSE))</f>
        <v>4</v>
      </c>
    </row>
    <row r="5" spans="1:32" ht="14.25">
      <c r="A5" s="768"/>
      <c r="B5" s="335">
        <f ca="1">IF(C5="","",HiLo!$A8)</f>
        <v>3</v>
      </c>
      <c r="C5" s="336" t="str">
        <f ca="1">IF(HiLo!$C8="","",HiLo!$C8)</f>
        <v>Cerezo_Osaka</v>
      </c>
      <c r="D5" s="323" t="s">
        <v>126</v>
      </c>
      <c r="E5" s="337" t="s">
        <v>126</v>
      </c>
      <c r="F5" s="111" t="s">
        <v>126</v>
      </c>
      <c r="G5" s="111" t="s">
        <v>126</v>
      </c>
      <c r="H5" s="111" t="s">
        <v>126</v>
      </c>
      <c r="I5" s="111" t="s">
        <v>126</v>
      </c>
      <c r="J5" s="111" t="s">
        <v>126</v>
      </c>
      <c r="K5" s="111" t="s">
        <v>126</v>
      </c>
      <c r="L5" s="111" t="s">
        <v>126</v>
      </c>
      <c r="M5" s="111" t="s">
        <v>126</v>
      </c>
      <c r="N5" s="111" t="s">
        <v>126</v>
      </c>
      <c r="O5" s="111" t="s">
        <v>126</v>
      </c>
      <c r="P5" s="111" t="s">
        <v>126</v>
      </c>
      <c r="Q5" s="111" t="s">
        <v>126</v>
      </c>
      <c r="R5" s="111" t="s">
        <v>126</v>
      </c>
      <c r="S5" s="111" t="s">
        <v>126</v>
      </c>
      <c r="T5" s="111" t="s">
        <v>126</v>
      </c>
      <c r="U5" s="111" t="s">
        <v>126</v>
      </c>
      <c r="V5" s="111" t="s">
        <v>126</v>
      </c>
      <c r="W5" s="111" t="s">
        <v>126</v>
      </c>
      <c r="X5" s="111" t="s">
        <v>126</v>
      </c>
      <c r="Y5" s="111" t="s">
        <v>126</v>
      </c>
      <c r="Z5" s="333" t="s">
        <v>126</v>
      </c>
      <c r="AA5" s="334" t="s">
        <v>126</v>
      </c>
      <c r="AC5" s="332">
        <f ca="1">BlankError(VLOOKUP($C5,HiLo!$C$7:$AA$31,$AC$1,FALSE))</f>
        <v>0.41176470588235292</v>
      </c>
      <c r="AD5" s="333">
        <f ca="1">BlankError(VLOOKUP($C5,HiLo!$C$7:$AA$31,7,FALSE))</f>
        <v>2.1764705882352939</v>
      </c>
      <c r="AE5" s="333">
        <f ca="1">BlankError(VLOOKUP($C5,HiLo!$C$7:$AA$31,8,FALSE))</f>
        <v>1</v>
      </c>
      <c r="AF5" s="334">
        <f ca="1">BlankError(VLOOKUP($C5,HiLo!$C$7:$AA$31,9,FALSE))</f>
        <v>3.1764705882352939</v>
      </c>
    </row>
    <row r="6" spans="1:32" ht="14.25">
      <c r="A6" s="768"/>
      <c r="B6" s="335">
        <f ca="1">IF(C6="","",HiLo!$A9)</f>
        <v>1</v>
      </c>
      <c r="C6" s="336" t="str">
        <f ca="1">IF(HiLo!$C9="","",HiLo!$C9)</f>
        <v>Kawasaki_Frontale</v>
      </c>
      <c r="D6" s="323" t="s">
        <v>126</v>
      </c>
      <c r="E6" s="111" t="s">
        <v>126</v>
      </c>
      <c r="F6" s="337" t="s">
        <v>126</v>
      </c>
      <c r="G6" s="111" t="s">
        <v>126</v>
      </c>
      <c r="H6" s="111" t="s">
        <v>126</v>
      </c>
      <c r="I6" s="111" t="s">
        <v>126</v>
      </c>
      <c r="J6" s="111" t="s">
        <v>126</v>
      </c>
      <c r="K6" s="111" t="s">
        <v>126</v>
      </c>
      <c r="L6" s="111" t="s">
        <v>126</v>
      </c>
      <c r="M6" s="111" t="s">
        <v>126</v>
      </c>
      <c r="N6" s="111" t="s">
        <v>126</v>
      </c>
      <c r="O6" s="111" t="s">
        <v>126</v>
      </c>
      <c r="P6" s="111" t="s">
        <v>126</v>
      </c>
      <c r="Q6" s="111" t="s">
        <v>126</v>
      </c>
      <c r="R6" s="111" t="s">
        <v>126</v>
      </c>
      <c r="S6" s="111" t="s">
        <v>126</v>
      </c>
      <c r="T6" s="111" t="s">
        <v>126</v>
      </c>
      <c r="U6" s="111" t="s">
        <v>126</v>
      </c>
      <c r="V6" s="111" t="s">
        <v>126</v>
      </c>
      <c r="W6" s="111" t="s">
        <v>126</v>
      </c>
      <c r="X6" s="111" t="s">
        <v>126</v>
      </c>
      <c r="Y6" s="111" t="s">
        <v>126</v>
      </c>
      <c r="Z6" s="333" t="s">
        <v>126</v>
      </c>
      <c r="AA6" s="334" t="s">
        <v>126</v>
      </c>
      <c r="AC6" s="332">
        <f ca="1">BlankError(VLOOKUP($C6,HiLo!$C$7:$AA$31,$AC$1,FALSE))</f>
        <v>0.29411764705882354</v>
      </c>
      <c r="AD6" s="333">
        <f ca="1">BlankError(VLOOKUP($C6,HiLo!$C$7:$AA$31,7,FALSE))</f>
        <v>2.5882352941176472</v>
      </c>
      <c r="AE6" s="333">
        <f ca="1">BlankError(VLOOKUP($C6,HiLo!$C$7:$AA$31,8,FALSE))</f>
        <v>1</v>
      </c>
      <c r="AF6" s="334">
        <f ca="1">BlankError(VLOOKUP($C6,HiLo!$C$7:$AA$31,9,FALSE))</f>
        <v>3.5882352941176472</v>
      </c>
    </row>
    <row r="7" spans="1:32" ht="14.25">
      <c r="A7" s="768"/>
      <c r="B7" s="335">
        <f ca="1">IF(C7="","",HiLo!$A10)</f>
        <v>12</v>
      </c>
      <c r="C7" s="336" t="str">
        <f ca="1">IF(HiLo!$C10="","",HiLo!$C10)</f>
        <v>Vegalta_Sendai</v>
      </c>
      <c r="D7" s="323" t="s">
        <v>126</v>
      </c>
      <c r="E7" s="111" t="s">
        <v>126</v>
      </c>
      <c r="F7" s="111" t="s">
        <v>126</v>
      </c>
      <c r="G7" s="337" t="s">
        <v>126</v>
      </c>
      <c r="H7" s="111" t="s">
        <v>126</v>
      </c>
      <c r="I7" s="111" t="s">
        <v>126</v>
      </c>
      <c r="J7" s="111" t="s">
        <v>126</v>
      </c>
      <c r="K7" s="111" t="s">
        <v>126</v>
      </c>
      <c r="L7" s="111" t="s">
        <v>126</v>
      </c>
      <c r="M7" s="111" t="s">
        <v>126</v>
      </c>
      <c r="N7" s="111" t="s">
        <v>126</v>
      </c>
      <c r="O7" s="111" t="s">
        <v>126</v>
      </c>
      <c r="P7" s="111" t="s">
        <v>126</v>
      </c>
      <c r="Q7" s="111" t="s">
        <v>126</v>
      </c>
      <c r="R7" s="111" t="s">
        <v>126</v>
      </c>
      <c r="S7" s="111" t="s">
        <v>126</v>
      </c>
      <c r="T7" s="111" t="s">
        <v>126</v>
      </c>
      <c r="U7" s="111" t="s">
        <v>126</v>
      </c>
      <c r="V7" s="111" t="s">
        <v>126</v>
      </c>
      <c r="W7" s="111" t="s">
        <v>126</v>
      </c>
      <c r="X7" s="111" t="s">
        <v>126</v>
      </c>
      <c r="Y7" s="111" t="s">
        <v>126</v>
      </c>
      <c r="Z7" s="333" t="s">
        <v>126</v>
      </c>
      <c r="AA7" s="334" t="s">
        <v>126</v>
      </c>
      <c r="AC7" s="332">
        <f ca="1">BlankError(VLOOKUP($C7,HiLo!$C$7:$AA$31,$AC$1,FALSE))</f>
        <v>0.47058823529411764</v>
      </c>
      <c r="AD7" s="333">
        <f ca="1">BlankError(VLOOKUP($C7,HiLo!$C$7:$AA$31,7,FALSE))</f>
        <v>1.411764705882353</v>
      </c>
      <c r="AE7" s="333">
        <f ca="1">BlankError(VLOOKUP($C7,HiLo!$C$7:$AA$31,8,FALSE))</f>
        <v>1.4705882352941178</v>
      </c>
      <c r="AF7" s="334">
        <f ca="1">BlankError(VLOOKUP($C7,HiLo!$C$7:$AA$31,9,FALSE))</f>
        <v>2.882352941176471</v>
      </c>
    </row>
    <row r="8" spans="1:32" ht="14.25">
      <c r="A8" s="768"/>
      <c r="B8" s="335">
        <f ca="1">IF(C8="","",HiLo!$A11)</f>
        <v>14</v>
      </c>
      <c r="C8" s="336" t="str">
        <f ca="1">IF(HiLo!$C11="","",HiLo!$C11)</f>
        <v>Shimizu_S_Pulse</v>
      </c>
      <c r="D8" s="323" t="s">
        <v>126</v>
      </c>
      <c r="E8" s="111" t="s">
        <v>126</v>
      </c>
      <c r="F8" s="111" t="s">
        <v>126</v>
      </c>
      <c r="G8" s="111" t="s">
        <v>126</v>
      </c>
      <c r="H8" s="337" t="s">
        <v>126</v>
      </c>
      <c r="I8" s="111" t="s">
        <v>126</v>
      </c>
      <c r="J8" s="111" t="s">
        <v>126</v>
      </c>
      <c r="K8" s="111" t="s">
        <v>126</v>
      </c>
      <c r="L8" s="111" t="s">
        <v>126</v>
      </c>
      <c r="M8" s="111" t="s">
        <v>126</v>
      </c>
      <c r="N8" s="111" t="s">
        <v>126</v>
      </c>
      <c r="O8" s="111" t="s">
        <v>126</v>
      </c>
      <c r="P8" s="111" t="s">
        <v>126</v>
      </c>
      <c r="Q8" s="111" t="s">
        <v>126</v>
      </c>
      <c r="R8" s="111" t="s">
        <v>126</v>
      </c>
      <c r="S8" s="111" t="s">
        <v>126</v>
      </c>
      <c r="T8" s="111" t="s">
        <v>126</v>
      </c>
      <c r="U8" s="111" t="s">
        <v>126</v>
      </c>
      <c r="V8" s="111" t="s">
        <v>126</v>
      </c>
      <c r="W8" s="111" t="s">
        <v>126</v>
      </c>
      <c r="X8" s="111" t="s">
        <v>126</v>
      </c>
      <c r="Y8" s="111" t="s">
        <v>126</v>
      </c>
      <c r="Z8" s="333" t="s">
        <v>126</v>
      </c>
      <c r="AA8" s="334" t="s">
        <v>126</v>
      </c>
      <c r="AC8" s="332">
        <f ca="1">BlankError(VLOOKUP($C8,HiLo!$C$7:$AA$31,$AC$1,FALSE))</f>
        <v>0.41176470588235292</v>
      </c>
      <c r="AD8" s="333">
        <f ca="1">BlankError(VLOOKUP($C8,HiLo!$C$7:$AA$31,7,FALSE))</f>
        <v>0.94117647058823528</v>
      </c>
      <c r="AE8" s="333">
        <f ca="1">BlankError(VLOOKUP($C8,HiLo!$C$7:$AA$31,8,FALSE))</f>
        <v>2.1176470588235294</v>
      </c>
      <c r="AF8" s="334">
        <f ca="1">BlankError(VLOOKUP($C8,HiLo!$C$7:$AA$31,9,FALSE))</f>
        <v>3.0588235294117645</v>
      </c>
    </row>
    <row r="9" spans="1:32" ht="14.25">
      <c r="A9" s="768"/>
      <c r="B9" s="335">
        <f ca="1">IF(C9="","",HiLo!$A12)</f>
        <v>10</v>
      </c>
      <c r="C9" s="336" t="str">
        <f ca="1">IF(HiLo!$C12="","",HiLo!$C12)</f>
        <v>Gamba_Osaka</v>
      </c>
      <c r="D9" s="323" t="s">
        <v>126</v>
      </c>
      <c r="E9" s="111" t="s">
        <v>126</v>
      </c>
      <c r="F9" s="111" t="s">
        <v>126</v>
      </c>
      <c r="G9" s="111" t="s">
        <v>126</v>
      </c>
      <c r="H9" s="111" t="s">
        <v>126</v>
      </c>
      <c r="I9" s="337" t="s">
        <v>126</v>
      </c>
      <c r="J9" s="111" t="s">
        <v>126</v>
      </c>
      <c r="K9" s="111" t="s">
        <v>126</v>
      </c>
      <c r="L9" s="111" t="s">
        <v>126</v>
      </c>
      <c r="M9" s="111" t="s">
        <v>126</v>
      </c>
      <c r="N9" s="111" t="s">
        <v>126</v>
      </c>
      <c r="O9" s="111" t="s">
        <v>126</v>
      </c>
      <c r="P9" s="111" t="s">
        <v>126</v>
      </c>
      <c r="Q9" s="111" t="s">
        <v>126</v>
      </c>
      <c r="R9" s="111" t="s">
        <v>126</v>
      </c>
      <c r="S9" s="111" t="s">
        <v>126</v>
      </c>
      <c r="T9" s="111" t="s">
        <v>126</v>
      </c>
      <c r="U9" s="111" t="s">
        <v>126</v>
      </c>
      <c r="V9" s="111" t="s">
        <v>126</v>
      </c>
      <c r="W9" s="111" t="s">
        <v>126</v>
      </c>
      <c r="X9" s="111" t="s">
        <v>126</v>
      </c>
      <c r="Y9" s="111" t="s">
        <v>126</v>
      </c>
      <c r="Z9" s="333" t="s">
        <v>126</v>
      </c>
      <c r="AA9" s="334" t="s">
        <v>126</v>
      </c>
      <c r="AC9" s="332">
        <f ca="1">BlankError(VLOOKUP($C9,HiLo!$C$7:$AA$31,$AC$1,FALSE))</f>
        <v>0.6470588235294118</v>
      </c>
      <c r="AD9" s="333">
        <f ca="1">BlankError(VLOOKUP($C9,HiLo!$C$7:$AA$31,7,FALSE))</f>
        <v>1.2941176470588236</v>
      </c>
      <c r="AE9" s="333">
        <f ca="1">BlankError(VLOOKUP($C9,HiLo!$C$7:$AA$31,8,FALSE))</f>
        <v>1</v>
      </c>
      <c r="AF9" s="334">
        <f ca="1">BlankError(VLOOKUP($C9,HiLo!$C$7:$AA$31,9,FALSE))</f>
        <v>2.2941176470588234</v>
      </c>
    </row>
    <row r="10" spans="1:32" ht="14.25">
      <c r="A10" s="768"/>
      <c r="B10" s="335">
        <f ca="1">IF(C10="","",HiLo!$A13)</f>
        <v>18</v>
      </c>
      <c r="C10" s="336" t="str">
        <f ca="1">IF(HiLo!$C13="","",HiLo!$C13)</f>
        <v>Omiya_Ardija</v>
      </c>
      <c r="D10" s="323" t="s">
        <v>126</v>
      </c>
      <c r="E10" s="111" t="s">
        <v>126</v>
      </c>
      <c r="F10" s="111" t="s">
        <v>126</v>
      </c>
      <c r="G10" s="111" t="s">
        <v>126</v>
      </c>
      <c r="H10" s="111" t="s">
        <v>126</v>
      </c>
      <c r="I10" s="111" t="s">
        <v>126</v>
      </c>
      <c r="J10" s="337" t="s">
        <v>126</v>
      </c>
      <c r="K10" s="111" t="s">
        <v>126</v>
      </c>
      <c r="L10" s="111" t="s">
        <v>126</v>
      </c>
      <c r="M10" s="111" t="s">
        <v>126</v>
      </c>
      <c r="N10" s="111" t="s">
        <v>126</v>
      </c>
      <c r="O10" s="111" t="s">
        <v>126</v>
      </c>
      <c r="P10" s="111" t="s">
        <v>126</v>
      </c>
      <c r="Q10" s="111" t="s">
        <v>126</v>
      </c>
      <c r="R10" s="111" t="s">
        <v>126</v>
      </c>
      <c r="S10" s="111" t="s">
        <v>126</v>
      </c>
      <c r="T10" s="111" t="s">
        <v>126</v>
      </c>
      <c r="U10" s="111" t="s">
        <v>126</v>
      </c>
      <c r="V10" s="111" t="s">
        <v>126</v>
      </c>
      <c r="W10" s="111" t="s">
        <v>126</v>
      </c>
      <c r="X10" s="111" t="s">
        <v>126</v>
      </c>
      <c r="Y10" s="111" t="s">
        <v>126</v>
      </c>
      <c r="Z10" s="333" t="s">
        <v>126</v>
      </c>
      <c r="AA10" s="334" t="s">
        <v>126</v>
      </c>
      <c r="AC10" s="332">
        <f ca="1">BlankError(VLOOKUP($C10,HiLo!$C$7:$AA$31,$AC$1,FALSE))</f>
        <v>0.58823529411764708</v>
      </c>
      <c r="AD10" s="333">
        <f ca="1">BlankError(VLOOKUP($C10,HiLo!$C$7:$AA$31,7,FALSE))</f>
        <v>0.82352941176470584</v>
      </c>
      <c r="AE10" s="333">
        <f ca="1">BlankError(VLOOKUP($C10,HiLo!$C$7:$AA$31,8,FALSE))</f>
        <v>1.2941176470588236</v>
      </c>
      <c r="AF10" s="334">
        <f ca="1">BlankError(VLOOKUP($C10,HiLo!$C$7:$AA$31,9,FALSE))</f>
        <v>2.1176470588235294</v>
      </c>
    </row>
    <row r="11" spans="1:32" ht="14.25">
      <c r="A11" s="768"/>
      <c r="B11" s="335">
        <f ca="1">IF(C11="","",HiLo!$A14)</f>
        <v>17</v>
      </c>
      <c r="C11" s="336" t="str">
        <f ca="1">IF(HiLo!$C14="","",HiLo!$C14)</f>
        <v>Albirex_Niigata</v>
      </c>
      <c r="D11" s="323" t="s">
        <v>126</v>
      </c>
      <c r="E11" s="111" t="s">
        <v>126</v>
      </c>
      <c r="F11" s="111" t="s">
        <v>126</v>
      </c>
      <c r="G11" s="111" t="s">
        <v>126</v>
      </c>
      <c r="H11" s="111" t="s">
        <v>126</v>
      </c>
      <c r="I11" s="111" t="s">
        <v>126</v>
      </c>
      <c r="J11" s="111" t="s">
        <v>126</v>
      </c>
      <c r="K11" s="337" t="s">
        <v>126</v>
      </c>
      <c r="L11" s="111" t="s">
        <v>126</v>
      </c>
      <c r="M11" s="111" t="s">
        <v>126</v>
      </c>
      <c r="N11" s="111" t="s">
        <v>126</v>
      </c>
      <c r="O11" s="111" t="s">
        <v>126</v>
      </c>
      <c r="P11" s="111" t="s">
        <v>126</v>
      </c>
      <c r="Q11" s="111" t="s">
        <v>126</v>
      </c>
      <c r="R11" s="111" t="s">
        <v>126</v>
      </c>
      <c r="S11" s="111" t="s">
        <v>126</v>
      </c>
      <c r="T11" s="111" t="s">
        <v>126</v>
      </c>
      <c r="U11" s="111" t="s">
        <v>126</v>
      </c>
      <c r="V11" s="111" t="s">
        <v>126</v>
      </c>
      <c r="W11" s="111" t="s">
        <v>126</v>
      </c>
      <c r="X11" s="111" t="s">
        <v>126</v>
      </c>
      <c r="Y11" s="111" t="s">
        <v>126</v>
      </c>
      <c r="Z11" s="333" t="s">
        <v>126</v>
      </c>
      <c r="AA11" s="334" t="s">
        <v>126</v>
      </c>
      <c r="AC11" s="332">
        <f ca="1">BlankError(VLOOKUP($C11,HiLo!$C$7:$AA$31,$AC$1,FALSE))</f>
        <v>0.6470588235294118</v>
      </c>
      <c r="AD11" s="333">
        <f ca="1">BlankError(VLOOKUP($C11,HiLo!$C$7:$AA$31,7,FALSE))</f>
        <v>0.6470588235294118</v>
      </c>
      <c r="AE11" s="333">
        <f ca="1">BlankError(VLOOKUP($C11,HiLo!$C$7:$AA$31,8,FALSE))</f>
        <v>1.8235294117647058</v>
      </c>
      <c r="AF11" s="334">
        <f ca="1">BlankError(VLOOKUP($C11,HiLo!$C$7:$AA$31,9,FALSE))</f>
        <v>2.4705882352941178</v>
      </c>
    </row>
    <row r="12" spans="1:32" ht="14.25">
      <c r="A12" s="768"/>
      <c r="B12" s="335">
        <f ca="1">IF(C12="","",HiLo!$A15)</f>
        <v>11</v>
      </c>
      <c r="C12" s="336" t="str">
        <f ca="1">IF(HiLo!$C15="","",HiLo!$C15)</f>
        <v xml:space="preserve"> Consadole_Sapporo</v>
      </c>
      <c r="D12" s="323" t="s">
        <v>126</v>
      </c>
      <c r="E12" s="111" t="s">
        <v>126</v>
      </c>
      <c r="F12" s="111" t="s">
        <v>126</v>
      </c>
      <c r="G12" s="111" t="s">
        <v>126</v>
      </c>
      <c r="H12" s="111" t="s">
        <v>126</v>
      </c>
      <c r="I12" s="111" t="s">
        <v>126</v>
      </c>
      <c r="J12" s="111" t="s">
        <v>126</v>
      </c>
      <c r="K12" s="111" t="s">
        <v>126</v>
      </c>
      <c r="L12" s="337" t="s">
        <v>126</v>
      </c>
      <c r="M12" s="111" t="s">
        <v>126</v>
      </c>
      <c r="N12" s="111" t="s">
        <v>126</v>
      </c>
      <c r="O12" s="111" t="s">
        <v>126</v>
      </c>
      <c r="P12" s="111" t="s">
        <v>126</v>
      </c>
      <c r="Q12" s="111" t="s">
        <v>126</v>
      </c>
      <c r="R12" s="111" t="s">
        <v>126</v>
      </c>
      <c r="S12" s="111" t="s">
        <v>126</v>
      </c>
      <c r="T12" s="111" t="s">
        <v>126</v>
      </c>
      <c r="U12" s="111" t="s">
        <v>126</v>
      </c>
      <c r="V12" s="111" t="s">
        <v>126</v>
      </c>
      <c r="W12" s="111" t="s">
        <v>126</v>
      </c>
      <c r="X12" s="111" t="s">
        <v>126</v>
      </c>
      <c r="Y12" s="111" t="s">
        <v>126</v>
      </c>
      <c r="Z12" s="333" t="s">
        <v>126</v>
      </c>
      <c r="AA12" s="334" t="s">
        <v>126</v>
      </c>
      <c r="AC12" s="332">
        <f ca="1">BlankError(VLOOKUP($C12,HiLo!$C$7:$AA$31,$AC$1,FALSE))</f>
        <v>0.52941176470588236</v>
      </c>
      <c r="AD12" s="333">
        <f ca="1">BlankError(VLOOKUP($C12,HiLo!$C$7:$AA$31,7,FALSE))</f>
        <v>1.411764705882353</v>
      </c>
      <c r="AE12" s="333">
        <f ca="1">BlankError(VLOOKUP($C12,HiLo!$C$7:$AA$31,8,FALSE))</f>
        <v>1.0588235294117647</v>
      </c>
      <c r="AF12" s="334">
        <f ca="1">BlankError(VLOOKUP($C12,HiLo!$C$7:$AA$31,9,FALSE))</f>
        <v>2.4705882352941178</v>
      </c>
    </row>
    <row r="13" spans="1:32" ht="14.25">
      <c r="A13" s="768"/>
      <c r="B13" s="335">
        <f ca="1">IF(C13="","",HiLo!$A16)</f>
        <v>8</v>
      </c>
      <c r="C13" s="336" t="str">
        <f ca="1">IF(HiLo!$C16="","",HiLo!$C16)</f>
        <v>Sagan_Tosu</v>
      </c>
      <c r="D13" s="323" t="s">
        <v>126</v>
      </c>
      <c r="E13" s="111" t="s">
        <v>126</v>
      </c>
      <c r="F13" s="111" t="s">
        <v>126</v>
      </c>
      <c r="G13" s="111" t="s">
        <v>126</v>
      </c>
      <c r="H13" s="111" t="s">
        <v>126</v>
      </c>
      <c r="I13" s="111" t="s">
        <v>126</v>
      </c>
      <c r="J13" s="111" t="s">
        <v>126</v>
      </c>
      <c r="K13" s="111" t="s">
        <v>126</v>
      </c>
      <c r="L13" s="111" t="s">
        <v>126</v>
      </c>
      <c r="M13" s="337" t="s">
        <v>126</v>
      </c>
      <c r="N13" s="111" t="s">
        <v>126</v>
      </c>
      <c r="O13" s="111" t="s">
        <v>126</v>
      </c>
      <c r="P13" s="111" t="s">
        <v>126</v>
      </c>
      <c r="Q13" s="111" t="s">
        <v>126</v>
      </c>
      <c r="R13" s="111" t="s">
        <v>126</v>
      </c>
      <c r="S13" s="111" t="s">
        <v>126</v>
      </c>
      <c r="T13" s="111" t="s">
        <v>126</v>
      </c>
      <c r="U13" s="111" t="s">
        <v>126</v>
      </c>
      <c r="V13" s="111" t="s">
        <v>126</v>
      </c>
      <c r="W13" s="111" t="s">
        <v>126</v>
      </c>
      <c r="X13" s="111" t="s">
        <v>126</v>
      </c>
      <c r="Y13" s="111" t="s">
        <v>126</v>
      </c>
      <c r="Z13" s="333" t="s">
        <v>126</v>
      </c>
      <c r="AA13" s="334" t="s">
        <v>126</v>
      </c>
      <c r="AC13" s="332">
        <f ca="1">BlankError(VLOOKUP($C13,HiLo!$C$7:$AA$31,$AC$1,FALSE))</f>
        <v>0.41176470588235292</v>
      </c>
      <c r="AD13" s="333">
        <f ca="1">BlankError(VLOOKUP($C13,HiLo!$C$7:$AA$31,7,FALSE))</f>
        <v>1.4705882352941178</v>
      </c>
      <c r="AE13" s="333">
        <f ca="1">BlankError(VLOOKUP($C13,HiLo!$C$7:$AA$31,8,FALSE))</f>
        <v>1.0588235294117647</v>
      </c>
      <c r="AF13" s="334">
        <f ca="1">BlankError(VLOOKUP($C13,HiLo!$C$7:$AA$31,9,FALSE))</f>
        <v>2.5294117647058822</v>
      </c>
    </row>
    <row r="14" spans="1:32" ht="14.25">
      <c r="A14" s="768"/>
      <c r="B14" s="335">
        <f ca="1">IF(C14="","",HiLo!$A17)</f>
        <v>9</v>
      </c>
      <c r="C14" s="336" t="str">
        <f ca="1">IF(HiLo!$C17="","",HiLo!$C17)</f>
        <v>Vissel_Kobe</v>
      </c>
      <c r="D14" s="323" t="s">
        <v>126</v>
      </c>
      <c r="E14" s="111" t="s">
        <v>126</v>
      </c>
      <c r="F14" s="111" t="s">
        <v>126</v>
      </c>
      <c r="G14" s="111" t="s">
        <v>126</v>
      </c>
      <c r="H14" s="111" t="s">
        <v>126</v>
      </c>
      <c r="I14" s="111" t="s">
        <v>126</v>
      </c>
      <c r="J14" s="111" t="s">
        <v>126</v>
      </c>
      <c r="K14" s="111" t="s">
        <v>126</v>
      </c>
      <c r="L14" s="111" t="s">
        <v>126</v>
      </c>
      <c r="M14" s="111" t="s">
        <v>126</v>
      </c>
      <c r="N14" s="337" t="s">
        <v>126</v>
      </c>
      <c r="O14" s="111" t="s">
        <v>126</v>
      </c>
      <c r="P14" s="111" t="s">
        <v>126</v>
      </c>
      <c r="Q14" s="111" t="s">
        <v>126</v>
      </c>
      <c r="R14" s="111" t="s">
        <v>126</v>
      </c>
      <c r="S14" s="111" t="s">
        <v>126</v>
      </c>
      <c r="T14" s="111" t="s">
        <v>126</v>
      </c>
      <c r="U14" s="111" t="s">
        <v>126</v>
      </c>
      <c r="V14" s="111" t="s">
        <v>126</v>
      </c>
      <c r="W14" s="111" t="s">
        <v>126</v>
      </c>
      <c r="X14" s="111" t="s">
        <v>126</v>
      </c>
      <c r="Y14" s="111" t="s">
        <v>126</v>
      </c>
      <c r="Z14" s="333" t="s">
        <v>126</v>
      </c>
      <c r="AA14" s="334" t="s">
        <v>126</v>
      </c>
      <c r="AC14" s="332">
        <f ca="1">BlankError(VLOOKUP($C14,HiLo!$C$7:$AA$31,$AC$1,FALSE))</f>
        <v>0.41176470588235292</v>
      </c>
      <c r="AD14" s="333">
        <f ca="1">BlankError(VLOOKUP($C14,HiLo!$C$7:$AA$31,7,FALSE))</f>
        <v>1.1176470588235294</v>
      </c>
      <c r="AE14" s="333">
        <f ca="1">BlankError(VLOOKUP($C14,HiLo!$C$7:$AA$31,8,FALSE))</f>
        <v>1.2352941176470589</v>
      </c>
      <c r="AF14" s="334">
        <f ca="1">BlankError(VLOOKUP($C14,HiLo!$C$7:$AA$31,9,FALSE))</f>
        <v>2.3529411764705883</v>
      </c>
    </row>
    <row r="15" spans="1:32" ht="14.25">
      <c r="A15" s="768"/>
      <c r="B15" s="335">
        <f ca="1">IF(C15="","",HiLo!$A18)</f>
        <v>2</v>
      </c>
      <c r="C15" s="336" t="str">
        <f ca="1">IF(HiLo!$C18="","",HiLo!$C18)</f>
        <v>Kashima_Antlers</v>
      </c>
      <c r="D15" s="323" t="s">
        <v>126</v>
      </c>
      <c r="E15" s="111" t="s">
        <v>126</v>
      </c>
      <c r="F15" s="111" t="s">
        <v>126</v>
      </c>
      <c r="G15" s="111" t="s">
        <v>126</v>
      </c>
      <c r="H15" s="111" t="s">
        <v>126</v>
      </c>
      <c r="I15" s="111" t="s">
        <v>126</v>
      </c>
      <c r="J15" s="111" t="s">
        <v>126</v>
      </c>
      <c r="K15" s="111" t="s">
        <v>126</v>
      </c>
      <c r="L15" s="111" t="s">
        <v>126</v>
      </c>
      <c r="M15" s="111" t="s">
        <v>126</v>
      </c>
      <c r="N15" s="111" t="s">
        <v>126</v>
      </c>
      <c r="O15" s="337" t="s">
        <v>126</v>
      </c>
      <c r="P15" s="111" t="s">
        <v>126</v>
      </c>
      <c r="Q15" s="111" t="s">
        <v>126</v>
      </c>
      <c r="R15" s="111" t="s">
        <v>126</v>
      </c>
      <c r="S15" s="111" t="s">
        <v>126</v>
      </c>
      <c r="T15" s="111" t="s">
        <v>126</v>
      </c>
      <c r="U15" s="111" t="s">
        <v>126</v>
      </c>
      <c r="V15" s="111" t="s">
        <v>126</v>
      </c>
      <c r="W15" s="111" t="s">
        <v>126</v>
      </c>
      <c r="X15" s="111" t="s">
        <v>126</v>
      </c>
      <c r="Y15" s="111" t="s">
        <v>126</v>
      </c>
      <c r="Z15" s="333" t="s">
        <v>126</v>
      </c>
      <c r="AA15" s="334" t="s">
        <v>126</v>
      </c>
      <c r="AC15" s="332">
        <f ca="1">BlankError(VLOOKUP($C15,HiLo!$C$7:$AA$31,$AC$1,FALSE))</f>
        <v>0.58823529411764708</v>
      </c>
      <c r="AD15" s="333">
        <f ca="1">BlankError(VLOOKUP($C15,HiLo!$C$7:$AA$31,7,FALSE))</f>
        <v>1.2941176470588236</v>
      </c>
      <c r="AE15" s="333">
        <f ca="1">BlankError(VLOOKUP($C15,HiLo!$C$7:$AA$31,8,FALSE))</f>
        <v>0.70588235294117652</v>
      </c>
      <c r="AF15" s="334">
        <f ca="1">BlankError(VLOOKUP($C15,HiLo!$C$7:$AA$31,9,FALSE))</f>
        <v>2</v>
      </c>
    </row>
    <row r="16" spans="1:32" ht="14.25">
      <c r="A16" s="768"/>
      <c r="B16" s="335">
        <f ca="1">IF(C16="","",HiLo!$A19)</f>
        <v>4</v>
      </c>
      <c r="C16" s="336" t="str">
        <f ca="1">IF(HiLo!$C19="","",HiLo!$C19)</f>
        <v>Kashiwa_Reysol</v>
      </c>
      <c r="D16" s="323" t="s">
        <v>126</v>
      </c>
      <c r="E16" s="111" t="s">
        <v>126</v>
      </c>
      <c r="F16" s="111" t="s">
        <v>126</v>
      </c>
      <c r="G16" s="111" t="s">
        <v>126</v>
      </c>
      <c r="H16" s="111" t="s">
        <v>126</v>
      </c>
      <c r="I16" s="111" t="s">
        <v>126</v>
      </c>
      <c r="J16" s="111" t="s">
        <v>126</v>
      </c>
      <c r="K16" s="111" t="s">
        <v>126</v>
      </c>
      <c r="L16" s="111" t="s">
        <v>126</v>
      </c>
      <c r="M16" s="111" t="s">
        <v>126</v>
      </c>
      <c r="N16" s="111" t="s">
        <v>126</v>
      </c>
      <c r="O16" s="111" t="s">
        <v>126</v>
      </c>
      <c r="P16" s="337" t="s">
        <v>126</v>
      </c>
      <c r="Q16" s="111" t="s">
        <v>126</v>
      </c>
      <c r="R16" s="111" t="s">
        <v>126</v>
      </c>
      <c r="S16" s="111" t="s">
        <v>126</v>
      </c>
      <c r="T16" s="111" t="s">
        <v>126</v>
      </c>
      <c r="U16" s="111" t="s">
        <v>126</v>
      </c>
      <c r="V16" s="111" t="s">
        <v>126</v>
      </c>
      <c r="W16" s="111" t="s">
        <v>126</v>
      </c>
      <c r="X16" s="111" t="s">
        <v>126</v>
      </c>
      <c r="Y16" s="111" t="s">
        <v>126</v>
      </c>
      <c r="Z16" s="333" t="s">
        <v>126</v>
      </c>
      <c r="AA16" s="334" t="s">
        <v>126</v>
      </c>
      <c r="AC16" s="332">
        <f ca="1">BlankError(VLOOKUP($C16,HiLo!$C$7:$AA$31,$AC$1,FALSE))</f>
        <v>0.58823529411764708</v>
      </c>
      <c r="AD16" s="333">
        <f ca="1">BlankError(VLOOKUP($C16,HiLo!$C$7:$AA$31,7,FALSE))</f>
        <v>1.4705882352941178</v>
      </c>
      <c r="AE16" s="333">
        <f ca="1">BlankError(VLOOKUP($C16,HiLo!$C$7:$AA$31,8,FALSE))</f>
        <v>1.0588235294117647</v>
      </c>
      <c r="AF16" s="334">
        <f ca="1">BlankError(VLOOKUP($C16,HiLo!$C$7:$AA$31,9,FALSE))</f>
        <v>2.5294117647058822</v>
      </c>
    </row>
    <row r="17" spans="1:32" ht="14.25">
      <c r="A17" s="768"/>
      <c r="B17" s="335">
        <f ca="1">IF(C17="","",HiLo!$A20)</f>
        <v>5</v>
      </c>
      <c r="C17" s="336" t="str">
        <f ca="1">IF(HiLo!$C20="","",HiLo!$C20)</f>
        <v>Yokohama_F_Marinos</v>
      </c>
      <c r="D17" s="323" t="s">
        <v>126</v>
      </c>
      <c r="E17" s="111" t="s">
        <v>126</v>
      </c>
      <c r="F17" s="111" t="s">
        <v>126</v>
      </c>
      <c r="G17" s="111" t="s">
        <v>126</v>
      </c>
      <c r="H17" s="111" t="s">
        <v>126</v>
      </c>
      <c r="I17" s="111" t="s">
        <v>126</v>
      </c>
      <c r="J17" s="111" t="s">
        <v>126</v>
      </c>
      <c r="K17" s="111" t="s">
        <v>126</v>
      </c>
      <c r="L17" s="111" t="s">
        <v>126</v>
      </c>
      <c r="M17" s="111" t="s">
        <v>126</v>
      </c>
      <c r="N17" s="111" t="s">
        <v>126</v>
      </c>
      <c r="O17" s="111" t="s">
        <v>126</v>
      </c>
      <c r="P17" s="111" t="s">
        <v>126</v>
      </c>
      <c r="Q17" s="337" t="s">
        <v>126</v>
      </c>
      <c r="R17" s="111" t="s">
        <v>126</v>
      </c>
      <c r="S17" s="111" t="s">
        <v>126</v>
      </c>
      <c r="T17" s="111" t="s">
        <v>126</v>
      </c>
      <c r="U17" s="111" t="s">
        <v>126</v>
      </c>
      <c r="V17" s="111" t="s">
        <v>126</v>
      </c>
      <c r="W17" s="111" t="s">
        <v>126</v>
      </c>
      <c r="X17" s="111" t="s">
        <v>126</v>
      </c>
      <c r="Y17" s="111" t="s">
        <v>126</v>
      </c>
      <c r="Z17" s="333" t="s">
        <v>126</v>
      </c>
      <c r="AA17" s="334" t="s">
        <v>126</v>
      </c>
      <c r="AC17" s="332">
        <f ca="1">BlankError(VLOOKUP($C17,HiLo!$C$7:$AA$31,$AC$1,FALSE))</f>
        <v>0.6470588235294118</v>
      </c>
      <c r="AD17" s="333">
        <f ca="1">BlankError(VLOOKUP($C17,HiLo!$C$7:$AA$31,7,FALSE))</f>
        <v>1.5294117647058822</v>
      </c>
      <c r="AE17" s="333">
        <f ca="1">BlankError(VLOOKUP($C17,HiLo!$C$7:$AA$31,8,FALSE))</f>
        <v>1</v>
      </c>
      <c r="AF17" s="334">
        <f ca="1">BlankError(VLOOKUP($C17,HiLo!$C$7:$AA$31,9,FALSE))</f>
        <v>2.5294117647058822</v>
      </c>
    </row>
    <row r="18" spans="1:32" ht="14.25">
      <c r="A18" s="768"/>
      <c r="B18" s="335">
        <f ca="1">IF(C18="","",HiLo!$A21)</f>
        <v>15</v>
      </c>
      <c r="C18" s="336" t="str">
        <f ca="1">IF(HiLo!$C21="","",HiLo!$C21)</f>
        <v>Sanfrecce_Hiroshima</v>
      </c>
      <c r="D18" s="323" t="s">
        <v>126</v>
      </c>
      <c r="E18" s="111" t="s">
        <v>126</v>
      </c>
      <c r="F18" s="111" t="s">
        <v>126</v>
      </c>
      <c r="G18" s="111" t="s">
        <v>126</v>
      </c>
      <c r="H18" s="111" t="s">
        <v>126</v>
      </c>
      <c r="I18" s="111" t="s">
        <v>126</v>
      </c>
      <c r="J18" s="111" t="s">
        <v>126</v>
      </c>
      <c r="K18" s="111" t="s">
        <v>126</v>
      </c>
      <c r="L18" s="111" t="s">
        <v>126</v>
      </c>
      <c r="M18" s="111" t="s">
        <v>126</v>
      </c>
      <c r="N18" s="111" t="s">
        <v>126</v>
      </c>
      <c r="O18" s="111" t="s">
        <v>126</v>
      </c>
      <c r="P18" s="111" t="s">
        <v>126</v>
      </c>
      <c r="Q18" s="111" t="s">
        <v>126</v>
      </c>
      <c r="R18" s="337" t="s">
        <v>126</v>
      </c>
      <c r="S18" s="111" t="s">
        <v>126</v>
      </c>
      <c r="T18" s="111" t="s">
        <v>126</v>
      </c>
      <c r="U18" s="111" t="s">
        <v>126</v>
      </c>
      <c r="V18" s="111" t="s">
        <v>126</v>
      </c>
      <c r="W18" s="111" t="s">
        <v>126</v>
      </c>
      <c r="X18" s="111" t="s">
        <v>126</v>
      </c>
      <c r="Y18" s="111" t="s">
        <v>126</v>
      </c>
      <c r="Z18" s="333" t="s">
        <v>126</v>
      </c>
      <c r="AA18" s="334" t="s">
        <v>126</v>
      </c>
      <c r="AC18" s="332">
        <f ca="1">BlankError(VLOOKUP($C18,HiLo!$C$7:$AA$31,$AC$1,FALSE))</f>
        <v>0.6470588235294118</v>
      </c>
      <c r="AD18" s="333">
        <f ca="1">BlankError(VLOOKUP($C18,HiLo!$C$7:$AA$31,7,FALSE))</f>
        <v>0.76470588235294112</v>
      </c>
      <c r="AE18" s="333">
        <f ca="1">BlankError(VLOOKUP($C18,HiLo!$C$7:$AA$31,8,FALSE))</f>
        <v>1.411764705882353</v>
      </c>
      <c r="AF18" s="334">
        <f ca="1">BlankError(VLOOKUP($C18,HiLo!$C$7:$AA$31,9,FALSE))</f>
        <v>2.1764705882352944</v>
      </c>
    </row>
    <row r="19" spans="1:32" ht="14.25">
      <c r="A19" s="768"/>
      <c r="B19" s="335">
        <f ca="1">IF(C19="","",HiLo!$A22)</f>
        <v>6</v>
      </c>
      <c r="C19" s="336" t="str">
        <f ca="1">IF(HiLo!$C22="","",HiLo!$C22)</f>
        <v>Jubilo_Iwata</v>
      </c>
      <c r="D19" s="323" t="s">
        <v>126</v>
      </c>
      <c r="E19" s="111" t="s">
        <v>126</v>
      </c>
      <c r="F19" s="111" t="s">
        <v>126</v>
      </c>
      <c r="G19" s="111" t="s">
        <v>126</v>
      </c>
      <c r="H19" s="111" t="s">
        <v>126</v>
      </c>
      <c r="I19" s="111" t="s">
        <v>126</v>
      </c>
      <c r="J19" s="111" t="s">
        <v>126</v>
      </c>
      <c r="K19" s="111" t="s">
        <v>126</v>
      </c>
      <c r="L19" s="111" t="s">
        <v>126</v>
      </c>
      <c r="M19" s="111" t="s">
        <v>126</v>
      </c>
      <c r="N19" s="111" t="s">
        <v>126</v>
      </c>
      <c r="O19" s="111" t="s">
        <v>126</v>
      </c>
      <c r="P19" s="111" t="s">
        <v>126</v>
      </c>
      <c r="Q19" s="111" t="s">
        <v>126</v>
      </c>
      <c r="R19" s="111" t="s">
        <v>126</v>
      </c>
      <c r="S19" s="337" t="s">
        <v>126</v>
      </c>
      <c r="T19" s="111" t="s">
        <v>126</v>
      </c>
      <c r="U19" s="111" t="s">
        <v>126</v>
      </c>
      <c r="V19" s="111" t="s">
        <v>126</v>
      </c>
      <c r="W19" s="111" t="s">
        <v>126</v>
      </c>
      <c r="X19" s="111" t="s">
        <v>126</v>
      </c>
      <c r="Y19" s="111" t="s">
        <v>126</v>
      </c>
      <c r="Z19" s="333" t="s">
        <v>126</v>
      </c>
      <c r="AA19" s="334" t="s">
        <v>126</v>
      </c>
      <c r="AC19" s="332">
        <f ca="1">BlankError(VLOOKUP($C19,HiLo!$C$7:$AA$31,$AC$1,FALSE))</f>
        <v>0.47058823529411764</v>
      </c>
      <c r="AD19" s="333">
        <f ca="1">BlankError(VLOOKUP($C19,HiLo!$C$7:$AA$31,7,FALSE))</f>
        <v>1.4705882352941178</v>
      </c>
      <c r="AE19" s="333">
        <f ca="1">BlankError(VLOOKUP($C19,HiLo!$C$7:$AA$31,8,FALSE))</f>
        <v>1.1176470588235294</v>
      </c>
      <c r="AF19" s="334">
        <f ca="1">BlankError(VLOOKUP($C19,HiLo!$C$7:$AA$31,9,FALSE))</f>
        <v>2.5882352941176472</v>
      </c>
    </row>
    <row r="20" spans="1:32" ht="14.25">
      <c r="A20" s="768"/>
      <c r="B20" s="335">
        <f ca="1">IF(C20="","",HiLo!$A23)</f>
        <v>13</v>
      </c>
      <c r="C20" s="336" t="str">
        <f ca="1">IF(HiLo!$C23="","",HiLo!$C23)</f>
        <v>Tokyo</v>
      </c>
      <c r="D20" s="323" t="s">
        <v>126</v>
      </c>
      <c r="E20" s="111" t="s">
        <v>126</v>
      </c>
      <c r="F20" s="111" t="s">
        <v>126</v>
      </c>
      <c r="G20" s="111" t="s">
        <v>126</v>
      </c>
      <c r="H20" s="111" t="s">
        <v>126</v>
      </c>
      <c r="I20" s="111" t="s">
        <v>126</v>
      </c>
      <c r="J20" s="111" t="s">
        <v>126</v>
      </c>
      <c r="K20" s="111" t="s">
        <v>126</v>
      </c>
      <c r="L20" s="111" t="s">
        <v>126</v>
      </c>
      <c r="M20" s="111" t="s">
        <v>126</v>
      </c>
      <c r="N20" s="111" t="s">
        <v>126</v>
      </c>
      <c r="O20" s="111" t="s">
        <v>126</v>
      </c>
      <c r="P20" s="111" t="s">
        <v>126</v>
      </c>
      <c r="Q20" s="111" t="s">
        <v>126</v>
      </c>
      <c r="R20" s="111" t="s">
        <v>126</v>
      </c>
      <c r="S20" s="111" t="s">
        <v>126</v>
      </c>
      <c r="T20" s="337" t="s">
        <v>126</v>
      </c>
      <c r="U20" s="111" t="s">
        <v>126</v>
      </c>
      <c r="V20" s="111" t="s">
        <v>126</v>
      </c>
      <c r="W20" s="111" t="s">
        <v>126</v>
      </c>
      <c r="X20" s="111" t="s">
        <v>126</v>
      </c>
      <c r="Y20" s="111" t="s">
        <v>126</v>
      </c>
      <c r="Z20" s="333" t="s">
        <v>126</v>
      </c>
      <c r="AA20" s="334" t="s">
        <v>126</v>
      </c>
      <c r="AC20" s="332">
        <f ca="1">BlankError(VLOOKUP($C20,HiLo!$C$7:$AA$31,$AC$1,FALSE))</f>
        <v>0.6470588235294118</v>
      </c>
      <c r="AD20" s="333">
        <f ca="1">BlankError(VLOOKUP($C20,HiLo!$C$7:$AA$31,7,FALSE))</f>
        <v>1.0588235294117647</v>
      </c>
      <c r="AE20" s="333">
        <f ca="1">BlankError(VLOOKUP($C20,HiLo!$C$7:$AA$31,8,FALSE))</f>
        <v>1</v>
      </c>
      <c r="AF20" s="334">
        <f ca="1">BlankError(VLOOKUP($C20,HiLo!$C$7:$AA$31,9,FALSE))</f>
        <v>2.0588235294117645</v>
      </c>
    </row>
    <row r="21" spans="1:32" ht="14.25">
      <c r="A21" s="768"/>
      <c r="B21" s="335">
        <f ca="1">IF(C21="","",HiLo!$A24)</f>
        <v>16</v>
      </c>
      <c r="C21" s="336" t="str">
        <f ca="1">IF(HiLo!$C24="","",HiLo!$C24)</f>
        <v>Ventforet_Kofu</v>
      </c>
      <c r="D21" s="323" t="s">
        <v>126</v>
      </c>
      <c r="E21" s="111" t="s">
        <v>126</v>
      </c>
      <c r="F21" s="111" t="s">
        <v>126</v>
      </c>
      <c r="G21" s="111" t="s">
        <v>126</v>
      </c>
      <c r="H21" s="111" t="s">
        <v>126</v>
      </c>
      <c r="I21" s="111" t="s">
        <v>126</v>
      </c>
      <c r="J21" s="111" t="s">
        <v>126</v>
      </c>
      <c r="K21" s="111" t="s">
        <v>126</v>
      </c>
      <c r="L21" s="111" t="s">
        <v>126</v>
      </c>
      <c r="M21" s="111" t="s">
        <v>126</v>
      </c>
      <c r="N21" s="111" t="s">
        <v>126</v>
      </c>
      <c r="O21" s="111" t="s">
        <v>126</v>
      </c>
      <c r="P21" s="111" t="s">
        <v>126</v>
      </c>
      <c r="Q21" s="111" t="s">
        <v>126</v>
      </c>
      <c r="R21" s="111" t="s">
        <v>126</v>
      </c>
      <c r="S21" s="111" t="s">
        <v>126</v>
      </c>
      <c r="T21" s="111" t="s">
        <v>126</v>
      </c>
      <c r="U21" s="337" t="s">
        <v>126</v>
      </c>
      <c r="V21" s="111" t="s">
        <v>126</v>
      </c>
      <c r="W21" s="111" t="s">
        <v>126</v>
      </c>
      <c r="X21" s="111" t="s">
        <v>126</v>
      </c>
      <c r="Y21" s="111" t="s">
        <v>126</v>
      </c>
      <c r="Z21" s="333" t="s">
        <v>126</v>
      </c>
      <c r="AA21" s="334" t="s">
        <v>126</v>
      </c>
      <c r="AC21" s="332">
        <f ca="1">BlankError(VLOOKUP($C21,HiLo!$C$7:$AA$31,$AC$1,FALSE))</f>
        <v>0.76470588235294112</v>
      </c>
      <c r="AD21" s="333">
        <f ca="1">BlankError(VLOOKUP($C21,HiLo!$C$7:$AA$31,7,FALSE))</f>
        <v>0.88235294117647056</v>
      </c>
      <c r="AE21" s="333">
        <f ca="1">BlankError(VLOOKUP($C21,HiLo!$C$7:$AA$31,8,FALSE))</f>
        <v>0.94117647058823528</v>
      </c>
      <c r="AF21" s="334">
        <f ca="1">BlankError(VLOOKUP($C21,HiLo!$C$7:$AA$31,9,FALSE))</f>
        <v>1.8235294117647058</v>
      </c>
    </row>
    <row r="22" spans="1:32" ht="14.25">
      <c r="A22" s="768"/>
      <c r="B22" s="335" t="str">
        <f ca="1">IF(C22="","",HiLo!$A25)</f>
        <v/>
      </c>
      <c r="C22" s="336" t="str">
        <f ca="1">IF(HiLo!$C25="","",HiLo!$C25)</f>
        <v/>
      </c>
      <c r="D22" s="323" t="s">
        <v>126</v>
      </c>
      <c r="E22" s="111" t="s">
        <v>126</v>
      </c>
      <c r="F22" s="111" t="s">
        <v>126</v>
      </c>
      <c r="G22" s="111" t="s">
        <v>126</v>
      </c>
      <c r="H22" s="111" t="s">
        <v>126</v>
      </c>
      <c r="I22" s="111" t="s">
        <v>126</v>
      </c>
      <c r="J22" s="111" t="s">
        <v>126</v>
      </c>
      <c r="K22" s="111" t="s">
        <v>126</v>
      </c>
      <c r="L22" s="111" t="s">
        <v>126</v>
      </c>
      <c r="M22" s="111" t="s">
        <v>126</v>
      </c>
      <c r="N22" s="111" t="s">
        <v>126</v>
      </c>
      <c r="O22" s="111" t="s">
        <v>126</v>
      </c>
      <c r="P22" s="111" t="s">
        <v>126</v>
      </c>
      <c r="Q22" s="111" t="s">
        <v>126</v>
      </c>
      <c r="R22" s="111" t="s">
        <v>126</v>
      </c>
      <c r="S22" s="111" t="s">
        <v>126</v>
      </c>
      <c r="T22" s="111" t="s">
        <v>126</v>
      </c>
      <c r="U22" s="111" t="s">
        <v>126</v>
      </c>
      <c r="V22" s="337" t="s">
        <v>126</v>
      </c>
      <c r="W22" s="111" t="s">
        <v>126</v>
      </c>
      <c r="X22" s="111" t="s">
        <v>126</v>
      </c>
      <c r="Y22" s="111" t="s">
        <v>126</v>
      </c>
      <c r="Z22" s="333" t="s">
        <v>126</v>
      </c>
      <c r="AA22" s="334" t="s">
        <v>126</v>
      </c>
      <c r="AC22" s="332" t="str">
        <f ca="1">BlankError(VLOOKUP($C22,HiLo!$C$7:$AA$31,$AC$1,FALSE))</f>
        <v/>
      </c>
      <c r="AD22" s="333" t="str">
        <f ca="1">BlankError(VLOOKUP($C22,HiLo!$C$7:$AA$31,7,FALSE))</f>
        <v/>
      </c>
      <c r="AE22" s="333" t="str">
        <f ca="1">BlankError(VLOOKUP($C22,HiLo!$C$7:$AA$31,8,FALSE))</f>
        <v/>
      </c>
      <c r="AF22" s="334" t="str">
        <f ca="1">BlankError(VLOOKUP($C22,HiLo!$C$7:$AA$31,9,FALSE))</f>
        <v/>
      </c>
    </row>
    <row r="23" spans="1:32" ht="14.25">
      <c r="A23" s="768"/>
      <c r="B23" s="335" t="str">
        <f ca="1">IF(C23="","",HiLo!$A26)</f>
        <v/>
      </c>
      <c r="C23" s="336" t="str">
        <f ca="1">IF(HiLo!$C26="","",HiLo!$C26)</f>
        <v/>
      </c>
      <c r="D23" s="323" t="s">
        <v>126</v>
      </c>
      <c r="E23" s="111" t="s">
        <v>126</v>
      </c>
      <c r="F23" s="111" t="s">
        <v>126</v>
      </c>
      <c r="G23" s="111" t="s">
        <v>126</v>
      </c>
      <c r="H23" s="111" t="s">
        <v>126</v>
      </c>
      <c r="I23" s="111" t="s">
        <v>126</v>
      </c>
      <c r="J23" s="111" t="s">
        <v>126</v>
      </c>
      <c r="K23" s="111" t="s">
        <v>126</v>
      </c>
      <c r="L23" s="111" t="s">
        <v>126</v>
      </c>
      <c r="M23" s="111" t="s">
        <v>126</v>
      </c>
      <c r="N23" s="111" t="s">
        <v>126</v>
      </c>
      <c r="O23" s="111" t="s">
        <v>126</v>
      </c>
      <c r="P23" s="111" t="s">
        <v>126</v>
      </c>
      <c r="Q23" s="111" t="s">
        <v>126</v>
      </c>
      <c r="R23" s="111" t="s">
        <v>126</v>
      </c>
      <c r="S23" s="111" t="s">
        <v>126</v>
      </c>
      <c r="T23" s="111" t="s">
        <v>126</v>
      </c>
      <c r="U23" s="111" t="s">
        <v>126</v>
      </c>
      <c r="V23" s="111" t="s">
        <v>126</v>
      </c>
      <c r="W23" s="337" t="s">
        <v>126</v>
      </c>
      <c r="X23" s="333" t="s">
        <v>126</v>
      </c>
      <c r="Y23" s="333" t="s">
        <v>126</v>
      </c>
      <c r="Z23" s="333" t="s">
        <v>126</v>
      </c>
      <c r="AA23" s="334" t="s">
        <v>126</v>
      </c>
      <c r="AC23" s="332" t="str">
        <f ca="1">BlankError(VLOOKUP($C23,HiLo!$C$7:$AA$31,$AC$1,FALSE))</f>
        <v/>
      </c>
      <c r="AD23" s="333" t="str">
        <f ca="1">BlankError(VLOOKUP($C23,HiLo!$C$7:$AA$31,7,FALSE))</f>
        <v/>
      </c>
      <c r="AE23" s="333" t="str">
        <f ca="1">BlankError(VLOOKUP($C23,HiLo!$C$7:$AA$31,8,FALSE))</f>
        <v/>
      </c>
      <c r="AF23" s="334" t="str">
        <f ca="1">BlankError(VLOOKUP($C23,HiLo!$C$7:$AA$31,9,FALSE))</f>
        <v/>
      </c>
    </row>
    <row r="24" spans="1:32" ht="14.25" hidden="1">
      <c r="A24" s="768"/>
      <c r="B24" s="335" t="str">
        <f ca="1">IF(C24="","",HiLo!$A27)</f>
        <v/>
      </c>
      <c r="C24" s="336" t="str">
        <f ca="1">IF(HiLo!$C27="","",HiLo!$C27)</f>
        <v/>
      </c>
      <c r="D24" s="323" t="s">
        <v>126</v>
      </c>
      <c r="E24" s="111" t="s">
        <v>126</v>
      </c>
      <c r="F24" s="111" t="s">
        <v>126</v>
      </c>
      <c r="G24" s="111" t="s">
        <v>126</v>
      </c>
      <c r="H24" s="111" t="s">
        <v>126</v>
      </c>
      <c r="I24" s="111" t="s">
        <v>126</v>
      </c>
      <c r="J24" s="111" t="s">
        <v>126</v>
      </c>
      <c r="K24" s="111" t="s">
        <v>126</v>
      </c>
      <c r="L24" s="111" t="s">
        <v>126</v>
      </c>
      <c r="M24" s="111" t="s">
        <v>126</v>
      </c>
      <c r="N24" s="111" t="s">
        <v>126</v>
      </c>
      <c r="O24" s="111" t="s">
        <v>126</v>
      </c>
      <c r="P24" s="111" t="s">
        <v>126</v>
      </c>
      <c r="Q24" s="111" t="s">
        <v>126</v>
      </c>
      <c r="R24" s="111" t="s">
        <v>126</v>
      </c>
      <c r="S24" s="111" t="s">
        <v>126</v>
      </c>
      <c r="T24" s="111" t="s">
        <v>126</v>
      </c>
      <c r="U24" s="111" t="s">
        <v>126</v>
      </c>
      <c r="V24" s="111" t="s">
        <v>126</v>
      </c>
      <c r="W24" s="111" t="s">
        <v>126</v>
      </c>
      <c r="X24" s="337" t="s">
        <v>126</v>
      </c>
      <c r="Y24" s="333" t="s">
        <v>126</v>
      </c>
      <c r="Z24" s="333" t="s">
        <v>126</v>
      </c>
      <c r="AA24" s="334" t="s">
        <v>126</v>
      </c>
      <c r="AC24" s="332" t="str">
        <f ca="1">BlankError(VLOOKUP($C24,HiLo!$C$7:$AA$31,$AC$1,FALSE))</f>
        <v/>
      </c>
      <c r="AD24" s="333" t="str">
        <f ca="1">BlankError(VLOOKUP($C24,HiLo!$C$7:$AA$31,7,FALSE))</f>
        <v/>
      </c>
      <c r="AE24" s="333" t="str">
        <f ca="1">BlankError(VLOOKUP($C24,HiLo!$C$7:$AA$31,8,FALSE))</f>
        <v/>
      </c>
      <c r="AF24" s="334" t="str">
        <f ca="1">BlankError(VLOOKUP($C24,HiLo!$C$7:$AA$31,9,FALSE))</f>
        <v/>
      </c>
    </row>
    <row r="25" spans="1:32" ht="14.25" hidden="1">
      <c r="A25" s="768"/>
      <c r="B25" s="335" t="str">
        <f ca="1">IF(C25="","",HiLo!$A28)</f>
        <v/>
      </c>
      <c r="C25" s="336" t="str">
        <f ca="1">IF(HiLo!$C28="","",HiLo!$C28)</f>
        <v/>
      </c>
      <c r="D25" s="323" t="s">
        <v>126</v>
      </c>
      <c r="E25" s="333" t="s">
        <v>126</v>
      </c>
      <c r="F25" s="333" t="s">
        <v>126</v>
      </c>
      <c r="G25" s="333" t="s">
        <v>126</v>
      </c>
      <c r="H25" s="333" t="s">
        <v>126</v>
      </c>
      <c r="I25" s="333" t="s">
        <v>126</v>
      </c>
      <c r="J25" s="333" t="s">
        <v>126</v>
      </c>
      <c r="K25" s="333" t="s">
        <v>126</v>
      </c>
      <c r="L25" s="333" t="s">
        <v>126</v>
      </c>
      <c r="M25" s="333" t="s">
        <v>126</v>
      </c>
      <c r="N25" s="333" t="s">
        <v>126</v>
      </c>
      <c r="O25" s="333" t="s">
        <v>126</v>
      </c>
      <c r="P25" s="333" t="s">
        <v>126</v>
      </c>
      <c r="Q25" s="333" t="s">
        <v>126</v>
      </c>
      <c r="R25" s="333" t="s">
        <v>126</v>
      </c>
      <c r="S25" s="333" t="s">
        <v>126</v>
      </c>
      <c r="T25" s="333" t="s">
        <v>126</v>
      </c>
      <c r="U25" s="333" t="s">
        <v>126</v>
      </c>
      <c r="V25" s="333" t="s">
        <v>126</v>
      </c>
      <c r="W25" s="333" t="s">
        <v>126</v>
      </c>
      <c r="X25" s="333" t="s">
        <v>126</v>
      </c>
      <c r="Y25" s="337" t="s">
        <v>126</v>
      </c>
      <c r="Z25" s="333" t="s">
        <v>126</v>
      </c>
      <c r="AA25" s="334" t="s">
        <v>126</v>
      </c>
      <c r="AC25" s="332" t="str">
        <f ca="1">BlankError(VLOOKUP($C25,HiLo!$C$7:$AA$31,$AC$1,FALSE))</f>
        <v/>
      </c>
      <c r="AD25" s="333" t="str">
        <f ca="1">BlankError(VLOOKUP($C25,HiLo!$C$7:$AA$31,7,FALSE))</f>
        <v/>
      </c>
      <c r="AE25" s="333" t="str">
        <f ca="1">BlankError(VLOOKUP($C25,HiLo!$C$7:$AA$31,8,FALSE))</f>
        <v/>
      </c>
      <c r="AF25" s="334" t="str">
        <f ca="1">BlankError(VLOOKUP($C25,HiLo!$C$7:$AA$31,9,FALSE))</f>
        <v/>
      </c>
    </row>
    <row r="26" spans="1:32" ht="14.25" hidden="1">
      <c r="A26" s="768"/>
      <c r="B26" s="335" t="str">
        <f ca="1">IF(C26="","",HiLo!$A29)</f>
        <v/>
      </c>
      <c r="C26" s="336" t="str">
        <f ca="1">IF(HiLo!$C29="","",HiLo!$C29)</f>
        <v/>
      </c>
      <c r="D26" s="323" t="s">
        <v>126</v>
      </c>
      <c r="E26" s="333" t="s">
        <v>126</v>
      </c>
      <c r="F26" s="333" t="s">
        <v>126</v>
      </c>
      <c r="G26" s="333" t="s">
        <v>126</v>
      </c>
      <c r="H26" s="333" t="s">
        <v>126</v>
      </c>
      <c r="I26" s="333" t="s">
        <v>126</v>
      </c>
      <c r="J26" s="333" t="s">
        <v>126</v>
      </c>
      <c r="K26" s="333" t="s">
        <v>126</v>
      </c>
      <c r="L26" s="333" t="s">
        <v>126</v>
      </c>
      <c r="M26" s="333" t="s">
        <v>126</v>
      </c>
      <c r="N26" s="333" t="s">
        <v>126</v>
      </c>
      <c r="O26" s="333" t="s">
        <v>126</v>
      </c>
      <c r="P26" s="333" t="s">
        <v>126</v>
      </c>
      <c r="Q26" s="333" t="s">
        <v>126</v>
      </c>
      <c r="R26" s="333" t="s">
        <v>126</v>
      </c>
      <c r="S26" s="333" t="s">
        <v>126</v>
      </c>
      <c r="T26" s="333" t="s">
        <v>126</v>
      </c>
      <c r="U26" s="333" t="s">
        <v>126</v>
      </c>
      <c r="V26" s="333" t="s">
        <v>126</v>
      </c>
      <c r="W26" s="333" t="s">
        <v>126</v>
      </c>
      <c r="X26" s="333" t="s">
        <v>126</v>
      </c>
      <c r="Y26" s="333" t="s">
        <v>126</v>
      </c>
      <c r="Z26" s="337" t="s">
        <v>126</v>
      </c>
      <c r="AA26" s="334" t="s">
        <v>126</v>
      </c>
      <c r="AC26" s="332" t="str">
        <f ca="1">BlankError(VLOOKUP($C26,HiLo!$C$7:$AA$31,$AC$1,FALSE))</f>
        <v/>
      </c>
      <c r="AD26" s="333" t="str">
        <f ca="1">BlankError(VLOOKUP($C26,HiLo!$C$7:$AA$31,7,FALSE))</f>
        <v/>
      </c>
      <c r="AE26" s="333" t="str">
        <f ca="1">BlankError(VLOOKUP($C26,HiLo!$C$7:$AA$31,8,FALSE))</f>
        <v/>
      </c>
      <c r="AF26" s="334" t="str">
        <f ca="1">BlankError(VLOOKUP($C26,HiLo!$C$7:$AA$31,9,FALSE))</f>
        <v/>
      </c>
    </row>
    <row r="27" spans="1:32" ht="14.25" hidden="1">
      <c r="A27" s="769"/>
      <c r="B27" s="232" t="str">
        <f ca="1">IF(C27="","",HiLo!$A30)</f>
        <v/>
      </c>
      <c r="C27" s="338" t="str">
        <f ca="1">IF(HiLo!$C30="","",HiLo!$C30)</f>
        <v/>
      </c>
      <c r="D27" s="339" t="s">
        <v>126</v>
      </c>
      <c r="E27" s="340" t="s">
        <v>126</v>
      </c>
      <c r="F27" s="340" t="s">
        <v>126</v>
      </c>
      <c r="G27" s="340" t="s">
        <v>126</v>
      </c>
      <c r="H27" s="340" t="s">
        <v>126</v>
      </c>
      <c r="I27" s="340" t="s">
        <v>126</v>
      </c>
      <c r="J27" s="340" t="s">
        <v>126</v>
      </c>
      <c r="K27" s="340" t="s">
        <v>126</v>
      </c>
      <c r="L27" s="340" t="s">
        <v>126</v>
      </c>
      <c r="M27" s="340" t="s">
        <v>126</v>
      </c>
      <c r="N27" s="340" t="s">
        <v>126</v>
      </c>
      <c r="O27" s="340" t="s">
        <v>126</v>
      </c>
      <c r="P27" s="340" t="s">
        <v>126</v>
      </c>
      <c r="Q27" s="340" t="s">
        <v>126</v>
      </c>
      <c r="R27" s="340" t="s">
        <v>126</v>
      </c>
      <c r="S27" s="340" t="s">
        <v>126</v>
      </c>
      <c r="T27" s="340" t="s">
        <v>126</v>
      </c>
      <c r="U27" s="340" t="s">
        <v>126</v>
      </c>
      <c r="V27" s="340" t="s">
        <v>126</v>
      </c>
      <c r="W27" s="333" t="s">
        <v>126</v>
      </c>
      <c r="X27" s="340" t="s">
        <v>126</v>
      </c>
      <c r="Y27" s="340" t="s">
        <v>126</v>
      </c>
      <c r="Z27" s="340" t="s">
        <v>126</v>
      </c>
      <c r="AA27" s="341" t="s">
        <v>126</v>
      </c>
      <c r="AC27" s="332" t="str">
        <f ca="1">BlankError(VLOOKUP($C27,HiLo!$C$7:$AA$31,$AC$1,FALSE))</f>
        <v/>
      </c>
      <c r="AD27" s="333" t="str">
        <f ca="1">BlankError(VLOOKUP($C27,HiLo!$C$7:$AA$31,7,FALSE))</f>
        <v/>
      </c>
      <c r="AE27" s="333" t="str">
        <f ca="1">BlankError(VLOOKUP($C27,HiLo!$C$7:$AA$31,8,FALSE))</f>
        <v/>
      </c>
      <c r="AF27" s="334" t="str">
        <f ca="1">BlankError(VLOOKUP($C27,HiLo!$C$7:$AA$31,9,FALSE))</f>
        <v/>
      </c>
    </row>
    <row r="28" spans="1:32">
      <c r="C28" s="342" t="s">
        <v>63</v>
      </c>
      <c r="D28" s="343" t="s">
        <v>64</v>
      </c>
      <c r="E28" s="344"/>
      <c r="F28" s="345" t="s">
        <v>65</v>
      </c>
      <c r="G28" s="344"/>
      <c r="H28" s="344"/>
      <c r="I28" s="344"/>
      <c r="J28" s="344"/>
      <c r="K28" s="344"/>
      <c r="L28" s="344"/>
      <c r="M28" s="344"/>
      <c r="N28" s="344"/>
      <c r="O28" s="344"/>
      <c r="P28" s="344"/>
      <c r="Q28" s="344"/>
      <c r="R28" s="344"/>
      <c r="S28" s="344"/>
      <c r="T28" s="344"/>
      <c r="U28" s="344"/>
      <c r="V28" s="344"/>
      <c r="W28" s="344"/>
      <c r="AC28" s="346">
        <f ca="1">BlankError(VLOOKUP("Average",HiLo!$C$7:$AA$31,$AC$1,FALSE))</f>
        <v>0.52287581699346408</v>
      </c>
      <c r="AD28" s="344">
        <f ca="1">HiLo!I31</f>
        <v>1.369281045751634</v>
      </c>
      <c r="AE28" s="344">
        <f ca="1">HiLo!J31</f>
        <v>1.2222222222222223</v>
      </c>
      <c r="AF28" s="347">
        <f ca="1">HiLo!K31</f>
        <v>2.5915032679738563</v>
      </c>
    </row>
    <row r="29" spans="1:32">
      <c r="C29" s="327" t="s">
        <v>66</v>
      </c>
      <c r="D29" s="330">
        <f ca="1">BlankError(VLOOKUP(D$3,HiLo!$C$7:$AA$31,15,FALSE))</f>
        <v>1.4705882352941178</v>
      </c>
      <c r="E29" s="330">
        <f ca="1">BlankError(VLOOKUP(E$3,HiLo!$C$7:$AA$31,15,FALSE))</f>
        <v>1.6470588235294117</v>
      </c>
      <c r="F29" s="330">
        <f ca="1">BlankError(VLOOKUP(F$3,HiLo!$C$7:$AA$31,15,FALSE))</f>
        <v>1.588235294117647</v>
      </c>
      <c r="G29" s="330">
        <f ca="1">BlankError(VLOOKUP(G$3,HiLo!$C$7:$AA$31,15,FALSE))</f>
        <v>1.1764705882352942</v>
      </c>
      <c r="H29" s="330">
        <f ca="1">BlankError(VLOOKUP(H$3,HiLo!$C$7:$AA$31,15,FALSE))</f>
        <v>1.1764705882352942</v>
      </c>
      <c r="I29" s="330">
        <f ca="1">BlankError(VLOOKUP(I$3,HiLo!$C$7:$AA$31,15,FALSE))</f>
        <v>1.5294117647058822</v>
      </c>
      <c r="J29" s="330">
        <f ca="1">BlankError(VLOOKUP(J$3,HiLo!$C$7:$AA$31,15,FALSE))</f>
        <v>0.82352941176470584</v>
      </c>
      <c r="K29" s="330">
        <f ca="1">BlankError(VLOOKUP(K$3,HiLo!$C$7:$AA$31,15,FALSE))</f>
        <v>1</v>
      </c>
      <c r="L29" s="330">
        <f ca="1">BlankError(VLOOKUP(L$3,HiLo!$C$7:$AA$31,15,FALSE))</f>
        <v>0.88235294117647056</v>
      </c>
      <c r="M29" s="330">
        <f ca="1">BlankError(VLOOKUP(M$3,HiLo!$C$7:$AA$31,15,FALSE))</f>
        <v>0.94117647058823528</v>
      </c>
      <c r="N29" s="330">
        <f ca="1">BlankError(VLOOKUP(N$3,HiLo!$C$7:$AA$31,15,FALSE))</f>
        <v>1.2352941176470589</v>
      </c>
      <c r="O29" s="330">
        <f ca="1">BlankError(VLOOKUP(O$3,HiLo!$C$7:$AA$31,15,FALSE))</f>
        <v>1.8235294117647058</v>
      </c>
      <c r="P29" s="330">
        <f ca="1">BlankError(VLOOKUP(P$3,HiLo!$C$7:$AA$31,15,FALSE))</f>
        <v>1.411764705882353</v>
      </c>
      <c r="Q29" s="330">
        <f ca="1">BlankError(VLOOKUP(Q$3,HiLo!$C$7:$AA$31,15,FALSE))</f>
        <v>1.1176470588235294</v>
      </c>
      <c r="R29" s="330">
        <f ca="1">BlankError(VLOOKUP(R$3,HiLo!$C$7:$AA$31,15,FALSE))</f>
        <v>1.1176470588235294</v>
      </c>
      <c r="S29" s="330">
        <f ca="1">BlankError(VLOOKUP(S$3,HiLo!$C$7:$AA$31,15,FALSE))</f>
        <v>1.4705882352941178</v>
      </c>
      <c r="T29" s="330">
        <f ca="1">BlankError(VLOOKUP(T$3,HiLo!$C$7:$AA$31,15,FALSE))</f>
        <v>1.1176470588235294</v>
      </c>
      <c r="U29" s="330">
        <f ca="1">BlankError(VLOOKUP(U$3,HiLo!$C$7:$AA$31,15,FALSE))</f>
        <v>0.47058823529411764</v>
      </c>
      <c r="V29" s="330" t="str">
        <f ca="1">BlankError(VLOOKUP(V$3,HiLo!$C$7:$AA$31,15,FALSE))</f>
        <v/>
      </c>
      <c r="W29" s="333" t="str">
        <f ca="1">BlankError(VLOOKUP(W$3,HiLo!$C$7:$AA$31,15,FALSE))</f>
        <v/>
      </c>
      <c r="X29" s="330" t="str">
        <f ca="1">BlankError(VLOOKUP(X$3,HiLo!$C$7:$AA$31,15,FALSE))</f>
        <v/>
      </c>
      <c r="Y29" s="330" t="str">
        <f ca="1">BlankError(VLOOKUP(Y$3,HiLo!$C$7:$AA$31,15,FALSE))</f>
        <v/>
      </c>
      <c r="Z29" s="330" t="str">
        <f ca="1">BlankError(VLOOKUP(Z$3,HiLo!$C$7:$AA$31,15,FALSE))</f>
        <v/>
      </c>
      <c r="AA29" s="331" t="str">
        <f ca="1">BlankError(VLOOKUP(AA$3,HiLo!$C$7:$AA$31,15,FALSE))</f>
        <v/>
      </c>
    </row>
    <row r="30" spans="1:32">
      <c r="C30" s="348" t="s">
        <v>67</v>
      </c>
      <c r="D30" s="333">
        <f ca="1">BlankError(VLOOKUP(D$3,HiLo!$C$7:$AA$31,16,FALSE))</f>
        <v>1.4705882352941178</v>
      </c>
      <c r="E30" s="333">
        <f ca="1">BlankError(VLOOKUP(E$3,HiLo!$C$7:$AA$31,16,FALSE))</f>
        <v>1.5294117647058822</v>
      </c>
      <c r="F30" s="333">
        <f ca="1">BlankError(VLOOKUP(F$3,HiLo!$C$7:$AA$31,16,FALSE))</f>
        <v>0.88235294117647056</v>
      </c>
      <c r="G30" s="333">
        <f ca="1">BlankError(VLOOKUP(G$3,HiLo!$C$7:$AA$31,16,FALSE))</f>
        <v>1.6470588235294117</v>
      </c>
      <c r="H30" s="333">
        <f ca="1">BlankError(VLOOKUP(H$3,HiLo!$C$7:$AA$31,16,FALSE))</f>
        <v>1.0588235294117647</v>
      </c>
      <c r="I30" s="333">
        <f ca="1">BlankError(VLOOKUP(I$3,HiLo!$C$7:$AA$31,16,FALSE))</f>
        <v>1.411764705882353</v>
      </c>
      <c r="J30" s="333">
        <f ca="1">BlankError(VLOOKUP(J$3,HiLo!$C$7:$AA$31,16,FALSE))</f>
        <v>2.2352941176470589</v>
      </c>
      <c r="K30" s="333">
        <f ca="1">BlankError(VLOOKUP(K$3,HiLo!$C$7:$AA$31,16,FALSE))</f>
        <v>1.7058823529411764</v>
      </c>
      <c r="L30" s="333">
        <f ca="1">BlankError(VLOOKUP(L$3,HiLo!$C$7:$AA$31,16,FALSE))</f>
        <v>1.7058823529411764</v>
      </c>
      <c r="M30" s="333">
        <f ca="1">BlankError(VLOOKUP(M$3,HiLo!$C$7:$AA$31,16,FALSE))</f>
        <v>1.5294117647058822</v>
      </c>
      <c r="N30" s="333">
        <f ca="1">BlankError(VLOOKUP(N$3,HiLo!$C$7:$AA$31,16,FALSE))</f>
        <v>1.411764705882353</v>
      </c>
      <c r="O30" s="333">
        <f ca="1">BlankError(VLOOKUP(O$3,HiLo!$C$7:$AA$31,16,FALSE))</f>
        <v>1.1176470588235294</v>
      </c>
      <c r="P30" s="333">
        <f ca="1">BlankError(VLOOKUP(P$3,HiLo!$C$7:$AA$31,16,FALSE))</f>
        <v>0.88235294117647056</v>
      </c>
      <c r="Q30" s="333">
        <f ca="1">BlankError(VLOOKUP(Q$3,HiLo!$C$7:$AA$31,16,FALSE))</f>
        <v>1.1176470588235294</v>
      </c>
      <c r="R30" s="333">
        <f ca="1">BlankError(VLOOKUP(R$3,HiLo!$C$7:$AA$31,16,FALSE))</f>
        <v>1.4705882352941178</v>
      </c>
      <c r="S30" s="333">
        <f ca="1">BlankError(VLOOKUP(S$3,HiLo!$C$7:$AA$31,16,FALSE))</f>
        <v>0.6470588235294118</v>
      </c>
      <c r="T30" s="333">
        <f ca="1">BlankError(VLOOKUP(T$3,HiLo!$C$7:$AA$31,16,FALSE))</f>
        <v>1.4705882352941178</v>
      </c>
      <c r="U30" s="333">
        <f ca="1">BlankError(VLOOKUP(U$3,HiLo!$C$7:$AA$31,16,FALSE))</f>
        <v>1.3529411764705883</v>
      </c>
      <c r="V30" s="333" t="str">
        <f ca="1">BlankError(VLOOKUP(V$3,HiLo!$C$7:$AA$31,16,FALSE))</f>
        <v/>
      </c>
      <c r="W30" s="333" t="str">
        <f ca="1">BlankError(VLOOKUP(W$3,HiLo!$C$7:$AA$31,16,FALSE))</f>
        <v/>
      </c>
      <c r="X30" s="333" t="str">
        <f ca="1">BlankError(VLOOKUP(X$3,HiLo!$C$7:$AA$31,16,FALSE))</f>
        <v/>
      </c>
      <c r="Y30" s="333" t="str">
        <f ca="1">BlankError(VLOOKUP(Y$3,HiLo!$C$7:$AA$31,16,FALSE))</f>
        <v/>
      </c>
      <c r="Z30" s="333" t="str">
        <f ca="1">BlankError(VLOOKUP(Z$3,HiLo!$C$7:$AA$31,16,FALSE))</f>
        <v/>
      </c>
      <c r="AA30" s="334" t="str">
        <f ca="1">BlankError(VLOOKUP(AA$3,HiLo!$C$7:$AA$31,16,FALSE))</f>
        <v/>
      </c>
      <c r="AC30" s="349" t="s">
        <v>56</v>
      </c>
      <c r="AD30" s="773" t="s">
        <v>59</v>
      </c>
      <c r="AE30" s="774"/>
    </row>
    <row r="31" spans="1:32" ht="17.25" customHeight="1" thickBot="1">
      <c r="C31" s="348" t="s">
        <v>72</v>
      </c>
      <c r="D31" s="333">
        <f ca="1">BlankError(VLOOKUP(D$3,HiLo!$C$7:$AA$31,17,FALSE))</f>
        <v>2.9411764705882355</v>
      </c>
      <c r="E31" s="333">
        <f ca="1">BlankError(VLOOKUP(E$3,HiLo!$C$7:$AA$31,17,FALSE))</f>
        <v>3.1764705882352939</v>
      </c>
      <c r="F31" s="333">
        <f ca="1">BlankError(VLOOKUP(F$3,HiLo!$C$7:$AA$31,17,FALSE))</f>
        <v>2.4705882352941178</v>
      </c>
      <c r="G31" s="333">
        <f ca="1">BlankError(VLOOKUP(G$3,HiLo!$C$7:$AA$31,17,FALSE))</f>
        <v>2.8235294117647056</v>
      </c>
      <c r="H31" s="333">
        <f ca="1">BlankError(VLOOKUP(H$3,HiLo!$C$7:$AA$31,17,FALSE))</f>
        <v>2.2352941176470589</v>
      </c>
      <c r="I31" s="333">
        <f ca="1">BlankError(VLOOKUP(I$3,HiLo!$C$7:$AA$31,17,FALSE))</f>
        <v>2.9411764705882355</v>
      </c>
      <c r="J31" s="333">
        <f ca="1">BlankError(VLOOKUP(J$3,HiLo!$C$7:$AA$31,17,FALSE))</f>
        <v>3.0588235294117645</v>
      </c>
      <c r="K31" s="333">
        <f ca="1">BlankError(VLOOKUP(K$3,HiLo!$C$7:$AA$31,17,FALSE))</f>
        <v>2.7058823529411766</v>
      </c>
      <c r="L31" s="333">
        <f ca="1">BlankError(VLOOKUP(L$3,HiLo!$C$7:$AA$31,17,FALSE))</f>
        <v>2.5882352941176467</v>
      </c>
      <c r="M31" s="333">
        <f ca="1">BlankError(VLOOKUP(M$3,HiLo!$C$7:$AA$31,17,FALSE))</f>
        <v>2.4705882352941178</v>
      </c>
      <c r="N31" s="333">
        <f ca="1">BlankError(VLOOKUP(N$3,HiLo!$C$7:$AA$31,17,FALSE))</f>
        <v>2.6470588235294121</v>
      </c>
      <c r="O31" s="333">
        <f ca="1">BlankError(VLOOKUP(O$3,HiLo!$C$7:$AA$31,17,FALSE))</f>
        <v>2.9411764705882355</v>
      </c>
      <c r="P31" s="333">
        <f ca="1">BlankError(VLOOKUP(P$3,HiLo!$C$7:$AA$31,17,FALSE))</f>
        <v>2.2941176470588234</v>
      </c>
      <c r="Q31" s="333">
        <f ca="1">BlankError(VLOOKUP(Q$3,HiLo!$C$7:$AA$31,17,FALSE))</f>
        <v>2.2352941176470589</v>
      </c>
      <c r="R31" s="333">
        <f ca="1">BlankError(VLOOKUP(R$3,HiLo!$C$7:$AA$31,17,FALSE))</f>
        <v>2.5882352941176472</v>
      </c>
      <c r="S31" s="333">
        <f ca="1">BlankError(VLOOKUP(S$3,HiLo!$C$7:$AA$31,17,FALSE))</f>
        <v>2.1176470588235294</v>
      </c>
      <c r="T31" s="333">
        <f ca="1">BlankError(VLOOKUP(T$3,HiLo!$C$7:$AA$31,17,FALSE))</f>
        <v>2.5882352941176472</v>
      </c>
      <c r="U31" s="333">
        <f ca="1">BlankError(VLOOKUP(U$3,HiLo!$C$7:$AA$31,17,FALSE))</f>
        <v>1.8235294117647061</v>
      </c>
      <c r="V31" s="333" t="str">
        <f ca="1">BlankError(VLOOKUP(V$3,HiLo!$C$7:$AA$31,17,FALSE))</f>
        <v/>
      </c>
      <c r="W31" s="333" t="str">
        <f ca="1">BlankError(VLOOKUP(W$3,HiLo!$C$7:$AA$31,17,FALSE))</f>
        <v/>
      </c>
      <c r="X31" s="333" t="str">
        <f ca="1">BlankError(VLOOKUP(X$3,HiLo!$C$7:$AA$31,17,FALSE))</f>
        <v/>
      </c>
      <c r="Y31" s="333" t="str">
        <f ca="1">BlankError(VLOOKUP(Y$3,HiLo!$C$7:$AA$31,17,FALSE))</f>
        <v/>
      </c>
      <c r="Z31" s="333" t="str">
        <f ca="1">BlankError(VLOOKUP(Z$3,HiLo!$C$7:$AA$31,16,FALSE))</f>
        <v/>
      </c>
      <c r="AA31" s="334" t="str">
        <f ca="1">BlankError(VLOOKUP(AA$3,HiLo!$C$7:$AA$31,17,FALSE))</f>
        <v/>
      </c>
      <c r="AC31" s="763" t="s">
        <v>55</v>
      </c>
      <c r="AD31" s="350" t="str">
        <f ca="1">BlankError(COUNTIF(OFFSET($D$4,0,0,Table!$C$3/2,Table!$C$3/2),"&gt;2.5")/COUNT(OFFSET($D$4,0,0,Table!$C$3/2,Table!$C$3/2)))</f>
        <v/>
      </c>
      <c r="AE31" s="351" t="str">
        <f ca="1">BlankError(COUNTIF(OFFSET($D$4,0,Table!$C$3/2,Table!$C$3/2,Table!$C$3/2),"&gt;2.5")/COUNT(OFFSET($D$4,0,Table!$C$3/2,Table!$C$3/2,Table!$C$3/2)))</f>
        <v/>
      </c>
    </row>
    <row r="32" spans="1:32" ht="16.5" customHeight="1">
      <c r="A32" s="313">
        <f>IF($B32="Lo",13,IF($B32="Hi",11,"??"))</f>
        <v>13</v>
      </c>
      <c r="B32" s="352" t="str">
        <f>AC2</f>
        <v>Lo</v>
      </c>
      <c r="C32" s="353" t="str">
        <f>"Away "&amp;$B$32&amp;"  %"</f>
        <v>Away Lo  %</v>
      </c>
      <c r="D32" s="354">
        <f ca="1">BlankError(VLOOKUP(D$3,HiLo!$C$7:$AA$31,$A32,FALSE))</f>
        <v>0.52941176470588236</v>
      </c>
      <c r="E32" s="354">
        <f ca="1">BlankError(VLOOKUP(E$3,HiLo!$C$7:$AA$31,$A32,FALSE))</f>
        <v>0.41176470588235292</v>
      </c>
      <c r="F32" s="354">
        <f ca="1">BlankError(VLOOKUP(F$3,HiLo!$C$7:$AA$31,$A32,FALSE))</f>
        <v>0.58823529411764708</v>
      </c>
      <c r="G32" s="354">
        <f ca="1">BlankError(VLOOKUP(G$3,HiLo!$C$7:$AA$31,$A32,FALSE))</f>
        <v>0.52941176470588236</v>
      </c>
      <c r="H32" s="354">
        <f ca="1">BlankError(VLOOKUP(H$3,HiLo!$C$7:$AA$31,$A32,FALSE))</f>
        <v>0.6470588235294118</v>
      </c>
      <c r="I32" s="354">
        <f ca="1">BlankError(VLOOKUP(I$3,HiLo!$C$7:$AA$31,$A32,FALSE))</f>
        <v>0.41176470588235292</v>
      </c>
      <c r="J32" s="354">
        <f ca="1">BlankError(VLOOKUP(J$3,HiLo!$C$7:$AA$31,$A32,FALSE))</f>
        <v>0.35294117647058826</v>
      </c>
      <c r="K32" s="354">
        <f ca="1">BlankError(VLOOKUP(K$3,HiLo!$C$7:$AA$31,$A32,FALSE))</f>
        <v>0.47058823529411764</v>
      </c>
      <c r="L32" s="354">
        <f ca="1">BlankError(VLOOKUP(L$3,HiLo!$C$7:$AA$31,$A32,FALSE))</f>
        <v>0.47058823529411764</v>
      </c>
      <c r="M32" s="354">
        <f ca="1">BlankError(VLOOKUP(M$3,HiLo!$C$7:$AA$31,$A32,FALSE))</f>
        <v>0.52941176470588236</v>
      </c>
      <c r="N32" s="354">
        <f ca="1">BlankError(VLOOKUP(N$3,HiLo!$C$7:$AA$31,$A32,FALSE))</f>
        <v>0.52941176470588236</v>
      </c>
      <c r="O32" s="354">
        <f ca="1">BlankError(VLOOKUP(O$3,HiLo!$C$7:$AA$31,$A32,FALSE))</f>
        <v>0.41176470588235292</v>
      </c>
      <c r="P32" s="354">
        <f ca="1">BlankError(VLOOKUP(P$3,HiLo!$C$7:$AA$31,$A32,FALSE))</f>
        <v>0.52941176470588236</v>
      </c>
      <c r="Q32" s="354">
        <f ca="1">BlankError(VLOOKUP(Q$3,HiLo!$C$7:$AA$31,$A32,FALSE))</f>
        <v>0.58823529411764708</v>
      </c>
      <c r="R32" s="354">
        <f ca="1">BlankError(VLOOKUP(R$3,HiLo!$C$7:$AA$31,$A32,FALSE))</f>
        <v>0.58823529411764708</v>
      </c>
      <c r="S32" s="354">
        <f ca="1">BlankError(VLOOKUP(S$3,HiLo!$C$7:$AA$31,$A32,FALSE))</f>
        <v>0.58823529411764708</v>
      </c>
      <c r="T32" s="354">
        <f ca="1">BlankError(VLOOKUP(T$3,HiLo!$C$7:$AA$31,$A32,FALSE))</f>
        <v>0.47058823529411764</v>
      </c>
      <c r="U32" s="354">
        <f ca="1">BlankError(VLOOKUP(U$3,HiLo!$C$7:$AA$31,$A32,FALSE))</f>
        <v>0.76470588235294112</v>
      </c>
      <c r="V32" s="354" t="str">
        <f ca="1">BlankError(VLOOKUP(V$3,HiLo!$C$7:$AA$31,$A32,FALSE))</f>
        <v/>
      </c>
      <c r="W32" s="354" t="str">
        <f ca="1">BlankError(VLOOKUP(W$3,HiLo!$C$7:$AA$31,$A32,FALSE))</f>
        <v/>
      </c>
      <c r="X32" s="248" t="str">
        <f ca="1">BlankError(VLOOKUP(X$3,HiLo!$C$7:$AA$31,$A32,FALSE))</f>
        <v/>
      </c>
      <c r="Y32" s="248" t="str">
        <f ca="1">BlankError(VLOOKUP(Y$3,HiLo!$C$7:$AA$31,$A32,FALSE))</f>
        <v/>
      </c>
      <c r="Z32" s="248" t="str">
        <f ca="1">BlankError(VLOOKUP(Z$3,HiLo!$C$7:$AA$31,$A32,FALSE))</f>
        <v/>
      </c>
      <c r="AA32" s="355" t="str">
        <f ca="1">BlankError(VLOOKUP(AA$3,HiLo!$C$7:$AA$31,$A32,FALSE))</f>
        <v/>
      </c>
      <c r="AC32" s="764"/>
      <c r="AD32" s="356" t="str">
        <f ca="1">BlankError(COUNTIF(OFFSET($D$4,Table!$C$3/2,0,Table!$C$3/2,Table!$C$3/2),"&gt;2.5")/COUNT(OFFSET($D$4,Table!$C$3/2,0,Table!$C$3/2,Table!$C$3/2)))</f>
        <v/>
      </c>
      <c r="AE32" s="357" t="str">
        <f ca="1">BlankError(COUNTIF(OFFSET($D$4,Table!$C$3/2,Table!$C$3/2,Table!$C$3/2,Table!$C$3/2),"&gt;2.5")/COUNT(OFFSET($D$4,Table!$C$3/2,Table!$C$3/2,Table!$C$3/2,Table!$C$3/2)))</f>
        <v/>
      </c>
    </row>
    <row r="33" spans="1:31" ht="3.75" customHeight="1">
      <c r="D33" s="358"/>
      <c r="E33" s="358"/>
      <c r="F33" s="358"/>
      <c r="G33" s="358"/>
      <c r="H33" s="358"/>
      <c r="I33" s="358"/>
      <c r="J33" s="358"/>
      <c r="K33" s="358"/>
      <c r="L33" s="358"/>
      <c r="M33" s="358"/>
      <c r="N33" s="358"/>
      <c r="O33" s="358"/>
      <c r="P33" s="358"/>
      <c r="Q33" s="358"/>
      <c r="R33" s="358"/>
      <c r="S33" s="358"/>
      <c r="T33" s="358"/>
      <c r="U33" s="358"/>
      <c r="V33" s="358"/>
      <c r="W33" s="358"/>
      <c r="X33" s="358"/>
      <c r="Y33" s="358"/>
      <c r="Z33" s="358"/>
      <c r="AA33" s="358"/>
      <c r="AD33" s="359"/>
      <c r="AE33" s="359"/>
    </row>
    <row r="34" spans="1:31">
      <c r="C34" s="327" t="s">
        <v>68</v>
      </c>
      <c r="D34" s="330">
        <f ca="1">BlankError(VLOOKUP(D$3,HiLo!$C$7:$AA$31,23,FALSE))</f>
        <v>1.8823529411764706</v>
      </c>
      <c r="E34" s="330">
        <f ca="1">BlankError(VLOOKUP(E$3,HiLo!$C$7:$AA$31,23,FALSE))</f>
        <v>1.911764705882353</v>
      </c>
      <c r="F34" s="330">
        <f ca="1">BlankError(VLOOKUP(F$3,HiLo!$C$7:$AA$31,23,FALSE))</f>
        <v>2.0882352941176472</v>
      </c>
      <c r="G34" s="330">
        <f ca="1">BlankError(VLOOKUP(G$3,HiLo!$C$7:$AA$31,23,FALSE))</f>
        <v>1.2941176470588236</v>
      </c>
      <c r="H34" s="330">
        <f ca="1">BlankError(VLOOKUP(H$3,HiLo!$C$7:$AA$31,23,FALSE))</f>
        <v>1.0588235294117647</v>
      </c>
      <c r="I34" s="330">
        <f ca="1">BlankError(VLOOKUP(I$3,HiLo!$C$7:$AA$31,23,FALSE))</f>
        <v>1.411764705882353</v>
      </c>
      <c r="J34" s="330">
        <f ca="1">BlankError(VLOOKUP(J$3,HiLo!$C$7:$AA$31,23,FALSE))</f>
        <v>0.82352941176470584</v>
      </c>
      <c r="K34" s="330">
        <f ca="1">BlankError(VLOOKUP(K$3,HiLo!$C$7:$AA$31,23,FALSE))</f>
        <v>0.82352941176470584</v>
      </c>
      <c r="L34" s="330">
        <f ca="1">BlankError(VLOOKUP(L$3,HiLo!$C$7:$AA$31,23,FALSE))</f>
        <v>1.1470588235294117</v>
      </c>
      <c r="M34" s="330">
        <f ca="1">BlankError(VLOOKUP(M$3,HiLo!$C$7:$AA$31,23,FALSE))</f>
        <v>1.2058823529411764</v>
      </c>
      <c r="N34" s="330">
        <f ca="1">BlankError(VLOOKUP(N$3,HiLo!$C$7:$AA$31,23,FALSE))</f>
        <v>1.1764705882352942</v>
      </c>
      <c r="O34" s="330">
        <f ca="1">BlankError(VLOOKUP(O$3,HiLo!$C$7:$AA$31,23,FALSE))</f>
        <v>1.5588235294117647</v>
      </c>
      <c r="P34" s="330">
        <f ca="1">BlankError(VLOOKUP(P$3,HiLo!$C$7:$AA$31,23,FALSE))</f>
        <v>1.4411764705882353</v>
      </c>
      <c r="Q34" s="330">
        <f ca="1">BlankError(VLOOKUP(Q$3,HiLo!$C$7:$AA$31,23,FALSE))</f>
        <v>1.3235294117647058</v>
      </c>
      <c r="R34" s="330">
        <f ca="1">BlankError(VLOOKUP(R$3,HiLo!$C$7:$AA$31,23,FALSE))</f>
        <v>0.94117647058823528</v>
      </c>
      <c r="S34" s="330">
        <f ca="1">BlankError(VLOOKUP(S$3,HiLo!$C$7:$AA$31,23,FALSE))</f>
        <v>1.4705882352941178</v>
      </c>
      <c r="T34" s="330">
        <f ca="1">BlankError(VLOOKUP(T$3,HiLo!$C$7:$AA$31,23,FALSE))</f>
        <v>1.088235294117647</v>
      </c>
      <c r="U34" s="330">
        <f ca="1">BlankError(VLOOKUP(U$3,HiLo!$C$7:$AA$31,23,FALSE))</f>
        <v>0.67647058823529416</v>
      </c>
      <c r="V34" s="330" t="str">
        <f ca="1">BlankError(VLOOKUP(V$3,HiLo!$C$7:$AA$31,23,FALSE))</f>
        <v/>
      </c>
      <c r="W34" s="330" t="str">
        <f ca="1">BlankError(VLOOKUP(W$3,HiLo!$C$7:$AA$31,23,FALSE))</f>
        <v/>
      </c>
      <c r="X34" s="330" t="str">
        <f ca="1">BlankError(VLOOKUP(X$3,HiLo!$C$7:$AA$31,23,FALSE))</f>
        <v/>
      </c>
      <c r="Y34" s="330" t="str">
        <f ca="1">BlankError(VLOOKUP(Y$3,HiLo!$C$7:$AA$31,23,FALSE))</f>
        <v/>
      </c>
      <c r="Z34" s="330" t="str">
        <f ca="1">BlankError(VLOOKUP(Z$3,HiLo!$C$7:$AA$31,23,FALSE))</f>
        <v/>
      </c>
      <c r="AA34" s="331" t="str">
        <f ca="1">BlankError(VLOOKUP(AA$3,HiLo!$C$7:$AA$31,23,FALSE))</f>
        <v/>
      </c>
      <c r="AC34" s="349" t="s">
        <v>57</v>
      </c>
      <c r="AD34" s="776" t="s">
        <v>59</v>
      </c>
      <c r="AE34" s="777"/>
    </row>
    <row r="35" spans="1:31" ht="17.25" customHeight="1" thickBot="1">
      <c r="C35" s="348" t="s">
        <v>69</v>
      </c>
      <c r="D35" s="333">
        <f ca="1">BlankError(VLOOKUP(D$3,HiLo!$C$7:$AA$31,24,FALSE))</f>
        <v>1.588235294117647</v>
      </c>
      <c r="E35" s="333">
        <f ca="1">BlankError(VLOOKUP(E$3,HiLo!$C$7:$AA$31,24,FALSE))</f>
        <v>1.2647058823529411</v>
      </c>
      <c r="F35" s="333">
        <f ca="1">BlankError(VLOOKUP(F$3,HiLo!$C$7:$AA$31,24,FALSE))</f>
        <v>0.94117647058823528</v>
      </c>
      <c r="G35" s="333">
        <f ca="1">BlankError(VLOOKUP(G$3,HiLo!$C$7:$AA$31,24,FALSE))</f>
        <v>1.5588235294117647</v>
      </c>
      <c r="H35" s="333">
        <f ca="1">BlankError(VLOOKUP(H$3,HiLo!$C$7:$AA$31,24,FALSE))</f>
        <v>1.588235294117647</v>
      </c>
      <c r="I35" s="333">
        <f ca="1">BlankError(VLOOKUP(I$3,HiLo!$C$7:$AA$31,24,FALSE))</f>
        <v>1.2058823529411764</v>
      </c>
      <c r="J35" s="333">
        <f ca="1">BlankError(VLOOKUP(J$3,HiLo!$C$7:$AA$31,24,FALSE))</f>
        <v>1.7647058823529411</v>
      </c>
      <c r="K35" s="333">
        <f ca="1">BlankError(VLOOKUP(K$3,HiLo!$C$7:$AA$31,24,FALSE))</f>
        <v>1.7647058823529411</v>
      </c>
      <c r="L35" s="333">
        <f ca="1">BlankError(VLOOKUP(L$3,HiLo!$C$7:$AA$31,24,FALSE))</f>
        <v>1.3823529411764706</v>
      </c>
      <c r="M35" s="333">
        <f ca="1">BlankError(VLOOKUP(M$3,HiLo!$C$7:$AA$31,24,FALSE))</f>
        <v>1.2941176470588236</v>
      </c>
      <c r="N35" s="333">
        <f ca="1">BlankError(VLOOKUP(N$3,HiLo!$C$7:$AA$31,24,FALSE))</f>
        <v>1.3235294117647058</v>
      </c>
      <c r="O35" s="333">
        <f ca="1">BlankError(VLOOKUP(O$3,HiLo!$C$7:$AA$31,24,FALSE))</f>
        <v>0.91176470588235292</v>
      </c>
      <c r="P35" s="333">
        <f ca="1">BlankError(VLOOKUP(P$3,HiLo!$C$7:$AA$31,24,FALSE))</f>
        <v>0.97058823529411764</v>
      </c>
      <c r="Q35" s="333">
        <f ca="1">BlankError(VLOOKUP(Q$3,HiLo!$C$7:$AA$31,24,FALSE))</f>
        <v>1.0588235294117647</v>
      </c>
      <c r="R35" s="333">
        <f ca="1">BlankError(VLOOKUP(R$3,HiLo!$C$7:$AA$31,24,FALSE))</f>
        <v>1.4411764705882353</v>
      </c>
      <c r="S35" s="333">
        <f ca="1">BlankError(VLOOKUP(S$3,HiLo!$C$7:$AA$31,24,FALSE))</f>
        <v>0.88235294117647056</v>
      </c>
      <c r="T35" s="333">
        <f ca="1">BlankError(VLOOKUP(T$3,HiLo!$C$7:$AA$31,24,FALSE))</f>
        <v>1.2352941176470589</v>
      </c>
      <c r="U35" s="333">
        <f ca="1">BlankError(VLOOKUP(U$3,HiLo!$C$7:$AA$31,24,FALSE))</f>
        <v>1.1470588235294117</v>
      </c>
      <c r="V35" s="333" t="str">
        <f ca="1">BlankError(VLOOKUP(V$3,HiLo!$C$7:$AA$31,24,FALSE))</f>
        <v/>
      </c>
      <c r="W35" s="333" t="str">
        <f ca="1">BlankError(VLOOKUP(W$3,HiLo!$C$7:$AA$31,24,FALSE))</f>
        <v/>
      </c>
      <c r="X35" s="333" t="str">
        <f ca="1">BlankError(VLOOKUP(X$3,HiLo!$C$7:$AA$31,24,FALSE))</f>
        <v/>
      </c>
      <c r="Y35" s="333" t="str">
        <f ca="1">BlankError(VLOOKUP(Y$3,HiLo!$C$7:$AA$31,24,FALSE))</f>
        <v/>
      </c>
      <c r="Z35" s="333" t="str">
        <f ca="1">BlankError(VLOOKUP(Z$3,HiLo!$C$7:$AA$31,24,FALSE))</f>
        <v/>
      </c>
      <c r="AA35" s="334" t="str">
        <f ca="1">BlankError(VLOOKUP(AA$3,HiLo!$C$7:$AA$31,24,FALSE))</f>
        <v/>
      </c>
      <c r="AC35" s="763" t="s">
        <v>55</v>
      </c>
      <c r="AD35" s="350" t="str">
        <f ca="1">BlankError(COUNTIF(OFFSET($D$4,0,0,Table!$C$3/2,Table!$C$3/2),"&lt;2.5")/COUNT(OFFSET($D$4,0,0,Table!$C$3/2,Table!$C$3/2)))</f>
        <v/>
      </c>
      <c r="AE35" s="351" t="str">
        <f ca="1">BlankError(COUNTIF(OFFSET($D$4,0,Table!$C$3/2,Table!$C$3/2,Table!$C$3/2),"&lt;2.5")/COUNT(OFFSET($D$4,0,Table!$C$3/2,Table!$C$3/2,Table!$C$3/2)))</f>
        <v/>
      </c>
    </row>
    <row r="36" spans="1:31" ht="17.25" customHeight="1">
      <c r="C36" s="348" t="s">
        <v>70</v>
      </c>
      <c r="D36" s="333">
        <f ca="1">BlankError(VLOOKUP(D$3,HiLo!$C$7:$AA$31,25,FALSE))</f>
        <v>3.4705882352941178</v>
      </c>
      <c r="E36" s="333">
        <f ca="1">BlankError(VLOOKUP(E$3,HiLo!$C$7:$AA$31,25,FALSE))</f>
        <v>3.1764705882352944</v>
      </c>
      <c r="F36" s="333">
        <f ca="1">BlankError(VLOOKUP(F$3,HiLo!$C$7:$AA$31,25,FALSE))</f>
        <v>3.0294117647058822</v>
      </c>
      <c r="G36" s="333">
        <f ca="1">BlankError(VLOOKUP(G$3,HiLo!$C$7:$AA$31,25,FALSE))</f>
        <v>2.8529411764705883</v>
      </c>
      <c r="H36" s="333">
        <f ca="1">BlankError(VLOOKUP(H$3,HiLo!$C$7:$AA$31,25,FALSE))</f>
        <v>2.6470588235294117</v>
      </c>
      <c r="I36" s="333">
        <f ca="1">BlankError(VLOOKUP(I$3,HiLo!$C$7:$AA$31,25,FALSE))</f>
        <v>2.6176470588235294</v>
      </c>
      <c r="J36" s="333">
        <f ca="1">BlankError(VLOOKUP(J$3,HiLo!$C$7:$AA$31,25,FALSE))</f>
        <v>2.5882352941176467</v>
      </c>
      <c r="K36" s="333">
        <f ca="1">BlankError(VLOOKUP(K$3,HiLo!$C$7:$AA$31,25,FALSE))</f>
        <v>2.5882352941176467</v>
      </c>
      <c r="L36" s="333">
        <f ca="1">BlankError(VLOOKUP(L$3,HiLo!$C$7:$AA$31,25,FALSE))</f>
        <v>2.5294117647058822</v>
      </c>
      <c r="M36" s="333">
        <f ca="1">BlankError(VLOOKUP(M$3,HiLo!$C$7:$AA$31,25,FALSE))</f>
        <v>2.5</v>
      </c>
      <c r="N36" s="333">
        <f ca="1">BlankError(VLOOKUP(N$3,HiLo!$C$7:$AA$31,25,FALSE))</f>
        <v>2.5</v>
      </c>
      <c r="O36" s="333">
        <f ca="1">BlankError(VLOOKUP(O$3,HiLo!$C$7:$AA$31,25,FALSE))</f>
        <v>2.4705882352941178</v>
      </c>
      <c r="P36" s="333">
        <f ca="1">BlankError(VLOOKUP(P$3,HiLo!$C$7:$AA$31,25,FALSE))</f>
        <v>2.4117647058823528</v>
      </c>
      <c r="Q36" s="333">
        <f ca="1">BlankError(VLOOKUP(Q$3,HiLo!$C$7:$AA$31,25,FALSE))</f>
        <v>2.3823529411764706</v>
      </c>
      <c r="R36" s="333">
        <f ca="1">BlankError(VLOOKUP(R$3,HiLo!$C$7:$AA$31,25,FALSE))</f>
        <v>2.3823529411764706</v>
      </c>
      <c r="S36" s="333">
        <f ca="1">BlankError(VLOOKUP(S$3,HiLo!$C$7:$AA$31,25,FALSE))</f>
        <v>2.3529411764705883</v>
      </c>
      <c r="T36" s="333">
        <f ca="1">BlankError(VLOOKUP(T$3,HiLo!$C$7:$AA$31,25,FALSE))</f>
        <v>2.3235294117647056</v>
      </c>
      <c r="U36" s="333">
        <f ca="1">BlankError(VLOOKUP(U$3,HiLo!$C$7:$AA$31,25,FALSE))</f>
        <v>1.8235294117647058</v>
      </c>
      <c r="V36" s="333" t="str">
        <f ca="1">BlankError(VLOOKUP(V$3,HiLo!$C$7:$AA$31,25,FALSE))</f>
        <v/>
      </c>
      <c r="W36" s="333" t="str">
        <f ca="1">BlankError(VLOOKUP(W$3,HiLo!$C$7:$AA$31,25,FALSE))</f>
        <v/>
      </c>
      <c r="X36" s="333" t="str">
        <f ca="1">BlankError(VLOOKUP(X$3,HiLo!$C$7:$AA$31,25,FALSE))</f>
        <v/>
      </c>
      <c r="Y36" s="333" t="str">
        <f ca="1">BlankError(VLOOKUP(Y$3,HiLo!$C$7:$AA$31,25,FALSE))</f>
        <v/>
      </c>
      <c r="Z36" s="333" t="str">
        <f ca="1">BlankError(VLOOKUP(Z$3,HiLo!$C$7:$AA$31,25,FALSE))</f>
        <v/>
      </c>
      <c r="AA36" s="334" t="str">
        <f ca="1">BlankError(VLOOKUP(AA$3,HiLo!$C$7:$AA$31,25,FALSE))</f>
        <v/>
      </c>
      <c r="AC36" s="764"/>
      <c r="AD36" s="356" t="str">
        <f ca="1">BlankError(COUNTIF(OFFSET($D$4,Table!$C$3/2,0,Table!$C$3/2,Table!$C$3/2),"&lt;2.5")/COUNT(OFFSET($D$4,Table!$C$3/2,0,Table!$C$3/2,Table!$C$3/2)))</f>
        <v/>
      </c>
      <c r="AE36" s="357" t="str">
        <f ca="1">BlankError(COUNTIF(OFFSET($D$4,Table!$C$3/2,Table!$C$3/2,Table!$C$3/2,Table!$C$3/2),"&lt;2.5")/COUNT(OFFSET($D$4,Table!$C$3/2,Table!$C$3/2,Table!$C$3/2,Table!$C$3/2)))</f>
        <v/>
      </c>
    </row>
    <row r="37" spans="1:31" ht="15.75" customHeight="1">
      <c r="A37" s="313">
        <f>IF($B37="Lo",21,IF($B37="Hi",19,"??"))</f>
        <v>21</v>
      </c>
      <c r="B37" s="352" t="str">
        <f>B32</f>
        <v>Lo</v>
      </c>
      <c r="C37" s="353" t="str">
        <f>"Overall "&amp;$B$32&amp;" %"</f>
        <v>Overall Lo %</v>
      </c>
      <c r="D37" s="354">
        <f ca="1">BlankError(VLOOKUP(D$3,HiLo!$C$7:$AA$31,$A37,FALSE))</f>
        <v>0.38235294117647056</v>
      </c>
      <c r="E37" s="354">
        <f ca="1">BlankError(VLOOKUP(E$3,HiLo!$C$7:$AA$31,$A37,FALSE))</f>
        <v>0.41176470588235292</v>
      </c>
      <c r="F37" s="354">
        <f ca="1">BlankError(VLOOKUP(F$3,HiLo!$C$7:$AA$31,$A37,FALSE))</f>
        <v>0.44117647058823528</v>
      </c>
      <c r="G37" s="354">
        <f ca="1">BlankError(VLOOKUP(G$3,HiLo!$C$7:$AA$31,$A37,FALSE))</f>
        <v>0.5</v>
      </c>
      <c r="H37" s="354">
        <f ca="1">BlankError(VLOOKUP(H$3,HiLo!$C$7:$AA$31,$A37,FALSE))</f>
        <v>0.52941176470588236</v>
      </c>
      <c r="I37" s="354">
        <f ca="1">BlankError(VLOOKUP(I$3,HiLo!$C$7:$AA$31,$A37,FALSE))</f>
        <v>0.52941176470588236</v>
      </c>
      <c r="J37" s="354">
        <f ca="1">BlankError(VLOOKUP(J$3,HiLo!$C$7:$AA$31,$A37,FALSE))</f>
        <v>0.47058823529411764</v>
      </c>
      <c r="K37" s="354">
        <f ca="1">BlankError(VLOOKUP(K$3,HiLo!$C$7:$AA$31,$A37,FALSE))</f>
        <v>0.55882352941176472</v>
      </c>
      <c r="L37" s="354">
        <f ca="1">BlankError(VLOOKUP(L$3,HiLo!$C$7:$AA$31,$A37,FALSE))</f>
        <v>0.5</v>
      </c>
      <c r="M37" s="354">
        <f ca="1">BlankError(VLOOKUP(M$3,HiLo!$C$7:$AA$31,$A37,FALSE))</f>
        <v>0.47058823529411764</v>
      </c>
      <c r="N37" s="354">
        <f ca="1">BlankError(VLOOKUP(N$3,HiLo!$C$7:$AA$31,$A37,FALSE))</f>
        <v>0.47058823529411764</v>
      </c>
      <c r="O37" s="354">
        <f ca="1">BlankError(VLOOKUP(O$3,HiLo!$C$7:$AA$31,$A37,FALSE))</f>
        <v>0.5</v>
      </c>
      <c r="P37" s="354">
        <f ca="1">BlankError(VLOOKUP(P$3,HiLo!$C$7:$AA$31,$A37,FALSE))</f>
        <v>0.55882352941176472</v>
      </c>
      <c r="Q37" s="354">
        <f ca="1">BlankError(VLOOKUP(Q$3,HiLo!$C$7:$AA$31,$A37,FALSE))</f>
        <v>0.61764705882352944</v>
      </c>
      <c r="R37" s="354">
        <f ca="1">BlankError(VLOOKUP(R$3,HiLo!$C$7:$AA$31,$A37,FALSE))</f>
        <v>0.61764705882352944</v>
      </c>
      <c r="S37" s="354">
        <f ca="1">BlankError(VLOOKUP(S$3,HiLo!$C$7:$AA$31,$A37,FALSE))</f>
        <v>0.52941176470588236</v>
      </c>
      <c r="T37" s="354">
        <f ca="1">BlankError(VLOOKUP(T$3,HiLo!$C$7:$AA$31,$A37,FALSE))</f>
        <v>0.55882352941176472</v>
      </c>
      <c r="U37" s="354">
        <f ca="1">BlankError(VLOOKUP(U$3,HiLo!$C$7:$AA$31,$A37,FALSE))</f>
        <v>0.76470588235294112</v>
      </c>
      <c r="V37" s="354" t="str">
        <f ca="1">BlankError(VLOOKUP(V$3,HiLo!$C$7:$AA$31,$A37,FALSE))</f>
        <v/>
      </c>
      <c r="W37" s="354" t="str">
        <f ca="1">BlankError(VLOOKUP(W$3,HiLo!$C$7:$AA$31,$A37,FALSE))</f>
        <v/>
      </c>
      <c r="X37" s="248" t="str">
        <f ca="1">BlankError(VLOOKUP(X$3,HiLo!$C$7:$AA$31,$A37,FALSE))</f>
        <v/>
      </c>
      <c r="Y37" s="248" t="str">
        <f ca="1">BlankError(VLOOKUP(Y$3,HiLo!$C$7:$AA$31,$A37,FALSE))</f>
        <v/>
      </c>
      <c r="Z37" s="248" t="str">
        <f ca="1">BlankError(VLOOKUP(Z$3,HiLo!$C$7:$AA$31,$A37,FALSE))</f>
        <v/>
      </c>
      <c r="AA37" s="355" t="str">
        <f ca="1">BlankError(VLOOKUP(AA$3,HiLo!$C$7:$AA$31,$A37,FALSE))</f>
        <v/>
      </c>
    </row>
    <row r="38" spans="1:31" ht="4.5" customHeight="1"/>
    <row r="40" spans="1:31">
      <c r="A40" s="309" t="str">
        <f>BlankError(HDCLine(sheetname($C40),A$3,$C$2))</f>
        <v/>
      </c>
    </row>
    <row r="41" spans="1:31">
      <c r="C41" s="3" t="s">
        <v>138</v>
      </c>
      <c r="D41" s="360" t="s">
        <v>59</v>
      </c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2"/>
      <c r="AB41" s="348"/>
    </row>
    <row r="42" spans="1:31">
      <c r="B42" s="765"/>
      <c r="C42" s="363"/>
      <c r="D42" s="315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7"/>
      <c r="AB42" s="348"/>
    </row>
    <row r="43" spans="1:31" ht="68.25" customHeight="1">
      <c r="B43" s="766"/>
      <c r="C43" s="364" t="s">
        <v>19</v>
      </c>
      <c r="D43" s="324" t="str">
        <f ca="1">D3</f>
        <v>Urawa_Reds</v>
      </c>
      <c r="E43" s="325" t="str">
        <f ca="1">E$3</f>
        <v>Cerezo_Osaka</v>
      </c>
      <c r="F43" s="325" t="str">
        <f t="shared" ref="F43:AA43" ca="1" si="0">F$3</f>
        <v>Kawasaki_Frontale</v>
      </c>
      <c r="G43" s="325" t="str">
        <f t="shared" ca="1" si="0"/>
        <v>Vegalta_Sendai</v>
      </c>
      <c r="H43" s="325" t="str">
        <f t="shared" ca="1" si="0"/>
        <v>Shimizu_S_Pulse</v>
      </c>
      <c r="I43" s="325" t="str">
        <f t="shared" ca="1" si="0"/>
        <v>Gamba_Osaka</v>
      </c>
      <c r="J43" s="325" t="str">
        <f t="shared" ca="1" si="0"/>
        <v>Omiya_Ardija</v>
      </c>
      <c r="K43" s="325" t="str">
        <f t="shared" ca="1" si="0"/>
        <v>Albirex_Niigata</v>
      </c>
      <c r="L43" s="325" t="str">
        <f t="shared" ca="1" si="0"/>
        <v xml:space="preserve"> Consadole_Sapporo</v>
      </c>
      <c r="M43" s="325" t="str">
        <f t="shared" ca="1" si="0"/>
        <v>Sagan_Tosu</v>
      </c>
      <c r="N43" s="325" t="str">
        <f t="shared" ca="1" si="0"/>
        <v>Vissel_Kobe</v>
      </c>
      <c r="O43" s="325" t="str">
        <f t="shared" ca="1" si="0"/>
        <v>Kashima_Antlers</v>
      </c>
      <c r="P43" s="325" t="str">
        <f t="shared" ca="1" si="0"/>
        <v>Kashiwa_Reysol</v>
      </c>
      <c r="Q43" s="325" t="str">
        <f t="shared" ca="1" si="0"/>
        <v>Yokohama_F_Marinos</v>
      </c>
      <c r="R43" s="325" t="str">
        <f t="shared" ca="1" si="0"/>
        <v>Sanfrecce_Hiroshima</v>
      </c>
      <c r="S43" s="325" t="str">
        <f t="shared" ca="1" si="0"/>
        <v>Jubilo_Iwata</v>
      </c>
      <c r="T43" s="325" t="str">
        <f t="shared" ca="1" si="0"/>
        <v>Tokyo</v>
      </c>
      <c r="U43" s="325" t="str">
        <f t="shared" ca="1" si="0"/>
        <v>Ventforet_Kofu</v>
      </c>
      <c r="V43" s="325" t="str">
        <f t="shared" ca="1" si="0"/>
        <v/>
      </c>
      <c r="W43" s="325" t="str">
        <f t="shared" ca="1" si="0"/>
        <v/>
      </c>
      <c r="X43" s="325" t="str">
        <f t="shared" ca="1" si="0"/>
        <v/>
      </c>
      <c r="Y43" s="325" t="str">
        <f t="shared" ca="1" si="0"/>
        <v/>
      </c>
      <c r="Z43" s="325" t="str">
        <f t="shared" ca="1" si="0"/>
        <v/>
      </c>
      <c r="AA43" s="326" t="str">
        <f t="shared" ca="1" si="0"/>
        <v/>
      </c>
      <c r="AB43" s="348"/>
    </row>
    <row r="44" spans="1:31" ht="14.25" customHeight="1">
      <c r="A44" s="770" t="s">
        <v>55</v>
      </c>
      <c r="B44" s="327"/>
      <c r="C44" s="365" t="str">
        <f ca="1">C4</f>
        <v>Urawa_Reds</v>
      </c>
      <c r="D44" s="329" t="s">
        <v>126</v>
      </c>
      <c r="E44" s="366" t="s">
        <v>126</v>
      </c>
      <c r="F44" s="366" t="s">
        <v>126</v>
      </c>
      <c r="G44" s="366" t="s">
        <v>126</v>
      </c>
      <c r="H44" s="366" t="s">
        <v>126</v>
      </c>
      <c r="I44" s="366" t="s">
        <v>126</v>
      </c>
      <c r="J44" s="366" t="s">
        <v>126</v>
      </c>
      <c r="K44" s="366" t="s">
        <v>126</v>
      </c>
      <c r="L44" s="366" t="s">
        <v>126</v>
      </c>
      <c r="M44" s="366" t="s">
        <v>126</v>
      </c>
      <c r="N44" s="366" t="s">
        <v>126</v>
      </c>
      <c r="O44" s="366" t="s">
        <v>126</v>
      </c>
      <c r="P44" s="366" t="s">
        <v>126</v>
      </c>
      <c r="Q44" s="366" t="s">
        <v>126</v>
      </c>
      <c r="R44" s="366" t="s">
        <v>126</v>
      </c>
      <c r="S44" s="366" t="s">
        <v>126</v>
      </c>
      <c r="T44" s="366" t="s">
        <v>126</v>
      </c>
      <c r="U44" s="366" t="s">
        <v>126</v>
      </c>
      <c r="V44" s="366" t="s">
        <v>126</v>
      </c>
      <c r="W44" s="366" t="s">
        <v>126</v>
      </c>
      <c r="X44" s="366" t="s">
        <v>126</v>
      </c>
      <c r="Y44" s="366" t="s">
        <v>126</v>
      </c>
      <c r="Z44" s="366" t="s">
        <v>126</v>
      </c>
      <c r="AA44" s="367" t="s">
        <v>126</v>
      </c>
      <c r="AB44" s="348"/>
    </row>
    <row r="45" spans="1:31" ht="14.25">
      <c r="A45" s="771"/>
      <c r="B45" s="335"/>
      <c r="C45" s="365" t="str">
        <f t="shared" ref="C45:C67" ca="1" si="1">C5</f>
        <v>Cerezo_Osaka</v>
      </c>
      <c r="D45" s="368" t="s">
        <v>126</v>
      </c>
      <c r="E45" s="337" t="s">
        <v>126</v>
      </c>
      <c r="F45" s="35" t="s">
        <v>126</v>
      </c>
      <c r="G45" s="35" t="s">
        <v>126</v>
      </c>
      <c r="H45" s="35" t="s">
        <v>126</v>
      </c>
      <c r="I45" s="35" t="s">
        <v>126</v>
      </c>
      <c r="J45" s="35" t="s">
        <v>126</v>
      </c>
      <c r="K45" s="35" t="s">
        <v>126</v>
      </c>
      <c r="L45" s="35" t="s">
        <v>126</v>
      </c>
      <c r="M45" s="35" t="s">
        <v>126</v>
      </c>
      <c r="N45" s="35" t="s">
        <v>126</v>
      </c>
      <c r="O45" s="35" t="s">
        <v>126</v>
      </c>
      <c r="P45" s="35" t="s">
        <v>126</v>
      </c>
      <c r="Q45" s="35" t="s">
        <v>126</v>
      </c>
      <c r="R45" s="35" t="s">
        <v>126</v>
      </c>
      <c r="S45" s="35" t="s">
        <v>126</v>
      </c>
      <c r="T45" s="35" t="s">
        <v>126</v>
      </c>
      <c r="U45" s="35" t="s">
        <v>126</v>
      </c>
      <c r="V45" s="35" t="s">
        <v>126</v>
      </c>
      <c r="W45" s="35" t="s">
        <v>126</v>
      </c>
      <c r="X45" s="35" t="s">
        <v>126</v>
      </c>
      <c r="Y45" s="35" t="s">
        <v>126</v>
      </c>
      <c r="Z45" s="35" t="s">
        <v>126</v>
      </c>
      <c r="AA45" s="369" t="s">
        <v>126</v>
      </c>
      <c r="AB45" s="348"/>
    </row>
    <row r="46" spans="1:31" ht="14.25">
      <c r="A46" s="771"/>
      <c r="B46" s="335"/>
      <c r="C46" s="365" t="str">
        <f t="shared" ca="1" si="1"/>
        <v>Kawasaki_Frontale</v>
      </c>
      <c r="D46" s="368" t="s">
        <v>126</v>
      </c>
      <c r="E46" s="35" t="s">
        <v>126</v>
      </c>
      <c r="F46" s="337" t="s">
        <v>126</v>
      </c>
      <c r="G46" s="35" t="s">
        <v>126</v>
      </c>
      <c r="H46" s="35" t="s">
        <v>126</v>
      </c>
      <c r="I46" s="35" t="s">
        <v>126</v>
      </c>
      <c r="J46" s="35" t="s">
        <v>126</v>
      </c>
      <c r="K46" s="35" t="s">
        <v>126</v>
      </c>
      <c r="L46" s="35" t="s">
        <v>126</v>
      </c>
      <c r="M46" s="35" t="s">
        <v>126</v>
      </c>
      <c r="N46" s="35" t="s">
        <v>126</v>
      </c>
      <c r="O46" s="35" t="s">
        <v>126</v>
      </c>
      <c r="P46" s="35" t="s">
        <v>126</v>
      </c>
      <c r="Q46" s="35" t="s">
        <v>126</v>
      </c>
      <c r="R46" s="35" t="s">
        <v>126</v>
      </c>
      <c r="S46" s="35" t="s">
        <v>126</v>
      </c>
      <c r="T46" s="35" t="s">
        <v>126</v>
      </c>
      <c r="U46" s="35" t="s">
        <v>126</v>
      </c>
      <c r="V46" s="35" t="s">
        <v>126</v>
      </c>
      <c r="W46" s="35" t="s">
        <v>126</v>
      </c>
      <c r="X46" s="35" t="s">
        <v>126</v>
      </c>
      <c r="Y46" s="35" t="s">
        <v>126</v>
      </c>
      <c r="Z46" s="35" t="s">
        <v>126</v>
      </c>
      <c r="AA46" s="369" t="s">
        <v>126</v>
      </c>
      <c r="AB46" s="348"/>
    </row>
    <row r="47" spans="1:31" ht="14.25">
      <c r="A47" s="771"/>
      <c r="B47" s="335"/>
      <c r="C47" s="365" t="str">
        <f t="shared" ca="1" si="1"/>
        <v>Vegalta_Sendai</v>
      </c>
      <c r="D47" s="368" t="s">
        <v>126</v>
      </c>
      <c r="E47" s="35" t="s">
        <v>126</v>
      </c>
      <c r="F47" s="35" t="s">
        <v>126</v>
      </c>
      <c r="G47" s="337" t="s">
        <v>126</v>
      </c>
      <c r="H47" s="35" t="s">
        <v>126</v>
      </c>
      <c r="I47" s="35" t="s">
        <v>126</v>
      </c>
      <c r="J47" s="35" t="s">
        <v>126</v>
      </c>
      <c r="K47" s="35" t="s">
        <v>126</v>
      </c>
      <c r="L47" s="35" t="s">
        <v>126</v>
      </c>
      <c r="M47" s="35" t="s">
        <v>126</v>
      </c>
      <c r="N47" s="35" t="s">
        <v>126</v>
      </c>
      <c r="O47" s="35" t="s">
        <v>126</v>
      </c>
      <c r="P47" s="35" t="s">
        <v>126</v>
      </c>
      <c r="Q47" s="35" t="s">
        <v>126</v>
      </c>
      <c r="R47" s="35" t="s">
        <v>126</v>
      </c>
      <c r="S47" s="35" t="s">
        <v>126</v>
      </c>
      <c r="T47" s="35" t="s">
        <v>126</v>
      </c>
      <c r="U47" s="35" t="s">
        <v>126</v>
      </c>
      <c r="V47" s="35" t="s">
        <v>126</v>
      </c>
      <c r="W47" s="35" t="s">
        <v>126</v>
      </c>
      <c r="X47" s="35" t="s">
        <v>126</v>
      </c>
      <c r="Y47" s="35" t="s">
        <v>126</v>
      </c>
      <c r="Z47" s="35" t="s">
        <v>126</v>
      </c>
      <c r="AA47" s="369" t="s">
        <v>126</v>
      </c>
      <c r="AB47" s="348"/>
    </row>
    <row r="48" spans="1:31" ht="14.25">
      <c r="A48" s="771"/>
      <c r="B48" s="335"/>
      <c r="C48" s="365" t="str">
        <f t="shared" ca="1" si="1"/>
        <v>Shimizu_S_Pulse</v>
      </c>
      <c r="D48" s="368" t="s">
        <v>126</v>
      </c>
      <c r="E48" s="35" t="s">
        <v>126</v>
      </c>
      <c r="F48" s="35" t="s">
        <v>126</v>
      </c>
      <c r="G48" s="35" t="s">
        <v>126</v>
      </c>
      <c r="H48" s="337" t="s">
        <v>126</v>
      </c>
      <c r="I48" s="35" t="s">
        <v>126</v>
      </c>
      <c r="J48" s="35" t="s">
        <v>126</v>
      </c>
      <c r="K48" s="35" t="s">
        <v>126</v>
      </c>
      <c r="L48" s="35" t="s">
        <v>126</v>
      </c>
      <c r="M48" s="35" t="s">
        <v>126</v>
      </c>
      <c r="N48" s="35" t="s">
        <v>126</v>
      </c>
      <c r="O48" s="35" t="s">
        <v>126</v>
      </c>
      <c r="P48" s="35" t="s">
        <v>126</v>
      </c>
      <c r="Q48" s="35" t="s">
        <v>126</v>
      </c>
      <c r="R48" s="35" t="s">
        <v>126</v>
      </c>
      <c r="S48" s="35" t="s">
        <v>126</v>
      </c>
      <c r="T48" s="35" t="s">
        <v>126</v>
      </c>
      <c r="U48" s="35" t="s">
        <v>126</v>
      </c>
      <c r="V48" s="35" t="s">
        <v>126</v>
      </c>
      <c r="W48" s="35" t="s">
        <v>126</v>
      </c>
      <c r="X48" s="35" t="s">
        <v>126</v>
      </c>
      <c r="Y48" s="35" t="s">
        <v>126</v>
      </c>
      <c r="Z48" s="35" t="s">
        <v>126</v>
      </c>
      <c r="AA48" s="369" t="s">
        <v>126</v>
      </c>
      <c r="AB48" s="348"/>
    </row>
    <row r="49" spans="1:28" ht="14.25">
      <c r="A49" s="771"/>
      <c r="B49" s="335"/>
      <c r="C49" s="365" t="str">
        <f t="shared" ca="1" si="1"/>
        <v>Gamba_Osaka</v>
      </c>
      <c r="D49" s="368" t="s">
        <v>126</v>
      </c>
      <c r="E49" s="35" t="s">
        <v>126</v>
      </c>
      <c r="F49" s="35" t="s">
        <v>126</v>
      </c>
      <c r="G49" s="35" t="s">
        <v>126</v>
      </c>
      <c r="H49" s="35" t="s">
        <v>126</v>
      </c>
      <c r="I49" s="337" t="s">
        <v>126</v>
      </c>
      <c r="J49" s="35" t="s">
        <v>126</v>
      </c>
      <c r="K49" s="35" t="s">
        <v>126</v>
      </c>
      <c r="L49" s="35" t="s">
        <v>126</v>
      </c>
      <c r="M49" s="35" t="s">
        <v>126</v>
      </c>
      <c r="N49" s="35" t="s">
        <v>126</v>
      </c>
      <c r="O49" s="35" t="s">
        <v>126</v>
      </c>
      <c r="P49" s="35" t="s">
        <v>126</v>
      </c>
      <c r="Q49" s="35" t="s">
        <v>126</v>
      </c>
      <c r="R49" s="35" t="s">
        <v>126</v>
      </c>
      <c r="S49" s="35" t="s">
        <v>126</v>
      </c>
      <c r="T49" s="35" t="s">
        <v>126</v>
      </c>
      <c r="U49" s="35" t="s">
        <v>126</v>
      </c>
      <c r="V49" s="35" t="s">
        <v>126</v>
      </c>
      <c r="W49" s="35" t="s">
        <v>126</v>
      </c>
      <c r="X49" s="35" t="s">
        <v>126</v>
      </c>
      <c r="Y49" s="35" t="s">
        <v>126</v>
      </c>
      <c r="Z49" s="35" t="s">
        <v>126</v>
      </c>
      <c r="AA49" s="369" t="s">
        <v>126</v>
      </c>
      <c r="AB49" s="348"/>
    </row>
    <row r="50" spans="1:28" ht="14.25">
      <c r="A50" s="771"/>
      <c r="B50" s="335"/>
      <c r="C50" s="365" t="str">
        <f t="shared" ca="1" si="1"/>
        <v>Omiya_Ardija</v>
      </c>
      <c r="D50" s="368" t="s">
        <v>126</v>
      </c>
      <c r="E50" s="35" t="s">
        <v>126</v>
      </c>
      <c r="F50" s="35" t="s">
        <v>126</v>
      </c>
      <c r="G50" s="35" t="s">
        <v>126</v>
      </c>
      <c r="H50" s="35" t="s">
        <v>126</v>
      </c>
      <c r="I50" s="35" t="s">
        <v>126</v>
      </c>
      <c r="J50" s="337" t="s">
        <v>126</v>
      </c>
      <c r="K50" s="35" t="s">
        <v>126</v>
      </c>
      <c r="L50" s="35" t="s">
        <v>126</v>
      </c>
      <c r="M50" s="35" t="s">
        <v>126</v>
      </c>
      <c r="N50" s="35" t="s">
        <v>126</v>
      </c>
      <c r="O50" s="35" t="s">
        <v>126</v>
      </c>
      <c r="P50" s="35" t="s">
        <v>126</v>
      </c>
      <c r="Q50" s="35" t="s">
        <v>126</v>
      </c>
      <c r="R50" s="35" t="s">
        <v>126</v>
      </c>
      <c r="S50" s="35" t="s">
        <v>126</v>
      </c>
      <c r="T50" s="35" t="s">
        <v>126</v>
      </c>
      <c r="U50" s="35" t="s">
        <v>126</v>
      </c>
      <c r="V50" s="35" t="s">
        <v>126</v>
      </c>
      <c r="W50" s="35" t="s">
        <v>126</v>
      </c>
      <c r="X50" s="35" t="s">
        <v>126</v>
      </c>
      <c r="Y50" s="35" t="s">
        <v>126</v>
      </c>
      <c r="Z50" s="35" t="s">
        <v>126</v>
      </c>
      <c r="AA50" s="369" t="s">
        <v>126</v>
      </c>
      <c r="AB50" s="348"/>
    </row>
    <row r="51" spans="1:28" ht="14.25">
      <c r="A51" s="771"/>
      <c r="B51" s="335"/>
      <c r="C51" s="365" t="str">
        <f t="shared" ca="1" si="1"/>
        <v>Albirex_Niigata</v>
      </c>
      <c r="D51" s="368" t="s">
        <v>126</v>
      </c>
      <c r="E51" s="35" t="s">
        <v>126</v>
      </c>
      <c r="F51" s="35" t="s">
        <v>126</v>
      </c>
      <c r="G51" s="35" t="s">
        <v>126</v>
      </c>
      <c r="H51" s="35" t="s">
        <v>126</v>
      </c>
      <c r="I51" s="35" t="s">
        <v>126</v>
      </c>
      <c r="J51" s="35" t="s">
        <v>126</v>
      </c>
      <c r="K51" s="337" t="s">
        <v>126</v>
      </c>
      <c r="L51" s="35" t="s">
        <v>126</v>
      </c>
      <c r="M51" s="35" t="s">
        <v>126</v>
      </c>
      <c r="N51" s="35" t="s">
        <v>126</v>
      </c>
      <c r="O51" s="35" t="s">
        <v>126</v>
      </c>
      <c r="P51" s="35" t="s">
        <v>126</v>
      </c>
      <c r="Q51" s="35" t="s">
        <v>126</v>
      </c>
      <c r="R51" s="35" t="s">
        <v>126</v>
      </c>
      <c r="S51" s="35" t="s">
        <v>126</v>
      </c>
      <c r="T51" s="35" t="s">
        <v>126</v>
      </c>
      <c r="U51" s="35" t="s">
        <v>126</v>
      </c>
      <c r="V51" s="35" t="s">
        <v>126</v>
      </c>
      <c r="W51" s="35" t="s">
        <v>126</v>
      </c>
      <c r="X51" s="35" t="s">
        <v>126</v>
      </c>
      <c r="Y51" s="35" t="s">
        <v>126</v>
      </c>
      <c r="Z51" s="35" t="s">
        <v>126</v>
      </c>
      <c r="AA51" s="369" t="s">
        <v>126</v>
      </c>
      <c r="AB51" s="348"/>
    </row>
    <row r="52" spans="1:28" ht="14.25">
      <c r="A52" s="771"/>
      <c r="B52" s="335"/>
      <c r="C52" s="365" t="str">
        <f t="shared" ca="1" si="1"/>
        <v xml:space="preserve"> Consadole_Sapporo</v>
      </c>
      <c r="D52" s="368" t="s">
        <v>126</v>
      </c>
      <c r="E52" s="35" t="s">
        <v>126</v>
      </c>
      <c r="F52" s="35" t="s">
        <v>126</v>
      </c>
      <c r="G52" s="35" t="s">
        <v>126</v>
      </c>
      <c r="H52" s="35" t="s">
        <v>126</v>
      </c>
      <c r="I52" s="35" t="s">
        <v>126</v>
      </c>
      <c r="J52" s="35" t="s">
        <v>126</v>
      </c>
      <c r="K52" s="35" t="s">
        <v>126</v>
      </c>
      <c r="L52" s="337" t="s">
        <v>126</v>
      </c>
      <c r="M52" s="35" t="s">
        <v>126</v>
      </c>
      <c r="N52" s="35" t="s">
        <v>126</v>
      </c>
      <c r="O52" s="35" t="s">
        <v>126</v>
      </c>
      <c r="P52" s="35" t="s">
        <v>126</v>
      </c>
      <c r="Q52" s="35" t="s">
        <v>126</v>
      </c>
      <c r="R52" s="35" t="s">
        <v>126</v>
      </c>
      <c r="S52" s="35" t="s">
        <v>126</v>
      </c>
      <c r="T52" s="35" t="s">
        <v>126</v>
      </c>
      <c r="U52" s="35" t="s">
        <v>126</v>
      </c>
      <c r="V52" s="35" t="s">
        <v>126</v>
      </c>
      <c r="W52" s="35" t="s">
        <v>126</v>
      </c>
      <c r="X52" s="35" t="s">
        <v>126</v>
      </c>
      <c r="Y52" s="35" t="s">
        <v>126</v>
      </c>
      <c r="Z52" s="35" t="s">
        <v>126</v>
      </c>
      <c r="AA52" s="369" t="s">
        <v>126</v>
      </c>
      <c r="AB52" s="348"/>
    </row>
    <row r="53" spans="1:28" ht="14.25">
      <c r="A53" s="771"/>
      <c r="B53" s="335"/>
      <c r="C53" s="365" t="str">
        <f t="shared" ca="1" si="1"/>
        <v>Sagan_Tosu</v>
      </c>
      <c r="D53" s="368" t="s">
        <v>126</v>
      </c>
      <c r="E53" s="35" t="s">
        <v>126</v>
      </c>
      <c r="F53" s="35" t="s">
        <v>126</v>
      </c>
      <c r="G53" s="35" t="s">
        <v>126</v>
      </c>
      <c r="H53" s="35" t="s">
        <v>126</v>
      </c>
      <c r="I53" s="35" t="s">
        <v>126</v>
      </c>
      <c r="J53" s="35" t="s">
        <v>126</v>
      </c>
      <c r="K53" s="35" t="s">
        <v>126</v>
      </c>
      <c r="L53" s="35" t="s">
        <v>126</v>
      </c>
      <c r="M53" s="337" t="s">
        <v>126</v>
      </c>
      <c r="N53" s="35" t="s">
        <v>126</v>
      </c>
      <c r="O53" s="35" t="s">
        <v>126</v>
      </c>
      <c r="P53" s="35" t="s">
        <v>126</v>
      </c>
      <c r="Q53" s="35" t="s">
        <v>126</v>
      </c>
      <c r="R53" s="35" t="s">
        <v>126</v>
      </c>
      <c r="S53" s="35" t="s">
        <v>126</v>
      </c>
      <c r="T53" s="35" t="s">
        <v>126</v>
      </c>
      <c r="U53" s="35" t="s">
        <v>126</v>
      </c>
      <c r="V53" s="35" t="s">
        <v>126</v>
      </c>
      <c r="W53" s="35" t="s">
        <v>126</v>
      </c>
      <c r="X53" s="35" t="s">
        <v>126</v>
      </c>
      <c r="Y53" s="35" t="s">
        <v>126</v>
      </c>
      <c r="Z53" s="35" t="s">
        <v>126</v>
      </c>
      <c r="AA53" s="369" t="s">
        <v>126</v>
      </c>
      <c r="AB53" s="348"/>
    </row>
    <row r="54" spans="1:28" ht="14.25">
      <c r="A54" s="771"/>
      <c r="B54" s="335"/>
      <c r="C54" s="365" t="str">
        <f t="shared" ca="1" si="1"/>
        <v>Vissel_Kobe</v>
      </c>
      <c r="D54" s="368" t="s">
        <v>126</v>
      </c>
      <c r="E54" s="35" t="s">
        <v>126</v>
      </c>
      <c r="F54" s="35" t="s">
        <v>126</v>
      </c>
      <c r="G54" s="35" t="s">
        <v>126</v>
      </c>
      <c r="H54" s="35" t="s">
        <v>126</v>
      </c>
      <c r="I54" s="35" t="s">
        <v>126</v>
      </c>
      <c r="J54" s="35" t="s">
        <v>126</v>
      </c>
      <c r="K54" s="35" t="s">
        <v>126</v>
      </c>
      <c r="L54" s="35" t="s">
        <v>126</v>
      </c>
      <c r="M54" s="35" t="s">
        <v>126</v>
      </c>
      <c r="N54" s="337" t="s">
        <v>126</v>
      </c>
      <c r="O54" s="35" t="s">
        <v>126</v>
      </c>
      <c r="P54" s="35" t="s">
        <v>126</v>
      </c>
      <c r="Q54" s="35" t="s">
        <v>126</v>
      </c>
      <c r="R54" s="35" t="s">
        <v>126</v>
      </c>
      <c r="S54" s="35" t="s">
        <v>126</v>
      </c>
      <c r="T54" s="35" t="s">
        <v>126</v>
      </c>
      <c r="U54" s="35" t="s">
        <v>126</v>
      </c>
      <c r="V54" s="35" t="s">
        <v>126</v>
      </c>
      <c r="W54" s="35" t="s">
        <v>126</v>
      </c>
      <c r="X54" s="35" t="s">
        <v>126</v>
      </c>
      <c r="Y54" s="35" t="s">
        <v>126</v>
      </c>
      <c r="Z54" s="35" t="s">
        <v>126</v>
      </c>
      <c r="AA54" s="369" t="s">
        <v>126</v>
      </c>
      <c r="AB54" s="348"/>
    </row>
    <row r="55" spans="1:28" ht="14.25">
      <c r="A55" s="771"/>
      <c r="B55" s="335"/>
      <c r="C55" s="365" t="str">
        <f t="shared" ca="1" si="1"/>
        <v>Kashima_Antlers</v>
      </c>
      <c r="D55" s="368" t="s">
        <v>126</v>
      </c>
      <c r="E55" s="35" t="s">
        <v>126</v>
      </c>
      <c r="F55" s="35" t="s">
        <v>126</v>
      </c>
      <c r="G55" s="35" t="s">
        <v>126</v>
      </c>
      <c r="H55" s="35" t="s">
        <v>126</v>
      </c>
      <c r="I55" s="35" t="s">
        <v>126</v>
      </c>
      <c r="J55" s="35" t="s">
        <v>126</v>
      </c>
      <c r="K55" s="35" t="s">
        <v>126</v>
      </c>
      <c r="L55" s="35" t="s">
        <v>126</v>
      </c>
      <c r="M55" s="35" t="s">
        <v>126</v>
      </c>
      <c r="N55" s="35" t="s">
        <v>126</v>
      </c>
      <c r="O55" s="337" t="s">
        <v>126</v>
      </c>
      <c r="P55" s="35" t="s">
        <v>126</v>
      </c>
      <c r="Q55" s="35" t="s">
        <v>126</v>
      </c>
      <c r="R55" s="35" t="s">
        <v>126</v>
      </c>
      <c r="S55" s="35" t="s">
        <v>126</v>
      </c>
      <c r="T55" s="35" t="s">
        <v>126</v>
      </c>
      <c r="U55" s="35" t="s">
        <v>126</v>
      </c>
      <c r="V55" s="35" t="s">
        <v>126</v>
      </c>
      <c r="W55" s="35" t="s">
        <v>126</v>
      </c>
      <c r="X55" s="35" t="s">
        <v>126</v>
      </c>
      <c r="Y55" s="35" t="s">
        <v>126</v>
      </c>
      <c r="Z55" s="35" t="s">
        <v>126</v>
      </c>
      <c r="AA55" s="369" t="s">
        <v>126</v>
      </c>
      <c r="AB55" s="348"/>
    </row>
    <row r="56" spans="1:28" ht="14.25">
      <c r="A56" s="771"/>
      <c r="B56" s="335"/>
      <c r="C56" s="365" t="str">
        <f t="shared" ca="1" si="1"/>
        <v>Kashiwa_Reysol</v>
      </c>
      <c r="D56" s="368" t="s">
        <v>126</v>
      </c>
      <c r="E56" s="35" t="s">
        <v>126</v>
      </c>
      <c r="F56" s="35" t="s">
        <v>126</v>
      </c>
      <c r="G56" s="35" t="s">
        <v>126</v>
      </c>
      <c r="H56" s="35" t="s">
        <v>126</v>
      </c>
      <c r="I56" s="35" t="s">
        <v>126</v>
      </c>
      <c r="J56" s="35" t="s">
        <v>126</v>
      </c>
      <c r="K56" s="35" t="s">
        <v>126</v>
      </c>
      <c r="L56" s="35" t="s">
        <v>126</v>
      </c>
      <c r="M56" s="35" t="s">
        <v>126</v>
      </c>
      <c r="N56" s="35" t="s">
        <v>126</v>
      </c>
      <c r="O56" s="35" t="s">
        <v>126</v>
      </c>
      <c r="P56" s="337" t="s">
        <v>126</v>
      </c>
      <c r="Q56" s="35" t="s">
        <v>126</v>
      </c>
      <c r="R56" s="35" t="s">
        <v>126</v>
      </c>
      <c r="S56" s="35" t="s">
        <v>126</v>
      </c>
      <c r="T56" s="35" t="s">
        <v>126</v>
      </c>
      <c r="U56" s="35" t="s">
        <v>126</v>
      </c>
      <c r="V56" s="35" t="s">
        <v>126</v>
      </c>
      <c r="W56" s="35" t="s">
        <v>126</v>
      </c>
      <c r="X56" s="35" t="s">
        <v>126</v>
      </c>
      <c r="Y56" s="35" t="s">
        <v>126</v>
      </c>
      <c r="Z56" s="35" t="s">
        <v>126</v>
      </c>
      <c r="AA56" s="369" t="s">
        <v>126</v>
      </c>
      <c r="AB56" s="348"/>
    </row>
    <row r="57" spans="1:28" ht="14.25">
      <c r="A57" s="771"/>
      <c r="B57" s="335"/>
      <c r="C57" s="365" t="str">
        <f t="shared" ca="1" si="1"/>
        <v>Yokohama_F_Marinos</v>
      </c>
      <c r="D57" s="368" t="s">
        <v>126</v>
      </c>
      <c r="E57" s="35" t="s">
        <v>126</v>
      </c>
      <c r="F57" s="35" t="s">
        <v>126</v>
      </c>
      <c r="G57" s="35" t="s">
        <v>126</v>
      </c>
      <c r="H57" s="35" t="s">
        <v>126</v>
      </c>
      <c r="I57" s="35" t="s">
        <v>126</v>
      </c>
      <c r="J57" s="35" t="s">
        <v>126</v>
      </c>
      <c r="K57" s="35" t="s">
        <v>126</v>
      </c>
      <c r="L57" s="35" t="s">
        <v>126</v>
      </c>
      <c r="M57" s="35" t="s">
        <v>126</v>
      </c>
      <c r="N57" s="35" t="s">
        <v>126</v>
      </c>
      <c r="O57" s="35" t="s">
        <v>126</v>
      </c>
      <c r="P57" s="35" t="s">
        <v>126</v>
      </c>
      <c r="Q57" s="337" t="s">
        <v>126</v>
      </c>
      <c r="R57" s="35" t="s">
        <v>126</v>
      </c>
      <c r="S57" s="35" t="s">
        <v>126</v>
      </c>
      <c r="T57" s="35" t="s">
        <v>126</v>
      </c>
      <c r="U57" s="35" t="s">
        <v>126</v>
      </c>
      <c r="V57" s="35" t="s">
        <v>126</v>
      </c>
      <c r="W57" s="35" t="s">
        <v>126</v>
      </c>
      <c r="X57" s="35" t="s">
        <v>126</v>
      </c>
      <c r="Y57" s="35" t="s">
        <v>126</v>
      </c>
      <c r="Z57" s="35" t="s">
        <v>126</v>
      </c>
      <c r="AA57" s="369" t="s">
        <v>126</v>
      </c>
      <c r="AB57" s="348"/>
    </row>
    <row r="58" spans="1:28" ht="14.25">
      <c r="A58" s="771"/>
      <c r="B58" s="335"/>
      <c r="C58" s="365" t="str">
        <f t="shared" ca="1" si="1"/>
        <v>Sanfrecce_Hiroshima</v>
      </c>
      <c r="D58" s="368" t="s">
        <v>126</v>
      </c>
      <c r="E58" s="35" t="s">
        <v>126</v>
      </c>
      <c r="F58" s="35" t="s">
        <v>126</v>
      </c>
      <c r="G58" s="35" t="s">
        <v>126</v>
      </c>
      <c r="H58" s="35" t="s">
        <v>126</v>
      </c>
      <c r="I58" s="35" t="s">
        <v>126</v>
      </c>
      <c r="J58" s="35" t="s">
        <v>126</v>
      </c>
      <c r="K58" s="35" t="s">
        <v>126</v>
      </c>
      <c r="L58" s="35" t="s">
        <v>126</v>
      </c>
      <c r="M58" s="35" t="s">
        <v>126</v>
      </c>
      <c r="N58" s="35" t="s">
        <v>126</v>
      </c>
      <c r="O58" s="35" t="s">
        <v>126</v>
      </c>
      <c r="P58" s="35" t="s">
        <v>126</v>
      </c>
      <c r="Q58" s="35" t="s">
        <v>126</v>
      </c>
      <c r="R58" s="337" t="s">
        <v>126</v>
      </c>
      <c r="S58" s="35" t="s">
        <v>126</v>
      </c>
      <c r="T58" s="35" t="s">
        <v>126</v>
      </c>
      <c r="U58" s="35" t="s">
        <v>126</v>
      </c>
      <c r="V58" s="35" t="s">
        <v>126</v>
      </c>
      <c r="W58" s="35" t="s">
        <v>126</v>
      </c>
      <c r="X58" s="35" t="s">
        <v>126</v>
      </c>
      <c r="Y58" s="35" t="s">
        <v>126</v>
      </c>
      <c r="Z58" s="35" t="s">
        <v>126</v>
      </c>
      <c r="AA58" s="369" t="s">
        <v>126</v>
      </c>
      <c r="AB58" s="348"/>
    </row>
    <row r="59" spans="1:28" ht="14.25">
      <c r="A59" s="771"/>
      <c r="B59" s="335"/>
      <c r="C59" s="365" t="str">
        <f t="shared" ca="1" si="1"/>
        <v>Jubilo_Iwata</v>
      </c>
      <c r="D59" s="368" t="s">
        <v>126</v>
      </c>
      <c r="E59" s="35" t="s">
        <v>126</v>
      </c>
      <c r="F59" s="35" t="s">
        <v>126</v>
      </c>
      <c r="G59" s="35" t="s">
        <v>126</v>
      </c>
      <c r="H59" s="35" t="s">
        <v>126</v>
      </c>
      <c r="I59" s="35" t="s">
        <v>126</v>
      </c>
      <c r="J59" s="35" t="s">
        <v>126</v>
      </c>
      <c r="K59" s="35" t="s">
        <v>126</v>
      </c>
      <c r="L59" s="35" t="s">
        <v>126</v>
      </c>
      <c r="M59" s="35" t="s">
        <v>126</v>
      </c>
      <c r="N59" s="35" t="s">
        <v>126</v>
      </c>
      <c r="O59" s="35" t="s">
        <v>126</v>
      </c>
      <c r="P59" s="35" t="s">
        <v>126</v>
      </c>
      <c r="Q59" s="35" t="s">
        <v>126</v>
      </c>
      <c r="R59" s="35" t="s">
        <v>126</v>
      </c>
      <c r="S59" s="337" t="s">
        <v>126</v>
      </c>
      <c r="T59" s="35" t="s">
        <v>126</v>
      </c>
      <c r="U59" s="35" t="s">
        <v>126</v>
      </c>
      <c r="V59" s="35" t="s">
        <v>126</v>
      </c>
      <c r="W59" s="35" t="s">
        <v>126</v>
      </c>
      <c r="X59" s="35" t="s">
        <v>126</v>
      </c>
      <c r="Y59" s="35" t="s">
        <v>126</v>
      </c>
      <c r="Z59" s="35" t="s">
        <v>126</v>
      </c>
      <c r="AA59" s="369" t="s">
        <v>126</v>
      </c>
      <c r="AB59" s="348"/>
    </row>
    <row r="60" spans="1:28" ht="14.25">
      <c r="A60" s="771"/>
      <c r="B60" s="335"/>
      <c r="C60" s="365" t="str">
        <f t="shared" ca="1" si="1"/>
        <v>Tokyo</v>
      </c>
      <c r="D60" s="368" t="s">
        <v>126</v>
      </c>
      <c r="E60" s="35" t="s">
        <v>126</v>
      </c>
      <c r="F60" s="35" t="s">
        <v>126</v>
      </c>
      <c r="G60" s="35" t="s">
        <v>126</v>
      </c>
      <c r="H60" s="35" t="s">
        <v>126</v>
      </c>
      <c r="I60" s="35" t="s">
        <v>126</v>
      </c>
      <c r="J60" s="35" t="s">
        <v>126</v>
      </c>
      <c r="K60" s="35" t="s">
        <v>126</v>
      </c>
      <c r="L60" s="35" t="s">
        <v>126</v>
      </c>
      <c r="M60" s="35" t="s">
        <v>126</v>
      </c>
      <c r="N60" s="35" t="s">
        <v>126</v>
      </c>
      <c r="O60" s="35" t="s">
        <v>126</v>
      </c>
      <c r="P60" s="35" t="s">
        <v>126</v>
      </c>
      <c r="Q60" s="35" t="s">
        <v>126</v>
      </c>
      <c r="R60" s="35" t="s">
        <v>126</v>
      </c>
      <c r="S60" s="35" t="s">
        <v>126</v>
      </c>
      <c r="T60" s="337" t="s">
        <v>126</v>
      </c>
      <c r="U60" s="35" t="s">
        <v>126</v>
      </c>
      <c r="V60" s="35" t="s">
        <v>126</v>
      </c>
      <c r="W60" s="35" t="s">
        <v>126</v>
      </c>
      <c r="X60" s="35" t="s">
        <v>126</v>
      </c>
      <c r="Y60" s="35" t="s">
        <v>126</v>
      </c>
      <c r="Z60" s="35" t="s">
        <v>126</v>
      </c>
      <c r="AA60" s="369" t="s">
        <v>126</v>
      </c>
      <c r="AB60" s="348"/>
    </row>
    <row r="61" spans="1:28" ht="14.25">
      <c r="A61" s="771"/>
      <c r="B61" s="335"/>
      <c r="C61" s="365" t="str">
        <f t="shared" ca="1" si="1"/>
        <v>Ventforet_Kofu</v>
      </c>
      <c r="D61" s="368" t="s">
        <v>126</v>
      </c>
      <c r="E61" s="35" t="s">
        <v>126</v>
      </c>
      <c r="F61" s="35" t="s">
        <v>126</v>
      </c>
      <c r="G61" s="35" t="s">
        <v>126</v>
      </c>
      <c r="H61" s="35" t="s">
        <v>126</v>
      </c>
      <c r="I61" s="35" t="s">
        <v>126</v>
      </c>
      <c r="J61" s="35" t="s">
        <v>126</v>
      </c>
      <c r="K61" s="35" t="s">
        <v>126</v>
      </c>
      <c r="L61" s="35" t="s">
        <v>126</v>
      </c>
      <c r="M61" s="35" t="s">
        <v>126</v>
      </c>
      <c r="N61" s="35" t="s">
        <v>126</v>
      </c>
      <c r="O61" s="35" t="s">
        <v>126</v>
      </c>
      <c r="P61" s="35" t="s">
        <v>126</v>
      </c>
      <c r="Q61" s="35" t="s">
        <v>126</v>
      </c>
      <c r="R61" s="35" t="s">
        <v>126</v>
      </c>
      <c r="S61" s="35" t="s">
        <v>126</v>
      </c>
      <c r="T61" s="35" t="s">
        <v>126</v>
      </c>
      <c r="U61" s="337" t="s">
        <v>126</v>
      </c>
      <c r="V61" s="35" t="s">
        <v>126</v>
      </c>
      <c r="W61" s="35" t="s">
        <v>126</v>
      </c>
      <c r="X61" s="35" t="s">
        <v>126</v>
      </c>
      <c r="Y61" s="35" t="s">
        <v>126</v>
      </c>
      <c r="Z61" s="35" t="s">
        <v>126</v>
      </c>
      <c r="AA61" s="369" t="s">
        <v>126</v>
      </c>
      <c r="AB61" s="348"/>
    </row>
    <row r="62" spans="1:28" ht="14.25">
      <c r="A62" s="771"/>
      <c r="B62" s="335"/>
      <c r="C62" s="365" t="str">
        <f t="shared" ca="1" si="1"/>
        <v/>
      </c>
      <c r="D62" s="368" t="s">
        <v>126</v>
      </c>
      <c r="E62" s="35" t="s">
        <v>126</v>
      </c>
      <c r="F62" s="35" t="s">
        <v>126</v>
      </c>
      <c r="G62" s="35" t="s">
        <v>126</v>
      </c>
      <c r="H62" s="35" t="s">
        <v>126</v>
      </c>
      <c r="I62" s="35" t="s">
        <v>126</v>
      </c>
      <c r="J62" s="35" t="s">
        <v>126</v>
      </c>
      <c r="K62" s="35" t="s">
        <v>126</v>
      </c>
      <c r="L62" s="35" t="s">
        <v>126</v>
      </c>
      <c r="M62" s="35" t="s">
        <v>126</v>
      </c>
      <c r="N62" s="35" t="s">
        <v>126</v>
      </c>
      <c r="O62" s="35" t="s">
        <v>126</v>
      </c>
      <c r="P62" s="35" t="s">
        <v>126</v>
      </c>
      <c r="Q62" s="35" t="s">
        <v>126</v>
      </c>
      <c r="R62" s="35" t="s">
        <v>126</v>
      </c>
      <c r="S62" s="35" t="s">
        <v>126</v>
      </c>
      <c r="T62" s="35" t="s">
        <v>126</v>
      </c>
      <c r="U62" s="35" t="s">
        <v>126</v>
      </c>
      <c r="V62" s="337" t="s">
        <v>126</v>
      </c>
      <c r="W62" s="35" t="s">
        <v>126</v>
      </c>
      <c r="X62" s="35" t="s">
        <v>126</v>
      </c>
      <c r="Y62" s="35" t="s">
        <v>126</v>
      </c>
      <c r="Z62" s="35" t="s">
        <v>126</v>
      </c>
      <c r="AA62" s="369" t="s">
        <v>126</v>
      </c>
      <c r="AB62" s="348"/>
    </row>
    <row r="63" spans="1:28" ht="14.25">
      <c r="A63" s="771"/>
      <c r="B63" s="335"/>
      <c r="C63" s="365" t="str">
        <f t="shared" ca="1" si="1"/>
        <v/>
      </c>
      <c r="D63" s="368" t="s">
        <v>126</v>
      </c>
      <c r="E63" s="35" t="s">
        <v>126</v>
      </c>
      <c r="F63" s="35" t="s">
        <v>126</v>
      </c>
      <c r="G63" s="35" t="s">
        <v>126</v>
      </c>
      <c r="H63" s="35" t="s">
        <v>126</v>
      </c>
      <c r="I63" s="35" t="s">
        <v>126</v>
      </c>
      <c r="J63" s="35" t="s">
        <v>126</v>
      </c>
      <c r="K63" s="35" t="s">
        <v>126</v>
      </c>
      <c r="L63" s="35" t="s">
        <v>126</v>
      </c>
      <c r="M63" s="35" t="s">
        <v>126</v>
      </c>
      <c r="N63" s="35" t="s">
        <v>126</v>
      </c>
      <c r="O63" s="35" t="s">
        <v>126</v>
      </c>
      <c r="P63" s="35" t="s">
        <v>126</v>
      </c>
      <c r="Q63" s="35" t="s">
        <v>126</v>
      </c>
      <c r="R63" s="35" t="s">
        <v>126</v>
      </c>
      <c r="S63" s="35" t="s">
        <v>126</v>
      </c>
      <c r="T63" s="35" t="s">
        <v>126</v>
      </c>
      <c r="U63" s="35" t="s">
        <v>126</v>
      </c>
      <c r="V63" s="35" t="s">
        <v>126</v>
      </c>
      <c r="W63" s="337" t="s">
        <v>126</v>
      </c>
      <c r="X63" s="35" t="s">
        <v>126</v>
      </c>
      <c r="Y63" s="35" t="s">
        <v>126</v>
      </c>
      <c r="Z63" s="35" t="s">
        <v>126</v>
      </c>
      <c r="AA63" s="369" t="s">
        <v>126</v>
      </c>
      <c r="AB63" s="348"/>
    </row>
    <row r="64" spans="1:28" ht="14.25" hidden="1">
      <c r="A64" s="771"/>
      <c r="B64" s="335"/>
      <c r="C64" s="365" t="str">
        <f t="shared" ca="1" si="1"/>
        <v/>
      </c>
      <c r="D64" s="368" t="s">
        <v>126</v>
      </c>
      <c r="E64" s="35" t="s">
        <v>126</v>
      </c>
      <c r="F64" s="35" t="s">
        <v>126</v>
      </c>
      <c r="G64" s="35" t="s">
        <v>126</v>
      </c>
      <c r="H64" s="35" t="s">
        <v>126</v>
      </c>
      <c r="I64" s="35" t="s">
        <v>126</v>
      </c>
      <c r="J64" s="35" t="s">
        <v>126</v>
      </c>
      <c r="K64" s="35" t="s">
        <v>126</v>
      </c>
      <c r="L64" s="35" t="s">
        <v>126</v>
      </c>
      <c r="M64" s="35" t="s">
        <v>126</v>
      </c>
      <c r="N64" s="35" t="s">
        <v>126</v>
      </c>
      <c r="O64" s="35" t="s">
        <v>126</v>
      </c>
      <c r="P64" s="35" t="s">
        <v>126</v>
      </c>
      <c r="Q64" s="35" t="s">
        <v>126</v>
      </c>
      <c r="R64" s="35" t="s">
        <v>126</v>
      </c>
      <c r="S64" s="35" t="s">
        <v>126</v>
      </c>
      <c r="T64" s="35" t="s">
        <v>126</v>
      </c>
      <c r="U64" s="35" t="s">
        <v>126</v>
      </c>
      <c r="V64" s="35" t="s">
        <v>126</v>
      </c>
      <c r="W64" s="35" t="s">
        <v>126</v>
      </c>
      <c r="X64" s="337" t="s">
        <v>126</v>
      </c>
      <c r="Y64" s="35" t="s">
        <v>126</v>
      </c>
      <c r="Z64" s="35" t="s">
        <v>126</v>
      </c>
      <c r="AA64" s="369" t="s">
        <v>126</v>
      </c>
      <c r="AB64" s="348"/>
    </row>
    <row r="65" spans="1:29" ht="14.25" hidden="1">
      <c r="A65" s="771"/>
      <c r="B65" s="335"/>
      <c r="C65" s="365" t="str">
        <f t="shared" ca="1" si="1"/>
        <v/>
      </c>
      <c r="D65" s="368" t="s">
        <v>126</v>
      </c>
      <c r="E65" s="35" t="s">
        <v>126</v>
      </c>
      <c r="F65" s="35" t="s">
        <v>126</v>
      </c>
      <c r="G65" s="35" t="s">
        <v>126</v>
      </c>
      <c r="H65" s="35" t="s">
        <v>126</v>
      </c>
      <c r="I65" s="35" t="s">
        <v>126</v>
      </c>
      <c r="J65" s="35" t="s">
        <v>126</v>
      </c>
      <c r="K65" s="35" t="s">
        <v>126</v>
      </c>
      <c r="L65" s="35" t="s">
        <v>126</v>
      </c>
      <c r="M65" s="35" t="s">
        <v>126</v>
      </c>
      <c r="N65" s="35" t="s">
        <v>126</v>
      </c>
      <c r="O65" s="35" t="s">
        <v>126</v>
      </c>
      <c r="P65" s="35" t="s">
        <v>126</v>
      </c>
      <c r="Q65" s="35" t="s">
        <v>126</v>
      </c>
      <c r="R65" s="35" t="s">
        <v>126</v>
      </c>
      <c r="S65" s="35" t="s">
        <v>126</v>
      </c>
      <c r="T65" s="35" t="s">
        <v>126</v>
      </c>
      <c r="U65" s="35" t="s">
        <v>126</v>
      </c>
      <c r="V65" s="35" t="s">
        <v>126</v>
      </c>
      <c r="W65" s="35" t="s">
        <v>126</v>
      </c>
      <c r="X65" s="35" t="s">
        <v>126</v>
      </c>
      <c r="Y65" s="337" t="s">
        <v>126</v>
      </c>
      <c r="Z65" s="35" t="s">
        <v>126</v>
      </c>
      <c r="AA65" s="369" t="s">
        <v>126</v>
      </c>
      <c r="AB65" s="348"/>
    </row>
    <row r="66" spans="1:29" ht="14.25" hidden="1">
      <c r="A66" s="771"/>
      <c r="B66" s="335"/>
      <c r="C66" s="365" t="str">
        <f t="shared" ca="1" si="1"/>
        <v/>
      </c>
      <c r="D66" s="368" t="s">
        <v>126</v>
      </c>
      <c r="E66" s="35" t="s">
        <v>126</v>
      </c>
      <c r="F66" s="35" t="s">
        <v>126</v>
      </c>
      <c r="G66" s="35" t="s">
        <v>126</v>
      </c>
      <c r="H66" s="35" t="s">
        <v>126</v>
      </c>
      <c r="I66" s="35" t="s">
        <v>126</v>
      </c>
      <c r="J66" s="35" t="s">
        <v>126</v>
      </c>
      <c r="K66" s="35" t="s">
        <v>126</v>
      </c>
      <c r="L66" s="35" t="s">
        <v>126</v>
      </c>
      <c r="M66" s="35" t="s">
        <v>126</v>
      </c>
      <c r="N66" s="35" t="s">
        <v>126</v>
      </c>
      <c r="O66" s="35" t="s">
        <v>126</v>
      </c>
      <c r="P66" s="35" t="s">
        <v>126</v>
      </c>
      <c r="Q66" s="35" t="s">
        <v>126</v>
      </c>
      <c r="R66" s="35" t="s">
        <v>126</v>
      </c>
      <c r="S66" s="35" t="s">
        <v>126</v>
      </c>
      <c r="T66" s="35" t="s">
        <v>126</v>
      </c>
      <c r="U66" s="35" t="s">
        <v>126</v>
      </c>
      <c r="V66" s="35" t="s">
        <v>126</v>
      </c>
      <c r="W66" s="35" t="s">
        <v>126</v>
      </c>
      <c r="X66" s="35" t="s">
        <v>126</v>
      </c>
      <c r="Y66" s="35" t="s">
        <v>126</v>
      </c>
      <c r="Z66" s="337" t="s">
        <v>126</v>
      </c>
      <c r="AA66" s="369" t="s">
        <v>126</v>
      </c>
      <c r="AB66" s="348"/>
    </row>
    <row r="67" spans="1:29" ht="14.25" hidden="1">
      <c r="A67" s="772"/>
      <c r="B67" s="232"/>
      <c r="C67" s="370" t="str">
        <f t="shared" ca="1" si="1"/>
        <v/>
      </c>
      <c r="D67" s="371" t="s">
        <v>126</v>
      </c>
      <c r="E67" s="372" t="s">
        <v>126</v>
      </c>
      <c r="F67" s="372" t="s">
        <v>126</v>
      </c>
      <c r="G67" s="372" t="s">
        <v>126</v>
      </c>
      <c r="H67" s="372" t="s">
        <v>126</v>
      </c>
      <c r="I67" s="372" t="s">
        <v>126</v>
      </c>
      <c r="J67" s="372" t="s">
        <v>126</v>
      </c>
      <c r="K67" s="372" t="s">
        <v>126</v>
      </c>
      <c r="L67" s="372" t="s">
        <v>126</v>
      </c>
      <c r="M67" s="372" t="s">
        <v>126</v>
      </c>
      <c r="N67" s="372" t="s">
        <v>126</v>
      </c>
      <c r="O67" s="372" t="s">
        <v>126</v>
      </c>
      <c r="P67" s="372" t="s">
        <v>126</v>
      </c>
      <c r="Q67" s="372" t="s">
        <v>126</v>
      </c>
      <c r="R67" s="372" t="s">
        <v>126</v>
      </c>
      <c r="S67" s="372" t="s">
        <v>126</v>
      </c>
      <c r="T67" s="372" t="s">
        <v>126</v>
      </c>
      <c r="U67" s="372" t="s">
        <v>126</v>
      </c>
      <c r="V67" s="372" t="s">
        <v>126</v>
      </c>
      <c r="W67" s="372" t="s">
        <v>126</v>
      </c>
      <c r="X67" s="372" t="s">
        <v>126</v>
      </c>
      <c r="Y67" s="372" t="s">
        <v>126</v>
      </c>
      <c r="Z67" s="372" t="s">
        <v>126</v>
      </c>
      <c r="AA67" s="341" t="s">
        <v>126</v>
      </c>
      <c r="AB67" s="348"/>
    </row>
    <row r="68" spans="1:29">
      <c r="C68" s="105" t="s">
        <v>139</v>
      </c>
      <c r="D68" s="373" t="s">
        <v>140</v>
      </c>
      <c r="E68" s="352" t="s">
        <v>141</v>
      </c>
      <c r="F68" s="105" t="s">
        <v>142</v>
      </c>
    </row>
    <row r="70" spans="1:29">
      <c r="A70" s="309" t="str">
        <f>BlankError(VSHDC(sheetname($C70),A$3,$C$2))</f>
        <v/>
      </c>
    </row>
    <row r="71" spans="1:29">
      <c r="C71" s="3" t="s">
        <v>143</v>
      </c>
      <c r="D71" s="310" t="s">
        <v>59</v>
      </c>
      <c r="E71" s="311"/>
      <c r="F71" s="311"/>
      <c r="G71" s="311"/>
      <c r="H71" s="311"/>
      <c r="I71" s="311"/>
      <c r="J71" s="311"/>
      <c r="K71" s="311"/>
      <c r="L71" s="311"/>
      <c r="M71" s="311"/>
      <c r="N71" s="311"/>
      <c r="O71" s="311"/>
      <c r="P71" s="311"/>
      <c r="Q71" s="311"/>
      <c r="R71" s="311"/>
      <c r="S71" s="311"/>
      <c r="T71" s="311"/>
      <c r="U71" s="311"/>
      <c r="V71" s="311"/>
      <c r="W71" s="311"/>
      <c r="X71" s="311"/>
      <c r="Y71" s="311"/>
      <c r="Z71" s="311"/>
      <c r="AA71" s="312"/>
      <c r="AB71" s="348"/>
    </row>
    <row r="72" spans="1:29">
      <c r="B72" s="765"/>
      <c r="C72" s="363"/>
      <c r="D72" s="315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7"/>
      <c r="AB72" s="348"/>
      <c r="AC72" s="105"/>
    </row>
    <row r="73" spans="1:29" ht="112.5">
      <c r="B73" s="766"/>
      <c r="C73" s="364" t="s">
        <v>19</v>
      </c>
      <c r="D73" s="320" t="str">
        <f ca="1">D3</f>
        <v>Urawa_Reds</v>
      </c>
      <c r="E73" s="321" t="str">
        <f t="shared" ref="E73:AA73" ca="1" si="2">E3</f>
        <v>Cerezo_Osaka</v>
      </c>
      <c r="F73" s="321" t="str">
        <f t="shared" ca="1" si="2"/>
        <v>Kawasaki_Frontale</v>
      </c>
      <c r="G73" s="321" t="str">
        <f t="shared" ca="1" si="2"/>
        <v>Vegalta_Sendai</v>
      </c>
      <c r="H73" s="321" t="str">
        <f t="shared" ca="1" si="2"/>
        <v>Shimizu_S_Pulse</v>
      </c>
      <c r="I73" s="321" t="str">
        <f t="shared" ca="1" si="2"/>
        <v>Gamba_Osaka</v>
      </c>
      <c r="J73" s="321" t="str">
        <f t="shared" ca="1" si="2"/>
        <v>Omiya_Ardija</v>
      </c>
      <c r="K73" s="321" t="str">
        <f t="shared" ca="1" si="2"/>
        <v>Albirex_Niigata</v>
      </c>
      <c r="L73" s="321" t="str">
        <f t="shared" ca="1" si="2"/>
        <v xml:space="preserve"> Consadole_Sapporo</v>
      </c>
      <c r="M73" s="321" t="str">
        <f t="shared" ca="1" si="2"/>
        <v>Sagan_Tosu</v>
      </c>
      <c r="N73" s="321" t="str">
        <f t="shared" ca="1" si="2"/>
        <v>Vissel_Kobe</v>
      </c>
      <c r="O73" s="321" t="str">
        <f t="shared" ca="1" si="2"/>
        <v>Kashima_Antlers</v>
      </c>
      <c r="P73" s="321" t="str">
        <f t="shared" ca="1" si="2"/>
        <v>Kashiwa_Reysol</v>
      </c>
      <c r="Q73" s="321" t="str">
        <f t="shared" ca="1" si="2"/>
        <v>Yokohama_F_Marinos</v>
      </c>
      <c r="R73" s="321" t="str">
        <f t="shared" ca="1" si="2"/>
        <v>Sanfrecce_Hiroshima</v>
      </c>
      <c r="S73" s="321" t="str">
        <f t="shared" ca="1" si="2"/>
        <v>Jubilo_Iwata</v>
      </c>
      <c r="T73" s="321" t="str">
        <f t="shared" ca="1" si="2"/>
        <v>Tokyo</v>
      </c>
      <c r="U73" s="321" t="str">
        <f t="shared" ca="1" si="2"/>
        <v>Ventforet_Kofu</v>
      </c>
      <c r="V73" s="321" t="str">
        <f t="shared" ca="1" si="2"/>
        <v/>
      </c>
      <c r="W73" s="321" t="str">
        <f t="shared" ca="1" si="2"/>
        <v/>
      </c>
      <c r="X73" s="321" t="str">
        <f t="shared" ca="1" si="2"/>
        <v/>
      </c>
      <c r="Y73" s="321" t="str">
        <f t="shared" ca="1" si="2"/>
        <v/>
      </c>
      <c r="Z73" s="321" t="str">
        <f t="shared" ca="1" si="2"/>
        <v/>
      </c>
      <c r="AA73" s="322" t="str">
        <f t="shared" ca="1" si="2"/>
        <v/>
      </c>
      <c r="AB73" s="348"/>
      <c r="AC73" s="374" t="s">
        <v>144</v>
      </c>
    </row>
    <row r="74" spans="1:29" ht="14.25">
      <c r="A74" s="767" t="s">
        <v>55</v>
      </c>
      <c r="B74" s="327"/>
      <c r="C74" s="336" t="str">
        <f ca="1">C4</f>
        <v>Urawa_Reds</v>
      </c>
      <c r="D74" s="337" t="s">
        <v>126</v>
      </c>
      <c r="E74" s="315" t="s">
        <v>126</v>
      </c>
      <c r="F74" s="315" t="s">
        <v>126</v>
      </c>
      <c r="G74" s="315" t="s">
        <v>126</v>
      </c>
      <c r="H74" s="315" t="s">
        <v>126</v>
      </c>
      <c r="I74" s="315" t="s">
        <v>126</v>
      </c>
      <c r="J74" s="315" t="s">
        <v>126</v>
      </c>
      <c r="K74" s="315" t="s">
        <v>126</v>
      </c>
      <c r="L74" s="315" t="s">
        <v>126</v>
      </c>
      <c r="M74" s="315" t="s">
        <v>126</v>
      </c>
      <c r="N74" s="315" t="s">
        <v>126</v>
      </c>
      <c r="O74" s="315" t="s">
        <v>126</v>
      </c>
      <c r="P74" s="315" t="s">
        <v>126</v>
      </c>
      <c r="Q74" s="315" t="s">
        <v>126</v>
      </c>
      <c r="R74" s="315" t="s">
        <v>126</v>
      </c>
      <c r="S74" s="315" t="s">
        <v>126</v>
      </c>
      <c r="T74" s="315" t="s">
        <v>126</v>
      </c>
      <c r="U74" s="315" t="s">
        <v>126</v>
      </c>
      <c r="V74" s="315" t="s">
        <v>126</v>
      </c>
      <c r="W74" s="315" t="s">
        <v>126</v>
      </c>
      <c r="X74" s="315" t="s">
        <v>126</v>
      </c>
      <c r="Y74" s="315" t="s">
        <v>126</v>
      </c>
      <c r="Z74" s="330" t="s">
        <v>126</v>
      </c>
      <c r="AA74" s="331" t="s">
        <v>126</v>
      </c>
      <c r="AB74" s="348"/>
      <c r="AC74" s="375">
        <f ca="1">IF(C74="","",SUM(D74:AA74))</f>
        <v>0</v>
      </c>
    </row>
    <row r="75" spans="1:29" ht="14.25">
      <c r="A75" s="768"/>
      <c r="B75" s="335"/>
      <c r="C75" s="336" t="str">
        <f t="shared" ref="C75:C97" ca="1" si="3">C5</f>
        <v>Cerezo_Osaka</v>
      </c>
      <c r="D75" s="35" t="s">
        <v>126</v>
      </c>
      <c r="E75" s="337" t="s">
        <v>126</v>
      </c>
      <c r="F75" s="111" t="s">
        <v>126</v>
      </c>
      <c r="G75" s="111" t="s">
        <v>126</v>
      </c>
      <c r="H75" s="111" t="s">
        <v>126</v>
      </c>
      <c r="I75" s="111" t="s">
        <v>126</v>
      </c>
      <c r="J75" s="111" t="s">
        <v>126</v>
      </c>
      <c r="K75" s="111" t="s">
        <v>126</v>
      </c>
      <c r="L75" s="111" t="s">
        <v>126</v>
      </c>
      <c r="M75" s="111" t="s">
        <v>126</v>
      </c>
      <c r="N75" s="111" t="s">
        <v>126</v>
      </c>
      <c r="O75" s="111" t="s">
        <v>126</v>
      </c>
      <c r="P75" s="111" t="s">
        <v>126</v>
      </c>
      <c r="Q75" s="111" t="s">
        <v>126</v>
      </c>
      <c r="R75" s="111" t="s">
        <v>126</v>
      </c>
      <c r="S75" s="111" t="s">
        <v>126</v>
      </c>
      <c r="T75" s="111" t="s">
        <v>126</v>
      </c>
      <c r="U75" s="111" t="s">
        <v>126</v>
      </c>
      <c r="V75" s="111" t="s">
        <v>126</v>
      </c>
      <c r="W75" s="111" t="s">
        <v>126</v>
      </c>
      <c r="X75" s="111" t="s">
        <v>126</v>
      </c>
      <c r="Y75" s="111" t="s">
        <v>126</v>
      </c>
      <c r="Z75" s="333" t="s">
        <v>126</v>
      </c>
      <c r="AA75" s="334" t="s">
        <v>126</v>
      </c>
      <c r="AB75" s="348"/>
      <c r="AC75" s="375">
        <f t="shared" ref="AC75:AC97" ca="1" si="4">IF(C75="","",SUM(D75:AA75))</f>
        <v>0</v>
      </c>
    </row>
    <row r="76" spans="1:29" ht="14.25">
      <c r="A76" s="768"/>
      <c r="B76" s="335"/>
      <c r="C76" s="336" t="str">
        <f t="shared" ca="1" si="3"/>
        <v>Kawasaki_Frontale</v>
      </c>
      <c r="D76" s="368" t="s">
        <v>126</v>
      </c>
      <c r="E76" s="111" t="s">
        <v>126</v>
      </c>
      <c r="F76" s="337" t="s">
        <v>126</v>
      </c>
      <c r="G76" s="111" t="s">
        <v>126</v>
      </c>
      <c r="H76" s="111" t="s">
        <v>126</v>
      </c>
      <c r="I76" s="111" t="s">
        <v>126</v>
      </c>
      <c r="J76" s="111" t="s">
        <v>126</v>
      </c>
      <c r="K76" s="111" t="s">
        <v>126</v>
      </c>
      <c r="L76" s="111" t="s">
        <v>126</v>
      </c>
      <c r="M76" s="111" t="s">
        <v>126</v>
      </c>
      <c r="N76" s="111" t="s">
        <v>126</v>
      </c>
      <c r="O76" s="111" t="s">
        <v>126</v>
      </c>
      <c r="P76" s="111" t="s">
        <v>126</v>
      </c>
      <c r="Q76" s="111" t="s">
        <v>126</v>
      </c>
      <c r="R76" s="111" t="s">
        <v>126</v>
      </c>
      <c r="S76" s="111" t="s">
        <v>126</v>
      </c>
      <c r="T76" s="111" t="s">
        <v>126</v>
      </c>
      <c r="U76" s="111" t="s">
        <v>126</v>
      </c>
      <c r="V76" s="111" t="s">
        <v>126</v>
      </c>
      <c r="W76" s="111" t="s">
        <v>126</v>
      </c>
      <c r="X76" s="111" t="s">
        <v>126</v>
      </c>
      <c r="Y76" s="111" t="s">
        <v>126</v>
      </c>
      <c r="Z76" s="333" t="s">
        <v>126</v>
      </c>
      <c r="AA76" s="334" t="s">
        <v>126</v>
      </c>
      <c r="AB76" s="348"/>
      <c r="AC76" s="375">
        <f t="shared" ca="1" si="4"/>
        <v>0</v>
      </c>
    </row>
    <row r="77" spans="1:29" ht="14.25">
      <c r="A77" s="768"/>
      <c r="B77" s="335"/>
      <c r="C77" s="336" t="str">
        <f t="shared" ca="1" si="3"/>
        <v>Vegalta_Sendai</v>
      </c>
      <c r="D77" s="35" t="s">
        <v>126</v>
      </c>
      <c r="E77" s="111" t="s">
        <v>126</v>
      </c>
      <c r="F77" s="111" t="s">
        <v>126</v>
      </c>
      <c r="G77" s="337" t="s">
        <v>126</v>
      </c>
      <c r="H77" s="111" t="s">
        <v>126</v>
      </c>
      <c r="I77" s="111" t="s">
        <v>126</v>
      </c>
      <c r="J77" s="111" t="s">
        <v>126</v>
      </c>
      <c r="K77" s="111" t="s">
        <v>126</v>
      </c>
      <c r="L77" s="111" t="s">
        <v>126</v>
      </c>
      <c r="M77" s="111" t="s">
        <v>126</v>
      </c>
      <c r="N77" s="111" t="s">
        <v>126</v>
      </c>
      <c r="O77" s="111" t="s">
        <v>126</v>
      </c>
      <c r="P77" s="111" t="s">
        <v>126</v>
      </c>
      <c r="Q77" s="111" t="s">
        <v>126</v>
      </c>
      <c r="R77" s="111" t="s">
        <v>126</v>
      </c>
      <c r="S77" s="111" t="s">
        <v>126</v>
      </c>
      <c r="T77" s="111" t="s">
        <v>126</v>
      </c>
      <c r="U77" s="111" t="s">
        <v>126</v>
      </c>
      <c r="V77" s="111" t="s">
        <v>126</v>
      </c>
      <c r="W77" s="111" t="s">
        <v>126</v>
      </c>
      <c r="X77" s="111" t="s">
        <v>126</v>
      </c>
      <c r="Y77" s="111" t="s">
        <v>126</v>
      </c>
      <c r="Z77" s="333" t="s">
        <v>126</v>
      </c>
      <c r="AA77" s="334" t="s">
        <v>126</v>
      </c>
      <c r="AB77" s="348"/>
      <c r="AC77" s="375">
        <f t="shared" ca="1" si="4"/>
        <v>0</v>
      </c>
    </row>
    <row r="78" spans="1:29" ht="14.25">
      <c r="A78" s="768"/>
      <c r="B78" s="335"/>
      <c r="C78" s="336" t="str">
        <f t="shared" ca="1" si="3"/>
        <v>Shimizu_S_Pulse</v>
      </c>
      <c r="D78" s="368" t="s">
        <v>126</v>
      </c>
      <c r="E78" s="111" t="s">
        <v>126</v>
      </c>
      <c r="F78" s="111" t="s">
        <v>126</v>
      </c>
      <c r="G78" s="111" t="s">
        <v>126</v>
      </c>
      <c r="H78" s="337" t="s">
        <v>126</v>
      </c>
      <c r="I78" s="111" t="s">
        <v>126</v>
      </c>
      <c r="J78" s="111" t="s">
        <v>126</v>
      </c>
      <c r="K78" s="111" t="s">
        <v>126</v>
      </c>
      <c r="L78" s="111" t="s">
        <v>126</v>
      </c>
      <c r="M78" s="111" t="s">
        <v>126</v>
      </c>
      <c r="N78" s="111" t="s">
        <v>126</v>
      </c>
      <c r="O78" s="111" t="s">
        <v>126</v>
      </c>
      <c r="P78" s="111" t="s">
        <v>126</v>
      </c>
      <c r="Q78" s="111" t="s">
        <v>126</v>
      </c>
      <c r="R78" s="111" t="s">
        <v>126</v>
      </c>
      <c r="S78" s="111" t="s">
        <v>126</v>
      </c>
      <c r="T78" s="111" t="s">
        <v>126</v>
      </c>
      <c r="U78" s="111" t="s">
        <v>126</v>
      </c>
      <c r="V78" s="111" t="s">
        <v>126</v>
      </c>
      <c r="W78" s="111" t="s">
        <v>126</v>
      </c>
      <c r="X78" s="111" t="s">
        <v>126</v>
      </c>
      <c r="Y78" s="111" t="s">
        <v>126</v>
      </c>
      <c r="Z78" s="333" t="s">
        <v>126</v>
      </c>
      <c r="AA78" s="334" t="s">
        <v>126</v>
      </c>
      <c r="AB78" s="348"/>
      <c r="AC78" s="375">
        <f t="shared" ca="1" si="4"/>
        <v>0</v>
      </c>
    </row>
    <row r="79" spans="1:29" ht="14.25">
      <c r="A79" s="768"/>
      <c r="B79" s="335"/>
      <c r="C79" s="336" t="str">
        <f t="shared" ca="1" si="3"/>
        <v>Gamba_Osaka</v>
      </c>
      <c r="D79" s="368" t="s">
        <v>126</v>
      </c>
      <c r="E79" s="111" t="s">
        <v>126</v>
      </c>
      <c r="F79" s="111" t="s">
        <v>126</v>
      </c>
      <c r="G79" s="111" t="s">
        <v>126</v>
      </c>
      <c r="H79" s="111" t="s">
        <v>126</v>
      </c>
      <c r="I79" s="337" t="s">
        <v>126</v>
      </c>
      <c r="J79" s="111" t="s">
        <v>126</v>
      </c>
      <c r="K79" s="111" t="s">
        <v>126</v>
      </c>
      <c r="L79" s="111" t="s">
        <v>126</v>
      </c>
      <c r="M79" s="111" t="s">
        <v>126</v>
      </c>
      <c r="N79" s="111" t="s">
        <v>126</v>
      </c>
      <c r="O79" s="111" t="s">
        <v>126</v>
      </c>
      <c r="P79" s="111" t="s">
        <v>126</v>
      </c>
      <c r="Q79" s="111" t="s">
        <v>126</v>
      </c>
      <c r="R79" s="111" t="s">
        <v>126</v>
      </c>
      <c r="S79" s="111" t="s">
        <v>126</v>
      </c>
      <c r="T79" s="111" t="s">
        <v>126</v>
      </c>
      <c r="U79" s="111" t="s">
        <v>126</v>
      </c>
      <c r="V79" s="111" t="s">
        <v>126</v>
      </c>
      <c r="W79" s="111" t="s">
        <v>126</v>
      </c>
      <c r="X79" s="111" t="s">
        <v>126</v>
      </c>
      <c r="Y79" s="111" t="s">
        <v>126</v>
      </c>
      <c r="Z79" s="333" t="s">
        <v>126</v>
      </c>
      <c r="AA79" s="334" t="s">
        <v>126</v>
      </c>
      <c r="AB79" s="348"/>
      <c r="AC79" s="375">
        <f t="shared" ca="1" si="4"/>
        <v>0</v>
      </c>
    </row>
    <row r="80" spans="1:29" ht="14.25">
      <c r="A80" s="768"/>
      <c r="B80" s="335"/>
      <c r="C80" s="336" t="str">
        <f t="shared" ca="1" si="3"/>
        <v>Omiya_Ardija</v>
      </c>
      <c r="D80" s="368" t="s">
        <v>126</v>
      </c>
      <c r="E80" s="111" t="s">
        <v>126</v>
      </c>
      <c r="F80" s="111" t="s">
        <v>126</v>
      </c>
      <c r="G80" s="111" t="s">
        <v>126</v>
      </c>
      <c r="H80" s="111" t="s">
        <v>126</v>
      </c>
      <c r="I80" s="111" t="s">
        <v>126</v>
      </c>
      <c r="J80" s="337" t="s">
        <v>126</v>
      </c>
      <c r="K80" s="111" t="s">
        <v>126</v>
      </c>
      <c r="L80" s="111" t="s">
        <v>126</v>
      </c>
      <c r="M80" s="111" t="s">
        <v>126</v>
      </c>
      <c r="N80" s="111" t="s">
        <v>126</v>
      </c>
      <c r="O80" s="111" t="s">
        <v>126</v>
      </c>
      <c r="P80" s="111" t="s">
        <v>126</v>
      </c>
      <c r="Q80" s="111" t="s">
        <v>126</v>
      </c>
      <c r="R80" s="111" t="s">
        <v>126</v>
      </c>
      <c r="S80" s="111" t="s">
        <v>126</v>
      </c>
      <c r="T80" s="111" t="s">
        <v>126</v>
      </c>
      <c r="U80" s="111" t="s">
        <v>126</v>
      </c>
      <c r="V80" s="111" t="s">
        <v>126</v>
      </c>
      <c r="W80" s="111" t="s">
        <v>126</v>
      </c>
      <c r="X80" s="111" t="s">
        <v>126</v>
      </c>
      <c r="Y80" s="111" t="s">
        <v>126</v>
      </c>
      <c r="Z80" s="333" t="s">
        <v>126</v>
      </c>
      <c r="AA80" s="334" t="s">
        <v>126</v>
      </c>
      <c r="AB80" s="348"/>
      <c r="AC80" s="375">
        <f t="shared" ca="1" si="4"/>
        <v>0</v>
      </c>
    </row>
    <row r="81" spans="1:29" ht="14.25">
      <c r="A81" s="768"/>
      <c r="B81" s="335"/>
      <c r="C81" s="336" t="str">
        <f t="shared" ca="1" si="3"/>
        <v>Albirex_Niigata</v>
      </c>
      <c r="D81" s="368" t="s">
        <v>126</v>
      </c>
      <c r="E81" s="111" t="s">
        <v>126</v>
      </c>
      <c r="F81" s="111" t="s">
        <v>126</v>
      </c>
      <c r="G81" s="111" t="s">
        <v>126</v>
      </c>
      <c r="H81" s="111" t="s">
        <v>126</v>
      </c>
      <c r="I81" s="111" t="s">
        <v>126</v>
      </c>
      <c r="J81" s="111" t="s">
        <v>126</v>
      </c>
      <c r="K81" s="337" t="s">
        <v>126</v>
      </c>
      <c r="L81" s="111" t="s">
        <v>126</v>
      </c>
      <c r="M81" s="111" t="s">
        <v>126</v>
      </c>
      <c r="N81" s="111" t="s">
        <v>126</v>
      </c>
      <c r="O81" s="111" t="s">
        <v>126</v>
      </c>
      <c r="P81" s="111" t="s">
        <v>126</v>
      </c>
      <c r="Q81" s="111" t="s">
        <v>126</v>
      </c>
      <c r="R81" s="111" t="s">
        <v>126</v>
      </c>
      <c r="S81" s="111" t="s">
        <v>126</v>
      </c>
      <c r="T81" s="111" t="s">
        <v>126</v>
      </c>
      <c r="U81" s="111" t="s">
        <v>126</v>
      </c>
      <c r="V81" s="111" t="s">
        <v>126</v>
      </c>
      <c r="W81" s="111" t="s">
        <v>126</v>
      </c>
      <c r="X81" s="111" t="s">
        <v>126</v>
      </c>
      <c r="Y81" s="111" t="s">
        <v>126</v>
      </c>
      <c r="Z81" s="333" t="s">
        <v>126</v>
      </c>
      <c r="AA81" s="334" t="s">
        <v>126</v>
      </c>
      <c r="AB81" s="348"/>
      <c r="AC81" s="375">
        <f t="shared" ca="1" si="4"/>
        <v>0</v>
      </c>
    </row>
    <row r="82" spans="1:29" ht="14.25">
      <c r="A82" s="768"/>
      <c r="B82" s="335"/>
      <c r="C82" s="336" t="str">
        <f t="shared" ca="1" si="3"/>
        <v xml:space="preserve"> Consadole_Sapporo</v>
      </c>
      <c r="D82" s="368" t="s">
        <v>126</v>
      </c>
      <c r="E82" s="111" t="s">
        <v>126</v>
      </c>
      <c r="F82" s="111" t="s">
        <v>126</v>
      </c>
      <c r="G82" s="111" t="s">
        <v>126</v>
      </c>
      <c r="H82" s="111" t="s">
        <v>126</v>
      </c>
      <c r="I82" s="111" t="s">
        <v>126</v>
      </c>
      <c r="J82" s="111" t="s">
        <v>126</v>
      </c>
      <c r="K82" s="111" t="s">
        <v>126</v>
      </c>
      <c r="L82" s="337" t="s">
        <v>126</v>
      </c>
      <c r="M82" s="111" t="s">
        <v>126</v>
      </c>
      <c r="N82" s="111" t="s">
        <v>126</v>
      </c>
      <c r="O82" s="111" t="s">
        <v>126</v>
      </c>
      <c r="P82" s="111" t="s">
        <v>126</v>
      </c>
      <c r="Q82" s="111" t="s">
        <v>126</v>
      </c>
      <c r="R82" s="111" t="s">
        <v>126</v>
      </c>
      <c r="S82" s="111" t="s">
        <v>126</v>
      </c>
      <c r="T82" s="111" t="s">
        <v>126</v>
      </c>
      <c r="U82" s="111" t="s">
        <v>126</v>
      </c>
      <c r="V82" s="111" t="s">
        <v>126</v>
      </c>
      <c r="W82" s="111" t="s">
        <v>126</v>
      </c>
      <c r="X82" s="111" t="s">
        <v>126</v>
      </c>
      <c r="Y82" s="111" t="s">
        <v>126</v>
      </c>
      <c r="Z82" s="333" t="s">
        <v>126</v>
      </c>
      <c r="AA82" s="334" t="s">
        <v>126</v>
      </c>
      <c r="AB82" s="348"/>
      <c r="AC82" s="375">
        <f t="shared" ca="1" si="4"/>
        <v>0</v>
      </c>
    </row>
    <row r="83" spans="1:29" ht="14.25">
      <c r="A83" s="768"/>
      <c r="B83" s="335"/>
      <c r="C83" s="336" t="str">
        <f t="shared" ca="1" si="3"/>
        <v>Sagan_Tosu</v>
      </c>
      <c r="D83" s="368" t="s">
        <v>126</v>
      </c>
      <c r="E83" s="111" t="s">
        <v>126</v>
      </c>
      <c r="F83" s="111" t="s">
        <v>126</v>
      </c>
      <c r="G83" s="111" t="s">
        <v>126</v>
      </c>
      <c r="H83" s="111" t="s">
        <v>126</v>
      </c>
      <c r="I83" s="111" t="s">
        <v>126</v>
      </c>
      <c r="J83" s="111" t="s">
        <v>126</v>
      </c>
      <c r="K83" s="111" t="s">
        <v>126</v>
      </c>
      <c r="L83" s="111" t="s">
        <v>126</v>
      </c>
      <c r="M83" s="337" t="s">
        <v>126</v>
      </c>
      <c r="N83" s="111" t="s">
        <v>126</v>
      </c>
      <c r="O83" s="111" t="s">
        <v>126</v>
      </c>
      <c r="P83" s="111" t="s">
        <v>126</v>
      </c>
      <c r="Q83" s="111" t="s">
        <v>126</v>
      </c>
      <c r="R83" s="111" t="s">
        <v>126</v>
      </c>
      <c r="S83" s="111" t="s">
        <v>126</v>
      </c>
      <c r="T83" s="111" t="s">
        <v>126</v>
      </c>
      <c r="U83" s="111" t="s">
        <v>126</v>
      </c>
      <c r="V83" s="111" t="s">
        <v>126</v>
      </c>
      <c r="W83" s="111" t="s">
        <v>126</v>
      </c>
      <c r="X83" s="111" t="s">
        <v>126</v>
      </c>
      <c r="Y83" s="111" t="s">
        <v>126</v>
      </c>
      <c r="Z83" s="333" t="s">
        <v>126</v>
      </c>
      <c r="AA83" s="334" t="s">
        <v>126</v>
      </c>
      <c r="AB83" s="348"/>
      <c r="AC83" s="375">
        <f t="shared" ca="1" si="4"/>
        <v>0</v>
      </c>
    </row>
    <row r="84" spans="1:29" ht="14.25">
      <c r="A84" s="768"/>
      <c r="B84" s="335"/>
      <c r="C84" s="336" t="str">
        <f t="shared" ca="1" si="3"/>
        <v>Vissel_Kobe</v>
      </c>
      <c r="D84" s="368" t="s">
        <v>126</v>
      </c>
      <c r="E84" s="111" t="s">
        <v>126</v>
      </c>
      <c r="F84" s="111" t="s">
        <v>126</v>
      </c>
      <c r="G84" s="111" t="s">
        <v>126</v>
      </c>
      <c r="H84" s="111" t="s">
        <v>126</v>
      </c>
      <c r="I84" s="111" t="s">
        <v>126</v>
      </c>
      <c r="J84" s="111" t="s">
        <v>126</v>
      </c>
      <c r="K84" s="111" t="s">
        <v>126</v>
      </c>
      <c r="L84" s="111" t="s">
        <v>126</v>
      </c>
      <c r="M84" s="111" t="s">
        <v>126</v>
      </c>
      <c r="N84" s="337" t="s">
        <v>126</v>
      </c>
      <c r="O84" s="111" t="s">
        <v>126</v>
      </c>
      <c r="P84" s="111" t="s">
        <v>126</v>
      </c>
      <c r="Q84" s="111" t="s">
        <v>126</v>
      </c>
      <c r="R84" s="111" t="s">
        <v>126</v>
      </c>
      <c r="S84" s="111" t="s">
        <v>126</v>
      </c>
      <c r="T84" s="111" t="s">
        <v>126</v>
      </c>
      <c r="U84" s="111" t="s">
        <v>126</v>
      </c>
      <c r="V84" s="111" t="s">
        <v>126</v>
      </c>
      <c r="W84" s="111" t="s">
        <v>126</v>
      </c>
      <c r="X84" s="111" t="s">
        <v>126</v>
      </c>
      <c r="Y84" s="111" t="s">
        <v>126</v>
      </c>
      <c r="Z84" s="333" t="s">
        <v>126</v>
      </c>
      <c r="AA84" s="334" t="s">
        <v>126</v>
      </c>
      <c r="AB84" s="348"/>
      <c r="AC84" s="375">
        <f t="shared" ca="1" si="4"/>
        <v>0</v>
      </c>
    </row>
    <row r="85" spans="1:29" ht="14.25">
      <c r="A85" s="768"/>
      <c r="B85" s="335"/>
      <c r="C85" s="336" t="str">
        <f t="shared" ca="1" si="3"/>
        <v>Kashima_Antlers</v>
      </c>
      <c r="D85" s="368" t="s">
        <v>126</v>
      </c>
      <c r="E85" s="111" t="s">
        <v>126</v>
      </c>
      <c r="F85" s="111" t="s">
        <v>126</v>
      </c>
      <c r="G85" s="111" t="s">
        <v>126</v>
      </c>
      <c r="H85" s="111" t="s">
        <v>126</v>
      </c>
      <c r="I85" s="111" t="s">
        <v>126</v>
      </c>
      <c r="J85" s="111" t="s">
        <v>126</v>
      </c>
      <c r="K85" s="111" t="s">
        <v>126</v>
      </c>
      <c r="L85" s="111" t="s">
        <v>126</v>
      </c>
      <c r="M85" s="111" t="s">
        <v>126</v>
      </c>
      <c r="N85" s="111" t="s">
        <v>126</v>
      </c>
      <c r="O85" s="337" t="s">
        <v>126</v>
      </c>
      <c r="P85" s="111" t="s">
        <v>126</v>
      </c>
      <c r="Q85" s="111" t="s">
        <v>126</v>
      </c>
      <c r="R85" s="111" t="s">
        <v>126</v>
      </c>
      <c r="S85" s="111" t="s">
        <v>126</v>
      </c>
      <c r="T85" s="111" t="s">
        <v>126</v>
      </c>
      <c r="U85" s="111" t="s">
        <v>126</v>
      </c>
      <c r="V85" s="111" t="s">
        <v>126</v>
      </c>
      <c r="W85" s="111" t="s">
        <v>126</v>
      </c>
      <c r="X85" s="111" t="s">
        <v>126</v>
      </c>
      <c r="Y85" s="111" t="s">
        <v>126</v>
      </c>
      <c r="Z85" s="333" t="s">
        <v>126</v>
      </c>
      <c r="AA85" s="334" t="s">
        <v>126</v>
      </c>
      <c r="AB85" s="348"/>
      <c r="AC85" s="375">
        <f t="shared" ca="1" si="4"/>
        <v>0</v>
      </c>
    </row>
    <row r="86" spans="1:29" ht="14.25">
      <c r="A86" s="768"/>
      <c r="B86" s="335"/>
      <c r="C86" s="336" t="str">
        <f t="shared" ca="1" si="3"/>
        <v>Kashiwa_Reysol</v>
      </c>
      <c r="D86" s="368" t="s">
        <v>126</v>
      </c>
      <c r="E86" s="111" t="s">
        <v>126</v>
      </c>
      <c r="F86" s="111" t="s">
        <v>126</v>
      </c>
      <c r="G86" s="111" t="s">
        <v>126</v>
      </c>
      <c r="H86" s="111" t="s">
        <v>126</v>
      </c>
      <c r="I86" s="111" t="s">
        <v>126</v>
      </c>
      <c r="J86" s="111" t="s">
        <v>126</v>
      </c>
      <c r="K86" s="111" t="s">
        <v>126</v>
      </c>
      <c r="L86" s="111" t="s">
        <v>126</v>
      </c>
      <c r="M86" s="111" t="s">
        <v>126</v>
      </c>
      <c r="N86" s="111" t="s">
        <v>126</v>
      </c>
      <c r="O86" s="111" t="s">
        <v>126</v>
      </c>
      <c r="P86" s="337" t="s">
        <v>126</v>
      </c>
      <c r="Q86" s="111" t="s">
        <v>126</v>
      </c>
      <c r="R86" s="111" t="s">
        <v>126</v>
      </c>
      <c r="S86" s="111" t="s">
        <v>126</v>
      </c>
      <c r="T86" s="111" t="s">
        <v>126</v>
      </c>
      <c r="U86" s="111" t="s">
        <v>126</v>
      </c>
      <c r="V86" s="111" t="s">
        <v>126</v>
      </c>
      <c r="W86" s="111" t="s">
        <v>126</v>
      </c>
      <c r="X86" s="111" t="s">
        <v>126</v>
      </c>
      <c r="Y86" s="111" t="s">
        <v>126</v>
      </c>
      <c r="Z86" s="333" t="s">
        <v>126</v>
      </c>
      <c r="AA86" s="334" t="s">
        <v>126</v>
      </c>
      <c r="AB86" s="348"/>
      <c r="AC86" s="375">
        <f t="shared" ca="1" si="4"/>
        <v>0</v>
      </c>
    </row>
    <row r="87" spans="1:29" ht="14.25">
      <c r="A87" s="768"/>
      <c r="B87" s="335"/>
      <c r="C87" s="336" t="str">
        <f t="shared" ca="1" si="3"/>
        <v>Yokohama_F_Marinos</v>
      </c>
      <c r="D87" s="368" t="s">
        <v>126</v>
      </c>
      <c r="E87" s="111" t="s">
        <v>126</v>
      </c>
      <c r="F87" s="111" t="s">
        <v>126</v>
      </c>
      <c r="G87" s="111" t="s">
        <v>126</v>
      </c>
      <c r="H87" s="111" t="s">
        <v>126</v>
      </c>
      <c r="I87" s="111" t="s">
        <v>126</v>
      </c>
      <c r="J87" s="111" t="s">
        <v>126</v>
      </c>
      <c r="K87" s="111" t="s">
        <v>126</v>
      </c>
      <c r="L87" s="111" t="s">
        <v>126</v>
      </c>
      <c r="M87" s="111" t="s">
        <v>126</v>
      </c>
      <c r="N87" s="111" t="s">
        <v>126</v>
      </c>
      <c r="O87" s="111" t="s">
        <v>126</v>
      </c>
      <c r="P87" s="111" t="s">
        <v>126</v>
      </c>
      <c r="Q87" s="337" t="s">
        <v>126</v>
      </c>
      <c r="R87" s="111" t="s">
        <v>126</v>
      </c>
      <c r="S87" s="111" t="s">
        <v>126</v>
      </c>
      <c r="T87" s="111" t="s">
        <v>126</v>
      </c>
      <c r="U87" s="111" t="s">
        <v>126</v>
      </c>
      <c r="V87" s="111" t="s">
        <v>126</v>
      </c>
      <c r="W87" s="111" t="s">
        <v>126</v>
      </c>
      <c r="X87" s="111" t="s">
        <v>126</v>
      </c>
      <c r="Y87" s="111" t="s">
        <v>126</v>
      </c>
      <c r="Z87" s="333" t="s">
        <v>126</v>
      </c>
      <c r="AA87" s="334" t="s">
        <v>126</v>
      </c>
      <c r="AB87" s="348"/>
      <c r="AC87" s="375">
        <f t="shared" ca="1" si="4"/>
        <v>0</v>
      </c>
    </row>
    <row r="88" spans="1:29" ht="14.25">
      <c r="A88" s="768"/>
      <c r="B88" s="335"/>
      <c r="C88" s="336" t="str">
        <f t="shared" ca="1" si="3"/>
        <v>Sanfrecce_Hiroshima</v>
      </c>
      <c r="D88" s="35" t="s">
        <v>126</v>
      </c>
      <c r="E88" s="111" t="s">
        <v>126</v>
      </c>
      <c r="F88" s="111" t="s">
        <v>126</v>
      </c>
      <c r="G88" s="111" t="s">
        <v>126</v>
      </c>
      <c r="H88" s="111" t="s">
        <v>126</v>
      </c>
      <c r="I88" s="111" t="s">
        <v>126</v>
      </c>
      <c r="J88" s="111" t="s">
        <v>126</v>
      </c>
      <c r="K88" s="111" t="s">
        <v>126</v>
      </c>
      <c r="L88" s="111" t="s">
        <v>126</v>
      </c>
      <c r="M88" s="111" t="s">
        <v>126</v>
      </c>
      <c r="N88" s="111" t="s">
        <v>126</v>
      </c>
      <c r="O88" s="111" t="s">
        <v>126</v>
      </c>
      <c r="P88" s="111" t="s">
        <v>126</v>
      </c>
      <c r="Q88" s="111" t="s">
        <v>126</v>
      </c>
      <c r="R88" s="337" t="s">
        <v>126</v>
      </c>
      <c r="S88" s="111" t="s">
        <v>126</v>
      </c>
      <c r="T88" s="111" t="s">
        <v>126</v>
      </c>
      <c r="U88" s="111" t="s">
        <v>126</v>
      </c>
      <c r="V88" s="111" t="s">
        <v>126</v>
      </c>
      <c r="W88" s="111" t="s">
        <v>126</v>
      </c>
      <c r="X88" s="111" t="s">
        <v>126</v>
      </c>
      <c r="Y88" s="111" t="s">
        <v>126</v>
      </c>
      <c r="Z88" s="333" t="s">
        <v>126</v>
      </c>
      <c r="AA88" s="334" t="s">
        <v>126</v>
      </c>
      <c r="AB88" s="348"/>
      <c r="AC88" s="375">
        <f t="shared" ca="1" si="4"/>
        <v>0</v>
      </c>
    </row>
    <row r="89" spans="1:29" ht="14.25">
      <c r="A89" s="768"/>
      <c r="B89" s="335"/>
      <c r="C89" s="336" t="str">
        <f t="shared" ca="1" si="3"/>
        <v>Jubilo_Iwata</v>
      </c>
      <c r="D89" s="368" t="s">
        <v>126</v>
      </c>
      <c r="E89" s="111" t="s">
        <v>126</v>
      </c>
      <c r="F89" s="111" t="s">
        <v>126</v>
      </c>
      <c r="G89" s="111" t="s">
        <v>126</v>
      </c>
      <c r="H89" s="111" t="s">
        <v>126</v>
      </c>
      <c r="I89" s="111" t="s">
        <v>126</v>
      </c>
      <c r="J89" s="111" t="s">
        <v>126</v>
      </c>
      <c r="K89" s="111" t="s">
        <v>126</v>
      </c>
      <c r="L89" s="111" t="s">
        <v>126</v>
      </c>
      <c r="M89" s="111" t="s">
        <v>126</v>
      </c>
      <c r="N89" s="111" t="s">
        <v>126</v>
      </c>
      <c r="O89" s="111" t="s">
        <v>126</v>
      </c>
      <c r="P89" s="111" t="s">
        <v>126</v>
      </c>
      <c r="Q89" s="111" t="s">
        <v>126</v>
      </c>
      <c r="R89" s="111" t="s">
        <v>126</v>
      </c>
      <c r="S89" s="337" t="s">
        <v>126</v>
      </c>
      <c r="T89" s="111" t="s">
        <v>126</v>
      </c>
      <c r="U89" s="111" t="s">
        <v>126</v>
      </c>
      <c r="V89" s="111" t="s">
        <v>126</v>
      </c>
      <c r="W89" s="111" t="s">
        <v>126</v>
      </c>
      <c r="X89" s="111" t="s">
        <v>126</v>
      </c>
      <c r="Y89" s="111" t="s">
        <v>126</v>
      </c>
      <c r="Z89" s="333" t="s">
        <v>126</v>
      </c>
      <c r="AA89" s="334" t="s">
        <v>126</v>
      </c>
      <c r="AB89" s="348"/>
      <c r="AC89" s="375">
        <f t="shared" ca="1" si="4"/>
        <v>0</v>
      </c>
    </row>
    <row r="90" spans="1:29" ht="14.25">
      <c r="A90" s="768"/>
      <c r="B90" s="335"/>
      <c r="C90" s="336" t="str">
        <f t="shared" ca="1" si="3"/>
        <v>Tokyo</v>
      </c>
      <c r="D90" s="368" t="s">
        <v>126</v>
      </c>
      <c r="E90" s="111" t="s">
        <v>126</v>
      </c>
      <c r="F90" s="111" t="s">
        <v>126</v>
      </c>
      <c r="G90" s="111" t="s">
        <v>126</v>
      </c>
      <c r="H90" s="111" t="s">
        <v>126</v>
      </c>
      <c r="I90" s="111" t="s">
        <v>126</v>
      </c>
      <c r="J90" s="111" t="s">
        <v>126</v>
      </c>
      <c r="K90" s="111" t="s">
        <v>126</v>
      </c>
      <c r="L90" s="111" t="s">
        <v>126</v>
      </c>
      <c r="M90" s="111" t="s">
        <v>126</v>
      </c>
      <c r="N90" s="111" t="s">
        <v>126</v>
      </c>
      <c r="O90" s="111" t="s">
        <v>126</v>
      </c>
      <c r="P90" s="111" t="s">
        <v>126</v>
      </c>
      <c r="Q90" s="111" t="s">
        <v>126</v>
      </c>
      <c r="R90" s="111" t="s">
        <v>126</v>
      </c>
      <c r="S90" s="111" t="s">
        <v>126</v>
      </c>
      <c r="T90" s="337" t="s">
        <v>126</v>
      </c>
      <c r="U90" s="111" t="s">
        <v>126</v>
      </c>
      <c r="V90" s="111" t="s">
        <v>126</v>
      </c>
      <c r="W90" s="111" t="s">
        <v>126</v>
      </c>
      <c r="X90" s="111" t="s">
        <v>126</v>
      </c>
      <c r="Y90" s="111" t="s">
        <v>126</v>
      </c>
      <c r="Z90" s="333" t="s">
        <v>126</v>
      </c>
      <c r="AA90" s="334" t="s">
        <v>126</v>
      </c>
      <c r="AB90" s="348"/>
      <c r="AC90" s="375">
        <f t="shared" ca="1" si="4"/>
        <v>0</v>
      </c>
    </row>
    <row r="91" spans="1:29" ht="14.25">
      <c r="A91" s="768"/>
      <c r="B91" s="335"/>
      <c r="C91" s="336" t="str">
        <f t="shared" ca="1" si="3"/>
        <v>Ventforet_Kofu</v>
      </c>
      <c r="D91" s="3" t="s">
        <v>126</v>
      </c>
      <c r="E91" s="111" t="s">
        <v>126</v>
      </c>
      <c r="F91" s="111" t="s">
        <v>126</v>
      </c>
      <c r="G91" s="111" t="s">
        <v>126</v>
      </c>
      <c r="H91" s="111" t="s">
        <v>126</v>
      </c>
      <c r="I91" s="111" t="s">
        <v>126</v>
      </c>
      <c r="J91" s="111" t="s">
        <v>126</v>
      </c>
      <c r="K91" s="111" t="s">
        <v>126</v>
      </c>
      <c r="L91" s="111" t="s">
        <v>126</v>
      </c>
      <c r="M91" s="111" t="s">
        <v>126</v>
      </c>
      <c r="N91" s="111" t="s">
        <v>126</v>
      </c>
      <c r="O91" s="111" t="s">
        <v>126</v>
      </c>
      <c r="P91" s="111" t="s">
        <v>126</v>
      </c>
      <c r="Q91" s="111" t="s">
        <v>126</v>
      </c>
      <c r="R91" s="111" t="s">
        <v>126</v>
      </c>
      <c r="S91" s="111" t="s">
        <v>126</v>
      </c>
      <c r="T91" s="111" t="s">
        <v>126</v>
      </c>
      <c r="U91" s="337" t="s">
        <v>126</v>
      </c>
      <c r="V91" s="111" t="s">
        <v>126</v>
      </c>
      <c r="W91" s="111" t="s">
        <v>126</v>
      </c>
      <c r="X91" s="111" t="s">
        <v>126</v>
      </c>
      <c r="Y91" s="111" t="s">
        <v>126</v>
      </c>
      <c r="Z91" s="333" t="s">
        <v>126</v>
      </c>
      <c r="AA91" s="334" t="s">
        <v>126</v>
      </c>
      <c r="AB91" s="348"/>
      <c r="AC91" s="375">
        <f t="shared" ca="1" si="4"/>
        <v>0</v>
      </c>
    </row>
    <row r="92" spans="1:29" ht="14.25">
      <c r="A92" s="768"/>
      <c r="B92" s="335"/>
      <c r="C92" s="336" t="str">
        <f t="shared" ca="1" si="3"/>
        <v/>
      </c>
      <c r="D92" s="323" t="s">
        <v>126</v>
      </c>
      <c r="E92" s="111" t="s">
        <v>126</v>
      </c>
      <c r="F92" s="111" t="s">
        <v>126</v>
      </c>
      <c r="G92" s="111" t="s">
        <v>126</v>
      </c>
      <c r="H92" s="111" t="s">
        <v>126</v>
      </c>
      <c r="I92" s="111" t="s">
        <v>126</v>
      </c>
      <c r="J92" s="111" t="s">
        <v>126</v>
      </c>
      <c r="K92" s="111" t="s">
        <v>126</v>
      </c>
      <c r="L92" s="111" t="s">
        <v>126</v>
      </c>
      <c r="M92" s="111" t="s">
        <v>126</v>
      </c>
      <c r="N92" s="111" t="s">
        <v>126</v>
      </c>
      <c r="O92" s="111" t="s">
        <v>126</v>
      </c>
      <c r="P92" s="111" t="s">
        <v>126</v>
      </c>
      <c r="Q92" s="111" t="s">
        <v>126</v>
      </c>
      <c r="R92" s="111" t="s">
        <v>126</v>
      </c>
      <c r="S92" s="111" t="s">
        <v>126</v>
      </c>
      <c r="T92" s="111" t="s">
        <v>126</v>
      </c>
      <c r="U92" s="111" t="s">
        <v>126</v>
      </c>
      <c r="V92" s="337" t="s">
        <v>126</v>
      </c>
      <c r="W92" s="111" t="s">
        <v>126</v>
      </c>
      <c r="X92" s="111" t="s">
        <v>126</v>
      </c>
      <c r="Y92" s="111" t="s">
        <v>126</v>
      </c>
      <c r="Z92" s="333" t="s">
        <v>126</v>
      </c>
      <c r="AA92" s="334" t="s">
        <v>126</v>
      </c>
      <c r="AB92" s="348"/>
      <c r="AC92" s="375" t="str">
        <f t="shared" ca="1" si="4"/>
        <v/>
      </c>
    </row>
    <row r="93" spans="1:29" ht="14.25">
      <c r="A93" s="768"/>
      <c r="B93" s="335"/>
      <c r="C93" s="336" t="str">
        <f t="shared" ca="1" si="3"/>
        <v/>
      </c>
      <c r="D93" s="323" t="s">
        <v>126</v>
      </c>
      <c r="E93" s="111" t="s">
        <v>126</v>
      </c>
      <c r="F93" s="111" t="s">
        <v>126</v>
      </c>
      <c r="G93" s="111" t="s">
        <v>126</v>
      </c>
      <c r="H93" s="111" t="s">
        <v>126</v>
      </c>
      <c r="I93" s="111" t="s">
        <v>126</v>
      </c>
      <c r="J93" s="111" t="s">
        <v>126</v>
      </c>
      <c r="K93" s="111" t="s">
        <v>126</v>
      </c>
      <c r="L93" s="111" t="s">
        <v>126</v>
      </c>
      <c r="M93" s="111" t="s">
        <v>126</v>
      </c>
      <c r="N93" s="111" t="s">
        <v>126</v>
      </c>
      <c r="O93" s="111" t="s">
        <v>126</v>
      </c>
      <c r="P93" s="111" t="s">
        <v>126</v>
      </c>
      <c r="Q93" s="111" t="s">
        <v>126</v>
      </c>
      <c r="R93" s="111" t="s">
        <v>126</v>
      </c>
      <c r="S93" s="111" t="s">
        <v>126</v>
      </c>
      <c r="T93" s="111" t="s">
        <v>126</v>
      </c>
      <c r="U93" s="111" t="s">
        <v>126</v>
      </c>
      <c r="V93" s="111" t="s">
        <v>126</v>
      </c>
      <c r="W93" s="337" t="s">
        <v>126</v>
      </c>
      <c r="X93" s="333" t="s">
        <v>126</v>
      </c>
      <c r="Y93" s="333" t="s">
        <v>126</v>
      </c>
      <c r="Z93" s="333" t="s">
        <v>126</v>
      </c>
      <c r="AA93" s="334" t="s">
        <v>126</v>
      </c>
      <c r="AB93" s="348"/>
      <c r="AC93" s="375" t="str">
        <f t="shared" ca="1" si="4"/>
        <v/>
      </c>
    </row>
    <row r="94" spans="1:29" ht="14.25" hidden="1">
      <c r="A94" s="768"/>
      <c r="B94" s="335"/>
      <c r="C94" s="336" t="str">
        <f t="shared" ca="1" si="3"/>
        <v/>
      </c>
      <c r="D94" s="323" t="s">
        <v>126</v>
      </c>
      <c r="E94" s="111" t="s">
        <v>126</v>
      </c>
      <c r="F94" s="111" t="s">
        <v>126</v>
      </c>
      <c r="G94" s="111" t="s">
        <v>126</v>
      </c>
      <c r="H94" s="111" t="s">
        <v>126</v>
      </c>
      <c r="I94" s="111" t="s">
        <v>126</v>
      </c>
      <c r="J94" s="111" t="s">
        <v>126</v>
      </c>
      <c r="K94" s="111" t="s">
        <v>126</v>
      </c>
      <c r="L94" s="111" t="s">
        <v>126</v>
      </c>
      <c r="M94" s="111" t="s">
        <v>126</v>
      </c>
      <c r="N94" s="111" t="s">
        <v>126</v>
      </c>
      <c r="O94" s="111" t="s">
        <v>126</v>
      </c>
      <c r="P94" s="111" t="s">
        <v>126</v>
      </c>
      <c r="Q94" s="111" t="s">
        <v>126</v>
      </c>
      <c r="R94" s="111" t="s">
        <v>126</v>
      </c>
      <c r="S94" s="111" t="s">
        <v>126</v>
      </c>
      <c r="T94" s="111" t="s">
        <v>126</v>
      </c>
      <c r="U94" s="111" t="s">
        <v>126</v>
      </c>
      <c r="V94" s="111" t="s">
        <v>126</v>
      </c>
      <c r="W94" s="111" t="s">
        <v>126</v>
      </c>
      <c r="X94" s="337" t="s">
        <v>126</v>
      </c>
      <c r="Y94" s="333" t="s">
        <v>126</v>
      </c>
      <c r="Z94" s="333" t="s">
        <v>126</v>
      </c>
      <c r="AA94" s="334" t="s">
        <v>126</v>
      </c>
      <c r="AB94" s="348"/>
      <c r="AC94" s="375" t="str">
        <f t="shared" ca="1" si="4"/>
        <v/>
      </c>
    </row>
    <row r="95" spans="1:29" ht="14.25" hidden="1">
      <c r="A95" s="768"/>
      <c r="B95" s="335"/>
      <c r="C95" s="336" t="str">
        <f t="shared" ca="1" si="3"/>
        <v/>
      </c>
      <c r="D95" s="323" t="s">
        <v>126</v>
      </c>
      <c r="E95" s="333" t="s">
        <v>126</v>
      </c>
      <c r="F95" s="333" t="s">
        <v>126</v>
      </c>
      <c r="G95" s="333" t="s">
        <v>126</v>
      </c>
      <c r="H95" s="333" t="s">
        <v>126</v>
      </c>
      <c r="I95" s="333" t="s">
        <v>126</v>
      </c>
      <c r="J95" s="333" t="s">
        <v>126</v>
      </c>
      <c r="K95" s="333" t="s">
        <v>126</v>
      </c>
      <c r="L95" s="333" t="s">
        <v>126</v>
      </c>
      <c r="M95" s="333" t="s">
        <v>126</v>
      </c>
      <c r="N95" s="333" t="s">
        <v>126</v>
      </c>
      <c r="O95" s="333" t="s">
        <v>126</v>
      </c>
      <c r="P95" s="333" t="s">
        <v>126</v>
      </c>
      <c r="Q95" s="333" t="s">
        <v>126</v>
      </c>
      <c r="R95" s="333" t="s">
        <v>126</v>
      </c>
      <c r="S95" s="333" t="s">
        <v>126</v>
      </c>
      <c r="T95" s="333" t="s">
        <v>126</v>
      </c>
      <c r="U95" s="333" t="s">
        <v>126</v>
      </c>
      <c r="V95" s="333" t="s">
        <v>126</v>
      </c>
      <c r="W95" s="333" t="s">
        <v>126</v>
      </c>
      <c r="X95" s="333" t="s">
        <v>126</v>
      </c>
      <c r="Y95" s="337" t="s">
        <v>126</v>
      </c>
      <c r="Z95" s="333" t="s">
        <v>126</v>
      </c>
      <c r="AA95" s="334" t="s">
        <v>126</v>
      </c>
      <c r="AB95" s="348"/>
      <c r="AC95" s="375" t="str">
        <f t="shared" ca="1" si="4"/>
        <v/>
      </c>
    </row>
    <row r="96" spans="1:29" ht="14.25" hidden="1">
      <c r="A96" s="768"/>
      <c r="B96" s="335"/>
      <c r="C96" s="336" t="str">
        <f t="shared" ca="1" si="3"/>
        <v/>
      </c>
      <c r="D96" s="323" t="s">
        <v>126</v>
      </c>
      <c r="E96" s="333" t="s">
        <v>126</v>
      </c>
      <c r="F96" s="333" t="s">
        <v>126</v>
      </c>
      <c r="G96" s="333" t="s">
        <v>126</v>
      </c>
      <c r="H96" s="333" t="s">
        <v>126</v>
      </c>
      <c r="I96" s="333" t="s">
        <v>126</v>
      </c>
      <c r="J96" s="333" t="s">
        <v>126</v>
      </c>
      <c r="K96" s="333" t="s">
        <v>126</v>
      </c>
      <c r="L96" s="333" t="s">
        <v>126</v>
      </c>
      <c r="M96" s="333" t="s">
        <v>126</v>
      </c>
      <c r="N96" s="333" t="s">
        <v>126</v>
      </c>
      <c r="O96" s="333" t="s">
        <v>126</v>
      </c>
      <c r="P96" s="333" t="s">
        <v>126</v>
      </c>
      <c r="Q96" s="333" t="s">
        <v>126</v>
      </c>
      <c r="R96" s="333" t="s">
        <v>126</v>
      </c>
      <c r="S96" s="333" t="s">
        <v>126</v>
      </c>
      <c r="T96" s="333" t="s">
        <v>126</v>
      </c>
      <c r="U96" s="333" t="s">
        <v>126</v>
      </c>
      <c r="V96" s="333" t="s">
        <v>126</v>
      </c>
      <c r="W96" s="333" t="s">
        <v>126</v>
      </c>
      <c r="X96" s="333" t="s">
        <v>126</v>
      </c>
      <c r="Y96" s="333" t="s">
        <v>126</v>
      </c>
      <c r="Z96" s="337" t="s">
        <v>126</v>
      </c>
      <c r="AA96" s="334" t="s">
        <v>126</v>
      </c>
      <c r="AB96" s="348"/>
      <c r="AC96" s="375" t="str">
        <f t="shared" ca="1" si="4"/>
        <v/>
      </c>
    </row>
    <row r="97" spans="1:32" ht="14.25" hidden="1">
      <c r="A97" s="769"/>
      <c r="B97" s="232"/>
      <c r="C97" s="338" t="str">
        <f t="shared" ca="1" si="3"/>
        <v/>
      </c>
      <c r="D97" s="339" t="s">
        <v>126</v>
      </c>
      <c r="E97" s="340" t="s">
        <v>126</v>
      </c>
      <c r="F97" s="340" t="s">
        <v>126</v>
      </c>
      <c r="G97" s="340" t="s">
        <v>126</v>
      </c>
      <c r="H97" s="340" t="s">
        <v>126</v>
      </c>
      <c r="I97" s="340" t="s">
        <v>126</v>
      </c>
      <c r="J97" s="340" t="s">
        <v>126</v>
      </c>
      <c r="K97" s="340" t="s">
        <v>126</v>
      </c>
      <c r="L97" s="340" t="s">
        <v>126</v>
      </c>
      <c r="M97" s="340" t="s">
        <v>126</v>
      </c>
      <c r="N97" s="340" t="s">
        <v>126</v>
      </c>
      <c r="O97" s="340" t="s">
        <v>126</v>
      </c>
      <c r="P97" s="340" t="s">
        <v>126</v>
      </c>
      <c r="Q97" s="340" t="s">
        <v>126</v>
      </c>
      <c r="R97" s="340" t="s">
        <v>126</v>
      </c>
      <c r="S97" s="340" t="s">
        <v>126</v>
      </c>
      <c r="T97" s="340" t="s">
        <v>126</v>
      </c>
      <c r="U97" s="340" t="s">
        <v>126</v>
      </c>
      <c r="V97" s="340" t="s">
        <v>126</v>
      </c>
      <c r="W97" s="340" t="s">
        <v>126</v>
      </c>
      <c r="X97" s="340" t="s">
        <v>126</v>
      </c>
      <c r="Y97" s="340" t="s">
        <v>126</v>
      </c>
      <c r="Z97" s="340" t="s">
        <v>126</v>
      </c>
      <c r="AA97" s="341" t="s">
        <v>126</v>
      </c>
      <c r="AB97" s="348"/>
      <c r="AC97" s="376" t="str">
        <f t="shared" ca="1" si="4"/>
        <v/>
      </c>
    </row>
    <row r="98" spans="1:32" ht="25.5">
      <c r="C98" s="377" t="s">
        <v>145</v>
      </c>
      <c r="D98" s="316">
        <f ca="1">IF(D3="","",SUM(D74:D97)*-1)</f>
        <v>0</v>
      </c>
      <c r="E98" s="316">
        <f t="shared" ref="E98:AA98" ca="1" si="5">IF(E3="","",SUM(E74:E97)*-1)</f>
        <v>0</v>
      </c>
      <c r="F98" s="316">
        <f t="shared" ca="1" si="5"/>
        <v>0</v>
      </c>
      <c r="G98" s="316">
        <f t="shared" ca="1" si="5"/>
        <v>0</v>
      </c>
      <c r="H98" s="316">
        <f t="shared" ca="1" si="5"/>
        <v>0</v>
      </c>
      <c r="I98" s="316">
        <f t="shared" ca="1" si="5"/>
        <v>0</v>
      </c>
      <c r="J98" s="316">
        <f t="shared" ca="1" si="5"/>
        <v>0</v>
      </c>
      <c r="K98" s="316">
        <f t="shared" ca="1" si="5"/>
        <v>0</v>
      </c>
      <c r="L98" s="316">
        <f t="shared" ca="1" si="5"/>
        <v>0</v>
      </c>
      <c r="M98" s="316">
        <f t="shared" ca="1" si="5"/>
        <v>0</v>
      </c>
      <c r="N98" s="316">
        <f t="shared" ca="1" si="5"/>
        <v>0</v>
      </c>
      <c r="O98" s="316">
        <f t="shared" ca="1" si="5"/>
        <v>0</v>
      </c>
      <c r="P98" s="316">
        <f t="shared" ca="1" si="5"/>
        <v>0</v>
      </c>
      <c r="Q98" s="316">
        <f t="shared" ca="1" si="5"/>
        <v>0</v>
      </c>
      <c r="R98" s="316">
        <f t="shared" ca="1" si="5"/>
        <v>0</v>
      </c>
      <c r="S98" s="316">
        <f t="shared" ca="1" si="5"/>
        <v>0</v>
      </c>
      <c r="T98" s="316">
        <f t="shared" ca="1" si="5"/>
        <v>0</v>
      </c>
      <c r="U98" s="316">
        <f t="shared" ca="1" si="5"/>
        <v>0</v>
      </c>
      <c r="V98" s="316" t="str">
        <f t="shared" ca="1" si="5"/>
        <v/>
      </c>
      <c r="W98" s="316" t="str">
        <f t="shared" ca="1" si="5"/>
        <v/>
      </c>
      <c r="X98" s="316" t="str">
        <f t="shared" ca="1" si="5"/>
        <v/>
      </c>
      <c r="Y98" s="316" t="str">
        <f t="shared" ca="1" si="5"/>
        <v/>
      </c>
      <c r="Z98" s="316" t="str">
        <f t="shared" ca="1" si="5"/>
        <v/>
      </c>
      <c r="AA98" s="317" t="str">
        <f t="shared" ca="1" si="5"/>
        <v/>
      </c>
      <c r="AB98" s="323" t="str">
        <f>IF(AB3="","",SUM(AB74:AB97))</f>
        <v/>
      </c>
      <c r="AC98" s="378" t="str">
        <f ca="1">"home: "&amp;SUM(AC74:AC97)</f>
        <v>home: 0</v>
      </c>
    </row>
    <row r="101" spans="1:32">
      <c r="B101" s="778" t="s">
        <v>146</v>
      </c>
      <c r="C101" s="240"/>
      <c r="D101" s="379">
        <v>1</v>
      </c>
      <c r="E101" s="344">
        <v>2</v>
      </c>
      <c r="F101" s="344">
        <v>3</v>
      </c>
      <c r="G101" s="344">
        <v>4</v>
      </c>
      <c r="H101" s="344">
        <v>5</v>
      </c>
      <c r="I101" s="344">
        <v>6</v>
      </c>
      <c r="J101" s="344">
        <v>7</v>
      </c>
      <c r="K101" s="344">
        <v>8</v>
      </c>
      <c r="L101" s="344">
        <v>9</v>
      </c>
      <c r="M101" s="344">
        <v>10</v>
      </c>
      <c r="N101" s="344">
        <v>11</v>
      </c>
      <c r="O101" s="344">
        <v>12</v>
      </c>
      <c r="P101" s="344">
        <v>13</v>
      </c>
      <c r="Q101" s="344">
        <v>14</v>
      </c>
      <c r="R101" s="344">
        <v>15</v>
      </c>
      <c r="S101" s="344">
        <v>16</v>
      </c>
      <c r="T101" s="344">
        <v>17</v>
      </c>
      <c r="U101" s="344">
        <v>18</v>
      </c>
      <c r="V101" s="344">
        <v>19</v>
      </c>
      <c r="W101" s="344">
        <v>20</v>
      </c>
      <c r="X101" s="344">
        <v>21</v>
      </c>
      <c r="Y101" s="344">
        <v>22</v>
      </c>
      <c r="Z101" s="344">
        <v>23</v>
      </c>
      <c r="AA101" s="347">
        <v>24</v>
      </c>
    </row>
    <row r="102" spans="1:32" ht="112.5">
      <c r="B102" s="766"/>
      <c r="C102" s="232" t="s">
        <v>147</v>
      </c>
      <c r="D102" s="321" t="str">
        <f ca="1">IF($C103="","",$C103)</f>
        <v>Kawasaki_Frontale</v>
      </c>
      <c r="E102" s="321" t="str">
        <f ca="1">IF($C104="","",$C104)</f>
        <v>Kashima_Antlers</v>
      </c>
      <c r="F102" s="321" t="str">
        <f ca="1">IF($C105="","",$C105)</f>
        <v>Cerezo_Osaka</v>
      </c>
      <c r="G102" s="321" t="str">
        <f ca="1">IF($C106="","",$C106)</f>
        <v>Kashiwa_Reysol</v>
      </c>
      <c r="H102" s="321" t="str">
        <f ca="1">IF($C107="","",$C107)</f>
        <v>Yokohama_F_Marinos</v>
      </c>
      <c r="I102" s="321" t="str">
        <f ca="1">IF($C108="","",$C108)</f>
        <v>Jubilo_Iwata</v>
      </c>
      <c r="J102" s="321" t="str">
        <f ca="1">IF($C109="","",$C109)</f>
        <v>Urawa_Reds</v>
      </c>
      <c r="K102" s="321" t="str">
        <f ca="1">IF($C110="","",$C110)</f>
        <v>Sagan_Tosu</v>
      </c>
      <c r="L102" s="321" t="str">
        <f ca="1">IF($C111="","",$C111)</f>
        <v>Vissel_Kobe</v>
      </c>
      <c r="M102" s="321" t="str">
        <f ca="1">IF($C112="","",$C112)</f>
        <v>Gamba_Osaka</v>
      </c>
      <c r="N102" s="321" t="str">
        <f ca="1">IF($C113="","",$C113)</f>
        <v xml:space="preserve"> Consadole_Sapporo</v>
      </c>
      <c r="O102" s="321" t="str">
        <f ca="1">IF($C114="","",$C114)</f>
        <v>Vegalta_Sendai</v>
      </c>
      <c r="P102" s="321" t="str">
        <f ca="1">IF($C115="","",$C115)</f>
        <v>Tokyo</v>
      </c>
      <c r="Q102" s="321" t="str">
        <f ca="1">IF($C116="","",$C116)</f>
        <v>Shimizu_S_Pulse</v>
      </c>
      <c r="R102" s="321" t="str">
        <f ca="1">IF($C117="","",$C117)</f>
        <v>Sanfrecce_Hiroshima</v>
      </c>
      <c r="S102" s="321" t="str">
        <f ca="1">IF($C118="","",$C118)</f>
        <v>Ventforet_Kofu</v>
      </c>
      <c r="T102" s="321" t="str">
        <f ca="1">IF($C119="","",$C119)</f>
        <v>Albirex_Niigata</v>
      </c>
      <c r="U102" s="321" t="str">
        <f ca="1">IF($C120="","",$C120)</f>
        <v>Omiya_Ardija</v>
      </c>
      <c r="V102" s="321" t="str">
        <f ca="1">IF($C121="","",$C121)</f>
        <v/>
      </c>
      <c r="W102" s="321" t="str">
        <f ca="1">IF($C122="","",$C122)</f>
        <v/>
      </c>
      <c r="X102" s="321" t="str">
        <f ca="1">IF($C123="","",$C123)</f>
        <v/>
      </c>
      <c r="Y102" s="321" t="str">
        <f ca="1">IF($C124="","",$C124)</f>
        <v/>
      </c>
      <c r="Z102" s="321" t="str">
        <f ca="1">IF($C125="","",$C125)</f>
        <v/>
      </c>
      <c r="AA102" s="322" t="str">
        <f ca="1">IF($C126="","",$C126)</f>
        <v/>
      </c>
      <c r="AC102" s="320" t="str">
        <f>AC3</f>
        <v>Home Lo  %</v>
      </c>
      <c r="AD102" s="321" t="s">
        <v>148</v>
      </c>
      <c r="AE102" s="321" t="s">
        <v>149</v>
      </c>
      <c r="AF102" s="322" t="s">
        <v>150</v>
      </c>
    </row>
    <row r="103" spans="1:32">
      <c r="B103" s="327">
        <v>1</v>
      </c>
      <c r="C103" s="240" t="str">
        <f ca="1">IF(B103&gt;MAX($B$4:$B$27),"",VLOOKUP(B103,$B$4:$C$27,2,FALSE))</f>
        <v>Kawasaki_Frontale</v>
      </c>
      <c r="D103" s="3" t="str">
        <f ca="1">HLOOKUP(D$102,$D$3:$AA$27,MATCH($C103,$C$4:$C$27,0)+1,FALSE)</f>
        <v/>
      </c>
      <c r="E103" s="3" t="str">
        <f ca="1">HLOOKUP(E$102,$D$3:$AA$27,MATCH($C103,$C$4:$C$27,0)+1,FALSE)</f>
        <v/>
      </c>
      <c r="F103" s="3" t="str">
        <f t="shared" ref="F103:AA115" ca="1" si="6">HLOOKUP(F$102,$D$3:$AA$27,MATCH($C103,$C$4:$C$27,0)+1,FALSE)</f>
        <v/>
      </c>
      <c r="G103" s="3" t="str">
        <f t="shared" ca="1" si="6"/>
        <v/>
      </c>
      <c r="H103" s="3" t="str">
        <f t="shared" ca="1" si="6"/>
        <v/>
      </c>
      <c r="I103" s="3" t="str">
        <f t="shared" ca="1" si="6"/>
        <v/>
      </c>
      <c r="J103" s="3" t="str">
        <f t="shared" ca="1" si="6"/>
        <v/>
      </c>
      <c r="K103" s="3" t="str">
        <f t="shared" ca="1" si="6"/>
        <v/>
      </c>
      <c r="L103" s="3" t="str">
        <f t="shared" ca="1" si="6"/>
        <v/>
      </c>
      <c r="M103" s="3" t="str">
        <f t="shared" ca="1" si="6"/>
        <v/>
      </c>
      <c r="N103" s="3" t="str">
        <f t="shared" ca="1" si="6"/>
        <v/>
      </c>
      <c r="O103" s="3" t="str">
        <f t="shared" ca="1" si="6"/>
        <v/>
      </c>
      <c r="P103" s="3" t="str">
        <f t="shared" ca="1" si="6"/>
        <v/>
      </c>
      <c r="Q103" s="3" t="str">
        <f t="shared" ca="1" si="6"/>
        <v/>
      </c>
      <c r="R103" s="3" t="str">
        <f t="shared" ca="1" si="6"/>
        <v/>
      </c>
      <c r="S103" s="3" t="str">
        <f t="shared" ca="1" si="6"/>
        <v/>
      </c>
      <c r="T103" s="3" t="str">
        <f t="shared" ca="1" si="6"/>
        <v/>
      </c>
      <c r="U103" s="3" t="str">
        <f t="shared" ca="1" si="6"/>
        <v/>
      </c>
      <c r="V103" s="3" t="str">
        <f t="shared" ca="1" si="6"/>
        <v/>
      </c>
      <c r="W103" s="3" t="str">
        <f t="shared" ca="1" si="6"/>
        <v/>
      </c>
      <c r="X103" s="3" t="str">
        <f t="shared" ca="1" si="6"/>
        <v/>
      </c>
      <c r="Y103" s="3" t="str">
        <f t="shared" ca="1" si="6"/>
        <v/>
      </c>
      <c r="Z103" s="3" t="str">
        <f t="shared" ca="1" si="6"/>
        <v/>
      </c>
      <c r="AA103" s="3" t="str">
        <f t="shared" ca="1" si="6"/>
        <v/>
      </c>
      <c r="AC103" s="332">
        <f ca="1">IF($C103="","",VLOOKUP($C103,$C$4:$AF$27,27,FALSE))</f>
        <v>0.29411764705882354</v>
      </c>
      <c r="AD103" s="333">
        <f ca="1">IF($C103="","",VLOOKUP($C103,$C$4:$AF$27,28,FALSE))</f>
        <v>2.5882352941176472</v>
      </c>
      <c r="AE103" s="333">
        <f ca="1">IF($C103="","",VLOOKUP($C103,$C$4:$AF$27,29,FALSE))</f>
        <v>1</v>
      </c>
      <c r="AF103" s="334">
        <f ca="1">IF($C103="","",VLOOKUP($C103,$C$4:$AF$27,30,FALSE))</f>
        <v>3.5882352941176472</v>
      </c>
    </row>
    <row r="104" spans="1:32">
      <c r="B104" s="348">
        <v>2</v>
      </c>
      <c r="C104" s="335" t="str">
        <f t="shared" ref="C104:C126" ca="1" si="7">IF(B104&gt;MAX($B$4:$B$27),"",VLOOKUP(B104,$B$4:$C$27,2,FALSE))</f>
        <v>Kashima_Antlers</v>
      </c>
      <c r="D104" s="3" t="str">
        <f t="shared" ref="D104:T126" ca="1" si="8">HLOOKUP(D$102,$D$3:$AA$27,MATCH($C104,$C$4:$C$27,0)+1,FALSE)</f>
        <v/>
      </c>
      <c r="E104" s="3" t="str">
        <f t="shared" ca="1" si="8"/>
        <v/>
      </c>
      <c r="F104" s="3" t="str">
        <f t="shared" ca="1" si="8"/>
        <v/>
      </c>
      <c r="G104" s="3" t="str">
        <f t="shared" ca="1" si="8"/>
        <v/>
      </c>
      <c r="H104" s="3" t="str">
        <f t="shared" ca="1" si="8"/>
        <v/>
      </c>
      <c r="I104" s="3" t="str">
        <f t="shared" ca="1" si="8"/>
        <v/>
      </c>
      <c r="J104" s="3" t="str">
        <f t="shared" ca="1" si="8"/>
        <v/>
      </c>
      <c r="K104" s="3" t="str">
        <f t="shared" ca="1" si="8"/>
        <v/>
      </c>
      <c r="L104" s="3" t="str">
        <f t="shared" ca="1" si="8"/>
        <v/>
      </c>
      <c r="M104" s="3" t="str">
        <f t="shared" ca="1" si="8"/>
        <v/>
      </c>
      <c r="N104" s="3" t="str">
        <f t="shared" ca="1" si="8"/>
        <v/>
      </c>
      <c r="O104" s="3" t="str">
        <f t="shared" ca="1" si="8"/>
        <v/>
      </c>
      <c r="P104" s="3" t="str">
        <f t="shared" ca="1" si="8"/>
        <v/>
      </c>
      <c r="Q104" s="3" t="str">
        <f t="shared" ca="1" si="8"/>
        <v/>
      </c>
      <c r="R104" s="3" t="str">
        <f t="shared" ca="1" si="8"/>
        <v/>
      </c>
      <c r="S104" s="3" t="str">
        <f t="shared" ca="1" si="8"/>
        <v/>
      </c>
      <c r="T104" s="3" t="str">
        <f t="shared" ca="1" si="8"/>
        <v/>
      </c>
      <c r="U104" s="3" t="str">
        <f t="shared" ca="1" si="6"/>
        <v/>
      </c>
      <c r="V104" s="3" t="str">
        <f t="shared" ca="1" si="6"/>
        <v/>
      </c>
      <c r="W104" s="3" t="str">
        <f t="shared" ca="1" si="6"/>
        <v/>
      </c>
      <c r="X104" s="3" t="str">
        <f t="shared" ca="1" si="6"/>
        <v/>
      </c>
      <c r="Y104" s="3" t="str">
        <f t="shared" ca="1" si="6"/>
        <v/>
      </c>
      <c r="Z104" s="3" t="str">
        <f t="shared" ca="1" si="6"/>
        <v/>
      </c>
      <c r="AA104" s="3" t="str">
        <f t="shared" ca="1" si="6"/>
        <v/>
      </c>
      <c r="AC104" s="332">
        <f t="shared" ref="AC104:AC126" ca="1" si="9">IF($C104="","",VLOOKUP($C104,$C$4:$AF$27,27,FALSE))</f>
        <v>0.58823529411764708</v>
      </c>
      <c r="AD104" s="333">
        <f t="shared" ref="AD104:AD126" ca="1" si="10">IF($C104="","",VLOOKUP($C104,$C$4:$AF$27,28,FALSE))</f>
        <v>1.2941176470588236</v>
      </c>
      <c r="AE104" s="333">
        <f t="shared" ref="AE104:AE126" ca="1" si="11">IF($C104="","",VLOOKUP($C104,$C$4:$AF$27,29,FALSE))</f>
        <v>0.70588235294117652</v>
      </c>
      <c r="AF104" s="334">
        <f t="shared" ref="AF104:AF126" ca="1" si="12">IF($C104="","",VLOOKUP($C104,$C$4:$AF$27,30,FALSE))</f>
        <v>2</v>
      </c>
    </row>
    <row r="105" spans="1:32">
      <c r="B105" s="348">
        <v>3</v>
      </c>
      <c r="C105" s="335" t="str">
        <f t="shared" ca="1" si="7"/>
        <v>Cerezo_Osaka</v>
      </c>
      <c r="D105" s="3" t="str">
        <f t="shared" ca="1" si="8"/>
        <v/>
      </c>
      <c r="E105" s="3" t="str">
        <f t="shared" ca="1" si="8"/>
        <v/>
      </c>
      <c r="F105" s="3" t="str">
        <f t="shared" ca="1" si="6"/>
        <v/>
      </c>
      <c r="G105" s="3" t="str">
        <f t="shared" ca="1" si="6"/>
        <v/>
      </c>
      <c r="H105" s="3" t="str">
        <f t="shared" ca="1" si="6"/>
        <v/>
      </c>
      <c r="I105" s="3" t="str">
        <f t="shared" ca="1" si="6"/>
        <v/>
      </c>
      <c r="J105" s="3" t="str">
        <f t="shared" ca="1" si="6"/>
        <v/>
      </c>
      <c r="K105" s="3" t="str">
        <f t="shared" ca="1" si="6"/>
        <v/>
      </c>
      <c r="L105" s="3" t="str">
        <f t="shared" ca="1" si="6"/>
        <v/>
      </c>
      <c r="M105" s="3" t="str">
        <f t="shared" ca="1" si="6"/>
        <v/>
      </c>
      <c r="N105" s="3" t="str">
        <f t="shared" ca="1" si="6"/>
        <v/>
      </c>
      <c r="O105" s="3" t="str">
        <f t="shared" ca="1" si="6"/>
        <v/>
      </c>
      <c r="P105" s="3" t="str">
        <f t="shared" ca="1" si="6"/>
        <v/>
      </c>
      <c r="Q105" s="3" t="str">
        <f t="shared" ca="1" si="6"/>
        <v/>
      </c>
      <c r="R105" s="3" t="str">
        <f t="shared" ca="1" si="6"/>
        <v/>
      </c>
      <c r="S105" s="3" t="str">
        <f t="shared" ca="1" si="6"/>
        <v/>
      </c>
      <c r="T105" s="3" t="str">
        <f t="shared" ca="1" si="6"/>
        <v/>
      </c>
      <c r="U105" s="3" t="str">
        <f t="shared" ca="1" si="6"/>
        <v/>
      </c>
      <c r="V105" s="3" t="str">
        <f t="shared" ca="1" si="6"/>
        <v/>
      </c>
      <c r="W105" s="3" t="str">
        <f t="shared" ca="1" si="6"/>
        <v/>
      </c>
      <c r="X105" s="3" t="str">
        <f t="shared" ca="1" si="6"/>
        <v/>
      </c>
      <c r="Y105" s="3" t="str">
        <f t="shared" ca="1" si="6"/>
        <v/>
      </c>
      <c r="Z105" s="3" t="str">
        <f t="shared" ca="1" si="6"/>
        <v/>
      </c>
      <c r="AA105" s="3" t="str">
        <f t="shared" ca="1" si="6"/>
        <v/>
      </c>
      <c r="AC105" s="332">
        <f t="shared" ca="1" si="9"/>
        <v>0.41176470588235292</v>
      </c>
      <c r="AD105" s="333">
        <f t="shared" ca="1" si="10"/>
        <v>2.1764705882352939</v>
      </c>
      <c r="AE105" s="333">
        <f t="shared" ca="1" si="11"/>
        <v>1</v>
      </c>
      <c r="AF105" s="334">
        <f t="shared" ca="1" si="12"/>
        <v>3.1764705882352939</v>
      </c>
    </row>
    <row r="106" spans="1:32">
      <c r="B106" s="348">
        <v>4</v>
      </c>
      <c r="C106" s="335" t="str">
        <f t="shared" ca="1" si="7"/>
        <v>Kashiwa_Reysol</v>
      </c>
      <c r="D106" s="3" t="str">
        <f t="shared" ca="1" si="8"/>
        <v/>
      </c>
      <c r="E106" s="3" t="str">
        <f t="shared" ca="1" si="8"/>
        <v/>
      </c>
      <c r="F106" s="3" t="str">
        <f t="shared" ca="1" si="6"/>
        <v/>
      </c>
      <c r="G106" s="3" t="str">
        <f t="shared" ca="1" si="6"/>
        <v/>
      </c>
      <c r="H106" s="3" t="str">
        <f t="shared" ca="1" si="6"/>
        <v/>
      </c>
      <c r="I106" s="3" t="str">
        <f t="shared" ca="1" si="6"/>
        <v/>
      </c>
      <c r="J106" s="3" t="str">
        <f t="shared" ca="1" si="6"/>
        <v/>
      </c>
      <c r="K106" s="3" t="str">
        <f t="shared" ca="1" si="6"/>
        <v/>
      </c>
      <c r="L106" s="3" t="str">
        <f t="shared" ca="1" si="6"/>
        <v/>
      </c>
      <c r="M106" s="3" t="str">
        <f t="shared" ca="1" si="6"/>
        <v/>
      </c>
      <c r="N106" s="3" t="str">
        <f t="shared" ca="1" si="6"/>
        <v/>
      </c>
      <c r="O106" s="3" t="str">
        <f t="shared" ca="1" si="6"/>
        <v/>
      </c>
      <c r="P106" s="3" t="str">
        <f t="shared" ca="1" si="6"/>
        <v/>
      </c>
      <c r="Q106" s="3" t="str">
        <f t="shared" ca="1" si="6"/>
        <v/>
      </c>
      <c r="R106" s="3" t="str">
        <f t="shared" ca="1" si="6"/>
        <v/>
      </c>
      <c r="S106" s="3" t="str">
        <f t="shared" ca="1" si="6"/>
        <v/>
      </c>
      <c r="T106" s="3" t="str">
        <f t="shared" ca="1" si="6"/>
        <v/>
      </c>
      <c r="U106" s="3" t="str">
        <f t="shared" ca="1" si="6"/>
        <v/>
      </c>
      <c r="V106" s="3" t="str">
        <f t="shared" ca="1" si="6"/>
        <v/>
      </c>
      <c r="W106" s="3" t="str">
        <f t="shared" ca="1" si="6"/>
        <v/>
      </c>
      <c r="X106" s="3" t="str">
        <f t="shared" ca="1" si="6"/>
        <v/>
      </c>
      <c r="Y106" s="3" t="str">
        <f t="shared" ca="1" si="6"/>
        <v/>
      </c>
      <c r="Z106" s="3" t="str">
        <f t="shared" ca="1" si="6"/>
        <v/>
      </c>
      <c r="AA106" s="3" t="str">
        <f t="shared" ca="1" si="6"/>
        <v/>
      </c>
      <c r="AC106" s="332">
        <f t="shared" ca="1" si="9"/>
        <v>0.58823529411764708</v>
      </c>
      <c r="AD106" s="333">
        <f t="shared" ca="1" si="10"/>
        <v>1.4705882352941178</v>
      </c>
      <c r="AE106" s="333">
        <f t="shared" ca="1" si="11"/>
        <v>1.0588235294117647</v>
      </c>
      <c r="AF106" s="334">
        <f t="shared" ca="1" si="12"/>
        <v>2.5294117647058822</v>
      </c>
    </row>
    <row r="107" spans="1:32">
      <c r="B107" s="348">
        <v>5</v>
      </c>
      <c r="C107" s="335" t="str">
        <f t="shared" ca="1" si="7"/>
        <v>Yokohama_F_Marinos</v>
      </c>
      <c r="D107" s="3" t="str">
        <f t="shared" ca="1" si="8"/>
        <v/>
      </c>
      <c r="E107" s="3" t="str">
        <f t="shared" ca="1" si="8"/>
        <v/>
      </c>
      <c r="F107" s="3" t="str">
        <f t="shared" ca="1" si="6"/>
        <v/>
      </c>
      <c r="G107" s="3" t="str">
        <f t="shared" ca="1" si="6"/>
        <v/>
      </c>
      <c r="H107" s="3" t="str">
        <f t="shared" ca="1" si="6"/>
        <v/>
      </c>
      <c r="I107" s="3" t="str">
        <f t="shared" ca="1" si="6"/>
        <v/>
      </c>
      <c r="J107" s="3" t="str">
        <f t="shared" ca="1" si="6"/>
        <v/>
      </c>
      <c r="K107" s="3" t="str">
        <f t="shared" ca="1" si="6"/>
        <v/>
      </c>
      <c r="L107" s="3" t="str">
        <f t="shared" ca="1" si="6"/>
        <v/>
      </c>
      <c r="M107" s="3" t="str">
        <f t="shared" ca="1" si="6"/>
        <v/>
      </c>
      <c r="N107" s="3" t="str">
        <f t="shared" ca="1" si="6"/>
        <v/>
      </c>
      <c r="O107" s="3" t="str">
        <f t="shared" ca="1" si="6"/>
        <v/>
      </c>
      <c r="P107" s="3" t="str">
        <f t="shared" ca="1" si="6"/>
        <v/>
      </c>
      <c r="Q107" s="3" t="str">
        <f t="shared" ca="1" si="6"/>
        <v/>
      </c>
      <c r="R107" s="3" t="str">
        <f t="shared" ca="1" si="6"/>
        <v/>
      </c>
      <c r="S107" s="3" t="str">
        <f t="shared" ca="1" si="6"/>
        <v/>
      </c>
      <c r="T107" s="3" t="str">
        <f t="shared" ca="1" si="6"/>
        <v/>
      </c>
      <c r="U107" s="3" t="str">
        <f t="shared" ca="1" si="6"/>
        <v/>
      </c>
      <c r="V107" s="3" t="str">
        <f t="shared" ca="1" si="6"/>
        <v/>
      </c>
      <c r="W107" s="3" t="str">
        <f t="shared" ca="1" si="6"/>
        <v/>
      </c>
      <c r="X107" s="3" t="str">
        <f t="shared" ca="1" si="6"/>
        <v/>
      </c>
      <c r="Y107" s="3" t="str">
        <f t="shared" ca="1" si="6"/>
        <v/>
      </c>
      <c r="Z107" s="3" t="str">
        <f t="shared" ca="1" si="6"/>
        <v/>
      </c>
      <c r="AA107" s="3" t="str">
        <f t="shared" ca="1" si="6"/>
        <v/>
      </c>
      <c r="AC107" s="332">
        <f t="shared" ca="1" si="9"/>
        <v>0.6470588235294118</v>
      </c>
      <c r="AD107" s="333">
        <f t="shared" ca="1" si="10"/>
        <v>1.5294117647058822</v>
      </c>
      <c r="AE107" s="333">
        <f t="shared" ca="1" si="11"/>
        <v>1</v>
      </c>
      <c r="AF107" s="334">
        <f t="shared" ca="1" si="12"/>
        <v>2.5294117647058822</v>
      </c>
    </row>
    <row r="108" spans="1:32">
      <c r="B108" s="348">
        <v>6</v>
      </c>
      <c r="C108" s="335" t="str">
        <f t="shared" ca="1" si="7"/>
        <v>Jubilo_Iwata</v>
      </c>
      <c r="D108" s="3" t="str">
        <f t="shared" ca="1" si="8"/>
        <v/>
      </c>
      <c r="E108" s="3" t="str">
        <f t="shared" ca="1" si="8"/>
        <v/>
      </c>
      <c r="F108" s="3" t="str">
        <f t="shared" ca="1" si="6"/>
        <v/>
      </c>
      <c r="G108" s="3" t="str">
        <f t="shared" ca="1" si="6"/>
        <v/>
      </c>
      <c r="H108" s="3" t="str">
        <f t="shared" ca="1" si="6"/>
        <v/>
      </c>
      <c r="I108" s="3" t="str">
        <f t="shared" ca="1" si="6"/>
        <v/>
      </c>
      <c r="J108" s="3" t="str">
        <f t="shared" ca="1" si="6"/>
        <v/>
      </c>
      <c r="K108" s="3" t="str">
        <f t="shared" ca="1" si="6"/>
        <v/>
      </c>
      <c r="L108" s="3" t="str">
        <f t="shared" ca="1" si="6"/>
        <v/>
      </c>
      <c r="M108" s="3" t="str">
        <f t="shared" ca="1" si="6"/>
        <v/>
      </c>
      <c r="N108" s="3" t="str">
        <f t="shared" ca="1" si="6"/>
        <v/>
      </c>
      <c r="O108" s="3" t="str">
        <f t="shared" ca="1" si="6"/>
        <v/>
      </c>
      <c r="P108" s="3" t="str">
        <f t="shared" ca="1" si="6"/>
        <v/>
      </c>
      <c r="Q108" s="3" t="str">
        <f t="shared" ca="1" si="6"/>
        <v/>
      </c>
      <c r="R108" s="3" t="str">
        <f t="shared" ca="1" si="6"/>
        <v/>
      </c>
      <c r="S108" s="3" t="str">
        <f t="shared" ca="1" si="6"/>
        <v/>
      </c>
      <c r="T108" s="3" t="str">
        <f t="shared" ca="1" si="6"/>
        <v/>
      </c>
      <c r="U108" s="3" t="str">
        <f t="shared" ca="1" si="6"/>
        <v/>
      </c>
      <c r="V108" s="3" t="str">
        <f t="shared" ca="1" si="6"/>
        <v/>
      </c>
      <c r="W108" s="3" t="str">
        <f t="shared" ca="1" si="6"/>
        <v/>
      </c>
      <c r="X108" s="3" t="str">
        <f t="shared" ca="1" si="6"/>
        <v/>
      </c>
      <c r="Y108" s="3" t="str">
        <f t="shared" ca="1" si="6"/>
        <v/>
      </c>
      <c r="Z108" s="3" t="str">
        <f t="shared" ca="1" si="6"/>
        <v/>
      </c>
      <c r="AA108" s="3" t="str">
        <f t="shared" ca="1" si="6"/>
        <v/>
      </c>
      <c r="AC108" s="332">
        <f t="shared" ca="1" si="9"/>
        <v>0.47058823529411764</v>
      </c>
      <c r="AD108" s="333">
        <f t="shared" ca="1" si="10"/>
        <v>1.4705882352941178</v>
      </c>
      <c r="AE108" s="333">
        <f t="shared" ca="1" si="11"/>
        <v>1.1176470588235294</v>
      </c>
      <c r="AF108" s="334">
        <f t="shared" ca="1" si="12"/>
        <v>2.5882352941176472</v>
      </c>
    </row>
    <row r="109" spans="1:32">
      <c r="B109" s="348">
        <v>7</v>
      </c>
      <c r="C109" s="335" t="str">
        <f t="shared" ca="1" si="7"/>
        <v>Urawa_Reds</v>
      </c>
      <c r="D109" s="3" t="str">
        <f t="shared" ca="1" si="8"/>
        <v/>
      </c>
      <c r="E109" s="3" t="str">
        <f t="shared" ca="1" si="8"/>
        <v/>
      </c>
      <c r="F109" s="3" t="str">
        <f t="shared" ca="1" si="6"/>
        <v/>
      </c>
      <c r="G109" s="3" t="str">
        <f t="shared" ca="1" si="6"/>
        <v/>
      </c>
      <c r="H109" s="3" t="str">
        <f t="shared" ca="1" si="6"/>
        <v/>
      </c>
      <c r="I109" s="3" t="str">
        <f t="shared" ca="1" si="6"/>
        <v/>
      </c>
      <c r="J109" s="3" t="str">
        <f t="shared" ca="1" si="6"/>
        <v/>
      </c>
      <c r="K109" s="3" t="str">
        <f t="shared" ca="1" si="6"/>
        <v/>
      </c>
      <c r="L109" s="3" t="str">
        <f t="shared" ca="1" si="6"/>
        <v/>
      </c>
      <c r="M109" s="3" t="str">
        <f t="shared" ca="1" si="6"/>
        <v/>
      </c>
      <c r="N109" s="3" t="str">
        <f t="shared" ca="1" si="6"/>
        <v/>
      </c>
      <c r="O109" s="3" t="str">
        <f t="shared" ca="1" si="6"/>
        <v/>
      </c>
      <c r="P109" s="3" t="str">
        <f t="shared" ca="1" si="6"/>
        <v/>
      </c>
      <c r="Q109" s="3" t="str">
        <f t="shared" ca="1" si="6"/>
        <v/>
      </c>
      <c r="R109" s="3" t="str">
        <f t="shared" ca="1" si="6"/>
        <v/>
      </c>
      <c r="S109" s="3" t="str">
        <f t="shared" ca="1" si="6"/>
        <v/>
      </c>
      <c r="T109" s="3" t="str">
        <f t="shared" ca="1" si="6"/>
        <v/>
      </c>
      <c r="U109" s="3" t="str">
        <f t="shared" ca="1" si="6"/>
        <v/>
      </c>
      <c r="V109" s="3" t="str">
        <f t="shared" ca="1" si="6"/>
        <v/>
      </c>
      <c r="W109" s="3" t="str">
        <f t="shared" ca="1" si="6"/>
        <v/>
      </c>
      <c r="X109" s="3" t="str">
        <f t="shared" ca="1" si="6"/>
        <v/>
      </c>
      <c r="Y109" s="3" t="str">
        <f t="shared" ca="1" si="6"/>
        <v/>
      </c>
      <c r="Z109" s="3" t="str">
        <f t="shared" ca="1" si="6"/>
        <v/>
      </c>
      <c r="AA109" s="3" t="str">
        <f t="shared" ca="1" si="6"/>
        <v/>
      </c>
      <c r="AC109" s="332">
        <f t="shared" ca="1" si="9"/>
        <v>0.23529411764705882</v>
      </c>
      <c r="AD109" s="333">
        <f t="shared" ca="1" si="10"/>
        <v>2.2941176470588234</v>
      </c>
      <c r="AE109" s="333">
        <f t="shared" ca="1" si="11"/>
        <v>1.7058823529411764</v>
      </c>
      <c r="AF109" s="334">
        <f t="shared" ca="1" si="12"/>
        <v>4</v>
      </c>
    </row>
    <row r="110" spans="1:32">
      <c r="B110" s="348">
        <v>8</v>
      </c>
      <c r="C110" s="335" t="str">
        <f t="shared" ca="1" si="7"/>
        <v>Sagan_Tosu</v>
      </c>
      <c r="D110" s="3" t="str">
        <f t="shared" ca="1" si="8"/>
        <v/>
      </c>
      <c r="E110" s="3" t="str">
        <f t="shared" ca="1" si="8"/>
        <v/>
      </c>
      <c r="F110" s="3" t="str">
        <f t="shared" ca="1" si="6"/>
        <v/>
      </c>
      <c r="G110" s="3" t="str">
        <f t="shared" ca="1" si="6"/>
        <v/>
      </c>
      <c r="H110" s="3" t="str">
        <f t="shared" ca="1" si="6"/>
        <v/>
      </c>
      <c r="I110" s="3" t="str">
        <f t="shared" ca="1" si="6"/>
        <v/>
      </c>
      <c r="J110" s="3" t="str">
        <f t="shared" ca="1" si="6"/>
        <v/>
      </c>
      <c r="K110" s="3" t="str">
        <f t="shared" ca="1" si="6"/>
        <v/>
      </c>
      <c r="L110" s="3" t="str">
        <f t="shared" ca="1" si="6"/>
        <v/>
      </c>
      <c r="M110" s="3" t="str">
        <f t="shared" ca="1" si="6"/>
        <v/>
      </c>
      <c r="N110" s="3" t="str">
        <f t="shared" ca="1" si="6"/>
        <v/>
      </c>
      <c r="O110" s="3" t="str">
        <f t="shared" ca="1" si="6"/>
        <v/>
      </c>
      <c r="P110" s="3" t="str">
        <f t="shared" ca="1" si="6"/>
        <v/>
      </c>
      <c r="Q110" s="3" t="str">
        <f t="shared" ca="1" si="6"/>
        <v/>
      </c>
      <c r="R110" s="3" t="str">
        <f t="shared" ca="1" si="6"/>
        <v/>
      </c>
      <c r="S110" s="3" t="str">
        <f t="shared" ca="1" si="6"/>
        <v/>
      </c>
      <c r="T110" s="3" t="str">
        <f t="shared" ca="1" si="6"/>
        <v/>
      </c>
      <c r="U110" s="3" t="str">
        <f t="shared" ca="1" si="6"/>
        <v/>
      </c>
      <c r="V110" s="3" t="str">
        <f t="shared" ca="1" si="6"/>
        <v/>
      </c>
      <c r="W110" s="3" t="str">
        <f t="shared" ca="1" si="6"/>
        <v/>
      </c>
      <c r="X110" s="3" t="str">
        <f t="shared" ca="1" si="6"/>
        <v/>
      </c>
      <c r="Y110" s="3" t="str">
        <f t="shared" ca="1" si="6"/>
        <v/>
      </c>
      <c r="Z110" s="3" t="str">
        <f t="shared" ca="1" si="6"/>
        <v/>
      </c>
      <c r="AA110" s="3" t="str">
        <f t="shared" ca="1" si="6"/>
        <v/>
      </c>
      <c r="AC110" s="332">
        <f t="shared" ca="1" si="9"/>
        <v>0.41176470588235292</v>
      </c>
      <c r="AD110" s="333">
        <f t="shared" ca="1" si="10"/>
        <v>1.4705882352941178</v>
      </c>
      <c r="AE110" s="333">
        <f t="shared" ca="1" si="11"/>
        <v>1.0588235294117647</v>
      </c>
      <c r="AF110" s="334">
        <f t="shared" ca="1" si="12"/>
        <v>2.5294117647058822</v>
      </c>
    </row>
    <row r="111" spans="1:32">
      <c r="B111" s="348">
        <v>9</v>
      </c>
      <c r="C111" s="335" t="str">
        <f t="shared" ca="1" si="7"/>
        <v>Vissel_Kobe</v>
      </c>
      <c r="D111" s="3" t="str">
        <f t="shared" ca="1" si="8"/>
        <v/>
      </c>
      <c r="E111" s="3" t="str">
        <f t="shared" ca="1" si="8"/>
        <v/>
      </c>
      <c r="F111" s="3" t="str">
        <f t="shared" ca="1" si="6"/>
        <v/>
      </c>
      <c r="G111" s="3" t="str">
        <f t="shared" ca="1" si="6"/>
        <v/>
      </c>
      <c r="H111" s="3" t="str">
        <f t="shared" ca="1" si="6"/>
        <v/>
      </c>
      <c r="I111" s="3" t="str">
        <f t="shared" ca="1" si="6"/>
        <v/>
      </c>
      <c r="J111" s="3" t="str">
        <f t="shared" ca="1" si="6"/>
        <v/>
      </c>
      <c r="K111" s="3" t="str">
        <f t="shared" ca="1" si="6"/>
        <v/>
      </c>
      <c r="L111" s="3" t="str">
        <f t="shared" ca="1" si="6"/>
        <v/>
      </c>
      <c r="M111" s="3" t="str">
        <f t="shared" ca="1" si="6"/>
        <v/>
      </c>
      <c r="N111" s="3" t="str">
        <f t="shared" ca="1" si="6"/>
        <v/>
      </c>
      <c r="O111" s="3" t="str">
        <f t="shared" ca="1" si="6"/>
        <v/>
      </c>
      <c r="P111" s="3" t="str">
        <f t="shared" ca="1" si="6"/>
        <v/>
      </c>
      <c r="Q111" s="3" t="str">
        <f t="shared" ca="1" si="6"/>
        <v/>
      </c>
      <c r="R111" s="3" t="str">
        <f t="shared" ca="1" si="6"/>
        <v/>
      </c>
      <c r="S111" s="3" t="str">
        <f t="shared" ca="1" si="6"/>
        <v/>
      </c>
      <c r="T111" s="3" t="str">
        <f t="shared" ca="1" si="6"/>
        <v/>
      </c>
      <c r="U111" s="3" t="str">
        <f t="shared" ca="1" si="6"/>
        <v/>
      </c>
      <c r="V111" s="3" t="str">
        <f t="shared" ca="1" si="6"/>
        <v/>
      </c>
      <c r="W111" s="3" t="str">
        <f t="shared" ca="1" si="6"/>
        <v/>
      </c>
      <c r="X111" s="3" t="str">
        <f t="shared" ca="1" si="6"/>
        <v/>
      </c>
      <c r="Y111" s="3" t="str">
        <f t="shared" ca="1" si="6"/>
        <v/>
      </c>
      <c r="Z111" s="3" t="str">
        <f t="shared" ca="1" si="6"/>
        <v/>
      </c>
      <c r="AA111" s="3" t="str">
        <f t="shared" ca="1" si="6"/>
        <v/>
      </c>
      <c r="AC111" s="332">
        <f t="shared" ca="1" si="9"/>
        <v>0.41176470588235292</v>
      </c>
      <c r="AD111" s="333">
        <f t="shared" ca="1" si="10"/>
        <v>1.1176470588235294</v>
      </c>
      <c r="AE111" s="333">
        <f t="shared" ca="1" si="11"/>
        <v>1.2352941176470589</v>
      </c>
      <c r="AF111" s="334">
        <f t="shared" ca="1" si="12"/>
        <v>2.3529411764705883</v>
      </c>
    </row>
    <row r="112" spans="1:32">
      <c r="B112" s="348">
        <v>10</v>
      </c>
      <c r="C112" s="335" t="str">
        <f t="shared" ca="1" si="7"/>
        <v>Gamba_Osaka</v>
      </c>
      <c r="D112" s="3" t="str">
        <f t="shared" ca="1" si="8"/>
        <v/>
      </c>
      <c r="E112" s="3" t="str">
        <f t="shared" ca="1" si="8"/>
        <v/>
      </c>
      <c r="F112" s="3" t="str">
        <f t="shared" ca="1" si="6"/>
        <v/>
      </c>
      <c r="G112" s="3" t="str">
        <f t="shared" ca="1" si="6"/>
        <v/>
      </c>
      <c r="H112" s="3" t="str">
        <f t="shared" ca="1" si="6"/>
        <v/>
      </c>
      <c r="I112" s="3" t="str">
        <f t="shared" ca="1" si="6"/>
        <v/>
      </c>
      <c r="J112" s="3" t="str">
        <f t="shared" ca="1" si="6"/>
        <v/>
      </c>
      <c r="K112" s="3" t="str">
        <f t="shared" ca="1" si="6"/>
        <v/>
      </c>
      <c r="L112" s="3" t="str">
        <f t="shared" ca="1" si="6"/>
        <v/>
      </c>
      <c r="M112" s="3" t="str">
        <f t="shared" ca="1" si="6"/>
        <v/>
      </c>
      <c r="N112" s="3" t="str">
        <f t="shared" ca="1" si="6"/>
        <v/>
      </c>
      <c r="O112" s="3" t="str">
        <f t="shared" ca="1" si="6"/>
        <v/>
      </c>
      <c r="P112" s="3" t="str">
        <f t="shared" ca="1" si="6"/>
        <v/>
      </c>
      <c r="Q112" s="3" t="str">
        <f t="shared" ca="1" si="6"/>
        <v/>
      </c>
      <c r="R112" s="3" t="str">
        <f t="shared" ca="1" si="6"/>
        <v/>
      </c>
      <c r="S112" s="3" t="str">
        <f t="shared" ca="1" si="6"/>
        <v/>
      </c>
      <c r="T112" s="3" t="str">
        <f t="shared" ca="1" si="6"/>
        <v/>
      </c>
      <c r="U112" s="3" t="str">
        <f t="shared" ca="1" si="6"/>
        <v/>
      </c>
      <c r="V112" s="3" t="str">
        <f t="shared" ca="1" si="6"/>
        <v/>
      </c>
      <c r="W112" s="3" t="str">
        <f t="shared" ca="1" si="6"/>
        <v/>
      </c>
      <c r="X112" s="3" t="str">
        <f t="shared" ca="1" si="6"/>
        <v/>
      </c>
      <c r="Y112" s="3" t="str">
        <f t="shared" ca="1" si="6"/>
        <v/>
      </c>
      <c r="Z112" s="3" t="str">
        <f t="shared" ca="1" si="6"/>
        <v/>
      </c>
      <c r="AA112" s="3" t="str">
        <f t="shared" ca="1" si="6"/>
        <v/>
      </c>
      <c r="AC112" s="332">
        <f t="shared" ca="1" si="9"/>
        <v>0.6470588235294118</v>
      </c>
      <c r="AD112" s="333">
        <f t="shared" ca="1" si="10"/>
        <v>1.2941176470588236</v>
      </c>
      <c r="AE112" s="333">
        <f t="shared" ca="1" si="11"/>
        <v>1</v>
      </c>
      <c r="AF112" s="334">
        <f t="shared" ca="1" si="12"/>
        <v>2.2941176470588234</v>
      </c>
    </row>
    <row r="113" spans="2:32">
      <c r="B113" s="348">
        <v>11</v>
      </c>
      <c r="C113" s="335" t="str">
        <f t="shared" ca="1" si="7"/>
        <v xml:space="preserve"> Consadole_Sapporo</v>
      </c>
      <c r="D113" s="3" t="str">
        <f t="shared" ca="1" si="8"/>
        <v/>
      </c>
      <c r="E113" s="3" t="str">
        <f t="shared" ca="1" si="8"/>
        <v/>
      </c>
      <c r="F113" s="3" t="str">
        <f t="shared" ca="1" si="6"/>
        <v/>
      </c>
      <c r="G113" s="3" t="str">
        <f t="shared" ca="1" si="6"/>
        <v/>
      </c>
      <c r="H113" s="3" t="str">
        <f t="shared" ca="1" si="6"/>
        <v/>
      </c>
      <c r="I113" s="3" t="str">
        <f t="shared" ca="1" si="6"/>
        <v/>
      </c>
      <c r="J113" s="3" t="str">
        <f t="shared" ca="1" si="6"/>
        <v/>
      </c>
      <c r="K113" s="3" t="str">
        <f t="shared" ca="1" si="6"/>
        <v/>
      </c>
      <c r="L113" s="3" t="str">
        <f t="shared" ca="1" si="6"/>
        <v/>
      </c>
      <c r="M113" s="3" t="str">
        <f t="shared" ca="1" si="6"/>
        <v/>
      </c>
      <c r="N113" s="3" t="str">
        <f t="shared" ca="1" si="6"/>
        <v/>
      </c>
      <c r="O113" s="3" t="str">
        <f t="shared" ca="1" si="6"/>
        <v/>
      </c>
      <c r="P113" s="3" t="str">
        <f t="shared" ca="1" si="6"/>
        <v/>
      </c>
      <c r="Q113" s="3" t="str">
        <f t="shared" ca="1" si="6"/>
        <v/>
      </c>
      <c r="R113" s="3" t="str">
        <f t="shared" ca="1" si="6"/>
        <v/>
      </c>
      <c r="S113" s="3" t="str">
        <f t="shared" ca="1" si="6"/>
        <v/>
      </c>
      <c r="T113" s="3" t="str">
        <f t="shared" ca="1" si="6"/>
        <v/>
      </c>
      <c r="U113" s="3" t="str">
        <f t="shared" ca="1" si="6"/>
        <v/>
      </c>
      <c r="V113" s="3" t="str">
        <f t="shared" ca="1" si="6"/>
        <v/>
      </c>
      <c r="W113" s="3" t="str">
        <f t="shared" ca="1" si="6"/>
        <v/>
      </c>
      <c r="X113" s="3" t="str">
        <f t="shared" ca="1" si="6"/>
        <v/>
      </c>
      <c r="Y113" s="3" t="str">
        <f t="shared" ca="1" si="6"/>
        <v/>
      </c>
      <c r="Z113" s="3" t="str">
        <f t="shared" ca="1" si="6"/>
        <v/>
      </c>
      <c r="AA113" s="3" t="str">
        <f t="shared" ca="1" si="6"/>
        <v/>
      </c>
      <c r="AC113" s="332">
        <f t="shared" ca="1" si="9"/>
        <v>0.52941176470588236</v>
      </c>
      <c r="AD113" s="333">
        <f t="shared" ca="1" si="10"/>
        <v>1.411764705882353</v>
      </c>
      <c r="AE113" s="333">
        <f t="shared" ca="1" si="11"/>
        <v>1.0588235294117647</v>
      </c>
      <c r="AF113" s="334">
        <f t="shared" ca="1" si="12"/>
        <v>2.4705882352941178</v>
      </c>
    </row>
    <row r="114" spans="2:32">
      <c r="B114" s="348">
        <v>12</v>
      </c>
      <c r="C114" s="335" t="str">
        <f t="shared" ca="1" si="7"/>
        <v>Vegalta_Sendai</v>
      </c>
      <c r="D114" s="3" t="str">
        <f t="shared" ca="1" si="8"/>
        <v/>
      </c>
      <c r="E114" s="3" t="str">
        <f t="shared" ca="1" si="8"/>
        <v/>
      </c>
      <c r="F114" s="3" t="str">
        <f t="shared" ca="1" si="6"/>
        <v/>
      </c>
      <c r="G114" s="3" t="str">
        <f t="shared" ca="1" si="6"/>
        <v/>
      </c>
      <c r="H114" s="3" t="str">
        <f t="shared" ca="1" si="6"/>
        <v/>
      </c>
      <c r="I114" s="3" t="str">
        <f t="shared" ca="1" si="6"/>
        <v/>
      </c>
      <c r="J114" s="3" t="str">
        <f t="shared" ca="1" si="6"/>
        <v/>
      </c>
      <c r="K114" s="3" t="str">
        <f t="shared" ca="1" si="6"/>
        <v/>
      </c>
      <c r="L114" s="3" t="str">
        <f t="shared" ca="1" si="6"/>
        <v/>
      </c>
      <c r="M114" s="3" t="str">
        <f t="shared" ca="1" si="6"/>
        <v/>
      </c>
      <c r="N114" s="3" t="str">
        <f t="shared" ca="1" si="6"/>
        <v/>
      </c>
      <c r="O114" s="3" t="str">
        <f t="shared" ca="1" si="6"/>
        <v/>
      </c>
      <c r="P114" s="3" t="str">
        <f t="shared" ca="1" si="6"/>
        <v/>
      </c>
      <c r="Q114" s="3" t="str">
        <f t="shared" ca="1" si="6"/>
        <v/>
      </c>
      <c r="R114" s="3" t="str">
        <f t="shared" ca="1" si="6"/>
        <v/>
      </c>
      <c r="S114" s="3" t="str">
        <f t="shared" ca="1" si="6"/>
        <v/>
      </c>
      <c r="T114" s="3" t="str">
        <f t="shared" ca="1" si="6"/>
        <v/>
      </c>
      <c r="U114" s="3" t="str">
        <f t="shared" ca="1" si="6"/>
        <v/>
      </c>
      <c r="V114" s="3" t="str">
        <f t="shared" ca="1" si="6"/>
        <v/>
      </c>
      <c r="W114" s="3" t="str">
        <f t="shared" ca="1" si="6"/>
        <v/>
      </c>
      <c r="X114" s="3" t="str">
        <f t="shared" ca="1" si="6"/>
        <v/>
      </c>
      <c r="Y114" s="3" t="str">
        <f t="shared" ca="1" si="6"/>
        <v/>
      </c>
      <c r="Z114" s="3" t="str">
        <f t="shared" ca="1" si="6"/>
        <v/>
      </c>
      <c r="AA114" s="3" t="str">
        <f t="shared" ca="1" si="6"/>
        <v/>
      </c>
      <c r="AC114" s="332">
        <f t="shared" ca="1" si="9"/>
        <v>0.47058823529411764</v>
      </c>
      <c r="AD114" s="333">
        <f t="shared" ca="1" si="10"/>
        <v>1.411764705882353</v>
      </c>
      <c r="AE114" s="333">
        <f t="shared" ca="1" si="11"/>
        <v>1.4705882352941178</v>
      </c>
      <c r="AF114" s="334">
        <f t="shared" ca="1" si="12"/>
        <v>2.882352941176471</v>
      </c>
    </row>
    <row r="115" spans="2:32">
      <c r="B115" s="348">
        <v>13</v>
      </c>
      <c r="C115" s="335" t="str">
        <f t="shared" ca="1" si="7"/>
        <v>Tokyo</v>
      </c>
      <c r="D115" s="3" t="str">
        <f t="shared" ca="1" si="8"/>
        <v/>
      </c>
      <c r="E115" s="3" t="str">
        <f t="shared" ca="1" si="8"/>
        <v/>
      </c>
      <c r="F115" s="3" t="str">
        <f t="shared" ca="1" si="6"/>
        <v/>
      </c>
      <c r="G115" s="3" t="str">
        <f t="shared" ca="1" si="6"/>
        <v/>
      </c>
      <c r="H115" s="3" t="str">
        <f t="shared" ca="1" si="6"/>
        <v/>
      </c>
      <c r="I115" s="3" t="str">
        <f t="shared" ca="1" si="6"/>
        <v/>
      </c>
      <c r="J115" s="3" t="str">
        <f t="shared" ca="1" si="6"/>
        <v/>
      </c>
      <c r="K115" s="3" t="str">
        <f t="shared" ca="1" si="6"/>
        <v/>
      </c>
      <c r="L115" s="3" t="str">
        <f t="shared" ref="L115:AA115" ca="1" si="13">HLOOKUP(L$102,$D$3:$AA$27,MATCH($C115,$C$4:$C$27,0)+1,FALSE)</f>
        <v/>
      </c>
      <c r="M115" s="3" t="str">
        <f t="shared" ca="1" si="13"/>
        <v/>
      </c>
      <c r="N115" s="3" t="str">
        <f t="shared" ca="1" si="13"/>
        <v/>
      </c>
      <c r="O115" s="3" t="str">
        <f t="shared" ca="1" si="13"/>
        <v/>
      </c>
      <c r="P115" s="3" t="str">
        <f t="shared" ca="1" si="13"/>
        <v/>
      </c>
      <c r="Q115" s="3" t="str">
        <f t="shared" ca="1" si="13"/>
        <v/>
      </c>
      <c r="R115" s="3" t="str">
        <f t="shared" ca="1" si="13"/>
        <v/>
      </c>
      <c r="S115" s="3" t="str">
        <f t="shared" ca="1" si="13"/>
        <v/>
      </c>
      <c r="T115" s="3" t="str">
        <f t="shared" ca="1" si="13"/>
        <v/>
      </c>
      <c r="U115" s="3" t="str">
        <f t="shared" ca="1" si="13"/>
        <v/>
      </c>
      <c r="V115" s="3" t="str">
        <f t="shared" ca="1" si="13"/>
        <v/>
      </c>
      <c r="W115" s="3" t="str">
        <f t="shared" ca="1" si="13"/>
        <v/>
      </c>
      <c r="X115" s="3" t="str">
        <f t="shared" ca="1" si="13"/>
        <v/>
      </c>
      <c r="Y115" s="3" t="str">
        <f t="shared" ca="1" si="13"/>
        <v/>
      </c>
      <c r="Z115" s="3" t="str">
        <f t="shared" ca="1" si="13"/>
        <v/>
      </c>
      <c r="AA115" s="3" t="str">
        <f t="shared" ca="1" si="13"/>
        <v/>
      </c>
      <c r="AC115" s="332">
        <f t="shared" ca="1" si="9"/>
        <v>0.6470588235294118</v>
      </c>
      <c r="AD115" s="333">
        <f t="shared" ca="1" si="10"/>
        <v>1.0588235294117647</v>
      </c>
      <c r="AE115" s="333">
        <f t="shared" ca="1" si="11"/>
        <v>1</v>
      </c>
      <c r="AF115" s="334">
        <f t="shared" ca="1" si="12"/>
        <v>2.0588235294117645</v>
      </c>
    </row>
    <row r="116" spans="2:32">
      <c r="B116" s="348">
        <v>14</v>
      </c>
      <c r="C116" s="335" t="str">
        <f t="shared" ca="1" si="7"/>
        <v>Shimizu_S_Pulse</v>
      </c>
      <c r="D116" s="3" t="str">
        <f t="shared" ca="1" si="8"/>
        <v/>
      </c>
      <c r="E116" s="3" t="str">
        <f t="shared" ca="1" si="8"/>
        <v/>
      </c>
      <c r="F116" s="3" t="str">
        <f t="shared" ca="1" si="8"/>
        <v/>
      </c>
      <c r="G116" s="3" t="str">
        <f t="shared" ca="1" si="8"/>
        <v/>
      </c>
      <c r="H116" s="3" t="str">
        <f t="shared" ca="1" si="8"/>
        <v/>
      </c>
      <c r="I116" s="3" t="str">
        <f t="shared" ca="1" si="8"/>
        <v/>
      </c>
      <c r="J116" s="3" t="str">
        <f t="shared" ca="1" si="8"/>
        <v/>
      </c>
      <c r="K116" s="3" t="str">
        <f t="shared" ca="1" si="8"/>
        <v/>
      </c>
      <c r="L116" s="3" t="str">
        <f t="shared" ca="1" si="8"/>
        <v/>
      </c>
      <c r="M116" s="3" t="str">
        <f t="shared" ca="1" si="8"/>
        <v/>
      </c>
      <c r="N116" s="3" t="str">
        <f t="shared" ca="1" si="8"/>
        <v/>
      </c>
      <c r="O116" s="3" t="str">
        <f t="shared" ca="1" si="8"/>
        <v/>
      </c>
      <c r="P116" s="3" t="str">
        <f t="shared" ca="1" si="8"/>
        <v/>
      </c>
      <c r="Q116" s="3" t="str">
        <f t="shared" ca="1" si="8"/>
        <v/>
      </c>
      <c r="R116" s="3" t="str">
        <f t="shared" ca="1" si="8"/>
        <v/>
      </c>
      <c r="S116" s="3" t="str">
        <f t="shared" ca="1" si="8"/>
        <v/>
      </c>
      <c r="T116" s="3" t="str">
        <f t="shared" ca="1" si="8"/>
        <v/>
      </c>
      <c r="U116" s="3" t="str">
        <f t="shared" ref="U116:AA126" ca="1" si="14">HLOOKUP(U$102,$D$3:$AA$27,MATCH($C116,$C$4:$C$27,0)+1,FALSE)</f>
        <v/>
      </c>
      <c r="V116" s="3" t="str">
        <f t="shared" ca="1" si="14"/>
        <v/>
      </c>
      <c r="W116" s="3" t="str">
        <f t="shared" ca="1" si="14"/>
        <v/>
      </c>
      <c r="X116" s="3" t="str">
        <f t="shared" ca="1" si="14"/>
        <v/>
      </c>
      <c r="Y116" s="3" t="str">
        <f t="shared" ca="1" si="14"/>
        <v/>
      </c>
      <c r="Z116" s="3" t="str">
        <f t="shared" ca="1" si="14"/>
        <v/>
      </c>
      <c r="AA116" s="3" t="str">
        <f t="shared" ca="1" si="14"/>
        <v/>
      </c>
      <c r="AC116" s="332">
        <f t="shared" ca="1" si="9"/>
        <v>0.41176470588235292</v>
      </c>
      <c r="AD116" s="333">
        <f t="shared" ca="1" si="10"/>
        <v>0.94117647058823528</v>
      </c>
      <c r="AE116" s="333">
        <f t="shared" ca="1" si="11"/>
        <v>2.1176470588235294</v>
      </c>
      <c r="AF116" s="334">
        <f t="shared" ca="1" si="12"/>
        <v>3.0588235294117645</v>
      </c>
    </row>
    <row r="117" spans="2:32">
      <c r="B117" s="348">
        <v>15</v>
      </c>
      <c r="C117" s="335" t="str">
        <f t="shared" ca="1" si="7"/>
        <v>Sanfrecce_Hiroshima</v>
      </c>
      <c r="D117" s="3" t="str">
        <f t="shared" ca="1" si="8"/>
        <v/>
      </c>
      <c r="E117" s="3" t="str">
        <f t="shared" ca="1" si="8"/>
        <v/>
      </c>
      <c r="F117" s="3" t="str">
        <f t="shared" ca="1" si="8"/>
        <v/>
      </c>
      <c r="G117" s="3" t="str">
        <f t="shared" ca="1" si="8"/>
        <v/>
      </c>
      <c r="H117" s="3" t="str">
        <f t="shared" ca="1" si="8"/>
        <v/>
      </c>
      <c r="I117" s="3" t="str">
        <f t="shared" ca="1" si="8"/>
        <v/>
      </c>
      <c r="J117" s="3" t="str">
        <f t="shared" ca="1" si="8"/>
        <v/>
      </c>
      <c r="K117" s="3" t="str">
        <f t="shared" ca="1" si="8"/>
        <v/>
      </c>
      <c r="L117" s="3" t="str">
        <f t="shared" ca="1" si="8"/>
        <v/>
      </c>
      <c r="M117" s="3" t="str">
        <f t="shared" ca="1" si="8"/>
        <v/>
      </c>
      <c r="N117" s="3" t="str">
        <f t="shared" ca="1" si="8"/>
        <v/>
      </c>
      <c r="O117" s="3" t="str">
        <f t="shared" ca="1" si="8"/>
        <v/>
      </c>
      <c r="P117" s="3" t="str">
        <f t="shared" ca="1" si="8"/>
        <v/>
      </c>
      <c r="Q117" s="3" t="str">
        <f t="shared" ca="1" si="8"/>
        <v/>
      </c>
      <c r="R117" s="3" t="str">
        <f t="shared" ca="1" si="8"/>
        <v/>
      </c>
      <c r="S117" s="3" t="str">
        <f t="shared" ca="1" si="8"/>
        <v/>
      </c>
      <c r="T117" s="3" t="str">
        <f t="shared" ca="1" si="8"/>
        <v/>
      </c>
      <c r="U117" s="3" t="str">
        <f t="shared" ca="1" si="14"/>
        <v/>
      </c>
      <c r="V117" s="3" t="str">
        <f t="shared" ca="1" si="14"/>
        <v/>
      </c>
      <c r="W117" s="3" t="str">
        <f t="shared" ca="1" si="14"/>
        <v/>
      </c>
      <c r="X117" s="3" t="str">
        <f t="shared" ca="1" si="14"/>
        <v/>
      </c>
      <c r="Y117" s="3" t="str">
        <f t="shared" ca="1" si="14"/>
        <v/>
      </c>
      <c r="Z117" s="3" t="str">
        <f t="shared" ca="1" si="14"/>
        <v/>
      </c>
      <c r="AA117" s="3" t="str">
        <f t="shared" ca="1" si="14"/>
        <v/>
      </c>
      <c r="AC117" s="332">
        <f t="shared" ca="1" si="9"/>
        <v>0.6470588235294118</v>
      </c>
      <c r="AD117" s="333">
        <f t="shared" ca="1" si="10"/>
        <v>0.76470588235294112</v>
      </c>
      <c r="AE117" s="333">
        <f t="shared" ca="1" si="11"/>
        <v>1.411764705882353</v>
      </c>
      <c r="AF117" s="334">
        <f t="shared" ca="1" si="12"/>
        <v>2.1764705882352944</v>
      </c>
    </row>
    <row r="118" spans="2:32">
      <c r="B118" s="348">
        <v>16</v>
      </c>
      <c r="C118" s="335" t="str">
        <f t="shared" ca="1" si="7"/>
        <v>Ventforet_Kofu</v>
      </c>
      <c r="D118" s="3" t="str">
        <f t="shared" ca="1" si="8"/>
        <v/>
      </c>
      <c r="E118" s="3" t="str">
        <f t="shared" ca="1" si="8"/>
        <v/>
      </c>
      <c r="F118" s="3" t="str">
        <f t="shared" ca="1" si="8"/>
        <v/>
      </c>
      <c r="G118" s="3" t="str">
        <f t="shared" ca="1" si="8"/>
        <v/>
      </c>
      <c r="H118" s="3" t="str">
        <f t="shared" ca="1" si="8"/>
        <v/>
      </c>
      <c r="I118" s="3" t="str">
        <f t="shared" ca="1" si="8"/>
        <v/>
      </c>
      <c r="J118" s="3" t="str">
        <f t="shared" ca="1" si="8"/>
        <v/>
      </c>
      <c r="K118" s="3" t="str">
        <f t="shared" ca="1" si="8"/>
        <v/>
      </c>
      <c r="L118" s="3" t="str">
        <f t="shared" ca="1" si="8"/>
        <v/>
      </c>
      <c r="M118" s="3" t="str">
        <f t="shared" ca="1" si="8"/>
        <v/>
      </c>
      <c r="N118" s="3" t="str">
        <f t="shared" ca="1" si="8"/>
        <v/>
      </c>
      <c r="O118" s="3" t="str">
        <f t="shared" ca="1" si="8"/>
        <v/>
      </c>
      <c r="P118" s="3" t="str">
        <f t="shared" ca="1" si="8"/>
        <v/>
      </c>
      <c r="Q118" s="3" t="str">
        <f t="shared" ca="1" si="8"/>
        <v/>
      </c>
      <c r="R118" s="3" t="str">
        <f t="shared" ca="1" si="8"/>
        <v/>
      </c>
      <c r="S118" s="3" t="str">
        <f t="shared" ca="1" si="8"/>
        <v/>
      </c>
      <c r="T118" s="3" t="str">
        <f t="shared" ca="1" si="8"/>
        <v/>
      </c>
      <c r="U118" s="3" t="str">
        <f t="shared" ca="1" si="14"/>
        <v/>
      </c>
      <c r="V118" s="3" t="str">
        <f t="shared" ca="1" si="14"/>
        <v/>
      </c>
      <c r="W118" s="3" t="str">
        <f t="shared" ca="1" si="14"/>
        <v/>
      </c>
      <c r="X118" s="3" t="str">
        <f t="shared" ca="1" si="14"/>
        <v/>
      </c>
      <c r="Y118" s="3" t="str">
        <f t="shared" ca="1" si="14"/>
        <v/>
      </c>
      <c r="Z118" s="3" t="str">
        <f t="shared" ca="1" si="14"/>
        <v/>
      </c>
      <c r="AA118" s="3" t="str">
        <f t="shared" ca="1" si="14"/>
        <v/>
      </c>
      <c r="AC118" s="332">
        <f t="shared" ca="1" si="9"/>
        <v>0.76470588235294112</v>
      </c>
      <c r="AD118" s="333">
        <f t="shared" ca="1" si="10"/>
        <v>0.88235294117647056</v>
      </c>
      <c r="AE118" s="333">
        <f t="shared" ca="1" si="11"/>
        <v>0.94117647058823528</v>
      </c>
      <c r="AF118" s="334">
        <f t="shared" ca="1" si="12"/>
        <v>1.8235294117647058</v>
      </c>
    </row>
    <row r="119" spans="2:32">
      <c r="B119" s="348">
        <v>17</v>
      </c>
      <c r="C119" s="335" t="str">
        <f t="shared" ca="1" si="7"/>
        <v>Albirex_Niigata</v>
      </c>
      <c r="D119" s="3" t="str">
        <f t="shared" ca="1" si="8"/>
        <v/>
      </c>
      <c r="E119" s="3" t="str">
        <f t="shared" ca="1" si="8"/>
        <v/>
      </c>
      <c r="F119" s="3" t="str">
        <f t="shared" ca="1" si="8"/>
        <v/>
      </c>
      <c r="G119" s="3" t="str">
        <f t="shared" ca="1" si="8"/>
        <v/>
      </c>
      <c r="H119" s="3" t="str">
        <f t="shared" ca="1" si="8"/>
        <v/>
      </c>
      <c r="I119" s="3" t="str">
        <f t="shared" ca="1" si="8"/>
        <v/>
      </c>
      <c r="J119" s="3" t="str">
        <f t="shared" ca="1" si="8"/>
        <v/>
      </c>
      <c r="K119" s="3" t="str">
        <f t="shared" ca="1" si="8"/>
        <v/>
      </c>
      <c r="L119" s="3" t="str">
        <f t="shared" ca="1" si="8"/>
        <v/>
      </c>
      <c r="M119" s="3" t="str">
        <f t="shared" ca="1" si="8"/>
        <v/>
      </c>
      <c r="N119" s="3" t="str">
        <f t="shared" ca="1" si="8"/>
        <v/>
      </c>
      <c r="O119" s="3" t="str">
        <f t="shared" ca="1" si="8"/>
        <v/>
      </c>
      <c r="P119" s="3" t="str">
        <f t="shared" ca="1" si="8"/>
        <v/>
      </c>
      <c r="Q119" s="3" t="str">
        <f t="shared" ca="1" si="8"/>
        <v/>
      </c>
      <c r="R119" s="3" t="str">
        <f t="shared" ca="1" si="8"/>
        <v/>
      </c>
      <c r="S119" s="3" t="str">
        <f t="shared" ca="1" si="8"/>
        <v/>
      </c>
      <c r="T119" s="3" t="str">
        <f t="shared" ca="1" si="8"/>
        <v/>
      </c>
      <c r="U119" s="3" t="str">
        <f t="shared" ca="1" si="14"/>
        <v/>
      </c>
      <c r="V119" s="3" t="str">
        <f t="shared" ca="1" si="14"/>
        <v/>
      </c>
      <c r="W119" s="3" t="str">
        <f t="shared" ca="1" si="14"/>
        <v/>
      </c>
      <c r="X119" s="3" t="str">
        <f t="shared" ca="1" si="14"/>
        <v/>
      </c>
      <c r="Y119" s="3" t="str">
        <f t="shared" ca="1" si="14"/>
        <v/>
      </c>
      <c r="Z119" s="3" t="str">
        <f t="shared" ca="1" si="14"/>
        <v/>
      </c>
      <c r="AA119" s="3" t="str">
        <f t="shared" ca="1" si="14"/>
        <v/>
      </c>
      <c r="AC119" s="332">
        <f t="shared" ca="1" si="9"/>
        <v>0.6470588235294118</v>
      </c>
      <c r="AD119" s="333">
        <f t="shared" ca="1" si="10"/>
        <v>0.6470588235294118</v>
      </c>
      <c r="AE119" s="333">
        <f t="shared" ca="1" si="11"/>
        <v>1.8235294117647058</v>
      </c>
      <c r="AF119" s="334">
        <f t="shared" ca="1" si="12"/>
        <v>2.4705882352941178</v>
      </c>
    </row>
    <row r="120" spans="2:32">
      <c r="B120" s="348">
        <v>18</v>
      </c>
      <c r="C120" s="335" t="str">
        <f t="shared" ca="1" si="7"/>
        <v>Omiya_Ardija</v>
      </c>
      <c r="D120" s="3" t="str">
        <f t="shared" ca="1" si="8"/>
        <v/>
      </c>
      <c r="E120" s="3" t="str">
        <f t="shared" ca="1" si="8"/>
        <v/>
      </c>
      <c r="F120" s="3" t="str">
        <f t="shared" ca="1" si="8"/>
        <v/>
      </c>
      <c r="G120" s="3" t="str">
        <f t="shared" ca="1" si="8"/>
        <v/>
      </c>
      <c r="H120" s="3" t="str">
        <f t="shared" ca="1" si="8"/>
        <v/>
      </c>
      <c r="I120" s="3" t="str">
        <f t="shared" ca="1" si="8"/>
        <v/>
      </c>
      <c r="J120" s="3" t="str">
        <f t="shared" ca="1" si="8"/>
        <v/>
      </c>
      <c r="K120" s="3" t="str">
        <f t="shared" ca="1" si="8"/>
        <v/>
      </c>
      <c r="L120" s="3" t="str">
        <f t="shared" ca="1" si="8"/>
        <v/>
      </c>
      <c r="M120" s="3" t="str">
        <f t="shared" ca="1" si="8"/>
        <v/>
      </c>
      <c r="N120" s="3" t="str">
        <f t="shared" ca="1" si="8"/>
        <v/>
      </c>
      <c r="O120" s="3" t="str">
        <f t="shared" ca="1" si="8"/>
        <v/>
      </c>
      <c r="P120" s="3" t="str">
        <f t="shared" ca="1" si="8"/>
        <v/>
      </c>
      <c r="Q120" s="3" t="str">
        <f t="shared" ca="1" si="8"/>
        <v/>
      </c>
      <c r="R120" s="3" t="str">
        <f t="shared" ca="1" si="8"/>
        <v/>
      </c>
      <c r="S120" s="3" t="str">
        <f t="shared" ca="1" si="8"/>
        <v/>
      </c>
      <c r="T120" s="3" t="str">
        <f t="shared" ca="1" si="8"/>
        <v/>
      </c>
      <c r="U120" s="3" t="str">
        <f t="shared" ca="1" si="14"/>
        <v/>
      </c>
      <c r="V120" s="3" t="str">
        <f t="shared" ca="1" si="14"/>
        <v/>
      </c>
      <c r="W120" s="3" t="str">
        <f t="shared" ca="1" si="14"/>
        <v/>
      </c>
      <c r="X120" s="3" t="str">
        <f t="shared" ca="1" si="14"/>
        <v/>
      </c>
      <c r="Y120" s="3" t="str">
        <f t="shared" ca="1" si="14"/>
        <v/>
      </c>
      <c r="Z120" s="3" t="str">
        <f t="shared" ca="1" si="14"/>
        <v/>
      </c>
      <c r="AA120" s="3" t="str">
        <f t="shared" ca="1" si="14"/>
        <v/>
      </c>
      <c r="AC120" s="332">
        <f t="shared" ca="1" si="9"/>
        <v>0.58823529411764708</v>
      </c>
      <c r="AD120" s="333">
        <f t="shared" ca="1" si="10"/>
        <v>0.82352941176470584</v>
      </c>
      <c r="AE120" s="333">
        <f t="shared" ca="1" si="11"/>
        <v>1.2941176470588236</v>
      </c>
      <c r="AF120" s="334">
        <f t="shared" ca="1" si="12"/>
        <v>2.1176470588235294</v>
      </c>
    </row>
    <row r="121" spans="2:32">
      <c r="B121" s="348">
        <v>19</v>
      </c>
      <c r="C121" s="335" t="str">
        <f t="shared" ca="1" si="7"/>
        <v/>
      </c>
      <c r="D121" s="3" t="str">
        <f ca="1">HLOOKUP(D$102,$D$3:$AA$27,MATCH($C121,$C$4:$C$27,0)+1,FALSE)</f>
        <v/>
      </c>
      <c r="E121" s="3" t="str">
        <f ca="1">HLOOKUP(E$102,$D$3:$AA$27,MATCH($C121,$C$4:$C$27,0)+1,FALSE)</f>
        <v/>
      </c>
      <c r="F121" s="3" t="str">
        <f t="shared" ca="1" si="8"/>
        <v/>
      </c>
      <c r="G121" s="3" t="str">
        <f t="shared" ca="1" si="8"/>
        <v/>
      </c>
      <c r="H121" s="3" t="str">
        <f t="shared" ca="1" si="8"/>
        <v/>
      </c>
      <c r="I121" s="3" t="str">
        <f t="shared" ca="1" si="8"/>
        <v/>
      </c>
      <c r="J121" s="3" t="str">
        <f t="shared" ca="1" si="8"/>
        <v/>
      </c>
      <c r="K121" s="3" t="str">
        <f t="shared" ca="1" si="8"/>
        <v/>
      </c>
      <c r="L121" s="3" t="str">
        <f t="shared" ca="1" si="8"/>
        <v/>
      </c>
      <c r="M121" s="3" t="str">
        <f t="shared" ca="1" si="8"/>
        <v/>
      </c>
      <c r="N121" s="3" t="str">
        <f t="shared" ca="1" si="8"/>
        <v/>
      </c>
      <c r="O121" s="3" t="str">
        <f t="shared" ca="1" si="8"/>
        <v/>
      </c>
      <c r="P121" s="3" t="str">
        <f t="shared" ca="1" si="8"/>
        <v/>
      </c>
      <c r="Q121" s="3" t="str">
        <f t="shared" ca="1" si="8"/>
        <v/>
      </c>
      <c r="R121" s="3" t="str">
        <f t="shared" ca="1" si="8"/>
        <v/>
      </c>
      <c r="S121" s="3" t="str">
        <f t="shared" ca="1" si="8"/>
        <v/>
      </c>
      <c r="T121" s="3" t="str">
        <f t="shared" ca="1" si="8"/>
        <v/>
      </c>
      <c r="U121" s="3" t="str">
        <f t="shared" ca="1" si="14"/>
        <v/>
      </c>
      <c r="V121" s="3" t="str">
        <f t="shared" ca="1" si="14"/>
        <v/>
      </c>
      <c r="W121" s="3" t="str">
        <f t="shared" ca="1" si="14"/>
        <v/>
      </c>
      <c r="X121" s="3" t="str">
        <f t="shared" ca="1" si="14"/>
        <v/>
      </c>
      <c r="Y121" s="3" t="str">
        <f t="shared" ca="1" si="14"/>
        <v/>
      </c>
      <c r="Z121" s="3" t="str">
        <f t="shared" ca="1" si="14"/>
        <v/>
      </c>
      <c r="AA121" s="3" t="str">
        <f t="shared" ca="1" si="14"/>
        <v/>
      </c>
      <c r="AC121" s="332" t="str">
        <f t="shared" ca="1" si="9"/>
        <v/>
      </c>
      <c r="AD121" s="333" t="str">
        <f t="shared" ca="1" si="10"/>
        <v/>
      </c>
      <c r="AE121" s="333" t="str">
        <f t="shared" ca="1" si="11"/>
        <v/>
      </c>
      <c r="AF121" s="334" t="str">
        <f t="shared" ca="1" si="12"/>
        <v/>
      </c>
    </row>
    <row r="122" spans="2:32">
      <c r="B122" s="348">
        <v>20</v>
      </c>
      <c r="C122" s="335" t="str">
        <f t="shared" ca="1" si="7"/>
        <v/>
      </c>
      <c r="D122" s="3" t="str">
        <f t="shared" ca="1" si="8"/>
        <v/>
      </c>
      <c r="E122" s="3" t="str">
        <f t="shared" ca="1" si="8"/>
        <v/>
      </c>
      <c r="F122" s="3" t="str">
        <f t="shared" ca="1" si="8"/>
        <v/>
      </c>
      <c r="G122" s="3" t="str">
        <f t="shared" ca="1" si="8"/>
        <v/>
      </c>
      <c r="H122" s="3" t="str">
        <f t="shared" ca="1" si="8"/>
        <v/>
      </c>
      <c r="I122" s="3" t="str">
        <f t="shared" ca="1" si="8"/>
        <v/>
      </c>
      <c r="J122" s="3" t="str">
        <f t="shared" ca="1" si="8"/>
        <v/>
      </c>
      <c r="K122" s="3" t="str">
        <f t="shared" ca="1" si="8"/>
        <v/>
      </c>
      <c r="L122" s="3" t="str">
        <f t="shared" ca="1" si="8"/>
        <v/>
      </c>
      <c r="M122" s="3" t="str">
        <f t="shared" ca="1" si="8"/>
        <v/>
      </c>
      <c r="N122" s="3" t="str">
        <f t="shared" ca="1" si="8"/>
        <v/>
      </c>
      <c r="O122" s="3" t="str">
        <f t="shared" ca="1" si="8"/>
        <v/>
      </c>
      <c r="P122" s="3" t="str">
        <f t="shared" ca="1" si="8"/>
        <v/>
      </c>
      <c r="Q122" s="3" t="str">
        <f t="shared" ca="1" si="8"/>
        <v/>
      </c>
      <c r="R122" s="3" t="str">
        <f t="shared" ca="1" si="8"/>
        <v/>
      </c>
      <c r="S122" s="3" t="str">
        <f t="shared" ca="1" si="8"/>
        <v/>
      </c>
      <c r="T122" s="3" t="str">
        <f t="shared" ca="1" si="8"/>
        <v/>
      </c>
      <c r="U122" s="3" t="str">
        <f t="shared" ca="1" si="14"/>
        <v/>
      </c>
      <c r="V122" s="3" t="str">
        <f t="shared" ca="1" si="14"/>
        <v/>
      </c>
      <c r="W122" s="3" t="str">
        <f t="shared" ca="1" si="14"/>
        <v/>
      </c>
      <c r="X122" s="3" t="str">
        <f t="shared" ca="1" si="14"/>
        <v/>
      </c>
      <c r="Y122" s="3" t="str">
        <f t="shared" ca="1" si="14"/>
        <v/>
      </c>
      <c r="Z122" s="3" t="str">
        <f t="shared" ca="1" si="14"/>
        <v/>
      </c>
      <c r="AA122" s="3" t="str">
        <f t="shared" ca="1" si="14"/>
        <v/>
      </c>
      <c r="AC122" s="332" t="str">
        <f t="shared" ca="1" si="9"/>
        <v/>
      </c>
      <c r="AD122" s="333" t="str">
        <f t="shared" ca="1" si="10"/>
        <v/>
      </c>
      <c r="AE122" s="333" t="str">
        <f t="shared" ca="1" si="11"/>
        <v/>
      </c>
      <c r="AF122" s="334" t="str">
        <f t="shared" ca="1" si="12"/>
        <v/>
      </c>
    </row>
    <row r="123" spans="2:32" hidden="1">
      <c r="B123" s="348">
        <v>21</v>
      </c>
      <c r="C123" s="335" t="str">
        <f t="shared" ca="1" si="7"/>
        <v/>
      </c>
      <c r="D123" s="3" t="str">
        <f t="shared" ca="1" si="8"/>
        <v/>
      </c>
      <c r="E123" s="3" t="str">
        <f t="shared" ca="1" si="8"/>
        <v/>
      </c>
      <c r="F123" s="3" t="str">
        <f t="shared" ca="1" si="8"/>
        <v/>
      </c>
      <c r="G123" s="3" t="str">
        <f t="shared" ca="1" si="8"/>
        <v/>
      </c>
      <c r="H123" s="3" t="str">
        <f t="shared" ca="1" si="8"/>
        <v/>
      </c>
      <c r="I123" s="3" t="str">
        <f t="shared" ca="1" si="8"/>
        <v/>
      </c>
      <c r="J123" s="3" t="str">
        <f t="shared" ca="1" si="8"/>
        <v/>
      </c>
      <c r="K123" s="3" t="str">
        <f t="shared" ca="1" si="8"/>
        <v/>
      </c>
      <c r="L123" s="3" t="str">
        <f t="shared" ca="1" si="8"/>
        <v/>
      </c>
      <c r="M123" s="3" t="str">
        <f t="shared" ca="1" si="8"/>
        <v/>
      </c>
      <c r="N123" s="3" t="str">
        <f t="shared" ca="1" si="8"/>
        <v/>
      </c>
      <c r="O123" s="3" t="str">
        <f t="shared" ca="1" si="8"/>
        <v/>
      </c>
      <c r="P123" s="3" t="str">
        <f t="shared" ca="1" si="8"/>
        <v/>
      </c>
      <c r="Q123" s="3" t="str">
        <f t="shared" ca="1" si="8"/>
        <v/>
      </c>
      <c r="R123" s="3" t="str">
        <f t="shared" ca="1" si="8"/>
        <v/>
      </c>
      <c r="S123" s="3" t="str">
        <f t="shared" ca="1" si="8"/>
        <v/>
      </c>
      <c r="T123" s="3" t="str">
        <f t="shared" ca="1" si="8"/>
        <v/>
      </c>
      <c r="U123" s="3" t="str">
        <f t="shared" ca="1" si="14"/>
        <v/>
      </c>
      <c r="V123" s="3" t="str">
        <f t="shared" ca="1" si="14"/>
        <v/>
      </c>
      <c r="W123" s="3" t="str">
        <f t="shared" ca="1" si="14"/>
        <v/>
      </c>
      <c r="X123" s="3" t="str">
        <f t="shared" ca="1" si="14"/>
        <v/>
      </c>
      <c r="Y123" s="3" t="str">
        <f t="shared" ca="1" si="14"/>
        <v/>
      </c>
      <c r="Z123" s="3" t="str">
        <f t="shared" ca="1" si="14"/>
        <v/>
      </c>
      <c r="AA123" s="3" t="str">
        <f t="shared" ca="1" si="14"/>
        <v/>
      </c>
      <c r="AC123" s="332" t="str">
        <f t="shared" ca="1" si="9"/>
        <v/>
      </c>
      <c r="AD123" s="333" t="str">
        <f t="shared" ca="1" si="10"/>
        <v/>
      </c>
      <c r="AE123" s="333" t="str">
        <f t="shared" ca="1" si="11"/>
        <v/>
      </c>
      <c r="AF123" s="334" t="str">
        <f t="shared" ca="1" si="12"/>
        <v/>
      </c>
    </row>
    <row r="124" spans="2:32" hidden="1">
      <c r="B124" s="348">
        <v>22</v>
      </c>
      <c r="C124" s="335" t="str">
        <f t="shared" ca="1" si="7"/>
        <v/>
      </c>
      <c r="D124" s="3" t="str">
        <f t="shared" ca="1" si="8"/>
        <v/>
      </c>
      <c r="E124" s="3" t="str">
        <f t="shared" ca="1" si="8"/>
        <v/>
      </c>
      <c r="F124" s="3" t="str">
        <f t="shared" ca="1" si="8"/>
        <v/>
      </c>
      <c r="G124" s="3" t="str">
        <f t="shared" ca="1" si="8"/>
        <v/>
      </c>
      <c r="H124" s="3" t="str">
        <f t="shared" ca="1" si="8"/>
        <v/>
      </c>
      <c r="I124" s="3" t="str">
        <f t="shared" ca="1" si="8"/>
        <v/>
      </c>
      <c r="J124" s="3" t="str">
        <f t="shared" ca="1" si="8"/>
        <v/>
      </c>
      <c r="K124" s="3" t="str">
        <f t="shared" ca="1" si="8"/>
        <v/>
      </c>
      <c r="L124" s="3" t="str">
        <f t="shared" ca="1" si="8"/>
        <v/>
      </c>
      <c r="M124" s="3" t="str">
        <f t="shared" ca="1" si="8"/>
        <v/>
      </c>
      <c r="N124" s="3" t="str">
        <f t="shared" ca="1" si="8"/>
        <v/>
      </c>
      <c r="O124" s="3" t="str">
        <f t="shared" ca="1" si="8"/>
        <v/>
      </c>
      <c r="P124" s="3" t="str">
        <f t="shared" ca="1" si="8"/>
        <v/>
      </c>
      <c r="Q124" s="3" t="str">
        <f t="shared" ca="1" si="8"/>
        <v/>
      </c>
      <c r="R124" s="3" t="str">
        <f t="shared" ca="1" si="8"/>
        <v/>
      </c>
      <c r="S124" s="3" t="str">
        <f t="shared" ca="1" si="8"/>
        <v/>
      </c>
      <c r="T124" s="3" t="str">
        <f t="shared" ca="1" si="8"/>
        <v/>
      </c>
      <c r="U124" s="3" t="str">
        <f t="shared" ca="1" si="14"/>
        <v/>
      </c>
      <c r="V124" s="3" t="str">
        <f t="shared" ca="1" si="14"/>
        <v/>
      </c>
      <c r="W124" s="3" t="str">
        <f t="shared" ca="1" si="14"/>
        <v/>
      </c>
      <c r="X124" s="3" t="str">
        <f t="shared" ca="1" si="14"/>
        <v/>
      </c>
      <c r="Y124" s="3" t="str">
        <f t="shared" ca="1" si="14"/>
        <v/>
      </c>
      <c r="Z124" s="3" t="str">
        <f t="shared" ca="1" si="14"/>
        <v/>
      </c>
      <c r="AA124" s="3" t="str">
        <f t="shared" ca="1" si="14"/>
        <v/>
      </c>
      <c r="AC124" s="332" t="str">
        <f t="shared" ca="1" si="9"/>
        <v/>
      </c>
      <c r="AD124" s="333" t="str">
        <f t="shared" ca="1" si="10"/>
        <v/>
      </c>
      <c r="AE124" s="333" t="str">
        <f t="shared" ca="1" si="11"/>
        <v/>
      </c>
      <c r="AF124" s="334" t="str">
        <f t="shared" ca="1" si="12"/>
        <v/>
      </c>
    </row>
    <row r="125" spans="2:32" hidden="1">
      <c r="B125" s="348">
        <v>23</v>
      </c>
      <c r="C125" s="335" t="str">
        <f t="shared" ca="1" si="7"/>
        <v/>
      </c>
      <c r="D125" s="3" t="str">
        <f t="shared" ca="1" si="8"/>
        <v/>
      </c>
      <c r="E125" s="3" t="str">
        <f t="shared" ca="1" si="8"/>
        <v/>
      </c>
      <c r="F125" s="3" t="str">
        <f t="shared" ca="1" si="8"/>
        <v/>
      </c>
      <c r="G125" s="3" t="str">
        <f t="shared" ca="1" si="8"/>
        <v/>
      </c>
      <c r="H125" s="3" t="str">
        <f t="shared" ca="1" si="8"/>
        <v/>
      </c>
      <c r="I125" s="3" t="str">
        <f t="shared" ca="1" si="8"/>
        <v/>
      </c>
      <c r="J125" s="3" t="str">
        <f t="shared" ca="1" si="8"/>
        <v/>
      </c>
      <c r="K125" s="3" t="str">
        <f t="shared" ca="1" si="8"/>
        <v/>
      </c>
      <c r="L125" s="3" t="str">
        <f t="shared" ca="1" si="8"/>
        <v/>
      </c>
      <c r="M125" s="3" t="str">
        <f t="shared" ca="1" si="8"/>
        <v/>
      </c>
      <c r="N125" s="3" t="str">
        <f t="shared" ca="1" si="8"/>
        <v/>
      </c>
      <c r="O125" s="3" t="str">
        <f t="shared" ca="1" si="8"/>
        <v/>
      </c>
      <c r="P125" s="3" t="str">
        <f t="shared" ca="1" si="8"/>
        <v/>
      </c>
      <c r="Q125" s="3" t="str">
        <f t="shared" ca="1" si="8"/>
        <v/>
      </c>
      <c r="R125" s="3" t="str">
        <f t="shared" ca="1" si="8"/>
        <v/>
      </c>
      <c r="S125" s="3" t="str">
        <f t="shared" ca="1" si="8"/>
        <v/>
      </c>
      <c r="T125" s="3" t="str">
        <f t="shared" ca="1" si="8"/>
        <v/>
      </c>
      <c r="U125" s="3" t="str">
        <f t="shared" ca="1" si="14"/>
        <v/>
      </c>
      <c r="V125" s="3" t="str">
        <f t="shared" ca="1" si="14"/>
        <v/>
      </c>
      <c r="W125" s="3" t="str">
        <f t="shared" ca="1" si="14"/>
        <v/>
      </c>
      <c r="X125" s="3" t="str">
        <f t="shared" ca="1" si="14"/>
        <v/>
      </c>
      <c r="Y125" s="3" t="str">
        <f t="shared" ca="1" si="14"/>
        <v/>
      </c>
      <c r="Z125" s="3" t="str">
        <f t="shared" ca="1" si="14"/>
        <v/>
      </c>
      <c r="AA125" s="3" t="str">
        <f t="shared" ca="1" si="14"/>
        <v/>
      </c>
      <c r="AC125" s="332" t="str">
        <f t="shared" ca="1" si="9"/>
        <v/>
      </c>
      <c r="AD125" s="333" t="str">
        <f t="shared" ca="1" si="10"/>
        <v/>
      </c>
      <c r="AE125" s="333" t="str">
        <f t="shared" ca="1" si="11"/>
        <v/>
      </c>
      <c r="AF125" s="334" t="str">
        <f t="shared" ca="1" si="12"/>
        <v/>
      </c>
    </row>
    <row r="126" spans="2:32" hidden="1">
      <c r="B126" s="353">
        <v>24</v>
      </c>
      <c r="C126" s="232" t="str">
        <f t="shared" ca="1" si="7"/>
        <v/>
      </c>
      <c r="D126" s="353" t="str">
        <f t="shared" ca="1" si="8"/>
        <v/>
      </c>
      <c r="E126" s="340" t="str">
        <f t="shared" ca="1" si="8"/>
        <v/>
      </c>
      <c r="F126" s="340" t="str">
        <f t="shared" ca="1" si="8"/>
        <v/>
      </c>
      <c r="G126" s="340" t="str">
        <f t="shared" ca="1" si="8"/>
        <v/>
      </c>
      <c r="H126" s="340" t="str">
        <f t="shared" ca="1" si="8"/>
        <v/>
      </c>
      <c r="I126" s="340" t="str">
        <f t="shared" ca="1" si="8"/>
        <v/>
      </c>
      <c r="J126" s="340" t="str">
        <f t="shared" ca="1" si="8"/>
        <v/>
      </c>
      <c r="K126" s="340" t="str">
        <f t="shared" ca="1" si="8"/>
        <v/>
      </c>
      <c r="L126" s="340" t="str">
        <f t="shared" ca="1" si="8"/>
        <v/>
      </c>
      <c r="M126" s="340" t="str">
        <f t="shared" ca="1" si="8"/>
        <v/>
      </c>
      <c r="N126" s="340" t="str">
        <f t="shared" ca="1" si="8"/>
        <v/>
      </c>
      <c r="O126" s="340" t="str">
        <f t="shared" ca="1" si="8"/>
        <v/>
      </c>
      <c r="P126" s="340" t="str">
        <f t="shared" ca="1" si="8"/>
        <v/>
      </c>
      <c r="Q126" s="340" t="str">
        <f t="shared" ca="1" si="8"/>
        <v/>
      </c>
      <c r="R126" s="340" t="str">
        <f t="shared" ca="1" si="8"/>
        <v/>
      </c>
      <c r="S126" s="340" t="str">
        <f t="shared" ca="1" si="8"/>
        <v/>
      </c>
      <c r="T126" s="340" t="str">
        <f t="shared" ca="1" si="8"/>
        <v/>
      </c>
      <c r="U126" s="340" t="str">
        <f t="shared" ca="1" si="14"/>
        <v/>
      </c>
      <c r="V126" s="340" t="str">
        <f t="shared" ca="1" si="14"/>
        <v/>
      </c>
      <c r="W126" s="340" t="str">
        <f t="shared" ca="1" si="14"/>
        <v/>
      </c>
      <c r="X126" s="340" t="str">
        <f t="shared" ca="1" si="14"/>
        <v/>
      </c>
      <c r="Y126" s="340" t="str">
        <f t="shared" ca="1" si="14"/>
        <v/>
      </c>
      <c r="Z126" s="340" t="str">
        <f t="shared" ca="1" si="14"/>
        <v/>
      </c>
      <c r="AA126" s="340" t="str">
        <f t="shared" ca="1" si="14"/>
        <v/>
      </c>
      <c r="AC126" s="380" t="str">
        <f t="shared" ca="1" si="9"/>
        <v/>
      </c>
      <c r="AD126" s="340" t="str">
        <f t="shared" ca="1" si="10"/>
        <v/>
      </c>
      <c r="AE126" s="340" t="str">
        <f t="shared" ca="1" si="11"/>
        <v/>
      </c>
      <c r="AF126" s="381" t="str">
        <f t="shared" ca="1" si="12"/>
        <v/>
      </c>
    </row>
    <row r="127" spans="2:32">
      <c r="W127" s="340"/>
      <c r="AC127" s="382">
        <f ca="1">AC28</f>
        <v>0.52287581699346408</v>
      </c>
      <c r="AD127" s="344">
        <f ca="1">AD28</f>
        <v>1.369281045751634</v>
      </c>
      <c r="AE127" s="344">
        <f ca="1">AE28</f>
        <v>1.2222222222222223</v>
      </c>
      <c r="AF127" s="347">
        <f ca="1">AF28</f>
        <v>2.5915032679738563</v>
      </c>
    </row>
    <row r="128" spans="2:32">
      <c r="C128" s="327" t="s">
        <v>66</v>
      </c>
      <c r="D128" s="330">
        <f ca="1">IF(D$102="","",HLOOKUP(D$102,$D$3:$AA$37,27,FALSE))</f>
        <v>1.588235294117647</v>
      </c>
      <c r="E128" s="330">
        <f t="shared" ref="E128:AA128" ca="1" si="15">IF(E$102="","",HLOOKUP(E$102,$D$3:$AA$37,27,FALSE))</f>
        <v>1.8235294117647058</v>
      </c>
      <c r="F128" s="330">
        <f t="shared" ca="1" si="15"/>
        <v>1.6470588235294117</v>
      </c>
      <c r="G128" s="330">
        <f t="shared" ca="1" si="15"/>
        <v>1.411764705882353</v>
      </c>
      <c r="H128" s="330">
        <f t="shared" ca="1" si="15"/>
        <v>1.1176470588235294</v>
      </c>
      <c r="I128" s="330">
        <f t="shared" ca="1" si="15"/>
        <v>1.4705882352941178</v>
      </c>
      <c r="J128" s="330">
        <f t="shared" ca="1" si="15"/>
        <v>1.4705882352941178</v>
      </c>
      <c r="K128" s="330">
        <f t="shared" ca="1" si="15"/>
        <v>0.94117647058823528</v>
      </c>
      <c r="L128" s="330">
        <f t="shared" ca="1" si="15"/>
        <v>1.2352941176470589</v>
      </c>
      <c r="M128" s="330">
        <f t="shared" ca="1" si="15"/>
        <v>1.5294117647058822</v>
      </c>
      <c r="N128" s="330">
        <f t="shared" ca="1" si="15"/>
        <v>0.88235294117647056</v>
      </c>
      <c r="O128" s="330">
        <f t="shared" ca="1" si="15"/>
        <v>1.1764705882352942</v>
      </c>
      <c r="P128" s="330">
        <f t="shared" ca="1" si="15"/>
        <v>1.1176470588235294</v>
      </c>
      <c r="Q128" s="330">
        <f t="shared" ca="1" si="15"/>
        <v>1.1764705882352942</v>
      </c>
      <c r="R128" s="330">
        <f t="shared" ca="1" si="15"/>
        <v>1.1176470588235294</v>
      </c>
      <c r="S128" s="330">
        <f t="shared" ca="1" si="15"/>
        <v>0.47058823529411764</v>
      </c>
      <c r="T128" s="330">
        <f t="shared" ca="1" si="15"/>
        <v>1</v>
      </c>
      <c r="U128" s="330">
        <f t="shared" ca="1" si="15"/>
        <v>0.82352941176470584</v>
      </c>
      <c r="V128" s="330" t="str">
        <f t="shared" ca="1" si="15"/>
        <v/>
      </c>
      <c r="W128" s="330" t="str">
        <f t="shared" ca="1" si="15"/>
        <v/>
      </c>
      <c r="X128" s="330" t="str">
        <f t="shared" ca="1" si="15"/>
        <v/>
      </c>
      <c r="Y128" s="330" t="str">
        <f t="shared" ca="1" si="15"/>
        <v/>
      </c>
      <c r="Z128" s="330" t="str">
        <f t="shared" ca="1" si="15"/>
        <v/>
      </c>
      <c r="AA128" s="331" t="str">
        <f t="shared" ca="1" si="15"/>
        <v/>
      </c>
    </row>
    <row r="129" spans="3:31">
      <c r="C129" s="348" t="s">
        <v>67</v>
      </c>
      <c r="D129" s="333">
        <f ca="1">IF(D$102="","",HLOOKUP(D$102,$D$3:$AA$37,28,FALSE))</f>
        <v>0.88235294117647056</v>
      </c>
      <c r="E129" s="333">
        <f t="shared" ref="E129:AA129" ca="1" si="16">IF(E$102="","",HLOOKUP(E$102,$D$3:$AA$37,28,FALSE))</f>
        <v>1.1176470588235294</v>
      </c>
      <c r="F129" s="333">
        <f t="shared" ca="1" si="16"/>
        <v>1.5294117647058822</v>
      </c>
      <c r="G129" s="333">
        <f t="shared" ca="1" si="16"/>
        <v>0.88235294117647056</v>
      </c>
      <c r="H129" s="333">
        <f t="shared" ca="1" si="16"/>
        <v>1.1176470588235294</v>
      </c>
      <c r="I129" s="333">
        <f t="shared" ca="1" si="16"/>
        <v>0.6470588235294118</v>
      </c>
      <c r="J129" s="333">
        <f t="shared" ca="1" si="16"/>
        <v>1.4705882352941178</v>
      </c>
      <c r="K129" s="333">
        <f t="shared" ca="1" si="16"/>
        <v>1.5294117647058822</v>
      </c>
      <c r="L129" s="333">
        <f t="shared" ca="1" si="16"/>
        <v>1.411764705882353</v>
      </c>
      <c r="M129" s="333">
        <f t="shared" ca="1" si="16"/>
        <v>1.411764705882353</v>
      </c>
      <c r="N129" s="333">
        <f t="shared" ca="1" si="16"/>
        <v>1.7058823529411764</v>
      </c>
      <c r="O129" s="333">
        <f t="shared" ca="1" si="16"/>
        <v>1.6470588235294117</v>
      </c>
      <c r="P129" s="333">
        <f t="shared" ca="1" si="16"/>
        <v>1.4705882352941178</v>
      </c>
      <c r="Q129" s="333">
        <f t="shared" ca="1" si="16"/>
        <v>1.0588235294117647</v>
      </c>
      <c r="R129" s="333">
        <f t="shared" ca="1" si="16"/>
        <v>1.4705882352941178</v>
      </c>
      <c r="S129" s="333">
        <f t="shared" ca="1" si="16"/>
        <v>1.3529411764705883</v>
      </c>
      <c r="T129" s="333">
        <f t="shared" ca="1" si="16"/>
        <v>1.7058823529411764</v>
      </c>
      <c r="U129" s="333">
        <f t="shared" ca="1" si="16"/>
        <v>2.2352941176470589</v>
      </c>
      <c r="V129" s="333" t="str">
        <f t="shared" ca="1" si="16"/>
        <v/>
      </c>
      <c r="W129" s="333" t="str">
        <f t="shared" ca="1" si="16"/>
        <v/>
      </c>
      <c r="X129" s="333" t="str">
        <f t="shared" ca="1" si="16"/>
        <v/>
      </c>
      <c r="Y129" s="333" t="str">
        <f t="shared" ca="1" si="16"/>
        <v/>
      </c>
      <c r="Z129" s="333" t="str">
        <f t="shared" ca="1" si="16"/>
        <v/>
      </c>
      <c r="AA129" s="334" t="str">
        <f t="shared" ca="1" si="16"/>
        <v/>
      </c>
      <c r="AC129" s="383" t="s">
        <v>56</v>
      </c>
      <c r="AD129" s="775" t="s">
        <v>59</v>
      </c>
      <c r="AE129" s="774"/>
    </row>
    <row r="130" spans="3:31" ht="13.5" thickBot="1">
      <c r="C130" s="348" t="s">
        <v>72</v>
      </c>
      <c r="D130" s="333">
        <f ca="1">IF(D$102="","",HLOOKUP(D$102,$D$3:$AA$37,29,FALSE))</f>
        <v>2.4705882352941178</v>
      </c>
      <c r="E130" s="333">
        <f t="shared" ref="E130:AA130" ca="1" si="17">IF(E$102="","",HLOOKUP(E$102,$D$3:$AA$37,29,FALSE))</f>
        <v>2.9411764705882355</v>
      </c>
      <c r="F130" s="333">
        <f t="shared" ca="1" si="17"/>
        <v>3.1764705882352939</v>
      </c>
      <c r="G130" s="333">
        <f t="shared" ca="1" si="17"/>
        <v>2.2941176470588234</v>
      </c>
      <c r="H130" s="333">
        <f t="shared" ca="1" si="17"/>
        <v>2.2352941176470589</v>
      </c>
      <c r="I130" s="333">
        <f t="shared" ca="1" si="17"/>
        <v>2.1176470588235294</v>
      </c>
      <c r="J130" s="333">
        <f t="shared" ca="1" si="17"/>
        <v>2.9411764705882355</v>
      </c>
      <c r="K130" s="333">
        <f t="shared" ca="1" si="17"/>
        <v>2.4705882352941178</v>
      </c>
      <c r="L130" s="333">
        <f t="shared" ca="1" si="17"/>
        <v>2.6470588235294121</v>
      </c>
      <c r="M130" s="333">
        <f t="shared" ca="1" si="17"/>
        <v>2.9411764705882355</v>
      </c>
      <c r="N130" s="333">
        <f t="shared" ca="1" si="17"/>
        <v>2.5882352941176467</v>
      </c>
      <c r="O130" s="333">
        <f t="shared" ca="1" si="17"/>
        <v>2.8235294117647056</v>
      </c>
      <c r="P130" s="333">
        <f t="shared" ca="1" si="17"/>
        <v>2.5882352941176472</v>
      </c>
      <c r="Q130" s="333">
        <f t="shared" ca="1" si="17"/>
        <v>2.2352941176470589</v>
      </c>
      <c r="R130" s="333">
        <f t="shared" ca="1" si="17"/>
        <v>2.5882352941176472</v>
      </c>
      <c r="S130" s="333">
        <f t="shared" ca="1" si="17"/>
        <v>1.8235294117647061</v>
      </c>
      <c r="T130" s="333">
        <f t="shared" ca="1" si="17"/>
        <v>2.7058823529411766</v>
      </c>
      <c r="U130" s="333">
        <f t="shared" ca="1" si="17"/>
        <v>3.0588235294117645</v>
      </c>
      <c r="V130" s="333" t="str">
        <f t="shared" ca="1" si="17"/>
        <v/>
      </c>
      <c r="W130" s="333" t="str">
        <f t="shared" ca="1" si="17"/>
        <v/>
      </c>
      <c r="X130" s="333" t="str">
        <f t="shared" ca="1" si="17"/>
        <v/>
      </c>
      <c r="Y130" s="333" t="str">
        <f t="shared" ca="1" si="17"/>
        <v/>
      </c>
      <c r="Z130" s="333" t="str">
        <f t="shared" ca="1" si="17"/>
        <v/>
      </c>
      <c r="AA130" s="334" t="str">
        <f t="shared" ca="1" si="17"/>
        <v/>
      </c>
      <c r="AC130" s="332" t="s">
        <v>55</v>
      </c>
      <c r="AD130" s="384" t="str">
        <f ca="1">BlankError(COUNTIF(OFFSET($D$103,0,0,MAX($B$4:$B$27)/2,MAX($B$4:$B$27)/2),"&gt;2.5")/COUNT(OFFSET($D$103,0,0,MAX($B$4:$B$27)/2,MAX($B$4:$B$27)/2)))</f>
        <v/>
      </c>
      <c r="AE130" s="351" t="str">
        <f ca="1">BlankError(COUNTIF(OFFSET($D$103,0,MAX($B$4:$B$27)/2,MAX($B$4:$B$27)/2,MAX($B$4:$B$27)/2),"&gt;2.5")/COUNT(OFFSET($D$103,0,MAX($B$4:$B$27)/2,MAX($B$4:$B$27)/2,MAX($B$4:$B$27)/2)))</f>
        <v/>
      </c>
    </row>
    <row r="131" spans="3:31">
      <c r="C131" s="353" t="str">
        <f>"Away "&amp;$B$32&amp;"  %"</f>
        <v>Away Lo  %</v>
      </c>
      <c r="D131" s="354">
        <f ca="1">IF(D$102="","",HLOOKUP(D$102,$D$3:$AA$37,30,FALSE))</f>
        <v>0.58823529411764708</v>
      </c>
      <c r="E131" s="354">
        <f t="shared" ref="E131:AA131" ca="1" si="18">IF(E$102="","",HLOOKUP(E$102,$D$3:$AA$37,30,FALSE))</f>
        <v>0.41176470588235292</v>
      </c>
      <c r="F131" s="354">
        <f t="shared" ca="1" si="18"/>
        <v>0.41176470588235292</v>
      </c>
      <c r="G131" s="354">
        <f t="shared" ca="1" si="18"/>
        <v>0.52941176470588236</v>
      </c>
      <c r="H131" s="354">
        <f t="shared" ca="1" si="18"/>
        <v>0.58823529411764708</v>
      </c>
      <c r="I131" s="354">
        <f t="shared" ca="1" si="18"/>
        <v>0.58823529411764708</v>
      </c>
      <c r="J131" s="354">
        <f t="shared" ca="1" si="18"/>
        <v>0.52941176470588236</v>
      </c>
      <c r="K131" s="354">
        <f t="shared" ca="1" si="18"/>
        <v>0.52941176470588236</v>
      </c>
      <c r="L131" s="354">
        <f t="shared" ca="1" si="18"/>
        <v>0.52941176470588236</v>
      </c>
      <c r="M131" s="354">
        <f t="shared" ca="1" si="18"/>
        <v>0.41176470588235292</v>
      </c>
      <c r="N131" s="354">
        <f t="shared" ca="1" si="18"/>
        <v>0.47058823529411764</v>
      </c>
      <c r="O131" s="354">
        <f t="shared" ca="1" si="18"/>
        <v>0.52941176470588236</v>
      </c>
      <c r="P131" s="354">
        <f t="shared" ca="1" si="18"/>
        <v>0.47058823529411764</v>
      </c>
      <c r="Q131" s="354">
        <f t="shared" ca="1" si="18"/>
        <v>0.6470588235294118</v>
      </c>
      <c r="R131" s="354">
        <f t="shared" ca="1" si="18"/>
        <v>0.58823529411764708</v>
      </c>
      <c r="S131" s="354">
        <f t="shared" ca="1" si="18"/>
        <v>0.76470588235294112</v>
      </c>
      <c r="T131" s="354">
        <f t="shared" ca="1" si="18"/>
        <v>0.47058823529411764</v>
      </c>
      <c r="U131" s="354">
        <f t="shared" ca="1" si="18"/>
        <v>0.35294117647058826</v>
      </c>
      <c r="V131" s="354" t="str">
        <f t="shared" ca="1" si="18"/>
        <v/>
      </c>
      <c r="W131" s="354" t="str">
        <f t="shared" ca="1" si="18"/>
        <v/>
      </c>
      <c r="X131" s="354" t="str">
        <f t="shared" ca="1" si="18"/>
        <v/>
      </c>
      <c r="Y131" s="354" t="str">
        <f t="shared" ca="1" si="18"/>
        <v/>
      </c>
      <c r="Z131" s="354" t="str">
        <f t="shared" ca="1" si="18"/>
        <v/>
      </c>
      <c r="AA131" s="385" t="str">
        <f t="shared" ca="1" si="18"/>
        <v/>
      </c>
      <c r="AC131" s="380"/>
      <c r="AD131" s="386" t="str">
        <f ca="1">BlankError(COUNTIF(OFFSET($D$103,MAX($B$4:$B$27)/2,0,MAX($B$4:$B$27)/2,MAX($B$4:$B$27)/2),"&gt;2.5")/COUNT(OFFSET($D$103,MAX($B$4:$B$27)/2,0,MAX($B$4:$B$27)/2,MAX($B$4:$B$27)/2)))</f>
        <v/>
      </c>
      <c r="AE131" s="357" t="str">
        <f ca="1">BlankError(COUNTIF(OFFSET($D$103,MAX($B$4:$B$27)/2,MAX($B$4:$B$27)/2,MAX($B$4:$B$27)/2,MAX($B$4:$B$27)/2),"&gt;2.5")/COUNT(OFFSET($D$103,MAX($B$4:$B$27)/2,MAX($B$4:$B$27)/2,MAX($B$4:$B$27)/2,MAX($B$4:$B$27)/2)))</f>
        <v/>
      </c>
    </row>
    <row r="132" spans="3:31">
      <c r="D132" s="358"/>
      <c r="E132" s="358"/>
      <c r="F132" s="358"/>
      <c r="G132" s="358"/>
      <c r="H132" s="358"/>
      <c r="I132" s="358"/>
      <c r="J132" s="358"/>
      <c r="K132" s="358"/>
      <c r="L132" s="358"/>
      <c r="M132" s="358"/>
      <c r="N132" s="358"/>
      <c r="O132" s="358"/>
      <c r="P132" s="358"/>
      <c r="Q132" s="358"/>
      <c r="R132" s="358"/>
      <c r="S132" s="358"/>
      <c r="T132" s="358"/>
      <c r="U132" s="358"/>
      <c r="V132" s="358"/>
      <c r="W132" s="358"/>
      <c r="X132" s="358"/>
      <c r="Y132" s="358"/>
      <c r="Z132" s="358"/>
      <c r="AA132" s="358"/>
      <c r="AD132" s="359"/>
      <c r="AE132" s="359"/>
    </row>
    <row r="133" spans="3:31">
      <c r="C133" s="327" t="s">
        <v>68</v>
      </c>
      <c r="D133" s="330">
        <f ca="1">IF(D$102="","",HLOOKUP(D$102,$D$3:$AA$37,32,FALSE))</f>
        <v>2.0882352941176472</v>
      </c>
      <c r="E133" s="330">
        <f t="shared" ref="E133:AA133" ca="1" si="19">IF(E$102="","",HLOOKUP(E$102,$D$3:$AA$37,32,FALSE))</f>
        <v>1.5588235294117647</v>
      </c>
      <c r="F133" s="330">
        <f t="shared" ca="1" si="19"/>
        <v>1.911764705882353</v>
      </c>
      <c r="G133" s="330">
        <f t="shared" ca="1" si="19"/>
        <v>1.4411764705882353</v>
      </c>
      <c r="H133" s="330">
        <f t="shared" ca="1" si="19"/>
        <v>1.3235294117647058</v>
      </c>
      <c r="I133" s="330">
        <f t="shared" ca="1" si="19"/>
        <v>1.4705882352941178</v>
      </c>
      <c r="J133" s="330">
        <f t="shared" ca="1" si="19"/>
        <v>1.8823529411764706</v>
      </c>
      <c r="K133" s="330">
        <f t="shared" ca="1" si="19"/>
        <v>1.2058823529411764</v>
      </c>
      <c r="L133" s="330">
        <f t="shared" ca="1" si="19"/>
        <v>1.1764705882352942</v>
      </c>
      <c r="M133" s="330">
        <f t="shared" ca="1" si="19"/>
        <v>1.411764705882353</v>
      </c>
      <c r="N133" s="330">
        <f t="shared" ca="1" si="19"/>
        <v>1.1470588235294117</v>
      </c>
      <c r="O133" s="330">
        <f t="shared" ca="1" si="19"/>
        <v>1.2941176470588236</v>
      </c>
      <c r="P133" s="330">
        <f t="shared" ca="1" si="19"/>
        <v>1.088235294117647</v>
      </c>
      <c r="Q133" s="330">
        <f t="shared" ca="1" si="19"/>
        <v>1.0588235294117647</v>
      </c>
      <c r="R133" s="330">
        <f t="shared" ca="1" si="19"/>
        <v>0.94117647058823528</v>
      </c>
      <c r="S133" s="330">
        <f t="shared" ca="1" si="19"/>
        <v>0.67647058823529416</v>
      </c>
      <c r="T133" s="330">
        <f t="shared" ca="1" si="19"/>
        <v>0.82352941176470584</v>
      </c>
      <c r="U133" s="330">
        <f t="shared" ca="1" si="19"/>
        <v>0.82352941176470584</v>
      </c>
      <c r="V133" s="330" t="str">
        <f t="shared" ca="1" si="19"/>
        <v/>
      </c>
      <c r="W133" s="330" t="str">
        <f t="shared" ca="1" si="19"/>
        <v/>
      </c>
      <c r="X133" s="330" t="str">
        <f t="shared" ca="1" si="19"/>
        <v/>
      </c>
      <c r="Y133" s="330" t="str">
        <f t="shared" ca="1" si="19"/>
        <v/>
      </c>
      <c r="Z133" s="330" t="str">
        <f t="shared" ca="1" si="19"/>
        <v/>
      </c>
      <c r="AA133" s="331" t="str">
        <f t="shared" ca="1" si="19"/>
        <v/>
      </c>
      <c r="AC133" s="349" t="s">
        <v>57</v>
      </c>
      <c r="AD133" s="776" t="s">
        <v>59</v>
      </c>
      <c r="AE133" s="777"/>
    </row>
    <row r="134" spans="3:31" ht="13.5" thickBot="1">
      <c r="C134" s="348" t="s">
        <v>69</v>
      </c>
      <c r="D134" s="333">
        <f ca="1">IF(D$102="","",HLOOKUP(D$102,$D$3:$AA$37,33,FALSE))</f>
        <v>0.94117647058823528</v>
      </c>
      <c r="E134" s="333">
        <f t="shared" ref="E134:AA134" ca="1" si="20">IF(E$102="","",HLOOKUP(E$102,$D$3:$AA$37,33,FALSE))</f>
        <v>0.91176470588235292</v>
      </c>
      <c r="F134" s="333">
        <f t="shared" ca="1" si="20"/>
        <v>1.2647058823529411</v>
      </c>
      <c r="G134" s="333">
        <f t="shared" ca="1" si="20"/>
        <v>0.97058823529411764</v>
      </c>
      <c r="H134" s="333">
        <f t="shared" ca="1" si="20"/>
        <v>1.0588235294117647</v>
      </c>
      <c r="I134" s="333">
        <f t="shared" ca="1" si="20"/>
        <v>0.88235294117647056</v>
      </c>
      <c r="J134" s="333">
        <f t="shared" ca="1" si="20"/>
        <v>1.588235294117647</v>
      </c>
      <c r="K134" s="333">
        <f t="shared" ca="1" si="20"/>
        <v>1.2941176470588236</v>
      </c>
      <c r="L134" s="333">
        <f t="shared" ca="1" si="20"/>
        <v>1.3235294117647058</v>
      </c>
      <c r="M134" s="333">
        <f t="shared" ca="1" si="20"/>
        <v>1.2058823529411764</v>
      </c>
      <c r="N134" s="333">
        <f t="shared" ca="1" si="20"/>
        <v>1.3823529411764706</v>
      </c>
      <c r="O134" s="333">
        <f t="shared" ca="1" si="20"/>
        <v>1.5588235294117647</v>
      </c>
      <c r="P134" s="333">
        <f t="shared" ca="1" si="20"/>
        <v>1.2352941176470589</v>
      </c>
      <c r="Q134" s="333">
        <f t="shared" ca="1" si="20"/>
        <v>1.588235294117647</v>
      </c>
      <c r="R134" s="333">
        <f t="shared" ca="1" si="20"/>
        <v>1.4411764705882353</v>
      </c>
      <c r="S134" s="333">
        <f t="shared" ca="1" si="20"/>
        <v>1.1470588235294117</v>
      </c>
      <c r="T134" s="333">
        <f t="shared" ca="1" si="20"/>
        <v>1.7647058823529411</v>
      </c>
      <c r="U134" s="333">
        <f t="shared" ca="1" si="20"/>
        <v>1.7647058823529411</v>
      </c>
      <c r="V134" s="333" t="str">
        <f t="shared" ca="1" si="20"/>
        <v/>
      </c>
      <c r="W134" s="333" t="str">
        <f t="shared" ca="1" si="20"/>
        <v/>
      </c>
      <c r="X134" s="333" t="str">
        <f t="shared" ca="1" si="20"/>
        <v/>
      </c>
      <c r="Y134" s="333" t="str">
        <f t="shared" ca="1" si="20"/>
        <v/>
      </c>
      <c r="Z134" s="333" t="str">
        <f t="shared" ca="1" si="20"/>
        <v/>
      </c>
      <c r="AA134" s="334" t="str">
        <f t="shared" ca="1" si="20"/>
        <v/>
      </c>
      <c r="AC134" s="763" t="s">
        <v>55</v>
      </c>
      <c r="AD134" s="350" t="str">
        <f ca="1">BlankError(COUNTIF(OFFSET($D$103,0,0,MAX($B$4:$B$27)/2,MAX($B$4:$B$27)/2),"&lt;2.5")/COUNT(OFFSET($D$103,0,0,MAX($B$4:$B$27)/2,MAX($B$4:$B$27)/2)))</f>
        <v/>
      </c>
      <c r="AE134" s="351" t="str">
        <f ca="1">BlankError(COUNTIF(OFFSET($D$103,0,MAX($B$4:$B$27)/2,MAX($B$4:$B$27)/2,MAX($B$4:$B$27)/2),"&lt;2.5")/COUNT(OFFSET($D$103,0,MAX($B$4:$B$27)/2,MAX($B$4:$B$27)/2,MAX($B$4:$B$27)/2)))</f>
        <v/>
      </c>
    </row>
    <row r="135" spans="3:31">
      <c r="C135" s="348" t="s">
        <v>70</v>
      </c>
      <c r="D135" s="333">
        <f ca="1">IF(D$102="","",HLOOKUP(D$102,$D$3:$AA$37,34,FALSE))</f>
        <v>3.0294117647058822</v>
      </c>
      <c r="E135" s="333">
        <f t="shared" ref="E135:AA135" ca="1" si="21">IF(E$102="","",HLOOKUP(E$102,$D$3:$AA$37,34,FALSE))</f>
        <v>2.4705882352941178</v>
      </c>
      <c r="F135" s="333">
        <f t="shared" ca="1" si="21"/>
        <v>3.1764705882352944</v>
      </c>
      <c r="G135" s="333">
        <f t="shared" ca="1" si="21"/>
        <v>2.4117647058823528</v>
      </c>
      <c r="H135" s="333">
        <f t="shared" ca="1" si="21"/>
        <v>2.3823529411764706</v>
      </c>
      <c r="I135" s="333">
        <f t="shared" ca="1" si="21"/>
        <v>2.3529411764705883</v>
      </c>
      <c r="J135" s="333">
        <f t="shared" ca="1" si="21"/>
        <v>3.4705882352941178</v>
      </c>
      <c r="K135" s="333">
        <f t="shared" ca="1" si="21"/>
        <v>2.5</v>
      </c>
      <c r="L135" s="333">
        <f t="shared" ca="1" si="21"/>
        <v>2.5</v>
      </c>
      <c r="M135" s="333">
        <f t="shared" ca="1" si="21"/>
        <v>2.6176470588235294</v>
      </c>
      <c r="N135" s="333">
        <f t="shared" ca="1" si="21"/>
        <v>2.5294117647058822</v>
      </c>
      <c r="O135" s="333">
        <f t="shared" ca="1" si="21"/>
        <v>2.8529411764705883</v>
      </c>
      <c r="P135" s="333">
        <f t="shared" ca="1" si="21"/>
        <v>2.3235294117647056</v>
      </c>
      <c r="Q135" s="333">
        <f t="shared" ca="1" si="21"/>
        <v>2.6470588235294117</v>
      </c>
      <c r="R135" s="333">
        <f t="shared" ca="1" si="21"/>
        <v>2.3823529411764706</v>
      </c>
      <c r="S135" s="333">
        <f t="shared" ca="1" si="21"/>
        <v>1.8235294117647058</v>
      </c>
      <c r="T135" s="333">
        <f t="shared" ca="1" si="21"/>
        <v>2.5882352941176467</v>
      </c>
      <c r="U135" s="333">
        <f t="shared" ca="1" si="21"/>
        <v>2.5882352941176467</v>
      </c>
      <c r="V135" s="333" t="str">
        <f t="shared" ca="1" si="21"/>
        <v/>
      </c>
      <c r="W135" s="333" t="str">
        <f t="shared" ca="1" si="21"/>
        <v/>
      </c>
      <c r="X135" s="333" t="str">
        <f t="shared" ca="1" si="21"/>
        <v/>
      </c>
      <c r="Y135" s="333" t="str">
        <f t="shared" ca="1" si="21"/>
        <v/>
      </c>
      <c r="Z135" s="333" t="str">
        <f t="shared" ca="1" si="21"/>
        <v/>
      </c>
      <c r="AA135" s="334" t="str">
        <f t="shared" ca="1" si="21"/>
        <v/>
      </c>
      <c r="AC135" s="764"/>
      <c r="AD135" s="356" t="str">
        <f ca="1">BlankError(COUNTIF(OFFSET($D$103,MAX($B$4:$B$27)/2,0,MAX($B$4:$B$27)/2,MAX($B$4:$B$27)/2),"&lt;2.5")/COUNT(OFFSET($D$103,MAX($B$4:$B$27)/2,0,MAX($B$4:$B$27)/2,MAX($B$4:$B$27)/2)))</f>
        <v/>
      </c>
      <c r="AE135" s="357" t="str">
        <f ca="1">BlankError(COUNTIF(OFFSET($D$103,MAX($B$4:$B$27)/2,MAX($B$4:$B$27)/2,MAX($B$4:$B$27)/2,MAX($B$4:$B$27)/2),"&lt;2.5")/COUNT(OFFSET($D$103,MAX($B$4:$B$27)/2,MAX($B$4:$B$27)/2,MAX($B$4:$B$27)/2,MAX($B$4:$B$27)/2)))</f>
        <v/>
      </c>
    </row>
    <row r="136" spans="3:31">
      <c r="C136" s="353" t="str">
        <f>"Overall "&amp;$B$32&amp;" %"</f>
        <v>Overall Lo %</v>
      </c>
      <c r="D136" s="354">
        <f ca="1">IF(D$102="","",HLOOKUP(D$102,$D$3:$AA$37,35,FALSE))</f>
        <v>0.44117647058823528</v>
      </c>
      <c r="E136" s="354">
        <f t="shared" ref="E136:AA136" ca="1" si="22">IF(E$102="","",HLOOKUP(E$102,$D$3:$AA$37,35,FALSE))</f>
        <v>0.5</v>
      </c>
      <c r="F136" s="354">
        <f t="shared" ca="1" si="22"/>
        <v>0.41176470588235292</v>
      </c>
      <c r="G136" s="354">
        <f t="shared" ca="1" si="22"/>
        <v>0.55882352941176472</v>
      </c>
      <c r="H136" s="354">
        <f t="shared" ca="1" si="22"/>
        <v>0.61764705882352944</v>
      </c>
      <c r="I136" s="354">
        <f t="shared" ca="1" si="22"/>
        <v>0.52941176470588236</v>
      </c>
      <c r="J136" s="354">
        <f t="shared" ca="1" si="22"/>
        <v>0.38235294117647056</v>
      </c>
      <c r="K136" s="354">
        <f t="shared" ca="1" si="22"/>
        <v>0.47058823529411764</v>
      </c>
      <c r="L136" s="354">
        <f t="shared" ca="1" si="22"/>
        <v>0.47058823529411764</v>
      </c>
      <c r="M136" s="354">
        <f t="shared" ca="1" si="22"/>
        <v>0.52941176470588236</v>
      </c>
      <c r="N136" s="354">
        <f t="shared" ca="1" si="22"/>
        <v>0.5</v>
      </c>
      <c r="O136" s="354">
        <f t="shared" ca="1" si="22"/>
        <v>0.5</v>
      </c>
      <c r="P136" s="354">
        <f t="shared" ca="1" si="22"/>
        <v>0.55882352941176472</v>
      </c>
      <c r="Q136" s="354">
        <f t="shared" ca="1" si="22"/>
        <v>0.52941176470588236</v>
      </c>
      <c r="R136" s="354">
        <f t="shared" ca="1" si="22"/>
        <v>0.61764705882352944</v>
      </c>
      <c r="S136" s="354">
        <f t="shared" ca="1" si="22"/>
        <v>0.76470588235294112</v>
      </c>
      <c r="T136" s="354">
        <f t="shared" ca="1" si="22"/>
        <v>0.55882352941176472</v>
      </c>
      <c r="U136" s="354">
        <f t="shared" ca="1" si="22"/>
        <v>0.47058823529411764</v>
      </c>
      <c r="V136" s="354" t="str">
        <f t="shared" ca="1" si="22"/>
        <v/>
      </c>
      <c r="W136" s="354" t="str">
        <f t="shared" ca="1" si="22"/>
        <v/>
      </c>
      <c r="X136" s="354" t="str">
        <f t="shared" ca="1" si="22"/>
        <v/>
      </c>
      <c r="Y136" s="354" t="str">
        <f t="shared" ca="1" si="22"/>
        <v/>
      </c>
      <c r="Z136" s="354" t="str">
        <f t="shared" ca="1" si="22"/>
        <v/>
      </c>
      <c r="AA136" s="385" t="str">
        <f t="shared" ca="1" si="22"/>
        <v/>
      </c>
    </row>
  </sheetData>
  <customSheetViews>
    <customSheetView guid="{A9A59A81-8ED1-4D77-9D9E-FD20100ED198}" scale="85" fitToPage="1" hiddenRows="1" hiddenColumns="1">
      <selection activeCell="D4" sqref="D4"/>
      <pageMargins left="0.19685039370078741" right="0.19685039370078741" top="0.19685039370078741" bottom="0.19685039370078741" header="0.11811023622047245" footer="0.11811023622047245"/>
      <pageSetup paperSize="9" scale="90" orientation="landscape" r:id="rId1"/>
      <headerFooter alignWithMargins="0"/>
    </customSheetView>
  </customSheetViews>
  <mergeCells count="14">
    <mergeCell ref="AD30:AE30"/>
    <mergeCell ref="A74:A97"/>
    <mergeCell ref="AD129:AE129"/>
    <mergeCell ref="AD133:AE133"/>
    <mergeCell ref="AD34:AE34"/>
    <mergeCell ref="AC35:AC36"/>
    <mergeCell ref="B101:B102"/>
    <mergeCell ref="B72:B73"/>
    <mergeCell ref="AC134:AC135"/>
    <mergeCell ref="AC31:AC32"/>
    <mergeCell ref="B2:B3"/>
    <mergeCell ref="A4:A27"/>
    <mergeCell ref="B42:B43"/>
    <mergeCell ref="A44:A67"/>
  </mergeCells>
  <phoneticPr fontId="13" type="noConversion"/>
  <conditionalFormatting sqref="D4:K27 M4:AA27 L4:L8 L10:L27">
    <cfRule type="expression" dxfId="351" priority="1" stopIfTrue="1">
      <formula>(D44&lt;&gt;"")*(((D44&gt;=-1.5)*(D44&lt;=-1))+((D44&gt;=1)*(D44&lt;=1.5)))</formula>
    </cfRule>
    <cfRule type="expression" dxfId="350" priority="2" stopIfTrue="1">
      <formula>(D44&lt;&gt;"")*((D44&lt;-1.5)+(D44&gt;1.5))</formula>
    </cfRule>
  </conditionalFormatting>
  <conditionalFormatting sqref="L9">
    <cfRule type="expression" dxfId="349" priority="3" stopIfTrue="1">
      <formula>(L49&lt;&gt;"")*(((L49&gt;=-1.5)*(L49&lt;=-1))+((L49&gt;=1)*(L49&lt;=1.5)))</formula>
    </cfRule>
    <cfRule type="expression" dxfId="348" priority="4" stopIfTrue="1">
      <formula>(L49&lt;&gt;"")*((L49&lt;-1.5)+(L49&gt;1.5))</formula>
    </cfRule>
  </conditionalFormatting>
  <conditionalFormatting sqref="D31:Y31 D130:AA130">
    <cfRule type="cellIs" dxfId="347" priority="5" stopIfTrue="1" operator="notEqual">
      <formula>AVERAGE(D4:D27)</formula>
    </cfRule>
  </conditionalFormatting>
  <conditionalFormatting sqref="AF4:AF27 AF103:AF127">
    <cfRule type="cellIs" dxfId="346" priority="6" stopIfTrue="1" operator="notEqual">
      <formula>AVERAGE(D4:AA4)</formula>
    </cfRule>
  </conditionalFormatting>
  <conditionalFormatting sqref="D44:AA67">
    <cfRule type="expression" dxfId="345" priority="7" stopIfTrue="1">
      <formula>(D74&lt;&gt;"")*(D74&gt;=0.5)</formula>
    </cfRule>
    <cfRule type="expression" dxfId="344" priority="8" stopIfTrue="1">
      <formula>(D74&lt;&gt;"")*(D74&lt;=-0.5)</formula>
    </cfRule>
  </conditionalFormatting>
  <pageMargins left="0.19685039370078741" right="0.19685039370078741" top="0.19685039370078741" bottom="0.19685039370078741" header="0.11811023622047245" footer="0.11811023622047245"/>
  <pageSetup paperSize="9" scale="90" orientation="landscape" r:id="rId2"/>
  <headerFooter alignWithMargins="0"/>
  <drawing r:id="rId3"/>
  <legacyDrawing r:id="rId4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C59"/>
  <sheetViews>
    <sheetView showZeros="0" zoomScale="80" zoomScaleNormal="80" workbookViewId="0">
      <pane xSplit="2" ySplit="5" topLeftCell="C6" activePane="bottomRight" state="frozen"/>
      <selection activeCell="BC70" sqref="BC70"/>
      <selection pane="topRight" activeCell="BC70" sqref="BC70"/>
      <selection pane="bottomLeft" activeCell="BC70" sqref="BC70"/>
      <selection pane="bottomRight" activeCell="BC70" sqref="BC70"/>
    </sheetView>
  </sheetViews>
  <sheetFormatPr defaultColWidth="9.140625" defaultRowHeight="12.75"/>
  <cols>
    <col min="1" max="1" width="4.5703125" style="3" customWidth="1"/>
    <col min="2" max="2" width="13.140625" style="3" customWidth="1"/>
    <col min="3" max="4" width="8" style="3" customWidth="1"/>
    <col min="5" max="5" width="7.5703125" style="3" customWidth="1"/>
    <col min="6" max="6" width="6.28515625" style="3" customWidth="1"/>
    <col min="7" max="7" width="7.7109375" style="3" customWidth="1"/>
    <col min="8" max="9" width="6.28515625" style="3" customWidth="1"/>
    <col min="10" max="10" width="7.7109375" style="3" customWidth="1"/>
    <col min="11" max="11" width="8.140625" style="3" customWidth="1"/>
    <col min="12" max="12" width="7.5703125" style="3" customWidth="1"/>
    <col min="13" max="13" width="7.42578125" style="3" customWidth="1"/>
    <col min="14" max="17" width="6.28515625" style="3" customWidth="1"/>
    <col min="18" max="18" width="7.85546875" style="3" customWidth="1"/>
    <col min="19" max="19" width="7.140625" style="3" customWidth="1"/>
    <col min="20" max="20" width="8" style="3" customWidth="1"/>
    <col min="21" max="24" width="6.28515625" style="3" customWidth="1"/>
    <col min="25" max="27" width="6.140625" style="19" customWidth="1"/>
    <col min="28" max="28" width="12.28515625" style="3" customWidth="1"/>
    <col min="29" max="29" width="4.140625" style="3" customWidth="1"/>
    <col min="30" max="16384" width="9.140625" style="3"/>
  </cols>
  <sheetData>
    <row r="1" spans="1:28">
      <c r="A1" s="25" t="s">
        <v>133</v>
      </c>
      <c r="D1" s="3" t="str">
        <f>Table!B1</f>
        <v>Comp:</v>
      </c>
      <c r="E1" s="254" t="str">
        <f>Table!C1</f>
        <v>J1L</v>
      </c>
    </row>
    <row r="2" spans="1:28">
      <c r="B2" s="3" t="str">
        <f>Table!B2</f>
        <v>Played:</v>
      </c>
      <c r="C2" s="255">
        <f ca="1">Table!C2</f>
        <v>34</v>
      </c>
      <c r="D2" s="3" t="str">
        <f>Table!D2</f>
        <v>matches per team</v>
      </c>
    </row>
    <row r="3" spans="1:28" ht="13.5" thickBot="1"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3">
        <v>18</v>
      </c>
      <c r="T3" s="3">
        <v>19</v>
      </c>
      <c r="U3" s="3">
        <v>20</v>
      </c>
      <c r="V3" s="3">
        <v>21</v>
      </c>
      <c r="W3" s="3">
        <v>22</v>
      </c>
      <c r="X3" s="3">
        <v>23</v>
      </c>
    </row>
    <row r="4" spans="1:28" ht="17.25" customHeight="1">
      <c r="A4" s="242"/>
      <c r="B4" s="256" t="str">
        <f>Table!C1</f>
        <v>J1L</v>
      </c>
      <c r="C4" s="257" t="s">
        <v>130</v>
      </c>
      <c r="D4" s="258"/>
      <c r="E4" s="258"/>
      <c r="F4" s="258"/>
      <c r="G4" s="259"/>
      <c r="H4" s="260"/>
      <c r="I4" s="260"/>
      <c r="J4" s="260"/>
      <c r="K4" s="29" t="s">
        <v>131</v>
      </c>
      <c r="L4" s="258"/>
      <c r="M4" s="258"/>
      <c r="N4" s="258"/>
      <c r="O4" s="30"/>
      <c r="P4" s="260"/>
      <c r="Q4" s="260"/>
      <c r="R4" s="29" t="s">
        <v>23</v>
      </c>
      <c r="S4" s="258"/>
      <c r="T4" s="258"/>
      <c r="U4" s="258"/>
      <c r="V4" s="30"/>
      <c r="W4" s="261"/>
      <c r="X4" s="262"/>
      <c r="Y4" s="263" t="s">
        <v>127</v>
      </c>
      <c r="Z4" s="263"/>
      <c r="AA4" s="263"/>
    </row>
    <row r="5" spans="1:28" ht="25.5" customHeight="1" thickBot="1">
      <c r="A5" s="264" t="s">
        <v>134</v>
      </c>
      <c r="B5" s="265" t="s">
        <v>19</v>
      </c>
      <c r="C5" s="266" t="s">
        <v>31</v>
      </c>
      <c r="D5" s="267" t="s">
        <v>29</v>
      </c>
      <c r="E5" s="267" t="s">
        <v>30</v>
      </c>
      <c r="F5" s="267" t="s">
        <v>135</v>
      </c>
      <c r="G5" s="268" t="s">
        <v>131</v>
      </c>
      <c r="H5" s="269" t="s">
        <v>26</v>
      </c>
      <c r="I5" s="269" t="s">
        <v>27</v>
      </c>
      <c r="J5" s="270" t="s">
        <v>25</v>
      </c>
      <c r="K5" s="136" t="s">
        <v>31</v>
      </c>
      <c r="L5" s="267" t="s">
        <v>29</v>
      </c>
      <c r="M5" s="267" t="s">
        <v>30</v>
      </c>
      <c r="N5" s="267" t="s">
        <v>135</v>
      </c>
      <c r="O5" s="268" t="s">
        <v>131</v>
      </c>
      <c r="P5" s="269" t="s">
        <v>26</v>
      </c>
      <c r="Q5" s="269" t="s">
        <v>27</v>
      </c>
      <c r="R5" s="136" t="s">
        <v>31</v>
      </c>
      <c r="S5" s="267" t="s">
        <v>29</v>
      </c>
      <c r="T5" s="267" t="s">
        <v>30</v>
      </c>
      <c r="U5" s="267" t="s">
        <v>135</v>
      </c>
      <c r="V5" s="268" t="s">
        <v>131</v>
      </c>
      <c r="W5" s="269" t="s">
        <v>26</v>
      </c>
      <c r="X5" s="271" t="s">
        <v>27</v>
      </c>
      <c r="Y5" s="272"/>
      <c r="Z5" s="272"/>
      <c r="AA5" s="272"/>
    </row>
    <row r="6" spans="1:28" ht="16.5" customHeight="1">
      <c r="A6" s="273">
        <f>Table!A9</f>
        <v>1</v>
      </c>
      <c r="B6" s="274" t="str">
        <f ca="1">Table!B9</f>
        <v>Kawasaki_Frontale</v>
      </c>
      <c r="C6" s="275">
        <f ca="1">IF(B6="","",Table!E9/Table!$D9)</f>
        <v>0.70588235294117652</v>
      </c>
      <c r="D6" s="162">
        <f ca="1">IF(B6="","",Table!F9/Table!$D9)</f>
        <v>0.23529411764705882</v>
      </c>
      <c r="E6" s="162">
        <f ca="1">IF(B6="","",Table!G9/Table!$D9)</f>
        <v>5.8823529411764705E-2</v>
      </c>
      <c r="F6" s="164">
        <f ca="1">IF(B6="","",Table!H9/Table!$D9)</f>
        <v>2.5882352941176472</v>
      </c>
      <c r="G6" s="164">
        <f ca="1">IF(B6="","",Table!I9/Table!$D9)</f>
        <v>1</v>
      </c>
      <c r="H6" s="276">
        <f ca="1">IF($B6="","",G6+F6)</f>
        <v>3.5882352941176472</v>
      </c>
      <c r="I6" s="276">
        <f ca="1">IF($B6="","",F6-G6)</f>
        <v>1.5882352941176472</v>
      </c>
      <c r="J6" s="166">
        <f ca="1">IF($B6="","",(I6-Q6)/2)</f>
        <v>0.44117647058823539</v>
      </c>
      <c r="K6" s="277">
        <f ca="1">IF($B6="","",Table!N9/Table!$M9)</f>
        <v>0.52941176470588236</v>
      </c>
      <c r="L6" s="278">
        <f ca="1">IF($B6="","",Table!O9/Table!$M9)</f>
        <v>0.29411764705882354</v>
      </c>
      <c r="M6" s="278">
        <f ca="1">IF($B6="","",Table!P9/Table!$M9)</f>
        <v>0.17647058823529413</v>
      </c>
      <c r="N6" s="161">
        <f ca="1">IF($B6="","",Table!Q9/Table!$M9)</f>
        <v>1.588235294117647</v>
      </c>
      <c r="O6" s="161">
        <f ca="1">IF($B6="","",Table!R9/Table!$M9)</f>
        <v>0.88235294117647056</v>
      </c>
      <c r="P6" s="123">
        <f ca="1">IF($B6="","",O6+N6)</f>
        <v>2.4705882352941178</v>
      </c>
      <c r="Q6" s="166">
        <f ca="1">IF($B6="","",N6-O6)</f>
        <v>0.70588235294117641</v>
      </c>
      <c r="R6" s="277">
        <f ca="1">IF($B6="","",Table!W9/Table!$V9)</f>
        <v>0.61764705882352944</v>
      </c>
      <c r="S6" s="278">
        <f ca="1">IF($B6="","",Table!X9/Table!$V9)</f>
        <v>0.26470588235294118</v>
      </c>
      <c r="T6" s="278">
        <f ca="1">IF($B6="","",Table!Y9/Table!$V9)</f>
        <v>0.11764705882352941</v>
      </c>
      <c r="U6" s="161">
        <f ca="1">IF(B6="","",Table!Z9/Table!$V9)</f>
        <v>2.0882352941176472</v>
      </c>
      <c r="V6" s="161">
        <f ca="1">IF(C6="","",Table!AA9/Table!$V9)</f>
        <v>0.94117647058823528</v>
      </c>
      <c r="W6" s="123">
        <f ca="1">IF($B6="","",V6+U6)</f>
        <v>3.0294117647058822</v>
      </c>
      <c r="X6" s="166">
        <f ca="1">IF($B6="","",U6-V6)</f>
        <v>1.1470588235294119</v>
      </c>
      <c r="Y6" s="52"/>
      <c r="Z6" s="52"/>
      <c r="AA6" s="52"/>
      <c r="AB6" s="19"/>
    </row>
    <row r="7" spans="1:28" ht="16.5" customHeight="1">
      <c r="A7" s="279">
        <f>Table!A10</f>
        <v>2</v>
      </c>
      <c r="B7" s="126" t="str">
        <f ca="1">Table!B10</f>
        <v>Kashima_Antlers</v>
      </c>
      <c r="C7" s="280">
        <f ca="1">IF(B7="","",Table!E10/Table!$D10)</f>
        <v>0.6470588235294118</v>
      </c>
      <c r="D7" s="165">
        <f ca="1">IF(B7="","",Table!F10/Table!$D10)</f>
        <v>5.8823529411764705E-2</v>
      </c>
      <c r="E7" s="165">
        <f ca="1">IF(B7="","",Table!G10/Table!$D10)</f>
        <v>0.29411764705882354</v>
      </c>
      <c r="F7" s="208">
        <f ca="1">IF(B7="","",Table!H10/Table!$D10)</f>
        <v>1.2941176470588236</v>
      </c>
      <c r="G7" s="208">
        <f ca="1">IF(B7="","",Table!I10/Table!$D10)</f>
        <v>0.70588235294117652</v>
      </c>
      <c r="H7" s="127">
        <f t="shared" ref="H7:H29" ca="1" si="0">IF($B7="","",G7+F7)</f>
        <v>2</v>
      </c>
      <c r="I7" s="127">
        <f t="shared" ref="I7:I29" ca="1" si="1">IF($B7="","",F7-G7)</f>
        <v>0.58823529411764708</v>
      </c>
      <c r="J7" s="128">
        <f t="shared" ref="J7:J29" ca="1" si="2">IF($B7="","",(I7-Q7)/2)</f>
        <v>-5.8823529411764663E-2</v>
      </c>
      <c r="K7" s="281">
        <f ca="1">IF($B7="","",Table!N10/Table!$M10)</f>
        <v>0.70588235294117652</v>
      </c>
      <c r="L7" s="165">
        <f ca="1">IF($B7="","",Table!O10/Table!$M10)</f>
        <v>0.11764705882352941</v>
      </c>
      <c r="M7" s="165">
        <f ca="1">IF($B7="","",Table!P10/Table!$M10)</f>
        <v>0.17647058823529413</v>
      </c>
      <c r="N7" s="208">
        <f ca="1">IF($B7="","",Table!Q10/Table!$M10)</f>
        <v>1.8235294117647058</v>
      </c>
      <c r="O7" s="208">
        <f ca="1">IF($B7="","",Table!R10/Table!$M10)</f>
        <v>1.1176470588235294</v>
      </c>
      <c r="P7" s="127">
        <f t="shared" ref="P7:P29" ca="1" si="3">IF($B7="","",O7+N7)</f>
        <v>2.9411764705882355</v>
      </c>
      <c r="Q7" s="128">
        <f t="shared" ref="Q7:Q29" ca="1" si="4">IF($B7="","",N7-O7)</f>
        <v>0.70588235294117641</v>
      </c>
      <c r="R7" s="281">
        <f ca="1">IF($B7="","",Table!W10/Table!$V10)</f>
        <v>0.67647058823529416</v>
      </c>
      <c r="S7" s="165">
        <f ca="1">IF($B7="","",Table!X10/Table!$V10)</f>
        <v>8.8235294117647065E-2</v>
      </c>
      <c r="T7" s="165">
        <f ca="1">IF($B7="","",Table!Y10/Table!$V10)</f>
        <v>0.23529411764705882</v>
      </c>
      <c r="U7" s="208">
        <f ca="1">IF(B7="","",Table!Z10/Table!$V10)</f>
        <v>1.5588235294117647</v>
      </c>
      <c r="V7" s="208">
        <f ca="1">IF(C7="","",Table!AA10/Table!$V10)</f>
        <v>0.91176470588235292</v>
      </c>
      <c r="W7" s="127">
        <f t="shared" ref="W7:W29" ca="1" si="5">IF($B7="","",V7+U7)</f>
        <v>2.4705882352941178</v>
      </c>
      <c r="X7" s="128">
        <f t="shared" ref="X7:X29" ca="1" si="6">IF($B7="","",U7-V7)</f>
        <v>0.6470588235294118</v>
      </c>
      <c r="Y7" s="52"/>
      <c r="Z7" s="52"/>
      <c r="AA7" s="52"/>
      <c r="AB7" s="19"/>
    </row>
    <row r="8" spans="1:28" ht="16.5" customHeight="1">
      <c r="A8" s="279">
        <f>Table!A11</f>
        <v>3</v>
      </c>
      <c r="B8" s="126" t="str">
        <f ca="1">Table!B11</f>
        <v>Cerezo_Osaka</v>
      </c>
      <c r="C8" s="280">
        <f ca="1">IF(B8="","",Table!E11/Table!$D11)</f>
        <v>0.70588235294117652</v>
      </c>
      <c r="D8" s="165">
        <f ca="1">IF(B8="","",Table!F11/Table!$D11)</f>
        <v>0.17647058823529413</v>
      </c>
      <c r="E8" s="165">
        <f ca="1">IF(B8="","",Table!G11/Table!$D11)</f>
        <v>0.11764705882352941</v>
      </c>
      <c r="F8" s="208">
        <f ca="1">IF(B8="","",Table!H11/Table!$D11)</f>
        <v>2.1764705882352939</v>
      </c>
      <c r="G8" s="208">
        <f ca="1">IF(B8="","",Table!I11/Table!$D11)</f>
        <v>1</v>
      </c>
      <c r="H8" s="127">
        <f t="shared" ca="1" si="0"/>
        <v>3.1764705882352939</v>
      </c>
      <c r="I8" s="127">
        <f t="shared" ca="1" si="1"/>
        <v>1.1764705882352939</v>
      </c>
      <c r="J8" s="128">
        <f t="shared" ca="1" si="2"/>
        <v>0.52941176470588225</v>
      </c>
      <c r="K8" s="281">
        <f ca="1">IF($B8="","",Table!N11/Table!$M11)</f>
        <v>0.41176470588235292</v>
      </c>
      <c r="L8" s="165">
        <f ca="1">IF($B8="","",Table!O11/Table!$M11)</f>
        <v>0.17647058823529413</v>
      </c>
      <c r="M8" s="165">
        <f ca="1">IF($B8="","",Table!P11/Table!$M11)</f>
        <v>0.41176470588235292</v>
      </c>
      <c r="N8" s="208">
        <f ca="1">IF($B8="","",Table!Q11/Table!$M11)</f>
        <v>1.6470588235294117</v>
      </c>
      <c r="O8" s="208">
        <f ca="1">IF($B8="","",Table!R11/Table!$M11)</f>
        <v>1.5294117647058822</v>
      </c>
      <c r="P8" s="127">
        <f t="shared" ca="1" si="3"/>
        <v>3.1764705882352939</v>
      </c>
      <c r="Q8" s="128">
        <f t="shared" ca="1" si="4"/>
        <v>0.11764705882352944</v>
      </c>
      <c r="R8" s="281">
        <f ca="1">IF($B8="","",Table!W11/Table!$V11)</f>
        <v>0.55882352941176472</v>
      </c>
      <c r="S8" s="165">
        <f ca="1">IF($B8="","",Table!X11/Table!$V11)</f>
        <v>0.17647058823529413</v>
      </c>
      <c r="T8" s="165">
        <f ca="1">IF($B8="","",Table!Y11/Table!$V11)</f>
        <v>0.26470588235294118</v>
      </c>
      <c r="U8" s="208">
        <f ca="1">IF(B8="","",Table!Z11/Table!$V11)</f>
        <v>1.911764705882353</v>
      </c>
      <c r="V8" s="208">
        <f ca="1">IF(C8="","",Table!AA11/Table!$V11)</f>
        <v>1.2647058823529411</v>
      </c>
      <c r="W8" s="127">
        <f t="shared" ca="1" si="5"/>
        <v>3.1764705882352944</v>
      </c>
      <c r="X8" s="128">
        <f t="shared" ca="1" si="6"/>
        <v>0.64705882352941191</v>
      </c>
      <c r="Y8" s="52"/>
      <c r="Z8" s="52"/>
      <c r="AA8" s="52"/>
      <c r="AB8" s="19"/>
    </row>
    <row r="9" spans="1:28" ht="16.5" customHeight="1">
      <c r="A9" s="279">
        <f>Table!A12</f>
        <v>4</v>
      </c>
      <c r="B9" s="126" t="str">
        <f ca="1">Table!B12</f>
        <v>Kashiwa_Reysol</v>
      </c>
      <c r="C9" s="280">
        <f ca="1">IF(B9="","",Table!E12/Table!$D12)</f>
        <v>0.52941176470588236</v>
      </c>
      <c r="D9" s="165">
        <f ca="1">IF(B9="","",Table!F12/Table!$D12)</f>
        <v>0.17647058823529413</v>
      </c>
      <c r="E9" s="165">
        <f ca="1">IF(B9="","",Table!G12/Table!$D12)</f>
        <v>0.29411764705882354</v>
      </c>
      <c r="F9" s="208">
        <f ca="1">IF(B9="","",Table!H12/Table!$D12)</f>
        <v>1.4705882352941178</v>
      </c>
      <c r="G9" s="208">
        <f ca="1">IF(B9="","",Table!I12/Table!$D12)</f>
        <v>1.0588235294117647</v>
      </c>
      <c r="H9" s="127">
        <f t="shared" ca="1" si="0"/>
        <v>2.5294117647058822</v>
      </c>
      <c r="I9" s="127">
        <f t="shared" ca="1" si="1"/>
        <v>0.41176470588235303</v>
      </c>
      <c r="J9" s="128">
        <f t="shared" ca="1" si="2"/>
        <v>-5.8823529411764719E-2</v>
      </c>
      <c r="K9" s="281">
        <f ca="1">IF($B9="","",Table!N12/Table!$M12)</f>
        <v>0.52941176470588236</v>
      </c>
      <c r="L9" s="165">
        <f ca="1">IF($B9="","",Table!O12/Table!$M12)</f>
        <v>0.29411764705882354</v>
      </c>
      <c r="M9" s="165">
        <f ca="1">IF($B9="","",Table!P12/Table!$M12)</f>
        <v>0.17647058823529413</v>
      </c>
      <c r="N9" s="208">
        <f ca="1">IF($B9="","",Table!Q12/Table!$M12)</f>
        <v>1.411764705882353</v>
      </c>
      <c r="O9" s="208">
        <f ca="1">IF($B9="","",Table!R12/Table!$M12)</f>
        <v>0.88235294117647056</v>
      </c>
      <c r="P9" s="127">
        <f t="shared" ca="1" si="3"/>
        <v>2.2941176470588234</v>
      </c>
      <c r="Q9" s="128">
        <f t="shared" ca="1" si="4"/>
        <v>0.52941176470588247</v>
      </c>
      <c r="R9" s="281">
        <f ca="1">IF($B9="","",Table!W12/Table!$V12)</f>
        <v>0.52941176470588236</v>
      </c>
      <c r="S9" s="165">
        <f ca="1">IF($B9="","",Table!X12/Table!$V12)</f>
        <v>0.23529411764705882</v>
      </c>
      <c r="T9" s="165">
        <f ca="1">IF($B9="","",Table!Y12/Table!$V12)</f>
        <v>0.23529411764705882</v>
      </c>
      <c r="U9" s="208">
        <f ca="1">IF(B9="","",Table!Z12/Table!$V12)</f>
        <v>1.4411764705882353</v>
      </c>
      <c r="V9" s="208">
        <f ca="1">IF(C9="","",Table!AA12/Table!$V12)</f>
        <v>0.97058823529411764</v>
      </c>
      <c r="W9" s="127">
        <f t="shared" ca="1" si="5"/>
        <v>2.4117647058823528</v>
      </c>
      <c r="X9" s="128">
        <f t="shared" ca="1" si="6"/>
        <v>0.47058823529411764</v>
      </c>
      <c r="Y9" s="52"/>
      <c r="Z9" s="52"/>
      <c r="AA9" s="52"/>
      <c r="AB9" s="19"/>
    </row>
    <row r="10" spans="1:28" ht="16.5" customHeight="1">
      <c r="A10" s="279">
        <f>Table!A13</f>
        <v>5</v>
      </c>
      <c r="B10" s="126" t="str">
        <f ca="1">Table!B13</f>
        <v>Yokohama_F_Marinos</v>
      </c>
      <c r="C10" s="280">
        <f ca="1">IF(B10="","",Table!E13/Table!$D13)</f>
        <v>0.52941176470588236</v>
      </c>
      <c r="D10" s="165">
        <f ca="1">IF(B10="","",Table!F13/Table!$D13)</f>
        <v>0.35294117647058826</v>
      </c>
      <c r="E10" s="165">
        <f ca="1">IF(B10="","",Table!G13/Table!$D13)</f>
        <v>0.11764705882352941</v>
      </c>
      <c r="F10" s="208">
        <f ca="1">IF(B10="","",Table!H13/Table!$D13)</f>
        <v>1.5294117647058822</v>
      </c>
      <c r="G10" s="208">
        <f ca="1">IF(B10="","",Table!I13/Table!$D13)</f>
        <v>1</v>
      </c>
      <c r="H10" s="127">
        <f t="shared" ca="1" si="0"/>
        <v>2.5294117647058822</v>
      </c>
      <c r="I10" s="127">
        <f t="shared" ca="1" si="1"/>
        <v>0.52941176470588225</v>
      </c>
      <c r="J10" s="128">
        <f t="shared" ca="1" si="2"/>
        <v>0.26470588235294112</v>
      </c>
      <c r="K10" s="281">
        <f ca="1">IF($B10="","",Table!N13/Table!$M13)</f>
        <v>0.47058823529411764</v>
      </c>
      <c r="L10" s="165">
        <f ca="1">IF($B10="","",Table!O13/Table!$M13)</f>
        <v>0.11764705882352941</v>
      </c>
      <c r="M10" s="165">
        <f ca="1">IF($B10="","",Table!P13/Table!$M13)</f>
        <v>0.41176470588235292</v>
      </c>
      <c r="N10" s="208">
        <f ca="1">IF($B10="","",Table!Q13/Table!$M13)</f>
        <v>1.1176470588235294</v>
      </c>
      <c r="O10" s="208">
        <f ca="1">IF($B10="","",Table!R13/Table!$M13)</f>
        <v>1.1176470588235294</v>
      </c>
      <c r="P10" s="127">
        <f t="shared" ca="1" si="3"/>
        <v>2.2352941176470589</v>
      </c>
      <c r="Q10" s="128">
        <f t="shared" ca="1" si="4"/>
        <v>0</v>
      </c>
      <c r="R10" s="281">
        <f ca="1">IF($B10="","",Table!W13/Table!$V13)</f>
        <v>0.5</v>
      </c>
      <c r="S10" s="165">
        <f ca="1">IF($B10="","",Table!X13/Table!$V13)</f>
        <v>0.23529411764705882</v>
      </c>
      <c r="T10" s="165">
        <f ca="1">IF($B10="","",Table!Y13/Table!$V13)</f>
        <v>0.26470588235294118</v>
      </c>
      <c r="U10" s="208">
        <f ca="1">IF(B10="","",Table!Z13/Table!$V13)</f>
        <v>1.3235294117647058</v>
      </c>
      <c r="V10" s="208">
        <f ca="1">IF(C10="","",Table!AA13/Table!$V13)</f>
        <v>1.0588235294117647</v>
      </c>
      <c r="W10" s="127">
        <f t="shared" ca="1" si="5"/>
        <v>2.3823529411764706</v>
      </c>
      <c r="X10" s="128">
        <f t="shared" ca="1" si="6"/>
        <v>0.26470588235294112</v>
      </c>
      <c r="Y10" s="52"/>
      <c r="Z10" s="52"/>
      <c r="AA10" s="52"/>
      <c r="AB10" s="19"/>
    </row>
    <row r="11" spans="1:28" ht="16.5" customHeight="1">
      <c r="A11" s="279">
        <f>Table!A14</f>
        <v>6</v>
      </c>
      <c r="B11" s="126" t="str">
        <f ca="1">Table!B14</f>
        <v>Jubilo_Iwata</v>
      </c>
      <c r="C11" s="280">
        <f ca="1">IF(B11="","",Table!E14/Table!$D14)</f>
        <v>0.47058823529411764</v>
      </c>
      <c r="D11" s="165">
        <f ca="1">IF(B11="","",Table!F14/Table!$D14)</f>
        <v>0.29411764705882354</v>
      </c>
      <c r="E11" s="165">
        <f ca="1">IF(B11="","",Table!G14/Table!$D14)</f>
        <v>0.23529411764705882</v>
      </c>
      <c r="F11" s="208">
        <f ca="1">IF(B11="","",Table!H14/Table!$D14)</f>
        <v>1.4705882352941178</v>
      </c>
      <c r="G11" s="208">
        <f ca="1">IF(B11="","",Table!I14/Table!$D14)</f>
        <v>1.1176470588235294</v>
      </c>
      <c r="H11" s="127">
        <f t="shared" ca="1" si="0"/>
        <v>2.5882352941176472</v>
      </c>
      <c r="I11" s="127">
        <f t="shared" ca="1" si="1"/>
        <v>0.35294117647058831</v>
      </c>
      <c r="J11" s="128">
        <f t="shared" ca="1" si="2"/>
        <v>-0.23529411764705882</v>
      </c>
      <c r="K11" s="281">
        <f ca="1">IF($B11="","",Table!N14/Table!$M14)</f>
        <v>0.47058823529411764</v>
      </c>
      <c r="L11" s="165">
        <f ca="1">IF($B11="","",Table!O14/Table!$M14)</f>
        <v>0.29411764705882354</v>
      </c>
      <c r="M11" s="165">
        <f ca="1">IF($B11="","",Table!P14/Table!$M14)</f>
        <v>0.23529411764705882</v>
      </c>
      <c r="N11" s="208">
        <f ca="1">IF($B11="","",Table!Q14/Table!$M14)</f>
        <v>1.4705882352941178</v>
      </c>
      <c r="O11" s="208">
        <f ca="1">IF($B11="","",Table!R14/Table!$M14)</f>
        <v>0.6470588235294118</v>
      </c>
      <c r="P11" s="127">
        <f t="shared" ca="1" si="3"/>
        <v>2.1176470588235294</v>
      </c>
      <c r="Q11" s="128">
        <f t="shared" ca="1" si="4"/>
        <v>0.82352941176470595</v>
      </c>
      <c r="R11" s="281">
        <f ca="1">IF($B11="","",Table!W14/Table!$V14)</f>
        <v>0.47058823529411764</v>
      </c>
      <c r="S11" s="165">
        <f ca="1">IF($B11="","",Table!X14/Table!$V14)</f>
        <v>0.29411764705882354</v>
      </c>
      <c r="T11" s="165">
        <f ca="1">IF($B11="","",Table!Y14/Table!$V14)</f>
        <v>0.23529411764705882</v>
      </c>
      <c r="U11" s="208">
        <f ca="1">IF(B11="","",Table!Z14/Table!$V14)</f>
        <v>1.4705882352941178</v>
      </c>
      <c r="V11" s="208">
        <f ca="1">IF(C11="","",Table!AA14/Table!$V14)</f>
        <v>0.88235294117647056</v>
      </c>
      <c r="W11" s="127">
        <f t="shared" ca="1" si="5"/>
        <v>2.3529411764705883</v>
      </c>
      <c r="X11" s="128">
        <f t="shared" ca="1" si="6"/>
        <v>0.58823529411764719</v>
      </c>
      <c r="Y11" s="52"/>
      <c r="Z11" s="52"/>
      <c r="AA11" s="52"/>
      <c r="AB11" s="19"/>
    </row>
    <row r="12" spans="1:28" ht="16.5" customHeight="1">
      <c r="A12" s="279">
        <f>Table!A15</f>
        <v>7</v>
      </c>
      <c r="B12" s="126" t="str">
        <f ca="1">Table!B15</f>
        <v>Urawa_Reds</v>
      </c>
      <c r="C12" s="280">
        <f ca="1">IF(B12="","",Table!E15/Table!$D15)</f>
        <v>0.41176470588235292</v>
      </c>
      <c r="D12" s="165">
        <f ca="1">IF(B12="","",Table!F15/Table!$D15)</f>
        <v>0.29411764705882354</v>
      </c>
      <c r="E12" s="165">
        <f ca="1">IF(B12="","",Table!G15/Table!$D15)</f>
        <v>0.29411764705882354</v>
      </c>
      <c r="F12" s="208">
        <f ca="1">IF(B12="","",Table!H15/Table!$D15)</f>
        <v>2.2941176470588234</v>
      </c>
      <c r="G12" s="208">
        <f ca="1">IF(B12="","",Table!I15/Table!$D15)</f>
        <v>1.7058823529411764</v>
      </c>
      <c r="H12" s="127">
        <f t="shared" ca="1" si="0"/>
        <v>4</v>
      </c>
      <c r="I12" s="127">
        <f t="shared" ca="1" si="1"/>
        <v>0.58823529411764697</v>
      </c>
      <c r="J12" s="128">
        <f t="shared" ca="1" si="2"/>
        <v>0.29411764705882348</v>
      </c>
      <c r="K12" s="281">
        <f ca="1">IF($B12="","",Table!N15/Table!$M15)</f>
        <v>0.41176470588235292</v>
      </c>
      <c r="L12" s="165">
        <f ca="1">IF($B12="","",Table!O15/Table!$M15)</f>
        <v>0.11764705882352941</v>
      </c>
      <c r="M12" s="165">
        <f ca="1">IF($B12="","",Table!P15/Table!$M15)</f>
        <v>0.47058823529411764</v>
      </c>
      <c r="N12" s="208">
        <f ca="1">IF($B12="","",Table!Q15/Table!$M15)</f>
        <v>1.4705882352941178</v>
      </c>
      <c r="O12" s="208">
        <f ca="1">IF($B12="","",Table!R15/Table!$M15)</f>
        <v>1.4705882352941178</v>
      </c>
      <c r="P12" s="127">
        <f t="shared" ca="1" si="3"/>
        <v>2.9411764705882355</v>
      </c>
      <c r="Q12" s="128">
        <f t="shared" ca="1" si="4"/>
        <v>0</v>
      </c>
      <c r="R12" s="281">
        <f ca="1">IF($B12="","",Table!W15/Table!$V15)</f>
        <v>0.41176470588235292</v>
      </c>
      <c r="S12" s="165">
        <f ca="1">IF($B12="","",Table!X15/Table!$V15)</f>
        <v>0.20588235294117646</v>
      </c>
      <c r="T12" s="165">
        <f ca="1">IF($B12="","",Table!Y15/Table!$V15)</f>
        <v>0.38235294117647056</v>
      </c>
      <c r="U12" s="208">
        <f ca="1">IF(B12="","",Table!Z15/Table!$V15)</f>
        <v>1.8823529411764706</v>
      </c>
      <c r="V12" s="208">
        <f ca="1">IF(C12="","",Table!AA15/Table!$V15)</f>
        <v>1.588235294117647</v>
      </c>
      <c r="W12" s="127">
        <f t="shared" ca="1" si="5"/>
        <v>3.4705882352941178</v>
      </c>
      <c r="X12" s="128">
        <f t="shared" ca="1" si="6"/>
        <v>0.29411764705882359</v>
      </c>
      <c r="Y12" s="52"/>
      <c r="Z12" s="52"/>
      <c r="AA12" s="52"/>
      <c r="AB12" s="19"/>
    </row>
    <row r="13" spans="1:28" ht="16.5" customHeight="1">
      <c r="A13" s="279">
        <f>Table!A16</f>
        <v>8</v>
      </c>
      <c r="B13" s="126" t="str">
        <f ca="1">Table!B16</f>
        <v>Sagan_Tosu</v>
      </c>
      <c r="C13" s="280">
        <f ca="1">IF(B13="","",Table!E16/Table!$D16)</f>
        <v>0.6470588235294118</v>
      </c>
      <c r="D13" s="165">
        <f ca="1">IF(B13="","",Table!F16/Table!$D16)</f>
        <v>5.8823529411764705E-2</v>
      </c>
      <c r="E13" s="165">
        <f ca="1">IF(B13="","",Table!G16/Table!$D16)</f>
        <v>0.29411764705882354</v>
      </c>
      <c r="F13" s="208">
        <f ca="1">IF(B13="","",Table!H16/Table!$D16)</f>
        <v>1.4705882352941178</v>
      </c>
      <c r="G13" s="208">
        <f ca="1">IF(B13="","",Table!I16/Table!$D16)</f>
        <v>1.0588235294117647</v>
      </c>
      <c r="H13" s="127">
        <f t="shared" ca="1" si="0"/>
        <v>2.5294117647058822</v>
      </c>
      <c r="I13" s="127">
        <f t="shared" ca="1" si="1"/>
        <v>0.41176470588235303</v>
      </c>
      <c r="J13" s="128">
        <f t="shared" ca="1" si="2"/>
        <v>0.5</v>
      </c>
      <c r="K13" s="281">
        <f ca="1">IF($B13="","",Table!N16/Table!$M16)</f>
        <v>0.11764705882352941</v>
      </c>
      <c r="L13" s="165">
        <f ca="1">IF($B13="","",Table!O16/Table!$M16)</f>
        <v>0.41176470588235292</v>
      </c>
      <c r="M13" s="165">
        <f ca="1">IF($B13="","",Table!P16/Table!$M16)</f>
        <v>0.47058823529411764</v>
      </c>
      <c r="N13" s="208">
        <f ca="1">IF($B13="","",Table!Q16/Table!$M16)</f>
        <v>0.94117647058823528</v>
      </c>
      <c r="O13" s="208">
        <f ca="1">IF($B13="","",Table!R16/Table!$M16)</f>
        <v>1.5294117647058822</v>
      </c>
      <c r="P13" s="127">
        <f t="shared" ca="1" si="3"/>
        <v>2.4705882352941178</v>
      </c>
      <c r="Q13" s="128">
        <f t="shared" ca="1" si="4"/>
        <v>-0.58823529411764697</v>
      </c>
      <c r="R13" s="281">
        <f ca="1">IF($B13="","",Table!W16/Table!$V16)</f>
        <v>0.38235294117647056</v>
      </c>
      <c r="S13" s="165">
        <f ca="1">IF($B13="","",Table!X16/Table!$V16)</f>
        <v>0.23529411764705882</v>
      </c>
      <c r="T13" s="165">
        <f ca="1">IF($B13="","",Table!Y16/Table!$V16)</f>
        <v>0.38235294117647056</v>
      </c>
      <c r="U13" s="208">
        <f ca="1">IF(B13="","",Table!Z16/Table!$V16)</f>
        <v>1.2058823529411764</v>
      </c>
      <c r="V13" s="208">
        <f ca="1">IF(C13="","",Table!AA16/Table!$V16)</f>
        <v>1.2941176470588236</v>
      </c>
      <c r="W13" s="127">
        <f t="shared" ca="1" si="5"/>
        <v>2.5</v>
      </c>
      <c r="X13" s="128">
        <f t="shared" ca="1" si="6"/>
        <v>-8.8235294117647189E-2</v>
      </c>
      <c r="Y13" s="52"/>
      <c r="Z13" s="52"/>
      <c r="AA13" s="52"/>
      <c r="AB13" s="19"/>
    </row>
    <row r="14" spans="1:28" ht="16.5" customHeight="1">
      <c r="A14" s="279">
        <f>Table!A17</f>
        <v>9</v>
      </c>
      <c r="B14" s="126" t="str">
        <f ca="1">Table!B17</f>
        <v>Vissel_Kobe</v>
      </c>
      <c r="C14" s="280">
        <f ca="1">IF(B14="","",Table!E17/Table!$D17)</f>
        <v>0.29411764705882354</v>
      </c>
      <c r="D14" s="165">
        <f ca="1">IF(B14="","",Table!F17/Table!$D17)</f>
        <v>0.17647058823529413</v>
      </c>
      <c r="E14" s="165">
        <f ca="1">IF(B14="","",Table!G17/Table!$D17)</f>
        <v>0.52941176470588236</v>
      </c>
      <c r="F14" s="208">
        <f ca="1">IF(B14="","",Table!H17/Table!$D17)</f>
        <v>1.1176470588235294</v>
      </c>
      <c r="G14" s="208">
        <f ca="1">IF(B14="","",Table!I17/Table!$D17)</f>
        <v>1.2352941176470589</v>
      </c>
      <c r="H14" s="127">
        <f t="shared" ca="1" si="0"/>
        <v>2.3529411764705883</v>
      </c>
      <c r="I14" s="127">
        <f t="shared" ca="1" si="1"/>
        <v>-0.11764705882352944</v>
      </c>
      <c r="J14" s="128">
        <f t="shared" ca="1" si="2"/>
        <v>2.9411764705882359E-2</v>
      </c>
      <c r="K14" s="281">
        <f ca="1">IF($B14="","",Table!N17/Table!$M17)</f>
        <v>0.47058823529411764</v>
      </c>
      <c r="L14" s="165">
        <f ca="1">IF($B14="","",Table!O17/Table!$M17)</f>
        <v>0.11764705882352941</v>
      </c>
      <c r="M14" s="165">
        <f ca="1">IF($B14="","",Table!P17/Table!$M17)</f>
        <v>0.41176470588235292</v>
      </c>
      <c r="N14" s="208">
        <f ca="1">IF($B14="","",Table!Q17/Table!$M17)</f>
        <v>1.2352941176470589</v>
      </c>
      <c r="O14" s="208">
        <f ca="1">IF($B14="","",Table!R17/Table!$M17)</f>
        <v>1.411764705882353</v>
      </c>
      <c r="P14" s="127">
        <f t="shared" ca="1" si="3"/>
        <v>2.6470588235294121</v>
      </c>
      <c r="Q14" s="128">
        <f t="shared" ca="1" si="4"/>
        <v>-0.17647058823529416</v>
      </c>
      <c r="R14" s="281">
        <f ca="1">IF($B14="","",Table!W17/Table!$V17)</f>
        <v>0.38235294117647056</v>
      </c>
      <c r="S14" s="165">
        <f ca="1">IF($B14="","",Table!X17/Table!$V17)</f>
        <v>0.14705882352941177</v>
      </c>
      <c r="T14" s="165">
        <f ca="1">IF($B14="","",Table!Y17/Table!$V17)</f>
        <v>0.47058823529411764</v>
      </c>
      <c r="U14" s="208">
        <f ca="1">IF(B14="","",Table!Z17/Table!$V17)</f>
        <v>1.1764705882352942</v>
      </c>
      <c r="V14" s="208">
        <f ca="1">IF(C14="","",Table!AA17/Table!$V17)</f>
        <v>1.3235294117647058</v>
      </c>
      <c r="W14" s="127">
        <f t="shared" ca="1" si="5"/>
        <v>2.5</v>
      </c>
      <c r="X14" s="128">
        <f t="shared" ca="1" si="6"/>
        <v>-0.14705882352941169</v>
      </c>
      <c r="Y14" s="52"/>
      <c r="Z14" s="52"/>
      <c r="AA14" s="52"/>
      <c r="AB14" s="19"/>
    </row>
    <row r="15" spans="1:28" ht="16.5" customHeight="1">
      <c r="A15" s="279">
        <f>Table!A18</f>
        <v>10</v>
      </c>
      <c r="B15" s="126" t="str">
        <f ca="1">Table!B18</f>
        <v>Gamba_Osaka</v>
      </c>
      <c r="C15" s="280">
        <f ca="1">IF(B15="","",Table!E18/Table!$D18)</f>
        <v>0.23529411764705882</v>
      </c>
      <c r="D15" s="165">
        <f ca="1">IF(B15="","",Table!F18/Table!$D18)</f>
        <v>0.29411764705882354</v>
      </c>
      <c r="E15" s="165">
        <f ca="1">IF(B15="","",Table!G18/Table!$D18)</f>
        <v>0.47058823529411764</v>
      </c>
      <c r="F15" s="208">
        <f ca="1">IF(B15="","",Table!H18/Table!$D18)</f>
        <v>1.2941176470588236</v>
      </c>
      <c r="G15" s="208">
        <f ca="1">IF(B15="","",Table!I18/Table!$D18)</f>
        <v>1</v>
      </c>
      <c r="H15" s="127">
        <f t="shared" ca="1" si="0"/>
        <v>2.2941176470588234</v>
      </c>
      <c r="I15" s="127">
        <f t="shared" ca="1" si="1"/>
        <v>0.29411764705882359</v>
      </c>
      <c r="J15" s="128">
        <f t="shared" ca="1" si="2"/>
        <v>8.8235294117647189E-2</v>
      </c>
      <c r="K15" s="281">
        <f ca="1">IF($B15="","",Table!N18/Table!$M18)</f>
        <v>0.41176470588235292</v>
      </c>
      <c r="L15" s="165">
        <f ca="1">IF($B15="","",Table!O18/Table!$M18)</f>
        <v>0.29411764705882354</v>
      </c>
      <c r="M15" s="165">
        <f ca="1">IF($B15="","",Table!P18/Table!$M18)</f>
        <v>0.29411764705882354</v>
      </c>
      <c r="N15" s="208">
        <f ca="1">IF($B15="","",Table!Q18/Table!$M18)</f>
        <v>1.5294117647058822</v>
      </c>
      <c r="O15" s="208">
        <f ca="1">IF($B15="","",Table!R18/Table!$M18)</f>
        <v>1.411764705882353</v>
      </c>
      <c r="P15" s="127">
        <f t="shared" ca="1" si="3"/>
        <v>2.9411764705882355</v>
      </c>
      <c r="Q15" s="128">
        <f t="shared" ca="1" si="4"/>
        <v>0.11764705882352922</v>
      </c>
      <c r="R15" s="281">
        <f ca="1">IF($B15="","",Table!W18/Table!$V18)</f>
        <v>0.3235294117647059</v>
      </c>
      <c r="S15" s="165">
        <f ca="1">IF($B15="","",Table!X18/Table!$V18)</f>
        <v>0.29411764705882354</v>
      </c>
      <c r="T15" s="165">
        <f ca="1">IF($B15="","",Table!Y18/Table!$V18)</f>
        <v>0.38235294117647056</v>
      </c>
      <c r="U15" s="208">
        <f ca="1">IF(B15="","",Table!Z18/Table!$V18)</f>
        <v>1.411764705882353</v>
      </c>
      <c r="V15" s="208">
        <f ca="1">IF(C15="","",Table!AA18/Table!$V18)</f>
        <v>1.2058823529411764</v>
      </c>
      <c r="W15" s="127">
        <f t="shared" ca="1" si="5"/>
        <v>2.6176470588235294</v>
      </c>
      <c r="X15" s="128">
        <f t="shared" ca="1" si="6"/>
        <v>0.20588235294117663</v>
      </c>
      <c r="Y15" s="52"/>
      <c r="Z15" s="52"/>
      <c r="AA15" s="52"/>
      <c r="AB15" s="19"/>
    </row>
    <row r="16" spans="1:28" ht="16.5" customHeight="1">
      <c r="A16" s="279">
        <f>Table!A19</f>
        <v>11</v>
      </c>
      <c r="B16" s="126" t="str">
        <f ca="1">Table!B19</f>
        <v xml:space="preserve"> Consadole_Sapporo</v>
      </c>
      <c r="C16" s="280">
        <f ca="1">IF(B16="","",Table!E19/Table!$D19)</f>
        <v>0.52941176470588236</v>
      </c>
      <c r="D16" s="165">
        <f ca="1">IF(B16="","",Table!F19/Table!$D19)</f>
        <v>0.23529411764705882</v>
      </c>
      <c r="E16" s="165">
        <f ca="1">IF(B16="","",Table!G19/Table!$D19)</f>
        <v>0.23529411764705882</v>
      </c>
      <c r="F16" s="208">
        <f ca="1">IF(B16="","",Table!H19/Table!$D19)</f>
        <v>1.411764705882353</v>
      </c>
      <c r="G16" s="208">
        <f ca="1">IF(B16="","",Table!I19/Table!$D19)</f>
        <v>1.0588235294117647</v>
      </c>
      <c r="H16" s="127">
        <f t="shared" ca="1" si="0"/>
        <v>2.4705882352941178</v>
      </c>
      <c r="I16" s="127">
        <f t="shared" ca="1" si="1"/>
        <v>0.35294117647058831</v>
      </c>
      <c r="J16" s="128">
        <f t="shared" ca="1" si="2"/>
        <v>0.58823529411764708</v>
      </c>
      <c r="K16" s="281">
        <f ca="1">IF($B16="","",Table!N19/Table!$M19)</f>
        <v>0.17647058823529413</v>
      </c>
      <c r="L16" s="165">
        <f ca="1">IF($B16="","",Table!O19/Table!$M19)</f>
        <v>0.17647058823529413</v>
      </c>
      <c r="M16" s="165">
        <f ca="1">IF($B16="","",Table!P19/Table!$M19)</f>
        <v>0.6470588235294118</v>
      </c>
      <c r="N16" s="208">
        <f ca="1">IF($B16="","",Table!Q19/Table!$M19)</f>
        <v>0.88235294117647056</v>
      </c>
      <c r="O16" s="208">
        <f ca="1">IF($B16="","",Table!R19/Table!$M19)</f>
        <v>1.7058823529411764</v>
      </c>
      <c r="P16" s="127">
        <f t="shared" ca="1" si="3"/>
        <v>2.5882352941176467</v>
      </c>
      <c r="Q16" s="128">
        <f t="shared" ca="1" si="4"/>
        <v>-0.82352941176470584</v>
      </c>
      <c r="R16" s="281">
        <f ca="1">IF($B16="","",Table!W19/Table!$V19)</f>
        <v>0.35294117647058826</v>
      </c>
      <c r="S16" s="165">
        <f ca="1">IF($B16="","",Table!X19/Table!$V19)</f>
        <v>0.20588235294117646</v>
      </c>
      <c r="T16" s="165">
        <f ca="1">IF($B16="","",Table!Y19/Table!$V19)</f>
        <v>0.44117647058823528</v>
      </c>
      <c r="U16" s="208">
        <f ca="1">IF(B16="","",Table!Z19/Table!$V19)</f>
        <v>1.1470588235294117</v>
      </c>
      <c r="V16" s="208">
        <f ca="1">IF(C16="","",Table!AA19/Table!$V19)</f>
        <v>1.3823529411764706</v>
      </c>
      <c r="W16" s="127">
        <f t="shared" ca="1" si="5"/>
        <v>2.5294117647058822</v>
      </c>
      <c r="X16" s="128">
        <f t="shared" ca="1" si="6"/>
        <v>-0.23529411764705888</v>
      </c>
      <c r="Y16" s="52"/>
      <c r="Z16" s="52"/>
      <c r="AA16" s="52"/>
      <c r="AB16" s="19"/>
    </row>
    <row r="17" spans="1:28" ht="16.5" customHeight="1">
      <c r="A17" s="279">
        <f>Table!A20</f>
        <v>12</v>
      </c>
      <c r="B17" s="126" t="str">
        <f ca="1">Table!B20</f>
        <v>Vegalta_Sendai</v>
      </c>
      <c r="C17" s="280">
        <f ca="1">IF(B17="","",Table!E20/Table!$D20)</f>
        <v>0.35294117647058826</v>
      </c>
      <c r="D17" s="165">
        <f ca="1">IF(B17="","",Table!F20/Table!$D20)</f>
        <v>0.23529411764705882</v>
      </c>
      <c r="E17" s="165">
        <f ca="1">IF(B17="","",Table!G20/Table!$D20)</f>
        <v>0.41176470588235292</v>
      </c>
      <c r="F17" s="208">
        <f ca="1">IF(B17="","",Table!H20/Table!$D20)</f>
        <v>1.411764705882353</v>
      </c>
      <c r="G17" s="208">
        <f ca="1">IF(B17="","",Table!I20/Table!$D20)</f>
        <v>1.4705882352941178</v>
      </c>
      <c r="H17" s="127">
        <f t="shared" ca="1" si="0"/>
        <v>2.882352941176471</v>
      </c>
      <c r="I17" s="127">
        <f t="shared" ca="1" si="1"/>
        <v>-5.8823529411764719E-2</v>
      </c>
      <c r="J17" s="128">
        <f t="shared" ca="1" si="2"/>
        <v>0.20588235294117641</v>
      </c>
      <c r="K17" s="281">
        <f ca="1">IF($B17="","",Table!N20/Table!$M20)</f>
        <v>0.29411764705882354</v>
      </c>
      <c r="L17" s="165">
        <f ca="1">IF($B17="","",Table!O20/Table!$M20)</f>
        <v>0.23529411764705882</v>
      </c>
      <c r="M17" s="165">
        <f ca="1">IF($B17="","",Table!P20/Table!$M20)</f>
        <v>0.47058823529411764</v>
      </c>
      <c r="N17" s="208">
        <f ca="1">IF($B17="","",Table!Q20/Table!$M20)</f>
        <v>1.1764705882352942</v>
      </c>
      <c r="O17" s="208">
        <f ca="1">IF($B17="","",Table!R20/Table!$M20)</f>
        <v>1.6470588235294117</v>
      </c>
      <c r="P17" s="127">
        <f t="shared" ca="1" si="3"/>
        <v>2.8235294117647056</v>
      </c>
      <c r="Q17" s="128">
        <f t="shared" ca="1" si="4"/>
        <v>-0.47058823529411753</v>
      </c>
      <c r="R17" s="281">
        <f ca="1">IF($B17="","",Table!W20/Table!$V20)</f>
        <v>0.3235294117647059</v>
      </c>
      <c r="S17" s="165">
        <f ca="1">IF($B17="","",Table!X20/Table!$V20)</f>
        <v>0.23529411764705882</v>
      </c>
      <c r="T17" s="165">
        <f ca="1">IF($B17="","",Table!Y20/Table!$V20)</f>
        <v>0.44117647058823528</v>
      </c>
      <c r="U17" s="208">
        <f ca="1">IF(B17="","",Table!Z20/Table!$V20)</f>
        <v>1.2941176470588236</v>
      </c>
      <c r="V17" s="208">
        <f ca="1">IF(C17="","",Table!AA20/Table!$V20)</f>
        <v>1.5588235294117647</v>
      </c>
      <c r="W17" s="127">
        <f t="shared" ca="1" si="5"/>
        <v>2.8529411764705883</v>
      </c>
      <c r="X17" s="128">
        <f t="shared" ca="1" si="6"/>
        <v>-0.26470588235294112</v>
      </c>
      <c r="Y17" s="52"/>
      <c r="Z17" s="52"/>
      <c r="AA17" s="52"/>
      <c r="AB17" s="19"/>
    </row>
    <row r="18" spans="1:28" ht="16.5" customHeight="1">
      <c r="A18" s="279">
        <f>Table!A21</f>
        <v>13</v>
      </c>
      <c r="B18" s="126" t="str">
        <f ca="1">Table!B21</f>
        <v>Tokyo</v>
      </c>
      <c r="C18" s="280">
        <f ca="1">IF(B18="","",Table!E21/Table!$D21)</f>
        <v>0.29411764705882354</v>
      </c>
      <c r="D18" s="165">
        <f ca="1">IF(B18="","",Table!F21/Table!$D21)</f>
        <v>0.41176470588235292</v>
      </c>
      <c r="E18" s="165">
        <f ca="1">IF(B18="","",Table!G21/Table!$D21)</f>
        <v>0.29411764705882354</v>
      </c>
      <c r="F18" s="208">
        <f ca="1">IF(B18="","",Table!H21/Table!$D21)</f>
        <v>1.0588235294117647</v>
      </c>
      <c r="G18" s="208">
        <f ca="1">IF(B18="","",Table!I21/Table!$D21)</f>
        <v>1</v>
      </c>
      <c r="H18" s="127">
        <f t="shared" ca="1" si="0"/>
        <v>2.0588235294117645</v>
      </c>
      <c r="I18" s="127">
        <f t="shared" ca="1" si="1"/>
        <v>5.8823529411764719E-2</v>
      </c>
      <c r="J18" s="128">
        <f t="shared" ca="1" si="2"/>
        <v>0.20588235294117652</v>
      </c>
      <c r="K18" s="281">
        <f ca="1">IF($B18="","",Table!N21/Table!$M21)</f>
        <v>0.29411764705882354</v>
      </c>
      <c r="L18" s="165">
        <f ca="1">IF($B18="","",Table!O21/Table!$M21)</f>
        <v>0.17647058823529413</v>
      </c>
      <c r="M18" s="165">
        <f ca="1">IF($B18="","",Table!P21/Table!$M21)</f>
        <v>0.52941176470588236</v>
      </c>
      <c r="N18" s="208">
        <f ca="1">IF($B18="","",Table!Q21/Table!$M21)</f>
        <v>1.1176470588235294</v>
      </c>
      <c r="O18" s="208">
        <f ca="1">IF($B18="","",Table!R21/Table!$M21)</f>
        <v>1.4705882352941178</v>
      </c>
      <c r="P18" s="127">
        <f t="shared" ca="1" si="3"/>
        <v>2.5882352941176472</v>
      </c>
      <c r="Q18" s="128">
        <f t="shared" ca="1" si="4"/>
        <v>-0.35294117647058831</v>
      </c>
      <c r="R18" s="281">
        <f ca="1">IF($B18="","",Table!W21/Table!$V21)</f>
        <v>0.29411764705882354</v>
      </c>
      <c r="S18" s="165">
        <f ca="1">IF($B18="","",Table!X21/Table!$V21)</f>
        <v>0.29411764705882354</v>
      </c>
      <c r="T18" s="165">
        <f ca="1">IF($B18="","",Table!Y21/Table!$V21)</f>
        <v>0.41176470588235292</v>
      </c>
      <c r="U18" s="208">
        <f ca="1">IF(B18="","",Table!Z21/Table!$V21)</f>
        <v>1.088235294117647</v>
      </c>
      <c r="V18" s="208">
        <f ca="1">IF(C18="","",Table!AA21/Table!$V21)</f>
        <v>1.2352941176470589</v>
      </c>
      <c r="W18" s="127">
        <f t="shared" ca="1" si="5"/>
        <v>2.3235294117647056</v>
      </c>
      <c r="X18" s="128">
        <f t="shared" ca="1" si="6"/>
        <v>-0.14705882352941191</v>
      </c>
      <c r="Y18" s="52"/>
      <c r="Z18" s="52"/>
      <c r="AA18" s="52"/>
      <c r="AB18" s="19"/>
    </row>
    <row r="19" spans="1:28" ht="16.5" customHeight="1">
      <c r="A19" s="279">
        <f>Table!A22</f>
        <v>14</v>
      </c>
      <c r="B19" s="126" t="str">
        <f ca="1">Table!B22</f>
        <v>Shimizu_S_Pulse</v>
      </c>
      <c r="C19" s="280">
        <f ca="1">IF(B19="","",Table!E22/Table!$D22)</f>
        <v>0.17647058823529413</v>
      </c>
      <c r="D19" s="165">
        <f ca="1">IF(B19="","",Table!F22/Table!$D22)</f>
        <v>0.11764705882352941</v>
      </c>
      <c r="E19" s="165">
        <f ca="1">IF(B19="","",Table!G22/Table!$D22)</f>
        <v>0.70588235294117652</v>
      </c>
      <c r="F19" s="208">
        <f ca="1">IF(B19="","",Table!H22/Table!$D22)</f>
        <v>0.94117647058823528</v>
      </c>
      <c r="G19" s="208">
        <f ca="1">IF(B19="","",Table!I22/Table!$D22)</f>
        <v>2.1176470588235294</v>
      </c>
      <c r="H19" s="127">
        <f t="shared" ca="1" si="0"/>
        <v>3.0588235294117645</v>
      </c>
      <c r="I19" s="127">
        <f t="shared" ca="1" si="1"/>
        <v>-1.1764705882352942</v>
      </c>
      <c r="J19" s="128">
        <f t="shared" ca="1" si="2"/>
        <v>-0.6470588235294118</v>
      </c>
      <c r="K19" s="281">
        <f ca="1">IF($B19="","",Table!N22/Table!$M22)</f>
        <v>0.29411764705882354</v>
      </c>
      <c r="L19" s="165">
        <f ca="1">IF($B19="","",Table!O22/Table!$M22)</f>
        <v>0.47058823529411764</v>
      </c>
      <c r="M19" s="165">
        <f ca="1">IF($B19="","",Table!P22/Table!$M22)</f>
        <v>0.23529411764705882</v>
      </c>
      <c r="N19" s="208">
        <f ca="1">IF($B19="","",Table!Q22/Table!$M22)</f>
        <v>1.1764705882352942</v>
      </c>
      <c r="O19" s="208">
        <f ca="1">IF($B19="","",Table!R22/Table!$M22)</f>
        <v>1.0588235294117647</v>
      </c>
      <c r="P19" s="127">
        <f t="shared" ca="1" si="3"/>
        <v>2.2352941176470589</v>
      </c>
      <c r="Q19" s="128">
        <f t="shared" ca="1" si="4"/>
        <v>0.11764705882352944</v>
      </c>
      <c r="R19" s="281">
        <f ca="1">IF($B19="","",Table!W22/Table!$V22)</f>
        <v>0.23529411764705882</v>
      </c>
      <c r="S19" s="165">
        <f ca="1">IF($B19="","",Table!X22/Table!$V22)</f>
        <v>0.29411764705882354</v>
      </c>
      <c r="T19" s="165">
        <f ca="1">IF($B19="","",Table!Y22/Table!$V22)</f>
        <v>0.47058823529411764</v>
      </c>
      <c r="U19" s="208">
        <f ca="1">IF(B19="","",Table!Z22/Table!$V22)</f>
        <v>1.0588235294117647</v>
      </c>
      <c r="V19" s="208">
        <f ca="1">IF(C19="","",Table!AA22/Table!$V22)</f>
        <v>1.588235294117647</v>
      </c>
      <c r="W19" s="127">
        <f t="shared" ca="1" si="5"/>
        <v>2.6470588235294117</v>
      </c>
      <c r="X19" s="128">
        <f t="shared" ca="1" si="6"/>
        <v>-0.52941176470588225</v>
      </c>
      <c r="Y19" s="52"/>
      <c r="Z19" s="52"/>
      <c r="AA19" s="52"/>
      <c r="AB19" s="19"/>
    </row>
    <row r="20" spans="1:28" ht="16.5" customHeight="1">
      <c r="A20" s="279">
        <f>Table!A23</f>
        <v>15</v>
      </c>
      <c r="B20" s="126" t="str">
        <f ca="1">Table!B23</f>
        <v>Sanfrecce_Hiroshima</v>
      </c>
      <c r="C20" s="280">
        <f ca="1">IF(B20="","",Table!E23/Table!$D23)</f>
        <v>0.17647058823529413</v>
      </c>
      <c r="D20" s="165">
        <f ca="1">IF(B20="","",Table!F23/Table!$D23)</f>
        <v>0.35294117647058826</v>
      </c>
      <c r="E20" s="165">
        <f ca="1">IF(B20="","",Table!G23/Table!$D23)</f>
        <v>0.47058823529411764</v>
      </c>
      <c r="F20" s="208">
        <f ca="1">IF(B20="","",Table!H23/Table!$D23)</f>
        <v>0.76470588235294112</v>
      </c>
      <c r="G20" s="208">
        <f ca="1">IF(B20="","",Table!I23/Table!$D23)</f>
        <v>1.411764705882353</v>
      </c>
      <c r="H20" s="127">
        <f t="shared" ca="1" si="0"/>
        <v>2.1764705882352944</v>
      </c>
      <c r="I20" s="127">
        <f t="shared" ca="1" si="1"/>
        <v>-0.64705882352941191</v>
      </c>
      <c r="J20" s="128">
        <f t="shared" ca="1" si="2"/>
        <v>-0.1470588235294118</v>
      </c>
      <c r="K20" s="281">
        <f ca="1">IF($B20="","",Table!N23/Table!$M23)</f>
        <v>0.29411764705882354</v>
      </c>
      <c r="L20" s="165">
        <f ca="1">IF($B20="","",Table!O23/Table!$M23)</f>
        <v>0.17647058823529413</v>
      </c>
      <c r="M20" s="165">
        <f ca="1">IF($B20="","",Table!P23/Table!$M23)</f>
        <v>0.52941176470588236</v>
      </c>
      <c r="N20" s="208">
        <f ca="1">IF($B20="","",Table!Q23/Table!$M23)</f>
        <v>1.1176470588235294</v>
      </c>
      <c r="O20" s="208">
        <f ca="1">IF($B20="","",Table!R23/Table!$M23)</f>
        <v>1.4705882352941178</v>
      </c>
      <c r="P20" s="127">
        <f t="shared" ca="1" si="3"/>
        <v>2.5882352941176472</v>
      </c>
      <c r="Q20" s="128">
        <f t="shared" ca="1" si="4"/>
        <v>-0.35294117647058831</v>
      </c>
      <c r="R20" s="281">
        <f ca="1">IF($B20="","",Table!W23/Table!$V23)</f>
        <v>0.23529411764705882</v>
      </c>
      <c r="S20" s="165">
        <f ca="1">IF($B20="","",Table!X23/Table!$V23)</f>
        <v>0.26470588235294118</v>
      </c>
      <c r="T20" s="165">
        <f ca="1">IF($B20="","",Table!Y23/Table!$V23)</f>
        <v>0.5</v>
      </c>
      <c r="U20" s="208">
        <f ca="1">IF(B20="","",Table!Z23/Table!$V23)</f>
        <v>0.94117647058823528</v>
      </c>
      <c r="V20" s="208">
        <f ca="1">IF(C20="","",Table!AA23/Table!$V23)</f>
        <v>1.4411764705882353</v>
      </c>
      <c r="W20" s="127">
        <f t="shared" ca="1" si="5"/>
        <v>2.3823529411764706</v>
      </c>
      <c r="X20" s="128">
        <f t="shared" ca="1" si="6"/>
        <v>-0.5</v>
      </c>
      <c r="Y20" s="52"/>
      <c r="Z20" s="52"/>
      <c r="AA20" s="52"/>
      <c r="AB20" s="19"/>
    </row>
    <row r="21" spans="1:28" ht="16.5" customHeight="1">
      <c r="A21" s="279">
        <f>Table!A24</f>
        <v>16</v>
      </c>
      <c r="B21" s="126" t="str">
        <f ca="1">Table!B24</f>
        <v>Ventforet_Kofu</v>
      </c>
      <c r="C21" s="280">
        <f ca="1">IF(B21="","",Table!E24/Table!$D24)</f>
        <v>0.29411764705882354</v>
      </c>
      <c r="D21" s="165">
        <f ca="1">IF(B21="","",Table!F24/Table!$D24)</f>
        <v>0.35294117647058826</v>
      </c>
      <c r="E21" s="165">
        <f ca="1">IF(B21="","",Table!G24/Table!$D24)</f>
        <v>0.35294117647058826</v>
      </c>
      <c r="F21" s="208">
        <f ca="1">IF(B21="","",Table!H24/Table!$D24)</f>
        <v>0.88235294117647056</v>
      </c>
      <c r="G21" s="208">
        <f ca="1">IF(B21="","",Table!I24/Table!$D24)</f>
        <v>0.94117647058823528</v>
      </c>
      <c r="H21" s="127">
        <f t="shared" ca="1" si="0"/>
        <v>1.8235294117647058</v>
      </c>
      <c r="I21" s="127">
        <f t="shared" ca="1" si="1"/>
        <v>-5.8823529411764719E-2</v>
      </c>
      <c r="J21" s="128">
        <f t="shared" ca="1" si="2"/>
        <v>0.41176470588235298</v>
      </c>
      <c r="K21" s="281">
        <f ca="1">IF($B21="","",Table!N24/Table!$M24)</f>
        <v>0.11764705882352941</v>
      </c>
      <c r="L21" s="165">
        <f ca="1">IF($B21="","",Table!O24/Table!$M24)</f>
        <v>0.29411764705882354</v>
      </c>
      <c r="M21" s="165">
        <f ca="1">IF($B21="","",Table!P24/Table!$M24)</f>
        <v>0.58823529411764708</v>
      </c>
      <c r="N21" s="208">
        <f ca="1">IF($B21="","",Table!Q24/Table!$M24)</f>
        <v>0.47058823529411764</v>
      </c>
      <c r="O21" s="208">
        <f ca="1">IF($B21="","",Table!R24/Table!$M24)</f>
        <v>1.3529411764705883</v>
      </c>
      <c r="P21" s="127">
        <f t="shared" ca="1" si="3"/>
        <v>1.8235294117647061</v>
      </c>
      <c r="Q21" s="128">
        <f t="shared" ca="1" si="4"/>
        <v>-0.88235294117647067</v>
      </c>
      <c r="R21" s="281">
        <f ca="1">IF($B21="","",Table!W24/Table!$V24)</f>
        <v>0.20588235294117646</v>
      </c>
      <c r="S21" s="165">
        <f ca="1">IF($B21="","",Table!X24/Table!$V24)</f>
        <v>0.3235294117647059</v>
      </c>
      <c r="T21" s="165">
        <f ca="1">IF($B21="","",Table!Y24/Table!$V24)</f>
        <v>0.47058823529411764</v>
      </c>
      <c r="U21" s="208">
        <f ca="1">IF(B21="","",Table!Z24/Table!$V24)</f>
        <v>0.67647058823529416</v>
      </c>
      <c r="V21" s="208">
        <f ca="1">IF(C21="","",Table!AA24/Table!$V24)</f>
        <v>1.1470588235294117</v>
      </c>
      <c r="W21" s="127">
        <f t="shared" ca="1" si="5"/>
        <v>1.8235294117647058</v>
      </c>
      <c r="X21" s="128">
        <f t="shared" ca="1" si="6"/>
        <v>-0.47058823529411753</v>
      </c>
      <c r="Y21" s="52"/>
      <c r="Z21" s="52"/>
      <c r="AA21" s="52"/>
      <c r="AB21" s="19"/>
    </row>
    <row r="22" spans="1:28" ht="16.5" customHeight="1">
      <c r="A22" s="279">
        <f>Table!A25</f>
        <v>17</v>
      </c>
      <c r="B22" s="126" t="str">
        <f ca="1">Table!B25</f>
        <v>Albirex_Niigata</v>
      </c>
      <c r="C22" s="280">
        <f ca="1">IF(B22="","",Table!E25/Table!$D25)</f>
        <v>0.23529411764705882</v>
      </c>
      <c r="D22" s="165">
        <f ca="1">IF(B22="","",Table!F25/Table!$D25)</f>
        <v>5.8823529411764705E-2</v>
      </c>
      <c r="E22" s="165">
        <f ca="1">IF(B22="","",Table!G25/Table!$D25)</f>
        <v>0.70588235294117652</v>
      </c>
      <c r="F22" s="208">
        <f ca="1">IF(B22="","",Table!H25/Table!$D25)</f>
        <v>0.6470588235294118</v>
      </c>
      <c r="G22" s="208">
        <f ca="1">IF(B22="","",Table!I25/Table!$D25)</f>
        <v>1.8235294117647058</v>
      </c>
      <c r="H22" s="127">
        <f t="shared" ca="1" si="0"/>
        <v>2.4705882352941178</v>
      </c>
      <c r="I22" s="127">
        <f t="shared" ca="1" si="1"/>
        <v>-1.1764705882352939</v>
      </c>
      <c r="J22" s="128">
        <f t="shared" ca="1" si="2"/>
        <v>-0.23529411764705876</v>
      </c>
      <c r="K22" s="281">
        <f ca="1">IF($B22="","",Table!N25/Table!$M25)</f>
        <v>0.17647058823529413</v>
      </c>
      <c r="L22" s="165">
        <f ca="1">IF($B22="","",Table!O25/Table!$M25)</f>
        <v>0.35294117647058826</v>
      </c>
      <c r="M22" s="165">
        <f ca="1">IF($B22="","",Table!P25/Table!$M25)</f>
        <v>0.47058823529411764</v>
      </c>
      <c r="N22" s="208">
        <f ca="1">IF($B22="","",Table!Q25/Table!$M25)</f>
        <v>1</v>
      </c>
      <c r="O22" s="208">
        <f ca="1">IF($B22="","",Table!R25/Table!$M25)</f>
        <v>1.7058823529411764</v>
      </c>
      <c r="P22" s="127">
        <f t="shared" ca="1" si="3"/>
        <v>2.7058823529411766</v>
      </c>
      <c r="Q22" s="128">
        <f t="shared" ca="1" si="4"/>
        <v>-0.70588235294117641</v>
      </c>
      <c r="R22" s="281">
        <f ca="1">IF($B22="","",Table!W25/Table!$V25)</f>
        <v>0.20588235294117646</v>
      </c>
      <c r="S22" s="165">
        <f ca="1">IF($B22="","",Table!X25/Table!$V25)</f>
        <v>0.20588235294117646</v>
      </c>
      <c r="T22" s="165">
        <f ca="1">IF($B22="","",Table!Y25/Table!$V25)</f>
        <v>0.58823529411764708</v>
      </c>
      <c r="U22" s="208">
        <f ca="1">IF(B22="","",Table!Z25/Table!$V25)</f>
        <v>0.82352941176470584</v>
      </c>
      <c r="V22" s="208">
        <f ca="1">IF(C22="","",Table!AA25/Table!$V25)</f>
        <v>1.7647058823529411</v>
      </c>
      <c r="W22" s="127">
        <f t="shared" ca="1" si="5"/>
        <v>2.5882352941176467</v>
      </c>
      <c r="X22" s="128">
        <f t="shared" ca="1" si="6"/>
        <v>-0.94117647058823528</v>
      </c>
      <c r="Y22" s="52"/>
      <c r="Z22" s="52"/>
      <c r="AA22" s="52"/>
      <c r="AB22" s="19"/>
    </row>
    <row r="23" spans="1:28" ht="16.5" customHeight="1">
      <c r="A23" s="279">
        <f>Table!A26</f>
        <v>18</v>
      </c>
      <c r="B23" s="126" t="str">
        <f ca="1">Table!B26</f>
        <v>Omiya_Ardija</v>
      </c>
      <c r="C23" s="280">
        <f ca="1">IF(B23="","",Table!E26/Table!$D26)</f>
        <v>0.17647058823529413</v>
      </c>
      <c r="D23" s="165">
        <f ca="1">IF(B23="","",Table!F26/Table!$D26)</f>
        <v>0.41176470588235292</v>
      </c>
      <c r="E23" s="165">
        <f ca="1">IF(B23="","",Table!G26/Table!$D26)</f>
        <v>0.41176470588235292</v>
      </c>
      <c r="F23" s="208">
        <f ca="1">IF(B23="","",Table!H26/Table!$D26)</f>
        <v>0.82352941176470584</v>
      </c>
      <c r="G23" s="208">
        <f ca="1">IF(B23="","",Table!I26/Table!$D26)</f>
        <v>1.2941176470588236</v>
      </c>
      <c r="H23" s="127">
        <f t="shared" ca="1" si="0"/>
        <v>2.1176470588235294</v>
      </c>
      <c r="I23" s="127">
        <f t="shared" ca="1" si="1"/>
        <v>-0.47058823529411775</v>
      </c>
      <c r="J23" s="128">
        <f t="shared" ca="1" si="2"/>
        <v>0.47058823529411764</v>
      </c>
      <c r="K23" s="281">
        <f ca="1">IF($B23="","",Table!N26/Table!$M26)</f>
        <v>0.11764705882352941</v>
      </c>
      <c r="L23" s="165">
        <f ca="1">IF($B23="","",Table!O26/Table!$M26)</f>
        <v>0.17647058823529413</v>
      </c>
      <c r="M23" s="165">
        <f ca="1">IF($B23="","",Table!P26/Table!$M26)</f>
        <v>0.70588235294117652</v>
      </c>
      <c r="N23" s="208">
        <f ca="1">IF($B23="","",Table!Q26/Table!$M26)</f>
        <v>0.82352941176470584</v>
      </c>
      <c r="O23" s="208">
        <f ca="1">IF($B23="","",Table!R26/Table!$M26)</f>
        <v>2.2352941176470589</v>
      </c>
      <c r="P23" s="127">
        <f t="shared" ca="1" si="3"/>
        <v>3.0588235294117645</v>
      </c>
      <c r="Q23" s="128">
        <f t="shared" ca="1" si="4"/>
        <v>-1.411764705882353</v>
      </c>
      <c r="R23" s="281">
        <f ca="1">IF($B23="","",Table!W26/Table!$V26)</f>
        <v>0.14705882352941177</v>
      </c>
      <c r="S23" s="165">
        <f ca="1">IF($B23="","",Table!X26/Table!$V26)</f>
        <v>0.29411764705882354</v>
      </c>
      <c r="T23" s="165">
        <f ca="1">IF($B23="","",Table!Y26/Table!$V26)</f>
        <v>0.55882352941176472</v>
      </c>
      <c r="U23" s="208">
        <f ca="1">IF(B23="","",Table!Z26/Table!$V26)</f>
        <v>0.82352941176470584</v>
      </c>
      <c r="V23" s="208">
        <f ca="1">IF(C23="","",Table!AA26/Table!$V26)</f>
        <v>1.7647058823529411</v>
      </c>
      <c r="W23" s="127">
        <f t="shared" ca="1" si="5"/>
        <v>2.5882352941176467</v>
      </c>
      <c r="X23" s="128">
        <f t="shared" ca="1" si="6"/>
        <v>-0.94117647058823528</v>
      </c>
      <c r="Y23" s="52"/>
      <c r="Z23" s="52"/>
      <c r="AA23" s="52"/>
      <c r="AB23" s="19"/>
    </row>
    <row r="24" spans="1:28" ht="16.5" customHeight="1">
      <c r="A24" s="279">
        <f>Table!A27</f>
        <v>19</v>
      </c>
      <c r="B24" s="126" t="str">
        <f>Table!B27</f>
        <v/>
      </c>
      <c r="C24" s="280" t="str">
        <f>IF(B24="","",Table!E27/Table!$D27)</f>
        <v/>
      </c>
      <c r="D24" s="165" t="str">
        <f>IF(B24="","",Table!F27/Table!$D27)</f>
        <v/>
      </c>
      <c r="E24" s="165" t="str">
        <f>IF(B24="","",Table!G27/Table!$D27)</f>
        <v/>
      </c>
      <c r="F24" s="208" t="str">
        <f>IF(B24="","",Table!H27/Table!$D27)</f>
        <v/>
      </c>
      <c r="G24" s="208" t="str">
        <f>IF(B24="","",Table!I27/Table!$D27)</f>
        <v/>
      </c>
      <c r="H24" s="127" t="str">
        <f t="shared" si="0"/>
        <v/>
      </c>
      <c r="I24" s="127" t="str">
        <f t="shared" si="1"/>
        <v/>
      </c>
      <c r="J24" s="128" t="str">
        <f t="shared" si="2"/>
        <v/>
      </c>
      <c r="K24" s="281" t="str">
        <f>IF($B24="","",Table!N27/Table!$M27)</f>
        <v/>
      </c>
      <c r="L24" s="165" t="str">
        <f>IF($B24="","",Table!O27/Table!$M27)</f>
        <v/>
      </c>
      <c r="M24" s="165" t="str">
        <f>IF($B24="","",Table!P27/Table!$M27)</f>
        <v/>
      </c>
      <c r="N24" s="208" t="str">
        <f>IF($B24="","",Table!Q27/Table!$M27)</f>
        <v/>
      </c>
      <c r="O24" s="208" t="str">
        <f>IF($B24="","",Table!R27/Table!$M27)</f>
        <v/>
      </c>
      <c r="P24" s="127" t="str">
        <f t="shared" si="3"/>
        <v/>
      </c>
      <c r="Q24" s="128" t="str">
        <f t="shared" si="4"/>
        <v/>
      </c>
      <c r="R24" s="281" t="str">
        <f>IF($B24="","",Table!W27/Table!$V27)</f>
        <v/>
      </c>
      <c r="S24" s="165" t="str">
        <f>IF($B24="","",Table!X27/Table!$V27)</f>
        <v/>
      </c>
      <c r="T24" s="165" t="str">
        <f>IF($B24="","",Table!Y27/Table!$V27)</f>
        <v/>
      </c>
      <c r="U24" s="208" t="str">
        <f>IF(B24="","",Table!Z27/Table!$V27)</f>
        <v/>
      </c>
      <c r="V24" s="208" t="str">
        <f>IF(C24="","",Table!AA27/Table!$V27)</f>
        <v/>
      </c>
      <c r="W24" s="127" t="str">
        <f t="shared" si="5"/>
        <v/>
      </c>
      <c r="X24" s="128" t="str">
        <f t="shared" si="6"/>
        <v/>
      </c>
      <c r="Y24" s="52"/>
      <c r="Z24" s="52"/>
      <c r="AA24" s="52"/>
      <c r="AB24" s="19"/>
    </row>
    <row r="25" spans="1:28" ht="16.5" customHeight="1" thickBot="1">
      <c r="A25" s="279">
        <f>Table!A28</f>
        <v>20</v>
      </c>
      <c r="B25" s="126" t="str">
        <f>Table!B28</f>
        <v/>
      </c>
      <c r="C25" s="280" t="str">
        <f>IF(B25="","",Table!E28/Table!$D28)</f>
        <v/>
      </c>
      <c r="D25" s="165" t="str">
        <f>IF(B25="","",Table!F28/Table!$D28)</f>
        <v/>
      </c>
      <c r="E25" s="165" t="str">
        <f>IF(B25="","",Table!G28/Table!$D28)</f>
        <v/>
      </c>
      <c r="F25" s="208" t="str">
        <f>IF(B25="","",Table!H28/Table!$D28)</f>
        <v/>
      </c>
      <c r="G25" s="208" t="str">
        <f>IF(B25="","",Table!I28/Table!$D28)</f>
        <v/>
      </c>
      <c r="H25" s="127" t="str">
        <f t="shared" si="0"/>
        <v/>
      </c>
      <c r="I25" s="127" t="str">
        <f t="shared" si="1"/>
        <v/>
      </c>
      <c r="J25" s="128" t="str">
        <f t="shared" si="2"/>
        <v/>
      </c>
      <c r="K25" s="281" t="str">
        <f>IF($B25="","",Table!N28/Table!$M28)</f>
        <v/>
      </c>
      <c r="L25" s="165" t="str">
        <f>IF($B25="","",Table!O28/Table!$M28)</f>
        <v/>
      </c>
      <c r="M25" s="165" t="str">
        <f>IF($B25="","",Table!P28/Table!$M28)</f>
        <v/>
      </c>
      <c r="N25" s="208" t="str">
        <f>IF($B25="","",Table!Q28/Table!$M28)</f>
        <v/>
      </c>
      <c r="O25" s="208" t="str">
        <f>IF($B25="","",Table!R28/Table!$M28)</f>
        <v/>
      </c>
      <c r="P25" s="127" t="str">
        <f t="shared" si="3"/>
        <v/>
      </c>
      <c r="Q25" s="128" t="str">
        <f t="shared" si="4"/>
        <v/>
      </c>
      <c r="R25" s="281" t="str">
        <f>IF($B25="","",Table!W28/Table!$V28)</f>
        <v/>
      </c>
      <c r="S25" s="165" t="str">
        <f>IF($B25="","",Table!X28/Table!$V28)</f>
        <v/>
      </c>
      <c r="T25" s="165" t="str">
        <f>IF($B25="","",Table!Y28/Table!$V28)</f>
        <v/>
      </c>
      <c r="U25" s="208" t="str">
        <f>IF(B25="","",Table!Z28/Table!$V28)</f>
        <v/>
      </c>
      <c r="V25" s="208" t="str">
        <f>IF(C25="","",Table!AA28/Table!$V28)</f>
        <v/>
      </c>
      <c r="W25" s="127" t="str">
        <f t="shared" si="5"/>
        <v/>
      </c>
      <c r="X25" s="128" t="str">
        <f t="shared" si="6"/>
        <v/>
      </c>
      <c r="Y25" s="52"/>
      <c r="Z25" s="52"/>
      <c r="AA25" s="52"/>
      <c r="AB25" s="19"/>
    </row>
    <row r="26" spans="1:28" ht="16.5" hidden="1" customHeight="1">
      <c r="A26" s="279">
        <f>Table!A29</f>
        <v>21</v>
      </c>
      <c r="B26" s="126" t="str">
        <f>Table!B29</f>
        <v/>
      </c>
      <c r="C26" s="280" t="str">
        <f>IF(B26="","",Table!E29/Table!$D29)</f>
        <v/>
      </c>
      <c r="D26" s="165" t="str">
        <f>IF(B26="","",Table!F29/Table!$D29)</f>
        <v/>
      </c>
      <c r="E26" s="165" t="str">
        <f>IF(B26="","",Table!G29/Table!$D29)</f>
        <v/>
      </c>
      <c r="F26" s="208" t="str">
        <f>IF(B26="","",Table!H29/Table!$D29)</f>
        <v/>
      </c>
      <c r="G26" s="208" t="str">
        <f>IF(B26="","",Table!I29/Table!$D29)</f>
        <v/>
      </c>
      <c r="H26" s="127" t="str">
        <f t="shared" si="0"/>
        <v/>
      </c>
      <c r="I26" s="127" t="str">
        <f t="shared" si="1"/>
        <v/>
      </c>
      <c r="J26" s="128" t="str">
        <f t="shared" si="2"/>
        <v/>
      </c>
      <c r="K26" s="281" t="str">
        <f>IF($B26="","",Table!N29/Table!$M29)</f>
        <v/>
      </c>
      <c r="L26" s="165" t="str">
        <f>IF($B26="","",Table!O29/Table!$M29)</f>
        <v/>
      </c>
      <c r="M26" s="165" t="str">
        <f>IF($B26="","",Table!P29/Table!$M29)</f>
        <v/>
      </c>
      <c r="N26" s="208" t="str">
        <f>IF($B26="","",Table!Q29/Table!$M29)</f>
        <v/>
      </c>
      <c r="O26" s="208" t="str">
        <f>IF($B26="","",Table!R29/Table!$M29)</f>
        <v/>
      </c>
      <c r="P26" s="127" t="str">
        <f t="shared" si="3"/>
        <v/>
      </c>
      <c r="Q26" s="128" t="str">
        <f t="shared" si="4"/>
        <v/>
      </c>
      <c r="R26" s="281" t="str">
        <f>IF($B26="","",Table!W29/Table!$V29)</f>
        <v/>
      </c>
      <c r="S26" s="165" t="str">
        <f>IF($B26="","",Table!X29/Table!$V29)</f>
        <v/>
      </c>
      <c r="T26" s="165" t="str">
        <f>IF($B26="","",Table!Y29/Table!$V29)</f>
        <v/>
      </c>
      <c r="U26" s="208" t="str">
        <f>IF(B26="","",Table!Z29/Table!$V29)</f>
        <v/>
      </c>
      <c r="V26" s="208" t="str">
        <f>IF(C26="","",Table!AA29/Table!$V29)</f>
        <v/>
      </c>
      <c r="W26" s="127" t="str">
        <f t="shared" si="5"/>
        <v/>
      </c>
      <c r="X26" s="128" t="str">
        <f t="shared" si="6"/>
        <v/>
      </c>
      <c r="Y26" s="52"/>
      <c r="Z26" s="52"/>
      <c r="AA26" s="52"/>
      <c r="AB26" s="19"/>
    </row>
    <row r="27" spans="1:28" ht="16.5" hidden="1" customHeight="1">
      <c r="A27" s="279">
        <f>Table!A30</f>
        <v>22</v>
      </c>
      <c r="B27" s="126" t="str">
        <f>Table!B30</f>
        <v/>
      </c>
      <c r="C27" s="280" t="str">
        <f>IF(B27="","",Table!E30/Table!$D30)</f>
        <v/>
      </c>
      <c r="D27" s="165" t="str">
        <f>IF(B27="","",Table!F30/Table!$D30)</f>
        <v/>
      </c>
      <c r="E27" s="165" t="str">
        <f>IF(B27="","",Table!G30/Table!$D30)</f>
        <v/>
      </c>
      <c r="F27" s="208" t="str">
        <f>IF(B27="","",Table!H30/Table!$D30)</f>
        <v/>
      </c>
      <c r="G27" s="208" t="str">
        <f>IF(B27="","",Table!I30/Table!$D30)</f>
        <v/>
      </c>
      <c r="H27" s="127" t="str">
        <f t="shared" si="0"/>
        <v/>
      </c>
      <c r="I27" s="127" t="str">
        <f t="shared" si="1"/>
        <v/>
      </c>
      <c r="J27" s="128" t="str">
        <f t="shared" si="2"/>
        <v/>
      </c>
      <c r="K27" s="281" t="str">
        <f>IF($B27="","",Table!N30/Table!$M30)</f>
        <v/>
      </c>
      <c r="L27" s="165" t="str">
        <f>IF($B27="","",Table!O30/Table!$M30)</f>
        <v/>
      </c>
      <c r="M27" s="165" t="str">
        <f>IF($B27="","",Table!P30/Table!$M30)</f>
        <v/>
      </c>
      <c r="N27" s="208" t="str">
        <f>IF($B27="","",Table!Q30/Table!$M30)</f>
        <v/>
      </c>
      <c r="O27" s="208" t="str">
        <f>IF($B27="","",Table!R30/Table!$M30)</f>
        <v/>
      </c>
      <c r="P27" s="127" t="str">
        <f t="shared" si="3"/>
        <v/>
      </c>
      <c r="Q27" s="128" t="str">
        <f t="shared" si="4"/>
        <v/>
      </c>
      <c r="R27" s="281" t="str">
        <f>IF($B27="","",Table!W30/Table!$V30)</f>
        <v/>
      </c>
      <c r="S27" s="165" t="str">
        <f>IF($B27="","",Table!X30/Table!$V30)</f>
        <v/>
      </c>
      <c r="T27" s="165" t="str">
        <f>IF($B27="","",Table!Y30/Table!$V30)</f>
        <v/>
      </c>
      <c r="U27" s="208" t="str">
        <f>IF(B27="","",Table!Z30/Table!$V30)</f>
        <v/>
      </c>
      <c r="V27" s="208" t="str">
        <f>IF(C27="","",Table!AA30/Table!$V30)</f>
        <v/>
      </c>
      <c r="W27" s="127" t="str">
        <f t="shared" si="5"/>
        <v/>
      </c>
      <c r="X27" s="128" t="str">
        <f t="shared" si="6"/>
        <v/>
      </c>
      <c r="Y27" s="52"/>
      <c r="Z27" s="52"/>
      <c r="AA27" s="52"/>
      <c r="AB27" s="19"/>
    </row>
    <row r="28" spans="1:28" ht="16.5" hidden="1" customHeight="1">
      <c r="A28" s="279">
        <f>Table!A31</f>
        <v>23</v>
      </c>
      <c r="B28" s="126" t="str">
        <f>Table!B31</f>
        <v/>
      </c>
      <c r="C28" s="280" t="str">
        <f>IF(B28="","",Table!E31/Table!$D31)</f>
        <v/>
      </c>
      <c r="D28" s="165" t="str">
        <f>IF(B28="","",Table!F31/Table!$D31)</f>
        <v/>
      </c>
      <c r="E28" s="165" t="str">
        <f>IF(B28="","",Table!G31/Table!$D31)</f>
        <v/>
      </c>
      <c r="F28" s="208" t="str">
        <f>IF(B28="","",Table!H31/Table!$D31)</f>
        <v/>
      </c>
      <c r="G28" s="208" t="str">
        <f>IF(B28="","",Table!I31/Table!$D31)</f>
        <v/>
      </c>
      <c r="H28" s="127" t="str">
        <f t="shared" si="0"/>
        <v/>
      </c>
      <c r="I28" s="127" t="str">
        <f t="shared" si="1"/>
        <v/>
      </c>
      <c r="J28" s="128" t="str">
        <f t="shared" si="2"/>
        <v/>
      </c>
      <c r="K28" s="281" t="str">
        <f>IF($B28="","",Table!N31/Table!$M31)</f>
        <v/>
      </c>
      <c r="L28" s="165" t="str">
        <f>IF($B28="","",Table!O31/Table!$M31)</f>
        <v/>
      </c>
      <c r="M28" s="165" t="str">
        <f>IF($B28="","",Table!P31/Table!$M31)</f>
        <v/>
      </c>
      <c r="N28" s="208" t="str">
        <f>IF($B28="","",Table!Q31/Table!$M31)</f>
        <v/>
      </c>
      <c r="O28" s="208" t="str">
        <f>IF($B28="","",Table!R31/Table!$M31)</f>
        <v/>
      </c>
      <c r="P28" s="127" t="str">
        <f t="shared" si="3"/>
        <v/>
      </c>
      <c r="Q28" s="128" t="str">
        <f t="shared" si="4"/>
        <v/>
      </c>
      <c r="R28" s="281" t="str">
        <f>IF($B28="","",Table!W31/Table!$V31)</f>
        <v/>
      </c>
      <c r="S28" s="165" t="str">
        <f>IF($B28="","",Table!X31/Table!$V31)</f>
        <v/>
      </c>
      <c r="T28" s="165" t="str">
        <f>IF($B28="","",Table!Y31/Table!$V31)</f>
        <v/>
      </c>
      <c r="U28" s="208" t="str">
        <f>IF(B28="","",Table!Z31/Table!$V31)</f>
        <v/>
      </c>
      <c r="V28" s="208" t="str">
        <f>IF(C28="","",Table!AA31/Table!$V31)</f>
        <v/>
      </c>
      <c r="W28" s="127" t="str">
        <f t="shared" si="5"/>
        <v/>
      </c>
      <c r="X28" s="128" t="str">
        <f t="shared" si="6"/>
        <v/>
      </c>
      <c r="Y28" s="52"/>
      <c r="Z28" s="52"/>
      <c r="AA28" s="52"/>
      <c r="AB28" s="19"/>
    </row>
    <row r="29" spans="1:28" ht="16.5" hidden="1" customHeight="1" thickBot="1">
      <c r="A29" s="279">
        <f>Table!A32</f>
        <v>24</v>
      </c>
      <c r="B29" s="126" t="str">
        <f>Table!B32</f>
        <v/>
      </c>
      <c r="C29" s="280" t="str">
        <f>IF(B29="","",Table!E32/Table!$D32)</f>
        <v/>
      </c>
      <c r="D29" s="165" t="str">
        <f>IF(B29="","",Table!F32/Table!$D32)</f>
        <v/>
      </c>
      <c r="E29" s="165" t="str">
        <f>IF(B29="","",Table!G32/Table!$D32)</f>
        <v/>
      </c>
      <c r="F29" s="208" t="str">
        <f>IF(B29="","",Table!H32/Table!$D32)</f>
        <v/>
      </c>
      <c r="G29" s="208" t="str">
        <f>IF(B29="","",Table!I32/Table!$D32)</f>
        <v/>
      </c>
      <c r="H29" s="127" t="str">
        <f t="shared" si="0"/>
        <v/>
      </c>
      <c r="I29" s="282" t="str">
        <f t="shared" si="1"/>
        <v/>
      </c>
      <c r="J29" s="211" t="str">
        <f t="shared" si="2"/>
        <v/>
      </c>
      <c r="K29" s="283" t="str">
        <f>IF($B29="","",Table!N32/Table!$M32)</f>
        <v/>
      </c>
      <c r="L29" s="158" t="str">
        <f>IF($B29="","",Table!O32/Table!$M32)</f>
        <v/>
      </c>
      <c r="M29" s="158" t="str">
        <f>IF($B29="","",Table!P32/Table!$M32)</f>
        <v/>
      </c>
      <c r="N29" s="171" t="str">
        <f>IF($B29="","",Table!Q32/Table!$M32)</f>
        <v/>
      </c>
      <c r="O29" s="171" t="str">
        <f>IF($B29="","",Table!R32/Table!$M32)</f>
        <v/>
      </c>
      <c r="P29" s="131" t="str">
        <f t="shared" si="3"/>
        <v/>
      </c>
      <c r="Q29" s="211" t="str">
        <f t="shared" si="4"/>
        <v/>
      </c>
      <c r="R29" s="283" t="str">
        <f>IF($B29="","",Table!W32/Table!$V32)</f>
        <v/>
      </c>
      <c r="S29" s="158" t="str">
        <f>IF($B29="","",Table!X32/Table!$V32)</f>
        <v/>
      </c>
      <c r="T29" s="158" t="str">
        <f>IF($B29="","",Table!Y32/Table!$V32)</f>
        <v/>
      </c>
      <c r="U29" s="171" t="str">
        <f>IF(B29="","",Table!Z32/Table!$V32)</f>
        <v/>
      </c>
      <c r="V29" s="171" t="str">
        <f>IF(C29="","",Table!AA32/Table!$V32)</f>
        <v/>
      </c>
      <c r="W29" s="131" t="str">
        <f t="shared" si="5"/>
        <v/>
      </c>
      <c r="X29" s="211" t="str">
        <f t="shared" si="6"/>
        <v/>
      </c>
      <c r="Y29" s="52"/>
      <c r="Z29" s="52"/>
      <c r="AA29" s="52"/>
      <c r="AB29" s="19"/>
    </row>
    <row r="30" spans="1:28" ht="20.25" customHeight="1" thickBot="1">
      <c r="A30" s="284" t="s">
        <v>23</v>
      </c>
      <c r="B30" s="285"/>
      <c r="C30" s="286">
        <f ca="1">IF($B$4=0,"",Table!E33/Table!$D33)</f>
        <v>0.41176470588235292</v>
      </c>
      <c r="D30" s="287">
        <f ca="1">IF($B$4=0,"",Table!F33/Table!$D33)</f>
        <v>0.23856209150326799</v>
      </c>
      <c r="E30" s="287">
        <f ca="1">IF($B$4=0,"",Table!G33/Table!$D33)</f>
        <v>0.34967320261437906</v>
      </c>
      <c r="F30" s="288">
        <f ca="1">IF($B$4=0,"",Table!H33/Table!$D33)</f>
        <v>1.369281045751634</v>
      </c>
      <c r="G30" s="289">
        <f ca="1">IF($B$4=0,"",Table!I33/Table!$D33)</f>
        <v>1.2222222222222223</v>
      </c>
      <c r="H30" s="289">
        <f ca="1">IF($B$4=0,"",G30+F30)</f>
        <v>2.5915032679738563</v>
      </c>
      <c r="I30" s="289">
        <f ca="1">IF($B$4=0,"",F30-G30)</f>
        <v>0.14705882352941169</v>
      </c>
      <c r="J30" s="290">
        <f ca="1">IF($B$4=0,"",(I30-Q30)/2)</f>
        <v>0.14705882352941169</v>
      </c>
      <c r="K30" s="291">
        <f ca="1">IF($B$4=0,"",Table!N33/Table!$M33)</f>
        <v>0.34967320261437906</v>
      </c>
      <c r="L30" s="287">
        <f ca="1">IF($B$4=0,"",Table!O33/Table!$M33)</f>
        <v>0.23856209150326799</v>
      </c>
      <c r="M30" s="287">
        <f ca="1">IF($B$4=0,"",Table!P33/Table!$M33)</f>
        <v>0.41176470588235292</v>
      </c>
      <c r="N30" s="288">
        <f ca="1">IF($B$4=0,"",Table!Q33/Table!$M33)</f>
        <v>1.2222222222222223</v>
      </c>
      <c r="O30" s="289">
        <f ca="1">IF($B$4=0,"",Table!R33/Table!$M33)</f>
        <v>1.369281045751634</v>
      </c>
      <c r="P30" s="289">
        <f ca="1">IF($B$4=0,"",O30+N30)</f>
        <v>2.5915032679738563</v>
      </c>
      <c r="Q30" s="290">
        <f ca="1">IF($B$4=0,"",N30-O30)</f>
        <v>-0.14705882352941169</v>
      </c>
      <c r="R30" s="291">
        <f ca="1">IF($B$4=0,"",Table!W33/Table!$V33)</f>
        <v>0.38071895424836599</v>
      </c>
      <c r="S30" s="287">
        <f ca="1">IF($B$4=0,"",Table!X33/Table!$V33)</f>
        <v>0.23856209150326799</v>
      </c>
      <c r="T30" s="287">
        <f ca="1">IF($B$4=0,"",Table!Y33/Table!$V33)</f>
        <v>0.38071895424836599</v>
      </c>
      <c r="U30" s="288">
        <f ca="1">IF($B$4=0,"",Table!Z33/Table!$V33)</f>
        <v>1.2957516339869282</v>
      </c>
      <c r="V30" s="289">
        <f ca="1">IF($B$4=0,"",Table!AA33/Table!$V33)</f>
        <v>1.2957516339869282</v>
      </c>
      <c r="W30" s="289">
        <f ca="1">IF($B$4=0,"",V30+U30)</f>
        <v>2.5915032679738563</v>
      </c>
      <c r="X30" s="290">
        <f ca="1">IF($B$4=0,"",U30-V30)</f>
        <v>0</v>
      </c>
      <c r="Y30" s="292"/>
      <c r="Z30" s="292"/>
      <c r="AA30" s="292"/>
    </row>
    <row r="32" spans="1:28" ht="13.5" thickBot="1">
      <c r="A32" s="22" t="s">
        <v>128</v>
      </c>
    </row>
    <row r="33" spans="1:29" ht="17.25" customHeight="1">
      <c r="A33" s="242"/>
      <c r="B33" s="256" t="str">
        <f>Table!C29</f>
        <v/>
      </c>
      <c r="C33" s="257" t="s">
        <v>130</v>
      </c>
      <c r="D33" s="258"/>
      <c r="E33" s="258"/>
      <c r="F33" s="258"/>
      <c r="G33" s="259"/>
      <c r="H33" s="260"/>
      <c r="I33" s="260"/>
      <c r="J33" s="260"/>
      <c r="K33" s="29" t="s">
        <v>131</v>
      </c>
      <c r="L33" s="258"/>
      <c r="M33" s="258"/>
      <c r="N33" s="258"/>
      <c r="O33" s="30"/>
      <c r="P33" s="260"/>
      <c r="Q33" s="260"/>
      <c r="R33" s="29" t="s">
        <v>23</v>
      </c>
      <c r="S33" s="258"/>
      <c r="T33" s="258"/>
      <c r="U33" s="258"/>
      <c r="V33" s="30"/>
      <c r="W33" s="261"/>
      <c r="X33" s="262"/>
      <c r="Y33" s="293" t="s">
        <v>129</v>
      </c>
      <c r="Z33" s="294"/>
      <c r="AA33" s="295"/>
    </row>
    <row r="34" spans="1:29" ht="25.5" customHeight="1" thickBot="1">
      <c r="A34" s="264" t="s">
        <v>134</v>
      </c>
      <c r="B34" s="265" t="s">
        <v>19</v>
      </c>
      <c r="C34" s="266" t="s">
        <v>31</v>
      </c>
      <c r="D34" s="267" t="s">
        <v>29</v>
      </c>
      <c r="E34" s="267" t="s">
        <v>30</v>
      </c>
      <c r="F34" s="267" t="s">
        <v>135</v>
      </c>
      <c r="G34" s="268" t="s">
        <v>131</v>
      </c>
      <c r="H34" s="269" t="s">
        <v>26</v>
      </c>
      <c r="I34" s="269" t="s">
        <v>27</v>
      </c>
      <c r="J34" s="270" t="s">
        <v>25</v>
      </c>
      <c r="K34" s="136" t="s">
        <v>31</v>
      </c>
      <c r="L34" s="267" t="s">
        <v>29</v>
      </c>
      <c r="M34" s="267" t="s">
        <v>30</v>
      </c>
      <c r="N34" s="267" t="s">
        <v>135</v>
      </c>
      <c r="O34" s="268" t="s">
        <v>131</v>
      </c>
      <c r="P34" s="269" t="s">
        <v>26</v>
      </c>
      <c r="Q34" s="269" t="s">
        <v>27</v>
      </c>
      <c r="R34" s="136" t="s">
        <v>31</v>
      </c>
      <c r="S34" s="267" t="s">
        <v>29</v>
      </c>
      <c r="T34" s="267" t="s">
        <v>30</v>
      </c>
      <c r="U34" s="267" t="s">
        <v>135</v>
      </c>
      <c r="V34" s="268" t="s">
        <v>131</v>
      </c>
      <c r="W34" s="269" t="s">
        <v>26</v>
      </c>
      <c r="X34" s="271" t="s">
        <v>27</v>
      </c>
      <c r="Y34" s="296" t="s">
        <v>130</v>
      </c>
      <c r="Z34" s="297" t="s">
        <v>131</v>
      </c>
      <c r="AA34" s="298" t="s">
        <v>24</v>
      </c>
      <c r="AB34" s="299" t="s">
        <v>132</v>
      </c>
    </row>
    <row r="35" spans="1:29">
      <c r="A35" s="273">
        <f t="shared" ref="A35:B58" si="7">A6</f>
        <v>1</v>
      </c>
      <c r="B35" s="274" t="str">
        <f t="shared" ca="1" si="7"/>
        <v>Kawasaki_Frontale</v>
      </c>
      <c r="C35" s="275" t="e">
        <f t="array" aca="1" ref="C35" ca="1">IF($AC35="Y",SUM(IF((INDIRECT($AB35&amp;"!J23:J200")=$E$1)*(INDIRECT($AB35&amp;"!I23:I200")="H")*(INDIRECT($AB35&amp;"!M23:M200")="W")*(INDIRECT($AB35&amp;"!E23:E200")=$AC35),1,0)/$Y35),"-")</f>
        <v>#DIV/0!</v>
      </c>
      <c r="D35" s="162" t="e">
        <f t="array" aca="1" ref="D35" ca="1">IF($AC35="Y",SUM(IF((INDIRECT($AB35&amp;"!J23:J200")=$E$1)*(INDIRECT($AB35&amp;"!I23:I200")="H")*(INDIRECT($AB35&amp;"!M23:M200")="D")*(INDIRECT($AB35&amp;"!E23:E200")=$AC35),1,0)/$Y35),"-")</f>
        <v>#DIV/0!</v>
      </c>
      <c r="E35" s="162" t="e">
        <f t="array" aca="1" ref="E35" ca="1">IF($AC35="Y",SUM(IF((INDIRECT($AB35&amp;"!J23:J200")=$E$1)*(INDIRECT($AB35&amp;"!I23:I200")="H")*(INDIRECT($AB35&amp;"!M23:M200")="L")*(INDIRECT($AB35&amp;"!E23:E200")=$AC35),1,0)/$Y35),"-")</f>
        <v>#DIV/0!</v>
      </c>
      <c r="F35" s="164">
        <f ca="1">VLOOKUP($B35,HiLo!$C$69:$AA$92,HiLo!I$65-1,FALSE)</f>
        <v>0</v>
      </c>
      <c r="G35" s="164">
        <f ca="1">VLOOKUP($B35,HiLo!$C$69:$AA$92,HiLo!J$65-1,FALSE)</f>
        <v>0</v>
      </c>
      <c r="H35" s="276">
        <f ca="1">IF($AC35="Y",F35+G35,"-")</f>
        <v>0</v>
      </c>
      <c r="I35" s="276">
        <f ca="1">IF($AC35="Y",F35-G35,"-")</f>
        <v>0</v>
      </c>
      <c r="J35" s="166">
        <f ca="1">IF($AC35="Y",(I35-Q35)/2,"-")</f>
        <v>0</v>
      </c>
      <c r="K35" s="275" t="e">
        <f t="array" aca="1" ref="K35" ca="1">IF($AC35="Y",SUM(IF((INDIRECT($AB35&amp;"!J23:J200")=$E$1)*(INDIRECT($AB35&amp;"!I23:I200")="A")*(INDIRECT($AB35&amp;"!M23:M200")="W")*(INDIRECT($AB35&amp;"!E23:E200")=$AC35),1,0)/$Z35),"-")</f>
        <v>#DIV/0!</v>
      </c>
      <c r="L35" s="162" t="e">
        <f t="array" aca="1" ref="L35" ca="1">IF($AC35="Y",SUM(IF((INDIRECT($AB35&amp;"!J23:J200")=$E$1)*(INDIRECT($AB35&amp;"!I23:I200")="A")*(INDIRECT($AB35&amp;"!M23:M200")="D")*(INDIRECT($AB35&amp;"!E23:E200")=$AC35),1,0)/$Z35),"-")</f>
        <v>#DIV/0!</v>
      </c>
      <c r="M35" s="162" t="e">
        <f t="array" aca="1" ref="M35" ca="1">IF($AC35="Y",SUM(IF((INDIRECT($AB35&amp;"!J23:J200")=$E$1)*(INDIRECT($AB35&amp;"!I23:I200")="A")*(INDIRECT($AB35&amp;"!M23:M200")="L")*(INDIRECT($AB35&amp;"!E23:E200")=$AC35),1,0)/$Z35),"-")</f>
        <v>#DIV/0!</v>
      </c>
      <c r="N35" s="164">
        <f ca="1">VLOOKUP($B35,HiLo!$C$69:$AA$92,HiLo!Q$65-1,FALSE)</f>
        <v>0</v>
      </c>
      <c r="O35" s="164">
        <f ca="1">VLOOKUP($B35,HiLo!$C$69:$AA$92,HiLo!R$65-1,FALSE)</f>
        <v>0</v>
      </c>
      <c r="P35" s="276">
        <f ca="1">IF($AC35="Y",N35+O35,"-")</f>
        <v>0</v>
      </c>
      <c r="Q35" s="276">
        <f ca="1">IF($AC35="Y",N35-O35,"-")</f>
        <v>0</v>
      </c>
      <c r="R35" s="277" t="e">
        <f t="array" aca="1" ref="R35" ca="1">IF($AC35="Y",SUM(IF((INDIRECT($AB35&amp;"!J23:J200")=$E$1)*(INDIRECT($AB35&amp;"!M23:M200")="W")*(INDIRECT($AB35&amp;"!E23:E200")=$AC35),1,0)/$AA35),"-")</f>
        <v>#DIV/0!</v>
      </c>
      <c r="S35" s="278" t="e">
        <f t="array" aca="1" ref="S35" ca="1">IF($AC35="Y",SUM(IF((INDIRECT($AB35&amp;"!J23:J200")=$E$1)*(INDIRECT($AB35&amp;"!M23:M200")="D")*(INDIRECT($AB35&amp;"!E23:E200")=$AC35),1,0)/$AA35),"-")</f>
        <v>#DIV/0!</v>
      </c>
      <c r="T35" s="278" t="e">
        <f t="array" aca="1" ref="T35" ca="1">IF($AC35="Y",SUM(IF((INDIRECT($AB35&amp;"!J23:J200")=$E$1)*(INDIRECT($AB35&amp;"!M23:M200")="L")*(INDIRECT($AB35&amp;"!E23:E200")=$AC35),1,0)/$AA35),"-")</f>
        <v>#DIV/0!</v>
      </c>
      <c r="U35" s="161">
        <f ca="1">VLOOKUP($B35,HiLo!$C$69:$AA$92,HiLo!Y$65-1,FALSE)</f>
        <v>0</v>
      </c>
      <c r="V35" s="161">
        <f ca="1">VLOOKUP($B35,HiLo!$C$69:$AA$92,HiLo!Z$65-1,FALSE)</f>
        <v>0</v>
      </c>
      <c r="W35" s="123">
        <f ca="1">IF($AC35="Y",U35+V35,"-")</f>
        <v>0</v>
      </c>
      <c r="X35" s="124">
        <f ca="1">IF($AC35="Y",U35-V35,"-")</f>
        <v>0</v>
      </c>
      <c r="Y35" s="300">
        <f t="array" aca="1" ref="Y35" ca="1">IF($AC35="Y",SUM(IF((INDIRECT($AB35&amp;"!J23:J200")=$E$1)*(INDIRECT($AB35&amp;"!I23:I200")="H")*(INDIRECT($AB35&amp;"!E23:E200")=$AC35)*(INDIRECT($AB35&amp;"!K23:K200")&lt;&gt;""),1,0)),"-")</f>
        <v>0</v>
      </c>
      <c r="Z35" s="300">
        <f t="array" aca="1" ref="Z35" ca="1">IF($AC35="Y",SUM(IF((INDIRECT($AB35&amp;"!J23:J200")=$E$1)*(INDIRECT($AB35&amp;"!I23:I200")="A")*(INDIRECT($AB35&amp;"!E23:E200")=$AC35)*(INDIRECT($AB35&amp;"!K23:K200")&lt;&gt;""),1,0)),"-")</f>
        <v>0</v>
      </c>
      <c r="AA35" s="300">
        <f ca="1">IF($AC35="Y",Y35+Z35,"-")</f>
        <v>0</v>
      </c>
      <c r="AB35" s="3" t="str">
        <f ca="1">IF($AC35="Y",VLOOKUP(B35,Table!B:C,2,FALSE),"")</f>
        <v>Kawasaki_Frontale</v>
      </c>
      <c r="AC35" s="105" t="str">
        <f ca="1">IF(B35="","",VLOOKUP(B35,Table!$B$38:$AO$61,Table!$AO$35-1,FALSE))</f>
        <v>Y</v>
      </c>
    </row>
    <row r="36" spans="1:29">
      <c r="A36" s="279">
        <f t="shared" si="7"/>
        <v>2</v>
      </c>
      <c r="B36" s="126" t="str">
        <f t="shared" ca="1" si="7"/>
        <v>Kashima_Antlers</v>
      </c>
      <c r="C36" s="275" t="e">
        <f t="array" aca="1" ref="C36" ca="1">IF($AC36="Y",SUM(IF((INDIRECT($AB36&amp;"!J23:J200")=$E$1)*(INDIRECT($AB36&amp;"!I23:I200")="H")*(INDIRECT($AB36&amp;"!M23:M200")="W")*(INDIRECT($AB36&amp;"!E23:E200")=$AC36),1,0)/$Y36),"-")</f>
        <v>#DIV/0!</v>
      </c>
      <c r="D36" s="162" t="e">
        <f t="array" aca="1" ref="D36" ca="1">IF($AC36="Y",SUM(IF((INDIRECT($AB36&amp;"!J23:J200")=$E$1)*(INDIRECT($AB36&amp;"!I23:I200")="H")*(INDIRECT($AB36&amp;"!M23:M200")="D")*(INDIRECT($AB36&amp;"!E23:E200")=$AC36),1,0)/$Y36),"-")</f>
        <v>#DIV/0!</v>
      </c>
      <c r="E36" s="162" t="e">
        <f t="array" aca="1" ref="E36" ca="1">IF($AC36="Y",SUM(IF((INDIRECT($AB36&amp;"!J23:J200")=$E$1)*(INDIRECT($AB36&amp;"!I23:I200")="H")*(INDIRECT($AB36&amp;"!M23:M200")="L")*(INDIRECT($AB36&amp;"!E23:E200")=$AC36),1,0)/$Y36),"-")</f>
        <v>#DIV/0!</v>
      </c>
      <c r="F36" s="164">
        <f ca="1">VLOOKUP($B36,HiLo!$C$69:$AA$92,HiLo!I$65-1,FALSE)</f>
        <v>0</v>
      </c>
      <c r="G36" s="164">
        <f ca="1">VLOOKUP($B36,HiLo!$C$69:$AA$92,HiLo!J$65-1,FALSE)</f>
        <v>0</v>
      </c>
      <c r="H36" s="276">
        <f t="shared" ref="H36:H58" ca="1" si="8">IF($AC36="Y",F36+G36,"-")</f>
        <v>0</v>
      </c>
      <c r="I36" s="276">
        <f t="shared" ref="I36:I58" ca="1" si="9">IF($AC36="Y",F36-G36,"-")</f>
        <v>0</v>
      </c>
      <c r="J36" s="128">
        <f t="shared" ref="J36:J58" ca="1" si="10">IF($AC36="Y",(I36-Q36)/2,"-")</f>
        <v>0</v>
      </c>
      <c r="K36" s="275" t="e">
        <f t="array" aca="1" ref="K36" ca="1">IF($AC36="Y",SUM(IF((INDIRECT($AB36&amp;"!J23:J200")=$E$1)*(INDIRECT($AB36&amp;"!I23:I200")="A")*(INDIRECT($AB36&amp;"!M23:M200")="W")*(INDIRECT($AB36&amp;"!E23:E200")=$AC36),1,0)/$Z36),"-")</f>
        <v>#DIV/0!</v>
      </c>
      <c r="L36" s="162" t="e">
        <f t="array" aca="1" ref="L36" ca="1">IF($AC36="Y",SUM(IF((INDIRECT($AB36&amp;"!J23:J200")=$E$1)*(INDIRECT($AB36&amp;"!I23:I200")="A")*(INDIRECT($AB36&amp;"!M23:M200")="D")*(INDIRECT($AB36&amp;"!E23:E200")=$AC36),1,0)/$Z36),"-")</f>
        <v>#DIV/0!</v>
      </c>
      <c r="M36" s="162" t="e">
        <f t="array" aca="1" ref="M36" ca="1">IF($AC36="Y",SUM(IF((INDIRECT($AB36&amp;"!J23:J200")=$E$1)*(INDIRECT($AB36&amp;"!I23:I200")="A")*(INDIRECT($AB36&amp;"!M23:M200")="L")*(INDIRECT($AB36&amp;"!E23:E200")=$AC36),1,0)/$Z36),"-")</f>
        <v>#DIV/0!</v>
      </c>
      <c r="N36" s="164">
        <f ca="1">VLOOKUP($B36,HiLo!$C$69:$AA$92,HiLo!Q$65-1,FALSE)</f>
        <v>0</v>
      </c>
      <c r="O36" s="164">
        <f ca="1">VLOOKUP($B36,HiLo!$C$69:$AA$92,HiLo!R$65-1,FALSE)</f>
        <v>0</v>
      </c>
      <c r="P36" s="276">
        <f t="shared" ref="P36:P58" ca="1" si="11">IF($AC36="Y",N36+O36,"-")</f>
        <v>0</v>
      </c>
      <c r="Q36" s="276">
        <f t="shared" ref="Q36:Q58" ca="1" si="12">IF($AC36="Y",N36-O36,"-")</f>
        <v>0</v>
      </c>
      <c r="R36" s="301" t="e">
        <f t="array" aca="1" ref="R36" ca="1">IF($AC36="Y",SUM(IF((INDIRECT($AB36&amp;"!J23:J200")=$E$1)*(INDIRECT($AB36&amp;"!M23:M200")="W")*(INDIRECT($AB36&amp;"!E23:E200")=$AC36),1,0)/$AA36),"-")</f>
        <v>#DIV/0!</v>
      </c>
      <c r="S36" s="162" t="e">
        <f t="array" aca="1" ref="S36" ca="1">IF($AC36="Y",SUM(IF((INDIRECT($AB36&amp;"!J23:J200")=$E$1)*(INDIRECT($AB36&amp;"!M23:M200")="D")*(INDIRECT($AB36&amp;"!E23:E200")=$AC36),1,0)/$AA36),"-")</f>
        <v>#DIV/0!</v>
      </c>
      <c r="T36" s="162" t="e">
        <f t="array" aca="1" ref="T36" ca="1">IF($AC36="Y",SUM(IF((INDIRECT($AB36&amp;"!J23:J200")=$E$1)*(INDIRECT($AB36&amp;"!M23:M200")="L")*(INDIRECT($AB36&amp;"!E23:E200")=$AC36),1,0)/$AA36),"-")</f>
        <v>#DIV/0!</v>
      </c>
      <c r="U36" s="164">
        <f ca="1">VLOOKUP($B36,HiLo!$C$69:$AA$92,HiLo!Y$65-1,FALSE)</f>
        <v>0</v>
      </c>
      <c r="V36" s="164">
        <f ca="1">VLOOKUP($B36,HiLo!$C$69:$AA$92,HiLo!Z$65-1,FALSE)</f>
        <v>0</v>
      </c>
      <c r="W36" s="276">
        <f t="shared" ref="W36:W58" ca="1" si="13">IF($AC36="Y",U36+V36,"-")</f>
        <v>0</v>
      </c>
      <c r="X36" s="166">
        <f t="shared" ref="X36:X58" ca="1" si="14">IF($AC36="Y",U36-V36,"-")</f>
        <v>0</v>
      </c>
      <c r="Y36" s="300">
        <f t="array" aca="1" ref="Y36" ca="1">IF($AC36="Y",SUM(IF((INDIRECT($AB36&amp;"!J23:J200")=$E$1)*(INDIRECT($AB36&amp;"!I23:I200")="H")*(INDIRECT($AB36&amp;"!E23:E200")=$AC36)*(INDIRECT($AB36&amp;"!K23:K200")&lt;&gt;""),1,0)),"-")</f>
        <v>0</v>
      </c>
      <c r="Z36" s="300">
        <f t="array" aca="1" ref="Z36" ca="1">IF($AC36="Y",SUM(IF((INDIRECT($AB36&amp;"!J23:J200")=$E$1)*(INDIRECT($AB36&amp;"!I23:I200")="A")*(INDIRECT($AB36&amp;"!E23:E200")=$AC36)*(INDIRECT($AB36&amp;"!K23:K200")&lt;&gt;""),1,0)),"-")</f>
        <v>0</v>
      </c>
      <c r="AA36" s="300">
        <f t="shared" ref="AA36:AA58" ca="1" si="15">IF($AC36="Y",Y36+Z36,"-")</f>
        <v>0</v>
      </c>
      <c r="AB36" s="3" t="str">
        <f ca="1">IF($AC36="Y",VLOOKUP(B36,Table!B:C,2,FALSE),"")</f>
        <v>Kashima_Antlers</v>
      </c>
      <c r="AC36" s="105" t="str">
        <f ca="1">IF(B36="","",VLOOKUP(B36,Table!$B$38:$AO$61,Table!$AO$35-1,FALSE))</f>
        <v>Y</v>
      </c>
    </row>
    <row r="37" spans="1:29">
      <c r="A37" s="279">
        <f t="shared" si="7"/>
        <v>3</v>
      </c>
      <c r="B37" s="126" t="str">
        <f t="shared" ca="1" si="7"/>
        <v>Cerezo_Osaka</v>
      </c>
      <c r="C37" s="275" t="e">
        <f t="array" aca="1" ref="C37" ca="1">IF($AC37="Y",SUM(IF((INDIRECT($AB37&amp;"!J23:J200")=$E$1)*(INDIRECT($AB37&amp;"!I23:I200")="H")*(INDIRECT($AB37&amp;"!M23:M200")="W")*(INDIRECT($AB37&amp;"!E23:E200")=$AC37),1,0)/$Y37),"-")</f>
        <v>#DIV/0!</v>
      </c>
      <c r="D37" s="162" t="e">
        <f t="array" aca="1" ref="D37" ca="1">IF($AC37="Y",SUM(IF((INDIRECT($AB37&amp;"!J23:J200")=$E$1)*(INDIRECT($AB37&amp;"!I23:I200")="H")*(INDIRECT($AB37&amp;"!M23:M200")="D")*(INDIRECT($AB37&amp;"!E23:E200")=$AC37),1,0)/$Y37),"-")</f>
        <v>#DIV/0!</v>
      </c>
      <c r="E37" s="162" t="e">
        <f t="array" aca="1" ref="E37" ca="1">IF($AC37="Y",SUM(IF((INDIRECT($AB37&amp;"!J23:J200")=$E$1)*(INDIRECT($AB37&amp;"!I23:I200")="H")*(INDIRECT($AB37&amp;"!M23:M200")="L")*(INDIRECT($AB37&amp;"!E23:E200")=$AC37),1,0)/$Y37),"-")</f>
        <v>#DIV/0!</v>
      </c>
      <c r="F37" s="164">
        <f ca="1">VLOOKUP($B37,HiLo!$C$69:$AA$92,HiLo!I$65-1,FALSE)</f>
        <v>0</v>
      </c>
      <c r="G37" s="164">
        <f ca="1">VLOOKUP($B37,HiLo!$C$69:$AA$92,HiLo!J$65-1,FALSE)</f>
        <v>0</v>
      </c>
      <c r="H37" s="276">
        <f t="shared" ca="1" si="8"/>
        <v>0</v>
      </c>
      <c r="I37" s="276">
        <f t="shared" ca="1" si="9"/>
        <v>0</v>
      </c>
      <c r="J37" s="128">
        <f t="shared" ca="1" si="10"/>
        <v>0</v>
      </c>
      <c r="K37" s="275" t="e">
        <f t="array" aca="1" ref="K37" ca="1">IF($AC37="Y",SUM(IF((INDIRECT($AB37&amp;"!J23:J200")=$E$1)*(INDIRECT($AB37&amp;"!I23:I200")="A")*(INDIRECT($AB37&amp;"!M23:M200")="W")*(INDIRECT($AB37&amp;"!E23:E200")=$AC37),1,0)/$Z37),"-")</f>
        <v>#DIV/0!</v>
      </c>
      <c r="L37" s="162" t="e">
        <f t="array" aca="1" ref="L37" ca="1">IF($AC37="Y",SUM(IF((INDIRECT($AB37&amp;"!J23:J200")=$E$1)*(INDIRECT($AB37&amp;"!I23:I200")="A")*(INDIRECT($AB37&amp;"!M23:M200")="D")*(INDIRECT($AB37&amp;"!E23:E200")=$AC37),1,0)/$Z37),"-")</f>
        <v>#DIV/0!</v>
      </c>
      <c r="M37" s="162" t="e">
        <f t="array" aca="1" ref="M37" ca="1">IF($AC37="Y",SUM(IF((INDIRECT($AB37&amp;"!J23:J200")=$E$1)*(INDIRECT($AB37&amp;"!I23:I200")="A")*(INDIRECT($AB37&amp;"!M23:M200")="L")*(INDIRECT($AB37&amp;"!E23:E200")=$AC37),1,0)/$Z37),"-")</f>
        <v>#DIV/0!</v>
      </c>
      <c r="N37" s="164">
        <f ca="1">VLOOKUP($B37,HiLo!$C$69:$AA$92,HiLo!Q$65-1,FALSE)</f>
        <v>0</v>
      </c>
      <c r="O37" s="164">
        <f ca="1">VLOOKUP($B37,HiLo!$C$69:$AA$92,HiLo!R$65-1,FALSE)</f>
        <v>0</v>
      </c>
      <c r="P37" s="276">
        <f t="shared" ca="1" si="11"/>
        <v>0</v>
      </c>
      <c r="Q37" s="276">
        <f t="shared" ca="1" si="12"/>
        <v>0</v>
      </c>
      <c r="R37" s="301" t="e">
        <f t="array" aca="1" ref="R37" ca="1">IF($AC37="Y",SUM(IF((INDIRECT($AB37&amp;"!J23:J200")=$E$1)*(INDIRECT($AB37&amp;"!M23:M200")="W")*(INDIRECT($AB37&amp;"!E23:E200")=$AC37),1,0)/$AA37),"-")</f>
        <v>#DIV/0!</v>
      </c>
      <c r="S37" s="162" t="e">
        <f t="array" aca="1" ref="S37" ca="1">IF($AC37="Y",SUM(IF((INDIRECT($AB37&amp;"!J23:J200")=$E$1)*(INDIRECT($AB37&amp;"!M23:M200")="D")*(INDIRECT($AB37&amp;"!E23:E200")=$AC37),1,0)/$AA37),"-")</f>
        <v>#DIV/0!</v>
      </c>
      <c r="T37" s="162" t="e">
        <f t="array" aca="1" ref="T37" ca="1">IF($AC37="Y",SUM(IF((INDIRECT($AB37&amp;"!J23:J200")=$E$1)*(INDIRECT($AB37&amp;"!M23:M200")="L")*(INDIRECT($AB37&amp;"!E23:E200")=$AC37),1,0)/$AA37),"-")</f>
        <v>#DIV/0!</v>
      </c>
      <c r="U37" s="164">
        <f ca="1">VLOOKUP($B37,HiLo!$C$69:$AA$92,HiLo!Y$65-1,FALSE)</f>
        <v>0</v>
      </c>
      <c r="V37" s="164">
        <f ca="1">VLOOKUP($B37,HiLo!$C$69:$AA$92,HiLo!Z$65-1,FALSE)</f>
        <v>0</v>
      </c>
      <c r="W37" s="276">
        <f t="shared" ca="1" si="13"/>
        <v>0</v>
      </c>
      <c r="X37" s="166">
        <f t="shared" ca="1" si="14"/>
        <v>0</v>
      </c>
      <c r="Y37" s="300">
        <f t="array" aca="1" ref="Y37" ca="1">IF($AC37="Y",SUM(IF((INDIRECT($AB37&amp;"!J23:J200")=$E$1)*(INDIRECT($AB37&amp;"!I23:I200")="H")*(INDIRECT($AB37&amp;"!E23:E200")=$AC37)*(INDIRECT($AB37&amp;"!K23:K200")&lt;&gt;""),1,0)),"-")</f>
        <v>0</v>
      </c>
      <c r="Z37" s="300">
        <f t="array" aca="1" ref="Z37" ca="1">IF($AC37="Y",SUM(IF((INDIRECT($AB37&amp;"!J23:J200")=$E$1)*(INDIRECT($AB37&amp;"!I23:I200")="A")*(INDIRECT($AB37&amp;"!E23:E200")=$AC37)*(INDIRECT($AB37&amp;"!K23:K200")&lt;&gt;""),1,0)),"-")</f>
        <v>0</v>
      </c>
      <c r="AA37" s="300">
        <f t="shared" ca="1" si="15"/>
        <v>0</v>
      </c>
      <c r="AB37" s="3" t="str">
        <f ca="1">IF($AC37="Y",VLOOKUP(B37,Table!B:C,2,FALSE),"")</f>
        <v>Cerezo_Osaka</v>
      </c>
      <c r="AC37" s="105" t="str">
        <f ca="1">IF(B37="","",VLOOKUP(B37,Table!$B$38:$AO$61,Table!$AO$35-1,FALSE))</f>
        <v>Y</v>
      </c>
    </row>
    <row r="38" spans="1:29">
      <c r="A38" s="279">
        <f t="shared" si="7"/>
        <v>4</v>
      </c>
      <c r="B38" s="126" t="str">
        <f t="shared" ca="1" si="7"/>
        <v>Kashiwa_Reysol</v>
      </c>
      <c r="C38" s="275" t="e">
        <f t="array" aca="1" ref="C38" ca="1">IF($AC38="Y",SUM(IF((INDIRECT($AB38&amp;"!J23:J200")=$E$1)*(INDIRECT($AB38&amp;"!I23:I200")="H")*(INDIRECT($AB38&amp;"!M23:M200")="W")*(INDIRECT($AB38&amp;"!E23:E200")=$AC38),1,0)/$Y38),"-")</f>
        <v>#DIV/0!</v>
      </c>
      <c r="D38" s="162" t="e">
        <f t="array" aca="1" ref="D38" ca="1">IF($AC38="Y",SUM(IF((INDIRECT($AB38&amp;"!J23:J200")=$E$1)*(INDIRECT($AB38&amp;"!I23:I200")="H")*(INDIRECT($AB38&amp;"!M23:M200")="D")*(INDIRECT($AB38&amp;"!E23:E200")=$AC38),1,0)/$Y38),"-")</f>
        <v>#DIV/0!</v>
      </c>
      <c r="E38" s="162" t="e">
        <f t="array" aca="1" ref="E38" ca="1">IF($AC38="Y",SUM(IF((INDIRECT($AB38&amp;"!J23:J200")=$E$1)*(INDIRECT($AB38&amp;"!I23:I200")="H")*(INDIRECT($AB38&amp;"!M23:M200")="L")*(INDIRECT($AB38&amp;"!E23:E200")=$AC38),1,0)/$Y38),"-")</f>
        <v>#DIV/0!</v>
      </c>
      <c r="F38" s="164">
        <f ca="1">VLOOKUP($B38,HiLo!$C$69:$AA$92,HiLo!I$65-1,FALSE)</f>
        <v>0</v>
      </c>
      <c r="G38" s="164">
        <f ca="1">VLOOKUP($B38,HiLo!$C$69:$AA$92,HiLo!J$65-1,FALSE)</f>
        <v>0</v>
      </c>
      <c r="H38" s="276">
        <f t="shared" ca="1" si="8"/>
        <v>0</v>
      </c>
      <c r="I38" s="276">
        <f t="shared" ca="1" si="9"/>
        <v>0</v>
      </c>
      <c r="J38" s="128">
        <f t="shared" ca="1" si="10"/>
        <v>0</v>
      </c>
      <c r="K38" s="275" t="e">
        <f t="array" aca="1" ref="K38" ca="1">IF($AC38="Y",SUM(IF((INDIRECT($AB38&amp;"!J23:J200")=$E$1)*(INDIRECT($AB38&amp;"!I23:I200")="A")*(INDIRECT($AB38&amp;"!M23:M200")="W")*(INDIRECT($AB38&amp;"!E23:E200")=$AC38),1,0)/$Z38),"-")</f>
        <v>#DIV/0!</v>
      </c>
      <c r="L38" s="162" t="e">
        <f t="array" aca="1" ref="L38" ca="1">IF($AC38="Y",SUM(IF((INDIRECT($AB38&amp;"!J23:J200")=$E$1)*(INDIRECT($AB38&amp;"!I23:I200")="A")*(INDIRECT($AB38&amp;"!M23:M200")="D")*(INDIRECT($AB38&amp;"!E23:E200")=$AC38),1,0)/$Z38),"-")</f>
        <v>#DIV/0!</v>
      </c>
      <c r="M38" s="162" t="e">
        <f t="array" aca="1" ref="M38" ca="1">IF($AC38="Y",SUM(IF((INDIRECT($AB38&amp;"!J23:J200")=$E$1)*(INDIRECT($AB38&amp;"!I23:I200")="A")*(INDIRECT($AB38&amp;"!M23:M200")="L")*(INDIRECT($AB38&amp;"!E23:E200")=$AC38),1,0)/$Z38),"-")</f>
        <v>#DIV/0!</v>
      </c>
      <c r="N38" s="164">
        <f ca="1">VLOOKUP($B38,HiLo!$C$69:$AA$92,HiLo!Q$65-1,FALSE)</f>
        <v>0</v>
      </c>
      <c r="O38" s="164">
        <f ca="1">VLOOKUP($B38,HiLo!$C$69:$AA$92,HiLo!R$65-1,FALSE)</f>
        <v>0</v>
      </c>
      <c r="P38" s="276">
        <f t="shared" ca="1" si="11"/>
        <v>0</v>
      </c>
      <c r="Q38" s="276">
        <f t="shared" ca="1" si="12"/>
        <v>0</v>
      </c>
      <c r="R38" s="301" t="e">
        <f t="array" aca="1" ref="R38" ca="1">IF($AC38="Y",SUM(IF((INDIRECT($AB38&amp;"!J23:J200")=$E$1)*(INDIRECT($AB38&amp;"!M23:M200")="W")*(INDIRECT($AB38&amp;"!E23:E200")=$AC38),1,0)/$AA38),"-")</f>
        <v>#DIV/0!</v>
      </c>
      <c r="S38" s="162" t="e">
        <f t="array" aca="1" ref="S38" ca="1">IF($AC38="Y",SUM(IF((INDIRECT($AB38&amp;"!J23:J200")=$E$1)*(INDIRECT($AB38&amp;"!M23:M200")="D")*(INDIRECT($AB38&amp;"!E23:E200")=$AC38),1,0)/$AA38),"-")</f>
        <v>#DIV/0!</v>
      </c>
      <c r="T38" s="162" t="e">
        <f t="array" aca="1" ref="T38" ca="1">IF($AC38="Y",SUM(IF((INDIRECT($AB38&amp;"!J23:J200")=$E$1)*(INDIRECT($AB38&amp;"!M23:M200")="L")*(INDIRECT($AB38&amp;"!E23:E200")=$AC38),1,0)/$AA38),"-")</f>
        <v>#DIV/0!</v>
      </c>
      <c r="U38" s="164">
        <f ca="1">VLOOKUP($B38,HiLo!$C$69:$AA$92,HiLo!Y$65-1,FALSE)</f>
        <v>0</v>
      </c>
      <c r="V38" s="164">
        <f ca="1">VLOOKUP($B38,HiLo!$C$69:$AA$92,HiLo!Z$65-1,FALSE)</f>
        <v>0</v>
      </c>
      <c r="W38" s="276">
        <f t="shared" ca="1" si="13"/>
        <v>0</v>
      </c>
      <c r="X38" s="166">
        <f t="shared" ca="1" si="14"/>
        <v>0</v>
      </c>
      <c r="Y38" s="300">
        <f t="array" aca="1" ref="Y38" ca="1">IF($AC38="Y",SUM(IF((INDIRECT($AB38&amp;"!J23:J200")=$E$1)*(INDIRECT($AB38&amp;"!I23:I200")="H")*(INDIRECT($AB38&amp;"!E23:E200")=$AC38)*(INDIRECT($AB38&amp;"!K23:K200")&lt;&gt;""),1,0)),"-")</f>
        <v>0</v>
      </c>
      <c r="Z38" s="300">
        <f t="array" aca="1" ref="Z38" ca="1">IF($AC38="Y",SUM(IF((INDIRECT($AB38&amp;"!J23:J200")=$E$1)*(INDIRECT($AB38&amp;"!I23:I200")="A")*(INDIRECT($AB38&amp;"!E23:E200")=$AC38)*(INDIRECT($AB38&amp;"!K23:K200")&lt;&gt;""),1,0)),"-")</f>
        <v>0</v>
      </c>
      <c r="AA38" s="300">
        <f t="shared" ca="1" si="15"/>
        <v>0</v>
      </c>
      <c r="AB38" s="3" t="str">
        <f ca="1">IF($AC38="Y",VLOOKUP(B38,Table!B:C,2,FALSE),"")</f>
        <v>Kashiwa_Reysol</v>
      </c>
      <c r="AC38" s="105" t="str">
        <f ca="1">IF(B38="","",VLOOKUP(B38,Table!$B$38:$AO$61,Table!$AO$35-1,FALSE))</f>
        <v>Y</v>
      </c>
    </row>
    <row r="39" spans="1:29">
      <c r="A39" s="279">
        <f t="shared" si="7"/>
        <v>5</v>
      </c>
      <c r="B39" s="126" t="str">
        <f t="shared" ca="1" si="7"/>
        <v>Yokohama_F_Marinos</v>
      </c>
      <c r="C39" s="275" t="e">
        <f t="array" aca="1" ref="C39" ca="1">IF($AC39="Y",SUM(IF((INDIRECT($AB39&amp;"!J23:J200")=$E$1)*(INDIRECT($AB39&amp;"!I23:I200")="H")*(INDIRECT($AB39&amp;"!M23:M200")="W")*(INDIRECT($AB39&amp;"!E23:E200")=$AC39),1,0)/$Y39),"-")</f>
        <v>#DIV/0!</v>
      </c>
      <c r="D39" s="162" t="e">
        <f t="array" aca="1" ref="D39" ca="1">IF($AC39="Y",SUM(IF((INDIRECT($AB39&amp;"!J23:J200")=$E$1)*(INDIRECT($AB39&amp;"!I23:I200")="H")*(INDIRECT($AB39&amp;"!M23:M200")="D")*(INDIRECT($AB39&amp;"!E23:E200")=$AC39),1,0)/$Y39),"-")</f>
        <v>#DIV/0!</v>
      </c>
      <c r="E39" s="162" t="e">
        <f t="array" aca="1" ref="E39" ca="1">IF($AC39="Y",SUM(IF((INDIRECT($AB39&amp;"!J23:J200")=$E$1)*(INDIRECT($AB39&amp;"!I23:I200")="H")*(INDIRECT($AB39&amp;"!M23:M200")="L")*(INDIRECT($AB39&amp;"!E23:E200")=$AC39),1,0)/$Y39),"-")</f>
        <v>#DIV/0!</v>
      </c>
      <c r="F39" s="164">
        <f ca="1">VLOOKUP($B39,HiLo!$C$69:$AA$92,HiLo!I$65-1,FALSE)</f>
        <v>0</v>
      </c>
      <c r="G39" s="164">
        <f ca="1">VLOOKUP($B39,HiLo!$C$69:$AA$92,HiLo!J$65-1,FALSE)</f>
        <v>0</v>
      </c>
      <c r="H39" s="276">
        <f t="shared" ca="1" si="8"/>
        <v>0</v>
      </c>
      <c r="I39" s="276">
        <f t="shared" ca="1" si="9"/>
        <v>0</v>
      </c>
      <c r="J39" s="128">
        <f t="shared" ca="1" si="10"/>
        <v>0</v>
      </c>
      <c r="K39" s="275" t="e">
        <f t="array" aca="1" ref="K39" ca="1">IF($AC39="Y",SUM(IF((INDIRECT($AB39&amp;"!J23:J200")=$E$1)*(INDIRECT($AB39&amp;"!I23:I200")="A")*(INDIRECT($AB39&amp;"!M23:M200")="W")*(INDIRECT($AB39&amp;"!E23:E200")=$AC39),1,0)/$Z39),"-")</f>
        <v>#DIV/0!</v>
      </c>
      <c r="L39" s="162" t="e">
        <f t="array" aca="1" ref="L39" ca="1">IF($AC39="Y",SUM(IF((INDIRECT($AB39&amp;"!J23:J200")=$E$1)*(INDIRECT($AB39&amp;"!I23:I200")="A")*(INDIRECT($AB39&amp;"!M23:M200")="D")*(INDIRECT($AB39&amp;"!E23:E200")=$AC39),1,0)/$Z39),"-")</f>
        <v>#DIV/0!</v>
      </c>
      <c r="M39" s="162" t="e">
        <f t="array" aca="1" ref="M39" ca="1">IF($AC39="Y",SUM(IF((INDIRECT($AB39&amp;"!J23:J200")=$E$1)*(INDIRECT($AB39&amp;"!I23:I200")="A")*(INDIRECT($AB39&amp;"!M23:M200")="L")*(INDIRECT($AB39&amp;"!E23:E200")=$AC39),1,0)/$Z39),"-")</f>
        <v>#DIV/0!</v>
      </c>
      <c r="N39" s="164">
        <f ca="1">VLOOKUP($B39,HiLo!$C$69:$AA$92,HiLo!Q$65-1,FALSE)</f>
        <v>0</v>
      </c>
      <c r="O39" s="164">
        <f ca="1">VLOOKUP($B39,HiLo!$C$69:$AA$92,HiLo!R$65-1,FALSE)</f>
        <v>0</v>
      </c>
      <c r="P39" s="276">
        <f t="shared" ca="1" si="11"/>
        <v>0</v>
      </c>
      <c r="Q39" s="276">
        <f t="shared" ca="1" si="12"/>
        <v>0</v>
      </c>
      <c r="R39" s="301" t="e">
        <f t="array" aca="1" ref="R39" ca="1">IF($AC39="Y",SUM(IF((INDIRECT($AB39&amp;"!J23:J200")=$E$1)*(INDIRECT($AB39&amp;"!M23:M200")="W")*(INDIRECT($AB39&amp;"!E23:E200")=$AC39),1,0)/$AA39),"-")</f>
        <v>#DIV/0!</v>
      </c>
      <c r="S39" s="162" t="e">
        <f t="array" aca="1" ref="S39" ca="1">IF($AC39="Y",SUM(IF((INDIRECT($AB39&amp;"!J23:J200")=$E$1)*(INDIRECT($AB39&amp;"!M23:M200")="D")*(INDIRECT($AB39&amp;"!E23:E200")=$AC39),1,0)/$AA39),"-")</f>
        <v>#DIV/0!</v>
      </c>
      <c r="T39" s="162" t="e">
        <f t="array" aca="1" ref="T39" ca="1">IF($AC39="Y",SUM(IF((INDIRECT($AB39&amp;"!J23:J200")=$E$1)*(INDIRECT($AB39&amp;"!M23:M200")="L")*(INDIRECT($AB39&amp;"!E23:E200")=$AC39),1,0)/$AA39),"-")</f>
        <v>#DIV/0!</v>
      </c>
      <c r="U39" s="164">
        <f ca="1">VLOOKUP($B39,HiLo!$C$69:$AA$92,HiLo!Y$65-1,FALSE)</f>
        <v>0</v>
      </c>
      <c r="V39" s="164">
        <f ca="1">VLOOKUP($B39,HiLo!$C$69:$AA$92,HiLo!Z$65-1,FALSE)</f>
        <v>0</v>
      </c>
      <c r="W39" s="276">
        <f t="shared" ca="1" si="13"/>
        <v>0</v>
      </c>
      <c r="X39" s="166">
        <f t="shared" ca="1" si="14"/>
        <v>0</v>
      </c>
      <c r="Y39" s="300">
        <f t="array" aca="1" ref="Y39" ca="1">IF($AC39="Y",SUM(IF((INDIRECT($AB39&amp;"!J23:J200")=$E$1)*(INDIRECT($AB39&amp;"!I23:I200")="H")*(INDIRECT($AB39&amp;"!E23:E200")=$AC39)*(INDIRECT($AB39&amp;"!K23:K200")&lt;&gt;""),1,0)),"-")</f>
        <v>0</v>
      </c>
      <c r="Z39" s="300">
        <f t="array" aca="1" ref="Z39" ca="1">IF($AC39="Y",SUM(IF((INDIRECT($AB39&amp;"!J23:J200")=$E$1)*(INDIRECT($AB39&amp;"!I23:I200")="A")*(INDIRECT($AB39&amp;"!E23:E200")=$AC39)*(INDIRECT($AB39&amp;"!K23:K200")&lt;&gt;""),1,0)),"-")</f>
        <v>0</v>
      </c>
      <c r="AA39" s="300">
        <f t="shared" ca="1" si="15"/>
        <v>0</v>
      </c>
      <c r="AB39" s="3" t="str">
        <f ca="1">IF($AC39="Y",VLOOKUP(B39,Table!B:C,2,FALSE),"")</f>
        <v>Yokohama_F_Marinos</v>
      </c>
      <c r="AC39" s="105" t="str">
        <f ca="1">IF(B39="","",VLOOKUP(B39,Table!$B$38:$AO$61,Table!$AO$35-1,FALSE))</f>
        <v>Y</v>
      </c>
    </row>
    <row r="40" spans="1:29">
      <c r="A40" s="279">
        <f t="shared" si="7"/>
        <v>6</v>
      </c>
      <c r="B40" s="126" t="str">
        <f t="shared" ca="1" si="7"/>
        <v>Jubilo_Iwata</v>
      </c>
      <c r="C40" s="275" t="e">
        <f t="array" aca="1" ref="C40" ca="1">IF($AC40="Y",SUM(IF((INDIRECT($AB40&amp;"!J23:J200")=$E$1)*(INDIRECT($AB40&amp;"!I23:I200")="H")*(INDIRECT($AB40&amp;"!M23:M200")="W")*(INDIRECT($AB40&amp;"!E23:E200")=$AC40),1,0)/$Y40),"-")</f>
        <v>#DIV/0!</v>
      </c>
      <c r="D40" s="162" t="e">
        <f t="array" aca="1" ref="D40" ca="1">IF($AC40="Y",SUM(IF((INDIRECT($AB40&amp;"!J23:J200")=$E$1)*(INDIRECT($AB40&amp;"!I23:I200")="H")*(INDIRECT($AB40&amp;"!M23:M200")="D")*(INDIRECT($AB40&amp;"!E23:E200")=$AC40),1,0)/$Y40),"-")</f>
        <v>#DIV/0!</v>
      </c>
      <c r="E40" s="162" t="e">
        <f t="array" aca="1" ref="E40" ca="1">IF($AC40="Y",SUM(IF((INDIRECT($AB40&amp;"!J23:J200")=$E$1)*(INDIRECT($AB40&amp;"!I23:I200")="H")*(INDIRECT($AB40&amp;"!M23:M200")="L")*(INDIRECT($AB40&amp;"!E23:E200")=$AC40),1,0)/$Y40),"-")</f>
        <v>#DIV/0!</v>
      </c>
      <c r="F40" s="164">
        <f ca="1">VLOOKUP($B40,HiLo!$C$69:$AA$92,HiLo!I$65-1,FALSE)</f>
        <v>0</v>
      </c>
      <c r="G40" s="164">
        <f ca="1">VLOOKUP($B40,HiLo!$C$69:$AA$92,HiLo!J$65-1,FALSE)</f>
        <v>0</v>
      </c>
      <c r="H40" s="276">
        <f t="shared" ca="1" si="8"/>
        <v>0</v>
      </c>
      <c r="I40" s="276">
        <f t="shared" ca="1" si="9"/>
        <v>0</v>
      </c>
      <c r="J40" s="128">
        <f t="shared" ca="1" si="10"/>
        <v>0</v>
      </c>
      <c r="K40" s="275" t="e">
        <f t="array" aca="1" ref="K40" ca="1">IF($AC40="Y",SUM(IF((INDIRECT($AB40&amp;"!J23:J200")=$E$1)*(INDIRECT($AB40&amp;"!I23:I200")="A")*(INDIRECT($AB40&amp;"!M23:M200")="W")*(INDIRECT($AB40&amp;"!E23:E200")=$AC40),1,0)/$Z40),"-")</f>
        <v>#DIV/0!</v>
      </c>
      <c r="L40" s="162" t="e">
        <f t="array" aca="1" ref="L40" ca="1">IF($AC40="Y",SUM(IF((INDIRECT($AB40&amp;"!J23:J200")=$E$1)*(INDIRECT($AB40&amp;"!I23:I200")="A")*(INDIRECT($AB40&amp;"!M23:M200")="D")*(INDIRECT($AB40&amp;"!E23:E200")=$AC40),1,0)/$Z40),"-")</f>
        <v>#DIV/0!</v>
      </c>
      <c r="M40" s="162" t="e">
        <f t="array" aca="1" ref="M40" ca="1">IF($AC40="Y",SUM(IF((INDIRECT($AB40&amp;"!J23:J200")=$E$1)*(INDIRECT($AB40&amp;"!I23:I200")="A")*(INDIRECT($AB40&amp;"!M23:M200")="L")*(INDIRECT($AB40&amp;"!E23:E200")=$AC40),1,0)/$Z40),"-")</f>
        <v>#DIV/0!</v>
      </c>
      <c r="N40" s="164">
        <f ca="1">VLOOKUP($B40,HiLo!$C$69:$AA$92,HiLo!Q$65-1,FALSE)</f>
        <v>0</v>
      </c>
      <c r="O40" s="164">
        <f ca="1">VLOOKUP($B40,HiLo!$C$69:$AA$92,HiLo!R$65-1,FALSE)</f>
        <v>0</v>
      </c>
      <c r="P40" s="276">
        <f t="shared" ca="1" si="11"/>
        <v>0</v>
      </c>
      <c r="Q40" s="276">
        <f t="shared" ca="1" si="12"/>
        <v>0</v>
      </c>
      <c r="R40" s="301" t="e">
        <f t="array" aca="1" ref="R40" ca="1">IF($AC40="Y",SUM(IF((INDIRECT($AB40&amp;"!J23:J200")=$E$1)*(INDIRECT($AB40&amp;"!M23:M200")="W")*(INDIRECT($AB40&amp;"!E23:E200")=$AC40),1,0)/$AA40),"-")</f>
        <v>#DIV/0!</v>
      </c>
      <c r="S40" s="162" t="e">
        <f t="array" aca="1" ref="S40" ca="1">IF($AC40="Y",SUM(IF((INDIRECT($AB40&amp;"!J23:J200")=$E$1)*(INDIRECT($AB40&amp;"!M23:M200")="D")*(INDIRECT($AB40&amp;"!E23:E200")=$AC40),1,0)/$AA40),"-")</f>
        <v>#DIV/0!</v>
      </c>
      <c r="T40" s="162" t="e">
        <f t="array" aca="1" ref="T40" ca="1">IF($AC40="Y",SUM(IF((INDIRECT($AB40&amp;"!J23:J200")=$E$1)*(INDIRECT($AB40&amp;"!M23:M200")="L")*(INDIRECT($AB40&amp;"!E23:E200")=$AC40),1,0)/$AA40),"-")</f>
        <v>#DIV/0!</v>
      </c>
      <c r="U40" s="164">
        <f ca="1">VLOOKUP($B40,HiLo!$C$69:$AA$92,HiLo!Y$65-1,FALSE)</f>
        <v>0</v>
      </c>
      <c r="V40" s="164">
        <f ca="1">VLOOKUP($B40,HiLo!$C$69:$AA$92,HiLo!Z$65-1,FALSE)</f>
        <v>0</v>
      </c>
      <c r="W40" s="276">
        <f t="shared" ca="1" si="13"/>
        <v>0</v>
      </c>
      <c r="X40" s="166">
        <f t="shared" ca="1" si="14"/>
        <v>0</v>
      </c>
      <c r="Y40" s="300">
        <f t="array" aca="1" ref="Y40" ca="1">IF($AC40="Y",SUM(IF((INDIRECT($AB40&amp;"!J23:J200")=$E$1)*(INDIRECT($AB40&amp;"!I23:I200")="H")*(INDIRECT($AB40&amp;"!E23:E200")=$AC40)*(INDIRECT($AB40&amp;"!K23:K200")&lt;&gt;""),1,0)),"-")</f>
        <v>0</v>
      </c>
      <c r="Z40" s="300">
        <f t="array" aca="1" ref="Z40" ca="1">IF($AC40="Y",SUM(IF((INDIRECT($AB40&amp;"!J23:J200")=$E$1)*(INDIRECT($AB40&amp;"!I23:I200")="A")*(INDIRECT($AB40&amp;"!E23:E200")=$AC40)*(INDIRECT($AB40&amp;"!K23:K200")&lt;&gt;""),1,0)),"-")</f>
        <v>0</v>
      </c>
      <c r="AA40" s="300">
        <f t="shared" ca="1" si="15"/>
        <v>0</v>
      </c>
      <c r="AB40" s="3" t="str">
        <f ca="1">IF($AC40="Y",VLOOKUP(B40,Table!B:C,2,FALSE),"")</f>
        <v>Júbilo_Iwata</v>
      </c>
      <c r="AC40" s="105" t="str">
        <f ca="1">IF(B40="","",VLOOKUP(B40,Table!$B$38:$AO$61,Table!$AO$35-1,FALSE))</f>
        <v>Y</v>
      </c>
    </row>
    <row r="41" spans="1:29">
      <c r="A41" s="279">
        <f t="shared" si="7"/>
        <v>7</v>
      </c>
      <c r="B41" s="126" t="str">
        <f t="shared" ca="1" si="7"/>
        <v>Urawa_Reds</v>
      </c>
      <c r="C41" s="275" t="e">
        <f t="array" aca="1" ref="C41" ca="1">IF($AC41="Y",SUM(IF((INDIRECT($AB41&amp;"!J23:J200")=$E$1)*(INDIRECT($AB41&amp;"!I23:I200")="H")*(INDIRECT($AB41&amp;"!M23:M200")="W")*(INDIRECT($AB41&amp;"!E23:E200")=$AC41),1,0)/$Y41),"-")</f>
        <v>#DIV/0!</v>
      </c>
      <c r="D41" s="162" t="e">
        <f t="array" aca="1" ref="D41" ca="1">IF($AC41="Y",SUM(IF((INDIRECT($AB41&amp;"!J23:J200")=$E$1)*(INDIRECT($AB41&amp;"!I23:I200")="H")*(INDIRECT($AB41&amp;"!M23:M200")="D")*(INDIRECT($AB41&amp;"!E23:E200")=$AC41),1,0)/$Y41),"-")</f>
        <v>#DIV/0!</v>
      </c>
      <c r="E41" s="162" t="e">
        <f t="array" aca="1" ref="E41" ca="1">IF($AC41="Y",SUM(IF((INDIRECT($AB41&amp;"!J23:J200")=$E$1)*(INDIRECT($AB41&amp;"!I23:I200")="H")*(INDIRECT($AB41&amp;"!M23:M200")="L")*(INDIRECT($AB41&amp;"!E23:E200")=$AC41),1,0)/$Y41),"-")</f>
        <v>#DIV/0!</v>
      </c>
      <c r="F41" s="164">
        <f ca="1">VLOOKUP($B41,HiLo!$C$69:$AA$92,HiLo!I$65-1,FALSE)</f>
        <v>0</v>
      </c>
      <c r="G41" s="164">
        <f ca="1">VLOOKUP($B41,HiLo!$C$69:$AA$92,HiLo!J$65-1,FALSE)</f>
        <v>0</v>
      </c>
      <c r="H41" s="276">
        <f t="shared" ca="1" si="8"/>
        <v>0</v>
      </c>
      <c r="I41" s="276">
        <f t="shared" ca="1" si="9"/>
        <v>0</v>
      </c>
      <c r="J41" s="128">
        <f t="shared" ca="1" si="10"/>
        <v>0</v>
      </c>
      <c r="K41" s="275" t="e">
        <f t="array" aca="1" ref="K41" ca="1">IF($AC41="Y",SUM(IF((INDIRECT($AB41&amp;"!J23:J200")=$E$1)*(INDIRECT($AB41&amp;"!I23:I200")="A")*(INDIRECT($AB41&amp;"!M23:M200")="W")*(INDIRECT($AB41&amp;"!E23:E200")=$AC41),1,0)/$Z41),"-")</f>
        <v>#DIV/0!</v>
      </c>
      <c r="L41" s="162" t="e">
        <f t="array" aca="1" ref="L41" ca="1">IF($AC41="Y",SUM(IF((INDIRECT($AB41&amp;"!J23:J200")=$E$1)*(INDIRECT($AB41&amp;"!I23:I200")="A")*(INDIRECT($AB41&amp;"!M23:M200")="D")*(INDIRECT($AB41&amp;"!E23:E200")=$AC41),1,0)/$Z41),"-")</f>
        <v>#DIV/0!</v>
      </c>
      <c r="M41" s="162" t="e">
        <f t="array" aca="1" ref="M41" ca="1">IF($AC41="Y",SUM(IF((INDIRECT($AB41&amp;"!J23:J200")=$E$1)*(INDIRECT($AB41&amp;"!I23:I200")="A")*(INDIRECT($AB41&amp;"!M23:M200")="L")*(INDIRECT($AB41&amp;"!E23:E200")=$AC41),1,0)/$Z41),"-")</f>
        <v>#DIV/0!</v>
      </c>
      <c r="N41" s="164">
        <f ca="1">VLOOKUP($B41,HiLo!$C$69:$AA$92,HiLo!Q$65-1,FALSE)</f>
        <v>0</v>
      </c>
      <c r="O41" s="164">
        <f ca="1">VLOOKUP($B41,HiLo!$C$69:$AA$92,HiLo!R$65-1,FALSE)</f>
        <v>0</v>
      </c>
      <c r="P41" s="276">
        <f t="shared" ca="1" si="11"/>
        <v>0</v>
      </c>
      <c r="Q41" s="276">
        <f t="shared" ca="1" si="12"/>
        <v>0</v>
      </c>
      <c r="R41" s="301" t="e">
        <f t="array" aca="1" ref="R41" ca="1">IF($AC41="Y",SUM(IF((INDIRECT($AB41&amp;"!J23:J200")=$E$1)*(INDIRECT($AB41&amp;"!M23:M200")="W")*(INDIRECT($AB41&amp;"!E23:E200")=$AC41),1,0)/$AA41),"-")</f>
        <v>#DIV/0!</v>
      </c>
      <c r="S41" s="162" t="e">
        <f t="array" aca="1" ref="S41" ca="1">IF($AC41="Y",SUM(IF((INDIRECT($AB41&amp;"!J23:J200")=$E$1)*(INDIRECT($AB41&amp;"!M23:M200")="D")*(INDIRECT($AB41&amp;"!E23:E200")=$AC41),1,0)/$AA41),"-")</f>
        <v>#DIV/0!</v>
      </c>
      <c r="T41" s="162" t="e">
        <f t="array" aca="1" ref="T41" ca="1">IF($AC41="Y",SUM(IF((INDIRECT($AB41&amp;"!J23:J200")=$E$1)*(INDIRECT($AB41&amp;"!M23:M200")="L")*(INDIRECT($AB41&amp;"!E23:E200")=$AC41),1,0)/$AA41),"-")</f>
        <v>#DIV/0!</v>
      </c>
      <c r="U41" s="164">
        <f ca="1">VLOOKUP($B41,HiLo!$C$69:$AA$92,HiLo!Y$65-1,FALSE)</f>
        <v>0</v>
      </c>
      <c r="V41" s="164">
        <f ca="1">VLOOKUP($B41,HiLo!$C$69:$AA$92,HiLo!Z$65-1,FALSE)</f>
        <v>0</v>
      </c>
      <c r="W41" s="276">
        <f t="shared" ca="1" si="13"/>
        <v>0</v>
      </c>
      <c r="X41" s="166">
        <f t="shared" ca="1" si="14"/>
        <v>0</v>
      </c>
      <c r="Y41" s="300">
        <f t="array" aca="1" ref="Y41" ca="1">IF($AC41="Y",SUM(IF((INDIRECT($AB41&amp;"!J23:J200")=$E$1)*(INDIRECT($AB41&amp;"!I23:I200")="H")*(INDIRECT($AB41&amp;"!E23:E200")=$AC41)*(INDIRECT($AB41&amp;"!K23:K200")&lt;&gt;""),1,0)),"-")</f>
        <v>0</v>
      </c>
      <c r="Z41" s="300">
        <f t="array" aca="1" ref="Z41" ca="1">IF($AC41="Y",SUM(IF((INDIRECT($AB41&amp;"!J23:J200")=$E$1)*(INDIRECT($AB41&amp;"!I23:I200")="A")*(INDIRECT($AB41&amp;"!E23:E200")=$AC41)*(INDIRECT($AB41&amp;"!K23:K200")&lt;&gt;""),1,0)),"-")</f>
        <v>0</v>
      </c>
      <c r="AA41" s="300">
        <f t="shared" ca="1" si="15"/>
        <v>0</v>
      </c>
      <c r="AB41" s="3" t="str">
        <f ca="1">IF($AC41="Y",VLOOKUP(B41,Table!B:C,2,FALSE),"")</f>
        <v>Urawa_Reds</v>
      </c>
      <c r="AC41" s="105" t="str">
        <f ca="1">IF(B41="","",VLOOKUP(B41,Table!$B$38:$AO$61,Table!$AO$35-1,FALSE))</f>
        <v>Y</v>
      </c>
    </row>
    <row r="42" spans="1:29">
      <c r="A42" s="279">
        <f t="shared" si="7"/>
        <v>8</v>
      </c>
      <c r="B42" s="126" t="str">
        <f t="shared" ca="1" si="7"/>
        <v>Sagan_Tosu</v>
      </c>
      <c r="C42" s="275" t="e">
        <f t="array" aca="1" ref="C42" ca="1">IF($AC42="Y",SUM(IF((INDIRECT($AB42&amp;"!J23:J200")=$E$1)*(INDIRECT($AB42&amp;"!I23:I200")="H")*(INDIRECT($AB42&amp;"!M23:M200")="W")*(INDIRECT($AB42&amp;"!E23:E200")=$AC42),1,0)/$Y42),"-")</f>
        <v>#DIV/0!</v>
      </c>
      <c r="D42" s="162" t="e">
        <f t="array" aca="1" ref="D42" ca="1">IF($AC42="Y",SUM(IF((INDIRECT($AB42&amp;"!J23:J200")=$E$1)*(INDIRECT($AB42&amp;"!I23:I200")="H")*(INDIRECT($AB42&amp;"!M23:M200")="D")*(INDIRECT($AB42&amp;"!E23:E200")=$AC42),1,0)/$Y42),"-")</f>
        <v>#DIV/0!</v>
      </c>
      <c r="E42" s="162" t="e">
        <f t="array" aca="1" ref="E42" ca="1">IF($AC42="Y",SUM(IF((INDIRECT($AB42&amp;"!J23:J200")=$E$1)*(INDIRECT($AB42&amp;"!I23:I200")="H")*(INDIRECT($AB42&amp;"!M23:M200")="L")*(INDIRECT($AB42&amp;"!E23:E200")=$AC42),1,0)/$Y42),"-")</f>
        <v>#DIV/0!</v>
      </c>
      <c r="F42" s="164">
        <f ca="1">VLOOKUP($B42,HiLo!$C$69:$AA$92,HiLo!I$65-1,FALSE)</f>
        <v>0</v>
      </c>
      <c r="G42" s="164">
        <f ca="1">VLOOKUP($B42,HiLo!$C$69:$AA$92,HiLo!J$65-1,FALSE)</f>
        <v>0</v>
      </c>
      <c r="H42" s="276">
        <f ca="1">IF($AC42="Y",F42+G42,"-")</f>
        <v>0</v>
      </c>
      <c r="I42" s="276">
        <f ca="1">IF($AC42="Y",F42-G42,"-")</f>
        <v>0</v>
      </c>
      <c r="J42" s="128">
        <f ca="1">IF($AC42="Y",(I42-Q42)/2,"-")</f>
        <v>0</v>
      </c>
      <c r="K42" s="275" t="e">
        <f t="array" aca="1" ref="K42" ca="1">IF($AC42="Y",SUM(IF((INDIRECT($AB42&amp;"!J23:J200")=$E$1)*(INDIRECT($AB42&amp;"!I23:I200")="A")*(INDIRECT($AB42&amp;"!M23:M200")="W")*(INDIRECT($AB42&amp;"!E23:E200")=$AC42),1,0)/$Z42),"-")</f>
        <v>#DIV/0!</v>
      </c>
      <c r="L42" s="162" t="e">
        <f t="array" aca="1" ref="L42" ca="1">IF($AC42="Y",SUM(IF((INDIRECT($AB42&amp;"!J23:J200")=$E$1)*(INDIRECT($AB42&amp;"!I23:I200")="A")*(INDIRECT($AB42&amp;"!M23:M200")="D")*(INDIRECT($AB42&amp;"!E23:E200")=$AC42),1,0)/$Z42),"-")</f>
        <v>#DIV/0!</v>
      </c>
      <c r="M42" s="162" t="e">
        <f t="array" aca="1" ref="M42" ca="1">IF($AC42="Y",SUM(IF((INDIRECT($AB42&amp;"!J23:J200")=$E$1)*(INDIRECT($AB42&amp;"!I23:I200")="A")*(INDIRECT($AB42&amp;"!M23:M200")="L")*(INDIRECT($AB42&amp;"!E23:E200")=$AC42),1,0)/$Z42),"-")</f>
        <v>#DIV/0!</v>
      </c>
      <c r="N42" s="164">
        <f ca="1">VLOOKUP($B42,HiLo!$C$69:$AA$92,HiLo!Q$65-1,FALSE)</f>
        <v>0</v>
      </c>
      <c r="O42" s="164">
        <f ca="1">VLOOKUP($B42,HiLo!$C$69:$AA$92,HiLo!R$65-1,FALSE)</f>
        <v>0</v>
      </c>
      <c r="P42" s="276">
        <f ca="1">IF($AC42="Y",N42+O42,"-")</f>
        <v>0</v>
      </c>
      <c r="Q42" s="276">
        <f ca="1">IF($AC42="Y",N42-O42,"-")</f>
        <v>0</v>
      </c>
      <c r="R42" s="301" t="e">
        <f t="array" aca="1" ref="R42" ca="1">IF($AC42="Y",SUM(IF((INDIRECT($AB42&amp;"!J23:J200")=$E$1)*(INDIRECT($AB42&amp;"!M23:M200")="W")*(INDIRECT($AB42&amp;"!E23:E200")=$AC42),1,0)/$AA42),"-")</f>
        <v>#DIV/0!</v>
      </c>
      <c r="S42" s="162" t="e">
        <f t="array" aca="1" ref="S42" ca="1">IF($AC42="Y",SUM(IF((INDIRECT($AB42&amp;"!J23:J200")=$E$1)*(INDIRECT($AB42&amp;"!M23:M200")="D")*(INDIRECT($AB42&amp;"!E23:E200")=$AC42),1,0)/$AA42),"-")</f>
        <v>#DIV/0!</v>
      </c>
      <c r="T42" s="162" t="e">
        <f t="array" aca="1" ref="T42" ca="1">IF($AC42="Y",SUM(IF((INDIRECT($AB42&amp;"!J23:J200")=$E$1)*(INDIRECT($AB42&amp;"!M23:M200")="L")*(INDIRECT($AB42&amp;"!E23:E200")=$AC42),1,0)/$AA42),"-")</f>
        <v>#DIV/0!</v>
      </c>
      <c r="U42" s="164">
        <f ca="1">VLOOKUP($B42,HiLo!$C$69:$AA$92,HiLo!Y$65-1,FALSE)</f>
        <v>0</v>
      </c>
      <c r="V42" s="164">
        <f ca="1">VLOOKUP($B42,HiLo!$C$69:$AA$92,HiLo!Z$65-1,FALSE)</f>
        <v>0</v>
      </c>
      <c r="W42" s="276">
        <f ca="1">IF($AC42="Y",U42+V42,"-")</f>
        <v>0</v>
      </c>
      <c r="X42" s="166">
        <f ca="1">IF($AC42="Y",U42-V42,"-")</f>
        <v>0</v>
      </c>
      <c r="Y42" s="300">
        <f t="array" aca="1" ref="Y42" ca="1">IF($AC42="Y",SUM(IF((INDIRECT($AB42&amp;"!J23:J200")=$E$1)*(INDIRECT($AB42&amp;"!I23:I200")="H")*(INDIRECT($AB42&amp;"!E23:E200")=$AC42)*(INDIRECT($AB42&amp;"!K23:K200")&lt;&gt;""),1,0)),"-")</f>
        <v>0</v>
      </c>
      <c r="Z42" s="300">
        <f t="array" aca="1" ref="Z42" ca="1">IF($AC42="Y",SUM(IF((INDIRECT($AB42&amp;"!J23:J200")=$E$1)*(INDIRECT($AB42&amp;"!I23:I200")="A")*(INDIRECT($AB42&amp;"!E23:E200")=$AC42)*(INDIRECT($AB42&amp;"!K23:K200")&lt;&gt;""),1,0)),"-")</f>
        <v>0</v>
      </c>
      <c r="AA42" s="300">
        <f ca="1">IF($AC42="Y",Y42+Z42,"-")</f>
        <v>0</v>
      </c>
      <c r="AB42" s="3" t="str">
        <f ca="1">IF($AC42="Y",VLOOKUP(B42,Table!B:C,2,FALSE),"")</f>
        <v>Sagan_Tosu</v>
      </c>
      <c r="AC42" s="105" t="str">
        <f ca="1">IF(B42="","",VLOOKUP(B42,Table!$B$38:$AO$61,Table!$AO$35-1,FALSE))</f>
        <v>Y</v>
      </c>
    </row>
    <row r="43" spans="1:29">
      <c r="A43" s="279">
        <f t="shared" si="7"/>
        <v>9</v>
      </c>
      <c r="B43" s="126" t="str">
        <f t="shared" ca="1" si="7"/>
        <v>Vissel_Kobe</v>
      </c>
      <c r="C43" s="275" t="e">
        <f t="array" aca="1" ref="C43" ca="1">IF($AC43="Y",SUM(IF((INDIRECT($AB43&amp;"!J23:J200")=$E$1)*(INDIRECT($AB43&amp;"!I23:I200")="H")*(INDIRECT($AB43&amp;"!M23:M200")="W")*(INDIRECT($AB43&amp;"!E23:E200")=$AC43),1,0)/$Y43),"-")</f>
        <v>#DIV/0!</v>
      </c>
      <c r="D43" s="162" t="e">
        <f t="array" aca="1" ref="D43" ca="1">IF($AC43="Y",SUM(IF((INDIRECT($AB43&amp;"!J23:J200")=$E$1)*(INDIRECT($AB43&amp;"!I23:I200")="H")*(INDIRECT($AB43&amp;"!M23:M200")="D")*(INDIRECT($AB43&amp;"!E23:E200")=$AC43),1,0)/$Y43),"-")</f>
        <v>#DIV/0!</v>
      </c>
      <c r="E43" s="162" t="e">
        <f t="array" aca="1" ref="E43" ca="1">IF($AC43="Y",SUM(IF((INDIRECT($AB43&amp;"!J23:J200")=$E$1)*(INDIRECT($AB43&amp;"!I23:I200")="H")*(INDIRECT($AB43&amp;"!M23:M200")="L")*(INDIRECT($AB43&amp;"!E23:E200")=$AC43),1,0)/$Y43),"-")</f>
        <v>#DIV/0!</v>
      </c>
      <c r="F43" s="164">
        <f ca="1">VLOOKUP($B43,HiLo!$C$69:$AA$92,HiLo!I$65-1,FALSE)</f>
        <v>0</v>
      </c>
      <c r="G43" s="164">
        <f ca="1">VLOOKUP($B43,HiLo!$C$69:$AA$92,HiLo!J$65-1,FALSE)</f>
        <v>0</v>
      </c>
      <c r="H43" s="276">
        <f t="shared" ca="1" si="8"/>
        <v>0</v>
      </c>
      <c r="I43" s="276">
        <f t="shared" ca="1" si="9"/>
        <v>0</v>
      </c>
      <c r="J43" s="128">
        <f t="shared" ca="1" si="10"/>
        <v>0</v>
      </c>
      <c r="K43" s="275" t="e">
        <f t="array" aca="1" ref="K43" ca="1">IF($AC43="Y",SUM(IF((INDIRECT($AB43&amp;"!J23:J200")=$E$1)*(INDIRECT($AB43&amp;"!I23:I200")="A")*(INDIRECT($AB43&amp;"!M23:M200")="W")*(INDIRECT($AB43&amp;"!E23:E200")=$AC43),1,0)/$Z43),"-")</f>
        <v>#DIV/0!</v>
      </c>
      <c r="L43" s="162" t="e">
        <f t="array" aca="1" ref="L43" ca="1">IF($AC43="Y",SUM(IF((INDIRECT($AB43&amp;"!J23:J200")=$E$1)*(INDIRECT($AB43&amp;"!I23:I200")="A")*(INDIRECT($AB43&amp;"!M23:M200")="D")*(INDIRECT($AB43&amp;"!E23:E200")=$AC43),1,0)/$Z43),"-")</f>
        <v>#DIV/0!</v>
      </c>
      <c r="M43" s="162" t="e">
        <f t="array" aca="1" ref="M43" ca="1">IF($AC43="Y",SUM(IF((INDIRECT($AB43&amp;"!J23:J200")=$E$1)*(INDIRECT($AB43&amp;"!I23:I200")="A")*(INDIRECT($AB43&amp;"!M23:M200")="L")*(INDIRECT($AB43&amp;"!E23:E200")=$AC43),1,0)/$Z43),"-")</f>
        <v>#DIV/0!</v>
      </c>
      <c r="N43" s="164">
        <f ca="1">VLOOKUP($B43,HiLo!$C$69:$AA$92,HiLo!Q$65-1,FALSE)</f>
        <v>0</v>
      </c>
      <c r="O43" s="164">
        <f ca="1">VLOOKUP($B43,HiLo!$C$69:$AA$92,HiLo!R$65-1,FALSE)</f>
        <v>0</v>
      </c>
      <c r="P43" s="276">
        <f t="shared" ca="1" si="11"/>
        <v>0</v>
      </c>
      <c r="Q43" s="276">
        <f t="shared" ca="1" si="12"/>
        <v>0</v>
      </c>
      <c r="R43" s="301" t="e">
        <f t="array" aca="1" ref="R43" ca="1">IF($AC43="Y",SUM(IF((INDIRECT($AB43&amp;"!J23:J200")=$E$1)*(INDIRECT($AB43&amp;"!M23:M200")="W")*(INDIRECT($AB43&amp;"!E23:E200")=$AC43),1,0)/$AA43),"-")</f>
        <v>#DIV/0!</v>
      </c>
      <c r="S43" s="162" t="e">
        <f t="array" aca="1" ref="S43" ca="1">IF($AC43="Y",SUM(IF((INDIRECT($AB43&amp;"!J23:J200")=$E$1)*(INDIRECT($AB43&amp;"!M23:M200")="D")*(INDIRECT($AB43&amp;"!E23:E200")=$AC43),1,0)/$AA43),"-")</f>
        <v>#DIV/0!</v>
      </c>
      <c r="T43" s="162" t="e">
        <f t="array" aca="1" ref="T43" ca="1">IF($AC43="Y",SUM(IF((INDIRECT($AB43&amp;"!J23:J200")=$E$1)*(INDIRECT($AB43&amp;"!M23:M200")="L")*(INDIRECT($AB43&amp;"!E23:E200")=$AC43),1,0)/$AA43),"-")</f>
        <v>#DIV/0!</v>
      </c>
      <c r="U43" s="164">
        <f ca="1">VLOOKUP($B43,HiLo!$C$69:$AA$92,HiLo!Y$65-1,FALSE)</f>
        <v>0</v>
      </c>
      <c r="V43" s="164">
        <f ca="1">VLOOKUP($B43,HiLo!$C$69:$AA$92,HiLo!Z$65-1,FALSE)</f>
        <v>0</v>
      </c>
      <c r="W43" s="276">
        <f t="shared" ca="1" si="13"/>
        <v>0</v>
      </c>
      <c r="X43" s="166">
        <f t="shared" ca="1" si="14"/>
        <v>0</v>
      </c>
      <c r="Y43" s="300">
        <f t="array" aca="1" ref="Y43" ca="1">IF($AC43="Y",SUM(IF((INDIRECT($AB43&amp;"!J23:J200")=$E$1)*(INDIRECT($AB43&amp;"!I23:I200")="H")*(INDIRECT($AB43&amp;"!E23:E200")=$AC43)*(INDIRECT($AB43&amp;"!K23:K200")&lt;&gt;""),1,0)),"-")</f>
        <v>0</v>
      </c>
      <c r="Z43" s="300">
        <f t="array" aca="1" ref="Z43" ca="1">IF($AC43="Y",SUM(IF((INDIRECT($AB43&amp;"!J23:J200")=$E$1)*(INDIRECT($AB43&amp;"!I23:I200")="A")*(INDIRECT($AB43&amp;"!E23:E200")=$AC43)*(INDIRECT($AB43&amp;"!K23:K200")&lt;&gt;""),1,0)),"-")</f>
        <v>0</v>
      </c>
      <c r="AA43" s="300">
        <f t="shared" ca="1" si="15"/>
        <v>0</v>
      </c>
      <c r="AB43" s="3" t="str">
        <f ca="1">IF($AC43="Y",VLOOKUP(B43,Table!B:C,2,FALSE),"")</f>
        <v>Vissel_Kobe</v>
      </c>
      <c r="AC43" s="105" t="str">
        <f ca="1">IF(B43="","",VLOOKUP(B43,Table!$B$38:$AO$61,Table!$AO$35-1,FALSE))</f>
        <v>Y</v>
      </c>
    </row>
    <row r="44" spans="1:29">
      <c r="A44" s="279">
        <f t="shared" si="7"/>
        <v>10</v>
      </c>
      <c r="B44" s="126" t="str">
        <f t="shared" ca="1" si="7"/>
        <v>Gamba_Osaka</v>
      </c>
      <c r="C44" s="275" t="e">
        <f t="array" aca="1" ref="C44" ca="1">IF($AC44="Y",SUM(IF((INDIRECT($AB44&amp;"!J23:J200")=$E$1)*(INDIRECT($AB44&amp;"!I23:I200")="H")*(INDIRECT($AB44&amp;"!M23:M200")="W")*(INDIRECT($AB44&amp;"!E23:E200")=$AC44),1,0)/$Y44),"-")</f>
        <v>#DIV/0!</v>
      </c>
      <c r="D44" s="162" t="e">
        <f t="array" aca="1" ref="D44" ca="1">IF($AC44="Y",SUM(IF((INDIRECT($AB44&amp;"!J23:J200")=$E$1)*(INDIRECT($AB44&amp;"!I23:I200")="H")*(INDIRECT($AB44&amp;"!M23:M200")="D")*(INDIRECT($AB44&amp;"!E23:E200")=$AC44),1,0)/$Y44),"-")</f>
        <v>#DIV/0!</v>
      </c>
      <c r="E44" s="162" t="e">
        <f t="array" aca="1" ref="E44" ca="1">IF($AC44="Y",SUM(IF((INDIRECT($AB44&amp;"!J23:J200")=$E$1)*(INDIRECT($AB44&amp;"!I23:I200")="H")*(INDIRECT($AB44&amp;"!M23:M200")="L")*(INDIRECT($AB44&amp;"!E23:E200")=$AC44),1,0)/$Y44),"-")</f>
        <v>#DIV/0!</v>
      </c>
      <c r="F44" s="164">
        <f ca="1">VLOOKUP($B44,HiLo!$C$69:$AA$92,HiLo!I$65-1,FALSE)</f>
        <v>0</v>
      </c>
      <c r="G44" s="164">
        <f ca="1">VLOOKUP($B44,HiLo!$C$69:$AA$92,HiLo!J$65-1,FALSE)</f>
        <v>0</v>
      </c>
      <c r="H44" s="276">
        <f t="shared" ca="1" si="8"/>
        <v>0</v>
      </c>
      <c r="I44" s="276">
        <f t="shared" ca="1" si="9"/>
        <v>0</v>
      </c>
      <c r="J44" s="128">
        <f t="shared" ca="1" si="10"/>
        <v>0</v>
      </c>
      <c r="K44" s="275" t="e">
        <f t="array" aca="1" ref="K44" ca="1">IF($AC44="Y",SUM(IF((INDIRECT($AB44&amp;"!J23:J200")=$E$1)*(INDIRECT($AB44&amp;"!I23:I200")="A")*(INDIRECT($AB44&amp;"!M23:M200")="W")*(INDIRECT($AB44&amp;"!E23:E200")=$AC44),1,0)/$Z44),"-")</f>
        <v>#DIV/0!</v>
      </c>
      <c r="L44" s="162" t="e">
        <f t="array" aca="1" ref="L44" ca="1">IF($AC44="Y",SUM(IF((INDIRECT($AB44&amp;"!J23:J200")=$E$1)*(INDIRECT($AB44&amp;"!I23:I200")="A")*(INDIRECT($AB44&amp;"!M23:M200")="D")*(INDIRECT($AB44&amp;"!E23:E200")=$AC44),1,0)/$Z44),"-")</f>
        <v>#DIV/0!</v>
      </c>
      <c r="M44" s="162" t="e">
        <f t="array" aca="1" ref="M44" ca="1">IF($AC44="Y",SUM(IF((INDIRECT($AB44&amp;"!J23:J200")=$E$1)*(INDIRECT($AB44&amp;"!I23:I200")="A")*(INDIRECT($AB44&amp;"!M23:M200")="L")*(INDIRECT($AB44&amp;"!E23:E200")=$AC44),1,0)/$Z44),"-")</f>
        <v>#DIV/0!</v>
      </c>
      <c r="N44" s="164">
        <f ca="1">VLOOKUP($B44,HiLo!$C$69:$AA$92,HiLo!Q$65-1,FALSE)</f>
        <v>0</v>
      </c>
      <c r="O44" s="164">
        <f ca="1">VLOOKUP($B44,HiLo!$C$69:$AA$92,HiLo!R$65-1,FALSE)</f>
        <v>0</v>
      </c>
      <c r="P44" s="276">
        <f t="shared" ca="1" si="11"/>
        <v>0</v>
      </c>
      <c r="Q44" s="276">
        <f t="shared" ca="1" si="12"/>
        <v>0</v>
      </c>
      <c r="R44" s="301" t="e">
        <f t="array" aca="1" ref="R44" ca="1">IF($AC44="Y",SUM(IF((INDIRECT($AB44&amp;"!J23:J200")=$E$1)*(INDIRECT($AB44&amp;"!M23:M200")="W")*(INDIRECT($AB44&amp;"!E23:E200")=$AC44),1,0)/$AA44),"-")</f>
        <v>#DIV/0!</v>
      </c>
      <c r="S44" s="162" t="e">
        <f t="array" aca="1" ref="S44" ca="1">IF($AC44="Y",SUM(IF((INDIRECT($AB44&amp;"!J23:J200")=$E$1)*(INDIRECT($AB44&amp;"!M23:M200")="D")*(INDIRECT($AB44&amp;"!E23:E200")=$AC44),1,0)/$AA44),"-")</f>
        <v>#DIV/0!</v>
      </c>
      <c r="T44" s="162" t="e">
        <f t="array" aca="1" ref="T44" ca="1">IF($AC44="Y",SUM(IF((INDIRECT($AB44&amp;"!J23:J200")=$E$1)*(INDIRECT($AB44&amp;"!M23:M200")="L")*(INDIRECT($AB44&amp;"!E23:E200")=$AC44),1,0)/$AA44),"-")</f>
        <v>#DIV/0!</v>
      </c>
      <c r="U44" s="164">
        <f ca="1">VLOOKUP($B44,HiLo!$C$69:$AA$92,HiLo!Y$65-1,FALSE)</f>
        <v>0</v>
      </c>
      <c r="V44" s="164">
        <f ca="1">VLOOKUP($B44,HiLo!$C$69:$AA$92,HiLo!Z$65-1,FALSE)</f>
        <v>0</v>
      </c>
      <c r="W44" s="276">
        <f t="shared" ca="1" si="13"/>
        <v>0</v>
      </c>
      <c r="X44" s="166">
        <f t="shared" ca="1" si="14"/>
        <v>0</v>
      </c>
      <c r="Y44" s="300">
        <f t="array" aca="1" ref="Y44" ca="1">IF($AC44="Y",SUM(IF((INDIRECT($AB44&amp;"!J23:J200")=$E$1)*(INDIRECT($AB44&amp;"!I23:I200")="H")*(INDIRECT($AB44&amp;"!E23:E200")=$AC44)*(INDIRECT($AB44&amp;"!K23:K200")&lt;&gt;""),1,0)),"-")</f>
        <v>0</v>
      </c>
      <c r="Z44" s="300">
        <f t="array" aca="1" ref="Z44" ca="1">IF($AC44="Y",SUM(IF((INDIRECT($AB44&amp;"!J23:J200")=$E$1)*(INDIRECT($AB44&amp;"!I23:I200")="A")*(INDIRECT($AB44&amp;"!E23:E200")=$AC44)*(INDIRECT($AB44&amp;"!K23:K200")&lt;&gt;""),1,0)),"-")</f>
        <v>0</v>
      </c>
      <c r="AA44" s="300">
        <f t="shared" ca="1" si="15"/>
        <v>0</v>
      </c>
      <c r="AB44" s="3" t="str">
        <f ca="1">IF($AC44="Y",VLOOKUP(B44,Table!B:C,2,FALSE),"")</f>
        <v>Gamba_Osaka</v>
      </c>
      <c r="AC44" s="105" t="str">
        <f ca="1">IF(B44="","",VLOOKUP(B44,Table!$B$38:$AO$61,Table!$AO$35-1,FALSE))</f>
        <v>Y</v>
      </c>
    </row>
    <row r="45" spans="1:29">
      <c r="A45" s="279">
        <f t="shared" si="7"/>
        <v>11</v>
      </c>
      <c r="B45" s="126" t="str">
        <f t="shared" ca="1" si="7"/>
        <v xml:space="preserve"> Consadole_Sapporo</v>
      </c>
      <c r="C45" s="275" t="e">
        <f t="array" aca="1" ref="C45" ca="1">IF($AC45="Y",SUM(IF((INDIRECT($AB45&amp;"!J23:J200")=$E$1)*(INDIRECT($AB45&amp;"!I23:I200")="H")*(INDIRECT($AB45&amp;"!M23:M200")="W")*(INDIRECT($AB45&amp;"!E23:E200")=$AC45),1,0)/$Y45),"-")</f>
        <v>#DIV/0!</v>
      </c>
      <c r="D45" s="162" t="e">
        <f t="array" aca="1" ref="D45" ca="1">IF($AC45="Y",SUM(IF((INDIRECT($AB45&amp;"!J23:J200")=$E$1)*(INDIRECT($AB45&amp;"!I23:I200")="H")*(INDIRECT($AB45&amp;"!M23:M200")="D")*(INDIRECT($AB45&amp;"!E23:E200")=$AC45),1,0)/$Y45),"-")</f>
        <v>#DIV/0!</v>
      </c>
      <c r="E45" s="162" t="e">
        <f t="array" aca="1" ref="E45" ca="1">IF($AC45="Y",SUM(IF((INDIRECT($AB45&amp;"!J23:J200")=$E$1)*(INDIRECT($AB45&amp;"!I23:I200")="H")*(INDIRECT($AB45&amp;"!M23:M200")="L")*(INDIRECT($AB45&amp;"!E23:E200")=$AC45),1,0)/$Y45),"-")</f>
        <v>#DIV/0!</v>
      </c>
      <c r="F45" s="164">
        <f ca="1">VLOOKUP($B45,HiLo!$C$69:$AA$92,HiLo!I$65-1,FALSE)</f>
        <v>0</v>
      </c>
      <c r="G45" s="164">
        <f ca="1">VLOOKUP($B45,HiLo!$C$69:$AA$92,HiLo!J$65-1,FALSE)</f>
        <v>0</v>
      </c>
      <c r="H45" s="276">
        <f t="shared" ca="1" si="8"/>
        <v>0</v>
      </c>
      <c r="I45" s="276">
        <f t="shared" ca="1" si="9"/>
        <v>0</v>
      </c>
      <c r="J45" s="128">
        <f t="shared" ca="1" si="10"/>
        <v>0</v>
      </c>
      <c r="K45" s="275" t="e">
        <f t="array" aca="1" ref="K45" ca="1">IF($AC45="Y",SUM(IF((INDIRECT($AB45&amp;"!J23:J200")=$E$1)*(INDIRECT($AB45&amp;"!I23:I200")="A")*(INDIRECT($AB45&amp;"!M23:M200")="W")*(INDIRECT($AB45&amp;"!E23:E200")=$AC45),1,0)/$Z45),"-")</f>
        <v>#DIV/0!</v>
      </c>
      <c r="L45" s="162" t="e">
        <f t="array" aca="1" ref="L45" ca="1">IF($AC45="Y",SUM(IF((INDIRECT($AB45&amp;"!J23:J200")=$E$1)*(INDIRECT($AB45&amp;"!I23:I200")="A")*(INDIRECT($AB45&amp;"!M23:M200")="D")*(INDIRECT($AB45&amp;"!E23:E200")=$AC45),1,0)/$Z45),"-")</f>
        <v>#DIV/0!</v>
      </c>
      <c r="M45" s="162" t="e">
        <f t="array" aca="1" ref="M45" ca="1">IF($AC45="Y",SUM(IF((INDIRECT($AB45&amp;"!J23:J200")=$E$1)*(INDIRECT($AB45&amp;"!I23:I200")="A")*(INDIRECT($AB45&amp;"!M23:M200")="L")*(INDIRECT($AB45&amp;"!E23:E200")=$AC45),1,0)/$Z45),"-")</f>
        <v>#DIV/0!</v>
      </c>
      <c r="N45" s="164">
        <f ca="1">VLOOKUP($B45,HiLo!$C$69:$AA$92,HiLo!Q$65-1,FALSE)</f>
        <v>0</v>
      </c>
      <c r="O45" s="164">
        <f ca="1">VLOOKUP($B45,HiLo!$C$69:$AA$92,HiLo!R$65-1,FALSE)</f>
        <v>0</v>
      </c>
      <c r="P45" s="276">
        <f t="shared" ca="1" si="11"/>
        <v>0</v>
      </c>
      <c r="Q45" s="276">
        <f t="shared" ca="1" si="12"/>
        <v>0</v>
      </c>
      <c r="R45" s="301" t="e">
        <f t="array" aca="1" ref="R45" ca="1">IF($AC45="Y",SUM(IF((INDIRECT($AB45&amp;"!J23:J200")=$E$1)*(INDIRECT($AB45&amp;"!M23:M200")="W")*(INDIRECT($AB45&amp;"!E23:E200")=$AC45),1,0)/$AA45),"-")</f>
        <v>#DIV/0!</v>
      </c>
      <c r="S45" s="162" t="e">
        <f t="array" aca="1" ref="S45" ca="1">IF($AC45="Y",SUM(IF((INDIRECT($AB45&amp;"!J23:J200")=$E$1)*(INDIRECT($AB45&amp;"!M23:M200")="D")*(INDIRECT($AB45&amp;"!E23:E200")=$AC45),1,0)/$AA45),"-")</f>
        <v>#DIV/0!</v>
      </c>
      <c r="T45" s="162" t="e">
        <f t="array" aca="1" ref="T45" ca="1">IF($AC45="Y",SUM(IF((INDIRECT($AB45&amp;"!J23:J200")=$E$1)*(INDIRECT($AB45&amp;"!M23:M200")="L")*(INDIRECT($AB45&amp;"!E23:E200")=$AC45),1,0)/$AA45),"-")</f>
        <v>#DIV/0!</v>
      </c>
      <c r="U45" s="164">
        <f ca="1">VLOOKUP($B45,HiLo!$C$69:$AA$92,HiLo!Y$65-1,FALSE)</f>
        <v>0</v>
      </c>
      <c r="V45" s="164">
        <f ca="1">VLOOKUP($B45,HiLo!$C$69:$AA$92,HiLo!Z$65-1,FALSE)</f>
        <v>0</v>
      </c>
      <c r="W45" s="276">
        <f t="shared" ca="1" si="13"/>
        <v>0</v>
      </c>
      <c r="X45" s="166">
        <f t="shared" ca="1" si="14"/>
        <v>0</v>
      </c>
      <c r="Y45" s="300">
        <f t="array" aca="1" ref="Y45" ca="1">IF($AC45="Y",SUM(IF((INDIRECT($AB45&amp;"!J23:J200")=$E$1)*(INDIRECT($AB45&amp;"!I23:I200")="H")*(INDIRECT($AB45&amp;"!E23:E200")=$AC45)*(INDIRECT($AB45&amp;"!K23:K200")&lt;&gt;""),1,0)),"-")</f>
        <v>0</v>
      </c>
      <c r="Z45" s="300">
        <f t="array" aca="1" ref="Z45" ca="1">IF($AC45="Y",SUM(IF((INDIRECT($AB45&amp;"!J23:J200")=$E$1)*(INDIRECT($AB45&amp;"!I23:I200")="A")*(INDIRECT($AB45&amp;"!E23:E200")=$AC45)*(INDIRECT($AB45&amp;"!K23:K200")&lt;&gt;""),1,0)),"-")</f>
        <v>0</v>
      </c>
      <c r="AA45" s="300">
        <f t="shared" ca="1" si="15"/>
        <v>0</v>
      </c>
      <c r="AB45" s="3" t="str">
        <f ca="1">IF($AC45="Y",VLOOKUP(B45,Table!B:C,2,FALSE),"")</f>
        <v>Consadole_Sapporo</v>
      </c>
      <c r="AC45" s="105" t="str">
        <f ca="1">IF(B45="","",VLOOKUP(B45,Table!$B$38:$AO$61,Table!$AO$35-1,FALSE))</f>
        <v>Y</v>
      </c>
    </row>
    <row r="46" spans="1:29">
      <c r="A46" s="279">
        <f t="shared" si="7"/>
        <v>12</v>
      </c>
      <c r="B46" s="126" t="str">
        <f t="shared" ca="1" si="7"/>
        <v>Vegalta_Sendai</v>
      </c>
      <c r="C46" s="275" t="e">
        <f t="array" aca="1" ref="C46" ca="1">IF($AC46="Y",SUM(IF((INDIRECT($AB46&amp;"!J23:J200")=$E$1)*(INDIRECT($AB46&amp;"!I23:I200")="H")*(INDIRECT($AB46&amp;"!M23:M200")="W")*(INDIRECT($AB46&amp;"!E23:E200")=$AC46),1,0)/$Y46),"-")</f>
        <v>#DIV/0!</v>
      </c>
      <c r="D46" s="162" t="e">
        <f t="array" aca="1" ref="D46" ca="1">IF($AC46="Y",SUM(IF((INDIRECT($AB46&amp;"!J23:J200")=$E$1)*(INDIRECT($AB46&amp;"!I23:I200")="H")*(INDIRECT($AB46&amp;"!M23:M200")="D")*(INDIRECT($AB46&amp;"!E23:E200")=$AC46),1,0)/$Y46),"-")</f>
        <v>#DIV/0!</v>
      </c>
      <c r="E46" s="162" t="e">
        <f t="array" aca="1" ref="E46" ca="1">IF($AC46="Y",SUM(IF((INDIRECT($AB46&amp;"!J23:J200")=$E$1)*(INDIRECT($AB46&amp;"!I23:I200")="H")*(INDIRECT($AB46&amp;"!M23:M200")="L")*(INDIRECT($AB46&amp;"!E23:E200")=$AC46),1,0)/$Y46),"-")</f>
        <v>#DIV/0!</v>
      </c>
      <c r="F46" s="164">
        <f ca="1">VLOOKUP($B46,HiLo!$C$69:$AA$92,HiLo!I$65-1,FALSE)</f>
        <v>0</v>
      </c>
      <c r="G46" s="164">
        <f ca="1">VLOOKUP($B46,HiLo!$C$69:$AA$92,HiLo!J$65-1,FALSE)</f>
        <v>0</v>
      </c>
      <c r="H46" s="276">
        <f t="shared" ca="1" si="8"/>
        <v>0</v>
      </c>
      <c r="I46" s="276">
        <f t="shared" ca="1" si="9"/>
        <v>0</v>
      </c>
      <c r="J46" s="128">
        <f t="shared" ca="1" si="10"/>
        <v>0</v>
      </c>
      <c r="K46" s="275" t="e">
        <f t="array" aca="1" ref="K46" ca="1">IF($AC46="Y",SUM(IF((INDIRECT($AB46&amp;"!J23:J200")=$E$1)*(INDIRECT($AB46&amp;"!I23:I200")="A")*(INDIRECT($AB46&amp;"!M23:M200")="W")*(INDIRECT($AB46&amp;"!E23:E200")=$AC46),1,0)/$Z46),"-")</f>
        <v>#DIV/0!</v>
      </c>
      <c r="L46" s="162" t="e">
        <f t="array" aca="1" ref="L46" ca="1">IF($AC46="Y",SUM(IF((INDIRECT($AB46&amp;"!J23:J200")=$E$1)*(INDIRECT($AB46&amp;"!I23:I200")="A")*(INDIRECT($AB46&amp;"!M23:M200")="D")*(INDIRECT($AB46&amp;"!E23:E200")=$AC46),1,0)/$Z46),"-")</f>
        <v>#DIV/0!</v>
      </c>
      <c r="M46" s="162" t="e">
        <f t="array" aca="1" ref="M46" ca="1">IF($AC46="Y",SUM(IF((INDIRECT($AB46&amp;"!J23:J200")=$E$1)*(INDIRECT($AB46&amp;"!I23:I200")="A")*(INDIRECT($AB46&amp;"!M23:M200")="L")*(INDIRECT($AB46&amp;"!E23:E200")=$AC46),1,0)/$Z46),"-")</f>
        <v>#DIV/0!</v>
      </c>
      <c r="N46" s="164">
        <f ca="1">VLOOKUP($B46,HiLo!$C$69:$AA$92,HiLo!Q$65-1,FALSE)</f>
        <v>0</v>
      </c>
      <c r="O46" s="164">
        <f ca="1">VLOOKUP($B46,HiLo!$C$69:$AA$92,HiLo!R$65-1,FALSE)</f>
        <v>0</v>
      </c>
      <c r="P46" s="276">
        <f t="shared" ca="1" si="11"/>
        <v>0</v>
      </c>
      <c r="Q46" s="276">
        <f t="shared" ca="1" si="12"/>
        <v>0</v>
      </c>
      <c r="R46" s="301" t="e">
        <f t="array" aca="1" ref="R46" ca="1">IF($AC46="Y",SUM(IF((INDIRECT($AB46&amp;"!J23:J200")=$E$1)*(INDIRECT($AB46&amp;"!M23:M200")="W")*(INDIRECT($AB46&amp;"!E23:E200")=$AC46),1,0)/$AA46),"-")</f>
        <v>#DIV/0!</v>
      </c>
      <c r="S46" s="162" t="e">
        <f t="array" aca="1" ref="S46" ca="1">IF($AC46="Y",SUM(IF((INDIRECT($AB46&amp;"!J23:J200")=$E$1)*(INDIRECT($AB46&amp;"!M23:M200")="D")*(INDIRECT($AB46&amp;"!E23:E200")=$AC46),1,0)/$AA46),"-")</f>
        <v>#DIV/0!</v>
      </c>
      <c r="T46" s="162" t="e">
        <f t="array" aca="1" ref="T46" ca="1">IF($AC46="Y",SUM(IF((INDIRECT($AB46&amp;"!J23:J200")=$E$1)*(INDIRECT($AB46&amp;"!M23:M200")="L")*(INDIRECT($AB46&amp;"!E23:E200")=$AC46),1,0)/$AA46),"-")</f>
        <v>#DIV/0!</v>
      </c>
      <c r="U46" s="164">
        <f ca="1">VLOOKUP($B46,HiLo!$C$69:$AA$92,HiLo!Y$65-1,FALSE)</f>
        <v>0</v>
      </c>
      <c r="V46" s="164">
        <f ca="1">VLOOKUP($B46,HiLo!$C$69:$AA$92,HiLo!Z$65-1,FALSE)</f>
        <v>0</v>
      </c>
      <c r="W46" s="276">
        <f t="shared" ca="1" si="13"/>
        <v>0</v>
      </c>
      <c r="X46" s="166">
        <f t="shared" ca="1" si="14"/>
        <v>0</v>
      </c>
      <c r="Y46" s="300">
        <f t="array" aca="1" ref="Y46" ca="1">IF($AC46="Y",SUM(IF((INDIRECT($AB46&amp;"!J23:J200")=$E$1)*(INDIRECT($AB46&amp;"!I23:I200")="H")*(INDIRECT($AB46&amp;"!E23:E200")=$AC46)*(INDIRECT($AB46&amp;"!K23:K200")&lt;&gt;""),1,0)),"-")</f>
        <v>0</v>
      </c>
      <c r="Z46" s="300">
        <f t="array" aca="1" ref="Z46" ca="1">IF($AC46="Y",SUM(IF((INDIRECT($AB46&amp;"!J23:J200")=$E$1)*(INDIRECT($AB46&amp;"!I23:I200")="A")*(INDIRECT($AB46&amp;"!E23:E200")=$AC46)*(INDIRECT($AB46&amp;"!K23:K200")&lt;&gt;""),1,0)),"-")</f>
        <v>0</v>
      </c>
      <c r="AA46" s="300">
        <f t="shared" ca="1" si="15"/>
        <v>0</v>
      </c>
      <c r="AB46" s="3" t="str">
        <f ca="1">IF($AC46="Y",VLOOKUP(B46,Table!B:C,2,FALSE),"")</f>
        <v>Vegalta_Sendai</v>
      </c>
      <c r="AC46" s="105" t="str">
        <f ca="1">IF(B46="","",VLOOKUP(B46,Table!$B$38:$AO$61,Table!$AO$35-1,FALSE))</f>
        <v>Y</v>
      </c>
    </row>
    <row r="47" spans="1:29">
      <c r="A47" s="279">
        <f t="shared" si="7"/>
        <v>13</v>
      </c>
      <c r="B47" s="126" t="str">
        <f t="shared" ca="1" si="7"/>
        <v>Tokyo</v>
      </c>
      <c r="C47" s="275" t="e">
        <f t="array" aca="1" ref="C47" ca="1">IF($AC47="Y",SUM(IF((INDIRECT($AB47&amp;"!J23:J200")=$E$1)*(INDIRECT($AB47&amp;"!I23:I200")="H")*(INDIRECT($AB47&amp;"!M23:M200")="W")*(INDIRECT($AB47&amp;"!E23:E200")=$AC47),1,0)/$Y47),"-")</f>
        <v>#DIV/0!</v>
      </c>
      <c r="D47" s="162" t="e">
        <f t="array" aca="1" ref="D47" ca="1">IF($AC47="Y",SUM(IF((INDIRECT($AB47&amp;"!J23:J200")=$E$1)*(INDIRECT($AB47&amp;"!I23:I200")="H")*(INDIRECT($AB47&amp;"!M23:M200")="D")*(INDIRECT($AB47&amp;"!E23:E200")=$AC47),1,0)/$Y47),"-")</f>
        <v>#DIV/0!</v>
      </c>
      <c r="E47" s="162" t="e">
        <f t="array" aca="1" ref="E47" ca="1">IF($AC47="Y",SUM(IF((INDIRECT($AB47&amp;"!J23:J200")=$E$1)*(INDIRECT($AB47&amp;"!I23:I200")="H")*(INDIRECT($AB47&amp;"!M23:M200")="L")*(INDIRECT($AB47&amp;"!E23:E200")=$AC47),1,0)/$Y47),"-")</f>
        <v>#DIV/0!</v>
      </c>
      <c r="F47" s="164">
        <f ca="1">VLOOKUP($B47,HiLo!$C$69:$AA$92,HiLo!I$65-1,FALSE)</f>
        <v>0</v>
      </c>
      <c r="G47" s="164">
        <f ca="1">VLOOKUP($B47,HiLo!$C$69:$AA$92,HiLo!J$65-1,FALSE)</f>
        <v>0</v>
      </c>
      <c r="H47" s="276">
        <f t="shared" ca="1" si="8"/>
        <v>0</v>
      </c>
      <c r="I47" s="276">
        <f t="shared" ca="1" si="9"/>
        <v>0</v>
      </c>
      <c r="J47" s="128">
        <f t="shared" ca="1" si="10"/>
        <v>0</v>
      </c>
      <c r="K47" s="275" t="e">
        <f t="array" aca="1" ref="K47" ca="1">IF($AC47="Y",SUM(IF((INDIRECT($AB47&amp;"!J23:J200")=$E$1)*(INDIRECT($AB47&amp;"!I23:I200")="A")*(INDIRECT($AB47&amp;"!M23:M200")="W")*(INDIRECT($AB47&amp;"!E23:E200")=$AC47),1,0)/$Z47),"-")</f>
        <v>#DIV/0!</v>
      </c>
      <c r="L47" s="162" t="e">
        <f t="array" aca="1" ref="L47" ca="1">IF($AC47="Y",SUM(IF((INDIRECT($AB47&amp;"!J23:J200")=$E$1)*(INDIRECT($AB47&amp;"!I23:I200")="A")*(INDIRECT($AB47&amp;"!M23:M200")="D")*(INDIRECT($AB47&amp;"!E23:E200")=$AC47),1,0)/$Z47),"-")</f>
        <v>#DIV/0!</v>
      </c>
      <c r="M47" s="162" t="e">
        <f t="array" aca="1" ref="M47" ca="1">IF($AC47="Y",SUM(IF((INDIRECT($AB47&amp;"!J23:J200")=$E$1)*(INDIRECT($AB47&amp;"!I23:I200")="A")*(INDIRECT($AB47&amp;"!M23:M200")="L")*(INDIRECT($AB47&amp;"!E23:E200")=$AC47),1,0)/$Z47),"-")</f>
        <v>#DIV/0!</v>
      </c>
      <c r="N47" s="164">
        <f ca="1">VLOOKUP($B47,HiLo!$C$69:$AA$92,HiLo!Q$65-1,FALSE)</f>
        <v>0</v>
      </c>
      <c r="O47" s="164">
        <f ca="1">VLOOKUP($B47,HiLo!$C$69:$AA$92,HiLo!R$65-1,FALSE)</f>
        <v>0</v>
      </c>
      <c r="P47" s="276">
        <f t="shared" ca="1" si="11"/>
        <v>0</v>
      </c>
      <c r="Q47" s="276">
        <f t="shared" ca="1" si="12"/>
        <v>0</v>
      </c>
      <c r="R47" s="301" t="e">
        <f t="array" aca="1" ref="R47" ca="1">IF($AC47="Y",SUM(IF((INDIRECT($AB47&amp;"!J23:J200")=$E$1)*(INDIRECT($AB47&amp;"!M23:M200")="W")*(INDIRECT($AB47&amp;"!E23:E200")=$AC47),1,0)/$AA47),"-")</f>
        <v>#DIV/0!</v>
      </c>
      <c r="S47" s="162" t="e">
        <f t="array" aca="1" ref="S47" ca="1">IF($AC47="Y",SUM(IF((INDIRECT($AB47&amp;"!J23:J200")=$E$1)*(INDIRECT($AB47&amp;"!M23:M200")="D")*(INDIRECT($AB47&amp;"!E23:E200")=$AC47),1,0)/$AA47),"-")</f>
        <v>#DIV/0!</v>
      </c>
      <c r="T47" s="162" t="e">
        <f t="array" aca="1" ref="T47" ca="1">IF($AC47="Y",SUM(IF((INDIRECT($AB47&amp;"!J23:J200")=$E$1)*(INDIRECT($AB47&amp;"!M23:M200")="L")*(INDIRECT($AB47&amp;"!E23:E200")=$AC47),1,0)/$AA47),"-")</f>
        <v>#DIV/0!</v>
      </c>
      <c r="U47" s="164">
        <f ca="1">VLOOKUP($B47,HiLo!$C$69:$AA$92,HiLo!Y$65-1,FALSE)</f>
        <v>0</v>
      </c>
      <c r="V47" s="164">
        <f ca="1">VLOOKUP($B47,HiLo!$C$69:$AA$92,HiLo!Z$65-1,FALSE)</f>
        <v>0</v>
      </c>
      <c r="W47" s="276">
        <f t="shared" ca="1" si="13"/>
        <v>0</v>
      </c>
      <c r="X47" s="166">
        <f t="shared" ca="1" si="14"/>
        <v>0</v>
      </c>
      <c r="Y47" s="300">
        <f t="array" aca="1" ref="Y47" ca="1">IF($AC47="Y",SUM(IF((INDIRECT($AB47&amp;"!J23:J200")=$E$1)*(INDIRECT($AB47&amp;"!I23:I200")="H")*(INDIRECT($AB47&amp;"!E23:E200")=$AC47)*(INDIRECT($AB47&amp;"!K23:K200")&lt;&gt;""),1,0)),"-")</f>
        <v>0</v>
      </c>
      <c r="Z47" s="300">
        <f t="array" aca="1" ref="Z47" ca="1">IF($AC47="Y",SUM(IF((INDIRECT($AB47&amp;"!J23:J200")=$E$1)*(INDIRECT($AB47&amp;"!I23:I200")="A")*(INDIRECT($AB47&amp;"!E23:E200")=$AC47)*(INDIRECT($AB47&amp;"!K23:K200")&lt;&gt;""),1,0)),"-")</f>
        <v>0</v>
      </c>
      <c r="AA47" s="300">
        <f t="shared" ca="1" si="15"/>
        <v>0</v>
      </c>
      <c r="AB47" s="3" t="str">
        <f ca="1">IF($AC47="Y",VLOOKUP(B47,Table!B:C,2,FALSE),"")</f>
        <v>Tokyo</v>
      </c>
      <c r="AC47" s="105" t="str">
        <f ca="1">IF(B47="","",VLOOKUP(B47,Table!$B$38:$AO$61,Table!$AO$35-1,FALSE))</f>
        <v>Y</v>
      </c>
    </row>
    <row r="48" spans="1:29">
      <c r="A48" s="279">
        <f t="shared" si="7"/>
        <v>14</v>
      </c>
      <c r="B48" s="126" t="str">
        <f t="shared" ca="1" si="7"/>
        <v>Shimizu_S_Pulse</v>
      </c>
      <c r="C48" s="275" t="e">
        <f t="array" aca="1" ref="C48" ca="1">IF($AC48="Y",SUM(IF((INDIRECT($AB48&amp;"!J23:J200")=$E$1)*(INDIRECT($AB48&amp;"!I23:I200")="H")*(INDIRECT($AB48&amp;"!M23:M200")="W")*(INDIRECT($AB48&amp;"!E23:E200")=$AC48),1,0)/$Y48),"-")</f>
        <v>#DIV/0!</v>
      </c>
      <c r="D48" s="162" t="e">
        <f t="array" aca="1" ref="D48" ca="1">IF($AC48="Y",SUM(IF((INDIRECT($AB48&amp;"!J23:J200")=$E$1)*(INDIRECT($AB48&amp;"!I23:I200")="H")*(INDIRECT($AB48&amp;"!M23:M200")="D")*(INDIRECT($AB48&amp;"!E23:E200")=$AC48),1,0)/$Y48),"-")</f>
        <v>#DIV/0!</v>
      </c>
      <c r="E48" s="162" t="e">
        <f t="array" aca="1" ref="E48" ca="1">IF($AC48="Y",SUM(IF((INDIRECT($AB48&amp;"!J23:J200")=$E$1)*(INDIRECT($AB48&amp;"!I23:I200")="H")*(INDIRECT($AB48&amp;"!M23:M200")="L")*(INDIRECT($AB48&amp;"!E23:E200")=$AC48),1,0)/$Y48),"-")</f>
        <v>#DIV/0!</v>
      </c>
      <c r="F48" s="164">
        <f ca="1">VLOOKUP($B48,HiLo!$C$69:$AA$92,HiLo!I$65-1,FALSE)</f>
        <v>0</v>
      </c>
      <c r="G48" s="164">
        <f ca="1">VLOOKUP($B48,HiLo!$C$69:$AA$92,HiLo!J$65-1,FALSE)</f>
        <v>0</v>
      </c>
      <c r="H48" s="276">
        <f t="shared" ca="1" si="8"/>
        <v>0</v>
      </c>
      <c r="I48" s="276">
        <f t="shared" ca="1" si="9"/>
        <v>0</v>
      </c>
      <c r="J48" s="128">
        <f t="shared" ca="1" si="10"/>
        <v>0</v>
      </c>
      <c r="K48" s="275" t="e">
        <f t="array" aca="1" ref="K48" ca="1">IF($AC48="Y",SUM(IF((INDIRECT($AB48&amp;"!J23:J200")=$E$1)*(INDIRECT($AB48&amp;"!I23:I200")="A")*(INDIRECT($AB48&amp;"!M23:M200")="W")*(INDIRECT($AB48&amp;"!E23:E200")=$AC48),1,0)/$Z48),"-")</f>
        <v>#DIV/0!</v>
      </c>
      <c r="L48" s="162" t="e">
        <f t="array" aca="1" ref="L48" ca="1">IF($AC48="Y",SUM(IF((INDIRECT($AB48&amp;"!J23:J200")=$E$1)*(INDIRECT($AB48&amp;"!I23:I200")="A")*(INDIRECT($AB48&amp;"!M23:M200")="D")*(INDIRECT($AB48&amp;"!E23:E200")=$AC48),1,0)/$Z48),"-")</f>
        <v>#DIV/0!</v>
      </c>
      <c r="M48" s="162" t="e">
        <f t="array" aca="1" ref="M48" ca="1">IF($AC48="Y",SUM(IF((INDIRECT($AB48&amp;"!J23:J200")=$E$1)*(INDIRECT($AB48&amp;"!I23:I200")="A")*(INDIRECT($AB48&amp;"!M23:M200")="L")*(INDIRECT($AB48&amp;"!E23:E200")=$AC48),1,0)/$Z48),"-")</f>
        <v>#DIV/0!</v>
      </c>
      <c r="N48" s="164">
        <f ca="1">VLOOKUP($B48,HiLo!$C$69:$AA$92,HiLo!Q$65-1,FALSE)</f>
        <v>0</v>
      </c>
      <c r="O48" s="164">
        <f ca="1">VLOOKUP($B48,HiLo!$C$69:$AA$92,HiLo!R$65-1,FALSE)</f>
        <v>0</v>
      </c>
      <c r="P48" s="276">
        <f t="shared" ca="1" si="11"/>
        <v>0</v>
      </c>
      <c r="Q48" s="276">
        <f t="shared" ca="1" si="12"/>
        <v>0</v>
      </c>
      <c r="R48" s="301" t="e">
        <f t="array" aca="1" ref="R48" ca="1">IF($AC48="Y",SUM(IF((INDIRECT($AB48&amp;"!J23:J200")=$E$1)*(INDIRECT($AB48&amp;"!M23:M200")="W")*(INDIRECT($AB48&amp;"!E23:E200")=$AC48),1,0)/$AA48),"-")</f>
        <v>#DIV/0!</v>
      </c>
      <c r="S48" s="162" t="e">
        <f t="array" aca="1" ref="S48" ca="1">IF($AC48="Y",SUM(IF((INDIRECT($AB48&amp;"!J23:J200")=$E$1)*(INDIRECT($AB48&amp;"!M23:M200")="D")*(INDIRECT($AB48&amp;"!E23:E200")=$AC48),1,0)/$AA48),"-")</f>
        <v>#DIV/0!</v>
      </c>
      <c r="T48" s="162" t="e">
        <f t="array" aca="1" ref="T48" ca="1">IF($AC48="Y",SUM(IF((INDIRECT($AB48&amp;"!J23:J200")=$E$1)*(INDIRECT($AB48&amp;"!M23:M200")="L")*(INDIRECT($AB48&amp;"!E23:E200")=$AC48),1,0)/$AA48),"-")</f>
        <v>#DIV/0!</v>
      </c>
      <c r="U48" s="164">
        <f ca="1">VLOOKUP($B48,HiLo!$C$69:$AA$92,HiLo!Y$65-1,FALSE)</f>
        <v>0</v>
      </c>
      <c r="V48" s="164">
        <f ca="1">VLOOKUP($B48,HiLo!$C$69:$AA$92,HiLo!Z$65-1,FALSE)</f>
        <v>0</v>
      </c>
      <c r="W48" s="276">
        <f t="shared" ca="1" si="13"/>
        <v>0</v>
      </c>
      <c r="X48" s="166">
        <f t="shared" ca="1" si="14"/>
        <v>0</v>
      </c>
      <c r="Y48" s="300">
        <f t="array" aca="1" ref="Y48" ca="1">IF($AC48="Y",SUM(IF((INDIRECT($AB48&amp;"!J23:J200")=$E$1)*(INDIRECT($AB48&amp;"!I23:I200")="H")*(INDIRECT($AB48&amp;"!E23:E200")=$AC48)*(INDIRECT($AB48&amp;"!K23:K200")&lt;&gt;""),1,0)),"-")</f>
        <v>0</v>
      </c>
      <c r="Z48" s="300">
        <f t="array" aca="1" ref="Z48" ca="1">IF($AC48="Y",SUM(IF((INDIRECT($AB48&amp;"!J23:J200")=$E$1)*(INDIRECT($AB48&amp;"!I23:I200")="A")*(INDIRECT($AB48&amp;"!E23:E200")=$AC48)*(INDIRECT($AB48&amp;"!K23:K200")&lt;&gt;""),1,0)),"-")</f>
        <v>0</v>
      </c>
      <c r="AA48" s="300">
        <f t="shared" ca="1" si="15"/>
        <v>0</v>
      </c>
      <c r="AB48" s="3" t="str">
        <f ca="1">IF($AC48="Y",VLOOKUP(B48,Table!B:C,2,FALSE),"")</f>
        <v>Shimizu_S_Pulse</v>
      </c>
      <c r="AC48" s="105" t="str">
        <f ca="1">IF(B48="","",VLOOKUP(B48,Table!$B$38:$AO$61,Table!$AO$35-1,FALSE))</f>
        <v>Y</v>
      </c>
    </row>
    <row r="49" spans="1:29">
      <c r="A49" s="279">
        <f t="shared" si="7"/>
        <v>15</v>
      </c>
      <c r="B49" s="126" t="str">
        <f t="shared" ca="1" si="7"/>
        <v>Sanfrecce_Hiroshima</v>
      </c>
      <c r="C49" s="275" t="e">
        <f t="array" aca="1" ref="C49" ca="1">IF($AC49="Y",SUM(IF((INDIRECT($AB49&amp;"!J23:J200")=$E$1)*(INDIRECT($AB49&amp;"!I23:I200")="H")*(INDIRECT($AB49&amp;"!M23:M200")="W")*(INDIRECT($AB49&amp;"!E23:E200")=$AC49),1,0)/$Y49),"-")</f>
        <v>#DIV/0!</v>
      </c>
      <c r="D49" s="162" t="e">
        <f t="array" aca="1" ref="D49" ca="1">IF($AC49="Y",SUM(IF((INDIRECT($AB49&amp;"!J23:J200")=$E$1)*(INDIRECT($AB49&amp;"!I23:I200")="H")*(INDIRECT($AB49&amp;"!M23:M200")="D")*(INDIRECT($AB49&amp;"!E23:E200")=$AC49),1,0)/$Y49),"-")</f>
        <v>#DIV/0!</v>
      </c>
      <c r="E49" s="162" t="e">
        <f t="array" aca="1" ref="E49" ca="1">IF($AC49="Y",SUM(IF((INDIRECT($AB49&amp;"!J23:J200")=$E$1)*(INDIRECT($AB49&amp;"!I23:I200")="H")*(INDIRECT($AB49&amp;"!M23:M200")="L")*(INDIRECT($AB49&amp;"!E23:E200")=$AC49),1,0)/$Y49),"-")</f>
        <v>#DIV/0!</v>
      </c>
      <c r="F49" s="164">
        <f ca="1">VLOOKUP($B49,HiLo!$C$69:$AA$92,HiLo!I$65-1,FALSE)</f>
        <v>0</v>
      </c>
      <c r="G49" s="164">
        <f ca="1">VLOOKUP($B49,HiLo!$C$69:$AA$92,HiLo!J$65-1,FALSE)</f>
        <v>0</v>
      </c>
      <c r="H49" s="276">
        <f t="shared" ca="1" si="8"/>
        <v>0</v>
      </c>
      <c r="I49" s="276">
        <f t="shared" ca="1" si="9"/>
        <v>0</v>
      </c>
      <c r="J49" s="128">
        <f t="shared" ca="1" si="10"/>
        <v>0</v>
      </c>
      <c r="K49" s="275" t="e">
        <f t="array" aca="1" ref="K49" ca="1">IF($AC49="Y",SUM(IF((INDIRECT($AB49&amp;"!J23:J200")=$E$1)*(INDIRECT($AB49&amp;"!I23:I200")="A")*(INDIRECT($AB49&amp;"!M23:M200")="W")*(INDIRECT($AB49&amp;"!E23:E200")=$AC49),1,0)/$Z49),"-")</f>
        <v>#DIV/0!</v>
      </c>
      <c r="L49" s="162" t="e">
        <f t="array" aca="1" ref="L49" ca="1">IF($AC49="Y",SUM(IF((INDIRECT($AB49&amp;"!J23:J200")=$E$1)*(INDIRECT($AB49&amp;"!I23:I200")="A")*(INDIRECT($AB49&amp;"!M23:M200")="D")*(INDIRECT($AB49&amp;"!E23:E200")=$AC49),1,0)/$Z49),"-")</f>
        <v>#DIV/0!</v>
      </c>
      <c r="M49" s="162" t="e">
        <f t="array" aca="1" ref="M49" ca="1">IF($AC49="Y",SUM(IF((INDIRECT($AB49&amp;"!J23:J200")=$E$1)*(INDIRECT($AB49&amp;"!I23:I200")="A")*(INDIRECT($AB49&amp;"!M23:M200")="L")*(INDIRECT($AB49&amp;"!E23:E200")=$AC49),1,0)/$Z49),"-")</f>
        <v>#DIV/0!</v>
      </c>
      <c r="N49" s="164">
        <f ca="1">VLOOKUP($B49,HiLo!$C$69:$AA$92,HiLo!Q$65-1,FALSE)</f>
        <v>0</v>
      </c>
      <c r="O49" s="164">
        <f ca="1">VLOOKUP($B49,HiLo!$C$69:$AA$92,HiLo!R$65-1,FALSE)</f>
        <v>0</v>
      </c>
      <c r="P49" s="276">
        <f t="shared" ca="1" si="11"/>
        <v>0</v>
      </c>
      <c r="Q49" s="276">
        <f t="shared" ca="1" si="12"/>
        <v>0</v>
      </c>
      <c r="R49" s="301" t="e">
        <f t="array" aca="1" ref="R49" ca="1">IF($AC49="Y",SUM(IF((INDIRECT($AB49&amp;"!J23:J200")=$E$1)*(INDIRECT($AB49&amp;"!M23:M200")="W")*(INDIRECT($AB49&amp;"!E23:E200")=$AC49),1,0)/$AA49),"-")</f>
        <v>#DIV/0!</v>
      </c>
      <c r="S49" s="162" t="e">
        <f t="array" aca="1" ref="S49" ca="1">IF($AC49="Y",SUM(IF((INDIRECT($AB49&amp;"!J23:J200")=$E$1)*(INDIRECT($AB49&amp;"!M23:M200")="D")*(INDIRECT($AB49&amp;"!E23:E200")=$AC49),1,0)/$AA49),"-")</f>
        <v>#DIV/0!</v>
      </c>
      <c r="T49" s="162" t="e">
        <f t="array" aca="1" ref="T49" ca="1">IF($AC49="Y",SUM(IF((INDIRECT($AB49&amp;"!J23:J200")=$E$1)*(INDIRECT($AB49&amp;"!M23:M200")="L")*(INDIRECT($AB49&amp;"!E23:E200")=$AC49),1,0)/$AA49),"-")</f>
        <v>#DIV/0!</v>
      </c>
      <c r="U49" s="164">
        <f ca="1">VLOOKUP($B49,HiLo!$C$69:$AA$92,HiLo!Y$65-1,FALSE)</f>
        <v>0</v>
      </c>
      <c r="V49" s="164">
        <f ca="1">VLOOKUP($B49,HiLo!$C$69:$AA$92,HiLo!Z$65-1,FALSE)</f>
        <v>0</v>
      </c>
      <c r="W49" s="276">
        <f t="shared" ca="1" si="13"/>
        <v>0</v>
      </c>
      <c r="X49" s="166">
        <f t="shared" ca="1" si="14"/>
        <v>0</v>
      </c>
      <c r="Y49" s="300">
        <f t="array" aca="1" ref="Y49" ca="1">IF($AC49="Y",SUM(IF((INDIRECT($AB49&amp;"!J23:J200")=$E$1)*(INDIRECT($AB49&amp;"!I23:I200")="H")*(INDIRECT($AB49&amp;"!E23:E200")=$AC49)*(INDIRECT($AB49&amp;"!K23:K200")&lt;&gt;""),1,0)),"-")</f>
        <v>0</v>
      </c>
      <c r="Z49" s="300">
        <f t="array" aca="1" ref="Z49" ca="1">IF($AC49="Y",SUM(IF((INDIRECT($AB49&amp;"!J23:J200")=$E$1)*(INDIRECT($AB49&amp;"!I23:I200")="A")*(INDIRECT($AB49&amp;"!E23:E200")=$AC49)*(INDIRECT($AB49&amp;"!K23:K200")&lt;&gt;""),1,0)),"-")</f>
        <v>0</v>
      </c>
      <c r="AA49" s="300">
        <f t="shared" ca="1" si="15"/>
        <v>0</v>
      </c>
      <c r="AB49" s="3" t="str">
        <f ca="1">IF($AC49="Y",VLOOKUP(B49,Table!B:C,2,FALSE),"")</f>
        <v>Sanfrecce_Hiroshima</v>
      </c>
      <c r="AC49" s="105" t="str">
        <f ca="1">IF(B49="","",VLOOKUP(B49,Table!$B$38:$AO$61,Table!$AO$35-1,FALSE))</f>
        <v>Y</v>
      </c>
    </row>
    <row r="50" spans="1:29">
      <c r="A50" s="279">
        <f t="shared" si="7"/>
        <v>16</v>
      </c>
      <c r="B50" s="126" t="str">
        <f t="shared" ca="1" si="7"/>
        <v>Ventforet_Kofu</v>
      </c>
      <c r="C50" s="275" t="e">
        <f t="array" aca="1" ref="C50" ca="1">IF($AC50="Y",SUM(IF((INDIRECT($AB50&amp;"!J23:J200")=$E$1)*(INDIRECT($AB50&amp;"!I23:I200")="H")*(INDIRECT($AB50&amp;"!M23:M200")="W")*(INDIRECT($AB50&amp;"!E23:E200")=$AC50),1,0)/$Y50),"-")</f>
        <v>#DIV/0!</v>
      </c>
      <c r="D50" s="162" t="e">
        <f t="array" aca="1" ref="D50" ca="1">IF($AC50="Y",SUM(IF((INDIRECT($AB50&amp;"!J23:J200")=$E$1)*(INDIRECT($AB50&amp;"!I23:I200")="H")*(INDIRECT($AB50&amp;"!M23:M200")="D")*(INDIRECT($AB50&amp;"!E23:E200")=$AC50),1,0)/$Y50),"-")</f>
        <v>#DIV/0!</v>
      </c>
      <c r="E50" s="162" t="e">
        <f t="array" aca="1" ref="E50" ca="1">IF($AC50="Y",SUM(IF((INDIRECT($AB50&amp;"!J23:J200")=$E$1)*(INDIRECT($AB50&amp;"!I23:I200")="H")*(INDIRECT($AB50&amp;"!M23:M200")="L")*(INDIRECT($AB50&amp;"!E23:E200")=$AC50),1,0)/$Y50),"-")</f>
        <v>#DIV/0!</v>
      </c>
      <c r="F50" s="164">
        <f ca="1">VLOOKUP($B50,HiLo!$C$69:$AA$92,HiLo!I$65-1,FALSE)</f>
        <v>0</v>
      </c>
      <c r="G50" s="164">
        <f ca="1">VLOOKUP($B50,HiLo!$C$69:$AA$92,HiLo!J$65-1,FALSE)</f>
        <v>0</v>
      </c>
      <c r="H50" s="276">
        <f t="shared" ca="1" si="8"/>
        <v>0</v>
      </c>
      <c r="I50" s="276">
        <f t="shared" ca="1" si="9"/>
        <v>0</v>
      </c>
      <c r="J50" s="128">
        <f t="shared" ca="1" si="10"/>
        <v>0</v>
      </c>
      <c r="K50" s="275" t="e">
        <f t="array" aca="1" ref="K50" ca="1">IF($AC50="Y",SUM(IF((INDIRECT($AB50&amp;"!J23:J200")=$E$1)*(INDIRECT($AB50&amp;"!I23:I200")="A")*(INDIRECT($AB50&amp;"!M23:M200")="W")*(INDIRECT($AB50&amp;"!E23:E200")=$AC50),1,0)/$Z50),"-")</f>
        <v>#DIV/0!</v>
      </c>
      <c r="L50" s="162" t="e">
        <f t="array" aca="1" ref="L50" ca="1">IF($AC50="Y",SUM(IF((INDIRECT($AB50&amp;"!J23:J200")=$E$1)*(INDIRECT($AB50&amp;"!I23:I200")="A")*(INDIRECT($AB50&amp;"!M23:M200")="D")*(INDIRECT($AB50&amp;"!E23:E200")=$AC50),1,0)/$Z50),"-")</f>
        <v>#DIV/0!</v>
      </c>
      <c r="M50" s="162" t="e">
        <f t="array" aca="1" ref="M50" ca="1">IF($AC50="Y",SUM(IF((INDIRECT($AB50&amp;"!J23:J200")=$E$1)*(INDIRECT($AB50&amp;"!I23:I200")="A")*(INDIRECT($AB50&amp;"!M23:M200")="L")*(INDIRECT($AB50&amp;"!E23:E200")=$AC50),1,0)/$Z50),"-")</f>
        <v>#DIV/0!</v>
      </c>
      <c r="N50" s="164">
        <f ca="1">VLOOKUP($B50,HiLo!$C$69:$AA$92,HiLo!Q$65-1,FALSE)</f>
        <v>0</v>
      </c>
      <c r="O50" s="164">
        <f ca="1">VLOOKUP($B50,HiLo!$C$69:$AA$92,HiLo!R$65-1,FALSE)</f>
        <v>0</v>
      </c>
      <c r="P50" s="276">
        <f t="shared" ca="1" si="11"/>
        <v>0</v>
      </c>
      <c r="Q50" s="276">
        <f t="shared" ca="1" si="12"/>
        <v>0</v>
      </c>
      <c r="R50" s="301" t="e">
        <f t="array" aca="1" ref="R50" ca="1">IF($AC50="Y",SUM(IF((INDIRECT($AB50&amp;"!J23:J200")=$E$1)*(INDIRECT($AB50&amp;"!M23:M200")="W")*(INDIRECT($AB50&amp;"!E23:E200")=$AC50),1,0)/$AA50),"-")</f>
        <v>#DIV/0!</v>
      </c>
      <c r="S50" s="162" t="e">
        <f t="array" aca="1" ref="S50" ca="1">IF($AC50="Y",SUM(IF((INDIRECT($AB50&amp;"!J23:J200")=$E$1)*(INDIRECT($AB50&amp;"!M23:M200")="D")*(INDIRECT($AB50&amp;"!E23:E200")=$AC50),1,0)/$AA50),"-")</f>
        <v>#DIV/0!</v>
      </c>
      <c r="T50" s="162" t="e">
        <f t="array" aca="1" ref="T50" ca="1">IF($AC50="Y",SUM(IF((INDIRECT($AB50&amp;"!J23:J200")=$E$1)*(INDIRECT($AB50&amp;"!M23:M200")="L")*(INDIRECT($AB50&amp;"!E23:E200")=$AC50),1,0)/$AA50),"-")</f>
        <v>#DIV/0!</v>
      </c>
      <c r="U50" s="164">
        <f ca="1">VLOOKUP($B50,HiLo!$C$69:$AA$92,HiLo!Y$65-1,FALSE)</f>
        <v>0</v>
      </c>
      <c r="V50" s="164">
        <f ca="1">VLOOKUP($B50,HiLo!$C$69:$AA$92,HiLo!Z$65-1,FALSE)</f>
        <v>0</v>
      </c>
      <c r="W50" s="276">
        <f t="shared" ca="1" si="13"/>
        <v>0</v>
      </c>
      <c r="X50" s="166">
        <f t="shared" ca="1" si="14"/>
        <v>0</v>
      </c>
      <c r="Y50" s="300">
        <f t="array" aca="1" ref="Y50" ca="1">IF($AC50="Y",SUM(IF((INDIRECT($AB50&amp;"!J23:J200")=$E$1)*(INDIRECT($AB50&amp;"!I23:I200")="H")*(INDIRECT($AB50&amp;"!E23:E200")=$AC50)*(INDIRECT($AB50&amp;"!K23:K200")&lt;&gt;""),1,0)),"-")</f>
        <v>0</v>
      </c>
      <c r="Z50" s="300">
        <f t="array" aca="1" ref="Z50" ca="1">IF($AC50="Y",SUM(IF((INDIRECT($AB50&amp;"!J23:J200")=$E$1)*(INDIRECT($AB50&amp;"!I23:I200")="A")*(INDIRECT($AB50&amp;"!E23:E200")=$AC50)*(INDIRECT($AB50&amp;"!K23:K200")&lt;&gt;""),1,0)),"-")</f>
        <v>0</v>
      </c>
      <c r="AA50" s="300">
        <f t="shared" ca="1" si="15"/>
        <v>0</v>
      </c>
      <c r="AB50" s="3" t="str">
        <f ca="1">IF($AC50="Y",VLOOKUP(B50,Table!B:C,2,FALSE),"")</f>
        <v>Ventforet_Kofu</v>
      </c>
      <c r="AC50" s="105" t="str">
        <f ca="1">IF(B50="","",VLOOKUP(B50,Table!$B$38:$AO$61,Table!$AO$35-1,FALSE))</f>
        <v>Y</v>
      </c>
    </row>
    <row r="51" spans="1:29">
      <c r="A51" s="279">
        <f t="shared" si="7"/>
        <v>17</v>
      </c>
      <c r="B51" s="126" t="str">
        <f t="shared" ca="1" si="7"/>
        <v>Albirex_Niigata</v>
      </c>
      <c r="C51" s="275" t="e">
        <f t="array" aca="1" ref="C51" ca="1">IF($AC51="Y",SUM(IF((INDIRECT($AB51&amp;"!J23:J200")=$E$1)*(INDIRECT($AB51&amp;"!I23:I200")="H")*(INDIRECT($AB51&amp;"!M23:M200")="W")*(INDIRECT($AB51&amp;"!E23:E200")=$AC51),1,0)/$Y51),"-")</f>
        <v>#DIV/0!</v>
      </c>
      <c r="D51" s="162" t="e">
        <f t="array" aca="1" ref="D51" ca="1">IF($AC51="Y",SUM(IF((INDIRECT($AB51&amp;"!J23:J200")=$E$1)*(INDIRECT($AB51&amp;"!I23:I200")="H")*(INDIRECT($AB51&amp;"!M23:M200")="D")*(INDIRECT($AB51&amp;"!E23:E200")=$AC51),1,0)/$Y51),"-")</f>
        <v>#DIV/0!</v>
      </c>
      <c r="E51" s="162" t="e">
        <f t="array" aca="1" ref="E51" ca="1">IF($AC51="Y",SUM(IF((INDIRECT($AB51&amp;"!J23:J200")=$E$1)*(INDIRECT($AB51&amp;"!I23:I200")="H")*(INDIRECT($AB51&amp;"!M23:M200")="L")*(INDIRECT($AB51&amp;"!E23:E200")=$AC51),1,0)/$Y51),"-")</f>
        <v>#DIV/0!</v>
      </c>
      <c r="F51" s="164">
        <f ca="1">VLOOKUP($B51,HiLo!$C$69:$AA$92,HiLo!I$65-1,FALSE)</f>
        <v>0</v>
      </c>
      <c r="G51" s="164">
        <f ca="1">VLOOKUP($B51,HiLo!$C$69:$AA$92,HiLo!J$65-1,FALSE)</f>
        <v>0</v>
      </c>
      <c r="H51" s="276">
        <f t="shared" ca="1" si="8"/>
        <v>0</v>
      </c>
      <c r="I51" s="276">
        <f t="shared" ca="1" si="9"/>
        <v>0</v>
      </c>
      <c r="J51" s="128">
        <f t="shared" ca="1" si="10"/>
        <v>0</v>
      </c>
      <c r="K51" s="275" t="e">
        <f t="array" aca="1" ref="K51" ca="1">IF($AC51="Y",SUM(IF((INDIRECT($AB51&amp;"!J23:J200")=$E$1)*(INDIRECT($AB51&amp;"!I23:I200")="A")*(INDIRECT($AB51&amp;"!M23:M200")="W")*(INDIRECT($AB51&amp;"!E23:E200")=$AC51),1,0)/$Z51),"-")</f>
        <v>#DIV/0!</v>
      </c>
      <c r="L51" s="162" t="e">
        <f t="array" aca="1" ref="L51" ca="1">IF($AC51="Y",SUM(IF((INDIRECT($AB51&amp;"!J23:J200")=$E$1)*(INDIRECT($AB51&amp;"!I23:I200")="A")*(INDIRECT($AB51&amp;"!M23:M200")="D")*(INDIRECT($AB51&amp;"!E23:E200")=$AC51),1,0)/$Z51),"-")</f>
        <v>#DIV/0!</v>
      </c>
      <c r="M51" s="162" t="e">
        <f t="array" aca="1" ref="M51" ca="1">IF($AC51="Y",SUM(IF((INDIRECT($AB51&amp;"!J23:J200")=$E$1)*(INDIRECT($AB51&amp;"!I23:I200")="A")*(INDIRECT($AB51&amp;"!M23:M200")="L")*(INDIRECT($AB51&amp;"!E23:E200")=$AC51),1,0)/$Z51),"-")</f>
        <v>#DIV/0!</v>
      </c>
      <c r="N51" s="164">
        <f ca="1">VLOOKUP($B51,HiLo!$C$69:$AA$92,HiLo!Q$65-1,FALSE)</f>
        <v>0</v>
      </c>
      <c r="O51" s="164">
        <f ca="1">VLOOKUP($B51,HiLo!$C$69:$AA$92,HiLo!R$65-1,FALSE)</f>
        <v>0</v>
      </c>
      <c r="P51" s="276">
        <f t="shared" ca="1" si="11"/>
        <v>0</v>
      </c>
      <c r="Q51" s="276">
        <f t="shared" ca="1" si="12"/>
        <v>0</v>
      </c>
      <c r="R51" s="301" t="e">
        <f t="array" aca="1" ref="R51" ca="1">IF($AC51="Y",SUM(IF((INDIRECT($AB51&amp;"!J23:J200")=$E$1)*(INDIRECT($AB51&amp;"!M23:M200")="W")*(INDIRECT($AB51&amp;"!E23:E200")=$AC51),1,0)/$AA51),"-")</f>
        <v>#DIV/0!</v>
      </c>
      <c r="S51" s="162" t="e">
        <f t="array" aca="1" ref="S51" ca="1">IF($AC51="Y",SUM(IF((INDIRECT($AB51&amp;"!J23:J200")=$E$1)*(INDIRECT($AB51&amp;"!M23:M200")="D")*(INDIRECT($AB51&amp;"!E23:E200")=$AC51),1,0)/$AA51),"-")</f>
        <v>#DIV/0!</v>
      </c>
      <c r="T51" s="162" t="e">
        <f t="array" aca="1" ref="T51" ca="1">IF($AC51="Y",SUM(IF((INDIRECT($AB51&amp;"!J23:J200")=$E$1)*(INDIRECT($AB51&amp;"!M23:M200")="L")*(INDIRECT($AB51&amp;"!E23:E200")=$AC51),1,0)/$AA51),"-")</f>
        <v>#DIV/0!</v>
      </c>
      <c r="U51" s="164">
        <f ca="1">VLOOKUP($B51,HiLo!$C$69:$AA$92,HiLo!Y$65-1,FALSE)</f>
        <v>0</v>
      </c>
      <c r="V51" s="164">
        <f ca="1">VLOOKUP($B51,HiLo!$C$69:$AA$92,HiLo!Z$65-1,FALSE)</f>
        <v>0</v>
      </c>
      <c r="W51" s="276">
        <f t="shared" ca="1" si="13"/>
        <v>0</v>
      </c>
      <c r="X51" s="166">
        <f t="shared" ca="1" si="14"/>
        <v>0</v>
      </c>
      <c r="Y51" s="300">
        <f t="array" aca="1" ref="Y51" ca="1">IF($AC51="Y",SUM(IF((INDIRECT($AB51&amp;"!J23:J200")=$E$1)*(INDIRECT($AB51&amp;"!I23:I200")="H")*(INDIRECT($AB51&amp;"!E23:E200")=$AC51)*(INDIRECT($AB51&amp;"!K23:K200")&lt;&gt;""),1,0)),"-")</f>
        <v>0</v>
      </c>
      <c r="Z51" s="300">
        <f t="array" aca="1" ref="Z51" ca="1">IF($AC51="Y",SUM(IF((INDIRECT($AB51&amp;"!J23:J200")=$E$1)*(INDIRECT($AB51&amp;"!I23:I200")="A")*(INDIRECT($AB51&amp;"!E23:E200")=$AC51)*(INDIRECT($AB51&amp;"!K23:K200")&lt;&gt;""),1,0)),"-")</f>
        <v>0</v>
      </c>
      <c r="AA51" s="300">
        <f t="shared" ca="1" si="15"/>
        <v>0</v>
      </c>
      <c r="AB51" s="3" t="str">
        <f ca="1">IF($AC51="Y",VLOOKUP(B51,Table!B:C,2,FALSE),"")</f>
        <v>Albirex_Niigata</v>
      </c>
      <c r="AC51" s="105" t="str">
        <f ca="1">IF(B51="","",VLOOKUP(B51,Table!$B$38:$AO$61,Table!$AO$35-1,FALSE))</f>
        <v>Y</v>
      </c>
    </row>
    <row r="52" spans="1:29">
      <c r="A52" s="279">
        <f t="shared" si="7"/>
        <v>18</v>
      </c>
      <c r="B52" s="126" t="str">
        <f t="shared" ca="1" si="7"/>
        <v>Omiya_Ardija</v>
      </c>
      <c r="C52" s="275" t="e">
        <f t="array" aca="1" ref="C52" ca="1">IF($AC52="Y",SUM(IF((INDIRECT($AB52&amp;"!J23:J200")=$E$1)*(INDIRECT($AB52&amp;"!I23:I200")="H")*(INDIRECT($AB52&amp;"!M23:M200")="W")*(INDIRECT($AB52&amp;"!E23:E200")=$AC52),1,0)/$Y52),"-")</f>
        <v>#DIV/0!</v>
      </c>
      <c r="D52" s="162" t="e">
        <f t="array" aca="1" ref="D52" ca="1">IF($AC52="Y",SUM(IF((INDIRECT($AB52&amp;"!J23:J200")=$E$1)*(INDIRECT($AB52&amp;"!I23:I200")="H")*(INDIRECT($AB52&amp;"!M23:M200")="D")*(INDIRECT($AB52&amp;"!E23:E200")=$AC52),1,0)/$Y52),"-")</f>
        <v>#DIV/0!</v>
      </c>
      <c r="E52" s="162" t="e">
        <f t="array" aca="1" ref="E52" ca="1">IF($AC52="Y",SUM(IF((INDIRECT($AB52&amp;"!J23:J200")=$E$1)*(INDIRECT($AB52&amp;"!I23:I200")="H")*(INDIRECT($AB52&amp;"!M23:M200")="L")*(INDIRECT($AB52&amp;"!E23:E200")=$AC52),1,0)/$Y52),"-")</f>
        <v>#DIV/0!</v>
      </c>
      <c r="F52" s="164">
        <f ca="1">VLOOKUP($B52,HiLo!$C$69:$AA$92,HiLo!I$65-1,FALSE)</f>
        <v>0</v>
      </c>
      <c r="G52" s="164">
        <f ca="1">VLOOKUP($B52,HiLo!$C$69:$AA$92,HiLo!J$65-1,FALSE)</f>
        <v>0</v>
      </c>
      <c r="H52" s="276">
        <f t="shared" ca="1" si="8"/>
        <v>0</v>
      </c>
      <c r="I52" s="276">
        <f t="shared" ca="1" si="9"/>
        <v>0</v>
      </c>
      <c r="J52" s="128">
        <f t="shared" ca="1" si="10"/>
        <v>0</v>
      </c>
      <c r="K52" s="275" t="e">
        <f t="array" aca="1" ref="K52" ca="1">IF($AC52="Y",SUM(IF((INDIRECT($AB52&amp;"!J23:J200")=$E$1)*(INDIRECT($AB52&amp;"!I23:I200")="A")*(INDIRECT($AB52&amp;"!M23:M200")="W")*(INDIRECT($AB52&amp;"!E23:E200")=$AC52),1,0)/$Z52),"-")</f>
        <v>#DIV/0!</v>
      </c>
      <c r="L52" s="162" t="e">
        <f t="array" aca="1" ref="L52" ca="1">IF($AC52="Y",SUM(IF((INDIRECT($AB52&amp;"!J23:J200")=$E$1)*(INDIRECT($AB52&amp;"!I23:I200")="A")*(INDIRECT($AB52&amp;"!M23:M200")="D")*(INDIRECT($AB52&amp;"!E23:E200")=$AC52),1,0)/$Z52),"-")</f>
        <v>#DIV/0!</v>
      </c>
      <c r="M52" s="162" t="e">
        <f t="array" aca="1" ref="M52" ca="1">IF($AC52="Y",SUM(IF((INDIRECT($AB52&amp;"!J23:J200")=$E$1)*(INDIRECT($AB52&amp;"!I23:I200")="A")*(INDIRECT($AB52&amp;"!M23:M200")="L")*(INDIRECT($AB52&amp;"!E23:E200")=$AC52),1,0)/$Z52),"-")</f>
        <v>#DIV/0!</v>
      </c>
      <c r="N52" s="164">
        <f ca="1">VLOOKUP($B52,HiLo!$C$69:$AA$92,HiLo!Q$65-1,FALSE)</f>
        <v>0</v>
      </c>
      <c r="O52" s="164">
        <f ca="1">VLOOKUP($B52,HiLo!$C$69:$AA$92,HiLo!R$65-1,FALSE)</f>
        <v>0</v>
      </c>
      <c r="P52" s="276">
        <f t="shared" ca="1" si="11"/>
        <v>0</v>
      </c>
      <c r="Q52" s="276">
        <f t="shared" ca="1" si="12"/>
        <v>0</v>
      </c>
      <c r="R52" s="301" t="e">
        <f t="array" aca="1" ref="R52" ca="1">IF($AC52="Y",SUM(IF((INDIRECT($AB52&amp;"!J23:J200")=$E$1)*(INDIRECT($AB52&amp;"!M23:M200")="W")*(INDIRECT($AB52&amp;"!E23:E200")=$AC52),1,0)/$AA52),"-")</f>
        <v>#DIV/0!</v>
      </c>
      <c r="S52" s="162" t="e">
        <f t="array" aca="1" ref="S52" ca="1">IF($AC52="Y",SUM(IF((INDIRECT($AB52&amp;"!J23:J200")=$E$1)*(INDIRECT($AB52&amp;"!M23:M200")="D")*(INDIRECT($AB52&amp;"!E23:E200")=$AC52),1,0)/$AA52),"-")</f>
        <v>#DIV/0!</v>
      </c>
      <c r="T52" s="162" t="e">
        <f t="array" aca="1" ref="T52" ca="1">IF($AC52="Y",SUM(IF((INDIRECT($AB52&amp;"!J23:J200")=$E$1)*(INDIRECT($AB52&amp;"!M23:M200")="L")*(INDIRECT($AB52&amp;"!E23:E200")=$AC52),1,0)/$AA52),"-")</f>
        <v>#DIV/0!</v>
      </c>
      <c r="U52" s="164">
        <f ca="1">VLOOKUP($B52,HiLo!$C$69:$AA$92,HiLo!Y$65-1,FALSE)</f>
        <v>0</v>
      </c>
      <c r="V52" s="164">
        <f ca="1">VLOOKUP($B52,HiLo!$C$69:$AA$92,HiLo!Z$65-1,FALSE)</f>
        <v>0</v>
      </c>
      <c r="W52" s="276">
        <f t="shared" ca="1" si="13"/>
        <v>0</v>
      </c>
      <c r="X52" s="166">
        <f t="shared" ca="1" si="14"/>
        <v>0</v>
      </c>
      <c r="Y52" s="300">
        <f t="array" aca="1" ref="Y52" ca="1">IF($AC52="Y",SUM(IF((INDIRECT($AB52&amp;"!J23:J200")=$E$1)*(INDIRECT($AB52&amp;"!I23:I200")="H")*(INDIRECT($AB52&amp;"!E23:E200")=$AC52)*(INDIRECT($AB52&amp;"!K23:K200")&lt;&gt;""),1,0)),"-")</f>
        <v>0</v>
      </c>
      <c r="Z52" s="300">
        <f t="array" aca="1" ref="Z52" ca="1">IF($AC52="Y",SUM(IF((INDIRECT($AB52&amp;"!J23:J200")=$E$1)*(INDIRECT($AB52&amp;"!I23:I200")="A")*(INDIRECT($AB52&amp;"!E23:E200")=$AC52)*(INDIRECT($AB52&amp;"!K23:K200")&lt;&gt;""),1,0)),"-")</f>
        <v>0</v>
      </c>
      <c r="AA52" s="300">
        <f t="shared" ca="1" si="15"/>
        <v>0</v>
      </c>
      <c r="AB52" s="3" t="str">
        <f ca="1">IF($AC52="Y",VLOOKUP(B52,Table!B:C,2,FALSE),"")</f>
        <v>Omiya_Ardija</v>
      </c>
      <c r="AC52" s="105" t="str">
        <f ca="1">IF(B52="","",VLOOKUP(B52,Table!$B$38:$AO$61,Table!$AO$35-1,FALSE))</f>
        <v>Y</v>
      </c>
    </row>
    <row r="53" spans="1:29">
      <c r="A53" s="279">
        <f t="shared" si="7"/>
        <v>19</v>
      </c>
      <c r="B53" s="126" t="str">
        <f t="shared" si="7"/>
        <v/>
      </c>
      <c r="C53" s="275" t="str">
        <f t="array" aca="1" ref="C53" ca="1">IF($AC53="Y",SUM(IF((INDIRECT($AB53&amp;"!J23:J200")=$E$1)*(INDIRECT($AB53&amp;"!I23:I200")="H")*(INDIRECT($AB53&amp;"!M23:M200")="W")*(INDIRECT($AB53&amp;"!E23:E200")=$AC53),1,0)/$Y53),"-")</f>
        <v>-</v>
      </c>
      <c r="D53" s="162" t="str">
        <f t="array" aca="1" ref="D53" ca="1">IF($AC53="Y",SUM(IF((INDIRECT($AB53&amp;"!J23:J200")=$E$1)*(INDIRECT($AB53&amp;"!I23:I200")="H")*(INDIRECT($AB53&amp;"!M23:M200")="D")*(INDIRECT($AB53&amp;"!E23:E200")=$AC53),1,0)/$Y53),"-")</f>
        <v>-</v>
      </c>
      <c r="E53" s="162" t="str">
        <f t="array" aca="1" ref="E53" ca="1">IF($AC53="Y",SUM(IF((INDIRECT($AB53&amp;"!J23:J200")=$E$1)*(INDIRECT($AB53&amp;"!I23:I200")="H")*(INDIRECT($AB53&amp;"!M23:M200")="L")*(INDIRECT($AB53&amp;"!E23:E200")=$AC53),1,0)/$Y53),"-")</f>
        <v>-</v>
      </c>
      <c r="F53" s="164" t="str">
        <f ca="1">VLOOKUP($B53,HiLo!$C$69:$AA$92,HiLo!I$65-1,FALSE)</f>
        <v>-</v>
      </c>
      <c r="G53" s="164" t="str">
        <f ca="1">VLOOKUP($B53,HiLo!$C$69:$AA$92,HiLo!J$65-1,FALSE)</f>
        <v>-</v>
      </c>
      <c r="H53" s="276" t="str">
        <f t="shared" si="8"/>
        <v>-</v>
      </c>
      <c r="I53" s="276" t="str">
        <f t="shared" si="9"/>
        <v>-</v>
      </c>
      <c r="J53" s="128" t="str">
        <f t="shared" si="10"/>
        <v>-</v>
      </c>
      <c r="K53" s="275" t="str">
        <f t="array" aca="1" ref="K53" ca="1">IF($AC53="Y",SUM(IF((INDIRECT($AB53&amp;"!J23:J200")=$E$1)*(INDIRECT($AB53&amp;"!I23:I200")="A")*(INDIRECT($AB53&amp;"!M23:M200")="W")*(INDIRECT($AB53&amp;"!E23:E200")=$AC53),1,0)/$Z53),"-")</f>
        <v>-</v>
      </c>
      <c r="L53" s="162" t="str">
        <f t="array" aca="1" ref="L53" ca="1">IF($AC53="Y",SUM(IF((INDIRECT($AB53&amp;"!J23:J200")=$E$1)*(INDIRECT($AB53&amp;"!I23:I200")="A")*(INDIRECT($AB53&amp;"!M23:M200")="D")*(INDIRECT($AB53&amp;"!E23:E200")=$AC53),1,0)/$Z53),"-")</f>
        <v>-</v>
      </c>
      <c r="M53" s="162" t="str">
        <f t="array" aca="1" ref="M53" ca="1">IF($AC53="Y",SUM(IF((INDIRECT($AB53&amp;"!J23:J200")=$E$1)*(INDIRECT($AB53&amp;"!I23:I200")="A")*(INDIRECT($AB53&amp;"!M23:M200")="L")*(INDIRECT($AB53&amp;"!E23:E200")=$AC53),1,0)/$Z53),"-")</f>
        <v>-</v>
      </c>
      <c r="N53" s="164" t="str">
        <f ca="1">VLOOKUP($B53,HiLo!$C$69:$AA$92,HiLo!Q$65-1,FALSE)</f>
        <v>-</v>
      </c>
      <c r="O53" s="164" t="str">
        <f ca="1">VLOOKUP($B53,HiLo!$C$69:$AA$92,HiLo!R$65-1,FALSE)</f>
        <v>-</v>
      </c>
      <c r="P53" s="276" t="str">
        <f t="shared" si="11"/>
        <v>-</v>
      </c>
      <c r="Q53" s="276" t="str">
        <f t="shared" si="12"/>
        <v>-</v>
      </c>
      <c r="R53" s="301" t="str">
        <f t="array" aca="1" ref="R53" ca="1">IF($AC53="Y",SUM(IF((INDIRECT($AB53&amp;"!J23:J200")=$E$1)*(INDIRECT($AB53&amp;"!M23:M200")="W")*(INDIRECT($AB53&amp;"!E23:E200")=$AC53),1,0)/$AA53),"-")</f>
        <v>-</v>
      </c>
      <c r="S53" s="162" t="str">
        <f t="array" aca="1" ref="S53" ca="1">IF($AC53="Y",SUM(IF((INDIRECT($AB53&amp;"!J23:J200")=$E$1)*(INDIRECT($AB53&amp;"!M23:M200")="D")*(INDIRECT($AB53&amp;"!E23:E200")=$AC53),1,0)/$AA53),"-")</f>
        <v>-</v>
      </c>
      <c r="T53" s="162" t="str">
        <f t="array" aca="1" ref="T53" ca="1">IF($AC53="Y",SUM(IF((INDIRECT($AB53&amp;"!J23:J200")=$E$1)*(INDIRECT($AB53&amp;"!M23:M200")="L")*(INDIRECT($AB53&amp;"!E23:E200")=$AC53),1,0)/$AA53),"-")</f>
        <v>-</v>
      </c>
      <c r="U53" s="164" t="str">
        <f ca="1">VLOOKUP($B53,HiLo!$C$69:$AA$92,HiLo!Y$65-1,FALSE)</f>
        <v>-</v>
      </c>
      <c r="V53" s="164" t="str">
        <f ca="1">VLOOKUP($B53,HiLo!$C$69:$AA$92,HiLo!Z$65-1,FALSE)</f>
        <v>-</v>
      </c>
      <c r="W53" s="276" t="str">
        <f t="shared" si="13"/>
        <v>-</v>
      </c>
      <c r="X53" s="166" t="str">
        <f t="shared" si="14"/>
        <v>-</v>
      </c>
      <c r="Y53" s="300" t="str">
        <f t="array" aca="1" ref="Y53" ca="1">IF($AC53="Y",SUM(IF((INDIRECT($AB53&amp;"!J23:J200")=$E$1)*(INDIRECT($AB53&amp;"!I23:I200")="H")*(INDIRECT($AB53&amp;"!E23:E200")=$AC53)*(INDIRECT($AB53&amp;"!K23:K200")&lt;&gt;""),1,0)),"-")</f>
        <v>-</v>
      </c>
      <c r="Z53" s="300" t="str">
        <f t="array" aca="1" ref="Z53" ca="1">IF($AC53="Y",SUM(IF((INDIRECT($AB53&amp;"!J23:J200")=$E$1)*(INDIRECT($AB53&amp;"!I23:I200")="A")*(INDIRECT($AB53&amp;"!E23:E200")=$AC53)*(INDIRECT($AB53&amp;"!K23:K200")&lt;&gt;""),1,0)),"-")</f>
        <v>-</v>
      </c>
      <c r="AA53" s="300" t="str">
        <f t="shared" si="15"/>
        <v>-</v>
      </c>
      <c r="AB53" s="3" t="str">
        <f>IF($AC53="Y",VLOOKUP(B53,Table!B:C,2,FALSE),"")</f>
        <v/>
      </c>
      <c r="AC53" s="105" t="str">
        <f>IF(B53="","",VLOOKUP(B53,Table!$B$38:$AO$61,Table!$AO$35-1,FALSE))</f>
        <v/>
      </c>
    </row>
    <row r="54" spans="1:29" ht="13.5" thickBot="1">
      <c r="A54" s="279">
        <f t="shared" si="7"/>
        <v>20</v>
      </c>
      <c r="B54" s="126" t="str">
        <f t="shared" si="7"/>
        <v/>
      </c>
      <c r="C54" s="275" t="str">
        <f t="array" aca="1" ref="C54" ca="1">IF($AC54="Y",SUM(IF((INDIRECT($AB54&amp;"!J23:J200")=$E$1)*(INDIRECT($AB54&amp;"!I23:I200")="H")*(INDIRECT($AB54&amp;"!M23:M200")="W")*(INDIRECT($AB54&amp;"!E23:E200")=$AC54),1,0)/$Y54),"-")</f>
        <v>-</v>
      </c>
      <c r="D54" s="162" t="str">
        <f t="array" aca="1" ref="D54" ca="1">IF($AC54="Y",SUM(IF((INDIRECT($AB54&amp;"!J23:J200")=$E$1)*(INDIRECT($AB54&amp;"!I23:I200")="H")*(INDIRECT($AB54&amp;"!M23:M200")="D")*(INDIRECT($AB54&amp;"!E23:E200")=$AC54),1,0)/$Y54),"-")</f>
        <v>-</v>
      </c>
      <c r="E54" s="162" t="str">
        <f t="array" aca="1" ref="E54" ca="1">IF($AC54="Y",SUM(IF((INDIRECT($AB54&amp;"!J23:J200")=$E$1)*(INDIRECT($AB54&amp;"!I23:I200")="H")*(INDIRECT($AB54&amp;"!M23:M200")="L")*(INDIRECT($AB54&amp;"!E23:E200")=$AC54),1,0)/$Y54),"-")</f>
        <v>-</v>
      </c>
      <c r="F54" s="164" t="str">
        <f ca="1">VLOOKUP($B54,HiLo!$C$69:$AA$92,HiLo!I$65-1,FALSE)</f>
        <v>-</v>
      </c>
      <c r="G54" s="164" t="str">
        <f ca="1">VLOOKUP($B54,HiLo!$C$69:$AA$92,HiLo!J$65-1,FALSE)</f>
        <v>-</v>
      </c>
      <c r="H54" s="276" t="str">
        <f t="shared" si="8"/>
        <v>-</v>
      </c>
      <c r="I54" s="276" t="str">
        <f t="shared" si="9"/>
        <v>-</v>
      </c>
      <c r="J54" s="128" t="str">
        <f t="shared" si="10"/>
        <v>-</v>
      </c>
      <c r="K54" s="275" t="str">
        <f t="array" aca="1" ref="K54" ca="1">IF($AC54="Y",SUM(IF((INDIRECT($AB54&amp;"!J23:J200")=$E$1)*(INDIRECT($AB54&amp;"!I23:I200")="A")*(INDIRECT($AB54&amp;"!M23:M200")="W")*(INDIRECT($AB54&amp;"!E23:E200")=$AC54),1,0)/$Z54),"-")</f>
        <v>-</v>
      </c>
      <c r="L54" s="162" t="str">
        <f t="array" aca="1" ref="L54" ca="1">IF($AC54="Y",SUM(IF((INDIRECT($AB54&amp;"!J23:J200")=$E$1)*(INDIRECT($AB54&amp;"!I23:I200")="A")*(INDIRECT($AB54&amp;"!M23:M200")="D")*(INDIRECT($AB54&amp;"!E23:E200")=$AC54),1,0)/$Z54),"-")</f>
        <v>-</v>
      </c>
      <c r="M54" s="162" t="str">
        <f t="array" aca="1" ref="M54" ca="1">IF($AC54="Y",SUM(IF((INDIRECT($AB54&amp;"!J23:J200")=$E$1)*(INDIRECT($AB54&amp;"!I23:I200")="A")*(INDIRECT($AB54&amp;"!M23:M200")="L")*(INDIRECT($AB54&amp;"!E23:E200")=$AC54),1,0)/$Z54),"-")</f>
        <v>-</v>
      </c>
      <c r="N54" s="164" t="str">
        <f ca="1">VLOOKUP($B54,HiLo!$C$69:$AA$92,HiLo!Q$65-1,FALSE)</f>
        <v>-</v>
      </c>
      <c r="O54" s="164" t="str">
        <f ca="1">VLOOKUP($B54,HiLo!$C$69:$AA$92,HiLo!R$65-1,FALSE)</f>
        <v>-</v>
      </c>
      <c r="P54" s="276" t="str">
        <f t="shared" si="11"/>
        <v>-</v>
      </c>
      <c r="Q54" s="276" t="str">
        <f t="shared" si="12"/>
        <v>-</v>
      </c>
      <c r="R54" s="301" t="str">
        <f t="array" aca="1" ref="R54" ca="1">IF($AC54="Y",SUM(IF((INDIRECT($AB54&amp;"!J23:J200")=$E$1)*(INDIRECT($AB54&amp;"!M23:M200")="W")*(INDIRECT($AB54&amp;"!E23:E200")=$AC54),1,0)/$AA54),"-")</f>
        <v>-</v>
      </c>
      <c r="S54" s="162" t="str">
        <f t="array" aca="1" ref="S54" ca="1">IF($AC54="Y",SUM(IF((INDIRECT($AB54&amp;"!J23:J200")=$E$1)*(INDIRECT($AB54&amp;"!M23:M200")="D")*(INDIRECT($AB54&amp;"!E23:E200")=$AC54),1,0)/$AA54),"-")</f>
        <v>-</v>
      </c>
      <c r="T54" s="162" t="str">
        <f t="array" aca="1" ref="T54" ca="1">IF($AC54="Y",SUM(IF((INDIRECT($AB54&amp;"!J23:J200")=$E$1)*(INDIRECT($AB54&amp;"!M23:M200")="L")*(INDIRECT($AB54&amp;"!E23:E200")=$AC54),1,0)/$AA54),"-")</f>
        <v>-</v>
      </c>
      <c r="U54" s="164" t="str">
        <f ca="1">VLOOKUP($B54,HiLo!$C$69:$AA$92,HiLo!Y$65-1,FALSE)</f>
        <v>-</v>
      </c>
      <c r="V54" s="164" t="str">
        <f ca="1">VLOOKUP($B54,HiLo!$C$69:$AA$92,HiLo!Z$65-1,FALSE)</f>
        <v>-</v>
      </c>
      <c r="W54" s="276" t="str">
        <f t="shared" si="13"/>
        <v>-</v>
      </c>
      <c r="X54" s="166" t="str">
        <f t="shared" si="14"/>
        <v>-</v>
      </c>
      <c r="Y54" s="300" t="str">
        <f t="array" aca="1" ref="Y54" ca="1">IF($AC54="Y",SUM(IF((INDIRECT($AB54&amp;"!J23:J200")=$E$1)*(INDIRECT($AB54&amp;"!I23:I200")="H")*(INDIRECT($AB54&amp;"!E23:E200")=$AC54)*(INDIRECT($AB54&amp;"!K23:K200")&lt;&gt;""),1,0)),"-")</f>
        <v>-</v>
      </c>
      <c r="Z54" s="300" t="str">
        <f t="array" aca="1" ref="Z54" ca="1">IF($AC54="Y",SUM(IF((INDIRECT($AB54&amp;"!J23:J200")=$E$1)*(INDIRECT($AB54&amp;"!I23:I200")="A")*(INDIRECT($AB54&amp;"!E23:E200")=$AC54)*(INDIRECT($AB54&amp;"!K23:K200")&lt;&gt;""),1,0)),"-")</f>
        <v>-</v>
      </c>
      <c r="AA54" s="300" t="str">
        <f t="shared" si="15"/>
        <v>-</v>
      </c>
      <c r="AB54" s="3" t="str">
        <f>IF($AC54="Y",VLOOKUP(B54,Table!B:C,2,FALSE),"")</f>
        <v/>
      </c>
      <c r="AC54" s="105" t="str">
        <f>IF(B54="","",VLOOKUP(B54,Table!$B$38:$AO$61,Table!$AO$35-1,FALSE))</f>
        <v/>
      </c>
    </row>
    <row r="55" spans="1:29" hidden="1">
      <c r="A55" s="279">
        <f t="shared" si="7"/>
        <v>21</v>
      </c>
      <c r="B55" s="126" t="str">
        <f t="shared" si="7"/>
        <v/>
      </c>
      <c r="C55" s="275" t="str">
        <f t="array" aca="1" ref="C55" ca="1">IF($AC55="Y",SUM(IF((INDIRECT($AB55&amp;"!J23:J200")=$E$1)*(INDIRECT($AB55&amp;"!I23:I200")="H")*(INDIRECT($AB55&amp;"!M23:M200")="W")*(INDIRECT($AB55&amp;"!E23:E200")=$AC55),1,0)/$Y55),"-")</f>
        <v>-</v>
      </c>
      <c r="D55" s="162" t="str">
        <f t="array" aca="1" ref="D55" ca="1">IF($AC55="Y",SUM(IF((INDIRECT($AB55&amp;"!J23:J200")=$E$1)*(INDIRECT($AB55&amp;"!I23:I200")="H")*(INDIRECT($AB55&amp;"!M23:M200")="D")*(INDIRECT($AB55&amp;"!E23:E200")=$AC55),1,0)/$Y55),"-")</f>
        <v>-</v>
      </c>
      <c r="E55" s="162" t="str">
        <f t="array" aca="1" ref="E55" ca="1">IF($AC55="Y",SUM(IF((INDIRECT($AB55&amp;"!J23:J200")=$E$1)*(INDIRECT($AB55&amp;"!I23:I200")="H")*(INDIRECT($AB55&amp;"!M23:M200")="L")*(INDIRECT($AB55&amp;"!E23:E200")=$AC55),1,0)/$Y55),"-")</f>
        <v>-</v>
      </c>
      <c r="F55" s="164" t="str">
        <f ca="1">VLOOKUP($B55,HiLo!$C$69:$AA$92,HiLo!I$65-1,FALSE)</f>
        <v>-</v>
      </c>
      <c r="G55" s="164" t="str">
        <f ca="1">VLOOKUP($B55,HiLo!$C$69:$AA$92,HiLo!J$65-1,FALSE)</f>
        <v>-</v>
      </c>
      <c r="H55" s="276" t="str">
        <f t="shared" si="8"/>
        <v>-</v>
      </c>
      <c r="I55" s="276" t="str">
        <f t="shared" si="9"/>
        <v>-</v>
      </c>
      <c r="J55" s="128" t="str">
        <f t="shared" si="10"/>
        <v>-</v>
      </c>
      <c r="K55" s="275" t="str">
        <f t="array" aca="1" ref="K55" ca="1">IF($AC55="Y",SUM(IF((INDIRECT($AB55&amp;"!J23:J200")=$E$1)*(INDIRECT($AB55&amp;"!I23:I200")="A")*(INDIRECT($AB55&amp;"!M23:M200")="W")*(INDIRECT($AB55&amp;"!E23:E200")=$AC55),1,0)/$Z55),"-")</f>
        <v>-</v>
      </c>
      <c r="L55" s="162" t="str">
        <f t="array" aca="1" ref="L55" ca="1">IF($AC55="Y",SUM(IF((INDIRECT($AB55&amp;"!J23:J200")=$E$1)*(INDIRECT($AB55&amp;"!I23:I200")="A")*(INDIRECT($AB55&amp;"!M23:M200")="D")*(INDIRECT($AB55&amp;"!E23:E200")=$AC55),1,0)/$Z55),"-")</f>
        <v>-</v>
      </c>
      <c r="M55" s="162" t="str">
        <f t="array" aca="1" ref="M55" ca="1">IF($AC55="Y",SUM(IF((INDIRECT($AB55&amp;"!J23:J200")=$E$1)*(INDIRECT($AB55&amp;"!I23:I200")="A")*(INDIRECT($AB55&amp;"!M23:M200")="L")*(INDIRECT($AB55&amp;"!E23:E200")=$AC55),1,0)/$Z55),"-")</f>
        <v>-</v>
      </c>
      <c r="N55" s="164" t="str">
        <f ca="1">VLOOKUP($B55,HiLo!$C$69:$AA$92,HiLo!Q$65-1,FALSE)</f>
        <v>-</v>
      </c>
      <c r="O55" s="164" t="str">
        <f ca="1">VLOOKUP($B55,HiLo!$C$69:$AA$92,HiLo!R$65-1,FALSE)</f>
        <v>-</v>
      </c>
      <c r="P55" s="276" t="str">
        <f t="shared" si="11"/>
        <v>-</v>
      </c>
      <c r="Q55" s="276" t="str">
        <f t="shared" si="12"/>
        <v>-</v>
      </c>
      <c r="R55" s="301" t="str">
        <f t="array" aca="1" ref="R55" ca="1">IF($AC55="Y",SUM(IF((INDIRECT($AB55&amp;"!J23:J200")=$E$1)*(INDIRECT($AB55&amp;"!M23:M200")="W")*(INDIRECT($AB55&amp;"!E23:E200")=$AC55),1,0)/$AA55),"-")</f>
        <v>-</v>
      </c>
      <c r="S55" s="162" t="str">
        <f t="array" aca="1" ref="S55" ca="1">IF($AC55="Y",SUM(IF((INDIRECT($AB55&amp;"!J23:J200")=$E$1)*(INDIRECT($AB55&amp;"!M23:M200")="D")*(INDIRECT($AB55&amp;"!E23:E200")=$AC55),1,0)/$AA55),"-")</f>
        <v>-</v>
      </c>
      <c r="T55" s="162" t="str">
        <f t="array" aca="1" ref="T55" ca="1">IF($AC55="Y",SUM(IF((INDIRECT($AB55&amp;"!J23:J200")=$E$1)*(INDIRECT($AB55&amp;"!M23:M200")="L")*(INDIRECT($AB55&amp;"!E23:E200")=$AC55),1,0)/$AA55),"-")</f>
        <v>-</v>
      </c>
      <c r="U55" s="164" t="str">
        <f ca="1">VLOOKUP($B55,HiLo!$C$69:$AA$92,HiLo!Y$65-1,FALSE)</f>
        <v>-</v>
      </c>
      <c r="V55" s="164" t="str">
        <f ca="1">VLOOKUP($B55,HiLo!$C$69:$AA$92,HiLo!Z$65-1,FALSE)</f>
        <v>-</v>
      </c>
      <c r="W55" s="276" t="str">
        <f t="shared" si="13"/>
        <v>-</v>
      </c>
      <c r="X55" s="166" t="str">
        <f t="shared" si="14"/>
        <v>-</v>
      </c>
      <c r="Y55" s="300" t="str">
        <f t="array" aca="1" ref="Y55" ca="1">IF($AC55="Y",SUM(IF((INDIRECT($AB55&amp;"!J23:J200")=$E$1)*(INDIRECT($AB55&amp;"!I23:I200")="H")*(INDIRECT($AB55&amp;"!E23:E200")=$AC55)*(INDIRECT($AB55&amp;"!K23:K200")&lt;&gt;""),1,0)),"-")</f>
        <v>-</v>
      </c>
      <c r="Z55" s="300" t="str">
        <f t="array" aca="1" ref="Z55" ca="1">IF($AC55="Y",SUM(IF((INDIRECT($AB55&amp;"!J23:J200")=$E$1)*(INDIRECT($AB55&amp;"!I23:I200")="A")*(INDIRECT($AB55&amp;"!E23:E200")=$AC55)*(INDIRECT($AB55&amp;"!K23:K200")&lt;&gt;""),1,0)),"-")</f>
        <v>-</v>
      </c>
      <c r="AA55" s="300" t="str">
        <f t="shared" si="15"/>
        <v>-</v>
      </c>
      <c r="AB55" s="3" t="str">
        <f>IF($AC55="Y",VLOOKUP(B55,Table!B:C,2,FALSE),"")</f>
        <v/>
      </c>
      <c r="AC55" s="105" t="str">
        <f>IF(B55="","",VLOOKUP(B55,Table!$B$38:$AO$61,Table!$AO$35-1,FALSE))</f>
        <v/>
      </c>
    </row>
    <row r="56" spans="1:29" hidden="1">
      <c r="A56" s="279">
        <f t="shared" si="7"/>
        <v>22</v>
      </c>
      <c r="B56" s="126" t="str">
        <f t="shared" si="7"/>
        <v/>
      </c>
      <c r="C56" s="275" t="str">
        <f t="array" aca="1" ref="C56" ca="1">IF($AC56="Y",SUM(IF((INDIRECT($AB56&amp;"!J23:J200")=$E$1)*(INDIRECT($AB56&amp;"!I23:I200")="H")*(INDIRECT($AB56&amp;"!M23:M200")="W")*(INDIRECT($AB56&amp;"!E23:E200")=$AC56),1,0)/$Y56),"-")</f>
        <v>-</v>
      </c>
      <c r="D56" s="162" t="str">
        <f t="array" aca="1" ref="D56" ca="1">IF($AC56="Y",SUM(IF((INDIRECT($AB56&amp;"!J23:J200")=$E$1)*(INDIRECT($AB56&amp;"!I23:I200")="H")*(INDIRECT($AB56&amp;"!M23:M200")="D")*(INDIRECT($AB56&amp;"!E23:E200")=$AC56),1,0)/$Y56),"-")</f>
        <v>-</v>
      </c>
      <c r="E56" s="162" t="str">
        <f t="array" aca="1" ref="E56" ca="1">IF($AC56="Y",SUM(IF((INDIRECT($AB56&amp;"!J23:J200")=$E$1)*(INDIRECT($AB56&amp;"!I23:I200")="H")*(INDIRECT($AB56&amp;"!M23:M200")="L")*(INDIRECT($AB56&amp;"!E23:E200")=$AC56),1,0)/$Y56),"-")</f>
        <v>-</v>
      </c>
      <c r="F56" s="164" t="str">
        <f ca="1">VLOOKUP($B56,HiLo!$C$69:$AA$92,HiLo!I$65-1,FALSE)</f>
        <v>-</v>
      </c>
      <c r="G56" s="164" t="str">
        <f ca="1">VLOOKUP($B56,HiLo!$C$69:$AA$92,HiLo!J$65-1,FALSE)</f>
        <v>-</v>
      </c>
      <c r="H56" s="276" t="str">
        <f t="shared" si="8"/>
        <v>-</v>
      </c>
      <c r="I56" s="276" t="str">
        <f t="shared" si="9"/>
        <v>-</v>
      </c>
      <c r="J56" s="128" t="str">
        <f t="shared" si="10"/>
        <v>-</v>
      </c>
      <c r="K56" s="275" t="str">
        <f t="array" aca="1" ref="K56" ca="1">IF($AC56="Y",SUM(IF((INDIRECT($AB56&amp;"!J23:J200")=$E$1)*(INDIRECT($AB56&amp;"!I23:I200")="A")*(INDIRECT($AB56&amp;"!M23:M200")="W")*(INDIRECT($AB56&amp;"!E23:E200")=$AC56),1,0)/$Z56),"-")</f>
        <v>-</v>
      </c>
      <c r="L56" s="162" t="str">
        <f t="array" aca="1" ref="L56" ca="1">IF($AC56="Y",SUM(IF((INDIRECT($AB56&amp;"!J23:J200")=$E$1)*(INDIRECT($AB56&amp;"!I23:I200")="A")*(INDIRECT($AB56&amp;"!M23:M200")="D")*(INDIRECT($AB56&amp;"!E23:E200")=$AC56),1,0)/$Z56),"-")</f>
        <v>-</v>
      </c>
      <c r="M56" s="162" t="str">
        <f t="array" aca="1" ref="M56" ca="1">IF($AC56="Y",SUM(IF((INDIRECT($AB56&amp;"!J23:J200")=$E$1)*(INDIRECT($AB56&amp;"!I23:I200")="A")*(INDIRECT($AB56&amp;"!M23:M200")="L")*(INDIRECT($AB56&amp;"!E23:E200")=$AC56),1,0)/$Z56),"-")</f>
        <v>-</v>
      </c>
      <c r="N56" s="164" t="str">
        <f ca="1">VLOOKUP($B56,HiLo!$C$69:$AA$92,HiLo!Q$65-1,FALSE)</f>
        <v>-</v>
      </c>
      <c r="O56" s="164" t="str">
        <f ca="1">VLOOKUP($B56,HiLo!$C$69:$AA$92,HiLo!R$65-1,FALSE)</f>
        <v>-</v>
      </c>
      <c r="P56" s="276" t="str">
        <f t="shared" si="11"/>
        <v>-</v>
      </c>
      <c r="Q56" s="276" t="str">
        <f t="shared" si="12"/>
        <v>-</v>
      </c>
      <c r="R56" s="301" t="str">
        <f t="array" aca="1" ref="R56" ca="1">IF($AC56="Y",SUM(IF((INDIRECT($AB56&amp;"!J23:J200")=$E$1)*(INDIRECT($AB56&amp;"!M23:M200")="W")*(INDIRECT($AB56&amp;"!E23:E200")=$AC56),1,0)/$AA56),"-")</f>
        <v>-</v>
      </c>
      <c r="S56" s="162" t="str">
        <f t="array" aca="1" ref="S56" ca="1">IF($AC56="Y",SUM(IF((INDIRECT($AB56&amp;"!J23:J200")=$E$1)*(INDIRECT($AB56&amp;"!M23:M200")="D")*(INDIRECT($AB56&amp;"!E23:E200")=$AC56),1,0)/$AA56),"-")</f>
        <v>-</v>
      </c>
      <c r="T56" s="162" t="str">
        <f t="array" aca="1" ref="T56" ca="1">IF($AC56="Y",SUM(IF((INDIRECT($AB56&amp;"!J23:J200")=$E$1)*(INDIRECT($AB56&amp;"!M23:M200")="L")*(INDIRECT($AB56&amp;"!E23:E200")=$AC56),1,0)/$AA56),"-")</f>
        <v>-</v>
      </c>
      <c r="U56" s="164" t="str">
        <f ca="1">VLOOKUP($B56,HiLo!$C$69:$AA$92,HiLo!Y$65-1,FALSE)</f>
        <v>-</v>
      </c>
      <c r="V56" s="164" t="str">
        <f ca="1">VLOOKUP($B56,HiLo!$C$69:$AA$92,HiLo!Z$65-1,FALSE)</f>
        <v>-</v>
      </c>
      <c r="W56" s="276" t="str">
        <f t="shared" si="13"/>
        <v>-</v>
      </c>
      <c r="X56" s="166" t="str">
        <f t="shared" si="14"/>
        <v>-</v>
      </c>
      <c r="Y56" s="300" t="str">
        <f t="array" aca="1" ref="Y56" ca="1">IF($AC56="Y",SUM(IF((INDIRECT($AB56&amp;"!J23:J200")=$E$1)*(INDIRECT($AB56&amp;"!I23:I200")="H")*(INDIRECT($AB56&amp;"!E23:E200")=$AC56)*(INDIRECT($AB56&amp;"!K23:K200")&lt;&gt;""),1,0)),"-")</f>
        <v>-</v>
      </c>
      <c r="Z56" s="300" t="str">
        <f t="array" aca="1" ref="Z56" ca="1">IF($AC56="Y",SUM(IF((INDIRECT($AB56&amp;"!J23:J200")=$E$1)*(INDIRECT($AB56&amp;"!I23:I200")="A")*(INDIRECT($AB56&amp;"!E23:E200")=$AC56)*(INDIRECT($AB56&amp;"!K23:K200")&lt;&gt;""),1,0)),"-")</f>
        <v>-</v>
      </c>
      <c r="AA56" s="300" t="str">
        <f t="shared" si="15"/>
        <v>-</v>
      </c>
      <c r="AB56" s="3" t="str">
        <f>IF($AC56="Y",VLOOKUP(B56,Table!B:C,2,FALSE),"")</f>
        <v/>
      </c>
      <c r="AC56" s="105" t="str">
        <f>IF(B56="","",VLOOKUP(B56,Table!$B$38:$AO$61,Table!$AO$35-1,FALSE))</f>
        <v/>
      </c>
    </row>
    <row r="57" spans="1:29" hidden="1">
      <c r="A57" s="279">
        <f t="shared" si="7"/>
        <v>23</v>
      </c>
      <c r="B57" s="126" t="str">
        <f t="shared" si="7"/>
        <v/>
      </c>
      <c r="C57" s="275" t="str">
        <f t="array" aca="1" ref="C57" ca="1">IF($AC57="Y",SUM(IF((INDIRECT($AB57&amp;"!J23:J200")=$E$1)*(INDIRECT($AB57&amp;"!I23:I200")="H")*(INDIRECT($AB57&amp;"!M23:M200")="W")*(INDIRECT($AB57&amp;"!E23:E200")=$AC57),1,0)/$Y57),"-")</f>
        <v>-</v>
      </c>
      <c r="D57" s="162" t="str">
        <f t="array" aca="1" ref="D57" ca="1">IF($AC57="Y",SUM(IF((INDIRECT($AB57&amp;"!J23:J200")=$E$1)*(INDIRECT($AB57&amp;"!I23:I200")="H")*(INDIRECT($AB57&amp;"!M23:M200")="D")*(INDIRECT($AB57&amp;"!E23:E200")=$AC57),1,0)/$Y57),"-")</f>
        <v>-</v>
      </c>
      <c r="E57" s="162" t="str">
        <f t="array" aca="1" ref="E57" ca="1">IF($AC57="Y",SUM(IF((INDIRECT($AB57&amp;"!J23:J200")=$E$1)*(INDIRECT($AB57&amp;"!I23:I200")="H")*(INDIRECT($AB57&amp;"!M23:M200")="L")*(INDIRECT($AB57&amp;"!E23:E200")=$AC57),1,0)/$Y57),"-")</f>
        <v>-</v>
      </c>
      <c r="F57" s="164" t="str">
        <f ca="1">VLOOKUP($B57,HiLo!$C$69:$AA$92,HiLo!I$65-1,FALSE)</f>
        <v>-</v>
      </c>
      <c r="G57" s="164" t="str">
        <f ca="1">VLOOKUP($B57,HiLo!$C$69:$AA$92,HiLo!J$65-1,FALSE)</f>
        <v>-</v>
      </c>
      <c r="H57" s="276" t="str">
        <f t="shared" si="8"/>
        <v>-</v>
      </c>
      <c r="I57" s="276" t="str">
        <f t="shared" si="9"/>
        <v>-</v>
      </c>
      <c r="J57" s="128" t="str">
        <f t="shared" si="10"/>
        <v>-</v>
      </c>
      <c r="K57" s="275" t="str">
        <f t="array" aca="1" ref="K57" ca="1">IF($AC57="Y",SUM(IF((INDIRECT($AB57&amp;"!J23:J200")=$E$1)*(INDIRECT($AB57&amp;"!I23:I200")="A")*(INDIRECT($AB57&amp;"!M23:M200")="W")*(INDIRECT($AB57&amp;"!E23:E200")=$AC57),1,0)/$Z57),"-")</f>
        <v>-</v>
      </c>
      <c r="L57" s="162" t="str">
        <f t="array" aca="1" ref="L57" ca="1">IF($AC57="Y",SUM(IF((INDIRECT($AB57&amp;"!J23:J200")=$E$1)*(INDIRECT($AB57&amp;"!I23:I200")="A")*(INDIRECT($AB57&amp;"!M23:M200")="D")*(INDIRECT($AB57&amp;"!E23:E200")=$AC57),1,0)/$Z57),"-")</f>
        <v>-</v>
      </c>
      <c r="M57" s="162" t="str">
        <f t="array" aca="1" ref="M57" ca="1">IF($AC57="Y",SUM(IF((INDIRECT($AB57&amp;"!J23:J200")=$E$1)*(INDIRECT($AB57&amp;"!I23:I200")="A")*(INDIRECT($AB57&amp;"!M23:M200")="L")*(INDIRECT($AB57&amp;"!E23:E200")=$AC57),1,0)/$Z57),"-")</f>
        <v>-</v>
      </c>
      <c r="N57" s="164" t="str">
        <f ca="1">VLOOKUP($B57,HiLo!$C$69:$AA$92,HiLo!Q$65-1,FALSE)</f>
        <v>-</v>
      </c>
      <c r="O57" s="164" t="str">
        <f ca="1">VLOOKUP($B57,HiLo!$C$69:$AA$92,HiLo!R$65-1,FALSE)</f>
        <v>-</v>
      </c>
      <c r="P57" s="276" t="str">
        <f t="shared" si="11"/>
        <v>-</v>
      </c>
      <c r="Q57" s="276" t="str">
        <f t="shared" si="12"/>
        <v>-</v>
      </c>
      <c r="R57" s="301" t="str">
        <f t="array" aca="1" ref="R57" ca="1">IF($AC57="Y",SUM(IF((INDIRECT($AB57&amp;"!J23:J200")=$E$1)*(INDIRECT($AB57&amp;"!M23:M200")="W")*(INDIRECT($AB57&amp;"!E23:E200")=$AC57),1,0)/$AA57),"-")</f>
        <v>-</v>
      </c>
      <c r="S57" s="162" t="str">
        <f t="array" aca="1" ref="S57" ca="1">IF($AC57="Y",SUM(IF((INDIRECT($AB57&amp;"!J23:J200")=$E$1)*(INDIRECT($AB57&amp;"!M23:M200")="D")*(INDIRECT($AB57&amp;"!E23:E200")=$AC57),1,0)/$AA57),"-")</f>
        <v>-</v>
      </c>
      <c r="T57" s="162" t="str">
        <f t="array" aca="1" ref="T57" ca="1">IF($AC57="Y",SUM(IF((INDIRECT($AB57&amp;"!J23:J200")=$E$1)*(INDIRECT($AB57&amp;"!M23:M200")="L")*(INDIRECT($AB57&amp;"!E23:E200")=$AC57),1,0)/$AA57),"-")</f>
        <v>-</v>
      </c>
      <c r="U57" s="164" t="str">
        <f ca="1">VLOOKUP($B57,HiLo!$C$69:$AA$92,HiLo!Y$65-1,FALSE)</f>
        <v>-</v>
      </c>
      <c r="V57" s="164" t="str">
        <f ca="1">VLOOKUP($B57,HiLo!$C$69:$AA$92,HiLo!Z$65-1,FALSE)</f>
        <v>-</v>
      </c>
      <c r="W57" s="276" t="str">
        <f t="shared" si="13"/>
        <v>-</v>
      </c>
      <c r="X57" s="166" t="str">
        <f t="shared" si="14"/>
        <v>-</v>
      </c>
      <c r="Y57" s="300" t="str">
        <f t="array" aca="1" ref="Y57" ca="1">IF($AC57="Y",SUM(IF((INDIRECT($AB57&amp;"!J23:J200")=$E$1)*(INDIRECT($AB57&amp;"!I23:I200")="H")*(INDIRECT($AB57&amp;"!E23:E200")=$AC57)*(INDIRECT($AB57&amp;"!K23:K200")&lt;&gt;""),1,0)),"-")</f>
        <v>-</v>
      </c>
      <c r="Z57" s="300" t="str">
        <f t="array" aca="1" ref="Z57" ca="1">IF($AC57="Y",SUM(IF((INDIRECT($AB57&amp;"!J23:J200")=$E$1)*(INDIRECT($AB57&amp;"!I23:I200")="A")*(INDIRECT($AB57&amp;"!E23:E200")=$AC57)*(INDIRECT($AB57&amp;"!K23:K200")&lt;&gt;""),1,0)),"-")</f>
        <v>-</v>
      </c>
      <c r="AA57" s="300" t="str">
        <f t="shared" si="15"/>
        <v>-</v>
      </c>
      <c r="AB57" s="3" t="str">
        <f>IF($AC57="Y",VLOOKUP(B57,Table!B:C,2,FALSE),"")</f>
        <v/>
      </c>
      <c r="AC57" s="105" t="str">
        <f>IF(B57="","",VLOOKUP(B57,Table!$B$38:$AO$61,Table!$AO$35-1,FALSE))</f>
        <v/>
      </c>
    </row>
    <row r="58" spans="1:29" ht="13.5" hidden="1" thickBot="1">
      <c r="A58" s="279">
        <f t="shared" si="7"/>
        <v>24</v>
      </c>
      <c r="B58" s="126" t="str">
        <f t="shared" si="7"/>
        <v/>
      </c>
      <c r="C58" s="275" t="str">
        <f t="array" aca="1" ref="C58" ca="1">IF($AC58="Y",SUM(IF((INDIRECT($AB58&amp;"!J23:J200")=$E$1)*(INDIRECT($AB58&amp;"!I23:I200")="H")*(INDIRECT($AB58&amp;"!M23:M200")="W")*(INDIRECT($AB58&amp;"!E23:E200")=$AC58),1,0)/$Y58),"-")</f>
        <v>-</v>
      </c>
      <c r="D58" s="162" t="str">
        <f t="array" aca="1" ref="D58" ca="1">IF($AC58="Y",SUM(IF((INDIRECT($AB58&amp;"!J23:J200")=$E$1)*(INDIRECT($AB58&amp;"!I23:I200")="H")*(INDIRECT($AB58&amp;"!M23:M200")="D")*(INDIRECT($AB58&amp;"!E23:E200")=$AC58),1,0)/$Y58),"-")</f>
        <v>-</v>
      </c>
      <c r="E58" s="162" t="str">
        <f t="array" aca="1" ref="E58" ca="1">IF($AC58="Y",SUM(IF((INDIRECT($AB58&amp;"!J23:J200")=$E$1)*(INDIRECT($AB58&amp;"!I23:I200")="H")*(INDIRECT($AB58&amp;"!M23:M200")="L")*(INDIRECT($AB58&amp;"!E23:E200")=$AC58),1,0)/$Y58),"-")</f>
        <v>-</v>
      </c>
      <c r="F58" s="164" t="str">
        <f ca="1">VLOOKUP($B58,HiLo!$C$69:$AA$92,HiLo!I$65-1,FALSE)</f>
        <v>-</v>
      </c>
      <c r="G58" s="164" t="str">
        <f ca="1">VLOOKUP($B58,HiLo!$C$69:$AA$92,HiLo!J$65-1,FALSE)</f>
        <v>-</v>
      </c>
      <c r="H58" s="131" t="str">
        <f t="shared" si="8"/>
        <v>-</v>
      </c>
      <c r="I58" s="171" t="str">
        <f t="shared" si="9"/>
        <v>-</v>
      </c>
      <c r="J58" s="211" t="str">
        <f t="shared" si="10"/>
        <v>-</v>
      </c>
      <c r="K58" s="302" t="str">
        <f t="array" aca="1" ref="K58" ca="1">IF($AC58="Y",SUM(IF((INDIRECT($AB58&amp;"!J23:J200")=$E$1)*(INDIRECT($AB58&amp;"!I23:I200")="A")*(INDIRECT($AB58&amp;"!M23:M200")="W")*(INDIRECT($AB58&amp;"!E23:E200")=$AC58),1,0)/$Z58),"-")</f>
        <v>-</v>
      </c>
      <c r="L58" s="303" t="str">
        <f t="array" aca="1" ref="L58" ca="1">IF($AC58="Y",SUM(IF((INDIRECT($AB58&amp;"!J23:J200")=$E$1)*(INDIRECT($AB58&amp;"!I23:I200")="A")*(INDIRECT($AB58&amp;"!M23:M200")="D")*(INDIRECT($AB58&amp;"!E23:E200")=$AC58),1,0)/$Z58),"-")</f>
        <v>-</v>
      </c>
      <c r="M58" s="303" t="str">
        <f t="array" aca="1" ref="M58" ca="1">IF($AC58="Y",SUM(IF((INDIRECT($AB58&amp;"!J23:J200")=$E$1)*(INDIRECT($AB58&amp;"!I23:I200")="A")*(INDIRECT($AB58&amp;"!M23:M200")="L")*(INDIRECT($AB58&amp;"!E23:E200")=$AC58),1,0)/$Z58),"-")</f>
        <v>-</v>
      </c>
      <c r="N58" s="304" t="str">
        <f ca="1">VLOOKUP($B58,HiLo!$C$69:$AA$92,HiLo!Q$65-1,FALSE)</f>
        <v>-</v>
      </c>
      <c r="O58" s="304" t="str">
        <f ca="1">VLOOKUP($B58,HiLo!$C$69:$AA$92,HiLo!R$65-1,FALSE)</f>
        <v>-</v>
      </c>
      <c r="P58" s="305" t="str">
        <f t="shared" si="11"/>
        <v>-</v>
      </c>
      <c r="Q58" s="305" t="str">
        <f t="shared" si="12"/>
        <v>-</v>
      </c>
      <c r="R58" s="306" t="str">
        <f t="array" aca="1" ref="R58" ca="1">IF($AC58="Y",SUM(IF((INDIRECT($AB58&amp;"!J23:J200")=$E$1)*(INDIRECT($AB58&amp;"!M23:M200")="W")*(INDIRECT($AB58&amp;"!E23:E200")=$AC58),1,0)/$AA58),"-")</f>
        <v>-</v>
      </c>
      <c r="S58" s="204" t="str">
        <f t="array" aca="1" ref="S58" ca="1">IF($AC58="Y",SUM(IF((INDIRECT($AB58&amp;"!J23:J200")=$E$1)*(INDIRECT($AB58&amp;"!M23:M200")="D")*(INDIRECT($AB58&amp;"!E23:E200")=$AC58),1,0)/$AA58),"-")</f>
        <v>-</v>
      </c>
      <c r="T58" s="204" t="str">
        <f t="array" aca="1" ref="T58" ca="1">IF($AC58="Y",SUM(IF((INDIRECT($AB58&amp;"!J23:J200")=$E$1)*(INDIRECT($AB58&amp;"!M23:M200")="L")*(INDIRECT($AB58&amp;"!E23:E200")=$AC58),1,0)/$AA58),"-")</f>
        <v>-</v>
      </c>
      <c r="U58" s="168" t="str">
        <f ca="1">VLOOKUP($B58,HiLo!$C$69:$AA$92,HiLo!Y$65-1,FALSE)</f>
        <v>-</v>
      </c>
      <c r="V58" s="168" t="str">
        <f ca="1">VLOOKUP($B58,HiLo!$C$69:$AA$92,HiLo!Z$65-1,FALSE)</f>
        <v>-</v>
      </c>
      <c r="W58" s="307" t="str">
        <f t="shared" si="13"/>
        <v>-</v>
      </c>
      <c r="X58" s="308" t="str">
        <f t="shared" si="14"/>
        <v>-</v>
      </c>
      <c r="Y58" s="300" t="str">
        <f t="array" aca="1" ref="Y58" ca="1">IF($AC58="Y",SUM(IF((INDIRECT($AB58&amp;"!J23:J200")=$E$1)*(INDIRECT($AB58&amp;"!I23:I200")="H")*(INDIRECT($AB58&amp;"!E23:E200")=$AC58)*(INDIRECT($AB58&amp;"!K23:K200")&lt;&gt;""),1,0)),"-")</f>
        <v>-</v>
      </c>
      <c r="Z58" s="300" t="str">
        <f t="array" aca="1" ref="Z58" ca="1">IF($AC58="Y",SUM(IF((INDIRECT($AB58&amp;"!J23:J200")=$E$1)*(INDIRECT($AB58&amp;"!I23:I200")="A")*(INDIRECT($AB58&amp;"!E23:E200")=$AC58)*(INDIRECT($AB58&amp;"!K23:K200")&lt;&gt;""),1,0)),"-")</f>
        <v>-</v>
      </c>
      <c r="AA58" s="300" t="str">
        <f t="shared" si="15"/>
        <v>-</v>
      </c>
      <c r="AB58" s="3" t="str">
        <f>IF($AC58="Y",VLOOKUP(B58,Table!B:C,2,FALSE),"")</f>
        <v/>
      </c>
      <c r="AC58" s="105" t="str">
        <f>IF(B58="","",VLOOKUP(B58,Table!$B$38:$AO$61,Table!$AO$35-1,FALSE))</f>
        <v/>
      </c>
    </row>
    <row r="59" spans="1:29" ht="20.25" customHeight="1" thickBot="1">
      <c r="A59" s="284" t="str">
        <f>A30</f>
        <v>Overall</v>
      </c>
      <c r="B59" s="285"/>
      <c r="C59" s="286" t="str">
        <f ca="1">IF($AA59=0,"-",SUMPRODUCT(C35:C58,$Y35:$Y58)/$Y59)</f>
        <v>-</v>
      </c>
      <c r="D59" s="287" t="str">
        <f ca="1">IF($AA59=0,"-",SUMPRODUCT(D35:D58,$Y35:$Y58)/$Y59)</f>
        <v>-</v>
      </c>
      <c r="E59" s="287" t="str">
        <f ca="1">IF($AA59=0,"-",SUMPRODUCT(E35:E58,$Y35:$Y58)/$Y59)</f>
        <v>-</v>
      </c>
      <c r="F59" s="288" t="str">
        <f ca="1">IF($Y59=0,"-",HiLo!I93)</f>
        <v>-</v>
      </c>
      <c r="G59" s="289" t="str">
        <f ca="1">IF($Y59=0,"-",HiLo!J93)</f>
        <v>-</v>
      </c>
      <c r="H59" s="289" t="str">
        <f ca="1">IF($Y59=0,"-",F59+G59)</f>
        <v>-</v>
      </c>
      <c r="I59" s="289" t="str">
        <f ca="1">IF($Y59=0,"-",F59-G59)</f>
        <v>-</v>
      </c>
      <c r="J59" s="290" t="str">
        <f ca="1">IF($AA59=0,"-",(I59-Q59)/2)</f>
        <v>-</v>
      </c>
      <c r="K59" s="291" t="str">
        <f ca="1">IF($AA59=0,"-",SUMPRODUCT(K35:K58,$Z35:$Z58)/$Z59)</f>
        <v>-</v>
      </c>
      <c r="L59" s="287" t="str">
        <f ca="1">IF($AA59=0,"-",SUMPRODUCT(L35:L58,$Z35:$Z58)/$Z59)</f>
        <v>-</v>
      </c>
      <c r="M59" s="287" t="str">
        <f ca="1">IF($AA59=0,"-",SUMPRODUCT(M35:M58,$Z35:$Z58)/$Z59)</f>
        <v>-</v>
      </c>
      <c r="N59" s="288" t="str">
        <f ca="1">IF($Z59=0,"-",HiLo!Q93)</f>
        <v>-</v>
      </c>
      <c r="O59" s="289" t="str">
        <f ca="1">IF($Z59=0,"-",HiLo!R93)</f>
        <v>-</v>
      </c>
      <c r="P59" s="289" t="str">
        <f ca="1">IF($Z59=0,"-",N59+O59)</f>
        <v>-</v>
      </c>
      <c r="Q59" s="290" t="str">
        <f ca="1">IF($Z59=0,"-",N59-O59)</f>
        <v>-</v>
      </c>
      <c r="R59" s="291" t="str">
        <f ca="1">IF($AA59=0,"-",SUMPRODUCT(R35:R58,$AA35:$AA58)/$AA59)</f>
        <v>-</v>
      </c>
      <c r="S59" s="287" t="str">
        <f ca="1">IF($AA59=0,"-",SUMPRODUCT(S35:S58,$AA35:$AA58)/$AA59)</f>
        <v>-</v>
      </c>
      <c r="T59" s="287" t="str">
        <f ca="1">IF($AA59=0,"-",SUMPRODUCT(T35:T58,$AA35:$AA58)/$AA59)</f>
        <v>-</v>
      </c>
      <c r="U59" s="288" t="str">
        <f ca="1">IF($AA59=0,"-",HiLo!Y93)</f>
        <v>-</v>
      </c>
      <c r="V59" s="288" t="str">
        <f ca="1">IF($AA59=0,"-",HiLo!Z93)</f>
        <v>-</v>
      </c>
      <c r="W59" s="289" t="str">
        <f ca="1">IF($Y59=0,"-",U59+V59)</f>
        <v>-</v>
      </c>
      <c r="X59" s="290" t="str">
        <f ca="1">IF($Y59=0,"-",U59-V59)</f>
        <v>-</v>
      </c>
      <c r="Y59" s="292">
        <f ca="1">SUM(Y35:Y58)</f>
        <v>0</v>
      </c>
      <c r="Z59" s="292">
        <f ca="1">SUM(Z35:Z58)</f>
        <v>0</v>
      </c>
      <c r="AA59" s="292">
        <f ca="1">Z59+Y59</f>
        <v>0</v>
      </c>
    </row>
  </sheetData>
  <customSheetViews>
    <customSheetView guid="{A9A59A81-8ED1-4D77-9D9E-FD20100ED198}" scale="80" zeroValues="0" hiddenRows="1">
      <pane xSplit="2" ySplit="5" topLeftCell="C6" activePane="bottomRight" state="frozen"/>
      <selection pane="bottomRight" activeCell="B7" sqref="B7"/>
      <pageMargins left="0.75" right="0.75" top="1" bottom="1" header="0.5" footer="0.5"/>
      <headerFooter alignWithMargins="0"/>
    </customSheetView>
  </customSheetViews>
  <phoneticPr fontId="13" type="noConversion"/>
  <conditionalFormatting sqref="C5:AA5 C34:AB34">
    <cfRule type="cellIs" dxfId="343" priority="1" stopIfTrue="1" operator="equal">
      <formula>"W"</formula>
    </cfRule>
    <cfRule type="cellIs" dxfId="342" priority="2" stopIfTrue="1" operator="equal">
      <formula>"D"</formula>
    </cfRule>
  </conditionalFormatting>
  <conditionalFormatting sqref="Y6:AA29">
    <cfRule type="cellIs" dxfId="341" priority="3" stopIfTrue="1" operator="lessThan">
      <formula>Y$30*0.8</formula>
    </cfRule>
  </conditionalFormatting>
  <conditionalFormatting sqref="D6:D7 L35:L58 S35:S58">
    <cfRule type="cellIs" dxfId="340" priority="4" stopIfTrue="1" operator="greaterThan">
      <formula>D$30*1.1</formula>
    </cfRule>
  </conditionalFormatting>
  <conditionalFormatting sqref="N30 N59">
    <cfRule type="cellIs" dxfId="339" priority="5" stopIfTrue="1" operator="notEqual">
      <formula>G30</formula>
    </cfRule>
  </conditionalFormatting>
  <conditionalFormatting sqref="O30 O59">
    <cfRule type="cellIs" dxfId="338" priority="6" stopIfTrue="1" operator="notEqual">
      <formula>F30</formula>
    </cfRule>
  </conditionalFormatting>
  <conditionalFormatting sqref="L30 P30 L59 P59">
    <cfRule type="cellIs" dxfId="337" priority="7" stopIfTrue="1" operator="notEqual">
      <formula>S30</formula>
    </cfRule>
  </conditionalFormatting>
  <conditionalFormatting sqref="D30 D59">
    <cfRule type="cellIs" dxfId="336" priority="8" stopIfTrue="1" operator="notEqual">
      <formula>S30</formula>
    </cfRule>
  </conditionalFormatting>
  <conditionalFormatting sqref="M30 M59">
    <cfRule type="cellIs" dxfId="335" priority="9" stopIfTrue="1" operator="notEqual">
      <formula>C30</formula>
    </cfRule>
  </conditionalFormatting>
  <conditionalFormatting sqref="K30 K59">
    <cfRule type="cellIs" dxfId="334" priority="10" stopIfTrue="1" operator="notEqual">
      <formula>E30</formula>
    </cfRule>
  </conditionalFormatting>
  <conditionalFormatting sqref="D35:D58">
    <cfRule type="cellIs" dxfId="333" priority="11" stopIfTrue="1" operator="greaterThan">
      <formula>D$59*1.2</formula>
    </cfRule>
  </conditionalFormatting>
  <conditionalFormatting sqref="D8:D29 L6:L29 S6:S29">
    <cfRule type="cellIs" dxfId="332" priority="12" stopIfTrue="1" operator="greaterThan">
      <formula>D$30*1.2</formula>
    </cfRule>
  </conditionalFormatting>
  <conditionalFormatting sqref="J6:J29">
    <cfRule type="cellIs" dxfId="331" priority="13" stopIfTrue="1" operator="lessThan">
      <formula>J$30*0.6</formula>
    </cfRule>
    <cfRule type="cellIs" dxfId="330" priority="14" stopIfTrue="1" operator="greaterThan">
      <formula>J$30*1.4</formula>
    </cfRule>
  </conditionalFormatting>
  <conditionalFormatting sqref="J35:J58">
    <cfRule type="cellIs" dxfId="329" priority="15" stopIfTrue="1" operator="lessThan">
      <formula>J$59*0.6</formula>
    </cfRule>
    <cfRule type="cellIs" dxfId="328" priority="16" stopIfTrue="1" operator="greaterThan">
      <formula>J$59*1.4</formula>
    </cfRule>
  </conditionalFormatting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H32"/>
  <sheetViews>
    <sheetView zoomScale="80" zoomScaleNormal="80" workbookViewId="0">
      <selection activeCell="BC70" sqref="BC70"/>
    </sheetView>
  </sheetViews>
  <sheetFormatPr defaultColWidth="4.140625" defaultRowHeight="12.75"/>
  <cols>
    <col min="1" max="1" width="4.140625" style="3" customWidth="1"/>
    <col min="2" max="2" width="12.28515625" style="3" customWidth="1"/>
    <col min="3" max="3" width="12.28515625" style="3" hidden="1" customWidth="1"/>
    <col min="4" max="34" width="5.28515625" style="3" bestFit="1" customWidth="1"/>
    <col min="35" max="16384" width="4.140625" style="3"/>
  </cols>
  <sheetData>
    <row r="1" spans="1:34">
      <c r="B1" s="3" t="str">
        <f>Table!B1</f>
        <v>Comp:</v>
      </c>
      <c r="D1" s="217" t="str">
        <f>Table!C1</f>
        <v>J1L</v>
      </c>
    </row>
    <row r="2" spans="1:34">
      <c r="B2" s="3" t="str">
        <f>Table!B2</f>
        <v>Played:</v>
      </c>
      <c r="D2" s="217">
        <f ca="1">Table!D33</f>
        <v>306</v>
      </c>
    </row>
    <row r="3" spans="1:34" ht="13.5" thickBot="1">
      <c r="B3" s="3" t="str">
        <f>Table!B3</f>
        <v>No. of Team</v>
      </c>
      <c r="D3" s="217">
        <f>Table!C3</f>
        <v>18</v>
      </c>
    </row>
    <row r="4" spans="1:34">
      <c r="D4" s="218" t="s">
        <v>151</v>
      </c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20"/>
      <c r="Q4" s="221" t="s">
        <v>152</v>
      </c>
      <c r="R4" s="222"/>
      <c r="S4" s="222"/>
      <c r="T4" s="222"/>
      <c r="U4" s="223"/>
      <c r="V4" s="224" t="s">
        <v>153</v>
      </c>
      <c r="W4" s="225"/>
      <c r="X4" s="225"/>
      <c r="Y4" s="225"/>
      <c r="Z4" s="225"/>
      <c r="AA4" s="225"/>
      <c r="AB4" s="225"/>
      <c r="AC4" s="225"/>
      <c r="AD4" s="225"/>
      <c r="AE4" s="225"/>
      <c r="AF4" s="225"/>
      <c r="AG4" s="225"/>
      <c r="AH4" s="226"/>
    </row>
    <row r="5" spans="1:34" ht="13.5" thickBot="1">
      <c r="A5" s="227"/>
      <c r="B5" s="228" t="str">
        <f>IF($A5&gt;$D$3,"",Table!B37)</f>
        <v>Team</v>
      </c>
      <c r="C5" s="229" t="str">
        <f>IF($A5&gt;$D$3,"",Table!C37)</f>
        <v>Sheet</v>
      </c>
      <c r="D5" s="230" t="s">
        <v>154</v>
      </c>
      <c r="E5" s="227" t="s">
        <v>155</v>
      </c>
      <c r="F5" s="227" t="s">
        <v>156</v>
      </c>
      <c r="G5" s="227" t="s">
        <v>157</v>
      </c>
      <c r="H5" s="227" t="s">
        <v>158</v>
      </c>
      <c r="I5" s="227" t="s">
        <v>159</v>
      </c>
      <c r="J5" s="227" t="s">
        <v>160</v>
      </c>
      <c r="K5" s="227" t="s">
        <v>161</v>
      </c>
      <c r="L5" s="227" t="s">
        <v>162</v>
      </c>
      <c r="M5" s="227" t="s">
        <v>163</v>
      </c>
      <c r="N5" s="227" t="s">
        <v>164</v>
      </c>
      <c r="O5" s="227" t="s">
        <v>165</v>
      </c>
      <c r="P5" s="231" t="s">
        <v>166</v>
      </c>
      <c r="Q5" s="230" t="s">
        <v>167</v>
      </c>
      <c r="R5" s="227" t="s">
        <v>168</v>
      </c>
      <c r="S5" s="227" t="s">
        <v>169</v>
      </c>
      <c r="T5" s="227" t="s">
        <v>170</v>
      </c>
      <c r="U5" s="231" t="s">
        <v>171</v>
      </c>
      <c r="V5" s="230" t="s">
        <v>172</v>
      </c>
      <c r="W5" s="227" t="s">
        <v>173</v>
      </c>
      <c r="X5" s="227" t="s">
        <v>174</v>
      </c>
      <c r="Y5" s="227" t="s">
        <v>175</v>
      </c>
      <c r="Z5" s="227" t="s">
        <v>176</v>
      </c>
      <c r="AA5" s="227" t="s">
        <v>177</v>
      </c>
      <c r="AB5" s="227" t="s">
        <v>178</v>
      </c>
      <c r="AC5" s="227" t="s">
        <v>179</v>
      </c>
      <c r="AD5" s="227" t="s">
        <v>180</v>
      </c>
      <c r="AE5" s="227" t="s">
        <v>181</v>
      </c>
      <c r="AF5" s="227" t="s">
        <v>182</v>
      </c>
      <c r="AG5" s="227" t="s">
        <v>183</v>
      </c>
      <c r="AH5" s="231" t="s">
        <v>184</v>
      </c>
    </row>
    <row r="6" spans="1:34">
      <c r="A6" s="232">
        <v>1</v>
      </c>
      <c r="B6" s="233" t="str">
        <f ca="1">IF($A6&gt;$D$3,"",VLOOKUP($A6,Table!$A$9:$C$32,2,FALSE))</f>
        <v>Kawasaki_Frontale</v>
      </c>
      <c r="C6" s="233" t="str">
        <f ca="1">IF($A6&gt;$D$3,"",VLOOKUP($A6,Table!$A$9:$C$32,3,FALSE))</f>
        <v>Kawasaki_Frontale</v>
      </c>
      <c r="D6" s="234">
        <f t="array" aca="1" ref="D6" ca="1">IF($C6="","",SUM(IF((INDIRECT($C6&amp;"!J23:J200")=$D$1)*(INDIRECT($C6&amp;"!I23:I200")="H")*(INDIRECT($C6&amp;"!M23:M200")="W")*(INDIRECT($C6&amp;"!K23:K200")=VALUE(LEFT(D$5,1)))*(INDIRECT($C6&amp;"!L23:L200")=VALUE(RIGHT(D$5,1))),1,0)))</f>
        <v>2</v>
      </c>
      <c r="E6" s="232">
        <f t="array" aca="1" ref="E6" ca="1">IF($C6="","",SUM(IF((INDIRECT($C6&amp;"!J23:J200")=$D$1)*(INDIRECT($C6&amp;"!I23:I200")="H")*(INDIRECT($C6&amp;"!M23:M200")="W")*(INDIRECT($C6&amp;"!K23:K200")=VALUE(LEFT(E$5,1)))*(INDIRECT($C6&amp;"!L23:L200")=VALUE(RIGHT(E$5,1))),1,0)))</f>
        <v>0</v>
      </c>
      <c r="F6" s="232">
        <f t="array" aca="1" ref="F6" ca="1">IF($C6="","",SUM(IF((INDIRECT($C6&amp;"!J23:J200")=$D$1)*(INDIRECT($C6&amp;"!I23:I200")="H")*(INDIRECT($C6&amp;"!M23:M200")="W")*(INDIRECT($C6&amp;"!K23:K200")=VALUE(LEFT(F$5,1)))*(INDIRECT($C6&amp;"!L23:L200")=VALUE(RIGHT(F$5,1))),1,0)))</f>
        <v>2</v>
      </c>
      <c r="G6" s="232">
        <f t="array" aca="1" ref="G6" ca="1">IF($C6="","",SUM(IF((INDIRECT($C6&amp;"!J23:J200")=$D$1)*(INDIRECT($C6&amp;"!I23:I200")="H")*(INDIRECT($C6&amp;"!M23:M200")="W")*(INDIRECT($C6&amp;"!K23:K200")=VALUE(LEFT(G$5,1)))*(INDIRECT($C6&amp;"!L23:L200")=VALUE(RIGHT(G$5,1))),1,0)))</f>
        <v>2</v>
      </c>
      <c r="H6" s="232">
        <f t="array" aca="1" ref="H6" ca="1">IF($C6="","",SUM(IF((INDIRECT($C6&amp;"!J23:J200")=$D$1)*(INDIRECT($C6&amp;"!I23:I200")="H")*(INDIRECT($C6&amp;"!M23:M200")="W")*(INDIRECT($C6&amp;"!K23:K200")=VALUE(LEFT(H$5,1)))*(INDIRECT($C6&amp;"!L23:L200")=VALUE(RIGHT(H$5,1))),1,0)))</f>
        <v>1</v>
      </c>
      <c r="I6" s="232">
        <f t="array" aca="1" ref="I6" ca="1">IF($C6="","",SUM(IF((INDIRECT($C6&amp;"!J23:J200")=$D$1)*(INDIRECT($C6&amp;"!I23:I200")="H")*(INDIRECT($C6&amp;"!M23:M200")="W")*(INDIRECT($C6&amp;"!K23:K200")=VALUE(LEFT(I$5,1)))*(INDIRECT($C6&amp;"!L23:L200")=VALUE(RIGHT(I$5,1))),1,0)))</f>
        <v>1</v>
      </c>
      <c r="J6" s="232">
        <f t="array" aca="1" ref="J6" ca="1">IF($C6="","",SUM(IF((INDIRECT($C6&amp;"!J23:J200")=$D$1)*(INDIRECT($C6&amp;"!I23:I200")="H")*(INDIRECT($C6&amp;"!M23:M200")="W")*(INDIRECT($C6&amp;"!K23:K200")=VALUE(LEFT(J$5,1)))*(INDIRECT($C6&amp;"!L23:L200")=VALUE(RIGHT(J$5,1))),1,0)))</f>
        <v>0</v>
      </c>
      <c r="K6" s="232">
        <f t="array" aca="1" ref="K6" ca="1">IF($C6="","",SUM(IF((INDIRECT($C6&amp;"!J23:J200")=$D$1)*(INDIRECT($C6&amp;"!I23:I200")="H")*(INDIRECT($C6&amp;"!M23:M200")="W")*(INDIRECT($C6&amp;"!K23:K200")=VALUE(LEFT(K$5,1)))*(INDIRECT($C6&amp;"!L23:L200")=VALUE(RIGHT(K$5,1))),1,0)))</f>
        <v>1</v>
      </c>
      <c r="L6" s="232">
        <f t="array" aca="1" ref="L6" ca="1">IF($C6="","",SUM(IF((INDIRECT($C6&amp;"!J23:J200")=$D$1)*(INDIRECT($C6&amp;"!I23:I200")="H")*(INDIRECT($C6&amp;"!M23:M200")="W")*(INDIRECT($C6&amp;"!K23:K200")=VALUE(LEFT(L$5,1)))*(INDIRECT($C6&amp;"!L23:L200")=VALUE(RIGHT(L$5,1))),1,0)))</f>
        <v>0</v>
      </c>
      <c r="M6" s="232">
        <f t="array" aca="1" ref="M6" ca="1">IF($C6="","",SUM(IF((INDIRECT($C6&amp;"!J23:J200")=$D$1)*(INDIRECT($C6&amp;"!I23:I200")="H")*(INDIRECT($C6&amp;"!M23:M200")="W")*(INDIRECT($C6&amp;"!K23:K200")=VALUE(LEFT(M$5,1)))*(INDIRECT($C6&amp;"!L23:L200")=VALUE(RIGHT(M$5,1))),1,0)))</f>
        <v>2</v>
      </c>
      <c r="N6" s="232">
        <f t="array" aca="1" ref="N6" ca="1">IF($C6="","",SUM(IF((INDIRECT($C6&amp;"!J23:J200")=$D$1)*(INDIRECT($C6&amp;"!I23:I200")="H")*(INDIRECT($C6&amp;"!M23:M200")="W")*(INDIRECT($C6&amp;"!K23:K200")=VALUE(LEFT(N$5,1)))*(INDIRECT($C6&amp;"!L23:L200")=VALUE(RIGHT(N$5,1))),1,0)))</f>
        <v>1</v>
      </c>
      <c r="O6" s="232">
        <f t="array" aca="1" ref="O6" ca="1">IF($C6="","",SUM(IF((INDIRECT($C6&amp;"!J23:J200")=$D$1)*(INDIRECT($C6&amp;"!I23:I200")="H")*(INDIRECT($C6&amp;"!M23:M200")="W")*(INDIRECT($C6&amp;"!K23:K200")=VALUE(LEFT(O$5,1)))*(INDIRECT($C6&amp;"!L23:L200")=VALUE(RIGHT(O$5,1))),1,0)))</f>
        <v>0</v>
      </c>
      <c r="P6" s="235">
        <f t="array" aca="1" ref="P6" ca="1">IF($C6="","",SUM(IF((INDIRECT($C6&amp;"!J23:J200")=$D$1)*(INDIRECT($C6&amp;"!I23:I200")="H")*(INDIRECT($C6&amp;"!M23:M200")="W"),1,0))-SUM(D6:O6))</f>
        <v>0</v>
      </c>
      <c r="Q6" s="234">
        <f t="array" aca="1" ref="Q6" ca="1">IF($C6="","",SUM(IF((INDIRECT($C6&amp;"!J23:J200")=$D$1)*(INDIRECT($C6&amp;"!I23:I200")="H")*(INDIRECT($C6&amp;"!M23:M200")="D")*(INDIRECT($C6&amp;"!K23:K200")=VALUE(LEFT(Q$5,1)))*(INDIRECT($C6&amp;"!L23:L200")=VALUE(RIGHT(Q$5,1))),1,0)))</f>
        <v>0</v>
      </c>
      <c r="R6" s="232">
        <f t="array" aca="1" ref="R6" ca="1">IF($C6="","",SUM(IF((INDIRECT($C6&amp;"!J23:J200")=$D$1)*(INDIRECT($C6&amp;"!I23:I200")="H")*(INDIRECT($C6&amp;"!M23:M200")="D")*(INDIRECT($C6&amp;"!K23:K200")=VALUE(LEFT(R$5,1)))*(INDIRECT($C6&amp;"!L23:L200")=VALUE(RIGHT(R$5,1))),1,0)))</f>
        <v>3</v>
      </c>
      <c r="S6" s="232">
        <f t="array" aca="1" ref="S6" ca="1">IF($C6="","",SUM(IF((INDIRECT($C6&amp;"!J23:J200")=$D$1)*(INDIRECT($C6&amp;"!I23:I200")="H")*(INDIRECT($C6&amp;"!M23:M200")="D")*(INDIRECT($C6&amp;"!K23:K200")=VALUE(LEFT(S$5,1)))*(INDIRECT($C6&amp;"!L23:L200")=VALUE(RIGHT(S$5,1))),1,0)))</f>
        <v>1</v>
      </c>
      <c r="T6" s="232">
        <f t="array" aca="1" ref="T6" ca="1">IF($C6="","",SUM(IF((INDIRECT($C6&amp;"!J23:J200")=$D$1)*(INDIRECT($C6&amp;"!I23:I200")="H")*(INDIRECT($C6&amp;"!M23:M200")="D")*(INDIRECT($C6&amp;"!K23:K200")=VALUE(LEFT(T$5,1)))*(INDIRECT($C6&amp;"!L23:L200")=VALUE(RIGHT(T$5,1))),1,0)))</f>
        <v>0</v>
      </c>
      <c r="U6" s="235">
        <f t="array" aca="1" ref="U6" ca="1">IF($C6="","",SUM(IF((INDIRECT($C6&amp;"!J23:J200")=$D$1)*(INDIRECT($C6&amp;"!I23:I200")="H")*(INDIRECT($C6&amp;"!M23:M200")="D"),1,0))-SUM(Q6:T6))</f>
        <v>0</v>
      </c>
      <c r="V6" s="234">
        <f t="array" aca="1" ref="V6" ca="1">IF($C6="","",SUM(IF((INDIRECT($C6&amp;"!J23:J200")=$D$1)*(INDIRECT($C6&amp;"!I23:I200")="H")*(INDIRECT($C6&amp;"!M23:M200")="L")*(INDIRECT($C6&amp;"!K23:K200")=VALUE(LEFT(V$5,1)))*(INDIRECT($C6&amp;"!L23:L200")=VALUE(RIGHT(V$5,1))),1,0)))</f>
        <v>0</v>
      </c>
      <c r="W6" s="232">
        <f t="array" aca="1" ref="W6" ca="1">IF($C6="","",SUM(IF((INDIRECT($C6&amp;"!J23:J200")=$D$1)*(INDIRECT($C6&amp;"!I23:I200")="H")*(INDIRECT($C6&amp;"!M23:M200")="L")*(INDIRECT($C6&amp;"!K23:K200")=VALUE(LEFT(W$5,1)))*(INDIRECT($C6&amp;"!L23:L200")=VALUE(RIGHT(W$5,1))),1,0)))</f>
        <v>0</v>
      </c>
      <c r="X6" s="232">
        <f t="array" aca="1" ref="X6" ca="1">IF($C6="","",SUM(IF((INDIRECT($C6&amp;"!J23:J200")=$D$1)*(INDIRECT($C6&amp;"!I23:I200")="H")*(INDIRECT($C6&amp;"!M23:M200")="L")*(INDIRECT($C6&amp;"!K23:K200")=VALUE(LEFT(X$5,1)))*(INDIRECT($C6&amp;"!L23:L200")=VALUE(RIGHT(X$5,1))),1,0)))</f>
        <v>0</v>
      </c>
      <c r="Y6" s="232">
        <f t="array" aca="1" ref="Y6" ca="1">IF($C6="","",SUM(IF((INDIRECT($C6&amp;"!J23:J200")=$D$1)*(INDIRECT($C6&amp;"!I23:I200")="H")*(INDIRECT($C6&amp;"!M23:M200")="L")*(INDIRECT($C6&amp;"!K23:K200")=VALUE(LEFT(Y$5,1)))*(INDIRECT($C6&amp;"!L23:L200")=VALUE(RIGHT(Y$5,1))),1,0)))</f>
        <v>0</v>
      </c>
      <c r="Z6" s="232">
        <f t="array" aca="1" ref="Z6" ca="1">IF($C6="","",SUM(IF((INDIRECT($C6&amp;"!J23:J200")=$D$1)*(INDIRECT($C6&amp;"!I23:I200")="H")*(INDIRECT($C6&amp;"!M23:M200")="L")*(INDIRECT($C6&amp;"!K23:K200")=VALUE(LEFT(Z$5,1)))*(INDIRECT($C6&amp;"!L23:L200")=VALUE(RIGHT(Z$5,1))),1,0)))</f>
        <v>0</v>
      </c>
      <c r="AA6" s="232">
        <f t="array" aca="1" ref="AA6" ca="1">IF($C6="","",SUM(IF((INDIRECT($C6&amp;"!J23:J200")=$D$1)*(INDIRECT($C6&amp;"!I23:I200")="H")*(INDIRECT($C6&amp;"!M23:M200")="L")*(INDIRECT($C6&amp;"!K23:K200")=VALUE(LEFT(AA$5,1)))*(INDIRECT($C6&amp;"!L23:L200")=VALUE(RIGHT(AA$5,1))),1,0)))</f>
        <v>0</v>
      </c>
      <c r="AB6" s="232">
        <f t="array" aca="1" ref="AB6" ca="1">IF($C6="","",SUM(IF((INDIRECT($C6&amp;"!J23:J200")=$D$1)*(INDIRECT($C6&amp;"!I23:I200")="H")*(INDIRECT($C6&amp;"!M23:M200")="L")*(INDIRECT($C6&amp;"!K23:K200")=VALUE(LEFT(AB$5,1)))*(INDIRECT($C6&amp;"!L23:L200")=VALUE(RIGHT(AB$5,1))),1,0)))</f>
        <v>0</v>
      </c>
      <c r="AC6" s="232">
        <f t="array" aca="1" ref="AC6" ca="1">IF($C6="","",SUM(IF((INDIRECT($C6&amp;"!J23:J200")=$D$1)*(INDIRECT($C6&amp;"!I23:I200")="H")*(INDIRECT($C6&amp;"!M23:M200")="L")*(INDIRECT($C6&amp;"!K23:K200")=VALUE(LEFT(AC$5,1)))*(INDIRECT($C6&amp;"!L23:L200")=VALUE(RIGHT(AC$5,1))),1,0)))</f>
        <v>0</v>
      </c>
      <c r="AD6" s="232">
        <f t="array" aca="1" ref="AD6" ca="1">IF($C6="","",SUM(IF((INDIRECT($C6&amp;"!J23:J200")=$D$1)*(INDIRECT($C6&amp;"!I23:I200")="H")*(INDIRECT($C6&amp;"!M23:M200")="L")*(INDIRECT($C6&amp;"!K23:K200")=VALUE(LEFT(AD$5,1)))*(INDIRECT($C6&amp;"!L23:L200")=VALUE(RIGHT(AD$5,1))),1,0)))</f>
        <v>0</v>
      </c>
      <c r="AE6" s="232">
        <f t="array" aca="1" ref="AE6" ca="1">IF($C6="","",SUM(IF((INDIRECT($C6&amp;"!J23:J200")=$D$1)*(INDIRECT($C6&amp;"!I23:I200")="H")*(INDIRECT($C6&amp;"!M23:M200")="L")*(INDIRECT($C6&amp;"!K23:K200")=VALUE(LEFT(AE$5,1)))*(INDIRECT($C6&amp;"!L23:L200")=VALUE(RIGHT(AE$5,1))),1,0)))</f>
        <v>0</v>
      </c>
      <c r="AF6" s="232">
        <f t="array" aca="1" ref="AF6" ca="1">IF($C6="","",SUM(IF((INDIRECT($C6&amp;"!J23:J200")=$D$1)*(INDIRECT($C6&amp;"!I23:I200")="H")*(INDIRECT($C6&amp;"!M23:M200")="L")*(INDIRECT($C6&amp;"!K23:K200")=VALUE(LEFT(AF$5,1)))*(INDIRECT($C6&amp;"!L23:L200")=VALUE(RIGHT(AF$5,1))),1,0)))</f>
        <v>0</v>
      </c>
      <c r="AG6" s="232">
        <f t="array" aca="1" ref="AG6" ca="1">IF($C6="","",SUM(IF((INDIRECT($C6&amp;"!J23:J200")=$D$1)*(INDIRECT($C6&amp;"!I23:I200")="H")*(INDIRECT($C6&amp;"!M23:M200")="L")*(INDIRECT($C6&amp;"!K23:K200")=VALUE(LEFT(AG$5,1)))*(INDIRECT($C6&amp;"!L23:L200")=VALUE(RIGHT(AG$5,1))),1,0)))</f>
        <v>1</v>
      </c>
      <c r="AH6" s="235">
        <f t="array" aca="1" ref="AH6" ca="1">IF($C6="","",SUM(IF((INDIRECT($C6&amp;"!J23:J200")=$D$1)*(INDIRECT($C6&amp;"!I23:I200")="H")*(INDIRECT($C6&amp;"!M23:M200")="L"),1,0))-SUM(V6:AG6))</f>
        <v>0</v>
      </c>
    </row>
    <row r="7" spans="1:34">
      <c r="A7" s="236">
        <v>2</v>
      </c>
      <c r="B7" s="233" t="str">
        <f ca="1">IF($A7&gt;$D$3,"",VLOOKUP($A7,Table!$A$9:$C$32,2,FALSE))</f>
        <v>Kashima_Antlers</v>
      </c>
      <c r="C7" s="233" t="str">
        <f ca="1">IF($A7&gt;$D$3,"",VLOOKUP($A7,Table!$A$9:$C$32,3,FALSE))</f>
        <v>Kashima_Antlers</v>
      </c>
      <c r="D7" s="237">
        <f t="array" aca="1" ref="D7" ca="1">IF($C7="","",SUM(IF((INDIRECT($C7&amp;"!J23:J200")=$D$1)*(INDIRECT($C7&amp;"!I23:I200")="H")*(INDIRECT($C7&amp;"!M23:M200")="W")*(INDIRECT($C7&amp;"!K23:K200")=VALUE(LEFT(D$5,1)))*(INDIRECT($C7&amp;"!L23:L200")=VALUE(RIGHT(D$5,1))),1,0)))</f>
        <v>3</v>
      </c>
      <c r="E7" s="236">
        <f t="array" aca="1" ref="E7" ca="1">IF($C7="","",SUM(IF((INDIRECT($C7&amp;"!J23:J200")=$D$1)*(INDIRECT($C7&amp;"!I23:I200")="H")*(INDIRECT($C7&amp;"!M23:M200")="W")*(INDIRECT($C7&amp;"!K23:K200")=VALUE(LEFT(E$5,1)))*(INDIRECT($C7&amp;"!L23:L200")=VALUE(RIGHT(E$5,1))),1,0)))</f>
        <v>4</v>
      </c>
      <c r="F7" s="236">
        <f t="array" aca="1" ref="F7" ca="1">IF($C7="","",SUM(IF((INDIRECT($C7&amp;"!J23:J200")=$D$1)*(INDIRECT($C7&amp;"!I23:I200")="H")*(INDIRECT($C7&amp;"!M23:M200")="W")*(INDIRECT($C7&amp;"!K23:K200")=VALUE(LEFT(F$5,1)))*(INDIRECT($C7&amp;"!L23:L200")=VALUE(RIGHT(F$5,1))),1,0)))</f>
        <v>2</v>
      </c>
      <c r="G7" s="236">
        <f t="array" aca="1" ref="G7" ca="1">IF($C7="","",SUM(IF((INDIRECT($C7&amp;"!J23:J200")=$D$1)*(INDIRECT($C7&amp;"!I23:I200")="H")*(INDIRECT($C7&amp;"!M23:M200")="W")*(INDIRECT($C7&amp;"!K23:K200")=VALUE(LEFT(G$5,1)))*(INDIRECT($C7&amp;"!L23:L200")=VALUE(RIGHT(G$5,1))),1,0)))</f>
        <v>2</v>
      </c>
      <c r="H7" s="236">
        <f t="array" aca="1" ref="H7" ca="1">IF($C7="","",SUM(IF((INDIRECT($C7&amp;"!J23:J200")=$D$1)*(INDIRECT($C7&amp;"!I23:I200")="H")*(INDIRECT($C7&amp;"!M23:M200")="W")*(INDIRECT($C7&amp;"!K23:K200")=VALUE(LEFT(H$5,1)))*(INDIRECT($C7&amp;"!L23:L200")=VALUE(RIGHT(H$5,1))),1,0)))</f>
        <v>0</v>
      </c>
      <c r="I7" s="236">
        <f t="array" aca="1" ref="I7" ca="1">IF($C7="","",SUM(IF((INDIRECT($C7&amp;"!J23:J200")=$D$1)*(INDIRECT($C7&amp;"!I23:I200")="H")*(INDIRECT($C7&amp;"!M23:M200")="W")*(INDIRECT($C7&amp;"!K23:K200")=VALUE(LEFT(I$5,1)))*(INDIRECT($C7&amp;"!L23:L200")=VALUE(RIGHT(I$5,1))),1,0)))</f>
        <v>0</v>
      </c>
      <c r="J7" s="236">
        <f t="array" aca="1" ref="J7" ca="1">IF($C7="","",SUM(IF((INDIRECT($C7&amp;"!J23:J200")=$D$1)*(INDIRECT($C7&amp;"!I23:I200")="H")*(INDIRECT($C7&amp;"!M23:M200")="W")*(INDIRECT($C7&amp;"!K23:K200")=VALUE(LEFT(J$5,1)))*(INDIRECT($C7&amp;"!L23:L200")=VALUE(RIGHT(J$5,1))),1,0)))</f>
        <v>0</v>
      </c>
      <c r="K7" s="236">
        <f t="array" aca="1" ref="K7" ca="1">IF($C7="","",SUM(IF((INDIRECT($C7&amp;"!J23:J200")=$D$1)*(INDIRECT($C7&amp;"!I23:I200")="H")*(INDIRECT($C7&amp;"!M23:M200")="W")*(INDIRECT($C7&amp;"!K23:K200")=VALUE(LEFT(K$5,1)))*(INDIRECT($C7&amp;"!L23:L200")=VALUE(RIGHT(K$5,1))),1,0)))</f>
        <v>0</v>
      </c>
      <c r="L7" s="236">
        <f t="array" aca="1" ref="L7" ca="1">IF($C7="","",SUM(IF((INDIRECT($C7&amp;"!J23:J200")=$D$1)*(INDIRECT($C7&amp;"!I23:I200")="H")*(INDIRECT($C7&amp;"!M23:M200")="W")*(INDIRECT($C7&amp;"!K23:K200")=VALUE(LEFT(L$5,1)))*(INDIRECT($C7&amp;"!L23:L200")=VALUE(RIGHT(L$5,1))),1,0)))</f>
        <v>0</v>
      </c>
      <c r="M7" s="236">
        <f t="array" aca="1" ref="M7" ca="1">IF($C7="","",SUM(IF((INDIRECT($C7&amp;"!J23:J200")=$D$1)*(INDIRECT($C7&amp;"!I23:I200")="H")*(INDIRECT($C7&amp;"!M23:M200")="W")*(INDIRECT($C7&amp;"!K23:K200")=VALUE(LEFT(M$5,1)))*(INDIRECT($C7&amp;"!L23:L200")=VALUE(RIGHT(M$5,1))),1,0)))</f>
        <v>0</v>
      </c>
      <c r="N7" s="236">
        <f t="array" aca="1" ref="N7" ca="1">IF($C7="","",SUM(IF((INDIRECT($C7&amp;"!J23:J200")=$D$1)*(INDIRECT($C7&amp;"!I23:I200")="H")*(INDIRECT($C7&amp;"!M23:M200")="W")*(INDIRECT($C7&amp;"!K23:K200")=VALUE(LEFT(N$5,1)))*(INDIRECT($C7&amp;"!L23:L200")=VALUE(RIGHT(N$5,1))),1,0)))</f>
        <v>0</v>
      </c>
      <c r="O7" s="236">
        <f t="array" aca="1" ref="O7" ca="1">IF($C7="","",SUM(IF((INDIRECT($C7&amp;"!J23:J200")=$D$1)*(INDIRECT($C7&amp;"!I23:I200")="H")*(INDIRECT($C7&amp;"!M23:M200")="W")*(INDIRECT($C7&amp;"!K23:K200")=VALUE(LEFT(O$5,1)))*(INDIRECT($C7&amp;"!L23:L200")=VALUE(RIGHT(O$5,1))),1,0)))</f>
        <v>0</v>
      </c>
      <c r="P7" s="238">
        <f t="array" aca="1" ref="P7" ca="1">IF($C7="","",SUM(IF((INDIRECT($C7&amp;"!J23:J200")=$D$1)*(INDIRECT($C7&amp;"!I23:I200")="H")*(INDIRECT($C7&amp;"!M23:M200")="W"),1,0))-SUM(D7:O7))</f>
        <v>0</v>
      </c>
      <c r="Q7" s="237">
        <f t="array" aca="1" ref="Q7" ca="1">IF($C7="","",SUM(IF((INDIRECT($C7&amp;"!J23:J200")=$D$1)*(INDIRECT($C7&amp;"!I23:I200")="H")*(INDIRECT($C7&amp;"!M23:M200")="D")*(INDIRECT($C7&amp;"!K23:K200")=VALUE(LEFT(Q$5,1)))*(INDIRECT($C7&amp;"!L23:L200")=VALUE(RIGHT(Q$5,1))),1,0)))</f>
        <v>1</v>
      </c>
      <c r="R7" s="236">
        <f t="array" aca="1" ref="R7" ca="1">IF($C7="","",SUM(IF((INDIRECT($C7&amp;"!J23:J200")=$D$1)*(INDIRECT($C7&amp;"!I23:I200")="H")*(INDIRECT($C7&amp;"!M23:M200")="D")*(INDIRECT($C7&amp;"!K23:K200")=VALUE(LEFT(R$5,1)))*(INDIRECT($C7&amp;"!L23:L200")=VALUE(RIGHT(R$5,1))),1,0)))</f>
        <v>0</v>
      </c>
      <c r="S7" s="236">
        <f t="array" aca="1" ref="S7" ca="1">IF($C7="","",SUM(IF((INDIRECT($C7&amp;"!J23:J200")=$D$1)*(INDIRECT($C7&amp;"!I23:I200")="H")*(INDIRECT($C7&amp;"!M23:M200")="D")*(INDIRECT($C7&amp;"!K23:K200")=VALUE(LEFT(S$5,1)))*(INDIRECT($C7&amp;"!L23:L200")=VALUE(RIGHT(S$5,1))),1,0)))</f>
        <v>0</v>
      </c>
      <c r="T7" s="236">
        <f t="array" aca="1" ref="T7" ca="1">IF($C7="","",SUM(IF((INDIRECT($C7&amp;"!J23:J200")=$D$1)*(INDIRECT($C7&amp;"!I23:I200")="H")*(INDIRECT($C7&amp;"!M23:M200")="D")*(INDIRECT($C7&amp;"!K23:K200")=VALUE(LEFT(T$5,1)))*(INDIRECT($C7&amp;"!L23:L200")=VALUE(RIGHT(T$5,1))),1,0)))</f>
        <v>0</v>
      </c>
      <c r="U7" s="238">
        <f t="array" aca="1" ref="U7" ca="1">IF($C7="","",SUM(IF((INDIRECT($C7&amp;"!J23:J200")=$D$1)*(INDIRECT($C7&amp;"!I23:I200")="H")*(INDIRECT($C7&amp;"!M23:M200")="D"),1,0))-SUM(Q7:T7))</f>
        <v>0</v>
      </c>
      <c r="V7" s="237">
        <f t="array" aca="1" ref="V7" ca="1">IF($C7="","",SUM(IF((INDIRECT($C7&amp;"!J23:J200")=$D$1)*(INDIRECT($C7&amp;"!I23:I200")="H")*(INDIRECT($C7&amp;"!M23:M200")="L")*(INDIRECT($C7&amp;"!K23:K200")=VALUE(LEFT(V$5,1)))*(INDIRECT($C7&amp;"!L23:L200")=VALUE(RIGHT(V$5,1))),1,0)))</f>
        <v>2</v>
      </c>
      <c r="W7" s="236">
        <f t="array" aca="1" ref="W7" ca="1">IF($C7="","",SUM(IF((INDIRECT($C7&amp;"!J23:J200")=$D$1)*(INDIRECT($C7&amp;"!I23:I200")="H")*(INDIRECT($C7&amp;"!M23:M200")="L")*(INDIRECT($C7&amp;"!K23:K200")=VALUE(LEFT(W$5,1)))*(INDIRECT($C7&amp;"!L23:L200")=VALUE(RIGHT(W$5,1))),1,0)))</f>
        <v>0</v>
      </c>
      <c r="X7" s="236">
        <f t="array" aca="1" ref="X7" ca="1">IF($C7="","",SUM(IF((INDIRECT($C7&amp;"!J23:J200")=$D$1)*(INDIRECT($C7&amp;"!I23:I200")="H")*(INDIRECT($C7&amp;"!M23:M200")="L")*(INDIRECT($C7&amp;"!K23:K200")=VALUE(LEFT(X$5,1)))*(INDIRECT($C7&amp;"!L23:L200")=VALUE(RIGHT(X$5,1))),1,0)))</f>
        <v>1</v>
      </c>
      <c r="Y7" s="236">
        <f t="array" aca="1" ref="Y7" ca="1">IF($C7="","",SUM(IF((INDIRECT($C7&amp;"!J23:J200")=$D$1)*(INDIRECT($C7&amp;"!I23:I200")="H")*(INDIRECT($C7&amp;"!M23:M200")="L")*(INDIRECT($C7&amp;"!K23:K200")=VALUE(LEFT(Y$5,1)))*(INDIRECT($C7&amp;"!L23:L200")=VALUE(RIGHT(Y$5,1))),1,0)))</f>
        <v>2</v>
      </c>
      <c r="Z7" s="236">
        <f t="array" aca="1" ref="Z7" ca="1">IF($C7="","",SUM(IF((INDIRECT($C7&amp;"!J23:J200")=$D$1)*(INDIRECT($C7&amp;"!I23:I200")="H")*(INDIRECT($C7&amp;"!M23:M200")="L")*(INDIRECT($C7&amp;"!K23:K200")=VALUE(LEFT(Z$5,1)))*(INDIRECT($C7&amp;"!L23:L200")=VALUE(RIGHT(Z$5,1))),1,0)))</f>
        <v>0</v>
      </c>
      <c r="AA7" s="236">
        <f t="array" aca="1" ref="AA7" ca="1">IF($C7="","",SUM(IF((INDIRECT($C7&amp;"!J23:J200")=$D$1)*(INDIRECT($C7&amp;"!I23:I200")="H")*(INDIRECT($C7&amp;"!M23:M200")="L")*(INDIRECT($C7&amp;"!K23:K200")=VALUE(LEFT(AA$5,1)))*(INDIRECT($C7&amp;"!L23:L200")=VALUE(RIGHT(AA$5,1))),1,0)))</f>
        <v>0</v>
      </c>
      <c r="AB7" s="236">
        <f t="array" aca="1" ref="AB7" ca="1">IF($C7="","",SUM(IF((INDIRECT($C7&amp;"!J23:J200")=$D$1)*(INDIRECT($C7&amp;"!I23:I200")="H")*(INDIRECT($C7&amp;"!M23:M200")="L")*(INDIRECT($C7&amp;"!K23:K200")=VALUE(LEFT(AB$5,1)))*(INDIRECT($C7&amp;"!L23:L200")=VALUE(RIGHT(AB$5,1))),1,0)))</f>
        <v>0</v>
      </c>
      <c r="AC7" s="236">
        <f t="array" aca="1" ref="AC7" ca="1">IF($C7="","",SUM(IF((INDIRECT($C7&amp;"!J23:J200")=$D$1)*(INDIRECT($C7&amp;"!I23:I200")="H")*(INDIRECT($C7&amp;"!M23:M200")="L")*(INDIRECT($C7&amp;"!K23:K200")=VALUE(LEFT(AC$5,1)))*(INDIRECT($C7&amp;"!L23:L200")=VALUE(RIGHT(AC$5,1))),1,0)))</f>
        <v>0</v>
      </c>
      <c r="AD7" s="236">
        <f t="array" aca="1" ref="AD7" ca="1">IF($C7="","",SUM(IF((INDIRECT($C7&amp;"!J23:J200")=$D$1)*(INDIRECT($C7&amp;"!I23:I200")="H")*(INDIRECT($C7&amp;"!M23:M200")="L")*(INDIRECT($C7&amp;"!K23:K200")=VALUE(LEFT(AD$5,1)))*(INDIRECT($C7&amp;"!L23:L200")=VALUE(RIGHT(AD$5,1))),1,0)))</f>
        <v>0</v>
      </c>
      <c r="AE7" s="236">
        <f t="array" aca="1" ref="AE7" ca="1">IF($C7="","",SUM(IF((INDIRECT($C7&amp;"!J23:J200")=$D$1)*(INDIRECT($C7&amp;"!I23:I200")="H")*(INDIRECT($C7&amp;"!M23:M200")="L")*(INDIRECT($C7&amp;"!K23:K200")=VALUE(LEFT(AE$5,1)))*(INDIRECT($C7&amp;"!L23:L200")=VALUE(RIGHT(AE$5,1))),1,0)))</f>
        <v>0</v>
      </c>
      <c r="AF7" s="236">
        <f t="array" aca="1" ref="AF7" ca="1">IF($C7="","",SUM(IF((INDIRECT($C7&amp;"!J23:J200")=$D$1)*(INDIRECT($C7&amp;"!I23:I200")="H")*(INDIRECT($C7&amp;"!M23:M200")="L")*(INDIRECT($C7&amp;"!K23:K200")=VALUE(LEFT(AF$5,1)))*(INDIRECT($C7&amp;"!L23:L200")=VALUE(RIGHT(AF$5,1))),1,0)))</f>
        <v>0</v>
      </c>
      <c r="AG7" s="236">
        <f t="array" aca="1" ref="AG7" ca="1">IF($C7="","",SUM(IF((INDIRECT($C7&amp;"!J23:J200")=$D$1)*(INDIRECT($C7&amp;"!I23:I200")="H")*(INDIRECT($C7&amp;"!M23:M200")="L")*(INDIRECT($C7&amp;"!K23:K200")=VALUE(LEFT(AG$5,1)))*(INDIRECT($C7&amp;"!L23:L200")=VALUE(RIGHT(AG$5,1))),1,0)))</f>
        <v>0</v>
      </c>
      <c r="AH7" s="238">
        <f t="array" aca="1" ref="AH7" ca="1">IF($C7="","",SUM(IF((INDIRECT($C7&amp;"!J23:J200")=$D$1)*(INDIRECT($C7&amp;"!I23:I200")="H")*(INDIRECT($C7&amp;"!M23:M200")="L"),1,0))-SUM(V7:AG7))</f>
        <v>0</v>
      </c>
    </row>
    <row r="8" spans="1:34">
      <c r="A8" s="236">
        <v>3</v>
      </c>
      <c r="B8" s="233" t="str">
        <f ca="1">IF($A8&gt;$D$3,"",VLOOKUP($A8,Table!$A$9:$C$32,2,FALSE))</f>
        <v>Cerezo_Osaka</v>
      </c>
      <c r="C8" s="233" t="str">
        <f ca="1">IF($A8&gt;$D$3,"",VLOOKUP($A8,Table!$A$9:$C$32,3,FALSE))</f>
        <v>Cerezo_Osaka</v>
      </c>
      <c r="D8" s="237">
        <f t="array" aca="1" ref="D8" ca="1">IF($C8="","",SUM(IF((INDIRECT($C8&amp;"!J23:J200")=$D$1)*(INDIRECT($C8&amp;"!I23:I200")="H")*(INDIRECT($C8&amp;"!M23:M200")="W")*(INDIRECT($C8&amp;"!K23:K200")=VALUE(LEFT(D$5,1)))*(INDIRECT($C8&amp;"!L23:L200")=VALUE(RIGHT(D$5,1))),1,0)))</f>
        <v>1</v>
      </c>
      <c r="E8" s="236">
        <f t="array" aca="1" ref="E8" ca="1">IF($C8="","",SUM(IF((INDIRECT($C8&amp;"!J23:J200")=$D$1)*(INDIRECT($C8&amp;"!I23:I200")="H")*(INDIRECT($C8&amp;"!M23:M200")="W")*(INDIRECT($C8&amp;"!K23:K200")=VALUE(LEFT(E$5,1)))*(INDIRECT($C8&amp;"!L23:L200")=VALUE(RIGHT(E$5,1))),1,0)))</f>
        <v>3</v>
      </c>
      <c r="F8" s="236">
        <f t="array" aca="1" ref="F8" ca="1">IF($C8="","",SUM(IF((INDIRECT($C8&amp;"!J23:J200")=$D$1)*(INDIRECT($C8&amp;"!I23:I200")="H")*(INDIRECT($C8&amp;"!M23:M200")="W")*(INDIRECT($C8&amp;"!K23:K200")=VALUE(LEFT(F$5,1)))*(INDIRECT($C8&amp;"!L23:L200")=VALUE(RIGHT(F$5,1))),1,0)))</f>
        <v>2</v>
      </c>
      <c r="G8" s="236">
        <f t="array" aca="1" ref="G8" ca="1">IF($C8="","",SUM(IF((INDIRECT($C8&amp;"!J23:J200")=$D$1)*(INDIRECT($C8&amp;"!I23:I200")="H")*(INDIRECT($C8&amp;"!M23:M200")="W")*(INDIRECT($C8&amp;"!K23:K200")=VALUE(LEFT(G$5,1)))*(INDIRECT($C8&amp;"!L23:L200")=VALUE(RIGHT(G$5,1))),1,0)))</f>
        <v>0</v>
      </c>
      <c r="H8" s="236">
        <f t="array" aca="1" ref="H8" ca="1">IF($C8="","",SUM(IF((INDIRECT($C8&amp;"!J23:J200")=$D$1)*(INDIRECT($C8&amp;"!I23:I200")="H")*(INDIRECT($C8&amp;"!M23:M200")="W")*(INDIRECT($C8&amp;"!K23:K200")=VALUE(LEFT(H$5,1)))*(INDIRECT($C8&amp;"!L23:L200")=VALUE(RIGHT(H$5,1))),1,0)))</f>
        <v>3</v>
      </c>
      <c r="I8" s="236">
        <f t="array" aca="1" ref="I8" ca="1">IF($C8="","",SUM(IF((INDIRECT($C8&amp;"!J23:J200")=$D$1)*(INDIRECT($C8&amp;"!I23:I200")="H")*(INDIRECT($C8&amp;"!M23:M200")="W")*(INDIRECT($C8&amp;"!K23:K200")=VALUE(LEFT(I$5,1)))*(INDIRECT($C8&amp;"!L23:L200")=VALUE(RIGHT(I$5,1))),1,0)))</f>
        <v>0</v>
      </c>
      <c r="J8" s="236">
        <f t="array" aca="1" ref="J8" ca="1">IF($C8="","",SUM(IF((INDIRECT($C8&amp;"!J23:J200")=$D$1)*(INDIRECT($C8&amp;"!I23:I200")="H")*(INDIRECT($C8&amp;"!M23:M200")="W")*(INDIRECT($C8&amp;"!K23:K200")=VALUE(LEFT(J$5,1)))*(INDIRECT($C8&amp;"!L23:L200")=VALUE(RIGHT(J$5,1))),1,0)))</f>
        <v>1</v>
      </c>
      <c r="K8" s="236">
        <f t="array" aca="1" ref="K8" ca="1">IF($C8="","",SUM(IF((INDIRECT($C8&amp;"!J23:J200")=$D$1)*(INDIRECT($C8&amp;"!I23:I200")="H")*(INDIRECT($C8&amp;"!M23:M200")="W")*(INDIRECT($C8&amp;"!K23:K200")=VALUE(LEFT(K$5,1)))*(INDIRECT($C8&amp;"!L23:L200")=VALUE(RIGHT(K$5,1))),1,0)))</f>
        <v>0</v>
      </c>
      <c r="L8" s="236">
        <f t="array" aca="1" ref="L8" ca="1">IF($C8="","",SUM(IF((INDIRECT($C8&amp;"!J23:J200")=$D$1)*(INDIRECT($C8&amp;"!I23:I200")="H")*(INDIRECT($C8&amp;"!M23:M200")="W")*(INDIRECT($C8&amp;"!K23:K200")=VALUE(LEFT(L$5,1)))*(INDIRECT($C8&amp;"!L23:L200")=VALUE(RIGHT(L$5,1))),1,0)))</f>
        <v>1</v>
      </c>
      <c r="M8" s="236">
        <f t="array" aca="1" ref="M8" ca="1">IF($C8="","",SUM(IF((INDIRECT($C8&amp;"!J23:J200")=$D$1)*(INDIRECT($C8&amp;"!I23:I200")="H")*(INDIRECT($C8&amp;"!M23:M200")="W")*(INDIRECT($C8&amp;"!K23:K200")=VALUE(LEFT(M$5,1)))*(INDIRECT($C8&amp;"!L23:L200")=VALUE(RIGHT(M$5,1))),1,0)))</f>
        <v>0</v>
      </c>
      <c r="N8" s="236">
        <f t="array" aca="1" ref="N8" ca="1">IF($C8="","",SUM(IF((INDIRECT($C8&amp;"!J23:J200")=$D$1)*(INDIRECT($C8&amp;"!I23:I200")="H")*(INDIRECT($C8&amp;"!M23:M200")="W")*(INDIRECT($C8&amp;"!K23:K200")=VALUE(LEFT(N$5,1)))*(INDIRECT($C8&amp;"!L23:L200")=VALUE(RIGHT(N$5,1))),1,0)))</f>
        <v>0</v>
      </c>
      <c r="O8" s="236">
        <f t="array" aca="1" ref="O8" ca="1">IF($C8="","",SUM(IF((INDIRECT($C8&amp;"!J23:J200")=$D$1)*(INDIRECT($C8&amp;"!I23:I200")="H")*(INDIRECT($C8&amp;"!M23:M200")="W")*(INDIRECT($C8&amp;"!K23:K200")=VALUE(LEFT(O$5,1)))*(INDIRECT($C8&amp;"!L23:L200")=VALUE(RIGHT(O$5,1))),1,0)))</f>
        <v>1</v>
      </c>
      <c r="P8" s="238">
        <f t="array" aca="1" ref="P8" ca="1">IF($C8="","",SUM(IF((INDIRECT($C8&amp;"!J23:J200")=$D$1)*(INDIRECT($C8&amp;"!I23:I200")="H")*(INDIRECT($C8&amp;"!M23:M200")="W"),1,0))-SUM(D8:O8))</f>
        <v>0</v>
      </c>
      <c r="Q8" s="237">
        <f t="array" aca="1" ref="Q8" ca="1">IF($C8="","",SUM(IF((INDIRECT($C8&amp;"!J23:J200")=$D$1)*(INDIRECT($C8&amp;"!I23:I200")="H")*(INDIRECT($C8&amp;"!M23:M200")="D")*(INDIRECT($C8&amp;"!K23:K200")=VALUE(LEFT(Q$5,1)))*(INDIRECT($C8&amp;"!L23:L200")=VALUE(RIGHT(Q$5,1))),1,0)))</f>
        <v>1</v>
      </c>
      <c r="R8" s="236">
        <f t="array" aca="1" ref="R8" ca="1">IF($C8="","",SUM(IF((INDIRECT($C8&amp;"!J23:J200")=$D$1)*(INDIRECT($C8&amp;"!I23:I200")="H")*(INDIRECT($C8&amp;"!M23:M200")="D")*(INDIRECT($C8&amp;"!K23:K200")=VALUE(LEFT(R$5,1)))*(INDIRECT($C8&amp;"!L23:L200")=VALUE(RIGHT(R$5,1))),1,0)))</f>
        <v>1</v>
      </c>
      <c r="S8" s="236">
        <f t="array" aca="1" ref="S8" ca="1">IF($C8="","",SUM(IF((INDIRECT($C8&amp;"!J23:J200")=$D$1)*(INDIRECT($C8&amp;"!I23:I200")="H")*(INDIRECT($C8&amp;"!M23:M200")="D")*(INDIRECT($C8&amp;"!K23:K200")=VALUE(LEFT(S$5,1)))*(INDIRECT($C8&amp;"!L23:L200")=VALUE(RIGHT(S$5,1))),1,0)))</f>
        <v>1</v>
      </c>
      <c r="T8" s="236">
        <f t="array" aca="1" ref="T8" ca="1">IF($C8="","",SUM(IF((INDIRECT($C8&amp;"!J23:J200")=$D$1)*(INDIRECT($C8&amp;"!I23:I200")="H")*(INDIRECT($C8&amp;"!M23:M200")="D")*(INDIRECT($C8&amp;"!K23:K200")=VALUE(LEFT(T$5,1)))*(INDIRECT($C8&amp;"!L23:L200")=VALUE(RIGHT(T$5,1))),1,0)))</f>
        <v>0</v>
      </c>
      <c r="U8" s="238">
        <f t="array" aca="1" ref="U8" ca="1">IF($C8="","",SUM(IF((INDIRECT($C8&amp;"!J23:J200")=$D$1)*(INDIRECT($C8&amp;"!I23:I200")="H")*(INDIRECT($C8&amp;"!M23:M200")="D"),1,0))-SUM(Q8:T8))</f>
        <v>0</v>
      </c>
      <c r="V8" s="237">
        <f t="array" aca="1" ref="V8" ca="1">IF($C8="","",SUM(IF((INDIRECT($C8&amp;"!J23:J200")=$D$1)*(INDIRECT($C8&amp;"!I23:I200")="H")*(INDIRECT($C8&amp;"!M23:M200")="L")*(INDIRECT($C8&amp;"!K23:K200")=VALUE(LEFT(V$5,1)))*(INDIRECT($C8&amp;"!L23:L200")=VALUE(RIGHT(V$5,1))),1,0)))</f>
        <v>1</v>
      </c>
      <c r="W8" s="236">
        <f t="array" aca="1" ref="W8" ca="1">IF($C8="","",SUM(IF((INDIRECT($C8&amp;"!J23:J200")=$D$1)*(INDIRECT($C8&amp;"!I23:I200")="H")*(INDIRECT($C8&amp;"!M23:M200")="L")*(INDIRECT($C8&amp;"!K23:K200")=VALUE(LEFT(W$5,1)))*(INDIRECT($C8&amp;"!L23:L200")=VALUE(RIGHT(W$5,1))),1,0)))</f>
        <v>0</v>
      </c>
      <c r="X8" s="236">
        <f t="array" aca="1" ref="X8" ca="1">IF($C8="","",SUM(IF((INDIRECT($C8&amp;"!J23:J200")=$D$1)*(INDIRECT($C8&amp;"!I23:I200")="H")*(INDIRECT($C8&amp;"!M23:M200")="L")*(INDIRECT($C8&amp;"!K23:K200")=VALUE(LEFT(X$5,1)))*(INDIRECT($C8&amp;"!L23:L200")=VALUE(RIGHT(X$5,1))),1,0)))</f>
        <v>0</v>
      </c>
      <c r="Y8" s="236">
        <f t="array" aca="1" ref="Y8" ca="1">IF($C8="","",SUM(IF((INDIRECT($C8&amp;"!J23:J200")=$D$1)*(INDIRECT($C8&amp;"!I23:I200")="H")*(INDIRECT($C8&amp;"!M23:M200")="L")*(INDIRECT($C8&amp;"!K23:K200")=VALUE(LEFT(Y$5,1)))*(INDIRECT($C8&amp;"!L23:L200")=VALUE(RIGHT(Y$5,1))),1,0)))</f>
        <v>0</v>
      </c>
      <c r="Z8" s="236">
        <f t="array" aca="1" ref="Z8" ca="1">IF($C8="","",SUM(IF((INDIRECT($C8&amp;"!J23:J200")=$D$1)*(INDIRECT($C8&amp;"!I23:I200")="H")*(INDIRECT($C8&amp;"!M23:M200")="L")*(INDIRECT($C8&amp;"!K23:K200")=VALUE(LEFT(Z$5,1)))*(INDIRECT($C8&amp;"!L23:L200")=VALUE(RIGHT(Z$5,1))),1,0)))</f>
        <v>0</v>
      </c>
      <c r="AA8" s="236">
        <f t="array" aca="1" ref="AA8" ca="1">IF($C8="","",SUM(IF((INDIRECT($C8&amp;"!J23:J200")=$D$1)*(INDIRECT($C8&amp;"!I23:I200")="H")*(INDIRECT($C8&amp;"!M23:M200")="L")*(INDIRECT($C8&amp;"!K23:K200")=VALUE(LEFT(AA$5,1)))*(INDIRECT($C8&amp;"!L23:L200")=VALUE(RIGHT(AA$5,1))),1,0)))</f>
        <v>0</v>
      </c>
      <c r="AB8" s="236">
        <f t="array" aca="1" ref="AB8" ca="1">IF($C8="","",SUM(IF((INDIRECT($C8&amp;"!J23:J200")=$D$1)*(INDIRECT($C8&amp;"!I23:I200")="H")*(INDIRECT($C8&amp;"!M23:M200")="L")*(INDIRECT($C8&amp;"!K23:K200")=VALUE(LEFT(AB$5,1)))*(INDIRECT($C8&amp;"!L23:L200")=VALUE(RIGHT(AB$5,1))),1,0)))</f>
        <v>0</v>
      </c>
      <c r="AC8" s="236">
        <f t="array" aca="1" ref="AC8" ca="1">IF($C8="","",SUM(IF((INDIRECT($C8&amp;"!J23:J200")=$D$1)*(INDIRECT($C8&amp;"!I23:I200")="H")*(INDIRECT($C8&amp;"!M23:M200")="L")*(INDIRECT($C8&amp;"!K23:K200")=VALUE(LEFT(AC$5,1)))*(INDIRECT($C8&amp;"!L23:L200")=VALUE(RIGHT(AC$5,1))),1,0)))</f>
        <v>1</v>
      </c>
      <c r="AD8" s="236">
        <f t="array" aca="1" ref="AD8" ca="1">IF($C8="","",SUM(IF((INDIRECT($C8&amp;"!J23:J200")=$D$1)*(INDIRECT($C8&amp;"!I23:I200")="H")*(INDIRECT($C8&amp;"!M23:M200")="L")*(INDIRECT($C8&amp;"!K23:K200")=VALUE(LEFT(AD$5,1)))*(INDIRECT($C8&amp;"!L23:L200")=VALUE(RIGHT(AD$5,1))),1,0)))</f>
        <v>0</v>
      </c>
      <c r="AE8" s="236">
        <f t="array" aca="1" ref="AE8" ca="1">IF($C8="","",SUM(IF((INDIRECT($C8&amp;"!J23:J200")=$D$1)*(INDIRECT($C8&amp;"!I23:I200")="H")*(INDIRECT($C8&amp;"!M23:M200")="L")*(INDIRECT($C8&amp;"!K23:K200")=VALUE(LEFT(AE$5,1)))*(INDIRECT($C8&amp;"!L23:L200")=VALUE(RIGHT(AE$5,1))),1,0)))</f>
        <v>0</v>
      </c>
      <c r="AF8" s="236">
        <f t="array" aca="1" ref="AF8" ca="1">IF($C8="","",SUM(IF((INDIRECT($C8&amp;"!J23:J200")=$D$1)*(INDIRECT($C8&amp;"!I23:I200")="H")*(INDIRECT($C8&amp;"!M23:M200")="L")*(INDIRECT($C8&amp;"!K23:K200")=VALUE(LEFT(AF$5,1)))*(INDIRECT($C8&amp;"!L23:L200")=VALUE(RIGHT(AF$5,1))),1,0)))</f>
        <v>0</v>
      </c>
      <c r="AG8" s="236">
        <f t="array" aca="1" ref="AG8" ca="1">IF($C8="","",SUM(IF((INDIRECT($C8&amp;"!J23:J200")=$D$1)*(INDIRECT($C8&amp;"!I23:I200")="H")*(INDIRECT($C8&amp;"!M23:M200")="L")*(INDIRECT($C8&amp;"!K23:K200")=VALUE(LEFT(AG$5,1)))*(INDIRECT($C8&amp;"!L23:L200")=VALUE(RIGHT(AG$5,1))),1,0)))</f>
        <v>0</v>
      </c>
      <c r="AH8" s="238">
        <f t="array" aca="1" ref="AH8" ca="1">IF($C8="","",SUM(IF((INDIRECT($C8&amp;"!J23:J200")=$D$1)*(INDIRECT($C8&amp;"!I23:I200")="H")*(INDIRECT($C8&amp;"!M23:M200")="L"),1,0))-SUM(V8:AG8))</f>
        <v>0</v>
      </c>
    </row>
    <row r="9" spans="1:34">
      <c r="A9" s="236">
        <v>4</v>
      </c>
      <c r="B9" s="233" t="str">
        <f ca="1">IF($A9&gt;$D$3,"",VLOOKUP($A9,Table!$A$9:$C$32,2,FALSE))</f>
        <v>Kashiwa_Reysol</v>
      </c>
      <c r="C9" s="233" t="str">
        <f ca="1">IF($A9&gt;$D$3,"",VLOOKUP($A9,Table!$A$9:$C$32,3,FALSE))</f>
        <v>Kashiwa_Reysol</v>
      </c>
      <c r="D9" s="237">
        <f t="array" aca="1" ref="D9" ca="1">IF($C9="","",SUM(IF((INDIRECT($C9&amp;"!J23:J200")=$D$1)*(INDIRECT($C9&amp;"!I23:I200")="H")*(INDIRECT($C9&amp;"!M23:M200")="W")*(INDIRECT($C9&amp;"!K23:K200")=VALUE(LEFT(D$5,1)))*(INDIRECT($C9&amp;"!L23:L200")=VALUE(RIGHT(D$5,1))),1,0)))</f>
        <v>4</v>
      </c>
      <c r="E9" s="236">
        <f t="array" aca="1" ref="E9" ca="1">IF($C9="","",SUM(IF((INDIRECT($C9&amp;"!J23:J200")=$D$1)*(INDIRECT($C9&amp;"!I23:I200")="H")*(INDIRECT($C9&amp;"!M23:M200")="W")*(INDIRECT($C9&amp;"!K23:K200")=VALUE(LEFT(E$5,1)))*(INDIRECT($C9&amp;"!L23:L200")=VALUE(RIGHT(E$5,1))),1,0)))</f>
        <v>1</v>
      </c>
      <c r="F9" s="236">
        <f t="array" aca="1" ref="F9" ca="1">IF($C9="","",SUM(IF((INDIRECT($C9&amp;"!J23:J200")=$D$1)*(INDIRECT($C9&amp;"!I23:I200")="H")*(INDIRECT($C9&amp;"!M23:M200")="W")*(INDIRECT($C9&amp;"!K23:K200")=VALUE(LEFT(F$5,1)))*(INDIRECT($C9&amp;"!L23:L200")=VALUE(RIGHT(F$5,1))),1,0)))</f>
        <v>1</v>
      </c>
      <c r="G9" s="236">
        <f t="array" aca="1" ref="G9" ca="1">IF($C9="","",SUM(IF((INDIRECT($C9&amp;"!J23:J200")=$D$1)*(INDIRECT($C9&amp;"!I23:I200")="H")*(INDIRECT($C9&amp;"!M23:M200")="W")*(INDIRECT($C9&amp;"!K23:K200")=VALUE(LEFT(G$5,1)))*(INDIRECT($C9&amp;"!L23:L200")=VALUE(RIGHT(G$5,1))),1,0)))</f>
        <v>0</v>
      </c>
      <c r="H9" s="236">
        <f t="array" aca="1" ref="H9" ca="1">IF($C9="","",SUM(IF((INDIRECT($C9&amp;"!J23:J200")=$D$1)*(INDIRECT($C9&amp;"!I23:I200")="H")*(INDIRECT($C9&amp;"!M23:M200")="W")*(INDIRECT($C9&amp;"!K23:K200")=VALUE(LEFT(H$5,1)))*(INDIRECT($C9&amp;"!L23:L200")=VALUE(RIGHT(H$5,1))),1,0)))</f>
        <v>1</v>
      </c>
      <c r="I9" s="236">
        <f t="array" aca="1" ref="I9" ca="1">IF($C9="","",SUM(IF((INDIRECT($C9&amp;"!J23:J200")=$D$1)*(INDIRECT($C9&amp;"!I23:I200")="H")*(INDIRECT($C9&amp;"!M23:M200")="W")*(INDIRECT($C9&amp;"!K23:K200")=VALUE(LEFT(I$5,1)))*(INDIRECT($C9&amp;"!L23:L200")=VALUE(RIGHT(I$5,1))),1,0)))</f>
        <v>0</v>
      </c>
      <c r="J9" s="236">
        <f t="array" aca="1" ref="J9" ca="1">IF($C9="","",SUM(IF((INDIRECT($C9&amp;"!J23:J200")=$D$1)*(INDIRECT($C9&amp;"!I23:I200")="H")*(INDIRECT($C9&amp;"!M23:M200")="W")*(INDIRECT($C9&amp;"!K23:K200")=VALUE(LEFT(J$5,1)))*(INDIRECT($C9&amp;"!L23:L200")=VALUE(RIGHT(J$5,1))),1,0)))</f>
        <v>0</v>
      </c>
      <c r="K9" s="236">
        <f t="array" aca="1" ref="K9" ca="1">IF($C9="","",SUM(IF((INDIRECT($C9&amp;"!J23:J200")=$D$1)*(INDIRECT($C9&amp;"!I23:I200")="H")*(INDIRECT($C9&amp;"!M23:M200")="W")*(INDIRECT($C9&amp;"!K23:K200")=VALUE(LEFT(K$5,1)))*(INDIRECT($C9&amp;"!L23:L200")=VALUE(RIGHT(K$5,1))),1,0)))</f>
        <v>1</v>
      </c>
      <c r="L9" s="236">
        <f t="array" aca="1" ref="L9" ca="1">IF($C9="","",SUM(IF((INDIRECT($C9&amp;"!J23:J200")=$D$1)*(INDIRECT($C9&amp;"!I23:I200")="H")*(INDIRECT($C9&amp;"!M23:M200")="W")*(INDIRECT($C9&amp;"!K23:K200")=VALUE(LEFT(L$5,1)))*(INDIRECT($C9&amp;"!L23:L200")=VALUE(RIGHT(L$5,1))),1,0)))</f>
        <v>1</v>
      </c>
      <c r="M9" s="236">
        <f t="array" aca="1" ref="M9" ca="1">IF($C9="","",SUM(IF((INDIRECT($C9&amp;"!J23:J200")=$D$1)*(INDIRECT($C9&amp;"!I23:I200")="H")*(INDIRECT($C9&amp;"!M23:M200")="W")*(INDIRECT($C9&amp;"!K23:K200")=VALUE(LEFT(M$5,1)))*(INDIRECT($C9&amp;"!L23:L200")=VALUE(RIGHT(M$5,1))),1,0)))</f>
        <v>0</v>
      </c>
      <c r="N9" s="236">
        <f t="array" aca="1" ref="N9" ca="1">IF($C9="","",SUM(IF((INDIRECT($C9&amp;"!J23:J200")=$D$1)*(INDIRECT($C9&amp;"!I23:I200")="H")*(INDIRECT($C9&amp;"!M23:M200")="W")*(INDIRECT($C9&amp;"!K23:K200")=VALUE(LEFT(N$5,1)))*(INDIRECT($C9&amp;"!L23:L200")=VALUE(RIGHT(N$5,1))),1,0)))</f>
        <v>0</v>
      </c>
      <c r="O9" s="236">
        <f t="array" aca="1" ref="O9" ca="1">IF($C9="","",SUM(IF((INDIRECT($C9&amp;"!J23:J200")=$D$1)*(INDIRECT($C9&amp;"!I23:I200")="H")*(INDIRECT($C9&amp;"!M23:M200")="W")*(INDIRECT($C9&amp;"!K23:K200")=VALUE(LEFT(O$5,1)))*(INDIRECT($C9&amp;"!L23:L200")=VALUE(RIGHT(O$5,1))),1,0)))</f>
        <v>0</v>
      </c>
      <c r="P9" s="238">
        <f t="array" aca="1" ref="P9" ca="1">IF($C9="","",SUM(IF((INDIRECT($C9&amp;"!J23:J200")=$D$1)*(INDIRECT($C9&amp;"!I23:I200")="H")*(INDIRECT($C9&amp;"!M23:M200")="W"),1,0))-SUM(D9:O9))</f>
        <v>0</v>
      </c>
      <c r="Q9" s="237">
        <f t="array" aca="1" ref="Q9" ca="1">IF($C9="","",SUM(IF((INDIRECT($C9&amp;"!J23:J200")=$D$1)*(INDIRECT($C9&amp;"!I23:I200")="H")*(INDIRECT($C9&amp;"!M23:M200")="D")*(INDIRECT($C9&amp;"!K23:K200")=VALUE(LEFT(Q$5,1)))*(INDIRECT($C9&amp;"!L23:L200")=VALUE(RIGHT(Q$5,1))),1,0)))</f>
        <v>1</v>
      </c>
      <c r="R9" s="236">
        <f t="array" aca="1" ref="R9" ca="1">IF($C9="","",SUM(IF((INDIRECT($C9&amp;"!J23:J200")=$D$1)*(INDIRECT($C9&amp;"!I23:I200")="H")*(INDIRECT($C9&amp;"!M23:M200")="D")*(INDIRECT($C9&amp;"!K23:K200")=VALUE(LEFT(R$5,1)))*(INDIRECT($C9&amp;"!L23:L200")=VALUE(RIGHT(R$5,1))),1,0)))</f>
        <v>1</v>
      </c>
      <c r="S9" s="236">
        <f t="array" aca="1" ref="S9" ca="1">IF($C9="","",SUM(IF((INDIRECT($C9&amp;"!J23:J200")=$D$1)*(INDIRECT($C9&amp;"!I23:I200")="H")*(INDIRECT($C9&amp;"!M23:M200")="D")*(INDIRECT($C9&amp;"!K23:K200")=VALUE(LEFT(S$5,1)))*(INDIRECT($C9&amp;"!L23:L200")=VALUE(RIGHT(S$5,1))),1,0)))</f>
        <v>1</v>
      </c>
      <c r="T9" s="236">
        <f t="array" aca="1" ref="T9" ca="1">IF($C9="","",SUM(IF((INDIRECT($C9&amp;"!J23:J200")=$D$1)*(INDIRECT($C9&amp;"!I23:I200")="H")*(INDIRECT($C9&amp;"!M23:M200")="D")*(INDIRECT($C9&amp;"!K23:K200")=VALUE(LEFT(T$5,1)))*(INDIRECT($C9&amp;"!L23:L200")=VALUE(RIGHT(T$5,1))),1,0)))</f>
        <v>0</v>
      </c>
      <c r="U9" s="238">
        <f t="array" aca="1" ref="U9" ca="1">IF($C9="","",SUM(IF((INDIRECT($C9&amp;"!J23:J200")=$D$1)*(INDIRECT($C9&amp;"!I23:I200")="H")*(INDIRECT($C9&amp;"!M23:M200")="D"),1,0))-SUM(Q9:T9))</f>
        <v>0</v>
      </c>
      <c r="V9" s="237">
        <f t="array" aca="1" ref="V9" ca="1">IF($C9="","",SUM(IF((INDIRECT($C9&amp;"!J23:J200")=$D$1)*(INDIRECT($C9&amp;"!I23:I200")="H")*(INDIRECT($C9&amp;"!M23:M200")="L")*(INDIRECT($C9&amp;"!K23:K200")=VALUE(LEFT(V$5,1)))*(INDIRECT($C9&amp;"!L23:L200")=VALUE(RIGHT(V$5,1))),1,0)))</f>
        <v>2</v>
      </c>
      <c r="W9" s="236">
        <f t="array" aca="1" ref="W9" ca="1">IF($C9="","",SUM(IF((INDIRECT($C9&amp;"!J23:J200")=$D$1)*(INDIRECT($C9&amp;"!I23:I200")="H")*(INDIRECT($C9&amp;"!M23:M200")="L")*(INDIRECT($C9&amp;"!K23:K200")=VALUE(LEFT(W$5,1)))*(INDIRECT($C9&amp;"!L23:L200")=VALUE(RIGHT(W$5,1))),1,0)))</f>
        <v>1</v>
      </c>
      <c r="X9" s="236">
        <f t="array" aca="1" ref="X9" ca="1">IF($C9="","",SUM(IF((INDIRECT($C9&amp;"!J23:J200")=$D$1)*(INDIRECT($C9&amp;"!I23:I200")="H")*(INDIRECT($C9&amp;"!M23:M200")="L")*(INDIRECT($C9&amp;"!K23:K200")=VALUE(LEFT(X$5,1)))*(INDIRECT($C9&amp;"!L23:L200")=VALUE(RIGHT(X$5,1))),1,0)))</f>
        <v>0</v>
      </c>
      <c r="Y9" s="236">
        <f t="array" aca="1" ref="Y9" ca="1">IF($C9="","",SUM(IF((INDIRECT($C9&amp;"!J23:J200")=$D$1)*(INDIRECT($C9&amp;"!I23:I200")="H")*(INDIRECT($C9&amp;"!M23:M200")="L")*(INDIRECT($C9&amp;"!K23:K200")=VALUE(LEFT(Y$5,1)))*(INDIRECT($C9&amp;"!L23:L200")=VALUE(RIGHT(Y$5,1))),1,0)))</f>
        <v>0</v>
      </c>
      <c r="Z9" s="236">
        <f t="array" aca="1" ref="Z9" ca="1">IF($C9="","",SUM(IF((INDIRECT($C9&amp;"!J23:J200")=$D$1)*(INDIRECT($C9&amp;"!I23:I200")="H")*(INDIRECT($C9&amp;"!M23:M200")="L")*(INDIRECT($C9&amp;"!K23:K200")=VALUE(LEFT(Z$5,1)))*(INDIRECT($C9&amp;"!L23:L200")=VALUE(RIGHT(Z$5,1))),1,0)))</f>
        <v>1</v>
      </c>
      <c r="AA9" s="236">
        <f t="array" aca="1" ref="AA9" ca="1">IF($C9="","",SUM(IF((INDIRECT($C9&amp;"!J23:J200")=$D$1)*(INDIRECT($C9&amp;"!I23:I200")="H")*(INDIRECT($C9&amp;"!M23:M200")="L")*(INDIRECT($C9&amp;"!K23:K200")=VALUE(LEFT(AA$5,1)))*(INDIRECT($C9&amp;"!L23:L200")=VALUE(RIGHT(AA$5,1))),1,0)))</f>
        <v>1</v>
      </c>
      <c r="AB9" s="236">
        <f t="array" aca="1" ref="AB9" ca="1">IF($C9="","",SUM(IF((INDIRECT($C9&amp;"!J23:J200")=$D$1)*(INDIRECT($C9&amp;"!I23:I200")="H")*(INDIRECT($C9&amp;"!M23:M200")="L")*(INDIRECT($C9&amp;"!K23:K200")=VALUE(LEFT(AB$5,1)))*(INDIRECT($C9&amp;"!L23:L200")=VALUE(RIGHT(AB$5,1))),1,0)))</f>
        <v>0</v>
      </c>
      <c r="AC9" s="236">
        <f t="array" aca="1" ref="AC9" ca="1">IF($C9="","",SUM(IF((INDIRECT($C9&amp;"!J23:J200")=$D$1)*(INDIRECT($C9&amp;"!I23:I200")="H")*(INDIRECT($C9&amp;"!M23:M200")="L")*(INDIRECT($C9&amp;"!K23:K200")=VALUE(LEFT(AC$5,1)))*(INDIRECT($C9&amp;"!L23:L200")=VALUE(RIGHT(AC$5,1))),1,0)))</f>
        <v>0</v>
      </c>
      <c r="AD9" s="236">
        <f t="array" aca="1" ref="AD9" ca="1">IF($C9="","",SUM(IF((INDIRECT($C9&amp;"!J23:J200")=$D$1)*(INDIRECT($C9&amp;"!I23:I200")="H")*(INDIRECT($C9&amp;"!M23:M200")="L")*(INDIRECT($C9&amp;"!K23:K200")=VALUE(LEFT(AD$5,1)))*(INDIRECT($C9&amp;"!L23:L200")=VALUE(RIGHT(AD$5,1))),1,0)))</f>
        <v>0</v>
      </c>
      <c r="AE9" s="236">
        <f t="array" aca="1" ref="AE9" ca="1">IF($C9="","",SUM(IF((INDIRECT($C9&amp;"!J23:J200")=$D$1)*(INDIRECT($C9&amp;"!I23:I200")="H")*(INDIRECT($C9&amp;"!M23:M200")="L")*(INDIRECT($C9&amp;"!K23:K200")=VALUE(LEFT(AE$5,1)))*(INDIRECT($C9&amp;"!L23:L200")=VALUE(RIGHT(AE$5,1))),1,0)))</f>
        <v>0</v>
      </c>
      <c r="AF9" s="236">
        <f t="array" aca="1" ref="AF9" ca="1">IF($C9="","",SUM(IF((INDIRECT($C9&amp;"!J23:J200")=$D$1)*(INDIRECT($C9&amp;"!I23:I200")="H")*(INDIRECT($C9&amp;"!M23:M200")="L")*(INDIRECT($C9&amp;"!K23:K200")=VALUE(LEFT(AF$5,1)))*(INDIRECT($C9&amp;"!L23:L200")=VALUE(RIGHT(AF$5,1))),1,0)))</f>
        <v>0</v>
      </c>
      <c r="AG9" s="236">
        <f t="array" aca="1" ref="AG9" ca="1">IF($C9="","",SUM(IF((INDIRECT($C9&amp;"!J23:J200")=$D$1)*(INDIRECT($C9&amp;"!I23:I200")="H")*(INDIRECT($C9&amp;"!M23:M200")="L")*(INDIRECT($C9&amp;"!K23:K200")=VALUE(LEFT(AG$5,1)))*(INDIRECT($C9&amp;"!L23:L200")=VALUE(RIGHT(AG$5,1))),1,0)))</f>
        <v>0</v>
      </c>
      <c r="AH9" s="238">
        <f t="array" aca="1" ref="AH9" ca="1">IF($C9="","",SUM(IF((INDIRECT($C9&amp;"!J23:J200")=$D$1)*(INDIRECT($C9&amp;"!I23:I200")="H")*(INDIRECT($C9&amp;"!M23:M200")="L"),1,0))-SUM(V9:AG9))</f>
        <v>0</v>
      </c>
    </row>
    <row r="10" spans="1:34">
      <c r="A10" s="236">
        <v>5</v>
      </c>
      <c r="B10" s="233" t="str">
        <f ca="1">IF($A10&gt;$D$3,"",VLOOKUP($A10,Table!$A$9:$C$32,2,FALSE))</f>
        <v>Yokohama_F_Marinos</v>
      </c>
      <c r="C10" s="233" t="str">
        <f ca="1">IF($A10&gt;$D$3,"",VLOOKUP($A10,Table!$A$9:$C$32,3,FALSE))</f>
        <v>Yokohama_F_Marinos</v>
      </c>
      <c r="D10" s="237">
        <f t="array" aca="1" ref="D10" ca="1">IF($C10="","",SUM(IF((INDIRECT($C10&amp;"!J23:J200")=$D$1)*(INDIRECT($C10&amp;"!I23:I200")="H")*(INDIRECT($C10&amp;"!M23:M200")="W")*(INDIRECT($C10&amp;"!K23:K200")=VALUE(LEFT(D$5,1)))*(INDIRECT($C10&amp;"!L23:L200")=VALUE(RIGHT(D$5,1))),1,0)))</f>
        <v>3</v>
      </c>
      <c r="E10" s="236">
        <f t="array" aca="1" ref="E10" ca="1">IF($C10="","",SUM(IF((INDIRECT($C10&amp;"!J23:J200")=$D$1)*(INDIRECT($C10&amp;"!I23:I200")="H")*(INDIRECT($C10&amp;"!M23:M200")="W")*(INDIRECT($C10&amp;"!K23:K200")=VALUE(LEFT(E$5,1)))*(INDIRECT($C10&amp;"!L23:L200")=VALUE(RIGHT(E$5,1))),1,0)))</f>
        <v>2</v>
      </c>
      <c r="F10" s="236">
        <f t="array" aca="1" ref="F10" ca="1">IF($C10="","",SUM(IF((INDIRECT($C10&amp;"!J23:J200")=$D$1)*(INDIRECT($C10&amp;"!I23:I200")="H")*(INDIRECT($C10&amp;"!M23:M200")="W")*(INDIRECT($C10&amp;"!K23:K200")=VALUE(LEFT(F$5,1)))*(INDIRECT($C10&amp;"!L23:L200")=VALUE(RIGHT(F$5,1))),1,0)))</f>
        <v>1</v>
      </c>
      <c r="G10" s="236">
        <f t="array" aca="1" ref="G10" ca="1">IF($C10="","",SUM(IF((INDIRECT($C10&amp;"!J23:J200")=$D$1)*(INDIRECT($C10&amp;"!I23:I200")="H")*(INDIRECT($C10&amp;"!M23:M200")="W")*(INDIRECT($C10&amp;"!K23:K200")=VALUE(LEFT(G$5,1)))*(INDIRECT($C10&amp;"!L23:L200")=VALUE(RIGHT(G$5,1))),1,0)))</f>
        <v>1</v>
      </c>
      <c r="H10" s="236">
        <f t="array" aca="1" ref="H10" ca="1">IF($C10="","",SUM(IF((INDIRECT($C10&amp;"!J23:J200")=$D$1)*(INDIRECT($C10&amp;"!I23:I200")="H")*(INDIRECT($C10&amp;"!M23:M200")="W")*(INDIRECT($C10&amp;"!K23:K200")=VALUE(LEFT(H$5,1)))*(INDIRECT($C10&amp;"!L23:L200")=VALUE(RIGHT(H$5,1))),1,0)))</f>
        <v>0</v>
      </c>
      <c r="I10" s="236">
        <f t="array" aca="1" ref="I10" ca="1">IF($C10="","",SUM(IF((INDIRECT($C10&amp;"!J23:J200")=$D$1)*(INDIRECT($C10&amp;"!I23:I200")="H")*(INDIRECT($C10&amp;"!M23:M200")="W")*(INDIRECT($C10&amp;"!K23:K200")=VALUE(LEFT(I$5,1)))*(INDIRECT($C10&amp;"!L23:L200")=VALUE(RIGHT(I$5,1))),1,0)))</f>
        <v>2</v>
      </c>
      <c r="J10" s="236">
        <f t="array" aca="1" ref="J10" ca="1">IF($C10="","",SUM(IF((INDIRECT($C10&amp;"!J23:J200")=$D$1)*(INDIRECT($C10&amp;"!I23:I200")="H")*(INDIRECT($C10&amp;"!M23:M200")="W")*(INDIRECT($C10&amp;"!K23:K200")=VALUE(LEFT(J$5,1)))*(INDIRECT($C10&amp;"!L23:L200")=VALUE(RIGHT(J$5,1))),1,0)))</f>
        <v>0</v>
      </c>
      <c r="K10" s="236">
        <f t="array" aca="1" ref="K10" ca="1">IF($C10="","",SUM(IF((INDIRECT($C10&amp;"!J23:J200")=$D$1)*(INDIRECT($C10&amp;"!I23:I200")="H")*(INDIRECT($C10&amp;"!M23:M200")="W")*(INDIRECT($C10&amp;"!K23:K200")=VALUE(LEFT(K$5,1)))*(INDIRECT($C10&amp;"!L23:L200")=VALUE(RIGHT(K$5,1))),1,0)))</f>
        <v>0</v>
      </c>
      <c r="L10" s="236">
        <f t="array" aca="1" ref="L10" ca="1">IF($C10="","",SUM(IF((INDIRECT($C10&amp;"!J23:J200")=$D$1)*(INDIRECT($C10&amp;"!I23:I200")="H")*(INDIRECT($C10&amp;"!M23:M200")="W")*(INDIRECT($C10&amp;"!K23:K200")=VALUE(LEFT(L$5,1)))*(INDIRECT($C10&amp;"!L23:L200")=VALUE(RIGHT(L$5,1))),1,0)))</f>
        <v>0</v>
      </c>
      <c r="M10" s="236">
        <f t="array" aca="1" ref="M10" ca="1">IF($C10="","",SUM(IF((INDIRECT($C10&amp;"!J23:J200")=$D$1)*(INDIRECT($C10&amp;"!I23:I200")="H")*(INDIRECT($C10&amp;"!M23:M200")="W")*(INDIRECT($C10&amp;"!K23:K200")=VALUE(LEFT(M$5,1)))*(INDIRECT($C10&amp;"!L23:L200")=VALUE(RIGHT(M$5,1))),1,0)))</f>
        <v>0</v>
      </c>
      <c r="N10" s="236">
        <f t="array" aca="1" ref="N10" ca="1">IF($C10="","",SUM(IF((INDIRECT($C10&amp;"!J23:J200")=$D$1)*(INDIRECT($C10&amp;"!I23:I200")="H")*(INDIRECT($C10&amp;"!M23:M200")="W")*(INDIRECT($C10&amp;"!K23:K200")=VALUE(LEFT(N$5,1)))*(INDIRECT($C10&amp;"!L23:L200")=VALUE(RIGHT(N$5,1))),1,0)))</f>
        <v>0</v>
      </c>
      <c r="O10" s="236">
        <f t="array" aca="1" ref="O10" ca="1">IF($C10="","",SUM(IF((INDIRECT($C10&amp;"!J23:J200")=$D$1)*(INDIRECT($C10&amp;"!I23:I200")="H")*(INDIRECT($C10&amp;"!M23:M200")="W")*(INDIRECT($C10&amp;"!K23:K200")=VALUE(LEFT(O$5,1)))*(INDIRECT($C10&amp;"!L23:L200")=VALUE(RIGHT(O$5,1))),1,0)))</f>
        <v>0</v>
      </c>
      <c r="P10" s="238">
        <f t="array" aca="1" ref="P10" ca="1">IF($C10="","",SUM(IF((INDIRECT($C10&amp;"!J23:J200")=$D$1)*(INDIRECT($C10&amp;"!I23:I200")="H")*(INDIRECT($C10&amp;"!M23:M200")="W"),1,0))-SUM(D10:O10))</f>
        <v>0</v>
      </c>
      <c r="Q10" s="237">
        <f t="array" aca="1" ref="Q10" ca="1">IF($C10="","",SUM(IF((INDIRECT($C10&amp;"!J23:J200")=$D$1)*(INDIRECT($C10&amp;"!I23:I200")="H")*(INDIRECT($C10&amp;"!M23:M200")="D")*(INDIRECT($C10&amp;"!K23:K200")=VALUE(LEFT(Q$5,1)))*(INDIRECT($C10&amp;"!L23:L200")=VALUE(RIGHT(Q$5,1))),1,0)))</f>
        <v>0</v>
      </c>
      <c r="R10" s="236">
        <f t="array" aca="1" ref="R10" ca="1">IF($C10="","",SUM(IF((INDIRECT($C10&amp;"!J23:J200")=$D$1)*(INDIRECT($C10&amp;"!I23:I200")="H")*(INDIRECT($C10&amp;"!M23:M200")="D")*(INDIRECT($C10&amp;"!K23:K200")=VALUE(LEFT(R$5,1)))*(INDIRECT($C10&amp;"!L23:L200")=VALUE(RIGHT(R$5,1))),1,0)))</f>
        <v>5</v>
      </c>
      <c r="S10" s="236">
        <f t="array" aca="1" ref="S10" ca="1">IF($C10="","",SUM(IF((INDIRECT($C10&amp;"!J23:J200")=$D$1)*(INDIRECT($C10&amp;"!I23:I200")="H")*(INDIRECT($C10&amp;"!M23:M200")="D")*(INDIRECT($C10&amp;"!K23:K200")=VALUE(LEFT(S$5,1)))*(INDIRECT($C10&amp;"!L23:L200")=VALUE(RIGHT(S$5,1))),1,0)))</f>
        <v>1</v>
      </c>
      <c r="T10" s="236">
        <f t="array" aca="1" ref="T10" ca="1">IF($C10="","",SUM(IF((INDIRECT($C10&amp;"!J23:J200")=$D$1)*(INDIRECT($C10&amp;"!I23:I200")="H")*(INDIRECT($C10&amp;"!M23:M200")="D")*(INDIRECT($C10&amp;"!K23:K200")=VALUE(LEFT(T$5,1)))*(INDIRECT($C10&amp;"!L23:L200")=VALUE(RIGHT(T$5,1))),1,0)))</f>
        <v>0</v>
      </c>
      <c r="U10" s="238">
        <f t="array" aca="1" ref="U10" ca="1">IF($C10="","",SUM(IF((INDIRECT($C10&amp;"!J23:J200")=$D$1)*(INDIRECT($C10&amp;"!I23:I200")="H")*(INDIRECT($C10&amp;"!M23:M200")="D"),1,0))-SUM(Q10:T10))</f>
        <v>0</v>
      </c>
      <c r="V10" s="237">
        <f t="array" aca="1" ref="V10" ca="1">IF($C10="","",SUM(IF((INDIRECT($C10&amp;"!J23:J200")=$D$1)*(INDIRECT($C10&amp;"!I23:I200")="H")*(INDIRECT($C10&amp;"!M23:M200")="L")*(INDIRECT($C10&amp;"!K23:K200")=VALUE(LEFT(V$5,1)))*(INDIRECT($C10&amp;"!L23:L200")=VALUE(RIGHT(V$5,1))),1,0)))</f>
        <v>1</v>
      </c>
      <c r="W10" s="236">
        <f t="array" aca="1" ref="W10" ca="1">IF($C10="","",SUM(IF((INDIRECT($C10&amp;"!J23:J200")=$D$1)*(INDIRECT($C10&amp;"!I23:I200")="H")*(INDIRECT($C10&amp;"!M23:M200")="L")*(INDIRECT($C10&amp;"!K23:K200")=VALUE(LEFT(W$5,1)))*(INDIRECT($C10&amp;"!L23:L200")=VALUE(RIGHT(W$5,1))),1,0)))</f>
        <v>0</v>
      </c>
      <c r="X10" s="236">
        <f t="array" aca="1" ref="X10" ca="1">IF($C10="","",SUM(IF((INDIRECT($C10&amp;"!J23:J200")=$D$1)*(INDIRECT($C10&amp;"!I23:I200")="H")*(INDIRECT($C10&amp;"!M23:M200")="L")*(INDIRECT($C10&amp;"!K23:K200")=VALUE(LEFT(X$5,1)))*(INDIRECT($C10&amp;"!L23:L200")=VALUE(RIGHT(X$5,1))),1,0)))</f>
        <v>0</v>
      </c>
      <c r="Y10" s="236">
        <f t="array" aca="1" ref="Y10" ca="1">IF($C10="","",SUM(IF((INDIRECT($C10&amp;"!J23:J200")=$D$1)*(INDIRECT($C10&amp;"!I23:I200")="H")*(INDIRECT($C10&amp;"!M23:M200")="L")*(INDIRECT($C10&amp;"!K23:K200")=VALUE(LEFT(Y$5,1)))*(INDIRECT($C10&amp;"!L23:L200")=VALUE(RIGHT(Y$5,1))),1,0)))</f>
        <v>0</v>
      </c>
      <c r="Z10" s="236">
        <f t="array" aca="1" ref="Z10" ca="1">IF($C10="","",SUM(IF((INDIRECT($C10&amp;"!J23:J200")=$D$1)*(INDIRECT($C10&amp;"!I23:I200")="H")*(INDIRECT($C10&amp;"!M23:M200")="L")*(INDIRECT($C10&amp;"!K23:K200")=VALUE(LEFT(Z$5,1)))*(INDIRECT($C10&amp;"!L23:L200")=VALUE(RIGHT(Z$5,1))),1,0)))</f>
        <v>0</v>
      </c>
      <c r="AA10" s="236">
        <f t="array" aca="1" ref="AA10" ca="1">IF($C10="","",SUM(IF((INDIRECT($C10&amp;"!J23:J200")=$D$1)*(INDIRECT($C10&amp;"!I23:I200")="H")*(INDIRECT($C10&amp;"!M23:M200")="L")*(INDIRECT($C10&amp;"!K23:K200")=VALUE(LEFT(AA$5,1)))*(INDIRECT($C10&amp;"!L23:L200")=VALUE(RIGHT(AA$5,1))),1,0)))</f>
        <v>0</v>
      </c>
      <c r="AB10" s="236">
        <f t="array" aca="1" ref="AB10" ca="1">IF($C10="","",SUM(IF((INDIRECT($C10&amp;"!J23:J200")=$D$1)*(INDIRECT($C10&amp;"!I23:I200")="H")*(INDIRECT($C10&amp;"!M23:M200")="L")*(INDIRECT($C10&amp;"!K23:K200")=VALUE(LEFT(AB$5,1)))*(INDIRECT($C10&amp;"!L23:L200")=VALUE(RIGHT(AB$5,1))),1,0)))</f>
        <v>0</v>
      </c>
      <c r="AC10" s="236">
        <f t="array" aca="1" ref="AC10" ca="1">IF($C10="","",SUM(IF((INDIRECT($C10&amp;"!J23:J200")=$D$1)*(INDIRECT($C10&amp;"!I23:I200")="H")*(INDIRECT($C10&amp;"!M23:M200")="L")*(INDIRECT($C10&amp;"!K23:K200")=VALUE(LEFT(AC$5,1)))*(INDIRECT($C10&amp;"!L23:L200")=VALUE(RIGHT(AC$5,1))),1,0)))</f>
        <v>1</v>
      </c>
      <c r="AD10" s="236">
        <f t="array" aca="1" ref="AD10" ca="1">IF($C10="","",SUM(IF((INDIRECT($C10&amp;"!J23:J200")=$D$1)*(INDIRECT($C10&amp;"!I23:I200")="H")*(INDIRECT($C10&amp;"!M23:M200")="L")*(INDIRECT($C10&amp;"!K23:K200")=VALUE(LEFT(AD$5,1)))*(INDIRECT($C10&amp;"!L23:L200")=VALUE(RIGHT(AD$5,1))),1,0)))</f>
        <v>0</v>
      </c>
      <c r="AE10" s="236">
        <f t="array" aca="1" ref="AE10" ca="1">IF($C10="","",SUM(IF((INDIRECT($C10&amp;"!J23:J200")=$D$1)*(INDIRECT($C10&amp;"!I23:I200")="H")*(INDIRECT($C10&amp;"!M23:M200")="L")*(INDIRECT($C10&amp;"!K23:K200")=VALUE(LEFT(AE$5,1)))*(INDIRECT($C10&amp;"!L23:L200")=VALUE(RIGHT(AE$5,1))),1,0)))</f>
        <v>0</v>
      </c>
      <c r="AF10" s="236">
        <f t="array" aca="1" ref="AF10" ca="1">IF($C10="","",SUM(IF((INDIRECT($C10&amp;"!J23:J200")=$D$1)*(INDIRECT($C10&amp;"!I23:I200")="H")*(INDIRECT($C10&amp;"!M23:M200")="L")*(INDIRECT($C10&amp;"!K23:K200")=VALUE(LEFT(AF$5,1)))*(INDIRECT($C10&amp;"!L23:L200")=VALUE(RIGHT(AF$5,1))),1,0)))</f>
        <v>0</v>
      </c>
      <c r="AG10" s="236">
        <f t="array" aca="1" ref="AG10" ca="1">IF($C10="","",SUM(IF((INDIRECT($C10&amp;"!J23:J200")=$D$1)*(INDIRECT($C10&amp;"!I23:I200")="H")*(INDIRECT($C10&amp;"!M23:M200")="L")*(INDIRECT($C10&amp;"!K23:K200")=VALUE(LEFT(AG$5,1)))*(INDIRECT($C10&amp;"!L23:L200")=VALUE(RIGHT(AG$5,1))),1,0)))</f>
        <v>0</v>
      </c>
      <c r="AH10" s="238">
        <f t="array" aca="1" ref="AH10" ca="1">IF($C10="","",SUM(IF((INDIRECT($C10&amp;"!J23:J200")=$D$1)*(INDIRECT($C10&amp;"!I23:I200")="H")*(INDIRECT($C10&amp;"!M23:M200")="L"),1,0))-SUM(V10:AG10))</f>
        <v>0</v>
      </c>
    </row>
    <row r="11" spans="1:34">
      <c r="A11" s="236">
        <v>6</v>
      </c>
      <c r="B11" s="233" t="str">
        <f ca="1">IF($A11&gt;$D$3,"",VLOOKUP($A11,Table!$A$9:$C$32,2,FALSE))</f>
        <v>Jubilo_Iwata</v>
      </c>
      <c r="C11" s="233" t="str">
        <f ca="1">IF($A11&gt;$D$3,"",VLOOKUP($A11,Table!$A$9:$C$32,3,FALSE))</f>
        <v>Júbilo_Iwata</v>
      </c>
      <c r="D11" s="237">
        <f t="array" aca="1" ref="D11" ca="1">IF($C11="","",SUM(IF((INDIRECT($C11&amp;"!J23:J200")=$D$1)*(INDIRECT($C11&amp;"!I23:I200")="H")*(INDIRECT($C11&amp;"!M23:M200")="W")*(INDIRECT($C11&amp;"!K23:K200")=VALUE(LEFT(D$5,1)))*(INDIRECT($C11&amp;"!L23:L200")=VALUE(RIGHT(D$5,1))),1,0)))</f>
        <v>1</v>
      </c>
      <c r="E11" s="236">
        <f t="array" aca="1" ref="E11" ca="1">IF($C11="","",SUM(IF((INDIRECT($C11&amp;"!J23:J200")=$D$1)*(INDIRECT($C11&amp;"!I23:I200")="H")*(INDIRECT($C11&amp;"!M23:M200")="W")*(INDIRECT($C11&amp;"!K23:K200")=VALUE(LEFT(E$5,1)))*(INDIRECT($C11&amp;"!L23:L200")=VALUE(RIGHT(E$5,1))),1,0)))</f>
        <v>1</v>
      </c>
      <c r="F11" s="236">
        <f t="array" aca="1" ref="F11" ca="1">IF($C11="","",SUM(IF((INDIRECT($C11&amp;"!J23:J200")=$D$1)*(INDIRECT($C11&amp;"!I23:I200")="H")*(INDIRECT($C11&amp;"!M23:M200")="W")*(INDIRECT($C11&amp;"!K23:K200")=VALUE(LEFT(F$5,1)))*(INDIRECT($C11&amp;"!L23:L200")=VALUE(RIGHT(F$5,1))),1,0)))</f>
        <v>4</v>
      </c>
      <c r="G11" s="236">
        <f t="array" aca="1" ref="G11" ca="1">IF($C11="","",SUM(IF((INDIRECT($C11&amp;"!J23:J200")=$D$1)*(INDIRECT($C11&amp;"!I23:I200")="H")*(INDIRECT($C11&amp;"!M23:M200")="W")*(INDIRECT($C11&amp;"!K23:K200")=VALUE(LEFT(G$5,1)))*(INDIRECT($C11&amp;"!L23:L200")=VALUE(RIGHT(G$5,1))),1,0)))</f>
        <v>1</v>
      </c>
      <c r="H11" s="236">
        <f t="array" aca="1" ref="H11" ca="1">IF($C11="","",SUM(IF((INDIRECT($C11&amp;"!J23:J200")=$D$1)*(INDIRECT($C11&amp;"!I23:I200")="H")*(INDIRECT($C11&amp;"!M23:M200")="W")*(INDIRECT($C11&amp;"!K23:K200")=VALUE(LEFT(H$5,1)))*(INDIRECT($C11&amp;"!L23:L200")=VALUE(RIGHT(H$5,1))),1,0)))</f>
        <v>1</v>
      </c>
      <c r="I11" s="236">
        <f t="array" aca="1" ref="I11" ca="1">IF($C11="","",SUM(IF((INDIRECT($C11&amp;"!J23:J200")=$D$1)*(INDIRECT($C11&amp;"!I23:I200")="H")*(INDIRECT($C11&amp;"!M23:M200")="W")*(INDIRECT($C11&amp;"!K23:K200")=VALUE(LEFT(I$5,1)))*(INDIRECT($C11&amp;"!L23:L200")=VALUE(RIGHT(I$5,1))),1,0)))</f>
        <v>0</v>
      </c>
      <c r="J11" s="236">
        <f t="array" aca="1" ref="J11" ca="1">IF($C11="","",SUM(IF((INDIRECT($C11&amp;"!J23:J200")=$D$1)*(INDIRECT($C11&amp;"!I23:I200")="H")*(INDIRECT($C11&amp;"!M23:M200")="W")*(INDIRECT($C11&amp;"!K23:K200")=VALUE(LEFT(J$5,1)))*(INDIRECT($C11&amp;"!L23:L200")=VALUE(RIGHT(J$5,1))),1,0)))</f>
        <v>0</v>
      </c>
      <c r="K11" s="236">
        <f t="array" aca="1" ref="K11" ca="1">IF($C11="","",SUM(IF((INDIRECT($C11&amp;"!J23:J200")=$D$1)*(INDIRECT($C11&amp;"!I23:I200")="H")*(INDIRECT($C11&amp;"!M23:M200")="W")*(INDIRECT($C11&amp;"!K23:K200")=VALUE(LEFT(K$5,1)))*(INDIRECT($C11&amp;"!L23:L200")=VALUE(RIGHT(K$5,1))),1,0)))</f>
        <v>0</v>
      </c>
      <c r="L11" s="236">
        <f t="array" aca="1" ref="L11" ca="1">IF($C11="","",SUM(IF((INDIRECT($C11&amp;"!J23:J200")=$D$1)*(INDIRECT($C11&amp;"!I23:I200")="H")*(INDIRECT($C11&amp;"!M23:M200")="W")*(INDIRECT($C11&amp;"!K23:K200")=VALUE(LEFT(L$5,1)))*(INDIRECT($C11&amp;"!L23:L200")=VALUE(RIGHT(L$5,1))),1,0)))</f>
        <v>0</v>
      </c>
      <c r="M11" s="236">
        <f t="array" aca="1" ref="M11" ca="1">IF($C11="","",SUM(IF((INDIRECT($C11&amp;"!J23:J200")=$D$1)*(INDIRECT($C11&amp;"!I23:I200")="H")*(INDIRECT($C11&amp;"!M23:M200")="W")*(INDIRECT($C11&amp;"!K23:K200")=VALUE(LEFT(M$5,1)))*(INDIRECT($C11&amp;"!L23:L200")=VALUE(RIGHT(M$5,1))),1,0)))</f>
        <v>0</v>
      </c>
      <c r="N11" s="236">
        <f t="array" aca="1" ref="N11" ca="1">IF($C11="","",SUM(IF((INDIRECT($C11&amp;"!J23:J200")=$D$1)*(INDIRECT($C11&amp;"!I23:I200")="H")*(INDIRECT($C11&amp;"!M23:M200")="W")*(INDIRECT($C11&amp;"!K23:K200")=VALUE(LEFT(N$5,1)))*(INDIRECT($C11&amp;"!L23:L200")=VALUE(RIGHT(N$5,1))),1,0)))</f>
        <v>0</v>
      </c>
      <c r="O11" s="236">
        <f t="array" aca="1" ref="O11" ca="1">IF($C11="","",SUM(IF((INDIRECT($C11&amp;"!J23:J200")=$D$1)*(INDIRECT($C11&amp;"!I23:I200")="H")*(INDIRECT($C11&amp;"!M23:M200")="W")*(INDIRECT($C11&amp;"!K23:K200")=VALUE(LEFT(O$5,1)))*(INDIRECT($C11&amp;"!L23:L200")=VALUE(RIGHT(O$5,1))),1,0)))</f>
        <v>0</v>
      </c>
      <c r="P11" s="238">
        <f t="array" aca="1" ref="P11" ca="1">IF($C11="","",SUM(IF((INDIRECT($C11&amp;"!J23:J200")=$D$1)*(INDIRECT($C11&amp;"!I23:I200")="H")*(INDIRECT($C11&amp;"!M23:M200")="W"),1,0))-SUM(D11:O11))</f>
        <v>0</v>
      </c>
      <c r="Q11" s="237">
        <f t="array" aca="1" ref="Q11" ca="1">IF($C11="","",SUM(IF((INDIRECT($C11&amp;"!J23:J200")=$D$1)*(INDIRECT($C11&amp;"!I23:I200")="H")*(INDIRECT($C11&amp;"!M23:M200")="D")*(INDIRECT($C11&amp;"!K23:K200")=VALUE(LEFT(Q$5,1)))*(INDIRECT($C11&amp;"!L23:L200")=VALUE(RIGHT(Q$5,1))),1,0)))</f>
        <v>1</v>
      </c>
      <c r="R11" s="236">
        <f t="array" aca="1" ref="R11" ca="1">IF($C11="","",SUM(IF((INDIRECT($C11&amp;"!J23:J200")=$D$1)*(INDIRECT($C11&amp;"!I23:I200")="H")*(INDIRECT($C11&amp;"!M23:M200")="D")*(INDIRECT($C11&amp;"!K23:K200")=VALUE(LEFT(R$5,1)))*(INDIRECT($C11&amp;"!L23:L200")=VALUE(RIGHT(R$5,1))),1,0)))</f>
        <v>2</v>
      </c>
      <c r="S11" s="236">
        <f t="array" aca="1" ref="S11" ca="1">IF($C11="","",SUM(IF((INDIRECT($C11&amp;"!J23:J200")=$D$1)*(INDIRECT($C11&amp;"!I23:I200")="H")*(INDIRECT($C11&amp;"!M23:M200")="D")*(INDIRECT($C11&amp;"!K23:K200")=VALUE(LEFT(S$5,1)))*(INDIRECT($C11&amp;"!L23:L200")=VALUE(RIGHT(S$5,1))),1,0)))</f>
        <v>2</v>
      </c>
      <c r="T11" s="236">
        <f t="array" aca="1" ref="T11" ca="1">IF($C11="","",SUM(IF((INDIRECT($C11&amp;"!J23:J200")=$D$1)*(INDIRECT($C11&amp;"!I23:I200")="H")*(INDIRECT($C11&amp;"!M23:M200")="D")*(INDIRECT($C11&amp;"!K23:K200")=VALUE(LEFT(T$5,1)))*(INDIRECT($C11&amp;"!L23:L200")=VALUE(RIGHT(T$5,1))),1,0)))</f>
        <v>0</v>
      </c>
      <c r="U11" s="238">
        <f t="array" aca="1" ref="U11" ca="1">IF($C11="","",SUM(IF((INDIRECT($C11&amp;"!J23:J200")=$D$1)*(INDIRECT($C11&amp;"!I23:I200")="H")*(INDIRECT($C11&amp;"!M23:M200")="D"),1,0))-SUM(Q11:T11))</f>
        <v>0</v>
      </c>
      <c r="V11" s="237">
        <f t="array" aca="1" ref="V11" ca="1">IF($C11="","",SUM(IF((INDIRECT($C11&amp;"!J23:J200")=$D$1)*(INDIRECT($C11&amp;"!I23:I200")="H")*(INDIRECT($C11&amp;"!M23:M200")="L")*(INDIRECT($C11&amp;"!K23:K200")=VALUE(LEFT(V$5,1)))*(INDIRECT($C11&amp;"!L23:L200")=VALUE(RIGHT(V$5,1))),1,0)))</f>
        <v>1</v>
      </c>
      <c r="W11" s="236">
        <f t="array" aca="1" ref="W11" ca="1">IF($C11="","",SUM(IF((INDIRECT($C11&amp;"!J23:J200")=$D$1)*(INDIRECT($C11&amp;"!I23:I200")="H")*(INDIRECT($C11&amp;"!M23:M200")="L")*(INDIRECT($C11&amp;"!K23:K200")=VALUE(LEFT(W$5,1)))*(INDIRECT($C11&amp;"!L23:L200")=VALUE(RIGHT(W$5,1))),1,0)))</f>
        <v>2</v>
      </c>
      <c r="X11" s="236">
        <f t="array" aca="1" ref="X11" ca="1">IF($C11="","",SUM(IF((INDIRECT($C11&amp;"!J23:J200")=$D$1)*(INDIRECT($C11&amp;"!I23:I200")="H")*(INDIRECT($C11&amp;"!M23:M200")="L")*(INDIRECT($C11&amp;"!K23:K200")=VALUE(LEFT(X$5,1)))*(INDIRECT($C11&amp;"!L23:L200")=VALUE(RIGHT(X$5,1))),1,0)))</f>
        <v>0</v>
      </c>
      <c r="Y11" s="236">
        <f t="array" aca="1" ref="Y11" ca="1">IF($C11="","",SUM(IF((INDIRECT($C11&amp;"!J23:J200")=$D$1)*(INDIRECT($C11&amp;"!I23:I200")="H")*(INDIRECT($C11&amp;"!M23:M200")="L")*(INDIRECT($C11&amp;"!K23:K200")=VALUE(LEFT(Y$5,1)))*(INDIRECT($C11&amp;"!L23:L200")=VALUE(RIGHT(Y$5,1))),1,0)))</f>
        <v>0</v>
      </c>
      <c r="Z11" s="236">
        <f t="array" aca="1" ref="Z11" ca="1">IF($C11="","",SUM(IF((INDIRECT($C11&amp;"!J23:J200")=$D$1)*(INDIRECT($C11&amp;"!I23:I200")="H")*(INDIRECT($C11&amp;"!M23:M200")="L")*(INDIRECT($C11&amp;"!K23:K200")=VALUE(LEFT(Z$5,1)))*(INDIRECT($C11&amp;"!L23:L200")=VALUE(RIGHT(Z$5,1))),1,0)))</f>
        <v>0</v>
      </c>
      <c r="AA11" s="236">
        <f t="array" aca="1" ref="AA11" ca="1">IF($C11="","",SUM(IF((INDIRECT($C11&amp;"!J23:J200")=$D$1)*(INDIRECT($C11&amp;"!I23:I200")="H")*(INDIRECT($C11&amp;"!M23:M200")="L")*(INDIRECT($C11&amp;"!K23:K200")=VALUE(LEFT(AA$5,1)))*(INDIRECT($C11&amp;"!L23:L200")=VALUE(RIGHT(AA$5,1))),1,0)))</f>
        <v>1</v>
      </c>
      <c r="AB11" s="236">
        <f t="array" aca="1" ref="AB11" ca="1">IF($C11="","",SUM(IF((INDIRECT($C11&amp;"!J23:J200")=$D$1)*(INDIRECT($C11&amp;"!I23:I200")="H")*(INDIRECT($C11&amp;"!M23:M200")="L")*(INDIRECT($C11&amp;"!K23:K200")=VALUE(LEFT(AB$5,1)))*(INDIRECT($C11&amp;"!L23:L200")=VALUE(RIGHT(AB$5,1))),1,0)))</f>
        <v>0</v>
      </c>
      <c r="AC11" s="236">
        <f t="array" aca="1" ref="AC11" ca="1">IF($C11="","",SUM(IF((INDIRECT($C11&amp;"!J23:J200")=$D$1)*(INDIRECT($C11&amp;"!I23:I200")="H")*(INDIRECT($C11&amp;"!M23:M200")="L")*(INDIRECT($C11&amp;"!K23:K200")=VALUE(LEFT(AC$5,1)))*(INDIRECT($C11&amp;"!L23:L200")=VALUE(RIGHT(AC$5,1))),1,0)))</f>
        <v>0</v>
      </c>
      <c r="AD11" s="236">
        <f t="array" aca="1" ref="AD11" ca="1">IF($C11="","",SUM(IF((INDIRECT($C11&amp;"!J23:J200")=$D$1)*(INDIRECT($C11&amp;"!I23:I200")="H")*(INDIRECT($C11&amp;"!M23:M200")="L")*(INDIRECT($C11&amp;"!K23:K200")=VALUE(LEFT(AD$5,1)))*(INDIRECT($C11&amp;"!L23:L200")=VALUE(RIGHT(AD$5,1))),1,0)))</f>
        <v>0</v>
      </c>
      <c r="AE11" s="236">
        <f t="array" aca="1" ref="AE11" ca="1">IF($C11="","",SUM(IF((INDIRECT($C11&amp;"!J23:J200")=$D$1)*(INDIRECT($C11&amp;"!I23:I200")="H")*(INDIRECT($C11&amp;"!M23:M200")="L")*(INDIRECT($C11&amp;"!K23:K200")=VALUE(LEFT(AE$5,1)))*(INDIRECT($C11&amp;"!L23:L200")=VALUE(RIGHT(AE$5,1))),1,0)))</f>
        <v>0</v>
      </c>
      <c r="AF11" s="236">
        <f t="array" aca="1" ref="AF11" ca="1">IF($C11="","",SUM(IF((INDIRECT($C11&amp;"!J23:J200")=$D$1)*(INDIRECT($C11&amp;"!I23:I200")="H")*(INDIRECT($C11&amp;"!M23:M200")="L")*(INDIRECT($C11&amp;"!K23:K200")=VALUE(LEFT(AF$5,1)))*(INDIRECT($C11&amp;"!L23:L200")=VALUE(RIGHT(AF$5,1))),1,0)))</f>
        <v>0</v>
      </c>
      <c r="AG11" s="236">
        <f t="array" aca="1" ref="AG11" ca="1">IF($C11="","",SUM(IF((INDIRECT($C11&amp;"!J23:J200")=$D$1)*(INDIRECT($C11&amp;"!I23:I200")="H")*(INDIRECT($C11&amp;"!M23:M200")="L")*(INDIRECT($C11&amp;"!K23:K200")=VALUE(LEFT(AG$5,1)))*(INDIRECT($C11&amp;"!L23:L200")=VALUE(RIGHT(AG$5,1))),1,0)))</f>
        <v>0</v>
      </c>
      <c r="AH11" s="238">
        <f t="array" aca="1" ref="AH11" ca="1">IF($C11="","",SUM(IF((INDIRECT($C11&amp;"!J23:J200")=$D$1)*(INDIRECT($C11&amp;"!I23:I200")="H")*(INDIRECT($C11&amp;"!M23:M200")="L"),1,0))-SUM(V11:AG11))</f>
        <v>0</v>
      </c>
    </row>
    <row r="12" spans="1:34">
      <c r="A12" s="236">
        <v>7</v>
      </c>
      <c r="B12" s="233" t="str">
        <f ca="1">IF($A12&gt;$D$3,"",VLOOKUP($A12,Table!$A$9:$C$32,2,FALSE))</f>
        <v>Urawa_Reds</v>
      </c>
      <c r="C12" s="233" t="str">
        <f ca="1">IF($A12&gt;$D$3,"",VLOOKUP($A12,Table!$A$9:$C$32,3,FALSE))</f>
        <v>Urawa_Reds</v>
      </c>
      <c r="D12" s="237">
        <f t="array" aca="1" ref="D12" ca="1">IF($C12="","",SUM(IF((INDIRECT($C12&amp;"!J23:J200")=$D$1)*(INDIRECT($C12&amp;"!I23:I200")="H")*(INDIRECT($C12&amp;"!M23:M200")="W")*(INDIRECT($C12&amp;"!K23:K200")=VALUE(LEFT(D$5,1)))*(INDIRECT($C12&amp;"!L23:L200")=VALUE(RIGHT(D$5,1))),1,0)))</f>
        <v>0</v>
      </c>
      <c r="E12" s="236">
        <f t="array" aca="1" ref="E12" ca="1">IF($C12="","",SUM(IF((INDIRECT($C12&amp;"!J23:J200")=$D$1)*(INDIRECT($C12&amp;"!I23:I200")="H")*(INDIRECT($C12&amp;"!M23:M200")="W")*(INDIRECT($C12&amp;"!K23:K200")=VALUE(LEFT(E$5,1)))*(INDIRECT($C12&amp;"!L23:L200")=VALUE(RIGHT(E$5,1))),1,0)))</f>
        <v>0</v>
      </c>
      <c r="F12" s="236">
        <f t="array" aca="1" ref="F12" ca="1">IF($C12="","",SUM(IF((INDIRECT($C12&amp;"!J23:J200")=$D$1)*(INDIRECT($C12&amp;"!I23:I200")="H")*(INDIRECT($C12&amp;"!M23:M200")="W")*(INDIRECT($C12&amp;"!K23:K200")=VALUE(LEFT(F$5,1)))*(INDIRECT($C12&amp;"!L23:L200")=VALUE(RIGHT(F$5,1))),1,0)))</f>
        <v>2</v>
      </c>
      <c r="G12" s="236">
        <f t="array" aca="1" ref="G12" ca="1">IF($C12="","",SUM(IF((INDIRECT($C12&amp;"!J23:J200")=$D$1)*(INDIRECT($C12&amp;"!I23:I200")="H")*(INDIRECT($C12&amp;"!M23:M200")="W")*(INDIRECT($C12&amp;"!K23:K200")=VALUE(LEFT(G$5,1)))*(INDIRECT($C12&amp;"!L23:L200")=VALUE(RIGHT(G$5,1))),1,0)))</f>
        <v>0</v>
      </c>
      <c r="H12" s="236">
        <f t="array" aca="1" ref="H12" ca="1">IF($C12="","",SUM(IF((INDIRECT($C12&amp;"!J23:J200")=$D$1)*(INDIRECT($C12&amp;"!I23:I200")="H")*(INDIRECT($C12&amp;"!M23:M200")="W")*(INDIRECT($C12&amp;"!K23:K200")=VALUE(LEFT(H$5,1)))*(INDIRECT($C12&amp;"!L23:L200")=VALUE(RIGHT(H$5,1))),1,0)))</f>
        <v>1</v>
      </c>
      <c r="I12" s="236">
        <f t="array" aca="1" ref="I12" ca="1">IF($C12="","",SUM(IF((INDIRECT($C12&amp;"!J23:J200")=$D$1)*(INDIRECT($C12&amp;"!I23:I200")="H")*(INDIRECT($C12&amp;"!M23:M200")="W")*(INDIRECT($C12&amp;"!K23:K200")=VALUE(LEFT(I$5,1)))*(INDIRECT($C12&amp;"!L23:L200")=VALUE(RIGHT(I$5,1))),1,0)))</f>
        <v>1</v>
      </c>
      <c r="J12" s="236">
        <f t="array" aca="1" ref="J12" ca="1">IF($C12="","",SUM(IF((INDIRECT($C12&amp;"!J23:J200")=$D$1)*(INDIRECT($C12&amp;"!I23:I200")="H")*(INDIRECT($C12&amp;"!M23:M200")="W")*(INDIRECT($C12&amp;"!K23:K200")=VALUE(LEFT(J$5,1)))*(INDIRECT($C12&amp;"!L23:L200")=VALUE(RIGHT(J$5,1))),1,0)))</f>
        <v>0</v>
      </c>
      <c r="K12" s="236">
        <f t="array" aca="1" ref="K12" ca="1">IF($C12="","",SUM(IF((INDIRECT($C12&amp;"!J23:J200")=$D$1)*(INDIRECT($C12&amp;"!I23:I200")="H")*(INDIRECT($C12&amp;"!M23:M200")="W")*(INDIRECT($C12&amp;"!K23:K200")=VALUE(LEFT(K$5,1)))*(INDIRECT($C12&amp;"!L23:L200")=VALUE(RIGHT(K$5,1))),1,0)))</f>
        <v>1</v>
      </c>
      <c r="L12" s="236">
        <f t="array" aca="1" ref="L12" ca="1">IF($C12="","",SUM(IF((INDIRECT($C12&amp;"!J23:J200")=$D$1)*(INDIRECT($C12&amp;"!I23:I200")="H")*(INDIRECT($C12&amp;"!M23:M200")="W")*(INDIRECT($C12&amp;"!K23:K200")=VALUE(LEFT(L$5,1)))*(INDIRECT($C12&amp;"!L23:L200")=VALUE(RIGHT(L$5,1))),1,0)))</f>
        <v>0</v>
      </c>
      <c r="M12" s="236">
        <f t="array" aca="1" ref="M12" ca="1">IF($C12="","",SUM(IF((INDIRECT($C12&amp;"!J23:J200")=$D$1)*(INDIRECT($C12&amp;"!I23:I200")="H")*(INDIRECT($C12&amp;"!M23:M200")="W")*(INDIRECT($C12&amp;"!K23:K200")=VALUE(LEFT(M$5,1)))*(INDIRECT($C12&amp;"!L23:L200")=VALUE(RIGHT(M$5,1))),1,0)))</f>
        <v>0</v>
      </c>
      <c r="N12" s="236">
        <f t="array" aca="1" ref="N12" ca="1">IF($C12="","",SUM(IF((INDIRECT($C12&amp;"!J23:J200")=$D$1)*(INDIRECT($C12&amp;"!I23:I200")="H")*(INDIRECT($C12&amp;"!M23:M200")="W")*(INDIRECT($C12&amp;"!K23:K200")=VALUE(LEFT(N$5,1)))*(INDIRECT($C12&amp;"!L23:L200")=VALUE(RIGHT(N$5,1))),1,0)))</f>
        <v>0</v>
      </c>
      <c r="O12" s="236">
        <f t="array" aca="1" ref="O12" ca="1">IF($C12="","",SUM(IF((INDIRECT($C12&amp;"!J23:J200")=$D$1)*(INDIRECT($C12&amp;"!I23:I200")="H")*(INDIRECT($C12&amp;"!M23:M200")="W")*(INDIRECT($C12&amp;"!K23:K200")=VALUE(LEFT(O$5,1)))*(INDIRECT($C12&amp;"!L23:L200")=VALUE(RIGHT(O$5,1))),1,0)))</f>
        <v>0</v>
      </c>
      <c r="P12" s="238">
        <f t="array" aca="1" ref="P12" ca="1">IF($C12="","",SUM(IF((INDIRECT($C12&amp;"!J23:J200")=$D$1)*(INDIRECT($C12&amp;"!I23:I200")="H")*(INDIRECT($C12&amp;"!M23:M200")="W"),1,0))-SUM(D12:O12))</f>
        <v>2</v>
      </c>
      <c r="Q12" s="237">
        <f t="array" aca="1" ref="Q12" ca="1">IF($C12="","",SUM(IF((INDIRECT($C12&amp;"!J23:J200")=$D$1)*(INDIRECT($C12&amp;"!I23:I200")="H")*(INDIRECT($C12&amp;"!M23:M200")="D")*(INDIRECT($C12&amp;"!K23:K200")=VALUE(LEFT(Q$5,1)))*(INDIRECT($C12&amp;"!L23:L200")=VALUE(RIGHT(Q$5,1))),1,0)))</f>
        <v>0</v>
      </c>
      <c r="R12" s="236">
        <f t="array" aca="1" ref="R12" ca="1">IF($C12="","",SUM(IF((INDIRECT($C12&amp;"!J23:J200")=$D$1)*(INDIRECT($C12&amp;"!I23:I200")="H")*(INDIRECT($C12&amp;"!M23:M200")="D")*(INDIRECT($C12&amp;"!K23:K200")=VALUE(LEFT(R$5,1)))*(INDIRECT($C12&amp;"!L23:L200")=VALUE(RIGHT(R$5,1))),1,0)))</f>
        <v>1</v>
      </c>
      <c r="S12" s="236">
        <f t="array" aca="1" ref="S12" ca="1">IF($C12="","",SUM(IF((INDIRECT($C12&amp;"!J23:J200")=$D$1)*(INDIRECT($C12&amp;"!I23:I200")="H")*(INDIRECT($C12&amp;"!M23:M200")="D")*(INDIRECT($C12&amp;"!K23:K200")=VALUE(LEFT(S$5,1)))*(INDIRECT($C12&amp;"!L23:L200")=VALUE(RIGHT(S$5,1))),1,0)))</f>
        <v>2</v>
      </c>
      <c r="T12" s="236">
        <f t="array" aca="1" ref="T12" ca="1">IF($C12="","",SUM(IF((INDIRECT($C12&amp;"!J23:J200")=$D$1)*(INDIRECT($C12&amp;"!I23:I200")="H")*(INDIRECT($C12&amp;"!M23:M200")="D")*(INDIRECT($C12&amp;"!K23:K200")=VALUE(LEFT(T$5,1)))*(INDIRECT($C12&amp;"!L23:L200")=VALUE(RIGHT(T$5,1))),1,0)))</f>
        <v>2</v>
      </c>
      <c r="U12" s="238">
        <f t="array" aca="1" ref="U12" ca="1">IF($C12="","",SUM(IF((INDIRECT($C12&amp;"!J23:J200")=$D$1)*(INDIRECT($C12&amp;"!I23:I200")="H")*(INDIRECT($C12&amp;"!M23:M200")="D"),1,0))-SUM(Q12:T12))</f>
        <v>0</v>
      </c>
      <c r="V12" s="237">
        <f t="array" aca="1" ref="V12" ca="1">IF($C12="","",SUM(IF((INDIRECT($C12&amp;"!J23:J200")=$D$1)*(INDIRECT($C12&amp;"!I23:I200")="H")*(INDIRECT($C12&amp;"!M23:M200")="L")*(INDIRECT($C12&amp;"!K23:K200")=VALUE(LEFT(V$5,1)))*(INDIRECT($C12&amp;"!L23:L200")=VALUE(RIGHT(V$5,1))),1,0)))</f>
        <v>3</v>
      </c>
      <c r="W12" s="236">
        <f t="array" aca="1" ref="W12" ca="1">IF($C12="","",SUM(IF((INDIRECT($C12&amp;"!J23:J200")=$D$1)*(INDIRECT($C12&amp;"!I23:I200")="H")*(INDIRECT($C12&amp;"!M23:M200")="L")*(INDIRECT($C12&amp;"!K23:K200")=VALUE(LEFT(W$5,1)))*(INDIRECT($C12&amp;"!L23:L200")=VALUE(RIGHT(W$5,1))),1,0)))</f>
        <v>0</v>
      </c>
      <c r="X12" s="236">
        <f t="array" aca="1" ref="X12" ca="1">IF($C12="","",SUM(IF((INDIRECT($C12&amp;"!J23:J200")=$D$1)*(INDIRECT($C12&amp;"!I23:I200")="H")*(INDIRECT($C12&amp;"!M23:M200")="L")*(INDIRECT($C12&amp;"!K23:K200")=VALUE(LEFT(X$5,1)))*(INDIRECT($C12&amp;"!L23:L200")=VALUE(RIGHT(X$5,1))),1,0)))</f>
        <v>1</v>
      </c>
      <c r="Y12" s="236">
        <f t="array" aca="1" ref="Y12" ca="1">IF($C12="","",SUM(IF((INDIRECT($C12&amp;"!J23:J200")=$D$1)*(INDIRECT($C12&amp;"!I23:I200")="H")*(INDIRECT($C12&amp;"!M23:M200")="L")*(INDIRECT($C12&amp;"!K23:K200")=VALUE(LEFT(Y$5,1)))*(INDIRECT($C12&amp;"!L23:L200")=VALUE(RIGHT(Y$5,1))),1,0)))</f>
        <v>0</v>
      </c>
      <c r="Z12" s="236">
        <f t="array" aca="1" ref="Z12" ca="1">IF($C12="","",SUM(IF((INDIRECT($C12&amp;"!J23:J200")=$D$1)*(INDIRECT($C12&amp;"!I23:I200")="H")*(INDIRECT($C12&amp;"!M23:M200")="L")*(INDIRECT($C12&amp;"!K23:K200")=VALUE(LEFT(Z$5,1)))*(INDIRECT($C12&amp;"!L23:L200")=VALUE(RIGHT(Z$5,1))),1,0)))</f>
        <v>0</v>
      </c>
      <c r="AA12" s="236">
        <f t="array" aca="1" ref="AA12" ca="1">IF($C12="","",SUM(IF((INDIRECT($C12&amp;"!J23:J200")=$D$1)*(INDIRECT($C12&amp;"!I23:I200")="H")*(INDIRECT($C12&amp;"!M23:M200")="L")*(INDIRECT($C12&amp;"!K23:K200")=VALUE(LEFT(AA$5,1)))*(INDIRECT($C12&amp;"!L23:L200")=VALUE(RIGHT(AA$5,1))),1,0)))</f>
        <v>0</v>
      </c>
      <c r="AB12" s="236">
        <f t="array" aca="1" ref="AB12" ca="1">IF($C12="","",SUM(IF((INDIRECT($C12&amp;"!J23:J200")=$D$1)*(INDIRECT($C12&amp;"!I23:I200")="H")*(INDIRECT($C12&amp;"!M23:M200")="L")*(INDIRECT($C12&amp;"!K23:K200")=VALUE(LEFT(AB$5,1)))*(INDIRECT($C12&amp;"!L23:L200")=VALUE(RIGHT(AB$5,1))),1,0)))</f>
        <v>0</v>
      </c>
      <c r="AC12" s="236">
        <f t="array" aca="1" ref="AC12" ca="1">IF($C12="","",SUM(IF((INDIRECT($C12&amp;"!J23:J200")=$D$1)*(INDIRECT($C12&amp;"!I23:I200")="H")*(INDIRECT($C12&amp;"!M23:M200")="L")*(INDIRECT($C12&amp;"!K23:K200")=VALUE(LEFT(AC$5,1)))*(INDIRECT($C12&amp;"!L23:L200")=VALUE(RIGHT(AC$5,1))),1,0)))</f>
        <v>0</v>
      </c>
      <c r="AD12" s="236">
        <f t="array" aca="1" ref="AD12" ca="1">IF($C12="","",SUM(IF((INDIRECT($C12&amp;"!J23:J200")=$D$1)*(INDIRECT($C12&amp;"!I23:I200")="H")*(INDIRECT($C12&amp;"!M23:M200")="L")*(INDIRECT($C12&amp;"!K23:K200")=VALUE(LEFT(AD$5,1)))*(INDIRECT($C12&amp;"!L23:L200")=VALUE(RIGHT(AD$5,1))),1,0)))</f>
        <v>1</v>
      </c>
      <c r="AE12" s="236">
        <f t="array" aca="1" ref="AE12" ca="1">IF($C12="","",SUM(IF((INDIRECT($C12&amp;"!J23:J200")=$D$1)*(INDIRECT($C12&amp;"!I23:I200")="H")*(INDIRECT($C12&amp;"!M23:M200")="L")*(INDIRECT($C12&amp;"!K23:K200")=VALUE(LEFT(AE$5,1)))*(INDIRECT($C12&amp;"!L23:L200")=VALUE(RIGHT(AE$5,1))),1,0)))</f>
        <v>0</v>
      </c>
      <c r="AF12" s="236">
        <f t="array" aca="1" ref="AF12" ca="1">IF($C12="","",SUM(IF((INDIRECT($C12&amp;"!J23:J200")=$D$1)*(INDIRECT($C12&amp;"!I23:I200")="H")*(INDIRECT($C12&amp;"!M23:M200")="L")*(INDIRECT($C12&amp;"!K23:K200")=VALUE(LEFT(AF$5,1)))*(INDIRECT($C12&amp;"!L23:L200")=VALUE(RIGHT(AF$5,1))),1,0)))</f>
        <v>0</v>
      </c>
      <c r="AG12" s="236">
        <f t="array" aca="1" ref="AG12" ca="1">IF($C12="","",SUM(IF((INDIRECT($C12&amp;"!J23:J200")=$D$1)*(INDIRECT($C12&amp;"!I23:I200")="H")*(INDIRECT($C12&amp;"!M23:M200")="L")*(INDIRECT($C12&amp;"!K23:K200")=VALUE(LEFT(AG$5,1)))*(INDIRECT($C12&amp;"!L23:L200")=VALUE(RIGHT(AG$5,1))),1,0)))</f>
        <v>0</v>
      </c>
      <c r="AH12" s="238">
        <f t="array" aca="1" ref="AH12" ca="1">IF($C12="","",SUM(IF((INDIRECT($C12&amp;"!J23:J200")=$D$1)*(INDIRECT($C12&amp;"!I23:I200")="H")*(INDIRECT($C12&amp;"!M23:M200")="L"),1,0))-SUM(V12:AG12))</f>
        <v>0</v>
      </c>
    </row>
    <row r="13" spans="1:34">
      <c r="A13" s="236">
        <v>8</v>
      </c>
      <c r="B13" s="233" t="str">
        <f ca="1">IF($A13&gt;$D$3,"",VLOOKUP($A13,Table!$A$9:$C$32,2,FALSE))</f>
        <v>Sagan_Tosu</v>
      </c>
      <c r="C13" s="233" t="str">
        <f ca="1">IF($A13&gt;$D$3,"",VLOOKUP($A13,Table!$A$9:$C$32,3,FALSE))</f>
        <v>Sagan_Tosu</v>
      </c>
      <c r="D13" s="237">
        <f t="array" aca="1" ref="D13" ca="1">IF($C13="","",SUM(IF((INDIRECT($C13&amp;"!J23:J200")=$D$1)*(INDIRECT($C13&amp;"!I23:I200")="H")*(INDIRECT($C13&amp;"!M23:M200")="W")*(INDIRECT($C13&amp;"!K23:K200")=VALUE(LEFT(D$5,1)))*(INDIRECT($C13&amp;"!L23:L200")=VALUE(RIGHT(D$5,1))),1,0)))</f>
        <v>5</v>
      </c>
      <c r="E13" s="236">
        <f t="array" aca="1" ref="E13" ca="1">IF($C13="","",SUM(IF((INDIRECT($C13&amp;"!J23:J200")=$D$1)*(INDIRECT($C13&amp;"!I23:I200")="H")*(INDIRECT($C13&amp;"!M23:M200")="W")*(INDIRECT($C13&amp;"!K23:K200")=VALUE(LEFT(E$5,1)))*(INDIRECT($C13&amp;"!L23:L200")=VALUE(RIGHT(E$5,1))),1,0)))</f>
        <v>0</v>
      </c>
      <c r="F13" s="236">
        <f t="array" aca="1" ref="F13" ca="1">IF($C13="","",SUM(IF((INDIRECT($C13&amp;"!J23:J200")=$D$1)*(INDIRECT($C13&amp;"!I23:I200")="H")*(INDIRECT($C13&amp;"!M23:M200")="W")*(INDIRECT($C13&amp;"!K23:K200")=VALUE(LEFT(F$5,1)))*(INDIRECT($C13&amp;"!L23:L200")=VALUE(RIGHT(F$5,1))),1,0)))</f>
        <v>4</v>
      </c>
      <c r="G13" s="236">
        <f t="array" aca="1" ref="G13" ca="1">IF($C13="","",SUM(IF((INDIRECT($C13&amp;"!J23:J200")=$D$1)*(INDIRECT($C13&amp;"!I23:I200")="H")*(INDIRECT($C13&amp;"!M23:M200")="W")*(INDIRECT($C13&amp;"!K23:K200")=VALUE(LEFT(G$5,1)))*(INDIRECT($C13&amp;"!L23:L200")=VALUE(RIGHT(G$5,1))),1,0)))</f>
        <v>2</v>
      </c>
      <c r="H13" s="236">
        <f t="array" aca="1" ref="H13" ca="1">IF($C13="","",SUM(IF((INDIRECT($C13&amp;"!J23:J200")=$D$1)*(INDIRECT($C13&amp;"!I23:I200")="H")*(INDIRECT($C13&amp;"!M23:M200")="W")*(INDIRECT($C13&amp;"!K23:K200")=VALUE(LEFT(H$5,1)))*(INDIRECT($C13&amp;"!L23:L200")=VALUE(RIGHT(H$5,1))),1,0)))</f>
        <v>0</v>
      </c>
      <c r="I13" s="236">
        <f t="array" aca="1" ref="I13" ca="1">IF($C13="","",SUM(IF((INDIRECT($C13&amp;"!J23:J200")=$D$1)*(INDIRECT($C13&amp;"!I23:I200")="H")*(INDIRECT($C13&amp;"!M23:M200")="W")*(INDIRECT($C13&amp;"!K23:K200")=VALUE(LEFT(I$5,1)))*(INDIRECT($C13&amp;"!L23:L200")=VALUE(RIGHT(I$5,1))),1,0)))</f>
        <v>0</v>
      </c>
      <c r="J13" s="236">
        <f t="array" aca="1" ref="J13" ca="1">IF($C13="","",SUM(IF((INDIRECT($C13&amp;"!J23:J200")=$D$1)*(INDIRECT($C13&amp;"!I23:I200")="H")*(INDIRECT($C13&amp;"!M23:M200")="W")*(INDIRECT($C13&amp;"!K23:K200")=VALUE(LEFT(J$5,1)))*(INDIRECT($C13&amp;"!L23:L200")=VALUE(RIGHT(J$5,1))),1,0)))</f>
        <v>0</v>
      </c>
      <c r="K13" s="236">
        <f t="array" aca="1" ref="K13" ca="1">IF($C13="","",SUM(IF((INDIRECT($C13&amp;"!J23:J200")=$D$1)*(INDIRECT($C13&amp;"!I23:I200")="H")*(INDIRECT($C13&amp;"!M23:M200")="W")*(INDIRECT($C13&amp;"!K23:K200")=VALUE(LEFT(K$5,1)))*(INDIRECT($C13&amp;"!L23:L200")=VALUE(RIGHT(K$5,1))),1,0)))</f>
        <v>0</v>
      </c>
      <c r="L13" s="236">
        <f t="array" aca="1" ref="L13" ca="1">IF($C13="","",SUM(IF((INDIRECT($C13&amp;"!J23:J200")=$D$1)*(INDIRECT($C13&amp;"!I23:I200")="H")*(INDIRECT($C13&amp;"!M23:M200")="W")*(INDIRECT($C13&amp;"!K23:K200")=VALUE(LEFT(L$5,1)))*(INDIRECT($C13&amp;"!L23:L200")=VALUE(RIGHT(L$5,1))),1,0)))</f>
        <v>0</v>
      </c>
      <c r="M13" s="236">
        <f t="array" aca="1" ref="M13" ca="1">IF($C13="","",SUM(IF((INDIRECT($C13&amp;"!J23:J200")=$D$1)*(INDIRECT($C13&amp;"!I23:I200")="H")*(INDIRECT($C13&amp;"!M23:M200")="W")*(INDIRECT($C13&amp;"!K23:K200")=VALUE(LEFT(M$5,1)))*(INDIRECT($C13&amp;"!L23:L200")=VALUE(RIGHT(M$5,1))),1,0)))</f>
        <v>0</v>
      </c>
      <c r="N13" s="236">
        <f t="array" aca="1" ref="N13" ca="1">IF($C13="","",SUM(IF((INDIRECT($C13&amp;"!J23:J200")=$D$1)*(INDIRECT($C13&amp;"!I23:I200")="H")*(INDIRECT($C13&amp;"!M23:M200")="W")*(INDIRECT($C13&amp;"!K23:K200")=VALUE(LEFT(N$5,1)))*(INDIRECT($C13&amp;"!L23:L200")=VALUE(RIGHT(N$5,1))),1,0)))</f>
        <v>0</v>
      </c>
      <c r="O13" s="236">
        <f t="array" aca="1" ref="O13" ca="1">IF($C13="","",SUM(IF((INDIRECT($C13&amp;"!J23:J200")=$D$1)*(INDIRECT($C13&amp;"!I23:I200")="H")*(INDIRECT($C13&amp;"!M23:M200")="W")*(INDIRECT($C13&amp;"!K23:K200")=VALUE(LEFT(O$5,1)))*(INDIRECT($C13&amp;"!L23:L200")=VALUE(RIGHT(O$5,1))),1,0)))</f>
        <v>0</v>
      </c>
      <c r="P13" s="238">
        <f t="array" aca="1" ref="P13" ca="1">IF($C13="","",SUM(IF((INDIRECT($C13&amp;"!J23:J200")=$D$1)*(INDIRECT($C13&amp;"!I23:I200")="H")*(INDIRECT($C13&amp;"!M23:M200")="W"),1,0))-SUM(D13:O13))</f>
        <v>0</v>
      </c>
      <c r="Q13" s="237">
        <f t="array" aca="1" ref="Q13" ca="1">IF($C13="","",SUM(IF((INDIRECT($C13&amp;"!J23:J200")=$D$1)*(INDIRECT($C13&amp;"!I23:I200")="H")*(INDIRECT($C13&amp;"!M23:M200")="D")*(INDIRECT($C13&amp;"!K23:K200")=VALUE(LEFT(Q$5,1)))*(INDIRECT($C13&amp;"!L23:L200")=VALUE(RIGHT(Q$5,1))),1,0)))</f>
        <v>0</v>
      </c>
      <c r="R13" s="236">
        <f t="array" aca="1" ref="R13" ca="1">IF($C13="","",SUM(IF((INDIRECT($C13&amp;"!J23:J200")=$D$1)*(INDIRECT($C13&amp;"!I23:I200")="H")*(INDIRECT($C13&amp;"!M23:M200")="D")*(INDIRECT($C13&amp;"!K23:K200")=VALUE(LEFT(R$5,1)))*(INDIRECT($C13&amp;"!L23:L200")=VALUE(RIGHT(R$5,1))),1,0)))</f>
        <v>1</v>
      </c>
      <c r="S13" s="236">
        <f t="array" aca="1" ref="S13" ca="1">IF($C13="","",SUM(IF((INDIRECT($C13&amp;"!J23:J200")=$D$1)*(INDIRECT($C13&amp;"!I23:I200")="H")*(INDIRECT($C13&amp;"!M23:M200")="D")*(INDIRECT($C13&amp;"!K23:K200")=VALUE(LEFT(S$5,1)))*(INDIRECT($C13&amp;"!L23:L200")=VALUE(RIGHT(S$5,1))),1,0)))</f>
        <v>0</v>
      </c>
      <c r="T13" s="236">
        <f t="array" aca="1" ref="T13" ca="1">IF($C13="","",SUM(IF((INDIRECT($C13&amp;"!J23:J200")=$D$1)*(INDIRECT($C13&amp;"!I23:I200")="H")*(INDIRECT($C13&amp;"!M23:M200")="D")*(INDIRECT($C13&amp;"!K23:K200")=VALUE(LEFT(T$5,1)))*(INDIRECT($C13&amp;"!L23:L200")=VALUE(RIGHT(T$5,1))),1,0)))</f>
        <v>0</v>
      </c>
      <c r="U13" s="238">
        <f t="array" aca="1" ref="U13" ca="1">IF($C13="","",SUM(IF((INDIRECT($C13&amp;"!J23:J200")=$D$1)*(INDIRECT($C13&amp;"!I23:I200")="H")*(INDIRECT($C13&amp;"!M23:M200")="D"),1,0))-SUM(Q13:T13))</f>
        <v>0</v>
      </c>
      <c r="V13" s="237">
        <f t="array" aca="1" ref="V13" ca="1">IF($C13="","",SUM(IF((INDIRECT($C13&amp;"!J23:J200")=$D$1)*(INDIRECT($C13&amp;"!I23:I200")="H")*(INDIRECT($C13&amp;"!M23:M200")="L")*(INDIRECT($C13&amp;"!K23:K200")=VALUE(LEFT(V$5,1)))*(INDIRECT($C13&amp;"!L23:L200")=VALUE(RIGHT(V$5,1))),1,0)))</f>
        <v>0</v>
      </c>
      <c r="W13" s="236">
        <f t="array" aca="1" ref="W13" ca="1">IF($C13="","",SUM(IF((INDIRECT($C13&amp;"!J23:J200")=$D$1)*(INDIRECT($C13&amp;"!I23:I200")="H")*(INDIRECT($C13&amp;"!M23:M200")="L")*(INDIRECT($C13&amp;"!K23:K200")=VALUE(LEFT(W$5,1)))*(INDIRECT($C13&amp;"!L23:L200")=VALUE(RIGHT(W$5,1))),1,0)))</f>
        <v>1</v>
      </c>
      <c r="X13" s="236">
        <f t="array" aca="1" ref="X13" ca="1">IF($C13="","",SUM(IF((INDIRECT($C13&amp;"!J23:J200")=$D$1)*(INDIRECT($C13&amp;"!I23:I200")="H")*(INDIRECT($C13&amp;"!M23:M200")="L")*(INDIRECT($C13&amp;"!K23:K200")=VALUE(LEFT(X$5,1)))*(INDIRECT($C13&amp;"!L23:L200")=VALUE(RIGHT(X$5,1))),1,0)))</f>
        <v>1</v>
      </c>
      <c r="Y13" s="236">
        <f t="array" aca="1" ref="Y13" ca="1">IF($C13="","",SUM(IF((INDIRECT($C13&amp;"!J23:J200")=$D$1)*(INDIRECT($C13&amp;"!I23:I200")="H")*(INDIRECT($C13&amp;"!M23:M200")="L")*(INDIRECT($C13&amp;"!K23:K200")=VALUE(LEFT(Y$5,1)))*(INDIRECT($C13&amp;"!L23:L200")=VALUE(RIGHT(Y$5,1))),1,0)))</f>
        <v>0</v>
      </c>
      <c r="Z13" s="236">
        <f t="array" aca="1" ref="Z13" ca="1">IF($C13="","",SUM(IF((INDIRECT($C13&amp;"!J23:J200")=$D$1)*(INDIRECT($C13&amp;"!I23:I200")="H")*(INDIRECT($C13&amp;"!M23:M200")="L")*(INDIRECT($C13&amp;"!K23:K200")=VALUE(LEFT(Z$5,1)))*(INDIRECT($C13&amp;"!L23:L200")=VALUE(RIGHT(Z$5,1))),1,0)))</f>
        <v>2</v>
      </c>
      <c r="AA13" s="236">
        <f t="array" aca="1" ref="AA13" ca="1">IF($C13="","",SUM(IF((INDIRECT($C13&amp;"!J23:J200")=$D$1)*(INDIRECT($C13&amp;"!I23:I200")="H")*(INDIRECT($C13&amp;"!M23:M200")="L")*(INDIRECT($C13&amp;"!K23:K200")=VALUE(LEFT(AA$5,1)))*(INDIRECT($C13&amp;"!L23:L200")=VALUE(RIGHT(AA$5,1))),1,0)))</f>
        <v>1</v>
      </c>
      <c r="AB13" s="236">
        <f t="array" aca="1" ref="AB13" ca="1">IF($C13="","",SUM(IF((INDIRECT($C13&amp;"!J23:J200")=$D$1)*(INDIRECT($C13&amp;"!I23:I200")="H")*(INDIRECT($C13&amp;"!M23:M200")="L")*(INDIRECT($C13&amp;"!K23:K200")=VALUE(LEFT(AB$5,1)))*(INDIRECT($C13&amp;"!L23:L200")=VALUE(RIGHT(AB$5,1))),1,0)))</f>
        <v>0</v>
      </c>
      <c r="AC13" s="236">
        <f t="array" aca="1" ref="AC13" ca="1">IF($C13="","",SUM(IF((INDIRECT($C13&amp;"!J23:J200")=$D$1)*(INDIRECT($C13&amp;"!I23:I200")="H")*(INDIRECT($C13&amp;"!M23:M200")="L")*(INDIRECT($C13&amp;"!K23:K200")=VALUE(LEFT(AC$5,1)))*(INDIRECT($C13&amp;"!L23:L200")=VALUE(RIGHT(AC$5,1))),1,0)))</f>
        <v>0</v>
      </c>
      <c r="AD13" s="236">
        <f t="array" aca="1" ref="AD13" ca="1">IF($C13="","",SUM(IF((INDIRECT($C13&amp;"!J23:J200")=$D$1)*(INDIRECT($C13&amp;"!I23:I200")="H")*(INDIRECT($C13&amp;"!M23:M200")="L")*(INDIRECT($C13&amp;"!K23:K200")=VALUE(LEFT(AD$5,1)))*(INDIRECT($C13&amp;"!L23:L200")=VALUE(RIGHT(AD$5,1))),1,0)))</f>
        <v>0</v>
      </c>
      <c r="AE13" s="236">
        <f t="array" aca="1" ref="AE13" ca="1">IF($C13="","",SUM(IF((INDIRECT($C13&amp;"!J23:J200")=$D$1)*(INDIRECT($C13&amp;"!I23:I200")="H")*(INDIRECT($C13&amp;"!M23:M200")="L")*(INDIRECT($C13&amp;"!K23:K200")=VALUE(LEFT(AE$5,1)))*(INDIRECT($C13&amp;"!L23:L200")=VALUE(RIGHT(AE$5,1))),1,0)))</f>
        <v>0</v>
      </c>
      <c r="AF13" s="236">
        <f t="array" aca="1" ref="AF13" ca="1">IF($C13="","",SUM(IF((INDIRECT($C13&amp;"!J23:J200")=$D$1)*(INDIRECT($C13&amp;"!I23:I200")="H")*(INDIRECT($C13&amp;"!M23:M200")="L")*(INDIRECT($C13&amp;"!K23:K200")=VALUE(LEFT(AF$5,1)))*(INDIRECT($C13&amp;"!L23:L200")=VALUE(RIGHT(AF$5,1))),1,0)))</f>
        <v>0</v>
      </c>
      <c r="AG13" s="236">
        <f t="array" aca="1" ref="AG13" ca="1">IF($C13="","",SUM(IF((INDIRECT($C13&amp;"!J23:J200")=$D$1)*(INDIRECT($C13&amp;"!I23:I200")="H")*(INDIRECT($C13&amp;"!M23:M200")="L")*(INDIRECT($C13&amp;"!K23:K200")=VALUE(LEFT(AG$5,1)))*(INDIRECT($C13&amp;"!L23:L200")=VALUE(RIGHT(AG$5,1))),1,0)))</f>
        <v>0</v>
      </c>
      <c r="AH13" s="238">
        <f t="array" aca="1" ref="AH13" ca="1">IF($C13="","",SUM(IF((INDIRECT($C13&amp;"!J23:J200")=$D$1)*(INDIRECT($C13&amp;"!I23:I200")="H")*(INDIRECT($C13&amp;"!M23:M200")="L"),1,0))-SUM(V13:AG13))</f>
        <v>0</v>
      </c>
    </row>
    <row r="14" spans="1:34">
      <c r="A14" s="236">
        <v>9</v>
      </c>
      <c r="B14" s="233" t="str">
        <f ca="1">IF($A14&gt;$D$3,"",VLOOKUP($A14,Table!$A$9:$C$32,2,FALSE))</f>
        <v>Vissel_Kobe</v>
      </c>
      <c r="C14" s="233" t="str">
        <f ca="1">IF($A14&gt;$D$3,"",VLOOKUP($A14,Table!$A$9:$C$32,3,FALSE))</f>
        <v>Vissel_Kobe</v>
      </c>
      <c r="D14" s="237">
        <f t="array" aca="1" ref="D14" ca="1">IF($C14="","",SUM(IF((INDIRECT($C14&amp;"!J23:J200")=$D$1)*(INDIRECT($C14&amp;"!I23:I200")="H")*(INDIRECT($C14&amp;"!M23:M200")="W")*(INDIRECT($C14&amp;"!K23:K200")=VALUE(LEFT(D$5,1)))*(INDIRECT($C14&amp;"!L23:L200")=VALUE(RIGHT(D$5,1))),1,0)))</f>
        <v>1</v>
      </c>
      <c r="E14" s="236">
        <f t="array" aca="1" ref="E14" ca="1">IF($C14="","",SUM(IF((INDIRECT($C14&amp;"!J23:J200")=$D$1)*(INDIRECT($C14&amp;"!I23:I200")="H")*(INDIRECT($C14&amp;"!M23:M200")="W")*(INDIRECT($C14&amp;"!K23:K200")=VALUE(LEFT(E$5,1)))*(INDIRECT($C14&amp;"!L23:L200")=VALUE(RIGHT(E$5,1))),1,0)))</f>
        <v>1</v>
      </c>
      <c r="F14" s="236">
        <f t="array" aca="1" ref="F14" ca="1">IF($C14="","",SUM(IF((INDIRECT($C14&amp;"!J23:J200")=$D$1)*(INDIRECT($C14&amp;"!I23:I200")="H")*(INDIRECT($C14&amp;"!M23:M200")="W")*(INDIRECT($C14&amp;"!K23:K200")=VALUE(LEFT(F$5,1)))*(INDIRECT($C14&amp;"!L23:L200")=VALUE(RIGHT(F$5,1))),1,0)))</f>
        <v>1</v>
      </c>
      <c r="G14" s="236">
        <f t="array" aca="1" ref="G14" ca="1">IF($C14="","",SUM(IF((INDIRECT($C14&amp;"!J23:J200")=$D$1)*(INDIRECT($C14&amp;"!I23:I200")="H")*(INDIRECT($C14&amp;"!M23:M200")="W")*(INDIRECT($C14&amp;"!K23:K200")=VALUE(LEFT(G$5,1)))*(INDIRECT($C14&amp;"!L23:L200")=VALUE(RIGHT(G$5,1))),1,0)))</f>
        <v>1</v>
      </c>
      <c r="H14" s="236">
        <f t="array" aca="1" ref="H14" ca="1">IF($C14="","",SUM(IF((INDIRECT($C14&amp;"!J23:J200")=$D$1)*(INDIRECT($C14&amp;"!I23:I200")="H")*(INDIRECT($C14&amp;"!M23:M200")="W")*(INDIRECT($C14&amp;"!K23:K200")=VALUE(LEFT(H$5,1)))*(INDIRECT($C14&amp;"!L23:L200")=VALUE(RIGHT(H$5,1))),1,0)))</f>
        <v>1</v>
      </c>
      <c r="I14" s="236">
        <f t="array" aca="1" ref="I14" ca="1">IF($C14="","",SUM(IF((INDIRECT($C14&amp;"!J23:J200")=$D$1)*(INDIRECT($C14&amp;"!I23:I200")="H")*(INDIRECT($C14&amp;"!M23:M200")="W")*(INDIRECT($C14&amp;"!K23:K200")=VALUE(LEFT(I$5,1)))*(INDIRECT($C14&amp;"!L23:L200")=VALUE(RIGHT(I$5,1))),1,0)))</f>
        <v>0</v>
      </c>
      <c r="J14" s="236">
        <f t="array" aca="1" ref="J14" ca="1">IF($C14="","",SUM(IF((INDIRECT($C14&amp;"!J23:J200")=$D$1)*(INDIRECT($C14&amp;"!I23:I200")="H")*(INDIRECT($C14&amp;"!M23:M200")="W")*(INDIRECT($C14&amp;"!K23:K200")=VALUE(LEFT(J$5,1)))*(INDIRECT($C14&amp;"!L23:L200")=VALUE(RIGHT(J$5,1))),1,0)))</f>
        <v>0</v>
      </c>
      <c r="K14" s="236">
        <f t="array" aca="1" ref="K14" ca="1">IF($C14="","",SUM(IF((INDIRECT($C14&amp;"!J23:J200")=$D$1)*(INDIRECT($C14&amp;"!I23:I200")="H")*(INDIRECT($C14&amp;"!M23:M200")="W")*(INDIRECT($C14&amp;"!K23:K200")=VALUE(LEFT(K$5,1)))*(INDIRECT($C14&amp;"!L23:L200")=VALUE(RIGHT(K$5,1))),1,0)))</f>
        <v>0</v>
      </c>
      <c r="L14" s="236">
        <f t="array" aca="1" ref="L14" ca="1">IF($C14="","",SUM(IF((INDIRECT($C14&amp;"!J23:J200")=$D$1)*(INDIRECT($C14&amp;"!I23:I200")="H")*(INDIRECT($C14&amp;"!M23:M200")="W")*(INDIRECT($C14&amp;"!K23:K200")=VALUE(LEFT(L$5,1)))*(INDIRECT($C14&amp;"!L23:L200")=VALUE(RIGHT(L$5,1))),1,0)))</f>
        <v>0</v>
      </c>
      <c r="M14" s="236">
        <f t="array" aca="1" ref="M14" ca="1">IF($C14="","",SUM(IF((INDIRECT($C14&amp;"!J23:J200")=$D$1)*(INDIRECT($C14&amp;"!I23:I200")="H")*(INDIRECT($C14&amp;"!M23:M200")="W")*(INDIRECT($C14&amp;"!K23:K200")=VALUE(LEFT(M$5,1)))*(INDIRECT($C14&amp;"!L23:L200")=VALUE(RIGHT(M$5,1))),1,0)))</f>
        <v>0</v>
      </c>
      <c r="N14" s="236">
        <f t="array" aca="1" ref="N14" ca="1">IF($C14="","",SUM(IF((INDIRECT($C14&amp;"!J23:J200")=$D$1)*(INDIRECT($C14&amp;"!I23:I200")="H")*(INDIRECT($C14&amp;"!M23:M200")="W")*(INDIRECT($C14&amp;"!K23:K200")=VALUE(LEFT(N$5,1)))*(INDIRECT($C14&amp;"!L23:L200")=VALUE(RIGHT(N$5,1))),1,0)))</f>
        <v>0</v>
      </c>
      <c r="O14" s="236">
        <f t="array" aca="1" ref="O14" ca="1">IF($C14="","",SUM(IF((INDIRECT($C14&amp;"!J23:J200")=$D$1)*(INDIRECT($C14&amp;"!I23:I200")="H")*(INDIRECT($C14&amp;"!M23:M200")="W")*(INDIRECT($C14&amp;"!K23:K200")=VALUE(LEFT(O$5,1)))*(INDIRECT($C14&amp;"!L23:L200")=VALUE(RIGHT(O$5,1))),1,0)))</f>
        <v>0</v>
      </c>
      <c r="P14" s="238">
        <f t="array" aca="1" ref="P14" ca="1">IF($C14="","",SUM(IF((INDIRECT($C14&amp;"!J23:J200")=$D$1)*(INDIRECT($C14&amp;"!I23:I200")="H")*(INDIRECT($C14&amp;"!M23:M200")="W"),1,0))-SUM(D14:O14))</f>
        <v>0</v>
      </c>
      <c r="Q14" s="237">
        <f t="array" aca="1" ref="Q14" ca="1">IF($C14="","",SUM(IF((INDIRECT($C14&amp;"!J23:J200")=$D$1)*(INDIRECT($C14&amp;"!I23:I200")="H")*(INDIRECT($C14&amp;"!M23:M200")="D")*(INDIRECT($C14&amp;"!K23:K200")=VALUE(LEFT(Q$5,1)))*(INDIRECT($C14&amp;"!L23:L200")=VALUE(RIGHT(Q$5,1))),1,0)))</f>
        <v>2</v>
      </c>
      <c r="R14" s="236">
        <f t="array" aca="1" ref="R14" ca="1">IF($C14="","",SUM(IF((INDIRECT($C14&amp;"!J23:J200")=$D$1)*(INDIRECT($C14&amp;"!I23:I200")="H")*(INDIRECT($C14&amp;"!M23:M200")="D")*(INDIRECT($C14&amp;"!K23:K200")=VALUE(LEFT(R$5,1)))*(INDIRECT($C14&amp;"!L23:L200")=VALUE(RIGHT(R$5,1))),1,0)))</f>
        <v>1</v>
      </c>
      <c r="S14" s="236">
        <f t="array" aca="1" ref="S14" ca="1">IF($C14="","",SUM(IF((INDIRECT($C14&amp;"!J23:J200")=$D$1)*(INDIRECT($C14&amp;"!I23:I200")="H")*(INDIRECT($C14&amp;"!M23:M200")="D")*(INDIRECT($C14&amp;"!K23:K200")=VALUE(LEFT(S$5,1)))*(INDIRECT($C14&amp;"!L23:L200")=VALUE(RIGHT(S$5,1))),1,0)))</f>
        <v>0</v>
      </c>
      <c r="T14" s="236">
        <f t="array" aca="1" ref="T14" ca="1">IF($C14="","",SUM(IF((INDIRECT($C14&amp;"!J23:J200")=$D$1)*(INDIRECT($C14&amp;"!I23:I200")="H")*(INDIRECT($C14&amp;"!M23:M200")="D")*(INDIRECT($C14&amp;"!K23:K200")=VALUE(LEFT(T$5,1)))*(INDIRECT($C14&amp;"!L23:L200")=VALUE(RIGHT(T$5,1))),1,0)))</f>
        <v>0</v>
      </c>
      <c r="U14" s="238">
        <f t="array" aca="1" ref="U14" ca="1">IF($C14="","",SUM(IF((INDIRECT($C14&amp;"!J23:J200")=$D$1)*(INDIRECT($C14&amp;"!I23:I200")="H")*(INDIRECT($C14&amp;"!M23:M200")="D"),1,0))-SUM(Q14:T14))</f>
        <v>0</v>
      </c>
      <c r="V14" s="237">
        <f t="array" aca="1" ref="V14" ca="1">IF($C14="","",SUM(IF((INDIRECT($C14&amp;"!J23:J200")=$D$1)*(INDIRECT($C14&amp;"!I23:I200")="H")*(INDIRECT($C14&amp;"!M23:M200")="L")*(INDIRECT($C14&amp;"!K23:K200")=VALUE(LEFT(V$5,1)))*(INDIRECT($C14&amp;"!L23:L200")=VALUE(RIGHT(V$5,1))),1,0)))</f>
        <v>2</v>
      </c>
      <c r="W14" s="236">
        <f t="array" aca="1" ref="W14" ca="1">IF($C14="","",SUM(IF((INDIRECT($C14&amp;"!J23:J200")=$D$1)*(INDIRECT($C14&amp;"!I23:I200")="H")*(INDIRECT($C14&amp;"!M23:M200")="L")*(INDIRECT($C14&amp;"!K23:K200")=VALUE(LEFT(W$5,1)))*(INDIRECT($C14&amp;"!L23:L200")=VALUE(RIGHT(W$5,1))),1,0)))</f>
        <v>0</v>
      </c>
      <c r="X14" s="236">
        <f t="array" aca="1" ref="X14" ca="1">IF($C14="","",SUM(IF((INDIRECT($C14&amp;"!J23:J200")=$D$1)*(INDIRECT($C14&amp;"!I23:I200")="H")*(INDIRECT($C14&amp;"!M23:M200")="L")*(INDIRECT($C14&amp;"!K23:K200")=VALUE(LEFT(X$5,1)))*(INDIRECT($C14&amp;"!L23:L200")=VALUE(RIGHT(X$5,1))),1,0)))</f>
        <v>5</v>
      </c>
      <c r="Y14" s="236">
        <f t="array" aca="1" ref="Y14" ca="1">IF($C14="","",SUM(IF((INDIRECT($C14&amp;"!J23:J200")=$D$1)*(INDIRECT($C14&amp;"!I23:I200")="H")*(INDIRECT($C14&amp;"!M23:M200")="L")*(INDIRECT($C14&amp;"!K23:K200")=VALUE(LEFT(Y$5,1)))*(INDIRECT($C14&amp;"!L23:L200")=VALUE(RIGHT(Y$5,1))),1,0)))</f>
        <v>0</v>
      </c>
      <c r="Z14" s="236">
        <f t="array" aca="1" ref="Z14" ca="1">IF($C14="","",SUM(IF((INDIRECT($C14&amp;"!J23:J200")=$D$1)*(INDIRECT($C14&amp;"!I23:I200")="H")*(INDIRECT($C14&amp;"!M23:M200")="L")*(INDIRECT($C14&amp;"!K23:K200")=VALUE(LEFT(Z$5,1)))*(INDIRECT($C14&amp;"!L23:L200")=VALUE(RIGHT(Z$5,1))),1,0)))</f>
        <v>2</v>
      </c>
      <c r="AA14" s="236">
        <f t="array" aca="1" ref="AA14" ca="1">IF($C14="","",SUM(IF((INDIRECT($C14&amp;"!J23:J200")=$D$1)*(INDIRECT($C14&amp;"!I23:I200")="H")*(INDIRECT($C14&amp;"!M23:M200")="L")*(INDIRECT($C14&amp;"!K23:K200")=VALUE(LEFT(AA$5,1)))*(INDIRECT($C14&amp;"!L23:L200")=VALUE(RIGHT(AA$5,1))),1,0)))</f>
        <v>0</v>
      </c>
      <c r="AB14" s="236">
        <f t="array" aca="1" ref="AB14" ca="1">IF($C14="","",SUM(IF((INDIRECT($C14&amp;"!J23:J200")=$D$1)*(INDIRECT($C14&amp;"!I23:I200")="H")*(INDIRECT($C14&amp;"!M23:M200")="L")*(INDIRECT($C14&amp;"!K23:K200")=VALUE(LEFT(AB$5,1)))*(INDIRECT($C14&amp;"!L23:L200")=VALUE(RIGHT(AB$5,1))),1,0)))</f>
        <v>0</v>
      </c>
      <c r="AC14" s="236">
        <f t="array" aca="1" ref="AC14" ca="1">IF($C14="","",SUM(IF((INDIRECT($C14&amp;"!J23:J200")=$D$1)*(INDIRECT($C14&amp;"!I23:I200")="H")*(INDIRECT($C14&amp;"!M23:M200")="L")*(INDIRECT($C14&amp;"!K23:K200")=VALUE(LEFT(AC$5,1)))*(INDIRECT($C14&amp;"!L23:L200")=VALUE(RIGHT(AC$5,1))),1,0)))</f>
        <v>0</v>
      </c>
      <c r="AD14" s="236">
        <f t="array" aca="1" ref="AD14" ca="1">IF($C14="","",SUM(IF((INDIRECT($C14&amp;"!J23:J200")=$D$1)*(INDIRECT($C14&amp;"!I23:I200")="H")*(INDIRECT($C14&amp;"!M23:M200")="L")*(INDIRECT($C14&amp;"!K23:K200")=VALUE(LEFT(AD$5,1)))*(INDIRECT($C14&amp;"!L23:L200")=VALUE(RIGHT(AD$5,1))),1,0)))</f>
        <v>0</v>
      </c>
      <c r="AE14" s="236">
        <f t="array" aca="1" ref="AE14" ca="1">IF($C14="","",SUM(IF((INDIRECT($C14&amp;"!J23:J200")=$D$1)*(INDIRECT($C14&amp;"!I23:I200")="H")*(INDIRECT($C14&amp;"!M23:M200")="L")*(INDIRECT($C14&amp;"!K23:K200")=VALUE(LEFT(AE$5,1)))*(INDIRECT($C14&amp;"!L23:L200")=VALUE(RIGHT(AE$5,1))),1,0)))</f>
        <v>0</v>
      </c>
      <c r="AF14" s="236">
        <f t="array" aca="1" ref="AF14" ca="1">IF($C14="","",SUM(IF((INDIRECT($C14&amp;"!J23:J200")=$D$1)*(INDIRECT($C14&amp;"!I23:I200")="H")*(INDIRECT($C14&amp;"!M23:M200")="L")*(INDIRECT($C14&amp;"!K23:K200")=VALUE(LEFT(AF$5,1)))*(INDIRECT($C14&amp;"!L23:L200")=VALUE(RIGHT(AF$5,1))),1,0)))</f>
        <v>0</v>
      </c>
      <c r="AG14" s="236">
        <f t="array" aca="1" ref="AG14" ca="1">IF($C14="","",SUM(IF((INDIRECT($C14&amp;"!J23:J200")=$D$1)*(INDIRECT($C14&amp;"!I23:I200")="H")*(INDIRECT($C14&amp;"!M23:M200")="L")*(INDIRECT($C14&amp;"!K23:K200")=VALUE(LEFT(AG$5,1)))*(INDIRECT($C14&amp;"!L23:L200")=VALUE(RIGHT(AG$5,1))),1,0)))</f>
        <v>0</v>
      </c>
      <c r="AH14" s="238">
        <f t="array" aca="1" ref="AH14" ca="1">IF($C14="","",SUM(IF((INDIRECT($C14&amp;"!J23:J200")=$D$1)*(INDIRECT($C14&amp;"!I23:I200")="H")*(INDIRECT($C14&amp;"!M23:M200")="L"),1,0))-SUM(V14:AG14))</f>
        <v>0</v>
      </c>
    </row>
    <row r="15" spans="1:34">
      <c r="A15" s="236">
        <v>10</v>
      </c>
      <c r="B15" s="233" t="str">
        <f ca="1">IF($A15&gt;$D$3,"",VLOOKUP($A15,Table!$A$9:$C$32,2,FALSE))</f>
        <v>Gamba_Osaka</v>
      </c>
      <c r="C15" s="233" t="str">
        <f ca="1">IF($A15&gt;$D$3,"",VLOOKUP($A15,Table!$A$9:$C$32,3,FALSE))</f>
        <v>Gamba_Osaka</v>
      </c>
      <c r="D15" s="237">
        <f t="array" aca="1" ref="D15" ca="1">IF($C15="","",SUM(IF((INDIRECT($C15&amp;"!J23:J200")=$D$1)*(INDIRECT($C15&amp;"!I23:I200")="H")*(INDIRECT($C15&amp;"!M23:M200")="W")*(INDIRECT($C15&amp;"!K23:K200")=VALUE(LEFT(D$5,1)))*(INDIRECT($C15&amp;"!L23:L200")=VALUE(RIGHT(D$5,1))),1,0)))</f>
        <v>0</v>
      </c>
      <c r="E15" s="236">
        <f t="array" aca="1" ref="E15" ca="1">IF($C15="","",SUM(IF((INDIRECT($C15&amp;"!J23:J200")=$D$1)*(INDIRECT($C15&amp;"!I23:I200")="H")*(INDIRECT($C15&amp;"!M23:M200")="W")*(INDIRECT($C15&amp;"!K23:K200")=VALUE(LEFT(E$5,1)))*(INDIRECT($C15&amp;"!L23:L200")=VALUE(RIGHT(E$5,1))),1,0)))</f>
        <v>0</v>
      </c>
      <c r="F15" s="236">
        <f t="array" aca="1" ref="F15" ca="1">IF($C15="","",SUM(IF((INDIRECT($C15&amp;"!J23:J200")=$D$1)*(INDIRECT($C15&amp;"!I23:I200")="H")*(INDIRECT($C15&amp;"!M23:M200")="W")*(INDIRECT($C15&amp;"!K23:K200")=VALUE(LEFT(F$5,1)))*(INDIRECT($C15&amp;"!L23:L200")=VALUE(RIGHT(F$5,1))),1,0)))</f>
        <v>0</v>
      </c>
      <c r="G15" s="236">
        <f t="array" aca="1" ref="G15" ca="1">IF($C15="","",SUM(IF((INDIRECT($C15&amp;"!J23:J200")=$D$1)*(INDIRECT($C15&amp;"!I23:I200")="H")*(INDIRECT($C15&amp;"!M23:M200")="W")*(INDIRECT($C15&amp;"!K23:K200")=VALUE(LEFT(G$5,1)))*(INDIRECT($C15&amp;"!L23:L200")=VALUE(RIGHT(G$5,1))),1,0)))</f>
        <v>2</v>
      </c>
      <c r="H15" s="236">
        <f t="array" aca="1" ref="H15" ca="1">IF($C15="","",SUM(IF((INDIRECT($C15&amp;"!J23:J200")=$D$1)*(INDIRECT($C15&amp;"!I23:I200")="H")*(INDIRECT($C15&amp;"!M23:M200")="W")*(INDIRECT($C15&amp;"!K23:K200")=VALUE(LEFT(H$5,1)))*(INDIRECT($C15&amp;"!L23:L200")=VALUE(RIGHT(H$5,1))),1,0)))</f>
        <v>1</v>
      </c>
      <c r="I15" s="236">
        <f t="array" aca="1" ref="I15" ca="1">IF($C15="","",SUM(IF((INDIRECT($C15&amp;"!J23:J200")=$D$1)*(INDIRECT($C15&amp;"!I23:I200")="H")*(INDIRECT($C15&amp;"!M23:M200")="W")*(INDIRECT($C15&amp;"!K23:K200")=VALUE(LEFT(I$5,1)))*(INDIRECT($C15&amp;"!L23:L200")=VALUE(RIGHT(I$5,1))),1,0)))</f>
        <v>0</v>
      </c>
      <c r="J15" s="236">
        <f t="array" aca="1" ref="J15" ca="1">IF($C15="","",SUM(IF((INDIRECT($C15&amp;"!J23:J200")=$D$1)*(INDIRECT($C15&amp;"!I23:I200")="H")*(INDIRECT($C15&amp;"!M23:M200")="W")*(INDIRECT($C15&amp;"!K23:K200")=VALUE(LEFT(J$5,1)))*(INDIRECT($C15&amp;"!L23:L200")=VALUE(RIGHT(J$5,1))),1,0)))</f>
        <v>0</v>
      </c>
      <c r="K15" s="236">
        <f t="array" aca="1" ref="K15" ca="1">IF($C15="","",SUM(IF((INDIRECT($C15&amp;"!J23:J200")=$D$1)*(INDIRECT($C15&amp;"!I23:I200")="H")*(INDIRECT($C15&amp;"!M23:M200")="W")*(INDIRECT($C15&amp;"!K23:K200")=VALUE(LEFT(K$5,1)))*(INDIRECT($C15&amp;"!L23:L200")=VALUE(RIGHT(K$5,1))),1,0)))</f>
        <v>0</v>
      </c>
      <c r="L15" s="236">
        <f t="array" aca="1" ref="L15" ca="1">IF($C15="","",SUM(IF((INDIRECT($C15&amp;"!J23:J200")=$D$1)*(INDIRECT($C15&amp;"!I23:I200")="H")*(INDIRECT($C15&amp;"!M23:M200")="W")*(INDIRECT($C15&amp;"!K23:K200")=VALUE(LEFT(L$5,1)))*(INDIRECT($C15&amp;"!L23:L200")=VALUE(RIGHT(L$5,1))),1,0)))</f>
        <v>0</v>
      </c>
      <c r="M15" s="236">
        <f t="array" aca="1" ref="M15" ca="1">IF($C15="","",SUM(IF((INDIRECT($C15&amp;"!J23:J200")=$D$1)*(INDIRECT($C15&amp;"!I23:I200")="H")*(INDIRECT($C15&amp;"!M23:M200")="W")*(INDIRECT($C15&amp;"!K23:K200")=VALUE(LEFT(M$5,1)))*(INDIRECT($C15&amp;"!L23:L200")=VALUE(RIGHT(M$5,1))),1,0)))</f>
        <v>0</v>
      </c>
      <c r="N15" s="236">
        <f t="array" aca="1" ref="N15" ca="1">IF($C15="","",SUM(IF((INDIRECT($C15&amp;"!J23:J200")=$D$1)*(INDIRECT($C15&amp;"!I23:I200")="H")*(INDIRECT($C15&amp;"!M23:M200")="W")*(INDIRECT($C15&amp;"!K23:K200")=VALUE(LEFT(N$5,1)))*(INDIRECT($C15&amp;"!L23:L200")=VALUE(RIGHT(N$5,1))),1,0)))</f>
        <v>0</v>
      </c>
      <c r="O15" s="236">
        <f t="array" aca="1" ref="O15" ca="1">IF($C15="","",SUM(IF((INDIRECT($C15&amp;"!J23:J200")=$D$1)*(INDIRECT($C15&amp;"!I23:I200")="H")*(INDIRECT($C15&amp;"!M23:M200")="W")*(INDIRECT($C15&amp;"!K23:K200")=VALUE(LEFT(O$5,1)))*(INDIRECT($C15&amp;"!L23:L200")=VALUE(RIGHT(O$5,1))),1,0)))</f>
        <v>0</v>
      </c>
      <c r="P15" s="238">
        <f t="array" aca="1" ref="P15" ca="1">IF($C15="","",SUM(IF((INDIRECT($C15&amp;"!J23:J200")=$D$1)*(INDIRECT($C15&amp;"!I23:I200")="H")*(INDIRECT($C15&amp;"!M23:M200")="W"),1,0))-SUM(D15:O15))</f>
        <v>1</v>
      </c>
      <c r="Q15" s="237">
        <f t="array" aca="1" ref="Q15" ca="1">IF($C15="","",SUM(IF((INDIRECT($C15&amp;"!J23:J200")=$D$1)*(INDIRECT($C15&amp;"!I23:I200")="H")*(INDIRECT($C15&amp;"!M23:M200")="D")*(INDIRECT($C15&amp;"!K23:K200")=VALUE(LEFT(Q$5,1)))*(INDIRECT($C15&amp;"!L23:L200")=VALUE(RIGHT(Q$5,1))),1,0)))</f>
        <v>0</v>
      </c>
      <c r="R15" s="236">
        <f t="array" aca="1" ref="R15" ca="1">IF($C15="","",SUM(IF((INDIRECT($C15&amp;"!J23:J200")=$D$1)*(INDIRECT($C15&amp;"!I23:I200")="H")*(INDIRECT($C15&amp;"!M23:M200")="D")*(INDIRECT($C15&amp;"!K23:K200")=VALUE(LEFT(R$5,1)))*(INDIRECT($C15&amp;"!L23:L200")=VALUE(RIGHT(R$5,1))),1,0)))</f>
        <v>5</v>
      </c>
      <c r="S15" s="236">
        <f t="array" aca="1" ref="S15" ca="1">IF($C15="","",SUM(IF((INDIRECT($C15&amp;"!J23:J200")=$D$1)*(INDIRECT($C15&amp;"!I23:I200")="H")*(INDIRECT($C15&amp;"!M23:M200")="D")*(INDIRECT($C15&amp;"!K23:K200")=VALUE(LEFT(S$5,1)))*(INDIRECT($C15&amp;"!L23:L200")=VALUE(RIGHT(S$5,1))),1,0)))</f>
        <v>0</v>
      </c>
      <c r="T15" s="236">
        <f t="array" aca="1" ref="T15" ca="1">IF($C15="","",SUM(IF((INDIRECT($C15&amp;"!J23:J200")=$D$1)*(INDIRECT($C15&amp;"!I23:I200")="H")*(INDIRECT($C15&amp;"!M23:M200")="D")*(INDIRECT($C15&amp;"!K23:K200")=VALUE(LEFT(T$5,1)))*(INDIRECT($C15&amp;"!L23:L200")=VALUE(RIGHT(T$5,1))),1,0)))</f>
        <v>0</v>
      </c>
      <c r="U15" s="238">
        <f t="array" aca="1" ref="U15" ca="1">IF($C15="","",SUM(IF((INDIRECT($C15&amp;"!J23:J200")=$D$1)*(INDIRECT($C15&amp;"!I23:I200")="H")*(INDIRECT($C15&amp;"!M23:M200")="D"),1,0))-SUM(Q15:T15))</f>
        <v>0</v>
      </c>
      <c r="V15" s="237">
        <f t="array" aca="1" ref="V15" ca="1">IF($C15="","",SUM(IF((INDIRECT($C15&amp;"!J23:J200")=$D$1)*(INDIRECT($C15&amp;"!I23:I200")="H")*(INDIRECT($C15&amp;"!M23:M200")="L")*(INDIRECT($C15&amp;"!K23:K200")=VALUE(LEFT(V$5,1)))*(INDIRECT($C15&amp;"!L23:L200")=VALUE(RIGHT(V$5,1))),1,0)))</f>
        <v>5</v>
      </c>
      <c r="W15" s="236">
        <f t="array" aca="1" ref="W15" ca="1">IF($C15="","",SUM(IF((INDIRECT($C15&amp;"!J23:J200")=$D$1)*(INDIRECT($C15&amp;"!I23:I200")="H")*(INDIRECT($C15&amp;"!M23:M200")="L")*(INDIRECT($C15&amp;"!K23:K200")=VALUE(LEFT(W$5,1)))*(INDIRECT($C15&amp;"!L23:L200")=VALUE(RIGHT(W$5,1))),1,0)))</f>
        <v>1</v>
      </c>
      <c r="X15" s="236">
        <f t="array" aca="1" ref="X15" ca="1">IF($C15="","",SUM(IF((INDIRECT($C15&amp;"!J23:J200")=$D$1)*(INDIRECT($C15&amp;"!I23:I200")="H")*(INDIRECT($C15&amp;"!M23:M200")="L")*(INDIRECT($C15&amp;"!K23:K200")=VALUE(LEFT(X$5,1)))*(INDIRECT($C15&amp;"!L23:L200")=VALUE(RIGHT(X$5,1))),1,0)))</f>
        <v>2</v>
      </c>
      <c r="Y15" s="236">
        <f t="array" aca="1" ref="Y15" ca="1">IF($C15="","",SUM(IF((INDIRECT($C15&amp;"!J23:J200")=$D$1)*(INDIRECT($C15&amp;"!I23:I200")="H")*(INDIRECT($C15&amp;"!M23:M200")="L")*(INDIRECT($C15&amp;"!K23:K200")=VALUE(LEFT(Y$5,1)))*(INDIRECT($C15&amp;"!L23:L200")=VALUE(RIGHT(Y$5,1))),1,0)))</f>
        <v>0</v>
      </c>
      <c r="Z15" s="236">
        <f t="array" aca="1" ref="Z15" ca="1">IF($C15="","",SUM(IF((INDIRECT($C15&amp;"!J23:J200")=$D$1)*(INDIRECT($C15&amp;"!I23:I200")="H")*(INDIRECT($C15&amp;"!M23:M200")="L")*(INDIRECT($C15&amp;"!K23:K200")=VALUE(LEFT(Z$5,1)))*(INDIRECT($C15&amp;"!L23:L200")=VALUE(RIGHT(Z$5,1))),1,0)))</f>
        <v>0</v>
      </c>
      <c r="AA15" s="236">
        <f t="array" aca="1" ref="AA15" ca="1">IF($C15="","",SUM(IF((INDIRECT($C15&amp;"!J23:J200")=$D$1)*(INDIRECT($C15&amp;"!I23:I200")="H")*(INDIRECT($C15&amp;"!M23:M200")="L")*(INDIRECT($C15&amp;"!K23:K200")=VALUE(LEFT(AA$5,1)))*(INDIRECT($C15&amp;"!L23:L200")=VALUE(RIGHT(AA$5,1))),1,0)))</f>
        <v>0</v>
      </c>
      <c r="AB15" s="236">
        <f t="array" aca="1" ref="AB15" ca="1">IF($C15="","",SUM(IF((INDIRECT($C15&amp;"!J23:J200")=$D$1)*(INDIRECT($C15&amp;"!I23:I200")="H")*(INDIRECT($C15&amp;"!M23:M200")="L")*(INDIRECT($C15&amp;"!K23:K200")=VALUE(LEFT(AB$5,1)))*(INDIRECT($C15&amp;"!L23:L200")=VALUE(RIGHT(AB$5,1))),1,0)))</f>
        <v>0</v>
      </c>
      <c r="AC15" s="236">
        <f t="array" aca="1" ref="AC15" ca="1">IF($C15="","",SUM(IF((INDIRECT($C15&amp;"!J23:J200")=$D$1)*(INDIRECT($C15&amp;"!I23:I200")="H")*(INDIRECT($C15&amp;"!M23:M200")="L")*(INDIRECT($C15&amp;"!K23:K200")=VALUE(LEFT(AC$5,1)))*(INDIRECT($C15&amp;"!L23:L200")=VALUE(RIGHT(AC$5,1))),1,0)))</f>
        <v>0</v>
      </c>
      <c r="AD15" s="236">
        <f t="array" aca="1" ref="AD15" ca="1">IF($C15="","",SUM(IF((INDIRECT($C15&amp;"!J23:J200")=$D$1)*(INDIRECT($C15&amp;"!I23:I200")="H")*(INDIRECT($C15&amp;"!M23:M200")="L")*(INDIRECT($C15&amp;"!K23:K200")=VALUE(LEFT(AD$5,1)))*(INDIRECT($C15&amp;"!L23:L200")=VALUE(RIGHT(AD$5,1))),1,0)))</f>
        <v>0</v>
      </c>
      <c r="AE15" s="236">
        <f t="array" aca="1" ref="AE15" ca="1">IF($C15="","",SUM(IF((INDIRECT($C15&amp;"!J23:J200")=$D$1)*(INDIRECT($C15&amp;"!I23:I200")="H")*(INDIRECT($C15&amp;"!M23:M200")="L")*(INDIRECT($C15&amp;"!K23:K200")=VALUE(LEFT(AE$5,1)))*(INDIRECT($C15&amp;"!L23:L200")=VALUE(RIGHT(AE$5,1))),1,0)))</f>
        <v>0</v>
      </c>
      <c r="AF15" s="236">
        <f t="array" aca="1" ref="AF15" ca="1">IF($C15="","",SUM(IF((INDIRECT($C15&amp;"!J23:J200")=$D$1)*(INDIRECT($C15&amp;"!I23:I200")="H")*(INDIRECT($C15&amp;"!M23:M200")="L")*(INDIRECT($C15&amp;"!K23:K200")=VALUE(LEFT(AF$5,1)))*(INDIRECT($C15&amp;"!L23:L200")=VALUE(RIGHT(AF$5,1))),1,0)))</f>
        <v>0</v>
      </c>
      <c r="AG15" s="236">
        <f t="array" aca="1" ref="AG15" ca="1">IF($C15="","",SUM(IF((INDIRECT($C15&amp;"!J23:J200")=$D$1)*(INDIRECT($C15&amp;"!I23:I200")="H")*(INDIRECT($C15&amp;"!M23:M200")="L")*(INDIRECT($C15&amp;"!K23:K200")=VALUE(LEFT(AG$5,1)))*(INDIRECT($C15&amp;"!L23:L200")=VALUE(RIGHT(AG$5,1))),1,0)))</f>
        <v>0</v>
      </c>
      <c r="AH15" s="238">
        <f t="array" aca="1" ref="AH15" ca="1">IF($C15="","",SUM(IF((INDIRECT($C15&amp;"!J23:J200")=$D$1)*(INDIRECT($C15&amp;"!I23:I200")="H")*(INDIRECT($C15&amp;"!M23:M200")="L"),1,0))-SUM(V15:AG15))</f>
        <v>0</v>
      </c>
    </row>
    <row r="16" spans="1:34">
      <c r="A16" s="236">
        <v>11</v>
      </c>
      <c r="B16" s="233" t="str">
        <f ca="1">IF($A16&gt;$D$3,"",VLOOKUP($A16,Table!$A$9:$C$32,2,FALSE))</f>
        <v xml:space="preserve"> Consadole_Sapporo</v>
      </c>
      <c r="C16" s="233" t="str">
        <f ca="1">IF($A16&gt;$D$3,"",VLOOKUP($A16,Table!$A$9:$C$32,3,FALSE))</f>
        <v>Consadole_Sapporo</v>
      </c>
      <c r="D16" s="237">
        <f t="array" aca="1" ref="D16" ca="1">IF($C16="","",SUM(IF((INDIRECT($C16&amp;"!J23:J200")=$D$1)*(INDIRECT($C16&amp;"!I23:I200")="H")*(INDIRECT($C16&amp;"!M23:M200")="W")*(INDIRECT($C16&amp;"!K23:K200")=VALUE(LEFT(D$5,1)))*(INDIRECT($C16&amp;"!L23:L200")=VALUE(RIGHT(D$5,1))),1,0)))</f>
        <v>3</v>
      </c>
      <c r="E16" s="236">
        <f t="array" aca="1" ref="E16" ca="1">IF($C16="","",SUM(IF((INDIRECT($C16&amp;"!J23:J200")=$D$1)*(INDIRECT($C16&amp;"!I23:I200")="H")*(INDIRECT($C16&amp;"!M23:M200")="W")*(INDIRECT($C16&amp;"!K23:K200")=VALUE(LEFT(E$5,1)))*(INDIRECT($C16&amp;"!L23:L200")=VALUE(RIGHT(E$5,1))),1,0)))</f>
        <v>1</v>
      </c>
      <c r="F16" s="236">
        <f t="array" aca="1" ref="F16" ca="1">IF($C16="","",SUM(IF((INDIRECT($C16&amp;"!J23:J200")=$D$1)*(INDIRECT($C16&amp;"!I23:I200")="H")*(INDIRECT($C16&amp;"!M23:M200")="W")*(INDIRECT($C16&amp;"!K23:K200")=VALUE(LEFT(F$5,1)))*(INDIRECT($C16&amp;"!L23:L200")=VALUE(RIGHT(F$5,1))),1,0)))</f>
        <v>3</v>
      </c>
      <c r="G16" s="236">
        <f t="array" aca="1" ref="G16" ca="1">IF($C16="","",SUM(IF((INDIRECT($C16&amp;"!J23:J200")=$D$1)*(INDIRECT($C16&amp;"!I23:I200")="H")*(INDIRECT($C16&amp;"!M23:M200")="W")*(INDIRECT($C16&amp;"!K23:K200")=VALUE(LEFT(G$5,1)))*(INDIRECT($C16&amp;"!L23:L200")=VALUE(RIGHT(G$5,1))),1,0)))</f>
        <v>1</v>
      </c>
      <c r="H16" s="236">
        <f t="array" aca="1" ref="H16" ca="1">IF($C16="","",SUM(IF((INDIRECT($C16&amp;"!J23:J200")=$D$1)*(INDIRECT($C16&amp;"!I23:I200")="H")*(INDIRECT($C16&amp;"!M23:M200")="W")*(INDIRECT($C16&amp;"!K23:K200")=VALUE(LEFT(H$5,1)))*(INDIRECT($C16&amp;"!L23:L200")=VALUE(RIGHT(H$5,1))),1,0)))</f>
        <v>0</v>
      </c>
      <c r="I16" s="236">
        <f t="array" aca="1" ref="I16" ca="1">IF($C16="","",SUM(IF((INDIRECT($C16&amp;"!J23:J200")=$D$1)*(INDIRECT($C16&amp;"!I23:I200")="H")*(INDIRECT($C16&amp;"!M23:M200")="W")*(INDIRECT($C16&amp;"!K23:K200")=VALUE(LEFT(I$5,1)))*(INDIRECT($C16&amp;"!L23:L200")=VALUE(RIGHT(I$5,1))),1,0)))</f>
        <v>1</v>
      </c>
      <c r="J16" s="236">
        <f t="array" aca="1" ref="J16" ca="1">IF($C16="","",SUM(IF((INDIRECT($C16&amp;"!J23:J200")=$D$1)*(INDIRECT($C16&amp;"!I23:I200")="H")*(INDIRECT($C16&amp;"!M23:M200")="W")*(INDIRECT($C16&amp;"!K23:K200")=VALUE(LEFT(J$5,1)))*(INDIRECT($C16&amp;"!L23:L200")=VALUE(RIGHT(J$5,1))),1,0)))</f>
        <v>0</v>
      </c>
      <c r="K16" s="236">
        <f t="array" aca="1" ref="K16" ca="1">IF($C16="","",SUM(IF((INDIRECT($C16&amp;"!J23:J200")=$D$1)*(INDIRECT($C16&amp;"!I23:I200")="H")*(INDIRECT($C16&amp;"!M23:M200")="W")*(INDIRECT($C16&amp;"!K23:K200")=VALUE(LEFT(K$5,1)))*(INDIRECT($C16&amp;"!L23:L200")=VALUE(RIGHT(K$5,1))),1,0)))</f>
        <v>0</v>
      </c>
      <c r="L16" s="236">
        <f t="array" aca="1" ref="L16" ca="1">IF($C16="","",SUM(IF((INDIRECT($C16&amp;"!J23:J200")=$D$1)*(INDIRECT($C16&amp;"!I23:I200")="H")*(INDIRECT($C16&amp;"!M23:M200")="W")*(INDIRECT($C16&amp;"!K23:K200")=VALUE(LEFT(L$5,1)))*(INDIRECT($C16&amp;"!L23:L200")=VALUE(RIGHT(L$5,1))),1,0)))</f>
        <v>0</v>
      </c>
      <c r="M16" s="236">
        <f t="array" aca="1" ref="M16" ca="1">IF($C16="","",SUM(IF((INDIRECT($C16&amp;"!J23:J200")=$D$1)*(INDIRECT($C16&amp;"!I23:I200")="H")*(INDIRECT($C16&amp;"!M23:M200")="W")*(INDIRECT($C16&amp;"!K23:K200")=VALUE(LEFT(M$5,1)))*(INDIRECT($C16&amp;"!L23:L200")=VALUE(RIGHT(M$5,1))),1,0)))</f>
        <v>0</v>
      </c>
      <c r="N16" s="236">
        <f t="array" aca="1" ref="N16" ca="1">IF($C16="","",SUM(IF((INDIRECT($C16&amp;"!J23:J200")=$D$1)*(INDIRECT($C16&amp;"!I23:I200")="H")*(INDIRECT($C16&amp;"!M23:M200")="W")*(INDIRECT($C16&amp;"!K23:K200")=VALUE(LEFT(N$5,1)))*(INDIRECT($C16&amp;"!L23:L200")=VALUE(RIGHT(N$5,1))),1,0)))</f>
        <v>0</v>
      </c>
      <c r="O16" s="236">
        <f t="array" aca="1" ref="O16" ca="1">IF($C16="","",SUM(IF((INDIRECT($C16&amp;"!J23:J200")=$D$1)*(INDIRECT($C16&amp;"!I23:I200")="H")*(INDIRECT($C16&amp;"!M23:M200")="W")*(INDIRECT($C16&amp;"!K23:K200")=VALUE(LEFT(O$5,1)))*(INDIRECT($C16&amp;"!L23:L200")=VALUE(RIGHT(O$5,1))),1,0)))</f>
        <v>0</v>
      </c>
      <c r="P16" s="238">
        <f t="array" aca="1" ref="P16" ca="1">IF($C16="","",SUM(IF((INDIRECT($C16&amp;"!J23:J200")=$D$1)*(INDIRECT($C16&amp;"!I23:I200")="H")*(INDIRECT($C16&amp;"!M23:M200")="W"),1,0))-SUM(D16:O16))</f>
        <v>0</v>
      </c>
      <c r="Q16" s="237">
        <f t="array" aca="1" ref="Q16" ca="1">IF($C16="","",SUM(IF((INDIRECT($C16&amp;"!J23:J200")=$D$1)*(INDIRECT($C16&amp;"!I23:I200")="H")*(INDIRECT($C16&amp;"!M23:M200")="D")*(INDIRECT($C16&amp;"!K23:K200")=VALUE(LEFT(Q$5,1)))*(INDIRECT($C16&amp;"!L23:L200")=VALUE(RIGHT(Q$5,1))),1,0)))</f>
        <v>0</v>
      </c>
      <c r="R16" s="236">
        <f t="array" aca="1" ref="R16" ca="1">IF($C16="","",SUM(IF((INDIRECT($C16&amp;"!J23:J200")=$D$1)*(INDIRECT($C16&amp;"!I23:I200")="H")*(INDIRECT($C16&amp;"!M23:M200")="D")*(INDIRECT($C16&amp;"!K23:K200")=VALUE(LEFT(R$5,1)))*(INDIRECT($C16&amp;"!L23:L200")=VALUE(RIGHT(R$5,1))),1,0)))</f>
        <v>3</v>
      </c>
      <c r="S16" s="236">
        <f t="array" aca="1" ref="S16" ca="1">IF($C16="","",SUM(IF((INDIRECT($C16&amp;"!J23:J200")=$D$1)*(INDIRECT($C16&amp;"!I23:I200")="H")*(INDIRECT($C16&amp;"!M23:M200")="D")*(INDIRECT($C16&amp;"!K23:K200")=VALUE(LEFT(S$5,1)))*(INDIRECT($C16&amp;"!L23:L200")=VALUE(RIGHT(S$5,1))),1,0)))</f>
        <v>1</v>
      </c>
      <c r="T16" s="236">
        <f t="array" aca="1" ref="T16" ca="1">IF($C16="","",SUM(IF((INDIRECT($C16&amp;"!J23:J200")=$D$1)*(INDIRECT($C16&amp;"!I23:I200")="H")*(INDIRECT($C16&amp;"!M23:M200")="D")*(INDIRECT($C16&amp;"!K23:K200")=VALUE(LEFT(T$5,1)))*(INDIRECT($C16&amp;"!L23:L200")=VALUE(RIGHT(T$5,1))),1,0)))</f>
        <v>0</v>
      </c>
      <c r="U16" s="238">
        <f t="array" aca="1" ref="U16" ca="1">IF($C16="","",SUM(IF((INDIRECT($C16&amp;"!J23:J200")=$D$1)*(INDIRECT($C16&amp;"!I23:I200")="H")*(INDIRECT($C16&amp;"!M23:M200")="D"),1,0))-SUM(Q16:T16))</f>
        <v>0</v>
      </c>
      <c r="V16" s="237">
        <f t="array" aca="1" ref="V16" ca="1">IF($C16="","",SUM(IF((INDIRECT($C16&amp;"!J23:J200")=$D$1)*(INDIRECT($C16&amp;"!I23:I200")="H")*(INDIRECT($C16&amp;"!M23:M200")="L")*(INDIRECT($C16&amp;"!K23:K200")=VALUE(LEFT(V$5,1)))*(INDIRECT($C16&amp;"!L23:L200")=VALUE(RIGHT(V$5,1))),1,0)))</f>
        <v>0</v>
      </c>
      <c r="W16" s="236">
        <f t="array" aca="1" ref="W16" ca="1">IF($C16="","",SUM(IF((INDIRECT($C16&amp;"!J23:J200")=$D$1)*(INDIRECT($C16&amp;"!I23:I200")="H")*(INDIRECT($C16&amp;"!M23:M200")="L")*(INDIRECT($C16&amp;"!K23:K200")=VALUE(LEFT(W$5,1)))*(INDIRECT($C16&amp;"!L23:L200")=VALUE(RIGHT(W$5,1))),1,0)))</f>
        <v>2</v>
      </c>
      <c r="X16" s="236">
        <f t="array" aca="1" ref="X16" ca="1">IF($C16="","",SUM(IF((INDIRECT($C16&amp;"!J23:J200")=$D$1)*(INDIRECT($C16&amp;"!I23:I200")="H")*(INDIRECT($C16&amp;"!M23:M200")="L")*(INDIRECT($C16&amp;"!K23:K200")=VALUE(LEFT(X$5,1)))*(INDIRECT($C16&amp;"!L23:L200")=VALUE(RIGHT(X$5,1))),1,0)))</f>
        <v>2</v>
      </c>
      <c r="Y16" s="236">
        <f t="array" aca="1" ref="Y16" ca="1">IF($C16="","",SUM(IF((INDIRECT($C16&amp;"!J23:J200")=$D$1)*(INDIRECT($C16&amp;"!I23:I200")="H")*(INDIRECT($C16&amp;"!M23:M200")="L")*(INDIRECT($C16&amp;"!K23:K200")=VALUE(LEFT(Y$5,1)))*(INDIRECT($C16&amp;"!L23:L200")=VALUE(RIGHT(Y$5,1))),1,0)))</f>
        <v>0</v>
      </c>
      <c r="Z16" s="236">
        <f t="array" aca="1" ref="Z16" ca="1">IF($C16="","",SUM(IF((INDIRECT($C16&amp;"!J23:J200")=$D$1)*(INDIRECT($C16&amp;"!I23:I200")="H")*(INDIRECT($C16&amp;"!M23:M200")="L")*(INDIRECT($C16&amp;"!K23:K200")=VALUE(LEFT(Z$5,1)))*(INDIRECT($C16&amp;"!L23:L200")=VALUE(RIGHT(Z$5,1))),1,0)))</f>
        <v>0</v>
      </c>
      <c r="AA16" s="236">
        <f t="array" aca="1" ref="AA16" ca="1">IF($C16="","",SUM(IF((INDIRECT($C16&amp;"!J23:J200")=$D$1)*(INDIRECT($C16&amp;"!I23:I200")="H")*(INDIRECT($C16&amp;"!M23:M200")="L")*(INDIRECT($C16&amp;"!K23:K200")=VALUE(LEFT(AA$5,1)))*(INDIRECT($C16&amp;"!L23:L200")=VALUE(RIGHT(AA$5,1))),1,0)))</f>
        <v>0</v>
      </c>
      <c r="AB16" s="236">
        <f t="array" aca="1" ref="AB16" ca="1">IF($C16="","",SUM(IF((INDIRECT($C16&amp;"!J23:J200")=$D$1)*(INDIRECT($C16&amp;"!I23:I200")="H")*(INDIRECT($C16&amp;"!M23:M200")="L")*(INDIRECT($C16&amp;"!K23:K200")=VALUE(LEFT(AB$5,1)))*(INDIRECT($C16&amp;"!L23:L200")=VALUE(RIGHT(AB$5,1))),1,0)))</f>
        <v>0</v>
      </c>
      <c r="AC16" s="236">
        <f t="array" aca="1" ref="AC16" ca="1">IF($C16="","",SUM(IF((INDIRECT($C16&amp;"!J23:J200")=$D$1)*(INDIRECT($C16&amp;"!I23:I200")="H")*(INDIRECT($C16&amp;"!M23:M200")="L")*(INDIRECT($C16&amp;"!K23:K200")=VALUE(LEFT(AC$5,1)))*(INDIRECT($C16&amp;"!L23:L200")=VALUE(RIGHT(AC$5,1))),1,0)))</f>
        <v>0</v>
      </c>
      <c r="AD16" s="236">
        <f t="array" aca="1" ref="AD16" ca="1">IF($C16="","",SUM(IF((INDIRECT($C16&amp;"!J23:J200")=$D$1)*(INDIRECT($C16&amp;"!I23:I200")="H")*(INDIRECT($C16&amp;"!M23:M200")="L")*(INDIRECT($C16&amp;"!K23:K200")=VALUE(LEFT(AD$5,1)))*(INDIRECT($C16&amp;"!L23:L200")=VALUE(RIGHT(AD$5,1))),1,0)))</f>
        <v>0</v>
      </c>
      <c r="AE16" s="236">
        <f t="array" aca="1" ref="AE16" ca="1">IF($C16="","",SUM(IF((INDIRECT($C16&amp;"!J23:J200")=$D$1)*(INDIRECT($C16&amp;"!I23:I200")="H")*(INDIRECT($C16&amp;"!M23:M200")="L")*(INDIRECT($C16&amp;"!K23:K200")=VALUE(LEFT(AE$5,1)))*(INDIRECT($C16&amp;"!L23:L200")=VALUE(RIGHT(AE$5,1))),1,0)))</f>
        <v>0</v>
      </c>
      <c r="AF16" s="236">
        <f t="array" aca="1" ref="AF16" ca="1">IF($C16="","",SUM(IF((INDIRECT($C16&amp;"!J23:J200")=$D$1)*(INDIRECT($C16&amp;"!I23:I200")="H")*(INDIRECT($C16&amp;"!M23:M200")="L")*(INDIRECT($C16&amp;"!K23:K200")=VALUE(LEFT(AF$5,1)))*(INDIRECT($C16&amp;"!L23:L200")=VALUE(RIGHT(AF$5,1))),1,0)))</f>
        <v>0</v>
      </c>
      <c r="AG16" s="236">
        <f t="array" aca="1" ref="AG16" ca="1">IF($C16="","",SUM(IF((INDIRECT($C16&amp;"!J23:J200")=$D$1)*(INDIRECT($C16&amp;"!I23:I200")="H")*(INDIRECT($C16&amp;"!M23:M200")="L")*(INDIRECT($C16&amp;"!K23:K200")=VALUE(LEFT(AG$5,1)))*(INDIRECT($C16&amp;"!L23:L200")=VALUE(RIGHT(AG$5,1))),1,0)))</f>
        <v>0</v>
      </c>
      <c r="AH16" s="238">
        <f t="array" aca="1" ref="AH16" ca="1">IF($C16="","",SUM(IF((INDIRECT($C16&amp;"!J23:J200")=$D$1)*(INDIRECT($C16&amp;"!I23:I200")="H")*(INDIRECT($C16&amp;"!M23:M200")="L"),1,0))-SUM(V16:AG16))</f>
        <v>0</v>
      </c>
    </row>
    <row r="17" spans="1:34">
      <c r="A17" s="236">
        <v>12</v>
      </c>
      <c r="B17" s="233" t="str">
        <f ca="1">IF($A17&gt;$D$3,"",VLOOKUP($A17,Table!$A$9:$C$32,2,FALSE))</f>
        <v>Vegalta_Sendai</v>
      </c>
      <c r="C17" s="233" t="str">
        <f ca="1">IF($A17&gt;$D$3,"",VLOOKUP($A17,Table!$A$9:$C$32,3,FALSE))</f>
        <v>Vegalta_Sendai</v>
      </c>
      <c r="D17" s="237">
        <f t="array" aca="1" ref="D17" ca="1">IF($C17="","",SUM(IF((INDIRECT($C17&amp;"!J23:J200")=$D$1)*(INDIRECT($C17&amp;"!I23:I200")="H")*(INDIRECT($C17&amp;"!M23:M200")="W")*(INDIRECT($C17&amp;"!K23:K200")=VALUE(LEFT(D$5,1)))*(INDIRECT($C17&amp;"!L23:L200")=VALUE(RIGHT(D$5,1))),1,0)))</f>
        <v>2</v>
      </c>
      <c r="E17" s="236">
        <f t="array" aca="1" ref="E17" ca="1">IF($C17="","",SUM(IF((INDIRECT($C17&amp;"!J23:J200")=$D$1)*(INDIRECT($C17&amp;"!I23:I200")="H")*(INDIRECT($C17&amp;"!M23:M200")="W")*(INDIRECT($C17&amp;"!K23:K200")=VALUE(LEFT(E$5,1)))*(INDIRECT($C17&amp;"!L23:L200")=VALUE(RIGHT(E$5,1))),1,0)))</f>
        <v>0</v>
      </c>
      <c r="F17" s="236">
        <f t="array" aca="1" ref="F17" ca="1">IF($C17="","",SUM(IF((INDIRECT($C17&amp;"!J23:J200")=$D$1)*(INDIRECT($C17&amp;"!I23:I200")="H")*(INDIRECT($C17&amp;"!M23:M200")="W")*(INDIRECT($C17&amp;"!K23:K200")=VALUE(LEFT(F$5,1)))*(INDIRECT($C17&amp;"!L23:L200")=VALUE(RIGHT(F$5,1))),1,0)))</f>
        <v>1</v>
      </c>
      <c r="G17" s="236">
        <f t="array" aca="1" ref="G17" ca="1">IF($C17="","",SUM(IF((INDIRECT($C17&amp;"!J23:J200")=$D$1)*(INDIRECT($C17&amp;"!I23:I200")="H")*(INDIRECT($C17&amp;"!M23:M200")="W")*(INDIRECT($C17&amp;"!K23:K200")=VALUE(LEFT(G$5,1)))*(INDIRECT($C17&amp;"!L23:L200")=VALUE(RIGHT(G$5,1))),1,0)))</f>
        <v>2</v>
      </c>
      <c r="H17" s="236">
        <f t="array" aca="1" ref="H17" ca="1">IF($C17="","",SUM(IF((INDIRECT($C17&amp;"!J23:J200")=$D$1)*(INDIRECT($C17&amp;"!I23:I200")="H")*(INDIRECT($C17&amp;"!M23:M200")="W")*(INDIRECT($C17&amp;"!K23:K200")=VALUE(LEFT(H$5,1)))*(INDIRECT($C17&amp;"!L23:L200")=VALUE(RIGHT(H$5,1))),1,0)))</f>
        <v>0</v>
      </c>
      <c r="I17" s="236">
        <f t="array" aca="1" ref="I17" ca="1">IF($C17="","",SUM(IF((INDIRECT($C17&amp;"!J23:J200")=$D$1)*(INDIRECT($C17&amp;"!I23:I200")="H")*(INDIRECT($C17&amp;"!M23:M200")="W")*(INDIRECT($C17&amp;"!K23:K200")=VALUE(LEFT(I$5,1)))*(INDIRECT($C17&amp;"!L23:L200")=VALUE(RIGHT(I$5,1))),1,0)))</f>
        <v>0</v>
      </c>
      <c r="J17" s="236">
        <f t="array" aca="1" ref="J17" ca="1">IF($C17="","",SUM(IF((INDIRECT($C17&amp;"!J23:J200")=$D$1)*(INDIRECT($C17&amp;"!I23:I200")="H")*(INDIRECT($C17&amp;"!M23:M200")="W")*(INDIRECT($C17&amp;"!K23:K200")=VALUE(LEFT(J$5,1)))*(INDIRECT($C17&amp;"!L23:L200")=VALUE(RIGHT(J$5,1))),1,0)))</f>
        <v>0</v>
      </c>
      <c r="K17" s="236">
        <f t="array" aca="1" ref="K17" ca="1">IF($C17="","",SUM(IF((INDIRECT($C17&amp;"!J23:J200")=$D$1)*(INDIRECT($C17&amp;"!I23:I200")="H")*(INDIRECT($C17&amp;"!M23:M200")="W")*(INDIRECT($C17&amp;"!K23:K200")=VALUE(LEFT(K$5,1)))*(INDIRECT($C17&amp;"!L23:L200")=VALUE(RIGHT(K$5,1))),1,0)))</f>
        <v>1</v>
      </c>
      <c r="L17" s="236">
        <f t="array" aca="1" ref="L17" ca="1">IF($C17="","",SUM(IF((INDIRECT($C17&amp;"!J23:J200")=$D$1)*(INDIRECT($C17&amp;"!I23:I200")="H")*(INDIRECT($C17&amp;"!M23:M200")="W")*(INDIRECT($C17&amp;"!K23:K200")=VALUE(LEFT(L$5,1)))*(INDIRECT($C17&amp;"!L23:L200")=VALUE(RIGHT(L$5,1))),1,0)))</f>
        <v>0</v>
      </c>
      <c r="M17" s="236">
        <f t="array" aca="1" ref="M17" ca="1">IF($C17="","",SUM(IF((INDIRECT($C17&amp;"!J23:J200")=$D$1)*(INDIRECT($C17&amp;"!I23:I200")="H")*(INDIRECT($C17&amp;"!M23:M200")="W")*(INDIRECT($C17&amp;"!K23:K200")=VALUE(LEFT(M$5,1)))*(INDIRECT($C17&amp;"!L23:L200")=VALUE(RIGHT(M$5,1))),1,0)))</f>
        <v>0</v>
      </c>
      <c r="N17" s="236">
        <f t="array" aca="1" ref="N17" ca="1">IF($C17="","",SUM(IF((INDIRECT($C17&amp;"!J23:J200")=$D$1)*(INDIRECT($C17&amp;"!I23:I200")="H")*(INDIRECT($C17&amp;"!M23:M200")="W")*(INDIRECT($C17&amp;"!K23:K200")=VALUE(LEFT(N$5,1)))*(INDIRECT($C17&amp;"!L23:L200")=VALUE(RIGHT(N$5,1))),1,0)))</f>
        <v>0</v>
      </c>
      <c r="O17" s="236">
        <f t="array" aca="1" ref="O17" ca="1">IF($C17="","",SUM(IF((INDIRECT($C17&amp;"!J23:J200")=$D$1)*(INDIRECT($C17&amp;"!I23:I200")="H")*(INDIRECT($C17&amp;"!M23:M200")="W")*(INDIRECT($C17&amp;"!K23:K200")=VALUE(LEFT(O$5,1)))*(INDIRECT($C17&amp;"!L23:L200")=VALUE(RIGHT(O$5,1))),1,0)))</f>
        <v>0</v>
      </c>
      <c r="P17" s="238">
        <f t="array" aca="1" ref="P17" ca="1">IF($C17="","",SUM(IF((INDIRECT($C17&amp;"!J23:J200")=$D$1)*(INDIRECT($C17&amp;"!I23:I200")="H")*(INDIRECT($C17&amp;"!M23:M200")="W"),1,0))-SUM(D17:O17))</f>
        <v>0</v>
      </c>
      <c r="Q17" s="237">
        <f t="array" aca="1" ref="Q17" ca="1">IF($C17="","",SUM(IF((INDIRECT($C17&amp;"!J23:J200")=$D$1)*(INDIRECT($C17&amp;"!I23:I200")="H")*(INDIRECT($C17&amp;"!M23:M200")="D")*(INDIRECT($C17&amp;"!K23:K200")=VALUE(LEFT(Q$5,1)))*(INDIRECT($C17&amp;"!L23:L200")=VALUE(RIGHT(Q$5,1))),1,0)))</f>
        <v>2</v>
      </c>
      <c r="R17" s="236">
        <f t="array" aca="1" ref="R17" ca="1">IF($C17="","",SUM(IF((INDIRECT($C17&amp;"!J23:J200")=$D$1)*(INDIRECT($C17&amp;"!I23:I200")="H")*(INDIRECT($C17&amp;"!M23:M200")="D")*(INDIRECT($C17&amp;"!K23:K200")=VALUE(LEFT(R$5,1)))*(INDIRECT($C17&amp;"!L23:L200")=VALUE(RIGHT(R$5,1))),1,0)))</f>
        <v>1</v>
      </c>
      <c r="S17" s="236">
        <f t="array" aca="1" ref="S17" ca="1">IF($C17="","",SUM(IF((INDIRECT($C17&amp;"!J23:J200")=$D$1)*(INDIRECT($C17&amp;"!I23:I200")="H")*(INDIRECT($C17&amp;"!M23:M200")="D")*(INDIRECT($C17&amp;"!K23:K200")=VALUE(LEFT(S$5,1)))*(INDIRECT($C17&amp;"!L23:L200")=VALUE(RIGHT(S$5,1))),1,0)))</f>
        <v>1</v>
      </c>
      <c r="T17" s="236">
        <f t="array" aca="1" ref="T17" ca="1">IF($C17="","",SUM(IF((INDIRECT($C17&amp;"!J23:J200")=$D$1)*(INDIRECT($C17&amp;"!I23:I200")="H")*(INDIRECT($C17&amp;"!M23:M200")="D")*(INDIRECT($C17&amp;"!K23:K200")=VALUE(LEFT(T$5,1)))*(INDIRECT($C17&amp;"!L23:L200")=VALUE(RIGHT(T$5,1))),1,0)))</f>
        <v>0</v>
      </c>
      <c r="U17" s="238">
        <f t="array" aca="1" ref="U17" ca="1">IF($C17="","",SUM(IF((INDIRECT($C17&amp;"!J23:J200")=$D$1)*(INDIRECT($C17&amp;"!I23:I200")="H")*(INDIRECT($C17&amp;"!M23:M200")="D"),1,0))-SUM(Q17:T17))</f>
        <v>0</v>
      </c>
      <c r="V17" s="237">
        <f t="array" aca="1" ref="V17" ca="1">IF($C17="","",SUM(IF((INDIRECT($C17&amp;"!J23:J200")=$D$1)*(INDIRECT($C17&amp;"!I23:I200")="H")*(INDIRECT($C17&amp;"!M23:M200")="L")*(INDIRECT($C17&amp;"!K23:K200")=VALUE(LEFT(V$5,1)))*(INDIRECT($C17&amp;"!L23:L200")=VALUE(RIGHT(V$5,1))),1,0)))</f>
        <v>0</v>
      </c>
      <c r="W17" s="236">
        <f t="array" aca="1" ref="W17" ca="1">IF($C17="","",SUM(IF((INDIRECT($C17&amp;"!J23:J200")=$D$1)*(INDIRECT($C17&amp;"!I23:I200")="H")*(INDIRECT($C17&amp;"!M23:M200")="L")*(INDIRECT($C17&amp;"!K23:K200")=VALUE(LEFT(W$5,1)))*(INDIRECT($C17&amp;"!L23:L200")=VALUE(RIGHT(W$5,1))),1,0)))</f>
        <v>3</v>
      </c>
      <c r="X17" s="236">
        <f t="array" aca="1" ref="X17" ca="1">IF($C17="","",SUM(IF((INDIRECT($C17&amp;"!J23:J200")=$D$1)*(INDIRECT($C17&amp;"!I23:I200")="H")*(INDIRECT($C17&amp;"!M23:M200")="L")*(INDIRECT($C17&amp;"!K23:K200")=VALUE(LEFT(X$5,1)))*(INDIRECT($C17&amp;"!L23:L200")=VALUE(RIGHT(X$5,1))),1,0)))</f>
        <v>0</v>
      </c>
      <c r="Y17" s="236">
        <f t="array" aca="1" ref="Y17" ca="1">IF($C17="","",SUM(IF((INDIRECT($C17&amp;"!J23:J200")=$D$1)*(INDIRECT($C17&amp;"!I23:I200")="H")*(INDIRECT($C17&amp;"!M23:M200")="L")*(INDIRECT($C17&amp;"!K23:K200")=VALUE(LEFT(Y$5,1)))*(INDIRECT($C17&amp;"!L23:L200")=VALUE(RIGHT(Y$5,1))),1,0)))</f>
        <v>0</v>
      </c>
      <c r="Z17" s="236">
        <f t="array" aca="1" ref="Z17" ca="1">IF($C17="","",SUM(IF((INDIRECT($C17&amp;"!J23:J200")=$D$1)*(INDIRECT($C17&amp;"!I23:I200")="H")*(INDIRECT($C17&amp;"!M23:M200")="L")*(INDIRECT($C17&amp;"!K23:K200")=VALUE(LEFT(Z$5,1)))*(INDIRECT($C17&amp;"!L23:L200")=VALUE(RIGHT(Z$5,1))),1,0)))</f>
        <v>0</v>
      </c>
      <c r="AA17" s="236">
        <f t="array" aca="1" ref="AA17" ca="1">IF($C17="","",SUM(IF((INDIRECT($C17&amp;"!J23:J200")=$D$1)*(INDIRECT($C17&amp;"!I23:I200")="H")*(INDIRECT($C17&amp;"!M23:M200")="L")*(INDIRECT($C17&amp;"!K23:K200")=VALUE(LEFT(AA$5,1)))*(INDIRECT($C17&amp;"!L23:L200")=VALUE(RIGHT(AA$5,1))),1,0)))</f>
        <v>2</v>
      </c>
      <c r="AB17" s="236">
        <f t="array" aca="1" ref="AB17" ca="1">IF($C17="","",SUM(IF((INDIRECT($C17&amp;"!J23:J200")=$D$1)*(INDIRECT($C17&amp;"!I23:I200")="H")*(INDIRECT($C17&amp;"!M23:M200")="L")*(INDIRECT($C17&amp;"!K23:K200")=VALUE(LEFT(AB$5,1)))*(INDIRECT($C17&amp;"!L23:L200")=VALUE(RIGHT(AB$5,1))),1,0)))</f>
        <v>0</v>
      </c>
      <c r="AC17" s="236">
        <f t="array" aca="1" ref="AC17" ca="1">IF($C17="","",SUM(IF((INDIRECT($C17&amp;"!J23:J200")=$D$1)*(INDIRECT($C17&amp;"!I23:I200")="H")*(INDIRECT($C17&amp;"!M23:M200")="L")*(INDIRECT($C17&amp;"!K23:K200")=VALUE(LEFT(AC$5,1)))*(INDIRECT($C17&amp;"!L23:L200")=VALUE(RIGHT(AC$5,1))),1,0)))</f>
        <v>1</v>
      </c>
      <c r="AD17" s="236">
        <f t="array" aca="1" ref="AD17" ca="1">IF($C17="","",SUM(IF((INDIRECT($C17&amp;"!J23:J200")=$D$1)*(INDIRECT($C17&amp;"!I23:I200")="H")*(INDIRECT($C17&amp;"!M23:M200")="L")*(INDIRECT($C17&amp;"!K23:K200")=VALUE(LEFT(AD$5,1)))*(INDIRECT($C17&amp;"!L23:L200")=VALUE(RIGHT(AD$5,1))),1,0)))</f>
        <v>1</v>
      </c>
      <c r="AE17" s="236">
        <f t="array" aca="1" ref="AE17" ca="1">IF($C17="","",SUM(IF((INDIRECT($C17&amp;"!J23:J200")=$D$1)*(INDIRECT($C17&amp;"!I23:I200")="H")*(INDIRECT($C17&amp;"!M23:M200")="L")*(INDIRECT($C17&amp;"!K23:K200")=VALUE(LEFT(AE$5,1)))*(INDIRECT($C17&amp;"!L23:L200")=VALUE(RIGHT(AE$5,1))),1,0)))</f>
        <v>0</v>
      </c>
      <c r="AF17" s="236">
        <f t="array" aca="1" ref="AF17" ca="1">IF($C17="","",SUM(IF((INDIRECT($C17&amp;"!J23:J200")=$D$1)*(INDIRECT($C17&amp;"!I23:I200")="H")*(INDIRECT($C17&amp;"!M23:M200")="L")*(INDIRECT($C17&amp;"!K23:K200")=VALUE(LEFT(AF$5,1)))*(INDIRECT($C17&amp;"!L23:L200")=VALUE(RIGHT(AF$5,1))),1,0)))</f>
        <v>0</v>
      </c>
      <c r="AG17" s="236">
        <f t="array" aca="1" ref="AG17" ca="1">IF($C17="","",SUM(IF((INDIRECT($C17&amp;"!J23:J200")=$D$1)*(INDIRECT($C17&amp;"!I23:I200")="H")*(INDIRECT($C17&amp;"!M23:M200")="L")*(INDIRECT($C17&amp;"!K23:K200")=VALUE(LEFT(AG$5,1)))*(INDIRECT($C17&amp;"!L23:L200")=VALUE(RIGHT(AG$5,1))),1,0)))</f>
        <v>0</v>
      </c>
      <c r="AH17" s="238">
        <f t="array" aca="1" ref="AH17" ca="1">IF($C17="","",SUM(IF((INDIRECT($C17&amp;"!J23:J200")=$D$1)*(INDIRECT($C17&amp;"!I23:I200")="H")*(INDIRECT($C17&amp;"!M23:M200")="L"),1,0))-SUM(V17:AG17))</f>
        <v>0</v>
      </c>
    </row>
    <row r="18" spans="1:34">
      <c r="A18" s="236">
        <v>13</v>
      </c>
      <c r="B18" s="233" t="str">
        <f ca="1">IF($A18&gt;$D$3,"",VLOOKUP($A18,Table!$A$9:$C$32,2,FALSE))</f>
        <v>Tokyo</v>
      </c>
      <c r="C18" s="233" t="str">
        <f ca="1">IF($A18&gt;$D$3,"",VLOOKUP($A18,Table!$A$9:$C$32,3,FALSE))</f>
        <v>Tokyo</v>
      </c>
      <c r="D18" s="237">
        <f t="array" aca="1" ref="D18" ca="1">IF($C18="","",SUM(IF((INDIRECT($C18&amp;"!J23:J200")=$D$1)*(INDIRECT($C18&amp;"!I23:I200")="H")*(INDIRECT($C18&amp;"!M23:M200")="W")*(INDIRECT($C18&amp;"!K23:K200")=VALUE(LEFT(D$5,1)))*(INDIRECT($C18&amp;"!L23:L200")=VALUE(RIGHT(D$5,1))),1,0)))</f>
        <v>3</v>
      </c>
      <c r="E18" s="236">
        <f t="array" aca="1" ref="E18" ca="1">IF($C18="","",SUM(IF((INDIRECT($C18&amp;"!J23:J200")=$D$1)*(INDIRECT($C18&amp;"!I23:I200")="H")*(INDIRECT($C18&amp;"!M23:M200")="W")*(INDIRECT($C18&amp;"!K23:K200")=VALUE(LEFT(E$5,1)))*(INDIRECT($C18&amp;"!L23:L200")=VALUE(RIGHT(E$5,1))),1,0)))</f>
        <v>1</v>
      </c>
      <c r="F18" s="236">
        <f t="array" aca="1" ref="F18" ca="1">IF($C18="","",SUM(IF((INDIRECT($C18&amp;"!J23:J200")=$D$1)*(INDIRECT($C18&amp;"!I23:I200")="H")*(INDIRECT($C18&amp;"!M23:M200")="W")*(INDIRECT($C18&amp;"!K23:K200")=VALUE(LEFT(F$5,1)))*(INDIRECT($C18&amp;"!L23:L200")=VALUE(RIGHT(F$5,1))),1,0)))</f>
        <v>0</v>
      </c>
      <c r="G18" s="236">
        <f t="array" aca="1" ref="G18" ca="1">IF($C18="","",SUM(IF((INDIRECT($C18&amp;"!J23:J200")=$D$1)*(INDIRECT($C18&amp;"!I23:I200")="H")*(INDIRECT($C18&amp;"!M23:M200")="W")*(INDIRECT($C18&amp;"!K23:K200")=VALUE(LEFT(G$5,1)))*(INDIRECT($C18&amp;"!L23:L200")=VALUE(RIGHT(G$5,1))),1,0)))</f>
        <v>1</v>
      </c>
      <c r="H18" s="236">
        <f t="array" aca="1" ref="H18" ca="1">IF($C18="","",SUM(IF((INDIRECT($C18&amp;"!J23:J200")=$D$1)*(INDIRECT($C18&amp;"!I23:I200")="H")*(INDIRECT($C18&amp;"!M23:M200")="W")*(INDIRECT($C18&amp;"!K23:K200")=VALUE(LEFT(H$5,1)))*(INDIRECT($C18&amp;"!L23:L200")=VALUE(RIGHT(H$5,1))),1,0)))</f>
        <v>0</v>
      </c>
      <c r="I18" s="236">
        <f t="array" aca="1" ref="I18" ca="1">IF($C18="","",SUM(IF((INDIRECT($C18&amp;"!J23:J200")=$D$1)*(INDIRECT($C18&amp;"!I23:I200")="H")*(INDIRECT($C18&amp;"!M23:M200")="W")*(INDIRECT($C18&amp;"!K23:K200")=VALUE(LEFT(I$5,1)))*(INDIRECT($C18&amp;"!L23:L200")=VALUE(RIGHT(I$5,1))),1,0)))</f>
        <v>0</v>
      </c>
      <c r="J18" s="236">
        <f t="array" aca="1" ref="J18" ca="1">IF($C18="","",SUM(IF((INDIRECT($C18&amp;"!J23:J200")=$D$1)*(INDIRECT($C18&amp;"!I23:I200")="H")*(INDIRECT($C18&amp;"!M23:M200")="W")*(INDIRECT($C18&amp;"!K23:K200")=VALUE(LEFT(J$5,1)))*(INDIRECT($C18&amp;"!L23:L200")=VALUE(RIGHT(J$5,1))),1,0)))</f>
        <v>0</v>
      </c>
      <c r="K18" s="236">
        <f t="array" aca="1" ref="K18" ca="1">IF($C18="","",SUM(IF((INDIRECT($C18&amp;"!J23:J200")=$D$1)*(INDIRECT($C18&amp;"!I23:I200")="H")*(INDIRECT($C18&amp;"!M23:M200")="W")*(INDIRECT($C18&amp;"!K23:K200")=VALUE(LEFT(K$5,1)))*(INDIRECT($C18&amp;"!L23:L200")=VALUE(RIGHT(K$5,1))),1,0)))</f>
        <v>0</v>
      </c>
      <c r="L18" s="236">
        <f t="array" aca="1" ref="L18" ca="1">IF($C18="","",SUM(IF((INDIRECT($C18&amp;"!J23:J200")=$D$1)*(INDIRECT($C18&amp;"!I23:I200")="H")*(INDIRECT($C18&amp;"!M23:M200")="W")*(INDIRECT($C18&amp;"!K23:K200")=VALUE(LEFT(L$5,1)))*(INDIRECT($C18&amp;"!L23:L200")=VALUE(RIGHT(L$5,1))),1,0)))</f>
        <v>0</v>
      </c>
      <c r="M18" s="236">
        <f t="array" aca="1" ref="M18" ca="1">IF($C18="","",SUM(IF((INDIRECT($C18&amp;"!J23:J200")=$D$1)*(INDIRECT($C18&amp;"!I23:I200")="H")*(INDIRECT($C18&amp;"!M23:M200")="W")*(INDIRECT($C18&amp;"!K23:K200")=VALUE(LEFT(M$5,1)))*(INDIRECT($C18&amp;"!L23:L200")=VALUE(RIGHT(M$5,1))),1,0)))</f>
        <v>0</v>
      </c>
      <c r="N18" s="236">
        <f t="array" aca="1" ref="N18" ca="1">IF($C18="","",SUM(IF((INDIRECT($C18&amp;"!J23:J200")=$D$1)*(INDIRECT($C18&amp;"!I23:I200")="H")*(INDIRECT($C18&amp;"!M23:M200")="W")*(INDIRECT($C18&amp;"!K23:K200")=VALUE(LEFT(N$5,1)))*(INDIRECT($C18&amp;"!L23:L200")=VALUE(RIGHT(N$5,1))),1,0)))</f>
        <v>0</v>
      </c>
      <c r="O18" s="236">
        <f t="array" aca="1" ref="O18" ca="1">IF($C18="","",SUM(IF((INDIRECT($C18&amp;"!J23:J200")=$D$1)*(INDIRECT($C18&amp;"!I23:I200")="H")*(INDIRECT($C18&amp;"!M23:M200")="W")*(INDIRECT($C18&amp;"!K23:K200")=VALUE(LEFT(O$5,1)))*(INDIRECT($C18&amp;"!L23:L200")=VALUE(RIGHT(O$5,1))),1,0)))</f>
        <v>0</v>
      </c>
      <c r="P18" s="238">
        <f t="array" aca="1" ref="P18" ca="1">IF($C18="","",SUM(IF((INDIRECT($C18&amp;"!J23:J200")=$D$1)*(INDIRECT($C18&amp;"!I23:I200")="H")*(INDIRECT($C18&amp;"!M23:M200")="W"),1,0))-SUM(D18:O18))</f>
        <v>0</v>
      </c>
      <c r="Q18" s="237">
        <f t="array" aca="1" ref="Q18" ca="1">IF($C18="","",SUM(IF((INDIRECT($C18&amp;"!J23:J200")=$D$1)*(INDIRECT($C18&amp;"!I23:I200")="H")*(INDIRECT($C18&amp;"!M23:M200")="D")*(INDIRECT($C18&amp;"!K23:K200")=VALUE(LEFT(Q$5,1)))*(INDIRECT($C18&amp;"!L23:L200")=VALUE(RIGHT(Q$5,1))),1,0)))</f>
        <v>3</v>
      </c>
      <c r="R18" s="236">
        <f t="array" aca="1" ref="R18" ca="1">IF($C18="","",SUM(IF((INDIRECT($C18&amp;"!J23:J200")=$D$1)*(INDIRECT($C18&amp;"!I23:I200")="H")*(INDIRECT($C18&amp;"!M23:M200")="D")*(INDIRECT($C18&amp;"!K23:K200")=VALUE(LEFT(R$5,1)))*(INDIRECT($C18&amp;"!L23:L200")=VALUE(RIGHT(R$5,1))),1,0)))</f>
        <v>2</v>
      </c>
      <c r="S18" s="236">
        <f t="array" aca="1" ref="S18" ca="1">IF($C18="","",SUM(IF((INDIRECT($C18&amp;"!J23:J200")=$D$1)*(INDIRECT($C18&amp;"!I23:I200")="H")*(INDIRECT($C18&amp;"!M23:M200")="D")*(INDIRECT($C18&amp;"!K23:K200")=VALUE(LEFT(S$5,1)))*(INDIRECT($C18&amp;"!L23:L200")=VALUE(RIGHT(S$5,1))),1,0)))</f>
        <v>1</v>
      </c>
      <c r="T18" s="236">
        <f t="array" aca="1" ref="T18" ca="1">IF($C18="","",SUM(IF((INDIRECT($C18&amp;"!J23:J200")=$D$1)*(INDIRECT($C18&amp;"!I23:I200")="H")*(INDIRECT($C18&amp;"!M23:M200")="D")*(INDIRECT($C18&amp;"!K23:K200")=VALUE(LEFT(T$5,1)))*(INDIRECT($C18&amp;"!L23:L200")=VALUE(RIGHT(T$5,1))),1,0)))</f>
        <v>1</v>
      </c>
      <c r="U18" s="238">
        <f t="array" aca="1" ref="U18" ca="1">IF($C18="","",SUM(IF((INDIRECT($C18&amp;"!J23:J200")=$D$1)*(INDIRECT($C18&amp;"!I23:I200")="H")*(INDIRECT($C18&amp;"!M23:M200")="D"),1,0))-SUM(Q18:T18))</f>
        <v>0</v>
      </c>
      <c r="V18" s="237">
        <f t="array" aca="1" ref="V18" ca="1">IF($C18="","",SUM(IF((INDIRECT($C18&amp;"!J23:J200")=$D$1)*(INDIRECT($C18&amp;"!I23:I200")="H")*(INDIRECT($C18&amp;"!M23:M200")="L")*(INDIRECT($C18&amp;"!K23:K200")=VALUE(LEFT(V$5,1)))*(INDIRECT($C18&amp;"!L23:L200")=VALUE(RIGHT(V$5,1))),1,0)))</f>
        <v>2</v>
      </c>
      <c r="W18" s="236">
        <f t="array" aca="1" ref="W18" ca="1">IF($C18="","",SUM(IF((INDIRECT($C18&amp;"!J23:J200")=$D$1)*(INDIRECT($C18&amp;"!I23:I200")="H")*(INDIRECT($C18&amp;"!M23:M200")="L")*(INDIRECT($C18&amp;"!K23:K200")=VALUE(LEFT(W$5,1)))*(INDIRECT($C18&amp;"!L23:L200")=VALUE(RIGHT(W$5,1))),1,0)))</f>
        <v>0</v>
      </c>
      <c r="X18" s="236">
        <f t="array" aca="1" ref="X18" ca="1">IF($C18="","",SUM(IF((INDIRECT($C18&amp;"!J23:J200")=$D$1)*(INDIRECT($C18&amp;"!I23:I200")="H")*(INDIRECT($C18&amp;"!M23:M200")="L")*(INDIRECT($C18&amp;"!K23:K200")=VALUE(LEFT(X$5,1)))*(INDIRECT($C18&amp;"!L23:L200")=VALUE(RIGHT(X$5,1))),1,0)))</f>
        <v>2</v>
      </c>
      <c r="Y18" s="236">
        <f t="array" aca="1" ref="Y18" ca="1">IF($C18="","",SUM(IF((INDIRECT($C18&amp;"!J23:J200")=$D$1)*(INDIRECT($C18&amp;"!I23:I200")="H")*(INDIRECT($C18&amp;"!M23:M200")="L")*(INDIRECT($C18&amp;"!K23:K200")=VALUE(LEFT(Y$5,1)))*(INDIRECT($C18&amp;"!L23:L200")=VALUE(RIGHT(Y$5,1))),1,0)))</f>
        <v>0</v>
      </c>
      <c r="Z18" s="236">
        <f t="array" aca="1" ref="Z18" ca="1">IF($C18="","",SUM(IF((INDIRECT($C18&amp;"!J23:J200")=$D$1)*(INDIRECT($C18&amp;"!I23:I200")="H")*(INDIRECT($C18&amp;"!M23:M200")="L")*(INDIRECT($C18&amp;"!K23:K200")=VALUE(LEFT(Z$5,1)))*(INDIRECT($C18&amp;"!L23:L200")=VALUE(RIGHT(Z$5,1))),1,0)))</f>
        <v>0</v>
      </c>
      <c r="AA18" s="236">
        <f t="array" aca="1" ref="AA18" ca="1">IF($C18="","",SUM(IF((INDIRECT($C18&amp;"!J23:J200")=$D$1)*(INDIRECT($C18&amp;"!I23:I200")="H")*(INDIRECT($C18&amp;"!M23:M200")="L")*(INDIRECT($C18&amp;"!K23:K200")=VALUE(LEFT(AA$5,1)))*(INDIRECT($C18&amp;"!L23:L200")=VALUE(RIGHT(AA$5,1))),1,0)))</f>
        <v>0</v>
      </c>
      <c r="AB18" s="236">
        <f t="array" aca="1" ref="AB18" ca="1">IF($C18="","",SUM(IF((INDIRECT($C18&amp;"!J23:J200")=$D$1)*(INDIRECT($C18&amp;"!I23:I200")="H")*(INDIRECT($C18&amp;"!M23:M200")="L")*(INDIRECT($C18&amp;"!K23:K200")=VALUE(LEFT(AB$5,1)))*(INDIRECT($C18&amp;"!L23:L200")=VALUE(RIGHT(AB$5,1))),1,0)))</f>
        <v>0</v>
      </c>
      <c r="AC18" s="236">
        <f t="array" aca="1" ref="AC18" ca="1">IF($C18="","",SUM(IF((INDIRECT($C18&amp;"!J23:J200")=$D$1)*(INDIRECT($C18&amp;"!I23:I200")="H")*(INDIRECT($C18&amp;"!M23:M200")="L")*(INDIRECT($C18&amp;"!K23:K200")=VALUE(LEFT(AC$5,1)))*(INDIRECT($C18&amp;"!L23:L200")=VALUE(RIGHT(AC$5,1))),1,0)))</f>
        <v>1</v>
      </c>
      <c r="AD18" s="236">
        <f t="array" aca="1" ref="AD18" ca="1">IF($C18="","",SUM(IF((INDIRECT($C18&amp;"!J23:J200")=$D$1)*(INDIRECT($C18&amp;"!I23:I200")="H")*(INDIRECT($C18&amp;"!M23:M200")="L")*(INDIRECT($C18&amp;"!K23:K200")=VALUE(LEFT(AD$5,1)))*(INDIRECT($C18&amp;"!L23:L200")=VALUE(RIGHT(AD$5,1))),1,0)))</f>
        <v>0</v>
      </c>
      <c r="AE18" s="236">
        <f t="array" aca="1" ref="AE18" ca="1">IF($C18="","",SUM(IF((INDIRECT($C18&amp;"!J23:J200")=$D$1)*(INDIRECT($C18&amp;"!I23:I200")="H")*(INDIRECT($C18&amp;"!M23:M200")="L")*(INDIRECT($C18&amp;"!K23:K200")=VALUE(LEFT(AE$5,1)))*(INDIRECT($C18&amp;"!L23:L200")=VALUE(RIGHT(AE$5,1))),1,0)))</f>
        <v>0</v>
      </c>
      <c r="AF18" s="236">
        <f t="array" aca="1" ref="AF18" ca="1">IF($C18="","",SUM(IF((INDIRECT($C18&amp;"!J23:J200")=$D$1)*(INDIRECT($C18&amp;"!I23:I200")="H")*(INDIRECT($C18&amp;"!M23:M200")="L")*(INDIRECT($C18&amp;"!K23:K200")=VALUE(LEFT(AF$5,1)))*(INDIRECT($C18&amp;"!L23:L200")=VALUE(RIGHT(AF$5,1))),1,0)))</f>
        <v>0</v>
      </c>
      <c r="AG18" s="236">
        <f t="array" aca="1" ref="AG18" ca="1">IF($C18="","",SUM(IF((INDIRECT($C18&amp;"!J23:J200")=$D$1)*(INDIRECT($C18&amp;"!I23:I200")="H")*(INDIRECT($C18&amp;"!M23:M200")="L")*(INDIRECT($C18&amp;"!K23:K200")=VALUE(LEFT(AG$5,1)))*(INDIRECT($C18&amp;"!L23:L200")=VALUE(RIGHT(AG$5,1))),1,0)))</f>
        <v>0</v>
      </c>
      <c r="AH18" s="238">
        <f t="array" aca="1" ref="AH18" ca="1">IF($C18="","",SUM(IF((INDIRECT($C18&amp;"!J23:J200")=$D$1)*(INDIRECT($C18&amp;"!I23:I200")="H")*(INDIRECT($C18&amp;"!M23:M200")="L"),1,0))-SUM(V18:AG18))</f>
        <v>0</v>
      </c>
    </row>
    <row r="19" spans="1:34">
      <c r="A19" s="236">
        <v>14</v>
      </c>
      <c r="B19" s="233" t="str">
        <f ca="1">IF($A19&gt;$D$3,"",VLOOKUP($A19,Table!$A$9:$C$32,2,FALSE))</f>
        <v>Shimizu_S_Pulse</v>
      </c>
      <c r="C19" s="233" t="str">
        <f ca="1">IF($A19&gt;$D$3,"",VLOOKUP($A19,Table!$A$9:$C$32,3,FALSE))</f>
        <v>Shimizu_S_Pulse</v>
      </c>
      <c r="D19" s="237">
        <f t="array" aca="1" ref="D19" ca="1">IF($C19="","",SUM(IF((INDIRECT($C19&amp;"!J23:J200")=$D$1)*(INDIRECT($C19&amp;"!I23:I200")="H")*(INDIRECT($C19&amp;"!M23:M200")="W")*(INDIRECT($C19&amp;"!K23:K200")=VALUE(LEFT(D$5,1)))*(INDIRECT($C19&amp;"!L23:L200")=VALUE(RIGHT(D$5,1))),1,0)))</f>
        <v>1</v>
      </c>
      <c r="E19" s="236">
        <f t="array" aca="1" ref="E19" ca="1">IF($C19="","",SUM(IF((INDIRECT($C19&amp;"!J23:J200")=$D$1)*(INDIRECT($C19&amp;"!I23:I200")="H")*(INDIRECT($C19&amp;"!M23:M200")="W")*(INDIRECT($C19&amp;"!K23:K200")=VALUE(LEFT(E$5,1)))*(INDIRECT($C19&amp;"!L23:L200")=VALUE(RIGHT(E$5,1))),1,0)))</f>
        <v>1</v>
      </c>
      <c r="F19" s="236">
        <f t="array" aca="1" ref="F19" ca="1">IF($C19="","",SUM(IF((INDIRECT($C19&amp;"!J23:J200")=$D$1)*(INDIRECT($C19&amp;"!I23:I200")="H")*(INDIRECT($C19&amp;"!M23:M200")="W")*(INDIRECT($C19&amp;"!K23:K200")=VALUE(LEFT(F$5,1)))*(INDIRECT($C19&amp;"!L23:L200")=VALUE(RIGHT(F$5,1))),1,0)))</f>
        <v>0</v>
      </c>
      <c r="G19" s="236">
        <f t="array" aca="1" ref="G19" ca="1">IF($C19="","",SUM(IF((INDIRECT($C19&amp;"!J23:J200")=$D$1)*(INDIRECT($C19&amp;"!I23:I200")="H")*(INDIRECT($C19&amp;"!M23:M200")="W")*(INDIRECT($C19&amp;"!K23:K200")=VALUE(LEFT(G$5,1)))*(INDIRECT($C19&amp;"!L23:L200")=VALUE(RIGHT(G$5,1))),1,0)))</f>
        <v>0</v>
      </c>
      <c r="H19" s="236">
        <f t="array" aca="1" ref="H19" ca="1">IF($C19="","",SUM(IF((INDIRECT($C19&amp;"!J23:J200")=$D$1)*(INDIRECT($C19&amp;"!I23:I200")="H")*(INDIRECT($C19&amp;"!M23:M200")="W")*(INDIRECT($C19&amp;"!K23:K200")=VALUE(LEFT(H$5,1)))*(INDIRECT($C19&amp;"!L23:L200")=VALUE(RIGHT(H$5,1))),1,0)))</f>
        <v>0</v>
      </c>
      <c r="I19" s="236">
        <f t="array" aca="1" ref="I19" ca="1">IF($C19="","",SUM(IF((INDIRECT($C19&amp;"!J23:J200")=$D$1)*(INDIRECT($C19&amp;"!I23:I200")="H")*(INDIRECT($C19&amp;"!M23:M200")="W")*(INDIRECT($C19&amp;"!K23:K200")=VALUE(LEFT(I$5,1)))*(INDIRECT($C19&amp;"!L23:L200")=VALUE(RIGHT(I$5,1))),1,0)))</f>
        <v>1</v>
      </c>
      <c r="J19" s="236">
        <f t="array" aca="1" ref="J19" ca="1">IF($C19="","",SUM(IF((INDIRECT($C19&amp;"!J23:J200")=$D$1)*(INDIRECT($C19&amp;"!I23:I200")="H")*(INDIRECT($C19&amp;"!M23:M200")="W")*(INDIRECT($C19&amp;"!K23:K200")=VALUE(LEFT(J$5,1)))*(INDIRECT($C19&amp;"!L23:L200")=VALUE(RIGHT(J$5,1))),1,0)))</f>
        <v>0</v>
      </c>
      <c r="K19" s="236">
        <f t="array" aca="1" ref="K19" ca="1">IF($C19="","",SUM(IF((INDIRECT($C19&amp;"!J23:J200")=$D$1)*(INDIRECT($C19&amp;"!I23:I200")="H")*(INDIRECT($C19&amp;"!M23:M200")="W")*(INDIRECT($C19&amp;"!K23:K200")=VALUE(LEFT(K$5,1)))*(INDIRECT($C19&amp;"!L23:L200")=VALUE(RIGHT(K$5,1))),1,0)))</f>
        <v>0</v>
      </c>
      <c r="L19" s="236">
        <f t="array" aca="1" ref="L19" ca="1">IF($C19="","",SUM(IF((INDIRECT($C19&amp;"!J23:J200")=$D$1)*(INDIRECT($C19&amp;"!I23:I200")="H")*(INDIRECT($C19&amp;"!M23:M200")="W")*(INDIRECT($C19&amp;"!K23:K200")=VALUE(LEFT(L$5,1)))*(INDIRECT($C19&amp;"!L23:L200")=VALUE(RIGHT(L$5,1))),1,0)))</f>
        <v>0</v>
      </c>
      <c r="M19" s="236">
        <f t="array" aca="1" ref="M19" ca="1">IF($C19="","",SUM(IF((INDIRECT($C19&amp;"!J23:J200")=$D$1)*(INDIRECT($C19&amp;"!I23:I200")="H")*(INDIRECT($C19&amp;"!M23:M200")="W")*(INDIRECT($C19&amp;"!K23:K200")=VALUE(LEFT(M$5,1)))*(INDIRECT($C19&amp;"!L23:L200")=VALUE(RIGHT(M$5,1))),1,0)))</f>
        <v>0</v>
      </c>
      <c r="N19" s="236">
        <f t="array" aca="1" ref="N19" ca="1">IF($C19="","",SUM(IF((INDIRECT($C19&amp;"!J23:J200")=$D$1)*(INDIRECT($C19&amp;"!I23:I200")="H")*(INDIRECT($C19&amp;"!M23:M200")="W")*(INDIRECT($C19&amp;"!K23:K200")=VALUE(LEFT(N$5,1)))*(INDIRECT($C19&amp;"!L23:L200")=VALUE(RIGHT(N$5,1))),1,0)))</f>
        <v>0</v>
      </c>
      <c r="O19" s="236">
        <f t="array" aca="1" ref="O19" ca="1">IF($C19="","",SUM(IF((INDIRECT($C19&amp;"!J23:J200")=$D$1)*(INDIRECT($C19&amp;"!I23:I200")="H")*(INDIRECT($C19&amp;"!M23:M200")="W")*(INDIRECT($C19&amp;"!K23:K200")=VALUE(LEFT(O$5,1)))*(INDIRECT($C19&amp;"!L23:L200")=VALUE(RIGHT(O$5,1))),1,0)))</f>
        <v>0</v>
      </c>
      <c r="P19" s="238">
        <f t="array" aca="1" ref="P19" ca="1">IF($C19="","",SUM(IF((INDIRECT($C19&amp;"!J23:J200")=$D$1)*(INDIRECT($C19&amp;"!I23:I200")="H")*(INDIRECT($C19&amp;"!M23:M200")="W"),1,0))-SUM(D19:O19))</f>
        <v>0</v>
      </c>
      <c r="Q19" s="237">
        <f t="array" aca="1" ref="Q19" ca="1">IF($C19="","",SUM(IF((INDIRECT($C19&amp;"!J23:J200")=$D$1)*(INDIRECT($C19&amp;"!I23:I200")="H")*(INDIRECT($C19&amp;"!M23:M200")="D")*(INDIRECT($C19&amp;"!K23:K200")=VALUE(LEFT(Q$5,1)))*(INDIRECT($C19&amp;"!L23:L200")=VALUE(RIGHT(Q$5,1))),1,0)))</f>
        <v>0</v>
      </c>
      <c r="R19" s="236">
        <f t="array" aca="1" ref="R19" ca="1">IF($C19="","",SUM(IF((INDIRECT($C19&amp;"!J23:J200")=$D$1)*(INDIRECT($C19&amp;"!I23:I200")="H")*(INDIRECT($C19&amp;"!M23:M200")="D")*(INDIRECT($C19&amp;"!K23:K200")=VALUE(LEFT(R$5,1)))*(INDIRECT($C19&amp;"!L23:L200")=VALUE(RIGHT(R$5,1))),1,0)))</f>
        <v>2</v>
      </c>
      <c r="S19" s="236">
        <f t="array" aca="1" ref="S19" ca="1">IF($C19="","",SUM(IF((INDIRECT($C19&amp;"!J23:J200")=$D$1)*(INDIRECT($C19&amp;"!I23:I200")="H")*(INDIRECT($C19&amp;"!M23:M200")="D")*(INDIRECT($C19&amp;"!K23:K200")=VALUE(LEFT(S$5,1)))*(INDIRECT($C19&amp;"!L23:L200")=VALUE(RIGHT(S$5,1))),1,0)))</f>
        <v>0</v>
      </c>
      <c r="T19" s="236">
        <f t="array" aca="1" ref="T19" ca="1">IF($C19="","",SUM(IF((INDIRECT($C19&amp;"!J23:J200")=$D$1)*(INDIRECT($C19&amp;"!I23:I200")="H")*(INDIRECT($C19&amp;"!M23:M200")="D")*(INDIRECT($C19&amp;"!K23:K200")=VALUE(LEFT(T$5,1)))*(INDIRECT($C19&amp;"!L23:L200")=VALUE(RIGHT(T$5,1))),1,0)))</f>
        <v>0</v>
      </c>
      <c r="U19" s="238">
        <f t="array" aca="1" ref="U19" ca="1">IF($C19="","",SUM(IF((INDIRECT($C19&amp;"!J23:J200")=$D$1)*(INDIRECT($C19&amp;"!I23:I200")="H")*(INDIRECT($C19&amp;"!M23:M200")="D"),1,0))-SUM(Q19:T19))</f>
        <v>0</v>
      </c>
      <c r="V19" s="237">
        <f t="array" aca="1" ref="V19" ca="1">IF($C19="","",SUM(IF((INDIRECT($C19&amp;"!J23:J200")=$D$1)*(INDIRECT($C19&amp;"!I23:I200")="H")*(INDIRECT($C19&amp;"!M23:M200")="L")*(INDIRECT($C19&amp;"!K23:K200")=VALUE(LEFT(V$5,1)))*(INDIRECT($C19&amp;"!L23:L200")=VALUE(RIGHT(V$5,1))),1,0)))</f>
        <v>1</v>
      </c>
      <c r="W19" s="236">
        <f t="array" aca="1" ref="W19" ca="1">IF($C19="","",SUM(IF((INDIRECT($C19&amp;"!J23:J200")=$D$1)*(INDIRECT($C19&amp;"!I23:I200")="H")*(INDIRECT($C19&amp;"!M23:M200")="L")*(INDIRECT($C19&amp;"!K23:K200")=VALUE(LEFT(W$5,1)))*(INDIRECT($C19&amp;"!L23:L200")=VALUE(RIGHT(W$5,1))),1,0)))</f>
        <v>2</v>
      </c>
      <c r="X19" s="236">
        <f t="array" aca="1" ref="X19" ca="1">IF($C19="","",SUM(IF((INDIRECT($C19&amp;"!J23:J200")=$D$1)*(INDIRECT($C19&amp;"!I23:I200")="H")*(INDIRECT($C19&amp;"!M23:M200")="L")*(INDIRECT($C19&amp;"!K23:K200")=VALUE(LEFT(X$5,1)))*(INDIRECT($C19&amp;"!L23:L200")=VALUE(RIGHT(X$5,1))),1,0)))</f>
        <v>1</v>
      </c>
      <c r="Y19" s="236">
        <f t="array" aca="1" ref="Y19" ca="1">IF($C19="","",SUM(IF((INDIRECT($C19&amp;"!J23:J200")=$D$1)*(INDIRECT($C19&amp;"!I23:I200")="H")*(INDIRECT($C19&amp;"!M23:M200")="L")*(INDIRECT($C19&amp;"!K23:K200")=VALUE(LEFT(Y$5,1)))*(INDIRECT($C19&amp;"!L23:L200")=VALUE(RIGHT(Y$5,1))),1,0)))</f>
        <v>3</v>
      </c>
      <c r="Z19" s="236">
        <f t="array" aca="1" ref="Z19" ca="1">IF($C19="","",SUM(IF((INDIRECT($C19&amp;"!J23:J200")=$D$1)*(INDIRECT($C19&amp;"!I23:I200")="H")*(INDIRECT($C19&amp;"!M23:M200")="L")*(INDIRECT($C19&amp;"!K23:K200")=VALUE(LEFT(Z$5,1)))*(INDIRECT($C19&amp;"!L23:L200")=VALUE(RIGHT(Z$5,1))),1,0)))</f>
        <v>2</v>
      </c>
      <c r="AA19" s="236">
        <f t="array" aca="1" ref="AA19" ca="1">IF($C19="","",SUM(IF((INDIRECT($C19&amp;"!J23:J200")=$D$1)*(INDIRECT($C19&amp;"!I23:I200")="H")*(INDIRECT($C19&amp;"!M23:M200")="L")*(INDIRECT($C19&amp;"!K23:K200")=VALUE(LEFT(AA$5,1)))*(INDIRECT($C19&amp;"!L23:L200")=VALUE(RIGHT(AA$5,1))),1,0)))</f>
        <v>2</v>
      </c>
      <c r="AB19" s="236">
        <f t="array" aca="1" ref="AB19" ca="1">IF($C19="","",SUM(IF((INDIRECT($C19&amp;"!J23:J200")=$D$1)*(INDIRECT($C19&amp;"!I23:I200")="H")*(INDIRECT($C19&amp;"!M23:M200")="L")*(INDIRECT($C19&amp;"!K23:K200")=VALUE(LEFT(AB$5,1)))*(INDIRECT($C19&amp;"!L23:L200")=VALUE(RIGHT(AB$5,1))),1,0)))</f>
        <v>0</v>
      </c>
      <c r="AC19" s="236">
        <f t="array" aca="1" ref="AC19" ca="1">IF($C19="","",SUM(IF((INDIRECT($C19&amp;"!J23:J200")=$D$1)*(INDIRECT($C19&amp;"!I23:I200")="H")*(INDIRECT($C19&amp;"!M23:M200")="L")*(INDIRECT($C19&amp;"!K23:K200")=VALUE(LEFT(AC$5,1)))*(INDIRECT($C19&amp;"!L23:L200")=VALUE(RIGHT(AC$5,1))),1,0)))</f>
        <v>1</v>
      </c>
      <c r="AD19" s="236">
        <f t="array" aca="1" ref="AD19" ca="1">IF($C19="","",SUM(IF((INDIRECT($C19&amp;"!J23:J200")=$D$1)*(INDIRECT($C19&amp;"!I23:I200")="H")*(INDIRECT($C19&amp;"!M23:M200")="L")*(INDIRECT($C19&amp;"!K23:K200")=VALUE(LEFT(AD$5,1)))*(INDIRECT($C19&amp;"!L23:L200")=VALUE(RIGHT(AD$5,1))),1,0)))</f>
        <v>0</v>
      </c>
      <c r="AE19" s="236">
        <f t="array" aca="1" ref="AE19" ca="1">IF($C19="","",SUM(IF((INDIRECT($C19&amp;"!J23:J200")=$D$1)*(INDIRECT($C19&amp;"!I23:I200")="H")*(INDIRECT($C19&amp;"!M23:M200")="L")*(INDIRECT($C19&amp;"!K23:K200")=VALUE(LEFT(AE$5,1)))*(INDIRECT($C19&amp;"!L23:L200")=VALUE(RIGHT(AE$5,1))),1,0)))</f>
        <v>0</v>
      </c>
      <c r="AF19" s="236">
        <f t="array" aca="1" ref="AF19" ca="1">IF($C19="","",SUM(IF((INDIRECT($C19&amp;"!J23:J200")=$D$1)*(INDIRECT($C19&amp;"!I23:I200")="H")*(INDIRECT($C19&amp;"!M23:M200")="L")*(INDIRECT($C19&amp;"!K23:K200")=VALUE(LEFT(AF$5,1)))*(INDIRECT($C19&amp;"!L23:L200")=VALUE(RIGHT(AF$5,1))),1,0)))</f>
        <v>0</v>
      </c>
      <c r="AG19" s="236">
        <f t="array" aca="1" ref="AG19" ca="1">IF($C19="","",SUM(IF((INDIRECT($C19&amp;"!J23:J200")=$D$1)*(INDIRECT($C19&amp;"!I23:I200")="H")*(INDIRECT($C19&amp;"!M23:M200")="L")*(INDIRECT($C19&amp;"!K23:K200")=VALUE(LEFT(AG$5,1)))*(INDIRECT($C19&amp;"!L23:L200")=VALUE(RIGHT(AG$5,1))),1,0)))</f>
        <v>0</v>
      </c>
      <c r="AH19" s="238">
        <f t="array" aca="1" ref="AH19" ca="1">IF($C19="","",SUM(IF((INDIRECT($C19&amp;"!J23:J200")=$D$1)*(INDIRECT($C19&amp;"!I23:I200")="H")*(INDIRECT($C19&amp;"!M23:M200")="L"),1,0))-SUM(V19:AG19))</f>
        <v>0</v>
      </c>
    </row>
    <row r="20" spans="1:34">
      <c r="A20" s="236">
        <v>15</v>
      </c>
      <c r="B20" s="233" t="str">
        <f ca="1">IF($A20&gt;$D$3,"",VLOOKUP($A20,Table!$A$9:$C$32,2,FALSE))</f>
        <v>Sanfrecce_Hiroshima</v>
      </c>
      <c r="C20" s="233" t="str">
        <f ca="1">IF($A20&gt;$D$3,"",VLOOKUP($A20,Table!$A$9:$C$32,3,FALSE))</f>
        <v>Sanfrecce_Hiroshima</v>
      </c>
      <c r="D20" s="237">
        <f t="array" aca="1" ref="D20" ca="1">IF($C20="","",SUM(IF((INDIRECT($C20&amp;"!J23:J200")=$D$1)*(INDIRECT($C20&amp;"!I23:I200")="H")*(INDIRECT($C20&amp;"!M23:M200")="W")*(INDIRECT($C20&amp;"!K23:K200")=VALUE(LEFT(D$5,1)))*(INDIRECT($C20&amp;"!L23:L200")=VALUE(RIGHT(D$5,1))),1,0)))</f>
        <v>2</v>
      </c>
      <c r="E20" s="236">
        <f t="array" aca="1" ref="E20" ca="1">IF($C20="","",SUM(IF((INDIRECT($C20&amp;"!J23:J200")=$D$1)*(INDIRECT($C20&amp;"!I23:I200")="H")*(INDIRECT($C20&amp;"!M23:M200")="W")*(INDIRECT($C20&amp;"!K23:K200")=VALUE(LEFT(E$5,1)))*(INDIRECT($C20&amp;"!L23:L200")=VALUE(RIGHT(E$5,1))),1,0)))</f>
        <v>0</v>
      </c>
      <c r="F20" s="236">
        <f t="array" aca="1" ref="F20" ca="1">IF($C20="","",SUM(IF((INDIRECT($C20&amp;"!J23:J200")=$D$1)*(INDIRECT($C20&amp;"!I23:I200")="H")*(INDIRECT($C20&amp;"!M23:M200")="W")*(INDIRECT($C20&amp;"!K23:K200")=VALUE(LEFT(F$5,1)))*(INDIRECT($C20&amp;"!L23:L200")=VALUE(RIGHT(F$5,1))),1,0)))</f>
        <v>1</v>
      </c>
      <c r="G20" s="236">
        <f t="array" aca="1" ref="G20" ca="1">IF($C20="","",SUM(IF((INDIRECT($C20&amp;"!J23:J200")=$D$1)*(INDIRECT($C20&amp;"!I23:I200")="H")*(INDIRECT($C20&amp;"!M23:M200")="W")*(INDIRECT($C20&amp;"!K23:K200")=VALUE(LEFT(G$5,1)))*(INDIRECT($C20&amp;"!L23:L200")=VALUE(RIGHT(G$5,1))),1,0)))</f>
        <v>0</v>
      </c>
      <c r="H20" s="236">
        <f t="array" aca="1" ref="H20" ca="1">IF($C20="","",SUM(IF((INDIRECT($C20&amp;"!J23:J200")=$D$1)*(INDIRECT($C20&amp;"!I23:I200")="H")*(INDIRECT($C20&amp;"!M23:M200")="W")*(INDIRECT($C20&amp;"!K23:K200")=VALUE(LEFT(H$5,1)))*(INDIRECT($C20&amp;"!L23:L200")=VALUE(RIGHT(H$5,1))),1,0)))</f>
        <v>0</v>
      </c>
      <c r="I20" s="236">
        <f t="array" aca="1" ref="I20" ca="1">IF($C20="","",SUM(IF((INDIRECT($C20&amp;"!J23:J200")=$D$1)*(INDIRECT($C20&amp;"!I23:I200")="H")*(INDIRECT($C20&amp;"!M23:M200")="W")*(INDIRECT($C20&amp;"!K23:K200")=VALUE(LEFT(I$5,1)))*(INDIRECT($C20&amp;"!L23:L200")=VALUE(RIGHT(I$5,1))),1,0)))</f>
        <v>0</v>
      </c>
      <c r="J20" s="236">
        <f t="array" aca="1" ref="J20" ca="1">IF($C20="","",SUM(IF((INDIRECT($C20&amp;"!J23:J200")=$D$1)*(INDIRECT($C20&amp;"!I23:I200")="H")*(INDIRECT($C20&amp;"!M23:M200")="W")*(INDIRECT($C20&amp;"!K23:K200")=VALUE(LEFT(J$5,1)))*(INDIRECT($C20&amp;"!L23:L200")=VALUE(RIGHT(J$5,1))),1,0)))</f>
        <v>0</v>
      </c>
      <c r="K20" s="236">
        <f t="array" aca="1" ref="K20" ca="1">IF($C20="","",SUM(IF((INDIRECT($C20&amp;"!J23:J200")=$D$1)*(INDIRECT($C20&amp;"!I23:I200")="H")*(INDIRECT($C20&amp;"!M23:M200")="W")*(INDIRECT($C20&amp;"!K23:K200")=VALUE(LEFT(K$5,1)))*(INDIRECT($C20&amp;"!L23:L200")=VALUE(RIGHT(K$5,1))),1,0)))</f>
        <v>0</v>
      </c>
      <c r="L20" s="236">
        <f t="array" aca="1" ref="L20" ca="1">IF($C20="","",SUM(IF((INDIRECT($C20&amp;"!J23:J200")=$D$1)*(INDIRECT($C20&amp;"!I23:I200")="H")*(INDIRECT($C20&amp;"!M23:M200")="W")*(INDIRECT($C20&amp;"!K23:K200")=VALUE(LEFT(L$5,1)))*(INDIRECT($C20&amp;"!L23:L200")=VALUE(RIGHT(L$5,1))),1,0)))</f>
        <v>0</v>
      </c>
      <c r="M20" s="236">
        <f t="array" aca="1" ref="M20" ca="1">IF($C20="","",SUM(IF((INDIRECT($C20&amp;"!J23:J200")=$D$1)*(INDIRECT($C20&amp;"!I23:I200")="H")*(INDIRECT($C20&amp;"!M23:M200")="W")*(INDIRECT($C20&amp;"!K23:K200")=VALUE(LEFT(M$5,1)))*(INDIRECT($C20&amp;"!L23:L200")=VALUE(RIGHT(M$5,1))),1,0)))</f>
        <v>0</v>
      </c>
      <c r="N20" s="236">
        <f t="array" aca="1" ref="N20" ca="1">IF($C20="","",SUM(IF((INDIRECT($C20&amp;"!J23:J200")=$D$1)*(INDIRECT($C20&amp;"!I23:I200")="H")*(INDIRECT($C20&amp;"!M23:M200")="W")*(INDIRECT($C20&amp;"!K23:K200")=VALUE(LEFT(N$5,1)))*(INDIRECT($C20&amp;"!L23:L200")=VALUE(RIGHT(N$5,1))),1,0)))</f>
        <v>0</v>
      </c>
      <c r="O20" s="236">
        <f t="array" aca="1" ref="O20" ca="1">IF($C20="","",SUM(IF((INDIRECT($C20&amp;"!J23:J200")=$D$1)*(INDIRECT($C20&amp;"!I23:I200")="H")*(INDIRECT($C20&amp;"!M23:M200")="W")*(INDIRECT($C20&amp;"!K23:K200")=VALUE(LEFT(O$5,1)))*(INDIRECT($C20&amp;"!L23:L200")=VALUE(RIGHT(O$5,1))),1,0)))</f>
        <v>0</v>
      </c>
      <c r="P20" s="238">
        <f t="array" aca="1" ref="P20" ca="1">IF($C20="","",SUM(IF((INDIRECT($C20&amp;"!J23:J200")=$D$1)*(INDIRECT($C20&amp;"!I23:I200")="H")*(INDIRECT($C20&amp;"!M23:M200")="W"),1,0))-SUM(D20:O20))</f>
        <v>0</v>
      </c>
      <c r="Q20" s="237">
        <f t="array" aca="1" ref="Q20" ca="1">IF($C20="","",SUM(IF((INDIRECT($C20&amp;"!J23:J200")=$D$1)*(INDIRECT($C20&amp;"!I23:I200")="H")*(INDIRECT($C20&amp;"!M23:M200")="D")*(INDIRECT($C20&amp;"!K23:K200")=VALUE(LEFT(Q$5,1)))*(INDIRECT($C20&amp;"!L23:L200")=VALUE(RIGHT(Q$5,1))),1,0)))</f>
        <v>1</v>
      </c>
      <c r="R20" s="236">
        <f t="array" aca="1" ref="R20" ca="1">IF($C20="","",SUM(IF((INDIRECT($C20&amp;"!J23:J200")=$D$1)*(INDIRECT($C20&amp;"!I23:I200")="H")*(INDIRECT($C20&amp;"!M23:M200")="D")*(INDIRECT($C20&amp;"!K23:K200")=VALUE(LEFT(R$5,1)))*(INDIRECT($C20&amp;"!L23:L200")=VALUE(RIGHT(R$5,1))),1,0)))</f>
        <v>3</v>
      </c>
      <c r="S20" s="236">
        <f t="array" aca="1" ref="S20" ca="1">IF($C20="","",SUM(IF((INDIRECT($C20&amp;"!J23:J200")=$D$1)*(INDIRECT($C20&amp;"!I23:I200")="H")*(INDIRECT($C20&amp;"!M23:M200")="D")*(INDIRECT($C20&amp;"!K23:K200")=VALUE(LEFT(S$5,1)))*(INDIRECT($C20&amp;"!L23:L200")=VALUE(RIGHT(S$5,1))),1,0)))</f>
        <v>1</v>
      </c>
      <c r="T20" s="236">
        <f t="array" aca="1" ref="T20" ca="1">IF($C20="","",SUM(IF((INDIRECT($C20&amp;"!J23:J200")=$D$1)*(INDIRECT($C20&amp;"!I23:I200")="H")*(INDIRECT($C20&amp;"!M23:M200")="D")*(INDIRECT($C20&amp;"!K23:K200")=VALUE(LEFT(T$5,1)))*(INDIRECT($C20&amp;"!L23:L200")=VALUE(RIGHT(T$5,1))),1,0)))</f>
        <v>1</v>
      </c>
      <c r="U20" s="238">
        <f t="array" aca="1" ref="U20" ca="1">IF($C20="","",SUM(IF((INDIRECT($C20&amp;"!J23:J200")=$D$1)*(INDIRECT($C20&amp;"!I23:I200")="H")*(INDIRECT($C20&amp;"!M23:M200")="D"),1,0))-SUM(Q20:T20))</f>
        <v>0</v>
      </c>
      <c r="V20" s="237">
        <f t="array" aca="1" ref="V20" ca="1">IF($C20="","",SUM(IF((INDIRECT($C20&amp;"!J23:J200")=$D$1)*(INDIRECT($C20&amp;"!I23:I200")="H")*(INDIRECT($C20&amp;"!M23:M200")="L")*(INDIRECT($C20&amp;"!K23:K200")=VALUE(LEFT(V$5,1)))*(INDIRECT($C20&amp;"!L23:L200")=VALUE(RIGHT(V$5,1))),1,0)))</f>
        <v>4</v>
      </c>
      <c r="W20" s="236">
        <f t="array" aca="1" ref="W20" ca="1">IF($C20="","",SUM(IF((INDIRECT($C20&amp;"!J23:J200")=$D$1)*(INDIRECT($C20&amp;"!I23:I200")="H")*(INDIRECT($C20&amp;"!M23:M200")="L")*(INDIRECT($C20&amp;"!K23:K200")=VALUE(LEFT(W$5,1)))*(INDIRECT($C20&amp;"!L23:L200")=VALUE(RIGHT(W$5,1))),1,0)))</f>
        <v>1</v>
      </c>
      <c r="X20" s="236">
        <f t="array" aca="1" ref="X20" ca="1">IF($C20="","",SUM(IF((INDIRECT($C20&amp;"!J23:J200")=$D$1)*(INDIRECT($C20&amp;"!I23:I200")="H")*(INDIRECT($C20&amp;"!M23:M200")="L")*(INDIRECT($C20&amp;"!K23:K200")=VALUE(LEFT(X$5,1)))*(INDIRECT($C20&amp;"!L23:L200")=VALUE(RIGHT(X$5,1))),1,0)))</f>
        <v>0</v>
      </c>
      <c r="Y20" s="236">
        <f t="array" aca="1" ref="Y20" ca="1">IF($C20="","",SUM(IF((INDIRECT($C20&amp;"!J23:J200")=$D$1)*(INDIRECT($C20&amp;"!I23:I200")="H")*(INDIRECT($C20&amp;"!M23:M200")="L")*(INDIRECT($C20&amp;"!K23:K200")=VALUE(LEFT(Y$5,1)))*(INDIRECT($C20&amp;"!L23:L200")=VALUE(RIGHT(Y$5,1))),1,0)))</f>
        <v>2</v>
      </c>
      <c r="Z20" s="236">
        <f t="array" aca="1" ref="Z20" ca="1">IF($C20="","",SUM(IF((INDIRECT($C20&amp;"!J23:J200")=$D$1)*(INDIRECT($C20&amp;"!I23:I200")="H")*(INDIRECT($C20&amp;"!M23:M200")="L")*(INDIRECT($C20&amp;"!K23:K200")=VALUE(LEFT(Z$5,1)))*(INDIRECT($C20&amp;"!L23:L200")=VALUE(RIGHT(Z$5,1))),1,0)))</f>
        <v>1</v>
      </c>
      <c r="AA20" s="236">
        <f t="array" aca="1" ref="AA20" ca="1">IF($C20="","",SUM(IF((INDIRECT($C20&amp;"!J23:J200")=$D$1)*(INDIRECT($C20&amp;"!I23:I200")="H")*(INDIRECT($C20&amp;"!M23:M200")="L")*(INDIRECT($C20&amp;"!K23:K200")=VALUE(LEFT(AA$5,1)))*(INDIRECT($C20&amp;"!L23:L200")=VALUE(RIGHT(AA$5,1))),1,0)))</f>
        <v>0</v>
      </c>
      <c r="AB20" s="236">
        <f t="array" aca="1" ref="AB20" ca="1">IF($C20="","",SUM(IF((INDIRECT($C20&amp;"!J23:J200")=$D$1)*(INDIRECT($C20&amp;"!I23:I200")="H")*(INDIRECT($C20&amp;"!M23:M200")="L")*(INDIRECT($C20&amp;"!K23:K200")=VALUE(LEFT(AB$5,1)))*(INDIRECT($C20&amp;"!L23:L200")=VALUE(RIGHT(AB$5,1))),1,0)))</f>
        <v>0</v>
      </c>
      <c r="AC20" s="236">
        <f t="array" aca="1" ref="AC20" ca="1">IF($C20="","",SUM(IF((INDIRECT($C20&amp;"!J23:J200")=$D$1)*(INDIRECT($C20&amp;"!I23:I200")="H")*(INDIRECT($C20&amp;"!M23:M200")="L")*(INDIRECT($C20&amp;"!K23:K200")=VALUE(LEFT(AC$5,1)))*(INDIRECT($C20&amp;"!L23:L200")=VALUE(RIGHT(AC$5,1))),1,0)))</f>
        <v>0</v>
      </c>
      <c r="AD20" s="236">
        <f t="array" aca="1" ref="AD20" ca="1">IF($C20="","",SUM(IF((INDIRECT($C20&amp;"!J23:J200")=$D$1)*(INDIRECT($C20&amp;"!I23:I200")="H")*(INDIRECT($C20&amp;"!M23:M200")="L")*(INDIRECT($C20&amp;"!K23:K200")=VALUE(LEFT(AD$5,1)))*(INDIRECT($C20&amp;"!L23:L200")=VALUE(RIGHT(AD$5,1))),1,0)))</f>
        <v>0</v>
      </c>
      <c r="AE20" s="236">
        <f t="array" aca="1" ref="AE20" ca="1">IF($C20="","",SUM(IF((INDIRECT($C20&amp;"!J23:J200")=$D$1)*(INDIRECT($C20&amp;"!I23:I200")="H")*(INDIRECT($C20&amp;"!M23:M200")="L")*(INDIRECT($C20&amp;"!K23:K200")=VALUE(LEFT(AE$5,1)))*(INDIRECT($C20&amp;"!L23:L200")=VALUE(RIGHT(AE$5,1))),1,0)))</f>
        <v>0</v>
      </c>
      <c r="AF20" s="236">
        <f t="array" aca="1" ref="AF20" ca="1">IF($C20="","",SUM(IF((INDIRECT($C20&amp;"!J23:J200")=$D$1)*(INDIRECT($C20&amp;"!I23:I200")="H")*(INDIRECT($C20&amp;"!M23:M200")="L")*(INDIRECT($C20&amp;"!K23:K200")=VALUE(LEFT(AF$5,1)))*(INDIRECT($C20&amp;"!L23:L200")=VALUE(RIGHT(AF$5,1))),1,0)))</f>
        <v>0</v>
      </c>
      <c r="AG20" s="236">
        <f t="array" aca="1" ref="AG20" ca="1">IF($C20="","",SUM(IF((INDIRECT($C20&amp;"!J23:J200")=$D$1)*(INDIRECT($C20&amp;"!I23:I200")="H")*(INDIRECT($C20&amp;"!M23:M200")="L")*(INDIRECT($C20&amp;"!K23:K200")=VALUE(LEFT(AG$5,1)))*(INDIRECT($C20&amp;"!L23:L200")=VALUE(RIGHT(AG$5,1))),1,0)))</f>
        <v>0</v>
      </c>
      <c r="AH20" s="238">
        <f t="array" aca="1" ref="AH20" ca="1">IF($C20="","",SUM(IF((INDIRECT($C20&amp;"!J23:J200")=$D$1)*(INDIRECT($C20&amp;"!I23:I200")="H")*(INDIRECT($C20&amp;"!M23:M200")="L"),1,0))-SUM(V20:AG20))</f>
        <v>0</v>
      </c>
    </row>
    <row r="21" spans="1:34">
      <c r="A21" s="236">
        <v>16</v>
      </c>
      <c r="B21" s="233" t="str">
        <f ca="1">IF($A21&gt;$D$3,"",VLOOKUP($A21,Table!$A$9:$C$32,2,FALSE))</f>
        <v>Ventforet_Kofu</v>
      </c>
      <c r="C21" s="233" t="str">
        <f ca="1">IF($A21&gt;$D$3,"",VLOOKUP($A21,Table!$A$9:$C$32,3,FALSE))</f>
        <v>Ventforet_Kofu</v>
      </c>
      <c r="D21" s="237">
        <f t="array" aca="1" ref="D21" ca="1">IF($C21="","",SUM(IF((INDIRECT($C21&amp;"!J23:J200")=$D$1)*(INDIRECT($C21&amp;"!I23:I200")="H")*(INDIRECT($C21&amp;"!M23:M200")="W")*(INDIRECT($C21&amp;"!K23:K200")=VALUE(LEFT(D$5,1)))*(INDIRECT($C21&amp;"!L23:L200")=VALUE(RIGHT(D$5,1))),1,0)))</f>
        <v>3</v>
      </c>
      <c r="E21" s="236">
        <f t="array" aca="1" ref="E21" ca="1">IF($C21="","",SUM(IF((INDIRECT($C21&amp;"!J23:J200")=$D$1)*(INDIRECT($C21&amp;"!I23:I200")="H")*(INDIRECT($C21&amp;"!M23:M200")="W")*(INDIRECT($C21&amp;"!K23:K200")=VALUE(LEFT(E$5,1)))*(INDIRECT($C21&amp;"!L23:L200")=VALUE(RIGHT(E$5,1))),1,0)))</f>
        <v>1</v>
      </c>
      <c r="F21" s="236">
        <f t="array" aca="1" ref="F21" ca="1">IF($C21="","",SUM(IF((INDIRECT($C21&amp;"!J23:J200")=$D$1)*(INDIRECT($C21&amp;"!I23:I200")="H")*(INDIRECT($C21&amp;"!M23:M200")="W")*(INDIRECT($C21&amp;"!K23:K200")=VALUE(LEFT(F$5,1)))*(INDIRECT($C21&amp;"!L23:L200")=VALUE(RIGHT(F$5,1))),1,0)))</f>
        <v>0</v>
      </c>
      <c r="G21" s="236">
        <f t="array" aca="1" ref="G21" ca="1">IF($C21="","",SUM(IF((INDIRECT($C21&amp;"!J23:J200")=$D$1)*(INDIRECT($C21&amp;"!I23:I200")="H")*(INDIRECT($C21&amp;"!M23:M200")="W")*(INDIRECT($C21&amp;"!K23:K200")=VALUE(LEFT(G$5,1)))*(INDIRECT($C21&amp;"!L23:L200")=VALUE(RIGHT(G$5,1))),1,0)))</f>
        <v>0</v>
      </c>
      <c r="H21" s="236">
        <f t="array" aca="1" ref="H21" ca="1">IF($C21="","",SUM(IF((INDIRECT($C21&amp;"!J23:J200")=$D$1)*(INDIRECT($C21&amp;"!I23:I200")="H")*(INDIRECT($C21&amp;"!M23:M200")="W")*(INDIRECT($C21&amp;"!K23:K200")=VALUE(LEFT(H$5,1)))*(INDIRECT($C21&amp;"!L23:L200")=VALUE(RIGHT(H$5,1))),1,0)))</f>
        <v>0</v>
      </c>
      <c r="I21" s="236">
        <f t="array" aca="1" ref="I21" ca="1">IF($C21="","",SUM(IF((INDIRECT($C21&amp;"!J23:J200")=$D$1)*(INDIRECT($C21&amp;"!I23:I200")="H")*(INDIRECT($C21&amp;"!M23:M200")="W")*(INDIRECT($C21&amp;"!K23:K200")=VALUE(LEFT(I$5,1)))*(INDIRECT($C21&amp;"!L23:L200")=VALUE(RIGHT(I$5,1))),1,0)))</f>
        <v>1</v>
      </c>
      <c r="J21" s="236">
        <f t="array" aca="1" ref="J21" ca="1">IF($C21="","",SUM(IF((INDIRECT($C21&amp;"!J23:J200")=$D$1)*(INDIRECT($C21&amp;"!I23:I200")="H")*(INDIRECT($C21&amp;"!M23:M200")="W")*(INDIRECT($C21&amp;"!K23:K200")=VALUE(LEFT(J$5,1)))*(INDIRECT($C21&amp;"!L23:L200")=VALUE(RIGHT(J$5,1))),1,0)))</f>
        <v>0</v>
      </c>
      <c r="K21" s="236">
        <f t="array" aca="1" ref="K21" ca="1">IF($C21="","",SUM(IF((INDIRECT($C21&amp;"!J23:J200")=$D$1)*(INDIRECT($C21&amp;"!I23:I200")="H")*(INDIRECT($C21&amp;"!M23:M200")="W")*(INDIRECT($C21&amp;"!K23:K200")=VALUE(LEFT(K$5,1)))*(INDIRECT($C21&amp;"!L23:L200")=VALUE(RIGHT(K$5,1))),1,0)))</f>
        <v>0</v>
      </c>
      <c r="L21" s="236">
        <f t="array" aca="1" ref="L21" ca="1">IF($C21="","",SUM(IF((INDIRECT($C21&amp;"!J23:J200")=$D$1)*(INDIRECT($C21&amp;"!I23:I200")="H")*(INDIRECT($C21&amp;"!M23:M200")="W")*(INDIRECT($C21&amp;"!K23:K200")=VALUE(LEFT(L$5,1)))*(INDIRECT($C21&amp;"!L23:L200")=VALUE(RIGHT(L$5,1))),1,0)))</f>
        <v>0</v>
      </c>
      <c r="M21" s="236">
        <f t="array" aca="1" ref="M21" ca="1">IF($C21="","",SUM(IF((INDIRECT($C21&amp;"!J23:J200")=$D$1)*(INDIRECT($C21&amp;"!I23:I200")="H")*(INDIRECT($C21&amp;"!M23:M200")="W")*(INDIRECT($C21&amp;"!K23:K200")=VALUE(LEFT(M$5,1)))*(INDIRECT($C21&amp;"!L23:L200")=VALUE(RIGHT(M$5,1))),1,0)))</f>
        <v>0</v>
      </c>
      <c r="N21" s="236">
        <f t="array" aca="1" ref="N21" ca="1">IF($C21="","",SUM(IF((INDIRECT($C21&amp;"!J23:J200")=$D$1)*(INDIRECT($C21&amp;"!I23:I200")="H")*(INDIRECT($C21&amp;"!M23:M200")="W")*(INDIRECT($C21&amp;"!K23:K200")=VALUE(LEFT(N$5,1)))*(INDIRECT($C21&amp;"!L23:L200")=VALUE(RIGHT(N$5,1))),1,0)))</f>
        <v>0</v>
      </c>
      <c r="O21" s="236">
        <f t="array" aca="1" ref="O21" ca="1">IF($C21="","",SUM(IF((INDIRECT($C21&amp;"!J23:J200")=$D$1)*(INDIRECT($C21&amp;"!I23:I200")="H")*(INDIRECT($C21&amp;"!M23:M200")="W")*(INDIRECT($C21&amp;"!K23:K200")=VALUE(LEFT(O$5,1)))*(INDIRECT($C21&amp;"!L23:L200")=VALUE(RIGHT(O$5,1))),1,0)))</f>
        <v>0</v>
      </c>
      <c r="P21" s="238">
        <f t="array" aca="1" ref="P21" ca="1">IF($C21="","",SUM(IF((INDIRECT($C21&amp;"!J23:J200")=$D$1)*(INDIRECT($C21&amp;"!I23:I200")="H")*(INDIRECT($C21&amp;"!M23:M200")="W"),1,0))-SUM(D21:O21))</f>
        <v>0</v>
      </c>
      <c r="Q21" s="237">
        <f t="array" aca="1" ref="Q21" ca="1">IF($C21="","",SUM(IF((INDIRECT($C21&amp;"!J23:J200")=$D$1)*(INDIRECT($C21&amp;"!I23:I200")="H")*(INDIRECT($C21&amp;"!M23:M200")="D")*(INDIRECT($C21&amp;"!K23:K200")=VALUE(LEFT(Q$5,1)))*(INDIRECT($C21&amp;"!L23:L200")=VALUE(RIGHT(Q$5,1))),1,0)))</f>
        <v>3</v>
      </c>
      <c r="R21" s="236">
        <f t="array" aca="1" ref="R21" ca="1">IF($C21="","",SUM(IF((INDIRECT($C21&amp;"!J23:J200")=$D$1)*(INDIRECT($C21&amp;"!I23:I200")="H")*(INDIRECT($C21&amp;"!M23:M200")="D")*(INDIRECT($C21&amp;"!K23:K200")=VALUE(LEFT(R$5,1)))*(INDIRECT($C21&amp;"!L23:L200")=VALUE(RIGHT(R$5,1))),1,0)))</f>
        <v>2</v>
      </c>
      <c r="S21" s="236">
        <f t="array" aca="1" ref="S21" ca="1">IF($C21="","",SUM(IF((INDIRECT($C21&amp;"!J23:J200")=$D$1)*(INDIRECT($C21&amp;"!I23:I200")="H")*(INDIRECT($C21&amp;"!M23:M200")="D")*(INDIRECT($C21&amp;"!K23:K200")=VALUE(LEFT(S$5,1)))*(INDIRECT($C21&amp;"!L23:L200")=VALUE(RIGHT(S$5,1))),1,0)))</f>
        <v>1</v>
      </c>
      <c r="T21" s="236">
        <f t="array" aca="1" ref="T21" ca="1">IF($C21="","",SUM(IF((INDIRECT($C21&amp;"!J23:J200")=$D$1)*(INDIRECT($C21&amp;"!I23:I200")="H")*(INDIRECT($C21&amp;"!M23:M200")="D")*(INDIRECT($C21&amp;"!K23:K200")=VALUE(LEFT(T$5,1)))*(INDIRECT($C21&amp;"!L23:L200")=VALUE(RIGHT(T$5,1))),1,0)))</f>
        <v>0</v>
      </c>
      <c r="U21" s="238">
        <f t="array" aca="1" ref="U21" ca="1">IF($C21="","",SUM(IF((INDIRECT($C21&amp;"!J23:J200")=$D$1)*(INDIRECT($C21&amp;"!I23:I200")="H")*(INDIRECT($C21&amp;"!M23:M200")="D"),1,0))-SUM(Q21:T21))</f>
        <v>0</v>
      </c>
      <c r="V21" s="237">
        <f t="array" aca="1" ref="V21" ca="1">IF($C21="","",SUM(IF((INDIRECT($C21&amp;"!J23:J200")=$D$1)*(INDIRECT($C21&amp;"!I23:I200")="H")*(INDIRECT($C21&amp;"!M23:M200")="L")*(INDIRECT($C21&amp;"!K23:K200")=VALUE(LEFT(V$5,1)))*(INDIRECT($C21&amp;"!L23:L200")=VALUE(RIGHT(V$5,1))),1,0)))</f>
        <v>3</v>
      </c>
      <c r="W21" s="236">
        <f t="array" aca="1" ref="W21" ca="1">IF($C21="","",SUM(IF((INDIRECT($C21&amp;"!J23:J200")=$D$1)*(INDIRECT($C21&amp;"!I23:I200")="H")*(INDIRECT($C21&amp;"!M23:M200")="L")*(INDIRECT($C21&amp;"!K23:K200")=VALUE(LEFT(W$5,1)))*(INDIRECT($C21&amp;"!L23:L200")=VALUE(RIGHT(W$5,1))),1,0)))</f>
        <v>1</v>
      </c>
      <c r="X21" s="236">
        <f t="array" aca="1" ref="X21" ca="1">IF($C21="","",SUM(IF((INDIRECT($C21&amp;"!J23:J200")=$D$1)*(INDIRECT($C21&amp;"!I23:I200")="H")*(INDIRECT($C21&amp;"!M23:M200")="L")*(INDIRECT($C21&amp;"!K23:K200")=VALUE(LEFT(X$5,1)))*(INDIRECT($C21&amp;"!L23:L200")=VALUE(RIGHT(X$5,1))),1,0)))</f>
        <v>1</v>
      </c>
      <c r="Y21" s="236">
        <f t="array" aca="1" ref="Y21" ca="1">IF($C21="","",SUM(IF((INDIRECT($C21&amp;"!J23:J200")=$D$1)*(INDIRECT($C21&amp;"!I23:I200")="H")*(INDIRECT($C21&amp;"!M23:M200")="L")*(INDIRECT($C21&amp;"!K23:K200")=VALUE(LEFT(Y$5,1)))*(INDIRECT($C21&amp;"!L23:L200")=VALUE(RIGHT(Y$5,1))),1,0)))</f>
        <v>0</v>
      </c>
      <c r="Z21" s="236">
        <f t="array" aca="1" ref="Z21" ca="1">IF($C21="","",SUM(IF((INDIRECT($C21&amp;"!J23:J200")=$D$1)*(INDIRECT($C21&amp;"!I23:I200")="H")*(INDIRECT($C21&amp;"!M23:M200")="L")*(INDIRECT($C21&amp;"!K23:K200")=VALUE(LEFT(Z$5,1)))*(INDIRECT($C21&amp;"!L23:L200")=VALUE(RIGHT(Z$5,1))),1,0)))</f>
        <v>0</v>
      </c>
      <c r="AA21" s="236">
        <f t="array" aca="1" ref="AA21" ca="1">IF($C21="","",SUM(IF((INDIRECT($C21&amp;"!J23:J200")=$D$1)*(INDIRECT($C21&amp;"!I23:I200")="H")*(INDIRECT($C21&amp;"!M23:M200")="L")*(INDIRECT($C21&amp;"!K23:K200")=VALUE(LEFT(AA$5,1)))*(INDIRECT($C21&amp;"!L23:L200")=VALUE(RIGHT(AA$5,1))),1,0)))</f>
        <v>1</v>
      </c>
      <c r="AB21" s="236">
        <f t="array" aca="1" ref="AB21" ca="1">IF($C21="","",SUM(IF((INDIRECT($C21&amp;"!J23:J200")=$D$1)*(INDIRECT($C21&amp;"!I23:I200")="H")*(INDIRECT($C21&amp;"!M23:M200")="L")*(INDIRECT($C21&amp;"!K23:K200")=VALUE(LEFT(AB$5,1)))*(INDIRECT($C21&amp;"!L23:L200")=VALUE(RIGHT(AB$5,1))),1,0)))</f>
        <v>0</v>
      </c>
      <c r="AC21" s="236">
        <f t="array" aca="1" ref="AC21" ca="1">IF($C21="","",SUM(IF((INDIRECT($C21&amp;"!J23:J200")=$D$1)*(INDIRECT($C21&amp;"!I23:I200")="H")*(INDIRECT($C21&amp;"!M23:M200")="L")*(INDIRECT($C21&amp;"!K23:K200")=VALUE(LEFT(AC$5,1)))*(INDIRECT($C21&amp;"!L23:L200")=VALUE(RIGHT(AC$5,1))),1,0)))</f>
        <v>0</v>
      </c>
      <c r="AD21" s="236">
        <f t="array" aca="1" ref="AD21" ca="1">IF($C21="","",SUM(IF((INDIRECT($C21&amp;"!J23:J200")=$D$1)*(INDIRECT($C21&amp;"!I23:I200")="H")*(INDIRECT($C21&amp;"!M23:M200")="L")*(INDIRECT($C21&amp;"!K23:K200")=VALUE(LEFT(AD$5,1)))*(INDIRECT($C21&amp;"!L23:L200")=VALUE(RIGHT(AD$5,1))),1,0)))</f>
        <v>0</v>
      </c>
      <c r="AE21" s="236">
        <f t="array" aca="1" ref="AE21" ca="1">IF($C21="","",SUM(IF((INDIRECT($C21&amp;"!J23:J200")=$D$1)*(INDIRECT($C21&amp;"!I23:I200")="H")*(INDIRECT($C21&amp;"!M23:M200")="L")*(INDIRECT($C21&amp;"!K23:K200")=VALUE(LEFT(AE$5,1)))*(INDIRECT($C21&amp;"!L23:L200")=VALUE(RIGHT(AE$5,1))),1,0)))</f>
        <v>0</v>
      </c>
      <c r="AF21" s="236">
        <f t="array" aca="1" ref="AF21" ca="1">IF($C21="","",SUM(IF((INDIRECT($C21&amp;"!J23:J200")=$D$1)*(INDIRECT($C21&amp;"!I23:I200")="H")*(INDIRECT($C21&amp;"!M23:M200")="L")*(INDIRECT($C21&amp;"!K23:K200")=VALUE(LEFT(AF$5,1)))*(INDIRECT($C21&amp;"!L23:L200")=VALUE(RIGHT(AF$5,1))),1,0)))</f>
        <v>0</v>
      </c>
      <c r="AG21" s="236">
        <f t="array" aca="1" ref="AG21" ca="1">IF($C21="","",SUM(IF((INDIRECT($C21&amp;"!J23:J200")=$D$1)*(INDIRECT($C21&amp;"!I23:I200")="H")*(INDIRECT($C21&amp;"!M23:M200")="L")*(INDIRECT($C21&amp;"!K23:K200")=VALUE(LEFT(AG$5,1)))*(INDIRECT($C21&amp;"!L23:L200")=VALUE(RIGHT(AG$5,1))),1,0)))</f>
        <v>0</v>
      </c>
      <c r="AH21" s="238">
        <f t="array" aca="1" ref="AH21" ca="1">IF($C21="","",SUM(IF((INDIRECT($C21&amp;"!J23:J200")=$D$1)*(INDIRECT($C21&amp;"!I23:I200")="H")*(INDIRECT($C21&amp;"!M23:M200")="L"),1,0))-SUM(V21:AG21))</f>
        <v>0</v>
      </c>
    </row>
    <row r="22" spans="1:34">
      <c r="A22" s="236">
        <v>17</v>
      </c>
      <c r="B22" s="233" t="str">
        <f ca="1">IF($A22&gt;$D$3,"",VLOOKUP($A22,Table!$A$9:$C$32,2,FALSE))</f>
        <v>Albirex_Niigata</v>
      </c>
      <c r="C22" s="233" t="str">
        <f ca="1">IF($A22&gt;$D$3,"",VLOOKUP($A22,Table!$A$9:$C$32,3,FALSE))</f>
        <v>Albirex_Niigata</v>
      </c>
      <c r="D22" s="237">
        <f t="array" aca="1" ref="D22" ca="1">IF($C22="","",SUM(IF((INDIRECT($C22&amp;"!J23:J200")=$D$1)*(INDIRECT($C22&amp;"!I23:I200")="H")*(INDIRECT($C22&amp;"!M23:M200")="W")*(INDIRECT($C22&amp;"!K23:K200")=VALUE(LEFT(D$5,1)))*(INDIRECT($C22&amp;"!L23:L200")=VALUE(RIGHT(D$5,1))),1,0)))</f>
        <v>4</v>
      </c>
      <c r="E22" s="236">
        <f t="array" aca="1" ref="E22" ca="1">IF($C22="","",SUM(IF((INDIRECT($C22&amp;"!J23:J200")=$D$1)*(INDIRECT($C22&amp;"!I23:I200")="H")*(INDIRECT($C22&amp;"!M23:M200")="W")*(INDIRECT($C22&amp;"!K23:K200")=VALUE(LEFT(E$5,1)))*(INDIRECT($C22&amp;"!L23:L200")=VALUE(RIGHT(E$5,1))),1,0)))</f>
        <v>0</v>
      </c>
      <c r="F22" s="236">
        <f t="array" aca="1" ref="F22" ca="1">IF($C22="","",SUM(IF((INDIRECT($C22&amp;"!J23:J200")=$D$1)*(INDIRECT($C22&amp;"!I23:I200")="H")*(INDIRECT($C22&amp;"!M23:M200")="W")*(INDIRECT($C22&amp;"!K23:K200")=VALUE(LEFT(F$5,1)))*(INDIRECT($C22&amp;"!L23:L200")=VALUE(RIGHT(F$5,1))),1,0)))</f>
        <v>0</v>
      </c>
      <c r="G22" s="236">
        <f t="array" aca="1" ref="G22" ca="1">IF($C22="","",SUM(IF((INDIRECT($C22&amp;"!J23:J200")=$D$1)*(INDIRECT($C22&amp;"!I23:I200")="H")*(INDIRECT($C22&amp;"!M23:M200")="W")*(INDIRECT($C22&amp;"!K23:K200")=VALUE(LEFT(G$5,1)))*(INDIRECT($C22&amp;"!L23:L200")=VALUE(RIGHT(G$5,1))),1,0)))</f>
        <v>0</v>
      </c>
      <c r="H22" s="236">
        <f t="array" aca="1" ref="H22" ca="1">IF($C22="","",SUM(IF((INDIRECT($C22&amp;"!J23:J200")=$D$1)*(INDIRECT($C22&amp;"!I23:I200")="H")*(INDIRECT($C22&amp;"!M23:M200")="W")*(INDIRECT($C22&amp;"!K23:K200")=VALUE(LEFT(H$5,1)))*(INDIRECT($C22&amp;"!L23:L200")=VALUE(RIGHT(H$5,1))),1,0)))</f>
        <v>0</v>
      </c>
      <c r="I22" s="236">
        <f t="array" aca="1" ref="I22" ca="1">IF($C22="","",SUM(IF((INDIRECT($C22&amp;"!J23:J200")=$D$1)*(INDIRECT($C22&amp;"!I23:I200")="H")*(INDIRECT($C22&amp;"!M23:M200")="W")*(INDIRECT($C22&amp;"!K23:K200")=VALUE(LEFT(I$5,1)))*(INDIRECT($C22&amp;"!L23:L200")=VALUE(RIGHT(I$5,1))),1,0)))</f>
        <v>0</v>
      </c>
      <c r="J22" s="236">
        <f t="array" aca="1" ref="J22" ca="1">IF($C22="","",SUM(IF((INDIRECT($C22&amp;"!J23:J200")=$D$1)*(INDIRECT($C22&amp;"!I23:I200")="H")*(INDIRECT($C22&amp;"!M23:M200")="W")*(INDIRECT($C22&amp;"!K23:K200")=VALUE(LEFT(J$5,1)))*(INDIRECT($C22&amp;"!L23:L200")=VALUE(RIGHT(J$5,1))),1,0)))</f>
        <v>0</v>
      </c>
      <c r="K22" s="236">
        <f t="array" aca="1" ref="K22" ca="1">IF($C22="","",SUM(IF((INDIRECT($C22&amp;"!J23:J200")=$D$1)*(INDIRECT($C22&amp;"!I23:I200")="H")*(INDIRECT($C22&amp;"!M23:M200")="W")*(INDIRECT($C22&amp;"!K23:K200")=VALUE(LEFT(K$5,1)))*(INDIRECT($C22&amp;"!L23:L200")=VALUE(RIGHT(K$5,1))),1,0)))</f>
        <v>0</v>
      </c>
      <c r="L22" s="236">
        <f t="array" aca="1" ref="L22" ca="1">IF($C22="","",SUM(IF((INDIRECT($C22&amp;"!J23:J200")=$D$1)*(INDIRECT($C22&amp;"!I23:I200")="H")*(INDIRECT($C22&amp;"!M23:M200")="W")*(INDIRECT($C22&amp;"!K23:K200")=VALUE(LEFT(L$5,1)))*(INDIRECT($C22&amp;"!L23:L200")=VALUE(RIGHT(L$5,1))),1,0)))</f>
        <v>0</v>
      </c>
      <c r="M22" s="236">
        <f t="array" aca="1" ref="M22" ca="1">IF($C22="","",SUM(IF((INDIRECT($C22&amp;"!J23:J200")=$D$1)*(INDIRECT($C22&amp;"!I23:I200")="H")*(INDIRECT($C22&amp;"!M23:M200")="W")*(INDIRECT($C22&amp;"!K23:K200")=VALUE(LEFT(M$5,1)))*(INDIRECT($C22&amp;"!L23:L200")=VALUE(RIGHT(M$5,1))),1,0)))</f>
        <v>0</v>
      </c>
      <c r="N22" s="236">
        <f t="array" aca="1" ref="N22" ca="1">IF($C22="","",SUM(IF((INDIRECT($C22&amp;"!J23:J200")=$D$1)*(INDIRECT($C22&amp;"!I23:I200")="H")*(INDIRECT($C22&amp;"!M23:M200")="W")*(INDIRECT($C22&amp;"!K23:K200")=VALUE(LEFT(N$5,1)))*(INDIRECT($C22&amp;"!L23:L200")=VALUE(RIGHT(N$5,1))),1,0)))</f>
        <v>0</v>
      </c>
      <c r="O22" s="236">
        <f t="array" aca="1" ref="O22" ca="1">IF($C22="","",SUM(IF((INDIRECT($C22&amp;"!J23:J200")=$D$1)*(INDIRECT($C22&amp;"!I23:I200")="H")*(INDIRECT($C22&amp;"!M23:M200")="W")*(INDIRECT($C22&amp;"!K23:K200")=VALUE(LEFT(O$5,1)))*(INDIRECT($C22&amp;"!L23:L200")=VALUE(RIGHT(O$5,1))),1,0)))</f>
        <v>0</v>
      </c>
      <c r="P22" s="238">
        <f t="array" aca="1" ref="P22" ca="1">IF($C22="","",SUM(IF((INDIRECT($C22&amp;"!J23:J200")=$D$1)*(INDIRECT($C22&amp;"!I23:I200")="H")*(INDIRECT($C22&amp;"!M23:M200")="W"),1,0))-SUM(D22:O22))</f>
        <v>0</v>
      </c>
      <c r="Q22" s="237">
        <f t="array" aca="1" ref="Q22" ca="1">IF($C22="","",SUM(IF((INDIRECT($C22&amp;"!J23:J200")=$D$1)*(INDIRECT($C22&amp;"!I23:I200")="H")*(INDIRECT($C22&amp;"!M23:M200")="D")*(INDIRECT($C22&amp;"!K23:K200")=VALUE(LEFT(Q$5,1)))*(INDIRECT($C22&amp;"!L23:L200")=VALUE(RIGHT(Q$5,1))),1,0)))</f>
        <v>1</v>
      </c>
      <c r="R22" s="236">
        <f t="array" aca="1" ref="R22" ca="1">IF($C22="","",SUM(IF((INDIRECT($C22&amp;"!J23:J200")=$D$1)*(INDIRECT($C22&amp;"!I23:I200")="H")*(INDIRECT($C22&amp;"!M23:M200")="D")*(INDIRECT($C22&amp;"!K23:K200")=VALUE(LEFT(R$5,1)))*(INDIRECT($C22&amp;"!L23:L200")=VALUE(RIGHT(R$5,1))),1,0)))</f>
        <v>0</v>
      </c>
      <c r="S22" s="236">
        <f t="array" aca="1" ref="S22" ca="1">IF($C22="","",SUM(IF((INDIRECT($C22&amp;"!J23:J200")=$D$1)*(INDIRECT($C22&amp;"!I23:I200")="H")*(INDIRECT($C22&amp;"!M23:M200")="D")*(INDIRECT($C22&amp;"!K23:K200")=VALUE(LEFT(S$5,1)))*(INDIRECT($C22&amp;"!L23:L200")=VALUE(RIGHT(S$5,1))),1,0)))</f>
        <v>0</v>
      </c>
      <c r="T22" s="236">
        <f t="array" aca="1" ref="T22" ca="1">IF($C22="","",SUM(IF((INDIRECT($C22&amp;"!J23:J200")=$D$1)*(INDIRECT($C22&amp;"!I23:I200")="H")*(INDIRECT($C22&amp;"!M23:M200")="D")*(INDIRECT($C22&amp;"!K23:K200")=VALUE(LEFT(T$5,1)))*(INDIRECT($C22&amp;"!L23:L200")=VALUE(RIGHT(T$5,1))),1,0)))</f>
        <v>0</v>
      </c>
      <c r="U22" s="238">
        <f t="array" aca="1" ref="U22" ca="1">IF($C22="","",SUM(IF((INDIRECT($C22&amp;"!J23:J200")=$D$1)*(INDIRECT($C22&amp;"!I23:I200")="H")*(INDIRECT($C22&amp;"!M23:M200")="D"),1,0))-SUM(Q22:T22))</f>
        <v>0</v>
      </c>
      <c r="V22" s="237">
        <f t="array" aca="1" ref="V22" ca="1">IF($C22="","",SUM(IF((INDIRECT($C22&amp;"!J23:J200")=$D$1)*(INDIRECT($C22&amp;"!I23:I200")="H")*(INDIRECT($C22&amp;"!M23:M200")="L")*(INDIRECT($C22&amp;"!K23:K200")=VALUE(LEFT(V$5,1)))*(INDIRECT($C22&amp;"!L23:L200")=VALUE(RIGHT(V$5,1))),1,0)))</f>
        <v>1</v>
      </c>
      <c r="W22" s="236">
        <f t="array" aca="1" ref="W22" ca="1">IF($C22="","",SUM(IF((INDIRECT($C22&amp;"!J23:J200")=$D$1)*(INDIRECT($C22&amp;"!I23:I200")="H")*(INDIRECT($C22&amp;"!M23:M200")="L")*(INDIRECT($C22&amp;"!K23:K200")=VALUE(LEFT(W$5,1)))*(INDIRECT($C22&amp;"!L23:L200")=VALUE(RIGHT(W$5,1))),1,0)))</f>
        <v>5</v>
      </c>
      <c r="X22" s="236">
        <f t="array" aca="1" ref="X22" ca="1">IF($C22="","",SUM(IF((INDIRECT($C22&amp;"!J23:J200")=$D$1)*(INDIRECT($C22&amp;"!I23:I200")="H")*(INDIRECT($C22&amp;"!M23:M200")="L")*(INDIRECT($C22&amp;"!K23:K200")=VALUE(LEFT(X$5,1)))*(INDIRECT($C22&amp;"!L23:L200")=VALUE(RIGHT(X$5,1))),1,0)))</f>
        <v>2</v>
      </c>
      <c r="Y22" s="236">
        <f t="array" aca="1" ref="Y22" ca="1">IF($C22="","",SUM(IF((INDIRECT($C22&amp;"!J23:J200")=$D$1)*(INDIRECT($C22&amp;"!I23:I200")="H")*(INDIRECT($C22&amp;"!M23:M200")="L")*(INDIRECT($C22&amp;"!K23:K200")=VALUE(LEFT(Y$5,1)))*(INDIRECT($C22&amp;"!L23:L200")=VALUE(RIGHT(Y$5,1))),1,0)))</f>
        <v>1</v>
      </c>
      <c r="Z22" s="236">
        <f t="array" aca="1" ref="Z22" ca="1">IF($C22="","",SUM(IF((INDIRECT($C22&amp;"!J23:J200")=$D$1)*(INDIRECT($C22&amp;"!I23:I200")="H")*(INDIRECT($C22&amp;"!M23:M200")="L")*(INDIRECT($C22&amp;"!K23:K200")=VALUE(LEFT(Z$5,1)))*(INDIRECT($C22&amp;"!L23:L200")=VALUE(RIGHT(Z$5,1))),1,0)))</f>
        <v>0</v>
      </c>
      <c r="AA22" s="236">
        <f t="array" aca="1" ref="AA22" ca="1">IF($C22="","",SUM(IF((INDIRECT($C22&amp;"!J23:J200")=$D$1)*(INDIRECT($C22&amp;"!I23:I200")="H")*(INDIRECT($C22&amp;"!M23:M200")="L")*(INDIRECT($C22&amp;"!K23:K200")=VALUE(LEFT(AA$5,1)))*(INDIRECT($C22&amp;"!L23:L200")=VALUE(RIGHT(AA$5,1))),1,0)))</f>
        <v>1</v>
      </c>
      <c r="AB22" s="236">
        <f t="array" aca="1" ref="AB22" ca="1">IF($C22="","",SUM(IF((INDIRECT($C22&amp;"!J23:J200")=$D$1)*(INDIRECT($C22&amp;"!I23:I200")="H")*(INDIRECT($C22&amp;"!M23:M200")="L")*(INDIRECT($C22&amp;"!K23:K200")=VALUE(LEFT(AB$5,1)))*(INDIRECT($C22&amp;"!L23:L200")=VALUE(RIGHT(AB$5,1))),1,0)))</f>
        <v>0</v>
      </c>
      <c r="AC22" s="236">
        <f t="array" aca="1" ref="AC22" ca="1">IF($C22="","",SUM(IF((INDIRECT($C22&amp;"!J23:J200")=$D$1)*(INDIRECT($C22&amp;"!I23:I200")="H")*(INDIRECT($C22&amp;"!M23:M200")="L")*(INDIRECT($C22&amp;"!K23:K200")=VALUE(LEFT(AC$5,1)))*(INDIRECT($C22&amp;"!L23:L200")=VALUE(RIGHT(AC$5,1))),1,0)))</f>
        <v>0</v>
      </c>
      <c r="AD22" s="236">
        <f t="array" aca="1" ref="AD22" ca="1">IF($C22="","",SUM(IF((INDIRECT($C22&amp;"!J23:J200")=$D$1)*(INDIRECT($C22&amp;"!I23:I200")="H")*(INDIRECT($C22&amp;"!M23:M200")="L")*(INDIRECT($C22&amp;"!K23:K200")=VALUE(LEFT(AD$5,1)))*(INDIRECT($C22&amp;"!L23:L200")=VALUE(RIGHT(AD$5,1))),1,0)))</f>
        <v>1</v>
      </c>
      <c r="AE22" s="236">
        <f t="array" aca="1" ref="AE22" ca="1">IF($C22="","",SUM(IF((INDIRECT($C22&amp;"!J23:J200")=$D$1)*(INDIRECT($C22&amp;"!I23:I200")="H")*(INDIRECT($C22&amp;"!M23:M200")="L")*(INDIRECT($C22&amp;"!K23:K200")=VALUE(LEFT(AE$5,1)))*(INDIRECT($C22&amp;"!L23:L200")=VALUE(RIGHT(AE$5,1))),1,0)))</f>
        <v>0</v>
      </c>
      <c r="AF22" s="236">
        <f t="array" aca="1" ref="AF22" ca="1">IF($C22="","",SUM(IF((INDIRECT($C22&amp;"!J23:J200")=$D$1)*(INDIRECT($C22&amp;"!I23:I200")="H")*(INDIRECT($C22&amp;"!M23:M200")="L")*(INDIRECT($C22&amp;"!K23:K200")=VALUE(LEFT(AF$5,1)))*(INDIRECT($C22&amp;"!L23:L200")=VALUE(RIGHT(AF$5,1))),1,0)))</f>
        <v>0</v>
      </c>
      <c r="AG22" s="236">
        <f t="array" aca="1" ref="AG22" ca="1">IF($C22="","",SUM(IF((INDIRECT($C22&amp;"!J23:J200")=$D$1)*(INDIRECT($C22&amp;"!I23:I200")="H")*(INDIRECT($C22&amp;"!M23:M200")="L")*(INDIRECT($C22&amp;"!K23:K200")=VALUE(LEFT(AG$5,1)))*(INDIRECT($C22&amp;"!L23:L200")=VALUE(RIGHT(AG$5,1))),1,0)))</f>
        <v>0</v>
      </c>
      <c r="AH22" s="238">
        <f t="array" aca="1" ref="AH22" ca="1">IF($C22="","",SUM(IF((INDIRECT($C22&amp;"!J23:J200")=$D$1)*(INDIRECT($C22&amp;"!I23:I200")="H")*(INDIRECT($C22&amp;"!M23:M200")="L"),1,0))-SUM(V22:AG22))</f>
        <v>1</v>
      </c>
    </row>
    <row r="23" spans="1:34">
      <c r="A23" s="236">
        <v>18</v>
      </c>
      <c r="B23" s="233" t="str">
        <f ca="1">IF($A23&gt;$D$3,"",VLOOKUP($A23,Table!$A$9:$C$32,2,FALSE))</f>
        <v>Omiya_Ardija</v>
      </c>
      <c r="C23" s="233" t="str">
        <f ca="1">IF($A23&gt;$D$3,"",VLOOKUP($A23,Table!$A$9:$C$32,3,FALSE))</f>
        <v>Omiya_Ardija</v>
      </c>
      <c r="D23" s="237">
        <f t="array" aca="1" ref="D23" ca="1">IF($C23="","",SUM(IF((INDIRECT($C23&amp;"!J23:J200")=$D$1)*(INDIRECT($C23&amp;"!I23:I200")="H")*(INDIRECT($C23&amp;"!M23:M200")="W")*(INDIRECT($C23&amp;"!K23:K200")=VALUE(LEFT(D$5,1)))*(INDIRECT($C23&amp;"!L23:L200")=VALUE(RIGHT(D$5,1))),1,0)))</f>
        <v>2</v>
      </c>
      <c r="E23" s="236">
        <f t="array" aca="1" ref="E23" ca="1">IF($C23="","",SUM(IF((INDIRECT($C23&amp;"!J23:J200")=$D$1)*(INDIRECT($C23&amp;"!I23:I200")="H")*(INDIRECT($C23&amp;"!M23:M200")="W")*(INDIRECT($C23&amp;"!K23:K200")=VALUE(LEFT(E$5,1)))*(INDIRECT($C23&amp;"!L23:L200")=VALUE(RIGHT(E$5,1))),1,0)))</f>
        <v>0</v>
      </c>
      <c r="F23" s="236">
        <f t="array" aca="1" ref="F23" ca="1">IF($C23="","",SUM(IF((INDIRECT($C23&amp;"!J23:J200")=$D$1)*(INDIRECT($C23&amp;"!I23:I200")="H")*(INDIRECT($C23&amp;"!M23:M200")="W")*(INDIRECT($C23&amp;"!K23:K200")=VALUE(LEFT(F$5,1)))*(INDIRECT($C23&amp;"!L23:L200")=VALUE(RIGHT(F$5,1))),1,0)))</f>
        <v>1</v>
      </c>
      <c r="G23" s="236">
        <f t="array" aca="1" ref="G23" ca="1">IF($C23="","",SUM(IF((INDIRECT($C23&amp;"!J23:J200")=$D$1)*(INDIRECT($C23&amp;"!I23:I200")="H")*(INDIRECT($C23&amp;"!M23:M200")="W")*(INDIRECT($C23&amp;"!K23:K200")=VALUE(LEFT(G$5,1)))*(INDIRECT($C23&amp;"!L23:L200")=VALUE(RIGHT(G$5,1))),1,0)))</f>
        <v>0</v>
      </c>
      <c r="H23" s="236">
        <f t="array" aca="1" ref="H23" ca="1">IF($C23="","",SUM(IF((INDIRECT($C23&amp;"!J23:J200")=$D$1)*(INDIRECT($C23&amp;"!I23:I200")="H")*(INDIRECT($C23&amp;"!M23:M200")="W")*(INDIRECT($C23&amp;"!K23:K200")=VALUE(LEFT(H$5,1)))*(INDIRECT($C23&amp;"!L23:L200")=VALUE(RIGHT(H$5,1))),1,0)))</f>
        <v>0</v>
      </c>
      <c r="I23" s="236">
        <f t="array" aca="1" ref="I23" ca="1">IF($C23="","",SUM(IF((INDIRECT($C23&amp;"!J23:J200")=$D$1)*(INDIRECT($C23&amp;"!I23:I200")="H")*(INDIRECT($C23&amp;"!M23:M200")="W")*(INDIRECT($C23&amp;"!K23:K200")=VALUE(LEFT(I$5,1)))*(INDIRECT($C23&amp;"!L23:L200")=VALUE(RIGHT(I$5,1))),1,0)))</f>
        <v>0</v>
      </c>
      <c r="J23" s="236">
        <f t="array" aca="1" ref="J23" ca="1">IF($C23="","",SUM(IF((INDIRECT($C23&amp;"!J23:J200")=$D$1)*(INDIRECT($C23&amp;"!I23:I200")="H")*(INDIRECT($C23&amp;"!M23:M200")="W")*(INDIRECT($C23&amp;"!K23:K200")=VALUE(LEFT(J$5,1)))*(INDIRECT($C23&amp;"!L23:L200")=VALUE(RIGHT(J$5,1))),1,0)))</f>
        <v>0</v>
      </c>
      <c r="K23" s="236">
        <f t="array" aca="1" ref="K23" ca="1">IF($C23="","",SUM(IF((INDIRECT($C23&amp;"!J23:J200")=$D$1)*(INDIRECT($C23&amp;"!I23:I200")="H")*(INDIRECT($C23&amp;"!M23:M200")="W")*(INDIRECT($C23&amp;"!K23:K200")=VALUE(LEFT(K$5,1)))*(INDIRECT($C23&amp;"!L23:L200")=VALUE(RIGHT(K$5,1))),1,0)))</f>
        <v>0</v>
      </c>
      <c r="L23" s="236">
        <f t="array" aca="1" ref="L23" ca="1">IF($C23="","",SUM(IF((INDIRECT($C23&amp;"!J23:J200")=$D$1)*(INDIRECT($C23&amp;"!I23:I200")="H")*(INDIRECT($C23&amp;"!M23:M200")="W")*(INDIRECT($C23&amp;"!K23:K200")=VALUE(LEFT(L$5,1)))*(INDIRECT($C23&amp;"!L23:L200")=VALUE(RIGHT(L$5,1))),1,0)))</f>
        <v>0</v>
      </c>
      <c r="M23" s="236">
        <f t="array" aca="1" ref="M23" ca="1">IF($C23="","",SUM(IF((INDIRECT($C23&amp;"!J23:J200")=$D$1)*(INDIRECT($C23&amp;"!I23:I200")="H")*(INDIRECT($C23&amp;"!M23:M200")="W")*(INDIRECT($C23&amp;"!K23:K200")=VALUE(LEFT(M$5,1)))*(INDIRECT($C23&amp;"!L23:L200")=VALUE(RIGHT(M$5,1))),1,0)))</f>
        <v>0</v>
      </c>
      <c r="N23" s="236">
        <f t="array" aca="1" ref="N23" ca="1">IF($C23="","",SUM(IF((INDIRECT($C23&amp;"!J23:J200")=$D$1)*(INDIRECT($C23&amp;"!I23:I200")="H")*(INDIRECT($C23&amp;"!M23:M200")="W")*(INDIRECT($C23&amp;"!K23:K200")=VALUE(LEFT(N$5,1)))*(INDIRECT($C23&amp;"!L23:L200")=VALUE(RIGHT(N$5,1))),1,0)))</f>
        <v>0</v>
      </c>
      <c r="O23" s="236">
        <f t="array" aca="1" ref="O23" ca="1">IF($C23="","",SUM(IF((INDIRECT($C23&amp;"!J23:J200")=$D$1)*(INDIRECT($C23&amp;"!I23:I200")="H")*(INDIRECT($C23&amp;"!M23:M200")="W")*(INDIRECT($C23&amp;"!K23:K200")=VALUE(LEFT(O$5,1)))*(INDIRECT($C23&amp;"!L23:L200")=VALUE(RIGHT(O$5,1))),1,0)))</f>
        <v>0</v>
      </c>
      <c r="P23" s="238">
        <f t="array" aca="1" ref="P23" ca="1">IF($C23="","",SUM(IF((INDIRECT($C23&amp;"!J23:J200")=$D$1)*(INDIRECT($C23&amp;"!I23:I200")="H")*(INDIRECT($C23&amp;"!M23:M200")="W"),1,0))-SUM(D23:O23))</f>
        <v>0</v>
      </c>
      <c r="Q23" s="237">
        <f t="array" aca="1" ref="Q23" ca="1">IF($C23="","",SUM(IF((INDIRECT($C23&amp;"!J23:J200")=$D$1)*(INDIRECT($C23&amp;"!I23:I200")="H")*(INDIRECT($C23&amp;"!M23:M200")="D")*(INDIRECT($C23&amp;"!K23:K200")=VALUE(LEFT(Q$5,1)))*(INDIRECT($C23&amp;"!L23:L200")=VALUE(RIGHT(Q$5,1))),1,0)))</f>
        <v>2</v>
      </c>
      <c r="R23" s="236">
        <f t="array" aca="1" ref="R23" ca="1">IF($C23="","",SUM(IF((INDIRECT($C23&amp;"!J23:J200")=$D$1)*(INDIRECT($C23&amp;"!I23:I200")="H")*(INDIRECT($C23&amp;"!M23:M200")="D")*(INDIRECT($C23&amp;"!K23:K200")=VALUE(LEFT(R$5,1)))*(INDIRECT($C23&amp;"!L23:L200")=VALUE(RIGHT(R$5,1))),1,0)))</f>
        <v>3</v>
      </c>
      <c r="S23" s="236">
        <f t="array" aca="1" ref="S23" ca="1">IF($C23="","",SUM(IF((INDIRECT($C23&amp;"!J23:J200")=$D$1)*(INDIRECT($C23&amp;"!I23:I200")="H")*(INDIRECT($C23&amp;"!M23:M200")="D")*(INDIRECT($C23&amp;"!K23:K200")=VALUE(LEFT(S$5,1)))*(INDIRECT($C23&amp;"!L23:L200")=VALUE(RIGHT(S$5,1))),1,0)))</f>
        <v>2</v>
      </c>
      <c r="T23" s="236">
        <f t="array" aca="1" ref="T23" ca="1">IF($C23="","",SUM(IF((INDIRECT($C23&amp;"!J23:J200")=$D$1)*(INDIRECT($C23&amp;"!I23:I200")="H")*(INDIRECT($C23&amp;"!M23:M200")="D")*(INDIRECT($C23&amp;"!K23:K200")=VALUE(LEFT(T$5,1)))*(INDIRECT($C23&amp;"!L23:L200")=VALUE(RIGHT(T$5,1))),1,0)))</f>
        <v>0</v>
      </c>
      <c r="U23" s="238">
        <f t="array" aca="1" ref="U23" ca="1">IF($C23="","",SUM(IF((INDIRECT($C23&amp;"!J23:J200")=$D$1)*(INDIRECT($C23&amp;"!I23:I200")="H")*(INDIRECT($C23&amp;"!M23:M200")="D"),1,0))-SUM(Q23:T23))</f>
        <v>0</v>
      </c>
      <c r="V23" s="237">
        <f t="array" aca="1" ref="V23" ca="1">IF($C23="","",SUM(IF((INDIRECT($C23&amp;"!J23:J200")=$D$1)*(INDIRECT($C23&amp;"!I23:I200")="H")*(INDIRECT($C23&amp;"!M23:M200")="L")*(INDIRECT($C23&amp;"!K23:K200")=VALUE(LEFT(V$5,1)))*(INDIRECT($C23&amp;"!L23:L200")=VALUE(RIGHT(V$5,1))),1,0)))</f>
        <v>1</v>
      </c>
      <c r="W23" s="236">
        <f t="array" aca="1" ref="W23" ca="1">IF($C23="","",SUM(IF((INDIRECT($C23&amp;"!J23:J200")=$D$1)*(INDIRECT($C23&amp;"!I23:I200")="H")*(INDIRECT($C23&amp;"!M23:M200")="L")*(INDIRECT($C23&amp;"!K23:K200")=VALUE(LEFT(W$5,1)))*(INDIRECT($C23&amp;"!L23:L200")=VALUE(RIGHT(W$5,1))),1,0)))</f>
        <v>2</v>
      </c>
      <c r="X23" s="236">
        <f t="array" aca="1" ref="X23" ca="1">IF($C23="","",SUM(IF((INDIRECT($C23&amp;"!J23:J200")=$D$1)*(INDIRECT($C23&amp;"!I23:I200")="H")*(INDIRECT($C23&amp;"!M23:M200")="L")*(INDIRECT($C23&amp;"!K23:K200")=VALUE(LEFT(X$5,1)))*(INDIRECT($C23&amp;"!L23:L200")=VALUE(RIGHT(X$5,1))),1,0)))</f>
        <v>3</v>
      </c>
      <c r="Y23" s="236">
        <f t="array" aca="1" ref="Y23" ca="1">IF($C23="","",SUM(IF((INDIRECT($C23&amp;"!J23:J200")=$D$1)*(INDIRECT($C23&amp;"!I23:I200")="H")*(INDIRECT($C23&amp;"!M23:M200")="L")*(INDIRECT($C23&amp;"!K23:K200")=VALUE(LEFT(Y$5,1)))*(INDIRECT($C23&amp;"!L23:L200")=VALUE(RIGHT(Y$5,1))),1,0)))</f>
        <v>1</v>
      </c>
      <c r="Z23" s="236">
        <f t="array" aca="1" ref="Z23" ca="1">IF($C23="","",SUM(IF((INDIRECT($C23&amp;"!J23:J200")=$D$1)*(INDIRECT($C23&amp;"!I23:I200")="H")*(INDIRECT($C23&amp;"!M23:M200")="L")*(INDIRECT($C23&amp;"!K23:K200")=VALUE(LEFT(Z$5,1)))*(INDIRECT($C23&amp;"!L23:L200")=VALUE(RIGHT(Z$5,1))),1,0)))</f>
        <v>0</v>
      </c>
      <c r="AA23" s="236">
        <f t="array" aca="1" ref="AA23" ca="1">IF($C23="","",SUM(IF((INDIRECT($C23&amp;"!J23:J200")=$D$1)*(INDIRECT($C23&amp;"!I23:I200")="H")*(INDIRECT($C23&amp;"!M23:M200")="L")*(INDIRECT($C23&amp;"!K23:K200")=VALUE(LEFT(AA$5,1)))*(INDIRECT($C23&amp;"!L23:L200")=VALUE(RIGHT(AA$5,1))),1,0)))</f>
        <v>0</v>
      </c>
      <c r="AB23" s="236">
        <f t="array" aca="1" ref="AB23" ca="1">IF($C23="","",SUM(IF((INDIRECT($C23&amp;"!J23:J200")=$D$1)*(INDIRECT($C23&amp;"!I23:I200")="H")*(INDIRECT($C23&amp;"!M23:M200")="L")*(INDIRECT($C23&amp;"!K23:K200")=VALUE(LEFT(AB$5,1)))*(INDIRECT($C23&amp;"!L23:L200")=VALUE(RIGHT(AB$5,1))),1,0)))</f>
        <v>0</v>
      </c>
      <c r="AC23" s="236">
        <f t="array" aca="1" ref="AC23" ca="1">IF($C23="","",SUM(IF((INDIRECT($C23&amp;"!J23:J200")=$D$1)*(INDIRECT($C23&amp;"!I23:I200")="H")*(INDIRECT($C23&amp;"!M23:M200")="L")*(INDIRECT($C23&amp;"!K23:K200")=VALUE(LEFT(AC$5,1)))*(INDIRECT($C23&amp;"!L23:L200")=VALUE(RIGHT(AC$5,1))),1,0)))</f>
        <v>0</v>
      </c>
      <c r="AD23" s="236">
        <f t="array" aca="1" ref="AD23" ca="1">IF($C23="","",SUM(IF((INDIRECT($C23&amp;"!J23:J200")=$D$1)*(INDIRECT($C23&amp;"!I23:I200")="H")*(INDIRECT($C23&amp;"!M23:M200")="L")*(INDIRECT($C23&amp;"!K23:K200")=VALUE(LEFT(AD$5,1)))*(INDIRECT($C23&amp;"!L23:L200")=VALUE(RIGHT(AD$5,1))),1,0)))</f>
        <v>0</v>
      </c>
      <c r="AE23" s="236">
        <f t="array" aca="1" ref="AE23" ca="1">IF($C23="","",SUM(IF((INDIRECT($C23&amp;"!J23:J200")=$D$1)*(INDIRECT($C23&amp;"!I23:I200")="H")*(INDIRECT($C23&amp;"!M23:M200")="L")*(INDIRECT($C23&amp;"!K23:K200")=VALUE(LEFT(AE$5,1)))*(INDIRECT($C23&amp;"!L23:L200")=VALUE(RIGHT(AE$5,1))),1,0)))</f>
        <v>0</v>
      </c>
      <c r="AF23" s="236">
        <f t="array" aca="1" ref="AF23" ca="1">IF($C23="","",SUM(IF((INDIRECT($C23&amp;"!J23:J200")=$D$1)*(INDIRECT($C23&amp;"!I23:I200")="H")*(INDIRECT($C23&amp;"!M23:M200")="L")*(INDIRECT($C23&amp;"!K23:K200")=VALUE(LEFT(AF$5,1)))*(INDIRECT($C23&amp;"!L23:L200")=VALUE(RIGHT(AF$5,1))),1,0)))</f>
        <v>0</v>
      </c>
      <c r="AG23" s="236">
        <f t="array" aca="1" ref="AG23" ca="1">IF($C23="","",SUM(IF((INDIRECT($C23&amp;"!J23:J200")=$D$1)*(INDIRECT($C23&amp;"!I23:I200")="H")*(INDIRECT($C23&amp;"!M23:M200")="L")*(INDIRECT($C23&amp;"!K23:K200")=VALUE(LEFT(AG$5,1)))*(INDIRECT($C23&amp;"!L23:L200")=VALUE(RIGHT(AG$5,1))),1,0)))</f>
        <v>0</v>
      </c>
      <c r="AH23" s="238">
        <f t="array" aca="1" ref="AH23" ca="1">IF($C23="","",SUM(IF((INDIRECT($C23&amp;"!J23:J200")=$D$1)*(INDIRECT($C23&amp;"!I23:I200")="H")*(INDIRECT($C23&amp;"!M23:M200")="L"),1,0))-SUM(V23:AG23))</f>
        <v>0</v>
      </c>
    </row>
    <row r="24" spans="1:34">
      <c r="A24" s="236">
        <v>19</v>
      </c>
      <c r="B24" s="233" t="str">
        <f>IF($A24&gt;$D$3,"",VLOOKUP($A24,Table!$A$9:$C$32,2,FALSE))</f>
        <v/>
      </c>
      <c r="C24" s="233" t="str">
        <f>IF($A24&gt;$D$3,"",VLOOKUP($A24,Table!$A$9:$C$32,3,FALSE))</f>
        <v/>
      </c>
      <c r="D24" s="237" t="str">
        <f t="array" aca="1" ref="D24" ca="1">IF($C24="","",SUM(IF((INDIRECT($C24&amp;"!J23:J200")=$D$1)*(INDIRECT($C24&amp;"!I23:I200")="H")*(INDIRECT($C24&amp;"!M23:M200")="W")*(INDIRECT($C24&amp;"!K23:K200")=VALUE(LEFT(D$5,1)))*(INDIRECT($C24&amp;"!L23:L200")=VALUE(RIGHT(D$5,1))),1,0)))</f>
        <v/>
      </c>
      <c r="E24" s="236" t="str">
        <f t="array" aca="1" ref="E24" ca="1">IF($C24="","",SUM(IF((INDIRECT($C24&amp;"!J23:J200")=$D$1)*(INDIRECT($C24&amp;"!I23:I200")="H")*(INDIRECT($C24&amp;"!M23:M200")="W")*(INDIRECT($C24&amp;"!K23:K200")=VALUE(LEFT(E$5,1)))*(INDIRECT($C24&amp;"!L23:L200")=VALUE(RIGHT(E$5,1))),1,0)))</f>
        <v/>
      </c>
      <c r="F24" s="236" t="str">
        <f t="array" aca="1" ref="F24" ca="1">IF($C24="","",SUM(IF((INDIRECT($C24&amp;"!J23:J200")=$D$1)*(INDIRECT($C24&amp;"!I23:I200")="H")*(INDIRECT($C24&amp;"!M23:M200")="W")*(INDIRECT($C24&amp;"!K23:K200")=VALUE(LEFT(F$5,1)))*(INDIRECT($C24&amp;"!L23:L200")=VALUE(RIGHT(F$5,1))),1,0)))</f>
        <v/>
      </c>
      <c r="G24" s="236" t="str">
        <f t="array" aca="1" ref="G24" ca="1">IF($C24="","",SUM(IF((INDIRECT($C24&amp;"!J23:J200")=$D$1)*(INDIRECT($C24&amp;"!I23:I200")="H")*(INDIRECT($C24&amp;"!M23:M200")="W")*(INDIRECT($C24&amp;"!K23:K200")=VALUE(LEFT(G$5,1)))*(INDIRECT($C24&amp;"!L23:L200")=VALUE(RIGHT(G$5,1))),1,0)))</f>
        <v/>
      </c>
      <c r="H24" s="236" t="str">
        <f t="array" aca="1" ref="H24" ca="1">IF($C24="","",SUM(IF((INDIRECT($C24&amp;"!J23:J200")=$D$1)*(INDIRECT($C24&amp;"!I23:I200")="H")*(INDIRECT($C24&amp;"!M23:M200")="W")*(INDIRECT($C24&amp;"!K23:K200")=VALUE(LEFT(H$5,1)))*(INDIRECT($C24&amp;"!L23:L200")=VALUE(RIGHT(H$5,1))),1,0)))</f>
        <v/>
      </c>
      <c r="I24" s="236" t="str">
        <f t="array" aca="1" ref="I24" ca="1">IF($C24="","",SUM(IF((INDIRECT($C24&amp;"!J23:J200")=$D$1)*(INDIRECT($C24&amp;"!I23:I200")="H")*(INDIRECT($C24&amp;"!M23:M200")="W")*(INDIRECT($C24&amp;"!K23:K200")=VALUE(LEFT(I$5,1)))*(INDIRECT($C24&amp;"!L23:L200")=VALUE(RIGHT(I$5,1))),1,0)))</f>
        <v/>
      </c>
      <c r="J24" s="236" t="str">
        <f t="array" aca="1" ref="J24" ca="1">IF($C24="","",SUM(IF((INDIRECT($C24&amp;"!J23:J200")=$D$1)*(INDIRECT($C24&amp;"!I23:I200")="H")*(INDIRECT($C24&amp;"!M23:M200")="W")*(INDIRECT($C24&amp;"!K23:K200")=VALUE(LEFT(J$5,1)))*(INDIRECT($C24&amp;"!L23:L200")=VALUE(RIGHT(J$5,1))),1,0)))</f>
        <v/>
      </c>
      <c r="K24" s="236" t="str">
        <f t="array" aca="1" ref="K24" ca="1">IF($C24="","",SUM(IF((INDIRECT($C24&amp;"!J23:J200")=$D$1)*(INDIRECT($C24&amp;"!I23:I200")="H")*(INDIRECT($C24&amp;"!M23:M200")="W")*(INDIRECT($C24&amp;"!K23:K200")=VALUE(LEFT(K$5,1)))*(INDIRECT($C24&amp;"!L23:L200")=VALUE(RIGHT(K$5,1))),1,0)))</f>
        <v/>
      </c>
      <c r="L24" s="236" t="str">
        <f t="array" aca="1" ref="L24" ca="1">IF($C24="","",SUM(IF((INDIRECT($C24&amp;"!J23:J200")=$D$1)*(INDIRECT($C24&amp;"!I23:I200")="H")*(INDIRECT($C24&amp;"!M23:M200")="W")*(INDIRECT($C24&amp;"!K23:K200")=VALUE(LEFT(L$5,1)))*(INDIRECT($C24&amp;"!L23:L200")=VALUE(RIGHT(L$5,1))),1,0)))</f>
        <v/>
      </c>
      <c r="M24" s="236" t="str">
        <f t="array" aca="1" ref="M24" ca="1">IF($C24="","",SUM(IF((INDIRECT($C24&amp;"!J23:J200")=$D$1)*(INDIRECT($C24&amp;"!I23:I200")="H")*(INDIRECT($C24&amp;"!M23:M200")="W")*(INDIRECT($C24&amp;"!K23:K200")=VALUE(LEFT(M$5,1)))*(INDIRECT($C24&amp;"!L23:L200")=VALUE(RIGHT(M$5,1))),1,0)))</f>
        <v/>
      </c>
      <c r="N24" s="236" t="str">
        <f t="array" aca="1" ref="N24" ca="1">IF($C24="","",SUM(IF((INDIRECT($C24&amp;"!J23:J200")=$D$1)*(INDIRECT($C24&amp;"!I23:I200")="H")*(INDIRECT($C24&amp;"!M23:M200")="W")*(INDIRECT($C24&amp;"!K23:K200")=VALUE(LEFT(N$5,1)))*(INDIRECT($C24&amp;"!L23:L200")=VALUE(RIGHT(N$5,1))),1,0)))</f>
        <v/>
      </c>
      <c r="O24" s="236" t="str">
        <f t="array" aca="1" ref="O24" ca="1">IF($C24="","",SUM(IF((INDIRECT($C24&amp;"!J23:J200")=$D$1)*(INDIRECT($C24&amp;"!I23:I200")="H")*(INDIRECT($C24&amp;"!M23:M200")="W")*(INDIRECT($C24&amp;"!K23:K200")=VALUE(LEFT(O$5,1)))*(INDIRECT($C24&amp;"!L23:L200")=VALUE(RIGHT(O$5,1))),1,0)))</f>
        <v/>
      </c>
      <c r="P24" s="238" t="str">
        <f t="array" aca="1" ref="P24" ca="1">IF($C24="","",SUM(IF((INDIRECT($C24&amp;"!J23:J200")=$D$1)*(INDIRECT($C24&amp;"!I23:I200")="H")*(INDIRECT($C24&amp;"!M23:M200")="W"),1,0))-SUM(D24:O24))</f>
        <v/>
      </c>
      <c r="Q24" s="237" t="str">
        <f t="array" aca="1" ref="Q24" ca="1">IF($C24="","",SUM(IF((INDIRECT($C24&amp;"!J23:J200")=$D$1)*(INDIRECT($C24&amp;"!I23:I200")="H")*(INDIRECT($C24&amp;"!M23:M200")="D")*(INDIRECT($C24&amp;"!K23:K200")=VALUE(LEFT(Q$5,1)))*(INDIRECT($C24&amp;"!L23:L200")=VALUE(RIGHT(Q$5,1))),1,0)))</f>
        <v/>
      </c>
      <c r="R24" s="236" t="str">
        <f t="array" aca="1" ref="R24" ca="1">IF($C24="","",SUM(IF((INDIRECT($C24&amp;"!J23:J200")=$D$1)*(INDIRECT($C24&amp;"!I23:I200")="H")*(INDIRECT($C24&amp;"!M23:M200")="D")*(INDIRECT($C24&amp;"!K23:K200")=VALUE(LEFT(R$5,1)))*(INDIRECT($C24&amp;"!L23:L200")=VALUE(RIGHT(R$5,1))),1,0)))</f>
        <v/>
      </c>
      <c r="S24" s="236" t="str">
        <f t="array" aca="1" ref="S24" ca="1">IF($C24="","",SUM(IF((INDIRECT($C24&amp;"!J23:J200")=$D$1)*(INDIRECT($C24&amp;"!I23:I200")="H")*(INDIRECT($C24&amp;"!M23:M200")="D")*(INDIRECT($C24&amp;"!K23:K200")=VALUE(LEFT(S$5,1)))*(INDIRECT($C24&amp;"!L23:L200")=VALUE(RIGHT(S$5,1))),1,0)))</f>
        <v/>
      </c>
      <c r="T24" s="236" t="str">
        <f t="array" aca="1" ref="T24" ca="1">IF($C24="","",SUM(IF((INDIRECT($C24&amp;"!J23:J200")=$D$1)*(INDIRECT($C24&amp;"!I23:I200")="H")*(INDIRECT($C24&amp;"!M23:M200")="D")*(INDIRECT($C24&amp;"!K23:K200")=VALUE(LEFT(T$5,1)))*(INDIRECT($C24&amp;"!L23:L200")=VALUE(RIGHT(T$5,1))),1,0)))</f>
        <v/>
      </c>
      <c r="U24" s="238" t="str">
        <f t="array" aca="1" ref="U24" ca="1">IF($C24="","",SUM(IF((INDIRECT($C24&amp;"!J23:J200")=$D$1)*(INDIRECT($C24&amp;"!I23:I200")="H")*(INDIRECT($C24&amp;"!M23:M200")="D"),1,0))-SUM(Q24:T24))</f>
        <v/>
      </c>
      <c r="V24" s="237" t="str">
        <f t="array" aca="1" ref="V24" ca="1">IF($C24="","",SUM(IF((INDIRECT($C24&amp;"!J23:J200")=$D$1)*(INDIRECT($C24&amp;"!I23:I200")="H")*(INDIRECT($C24&amp;"!M23:M200")="L")*(INDIRECT($C24&amp;"!K23:K200")=VALUE(LEFT(V$5,1)))*(INDIRECT($C24&amp;"!L23:L200")=VALUE(RIGHT(V$5,1))),1,0)))</f>
        <v/>
      </c>
      <c r="W24" s="236" t="str">
        <f t="array" aca="1" ref="W24" ca="1">IF($C24="","",SUM(IF((INDIRECT($C24&amp;"!J23:J200")=$D$1)*(INDIRECT($C24&amp;"!I23:I200")="H")*(INDIRECT($C24&amp;"!M23:M200")="L")*(INDIRECT($C24&amp;"!K23:K200")=VALUE(LEFT(W$5,1)))*(INDIRECT($C24&amp;"!L23:L200")=VALUE(RIGHT(W$5,1))),1,0)))</f>
        <v/>
      </c>
      <c r="X24" s="236" t="str">
        <f t="array" aca="1" ref="X24" ca="1">IF($C24="","",SUM(IF((INDIRECT($C24&amp;"!J23:J200")=$D$1)*(INDIRECT($C24&amp;"!I23:I200")="H")*(INDIRECT($C24&amp;"!M23:M200")="L")*(INDIRECT($C24&amp;"!K23:K200")=VALUE(LEFT(X$5,1)))*(INDIRECT($C24&amp;"!L23:L200")=VALUE(RIGHT(X$5,1))),1,0)))</f>
        <v/>
      </c>
      <c r="Y24" s="236" t="str">
        <f t="array" aca="1" ref="Y24" ca="1">IF($C24="","",SUM(IF((INDIRECT($C24&amp;"!J23:J200")=$D$1)*(INDIRECT($C24&amp;"!I23:I200")="H")*(INDIRECT($C24&amp;"!M23:M200")="L")*(INDIRECT($C24&amp;"!K23:K200")=VALUE(LEFT(Y$5,1)))*(INDIRECT($C24&amp;"!L23:L200")=VALUE(RIGHT(Y$5,1))),1,0)))</f>
        <v/>
      </c>
      <c r="Z24" s="236" t="str">
        <f t="array" aca="1" ref="Z24" ca="1">IF($C24="","",SUM(IF((INDIRECT($C24&amp;"!J23:J200")=$D$1)*(INDIRECT($C24&amp;"!I23:I200")="H")*(INDIRECT($C24&amp;"!M23:M200")="L")*(INDIRECT($C24&amp;"!K23:K200")=VALUE(LEFT(Z$5,1)))*(INDIRECT($C24&amp;"!L23:L200")=VALUE(RIGHT(Z$5,1))),1,0)))</f>
        <v/>
      </c>
      <c r="AA24" s="236" t="str">
        <f t="array" aca="1" ref="AA24" ca="1">IF($C24="","",SUM(IF((INDIRECT($C24&amp;"!J23:J200")=$D$1)*(INDIRECT($C24&amp;"!I23:I200")="H")*(INDIRECT($C24&amp;"!M23:M200")="L")*(INDIRECT($C24&amp;"!K23:K200")=VALUE(LEFT(AA$5,1)))*(INDIRECT($C24&amp;"!L23:L200")=VALUE(RIGHT(AA$5,1))),1,0)))</f>
        <v/>
      </c>
      <c r="AB24" s="236" t="str">
        <f t="array" aca="1" ref="AB24" ca="1">IF($C24="","",SUM(IF((INDIRECT($C24&amp;"!J23:J200")=$D$1)*(INDIRECT($C24&amp;"!I23:I200")="H")*(INDIRECT($C24&amp;"!M23:M200")="L")*(INDIRECT($C24&amp;"!K23:K200")=VALUE(LEFT(AB$5,1)))*(INDIRECT($C24&amp;"!L23:L200")=VALUE(RIGHT(AB$5,1))),1,0)))</f>
        <v/>
      </c>
      <c r="AC24" s="236" t="str">
        <f t="array" aca="1" ref="AC24" ca="1">IF($C24="","",SUM(IF((INDIRECT($C24&amp;"!J23:J200")=$D$1)*(INDIRECT($C24&amp;"!I23:I200")="H")*(INDIRECT($C24&amp;"!M23:M200")="L")*(INDIRECT($C24&amp;"!K23:K200")=VALUE(LEFT(AC$5,1)))*(INDIRECT($C24&amp;"!L23:L200")=VALUE(RIGHT(AC$5,1))),1,0)))</f>
        <v/>
      </c>
      <c r="AD24" s="236" t="str">
        <f t="array" aca="1" ref="AD24" ca="1">IF($C24="","",SUM(IF((INDIRECT($C24&amp;"!J23:J200")=$D$1)*(INDIRECT($C24&amp;"!I23:I200")="H")*(INDIRECT($C24&amp;"!M23:M200")="L")*(INDIRECT($C24&amp;"!K23:K200")=VALUE(LEFT(AD$5,1)))*(INDIRECT($C24&amp;"!L23:L200")=VALUE(RIGHT(AD$5,1))),1,0)))</f>
        <v/>
      </c>
      <c r="AE24" s="236" t="str">
        <f t="array" aca="1" ref="AE24" ca="1">IF($C24="","",SUM(IF((INDIRECT($C24&amp;"!J23:J200")=$D$1)*(INDIRECT($C24&amp;"!I23:I200")="H")*(INDIRECT($C24&amp;"!M23:M200")="L")*(INDIRECT($C24&amp;"!K23:K200")=VALUE(LEFT(AE$5,1)))*(INDIRECT($C24&amp;"!L23:L200")=VALUE(RIGHT(AE$5,1))),1,0)))</f>
        <v/>
      </c>
      <c r="AF24" s="236" t="str">
        <f t="array" aca="1" ref="AF24" ca="1">IF($C24="","",SUM(IF((INDIRECT($C24&amp;"!J23:J200")=$D$1)*(INDIRECT($C24&amp;"!I23:I200")="H")*(INDIRECT($C24&amp;"!M23:M200")="L")*(INDIRECT($C24&amp;"!K23:K200")=VALUE(LEFT(AF$5,1)))*(INDIRECT($C24&amp;"!L23:L200")=VALUE(RIGHT(AF$5,1))),1,0)))</f>
        <v/>
      </c>
      <c r="AG24" s="236" t="str">
        <f t="array" aca="1" ref="AG24" ca="1">IF($C24="","",SUM(IF((INDIRECT($C24&amp;"!J23:J200")=$D$1)*(INDIRECT($C24&amp;"!I23:I200")="H")*(INDIRECT($C24&amp;"!M23:M200")="L")*(INDIRECT($C24&amp;"!K23:K200")=VALUE(LEFT(AG$5,1)))*(INDIRECT($C24&amp;"!L23:L200")=VALUE(RIGHT(AG$5,1))),1,0)))</f>
        <v/>
      </c>
      <c r="AH24" s="238" t="str">
        <f t="array" aca="1" ref="AH24" ca="1">IF($C24="","",SUM(IF((INDIRECT($C24&amp;"!J23:J200")=$D$1)*(INDIRECT($C24&amp;"!I23:I200")="H")*(INDIRECT($C24&amp;"!M23:M200")="L"),1,0))-SUM(V24:AG24))</f>
        <v/>
      </c>
    </row>
    <row r="25" spans="1:34" ht="13.5" thickBot="1">
      <c r="A25" s="236">
        <v>20</v>
      </c>
      <c r="B25" s="233" t="str">
        <f>IF($A25&gt;$D$3,"",VLOOKUP($A25,Table!$A$9:$C$32,2,FALSE))</f>
        <v/>
      </c>
      <c r="C25" s="233" t="str">
        <f>IF($A25&gt;$D$3,"",VLOOKUP($A25,Table!$A$9:$C$32,3,FALSE))</f>
        <v/>
      </c>
      <c r="D25" s="237" t="str">
        <f t="array" aca="1" ref="D25" ca="1">IF($C25="","",SUM(IF((INDIRECT($C25&amp;"!J23:J200")=$D$1)*(INDIRECT($C25&amp;"!I23:I200")="H")*(INDIRECT($C25&amp;"!M23:M200")="W")*(INDIRECT($C25&amp;"!K23:K200")=VALUE(LEFT(D$5,1)))*(INDIRECT($C25&amp;"!L23:L200")=VALUE(RIGHT(D$5,1))),1,0)))</f>
        <v/>
      </c>
      <c r="E25" s="236" t="str">
        <f t="array" aca="1" ref="E25" ca="1">IF($C25="","",SUM(IF((INDIRECT($C25&amp;"!J23:J200")=$D$1)*(INDIRECT($C25&amp;"!I23:I200")="H")*(INDIRECT($C25&amp;"!M23:M200")="W")*(INDIRECT($C25&amp;"!K23:K200")=VALUE(LEFT(E$5,1)))*(INDIRECT($C25&amp;"!L23:L200")=VALUE(RIGHT(E$5,1))),1,0)))</f>
        <v/>
      </c>
      <c r="F25" s="236" t="str">
        <f t="array" aca="1" ref="F25" ca="1">IF($C25="","",SUM(IF((INDIRECT($C25&amp;"!J23:J200")=$D$1)*(INDIRECT($C25&amp;"!I23:I200")="H")*(INDIRECT($C25&amp;"!M23:M200")="W")*(INDIRECT($C25&amp;"!K23:K200")=VALUE(LEFT(F$5,1)))*(INDIRECT($C25&amp;"!L23:L200")=VALUE(RIGHT(F$5,1))),1,0)))</f>
        <v/>
      </c>
      <c r="G25" s="236" t="str">
        <f t="array" aca="1" ref="G25" ca="1">IF($C25="","",SUM(IF((INDIRECT($C25&amp;"!J23:J200")=$D$1)*(INDIRECT($C25&amp;"!I23:I200")="H")*(INDIRECT($C25&amp;"!M23:M200")="W")*(INDIRECT($C25&amp;"!K23:K200")=VALUE(LEFT(G$5,1)))*(INDIRECT($C25&amp;"!L23:L200")=VALUE(RIGHT(G$5,1))),1,0)))</f>
        <v/>
      </c>
      <c r="H25" s="236" t="str">
        <f t="array" aca="1" ref="H25" ca="1">IF($C25="","",SUM(IF((INDIRECT($C25&amp;"!J23:J200")=$D$1)*(INDIRECT($C25&amp;"!I23:I200")="H")*(INDIRECT($C25&amp;"!M23:M200")="W")*(INDIRECT($C25&amp;"!K23:K200")=VALUE(LEFT(H$5,1)))*(INDIRECT($C25&amp;"!L23:L200")=VALUE(RIGHT(H$5,1))),1,0)))</f>
        <v/>
      </c>
      <c r="I25" s="236" t="str">
        <f t="array" aca="1" ref="I25" ca="1">IF($C25="","",SUM(IF((INDIRECT($C25&amp;"!J23:J200")=$D$1)*(INDIRECT($C25&amp;"!I23:I200")="H")*(INDIRECT($C25&amp;"!M23:M200")="W")*(INDIRECT($C25&amp;"!K23:K200")=VALUE(LEFT(I$5,1)))*(INDIRECT($C25&amp;"!L23:L200")=VALUE(RIGHT(I$5,1))),1,0)))</f>
        <v/>
      </c>
      <c r="J25" s="236" t="str">
        <f t="array" aca="1" ref="J25" ca="1">IF($C25="","",SUM(IF((INDIRECT($C25&amp;"!J23:J200")=$D$1)*(INDIRECT($C25&amp;"!I23:I200")="H")*(INDIRECT($C25&amp;"!M23:M200")="W")*(INDIRECT($C25&amp;"!K23:K200")=VALUE(LEFT(J$5,1)))*(INDIRECT($C25&amp;"!L23:L200")=VALUE(RIGHT(J$5,1))),1,0)))</f>
        <v/>
      </c>
      <c r="K25" s="236" t="str">
        <f t="array" aca="1" ref="K25" ca="1">IF($C25="","",SUM(IF((INDIRECT($C25&amp;"!J23:J200")=$D$1)*(INDIRECT($C25&amp;"!I23:I200")="H")*(INDIRECT($C25&amp;"!M23:M200")="W")*(INDIRECT($C25&amp;"!K23:K200")=VALUE(LEFT(K$5,1)))*(INDIRECT($C25&amp;"!L23:L200")=VALUE(RIGHT(K$5,1))),1,0)))</f>
        <v/>
      </c>
      <c r="L25" s="236" t="str">
        <f t="array" aca="1" ref="L25" ca="1">IF($C25="","",SUM(IF((INDIRECT($C25&amp;"!J23:J200")=$D$1)*(INDIRECT($C25&amp;"!I23:I200")="H")*(INDIRECT($C25&amp;"!M23:M200")="W")*(INDIRECT($C25&amp;"!K23:K200")=VALUE(LEFT(L$5,1)))*(INDIRECT($C25&amp;"!L23:L200")=VALUE(RIGHT(L$5,1))),1,0)))</f>
        <v/>
      </c>
      <c r="M25" s="236" t="str">
        <f t="array" aca="1" ref="M25" ca="1">IF($C25="","",SUM(IF((INDIRECT($C25&amp;"!J23:J200")=$D$1)*(INDIRECT($C25&amp;"!I23:I200")="H")*(INDIRECT($C25&amp;"!M23:M200")="W")*(INDIRECT($C25&amp;"!K23:K200")=VALUE(LEFT(M$5,1)))*(INDIRECT($C25&amp;"!L23:L200")=VALUE(RIGHT(M$5,1))),1,0)))</f>
        <v/>
      </c>
      <c r="N25" s="236" t="str">
        <f t="array" aca="1" ref="N25" ca="1">IF($C25="","",SUM(IF((INDIRECT($C25&amp;"!J23:J200")=$D$1)*(INDIRECT($C25&amp;"!I23:I200")="H")*(INDIRECT($C25&amp;"!M23:M200")="W")*(INDIRECT($C25&amp;"!K23:K200")=VALUE(LEFT(N$5,1)))*(INDIRECT($C25&amp;"!L23:L200")=VALUE(RIGHT(N$5,1))),1,0)))</f>
        <v/>
      </c>
      <c r="O25" s="236" t="str">
        <f t="array" aca="1" ref="O25" ca="1">IF($C25="","",SUM(IF((INDIRECT($C25&amp;"!J23:J200")=$D$1)*(INDIRECT($C25&amp;"!I23:I200")="H")*(INDIRECT($C25&amp;"!M23:M200")="W")*(INDIRECT($C25&amp;"!K23:K200")=VALUE(LEFT(O$5,1)))*(INDIRECT($C25&amp;"!L23:L200")=VALUE(RIGHT(O$5,1))),1,0)))</f>
        <v/>
      </c>
      <c r="P25" s="238" t="str">
        <f t="array" aca="1" ref="P25" ca="1">IF($C25="","",SUM(IF((INDIRECT($C25&amp;"!J23:J200")=$D$1)*(INDIRECT($C25&amp;"!I23:I200")="H")*(INDIRECT($C25&amp;"!M23:M200")="W"),1,0))-SUM(D25:O25))</f>
        <v/>
      </c>
      <c r="Q25" s="237" t="str">
        <f t="array" aca="1" ref="Q25" ca="1">IF($C25="","",SUM(IF((INDIRECT($C25&amp;"!J23:J200")=$D$1)*(INDIRECT($C25&amp;"!I23:I200")="H")*(INDIRECT($C25&amp;"!M23:M200")="D")*(INDIRECT($C25&amp;"!K23:K200")=VALUE(LEFT(Q$5,1)))*(INDIRECT($C25&amp;"!L23:L200")=VALUE(RIGHT(Q$5,1))),1,0)))</f>
        <v/>
      </c>
      <c r="R25" s="236" t="str">
        <f t="array" aca="1" ref="R25" ca="1">IF($C25="","",SUM(IF((INDIRECT($C25&amp;"!J23:J200")=$D$1)*(INDIRECT($C25&amp;"!I23:I200")="H")*(INDIRECT($C25&amp;"!M23:M200")="D")*(INDIRECT($C25&amp;"!K23:K200")=VALUE(LEFT(R$5,1)))*(INDIRECT($C25&amp;"!L23:L200")=VALUE(RIGHT(R$5,1))),1,0)))</f>
        <v/>
      </c>
      <c r="S25" s="236" t="str">
        <f t="array" aca="1" ref="S25" ca="1">IF($C25="","",SUM(IF((INDIRECT($C25&amp;"!J23:J200")=$D$1)*(INDIRECT($C25&amp;"!I23:I200")="H")*(INDIRECT($C25&amp;"!M23:M200")="D")*(INDIRECT($C25&amp;"!K23:K200")=VALUE(LEFT(S$5,1)))*(INDIRECT($C25&amp;"!L23:L200")=VALUE(RIGHT(S$5,1))),1,0)))</f>
        <v/>
      </c>
      <c r="T25" s="236" t="str">
        <f t="array" aca="1" ref="T25" ca="1">IF($C25="","",SUM(IF((INDIRECT($C25&amp;"!J23:J200")=$D$1)*(INDIRECT($C25&amp;"!I23:I200")="H")*(INDIRECT($C25&amp;"!M23:M200")="D")*(INDIRECT($C25&amp;"!K23:K200")=VALUE(LEFT(T$5,1)))*(INDIRECT($C25&amp;"!L23:L200")=VALUE(RIGHT(T$5,1))),1,0)))</f>
        <v/>
      </c>
      <c r="U25" s="238" t="str">
        <f t="array" aca="1" ref="U25" ca="1">IF($C25="","",SUM(IF((INDIRECT($C25&amp;"!J23:J200")=$D$1)*(INDIRECT($C25&amp;"!I23:I200")="H")*(INDIRECT($C25&amp;"!M23:M200")="D"),1,0))-SUM(Q25:T25))</f>
        <v/>
      </c>
      <c r="V25" s="237" t="str">
        <f t="array" aca="1" ref="V25" ca="1">IF($C25="","",SUM(IF((INDIRECT($C25&amp;"!J23:J200")=$D$1)*(INDIRECT($C25&amp;"!I23:I200")="H")*(INDIRECT($C25&amp;"!M23:M200")="L")*(INDIRECT($C25&amp;"!K23:K200")=VALUE(LEFT(V$5,1)))*(INDIRECT($C25&amp;"!L23:L200")=VALUE(RIGHT(V$5,1))),1,0)))</f>
        <v/>
      </c>
      <c r="W25" s="236" t="str">
        <f t="array" aca="1" ref="W25" ca="1">IF($C25="","",SUM(IF((INDIRECT($C25&amp;"!J23:J200")=$D$1)*(INDIRECT($C25&amp;"!I23:I200")="H")*(INDIRECT($C25&amp;"!M23:M200")="L")*(INDIRECT($C25&amp;"!K23:K200")=VALUE(LEFT(W$5,1)))*(INDIRECT($C25&amp;"!L23:L200")=VALUE(RIGHT(W$5,1))),1,0)))</f>
        <v/>
      </c>
      <c r="X25" s="236" t="str">
        <f t="array" aca="1" ref="X25" ca="1">IF($C25="","",SUM(IF((INDIRECT($C25&amp;"!J23:J200")=$D$1)*(INDIRECT($C25&amp;"!I23:I200")="H")*(INDIRECT($C25&amp;"!M23:M200")="L")*(INDIRECT($C25&amp;"!K23:K200")=VALUE(LEFT(X$5,1)))*(INDIRECT($C25&amp;"!L23:L200")=VALUE(RIGHT(X$5,1))),1,0)))</f>
        <v/>
      </c>
      <c r="Y25" s="236" t="str">
        <f t="array" aca="1" ref="Y25" ca="1">IF($C25="","",SUM(IF((INDIRECT($C25&amp;"!J23:J200")=$D$1)*(INDIRECT($C25&amp;"!I23:I200")="H")*(INDIRECT($C25&amp;"!M23:M200")="L")*(INDIRECT($C25&amp;"!K23:K200")=VALUE(LEFT(Y$5,1)))*(INDIRECT($C25&amp;"!L23:L200")=VALUE(RIGHT(Y$5,1))),1,0)))</f>
        <v/>
      </c>
      <c r="Z25" s="236" t="str">
        <f t="array" aca="1" ref="Z25" ca="1">IF($C25="","",SUM(IF((INDIRECT($C25&amp;"!J23:J200")=$D$1)*(INDIRECT($C25&amp;"!I23:I200")="H")*(INDIRECT($C25&amp;"!M23:M200")="L")*(INDIRECT($C25&amp;"!K23:K200")=VALUE(LEFT(Z$5,1)))*(INDIRECT($C25&amp;"!L23:L200")=VALUE(RIGHT(Z$5,1))),1,0)))</f>
        <v/>
      </c>
      <c r="AA25" s="236" t="str">
        <f t="array" aca="1" ref="AA25" ca="1">IF($C25="","",SUM(IF((INDIRECT($C25&amp;"!J23:J200")=$D$1)*(INDIRECT($C25&amp;"!I23:I200")="H")*(INDIRECT($C25&amp;"!M23:M200")="L")*(INDIRECT($C25&amp;"!K23:K200")=VALUE(LEFT(AA$5,1)))*(INDIRECT($C25&amp;"!L23:L200")=VALUE(RIGHT(AA$5,1))),1,0)))</f>
        <v/>
      </c>
      <c r="AB25" s="236" t="str">
        <f t="array" aca="1" ref="AB25" ca="1">IF($C25="","",SUM(IF((INDIRECT($C25&amp;"!J23:J200")=$D$1)*(INDIRECT($C25&amp;"!I23:I200")="H")*(INDIRECT($C25&amp;"!M23:M200")="L")*(INDIRECT($C25&amp;"!K23:K200")=VALUE(LEFT(AB$5,1)))*(INDIRECT($C25&amp;"!L23:L200")=VALUE(RIGHT(AB$5,1))),1,0)))</f>
        <v/>
      </c>
      <c r="AC25" s="236" t="str">
        <f t="array" aca="1" ref="AC25" ca="1">IF($C25="","",SUM(IF((INDIRECT($C25&amp;"!J23:J200")=$D$1)*(INDIRECT($C25&amp;"!I23:I200")="H")*(INDIRECT($C25&amp;"!M23:M200")="L")*(INDIRECT($C25&amp;"!K23:K200")=VALUE(LEFT(AC$5,1)))*(INDIRECT($C25&amp;"!L23:L200")=VALUE(RIGHT(AC$5,1))),1,0)))</f>
        <v/>
      </c>
      <c r="AD25" s="236" t="str">
        <f t="array" aca="1" ref="AD25" ca="1">IF($C25="","",SUM(IF((INDIRECT($C25&amp;"!J23:J200")=$D$1)*(INDIRECT($C25&amp;"!I23:I200")="H")*(INDIRECT($C25&amp;"!M23:M200")="L")*(INDIRECT($C25&amp;"!K23:K200")=VALUE(LEFT(AD$5,1)))*(INDIRECT($C25&amp;"!L23:L200")=VALUE(RIGHT(AD$5,1))),1,0)))</f>
        <v/>
      </c>
      <c r="AE25" s="236" t="str">
        <f t="array" aca="1" ref="AE25" ca="1">IF($C25="","",SUM(IF((INDIRECT($C25&amp;"!J23:J200")=$D$1)*(INDIRECT($C25&amp;"!I23:I200")="H")*(INDIRECT($C25&amp;"!M23:M200")="L")*(INDIRECT($C25&amp;"!K23:K200")=VALUE(LEFT(AE$5,1)))*(INDIRECT($C25&amp;"!L23:L200")=VALUE(RIGHT(AE$5,1))),1,0)))</f>
        <v/>
      </c>
      <c r="AF25" s="236" t="str">
        <f t="array" aca="1" ref="AF25" ca="1">IF($C25="","",SUM(IF((INDIRECT($C25&amp;"!J23:J200")=$D$1)*(INDIRECT($C25&amp;"!I23:I200")="H")*(INDIRECT($C25&amp;"!M23:M200")="L")*(INDIRECT($C25&amp;"!K23:K200")=VALUE(LEFT(AF$5,1)))*(INDIRECT($C25&amp;"!L23:L200")=VALUE(RIGHT(AF$5,1))),1,0)))</f>
        <v/>
      </c>
      <c r="AG25" s="236" t="str">
        <f t="array" aca="1" ref="AG25" ca="1">IF($C25="","",SUM(IF((INDIRECT($C25&amp;"!J23:J200")=$D$1)*(INDIRECT($C25&amp;"!I23:I200")="H")*(INDIRECT($C25&amp;"!M23:M200")="L")*(INDIRECT($C25&amp;"!K23:K200")=VALUE(LEFT(AG$5,1)))*(INDIRECT($C25&amp;"!L23:L200")=VALUE(RIGHT(AG$5,1))),1,0)))</f>
        <v/>
      </c>
      <c r="AH25" s="238" t="str">
        <f t="array" aca="1" ref="AH25" ca="1">IF($C25="","",SUM(IF((INDIRECT($C25&amp;"!J23:J200")=$D$1)*(INDIRECT($C25&amp;"!I23:I200")="H")*(INDIRECT($C25&amp;"!M23:M200")="L"),1,0))-SUM(V25:AG25))</f>
        <v/>
      </c>
    </row>
    <row r="26" spans="1:34" hidden="1">
      <c r="A26" s="236">
        <v>21</v>
      </c>
      <c r="B26" s="233" t="str">
        <f>IF($A26&gt;$D$3,"",VLOOKUP($A26,Table!$A$9:$C$32,2,FALSE))</f>
        <v/>
      </c>
      <c r="C26" s="233" t="str">
        <f>IF($A26&gt;$D$3,"",VLOOKUP($A26,Table!$A$9:$C$32,3,FALSE))</f>
        <v/>
      </c>
      <c r="D26" s="237" t="str">
        <f t="array" aca="1" ref="D26" ca="1">IF($C26="","",SUM(IF((INDIRECT($C26&amp;"!J23:J200")=$D$1)*(INDIRECT($C26&amp;"!I23:I200")="H")*(INDIRECT($C26&amp;"!M23:M200")="W")*(INDIRECT($C26&amp;"!K23:K200")=VALUE(LEFT(D$5,1)))*(INDIRECT($C26&amp;"!L23:L200")=VALUE(RIGHT(D$5,1))),1,0)))</f>
        <v/>
      </c>
      <c r="E26" s="236" t="str">
        <f t="array" aca="1" ref="E26" ca="1">IF($C26="","",SUM(IF((INDIRECT($C26&amp;"!J23:J200")=$D$1)*(INDIRECT($C26&amp;"!I23:I200")="H")*(INDIRECT($C26&amp;"!M23:M200")="W")*(INDIRECT($C26&amp;"!K23:K200")=VALUE(LEFT(E$5,1)))*(INDIRECT($C26&amp;"!L23:L200")=VALUE(RIGHT(E$5,1))),1,0)))</f>
        <v/>
      </c>
      <c r="F26" s="236" t="str">
        <f t="array" aca="1" ref="F26" ca="1">IF($C26="","",SUM(IF((INDIRECT($C26&amp;"!J23:J200")=$D$1)*(INDIRECT($C26&amp;"!I23:I200")="H")*(INDIRECT($C26&amp;"!M23:M200")="W")*(INDIRECT($C26&amp;"!K23:K200")=VALUE(LEFT(F$5,1)))*(INDIRECT($C26&amp;"!L23:L200")=VALUE(RIGHT(F$5,1))),1,0)))</f>
        <v/>
      </c>
      <c r="G26" s="236" t="str">
        <f t="array" aca="1" ref="G26" ca="1">IF($C26="","",SUM(IF((INDIRECT($C26&amp;"!J23:J200")=$D$1)*(INDIRECT($C26&amp;"!I23:I200")="H")*(INDIRECT($C26&amp;"!M23:M200")="W")*(INDIRECT($C26&amp;"!K23:K200")=VALUE(LEFT(G$5,1)))*(INDIRECT($C26&amp;"!L23:L200")=VALUE(RIGHT(G$5,1))),1,0)))</f>
        <v/>
      </c>
      <c r="H26" s="236" t="str">
        <f t="array" aca="1" ref="H26" ca="1">IF($C26="","",SUM(IF((INDIRECT($C26&amp;"!J23:J200")=$D$1)*(INDIRECT($C26&amp;"!I23:I200")="H")*(INDIRECT($C26&amp;"!M23:M200")="W")*(INDIRECT($C26&amp;"!K23:K200")=VALUE(LEFT(H$5,1)))*(INDIRECT($C26&amp;"!L23:L200")=VALUE(RIGHT(H$5,1))),1,0)))</f>
        <v/>
      </c>
      <c r="I26" s="236" t="str">
        <f t="array" aca="1" ref="I26" ca="1">IF($C26="","",SUM(IF((INDIRECT($C26&amp;"!J23:J200")=$D$1)*(INDIRECT($C26&amp;"!I23:I200")="H")*(INDIRECT($C26&amp;"!M23:M200")="W")*(INDIRECT($C26&amp;"!K23:K200")=VALUE(LEFT(I$5,1)))*(INDIRECT($C26&amp;"!L23:L200")=VALUE(RIGHT(I$5,1))),1,0)))</f>
        <v/>
      </c>
      <c r="J26" s="236" t="str">
        <f t="array" aca="1" ref="J26" ca="1">IF($C26="","",SUM(IF((INDIRECT($C26&amp;"!J23:J200")=$D$1)*(INDIRECT($C26&amp;"!I23:I200")="H")*(INDIRECT($C26&amp;"!M23:M200")="W")*(INDIRECT($C26&amp;"!K23:K200")=VALUE(LEFT(J$5,1)))*(INDIRECT($C26&amp;"!L23:L200")=VALUE(RIGHT(J$5,1))),1,0)))</f>
        <v/>
      </c>
      <c r="K26" s="236" t="str">
        <f t="array" aca="1" ref="K26" ca="1">IF($C26="","",SUM(IF((INDIRECT($C26&amp;"!J23:J200")=$D$1)*(INDIRECT($C26&amp;"!I23:I200")="H")*(INDIRECT($C26&amp;"!M23:M200")="W")*(INDIRECT($C26&amp;"!K23:K200")=VALUE(LEFT(K$5,1)))*(INDIRECT($C26&amp;"!L23:L200")=VALUE(RIGHT(K$5,1))),1,0)))</f>
        <v/>
      </c>
      <c r="L26" s="236" t="str">
        <f t="array" aca="1" ref="L26" ca="1">IF($C26="","",SUM(IF((INDIRECT($C26&amp;"!J23:J200")=$D$1)*(INDIRECT($C26&amp;"!I23:I200")="H")*(INDIRECT($C26&amp;"!M23:M200")="W")*(INDIRECT($C26&amp;"!K23:K200")=VALUE(LEFT(L$5,1)))*(INDIRECT($C26&amp;"!L23:L200")=VALUE(RIGHT(L$5,1))),1,0)))</f>
        <v/>
      </c>
      <c r="M26" s="236" t="str">
        <f t="array" aca="1" ref="M26" ca="1">IF($C26="","",SUM(IF((INDIRECT($C26&amp;"!J23:J200")=$D$1)*(INDIRECT($C26&amp;"!I23:I200")="H")*(INDIRECT($C26&amp;"!M23:M200")="W")*(INDIRECT($C26&amp;"!K23:K200")=VALUE(LEFT(M$5,1)))*(INDIRECT($C26&amp;"!L23:L200")=VALUE(RIGHT(M$5,1))),1,0)))</f>
        <v/>
      </c>
      <c r="N26" s="236" t="str">
        <f t="array" aca="1" ref="N26" ca="1">IF($C26="","",SUM(IF((INDIRECT($C26&amp;"!J23:J200")=$D$1)*(INDIRECT($C26&amp;"!I23:I200")="H")*(INDIRECT($C26&amp;"!M23:M200")="W")*(INDIRECT($C26&amp;"!K23:K200")=VALUE(LEFT(N$5,1)))*(INDIRECT($C26&amp;"!L23:L200")=VALUE(RIGHT(N$5,1))),1,0)))</f>
        <v/>
      </c>
      <c r="O26" s="236" t="str">
        <f t="array" aca="1" ref="O26" ca="1">IF($C26="","",SUM(IF((INDIRECT($C26&amp;"!J23:J200")=$D$1)*(INDIRECT($C26&amp;"!I23:I200")="H")*(INDIRECT($C26&amp;"!M23:M200")="W")*(INDIRECT($C26&amp;"!K23:K200")=VALUE(LEFT(O$5,1)))*(INDIRECT($C26&amp;"!L23:L200")=VALUE(RIGHT(O$5,1))),1,0)))</f>
        <v/>
      </c>
      <c r="P26" s="238" t="str">
        <f t="array" aca="1" ref="P26" ca="1">IF($C26="","",SUM(IF((INDIRECT($C26&amp;"!J23:J200")=$D$1)*(INDIRECT($C26&amp;"!I23:I200")="H")*(INDIRECT($C26&amp;"!M23:M200")="W"),1,0))-SUM(D26:O26))</f>
        <v/>
      </c>
      <c r="Q26" s="237" t="str">
        <f t="array" aca="1" ref="Q26" ca="1">IF($C26="","",SUM(IF((INDIRECT($C26&amp;"!J23:J200")=$D$1)*(INDIRECT($C26&amp;"!I23:I200")="H")*(INDIRECT($C26&amp;"!M23:M200")="D")*(INDIRECT($C26&amp;"!K23:K200")=VALUE(LEFT(Q$5,1)))*(INDIRECT($C26&amp;"!L23:L200")=VALUE(RIGHT(Q$5,1))),1,0)))</f>
        <v/>
      </c>
      <c r="R26" s="236" t="str">
        <f t="array" aca="1" ref="R26" ca="1">IF($C26="","",SUM(IF((INDIRECT($C26&amp;"!J23:J200")=$D$1)*(INDIRECT($C26&amp;"!I23:I200")="H")*(INDIRECT($C26&amp;"!M23:M200")="D")*(INDIRECT($C26&amp;"!K23:K200")=VALUE(LEFT(R$5,1)))*(INDIRECT($C26&amp;"!L23:L200")=VALUE(RIGHT(R$5,1))),1,0)))</f>
        <v/>
      </c>
      <c r="S26" s="236" t="str">
        <f t="array" aca="1" ref="S26" ca="1">IF($C26="","",SUM(IF((INDIRECT($C26&amp;"!J23:J200")=$D$1)*(INDIRECT($C26&amp;"!I23:I200")="H")*(INDIRECT($C26&amp;"!M23:M200")="D")*(INDIRECT($C26&amp;"!K23:K200")=VALUE(LEFT(S$5,1)))*(INDIRECT($C26&amp;"!L23:L200")=VALUE(RIGHT(S$5,1))),1,0)))</f>
        <v/>
      </c>
      <c r="T26" s="236" t="str">
        <f t="array" aca="1" ref="T26" ca="1">IF($C26="","",SUM(IF((INDIRECT($C26&amp;"!J23:J200")=$D$1)*(INDIRECT($C26&amp;"!I23:I200")="H")*(INDIRECT($C26&amp;"!M23:M200")="D")*(INDIRECT($C26&amp;"!K23:K200")=VALUE(LEFT(T$5,1)))*(INDIRECT($C26&amp;"!L23:L200")=VALUE(RIGHT(T$5,1))),1,0)))</f>
        <v/>
      </c>
      <c r="U26" s="238" t="str">
        <f t="array" aca="1" ref="U26" ca="1">IF($C26="","",SUM(IF((INDIRECT($C26&amp;"!J23:J200")=$D$1)*(INDIRECT($C26&amp;"!I23:I200")="H")*(INDIRECT($C26&amp;"!M23:M200")="D"),1,0))-SUM(Q26:T26))</f>
        <v/>
      </c>
      <c r="V26" s="237" t="str">
        <f t="array" aca="1" ref="V26" ca="1">IF($C26="","",SUM(IF((INDIRECT($C26&amp;"!J23:J200")=$D$1)*(INDIRECT($C26&amp;"!I23:I200")="H")*(INDIRECT($C26&amp;"!M23:M200")="L")*(INDIRECT($C26&amp;"!K23:K200")=VALUE(LEFT(V$5,1)))*(INDIRECT($C26&amp;"!L23:L200")=VALUE(RIGHT(V$5,1))),1,0)))</f>
        <v/>
      </c>
      <c r="W26" s="236" t="str">
        <f t="array" aca="1" ref="W26" ca="1">IF($C26="","",SUM(IF((INDIRECT($C26&amp;"!J23:J200")=$D$1)*(INDIRECT($C26&amp;"!I23:I200")="H")*(INDIRECT($C26&amp;"!M23:M200")="L")*(INDIRECT($C26&amp;"!K23:K200")=VALUE(LEFT(W$5,1)))*(INDIRECT($C26&amp;"!L23:L200")=VALUE(RIGHT(W$5,1))),1,0)))</f>
        <v/>
      </c>
      <c r="X26" s="236" t="str">
        <f t="array" aca="1" ref="X26" ca="1">IF($C26="","",SUM(IF((INDIRECT($C26&amp;"!J23:J200")=$D$1)*(INDIRECT($C26&amp;"!I23:I200")="H")*(INDIRECT($C26&amp;"!M23:M200")="L")*(INDIRECT($C26&amp;"!K23:K200")=VALUE(LEFT(X$5,1)))*(INDIRECT($C26&amp;"!L23:L200")=VALUE(RIGHT(X$5,1))),1,0)))</f>
        <v/>
      </c>
      <c r="Y26" s="236" t="str">
        <f t="array" aca="1" ref="Y26" ca="1">IF($C26="","",SUM(IF((INDIRECT($C26&amp;"!J23:J200")=$D$1)*(INDIRECT($C26&amp;"!I23:I200")="H")*(INDIRECT($C26&amp;"!M23:M200")="L")*(INDIRECT($C26&amp;"!K23:K200")=VALUE(LEFT(Y$5,1)))*(INDIRECT($C26&amp;"!L23:L200")=VALUE(RIGHT(Y$5,1))),1,0)))</f>
        <v/>
      </c>
      <c r="Z26" s="236" t="str">
        <f t="array" aca="1" ref="Z26" ca="1">IF($C26="","",SUM(IF((INDIRECT($C26&amp;"!J23:J200")=$D$1)*(INDIRECT($C26&amp;"!I23:I200")="H")*(INDIRECT($C26&amp;"!M23:M200")="L")*(INDIRECT($C26&amp;"!K23:K200")=VALUE(LEFT(Z$5,1)))*(INDIRECT($C26&amp;"!L23:L200")=VALUE(RIGHT(Z$5,1))),1,0)))</f>
        <v/>
      </c>
      <c r="AA26" s="236" t="str">
        <f t="array" aca="1" ref="AA26" ca="1">IF($C26="","",SUM(IF((INDIRECT($C26&amp;"!J23:J200")=$D$1)*(INDIRECT($C26&amp;"!I23:I200")="H")*(INDIRECT($C26&amp;"!M23:M200")="L")*(INDIRECT($C26&amp;"!K23:K200")=VALUE(LEFT(AA$5,1)))*(INDIRECT($C26&amp;"!L23:L200")=VALUE(RIGHT(AA$5,1))),1,0)))</f>
        <v/>
      </c>
      <c r="AB26" s="236" t="str">
        <f t="array" aca="1" ref="AB26" ca="1">IF($C26="","",SUM(IF((INDIRECT($C26&amp;"!J23:J200")=$D$1)*(INDIRECT($C26&amp;"!I23:I200")="H")*(INDIRECT($C26&amp;"!M23:M200")="L")*(INDIRECT($C26&amp;"!K23:K200")=VALUE(LEFT(AB$5,1)))*(INDIRECT($C26&amp;"!L23:L200")=VALUE(RIGHT(AB$5,1))),1,0)))</f>
        <v/>
      </c>
      <c r="AC26" s="236" t="str">
        <f t="array" aca="1" ref="AC26" ca="1">IF($C26="","",SUM(IF((INDIRECT($C26&amp;"!J23:J200")=$D$1)*(INDIRECT($C26&amp;"!I23:I200")="H")*(INDIRECT($C26&amp;"!M23:M200")="L")*(INDIRECT($C26&amp;"!K23:K200")=VALUE(LEFT(AC$5,1)))*(INDIRECT($C26&amp;"!L23:L200")=VALUE(RIGHT(AC$5,1))),1,0)))</f>
        <v/>
      </c>
      <c r="AD26" s="236" t="str">
        <f t="array" aca="1" ref="AD26" ca="1">IF($C26="","",SUM(IF((INDIRECT($C26&amp;"!J23:J200")=$D$1)*(INDIRECT($C26&amp;"!I23:I200")="H")*(INDIRECT($C26&amp;"!M23:M200")="L")*(INDIRECT($C26&amp;"!K23:K200")=VALUE(LEFT(AD$5,1)))*(INDIRECT($C26&amp;"!L23:L200")=VALUE(RIGHT(AD$5,1))),1,0)))</f>
        <v/>
      </c>
      <c r="AE26" s="236" t="str">
        <f t="array" aca="1" ref="AE26" ca="1">IF($C26="","",SUM(IF((INDIRECT($C26&amp;"!J23:J200")=$D$1)*(INDIRECT($C26&amp;"!I23:I200")="H")*(INDIRECT($C26&amp;"!M23:M200")="L")*(INDIRECT($C26&amp;"!K23:K200")=VALUE(LEFT(AE$5,1)))*(INDIRECT($C26&amp;"!L23:L200")=VALUE(RIGHT(AE$5,1))),1,0)))</f>
        <v/>
      </c>
      <c r="AF26" s="236" t="str">
        <f t="array" aca="1" ref="AF26" ca="1">IF($C26="","",SUM(IF((INDIRECT($C26&amp;"!J23:J200")=$D$1)*(INDIRECT($C26&amp;"!I23:I200")="H")*(INDIRECT($C26&amp;"!M23:M200")="L")*(INDIRECT($C26&amp;"!K23:K200")=VALUE(LEFT(AF$5,1)))*(INDIRECT($C26&amp;"!L23:L200")=VALUE(RIGHT(AF$5,1))),1,0)))</f>
        <v/>
      </c>
      <c r="AG26" s="236" t="str">
        <f t="array" aca="1" ref="AG26" ca="1">IF($C26="","",SUM(IF((INDIRECT($C26&amp;"!J23:J200")=$D$1)*(INDIRECT($C26&amp;"!I23:I200")="H")*(INDIRECT($C26&amp;"!M23:M200")="L")*(INDIRECT($C26&amp;"!K23:K200")=VALUE(LEFT(AG$5,1)))*(INDIRECT($C26&amp;"!L23:L200")=VALUE(RIGHT(AG$5,1))),1,0)))</f>
        <v/>
      </c>
      <c r="AH26" s="238" t="str">
        <f t="array" aca="1" ref="AH26" ca="1">IF($C26="","",SUM(IF((INDIRECT($C26&amp;"!J23:J200")=$D$1)*(INDIRECT($C26&amp;"!I23:I200")="H")*(INDIRECT($C26&amp;"!M23:M200")="L"),1,0))-SUM(V26:AG26))</f>
        <v/>
      </c>
    </row>
    <row r="27" spans="1:34" hidden="1">
      <c r="A27" s="236">
        <v>22</v>
      </c>
      <c r="B27" s="233" t="str">
        <f>IF($A27&gt;$D$3,"",VLOOKUP($A27,Table!$A$9:$C$32,2,FALSE))</f>
        <v/>
      </c>
      <c r="C27" s="233" t="str">
        <f>IF($A27&gt;$D$3,"",VLOOKUP($A27,Table!$A$9:$C$32,3,FALSE))</f>
        <v/>
      </c>
      <c r="D27" s="237" t="str">
        <f t="array" aca="1" ref="D27" ca="1">IF($C27="","",SUM(IF((INDIRECT($C27&amp;"!J23:J200")=$D$1)*(INDIRECT($C27&amp;"!I23:I200")="H")*(INDIRECT($C27&amp;"!M23:M200")="W")*(INDIRECT($C27&amp;"!K23:K200")=VALUE(LEFT(D$5,1)))*(INDIRECT($C27&amp;"!L23:L200")=VALUE(RIGHT(D$5,1))),1,0)))</f>
        <v/>
      </c>
      <c r="E27" s="236" t="str">
        <f t="array" aca="1" ref="E27" ca="1">IF($C27="","",SUM(IF((INDIRECT($C27&amp;"!J23:J200")=$D$1)*(INDIRECT($C27&amp;"!I23:I200")="H")*(INDIRECT($C27&amp;"!M23:M200")="W")*(INDIRECT($C27&amp;"!K23:K200")=VALUE(LEFT(E$5,1)))*(INDIRECT($C27&amp;"!L23:L200")=VALUE(RIGHT(E$5,1))),1,0)))</f>
        <v/>
      </c>
      <c r="F27" s="236" t="str">
        <f t="array" aca="1" ref="F27" ca="1">IF($C27="","",SUM(IF((INDIRECT($C27&amp;"!J23:J200")=$D$1)*(INDIRECT($C27&amp;"!I23:I200")="H")*(INDIRECT($C27&amp;"!M23:M200")="W")*(INDIRECT($C27&amp;"!K23:K200")=VALUE(LEFT(F$5,1)))*(INDIRECT($C27&amp;"!L23:L200")=VALUE(RIGHT(F$5,1))),1,0)))</f>
        <v/>
      </c>
      <c r="G27" s="236" t="str">
        <f t="array" aca="1" ref="G27" ca="1">IF($C27="","",SUM(IF((INDIRECT($C27&amp;"!J23:J200")=$D$1)*(INDIRECT($C27&amp;"!I23:I200")="H")*(INDIRECT($C27&amp;"!M23:M200")="W")*(INDIRECT($C27&amp;"!K23:K200")=VALUE(LEFT(G$5,1)))*(INDIRECT($C27&amp;"!L23:L200")=VALUE(RIGHT(G$5,1))),1,0)))</f>
        <v/>
      </c>
      <c r="H27" s="236" t="str">
        <f t="array" aca="1" ref="H27" ca="1">IF($C27="","",SUM(IF((INDIRECT($C27&amp;"!J23:J200")=$D$1)*(INDIRECT($C27&amp;"!I23:I200")="H")*(INDIRECT($C27&amp;"!M23:M200")="W")*(INDIRECT($C27&amp;"!K23:K200")=VALUE(LEFT(H$5,1)))*(INDIRECT($C27&amp;"!L23:L200")=VALUE(RIGHT(H$5,1))),1,0)))</f>
        <v/>
      </c>
      <c r="I27" s="236" t="str">
        <f t="array" aca="1" ref="I27" ca="1">IF($C27="","",SUM(IF((INDIRECT($C27&amp;"!J23:J200")=$D$1)*(INDIRECT($C27&amp;"!I23:I200")="H")*(INDIRECT($C27&amp;"!M23:M200")="W")*(INDIRECT($C27&amp;"!K23:K200")=VALUE(LEFT(I$5,1)))*(INDIRECT($C27&amp;"!L23:L200")=VALUE(RIGHT(I$5,1))),1,0)))</f>
        <v/>
      </c>
      <c r="J27" s="236" t="str">
        <f t="array" aca="1" ref="J27" ca="1">IF($C27="","",SUM(IF((INDIRECT($C27&amp;"!J23:J200")=$D$1)*(INDIRECT($C27&amp;"!I23:I200")="H")*(INDIRECT($C27&amp;"!M23:M200")="W")*(INDIRECT($C27&amp;"!K23:K200")=VALUE(LEFT(J$5,1)))*(INDIRECT($C27&amp;"!L23:L200")=VALUE(RIGHT(J$5,1))),1,0)))</f>
        <v/>
      </c>
      <c r="K27" s="236" t="str">
        <f t="array" aca="1" ref="K27" ca="1">IF($C27="","",SUM(IF((INDIRECT($C27&amp;"!J23:J200")=$D$1)*(INDIRECT($C27&amp;"!I23:I200")="H")*(INDIRECT($C27&amp;"!M23:M200")="W")*(INDIRECT($C27&amp;"!K23:K200")=VALUE(LEFT(K$5,1)))*(INDIRECT($C27&amp;"!L23:L200")=VALUE(RIGHT(K$5,1))),1,0)))</f>
        <v/>
      </c>
      <c r="L27" s="236" t="str">
        <f t="array" aca="1" ref="L27" ca="1">IF($C27="","",SUM(IF((INDIRECT($C27&amp;"!J23:J200")=$D$1)*(INDIRECT($C27&amp;"!I23:I200")="H")*(INDIRECT($C27&amp;"!M23:M200")="W")*(INDIRECT($C27&amp;"!K23:K200")=VALUE(LEFT(L$5,1)))*(INDIRECT($C27&amp;"!L23:L200")=VALUE(RIGHT(L$5,1))),1,0)))</f>
        <v/>
      </c>
      <c r="M27" s="236" t="str">
        <f t="array" aca="1" ref="M27" ca="1">IF($C27="","",SUM(IF((INDIRECT($C27&amp;"!J23:J200")=$D$1)*(INDIRECT($C27&amp;"!I23:I200")="H")*(INDIRECT($C27&amp;"!M23:M200")="W")*(INDIRECT($C27&amp;"!K23:K200")=VALUE(LEFT(M$5,1)))*(INDIRECT($C27&amp;"!L23:L200")=VALUE(RIGHT(M$5,1))),1,0)))</f>
        <v/>
      </c>
      <c r="N27" s="236" t="str">
        <f t="array" aca="1" ref="N27" ca="1">IF($C27="","",SUM(IF((INDIRECT($C27&amp;"!J23:J200")=$D$1)*(INDIRECT($C27&amp;"!I23:I200")="H")*(INDIRECT($C27&amp;"!M23:M200")="W")*(INDIRECT($C27&amp;"!K23:K200")=VALUE(LEFT(N$5,1)))*(INDIRECT($C27&amp;"!L23:L200")=VALUE(RIGHT(N$5,1))),1,0)))</f>
        <v/>
      </c>
      <c r="O27" s="236" t="str">
        <f t="array" aca="1" ref="O27" ca="1">IF($C27="","",SUM(IF((INDIRECT($C27&amp;"!J23:J200")=$D$1)*(INDIRECT($C27&amp;"!I23:I200")="H")*(INDIRECT($C27&amp;"!M23:M200")="W")*(INDIRECT($C27&amp;"!K23:K200")=VALUE(LEFT(O$5,1)))*(INDIRECT($C27&amp;"!L23:L200")=VALUE(RIGHT(O$5,1))),1,0)))</f>
        <v/>
      </c>
      <c r="P27" s="238" t="str">
        <f t="array" aca="1" ref="P27" ca="1">IF($C27="","",SUM(IF((INDIRECT($C27&amp;"!J23:J200")=$D$1)*(INDIRECT($C27&amp;"!I23:I200")="H")*(INDIRECT($C27&amp;"!M23:M200")="W"),1,0))-SUM(D27:O27))</f>
        <v/>
      </c>
      <c r="Q27" s="237" t="str">
        <f t="array" aca="1" ref="Q27" ca="1">IF($C27="","",SUM(IF((INDIRECT($C27&amp;"!J23:J200")=$D$1)*(INDIRECT($C27&amp;"!I23:I200")="H")*(INDIRECT($C27&amp;"!M23:M200")="D")*(INDIRECT($C27&amp;"!K23:K200")=VALUE(LEFT(Q$5,1)))*(INDIRECT($C27&amp;"!L23:L200")=VALUE(RIGHT(Q$5,1))),1,0)))</f>
        <v/>
      </c>
      <c r="R27" s="236" t="str">
        <f t="array" aca="1" ref="R27" ca="1">IF($C27="","",SUM(IF((INDIRECT($C27&amp;"!J23:J200")=$D$1)*(INDIRECT($C27&amp;"!I23:I200")="H")*(INDIRECT($C27&amp;"!M23:M200")="D")*(INDIRECT($C27&amp;"!K23:K200")=VALUE(LEFT(R$5,1)))*(INDIRECT($C27&amp;"!L23:L200")=VALUE(RIGHT(R$5,1))),1,0)))</f>
        <v/>
      </c>
      <c r="S27" s="236" t="str">
        <f t="array" aca="1" ref="S27" ca="1">IF($C27="","",SUM(IF((INDIRECT($C27&amp;"!J23:J200")=$D$1)*(INDIRECT($C27&amp;"!I23:I200")="H")*(INDIRECT($C27&amp;"!M23:M200")="D")*(INDIRECT($C27&amp;"!K23:K200")=VALUE(LEFT(S$5,1)))*(INDIRECT($C27&amp;"!L23:L200")=VALUE(RIGHT(S$5,1))),1,0)))</f>
        <v/>
      </c>
      <c r="T27" s="236" t="str">
        <f t="array" aca="1" ref="T27" ca="1">IF($C27="","",SUM(IF((INDIRECT($C27&amp;"!J23:J200")=$D$1)*(INDIRECT($C27&amp;"!I23:I200")="H")*(INDIRECT($C27&amp;"!M23:M200")="D")*(INDIRECT($C27&amp;"!K23:K200")=VALUE(LEFT(T$5,1)))*(INDIRECT($C27&amp;"!L23:L200")=VALUE(RIGHT(T$5,1))),1,0)))</f>
        <v/>
      </c>
      <c r="U27" s="238" t="str">
        <f t="array" aca="1" ref="U27" ca="1">IF($C27="","",SUM(IF((INDIRECT($C27&amp;"!J23:J200")=$D$1)*(INDIRECT($C27&amp;"!I23:I200")="H")*(INDIRECT($C27&amp;"!M23:M200")="D"),1,0))-SUM(Q27:T27))</f>
        <v/>
      </c>
      <c r="V27" s="237" t="str">
        <f t="array" aca="1" ref="V27" ca="1">IF($C27="","",SUM(IF((INDIRECT($C27&amp;"!J23:J200")=$D$1)*(INDIRECT($C27&amp;"!I23:I200")="H")*(INDIRECT($C27&amp;"!M23:M200")="L")*(INDIRECT($C27&amp;"!K23:K200")=VALUE(LEFT(V$5,1)))*(INDIRECT($C27&amp;"!L23:L200")=VALUE(RIGHT(V$5,1))),1,0)))</f>
        <v/>
      </c>
      <c r="W27" s="236" t="str">
        <f t="array" aca="1" ref="W27" ca="1">IF($C27="","",SUM(IF((INDIRECT($C27&amp;"!J23:J200")=$D$1)*(INDIRECT($C27&amp;"!I23:I200")="H")*(INDIRECT($C27&amp;"!M23:M200")="L")*(INDIRECT($C27&amp;"!K23:K200")=VALUE(LEFT(W$5,1)))*(INDIRECT($C27&amp;"!L23:L200")=VALUE(RIGHT(W$5,1))),1,0)))</f>
        <v/>
      </c>
      <c r="X27" s="236" t="str">
        <f t="array" aca="1" ref="X27" ca="1">IF($C27="","",SUM(IF((INDIRECT($C27&amp;"!J23:J200")=$D$1)*(INDIRECT($C27&amp;"!I23:I200")="H")*(INDIRECT($C27&amp;"!M23:M200")="L")*(INDIRECT($C27&amp;"!K23:K200")=VALUE(LEFT(X$5,1)))*(INDIRECT($C27&amp;"!L23:L200")=VALUE(RIGHT(X$5,1))),1,0)))</f>
        <v/>
      </c>
      <c r="Y27" s="236" t="str">
        <f t="array" aca="1" ref="Y27" ca="1">IF($C27="","",SUM(IF((INDIRECT($C27&amp;"!J23:J200")=$D$1)*(INDIRECT($C27&amp;"!I23:I200")="H")*(INDIRECT($C27&amp;"!M23:M200")="L")*(INDIRECT($C27&amp;"!K23:K200")=VALUE(LEFT(Y$5,1)))*(INDIRECT($C27&amp;"!L23:L200")=VALUE(RIGHT(Y$5,1))),1,0)))</f>
        <v/>
      </c>
      <c r="Z27" s="236" t="str">
        <f t="array" aca="1" ref="Z27" ca="1">IF($C27="","",SUM(IF((INDIRECT($C27&amp;"!J23:J200")=$D$1)*(INDIRECT($C27&amp;"!I23:I200")="H")*(INDIRECT($C27&amp;"!M23:M200")="L")*(INDIRECT($C27&amp;"!K23:K200")=VALUE(LEFT(Z$5,1)))*(INDIRECT($C27&amp;"!L23:L200")=VALUE(RIGHT(Z$5,1))),1,0)))</f>
        <v/>
      </c>
      <c r="AA27" s="236" t="str">
        <f t="array" aca="1" ref="AA27" ca="1">IF($C27="","",SUM(IF((INDIRECT($C27&amp;"!J23:J200")=$D$1)*(INDIRECT($C27&amp;"!I23:I200")="H")*(INDIRECT($C27&amp;"!M23:M200")="L")*(INDIRECT($C27&amp;"!K23:K200")=VALUE(LEFT(AA$5,1)))*(INDIRECT($C27&amp;"!L23:L200")=VALUE(RIGHT(AA$5,1))),1,0)))</f>
        <v/>
      </c>
      <c r="AB27" s="236" t="str">
        <f t="array" aca="1" ref="AB27" ca="1">IF($C27="","",SUM(IF((INDIRECT($C27&amp;"!J23:J200")=$D$1)*(INDIRECT($C27&amp;"!I23:I200")="H")*(INDIRECT($C27&amp;"!M23:M200")="L")*(INDIRECT($C27&amp;"!K23:K200")=VALUE(LEFT(AB$5,1)))*(INDIRECT($C27&amp;"!L23:L200")=VALUE(RIGHT(AB$5,1))),1,0)))</f>
        <v/>
      </c>
      <c r="AC27" s="236" t="str">
        <f t="array" aca="1" ref="AC27" ca="1">IF($C27="","",SUM(IF((INDIRECT($C27&amp;"!J23:J200")=$D$1)*(INDIRECT($C27&amp;"!I23:I200")="H")*(INDIRECT($C27&amp;"!M23:M200")="L")*(INDIRECT($C27&amp;"!K23:K200")=VALUE(LEFT(AC$5,1)))*(INDIRECT($C27&amp;"!L23:L200")=VALUE(RIGHT(AC$5,1))),1,0)))</f>
        <v/>
      </c>
      <c r="AD27" s="236" t="str">
        <f t="array" aca="1" ref="AD27" ca="1">IF($C27="","",SUM(IF((INDIRECT($C27&amp;"!J23:J200")=$D$1)*(INDIRECT($C27&amp;"!I23:I200")="H")*(INDIRECT($C27&amp;"!M23:M200")="L")*(INDIRECT($C27&amp;"!K23:K200")=VALUE(LEFT(AD$5,1)))*(INDIRECT($C27&amp;"!L23:L200")=VALUE(RIGHT(AD$5,1))),1,0)))</f>
        <v/>
      </c>
      <c r="AE27" s="236" t="str">
        <f t="array" aca="1" ref="AE27" ca="1">IF($C27="","",SUM(IF((INDIRECT($C27&amp;"!J23:J200")=$D$1)*(INDIRECT($C27&amp;"!I23:I200")="H")*(INDIRECT($C27&amp;"!M23:M200")="L")*(INDIRECT($C27&amp;"!K23:K200")=VALUE(LEFT(AE$5,1)))*(INDIRECT($C27&amp;"!L23:L200")=VALUE(RIGHT(AE$5,1))),1,0)))</f>
        <v/>
      </c>
      <c r="AF27" s="236" t="str">
        <f t="array" aca="1" ref="AF27" ca="1">IF($C27="","",SUM(IF((INDIRECT($C27&amp;"!J23:J200")=$D$1)*(INDIRECT($C27&amp;"!I23:I200")="H")*(INDIRECT($C27&amp;"!M23:M200")="L")*(INDIRECT($C27&amp;"!K23:K200")=VALUE(LEFT(AF$5,1)))*(INDIRECT($C27&amp;"!L23:L200")=VALUE(RIGHT(AF$5,1))),1,0)))</f>
        <v/>
      </c>
      <c r="AG27" s="236" t="str">
        <f t="array" aca="1" ref="AG27" ca="1">IF($C27="","",SUM(IF((INDIRECT($C27&amp;"!J23:J200")=$D$1)*(INDIRECT($C27&amp;"!I23:I200")="H")*(INDIRECT($C27&amp;"!M23:M200")="L")*(INDIRECT($C27&amp;"!K23:K200")=VALUE(LEFT(AG$5,1)))*(INDIRECT($C27&amp;"!L23:L200")=VALUE(RIGHT(AG$5,1))),1,0)))</f>
        <v/>
      </c>
      <c r="AH27" s="238" t="str">
        <f t="array" aca="1" ref="AH27" ca="1">IF($C27="","",SUM(IF((INDIRECT($C27&amp;"!J23:J200")=$D$1)*(INDIRECT($C27&amp;"!I23:I200")="H")*(INDIRECT($C27&amp;"!M23:M200")="L"),1,0))-SUM(V27:AG27))</f>
        <v/>
      </c>
    </row>
    <row r="28" spans="1:34" hidden="1">
      <c r="A28" s="236">
        <v>23</v>
      </c>
      <c r="B28" s="233" t="str">
        <f>IF($A28&gt;$D$3,"",VLOOKUP($A28,Table!$A$9:$C$32,2,FALSE))</f>
        <v/>
      </c>
      <c r="C28" s="233" t="str">
        <f>IF($A28&gt;$D$3,"",VLOOKUP($A28,Table!$A$9:$C$32,3,FALSE))</f>
        <v/>
      </c>
      <c r="D28" s="237" t="str">
        <f t="array" aca="1" ref="D28" ca="1">IF($C28="","",SUM(IF((INDIRECT($C28&amp;"!J23:J200")=$D$1)*(INDIRECT($C28&amp;"!I23:I200")="H")*(INDIRECT($C28&amp;"!M23:M200")="W")*(INDIRECT($C28&amp;"!K23:K200")=VALUE(LEFT(D$5,1)))*(INDIRECT($C28&amp;"!L23:L200")=VALUE(RIGHT(D$5,1))),1,0)))</f>
        <v/>
      </c>
      <c r="E28" s="236" t="str">
        <f t="array" aca="1" ref="E28" ca="1">IF($C28="","",SUM(IF((INDIRECT($C28&amp;"!J23:J200")=$D$1)*(INDIRECT($C28&amp;"!I23:I200")="H")*(INDIRECT($C28&amp;"!M23:M200")="W")*(INDIRECT($C28&amp;"!K23:K200")=VALUE(LEFT(E$5,1)))*(INDIRECT($C28&amp;"!L23:L200")=VALUE(RIGHT(E$5,1))),1,0)))</f>
        <v/>
      </c>
      <c r="F28" s="236" t="str">
        <f t="array" aca="1" ref="F28" ca="1">IF($C28="","",SUM(IF((INDIRECT($C28&amp;"!J23:J200")=$D$1)*(INDIRECT($C28&amp;"!I23:I200")="H")*(INDIRECT($C28&amp;"!M23:M200")="W")*(INDIRECT($C28&amp;"!K23:K200")=VALUE(LEFT(F$5,1)))*(INDIRECT($C28&amp;"!L23:L200")=VALUE(RIGHT(F$5,1))),1,0)))</f>
        <v/>
      </c>
      <c r="G28" s="236" t="str">
        <f t="array" aca="1" ref="G28" ca="1">IF($C28="","",SUM(IF((INDIRECT($C28&amp;"!J23:J200")=$D$1)*(INDIRECT($C28&amp;"!I23:I200")="H")*(INDIRECT($C28&amp;"!M23:M200")="W")*(INDIRECT($C28&amp;"!K23:K200")=VALUE(LEFT(G$5,1)))*(INDIRECT($C28&amp;"!L23:L200")=VALUE(RIGHT(G$5,1))),1,0)))</f>
        <v/>
      </c>
      <c r="H28" s="236" t="str">
        <f t="array" aca="1" ref="H28" ca="1">IF($C28="","",SUM(IF((INDIRECT($C28&amp;"!J23:J200")=$D$1)*(INDIRECT($C28&amp;"!I23:I200")="H")*(INDIRECT($C28&amp;"!M23:M200")="W")*(INDIRECT($C28&amp;"!K23:K200")=VALUE(LEFT(H$5,1)))*(INDIRECT($C28&amp;"!L23:L200")=VALUE(RIGHT(H$5,1))),1,0)))</f>
        <v/>
      </c>
      <c r="I28" s="236" t="str">
        <f t="array" aca="1" ref="I28" ca="1">IF($C28="","",SUM(IF((INDIRECT($C28&amp;"!J23:J200")=$D$1)*(INDIRECT($C28&amp;"!I23:I200")="H")*(INDIRECT($C28&amp;"!M23:M200")="W")*(INDIRECT($C28&amp;"!K23:K200")=VALUE(LEFT(I$5,1)))*(INDIRECT($C28&amp;"!L23:L200")=VALUE(RIGHT(I$5,1))),1,0)))</f>
        <v/>
      </c>
      <c r="J28" s="236" t="str">
        <f t="array" aca="1" ref="J28" ca="1">IF($C28="","",SUM(IF((INDIRECT($C28&amp;"!J23:J200")=$D$1)*(INDIRECT($C28&amp;"!I23:I200")="H")*(INDIRECT($C28&amp;"!M23:M200")="W")*(INDIRECT($C28&amp;"!K23:K200")=VALUE(LEFT(J$5,1)))*(INDIRECT($C28&amp;"!L23:L200")=VALUE(RIGHT(J$5,1))),1,0)))</f>
        <v/>
      </c>
      <c r="K28" s="236" t="str">
        <f t="array" aca="1" ref="K28" ca="1">IF($C28="","",SUM(IF((INDIRECT($C28&amp;"!J23:J200")=$D$1)*(INDIRECT($C28&amp;"!I23:I200")="H")*(INDIRECT($C28&amp;"!M23:M200")="W")*(INDIRECT($C28&amp;"!K23:K200")=VALUE(LEFT(K$5,1)))*(INDIRECT($C28&amp;"!L23:L200")=VALUE(RIGHT(K$5,1))),1,0)))</f>
        <v/>
      </c>
      <c r="L28" s="236" t="str">
        <f t="array" aca="1" ref="L28" ca="1">IF($C28="","",SUM(IF((INDIRECT($C28&amp;"!J23:J200")=$D$1)*(INDIRECT($C28&amp;"!I23:I200")="H")*(INDIRECT($C28&amp;"!M23:M200")="W")*(INDIRECT($C28&amp;"!K23:K200")=VALUE(LEFT(L$5,1)))*(INDIRECT($C28&amp;"!L23:L200")=VALUE(RIGHT(L$5,1))),1,0)))</f>
        <v/>
      </c>
      <c r="M28" s="236" t="str">
        <f t="array" aca="1" ref="M28" ca="1">IF($C28="","",SUM(IF((INDIRECT($C28&amp;"!J23:J200")=$D$1)*(INDIRECT($C28&amp;"!I23:I200")="H")*(INDIRECT($C28&amp;"!M23:M200")="W")*(INDIRECT($C28&amp;"!K23:K200")=VALUE(LEFT(M$5,1)))*(INDIRECT($C28&amp;"!L23:L200")=VALUE(RIGHT(M$5,1))),1,0)))</f>
        <v/>
      </c>
      <c r="N28" s="236" t="str">
        <f t="array" aca="1" ref="N28" ca="1">IF($C28="","",SUM(IF((INDIRECT($C28&amp;"!J23:J200")=$D$1)*(INDIRECT($C28&amp;"!I23:I200")="H")*(INDIRECT($C28&amp;"!M23:M200")="W")*(INDIRECT($C28&amp;"!K23:K200")=VALUE(LEFT(N$5,1)))*(INDIRECT($C28&amp;"!L23:L200")=VALUE(RIGHT(N$5,1))),1,0)))</f>
        <v/>
      </c>
      <c r="O28" s="236" t="str">
        <f t="array" aca="1" ref="O28" ca="1">IF($C28="","",SUM(IF((INDIRECT($C28&amp;"!J23:J200")=$D$1)*(INDIRECT($C28&amp;"!I23:I200")="H")*(INDIRECT($C28&amp;"!M23:M200")="W")*(INDIRECT($C28&amp;"!K23:K200")=VALUE(LEFT(O$5,1)))*(INDIRECT($C28&amp;"!L23:L200")=VALUE(RIGHT(O$5,1))),1,0)))</f>
        <v/>
      </c>
      <c r="P28" s="238" t="str">
        <f t="array" aca="1" ref="P28" ca="1">IF($C28="","",SUM(IF((INDIRECT($C28&amp;"!J23:J200")=$D$1)*(INDIRECT($C28&amp;"!I23:I200")="H")*(INDIRECT($C28&amp;"!M23:M200")="W"),1,0))-SUM(D28:O28))</f>
        <v/>
      </c>
      <c r="Q28" s="237" t="str">
        <f t="array" aca="1" ref="Q28" ca="1">IF($C28="","",SUM(IF((INDIRECT($C28&amp;"!J23:J200")=$D$1)*(INDIRECT($C28&amp;"!I23:I200")="H")*(INDIRECT($C28&amp;"!M23:M200")="D")*(INDIRECT($C28&amp;"!K23:K200")=VALUE(LEFT(Q$5,1)))*(INDIRECT($C28&amp;"!L23:L200")=VALUE(RIGHT(Q$5,1))),1,0)))</f>
        <v/>
      </c>
      <c r="R28" s="236" t="str">
        <f t="array" aca="1" ref="R28" ca="1">IF($C28="","",SUM(IF((INDIRECT($C28&amp;"!J23:J200")=$D$1)*(INDIRECT($C28&amp;"!I23:I200")="H")*(INDIRECT($C28&amp;"!M23:M200")="D")*(INDIRECT($C28&amp;"!K23:K200")=VALUE(LEFT(R$5,1)))*(INDIRECT($C28&amp;"!L23:L200")=VALUE(RIGHT(R$5,1))),1,0)))</f>
        <v/>
      </c>
      <c r="S28" s="236" t="str">
        <f t="array" aca="1" ref="S28" ca="1">IF($C28="","",SUM(IF((INDIRECT($C28&amp;"!J23:J200")=$D$1)*(INDIRECT($C28&amp;"!I23:I200")="H")*(INDIRECT($C28&amp;"!M23:M200")="D")*(INDIRECT($C28&amp;"!K23:K200")=VALUE(LEFT(S$5,1)))*(INDIRECT($C28&amp;"!L23:L200")=VALUE(RIGHT(S$5,1))),1,0)))</f>
        <v/>
      </c>
      <c r="T28" s="236" t="str">
        <f t="array" aca="1" ref="T28" ca="1">IF($C28="","",SUM(IF((INDIRECT($C28&amp;"!J23:J200")=$D$1)*(INDIRECT($C28&amp;"!I23:I200")="H")*(INDIRECT($C28&amp;"!M23:M200")="D")*(INDIRECT($C28&amp;"!K23:K200")=VALUE(LEFT(T$5,1)))*(INDIRECT($C28&amp;"!L23:L200")=VALUE(RIGHT(T$5,1))),1,0)))</f>
        <v/>
      </c>
      <c r="U28" s="238" t="str">
        <f t="array" aca="1" ref="U28" ca="1">IF($C28="","",SUM(IF((INDIRECT($C28&amp;"!J23:J200")=$D$1)*(INDIRECT($C28&amp;"!I23:I200")="H")*(INDIRECT($C28&amp;"!M23:M200")="D"),1,0))-SUM(Q28:T28))</f>
        <v/>
      </c>
      <c r="V28" s="237" t="str">
        <f t="array" aca="1" ref="V28" ca="1">IF($C28="","",SUM(IF((INDIRECT($C28&amp;"!J23:J200")=$D$1)*(INDIRECT($C28&amp;"!I23:I200")="H")*(INDIRECT($C28&amp;"!M23:M200")="L")*(INDIRECT($C28&amp;"!K23:K200")=VALUE(LEFT(V$5,1)))*(INDIRECT($C28&amp;"!L23:L200")=VALUE(RIGHT(V$5,1))),1,0)))</f>
        <v/>
      </c>
      <c r="W28" s="236" t="str">
        <f t="array" aca="1" ref="W28" ca="1">IF($C28="","",SUM(IF((INDIRECT($C28&amp;"!J23:J200")=$D$1)*(INDIRECT($C28&amp;"!I23:I200")="H")*(INDIRECT($C28&amp;"!M23:M200")="L")*(INDIRECT($C28&amp;"!K23:K200")=VALUE(LEFT(W$5,1)))*(INDIRECT($C28&amp;"!L23:L200")=VALUE(RIGHT(W$5,1))),1,0)))</f>
        <v/>
      </c>
      <c r="X28" s="236" t="str">
        <f t="array" aca="1" ref="X28" ca="1">IF($C28="","",SUM(IF((INDIRECT($C28&amp;"!J23:J200")=$D$1)*(INDIRECT($C28&amp;"!I23:I200")="H")*(INDIRECT($C28&amp;"!M23:M200")="L")*(INDIRECT($C28&amp;"!K23:K200")=VALUE(LEFT(X$5,1)))*(INDIRECT($C28&amp;"!L23:L200")=VALUE(RIGHT(X$5,1))),1,0)))</f>
        <v/>
      </c>
      <c r="Y28" s="236" t="str">
        <f t="array" aca="1" ref="Y28" ca="1">IF($C28="","",SUM(IF((INDIRECT($C28&amp;"!J23:J200")=$D$1)*(INDIRECT($C28&amp;"!I23:I200")="H")*(INDIRECT($C28&amp;"!M23:M200")="L")*(INDIRECT($C28&amp;"!K23:K200")=VALUE(LEFT(Y$5,1)))*(INDIRECT($C28&amp;"!L23:L200")=VALUE(RIGHT(Y$5,1))),1,0)))</f>
        <v/>
      </c>
      <c r="Z28" s="236" t="str">
        <f t="array" aca="1" ref="Z28" ca="1">IF($C28="","",SUM(IF((INDIRECT($C28&amp;"!J23:J200")=$D$1)*(INDIRECT($C28&amp;"!I23:I200")="H")*(INDIRECT($C28&amp;"!M23:M200")="L")*(INDIRECT($C28&amp;"!K23:K200")=VALUE(LEFT(Z$5,1)))*(INDIRECT($C28&amp;"!L23:L200")=VALUE(RIGHT(Z$5,1))),1,0)))</f>
        <v/>
      </c>
      <c r="AA28" s="236" t="str">
        <f t="array" aca="1" ref="AA28" ca="1">IF($C28="","",SUM(IF((INDIRECT($C28&amp;"!J23:J200")=$D$1)*(INDIRECT($C28&amp;"!I23:I200")="H")*(INDIRECT($C28&amp;"!M23:M200")="L")*(INDIRECT($C28&amp;"!K23:K200")=VALUE(LEFT(AA$5,1)))*(INDIRECT($C28&amp;"!L23:L200")=VALUE(RIGHT(AA$5,1))),1,0)))</f>
        <v/>
      </c>
      <c r="AB28" s="236" t="str">
        <f t="array" aca="1" ref="AB28" ca="1">IF($C28="","",SUM(IF((INDIRECT($C28&amp;"!J23:J200")=$D$1)*(INDIRECT($C28&amp;"!I23:I200")="H")*(INDIRECT($C28&amp;"!M23:M200")="L")*(INDIRECT($C28&amp;"!K23:K200")=VALUE(LEFT(AB$5,1)))*(INDIRECT($C28&amp;"!L23:L200")=VALUE(RIGHT(AB$5,1))),1,0)))</f>
        <v/>
      </c>
      <c r="AC28" s="236" t="str">
        <f t="array" aca="1" ref="AC28" ca="1">IF($C28="","",SUM(IF((INDIRECT($C28&amp;"!J23:J200")=$D$1)*(INDIRECT($C28&amp;"!I23:I200")="H")*(INDIRECT($C28&amp;"!M23:M200")="L")*(INDIRECT($C28&amp;"!K23:K200")=VALUE(LEFT(AC$5,1)))*(INDIRECT($C28&amp;"!L23:L200")=VALUE(RIGHT(AC$5,1))),1,0)))</f>
        <v/>
      </c>
      <c r="AD28" s="236" t="str">
        <f t="array" aca="1" ref="AD28" ca="1">IF($C28="","",SUM(IF((INDIRECT($C28&amp;"!J23:J200")=$D$1)*(INDIRECT($C28&amp;"!I23:I200")="H")*(INDIRECT($C28&amp;"!M23:M200")="L")*(INDIRECT($C28&amp;"!K23:K200")=VALUE(LEFT(AD$5,1)))*(INDIRECT($C28&amp;"!L23:L200")=VALUE(RIGHT(AD$5,1))),1,0)))</f>
        <v/>
      </c>
      <c r="AE28" s="236" t="str">
        <f t="array" aca="1" ref="AE28" ca="1">IF($C28="","",SUM(IF((INDIRECT($C28&amp;"!J23:J200")=$D$1)*(INDIRECT($C28&amp;"!I23:I200")="H")*(INDIRECT($C28&amp;"!M23:M200")="L")*(INDIRECT($C28&amp;"!K23:K200")=VALUE(LEFT(AE$5,1)))*(INDIRECT($C28&amp;"!L23:L200")=VALUE(RIGHT(AE$5,1))),1,0)))</f>
        <v/>
      </c>
      <c r="AF28" s="236" t="str">
        <f t="array" aca="1" ref="AF28" ca="1">IF($C28="","",SUM(IF((INDIRECT($C28&amp;"!J23:J200")=$D$1)*(INDIRECT($C28&amp;"!I23:I200")="H")*(INDIRECT($C28&amp;"!M23:M200")="L")*(INDIRECT($C28&amp;"!K23:K200")=VALUE(LEFT(AF$5,1)))*(INDIRECT($C28&amp;"!L23:L200")=VALUE(RIGHT(AF$5,1))),1,0)))</f>
        <v/>
      </c>
      <c r="AG28" s="236" t="str">
        <f t="array" aca="1" ref="AG28" ca="1">IF($C28="","",SUM(IF((INDIRECT($C28&amp;"!J23:J200")=$D$1)*(INDIRECT($C28&amp;"!I23:I200")="H")*(INDIRECT($C28&amp;"!M23:M200")="L")*(INDIRECT($C28&amp;"!K23:K200")=VALUE(LEFT(AG$5,1)))*(INDIRECT($C28&amp;"!L23:L200")=VALUE(RIGHT(AG$5,1))),1,0)))</f>
        <v/>
      </c>
      <c r="AH28" s="238" t="str">
        <f t="array" aca="1" ref="AH28" ca="1">IF($C28="","",SUM(IF((INDIRECT($C28&amp;"!J23:J200")=$D$1)*(INDIRECT($C28&amp;"!I23:I200")="H")*(INDIRECT($C28&amp;"!M23:M200")="L"),1,0))-SUM(V28:AG28))</f>
        <v/>
      </c>
    </row>
    <row r="29" spans="1:34" ht="13.5" hidden="1" thickBot="1">
      <c r="A29" s="236">
        <v>24</v>
      </c>
      <c r="B29" s="233" t="str">
        <f>IF($A29&gt;$D$3,"",VLOOKUP($A29,Table!$A$9:$C$32,2,FALSE))</f>
        <v/>
      </c>
      <c r="C29" s="233" t="str">
        <f>IF($A29&gt;$D$3,"",VLOOKUP($A29,Table!$A$9:$C$32,3,FALSE))</f>
        <v/>
      </c>
      <c r="D29" s="239" t="str">
        <f t="array" aca="1" ref="D29" ca="1">IF($C29="","",SUM(IF((INDIRECT($C29&amp;"!J23:J200")=$D$1)*(INDIRECT($C29&amp;"!I23:I200")="H")*(INDIRECT($C29&amp;"!M23:M200")="W")*(INDIRECT($C29&amp;"!K23:K200")=VALUE(LEFT(D$5,1)))*(INDIRECT($C29&amp;"!L23:L200")=VALUE(RIGHT(D$5,1))),1,0)))</f>
        <v/>
      </c>
      <c r="E29" s="240" t="str">
        <f t="array" aca="1" ref="E29" ca="1">IF($C29="","",SUM(IF((INDIRECT($C29&amp;"!J23:J200")=$D$1)*(INDIRECT($C29&amp;"!I23:I200")="H")*(INDIRECT($C29&amp;"!M23:M200")="W")*(INDIRECT($C29&amp;"!K23:K200")=VALUE(LEFT(E$5,1)))*(INDIRECT($C29&amp;"!L23:L200")=VALUE(RIGHT(E$5,1))),1,0)))</f>
        <v/>
      </c>
      <c r="F29" s="240" t="str">
        <f t="array" aca="1" ref="F29" ca="1">IF($C29="","",SUM(IF((INDIRECT($C29&amp;"!J23:J200")=$D$1)*(INDIRECT($C29&amp;"!I23:I200")="H")*(INDIRECT($C29&amp;"!M23:M200")="W")*(INDIRECT($C29&amp;"!K23:K200")=VALUE(LEFT(F$5,1)))*(INDIRECT($C29&amp;"!L23:L200")=VALUE(RIGHT(F$5,1))),1,0)))</f>
        <v/>
      </c>
      <c r="G29" s="240" t="str">
        <f t="array" aca="1" ref="G29" ca="1">IF($C29="","",SUM(IF((INDIRECT($C29&amp;"!J23:J200")=$D$1)*(INDIRECT($C29&amp;"!I23:I200")="H")*(INDIRECT($C29&amp;"!M23:M200")="W")*(INDIRECT($C29&amp;"!K23:K200")=VALUE(LEFT(G$5,1)))*(INDIRECT($C29&amp;"!L23:L200")=VALUE(RIGHT(G$5,1))),1,0)))</f>
        <v/>
      </c>
      <c r="H29" s="240" t="str">
        <f t="array" aca="1" ref="H29" ca="1">IF($C29="","",SUM(IF((INDIRECT($C29&amp;"!J23:J200")=$D$1)*(INDIRECT($C29&amp;"!I23:I200")="H")*(INDIRECT($C29&amp;"!M23:M200")="W")*(INDIRECT($C29&amp;"!K23:K200")=VALUE(LEFT(H$5,1)))*(INDIRECT($C29&amp;"!L23:L200")=VALUE(RIGHT(H$5,1))),1,0)))</f>
        <v/>
      </c>
      <c r="I29" s="240" t="str">
        <f t="array" aca="1" ref="I29" ca="1">IF($C29="","",SUM(IF((INDIRECT($C29&amp;"!J23:J200")=$D$1)*(INDIRECT($C29&amp;"!I23:I200")="H")*(INDIRECT($C29&amp;"!M23:M200")="W")*(INDIRECT($C29&amp;"!K23:K200")=VALUE(LEFT(I$5,1)))*(INDIRECT($C29&amp;"!L23:L200")=VALUE(RIGHT(I$5,1))),1,0)))</f>
        <v/>
      </c>
      <c r="J29" s="240" t="str">
        <f t="array" aca="1" ref="J29" ca="1">IF($C29="","",SUM(IF((INDIRECT($C29&amp;"!J23:J200")=$D$1)*(INDIRECT($C29&amp;"!I23:I200")="H")*(INDIRECT($C29&amp;"!M23:M200")="W")*(INDIRECT($C29&amp;"!K23:K200")=VALUE(LEFT(J$5,1)))*(INDIRECT($C29&amp;"!L23:L200")=VALUE(RIGHT(J$5,1))),1,0)))</f>
        <v/>
      </c>
      <c r="K29" s="240" t="str">
        <f t="array" aca="1" ref="K29" ca="1">IF($C29="","",SUM(IF((INDIRECT($C29&amp;"!J23:J200")=$D$1)*(INDIRECT($C29&amp;"!I23:I200")="H")*(INDIRECT($C29&amp;"!M23:M200")="W")*(INDIRECT($C29&amp;"!K23:K200")=VALUE(LEFT(K$5,1)))*(INDIRECT($C29&amp;"!L23:L200")=VALUE(RIGHT(K$5,1))),1,0)))</f>
        <v/>
      </c>
      <c r="L29" s="240" t="str">
        <f t="array" aca="1" ref="L29" ca="1">IF($C29="","",SUM(IF((INDIRECT($C29&amp;"!J23:J200")=$D$1)*(INDIRECT($C29&amp;"!I23:I200")="H")*(INDIRECT($C29&amp;"!M23:M200")="W")*(INDIRECT($C29&amp;"!K23:K200")=VALUE(LEFT(L$5,1)))*(INDIRECT($C29&amp;"!L23:L200")=VALUE(RIGHT(L$5,1))),1,0)))</f>
        <v/>
      </c>
      <c r="M29" s="240" t="str">
        <f t="array" aca="1" ref="M29" ca="1">IF($C29="","",SUM(IF((INDIRECT($C29&amp;"!J23:J200")=$D$1)*(INDIRECT($C29&amp;"!I23:I200")="H")*(INDIRECT($C29&amp;"!M23:M200")="W")*(INDIRECT($C29&amp;"!K23:K200")=VALUE(LEFT(M$5,1)))*(INDIRECT($C29&amp;"!L23:L200")=VALUE(RIGHT(M$5,1))),1,0)))</f>
        <v/>
      </c>
      <c r="N29" s="240" t="str">
        <f t="array" aca="1" ref="N29" ca="1">IF($C29="","",SUM(IF((INDIRECT($C29&amp;"!J23:J200")=$D$1)*(INDIRECT($C29&amp;"!I23:I200")="H")*(INDIRECT($C29&amp;"!M23:M200")="W")*(INDIRECT($C29&amp;"!K23:K200")=VALUE(LEFT(N$5,1)))*(INDIRECT($C29&amp;"!L23:L200")=VALUE(RIGHT(N$5,1))),1,0)))</f>
        <v/>
      </c>
      <c r="O29" s="240" t="str">
        <f t="array" aca="1" ref="O29" ca="1">IF($C29="","",SUM(IF((INDIRECT($C29&amp;"!J23:J200")=$D$1)*(INDIRECT($C29&amp;"!I23:I200")="H")*(INDIRECT($C29&amp;"!M23:M200")="W")*(INDIRECT($C29&amp;"!K23:K200")=VALUE(LEFT(O$5,1)))*(INDIRECT($C29&amp;"!L23:L200")=VALUE(RIGHT(O$5,1))),1,0)))</f>
        <v/>
      </c>
      <c r="P29" s="241" t="str">
        <f t="array" aca="1" ref="P29" ca="1">IF($C29="","",SUM(IF((INDIRECT($C29&amp;"!J23:J200")=$D$1)*(INDIRECT($C29&amp;"!I23:I200")="H")*(INDIRECT($C29&amp;"!M23:M200")="W"),1,0))-SUM(D29:O29))</f>
        <v/>
      </c>
      <c r="Q29" s="239" t="str">
        <f t="array" aca="1" ref="Q29" ca="1">IF($C29="","",SUM(IF((INDIRECT($C29&amp;"!J23:J200")=$D$1)*(INDIRECT($C29&amp;"!I23:I200")="H")*(INDIRECT($C29&amp;"!M23:M200")="D")*(INDIRECT($C29&amp;"!K23:K200")=VALUE(LEFT(Q$5,1)))*(INDIRECT($C29&amp;"!L23:L200")=VALUE(RIGHT(Q$5,1))),1,0)))</f>
        <v/>
      </c>
      <c r="R29" s="240" t="str">
        <f t="array" aca="1" ref="R29" ca="1">IF($C29="","",SUM(IF((INDIRECT($C29&amp;"!J23:J200")=$D$1)*(INDIRECT($C29&amp;"!I23:I200")="H")*(INDIRECT($C29&amp;"!M23:M200")="D")*(INDIRECT($C29&amp;"!K23:K200")=VALUE(LEFT(R$5,1)))*(INDIRECT($C29&amp;"!L23:L200")=VALUE(RIGHT(R$5,1))),1,0)))</f>
        <v/>
      </c>
      <c r="S29" s="240" t="str">
        <f t="array" aca="1" ref="S29" ca="1">IF($C29="","",SUM(IF((INDIRECT($C29&amp;"!J23:J200")=$D$1)*(INDIRECT($C29&amp;"!I23:I200")="H")*(INDIRECT($C29&amp;"!M23:M200")="D")*(INDIRECT($C29&amp;"!K23:K200")=VALUE(LEFT(S$5,1)))*(INDIRECT($C29&amp;"!L23:L200")=VALUE(RIGHT(S$5,1))),1,0)))</f>
        <v/>
      </c>
      <c r="T29" s="240" t="str">
        <f t="array" aca="1" ref="T29" ca="1">IF($C29="","",SUM(IF((INDIRECT($C29&amp;"!J23:J200")=$D$1)*(INDIRECT($C29&amp;"!I23:I200")="H")*(INDIRECT($C29&amp;"!M23:M200")="D")*(INDIRECT($C29&amp;"!K23:K200")=VALUE(LEFT(T$5,1)))*(INDIRECT($C29&amp;"!L23:L200")=VALUE(RIGHT(T$5,1))),1,0)))</f>
        <v/>
      </c>
      <c r="U29" s="241" t="str">
        <f t="array" aca="1" ref="U29" ca="1">IF($C29="","",SUM(IF((INDIRECT($C29&amp;"!J23:J200")=$D$1)*(INDIRECT($C29&amp;"!I23:I200")="H")*(INDIRECT($C29&amp;"!M23:M200")="D"),1,0))-SUM(Q29:T29))</f>
        <v/>
      </c>
      <c r="V29" s="239" t="str">
        <f t="array" aca="1" ref="V29" ca="1">IF($C29="","",SUM(IF((INDIRECT($C29&amp;"!J23:J200")=$D$1)*(INDIRECT($C29&amp;"!I23:I200")="H")*(INDIRECT($C29&amp;"!M23:M200")="L")*(INDIRECT($C29&amp;"!K23:K200")=VALUE(LEFT(V$5,1)))*(INDIRECT($C29&amp;"!L23:L200")=VALUE(RIGHT(V$5,1))),1,0)))</f>
        <v/>
      </c>
      <c r="W29" s="240" t="str">
        <f t="array" aca="1" ref="W29" ca="1">IF($C29="","",SUM(IF((INDIRECT($C29&amp;"!J23:J200")=$D$1)*(INDIRECT($C29&amp;"!I23:I200")="H")*(INDIRECT($C29&amp;"!M23:M200")="L")*(INDIRECT($C29&amp;"!K23:K200")=VALUE(LEFT(W$5,1)))*(INDIRECT($C29&amp;"!L23:L200")=VALUE(RIGHT(W$5,1))),1,0)))</f>
        <v/>
      </c>
      <c r="X29" s="240" t="str">
        <f t="array" aca="1" ref="X29" ca="1">IF($C29="","",SUM(IF((INDIRECT($C29&amp;"!J23:J200")=$D$1)*(INDIRECT($C29&amp;"!I23:I200")="H")*(INDIRECT($C29&amp;"!M23:M200")="L")*(INDIRECT($C29&amp;"!K23:K200")=VALUE(LEFT(X$5,1)))*(INDIRECT($C29&amp;"!L23:L200")=VALUE(RIGHT(X$5,1))),1,0)))</f>
        <v/>
      </c>
      <c r="Y29" s="240" t="str">
        <f t="array" aca="1" ref="Y29" ca="1">IF($C29="","",SUM(IF((INDIRECT($C29&amp;"!J23:J200")=$D$1)*(INDIRECT($C29&amp;"!I23:I200")="H")*(INDIRECT($C29&amp;"!M23:M200")="L")*(INDIRECT($C29&amp;"!K23:K200")=VALUE(LEFT(Y$5,1)))*(INDIRECT($C29&amp;"!L23:L200")=VALUE(RIGHT(Y$5,1))),1,0)))</f>
        <v/>
      </c>
      <c r="Z29" s="240" t="str">
        <f t="array" aca="1" ref="Z29" ca="1">IF($C29="","",SUM(IF((INDIRECT($C29&amp;"!J23:J200")=$D$1)*(INDIRECT($C29&amp;"!I23:I200")="H")*(INDIRECT($C29&amp;"!M23:M200")="L")*(INDIRECT($C29&amp;"!K23:K200")=VALUE(LEFT(Z$5,1)))*(INDIRECT($C29&amp;"!L23:L200")=VALUE(RIGHT(Z$5,1))),1,0)))</f>
        <v/>
      </c>
      <c r="AA29" s="240" t="str">
        <f t="array" aca="1" ref="AA29" ca="1">IF($C29="","",SUM(IF((INDIRECT($C29&amp;"!J23:J200")=$D$1)*(INDIRECT($C29&amp;"!I23:I200")="H")*(INDIRECT($C29&amp;"!M23:M200")="L")*(INDIRECT($C29&amp;"!K23:K200")=VALUE(LEFT(AA$5,1)))*(INDIRECT($C29&amp;"!L23:L200")=VALUE(RIGHT(AA$5,1))),1,0)))</f>
        <v/>
      </c>
      <c r="AB29" s="240" t="str">
        <f t="array" aca="1" ref="AB29" ca="1">IF($C29="","",SUM(IF((INDIRECT($C29&amp;"!J23:J200")=$D$1)*(INDIRECT($C29&amp;"!I23:I200")="H")*(INDIRECT($C29&amp;"!M23:M200")="L")*(INDIRECT($C29&amp;"!K23:K200")=VALUE(LEFT(AB$5,1)))*(INDIRECT($C29&amp;"!L23:L200")=VALUE(RIGHT(AB$5,1))),1,0)))</f>
        <v/>
      </c>
      <c r="AC29" s="240" t="str">
        <f t="array" aca="1" ref="AC29" ca="1">IF($C29="","",SUM(IF((INDIRECT($C29&amp;"!J23:J200")=$D$1)*(INDIRECT($C29&amp;"!I23:I200")="H")*(INDIRECT($C29&amp;"!M23:M200")="L")*(INDIRECT($C29&amp;"!K23:K200")=VALUE(LEFT(AC$5,1)))*(INDIRECT($C29&amp;"!L23:L200")=VALUE(RIGHT(AC$5,1))),1,0)))</f>
        <v/>
      </c>
      <c r="AD29" s="240" t="str">
        <f t="array" aca="1" ref="AD29" ca="1">IF($C29="","",SUM(IF((INDIRECT($C29&amp;"!J23:J200")=$D$1)*(INDIRECT($C29&amp;"!I23:I200")="H")*(INDIRECT($C29&amp;"!M23:M200")="L")*(INDIRECT($C29&amp;"!K23:K200")=VALUE(LEFT(AD$5,1)))*(INDIRECT($C29&amp;"!L23:L200")=VALUE(RIGHT(AD$5,1))),1,0)))</f>
        <v/>
      </c>
      <c r="AE29" s="240" t="str">
        <f t="array" aca="1" ref="AE29" ca="1">IF($C29="","",SUM(IF((INDIRECT($C29&amp;"!J23:J200")=$D$1)*(INDIRECT($C29&amp;"!I23:I200")="H")*(INDIRECT($C29&amp;"!M23:M200")="L")*(INDIRECT($C29&amp;"!K23:K200")=VALUE(LEFT(AE$5,1)))*(INDIRECT($C29&amp;"!L23:L200")=VALUE(RIGHT(AE$5,1))),1,0)))</f>
        <v/>
      </c>
      <c r="AF29" s="240" t="str">
        <f t="array" aca="1" ref="AF29" ca="1">IF($C29="","",SUM(IF((INDIRECT($C29&amp;"!J23:J200")=$D$1)*(INDIRECT($C29&amp;"!I23:I200")="H")*(INDIRECT($C29&amp;"!M23:M200")="L")*(INDIRECT($C29&amp;"!K23:K200")=VALUE(LEFT(AF$5,1)))*(INDIRECT($C29&amp;"!L23:L200")=VALUE(RIGHT(AF$5,1))),1,0)))</f>
        <v/>
      </c>
      <c r="AG29" s="240" t="str">
        <f t="array" aca="1" ref="AG29" ca="1">IF($C29="","",SUM(IF((INDIRECT($C29&amp;"!J23:J200")=$D$1)*(INDIRECT($C29&amp;"!I23:I200")="H")*(INDIRECT($C29&amp;"!M23:M200")="L")*(INDIRECT($C29&amp;"!K23:K200")=VALUE(LEFT(AG$5,1)))*(INDIRECT($C29&amp;"!L23:L200")=VALUE(RIGHT(AG$5,1))),1,0)))</f>
        <v/>
      </c>
      <c r="AH29" s="241" t="str">
        <f t="array" aca="1" ref="AH29" ca="1">IF($C29="","",SUM(IF((INDIRECT($C29&amp;"!J23:J200")=$D$1)*(INDIRECT($C29&amp;"!I23:I200")="H")*(INDIRECT($C29&amp;"!M23:M200")="L"),1,0))-SUM(V29:AG29))</f>
        <v/>
      </c>
    </row>
    <row r="30" spans="1:34">
      <c r="B30" s="242">
        <f ca="1">SUM(D30:AH30)</f>
        <v>306</v>
      </c>
      <c r="D30" s="243">
        <f ca="1">SUM(D6:D29)</f>
        <v>40</v>
      </c>
      <c r="E30" s="244">
        <f t="shared" ref="E30:AH30" ca="1" si="0">SUM(E6:E29)</f>
        <v>16</v>
      </c>
      <c r="F30" s="244">
        <f t="shared" ca="1" si="0"/>
        <v>25</v>
      </c>
      <c r="G30" s="244">
        <f t="shared" ca="1" si="0"/>
        <v>15</v>
      </c>
      <c r="H30" s="244">
        <f t="shared" ca="1" si="0"/>
        <v>9</v>
      </c>
      <c r="I30" s="244">
        <f t="shared" ca="1" si="0"/>
        <v>7</v>
      </c>
      <c r="J30" s="244">
        <f t="shared" ca="1" si="0"/>
        <v>1</v>
      </c>
      <c r="K30" s="244">
        <f t="shared" ca="1" si="0"/>
        <v>4</v>
      </c>
      <c r="L30" s="244">
        <f t="shared" ca="1" si="0"/>
        <v>2</v>
      </c>
      <c r="M30" s="244">
        <f t="shared" ca="1" si="0"/>
        <v>2</v>
      </c>
      <c r="N30" s="244">
        <f t="shared" ca="1" si="0"/>
        <v>1</v>
      </c>
      <c r="O30" s="244">
        <f t="shared" ca="1" si="0"/>
        <v>1</v>
      </c>
      <c r="P30" s="245">
        <f t="shared" ca="1" si="0"/>
        <v>3</v>
      </c>
      <c r="Q30" s="243">
        <f t="shared" ca="1" si="0"/>
        <v>18</v>
      </c>
      <c r="R30" s="244">
        <f t="shared" ca="1" si="0"/>
        <v>36</v>
      </c>
      <c r="S30" s="244">
        <f t="shared" ca="1" si="0"/>
        <v>15</v>
      </c>
      <c r="T30" s="244">
        <f t="shared" ca="1" si="0"/>
        <v>4</v>
      </c>
      <c r="U30" s="245">
        <f t="shared" ca="1" si="0"/>
        <v>0</v>
      </c>
      <c r="V30" s="243">
        <f t="shared" ca="1" si="0"/>
        <v>29</v>
      </c>
      <c r="W30" s="244">
        <f t="shared" ca="1" si="0"/>
        <v>21</v>
      </c>
      <c r="X30" s="244">
        <f t="shared" ca="1" si="0"/>
        <v>21</v>
      </c>
      <c r="Y30" s="244">
        <f t="shared" ca="1" si="0"/>
        <v>9</v>
      </c>
      <c r="Z30" s="244">
        <f t="shared" ca="1" si="0"/>
        <v>8</v>
      </c>
      <c r="AA30" s="244">
        <f t="shared" ca="1" si="0"/>
        <v>9</v>
      </c>
      <c r="AB30" s="244">
        <f t="shared" ca="1" si="0"/>
        <v>0</v>
      </c>
      <c r="AC30" s="244">
        <f t="shared" ca="1" si="0"/>
        <v>5</v>
      </c>
      <c r="AD30" s="244">
        <f t="shared" ca="1" si="0"/>
        <v>3</v>
      </c>
      <c r="AE30" s="244">
        <f t="shared" ca="1" si="0"/>
        <v>0</v>
      </c>
      <c r="AF30" s="244">
        <f t="shared" ca="1" si="0"/>
        <v>0</v>
      </c>
      <c r="AG30" s="244">
        <f t="shared" ca="1" si="0"/>
        <v>1</v>
      </c>
      <c r="AH30" s="245">
        <f t="shared" ca="1" si="0"/>
        <v>1</v>
      </c>
    </row>
    <row r="31" spans="1:34">
      <c r="B31" s="246">
        <f ca="1">SUM(D31:AH31)</f>
        <v>0.99999999999999989</v>
      </c>
      <c r="D31" s="247">
        <f ca="1">D30/$D$2</f>
        <v>0.13071895424836602</v>
      </c>
      <c r="E31" s="248">
        <f t="shared" ref="E31:AH31" ca="1" si="1">E30/$D$2</f>
        <v>5.2287581699346407E-2</v>
      </c>
      <c r="F31" s="248">
        <f t="shared" ca="1" si="1"/>
        <v>8.1699346405228759E-2</v>
      </c>
      <c r="G31" s="248">
        <f t="shared" ca="1" si="1"/>
        <v>4.9019607843137254E-2</v>
      </c>
      <c r="H31" s="248">
        <f t="shared" ca="1" si="1"/>
        <v>2.9411764705882353E-2</v>
      </c>
      <c r="I31" s="248">
        <f t="shared" ca="1" si="1"/>
        <v>2.2875816993464051E-2</v>
      </c>
      <c r="J31" s="248">
        <f t="shared" ca="1" si="1"/>
        <v>3.2679738562091504E-3</v>
      </c>
      <c r="K31" s="248">
        <f t="shared" ca="1" si="1"/>
        <v>1.3071895424836602E-2</v>
      </c>
      <c r="L31" s="248">
        <f t="shared" ca="1" si="1"/>
        <v>6.5359477124183009E-3</v>
      </c>
      <c r="M31" s="248">
        <f t="shared" ca="1" si="1"/>
        <v>6.5359477124183009E-3</v>
      </c>
      <c r="N31" s="248">
        <f t="shared" ca="1" si="1"/>
        <v>3.2679738562091504E-3</v>
      </c>
      <c r="O31" s="248">
        <f t="shared" ca="1" si="1"/>
        <v>3.2679738562091504E-3</v>
      </c>
      <c r="P31" s="249">
        <f t="shared" ca="1" si="1"/>
        <v>9.8039215686274508E-3</v>
      </c>
      <c r="Q31" s="247">
        <f t="shared" ca="1" si="1"/>
        <v>5.8823529411764705E-2</v>
      </c>
      <c r="R31" s="248">
        <f t="shared" ca="1" si="1"/>
        <v>0.11764705882352941</v>
      </c>
      <c r="S31" s="248">
        <f t="shared" ca="1" si="1"/>
        <v>4.9019607843137254E-2</v>
      </c>
      <c r="T31" s="248">
        <f t="shared" ca="1" si="1"/>
        <v>1.3071895424836602E-2</v>
      </c>
      <c r="U31" s="249">
        <f t="shared" ca="1" si="1"/>
        <v>0</v>
      </c>
      <c r="V31" s="247">
        <f t="shared" ca="1" si="1"/>
        <v>9.4771241830065356E-2</v>
      </c>
      <c r="W31" s="248">
        <f t="shared" ca="1" si="1"/>
        <v>6.8627450980392163E-2</v>
      </c>
      <c r="X31" s="248">
        <f t="shared" ca="1" si="1"/>
        <v>6.8627450980392163E-2</v>
      </c>
      <c r="Y31" s="248">
        <f t="shared" ca="1" si="1"/>
        <v>2.9411764705882353E-2</v>
      </c>
      <c r="Z31" s="248">
        <f t="shared" ca="1" si="1"/>
        <v>2.6143790849673203E-2</v>
      </c>
      <c r="AA31" s="248">
        <f t="shared" ca="1" si="1"/>
        <v>2.9411764705882353E-2</v>
      </c>
      <c r="AB31" s="248">
        <f t="shared" ca="1" si="1"/>
        <v>0</v>
      </c>
      <c r="AC31" s="248">
        <f t="shared" ca="1" si="1"/>
        <v>1.6339869281045753E-2</v>
      </c>
      <c r="AD31" s="248">
        <f t="shared" ca="1" si="1"/>
        <v>9.8039215686274508E-3</v>
      </c>
      <c r="AE31" s="248">
        <f t="shared" ca="1" si="1"/>
        <v>0</v>
      </c>
      <c r="AF31" s="248">
        <f t="shared" ca="1" si="1"/>
        <v>0</v>
      </c>
      <c r="AG31" s="248">
        <f t="shared" ca="1" si="1"/>
        <v>3.2679738562091504E-3</v>
      </c>
      <c r="AH31" s="249">
        <f t="shared" ca="1" si="1"/>
        <v>3.2679738562091504E-3</v>
      </c>
    </row>
    <row r="32" spans="1:34" ht="13.5" thickBot="1">
      <c r="B32" s="250"/>
      <c r="D32" s="251" t="str">
        <f>D5</f>
        <v>1-0</v>
      </c>
      <c r="E32" s="252" t="str">
        <f t="shared" ref="E32:AH32" si="2">E5</f>
        <v>2-0</v>
      </c>
      <c r="F32" s="252" t="str">
        <f t="shared" si="2"/>
        <v>2-1</v>
      </c>
      <c r="G32" s="252" t="str">
        <f t="shared" si="2"/>
        <v>3-0</v>
      </c>
      <c r="H32" s="252" t="str">
        <f t="shared" si="2"/>
        <v>3-1</v>
      </c>
      <c r="I32" s="252" t="str">
        <f t="shared" si="2"/>
        <v>3-2</v>
      </c>
      <c r="J32" s="252" t="str">
        <f t="shared" si="2"/>
        <v>4-0</v>
      </c>
      <c r="K32" s="252" t="str">
        <f t="shared" si="2"/>
        <v>4-1</v>
      </c>
      <c r="L32" s="252" t="str">
        <f t="shared" si="2"/>
        <v>4-2</v>
      </c>
      <c r="M32" s="252" t="str">
        <f t="shared" si="2"/>
        <v>5-0</v>
      </c>
      <c r="N32" s="252" t="str">
        <f t="shared" si="2"/>
        <v>5-1</v>
      </c>
      <c r="O32" s="252" t="str">
        <f t="shared" si="2"/>
        <v>5-2</v>
      </c>
      <c r="P32" s="253" t="str">
        <f t="shared" si="2"/>
        <v>HO</v>
      </c>
      <c r="Q32" s="251" t="str">
        <f t="shared" si="2"/>
        <v>0-0</v>
      </c>
      <c r="R32" s="252" t="str">
        <f t="shared" si="2"/>
        <v>1-1</v>
      </c>
      <c r="S32" s="252" t="str">
        <f t="shared" si="2"/>
        <v>2-2</v>
      </c>
      <c r="T32" s="252" t="str">
        <f t="shared" si="2"/>
        <v>3-3</v>
      </c>
      <c r="U32" s="253" t="str">
        <f t="shared" si="2"/>
        <v>DO</v>
      </c>
      <c r="V32" s="251" t="str">
        <f t="shared" si="2"/>
        <v>0-1</v>
      </c>
      <c r="W32" s="252" t="str">
        <f t="shared" si="2"/>
        <v>0-2</v>
      </c>
      <c r="X32" s="252" t="str">
        <f t="shared" si="2"/>
        <v>1-2</v>
      </c>
      <c r="Y32" s="252" t="str">
        <f t="shared" si="2"/>
        <v>0-3</v>
      </c>
      <c r="Z32" s="252" t="str">
        <f t="shared" si="2"/>
        <v>1-3</v>
      </c>
      <c r="AA32" s="252" t="str">
        <f t="shared" si="2"/>
        <v>2-3</v>
      </c>
      <c r="AB32" s="252" t="str">
        <f t="shared" si="2"/>
        <v>0-4</v>
      </c>
      <c r="AC32" s="252" t="str">
        <f t="shared" si="2"/>
        <v>1-4</v>
      </c>
      <c r="AD32" s="252" t="str">
        <f t="shared" si="2"/>
        <v>2-4</v>
      </c>
      <c r="AE32" s="252" t="str">
        <f t="shared" si="2"/>
        <v>0-5</v>
      </c>
      <c r="AF32" s="252" t="str">
        <f t="shared" si="2"/>
        <v>1-5</v>
      </c>
      <c r="AG32" s="252" t="str">
        <f t="shared" si="2"/>
        <v>2-5</v>
      </c>
      <c r="AH32" s="253" t="str">
        <f t="shared" si="2"/>
        <v>AO</v>
      </c>
    </row>
  </sheetData>
  <customSheetViews>
    <customSheetView guid="{A9A59A81-8ED1-4D77-9D9E-FD20100ED198}" scale="90" hiddenRows="1" hiddenColumns="1" topLeftCell="A4">
      <selection activeCell="A26" sqref="A26:IV29"/>
      <pageMargins left="0.75" right="0.75" top="1" bottom="1" header="0.5" footer="0.5"/>
      <headerFooter alignWithMargins="0"/>
    </customSheetView>
  </customSheetViews>
  <phoneticPr fontId="13" type="noConversion"/>
  <pageMargins left="0.75" right="0.75" top="1" bottom="1" header="0.5" footer="0.5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D1635"/>
  <sheetViews>
    <sheetView topLeftCell="A3" zoomScale="80" zoomScaleNormal="80" workbookViewId="0">
      <selection activeCell="BC70" sqref="BC70"/>
    </sheetView>
  </sheetViews>
  <sheetFormatPr defaultColWidth="9.140625" defaultRowHeight="12.75"/>
  <cols>
    <col min="1" max="1" width="8.42578125" style="23" customWidth="1"/>
    <col min="2" max="2" width="10.42578125" style="23" hidden="1" customWidth="1"/>
    <col min="3" max="3" width="11.140625" style="23" hidden="1" customWidth="1"/>
    <col min="4" max="4" width="13.7109375" style="98" customWidth="1"/>
    <col min="5" max="5" width="7.140625" style="23" customWidth="1"/>
    <col min="6" max="6" width="7.42578125" style="140" customWidth="1"/>
    <col min="7" max="7" width="7.140625" style="23" customWidth="1"/>
    <col min="8" max="8" width="7.85546875" style="140" customWidth="1"/>
    <col min="9" max="9" width="6.85546875" style="23" customWidth="1"/>
    <col min="10" max="10" width="8" style="23" customWidth="1"/>
    <col min="11" max="11" width="7.42578125" style="23" customWidth="1"/>
    <col min="12" max="12" width="6.28515625" style="23" customWidth="1"/>
    <col min="13" max="13" width="7.5703125" style="140" customWidth="1"/>
    <col min="14" max="14" width="6.28515625" style="23" customWidth="1"/>
    <col min="15" max="15" width="8" style="140" customWidth="1"/>
    <col min="16" max="16" width="7.42578125" style="23" customWidth="1"/>
    <col min="17" max="17" width="7.85546875" style="140" customWidth="1"/>
    <col min="18" max="18" width="7.85546875" style="23" customWidth="1"/>
    <col min="19" max="19" width="7.140625" style="23" customWidth="1"/>
    <col min="20" max="20" width="7.28515625" style="140" customWidth="1"/>
    <col min="21" max="21" width="6.42578125" style="23" customWidth="1"/>
    <col min="22" max="22" width="7.28515625" style="140" customWidth="1"/>
    <col min="23" max="23" width="7.140625" style="23" customWidth="1"/>
    <col min="24" max="24" width="7.5703125" style="140" customWidth="1"/>
    <col min="25" max="25" width="7.5703125" style="23" customWidth="1"/>
    <col min="26" max="26" width="9.5703125" style="23" customWidth="1"/>
    <col min="27" max="28" width="6.28515625" style="23" customWidth="1"/>
    <col min="29" max="29" width="7.140625" style="23" customWidth="1"/>
    <col min="30" max="30" width="6.28515625" style="23" hidden="1" customWidth="1"/>
    <col min="31" max="34" width="6.28515625" style="23" customWidth="1"/>
    <col min="35" max="35" width="7.7109375" style="23" customWidth="1"/>
    <col min="36" max="16384" width="9.140625" style="23"/>
  </cols>
  <sheetData>
    <row r="1" spans="1:26" s="138" customFormat="1" hidden="1">
      <c r="B1" s="138" t="s">
        <v>32</v>
      </c>
      <c r="C1" s="139">
        <f>Table!C3</f>
        <v>18</v>
      </c>
      <c r="D1" s="24" t="str">
        <f>HD!D1</f>
        <v>Albirex_Niigata</v>
      </c>
      <c r="E1" s="24" t="str">
        <f>HD!E1</f>
        <v>Consadole_Sapporo</v>
      </c>
      <c r="F1" s="24" t="str">
        <f>HD!F1</f>
        <v>Gamba_Osaka</v>
      </c>
      <c r="G1" s="24" t="str">
        <f>HD!G1</f>
        <v>Kashima_Antlers</v>
      </c>
      <c r="H1" s="24" t="str">
        <f>HD!H1</f>
        <v>Kashiwa_Reysol</v>
      </c>
      <c r="I1" s="24" t="str">
        <f>HD!I1</f>
        <v>Kawasaki_Frontale</v>
      </c>
      <c r="J1" s="24" t="str">
        <f>HD!J1</f>
        <v>Cerezo_Osaka</v>
      </c>
      <c r="K1" s="24" t="str">
        <f>HD!K1</f>
        <v>Vissel_Kobe</v>
      </c>
      <c r="L1" s="24" t="str">
        <f>HD!L1</f>
        <v>Omiya_Ardija</v>
      </c>
      <c r="M1" s="24" t="str">
        <f>HD!M1</f>
        <v>Sagan_Tosu</v>
      </c>
      <c r="N1" s="24" t="str">
        <f>HD!N1</f>
        <v>Sanfrecce_Hiroshima</v>
      </c>
      <c r="O1" s="24" t="str">
        <f>HD!O1</f>
        <v>Júbilo_Iwata</v>
      </c>
      <c r="Q1" s="140"/>
      <c r="R1" s="23"/>
      <c r="T1" s="140"/>
      <c r="U1" s="23"/>
      <c r="V1" s="140"/>
      <c r="X1" s="140"/>
    </row>
    <row r="2" spans="1:26" s="138" customFormat="1" hidden="1">
      <c r="B2" s="21"/>
      <c r="C2" s="21"/>
      <c r="D2" s="24" t="str">
        <f>HD!D2</f>
        <v>Shimizu_S_Pulse</v>
      </c>
      <c r="E2" s="24" t="str">
        <f>HD!E2</f>
        <v>Tokyo</v>
      </c>
      <c r="F2" s="24" t="str">
        <f>HD!F2</f>
        <v>Urawa_Reds</v>
      </c>
      <c r="G2" s="24" t="str">
        <f>HD!G2</f>
        <v>Vegalta_Sendai</v>
      </c>
      <c r="H2" s="24" t="str">
        <f>HD!H2</f>
        <v>Ventforet_Kofu</v>
      </c>
      <c r="I2" s="24" t="str">
        <f>HD!I2</f>
        <v>Yokohama_F_Marinos</v>
      </c>
      <c r="J2" s="24">
        <f>HD!J2</f>
        <v>0</v>
      </c>
      <c r="K2" s="24">
        <f>HD!K2</f>
        <v>0</v>
      </c>
      <c r="L2" s="24">
        <f>HD!L2</f>
        <v>0</v>
      </c>
      <c r="M2" s="24">
        <f>HD!M2</f>
        <v>0</v>
      </c>
      <c r="N2" s="24">
        <f>HD!N2</f>
        <v>0</v>
      </c>
      <c r="O2" s="24">
        <f>HD!O2</f>
        <v>0</v>
      </c>
      <c r="Q2" s="140"/>
      <c r="R2" s="23"/>
      <c r="T2" s="140"/>
      <c r="U2" s="23"/>
      <c r="V2" s="140"/>
      <c r="X2" s="140"/>
    </row>
    <row r="3" spans="1:26">
      <c r="C3" s="24"/>
      <c r="D3" s="23"/>
    </row>
    <row r="4" spans="1:26" ht="13.5" thickBot="1">
      <c r="C4" s="24"/>
      <c r="D4" s="25" t="s">
        <v>33</v>
      </c>
    </row>
    <row r="5" spans="1:26">
      <c r="B5" s="97"/>
      <c r="C5" s="97"/>
      <c r="D5" s="141" t="str">
        <f>Table!C1</f>
        <v>J1L</v>
      </c>
      <c r="E5" s="142" t="s">
        <v>34</v>
      </c>
      <c r="F5" s="143"/>
      <c r="G5" s="144"/>
      <c r="H5" s="143"/>
      <c r="I5" s="145"/>
      <c r="J5" s="144"/>
      <c r="K5" s="144"/>
      <c r="L5" s="142" t="s">
        <v>35</v>
      </c>
      <c r="M5" s="143"/>
      <c r="N5" s="144"/>
      <c r="O5" s="143"/>
      <c r="P5" s="145"/>
      <c r="Q5" s="143"/>
      <c r="R5" s="146"/>
      <c r="S5" s="142" t="s">
        <v>36</v>
      </c>
      <c r="T5" s="143"/>
      <c r="U5" s="144"/>
      <c r="V5" s="143"/>
      <c r="W5" s="147"/>
      <c r="X5" s="148"/>
      <c r="Y5" s="149"/>
      <c r="Z5" s="91"/>
    </row>
    <row r="6" spans="1:26" ht="13.5" thickBot="1">
      <c r="B6" s="97"/>
      <c r="C6" s="97"/>
      <c r="D6" s="89" t="s">
        <v>28</v>
      </c>
      <c r="E6" s="150" t="s">
        <v>31</v>
      </c>
      <c r="F6" s="151"/>
      <c r="G6" s="152" t="s">
        <v>29</v>
      </c>
      <c r="H6" s="153"/>
      <c r="I6" s="152" t="s">
        <v>30</v>
      </c>
      <c r="J6" s="152"/>
      <c r="K6" s="154" t="s">
        <v>49</v>
      </c>
      <c r="L6" s="155" t="s">
        <v>31</v>
      </c>
      <c r="M6" s="153"/>
      <c r="N6" s="152" t="s">
        <v>29</v>
      </c>
      <c r="O6" s="153"/>
      <c r="P6" s="152" t="s">
        <v>30</v>
      </c>
      <c r="Q6" s="153"/>
      <c r="R6" s="156" t="s">
        <v>50</v>
      </c>
      <c r="S6" s="157" t="s">
        <v>31</v>
      </c>
      <c r="T6" s="153"/>
      <c r="U6" s="152" t="s">
        <v>29</v>
      </c>
      <c r="V6" s="158"/>
      <c r="W6" s="152" t="s">
        <v>30</v>
      </c>
      <c r="X6" s="153"/>
      <c r="Y6" s="156" t="s">
        <v>39</v>
      </c>
      <c r="Z6" s="91"/>
    </row>
    <row r="7" spans="1:26">
      <c r="B7" s="97"/>
      <c r="C7" s="97"/>
      <c r="D7" s="93">
        <v>-2</v>
      </c>
      <c r="E7" s="159">
        <f ca="1">SUMIF($D$45:$D$502,$D7,E$45:E$502)</f>
        <v>0</v>
      </c>
      <c r="F7" s="160" t="str">
        <f t="shared" ref="F7:F12" ca="1" si="0">IF(E7="","",IF(E7=0,"-",E7/$K7))</f>
        <v>-</v>
      </c>
      <c r="G7" s="161">
        <f ca="1">SUMIF($D$45:$D$502,$D7,G$45:G$502)</f>
        <v>0</v>
      </c>
      <c r="H7" s="162" t="str">
        <f t="shared" ref="H7:H12" ca="1" si="1">IF(G7="","",IF(G7=0,"-",G7/$K7))</f>
        <v>-</v>
      </c>
      <c r="I7" s="161">
        <f ca="1">SUMIF($D$45:$D$502,$D7,I$45:I$502)</f>
        <v>0</v>
      </c>
      <c r="J7" s="160" t="str">
        <f t="shared" ref="J7:J12" ca="1" si="2">IF(I7="","",IF(I7=0,"-",I7/$K7))</f>
        <v>-</v>
      </c>
      <c r="K7" s="124">
        <f ca="1">IF($A6="N","",E7+G7+I7)</f>
        <v>0</v>
      </c>
      <c r="L7" s="159">
        <f ca="1">SUMIF($D$45:$D$502,$D7,L$45:L$502)</f>
        <v>0</v>
      </c>
      <c r="M7" s="162" t="str">
        <f t="shared" ref="M7:M12" ca="1" si="3">IF(L7="","",IF(L7=0,"-",L7/$R7))</f>
        <v>-</v>
      </c>
      <c r="N7" s="161">
        <f ca="1">SUMIF($D$45:$D$502,$D7,N$45:N$502)</f>
        <v>0</v>
      </c>
      <c r="O7" s="162" t="str">
        <f t="shared" ref="O7:O12" ca="1" si="4">IF(N7="","",IF(N7=0,"-",N7/$R7))</f>
        <v>-</v>
      </c>
      <c r="P7" s="161">
        <f ca="1">SUMIF($D$45:$D$502,$D7,P$45:P$502)</f>
        <v>0</v>
      </c>
      <c r="Q7" s="162" t="str">
        <f t="shared" ref="Q7:Q12" ca="1" si="5">IF(P7="","",IF(P7=0,"-",P7/$R7))</f>
        <v>-</v>
      </c>
      <c r="R7" s="124">
        <f ca="1">IF($A6="N","",L7+N7+P7)</f>
        <v>0</v>
      </c>
      <c r="S7" s="159">
        <f ca="1">SUMIF($D$45:$D$502,$D7,S$45:S$502)</f>
        <v>0</v>
      </c>
      <c r="T7" s="160" t="str">
        <f t="shared" ref="T7:T12" ca="1" si="6">IF(S7="","",IF(S7=0,"-",S7/$Y7))</f>
        <v>-</v>
      </c>
      <c r="U7" s="161">
        <f ca="1">SUMIF($D$45:$D$502,$D7,U$45:U$502)</f>
        <v>0</v>
      </c>
      <c r="V7" s="162" t="str">
        <f t="shared" ref="V7:V12" ca="1" si="7">IF(U7="","",IF(U7=0,"-",U7/$Y7))</f>
        <v>-</v>
      </c>
      <c r="W7" s="161">
        <f ca="1">SUMIF($D$45:$D$502,$D7,W$45:W$502)</f>
        <v>0</v>
      </c>
      <c r="X7" s="162" t="str">
        <f t="shared" ref="X7:X12" ca="1" si="8">IF(W7="","",IF(W7=0,"-",W7/$Y7))</f>
        <v>-</v>
      </c>
      <c r="Y7" s="124">
        <f ca="1">IF($A6="N","",R7+K7)</f>
        <v>0</v>
      </c>
      <c r="Z7" s="91"/>
    </row>
    <row r="8" spans="1:26">
      <c r="B8" s="97"/>
      <c r="C8" s="97"/>
      <c r="D8" s="125">
        <v>-1</v>
      </c>
      <c r="E8" s="159">
        <f ca="1">SUMIF($D$45:$D$502,$D8,E$45:E$502)</f>
        <v>28</v>
      </c>
      <c r="F8" s="163">
        <f t="shared" ca="1" si="0"/>
        <v>0.26666666666666666</v>
      </c>
      <c r="G8" s="164">
        <f ca="1">SUMIF($D$45:$D$502,$D8,G$45:G$502)</f>
        <v>31</v>
      </c>
      <c r="H8" s="165">
        <f t="shared" ca="1" si="1"/>
        <v>0.29523809523809524</v>
      </c>
      <c r="I8" s="164">
        <f ca="1">SUMIF($D$45:$D$502,$D8,I$45:I$502)</f>
        <v>46</v>
      </c>
      <c r="J8" s="163">
        <f t="shared" ca="1" si="2"/>
        <v>0.43809523809523809</v>
      </c>
      <c r="K8" s="166">
        <f ca="1">IF($A7="N","",E8+G8+I8)</f>
        <v>105</v>
      </c>
      <c r="L8" s="159">
        <f ca="1">SUMIF($D$45:$D$502,$D8,L$45:L$502)</f>
        <v>13</v>
      </c>
      <c r="M8" s="165">
        <f t="shared" ca="1" si="3"/>
        <v>0.27083333333333331</v>
      </c>
      <c r="N8" s="164">
        <f ca="1">SUMIF($D$45:$D$502,$D8,N$45:N$502)</f>
        <v>14</v>
      </c>
      <c r="O8" s="165">
        <f t="shared" ca="1" si="4"/>
        <v>0.29166666666666669</v>
      </c>
      <c r="P8" s="164">
        <f ca="1">SUMIF($D$45:$D$502,$D8,P$45:P$502)</f>
        <v>21</v>
      </c>
      <c r="Q8" s="165">
        <f t="shared" ca="1" si="5"/>
        <v>0.4375</v>
      </c>
      <c r="R8" s="166">
        <f ca="1">IF($A7="N","",L8+N8+P8)</f>
        <v>48</v>
      </c>
      <c r="S8" s="159">
        <f ca="1">SUMIF($D$45:$D$502,$D8,S$45:S$502)</f>
        <v>41</v>
      </c>
      <c r="T8" s="163">
        <f t="shared" ca="1" si="6"/>
        <v>0.26797385620915032</v>
      </c>
      <c r="U8" s="164">
        <f ca="1">SUMIF($D$45:$D$502,$D8,U$45:U$502)</f>
        <v>45</v>
      </c>
      <c r="V8" s="165">
        <f t="shared" ca="1" si="7"/>
        <v>0.29411764705882354</v>
      </c>
      <c r="W8" s="164">
        <f ca="1">SUMIF($D$45:$D$502,$D8,W$45:W$502)</f>
        <v>67</v>
      </c>
      <c r="X8" s="165">
        <f t="shared" ca="1" si="8"/>
        <v>0.43790849673202614</v>
      </c>
      <c r="Y8" s="166">
        <f ca="1">IF($A7="N","",R8+K8)</f>
        <v>153</v>
      </c>
      <c r="Z8" s="91"/>
    </row>
    <row r="9" spans="1:26">
      <c r="B9" s="97"/>
      <c r="C9" s="97"/>
      <c r="D9" s="125">
        <v>0</v>
      </c>
      <c r="E9" s="159">
        <f ca="1">SUMIF($D$45:$D$502,$D9,E$45:E$502)</f>
        <v>54</v>
      </c>
      <c r="F9" s="163">
        <f t="shared" ca="1" si="0"/>
        <v>0.35294117647058826</v>
      </c>
      <c r="G9" s="164">
        <f ca="1">SUMIF($D$45:$D$502,$D9,G$45:G$502)</f>
        <v>40</v>
      </c>
      <c r="H9" s="165">
        <f t="shared" ca="1" si="1"/>
        <v>0.26143790849673204</v>
      </c>
      <c r="I9" s="164">
        <f ca="1">SUMIF($D$45:$D$502,$D9,I$45:I$502)</f>
        <v>59</v>
      </c>
      <c r="J9" s="163">
        <f t="shared" ca="1" si="2"/>
        <v>0.38562091503267976</v>
      </c>
      <c r="K9" s="166">
        <f ca="1">IF($A8="N","",E9+G9+I9)</f>
        <v>153</v>
      </c>
      <c r="L9" s="159">
        <f ca="1">SUMIF($D$45:$D$502,$D9,L$45:L$502)</f>
        <v>59</v>
      </c>
      <c r="M9" s="165">
        <f t="shared" ca="1" si="3"/>
        <v>0.38562091503267976</v>
      </c>
      <c r="N9" s="164">
        <f ca="1">SUMIF($D$45:$D$502,$D9,N$45:N$502)</f>
        <v>40</v>
      </c>
      <c r="O9" s="165">
        <f t="shared" ca="1" si="4"/>
        <v>0.26143790849673204</v>
      </c>
      <c r="P9" s="164">
        <f ca="1">SUMIF($D$45:$D$502,$D9,P$45:P$502)</f>
        <v>54</v>
      </c>
      <c r="Q9" s="165">
        <f t="shared" ca="1" si="5"/>
        <v>0.35294117647058826</v>
      </c>
      <c r="R9" s="166">
        <f ca="1">IF($A8="N","",L9+N9+P9)</f>
        <v>153</v>
      </c>
      <c r="S9" s="159">
        <f ca="1">SUMIF($D$45:$D$502,$D9,S$45:S$502)</f>
        <v>113</v>
      </c>
      <c r="T9" s="163">
        <f t="shared" ca="1" si="6"/>
        <v>0.36928104575163401</v>
      </c>
      <c r="U9" s="164">
        <f ca="1">SUMIF($D$45:$D$502,$D9,U$45:U$502)</f>
        <v>80</v>
      </c>
      <c r="V9" s="165">
        <f t="shared" ca="1" si="7"/>
        <v>0.26143790849673204</v>
      </c>
      <c r="W9" s="164">
        <f ca="1">SUMIF($D$45:$D$502,$D9,W$45:W$502)</f>
        <v>113</v>
      </c>
      <c r="X9" s="165">
        <f t="shared" ca="1" si="8"/>
        <v>0.36928104575163401</v>
      </c>
      <c r="Y9" s="166">
        <f ca="1">IF($A8="N","",R9+K9)</f>
        <v>306</v>
      </c>
      <c r="Z9" s="91"/>
    </row>
    <row r="10" spans="1:26">
      <c r="B10" s="97"/>
      <c r="C10" s="97"/>
      <c r="D10" s="125">
        <v>1</v>
      </c>
      <c r="E10" s="159">
        <f ca="1">SUMIF($D$45:$D$502,$D10,E$45:E$502)</f>
        <v>21</v>
      </c>
      <c r="F10" s="163">
        <f t="shared" ca="1" si="0"/>
        <v>0.4375</v>
      </c>
      <c r="G10" s="164">
        <f ca="1">SUMIF($D$45:$D$502,$D10,G$45:G$502)</f>
        <v>14</v>
      </c>
      <c r="H10" s="165">
        <f t="shared" ca="1" si="1"/>
        <v>0.29166666666666669</v>
      </c>
      <c r="I10" s="164">
        <f ca="1">SUMIF($D$45:$D$502,$D10,I$45:I$502)</f>
        <v>13</v>
      </c>
      <c r="J10" s="163">
        <f t="shared" ca="1" si="2"/>
        <v>0.27083333333333331</v>
      </c>
      <c r="K10" s="166">
        <f ca="1">IF($A9="N","",E10+G10+I10)</f>
        <v>48</v>
      </c>
      <c r="L10" s="159">
        <f ca="1">SUMIF($D$45:$D$502,$D10,L$45:L$502)</f>
        <v>46</v>
      </c>
      <c r="M10" s="165">
        <f t="shared" ca="1" si="3"/>
        <v>0.43809523809523809</v>
      </c>
      <c r="N10" s="164">
        <f ca="1">SUMIF($D$45:$D$502,$D10,N$45:N$502)</f>
        <v>31</v>
      </c>
      <c r="O10" s="165">
        <f t="shared" ca="1" si="4"/>
        <v>0.29523809523809524</v>
      </c>
      <c r="P10" s="164">
        <f ca="1">SUMIF($D$45:$D$502,$D10,P$45:P$502)</f>
        <v>28</v>
      </c>
      <c r="Q10" s="165">
        <f t="shared" ca="1" si="5"/>
        <v>0.26666666666666666</v>
      </c>
      <c r="R10" s="166">
        <f ca="1">IF($A9="N","",L10+N10+P10)</f>
        <v>105</v>
      </c>
      <c r="S10" s="159">
        <f ca="1">SUMIF($D$45:$D$502,$D10,S$45:S$502)</f>
        <v>67</v>
      </c>
      <c r="T10" s="163">
        <f t="shared" ca="1" si="6"/>
        <v>0.43790849673202614</v>
      </c>
      <c r="U10" s="164">
        <f ca="1">SUMIF($D$45:$D$502,$D10,U$45:U$502)</f>
        <v>45</v>
      </c>
      <c r="V10" s="165">
        <f t="shared" ca="1" si="7"/>
        <v>0.29411764705882354</v>
      </c>
      <c r="W10" s="164">
        <f ca="1">SUMIF($D$45:$D$502,$D10,W$45:W$502)</f>
        <v>41</v>
      </c>
      <c r="X10" s="165">
        <f t="shared" ca="1" si="8"/>
        <v>0.26797385620915032</v>
      </c>
      <c r="Y10" s="166">
        <f ca="1">IF($A9="N","",R10+K10)</f>
        <v>153</v>
      </c>
      <c r="Z10" s="91"/>
    </row>
    <row r="11" spans="1:26" ht="13.5" thickBot="1">
      <c r="B11" s="97"/>
      <c r="C11" s="98"/>
      <c r="D11" s="125">
        <v>2</v>
      </c>
      <c r="E11" s="159">
        <f ca="1">SUMIF($D$45:$D$502,$D11,E$45:E$502)</f>
        <v>0</v>
      </c>
      <c r="F11" s="167" t="str">
        <f t="shared" ca="1" si="0"/>
        <v>-</v>
      </c>
      <c r="G11" s="168">
        <f ca="1">SUMIF($D$45:$D$502,$D11,G$45:G$502)</f>
        <v>0</v>
      </c>
      <c r="H11" s="169" t="str">
        <f t="shared" ca="1" si="1"/>
        <v>-</v>
      </c>
      <c r="I11" s="168">
        <f ca="1">SUMIF($D$45:$D$502,$D11,I$45:I$502)</f>
        <v>0</v>
      </c>
      <c r="J11" s="167" t="str">
        <f t="shared" ca="1" si="2"/>
        <v>-</v>
      </c>
      <c r="K11" s="166">
        <f ca="1">IF($A10="N","",E11+G11+I11)</f>
        <v>0</v>
      </c>
      <c r="L11" s="159">
        <f ca="1">SUMIF($D$45:$D$502,$D11,L$45:L$502)</f>
        <v>0</v>
      </c>
      <c r="M11" s="169" t="str">
        <f t="shared" ca="1" si="3"/>
        <v>-</v>
      </c>
      <c r="N11" s="168">
        <f ca="1">SUMIF($D$45:$D$502,$D11,N$45:N$502)</f>
        <v>0</v>
      </c>
      <c r="O11" s="169" t="str">
        <f t="shared" ca="1" si="4"/>
        <v>-</v>
      </c>
      <c r="P11" s="168">
        <f ca="1">SUMIF($D$45:$D$502,$D11,P$45:P$502)</f>
        <v>0</v>
      </c>
      <c r="Q11" s="169" t="str">
        <f t="shared" ca="1" si="5"/>
        <v>-</v>
      </c>
      <c r="R11" s="166">
        <f ca="1">IF($A10="N","",L11+N11+P11)</f>
        <v>0</v>
      </c>
      <c r="S11" s="170">
        <f ca="1">SUMIF($D$45:$D$502,$D11,S$45:S$502)</f>
        <v>0</v>
      </c>
      <c r="T11" s="167" t="str">
        <f t="shared" ca="1" si="6"/>
        <v>-</v>
      </c>
      <c r="U11" s="171">
        <f ca="1">SUMIF($D$45:$D$502,$D11,U$45:U$502)</f>
        <v>0</v>
      </c>
      <c r="V11" s="169" t="str">
        <f t="shared" ca="1" si="7"/>
        <v>-</v>
      </c>
      <c r="W11" s="171">
        <f ca="1">SUMIF($D$45:$D$502,$D11,W$45:W$502)</f>
        <v>0</v>
      </c>
      <c r="X11" s="169" t="str">
        <f t="shared" ca="1" si="8"/>
        <v>-</v>
      </c>
      <c r="Y11" s="132">
        <f ca="1">IF($A10="N","",R11+K11)</f>
        <v>0</v>
      </c>
    </row>
    <row r="12" spans="1:26" ht="13.5" thickBot="1">
      <c r="A12" s="22"/>
      <c r="D12" s="99" t="s">
        <v>24</v>
      </c>
      <c r="E12" s="172">
        <f ca="1">SUM(E7:E11)</f>
        <v>103</v>
      </c>
      <c r="F12" s="173">
        <f t="shared" ca="1" si="0"/>
        <v>0.33660130718954251</v>
      </c>
      <c r="G12" s="174">
        <f ca="1">SUM(G7:G11)</f>
        <v>85</v>
      </c>
      <c r="H12" s="173">
        <f t="shared" ca="1" si="1"/>
        <v>0.27777777777777779</v>
      </c>
      <c r="I12" s="174">
        <f ca="1">SUM(I7:I11)</f>
        <v>118</v>
      </c>
      <c r="J12" s="175">
        <f t="shared" ca="1" si="2"/>
        <v>0.38562091503267976</v>
      </c>
      <c r="K12" s="176">
        <f ca="1">SUM(K7:K11)</f>
        <v>306</v>
      </c>
      <c r="L12" s="172">
        <f ca="1">SUM(L7:L11)</f>
        <v>118</v>
      </c>
      <c r="M12" s="173">
        <f t="shared" ca="1" si="3"/>
        <v>0.38562091503267976</v>
      </c>
      <c r="N12" s="174">
        <f ca="1">SUM(N7:N11)</f>
        <v>85</v>
      </c>
      <c r="O12" s="173">
        <f t="shared" ca="1" si="4"/>
        <v>0.27777777777777779</v>
      </c>
      <c r="P12" s="174">
        <f ca="1">SUM(P7:P11)</f>
        <v>103</v>
      </c>
      <c r="Q12" s="173">
        <f t="shared" ca="1" si="5"/>
        <v>0.33660130718954251</v>
      </c>
      <c r="R12" s="176">
        <f ca="1">SUM(R7:R11)</f>
        <v>306</v>
      </c>
      <c r="S12" s="172">
        <f ca="1">SUM(S7:S11)</f>
        <v>221</v>
      </c>
      <c r="T12" s="175">
        <f t="shared" ca="1" si="6"/>
        <v>0.3611111111111111</v>
      </c>
      <c r="U12" s="174">
        <f ca="1">SUM(U7:U11)</f>
        <v>170</v>
      </c>
      <c r="V12" s="173">
        <f t="shared" ca="1" si="7"/>
        <v>0.27777777777777779</v>
      </c>
      <c r="W12" s="174">
        <f ca="1">SUM(W7:W11)</f>
        <v>221</v>
      </c>
      <c r="X12" s="173">
        <f t="shared" ca="1" si="8"/>
        <v>0.3611111111111111</v>
      </c>
      <c r="Y12" s="176">
        <f ca="1">SUM(Y7:Y11)</f>
        <v>612</v>
      </c>
    </row>
    <row r="13" spans="1:26">
      <c r="C13" s="24"/>
      <c r="D13" s="23"/>
    </row>
    <row r="14" spans="1:26" ht="13.5" thickBot="1">
      <c r="D14" s="25" t="s">
        <v>40</v>
      </c>
    </row>
    <row r="15" spans="1:26">
      <c r="A15" s="27" t="s">
        <v>18</v>
      </c>
      <c r="C15" s="23" t="s">
        <v>41</v>
      </c>
      <c r="D15" s="177" t="s">
        <v>19</v>
      </c>
      <c r="E15" s="142" t="s">
        <v>34</v>
      </c>
      <c r="F15" s="143"/>
      <c r="G15" s="144"/>
      <c r="H15" s="143"/>
      <c r="I15" s="145"/>
      <c r="J15" s="144"/>
      <c r="K15" s="144"/>
      <c r="L15" s="142" t="s">
        <v>35</v>
      </c>
      <c r="M15" s="143"/>
      <c r="N15" s="144"/>
      <c r="O15" s="143"/>
      <c r="P15" s="145"/>
      <c r="Q15" s="143"/>
      <c r="R15" s="146"/>
      <c r="S15" s="142" t="s">
        <v>36</v>
      </c>
      <c r="T15" s="143"/>
      <c r="U15" s="144"/>
      <c r="V15" s="143"/>
      <c r="W15" s="147"/>
      <c r="X15" s="148"/>
      <c r="Y15" s="149"/>
    </row>
    <row r="16" spans="1:26" ht="13.5" thickBot="1">
      <c r="A16" s="36"/>
      <c r="D16" s="178"/>
      <c r="E16" s="150" t="s">
        <v>31</v>
      </c>
      <c r="F16" s="151"/>
      <c r="G16" s="152" t="s">
        <v>29</v>
      </c>
      <c r="H16" s="153"/>
      <c r="I16" s="152" t="s">
        <v>30</v>
      </c>
      <c r="J16" s="152"/>
      <c r="K16" s="154" t="s">
        <v>37</v>
      </c>
      <c r="L16" s="155" t="s">
        <v>31</v>
      </c>
      <c r="M16" s="153"/>
      <c r="N16" s="152" t="s">
        <v>29</v>
      </c>
      <c r="O16" s="153"/>
      <c r="P16" s="152" t="s">
        <v>30</v>
      </c>
      <c r="Q16" s="153"/>
      <c r="R16" s="156" t="s">
        <v>38</v>
      </c>
      <c r="S16" s="157" t="s">
        <v>31</v>
      </c>
      <c r="T16" s="153"/>
      <c r="U16" s="152" t="s">
        <v>29</v>
      </c>
      <c r="V16" s="158"/>
      <c r="W16" s="152" t="s">
        <v>30</v>
      </c>
      <c r="X16" s="153"/>
      <c r="Y16" s="156" t="s">
        <v>39</v>
      </c>
    </row>
    <row r="17" spans="1:25">
      <c r="A17" s="179">
        <v>1</v>
      </c>
      <c r="C17" s="23" t="str">
        <f ca="1">IF(A17&gt;$C$1,"",VLOOKUP($A17,Table!$A$9:$C$32,3,FALSE))</f>
        <v>Kawasaki_Frontale</v>
      </c>
      <c r="D17" s="180" t="str">
        <f ca="1">IF(A17&gt;$C$1,"",VLOOKUP($A17,Table!$A$9:$C$32,2,FALSE))</f>
        <v>Kawasaki_Frontale</v>
      </c>
      <c r="E17" s="45">
        <f t="shared" ref="E17:E40" ca="1" si="9">IF($D17="","",VLOOKUP($C17,$B:$W,4,FALSE))</f>
        <v>8</v>
      </c>
      <c r="F17" s="162">
        <f t="shared" ref="F17:F41" ca="1" si="10">IF(E17="","",IF(E17=0,"-",E17/$K17))</f>
        <v>0.47058823529411764</v>
      </c>
      <c r="G17" s="181">
        <f t="shared" ref="G17:G40" ca="1" si="11">IF($D17="","",VLOOKUP($C17,$B:$W,6,FALSE))</f>
        <v>5</v>
      </c>
      <c r="H17" s="162">
        <f t="shared" ref="H17:H41" ca="1" si="12">IF(G17="","",IF(G17=0,"-",G17/$K17))</f>
        <v>0.29411764705882354</v>
      </c>
      <c r="I17" s="181">
        <f t="shared" ref="I17:I40" ca="1" si="13">IF($D17="","",VLOOKUP($C17,$B:$W,8,FALSE))</f>
        <v>4</v>
      </c>
      <c r="J17" s="162">
        <f t="shared" ref="J17:J41" ca="1" si="14">IF(I17="","",IF(I17=0,"-",I17/$K17))</f>
        <v>0.23529411764705882</v>
      </c>
      <c r="K17" s="182">
        <f ca="1">IF($D17="","",I17+G17+E17)</f>
        <v>17</v>
      </c>
      <c r="L17" s="70">
        <f t="shared" ref="L17:L40" ca="1" si="15">IF($D17="","",VLOOKUP($C17,$B:$W,11,FALSE))</f>
        <v>7</v>
      </c>
      <c r="M17" s="162">
        <f t="shared" ref="M17:M41" ca="1" si="16">IF(L17="","",IF(L17=0,"-",L17/$R17))</f>
        <v>0.41176470588235292</v>
      </c>
      <c r="N17" s="181">
        <f t="shared" ref="N17:N40" ca="1" si="17">IF($D17="","",VLOOKUP($C17,$B:$W,13,FALSE))</f>
        <v>4</v>
      </c>
      <c r="O17" s="162">
        <f t="shared" ref="O17:O41" ca="1" si="18">IF(N17="","",IF(N17=0,"-",N17/$R17))</f>
        <v>0.23529411764705882</v>
      </c>
      <c r="P17" s="181">
        <f t="shared" ref="P17:P40" ca="1" si="19">IF($D17="","",VLOOKUP($C17,$B:$W,15,FALSE))</f>
        <v>6</v>
      </c>
      <c r="Q17" s="162">
        <f t="shared" ref="Q17:Q41" ca="1" si="20">IF(P17="","",IF(P17=0,"-",P17/$R17))</f>
        <v>0.35294117647058826</v>
      </c>
      <c r="R17" s="182">
        <f ca="1">IF($D17="","",P17+N17+L17)</f>
        <v>17</v>
      </c>
      <c r="S17" s="70">
        <f t="shared" ref="S17:S40" ca="1" si="21">IF($D17="","",VLOOKUP($C17,$B:$W,18,FALSE))</f>
        <v>15</v>
      </c>
      <c r="T17" s="162">
        <f ca="1">IF(S17="","",IF(S17=0,"-",S17/$Y17))</f>
        <v>0.44117647058823528</v>
      </c>
      <c r="U17" s="181">
        <f t="shared" ref="U17:U40" ca="1" si="22">IF($D17="","",VLOOKUP($C17,$B:$W,20,FALSE))</f>
        <v>9</v>
      </c>
      <c r="V17" s="162">
        <f ca="1">IF(U17="","",IF(U17=0,"-",U17/$Y17))</f>
        <v>0.26470588235294118</v>
      </c>
      <c r="W17" s="181">
        <f t="shared" ref="W17:W40" ca="1" si="23">IF($D17="","",VLOOKUP($C17,$B:$W,22,FALSE))</f>
        <v>10</v>
      </c>
      <c r="X17" s="162">
        <f ca="1">IF(W17="","",IF(W17=0,"-",W17/$Y17))</f>
        <v>0.29411764705882354</v>
      </c>
      <c r="Y17" s="183">
        <f ca="1">IF($D17="","",W17+U17+S17)</f>
        <v>34</v>
      </c>
    </row>
    <row r="18" spans="1:25">
      <c r="A18" s="184">
        <v>2</v>
      </c>
      <c r="C18" s="23" t="str">
        <f ca="1">IF(A18&gt;$C$1,"",VLOOKUP($A18,Table!$A$9:$C$32,3,FALSE))</f>
        <v>Kashima_Antlers</v>
      </c>
      <c r="D18" s="185" t="str">
        <f ca="1">IF(A18&gt;$C$1,"",VLOOKUP($A18,Table!$A$9:$C$32,2,FALSE))</f>
        <v>Kashima_Antlers</v>
      </c>
      <c r="E18" s="55">
        <f t="shared" ca="1" si="9"/>
        <v>6</v>
      </c>
      <c r="F18" s="186">
        <f t="shared" ca="1" si="10"/>
        <v>0.35294117647058826</v>
      </c>
      <c r="G18" s="187">
        <f t="shared" ca="1" si="11"/>
        <v>5</v>
      </c>
      <c r="H18" s="186">
        <f t="shared" ca="1" si="12"/>
        <v>0.29411764705882354</v>
      </c>
      <c r="I18" s="187">
        <f t="shared" ca="1" si="13"/>
        <v>6</v>
      </c>
      <c r="J18" s="187">
        <f t="shared" ca="1" si="14"/>
        <v>0.35294117647058826</v>
      </c>
      <c r="K18" s="188">
        <f t="shared" ref="K18:K40" ca="1" si="24">IF($D18="","",I18+G18+E18)</f>
        <v>17</v>
      </c>
      <c r="L18" s="55">
        <f t="shared" ca="1" si="15"/>
        <v>7</v>
      </c>
      <c r="M18" s="186">
        <f t="shared" ca="1" si="16"/>
        <v>0.41176470588235292</v>
      </c>
      <c r="N18" s="187">
        <f t="shared" ca="1" si="17"/>
        <v>6</v>
      </c>
      <c r="O18" s="186">
        <f t="shared" ca="1" si="18"/>
        <v>0.35294117647058826</v>
      </c>
      <c r="P18" s="187">
        <f t="shared" ca="1" si="19"/>
        <v>4</v>
      </c>
      <c r="Q18" s="187">
        <f t="shared" ca="1" si="20"/>
        <v>0.23529411764705882</v>
      </c>
      <c r="R18" s="188">
        <f t="shared" ref="R18:R40" ca="1" si="25">IF($D18="","",P18+N18+L18)</f>
        <v>17</v>
      </c>
      <c r="S18" s="55">
        <f t="shared" ca="1" si="21"/>
        <v>13</v>
      </c>
      <c r="T18" s="186">
        <f t="shared" ref="T18:T41" ca="1" si="26">IF(S18="","",IF(S18=0,"-",S18/$Y18))</f>
        <v>0.38235294117647056</v>
      </c>
      <c r="U18" s="187">
        <f t="shared" ca="1" si="22"/>
        <v>11</v>
      </c>
      <c r="V18" s="186">
        <f t="shared" ref="V18:V41" ca="1" si="27">IF(U18="","",IF(U18=0,"-",U18/$Y18))</f>
        <v>0.3235294117647059</v>
      </c>
      <c r="W18" s="187">
        <f t="shared" ca="1" si="23"/>
        <v>10</v>
      </c>
      <c r="X18" s="186">
        <f t="shared" ref="X18:X41" ca="1" si="28">IF(W18="","",IF(W18=0,"-",W18/$Y18))</f>
        <v>0.29411764705882354</v>
      </c>
      <c r="Y18" s="184">
        <f t="shared" ref="Y18:Y40" ca="1" si="29">IF($D18="","",W18+U18+S18)</f>
        <v>34</v>
      </c>
    </row>
    <row r="19" spans="1:25">
      <c r="A19" s="189">
        <v>3</v>
      </c>
      <c r="C19" s="23" t="str">
        <f ca="1">IF(A19&gt;$C$1,"",VLOOKUP($A19,Table!$A$9:$C$32,3,FALSE))</f>
        <v>Cerezo_Osaka</v>
      </c>
      <c r="D19" s="190" t="str">
        <f ca="1">IF(A19&gt;$C$1,"",VLOOKUP($A19,Table!$A$9:$C$32,2,FALSE))</f>
        <v>Cerezo_Osaka</v>
      </c>
      <c r="E19" s="63">
        <f t="shared" ca="1" si="9"/>
        <v>11</v>
      </c>
      <c r="F19" s="191">
        <f t="shared" ca="1" si="10"/>
        <v>0.6470588235294118</v>
      </c>
      <c r="G19" s="192">
        <f t="shared" ca="1" si="11"/>
        <v>3</v>
      </c>
      <c r="H19" s="191">
        <f t="shared" ca="1" si="12"/>
        <v>0.17647058823529413</v>
      </c>
      <c r="I19" s="192">
        <f t="shared" ca="1" si="13"/>
        <v>3</v>
      </c>
      <c r="J19" s="192">
        <f t="shared" ca="1" si="14"/>
        <v>0.17647058823529413</v>
      </c>
      <c r="K19" s="193">
        <f t="shared" ca="1" si="24"/>
        <v>17</v>
      </c>
      <c r="L19" s="63">
        <f t="shared" ca="1" si="15"/>
        <v>7</v>
      </c>
      <c r="M19" s="191">
        <f t="shared" ca="1" si="16"/>
        <v>0.41176470588235292</v>
      </c>
      <c r="N19" s="192">
        <f t="shared" ca="1" si="17"/>
        <v>3</v>
      </c>
      <c r="O19" s="191">
        <f t="shared" ca="1" si="18"/>
        <v>0.17647058823529413</v>
      </c>
      <c r="P19" s="192">
        <f t="shared" ca="1" si="19"/>
        <v>7</v>
      </c>
      <c r="Q19" s="192">
        <f t="shared" ca="1" si="20"/>
        <v>0.41176470588235292</v>
      </c>
      <c r="R19" s="193">
        <f t="shared" ca="1" si="25"/>
        <v>17</v>
      </c>
      <c r="S19" s="63">
        <f t="shared" ca="1" si="21"/>
        <v>18</v>
      </c>
      <c r="T19" s="191">
        <f t="shared" ca="1" si="26"/>
        <v>0.52941176470588236</v>
      </c>
      <c r="U19" s="192">
        <f t="shared" ca="1" si="22"/>
        <v>6</v>
      </c>
      <c r="V19" s="191">
        <f t="shared" ca="1" si="27"/>
        <v>0.17647058823529413</v>
      </c>
      <c r="W19" s="192">
        <f t="shared" ca="1" si="23"/>
        <v>10</v>
      </c>
      <c r="X19" s="191">
        <f t="shared" ca="1" si="28"/>
        <v>0.29411764705882354</v>
      </c>
      <c r="Y19" s="189">
        <f t="shared" ca="1" si="29"/>
        <v>34</v>
      </c>
    </row>
    <row r="20" spans="1:25">
      <c r="A20" s="189">
        <v>4</v>
      </c>
      <c r="C20" s="23" t="str">
        <f ca="1">IF(A20&gt;$C$1,"",VLOOKUP($A20,Table!$A$9:$C$32,3,FALSE))</f>
        <v>Kashiwa_Reysol</v>
      </c>
      <c r="D20" s="190" t="str">
        <f ca="1">IF(A20&gt;$C$1,"",VLOOKUP($A20,Table!$A$9:$C$32,2,FALSE))</f>
        <v>Kashiwa_Reysol</v>
      </c>
      <c r="E20" s="63">
        <f t="shared" ca="1" si="9"/>
        <v>6</v>
      </c>
      <c r="F20" s="191">
        <f t="shared" ca="1" si="10"/>
        <v>0.35294117647058826</v>
      </c>
      <c r="G20" s="192">
        <f t="shared" ca="1" si="11"/>
        <v>4</v>
      </c>
      <c r="H20" s="191">
        <f t="shared" ca="1" si="12"/>
        <v>0.23529411764705882</v>
      </c>
      <c r="I20" s="192">
        <f t="shared" ca="1" si="13"/>
        <v>7</v>
      </c>
      <c r="J20" s="192">
        <f t="shared" ca="1" si="14"/>
        <v>0.41176470588235292</v>
      </c>
      <c r="K20" s="193">
        <f t="shared" ca="1" si="24"/>
        <v>17</v>
      </c>
      <c r="L20" s="63">
        <f t="shared" ca="1" si="15"/>
        <v>10</v>
      </c>
      <c r="M20" s="191">
        <f t="shared" ca="1" si="16"/>
        <v>0.58823529411764708</v>
      </c>
      <c r="N20" s="192">
        <f t="shared" ca="1" si="17"/>
        <v>1</v>
      </c>
      <c r="O20" s="191">
        <f t="shared" ca="1" si="18"/>
        <v>5.8823529411764705E-2</v>
      </c>
      <c r="P20" s="192">
        <f t="shared" ca="1" si="19"/>
        <v>6</v>
      </c>
      <c r="Q20" s="192">
        <f t="shared" ca="1" si="20"/>
        <v>0.35294117647058826</v>
      </c>
      <c r="R20" s="193">
        <f t="shared" ca="1" si="25"/>
        <v>17</v>
      </c>
      <c r="S20" s="63">
        <f t="shared" ca="1" si="21"/>
        <v>16</v>
      </c>
      <c r="T20" s="191">
        <f t="shared" ca="1" si="26"/>
        <v>0.47058823529411764</v>
      </c>
      <c r="U20" s="192">
        <f t="shared" ca="1" si="22"/>
        <v>5</v>
      </c>
      <c r="V20" s="191">
        <f t="shared" ca="1" si="27"/>
        <v>0.14705882352941177</v>
      </c>
      <c r="W20" s="192">
        <f t="shared" ca="1" si="23"/>
        <v>13</v>
      </c>
      <c r="X20" s="191">
        <f t="shared" ca="1" si="28"/>
        <v>0.38235294117647056</v>
      </c>
      <c r="Y20" s="189">
        <f t="shared" ca="1" si="29"/>
        <v>34</v>
      </c>
    </row>
    <row r="21" spans="1:25">
      <c r="A21" s="184">
        <v>5</v>
      </c>
      <c r="C21" s="23" t="str">
        <f ca="1">IF(A21&gt;$C$1,"",VLOOKUP($A21,Table!$A$9:$C$32,3,FALSE))</f>
        <v>Yokohama_F_Marinos</v>
      </c>
      <c r="D21" s="185" t="str">
        <f ca="1">IF(A21&gt;$C$1,"",VLOOKUP($A21,Table!$A$9:$C$32,2,FALSE))</f>
        <v>Yokohama_F_Marinos</v>
      </c>
      <c r="E21" s="55">
        <f t="shared" ca="1" si="9"/>
        <v>6</v>
      </c>
      <c r="F21" s="186">
        <f t="shared" ca="1" si="10"/>
        <v>0.35294117647058826</v>
      </c>
      <c r="G21" s="187">
        <f t="shared" ca="1" si="11"/>
        <v>7</v>
      </c>
      <c r="H21" s="186">
        <f t="shared" ca="1" si="12"/>
        <v>0.41176470588235292</v>
      </c>
      <c r="I21" s="187">
        <f t="shared" ca="1" si="13"/>
        <v>4</v>
      </c>
      <c r="J21" s="187">
        <f t="shared" ca="1" si="14"/>
        <v>0.23529411764705882</v>
      </c>
      <c r="K21" s="188">
        <f t="shared" ca="1" si="24"/>
        <v>17</v>
      </c>
      <c r="L21" s="55">
        <f t="shared" ca="1" si="15"/>
        <v>7</v>
      </c>
      <c r="M21" s="186">
        <f t="shared" ca="1" si="16"/>
        <v>0.41176470588235292</v>
      </c>
      <c r="N21" s="187">
        <f t="shared" ca="1" si="17"/>
        <v>4</v>
      </c>
      <c r="O21" s="186">
        <f t="shared" ca="1" si="18"/>
        <v>0.23529411764705882</v>
      </c>
      <c r="P21" s="187">
        <f t="shared" ca="1" si="19"/>
        <v>6</v>
      </c>
      <c r="Q21" s="187">
        <f t="shared" ca="1" si="20"/>
        <v>0.35294117647058826</v>
      </c>
      <c r="R21" s="188">
        <f t="shared" ca="1" si="25"/>
        <v>17</v>
      </c>
      <c r="S21" s="55">
        <f t="shared" ca="1" si="21"/>
        <v>13</v>
      </c>
      <c r="T21" s="186">
        <f t="shared" ca="1" si="26"/>
        <v>0.38235294117647056</v>
      </c>
      <c r="U21" s="187">
        <f t="shared" ca="1" si="22"/>
        <v>11</v>
      </c>
      <c r="V21" s="186">
        <f t="shared" ca="1" si="27"/>
        <v>0.3235294117647059</v>
      </c>
      <c r="W21" s="187">
        <f t="shared" ca="1" si="23"/>
        <v>10</v>
      </c>
      <c r="X21" s="186">
        <f t="shared" ca="1" si="28"/>
        <v>0.29411764705882354</v>
      </c>
      <c r="Y21" s="184">
        <f t="shared" ca="1" si="29"/>
        <v>34</v>
      </c>
    </row>
    <row r="22" spans="1:25">
      <c r="A22" s="184">
        <v>6</v>
      </c>
      <c r="C22" s="23" t="str">
        <f ca="1">IF(A22&gt;$C$1,"",VLOOKUP($A22,Table!$A$9:$C$32,3,FALSE))</f>
        <v>Júbilo_Iwata</v>
      </c>
      <c r="D22" s="185" t="str">
        <f ca="1">IF(A22&gt;$C$1,"",VLOOKUP($A22,Table!$A$9:$C$32,2,FALSE))</f>
        <v>Jubilo_Iwata</v>
      </c>
      <c r="E22" s="55">
        <f t="shared" ca="1" si="9"/>
        <v>7</v>
      </c>
      <c r="F22" s="186">
        <f t="shared" ca="1" si="10"/>
        <v>0.41176470588235292</v>
      </c>
      <c r="G22" s="187">
        <f t="shared" ca="1" si="11"/>
        <v>5</v>
      </c>
      <c r="H22" s="186">
        <f t="shared" ca="1" si="12"/>
        <v>0.29411764705882354</v>
      </c>
      <c r="I22" s="187">
        <f t="shared" ca="1" si="13"/>
        <v>5</v>
      </c>
      <c r="J22" s="187">
        <f t="shared" ca="1" si="14"/>
        <v>0.29411764705882354</v>
      </c>
      <c r="K22" s="188">
        <f t="shared" ca="1" si="24"/>
        <v>17</v>
      </c>
      <c r="L22" s="55">
        <f t="shared" ca="1" si="15"/>
        <v>9</v>
      </c>
      <c r="M22" s="186">
        <f t="shared" ca="1" si="16"/>
        <v>0.52941176470588236</v>
      </c>
      <c r="N22" s="187">
        <f t="shared" ca="1" si="17"/>
        <v>7</v>
      </c>
      <c r="O22" s="186">
        <f t="shared" ca="1" si="18"/>
        <v>0.41176470588235292</v>
      </c>
      <c r="P22" s="187">
        <f t="shared" ca="1" si="19"/>
        <v>1</v>
      </c>
      <c r="Q22" s="187">
        <f t="shared" ca="1" si="20"/>
        <v>5.8823529411764705E-2</v>
      </c>
      <c r="R22" s="188">
        <f t="shared" ca="1" si="25"/>
        <v>17</v>
      </c>
      <c r="S22" s="55">
        <f t="shared" ca="1" si="21"/>
        <v>16</v>
      </c>
      <c r="T22" s="186">
        <f t="shared" ca="1" si="26"/>
        <v>0.47058823529411764</v>
      </c>
      <c r="U22" s="187">
        <f t="shared" ca="1" si="22"/>
        <v>12</v>
      </c>
      <c r="V22" s="186">
        <f t="shared" ca="1" si="27"/>
        <v>0.35294117647058826</v>
      </c>
      <c r="W22" s="187">
        <f t="shared" ca="1" si="23"/>
        <v>6</v>
      </c>
      <c r="X22" s="186">
        <f t="shared" ca="1" si="28"/>
        <v>0.17647058823529413</v>
      </c>
      <c r="Y22" s="184">
        <f t="shared" ca="1" si="29"/>
        <v>34</v>
      </c>
    </row>
    <row r="23" spans="1:25">
      <c r="A23" s="189">
        <v>7</v>
      </c>
      <c r="C23" s="23" t="str">
        <f ca="1">IF(A23&gt;$C$1,"",VLOOKUP($A23,Table!$A$9:$C$32,3,FALSE))</f>
        <v>Urawa_Reds</v>
      </c>
      <c r="D23" s="190" t="str">
        <f ca="1">IF(A23&gt;$C$1,"",VLOOKUP($A23,Table!$A$9:$C$32,2,FALSE))</f>
        <v>Urawa_Reds</v>
      </c>
      <c r="E23" s="63">
        <f t="shared" ca="1" si="9"/>
        <v>3</v>
      </c>
      <c r="F23" s="191">
        <f t="shared" ca="1" si="10"/>
        <v>0.17647058823529413</v>
      </c>
      <c r="G23" s="192">
        <f t="shared" ca="1" si="11"/>
        <v>5</v>
      </c>
      <c r="H23" s="191">
        <f t="shared" ca="1" si="12"/>
        <v>0.29411764705882354</v>
      </c>
      <c r="I23" s="192">
        <f t="shared" ca="1" si="13"/>
        <v>9</v>
      </c>
      <c r="J23" s="192">
        <f t="shared" ca="1" si="14"/>
        <v>0.52941176470588236</v>
      </c>
      <c r="K23" s="193">
        <f t="shared" ca="1" si="24"/>
        <v>17</v>
      </c>
      <c r="L23" s="63">
        <f t="shared" ca="1" si="15"/>
        <v>3</v>
      </c>
      <c r="M23" s="191">
        <f t="shared" ca="1" si="16"/>
        <v>0.17647058823529413</v>
      </c>
      <c r="N23" s="192">
        <f t="shared" ca="1" si="17"/>
        <v>6</v>
      </c>
      <c r="O23" s="191">
        <f t="shared" ca="1" si="18"/>
        <v>0.35294117647058826</v>
      </c>
      <c r="P23" s="192">
        <f t="shared" ca="1" si="19"/>
        <v>8</v>
      </c>
      <c r="Q23" s="192">
        <f t="shared" ca="1" si="20"/>
        <v>0.47058823529411764</v>
      </c>
      <c r="R23" s="193">
        <f t="shared" ca="1" si="25"/>
        <v>17</v>
      </c>
      <c r="S23" s="63">
        <f t="shared" ca="1" si="21"/>
        <v>6</v>
      </c>
      <c r="T23" s="191">
        <f t="shared" ca="1" si="26"/>
        <v>0.17647058823529413</v>
      </c>
      <c r="U23" s="192">
        <f t="shared" ca="1" si="22"/>
        <v>11</v>
      </c>
      <c r="V23" s="191">
        <f t="shared" ca="1" si="27"/>
        <v>0.3235294117647059</v>
      </c>
      <c r="W23" s="192">
        <f t="shared" ca="1" si="23"/>
        <v>17</v>
      </c>
      <c r="X23" s="191">
        <f t="shared" ca="1" si="28"/>
        <v>0.5</v>
      </c>
      <c r="Y23" s="189">
        <f t="shared" ca="1" si="29"/>
        <v>34</v>
      </c>
    </row>
    <row r="24" spans="1:25">
      <c r="A24" s="189">
        <v>8</v>
      </c>
      <c r="C24" s="23" t="str">
        <f ca="1">IF(A24&gt;$C$1,"",VLOOKUP($A24,Table!$A$9:$C$32,3,FALSE))</f>
        <v>Sagan_Tosu</v>
      </c>
      <c r="D24" s="190" t="str">
        <f ca="1">IF(A24&gt;$C$1,"",VLOOKUP($A24,Table!$A$9:$C$32,2,FALSE))</f>
        <v>Sagan_Tosu</v>
      </c>
      <c r="E24" s="63">
        <f t="shared" ca="1" si="9"/>
        <v>10</v>
      </c>
      <c r="F24" s="191">
        <f t="shared" ca="1" si="10"/>
        <v>0.58823529411764708</v>
      </c>
      <c r="G24" s="192">
        <f t="shared" ca="1" si="11"/>
        <v>3</v>
      </c>
      <c r="H24" s="191">
        <f t="shared" ca="1" si="12"/>
        <v>0.17647058823529413</v>
      </c>
      <c r="I24" s="192">
        <f t="shared" ca="1" si="13"/>
        <v>4</v>
      </c>
      <c r="J24" s="192">
        <f t="shared" ca="1" si="14"/>
        <v>0.23529411764705882</v>
      </c>
      <c r="K24" s="193">
        <f t="shared" ca="1" si="24"/>
        <v>17</v>
      </c>
      <c r="L24" s="63">
        <f t="shared" ca="1" si="15"/>
        <v>6</v>
      </c>
      <c r="M24" s="191">
        <f t="shared" ca="1" si="16"/>
        <v>0.35294117647058826</v>
      </c>
      <c r="N24" s="192">
        <f t="shared" ca="1" si="17"/>
        <v>5</v>
      </c>
      <c r="O24" s="191">
        <f t="shared" ca="1" si="18"/>
        <v>0.29411764705882354</v>
      </c>
      <c r="P24" s="192">
        <f t="shared" ca="1" si="19"/>
        <v>6</v>
      </c>
      <c r="Q24" s="192">
        <f t="shared" ca="1" si="20"/>
        <v>0.35294117647058826</v>
      </c>
      <c r="R24" s="193">
        <f t="shared" ca="1" si="25"/>
        <v>17</v>
      </c>
      <c r="S24" s="63">
        <f t="shared" ca="1" si="21"/>
        <v>16</v>
      </c>
      <c r="T24" s="191">
        <f t="shared" ca="1" si="26"/>
        <v>0.47058823529411764</v>
      </c>
      <c r="U24" s="192">
        <f t="shared" ca="1" si="22"/>
        <v>8</v>
      </c>
      <c r="V24" s="191">
        <f t="shared" ca="1" si="27"/>
        <v>0.23529411764705882</v>
      </c>
      <c r="W24" s="192">
        <f t="shared" ca="1" si="23"/>
        <v>10</v>
      </c>
      <c r="X24" s="191">
        <f t="shared" ca="1" si="28"/>
        <v>0.29411764705882354</v>
      </c>
      <c r="Y24" s="189">
        <f t="shared" ca="1" si="29"/>
        <v>34</v>
      </c>
    </row>
    <row r="25" spans="1:25">
      <c r="A25" s="184">
        <v>9</v>
      </c>
      <c r="C25" s="23" t="str">
        <f ca="1">IF(A25&gt;$C$1,"",VLOOKUP($A25,Table!$A$9:$C$32,3,FALSE))</f>
        <v>Vissel_Kobe</v>
      </c>
      <c r="D25" s="185" t="str">
        <f ca="1">IF(A25&gt;$C$1,"",VLOOKUP($A25,Table!$A$9:$C$32,2,FALSE))</f>
        <v>Vissel_Kobe</v>
      </c>
      <c r="E25" s="55">
        <f t="shared" ca="1" si="9"/>
        <v>4</v>
      </c>
      <c r="F25" s="186">
        <f t="shared" ca="1" si="10"/>
        <v>0.23529411764705882</v>
      </c>
      <c r="G25" s="187">
        <f t="shared" ca="1" si="11"/>
        <v>5</v>
      </c>
      <c r="H25" s="186">
        <f t="shared" ca="1" si="12"/>
        <v>0.29411764705882354</v>
      </c>
      <c r="I25" s="187">
        <f t="shared" ca="1" si="13"/>
        <v>8</v>
      </c>
      <c r="J25" s="187">
        <f t="shared" ca="1" si="14"/>
        <v>0.47058823529411764</v>
      </c>
      <c r="K25" s="188">
        <f t="shared" ca="1" si="24"/>
        <v>17</v>
      </c>
      <c r="L25" s="55">
        <f t="shared" ca="1" si="15"/>
        <v>9</v>
      </c>
      <c r="M25" s="186">
        <f t="shared" ca="1" si="16"/>
        <v>0.52941176470588236</v>
      </c>
      <c r="N25" s="187">
        <f t="shared" ca="1" si="17"/>
        <v>1</v>
      </c>
      <c r="O25" s="186">
        <f t="shared" ca="1" si="18"/>
        <v>5.8823529411764705E-2</v>
      </c>
      <c r="P25" s="187">
        <f t="shared" ca="1" si="19"/>
        <v>7</v>
      </c>
      <c r="Q25" s="187">
        <f t="shared" ca="1" si="20"/>
        <v>0.41176470588235292</v>
      </c>
      <c r="R25" s="188">
        <f t="shared" ca="1" si="25"/>
        <v>17</v>
      </c>
      <c r="S25" s="55">
        <f t="shared" ca="1" si="21"/>
        <v>13</v>
      </c>
      <c r="T25" s="186">
        <f t="shared" ca="1" si="26"/>
        <v>0.38235294117647056</v>
      </c>
      <c r="U25" s="187">
        <f t="shared" ca="1" si="22"/>
        <v>6</v>
      </c>
      <c r="V25" s="186">
        <f t="shared" ca="1" si="27"/>
        <v>0.17647058823529413</v>
      </c>
      <c r="W25" s="187">
        <f t="shared" ca="1" si="23"/>
        <v>15</v>
      </c>
      <c r="X25" s="186">
        <f t="shared" ca="1" si="28"/>
        <v>0.44117647058823528</v>
      </c>
      <c r="Y25" s="184">
        <f t="shared" ca="1" si="29"/>
        <v>34</v>
      </c>
    </row>
    <row r="26" spans="1:25">
      <c r="A26" s="184">
        <v>10</v>
      </c>
      <c r="C26" s="23" t="str">
        <f ca="1">IF(A26&gt;$C$1,"",VLOOKUP($A26,Table!$A$9:$C$32,3,FALSE))</f>
        <v>Gamba_Osaka</v>
      </c>
      <c r="D26" s="185" t="str">
        <f ca="1">IF(A26&gt;$C$1,"",VLOOKUP($A26,Table!$A$9:$C$32,2,FALSE))</f>
        <v>Gamba_Osaka</v>
      </c>
      <c r="E26" s="55">
        <f t="shared" ca="1" si="9"/>
        <v>5</v>
      </c>
      <c r="F26" s="186">
        <f t="shared" ca="1" si="10"/>
        <v>0.29411764705882354</v>
      </c>
      <c r="G26" s="187">
        <f t="shared" ca="1" si="11"/>
        <v>2</v>
      </c>
      <c r="H26" s="186">
        <f t="shared" ca="1" si="12"/>
        <v>0.11764705882352941</v>
      </c>
      <c r="I26" s="187">
        <f t="shared" ca="1" si="13"/>
        <v>10</v>
      </c>
      <c r="J26" s="187">
        <f t="shared" ca="1" si="14"/>
        <v>0.58823529411764708</v>
      </c>
      <c r="K26" s="188">
        <f t="shared" ca="1" si="24"/>
        <v>17</v>
      </c>
      <c r="L26" s="55">
        <f t="shared" ca="1" si="15"/>
        <v>8</v>
      </c>
      <c r="M26" s="186">
        <f t="shared" ca="1" si="16"/>
        <v>0.47058823529411764</v>
      </c>
      <c r="N26" s="187">
        <f t="shared" ca="1" si="17"/>
        <v>6</v>
      </c>
      <c r="O26" s="186">
        <f t="shared" ca="1" si="18"/>
        <v>0.35294117647058826</v>
      </c>
      <c r="P26" s="187">
        <f t="shared" ca="1" si="19"/>
        <v>3</v>
      </c>
      <c r="Q26" s="187">
        <f t="shared" ca="1" si="20"/>
        <v>0.17647058823529413</v>
      </c>
      <c r="R26" s="188">
        <f t="shared" ca="1" si="25"/>
        <v>17</v>
      </c>
      <c r="S26" s="55">
        <f t="shared" ca="1" si="21"/>
        <v>13</v>
      </c>
      <c r="T26" s="186">
        <f t="shared" ca="1" si="26"/>
        <v>0.38235294117647056</v>
      </c>
      <c r="U26" s="187">
        <f t="shared" ca="1" si="22"/>
        <v>8</v>
      </c>
      <c r="V26" s="186">
        <f t="shared" ca="1" si="27"/>
        <v>0.23529411764705882</v>
      </c>
      <c r="W26" s="187">
        <f t="shared" ca="1" si="23"/>
        <v>13</v>
      </c>
      <c r="X26" s="186">
        <f t="shared" ca="1" si="28"/>
        <v>0.38235294117647056</v>
      </c>
      <c r="Y26" s="184">
        <f t="shared" ca="1" si="29"/>
        <v>34</v>
      </c>
    </row>
    <row r="27" spans="1:25">
      <c r="A27" s="189">
        <v>11</v>
      </c>
      <c r="C27" s="23" t="str">
        <f ca="1">IF(A27&gt;$C$1,"",VLOOKUP($A27,Table!$A$9:$C$32,3,FALSE))</f>
        <v>Consadole_Sapporo</v>
      </c>
      <c r="D27" s="190" t="str">
        <f ca="1">IF(A27&gt;$C$1,"",VLOOKUP($A27,Table!$A$9:$C$32,2,FALSE))</f>
        <v xml:space="preserve"> Consadole_Sapporo</v>
      </c>
      <c r="E27" s="63">
        <f t="shared" ca="1" si="9"/>
        <v>10</v>
      </c>
      <c r="F27" s="191">
        <f t="shared" ca="1" si="10"/>
        <v>0.58823529411764708</v>
      </c>
      <c r="G27" s="192">
        <f t="shared" ca="1" si="11"/>
        <v>3</v>
      </c>
      <c r="H27" s="191">
        <f t="shared" ca="1" si="12"/>
        <v>0.17647058823529413</v>
      </c>
      <c r="I27" s="192">
        <f t="shared" ca="1" si="13"/>
        <v>4</v>
      </c>
      <c r="J27" s="192">
        <f t="shared" ca="1" si="14"/>
        <v>0.23529411764705882</v>
      </c>
      <c r="K27" s="193">
        <f t="shared" ca="1" si="24"/>
        <v>17</v>
      </c>
      <c r="L27" s="63">
        <f t="shared" ca="1" si="15"/>
        <v>4</v>
      </c>
      <c r="M27" s="191">
        <f t="shared" ca="1" si="16"/>
        <v>0.23529411764705882</v>
      </c>
      <c r="N27" s="192">
        <f t="shared" ca="1" si="17"/>
        <v>6</v>
      </c>
      <c r="O27" s="191">
        <f t="shared" ca="1" si="18"/>
        <v>0.35294117647058826</v>
      </c>
      <c r="P27" s="192">
        <f t="shared" ca="1" si="19"/>
        <v>7</v>
      </c>
      <c r="Q27" s="192">
        <f t="shared" ca="1" si="20"/>
        <v>0.41176470588235292</v>
      </c>
      <c r="R27" s="193">
        <f t="shared" ca="1" si="25"/>
        <v>17</v>
      </c>
      <c r="S27" s="63">
        <f t="shared" ca="1" si="21"/>
        <v>14</v>
      </c>
      <c r="T27" s="191">
        <f t="shared" ca="1" si="26"/>
        <v>0.41176470588235292</v>
      </c>
      <c r="U27" s="192">
        <f t="shared" ca="1" si="22"/>
        <v>9</v>
      </c>
      <c r="V27" s="191">
        <f t="shared" ca="1" si="27"/>
        <v>0.26470588235294118</v>
      </c>
      <c r="W27" s="192">
        <f t="shared" ca="1" si="23"/>
        <v>11</v>
      </c>
      <c r="X27" s="191">
        <f t="shared" ca="1" si="28"/>
        <v>0.3235294117647059</v>
      </c>
      <c r="Y27" s="189">
        <f t="shared" ca="1" si="29"/>
        <v>34</v>
      </c>
    </row>
    <row r="28" spans="1:25">
      <c r="A28" s="189">
        <v>12</v>
      </c>
      <c r="C28" s="23" t="str">
        <f ca="1">IF(A28&gt;$C$1,"",VLOOKUP($A28,Table!$A$9:$C$32,3,FALSE))</f>
        <v>Vegalta_Sendai</v>
      </c>
      <c r="D28" s="190" t="str">
        <f ca="1">IF(A28&gt;$C$1,"",VLOOKUP($A28,Table!$A$9:$C$32,2,FALSE))</f>
        <v>Vegalta_Sendai</v>
      </c>
      <c r="E28" s="63">
        <f t="shared" ca="1" si="9"/>
        <v>7</v>
      </c>
      <c r="F28" s="191">
        <f t="shared" ca="1" si="10"/>
        <v>0.41176470588235292</v>
      </c>
      <c r="G28" s="192">
        <f t="shared" ca="1" si="11"/>
        <v>4</v>
      </c>
      <c r="H28" s="191">
        <f t="shared" ca="1" si="12"/>
        <v>0.23529411764705882</v>
      </c>
      <c r="I28" s="192">
        <f t="shared" ca="1" si="13"/>
        <v>6</v>
      </c>
      <c r="J28" s="192">
        <f t="shared" ca="1" si="14"/>
        <v>0.35294117647058826</v>
      </c>
      <c r="K28" s="193">
        <f t="shared" ca="1" si="24"/>
        <v>17</v>
      </c>
      <c r="L28" s="63">
        <f t="shared" ca="1" si="15"/>
        <v>7</v>
      </c>
      <c r="M28" s="191">
        <f t="shared" ca="1" si="16"/>
        <v>0.41176470588235292</v>
      </c>
      <c r="N28" s="192">
        <f t="shared" ca="1" si="17"/>
        <v>5</v>
      </c>
      <c r="O28" s="191">
        <f t="shared" ca="1" si="18"/>
        <v>0.29411764705882354</v>
      </c>
      <c r="P28" s="192">
        <f t="shared" ca="1" si="19"/>
        <v>5</v>
      </c>
      <c r="Q28" s="192">
        <f t="shared" ca="1" si="20"/>
        <v>0.29411764705882354</v>
      </c>
      <c r="R28" s="193">
        <f t="shared" ca="1" si="25"/>
        <v>17</v>
      </c>
      <c r="S28" s="63">
        <f t="shared" ca="1" si="21"/>
        <v>14</v>
      </c>
      <c r="T28" s="191">
        <f t="shared" ca="1" si="26"/>
        <v>0.41176470588235292</v>
      </c>
      <c r="U28" s="192">
        <f t="shared" ca="1" si="22"/>
        <v>9</v>
      </c>
      <c r="V28" s="191">
        <f t="shared" ca="1" si="27"/>
        <v>0.26470588235294118</v>
      </c>
      <c r="W28" s="192">
        <f t="shared" ca="1" si="23"/>
        <v>11</v>
      </c>
      <c r="X28" s="191">
        <f t="shared" ca="1" si="28"/>
        <v>0.3235294117647059</v>
      </c>
      <c r="Y28" s="189">
        <f t="shared" ca="1" si="29"/>
        <v>34</v>
      </c>
    </row>
    <row r="29" spans="1:25">
      <c r="A29" s="184">
        <v>13</v>
      </c>
      <c r="C29" s="23" t="str">
        <f ca="1">IF(A29&gt;$C$1,"",VLOOKUP($A29,Table!$A$9:$C$32,3,FALSE))</f>
        <v>Tokyo</v>
      </c>
      <c r="D29" s="185" t="str">
        <f ca="1">IF(A29&gt;$C$1,"",VLOOKUP($A29,Table!$A$9:$C$32,2,FALSE))</f>
        <v>Tokyo</v>
      </c>
      <c r="E29" s="55">
        <f t="shared" ca="1" si="9"/>
        <v>3</v>
      </c>
      <c r="F29" s="186">
        <f t="shared" ca="1" si="10"/>
        <v>0.17647058823529413</v>
      </c>
      <c r="G29" s="187">
        <f t="shared" ca="1" si="11"/>
        <v>7</v>
      </c>
      <c r="H29" s="186">
        <f t="shared" ca="1" si="12"/>
        <v>0.41176470588235292</v>
      </c>
      <c r="I29" s="187">
        <f t="shared" ca="1" si="13"/>
        <v>7</v>
      </c>
      <c r="J29" s="187">
        <f t="shared" ca="1" si="14"/>
        <v>0.41176470588235292</v>
      </c>
      <c r="K29" s="188">
        <f t="shared" ca="1" si="24"/>
        <v>17</v>
      </c>
      <c r="L29" s="55">
        <f t="shared" ca="1" si="15"/>
        <v>5</v>
      </c>
      <c r="M29" s="186">
        <f t="shared" ca="1" si="16"/>
        <v>0.29411764705882354</v>
      </c>
      <c r="N29" s="187">
        <f t="shared" ca="1" si="17"/>
        <v>5</v>
      </c>
      <c r="O29" s="186">
        <f t="shared" ca="1" si="18"/>
        <v>0.29411764705882354</v>
      </c>
      <c r="P29" s="187">
        <f t="shared" ca="1" si="19"/>
        <v>7</v>
      </c>
      <c r="Q29" s="187">
        <f t="shared" ca="1" si="20"/>
        <v>0.41176470588235292</v>
      </c>
      <c r="R29" s="188">
        <f t="shared" ca="1" si="25"/>
        <v>17</v>
      </c>
      <c r="S29" s="55">
        <f t="shared" ca="1" si="21"/>
        <v>8</v>
      </c>
      <c r="T29" s="186">
        <f t="shared" ca="1" si="26"/>
        <v>0.23529411764705882</v>
      </c>
      <c r="U29" s="187">
        <f t="shared" ca="1" si="22"/>
        <v>12</v>
      </c>
      <c r="V29" s="186">
        <f t="shared" ca="1" si="27"/>
        <v>0.35294117647058826</v>
      </c>
      <c r="W29" s="187">
        <f t="shared" ca="1" si="23"/>
        <v>14</v>
      </c>
      <c r="X29" s="186">
        <f t="shared" ca="1" si="28"/>
        <v>0.41176470588235292</v>
      </c>
      <c r="Y29" s="184">
        <f t="shared" ca="1" si="29"/>
        <v>34</v>
      </c>
    </row>
    <row r="30" spans="1:25">
      <c r="A30" s="184">
        <v>14</v>
      </c>
      <c r="C30" s="23" t="str">
        <f ca="1">IF(A30&gt;$C$1,"",VLOOKUP($A30,Table!$A$9:$C$32,3,FALSE))</f>
        <v>Shimizu_S_Pulse</v>
      </c>
      <c r="D30" s="185" t="str">
        <f ca="1">IF(A30&gt;$C$1,"",VLOOKUP($A30,Table!$A$9:$C$32,2,FALSE))</f>
        <v>Shimizu_S_Pulse</v>
      </c>
      <c r="E30" s="55">
        <f t="shared" ca="1" si="9"/>
        <v>2</v>
      </c>
      <c r="F30" s="186">
        <f t="shared" ca="1" si="10"/>
        <v>0.11764705882352941</v>
      </c>
      <c r="G30" s="187">
        <f t="shared" ca="1" si="11"/>
        <v>5</v>
      </c>
      <c r="H30" s="186">
        <f t="shared" ca="1" si="12"/>
        <v>0.29411764705882354</v>
      </c>
      <c r="I30" s="187">
        <f t="shared" ca="1" si="13"/>
        <v>10</v>
      </c>
      <c r="J30" s="187">
        <f t="shared" ca="1" si="14"/>
        <v>0.58823529411764708</v>
      </c>
      <c r="K30" s="188">
        <f t="shared" ca="1" si="24"/>
        <v>17</v>
      </c>
      <c r="L30" s="55">
        <f t="shared" ca="1" si="15"/>
        <v>8</v>
      </c>
      <c r="M30" s="186">
        <f t="shared" ca="1" si="16"/>
        <v>0.47058823529411764</v>
      </c>
      <c r="N30" s="187">
        <f t="shared" ca="1" si="17"/>
        <v>5</v>
      </c>
      <c r="O30" s="186">
        <f t="shared" ca="1" si="18"/>
        <v>0.29411764705882354</v>
      </c>
      <c r="P30" s="187">
        <f t="shared" ca="1" si="19"/>
        <v>4</v>
      </c>
      <c r="Q30" s="187">
        <f t="shared" ca="1" si="20"/>
        <v>0.23529411764705882</v>
      </c>
      <c r="R30" s="188">
        <f t="shared" ca="1" si="25"/>
        <v>17</v>
      </c>
      <c r="S30" s="55">
        <f t="shared" ca="1" si="21"/>
        <v>10</v>
      </c>
      <c r="T30" s="186">
        <f t="shared" ca="1" si="26"/>
        <v>0.29411764705882354</v>
      </c>
      <c r="U30" s="187">
        <f t="shared" ca="1" si="22"/>
        <v>10</v>
      </c>
      <c r="V30" s="186">
        <f t="shared" ca="1" si="27"/>
        <v>0.29411764705882354</v>
      </c>
      <c r="W30" s="187">
        <f t="shared" ca="1" si="23"/>
        <v>14</v>
      </c>
      <c r="X30" s="186">
        <f t="shared" ca="1" si="28"/>
        <v>0.41176470588235292</v>
      </c>
      <c r="Y30" s="184">
        <f t="shared" ca="1" si="29"/>
        <v>34</v>
      </c>
    </row>
    <row r="31" spans="1:25">
      <c r="A31" s="189">
        <v>15</v>
      </c>
      <c r="C31" s="23" t="str">
        <f ca="1">IF(A31&gt;$C$1,"",VLOOKUP($A31,Table!$A$9:$C$32,3,FALSE))</f>
        <v>Sanfrecce_Hiroshima</v>
      </c>
      <c r="D31" s="190" t="str">
        <f ca="1">IF(A31&gt;$C$1,"",VLOOKUP($A31,Table!$A$9:$C$32,2,FALSE))</f>
        <v>Sanfrecce_Hiroshima</v>
      </c>
      <c r="E31" s="63">
        <f t="shared" ca="1" si="9"/>
        <v>1</v>
      </c>
      <c r="F31" s="191">
        <f t="shared" ca="1" si="10"/>
        <v>5.8823529411764705E-2</v>
      </c>
      <c r="G31" s="192">
        <f t="shared" ca="1" si="11"/>
        <v>4</v>
      </c>
      <c r="H31" s="191">
        <f t="shared" ca="1" si="12"/>
        <v>0.23529411764705882</v>
      </c>
      <c r="I31" s="192">
        <f t="shared" ca="1" si="13"/>
        <v>12</v>
      </c>
      <c r="J31" s="192">
        <f t="shared" ca="1" si="14"/>
        <v>0.70588235294117652</v>
      </c>
      <c r="K31" s="193">
        <f t="shared" ca="1" si="24"/>
        <v>17</v>
      </c>
      <c r="L31" s="63">
        <f t="shared" ca="1" si="15"/>
        <v>4</v>
      </c>
      <c r="M31" s="191">
        <f t="shared" ca="1" si="16"/>
        <v>0.23529411764705882</v>
      </c>
      <c r="N31" s="192">
        <f t="shared" ca="1" si="17"/>
        <v>8</v>
      </c>
      <c r="O31" s="191">
        <f t="shared" ca="1" si="18"/>
        <v>0.47058823529411764</v>
      </c>
      <c r="P31" s="192">
        <f t="shared" ca="1" si="19"/>
        <v>5</v>
      </c>
      <c r="Q31" s="192">
        <f t="shared" ca="1" si="20"/>
        <v>0.29411764705882354</v>
      </c>
      <c r="R31" s="193">
        <f t="shared" ca="1" si="25"/>
        <v>17</v>
      </c>
      <c r="S31" s="63">
        <f t="shared" ca="1" si="21"/>
        <v>5</v>
      </c>
      <c r="T31" s="191">
        <f t="shared" ca="1" si="26"/>
        <v>0.14705882352941177</v>
      </c>
      <c r="U31" s="192">
        <f t="shared" ca="1" si="22"/>
        <v>12</v>
      </c>
      <c r="V31" s="191">
        <f t="shared" ca="1" si="27"/>
        <v>0.35294117647058826</v>
      </c>
      <c r="W31" s="192">
        <f t="shared" ca="1" si="23"/>
        <v>17</v>
      </c>
      <c r="X31" s="194">
        <f t="shared" ca="1" si="28"/>
        <v>0.5</v>
      </c>
      <c r="Y31" s="64">
        <f t="shared" ca="1" si="29"/>
        <v>34</v>
      </c>
    </row>
    <row r="32" spans="1:25">
      <c r="A32" s="189">
        <v>16</v>
      </c>
      <c r="C32" s="23" t="str">
        <f ca="1">IF(A32&gt;$C$1,"",VLOOKUP($A32,Table!$A$9:$C$32,3,FALSE))</f>
        <v>Ventforet_Kofu</v>
      </c>
      <c r="D32" s="190" t="str">
        <f ca="1">IF(A32&gt;$C$1,"",VLOOKUP($A32,Table!$A$9:$C$32,2,FALSE))</f>
        <v>Ventforet_Kofu</v>
      </c>
      <c r="E32" s="63">
        <f t="shared" ca="1" si="9"/>
        <v>6</v>
      </c>
      <c r="F32" s="191">
        <f t="shared" ca="1" si="10"/>
        <v>0.35294117647058826</v>
      </c>
      <c r="G32" s="192">
        <f t="shared" ca="1" si="11"/>
        <v>8</v>
      </c>
      <c r="H32" s="191">
        <f t="shared" ca="1" si="12"/>
        <v>0.47058823529411764</v>
      </c>
      <c r="I32" s="192">
        <f t="shared" ca="1" si="13"/>
        <v>3</v>
      </c>
      <c r="J32" s="192">
        <f t="shared" ca="1" si="14"/>
        <v>0.17647058823529413</v>
      </c>
      <c r="K32" s="193">
        <f t="shared" ca="1" si="24"/>
        <v>17</v>
      </c>
      <c r="L32" s="63">
        <f t="shared" ca="1" si="15"/>
        <v>5</v>
      </c>
      <c r="M32" s="191">
        <f t="shared" ca="1" si="16"/>
        <v>0.29411764705882354</v>
      </c>
      <c r="N32" s="192">
        <f t="shared" ca="1" si="17"/>
        <v>6</v>
      </c>
      <c r="O32" s="191">
        <f t="shared" ca="1" si="18"/>
        <v>0.35294117647058826</v>
      </c>
      <c r="P32" s="192">
        <f t="shared" ca="1" si="19"/>
        <v>6</v>
      </c>
      <c r="Q32" s="192">
        <f t="shared" ca="1" si="20"/>
        <v>0.35294117647058826</v>
      </c>
      <c r="R32" s="193">
        <f t="shared" ca="1" si="25"/>
        <v>17</v>
      </c>
      <c r="S32" s="63">
        <f t="shared" ca="1" si="21"/>
        <v>11</v>
      </c>
      <c r="T32" s="191">
        <f t="shared" ca="1" si="26"/>
        <v>0.3235294117647059</v>
      </c>
      <c r="U32" s="192">
        <f t="shared" ca="1" si="22"/>
        <v>14</v>
      </c>
      <c r="V32" s="191">
        <f t="shared" ca="1" si="27"/>
        <v>0.41176470588235292</v>
      </c>
      <c r="W32" s="192">
        <f t="shared" ca="1" si="23"/>
        <v>9</v>
      </c>
      <c r="X32" s="194">
        <f t="shared" ca="1" si="28"/>
        <v>0.26470588235294118</v>
      </c>
      <c r="Y32" s="64">
        <f t="shared" ca="1" si="29"/>
        <v>34</v>
      </c>
    </row>
    <row r="33" spans="1:26">
      <c r="A33" s="184">
        <v>17</v>
      </c>
      <c r="C33" s="23" t="str">
        <f ca="1">IF(A33&gt;$C$1,"",VLOOKUP($A33,Table!$A$9:$C$32,3,FALSE))</f>
        <v>Albirex_Niigata</v>
      </c>
      <c r="D33" s="185" t="str">
        <f ca="1">IF(A33&gt;$C$1,"",VLOOKUP($A33,Table!$A$9:$C$32,2,FALSE))</f>
        <v>Albirex_Niigata</v>
      </c>
      <c r="E33" s="55">
        <f t="shared" ca="1" si="9"/>
        <v>4</v>
      </c>
      <c r="F33" s="186">
        <f t="shared" ca="1" si="10"/>
        <v>0.23529411764705882</v>
      </c>
      <c r="G33" s="187">
        <f t="shared" ca="1" si="11"/>
        <v>1</v>
      </c>
      <c r="H33" s="186">
        <f t="shared" ca="1" si="12"/>
        <v>5.8823529411764705E-2</v>
      </c>
      <c r="I33" s="187">
        <f t="shared" ca="1" si="13"/>
        <v>12</v>
      </c>
      <c r="J33" s="187">
        <f t="shared" ca="1" si="14"/>
        <v>0.70588235294117652</v>
      </c>
      <c r="K33" s="188">
        <f t="shared" ca="1" si="24"/>
        <v>17</v>
      </c>
      <c r="L33" s="55">
        <f t="shared" ca="1" si="15"/>
        <v>9</v>
      </c>
      <c r="M33" s="186">
        <f t="shared" ca="1" si="16"/>
        <v>0.52941176470588236</v>
      </c>
      <c r="N33" s="187">
        <f t="shared" ca="1" si="17"/>
        <v>2</v>
      </c>
      <c r="O33" s="186">
        <f t="shared" ca="1" si="18"/>
        <v>0.11764705882352941</v>
      </c>
      <c r="P33" s="187">
        <f t="shared" ca="1" si="19"/>
        <v>6</v>
      </c>
      <c r="Q33" s="187">
        <f t="shared" ca="1" si="20"/>
        <v>0.35294117647058826</v>
      </c>
      <c r="R33" s="188">
        <f t="shared" ca="1" si="25"/>
        <v>17</v>
      </c>
      <c r="S33" s="55">
        <f t="shared" ca="1" si="21"/>
        <v>13</v>
      </c>
      <c r="T33" s="186">
        <f t="shared" ca="1" si="26"/>
        <v>0.38235294117647056</v>
      </c>
      <c r="U33" s="187">
        <f t="shared" ca="1" si="22"/>
        <v>3</v>
      </c>
      <c r="V33" s="186">
        <f t="shared" ca="1" si="27"/>
        <v>8.8235294117647065E-2</v>
      </c>
      <c r="W33" s="187">
        <f t="shared" ca="1" si="23"/>
        <v>18</v>
      </c>
      <c r="X33" s="195">
        <f t="shared" ca="1" si="28"/>
        <v>0.52941176470588236</v>
      </c>
      <c r="Y33" s="56">
        <f t="shared" ca="1" si="29"/>
        <v>34</v>
      </c>
    </row>
    <row r="34" spans="1:26">
      <c r="A34" s="184">
        <v>18</v>
      </c>
      <c r="C34" s="23" t="str">
        <f ca="1">IF(A34&gt;$C$1,"",VLOOKUP($A34,Table!$A$9:$C$32,3,FALSE))</f>
        <v>Omiya_Ardija</v>
      </c>
      <c r="D34" s="185" t="str">
        <f ca="1">IF(A34&gt;$C$1,"",VLOOKUP($A34,Table!$A$9:$C$32,2,FALSE))</f>
        <v>Omiya_Ardija</v>
      </c>
      <c r="E34" s="55">
        <f t="shared" ca="1" si="9"/>
        <v>4</v>
      </c>
      <c r="F34" s="186">
        <f t="shared" ca="1" si="10"/>
        <v>0.23529411764705882</v>
      </c>
      <c r="G34" s="187">
        <f t="shared" ca="1" si="11"/>
        <v>9</v>
      </c>
      <c r="H34" s="186">
        <f t="shared" ca="1" si="12"/>
        <v>0.52941176470588236</v>
      </c>
      <c r="I34" s="187">
        <f t="shared" ca="1" si="13"/>
        <v>4</v>
      </c>
      <c r="J34" s="187">
        <f t="shared" ca="1" si="14"/>
        <v>0.23529411764705882</v>
      </c>
      <c r="K34" s="188">
        <f t="shared" ca="1" si="24"/>
        <v>17</v>
      </c>
      <c r="L34" s="55">
        <f t="shared" ca="1" si="15"/>
        <v>3</v>
      </c>
      <c r="M34" s="186">
        <f t="shared" ca="1" si="16"/>
        <v>0.17647058823529413</v>
      </c>
      <c r="N34" s="187">
        <f t="shared" ca="1" si="17"/>
        <v>5</v>
      </c>
      <c r="O34" s="186">
        <f t="shared" ca="1" si="18"/>
        <v>0.29411764705882354</v>
      </c>
      <c r="P34" s="187">
        <f t="shared" ca="1" si="19"/>
        <v>9</v>
      </c>
      <c r="Q34" s="187">
        <f t="shared" ca="1" si="20"/>
        <v>0.52941176470588236</v>
      </c>
      <c r="R34" s="188">
        <f t="shared" ca="1" si="25"/>
        <v>17</v>
      </c>
      <c r="S34" s="55">
        <f t="shared" ca="1" si="21"/>
        <v>7</v>
      </c>
      <c r="T34" s="186">
        <f t="shared" ca="1" si="26"/>
        <v>0.20588235294117646</v>
      </c>
      <c r="U34" s="187">
        <f t="shared" ca="1" si="22"/>
        <v>14</v>
      </c>
      <c r="V34" s="186">
        <f t="shared" ca="1" si="27"/>
        <v>0.41176470588235292</v>
      </c>
      <c r="W34" s="187">
        <f t="shared" ca="1" si="23"/>
        <v>13</v>
      </c>
      <c r="X34" s="195">
        <f t="shared" ca="1" si="28"/>
        <v>0.38235294117647056</v>
      </c>
      <c r="Y34" s="56">
        <f t="shared" ca="1" si="29"/>
        <v>34</v>
      </c>
    </row>
    <row r="35" spans="1:26">
      <c r="A35" s="189">
        <v>19</v>
      </c>
      <c r="C35" s="23" t="str">
        <f>IF(A35&gt;$C$1,"",VLOOKUP($A35,Table!$A$9:$C$32,3,FALSE))</f>
        <v/>
      </c>
      <c r="D35" s="190" t="str">
        <f>IF(A35&gt;$C$1,"",VLOOKUP($A35,Table!$A$9:$C$32,2,FALSE))</f>
        <v/>
      </c>
      <c r="E35" s="63" t="str">
        <f t="shared" si="9"/>
        <v/>
      </c>
      <c r="F35" s="191" t="str">
        <f t="shared" si="10"/>
        <v/>
      </c>
      <c r="G35" s="192" t="str">
        <f t="shared" si="11"/>
        <v/>
      </c>
      <c r="H35" s="191" t="str">
        <f t="shared" si="12"/>
        <v/>
      </c>
      <c r="I35" s="192" t="str">
        <f t="shared" si="13"/>
        <v/>
      </c>
      <c r="J35" s="192" t="str">
        <f t="shared" si="14"/>
        <v/>
      </c>
      <c r="K35" s="193" t="str">
        <f t="shared" si="24"/>
        <v/>
      </c>
      <c r="L35" s="63" t="str">
        <f t="shared" si="15"/>
        <v/>
      </c>
      <c r="M35" s="191" t="str">
        <f t="shared" si="16"/>
        <v/>
      </c>
      <c r="N35" s="192" t="str">
        <f t="shared" si="17"/>
        <v/>
      </c>
      <c r="O35" s="191" t="str">
        <f t="shared" si="18"/>
        <v/>
      </c>
      <c r="P35" s="192" t="str">
        <f t="shared" si="19"/>
        <v/>
      </c>
      <c r="Q35" s="192" t="str">
        <f t="shared" si="20"/>
        <v/>
      </c>
      <c r="R35" s="193" t="str">
        <f t="shared" si="25"/>
        <v/>
      </c>
      <c r="S35" s="63" t="str">
        <f t="shared" si="21"/>
        <v/>
      </c>
      <c r="T35" s="191" t="str">
        <f t="shared" si="26"/>
        <v/>
      </c>
      <c r="U35" s="192" t="str">
        <f t="shared" si="22"/>
        <v/>
      </c>
      <c r="V35" s="191" t="str">
        <f t="shared" si="27"/>
        <v/>
      </c>
      <c r="W35" s="192" t="str">
        <f t="shared" si="23"/>
        <v/>
      </c>
      <c r="X35" s="194" t="str">
        <f t="shared" si="28"/>
        <v/>
      </c>
      <c r="Y35" s="64" t="str">
        <f t="shared" si="29"/>
        <v/>
      </c>
    </row>
    <row r="36" spans="1:26" ht="13.5" thickBot="1">
      <c r="A36" s="189">
        <v>20</v>
      </c>
      <c r="C36" s="23" t="str">
        <f>IF(A36&gt;$C$1,"",VLOOKUP($A36,Table!$A$9:$C$32,3,FALSE))</f>
        <v/>
      </c>
      <c r="D36" s="190" t="str">
        <f>IF(A36&gt;$C$1,"",VLOOKUP($A36,Table!$A$9:$C$32,2,FALSE))</f>
        <v/>
      </c>
      <c r="E36" s="63" t="str">
        <f t="shared" si="9"/>
        <v/>
      </c>
      <c r="F36" s="191" t="str">
        <f t="shared" si="10"/>
        <v/>
      </c>
      <c r="G36" s="192" t="str">
        <f t="shared" si="11"/>
        <v/>
      </c>
      <c r="H36" s="191" t="str">
        <f t="shared" si="12"/>
        <v/>
      </c>
      <c r="I36" s="192" t="str">
        <f t="shared" si="13"/>
        <v/>
      </c>
      <c r="J36" s="192" t="str">
        <f t="shared" si="14"/>
        <v/>
      </c>
      <c r="K36" s="193" t="str">
        <f t="shared" si="24"/>
        <v/>
      </c>
      <c r="L36" s="63" t="str">
        <f t="shared" si="15"/>
        <v/>
      </c>
      <c r="M36" s="191" t="str">
        <f t="shared" si="16"/>
        <v/>
      </c>
      <c r="N36" s="192" t="str">
        <f t="shared" si="17"/>
        <v/>
      </c>
      <c r="O36" s="191" t="str">
        <f t="shared" si="18"/>
        <v/>
      </c>
      <c r="P36" s="192" t="str">
        <f t="shared" si="19"/>
        <v/>
      </c>
      <c r="Q36" s="192" t="str">
        <f t="shared" si="20"/>
        <v/>
      </c>
      <c r="R36" s="193" t="str">
        <f t="shared" si="25"/>
        <v/>
      </c>
      <c r="S36" s="63" t="str">
        <f t="shared" si="21"/>
        <v/>
      </c>
      <c r="T36" s="191" t="str">
        <f t="shared" si="26"/>
        <v/>
      </c>
      <c r="U36" s="192" t="str">
        <f t="shared" si="22"/>
        <v/>
      </c>
      <c r="V36" s="191" t="str">
        <f t="shared" si="27"/>
        <v/>
      </c>
      <c r="W36" s="192" t="str">
        <f t="shared" si="23"/>
        <v/>
      </c>
      <c r="X36" s="194" t="str">
        <f t="shared" si="28"/>
        <v/>
      </c>
      <c r="Y36" s="64" t="str">
        <f t="shared" si="29"/>
        <v/>
      </c>
    </row>
    <row r="37" spans="1:26" hidden="1">
      <c r="A37" s="183">
        <v>21</v>
      </c>
      <c r="C37" s="23" t="str">
        <f>IF(A37&gt;$C$1,"",VLOOKUP($A37,Table!$A$9:$C$32,3,FALSE))</f>
        <v/>
      </c>
      <c r="D37" s="196" t="str">
        <f>IF(A37&gt;$C$1,"",VLOOKUP($A37,Table!$A$9:$C$32,2,FALSE))</f>
        <v/>
      </c>
      <c r="E37" s="55" t="str">
        <f t="shared" si="9"/>
        <v/>
      </c>
      <c r="F37" s="186" t="str">
        <f t="shared" si="10"/>
        <v/>
      </c>
      <c r="G37" s="187" t="str">
        <f t="shared" si="11"/>
        <v/>
      </c>
      <c r="H37" s="186" t="str">
        <f t="shared" si="12"/>
        <v/>
      </c>
      <c r="I37" s="187" t="str">
        <f t="shared" si="13"/>
        <v/>
      </c>
      <c r="J37" s="187" t="str">
        <f t="shared" si="14"/>
        <v/>
      </c>
      <c r="K37" s="188" t="str">
        <f t="shared" si="24"/>
        <v/>
      </c>
      <c r="L37" s="55" t="str">
        <f t="shared" si="15"/>
        <v/>
      </c>
      <c r="M37" s="186" t="str">
        <f t="shared" si="16"/>
        <v/>
      </c>
      <c r="N37" s="187" t="str">
        <f t="shared" si="17"/>
        <v/>
      </c>
      <c r="O37" s="186" t="str">
        <f t="shared" si="18"/>
        <v/>
      </c>
      <c r="P37" s="187" t="str">
        <f t="shared" si="19"/>
        <v/>
      </c>
      <c r="Q37" s="187" t="str">
        <f t="shared" si="20"/>
        <v/>
      </c>
      <c r="R37" s="188" t="str">
        <f t="shared" si="25"/>
        <v/>
      </c>
      <c r="S37" s="55" t="str">
        <f t="shared" si="21"/>
        <v/>
      </c>
      <c r="T37" s="186" t="str">
        <f t="shared" si="26"/>
        <v/>
      </c>
      <c r="U37" s="187" t="str">
        <f t="shared" si="22"/>
        <v/>
      </c>
      <c r="V37" s="186" t="str">
        <f t="shared" si="27"/>
        <v/>
      </c>
      <c r="W37" s="187" t="str">
        <f t="shared" si="23"/>
        <v/>
      </c>
      <c r="X37" s="195" t="str">
        <f t="shared" si="28"/>
        <v/>
      </c>
      <c r="Y37" s="56" t="str">
        <f t="shared" si="29"/>
        <v/>
      </c>
    </row>
    <row r="38" spans="1:26" hidden="1">
      <c r="A38" s="184">
        <v>22</v>
      </c>
      <c r="C38" s="23" t="str">
        <f>IF(A38&gt;$C$1,"",VLOOKUP($A38,Table!$A$9:$C$32,3,FALSE))</f>
        <v/>
      </c>
      <c r="D38" s="185" t="str">
        <f>IF(A38&gt;$C$1,"",VLOOKUP($A38,Table!$A$9:$C$32,2,FALSE))</f>
        <v/>
      </c>
      <c r="E38" s="55" t="str">
        <f t="shared" si="9"/>
        <v/>
      </c>
      <c r="F38" s="186" t="str">
        <f t="shared" si="10"/>
        <v/>
      </c>
      <c r="G38" s="187" t="str">
        <f t="shared" si="11"/>
        <v/>
      </c>
      <c r="H38" s="186" t="str">
        <f t="shared" si="12"/>
        <v/>
      </c>
      <c r="I38" s="187" t="str">
        <f t="shared" si="13"/>
        <v/>
      </c>
      <c r="J38" s="187" t="str">
        <f t="shared" si="14"/>
        <v/>
      </c>
      <c r="K38" s="188" t="str">
        <f t="shared" si="24"/>
        <v/>
      </c>
      <c r="L38" s="55" t="str">
        <f t="shared" si="15"/>
        <v/>
      </c>
      <c r="M38" s="186" t="str">
        <f t="shared" si="16"/>
        <v/>
      </c>
      <c r="N38" s="187" t="str">
        <f t="shared" si="17"/>
        <v/>
      </c>
      <c r="O38" s="186" t="str">
        <f t="shared" si="18"/>
        <v/>
      </c>
      <c r="P38" s="187" t="str">
        <f t="shared" si="19"/>
        <v/>
      </c>
      <c r="Q38" s="187" t="str">
        <f t="shared" si="20"/>
        <v/>
      </c>
      <c r="R38" s="188" t="str">
        <f t="shared" si="25"/>
        <v/>
      </c>
      <c r="S38" s="55" t="str">
        <f t="shared" si="21"/>
        <v/>
      </c>
      <c r="T38" s="186" t="str">
        <f t="shared" si="26"/>
        <v/>
      </c>
      <c r="U38" s="187" t="str">
        <f t="shared" si="22"/>
        <v/>
      </c>
      <c r="V38" s="186" t="str">
        <f t="shared" si="27"/>
        <v/>
      </c>
      <c r="W38" s="187" t="str">
        <f t="shared" si="23"/>
        <v/>
      </c>
      <c r="X38" s="195" t="str">
        <f t="shared" si="28"/>
        <v/>
      </c>
      <c r="Y38" s="56" t="str">
        <f t="shared" si="29"/>
        <v/>
      </c>
    </row>
    <row r="39" spans="1:26" hidden="1">
      <c r="A39" s="189">
        <v>23</v>
      </c>
      <c r="C39" s="23" t="str">
        <f>IF(A39&gt;$C$1,"",VLOOKUP($A39,Table!$A$9:$C$32,3,FALSE))</f>
        <v/>
      </c>
      <c r="D39" s="190" t="str">
        <f>IF(A39&gt;$C$1,"",VLOOKUP($A39,Table!$A$9:$C$32,2,FALSE))</f>
        <v/>
      </c>
      <c r="E39" s="63" t="str">
        <f t="shared" si="9"/>
        <v/>
      </c>
      <c r="F39" s="191" t="str">
        <f t="shared" si="10"/>
        <v/>
      </c>
      <c r="G39" s="192" t="str">
        <f t="shared" si="11"/>
        <v/>
      </c>
      <c r="H39" s="191" t="str">
        <f t="shared" si="12"/>
        <v/>
      </c>
      <c r="I39" s="192" t="str">
        <f t="shared" si="13"/>
        <v/>
      </c>
      <c r="J39" s="192" t="str">
        <f t="shared" si="14"/>
        <v/>
      </c>
      <c r="K39" s="193" t="str">
        <f t="shared" si="24"/>
        <v/>
      </c>
      <c r="L39" s="63" t="str">
        <f t="shared" si="15"/>
        <v/>
      </c>
      <c r="M39" s="191" t="str">
        <f t="shared" si="16"/>
        <v/>
      </c>
      <c r="N39" s="192" t="str">
        <f t="shared" si="17"/>
        <v/>
      </c>
      <c r="O39" s="191" t="str">
        <f t="shared" si="18"/>
        <v/>
      </c>
      <c r="P39" s="192" t="str">
        <f t="shared" si="19"/>
        <v/>
      </c>
      <c r="Q39" s="192" t="str">
        <f t="shared" si="20"/>
        <v/>
      </c>
      <c r="R39" s="193" t="str">
        <f t="shared" si="25"/>
        <v/>
      </c>
      <c r="S39" s="63" t="str">
        <f t="shared" si="21"/>
        <v/>
      </c>
      <c r="T39" s="191" t="str">
        <f t="shared" si="26"/>
        <v/>
      </c>
      <c r="U39" s="192" t="str">
        <f t="shared" si="22"/>
        <v/>
      </c>
      <c r="V39" s="191" t="str">
        <f t="shared" si="27"/>
        <v/>
      </c>
      <c r="W39" s="192" t="str">
        <f t="shared" si="23"/>
        <v/>
      </c>
      <c r="X39" s="194" t="str">
        <f t="shared" si="28"/>
        <v/>
      </c>
      <c r="Y39" s="64" t="str">
        <f t="shared" si="29"/>
        <v/>
      </c>
    </row>
    <row r="40" spans="1:26" ht="13.5" hidden="1" thickBot="1">
      <c r="A40" s="197">
        <v>24</v>
      </c>
      <c r="C40" s="23" t="str">
        <f>IF(A40&gt;$C$1,"",VLOOKUP($A40,Table!$A$9:$C$32,3,FALSE))</f>
        <v/>
      </c>
      <c r="D40" s="198" t="str">
        <f>IF(A40&gt;$C$1,"",VLOOKUP($A40,Table!$A$9:$C$32,2,FALSE))</f>
        <v/>
      </c>
      <c r="E40" s="63" t="str">
        <f t="shared" si="9"/>
        <v/>
      </c>
      <c r="F40" s="191" t="str">
        <f t="shared" si="10"/>
        <v/>
      </c>
      <c r="G40" s="192" t="str">
        <f t="shared" si="11"/>
        <v/>
      </c>
      <c r="H40" s="191" t="str">
        <f t="shared" si="12"/>
        <v/>
      </c>
      <c r="I40" s="192" t="str">
        <f t="shared" si="13"/>
        <v/>
      </c>
      <c r="J40" s="192" t="str">
        <f t="shared" si="14"/>
        <v/>
      </c>
      <c r="K40" s="193" t="str">
        <f t="shared" si="24"/>
        <v/>
      </c>
      <c r="L40" s="63" t="str">
        <f t="shared" si="15"/>
        <v/>
      </c>
      <c r="M40" s="191" t="str">
        <f t="shared" si="16"/>
        <v/>
      </c>
      <c r="N40" s="192" t="str">
        <f t="shared" si="17"/>
        <v/>
      </c>
      <c r="O40" s="191" t="str">
        <f t="shared" si="18"/>
        <v/>
      </c>
      <c r="P40" s="192" t="str">
        <f t="shared" si="19"/>
        <v/>
      </c>
      <c r="Q40" s="192" t="str">
        <f t="shared" si="20"/>
        <v/>
      </c>
      <c r="R40" s="193" t="str">
        <f t="shared" si="25"/>
        <v/>
      </c>
      <c r="S40" s="63" t="str">
        <f t="shared" si="21"/>
        <v/>
      </c>
      <c r="T40" s="191" t="str">
        <f t="shared" si="26"/>
        <v/>
      </c>
      <c r="U40" s="192" t="str">
        <f t="shared" si="22"/>
        <v/>
      </c>
      <c r="V40" s="191" t="str">
        <f t="shared" si="27"/>
        <v/>
      </c>
      <c r="W40" s="192" t="str">
        <f t="shared" si="23"/>
        <v/>
      </c>
      <c r="X40" s="194" t="str">
        <f t="shared" si="28"/>
        <v/>
      </c>
      <c r="Y40" s="64" t="str">
        <f t="shared" si="29"/>
        <v/>
      </c>
    </row>
    <row r="41" spans="1:26" ht="13.5" thickBot="1">
      <c r="A41" s="22"/>
      <c r="D41" s="99" t="s">
        <v>24</v>
      </c>
      <c r="E41" s="172">
        <f ca="1">SUM(E17:E40)</f>
        <v>103</v>
      </c>
      <c r="F41" s="173">
        <f t="shared" ca="1" si="10"/>
        <v>0.33660130718954251</v>
      </c>
      <c r="G41" s="174">
        <f ca="1">SUM(G17:G40)</f>
        <v>85</v>
      </c>
      <c r="H41" s="173">
        <f t="shared" ca="1" si="12"/>
        <v>0.27777777777777779</v>
      </c>
      <c r="I41" s="174">
        <f t="shared" ref="I41:Y41" ca="1" si="30">SUM(I17:I40)</f>
        <v>118</v>
      </c>
      <c r="J41" s="175">
        <f t="shared" ca="1" si="14"/>
        <v>0.38562091503267976</v>
      </c>
      <c r="K41" s="176">
        <f t="shared" ca="1" si="30"/>
        <v>306</v>
      </c>
      <c r="L41" s="172">
        <f t="shared" ca="1" si="30"/>
        <v>118</v>
      </c>
      <c r="M41" s="173">
        <f t="shared" ca="1" si="16"/>
        <v>0.38562091503267976</v>
      </c>
      <c r="N41" s="174">
        <f t="shared" ca="1" si="30"/>
        <v>85</v>
      </c>
      <c r="O41" s="173">
        <f t="shared" ca="1" si="18"/>
        <v>0.27777777777777779</v>
      </c>
      <c r="P41" s="174">
        <f t="shared" ca="1" si="30"/>
        <v>103</v>
      </c>
      <c r="Q41" s="173">
        <f t="shared" ca="1" si="20"/>
        <v>0.33660130718954251</v>
      </c>
      <c r="R41" s="176">
        <f t="shared" ca="1" si="30"/>
        <v>306</v>
      </c>
      <c r="S41" s="172">
        <f t="shared" ca="1" si="30"/>
        <v>221</v>
      </c>
      <c r="T41" s="175">
        <f t="shared" ca="1" si="26"/>
        <v>0.3611111111111111</v>
      </c>
      <c r="U41" s="174">
        <f t="shared" ca="1" si="30"/>
        <v>170</v>
      </c>
      <c r="V41" s="173">
        <f t="shared" ca="1" si="27"/>
        <v>0.27777777777777779</v>
      </c>
      <c r="W41" s="174">
        <f t="shared" ca="1" si="30"/>
        <v>221</v>
      </c>
      <c r="X41" s="173">
        <f t="shared" ca="1" si="28"/>
        <v>0.3611111111111111</v>
      </c>
      <c r="Y41" s="176">
        <f t="shared" ca="1" si="30"/>
        <v>612</v>
      </c>
    </row>
    <row r="42" spans="1:26">
      <c r="A42" s="22"/>
      <c r="D42" s="23"/>
    </row>
    <row r="44" spans="1:26" ht="13.5" thickBot="1">
      <c r="A44" s="22"/>
      <c r="D44" s="23"/>
    </row>
    <row r="45" spans="1:26">
      <c r="D45" s="85" t="str">
        <f>D1</f>
        <v>Albirex_Niigata</v>
      </c>
      <c r="E45" s="142" t="s">
        <v>34</v>
      </c>
      <c r="F45" s="143"/>
      <c r="G45" s="144"/>
      <c r="H45" s="143"/>
      <c r="I45" s="145"/>
      <c r="J45" s="144"/>
      <c r="K45" s="146"/>
      <c r="L45" s="199" t="s">
        <v>35</v>
      </c>
      <c r="M45" s="143"/>
      <c r="N45" s="144"/>
      <c r="O45" s="143"/>
      <c r="P45" s="145"/>
      <c r="Q45" s="143"/>
      <c r="R45" s="144"/>
      <c r="S45" s="142" t="s">
        <v>36</v>
      </c>
      <c r="T45" s="143"/>
      <c r="U45" s="144"/>
      <c r="V45" s="143"/>
      <c r="W45" s="147"/>
      <c r="X45" s="148"/>
      <c r="Y45" s="149"/>
    </row>
    <row r="46" spans="1:26" ht="13.5" thickBot="1">
      <c r="D46" s="200" t="s">
        <v>28</v>
      </c>
      <c r="E46" s="150" t="s">
        <v>31</v>
      </c>
      <c r="F46" s="151"/>
      <c r="G46" s="201" t="s">
        <v>29</v>
      </c>
      <c r="H46" s="151"/>
      <c r="I46" s="201" t="s">
        <v>30</v>
      </c>
      <c r="J46" s="201"/>
      <c r="K46" s="202" t="s">
        <v>37</v>
      </c>
      <c r="L46" s="203" t="s">
        <v>31</v>
      </c>
      <c r="M46" s="151"/>
      <c r="N46" s="201" t="s">
        <v>29</v>
      </c>
      <c r="O46" s="151"/>
      <c r="P46" s="201" t="s">
        <v>30</v>
      </c>
      <c r="Q46" s="151"/>
      <c r="R46" s="202" t="s">
        <v>38</v>
      </c>
      <c r="S46" s="150" t="s">
        <v>31</v>
      </c>
      <c r="T46" s="151"/>
      <c r="U46" s="201" t="s">
        <v>29</v>
      </c>
      <c r="V46" s="204"/>
      <c r="W46" s="201" t="s">
        <v>30</v>
      </c>
      <c r="X46" s="151"/>
      <c r="Y46" s="202" t="s">
        <v>39</v>
      </c>
      <c r="Z46" s="91"/>
    </row>
    <row r="47" spans="1:26">
      <c r="B47" s="97"/>
      <c r="C47" s="23" t="str">
        <f>IF(D45=0,"N",D45)</f>
        <v>Albirex_Niigata</v>
      </c>
      <c r="D47" s="205">
        <v>-2</v>
      </c>
      <c r="E47" s="159">
        <f ca="1">IF($C47="N","",SUM(IF((INDIRECT($C47&amp;"!$J$23:$J$200")=$D$5)*(INDIRECT($C47&amp;"!$I$23:$I$200")=$E$5)*(INDIRECT($C47&amp;"!$Q$23:$Q$200")&lt;=-2.25)*((INDIRECT($C47&amp;"!$K$23:$K$200")-INDIRECT($C47&amp;"!$L$23:$L$200"))&gt;2),1,0)))</f>
        <v>0</v>
      </c>
      <c r="F47" s="162" t="str">
        <f t="shared" ref="F47:F52" ca="1" si="31">IF(E47="","",IF(E47=0,"-",E47/$K47))</f>
        <v>-</v>
      </c>
      <c r="G47" s="164">
        <f t="array" aca="1" ref="G47" ca="1">IF($C47="N","",SUM(IF((INDIRECT($C47&amp;"!$J$23:$J$200")=$D$5)*(INDIRECT($C47&amp;"!$I$23:$I$200")=$E$5)*(INDIRECT($C47&amp;"!$Q$23:$Q$200")&lt;=-2.25)*((INDIRECT($C47&amp;"!$K$23:$K$200")-INDIRECT($C47&amp;"!$L$23:$L$200"))=2),1,0)))</f>
        <v>0</v>
      </c>
      <c r="H47" s="162" t="str">
        <f t="shared" ref="H47:H52" ca="1" si="32">IF(G47="","",IF(G47=0,"-",G47/$K47))</f>
        <v>-</v>
      </c>
      <c r="I47" s="164">
        <f t="array" aca="1" ref="I47" ca="1">IF($C47="N","",SUM(IF((INDIRECT($C47&amp;"!$J$23:$J$200")=$D$5)*(INDIRECT($C47&amp;"!$I$23:$I$200")=$E$5)*(INDIRECT($C47&amp;"!$Q$23:$Q$200")&lt;=-2.25)*((INDIRECT($C47&amp;"!$L$23:$L$200")-INDIRECT($C47&amp;"!$K$23:$K$200"))&gt;-2),1,0)))</f>
        <v>0</v>
      </c>
      <c r="J47" s="162" t="str">
        <f t="shared" ref="J47:J52" ca="1" si="33">IF(I47="","",IF(I47=0,"-",I47/$K47))</f>
        <v>-</v>
      </c>
      <c r="K47" s="166">
        <f ca="1">IF($C47="N","",E47+G47+I47)</f>
        <v>0</v>
      </c>
      <c r="L47" s="159">
        <f t="array" aca="1" ref="L47" ca="1">IF($C47="N","",SUM(IF((INDIRECT($C47&amp;"!$J$23:$J$200")=$D$5)*(INDIRECT($C47&amp;"!$I$23:$I$200")=$L$5)*(INDIRECT($C47&amp;"!$Q$23:$Q$200")&lt;=-2.25)*((INDIRECT($C47&amp;"!$K$23:$K$200")-INDIRECT($C47&amp;"!$L$23:$L$200"))&gt;2),1,0)))</f>
        <v>0</v>
      </c>
      <c r="M47" s="162" t="str">
        <f t="shared" ref="M47:M52" ca="1" si="34">IF(L47="","",IF(L47=0,"-",L47/$R47))</f>
        <v>-</v>
      </c>
      <c r="N47" s="164">
        <f t="array" aca="1" ref="N47" ca="1">IF($C47="N","",SUM(IF((INDIRECT($C47&amp;"!$J$23:$J$200")=$D$5)*(INDIRECT($C47&amp;"!$I$23:$I$200")=$L$5)*(INDIRECT($C47&amp;"!$Q$23:$Q$200")&lt;=-2.25)*((INDIRECT($C47&amp;"!$K$23:$K$200")-INDIRECT($C47&amp;"!$L$23:$L$200"))=2),1,0)))</f>
        <v>0</v>
      </c>
      <c r="O47" s="162" t="str">
        <f t="shared" ref="O47:O52" ca="1" si="35">IF(N47="","",IF(N47=0,"-",N47/$R47))</f>
        <v>-</v>
      </c>
      <c r="P47" s="164">
        <f t="array" aca="1" ref="P47" ca="1">IF($C47="N","",SUM(IF((INDIRECT($C47&amp;"!$J$23:$J$200")=$D$5)*(INDIRECT($C47&amp;"!$I$23:$I$200")=$L$5)*(INDIRECT($C47&amp;"!$Q$23:$Q$200")&lt;=-2.25)*((INDIRECT($C47&amp;"!$L$23:$L$200")-INDIRECT($C47&amp;"!$K$23:$K$200"))&gt;-2),1,0)))</f>
        <v>0</v>
      </c>
      <c r="Q47" s="162" t="str">
        <f t="shared" ref="Q47:Q52" ca="1" si="36">IF(P47="","",IF(P47=0,"-",P47/$R47))</f>
        <v>-</v>
      </c>
      <c r="R47" s="166">
        <f ca="1">IF($C47="N","",L47+N47+P47)</f>
        <v>0</v>
      </c>
      <c r="S47" s="159">
        <f ca="1">IF($C47="N","",L47+E47)</f>
        <v>0</v>
      </c>
      <c r="T47" s="162" t="str">
        <f t="shared" ref="T47:T52" ca="1" si="37">IF(S47="","",IF(S47=0,"-",S47/$Y47))</f>
        <v>-</v>
      </c>
      <c r="U47" s="164">
        <f ca="1">IF($C47="N","",N47+G47)</f>
        <v>0</v>
      </c>
      <c r="V47" s="162" t="str">
        <f t="shared" ref="V47:V52" ca="1" si="38">IF(U47="","",IF(U47=0,"-",U47/$Y47))</f>
        <v>-</v>
      </c>
      <c r="W47" s="164">
        <f ca="1">IF($C47="N","",P47+I47)</f>
        <v>0</v>
      </c>
      <c r="X47" s="162" t="str">
        <f t="shared" ref="X47:X52" ca="1" si="39">IF(W47="","",IF(W47=0,"-",W47/$Y47))</f>
        <v>-</v>
      </c>
      <c r="Y47" s="166">
        <f ca="1">IF($C47="N","",R47+K47)</f>
        <v>0</v>
      </c>
      <c r="Z47" s="91"/>
    </row>
    <row r="48" spans="1:26">
      <c r="B48" s="97"/>
      <c r="C48" s="23" t="str">
        <f>C47</f>
        <v>Albirex_Niigata</v>
      </c>
      <c r="D48" s="206">
        <v>-1</v>
      </c>
      <c r="E48" s="207">
        <f t="array" aca="1" ref="E48" ca="1">IF($C48="N","",SUM(IF((INDIRECT($C48&amp;"!$J$23:$J$200")=$D$5)*(INDIRECT($C48&amp;"!$I$23:$I$200")=$E$5)*(INDIRECT($C48&amp;"!$Q$23:$Q$200")&lt;=-0.5)*(INDIRECT($C48&amp;"!$Q$23:$Q$200")&gt;=-2)*((INDIRECT($C48&amp;"!$K$23:$K$200")-INDIRECT($C48&amp;"!$L$23:$L$200"))&gt;1),1,0)))</f>
        <v>0</v>
      </c>
      <c r="F48" s="165" t="str">
        <f t="shared" ca="1" si="31"/>
        <v>-</v>
      </c>
      <c r="G48" s="208">
        <f t="array" aca="1" ref="G48" ca="1">IF($C48="N","",SUM(IF((INDIRECT($C48&amp;"!$J$23:$J$200")=$D$5)*(INDIRECT($C48&amp;"!$I$23:$I$200")=$E$5)*(INDIRECT($C48&amp;"!$Q$23:$Q$200")&lt;=-0.5)*(INDIRECT($C48&amp;"!$Q$23:$Q$200")&gt;=-2)*((INDIRECT($C48&amp;"!$K$23:$K$200")-INDIRECT($C48&amp;"!$L$23:$L$200"))=1),1,0)))</f>
        <v>0</v>
      </c>
      <c r="H48" s="165" t="str">
        <f t="shared" ca="1" si="32"/>
        <v>-</v>
      </c>
      <c r="I48" s="208">
        <f t="array" aca="1" ref="I48" ca="1">IF($C48="N","",SUM(IF((INDIRECT($C48&amp;"!$J$23:$J$200")=$D$5)*(INDIRECT($C48&amp;"!$I$23:$I$200")=$E$5)*(INDIRECT($C48&amp;"!$Q$23:$Q$200")&lt;=-0.5)*(INDIRECT($C48&amp;"!$Q$23:$Q$200")&gt;=-2)*((INDIRECT($C48&amp;"!$L$23:$L$200")-INDIRECT($C48&amp;"!$K$23:$K$200"))&gt;-1),1,0)))</f>
        <v>0</v>
      </c>
      <c r="J48" s="165" t="str">
        <f t="shared" ca="1" si="33"/>
        <v>-</v>
      </c>
      <c r="K48" s="128">
        <f ca="1">IF($C48="N","",E48+G48+I48)</f>
        <v>0</v>
      </c>
      <c r="L48" s="207">
        <f t="array" aca="1" ref="L48" ca="1">IF($C48="N","",SUM(IF((INDIRECT($C48&amp;"!$J$23:$J$200")=$D$5)*(INDIRECT($C48&amp;"!$I$23:$I$200")=$L$5)*(INDIRECT($C48&amp;"!$Q$23:$Q$200")&lt;=-0.5)*(INDIRECT($C48&amp;"!$Q$23:$Q$200")&gt;=-2)*((INDIRECT($C48&amp;"!$K$23:$K$200")-INDIRECT($C48&amp;"!$L$23:$L$200"))&gt;1),1,0)))</f>
        <v>0</v>
      </c>
      <c r="M48" s="165" t="str">
        <f t="shared" ca="1" si="34"/>
        <v>-</v>
      </c>
      <c r="N48" s="208">
        <f t="array" aca="1" ref="N48" ca="1">IF($C48="N","",SUM(IF((INDIRECT($C48&amp;"!$J$23:$J$200")=$D$5)*(INDIRECT($C48&amp;"!$I$23:$I$200")=$L$5)*(INDIRECT($C48&amp;"!$Q$23:$Q$200")&lt;=-0.5)*(INDIRECT($C48&amp;"!$Q$23:$Q$200")&gt;=-2)*((INDIRECT($C48&amp;"!$K$23:$K$200")-INDIRECT($C48&amp;"!$L$23:$L$200"))=1),1,0)))</f>
        <v>0</v>
      </c>
      <c r="O48" s="165" t="str">
        <f t="shared" ca="1" si="35"/>
        <v>-</v>
      </c>
      <c r="P48" s="208">
        <f t="array" aca="1" ref="P48" ca="1">IF($C48="N","",SUM(IF((INDIRECT($C48&amp;"!$J$23:$J$200")=$D$5)*(INDIRECT($C48&amp;"!$I$23:$I$200")=$L$5)*(INDIRECT($C48&amp;"!$Q$23:$Q$200")&lt;=-0.5)*(INDIRECT($C48&amp;"!$Q$23:$Q$200")&gt;=-2)*((INDIRECT($C48&amp;"!$L$23:$L$200")-INDIRECT($C48&amp;"!$K$23:$K$200"))&gt;-1),1,0)))</f>
        <v>0</v>
      </c>
      <c r="Q48" s="165" t="str">
        <f t="shared" ca="1" si="36"/>
        <v>-</v>
      </c>
      <c r="R48" s="128">
        <f ca="1">IF($C48="N","",L48+N48+P48)</f>
        <v>0</v>
      </c>
      <c r="S48" s="207">
        <f ca="1">IF($C48="N","",L48+E48)</f>
        <v>0</v>
      </c>
      <c r="T48" s="165" t="str">
        <f t="shared" ca="1" si="37"/>
        <v>-</v>
      </c>
      <c r="U48" s="208">
        <f ca="1">IF($C48="N","",N48+G48)</f>
        <v>0</v>
      </c>
      <c r="V48" s="165" t="str">
        <f t="shared" ca="1" si="38"/>
        <v>-</v>
      </c>
      <c r="W48" s="208">
        <f ca="1">IF($C48="N","",P48+I48)</f>
        <v>0</v>
      </c>
      <c r="X48" s="165" t="str">
        <f t="shared" ca="1" si="39"/>
        <v>-</v>
      </c>
      <c r="Y48" s="166">
        <f ca="1">IF($C48="N","",R48+K48)</f>
        <v>0</v>
      </c>
      <c r="Z48" s="91"/>
    </row>
    <row r="49" spans="2:26">
      <c r="B49" s="97"/>
      <c r="C49" s="23" t="str">
        <f>C48</f>
        <v>Albirex_Niigata</v>
      </c>
      <c r="D49" s="206">
        <v>0</v>
      </c>
      <c r="E49" s="207">
        <f t="array" aca="1" ref="E49" ca="1">IF($C49="N","",SUM(IF((INDIRECT($C49&amp;"!$J$23:$J$200")=$D$5)*(INDIRECT($C49&amp;"!$I$23:$I$200")=$E$5)*(INDIRECT($C49&amp;"!$Q$23:$Q$200")&gt;=-0.25)*(INDIRECT($C49&amp;"!$Q$23:$Q$200")&lt;=0.25)*(INDIRECT($C49&amp;"!$Q$23:$Q$200")&lt;&gt;"")*((INDIRECT($C49&amp;"!$K$23:$K$200")-INDIRECT($C49&amp;"!$L$23:$L$200"))&gt;0),1,0)))</f>
        <v>3</v>
      </c>
      <c r="F49" s="165">
        <f t="shared" ca="1" si="31"/>
        <v>0.25</v>
      </c>
      <c r="G49" s="208">
        <f t="array" aca="1" ref="G49" ca="1">IF($C49="N","",SUM(IF((INDIRECT($C49&amp;"!$J$23:$J$200")=$D$5)*(INDIRECT($C49&amp;"!$I$23:$I$200")=$E$5)*(INDIRECT($C49&amp;"!$Q$23:$Q$200")&gt;=-0.25)*(INDIRECT($C49&amp;"!$Q$23:$Q$200")&lt;=0.25)*(INDIRECT($C49&amp;"!$Q$23:$Q$200")&lt;&gt;"")*((INDIRECT($C49&amp;"!$K$23:$K$200")-INDIRECT($C49&amp;"!$L$23:$L$200"))=0),1,0)))</f>
        <v>1</v>
      </c>
      <c r="H49" s="165">
        <f t="shared" ca="1" si="32"/>
        <v>8.3333333333333329E-2</v>
      </c>
      <c r="I49" s="208">
        <f t="array" aca="1" ref="I49" ca="1">IF($C49="N","",SUM(IF((INDIRECT($C49&amp;"!$J$23:$J$200")=$D$5)*(INDIRECT($C49&amp;"!$I$23:$I$200")=$E$5)*(INDIRECT($C49&amp;"!$Q$23:$Q$200")&gt;=-0.25)*(INDIRECT($C49&amp;"!$Q$23:$Q$200")&lt;=0.25)*(INDIRECT($C49&amp;"!$Q$23:$Q$200")&lt;&gt;"")*((INDIRECT($C49&amp;"!$K$23:$K$200")-INDIRECT($C49&amp;"!$L$23:$L$200"))&lt;0),1,0)))</f>
        <v>8</v>
      </c>
      <c r="J49" s="165">
        <f t="shared" ca="1" si="33"/>
        <v>0.66666666666666663</v>
      </c>
      <c r="K49" s="128">
        <f ca="1">IF($C49="N","",E49+G49+I49)</f>
        <v>12</v>
      </c>
      <c r="L49" s="207">
        <f t="array" aca="1" ref="L49" ca="1">IF($C49="N","",SUM(IF((INDIRECT($C49&amp;"!$J$23:$J$200")=$D$5)*(INDIRECT($C49&amp;"!$I$23:$I$200")=$L$5)*(INDIRECT($C49&amp;"!$Q$23:$Q$200")&gt;=-0.25)*(INDIRECT($C49&amp;"!$Q$23:$Q$200")&lt;=0.25)*(INDIRECT($C49&amp;"!$Q$23:$Q$200")&lt;&gt;"")*((INDIRECT($C49&amp;"!$K$23:$K$200")-INDIRECT($C49&amp;"!$L$23:$L$200"))&gt;0),1,0)))</f>
        <v>1</v>
      </c>
      <c r="M49" s="165">
        <f t="shared" ca="1" si="34"/>
        <v>0.33333333333333331</v>
      </c>
      <c r="N49" s="208">
        <f t="array" aca="1" ref="N49" ca="1">IF($C49="N","",SUM(IF((INDIRECT($C49&amp;"!$J$23:$J$200")=$D$5)*(INDIRECT($C49&amp;"!$I$23:$I$200")=$L$5)*(INDIRECT($C49&amp;"!$Q$23:$Q$200")&gt;=-0.25)*(INDIRECT($C49&amp;"!$Q$23:$Q$200")&lt;=0.25)*(INDIRECT($C49&amp;"!$Q$23:$Q$200")&lt;&gt;"")*((INDIRECT($C49&amp;"!$K$23:$K$200")-INDIRECT($C49&amp;"!$L$23:$L$200"))=0),1,0)))</f>
        <v>0</v>
      </c>
      <c r="O49" s="165" t="str">
        <f t="shared" ca="1" si="35"/>
        <v>-</v>
      </c>
      <c r="P49" s="208">
        <f t="array" aca="1" ref="P49" ca="1">IF($C49="N","",SUM(IF((INDIRECT($C49&amp;"!$J$23:$J$200")=$D$5)*(INDIRECT($C49&amp;"!$I$23:$I$200")=$L$5)*(INDIRECT($C49&amp;"!$Q$23:$Q$200")&gt;=-0.25)*(INDIRECT($C49&amp;"!$Q$23:$Q$200")&lt;=0.25)*(INDIRECT($C49&amp;"!$Q$23:$Q$200")&lt;&gt;"")*((INDIRECT($C49&amp;"!$K$23:$K$200")-INDIRECT($C49&amp;"!$L$23:$L$200"))&lt;0),1,0)))</f>
        <v>2</v>
      </c>
      <c r="Q49" s="165">
        <f t="shared" ca="1" si="36"/>
        <v>0.66666666666666663</v>
      </c>
      <c r="R49" s="128">
        <f ca="1">IF($C49="N","",L49+N49+P49)</f>
        <v>3</v>
      </c>
      <c r="S49" s="207">
        <f ca="1">IF($C49="N","",L49+E49)</f>
        <v>4</v>
      </c>
      <c r="T49" s="165">
        <f t="shared" ca="1" si="37"/>
        <v>0.26666666666666666</v>
      </c>
      <c r="U49" s="208">
        <f ca="1">IF($C49="N","",N49+G49)</f>
        <v>1</v>
      </c>
      <c r="V49" s="165">
        <f t="shared" ca="1" si="38"/>
        <v>6.6666666666666666E-2</v>
      </c>
      <c r="W49" s="208">
        <f ca="1">IF($C49="N","",P49+I49)</f>
        <v>10</v>
      </c>
      <c r="X49" s="165">
        <f t="shared" ca="1" si="39"/>
        <v>0.66666666666666663</v>
      </c>
      <c r="Y49" s="166">
        <f ca="1">IF($C49="N","",R49+K49)</f>
        <v>15</v>
      </c>
      <c r="Z49" s="91"/>
    </row>
    <row r="50" spans="2:26">
      <c r="B50" s="97"/>
      <c r="C50" s="23" t="str">
        <f>C49</f>
        <v>Albirex_Niigata</v>
      </c>
      <c r="D50" s="206">
        <v>1</v>
      </c>
      <c r="E50" s="207">
        <f t="array" aca="1" ref="E50" ca="1">IF($C50="N","",SUM(IF((INDIRECT($C50&amp;"!$J$23:$J$200")=$D$5)*(INDIRECT($C50&amp;"!$I$23:$I$200")=$E$5)*(INDIRECT($C50&amp;"!$Q$23:$Q$200")&gt;=0.5)*(INDIRECT($C50&amp;"!$Q$23:$Q$200")&lt;=2)*((INDIRECT($C50&amp;"!$K$23:$K$200")-INDIRECT($C50&amp;"!$L$23:$L$200"))&gt;-1),1,0)))</f>
        <v>1</v>
      </c>
      <c r="F50" s="165">
        <f t="shared" ca="1" si="31"/>
        <v>0.2</v>
      </c>
      <c r="G50" s="208">
        <f t="array" aca="1" ref="G50" ca="1">IF($C50="N","",SUM(IF((INDIRECT($C50&amp;"!$J$23:$J$200")=$D$5)*(INDIRECT($C50&amp;"!$I$23:$I$200")=$E$5)*(INDIRECT($C50&amp;"!$Q$23:$Q$200")&gt;=0.5)*(INDIRECT($C50&amp;"!$Q$23:$Q$200")&lt;=2)*((INDIRECT($C50&amp;"!$K$23:$K$200")-INDIRECT($C50&amp;"!$L$23:$L$200"))=-1),1,0)))</f>
        <v>0</v>
      </c>
      <c r="H50" s="165" t="str">
        <f t="shared" ca="1" si="32"/>
        <v>-</v>
      </c>
      <c r="I50" s="208">
        <f t="array" aca="1" ref="I50" ca="1">IF($C50="N","",SUM(IF((INDIRECT($C50&amp;"!$J$23:$J$200")=$D$5)*(INDIRECT($C50&amp;"!$I$23:$I$200")=$E$5)*(INDIRECT($C50&amp;"!$Q$23:$Q$200")&gt;=0.5)*(INDIRECT($C50&amp;"!$Q$23:$Q$200")&lt;=2)*((INDIRECT($C50&amp;"!$K$23:$K$200")-INDIRECT($C50&amp;"!$L$23:$L$200"))&lt;-1),1,0)))</f>
        <v>4</v>
      </c>
      <c r="J50" s="165">
        <f t="shared" ca="1" si="33"/>
        <v>0.8</v>
      </c>
      <c r="K50" s="128">
        <f ca="1">IF($C50="N","",E50+G50+I50)</f>
        <v>5</v>
      </c>
      <c r="L50" s="207">
        <f t="array" aca="1" ref="L50" ca="1">IF($C50="N","",SUM(IF((INDIRECT($C50&amp;"!$J$23:$J$200")=$D$5)*(INDIRECT($C50&amp;"!$I$23:$I$200")=$L$5)*(INDIRECT($C50&amp;"!$Q$23:$Q$200")&gt;=0.5)*(INDIRECT($C50&amp;"!$Q$23:$Q$200")&lt;=2)*((INDIRECT($C50&amp;"!$K$23:$K$200")-INDIRECT($C50&amp;"!$L$23:$L$200"))&gt;-1),1,0)))</f>
        <v>8</v>
      </c>
      <c r="M50" s="165">
        <f t="shared" ca="1" si="34"/>
        <v>0.5714285714285714</v>
      </c>
      <c r="N50" s="208">
        <f t="array" aca="1" ref="N50" ca="1">IF($C50="N","",SUM(IF((INDIRECT($C50&amp;"!$J$23:$J$200")=$D$5)*(INDIRECT($C50&amp;"!$I$23:$I$200")=$L$5)*(INDIRECT($C50&amp;"!$Q$23:$Q$200")&gt;=0.5)*(INDIRECT($C50&amp;"!$Q$23:$Q$200")&lt;=2)*((INDIRECT($C50&amp;"!$K$23:$K$200")-INDIRECT($C50&amp;"!$L$23:$L$200"))=-1),1,0)))</f>
        <v>2</v>
      </c>
      <c r="O50" s="165">
        <f t="shared" ca="1" si="35"/>
        <v>0.14285714285714285</v>
      </c>
      <c r="P50" s="208">
        <f t="array" aca="1" ref="P50" ca="1">IF($C50="N","",SUM(IF((INDIRECT($C50&amp;"!$J$23:$J$200")=$D$5)*(INDIRECT($C50&amp;"!$I$23:$I$200")=$L$5)*(INDIRECT($C50&amp;"!$Q$23:$Q$200")&gt;=0.5)*(INDIRECT($C50&amp;"!$Q$23:$Q$200")&lt;=2)*((INDIRECT($C50&amp;"!$K$23:$K$200")-INDIRECT($C50&amp;"!$L$23:$L$200"))&lt;-1),1,0)))</f>
        <v>4</v>
      </c>
      <c r="Q50" s="165">
        <f t="shared" ca="1" si="36"/>
        <v>0.2857142857142857</v>
      </c>
      <c r="R50" s="128">
        <f ca="1">IF($C50="N","",L50+N50+P50)</f>
        <v>14</v>
      </c>
      <c r="S50" s="207">
        <f ca="1">IF($C50="N","",L50+E50)</f>
        <v>9</v>
      </c>
      <c r="T50" s="165">
        <f t="shared" ca="1" si="37"/>
        <v>0.47368421052631576</v>
      </c>
      <c r="U50" s="208">
        <f ca="1">IF($C50="N","",N50+G50)</f>
        <v>2</v>
      </c>
      <c r="V50" s="165">
        <f t="shared" ca="1" si="38"/>
        <v>0.10526315789473684</v>
      </c>
      <c r="W50" s="208">
        <f ca="1">IF($C50="N","",P50+I50)</f>
        <v>8</v>
      </c>
      <c r="X50" s="165">
        <f t="shared" ca="1" si="39"/>
        <v>0.42105263157894735</v>
      </c>
      <c r="Y50" s="166">
        <f ca="1">IF($C50="N","",R50+K50)</f>
        <v>19</v>
      </c>
      <c r="Z50" s="91"/>
    </row>
    <row r="51" spans="2:26" ht="13.5" thickBot="1">
      <c r="B51" s="97"/>
      <c r="C51" s="23" t="str">
        <f>C50</f>
        <v>Albirex_Niigata</v>
      </c>
      <c r="D51" s="206">
        <v>2</v>
      </c>
      <c r="E51" s="209">
        <f t="array" aca="1" ref="E51" ca="1">IF($C51="N","",SUM(IF((INDIRECT($C51&amp;"!$J$23:$J$200")=$D$5)*(INDIRECT($C51&amp;"!$I$23:$I$200")=$E$5)*(INDIRECT($C51&amp;"!$Q$23:$Q$200")&gt;=2.25)*((INDIRECT($C51&amp;"!$K$23:$K$200")-INDIRECT($C51&amp;"!$L$23:$L$200"))&gt;-2),1,0)))</f>
        <v>0</v>
      </c>
      <c r="F51" s="169" t="str">
        <f t="shared" ca="1" si="31"/>
        <v>-</v>
      </c>
      <c r="G51" s="210">
        <f t="array" aca="1" ref="G51" ca="1">IF($C51="N","",SUM(IF((INDIRECT($C51&amp;"!$J$23:$J$200")=$D$5)*(INDIRECT($C51&amp;"!$I$23:$I$200")=$E$5)*(INDIRECT($C51&amp;"!$Q$23:$Q$200")&gt;=2.25)*((INDIRECT($C51&amp;"!$K$23:$K$200")-INDIRECT($C51&amp;"!$L$23:$L$200"))=-2),1,0)))</f>
        <v>0</v>
      </c>
      <c r="H51" s="169" t="str">
        <f t="shared" ca="1" si="32"/>
        <v>-</v>
      </c>
      <c r="I51" s="210">
        <f t="array" aca="1" ref="I51" ca="1">IF($C51="N","",SUM(IF((INDIRECT($C51&amp;"!$J$23:$J$200")=$D$5)*(INDIRECT($C51&amp;"!$I$23:$I$200")=$E$5)*(INDIRECT($C51&amp;"!$Q$23:$Q$200")&gt;=2.25)*((INDIRECT($C51&amp;"!$K$23:$K$200")-INDIRECT($C51&amp;"!$L$23:$L$200"))&lt;-2),1,0)))</f>
        <v>0</v>
      </c>
      <c r="J51" s="169" t="str">
        <f t="shared" ca="1" si="33"/>
        <v>-</v>
      </c>
      <c r="K51" s="211">
        <f ca="1">IF($C51="N","",E51+G51+I51)</f>
        <v>0</v>
      </c>
      <c r="L51" s="209">
        <f t="array" aca="1" ref="L51" ca="1">IF($C51="N","",SUM(IF((INDIRECT($C51&amp;"!$J$23:$J$200")=$D$5)*(INDIRECT($C51&amp;"!$I$23:$I$200")=$L$5)*(INDIRECT($C51&amp;"!$Q$23:$Q$200")&gt;=2.25)*((INDIRECT($C51&amp;"!$K$23:$K$200")-INDIRECT($C51&amp;"!$L$23:$L$200"))&gt;-2),1,0)))</f>
        <v>0</v>
      </c>
      <c r="M51" s="169" t="str">
        <f t="shared" ca="1" si="34"/>
        <v>-</v>
      </c>
      <c r="N51" s="210">
        <f t="array" aca="1" ref="N51" ca="1">IF($C51="N","",SUM(IF((INDIRECT($C51&amp;"!$J$23:$J$200")=$D$5)*(INDIRECT($C51&amp;"!$I$23:$I$200")=$L$5)*(INDIRECT($C51&amp;"!$Q$23:$Q$200")&gt;=2.25)*((INDIRECT($C51&amp;"!$K$23:$K$200")-INDIRECT($C51&amp;"!$L$23:$L$200"))=-2),1,0)))</f>
        <v>0</v>
      </c>
      <c r="O51" s="169" t="str">
        <f t="shared" ca="1" si="35"/>
        <v>-</v>
      </c>
      <c r="P51" s="210">
        <f t="array" aca="1" ref="P51" ca="1">IF($C51="N","",SUM(IF((INDIRECT($C51&amp;"!$J$23:$J$200")=$D$5)*(INDIRECT($C51&amp;"!$I$23:$I$200")=$L$5)*(INDIRECT($C51&amp;"!$Q$23:$Q$200")&gt;=2.25)*((INDIRECT($C51&amp;"!$K$23:$K$200")-INDIRECT($C51&amp;"!$L$23:$L$200"))&lt;-2),1,0)))</f>
        <v>0</v>
      </c>
      <c r="Q51" s="169" t="str">
        <f t="shared" ca="1" si="36"/>
        <v>-</v>
      </c>
      <c r="R51" s="211">
        <f ca="1">IF($C51="N","",L51+N51+P51)</f>
        <v>0</v>
      </c>
      <c r="S51" s="209">
        <f ca="1">IF($C51="N","",L51+E51)</f>
        <v>0</v>
      </c>
      <c r="T51" s="169" t="str">
        <f t="shared" ca="1" si="37"/>
        <v>-</v>
      </c>
      <c r="U51" s="210">
        <f ca="1">IF($C51="N","",N51+G51)</f>
        <v>0</v>
      </c>
      <c r="V51" s="169" t="str">
        <f t="shared" ca="1" si="38"/>
        <v>-</v>
      </c>
      <c r="W51" s="210">
        <f ca="1">IF($C51="N","",P51+I51)</f>
        <v>0</v>
      </c>
      <c r="X51" s="169" t="str">
        <f t="shared" ca="1" si="39"/>
        <v>-</v>
      </c>
      <c r="Y51" s="132">
        <f ca="1">IF($C51="N","",R51+K51)</f>
        <v>0</v>
      </c>
      <c r="Z51" s="91"/>
    </row>
    <row r="52" spans="2:26" ht="13.5" thickBot="1">
      <c r="B52" s="97" t="str">
        <f>D45</f>
        <v>Albirex_Niigata</v>
      </c>
      <c r="D52" s="212" t="s">
        <v>24</v>
      </c>
      <c r="E52" s="172">
        <f ca="1">SUM(E47:E51)</f>
        <v>4</v>
      </c>
      <c r="F52" s="173">
        <f t="shared" ca="1" si="31"/>
        <v>0.23529411764705882</v>
      </c>
      <c r="G52" s="174">
        <f ca="1">SUM(G47:G51)</f>
        <v>1</v>
      </c>
      <c r="H52" s="173">
        <f t="shared" ca="1" si="32"/>
        <v>5.8823529411764705E-2</v>
      </c>
      <c r="I52" s="174">
        <f ca="1">SUM(I47:I51)</f>
        <v>12</v>
      </c>
      <c r="J52" s="173">
        <f t="shared" ca="1" si="33"/>
        <v>0.70588235294117652</v>
      </c>
      <c r="K52" s="176">
        <f ca="1">SUM(K47:K51)</f>
        <v>17</v>
      </c>
      <c r="L52" s="213">
        <f ca="1">SUM(L47:L51)</f>
        <v>9</v>
      </c>
      <c r="M52" s="173">
        <f t="shared" ca="1" si="34"/>
        <v>0.52941176470588236</v>
      </c>
      <c r="N52" s="174">
        <f ca="1">SUM(N47:N51)</f>
        <v>2</v>
      </c>
      <c r="O52" s="173">
        <f t="shared" ca="1" si="35"/>
        <v>0.11764705882352941</v>
      </c>
      <c r="P52" s="174">
        <f ca="1">SUM(P47:P51)</f>
        <v>6</v>
      </c>
      <c r="Q52" s="173">
        <f t="shared" ca="1" si="36"/>
        <v>0.35294117647058826</v>
      </c>
      <c r="R52" s="214">
        <f ca="1">SUM(R47:R51)</f>
        <v>17</v>
      </c>
      <c r="S52" s="172">
        <f ca="1">SUM(S47:S51)</f>
        <v>13</v>
      </c>
      <c r="T52" s="173">
        <f t="shared" ca="1" si="37"/>
        <v>0.38235294117647056</v>
      </c>
      <c r="U52" s="174">
        <f ca="1">SUM(U47:U51)</f>
        <v>3</v>
      </c>
      <c r="V52" s="173">
        <f t="shared" ca="1" si="38"/>
        <v>8.8235294117647065E-2</v>
      </c>
      <c r="W52" s="174">
        <f ca="1">SUM(W47:W51)</f>
        <v>18</v>
      </c>
      <c r="X52" s="173">
        <f t="shared" ca="1" si="39"/>
        <v>0.52941176470588236</v>
      </c>
      <c r="Y52" s="176">
        <f ca="1">SUM(Y47:Y51)</f>
        <v>34</v>
      </c>
    </row>
    <row r="53" spans="2:26" ht="13.5" thickBot="1">
      <c r="B53" s="97"/>
      <c r="D53" s="102"/>
      <c r="E53" s="103"/>
      <c r="F53" s="215"/>
      <c r="G53" s="103"/>
      <c r="H53" s="215"/>
      <c r="I53" s="102"/>
      <c r="J53" s="102"/>
      <c r="K53" s="102"/>
      <c r="L53" s="103"/>
      <c r="M53" s="215"/>
      <c r="N53" s="103"/>
      <c r="O53" s="215"/>
      <c r="P53" s="102"/>
      <c r="Q53" s="216"/>
      <c r="R53" s="102"/>
      <c r="S53" s="102"/>
      <c r="T53" s="216"/>
      <c r="U53" s="102"/>
      <c r="V53" s="216"/>
      <c r="W53" s="102"/>
      <c r="X53" s="216"/>
      <c r="Y53" s="91"/>
      <c r="Z53" s="91"/>
    </row>
    <row r="54" spans="2:26">
      <c r="D54" s="85" t="str">
        <f>E1</f>
        <v>Consadole_Sapporo</v>
      </c>
      <c r="E54" s="142" t="s">
        <v>34</v>
      </c>
      <c r="F54" s="143"/>
      <c r="G54" s="144"/>
      <c r="H54" s="143"/>
      <c r="I54" s="145"/>
      <c r="J54" s="144"/>
      <c r="K54" s="146"/>
      <c r="L54" s="199" t="s">
        <v>35</v>
      </c>
      <c r="M54" s="143"/>
      <c r="N54" s="144"/>
      <c r="O54" s="143"/>
      <c r="P54" s="145"/>
      <c r="Q54" s="143"/>
      <c r="R54" s="144"/>
      <c r="S54" s="142" t="s">
        <v>36</v>
      </c>
      <c r="T54" s="143"/>
      <c r="U54" s="144"/>
      <c r="V54" s="143"/>
      <c r="W54" s="147"/>
      <c r="X54" s="148"/>
      <c r="Y54" s="149"/>
      <c r="Z54" s="91"/>
    </row>
    <row r="55" spans="2:26" ht="13.5" thickBot="1">
      <c r="D55" s="200" t="s">
        <v>28</v>
      </c>
      <c r="E55" s="150" t="s">
        <v>31</v>
      </c>
      <c r="F55" s="151"/>
      <c r="G55" s="201" t="s">
        <v>29</v>
      </c>
      <c r="H55" s="151"/>
      <c r="I55" s="201" t="s">
        <v>30</v>
      </c>
      <c r="J55" s="201"/>
      <c r="K55" s="202" t="s">
        <v>37</v>
      </c>
      <c r="L55" s="203" t="s">
        <v>31</v>
      </c>
      <c r="M55" s="151"/>
      <c r="N55" s="201" t="s">
        <v>29</v>
      </c>
      <c r="O55" s="151"/>
      <c r="P55" s="201" t="s">
        <v>30</v>
      </c>
      <c r="Q55" s="151"/>
      <c r="R55" s="202" t="s">
        <v>38</v>
      </c>
      <c r="S55" s="150" t="s">
        <v>31</v>
      </c>
      <c r="T55" s="151"/>
      <c r="U55" s="201" t="s">
        <v>29</v>
      </c>
      <c r="V55" s="204"/>
      <c r="W55" s="201" t="s">
        <v>30</v>
      </c>
      <c r="X55" s="151"/>
      <c r="Y55" s="202" t="s">
        <v>39</v>
      </c>
      <c r="Z55" s="91"/>
    </row>
    <row r="56" spans="2:26">
      <c r="B56" s="97"/>
      <c r="C56" s="23" t="str">
        <f>IF(D54=0,"N",D54)</f>
        <v>Consadole_Sapporo</v>
      </c>
      <c r="D56" s="205">
        <v>-2</v>
      </c>
      <c r="E56" s="159">
        <f t="array" aca="1" ref="E56" ca="1">IF($C56="N","",SUM(IF((INDIRECT($C56&amp;"!$J$23:$J$200")=$D$5)*(INDIRECT($C56&amp;"!$I$23:$I$200")=$E$5)*(INDIRECT($C56&amp;"!$Q$23:$Q$200")&lt;=-2.25)*((INDIRECT($C56&amp;"!$K$23:$K$200")-INDIRECT($C56&amp;"!$L$23:$L$200"))&gt;2),1,0)))</f>
        <v>0</v>
      </c>
      <c r="F56" s="162" t="str">
        <f t="shared" ref="F56:F61" ca="1" si="40">IF(E56="","",IF(E56=0,"-",E56/$K56))</f>
        <v>-</v>
      </c>
      <c r="G56" s="164">
        <f t="array" aca="1" ref="G56" ca="1">IF($C56="N","",SUM(IF((INDIRECT($C56&amp;"!$J$23:$J$200")=$D$5)*(INDIRECT($C56&amp;"!$I$23:$I$200")=$E$5)*(INDIRECT($C56&amp;"!$Q$23:$Q$200")&lt;=-2.25)*((INDIRECT($C56&amp;"!$K$23:$K$200")-INDIRECT($C56&amp;"!$L$23:$L$200"))=2),1,0)))</f>
        <v>0</v>
      </c>
      <c r="H56" s="162" t="str">
        <f t="shared" ref="H56:H61" ca="1" si="41">IF(G56="","",IF(G56=0,"-",G56/$K56))</f>
        <v>-</v>
      </c>
      <c r="I56" s="164">
        <f t="array" aca="1" ref="I56" ca="1">IF($C56="N","",SUM(IF((INDIRECT($C56&amp;"!$J$23:$J$200")=$D$5)*(INDIRECT($C56&amp;"!$I$23:$I$200")=$E$5)*(INDIRECT($C56&amp;"!$Q$23:$Q$200")&lt;=-2.25)*((INDIRECT($C56&amp;"!$L$23:$L$200")-INDIRECT($C56&amp;"!$K$23:$K$200"))&gt;-2),1,0)))</f>
        <v>0</v>
      </c>
      <c r="J56" s="162" t="str">
        <f t="shared" ref="J56:J61" ca="1" si="42">IF(I56="","",IF(I56=0,"-",I56/$K56))</f>
        <v>-</v>
      </c>
      <c r="K56" s="166">
        <f ca="1">IF($C56="N","",E56+G56+I56)</f>
        <v>0</v>
      </c>
      <c r="L56" s="159">
        <f t="array" aca="1" ref="L56" ca="1">IF($C56="N","",SUM(IF((INDIRECT($C56&amp;"!$J$23:$J$200")=$D$5)*(INDIRECT($C56&amp;"!$I$23:$I$200")=$L$5)*(INDIRECT($C56&amp;"!$Q$23:$Q$200")&lt;=-2.25)*((INDIRECT($C56&amp;"!$K$23:$K$200")-INDIRECT($C56&amp;"!$L$23:$L$200"))&gt;2),1,0)))</f>
        <v>0</v>
      </c>
      <c r="M56" s="162" t="str">
        <f t="shared" ref="M56:M61" ca="1" si="43">IF(L56="","",IF(L56=0,"-",L56/$R56))</f>
        <v>-</v>
      </c>
      <c r="N56" s="164">
        <f t="array" aca="1" ref="N56" ca="1">IF($C56="N","",SUM(IF((INDIRECT($C56&amp;"!$J$23:$J$200")=$D$5)*(INDIRECT($C56&amp;"!$I$23:$I$200")=$L$5)*(INDIRECT($C56&amp;"!$Q$23:$Q$200")&lt;=-2.25)*((INDIRECT($C56&amp;"!$K$23:$K$200")-INDIRECT($C56&amp;"!$L$23:$L$200"))=2),1,0)))</f>
        <v>0</v>
      </c>
      <c r="O56" s="162" t="str">
        <f t="shared" ref="O56:O61" ca="1" si="44">IF(N56="","",IF(N56=0,"-",N56/$R56))</f>
        <v>-</v>
      </c>
      <c r="P56" s="164">
        <f t="array" aca="1" ref="P56" ca="1">IF($C56="N","",SUM(IF((INDIRECT($C56&amp;"!$J$23:$J$200")=$D$5)*(INDIRECT($C56&amp;"!$I$23:$I$200")=$L$5)*(INDIRECT($C56&amp;"!$Q$23:$Q$200")&lt;=-2.25)*((INDIRECT($C56&amp;"!$L$23:$L$200")-INDIRECT($C56&amp;"!$K$23:$K$200"))&gt;-2),1,0)))</f>
        <v>0</v>
      </c>
      <c r="Q56" s="162" t="str">
        <f t="shared" ref="Q56:Q61" ca="1" si="45">IF(P56="","",IF(P56=0,"-",P56/$R56))</f>
        <v>-</v>
      </c>
      <c r="R56" s="166">
        <f ca="1">IF($C56="N","",L56+N56+P56)</f>
        <v>0</v>
      </c>
      <c r="S56" s="159">
        <f ca="1">IF($C56="N","",L56+E56)</f>
        <v>0</v>
      </c>
      <c r="T56" s="162" t="str">
        <f t="shared" ref="T56:T61" ca="1" si="46">IF(S56="","",IF(S56=0,"-",S56/$Y56))</f>
        <v>-</v>
      </c>
      <c r="U56" s="164">
        <f ca="1">IF($C56="N","",N56+G56)</f>
        <v>0</v>
      </c>
      <c r="V56" s="162" t="str">
        <f t="shared" ref="V56:V61" ca="1" si="47">IF(U56="","",IF(U56=0,"-",U56/$Y56))</f>
        <v>-</v>
      </c>
      <c r="W56" s="164">
        <f ca="1">IF($C56="N","",P56+I56)</f>
        <v>0</v>
      </c>
      <c r="X56" s="162" t="str">
        <f t="shared" ref="X56:X61" ca="1" si="48">IF(W56="","",IF(W56=0,"-",W56/$Y56))</f>
        <v>-</v>
      </c>
      <c r="Y56" s="166">
        <f ca="1">IF($C56="N","",R56+K56)</f>
        <v>0</v>
      </c>
      <c r="Z56" s="91"/>
    </row>
    <row r="57" spans="2:26">
      <c r="B57" s="97"/>
      <c r="C57" s="23" t="str">
        <f>C56</f>
        <v>Consadole_Sapporo</v>
      </c>
      <c r="D57" s="206">
        <v>-1</v>
      </c>
      <c r="E57" s="207">
        <f t="array" aca="1" ref="E57" ca="1">IF($C57="N","",SUM(IF((INDIRECT($C57&amp;"!$J$23:$J$200")=$D$5)*(INDIRECT($C57&amp;"!$I$23:$I$200")=$E$5)*(INDIRECT($C57&amp;"!$Q$23:$Q$200")&lt;=-0.5)*(INDIRECT($C57&amp;"!$Q$23:$Q$200")&gt;=-2)*((INDIRECT($C57&amp;"!$K$23:$K$200")-INDIRECT($C57&amp;"!$L$23:$L$200"))&gt;1),1,0)))</f>
        <v>0</v>
      </c>
      <c r="F57" s="165" t="str">
        <f t="shared" ca="1" si="40"/>
        <v>-</v>
      </c>
      <c r="G57" s="208">
        <f t="array" aca="1" ref="G57" ca="1">IF($C57="N","",SUM(IF((INDIRECT($C57&amp;"!$J$23:$J$200")=$D$5)*(INDIRECT($C57&amp;"!$I$23:$I$200")=$E$5)*(INDIRECT($C57&amp;"!$Q$23:$Q$200")&lt;=-0.5)*(INDIRECT($C57&amp;"!$Q$23:$Q$200")&gt;=-2)*((INDIRECT($C57&amp;"!$K$23:$K$200")-INDIRECT($C57&amp;"!$L$23:$L$200"))=1),1,0)))</f>
        <v>0</v>
      </c>
      <c r="H57" s="165" t="str">
        <f t="shared" ca="1" si="41"/>
        <v>-</v>
      </c>
      <c r="I57" s="208">
        <f t="array" aca="1" ref="I57" ca="1">IF($C57="N","",SUM(IF((INDIRECT($C57&amp;"!$J$23:$J$200")=$D$5)*(INDIRECT($C57&amp;"!$I$23:$I$200")=$E$5)*(INDIRECT($C57&amp;"!$Q$23:$Q$200")&lt;=-0.5)*(INDIRECT($C57&amp;"!$Q$23:$Q$200")&gt;=-2)*((INDIRECT($C57&amp;"!$L$23:$L$200")-INDIRECT($C57&amp;"!$K$23:$K$200"))&gt;-1),1,0)))</f>
        <v>1</v>
      </c>
      <c r="J57" s="165">
        <f t="shared" ca="1" si="42"/>
        <v>1</v>
      </c>
      <c r="K57" s="128">
        <f ca="1">IF($C57="N","",E57+G57+I57)</f>
        <v>1</v>
      </c>
      <c r="L57" s="207">
        <f t="array" aca="1" ref="L57" ca="1">IF($C57="N","",SUM(IF((INDIRECT($C57&amp;"!$J$23:$J$200")=$D$5)*(INDIRECT($C57&amp;"!$I$23:$I$200")=$L$5)*(INDIRECT($C57&amp;"!$Q$23:$Q$200")&lt;=-0.5)*(INDIRECT($C57&amp;"!$Q$23:$Q$200")&gt;=-2)*((INDIRECT($C57&amp;"!$K$23:$K$200")-INDIRECT($C57&amp;"!$L$23:$L$200"))&gt;1),1,0)))</f>
        <v>0</v>
      </c>
      <c r="M57" s="165" t="str">
        <f t="shared" ca="1" si="43"/>
        <v>-</v>
      </c>
      <c r="N57" s="208">
        <f t="array" aca="1" ref="N57" ca="1">IF($C57="N","",SUM(IF((INDIRECT($C57&amp;"!$J$23:$J$200")=$D$5)*(INDIRECT($C57&amp;"!$I$23:$I$200")=$L$5)*(INDIRECT($C57&amp;"!$Q$23:$Q$200")&lt;=-0.5)*(INDIRECT($C57&amp;"!$Q$23:$Q$200")&gt;=-2)*((INDIRECT($C57&amp;"!$K$23:$K$200")-INDIRECT($C57&amp;"!$L$23:$L$200"))=1),1,0)))</f>
        <v>0</v>
      </c>
      <c r="O57" s="165" t="str">
        <f t="shared" ca="1" si="44"/>
        <v>-</v>
      </c>
      <c r="P57" s="208">
        <f t="array" aca="1" ref="P57" ca="1">IF($C57="N","",SUM(IF((INDIRECT($C57&amp;"!$J$23:$J$200")=$D$5)*(INDIRECT($C57&amp;"!$I$23:$I$200")=$L$5)*(INDIRECT($C57&amp;"!$Q$23:$Q$200")&lt;=-0.5)*(INDIRECT($C57&amp;"!$Q$23:$Q$200")&gt;=-2)*((INDIRECT($C57&amp;"!$L$23:$L$200")-INDIRECT($C57&amp;"!$K$23:$K$200"))&gt;-1),1,0)))</f>
        <v>0</v>
      </c>
      <c r="Q57" s="165" t="str">
        <f t="shared" ca="1" si="45"/>
        <v>-</v>
      </c>
      <c r="R57" s="128">
        <f ca="1">IF($C57="N","",L57+N57+P57)</f>
        <v>0</v>
      </c>
      <c r="S57" s="207">
        <f ca="1">IF($C57="N","",L57+E57)</f>
        <v>0</v>
      </c>
      <c r="T57" s="165" t="str">
        <f t="shared" ca="1" si="46"/>
        <v>-</v>
      </c>
      <c r="U57" s="208">
        <f ca="1">IF($C57="N","",N57+G57)</f>
        <v>0</v>
      </c>
      <c r="V57" s="165" t="str">
        <f t="shared" ca="1" si="47"/>
        <v>-</v>
      </c>
      <c r="W57" s="208">
        <f ca="1">IF($C57="N","",P57+I57)</f>
        <v>1</v>
      </c>
      <c r="X57" s="165">
        <f t="shared" ca="1" si="48"/>
        <v>1</v>
      </c>
      <c r="Y57" s="166">
        <f ca="1">IF($C57="N","",R57+K57)</f>
        <v>1</v>
      </c>
      <c r="Z57" s="91"/>
    </row>
    <row r="58" spans="2:26">
      <c r="B58" s="97"/>
      <c r="C58" s="23" t="str">
        <f>C57</f>
        <v>Consadole_Sapporo</v>
      </c>
      <c r="D58" s="206">
        <v>0</v>
      </c>
      <c r="E58" s="207">
        <f t="array" aca="1" ref="E58" ca="1">IF($C58="N","",SUM(IF((INDIRECT($C58&amp;"!$J$23:$J$200")=$D$5)*(INDIRECT($C58&amp;"!$I$23:$I$200")=$E$5)*(INDIRECT($C58&amp;"!$Q$23:$Q$200")&gt;=-0.25)*(INDIRECT($C58&amp;"!$Q$23:$Q$200")&lt;=0.25)*(INDIRECT($C58&amp;"!$Q$23:$Q$200")&lt;&gt;"")*((INDIRECT($C58&amp;"!$K$23:$K$200")-INDIRECT($C58&amp;"!$L$23:$L$200"))&gt;0),1,0)))</f>
        <v>5</v>
      </c>
      <c r="F58" s="165">
        <f t="shared" ca="1" si="40"/>
        <v>0.5</v>
      </c>
      <c r="G58" s="208">
        <f t="array" aca="1" ref="G58" ca="1">IF($C58="N","",SUM(IF((INDIRECT($C58&amp;"!$J$23:$J$200")=$D$5)*(INDIRECT($C58&amp;"!$I$23:$I$200")=$E$5)*(INDIRECT($C58&amp;"!$Q$23:$Q$200")&gt;=-0.25)*(INDIRECT($C58&amp;"!$Q$23:$Q$200")&lt;=0.25)*(INDIRECT($C58&amp;"!$Q$23:$Q$200")&lt;&gt;"")*((INDIRECT($C58&amp;"!$K$23:$K$200")-INDIRECT($C58&amp;"!$L$23:$L$200"))=0),1,0)))</f>
        <v>2</v>
      </c>
      <c r="H58" s="165">
        <f t="shared" ca="1" si="41"/>
        <v>0.2</v>
      </c>
      <c r="I58" s="208">
        <f t="array" aca="1" ref="I58" ca="1">IF($C58="N","",SUM(IF((INDIRECT($C58&amp;"!$J$23:$J$200")=$D$5)*(INDIRECT($C58&amp;"!$I$23:$I$200")=$E$5)*(INDIRECT($C58&amp;"!$Q$23:$Q$200")&gt;=-0.25)*(INDIRECT($C58&amp;"!$Q$23:$Q$200")&lt;=0.25)*(INDIRECT($C58&amp;"!$Q$23:$Q$200")&lt;&gt;"")*((INDIRECT($C58&amp;"!$K$23:$K$200")-INDIRECT($C58&amp;"!$L$23:$L$200"))&lt;0),1,0)))</f>
        <v>3</v>
      </c>
      <c r="J58" s="165">
        <f t="shared" ca="1" si="42"/>
        <v>0.3</v>
      </c>
      <c r="K58" s="128">
        <f ca="1">IF($C58="N","",E58+G58+I58)</f>
        <v>10</v>
      </c>
      <c r="L58" s="207">
        <f t="array" aca="1" ref="L58" ca="1">IF($C58="N","",SUM(IF((INDIRECT($C58&amp;"!$J$23:$J$200")=$D$5)*(INDIRECT($C58&amp;"!$I$23:$I$200")=$L$5)*(INDIRECT($C58&amp;"!$Q$23:$Q$200")&gt;=-0.25)*(INDIRECT($C58&amp;"!$Q$23:$Q$200")&lt;=0.25)*(INDIRECT($C58&amp;"!$Q$23:$Q$200")&lt;&gt;"")*((INDIRECT($C58&amp;"!$K$23:$K$200")-INDIRECT($C58&amp;"!$L$23:$L$200"))&gt;0),1,0)))</f>
        <v>2</v>
      </c>
      <c r="M58" s="165">
        <f t="shared" ca="1" si="43"/>
        <v>0.2857142857142857</v>
      </c>
      <c r="N58" s="208">
        <f t="array" aca="1" ref="N58" ca="1">IF($C58="N","",SUM(IF((INDIRECT($C58&amp;"!$J$23:$J$200")=$D$5)*(INDIRECT($C58&amp;"!$I$23:$I$200")=$L$5)*(INDIRECT($C58&amp;"!$Q$23:$Q$200")&gt;=-0.25)*(INDIRECT($C58&amp;"!$Q$23:$Q$200")&lt;=0.25)*(INDIRECT($C58&amp;"!$Q$23:$Q$200")&lt;&gt;"")*((INDIRECT($C58&amp;"!$K$23:$K$200")-INDIRECT($C58&amp;"!$L$23:$L$200"))=0),1,0)))</f>
        <v>2</v>
      </c>
      <c r="O58" s="165">
        <f t="shared" ca="1" si="44"/>
        <v>0.2857142857142857</v>
      </c>
      <c r="P58" s="208">
        <f t="array" aca="1" ref="P58" ca="1">IF($C58="N","",SUM(IF((INDIRECT($C58&amp;"!$J$23:$J$200")=$D$5)*(INDIRECT($C58&amp;"!$I$23:$I$200")=$L$5)*(INDIRECT($C58&amp;"!$Q$23:$Q$200")&gt;=-0.25)*(INDIRECT($C58&amp;"!$Q$23:$Q$200")&lt;=0.25)*(INDIRECT($C58&amp;"!$Q$23:$Q$200")&lt;&gt;"")*((INDIRECT($C58&amp;"!$K$23:$K$200")-INDIRECT($C58&amp;"!$L$23:$L$200"))&lt;0),1,0)))</f>
        <v>3</v>
      </c>
      <c r="Q58" s="165">
        <f t="shared" ca="1" si="45"/>
        <v>0.42857142857142855</v>
      </c>
      <c r="R58" s="128">
        <f ca="1">IF($C58="N","",L58+N58+P58)</f>
        <v>7</v>
      </c>
      <c r="S58" s="207">
        <f ca="1">IF($C58="N","",L58+E58)</f>
        <v>7</v>
      </c>
      <c r="T58" s="165">
        <f t="shared" ca="1" si="46"/>
        <v>0.41176470588235292</v>
      </c>
      <c r="U58" s="208">
        <f ca="1">IF($C58="N","",N58+G58)</f>
        <v>4</v>
      </c>
      <c r="V58" s="165">
        <f t="shared" ca="1" si="47"/>
        <v>0.23529411764705882</v>
      </c>
      <c r="W58" s="208">
        <f ca="1">IF($C58="N","",P58+I58)</f>
        <v>6</v>
      </c>
      <c r="X58" s="165">
        <f t="shared" ca="1" si="48"/>
        <v>0.35294117647058826</v>
      </c>
      <c r="Y58" s="166">
        <f ca="1">IF($C58="N","",R58+K58)</f>
        <v>17</v>
      </c>
      <c r="Z58" s="91"/>
    </row>
    <row r="59" spans="2:26">
      <c r="B59" s="97"/>
      <c r="C59" s="23" t="str">
        <f>C58</f>
        <v>Consadole_Sapporo</v>
      </c>
      <c r="D59" s="206">
        <v>1</v>
      </c>
      <c r="E59" s="207">
        <f t="array" aca="1" ref="E59" ca="1">IF($C59="N","",SUM(IF((INDIRECT($C59&amp;"!$J$23:$J$200")=$D$5)*(INDIRECT($C59&amp;"!$I$23:$I$200")=$E$5)*(INDIRECT($C59&amp;"!$Q$23:$Q$200")&gt;=0.5)*(INDIRECT($C59&amp;"!$Q$23:$Q$200")&lt;=2)*((INDIRECT($C59&amp;"!$K$23:$K$200")-INDIRECT($C59&amp;"!$L$23:$L$200"))&gt;-1),1,0)))</f>
        <v>5</v>
      </c>
      <c r="F59" s="165">
        <f t="shared" ca="1" si="40"/>
        <v>0.83333333333333337</v>
      </c>
      <c r="G59" s="208">
        <f t="array" aca="1" ref="G59" ca="1">IF($C59="N","",SUM(IF((INDIRECT($C59&amp;"!$J$23:$J$200")=$D$5)*(INDIRECT($C59&amp;"!$I$23:$I$200")=$E$5)*(INDIRECT($C59&amp;"!$Q$23:$Q$200")&gt;=0.5)*(INDIRECT($C59&amp;"!$Q$23:$Q$200")&lt;=2)*((INDIRECT($C59&amp;"!$K$23:$K$200")-INDIRECT($C59&amp;"!$L$23:$L$200"))=-1),1,0)))</f>
        <v>1</v>
      </c>
      <c r="H59" s="165">
        <f t="shared" ca="1" si="41"/>
        <v>0.16666666666666666</v>
      </c>
      <c r="I59" s="208">
        <f t="array" aca="1" ref="I59" ca="1">IF($C59="N","",SUM(IF((INDIRECT($C59&amp;"!$J$23:$J$200")=$D$5)*(INDIRECT($C59&amp;"!$I$23:$I$200")=$E$5)*(INDIRECT($C59&amp;"!$Q$23:$Q$200")&gt;=0.5)*(INDIRECT($C59&amp;"!$Q$23:$Q$200")&lt;=2)*((INDIRECT($C59&amp;"!$K$23:$K$200")-INDIRECT($C59&amp;"!$L$23:$L$200"))&lt;-1),1,0)))</f>
        <v>0</v>
      </c>
      <c r="J59" s="165" t="str">
        <f t="shared" ca="1" si="42"/>
        <v>-</v>
      </c>
      <c r="K59" s="128">
        <f ca="1">IF($C59="N","",E59+G59+I59)</f>
        <v>6</v>
      </c>
      <c r="L59" s="207">
        <f t="array" aca="1" ref="L59" ca="1">IF($C59="N","",SUM(IF((INDIRECT($C59&amp;"!$J$23:$J$200")=$D$5)*(INDIRECT($C59&amp;"!$I$23:$I$200")=$L$5)*(INDIRECT($C59&amp;"!$Q$23:$Q$200")&gt;=0.5)*(INDIRECT($C59&amp;"!$Q$23:$Q$200")&lt;=2)*((INDIRECT($C59&amp;"!$K$23:$K$200")-INDIRECT($C59&amp;"!$L$23:$L$200"))&gt;-1),1,0)))</f>
        <v>2</v>
      </c>
      <c r="M59" s="165">
        <f t="shared" ca="1" si="43"/>
        <v>0.2</v>
      </c>
      <c r="N59" s="208">
        <f t="array" aca="1" ref="N59" ca="1">IF($C59="N","",SUM(IF((INDIRECT($C59&amp;"!$J$23:$J$200")=$D$5)*(INDIRECT($C59&amp;"!$I$23:$I$200")=$L$5)*(INDIRECT($C59&amp;"!$Q$23:$Q$200")&gt;=0.5)*(INDIRECT($C59&amp;"!$Q$23:$Q$200")&lt;=2)*((INDIRECT($C59&amp;"!$K$23:$K$200")-INDIRECT($C59&amp;"!$L$23:$L$200"))=-1),1,0)))</f>
        <v>4</v>
      </c>
      <c r="O59" s="165">
        <f t="shared" ca="1" si="44"/>
        <v>0.4</v>
      </c>
      <c r="P59" s="208">
        <f t="array" aca="1" ref="P59" ca="1">IF($C59="N","",SUM(IF((INDIRECT($C59&amp;"!$J$23:$J$200")=$D$5)*(INDIRECT($C59&amp;"!$I$23:$I$200")=$L$5)*(INDIRECT($C59&amp;"!$Q$23:$Q$200")&gt;=0.5)*(INDIRECT($C59&amp;"!$Q$23:$Q$200")&lt;=2)*((INDIRECT($C59&amp;"!$K$23:$K$200")-INDIRECT($C59&amp;"!$L$23:$L$200"))&lt;-1),1,0)))</f>
        <v>4</v>
      </c>
      <c r="Q59" s="165">
        <f t="shared" ca="1" si="45"/>
        <v>0.4</v>
      </c>
      <c r="R59" s="128">
        <f ca="1">IF($C59="N","",L59+N59+P59)</f>
        <v>10</v>
      </c>
      <c r="S59" s="207">
        <f ca="1">IF($C59="N","",L59+E59)</f>
        <v>7</v>
      </c>
      <c r="T59" s="165">
        <f t="shared" ca="1" si="46"/>
        <v>0.4375</v>
      </c>
      <c r="U59" s="208">
        <f ca="1">IF($C59="N","",N59+G59)</f>
        <v>5</v>
      </c>
      <c r="V59" s="165">
        <f t="shared" ca="1" si="47"/>
        <v>0.3125</v>
      </c>
      <c r="W59" s="208">
        <f ca="1">IF($C59="N","",P59+I59)</f>
        <v>4</v>
      </c>
      <c r="X59" s="165">
        <f t="shared" ca="1" si="48"/>
        <v>0.25</v>
      </c>
      <c r="Y59" s="166">
        <f ca="1">IF($C59="N","",R59+K59)</f>
        <v>16</v>
      </c>
      <c r="Z59" s="91"/>
    </row>
    <row r="60" spans="2:26" ht="13.5" thickBot="1">
      <c r="B60" s="97"/>
      <c r="C60" s="23" t="str">
        <f>C59</f>
        <v>Consadole_Sapporo</v>
      </c>
      <c r="D60" s="206">
        <v>2</v>
      </c>
      <c r="E60" s="209">
        <f t="array" aca="1" ref="E60" ca="1">IF($C60="N","",SUM(IF((INDIRECT($C60&amp;"!$J$23:$J$200")=$D$5)*(INDIRECT($C60&amp;"!$I$23:$I$200")=$E$5)*(INDIRECT($C60&amp;"!$Q$23:$Q$200")&gt;=2.25)*((INDIRECT($C60&amp;"!$K$23:$K$200")-INDIRECT($C60&amp;"!$L$23:$L$200"))&gt;-2),1,0)))</f>
        <v>0</v>
      </c>
      <c r="F60" s="169" t="str">
        <f t="shared" ca="1" si="40"/>
        <v>-</v>
      </c>
      <c r="G60" s="210">
        <f t="array" aca="1" ref="G60" ca="1">IF($C60="N","",SUM(IF((INDIRECT($C60&amp;"!$J$23:$J$200")=$D$5)*(INDIRECT($C60&amp;"!$I$23:$I$200")=$E$5)*(INDIRECT($C60&amp;"!$Q$23:$Q$200")&gt;=2.25)*((INDIRECT($C60&amp;"!$K$23:$K$200")-INDIRECT($C60&amp;"!$L$23:$L$200"))=-2),1,0)))</f>
        <v>0</v>
      </c>
      <c r="H60" s="169" t="str">
        <f t="shared" ca="1" si="41"/>
        <v>-</v>
      </c>
      <c r="I60" s="210">
        <f t="array" aca="1" ref="I60" ca="1">IF($C60="N","",SUM(IF((INDIRECT($C60&amp;"!$J$23:$J$200")=$D$5)*(INDIRECT($C60&amp;"!$I$23:$I$200")=$E$5)*(INDIRECT($C60&amp;"!$Q$23:$Q$200")&gt;=2.25)*((INDIRECT($C60&amp;"!$K$23:$K$200")-INDIRECT($C60&amp;"!$L$23:$L$200"))&lt;-2),1,0)))</f>
        <v>0</v>
      </c>
      <c r="J60" s="169" t="str">
        <f t="shared" ca="1" si="42"/>
        <v>-</v>
      </c>
      <c r="K60" s="211">
        <f ca="1">IF($C60="N","",E60+G60+I60)</f>
        <v>0</v>
      </c>
      <c r="L60" s="209">
        <f t="array" aca="1" ref="L60" ca="1">IF($C60="N","",SUM(IF((INDIRECT($C60&amp;"!$J$23:$J$200")=$D$5)*(INDIRECT($C60&amp;"!$I$23:$I$200")=$L$5)*(INDIRECT($C60&amp;"!$Q$23:$Q$200")&gt;=2.25)*((INDIRECT($C60&amp;"!$K$23:$K$200")-INDIRECT($C60&amp;"!$L$23:$L$200"))&gt;-2),1,0)))</f>
        <v>0</v>
      </c>
      <c r="M60" s="169" t="str">
        <f t="shared" ca="1" si="43"/>
        <v>-</v>
      </c>
      <c r="N60" s="210">
        <f t="array" aca="1" ref="N60" ca="1">IF($C60="N","",SUM(IF((INDIRECT($C60&amp;"!$J$23:$J$200")=$D$5)*(INDIRECT($C60&amp;"!$I$23:$I$200")=$L$5)*(INDIRECT($C60&amp;"!$Q$23:$Q$200")&gt;=2.25)*((INDIRECT($C60&amp;"!$K$23:$K$200")-INDIRECT($C60&amp;"!$L$23:$L$200"))=-2),1,0)))</f>
        <v>0</v>
      </c>
      <c r="O60" s="169" t="str">
        <f t="shared" ca="1" si="44"/>
        <v>-</v>
      </c>
      <c r="P60" s="210">
        <f t="array" aca="1" ref="P60" ca="1">IF($C60="N","",SUM(IF((INDIRECT($C60&amp;"!$J$23:$J$200")=$D$5)*(INDIRECT($C60&amp;"!$I$23:$I$200")=$L$5)*(INDIRECT($C60&amp;"!$Q$23:$Q$200")&gt;=2.25)*((INDIRECT($C60&amp;"!$K$23:$K$200")-INDIRECT($C60&amp;"!$L$23:$L$200"))&lt;-2),1,0)))</f>
        <v>0</v>
      </c>
      <c r="Q60" s="169" t="str">
        <f t="shared" ca="1" si="45"/>
        <v>-</v>
      </c>
      <c r="R60" s="211">
        <f ca="1">IF($C60="N","",L60+N60+P60)</f>
        <v>0</v>
      </c>
      <c r="S60" s="209">
        <f ca="1">IF($C60="N","",L60+E60)</f>
        <v>0</v>
      </c>
      <c r="T60" s="169" t="str">
        <f t="shared" ca="1" si="46"/>
        <v>-</v>
      </c>
      <c r="U60" s="210">
        <f ca="1">IF($C60="N","",N60+G60)</f>
        <v>0</v>
      </c>
      <c r="V60" s="169" t="str">
        <f t="shared" ca="1" si="47"/>
        <v>-</v>
      </c>
      <c r="W60" s="210">
        <f ca="1">IF($C60="N","",P60+I60)</f>
        <v>0</v>
      </c>
      <c r="X60" s="169" t="str">
        <f t="shared" ca="1" si="48"/>
        <v>-</v>
      </c>
      <c r="Y60" s="132">
        <f ca="1">IF($C60="N","",R60+K60)</f>
        <v>0</v>
      </c>
      <c r="Z60" s="91"/>
    </row>
    <row r="61" spans="2:26" ht="13.5" thickBot="1">
      <c r="B61" s="97" t="str">
        <f>D54</f>
        <v>Consadole_Sapporo</v>
      </c>
      <c r="D61" s="212" t="s">
        <v>24</v>
      </c>
      <c r="E61" s="172">
        <f ca="1">SUM(E56:E60)</f>
        <v>10</v>
      </c>
      <c r="F61" s="173">
        <f t="shared" ca="1" si="40"/>
        <v>0.58823529411764708</v>
      </c>
      <c r="G61" s="174">
        <f ca="1">SUM(G56:G60)</f>
        <v>3</v>
      </c>
      <c r="H61" s="173">
        <f t="shared" ca="1" si="41"/>
        <v>0.17647058823529413</v>
      </c>
      <c r="I61" s="174">
        <f ca="1">SUM(I56:I60)</f>
        <v>4</v>
      </c>
      <c r="J61" s="173">
        <f t="shared" ca="1" si="42"/>
        <v>0.23529411764705882</v>
      </c>
      <c r="K61" s="176">
        <f ca="1">SUM(K56:K60)</f>
        <v>17</v>
      </c>
      <c r="L61" s="213">
        <f ca="1">SUM(L56:L60)</f>
        <v>4</v>
      </c>
      <c r="M61" s="173">
        <f t="shared" ca="1" si="43"/>
        <v>0.23529411764705882</v>
      </c>
      <c r="N61" s="174">
        <f ca="1">SUM(N56:N60)</f>
        <v>6</v>
      </c>
      <c r="O61" s="173">
        <f t="shared" ca="1" si="44"/>
        <v>0.35294117647058826</v>
      </c>
      <c r="P61" s="174">
        <f ca="1">SUM(P56:P60)</f>
        <v>7</v>
      </c>
      <c r="Q61" s="173">
        <f t="shared" ca="1" si="45"/>
        <v>0.41176470588235292</v>
      </c>
      <c r="R61" s="214">
        <f ca="1">SUM(R56:R60)</f>
        <v>17</v>
      </c>
      <c r="S61" s="172">
        <f ca="1">SUM(S56:S60)</f>
        <v>14</v>
      </c>
      <c r="T61" s="173">
        <f t="shared" ca="1" si="46"/>
        <v>0.41176470588235292</v>
      </c>
      <c r="U61" s="174">
        <f ca="1">SUM(U56:U60)</f>
        <v>9</v>
      </c>
      <c r="V61" s="173">
        <f t="shared" ca="1" si="47"/>
        <v>0.26470588235294118</v>
      </c>
      <c r="W61" s="174">
        <f ca="1">SUM(W56:W60)</f>
        <v>11</v>
      </c>
      <c r="X61" s="173">
        <f t="shared" ca="1" si="48"/>
        <v>0.3235294117647059</v>
      </c>
      <c r="Y61" s="176">
        <f ca="1">SUM(Y56:Y60)</f>
        <v>34</v>
      </c>
    </row>
    <row r="62" spans="2:26" ht="13.5" thickBot="1">
      <c r="B62" s="97"/>
    </row>
    <row r="63" spans="2:26">
      <c r="D63" s="85" t="str">
        <f>F1</f>
        <v>Gamba_Osaka</v>
      </c>
      <c r="E63" s="142" t="s">
        <v>34</v>
      </c>
      <c r="F63" s="143"/>
      <c r="G63" s="144"/>
      <c r="H63" s="143"/>
      <c r="I63" s="145"/>
      <c r="J63" s="144"/>
      <c r="K63" s="146"/>
      <c r="L63" s="199" t="s">
        <v>35</v>
      </c>
      <c r="M63" s="143"/>
      <c r="N63" s="144"/>
      <c r="O63" s="143"/>
      <c r="P63" s="145"/>
      <c r="Q63" s="143"/>
      <c r="R63" s="144"/>
      <c r="S63" s="142" t="s">
        <v>36</v>
      </c>
      <c r="T63" s="143"/>
      <c r="U63" s="144"/>
      <c r="V63" s="143"/>
      <c r="W63" s="147"/>
      <c r="X63" s="148"/>
      <c r="Y63" s="149"/>
    </row>
    <row r="64" spans="2:26" ht="13.5" thickBot="1">
      <c r="D64" s="200" t="s">
        <v>28</v>
      </c>
      <c r="E64" s="150" t="s">
        <v>31</v>
      </c>
      <c r="F64" s="151"/>
      <c r="G64" s="201" t="s">
        <v>29</v>
      </c>
      <c r="H64" s="151"/>
      <c r="I64" s="201" t="s">
        <v>30</v>
      </c>
      <c r="J64" s="201"/>
      <c r="K64" s="202" t="s">
        <v>37</v>
      </c>
      <c r="L64" s="203" t="s">
        <v>31</v>
      </c>
      <c r="M64" s="151"/>
      <c r="N64" s="201" t="s">
        <v>29</v>
      </c>
      <c r="O64" s="151"/>
      <c r="P64" s="201" t="s">
        <v>30</v>
      </c>
      <c r="Q64" s="151"/>
      <c r="R64" s="202" t="s">
        <v>38</v>
      </c>
      <c r="S64" s="150" t="s">
        <v>31</v>
      </c>
      <c r="T64" s="151"/>
      <c r="U64" s="201" t="s">
        <v>29</v>
      </c>
      <c r="V64" s="204"/>
      <c r="W64" s="201" t="s">
        <v>30</v>
      </c>
      <c r="X64" s="151"/>
      <c r="Y64" s="202" t="s">
        <v>39</v>
      </c>
      <c r="Z64" s="91"/>
    </row>
    <row r="65" spans="2:26">
      <c r="B65" s="97"/>
      <c r="C65" s="23" t="str">
        <f>IF(D63=0,"N",D63)</f>
        <v>Gamba_Osaka</v>
      </c>
      <c r="D65" s="205">
        <v>-2</v>
      </c>
      <c r="E65" s="159">
        <f t="array" aca="1" ref="E65" ca="1">IF($C65="N","",SUM(IF((INDIRECT($C65&amp;"!$J$23:$J$200")=$D$5)*(INDIRECT($C65&amp;"!$I$23:$I$200")=$E$5)*(INDIRECT($C65&amp;"!$Q$23:$Q$200")&lt;=-2.25)*((INDIRECT($C65&amp;"!$K$23:$K$200")-INDIRECT($C65&amp;"!$L$23:$L$200"))&gt;2),1,0)))</f>
        <v>0</v>
      </c>
      <c r="F65" s="162" t="str">
        <f t="shared" ref="F65:F70" ca="1" si="49">IF(E65="","",IF(E65=0,"-",E65/$K65))</f>
        <v>-</v>
      </c>
      <c r="G65" s="164">
        <f t="array" aca="1" ref="G65" ca="1">IF($C65="N","",SUM(IF((INDIRECT($C65&amp;"!$J$23:$J$200")=$D$5)*(INDIRECT($C65&amp;"!$I$23:$I$200")=$E$5)*(INDIRECT($C65&amp;"!$Q$23:$Q$200")&lt;=-2.25)*((INDIRECT($C65&amp;"!$K$23:$K$200")-INDIRECT($C65&amp;"!$L$23:$L$200"))=2),1,0)))</f>
        <v>0</v>
      </c>
      <c r="H65" s="162" t="str">
        <f t="shared" ref="H65:H70" ca="1" si="50">IF(G65="","",IF(G65=0,"-",G65/$K65))</f>
        <v>-</v>
      </c>
      <c r="I65" s="164">
        <f t="array" aca="1" ref="I65" ca="1">IF($C65="N","",SUM(IF((INDIRECT($C65&amp;"!$J$23:$J$200")=$D$5)*(INDIRECT($C65&amp;"!$I$23:$I$200")=$E$5)*(INDIRECT($C65&amp;"!$Q$23:$Q$200")&lt;=-2.25)*((INDIRECT($C65&amp;"!$L$23:$L$200")-INDIRECT($C65&amp;"!$K$23:$K$200"))&gt;-2),1,0)))</f>
        <v>0</v>
      </c>
      <c r="J65" s="162" t="str">
        <f t="shared" ref="J65:J70" ca="1" si="51">IF(I65="","",IF(I65=0,"-",I65/$K65))</f>
        <v>-</v>
      </c>
      <c r="K65" s="166">
        <f ca="1">IF($C65="N","",E65+G65+I65)</f>
        <v>0</v>
      </c>
      <c r="L65" s="159">
        <f t="array" aca="1" ref="L65" ca="1">IF($C65="N","",SUM(IF((INDIRECT($C65&amp;"!$J$23:$J$200")=$D$5)*(INDIRECT($C65&amp;"!$I$23:$I$200")=$L$5)*(INDIRECT($C65&amp;"!$Q$23:$Q$200")&lt;=-2.25)*((INDIRECT($C65&amp;"!$K$23:$K$200")-INDIRECT($C65&amp;"!$L$23:$L$200"))&gt;2),1,0)))</f>
        <v>0</v>
      </c>
      <c r="M65" s="162" t="str">
        <f t="shared" ref="M65:M70" ca="1" si="52">IF(L65="","",IF(L65=0,"-",L65/$R65))</f>
        <v>-</v>
      </c>
      <c r="N65" s="164">
        <f t="array" aca="1" ref="N65" ca="1">IF($C65="N","",SUM(IF((INDIRECT($C65&amp;"!$J$23:$J$200")=$D$5)*(INDIRECT($C65&amp;"!$I$23:$I$200")=$L$5)*(INDIRECT($C65&amp;"!$Q$23:$Q$200")&lt;=-2.25)*((INDIRECT($C65&amp;"!$K$23:$K$200")-INDIRECT($C65&amp;"!$L$23:$L$200"))=2),1,0)))</f>
        <v>0</v>
      </c>
      <c r="O65" s="162" t="str">
        <f t="shared" ref="O65:O70" ca="1" si="53">IF(N65="","",IF(N65=0,"-",N65/$R65))</f>
        <v>-</v>
      </c>
      <c r="P65" s="164">
        <f t="array" aca="1" ref="P65" ca="1">IF($C65="N","",SUM(IF((INDIRECT($C65&amp;"!$J$23:$J$200")=$D$5)*(INDIRECT($C65&amp;"!$I$23:$I$200")=$L$5)*(INDIRECT($C65&amp;"!$Q$23:$Q$200")&lt;=-2.25)*((INDIRECT($C65&amp;"!$L$23:$L$200")-INDIRECT($C65&amp;"!$K$23:$K$200"))&gt;-2),1,0)))</f>
        <v>0</v>
      </c>
      <c r="Q65" s="162" t="str">
        <f t="shared" ref="Q65:Q70" ca="1" si="54">IF(P65="","",IF(P65=0,"-",P65/$R65))</f>
        <v>-</v>
      </c>
      <c r="R65" s="166">
        <f ca="1">IF($C65="N","",L65+N65+P65)</f>
        <v>0</v>
      </c>
      <c r="S65" s="159">
        <f ca="1">IF($C65="N","",L65+E65)</f>
        <v>0</v>
      </c>
      <c r="T65" s="162" t="str">
        <f t="shared" ref="T65:T70" ca="1" si="55">IF(S65="","",IF(S65=0,"-",S65/$Y65))</f>
        <v>-</v>
      </c>
      <c r="U65" s="164">
        <f ca="1">IF($C65="N","",N65+G65)</f>
        <v>0</v>
      </c>
      <c r="V65" s="162" t="str">
        <f t="shared" ref="V65:V70" ca="1" si="56">IF(U65="","",IF(U65=0,"-",U65/$Y65))</f>
        <v>-</v>
      </c>
      <c r="W65" s="164">
        <f ca="1">IF($C65="N","",P65+I65)</f>
        <v>0</v>
      </c>
      <c r="X65" s="162" t="str">
        <f t="shared" ref="X65:X70" ca="1" si="57">IF(W65="","",IF(W65=0,"-",W65/$Y65))</f>
        <v>-</v>
      </c>
      <c r="Y65" s="166">
        <f ca="1">IF($C65="N","",R65+K65)</f>
        <v>0</v>
      </c>
      <c r="Z65" s="91"/>
    </row>
    <row r="66" spans="2:26">
      <c r="B66" s="97"/>
      <c r="C66" s="23" t="str">
        <f>C65</f>
        <v>Gamba_Osaka</v>
      </c>
      <c r="D66" s="206">
        <v>-1</v>
      </c>
      <c r="E66" s="207">
        <f t="array" aca="1" ref="E66" ca="1">IF($C66="N","",SUM(IF((INDIRECT($C66&amp;"!$J$23:$J$200")=$D$5)*(INDIRECT($C66&amp;"!$I$23:$I$200")=$E$5)*(INDIRECT($C66&amp;"!$Q$23:$Q$200")&lt;=-0.5)*(INDIRECT($C66&amp;"!$Q$23:$Q$200")&gt;=-2)*((INDIRECT($C66&amp;"!$K$23:$K$200")-INDIRECT($C66&amp;"!$L$23:$L$200"))&gt;1),1,0)))</f>
        <v>2</v>
      </c>
      <c r="F66" s="165">
        <f t="shared" ca="1" si="49"/>
        <v>0.2857142857142857</v>
      </c>
      <c r="G66" s="208">
        <f t="array" aca="1" ref="G66" ca="1">IF($C66="N","",SUM(IF((INDIRECT($C66&amp;"!$J$23:$J$200")=$D$5)*(INDIRECT($C66&amp;"!$I$23:$I$200")=$E$5)*(INDIRECT($C66&amp;"!$Q$23:$Q$200")&lt;=-0.5)*(INDIRECT($C66&amp;"!$Q$23:$Q$200")&gt;=-2)*((INDIRECT($C66&amp;"!$K$23:$K$200")-INDIRECT($C66&amp;"!$L$23:$L$200"))=1),1,0)))</f>
        <v>0</v>
      </c>
      <c r="H66" s="165" t="str">
        <f t="shared" ca="1" si="50"/>
        <v>-</v>
      </c>
      <c r="I66" s="208">
        <f t="array" aca="1" ref="I66" ca="1">IF($C66="N","",SUM(IF((INDIRECT($C66&amp;"!$J$23:$J$200")=$D$5)*(INDIRECT($C66&amp;"!$I$23:$I$200")=$E$5)*(INDIRECT($C66&amp;"!$Q$23:$Q$200")&lt;=-0.5)*(INDIRECT($C66&amp;"!$Q$23:$Q$200")&gt;=-2)*((INDIRECT($C66&amp;"!$L$23:$L$200")-INDIRECT($C66&amp;"!$K$23:$K$200"))&gt;-1),1,0)))</f>
        <v>5</v>
      </c>
      <c r="J66" s="165">
        <f t="shared" ca="1" si="51"/>
        <v>0.7142857142857143</v>
      </c>
      <c r="K66" s="128">
        <f ca="1">IF($C66="N","",E66+G66+I66)</f>
        <v>7</v>
      </c>
      <c r="L66" s="207">
        <f t="array" aca="1" ref="L66" ca="1">IF($C66="N","",SUM(IF((INDIRECT($C66&amp;"!$J$23:$J$200")=$D$5)*(INDIRECT($C66&amp;"!$I$23:$I$200")=$L$5)*(INDIRECT($C66&amp;"!$Q$23:$Q$200")&lt;=-0.5)*(INDIRECT($C66&amp;"!$Q$23:$Q$200")&gt;=-2)*((INDIRECT($C66&amp;"!$K$23:$K$200")-INDIRECT($C66&amp;"!$L$23:$L$200"))&gt;1),1,0)))</f>
        <v>0</v>
      </c>
      <c r="M66" s="165" t="str">
        <f t="shared" ca="1" si="52"/>
        <v>-</v>
      </c>
      <c r="N66" s="208">
        <f t="array" aca="1" ref="N66" ca="1">IF($C66="N","",SUM(IF((INDIRECT($C66&amp;"!$J$23:$J$200")=$D$5)*(INDIRECT($C66&amp;"!$I$23:$I$200")=$L$5)*(INDIRECT($C66&amp;"!$Q$23:$Q$200")&lt;=-0.5)*(INDIRECT($C66&amp;"!$Q$23:$Q$200")&gt;=-2)*((INDIRECT($C66&amp;"!$K$23:$K$200")-INDIRECT($C66&amp;"!$L$23:$L$200"))=1),1,0)))</f>
        <v>0</v>
      </c>
      <c r="O66" s="165" t="str">
        <f t="shared" ca="1" si="53"/>
        <v>-</v>
      </c>
      <c r="P66" s="208">
        <f t="array" aca="1" ref="P66" ca="1">IF($C66="N","",SUM(IF((INDIRECT($C66&amp;"!$J$23:$J$200")=$D$5)*(INDIRECT($C66&amp;"!$I$23:$I$200")=$L$5)*(INDIRECT($C66&amp;"!$Q$23:$Q$200")&lt;=-0.5)*(INDIRECT($C66&amp;"!$Q$23:$Q$200")&gt;=-2)*((INDIRECT($C66&amp;"!$L$23:$L$200")-INDIRECT($C66&amp;"!$K$23:$K$200"))&gt;-1),1,0)))</f>
        <v>1</v>
      </c>
      <c r="Q66" s="165">
        <f t="shared" ca="1" si="54"/>
        <v>1</v>
      </c>
      <c r="R66" s="128">
        <f ca="1">IF($C66="N","",L66+N66+P66)</f>
        <v>1</v>
      </c>
      <c r="S66" s="207">
        <f ca="1">IF($C66="N","",L66+E66)</f>
        <v>2</v>
      </c>
      <c r="T66" s="165">
        <f t="shared" ca="1" si="55"/>
        <v>0.25</v>
      </c>
      <c r="U66" s="208">
        <f ca="1">IF($C66="N","",N66+G66)</f>
        <v>0</v>
      </c>
      <c r="V66" s="165" t="str">
        <f t="shared" ca="1" si="56"/>
        <v>-</v>
      </c>
      <c r="W66" s="208">
        <f ca="1">IF($C66="N","",P66+I66)</f>
        <v>6</v>
      </c>
      <c r="X66" s="165">
        <f t="shared" ca="1" si="57"/>
        <v>0.75</v>
      </c>
      <c r="Y66" s="166">
        <f ca="1">IF($C66="N","",R66+K66)</f>
        <v>8</v>
      </c>
      <c r="Z66" s="91"/>
    </row>
    <row r="67" spans="2:26">
      <c r="B67" s="97"/>
      <c r="C67" s="23" t="str">
        <f>C66</f>
        <v>Gamba_Osaka</v>
      </c>
      <c r="D67" s="206">
        <v>0</v>
      </c>
      <c r="E67" s="207">
        <f t="array" aca="1" ref="E67" ca="1">IF($C67="N","",SUM(IF((INDIRECT($C67&amp;"!$J$23:$J$200")=$D$5)*(INDIRECT($C67&amp;"!$I$23:$I$200")=$E$5)*(INDIRECT($C67&amp;"!$Q$23:$Q$200")&gt;=-0.25)*(INDIRECT($C67&amp;"!$Q$23:$Q$200")&lt;=0.25)*(INDIRECT($C67&amp;"!$Q$23:$Q$200")&lt;&gt;"")*((INDIRECT($C67&amp;"!$K$23:$K$200")-INDIRECT($C67&amp;"!$L$23:$L$200"))&gt;0),1,0)))</f>
        <v>2</v>
      </c>
      <c r="F67" s="165">
        <f t="shared" ca="1" si="49"/>
        <v>0.22222222222222221</v>
      </c>
      <c r="G67" s="208">
        <f t="array" aca="1" ref="G67" ca="1">IF($C67="N","",SUM(IF((INDIRECT($C67&amp;"!$J$23:$J$200")=$D$5)*(INDIRECT($C67&amp;"!$I$23:$I$200")=$E$5)*(INDIRECT($C67&amp;"!$Q$23:$Q$200")&gt;=-0.25)*(INDIRECT($C67&amp;"!$Q$23:$Q$200")&lt;=0.25)*(INDIRECT($C67&amp;"!$Q$23:$Q$200")&lt;&gt;"")*((INDIRECT($C67&amp;"!$K$23:$K$200")-INDIRECT($C67&amp;"!$L$23:$L$200"))=0),1,0)))</f>
        <v>2</v>
      </c>
      <c r="H67" s="165">
        <f t="shared" ca="1" si="50"/>
        <v>0.22222222222222221</v>
      </c>
      <c r="I67" s="208">
        <f t="array" aca="1" ref="I67" ca="1">IF($C67="N","",SUM(IF((INDIRECT($C67&amp;"!$J$23:$J$200")=$D$5)*(INDIRECT($C67&amp;"!$I$23:$I$200")=$E$5)*(INDIRECT($C67&amp;"!$Q$23:$Q$200")&gt;=-0.25)*(INDIRECT($C67&amp;"!$Q$23:$Q$200")&lt;=0.25)*(INDIRECT($C67&amp;"!$Q$23:$Q$200")&lt;&gt;"")*((INDIRECT($C67&amp;"!$K$23:$K$200")-INDIRECT($C67&amp;"!$L$23:$L$200"))&lt;0),1,0)))</f>
        <v>5</v>
      </c>
      <c r="J67" s="165">
        <f t="shared" ca="1" si="51"/>
        <v>0.55555555555555558</v>
      </c>
      <c r="K67" s="128">
        <f ca="1">IF($C67="N","",E67+G67+I67)</f>
        <v>9</v>
      </c>
      <c r="L67" s="207">
        <f t="array" aca="1" ref="L67" ca="1">IF($C67="N","",SUM(IF((INDIRECT($C67&amp;"!$J$23:$J$200")=$D$5)*(INDIRECT($C67&amp;"!$I$23:$I$200")=$L$5)*(INDIRECT($C67&amp;"!$Q$23:$Q$200")&gt;=-0.25)*(INDIRECT($C67&amp;"!$Q$23:$Q$200")&lt;=0.25)*(INDIRECT($C67&amp;"!$Q$23:$Q$200")&lt;&gt;"")*((INDIRECT($C67&amp;"!$K$23:$K$200")-INDIRECT($C67&amp;"!$L$23:$L$200"))&gt;0),1,0)))</f>
        <v>7</v>
      </c>
      <c r="M67" s="165">
        <f t="shared" ca="1" si="52"/>
        <v>0.53846153846153844</v>
      </c>
      <c r="N67" s="208">
        <f t="array" aca="1" ref="N67" ca="1">IF($C67="N","",SUM(IF((INDIRECT($C67&amp;"!$J$23:$J$200")=$D$5)*(INDIRECT($C67&amp;"!$I$23:$I$200")=$L$5)*(INDIRECT($C67&amp;"!$Q$23:$Q$200")&gt;=-0.25)*(INDIRECT($C67&amp;"!$Q$23:$Q$200")&lt;=0.25)*(INDIRECT($C67&amp;"!$Q$23:$Q$200")&lt;&gt;"")*((INDIRECT($C67&amp;"!$K$23:$K$200")-INDIRECT($C67&amp;"!$L$23:$L$200"))=0),1,0)))</f>
        <v>4</v>
      </c>
      <c r="O67" s="165">
        <f t="shared" ca="1" si="53"/>
        <v>0.30769230769230771</v>
      </c>
      <c r="P67" s="208">
        <f t="array" aca="1" ref="P67" ca="1">IF($C67="N","",SUM(IF((INDIRECT($C67&amp;"!$J$23:$J$200")=$D$5)*(INDIRECT($C67&amp;"!$I$23:$I$200")=$L$5)*(INDIRECT($C67&amp;"!$Q$23:$Q$200")&gt;=-0.25)*(INDIRECT($C67&amp;"!$Q$23:$Q$200")&lt;=0.25)*(INDIRECT($C67&amp;"!$Q$23:$Q$200")&lt;&gt;"")*((INDIRECT($C67&amp;"!$K$23:$K$200")-INDIRECT($C67&amp;"!$L$23:$L$200"))&lt;0),1,0)))</f>
        <v>2</v>
      </c>
      <c r="Q67" s="165">
        <f t="shared" ca="1" si="54"/>
        <v>0.15384615384615385</v>
      </c>
      <c r="R67" s="128">
        <f ca="1">IF($C67="N","",L67+N67+P67)</f>
        <v>13</v>
      </c>
      <c r="S67" s="207">
        <f ca="1">IF($C67="N","",L67+E67)</f>
        <v>9</v>
      </c>
      <c r="T67" s="165">
        <f t="shared" ca="1" si="55"/>
        <v>0.40909090909090912</v>
      </c>
      <c r="U67" s="208">
        <f ca="1">IF($C67="N","",N67+G67)</f>
        <v>6</v>
      </c>
      <c r="V67" s="165">
        <f t="shared" ca="1" si="56"/>
        <v>0.27272727272727271</v>
      </c>
      <c r="W67" s="208">
        <f ca="1">IF($C67="N","",P67+I67)</f>
        <v>7</v>
      </c>
      <c r="X67" s="165">
        <f t="shared" ca="1" si="57"/>
        <v>0.31818181818181818</v>
      </c>
      <c r="Y67" s="166">
        <f ca="1">IF($C67="N","",R67+K67)</f>
        <v>22</v>
      </c>
      <c r="Z67" s="91"/>
    </row>
    <row r="68" spans="2:26">
      <c r="B68" s="97"/>
      <c r="C68" s="23" t="str">
        <f>C67</f>
        <v>Gamba_Osaka</v>
      </c>
      <c r="D68" s="206">
        <v>1</v>
      </c>
      <c r="E68" s="207">
        <f t="array" aca="1" ref="E68" ca="1">IF($C68="N","",SUM(IF((INDIRECT($C68&amp;"!$J$23:$J$200")=$D$5)*(INDIRECT($C68&amp;"!$I$23:$I$200")=$E$5)*(INDIRECT($C68&amp;"!$Q$23:$Q$200")&gt;=0.5)*(INDIRECT($C68&amp;"!$Q$23:$Q$200")&lt;=2)*((INDIRECT($C68&amp;"!$K$23:$K$200")-INDIRECT($C68&amp;"!$L$23:$L$200"))&gt;-1),1,0)))</f>
        <v>1</v>
      </c>
      <c r="F68" s="165">
        <f t="shared" ca="1" si="49"/>
        <v>1</v>
      </c>
      <c r="G68" s="208">
        <f t="array" aca="1" ref="G68" ca="1">IF($C68="N","",SUM(IF((INDIRECT($C68&amp;"!$J$23:$J$200")=$D$5)*(INDIRECT($C68&amp;"!$I$23:$I$200")=$E$5)*(INDIRECT($C68&amp;"!$Q$23:$Q$200")&gt;=0.5)*(INDIRECT($C68&amp;"!$Q$23:$Q$200")&lt;=2)*((INDIRECT($C68&amp;"!$K$23:$K$200")-INDIRECT($C68&amp;"!$L$23:$L$200"))=-1),1,0)))</f>
        <v>0</v>
      </c>
      <c r="H68" s="165" t="str">
        <f t="shared" ca="1" si="50"/>
        <v>-</v>
      </c>
      <c r="I68" s="208">
        <f t="array" aca="1" ref="I68" ca="1">IF($C68="N","",SUM(IF((INDIRECT($C68&amp;"!$J$23:$J$200")=$D$5)*(INDIRECT($C68&amp;"!$I$23:$I$200")=$E$5)*(INDIRECT($C68&amp;"!$Q$23:$Q$200")&gt;=0.5)*(INDIRECT($C68&amp;"!$Q$23:$Q$200")&lt;=2)*((INDIRECT($C68&amp;"!$K$23:$K$200")-INDIRECT($C68&amp;"!$L$23:$L$200"))&lt;-1),1,0)))</f>
        <v>0</v>
      </c>
      <c r="J68" s="165" t="str">
        <f t="shared" ca="1" si="51"/>
        <v>-</v>
      </c>
      <c r="K68" s="128">
        <f ca="1">IF($C68="N","",E68+G68+I68)</f>
        <v>1</v>
      </c>
      <c r="L68" s="207">
        <f t="array" aca="1" ref="L68" ca="1">IF($C68="N","",SUM(IF((INDIRECT($C68&amp;"!$J$23:$J$200")=$D$5)*(INDIRECT($C68&amp;"!$I$23:$I$200")=$L$5)*(INDIRECT($C68&amp;"!$Q$23:$Q$200")&gt;=0.5)*(INDIRECT($C68&amp;"!$Q$23:$Q$200")&lt;=2)*((INDIRECT($C68&amp;"!$K$23:$K$200")-INDIRECT($C68&amp;"!$L$23:$L$200"))&gt;-1),1,0)))</f>
        <v>1</v>
      </c>
      <c r="M68" s="165">
        <f t="shared" ca="1" si="52"/>
        <v>0.33333333333333331</v>
      </c>
      <c r="N68" s="208">
        <f t="array" aca="1" ref="N68" ca="1">IF($C68="N","",SUM(IF((INDIRECT($C68&amp;"!$J$23:$J$200")=$D$5)*(INDIRECT($C68&amp;"!$I$23:$I$200")=$L$5)*(INDIRECT($C68&amp;"!$Q$23:$Q$200")&gt;=0.5)*(INDIRECT($C68&amp;"!$Q$23:$Q$200")&lt;=2)*((INDIRECT($C68&amp;"!$K$23:$K$200")-INDIRECT($C68&amp;"!$L$23:$L$200"))=-1),1,0)))</f>
        <v>2</v>
      </c>
      <c r="O68" s="165">
        <f t="shared" ca="1" si="53"/>
        <v>0.66666666666666663</v>
      </c>
      <c r="P68" s="208">
        <f t="array" aca="1" ref="P68" ca="1">IF($C68="N","",SUM(IF((INDIRECT($C68&amp;"!$J$23:$J$200")=$D$5)*(INDIRECT($C68&amp;"!$I$23:$I$200")=$L$5)*(INDIRECT($C68&amp;"!$Q$23:$Q$200")&gt;=0.5)*(INDIRECT($C68&amp;"!$Q$23:$Q$200")&lt;=2)*((INDIRECT($C68&amp;"!$K$23:$K$200")-INDIRECT($C68&amp;"!$L$23:$L$200"))&lt;-1),1,0)))</f>
        <v>0</v>
      </c>
      <c r="Q68" s="165" t="str">
        <f t="shared" ca="1" si="54"/>
        <v>-</v>
      </c>
      <c r="R68" s="128">
        <f ca="1">IF($C68="N","",L68+N68+P68)</f>
        <v>3</v>
      </c>
      <c r="S68" s="207">
        <f ca="1">IF($C68="N","",L68+E68)</f>
        <v>2</v>
      </c>
      <c r="T68" s="165">
        <f t="shared" ca="1" si="55"/>
        <v>0.5</v>
      </c>
      <c r="U68" s="208">
        <f ca="1">IF($C68="N","",N68+G68)</f>
        <v>2</v>
      </c>
      <c r="V68" s="165">
        <f t="shared" ca="1" si="56"/>
        <v>0.5</v>
      </c>
      <c r="W68" s="208">
        <f ca="1">IF($C68="N","",P68+I68)</f>
        <v>0</v>
      </c>
      <c r="X68" s="165" t="str">
        <f t="shared" ca="1" si="57"/>
        <v>-</v>
      </c>
      <c r="Y68" s="166">
        <f ca="1">IF($C68="N","",R68+K68)</f>
        <v>4</v>
      </c>
      <c r="Z68" s="91"/>
    </row>
    <row r="69" spans="2:26" ht="13.5" thickBot="1">
      <c r="B69" s="97"/>
      <c r="C69" s="23" t="str">
        <f>C68</f>
        <v>Gamba_Osaka</v>
      </c>
      <c r="D69" s="206">
        <v>2</v>
      </c>
      <c r="E69" s="209">
        <f t="array" aca="1" ref="E69" ca="1">IF($C69="N","",SUM(IF((INDIRECT($C69&amp;"!$J$23:$J$200")=$D$5)*(INDIRECT($C69&amp;"!$I$23:$I$200")=$E$5)*(INDIRECT($C69&amp;"!$Q$23:$Q$200")&gt;=2.25)*((INDIRECT($C69&amp;"!$K$23:$K$200")-INDIRECT($C69&amp;"!$L$23:$L$200"))&gt;-2),1,0)))</f>
        <v>0</v>
      </c>
      <c r="F69" s="169" t="str">
        <f t="shared" ca="1" si="49"/>
        <v>-</v>
      </c>
      <c r="G69" s="210">
        <f t="array" aca="1" ref="G69" ca="1">IF($C69="N","",SUM(IF((INDIRECT($C69&amp;"!$J$23:$J$200")=$D$5)*(INDIRECT($C69&amp;"!$I$23:$I$200")=$E$5)*(INDIRECT($C69&amp;"!$Q$23:$Q$200")&gt;=2.25)*((INDIRECT($C69&amp;"!$K$23:$K$200")-INDIRECT($C69&amp;"!$L$23:$L$200"))=-2),1,0)))</f>
        <v>0</v>
      </c>
      <c r="H69" s="169" t="str">
        <f t="shared" ca="1" si="50"/>
        <v>-</v>
      </c>
      <c r="I69" s="210">
        <f t="array" aca="1" ref="I69" ca="1">IF($C69="N","",SUM(IF((INDIRECT($C69&amp;"!$J$23:$J$200")=$D$5)*(INDIRECT($C69&amp;"!$I$23:$I$200")=$E$5)*(INDIRECT($C69&amp;"!$Q$23:$Q$200")&gt;=2.25)*((INDIRECT($C69&amp;"!$K$23:$K$200")-INDIRECT($C69&amp;"!$L$23:$L$200"))&lt;-2),1,0)))</f>
        <v>0</v>
      </c>
      <c r="J69" s="169" t="str">
        <f t="shared" ca="1" si="51"/>
        <v>-</v>
      </c>
      <c r="K69" s="211">
        <f ca="1">IF($C69="N","",E69+G69+I69)</f>
        <v>0</v>
      </c>
      <c r="L69" s="209">
        <f t="array" aca="1" ref="L69" ca="1">IF($C69="N","",SUM(IF((INDIRECT($C69&amp;"!$J$23:$J$200")=$D$5)*(INDIRECT($C69&amp;"!$I$23:$I$200")=$L$5)*(INDIRECT($C69&amp;"!$Q$23:$Q$200")&gt;=2.25)*((INDIRECT($C69&amp;"!$K$23:$K$200")-INDIRECT($C69&amp;"!$L$23:$L$200"))&gt;-2),1,0)))</f>
        <v>0</v>
      </c>
      <c r="M69" s="169" t="str">
        <f t="shared" ca="1" si="52"/>
        <v>-</v>
      </c>
      <c r="N69" s="210">
        <f t="array" aca="1" ref="N69" ca="1">IF($C69="N","",SUM(IF((INDIRECT($C69&amp;"!$J$23:$J$200")=$D$5)*(INDIRECT($C69&amp;"!$I$23:$I$200")=$L$5)*(INDIRECT($C69&amp;"!$Q$23:$Q$200")&gt;=2.25)*((INDIRECT($C69&amp;"!$K$23:$K$200")-INDIRECT($C69&amp;"!$L$23:$L$200"))=-2),1,0)))</f>
        <v>0</v>
      </c>
      <c r="O69" s="169" t="str">
        <f t="shared" ca="1" si="53"/>
        <v>-</v>
      </c>
      <c r="P69" s="210">
        <f t="array" aca="1" ref="P69" ca="1">IF($C69="N","",SUM(IF((INDIRECT($C69&amp;"!$J$23:$J$200")=$D$5)*(INDIRECT($C69&amp;"!$I$23:$I$200")=$L$5)*(INDIRECT($C69&amp;"!$Q$23:$Q$200")&gt;=2.25)*((INDIRECT($C69&amp;"!$K$23:$K$200")-INDIRECT($C69&amp;"!$L$23:$L$200"))&lt;-2),1,0)))</f>
        <v>0</v>
      </c>
      <c r="Q69" s="169" t="str">
        <f t="shared" ca="1" si="54"/>
        <v>-</v>
      </c>
      <c r="R69" s="211">
        <f ca="1">IF($C69="N","",L69+N69+P69)</f>
        <v>0</v>
      </c>
      <c r="S69" s="209">
        <f ca="1">IF($C69="N","",L69+E69)</f>
        <v>0</v>
      </c>
      <c r="T69" s="169" t="str">
        <f t="shared" ca="1" si="55"/>
        <v>-</v>
      </c>
      <c r="U69" s="210">
        <f ca="1">IF($C69="N","",N69+G69)</f>
        <v>0</v>
      </c>
      <c r="V69" s="169" t="str">
        <f t="shared" ca="1" si="56"/>
        <v>-</v>
      </c>
      <c r="W69" s="210">
        <f ca="1">IF($C69="N","",P69+I69)</f>
        <v>0</v>
      </c>
      <c r="X69" s="169" t="str">
        <f t="shared" ca="1" si="57"/>
        <v>-</v>
      </c>
      <c r="Y69" s="132">
        <f ca="1">IF($C69="N","",R69+K69)</f>
        <v>0</v>
      </c>
      <c r="Z69" s="91"/>
    </row>
    <row r="70" spans="2:26" ht="13.5" thickBot="1">
      <c r="B70" s="97" t="str">
        <f>D63</f>
        <v>Gamba_Osaka</v>
      </c>
      <c r="D70" s="212" t="s">
        <v>24</v>
      </c>
      <c r="E70" s="172">
        <f ca="1">SUM(E65:E69)</f>
        <v>5</v>
      </c>
      <c r="F70" s="173">
        <f t="shared" ca="1" si="49"/>
        <v>0.29411764705882354</v>
      </c>
      <c r="G70" s="174">
        <f ca="1">SUM(G65:G69)</f>
        <v>2</v>
      </c>
      <c r="H70" s="173">
        <f t="shared" ca="1" si="50"/>
        <v>0.11764705882352941</v>
      </c>
      <c r="I70" s="174">
        <f ca="1">SUM(I65:I69)</f>
        <v>10</v>
      </c>
      <c r="J70" s="173">
        <f t="shared" ca="1" si="51"/>
        <v>0.58823529411764708</v>
      </c>
      <c r="K70" s="176">
        <f ca="1">SUM(K65:K69)</f>
        <v>17</v>
      </c>
      <c r="L70" s="213">
        <f ca="1">SUM(L65:L69)</f>
        <v>8</v>
      </c>
      <c r="M70" s="173">
        <f t="shared" ca="1" si="52"/>
        <v>0.47058823529411764</v>
      </c>
      <c r="N70" s="174">
        <f ca="1">SUM(N65:N69)</f>
        <v>6</v>
      </c>
      <c r="O70" s="173">
        <f t="shared" ca="1" si="53"/>
        <v>0.35294117647058826</v>
      </c>
      <c r="P70" s="174">
        <f ca="1">SUM(P65:P69)</f>
        <v>3</v>
      </c>
      <c r="Q70" s="173">
        <f t="shared" ca="1" si="54"/>
        <v>0.17647058823529413</v>
      </c>
      <c r="R70" s="214">
        <f ca="1">SUM(R65:R69)</f>
        <v>17</v>
      </c>
      <c r="S70" s="172">
        <f ca="1">SUM(S65:S69)</f>
        <v>13</v>
      </c>
      <c r="T70" s="173">
        <f t="shared" ca="1" si="55"/>
        <v>0.38235294117647056</v>
      </c>
      <c r="U70" s="174">
        <f ca="1">SUM(U65:U69)</f>
        <v>8</v>
      </c>
      <c r="V70" s="173">
        <f t="shared" ca="1" si="56"/>
        <v>0.23529411764705882</v>
      </c>
      <c r="W70" s="174">
        <f ca="1">SUM(W65:W69)</f>
        <v>13</v>
      </c>
      <c r="X70" s="173">
        <f t="shared" ca="1" si="57"/>
        <v>0.38235294117647056</v>
      </c>
      <c r="Y70" s="176">
        <f ca="1">SUM(Y65:Y69)</f>
        <v>34</v>
      </c>
    </row>
    <row r="71" spans="2:26" ht="13.5" thickBot="1">
      <c r="B71" s="97"/>
    </row>
    <row r="72" spans="2:26">
      <c r="D72" s="85" t="str">
        <f>G1</f>
        <v>Kashima_Antlers</v>
      </c>
      <c r="E72" s="142" t="s">
        <v>34</v>
      </c>
      <c r="F72" s="143"/>
      <c r="G72" s="144"/>
      <c r="H72" s="143"/>
      <c r="I72" s="145"/>
      <c r="J72" s="144"/>
      <c r="K72" s="146"/>
      <c r="L72" s="199" t="s">
        <v>35</v>
      </c>
      <c r="M72" s="143"/>
      <c r="N72" s="144"/>
      <c r="O72" s="143"/>
      <c r="P72" s="145"/>
      <c r="Q72" s="143"/>
      <c r="R72" s="144"/>
      <c r="S72" s="142" t="s">
        <v>36</v>
      </c>
      <c r="T72" s="143"/>
      <c r="U72" s="144"/>
      <c r="V72" s="143"/>
      <c r="W72" s="147"/>
      <c r="X72" s="148"/>
      <c r="Y72" s="149"/>
    </row>
    <row r="73" spans="2:26" ht="13.5" thickBot="1">
      <c r="D73" s="200" t="s">
        <v>28</v>
      </c>
      <c r="E73" s="150" t="s">
        <v>31</v>
      </c>
      <c r="F73" s="151"/>
      <c r="G73" s="201" t="s">
        <v>29</v>
      </c>
      <c r="H73" s="151"/>
      <c r="I73" s="201" t="s">
        <v>30</v>
      </c>
      <c r="J73" s="201"/>
      <c r="K73" s="202" t="s">
        <v>37</v>
      </c>
      <c r="L73" s="203" t="s">
        <v>31</v>
      </c>
      <c r="M73" s="151"/>
      <c r="N73" s="201" t="s">
        <v>29</v>
      </c>
      <c r="O73" s="151"/>
      <c r="P73" s="201" t="s">
        <v>30</v>
      </c>
      <c r="Q73" s="151"/>
      <c r="R73" s="202" t="s">
        <v>38</v>
      </c>
      <c r="S73" s="150" t="s">
        <v>31</v>
      </c>
      <c r="T73" s="151"/>
      <c r="U73" s="201" t="s">
        <v>29</v>
      </c>
      <c r="V73" s="204"/>
      <c r="W73" s="201" t="s">
        <v>30</v>
      </c>
      <c r="X73" s="151"/>
      <c r="Y73" s="202" t="s">
        <v>39</v>
      </c>
      <c r="Z73" s="91"/>
    </row>
    <row r="74" spans="2:26">
      <c r="B74" s="97"/>
      <c r="C74" s="23" t="str">
        <f>IF(D72=0,"N",D72)</f>
        <v>Kashima_Antlers</v>
      </c>
      <c r="D74" s="205">
        <v>-2</v>
      </c>
      <c r="E74" s="159">
        <f t="array" aca="1" ref="E74" ca="1">IF($C74="N","",SUM(IF((INDIRECT($C74&amp;"!$J$23:$J$200")=$D$5)*(INDIRECT($C74&amp;"!$I$23:$I$200")=$E$5)*(INDIRECT($C74&amp;"!$Q$23:$Q$200")&lt;=-2.25)*((INDIRECT($C74&amp;"!$K$23:$K$200")-INDIRECT($C74&amp;"!$L$23:$L$200"))&gt;2),1,0)))</f>
        <v>0</v>
      </c>
      <c r="F74" s="162" t="str">
        <f t="shared" ref="F74:F79" ca="1" si="58">IF(E74="","",IF(E74=0,"-",E74/$K74))</f>
        <v>-</v>
      </c>
      <c r="G74" s="164">
        <f t="array" aca="1" ref="G74" ca="1">IF($C74="N","",SUM(IF((INDIRECT($C74&amp;"!$J$23:$J$200")=$D$5)*(INDIRECT($C74&amp;"!$I$23:$I$200")=$E$5)*(INDIRECT($C74&amp;"!$Q$23:$Q$200")&lt;=-2.25)*((INDIRECT($C74&amp;"!$K$23:$K$200")-INDIRECT($C74&amp;"!$L$23:$L$200"))=2),1,0)))</f>
        <v>0</v>
      </c>
      <c r="H74" s="162" t="str">
        <f t="shared" ref="H74:H79" ca="1" si="59">IF(G74="","",IF(G74=0,"-",G74/$K74))</f>
        <v>-</v>
      </c>
      <c r="I74" s="164">
        <f t="array" aca="1" ref="I74" ca="1">IF($C74="N","",SUM(IF((INDIRECT($C74&amp;"!$J$23:$J$200")=$D$5)*(INDIRECT($C74&amp;"!$I$23:$I$200")=$E$5)*(INDIRECT($C74&amp;"!$Q$23:$Q$200")&lt;=-2.25)*((INDIRECT($C74&amp;"!$L$23:$L$200")-INDIRECT($C74&amp;"!$K$23:$K$200"))&gt;-2),1,0)))</f>
        <v>0</v>
      </c>
      <c r="J74" s="162" t="str">
        <f t="shared" ref="J74:J79" ca="1" si="60">IF(I74="","",IF(I74=0,"-",I74/$K74))</f>
        <v>-</v>
      </c>
      <c r="K74" s="166">
        <f ca="1">IF($C74="N","",E74+G74+I74)</f>
        <v>0</v>
      </c>
      <c r="L74" s="159">
        <f t="array" aca="1" ref="L74" ca="1">IF($C74="N","",SUM(IF((INDIRECT($C74&amp;"!$J$23:$J$200")=$D$5)*(INDIRECT($C74&amp;"!$I$23:$I$200")=$L$5)*(INDIRECT($C74&amp;"!$Q$23:$Q$200")&lt;=-2.25)*((INDIRECT($C74&amp;"!$K$23:$K$200")-INDIRECT($C74&amp;"!$L$23:$L$200"))&gt;2),1,0)))</f>
        <v>0</v>
      </c>
      <c r="M74" s="162" t="str">
        <f t="shared" ref="M74:M79" ca="1" si="61">IF(L74="","",IF(L74=0,"-",L74/$R74))</f>
        <v>-</v>
      </c>
      <c r="N74" s="164">
        <f t="array" aca="1" ref="N74" ca="1">IF($C74="N","",SUM(IF((INDIRECT($C74&amp;"!$J$23:$J$200")=$D$5)*(INDIRECT($C74&amp;"!$I$23:$I$200")=$L$5)*(INDIRECT($C74&amp;"!$Q$23:$Q$200")&lt;=-2.25)*((INDIRECT($C74&amp;"!$K$23:$K$200")-INDIRECT($C74&amp;"!$L$23:$L$200"))=2),1,0)))</f>
        <v>0</v>
      </c>
      <c r="O74" s="162" t="str">
        <f t="shared" ref="O74:O79" ca="1" si="62">IF(N74="","",IF(N74=0,"-",N74/$R74))</f>
        <v>-</v>
      </c>
      <c r="P74" s="164">
        <f t="array" aca="1" ref="P74" ca="1">IF($C74="N","",SUM(IF((INDIRECT($C74&amp;"!$J$23:$J$200")=$D$5)*(INDIRECT($C74&amp;"!$I$23:$I$200")=$L$5)*(INDIRECT($C74&amp;"!$Q$23:$Q$200")&lt;=-2.25)*((INDIRECT($C74&amp;"!$L$23:$L$200")-INDIRECT($C74&amp;"!$K$23:$K$200"))&gt;-2),1,0)))</f>
        <v>0</v>
      </c>
      <c r="Q74" s="162" t="str">
        <f t="shared" ref="Q74:Q79" ca="1" si="63">IF(P74="","",IF(P74=0,"-",P74/$R74))</f>
        <v>-</v>
      </c>
      <c r="R74" s="166">
        <f ca="1">IF($C74="N","",L74+N74+P74)</f>
        <v>0</v>
      </c>
      <c r="S74" s="159">
        <f ca="1">IF($C74="N","",L74+E74)</f>
        <v>0</v>
      </c>
      <c r="T74" s="162" t="str">
        <f t="shared" ref="T74:T79" ca="1" si="64">IF(S74="","",IF(S74=0,"-",S74/$Y74))</f>
        <v>-</v>
      </c>
      <c r="U74" s="164">
        <f ca="1">IF($C74="N","",N74+G74)</f>
        <v>0</v>
      </c>
      <c r="V74" s="162" t="str">
        <f t="shared" ref="V74:V79" ca="1" si="65">IF(U74="","",IF(U74=0,"-",U74/$Y74))</f>
        <v>-</v>
      </c>
      <c r="W74" s="164">
        <f ca="1">IF($C74="N","",P74+I74)</f>
        <v>0</v>
      </c>
      <c r="X74" s="162" t="str">
        <f t="shared" ref="X74:X79" ca="1" si="66">IF(W74="","",IF(W74=0,"-",W74/$Y74))</f>
        <v>-</v>
      </c>
      <c r="Y74" s="166">
        <f ca="1">IF($C74="N","",R74+K74)</f>
        <v>0</v>
      </c>
      <c r="Z74" s="91"/>
    </row>
    <row r="75" spans="2:26">
      <c r="B75" s="97"/>
      <c r="C75" s="23" t="str">
        <f>C74</f>
        <v>Kashima_Antlers</v>
      </c>
      <c r="D75" s="206">
        <v>-1</v>
      </c>
      <c r="E75" s="207">
        <f t="array" aca="1" ref="E75" ca="1">IF($C75="N","",SUM(IF((INDIRECT($C75&amp;"!$J$23:$J$200")=$D$5)*(INDIRECT($C75&amp;"!$I$23:$I$200")=$E$5)*(INDIRECT($C75&amp;"!$Q$23:$Q$200")&lt;=-0.5)*(INDIRECT($C75&amp;"!$Q$23:$Q$200")&gt;=-2)*((INDIRECT($C75&amp;"!$K$23:$K$200")-INDIRECT($C75&amp;"!$L$23:$L$200"))&gt;1),1,0)))</f>
        <v>6</v>
      </c>
      <c r="F75" s="165">
        <f t="shared" ca="1" si="58"/>
        <v>0.375</v>
      </c>
      <c r="G75" s="208">
        <f t="array" aca="1" ref="G75" ca="1">IF($C75="N","",SUM(IF((INDIRECT($C75&amp;"!$J$23:$J$200")=$D$5)*(INDIRECT($C75&amp;"!$I$23:$I$200")=$E$5)*(INDIRECT($C75&amp;"!$Q$23:$Q$200")&lt;=-0.5)*(INDIRECT($C75&amp;"!$Q$23:$Q$200")&gt;=-2)*((INDIRECT($C75&amp;"!$K$23:$K$200")-INDIRECT($C75&amp;"!$L$23:$L$200"))=1),1,0)))</f>
        <v>5</v>
      </c>
      <c r="H75" s="165">
        <f t="shared" ca="1" si="59"/>
        <v>0.3125</v>
      </c>
      <c r="I75" s="208">
        <f t="array" aca="1" ref="I75" ca="1">IF($C75="N","",SUM(IF((INDIRECT($C75&amp;"!$J$23:$J$200")=$D$5)*(INDIRECT($C75&amp;"!$I$23:$I$200")=$E$5)*(INDIRECT($C75&amp;"!$Q$23:$Q$200")&lt;=-0.5)*(INDIRECT($C75&amp;"!$Q$23:$Q$200")&gt;=-2)*((INDIRECT($C75&amp;"!$L$23:$L$200")-INDIRECT($C75&amp;"!$K$23:$K$200"))&gt;-1),1,0)))</f>
        <v>5</v>
      </c>
      <c r="J75" s="165">
        <f t="shared" ca="1" si="60"/>
        <v>0.3125</v>
      </c>
      <c r="K75" s="128">
        <f ca="1">IF($C75="N","",E75+G75+I75)</f>
        <v>16</v>
      </c>
      <c r="L75" s="207">
        <f t="array" aca="1" ref="L75" ca="1">IF($C75="N","",SUM(IF((INDIRECT($C75&amp;"!$J$23:$J$200")=$D$5)*(INDIRECT($C75&amp;"!$I$23:$I$200")=$L$5)*(INDIRECT($C75&amp;"!$Q$23:$Q$200")&lt;=-0.5)*(INDIRECT($C75&amp;"!$Q$23:$Q$200")&gt;=-2)*((INDIRECT($C75&amp;"!$K$23:$K$200")-INDIRECT($C75&amp;"!$L$23:$L$200"))&gt;1),1,0)))</f>
        <v>2</v>
      </c>
      <c r="M75" s="165">
        <f t="shared" ca="1" si="61"/>
        <v>0.22222222222222221</v>
      </c>
      <c r="N75" s="208">
        <f t="array" aca="1" ref="N75" ca="1">IF($C75="N","",SUM(IF((INDIRECT($C75&amp;"!$J$23:$J$200")=$D$5)*(INDIRECT($C75&amp;"!$I$23:$I$200")=$L$5)*(INDIRECT($C75&amp;"!$Q$23:$Q$200")&lt;=-0.5)*(INDIRECT($C75&amp;"!$Q$23:$Q$200")&gt;=-2)*((INDIRECT($C75&amp;"!$K$23:$K$200")-INDIRECT($C75&amp;"!$L$23:$L$200"))=1),1,0)))</f>
        <v>5</v>
      </c>
      <c r="O75" s="165">
        <f t="shared" ca="1" si="62"/>
        <v>0.55555555555555558</v>
      </c>
      <c r="P75" s="208">
        <f t="array" aca="1" ref="P75" ca="1">IF($C75="N","",SUM(IF((INDIRECT($C75&amp;"!$J$23:$J$200")=$D$5)*(INDIRECT($C75&amp;"!$I$23:$I$200")=$L$5)*(INDIRECT($C75&amp;"!$Q$23:$Q$200")&lt;=-0.5)*(INDIRECT($C75&amp;"!$Q$23:$Q$200")&gt;=-2)*((INDIRECT($C75&amp;"!$L$23:$L$200")-INDIRECT($C75&amp;"!$K$23:$K$200"))&gt;-1),1,0)))</f>
        <v>2</v>
      </c>
      <c r="Q75" s="165">
        <f t="shared" ca="1" si="63"/>
        <v>0.22222222222222221</v>
      </c>
      <c r="R75" s="128">
        <f ca="1">IF($C75="N","",L75+N75+P75)</f>
        <v>9</v>
      </c>
      <c r="S75" s="207">
        <f ca="1">IF($C75="N","",L75+E75)</f>
        <v>8</v>
      </c>
      <c r="T75" s="165">
        <f t="shared" ca="1" si="64"/>
        <v>0.32</v>
      </c>
      <c r="U75" s="208">
        <f ca="1">IF($C75="N","",N75+G75)</f>
        <v>10</v>
      </c>
      <c r="V75" s="165">
        <f t="shared" ca="1" si="65"/>
        <v>0.4</v>
      </c>
      <c r="W75" s="208">
        <f ca="1">IF($C75="N","",P75+I75)</f>
        <v>7</v>
      </c>
      <c r="X75" s="165">
        <f t="shared" ca="1" si="66"/>
        <v>0.28000000000000003</v>
      </c>
      <c r="Y75" s="166">
        <f ca="1">IF($C75="N","",R75+K75)</f>
        <v>25</v>
      </c>
      <c r="Z75" s="91"/>
    </row>
    <row r="76" spans="2:26">
      <c r="B76" s="97"/>
      <c r="C76" s="23" t="str">
        <f>C75</f>
        <v>Kashima_Antlers</v>
      </c>
      <c r="D76" s="206">
        <v>0</v>
      </c>
      <c r="E76" s="207">
        <f t="array" aca="1" ref="E76" ca="1">IF($C76="N","",SUM(IF((INDIRECT($C76&amp;"!$J$23:$J$200")=$D$5)*(INDIRECT($C76&amp;"!$I$23:$I$200")=$E$5)*(INDIRECT($C76&amp;"!$Q$23:$Q$200")&gt;=-0.25)*(INDIRECT($C76&amp;"!$Q$23:$Q$200")&lt;=0.25)*(INDIRECT($C76&amp;"!$Q$23:$Q$200")&lt;&gt;"")*((INDIRECT($C76&amp;"!$K$23:$K$200")-INDIRECT($C76&amp;"!$L$23:$L$200"))&gt;0),1,0)))</f>
        <v>0</v>
      </c>
      <c r="F76" s="165" t="str">
        <f t="shared" ca="1" si="58"/>
        <v>-</v>
      </c>
      <c r="G76" s="208">
        <f t="array" aca="1" ref="G76" ca="1">IF($C76="N","",SUM(IF((INDIRECT($C76&amp;"!$J$23:$J$200")=$D$5)*(INDIRECT($C76&amp;"!$I$23:$I$200")=$E$5)*(INDIRECT($C76&amp;"!$Q$23:$Q$200")&gt;=-0.25)*(INDIRECT($C76&amp;"!$Q$23:$Q$200")&lt;=0.25)*(INDIRECT($C76&amp;"!$Q$23:$Q$200")&lt;&gt;"")*((INDIRECT($C76&amp;"!$K$23:$K$200")-INDIRECT($C76&amp;"!$L$23:$L$200"))=0),1,0)))</f>
        <v>0</v>
      </c>
      <c r="H76" s="165" t="str">
        <f t="shared" ca="1" si="59"/>
        <v>-</v>
      </c>
      <c r="I76" s="208">
        <f t="array" aca="1" ref="I76" ca="1">IF($C76="N","",SUM(IF((INDIRECT($C76&amp;"!$J$23:$J$200")=$D$5)*(INDIRECT($C76&amp;"!$I$23:$I$200")=$E$5)*(INDIRECT($C76&amp;"!$Q$23:$Q$200")&gt;=-0.25)*(INDIRECT($C76&amp;"!$Q$23:$Q$200")&lt;=0.25)*(INDIRECT($C76&amp;"!$Q$23:$Q$200")&lt;&gt;"")*((INDIRECT($C76&amp;"!$K$23:$K$200")-INDIRECT($C76&amp;"!$L$23:$L$200"))&lt;0),1,0)))</f>
        <v>1</v>
      </c>
      <c r="J76" s="165">
        <f t="shared" ca="1" si="60"/>
        <v>1</v>
      </c>
      <c r="K76" s="128">
        <f ca="1">IF($C76="N","",E76+G76+I76)</f>
        <v>1</v>
      </c>
      <c r="L76" s="207">
        <f t="array" aca="1" ref="L76" ca="1">IF($C76="N","",SUM(IF((INDIRECT($C76&amp;"!$J$23:$J$200")=$D$5)*(INDIRECT($C76&amp;"!$I$23:$I$200")=$L$5)*(INDIRECT($C76&amp;"!$Q$23:$Q$200")&gt;=-0.25)*(INDIRECT($C76&amp;"!$Q$23:$Q$200")&lt;=0.25)*(INDIRECT($C76&amp;"!$Q$23:$Q$200")&lt;&gt;"")*((INDIRECT($C76&amp;"!$K$23:$K$200")-INDIRECT($C76&amp;"!$L$23:$L$200"))&gt;0),1,0)))</f>
        <v>4</v>
      </c>
      <c r="M76" s="165">
        <f t="shared" ca="1" si="61"/>
        <v>0.5714285714285714</v>
      </c>
      <c r="N76" s="208">
        <f t="array" aca="1" ref="N76" ca="1">IF($C76="N","",SUM(IF((INDIRECT($C76&amp;"!$J$23:$J$200")=$D$5)*(INDIRECT($C76&amp;"!$I$23:$I$200")=$L$5)*(INDIRECT($C76&amp;"!$Q$23:$Q$200")&gt;=-0.25)*(INDIRECT($C76&amp;"!$Q$23:$Q$200")&lt;=0.25)*(INDIRECT($C76&amp;"!$Q$23:$Q$200")&lt;&gt;"")*((INDIRECT($C76&amp;"!$K$23:$K$200")-INDIRECT($C76&amp;"!$L$23:$L$200"))=0),1,0)))</f>
        <v>1</v>
      </c>
      <c r="O76" s="165">
        <f t="shared" ca="1" si="62"/>
        <v>0.14285714285714285</v>
      </c>
      <c r="P76" s="208">
        <f t="array" aca="1" ref="P76" ca="1">IF($C76="N","",SUM(IF((INDIRECT($C76&amp;"!$J$23:$J$200")=$D$5)*(INDIRECT($C76&amp;"!$I$23:$I$200")=$L$5)*(INDIRECT($C76&amp;"!$Q$23:$Q$200")&gt;=-0.25)*(INDIRECT($C76&amp;"!$Q$23:$Q$200")&lt;=0.25)*(INDIRECT($C76&amp;"!$Q$23:$Q$200")&lt;&gt;"")*((INDIRECT($C76&amp;"!$K$23:$K$200")-INDIRECT($C76&amp;"!$L$23:$L$200"))&lt;0),1,0)))</f>
        <v>2</v>
      </c>
      <c r="Q76" s="165">
        <f t="shared" ca="1" si="63"/>
        <v>0.2857142857142857</v>
      </c>
      <c r="R76" s="128">
        <f ca="1">IF($C76="N","",L76+N76+P76)</f>
        <v>7</v>
      </c>
      <c r="S76" s="207">
        <f ca="1">IF($C76="N","",L76+E76)</f>
        <v>4</v>
      </c>
      <c r="T76" s="165">
        <f t="shared" ca="1" si="64"/>
        <v>0.5</v>
      </c>
      <c r="U76" s="208">
        <f ca="1">IF($C76="N","",N76+G76)</f>
        <v>1</v>
      </c>
      <c r="V76" s="165">
        <f t="shared" ca="1" si="65"/>
        <v>0.125</v>
      </c>
      <c r="W76" s="208">
        <f ca="1">IF($C76="N","",P76+I76)</f>
        <v>3</v>
      </c>
      <c r="X76" s="165">
        <f t="shared" ca="1" si="66"/>
        <v>0.375</v>
      </c>
      <c r="Y76" s="166">
        <f ca="1">IF($C76="N","",R76+K76)</f>
        <v>8</v>
      </c>
      <c r="Z76" s="91"/>
    </row>
    <row r="77" spans="2:26">
      <c r="B77" s="97"/>
      <c r="C77" s="23" t="str">
        <f>C76</f>
        <v>Kashima_Antlers</v>
      </c>
      <c r="D77" s="206">
        <v>1</v>
      </c>
      <c r="E77" s="207">
        <f t="array" aca="1" ref="E77" ca="1">IF($C77="N","",SUM(IF((INDIRECT($C77&amp;"!$J$23:$J$200")=$D$5)*(INDIRECT($C77&amp;"!$I$23:$I$200")=$E$5)*(INDIRECT($C77&amp;"!$Q$23:$Q$200")&gt;=0.5)*(INDIRECT($C77&amp;"!$Q$23:$Q$200")&lt;=2)*((INDIRECT($C77&amp;"!$K$23:$K$200")-INDIRECT($C77&amp;"!$L$23:$L$200"))&gt;-1),1,0)))</f>
        <v>0</v>
      </c>
      <c r="F77" s="165" t="str">
        <f t="shared" ca="1" si="58"/>
        <v>-</v>
      </c>
      <c r="G77" s="208">
        <f t="array" aca="1" ref="G77" ca="1">IF($C77="N","",SUM(IF((INDIRECT($C77&amp;"!$J$23:$J$200")=$D$5)*(INDIRECT($C77&amp;"!$I$23:$I$200")=$E$5)*(INDIRECT($C77&amp;"!$Q$23:$Q$200")&gt;=0.5)*(INDIRECT($C77&amp;"!$Q$23:$Q$200")&lt;=2)*((INDIRECT($C77&amp;"!$K$23:$K$200")-INDIRECT($C77&amp;"!$L$23:$L$200"))=-1),1,0)))</f>
        <v>0</v>
      </c>
      <c r="H77" s="165" t="str">
        <f t="shared" ca="1" si="59"/>
        <v>-</v>
      </c>
      <c r="I77" s="208">
        <f t="array" aca="1" ref="I77" ca="1">IF($C77="N","",SUM(IF((INDIRECT($C77&amp;"!$J$23:$J$200")=$D$5)*(INDIRECT($C77&amp;"!$I$23:$I$200")=$E$5)*(INDIRECT($C77&amp;"!$Q$23:$Q$200")&gt;=0.5)*(INDIRECT($C77&amp;"!$Q$23:$Q$200")&lt;=2)*((INDIRECT($C77&amp;"!$K$23:$K$200")-INDIRECT($C77&amp;"!$L$23:$L$200"))&lt;-1),1,0)))</f>
        <v>0</v>
      </c>
      <c r="J77" s="165" t="str">
        <f t="shared" ca="1" si="60"/>
        <v>-</v>
      </c>
      <c r="K77" s="128">
        <f ca="1">IF($C77="N","",E77+G77+I77)</f>
        <v>0</v>
      </c>
      <c r="L77" s="207">
        <f t="array" aca="1" ref="L77" ca="1">IF($C77="N","",SUM(IF((INDIRECT($C77&amp;"!$J$23:$J$200")=$D$5)*(INDIRECT($C77&amp;"!$I$23:$I$200")=$L$5)*(INDIRECT($C77&amp;"!$Q$23:$Q$200")&gt;=0.5)*(INDIRECT($C77&amp;"!$Q$23:$Q$200")&lt;=2)*((INDIRECT($C77&amp;"!$K$23:$K$200")-INDIRECT($C77&amp;"!$L$23:$L$200"))&gt;-1),1,0)))</f>
        <v>1</v>
      </c>
      <c r="M77" s="165">
        <f t="shared" ca="1" si="61"/>
        <v>1</v>
      </c>
      <c r="N77" s="208">
        <f t="array" aca="1" ref="N77" ca="1">IF($C77="N","",SUM(IF((INDIRECT($C77&amp;"!$J$23:$J$200")=$D$5)*(INDIRECT($C77&amp;"!$I$23:$I$200")=$L$5)*(INDIRECT($C77&amp;"!$Q$23:$Q$200")&gt;=0.5)*(INDIRECT($C77&amp;"!$Q$23:$Q$200")&lt;=2)*((INDIRECT($C77&amp;"!$K$23:$K$200")-INDIRECT($C77&amp;"!$L$23:$L$200"))=-1),1,0)))</f>
        <v>0</v>
      </c>
      <c r="O77" s="165" t="str">
        <f t="shared" ca="1" si="62"/>
        <v>-</v>
      </c>
      <c r="P77" s="208">
        <f t="array" aca="1" ref="P77" ca="1">IF($C77="N","",SUM(IF((INDIRECT($C77&amp;"!$J$23:$J$200")=$D$5)*(INDIRECT($C77&amp;"!$I$23:$I$200")=$L$5)*(INDIRECT($C77&amp;"!$Q$23:$Q$200")&gt;=0.5)*(INDIRECT($C77&amp;"!$Q$23:$Q$200")&lt;=2)*((INDIRECT($C77&amp;"!$K$23:$K$200")-INDIRECT($C77&amp;"!$L$23:$L$200"))&lt;-1),1,0)))</f>
        <v>0</v>
      </c>
      <c r="Q77" s="165" t="str">
        <f t="shared" ca="1" si="63"/>
        <v>-</v>
      </c>
      <c r="R77" s="128">
        <f ca="1">IF($C77="N","",L77+N77+P77)</f>
        <v>1</v>
      </c>
      <c r="S77" s="207">
        <f ca="1">IF($C77="N","",L77+E77)</f>
        <v>1</v>
      </c>
      <c r="T77" s="165">
        <f t="shared" ca="1" si="64"/>
        <v>1</v>
      </c>
      <c r="U77" s="208">
        <f ca="1">IF($C77="N","",N77+G77)</f>
        <v>0</v>
      </c>
      <c r="V77" s="165" t="str">
        <f t="shared" ca="1" si="65"/>
        <v>-</v>
      </c>
      <c r="W77" s="208">
        <f ca="1">IF($C77="N","",P77+I77)</f>
        <v>0</v>
      </c>
      <c r="X77" s="165" t="str">
        <f t="shared" ca="1" si="66"/>
        <v>-</v>
      </c>
      <c r="Y77" s="166">
        <f ca="1">IF($C77="N","",R77+K77)</f>
        <v>1</v>
      </c>
      <c r="Z77" s="91"/>
    </row>
    <row r="78" spans="2:26" ht="13.5" thickBot="1">
      <c r="B78" s="97"/>
      <c r="C78" s="23" t="str">
        <f>C77</f>
        <v>Kashima_Antlers</v>
      </c>
      <c r="D78" s="206">
        <v>2</v>
      </c>
      <c r="E78" s="209">
        <f t="array" aca="1" ref="E78" ca="1">IF($C78="N","",SUM(IF((INDIRECT($C78&amp;"!$J$23:$J$200")=$D$5)*(INDIRECT($C78&amp;"!$I$23:$I$200")=$E$5)*(INDIRECT($C78&amp;"!$Q$23:$Q$200")&gt;=2.25)*((INDIRECT($C78&amp;"!$K$23:$K$200")-INDIRECT($C78&amp;"!$L$23:$L$200"))&gt;-2),1,0)))</f>
        <v>0</v>
      </c>
      <c r="F78" s="169" t="str">
        <f t="shared" ca="1" si="58"/>
        <v>-</v>
      </c>
      <c r="G78" s="210">
        <f t="array" aca="1" ref="G78" ca="1">IF($C78="N","",SUM(IF((INDIRECT($C78&amp;"!$J$23:$J$200")=$D$5)*(INDIRECT($C78&amp;"!$I$23:$I$200")=$E$5)*(INDIRECT($C78&amp;"!$Q$23:$Q$200")&gt;=2.25)*((INDIRECT($C78&amp;"!$K$23:$K$200")-INDIRECT($C78&amp;"!$L$23:$L$200"))=-2),1,0)))</f>
        <v>0</v>
      </c>
      <c r="H78" s="169" t="str">
        <f t="shared" ca="1" si="59"/>
        <v>-</v>
      </c>
      <c r="I78" s="210">
        <f t="array" aca="1" ref="I78" ca="1">IF($C78="N","",SUM(IF((INDIRECT($C78&amp;"!$J$23:$J$200")=$D$5)*(INDIRECT($C78&amp;"!$I$23:$I$200")=$E$5)*(INDIRECT($C78&amp;"!$Q$23:$Q$200")&gt;=2.25)*((INDIRECT($C78&amp;"!$K$23:$K$200")-INDIRECT($C78&amp;"!$L$23:$L$200"))&lt;-2),1,0)))</f>
        <v>0</v>
      </c>
      <c r="J78" s="169" t="str">
        <f t="shared" ca="1" si="60"/>
        <v>-</v>
      </c>
      <c r="K78" s="211">
        <f ca="1">IF($C78="N","",E78+G78+I78)</f>
        <v>0</v>
      </c>
      <c r="L78" s="209">
        <f t="array" aca="1" ref="L78" ca="1">IF($C78="N","",SUM(IF((INDIRECT($C78&amp;"!$J$23:$J$200")=$D$5)*(INDIRECT($C78&amp;"!$I$23:$I$200")=$L$5)*(INDIRECT($C78&amp;"!$Q$23:$Q$200")&gt;=2.25)*((INDIRECT($C78&amp;"!$K$23:$K$200")-INDIRECT($C78&amp;"!$L$23:$L$200"))&gt;-2),1,0)))</f>
        <v>0</v>
      </c>
      <c r="M78" s="169" t="str">
        <f t="shared" ca="1" si="61"/>
        <v>-</v>
      </c>
      <c r="N78" s="210">
        <f t="array" aca="1" ref="N78" ca="1">IF($C78="N","",SUM(IF((INDIRECT($C78&amp;"!$J$23:$J$200")=$D$5)*(INDIRECT($C78&amp;"!$I$23:$I$200")=$L$5)*(INDIRECT($C78&amp;"!$Q$23:$Q$200")&gt;=2.25)*((INDIRECT($C78&amp;"!$K$23:$K$200")-INDIRECT($C78&amp;"!$L$23:$L$200"))=-2),1,0)))</f>
        <v>0</v>
      </c>
      <c r="O78" s="169" t="str">
        <f t="shared" ca="1" si="62"/>
        <v>-</v>
      </c>
      <c r="P78" s="210">
        <f t="array" aca="1" ref="P78" ca="1">IF($C78="N","",SUM(IF((INDIRECT($C78&amp;"!$J$23:$J$200")=$D$5)*(INDIRECT($C78&amp;"!$I$23:$I$200")=$L$5)*(INDIRECT($C78&amp;"!$Q$23:$Q$200")&gt;=2.25)*((INDIRECT($C78&amp;"!$K$23:$K$200")-INDIRECT($C78&amp;"!$L$23:$L$200"))&lt;-2),1,0)))</f>
        <v>0</v>
      </c>
      <c r="Q78" s="169" t="str">
        <f t="shared" ca="1" si="63"/>
        <v>-</v>
      </c>
      <c r="R78" s="211">
        <f ca="1">IF($C78="N","",L78+N78+P78)</f>
        <v>0</v>
      </c>
      <c r="S78" s="209">
        <f ca="1">IF($C78="N","",L78+E78)</f>
        <v>0</v>
      </c>
      <c r="T78" s="169" t="str">
        <f t="shared" ca="1" si="64"/>
        <v>-</v>
      </c>
      <c r="U78" s="210">
        <f ca="1">IF($C78="N","",N78+G78)</f>
        <v>0</v>
      </c>
      <c r="V78" s="169" t="str">
        <f t="shared" ca="1" si="65"/>
        <v>-</v>
      </c>
      <c r="W78" s="210">
        <f ca="1">IF($C78="N","",P78+I78)</f>
        <v>0</v>
      </c>
      <c r="X78" s="169" t="str">
        <f t="shared" ca="1" si="66"/>
        <v>-</v>
      </c>
      <c r="Y78" s="132">
        <f ca="1">IF($C78="N","",R78+K78)</f>
        <v>0</v>
      </c>
      <c r="Z78" s="91"/>
    </row>
    <row r="79" spans="2:26" ht="13.5" thickBot="1">
      <c r="B79" s="97" t="str">
        <f>D72</f>
        <v>Kashima_Antlers</v>
      </c>
      <c r="D79" s="212" t="s">
        <v>24</v>
      </c>
      <c r="E79" s="172">
        <f ca="1">SUM(E74:E78)</f>
        <v>6</v>
      </c>
      <c r="F79" s="173">
        <f t="shared" ca="1" si="58"/>
        <v>0.35294117647058826</v>
      </c>
      <c r="G79" s="174">
        <f ca="1">SUM(G74:G78)</f>
        <v>5</v>
      </c>
      <c r="H79" s="173">
        <f t="shared" ca="1" si="59"/>
        <v>0.29411764705882354</v>
      </c>
      <c r="I79" s="174">
        <f ca="1">SUM(I74:I78)</f>
        <v>6</v>
      </c>
      <c r="J79" s="173">
        <f t="shared" ca="1" si="60"/>
        <v>0.35294117647058826</v>
      </c>
      <c r="K79" s="176">
        <f ca="1">SUM(K74:K78)</f>
        <v>17</v>
      </c>
      <c r="L79" s="213">
        <f ca="1">SUM(L74:L78)</f>
        <v>7</v>
      </c>
      <c r="M79" s="173">
        <f t="shared" ca="1" si="61"/>
        <v>0.41176470588235292</v>
      </c>
      <c r="N79" s="174">
        <f ca="1">SUM(N74:N78)</f>
        <v>6</v>
      </c>
      <c r="O79" s="173">
        <f t="shared" ca="1" si="62"/>
        <v>0.35294117647058826</v>
      </c>
      <c r="P79" s="174">
        <f ca="1">SUM(P74:P78)</f>
        <v>4</v>
      </c>
      <c r="Q79" s="173">
        <f t="shared" ca="1" si="63"/>
        <v>0.23529411764705882</v>
      </c>
      <c r="R79" s="214">
        <f ca="1">SUM(R74:R78)</f>
        <v>17</v>
      </c>
      <c r="S79" s="172">
        <f ca="1">SUM(S74:S78)</f>
        <v>13</v>
      </c>
      <c r="T79" s="173">
        <f t="shared" ca="1" si="64"/>
        <v>0.38235294117647056</v>
      </c>
      <c r="U79" s="174">
        <f ca="1">SUM(U74:U78)</f>
        <v>11</v>
      </c>
      <c r="V79" s="173">
        <f t="shared" ca="1" si="65"/>
        <v>0.3235294117647059</v>
      </c>
      <c r="W79" s="174">
        <f ca="1">SUM(W74:W78)</f>
        <v>10</v>
      </c>
      <c r="X79" s="173">
        <f t="shared" ca="1" si="66"/>
        <v>0.29411764705882354</v>
      </c>
      <c r="Y79" s="176">
        <f ca="1">SUM(Y74:Y78)</f>
        <v>34</v>
      </c>
    </row>
    <row r="80" spans="2:26" ht="13.5" thickBot="1">
      <c r="B80" s="97"/>
    </row>
    <row r="81" spans="2:26">
      <c r="D81" s="85" t="str">
        <f>H1</f>
        <v>Kashiwa_Reysol</v>
      </c>
      <c r="E81" s="142" t="s">
        <v>34</v>
      </c>
      <c r="F81" s="143"/>
      <c r="G81" s="144"/>
      <c r="H81" s="143"/>
      <c r="I81" s="145"/>
      <c r="J81" s="144"/>
      <c r="K81" s="146"/>
      <c r="L81" s="199" t="s">
        <v>35</v>
      </c>
      <c r="M81" s="143"/>
      <c r="N81" s="144"/>
      <c r="O81" s="143"/>
      <c r="P81" s="145"/>
      <c r="Q81" s="143"/>
      <c r="R81" s="144"/>
      <c r="S81" s="142" t="s">
        <v>36</v>
      </c>
      <c r="T81" s="143"/>
      <c r="U81" s="144"/>
      <c r="V81" s="143"/>
      <c r="W81" s="147"/>
      <c r="X81" s="148"/>
      <c r="Y81" s="149"/>
    </row>
    <row r="82" spans="2:26" ht="13.5" thickBot="1">
      <c r="D82" s="200" t="s">
        <v>28</v>
      </c>
      <c r="E82" s="150" t="s">
        <v>31</v>
      </c>
      <c r="F82" s="151"/>
      <c r="G82" s="201" t="s">
        <v>29</v>
      </c>
      <c r="H82" s="151"/>
      <c r="I82" s="201" t="s">
        <v>30</v>
      </c>
      <c r="J82" s="201"/>
      <c r="K82" s="202" t="s">
        <v>37</v>
      </c>
      <c r="L82" s="203" t="s">
        <v>31</v>
      </c>
      <c r="M82" s="151"/>
      <c r="N82" s="201" t="s">
        <v>29</v>
      </c>
      <c r="O82" s="151"/>
      <c r="P82" s="201" t="s">
        <v>30</v>
      </c>
      <c r="Q82" s="151"/>
      <c r="R82" s="202" t="s">
        <v>38</v>
      </c>
      <c r="S82" s="150" t="s">
        <v>31</v>
      </c>
      <c r="T82" s="151"/>
      <c r="U82" s="201" t="s">
        <v>29</v>
      </c>
      <c r="V82" s="204"/>
      <c r="W82" s="201" t="s">
        <v>30</v>
      </c>
      <c r="X82" s="151"/>
      <c r="Y82" s="202" t="s">
        <v>39</v>
      </c>
      <c r="Z82" s="91"/>
    </row>
    <row r="83" spans="2:26">
      <c r="B83" s="97"/>
      <c r="C83" s="23" t="str">
        <f>IF(D81=0,"N",D81)</f>
        <v>Kashiwa_Reysol</v>
      </c>
      <c r="D83" s="205">
        <v>-2</v>
      </c>
      <c r="E83" s="159">
        <f t="array" aca="1" ref="E83" ca="1">IF($C83="N","",SUM(IF((INDIRECT($C83&amp;"!$J$23:$J$200")=$D$5)*(INDIRECT($C83&amp;"!$I$23:$I$200")=$E$5)*(INDIRECT($C83&amp;"!$Q$23:$Q$200")&lt;=-2.25)*((INDIRECT($C83&amp;"!$K$23:$K$200")-INDIRECT($C83&amp;"!$L$23:$L$200"))&gt;2),1,0)))</f>
        <v>0</v>
      </c>
      <c r="F83" s="162" t="str">
        <f t="shared" ref="F83:F88" ca="1" si="67">IF(E83="","",IF(E83=0,"-",E83/$K83))</f>
        <v>-</v>
      </c>
      <c r="G83" s="164">
        <f t="array" aca="1" ref="G83" ca="1">IF($C83="N","",SUM(IF((INDIRECT($C83&amp;"!$J$23:$J$200")=$D$5)*(INDIRECT($C83&amp;"!$I$23:$I$200")=$E$5)*(INDIRECT($C83&amp;"!$Q$23:$Q$200")&lt;=-2.25)*((INDIRECT($C83&amp;"!$K$23:$K$200")-INDIRECT($C83&amp;"!$L$23:$L$200"))=2),1,0)))</f>
        <v>0</v>
      </c>
      <c r="H83" s="162" t="str">
        <f t="shared" ref="H83:H88" ca="1" si="68">IF(G83="","",IF(G83=0,"-",G83/$K83))</f>
        <v>-</v>
      </c>
      <c r="I83" s="164">
        <f t="array" aca="1" ref="I83" ca="1">IF($C83="N","",SUM(IF((INDIRECT($C83&amp;"!$J$23:$J$200")=$D$5)*(INDIRECT($C83&amp;"!$I$23:$I$200")=$E$5)*(INDIRECT($C83&amp;"!$Q$23:$Q$200")&lt;=-2.25)*((INDIRECT($C83&amp;"!$L$23:$L$200")-INDIRECT($C83&amp;"!$K$23:$K$200"))&gt;-2),1,0)))</f>
        <v>0</v>
      </c>
      <c r="J83" s="162" t="str">
        <f t="shared" ref="J83:J88" ca="1" si="69">IF(I83="","",IF(I83=0,"-",I83/$K83))</f>
        <v>-</v>
      </c>
      <c r="K83" s="166">
        <f ca="1">IF($C83="N","",E83+G83+I83)</f>
        <v>0</v>
      </c>
      <c r="L83" s="159">
        <f t="array" aca="1" ref="L83" ca="1">IF($C83="N","",SUM(IF((INDIRECT($C83&amp;"!$J$23:$J$200")=$D$5)*(INDIRECT($C83&amp;"!$I$23:$I$200")=$L$5)*(INDIRECT($C83&amp;"!$Q$23:$Q$200")&lt;=-2.25)*((INDIRECT($C83&amp;"!$K$23:$K$200")-INDIRECT($C83&amp;"!$L$23:$L$200"))&gt;2),1,0)))</f>
        <v>0</v>
      </c>
      <c r="M83" s="162" t="str">
        <f t="shared" ref="M83:M88" ca="1" si="70">IF(L83="","",IF(L83=0,"-",L83/$R83))</f>
        <v>-</v>
      </c>
      <c r="N83" s="164">
        <f t="array" aca="1" ref="N83" ca="1">IF($C83="N","",SUM(IF((INDIRECT($C83&amp;"!$J$23:$J$200")=$D$5)*(INDIRECT($C83&amp;"!$I$23:$I$200")=$L$5)*(INDIRECT($C83&amp;"!$Q$23:$Q$200")&lt;=-2.25)*((INDIRECT($C83&amp;"!$K$23:$K$200")-INDIRECT($C83&amp;"!$L$23:$L$200"))=2),1,0)))</f>
        <v>0</v>
      </c>
      <c r="O83" s="162" t="str">
        <f t="shared" ref="O83:O88" ca="1" si="71">IF(N83="","",IF(N83=0,"-",N83/$R83))</f>
        <v>-</v>
      </c>
      <c r="P83" s="164">
        <f t="array" aca="1" ref="P83" ca="1">IF($C83="N","",SUM(IF((INDIRECT($C83&amp;"!$J$23:$J$200")=$D$5)*(INDIRECT($C83&amp;"!$I$23:$I$200")=$L$5)*(INDIRECT($C83&amp;"!$Q$23:$Q$200")&lt;=-2.25)*((INDIRECT($C83&amp;"!$L$23:$L$200")-INDIRECT($C83&amp;"!$K$23:$K$200"))&gt;-2),1,0)))</f>
        <v>0</v>
      </c>
      <c r="Q83" s="162" t="str">
        <f t="shared" ref="Q83:Q88" ca="1" si="72">IF(P83="","",IF(P83=0,"-",P83/$R83))</f>
        <v>-</v>
      </c>
      <c r="R83" s="166">
        <f ca="1">IF($C83="N","",L83+N83+P83)</f>
        <v>0</v>
      </c>
      <c r="S83" s="159">
        <f ca="1">IF($C83="N","",L83+E83)</f>
        <v>0</v>
      </c>
      <c r="T83" s="162" t="str">
        <f t="shared" ref="T83:T88" ca="1" si="73">IF(S83="","",IF(S83=0,"-",S83/$Y83))</f>
        <v>-</v>
      </c>
      <c r="U83" s="164">
        <f ca="1">IF($C83="N","",N83+G83)</f>
        <v>0</v>
      </c>
      <c r="V83" s="162" t="str">
        <f t="shared" ref="V83:V88" ca="1" si="74">IF(U83="","",IF(U83=0,"-",U83/$Y83))</f>
        <v>-</v>
      </c>
      <c r="W83" s="164">
        <f ca="1">IF($C83="N","",P83+I83)</f>
        <v>0</v>
      </c>
      <c r="X83" s="162" t="str">
        <f t="shared" ref="X83:X88" ca="1" si="75">IF(W83="","",IF(W83=0,"-",W83/$Y83))</f>
        <v>-</v>
      </c>
      <c r="Y83" s="166">
        <f ca="1">IF($C83="N","",R83+K83)</f>
        <v>0</v>
      </c>
      <c r="Z83" s="91"/>
    </row>
    <row r="84" spans="2:26">
      <c r="B84" s="97"/>
      <c r="C84" s="23" t="str">
        <f>C83</f>
        <v>Kashiwa_Reysol</v>
      </c>
      <c r="D84" s="206">
        <v>-1</v>
      </c>
      <c r="E84" s="207">
        <f t="array" aca="1" ref="E84" ca="1">IF($C84="N","",SUM(IF((INDIRECT($C84&amp;"!$J$23:$J$200")=$D$5)*(INDIRECT($C84&amp;"!$I$23:$I$200")=$E$5)*(INDIRECT($C84&amp;"!$Q$23:$Q$200")&lt;=-0.5)*(INDIRECT($C84&amp;"!$Q$23:$Q$200")&gt;=-2)*((INDIRECT($C84&amp;"!$K$23:$K$200")-INDIRECT($C84&amp;"!$L$23:$L$200"))&gt;1),1,0)))</f>
        <v>3</v>
      </c>
      <c r="F84" s="165">
        <f t="shared" ca="1" si="67"/>
        <v>0.27272727272727271</v>
      </c>
      <c r="G84" s="208">
        <f t="array" aca="1" ref="G84" ca="1">IF($C84="N","",SUM(IF((INDIRECT($C84&amp;"!$J$23:$J$200")=$D$5)*(INDIRECT($C84&amp;"!$I$23:$I$200")=$E$5)*(INDIRECT($C84&amp;"!$Q$23:$Q$200")&lt;=-0.5)*(INDIRECT($C84&amp;"!$Q$23:$Q$200")&gt;=-2)*((INDIRECT($C84&amp;"!$K$23:$K$200")-INDIRECT($C84&amp;"!$L$23:$L$200"))=1),1,0)))</f>
        <v>3</v>
      </c>
      <c r="H84" s="165">
        <f t="shared" ca="1" si="68"/>
        <v>0.27272727272727271</v>
      </c>
      <c r="I84" s="208">
        <f t="array" aca="1" ref="I84" ca="1">IF($C84="N","",SUM(IF((INDIRECT($C84&amp;"!$J$23:$J$200")=$D$5)*(INDIRECT($C84&amp;"!$I$23:$I$200")=$E$5)*(INDIRECT($C84&amp;"!$Q$23:$Q$200")&lt;=-0.5)*(INDIRECT($C84&amp;"!$Q$23:$Q$200")&gt;=-2)*((INDIRECT($C84&amp;"!$L$23:$L$200")-INDIRECT($C84&amp;"!$K$23:$K$200"))&gt;-1),1,0)))</f>
        <v>5</v>
      </c>
      <c r="J84" s="165">
        <f t="shared" ca="1" si="69"/>
        <v>0.45454545454545453</v>
      </c>
      <c r="K84" s="128">
        <f ca="1">IF($C84="N","",E84+G84+I84)</f>
        <v>11</v>
      </c>
      <c r="L84" s="207">
        <f t="array" aca="1" ref="L84" ca="1">IF($C84="N","",SUM(IF((INDIRECT($C84&amp;"!$J$23:$J$200")=$D$5)*(INDIRECT($C84&amp;"!$I$23:$I$200")=$L$5)*(INDIRECT($C84&amp;"!$Q$23:$Q$200")&lt;=-0.5)*(INDIRECT($C84&amp;"!$Q$23:$Q$200")&gt;=-2)*((INDIRECT($C84&amp;"!$K$23:$K$200")-INDIRECT($C84&amp;"!$L$23:$L$200"))&gt;1),1,0)))</f>
        <v>2</v>
      </c>
      <c r="M84" s="165">
        <f t="shared" ca="1" si="70"/>
        <v>0.33333333333333331</v>
      </c>
      <c r="N84" s="208">
        <f t="array" aca="1" ref="N84" ca="1">IF($C84="N","",SUM(IF((INDIRECT($C84&amp;"!$J$23:$J$200")=$D$5)*(INDIRECT($C84&amp;"!$I$23:$I$200")=$L$5)*(INDIRECT($C84&amp;"!$Q$23:$Q$200")&lt;=-0.5)*(INDIRECT($C84&amp;"!$Q$23:$Q$200")&gt;=-2)*((INDIRECT($C84&amp;"!$K$23:$K$200")-INDIRECT($C84&amp;"!$L$23:$L$200"))=1),1,0)))</f>
        <v>0</v>
      </c>
      <c r="O84" s="165" t="str">
        <f t="shared" ca="1" si="71"/>
        <v>-</v>
      </c>
      <c r="P84" s="208">
        <f t="array" aca="1" ref="P84" ca="1">IF($C84="N","",SUM(IF((INDIRECT($C84&amp;"!$J$23:$J$200")=$D$5)*(INDIRECT($C84&amp;"!$I$23:$I$200")=$L$5)*(INDIRECT($C84&amp;"!$Q$23:$Q$200")&lt;=-0.5)*(INDIRECT($C84&amp;"!$Q$23:$Q$200")&gt;=-2)*((INDIRECT($C84&amp;"!$L$23:$L$200")-INDIRECT($C84&amp;"!$K$23:$K$200"))&gt;-1),1,0)))</f>
        <v>4</v>
      </c>
      <c r="Q84" s="165">
        <f t="shared" ca="1" si="72"/>
        <v>0.66666666666666663</v>
      </c>
      <c r="R84" s="128">
        <f ca="1">IF($C84="N","",L84+N84+P84)</f>
        <v>6</v>
      </c>
      <c r="S84" s="207">
        <f ca="1">IF($C84="N","",L84+E84)</f>
        <v>5</v>
      </c>
      <c r="T84" s="165">
        <f t="shared" ca="1" si="73"/>
        <v>0.29411764705882354</v>
      </c>
      <c r="U84" s="208">
        <f ca="1">IF($C84="N","",N84+G84)</f>
        <v>3</v>
      </c>
      <c r="V84" s="165">
        <f t="shared" ca="1" si="74"/>
        <v>0.17647058823529413</v>
      </c>
      <c r="W84" s="208">
        <f ca="1">IF($C84="N","",P84+I84)</f>
        <v>9</v>
      </c>
      <c r="X84" s="165">
        <f t="shared" ca="1" si="75"/>
        <v>0.52941176470588236</v>
      </c>
      <c r="Y84" s="166">
        <f ca="1">IF($C84="N","",R84+K84)</f>
        <v>17</v>
      </c>
      <c r="Z84" s="91"/>
    </row>
    <row r="85" spans="2:26">
      <c r="B85" s="97"/>
      <c r="C85" s="23" t="str">
        <f>C84</f>
        <v>Kashiwa_Reysol</v>
      </c>
      <c r="D85" s="206">
        <v>0</v>
      </c>
      <c r="E85" s="207">
        <f t="array" aca="1" ref="E85" ca="1">IF($C85="N","",SUM(IF((INDIRECT($C85&amp;"!$J$23:$J$200")=$D$5)*(INDIRECT($C85&amp;"!$I$23:$I$200")=$E$5)*(INDIRECT($C85&amp;"!$Q$23:$Q$200")&gt;=-0.25)*(INDIRECT($C85&amp;"!$Q$23:$Q$200")&lt;=0.25)*(INDIRECT($C85&amp;"!$Q$23:$Q$200")&lt;&gt;"")*((INDIRECT($C85&amp;"!$K$23:$K$200")-INDIRECT($C85&amp;"!$L$23:$L$200"))&gt;0),1,0)))</f>
        <v>2</v>
      </c>
      <c r="F85" s="165">
        <f t="shared" ca="1" si="67"/>
        <v>0.4</v>
      </c>
      <c r="G85" s="208">
        <f t="array" aca="1" ref="G85" ca="1">IF($C85="N","",SUM(IF((INDIRECT($C85&amp;"!$J$23:$J$200")=$D$5)*(INDIRECT($C85&amp;"!$I$23:$I$200")=$E$5)*(INDIRECT($C85&amp;"!$Q$23:$Q$200")&gt;=-0.25)*(INDIRECT($C85&amp;"!$Q$23:$Q$200")&lt;=0.25)*(INDIRECT($C85&amp;"!$Q$23:$Q$200")&lt;&gt;"")*((INDIRECT($C85&amp;"!$K$23:$K$200")-INDIRECT($C85&amp;"!$L$23:$L$200"))=0),1,0)))</f>
        <v>1</v>
      </c>
      <c r="H85" s="165">
        <f t="shared" ca="1" si="68"/>
        <v>0.2</v>
      </c>
      <c r="I85" s="208">
        <f t="array" aca="1" ref="I85" ca="1">IF($C85="N","",SUM(IF((INDIRECT($C85&amp;"!$J$23:$J$200")=$D$5)*(INDIRECT($C85&amp;"!$I$23:$I$200")=$E$5)*(INDIRECT($C85&amp;"!$Q$23:$Q$200")&gt;=-0.25)*(INDIRECT($C85&amp;"!$Q$23:$Q$200")&lt;=0.25)*(INDIRECT($C85&amp;"!$Q$23:$Q$200")&lt;&gt;"")*((INDIRECT($C85&amp;"!$K$23:$K$200")-INDIRECT($C85&amp;"!$L$23:$L$200"))&lt;0),1,0)))</f>
        <v>2</v>
      </c>
      <c r="J85" s="165">
        <f t="shared" ca="1" si="69"/>
        <v>0.4</v>
      </c>
      <c r="K85" s="128">
        <f ca="1">IF($C85="N","",E85+G85+I85)</f>
        <v>5</v>
      </c>
      <c r="L85" s="207">
        <f t="array" aca="1" ref="L85" ca="1">IF($C85="N","",SUM(IF((INDIRECT($C85&amp;"!$J$23:$J$200")=$D$5)*(INDIRECT($C85&amp;"!$I$23:$I$200")=$L$5)*(INDIRECT($C85&amp;"!$Q$23:$Q$200")&gt;=-0.25)*(INDIRECT($C85&amp;"!$Q$23:$Q$200")&lt;=0.25)*(INDIRECT($C85&amp;"!$Q$23:$Q$200")&lt;&gt;"")*((INDIRECT($C85&amp;"!$K$23:$K$200")-INDIRECT($C85&amp;"!$L$23:$L$200"))&gt;0),1,0)))</f>
        <v>7</v>
      </c>
      <c r="M85" s="165">
        <f t="shared" ca="1" si="70"/>
        <v>0.7</v>
      </c>
      <c r="N85" s="208">
        <f t="array" aca="1" ref="N85" ca="1">IF($C85="N","",SUM(IF((INDIRECT($C85&amp;"!$J$23:$J$200")=$D$5)*(INDIRECT($C85&amp;"!$I$23:$I$200")=$L$5)*(INDIRECT($C85&amp;"!$Q$23:$Q$200")&gt;=-0.25)*(INDIRECT($C85&amp;"!$Q$23:$Q$200")&lt;=0.25)*(INDIRECT($C85&amp;"!$Q$23:$Q$200")&lt;&gt;"")*((INDIRECT($C85&amp;"!$K$23:$K$200")-INDIRECT($C85&amp;"!$L$23:$L$200"))=0),1,0)))</f>
        <v>1</v>
      </c>
      <c r="O85" s="165">
        <f t="shared" ca="1" si="71"/>
        <v>0.1</v>
      </c>
      <c r="P85" s="208">
        <f t="array" aca="1" ref="P85" ca="1">IF($C85="N","",SUM(IF((INDIRECT($C85&amp;"!$J$23:$J$200")=$D$5)*(INDIRECT($C85&amp;"!$I$23:$I$200")=$L$5)*(INDIRECT($C85&amp;"!$Q$23:$Q$200")&gt;=-0.25)*(INDIRECT($C85&amp;"!$Q$23:$Q$200")&lt;=0.25)*(INDIRECT($C85&amp;"!$Q$23:$Q$200")&lt;&gt;"")*((INDIRECT($C85&amp;"!$K$23:$K$200")-INDIRECT($C85&amp;"!$L$23:$L$200"))&lt;0),1,0)))</f>
        <v>2</v>
      </c>
      <c r="Q85" s="165">
        <f t="shared" ca="1" si="72"/>
        <v>0.2</v>
      </c>
      <c r="R85" s="128">
        <f ca="1">IF($C85="N","",L85+N85+P85)</f>
        <v>10</v>
      </c>
      <c r="S85" s="207">
        <f ca="1">IF($C85="N","",L85+E85)</f>
        <v>9</v>
      </c>
      <c r="T85" s="165">
        <f t="shared" ca="1" si="73"/>
        <v>0.6</v>
      </c>
      <c r="U85" s="208">
        <f ca="1">IF($C85="N","",N85+G85)</f>
        <v>2</v>
      </c>
      <c r="V85" s="165">
        <f t="shared" ca="1" si="74"/>
        <v>0.13333333333333333</v>
      </c>
      <c r="W85" s="208">
        <f ca="1">IF($C85="N","",P85+I85)</f>
        <v>4</v>
      </c>
      <c r="X85" s="165">
        <f t="shared" ca="1" si="75"/>
        <v>0.26666666666666666</v>
      </c>
      <c r="Y85" s="166">
        <f ca="1">IF($C85="N","",R85+K85)</f>
        <v>15</v>
      </c>
      <c r="Z85" s="91"/>
    </row>
    <row r="86" spans="2:26">
      <c r="B86" s="97"/>
      <c r="C86" s="23" t="str">
        <f>C85</f>
        <v>Kashiwa_Reysol</v>
      </c>
      <c r="D86" s="206">
        <v>1</v>
      </c>
      <c r="E86" s="207">
        <f t="array" aca="1" ref="E86" ca="1">IF($C86="N","",SUM(IF((INDIRECT($C86&amp;"!$J$23:$J$200")=$D$5)*(INDIRECT($C86&amp;"!$I$23:$I$200")=$E$5)*(INDIRECT($C86&amp;"!$Q$23:$Q$200")&gt;=0.5)*(INDIRECT($C86&amp;"!$Q$23:$Q$200")&lt;=2)*((INDIRECT($C86&amp;"!$K$23:$K$200")-INDIRECT($C86&amp;"!$L$23:$L$200"))&gt;-1),1,0)))</f>
        <v>1</v>
      </c>
      <c r="F86" s="165">
        <f t="shared" ca="1" si="67"/>
        <v>1</v>
      </c>
      <c r="G86" s="208">
        <f t="array" aca="1" ref="G86" ca="1">IF($C86="N","",SUM(IF((INDIRECT($C86&amp;"!$J$23:$J$200")=$D$5)*(INDIRECT($C86&amp;"!$I$23:$I$200")=$E$5)*(INDIRECT($C86&amp;"!$Q$23:$Q$200")&gt;=0.5)*(INDIRECT($C86&amp;"!$Q$23:$Q$200")&lt;=2)*((INDIRECT($C86&amp;"!$K$23:$K$200")-INDIRECT($C86&amp;"!$L$23:$L$200"))=-1),1,0)))</f>
        <v>0</v>
      </c>
      <c r="H86" s="165" t="str">
        <f t="shared" ca="1" si="68"/>
        <v>-</v>
      </c>
      <c r="I86" s="208">
        <f t="array" aca="1" ref="I86" ca="1">IF($C86="N","",SUM(IF((INDIRECT($C86&amp;"!$J$23:$J$200")=$D$5)*(INDIRECT($C86&amp;"!$I$23:$I$200")=$E$5)*(INDIRECT($C86&amp;"!$Q$23:$Q$200")&gt;=0.5)*(INDIRECT($C86&amp;"!$Q$23:$Q$200")&lt;=2)*((INDIRECT($C86&amp;"!$K$23:$K$200")-INDIRECT($C86&amp;"!$L$23:$L$200"))&lt;-1),1,0)))</f>
        <v>0</v>
      </c>
      <c r="J86" s="165" t="str">
        <f t="shared" ca="1" si="69"/>
        <v>-</v>
      </c>
      <c r="K86" s="128">
        <f ca="1">IF($C86="N","",E86+G86+I86)</f>
        <v>1</v>
      </c>
      <c r="L86" s="207">
        <f t="array" aca="1" ref="L86" ca="1">IF($C86="N","",SUM(IF((INDIRECT($C86&amp;"!$J$23:$J$200")=$D$5)*(INDIRECT($C86&amp;"!$I$23:$I$200")=$L$5)*(INDIRECT($C86&amp;"!$Q$23:$Q$200")&gt;=0.5)*(INDIRECT($C86&amp;"!$Q$23:$Q$200")&lt;=2)*((INDIRECT($C86&amp;"!$K$23:$K$200")-INDIRECT($C86&amp;"!$L$23:$L$200"))&gt;-1),1,0)))</f>
        <v>1</v>
      </c>
      <c r="M86" s="165">
        <f t="shared" ca="1" si="70"/>
        <v>1</v>
      </c>
      <c r="N86" s="208">
        <f t="array" aca="1" ref="N86" ca="1">IF($C86="N","",SUM(IF((INDIRECT($C86&amp;"!$J$23:$J$200")=$D$5)*(INDIRECT($C86&amp;"!$I$23:$I$200")=$L$5)*(INDIRECT($C86&amp;"!$Q$23:$Q$200")&gt;=0.5)*(INDIRECT($C86&amp;"!$Q$23:$Q$200")&lt;=2)*((INDIRECT($C86&amp;"!$K$23:$K$200")-INDIRECT($C86&amp;"!$L$23:$L$200"))=-1),1,0)))</f>
        <v>0</v>
      </c>
      <c r="O86" s="165" t="str">
        <f t="shared" ca="1" si="71"/>
        <v>-</v>
      </c>
      <c r="P86" s="208">
        <f t="array" aca="1" ref="P86" ca="1">IF($C86="N","",SUM(IF((INDIRECT($C86&amp;"!$J$23:$J$200")=$D$5)*(INDIRECT($C86&amp;"!$I$23:$I$200")=$L$5)*(INDIRECT($C86&amp;"!$Q$23:$Q$200")&gt;=0.5)*(INDIRECT($C86&amp;"!$Q$23:$Q$200")&lt;=2)*((INDIRECT($C86&amp;"!$K$23:$K$200")-INDIRECT($C86&amp;"!$L$23:$L$200"))&lt;-1),1,0)))</f>
        <v>0</v>
      </c>
      <c r="Q86" s="165" t="str">
        <f t="shared" ca="1" si="72"/>
        <v>-</v>
      </c>
      <c r="R86" s="128">
        <f ca="1">IF($C86="N","",L86+N86+P86)</f>
        <v>1</v>
      </c>
      <c r="S86" s="207">
        <f ca="1">IF($C86="N","",L86+E86)</f>
        <v>2</v>
      </c>
      <c r="T86" s="165">
        <f t="shared" ca="1" si="73"/>
        <v>1</v>
      </c>
      <c r="U86" s="208">
        <f ca="1">IF($C86="N","",N86+G86)</f>
        <v>0</v>
      </c>
      <c r="V86" s="165" t="str">
        <f t="shared" ca="1" si="74"/>
        <v>-</v>
      </c>
      <c r="W86" s="208">
        <f ca="1">IF($C86="N","",P86+I86)</f>
        <v>0</v>
      </c>
      <c r="X86" s="165" t="str">
        <f t="shared" ca="1" si="75"/>
        <v>-</v>
      </c>
      <c r="Y86" s="166">
        <f ca="1">IF($C86="N","",R86+K86)</f>
        <v>2</v>
      </c>
      <c r="Z86" s="91"/>
    </row>
    <row r="87" spans="2:26" ht="13.5" thickBot="1">
      <c r="B87" s="97"/>
      <c r="C87" s="23" t="str">
        <f>C86</f>
        <v>Kashiwa_Reysol</v>
      </c>
      <c r="D87" s="206">
        <v>2</v>
      </c>
      <c r="E87" s="209">
        <f t="array" aca="1" ref="E87" ca="1">IF($C87="N","",SUM(IF((INDIRECT($C87&amp;"!$J$23:$J$200")=$D$5)*(INDIRECT($C87&amp;"!$I$23:$I$200")=$E$5)*(INDIRECT($C87&amp;"!$Q$23:$Q$200")&gt;=2.25)*((INDIRECT($C87&amp;"!$K$23:$K$200")-INDIRECT($C87&amp;"!$L$23:$L$200"))&gt;-2),1,0)))</f>
        <v>0</v>
      </c>
      <c r="F87" s="169" t="str">
        <f t="shared" ca="1" si="67"/>
        <v>-</v>
      </c>
      <c r="G87" s="210">
        <f t="array" aca="1" ref="G87" ca="1">IF($C87="N","",SUM(IF((INDIRECT($C87&amp;"!$J$23:$J$200")=$D$5)*(INDIRECT($C87&amp;"!$I$23:$I$200")=$E$5)*(INDIRECT($C87&amp;"!$Q$23:$Q$200")&gt;=2.25)*((INDIRECT($C87&amp;"!$K$23:$K$200")-INDIRECT($C87&amp;"!$L$23:$L$200"))=-2),1,0)))</f>
        <v>0</v>
      </c>
      <c r="H87" s="169" t="str">
        <f t="shared" ca="1" si="68"/>
        <v>-</v>
      </c>
      <c r="I87" s="210">
        <f t="array" aca="1" ref="I87" ca="1">IF($C87="N","",SUM(IF((INDIRECT($C87&amp;"!$J$23:$J$200")=$D$5)*(INDIRECT($C87&amp;"!$I$23:$I$200")=$E$5)*(INDIRECT($C87&amp;"!$Q$23:$Q$200")&gt;=2.25)*((INDIRECT($C87&amp;"!$K$23:$K$200")-INDIRECT($C87&amp;"!$L$23:$L$200"))&lt;-2),1,0)))</f>
        <v>0</v>
      </c>
      <c r="J87" s="169" t="str">
        <f t="shared" ca="1" si="69"/>
        <v>-</v>
      </c>
      <c r="K87" s="211">
        <f ca="1">IF($C87="N","",E87+G87+I87)</f>
        <v>0</v>
      </c>
      <c r="L87" s="209">
        <f t="array" aca="1" ref="L87" ca="1">IF($C87="N","",SUM(IF((INDIRECT($C87&amp;"!$J$23:$J$200")=$D$5)*(INDIRECT($C87&amp;"!$I$23:$I$200")=$L$5)*(INDIRECT($C87&amp;"!$Q$23:$Q$200")&gt;=2.25)*((INDIRECT($C87&amp;"!$K$23:$K$200")-INDIRECT($C87&amp;"!$L$23:$L$200"))&gt;-2),1,0)))</f>
        <v>0</v>
      </c>
      <c r="M87" s="169" t="str">
        <f t="shared" ca="1" si="70"/>
        <v>-</v>
      </c>
      <c r="N87" s="210">
        <f t="array" aca="1" ref="N87" ca="1">IF($C87="N","",SUM(IF((INDIRECT($C87&amp;"!$J$23:$J$200")=$D$5)*(INDIRECT($C87&amp;"!$I$23:$I$200")=$L$5)*(INDIRECT($C87&amp;"!$Q$23:$Q$200")&gt;=2.25)*((INDIRECT($C87&amp;"!$K$23:$K$200")-INDIRECT($C87&amp;"!$L$23:$L$200"))=-2),1,0)))</f>
        <v>0</v>
      </c>
      <c r="O87" s="169" t="str">
        <f t="shared" ca="1" si="71"/>
        <v>-</v>
      </c>
      <c r="P87" s="210">
        <f t="array" aca="1" ref="P87" ca="1">IF($C87="N","",SUM(IF((INDIRECT($C87&amp;"!$J$23:$J$200")=$D$5)*(INDIRECT($C87&amp;"!$I$23:$I$200")=$L$5)*(INDIRECT($C87&amp;"!$Q$23:$Q$200")&gt;=2.25)*((INDIRECT($C87&amp;"!$K$23:$K$200")-INDIRECT($C87&amp;"!$L$23:$L$200"))&lt;-2),1,0)))</f>
        <v>0</v>
      </c>
      <c r="Q87" s="169" t="str">
        <f t="shared" ca="1" si="72"/>
        <v>-</v>
      </c>
      <c r="R87" s="211">
        <f ca="1">IF($C87="N","",L87+N87+P87)</f>
        <v>0</v>
      </c>
      <c r="S87" s="209">
        <f ca="1">IF($C87="N","",L87+E87)</f>
        <v>0</v>
      </c>
      <c r="T87" s="169" t="str">
        <f t="shared" ca="1" si="73"/>
        <v>-</v>
      </c>
      <c r="U87" s="210">
        <f ca="1">IF($C87="N","",N87+G87)</f>
        <v>0</v>
      </c>
      <c r="V87" s="169" t="str">
        <f t="shared" ca="1" si="74"/>
        <v>-</v>
      </c>
      <c r="W87" s="210">
        <f ca="1">IF($C87="N","",P87+I87)</f>
        <v>0</v>
      </c>
      <c r="X87" s="169" t="str">
        <f t="shared" ca="1" si="75"/>
        <v>-</v>
      </c>
      <c r="Y87" s="132">
        <f ca="1">IF($C87="N","",R87+K87)</f>
        <v>0</v>
      </c>
      <c r="Z87" s="91"/>
    </row>
    <row r="88" spans="2:26" ht="13.5" thickBot="1">
      <c r="B88" s="97" t="str">
        <f>D81</f>
        <v>Kashiwa_Reysol</v>
      </c>
      <c r="D88" s="212" t="s">
        <v>24</v>
      </c>
      <c r="E88" s="172">
        <f ca="1">SUM(E83:E87)</f>
        <v>6</v>
      </c>
      <c r="F88" s="173">
        <f t="shared" ca="1" si="67"/>
        <v>0.35294117647058826</v>
      </c>
      <c r="G88" s="174">
        <f ca="1">SUM(G83:G87)</f>
        <v>4</v>
      </c>
      <c r="H88" s="173">
        <f t="shared" ca="1" si="68"/>
        <v>0.23529411764705882</v>
      </c>
      <c r="I88" s="174">
        <f ca="1">SUM(I83:I87)</f>
        <v>7</v>
      </c>
      <c r="J88" s="173">
        <f t="shared" ca="1" si="69"/>
        <v>0.41176470588235292</v>
      </c>
      <c r="K88" s="176">
        <f ca="1">SUM(K83:K87)</f>
        <v>17</v>
      </c>
      <c r="L88" s="213">
        <f ca="1">SUM(L83:L87)</f>
        <v>10</v>
      </c>
      <c r="M88" s="173">
        <f t="shared" ca="1" si="70"/>
        <v>0.58823529411764708</v>
      </c>
      <c r="N88" s="174">
        <f ca="1">SUM(N83:N87)</f>
        <v>1</v>
      </c>
      <c r="O88" s="173">
        <f t="shared" ca="1" si="71"/>
        <v>5.8823529411764705E-2</v>
      </c>
      <c r="P88" s="174">
        <f ca="1">SUM(P83:P87)</f>
        <v>6</v>
      </c>
      <c r="Q88" s="173">
        <f t="shared" ca="1" si="72"/>
        <v>0.35294117647058826</v>
      </c>
      <c r="R88" s="214">
        <f ca="1">SUM(R83:R87)</f>
        <v>17</v>
      </c>
      <c r="S88" s="172">
        <f ca="1">SUM(S83:S87)</f>
        <v>16</v>
      </c>
      <c r="T88" s="173">
        <f t="shared" ca="1" si="73"/>
        <v>0.47058823529411764</v>
      </c>
      <c r="U88" s="174">
        <f ca="1">SUM(U83:U87)</f>
        <v>5</v>
      </c>
      <c r="V88" s="173">
        <f t="shared" ca="1" si="74"/>
        <v>0.14705882352941177</v>
      </c>
      <c r="W88" s="174">
        <f ca="1">SUM(W83:W87)</f>
        <v>13</v>
      </c>
      <c r="X88" s="173">
        <f t="shared" ca="1" si="75"/>
        <v>0.38235294117647056</v>
      </c>
      <c r="Y88" s="176">
        <f ca="1">SUM(Y83:Y87)</f>
        <v>34</v>
      </c>
    </row>
    <row r="89" spans="2:26" ht="13.5" thickBot="1">
      <c r="B89" s="97"/>
    </row>
    <row r="90" spans="2:26">
      <c r="D90" s="85" t="str">
        <f>I1</f>
        <v>Kawasaki_Frontale</v>
      </c>
      <c r="E90" s="142" t="s">
        <v>34</v>
      </c>
      <c r="F90" s="143"/>
      <c r="G90" s="144"/>
      <c r="H90" s="143"/>
      <c r="I90" s="145"/>
      <c r="J90" s="144"/>
      <c r="K90" s="146"/>
      <c r="L90" s="199" t="s">
        <v>35</v>
      </c>
      <c r="M90" s="143"/>
      <c r="N90" s="144"/>
      <c r="O90" s="143"/>
      <c r="P90" s="145"/>
      <c r="Q90" s="143"/>
      <c r="R90" s="144"/>
      <c r="S90" s="142" t="s">
        <v>36</v>
      </c>
      <c r="T90" s="143"/>
      <c r="U90" s="144"/>
      <c r="V90" s="143"/>
      <c r="W90" s="147"/>
      <c r="X90" s="148"/>
      <c r="Y90" s="149"/>
    </row>
    <row r="91" spans="2:26" ht="13.5" thickBot="1">
      <c r="D91" s="200" t="s">
        <v>28</v>
      </c>
      <c r="E91" s="150" t="s">
        <v>31</v>
      </c>
      <c r="F91" s="151"/>
      <c r="G91" s="201" t="s">
        <v>29</v>
      </c>
      <c r="H91" s="151"/>
      <c r="I91" s="201" t="s">
        <v>30</v>
      </c>
      <c r="J91" s="201"/>
      <c r="K91" s="202" t="s">
        <v>37</v>
      </c>
      <c r="L91" s="203" t="s">
        <v>31</v>
      </c>
      <c r="M91" s="151"/>
      <c r="N91" s="201" t="s">
        <v>29</v>
      </c>
      <c r="O91" s="151"/>
      <c r="P91" s="201" t="s">
        <v>30</v>
      </c>
      <c r="Q91" s="151"/>
      <c r="R91" s="202" t="s">
        <v>38</v>
      </c>
      <c r="S91" s="150" t="s">
        <v>31</v>
      </c>
      <c r="T91" s="151"/>
      <c r="U91" s="201" t="s">
        <v>29</v>
      </c>
      <c r="V91" s="204"/>
      <c r="W91" s="201" t="s">
        <v>30</v>
      </c>
      <c r="X91" s="151"/>
      <c r="Y91" s="202" t="s">
        <v>39</v>
      </c>
      <c r="Z91" s="91"/>
    </row>
    <row r="92" spans="2:26">
      <c r="B92" s="97"/>
      <c r="C92" s="23" t="str">
        <f>IF(D90=0,"N",D90)</f>
        <v>Kawasaki_Frontale</v>
      </c>
      <c r="D92" s="205">
        <v>-2</v>
      </c>
      <c r="E92" s="159">
        <f t="array" aca="1" ref="E92" ca="1">IF($C92="N","",SUM(IF((INDIRECT($C92&amp;"!$J$23:$J$200")=$D$5)*(INDIRECT($C92&amp;"!$I$23:$I$200")=$E$5)*(INDIRECT($C92&amp;"!$Q$23:$Q$200")&lt;=-2.25)*((INDIRECT($C92&amp;"!$K$23:$K$200")-INDIRECT($C92&amp;"!$L$23:$L$200"))&gt;2),1,0)))</f>
        <v>0</v>
      </c>
      <c r="F92" s="162" t="str">
        <f t="shared" ref="F92:F97" ca="1" si="76">IF(E92="","",IF(E92=0,"-",E92/$K92))</f>
        <v>-</v>
      </c>
      <c r="G92" s="164">
        <f t="array" aca="1" ref="G92" ca="1">IF($C92="N","",SUM(IF((INDIRECT($C92&amp;"!$J$23:$J$200")=$D$5)*(INDIRECT($C92&amp;"!$I$23:$I$200")=$E$5)*(INDIRECT($C92&amp;"!$Q$23:$Q$200")&lt;=-2.25)*((INDIRECT($C92&amp;"!$K$23:$K$200")-INDIRECT($C92&amp;"!$L$23:$L$200"))=2),1,0)))</f>
        <v>0</v>
      </c>
      <c r="H92" s="162" t="str">
        <f t="shared" ref="H92:H97" ca="1" si="77">IF(G92="","",IF(G92=0,"-",G92/$K92))</f>
        <v>-</v>
      </c>
      <c r="I92" s="164">
        <f t="array" aca="1" ref="I92" ca="1">IF($C92="N","",SUM(IF((INDIRECT($C92&amp;"!$J$23:$J$200")=$D$5)*(INDIRECT($C92&amp;"!$I$23:$I$200")=$E$5)*(INDIRECT($C92&amp;"!$Q$23:$Q$200")&lt;=-2.25)*((INDIRECT($C92&amp;"!$L$23:$L$200")-INDIRECT($C92&amp;"!$K$23:$K$200"))&gt;-2),1,0)))</f>
        <v>0</v>
      </c>
      <c r="J92" s="162" t="str">
        <f t="shared" ref="J92:J97" ca="1" si="78">IF(I92="","",IF(I92=0,"-",I92/$K92))</f>
        <v>-</v>
      </c>
      <c r="K92" s="166">
        <f ca="1">IF($C92="N","",E92+G92+I92)</f>
        <v>0</v>
      </c>
      <c r="L92" s="159">
        <f t="array" aca="1" ref="L92" ca="1">IF($C92="N","",SUM(IF((INDIRECT($C92&amp;"!$J$23:$J$200")=$D$5)*(INDIRECT($C92&amp;"!$I$23:$I$200")=$L$5)*(INDIRECT($C92&amp;"!$Q$23:$Q$200")&lt;=-2.25)*((INDIRECT($C92&amp;"!$K$23:$K$200")-INDIRECT($C92&amp;"!$L$23:$L$200"))&gt;2),1,0)))</f>
        <v>0</v>
      </c>
      <c r="M92" s="162" t="str">
        <f t="shared" ref="M92:M97" ca="1" si="79">IF(L92="","",IF(L92=0,"-",L92/$R92))</f>
        <v>-</v>
      </c>
      <c r="N92" s="164">
        <f t="array" aca="1" ref="N92" ca="1">IF($C92="N","",SUM(IF((INDIRECT($C92&amp;"!$J$23:$J$200")=$D$5)*(INDIRECT($C92&amp;"!$I$23:$I$200")=$L$5)*(INDIRECT($C92&amp;"!$Q$23:$Q$200")&lt;=-2.25)*((INDIRECT($C92&amp;"!$K$23:$K$200")-INDIRECT($C92&amp;"!$L$23:$L$200"))=2),1,0)))</f>
        <v>0</v>
      </c>
      <c r="O92" s="162" t="str">
        <f t="shared" ref="O92:O97" ca="1" si="80">IF(N92="","",IF(N92=0,"-",N92/$R92))</f>
        <v>-</v>
      </c>
      <c r="P92" s="164">
        <f t="array" aca="1" ref="P92" ca="1">IF($C92="N","",SUM(IF((INDIRECT($C92&amp;"!$J$23:$J$200")=$D$5)*(INDIRECT($C92&amp;"!$I$23:$I$200")=$L$5)*(INDIRECT($C92&amp;"!$Q$23:$Q$200")&lt;=-2.25)*((INDIRECT($C92&amp;"!$L$23:$L$200")-INDIRECT($C92&amp;"!$K$23:$K$200"))&gt;-2),1,0)))</f>
        <v>0</v>
      </c>
      <c r="Q92" s="162" t="str">
        <f t="shared" ref="Q92:Q97" ca="1" si="81">IF(P92="","",IF(P92=0,"-",P92/$R92))</f>
        <v>-</v>
      </c>
      <c r="R92" s="166">
        <f ca="1">IF($C92="N","",L92+N92+P92)</f>
        <v>0</v>
      </c>
      <c r="S92" s="159">
        <f ca="1">IF($C92="N","",L92+E92)</f>
        <v>0</v>
      </c>
      <c r="T92" s="162" t="str">
        <f t="shared" ref="T92:T97" ca="1" si="82">IF(S92="","",IF(S92=0,"-",S92/$Y92))</f>
        <v>-</v>
      </c>
      <c r="U92" s="164">
        <f ca="1">IF($C92="N","",N92+G92)</f>
        <v>0</v>
      </c>
      <c r="V92" s="162" t="str">
        <f t="shared" ref="V92:V97" ca="1" si="83">IF(U92="","",IF(U92=0,"-",U92/$Y92))</f>
        <v>-</v>
      </c>
      <c r="W92" s="164">
        <f ca="1">IF($C92="N","",P92+I92)</f>
        <v>0</v>
      </c>
      <c r="X92" s="162" t="str">
        <f t="shared" ref="X92:X97" ca="1" si="84">IF(W92="","",IF(W92=0,"-",W92/$Y92))</f>
        <v>-</v>
      </c>
      <c r="Y92" s="166">
        <f ca="1">IF($C92="N","",R92+K92)</f>
        <v>0</v>
      </c>
      <c r="Z92" s="91"/>
    </row>
    <row r="93" spans="2:26">
      <c r="B93" s="97"/>
      <c r="C93" s="23" t="str">
        <f>C92</f>
        <v>Kawasaki_Frontale</v>
      </c>
      <c r="D93" s="206">
        <v>-1</v>
      </c>
      <c r="E93" s="207">
        <f t="array" aca="1" ref="E93" ca="1">IF($C93="N","",SUM(IF((INDIRECT($C93&amp;"!$J$23:$J$200")=$D$5)*(INDIRECT($C93&amp;"!$I$23:$I$200")=$E$5)*(INDIRECT($C93&amp;"!$Q$23:$Q$200")&lt;=-0.5)*(INDIRECT($C93&amp;"!$Q$23:$Q$200")&gt;=-2)*((INDIRECT($C93&amp;"!$K$23:$K$200")-INDIRECT($C93&amp;"!$L$23:$L$200"))&gt;1),1,0)))</f>
        <v>5</v>
      </c>
      <c r="F93" s="165">
        <f t="shared" ca="1" si="76"/>
        <v>0.38461538461538464</v>
      </c>
      <c r="G93" s="208">
        <f t="array" aca="1" ref="G93" ca="1">IF($C93="N","",SUM(IF((INDIRECT($C93&amp;"!$J$23:$J$200")=$D$5)*(INDIRECT($C93&amp;"!$I$23:$I$200")=$E$5)*(INDIRECT($C93&amp;"!$Q$23:$Q$200")&lt;=-0.5)*(INDIRECT($C93&amp;"!$Q$23:$Q$200")&gt;=-2)*((INDIRECT($C93&amp;"!$K$23:$K$200")-INDIRECT($C93&amp;"!$L$23:$L$200"))=1),1,0)))</f>
        <v>4</v>
      </c>
      <c r="H93" s="165">
        <f t="shared" ca="1" si="77"/>
        <v>0.30769230769230771</v>
      </c>
      <c r="I93" s="208">
        <f t="array" aca="1" ref="I93" ca="1">IF($C93="N","",SUM(IF((INDIRECT($C93&amp;"!$J$23:$J$200")=$D$5)*(INDIRECT($C93&amp;"!$I$23:$I$200")=$E$5)*(INDIRECT($C93&amp;"!$Q$23:$Q$200")&lt;=-0.5)*(INDIRECT($C93&amp;"!$Q$23:$Q$200")&gt;=-2)*((INDIRECT($C93&amp;"!$L$23:$L$200")-INDIRECT($C93&amp;"!$K$23:$K$200"))&gt;-1),1,0)))</f>
        <v>4</v>
      </c>
      <c r="J93" s="165">
        <f t="shared" ca="1" si="78"/>
        <v>0.30769230769230771</v>
      </c>
      <c r="K93" s="128">
        <f ca="1">IF($C93="N","",E93+G93+I93)</f>
        <v>13</v>
      </c>
      <c r="L93" s="207">
        <f t="array" aca="1" ref="L93" ca="1">IF($C93="N","",SUM(IF((INDIRECT($C93&amp;"!$J$23:$J$200")=$D$5)*(INDIRECT($C93&amp;"!$I$23:$I$200")=$L$5)*(INDIRECT($C93&amp;"!$Q$23:$Q$200")&lt;=-0.5)*(INDIRECT($C93&amp;"!$Q$23:$Q$200")&gt;=-2)*((INDIRECT($C93&amp;"!$K$23:$K$200")-INDIRECT($C93&amp;"!$L$23:$L$200"))&gt;1),1,0)))</f>
        <v>4</v>
      </c>
      <c r="M93" s="165">
        <f t="shared" ca="1" si="79"/>
        <v>0.44444444444444442</v>
      </c>
      <c r="N93" s="208">
        <f t="array" aca="1" ref="N93" ca="1">IF($C93="N","",SUM(IF((INDIRECT($C93&amp;"!$J$23:$J$200")=$D$5)*(INDIRECT($C93&amp;"!$I$23:$I$200")=$L$5)*(INDIRECT($C93&amp;"!$Q$23:$Q$200")&lt;=-0.5)*(INDIRECT($C93&amp;"!$Q$23:$Q$200")&gt;=-2)*((INDIRECT($C93&amp;"!$K$23:$K$200")-INDIRECT($C93&amp;"!$L$23:$L$200"))=1),1,0)))</f>
        <v>2</v>
      </c>
      <c r="O93" s="165">
        <f t="shared" ca="1" si="80"/>
        <v>0.22222222222222221</v>
      </c>
      <c r="P93" s="208">
        <f t="array" aca="1" ref="P93" ca="1">IF($C93="N","",SUM(IF((INDIRECT($C93&amp;"!$J$23:$J$200")=$D$5)*(INDIRECT($C93&amp;"!$I$23:$I$200")=$L$5)*(INDIRECT($C93&amp;"!$Q$23:$Q$200")&lt;=-0.5)*(INDIRECT($C93&amp;"!$Q$23:$Q$200")&gt;=-2)*((INDIRECT($C93&amp;"!$L$23:$L$200")-INDIRECT($C93&amp;"!$K$23:$K$200"))&gt;-1),1,0)))</f>
        <v>3</v>
      </c>
      <c r="Q93" s="165">
        <f t="shared" ca="1" si="81"/>
        <v>0.33333333333333331</v>
      </c>
      <c r="R93" s="128">
        <f ca="1">IF($C93="N","",L93+N93+P93)</f>
        <v>9</v>
      </c>
      <c r="S93" s="207">
        <f ca="1">IF($C93="N","",L93+E93)</f>
        <v>9</v>
      </c>
      <c r="T93" s="165">
        <f t="shared" ca="1" si="82"/>
        <v>0.40909090909090912</v>
      </c>
      <c r="U93" s="208">
        <f ca="1">IF($C93="N","",N93+G93)</f>
        <v>6</v>
      </c>
      <c r="V93" s="165">
        <f t="shared" ca="1" si="83"/>
        <v>0.27272727272727271</v>
      </c>
      <c r="W93" s="208">
        <f ca="1">IF($C93="N","",P93+I93)</f>
        <v>7</v>
      </c>
      <c r="X93" s="165">
        <f t="shared" ca="1" si="84"/>
        <v>0.31818181818181818</v>
      </c>
      <c r="Y93" s="166">
        <f ca="1">IF($C93="N","",R93+K93)</f>
        <v>22</v>
      </c>
      <c r="Z93" s="91"/>
    </row>
    <row r="94" spans="2:26">
      <c r="B94" s="97"/>
      <c r="C94" s="23" t="str">
        <f>C93</f>
        <v>Kawasaki_Frontale</v>
      </c>
      <c r="D94" s="206">
        <v>0</v>
      </c>
      <c r="E94" s="207">
        <f t="array" aca="1" ref="E94" ca="1">IF($C94="N","",SUM(IF((INDIRECT($C94&amp;"!$J$23:$J$200")=$D$5)*(INDIRECT($C94&amp;"!$I$23:$I$200")=$E$5)*(INDIRECT($C94&amp;"!$Q$23:$Q$200")&gt;=-0.25)*(INDIRECT($C94&amp;"!$Q$23:$Q$200")&lt;=0.25)*(INDIRECT($C94&amp;"!$Q$23:$Q$200")&lt;&gt;"")*((INDIRECT($C94&amp;"!$K$23:$K$200")-INDIRECT($C94&amp;"!$L$23:$L$200"))&gt;0),1,0)))</f>
        <v>3</v>
      </c>
      <c r="F94" s="165">
        <f t="shared" ca="1" si="76"/>
        <v>0.75</v>
      </c>
      <c r="G94" s="208">
        <f t="array" aca="1" ref="G94" ca="1">IF($C94="N","",SUM(IF((INDIRECT($C94&amp;"!$J$23:$J$200")=$D$5)*(INDIRECT($C94&amp;"!$I$23:$I$200")=$E$5)*(INDIRECT($C94&amp;"!$Q$23:$Q$200")&gt;=-0.25)*(INDIRECT($C94&amp;"!$Q$23:$Q$200")&lt;=0.25)*(INDIRECT($C94&amp;"!$Q$23:$Q$200")&lt;&gt;"")*((INDIRECT($C94&amp;"!$K$23:$K$200")-INDIRECT($C94&amp;"!$L$23:$L$200"))=0),1,0)))</f>
        <v>1</v>
      </c>
      <c r="H94" s="165">
        <f t="shared" ca="1" si="77"/>
        <v>0.25</v>
      </c>
      <c r="I94" s="208">
        <f t="array" aca="1" ref="I94" ca="1">IF($C94="N","",SUM(IF((INDIRECT($C94&amp;"!$J$23:$J$200")=$D$5)*(INDIRECT($C94&amp;"!$I$23:$I$200")=$E$5)*(INDIRECT($C94&amp;"!$Q$23:$Q$200")&gt;=-0.25)*(INDIRECT($C94&amp;"!$Q$23:$Q$200")&lt;=0.25)*(INDIRECT($C94&amp;"!$Q$23:$Q$200")&lt;&gt;"")*((INDIRECT($C94&amp;"!$K$23:$K$200")-INDIRECT($C94&amp;"!$L$23:$L$200"))&lt;0),1,0)))</f>
        <v>0</v>
      </c>
      <c r="J94" s="165" t="str">
        <f t="shared" ca="1" si="78"/>
        <v>-</v>
      </c>
      <c r="K94" s="128">
        <f ca="1">IF($C94="N","",E94+G94+I94)</f>
        <v>4</v>
      </c>
      <c r="L94" s="207">
        <f t="array" aca="1" ref="L94" ca="1">IF($C94="N","",SUM(IF((INDIRECT($C94&amp;"!$J$23:$J$200")=$D$5)*(INDIRECT($C94&amp;"!$I$23:$I$200")=$L$5)*(INDIRECT($C94&amp;"!$Q$23:$Q$200")&gt;=-0.25)*(INDIRECT($C94&amp;"!$Q$23:$Q$200")&lt;=0.25)*(INDIRECT($C94&amp;"!$Q$23:$Q$200")&lt;&gt;"")*((INDIRECT($C94&amp;"!$K$23:$K$200")-INDIRECT($C94&amp;"!$L$23:$L$200"))&gt;0),1,0)))</f>
        <v>3</v>
      </c>
      <c r="M94" s="165">
        <f t="shared" ca="1" si="79"/>
        <v>0.375</v>
      </c>
      <c r="N94" s="208">
        <f t="array" aca="1" ref="N94" ca="1">IF($C94="N","",SUM(IF((INDIRECT($C94&amp;"!$J$23:$J$200")=$D$5)*(INDIRECT($C94&amp;"!$I$23:$I$200")=$L$5)*(INDIRECT($C94&amp;"!$Q$23:$Q$200")&gt;=-0.25)*(INDIRECT($C94&amp;"!$Q$23:$Q$200")&lt;=0.25)*(INDIRECT($C94&amp;"!$Q$23:$Q$200")&lt;&gt;"")*((INDIRECT($C94&amp;"!$K$23:$K$200")-INDIRECT($C94&amp;"!$L$23:$L$200"))=0),1,0)))</f>
        <v>2</v>
      </c>
      <c r="O94" s="165">
        <f t="shared" ca="1" si="80"/>
        <v>0.25</v>
      </c>
      <c r="P94" s="208">
        <f t="array" aca="1" ref="P94" ca="1">IF($C94="N","",SUM(IF((INDIRECT($C94&amp;"!$J$23:$J$200")=$D$5)*(INDIRECT($C94&amp;"!$I$23:$I$200")=$L$5)*(INDIRECT($C94&amp;"!$Q$23:$Q$200")&gt;=-0.25)*(INDIRECT($C94&amp;"!$Q$23:$Q$200")&lt;=0.25)*(INDIRECT($C94&amp;"!$Q$23:$Q$200")&lt;&gt;"")*((INDIRECT($C94&amp;"!$K$23:$K$200")-INDIRECT($C94&amp;"!$L$23:$L$200"))&lt;0),1,0)))</f>
        <v>3</v>
      </c>
      <c r="Q94" s="165">
        <f t="shared" ca="1" si="81"/>
        <v>0.375</v>
      </c>
      <c r="R94" s="128">
        <f ca="1">IF($C94="N","",L94+N94+P94)</f>
        <v>8</v>
      </c>
      <c r="S94" s="207">
        <f ca="1">IF($C94="N","",L94+E94)</f>
        <v>6</v>
      </c>
      <c r="T94" s="165">
        <f t="shared" ca="1" si="82"/>
        <v>0.5</v>
      </c>
      <c r="U94" s="208">
        <f ca="1">IF($C94="N","",N94+G94)</f>
        <v>3</v>
      </c>
      <c r="V94" s="165">
        <f t="shared" ca="1" si="83"/>
        <v>0.25</v>
      </c>
      <c r="W94" s="208">
        <f ca="1">IF($C94="N","",P94+I94)</f>
        <v>3</v>
      </c>
      <c r="X94" s="165">
        <f t="shared" ca="1" si="84"/>
        <v>0.25</v>
      </c>
      <c r="Y94" s="166">
        <f ca="1">IF($C94="N","",R94+K94)</f>
        <v>12</v>
      </c>
      <c r="Z94" s="91"/>
    </row>
    <row r="95" spans="2:26">
      <c r="B95" s="97"/>
      <c r="C95" s="23" t="str">
        <f>C94</f>
        <v>Kawasaki_Frontale</v>
      </c>
      <c r="D95" s="206">
        <v>1</v>
      </c>
      <c r="E95" s="207">
        <f t="array" aca="1" ref="E95" ca="1">IF($C95="N","",SUM(IF((INDIRECT($C95&amp;"!$J$23:$J$200")=$D$5)*(INDIRECT($C95&amp;"!$I$23:$I$200")=$E$5)*(INDIRECT($C95&amp;"!$Q$23:$Q$200")&gt;=0.5)*(INDIRECT($C95&amp;"!$Q$23:$Q$200")&lt;=2)*((INDIRECT($C95&amp;"!$K$23:$K$200")-INDIRECT($C95&amp;"!$L$23:$L$200"))&gt;-1),1,0)))</f>
        <v>0</v>
      </c>
      <c r="F95" s="165" t="str">
        <f t="shared" ca="1" si="76"/>
        <v>-</v>
      </c>
      <c r="G95" s="208">
        <f t="array" aca="1" ref="G95" ca="1">IF($C95="N","",SUM(IF((INDIRECT($C95&amp;"!$J$23:$J$200")=$D$5)*(INDIRECT($C95&amp;"!$I$23:$I$200")=$E$5)*(INDIRECT($C95&amp;"!$Q$23:$Q$200")&gt;=0.5)*(INDIRECT($C95&amp;"!$Q$23:$Q$200")&lt;=2)*((INDIRECT($C95&amp;"!$K$23:$K$200")-INDIRECT($C95&amp;"!$L$23:$L$200"))=-1),1,0)))</f>
        <v>0</v>
      </c>
      <c r="H95" s="165" t="str">
        <f t="shared" ca="1" si="77"/>
        <v>-</v>
      </c>
      <c r="I95" s="208">
        <f t="array" aca="1" ref="I95" ca="1">IF($C95="N","",SUM(IF((INDIRECT($C95&amp;"!$J$23:$J$200")=$D$5)*(INDIRECT($C95&amp;"!$I$23:$I$200")=$E$5)*(INDIRECT($C95&amp;"!$Q$23:$Q$200")&gt;=0.5)*(INDIRECT($C95&amp;"!$Q$23:$Q$200")&lt;=2)*((INDIRECT($C95&amp;"!$K$23:$K$200")-INDIRECT($C95&amp;"!$L$23:$L$200"))&lt;-1),1,0)))</f>
        <v>0</v>
      </c>
      <c r="J95" s="165" t="str">
        <f t="shared" ca="1" si="78"/>
        <v>-</v>
      </c>
      <c r="K95" s="128">
        <f ca="1">IF($C95="N","",E95+G95+I95)</f>
        <v>0</v>
      </c>
      <c r="L95" s="207">
        <f t="array" aca="1" ref="L95" ca="1">IF($C95="N","",SUM(IF((INDIRECT($C95&amp;"!$J$23:$J$200")=$D$5)*(INDIRECT($C95&amp;"!$I$23:$I$200")=$L$5)*(INDIRECT($C95&amp;"!$Q$23:$Q$200")&gt;=0.5)*(INDIRECT($C95&amp;"!$Q$23:$Q$200")&lt;=2)*((INDIRECT($C95&amp;"!$K$23:$K$200")-INDIRECT($C95&amp;"!$L$23:$L$200"))&gt;-1),1,0)))</f>
        <v>0</v>
      </c>
      <c r="M95" s="165" t="str">
        <f t="shared" ca="1" si="79"/>
        <v>-</v>
      </c>
      <c r="N95" s="208">
        <f t="array" aca="1" ref="N95" ca="1">IF($C95="N","",SUM(IF((INDIRECT($C95&amp;"!$J$23:$J$200")=$D$5)*(INDIRECT($C95&amp;"!$I$23:$I$200")=$L$5)*(INDIRECT($C95&amp;"!$Q$23:$Q$200")&gt;=0.5)*(INDIRECT($C95&amp;"!$Q$23:$Q$200")&lt;=2)*((INDIRECT($C95&amp;"!$K$23:$K$200")-INDIRECT($C95&amp;"!$L$23:$L$200"))=-1),1,0)))</f>
        <v>0</v>
      </c>
      <c r="O95" s="165" t="str">
        <f t="shared" ca="1" si="80"/>
        <v>-</v>
      </c>
      <c r="P95" s="208">
        <f t="array" aca="1" ref="P95" ca="1">IF($C95="N","",SUM(IF((INDIRECT($C95&amp;"!$J$23:$J$200")=$D$5)*(INDIRECT($C95&amp;"!$I$23:$I$200")=$L$5)*(INDIRECT($C95&amp;"!$Q$23:$Q$200")&gt;=0.5)*(INDIRECT($C95&amp;"!$Q$23:$Q$200")&lt;=2)*((INDIRECT($C95&amp;"!$K$23:$K$200")-INDIRECT($C95&amp;"!$L$23:$L$200"))&lt;-1),1,0)))</f>
        <v>0</v>
      </c>
      <c r="Q95" s="165" t="str">
        <f t="shared" ca="1" si="81"/>
        <v>-</v>
      </c>
      <c r="R95" s="128">
        <f ca="1">IF($C95="N","",L95+N95+P95)</f>
        <v>0</v>
      </c>
      <c r="S95" s="207">
        <f ca="1">IF($C95="N","",L95+E95)</f>
        <v>0</v>
      </c>
      <c r="T95" s="165" t="str">
        <f t="shared" ca="1" si="82"/>
        <v>-</v>
      </c>
      <c r="U95" s="208">
        <f ca="1">IF($C95="N","",N95+G95)</f>
        <v>0</v>
      </c>
      <c r="V95" s="165" t="str">
        <f t="shared" ca="1" si="83"/>
        <v>-</v>
      </c>
      <c r="W95" s="208">
        <f ca="1">IF($C95="N","",P95+I95)</f>
        <v>0</v>
      </c>
      <c r="X95" s="165" t="str">
        <f t="shared" ca="1" si="84"/>
        <v>-</v>
      </c>
      <c r="Y95" s="166">
        <f ca="1">IF($C95="N","",R95+K95)</f>
        <v>0</v>
      </c>
      <c r="Z95" s="91"/>
    </row>
    <row r="96" spans="2:26" ht="13.5" thickBot="1">
      <c r="B96" s="97"/>
      <c r="C96" s="23" t="str">
        <f>C95</f>
        <v>Kawasaki_Frontale</v>
      </c>
      <c r="D96" s="206">
        <v>2</v>
      </c>
      <c r="E96" s="209">
        <f t="array" aca="1" ref="E96" ca="1">IF($C96="N","",SUM(IF((INDIRECT($C96&amp;"!$J$23:$J$200")=$D$5)*(INDIRECT($C96&amp;"!$I$23:$I$200")=$E$5)*(INDIRECT($C96&amp;"!$Q$23:$Q$200")&gt;=2.25)*((INDIRECT($C96&amp;"!$K$23:$K$200")-INDIRECT($C96&amp;"!$L$23:$L$200"))&gt;-2),1,0)))</f>
        <v>0</v>
      </c>
      <c r="F96" s="169" t="str">
        <f t="shared" ca="1" si="76"/>
        <v>-</v>
      </c>
      <c r="G96" s="210">
        <f t="array" aca="1" ref="G96" ca="1">IF($C96="N","",SUM(IF((INDIRECT($C96&amp;"!$J$23:$J$200")=$D$5)*(INDIRECT($C96&amp;"!$I$23:$I$200")=$E$5)*(INDIRECT($C96&amp;"!$Q$23:$Q$200")&gt;=2.25)*((INDIRECT($C96&amp;"!$K$23:$K$200")-INDIRECT($C96&amp;"!$L$23:$L$200"))=-2),1,0)))</f>
        <v>0</v>
      </c>
      <c r="H96" s="169" t="str">
        <f t="shared" ca="1" si="77"/>
        <v>-</v>
      </c>
      <c r="I96" s="210">
        <f t="array" aca="1" ref="I96" ca="1">IF($C96="N","",SUM(IF((INDIRECT($C96&amp;"!$J$23:$J$200")=$D$5)*(INDIRECT($C96&amp;"!$I$23:$I$200")=$E$5)*(INDIRECT($C96&amp;"!$Q$23:$Q$200")&gt;=2.25)*((INDIRECT($C96&amp;"!$K$23:$K$200")-INDIRECT($C96&amp;"!$L$23:$L$200"))&lt;-2),1,0)))</f>
        <v>0</v>
      </c>
      <c r="J96" s="169" t="str">
        <f t="shared" ca="1" si="78"/>
        <v>-</v>
      </c>
      <c r="K96" s="211">
        <f ca="1">IF($C96="N","",E96+G96+I96)</f>
        <v>0</v>
      </c>
      <c r="L96" s="209">
        <f t="array" aca="1" ref="L96" ca="1">IF($C96="N","",SUM(IF((INDIRECT($C96&amp;"!$J$23:$J$200")=$D$5)*(INDIRECT($C96&amp;"!$I$23:$I$200")=$L$5)*(INDIRECT($C96&amp;"!$Q$23:$Q$200")&gt;=2.25)*((INDIRECT($C96&amp;"!$K$23:$K$200")-INDIRECT($C96&amp;"!$L$23:$L$200"))&gt;-2),1,0)))</f>
        <v>0</v>
      </c>
      <c r="M96" s="169" t="str">
        <f t="shared" ca="1" si="79"/>
        <v>-</v>
      </c>
      <c r="N96" s="210">
        <f t="array" aca="1" ref="N96" ca="1">IF($C96="N","",SUM(IF((INDIRECT($C96&amp;"!$J$23:$J$200")=$D$5)*(INDIRECT($C96&amp;"!$I$23:$I$200")=$L$5)*(INDIRECT($C96&amp;"!$Q$23:$Q$200")&gt;=2.25)*((INDIRECT($C96&amp;"!$K$23:$K$200")-INDIRECT($C96&amp;"!$L$23:$L$200"))=-2),1,0)))</f>
        <v>0</v>
      </c>
      <c r="O96" s="169" t="str">
        <f t="shared" ca="1" si="80"/>
        <v>-</v>
      </c>
      <c r="P96" s="210">
        <f t="array" aca="1" ref="P96" ca="1">IF($C96="N","",SUM(IF((INDIRECT($C96&amp;"!$J$23:$J$200")=$D$5)*(INDIRECT($C96&amp;"!$I$23:$I$200")=$L$5)*(INDIRECT($C96&amp;"!$Q$23:$Q$200")&gt;=2.25)*((INDIRECT($C96&amp;"!$K$23:$K$200")-INDIRECT($C96&amp;"!$L$23:$L$200"))&lt;-2),1,0)))</f>
        <v>0</v>
      </c>
      <c r="Q96" s="169" t="str">
        <f t="shared" ca="1" si="81"/>
        <v>-</v>
      </c>
      <c r="R96" s="211">
        <f ca="1">IF($C96="N","",L96+N96+P96)</f>
        <v>0</v>
      </c>
      <c r="S96" s="209">
        <f ca="1">IF($C96="N","",L96+E96)</f>
        <v>0</v>
      </c>
      <c r="T96" s="169" t="str">
        <f t="shared" ca="1" si="82"/>
        <v>-</v>
      </c>
      <c r="U96" s="210">
        <f ca="1">IF($C96="N","",N96+G96)</f>
        <v>0</v>
      </c>
      <c r="V96" s="169" t="str">
        <f t="shared" ca="1" si="83"/>
        <v>-</v>
      </c>
      <c r="W96" s="210">
        <f ca="1">IF($C96="N","",P96+I96)</f>
        <v>0</v>
      </c>
      <c r="X96" s="169" t="str">
        <f t="shared" ca="1" si="84"/>
        <v>-</v>
      </c>
      <c r="Y96" s="132">
        <f ca="1">IF($C96="N","",R96+K96)</f>
        <v>0</v>
      </c>
      <c r="Z96" s="91"/>
    </row>
    <row r="97" spans="2:26" ht="13.5" thickBot="1">
      <c r="B97" s="97" t="str">
        <f>D90</f>
        <v>Kawasaki_Frontale</v>
      </c>
      <c r="D97" s="212" t="s">
        <v>24</v>
      </c>
      <c r="E97" s="172">
        <f ca="1">SUM(E92:E96)</f>
        <v>8</v>
      </c>
      <c r="F97" s="173">
        <f t="shared" ca="1" si="76"/>
        <v>0.47058823529411764</v>
      </c>
      <c r="G97" s="174">
        <f ca="1">SUM(G92:G96)</f>
        <v>5</v>
      </c>
      <c r="H97" s="173">
        <f t="shared" ca="1" si="77"/>
        <v>0.29411764705882354</v>
      </c>
      <c r="I97" s="174">
        <f ca="1">SUM(I92:I96)</f>
        <v>4</v>
      </c>
      <c r="J97" s="173">
        <f t="shared" ca="1" si="78"/>
        <v>0.23529411764705882</v>
      </c>
      <c r="K97" s="176">
        <f ca="1">SUM(K92:K96)</f>
        <v>17</v>
      </c>
      <c r="L97" s="213">
        <f ca="1">SUM(L92:L96)</f>
        <v>7</v>
      </c>
      <c r="M97" s="173">
        <f t="shared" ca="1" si="79"/>
        <v>0.41176470588235292</v>
      </c>
      <c r="N97" s="174">
        <f ca="1">SUM(N92:N96)</f>
        <v>4</v>
      </c>
      <c r="O97" s="173">
        <f t="shared" ca="1" si="80"/>
        <v>0.23529411764705882</v>
      </c>
      <c r="P97" s="174">
        <f ca="1">SUM(P92:P96)</f>
        <v>6</v>
      </c>
      <c r="Q97" s="173">
        <f t="shared" ca="1" si="81"/>
        <v>0.35294117647058826</v>
      </c>
      <c r="R97" s="214">
        <f ca="1">SUM(R92:R96)</f>
        <v>17</v>
      </c>
      <c r="S97" s="172">
        <f ca="1">SUM(S92:S96)</f>
        <v>15</v>
      </c>
      <c r="T97" s="173">
        <f t="shared" ca="1" si="82"/>
        <v>0.44117647058823528</v>
      </c>
      <c r="U97" s="174">
        <f ca="1">SUM(U92:U96)</f>
        <v>9</v>
      </c>
      <c r="V97" s="173">
        <f t="shared" ca="1" si="83"/>
        <v>0.26470588235294118</v>
      </c>
      <c r="W97" s="174">
        <f ca="1">SUM(W92:W96)</f>
        <v>10</v>
      </c>
      <c r="X97" s="173">
        <f t="shared" ca="1" si="84"/>
        <v>0.29411764705882354</v>
      </c>
      <c r="Y97" s="176">
        <f ca="1">SUM(Y92:Y96)</f>
        <v>34</v>
      </c>
    </row>
    <row r="98" spans="2:26" ht="13.5" thickBot="1">
      <c r="B98" s="97"/>
    </row>
    <row r="99" spans="2:26">
      <c r="D99" s="85" t="str">
        <f>J1</f>
        <v>Cerezo_Osaka</v>
      </c>
      <c r="E99" s="142" t="s">
        <v>34</v>
      </c>
      <c r="F99" s="143"/>
      <c r="G99" s="144"/>
      <c r="H99" s="143"/>
      <c r="I99" s="145"/>
      <c r="J99" s="144"/>
      <c r="K99" s="146"/>
      <c r="L99" s="199" t="s">
        <v>35</v>
      </c>
      <c r="M99" s="143"/>
      <c r="N99" s="144"/>
      <c r="O99" s="143"/>
      <c r="P99" s="145"/>
      <c r="Q99" s="143"/>
      <c r="R99" s="144"/>
      <c r="S99" s="142" t="s">
        <v>36</v>
      </c>
      <c r="T99" s="143"/>
      <c r="U99" s="144"/>
      <c r="V99" s="143"/>
      <c r="W99" s="147"/>
      <c r="X99" s="148"/>
      <c r="Y99" s="149"/>
    </row>
    <row r="100" spans="2:26" ht="13.5" thickBot="1">
      <c r="D100" s="200" t="s">
        <v>28</v>
      </c>
      <c r="E100" s="150" t="s">
        <v>31</v>
      </c>
      <c r="F100" s="151"/>
      <c r="G100" s="201" t="s">
        <v>29</v>
      </c>
      <c r="H100" s="151"/>
      <c r="I100" s="201" t="s">
        <v>30</v>
      </c>
      <c r="J100" s="201"/>
      <c r="K100" s="202" t="s">
        <v>37</v>
      </c>
      <c r="L100" s="203" t="s">
        <v>31</v>
      </c>
      <c r="M100" s="151"/>
      <c r="N100" s="201" t="s">
        <v>29</v>
      </c>
      <c r="O100" s="151"/>
      <c r="P100" s="201" t="s">
        <v>30</v>
      </c>
      <c r="Q100" s="151"/>
      <c r="R100" s="202" t="s">
        <v>38</v>
      </c>
      <c r="S100" s="150" t="s">
        <v>31</v>
      </c>
      <c r="T100" s="151"/>
      <c r="U100" s="201" t="s">
        <v>29</v>
      </c>
      <c r="V100" s="204"/>
      <c r="W100" s="201" t="s">
        <v>30</v>
      </c>
      <c r="X100" s="151"/>
      <c r="Y100" s="202" t="s">
        <v>39</v>
      </c>
      <c r="Z100" s="91"/>
    </row>
    <row r="101" spans="2:26">
      <c r="B101" s="97"/>
      <c r="C101" s="23" t="str">
        <f>IF(D99=0,"N",D99)</f>
        <v>Cerezo_Osaka</v>
      </c>
      <c r="D101" s="205">
        <v>-2</v>
      </c>
      <c r="E101" s="159">
        <f t="array" aca="1" ref="E101" ca="1">IF($C101="N","",SUM(IF((INDIRECT($C101&amp;"!$J$23:$J$200")=$D$5)*(INDIRECT($C101&amp;"!$I$23:$I$200")=$E$5)*(INDIRECT($C101&amp;"!$Q$23:$Q$200")&lt;=-2.25)*((INDIRECT($C101&amp;"!$K$23:$K$200")-INDIRECT($C101&amp;"!$L$23:$L$200"))&gt;2),1,0)))</f>
        <v>0</v>
      </c>
      <c r="F101" s="162" t="str">
        <f t="shared" ref="F101:F106" ca="1" si="85">IF(E101="","",IF(E101=0,"-",E101/$K101))</f>
        <v>-</v>
      </c>
      <c r="G101" s="164">
        <f t="array" aca="1" ref="G101" ca="1">IF($C101="N","",SUM(IF((INDIRECT($C101&amp;"!$J$23:$J$200")=$D$5)*(INDIRECT($C101&amp;"!$I$23:$I$200")=$E$5)*(INDIRECT($C101&amp;"!$Q$23:$Q$200")&lt;=-2.25)*((INDIRECT($C101&amp;"!$K$23:$K$200")-INDIRECT($C101&amp;"!$L$23:$L$200"))=2),1,0)))</f>
        <v>0</v>
      </c>
      <c r="H101" s="162" t="str">
        <f t="shared" ref="H101:H106" ca="1" si="86">IF(G101="","",IF(G101=0,"-",G101/$K101))</f>
        <v>-</v>
      </c>
      <c r="I101" s="164">
        <f t="array" aca="1" ref="I101" ca="1">IF($C101="N","",SUM(IF((INDIRECT($C101&amp;"!$J$23:$J$200")=$D$5)*(INDIRECT($C101&amp;"!$I$23:$I$200")=$E$5)*(INDIRECT($C101&amp;"!$Q$23:$Q$200")&lt;=-2.25)*((INDIRECT($C101&amp;"!$L$23:$L$200")-INDIRECT($C101&amp;"!$K$23:$K$200"))&gt;-2),1,0)))</f>
        <v>0</v>
      </c>
      <c r="J101" s="162" t="str">
        <f t="shared" ref="J101:J106" ca="1" si="87">IF(I101="","",IF(I101=0,"-",I101/$K101))</f>
        <v>-</v>
      </c>
      <c r="K101" s="166">
        <f ca="1">IF($C101="N","",E101+G101+I101)</f>
        <v>0</v>
      </c>
      <c r="L101" s="159">
        <f t="array" aca="1" ref="L101" ca="1">IF($C101="N","",SUM(IF((INDIRECT($C101&amp;"!$J$23:$J$200")=$D$5)*(INDIRECT($C101&amp;"!$I$23:$I$200")=$L$5)*(INDIRECT($C101&amp;"!$Q$23:$Q$200")&lt;=-2.25)*((INDIRECT($C101&amp;"!$K$23:$K$200")-INDIRECT($C101&amp;"!$L$23:$L$200"))&gt;2),1,0)))</f>
        <v>0</v>
      </c>
      <c r="M101" s="162" t="str">
        <f t="shared" ref="M101:M106" ca="1" si="88">IF(L101="","",IF(L101=0,"-",L101/$R101))</f>
        <v>-</v>
      </c>
      <c r="N101" s="164">
        <f t="array" aca="1" ref="N101" ca="1">IF($C101="N","",SUM(IF((INDIRECT($C101&amp;"!$J$23:$J$200")=$D$5)*(INDIRECT($C101&amp;"!$I$23:$I$200")=$L$5)*(INDIRECT($C101&amp;"!$Q$23:$Q$200")&lt;=-2.25)*((INDIRECT($C101&amp;"!$K$23:$K$200")-INDIRECT($C101&amp;"!$L$23:$L$200"))=2),1,0)))</f>
        <v>0</v>
      </c>
      <c r="O101" s="162" t="str">
        <f t="shared" ref="O101:O106" ca="1" si="89">IF(N101="","",IF(N101=0,"-",N101/$R101))</f>
        <v>-</v>
      </c>
      <c r="P101" s="164">
        <f t="array" aca="1" ref="P101" ca="1">IF($C101="N","",SUM(IF((INDIRECT($C101&amp;"!$J$23:$J$200")=$D$5)*(INDIRECT($C101&amp;"!$I$23:$I$200")=$L$5)*(INDIRECT($C101&amp;"!$Q$23:$Q$200")&lt;=-2.25)*((INDIRECT($C101&amp;"!$L$23:$L$200")-INDIRECT($C101&amp;"!$K$23:$K$200"))&gt;-2),1,0)))</f>
        <v>0</v>
      </c>
      <c r="Q101" s="162" t="str">
        <f t="shared" ref="Q101:Q106" ca="1" si="90">IF(P101="","",IF(P101=0,"-",P101/$R101))</f>
        <v>-</v>
      </c>
      <c r="R101" s="166">
        <f ca="1">IF($C101="N","",L101+N101+P101)</f>
        <v>0</v>
      </c>
      <c r="S101" s="159">
        <f ca="1">IF($C101="N","",L101+E101)</f>
        <v>0</v>
      </c>
      <c r="T101" s="162" t="str">
        <f t="shared" ref="T101:T106" ca="1" si="91">IF(S101="","",IF(S101=0,"-",S101/$Y101))</f>
        <v>-</v>
      </c>
      <c r="U101" s="164">
        <f ca="1">IF($C101="N","",N101+G101)</f>
        <v>0</v>
      </c>
      <c r="V101" s="162" t="str">
        <f t="shared" ref="V101:V106" ca="1" si="92">IF(U101="","",IF(U101=0,"-",U101/$Y101))</f>
        <v>-</v>
      </c>
      <c r="W101" s="164">
        <f ca="1">IF($C101="N","",P101+I101)</f>
        <v>0</v>
      </c>
      <c r="X101" s="162" t="str">
        <f t="shared" ref="X101:X106" ca="1" si="93">IF(W101="","",IF(W101=0,"-",W101/$Y101))</f>
        <v>-</v>
      </c>
      <c r="Y101" s="166">
        <f ca="1">IF($C101="N","",R101+K101)</f>
        <v>0</v>
      </c>
      <c r="Z101" s="91"/>
    </row>
    <row r="102" spans="2:26">
      <c r="B102" s="97"/>
      <c r="C102" s="23" t="str">
        <f>C101</f>
        <v>Cerezo_Osaka</v>
      </c>
      <c r="D102" s="206">
        <v>-1</v>
      </c>
      <c r="E102" s="207">
        <f t="array" aca="1" ref="E102" ca="1">IF($C102="N","",SUM(IF((INDIRECT($C102&amp;"!$J$23:$J$200")=$D$5)*(INDIRECT($C102&amp;"!$I$23:$I$200")=$E$5)*(INDIRECT($C102&amp;"!$Q$23:$Q$200")&lt;=-0.5)*(INDIRECT($C102&amp;"!$Q$23:$Q$200")&gt;=-2)*((INDIRECT($C102&amp;"!$K$23:$K$200")-INDIRECT($C102&amp;"!$L$23:$L$200"))&gt;1),1,0)))</f>
        <v>4</v>
      </c>
      <c r="F102" s="165">
        <f t="shared" ca="1" si="85"/>
        <v>0.5714285714285714</v>
      </c>
      <c r="G102" s="208">
        <f t="array" aca="1" ref="G102" ca="1">IF($C102="N","",SUM(IF((INDIRECT($C102&amp;"!$J$23:$J$200")=$D$5)*(INDIRECT($C102&amp;"!$I$23:$I$200")=$E$5)*(INDIRECT($C102&amp;"!$Q$23:$Q$200")&lt;=-0.5)*(INDIRECT($C102&amp;"!$Q$23:$Q$200")&gt;=-2)*((INDIRECT($C102&amp;"!$K$23:$K$200")-INDIRECT($C102&amp;"!$L$23:$L$200"))=1),1,0)))</f>
        <v>1</v>
      </c>
      <c r="H102" s="165">
        <f t="shared" ca="1" si="86"/>
        <v>0.14285714285714285</v>
      </c>
      <c r="I102" s="208">
        <f t="array" aca="1" ref="I102" ca="1">IF($C102="N","",SUM(IF((INDIRECT($C102&amp;"!$J$23:$J$200")=$D$5)*(INDIRECT($C102&amp;"!$I$23:$I$200")=$E$5)*(INDIRECT($C102&amp;"!$Q$23:$Q$200")&lt;=-0.5)*(INDIRECT($C102&amp;"!$Q$23:$Q$200")&gt;=-2)*((INDIRECT($C102&amp;"!$L$23:$L$200")-INDIRECT($C102&amp;"!$K$23:$K$200"))&gt;-1),1,0)))</f>
        <v>2</v>
      </c>
      <c r="J102" s="165">
        <f t="shared" ca="1" si="87"/>
        <v>0.2857142857142857</v>
      </c>
      <c r="K102" s="128">
        <f ca="1">IF($C102="N","",E102+G102+I102)</f>
        <v>7</v>
      </c>
      <c r="L102" s="207">
        <f t="array" aca="1" ref="L102" ca="1">IF($C102="N","",SUM(IF((INDIRECT($C102&amp;"!$J$23:$J$200")=$D$5)*(INDIRECT($C102&amp;"!$I$23:$I$200")=$L$5)*(INDIRECT($C102&amp;"!$Q$23:$Q$200")&lt;=-0.5)*(INDIRECT($C102&amp;"!$Q$23:$Q$200")&gt;=-2)*((INDIRECT($C102&amp;"!$K$23:$K$200")-INDIRECT($C102&amp;"!$L$23:$L$200"))&gt;1),1,0)))</f>
        <v>1</v>
      </c>
      <c r="M102" s="165">
        <f t="shared" ca="1" si="88"/>
        <v>0.33333333333333331</v>
      </c>
      <c r="N102" s="208">
        <f t="array" aca="1" ref="N102" ca="1">IF($C102="N","",SUM(IF((INDIRECT($C102&amp;"!$J$23:$J$200")=$D$5)*(INDIRECT($C102&amp;"!$I$23:$I$200")=$L$5)*(INDIRECT($C102&amp;"!$Q$23:$Q$200")&lt;=-0.5)*(INDIRECT($C102&amp;"!$Q$23:$Q$200")&gt;=-2)*((INDIRECT($C102&amp;"!$K$23:$K$200")-INDIRECT($C102&amp;"!$L$23:$L$200"))=1),1,0)))</f>
        <v>0</v>
      </c>
      <c r="O102" s="165" t="str">
        <f t="shared" ca="1" si="89"/>
        <v>-</v>
      </c>
      <c r="P102" s="208">
        <f t="array" aca="1" ref="P102" ca="1">IF($C102="N","",SUM(IF((INDIRECT($C102&amp;"!$J$23:$J$200")=$D$5)*(INDIRECT($C102&amp;"!$I$23:$I$200")=$L$5)*(INDIRECT($C102&amp;"!$Q$23:$Q$200")&lt;=-0.5)*(INDIRECT($C102&amp;"!$Q$23:$Q$200")&gt;=-2)*((INDIRECT($C102&amp;"!$L$23:$L$200")-INDIRECT($C102&amp;"!$K$23:$K$200"))&gt;-1),1,0)))</f>
        <v>2</v>
      </c>
      <c r="Q102" s="165">
        <f t="shared" ca="1" si="90"/>
        <v>0.66666666666666663</v>
      </c>
      <c r="R102" s="128">
        <f ca="1">IF($C102="N","",L102+N102+P102)</f>
        <v>3</v>
      </c>
      <c r="S102" s="207">
        <f ca="1">IF($C102="N","",L102+E102)</f>
        <v>5</v>
      </c>
      <c r="T102" s="165">
        <f t="shared" ca="1" si="91"/>
        <v>0.5</v>
      </c>
      <c r="U102" s="208">
        <f ca="1">IF($C102="N","",N102+G102)</f>
        <v>1</v>
      </c>
      <c r="V102" s="165">
        <f t="shared" ca="1" si="92"/>
        <v>0.1</v>
      </c>
      <c r="W102" s="208">
        <f ca="1">IF($C102="N","",P102+I102)</f>
        <v>4</v>
      </c>
      <c r="X102" s="165">
        <f t="shared" ca="1" si="93"/>
        <v>0.4</v>
      </c>
      <c r="Y102" s="166">
        <f ca="1">IF($C102="N","",R102+K102)</f>
        <v>10</v>
      </c>
      <c r="Z102" s="91"/>
    </row>
    <row r="103" spans="2:26">
      <c r="B103" s="97"/>
      <c r="C103" s="23" t="str">
        <f>C102</f>
        <v>Cerezo_Osaka</v>
      </c>
      <c r="D103" s="206">
        <v>0</v>
      </c>
      <c r="E103" s="207">
        <f t="array" aca="1" ref="E103" ca="1">IF($C103="N","",SUM(IF((INDIRECT($C103&amp;"!$J$23:$J$200")=$D$5)*(INDIRECT($C103&amp;"!$I$23:$I$200")=$E$5)*(INDIRECT($C103&amp;"!$Q$23:$Q$200")&gt;=-0.25)*(INDIRECT($C103&amp;"!$Q$23:$Q$200")&lt;=0.25)*(INDIRECT($C103&amp;"!$Q$23:$Q$200")&lt;&gt;"")*((INDIRECT($C103&amp;"!$K$23:$K$200")-INDIRECT($C103&amp;"!$L$23:$L$200"))&gt;0),1,0)))</f>
        <v>7</v>
      </c>
      <c r="F103" s="165">
        <f t="shared" ca="1" si="85"/>
        <v>0.7</v>
      </c>
      <c r="G103" s="208">
        <f t="array" aca="1" ref="G103" ca="1">IF($C103="N","",SUM(IF((INDIRECT($C103&amp;"!$J$23:$J$200")=$D$5)*(INDIRECT($C103&amp;"!$I$23:$I$200")=$E$5)*(INDIRECT($C103&amp;"!$Q$23:$Q$200")&gt;=-0.25)*(INDIRECT($C103&amp;"!$Q$23:$Q$200")&lt;=0.25)*(INDIRECT($C103&amp;"!$Q$23:$Q$200")&lt;&gt;"")*((INDIRECT($C103&amp;"!$K$23:$K$200")-INDIRECT($C103&amp;"!$L$23:$L$200"))=0),1,0)))</f>
        <v>2</v>
      </c>
      <c r="H103" s="165">
        <f t="shared" ca="1" si="86"/>
        <v>0.2</v>
      </c>
      <c r="I103" s="208">
        <f t="array" aca="1" ref="I103" ca="1">IF($C103="N","",SUM(IF((INDIRECT($C103&amp;"!$J$23:$J$200")=$D$5)*(INDIRECT($C103&amp;"!$I$23:$I$200")=$E$5)*(INDIRECT($C103&amp;"!$Q$23:$Q$200")&gt;=-0.25)*(INDIRECT($C103&amp;"!$Q$23:$Q$200")&lt;=0.25)*(INDIRECT($C103&amp;"!$Q$23:$Q$200")&lt;&gt;"")*((INDIRECT($C103&amp;"!$K$23:$K$200")-INDIRECT($C103&amp;"!$L$23:$L$200"))&lt;0),1,0)))</f>
        <v>1</v>
      </c>
      <c r="J103" s="165">
        <f t="shared" ca="1" si="87"/>
        <v>0.1</v>
      </c>
      <c r="K103" s="128">
        <f ca="1">IF($C103="N","",E103+G103+I103)</f>
        <v>10</v>
      </c>
      <c r="L103" s="207">
        <f t="array" aca="1" ref="L103" ca="1">IF($C103="N","",SUM(IF((INDIRECT($C103&amp;"!$J$23:$J$200")=$D$5)*(INDIRECT($C103&amp;"!$I$23:$I$200")=$L$5)*(INDIRECT($C103&amp;"!$Q$23:$Q$200")&gt;=-0.25)*(INDIRECT($C103&amp;"!$Q$23:$Q$200")&lt;=0.25)*(INDIRECT($C103&amp;"!$Q$23:$Q$200")&lt;&gt;"")*((INDIRECT($C103&amp;"!$K$23:$K$200")-INDIRECT($C103&amp;"!$L$23:$L$200"))&gt;0),1,0)))</f>
        <v>5</v>
      </c>
      <c r="M103" s="165">
        <f t="shared" ca="1" si="88"/>
        <v>0.45454545454545453</v>
      </c>
      <c r="N103" s="208">
        <f t="array" aca="1" ref="N103" ca="1">IF($C103="N","",SUM(IF((INDIRECT($C103&amp;"!$J$23:$J$200")=$D$5)*(INDIRECT($C103&amp;"!$I$23:$I$200")=$L$5)*(INDIRECT($C103&amp;"!$Q$23:$Q$200")&gt;=-0.25)*(INDIRECT($C103&amp;"!$Q$23:$Q$200")&lt;=0.25)*(INDIRECT($C103&amp;"!$Q$23:$Q$200")&lt;&gt;"")*((INDIRECT($C103&amp;"!$K$23:$K$200")-INDIRECT($C103&amp;"!$L$23:$L$200"))=0),1,0)))</f>
        <v>3</v>
      </c>
      <c r="O103" s="165">
        <f t="shared" ca="1" si="89"/>
        <v>0.27272727272727271</v>
      </c>
      <c r="P103" s="208">
        <f t="array" aca="1" ref="P103" ca="1">IF($C103="N","",SUM(IF((INDIRECT($C103&amp;"!$J$23:$J$200")=$D$5)*(INDIRECT($C103&amp;"!$I$23:$I$200")=$L$5)*(INDIRECT($C103&amp;"!$Q$23:$Q$200")&gt;=-0.25)*(INDIRECT($C103&amp;"!$Q$23:$Q$200")&lt;=0.25)*(INDIRECT($C103&amp;"!$Q$23:$Q$200")&lt;&gt;"")*((INDIRECT($C103&amp;"!$K$23:$K$200")-INDIRECT($C103&amp;"!$L$23:$L$200"))&lt;0),1,0)))</f>
        <v>3</v>
      </c>
      <c r="Q103" s="165">
        <f t="shared" ca="1" si="90"/>
        <v>0.27272727272727271</v>
      </c>
      <c r="R103" s="128">
        <f ca="1">IF($C103="N","",L103+N103+P103)</f>
        <v>11</v>
      </c>
      <c r="S103" s="207">
        <f ca="1">IF($C103="N","",L103+E103)</f>
        <v>12</v>
      </c>
      <c r="T103" s="165">
        <f t="shared" ca="1" si="91"/>
        <v>0.5714285714285714</v>
      </c>
      <c r="U103" s="208">
        <f ca="1">IF($C103="N","",N103+G103)</f>
        <v>5</v>
      </c>
      <c r="V103" s="165">
        <f t="shared" ca="1" si="92"/>
        <v>0.23809523809523808</v>
      </c>
      <c r="W103" s="208">
        <f ca="1">IF($C103="N","",P103+I103)</f>
        <v>4</v>
      </c>
      <c r="X103" s="165">
        <f t="shared" ca="1" si="93"/>
        <v>0.19047619047619047</v>
      </c>
      <c r="Y103" s="166">
        <f ca="1">IF($C103="N","",R103+K103)</f>
        <v>21</v>
      </c>
      <c r="Z103" s="91"/>
    </row>
    <row r="104" spans="2:26">
      <c r="B104" s="97"/>
      <c r="C104" s="23" t="str">
        <f>C103</f>
        <v>Cerezo_Osaka</v>
      </c>
      <c r="D104" s="206">
        <v>1</v>
      </c>
      <c r="E104" s="207">
        <f t="array" aca="1" ref="E104" ca="1">IF($C104="N","",SUM(IF((INDIRECT($C104&amp;"!$J$23:$J$200")=$D$5)*(INDIRECT($C104&amp;"!$I$23:$I$200")=$E$5)*(INDIRECT($C104&amp;"!$Q$23:$Q$200")&gt;=0.5)*(INDIRECT($C104&amp;"!$Q$23:$Q$200")&lt;=2)*((INDIRECT($C104&amp;"!$K$23:$K$200")-INDIRECT($C104&amp;"!$L$23:$L$200"))&gt;-1),1,0)))</f>
        <v>0</v>
      </c>
      <c r="F104" s="165" t="str">
        <f t="shared" ca="1" si="85"/>
        <v>-</v>
      </c>
      <c r="G104" s="208">
        <f t="array" aca="1" ref="G104" ca="1">IF($C104="N","",SUM(IF((INDIRECT($C104&amp;"!$J$23:$J$200")=$D$5)*(INDIRECT($C104&amp;"!$I$23:$I$200")=$E$5)*(INDIRECT($C104&amp;"!$Q$23:$Q$200")&gt;=0.5)*(INDIRECT($C104&amp;"!$Q$23:$Q$200")&lt;=2)*((INDIRECT($C104&amp;"!$K$23:$K$200")-INDIRECT($C104&amp;"!$L$23:$L$200"))=-1),1,0)))</f>
        <v>0</v>
      </c>
      <c r="H104" s="165" t="str">
        <f t="shared" ca="1" si="86"/>
        <v>-</v>
      </c>
      <c r="I104" s="208">
        <f t="array" aca="1" ref="I104" ca="1">IF($C104="N","",SUM(IF((INDIRECT($C104&amp;"!$J$23:$J$200")=$D$5)*(INDIRECT($C104&amp;"!$I$23:$I$200")=$E$5)*(INDIRECT($C104&amp;"!$Q$23:$Q$200")&gt;=0.5)*(INDIRECT($C104&amp;"!$Q$23:$Q$200")&lt;=2)*((INDIRECT($C104&amp;"!$K$23:$K$200")-INDIRECT($C104&amp;"!$L$23:$L$200"))&lt;-1),1,0)))</f>
        <v>0</v>
      </c>
      <c r="J104" s="165" t="str">
        <f t="shared" ca="1" si="87"/>
        <v>-</v>
      </c>
      <c r="K104" s="128">
        <f ca="1">IF($C104="N","",E104+G104+I104)</f>
        <v>0</v>
      </c>
      <c r="L104" s="207">
        <f t="array" aca="1" ref="L104" ca="1">IF($C104="N","",SUM(IF((INDIRECT($C104&amp;"!$J$23:$J$200")=$D$5)*(INDIRECT($C104&amp;"!$I$23:$I$200")=$L$5)*(INDIRECT($C104&amp;"!$Q$23:$Q$200")&gt;=0.5)*(INDIRECT($C104&amp;"!$Q$23:$Q$200")&lt;=2)*((INDIRECT($C104&amp;"!$K$23:$K$200")-INDIRECT($C104&amp;"!$L$23:$L$200"))&gt;-1),1,0)))</f>
        <v>1</v>
      </c>
      <c r="M104" s="165">
        <f t="shared" ca="1" si="88"/>
        <v>0.33333333333333331</v>
      </c>
      <c r="N104" s="208">
        <f t="array" aca="1" ref="N104" ca="1">IF($C104="N","",SUM(IF((INDIRECT($C104&amp;"!$J$23:$J$200")=$D$5)*(INDIRECT($C104&amp;"!$I$23:$I$200")=$L$5)*(INDIRECT($C104&amp;"!$Q$23:$Q$200")&gt;=0.5)*(INDIRECT($C104&amp;"!$Q$23:$Q$200")&lt;=2)*((INDIRECT($C104&amp;"!$K$23:$K$200")-INDIRECT($C104&amp;"!$L$23:$L$200"))=-1),1,0)))</f>
        <v>0</v>
      </c>
      <c r="O104" s="165" t="str">
        <f t="shared" ca="1" si="89"/>
        <v>-</v>
      </c>
      <c r="P104" s="208">
        <f t="array" aca="1" ref="P104" ca="1">IF($C104="N","",SUM(IF((INDIRECT($C104&amp;"!$J$23:$J$200")=$D$5)*(INDIRECT($C104&amp;"!$I$23:$I$200")=$L$5)*(INDIRECT($C104&amp;"!$Q$23:$Q$200")&gt;=0.5)*(INDIRECT($C104&amp;"!$Q$23:$Q$200")&lt;=2)*((INDIRECT($C104&amp;"!$K$23:$K$200")-INDIRECT($C104&amp;"!$L$23:$L$200"))&lt;-1),1,0)))</f>
        <v>2</v>
      </c>
      <c r="Q104" s="165">
        <f t="shared" ca="1" si="90"/>
        <v>0.66666666666666663</v>
      </c>
      <c r="R104" s="128">
        <f ca="1">IF($C104="N","",L104+N104+P104)</f>
        <v>3</v>
      </c>
      <c r="S104" s="207">
        <f ca="1">IF($C104="N","",L104+E104)</f>
        <v>1</v>
      </c>
      <c r="T104" s="165">
        <f t="shared" ca="1" si="91"/>
        <v>0.33333333333333331</v>
      </c>
      <c r="U104" s="208">
        <f ca="1">IF($C104="N","",N104+G104)</f>
        <v>0</v>
      </c>
      <c r="V104" s="165" t="str">
        <f t="shared" ca="1" si="92"/>
        <v>-</v>
      </c>
      <c r="W104" s="208">
        <f ca="1">IF($C104="N","",P104+I104)</f>
        <v>2</v>
      </c>
      <c r="X104" s="165">
        <f t="shared" ca="1" si="93"/>
        <v>0.66666666666666663</v>
      </c>
      <c r="Y104" s="166">
        <f ca="1">IF($C104="N","",R104+K104)</f>
        <v>3</v>
      </c>
      <c r="Z104" s="91"/>
    </row>
    <row r="105" spans="2:26" ht="13.5" thickBot="1">
      <c r="B105" s="97"/>
      <c r="C105" s="23" t="str">
        <f>C104</f>
        <v>Cerezo_Osaka</v>
      </c>
      <c r="D105" s="206">
        <v>2</v>
      </c>
      <c r="E105" s="209">
        <f t="array" aca="1" ref="E105" ca="1">IF($C105="N","",SUM(IF((INDIRECT($C105&amp;"!$J$23:$J$200")=$D$5)*(INDIRECT($C105&amp;"!$I$23:$I$200")=$E$5)*(INDIRECT($C105&amp;"!$Q$23:$Q$200")&gt;=2.25)*((INDIRECT($C105&amp;"!$K$23:$K$200")-INDIRECT($C105&amp;"!$L$23:$L$200"))&gt;-2),1,0)))</f>
        <v>0</v>
      </c>
      <c r="F105" s="169" t="str">
        <f t="shared" ca="1" si="85"/>
        <v>-</v>
      </c>
      <c r="G105" s="210">
        <f t="array" aca="1" ref="G105" ca="1">IF($C105="N","",SUM(IF((INDIRECT($C105&amp;"!$J$23:$J$200")=$D$5)*(INDIRECT($C105&amp;"!$I$23:$I$200")=$E$5)*(INDIRECT($C105&amp;"!$Q$23:$Q$200")&gt;=2.25)*((INDIRECT($C105&amp;"!$K$23:$K$200")-INDIRECT($C105&amp;"!$L$23:$L$200"))=-2),1,0)))</f>
        <v>0</v>
      </c>
      <c r="H105" s="169" t="str">
        <f t="shared" ca="1" si="86"/>
        <v>-</v>
      </c>
      <c r="I105" s="210">
        <f t="array" aca="1" ref="I105" ca="1">IF($C105="N","",SUM(IF((INDIRECT($C105&amp;"!$J$23:$J$200")=$D$5)*(INDIRECT($C105&amp;"!$I$23:$I$200")=$E$5)*(INDIRECT($C105&amp;"!$Q$23:$Q$200")&gt;=2.25)*((INDIRECT($C105&amp;"!$K$23:$K$200")-INDIRECT($C105&amp;"!$L$23:$L$200"))&lt;-2),1,0)))</f>
        <v>0</v>
      </c>
      <c r="J105" s="169" t="str">
        <f t="shared" ca="1" si="87"/>
        <v>-</v>
      </c>
      <c r="K105" s="211">
        <f ca="1">IF($C105="N","",E105+G105+I105)</f>
        <v>0</v>
      </c>
      <c r="L105" s="209">
        <f t="array" aca="1" ref="L105" ca="1">IF($C105="N","",SUM(IF((INDIRECT($C105&amp;"!$J$23:$J$200")=$D$5)*(INDIRECT($C105&amp;"!$I$23:$I$200")=$L$5)*(INDIRECT($C105&amp;"!$Q$23:$Q$200")&gt;=2.25)*((INDIRECT($C105&amp;"!$K$23:$K$200")-INDIRECT($C105&amp;"!$L$23:$L$200"))&gt;-2),1,0)))</f>
        <v>0</v>
      </c>
      <c r="M105" s="169" t="str">
        <f t="shared" ca="1" si="88"/>
        <v>-</v>
      </c>
      <c r="N105" s="210">
        <f t="array" aca="1" ref="N105" ca="1">IF($C105="N","",SUM(IF((INDIRECT($C105&amp;"!$J$23:$J$200")=$D$5)*(INDIRECT($C105&amp;"!$I$23:$I$200")=$L$5)*(INDIRECT($C105&amp;"!$Q$23:$Q$200")&gt;=2.25)*((INDIRECT($C105&amp;"!$K$23:$K$200")-INDIRECT($C105&amp;"!$L$23:$L$200"))=-2),1,0)))</f>
        <v>0</v>
      </c>
      <c r="O105" s="169" t="str">
        <f t="shared" ca="1" si="89"/>
        <v>-</v>
      </c>
      <c r="P105" s="210">
        <f t="array" aca="1" ref="P105" ca="1">IF($C105="N","",SUM(IF((INDIRECT($C105&amp;"!$J$23:$J$200")=$D$5)*(INDIRECT($C105&amp;"!$I$23:$I$200")=$L$5)*(INDIRECT($C105&amp;"!$Q$23:$Q$200")&gt;=2.25)*((INDIRECT($C105&amp;"!$K$23:$K$200")-INDIRECT($C105&amp;"!$L$23:$L$200"))&lt;-2),1,0)))</f>
        <v>0</v>
      </c>
      <c r="Q105" s="169" t="str">
        <f t="shared" ca="1" si="90"/>
        <v>-</v>
      </c>
      <c r="R105" s="211">
        <f ca="1">IF($C105="N","",L105+N105+P105)</f>
        <v>0</v>
      </c>
      <c r="S105" s="209">
        <f ca="1">IF($C105="N","",L105+E105)</f>
        <v>0</v>
      </c>
      <c r="T105" s="169" t="str">
        <f t="shared" ca="1" si="91"/>
        <v>-</v>
      </c>
      <c r="U105" s="210">
        <f ca="1">IF($C105="N","",N105+G105)</f>
        <v>0</v>
      </c>
      <c r="V105" s="169" t="str">
        <f t="shared" ca="1" si="92"/>
        <v>-</v>
      </c>
      <c r="W105" s="210">
        <f ca="1">IF($C105="N","",P105+I105)</f>
        <v>0</v>
      </c>
      <c r="X105" s="169" t="str">
        <f t="shared" ca="1" si="93"/>
        <v>-</v>
      </c>
      <c r="Y105" s="132">
        <f ca="1">IF($C105="N","",R105+K105)</f>
        <v>0</v>
      </c>
      <c r="Z105" s="91"/>
    </row>
    <row r="106" spans="2:26" ht="13.5" thickBot="1">
      <c r="B106" s="97" t="str">
        <f>D99</f>
        <v>Cerezo_Osaka</v>
      </c>
      <c r="D106" s="212" t="s">
        <v>24</v>
      </c>
      <c r="E106" s="172">
        <f ca="1">SUM(E101:E105)</f>
        <v>11</v>
      </c>
      <c r="F106" s="173">
        <f t="shared" ca="1" si="85"/>
        <v>0.6470588235294118</v>
      </c>
      <c r="G106" s="174">
        <f ca="1">SUM(G101:G105)</f>
        <v>3</v>
      </c>
      <c r="H106" s="173">
        <f t="shared" ca="1" si="86"/>
        <v>0.17647058823529413</v>
      </c>
      <c r="I106" s="174">
        <f ca="1">SUM(I101:I105)</f>
        <v>3</v>
      </c>
      <c r="J106" s="173">
        <f t="shared" ca="1" si="87"/>
        <v>0.17647058823529413</v>
      </c>
      <c r="K106" s="176">
        <f ca="1">SUM(K101:K105)</f>
        <v>17</v>
      </c>
      <c r="L106" s="213">
        <f ca="1">SUM(L101:L105)</f>
        <v>7</v>
      </c>
      <c r="M106" s="173">
        <f t="shared" ca="1" si="88"/>
        <v>0.41176470588235292</v>
      </c>
      <c r="N106" s="174">
        <f ca="1">SUM(N101:N105)</f>
        <v>3</v>
      </c>
      <c r="O106" s="173">
        <f t="shared" ca="1" si="89"/>
        <v>0.17647058823529413</v>
      </c>
      <c r="P106" s="174">
        <f ca="1">SUM(P101:P105)</f>
        <v>7</v>
      </c>
      <c r="Q106" s="173">
        <f t="shared" ca="1" si="90"/>
        <v>0.41176470588235292</v>
      </c>
      <c r="R106" s="214">
        <f ca="1">SUM(R101:R105)</f>
        <v>17</v>
      </c>
      <c r="S106" s="172">
        <f ca="1">SUM(S101:S105)</f>
        <v>18</v>
      </c>
      <c r="T106" s="173">
        <f t="shared" ca="1" si="91"/>
        <v>0.52941176470588236</v>
      </c>
      <c r="U106" s="174">
        <f ca="1">SUM(U101:U105)</f>
        <v>6</v>
      </c>
      <c r="V106" s="173">
        <f t="shared" ca="1" si="92"/>
        <v>0.17647058823529413</v>
      </c>
      <c r="W106" s="174">
        <f ca="1">SUM(W101:W105)</f>
        <v>10</v>
      </c>
      <c r="X106" s="173">
        <f t="shared" ca="1" si="93"/>
        <v>0.29411764705882354</v>
      </c>
      <c r="Y106" s="176">
        <f ca="1">SUM(Y101:Y105)</f>
        <v>34</v>
      </c>
    </row>
    <row r="107" spans="2:26" ht="13.5" thickBot="1">
      <c r="B107" s="97"/>
    </row>
    <row r="108" spans="2:26">
      <c r="D108" s="85" t="str">
        <f>K1</f>
        <v>Vissel_Kobe</v>
      </c>
      <c r="E108" s="142" t="s">
        <v>34</v>
      </c>
      <c r="F108" s="143"/>
      <c r="G108" s="144"/>
      <c r="H108" s="143"/>
      <c r="I108" s="145"/>
      <c r="J108" s="144"/>
      <c r="K108" s="146"/>
      <c r="L108" s="199" t="s">
        <v>35</v>
      </c>
      <c r="M108" s="143"/>
      <c r="N108" s="144"/>
      <c r="O108" s="143"/>
      <c r="P108" s="145"/>
      <c r="Q108" s="143"/>
      <c r="R108" s="144"/>
      <c r="S108" s="142" t="s">
        <v>36</v>
      </c>
      <c r="T108" s="143"/>
      <c r="U108" s="144"/>
      <c r="V108" s="143"/>
      <c r="W108" s="147"/>
      <c r="X108" s="148"/>
      <c r="Y108" s="149"/>
    </row>
    <row r="109" spans="2:26" ht="13.5" thickBot="1">
      <c r="D109" s="200" t="s">
        <v>28</v>
      </c>
      <c r="E109" s="150" t="s">
        <v>31</v>
      </c>
      <c r="F109" s="151"/>
      <c r="G109" s="201" t="s">
        <v>29</v>
      </c>
      <c r="H109" s="151"/>
      <c r="I109" s="201" t="s">
        <v>30</v>
      </c>
      <c r="J109" s="201"/>
      <c r="K109" s="202" t="s">
        <v>37</v>
      </c>
      <c r="L109" s="203" t="s">
        <v>31</v>
      </c>
      <c r="M109" s="151"/>
      <c r="N109" s="201" t="s">
        <v>29</v>
      </c>
      <c r="O109" s="151"/>
      <c r="P109" s="201" t="s">
        <v>30</v>
      </c>
      <c r="Q109" s="151"/>
      <c r="R109" s="202" t="s">
        <v>38</v>
      </c>
      <c r="S109" s="150" t="s">
        <v>31</v>
      </c>
      <c r="T109" s="151"/>
      <c r="U109" s="201" t="s">
        <v>29</v>
      </c>
      <c r="V109" s="204"/>
      <c r="W109" s="201" t="s">
        <v>30</v>
      </c>
      <c r="X109" s="151"/>
      <c r="Y109" s="202" t="s">
        <v>39</v>
      </c>
      <c r="Z109" s="91"/>
    </row>
    <row r="110" spans="2:26">
      <c r="B110" s="97"/>
      <c r="C110" s="23" t="str">
        <f>IF(D108=0,"N",D108)</f>
        <v>Vissel_Kobe</v>
      </c>
      <c r="D110" s="205">
        <v>-2</v>
      </c>
      <c r="E110" s="159">
        <f t="array" aca="1" ref="E110" ca="1">IF($C110="N","",SUM(IF((INDIRECT($C110&amp;"!$J$23:$J$200")=$D$5)*(INDIRECT($C110&amp;"!$I$23:$I$200")=$E$5)*(INDIRECT($C110&amp;"!$Q$23:$Q$200")&lt;=-2.25)*((INDIRECT($C110&amp;"!$K$23:$K$200")-INDIRECT($C110&amp;"!$L$23:$L$200"))&gt;2),1,0)))</f>
        <v>0</v>
      </c>
      <c r="F110" s="162" t="str">
        <f t="shared" ref="F110:F115" ca="1" si="94">IF(E110="","",IF(E110=0,"-",E110/$K110))</f>
        <v>-</v>
      </c>
      <c r="G110" s="164">
        <f t="array" aca="1" ref="G110" ca="1">IF($C110="N","",SUM(IF((INDIRECT($C110&amp;"!$J$23:$J$200")=$D$5)*(INDIRECT($C110&amp;"!$I$23:$I$200")=$E$5)*(INDIRECT($C110&amp;"!$Q$23:$Q$200")&lt;=-2.25)*((INDIRECT($C110&amp;"!$K$23:$K$200")-INDIRECT($C110&amp;"!$L$23:$L$200"))=2),1,0)))</f>
        <v>0</v>
      </c>
      <c r="H110" s="162" t="str">
        <f t="shared" ref="H110:H115" ca="1" si="95">IF(G110="","",IF(G110=0,"-",G110/$K110))</f>
        <v>-</v>
      </c>
      <c r="I110" s="164">
        <f t="array" aca="1" ref="I110" ca="1">IF($C110="N","",SUM(IF((INDIRECT($C110&amp;"!$J$23:$J$200")=$D$5)*(INDIRECT($C110&amp;"!$I$23:$I$200")=$E$5)*(INDIRECT($C110&amp;"!$Q$23:$Q$200")&lt;=-2.25)*((INDIRECT($C110&amp;"!$L$23:$L$200")-INDIRECT($C110&amp;"!$K$23:$K$200"))&gt;-2),1,0)))</f>
        <v>0</v>
      </c>
      <c r="J110" s="162" t="str">
        <f t="shared" ref="J110:J115" ca="1" si="96">IF(I110="","",IF(I110=0,"-",I110/$K110))</f>
        <v>-</v>
      </c>
      <c r="K110" s="166">
        <f ca="1">IF($C110="N","",E110+G110+I110)</f>
        <v>0</v>
      </c>
      <c r="L110" s="159">
        <f t="array" aca="1" ref="L110" ca="1">IF($C110="N","",SUM(IF((INDIRECT($C110&amp;"!$J$23:$J$200")=$D$5)*(INDIRECT($C110&amp;"!$I$23:$I$200")=$L$5)*(INDIRECT($C110&amp;"!$Q$23:$Q$200")&lt;=-2.25)*((INDIRECT($C110&amp;"!$K$23:$K$200")-INDIRECT($C110&amp;"!$L$23:$L$200"))&gt;2),1,0)))</f>
        <v>0</v>
      </c>
      <c r="M110" s="162" t="str">
        <f t="shared" ref="M110:M115" ca="1" si="97">IF(L110="","",IF(L110=0,"-",L110/$R110))</f>
        <v>-</v>
      </c>
      <c r="N110" s="164">
        <f t="array" aca="1" ref="N110" ca="1">IF($C110="N","",SUM(IF((INDIRECT($C110&amp;"!$J$23:$J$200")=$D$5)*(INDIRECT($C110&amp;"!$I$23:$I$200")=$L$5)*(INDIRECT($C110&amp;"!$Q$23:$Q$200")&lt;=-2.25)*((INDIRECT($C110&amp;"!$K$23:$K$200")-INDIRECT($C110&amp;"!$L$23:$L$200"))=2),1,0)))</f>
        <v>0</v>
      </c>
      <c r="O110" s="162" t="str">
        <f t="shared" ref="O110:O115" ca="1" si="98">IF(N110="","",IF(N110=0,"-",N110/$R110))</f>
        <v>-</v>
      </c>
      <c r="P110" s="164">
        <f t="array" aca="1" ref="P110" ca="1">IF($C110="N","",SUM(IF((INDIRECT($C110&amp;"!$J$23:$J$200")=$D$5)*(INDIRECT($C110&amp;"!$I$23:$I$200")=$L$5)*(INDIRECT($C110&amp;"!$Q$23:$Q$200")&lt;=-2.25)*((INDIRECT($C110&amp;"!$L$23:$L$200")-INDIRECT($C110&amp;"!$K$23:$K$200"))&gt;-2),1,0)))</f>
        <v>0</v>
      </c>
      <c r="Q110" s="162" t="str">
        <f t="shared" ref="Q110:Q115" ca="1" si="99">IF(P110="","",IF(P110=0,"-",P110/$R110))</f>
        <v>-</v>
      </c>
      <c r="R110" s="166">
        <f ca="1">IF($C110="N","",L110+N110+P110)</f>
        <v>0</v>
      </c>
      <c r="S110" s="159">
        <f ca="1">IF($C110="N","",L110+E110)</f>
        <v>0</v>
      </c>
      <c r="T110" s="162" t="str">
        <f t="shared" ref="T110:T115" ca="1" si="100">IF(S110="","",IF(S110=0,"-",S110/$Y110))</f>
        <v>-</v>
      </c>
      <c r="U110" s="164">
        <f ca="1">IF($C110="N","",N110+G110)</f>
        <v>0</v>
      </c>
      <c r="V110" s="162" t="str">
        <f t="shared" ref="V110:V115" ca="1" si="101">IF(U110="","",IF(U110=0,"-",U110/$Y110))</f>
        <v>-</v>
      </c>
      <c r="W110" s="164">
        <f ca="1">IF($C110="N","",P110+I110)</f>
        <v>0</v>
      </c>
      <c r="X110" s="162" t="str">
        <f t="shared" ref="X110:X115" ca="1" si="102">IF(W110="","",IF(W110=0,"-",W110/$Y110))</f>
        <v>-</v>
      </c>
      <c r="Y110" s="166">
        <f ca="1">IF($C110="N","",R110+K110)</f>
        <v>0</v>
      </c>
      <c r="Z110" s="91"/>
    </row>
    <row r="111" spans="2:26">
      <c r="B111" s="97"/>
      <c r="C111" s="23" t="str">
        <f>C110</f>
        <v>Vissel_Kobe</v>
      </c>
      <c r="D111" s="206">
        <v>-1</v>
      </c>
      <c r="E111" s="207">
        <f t="array" aca="1" ref="E111" ca="1">IF($C111="N","",SUM(IF((INDIRECT($C111&amp;"!$J$23:$J$200")=$D$5)*(INDIRECT($C111&amp;"!$I$23:$I$200")=$E$5)*(INDIRECT($C111&amp;"!$Q$23:$Q$200")&lt;=-0.5)*(INDIRECT($C111&amp;"!$Q$23:$Q$200")&gt;=-2)*((INDIRECT($C111&amp;"!$K$23:$K$200")-INDIRECT($C111&amp;"!$L$23:$L$200"))&gt;1),1,0)))</f>
        <v>2</v>
      </c>
      <c r="F111" s="165">
        <f t="shared" ca="1" si="94"/>
        <v>0.33333333333333331</v>
      </c>
      <c r="G111" s="208">
        <f t="array" aca="1" ref="G111" ca="1">IF($C111="N","",SUM(IF((INDIRECT($C111&amp;"!$J$23:$J$200")=$D$5)*(INDIRECT($C111&amp;"!$I$23:$I$200")=$E$5)*(INDIRECT($C111&amp;"!$Q$23:$Q$200")&lt;=-0.5)*(INDIRECT($C111&amp;"!$Q$23:$Q$200")&gt;=-2)*((INDIRECT($C111&amp;"!$K$23:$K$200")-INDIRECT($C111&amp;"!$L$23:$L$200"))=1),1,0)))</f>
        <v>2</v>
      </c>
      <c r="H111" s="165">
        <f t="shared" ca="1" si="95"/>
        <v>0.33333333333333331</v>
      </c>
      <c r="I111" s="208">
        <f t="array" aca="1" ref="I111" ca="1">IF($C111="N","",SUM(IF((INDIRECT($C111&amp;"!$J$23:$J$200")=$D$5)*(INDIRECT($C111&amp;"!$I$23:$I$200")=$E$5)*(INDIRECT($C111&amp;"!$Q$23:$Q$200")&lt;=-0.5)*(INDIRECT($C111&amp;"!$Q$23:$Q$200")&gt;=-2)*((INDIRECT($C111&amp;"!$L$23:$L$200")-INDIRECT($C111&amp;"!$K$23:$K$200"))&gt;-1),1,0)))</f>
        <v>2</v>
      </c>
      <c r="J111" s="165">
        <f t="shared" ca="1" si="96"/>
        <v>0.33333333333333331</v>
      </c>
      <c r="K111" s="128">
        <f ca="1">IF($C111="N","",E111+G111+I111)</f>
        <v>6</v>
      </c>
      <c r="L111" s="207">
        <f t="array" aca="1" ref="L111" ca="1">IF($C111="N","",SUM(IF((INDIRECT($C111&amp;"!$J$23:$J$200")=$D$5)*(INDIRECT($C111&amp;"!$I$23:$I$200")=$L$5)*(INDIRECT($C111&amp;"!$Q$23:$Q$200")&lt;=-0.5)*(INDIRECT($C111&amp;"!$Q$23:$Q$200")&gt;=-2)*((INDIRECT($C111&amp;"!$K$23:$K$200")-INDIRECT($C111&amp;"!$L$23:$L$200"))&gt;1),1,0)))</f>
        <v>0</v>
      </c>
      <c r="M111" s="165" t="str">
        <f t="shared" ca="1" si="97"/>
        <v>-</v>
      </c>
      <c r="N111" s="208">
        <f t="array" aca="1" ref="N111" ca="1">IF($C111="N","",SUM(IF((INDIRECT($C111&amp;"!$J$23:$J$200")=$D$5)*(INDIRECT($C111&amp;"!$I$23:$I$200")=$L$5)*(INDIRECT($C111&amp;"!$Q$23:$Q$200")&lt;=-0.5)*(INDIRECT($C111&amp;"!$Q$23:$Q$200")&gt;=-2)*((INDIRECT($C111&amp;"!$K$23:$K$200")-INDIRECT($C111&amp;"!$L$23:$L$200"))=1),1,0)))</f>
        <v>0</v>
      </c>
      <c r="O111" s="165" t="str">
        <f t="shared" ca="1" si="98"/>
        <v>-</v>
      </c>
      <c r="P111" s="208">
        <f t="array" aca="1" ref="P111" ca="1">IF($C111="N","",SUM(IF((INDIRECT($C111&amp;"!$J$23:$J$200")=$D$5)*(INDIRECT($C111&amp;"!$I$23:$I$200")=$L$5)*(INDIRECT($C111&amp;"!$Q$23:$Q$200")&lt;=-0.5)*(INDIRECT($C111&amp;"!$Q$23:$Q$200")&gt;=-2)*((INDIRECT($C111&amp;"!$L$23:$L$200")-INDIRECT($C111&amp;"!$K$23:$K$200"))&gt;-1),1,0)))</f>
        <v>0</v>
      </c>
      <c r="Q111" s="165" t="str">
        <f t="shared" ca="1" si="99"/>
        <v>-</v>
      </c>
      <c r="R111" s="128">
        <f ca="1">IF($C111="N","",L111+N111+P111)</f>
        <v>0</v>
      </c>
      <c r="S111" s="207">
        <f ca="1">IF($C111="N","",L111+E111)</f>
        <v>2</v>
      </c>
      <c r="T111" s="165">
        <f t="shared" ca="1" si="100"/>
        <v>0.33333333333333331</v>
      </c>
      <c r="U111" s="208">
        <f ca="1">IF($C111="N","",N111+G111)</f>
        <v>2</v>
      </c>
      <c r="V111" s="165">
        <f t="shared" ca="1" si="101"/>
        <v>0.33333333333333331</v>
      </c>
      <c r="W111" s="208">
        <f ca="1">IF($C111="N","",P111+I111)</f>
        <v>2</v>
      </c>
      <c r="X111" s="165">
        <f t="shared" ca="1" si="102"/>
        <v>0.33333333333333331</v>
      </c>
      <c r="Y111" s="166">
        <f ca="1">IF($C111="N","",R111+K111)</f>
        <v>6</v>
      </c>
      <c r="Z111" s="91"/>
    </row>
    <row r="112" spans="2:26">
      <c r="B112" s="97"/>
      <c r="C112" s="23" t="str">
        <f>C111</f>
        <v>Vissel_Kobe</v>
      </c>
      <c r="D112" s="206">
        <v>0</v>
      </c>
      <c r="E112" s="207">
        <f t="array" aca="1" ref="E112" ca="1">IF($C112="N","",SUM(IF((INDIRECT($C112&amp;"!$J$23:$J$200")=$D$5)*(INDIRECT($C112&amp;"!$I$23:$I$200")=$E$5)*(INDIRECT($C112&amp;"!$Q$23:$Q$200")&gt;=-0.25)*(INDIRECT($C112&amp;"!$Q$23:$Q$200")&lt;=0.25)*(INDIRECT($C112&amp;"!$Q$23:$Q$200")&lt;&gt;"")*((INDIRECT($C112&amp;"!$K$23:$K$200")-INDIRECT($C112&amp;"!$L$23:$L$200"))&gt;0),1,0)))</f>
        <v>1</v>
      </c>
      <c r="F112" s="165">
        <f t="shared" ca="1" si="94"/>
        <v>0.125</v>
      </c>
      <c r="G112" s="208">
        <f t="array" aca="1" ref="G112" ca="1">IF($C112="N","",SUM(IF((INDIRECT($C112&amp;"!$J$23:$J$200")=$D$5)*(INDIRECT($C112&amp;"!$I$23:$I$200")=$E$5)*(INDIRECT($C112&amp;"!$Q$23:$Q$200")&gt;=-0.25)*(INDIRECT($C112&amp;"!$Q$23:$Q$200")&lt;=0.25)*(INDIRECT($C112&amp;"!$Q$23:$Q$200")&lt;&gt;"")*((INDIRECT($C112&amp;"!$K$23:$K$200")-INDIRECT($C112&amp;"!$L$23:$L$200"))=0),1,0)))</f>
        <v>2</v>
      </c>
      <c r="H112" s="165">
        <f t="shared" ca="1" si="95"/>
        <v>0.25</v>
      </c>
      <c r="I112" s="208">
        <f t="array" aca="1" ref="I112" ca="1">IF($C112="N","",SUM(IF((INDIRECT($C112&amp;"!$J$23:$J$200")=$D$5)*(INDIRECT($C112&amp;"!$I$23:$I$200")=$E$5)*(INDIRECT($C112&amp;"!$Q$23:$Q$200")&gt;=-0.25)*(INDIRECT($C112&amp;"!$Q$23:$Q$200")&lt;=0.25)*(INDIRECT($C112&amp;"!$Q$23:$Q$200")&lt;&gt;"")*((INDIRECT($C112&amp;"!$K$23:$K$200")-INDIRECT($C112&amp;"!$L$23:$L$200"))&lt;0),1,0)))</f>
        <v>5</v>
      </c>
      <c r="J112" s="165">
        <f t="shared" ca="1" si="96"/>
        <v>0.625</v>
      </c>
      <c r="K112" s="128">
        <f ca="1">IF($C112="N","",E112+G112+I112)</f>
        <v>8</v>
      </c>
      <c r="L112" s="207">
        <f t="array" aca="1" ref="L112" ca="1">IF($C112="N","",SUM(IF((INDIRECT($C112&amp;"!$J$23:$J$200")=$D$5)*(INDIRECT($C112&amp;"!$I$23:$I$200")=$L$5)*(INDIRECT($C112&amp;"!$Q$23:$Q$200")&gt;=-0.25)*(INDIRECT($C112&amp;"!$Q$23:$Q$200")&lt;=0.25)*(INDIRECT($C112&amp;"!$Q$23:$Q$200")&lt;&gt;"")*((INDIRECT($C112&amp;"!$K$23:$K$200")-INDIRECT($C112&amp;"!$L$23:$L$200"))&gt;0),1,0)))</f>
        <v>6</v>
      </c>
      <c r="M112" s="165">
        <f t="shared" ca="1" si="97"/>
        <v>0.54545454545454541</v>
      </c>
      <c r="N112" s="208">
        <f t="array" aca="1" ref="N112" ca="1">IF($C112="N","",SUM(IF((INDIRECT($C112&amp;"!$J$23:$J$200")=$D$5)*(INDIRECT($C112&amp;"!$I$23:$I$200")=$L$5)*(INDIRECT($C112&amp;"!$Q$23:$Q$200")&gt;=-0.25)*(INDIRECT($C112&amp;"!$Q$23:$Q$200")&lt;=0.25)*(INDIRECT($C112&amp;"!$Q$23:$Q$200")&lt;&gt;"")*((INDIRECT($C112&amp;"!$K$23:$K$200")-INDIRECT($C112&amp;"!$L$23:$L$200"))=0),1,0)))</f>
        <v>1</v>
      </c>
      <c r="O112" s="165">
        <f t="shared" ca="1" si="98"/>
        <v>9.0909090909090912E-2</v>
      </c>
      <c r="P112" s="208">
        <f t="array" aca="1" ref="P112" ca="1">IF($C112="N","",SUM(IF((INDIRECT($C112&amp;"!$J$23:$J$200")=$D$5)*(INDIRECT($C112&amp;"!$I$23:$I$200")=$L$5)*(INDIRECT($C112&amp;"!$Q$23:$Q$200")&gt;=-0.25)*(INDIRECT($C112&amp;"!$Q$23:$Q$200")&lt;=0.25)*(INDIRECT($C112&amp;"!$Q$23:$Q$200")&lt;&gt;"")*((INDIRECT($C112&amp;"!$K$23:$K$200")-INDIRECT($C112&amp;"!$L$23:$L$200"))&lt;0),1,0)))</f>
        <v>4</v>
      </c>
      <c r="Q112" s="165">
        <f t="shared" ca="1" si="99"/>
        <v>0.36363636363636365</v>
      </c>
      <c r="R112" s="128">
        <f ca="1">IF($C112="N","",L112+N112+P112)</f>
        <v>11</v>
      </c>
      <c r="S112" s="207">
        <f ca="1">IF($C112="N","",L112+E112)</f>
        <v>7</v>
      </c>
      <c r="T112" s="165">
        <f t="shared" ca="1" si="100"/>
        <v>0.36842105263157893</v>
      </c>
      <c r="U112" s="208">
        <f ca="1">IF($C112="N","",N112+G112)</f>
        <v>3</v>
      </c>
      <c r="V112" s="165">
        <f t="shared" ca="1" si="101"/>
        <v>0.15789473684210525</v>
      </c>
      <c r="W112" s="208">
        <f ca="1">IF($C112="N","",P112+I112)</f>
        <v>9</v>
      </c>
      <c r="X112" s="165">
        <f t="shared" ca="1" si="102"/>
        <v>0.47368421052631576</v>
      </c>
      <c r="Y112" s="166">
        <f ca="1">IF($C112="N","",R112+K112)</f>
        <v>19</v>
      </c>
      <c r="Z112" s="91"/>
    </row>
    <row r="113" spans="2:26">
      <c r="B113" s="97"/>
      <c r="C113" s="23" t="str">
        <f>C112</f>
        <v>Vissel_Kobe</v>
      </c>
      <c r="D113" s="206">
        <v>1</v>
      </c>
      <c r="E113" s="207">
        <f t="array" aca="1" ref="E113" ca="1">IF($C113="N","",SUM(IF((INDIRECT($C113&amp;"!$J$23:$J$200")=$D$5)*(INDIRECT($C113&amp;"!$I$23:$I$200")=$E$5)*(INDIRECT($C113&amp;"!$Q$23:$Q$200")&gt;=0.5)*(INDIRECT($C113&amp;"!$Q$23:$Q$200")&lt;=2)*((INDIRECT($C113&amp;"!$K$23:$K$200")-INDIRECT($C113&amp;"!$L$23:$L$200"))&gt;-1),1,0)))</f>
        <v>1</v>
      </c>
      <c r="F113" s="165">
        <f t="shared" ca="1" si="94"/>
        <v>0.33333333333333331</v>
      </c>
      <c r="G113" s="208">
        <f t="array" aca="1" ref="G113" ca="1">IF($C113="N","",SUM(IF((INDIRECT($C113&amp;"!$J$23:$J$200")=$D$5)*(INDIRECT($C113&amp;"!$I$23:$I$200")=$E$5)*(INDIRECT($C113&amp;"!$Q$23:$Q$200")&gt;=0.5)*(INDIRECT($C113&amp;"!$Q$23:$Q$200")&lt;=2)*((INDIRECT($C113&amp;"!$K$23:$K$200")-INDIRECT($C113&amp;"!$L$23:$L$200"))=-1),1,0)))</f>
        <v>1</v>
      </c>
      <c r="H113" s="165">
        <f t="shared" ca="1" si="95"/>
        <v>0.33333333333333331</v>
      </c>
      <c r="I113" s="208">
        <f t="array" aca="1" ref="I113" ca="1">IF($C113="N","",SUM(IF((INDIRECT($C113&amp;"!$J$23:$J$200")=$D$5)*(INDIRECT($C113&amp;"!$I$23:$I$200")=$E$5)*(INDIRECT($C113&amp;"!$Q$23:$Q$200")&gt;=0.5)*(INDIRECT($C113&amp;"!$Q$23:$Q$200")&lt;=2)*((INDIRECT($C113&amp;"!$K$23:$K$200")-INDIRECT($C113&amp;"!$L$23:$L$200"))&lt;-1),1,0)))</f>
        <v>1</v>
      </c>
      <c r="J113" s="165">
        <f t="shared" ca="1" si="96"/>
        <v>0.33333333333333331</v>
      </c>
      <c r="K113" s="128">
        <f ca="1">IF($C113="N","",E113+G113+I113)</f>
        <v>3</v>
      </c>
      <c r="L113" s="207">
        <f t="array" aca="1" ref="L113" ca="1">IF($C113="N","",SUM(IF((INDIRECT($C113&amp;"!$J$23:$J$200")=$D$5)*(INDIRECT($C113&amp;"!$I$23:$I$200")=$L$5)*(INDIRECT($C113&amp;"!$Q$23:$Q$200")&gt;=0.5)*(INDIRECT($C113&amp;"!$Q$23:$Q$200")&lt;=2)*((INDIRECT($C113&amp;"!$K$23:$K$200")-INDIRECT($C113&amp;"!$L$23:$L$200"))&gt;-1),1,0)))</f>
        <v>3</v>
      </c>
      <c r="M113" s="165">
        <f t="shared" ca="1" si="97"/>
        <v>0.5</v>
      </c>
      <c r="N113" s="208">
        <f t="array" aca="1" ref="N113" ca="1">IF($C113="N","",SUM(IF((INDIRECT($C113&amp;"!$J$23:$J$200")=$D$5)*(INDIRECT($C113&amp;"!$I$23:$I$200")=$L$5)*(INDIRECT($C113&amp;"!$Q$23:$Q$200")&gt;=0.5)*(INDIRECT($C113&amp;"!$Q$23:$Q$200")&lt;=2)*((INDIRECT($C113&amp;"!$K$23:$K$200")-INDIRECT($C113&amp;"!$L$23:$L$200"))=-1),1,0)))</f>
        <v>0</v>
      </c>
      <c r="O113" s="165" t="str">
        <f t="shared" ca="1" si="98"/>
        <v>-</v>
      </c>
      <c r="P113" s="208">
        <f t="array" aca="1" ref="P113" ca="1">IF($C113="N","",SUM(IF((INDIRECT($C113&amp;"!$J$23:$J$200")=$D$5)*(INDIRECT($C113&amp;"!$I$23:$I$200")=$L$5)*(INDIRECT($C113&amp;"!$Q$23:$Q$200")&gt;=0.5)*(INDIRECT($C113&amp;"!$Q$23:$Q$200")&lt;=2)*((INDIRECT($C113&amp;"!$K$23:$K$200")-INDIRECT($C113&amp;"!$L$23:$L$200"))&lt;-1),1,0)))</f>
        <v>3</v>
      </c>
      <c r="Q113" s="165">
        <f t="shared" ca="1" si="99"/>
        <v>0.5</v>
      </c>
      <c r="R113" s="128">
        <f ca="1">IF($C113="N","",L113+N113+P113)</f>
        <v>6</v>
      </c>
      <c r="S113" s="207">
        <f ca="1">IF($C113="N","",L113+E113)</f>
        <v>4</v>
      </c>
      <c r="T113" s="165">
        <f t="shared" ca="1" si="100"/>
        <v>0.44444444444444442</v>
      </c>
      <c r="U113" s="208">
        <f ca="1">IF($C113="N","",N113+G113)</f>
        <v>1</v>
      </c>
      <c r="V113" s="165">
        <f t="shared" ca="1" si="101"/>
        <v>0.1111111111111111</v>
      </c>
      <c r="W113" s="208">
        <f ca="1">IF($C113="N","",P113+I113)</f>
        <v>4</v>
      </c>
      <c r="X113" s="165">
        <f t="shared" ca="1" si="102"/>
        <v>0.44444444444444442</v>
      </c>
      <c r="Y113" s="166">
        <f ca="1">IF($C113="N","",R113+K113)</f>
        <v>9</v>
      </c>
      <c r="Z113" s="91"/>
    </row>
    <row r="114" spans="2:26" ht="13.5" thickBot="1">
      <c r="B114" s="97"/>
      <c r="C114" s="23" t="str">
        <f>C113</f>
        <v>Vissel_Kobe</v>
      </c>
      <c r="D114" s="206">
        <v>2</v>
      </c>
      <c r="E114" s="209">
        <f t="array" aca="1" ref="E114" ca="1">IF($C114="N","",SUM(IF((INDIRECT($C114&amp;"!$J$23:$J$200")=$D$5)*(INDIRECT($C114&amp;"!$I$23:$I$200")=$E$5)*(INDIRECT($C114&amp;"!$Q$23:$Q$200")&gt;=2.25)*((INDIRECT($C114&amp;"!$K$23:$K$200")-INDIRECT($C114&amp;"!$L$23:$L$200"))&gt;-2),1,0)))</f>
        <v>0</v>
      </c>
      <c r="F114" s="169" t="str">
        <f t="shared" ca="1" si="94"/>
        <v>-</v>
      </c>
      <c r="G114" s="210">
        <f t="array" aca="1" ref="G114" ca="1">IF($C114="N","",SUM(IF((INDIRECT($C114&amp;"!$J$23:$J$200")=$D$5)*(INDIRECT($C114&amp;"!$I$23:$I$200")=$E$5)*(INDIRECT($C114&amp;"!$Q$23:$Q$200")&gt;=2.25)*((INDIRECT($C114&amp;"!$K$23:$K$200")-INDIRECT($C114&amp;"!$L$23:$L$200"))=-2),1,0)))</f>
        <v>0</v>
      </c>
      <c r="H114" s="169" t="str">
        <f t="shared" ca="1" si="95"/>
        <v>-</v>
      </c>
      <c r="I114" s="210">
        <f t="array" aca="1" ref="I114" ca="1">IF($C114="N","",SUM(IF((INDIRECT($C114&amp;"!$J$23:$J$200")=$D$5)*(INDIRECT($C114&amp;"!$I$23:$I$200")=$E$5)*(INDIRECT($C114&amp;"!$Q$23:$Q$200")&gt;=2.25)*((INDIRECT($C114&amp;"!$K$23:$K$200")-INDIRECT($C114&amp;"!$L$23:$L$200"))&lt;-2),1,0)))</f>
        <v>0</v>
      </c>
      <c r="J114" s="169" t="str">
        <f t="shared" ca="1" si="96"/>
        <v>-</v>
      </c>
      <c r="K114" s="211">
        <f ca="1">IF($C114="N","",E114+G114+I114)</f>
        <v>0</v>
      </c>
      <c r="L114" s="209">
        <f t="array" aca="1" ref="L114" ca="1">IF($C114="N","",SUM(IF((INDIRECT($C114&amp;"!$J$23:$J$200")=$D$5)*(INDIRECT($C114&amp;"!$I$23:$I$200")=$L$5)*(INDIRECT($C114&amp;"!$Q$23:$Q$200")&gt;=2.25)*((INDIRECT($C114&amp;"!$K$23:$K$200")-INDIRECT($C114&amp;"!$L$23:$L$200"))&gt;-2),1,0)))</f>
        <v>0</v>
      </c>
      <c r="M114" s="169" t="str">
        <f t="shared" ca="1" si="97"/>
        <v>-</v>
      </c>
      <c r="N114" s="210">
        <f t="array" aca="1" ref="N114" ca="1">IF($C114="N","",SUM(IF((INDIRECT($C114&amp;"!$J$23:$J$200")=$D$5)*(INDIRECT($C114&amp;"!$I$23:$I$200")=$L$5)*(INDIRECT($C114&amp;"!$Q$23:$Q$200")&gt;=2.25)*((INDIRECT($C114&amp;"!$K$23:$K$200")-INDIRECT($C114&amp;"!$L$23:$L$200"))=-2),1,0)))</f>
        <v>0</v>
      </c>
      <c r="O114" s="169" t="str">
        <f t="shared" ca="1" si="98"/>
        <v>-</v>
      </c>
      <c r="P114" s="210">
        <f t="array" aca="1" ref="P114" ca="1">IF($C114="N","",SUM(IF((INDIRECT($C114&amp;"!$J$23:$J$200")=$D$5)*(INDIRECT($C114&amp;"!$I$23:$I$200")=$L$5)*(INDIRECT($C114&amp;"!$Q$23:$Q$200")&gt;=2.25)*((INDIRECT($C114&amp;"!$K$23:$K$200")-INDIRECT($C114&amp;"!$L$23:$L$200"))&lt;-2),1,0)))</f>
        <v>0</v>
      </c>
      <c r="Q114" s="169" t="str">
        <f t="shared" ca="1" si="99"/>
        <v>-</v>
      </c>
      <c r="R114" s="211">
        <f ca="1">IF($C114="N","",L114+N114+P114)</f>
        <v>0</v>
      </c>
      <c r="S114" s="209">
        <f ca="1">IF($C114="N","",L114+E114)</f>
        <v>0</v>
      </c>
      <c r="T114" s="169" t="str">
        <f t="shared" ca="1" si="100"/>
        <v>-</v>
      </c>
      <c r="U114" s="210">
        <f ca="1">IF($C114="N","",N114+G114)</f>
        <v>0</v>
      </c>
      <c r="V114" s="169" t="str">
        <f t="shared" ca="1" si="101"/>
        <v>-</v>
      </c>
      <c r="W114" s="210">
        <f ca="1">IF($C114="N","",P114+I114)</f>
        <v>0</v>
      </c>
      <c r="X114" s="169" t="str">
        <f t="shared" ca="1" si="102"/>
        <v>-</v>
      </c>
      <c r="Y114" s="132">
        <f ca="1">IF($C114="N","",R114+K114)</f>
        <v>0</v>
      </c>
      <c r="Z114" s="91"/>
    </row>
    <row r="115" spans="2:26" ht="13.5" thickBot="1">
      <c r="B115" s="97" t="str">
        <f>D108</f>
        <v>Vissel_Kobe</v>
      </c>
      <c r="D115" s="212" t="s">
        <v>24</v>
      </c>
      <c r="E115" s="172">
        <f ca="1">SUM(E110:E114)</f>
        <v>4</v>
      </c>
      <c r="F115" s="173">
        <f t="shared" ca="1" si="94"/>
        <v>0.23529411764705882</v>
      </c>
      <c r="G115" s="174">
        <f ca="1">SUM(G110:G114)</f>
        <v>5</v>
      </c>
      <c r="H115" s="173">
        <f t="shared" ca="1" si="95"/>
        <v>0.29411764705882354</v>
      </c>
      <c r="I115" s="174">
        <f ca="1">SUM(I110:I114)</f>
        <v>8</v>
      </c>
      <c r="J115" s="173">
        <f t="shared" ca="1" si="96"/>
        <v>0.47058823529411764</v>
      </c>
      <c r="K115" s="176">
        <f ca="1">SUM(K110:K114)</f>
        <v>17</v>
      </c>
      <c r="L115" s="213">
        <f ca="1">SUM(L110:L114)</f>
        <v>9</v>
      </c>
      <c r="M115" s="173">
        <f t="shared" ca="1" si="97"/>
        <v>0.52941176470588236</v>
      </c>
      <c r="N115" s="174">
        <f ca="1">SUM(N110:N114)</f>
        <v>1</v>
      </c>
      <c r="O115" s="173">
        <f t="shared" ca="1" si="98"/>
        <v>5.8823529411764705E-2</v>
      </c>
      <c r="P115" s="174">
        <f ca="1">SUM(P110:P114)</f>
        <v>7</v>
      </c>
      <c r="Q115" s="173">
        <f t="shared" ca="1" si="99"/>
        <v>0.41176470588235292</v>
      </c>
      <c r="R115" s="214">
        <f ca="1">SUM(R110:R114)</f>
        <v>17</v>
      </c>
      <c r="S115" s="172">
        <f ca="1">SUM(S110:S114)</f>
        <v>13</v>
      </c>
      <c r="T115" s="173">
        <f t="shared" ca="1" si="100"/>
        <v>0.38235294117647056</v>
      </c>
      <c r="U115" s="174">
        <f ca="1">SUM(U110:U114)</f>
        <v>6</v>
      </c>
      <c r="V115" s="173">
        <f t="shared" ca="1" si="101"/>
        <v>0.17647058823529413</v>
      </c>
      <c r="W115" s="174">
        <f ca="1">SUM(W110:W114)</f>
        <v>15</v>
      </c>
      <c r="X115" s="173">
        <f t="shared" ca="1" si="102"/>
        <v>0.44117647058823528</v>
      </c>
      <c r="Y115" s="176">
        <f ca="1">SUM(Y110:Y114)</f>
        <v>34</v>
      </c>
    </row>
    <row r="116" spans="2:26" ht="13.5" thickBot="1">
      <c r="B116" s="97"/>
    </row>
    <row r="117" spans="2:26">
      <c r="D117" s="85" t="str">
        <f>L1</f>
        <v>Omiya_Ardija</v>
      </c>
      <c r="E117" s="142" t="s">
        <v>34</v>
      </c>
      <c r="F117" s="143"/>
      <c r="G117" s="144"/>
      <c r="H117" s="143"/>
      <c r="I117" s="145"/>
      <c r="J117" s="144"/>
      <c r="K117" s="146"/>
      <c r="L117" s="199" t="s">
        <v>35</v>
      </c>
      <c r="M117" s="143"/>
      <c r="N117" s="144"/>
      <c r="O117" s="143"/>
      <c r="P117" s="145"/>
      <c r="Q117" s="143"/>
      <c r="R117" s="144"/>
      <c r="S117" s="142" t="s">
        <v>36</v>
      </c>
      <c r="T117" s="143"/>
      <c r="U117" s="144"/>
      <c r="V117" s="143"/>
      <c r="W117" s="147"/>
      <c r="X117" s="148"/>
      <c r="Y117" s="149"/>
    </row>
    <row r="118" spans="2:26" ht="13.5" thickBot="1">
      <c r="D118" s="200" t="s">
        <v>28</v>
      </c>
      <c r="E118" s="150" t="s">
        <v>31</v>
      </c>
      <c r="F118" s="151"/>
      <c r="G118" s="201" t="s">
        <v>29</v>
      </c>
      <c r="H118" s="151"/>
      <c r="I118" s="201" t="s">
        <v>30</v>
      </c>
      <c r="J118" s="201"/>
      <c r="K118" s="202" t="s">
        <v>37</v>
      </c>
      <c r="L118" s="203" t="s">
        <v>31</v>
      </c>
      <c r="M118" s="151"/>
      <c r="N118" s="201" t="s">
        <v>29</v>
      </c>
      <c r="O118" s="151"/>
      <c r="P118" s="201" t="s">
        <v>30</v>
      </c>
      <c r="Q118" s="151"/>
      <c r="R118" s="202" t="s">
        <v>38</v>
      </c>
      <c r="S118" s="150" t="s">
        <v>31</v>
      </c>
      <c r="T118" s="151"/>
      <c r="U118" s="201" t="s">
        <v>29</v>
      </c>
      <c r="V118" s="204"/>
      <c r="W118" s="201" t="s">
        <v>30</v>
      </c>
      <c r="X118" s="151"/>
      <c r="Y118" s="202" t="s">
        <v>39</v>
      </c>
      <c r="Z118" s="91"/>
    </row>
    <row r="119" spans="2:26">
      <c r="B119" s="97"/>
      <c r="C119" s="23" t="str">
        <f>IF(D117=0,"N",D117)</f>
        <v>Omiya_Ardija</v>
      </c>
      <c r="D119" s="205">
        <v>-2</v>
      </c>
      <c r="E119" s="159">
        <f t="array" aca="1" ref="E119" ca="1">IF($C119="N","",SUM(IF((INDIRECT($C119&amp;"!$J$23:$J$200")=$D$5)*(INDIRECT($C119&amp;"!$I$23:$I$200")=$E$5)*(INDIRECT($C119&amp;"!$Q$23:$Q$200")&lt;=-2.25)*((INDIRECT($C119&amp;"!$K$23:$K$200")-INDIRECT($C119&amp;"!$L$23:$L$200"))&gt;2),1,0)))</f>
        <v>0</v>
      </c>
      <c r="F119" s="162" t="str">
        <f t="shared" ref="F119:F124" ca="1" si="103">IF(E119="","",IF(E119=0,"-",E119/$K119))</f>
        <v>-</v>
      </c>
      <c r="G119" s="164">
        <f t="array" aca="1" ref="G119" ca="1">IF($C119="N","",SUM(IF((INDIRECT($C119&amp;"!$J$23:$J$200")=$D$5)*(INDIRECT($C119&amp;"!$I$23:$I$200")=$E$5)*(INDIRECT($C119&amp;"!$Q$23:$Q$200")&lt;=-2.25)*((INDIRECT($C119&amp;"!$K$23:$K$200")-INDIRECT($C119&amp;"!$L$23:$L$200"))=2),1,0)))</f>
        <v>0</v>
      </c>
      <c r="H119" s="162" t="str">
        <f t="shared" ref="H119:H124" ca="1" si="104">IF(G119="","",IF(G119=0,"-",G119/$K119))</f>
        <v>-</v>
      </c>
      <c r="I119" s="164">
        <f t="array" aca="1" ref="I119" ca="1">IF($C119="N","",SUM(IF((INDIRECT($C119&amp;"!$J$23:$J$200")=$D$5)*(INDIRECT($C119&amp;"!$I$23:$I$200")=$E$5)*(INDIRECT($C119&amp;"!$Q$23:$Q$200")&lt;=-2.25)*((INDIRECT($C119&amp;"!$L$23:$L$200")-INDIRECT($C119&amp;"!$K$23:$K$200"))&gt;-2),1,0)))</f>
        <v>0</v>
      </c>
      <c r="J119" s="162" t="str">
        <f t="shared" ref="J119:J124" ca="1" si="105">IF(I119="","",IF(I119=0,"-",I119/$K119))</f>
        <v>-</v>
      </c>
      <c r="K119" s="166">
        <f ca="1">IF($C119="N","",E119+G119+I119)</f>
        <v>0</v>
      </c>
      <c r="L119" s="159">
        <f t="array" aca="1" ref="L119" ca="1">IF($C119="N","",SUM(IF((INDIRECT($C119&amp;"!$J$23:$J$200")=$D$5)*(INDIRECT($C119&amp;"!$I$23:$I$200")=$L$5)*(INDIRECT($C119&amp;"!$Q$23:$Q$200")&lt;=-2.25)*((INDIRECT($C119&amp;"!$K$23:$K$200")-INDIRECT($C119&amp;"!$L$23:$L$200"))&gt;2),1,0)))</f>
        <v>0</v>
      </c>
      <c r="M119" s="162" t="str">
        <f t="shared" ref="M119:M124" ca="1" si="106">IF(L119="","",IF(L119=0,"-",L119/$R119))</f>
        <v>-</v>
      </c>
      <c r="N119" s="164">
        <f t="array" aca="1" ref="N119" ca="1">IF($C119="N","",SUM(IF((INDIRECT($C119&amp;"!$J$23:$J$200")=$D$5)*(INDIRECT($C119&amp;"!$I$23:$I$200")=$L$5)*(INDIRECT($C119&amp;"!$Q$23:$Q$200")&lt;=-2.25)*((INDIRECT($C119&amp;"!$K$23:$K$200")-INDIRECT($C119&amp;"!$L$23:$L$200"))=2),1,0)))</f>
        <v>0</v>
      </c>
      <c r="O119" s="162" t="str">
        <f t="shared" ref="O119:O124" ca="1" si="107">IF(N119="","",IF(N119=0,"-",N119/$R119))</f>
        <v>-</v>
      </c>
      <c r="P119" s="164">
        <f t="array" aca="1" ref="P119" ca="1">IF($C119="N","",SUM(IF((INDIRECT($C119&amp;"!$J$23:$J$200")=$D$5)*(INDIRECT($C119&amp;"!$I$23:$I$200")=$L$5)*(INDIRECT($C119&amp;"!$Q$23:$Q$200")&lt;=-2.25)*((INDIRECT($C119&amp;"!$L$23:$L$200")-INDIRECT($C119&amp;"!$K$23:$K$200"))&gt;-2),1,0)))</f>
        <v>0</v>
      </c>
      <c r="Q119" s="162" t="str">
        <f t="shared" ref="Q119:Q124" ca="1" si="108">IF(P119="","",IF(P119=0,"-",P119/$R119))</f>
        <v>-</v>
      </c>
      <c r="R119" s="166">
        <f ca="1">IF($C119="N","",L119+N119+P119)</f>
        <v>0</v>
      </c>
      <c r="S119" s="159">
        <f ca="1">IF($C119="N","",L119+E119)</f>
        <v>0</v>
      </c>
      <c r="T119" s="162" t="str">
        <f t="shared" ref="T119:T124" ca="1" si="109">IF(S119="","",IF(S119=0,"-",S119/$Y119))</f>
        <v>-</v>
      </c>
      <c r="U119" s="164">
        <f ca="1">IF($C119="N","",N119+G119)</f>
        <v>0</v>
      </c>
      <c r="V119" s="162" t="str">
        <f t="shared" ref="V119:V124" ca="1" si="110">IF(U119="","",IF(U119=0,"-",U119/$Y119))</f>
        <v>-</v>
      </c>
      <c r="W119" s="164">
        <f ca="1">IF($C119="N","",P119+I119)</f>
        <v>0</v>
      </c>
      <c r="X119" s="162" t="str">
        <f t="shared" ref="X119:X124" ca="1" si="111">IF(W119="","",IF(W119=0,"-",W119/$Y119))</f>
        <v>-</v>
      </c>
      <c r="Y119" s="166">
        <f ca="1">IF($C119="N","",R119+K119)</f>
        <v>0</v>
      </c>
      <c r="Z119" s="91"/>
    </row>
    <row r="120" spans="2:26">
      <c r="B120" s="97"/>
      <c r="C120" s="23" t="str">
        <f>C119</f>
        <v>Omiya_Ardija</v>
      </c>
      <c r="D120" s="206">
        <v>-1</v>
      </c>
      <c r="E120" s="207">
        <f t="array" aca="1" ref="E120" ca="1">IF($C120="N","",SUM(IF((INDIRECT($C120&amp;"!$J$23:$J$200")=$D$5)*(INDIRECT($C120&amp;"!$I$23:$I$200")=$E$5)*(INDIRECT($C120&amp;"!$Q$23:$Q$200")&lt;=-0.5)*(INDIRECT($C120&amp;"!$Q$23:$Q$200")&gt;=-2)*((INDIRECT($C120&amp;"!$K$23:$K$200")-INDIRECT($C120&amp;"!$L$23:$L$200"))&gt;1),1,0)))</f>
        <v>0</v>
      </c>
      <c r="F120" s="165" t="str">
        <f t="shared" ca="1" si="103"/>
        <v>-</v>
      </c>
      <c r="G120" s="208">
        <f t="array" aca="1" ref="G120" ca="1">IF($C120="N","",SUM(IF((INDIRECT($C120&amp;"!$J$23:$J$200")=$D$5)*(INDIRECT($C120&amp;"!$I$23:$I$200")=$E$5)*(INDIRECT($C120&amp;"!$Q$23:$Q$200")&lt;=-0.5)*(INDIRECT($C120&amp;"!$Q$23:$Q$200")&gt;=-2)*((INDIRECT($C120&amp;"!$K$23:$K$200")-INDIRECT($C120&amp;"!$L$23:$L$200"))=1),1,0)))</f>
        <v>0</v>
      </c>
      <c r="H120" s="165" t="str">
        <f t="shared" ca="1" si="104"/>
        <v>-</v>
      </c>
      <c r="I120" s="208">
        <f t="array" aca="1" ref="I120" ca="1">IF($C120="N","",SUM(IF((INDIRECT($C120&amp;"!$J$23:$J$200")=$D$5)*(INDIRECT($C120&amp;"!$I$23:$I$200")=$E$5)*(INDIRECT($C120&amp;"!$Q$23:$Q$200")&lt;=-0.5)*(INDIRECT($C120&amp;"!$Q$23:$Q$200")&gt;=-2)*((INDIRECT($C120&amp;"!$L$23:$L$200")-INDIRECT($C120&amp;"!$K$23:$K$200"))&gt;-1),1,0)))</f>
        <v>1</v>
      </c>
      <c r="J120" s="165">
        <f t="shared" ca="1" si="105"/>
        <v>1</v>
      </c>
      <c r="K120" s="128">
        <f ca="1">IF($C120="N","",E120+G120+I120)</f>
        <v>1</v>
      </c>
      <c r="L120" s="207">
        <f t="array" aca="1" ref="L120" ca="1">IF($C120="N","",SUM(IF((INDIRECT($C120&amp;"!$J$23:$J$200")=$D$5)*(INDIRECT($C120&amp;"!$I$23:$I$200")=$L$5)*(INDIRECT($C120&amp;"!$Q$23:$Q$200")&lt;=-0.5)*(INDIRECT($C120&amp;"!$Q$23:$Q$200")&gt;=-2)*((INDIRECT($C120&amp;"!$K$23:$K$200")-INDIRECT($C120&amp;"!$L$23:$L$200"))&gt;1),1,0)))</f>
        <v>0</v>
      </c>
      <c r="M120" s="165" t="str">
        <f t="shared" ca="1" si="106"/>
        <v>-</v>
      </c>
      <c r="N120" s="208">
        <f t="array" aca="1" ref="N120" ca="1">IF($C120="N","",SUM(IF((INDIRECT($C120&amp;"!$J$23:$J$200")=$D$5)*(INDIRECT($C120&amp;"!$I$23:$I$200")=$L$5)*(INDIRECT($C120&amp;"!$Q$23:$Q$200")&lt;=-0.5)*(INDIRECT($C120&amp;"!$Q$23:$Q$200")&gt;=-2)*((INDIRECT($C120&amp;"!$K$23:$K$200")-INDIRECT($C120&amp;"!$L$23:$L$200"))=1),1,0)))</f>
        <v>0</v>
      </c>
      <c r="O120" s="165" t="str">
        <f t="shared" ca="1" si="107"/>
        <v>-</v>
      </c>
      <c r="P120" s="208">
        <f t="array" aca="1" ref="P120" ca="1">IF($C120="N","",SUM(IF((INDIRECT($C120&amp;"!$J$23:$J$200")=$D$5)*(INDIRECT($C120&amp;"!$I$23:$I$200")=$L$5)*(INDIRECT($C120&amp;"!$Q$23:$Q$200")&lt;=-0.5)*(INDIRECT($C120&amp;"!$Q$23:$Q$200")&gt;=-2)*((INDIRECT($C120&amp;"!$L$23:$L$200")-INDIRECT($C120&amp;"!$K$23:$K$200"))&gt;-1),1,0)))</f>
        <v>0</v>
      </c>
      <c r="Q120" s="165" t="str">
        <f t="shared" ca="1" si="108"/>
        <v>-</v>
      </c>
      <c r="R120" s="128">
        <f ca="1">IF($C120="N","",L120+N120+P120)</f>
        <v>0</v>
      </c>
      <c r="S120" s="207">
        <f ca="1">IF($C120="N","",L120+E120)</f>
        <v>0</v>
      </c>
      <c r="T120" s="165" t="str">
        <f t="shared" ca="1" si="109"/>
        <v>-</v>
      </c>
      <c r="U120" s="208">
        <f ca="1">IF($C120="N","",N120+G120)</f>
        <v>0</v>
      </c>
      <c r="V120" s="165" t="str">
        <f t="shared" ca="1" si="110"/>
        <v>-</v>
      </c>
      <c r="W120" s="208">
        <f ca="1">IF($C120="N","",P120+I120)</f>
        <v>1</v>
      </c>
      <c r="X120" s="165">
        <f t="shared" ca="1" si="111"/>
        <v>1</v>
      </c>
      <c r="Y120" s="166">
        <f ca="1">IF($C120="N","",R120+K120)</f>
        <v>1</v>
      </c>
      <c r="Z120" s="91"/>
    </row>
    <row r="121" spans="2:26">
      <c r="B121" s="97"/>
      <c r="C121" s="23" t="str">
        <f>C120</f>
        <v>Omiya_Ardija</v>
      </c>
      <c r="D121" s="206">
        <v>0</v>
      </c>
      <c r="E121" s="207">
        <f t="array" aca="1" ref="E121" ca="1">IF($C121="N","",SUM(IF((INDIRECT($C121&amp;"!$J$23:$J$200")=$D$5)*(INDIRECT($C121&amp;"!$I$23:$I$200")=$E$5)*(INDIRECT($C121&amp;"!$Q$23:$Q$200")&gt;=-0.25)*(INDIRECT($C121&amp;"!$Q$23:$Q$200")&lt;=0.25)*(INDIRECT($C121&amp;"!$Q$23:$Q$200")&lt;&gt;"")*((INDIRECT($C121&amp;"!$K$23:$K$200")-INDIRECT($C121&amp;"!$L$23:$L$200"))&gt;0),1,0)))</f>
        <v>2</v>
      </c>
      <c r="F121" s="165">
        <f t="shared" ca="1" si="103"/>
        <v>0.2</v>
      </c>
      <c r="G121" s="208">
        <f t="array" aca="1" ref="G121" ca="1">IF($C121="N","",SUM(IF((INDIRECT($C121&amp;"!$J$23:$J$200")=$D$5)*(INDIRECT($C121&amp;"!$I$23:$I$200")=$E$5)*(INDIRECT($C121&amp;"!$Q$23:$Q$200")&gt;=-0.25)*(INDIRECT($C121&amp;"!$Q$23:$Q$200")&lt;=0.25)*(INDIRECT($C121&amp;"!$Q$23:$Q$200")&lt;&gt;"")*((INDIRECT($C121&amp;"!$K$23:$K$200")-INDIRECT($C121&amp;"!$L$23:$L$200"))=0),1,0)))</f>
        <v>6</v>
      </c>
      <c r="H121" s="165">
        <f t="shared" ca="1" si="104"/>
        <v>0.6</v>
      </c>
      <c r="I121" s="208">
        <f t="array" aca="1" ref="I121" ca="1">IF($C121="N","",SUM(IF((INDIRECT($C121&amp;"!$J$23:$J$200")=$D$5)*(INDIRECT($C121&amp;"!$I$23:$I$200")=$E$5)*(INDIRECT($C121&amp;"!$Q$23:$Q$200")&gt;=-0.25)*(INDIRECT($C121&amp;"!$Q$23:$Q$200")&lt;=0.25)*(INDIRECT($C121&amp;"!$Q$23:$Q$200")&lt;&gt;"")*((INDIRECT($C121&amp;"!$K$23:$K$200")-INDIRECT($C121&amp;"!$L$23:$L$200"))&lt;0),1,0)))</f>
        <v>2</v>
      </c>
      <c r="J121" s="165">
        <f t="shared" ca="1" si="105"/>
        <v>0.2</v>
      </c>
      <c r="K121" s="128">
        <f ca="1">IF($C121="N","",E121+G121+I121)</f>
        <v>10</v>
      </c>
      <c r="L121" s="207">
        <f t="array" aca="1" ref="L121" ca="1">IF($C121="N","",SUM(IF((INDIRECT($C121&amp;"!$J$23:$J$200")=$D$5)*(INDIRECT($C121&amp;"!$I$23:$I$200")=$L$5)*(INDIRECT($C121&amp;"!$Q$23:$Q$200")&gt;=-0.25)*(INDIRECT($C121&amp;"!$Q$23:$Q$200")&lt;=0.25)*(INDIRECT($C121&amp;"!$Q$23:$Q$200")&lt;&gt;"")*((INDIRECT($C121&amp;"!$K$23:$K$200")-INDIRECT($C121&amp;"!$L$23:$L$200"))&gt;0),1,0)))</f>
        <v>1</v>
      </c>
      <c r="M121" s="165">
        <f t="shared" ca="1" si="106"/>
        <v>0.14285714285714285</v>
      </c>
      <c r="N121" s="208">
        <f t="array" aca="1" ref="N121" ca="1">IF($C121="N","",SUM(IF((INDIRECT($C121&amp;"!$J$23:$J$200")=$D$5)*(INDIRECT($C121&amp;"!$I$23:$I$200")=$L$5)*(INDIRECT($C121&amp;"!$Q$23:$Q$200")&gt;=-0.25)*(INDIRECT($C121&amp;"!$Q$23:$Q$200")&lt;=0.25)*(INDIRECT($C121&amp;"!$Q$23:$Q$200")&lt;&gt;"")*((INDIRECT($C121&amp;"!$K$23:$K$200")-INDIRECT($C121&amp;"!$L$23:$L$200"))=0),1,0)))</f>
        <v>2</v>
      </c>
      <c r="O121" s="165">
        <f t="shared" ca="1" si="107"/>
        <v>0.2857142857142857</v>
      </c>
      <c r="P121" s="208">
        <f t="array" aca="1" ref="P121" ca="1">IF($C121="N","",SUM(IF((INDIRECT($C121&amp;"!$J$23:$J$200")=$D$5)*(INDIRECT($C121&amp;"!$I$23:$I$200")=$L$5)*(INDIRECT($C121&amp;"!$Q$23:$Q$200")&gt;=-0.25)*(INDIRECT($C121&amp;"!$Q$23:$Q$200")&lt;=0.25)*(INDIRECT($C121&amp;"!$Q$23:$Q$200")&lt;&gt;"")*((INDIRECT($C121&amp;"!$K$23:$K$200")-INDIRECT($C121&amp;"!$L$23:$L$200"))&lt;0),1,0)))</f>
        <v>4</v>
      </c>
      <c r="Q121" s="165">
        <f t="shared" ca="1" si="108"/>
        <v>0.5714285714285714</v>
      </c>
      <c r="R121" s="128">
        <f ca="1">IF($C121="N","",L121+N121+P121)</f>
        <v>7</v>
      </c>
      <c r="S121" s="207">
        <f ca="1">IF($C121="N","",L121+E121)</f>
        <v>3</v>
      </c>
      <c r="T121" s="165">
        <f t="shared" ca="1" si="109"/>
        <v>0.17647058823529413</v>
      </c>
      <c r="U121" s="208">
        <f ca="1">IF($C121="N","",N121+G121)</f>
        <v>8</v>
      </c>
      <c r="V121" s="165">
        <f t="shared" ca="1" si="110"/>
        <v>0.47058823529411764</v>
      </c>
      <c r="W121" s="208">
        <f ca="1">IF($C121="N","",P121+I121)</f>
        <v>6</v>
      </c>
      <c r="X121" s="165">
        <f t="shared" ca="1" si="111"/>
        <v>0.35294117647058826</v>
      </c>
      <c r="Y121" s="166">
        <f ca="1">IF($C121="N","",R121+K121)</f>
        <v>17</v>
      </c>
      <c r="Z121" s="91"/>
    </row>
    <row r="122" spans="2:26">
      <c r="B122" s="97"/>
      <c r="C122" s="23" t="str">
        <f>C121</f>
        <v>Omiya_Ardija</v>
      </c>
      <c r="D122" s="206">
        <v>1</v>
      </c>
      <c r="E122" s="207">
        <f t="array" aca="1" ref="E122" ca="1">IF($C122="N","",SUM(IF((INDIRECT($C122&amp;"!$J$23:$J$200")=$D$5)*(INDIRECT($C122&amp;"!$I$23:$I$200")=$E$5)*(INDIRECT($C122&amp;"!$Q$23:$Q$200")&gt;=0.5)*(INDIRECT($C122&amp;"!$Q$23:$Q$200")&lt;=2)*((INDIRECT($C122&amp;"!$K$23:$K$200")-INDIRECT($C122&amp;"!$L$23:$L$200"))&gt;-1),1,0)))</f>
        <v>2</v>
      </c>
      <c r="F122" s="165">
        <f t="shared" ca="1" si="103"/>
        <v>0.33333333333333331</v>
      </c>
      <c r="G122" s="208">
        <f t="array" aca="1" ref="G122" ca="1">IF($C122="N","",SUM(IF((INDIRECT($C122&amp;"!$J$23:$J$200")=$D$5)*(INDIRECT($C122&amp;"!$I$23:$I$200")=$E$5)*(INDIRECT($C122&amp;"!$Q$23:$Q$200")&gt;=0.5)*(INDIRECT($C122&amp;"!$Q$23:$Q$200")&lt;=2)*((INDIRECT($C122&amp;"!$K$23:$K$200")-INDIRECT($C122&amp;"!$L$23:$L$200"))=-1),1,0)))</f>
        <v>3</v>
      </c>
      <c r="H122" s="165">
        <f t="shared" ca="1" si="104"/>
        <v>0.5</v>
      </c>
      <c r="I122" s="208">
        <f t="array" aca="1" ref="I122" ca="1">IF($C122="N","",SUM(IF((INDIRECT($C122&amp;"!$J$23:$J$200")=$D$5)*(INDIRECT($C122&amp;"!$I$23:$I$200")=$E$5)*(INDIRECT($C122&amp;"!$Q$23:$Q$200")&gt;=0.5)*(INDIRECT($C122&amp;"!$Q$23:$Q$200")&lt;=2)*((INDIRECT($C122&amp;"!$K$23:$K$200")-INDIRECT($C122&amp;"!$L$23:$L$200"))&lt;-1),1,0)))</f>
        <v>1</v>
      </c>
      <c r="J122" s="165">
        <f t="shared" ca="1" si="105"/>
        <v>0.16666666666666666</v>
      </c>
      <c r="K122" s="128">
        <f ca="1">IF($C122="N","",E122+G122+I122)</f>
        <v>6</v>
      </c>
      <c r="L122" s="207">
        <f t="array" aca="1" ref="L122" ca="1">IF($C122="N","",SUM(IF((INDIRECT($C122&amp;"!$J$23:$J$200")=$D$5)*(INDIRECT($C122&amp;"!$I$23:$I$200")=$L$5)*(INDIRECT($C122&amp;"!$Q$23:$Q$200")&gt;=0.5)*(INDIRECT($C122&amp;"!$Q$23:$Q$200")&lt;=2)*((INDIRECT($C122&amp;"!$K$23:$K$200")-INDIRECT($C122&amp;"!$L$23:$L$200"))&gt;-1),1,0)))</f>
        <v>2</v>
      </c>
      <c r="M122" s="165">
        <f t="shared" ca="1" si="106"/>
        <v>0.2</v>
      </c>
      <c r="N122" s="208">
        <f t="array" aca="1" ref="N122" ca="1">IF($C122="N","",SUM(IF((INDIRECT($C122&amp;"!$J$23:$J$200")=$D$5)*(INDIRECT($C122&amp;"!$I$23:$I$200")=$L$5)*(INDIRECT($C122&amp;"!$Q$23:$Q$200")&gt;=0.5)*(INDIRECT($C122&amp;"!$Q$23:$Q$200")&lt;=2)*((INDIRECT($C122&amp;"!$K$23:$K$200")-INDIRECT($C122&amp;"!$L$23:$L$200"))=-1),1,0)))</f>
        <v>3</v>
      </c>
      <c r="O122" s="165">
        <f t="shared" ca="1" si="107"/>
        <v>0.3</v>
      </c>
      <c r="P122" s="208">
        <f t="array" aca="1" ref="P122" ca="1">IF($C122="N","",SUM(IF((INDIRECT($C122&amp;"!$J$23:$J$200")=$D$5)*(INDIRECT($C122&amp;"!$I$23:$I$200")=$L$5)*(INDIRECT($C122&amp;"!$Q$23:$Q$200")&gt;=0.5)*(INDIRECT($C122&amp;"!$Q$23:$Q$200")&lt;=2)*((INDIRECT($C122&amp;"!$K$23:$K$200")-INDIRECT($C122&amp;"!$L$23:$L$200"))&lt;-1),1,0)))</f>
        <v>5</v>
      </c>
      <c r="Q122" s="165">
        <f t="shared" ca="1" si="108"/>
        <v>0.5</v>
      </c>
      <c r="R122" s="128">
        <f ca="1">IF($C122="N","",L122+N122+P122)</f>
        <v>10</v>
      </c>
      <c r="S122" s="207">
        <f ca="1">IF($C122="N","",L122+E122)</f>
        <v>4</v>
      </c>
      <c r="T122" s="165">
        <f t="shared" ca="1" si="109"/>
        <v>0.25</v>
      </c>
      <c r="U122" s="208">
        <f ca="1">IF($C122="N","",N122+G122)</f>
        <v>6</v>
      </c>
      <c r="V122" s="165">
        <f t="shared" ca="1" si="110"/>
        <v>0.375</v>
      </c>
      <c r="W122" s="208">
        <f ca="1">IF($C122="N","",P122+I122)</f>
        <v>6</v>
      </c>
      <c r="X122" s="165">
        <f t="shared" ca="1" si="111"/>
        <v>0.375</v>
      </c>
      <c r="Y122" s="166">
        <f ca="1">IF($C122="N","",R122+K122)</f>
        <v>16</v>
      </c>
      <c r="Z122" s="91"/>
    </row>
    <row r="123" spans="2:26" ht="13.5" thickBot="1">
      <c r="B123" s="97"/>
      <c r="C123" s="23" t="str">
        <f>C122</f>
        <v>Omiya_Ardija</v>
      </c>
      <c r="D123" s="206">
        <v>2</v>
      </c>
      <c r="E123" s="209">
        <f t="array" aca="1" ref="E123" ca="1">IF($C123="N","",SUM(IF((INDIRECT($C123&amp;"!$J$23:$J$200")=$D$5)*(INDIRECT($C123&amp;"!$I$23:$I$200")=$E$5)*(INDIRECT($C123&amp;"!$Q$23:$Q$200")&gt;=2.25)*((INDIRECT($C123&amp;"!$K$23:$K$200")-INDIRECT($C123&amp;"!$L$23:$L$200"))&gt;-2),1,0)))</f>
        <v>0</v>
      </c>
      <c r="F123" s="169" t="str">
        <f t="shared" ca="1" si="103"/>
        <v>-</v>
      </c>
      <c r="G123" s="210">
        <f t="array" aca="1" ref="G123" ca="1">IF($C123="N","",SUM(IF((INDIRECT($C123&amp;"!$J$23:$J$200")=$D$5)*(INDIRECT($C123&amp;"!$I$23:$I$200")=$E$5)*(INDIRECT($C123&amp;"!$Q$23:$Q$200")&gt;=2.25)*((INDIRECT($C123&amp;"!$K$23:$K$200")-INDIRECT($C123&amp;"!$L$23:$L$200"))=-2),1,0)))</f>
        <v>0</v>
      </c>
      <c r="H123" s="169" t="str">
        <f t="shared" ca="1" si="104"/>
        <v>-</v>
      </c>
      <c r="I123" s="210">
        <f t="array" aca="1" ref="I123" ca="1">IF($C123="N","",SUM(IF((INDIRECT($C123&amp;"!$J$23:$J$200")=$D$5)*(INDIRECT($C123&amp;"!$I$23:$I$200")=$E$5)*(INDIRECT($C123&amp;"!$Q$23:$Q$200")&gt;=2.25)*((INDIRECT($C123&amp;"!$K$23:$K$200")-INDIRECT($C123&amp;"!$L$23:$L$200"))&lt;-2),1,0)))</f>
        <v>0</v>
      </c>
      <c r="J123" s="169" t="str">
        <f t="shared" ca="1" si="105"/>
        <v>-</v>
      </c>
      <c r="K123" s="211">
        <f ca="1">IF($C123="N","",E123+G123+I123)</f>
        <v>0</v>
      </c>
      <c r="L123" s="209">
        <f t="array" aca="1" ref="L123" ca="1">IF($C123="N","",SUM(IF((INDIRECT($C123&amp;"!$J$23:$J$200")=$D$5)*(INDIRECT($C123&amp;"!$I$23:$I$200")=$L$5)*(INDIRECT($C123&amp;"!$Q$23:$Q$200")&gt;=2.25)*((INDIRECT($C123&amp;"!$K$23:$K$200")-INDIRECT($C123&amp;"!$L$23:$L$200"))&gt;-2),1,0)))</f>
        <v>0</v>
      </c>
      <c r="M123" s="169" t="str">
        <f t="shared" ca="1" si="106"/>
        <v>-</v>
      </c>
      <c r="N123" s="210">
        <f t="array" aca="1" ref="N123" ca="1">IF($C123="N","",SUM(IF((INDIRECT($C123&amp;"!$J$23:$J$200")=$D$5)*(INDIRECT($C123&amp;"!$I$23:$I$200")=$L$5)*(INDIRECT($C123&amp;"!$Q$23:$Q$200")&gt;=2.25)*((INDIRECT($C123&amp;"!$K$23:$K$200")-INDIRECT($C123&amp;"!$L$23:$L$200"))=-2),1,0)))</f>
        <v>0</v>
      </c>
      <c r="O123" s="169" t="str">
        <f t="shared" ca="1" si="107"/>
        <v>-</v>
      </c>
      <c r="P123" s="210">
        <f t="array" aca="1" ref="P123" ca="1">IF($C123="N","",SUM(IF((INDIRECT($C123&amp;"!$J$23:$J$200")=$D$5)*(INDIRECT($C123&amp;"!$I$23:$I$200")=$L$5)*(INDIRECT($C123&amp;"!$Q$23:$Q$200")&gt;=2.25)*((INDIRECT($C123&amp;"!$K$23:$K$200")-INDIRECT($C123&amp;"!$L$23:$L$200"))&lt;-2),1,0)))</f>
        <v>0</v>
      </c>
      <c r="Q123" s="169" t="str">
        <f t="shared" ca="1" si="108"/>
        <v>-</v>
      </c>
      <c r="R123" s="211">
        <f ca="1">IF($C123="N","",L123+N123+P123)</f>
        <v>0</v>
      </c>
      <c r="S123" s="209">
        <f ca="1">IF($C123="N","",L123+E123)</f>
        <v>0</v>
      </c>
      <c r="T123" s="169" t="str">
        <f t="shared" ca="1" si="109"/>
        <v>-</v>
      </c>
      <c r="U123" s="210">
        <f ca="1">IF($C123="N","",N123+G123)</f>
        <v>0</v>
      </c>
      <c r="V123" s="169" t="str">
        <f t="shared" ca="1" si="110"/>
        <v>-</v>
      </c>
      <c r="W123" s="210">
        <f ca="1">IF($C123="N","",P123+I123)</f>
        <v>0</v>
      </c>
      <c r="X123" s="169" t="str">
        <f t="shared" ca="1" si="111"/>
        <v>-</v>
      </c>
      <c r="Y123" s="132">
        <f ca="1">IF($C123="N","",R123+K123)</f>
        <v>0</v>
      </c>
      <c r="Z123" s="91"/>
    </row>
    <row r="124" spans="2:26" ht="13.5" thickBot="1">
      <c r="B124" s="97" t="str">
        <f>D117</f>
        <v>Omiya_Ardija</v>
      </c>
      <c r="D124" s="212" t="s">
        <v>24</v>
      </c>
      <c r="E124" s="172">
        <f ca="1">SUM(E119:E123)</f>
        <v>4</v>
      </c>
      <c r="F124" s="173">
        <f t="shared" ca="1" si="103"/>
        <v>0.23529411764705882</v>
      </c>
      <c r="G124" s="174">
        <f ca="1">SUM(G119:G123)</f>
        <v>9</v>
      </c>
      <c r="H124" s="173">
        <f t="shared" ca="1" si="104"/>
        <v>0.52941176470588236</v>
      </c>
      <c r="I124" s="174">
        <f ca="1">SUM(I119:I123)</f>
        <v>4</v>
      </c>
      <c r="J124" s="173">
        <f t="shared" ca="1" si="105"/>
        <v>0.23529411764705882</v>
      </c>
      <c r="K124" s="176">
        <f ca="1">SUM(K119:K123)</f>
        <v>17</v>
      </c>
      <c r="L124" s="213">
        <f ca="1">SUM(L119:L123)</f>
        <v>3</v>
      </c>
      <c r="M124" s="173">
        <f t="shared" ca="1" si="106"/>
        <v>0.17647058823529413</v>
      </c>
      <c r="N124" s="174">
        <f ca="1">SUM(N119:N123)</f>
        <v>5</v>
      </c>
      <c r="O124" s="173">
        <f t="shared" ca="1" si="107"/>
        <v>0.29411764705882354</v>
      </c>
      <c r="P124" s="174">
        <f ca="1">SUM(P119:P123)</f>
        <v>9</v>
      </c>
      <c r="Q124" s="173">
        <f t="shared" ca="1" si="108"/>
        <v>0.52941176470588236</v>
      </c>
      <c r="R124" s="214">
        <f ca="1">SUM(R119:R123)</f>
        <v>17</v>
      </c>
      <c r="S124" s="172">
        <f ca="1">SUM(S119:S123)</f>
        <v>7</v>
      </c>
      <c r="T124" s="173">
        <f t="shared" ca="1" si="109"/>
        <v>0.20588235294117646</v>
      </c>
      <c r="U124" s="174">
        <f ca="1">SUM(U119:U123)</f>
        <v>14</v>
      </c>
      <c r="V124" s="173">
        <f t="shared" ca="1" si="110"/>
        <v>0.41176470588235292</v>
      </c>
      <c r="W124" s="174">
        <f ca="1">SUM(W119:W123)</f>
        <v>13</v>
      </c>
      <c r="X124" s="173">
        <f t="shared" ca="1" si="111"/>
        <v>0.38235294117647056</v>
      </c>
      <c r="Y124" s="176">
        <f ca="1">SUM(Y119:Y123)</f>
        <v>34</v>
      </c>
    </row>
    <row r="125" spans="2:26" ht="13.5" thickBot="1">
      <c r="B125" s="97"/>
    </row>
    <row r="126" spans="2:26">
      <c r="D126" s="85" t="str">
        <f>M1</f>
        <v>Sagan_Tosu</v>
      </c>
      <c r="E126" s="142" t="s">
        <v>34</v>
      </c>
      <c r="F126" s="143"/>
      <c r="G126" s="144"/>
      <c r="H126" s="143"/>
      <c r="I126" s="145"/>
      <c r="J126" s="144"/>
      <c r="K126" s="146"/>
      <c r="L126" s="199" t="s">
        <v>35</v>
      </c>
      <c r="M126" s="143"/>
      <c r="N126" s="144"/>
      <c r="O126" s="143"/>
      <c r="P126" s="145"/>
      <c r="Q126" s="143"/>
      <c r="R126" s="144"/>
      <c r="S126" s="142" t="s">
        <v>36</v>
      </c>
      <c r="T126" s="143"/>
      <c r="U126" s="144"/>
      <c r="V126" s="143"/>
      <c r="W126" s="147"/>
      <c r="X126" s="148"/>
      <c r="Y126" s="149"/>
    </row>
    <row r="127" spans="2:26" ht="13.5" thickBot="1">
      <c r="D127" s="200" t="s">
        <v>28</v>
      </c>
      <c r="E127" s="150" t="s">
        <v>31</v>
      </c>
      <c r="F127" s="151"/>
      <c r="G127" s="201" t="s">
        <v>29</v>
      </c>
      <c r="H127" s="151"/>
      <c r="I127" s="201" t="s">
        <v>30</v>
      </c>
      <c r="J127" s="201"/>
      <c r="K127" s="202" t="s">
        <v>37</v>
      </c>
      <c r="L127" s="203" t="s">
        <v>31</v>
      </c>
      <c r="M127" s="151"/>
      <c r="N127" s="201" t="s">
        <v>29</v>
      </c>
      <c r="O127" s="151"/>
      <c r="P127" s="201" t="s">
        <v>30</v>
      </c>
      <c r="Q127" s="151"/>
      <c r="R127" s="202" t="s">
        <v>38</v>
      </c>
      <c r="S127" s="150" t="s">
        <v>31</v>
      </c>
      <c r="T127" s="151"/>
      <c r="U127" s="201" t="s">
        <v>29</v>
      </c>
      <c r="V127" s="204"/>
      <c r="W127" s="201" t="s">
        <v>30</v>
      </c>
      <c r="X127" s="151"/>
      <c r="Y127" s="202" t="s">
        <v>39</v>
      </c>
      <c r="Z127" s="91"/>
    </row>
    <row r="128" spans="2:26">
      <c r="B128" s="97"/>
      <c r="C128" s="23" t="str">
        <f>IF(D126=0,"N",D126)</f>
        <v>Sagan_Tosu</v>
      </c>
      <c r="D128" s="205">
        <v>-2</v>
      </c>
      <c r="E128" s="159">
        <f t="array" aca="1" ref="E128" ca="1">IF($C128="N","",SUM(IF((INDIRECT($C128&amp;"!$J$23:$J$200")=$D$5)*(INDIRECT($C128&amp;"!$I$23:$I$200")=$E$5)*(INDIRECT($C128&amp;"!$Q$23:$Q$200")&lt;=-2.25)*((INDIRECT($C128&amp;"!$K$23:$K$200")-INDIRECT($C128&amp;"!$L$23:$L$200"))&gt;2),1,0)))</f>
        <v>0</v>
      </c>
      <c r="F128" s="162" t="str">
        <f t="shared" ref="F128:F133" ca="1" si="112">IF(E128="","",IF(E128=0,"-",E128/$K128))</f>
        <v>-</v>
      </c>
      <c r="G128" s="164">
        <f t="array" aca="1" ref="G128" ca="1">IF($C128="N","",SUM(IF((INDIRECT($C128&amp;"!$J$23:$J$200")=$D$5)*(INDIRECT($C128&amp;"!$I$23:$I$200")=$E$5)*(INDIRECT($C128&amp;"!$Q$23:$Q$200")&lt;=-2.25)*((INDIRECT($C128&amp;"!$K$23:$K$200")-INDIRECT($C128&amp;"!$L$23:$L$200"))=2),1,0)))</f>
        <v>0</v>
      </c>
      <c r="H128" s="162" t="str">
        <f t="shared" ref="H128:H133" ca="1" si="113">IF(G128="","",IF(G128=0,"-",G128/$K128))</f>
        <v>-</v>
      </c>
      <c r="I128" s="164">
        <f t="array" aca="1" ref="I128" ca="1">IF($C128="N","",SUM(IF((INDIRECT($C128&amp;"!$J$23:$J$200")=$D$5)*(INDIRECT($C128&amp;"!$I$23:$I$200")=$E$5)*(INDIRECT($C128&amp;"!$Q$23:$Q$200")&lt;=-2.25)*((INDIRECT($C128&amp;"!$L$23:$L$200")-INDIRECT($C128&amp;"!$K$23:$K$200"))&gt;-2),1,0)))</f>
        <v>0</v>
      </c>
      <c r="J128" s="162" t="str">
        <f t="shared" ref="J128:J133" ca="1" si="114">IF(I128="","",IF(I128=0,"-",I128/$K128))</f>
        <v>-</v>
      </c>
      <c r="K128" s="166">
        <f ca="1">IF($C128="N","",E128+G128+I128)</f>
        <v>0</v>
      </c>
      <c r="L128" s="159">
        <f t="array" aca="1" ref="L128" ca="1">IF($C128="N","",SUM(IF((INDIRECT($C128&amp;"!$J$23:$J$200")=$D$5)*(INDIRECT($C128&amp;"!$I$23:$I$200")=$L$5)*(INDIRECT($C128&amp;"!$Q$23:$Q$200")&lt;=-2.25)*((INDIRECT($C128&amp;"!$K$23:$K$200")-INDIRECT($C128&amp;"!$L$23:$L$200"))&gt;2),1,0)))</f>
        <v>0</v>
      </c>
      <c r="M128" s="162" t="str">
        <f t="shared" ref="M128:M133" ca="1" si="115">IF(L128="","",IF(L128=0,"-",L128/$R128))</f>
        <v>-</v>
      </c>
      <c r="N128" s="164">
        <f t="array" aca="1" ref="N128" ca="1">IF($C128="N","",SUM(IF((INDIRECT($C128&amp;"!$J$23:$J$200")=$D$5)*(INDIRECT($C128&amp;"!$I$23:$I$200")=$L$5)*(INDIRECT($C128&amp;"!$Q$23:$Q$200")&lt;=-2.25)*((INDIRECT($C128&amp;"!$K$23:$K$200")-INDIRECT($C128&amp;"!$L$23:$L$200"))=2),1,0)))</f>
        <v>0</v>
      </c>
      <c r="O128" s="162" t="str">
        <f t="shared" ref="O128:O133" ca="1" si="116">IF(N128="","",IF(N128=0,"-",N128/$R128))</f>
        <v>-</v>
      </c>
      <c r="P128" s="164">
        <f t="array" aca="1" ref="P128" ca="1">IF($C128="N","",SUM(IF((INDIRECT($C128&amp;"!$J$23:$J$200")=$D$5)*(INDIRECT($C128&amp;"!$I$23:$I$200")=$L$5)*(INDIRECT($C128&amp;"!$Q$23:$Q$200")&lt;=-2.25)*((INDIRECT($C128&amp;"!$L$23:$L$200")-INDIRECT($C128&amp;"!$K$23:$K$200"))&gt;-2),1,0)))</f>
        <v>0</v>
      </c>
      <c r="Q128" s="162" t="str">
        <f t="shared" ref="Q128:Q133" ca="1" si="117">IF(P128="","",IF(P128=0,"-",P128/$R128))</f>
        <v>-</v>
      </c>
      <c r="R128" s="166">
        <f ca="1">IF($C128="N","",L128+N128+P128)</f>
        <v>0</v>
      </c>
      <c r="S128" s="159">
        <f ca="1">IF($C128="N","",L128+E128)</f>
        <v>0</v>
      </c>
      <c r="T128" s="162" t="str">
        <f t="shared" ref="T128:T133" ca="1" si="118">IF(S128="","",IF(S128=0,"-",S128/$Y128))</f>
        <v>-</v>
      </c>
      <c r="U128" s="164">
        <f ca="1">IF($C128="N","",N128+G128)</f>
        <v>0</v>
      </c>
      <c r="V128" s="162" t="str">
        <f t="shared" ref="V128:V133" ca="1" si="119">IF(U128="","",IF(U128=0,"-",U128/$Y128))</f>
        <v>-</v>
      </c>
      <c r="W128" s="164">
        <f ca="1">IF($C128="N","",P128+I128)</f>
        <v>0</v>
      </c>
      <c r="X128" s="162" t="str">
        <f t="shared" ref="X128:X133" ca="1" si="120">IF(W128="","",IF(W128=0,"-",W128/$Y128))</f>
        <v>-</v>
      </c>
      <c r="Y128" s="166">
        <f ca="1">IF($C128="N","",R128+K128)</f>
        <v>0</v>
      </c>
      <c r="Z128" s="91"/>
    </row>
    <row r="129" spans="2:26">
      <c r="B129" s="97"/>
      <c r="C129" s="23" t="str">
        <f>C128</f>
        <v>Sagan_Tosu</v>
      </c>
      <c r="D129" s="206">
        <v>-1</v>
      </c>
      <c r="E129" s="207">
        <f t="array" aca="1" ref="E129" ca="1">IF($C129="N","",SUM(IF((INDIRECT($C129&amp;"!$J$23:$J$200")=$D$5)*(INDIRECT($C129&amp;"!$I$23:$I$200")=$E$5)*(INDIRECT($C129&amp;"!$Q$23:$Q$200")&lt;=-0.5)*(INDIRECT($C129&amp;"!$Q$23:$Q$200")&gt;=-2)*((INDIRECT($C129&amp;"!$K$23:$K$200")-INDIRECT($C129&amp;"!$L$23:$L$200"))&gt;1),1,0)))</f>
        <v>1</v>
      </c>
      <c r="F129" s="165">
        <f t="shared" ca="1" si="112"/>
        <v>0.5</v>
      </c>
      <c r="G129" s="208">
        <f t="array" aca="1" ref="G129" ca="1">IF($C129="N","",SUM(IF((INDIRECT($C129&amp;"!$J$23:$J$200")=$D$5)*(INDIRECT($C129&amp;"!$I$23:$I$200")=$E$5)*(INDIRECT($C129&amp;"!$Q$23:$Q$200")&lt;=-0.5)*(INDIRECT($C129&amp;"!$Q$23:$Q$200")&gt;=-2)*((INDIRECT($C129&amp;"!$K$23:$K$200")-INDIRECT($C129&amp;"!$L$23:$L$200"))=1),1,0)))</f>
        <v>1</v>
      </c>
      <c r="H129" s="165">
        <f t="shared" ca="1" si="113"/>
        <v>0.5</v>
      </c>
      <c r="I129" s="208">
        <f t="array" aca="1" ref="I129" ca="1">IF($C129="N","",SUM(IF((INDIRECT($C129&amp;"!$J$23:$J$200")=$D$5)*(INDIRECT($C129&amp;"!$I$23:$I$200")=$E$5)*(INDIRECT($C129&amp;"!$Q$23:$Q$200")&lt;=-0.5)*(INDIRECT($C129&amp;"!$Q$23:$Q$200")&gt;=-2)*((INDIRECT($C129&amp;"!$L$23:$L$200")-INDIRECT($C129&amp;"!$K$23:$K$200"))&gt;-1),1,0)))</f>
        <v>0</v>
      </c>
      <c r="J129" s="165" t="str">
        <f t="shared" ca="1" si="114"/>
        <v>-</v>
      </c>
      <c r="K129" s="128">
        <f ca="1">IF($C129="N","",E129+G129+I129)</f>
        <v>2</v>
      </c>
      <c r="L129" s="207">
        <f t="array" aca="1" ref="L129" ca="1">IF($C129="N","",SUM(IF((INDIRECT($C129&amp;"!$J$23:$J$200")=$D$5)*(INDIRECT($C129&amp;"!$I$23:$I$200")=$L$5)*(INDIRECT($C129&amp;"!$Q$23:$Q$200")&lt;=-0.5)*(INDIRECT($C129&amp;"!$Q$23:$Q$200")&gt;=-2)*((INDIRECT($C129&amp;"!$K$23:$K$200")-INDIRECT($C129&amp;"!$L$23:$L$200"))&gt;1),1,0)))</f>
        <v>0</v>
      </c>
      <c r="M129" s="165" t="str">
        <f t="shared" ca="1" si="115"/>
        <v>-</v>
      </c>
      <c r="N129" s="208">
        <f t="array" aca="1" ref="N129" ca="1">IF($C129="N","",SUM(IF((INDIRECT($C129&amp;"!$J$23:$J$200")=$D$5)*(INDIRECT($C129&amp;"!$I$23:$I$200")=$L$5)*(INDIRECT($C129&amp;"!$Q$23:$Q$200")&lt;=-0.5)*(INDIRECT($C129&amp;"!$Q$23:$Q$200")&gt;=-2)*((INDIRECT($C129&amp;"!$K$23:$K$200")-INDIRECT($C129&amp;"!$L$23:$L$200"))=1),1,0)))</f>
        <v>0</v>
      </c>
      <c r="O129" s="165" t="str">
        <f t="shared" ca="1" si="116"/>
        <v>-</v>
      </c>
      <c r="P129" s="208">
        <f t="array" aca="1" ref="P129" ca="1">IF($C129="N","",SUM(IF((INDIRECT($C129&amp;"!$J$23:$J$200")=$D$5)*(INDIRECT($C129&amp;"!$I$23:$I$200")=$L$5)*(INDIRECT($C129&amp;"!$Q$23:$Q$200")&lt;=-0.5)*(INDIRECT($C129&amp;"!$Q$23:$Q$200")&gt;=-2)*((INDIRECT($C129&amp;"!$L$23:$L$200")-INDIRECT($C129&amp;"!$K$23:$K$200"))&gt;-1),1,0)))</f>
        <v>0</v>
      </c>
      <c r="Q129" s="165" t="str">
        <f t="shared" ca="1" si="117"/>
        <v>-</v>
      </c>
      <c r="R129" s="128">
        <f ca="1">IF($C129="N","",L129+N129+P129)</f>
        <v>0</v>
      </c>
      <c r="S129" s="207">
        <f ca="1">IF($C129="N","",L129+E129)</f>
        <v>1</v>
      </c>
      <c r="T129" s="165">
        <f t="shared" ca="1" si="118"/>
        <v>0.5</v>
      </c>
      <c r="U129" s="208">
        <f ca="1">IF($C129="N","",N129+G129)</f>
        <v>1</v>
      </c>
      <c r="V129" s="165">
        <f t="shared" ca="1" si="119"/>
        <v>0.5</v>
      </c>
      <c r="W129" s="208">
        <f ca="1">IF($C129="N","",P129+I129)</f>
        <v>0</v>
      </c>
      <c r="X129" s="165" t="str">
        <f t="shared" ca="1" si="120"/>
        <v>-</v>
      </c>
      <c r="Y129" s="166">
        <f ca="1">IF($C129="N","",R129+K129)</f>
        <v>2</v>
      </c>
      <c r="Z129" s="91"/>
    </row>
    <row r="130" spans="2:26">
      <c r="B130" s="97"/>
      <c r="C130" s="23" t="str">
        <f>C129</f>
        <v>Sagan_Tosu</v>
      </c>
      <c r="D130" s="206">
        <v>0</v>
      </c>
      <c r="E130" s="207">
        <f t="array" aca="1" ref="E130" ca="1">IF($C130="N","",SUM(IF((INDIRECT($C130&amp;"!$J$23:$J$200")=$D$5)*(INDIRECT($C130&amp;"!$I$23:$I$200")=$E$5)*(INDIRECT($C130&amp;"!$Q$23:$Q$200")&gt;=-0.25)*(INDIRECT($C130&amp;"!$Q$23:$Q$200")&lt;=0.25)*(INDIRECT($C130&amp;"!$Q$23:$Q$200")&lt;&gt;"")*((INDIRECT($C130&amp;"!$K$23:$K$200")-INDIRECT($C130&amp;"!$L$23:$L$200"))&gt;0),1,0)))</f>
        <v>7</v>
      </c>
      <c r="F130" s="165">
        <f t="shared" ca="1" si="112"/>
        <v>0.58333333333333337</v>
      </c>
      <c r="G130" s="208">
        <f t="array" aca="1" ref="G130" ca="1">IF($C130="N","",SUM(IF((INDIRECT($C130&amp;"!$J$23:$J$200")=$D$5)*(INDIRECT($C130&amp;"!$I$23:$I$200")=$E$5)*(INDIRECT($C130&amp;"!$Q$23:$Q$200")&gt;=-0.25)*(INDIRECT($C130&amp;"!$Q$23:$Q$200")&lt;=0.25)*(INDIRECT($C130&amp;"!$Q$23:$Q$200")&lt;&gt;"")*((INDIRECT($C130&amp;"!$K$23:$K$200")-INDIRECT($C130&amp;"!$L$23:$L$200"))=0),1,0)))</f>
        <v>1</v>
      </c>
      <c r="H130" s="165">
        <f t="shared" ca="1" si="113"/>
        <v>8.3333333333333329E-2</v>
      </c>
      <c r="I130" s="208">
        <f t="array" aca="1" ref="I130" ca="1">IF($C130="N","",SUM(IF((INDIRECT($C130&amp;"!$J$23:$J$200")=$D$5)*(INDIRECT($C130&amp;"!$I$23:$I$200")=$E$5)*(INDIRECT($C130&amp;"!$Q$23:$Q$200")&gt;=-0.25)*(INDIRECT($C130&amp;"!$Q$23:$Q$200")&lt;=0.25)*(INDIRECT($C130&amp;"!$Q$23:$Q$200")&lt;&gt;"")*((INDIRECT($C130&amp;"!$K$23:$K$200")-INDIRECT($C130&amp;"!$L$23:$L$200"))&lt;0),1,0)))</f>
        <v>4</v>
      </c>
      <c r="J130" s="165">
        <f t="shared" ca="1" si="114"/>
        <v>0.33333333333333331</v>
      </c>
      <c r="K130" s="128">
        <f ca="1">IF($C130="N","",E130+G130+I130)</f>
        <v>12</v>
      </c>
      <c r="L130" s="207">
        <f t="array" aca="1" ref="L130" ca="1">IF($C130="N","",SUM(IF((INDIRECT($C130&amp;"!$J$23:$J$200")=$D$5)*(INDIRECT($C130&amp;"!$I$23:$I$200")=$L$5)*(INDIRECT($C130&amp;"!$Q$23:$Q$200")&gt;=-0.25)*(INDIRECT($C130&amp;"!$Q$23:$Q$200")&lt;=0.25)*(INDIRECT($C130&amp;"!$Q$23:$Q$200")&lt;&gt;"")*((INDIRECT($C130&amp;"!$K$23:$K$200")-INDIRECT($C130&amp;"!$L$23:$L$200"))&gt;0),1,0)))</f>
        <v>1</v>
      </c>
      <c r="M130" s="165">
        <f t="shared" ca="1" si="115"/>
        <v>0.1111111111111111</v>
      </c>
      <c r="N130" s="208">
        <f t="array" aca="1" ref="N130" ca="1">IF($C130="N","",SUM(IF((INDIRECT($C130&amp;"!$J$23:$J$200")=$D$5)*(INDIRECT($C130&amp;"!$I$23:$I$200")=$L$5)*(INDIRECT($C130&amp;"!$Q$23:$Q$200")&gt;=-0.25)*(INDIRECT($C130&amp;"!$Q$23:$Q$200")&lt;=0.25)*(INDIRECT($C130&amp;"!$Q$23:$Q$200")&lt;&gt;"")*((INDIRECT($C130&amp;"!$K$23:$K$200")-INDIRECT($C130&amp;"!$L$23:$L$200"))=0),1,0)))</f>
        <v>3</v>
      </c>
      <c r="O130" s="165">
        <f t="shared" ca="1" si="116"/>
        <v>0.33333333333333331</v>
      </c>
      <c r="P130" s="208">
        <f t="array" aca="1" ref="P130" ca="1">IF($C130="N","",SUM(IF((INDIRECT($C130&amp;"!$J$23:$J$200")=$D$5)*(INDIRECT($C130&amp;"!$I$23:$I$200")=$L$5)*(INDIRECT($C130&amp;"!$Q$23:$Q$200")&gt;=-0.25)*(INDIRECT($C130&amp;"!$Q$23:$Q$200")&lt;=0.25)*(INDIRECT($C130&amp;"!$Q$23:$Q$200")&lt;&gt;"")*((INDIRECT($C130&amp;"!$K$23:$K$200")-INDIRECT($C130&amp;"!$L$23:$L$200"))&lt;0),1,0)))</f>
        <v>5</v>
      </c>
      <c r="Q130" s="165">
        <f t="shared" ca="1" si="117"/>
        <v>0.55555555555555558</v>
      </c>
      <c r="R130" s="128">
        <f ca="1">IF($C130="N","",L130+N130+P130)</f>
        <v>9</v>
      </c>
      <c r="S130" s="207">
        <f ca="1">IF($C130="N","",L130+E130)</f>
        <v>8</v>
      </c>
      <c r="T130" s="165">
        <f t="shared" ca="1" si="118"/>
        <v>0.38095238095238093</v>
      </c>
      <c r="U130" s="208">
        <f ca="1">IF($C130="N","",N130+G130)</f>
        <v>4</v>
      </c>
      <c r="V130" s="165">
        <f t="shared" ca="1" si="119"/>
        <v>0.19047619047619047</v>
      </c>
      <c r="W130" s="208">
        <f ca="1">IF($C130="N","",P130+I130)</f>
        <v>9</v>
      </c>
      <c r="X130" s="165">
        <f t="shared" ca="1" si="120"/>
        <v>0.42857142857142855</v>
      </c>
      <c r="Y130" s="166">
        <f ca="1">IF($C130="N","",R130+K130)</f>
        <v>21</v>
      </c>
      <c r="Z130" s="91"/>
    </row>
    <row r="131" spans="2:26">
      <c r="B131" s="97"/>
      <c r="C131" s="23" t="str">
        <f>C130</f>
        <v>Sagan_Tosu</v>
      </c>
      <c r="D131" s="206">
        <v>1</v>
      </c>
      <c r="E131" s="207">
        <f t="array" aca="1" ref="E131" ca="1">IF($C131="N","",SUM(IF((INDIRECT($C131&amp;"!$J$23:$J$200")=$D$5)*(INDIRECT($C131&amp;"!$I$23:$I$200")=$E$5)*(INDIRECT($C131&amp;"!$Q$23:$Q$200")&gt;=0.5)*(INDIRECT($C131&amp;"!$Q$23:$Q$200")&lt;=2)*((INDIRECT($C131&amp;"!$K$23:$K$200")-INDIRECT($C131&amp;"!$L$23:$L$200"))&gt;-1),1,0)))</f>
        <v>2</v>
      </c>
      <c r="F131" s="165">
        <f t="shared" ca="1" si="112"/>
        <v>0.66666666666666663</v>
      </c>
      <c r="G131" s="208">
        <f t="array" aca="1" ref="G131" ca="1">IF($C131="N","",SUM(IF((INDIRECT($C131&amp;"!$J$23:$J$200")=$D$5)*(INDIRECT($C131&amp;"!$I$23:$I$200")=$E$5)*(INDIRECT($C131&amp;"!$Q$23:$Q$200")&gt;=0.5)*(INDIRECT($C131&amp;"!$Q$23:$Q$200")&lt;=2)*((INDIRECT($C131&amp;"!$K$23:$K$200")-INDIRECT($C131&amp;"!$L$23:$L$200"))=-1),1,0)))</f>
        <v>1</v>
      </c>
      <c r="H131" s="165">
        <f t="shared" ca="1" si="113"/>
        <v>0.33333333333333331</v>
      </c>
      <c r="I131" s="208">
        <f t="array" aca="1" ref="I131" ca="1">IF($C131="N","",SUM(IF((INDIRECT($C131&amp;"!$J$23:$J$200")=$D$5)*(INDIRECT($C131&amp;"!$I$23:$I$200")=$E$5)*(INDIRECT($C131&amp;"!$Q$23:$Q$200")&gt;=0.5)*(INDIRECT($C131&amp;"!$Q$23:$Q$200")&lt;=2)*((INDIRECT($C131&amp;"!$K$23:$K$200")-INDIRECT($C131&amp;"!$L$23:$L$200"))&lt;-1),1,0)))</f>
        <v>0</v>
      </c>
      <c r="J131" s="165" t="str">
        <f t="shared" ca="1" si="114"/>
        <v>-</v>
      </c>
      <c r="K131" s="128">
        <f ca="1">IF($C131="N","",E131+G131+I131)</f>
        <v>3</v>
      </c>
      <c r="L131" s="207">
        <f t="array" aca="1" ref="L131" ca="1">IF($C131="N","",SUM(IF((INDIRECT($C131&amp;"!$J$23:$J$200")=$D$5)*(INDIRECT($C131&amp;"!$I$23:$I$200")=$L$5)*(INDIRECT($C131&amp;"!$Q$23:$Q$200")&gt;=0.5)*(INDIRECT($C131&amp;"!$Q$23:$Q$200")&lt;=2)*((INDIRECT($C131&amp;"!$K$23:$K$200")-INDIRECT($C131&amp;"!$L$23:$L$200"))&gt;-1),1,0)))</f>
        <v>5</v>
      </c>
      <c r="M131" s="165">
        <f t="shared" ca="1" si="115"/>
        <v>0.625</v>
      </c>
      <c r="N131" s="208">
        <f t="array" aca="1" ref="N131" ca="1">IF($C131="N","",SUM(IF((INDIRECT($C131&amp;"!$J$23:$J$200")=$D$5)*(INDIRECT($C131&amp;"!$I$23:$I$200")=$L$5)*(INDIRECT($C131&amp;"!$Q$23:$Q$200")&gt;=0.5)*(INDIRECT($C131&amp;"!$Q$23:$Q$200")&lt;=2)*((INDIRECT($C131&amp;"!$K$23:$K$200")-INDIRECT($C131&amp;"!$L$23:$L$200"))=-1),1,0)))</f>
        <v>2</v>
      </c>
      <c r="O131" s="165">
        <f t="shared" ca="1" si="116"/>
        <v>0.25</v>
      </c>
      <c r="P131" s="208">
        <f t="array" aca="1" ref="P131" ca="1">IF($C131="N","",SUM(IF((INDIRECT($C131&amp;"!$J$23:$J$200")=$D$5)*(INDIRECT($C131&amp;"!$I$23:$I$200")=$L$5)*(INDIRECT($C131&amp;"!$Q$23:$Q$200")&gt;=0.5)*(INDIRECT($C131&amp;"!$Q$23:$Q$200")&lt;=2)*((INDIRECT($C131&amp;"!$K$23:$K$200")-INDIRECT($C131&amp;"!$L$23:$L$200"))&lt;-1),1,0)))</f>
        <v>1</v>
      </c>
      <c r="Q131" s="165">
        <f t="shared" ca="1" si="117"/>
        <v>0.125</v>
      </c>
      <c r="R131" s="128">
        <f ca="1">IF($C131="N","",L131+N131+P131)</f>
        <v>8</v>
      </c>
      <c r="S131" s="207">
        <f ca="1">IF($C131="N","",L131+E131)</f>
        <v>7</v>
      </c>
      <c r="T131" s="165">
        <f t="shared" ca="1" si="118"/>
        <v>0.63636363636363635</v>
      </c>
      <c r="U131" s="208">
        <f ca="1">IF($C131="N","",N131+G131)</f>
        <v>3</v>
      </c>
      <c r="V131" s="165">
        <f t="shared" ca="1" si="119"/>
        <v>0.27272727272727271</v>
      </c>
      <c r="W131" s="208">
        <f ca="1">IF($C131="N","",P131+I131)</f>
        <v>1</v>
      </c>
      <c r="X131" s="165">
        <f t="shared" ca="1" si="120"/>
        <v>9.0909090909090912E-2</v>
      </c>
      <c r="Y131" s="166">
        <f ca="1">IF($C131="N","",R131+K131)</f>
        <v>11</v>
      </c>
      <c r="Z131" s="91"/>
    </row>
    <row r="132" spans="2:26" ht="13.5" thickBot="1">
      <c r="B132" s="97"/>
      <c r="C132" s="23" t="str">
        <f>C131</f>
        <v>Sagan_Tosu</v>
      </c>
      <c r="D132" s="206">
        <v>2</v>
      </c>
      <c r="E132" s="209">
        <f t="array" aca="1" ref="E132" ca="1">IF($C132="N","",SUM(IF((INDIRECT($C132&amp;"!$J$23:$J$200")=$D$5)*(INDIRECT($C132&amp;"!$I$23:$I$200")=$E$5)*(INDIRECT($C132&amp;"!$Q$23:$Q$200")&gt;=2.25)*((INDIRECT($C132&amp;"!$K$23:$K$200")-INDIRECT($C132&amp;"!$L$23:$L$200"))&gt;-2),1,0)))</f>
        <v>0</v>
      </c>
      <c r="F132" s="169" t="str">
        <f t="shared" ca="1" si="112"/>
        <v>-</v>
      </c>
      <c r="G132" s="210">
        <f t="array" aca="1" ref="G132" ca="1">IF($C132="N","",SUM(IF((INDIRECT($C132&amp;"!$J$23:$J$200")=$D$5)*(INDIRECT($C132&amp;"!$I$23:$I$200")=$E$5)*(INDIRECT($C132&amp;"!$Q$23:$Q$200")&gt;=2.25)*((INDIRECT($C132&amp;"!$K$23:$K$200")-INDIRECT($C132&amp;"!$L$23:$L$200"))=-2),1,0)))</f>
        <v>0</v>
      </c>
      <c r="H132" s="169" t="str">
        <f t="shared" ca="1" si="113"/>
        <v>-</v>
      </c>
      <c r="I132" s="210">
        <f t="array" aca="1" ref="I132" ca="1">IF($C132="N","",SUM(IF((INDIRECT($C132&amp;"!$J$23:$J$200")=$D$5)*(INDIRECT($C132&amp;"!$I$23:$I$200")=$E$5)*(INDIRECT($C132&amp;"!$Q$23:$Q$200")&gt;=2.25)*((INDIRECT($C132&amp;"!$K$23:$K$200")-INDIRECT($C132&amp;"!$L$23:$L$200"))&lt;-2),1,0)))</f>
        <v>0</v>
      </c>
      <c r="J132" s="169" t="str">
        <f t="shared" ca="1" si="114"/>
        <v>-</v>
      </c>
      <c r="K132" s="211">
        <f ca="1">IF($C132="N","",E132+G132+I132)</f>
        <v>0</v>
      </c>
      <c r="L132" s="209">
        <f t="array" aca="1" ref="L132" ca="1">IF($C132="N","",SUM(IF((INDIRECT($C132&amp;"!$J$23:$J$200")=$D$5)*(INDIRECT($C132&amp;"!$I$23:$I$200")=$L$5)*(INDIRECT($C132&amp;"!$Q$23:$Q$200")&gt;=2.25)*((INDIRECT($C132&amp;"!$K$23:$K$200")-INDIRECT($C132&amp;"!$L$23:$L$200"))&gt;-2),1,0)))</f>
        <v>0</v>
      </c>
      <c r="M132" s="169" t="str">
        <f t="shared" ca="1" si="115"/>
        <v>-</v>
      </c>
      <c r="N132" s="210">
        <f t="array" aca="1" ref="N132" ca="1">IF($C132="N","",SUM(IF((INDIRECT($C132&amp;"!$J$23:$J$200")=$D$5)*(INDIRECT($C132&amp;"!$I$23:$I$200")=$L$5)*(INDIRECT($C132&amp;"!$Q$23:$Q$200")&gt;=2.25)*((INDIRECT($C132&amp;"!$K$23:$K$200")-INDIRECT($C132&amp;"!$L$23:$L$200"))=-2),1,0)))</f>
        <v>0</v>
      </c>
      <c r="O132" s="169" t="str">
        <f t="shared" ca="1" si="116"/>
        <v>-</v>
      </c>
      <c r="P132" s="210">
        <f t="array" aca="1" ref="P132" ca="1">IF($C132="N","",SUM(IF((INDIRECT($C132&amp;"!$J$23:$J$200")=$D$5)*(INDIRECT($C132&amp;"!$I$23:$I$200")=$L$5)*(INDIRECT($C132&amp;"!$Q$23:$Q$200")&gt;=2.25)*((INDIRECT($C132&amp;"!$K$23:$K$200")-INDIRECT($C132&amp;"!$L$23:$L$200"))&lt;-2),1,0)))</f>
        <v>0</v>
      </c>
      <c r="Q132" s="169" t="str">
        <f t="shared" ca="1" si="117"/>
        <v>-</v>
      </c>
      <c r="R132" s="211">
        <f ca="1">IF($C132="N","",L132+N132+P132)</f>
        <v>0</v>
      </c>
      <c r="S132" s="209">
        <f ca="1">IF($C132="N","",L132+E132)</f>
        <v>0</v>
      </c>
      <c r="T132" s="169" t="str">
        <f t="shared" ca="1" si="118"/>
        <v>-</v>
      </c>
      <c r="U132" s="210">
        <f ca="1">IF($C132="N","",N132+G132)</f>
        <v>0</v>
      </c>
      <c r="V132" s="169" t="str">
        <f t="shared" ca="1" si="119"/>
        <v>-</v>
      </c>
      <c r="W132" s="210">
        <f ca="1">IF($C132="N","",P132+I132)</f>
        <v>0</v>
      </c>
      <c r="X132" s="169" t="str">
        <f t="shared" ca="1" si="120"/>
        <v>-</v>
      </c>
      <c r="Y132" s="132">
        <f ca="1">IF($C132="N","",R132+K132)</f>
        <v>0</v>
      </c>
      <c r="Z132" s="91"/>
    </row>
    <row r="133" spans="2:26" ht="13.5" thickBot="1">
      <c r="B133" s="97" t="str">
        <f>D126</f>
        <v>Sagan_Tosu</v>
      </c>
      <c r="D133" s="212" t="s">
        <v>24</v>
      </c>
      <c r="E133" s="172">
        <f ca="1">SUM(E128:E132)</f>
        <v>10</v>
      </c>
      <c r="F133" s="173">
        <f t="shared" ca="1" si="112"/>
        <v>0.58823529411764708</v>
      </c>
      <c r="G133" s="174">
        <f ca="1">SUM(G128:G132)</f>
        <v>3</v>
      </c>
      <c r="H133" s="173">
        <f t="shared" ca="1" si="113"/>
        <v>0.17647058823529413</v>
      </c>
      <c r="I133" s="174">
        <f ca="1">SUM(I128:I132)</f>
        <v>4</v>
      </c>
      <c r="J133" s="173">
        <f t="shared" ca="1" si="114"/>
        <v>0.23529411764705882</v>
      </c>
      <c r="K133" s="176">
        <f ca="1">SUM(K128:K132)</f>
        <v>17</v>
      </c>
      <c r="L133" s="213">
        <f ca="1">SUM(L128:L132)</f>
        <v>6</v>
      </c>
      <c r="M133" s="173">
        <f t="shared" ca="1" si="115"/>
        <v>0.35294117647058826</v>
      </c>
      <c r="N133" s="174">
        <f ca="1">SUM(N128:N132)</f>
        <v>5</v>
      </c>
      <c r="O133" s="173">
        <f t="shared" ca="1" si="116"/>
        <v>0.29411764705882354</v>
      </c>
      <c r="P133" s="174">
        <f ca="1">SUM(P128:P132)</f>
        <v>6</v>
      </c>
      <c r="Q133" s="173">
        <f t="shared" ca="1" si="117"/>
        <v>0.35294117647058826</v>
      </c>
      <c r="R133" s="214">
        <f ca="1">SUM(R128:R132)</f>
        <v>17</v>
      </c>
      <c r="S133" s="172">
        <f ca="1">SUM(S128:S132)</f>
        <v>16</v>
      </c>
      <c r="T133" s="173">
        <f t="shared" ca="1" si="118"/>
        <v>0.47058823529411764</v>
      </c>
      <c r="U133" s="174">
        <f ca="1">SUM(U128:U132)</f>
        <v>8</v>
      </c>
      <c r="V133" s="173">
        <f t="shared" ca="1" si="119"/>
        <v>0.23529411764705882</v>
      </c>
      <c r="W133" s="174">
        <f ca="1">SUM(W128:W132)</f>
        <v>10</v>
      </c>
      <c r="X133" s="173">
        <f t="shared" ca="1" si="120"/>
        <v>0.29411764705882354</v>
      </c>
      <c r="Y133" s="176">
        <f ca="1">SUM(Y128:Y132)</f>
        <v>34</v>
      </c>
    </row>
    <row r="134" spans="2:26" ht="13.5" thickBot="1">
      <c r="B134" s="97"/>
    </row>
    <row r="135" spans="2:26">
      <c r="D135" s="85" t="str">
        <f>N1</f>
        <v>Sanfrecce_Hiroshima</v>
      </c>
      <c r="E135" s="142" t="s">
        <v>34</v>
      </c>
      <c r="F135" s="143"/>
      <c r="G135" s="144"/>
      <c r="H135" s="143"/>
      <c r="I135" s="145"/>
      <c r="J135" s="144"/>
      <c r="K135" s="146"/>
      <c r="L135" s="199" t="s">
        <v>35</v>
      </c>
      <c r="M135" s="143"/>
      <c r="N135" s="144"/>
      <c r="O135" s="143"/>
      <c r="P135" s="145"/>
      <c r="Q135" s="143"/>
      <c r="R135" s="144"/>
      <c r="S135" s="142" t="s">
        <v>36</v>
      </c>
      <c r="T135" s="143"/>
      <c r="U135" s="144"/>
      <c r="V135" s="143"/>
      <c r="W135" s="147"/>
      <c r="X135" s="148"/>
      <c r="Y135" s="149"/>
    </row>
    <row r="136" spans="2:26" ht="13.5" thickBot="1">
      <c r="D136" s="200" t="s">
        <v>28</v>
      </c>
      <c r="E136" s="150" t="s">
        <v>31</v>
      </c>
      <c r="F136" s="151"/>
      <c r="G136" s="201" t="s">
        <v>29</v>
      </c>
      <c r="H136" s="151"/>
      <c r="I136" s="201" t="s">
        <v>30</v>
      </c>
      <c r="J136" s="201"/>
      <c r="K136" s="202" t="s">
        <v>37</v>
      </c>
      <c r="L136" s="203" t="s">
        <v>31</v>
      </c>
      <c r="M136" s="151"/>
      <c r="N136" s="201" t="s">
        <v>29</v>
      </c>
      <c r="O136" s="151"/>
      <c r="P136" s="201" t="s">
        <v>30</v>
      </c>
      <c r="Q136" s="151"/>
      <c r="R136" s="202" t="s">
        <v>38</v>
      </c>
      <c r="S136" s="150" t="s">
        <v>31</v>
      </c>
      <c r="T136" s="151"/>
      <c r="U136" s="201" t="s">
        <v>29</v>
      </c>
      <c r="V136" s="204"/>
      <c r="W136" s="201" t="s">
        <v>30</v>
      </c>
      <c r="X136" s="151"/>
      <c r="Y136" s="202" t="s">
        <v>39</v>
      </c>
      <c r="Z136" s="91"/>
    </row>
    <row r="137" spans="2:26">
      <c r="B137" s="97"/>
      <c r="C137" s="23" t="str">
        <f>IF(D135=0,"N",D135)</f>
        <v>Sanfrecce_Hiroshima</v>
      </c>
      <c r="D137" s="205">
        <v>-2</v>
      </c>
      <c r="E137" s="159">
        <f t="array" aca="1" ref="E137" ca="1">IF($C137="N","",SUM(IF((INDIRECT($C137&amp;"!$J$23:$J$200")=$D$5)*(INDIRECT($C137&amp;"!$I$23:$I$200")=$E$5)*(INDIRECT($C137&amp;"!$Q$23:$Q$200")&lt;=-2.25)*((INDIRECT($C137&amp;"!$K$23:$K$200")-INDIRECT($C137&amp;"!$L$23:$L$200"))&gt;2),1,0)))</f>
        <v>0</v>
      </c>
      <c r="F137" s="162" t="str">
        <f t="shared" ref="F137:F142" ca="1" si="121">IF(E137="","",IF(E137=0,"-",E137/$K137))</f>
        <v>-</v>
      </c>
      <c r="G137" s="164">
        <f t="array" aca="1" ref="G137" ca="1">IF($C137="N","",SUM(IF((INDIRECT($C137&amp;"!$J$23:$J$200")=$D$5)*(INDIRECT($C137&amp;"!$I$23:$I$200")=$E$5)*(INDIRECT($C137&amp;"!$Q$23:$Q$200")&lt;=-2.25)*((INDIRECT($C137&amp;"!$K$23:$K$200")-INDIRECT($C137&amp;"!$L$23:$L$200"))=2),1,0)))</f>
        <v>0</v>
      </c>
      <c r="H137" s="162" t="str">
        <f t="shared" ref="H137:H142" ca="1" si="122">IF(G137="","",IF(G137=0,"-",G137/$K137))</f>
        <v>-</v>
      </c>
      <c r="I137" s="164">
        <f t="array" aca="1" ref="I137" ca="1">IF($C137="N","",SUM(IF((INDIRECT($C137&amp;"!$J$23:$J$200")=$D$5)*(INDIRECT($C137&amp;"!$I$23:$I$200")=$E$5)*(INDIRECT($C137&amp;"!$Q$23:$Q$200")&lt;=-2.25)*((INDIRECT($C137&amp;"!$L$23:$L$200")-INDIRECT($C137&amp;"!$K$23:$K$200"))&gt;-2),1,0)))</f>
        <v>0</v>
      </c>
      <c r="J137" s="162" t="str">
        <f t="shared" ref="J137:J142" ca="1" si="123">IF(I137="","",IF(I137=0,"-",I137/$K137))</f>
        <v>-</v>
      </c>
      <c r="K137" s="166">
        <f ca="1">IF($C137="N","",E137+G137+I137)</f>
        <v>0</v>
      </c>
      <c r="L137" s="159">
        <f t="array" aca="1" ref="L137" ca="1">IF($C137="N","",SUM(IF((INDIRECT($C137&amp;"!$J$23:$J$200")=$D$5)*(INDIRECT($C137&amp;"!$I$23:$I$200")=$L$5)*(INDIRECT($C137&amp;"!$Q$23:$Q$200")&lt;=-2.25)*((INDIRECT($C137&amp;"!$K$23:$K$200")-INDIRECT($C137&amp;"!$L$23:$L$200"))&gt;2),1,0)))</f>
        <v>0</v>
      </c>
      <c r="M137" s="162" t="str">
        <f t="shared" ref="M137:M142" ca="1" si="124">IF(L137="","",IF(L137=0,"-",L137/$R137))</f>
        <v>-</v>
      </c>
      <c r="N137" s="164">
        <f t="array" aca="1" ref="N137" ca="1">IF($C137="N","",SUM(IF((INDIRECT($C137&amp;"!$J$23:$J$200")=$D$5)*(INDIRECT($C137&amp;"!$I$23:$I$200")=$L$5)*(INDIRECT($C137&amp;"!$Q$23:$Q$200")&lt;=-2.25)*((INDIRECT($C137&amp;"!$K$23:$K$200")-INDIRECT($C137&amp;"!$L$23:$L$200"))=2),1,0)))</f>
        <v>0</v>
      </c>
      <c r="O137" s="162" t="str">
        <f t="shared" ref="O137:O142" ca="1" si="125">IF(N137="","",IF(N137=0,"-",N137/$R137))</f>
        <v>-</v>
      </c>
      <c r="P137" s="164">
        <f t="array" aca="1" ref="P137" ca="1">IF($C137="N","",SUM(IF((INDIRECT($C137&amp;"!$J$23:$J$200")=$D$5)*(INDIRECT($C137&amp;"!$I$23:$I$200")=$L$5)*(INDIRECT($C137&amp;"!$Q$23:$Q$200")&lt;=-2.25)*((INDIRECT($C137&amp;"!$L$23:$L$200")-INDIRECT($C137&amp;"!$K$23:$K$200"))&gt;-2),1,0)))</f>
        <v>0</v>
      </c>
      <c r="Q137" s="162" t="str">
        <f t="shared" ref="Q137:Q142" ca="1" si="126">IF(P137="","",IF(P137=0,"-",P137/$R137))</f>
        <v>-</v>
      </c>
      <c r="R137" s="166">
        <f ca="1">IF($C137="N","",L137+N137+P137)</f>
        <v>0</v>
      </c>
      <c r="S137" s="159">
        <f ca="1">IF($C137="N","",L137+E137)</f>
        <v>0</v>
      </c>
      <c r="T137" s="162" t="str">
        <f t="shared" ref="T137:T142" ca="1" si="127">IF(S137="","",IF(S137=0,"-",S137/$Y137))</f>
        <v>-</v>
      </c>
      <c r="U137" s="164">
        <f ca="1">IF($C137="N","",N137+G137)</f>
        <v>0</v>
      </c>
      <c r="V137" s="162" t="str">
        <f t="shared" ref="V137:V142" ca="1" si="128">IF(U137="","",IF(U137=0,"-",U137/$Y137))</f>
        <v>-</v>
      </c>
      <c r="W137" s="164">
        <f ca="1">IF($C137="N","",P137+I137)</f>
        <v>0</v>
      </c>
      <c r="X137" s="162" t="str">
        <f t="shared" ref="X137:X142" ca="1" si="129">IF(W137="","",IF(W137=0,"-",W137/$Y137))</f>
        <v>-</v>
      </c>
      <c r="Y137" s="166">
        <f ca="1">IF($C137="N","",R137+K137)</f>
        <v>0</v>
      </c>
      <c r="Z137" s="91"/>
    </row>
    <row r="138" spans="2:26">
      <c r="B138" s="97"/>
      <c r="C138" s="23" t="str">
        <f>C137</f>
        <v>Sanfrecce_Hiroshima</v>
      </c>
      <c r="D138" s="206">
        <v>-1</v>
      </c>
      <c r="E138" s="207">
        <f t="array" aca="1" ref="E138" ca="1">IF($C138="N","",SUM(IF((INDIRECT($C138&amp;"!$J$23:$J$200")=$D$5)*(INDIRECT($C138&amp;"!$I$23:$I$200")=$E$5)*(INDIRECT($C138&amp;"!$Q$23:$Q$200")&lt;=-0.5)*(INDIRECT($C138&amp;"!$Q$23:$Q$200")&gt;=-2)*((INDIRECT($C138&amp;"!$K$23:$K$200")-INDIRECT($C138&amp;"!$L$23:$L$200"))&gt;1),1,0)))</f>
        <v>0</v>
      </c>
      <c r="F138" s="165" t="str">
        <f t="shared" ca="1" si="121"/>
        <v>-</v>
      </c>
      <c r="G138" s="208">
        <f t="array" aca="1" ref="G138" ca="1">IF($C138="N","",SUM(IF((INDIRECT($C138&amp;"!$J$23:$J$200")=$D$5)*(INDIRECT($C138&amp;"!$I$23:$I$200")=$E$5)*(INDIRECT($C138&amp;"!$Q$23:$Q$200")&lt;=-0.5)*(INDIRECT($C138&amp;"!$Q$23:$Q$200")&gt;=-2)*((INDIRECT($C138&amp;"!$K$23:$K$200")-INDIRECT($C138&amp;"!$L$23:$L$200"))=1),1,0)))</f>
        <v>2</v>
      </c>
      <c r="H138" s="165">
        <f t="shared" ca="1" si="122"/>
        <v>0.25</v>
      </c>
      <c r="I138" s="208">
        <f t="array" aca="1" ref="I138" ca="1">IF($C138="N","",SUM(IF((INDIRECT($C138&amp;"!$J$23:$J$200")=$D$5)*(INDIRECT($C138&amp;"!$I$23:$I$200")=$E$5)*(INDIRECT($C138&amp;"!$Q$23:$Q$200")&lt;=-0.5)*(INDIRECT($C138&amp;"!$Q$23:$Q$200")&gt;=-2)*((INDIRECT($C138&amp;"!$L$23:$L$200")-INDIRECT($C138&amp;"!$K$23:$K$200"))&gt;-1),1,0)))</f>
        <v>6</v>
      </c>
      <c r="J138" s="165">
        <f t="shared" ca="1" si="123"/>
        <v>0.75</v>
      </c>
      <c r="K138" s="128">
        <f ca="1">IF($C138="N","",E138+G138+I138)</f>
        <v>8</v>
      </c>
      <c r="L138" s="207">
        <f t="array" aca="1" ref="L138" ca="1">IF($C138="N","",SUM(IF((INDIRECT($C138&amp;"!$J$23:$J$200")=$D$5)*(INDIRECT($C138&amp;"!$I$23:$I$200")=$L$5)*(INDIRECT($C138&amp;"!$Q$23:$Q$200")&lt;=-0.5)*(INDIRECT($C138&amp;"!$Q$23:$Q$200")&gt;=-2)*((INDIRECT($C138&amp;"!$K$23:$K$200")-INDIRECT($C138&amp;"!$L$23:$L$200"))&gt;1),1,0)))</f>
        <v>0</v>
      </c>
      <c r="M138" s="165" t="str">
        <f t="shared" ca="1" si="124"/>
        <v>-</v>
      </c>
      <c r="N138" s="208">
        <f t="array" aca="1" ref="N138" ca="1">IF($C138="N","",SUM(IF((INDIRECT($C138&amp;"!$J$23:$J$200")=$D$5)*(INDIRECT($C138&amp;"!$I$23:$I$200")=$L$5)*(INDIRECT($C138&amp;"!$Q$23:$Q$200")&lt;=-0.5)*(INDIRECT($C138&amp;"!$Q$23:$Q$200")&gt;=-2)*((INDIRECT($C138&amp;"!$K$23:$K$200")-INDIRECT($C138&amp;"!$L$23:$L$200"))=1),1,0)))</f>
        <v>1</v>
      </c>
      <c r="O138" s="165">
        <f t="shared" ca="1" si="125"/>
        <v>0.5</v>
      </c>
      <c r="P138" s="208">
        <f t="array" aca="1" ref="P138" ca="1">IF($C138="N","",SUM(IF((INDIRECT($C138&amp;"!$J$23:$J$200")=$D$5)*(INDIRECT($C138&amp;"!$I$23:$I$200")=$L$5)*(INDIRECT($C138&amp;"!$Q$23:$Q$200")&lt;=-0.5)*(INDIRECT($C138&amp;"!$Q$23:$Q$200")&gt;=-2)*((INDIRECT($C138&amp;"!$L$23:$L$200")-INDIRECT($C138&amp;"!$K$23:$K$200"))&gt;-1),1,0)))</f>
        <v>1</v>
      </c>
      <c r="Q138" s="165">
        <f t="shared" ca="1" si="126"/>
        <v>0.5</v>
      </c>
      <c r="R138" s="128">
        <f ca="1">IF($C138="N","",L138+N138+P138)</f>
        <v>2</v>
      </c>
      <c r="S138" s="207">
        <f ca="1">IF($C138="N","",L138+E138)</f>
        <v>0</v>
      </c>
      <c r="T138" s="165" t="str">
        <f t="shared" ca="1" si="127"/>
        <v>-</v>
      </c>
      <c r="U138" s="208">
        <f ca="1">IF($C138="N","",N138+G138)</f>
        <v>3</v>
      </c>
      <c r="V138" s="165">
        <f t="shared" ca="1" si="128"/>
        <v>0.3</v>
      </c>
      <c r="W138" s="208">
        <f ca="1">IF($C138="N","",P138+I138)</f>
        <v>7</v>
      </c>
      <c r="X138" s="165">
        <f t="shared" ca="1" si="129"/>
        <v>0.7</v>
      </c>
      <c r="Y138" s="166">
        <f ca="1">IF($C138="N","",R138+K138)</f>
        <v>10</v>
      </c>
      <c r="Z138" s="91"/>
    </row>
    <row r="139" spans="2:26">
      <c r="B139" s="97"/>
      <c r="C139" s="23" t="str">
        <f>C138</f>
        <v>Sanfrecce_Hiroshima</v>
      </c>
      <c r="D139" s="206">
        <v>0</v>
      </c>
      <c r="E139" s="207">
        <f t="array" aca="1" ref="E139" ca="1">IF($C139="N","",SUM(IF((INDIRECT($C139&amp;"!$J$23:$J$200")=$D$5)*(INDIRECT($C139&amp;"!$I$23:$I$200")=$E$5)*(INDIRECT($C139&amp;"!$Q$23:$Q$200")&gt;=-0.25)*(INDIRECT($C139&amp;"!$Q$23:$Q$200")&lt;=0.25)*(INDIRECT($C139&amp;"!$Q$23:$Q$200")&lt;&gt;"")*((INDIRECT($C139&amp;"!$K$23:$K$200")-INDIRECT($C139&amp;"!$L$23:$L$200"))&gt;0),1,0)))</f>
        <v>1</v>
      </c>
      <c r="F139" s="165">
        <f t="shared" ca="1" si="121"/>
        <v>0.1111111111111111</v>
      </c>
      <c r="G139" s="208">
        <f t="array" aca="1" ref="G139" ca="1">IF($C139="N","",SUM(IF((INDIRECT($C139&amp;"!$J$23:$J$200")=$D$5)*(INDIRECT($C139&amp;"!$I$23:$I$200")=$E$5)*(INDIRECT($C139&amp;"!$Q$23:$Q$200")&gt;=-0.25)*(INDIRECT($C139&amp;"!$Q$23:$Q$200")&lt;=0.25)*(INDIRECT($C139&amp;"!$Q$23:$Q$200")&lt;&gt;"")*((INDIRECT($C139&amp;"!$K$23:$K$200")-INDIRECT($C139&amp;"!$L$23:$L$200"))=0),1,0)))</f>
        <v>2</v>
      </c>
      <c r="H139" s="165">
        <f t="shared" ca="1" si="122"/>
        <v>0.22222222222222221</v>
      </c>
      <c r="I139" s="208">
        <f t="array" aca="1" ref="I139" ca="1">IF($C139="N","",SUM(IF((INDIRECT($C139&amp;"!$J$23:$J$200")=$D$5)*(INDIRECT($C139&amp;"!$I$23:$I$200")=$E$5)*(INDIRECT($C139&amp;"!$Q$23:$Q$200")&gt;=-0.25)*(INDIRECT($C139&amp;"!$Q$23:$Q$200")&lt;=0.25)*(INDIRECT($C139&amp;"!$Q$23:$Q$200")&lt;&gt;"")*((INDIRECT($C139&amp;"!$K$23:$K$200")-INDIRECT($C139&amp;"!$L$23:$L$200"))&lt;0),1,0)))</f>
        <v>6</v>
      </c>
      <c r="J139" s="165">
        <f t="shared" ca="1" si="123"/>
        <v>0.66666666666666663</v>
      </c>
      <c r="K139" s="128">
        <f ca="1">IF($C139="N","",E139+G139+I139)</f>
        <v>9</v>
      </c>
      <c r="L139" s="207">
        <f t="array" aca="1" ref="L139" ca="1">IF($C139="N","",SUM(IF((INDIRECT($C139&amp;"!$J$23:$J$200")=$D$5)*(INDIRECT($C139&amp;"!$I$23:$I$200")=$L$5)*(INDIRECT($C139&amp;"!$Q$23:$Q$200")&gt;=-0.25)*(INDIRECT($C139&amp;"!$Q$23:$Q$200")&lt;=0.25)*(INDIRECT($C139&amp;"!$Q$23:$Q$200")&lt;&gt;"")*((INDIRECT($C139&amp;"!$K$23:$K$200")-INDIRECT($C139&amp;"!$L$23:$L$200"))&gt;0),1,0)))</f>
        <v>4</v>
      </c>
      <c r="M139" s="165">
        <f t="shared" ca="1" si="124"/>
        <v>0.4</v>
      </c>
      <c r="N139" s="208">
        <f t="array" aca="1" ref="N139" ca="1">IF($C139="N","",SUM(IF((INDIRECT($C139&amp;"!$J$23:$J$200")=$D$5)*(INDIRECT($C139&amp;"!$I$23:$I$200")=$L$5)*(INDIRECT($C139&amp;"!$Q$23:$Q$200")&gt;=-0.25)*(INDIRECT($C139&amp;"!$Q$23:$Q$200")&lt;=0.25)*(INDIRECT($C139&amp;"!$Q$23:$Q$200")&lt;&gt;"")*((INDIRECT($C139&amp;"!$K$23:$K$200")-INDIRECT($C139&amp;"!$L$23:$L$200"))=0),1,0)))</f>
        <v>3</v>
      </c>
      <c r="O139" s="165">
        <f t="shared" ca="1" si="125"/>
        <v>0.3</v>
      </c>
      <c r="P139" s="208">
        <f t="array" aca="1" ref="P139" ca="1">IF($C139="N","",SUM(IF((INDIRECT($C139&amp;"!$J$23:$J$200")=$D$5)*(INDIRECT($C139&amp;"!$I$23:$I$200")=$L$5)*(INDIRECT($C139&amp;"!$Q$23:$Q$200")&gt;=-0.25)*(INDIRECT($C139&amp;"!$Q$23:$Q$200")&lt;=0.25)*(INDIRECT($C139&amp;"!$Q$23:$Q$200")&lt;&gt;"")*((INDIRECT($C139&amp;"!$K$23:$K$200")-INDIRECT($C139&amp;"!$L$23:$L$200"))&lt;0),1,0)))</f>
        <v>3</v>
      </c>
      <c r="Q139" s="165">
        <f t="shared" ca="1" si="126"/>
        <v>0.3</v>
      </c>
      <c r="R139" s="128">
        <f ca="1">IF($C139="N","",L139+N139+P139)</f>
        <v>10</v>
      </c>
      <c r="S139" s="207">
        <f ca="1">IF($C139="N","",L139+E139)</f>
        <v>5</v>
      </c>
      <c r="T139" s="165">
        <f t="shared" ca="1" si="127"/>
        <v>0.26315789473684209</v>
      </c>
      <c r="U139" s="208">
        <f ca="1">IF($C139="N","",N139+G139)</f>
        <v>5</v>
      </c>
      <c r="V139" s="165">
        <f t="shared" ca="1" si="128"/>
        <v>0.26315789473684209</v>
      </c>
      <c r="W139" s="208">
        <f ca="1">IF($C139="N","",P139+I139)</f>
        <v>9</v>
      </c>
      <c r="X139" s="165">
        <f t="shared" ca="1" si="129"/>
        <v>0.47368421052631576</v>
      </c>
      <c r="Y139" s="166">
        <f ca="1">IF($C139="N","",R139+K139)</f>
        <v>19</v>
      </c>
      <c r="Z139" s="91"/>
    </row>
    <row r="140" spans="2:26">
      <c r="B140" s="97"/>
      <c r="C140" s="23" t="str">
        <f>C139</f>
        <v>Sanfrecce_Hiroshima</v>
      </c>
      <c r="D140" s="206">
        <v>1</v>
      </c>
      <c r="E140" s="207">
        <f t="array" aca="1" ref="E140" ca="1">IF($C140="N","",SUM(IF((INDIRECT($C140&amp;"!$J$23:$J$200")=$D$5)*(INDIRECT($C140&amp;"!$I$23:$I$200")=$E$5)*(INDIRECT($C140&amp;"!$Q$23:$Q$200")&gt;=0.5)*(INDIRECT($C140&amp;"!$Q$23:$Q$200")&lt;=2)*((INDIRECT($C140&amp;"!$K$23:$K$200")-INDIRECT($C140&amp;"!$L$23:$L$200"))&gt;-1),1,0)))</f>
        <v>0</v>
      </c>
      <c r="F140" s="165" t="str">
        <f t="shared" ca="1" si="121"/>
        <v>-</v>
      </c>
      <c r="G140" s="208">
        <f t="array" aca="1" ref="G140" ca="1">IF($C140="N","",SUM(IF((INDIRECT($C140&amp;"!$J$23:$J$200")=$D$5)*(INDIRECT($C140&amp;"!$I$23:$I$200")=$E$5)*(INDIRECT($C140&amp;"!$Q$23:$Q$200")&gt;=0.5)*(INDIRECT($C140&amp;"!$Q$23:$Q$200")&lt;=2)*((INDIRECT($C140&amp;"!$K$23:$K$200")-INDIRECT($C140&amp;"!$L$23:$L$200"))=-1),1,0)))</f>
        <v>0</v>
      </c>
      <c r="H140" s="165" t="str">
        <f t="shared" ca="1" si="122"/>
        <v>-</v>
      </c>
      <c r="I140" s="208">
        <f t="array" aca="1" ref="I140" ca="1">IF($C140="N","",SUM(IF((INDIRECT($C140&amp;"!$J$23:$J$200")=$D$5)*(INDIRECT($C140&amp;"!$I$23:$I$200")=$E$5)*(INDIRECT($C140&amp;"!$Q$23:$Q$200")&gt;=0.5)*(INDIRECT($C140&amp;"!$Q$23:$Q$200")&lt;=2)*((INDIRECT($C140&amp;"!$K$23:$K$200")-INDIRECT($C140&amp;"!$L$23:$L$200"))&lt;-1),1,0)))</f>
        <v>0</v>
      </c>
      <c r="J140" s="165" t="str">
        <f t="shared" ca="1" si="123"/>
        <v>-</v>
      </c>
      <c r="K140" s="128">
        <f ca="1">IF($C140="N","",E140+G140+I140)</f>
        <v>0</v>
      </c>
      <c r="L140" s="207">
        <f t="array" aca="1" ref="L140" ca="1">IF($C140="N","",SUM(IF((INDIRECT($C140&amp;"!$J$23:$J$200")=$D$5)*(INDIRECT($C140&amp;"!$I$23:$I$200")=$L$5)*(INDIRECT($C140&amp;"!$Q$23:$Q$200")&gt;=0.5)*(INDIRECT($C140&amp;"!$Q$23:$Q$200")&lt;=2)*((INDIRECT($C140&amp;"!$K$23:$K$200")-INDIRECT($C140&amp;"!$L$23:$L$200"))&gt;-1),1,0)))</f>
        <v>0</v>
      </c>
      <c r="M140" s="165" t="str">
        <f t="shared" ca="1" si="124"/>
        <v>-</v>
      </c>
      <c r="N140" s="208">
        <f t="array" aca="1" ref="N140" ca="1">IF($C140="N","",SUM(IF((INDIRECT($C140&amp;"!$J$23:$J$200")=$D$5)*(INDIRECT($C140&amp;"!$I$23:$I$200")=$L$5)*(INDIRECT($C140&amp;"!$Q$23:$Q$200")&gt;=0.5)*(INDIRECT($C140&amp;"!$Q$23:$Q$200")&lt;=2)*((INDIRECT($C140&amp;"!$K$23:$K$200")-INDIRECT($C140&amp;"!$L$23:$L$200"))=-1),1,0)))</f>
        <v>4</v>
      </c>
      <c r="O140" s="165">
        <f t="shared" ca="1" si="125"/>
        <v>0.8</v>
      </c>
      <c r="P140" s="208">
        <f t="array" aca="1" ref="P140" ca="1">IF($C140="N","",SUM(IF((INDIRECT($C140&amp;"!$J$23:$J$200")=$D$5)*(INDIRECT($C140&amp;"!$I$23:$I$200")=$L$5)*(INDIRECT($C140&amp;"!$Q$23:$Q$200")&gt;=0.5)*(INDIRECT($C140&amp;"!$Q$23:$Q$200")&lt;=2)*((INDIRECT($C140&amp;"!$K$23:$K$200")-INDIRECT($C140&amp;"!$L$23:$L$200"))&lt;-1),1,0)))</f>
        <v>1</v>
      </c>
      <c r="Q140" s="165">
        <f t="shared" ca="1" si="126"/>
        <v>0.2</v>
      </c>
      <c r="R140" s="128">
        <f ca="1">IF($C140="N","",L140+N140+P140)</f>
        <v>5</v>
      </c>
      <c r="S140" s="207">
        <f ca="1">IF($C140="N","",L140+E140)</f>
        <v>0</v>
      </c>
      <c r="T140" s="165" t="str">
        <f t="shared" ca="1" si="127"/>
        <v>-</v>
      </c>
      <c r="U140" s="208">
        <f ca="1">IF($C140="N","",N140+G140)</f>
        <v>4</v>
      </c>
      <c r="V140" s="165">
        <f t="shared" ca="1" si="128"/>
        <v>0.8</v>
      </c>
      <c r="W140" s="208">
        <f ca="1">IF($C140="N","",P140+I140)</f>
        <v>1</v>
      </c>
      <c r="X140" s="165">
        <f t="shared" ca="1" si="129"/>
        <v>0.2</v>
      </c>
      <c r="Y140" s="166">
        <f ca="1">IF($C140="N","",R140+K140)</f>
        <v>5</v>
      </c>
      <c r="Z140" s="91"/>
    </row>
    <row r="141" spans="2:26" ht="13.5" thickBot="1">
      <c r="B141" s="97"/>
      <c r="C141" s="23" t="str">
        <f>C140</f>
        <v>Sanfrecce_Hiroshima</v>
      </c>
      <c r="D141" s="206">
        <v>2</v>
      </c>
      <c r="E141" s="209">
        <f t="array" aca="1" ref="E141" ca="1">IF($C141="N","",SUM(IF((INDIRECT($C141&amp;"!$J$23:$J$200")=$D$5)*(INDIRECT($C141&amp;"!$I$23:$I$200")=$E$5)*(INDIRECT($C141&amp;"!$Q$23:$Q$200")&gt;=2.25)*((INDIRECT($C141&amp;"!$K$23:$K$200")-INDIRECT($C141&amp;"!$L$23:$L$200"))&gt;-2),1,0)))</f>
        <v>0</v>
      </c>
      <c r="F141" s="169" t="str">
        <f t="shared" ca="1" si="121"/>
        <v>-</v>
      </c>
      <c r="G141" s="210">
        <f t="array" aca="1" ref="G141" ca="1">IF($C141="N","",SUM(IF((INDIRECT($C141&amp;"!$J$23:$J$200")=$D$5)*(INDIRECT($C141&amp;"!$I$23:$I$200")=$E$5)*(INDIRECT($C141&amp;"!$Q$23:$Q$200")&gt;=2.25)*((INDIRECT($C141&amp;"!$K$23:$K$200")-INDIRECT($C141&amp;"!$L$23:$L$200"))=-2),1,0)))</f>
        <v>0</v>
      </c>
      <c r="H141" s="169" t="str">
        <f t="shared" ca="1" si="122"/>
        <v>-</v>
      </c>
      <c r="I141" s="210">
        <f t="array" aca="1" ref="I141" ca="1">IF($C141="N","",SUM(IF((INDIRECT($C141&amp;"!$J$23:$J$200")=$D$5)*(INDIRECT($C141&amp;"!$I$23:$I$200")=$E$5)*(INDIRECT($C141&amp;"!$Q$23:$Q$200")&gt;=2.25)*((INDIRECT($C141&amp;"!$K$23:$K$200")-INDIRECT($C141&amp;"!$L$23:$L$200"))&lt;-2),1,0)))</f>
        <v>0</v>
      </c>
      <c r="J141" s="169" t="str">
        <f t="shared" ca="1" si="123"/>
        <v>-</v>
      </c>
      <c r="K141" s="211">
        <f ca="1">IF($C141="N","",E141+G141+I141)</f>
        <v>0</v>
      </c>
      <c r="L141" s="209">
        <f t="array" aca="1" ref="L141" ca="1">IF($C141="N","",SUM(IF((INDIRECT($C141&amp;"!$J$23:$J$200")=$D$5)*(INDIRECT($C141&amp;"!$I$23:$I$200")=$L$5)*(INDIRECT($C141&amp;"!$Q$23:$Q$200")&gt;=2.25)*((INDIRECT($C141&amp;"!$K$23:$K$200")-INDIRECT($C141&amp;"!$L$23:$L$200"))&gt;-2),1,0)))</f>
        <v>0</v>
      </c>
      <c r="M141" s="169" t="str">
        <f t="shared" ca="1" si="124"/>
        <v>-</v>
      </c>
      <c r="N141" s="210">
        <f t="array" aca="1" ref="N141" ca="1">IF($C141="N","",SUM(IF((INDIRECT($C141&amp;"!$J$23:$J$200")=$D$5)*(INDIRECT($C141&amp;"!$I$23:$I$200")=$L$5)*(INDIRECT($C141&amp;"!$Q$23:$Q$200")&gt;=2.25)*((INDIRECT($C141&amp;"!$K$23:$K$200")-INDIRECT($C141&amp;"!$L$23:$L$200"))=-2),1,0)))</f>
        <v>0</v>
      </c>
      <c r="O141" s="169" t="str">
        <f t="shared" ca="1" si="125"/>
        <v>-</v>
      </c>
      <c r="P141" s="210">
        <f t="array" aca="1" ref="P141" ca="1">IF($C141="N","",SUM(IF((INDIRECT($C141&amp;"!$J$23:$J$200")=$D$5)*(INDIRECT($C141&amp;"!$I$23:$I$200")=$L$5)*(INDIRECT($C141&amp;"!$Q$23:$Q$200")&gt;=2.25)*((INDIRECT($C141&amp;"!$K$23:$K$200")-INDIRECT($C141&amp;"!$L$23:$L$200"))&lt;-2),1,0)))</f>
        <v>0</v>
      </c>
      <c r="Q141" s="169" t="str">
        <f t="shared" ca="1" si="126"/>
        <v>-</v>
      </c>
      <c r="R141" s="211">
        <f ca="1">IF($C141="N","",L141+N141+P141)</f>
        <v>0</v>
      </c>
      <c r="S141" s="209">
        <f ca="1">IF($C141="N","",L141+E141)</f>
        <v>0</v>
      </c>
      <c r="T141" s="169" t="str">
        <f t="shared" ca="1" si="127"/>
        <v>-</v>
      </c>
      <c r="U141" s="210">
        <f ca="1">IF($C141="N","",N141+G141)</f>
        <v>0</v>
      </c>
      <c r="V141" s="169" t="str">
        <f t="shared" ca="1" si="128"/>
        <v>-</v>
      </c>
      <c r="W141" s="210">
        <f ca="1">IF($C141="N","",P141+I141)</f>
        <v>0</v>
      </c>
      <c r="X141" s="169" t="str">
        <f t="shared" ca="1" si="129"/>
        <v>-</v>
      </c>
      <c r="Y141" s="132">
        <f ca="1">IF($C141="N","",R141+K141)</f>
        <v>0</v>
      </c>
      <c r="Z141" s="91"/>
    </row>
    <row r="142" spans="2:26" ht="13.5" thickBot="1">
      <c r="B142" s="97" t="str">
        <f>D135</f>
        <v>Sanfrecce_Hiroshima</v>
      </c>
      <c r="D142" s="212" t="s">
        <v>24</v>
      </c>
      <c r="E142" s="172">
        <f ca="1">SUM(E137:E141)</f>
        <v>1</v>
      </c>
      <c r="F142" s="173">
        <f t="shared" ca="1" si="121"/>
        <v>5.8823529411764705E-2</v>
      </c>
      <c r="G142" s="174">
        <f ca="1">SUM(G137:G141)</f>
        <v>4</v>
      </c>
      <c r="H142" s="173">
        <f t="shared" ca="1" si="122"/>
        <v>0.23529411764705882</v>
      </c>
      <c r="I142" s="174">
        <f ca="1">SUM(I137:I141)</f>
        <v>12</v>
      </c>
      <c r="J142" s="173">
        <f t="shared" ca="1" si="123"/>
        <v>0.70588235294117652</v>
      </c>
      <c r="K142" s="176">
        <f ca="1">SUM(K137:K141)</f>
        <v>17</v>
      </c>
      <c r="L142" s="213">
        <f ca="1">SUM(L137:L141)</f>
        <v>4</v>
      </c>
      <c r="M142" s="173">
        <f t="shared" ca="1" si="124"/>
        <v>0.23529411764705882</v>
      </c>
      <c r="N142" s="174">
        <f ca="1">SUM(N137:N141)</f>
        <v>8</v>
      </c>
      <c r="O142" s="173">
        <f t="shared" ca="1" si="125"/>
        <v>0.47058823529411764</v>
      </c>
      <c r="P142" s="174">
        <f ca="1">SUM(P137:P141)</f>
        <v>5</v>
      </c>
      <c r="Q142" s="173">
        <f t="shared" ca="1" si="126"/>
        <v>0.29411764705882354</v>
      </c>
      <c r="R142" s="214">
        <f ca="1">SUM(R137:R141)</f>
        <v>17</v>
      </c>
      <c r="S142" s="172">
        <f ca="1">SUM(S137:S141)</f>
        <v>5</v>
      </c>
      <c r="T142" s="173">
        <f t="shared" ca="1" si="127"/>
        <v>0.14705882352941177</v>
      </c>
      <c r="U142" s="174">
        <f ca="1">SUM(U137:U141)</f>
        <v>12</v>
      </c>
      <c r="V142" s="173">
        <f t="shared" ca="1" si="128"/>
        <v>0.35294117647058826</v>
      </c>
      <c r="W142" s="174">
        <f ca="1">SUM(W137:W141)</f>
        <v>17</v>
      </c>
      <c r="X142" s="173">
        <f t="shared" ca="1" si="129"/>
        <v>0.5</v>
      </c>
      <c r="Y142" s="176">
        <f ca="1">SUM(Y137:Y141)</f>
        <v>34</v>
      </c>
    </row>
    <row r="143" spans="2:26" ht="13.5" thickBot="1">
      <c r="B143" s="97"/>
    </row>
    <row r="144" spans="2:26">
      <c r="D144" s="85" t="str">
        <f>O1</f>
        <v>Júbilo_Iwata</v>
      </c>
      <c r="E144" s="142" t="s">
        <v>34</v>
      </c>
      <c r="F144" s="143"/>
      <c r="G144" s="144"/>
      <c r="H144" s="143"/>
      <c r="I144" s="145"/>
      <c r="J144" s="144"/>
      <c r="K144" s="146"/>
      <c r="L144" s="199" t="s">
        <v>35</v>
      </c>
      <c r="M144" s="143"/>
      <c r="N144" s="144"/>
      <c r="O144" s="143"/>
      <c r="P144" s="145"/>
      <c r="Q144" s="143"/>
      <c r="R144" s="144"/>
      <c r="S144" s="142" t="s">
        <v>36</v>
      </c>
      <c r="T144" s="143"/>
      <c r="U144" s="144"/>
      <c r="V144" s="143"/>
      <c r="W144" s="147"/>
      <c r="X144" s="148"/>
      <c r="Y144" s="149"/>
    </row>
    <row r="145" spans="2:26" ht="13.5" thickBot="1">
      <c r="D145" s="200" t="s">
        <v>28</v>
      </c>
      <c r="E145" s="150" t="s">
        <v>31</v>
      </c>
      <c r="F145" s="151"/>
      <c r="G145" s="201" t="s">
        <v>29</v>
      </c>
      <c r="H145" s="151"/>
      <c r="I145" s="201" t="s">
        <v>30</v>
      </c>
      <c r="J145" s="201"/>
      <c r="K145" s="202" t="s">
        <v>37</v>
      </c>
      <c r="L145" s="203" t="s">
        <v>31</v>
      </c>
      <c r="M145" s="151"/>
      <c r="N145" s="201" t="s">
        <v>29</v>
      </c>
      <c r="O145" s="151"/>
      <c r="P145" s="201" t="s">
        <v>30</v>
      </c>
      <c r="Q145" s="151"/>
      <c r="R145" s="202" t="s">
        <v>38</v>
      </c>
      <c r="S145" s="150" t="s">
        <v>31</v>
      </c>
      <c r="T145" s="151"/>
      <c r="U145" s="201" t="s">
        <v>29</v>
      </c>
      <c r="V145" s="204"/>
      <c r="W145" s="201" t="s">
        <v>30</v>
      </c>
      <c r="X145" s="151"/>
      <c r="Y145" s="202" t="s">
        <v>39</v>
      </c>
      <c r="Z145" s="91"/>
    </row>
    <row r="146" spans="2:26">
      <c r="B146" s="97"/>
      <c r="C146" s="23" t="str">
        <f>IF(D144=0,"N",D144)</f>
        <v>Júbilo_Iwata</v>
      </c>
      <c r="D146" s="205">
        <v>-2</v>
      </c>
      <c r="E146" s="159">
        <f t="array" aca="1" ref="E146" ca="1">IF($C146="N","",SUM(IF((INDIRECT($C146&amp;"!$J$23:$J$200")=$D$5)*(INDIRECT($C146&amp;"!$I$23:$I$200")=$E$5)*(INDIRECT($C146&amp;"!$Q$23:$Q$200")&lt;=-2.25)*((INDIRECT($C146&amp;"!$K$23:$K$200")-INDIRECT($C146&amp;"!$L$23:$L$200"))&gt;2),1,0)))</f>
        <v>0</v>
      </c>
      <c r="F146" s="162" t="str">
        <f t="shared" ref="F146:F151" ca="1" si="130">IF(E146="","",IF(E146=0,"-",E146/$K146))</f>
        <v>-</v>
      </c>
      <c r="G146" s="164">
        <f t="array" aca="1" ref="G146" ca="1">IF($C146="N","",SUM(IF((INDIRECT($C146&amp;"!$J$23:$J$200")=$D$5)*(INDIRECT($C146&amp;"!$I$23:$I$200")=$E$5)*(INDIRECT($C146&amp;"!$Q$23:$Q$200")&lt;=-2.25)*((INDIRECT($C146&amp;"!$K$23:$K$200")-INDIRECT($C146&amp;"!$L$23:$L$200"))=2),1,0)))</f>
        <v>0</v>
      </c>
      <c r="H146" s="162" t="str">
        <f t="shared" ref="H146:H151" ca="1" si="131">IF(G146="","",IF(G146=0,"-",G146/$K146))</f>
        <v>-</v>
      </c>
      <c r="I146" s="164">
        <f t="array" aca="1" ref="I146" ca="1">IF($C146="N","",SUM(IF((INDIRECT($C146&amp;"!$J$23:$J$200")=$D$5)*(INDIRECT($C146&amp;"!$I$23:$I$200")=$E$5)*(INDIRECT($C146&amp;"!$Q$23:$Q$200")&lt;=-2.25)*((INDIRECT($C146&amp;"!$L$23:$L$200")-INDIRECT($C146&amp;"!$K$23:$K$200"))&gt;-2),1,0)))</f>
        <v>0</v>
      </c>
      <c r="J146" s="162" t="str">
        <f t="shared" ref="J146:J151" ca="1" si="132">IF(I146="","",IF(I146=0,"-",I146/$K146))</f>
        <v>-</v>
      </c>
      <c r="K146" s="166">
        <f ca="1">IF($C146="N","",E146+G146+I146)</f>
        <v>0</v>
      </c>
      <c r="L146" s="159">
        <f t="array" aca="1" ref="L146" ca="1">IF($C146="N","",SUM(IF((INDIRECT($C146&amp;"!$J$23:$J$200")=$D$5)*(INDIRECT($C146&amp;"!$I$23:$I$200")=$L$5)*(INDIRECT($C146&amp;"!$Q$23:$Q$200")&lt;=-2.25)*((INDIRECT($C146&amp;"!$K$23:$K$200")-INDIRECT($C146&amp;"!$L$23:$L$200"))&gt;2),1,0)))</f>
        <v>0</v>
      </c>
      <c r="M146" s="162" t="str">
        <f t="shared" ref="M146:M151" ca="1" si="133">IF(L146="","",IF(L146=0,"-",L146/$R146))</f>
        <v>-</v>
      </c>
      <c r="N146" s="164">
        <f t="array" aca="1" ref="N146" ca="1">IF($C146="N","",SUM(IF((INDIRECT($C146&amp;"!$J$23:$J$200")=$D$5)*(INDIRECT($C146&amp;"!$I$23:$I$200")=$L$5)*(INDIRECT($C146&amp;"!$Q$23:$Q$200")&lt;=-2.25)*((INDIRECT($C146&amp;"!$K$23:$K$200")-INDIRECT($C146&amp;"!$L$23:$L$200"))=2),1,0)))</f>
        <v>0</v>
      </c>
      <c r="O146" s="162" t="str">
        <f t="shared" ref="O146:O151" ca="1" si="134">IF(N146="","",IF(N146=0,"-",N146/$R146))</f>
        <v>-</v>
      </c>
      <c r="P146" s="164">
        <f t="array" aca="1" ref="P146" ca="1">IF($C146="N","",SUM(IF((INDIRECT($C146&amp;"!$J$23:$J$200")=$D$5)*(INDIRECT($C146&amp;"!$I$23:$I$200")=$L$5)*(INDIRECT($C146&amp;"!$Q$23:$Q$200")&lt;=-2.25)*((INDIRECT($C146&amp;"!$L$23:$L$200")-INDIRECT($C146&amp;"!$K$23:$K$200"))&gt;-2),1,0)))</f>
        <v>0</v>
      </c>
      <c r="Q146" s="162" t="str">
        <f t="shared" ref="Q146:Q151" ca="1" si="135">IF(P146="","",IF(P146=0,"-",P146/$R146))</f>
        <v>-</v>
      </c>
      <c r="R146" s="166">
        <f ca="1">IF($C146="N","",L146+N146+P146)</f>
        <v>0</v>
      </c>
      <c r="S146" s="159">
        <f ca="1">IF($C146="N","",L146+E146)</f>
        <v>0</v>
      </c>
      <c r="T146" s="162" t="str">
        <f t="shared" ref="T146:T151" ca="1" si="136">IF(S146="","",IF(S146=0,"-",S146/$Y146))</f>
        <v>-</v>
      </c>
      <c r="U146" s="164">
        <f ca="1">IF($C146="N","",N146+G146)</f>
        <v>0</v>
      </c>
      <c r="V146" s="162" t="str">
        <f t="shared" ref="V146:V151" ca="1" si="137">IF(U146="","",IF(U146=0,"-",U146/$Y146))</f>
        <v>-</v>
      </c>
      <c r="W146" s="164">
        <f ca="1">IF($C146="N","",P146+I146)</f>
        <v>0</v>
      </c>
      <c r="X146" s="162" t="str">
        <f t="shared" ref="X146:X151" ca="1" si="138">IF(W146="","",IF(W146=0,"-",W146/$Y146))</f>
        <v>-</v>
      </c>
      <c r="Y146" s="166">
        <f ca="1">IF($C146="N","",R146+K146)</f>
        <v>0</v>
      </c>
      <c r="Z146" s="91"/>
    </row>
    <row r="147" spans="2:26">
      <c r="B147" s="97"/>
      <c r="C147" s="23" t="str">
        <f>C146</f>
        <v>Júbilo_Iwata</v>
      </c>
      <c r="D147" s="206">
        <v>-1</v>
      </c>
      <c r="E147" s="207">
        <f t="array" aca="1" ref="E147" ca="1">IF($C147="N","",SUM(IF((INDIRECT($C147&amp;"!$J$23:$J$200")=$D$5)*(INDIRECT($C147&amp;"!$I$23:$I$200")=$E$5)*(INDIRECT($C147&amp;"!$Q$23:$Q$200")&lt;=-0.5)*(INDIRECT($C147&amp;"!$Q$23:$Q$200")&gt;=-2)*((INDIRECT($C147&amp;"!$K$23:$K$200")-INDIRECT($C147&amp;"!$L$23:$L$200"))&gt;1),1,0)))</f>
        <v>0</v>
      </c>
      <c r="F147" s="165" t="str">
        <f t="shared" ca="1" si="130"/>
        <v>-</v>
      </c>
      <c r="G147" s="208">
        <f t="array" aca="1" ref="G147" ca="1">IF($C147="N","",SUM(IF((INDIRECT($C147&amp;"!$J$23:$J$200")=$D$5)*(INDIRECT($C147&amp;"!$I$23:$I$200")=$E$5)*(INDIRECT($C147&amp;"!$Q$23:$Q$200")&lt;=-0.5)*(INDIRECT($C147&amp;"!$Q$23:$Q$200")&gt;=-2)*((INDIRECT($C147&amp;"!$K$23:$K$200")-INDIRECT($C147&amp;"!$L$23:$L$200"))=1),1,0)))</f>
        <v>2</v>
      </c>
      <c r="H147" s="165">
        <f t="shared" ca="1" si="131"/>
        <v>0.66666666666666663</v>
      </c>
      <c r="I147" s="208">
        <f t="array" aca="1" ref="I147" ca="1">IF($C147="N","",SUM(IF((INDIRECT($C147&amp;"!$J$23:$J$200")=$D$5)*(INDIRECT($C147&amp;"!$I$23:$I$200")=$E$5)*(INDIRECT($C147&amp;"!$Q$23:$Q$200")&lt;=-0.5)*(INDIRECT($C147&amp;"!$Q$23:$Q$200")&gt;=-2)*((INDIRECT($C147&amp;"!$L$23:$L$200")-INDIRECT($C147&amp;"!$K$23:$K$200"))&gt;-1),1,0)))</f>
        <v>1</v>
      </c>
      <c r="J147" s="165">
        <f t="shared" ca="1" si="132"/>
        <v>0.33333333333333331</v>
      </c>
      <c r="K147" s="128">
        <f ca="1">IF($C147="N","",E147+G147+I147)</f>
        <v>3</v>
      </c>
      <c r="L147" s="207">
        <f t="array" aca="1" ref="L147" ca="1">IF($C147="N","",SUM(IF((INDIRECT($C147&amp;"!$J$23:$J$200")=$D$5)*(INDIRECT($C147&amp;"!$I$23:$I$200")=$L$5)*(INDIRECT($C147&amp;"!$Q$23:$Q$200")&lt;=-0.5)*(INDIRECT($C147&amp;"!$Q$23:$Q$200")&gt;=-2)*((INDIRECT($C147&amp;"!$K$23:$K$200")-INDIRECT($C147&amp;"!$L$23:$L$200"))&gt;1),1,0)))</f>
        <v>0</v>
      </c>
      <c r="M147" s="165" t="str">
        <f t="shared" ca="1" si="133"/>
        <v>-</v>
      </c>
      <c r="N147" s="208">
        <f t="array" aca="1" ref="N147" ca="1">IF($C147="N","",SUM(IF((INDIRECT($C147&amp;"!$J$23:$J$200")=$D$5)*(INDIRECT($C147&amp;"!$I$23:$I$200")=$L$5)*(INDIRECT($C147&amp;"!$Q$23:$Q$200")&lt;=-0.5)*(INDIRECT($C147&amp;"!$Q$23:$Q$200")&gt;=-2)*((INDIRECT($C147&amp;"!$K$23:$K$200")-INDIRECT($C147&amp;"!$L$23:$L$200"))=1),1,0)))</f>
        <v>0</v>
      </c>
      <c r="O147" s="165" t="str">
        <f t="shared" ca="1" si="134"/>
        <v>-</v>
      </c>
      <c r="P147" s="208">
        <f t="array" aca="1" ref="P147" ca="1">IF($C147="N","",SUM(IF((INDIRECT($C147&amp;"!$J$23:$J$200")=$D$5)*(INDIRECT($C147&amp;"!$I$23:$I$200")=$L$5)*(INDIRECT($C147&amp;"!$Q$23:$Q$200")&lt;=-0.5)*(INDIRECT($C147&amp;"!$Q$23:$Q$200")&gt;=-2)*((INDIRECT($C147&amp;"!$L$23:$L$200")-INDIRECT($C147&amp;"!$K$23:$K$200"))&gt;-1),1,0)))</f>
        <v>0</v>
      </c>
      <c r="Q147" s="165" t="str">
        <f t="shared" ca="1" si="135"/>
        <v>-</v>
      </c>
      <c r="R147" s="128">
        <f ca="1">IF($C147="N","",L147+N147+P147)</f>
        <v>0</v>
      </c>
      <c r="S147" s="207">
        <f ca="1">IF($C147="N","",L147+E147)</f>
        <v>0</v>
      </c>
      <c r="T147" s="165" t="str">
        <f t="shared" ca="1" si="136"/>
        <v>-</v>
      </c>
      <c r="U147" s="208">
        <f ca="1">IF($C147="N","",N147+G147)</f>
        <v>2</v>
      </c>
      <c r="V147" s="165">
        <f t="shared" ca="1" si="137"/>
        <v>0.66666666666666663</v>
      </c>
      <c r="W147" s="208">
        <f ca="1">IF($C147="N","",P147+I147)</f>
        <v>1</v>
      </c>
      <c r="X147" s="165">
        <f t="shared" ca="1" si="138"/>
        <v>0.33333333333333331</v>
      </c>
      <c r="Y147" s="166">
        <f ca="1">IF($C147="N","",R147+K147)</f>
        <v>3</v>
      </c>
      <c r="Z147" s="91"/>
    </row>
    <row r="148" spans="2:26">
      <c r="B148" s="97"/>
      <c r="C148" s="23" t="str">
        <f>C147</f>
        <v>Júbilo_Iwata</v>
      </c>
      <c r="D148" s="206">
        <v>0</v>
      </c>
      <c r="E148" s="207">
        <f t="array" aca="1" ref="E148" ca="1">IF($C148="N","",SUM(IF((INDIRECT($C148&amp;"!$J$23:$J$200")=$D$5)*(INDIRECT($C148&amp;"!$I$23:$I$200")=$E$5)*(INDIRECT($C148&amp;"!$Q$23:$Q$200")&gt;=-0.25)*(INDIRECT($C148&amp;"!$Q$23:$Q$200")&lt;=0.25)*(INDIRECT($C148&amp;"!$Q$23:$Q$200")&lt;&gt;"")*((INDIRECT($C148&amp;"!$K$23:$K$200")-INDIRECT($C148&amp;"!$L$23:$L$200"))&gt;0),1,0)))</f>
        <v>6</v>
      </c>
      <c r="F148" s="165">
        <f t="shared" ca="1" si="130"/>
        <v>0.54545454545454541</v>
      </c>
      <c r="G148" s="208">
        <f t="array" aca="1" ref="G148" ca="1">IF($C148="N","",SUM(IF((INDIRECT($C148&amp;"!$J$23:$J$200")=$D$5)*(INDIRECT($C148&amp;"!$I$23:$I$200")=$E$5)*(INDIRECT($C148&amp;"!$Q$23:$Q$200")&gt;=-0.25)*(INDIRECT($C148&amp;"!$Q$23:$Q$200")&lt;=0.25)*(INDIRECT($C148&amp;"!$Q$23:$Q$200")&lt;&gt;"")*((INDIRECT($C148&amp;"!$K$23:$K$200")-INDIRECT($C148&amp;"!$L$23:$L$200"))=0),1,0)))</f>
        <v>3</v>
      </c>
      <c r="H148" s="165">
        <f t="shared" ca="1" si="131"/>
        <v>0.27272727272727271</v>
      </c>
      <c r="I148" s="208">
        <f t="array" aca="1" ref="I148" ca="1">IF($C148="N","",SUM(IF((INDIRECT($C148&amp;"!$J$23:$J$200")=$D$5)*(INDIRECT($C148&amp;"!$I$23:$I$200")=$E$5)*(INDIRECT($C148&amp;"!$Q$23:$Q$200")&gt;=-0.25)*(INDIRECT($C148&amp;"!$Q$23:$Q$200")&lt;=0.25)*(INDIRECT($C148&amp;"!$Q$23:$Q$200")&lt;&gt;"")*((INDIRECT($C148&amp;"!$K$23:$K$200")-INDIRECT($C148&amp;"!$L$23:$L$200"))&lt;0),1,0)))</f>
        <v>2</v>
      </c>
      <c r="J148" s="165">
        <f t="shared" ca="1" si="132"/>
        <v>0.18181818181818182</v>
      </c>
      <c r="K148" s="128">
        <f ca="1">IF($C148="N","",E148+G148+I148)</f>
        <v>11</v>
      </c>
      <c r="L148" s="207">
        <f t="array" aca="1" ref="L148" ca="1">IF($C148="N","",SUM(IF((INDIRECT($C148&amp;"!$J$23:$J$200")=$D$5)*(INDIRECT($C148&amp;"!$I$23:$I$200")=$L$5)*(INDIRECT($C148&amp;"!$Q$23:$Q$200")&gt;=-0.25)*(INDIRECT($C148&amp;"!$Q$23:$Q$200")&lt;=0.25)*(INDIRECT($C148&amp;"!$Q$23:$Q$200")&lt;&gt;"")*((INDIRECT($C148&amp;"!$K$23:$K$200")-INDIRECT($C148&amp;"!$L$23:$L$200"))&gt;0),1,0)))</f>
        <v>4</v>
      </c>
      <c r="M148" s="165">
        <f t="shared" ca="1" si="133"/>
        <v>0.44444444444444442</v>
      </c>
      <c r="N148" s="208">
        <f t="array" aca="1" ref="N148" ca="1">IF($C148="N","",SUM(IF((INDIRECT($C148&amp;"!$J$23:$J$200")=$D$5)*(INDIRECT($C148&amp;"!$I$23:$I$200")=$L$5)*(INDIRECT($C148&amp;"!$Q$23:$Q$200")&gt;=-0.25)*(INDIRECT($C148&amp;"!$Q$23:$Q$200")&lt;=0.25)*(INDIRECT($C148&amp;"!$Q$23:$Q$200")&lt;&gt;"")*((INDIRECT($C148&amp;"!$K$23:$K$200")-INDIRECT($C148&amp;"!$L$23:$L$200"))=0),1,0)))</f>
        <v>4</v>
      </c>
      <c r="O148" s="165">
        <f t="shared" ca="1" si="134"/>
        <v>0.44444444444444442</v>
      </c>
      <c r="P148" s="208">
        <f t="array" aca="1" ref="P148" ca="1">IF($C148="N","",SUM(IF((INDIRECT($C148&amp;"!$J$23:$J$200")=$D$5)*(INDIRECT($C148&amp;"!$I$23:$I$200")=$L$5)*(INDIRECT($C148&amp;"!$Q$23:$Q$200")&gt;=-0.25)*(INDIRECT($C148&amp;"!$Q$23:$Q$200")&lt;=0.25)*(INDIRECT($C148&amp;"!$Q$23:$Q$200")&lt;&gt;"")*((INDIRECT($C148&amp;"!$K$23:$K$200")-INDIRECT($C148&amp;"!$L$23:$L$200"))&lt;0),1,0)))</f>
        <v>1</v>
      </c>
      <c r="Q148" s="165">
        <f t="shared" ca="1" si="135"/>
        <v>0.1111111111111111</v>
      </c>
      <c r="R148" s="128">
        <f ca="1">IF($C148="N","",L148+N148+P148)</f>
        <v>9</v>
      </c>
      <c r="S148" s="207">
        <f ca="1">IF($C148="N","",L148+E148)</f>
        <v>10</v>
      </c>
      <c r="T148" s="165">
        <f t="shared" ca="1" si="136"/>
        <v>0.5</v>
      </c>
      <c r="U148" s="208">
        <f ca="1">IF($C148="N","",N148+G148)</f>
        <v>7</v>
      </c>
      <c r="V148" s="165">
        <f t="shared" ca="1" si="137"/>
        <v>0.35</v>
      </c>
      <c r="W148" s="208">
        <f ca="1">IF($C148="N","",P148+I148)</f>
        <v>3</v>
      </c>
      <c r="X148" s="165">
        <f t="shared" ca="1" si="138"/>
        <v>0.15</v>
      </c>
      <c r="Y148" s="166">
        <f ca="1">IF($C148="N","",R148+K148)</f>
        <v>20</v>
      </c>
      <c r="Z148" s="91"/>
    </row>
    <row r="149" spans="2:26">
      <c r="B149" s="97"/>
      <c r="C149" s="23" t="str">
        <f>C148</f>
        <v>Júbilo_Iwata</v>
      </c>
      <c r="D149" s="206">
        <v>1</v>
      </c>
      <c r="E149" s="207">
        <f t="array" aca="1" ref="E149" ca="1">IF($C149="N","",SUM(IF((INDIRECT($C149&amp;"!$J$23:$J$200")=$D$5)*(INDIRECT($C149&amp;"!$I$23:$I$200")=$E$5)*(INDIRECT($C149&amp;"!$Q$23:$Q$200")&gt;=0.5)*(INDIRECT($C149&amp;"!$Q$23:$Q$200")&lt;=2)*((INDIRECT($C149&amp;"!$K$23:$K$200")-INDIRECT($C149&amp;"!$L$23:$L$200"))&gt;-1),1,0)))</f>
        <v>1</v>
      </c>
      <c r="F149" s="165">
        <f t="shared" ca="1" si="130"/>
        <v>0.33333333333333331</v>
      </c>
      <c r="G149" s="208">
        <f t="array" aca="1" ref="G149" ca="1">IF($C149="N","",SUM(IF((INDIRECT($C149&amp;"!$J$23:$J$200")=$D$5)*(INDIRECT($C149&amp;"!$I$23:$I$200")=$E$5)*(INDIRECT($C149&amp;"!$Q$23:$Q$200")&gt;=0.5)*(INDIRECT($C149&amp;"!$Q$23:$Q$200")&lt;=2)*((INDIRECT($C149&amp;"!$K$23:$K$200")-INDIRECT($C149&amp;"!$L$23:$L$200"))=-1),1,0)))</f>
        <v>0</v>
      </c>
      <c r="H149" s="165" t="str">
        <f t="shared" ca="1" si="131"/>
        <v>-</v>
      </c>
      <c r="I149" s="208">
        <f t="array" aca="1" ref="I149" ca="1">IF($C149="N","",SUM(IF((INDIRECT($C149&amp;"!$J$23:$J$200")=$D$5)*(INDIRECT($C149&amp;"!$I$23:$I$200")=$E$5)*(INDIRECT($C149&amp;"!$Q$23:$Q$200")&gt;=0.5)*(INDIRECT($C149&amp;"!$Q$23:$Q$200")&lt;=2)*((INDIRECT($C149&amp;"!$K$23:$K$200")-INDIRECT($C149&amp;"!$L$23:$L$200"))&lt;-1),1,0)))</f>
        <v>2</v>
      </c>
      <c r="J149" s="165">
        <f t="shared" ca="1" si="132"/>
        <v>0.66666666666666663</v>
      </c>
      <c r="K149" s="128">
        <f ca="1">IF($C149="N","",E149+G149+I149)</f>
        <v>3</v>
      </c>
      <c r="L149" s="207">
        <f t="array" aca="1" ref="L149" ca="1">IF($C149="N","",SUM(IF((INDIRECT($C149&amp;"!$J$23:$J$200")=$D$5)*(INDIRECT($C149&amp;"!$I$23:$I$200")=$L$5)*(INDIRECT($C149&amp;"!$Q$23:$Q$200")&gt;=0.5)*(INDIRECT($C149&amp;"!$Q$23:$Q$200")&lt;=2)*((INDIRECT($C149&amp;"!$K$23:$K$200")-INDIRECT($C149&amp;"!$L$23:$L$200"))&gt;-1),1,0)))</f>
        <v>5</v>
      </c>
      <c r="M149" s="165">
        <f t="shared" ca="1" si="133"/>
        <v>0.625</v>
      </c>
      <c r="N149" s="208">
        <f t="array" aca="1" ref="N149" ca="1">IF($C149="N","",SUM(IF((INDIRECT($C149&amp;"!$J$23:$J$200")=$D$5)*(INDIRECT($C149&amp;"!$I$23:$I$200")=$L$5)*(INDIRECT($C149&amp;"!$Q$23:$Q$200")&gt;=0.5)*(INDIRECT($C149&amp;"!$Q$23:$Q$200")&lt;=2)*((INDIRECT($C149&amp;"!$K$23:$K$200")-INDIRECT($C149&amp;"!$L$23:$L$200"))=-1),1,0)))</f>
        <v>3</v>
      </c>
      <c r="O149" s="165">
        <f t="shared" ca="1" si="134"/>
        <v>0.375</v>
      </c>
      <c r="P149" s="208">
        <f t="array" aca="1" ref="P149" ca="1">IF($C149="N","",SUM(IF((INDIRECT($C149&amp;"!$J$23:$J$200")=$D$5)*(INDIRECT($C149&amp;"!$I$23:$I$200")=$L$5)*(INDIRECT($C149&amp;"!$Q$23:$Q$200")&gt;=0.5)*(INDIRECT($C149&amp;"!$Q$23:$Q$200")&lt;=2)*((INDIRECT($C149&amp;"!$K$23:$K$200")-INDIRECT($C149&amp;"!$L$23:$L$200"))&lt;-1),1,0)))</f>
        <v>0</v>
      </c>
      <c r="Q149" s="165" t="str">
        <f t="shared" ca="1" si="135"/>
        <v>-</v>
      </c>
      <c r="R149" s="128">
        <f ca="1">IF($C149="N","",L149+N149+P149)</f>
        <v>8</v>
      </c>
      <c r="S149" s="207">
        <f ca="1">IF($C149="N","",L149+E149)</f>
        <v>6</v>
      </c>
      <c r="T149" s="165">
        <f t="shared" ca="1" si="136"/>
        <v>0.54545454545454541</v>
      </c>
      <c r="U149" s="208">
        <f ca="1">IF($C149="N","",N149+G149)</f>
        <v>3</v>
      </c>
      <c r="V149" s="165">
        <f t="shared" ca="1" si="137"/>
        <v>0.27272727272727271</v>
      </c>
      <c r="W149" s="208">
        <f ca="1">IF($C149="N","",P149+I149)</f>
        <v>2</v>
      </c>
      <c r="X149" s="165">
        <f t="shared" ca="1" si="138"/>
        <v>0.18181818181818182</v>
      </c>
      <c r="Y149" s="166">
        <f ca="1">IF($C149="N","",R149+K149)</f>
        <v>11</v>
      </c>
      <c r="Z149" s="91"/>
    </row>
    <row r="150" spans="2:26" ht="13.5" thickBot="1">
      <c r="B150" s="97"/>
      <c r="C150" s="23" t="str">
        <f>C149</f>
        <v>Júbilo_Iwata</v>
      </c>
      <c r="D150" s="206">
        <v>2</v>
      </c>
      <c r="E150" s="209">
        <f t="array" aca="1" ref="E150" ca="1">IF($C150="N","",SUM(IF((INDIRECT($C150&amp;"!$J$23:$J$200")=$D$5)*(INDIRECT($C150&amp;"!$I$23:$I$200")=$E$5)*(INDIRECT($C150&amp;"!$Q$23:$Q$200")&gt;=2.25)*((INDIRECT($C150&amp;"!$K$23:$K$200")-INDIRECT($C150&amp;"!$L$23:$L$200"))&gt;-2),1,0)))</f>
        <v>0</v>
      </c>
      <c r="F150" s="169" t="str">
        <f t="shared" ca="1" si="130"/>
        <v>-</v>
      </c>
      <c r="G150" s="210">
        <f t="array" aca="1" ref="G150" ca="1">IF($C150="N","",SUM(IF((INDIRECT($C150&amp;"!$J$23:$J$200")=$D$5)*(INDIRECT($C150&amp;"!$I$23:$I$200")=$E$5)*(INDIRECT($C150&amp;"!$Q$23:$Q$200")&gt;=2.25)*((INDIRECT($C150&amp;"!$K$23:$K$200")-INDIRECT($C150&amp;"!$L$23:$L$200"))=-2),1,0)))</f>
        <v>0</v>
      </c>
      <c r="H150" s="169" t="str">
        <f t="shared" ca="1" si="131"/>
        <v>-</v>
      </c>
      <c r="I150" s="210">
        <f t="array" aca="1" ref="I150" ca="1">IF($C150="N","",SUM(IF((INDIRECT($C150&amp;"!$J$23:$J$200")=$D$5)*(INDIRECT($C150&amp;"!$I$23:$I$200")=$E$5)*(INDIRECT($C150&amp;"!$Q$23:$Q$200")&gt;=2.25)*((INDIRECT($C150&amp;"!$K$23:$K$200")-INDIRECT($C150&amp;"!$L$23:$L$200"))&lt;-2),1,0)))</f>
        <v>0</v>
      </c>
      <c r="J150" s="169" t="str">
        <f t="shared" ca="1" si="132"/>
        <v>-</v>
      </c>
      <c r="K150" s="211">
        <f ca="1">IF($C150="N","",E150+G150+I150)</f>
        <v>0</v>
      </c>
      <c r="L150" s="209">
        <f t="array" aca="1" ref="L150" ca="1">IF($C150="N","",SUM(IF((INDIRECT($C150&amp;"!$J$23:$J$200")=$D$5)*(INDIRECT($C150&amp;"!$I$23:$I$200")=$L$5)*(INDIRECT($C150&amp;"!$Q$23:$Q$200")&gt;=2.25)*((INDIRECT($C150&amp;"!$K$23:$K$200")-INDIRECT($C150&amp;"!$L$23:$L$200"))&gt;-2),1,0)))</f>
        <v>0</v>
      </c>
      <c r="M150" s="169" t="str">
        <f t="shared" ca="1" si="133"/>
        <v>-</v>
      </c>
      <c r="N150" s="210">
        <f t="array" aca="1" ref="N150" ca="1">IF($C150="N","",SUM(IF((INDIRECT($C150&amp;"!$J$23:$J$200")=$D$5)*(INDIRECT($C150&amp;"!$I$23:$I$200")=$L$5)*(INDIRECT($C150&amp;"!$Q$23:$Q$200")&gt;=2.25)*((INDIRECT($C150&amp;"!$K$23:$K$200")-INDIRECT($C150&amp;"!$L$23:$L$200"))=-2),1,0)))</f>
        <v>0</v>
      </c>
      <c r="O150" s="169" t="str">
        <f t="shared" ca="1" si="134"/>
        <v>-</v>
      </c>
      <c r="P150" s="210">
        <f t="array" aca="1" ref="P150" ca="1">IF($C150="N","",SUM(IF((INDIRECT($C150&amp;"!$J$23:$J$200")=$D$5)*(INDIRECT($C150&amp;"!$I$23:$I$200")=$L$5)*(INDIRECT($C150&amp;"!$Q$23:$Q$200")&gt;=2.25)*((INDIRECT($C150&amp;"!$K$23:$K$200")-INDIRECT($C150&amp;"!$L$23:$L$200"))&lt;-2),1,0)))</f>
        <v>0</v>
      </c>
      <c r="Q150" s="169" t="str">
        <f t="shared" ca="1" si="135"/>
        <v>-</v>
      </c>
      <c r="R150" s="211">
        <f ca="1">IF($C150="N","",L150+N150+P150)</f>
        <v>0</v>
      </c>
      <c r="S150" s="209">
        <f ca="1">IF($C150="N","",L150+E150)</f>
        <v>0</v>
      </c>
      <c r="T150" s="169" t="str">
        <f t="shared" ca="1" si="136"/>
        <v>-</v>
      </c>
      <c r="U150" s="210">
        <f ca="1">IF($C150="N","",N150+G150)</f>
        <v>0</v>
      </c>
      <c r="V150" s="169" t="str">
        <f t="shared" ca="1" si="137"/>
        <v>-</v>
      </c>
      <c r="W150" s="210">
        <f ca="1">IF($C150="N","",P150+I150)</f>
        <v>0</v>
      </c>
      <c r="X150" s="169" t="str">
        <f t="shared" ca="1" si="138"/>
        <v>-</v>
      </c>
      <c r="Y150" s="132">
        <f ca="1">IF($C150="N","",R150+K150)</f>
        <v>0</v>
      </c>
      <c r="Z150" s="91"/>
    </row>
    <row r="151" spans="2:26" ht="13.5" thickBot="1">
      <c r="B151" s="97" t="str">
        <f>D144</f>
        <v>Júbilo_Iwata</v>
      </c>
      <c r="D151" s="212" t="s">
        <v>24</v>
      </c>
      <c r="E151" s="172">
        <f ca="1">SUM(E146:E150)</f>
        <v>7</v>
      </c>
      <c r="F151" s="173">
        <f t="shared" ca="1" si="130"/>
        <v>0.41176470588235292</v>
      </c>
      <c r="G151" s="174">
        <f ca="1">SUM(G146:G150)</f>
        <v>5</v>
      </c>
      <c r="H151" s="173">
        <f t="shared" ca="1" si="131"/>
        <v>0.29411764705882354</v>
      </c>
      <c r="I151" s="174">
        <f ca="1">SUM(I146:I150)</f>
        <v>5</v>
      </c>
      <c r="J151" s="173">
        <f t="shared" ca="1" si="132"/>
        <v>0.29411764705882354</v>
      </c>
      <c r="K151" s="176">
        <f ca="1">SUM(K146:K150)</f>
        <v>17</v>
      </c>
      <c r="L151" s="213">
        <f ca="1">SUM(L146:L150)</f>
        <v>9</v>
      </c>
      <c r="M151" s="173">
        <f t="shared" ca="1" si="133"/>
        <v>0.52941176470588236</v>
      </c>
      <c r="N151" s="174">
        <f ca="1">SUM(N146:N150)</f>
        <v>7</v>
      </c>
      <c r="O151" s="173">
        <f t="shared" ca="1" si="134"/>
        <v>0.41176470588235292</v>
      </c>
      <c r="P151" s="174">
        <f ca="1">SUM(P146:P150)</f>
        <v>1</v>
      </c>
      <c r="Q151" s="173">
        <f t="shared" ca="1" si="135"/>
        <v>5.8823529411764705E-2</v>
      </c>
      <c r="R151" s="214">
        <f ca="1">SUM(R146:R150)</f>
        <v>17</v>
      </c>
      <c r="S151" s="172">
        <f ca="1">SUM(S146:S150)</f>
        <v>16</v>
      </c>
      <c r="T151" s="173">
        <f t="shared" ca="1" si="136"/>
        <v>0.47058823529411764</v>
      </c>
      <c r="U151" s="174">
        <f ca="1">SUM(U146:U150)</f>
        <v>12</v>
      </c>
      <c r="V151" s="173">
        <f t="shared" ca="1" si="137"/>
        <v>0.35294117647058826</v>
      </c>
      <c r="W151" s="174">
        <f ca="1">SUM(W146:W150)</f>
        <v>6</v>
      </c>
      <c r="X151" s="173">
        <f t="shared" ca="1" si="138"/>
        <v>0.17647058823529413</v>
      </c>
      <c r="Y151" s="176">
        <f ca="1">SUM(Y146:Y150)</f>
        <v>34</v>
      </c>
    </row>
    <row r="152" spans="2:26" ht="13.5" thickBot="1">
      <c r="B152" s="97"/>
    </row>
    <row r="153" spans="2:26">
      <c r="D153" s="85" t="str">
        <f>D2</f>
        <v>Shimizu_S_Pulse</v>
      </c>
      <c r="E153" s="142" t="s">
        <v>34</v>
      </c>
      <c r="F153" s="143"/>
      <c r="G153" s="144"/>
      <c r="H153" s="143"/>
      <c r="I153" s="145"/>
      <c r="J153" s="144"/>
      <c r="K153" s="146"/>
      <c r="L153" s="199" t="s">
        <v>35</v>
      </c>
      <c r="M153" s="143"/>
      <c r="N153" s="144"/>
      <c r="O153" s="143"/>
      <c r="P153" s="145"/>
      <c r="Q153" s="143"/>
      <c r="R153" s="144"/>
      <c r="S153" s="142" t="s">
        <v>36</v>
      </c>
      <c r="T153" s="143"/>
      <c r="U153" s="144"/>
      <c r="V153" s="143"/>
      <c r="W153" s="147"/>
      <c r="X153" s="148"/>
      <c r="Y153" s="149"/>
    </row>
    <row r="154" spans="2:26" ht="13.5" thickBot="1">
      <c r="D154" s="200" t="s">
        <v>28</v>
      </c>
      <c r="E154" s="150" t="s">
        <v>31</v>
      </c>
      <c r="F154" s="151"/>
      <c r="G154" s="201" t="s">
        <v>29</v>
      </c>
      <c r="H154" s="151"/>
      <c r="I154" s="201" t="s">
        <v>30</v>
      </c>
      <c r="J154" s="201"/>
      <c r="K154" s="202" t="s">
        <v>37</v>
      </c>
      <c r="L154" s="203" t="s">
        <v>31</v>
      </c>
      <c r="M154" s="151"/>
      <c r="N154" s="201" t="s">
        <v>29</v>
      </c>
      <c r="O154" s="151"/>
      <c r="P154" s="201" t="s">
        <v>30</v>
      </c>
      <c r="Q154" s="151"/>
      <c r="R154" s="202" t="s">
        <v>38</v>
      </c>
      <c r="S154" s="150" t="s">
        <v>31</v>
      </c>
      <c r="T154" s="151"/>
      <c r="U154" s="201" t="s">
        <v>29</v>
      </c>
      <c r="V154" s="204"/>
      <c r="W154" s="201" t="s">
        <v>30</v>
      </c>
      <c r="X154" s="151"/>
      <c r="Y154" s="202" t="s">
        <v>39</v>
      </c>
      <c r="Z154" s="91"/>
    </row>
    <row r="155" spans="2:26">
      <c r="B155" s="97"/>
      <c r="C155" s="23" t="str">
        <f>IF(D153=0,"N",D153)</f>
        <v>Shimizu_S_Pulse</v>
      </c>
      <c r="D155" s="205">
        <v>-2</v>
      </c>
      <c r="E155" s="159">
        <f t="array" aca="1" ref="E155" ca="1">IF($C155="N","",SUM(IF((INDIRECT($C155&amp;"!$J$23:$J$200")=$D$5)*(INDIRECT($C155&amp;"!$I$23:$I$200")=$E$5)*(INDIRECT($C155&amp;"!$Q$23:$Q$200")&lt;=-2.25)*((INDIRECT($C155&amp;"!$K$23:$K$200")-INDIRECT($C155&amp;"!$L$23:$L$200"))&gt;2),1,0)))</f>
        <v>0</v>
      </c>
      <c r="F155" s="162" t="str">
        <f t="shared" ref="F155:F160" ca="1" si="139">IF(E155="","",IF(E155=0,"-",E155/$K155))</f>
        <v>-</v>
      </c>
      <c r="G155" s="164">
        <f t="array" aca="1" ref="G155" ca="1">IF($C155="N","",SUM(IF((INDIRECT($C155&amp;"!$J$23:$J$200")=$D$5)*(INDIRECT($C155&amp;"!$I$23:$I$200")=$E$5)*(INDIRECT($C155&amp;"!$Q$23:$Q$200")&lt;=-2.25)*((INDIRECT($C155&amp;"!$K$23:$K$200")-INDIRECT($C155&amp;"!$L$23:$L$200"))=2),1,0)))</f>
        <v>0</v>
      </c>
      <c r="H155" s="162" t="str">
        <f t="shared" ref="H155:H160" ca="1" si="140">IF(G155="","",IF(G155=0,"-",G155/$K155))</f>
        <v>-</v>
      </c>
      <c r="I155" s="164">
        <f t="array" aca="1" ref="I155" ca="1">IF($C155="N","",SUM(IF((INDIRECT($C155&amp;"!$J$23:$J$200")=$D$5)*(INDIRECT($C155&amp;"!$I$23:$I$200")=$E$5)*(INDIRECT($C155&amp;"!$Q$23:$Q$200")&lt;=-2.25)*((INDIRECT($C155&amp;"!$L$23:$L$200")-INDIRECT($C155&amp;"!$K$23:$K$200"))&gt;-2),1,0)))</f>
        <v>0</v>
      </c>
      <c r="J155" s="162" t="str">
        <f t="shared" ref="J155:J160" ca="1" si="141">IF(I155="","",IF(I155=0,"-",I155/$K155))</f>
        <v>-</v>
      </c>
      <c r="K155" s="166">
        <f ca="1">IF($C155="N","",E155+G155+I155)</f>
        <v>0</v>
      </c>
      <c r="L155" s="159">
        <f t="array" aca="1" ref="L155" ca="1">IF($C155="N","",SUM(IF((INDIRECT($C155&amp;"!$J$23:$J$200")=$D$5)*(INDIRECT($C155&amp;"!$I$23:$I$200")=$L$5)*(INDIRECT($C155&amp;"!$Q$23:$Q$200")&lt;=-2.25)*((INDIRECT($C155&amp;"!$K$23:$K$200")-INDIRECT($C155&amp;"!$L$23:$L$200"))&gt;2),1,0)))</f>
        <v>0</v>
      </c>
      <c r="M155" s="162" t="str">
        <f t="shared" ref="M155:M160" ca="1" si="142">IF(L155="","",IF(L155=0,"-",L155/$R155))</f>
        <v>-</v>
      </c>
      <c r="N155" s="164">
        <f t="array" aca="1" ref="N155" ca="1">IF($C155="N","",SUM(IF((INDIRECT($C155&amp;"!$J$23:$J$200")=$D$5)*(INDIRECT($C155&amp;"!$I$23:$I$200")=$L$5)*(INDIRECT($C155&amp;"!$Q$23:$Q$200")&lt;=-2.25)*((INDIRECT($C155&amp;"!$K$23:$K$200")-INDIRECT($C155&amp;"!$L$23:$L$200"))=2),1,0)))</f>
        <v>0</v>
      </c>
      <c r="O155" s="162" t="str">
        <f t="shared" ref="O155:O160" ca="1" si="143">IF(N155="","",IF(N155=0,"-",N155/$R155))</f>
        <v>-</v>
      </c>
      <c r="P155" s="164">
        <f t="array" aca="1" ref="P155" ca="1">IF($C155="N","",SUM(IF((INDIRECT($C155&amp;"!$J$23:$J$200")=$D$5)*(INDIRECT($C155&amp;"!$I$23:$I$200")=$L$5)*(INDIRECT($C155&amp;"!$Q$23:$Q$200")&lt;=-2.25)*((INDIRECT($C155&amp;"!$L$23:$L$200")-INDIRECT($C155&amp;"!$K$23:$K$200"))&gt;-2),1,0)))</f>
        <v>0</v>
      </c>
      <c r="Q155" s="162" t="str">
        <f t="shared" ref="Q155:Q160" ca="1" si="144">IF(P155="","",IF(P155=0,"-",P155/$R155))</f>
        <v>-</v>
      </c>
      <c r="R155" s="166">
        <f ca="1">IF($C155="N","",L155+N155+P155)</f>
        <v>0</v>
      </c>
      <c r="S155" s="159">
        <f ca="1">IF($C155="N","",L155+E155)</f>
        <v>0</v>
      </c>
      <c r="T155" s="162" t="str">
        <f t="shared" ref="T155:T160" ca="1" si="145">IF(S155="","",IF(S155=0,"-",S155/$Y155))</f>
        <v>-</v>
      </c>
      <c r="U155" s="164">
        <f ca="1">IF($C155="N","",N155+G155)</f>
        <v>0</v>
      </c>
      <c r="V155" s="162" t="str">
        <f t="shared" ref="V155:V160" ca="1" si="146">IF(U155="","",IF(U155=0,"-",U155/$Y155))</f>
        <v>-</v>
      </c>
      <c r="W155" s="164">
        <f ca="1">IF($C155="N","",P155+I155)</f>
        <v>0</v>
      </c>
      <c r="X155" s="162" t="str">
        <f t="shared" ref="X155:X160" ca="1" si="147">IF(W155="","",IF(W155=0,"-",W155/$Y155))</f>
        <v>-</v>
      </c>
      <c r="Y155" s="166">
        <f ca="1">IF($C155="N","",R155+K155)</f>
        <v>0</v>
      </c>
      <c r="Z155" s="91"/>
    </row>
    <row r="156" spans="2:26">
      <c r="B156" s="97"/>
      <c r="C156" s="23" t="str">
        <f>C155</f>
        <v>Shimizu_S_Pulse</v>
      </c>
      <c r="D156" s="206">
        <v>-1</v>
      </c>
      <c r="E156" s="207">
        <f t="array" aca="1" ref="E156" ca="1">IF($C156="N","",SUM(IF((INDIRECT($C156&amp;"!$J$23:$J$200")=$D$5)*(INDIRECT($C156&amp;"!$I$23:$I$200")=$E$5)*(INDIRECT($C156&amp;"!$Q$23:$Q$200")&lt;=-0.5)*(INDIRECT($C156&amp;"!$Q$23:$Q$200")&gt;=-2)*((INDIRECT($C156&amp;"!$K$23:$K$200")-INDIRECT($C156&amp;"!$L$23:$L$200"))&gt;1),1,0)))</f>
        <v>0</v>
      </c>
      <c r="F156" s="165" t="str">
        <f t="shared" ca="1" si="139"/>
        <v>-</v>
      </c>
      <c r="G156" s="208">
        <f t="array" aca="1" ref="G156" ca="1">IF($C156="N","",SUM(IF((INDIRECT($C156&amp;"!$J$23:$J$200")=$D$5)*(INDIRECT($C156&amp;"!$I$23:$I$200")=$E$5)*(INDIRECT($C156&amp;"!$Q$23:$Q$200")&lt;=-0.5)*(INDIRECT($C156&amp;"!$Q$23:$Q$200")&gt;=-2)*((INDIRECT($C156&amp;"!$K$23:$K$200")-INDIRECT($C156&amp;"!$L$23:$L$200"))=1),1,0)))</f>
        <v>1</v>
      </c>
      <c r="H156" s="165">
        <f t="shared" ca="1" si="140"/>
        <v>0.5</v>
      </c>
      <c r="I156" s="208">
        <f t="array" aca="1" ref="I156" ca="1">IF($C156="N","",SUM(IF((INDIRECT($C156&amp;"!$J$23:$J$200")=$D$5)*(INDIRECT($C156&amp;"!$I$23:$I$200")=$E$5)*(INDIRECT($C156&amp;"!$Q$23:$Q$200")&lt;=-0.5)*(INDIRECT($C156&amp;"!$Q$23:$Q$200")&gt;=-2)*((INDIRECT($C156&amp;"!$L$23:$L$200")-INDIRECT($C156&amp;"!$K$23:$K$200"))&gt;-1),1,0)))</f>
        <v>1</v>
      </c>
      <c r="J156" s="165">
        <f t="shared" ca="1" si="141"/>
        <v>0.5</v>
      </c>
      <c r="K156" s="128">
        <f ca="1">IF($C156="N","",E156+G156+I156)</f>
        <v>2</v>
      </c>
      <c r="L156" s="207">
        <f t="array" aca="1" ref="L156" ca="1">IF($C156="N","",SUM(IF((INDIRECT($C156&amp;"!$J$23:$J$200")=$D$5)*(INDIRECT($C156&amp;"!$I$23:$I$200")=$L$5)*(INDIRECT($C156&amp;"!$Q$23:$Q$200")&lt;=-0.5)*(INDIRECT($C156&amp;"!$Q$23:$Q$200")&gt;=-2)*((INDIRECT($C156&amp;"!$K$23:$K$200")-INDIRECT($C156&amp;"!$L$23:$L$200"))&gt;1),1,0)))</f>
        <v>0</v>
      </c>
      <c r="M156" s="165" t="str">
        <f t="shared" ca="1" si="142"/>
        <v>-</v>
      </c>
      <c r="N156" s="208">
        <f t="array" aca="1" ref="N156" ca="1">IF($C156="N","",SUM(IF((INDIRECT($C156&amp;"!$J$23:$J$200")=$D$5)*(INDIRECT($C156&amp;"!$I$23:$I$200")=$L$5)*(INDIRECT($C156&amp;"!$Q$23:$Q$200")&lt;=-0.5)*(INDIRECT($C156&amp;"!$Q$23:$Q$200")&gt;=-2)*((INDIRECT($C156&amp;"!$K$23:$K$200")-INDIRECT($C156&amp;"!$L$23:$L$200"))=1),1,0)))</f>
        <v>0</v>
      </c>
      <c r="O156" s="165" t="str">
        <f t="shared" ca="1" si="143"/>
        <v>-</v>
      </c>
      <c r="P156" s="208">
        <f t="array" aca="1" ref="P156" ca="1">IF($C156="N","",SUM(IF((INDIRECT($C156&amp;"!$J$23:$J$200")=$D$5)*(INDIRECT($C156&amp;"!$I$23:$I$200")=$L$5)*(INDIRECT($C156&amp;"!$Q$23:$Q$200")&lt;=-0.5)*(INDIRECT($C156&amp;"!$Q$23:$Q$200")&gt;=-2)*((INDIRECT($C156&amp;"!$L$23:$L$200")-INDIRECT($C156&amp;"!$K$23:$K$200"))&gt;-1),1,0)))</f>
        <v>0</v>
      </c>
      <c r="Q156" s="165" t="str">
        <f t="shared" ca="1" si="144"/>
        <v>-</v>
      </c>
      <c r="R156" s="128">
        <f ca="1">IF($C156="N","",L156+N156+P156)</f>
        <v>0</v>
      </c>
      <c r="S156" s="207">
        <f ca="1">IF($C156="N","",L156+E156)</f>
        <v>0</v>
      </c>
      <c r="T156" s="165" t="str">
        <f t="shared" ca="1" si="145"/>
        <v>-</v>
      </c>
      <c r="U156" s="208">
        <f ca="1">IF($C156="N","",N156+G156)</f>
        <v>1</v>
      </c>
      <c r="V156" s="165">
        <f t="shared" ca="1" si="146"/>
        <v>0.5</v>
      </c>
      <c r="W156" s="208">
        <f ca="1">IF($C156="N","",P156+I156)</f>
        <v>1</v>
      </c>
      <c r="X156" s="165">
        <f t="shared" ca="1" si="147"/>
        <v>0.5</v>
      </c>
      <c r="Y156" s="166">
        <f ca="1">IF($C156="N","",R156+K156)</f>
        <v>2</v>
      </c>
      <c r="Z156" s="91"/>
    </row>
    <row r="157" spans="2:26">
      <c r="B157" s="97"/>
      <c r="C157" s="23" t="str">
        <f>C156</f>
        <v>Shimizu_S_Pulse</v>
      </c>
      <c r="D157" s="206">
        <v>0</v>
      </c>
      <c r="E157" s="207">
        <f t="array" aca="1" ref="E157" ca="1">IF($C157="N","",SUM(IF((INDIRECT($C157&amp;"!$J$23:$J$200")=$D$5)*(INDIRECT($C157&amp;"!$I$23:$I$200")=$E$5)*(INDIRECT($C157&amp;"!$Q$23:$Q$200")&gt;=-0.25)*(INDIRECT($C157&amp;"!$Q$23:$Q$200")&lt;=0.25)*(INDIRECT($C157&amp;"!$Q$23:$Q$200")&lt;&gt;"")*((INDIRECT($C157&amp;"!$K$23:$K$200")-INDIRECT($C157&amp;"!$L$23:$L$200"))&gt;0),1,0)))</f>
        <v>1</v>
      </c>
      <c r="F157" s="165">
        <f t="shared" ca="1" si="139"/>
        <v>0.1</v>
      </c>
      <c r="G157" s="208">
        <f t="array" aca="1" ref="G157" ca="1">IF($C157="N","",SUM(IF((INDIRECT($C157&amp;"!$J$23:$J$200")=$D$5)*(INDIRECT($C157&amp;"!$I$23:$I$200")=$E$5)*(INDIRECT($C157&amp;"!$Q$23:$Q$200")&gt;=-0.25)*(INDIRECT($C157&amp;"!$Q$23:$Q$200")&lt;=0.25)*(INDIRECT($C157&amp;"!$Q$23:$Q$200")&lt;&gt;"")*((INDIRECT($C157&amp;"!$K$23:$K$200")-INDIRECT($C157&amp;"!$L$23:$L$200"))=0),1,0)))</f>
        <v>2</v>
      </c>
      <c r="H157" s="165">
        <f t="shared" ca="1" si="140"/>
        <v>0.2</v>
      </c>
      <c r="I157" s="208">
        <f t="array" aca="1" ref="I157" ca="1">IF($C157="N","",SUM(IF((INDIRECT($C157&amp;"!$J$23:$J$200")=$D$5)*(INDIRECT($C157&amp;"!$I$23:$I$200")=$E$5)*(INDIRECT($C157&amp;"!$Q$23:$Q$200")&gt;=-0.25)*(INDIRECT($C157&amp;"!$Q$23:$Q$200")&lt;=0.25)*(INDIRECT($C157&amp;"!$Q$23:$Q$200")&lt;&gt;"")*((INDIRECT($C157&amp;"!$K$23:$K$200")-INDIRECT($C157&amp;"!$L$23:$L$200"))&lt;0),1,0)))</f>
        <v>7</v>
      </c>
      <c r="J157" s="165">
        <f t="shared" ca="1" si="141"/>
        <v>0.7</v>
      </c>
      <c r="K157" s="128">
        <f ca="1">IF($C157="N","",E157+G157+I157)</f>
        <v>10</v>
      </c>
      <c r="L157" s="207">
        <f t="array" aca="1" ref="L157" ca="1">IF($C157="N","",SUM(IF((INDIRECT($C157&amp;"!$J$23:$J$200")=$D$5)*(INDIRECT($C157&amp;"!$I$23:$I$200")=$L$5)*(INDIRECT($C157&amp;"!$Q$23:$Q$200")&gt;=-0.25)*(INDIRECT($C157&amp;"!$Q$23:$Q$200")&lt;=0.25)*(INDIRECT($C157&amp;"!$Q$23:$Q$200")&lt;&gt;"")*((INDIRECT($C157&amp;"!$K$23:$K$200")-INDIRECT($C157&amp;"!$L$23:$L$200"))&gt;0),1,0)))</f>
        <v>3</v>
      </c>
      <c r="M157" s="165">
        <f t="shared" ca="1" si="142"/>
        <v>0.27272727272727271</v>
      </c>
      <c r="N157" s="208">
        <f t="array" aca="1" ref="N157" ca="1">IF($C157="N","",SUM(IF((INDIRECT($C157&amp;"!$J$23:$J$200")=$D$5)*(INDIRECT($C157&amp;"!$I$23:$I$200")=$L$5)*(INDIRECT($C157&amp;"!$Q$23:$Q$200")&gt;=-0.25)*(INDIRECT($C157&amp;"!$Q$23:$Q$200")&lt;=0.25)*(INDIRECT($C157&amp;"!$Q$23:$Q$200")&lt;&gt;"")*((INDIRECT($C157&amp;"!$K$23:$K$200")-INDIRECT($C157&amp;"!$L$23:$L$200"))=0),1,0)))</f>
        <v>5</v>
      </c>
      <c r="O157" s="165">
        <f t="shared" ca="1" si="143"/>
        <v>0.45454545454545453</v>
      </c>
      <c r="P157" s="208">
        <f t="array" aca="1" ref="P157" ca="1">IF($C157="N","",SUM(IF((INDIRECT($C157&amp;"!$J$23:$J$200")=$D$5)*(INDIRECT($C157&amp;"!$I$23:$I$200")=$L$5)*(INDIRECT($C157&amp;"!$Q$23:$Q$200")&gt;=-0.25)*(INDIRECT($C157&amp;"!$Q$23:$Q$200")&lt;=0.25)*(INDIRECT($C157&amp;"!$Q$23:$Q$200")&lt;&gt;"")*((INDIRECT($C157&amp;"!$K$23:$K$200")-INDIRECT($C157&amp;"!$L$23:$L$200"))&lt;0),1,0)))</f>
        <v>3</v>
      </c>
      <c r="Q157" s="165">
        <f t="shared" ca="1" si="144"/>
        <v>0.27272727272727271</v>
      </c>
      <c r="R157" s="128">
        <f ca="1">IF($C157="N","",L157+N157+P157)</f>
        <v>11</v>
      </c>
      <c r="S157" s="207">
        <f ca="1">IF($C157="N","",L157+E157)</f>
        <v>4</v>
      </c>
      <c r="T157" s="165">
        <f t="shared" ca="1" si="145"/>
        <v>0.19047619047619047</v>
      </c>
      <c r="U157" s="208">
        <f ca="1">IF($C157="N","",N157+G157)</f>
        <v>7</v>
      </c>
      <c r="V157" s="165">
        <f t="shared" ca="1" si="146"/>
        <v>0.33333333333333331</v>
      </c>
      <c r="W157" s="208">
        <f ca="1">IF($C157="N","",P157+I157)</f>
        <v>10</v>
      </c>
      <c r="X157" s="165">
        <f t="shared" ca="1" si="147"/>
        <v>0.47619047619047616</v>
      </c>
      <c r="Y157" s="166">
        <f ca="1">IF($C157="N","",R157+K157)</f>
        <v>21</v>
      </c>
      <c r="Z157" s="91"/>
    </row>
    <row r="158" spans="2:26">
      <c r="B158" s="97"/>
      <c r="C158" s="23" t="str">
        <f>C157</f>
        <v>Shimizu_S_Pulse</v>
      </c>
      <c r="D158" s="206">
        <v>1</v>
      </c>
      <c r="E158" s="207">
        <f t="array" aca="1" ref="E158" ca="1">IF($C158="N","",SUM(IF((INDIRECT($C158&amp;"!$J$23:$J$200")=$D$5)*(INDIRECT($C158&amp;"!$I$23:$I$200")=$E$5)*(INDIRECT($C158&amp;"!$Q$23:$Q$200")&gt;=0.5)*(INDIRECT($C158&amp;"!$Q$23:$Q$200")&lt;=2)*((INDIRECT($C158&amp;"!$K$23:$K$200")-INDIRECT($C158&amp;"!$L$23:$L$200"))&gt;-1),1,0)))</f>
        <v>1</v>
      </c>
      <c r="F158" s="165">
        <f t="shared" ca="1" si="139"/>
        <v>0.2</v>
      </c>
      <c r="G158" s="208">
        <f t="array" aca="1" ref="G158" ca="1">IF($C158="N","",SUM(IF((INDIRECT($C158&amp;"!$J$23:$J$200")=$D$5)*(INDIRECT($C158&amp;"!$I$23:$I$200")=$E$5)*(INDIRECT($C158&amp;"!$Q$23:$Q$200")&gt;=0.5)*(INDIRECT($C158&amp;"!$Q$23:$Q$200")&lt;=2)*((INDIRECT($C158&amp;"!$K$23:$K$200")-INDIRECT($C158&amp;"!$L$23:$L$200"))=-1),1,0)))</f>
        <v>2</v>
      </c>
      <c r="H158" s="165">
        <f t="shared" ca="1" si="140"/>
        <v>0.4</v>
      </c>
      <c r="I158" s="208">
        <f t="array" aca="1" ref="I158" ca="1">IF($C158="N","",SUM(IF((INDIRECT($C158&amp;"!$J$23:$J$200")=$D$5)*(INDIRECT($C158&amp;"!$I$23:$I$200")=$E$5)*(INDIRECT($C158&amp;"!$Q$23:$Q$200")&gt;=0.5)*(INDIRECT($C158&amp;"!$Q$23:$Q$200")&lt;=2)*((INDIRECT($C158&amp;"!$K$23:$K$200")-INDIRECT($C158&amp;"!$L$23:$L$200"))&lt;-1),1,0)))</f>
        <v>2</v>
      </c>
      <c r="J158" s="165">
        <f t="shared" ca="1" si="141"/>
        <v>0.4</v>
      </c>
      <c r="K158" s="128">
        <f ca="1">IF($C158="N","",E158+G158+I158)</f>
        <v>5</v>
      </c>
      <c r="L158" s="207">
        <f t="array" aca="1" ref="L158" ca="1">IF($C158="N","",SUM(IF((INDIRECT($C158&amp;"!$J$23:$J$200")=$D$5)*(INDIRECT($C158&amp;"!$I$23:$I$200")=$L$5)*(INDIRECT($C158&amp;"!$Q$23:$Q$200")&gt;=0.5)*(INDIRECT($C158&amp;"!$Q$23:$Q$200")&lt;=2)*((INDIRECT($C158&amp;"!$K$23:$K$200")-INDIRECT($C158&amp;"!$L$23:$L$200"))&gt;-1),1,0)))</f>
        <v>5</v>
      </c>
      <c r="M158" s="165">
        <f t="shared" ca="1" si="142"/>
        <v>0.83333333333333337</v>
      </c>
      <c r="N158" s="208">
        <f t="array" aca="1" ref="N158" ca="1">IF($C158="N","",SUM(IF((INDIRECT($C158&amp;"!$J$23:$J$200")=$D$5)*(INDIRECT($C158&amp;"!$I$23:$I$200")=$L$5)*(INDIRECT($C158&amp;"!$Q$23:$Q$200")&gt;=0.5)*(INDIRECT($C158&amp;"!$Q$23:$Q$200")&lt;=2)*((INDIRECT($C158&amp;"!$K$23:$K$200")-INDIRECT($C158&amp;"!$L$23:$L$200"))=-1),1,0)))</f>
        <v>0</v>
      </c>
      <c r="O158" s="165" t="str">
        <f t="shared" ca="1" si="143"/>
        <v>-</v>
      </c>
      <c r="P158" s="208">
        <f t="array" aca="1" ref="P158" ca="1">IF($C158="N","",SUM(IF((INDIRECT($C158&amp;"!$J$23:$J$200")=$D$5)*(INDIRECT($C158&amp;"!$I$23:$I$200")=$L$5)*(INDIRECT($C158&amp;"!$Q$23:$Q$200")&gt;=0.5)*(INDIRECT($C158&amp;"!$Q$23:$Q$200")&lt;=2)*((INDIRECT($C158&amp;"!$K$23:$K$200")-INDIRECT($C158&amp;"!$L$23:$L$200"))&lt;-1),1,0)))</f>
        <v>1</v>
      </c>
      <c r="Q158" s="165">
        <f t="shared" ca="1" si="144"/>
        <v>0.16666666666666666</v>
      </c>
      <c r="R158" s="128">
        <f ca="1">IF($C158="N","",L158+N158+P158)</f>
        <v>6</v>
      </c>
      <c r="S158" s="207">
        <f ca="1">IF($C158="N","",L158+E158)</f>
        <v>6</v>
      </c>
      <c r="T158" s="165">
        <f t="shared" ca="1" si="145"/>
        <v>0.54545454545454541</v>
      </c>
      <c r="U158" s="208">
        <f ca="1">IF($C158="N","",N158+G158)</f>
        <v>2</v>
      </c>
      <c r="V158" s="165">
        <f t="shared" ca="1" si="146"/>
        <v>0.18181818181818182</v>
      </c>
      <c r="W158" s="208">
        <f ca="1">IF($C158="N","",P158+I158)</f>
        <v>3</v>
      </c>
      <c r="X158" s="165">
        <f t="shared" ca="1" si="147"/>
        <v>0.27272727272727271</v>
      </c>
      <c r="Y158" s="166">
        <f ca="1">IF($C158="N","",R158+K158)</f>
        <v>11</v>
      </c>
      <c r="Z158" s="91"/>
    </row>
    <row r="159" spans="2:26" ht="13.5" thickBot="1">
      <c r="B159" s="97"/>
      <c r="C159" s="23" t="str">
        <f>C158</f>
        <v>Shimizu_S_Pulse</v>
      </c>
      <c r="D159" s="206">
        <v>2</v>
      </c>
      <c r="E159" s="209">
        <f t="array" aca="1" ref="E159" ca="1">IF($C159="N","",SUM(IF((INDIRECT($C159&amp;"!$J$23:$J$200")=$D$5)*(INDIRECT($C159&amp;"!$I$23:$I$200")=$E$5)*(INDIRECT($C159&amp;"!$Q$23:$Q$200")&gt;=2.25)*((INDIRECT($C159&amp;"!$K$23:$K$200")-INDIRECT($C159&amp;"!$L$23:$L$200"))&gt;-2),1,0)))</f>
        <v>0</v>
      </c>
      <c r="F159" s="169" t="str">
        <f t="shared" ca="1" si="139"/>
        <v>-</v>
      </c>
      <c r="G159" s="210">
        <f t="array" aca="1" ref="G159" ca="1">IF($C159="N","",SUM(IF((INDIRECT($C159&amp;"!$J$23:$J$200")=$D$5)*(INDIRECT($C159&amp;"!$I$23:$I$200")=$E$5)*(INDIRECT($C159&amp;"!$Q$23:$Q$200")&gt;=2.25)*((INDIRECT($C159&amp;"!$K$23:$K$200")-INDIRECT($C159&amp;"!$L$23:$L$200"))=-2),1,0)))</f>
        <v>0</v>
      </c>
      <c r="H159" s="169" t="str">
        <f t="shared" ca="1" si="140"/>
        <v>-</v>
      </c>
      <c r="I159" s="210">
        <f t="array" aca="1" ref="I159" ca="1">IF($C159="N","",SUM(IF((INDIRECT($C159&amp;"!$J$23:$J$200")=$D$5)*(INDIRECT($C159&amp;"!$I$23:$I$200")=$E$5)*(INDIRECT($C159&amp;"!$Q$23:$Q$200")&gt;=2.25)*((INDIRECT($C159&amp;"!$K$23:$K$200")-INDIRECT($C159&amp;"!$L$23:$L$200"))&lt;-2),1,0)))</f>
        <v>0</v>
      </c>
      <c r="J159" s="169" t="str">
        <f t="shared" ca="1" si="141"/>
        <v>-</v>
      </c>
      <c r="K159" s="211">
        <f ca="1">IF($C159="N","",E159+G159+I159)</f>
        <v>0</v>
      </c>
      <c r="L159" s="209">
        <f t="array" aca="1" ref="L159" ca="1">IF($C159="N","",SUM(IF((INDIRECT($C159&amp;"!$J$23:$J$200")=$D$5)*(INDIRECT($C159&amp;"!$I$23:$I$200")=$L$5)*(INDIRECT($C159&amp;"!$Q$23:$Q$200")&gt;=2.25)*((INDIRECT($C159&amp;"!$K$23:$K$200")-INDIRECT($C159&amp;"!$L$23:$L$200"))&gt;-2),1,0)))</f>
        <v>0</v>
      </c>
      <c r="M159" s="169" t="str">
        <f t="shared" ca="1" si="142"/>
        <v>-</v>
      </c>
      <c r="N159" s="210">
        <f t="array" aca="1" ref="N159" ca="1">IF($C159="N","",SUM(IF((INDIRECT($C159&amp;"!$J$23:$J$200")=$D$5)*(INDIRECT($C159&amp;"!$I$23:$I$200")=$L$5)*(INDIRECT($C159&amp;"!$Q$23:$Q$200")&gt;=2.25)*((INDIRECT($C159&amp;"!$K$23:$K$200")-INDIRECT($C159&amp;"!$L$23:$L$200"))=-2),1,0)))</f>
        <v>0</v>
      </c>
      <c r="O159" s="169" t="str">
        <f t="shared" ca="1" si="143"/>
        <v>-</v>
      </c>
      <c r="P159" s="210">
        <f t="array" aca="1" ref="P159" ca="1">IF($C159="N","",SUM(IF((INDIRECT($C159&amp;"!$J$23:$J$200")=$D$5)*(INDIRECT($C159&amp;"!$I$23:$I$200")=$L$5)*(INDIRECT($C159&amp;"!$Q$23:$Q$200")&gt;=2.25)*((INDIRECT($C159&amp;"!$K$23:$K$200")-INDIRECT($C159&amp;"!$L$23:$L$200"))&lt;-2),1,0)))</f>
        <v>0</v>
      </c>
      <c r="Q159" s="169" t="str">
        <f t="shared" ca="1" si="144"/>
        <v>-</v>
      </c>
      <c r="R159" s="211">
        <f ca="1">IF($C159="N","",L159+N159+P159)</f>
        <v>0</v>
      </c>
      <c r="S159" s="209">
        <f ca="1">IF($C159="N","",L159+E159)</f>
        <v>0</v>
      </c>
      <c r="T159" s="169" t="str">
        <f t="shared" ca="1" si="145"/>
        <v>-</v>
      </c>
      <c r="U159" s="210">
        <f ca="1">IF($C159="N","",N159+G159)</f>
        <v>0</v>
      </c>
      <c r="V159" s="169" t="str">
        <f t="shared" ca="1" si="146"/>
        <v>-</v>
      </c>
      <c r="W159" s="210">
        <f ca="1">IF($C159="N","",P159+I159)</f>
        <v>0</v>
      </c>
      <c r="X159" s="169" t="str">
        <f t="shared" ca="1" si="147"/>
        <v>-</v>
      </c>
      <c r="Y159" s="132">
        <f ca="1">IF($C159="N","",R159+K159)</f>
        <v>0</v>
      </c>
      <c r="Z159" s="91"/>
    </row>
    <row r="160" spans="2:26" ht="13.5" thickBot="1">
      <c r="B160" s="97" t="str">
        <f>D153</f>
        <v>Shimizu_S_Pulse</v>
      </c>
      <c r="D160" s="212" t="s">
        <v>24</v>
      </c>
      <c r="E160" s="172">
        <f ca="1">SUM(E155:E159)</f>
        <v>2</v>
      </c>
      <c r="F160" s="173">
        <f t="shared" ca="1" si="139"/>
        <v>0.11764705882352941</v>
      </c>
      <c r="G160" s="174">
        <f ca="1">SUM(G155:G159)</f>
        <v>5</v>
      </c>
      <c r="H160" s="173">
        <f t="shared" ca="1" si="140"/>
        <v>0.29411764705882354</v>
      </c>
      <c r="I160" s="174">
        <f ca="1">SUM(I155:I159)</f>
        <v>10</v>
      </c>
      <c r="J160" s="173">
        <f t="shared" ca="1" si="141"/>
        <v>0.58823529411764708</v>
      </c>
      <c r="K160" s="176">
        <f ca="1">SUM(K155:K159)</f>
        <v>17</v>
      </c>
      <c r="L160" s="213">
        <f ca="1">SUM(L155:L159)</f>
        <v>8</v>
      </c>
      <c r="M160" s="173">
        <f t="shared" ca="1" si="142"/>
        <v>0.47058823529411764</v>
      </c>
      <c r="N160" s="174">
        <f ca="1">SUM(N155:N159)</f>
        <v>5</v>
      </c>
      <c r="O160" s="173">
        <f t="shared" ca="1" si="143"/>
        <v>0.29411764705882354</v>
      </c>
      <c r="P160" s="174">
        <f ca="1">SUM(P155:P159)</f>
        <v>4</v>
      </c>
      <c r="Q160" s="173">
        <f t="shared" ca="1" si="144"/>
        <v>0.23529411764705882</v>
      </c>
      <c r="R160" s="214">
        <f ca="1">SUM(R155:R159)</f>
        <v>17</v>
      </c>
      <c r="S160" s="172">
        <f ca="1">SUM(S155:S159)</f>
        <v>10</v>
      </c>
      <c r="T160" s="173">
        <f t="shared" ca="1" si="145"/>
        <v>0.29411764705882354</v>
      </c>
      <c r="U160" s="174">
        <f ca="1">SUM(U155:U159)</f>
        <v>10</v>
      </c>
      <c r="V160" s="173">
        <f t="shared" ca="1" si="146"/>
        <v>0.29411764705882354</v>
      </c>
      <c r="W160" s="174">
        <f ca="1">SUM(W155:W159)</f>
        <v>14</v>
      </c>
      <c r="X160" s="173">
        <f t="shared" ca="1" si="147"/>
        <v>0.41176470588235292</v>
      </c>
      <c r="Y160" s="176">
        <f ca="1">SUM(Y155:Y159)</f>
        <v>34</v>
      </c>
    </row>
    <row r="161" spans="2:26" ht="13.5" thickBot="1">
      <c r="B161" s="97"/>
    </row>
    <row r="162" spans="2:26">
      <c r="D162" s="85" t="str">
        <f>E2</f>
        <v>Tokyo</v>
      </c>
      <c r="E162" s="142" t="s">
        <v>34</v>
      </c>
      <c r="F162" s="143"/>
      <c r="G162" s="144"/>
      <c r="H162" s="143"/>
      <c r="I162" s="145"/>
      <c r="J162" s="144"/>
      <c r="K162" s="146"/>
      <c r="L162" s="199" t="s">
        <v>35</v>
      </c>
      <c r="M162" s="143"/>
      <c r="N162" s="144"/>
      <c r="O162" s="143"/>
      <c r="P162" s="145"/>
      <c r="Q162" s="143"/>
      <c r="R162" s="144"/>
      <c r="S162" s="142" t="s">
        <v>36</v>
      </c>
      <c r="T162" s="143"/>
      <c r="U162" s="144"/>
      <c r="V162" s="143"/>
      <c r="W162" s="147"/>
      <c r="X162" s="148"/>
      <c r="Y162" s="149"/>
    </row>
    <row r="163" spans="2:26" ht="13.5" thickBot="1">
      <c r="D163" s="200" t="s">
        <v>28</v>
      </c>
      <c r="E163" s="150" t="s">
        <v>31</v>
      </c>
      <c r="F163" s="151"/>
      <c r="G163" s="201" t="s">
        <v>29</v>
      </c>
      <c r="H163" s="151"/>
      <c r="I163" s="201" t="s">
        <v>30</v>
      </c>
      <c r="J163" s="201"/>
      <c r="K163" s="202" t="s">
        <v>37</v>
      </c>
      <c r="L163" s="203" t="s">
        <v>31</v>
      </c>
      <c r="M163" s="151"/>
      <c r="N163" s="201" t="s">
        <v>29</v>
      </c>
      <c r="O163" s="151"/>
      <c r="P163" s="201" t="s">
        <v>30</v>
      </c>
      <c r="Q163" s="151"/>
      <c r="R163" s="202" t="s">
        <v>38</v>
      </c>
      <c r="S163" s="150" t="s">
        <v>31</v>
      </c>
      <c r="T163" s="151"/>
      <c r="U163" s="201" t="s">
        <v>29</v>
      </c>
      <c r="V163" s="204"/>
      <c r="W163" s="201" t="s">
        <v>30</v>
      </c>
      <c r="X163" s="151"/>
      <c r="Y163" s="202" t="s">
        <v>39</v>
      </c>
      <c r="Z163" s="91"/>
    </row>
    <row r="164" spans="2:26">
      <c r="B164" s="97"/>
      <c r="C164" s="23" t="str">
        <f>IF(D162=0,"N",D162)</f>
        <v>Tokyo</v>
      </c>
      <c r="D164" s="205">
        <v>-2</v>
      </c>
      <c r="E164" s="159">
        <f t="array" aca="1" ref="E164" ca="1">IF($C164="N","",SUM(IF((INDIRECT($C164&amp;"!$J$23:$J$200")=$D$5)*(INDIRECT($C164&amp;"!$I$23:$I$200")=$E$5)*(INDIRECT($C164&amp;"!$Q$23:$Q$200")&lt;=-2.25)*((INDIRECT($C164&amp;"!$K$23:$K$200")-INDIRECT($C164&amp;"!$L$23:$L$200"))&gt;2),1,0)))</f>
        <v>0</v>
      </c>
      <c r="F164" s="162" t="str">
        <f t="shared" ref="F164:F169" ca="1" si="148">IF(E164="","",IF(E164=0,"-",E164/$K164))</f>
        <v>-</v>
      </c>
      <c r="G164" s="164">
        <f t="array" aca="1" ref="G164" ca="1">IF($C164="N","",SUM(IF((INDIRECT($C164&amp;"!$J$23:$J$200")=$D$5)*(INDIRECT($C164&amp;"!$I$23:$I$200")=$E$5)*(INDIRECT($C164&amp;"!$Q$23:$Q$200")&lt;=-2.25)*((INDIRECT($C164&amp;"!$K$23:$K$200")-INDIRECT($C164&amp;"!$L$23:$L$200"))=2),1,0)))</f>
        <v>0</v>
      </c>
      <c r="H164" s="162" t="str">
        <f t="shared" ref="H164:H169" ca="1" si="149">IF(G164="","",IF(G164=0,"-",G164/$K164))</f>
        <v>-</v>
      </c>
      <c r="I164" s="164">
        <f t="array" aca="1" ref="I164" ca="1">IF($C164="N","",SUM(IF((INDIRECT($C164&amp;"!$J$23:$J$200")=$D$5)*(INDIRECT($C164&amp;"!$I$23:$I$200")=$E$5)*(INDIRECT($C164&amp;"!$Q$23:$Q$200")&lt;=-2.25)*((INDIRECT($C164&amp;"!$L$23:$L$200")-INDIRECT($C164&amp;"!$K$23:$K$200"))&gt;-2),1,0)))</f>
        <v>0</v>
      </c>
      <c r="J164" s="162" t="str">
        <f t="shared" ref="J164:J169" ca="1" si="150">IF(I164="","",IF(I164=0,"-",I164/$K164))</f>
        <v>-</v>
      </c>
      <c r="K164" s="166">
        <f ca="1">IF($C164="N","",E164+G164+I164)</f>
        <v>0</v>
      </c>
      <c r="L164" s="159">
        <f t="array" aca="1" ref="L164" ca="1">IF($C164="N","",SUM(IF((INDIRECT($C164&amp;"!$J$23:$J$200")=$D$5)*(INDIRECT($C164&amp;"!$I$23:$I$200")=$L$5)*(INDIRECT($C164&amp;"!$Q$23:$Q$200")&lt;=-2.25)*((INDIRECT($C164&amp;"!$K$23:$K$200")-INDIRECT($C164&amp;"!$L$23:$L$200"))&gt;2),1,0)))</f>
        <v>0</v>
      </c>
      <c r="M164" s="162" t="str">
        <f t="shared" ref="M164:M169" ca="1" si="151">IF(L164="","",IF(L164=0,"-",L164/$R164))</f>
        <v>-</v>
      </c>
      <c r="N164" s="164">
        <f t="array" aca="1" ref="N164" ca="1">IF($C164="N","",SUM(IF((INDIRECT($C164&amp;"!$J$23:$J$200")=$D$5)*(INDIRECT($C164&amp;"!$I$23:$I$200")=$L$5)*(INDIRECT($C164&amp;"!$Q$23:$Q$200")&lt;=-2.25)*((INDIRECT($C164&amp;"!$K$23:$K$200")-INDIRECT($C164&amp;"!$L$23:$L$200"))=2),1,0)))</f>
        <v>0</v>
      </c>
      <c r="O164" s="162" t="str">
        <f t="shared" ref="O164:O169" ca="1" si="152">IF(N164="","",IF(N164=0,"-",N164/$R164))</f>
        <v>-</v>
      </c>
      <c r="P164" s="164">
        <f t="array" aca="1" ref="P164" ca="1">IF($C164="N","",SUM(IF((INDIRECT($C164&amp;"!$J$23:$J$200")=$D$5)*(INDIRECT($C164&amp;"!$I$23:$I$200")=$L$5)*(INDIRECT($C164&amp;"!$Q$23:$Q$200")&lt;=-2.25)*((INDIRECT($C164&amp;"!$L$23:$L$200")-INDIRECT($C164&amp;"!$K$23:$K$200"))&gt;-2),1,0)))</f>
        <v>0</v>
      </c>
      <c r="Q164" s="162" t="str">
        <f t="shared" ref="Q164:Q169" ca="1" si="153">IF(P164="","",IF(P164=0,"-",P164/$R164))</f>
        <v>-</v>
      </c>
      <c r="R164" s="166">
        <f ca="1">IF($C164="N","",L164+N164+P164)</f>
        <v>0</v>
      </c>
      <c r="S164" s="159">
        <f ca="1">IF($C164="N","",L164+E164)</f>
        <v>0</v>
      </c>
      <c r="T164" s="162" t="str">
        <f t="shared" ref="T164:T169" ca="1" si="154">IF(S164="","",IF(S164=0,"-",S164/$Y164))</f>
        <v>-</v>
      </c>
      <c r="U164" s="164">
        <f ca="1">IF($C164="N","",N164+G164)</f>
        <v>0</v>
      </c>
      <c r="V164" s="162" t="str">
        <f t="shared" ref="V164:V169" ca="1" si="155">IF(U164="","",IF(U164=0,"-",U164/$Y164))</f>
        <v>-</v>
      </c>
      <c r="W164" s="164">
        <f ca="1">IF($C164="N","",P164+I164)</f>
        <v>0</v>
      </c>
      <c r="X164" s="162" t="str">
        <f t="shared" ref="X164:X169" ca="1" si="156">IF(W164="","",IF(W164=0,"-",W164/$Y164))</f>
        <v>-</v>
      </c>
      <c r="Y164" s="166">
        <f ca="1">IF($C164="N","",R164+K164)</f>
        <v>0</v>
      </c>
      <c r="Z164" s="91"/>
    </row>
    <row r="165" spans="2:26">
      <c r="B165" s="97"/>
      <c r="C165" s="23" t="str">
        <f>C164</f>
        <v>Tokyo</v>
      </c>
      <c r="D165" s="206">
        <v>-1</v>
      </c>
      <c r="E165" s="207">
        <f t="array" aca="1" ref="E165" ca="1">IF($C165="N","",SUM(IF((INDIRECT($C165&amp;"!$J$23:$J$200")=$D$5)*(INDIRECT($C165&amp;"!$I$23:$I$200")=$E$5)*(INDIRECT($C165&amp;"!$Q$23:$Q$200")&lt;=-0.5)*(INDIRECT($C165&amp;"!$Q$23:$Q$200")&gt;=-2)*((INDIRECT($C165&amp;"!$K$23:$K$200")-INDIRECT($C165&amp;"!$L$23:$L$200"))&gt;1),1,0)))</f>
        <v>1</v>
      </c>
      <c r="F165" s="165">
        <f t="shared" ca="1" si="148"/>
        <v>0.16666666666666666</v>
      </c>
      <c r="G165" s="208">
        <f t="array" aca="1" ref="G165" ca="1">IF($C165="N","",SUM(IF((INDIRECT($C165&amp;"!$J$23:$J$200")=$D$5)*(INDIRECT($C165&amp;"!$I$23:$I$200")=$E$5)*(INDIRECT($C165&amp;"!$Q$23:$Q$200")&lt;=-0.5)*(INDIRECT($C165&amp;"!$Q$23:$Q$200")&gt;=-2)*((INDIRECT($C165&amp;"!$K$23:$K$200")-INDIRECT($C165&amp;"!$L$23:$L$200"))=1),1,0)))</f>
        <v>2</v>
      </c>
      <c r="H165" s="165">
        <f t="shared" ca="1" si="149"/>
        <v>0.33333333333333331</v>
      </c>
      <c r="I165" s="208">
        <f t="array" aca="1" ref="I165" ca="1">IF($C165="N","",SUM(IF((INDIRECT($C165&amp;"!$J$23:$J$200")=$D$5)*(INDIRECT($C165&amp;"!$I$23:$I$200")=$E$5)*(INDIRECT($C165&amp;"!$Q$23:$Q$200")&lt;=-0.5)*(INDIRECT($C165&amp;"!$Q$23:$Q$200")&gt;=-2)*((INDIRECT($C165&amp;"!$L$23:$L$200")-INDIRECT($C165&amp;"!$K$23:$K$200"))&gt;-1),1,0)))</f>
        <v>3</v>
      </c>
      <c r="J165" s="165">
        <f t="shared" ca="1" si="150"/>
        <v>0.5</v>
      </c>
      <c r="K165" s="128">
        <f ca="1">IF($C165="N","",E165+G165+I165)</f>
        <v>6</v>
      </c>
      <c r="L165" s="207">
        <f t="array" aca="1" ref="L165" ca="1">IF($C165="N","",SUM(IF((INDIRECT($C165&amp;"!$J$23:$J$200")=$D$5)*(INDIRECT($C165&amp;"!$I$23:$I$200")=$L$5)*(INDIRECT($C165&amp;"!$Q$23:$Q$200")&lt;=-0.5)*(INDIRECT($C165&amp;"!$Q$23:$Q$200")&gt;=-2)*((INDIRECT($C165&amp;"!$K$23:$K$200")-INDIRECT($C165&amp;"!$L$23:$L$200"))&gt;1),1,0)))</f>
        <v>2</v>
      </c>
      <c r="M165" s="165">
        <f t="shared" ca="1" si="151"/>
        <v>0.5</v>
      </c>
      <c r="N165" s="208">
        <f t="array" aca="1" ref="N165" ca="1">IF($C165="N","",SUM(IF((INDIRECT($C165&amp;"!$J$23:$J$200")=$D$5)*(INDIRECT($C165&amp;"!$I$23:$I$200")=$L$5)*(INDIRECT($C165&amp;"!$Q$23:$Q$200")&lt;=-0.5)*(INDIRECT($C165&amp;"!$Q$23:$Q$200")&gt;=-2)*((INDIRECT($C165&amp;"!$K$23:$K$200")-INDIRECT($C165&amp;"!$L$23:$L$200"))=1),1,0)))</f>
        <v>1</v>
      </c>
      <c r="O165" s="165">
        <f t="shared" ca="1" si="152"/>
        <v>0.25</v>
      </c>
      <c r="P165" s="208">
        <f t="array" aca="1" ref="P165" ca="1">IF($C165="N","",SUM(IF((INDIRECT($C165&amp;"!$J$23:$J$200")=$D$5)*(INDIRECT($C165&amp;"!$I$23:$I$200")=$L$5)*(INDIRECT($C165&amp;"!$Q$23:$Q$200")&lt;=-0.5)*(INDIRECT($C165&amp;"!$Q$23:$Q$200")&gt;=-2)*((INDIRECT($C165&amp;"!$L$23:$L$200")-INDIRECT($C165&amp;"!$K$23:$K$200"))&gt;-1),1,0)))</f>
        <v>1</v>
      </c>
      <c r="Q165" s="165">
        <f t="shared" ca="1" si="153"/>
        <v>0.25</v>
      </c>
      <c r="R165" s="128">
        <f ca="1">IF($C165="N","",L165+N165+P165)</f>
        <v>4</v>
      </c>
      <c r="S165" s="207">
        <f ca="1">IF($C165="N","",L165+E165)</f>
        <v>3</v>
      </c>
      <c r="T165" s="165">
        <f t="shared" ca="1" si="154"/>
        <v>0.3</v>
      </c>
      <c r="U165" s="208">
        <f ca="1">IF($C165="N","",N165+G165)</f>
        <v>3</v>
      </c>
      <c r="V165" s="165">
        <f t="shared" ca="1" si="155"/>
        <v>0.3</v>
      </c>
      <c r="W165" s="208">
        <f ca="1">IF($C165="N","",P165+I165)</f>
        <v>4</v>
      </c>
      <c r="X165" s="165">
        <f t="shared" ca="1" si="156"/>
        <v>0.4</v>
      </c>
      <c r="Y165" s="166">
        <f ca="1">IF($C165="N","",R165+K165)</f>
        <v>10</v>
      </c>
      <c r="Z165" s="91"/>
    </row>
    <row r="166" spans="2:26">
      <c r="B166" s="97"/>
      <c r="C166" s="23" t="str">
        <f>C165</f>
        <v>Tokyo</v>
      </c>
      <c r="D166" s="206">
        <v>0</v>
      </c>
      <c r="E166" s="207">
        <f t="array" aca="1" ref="E166" ca="1">IF($C166="N","",SUM(IF((INDIRECT($C166&amp;"!$J$23:$J$200")=$D$5)*(INDIRECT($C166&amp;"!$I$23:$I$200")=$E$5)*(INDIRECT($C166&amp;"!$Q$23:$Q$200")&gt;=-0.25)*(INDIRECT($C166&amp;"!$Q$23:$Q$200")&lt;=0.25)*(INDIRECT($C166&amp;"!$Q$23:$Q$200")&lt;&gt;"")*((INDIRECT($C166&amp;"!$K$23:$K$200")-INDIRECT($C166&amp;"!$L$23:$L$200"))&gt;0),1,0)))</f>
        <v>2</v>
      </c>
      <c r="F166" s="165">
        <f t="shared" ca="1" si="148"/>
        <v>0.2</v>
      </c>
      <c r="G166" s="208">
        <f t="array" aca="1" ref="G166" ca="1">IF($C166="N","",SUM(IF((INDIRECT($C166&amp;"!$J$23:$J$200")=$D$5)*(INDIRECT($C166&amp;"!$I$23:$I$200")=$E$5)*(INDIRECT($C166&amp;"!$Q$23:$Q$200")&gt;=-0.25)*(INDIRECT($C166&amp;"!$Q$23:$Q$200")&lt;=0.25)*(INDIRECT($C166&amp;"!$Q$23:$Q$200")&lt;&gt;"")*((INDIRECT($C166&amp;"!$K$23:$K$200")-INDIRECT($C166&amp;"!$L$23:$L$200"))=0),1,0)))</f>
        <v>4</v>
      </c>
      <c r="H166" s="165">
        <f t="shared" ca="1" si="149"/>
        <v>0.4</v>
      </c>
      <c r="I166" s="208">
        <f t="array" aca="1" ref="I166" ca="1">IF($C166="N","",SUM(IF((INDIRECT($C166&amp;"!$J$23:$J$200")=$D$5)*(INDIRECT($C166&amp;"!$I$23:$I$200")=$E$5)*(INDIRECT($C166&amp;"!$Q$23:$Q$200")&gt;=-0.25)*(INDIRECT($C166&amp;"!$Q$23:$Q$200")&lt;=0.25)*(INDIRECT($C166&amp;"!$Q$23:$Q$200")&lt;&gt;"")*((INDIRECT($C166&amp;"!$K$23:$K$200")-INDIRECT($C166&amp;"!$L$23:$L$200"))&lt;0),1,0)))</f>
        <v>4</v>
      </c>
      <c r="J166" s="165">
        <f t="shared" ca="1" si="150"/>
        <v>0.4</v>
      </c>
      <c r="K166" s="128">
        <f ca="1">IF($C166="N","",E166+G166+I166)</f>
        <v>10</v>
      </c>
      <c r="L166" s="207">
        <f t="array" aca="1" ref="L166" ca="1">IF($C166="N","",SUM(IF((INDIRECT($C166&amp;"!$J$23:$J$200")=$D$5)*(INDIRECT($C166&amp;"!$I$23:$I$200")=$L$5)*(INDIRECT($C166&amp;"!$Q$23:$Q$200")&gt;=-0.25)*(INDIRECT($C166&amp;"!$Q$23:$Q$200")&lt;=0.25)*(INDIRECT($C166&amp;"!$Q$23:$Q$200")&lt;&gt;"")*((INDIRECT($C166&amp;"!$K$23:$K$200")-INDIRECT($C166&amp;"!$L$23:$L$200"))&gt;0),1,0)))</f>
        <v>1</v>
      </c>
      <c r="M166" s="165">
        <f t="shared" ca="1" si="151"/>
        <v>0.125</v>
      </c>
      <c r="N166" s="208">
        <f t="array" aca="1" ref="N166" ca="1">IF($C166="N","",SUM(IF((INDIRECT($C166&amp;"!$J$23:$J$200")=$D$5)*(INDIRECT($C166&amp;"!$I$23:$I$200")=$L$5)*(INDIRECT($C166&amp;"!$Q$23:$Q$200")&gt;=-0.25)*(INDIRECT($C166&amp;"!$Q$23:$Q$200")&lt;=0.25)*(INDIRECT($C166&amp;"!$Q$23:$Q$200")&lt;&gt;"")*((INDIRECT($C166&amp;"!$K$23:$K$200")-INDIRECT($C166&amp;"!$L$23:$L$200"))=0),1,0)))</f>
        <v>2</v>
      </c>
      <c r="O166" s="165">
        <f t="shared" ca="1" si="152"/>
        <v>0.25</v>
      </c>
      <c r="P166" s="208">
        <f t="array" aca="1" ref="P166" ca="1">IF($C166="N","",SUM(IF((INDIRECT($C166&amp;"!$J$23:$J$200")=$D$5)*(INDIRECT($C166&amp;"!$I$23:$I$200")=$L$5)*(INDIRECT($C166&amp;"!$Q$23:$Q$200")&gt;=-0.25)*(INDIRECT($C166&amp;"!$Q$23:$Q$200")&lt;=0.25)*(INDIRECT($C166&amp;"!$Q$23:$Q$200")&lt;&gt;"")*((INDIRECT($C166&amp;"!$K$23:$K$200")-INDIRECT($C166&amp;"!$L$23:$L$200"))&lt;0),1,0)))</f>
        <v>5</v>
      </c>
      <c r="Q166" s="165">
        <f t="shared" ca="1" si="153"/>
        <v>0.625</v>
      </c>
      <c r="R166" s="128">
        <f ca="1">IF($C166="N","",L166+N166+P166)</f>
        <v>8</v>
      </c>
      <c r="S166" s="207">
        <f ca="1">IF($C166="N","",L166+E166)</f>
        <v>3</v>
      </c>
      <c r="T166" s="165">
        <f t="shared" ca="1" si="154"/>
        <v>0.16666666666666666</v>
      </c>
      <c r="U166" s="208">
        <f ca="1">IF($C166="N","",N166+G166)</f>
        <v>6</v>
      </c>
      <c r="V166" s="165">
        <f t="shared" ca="1" si="155"/>
        <v>0.33333333333333331</v>
      </c>
      <c r="W166" s="208">
        <f ca="1">IF($C166="N","",P166+I166)</f>
        <v>9</v>
      </c>
      <c r="X166" s="165">
        <f t="shared" ca="1" si="156"/>
        <v>0.5</v>
      </c>
      <c r="Y166" s="166">
        <f ca="1">IF($C166="N","",R166+K166)</f>
        <v>18</v>
      </c>
      <c r="Z166" s="91"/>
    </row>
    <row r="167" spans="2:26">
      <c r="B167" s="97"/>
      <c r="C167" s="23" t="str">
        <f>C166</f>
        <v>Tokyo</v>
      </c>
      <c r="D167" s="206">
        <v>1</v>
      </c>
      <c r="E167" s="207">
        <f t="array" aca="1" ref="E167" ca="1">IF($C167="N","",SUM(IF((INDIRECT($C167&amp;"!$J$23:$J$200")=$D$5)*(INDIRECT($C167&amp;"!$I$23:$I$200")=$E$5)*(INDIRECT($C167&amp;"!$Q$23:$Q$200")&gt;=0.5)*(INDIRECT($C167&amp;"!$Q$23:$Q$200")&lt;=2)*((INDIRECT($C167&amp;"!$K$23:$K$200")-INDIRECT($C167&amp;"!$L$23:$L$200"))&gt;-1),1,0)))</f>
        <v>0</v>
      </c>
      <c r="F167" s="165" t="str">
        <f t="shared" ca="1" si="148"/>
        <v>-</v>
      </c>
      <c r="G167" s="208">
        <f t="array" aca="1" ref="G167" ca="1">IF($C167="N","",SUM(IF((INDIRECT($C167&amp;"!$J$23:$J$200")=$D$5)*(INDIRECT($C167&amp;"!$I$23:$I$200")=$E$5)*(INDIRECT($C167&amp;"!$Q$23:$Q$200")&gt;=0.5)*(INDIRECT($C167&amp;"!$Q$23:$Q$200")&lt;=2)*((INDIRECT($C167&amp;"!$K$23:$K$200")-INDIRECT($C167&amp;"!$L$23:$L$200"))=-1),1,0)))</f>
        <v>1</v>
      </c>
      <c r="H167" s="165">
        <f t="shared" ca="1" si="149"/>
        <v>1</v>
      </c>
      <c r="I167" s="208">
        <f t="array" aca="1" ref="I167" ca="1">IF($C167="N","",SUM(IF((INDIRECT($C167&amp;"!$J$23:$J$200")=$D$5)*(INDIRECT($C167&amp;"!$I$23:$I$200")=$E$5)*(INDIRECT($C167&amp;"!$Q$23:$Q$200")&gt;=0.5)*(INDIRECT($C167&amp;"!$Q$23:$Q$200")&lt;=2)*((INDIRECT($C167&amp;"!$K$23:$K$200")-INDIRECT($C167&amp;"!$L$23:$L$200"))&lt;-1),1,0)))</f>
        <v>0</v>
      </c>
      <c r="J167" s="165" t="str">
        <f t="shared" ca="1" si="150"/>
        <v>-</v>
      </c>
      <c r="K167" s="128">
        <f ca="1">IF($C167="N","",E167+G167+I167)</f>
        <v>1</v>
      </c>
      <c r="L167" s="207">
        <f t="array" aca="1" ref="L167" ca="1">IF($C167="N","",SUM(IF((INDIRECT($C167&amp;"!$J$23:$J$200")=$D$5)*(INDIRECT($C167&amp;"!$I$23:$I$200")=$L$5)*(INDIRECT($C167&amp;"!$Q$23:$Q$200")&gt;=0.5)*(INDIRECT($C167&amp;"!$Q$23:$Q$200")&lt;=2)*((INDIRECT($C167&amp;"!$K$23:$K$200")-INDIRECT($C167&amp;"!$L$23:$L$200"))&gt;-1),1,0)))</f>
        <v>2</v>
      </c>
      <c r="M167" s="165">
        <f t="shared" ca="1" si="151"/>
        <v>0.4</v>
      </c>
      <c r="N167" s="208">
        <f t="array" aca="1" ref="N167" ca="1">IF($C167="N","",SUM(IF((INDIRECT($C167&amp;"!$J$23:$J$200")=$D$5)*(INDIRECT($C167&amp;"!$I$23:$I$200")=$L$5)*(INDIRECT($C167&amp;"!$Q$23:$Q$200")&gt;=0.5)*(INDIRECT($C167&amp;"!$Q$23:$Q$200")&lt;=2)*((INDIRECT($C167&amp;"!$K$23:$K$200")-INDIRECT($C167&amp;"!$L$23:$L$200"))=-1),1,0)))</f>
        <v>2</v>
      </c>
      <c r="O167" s="165">
        <f t="shared" ca="1" si="152"/>
        <v>0.4</v>
      </c>
      <c r="P167" s="208">
        <f t="array" aca="1" ref="P167" ca="1">IF($C167="N","",SUM(IF((INDIRECT($C167&amp;"!$J$23:$J$200")=$D$5)*(INDIRECT($C167&amp;"!$I$23:$I$200")=$L$5)*(INDIRECT($C167&amp;"!$Q$23:$Q$200")&gt;=0.5)*(INDIRECT($C167&amp;"!$Q$23:$Q$200")&lt;=2)*((INDIRECT($C167&amp;"!$K$23:$K$200")-INDIRECT($C167&amp;"!$L$23:$L$200"))&lt;-1),1,0)))</f>
        <v>1</v>
      </c>
      <c r="Q167" s="165">
        <f t="shared" ca="1" si="153"/>
        <v>0.2</v>
      </c>
      <c r="R167" s="128">
        <f ca="1">IF($C167="N","",L167+N167+P167)</f>
        <v>5</v>
      </c>
      <c r="S167" s="207">
        <f ca="1">IF($C167="N","",L167+E167)</f>
        <v>2</v>
      </c>
      <c r="T167" s="165">
        <f t="shared" ca="1" si="154"/>
        <v>0.33333333333333331</v>
      </c>
      <c r="U167" s="208">
        <f ca="1">IF($C167="N","",N167+G167)</f>
        <v>3</v>
      </c>
      <c r="V167" s="165">
        <f t="shared" ca="1" si="155"/>
        <v>0.5</v>
      </c>
      <c r="W167" s="208">
        <f ca="1">IF($C167="N","",P167+I167)</f>
        <v>1</v>
      </c>
      <c r="X167" s="165">
        <f t="shared" ca="1" si="156"/>
        <v>0.16666666666666666</v>
      </c>
      <c r="Y167" s="166">
        <f ca="1">IF($C167="N","",R167+K167)</f>
        <v>6</v>
      </c>
      <c r="Z167" s="91"/>
    </row>
    <row r="168" spans="2:26" ht="13.5" thickBot="1">
      <c r="B168" s="97"/>
      <c r="C168" s="23" t="str">
        <f>C167</f>
        <v>Tokyo</v>
      </c>
      <c r="D168" s="206">
        <v>2</v>
      </c>
      <c r="E168" s="209">
        <f t="array" aca="1" ref="E168" ca="1">IF($C168="N","",SUM(IF((INDIRECT($C168&amp;"!$J$23:$J$200")=$D$5)*(INDIRECT($C168&amp;"!$I$23:$I$200")=$E$5)*(INDIRECT($C168&amp;"!$Q$23:$Q$200")&gt;=2.25)*((INDIRECT($C168&amp;"!$K$23:$K$200")-INDIRECT($C168&amp;"!$L$23:$L$200"))&gt;-2),1,0)))</f>
        <v>0</v>
      </c>
      <c r="F168" s="169" t="str">
        <f t="shared" ca="1" si="148"/>
        <v>-</v>
      </c>
      <c r="G168" s="210">
        <f t="array" aca="1" ref="G168" ca="1">IF($C168="N","",SUM(IF((INDIRECT($C168&amp;"!$J$23:$J$200")=$D$5)*(INDIRECT($C168&amp;"!$I$23:$I$200")=$E$5)*(INDIRECT($C168&amp;"!$Q$23:$Q$200")&gt;=2.25)*((INDIRECT($C168&amp;"!$K$23:$K$200")-INDIRECT($C168&amp;"!$L$23:$L$200"))=-2),1,0)))</f>
        <v>0</v>
      </c>
      <c r="H168" s="169" t="str">
        <f t="shared" ca="1" si="149"/>
        <v>-</v>
      </c>
      <c r="I168" s="210">
        <f t="array" aca="1" ref="I168" ca="1">IF($C168="N","",SUM(IF((INDIRECT($C168&amp;"!$J$23:$J$200")=$D$5)*(INDIRECT($C168&amp;"!$I$23:$I$200")=$E$5)*(INDIRECT($C168&amp;"!$Q$23:$Q$200")&gt;=2.25)*((INDIRECT($C168&amp;"!$K$23:$K$200")-INDIRECT($C168&amp;"!$L$23:$L$200"))&lt;-2),1,0)))</f>
        <v>0</v>
      </c>
      <c r="J168" s="169" t="str">
        <f t="shared" ca="1" si="150"/>
        <v>-</v>
      </c>
      <c r="K168" s="211">
        <f ca="1">IF($C168="N","",E168+G168+I168)</f>
        <v>0</v>
      </c>
      <c r="L168" s="209">
        <f t="array" aca="1" ref="L168" ca="1">IF($C168="N","",SUM(IF((INDIRECT($C168&amp;"!$J$23:$J$200")=$D$5)*(INDIRECT($C168&amp;"!$I$23:$I$200")=$L$5)*(INDIRECT($C168&amp;"!$Q$23:$Q$200")&gt;=2.25)*((INDIRECT($C168&amp;"!$K$23:$K$200")-INDIRECT($C168&amp;"!$L$23:$L$200"))&gt;-2),1,0)))</f>
        <v>0</v>
      </c>
      <c r="M168" s="169" t="str">
        <f t="shared" ca="1" si="151"/>
        <v>-</v>
      </c>
      <c r="N168" s="210">
        <f t="array" aca="1" ref="N168" ca="1">IF($C168="N","",SUM(IF((INDIRECT($C168&amp;"!$J$23:$J$200")=$D$5)*(INDIRECT($C168&amp;"!$I$23:$I$200")=$L$5)*(INDIRECT($C168&amp;"!$Q$23:$Q$200")&gt;=2.25)*((INDIRECT($C168&amp;"!$K$23:$K$200")-INDIRECT($C168&amp;"!$L$23:$L$200"))=-2),1,0)))</f>
        <v>0</v>
      </c>
      <c r="O168" s="169" t="str">
        <f t="shared" ca="1" si="152"/>
        <v>-</v>
      </c>
      <c r="P168" s="210">
        <f t="array" aca="1" ref="P168" ca="1">IF($C168="N","",SUM(IF((INDIRECT($C168&amp;"!$J$23:$J$200")=$D$5)*(INDIRECT($C168&amp;"!$I$23:$I$200")=$L$5)*(INDIRECT($C168&amp;"!$Q$23:$Q$200")&gt;=2.25)*((INDIRECT($C168&amp;"!$K$23:$K$200")-INDIRECT($C168&amp;"!$L$23:$L$200"))&lt;-2),1,0)))</f>
        <v>0</v>
      </c>
      <c r="Q168" s="169" t="str">
        <f t="shared" ca="1" si="153"/>
        <v>-</v>
      </c>
      <c r="R168" s="211">
        <f ca="1">IF($C168="N","",L168+N168+P168)</f>
        <v>0</v>
      </c>
      <c r="S168" s="209">
        <f ca="1">IF($C168="N","",L168+E168)</f>
        <v>0</v>
      </c>
      <c r="T168" s="169" t="str">
        <f t="shared" ca="1" si="154"/>
        <v>-</v>
      </c>
      <c r="U168" s="210">
        <f ca="1">IF($C168="N","",N168+G168)</f>
        <v>0</v>
      </c>
      <c r="V168" s="169" t="str">
        <f t="shared" ca="1" si="155"/>
        <v>-</v>
      </c>
      <c r="W168" s="210">
        <f ca="1">IF($C168="N","",P168+I168)</f>
        <v>0</v>
      </c>
      <c r="X168" s="169" t="str">
        <f t="shared" ca="1" si="156"/>
        <v>-</v>
      </c>
      <c r="Y168" s="132">
        <f ca="1">IF($C168="N","",R168+K168)</f>
        <v>0</v>
      </c>
      <c r="Z168" s="91"/>
    </row>
    <row r="169" spans="2:26" ht="13.5" thickBot="1">
      <c r="B169" s="97" t="str">
        <f>D162</f>
        <v>Tokyo</v>
      </c>
      <c r="D169" s="212" t="s">
        <v>24</v>
      </c>
      <c r="E169" s="172">
        <f ca="1">SUM(E164:E168)</f>
        <v>3</v>
      </c>
      <c r="F169" s="173">
        <f t="shared" ca="1" si="148"/>
        <v>0.17647058823529413</v>
      </c>
      <c r="G169" s="174">
        <f ca="1">SUM(G164:G168)</f>
        <v>7</v>
      </c>
      <c r="H169" s="173">
        <f t="shared" ca="1" si="149"/>
        <v>0.41176470588235292</v>
      </c>
      <c r="I169" s="174">
        <f ca="1">SUM(I164:I168)</f>
        <v>7</v>
      </c>
      <c r="J169" s="173">
        <f t="shared" ca="1" si="150"/>
        <v>0.41176470588235292</v>
      </c>
      <c r="K169" s="176">
        <f ca="1">SUM(K164:K168)</f>
        <v>17</v>
      </c>
      <c r="L169" s="213">
        <f ca="1">SUM(L164:L168)</f>
        <v>5</v>
      </c>
      <c r="M169" s="173">
        <f t="shared" ca="1" si="151"/>
        <v>0.29411764705882354</v>
      </c>
      <c r="N169" s="174">
        <f ca="1">SUM(N164:N168)</f>
        <v>5</v>
      </c>
      <c r="O169" s="173">
        <f t="shared" ca="1" si="152"/>
        <v>0.29411764705882354</v>
      </c>
      <c r="P169" s="174">
        <f ca="1">SUM(P164:P168)</f>
        <v>7</v>
      </c>
      <c r="Q169" s="173">
        <f t="shared" ca="1" si="153"/>
        <v>0.41176470588235292</v>
      </c>
      <c r="R169" s="214">
        <f ca="1">SUM(R164:R168)</f>
        <v>17</v>
      </c>
      <c r="S169" s="172">
        <f ca="1">SUM(S164:S168)</f>
        <v>8</v>
      </c>
      <c r="T169" s="173">
        <f t="shared" ca="1" si="154"/>
        <v>0.23529411764705882</v>
      </c>
      <c r="U169" s="174">
        <f ca="1">SUM(U164:U168)</f>
        <v>12</v>
      </c>
      <c r="V169" s="173">
        <f t="shared" ca="1" si="155"/>
        <v>0.35294117647058826</v>
      </c>
      <c r="W169" s="174">
        <f ca="1">SUM(W164:W168)</f>
        <v>14</v>
      </c>
      <c r="X169" s="173">
        <f t="shared" ca="1" si="156"/>
        <v>0.41176470588235292</v>
      </c>
      <c r="Y169" s="176">
        <f ca="1">SUM(Y164:Y168)</f>
        <v>34</v>
      </c>
    </row>
    <row r="170" spans="2:26" ht="13.5" thickBot="1">
      <c r="B170" s="97"/>
    </row>
    <row r="171" spans="2:26">
      <c r="D171" s="85" t="str">
        <f>F2</f>
        <v>Urawa_Reds</v>
      </c>
      <c r="E171" s="142" t="s">
        <v>34</v>
      </c>
      <c r="F171" s="143"/>
      <c r="G171" s="144"/>
      <c r="H171" s="143"/>
      <c r="I171" s="145"/>
      <c r="J171" s="144"/>
      <c r="K171" s="146"/>
      <c r="L171" s="199" t="s">
        <v>35</v>
      </c>
      <c r="M171" s="143"/>
      <c r="N171" s="144"/>
      <c r="O171" s="143"/>
      <c r="P171" s="145"/>
      <c r="Q171" s="143"/>
      <c r="R171" s="144"/>
      <c r="S171" s="142" t="s">
        <v>36</v>
      </c>
      <c r="T171" s="143"/>
      <c r="U171" s="144"/>
      <c r="V171" s="143"/>
      <c r="W171" s="147"/>
      <c r="X171" s="148"/>
      <c r="Y171" s="149"/>
    </row>
    <row r="172" spans="2:26" ht="13.5" thickBot="1">
      <c r="D172" s="200" t="s">
        <v>28</v>
      </c>
      <c r="E172" s="150" t="s">
        <v>31</v>
      </c>
      <c r="F172" s="151"/>
      <c r="G172" s="201" t="s">
        <v>29</v>
      </c>
      <c r="H172" s="151"/>
      <c r="I172" s="201" t="s">
        <v>30</v>
      </c>
      <c r="J172" s="201"/>
      <c r="K172" s="202" t="s">
        <v>37</v>
      </c>
      <c r="L172" s="203" t="s">
        <v>31</v>
      </c>
      <c r="M172" s="151"/>
      <c r="N172" s="201" t="s">
        <v>29</v>
      </c>
      <c r="O172" s="151"/>
      <c r="P172" s="201" t="s">
        <v>30</v>
      </c>
      <c r="Q172" s="151"/>
      <c r="R172" s="202" t="s">
        <v>38</v>
      </c>
      <c r="S172" s="150" t="s">
        <v>31</v>
      </c>
      <c r="T172" s="151"/>
      <c r="U172" s="201" t="s">
        <v>29</v>
      </c>
      <c r="V172" s="204"/>
      <c r="W172" s="201" t="s">
        <v>30</v>
      </c>
      <c r="X172" s="151"/>
      <c r="Y172" s="202" t="s">
        <v>39</v>
      </c>
      <c r="Z172" s="91"/>
    </row>
    <row r="173" spans="2:26">
      <c r="B173" s="97"/>
      <c r="C173" s="23" t="str">
        <f>IF(D171=0,"N",D171)</f>
        <v>Urawa_Reds</v>
      </c>
      <c r="D173" s="205">
        <v>-2</v>
      </c>
      <c r="E173" s="159">
        <f t="array" aca="1" ref="E173" ca="1">IF($C173="N","",SUM(IF((INDIRECT($C173&amp;"!$J$23:$J$200")=$D$5)*(INDIRECT($C173&amp;"!$I$23:$I$200")=$E$5)*(INDIRECT($C173&amp;"!$Q$23:$Q$200")&lt;=-2.25)*((INDIRECT($C173&amp;"!$K$23:$K$200")-INDIRECT($C173&amp;"!$L$23:$L$200"))&gt;2),1,0)))</f>
        <v>0</v>
      </c>
      <c r="F173" s="162" t="str">
        <f t="shared" ref="F173:F178" ca="1" si="157">IF(E173="","",IF(E173=0,"-",E173/$K173))</f>
        <v>-</v>
      </c>
      <c r="G173" s="164">
        <f t="array" aca="1" ref="G173" ca="1">IF($C173="N","",SUM(IF((INDIRECT($C173&amp;"!$J$23:$J$200")=$D$5)*(INDIRECT($C173&amp;"!$I$23:$I$200")=$E$5)*(INDIRECT($C173&amp;"!$Q$23:$Q$200")&lt;=-2.25)*((INDIRECT($C173&amp;"!$K$23:$K$200")-INDIRECT($C173&amp;"!$L$23:$L$200"))=2),1,0)))</f>
        <v>0</v>
      </c>
      <c r="H173" s="162" t="str">
        <f t="shared" ref="H173:H178" ca="1" si="158">IF(G173="","",IF(G173=0,"-",G173/$K173))</f>
        <v>-</v>
      </c>
      <c r="I173" s="164">
        <f t="array" aca="1" ref="I173" ca="1">IF($C173="N","",SUM(IF((INDIRECT($C173&amp;"!$J$23:$J$200")=$D$5)*(INDIRECT($C173&amp;"!$I$23:$I$200")=$E$5)*(INDIRECT($C173&amp;"!$Q$23:$Q$200")&lt;=-2.25)*((INDIRECT($C173&amp;"!$L$23:$L$200")-INDIRECT($C173&amp;"!$K$23:$K$200"))&gt;-2),1,0)))</f>
        <v>0</v>
      </c>
      <c r="J173" s="162" t="str">
        <f t="shared" ref="J173:J178" ca="1" si="159">IF(I173="","",IF(I173=0,"-",I173/$K173))</f>
        <v>-</v>
      </c>
      <c r="K173" s="166">
        <f ca="1">IF($C173="N","",E173+G173+I173)</f>
        <v>0</v>
      </c>
      <c r="L173" s="159">
        <f t="array" aca="1" ref="L173" ca="1">IF($C173="N","",SUM(IF((INDIRECT($C173&amp;"!$J$23:$J$200")=$D$5)*(INDIRECT($C173&amp;"!$I$23:$I$200")=$L$5)*(INDIRECT($C173&amp;"!$Q$23:$Q$200")&lt;=-2.25)*((INDIRECT($C173&amp;"!$K$23:$K$200")-INDIRECT($C173&amp;"!$L$23:$L$200"))&gt;2),1,0)))</f>
        <v>0</v>
      </c>
      <c r="M173" s="162" t="str">
        <f t="shared" ref="M173:M178" ca="1" si="160">IF(L173="","",IF(L173=0,"-",L173/$R173))</f>
        <v>-</v>
      </c>
      <c r="N173" s="164">
        <f t="array" aca="1" ref="N173" ca="1">IF($C173="N","",SUM(IF((INDIRECT($C173&amp;"!$J$23:$J$200")=$D$5)*(INDIRECT($C173&amp;"!$I$23:$I$200")=$L$5)*(INDIRECT($C173&amp;"!$Q$23:$Q$200")&lt;=-2.25)*((INDIRECT($C173&amp;"!$K$23:$K$200")-INDIRECT($C173&amp;"!$L$23:$L$200"))=2),1,0)))</f>
        <v>0</v>
      </c>
      <c r="O173" s="162" t="str">
        <f t="shared" ref="O173:O178" ca="1" si="161">IF(N173="","",IF(N173=0,"-",N173/$R173))</f>
        <v>-</v>
      </c>
      <c r="P173" s="164">
        <f t="array" aca="1" ref="P173" ca="1">IF($C173="N","",SUM(IF((INDIRECT($C173&amp;"!$J$23:$J$200")=$D$5)*(INDIRECT($C173&amp;"!$I$23:$I$200")=$L$5)*(INDIRECT($C173&amp;"!$Q$23:$Q$200")&lt;=-2.25)*((INDIRECT($C173&amp;"!$L$23:$L$200")-INDIRECT($C173&amp;"!$K$23:$K$200"))&gt;-2),1,0)))</f>
        <v>0</v>
      </c>
      <c r="Q173" s="162" t="str">
        <f t="shared" ref="Q173:Q178" ca="1" si="162">IF(P173="","",IF(P173=0,"-",P173/$R173))</f>
        <v>-</v>
      </c>
      <c r="R173" s="166">
        <f ca="1">IF($C173="N","",L173+N173+P173)</f>
        <v>0</v>
      </c>
      <c r="S173" s="159">
        <f ca="1">IF($C173="N","",L173+E173)</f>
        <v>0</v>
      </c>
      <c r="T173" s="162" t="str">
        <f t="shared" ref="T173:T178" ca="1" si="163">IF(S173="","",IF(S173=0,"-",S173/$Y173))</f>
        <v>-</v>
      </c>
      <c r="U173" s="164">
        <f ca="1">IF($C173="N","",N173+G173)</f>
        <v>0</v>
      </c>
      <c r="V173" s="162" t="str">
        <f t="shared" ref="V173:V178" ca="1" si="164">IF(U173="","",IF(U173=0,"-",U173/$Y173))</f>
        <v>-</v>
      </c>
      <c r="W173" s="164">
        <f ca="1">IF($C173="N","",P173+I173)</f>
        <v>0</v>
      </c>
      <c r="X173" s="162" t="str">
        <f t="shared" ref="X173:X178" ca="1" si="165">IF(W173="","",IF(W173=0,"-",W173/$Y173))</f>
        <v>-</v>
      </c>
      <c r="Y173" s="166">
        <f ca="1">IF($C173="N","",R173+K173)</f>
        <v>0</v>
      </c>
      <c r="Z173" s="91"/>
    </row>
    <row r="174" spans="2:26">
      <c r="B174" s="97"/>
      <c r="C174" s="23" t="str">
        <f>C173</f>
        <v>Urawa_Reds</v>
      </c>
      <c r="D174" s="206">
        <v>-1</v>
      </c>
      <c r="E174" s="207">
        <f t="array" aca="1" ref="E174" ca="1">IF($C174="N","",SUM(IF((INDIRECT($C174&amp;"!$J$23:$J$200")=$D$5)*(INDIRECT($C174&amp;"!$I$23:$I$200")=$E$5)*(INDIRECT($C174&amp;"!$Q$23:$Q$200")&lt;=-0.5)*(INDIRECT($C174&amp;"!$Q$23:$Q$200")&gt;=-2)*((INDIRECT($C174&amp;"!$K$23:$K$200")-INDIRECT($C174&amp;"!$L$23:$L$200"))&gt;1),1,0)))</f>
        <v>3</v>
      </c>
      <c r="F174" s="165">
        <f t="shared" ca="1" si="157"/>
        <v>0.2</v>
      </c>
      <c r="G174" s="208">
        <f t="array" aca="1" ref="G174" ca="1">IF($C174="N","",SUM(IF((INDIRECT($C174&amp;"!$J$23:$J$200")=$D$5)*(INDIRECT($C174&amp;"!$I$23:$I$200")=$E$5)*(INDIRECT($C174&amp;"!$Q$23:$Q$200")&lt;=-0.5)*(INDIRECT($C174&amp;"!$Q$23:$Q$200")&gt;=-2)*((INDIRECT($C174&amp;"!$K$23:$K$200")-INDIRECT($C174&amp;"!$L$23:$L$200"))=1),1,0)))</f>
        <v>4</v>
      </c>
      <c r="H174" s="165">
        <f t="shared" ca="1" si="158"/>
        <v>0.26666666666666666</v>
      </c>
      <c r="I174" s="208">
        <f t="array" aca="1" ref="I174" ca="1">IF($C174="N","",SUM(IF((INDIRECT($C174&amp;"!$J$23:$J$200")=$D$5)*(INDIRECT($C174&amp;"!$I$23:$I$200")=$E$5)*(INDIRECT($C174&amp;"!$Q$23:$Q$200")&lt;=-0.5)*(INDIRECT($C174&amp;"!$Q$23:$Q$200")&gt;=-2)*((INDIRECT($C174&amp;"!$L$23:$L$200")-INDIRECT($C174&amp;"!$K$23:$K$200"))&gt;-1),1,0)))</f>
        <v>8</v>
      </c>
      <c r="J174" s="165">
        <f t="shared" ca="1" si="159"/>
        <v>0.53333333333333333</v>
      </c>
      <c r="K174" s="128">
        <f ca="1">IF($C174="N","",E174+G174+I174)</f>
        <v>15</v>
      </c>
      <c r="L174" s="207">
        <f t="array" aca="1" ref="L174" ca="1">IF($C174="N","",SUM(IF((INDIRECT($C174&amp;"!$J$23:$J$200")=$D$5)*(INDIRECT($C174&amp;"!$I$23:$I$200")=$L$5)*(INDIRECT($C174&amp;"!$Q$23:$Q$200")&lt;=-0.5)*(INDIRECT($C174&amp;"!$Q$23:$Q$200")&gt;=-2)*((INDIRECT($C174&amp;"!$K$23:$K$200")-INDIRECT($C174&amp;"!$L$23:$L$200"))&gt;1),1,0)))</f>
        <v>2</v>
      </c>
      <c r="M174" s="165">
        <f t="shared" ca="1" si="160"/>
        <v>0.16666666666666666</v>
      </c>
      <c r="N174" s="208">
        <f t="array" aca="1" ref="N174" ca="1">IF($C174="N","",SUM(IF((INDIRECT($C174&amp;"!$J$23:$J$200")=$D$5)*(INDIRECT($C174&amp;"!$I$23:$I$200")=$L$5)*(INDIRECT($C174&amp;"!$Q$23:$Q$200")&lt;=-0.5)*(INDIRECT($C174&amp;"!$Q$23:$Q$200")&gt;=-2)*((INDIRECT($C174&amp;"!$K$23:$K$200")-INDIRECT($C174&amp;"!$L$23:$L$200"))=1),1,0)))</f>
        <v>4</v>
      </c>
      <c r="O174" s="165">
        <f t="shared" ca="1" si="161"/>
        <v>0.33333333333333331</v>
      </c>
      <c r="P174" s="208">
        <f t="array" aca="1" ref="P174" ca="1">IF($C174="N","",SUM(IF((INDIRECT($C174&amp;"!$J$23:$J$200")=$D$5)*(INDIRECT($C174&amp;"!$I$23:$I$200")=$L$5)*(INDIRECT($C174&amp;"!$Q$23:$Q$200")&lt;=-0.5)*(INDIRECT($C174&amp;"!$Q$23:$Q$200")&gt;=-2)*((INDIRECT($C174&amp;"!$L$23:$L$200")-INDIRECT($C174&amp;"!$K$23:$K$200"))&gt;-1),1,0)))</f>
        <v>6</v>
      </c>
      <c r="Q174" s="165">
        <f t="shared" ca="1" si="162"/>
        <v>0.5</v>
      </c>
      <c r="R174" s="128">
        <f ca="1">IF($C174="N","",L174+N174+P174)</f>
        <v>12</v>
      </c>
      <c r="S174" s="207">
        <f ca="1">IF($C174="N","",L174+E174)</f>
        <v>5</v>
      </c>
      <c r="T174" s="165">
        <f t="shared" ca="1" si="163"/>
        <v>0.18518518518518517</v>
      </c>
      <c r="U174" s="208">
        <f ca="1">IF($C174="N","",N174+G174)</f>
        <v>8</v>
      </c>
      <c r="V174" s="165">
        <f t="shared" ca="1" si="164"/>
        <v>0.29629629629629628</v>
      </c>
      <c r="W174" s="208">
        <f ca="1">IF($C174="N","",P174+I174)</f>
        <v>14</v>
      </c>
      <c r="X174" s="165">
        <f t="shared" ca="1" si="165"/>
        <v>0.51851851851851849</v>
      </c>
      <c r="Y174" s="166">
        <f ca="1">IF($C174="N","",R174+K174)</f>
        <v>27</v>
      </c>
      <c r="Z174" s="91"/>
    </row>
    <row r="175" spans="2:26">
      <c r="B175" s="97"/>
      <c r="C175" s="23" t="str">
        <f>C174</f>
        <v>Urawa_Reds</v>
      </c>
      <c r="D175" s="206">
        <v>0</v>
      </c>
      <c r="E175" s="207">
        <f t="array" aca="1" ref="E175" ca="1">IF($C175="N","",SUM(IF((INDIRECT($C175&amp;"!$J$23:$J$200")=$D$5)*(INDIRECT($C175&amp;"!$I$23:$I$200")=$E$5)*(INDIRECT($C175&amp;"!$Q$23:$Q$200")&gt;=-0.25)*(INDIRECT($C175&amp;"!$Q$23:$Q$200")&lt;=0.25)*(INDIRECT($C175&amp;"!$Q$23:$Q$200")&lt;&gt;"")*((INDIRECT($C175&amp;"!$K$23:$K$200")-INDIRECT($C175&amp;"!$L$23:$L$200"))&gt;0),1,0)))</f>
        <v>0</v>
      </c>
      <c r="F175" s="165" t="str">
        <f t="shared" ca="1" si="157"/>
        <v>-</v>
      </c>
      <c r="G175" s="208">
        <f t="array" aca="1" ref="G175" ca="1">IF($C175="N","",SUM(IF((INDIRECT($C175&amp;"!$J$23:$J$200")=$D$5)*(INDIRECT($C175&amp;"!$I$23:$I$200")=$E$5)*(INDIRECT($C175&amp;"!$Q$23:$Q$200")&gt;=-0.25)*(INDIRECT($C175&amp;"!$Q$23:$Q$200")&lt;=0.25)*(INDIRECT($C175&amp;"!$Q$23:$Q$200")&lt;&gt;"")*((INDIRECT($C175&amp;"!$K$23:$K$200")-INDIRECT($C175&amp;"!$L$23:$L$200"))=0),1,0)))</f>
        <v>0</v>
      </c>
      <c r="H175" s="165" t="str">
        <f t="shared" ca="1" si="158"/>
        <v>-</v>
      </c>
      <c r="I175" s="208">
        <f t="array" aca="1" ref="I175" ca="1">IF($C175="N","",SUM(IF((INDIRECT($C175&amp;"!$J$23:$J$200")=$D$5)*(INDIRECT($C175&amp;"!$I$23:$I$200")=$E$5)*(INDIRECT($C175&amp;"!$Q$23:$Q$200")&gt;=-0.25)*(INDIRECT($C175&amp;"!$Q$23:$Q$200")&lt;=0.25)*(INDIRECT($C175&amp;"!$Q$23:$Q$200")&lt;&gt;"")*((INDIRECT($C175&amp;"!$K$23:$K$200")-INDIRECT($C175&amp;"!$L$23:$L$200"))&lt;0),1,0)))</f>
        <v>1</v>
      </c>
      <c r="J175" s="165">
        <f t="shared" ca="1" si="159"/>
        <v>1</v>
      </c>
      <c r="K175" s="128">
        <f ca="1">IF($C175="N","",E175+G175+I175)</f>
        <v>1</v>
      </c>
      <c r="L175" s="207">
        <f t="array" aca="1" ref="L175" ca="1">IF($C175="N","",SUM(IF((INDIRECT($C175&amp;"!$J$23:$J$200")=$D$5)*(INDIRECT($C175&amp;"!$I$23:$I$200")=$L$5)*(INDIRECT($C175&amp;"!$Q$23:$Q$200")&gt;=-0.25)*(INDIRECT($C175&amp;"!$Q$23:$Q$200")&lt;=0.25)*(INDIRECT($C175&amp;"!$Q$23:$Q$200")&lt;&gt;"")*((INDIRECT($C175&amp;"!$K$23:$K$200")-INDIRECT($C175&amp;"!$L$23:$L$200"))&gt;0),1,0)))</f>
        <v>1</v>
      </c>
      <c r="M175" s="165">
        <f t="shared" ca="1" si="160"/>
        <v>0.25</v>
      </c>
      <c r="N175" s="208">
        <f t="array" aca="1" ref="N175" ca="1">IF($C175="N","",SUM(IF((INDIRECT($C175&amp;"!$J$23:$J$200")=$D$5)*(INDIRECT($C175&amp;"!$I$23:$I$200")=$L$5)*(INDIRECT($C175&amp;"!$Q$23:$Q$200")&gt;=-0.25)*(INDIRECT($C175&amp;"!$Q$23:$Q$200")&lt;=0.25)*(INDIRECT($C175&amp;"!$Q$23:$Q$200")&lt;&gt;"")*((INDIRECT($C175&amp;"!$K$23:$K$200")-INDIRECT($C175&amp;"!$L$23:$L$200"))=0),1,0)))</f>
        <v>1</v>
      </c>
      <c r="O175" s="165">
        <f t="shared" ca="1" si="161"/>
        <v>0.25</v>
      </c>
      <c r="P175" s="208">
        <f t="array" aca="1" ref="P175" ca="1">IF($C175="N","",SUM(IF((INDIRECT($C175&amp;"!$J$23:$J$200")=$D$5)*(INDIRECT($C175&amp;"!$I$23:$I$200")=$L$5)*(INDIRECT($C175&amp;"!$Q$23:$Q$200")&gt;=-0.25)*(INDIRECT($C175&amp;"!$Q$23:$Q$200")&lt;=0.25)*(INDIRECT($C175&amp;"!$Q$23:$Q$200")&lt;&gt;"")*((INDIRECT($C175&amp;"!$K$23:$K$200")-INDIRECT($C175&amp;"!$L$23:$L$200"))&lt;0),1,0)))</f>
        <v>2</v>
      </c>
      <c r="Q175" s="165">
        <f t="shared" ca="1" si="162"/>
        <v>0.5</v>
      </c>
      <c r="R175" s="128">
        <f ca="1">IF($C175="N","",L175+N175+P175)</f>
        <v>4</v>
      </c>
      <c r="S175" s="207">
        <f ca="1">IF($C175="N","",L175+E175)</f>
        <v>1</v>
      </c>
      <c r="T175" s="165">
        <f t="shared" ca="1" si="163"/>
        <v>0.2</v>
      </c>
      <c r="U175" s="208">
        <f ca="1">IF($C175="N","",N175+G175)</f>
        <v>1</v>
      </c>
      <c r="V175" s="165">
        <f t="shared" ca="1" si="164"/>
        <v>0.2</v>
      </c>
      <c r="W175" s="208">
        <f ca="1">IF($C175="N","",P175+I175)</f>
        <v>3</v>
      </c>
      <c r="X175" s="165">
        <f t="shared" ca="1" si="165"/>
        <v>0.6</v>
      </c>
      <c r="Y175" s="166">
        <f ca="1">IF($C175="N","",R175+K175)</f>
        <v>5</v>
      </c>
      <c r="Z175" s="91"/>
    </row>
    <row r="176" spans="2:26">
      <c r="B176" s="97"/>
      <c r="C176" s="23" t="str">
        <f>C175</f>
        <v>Urawa_Reds</v>
      </c>
      <c r="D176" s="206">
        <v>1</v>
      </c>
      <c r="E176" s="207">
        <f t="array" aca="1" ref="E176" ca="1">IF($C176="N","",SUM(IF((INDIRECT($C176&amp;"!$J$23:$J$200")=$D$5)*(INDIRECT($C176&amp;"!$I$23:$I$200")=$E$5)*(INDIRECT($C176&amp;"!$Q$23:$Q$200")&gt;=0.5)*(INDIRECT($C176&amp;"!$Q$23:$Q$200")&lt;=2)*((INDIRECT($C176&amp;"!$K$23:$K$200")-INDIRECT($C176&amp;"!$L$23:$L$200"))&gt;-1),1,0)))</f>
        <v>0</v>
      </c>
      <c r="F176" s="165" t="str">
        <f t="shared" ca="1" si="157"/>
        <v>-</v>
      </c>
      <c r="G176" s="208">
        <f t="array" aca="1" ref="G176" ca="1">IF($C176="N","",SUM(IF((INDIRECT($C176&amp;"!$J$23:$J$200")=$D$5)*(INDIRECT($C176&amp;"!$I$23:$I$200")=$E$5)*(INDIRECT($C176&amp;"!$Q$23:$Q$200")&gt;=0.5)*(INDIRECT($C176&amp;"!$Q$23:$Q$200")&lt;=2)*((INDIRECT($C176&amp;"!$K$23:$K$200")-INDIRECT($C176&amp;"!$L$23:$L$200"))=-1),1,0)))</f>
        <v>1</v>
      </c>
      <c r="H176" s="165">
        <f t="shared" ca="1" si="158"/>
        <v>1</v>
      </c>
      <c r="I176" s="208">
        <f t="array" aca="1" ref="I176" ca="1">IF($C176="N","",SUM(IF((INDIRECT($C176&amp;"!$J$23:$J$200")=$D$5)*(INDIRECT($C176&amp;"!$I$23:$I$200")=$E$5)*(INDIRECT($C176&amp;"!$Q$23:$Q$200")&gt;=0.5)*(INDIRECT($C176&amp;"!$Q$23:$Q$200")&lt;=2)*((INDIRECT($C176&amp;"!$K$23:$K$200")-INDIRECT($C176&amp;"!$L$23:$L$200"))&lt;-1),1,0)))</f>
        <v>0</v>
      </c>
      <c r="J176" s="165" t="str">
        <f t="shared" ca="1" si="159"/>
        <v>-</v>
      </c>
      <c r="K176" s="128">
        <f ca="1">IF($C176="N","",E176+G176+I176)</f>
        <v>1</v>
      </c>
      <c r="L176" s="207">
        <f t="array" aca="1" ref="L176" ca="1">IF($C176="N","",SUM(IF((INDIRECT($C176&amp;"!$J$23:$J$200")=$D$5)*(INDIRECT($C176&amp;"!$I$23:$I$200")=$L$5)*(INDIRECT($C176&amp;"!$Q$23:$Q$200")&gt;=0.5)*(INDIRECT($C176&amp;"!$Q$23:$Q$200")&lt;=2)*((INDIRECT($C176&amp;"!$K$23:$K$200")-INDIRECT($C176&amp;"!$L$23:$L$200"))&gt;-1),1,0)))</f>
        <v>0</v>
      </c>
      <c r="M176" s="165" t="str">
        <f t="shared" ca="1" si="160"/>
        <v>-</v>
      </c>
      <c r="N176" s="208">
        <f t="array" aca="1" ref="N176" ca="1">IF($C176="N","",SUM(IF((INDIRECT($C176&amp;"!$J$23:$J$200")=$D$5)*(INDIRECT($C176&amp;"!$I$23:$I$200")=$L$5)*(INDIRECT($C176&amp;"!$Q$23:$Q$200")&gt;=0.5)*(INDIRECT($C176&amp;"!$Q$23:$Q$200")&lt;=2)*((INDIRECT($C176&amp;"!$K$23:$K$200")-INDIRECT($C176&amp;"!$L$23:$L$200"))=-1),1,0)))</f>
        <v>1</v>
      </c>
      <c r="O176" s="165">
        <f t="shared" ca="1" si="161"/>
        <v>1</v>
      </c>
      <c r="P176" s="208">
        <f t="array" aca="1" ref="P176" ca="1">IF($C176="N","",SUM(IF((INDIRECT($C176&amp;"!$J$23:$J$200")=$D$5)*(INDIRECT($C176&amp;"!$I$23:$I$200")=$L$5)*(INDIRECT($C176&amp;"!$Q$23:$Q$200")&gt;=0.5)*(INDIRECT($C176&amp;"!$Q$23:$Q$200")&lt;=2)*((INDIRECT($C176&amp;"!$K$23:$K$200")-INDIRECT($C176&amp;"!$L$23:$L$200"))&lt;-1),1,0)))</f>
        <v>0</v>
      </c>
      <c r="Q176" s="165" t="str">
        <f t="shared" ca="1" si="162"/>
        <v>-</v>
      </c>
      <c r="R176" s="128">
        <f ca="1">IF($C176="N","",L176+N176+P176)</f>
        <v>1</v>
      </c>
      <c r="S176" s="207">
        <f ca="1">IF($C176="N","",L176+E176)</f>
        <v>0</v>
      </c>
      <c r="T176" s="165" t="str">
        <f t="shared" ca="1" si="163"/>
        <v>-</v>
      </c>
      <c r="U176" s="208">
        <f ca="1">IF($C176="N","",N176+G176)</f>
        <v>2</v>
      </c>
      <c r="V176" s="165">
        <f t="shared" ca="1" si="164"/>
        <v>1</v>
      </c>
      <c r="W176" s="208">
        <f ca="1">IF($C176="N","",P176+I176)</f>
        <v>0</v>
      </c>
      <c r="X176" s="165" t="str">
        <f t="shared" ca="1" si="165"/>
        <v>-</v>
      </c>
      <c r="Y176" s="166">
        <f ca="1">IF($C176="N","",R176+K176)</f>
        <v>2</v>
      </c>
      <c r="Z176" s="91"/>
    </row>
    <row r="177" spans="2:26" ht="13.5" thickBot="1">
      <c r="B177" s="97"/>
      <c r="C177" s="23" t="str">
        <f>C176</f>
        <v>Urawa_Reds</v>
      </c>
      <c r="D177" s="206">
        <v>2</v>
      </c>
      <c r="E177" s="209">
        <f t="array" aca="1" ref="E177" ca="1">IF($C177="N","",SUM(IF((INDIRECT($C177&amp;"!$J$23:$J$200")=$D$5)*(INDIRECT($C177&amp;"!$I$23:$I$200")=$E$5)*(INDIRECT($C177&amp;"!$Q$23:$Q$200")&gt;=2.25)*((INDIRECT($C177&amp;"!$K$23:$K$200")-INDIRECT($C177&amp;"!$L$23:$L$200"))&gt;-2),1,0)))</f>
        <v>0</v>
      </c>
      <c r="F177" s="169" t="str">
        <f t="shared" ca="1" si="157"/>
        <v>-</v>
      </c>
      <c r="G177" s="210">
        <f t="array" aca="1" ref="G177" ca="1">IF($C177="N","",SUM(IF((INDIRECT($C177&amp;"!$J$23:$J$200")=$D$5)*(INDIRECT($C177&amp;"!$I$23:$I$200")=$E$5)*(INDIRECT($C177&amp;"!$Q$23:$Q$200")&gt;=2.25)*((INDIRECT($C177&amp;"!$K$23:$K$200")-INDIRECT($C177&amp;"!$L$23:$L$200"))=-2),1,0)))</f>
        <v>0</v>
      </c>
      <c r="H177" s="169" t="str">
        <f t="shared" ca="1" si="158"/>
        <v>-</v>
      </c>
      <c r="I177" s="210">
        <f t="array" aca="1" ref="I177" ca="1">IF($C177="N","",SUM(IF((INDIRECT($C177&amp;"!$J$23:$J$200")=$D$5)*(INDIRECT($C177&amp;"!$I$23:$I$200")=$E$5)*(INDIRECT($C177&amp;"!$Q$23:$Q$200")&gt;=2.25)*((INDIRECT($C177&amp;"!$K$23:$K$200")-INDIRECT($C177&amp;"!$L$23:$L$200"))&lt;-2),1,0)))</f>
        <v>0</v>
      </c>
      <c r="J177" s="169" t="str">
        <f t="shared" ca="1" si="159"/>
        <v>-</v>
      </c>
      <c r="K177" s="211">
        <f ca="1">IF($C177="N","",E177+G177+I177)</f>
        <v>0</v>
      </c>
      <c r="L177" s="209">
        <f t="array" aca="1" ref="L177" ca="1">IF($C177="N","",SUM(IF((INDIRECT($C177&amp;"!$J$23:$J$200")=$D$5)*(INDIRECT($C177&amp;"!$I$23:$I$200")=$L$5)*(INDIRECT($C177&amp;"!$Q$23:$Q$200")&gt;=2.25)*((INDIRECT($C177&amp;"!$K$23:$K$200")-INDIRECT($C177&amp;"!$L$23:$L$200"))&gt;-2),1,0)))</f>
        <v>0</v>
      </c>
      <c r="M177" s="169" t="str">
        <f t="shared" ca="1" si="160"/>
        <v>-</v>
      </c>
      <c r="N177" s="210">
        <f t="array" aca="1" ref="N177" ca="1">IF($C177="N","",SUM(IF((INDIRECT($C177&amp;"!$J$23:$J$200")=$D$5)*(INDIRECT($C177&amp;"!$I$23:$I$200")=$L$5)*(INDIRECT($C177&amp;"!$Q$23:$Q$200")&gt;=2.25)*((INDIRECT($C177&amp;"!$K$23:$K$200")-INDIRECT($C177&amp;"!$L$23:$L$200"))=-2),1,0)))</f>
        <v>0</v>
      </c>
      <c r="O177" s="169" t="str">
        <f t="shared" ca="1" si="161"/>
        <v>-</v>
      </c>
      <c r="P177" s="210">
        <f t="array" aca="1" ref="P177" ca="1">IF($C177="N","",SUM(IF((INDIRECT($C177&amp;"!$J$23:$J$200")=$D$5)*(INDIRECT($C177&amp;"!$I$23:$I$200")=$L$5)*(INDIRECT($C177&amp;"!$Q$23:$Q$200")&gt;=2.25)*((INDIRECT($C177&amp;"!$K$23:$K$200")-INDIRECT($C177&amp;"!$L$23:$L$200"))&lt;-2),1,0)))</f>
        <v>0</v>
      </c>
      <c r="Q177" s="169" t="str">
        <f t="shared" ca="1" si="162"/>
        <v>-</v>
      </c>
      <c r="R177" s="211">
        <f ca="1">IF($C177="N","",L177+N177+P177)</f>
        <v>0</v>
      </c>
      <c r="S177" s="209">
        <f ca="1">IF($C177="N","",L177+E177)</f>
        <v>0</v>
      </c>
      <c r="T177" s="169" t="str">
        <f t="shared" ca="1" si="163"/>
        <v>-</v>
      </c>
      <c r="U177" s="210">
        <f ca="1">IF($C177="N","",N177+G177)</f>
        <v>0</v>
      </c>
      <c r="V177" s="169" t="str">
        <f t="shared" ca="1" si="164"/>
        <v>-</v>
      </c>
      <c r="W177" s="210">
        <f ca="1">IF($C177="N","",P177+I177)</f>
        <v>0</v>
      </c>
      <c r="X177" s="169" t="str">
        <f t="shared" ca="1" si="165"/>
        <v>-</v>
      </c>
      <c r="Y177" s="132">
        <f ca="1">IF($C177="N","",R177+K177)</f>
        <v>0</v>
      </c>
      <c r="Z177" s="91"/>
    </row>
    <row r="178" spans="2:26" ht="13.5" thickBot="1">
      <c r="B178" s="97" t="str">
        <f>D171</f>
        <v>Urawa_Reds</v>
      </c>
      <c r="D178" s="212" t="s">
        <v>24</v>
      </c>
      <c r="E178" s="172">
        <f ca="1">SUM(E173:E177)</f>
        <v>3</v>
      </c>
      <c r="F178" s="173">
        <f t="shared" ca="1" si="157"/>
        <v>0.17647058823529413</v>
      </c>
      <c r="G178" s="174">
        <f ca="1">SUM(G173:G177)</f>
        <v>5</v>
      </c>
      <c r="H178" s="173">
        <f t="shared" ca="1" si="158"/>
        <v>0.29411764705882354</v>
      </c>
      <c r="I178" s="174">
        <f ca="1">SUM(I173:I177)</f>
        <v>9</v>
      </c>
      <c r="J178" s="173">
        <f t="shared" ca="1" si="159"/>
        <v>0.52941176470588236</v>
      </c>
      <c r="K178" s="176">
        <f ca="1">SUM(K173:K177)</f>
        <v>17</v>
      </c>
      <c r="L178" s="213">
        <f ca="1">SUM(L173:L177)</f>
        <v>3</v>
      </c>
      <c r="M178" s="173">
        <f t="shared" ca="1" si="160"/>
        <v>0.17647058823529413</v>
      </c>
      <c r="N178" s="174">
        <f ca="1">SUM(N173:N177)</f>
        <v>6</v>
      </c>
      <c r="O178" s="173">
        <f t="shared" ca="1" si="161"/>
        <v>0.35294117647058826</v>
      </c>
      <c r="P178" s="174">
        <f ca="1">SUM(P173:P177)</f>
        <v>8</v>
      </c>
      <c r="Q178" s="173">
        <f t="shared" ca="1" si="162"/>
        <v>0.47058823529411764</v>
      </c>
      <c r="R178" s="214">
        <f ca="1">SUM(R173:R177)</f>
        <v>17</v>
      </c>
      <c r="S178" s="172">
        <f ca="1">SUM(S173:S177)</f>
        <v>6</v>
      </c>
      <c r="T178" s="173">
        <f t="shared" ca="1" si="163"/>
        <v>0.17647058823529413</v>
      </c>
      <c r="U178" s="174">
        <f ca="1">SUM(U173:U177)</f>
        <v>11</v>
      </c>
      <c r="V178" s="173">
        <f t="shared" ca="1" si="164"/>
        <v>0.3235294117647059</v>
      </c>
      <c r="W178" s="174">
        <f ca="1">SUM(W173:W177)</f>
        <v>17</v>
      </c>
      <c r="X178" s="173">
        <f t="shared" ca="1" si="165"/>
        <v>0.5</v>
      </c>
      <c r="Y178" s="176">
        <f ca="1">SUM(Y173:Y177)</f>
        <v>34</v>
      </c>
    </row>
    <row r="179" spans="2:26" ht="13.5" thickBot="1">
      <c r="B179" s="97"/>
    </row>
    <row r="180" spans="2:26">
      <c r="D180" s="85" t="str">
        <f>G2</f>
        <v>Vegalta_Sendai</v>
      </c>
      <c r="E180" s="142" t="s">
        <v>34</v>
      </c>
      <c r="F180" s="143"/>
      <c r="G180" s="144"/>
      <c r="H180" s="143"/>
      <c r="I180" s="145"/>
      <c r="J180" s="144"/>
      <c r="K180" s="146"/>
      <c r="L180" s="199" t="s">
        <v>35</v>
      </c>
      <c r="M180" s="143"/>
      <c r="N180" s="144"/>
      <c r="O180" s="143"/>
      <c r="P180" s="145"/>
      <c r="Q180" s="143"/>
      <c r="R180" s="144"/>
      <c r="S180" s="142" t="s">
        <v>36</v>
      </c>
      <c r="T180" s="143"/>
      <c r="U180" s="144"/>
      <c r="V180" s="143"/>
      <c r="W180" s="147"/>
      <c r="X180" s="148"/>
      <c r="Y180" s="149"/>
    </row>
    <row r="181" spans="2:26" ht="13.5" thickBot="1">
      <c r="D181" s="200" t="s">
        <v>28</v>
      </c>
      <c r="E181" s="150" t="s">
        <v>31</v>
      </c>
      <c r="F181" s="151"/>
      <c r="G181" s="201" t="s">
        <v>29</v>
      </c>
      <c r="H181" s="151"/>
      <c r="I181" s="201" t="s">
        <v>30</v>
      </c>
      <c r="J181" s="201"/>
      <c r="K181" s="202" t="s">
        <v>37</v>
      </c>
      <c r="L181" s="203" t="s">
        <v>31</v>
      </c>
      <c r="M181" s="151"/>
      <c r="N181" s="201" t="s">
        <v>29</v>
      </c>
      <c r="O181" s="151"/>
      <c r="P181" s="201" t="s">
        <v>30</v>
      </c>
      <c r="Q181" s="151"/>
      <c r="R181" s="202" t="s">
        <v>38</v>
      </c>
      <c r="S181" s="150" t="s">
        <v>31</v>
      </c>
      <c r="T181" s="151"/>
      <c r="U181" s="201" t="s">
        <v>29</v>
      </c>
      <c r="V181" s="204"/>
      <c r="W181" s="201" t="s">
        <v>30</v>
      </c>
      <c r="X181" s="151"/>
      <c r="Y181" s="202" t="s">
        <v>39</v>
      </c>
      <c r="Z181" s="91"/>
    </row>
    <row r="182" spans="2:26">
      <c r="B182" s="97"/>
      <c r="C182" s="23" t="str">
        <f>IF(D180=0,"N",D180)</f>
        <v>Vegalta_Sendai</v>
      </c>
      <c r="D182" s="205">
        <v>-2</v>
      </c>
      <c r="E182" s="159">
        <f t="array" aca="1" ref="E182" ca="1">IF($C182="N","",SUM(IF((INDIRECT($C182&amp;"!$J$23:$J$200")=$D$5)*(INDIRECT($C182&amp;"!$I$23:$I$200")=$E$5)*(INDIRECT($C182&amp;"!$Q$23:$Q$200")&lt;=-2.25)*((INDIRECT($C182&amp;"!$K$23:$K$200")-INDIRECT($C182&amp;"!$L$23:$L$200"))&gt;2),1,0)))</f>
        <v>0</v>
      </c>
      <c r="F182" s="162" t="str">
        <f t="shared" ref="F182:F187" ca="1" si="166">IF(E182="","",IF(E182=0,"-",E182/$K182))</f>
        <v>-</v>
      </c>
      <c r="G182" s="164">
        <f t="array" aca="1" ref="G182" ca="1">IF($C182="N","",SUM(IF((INDIRECT($C182&amp;"!$J$23:$J$200")=$D$5)*(INDIRECT($C182&amp;"!$I$23:$I$200")=$E$5)*(INDIRECT($C182&amp;"!$Q$23:$Q$200")&lt;=-2.25)*((INDIRECT($C182&amp;"!$K$23:$K$200")-INDIRECT($C182&amp;"!$L$23:$L$200"))=2),1,0)))</f>
        <v>0</v>
      </c>
      <c r="H182" s="162" t="str">
        <f t="shared" ref="H182:H187" ca="1" si="167">IF(G182="","",IF(G182=0,"-",G182/$K182))</f>
        <v>-</v>
      </c>
      <c r="I182" s="164">
        <f t="array" aca="1" ref="I182" ca="1">IF($C182="N","",SUM(IF((INDIRECT($C182&amp;"!$J$23:$J$200")=$D$5)*(INDIRECT($C182&amp;"!$I$23:$I$200")=$E$5)*(INDIRECT($C182&amp;"!$Q$23:$Q$200")&lt;=-2.25)*((INDIRECT($C182&amp;"!$L$23:$L$200")-INDIRECT($C182&amp;"!$K$23:$K$200"))&gt;-2),1,0)))</f>
        <v>0</v>
      </c>
      <c r="J182" s="162" t="str">
        <f t="shared" ref="J182:J187" ca="1" si="168">IF(I182="","",IF(I182=0,"-",I182/$K182))</f>
        <v>-</v>
      </c>
      <c r="K182" s="166">
        <f ca="1">IF($C182="N","",E182+G182+I182)</f>
        <v>0</v>
      </c>
      <c r="L182" s="159">
        <f t="array" aca="1" ref="L182" ca="1">IF($C182="N","",SUM(IF((INDIRECT($C182&amp;"!$J$23:$J$200")=$D$5)*(INDIRECT($C182&amp;"!$I$23:$I$200")=$L$5)*(INDIRECT($C182&amp;"!$Q$23:$Q$200")&lt;=-2.25)*((INDIRECT($C182&amp;"!$K$23:$K$200")-INDIRECT($C182&amp;"!$L$23:$L$200"))&gt;2),1,0)))</f>
        <v>0</v>
      </c>
      <c r="M182" s="162" t="str">
        <f t="shared" ref="M182:M187" ca="1" si="169">IF(L182="","",IF(L182=0,"-",L182/$R182))</f>
        <v>-</v>
      </c>
      <c r="N182" s="164">
        <f t="array" aca="1" ref="N182" ca="1">IF($C182="N","",SUM(IF((INDIRECT($C182&amp;"!$J$23:$J$200")=$D$5)*(INDIRECT($C182&amp;"!$I$23:$I$200")=$L$5)*(INDIRECT($C182&amp;"!$Q$23:$Q$200")&lt;=-2.25)*((INDIRECT($C182&amp;"!$K$23:$K$200")-INDIRECT($C182&amp;"!$L$23:$L$200"))=2),1,0)))</f>
        <v>0</v>
      </c>
      <c r="O182" s="162" t="str">
        <f t="shared" ref="O182:O187" ca="1" si="170">IF(N182="","",IF(N182=0,"-",N182/$R182))</f>
        <v>-</v>
      </c>
      <c r="P182" s="164">
        <f t="array" aca="1" ref="P182" ca="1">IF($C182="N","",SUM(IF((INDIRECT($C182&amp;"!$J$23:$J$200")=$D$5)*(INDIRECT($C182&amp;"!$I$23:$I$200")=$L$5)*(INDIRECT($C182&amp;"!$Q$23:$Q$200")&lt;=-2.25)*((INDIRECT($C182&amp;"!$L$23:$L$200")-INDIRECT($C182&amp;"!$K$23:$K$200"))&gt;-2),1,0)))</f>
        <v>0</v>
      </c>
      <c r="Q182" s="162" t="str">
        <f t="shared" ref="Q182:Q187" ca="1" si="171">IF(P182="","",IF(P182=0,"-",P182/$R182))</f>
        <v>-</v>
      </c>
      <c r="R182" s="166">
        <f ca="1">IF($C182="N","",L182+N182+P182)</f>
        <v>0</v>
      </c>
      <c r="S182" s="159">
        <f ca="1">IF($C182="N","",L182+E182)</f>
        <v>0</v>
      </c>
      <c r="T182" s="162" t="str">
        <f t="shared" ref="T182:T187" ca="1" si="172">IF(S182="","",IF(S182=0,"-",S182/$Y182))</f>
        <v>-</v>
      </c>
      <c r="U182" s="164">
        <f ca="1">IF($C182="N","",N182+G182)</f>
        <v>0</v>
      </c>
      <c r="V182" s="162" t="str">
        <f t="shared" ref="V182:V187" ca="1" si="173">IF(U182="","",IF(U182=0,"-",U182/$Y182))</f>
        <v>-</v>
      </c>
      <c r="W182" s="164">
        <f ca="1">IF($C182="N","",P182+I182)</f>
        <v>0</v>
      </c>
      <c r="X182" s="162" t="str">
        <f t="shared" ref="X182:X187" ca="1" si="174">IF(W182="","",IF(W182=0,"-",W182/$Y182))</f>
        <v>-</v>
      </c>
      <c r="Y182" s="166">
        <f ca="1">IF($C182="N","",R182+K182)</f>
        <v>0</v>
      </c>
      <c r="Z182" s="91"/>
    </row>
    <row r="183" spans="2:26">
      <c r="B183" s="97"/>
      <c r="C183" s="23" t="str">
        <f>C182</f>
        <v>Vegalta_Sendai</v>
      </c>
      <c r="D183" s="206">
        <v>-1</v>
      </c>
      <c r="E183" s="207">
        <f t="array" aca="1" ref="E183" ca="1">IF($C183="N","",SUM(IF((INDIRECT($C183&amp;"!$J$23:$J$200")=$D$5)*(INDIRECT($C183&amp;"!$I$23:$I$200")=$E$5)*(INDIRECT($C183&amp;"!$Q$23:$Q$200")&lt;=-0.5)*(INDIRECT($C183&amp;"!$Q$23:$Q$200")&gt;=-2)*((INDIRECT($C183&amp;"!$K$23:$K$200")-INDIRECT($C183&amp;"!$L$23:$L$200"))&gt;1),1,0)))</f>
        <v>0</v>
      </c>
      <c r="F183" s="165" t="str">
        <f t="shared" ca="1" si="166"/>
        <v>-</v>
      </c>
      <c r="G183" s="208">
        <f t="array" aca="1" ref="G183" ca="1">IF($C183="N","",SUM(IF((INDIRECT($C183&amp;"!$J$23:$J$200")=$D$5)*(INDIRECT($C183&amp;"!$I$23:$I$200")=$E$5)*(INDIRECT($C183&amp;"!$Q$23:$Q$200")&lt;=-0.5)*(INDIRECT($C183&amp;"!$Q$23:$Q$200")&gt;=-2)*((INDIRECT($C183&amp;"!$K$23:$K$200")-INDIRECT($C183&amp;"!$L$23:$L$200"))=1),1,0)))</f>
        <v>0</v>
      </c>
      <c r="H183" s="165" t="str">
        <f t="shared" ca="1" si="167"/>
        <v>-</v>
      </c>
      <c r="I183" s="208">
        <f t="array" aca="1" ref="I183" ca="1">IF($C183="N","",SUM(IF((INDIRECT($C183&amp;"!$J$23:$J$200")=$D$5)*(INDIRECT($C183&amp;"!$I$23:$I$200")=$E$5)*(INDIRECT($C183&amp;"!$Q$23:$Q$200")&lt;=-0.5)*(INDIRECT($C183&amp;"!$Q$23:$Q$200")&gt;=-2)*((INDIRECT($C183&amp;"!$L$23:$L$200")-INDIRECT($C183&amp;"!$K$23:$K$200"))&gt;-1),1,0)))</f>
        <v>0</v>
      </c>
      <c r="J183" s="165" t="str">
        <f t="shared" ca="1" si="168"/>
        <v>-</v>
      </c>
      <c r="K183" s="128">
        <f ca="1">IF($C183="N","",E183+G183+I183)</f>
        <v>0</v>
      </c>
      <c r="L183" s="207">
        <f t="array" aca="1" ref="L183" ca="1">IF($C183="N","",SUM(IF((INDIRECT($C183&amp;"!$J$23:$J$200")=$D$5)*(INDIRECT($C183&amp;"!$I$23:$I$200")=$L$5)*(INDIRECT($C183&amp;"!$Q$23:$Q$200")&lt;=-0.5)*(INDIRECT($C183&amp;"!$Q$23:$Q$200")&gt;=-2)*((INDIRECT($C183&amp;"!$K$23:$K$200")-INDIRECT($C183&amp;"!$L$23:$L$200"))&gt;1),1,0)))</f>
        <v>0</v>
      </c>
      <c r="M183" s="165" t="str">
        <f t="shared" ca="1" si="169"/>
        <v>-</v>
      </c>
      <c r="N183" s="208">
        <f t="array" aca="1" ref="N183" ca="1">IF($C183="N","",SUM(IF((INDIRECT($C183&amp;"!$J$23:$J$200")=$D$5)*(INDIRECT($C183&amp;"!$I$23:$I$200")=$L$5)*(INDIRECT($C183&amp;"!$Q$23:$Q$200")&lt;=-0.5)*(INDIRECT($C183&amp;"!$Q$23:$Q$200")&gt;=-2)*((INDIRECT($C183&amp;"!$K$23:$K$200")-INDIRECT($C183&amp;"!$L$23:$L$200"))=1),1,0)))</f>
        <v>0</v>
      </c>
      <c r="O183" s="165" t="str">
        <f t="shared" ca="1" si="170"/>
        <v>-</v>
      </c>
      <c r="P183" s="208">
        <f t="array" aca="1" ref="P183" ca="1">IF($C183="N","",SUM(IF((INDIRECT($C183&amp;"!$J$23:$J$200")=$D$5)*(INDIRECT($C183&amp;"!$I$23:$I$200")=$L$5)*(INDIRECT($C183&amp;"!$Q$23:$Q$200")&lt;=-0.5)*(INDIRECT($C183&amp;"!$Q$23:$Q$200")&gt;=-2)*((INDIRECT($C183&amp;"!$L$23:$L$200")-INDIRECT($C183&amp;"!$K$23:$K$200"))&gt;-1),1,0)))</f>
        <v>0</v>
      </c>
      <c r="Q183" s="165" t="str">
        <f t="shared" ca="1" si="171"/>
        <v>-</v>
      </c>
      <c r="R183" s="128">
        <f ca="1">IF($C183="N","",L183+N183+P183)</f>
        <v>0</v>
      </c>
      <c r="S183" s="207">
        <f ca="1">IF($C183="N","",L183+E183)</f>
        <v>0</v>
      </c>
      <c r="T183" s="165" t="str">
        <f t="shared" ca="1" si="172"/>
        <v>-</v>
      </c>
      <c r="U183" s="208">
        <f ca="1">IF($C183="N","",N183+G183)</f>
        <v>0</v>
      </c>
      <c r="V183" s="165" t="str">
        <f t="shared" ca="1" si="173"/>
        <v>-</v>
      </c>
      <c r="W183" s="208">
        <f ca="1">IF($C183="N","",P183+I183)</f>
        <v>0</v>
      </c>
      <c r="X183" s="165" t="str">
        <f t="shared" ca="1" si="174"/>
        <v>-</v>
      </c>
      <c r="Y183" s="166">
        <f ca="1">IF($C183="N","",R183+K183)</f>
        <v>0</v>
      </c>
      <c r="Z183" s="91"/>
    </row>
    <row r="184" spans="2:26">
      <c r="B184" s="97"/>
      <c r="C184" s="23" t="str">
        <f>C183</f>
        <v>Vegalta_Sendai</v>
      </c>
      <c r="D184" s="206">
        <v>0</v>
      </c>
      <c r="E184" s="207">
        <f t="array" aca="1" ref="E184" ca="1">IF($C184="N","",SUM(IF((INDIRECT($C184&amp;"!$J$23:$J$200")=$D$5)*(INDIRECT($C184&amp;"!$I$23:$I$200")=$E$5)*(INDIRECT($C184&amp;"!$Q$23:$Q$200")&gt;=-0.25)*(INDIRECT($C184&amp;"!$Q$23:$Q$200")&lt;=0.25)*(INDIRECT($C184&amp;"!$Q$23:$Q$200")&lt;&gt;"")*((INDIRECT($C184&amp;"!$K$23:$K$200")-INDIRECT($C184&amp;"!$L$23:$L$200"))&gt;0),1,0)))</f>
        <v>6</v>
      </c>
      <c r="F184" s="165">
        <f t="shared" ca="1" si="166"/>
        <v>0.5</v>
      </c>
      <c r="G184" s="208">
        <f t="array" aca="1" ref="G184" ca="1">IF($C184="N","",SUM(IF((INDIRECT($C184&amp;"!$J$23:$J$200")=$D$5)*(INDIRECT($C184&amp;"!$I$23:$I$200")=$E$5)*(INDIRECT($C184&amp;"!$Q$23:$Q$200")&gt;=-0.25)*(INDIRECT($C184&amp;"!$Q$23:$Q$200")&lt;=0.25)*(INDIRECT($C184&amp;"!$Q$23:$Q$200")&lt;&gt;"")*((INDIRECT($C184&amp;"!$K$23:$K$200")-INDIRECT($C184&amp;"!$L$23:$L$200"))=0),1,0)))</f>
        <v>3</v>
      </c>
      <c r="H184" s="165">
        <f t="shared" ca="1" si="167"/>
        <v>0.25</v>
      </c>
      <c r="I184" s="208">
        <f t="array" aca="1" ref="I184" ca="1">IF($C184="N","",SUM(IF((INDIRECT($C184&amp;"!$J$23:$J$200")=$D$5)*(INDIRECT($C184&amp;"!$I$23:$I$200")=$E$5)*(INDIRECT($C184&amp;"!$Q$23:$Q$200")&gt;=-0.25)*(INDIRECT($C184&amp;"!$Q$23:$Q$200")&lt;=0.25)*(INDIRECT($C184&amp;"!$Q$23:$Q$200")&lt;&gt;"")*((INDIRECT($C184&amp;"!$K$23:$K$200")-INDIRECT($C184&amp;"!$L$23:$L$200"))&lt;0),1,0)))</f>
        <v>3</v>
      </c>
      <c r="J184" s="165">
        <f t="shared" ca="1" si="168"/>
        <v>0.25</v>
      </c>
      <c r="K184" s="128">
        <f ca="1">IF($C184="N","",E184+G184+I184)</f>
        <v>12</v>
      </c>
      <c r="L184" s="207">
        <f t="array" aca="1" ref="L184" ca="1">IF($C184="N","",SUM(IF((INDIRECT($C184&amp;"!$J$23:$J$200")=$D$5)*(INDIRECT($C184&amp;"!$I$23:$I$200")=$L$5)*(INDIRECT($C184&amp;"!$Q$23:$Q$200")&gt;=-0.25)*(INDIRECT($C184&amp;"!$Q$23:$Q$200")&lt;=0.25)*(INDIRECT($C184&amp;"!$Q$23:$Q$200")&lt;&gt;"")*((INDIRECT($C184&amp;"!$K$23:$K$200")-INDIRECT($C184&amp;"!$L$23:$L$200"))&gt;0),1,0)))</f>
        <v>3</v>
      </c>
      <c r="M184" s="165">
        <f t="shared" ca="1" si="169"/>
        <v>0.375</v>
      </c>
      <c r="N184" s="208">
        <f t="array" aca="1" ref="N184" ca="1">IF($C184="N","",SUM(IF((INDIRECT($C184&amp;"!$J$23:$J$200")=$D$5)*(INDIRECT($C184&amp;"!$I$23:$I$200")=$L$5)*(INDIRECT($C184&amp;"!$Q$23:$Q$200")&gt;=-0.25)*(INDIRECT($C184&amp;"!$Q$23:$Q$200")&lt;=0.25)*(INDIRECT($C184&amp;"!$Q$23:$Q$200")&lt;&gt;"")*((INDIRECT($C184&amp;"!$K$23:$K$200")-INDIRECT($C184&amp;"!$L$23:$L$200"))=0),1,0)))</f>
        <v>2</v>
      </c>
      <c r="O184" s="165">
        <f t="shared" ca="1" si="170"/>
        <v>0.25</v>
      </c>
      <c r="P184" s="208">
        <f t="array" aca="1" ref="P184" ca="1">IF($C184="N","",SUM(IF((INDIRECT($C184&amp;"!$J$23:$J$200")=$D$5)*(INDIRECT($C184&amp;"!$I$23:$I$200")=$L$5)*(INDIRECT($C184&amp;"!$Q$23:$Q$200")&gt;=-0.25)*(INDIRECT($C184&amp;"!$Q$23:$Q$200")&lt;=0.25)*(INDIRECT($C184&amp;"!$Q$23:$Q$200")&lt;&gt;"")*((INDIRECT($C184&amp;"!$K$23:$K$200")-INDIRECT($C184&amp;"!$L$23:$L$200"))&lt;0),1,0)))</f>
        <v>3</v>
      </c>
      <c r="Q184" s="165">
        <f t="shared" ca="1" si="171"/>
        <v>0.375</v>
      </c>
      <c r="R184" s="128">
        <f ca="1">IF($C184="N","",L184+N184+P184)</f>
        <v>8</v>
      </c>
      <c r="S184" s="207">
        <f ca="1">IF($C184="N","",L184+E184)</f>
        <v>9</v>
      </c>
      <c r="T184" s="165">
        <f t="shared" ca="1" si="172"/>
        <v>0.45</v>
      </c>
      <c r="U184" s="208">
        <f ca="1">IF($C184="N","",N184+G184)</f>
        <v>5</v>
      </c>
      <c r="V184" s="165">
        <f t="shared" ca="1" si="173"/>
        <v>0.25</v>
      </c>
      <c r="W184" s="208">
        <f ca="1">IF($C184="N","",P184+I184)</f>
        <v>6</v>
      </c>
      <c r="X184" s="165">
        <f t="shared" ca="1" si="174"/>
        <v>0.3</v>
      </c>
      <c r="Y184" s="166">
        <f ca="1">IF($C184="N","",R184+K184)</f>
        <v>20</v>
      </c>
      <c r="Z184" s="91"/>
    </row>
    <row r="185" spans="2:26">
      <c r="B185" s="97"/>
      <c r="C185" s="23" t="str">
        <f>C184</f>
        <v>Vegalta_Sendai</v>
      </c>
      <c r="D185" s="206">
        <v>1</v>
      </c>
      <c r="E185" s="207">
        <f t="array" aca="1" ref="E185" ca="1">IF($C185="N","",SUM(IF((INDIRECT($C185&amp;"!$J$23:$J$200")=$D$5)*(INDIRECT($C185&amp;"!$I$23:$I$200")=$E$5)*(INDIRECT($C185&amp;"!$Q$23:$Q$200")&gt;=0.5)*(INDIRECT($C185&amp;"!$Q$23:$Q$200")&lt;=2)*((INDIRECT($C185&amp;"!$K$23:$K$200")-INDIRECT($C185&amp;"!$L$23:$L$200"))&gt;-1),1,0)))</f>
        <v>1</v>
      </c>
      <c r="F185" s="165">
        <f t="shared" ca="1" si="166"/>
        <v>0.2</v>
      </c>
      <c r="G185" s="208">
        <f t="array" aca="1" ref="G185" ca="1">IF($C185="N","",SUM(IF((INDIRECT($C185&amp;"!$J$23:$J$200")=$D$5)*(INDIRECT($C185&amp;"!$I$23:$I$200")=$E$5)*(INDIRECT($C185&amp;"!$Q$23:$Q$200")&gt;=0.5)*(INDIRECT($C185&amp;"!$Q$23:$Q$200")&lt;=2)*((INDIRECT($C185&amp;"!$K$23:$K$200")-INDIRECT($C185&amp;"!$L$23:$L$200"))=-1),1,0)))</f>
        <v>1</v>
      </c>
      <c r="H185" s="165">
        <f t="shared" ca="1" si="167"/>
        <v>0.2</v>
      </c>
      <c r="I185" s="208">
        <f t="array" aca="1" ref="I185" ca="1">IF($C185="N","",SUM(IF((INDIRECT($C185&amp;"!$J$23:$J$200")=$D$5)*(INDIRECT($C185&amp;"!$I$23:$I$200")=$E$5)*(INDIRECT($C185&amp;"!$Q$23:$Q$200")&gt;=0.5)*(INDIRECT($C185&amp;"!$Q$23:$Q$200")&lt;=2)*((INDIRECT($C185&amp;"!$K$23:$K$200")-INDIRECT($C185&amp;"!$L$23:$L$200"))&lt;-1),1,0)))</f>
        <v>3</v>
      </c>
      <c r="J185" s="165">
        <f t="shared" ca="1" si="168"/>
        <v>0.6</v>
      </c>
      <c r="K185" s="128">
        <f ca="1">IF($C185="N","",E185+G185+I185)</f>
        <v>5</v>
      </c>
      <c r="L185" s="207">
        <f t="array" aca="1" ref="L185" ca="1">IF($C185="N","",SUM(IF((INDIRECT($C185&amp;"!$J$23:$J$200")=$D$5)*(INDIRECT($C185&amp;"!$I$23:$I$200")=$L$5)*(INDIRECT($C185&amp;"!$Q$23:$Q$200")&gt;=0.5)*(INDIRECT($C185&amp;"!$Q$23:$Q$200")&lt;=2)*((INDIRECT($C185&amp;"!$K$23:$K$200")-INDIRECT($C185&amp;"!$L$23:$L$200"))&gt;-1),1,0)))</f>
        <v>4</v>
      </c>
      <c r="M185" s="165">
        <f t="shared" ca="1" si="169"/>
        <v>0.44444444444444442</v>
      </c>
      <c r="N185" s="208">
        <f t="array" aca="1" ref="N185" ca="1">IF($C185="N","",SUM(IF((INDIRECT($C185&amp;"!$J$23:$J$200")=$D$5)*(INDIRECT($C185&amp;"!$I$23:$I$200")=$L$5)*(INDIRECT($C185&amp;"!$Q$23:$Q$200")&gt;=0.5)*(INDIRECT($C185&amp;"!$Q$23:$Q$200")&lt;=2)*((INDIRECT($C185&amp;"!$K$23:$K$200")-INDIRECT($C185&amp;"!$L$23:$L$200"))=-1),1,0)))</f>
        <v>3</v>
      </c>
      <c r="O185" s="165">
        <f t="shared" ca="1" si="170"/>
        <v>0.33333333333333331</v>
      </c>
      <c r="P185" s="208">
        <f t="array" aca="1" ref="P185" ca="1">IF($C185="N","",SUM(IF((INDIRECT($C185&amp;"!$J$23:$J$200")=$D$5)*(INDIRECT($C185&amp;"!$I$23:$I$200")=$L$5)*(INDIRECT($C185&amp;"!$Q$23:$Q$200")&gt;=0.5)*(INDIRECT($C185&amp;"!$Q$23:$Q$200")&lt;=2)*((INDIRECT($C185&amp;"!$K$23:$K$200")-INDIRECT($C185&amp;"!$L$23:$L$200"))&lt;-1),1,0)))</f>
        <v>2</v>
      </c>
      <c r="Q185" s="165">
        <f t="shared" ca="1" si="171"/>
        <v>0.22222222222222221</v>
      </c>
      <c r="R185" s="128">
        <f ca="1">IF($C185="N","",L185+N185+P185)</f>
        <v>9</v>
      </c>
      <c r="S185" s="207">
        <f ca="1">IF($C185="N","",L185+E185)</f>
        <v>5</v>
      </c>
      <c r="T185" s="165">
        <f t="shared" ca="1" si="172"/>
        <v>0.35714285714285715</v>
      </c>
      <c r="U185" s="208">
        <f ca="1">IF($C185="N","",N185+G185)</f>
        <v>4</v>
      </c>
      <c r="V185" s="165">
        <f t="shared" ca="1" si="173"/>
        <v>0.2857142857142857</v>
      </c>
      <c r="W185" s="208">
        <f ca="1">IF($C185="N","",P185+I185)</f>
        <v>5</v>
      </c>
      <c r="X185" s="165">
        <f t="shared" ca="1" si="174"/>
        <v>0.35714285714285715</v>
      </c>
      <c r="Y185" s="166">
        <f ca="1">IF($C185="N","",R185+K185)</f>
        <v>14</v>
      </c>
      <c r="Z185" s="91"/>
    </row>
    <row r="186" spans="2:26" ht="13.5" thickBot="1">
      <c r="B186" s="97"/>
      <c r="C186" s="23" t="str">
        <f>C185</f>
        <v>Vegalta_Sendai</v>
      </c>
      <c r="D186" s="206">
        <v>2</v>
      </c>
      <c r="E186" s="209">
        <f t="array" aca="1" ref="E186" ca="1">IF($C186="N","",SUM(IF((INDIRECT($C186&amp;"!$J$23:$J$200")=$D$5)*(INDIRECT($C186&amp;"!$I$23:$I$200")=$E$5)*(INDIRECT($C186&amp;"!$Q$23:$Q$200")&gt;=2.25)*((INDIRECT($C186&amp;"!$K$23:$K$200")-INDIRECT($C186&amp;"!$L$23:$L$200"))&gt;-2),1,0)))</f>
        <v>0</v>
      </c>
      <c r="F186" s="169" t="str">
        <f t="shared" ca="1" si="166"/>
        <v>-</v>
      </c>
      <c r="G186" s="210">
        <f t="array" aca="1" ref="G186" ca="1">IF($C186="N","",SUM(IF((INDIRECT($C186&amp;"!$J$23:$J$200")=$D$5)*(INDIRECT($C186&amp;"!$I$23:$I$200")=$E$5)*(INDIRECT($C186&amp;"!$Q$23:$Q$200")&gt;=2.25)*((INDIRECT($C186&amp;"!$K$23:$K$200")-INDIRECT($C186&amp;"!$L$23:$L$200"))=-2),1,0)))</f>
        <v>0</v>
      </c>
      <c r="H186" s="169" t="str">
        <f t="shared" ca="1" si="167"/>
        <v>-</v>
      </c>
      <c r="I186" s="210">
        <f t="array" aca="1" ref="I186" ca="1">IF($C186="N","",SUM(IF((INDIRECT($C186&amp;"!$J$23:$J$200")=$D$5)*(INDIRECT($C186&amp;"!$I$23:$I$200")=$E$5)*(INDIRECT($C186&amp;"!$Q$23:$Q$200")&gt;=2.25)*((INDIRECT($C186&amp;"!$K$23:$K$200")-INDIRECT($C186&amp;"!$L$23:$L$200"))&lt;-2),1,0)))</f>
        <v>0</v>
      </c>
      <c r="J186" s="169" t="str">
        <f t="shared" ca="1" si="168"/>
        <v>-</v>
      </c>
      <c r="K186" s="211">
        <f ca="1">IF($C186="N","",E186+G186+I186)</f>
        <v>0</v>
      </c>
      <c r="L186" s="209">
        <f t="array" aca="1" ref="L186" ca="1">IF($C186="N","",SUM(IF((INDIRECT($C186&amp;"!$J$23:$J$200")=$D$5)*(INDIRECT($C186&amp;"!$I$23:$I$200")=$L$5)*(INDIRECT($C186&amp;"!$Q$23:$Q$200")&gt;=2.25)*((INDIRECT($C186&amp;"!$K$23:$K$200")-INDIRECT($C186&amp;"!$L$23:$L$200"))&gt;-2),1,0)))</f>
        <v>0</v>
      </c>
      <c r="M186" s="169" t="str">
        <f t="shared" ca="1" si="169"/>
        <v>-</v>
      </c>
      <c r="N186" s="210">
        <f t="array" aca="1" ref="N186" ca="1">IF($C186="N","",SUM(IF((INDIRECT($C186&amp;"!$J$23:$J$200")=$D$5)*(INDIRECT($C186&amp;"!$I$23:$I$200")=$L$5)*(INDIRECT($C186&amp;"!$Q$23:$Q$200")&gt;=2.25)*((INDIRECT($C186&amp;"!$K$23:$K$200")-INDIRECT($C186&amp;"!$L$23:$L$200"))=-2),1,0)))</f>
        <v>0</v>
      </c>
      <c r="O186" s="169" t="str">
        <f t="shared" ca="1" si="170"/>
        <v>-</v>
      </c>
      <c r="P186" s="210">
        <f t="array" aca="1" ref="P186" ca="1">IF($C186="N","",SUM(IF((INDIRECT($C186&amp;"!$J$23:$J$200")=$D$5)*(INDIRECT($C186&amp;"!$I$23:$I$200")=$L$5)*(INDIRECT($C186&amp;"!$Q$23:$Q$200")&gt;=2.25)*((INDIRECT($C186&amp;"!$K$23:$K$200")-INDIRECT($C186&amp;"!$L$23:$L$200"))&lt;-2),1,0)))</f>
        <v>0</v>
      </c>
      <c r="Q186" s="169" t="str">
        <f t="shared" ca="1" si="171"/>
        <v>-</v>
      </c>
      <c r="R186" s="211">
        <f ca="1">IF($C186="N","",L186+N186+P186)</f>
        <v>0</v>
      </c>
      <c r="S186" s="209">
        <f ca="1">IF($C186="N","",L186+E186)</f>
        <v>0</v>
      </c>
      <c r="T186" s="169" t="str">
        <f t="shared" ca="1" si="172"/>
        <v>-</v>
      </c>
      <c r="U186" s="210">
        <f ca="1">IF($C186="N","",N186+G186)</f>
        <v>0</v>
      </c>
      <c r="V186" s="169" t="str">
        <f t="shared" ca="1" si="173"/>
        <v>-</v>
      </c>
      <c r="W186" s="210">
        <f ca="1">IF($C186="N","",P186+I186)</f>
        <v>0</v>
      </c>
      <c r="X186" s="169" t="str">
        <f t="shared" ca="1" si="174"/>
        <v>-</v>
      </c>
      <c r="Y186" s="132">
        <f ca="1">IF($C186="N","",R186+K186)</f>
        <v>0</v>
      </c>
      <c r="Z186" s="91"/>
    </row>
    <row r="187" spans="2:26" ht="13.5" thickBot="1">
      <c r="B187" s="97" t="str">
        <f>D180</f>
        <v>Vegalta_Sendai</v>
      </c>
      <c r="D187" s="212" t="s">
        <v>24</v>
      </c>
      <c r="E187" s="172">
        <f ca="1">SUM(E182:E186)</f>
        <v>7</v>
      </c>
      <c r="F187" s="173">
        <f t="shared" ca="1" si="166"/>
        <v>0.41176470588235292</v>
      </c>
      <c r="G187" s="174">
        <f ca="1">SUM(G182:G186)</f>
        <v>4</v>
      </c>
      <c r="H187" s="173">
        <f t="shared" ca="1" si="167"/>
        <v>0.23529411764705882</v>
      </c>
      <c r="I187" s="174">
        <f ca="1">SUM(I182:I186)</f>
        <v>6</v>
      </c>
      <c r="J187" s="173">
        <f t="shared" ca="1" si="168"/>
        <v>0.35294117647058826</v>
      </c>
      <c r="K187" s="176">
        <f ca="1">SUM(K182:K186)</f>
        <v>17</v>
      </c>
      <c r="L187" s="213">
        <f ca="1">SUM(L182:L186)</f>
        <v>7</v>
      </c>
      <c r="M187" s="173">
        <f t="shared" ca="1" si="169"/>
        <v>0.41176470588235292</v>
      </c>
      <c r="N187" s="174">
        <f ca="1">SUM(N182:N186)</f>
        <v>5</v>
      </c>
      <c r="O187" s="173">
        <f t="shared" ca="1" si="170"/>
        <v>0.29411764705882354</v>
      </c>
      <c r="P187" s="174">
        <f ca="1">SUM(P182:P186)</f>
        <v>5</v>
      </c>
      <c r="Q187" s="173">
        <f t="shared" ca="1" si="171"/>
        <v>0.29411764705882354</v>
      </c>
      <c r="R187" s="214">
        <f ca="1">SUM(R182:R186)</f>
        <v>17</v>
      </c>
      <c r="S187" s="172">
        <f ca="1">SUM(S182:S186)</f>
        <v>14</v>
      </c>
      <c r="T187" s="173">
        <f t="shared" ca="1" si="172"/>
        <v>0.41176470588235292</v>
      </c>
      <c r="U187" s="174">
        <f ca="1">SUM(U182:U186)</f>
        <v>9</v>
      </c>
      <c r="V187" s="173">
        <f t="shared" ca="1" si="173"/>
        <v>0.26470588235294118</v>
      </c>
      <c r="W187" s="174">
        <f ca="1">SUM(W182:W186)</f>
        <v>11</v>
      </c>
      <c r="X187" s="173">
        <f t="shared" ca="1" si="174"/>
        <v>0.3235294117647059</v>
      </c>
      <c r="Y187" s="176">
        <f ca="1">SUM(Y182:Y186)</f>
        <v>34</v>
      </c>
    </row>
    <row r="188" spans="2:26" ht="13.5" thickBot="1">
      <c r="B188" s="97"/>
    </row>
    <row r="189" spans="2:26">
      <c r="D189" s="85" t="str">
        <f>H2</f>
        <v>Ventforet_Kofu</v>
      </c>
      <c r="E189" s="142" t="s">
        <v>34</v>
      </c>
      <c r="F189" s="143"/>
      <c r="G189" s="144"/>
      <c r="H189" s="143"/>
      <c r="I189" s="145"/>
      <c r="J189" s="144"/>
      <c r="K189" s="146"/>
      <c r="L189" s="199" t="s">
        <v>35</v>
      </c>
      <c r="M189" s="143"/>
      <c r="N189" s="144"/>
      <c r="O189" s="143"/>
      <c r="P189" s="145"/>
      <c r="Q189" s="143"/>
      <c r="R189" s="144"/>
      <c r="S189" s="142" t="s">
        <v>36</v>
      </c>
      <c r="T189" s="143"/>
      <c r="U189" s="144"/>
      <c r="V189" s="143"/>
      <c r="W189" s="147"/>
      <c r="X189" s="148"/>
      <c r="Y189" s="149"/>
    </row>
    <row r="190" spans="2:26" ht="13.5" thickBot="1">
      <c r="D190" s="200" t="s">
        <v>28</v>
      </c>
      <c r="E190" s="150" t="s">
        <v>31</v>
      </c>
      <c r="F190" s="151"/>
      <c r="G190" s="201" t="s">
        <v>29</v>
      </c>
      <c r="H190" s="151"/>
      <c r="I190" s="201" t="s">
        <v>30</v>
      </c>
      <c r="J190" s="201"/>
      <c r="K190" s="202" t="s">
        <v>37</v>
      </c>
      <c r="L190" s="203" t="s">
        <v>31</v>
      </c>
      <c r="M190" s="151"/>
      <c r="N190" s="201" t="s">
        <v>29</v>
      </c>
      <c r="O190" s="151"/>
      <c r="P190" s="201" t="s">
        <v>30</v>
      </c>
      <c r="Q190" s="151"/>
      <c r="R190" s="202" t="s">
        <v>38</v>
      </c>
      <c r="S190" s="150" t="s">
        <v>31</v>
      </c>
      <c r="T190" s="151"/>
      <c r="U190" s="201" t="s">
        <v>29</v>
      </c>
      <c r="V190" s="204"/>
      <c r="W190" s="201" t="s">
        <v>30</v>
      </c>
      <c r="X190" s="151"/>
      <c r="Y190" s="202" t="s">
        <v>39</v>
      </c>
      <c r="Z190" s="91"/>
    </row>
    <row r="191" spans="2:26">
      <c r="B191" s="97"/>
      <c r="C191" s="23" t="str">
        <f>IF(D189=0,"N",D189)</f>
        <v>Ventforet_Kofu</v>
      </c>
      <c r="D191" s="205">
        <v>-2</v>
      </c>
      <c r="E191" s="159">
        <f t="array" aca="1" ref="E191" ca="1">IF($C191="N","",SUM(IF((INDIRECT($C191&amp;"!$J$23:$J$200")=$D$5)*(INDIRECT($C191&amp;"!$I$23:$I$200")=$E$5)*(INDIRECT($C191&amp;"!$Q$23:$Q$200")&lt;=-2.25)*((INDIRECT($C191&amp;"!$K$23:$K$200")-INDIRECT($C191&amp;"!$L$23:$L$200"))&gt;2),1,0)))</f>
        <v>0</v>
      </c>
      <c r="F191" s="162" t="str">
        <f t="shared" ref="F191:F196" ca="1" si="175">IF(E191="","",IF(E191=0,"-",E191/$K191))</f>
        <v>-</v>
      </c>
      <c r="G191" s="164">
        <f t="array" aca="1" ref="G191" ca="1">IF($C191="N","",SUM(IF((INDIRECT($C191&amp;"!$J$23:$J$200")=$D$5)*(INDIRECT($C191&amp;"!$I$23:$I$200")=$E$5)*(INDIRECT($C191&amp;"!$Q$23:$Q$200")&lt;=-2.25)*((INDIRECT($C191&amp;"!$K$23:$K$200")-INDIRECT($C191&amp;"!$L$23:$L$200"))=2),1,0)))</f>
        <v>0</v>
      </c>
      <c r="H191" s="162" t="str">
        <f t="shared" ref="H191:H196" ca="1" si="176">IF(G191="","",IF(G191=0,"-",G191/$K191))</f>
        <v>-</v>
      </c>
      <c r="I191" s="164">
        <f t="array" aca="1" ref="I191" ca="1">IF($C191="N","",SUM(IF((INDIRECT($C191&amp;"!$J$23:$J$200")=$D$5)*(INDIRECT($C191&amp;"!$I$23:$I$200")=$E$5)*(INDIRECT($C191&amp;"!$Q$23:$Q$200")&lt;=-2.25)*((INDIRECT($C191&amp;"!$L$23:$L$200")-INDIRECT($C191&amp;"!$K$23:$K$200"))&gt;-2),1,0)))</f>
        <v>0</v>
      </c>
      <c r="J191" s="162" t="str">
        <f t="shared" ref="J191:J196" ca="1" si="177">IF(I191="","",IF(I191=0,"-",I191/$K191))</f>
        <v>-</v>
      </c>
      <c r="K191" s="166">
        <f ca="1">IF($C191="N","",E191+G191+I191)</f>
        <v>0</v>
      </c>
      <c r="L191" s="159">
        <f t="array" aca="1" ref="L191" ca="1">IF($C191="N","",SUM(IF((INDIRECT($C191&amp;"!$J$23:$J$200")=$D$5)*(INDIRECT($C191&amp;"!$I$23:$I$200")=$L$5)*(INDIRECT($C191&amp;"!$Q$23:$Q$200")&lt;=-2.25)*((INDIRECT($C191&amp;"!$K$23:$K$200")-INDIRECT($C191&amp;"!$L$23:$L$200"))&gt;2),1,0)))</f>
        <v>0</v>
      </c>
      <c r="M191" s="162" t="str">
        <f t="shared" ref="M191:M196" ca="1" si="178">IF(L191="","",IF(L191=0,"-",L191/$R191))</f>
        <v>-</v>
      </c>
      <c r="N191" s="164">
        <f t="array" aca="1" ref="N191" ca="1">IF($C191="N","",SUM(IF((INDIRECT($C191&amp;"!$J$23:$J$200")=$D$5)*(INDIRECT($C191&amp;"!$I$23:$I$200")=$L$5)*(INDIRECT($C191&amp;"!$Q$23:$Q$200")&lt;=-2.25)*((INDIRECT($C191&amp;"!$K$23:$K$200")-INDIRECT($C191&amp;"!$L$23:$L$200"))=2),1,0)))</f>
        <v>0</v>
      </c>
      <c r="O191" s="162" t="str">
        <f t="shared" ref="O191:O196" ca="1" si="179">IF(N191="","",IF(N191=0,"-",N191/$R191))</f>
        <v>-</v>
      </c>
      <c r="P191" s="164">
        <f t="array" aca="1" ref="P191" ca="1">IF($C191="N","",SUM(IF((INDIRECT($C191&amp;"!$J$23:$J$200")=$D$5)*(INDIRECT($C191&amp;"!$I$23:$I$200")=$L$5)*(INDIRECT($C191&amp;"!$Q$23:$Q$200")&lt;=-2.25)*((INDIRECT($C191&amp;"!$L$23:$L$200")-INDIRECT($C191&amp;"!$K$23:$K$200"))&gt;-2),1,0)))</f>
        <v>0</v>
      </c>
      <c r="Q191" s="162" t="str">
        <f t="shared" ref="Q191:Q196" ca="1" si="180">IF(P191="","",IF(P191=0,"-",P191/$R191))</f>
        <v>-</v>
      </c>
      <c r="R191" s="166">
        <f ca="1">IF($C191="N","",L191+N191+P191)</f>
        <v>0</v>
      </c>
      <c r="S191" s="159">
        <f ca="1">IF($C191="N","",L191+E191)</f>
        <v>0</v>
      </c>
      <c r="T191" s="162" t="str">
        <f t="shared" ref="T191:T196" ca="1" si="181">IF(S191="","",IF(S191=0,"-",S191/$Y191))</f>
        <v>-</v>
      </c>
      <c r="U191" s="164">
        <f ca="1">IF($C191="N","",N191+G191)</f>
        <v>0</v>
      </c>
      <c r="V191" s="162" t="str">
        <f t="shared" ref="V191:V196" ca="1" si="182">IF(U191="","",IF(U191=0,"-",U191/$Y191))</f>
        <v>-</v>
      </c>
      <c r="W191" s="164">
        <f ca="1">IF($C191="N","",P191+I191)</f>
        <v>0</v>
      </c>
      <c r="X191" s="162" t="str">
        <f t="shared" ref="X191:X196" ca="1" si="183">IF(W191="","",IF(W191=0,"-",W191/$Y191))</f>
        <v>-</v>
      </c>
      <c r="Y191" s="166">
        <f ca="1">IF($C191="N","",R191+K191)</f>
        <v>0</v>
      </c>
      <c r="Z191" s="91"/>
    </row>
    <row r="192" spans="2:26">
      <c r="B192" s="97"/>
      <c r="C192" s="23" t="str">
        <f>C191</f>
        <v>Ventforet_Kofu</v>
      </c>
      <c r="D192" s="206">
        <v>-1</v>
      </c>
      <c r="E192" s="207">
        <f t="array" aca="1" ref="E192" ca="1">IF($C192="N","",SUM(IF((INDIRECT($C192&amp;"!$J$23:$J$200")=$D$5)*(INDIRECT($C192&amp;"!$I$23:$I$200")=$E$5)*(INDIRECT($C192&amp;"!$Q$23:$Q$200")&lt;=-0.5)*(INDIRECT($C192&amp;"!$Q$23:$Q$200")&gt;=-2)*((INDIRECT($C192&amp;"!$K$23:$K$200")-INDIRECT($C192&amp;"!$L$23:$L$200"))&gt;1),1,0)))</f>
        <v>0</v>
      </c>
      <c r="F192" s="165" t="str">
        <f t="shared" ca="1" si="175"/>
        <v>-</v>
      </c>
      <c r="G192" s="208">
        <f t="array" aca="1" ref="G192" ca="1">IF($C192="N","",SUM(IF((INDIRECT($C192&amp;"!$J$23:$J$200")=$D$5)*(INDIRECT($C192&amp;"!$I$23:$I$200")=$E$5)*(INDIRECT($C192&amp;"!$Q$23:$Q$200")&lt;=-0.5)*(INDIRECT($C192&amp;"!$Q$23:$Q$200")&gt;=-2)*((INDIRECT($C192&amp;"!$K$23:$K$200")-INDIRECT($C192&amp;"!$L$23:$L$200"))=1),1,0)))</f>
        <v>1</v>
      </c>
      <c r="H192" s="165">
        <f t="shared" ca="1" si="176"/>
        <v>1</v>
      </c>
      <c r="I192" s="208">
        <f t="array" aca="1" ref="I192" ca="1">IF($C192="N","",SUM(IF((INDIRECT($C192&amp;"!$J$23:$J$200")=$D$5)*(INDIRECT($C192&amp;"!$I$23:$I$200")=$E$5)*(INDIRECT($C192&amp;"!$Q$23:$Q$200")&lt;=-0.5)*(INDIRECT($C192&amp;"!$Q$23:$Q$200")&gt;=-2)*((INDIRECT($C192&amp;"!$L$23:$L$200")-INDIRECT($C192&amp;"!$K$23:$K$200"))&gt;-1),1,0)))</f>
        <v>0</v>
      </c>
      <c r="J192" s="165" t="str">
        <f t="shared" ca="1" si="177"/>
        <v>-</v>
      </c>
      <c r="K192" s="128">
        <f ca="1">IF($C192="N","",E192+G192+I192)</f>
        <v>1</v>
      </c>
      <c r="L192" s="207">
        <f t="array" aca="1" ref="L192" ca="1">IF($C192="N","",SUM(IF((INDIRECT($C192&amp;"!$J$23:$J$200")=$D$5)*(INDIRECT($C192&amp;"!$I$23:$I$200")=$L$5)*(INDIRECT($C192&amp;"!$Q$23:$Q$200")&lt;=-0.5)*(INDIRECT($C192&amp;"!$Q$23:$Q$200")&gt;=-2)*((INDIRECT($C192&amp;"!$K$23:$K$200")-INDIRECT($C192&amp;"!$L$23:$L$200"))&gt;1),1,0)))</f>
        <v>0</v>
      </c>
      <c r="M192" s="165" t="str">
        <f t="shared" ca="1" si="178"/>
        <v>-</v>
      </c>
      <c r="N192" s="208">
        <f t="array" aca="1" ref="N192" ca="1">IF($C192="N","",SUM(IF((INDIRECT($C192&amp;"!$J$23:$J$200")=$D$5)*(INDIRECT($C192&amp;"!$I$23:$I$200")=$L$5)*(INDIRECT($C192&amp;"!$Q$23:$Q$200")&lt;=-0.5)*(INDIRECT($C192&amp;"!$Q$23:$Q$200")&gt;=-2)*((INDIRECT($C192&amp;"!$K$23:$K$200")-INDIRECT($C192&amp;"!$L$23:$L$200"))=1),1,0)))</f>
        <v>0</v>
      </c>
      <c r="O192" s="165" t="str">
        <f t="shared" ca="1" si="179"/>
        <v>-</v>
      </c>
      <c r="P192" s="208">
        <f t="array" aca="1" ref="P192" ca="1">IF($C192="N","",SUM(IF((INDIRECT($C192&amp;"!$J$23:$J$200")=$D$5)*(INDIRECT($C192&amp;"!$I$23:$I$200")=$L$5)*(INDIRECT($C192&amp;"!$Q$23:$Q$200")&lt;=-0.5)*(INDIRECT($C192&amp;"!$Q$23:$Q$200")&gt;=-2)*((INDIRECT($C192&amp;"!$L$23:$L$200")-INDIRECT($C192&amp;"!$K$23:$K$200"))&gt;-1),1,0)))</f>
        <v>0</v>
      </c>
      <c r="Q192" s="165" t="str">
        <f t="shared" ca="1" si="180"/>
        <v>-</v>
      </c>
      <c r="R192" s="128">
        <f ca="1">IF($C192="N","",L192+N192+P192)</f>
        <v>0</v>
      </c>
      <c r="S192" s="207">
        <f ca="1">IF($C192="N","",L192+E192)</f>
        <v>0</v>
      </c>
      <c r="T192" s="165" t="str">
        <f t="shared" ca="1" si="181"/>
        <v>-</v>
      </c>
      <c r="U192" s="208">
        <f ca="1">IF($C192="N","",N192+G192)</f>
        <v>1</v>
      </c>
      <c r="V192" s="165">
        <f t="shared" ca="1" si="182"/>
        <v>1</v>
      </c>
      <c r="W192" s="208">
        <f ca="1">IF($C192="N","",P192+I192)</f>
        <v>0</v>
      </c>
      <c r="X192" s="165" t="str">
        <f t="shared" ca="1" si="183"/>
        <v>-</v>
      </c>
      <c r="Y192" s="166">
        <f ca="1">IF($C192="N","",R192+K192)</f>
        <v>1</v>
      </c>
      <c r="Z192" s="91"/>
    </row>
    <row r="193" spans="2:26">
      <c r="B193" s="97"/>
      <c r="C193" s="23" t="str">
        <f>C192</f>
        <v>Ventforet_Kofu</v>
      </c>
      <c r="D193" s="206">
        <v>0</v>
      </c>
      <c r="E193" s="207">
        <f t="array" aca="1" ref="E193" ca="1">IF($C193="N","",SUM(IF((INDIRECT($C193&amp;"!$J$23:$J$200")=$D$5)*(INDIRECT($C193&amp;"!$I$23:$I$200")=$E$5)*(INDIRECT($C193&amp;"!$Q$23:$Q$200")&gt;=-0.25)*(INDIRECT($C193&amp;"!$Q$23:$Q$200")&lt;=0.25)*(INDIRECT($C193&amp;"!$Q$23:$Q$200")&lt;&gt;"")*((INDIRECT($C193&amp;"!$K$23:$K$200")-INDIRECT($C193&amp;"!$L$23:$L$200"))&gt;0),1,0)))</f>
        <v>2</v>
      </c>
      <c r="F193" s="165">
        <f t="shared" ca="1" si="175"/>
        <v>0.22222222222222221</v>
      </c>
      <c r="G193" s="208">
        <f t="array" aca="1" ref="G193" ca="1">IF($C193="N","",SUM(IF((INDIRECT($C193&amp;"!$J$23:$J$200")=$D$5)*(INDIRECT($C193&amp;"!$I$23:$I$200")=$E$5)*(INDIRECT($C193&amp;"!$Q$23:$Q$200")&gt;=-0.25)*(INDIRECT($C193&amp;"!$Q$23:$Q$200")&lt;=0.25)*(INDIRECT($C193&amp;"!$Q$23:$Q$200")&lt;&gt;"")*((INDIRECT($C193&amp;"!$K$23:$K$200")-INDIRECT($C193&amp;"!$L$23:$L$200"))=0),1,0)))</f>
        <v>4</v>
      </c>
      <c r="H193" s="165">
        <f t="shared" ca="1" si="176"/>
        <v>0.44444444444444442</v>
      </c>
      <c r="I193" s="208">
        <f t="array" aca="1" ref="I193" ca="1">IF($C193="N","",SUM(IF((INDIRECT($C193&amp;"!$J$23:$J$200")=$D$5)*(INDIRECT($C193&amp;"!$I$23:$I$200")=$E$5)*(INDIRECT($C193&amp;"!$Q$23:$Q$200")&gt;=-0.25)*(INDIRECT($C193&amp;"!$Q$23:$Q$200")&lt;=0.25)*(INDIRECT($C193&amp;"!$Q$23:$Q$200")&lt;&gt;"")*((INDIRECT($C193&amp;"!$K$23:$K$200")-INDIRECT($C193&amp;"!$L$23:$L$200"))&lt;0),1,0)))</f>
        <v>3</v>
      </c>
      <c r="J193" s="165">
        <f t="shared" ca="1" si="177"/>
        <v>0.33333333333333331</v>
      </c>
      <c r="K193" s="128">
        <f ca="1">IF($C193="N","",E193+G193+I193)</f>
        <v>9</v>
      </c>
      <c r="L193" s="207">
        <f t="array" aca="1" ref="L193" ca="1">IF($C193="N","",SUM(IF((INDIRECT($C193&amp;"!$J$23:$J$200")=$D$5)*(INDIRECT($C193&amp;"!$I$23:$I$200")=$L$5)*(INDIRECT($C193&amp;"!$Q$23:$Q$200")&gt;=-0.25)*(INDIRECT($C193&amp;"!$Q$23:$Q$200")&lt;=0.25)*(INDIRECT($C193&amp;"!$Q$23:$Q$200")&lt;&gt;"")*((INDIRECT($C193&amp;"!$K$23:$K$200")-INDIRECT($C193&amp;"!$L$23:$L$200"))&gt;0),1,0)))</f>
        <v>0</v>
      </c>
      <c r="M193" s="165" t="str">
        <f t="shared" ca="1" si="178"/>
        <v>-</v>
      </c>
      <c r="N193" s="208">
        <f t="array" aca="1" ref="N193" ca="1">IF($C193="N","",SUM(IF((INDIRECT($C193&amp;"!$J$23:$J$200")=$D$5)*(INDIRECT($C193&amp;"!$I$23:$I$200")=$L$5)*(INDIRECT($C193&amp;"!$Q$23:$Q$200")&gt;=-0.25)*(INDIRECT($C193&amp;"!$Q$23:$Q$200")&lt;=0.25)*(INDIRECT($C193&amp;"!$Q$23:$Q$200")&lt;&gt;"")*((INDIRECT($C193&amp;"!$K$23:$K$200")-INDIRECT($C193&amp;"!$L$23:$L$200"))=0),1,0)))</f>
        <v>2</v>
      </c>
      <c r="O193" s="165">
        <f t="shared" ca="1" si="179"/>
        <v>0.4</v>
      </c>
      <c r="P193" s="208">
        <f t="array" aca="1" ref="P193" ca="1">IF($C193="N","",SUM(IF((INDIRECT($C193&amp;"!$J$23:$J$200")=$D$5)*(INDIRECT($C193&amp;"!$I$23:$I$200")=$L$5)*(INDIRECT($C193&amp;"!$Q$23:$Q$200")&gt;=-0.25)*(INDIRECT($C193&amp;"!$Q$23:$Q$200")&lt;=0.25)*(INDIRECT($C193&amp;"!$Q$23:$Q$200")&lt;&gt;"")*((INDIRECT($C193&amp;"!$K$23:$K$200")-INDIRECT($C193&amp;"!$L$23:$L$200"))&lt;0),1,0)))</f>
        <v>3</v>
      </c>
      <c r="Q193" s="165">
        <f t="shared" ca="1" si="180"/>
        <v>0.6</v>
      </c>
      <c r="R193" s="128">
        <f ca="1">IF($C193="N","",L193+N193+P193)</f>
        <v>5</v>
      </c>
      <c r="S193" s="207">
        <f ca="1">IF($C193="N","",L193+E193)</f>
        <v>2</v>
      </c>
      <c r="T193" s="165">
        <f t="shared" ca="1" si="181"/>
        <v>0.14285714285714285</v>
      </c>
      <c r="U193" s="208">
        <f ca="1">IF($C193="N","",N193+G193)</f>
        <v>6</v>
      </c>
      <c r="V193" s="165">
        <f t="shared" ca="1" si="182"/>
        <v>0.42857142857142855</v>
      </c>
      <c r="W193" s="208">
        <f ca="1">IF($C193="N","",P193+I193)</f>
        <v>6</v>
      </c>
      <c r="X193" s="165">
        <f t="shared" ca="1" si="183"/>
        <v>0.42857142857142855</v>
      </c>
      <c r="Y193" s="166">
        <f ca="1">IF($C193="N","",R193+K193)</f>
        <v>14</v>
      </c>
      <c r="Z193" s="91"/>
    </row>
    <row r="194" spans="2:26">
      <c r="B194" s="97"/>
      <c r="C194" s="23" t="str">
        <f>C193</f>
        <v>Ventforet_Kofu</v>
      </c>
      <c r="D194" s="206">
        <v>1</v>
      </c>
      <c r="E194" s="207">
        <f t="array" aca="1" ref="E194" ca="1">IF($C194="N","",SUM(IF((INDIRECT($C194&amp;"!$J$23:$J$200")=$D$5)*(INDIRECT($C194&amp;"!$I$23:$I$200")=$E$5)*(INDIRECT($C194&amp;"!$Q$23:$Q$200")&gt;=0.5)*(INDIRECT($C194&amp;"!$Q$23:$Q$200")&lt;=2)*((INDIRECT($C194&amp;"!$K$23:$K$200")-INDIRECT($C194&amp;"!$L$23:$L$200"))&gt;-1),1,0)))</f>
        <v>4</v>
      </c>
      <c r="F194" s="165">
        <f t="shared" ca="1" si="175"/>
        <v>0.5714285714285714</v>
      </c>
      <c r="G194" s="208">
        <f t="array" aca="1" ref="G194" ca="1">IF($C194="N","",SUM(IF((INDIRECT($C194&amp;"!$J$23:$J$200")=$D$5)*(INDIRECT($C194&amp;"!$I$23:$I$200")=$E$5)*(INDIRECT($C194&amp;"!$Q$23:$Q$200")&gt;=0.5)*(INDIRECT($C194&amp;"!$Q$23:$Q$200")&lt;=2)*((INDIRECT($C194&amp;"!$K$23:$K$200")-INDIRECT($C194&amp;"!$L$23:$L$200"))=-1),1,0)))</f>
        <v>3</v>
      </c>
      <c r="H194" s="165">
        <f t="shared" ca="1" si="176"/>
        <v>0.42857142857142855</v>
      </c>
      <c r="I194" s="208">
        <f t="array" aca="1" ref="I194" ca="1">IF($C194="N","",SUM(IF((INDIRECT($C194&amp;"!$J$23:$J$200")=$D$5)*(INDIRECT($C194&amp;"!$I$23:$I$200")=$E$5)*(INDIRECT($C194&amp;"!$Q$23:$Q$200")&gt;=0.5)*(INDIRECT($C194&amp;"!$Q$23:$Q$200")&lt;=2)*((INDIRECT($C194&amp;"!$K$23:$K$200")-INDIRECT($C194&amp;"!$L$23:$L$200"))&lt;-1),1,0)))</f>
        <v>0</v>
      </c>
      <c r="J194" s="165" t="str">
        <f t="shared" ca="1" si="177"/>
        <v>-</v>
      </c>
      <c r="K194" s="128">
        <f ca="1">IF($C194="N","",E194+G194+I194)</f>
        <v>7</v>
      </c>
      <c r="L194" s="207">
        <f t="array" aca="1" ref="L194" ca="1">IF($C194="N","",SUM(IF((INDIRECT($C194&amp;"!$J$23:$J$200")=$D$5)*(INDIRECT($C194&amp;"!$I$23:$I$200")=$L$5)*(INDIRECT($C194&amp;"!$Q$23:$Q$200")&gt;=0.5)*(INDIRECT($C194&amp;"!$Q$23:$Q$200")&lt;=2)*((INDIRECT($C194&amp;"!$K$23:$K$200")-INDIRECT($C194&amp;"!$L$23:$L$200"))&gt;-1),1,0)))</f>
        <v>5</v>
      </c>
      <c r="M194" s="165">
        <f t="shared" ca="1" si="178"/>
        <v>0.41666666666666669</v>
      </c>
      <c r="N194" s="208">
        <f t="array" aca="1" ref="N194" ca="1">IF($C194="N","",SUM(IF((INDIRECT($C194&amp;"!$J$23:$J$200")=$D$5)*(INDIRECT($C194&amp;"!$I$23:$I$200")=$L$5)*(INDIRECT($C194&amp;"!$Q$23:$Q$200")&gt;=0.5)*(INDIRECT($C194&amp;"!$Q$23:$Q$200")&lt;=2)*((INDIRECT($C194&amp;"!$K$23:$K$200")-INDIRECT($C194&amp;"!$L$23:$L$200"))=-1),1,0)))</f>
        <v>4</v>
      </c>
      <c r="O194" s="165">
        <f t="shared" ca="1" si="179"/>
        <v>0.33333333333333331</v>
      </c>
      <c r="P194" s="208">
        <f t="array" aca="1" ref="P194" ca="1">IF($C194="N","",SUM(IF((INDIRECT($C194&amp;"!$J$23:$J$200")=$D$5)*(INDIRECT($C194&amp;"!$I$23:$I$200")=$L$5)*(INDIRECT($C194&amp;"!$Q$23:$Q$200")&gt;=0.5)*(INDIRECT($C194&amp;"!$Q$23:$Q$200")&lt;=2)*((INDIRECT($C194&amp;"!$K$23:$K$200")-INDIRECT($C194&amp;"!$L$23:$L$200"))&lt;-1),1,0)))</f>
        <v>3</v>
      </c>
      <c r="Q194" s="165">
        <f t="shared" ca="1" si="180"/>
        <v>0.25</v>
      </c>
      <c r="R194" s="128">
        <f ca="1">IF($C194="N","",L194+N194+P194)</f>
        <v>12</v>
      </c>
      <c r="S194" s="207">
        <f ca="1">IF($C194="N","",L194+E194)</f>
        <v>9</v>
      </c>
      <c r="T194" s="165">
        <f t="shared" ca="1" si="181"/>
        <v>0.47368421052631576</v>
      </c>
      <c r="U194" s="208">
        <f ca="1">IF($C194="N","",N194+G194)</f>
        <v>7</v>
      </c>
      <c r="V194" s="165">
        <f t="shared" ca="1" si="182"/>
        <v>0.36842105263157893</v>
      </c>
      <c r="W194" s="208">
        <f ca="1">IF($C194="N","",P194+I194)</f>
        <v>3</v>
      </c>
      <c r="X194" s="165">
        <f t="shared" ca="1" si="183"/>
        <v>0.15789473684210525</v>
      </c>
      <c r="Y194" s="166">
        <f ca="1">IF($C194="N","",R194+K194)</f>
        <v>19</v>
      </c>
      <c r="Z194" s="91"/>
    </row>
    <row r="195" spans="2:26" ht="13.5" thickBot="1">
      <c r="B195" s="97"/>
      <c r="C195" s="23" t="str">
        <f>C194</f>
        <v>Ventforet_Kofu</v>
      </c>
      <c r="D195" s="206">
        <v>2</v>
      </c>
      <c r="E195" s="209">
        <f t="array" aca="1" ref="E195" ca="1">IF($C195="N","",SUM(IF((INDIRECT($C195&amp;"!$J$23:$J$200")=$D$5)*(INDIRECT($C195&amp;"!$I$23:$I$200")=$E$5)*(INDIRECT($C195&amp;"!$Q$23:$Q$200")&gt;=2.25)*((INDIRECT($C195&amp;"!$K$23:$K$200")-INDIRECT($C195&amp;"!$L$23:$L$200"))&gt;-2),1,0)))</f>
        <v>0</v>
      </c>
      <c r="F195" s="169" t="str">
        <f t="shared" ca="1" si="175"/>
        <v>-</v>
      </c>
      <c r="G195" s="210">
        <f t="array" aca="1" ref="G195" ca="1">IF($C195="N","",SUM(IF((INDIRECT($C195&amp;"!$J$23:$J$200")=$D$5)*(INDIRECT($C195&amp;"!$I$23:$I$200")=$E$5)*(INDIRECT($C195&amp;"!$Q$23:$Q$200")&gt;=2.25)*((INDIRECT($C195&amp;"!$K$23:$K$200")-INDIRECT($C195&amp;"!$L$23:$L$200"))=-2),1,0)))</f>
        <v>0</v>
      </c>
      <c r="H195" s="169" t="str">
        <f t="shared" ca="1" si="176"/>
        <v>-</v>
      </c>
      <c r="I195" s="210">
        <f t="array" aca="1" ref="I195" ca="1">IF($C195="N","",SUM(IF((INDIRECT($C195&amp;"!$J$23:$J$200")=$D$5)*(INDIRECT($C195&amp;"!$I$23:$I$200")=$E$5)*(INDIRECT($C195&amp;"!$Q$23:$Q$200")&gt;=2.25)*((INDIRECT($C195&amp;"!$K$23:$K$200")-INDIRECT($C195&amp;"!$L$23:$L$200"))&lt;-2),1,0)))</f>
        <v>0</v>
      </c>
      <c r="J195" s="169" t="str">
        <f t="shared" ca="1" si="177"/>
        <v>-</v>
      </c>
      <c r="K195" s="211">
        <f ca="1">IF($C195="N","",E195+G195+I195)</f>
        <v>0</v>
      </c>
      <c r="L195" s="209">
        <f t="array" aca="1" ref="L195" ca="1">IF($C195="N","",SUM(IF((INDIRECT($C195&amp;"!$J$23:$J$200")=$D$5)*(INDIRECT($C195&amp;"!$I$23:$I$200")=$L$5)*(INDIRECT($C195&amp;"!$Q$23:$Q$200")&gt;=2.25)*((INDIRECT($C195&amp;"!$K$23:$K$200")-INDIRECT($C195&amp;"!$L$23:$L$200"))&gt;-2),1,0)))</f>
        <v>0</v>
      </c>
      <c r="M195" s="169" t="str">
        <f t="shared" ca="1" si="178"/>
        <v>-</v>
      </c>
      <c r="N195" s="210">
        <f t="array" aca="1" ref="N195" ca="1">IF($C195="N","",SUM(IF((INDIRECT($C195&amp;"!$J$23:$J$200")=$D$5)*(INDIRECT($C195&amp;"!$I$23:$I$200")=$L$5)*(INDIRECT($C195&amp;"!$Q$23:$Q$200")&gt;=2.25)*((INDIRECT($C195&amp;"!$K$23:$K$200")-INDIRECT($C195&amp;"!$L$23:$L$200"))=-2),1,0)))</f>
        <v>0</v>
      </c>
      <c r="O195" s="169" t="str">
        <f t="shared" ca="1" si="179"/>
        <v>-</v>
      </c>
      <c r="P195" s="210">
        <f t="array" aca="1" ref="P195" ca="1">IF($C195="N","",SUM(IF((INDIRECT($C195&amp;"!$J$23:$J$200")=$D$5)*(INDIRECT($C195&amp;"!$I$23:$I$200")=$L$5)*(INDIRECT($C195&amp;"!$Q$23:$Q$200")&gt;=2.25)*((INDIRECT($C195&amp;"!$K$23:$K$200")-INDIRECT($C195&amp;"!$L$23:$L$200"))&lt;-2),1,0)))</f>
        <v>0</v>
      </c>
      <c r="Q195" s="169" t="str">
        <f t="shared" ca="1" si="180"/>
        <v>-</v>
      </c>
      <c r="R195" s="211">
        <f ca="1">IF($C195="N","",L195+N195+P195)</f>
        <v>0</v>
      </c>
      <c r="S195" s="209">
        <f ca="1">IF($C195="N","",L195+E195)</f>
        <v>0</v>
      </c>
      <c r="T195" s="169" t="str">
        <f t="shared" ca="1" si="181"/>
        <v>-</v>
      </c>
      <c r="U195" s="210">
        <f ca="1">IF($C195="N","",N195+G195)</f>
        <v>0</v>
      </c>
      <c r="V195" s="169" t="str">
        <f t="shared" ca="1" si="182"/>
        <v>-</v>
      </c>
      <c r="W195" s="210">
        <f ca="1">IF($C195="N","",P195+I195)</f>
        <v>0</v>
      </c>
      <c r="X195" s="169" t="str">
        <f t="shared" ca="1" si="183"/>
        <v>-</v>
      </c>
      <c r="Y195" s="132">
        <f ca="1">IF($C195="N","",R195+K195)</f>
        <v>0</v>
      </c>
      <c r="Z195" s="91"/>
    </row>
    <row r="196" spans="2:26" ht="13.5" thickBot="1">
      <c r="B196" s="97" t="str">
        <f>D189</f>
        <v>Ventforet_Kofu</v>
      </c>
      <c r="D196" s="212" t="s">
        <v>24</v>
      </c>
      <c r="E196" s="172">
        <f ca="1">SUM(E191:E195)</f>
        <v>6</v>
      </c>
      <c r="F196" s="173">
        <f t="shared" ca="1" si="175"/>
        <v>0.35294117647058826</v>
      </c>
      <c r="G196" s="174">
        <f ca="1">SUM(G191:G195)</f>
        <v>8</v>
      </c>
      <c r="H196" s="173">
        <f t="shared" ca="1" si="176"/>
        <v>0.47058823529411764</v>
      </c>
      <c r="I196" s="174">
        <f ca="1">SUM(I191:I195)</f>
        <v>3</v>
      </c>
      <c r="J196" s="173">
        <f t="shared" ca="1" si="177"/>
        <v>0.17647058823529413</v>
      </c>
      <c r="K196" s="176">
        <f ca="1">SUM(K191:K195)</f>
        <v>17</v>
      </c>
      <c r="L196" s="213">
        <f ca="1">SUM(L191:L195)</f>
        <v>5</v>
      </c>
      <c r="M196" s="173">
        <f t="shared" ca="1" si="178"/>
        <v>0.29411764705882354</v>
      </c>
      <c r="N196" s="174">
        <f ca="1">SUM(N191:N195)</f>
        <v>6</v>
      </c>
      <c r="O196" s="173">
        <f t="shared" ca="1" si="179"/>
        <v>0.35294117647058826</v>
      </c>
      <c r="P196" s="174">
        <f ca="1">SUM(P191:P195)</f>
        <v>6</v>
      </c>
      <c r="Q196" s="173">
        <f t="shared" ca="1" si="180"/>
        <v>0.35294117647058826</v>
      </c>
      <c r="R196" s="214">
        <f ca="1">SUM(R191:R195)</f>
        <v>17</v>
      </c>
      <c r="S196" s="172">
        <f ca="1">SUM(S191:S195)</f>
        <v>11</v>
      </c>
      <c r="T196" s="173">
        <f t="shared" ca="1" si="181"/>
        <v>0.3235294117647059</v>
      </c>
      <c r="U196" s="174">
        <f ca="1">SUM(U191:U195)</f>
        <v>14</v>
      </c>
      <c r="V196" s="173">
        <f t="shared" ca="1" si="182"/>
        <v>0.41176470588235292</v>
      </c>
      <c r="W196" s="174">
        <f ca="1">SUM(W191:W195)</f>
        <v>9</v>
      </c>
      <c r="X196" s="173">
        <f t="shared" ca="1" si="183"/>
        <v>0.26470588235294118</v>
      </c>
      <c r="Y196" s="176">
        <f ca="1">SUM(Y191:Y195)</f>
        <v>34</v>
      </c>
    </row>
    <row r="197" spans="2:26" ht="13.5" thickBot="1">
      <c r="B197" s="97"/>
    </row>
    <row r="198" spans="2:26">
      <c r="D198" s="85" t="str">
        <f>I2</f>
        <v>Yokohama_F_Marinos</v>
      </c>
      <c r="E198" s="142" t="s">
        <v>34</v>
      </c>
      <c r="F198" s="143"/>
      <c r="G198" s="144"/>
      <c r="H198" s="143"/>
      <c r="I198" s="145"/>
      <c r="J198" s="144"/>
      <c r="K198" s="146"/>
      <c r="L198" s="199" t="s">
        <v>35</v>
      </c>
      <c r="M198" s="143"/>
      <c r="N198" s="144"/>
      <c r="O198" s="143"/>
      <c r="P198" s="145"/>
      <c r="Q198" s="143"/>
      <c r="R198" s="144"/>
      <c r="S198" s="142" t="s">
        <v>36</v>
      </c>
      <c r="T198" s="143"/>
      <c r="U198" s="144"/>
      <c r="V198" s="143"/>
      <c r="W198" s="147"/>
      <c r="X198" s="148"/>
      <c r="Y198" s="149"/>
    </row>
    <row r="199" spans="2:26" ht="13.5" thickBot="1">
      <c r="D199" s="200" t="s">
        <v>28</v>
      </c>
      <c r="E199" s="150" t="s">
        <v>31</v>
      </c>
      <c r="F199" s="151"/>
      <c r="G199" s="201" t="s">
        <v>29</v>
      </c>
      <c r="H199" s="151"/>
      <c r="I199" s="201" t="s">
        <v>30</v>
      </c>
      <c r="J199" s="201"/>
      <c r="K199" s="202" t="s">
        <v>37</v>
      </c>
      <c r="L199" s="203" t="s">
        <v>31</v>
      </c>
      <c r="M199" s="151"/>
      <c r="N199" s="201" t="s">
        <v>29</v>
      </c>
      <c r="O199" s="151"/>
      <c r="P199" s="201" t="s">
        <v>30</v>
      </c>
      <c r="Q199" s="151"/>
      <c r="R199" s="202" t="s">
        <v>38</v>
      </c>
      <c r="S199" s="150" t="s">
        <v>31</v>
      </c>
      <c r="T199" s="151"/>
      <c r="U199" s="201" t="s">
        <v>29</v>
      </c>
      <c r="V199" s="204"/>
      <c r="W199" s="201" t="s">
        <v>30</v>
      </c>
      <c r="X199" s="151"/>
      <c r="Y199" s="202" t="s">
        <v>39</v>
      </c>
      <c r="Z199" s="91"/>
    </row>
    <row r="200" spans="2:26">
      <c r="B200" s="97"/>
      <c r="C200" s="23" t="str">
        <f>IF(D198=0,"N",D198)</f>
        <v>Yokohama_F_Marinos</v>
      </c>
      <c r="D200" s="205">
        <v>-2</v>
      </c>
      <c r="E200" s="159">
        <f t="array" aca="1" ref="E200" ca="1">IF($C200="N","",SUM(IF((INDIRECT($C200&amp;"!$J$23:$J$200")=$D$5)*(INDIRECT($C200&amp;"!$I$23:$I$200")=$E$5)*(INDIRECT($C200&amp;"!$Q$23:$Q$200")&lt;=-2.25)*((INDIRECT($C200&amp;"!$K$23:$K$200")-INDIRECT($C200&amp;"!$L$23:$L$200"))&gt;2),1,0)))</f>
        <v>0</v>
      </c>
      <c r="F200" s="162" t="str">
        <f t="shared" ref="F200:F205" ca="1" si="184">IF(E200="","",IF(E200=0,"-",E200/$K200))</f>
        <v>-</v>
      </c>
      <c r="G200" s="164">
        <f t="array" aca="1" ref="G200" ca="1">IF($C200="N","",SUM(IF((INDIRECT($C200&amp;"!$J$23:$J$200")=$D$5)*(INDIRECT($C200&amp;"!$I$23:$I$200")=$E$5)*(INDIRECT($C200&amp;"!$Q$23:$Q$200")&lt;=-2.25)*((INDIRECT($C200&amp;"!$K$23:$K$200")-INDIRECT($C200&amp;"!$L$23:$L$200"))=2),1,0)))</f>
        <v>0</v>
      </c>
      <c r="H200" s="162" t="str">
        <f t="shared" ref="H200:H205" ca="1" si="185">IF(G200="","",IF(G200=0,"-",G200/$K200))</f>
        <v>-</v>
      </c>
      <c r="I200" s="164">
        <f t="array" aca="1" ref="I200" ca="1">IF($C200="N","",SUM(IF((INDIRECT($C200&amp;"!$J$23:$J$200")=$D$5)*(INDIRECT($C200&amp;"!$I$23:$I$200")=$E$5)*(INDIRECT($C200&amp;"!$Q$23:$Q$200")&lt;=-2.25)*((INDIRECT($C200&amp;"!$L$23:$L$200")-INDIRECT($C200&amp;"!$K$23:$K$200"))&gt;-2),1,0)))</f>
        <v>0</v>
      </c>
      <c r="J200" s="162" t="str">
        <f t="shared" ref="J200:J205" ca="1" si="186">IF(I200="","",IF(I200=0,"-",I200/$K200))</f>
        <v>-</v>
      </c>
      <c r="K200" s="166">
        <f ca="1">IF($C200="N","",E200+G200+I200)</f>
        <v>0</v>
      </c>
      <c r="L200" s="159">
        <f t="array" aca="1" ref="L200" ca="1">IF($C200="N","",SUM(IF((INDIRECT($C200&amp;"!$J$23:$J$200")=$D$5)*(INDIRECT($C200&amp;"!$I$23:$I$200")=$L$5)*(INDIRECT($C200&amp;"!$Q$23:$Q$200")&lt;=-2.25)*((INDIRECT($C200&amp;"!$K$23:$K$200")-INDIRECT($C200&amp;"!$L$23:$L$200"))&gt;2),1,0)))</f>
        <v>0</v>
      </c>
      <c r="M200" s="162" t="str">
        <f t="shared" ref="M200:M205" ca="1" si="187">IF(L200="","",IF(L200=0,"-",L200/$R200))</f>
        <v>-</v>
      </c>
      <c r="N200" s="164">
        <f t="array" aca="1" ref="N200" ca="1">IF($C200="N","",SUM(IF((INDIRECT($C200&amp;"!$J$23:$J$200")=$D$5)*(INDIRECT($C200&amp;"!$I$23:$I$200")=$L$5)*(INDIRECT($C200&amp;"!$Q$23:$Q$200")&lt;=-2.25)*((INDIRECT($C200&amp;"!$K$23:$K$200")-INDIRECT($C200&amp;"!$L$23:$L$200"))=2),1,0)))</f>
        <v>0</v>
      </c>
      <c r="O200" s="162" t="str">
        <f t="shared" ref="O200:O205" ca="1" si="188">IF(N200="","",IF(N200=0,"-",N200/$R200))</f>
        <v>-</v>
      </c>
      <c r="P200" s="164">
        <f t="array" aca="1" ref="P200" ca="1">IF($C200="N","",SUM(IF((INDIRECT($C200&amp;"!$J$23:$J$200")=$D$5)*(INDIRECT($C200&amp;"!$I$23:$I$200")=$L$5)*(INDIRECT($C200&amp;"!$Q$23:$Q$200")&lt;=-2.25)*((INDIRECT($C200&amp;"!$L$23:$L$200")-INDIRECT($C200&amp;"!$K$23:$K$200"))&gt;-2),1,0)))</f>
        <v>0</v>
      </c>
      <c r="Q200" s="162" t="str">
        <f t="shared" ref="Q200:Q205" ca="1" si="189">IF(P200="","",IF(P200=0,"-",P200/$R200))</f>
        <v>-</v>
      </c>
      <c r="R200" s="166">
        <f ca="1">IF($C200="N","",L200+N200+P200)</f>
        <v>0</v>
      </c>
      <c r="S200" s="159">
        <f ca="1">IF($C200="N","",L200+E200)</f>
        <v>0</v>
      </c>
      <c r="T200" s="162" t="str">
        <f t="shared" ref="T200:T205" ca="1" si="190">IF(S200="","",IF(S200=0,"-",S200/$Y200))</f>
        <v>-</v>
      </c>
      <c r="U200" s="164">
        <f ca="1">IF($C200="N","",N200+G200)</f>
        <v>0</v>
      </c>
      <c r="V200" s="162" t="str">
        <f t="shared" ref="V200:V205" ca="1" si="191">IF(U200="","",IF(U200=0,"-",U200/$Y200))</f>
        <v>-</v>
      </c>
      <c r="W200" s="164">
        <f ca="1">IF($C200="N","",P200+I200)</f>
        <v>0</v>
      </c>
      <c r="X200" s="162" t="str">
        <f t="shared" ref="X200:X205" ca="1" si="192">IF(W200="","",IF(W200=0,"-",W200/$Y200))</f>
        <v>-</v>
      </c>
      <c r="Y200" s="166">
        <f ca="1">IF($C200="N","",R200+K200)</f>
        <v>0</v>
      </c>
      <c r="Z200" s="91"/>
    </row>
    <row r="201" spans="2:26">
      <c r="B201" s="97"/>
      <c r="C201" s="23" t="str">
        <f>C200</f>
        <v>Yokohama_F_Marinos</v>
      </c>
      <c r="D201" s="206">
        <v>-1</v>
      </c>
      <c r="E201" s="207">
        <f t="array" aca="1" ref="E201" ca="1">IF($C201="N","",SUM(IF((INDIRECT($C201&amp;"!$J$23:$J$200")=$D$5)*(INDIRECT($C201&amp;"!$I$23:$I$200")=$E$5)*(INDIRECT($C201&amp;"!$Q$23:$Q$200")&lt;=-0.5)*(INDIRECT($C201&amp;"!$Q$23:$Q$200")&gt;=-2)*((INDIRECT($C201&amp;"!$K$23:$K$200")-INDIRECT($C201&amp;"!$L$23:$L$200"))&gt;1),1,0)))</f>
        <v>1</v>
      </c>
      <c r="F201" s="165">
        <f t="shared" ca="1" si="184"/>
        <v>0.16666666666666666</v>
      </c>
      <c r="G201" s="208">
        <f t="array" aca="1" ref="G201" ca="1">IF($C201="N","",SUM(IF((INDIRECT($C201&amp;"!$J$23:$J$200")=$D$5)*(INDIRECT($C201&amp;"!$I$23:$I$200")=$E$5)*(INDIRECT($C201&amp;"!$Q$23:$Q$200")&lt;=-0.5)*(INDIRECT($C201&amp;"!$Q$23:$Q$200")&gt;=-2)*((INDIRECT($C201&amp;"!$K$23:$K$200")-INDIRECT($C201&amp;"!$L$23:$L$200"))=1),1,0)))</f>
        <v>3</v>
      </c>
      <c r="H201" s="165">
        <f t="shared" ca="1" si="185"/>
        <v>0.5</v>
      </c>
      <c r="I201" s="208">
        <f t="array" aca="1" ref="I201" ca="1">IF($C201="N","",SUM(IF((INDIRECT($C201&amp;"!$J$23:$J$200")=$D$5)*(INDIRECT($C201&amp;"!$I$23:$I$200")=$E$5)*(INDIRECT($C201&amp;"!$Q$23:$Q$200")&lt;=-0.5)*(INDIRECT($C201&amp;"!$Q$23:$Q$200")&gt;=-2)*((INDIRECT($C201&amp;"!$L$23:$L$200")-INDIRECT($C201&amp;"!$K$23:$K$200"))&gt;-1),1,0)))</f>
        <v>2</v>
      </c>
      <c r="J201" s="165">
        <f t="shared" ca="1" si="186"/>
        <v>0.33333333333333331</v>
      </c>
      <c r="K201" s="128">
        <f ca="1">IF($C201="N","",E201+G201+I201)</f>
        <v>6</v>
      </c>
      <c r="L201" s="207">
        <f t="array" aca="1" ref="L201" ca="1">IF($C201="N","",SUM(IF((INDIRECT($C201&amp;"!$J$23:$J$200")=$D$5)*(INDIRECT($C201&amp;"!$I$23:$I$200")=$L$5)*(INDIRECT($C201&amp;"!$Q$23:$Q$200")&lt;=-0.5)*(INDIRECT($C201&amp;"!$Q$23:$Q$200")&gt;=-2)*((INDIRECT($C201&amp;"!$K$23:$K$200")-INDIRECT($C201&amp;"!$L$23:$L$200"))&gt;1),1,0)))</f>
        <v>0</v>
      </c>
      <c r="M201" s="165" t="str">
        <f t="shared" ca="1" si="187"/>
        <v>-</v>
      </c>
      <c r="N201" s="208">
        <f t="array" aca="1" ref="N201" ca="1">IF($C201="N","",SUM(IF((INDIRECT($C201&amp;"!$J$23:$J$200")=$D$5)*(INDIRECT($C201&amp;"!$I$23:$I$200")=$L$5)*(INDIRECT($C201&amp;"!$Q$23:$Q$200")&lt;=-0.5)*(INDIRECT($C201&amp;"!$Q$23:$Q$200")&gt;=-2)*((INDIRECT($C201&amp;"!$K$23:$K$200")-INDIRECT($C201&amp;"!$L$23:$L$200"))=1),1,0)))</f>
        <v>1</v>
      </c>
      <c r="O201" s="165">
        <f t="shared" ca="1" si="188"/>
        <v>0.5</v>
      </c>
      <c r="P201" s="208">
        <f t="array" aca="1" ref="P201" ca="1">IF($C201="N","",SUM(IF((INDIRECT($C201&amp;"!$J$23:$J$200")=$D$5)*(INDIRECT($C201&amp;"!$I$23:$I$200")=$L$5)*(INDIRECT($C201&amp;"!$Q$23:$Q$200")&lt;=-0.5)*(INDIRECT($C201&amp;"!$Q$23:$Q$200")&gt;=-2)*((INDIRECT($C201&amp;"!$L$23:$L$200")-INDIRECT($C201&amp;"!$K$23:$K$200"))&gt;-1),1,0)))</f>
        <v>1</v>
      </c>
      <c r="Q201" s="165">
        <f t="shared" ca="1" si="189"/>
        <v>0.5</v>
      </c>
      <c r="R201" s="128">
        <f ca="1">IF($C201="N","",L201+N201+P201)</f>
        <v>2</v>
      </c>
      <c r="S201" s="207">
        <f ca="1">IF($C201="N","",L201+E201)</f>
        <v>1</v>
      </c>
      <c r="T201" s="165">
        <f t="shared" ca="1" si="190"/>
        <v>0.125</v>
      </c>
      <c r="U201" s="208">
        <f ca="1">IF($C201="N","",N201+G201)</f>
        <v>4</v>
      </c>
      <c r="V201" s="165">
        <f t="shared" ca="1" si="191"/>
        <v>0.5</v>
      </c>
      <c r="W201" s="208">
        <f ca="1">IF($C201="N","",P201+I201)</f>
        <v>3</v>
      </c>
      <c r="X201" s="165">
        <f t="shared" ca="1" si="192"/>
        <v>0.375</v>
      </c>
      <c r="Y201" s="166">
        <f ca="1">IF($C201="N","",R201+K201)</f>
        <v>8</v>
      </c>
      <c r="Z201" s="91"/>
    </row>
    <row r="202" spans="2:26">
      <c r="B202" s="97"/>
      <c r="C202" s="23" t="str">
        <f>C201</f>
        <v>Yokohama_F_Marinos</v>
      </c>
      <c r="D202" s="206">
        <v>0</v>
      </c>
      <c r="E202" s="207">
        <f t="array" aca="1" ref="E202" ca="1">IF($C202="N","",SUM(IF((INDIRECT($C202&amp;"!$J$23:$J$200")=$D$5)*(INDIRECT($C202&amp;"!$I$23:$I$200")=$E$5)*(INDIRECT($C202&amp;"!$Q$23:$Q$200")&gt;=-0.25)*(INDIRECT($C202&amp;"!$Q$23:$Q$200")&lt;=0.25)*(INDIRECT($C202&amp;"!$Q$23:$Q$200")&lt;&gt;"")*((INDIRECT($C202&amp;"!$K$23:$K$200")-INDIRECT($C202&amp;"!$L$23:$L$200"))&gt;0),1,0)))</f>
        <v>4</v>
      </c>
      <c r="F202" s="165">
        <f t="shared" ca="1" si="184"/>
        <v>0.4</v>
      </c>
      <c r="G202" s="208">
        <f t="array" aca="1" ref="G202" ca="1">IF($C202="N","",SUM(IF((INDIRECT($C202&amp;"!$J$23:$J$200")=$D$5)*(INDIRECT($C202&amp;"!$I$23:$I$200")=$E$5)*(INDIRECT($C202&amp;"!$Q$23:$Q$200")&gt;=-0.25)*(INDIRECT($C202&amp;"!$Q$23:$Q$200")&lt;=0.25)*(INDIRECT($C202&amp;"!$Q$23:$Q$200")&lt;&gt;"")*((INDIRECT($C202&amp;"!$K$23:$K$200")-INDIRECT($C202&amp;"!$L$23:$L$200"))=0),1,0)))</f>
        <v>4</v>
      </c>
      <c r="H202" s="165">
        <f t="shared" ca="1" si="185"/>
        <v>0.4</v>
      </c>
      <c r="I202" s="208">
        <f t="array" aca="1" ref="I202" ca="1">IF($C202="N","",SUM(IF((INDIRECT($C202&amp;"!$J$23:$J$200")=$D$5)*(INDIRECT($C202&amp;"!$I$23:$I$200")=$E$5)*(INDIRECT($C202&amp;"!$Q$23:$Q$200")&gt;=-0.25)*(INDIRECT($C202&amp;"!$Q$23:$Q$200")&lt;=0.25)*(INDIRECT($C202&amp;"!$Q$23:$Q$200")&lt;&gt;"")*((INDIRECT($C202&amp;"!$K$23:$K$200")-INDIRECT($C202&amp;"!$L$23:$L$200"))&lt;0),1,0)))</f>
        <v>2</v>
      </c>
      <c r="J202" s="165">
        <f t="shared" ca="1" si="186"/>
        <v>0.2</v>
      </c>
      <c r="K202" s="128">
        <f ca="1">IF($C202="N","",E202+G202+I202)</f>
        <v>10</v>
      </c>
      <c r="L202" s="207">
        <f t="array" aca="1" ref="L202" ca="1">IF($C202="N","",SUM(IF((INDIRECT($C202&amp;"!$J$23:$J$200")=$D$5)*(INDIRECT($C202&amp;"!$I$23:$I$200")=$L$5)*(INDIRECT($C202&amp;"!$Q$23:$Q$200")&gt;=-0.25)*(INDIRECT($C202&amp;"!$Q$23:$Q$200")&lt;=0.25)*(INDIRECT($C202&amp;"!$Q$23:$Q$200")&lt;&gt;"")*((INDIRECT($C202&amp;"!$K$23:$K$200")-INDIRECT($C202&amp;"!$L$23:$L$200"))&gt;0),1,0)))</f>
        <v>6</v>
      </c>
      <c r="M202" s="165">
        <f t="shared" ca="1" si="187"/>
        <v>0.5</v>
      </c>
      <c r="N202" s="208">
        <f t="array" aca="1" ref="N202" ca="1">IF($C202="N","",SUM(IF((INDIRECT($C202&amp;"!$J$23:$J$200")=$D$5)*(INDIRECT($C202&amp;"!$I$23:$I$200")=$L$5)*(INDIRECT($C202&amp;"!$Q$23:$Q$200")&gt;=-0.25)*(INDIRECT($C202&amp;"!$Q$23:$Q$200")&lt;=0.25)*(INDIRECT($C202&amp;"!$Q$23:$Q$200")&lt;&gt;"")*((INDIRECT($C202&amp;"!$K$23:$K$200")-INDIRECT($C202&amp;"!$L$23:$L$200"))=0),1,0)))</f>
        <v>2</v>
      </c>
      <c r="O202" s="165">
        <f t="shared" ca="1" si="188"/>
        <v>0.16666666666666666</v>
      </c>
      <c r="P202" s="208">
        <f t="array" aca="1" ref="P202" ca="1">IF($C202="N","",SUM(IF((INDIRECT($C202&amp;"!$J$23:$J$200")=$D$5)*(INDIRECT($C202&amp;"!$I$23:$I$200")=$L$5)*(INDIRECT($C202&amp;"!$Q$23:$Q$200")&gt;=-0.25)*(INDIRECT($C202&amp;"!$Q$23:$Q$200")&lt;=0.25)*(INDIRECT($C202&amp;"!$Q$23:$Q$200")&lt;&gt;"")*((INDIRECT($C202&amp;"!$K$23:$K$200")-INDIRECT($C202&amp;"!$L$23:$L$200"))&lt;0),1,0)))</f>
        <v>4</v>
      </c>
      <c r="Q202" s="165">
        <f t="shared" ca="1" si="189"/>
        <v>0.33333333333333331</v>
      </c>
      <c r="R202" s="128">
        <f ca="1">IF($C202="N","",L202+N202+P202)</f>
        <v>12</v>
      </c>
      <c r="S202" s="207">
        <f ca="1">IF($C202="N","",L202+E202)</f>
        <v>10</v>
      </c>
      <c r="T202" s="165">
        <f t="shared" ca="1" si="190"/>
        <v>0.45454545454545453</v>
      </c>
      <c r="U202" s="208">
        <f ca="1">IF($C202="N","",N202+G202)</f>
        <v>6</v>
      </c>
      <c r="V202" s="165">
        <f t="shared" ca="1" si="191"/>
        <v>0.27272727272727271</v>
      </c>
      <c r="W202" s="208">
        <f ca="1">IF($C202="N","",P202+I202)</f>
        <v>6</v>
      </c>
      <c r="X202" s="165">
        <f t="shared" ca="1" si="192"/>
        <v>0.27272727272727271</v>
      </c>
      <c r="Y202" s="166">
        <f ca="1">IF($C202="N","",R202+K202)</f>
        <v>22</v>
      </c>
      <c r="Z202" s="91"/>
    </row>
    <row r="203" spans="2:26">
      <c r="B203" s="97"/>
      <c r="C203" s="23" t="str">
        <f>C202</f>
        <v>Yokohama_F_Marinos</v>
      </c>
      <c r="D203" s="206">
        <v>1</v>
      </c>
      <c r="E203" s="207">
        <f t="array" aca="1" ref="E203" ca="1">IF($C203="N","",SUM(IF((INDIRECT($C203&amp;"!$J$23:$J$200")=$D$5)*(INDIRECT($C203&amp;"!$I$23:$I$200")=$E$5)*(INDIRECT($C203&amp;"!$Q$23:$Q$200")&gt;=0.5)*(INDIRECT($C203&amp;"!$Q$23:$Q$200")&lt;=2)*((INDIRECT($C203&amp;"!$K$23:$K$200")-INDIRECT($C203&amp;"!$L$23:$L$200"))&gt;-1),1,0)))</f>
        <v>1</v>
      </c>
      <c r="F203" s="165">
        <f t="shared" ca="1" si="184"/>
        <v>1</v>
      </c>
      <c r="G203" s="208">
        <f t="array" aca="1" ref="G203" ca="1">IF($C203="N","",SUM(IF((INDIRECT($C203&amp;"!$J$23:$J$200")=$D$5)*(INDIRECT($C203&amp;"!$I$23:$I$200")=$E$5)*(INDIRECT($C203&amp;"!$Q$23:$Q$200")&gt;=0.5)*(INDIRECT($C203&amp;"!$Q$23:$Q$200")&lt;=2)*((INDIRECT($C203&amp;"!$K$23:$K$200")-INDIRECT($C203&amp;"!$L$23:$L$200"))=-1),1,0)))</f>
        <v>0</v>
      </c>
      <c r="H203" s="165" t="str">
        <f t="shared" ca="1" si="185"/>
        <v>-</v>
      </c>
      <c r="I203" s="208">
        <f t="array" aca="1" ref="I203" ca="1">IF($C203="N","",SUM(IF((INDIRECT($C203&amp;"!$J$23:$J$200")=$D$5)*(INDIRECT($C203&amp;"!$I$23:$I$200")=$E$5)*(INDIRECT($C203&amp;"!$Q$23:$Q$200")&gt;=0.5)*(INDIRECT($C203&amp;"!$Q$23:$Q$200")&lt;=2)*((INDIRECT($C203&amp;"!$K$23:$K$200")-INDIRECT($C203&amp;"!$L$23:$L$200"))&lt;-1),1,0)))</f>
        <v>0</v>
      </c>
      <c r="J203" s="165" t="str">
        <f t="shared" ca="1" si="186"/>
        <v>-</v>
      </c>
      <c r="K203" s="128">
        <f ca="1">IF($C203="N","",E203+G203+I203)</f>
        <v>1</v>
      </c>
      <c r="L203" s="207">
        <f t="array" aca="1" ref="L203" ca="1">IF($C203="N","",SUM(IF((INDIRECT($C203&amp;"!$J$23:$J$200")=$D$5)*(INDIRECT($C203&amp;"!$I$23:$I$200")=$L$5)*(INDIRECT($C203&amp;"!$Q$23:$Q$200")&gt;=0.5)*(INDIRECT($C203&amp;"!$Q$23:$Q$200")&lt;=2)*((INDIRECT($C203&amp;"!$K$23:$K$200")-INDIRECT($C203&amp;"!$L$23:$L$200"))&gt;-1),1,0)))</f>
        <v>1</v>
      </c>
      <c r="M203" s="165">
        <f t="shared" ca="1" si="187"/>
        <v>0.33333333333333331</v>
      </c>
      <c r="N203" s="208">
        <f t="array" aca="1" ref="N203" ca="1">IF($C203="N","",SUM(IF((INDIRECT($C203&amp;"!$J$23:$J$200")=$D$5)*(INDIRECT($C203&amp;"!$I$23:$I$200")=$L$5)*(INDIRECT($C203&amp;"!$Q$23:$Q$200")&gt;=0.5)*(INDIRECT($C203&amp;"!$Q$23:$Q$200")&lt;=2)*((INDIRECT($C203&amp;"!$K$23:$K$200")-INDIRECT($C203&amp;"!$L$23:$L$200"))=-1),1,0)))</f>
        <v>1</v>
      </c>
      <c r="O203" s="165">
        <f t="shared" ca="1" si="188"/>
        <v>0.33333333333333331</v>
      </c>
      <c r="P203" s="208">
        <f t="array" aca="1" ref="P203" ca="1">IF($C203="N","",SUM(IF((INDIRECT($C203&amp;"!$J$23:$J$200")=$D$5)*(INDIRECT($C203&amp;"!$I$23:$I$200")=$L$5)*(INDIRECT($C203&amp;"!$Q$23:$Q$200")&gt;=0.5)*(INDIRECT($C203&amp;"!$Q$23:$Q$200")&lt;=2)*((INDIRECT($C203&amp;"!$K$23:$K$200")-INDIRECT($C203&amp;"!$L$23:$L$200"))&lt;-1),1,0)))</f>
        <v>1</v>
      </c>
      <c r="Q203" s="165">
        <f t="shared" ca="1" si="189"/>
        <v>0.33333333333333331</v>
      </c>
      <c r="R203" s="128">
        <f ca="1">IF($C203="N","",L203+N203+P203)</f>
        <v>3</v>
      </c>
      <c r="S203" s="207">
        <f ca="1">IF($C203="N","",L203+E203)</f>
        <v>2</v>
      </c>
      <c r="T203" s="165">
        <f t="shared" ca="1" si="190"/>
        <v>0.5</v>
      </c>
      <c r="U203" s="208">
        <f ca="1">IF($C203="N","",N203+G203)</f>
        <v>1</v>
      </c>
      <c r="V203" s="165">
        <f t="shared" ca="1" si="191"/>
        <v>0.25</v>
      </c>
      <c r="W203" s="208">
        <f ca="1">IF($C203="N","",P203+I203)</f>
        <v>1</v>
      </c>
      <c r="X203" s="165">
        <f t="shared" ca="1" si="192"/>
        <v>0.25</v>
      </c>
      <c r="Y203" s="166">
        <f ca="1">IF($C203="N","",R203+K203)</f>
        <v>4</v>
      </c>
      <c r="Z203" s="91"/>
    </row>
    <row r="204" spans="2:26" ht="13.5" thickBot="1">
      <c r="B204" s="97"/>
      <c r="C204" s="23" t="str">
        <f>C203</f>
        <v>Yokohama_F_Marinos</v>
      </c>
      <c r="D204" s="206">
        <v>2</v>
      </c>
      <c r="E204" s="209">
        <f t="array" aca="1" ref="E204" ca="1">IF($C204="N","",SUM(IF((INDIRECT($C204&amp;"!$J$23:$J$200")=$D$5)*(INDIRECT($C204&amp;"!$I$23:$I$200")=$E$5)*(INDIRECT($C204&amp;"!$Q$23:$Q$200")&gt;=2.25)*((INDIRECT($C204&amp;"!$K$23:$K$200")-INDIRECT($C204&amp;"!$L$23:$L$200"))&gt;-2),1,0)))</f>
        <v>0</v>
      </c>
      <c r="F204" s="169" t="str">
        <f t="shared" ca="1" si="184"/>
        <v>-</v>
      </c>
      <c r="G204" s="210">
        <f t="array" aca="1" ref="G204" ca="1">IF($C204="N","",SUM(IF((INDIRECT($C204&amp;"!$J$23:$J$200")=$D$5)*(INDIRECT($C204&amp;"!$I$23:$I$200")=$E$5)*(INDIRECT($C204&amp;"!$Q$23:$Q$200")&gt;=2.25)*((INDIRECT($C204&amp;"!$K$23:$K$200")-INDIRECT($C204&amp;"!$L$23:$L$200"))=-2),1,0)))</f>
        <v>0</v>
      </c>
      <c r="H204" s="169" t="str">
        <f t="shared" ca="1" si="185"/>
        <v>-</v>
      </c>
      <c r="I204" s="210">
        <f t="array" aca="1" ref="I204" ca="1">IF($C204="N","",SUM(IF((INDIRECT($C204&amp;"!$J$23:$J$200")=$D$5)*(INDIRECT($C204&amp;"!$I$23:$I$200")=$E$5)*(INDIRECT($C204&amp;"!$Q$23:$Q$200")&gt;=2.25)*((INDIRECT($C204&amp;"!$K$23:$K$200")-INDIRECT($C204&amp;"!$L$23:$L$200"))&lt;-2),1,0)))</f>
        <v>0</v>
      </c>
      <c r="J204" s="169" t="str">
        <f t="shared" ca="1" si="186"/>
        <v>-</v>
      </c>
      <c r="K204" s="211">
        <f ca="1">IF($C204="N","",E204+G204+I204)</f>
        <v>0</v>
      </c>
      <c r="L204" s="209">
        <f t="array" aca="1" ref="L204" ca="1">IF($C204="N","",SUM(IF((INDIRECT($C204&amp;"!$J$23:$J$200")=$D$5)*(INDIRECT($C204&amp;"!$I$23:$I$200")=$L$5)*(INDIRECT($C204&amp;"!$Q$23:$Q$200")&gt;=2.25)*((INDIRECT($C204&amp;"!$K$23:$K$200")-INDIRECT($C204&amp;"!$L$23:$L$200"))&gt;-2),1,0)))</f>
        <v>0</v>
      </c>
      <c r="M204" s="169" t="str">
        <f t="shared" ca="1" si="187"/>
        <v>-</v>
      </c>
      <c r="N204" s="210">
        <f t="array" aca="1" ref="N204" ca="1">IF($C204="N","",SUM(IF((INDIRECT($C204&amp;"!$J$23:$J$200")=$D$5)*(INDIRECT($C204&amp;"!$I$23:$I$200")=$L$5)*(INDIRECT($C204&amp;"!$Q$23:$Q$200")&gt;=2.25)*((INDIRECT($C204&amp;"!$K$23:$K$200")-INDIRECT($C204&amp;"!$L$23:$L$200"))=-2),1,0)))</f>
        <v>0</v>
      </c>
      <c r="O204" s="169" t="str">
        <f t="shared" ca="1" si="188"/>
        <v>-</v>
      </c>
      <c r="P204" s="210">
        <f t="array" aca="1" ref="P204" ca="1">IF($C204="N","",SUM(IF((INDIRECT($C204&amp;"!$J$23:$J$200")=$D$5)*(INDIRECT($C204&amp;"!$I$23:$I$200")=$L$5)*(INDIRECT($C204&amp;"!$Q$23:$Q$200")&gt;=2.25)*((INDIRECT($C204&amp;"!$K$23:$K$200")-INDIRECT($C204&amp;"!$L$23:$L$200"))&lt;-2),1,0)))</f>
        <v>0</v>
      </c>
      <c r="Q204" s="169" t="str">
        <f t="shared" ca="1" si="189"/>
        <v>-</v>
      </c>
      <c r="R204" s="211">
        <f ca="1">IF($C204="N","",L204+N204+P204)</f>
        <v>0</v>
      </c>
      <c r="S204" s="209">
        <f ca="1">IF($C204="N","",L204+E204)</f>
        <v>0</v>
      </c>
      <c r="T204" s="169" t="str">
        <f t="shared" ca="1" si="190"/>
        <v>-</v>
      </c>
      <c r="U204" s="210">
        <f ca="1">IF($C204="N","",N204+G204)</f>
        <v>0</v>
      </c>
      <c r="V204" s="169" t="str">
        <f t="shared" ca="1" si="191"/>
        <v>-</v>
      </c>
      <c r="W204" s="210">
        <f ca="1">IF($C204="N","",P204+I204)</f>
        <v>0</v>
      </c>
      <c r="X204" s="169" t="str">
        <f t="shared" ca="1" si="192"/>
        <v>-</v>
      </c>
      <c r="Y204" s="132">
        <f ca="1">IF($C204="N","",R204+K204)</f>
        <v>0</v>
      </c>
      <c r="Z204" s="91"/>
    </row>
    <row r="205" spans="2:26" ht="13.5" thickBot="1">
      <c r="B205" s="97" t="str">
        <f>D198</f>
        <v>Yokohama_F_Marinos</v>
      </c>
      <c r="D205" s="212" t="s">
        <v>24</v>
      </c>
      <c r="E205" s="172">
        <f ca="1">SUM(E200:E204)</f>
        <v>6</v>
      </c>
      <c r="F205" s="173">
        <f t="shared" ca="1" si="184"/>
        <v>0.35294117647058826</v>
      </c>
      <c r="G205" s="174">
        <f ca="1">SUM(G200:G204)</f>
        <v>7</v>
      </c>
      <c r="H205" s="173">
        <f t="shared" ca="1" si="185"/>
        <v>0.41176470588235292</v>
      </c>
      <c r="I205" s="174">
        <f ca="1">SUM(I200:I204)</f>
        <v>4</v>
      </c>
      <c r="J205" s="173">
        <f t="shared" ca="1" si="186"/>
        <v>0.23529411764705882</v>
      </c>
      <c r="K205" s="176">
        <f ca="1">SUM(K200:K204)</f>
        <v>17</v>
      </c>
      <c r="L205" s="213">
        <f ca="1">SUM(L200:L204)</f>
        <v>7</v>
      </c>
      <c r="M205" s="173">
        <f t="shared" ca="1" si="187"/>
        <v>0.41176470588235292</v>
      </c>
      <c r="N205" s="174">
        <f ca="1">SUM(N200:N204)</f>
        <v>4</v>
      </c>
      <c r="O205" s="173">
        <f t="shared" ca="1" si="188"/>
        <v>0.23529411764705882</v>
      </c>
      <c r="P205" s="174">
        <f ca="1">SUM(P200:P204)</f>
        <v>6</v>
      </c>
      <c r="Q205" s="173">
        <f t="shared" ca="1" si="189"/>
        <v>0.35294117647058826</v>
      </c>
      <c r="R205" s="214">
        <f ca="1">SUM(R200:R204)</f>
        <v>17</v>
      </c>
      <c r="S205" s="172">
        <f ca="1">SUM(S200:S204)</f>
        <v>13</v>
      </c>
      <c r="T205" s="173">
        <f t="shared" ca="1" si="190"/>
        <v>0.38235294117647056</v>
      </c>
      <c r="U205" s="174">
        <f ca="1">SUM(U200:U204)</f>
        <v>11</v>
      </c>
      <c r="V205" s="173">
        <f t="shared" ca="1" si="191"/>
        <v>0.3235294117647059</v>
      </c>
      <c r="W205" s="174">
        <f ca="1">SUM(W200:W204)</f>
        <v>10</v>
      </c>
      <c r="X205" s="173">
        <f t="shared" ca="1" si="192"/>
        <v>0.29411764705882354</v>
      </c>
      <c r="Y205" s="176">
        <f ca="1">SUM(Y200:Y204)</f>
        <v>34</v>
      </c>
    </row>
    <row r="206" spans="2:26" ht="13.5" thickBot="1">
      <c r="B206" s="97"/>
    </row>
    <row r="207" spans="2:26">
      <c r="D207" s="85">
        <f>J2</f>
        <v>0</v>
      </c>
      <c r="E207" s="142" t="s">
        <v>34</v>
      </c>
      <c r="F207" s="143"/>
      <c r="G207" s="144"/>
      <c r="H207" s="143"/>
      <c r="I207" s="145"/>
      <c r="J207" s="144"/>
      <c r="K207" s="146"/>
      <c r="L207" s="199" t="s">
        <v>35</v>
      </c>
      <c r="M207" s="143"/>
      <c r="N207" s="144"/>
      <c r="O207" s="143"/>
      <c r="P207" s="145"/>
      <c r="Q207" s="143"/>
      <c r="R207" s="144"/>
      <c r="S207" s="142" t="s">
        <v>36</v>
      </c>
      <c r="T207" s="143"/>
      <c r="U207" s="144"/>
      <c r="V207" s="143"/>
      <c r="W207" s="147"/>
      <c r="X207" s="148"/>
      <c r="Y207" s="149"/>
    </row>
    <row r="208" spans="2:26" ht="13.5" thickBot="1">
      <c r="D208" s="200" t="s">
        <v>28</v>
      </c>
      <c r="E208" s="150" t="s">
        <v>31</v>
      </c>
      <c r="F208" s="151"/>
      <c r="G208" s="201" t="s">
        <v>29</v>
      </c>
      <c r="H208" s="151"/>
      <c r="I208" s="201" t="s">
        <v>30</v>
      </c>
      <c r="J208" s="201"/>
      <c r="K208" s="202" t="s">
        <v>37</v>
      </c>
      <c r="L208" s="203" t="s">
        <v>31</v>
      </c>
      <c r="M208" s="151"/>
      <c r="N208" s="201" t="s">
        <v>29</v>
      </c>
      <c r="O208" s="151"/>
      <c r="P208" s="201" t="s">
        <v>30</v>
      </c>
      <c r="Q208" s="151"/>
      <c r="R208" s="202" t="s">
        <v>38</v>
      </c>
      <c r="S208" s="150" t="s">
        <v>31</v>
      </c>
      <c r="T208" s="151"/>
      <c r="U208" s="201" t="s">
        <v>29</v>
      </c>
      <c r="V208" s="204"/>
      <c r="W208" s="201" t="s">
        <v>30</v>
      </c>
      <c r="X208" s="151"/>
      <c r="Y208" s="202" t="s">
        <v>39</v>
      </c>
      <c r="Z208" s="91"/>
    </row>
    <row r="209" spans="2:26">
      <c r="B209" s="97"/>
      <c r="C209" s="23" t="str">
        <f>IF(D207=0,"N",D207)</f>
        <v>N</v>
      </c>
      <c r="D209" s="205">
        <v>-2</v>
      </c>
      <c r="E209" s="159" t="str">
        <f t="array" aca="1" ref="E209" ca="1">IF($C209="N","",SUM(IF((INDIRECT($C209&amp;"!$J$23:$J$200")=$D$5)*(INDIRECT($C209&amp;"!$I$23:$I$200")=$E$5)*(INDIRECT($C209&amp;"!$Q$23:$Q$200")&lt;=-2.25)*((INDIRECT($C209&amp;"!$K$23:$K$200")-INDIRECT($C209&amp;"!$L$23:$L$200"))&gt;2),1,0)))</f>
        <v/>
      </c>
      <c r="F209" s="162" t="str">
        <f t="shared" ref="F209:F214" ca="1" si="193">IF(E209="","",IF(E209=0,"-",E209/$K209))</f>
        <v/>
      </c>
      <c r="G209" s="164" t="str">
        <f t="array" aca="1" ref="G209" ca="1">IF($C209="N","",SUM(IF((INDIRECT($C209&amp;"!$J$23:$J$200")=$D$5)*(INDIRECT($C209&amp;"!$I$23:$I$200")=$E$5)*(INDIRECT($C209&amp;"!$Q$23:$Q$200")&lt;=-2.25)*((INDIRECT($C209&amp;"!$K$23:$K$200")-INDIRECT($C209&amp;"!$L$23:$L$200"))=2),1,0)))</f>
        <v/>
      </c>
      <c r="H209" s="162" t="str">
        <f t="shared" ref="H209:H214" ca="1" si="194">IF(G209="","",IF(G209=0,"-",G209/$K209))</f>
        <v/>
      </c>
      <c r="I209" s="164" t="str">
        <f t="array" aca="1" ref="I209" ca="1">IF($C209="N","",SUM(IF((INDIRECT($C209&amp;"!$J$23:$J$200")=$D$5)*(INDIRECT($C209&amp;"!$I$23:$I$200")=$E$5)*(INDIRECT($C209&amp;"!$Q$23:$Q$200")&lt;=-2.25)*((INDIRECT($C209&amp;"!$L$23:$L$200")-INDIRECT($C209&amp;"!$K$23:$K$200"))&gt;-2),1,0)))</f>
        <v/>
      </c>
      <c r="J209" s="162" t="str">
        <f t="shared" ref="J209:J214" ca="1" si="195">IF(I209="","",IF(I209=0,"-",I209/$K209))</f>
        <v/>
      </c>
      <c r="K209" s="166" t="str">
        <f>IF($C209="N","",E209+G209+I209)</f>
        <v/>
      </c>
      <c r="L209" s="159" t="str">
        <f t="array" aca="1" ref="L209" ca="1">IF($C209="N","",SUM(IF((INDIRECT($C209&amp;"!$J$23:$J$200")=$D$5)*(INDIRECT($C209&amp;"!$I$23:$I$200")=$L$5)*(INDIRECT($C209&amp;"!$Q$23:$Q$200")&lt;=-2.25)*((INDIRECT($C209&amp;"!$K$23:$K$200")-INDIRECT($C209&amp;"!$L$23:$L$200"))&gt;2),1,0)))</f>
        <v/>
      </c>
      <c r="M209" s="162" t="str">
        <f t="shared" ref="M209:M214" ca="1" si="196">IF(L209="","",IF(L209=0,"-",L209/$R209))</f>
        <v/>
      </c>
      <c r="N209" s="164" t="str">
        <f t="array" aca="1" ref="N209" ca="1">IF($C209="N","",SUM(IF((INDIRECT($C209&amp;"!$J$23:$J$200")=$D$5)*(INDIRECT($C209&amp;"!$I$23:$I$200")=$L$5)*(INDIRECT($C209&amp;"!$Q$23:$Q$200")&lt;=-2.25)*((INDIRECT($C209&amp;"!$K$23:$K$200")-INDIRECT($C209&amp;"!$L$23:$L$200"))=2),1,0)))</f>
        <v/>
      </c>
      <c r="O209" s="162" t="str">
        <f t="shared" ref="O209:O214" ca="1" si="197">IF(N209="","",IF(N209=0,"-",N209/$R209))</f>
        <v/>
      </c>
      <c r="P209" s="164" t="str">
        <f t="array" aca="1" ref="P209" ca="1">IF($C209="N","",SUM(IF((INDIRECT($C209&amp;"!$J$23:$J$200")=$D$5)*(INDIRECT($C209&amp;"!$I$23:$I$200")=$L$5)*(INDIRECT($C209&amp;"!$Q$23:$Q$200")&lt;=-2.25)*((INDIRECT($C209&amp;"!$L$23:$L$200")-INDIRECT($C209&amp;"!$K$23:$K$200"))&gt;-2),1,0)))</f>
        <v/>
      </c>
      <c r="Q209" s="162" t="str">
        <f t="shared" ref="Q209:Q214" ca="1" si="198">IF(P209="","",IF(P209=0,"-",P209/$R209))</f>
        <v/>
      </c>
      <c r="R209" s="166" t="str">
        <f>IF($C209="N","",L209+N209+P209)</f>
        <v/>
      </c>
      <c r="S209" s="159" t="str">
        <f>IF($C209="N","",L209+E209)</f>
        <v/>
      </c>
      <c r="T209" s="162" t="str">
        <f t="shared" ref="T209:T214" si="199">IF(S209="","",IF(S209=0,"-",S209/$Y209))</f>
        <v/>
      </c>
      <c r="U209" s="164" t="str">
        <f>IF($C209="N","",N209+G209)</f>
        <v/>
      </c>
      <c r="V209" s="162" t="str">
        <f t="shared" ref="V209:V214" si="200">IF(U209="","",IF(U209=0,"-",U209/$Y209))</f>
        <v/>
      </c>
      <c r="W209" s="164" t="str">
        <f>IF($C209="N","",P209+I209)</f>
        <v/>
      </c>
      <c r="X209" s="162" t="str">
        <f t="shared" ref="X209:X214" si="201">IF(W209="","",IF(W209=0,"-",W209/$Y209))</f>
        <v/>
      </c>
      <c r="Y209" s="166" t="str">
        <f>IF($C209="N","",R209+K209)</f>
        <v/>
      </c>
      <c r="Z209" s="91"/>
    </row>
    <row r="210" spans="2:26">
      <c r="B210" s="97"/>
      <c r="C210" s="23" t="str">
        <f>C209</f>
        <v>N</v>
      </c>
      <c r="D210" s="206">
        <v>-1</v>
      </c>
      <c r="E210" s="207" t="str">
        <f t="array" aca="1" ref="E210" ca="1">IF($C210="N","",SUM(IF((INDIRECT($C210&amp;"!$J$23:$J$200")=$D$5)*(INDIRECT($C210&amp;"!$I$23:$I$200")=$E$5)*(INDIRECT($C210&amp;"!$Q$23:$Q$200")&lt;=-0.5)*(INDIRECT($C210&amp;"!$Q$23:$Q$200")&gt;=-2)*((INDIRECT($C210&amp;"!$K$23:$K$200")-INDIRECT($C210&amp;"!$L$23:$L$200"))&gt;1),1,0)))</f>
        <v/>
      </c>
      <c r="F210" s="165" t="str">
        <f t="shared" ca="1" si="193"/>
        <v/>
      </c>
      <c r="G210" s="208" t="str">
        <f t="array" aca="1" ref="G210" ca="1">IF($C210="N","",SUM(IF((INDIRECT($C210&amp;"!$J$23:$J$200")=$D$5)*(INDIRECT($C210&amp;"!$I$23:$I$200")=$E$5)*(INDIRECT($C210&amp;"!$Q$23:$Q$200")&lt;=-0.5)*(INDIRECT($C210&amp;"!$Q$23:$Q$200")&gt;=-2)*((INDIRECT($C210&amp;"!$K$23:$K$200")-INDIRECT($C210&amp;"!$L$23:$L$200"))=1),1,0)))</f>
        <v/>
      </c>
      <c r="H210" s="165" t="str">
        <f t="shared" ca="1" si="194"/>
        <v/>
      </c>
      <c r="I210" s="208" t="str">
        <f t="array" aca="1" ref="I210" ca="1">IF($C210="N","",SUM(IF((INDIRECT($C210&amp;"!$J$23:$J$200")=$D$5)*(INDIRECT($C210&amp;"!$I$23:$I$200")=$E$5)*(INDIRECT($C210&amp;"!$Q$23:$Q$200")&lt;=-0.5)*(INDIRECT($C210&amp;"!$Q$23:$Q$200")&gt;=-2)*((INDIRECT($C210&amp;"!$L$23:$L$200")-INDIRECT($C210&amp;"!$K$23:$K$200"))&gt;-1),1,0)))</f>
        <v/>
      </c>
      <c r="J210" s="165" t="str">
        <f t="shared" ca="1" si="195"/>
        <v/>
      </c>
      <c r="K210" s="128" t="str">
        <f>IF($C210="N","",E210+G210+I210)</f>
        <v/>
      </c>
      <c r="L210" s="207" t="str">
        <f t="array" aca="1" ref="L210" ca="1">IF($C210="N","",SUM(IF((INDIRECT($C210&amp;"!$J$23:$J$200")=$D$5)*(INDIRECT($C210&amp;"!$I$23:$I$200")=$L$5)*(INDIRECT($C210&amp;"!$Q$23:$Q$200")&lt;=-0.5)*(INDIRECT($C210&amp;"!$Q$23:$Q$200")&gt;=-2)*((INDIRECT($C210&amp;"!$K$23:$K$200")-INDIRECT($C210&amp;"!$L$23:$L$200"))&gt;1),1,0)))</f>
        <v/>
      </c>
      <c r="M210" s="165" t="str">
        <f t="shared" ca="1" si="196"/>
        <v/>
      </c>
      <c r="N210" s="208" t="str">
        <f t="array" aca="1" ref="N210" ca="1">IF($C210="N","",SUM(IF((INDIRECT($C210&amp;"!$J$23:$J$200")=$D$5)*(INDIRECT($C210&amp;"!$I$23:$I$200")=$L$5)*(INDIRECT($C210&amp;"!$Q$23:$Q$200")&lt;=-0.5)*(INDIRECT($C210&amp;"!$Q$23:$Q$200")&gt;=-2)*((INDIRECT($C210&amp;"!$K$23:$K$200")-INDIRECT($C210&amp;"!$L$23:$L$200"))=1),1,0)))</f>
        <v/>
      </c>
      <c r="O210" s="165" t="str">
        <f t="shared" ca="1" si="197"/>
        <v/>
      </c>
      <c r="P210" s="208" t="str">
        <f t="array" aca="1" ref="P210" ca="1">IF($C210="N","",SUM(IF((INDIRECT($C210&amp;"!$J$23:$J$200")=$D$5)*(INDIRECT($C210&amp;"!$I$23:$I$200")=$L$5)*(INDIRECT($C210&amp;"!$Q$23:$Q$200")&lt;=-0.5)*(INDIRECT($C210&amp;"!$Q$23:$Q$200")&gt;=-2)*((INDIRECT($C210&amp;"!$L$23:$L$200")-INDIRECT($C210&amp;"!$K$23:$K$200"))&gt;-1),1,0)))</f>
        <v/>
      </c>
      <c r="Q210" s="165" t="str">
        <f t="shared" ca="1" si="198"/>
        <v/>
      </c>
      <c r="R210" s="128" t="str">
        <f>IF($C210="N","",L210+N210+P210)</f>
        <v/>
      </c>
      <c r="S210" s="207" t="str">
        <f>IF($C210="N","",L210+E210)</f>
        <v/>
      </c>
      <c r="T210" s="165" t="str">
        <f t="shared" si="199"/>
        <v/>
      </c>
      <c r="U210" s="208" t="str">
        <f>IF($C210="N","",N210+G210)</f>
        <v/>
      </c>
      <c r="V210" s="165" t="str">
        <f t="shared" si="200"/>
        <v/>
      </c>
      <c r="W210" s="208" t="str">
        <f>IF($C210="N","",P210+I210)</f>
        <v/>
      </c>
      <c r="X210" s="165" t="str">
        <f t="shared" si="201"/>
        <v/>
      </c>
      <c r="Y210" s="166" t="str">
        <f>IF($C210="N","",R210+K210)</f>
        <v/>
      </c>
      <c r="Z210" s="91"/>
    </row>
    <row r="211" spans="2:26">
      <c r="B211" s="97"/>
      <c r="C211" s="23" t="str">
        <f>C210</f>
        <v>N</v>
      </c>
      <c r="D211" s="206">
        <v>0</v>
      </c>
      <c r="E211" s="207" t="str">
        <f t="array" aca="1" ref="E211" ca="1">IF($C211="N","",SUM(IF((INDIRECT($C211&amp;"!$J$23:$J$200")=$D$5)*(INDIRECT($C211&amp;"!$I$23:$I$200")=$E$5)*(INDIRECT($C211&amp;"!$Q$23:$Q$200")&gt;=-0.25)*(INDIRECT($C211&amp;"!$Q$23:$Q$200")&lt;=0.25)*(INDIRECT($C211&amp;"!$Q$23:$Q$200")&lt;&gt;"")*((INDIRECT($C211&amp;"!$K$23:$K$200")-INDIRECT($C211&amp;"!$L$23:$L$200"))&gt;0),1,0)))</f>
        <v/>
      </c>
      <c r="F211" s="165" t="str">
        <f t="shared" ca="1" si="193"/>
        <v/>
      </c>
      <c r="G211" s="208" t="str">
        <f t="array" aca="1" ref="G211" ca="1">IF($C211="N","",SUM(IF((INDIRECT($C211&amp;"!$J$23:$J$200")=$D$5)*(INDIRECT($C211&amp;"!$I$23:$I$200")=$E$5)*(INDIRECT($C211&amp;"!$Q$23:$Q$200")&gt;=-0.25)*(INDIRECT($C211&amp;"!$Q$23:$Q$200")&lt;=0.25)*(INDIRECT($C211&amp;"!$Q$23:$Q$200")&lt;&gt;"")*((INDIRECT($C211&amp;"!$K$23:$K$200")-INDIRECT($C211&amp;"!$L$23:$L$200"))=0),1,0)))</f>
        <v/>
      </c>
      <c r="H211" s="165" t="str">
        <f t="shared" ca="1" si="194"/>
        <v/>
      </c>
      <c r="I211" s="208" t="str">
        <f t="array" aca="1" ref="I211" ca="1">IF($C211="N","",SUM(IF((INDIRECT($C211&amp;"!$J$23:$J$200")=$D$5)*(INDIRECT($C211&amp;"!$I$23:$I$200")=$E$5)*(INDIRECT($C211&amp;"!$Q$23:$Q$200")&gt;=-0.25)*(INDIRECT($C211&amp;"!$Q$23:$Q$200")&lt;=0.25)*(INDIRECT($C211&amp;"!$Q$23:$Q$200")&lt;&gt;"")*((INDIRECT($C211&amp;"!$K$23:$K$200")-INDIRECT($C211&amp;"!$L$23:$L$200"))&lt;0),1,0)))</f>
        <v/>
      </c>
      <c r="J211" s="165" t="str">
        <f t="shared" ca="1" si="195"/>
        <v/>
      </c>
      <c r="K211" s="128" t="str">
        <f>IF($C211="N","",E211+G211+I211)</f>
        <v/>
      </c>
      <c r="L211" s="207" t="str">
        <f t="array" aca="1" ref="L211" ca="1">IF($C211="N","",SUM(IF((INDIRECT($C211&amp;"!$J$23:$J$200")=$D$5)*(INDIRECT($C211&amp;"!$I$23:$I$200")=$L$5)*(INDIRECT($C211&amp;"!$Q$23:$Q$200")&gt;=-0.25)*(INDIRECT($C211&amp;"!$Q$23:$Q$200")&lt;=0.25)*(INDIRECT($C211&amp;"!$Q$23:$Q$200")&lt;&gt;"")*((INDIRECT($C211&amp;"!$K$23:$K$200")-INDIRECT($C211&amp;"!$L$23:$L$200"))&gt;0),1,0)))</f>
        <v/>
      </c>
      <c r="M211" s="165" t="str">
        <f t="shared" ca="1" si="196"/>
        <v/>
      </c>
      <c r="N211" s="208" t="str">
        <f t="array" aca="1" ref="N211" ca="1">IF($C211="N","",SUM(IF((INDIRECT($C211&amp;"!$J$23:$J$200")=$D$5)*(INDIRECT($C211&amp;"!$I$23:$I$200")=$L$5)*(INDIRECT($C211&amp;"!$Q$23:$Q$200")&gt;=-0.25)*(INDIRECT($C211&amp;"!$Q$23:$Q$200")&lt;=0.25)*(INDIRECT($C211&amp;"!$Q$23:$Q$200")&lt;&gt;"")*((INDIRECT($C211&amp;"!$K$23:$K$200")-INDIRECT($C211&amp;"!$L$23:$L$200"))=0),1,0)))</f>
        <v/>
      </c>
      <c r="O211" s="165" t="str">
        <f t="shared" ca="1" si="197"/>
        <v/>
      </c>
      <c r="P211" s="208" t="str">
        <f t="array" aca="1" ref="P211" ca="1">IF($C211="N","",SUM(IF((INDIRECT($C211&amp;"!$J$23:$J$200")=$D$5)*(INDIRECT($C211&amp;"!$I$23:$I$200")=$L$5)*(INDIRECT($C211&amp;"!$Q$23:$Q$200")&gt;=-0.25)*(INDIRECT($C211&amp;"!$Q$23:$Q$200")&lt;=0.25)*(INDIRECT($C211&amp;"!$Q$23:$Q$200")&lt;&gt;"")*((INDIRECT($C211&amp;"!$K$23:$K$200")-INDIRECT($C211&amp;"!$L$23:$L$200"))&lt;0),1,0)))</f>
        <v/>
      </c>
      <c r="Q211" s="165" t="str">
        <f t="shared" ca="1" si="198"/>
        <v/>
      </c>
      <c r="R211" s="128" t="str">
        <f>IF($C211="N","",L211+N211+P211)</f>
        <v/>
      </c>
      <c r="S211" s="207" t="str">
        <f>IF($C211="N","",L211+E211)</f>
        <v/>
      </c>
      <c r="T211" s="165" t="str">
        <f t="shared" si="199"/>
        <v/>
      </c>
      <c r="U211" s="208" t="str">
        <f>IF($C211="N","",N211+G211)</f>
        <v/>
      </c>
      <c r="V211" s="165" t="str">
        <f t="shared" si="200"/>
        <v/>
      </c>
      <c r="W211" s="208" t="str">
        <f>IF($C211="N","",P211+I211)</f>
        <v/>
      </c>
      <c r="X211" s="165" t="str">
        <f t="shared" si="201"/>
        <v/>
      </c>
      <c r="Y211" s="166" t="str">
        <f>IF($C211="N","",R211+K211)</f>
        <v/>
      </c>
      <c r="Z211" s="91"/>
    </row>
    <row r="212" spans="2:26">
      <c r="B212" s="97"/>
      <c r="C212" s="23" t="str">
        <f>C211</f>
        <v>N</v>
      </c>
      <c r="D212" s="206">
        <v>1</v>
      </c>
      <c r="E212" s="207" t="str">
        <f t="array" aca="1" ref="E212" ca="1">IF($C212="N","",SUM(IF((INDIRECT($C212&amp;"!$J$23:$J$200")=$D$5)*(INDIRECT($C212&amp;"!$I$23:$I$200")=$E$5)*(INDIRECT($C212&amp;"!$Q$23:$Q$200")&gt;=0.5)*(INDIRECT($C212&amp;"!$Q$23:$Q$200")&lt;=2)*((INDIRECT($C212&amp;"!$K$23:$K$200")-INDIRECT($C212&amp;"!$L$23:$L$200"))&gt;-1),1,0)))</f>
        <v/>
      </c>
      <c r="F212" s="165" t="str">
        <f t="shared" ca="1" si="193"/>
        <v/>
      </c>
      <c r="G212" s="208" t="str">
        <f t="array" aca="1" ref="G212" ca="1">IF($C212="N","",SUM(IF((INDIRECT($C212&amp;"!$J$23:$J$200")=$D$5)*(INDIRECT($C212&amp;"!$I$23:$I$200")=$E$5)*(INDIRECT($C212&amp;"!$Q$23:$Q$200")&gt;=0.5)*(INDIRECT($C212&amp;"!$Q$23:$Q$200")&lt;=2)*((INDIRECT($C212&amp;"!$K$23:$K$200")-INDIRECT($C212&amp;"!$L$23:$L$200"))=-1),1,0)))</f>
        <v/>
      </c>
      <c r="H212" s="165" t="str">
        <f t="shared" ca="1" si="194"/>
        <v/>
      </c>
      <c r="I212" s="208" t="str">
        <f t="array" aca="1" ref="I212" ca="1">IF($C212="N","",SUM(IF((INDIRECT($C212&amp;"!$J$23:$J$200")=$D$5)*(INDIRECT($C212&amp;"!$I$23:$I$200")=$E$5)*(INDIRECT($C212&amp;"!$Q$23:$Q$200")&gt;=0.5)*(INDIRECT($C212&amp;"!$Q$23:$Q$200")&lt;=2)*((INDIRECT($C212&amp;"!$K$23:$K$200")-INDIRECT($C212&amp;"!$L$23:$L$200"))&lt;-1),1,0)))</f>
        <v/>
      </c>
      <c r="J212" s="165" t="str">
        <f t="shared" ca="1" si="195"/>
        <v/>
      </c>
      <c r="K212" s="128" t="str">
        <f>IF($C212="N","",E212+G212+I212)</f>
        <v/>
      </c>
      <c r="L212" s="207" t="str">
        <f t="array" aca="1" ref="L212" ca="1">IF($C212="N","",SUM(IF((INDIRECT($C212&amp;"!$J$23:$J$200")=$D$5)*(INDIRECT($C212&amp;"!$I$23:$I$200")=$L$5)*(INDIRECT($C212&amp;"!$Q$23:$Q$200")&gt;=0.5)*(INDIRECT($C212&amp;"!$Q$23:$Q$200")&lt;=2)*((INDIRECT($C212&amp;"!$K$23:$K$200")-INDIRECT($C212&amp;"!$L$23:$L$200"))&gt;-1),1,0)))</f>
        <v/>
      </c>
      <c r="M212" s="165" t="str">
        <f t="shared" ca="1" si="196"/>
        <v/>
      </c>
      <c r="N212" s="208" t="str">
        <f t="array" aca="1" ref="N212" ca="1">IF($C212="N","",SUM(IF((INDIRECT($C212&amp;"!$J$23:$J$200")=$D$5)*(INDIRECT($C212&amp;"!$I$23:$I$200")=$L$5)*(INDIRECT($C212&amp;"!$Q$23:$Q$200")&gt;=0.5)*(INDIRECT($C212&amp;"!$Q$23:$Q$200")&lt;=2)*((INDIRECT($C212&amp;"!$K$23:$K$200")-INDIRECT($C212&amp;"!$L$23:$L$200"))=-1),1,0)))</f>
        <v/>
      </c>
      <c r="O212" s="165" t="str">
        <f t="shared" ca="1" si="197"/>
        <v/>
      </c>
      <c r="P212" s="208" t="str">
        <f t="array" aca="1" ref="P212" ca="1">IF($C212="N","",SUM(IF((INDIRECT($C212&amp;"!$J$23:$J$200")=$D$5)*(INDIRECT($C212&amp;"!$I$23:$I$200")=$L$5)*(INDIRECT($C212&amp;"!$Q$23:$Q$200")&gt;=0.5)*(INDIRECT($C212&amp;"!$Q$23:$Q$200")&lt;=2)*((INDIRECT($C212&amp;"!$K$23:$K$200")-INDIRECT($C212&amp;"!$L$23:$L$200"))&lt;-1),1,0)))</f>
        <v/>
      </c>
      <c r="Q212" s="165" t="str">
        <f t="shared" ca="1" si="198"/>
        <v/>
      </c>
      <c r="R212" s="128" t="str">
        <f>IF($C212="N","",L212+N212+P212)</f>
        <v/>
      </c>
      <c r="S212" s="207" t="str">
        <f>IF($C212="N","",L212+E212)</f>
        <v/>
      </c>
      <c r="T212" s="165" t="str">
        <f t="shared" si="199"/>
        <v/>
      </c>
      <c r="U212" s="208" t="str">
        <f>IF($C212="N","",N212+G212)</f>
        <v/>
      </c>
      <c r="V212" s="165" t="str">
        <f t="shared" si="200"/>
        <v/>
      </c>
      <c r="W212" s="208" t="str">
        <f>IF($C212="N","",P212+I212)</f>
        <v/>
      </c>
      <c r="X212" s="165" t="str">
        <f t="shared" si="201"/>
        <v/>
      </c>
      <c r="Y212" s="166" t="str">
        <f>IF($C212="N","",R212+K212)</f>
        <v/>
      </c>
      <c r="Z212" s="91"/>
    </row>
    <row r="213" spans="2:26" ht="13.5" thickBot="1">
      <c r="B213" s="97"/>
      <c r="C213" s="23" t="str">
        <f>C212</f>
        <v>N</v>
      </c>
      <c r="D213" s="206">
        <v>2</v>
      </c>
      <c r="E213" s="209" t="str">
        <f t="array" aca="1" ref="E213" ca="1">IF($C213="N","",SUM(IF((INDIRECT($C213&amp;"!$J$23:$J$200")=$D$5)*(INDIRECT($C213&amp;"!$I$23:$I$200")=$E$5)*(INDIRECT($C213&amp;"!$Q$23:$Q$200")&gt;=2.25)*((INDIRECT($C213&amp;"!$K$23:$K$200")-INDIRECT($C213&amp;"!$L$23:$L$200"))&gt;-2),1,0)))</f>
        <v/>
      </c>
      <c r="F213" s="169" t="str">
        <f t="shared" ca="1" si="193"/>
        <v/>
      </c>
      <c r="G213" s="210" t="str">
        <f t="array" aca="1" ref="G213" ca="1">IF($C213="N","",SUM(IF((INDIRECT($C213&amp;"!$J$23:$J$200")=$D$5)*(INDIRECT($C213&amp;"!$I$23:$I$200")=$E$5)*(INDIRECT($C213&amp;"!$Q$23:$Q$200")&gt;=2.25)*((INDIRECT($C213&amp;"!$K$23:$K$200")-INDIRECT($C213&amp;"!$L$23:$L$200"))=-2),1,0)))</f>
        <v/>
      </c>
      <c r="H213" s="169" t="str">
        <f t="shared" ca="1" si="194"/>
        <v/>
      </c>
      <c r="I213" s="210" t="str">
        <f t="array" aca="1" ref="I213" ca="1">IF($C213="N","",SUM(IF((INDIRECT($C213&amp;"!$J$23:$J$200")=$D$5)*(INDIRECT($C213&amp;"!$I$23:$I$200")=$E$5)*(INDIRECT($C213&amp;"!$Q$23:$Q$200")&gt;=2.25)*((INDIRECT($C213&amp;"!$K$23:$K$200")-INDIRECT($C213&amp;"!$L$23:$L$200"))&lt;-2),1,0)))</f>
        <v/>
      </c>
      <c r="J213" s="169" t="str">
        <f t="shared" ca="1" si="195"/>
        <v/>
      </c>
      <c r="K213" s="211" t="str">
        <f>IF($C213="N","",E213+G213+I213)</f>
        <v/>
      </c>
      <c r="L213" s="209" t="str">
        <f t="array" aca="1" ref="L213" ca="1">IF($C213="N","",SUM(IF((INDIRECT($C213&amp;"!$J$23:$J$200")=$D$5)*(INDIRECT($C213&amp;"!$I$23:$I$200")=$L$5)*(INDIRECT($C213&amp;"!$Q$23:$Q$200")&gt;=2.25)*((INDIRECT($C213&amp;"!$K$23:$K$200")-INDIRECT($C213&amp;"!$L$23:$L$200"))&gt;-2),1,0)))</f>
        <v/>
      </c>
      <c r="M213" s="169" t="str">
        <f t="shared" ca="1" si="196"/>
        <v/>
      </c>
      <c r="N213" s="210" t="str">
        <f t="array" aca="1" ref="N213" ca="1">IF($C213="N","",SUM(IF((INDIRECT($C213&amp;"!$J$23:$J$200")=$D$5)*(INDIRECT($C213&amp;"!$I$23:$I$200")=$L$5)*(INDIRECT($C213&amp;"!$Q$23:$Q$200")&gt;=2.25)*((INDIRECT($C213&amp;"!$K$23:$K$200")-INDIRECT($C213&amp;"!$L$23:$L$200"))=-2),1,0)))</f>
        <v/>
      </c>
      <c r="O213" s="169" t="str">
        <f t="shared" ca="1" si="197"/>
        <v/>
      </c>
      <c r="P213" s="210" t="str">
        <f t="array" aca="1" ref="P213" ca="1">IF($C213="N","",SUM(IF((INDIRECT($C213&amp;"!$J$23:$J$200")=$D$5)*(INDIRECT($C213&amp;"!$I$23:$I$200")=$L$5)*(INDIRECT($C213&amp;"!$Q$23:$Q$200")&gt;=2.25)*((INDIRECT($C213&amp;"!$K$23:$K$200")-INDIRECT($C213&amp;"!$L$23:$L$200"))&lt;-2),1,0)))</f>
        <v/>
      </c>
      <c r="Q213" s="169" t="str">
        <f t="shared" ca="1" si="198"/>
        <v/>
      </c>
      <c r="R213" s="211" t="str">
        <f>IF($C213="N","",L213+N213+P213)</f>
        <v/>
      </c>
      <c r="S213" s="209" t="str">
        <f>IF($C213="N","",L213+E213)</f>
        <v/>
      </c>
      <c r="T213" s="169" t="str">
        <f t="shared" si="199"/>
        <v/>
      </c>
      <c r="U213" s="210" t="str">
        <f>IF($C213="N","",N213+G213)</f>
        <v/>
      </c>
      <c r="V213" s="169" t="str">
        <f t="shared" si="200"/>
        <v/>
      </c>
      <c r="W213" s="210" t="str">
        <f>IF($C213="N","",P213+I213)</f>
        <v/>
      </c>
      <c r="X213" s="169" t="str">
        <f t="shared" si="201"/>
        <v/>
      </c>
      <c r="Y213" s="132" t="str">
        <f>IF($C213="N","",R213+K213)</f>
        <v/>
      </c>
      <c r="Z213" s="91"/>
    </row>
    <row r="214" spans="2:26" ht="13.5" thickBot="1">
      <c r="B214" s="97">
        <f>D207</f>
        <v>0</v>
      </c>
      <c r="D214" s="212" t="s">
        <v>24</v>
      </c>
      <c r="E214" s="172">
        <f ca="1">SUM(E209:E213)</f>
        <v>0</v>
      </c>
      <c r="F214" s="173" t="str">
        <f t="shared" ca="1" si="193"/>
        <v>-</v>
      </c>
      <c r="G214" s="174">
        <f ca="1">SUM(G209:G213)</f>
        <v>0</v>
      </c>
      <c r="H214" s="173" t="str">
        <f t="shared" ca="1" si="194"/>
        <v>-</v>
      </c>
      <c r="I214" s="174">
        <f ca="1">SUM(I209:I213)</f>
        <v>0</v>
      </c>
      <c r="J214" s="173" t="str">
        <f t="shared" ca="1" si="195"/>
        <v>-</v>
      </c>
      <c r="K214" s="176">
        <f>SUM(K209:K213)</f>
        <v>0</v>
      </c>
      <c r="L214" s="213">
        <f ca="1">SUM(L209:L213)</f>
        <v>0</v>
      </c>
      <c r="M214" s="173" t="str">
        <f t="shared" ca="1" si="196"/>
        <v>-</v>
      </c>
      <c r="N214" s="174">
        <f ca="1">SUM(N209:N213)</f>
        <v>0</v>
      </c>
      <c r="O214" s="173" t="str">
        <f t="shared" ca="1" si="197"/>
        <v>-</v>
      </c>
      <c r="P214" s="174">
        <f ca="1">SUM(P209:P213)</f>
        <v>0</v>
      </c>
      <c r="Q214" s="173" t="str">
        <f t="shared" ca="1" si="198"/>
        <v>-</v>
      </c>
      <c r="R214" s="214">
        <f>SUM(R209:R213)</f>
        <v>0</v>
      </c>
      <c r="S214" s="172">
        <f>SUM(S209:S213)</f>
        <v>0</v>
      </c>
      <c r="T214" s="173" t="str">
        <f t="shared" si="199"/>
        <v>-</v>
      </c>
      <c r="U214" s="174">
        <f>SUM(U209:U213)</f>
        <v>0</v>
      </c>
      <c r="V214" s="173" t="str">
        <f t="shared" si="200"/>
        <v>-</v>
      </c>
      <c r="W214" s="174">
        <f>SUM(W209:W213)</f>
        <v>0</v>
      </c>
      <c r="X214" s="173" t="str">
        <f t="shared" si="201"/>
        <v>-</v>
      </c>
      <c r="Y214" s="176">
        <f>SUM(Y209:Y213)</f>
        <v>0</v>
      </c>
    </row>
    <row r="215" spans="2:26" ht="13.5" thickBot="1">
      <c r="B215" s="97"/>
    </row>
    <row r="216" spans="2:26">
      <c r="D216" s="85">
        <f>K2</f>
        <v>0</v>
      </c>
      <c r="E216" s="142" t="s">
        <v>34</v>
      </c>
      <c r="F216" s="143"/>
      <c r="G216" s="144"/>
      <c r="H216" s="143"/>
      <c r="I216" s="145"/>
      <c r="J216" s="144"/>
      <c r="K216" s="146"/>
      <c r="L216" s="199" t="s">
        <v>35</v>
      </c>
      <c r="M216" s="143"/>
      <c r="N216" s="144"/>
      <c r="O216" s="143"/>
      <c r="P216" s="145"/>
      <c r="Q216" s="143"/>
      <c r="R216" s="144"/>
      <c r="S216" s="142" t="s">
        <v>36</v>
      </c>
      <c r="T216" s="143"/>
      <c r="U216" s="144"/>
      <c r="V216" s="143"/>
      <c r="W216" s="147"/>
      <c r="X216" s="148"/>
      <c r="Y216" s="149"/>
    </row>
    <row r="217" spans="2:26" ht="13.5" thickBot="1">
      <c r="D217" s="200" t="s">
        <v>28</v>
      </c>
      <c r="E217" s="150" t="s">
        <v>31</v>
      </c>
      <c r="F217" s="151"/>
      <c r="G217" s="201" t="s">
        <v>29</v>
      </c>
      <c r="H217" s="151"/>
      <c r="I217" s="201" t="s">
        <v>30</v>
      </c>
      <c r="J217" s="201"/>
      <c r="K217" s="202" t="s">
        <v>37</v>
      </c>
      <c r="L217" s="203" t="s">
        <v>31</v>
      </c>
      <c r="M217" s="151"/>
      <c r="N217" s="201" t="s">
        <v>29</v>
      </c>
      <c r="O217" s="151"/>
      <c r="P217" s="201" t="s">
        <v>30</v>
      </c>
      <c r="Q217" s="151"/>
      <c r="R217" s="202" t="s">
        <v>38</v>
      </c>
      <c r="S217" s="150" t="s">
        <v>31</v>
      </c>
      <c r="T217" s="151"/>
      <c r="U217" s="201" t="s">
        <v>29</v>
      </c>
      <c r="V217" s="204"/>
      <c r="W217" s="201" t="s">
        <v>30</v>
      </c>
      <c r="X217" s="151"/>
      <c r="Y217" s="202" t="s">
        <v>39</v>
      </c>
      <c r="Z217" s="91"/>
    </row>
    <row r="218" spans="2:26">
      <c r="B218" s="97"/>
      <c r="C218" s="23" t="str">
        <f>IF(D216=0,"N",D216)</f>
        <v>N</v>
      </c>
      <c r="D218" s="205">
        <v>-2</v>
      </c>
      <c r="E218" s="159" t="str">
        <f t="array" aca="1" ref="E218" ca="1">IF($C218="N","",SUM(IF((INDIRECT($C218&amp;"!$J$23:$J$200")=$D$5)*(INDIRECT($C218&amp;"!$I$23:$I$200")=$E$5)*(INDIRECT($C218&amp;"!$Q$23:$Q$200")&lt;=-2.25)*((INDIRECT($C218&amp;"!$K$23:$K$200")-INDIRECT($C218&amp;"!$L$23:$L$200"))&gt;2),1,0)))</f>
        <v/>
      </c>
      <c r="F218" s="162" t="str">
        <f t="shared" ref="F218:F223" ca="1" si="202">IF(E218="","",IF(E218=0,"-",E218/$K218))</f>
        <v/>
      </c>
      <c r="G218" s="164" t="str">
        <f t="array" aca="1" ref="G218" ca="1">IF($C218="N","",SUM(IF((INDIRECT($C218&amp;"!$J$23:$J$200")=$D$5)*(INDIRECT($C218&amp;"!$I$23:$I$200")=$E$5)*(INDIRECT($C218&amp;"!$Q$23:$Q$200")&lt;=-2.25)*((INDIRECT($C218&amp;"!$K$23:$K$200")-INDIRECT($C218&amp;"!$L$23:$L$200"))=2),1,0)))</f>
        <v/>
      </c>
      <c r="H218" s="162" t="str">
        <f t="shared" ref="H218:H223" ca="1" si="203">IF(G218="","",IF(G218=0,"-",G218/$K218))</f>
        <v/>
      </c>
      <c r="I218" s="164" t="str">
        <f t="array" aca="1" ref="I218" ca="1">IF($C218="N","",SUM(IF((INDIRECT($C218&amp;"!$J$23:$J$200")=$D$5)*(INDIRECT($C218&amp;"!$I$23:$I$200")=$E$5)*(INDIRECT($C218&amp;"!$Q$23:$Q$200")&lt;=-2.25)*((INDIRECT($C218&amp;"!$L$23:$L$200")-INDIRECT($C218&amp;"!$K$23:$K$200"))&gt;-2),1,0)))</f>
        <v/>
      </c>
      <c r="J218" s="162" t="str">
        <f t="shared" ref="J218:J223" ca="1" si="204">IF(I218="","",IF(I218=0,"-",I218/$K218))</f>
        <v/>
      </c>
      <c r="K218" s="166" t="str">
        <f>IF($C218="N","",E218+G218+I218)</f>
        <v/>
      </c>
      <c r="L218" s="159" t="str">
        <f t="array" aca="1" ref="L218" ca="1">IF($C218="N","",SUM(IF((INDIRECT($C218&amp;"!$J$23:$J$200")=$D$5)*(INDIRECT($C218&amp;"!$I$23:$I$200")=$L$5)*(INDIRECT($C218&amp;"!$Q$23:$Q$200")&lt;=-2.25)*((INDIRECT($C218&amp;"!$K$23:$K$200")-INDIRECT($C218&amp;"!$L$23:$L$200"))&gt;2),1,0)))</f>
        <v/>
      </c>
      <c r="M218" s="162" t="str">
        <f t="shared" ref="M218:M223" ca="1" si="205">IF(L218="","",IF(L218=0,"-",L218/$R218))</f>
        <v/>
      </c>
      <c r="N218" s="164" t="str">
        <f t="array" aca="1" ref="N218" ca="1">IF($C218="N","",SUM(IF((INDIRECT($C218&amp;"!$J$23:$J$200")=$D$5)*(INDIRECT($C218&amp;"!$I$23:$I$200")=$L$5)*(INDIRECT($C218&amp;"!$Q$23:$Q$200")&lt;=-2.25)*((INDIRECT($C218&amp;"!$K$23:$K$200")-INDIRECT($C218&amp;"!$L$23:$L$200"))=2),1,0)))</f>
        <v/>
      </c>
      <c r="O218" s="162" t="str">
        <f t="shared" ref="O218:O223" ca="1" si="206">IF(N218="","",IF(N218=0,"-",N218/$R218))</f>
        <v/>
      </c>
      <c r="P218" s="164" t="str">
        <f t="array" aca="1" ref="P218" ca="1">IF($C218="N","",SUM(IF((INDIRECT($C218&amp;"!$J$23:$J$200")=$D$5)*(INDIRECT($C218&amp;"!$I$23:$I$200")=$L$5)*(INDIRECT($C218&amp;"!$Q$23:$Q$200")&lt;=-2.25)*((INDIRECT($C218&amp;"!$L$23:$L$200")-INDIRECT($C218&amp;"!$K$23:$K$200"))&gt;-2),1,0)))</f>
        <v/>
      </c>
      <c r="Q218" s="162" t="str">
        <f t="shared" ref="Q218:Q223" ca="1" si="207">IF(P218="","",IF(P218=0,"-",P218/$R218))</f>
        <v/>
      </c>
      <c r="R218" s="166" t="str">
        <f>IF($C218="N","",L218+N218+P218)</f>
        <v/>
      </c>
      <c r="S218" s="159" t="str">
        <f>IF($C218="N","",L218+E218)</f>
        <v/>
      </c>
      <c r="T218" s="162" t="str">
        <f t="shared" ref="T218:T223" si="208">IF(S218="","",IF(S218=0,"-",S218/$Y218))</f>
        <v/>
      </c>
      <c r="U218" s="164" t="str">
        <f>IF($C218="N","",N218+G218)</f>
        <v/>
      </c>
      <c r="V218" s="162" t="str">
        <f t="shared" ref="V218:V223" si="209">IF(U218="","",IF(U218=0,"-",U218/$Y218))</f>
        <v/>
      </c>
      <c r="W218" s="164" t="str">
        <f>IF($C218="N","",P218+I218)</f>
        <v/>
      </c>
      <c r="X218" s="162" t="str">
        <f t="shared" ref="X218:X223" si="210">IF(W218="","",IF(W218=0,"-",W218/$Y218))</f>
        <v/>
      </c>
      <c r="Y218" s="166" t="str">
        <f>IF($C218="N","",R218+K218)</f>
        <v/>
      </c>
      <c r="Z218" s="91"/>
    </row>
    <row r="219" spans="2:26">
      <c r="B219" s="97"/>
      <c r="C219" s="23" t="str">
        <f>C218</f>
        <v>N</v>
      </c>
      <c r="D219" s="206">
        <v>-1</v>
      </c>
      <c r="E219" s="207" t="str">
        <f t="array" aca="1" ref="E219" ca="1">IF($C219="N","",SUM(IF((INDIRECT($C219&amp;"!$J$23:$J$200")=$D$5)*(INDIRECT($C219&amp;"!$I$23:$I$200")=$E$5)*(INDIRECT($C219&amp;"!$Q$23:$Q$200")&lt;=-0.5)*(INDIRECT($C219&amp;"!$Q$23:$Q$200")&gt;=-2)*((INDIRECT($C219&amp;"!$K$23:$K$200")-INDIRECT($C219&amp;"!$L$23:$L$200"))&gt;1),1,0)))</f>
        <v/>
      </c>
      <c r="F219" s="165" t="str">
        <f t="shared" ca="1" si="202"/>
        <v/>
      </c>
      <c r="G219" s="208" t="str">
        <f t="array" aca="1" ref="G219" ca="1">IF($C219="N","",SUM(IF((INDIRECT($C219&amp;"!$J$23:$J$200")=$D$5)*(INDIRECT($C219&amp;"!$I$23:$I$200")=$E$5)*(INDIRECT($C219&amp;"!$Q$23:$Q$200")&lt;=-0.5)*(INDIRECT($C219&amp;"!$Q$23:$Q$200")&gt;=-2)*((INDIRECT($C219&amp;"!$K$23:$K$200")-INDIRECT($C219&amp;"!$L$23:$L$200"))=1),1,0)))</f>
        <v/>
      </c>
      <c r="H219" s="165" t="str">
        <f t="shared" ca="1" si="203"/>
        <v/>
      </c>
      <c r="I219" s="208" t="str">
        <f t="array" aca="1" ref="I219" ca="1">IF($C219="N","",SUM(IF((INDIRECT($C219&amp;"!$J$23:$J$200")=$D$5)*(INDIRECT($C219&amp;"!$I$23:$I$200")=$E$5)*(INDIRECT($C219&amp;"!$Q$23:$Q$200")&lt;=-0.5)*(INDIRECT($C219&amp;"!$Q$23:$Q$200")&gt;=-2)*((INDIRECT($C219&amp;"!$L$23:$L$200")-INDIRECT($C219&amp;"!$K$23:$K$200"))&gt;-1),1,0)))</f>
        <v/>
      </c>
      <c r="J219" s="165" t="str">
        <f t="shared" ca="1" si="204"/>
        <v/>
      </c>
      <c r="K219" s="128" t="str">
        <f>IF($C219="N","",E219+G219+I219)</f>
        <v/>
      </c>
      <c r="L219" s="207" t="str">
        <f t="array" aca="1" ref="L219" ca="1">IF($C219="N","",SUM(IF((INDIRECT($C219&amp;"!$J$23:$J$200")=$D$5)*(INDIRECT($C219&amp;"!$I$23:$I$200")=$L$5)*(INDIRECT($C219&amp;"!$Q$23:$Q$200")&lt;=-0.5)*(INDIRECT($C219&amp;"!$Q$23:$Q$200")&gt;=-2)*((INDIRECT($C219&amp;"!$K$23:$K$200")-INDIRECT($C219&amp;"!$L$23:$L$200"))&gt;1),1,0)))</f>
        <v/>
      </c>
      <c r="M219" s="165" t="str">
        <f t="shared" ca="1" si="205"/>
        <v/>
      </c>
      <c r="N219" s="208" t="str">
        <f t="array" aca="1" ref="N219" ca="1">IF($C219="N","",SUM(IF((INDIRECT($C219&amp;"!$J$23:$J$200")=$D$5)*(INDIRECT($C219&amp;"!$I$23:$I$200")=$L$5)*(INDIRECT($C219&amp;"!$Q$23:$Q$200")&lt;=-0.5)*(INDIRECT($C219&amp;"!$Q$23:$Q$200")&gt;=-2)*((INDIRECT($C219&amp;"!$K$23:$K$200")-INDIRECT($C219&amp;"!$L$23:$L$200"))=1),1,0)))</f>
        <v/>
      </c>
      <c r="O219" s="165" t="str">
        <f t="shared" ca="1" si="206"/>
        <v/>
      </c>
      <c r="P219" s="208" t="str">
        <f t="array" aca="1" ref="P219" ca="1">IF($C219="N","",SUM(IF((INDIRECT($C219&amp;"!$J$23:$J$200")=$D$5)*(INDIRECT($C219&amp;"!$I$23:$I$200")=$L$5)*(INDIRECT($C219&amp;"!$Q$23:$Q$200")&lt;=-0.5)*(INDIRECT($C219&amp;"!$Q$23:$Q$200")&gt;=-2)*((INDIRECT($C219&amp;"!$L$23:$L$200")-INDIRECT($C219&amp;"!$K$23:$K$200"))&gt;-1),1,0)))</f>
        <v/>
      </c>
      <c r="Q219" s="165" t="str">
        <f t="shared" ca="1" si="207"/>
        <v/>
      </c>
      <c r="R219" s="128" t="str">
        <f>IF($C219="N","",L219+N219+P219)</f>
        <v/>
      </c>
      <c r="S219" s="207" t="str">
        <f>IF($C219="N","",L219+E219)</f>
        <v/>
      </c>
      <c r="T219" s="165" t="str">
        <f t="shared" si="208"/>
        <v/>
      </c>
      <c r="U219" s="208" t="str">
        <f>IF($C219="N","",N219+G219)</f>
        <v/>
      </c>
      <c r="V219" s="165" t="str">
        <f t="shared" si="209"/>
        <v/>
      </c>
      <c r="W219" s="208" t="str">
        <f>IF($C219="N","",P219+I219)</f>
        <v/>
      </c>
      <c r="X219" s="165" t="str">
        <f t="shared" si="210"/>
        <v/>
      </c>
      <c r="Y219" s="166" t="str">
        <f>IF($C219="N","",R219+K219)</f>
        <v/>
      </c>
      <c r="Z219" s="91"/>
    </row>
    <row r="220" spans="2:26">
      <c r="B220" s="97"/>
      <c r="C220" s="23" t="str">
        <f>C219</f>
        <v>N</v>
      </c>
      <c r="D220" s="206">
        <v>0</v>
      </c>
      <c r="E220" s="207" t="str">
        <f t="array" aca="1" ref="E220" ca="1">IF($C220="N","",SUM(IF((INDIRECT($C220&amp;"!$J$23:$J$200")=$D$5)*(INDIRECT($C220&amp;"!$I$23:$I$200")=$E$5)*(INDIRECT($C220&amp;"!$Q$23:$Q$200")&gt;=-0.25)*(INDIRECT($C220&amp;"!$Q$23:$Q$200")&lt;=0.25)*(INDIRECT($C220&amp;"!$Q$23:$Q$200")&lt;&gt;"")*((INDIRECT($C220&amp;"!$K$23:$K$200")-INDIRECT($C220&amp;"!$L$23:$L$200"))&gt;0),1,0)))</f>
        <v/>
      </c>
      <c r="F220" s="165" t="str">
        <f t="shared" ca="1" si="202"/>
        <v/>
      </c>
      <c r="G220" s="208" t="str">
        <f t="array" aca="1" ref="G220" ca="1">IF($C220="N","",SUM(IF((INDIRECT($C220&amp;"!$J$23:$J$200")=$D$5)*(INDIRECT($C220&amp;"!$I$23:$I$200")=$E$5)*(INDIRECT($C220&amp;"!$Q$23:$Q$200")&gt;=-0.25)*(INDIRECT($C220&amp;"!$Q$23:$Q$200")&lt;=0.25)*(INDIRECT($C220&amp;"!$Q$23:$Q$200")&lt;&gt;"")*((INDIRECT($C220&amp;"!$K$23:$K$200")-INDIRECT($C220&amp;"!$L$23:$L$200"))=0),1,0)))</f>
        <v/>
      </c>
      <c r="H220" s="165" t="str">
        <f t="shared" ca="1" si="203"/>
        <v/>
      </c>
      <c r="I220" s="208" t="str">
        <f t="array" aca="1" ref="I220" ca="1">IF($C220="N","",SUM(IF((INDIRECT($C220&amp;"!$J$23:$J$200")=$D$5)*(INDIRECT($C220&amp;"!$I$23:$I$200")=$E$5)*(INDIRECT($C220&amp;"!$Q$23:$Q$200")&gt;=-0.25)*(INDIRECT($C220&amp;"!$Q$23:$Q$200")&lt;=0.25)*(INDIRECT($C220&amp;"!$Q$23:$Q$200")&lt;&gt;"")*((INDIRECT($C220&amp;"!$K$23:$K$200")-INDIRECT($C220&amp;"!$L$23:$L$200"))&lt;0),1,0)))</f>
        <v/>
      </c>
      <c r="J220" s="165" t="str">
        <f t="shared" ca="1" si="204"/>
        <v/>
      </c>
      <c r="K220" s="128" t="str">
        <f>IF($C220="N","",E220+G220+I220)</f>
        <v/>
      </c>
      <c r="L220" s="207" t="str">
        <f t="array" aca="1" ref="L220" ca="1">IF($C220="N","",SUM(IF((INDIRECT($C220&amp;"!$J$23:$J$200")=$D$5)*(INDIRECT($C220&amp;"!$I$23:$I$200")=$L$5)*(INDIRECT($C220&amp;"!$Q$23:$Q$200")&gt;=-0.25)*(INDIRECT($C220&amp;"!$Q$23:$Q$200")&lt;=0.25)*(INDIRECT($C220&amp;"!$Q$23:$Q$200")&lt;&gt;"")*((INDIRECT($C220&amp;"!$K$23:$K$200")-INDIRECT($C220&amp;"!$L$23:$L$200"))&gt;0),1,0)))</f>
        <v/>
      </c>
      <c r="M220" s="165" t="str">
        <f t="shared" ca="1" si="205"/>
        <v/>
      </c>
      <c r="N220" s="208" t="str">
        <f t="array" aca="1" ref="N220" ca="1">IF($C220="N","",SUM(IF((INDIRECT($C220&amp;"!$J$23:$J$200")=$D$5)*(INDIRECT($C220&amp;"!$I$23:$I$200")=$L$5)*(INDIRECT($C220&amp;"!$Q$23:$Q$200")&gt;=-0.25)*(INDIRECT($C220&amp;"!$Q$23:$Q$200")&lt;=0.25)*(INDIRECT($C220&amp;"!$Q$23:$Q$200")&lt;&gt;"")*((INDIRECT($C220&amp;"!$K$23:$K$200")-INDIRECT($C220&amp;"!$L$23:$L$200"))=0),1,0)))</f>
        <v/>
      </c>
      <c r="O220" s="165" t="str">
        <f t="shared" ca="1" si="206"/>
        <v/>
      </c>
      <c r="P220" s="208" t="str">
        <f t="array" aca="1" ref="P220" ca="1">IF($C220="N","",SUM(IF((INDIRECT($C220&amp;"!$J$23:$J$200")=$D$5)*(INDIRECT($C220&amp;"!$I$23:$I$200")=$L$5)*(INDIRECT($C220&amp;"!$Q$23:$Q$200")&gt;=-0.25)*(INDIRECT($C220&amp;"!$Q$23:$Q$200")&lt;=0.25)*(INDIRECT($C220&amp;"!$Q$23:$Q$200")&lt;&gt;"")*((INDIRECT($C220&amp;"!$K$23:$K$200")-INDIRECT($C220&amp;"!$L$23:$L$200"))&lt;0),1,0)))</f>
        <v/>
      </c>
      <c r="Q220" s="165" t="str">
        <f t="shared" ca="1" si="207"/>
        <v/>
      </c>
      <c r="R220" s="128" t="str">
        <f>IF($C220="N","",L220+N220+P220)</f>
        <v/>
      </c>
      <c r="S220" s="207" t="str">
        <f>IF($C220="N","",L220+E220)</f>
        <v/>
      </c>
      <c r="T220" s="165" t="str">
        <f t="shared" si="208"/>
        <v/>
      </c>
      <c r="U220" s="208" t="str">
        <f>IF($C220="N","",N220+G220)</f>
        <v/>
      </c>
      <c r="V220" s="165" t="str">
        <f t="shared" si="209"/>
        <v/>
      </c>
      <c r="W220" s="208" t="str">
        <f>IF($C220="N","",P220+I220)</f>
        <v/>
      </c>
      <c r="X220" s="165" t="str">
        <f t="shared" si="210"/>
        <v/>
      </c>
      <c r="Y220" s="166" t="str">
        <f>IF($C220="N","",R220+K220)</f>
        <v/>
      </c>
      <c r="Z220" s="91"/>
    </row>
    <row r="221" spans="2:26">
      <c r="B221" s="97"/>
      <c r="C221" s="23" t="str">
        <f>C220</f>
        <v>N</v>
      </c>
      <c r="D221" s="206">
        <v>1</v>
      </c>
      <c r="E221" s="207" t="str">
        <f t="array" aca="1" ref="E221" ca="1">IF($C221="N","",SUM(IF((INDIRECT($C221&amp;"!$J$23:$J$200")=$D$5)*(INDIRECT($C221&amp;"!$I$23:$I$200")=$E$5)*(INDIRECT($C221&amp;"!$Q$23:$Q$200")&gt;=0.5)*(INDIRECT($C221&amp;"!$Q$23:$Q$200")&lt;=2)*((INDIRECT($C221&amp;"!$K$23:$K$200")-INDIRECT($C221&amp;"!$L$23:$L$200"))&gt;-1),1,0)))</f>
        <v/>
      </c>
      <c r="F221" s="165" t="str">
        <f t="shared" ca="1" si="202"/>
        <v/>
      </c>
      <c r="G221" s="208" t="str">
        <f t="array" aca="1" ref="G221" ca="1">IF($C221="N","",SUM(IF((INDIRECT($C221&amp;"!$J$23:$J$200")=$D$5)*(INDIRECT($C221&amp;"!$I$23:$I$200")=$E$5)*(INDIRECT($C221&amp;"!$Q$23:$Q$200")&gt;=0.5)*(INDIRECT($C221&amp;"!$Q$23:$Q$200")&lt;=2)*((INDIRECT($C221&amp;"!$K$23:$K$200")-INDIRECT($C221&amp;"!$L$23:$L$200"))=-1),1,0)))</f>
        <v/>
      </c>
      <c r="H221" s="165" t="str">
        <f t="shared" ca="1" si="203"/>
        <v/>
      </c>
      <c r="I221" s="208" t="str">
        <f t="array" aca="1" ref="I221" ca="1">IF($C221="N","",SUM(IF((INDIRECT($C221&amp;"!$J$23:$J$200")=$D$5)*(INDIRECT($C221&amp;"!$I$23:$I$200")=$E$5)*(INDIRECT($C221&amp;"!$Q$23:$Q$200")&gt;=0.5)*(INDIRECT($C221&amp;"!$Q$23:$Q$200")&lt;=2)*((INDIRECT($C221&amp;"!$K$23:$K$200")-INDIRECT($C221&amp;"!$L$23:$L$200"))&lt;-1),1,0)))</f>
        <v/>
      </c>
      <c r="J221" s="165" t="str">
        <f t="shared" ca="1" si="204"/>
        <v/>
      </c>
      <c r="K221" s="128" t="str">
        <f>IF($C221="N","",E221+G221+I221)</f>
        <v/>
      </c>
      <c r="L221" s="207" t="str">
        <f t="array" aca="1" ref="L221" ca="1">IF($C221="N","",SUM(IF((INDIRECT($C221&amp;"!$J$23:$J$200")=$D$5)*(INDIRECT($C221&amp;"!$I$23:$I$200")=$L$5)*(INDIRECT($C221&amp;"!$Q$23:$Q$200")&gt;=0.5)*(INDIRECT($C221&amp;"!$Q$23:$Q$200")&lt;=2)*((INDIRECT($C221&amp;"!$K$23:$K$200")-INDIRECT($C221&amp;"!$L$23:$L$200"))&gt;-1),1,0)))</f>
        <v/>
      </c>
      <c r="M221" s="165" t="str">
        <f t="shared" ca="1" si="205"/>
        <v/>
      </c>
      <c r="N221" s="208" t="str">
        <f t="array" aca="1" ref="N221" ca="1">IF($C221="N","",SUM(IF((INDIRECT($C221&amp;"!$J$23:$J$200")=$D$5)*(INDIRECT($C221&amp;"!$I$23:$I$200")=$L$5)*(INDIRECT($C221&amp;"!$Q$23:$Q$200")&gt;=0.5)*(INDIRECT($C221&amp;"!$Q$23:$Q$200")&lt;=2)*((INDIRECT($C221&amp;"!$K$23:$K$200")-INDIRECT($C221&amp;"!$L$23:$L$200"))=-1),1,0)))</f>
        <v/>
      </c>
      <c r="O221" s="165" t="str">
        <f t="shared" ca="1" si="206"/>
        <v/>
      </c>
      <c r="P221" s="208" t="str">
        <f t="array" aca="1" ref="P221" ca="1">IF($C221="N","",SUM(IF((INDIRECT($C221&amp;"!$J$23:$J$200")=$D$5)*(INDIRECT($C221&amp;"!$I$23:$I$200")=$L$5)*(INDIRECT($C221&amp;"!$Q$23:$Q$200")&gt;=0.5)*(INDIRECT($C221&amp;"!$Q$23:$Q$200")&lt;=2)*((INDIRECT($C221&amp;"!$K$23:$K$200")-INDIRECT($C221&amp;"!$L$23:$L$200"))&lt;-1),1,0)))</f>
        <v/>
      </c>
      <c r="Q221" s="165" t="str">
        <f t="shared" ca="1" si="207"/>
        <v/>
      </c>
      <c r="R221" s="128" t="str">
        <f>IF($C221="N","",L221+N221+P221)</f>
        <v/>
      </c>
      <c r="S221" s="207" t="str">
        <f>IF($C221="N","",L221+E221)</f>
        <v/>
      </c>
      <c r="T221" s="165" t="str">
        <f t="shared" si="208"/>
        <v/>
      </c>
      <c r="U221" s="208" t="str">
        <f>IF($C221="N","",N221+G221)</f>
        <v/>
      </c>
      <c r="V221" s="165" t="str">
        <f t="shared" si="209"/>
        <v/>
      </c>
      <c r="W221" s="208" t="str">
        <f>IF($C221="N","",P221+I221)</f>
        <v/>
      </c>
      <c r="X221" s="165" t="str">
        <f t="shared" si="210"/>
        <v/>
      </c>
      <c r="Y221" s="166" t="str">
        <f>IF($C221="N","",R221+K221)</f>
        <v/>
      </c>
      <c r="Z221" s="91"/>
    </row>
    <row r="222" spans="2:26" ht="13.5" thickBot="1">
      <c r="B222" s="97"/>
      <c r="C222" s="23" t="str">
        <f>C221</f>
        <v>N</v>
      </c>
      <c r="D222" s="206">
        <v>2</v>
      </c>
      <c r="E222" s="209" t="str">
        <f t="array" aca="1" ref="E222" ca="1">IF($C222="N","",SUM(IF((INDIRECT($C222&amp;"!$J$23:$J$200")=$D$5)*(INDIRECT($C222&amp;"!$I$23:$I$200")=$E$5)*(INDIRECT($C222&amp;"!$Q$23:$Q$200")&gt;=2.25)*((INDIRECT($C222&amp;"!$K$23:$K$200")-INDIRECT($C222&amp;"!$L$23:$L$200"))&gt;-2),1,0)))</f>
        <v/>
      </c>
      <c r="F222" s="169" t="str">
        <f t="shared" ca="1" si="202"/>
        <v/>
      </c>
      <c r="G222" s="210" t="str">
        <f t="array" aca="1" ref="G222" ca="1">IF($C222="N","",SUM(IF((INDIRECT($C222&amp;"!$J$23:$J$200")=$D$5)*(INDIRECT($C222&amp;"!$I$23:$I$200")=$E$5)*(INDIRECT($C222&amp;"!$Q$23:$Q$200")&gt;=2.25)*((INDIRECT($C222&amp;"!$K$23:$K$200")-INDIRECT($C222&amp;"!$L$23:$L$200"))=-2),1,0)))</f>
        <v/>
      </c>
      <c r="H222" s="169" t="str">
        <f t="shared" ca="1" si="203"/>
        <v/>
      </c>
      <c r="I222" s="210" t="str">
        <f t="array" aca="1" ref="I222" ca="1">IF($C222="N","",SUM(IF((INDIRECT($C222&amp;"!$J$23:$J$200")=$D$5)*(INDIRECT($C222&amp;"!$I$23:$I$200")=$E$5)*(INDIRECT($C222&amp;"!$Q$23:$Q$200")&gt;=2.25)*((INDIRECT($C222&amp;"!$K$23:$K$200")-INDIRECT($C222&amp;"!$L$23:$L$200"))&lt;-2),1,0)))</f>
        <v/>
      </c>
      <c r="J222" s="169" t="str">
        <f t="shared" ca="1" si="204"/>
        <v/>
      </c>
      <c r="K222" s="211" t="str">
        <f>IF($C222="N","",E222+G222+I222)</f>
        <v/>
      </c>
      <c r="L222" s="209" t="str">
        <f t="array" aca="1" ref="L222" ca="1">IF($C222="N","",SUM(IF((INDIRECT($C222&amp;"!$J$23:$J$200")=$D$5)*(INDIRECT($C222&amp;"!$I$23:$I$200")=$L$5)*(INDIRECT($C222&amp;"!$Q$23:$Q$200")&gt;=2.25)*((INDIRECT($C222&amp;"!$K$23:$K$200")-INDIRECT($C222&amp;"!$L$23:$L$200"))&gt;-2),1,0)))</f>
        <v/>
      </c>
      <c r="M222" s="169" t="str">
        <f t="shared" ca="1" si="205"/>
        <v/>
      </c>
      <c r="N222" s="210" t="str">
        <f t="array" aca="1" ref="N222" ca="1">IF($C222="N","",SUM(IF((INDIRECT($C222&amp;"!$J$23:$J$200")=$D$5)*(INDIRECT($C222&amp;"!$I$23:$I$200")=$L$5)*(INDIRECT($C222&amp;"!$Q$23:$Q$200")&gt;=2.25)*((INDIRECT($C222&amp;"!$K$23:$K$200")-INDIRECT($C222&amp;"!$L$23:$L$200"))=-2),1,0)))</f>
        <v/>
      </c>
      <c r="O222" s="169" t="str">
        <f t="shared" ca="1" si="206"/>
        <v/>
      </c>
      <c r="P222" s="210" t="str">
        <f t="array" aca="1" ref="P222" ca="1">IF($C222="N","",SUM(IF((INDIRECT($C222&amp;"!$J$23:$J$200")=$D$5)*(INDIRECT($C222&amp;"!$I$23:$I$200")=$L$5)*(INDIRECT($C222&amp;"!$Q$23:$Q$200")&gt;=2.25)*((INDIRECT($C222&amp;"!$K$23:$K$200")-INDIRECT($C222&amp;"!$L$23:$L$200"))&lt;-2),1,0)))</f>
        <v/>
      </c>
      <c r="Q222" s="169" t="str">
        <f t="shared" ca="1" si="207"/>
        <v/>
      </c>
      <c r="R222" s="211" t="str">
        <f>IF($C222="N","",L222+N222+P222)</f>
        <v/>
      </c>
      <c r="S222" s="209" t="str">
        <f>IF($C222="N","",L222+E222)</f>
        <v/>
      </c>
      <c r="T222" s="169" t="str">
        <f t="shared" si="208"/>
        <v/>
      </c>
      <c r="U222" s="210" t="str">
        <f>IF($C222="N","",N222+G222)</f>
        <v/>
      </c>
      <c r="V222" s="169" t="str">
        <f t="shared" si="209"/>
        <v/>
      </c>
      <c r="W222" s="210" t="str">
        <f>IF($C222="N","",P222+I222)</f>
        <v/>
      </c>
      <c r="X222" s="169" t="str">
        <f t="shared" si="210"/>
        <v/>
      </c>
      <c r="Y222" s="132" t="str">
        <f>IF($C222="N","",R222+K222)</f>
        <v/>
      </c>
      <c r="Z222" s="91"/>
    </row>
    <row r="223" spans="2:26" ht="13.5" thickBot="1">
      <c r="B223" s="97">
        <f>D216</f>
        <v>0</v>
      </c>
      <c r="D223" s="212" t="s">
        <v>24</v>
      </c>
      <c r="E223" s="172">
        <f ca="1">SUM(E218:E222)</f>
        <v>0</v>
      </c>
      <c r="F223" s="173" t="str">
        <f t="shared" ca="1" si="202"/>
        <v>-</v>
      </c>
      <c r="G223" s="174">
        <f ca="1">SUM(G218:G222)</f>
        <v>0</v>
      </c>
      <c r="H223" s="173" t="str">
        <f t="shared" ca="1" si="203"/>
        <v>-</v>
      </c>
      <c r="I223" s="174">
        <f ca="1">SUM(I218:I222)</f>
        <v>0</v>
      </c>
      <c r="J223" s="173" t="str">
        <f t="shared" ca="1" si="204"/>
        <v>-</v>
      </c>
      <c r="K223" s="176">
        <f>SUM(K218:K222)</f>
        <v>0</v>
      </c>
      <c r="L223" s="213">
        <f ca="1">SUM(L218:L222)</f>
        <v>0</v>
      </c>
      <c r="M223" s="173" t="str">
        <f t="shared" ca="1" si="205"/>
        <v>-</v>
      </c>
      <c r="N223" s="174">
        <f ca="1">SUM(N218:N222)</f>
        <v>0</v>
      </c>
      <c r="O223" s="173" t="str">
        <f t="shared" ca="1" si="206"/>
        <v>-</v>
      </c>
      <c r="P223" s="174">
        <f ca="1">SUM(P218:P222)</f>
        <v>0</v>
      </c>
      <c r="Q223" s="173" t="str">
        <f t="shared" ca="1" si="207"/>
        <v>-</v>
      </c>
      <c r="R223" s="214">
        <f>SUM(R218:R222)</f>
        <v>0</v>
      </c>
      <c r="S223" s="172">
        <f>SUM(S218:S222)</f>
        <v>0</v>
      </c>
      <c r="T223" s="173" t="str">
        <f t="shared" si="208"/>
        <v>-</v>
      </c>
      <c r="U223" s="174">
        <f>SUM(U218:U222)</f>
        <v>0</v>
      </c>
      <c r="V223" s="173" t="str">
        <f t="shared" si="209"/>
        <v>-</v>
      </c>
      <c r="W223" s="174">
        <f>SUM(W218:W222)</f>
        <v>0</v>
      </c>
      <c r="X223" s="173" t="str">
        <f t="shared" si="210"/>
        <v>-</v>
      </c>
      <c r="Y223" s="176">
        <f>SUM(Y218:Y222)</f>
        <v>0</v>
      </c>
    </row>
    <row r="224" spans="2:26" ht="13.5" thickBot="1">
      <c r="B224" s="97"/>
    </row>
    <row r="225" spans="2:26">
      <c r="D225" s="85">
        <f>L2</f>
        <v>0</v>
      </c>
      <c r="E225" s="142" t="s">
        <v>34</v>
      </c>
      <c r="F225" s="143"/>
      <c r="G225" s="144"/>
      <c r="H225" s="143"/>
      <c r="I225" s="145"/>
      <c r="J225" s="144"/>
      <c r="K225" s="146"/>
      <c r="L225" s="199" t="s">
        <v>35</v>
      </c>
      <c r="M225" s="143"/>
      <c r="N225" s="144"/>
      <c r="O225" s="143"/>
      <c r="P225" s="145"/>
      <c r="Q225" s="143"/>
      <c r="R225" s="144"/>
      <c r="S225" s="142" t="s">
        <v>36</v>
      </c>
      <c r="T225" s="143"/>
      <c r="U225" s="144"/>
      <c r="V225" s="143"/>
      <c r="W225" s="147"/>
      <c r="X225" s="148"/>
      <c r="Y225" s="149"/>
    </row>
    <row r="226" spans="2:26" ht="13.5" thickBot="1">
      <c r="D226" s="200" t="s">
        <v>28</v>
      </c>
      <c r="E226" s="150" t="s">
        <v>31</v>
      </c>
      <c r="F226" s="151"/>
      <c r="G226" s="201" t="s">
        <v>29</v>
      </c>
      <c r="H226" s="151"/>
      <c r="I226" s="201" t="s">
        <v>30</v>
      </c>
      <c r="J226" s="201"/>
      <c r="K226" s="202" t="s">
        <v>37</v>
      </c>
      <c r="L226" s="203" t="s">
        <v>31</v>
      </c>
      <c r="M226" s="151"/>
      <c r="N226" s="201" t="s">
        <v>29</v>
      </c>
      <c r="O226" s="151"/>
      <c r="P226" s="201" t="s">
        <v>30</v>
      </c>
      <c r="Q226" s="151"/>
      <c r="R226" s="202" t="s">
        <v>38</v>
      </c>
      <c r="S226" s="150" t="s">
        <v>31</v>
      </c>
      <c r="T226" s="151"/>
      <c r="U226" s="201" t="s">
        <v>29</v>
      </c>
      <c r="V226" s="204"/>
      <c r="W226" s="201" t="s">
        <v>30</v>
      </c>
      <c r="X226" s="151"/>
      <c r="Y226" s="202" t="s">
        <v>39</v>
      </c>
      <c r="Z226" s="91"/>
    </row>
    <row r="227" spans="2:26">
      <c r="B227" s="97"/>
      <c r="C227" s="23" t="str">
        <f>IF(D225=0,"N",D225)</f>
        <v>N</v>
      </c>
      <c r="D227" s="205">
        <v>-2</v>
      </c>
      <c r="E227" s="159" t="str">
        <f t="array" aca="1" ref="E227" ca="1">IF($C227="N","",SUM(IF((INDIRECT($C227&amp;"!$J$23:$J$200")=$D$5)*(INDIRECT($C227&amp;"!$I$23:$I$200")=$E$5)*(INDIRECT($C227&amp;"!$Q$23:$Q$200")&lt;=-2.25)*((INDIRECT($C227&amp;"!$K$23:$K$200")-INDIRECT($C227&amp;"!$L$23:$L$200"))&gt;2),1,0)))</f>
        <v/>
      </c>
      <c r="F227" s="162" t="str">
        <f t="shared" ref="F227:F232" ca="1" si="211">IF(E227="","",IF(E227=0,"-",E227/$K227))</f>
        <v/>
      </c>
      <c r="G227" s="164" t="str">
        <f t="array" aca="1" ref="G227" ca="1">IF($C227="N","",SUM(IF((INDIRECT($C227&amp;"!$J$23:$J$200")=$D$5)*(INDIRECT($C227&amp;"!$I$23:$I$200")=$E$5)*(INDIRECT($C227&amp;"!$Q$23:$Q$200")&lt;=-2.25)*((INDIRECT($C227&amp;"!$K$23:$K$200")-INDIRECT($C227&amp;"!$L$23:$L$200"))=2),1,0)))</f>
        <v/>
      </c>
      <c r="H227" s="162" t="str">
        <f t="shared" ref="H227:H232" ca="1" si="212">IF(G227="","",IF(G227=0,"-",G227/$K227))</f>
        <v/>
      </c>
      <c r="I227" s="164" t="str">
        <f t="array" aca="1" ref="I227" ca="1">IF($C227="N","",SUM(IF((INDIRECT($C227&amp;"!$J$23:$J$200")=$D$5)*(INDIRECT($C227&amp;"!$I$23:$I$200")=$E$5)*(INDIRECT($C227&amp;"!$Q$23:$Q$200")&lt;=-2.25)*((INDIRECT($C227&amp;"!$L$23:$L$200")-INDIRECT($C227&amp;"!$K$23:$K$200"))&gt;-2),1,0)))</f>
        <v/>
      </c>
      <c r="J227" s="162" t="str">
        <f t="shared" ref="J227:J232" ca="1" si="213">IF(I227="","",IF(I227=0,"-",I227/$K227))</f>
        <v/>
      </c>
      <c r="K227" s="166" t="str">
        <f>IF($C227="N","",E227+G227+I227)</f>
        <v/>
      </c>
      <c r="L227" s="159" t="str">
        <f t="array" aca="1" ref="L227" ca="1">IF($C227="N","",SUM(IF((INDIRECT($C227&amp;"!$J$23:$J$200")=$D$5)*(INDIRECT($C227&amp;"!$I$23:$I$200")=$L$5)*(INDIRECT($C227&amp;"!$Q$23:$Q$200")&lt;=-2.25)*((INDIRECT($C227&amp;"!$K$23:$K$200")-INDIRECT($C227&amp;"!$L$23:$L$200"))&gt;2),1,0)))</f>
        <v/>
      </c>
      <c r="M227" s="162" t="str">
        <f t="shared" ref="M227:M232" ca="1" si="214">IF(L227="","",IF(L227=0,"-",L227/$R227))</f>
        <v/>
      </c>
      <c r="N227" s="164" t="str">
        <f t="array" aca="1" ref="N227" ca="1">IF($C227="N","",SUM(IF((INDIRECT($C227&amp;"!$J$23:$J$200")=$D$5)*(INDIRECT($C227&amp;"!$I$23:$I$200")=$L$5)*(INDIRECT($C227&amp;"!$Q$23:$Q$200")&lt;=-2.25)*((INDIRECT($C227&amp;"!$K$23:$K$200")-INDIRECT($C227&amp;"!$L$23:$L$200"))=2),1,0)))</f>
        <v/>
      </c>
      <c r="O227" s="162" t="str">
        <f t="shared" ref="O227:O232" ca="1" si="215">IF(N227="","",IF(N227=0,"-",N227/$R227))</f>
        <v/>
      </c>
      <c r="P227" s="164" t="str">
        <f t="array" aca="1" ref="P227" ca="1">IF($C227="N","",SUM(IF((INDIRECT($C227&amp;"!$J$23:$J$200")=$D$5)*(INDIRECT($C227&amp;"!$I$23:$I$200")=$L$5)*(INDIRECT($C227&amp;"!$Q$23:$Q$200")&lt;=-2.25)*((INDIRECT($C227&amp;"!$L$23:$L$200")-INDIRECT($C227&amp;"!$K$23:$K$200"))&gt;-2),1,0)))</f>
        <v/>
      </c>
      <c r="Q227" s="162" t="str">
        <f t="shared" ref="Q227:Q232" ca="1" si="216">IF(P227="","",IF(P227=0,"-",P227/$R227))</f>
        <v/>
      </c>
      <c r="R227" s="166" t="str">
        <f>IF($C227="N","",L227+N227+P227)</f>
        <v/>
      </c>
      <c r="S227" s="159" t="str">
        <f>IF($C227="N","",L227+E227)</f>
        <v/>
      </c>
      <c r="T227" s="162" t="str">
        <f t="shared" ref="T227:T232" si="217">IF(S227="","",IF(S227=0,"-",S227/$Y227))</f>
        <v/>
      </c>
      <c r="U227" s="164" t="str">
        <f>IF($C227="N","",N227+G227)</f>
        <v/>
      </c>
      <c r="V227" s="162" t="str">
        <f t="shared" ref="V227:V232" si="218">IF(U227="","",IF(U227=0,"-",U227/$Y227))</f>
        <v/>
      </c>
      <c r="W227" s="164" t="str">
        <f>IF($C227="N","",P227+I227)</f>
        <v/>
      </c>
      <c r="X227" s="162" t="str">
        <f t="shared" ref="X227:X232" si="219">IF(W227="","",IF(W227=0,"-",W227/$Y227))</f>
        <v/>
      </c>
      <c r="Y227" s="166" t="str">
        <f>IF($C227="N","",R227+K227)</f>
        <v/>
      </c>
      <c r="Z227" s="91"/>
    </row>
    <row r="228" spans="2:26">
      <c r="B228" s="97"/>
      <c r="C228" s="23" t="str">
        <f>C227</f>
        <v>N</v>
      </c>
      <c r="D228" s="206">
        <v>-1</v>
      </c>
      <c r="E228" s="207" t="str">
        <f t="array" aca="1" ref="E228" ca="1">IF($C228="N","",SUM(IF((INDIRECT($C228&amp;"!$J$23:$J$200")=$D$5)*(INDIRECT($C228&amp;"!$I$23:$I$200")=$E$5)*(INDIRECT($C228&amp;"!$Q$23:$Q$200")&lt;=-0.5)*(INDIRECT($C228&amp;"!$Q$23:$Q$200")&gt;=-2)*((INDIRECT($C228&amp;"!$K$23:$K$200")-INDIRECT($C228&amp;"!$L$23:$L$200"))&gt;1),1,0)))</f>
        <v/>
      </c>
      <c r="F228" s="165" t="str">
        <f t="shared" ca="1" si="211"/>
        <v/>
      </c>
      <c r="G228" s="208" t="str">
        <f t="array" aca="1" ref="G228" ca="1">IF($C228="N","",SUM(IF((INDIRECT($C228&amp;"!$J$23:$J$200")=$D$5)*(INDIRECT($C228&amp;"!$I$23:$I$200")=$E$5)*(INDIRECT($C228&amp;"!$Q$23:$Q$200")&lt;=-0.5)*(INDIRECT($C228&amp;"!$Q$23:$Q$200")&gt;=-2)*((INDIRECT($C228&amp;"!$K$23:$K$200")-INDIRECT($C228&amp;"!$L$23:$L$200"))=1),1,0)))</f>
        <v/>
      </c>
      <c r="H228" s="165" t="str">
        <f t="shared" ca="1" si="212"/>
        <v/>
      </c>
      <c r="I228" s="208" t="str">
        <f t="array" aca="1" ref="I228" ca="1">IF($C228="N","",SUM(IF((INDIRECT($C228&amp;"!$J$23:$J$200")=$D$5)*(INDIRECT($C228&amp;"!$I$23:$I$200")=$E$5)*(INDIRECT($C228&amp;"!$Q$23:$Q$200")&lt;=-0.5)*(INDIRECT($C228&amp;"!$Q$23:$Q$200")&gt;=-2)*((INDIRECT($C228&amp;"!$L$23:$L$200")-INDIRECT($C228&amp;"!$K$23:$K$200"))&gt;-1),1,0)))</f>
        <v/>
      </c>
      <c r="J228" s="165" t="str">
        <f t="shared" ca="1" si="213"/>
        <v/>
      </c>
      <c r="K228" s="128" t="str">
        <f>IF($C228="N","",E228+G228+I228)</f>
        <v/>
      </c>
      <c r="L228" s="207" t="str">
        <f t="array" aca="1" ref="L228" ca="1">IF($C228="N","",SUM(IF((INDIRECT($C228&amp;"!$J$23:$J$200")=$D$5)*(INDIRECT($C228&amp;"!$I$23:$I$200")=$L$5)*(INDIRECT($C228&amp;"!$Q$23:$Q$200")&lt;=-0.5)*(INDIRECT($C228&amp;"!$Q$23:$Q$200")&gt;=-2)*((INDIRECT($C228&amp;"!$K$23:$K$200")-INDIRECT($C228&amp;"!$L$23:$L$200"))&gt;1),1,0)))</f>
        <v/>
      </c>
      <c r="M228" s="165" t="str">
        <f t="shared" ca="1" si="214"/>
        <v/>
      </c>
      <c r="N228" s="208" t="str">
        <f t="array" aca="1" ref="N228" ca="1">IF($C228="N","",SUM(IF((INDIRECT($C228&amp;"!$J$23:$J$200")=$D$5)*(INDIRECT($C228&amp;"!$I$23:$I$200")=$L$5)*(INDIRECT($C228&amp;"!$Q$23:$Q$200")&lt;=-0.5)*(INDIRECT($C228&amp;"!$Q$23:$Q$200")&gt;=-2)*((INDIRECT($C228&amp;"!$K$23:$K$200")-INDIRECT($C228&amp;"!$L$23:$L$200"))=1),1,0)))</f>
        <v/>
      </c>
      <c r="O228" s="165" t="str">
        <f t="shared" ca="1" si="215"/>
        <v/>
      </c>
      <c r="P228" s="208" t="str">
        <f t="array" aca="1" ref="P228" ca="1">IF($C228="N","",SUM(IF((INDIRECT($C228&amp;"!$J$23:$J$200")=$D$5)*(INDIRECT($C228&amp;"!$I$23:$I$200")=$L$5)*(INDIRECT($C228&amp;"!$Q$23:$Q$200")&lt;=-0.5)*(INDIRECT($C228&amp;"!$Q$23:$Q$200")&gt;=-2)*((INDIRECT($C228&amp;"!$L$23:$L$200")-INDIRECT($C228&amp;"!$K$23:$K$200"))&gt;-1),1,0)))</f>
        <v/>
      </c>
      <c r="Q228" s="165" t="str">
        <f t="shared" ca="1" si="216"/>
        <v/>
      </c>
      <c r="R228" s="128" t="str">
        <f>IF($C228="N","",L228+N228+P228)</f>
        <v/>
      </c>
      <c r="S228" s="207" t="str">
        <f>IF($C228="N","",L228+E228)</f>
        <v/>
      </c>
      <c r="T228" s="165" t="str">
        <f t="shared" si="217"/>
        <v/>
      </c>
      <c r="U228" s="208" t="str">
        <f>IF($C228="N","",N228+G228)</f>
        <v/>
      </c>
      <c r="V228" s="165" t="str">
        <f t="shared" si="218"/>
        <v/>
      </c>
      <c r="W228" s="208" t="str">
        <f>IF($C228="N","",P228+I228)</f>
        <v/>
      </c>
      <c r="X228" s="165" t="str">
        <f t="shared" si="219"/>
        <v/>
      </c>
      <c r="Y228" s="166" t="str">
        <f>IF($C228="N","",R228+K228)</f>
        <v/>
      </c>
      <c r="Z228" s="91"/>
    </row>
    <row r="229" spans="2:26">
      <c r="B229" s="97"/>
      <c r="C229" s="23" t="str">
        <f>C228</f>
        <v>N</v>
      </c>
      <c r="D229" s="206">
        <v>0</v>
      </c>
      <c r="E229" s="207" t="str">
        <f t="array" aca="1" ref="E229" ca="1">IF($C229="N","",SUM(IF((INDIRECT($C229&amp;"!$J$23:$J$200")=$D$5)*(INDIRECT($C229&amp;"!$I$23:$I$200")=$E$5)*(INDIRECT($C229&amp;"!$Q$23:$Q$200")&gt;=-0.25)*(INDIRECT($C229&amp;"!$Q$23:$Q$200")&lt;=0.25)*(INDIRECT($C229&amp;"!$Q$23:$Q$200")&lt;&gt;"")*((INDIRECT($C229&amp;"!$K$23:$K$200")-INDIRECT($C229&amp;"!$L$23:$L$200"))&gt;0),1,0)))</f>
        <v/>
      </c>
      <c r="F229" s="165" t="str">
        <f t="shared" ca="1" si="211"/>
        <v/>
      </c>
      <c r="G229" s="208" t="str">
        <f t="array" aca="1" ref="G229" ca="1">IF($C229="N","",SUM(IF((INDIRECT($C229&amp;"!$J$23:$J$200")=$D$5)*(INDIRECT($C229&amp;"!$I$23:$I$200")=$E$5)*(INDIRECT($C229&amp;"!$Q$23:$Q$200")&gt;=-0.25)*(INDIRECT($C229&amp;"!$Q$23:$Q$200")&lt;=0.25)*(INDIRECT($C229&amp;"!$Q$23:$Q$200")&lt;&gt;"")*((INDIRECT($C229&amp;"!$K$23:$K$200")-INDIRECT($C229&amp;"!$L$23:$L$200"))=0),1,0)))</f>
        <v/>
      </c>
      <c r="H229" s="165" t="str">
        <f t="shared" ca="1" si="212"/>
        <v/>
      </c>
      <c r="I229" s="208" t="str">
        <f t="array" aca="1" ref="I229" ca="1">IF($C229="N","",SUM(IF((INDIRECT($C229&amp;"!$J$23:$J$200")=$D$5)*(INDIRECT($C229&amp;"!$I$23:$I$200")=$E$5)*(INDIRECT($C229&amp;"!$Q$23:$Q$200")&gt;=-0.25)*(INDIRECT($C229&amp;"!$Q$23:$Q$200")&lt;=0.25)*(INDIRECT($C229&amp;"!$Q$23:$Q$200")&lt;&gt;"")*((INDIRECT($C229&amp;"!$K$23:$K$200")-INDIRECT($C229&amp;"!$L$23:$L$200"))&lt;0),1,0)))</f>
        <v/>
      </c>
      <c r="J229" s="165" t="str">
        <f t="shared" ca="1" si="213"/>
        <v/>
      </c>
      <c r="K229" s="128" t="str">
        <f>IF($C229="N","",E229+G229+I229)</f>
        <v/>
      </c>
      <c r="L229" s="207" t="str">
        <f t="array" aca="1" ref="L229" ca="1">IF($C229="N","",SUM(IF((INDIRECT($C229&amp;"!$J$23:$J$200")=$D$5)*(INDIRECT($C229&amp;"!$I$23:$I$200")=$L$5)*(INDIRECT($C229&amp;"!$Q$23:$Q$200")&gt;=-0.25)*(INDIRECT($C229&amp;"!$Q$23:$Q$200")&lt;=0.25)*(INDIRECT($C229&amp;"!$Q$23:$Q$200")&lt;&gt;"")*((INDIRECT($C229&amp;"!$K$23:$K$200")-INDIRECT($C229&amp;"!$L$23:$L$200"))&gt;0),1,0)))</f>
        <v/>
      </c>
      <c r="M229" s="165" t="str">
        <f t="shared" ca="1" si="214"/>
        <v/>
      </c>
      <c r="N229" s="208" t="str">
        <f t="array" aca="1" ref="N229" ca="1">IF($C229="N","",SUM(IF((INDIRECT($C229&amp;"!$J$23:$J$200")=$D$5)*(INDIRECT($C229&amp;"!$I$23:$I$200")=$L$5)*(INDIRECT($C229&amp;"!$Q$23:$Q$200")&gt;=-0.25)*(INDIRECT($C229&amp;"!$Q$23:$Q$200")&lt;=0.25)*(INDIRECT($C229&amp;"!$Q$23:$Q$200")&lt;&gt;"")*((INDIRECT($C229&amp;"!$K$23:$K$200")-INDIRECT($C229&amp;"!$L$23:$L$200"))=0),1,0)))</f>
        <v/>
      </c>
      <c r="O229" s="165" t="str">
        <f t="shared" ca="1" si="215"/>
        <v/>
      </c>
      <c r="P229" s="208" t="str">
        <f t="array" aca="1" ref="P229" ca="1">IF($C229="N","",SUM(IF((INDIRECT($C229&amp;"!$J$23:$J$200")=$D$5)*(INDIRECT($C229&amp;"!$I$23:$I$200")=$L$5)*(INDIRECT($C229&amp;"!$Q$23:$Q$200")&gt;=-0.25)*(INDIRECT($C229&amp;"!$Q$23:$Q$200")&lt;=0.25)*(INDIRECT($C229&amp;"!$Q$23:$Q$200")&lt;&gt;"")*((INDIRECT($C229&amp;"!$K$23:$K$200")-INDIRECT($C229&amp;"!$L$23:$L$200"))&lt;0),1,0)))</f>
        <v/>
      </c>
      <c r="Q229" s="165" t="str">
        <f t="shared" ca="1" si="216"/>
        <v/>
      </c>
      <c r="R229" s="128" t="str">
        <f>IF($C229="N","",L229+N229+P229)</f>
        <v/>
      </c>
      <c r="S229" s="207" t="str">
        <f>IF($C229="N","",L229+E229)</f>
        <v/>
      </c>
      <c r="T229" s="165" t="str">
        <f t="shared" si="217"/>
        <v/>
      </c>
      <c r="U229" s="208" t="str">
        <f>IF($C229="N","",N229+G229)</f>
        <v/>
      </c>
      <c r="V229" s="165" t="str">
        <f t="shared" si="218"/>
        <v/>
      </c>
      <c r="W229" s="208" t="str">
        <f>IF($C229="N","",P229+I229)</f>
        <v/>
      </c>
      <c r="X229" s="165" t="str">
        <f t="shared" si="219"/>
        <v/>
      </c>
      <c r="Y229" s="166" t="str">
        <f>IF($C229="N","",R229+K229)</f>
        <v/>
      </c>
      <c r="Z229" s="91"/>
    </row>
    <row r="230" spans="2:26">
      <c r="B230" s="97"/>
      <c r="C230" s="23" t="str">
        <f>C229</f>
        <v>N</v>
      </c>
      <c r="D230" s="206">
        <v>1</v>
      </c>
      <c r="E230" s="207" t="str">
        <f t="array" aca="1" ref="E230" ca="1">IF($C230="N","",SUM(IF((INDIRECT($C230&amp;"!$J$23:$J$200")=$D$5)*(INDIRECT($C230&amp;"!$I$23:$I$200")=$E$5)*(INDIRECT($C230&amp;"!$Q$23:$Q$200")&gt;=0.5)*(INDIRECT($C230&amp;"!$Q$23:$Q$200")&lt;=2)*((INDIRECT($C230&amp;"!$K$23:$K$200")-INDIRECT($C230&amp;"!$L$23:$L$200"))&gt;-1),1,0)))</f>
        <v/>
      </c>
      <c r="F230" s="165" t="str">
        <f t="shared" ca="1" si="211"/>
        <v/>
      </c>
      <c r="G230" s="208" t="str">
        <f t="array" aca="1" ref="G230" ca="1">IF($C230="N","",SUM(IF((INDIRECT($C230&amp;"!$J$23:$J$200")=$D$5)*(INDIRECT($C230&amp;"!$I$23:$I$200")=$E$5)*(INDIRECT($C230&amp;"!$Q$23:$Q$200")&gt;=0.5)*(INDIRECT($C230&amp;"!$Q$23:$Q$200")&lt;=2)*((INDIRECT($C230&amp;"!$K$23:$K$200")-INDIRECT($C230&amp;"!$L$23:$L$200"))=-1),1,0)))</f>
        <v/>
      </c>
      <c r="H230" s="165" t="str">
        <f t="shared" ca="1" si="212"/>
        <v/>
      </c>
      <c r="I230" s="208" t="str">
        <f t="array" aca="1" ref="I230" ca="1">IF($C230="N","",SUM(IF((INDIRECT($C230&amp;"!$J$23:$J$200")=$D$5)*(INDIRECT($C230&amp;"!$I$23:$I$200")=$E$5)*(INDIRECT($C230&amp;"!$Q$23:$Q$200")&gt;=0.5)*(INDIRECT($C230&amp;"!$Q$23:$Q$200")&lt;=2)*((INDIRECT($C230&amp;"!$K$23:$K$200")-INDIRECT($C230&amp;"!$L$23:$L$200"))&lt;-1),1,0)))</f>
        <v/>
      </c>
      <c r="J230" s="165" t="str">
        <f t="shared" ca="1" si="213"/>
        <v/>
      </c>
      <c r="K230" s="128" t="str">
        <f>IF($C230="N","",E230+G230+I230)</f>
        <v/>
      </c>
      <c r="L230" s="207" t="str">
        <f t="array" aca="1" ref="L230" ca="1">IF($C230="N","",SUM(IF((INDIRECT($C230&amp;"!$J$23:$J$200")=$D$5)*(INDIRECT($C230&amp;"!$I$23:$I$200")=$L$5)*(INDIRECT($C230&amp;"!$Q$23:$Q$200")&gt;=0.5)*(INDIRECT($C230&amp;"!$Q$23:$Q$200")&lt;=2)*((INDIRECT($C230&amp;"!$K$23:$K$200")-INDIRECT($C230&amp;"!$L$23:$L$200"))&gt;-1),1,0)))</f>
        <v/>
      </c>
      <c r="M230" s="165" t="str">
        <f t="shared" ca="1" si="214"/>
        <v/>
      </c>
      <c r="N230" s="208" t="str">
        <f t="array" aca="1" ref="N230" ca="1">IF($C230="N","",SUM(IF((INDIRECT($C230&amp;"!$J$23:$J$200")=$D$5)*(INDIRECT($C230&amp;"!$I$23:$I$200")=$L$5)*(INDIRECT($C230&amp;"!$Q$23:$Q$200")&gt;=0.5)*(INDIRECT($C230&amp;"!$Q$23:$Q$200")&lt;=2)*((INDIRECT($C230&amp;"!$K$23:$K$200")-INDIRECT($C230&amp;"!$L$23:$L$200"))=-1),1,0)))</f>
        <v/>
      </c>
      <c r="O230" s="165" t="str">
        <f t="shared" ca="1" si="215"/>
        <v/>
      </c>
      <c r="P230" s="208" t="str">
        <f t="array" aca="1" ref="P230" ca="1">IF($C230="N","",SUM(IF((INDIRECT($C230&amp;"!$J$23:$J$200")=$D$5)*(INDIRECT($C230&amp;"!$I$23:$I$200")=$L$5)*(INDIRECT($C230&amp;"!$Q$23:$Q$200")&gt;=0.5)*(INDIRECT($C230&amp;"!$Q$23:$Q$200")&lt;=2)*((INDIRECT($C230&amp;"!$K$23:$K$200")-INDIRECT($C230&amp;"!$L$23:$L$200"))&lt;-1),1,0)))</f>
        <v/>
      </c>
      <c r="Q230" s="165" t="str">
        <f t="shared" ca="1" si="216"/>
        <v/>
      </c>
      <c r="R230" s="128" t="str">
        <f>IF($C230="N","",L230+N230+P230)</f>
        <v/>
      </c>
      <c r="S230" s="207" t="str">
        <f>IF($C230="N","",L230+E230)</f>
        <v/>
      </c>
      <c r="T230" s="165" t="str">
        <f t="shared" si="217"/>
        <v/>
      </c>
      <c r="U230" s="208" t="str">
        <f>IF($C230="N","",N230+G230)</f>
        <v/>
      </c>
      <c r="V230" s="165" t="str">
        <f t="shared" si="218"/>
        <v/>
      </c>
      <c r="W230" s="208" t="str">
        <f>IF($C230="N","",P230+I230)</f>
        <v/>
      </c>
      <c r="X230" s="165" t="str">
        <f t="shared" si="219"/>
        <v/>
      </c>
      <c r="Y230" s="166" t="str">
        <f>IF($C230="N","",R230+K230)</f>
        <v/>
      </c>
      <c r="Z230" s="91"/>
    </row>
    <row r="231" spans="2:26" ht="13.5" thickBot="1">
      <c r="B231" s="97"/>
      <c r="C231" s="23" t="str">
        <f>C230</f>
        <v>N</v>
      </c>
      <c r="D231" s="206">
        <v>2</v>
      </c>
      <c r="E231" s="209" t="str">
        <f t="array" aca="1" ref="E231" ca="1">IF($C231="N","",SUM(IF((INDIRECT($C231&amp;"!$J$23:$J$200")=$D$5)*(INDIRECT($C231&amp;"!$I$23:$I$200")=$E$5)*(INDIRECT($C231&amp;"!$Q$23:$Q$200")&gt;=2.25)*((INDIRECT($C231&amp;"!$K$23:$K$200")-INDIRECT($C231&amp;"!$L$23:$L$200"))&gt;-2),1,0)))</f>
        <v/>
      </c>
      <c r="F231" s="169" t="str">
        <f t="shared" ca="1" si="211"/>
        <v/>
      </c>
      <c r="G231" s="210" t="str">
        <f t="array" aca="1" ref="G231" ca="1">IF($C231="N","",SUM(IF((INDIRECT($C231&amp;"!$J$23:$J$200")=$D$5)*(INDIRECT($C231&amp;"!$I$23:$I$200")=$E$5)*(INDIRECT($C231&amp;"!$Q$23:$Q$200")&gt;=2.25)*((INDIRECT($C231&amp;"!$K$23:$K$200")-INDIRECT($C231&amp;"!$L$23:$L$200"))=-2),1,0)))</f>
        <v/>
      </c>
      <c r="H231" s="169" t="str">
        <f t="shared" ca="1" si="212"/>
        <v/>
      </c>
      <c r="I231" s="210" t="str">
        <f t="array" aca="1" ref="I231" ca="1">IF($C231="N","",SUM(IF((INDIRECT($C231&amp;"!$J$23:$J$200")=$D$5)*(INDIRECT($C231&amp;"!$I$23:$I$200")=$E$5)*(INDIRECT($C231&amp;"!$Q$23:$Q$200")&gt;=2.25)*((INDIRECT($C231&amp;"!$K$23:$K$200")-INDIRECT($C231&amp;"!$L$23:$L$200"))&lt;-2),1,0)))</f>
        <v/>
      </c>
      <c r="J231" s="169" t="str">
        <f t="shared" ca="1" si="213"/>
        <v/>
      </c>
      <c r="K231" s="211" t="str">
        <f>IF($C231="N","",E231+G231+I231)</f>
        <v/>
      </c>
      <c r="L231" s="209" t="str">
        <f t="array" aca="1" ref="L231" ca="1">IF($C231="N","",SUM(IF((INDIRECT($C231&amp;"!$J$23:$J$200")=$D$5)*(INDIRECT($C231&amp;"!$I$23:$I$200")=$L$5)*(INDIRECT($C231&amp;"!$Q$23:$Q$200")&gt;=2.25)*((INDIRECT($C231&amp;"!$K$23:$K$200")-INDIRECT($C231&amp;"!$L$23:$L$200"))&gt;-2),1,0)))</f>
        <v/>
      </c>
      <c r="M231" s="169" t="str">
        <f t="shared" ca="1" si="214"/>
        <v/>
      </c>
      <c r="N231" s="210" t="str">
        <f t="array" aca="1" ref="N231" ca="1">IF($C231="N","",SUM(IF((INDIRECT($C231&amp;"!$J$23:$J$200")=$D$5)*(INDIRECT($C231&amp;"!$I$23:$I$200")=$L$5)*(INDIRECT($C231&amp;"!$Q$23:$Q$200")&gt;=2.25)*((INDIRECT($C231&amp;"!$K$23:$K$200")-INDIRECT($C231&amp;"!$L$23:$L$200"))=-2),1,0)))</f>
        <v/>
      </c>
      <c r="O231" s="169" t="str">
        <f t="shared" ca="1" si="215"/>
        <v/>
      </c>
      <c r="P231" s="210" t="str">
        <f t="array" aca="1" ref="P231" ca="1">IF($C231="N","",SUM(IF((INDIRECT($C231&amp;"!$J$23:$J$200")=$D$5)*(INDIRECT($C231&amp;"!$I$23:$I$200")=$L$5)*(INDIRECT($C231&amp;"!$Q$23:$Q$200")&gt;=2.25)*((INDIRECT($C231&amp;"!$K$23:$K$200")-INDIRECT($C231&amp;"!$L$23:$L$200"))&lt;-2),1,0)))</f>
        <v/>
      </c>
      <c r="Q231" s="169" t="str">
        <f t="shared" ca="1" si="216"/>
        <v/>
      </c>
      <c r="R231" s="211" t="str">
        <f>IF($C231="N","",L231+N231+P231)</f>
        <v/>
      </c>
      <c r="S231" s="209" t="str">
        <f>IF($C231="N","",L231+E231)</f>
        <v/>
      </c>
      <c r="T231" s="169" t="str">
        <f t="shared" si="217"/>
        <v/>
      </c>
      <c r="U231" s="210" t="str">
        <f>IF($C231="N","",N231+G231)</f>
        <v/>
      </c>
      <c r="V231" s="169" t="str">
        <f t="shared" si="218"/>
        <v/>
      </c>
      <c r="W231" s="210" t="str">
        <f>IF($C231="N","",P231+I231)</f>
        <v/>
      </c>
      <c r="X231" s="169" t="str">
        <f t="shared" si="219"/>
        <v/>
      </c>
      <c r="Y231" s="132" t="str">
        <f>IF($C231="N","",R231+K231)</f>
        <v/>
      </c>
      <c r="Z231" s="91"/>
    </row>
    <row r="232" spans="2:26" ht="13.5" thickBot="1">
      <c r="B232" s="97">
        <f>D225</f>
        <v>0</v>
      </c>
      <c r="D232" s="212" t="s">
        <v>24</v>
      </c>
      <c r="E232" s="172">
        <f ca="1">SUM(E227:E231)</f>
        <v>0</v>
      </c>
      <c r="F232" s="173" t="str">
        <f t="shared" ca="1" si="211"/>
        <v>-</v>
      </c>
      <c r="G232" s="174">
        <f ca="1">SUM(G227:G231)</f>
        <v>0</v>
      </c>
      <c r="H232" s="173" t="str">
        <f t="shared" ca="1" si="212"/>
        <v>-</v>
      </c>
      <c r="I232" s="174">
        <f ca="1">SUM(I227:I231)</f>
        <v>0</v>
      </c>
      <c r="J232" s="173" t="str">
        <f t="shared" ca="1" si="213"/>
        <v>-</v>
      </c>
      <c r="K232" s="176">
        <f>SUM(K227:K231)</f>
        <v>0</v>
      </c>
      <c r="L232" s="213">
        <f ca="1">SUM(L227:L231)</f>
        <v>0</v>
      </c>
      <c r="M232" s="173" t="str">
        <f t="shared" ca="1" si="214"/>
        <v>-</v>
      </c>
      <c r="N232" s="174">
        <f ca="1">SUM(N227:N231)</f>
        <v>0</v>
      </c>
      <c r="O232" s="173" t="str">
        <f t="shared" ca="1" si="215"/>
        <v>-</v>
      </c>
      <c r="P232" s="174">
        <f ca="1">SUM(P227:P231)</f>
        <v>0</v>
      </c>
      <c r="Q232" s="173" t="str">
        <f t="shared" ca="1" si="216"/>
        <v>-</v>
      </c>
      <c r="R232" s="214">
        <f>SUM(R227:R231)</f>
        <v>0</v>
      </c>
      <c r="S232" s="172">
        <f>SUM(S227:S231)</f>
        <v>0</v>
      </c>
      <c r="T232" s="173" t="str">
        <f t="shared" si="217"/>
        <v>-</v>
      </c>
      <c r="U232" s="174">
        <f>SUM(U227:U231)</f>
        <v>0</v>
      </c>
      <c r="V232" s="173" t="str">
        <f t="shared" si="218"/>
        <v>-</v>
      </c>
      <c r="W232" s="174">
        <f>SUM(W227:W231)</f>
        <v>0</v>
      </c>
      <c r="X232" s="173" t="str">
        <f t="shared" si="219"/>
        <v>-</v>
      </c>
      <c r="Y232" s="176">
        <f>SUM(Y227:Y231)</f>
        <v>0</v>
      </c>
    </row>
    <row r="233" spans="2:26" ht="13.5" thickBot="1">
      <c r="B233" s="97"/>
    </row>
    <row r="234" spans="2:26">
      <c r="D234" s="85">
        <f>M2</f>
        <v>0</v>
      </c>
      <c r="E234" s="142" t="s">
        <v>34</v>
      </c>
      <c r="F234" s="143"/>
      <c r="G234" s="144"/>
      <c r="H234" s="143"/>
      <c r="I234" s="145"/>
      <c r="J234" s="144"/>
      <c r="K234" s="146"/>
      <c r="L234" s="199" t="s">
        <v>35</v>
      </c>
      <c r="M234" s="143"/>
      <c r="N234" s="144"/>
      <c r="O234" s="143"/>
      <c r="P234" s="145"/>
      <c r="Q234" s="143"/>
      <c r="R234" s="144"/>
      <c r="S234" s="142" t="s">
        <v>36</v>
      </c>
      <c r="T234" s="143"/>
      <c r="U234" s="144"/>
      <c r="V234" s="143"/>
      <c r="W234" s="147"/>
      <c r="X234" s="148"/>
      <c r="Y234" s="149"/>
    </row>
    <row r="235" spans="2:26" ht="13.5" thickBot="1">
      <c r="D235" s="200" t="s">
        <v>28</v>
      </c>
      <c r="E235" s="150" t="s">
        <v>31</v>
      </c>
      <c r="F235" s="151"/>
      <c r="G235" s="201" t="s">
        <v>29</v>
      </c>
      <c r="H235" s="151"/>
      <c r="I235" s="201" t="s">
        <v>30</v>
      </c>
      <c r="J235" s="201"/>
      <c r="K235" s="202" t="s">
        <v>37</v>
      </c>
      <c r="L235" s="203" t="s">
        <v>31</v>
      </c>
      <c r="M235" s="151"/>
      <c r="N235" s="201" t="s">
        <v>29</v>
      </c>
      <c r="O235" s="151"/>
      <c r="P235" s="201" t="s">
        <v>30</v>
      </c>
      <c r="Q235" s="151"/>
      <c r="R235" s="202" t="s">
        <v>38</v>
      </c>
      <c r="S235" s="150" t="s">
        <v>31</v>
      </c>
      <c r="T235" s="151"/>
      <c r="U235" s="201" t="s">
        <v>29</v>
      </c>
      <c r="V235" s="204"/>
      <c r="W235" s="201" t="s">
        <v>30</v>
      </c>
      <c r="X235" s="151"/>
      <c r="Y235" s="202" t="s">
        <v>39</v>
      </c>
      <c r="Z235" s="91"/>
    </row>
    <row r="236" spans="2:26">
      <c r="B236" s="97"/>
      <c r="C236" s="23" t="str">
        <f>IF(D234=0,"N",D234)</f>
        <v>N</v>
      </c>
      <c r="D236" s="205">
        <v>-2</v>
      </c>
      <c r="E236" s="159" t="str">
        <f t="array" aca="1" ref="E236" ca="1">IF($C236="N","",SUM(IF((INDIRECT($C236&amp;"!$J$23:$J$200")=$D$5)*(INDIRECT($C236&amp;"!$I$23:$I$200")=$E$5)*(INDIRECT($C236&amp;"!$Q$23:$Q$200")&lt;=-2.25)*((INDIRECT($C236&amp;"!$K$23:$K$200")-INDIRECT($C236&amp;"!$L$23:$L$200"))&gt;2),1,0)))</f>
        <v/>
      </c>
      <c r="F236" s="162" t="str">
        <f t="shared" ref="F236:F241" ca="1" si="220">IF(E236="","",IF(E236=0,"-",E236/$K236))</f>
        <v/>
      </c>
      <c r="G236" s="164" t="str">
        <f t="array" aca="1" ref="G236" ca="1">IF($C236="N","",SUM(IF((INDIRECT($C236&amp;"!$J$23:$J$200")=$D$5)*(INDIRECT($C236&amp;"!$I$23:$I$200")=$E$5)*(INDIRECT($C236&amp;"!$Q$23:$Q$200")&lt;=-2.25)*((INDIRECT($C236&amp;"!$K$23:$K$200")-INDIRECT($C236&amp;"!$L$23:$L$200"))=2),1,0)))</f>
        <v/>
      </c>
      <c r="H236" s="162" t="str">
        <f t="shared" ref="H236:H241" ca="1" si="221">IF(G236="","",IF(G236=0,"-",G236/$K236))</f>
        <v/>
      </c>
      <c r="I236" s="164" t="str">
        <f t="array" aca="1" ref="I236" ca="1">IF($C236="N","",SUM(IF((INDIRECT($C236&amp;"!$J$23:$J$200")=$D$5)*(INDIRECT($C236&amp;"!$I$23:$I$200")=$E$5)*(INDIRECT($C236&amp;"!$Q$23:$Q$200")&lt;=-2.25)*((INDIRECT($C236&amp;"!$L$23:$L$200")-INDIRECT($C236&amp;"!$K$23:$K$200"))&gt;-2),1,0)))</f>
        <v/>
      </c>
      <c r="J236" s="162" t="str">
        <f t="shared" ref="J236:J241" ca="1" si="222">IF(I236="","",IF(I236=0,"-",I236/$K236))</f>
        <v/>
      </c>
      <c r="K236" s="166" t="str">
        <f>IF($C236="N","",E236+G236+I236)</f>
        <v/>
      </c>
      <c r="L236" s="159" t="str">
        <f t="array" aca="1" ref="L236" ca="1">IF($C236="N","",SUM(IF((INDIRECT($C236&amp;"!$J$23:$J$200")=$D$5)*(INDIRECT($C236&amp;"!$I$23:$I$200")=$L$5)*(INDIRECT($C236&amp;"!$Q$23:$Q$200")&lt;=-2.25)*((INDIRECT($C236&amp;"!$K$23:$K$200")-INDIRECT($C236&amp;"!$L$23:$L$200"))&gt;2),1,0)))</f>
        <v/>
      </c>
      <c r="M236" s="162" t="str">
        <f t="shared" ref="M236:M241" ca="1" si="223">IF(L236="","",IF(L236=0,"-",L236/$R236))</f>
        <v/>
      </c>
      <c r="N236" s="164" t="str">
        <f t="array" aca="1" ref="N236" ca="1">IF($C236="N","",SUM(IF((INDIRECT($C236&amp;"!$J$23:$J$200")=$D$5)*(INDIRECT($C236&amp;"!$I$23:$I$200")=$L$5)*(INDIRECT($C236&amp;"!$Q$23:$Q$200")&lt;=-2.25)*((INDIRECT($C236&amp;"!$K$23:$K$200")-INDIRECT($C236&amp;"!$L$23:$L$200"))=2),1,0)))</f>
        <v/>
      </c>
      <c r="O236" s="162" t="str">
        <f t="shared" ref="O236:O241" ca="1" si="224">IF(N236="","",IF(N236=0,"-",N236/$R236))</f>
        <v/>
      </c>
      <c r="P236" s="164" t="str">
        <f t="array" aca="1" ref="P236" ca="1">IF($C236="N","",SUM(IF((INDIRECT($C236&amp;"!$J$23:$J$200")=$D$5)*(INDIRECT($C236&amp;"!$I$23:$I$200")=$L$5)*(INDIRECT($C236&amp;"!$Q$23:$Q$200")&lt;=-2.25)*((INDIRECT($C236&amp;"!$L$23:$L$200")-INDIRECT($C236&amp;"!$K$23:$K$200"))&gt;-2),1,0)))</f>
        <v/>
      </c>
      <c r="Q236" s="162" t="str">
        <f t="shared" ref="Q236:Q241" ca="1" si="225">IF(P236="","",IF(P236=0,"-",P236/$R236))</f>
        <v/>
      </c>
      <c r="R236" s="166" t="str">
        <f>IF($C236="N","",L236+N236+P236)</f>
        <v/>
      </c>
      <c r="S236" s="159" t="str">
        <f>IF($C236="N","",L236+E236)</f>
        <v/>
      </c>
      <c r="T236" s="162" t="str">
        <f t="shared" ref="T236:T241" si="226">IF(S236="","",IF(S236=0,"-",S236/$Y236))</f>
        <v/>
      </c>
      <c r="U236" s="164" t="str">
        <f>IF($C236="N","",N236+G236)</f>
        <v/>
      </c>
      <c r="V236" s="162" t="str">
        <f t="shared" ref="V236:V241" si="227">IF(U236="","",IF(U236=0,"-",U236/$Y236))</f>
        <v/>
      </c>
      <c r="W236" s="164" t="str">
        <f>IF($C236="N","",P236+I236)</f>
        <v/>
      </c>
      <c r="X236" s="162" t="str">
        <f t="shared" ref="X236:X241" si="228">IF(W236="","",IF(W236=0,"-",W236/$Y236))</f>
        <v/>
      </c>
      <c r="Y236" s="166" t="str">
        <f>IF($C236="N","",R236+K236)</f>
        <v/>
      </c>
      <c r="Z236" s="91"/>
    </row>
    <row r="237" spans="2:26">
      <c r="B237" s="97"/>
      <c r="C237" s="23" t="str">
        <f>C236</f>
        <v>N</v>
      </c>
      <c r="D237" s="206">
        <v>-1</v>
      </c>
      <c r="E237" s="207" t="str">
        <f t="array" aca="1" ref="E237" ca="1">IF($C237="N","",SUM(IF((INDIRECT($C237&amp;"!$J$23:$J$200")=$D$5)*(INDIRECT($C237&amp;"!$I$23:$I$200")=$E$5)*(INDIRECT($C237&amp;"!$Q$23:$Q$200")&lt;=-0.5)*(INDIRECT($C237&amp;"!$Q$23:$Q$200")&gt;=-2)*((INDIRECT($C237&amp;"!$K$23:$K$200")-INDIRECT($C237&amp;"!$L$23:$L$200"))&gt;1),1,0)))</f>
        <v/>
      </c>
      <c r="F237" s="165" t="str">
        <f t="shared" ca="1" si="220"/>
        <v/>
      </c>
      <c r="G237" s="208" t="str">
        <f t="array" aca="1" ref="G237" ca="1">IF($C237="N","",SUM(IF((INDIRECT($C237&amp;"!$J$23:$J$200")=$D$5)*(INDIRECT($C237&amp;"!$I$23:$I$200")=$E$5)*(INDIRECT($C237&amp;"!$Q$23:$Q$200")&lt;=-0.5)*(INDIRECT($C237&amp;"!$Q$23:$Q$200")&gt;=-2)*((INDIRECT($C237&amp;"!$K$23:$K$200")-INDIRECT($C237&amp;"!$L$23:$L$200"))=1),1,0)))</f>
        <v/>
      </c>
      <c r="H237" s="165" t="str">
        <f t="shared" ca="1" si="221"/>
        <v/>
      </c>
      <c r="I237" s="208" t="str">
        <f t="array" aca="1" ref="I237" ca="1">IF($C237="N","",SUM(IF((INDIRECT($C237&amp;"!$J$23:$J$200")=$D$5)*(INDIRECT($C237&amp;"!$I$23:$I$200")=$E$5)*(INDIRECT($C237&amp;"!$Q$23:$Q$200")&lt;=-0.5)*(INDIRECT($C237&amp;"!$Q$23:$Q$200")&gt;=-2)*((INDIRECT($C237&amp;"!$L$23:$L$200")-INDIRECT($C237&amp;"!$K$23:$K$200"))&gt;-1),1,0)))</f>
        <v/>
      </c>
      <c r="J237" s="165" t="str">
        <f t="shared" ca="1" si="222"/>
        <v/>
      </c>
      <c r="K237" s="128" t="str">
        <f>IF($C237="N","",E237+G237+I237)</f>
        <v/>
      </c>
      <c r="L237" s="207" t="str">
        <f t="array" aca="1" ref="L237" ca="1">IF($C237="N","",SUM(IF((INDIRECT($C237&amp;"!$J$23:$J$200")=$D$5)*(INDIRECT($C237&amp;"!$I$23:$I$200")=$L$5)*(INDIRECT($C237&amp;"!$Q$23:$Q$200")&lt;=-0.5)*(INDIRECT($C237&amp;"!$Q$23:$Q$200")&gt;=-2)*((INDIRECT($C237&amp;"!$K$23:$K$200")-INDIRECT($C237&amp;"!$L$23:$L$200"))&gt;1),1,0)))</f>
        <v/>
      </c>
      <c r="M237" s="165" t="str">
        <f t="shared" ca="1" si="223"/>
        <v/>
      </c>
      <c r="N237" s="208" t="str">
        <f t="array" aca="1" ref="N237" ca="1">IF($C237="N","",SUM(IF((INDIRECT($C237&amp;"!$J$23:$J$200")=$D$5)*(INDIRECT($C237&amp;"!$I$23:$I$200")=$L$5)*(INDIRECT($C237&amp;"!$Q$23:$Q$200")&lt;=-0.5)*(INDIRECT($C237&amp;"!$Q$23:$Q$200")&gt;=-2)*((INDIRECT($C237&amp;"!$K$23:$K$200")-INDIRECT($C237&amp;"!$L$23:$L$200"))=1),1,0)))</f>
        <v/>
      </c>
      <c r="O237" s="165" t="str">
        <f t="shared" ca="1" si="224"/>
        <v/>
      </c>
      <c r="P237" s="208" t="str">
        <f t="array" aca="1" ref="P237" ca="1">IF($C237="N","",SUM(IF((INDIRECT($C237&amp;"!$J$23:$J$200")=$D$5)*(INDIRECT($C237&amp;"!$I$23:$I$200")=$L$5)*(INDIRECT($C237&amp;"!$Q$23:$Q$200")&lt;=-0.5)*(INDIRECT($C237&amp;"!$Q$23:$Q$200")&gt;=-2)*((INDIRECT($C237&amp;"!$L$23:$L$200")-INDIRECT($C237&amp;"!$K$23:$K$200"))&gt;-1),1,0)))</f>
        <v/>
      </c>
      <c r="Q237" s="165" t="str">
        <f t="shared" ca="1" si="225"/>
        <v/>
      </c>
      <c r="R237" s="128" t="str">
        <f>IF($C237="N","",L237+N237+P237)</f>
        <v/>
      </c>
      <c r="S237" s="207" t="str">
        <f>IF($C237="N","",L237+E237)</f>
        <v/>
      </c>
      <c r="T237" s="165" t="str">
        <f t="shared" si="226"/>
        <v/>
      </c>
      <c r="U237" s="208" t="str">
        <f>IF($C237="N","",N237+G237)</f>
        <v/>
      </c>
      <c r="V237" s="165" t="str">
        <f t="shared" si="227"/>
        <v/>
      </c>
      <c r="W237" s="208" t="str">
        <f>IF($C237="N","",P237+I237)</f>
        <v/>
      </c>
      <c r="X237" s="165" t="str">
        <f t="shared" si="228"/>
        <v/>
      </c>
      <c r="Y237" s="166" t="str">
        <f>IF($C237="N","",R237+K237)</f>
        <v/>
      </c>
      <c r="Z237" s="91"/>
    </row>
    <row r="238" spans="2:26">
      <c r="B238" s="97"/>
      <c r="C238" s="23" t="str">
        <f>C237</f>
        <v>N</v>
      </c>
      <c r="D238" s="206">
        <v>0</v>
      </c>
      <c r="E238" s="207" t="str">
        <f t="array" aca="1" ref="E238" ca="1">IF($C238="N","",SUM(IF((INDIRECT($C238&amp;"!$J$23:$J$200")=$D$5)*(INDIRECT($C238&amp;"!$I$23:$I$200")=$E$5)*(INDIRECT($C238&amp;"!$Q$23:$Q$200")&gt;=-0.25)*(INDIRECT($C238&amp;"!$Q$23:$Q$200")&lt;=0.25)*(INDIRECT($C238&amp;"!$Q$23:$Q$200")&lt;&gt;"")*((INDIRECT($C238&amp;"!$K$23:$K$200")-INDIRECT($C238&amp;"!$L$23:$L$200"))&gt;0),1,0)))</f>
        <v/>
      </c>
      <c r="F238" s="165" t="str">
        <f t="shared" ca="1" si="220"/>
        <v/>
      </c>
      <c r="G238" s="208" t="str">
        <f t="array" aca="1" ref="G238" ca="1">IF($C238="N","",SUM(IF((INDIRECT($C238&amp;"!$J$23:$J$200")=$D$5)*(INDIRECT($C238&amp;"!$I$23:$I$200")=$E$5)*(INDIRECT($C238&amp;"!$Q$23:$Q$200")&gt;=-0.25)*(INDIRECT($C238&amp;"!$Q$23:$Q$200")&lt;=0.25)*(INDIRECT($C238&amp;"!$Q$23:$Q$200")&lt;&gt;"")*((INDIRECT($C238&amp;"!$K$23:$K$200")-INDIRECT($C238&amp;"!$L$23:$L$200"))=0),1,0)))</f>
        <v/>
      </c>
      <c r="H238" s="165" t="str">
        <f t="shared" ca="1" si="221"/>
        <v/>
      </c>
      <c r="I238" s="208" t="str">
        <f t="array" aca="1" ref="I238" ca="1">IF($C238="N","",SUM(IF((INDIRECT($C238&amp;"!$J$23:$J$200")=$D$5)*(INDIRECT($C238&amp;"!$I$23:$I$200")=$E$5)*(INDIRECT($C238&amp;"!$Q$23:$Q$200")&gt;=-0.25)*(INDIRECT($C238&amp;"!$Q$23:$Q$200")&lt;=0.25)*(INDIRECT($C238&amp;"!$Q$23:$Q$200")&lt;&gt;"")*((INDIRECT($C238&amp;"!$K$23:$K$200")-INDIRECT($C238&amp;"!$L$23:$L$200"))&lt;0),1,0)))</f>
        <v/>
      </c>
      <c r="J238" s="165" t="str">
        <f t="shared" ca="1" si="222"/>
        <v/>
      </c>
      <c r="K238" s="128" t="str">
        <f>IF($C238="N","",E238+G238+I238)</f>
        <v/>
      </c>
      <c r="L238" s="207" t="str">
        <f t="array" aca="1" ref="L238" ca="1">IF($C238="N","",SUM(IF((INDIRECT($C238&amp;"!$J$23:$J$200")=$D$5)*(INDIRECT($C238&amp;"!$I$23:$I$200")=$L$5)*(INDIRECT($C238&amp;"!$Q$23:$Q$200")&gt;=-0.25)*(INDIRECT($C238&amp;"!$Q$23:$Q$200")&lt;=0.25)*(INDIRECT($C238&amp;"!$Q$23:$Q$200")&lt;&gt;"")*((INDIRECT($C238&amp;"!$K$23:$K$200")-INDIRECT($C238&amp;"!$L$23:$L$200"))&gt;0),1,0)))</f>
        <v/>
      </c>
      <c r="M238" s="165" t="str">
        <f t="shared" ca="1" si="223"/>
        <v/>
      </c>
      <c r="N238" s="208" t="str">
        <f t="array" aca="1" ref="N238" ca="1">IF($C238="N","",SUM(IF((INDIRECT($C238&amp;"!$J$23:$J$200")=$D$5)*(INDIRECT($C238&amp;"!$I$23:$I$200")=$L$5)*(INDIRECT($C238&amp;"!$Q$23:$Q$200")&gt;=-0.25)*(INDIRECT($C238&amp;"!$Q$23:$Q$200")&lt;=0.25)*(INDIRECT($C238&amp;"!$Q$23:$Q$200")&lt;&gt;"")*((INDIRECT($C238&amp;"!$K$23:$K$200")-INDIRECT($C238&amp;"!$L$23:$L$200"))=0),1,0)))</f>
        <v/>
      </c>
      <c r="O238" s="165" t="str">
        <f t="shared" ca="1" si="224"/>
        <v/>
      </c>
      <c r="P238" s="208" t="str">
        <f t="array" aca="1" ref="P238" ca="1">IF($C238="N","",SUM(IF((INDIRECT($C238&amp;"!$J$23:$J$200")=$D$5)*(INDIRECT($C238&amp;"!$I$23:$I$200")=$L$5)*(INDIRECT($C238&amp;"!$Q$23:$Q$200")&gt;=-0.25)*(INDIRECT($C238&amp;"!$Q$23:$Q$200")&lt;=0.25)*(INDIRECT($C238&amp;"!$Q$23:$Q$200")&lt;&gt;"")*((INDIRECT($C238&amp;"!$K$23:$K$200")-INDIRECT($C238&amp;"!$L$23:$L$200"))&lt;0),1,0)))</f>
        <v/>
      </c>
      <c r="Q238" s="165" t="str">
        <f t="shared" ca="1" si="225"/>
        <v/>
      </c>
      <c r="R238" s="128" t="str">
        <f>IF($C238="N","",L238+N238+P238)</f>
        <v/>
      </c>
      <c r="S238" s="207" t="str">
        <f>IF($C238="N","",L238+E238)</f>
        <v/>
      </c>
      <c r="T238" s="165" t="str">
        <f t="shared" si="226"/>
        <v/>
      </c>
      <c r="U238" s="208" t="str">
        <f>IF($C238="N","",N238+G238)</f>
        <v/>
      </c>
      <c r="V238" s="165" t="str">
        <f t="shared" si="227"/>
        <v/>
      </c>
      <c r="W238" s="208" t="str">
        <f>IF($C238="N","",P238+I238)</f>
        <v/>
      </c>
      <c r="X238" s="165" t="str">
        <f t="shared" si="228"/>
        <v/>
      </c>
      <c r="Y238" s="166" t="str">
        <f>IF($C238="N","",R238+K238)</f>
        <v/>
      </c>
      <c r="Z238" s="91"/>
    </row>
    <row r="239" spans="2:26">
      <c r="B239" s="97"/>
      <c r="C239" s="23" t="str">
        <f>C238</f>
        <v>N</v>
      </c>
      <c r="D239" s="206">
        <v>1</v>
      </c>
      <c r="E239" s="207" t="str">
        <f t="array" aca="1" ref="E239" ca="1">IF($C239="N","",SUM(IF((INDIRECT($C239&amp;"!$J$23:$J$200")=$D$5)*(INDIRECT($C239&amp;"!$I$23:$I$200")=$E$5)*(INDIRECT($C239&amp;"!$Q$23:$Q$200")&gt;=0.5)*(INDIRECT($C239&amp;"!$Q$23:$Q$200")&lt;=2)*((INDIRECT($C239&amp;"!$K$23:$K$200")-INDIRECT($C239&amp;"!$L$23:$L$200"))&gt;-1),1,0)))</f>
        <v/>
      </c>
      <c r="F239" s="165" t="str">
        <f t="shared" ca="1" si="220"/>
        <v/>
      </c>
      <c r="G239" s="208" t="str">
        <f t="array" aca="1" ref="G239" ca="1">IF($C239="N","",SUM(IF((INDIRECT($C239&amp;"!$J$23:$J$200")=$D$5)*(INDIRECT($C239&amp;"!$I$23:$I$200")=$E$5)*(INDIRECT($C239&amp;"!$Q$23:$Q$200")&gt;=0.5)*(INDIRECT($C239&amp;"!$Q$23:$Q$200")&lt;=2)*((INDIRECT($C239&amp;"!$K$23:$K$200")-INDIRECT($C239&amp;"!$L$23:$L$200"))=-1),1,0)))</f>
        <v/>
      </c>
      <c r="H239" s="165" t="str">
        <f t="shared" ca="1" si="221"/>
        <v/>
      </c>
      <c r="I239" s="208" t="str">
        <f t="array" aca="1" ref="I239" ca="1">IF($C239="N","",SUM(IF((INDIRECT($C239&amp;"!$J$23:$J$200")=$D$5)*(INDIRECT($C239&amp;"!$I$23:$I$200")=$E$5)*(INDIRECT($C239&amp;"!$Q$23:$Q$200")&gt;=0.5)*(INDIRECT($C239&amp;"!$Q$23:$Q$200")&lt;=2)*((INDIRECT($C239&amp;"!$K$23:$K$200")-INDIRECT($C239&amp;"!$L$23:$L$200"))&lt;-1),1,0)))</f>
        <v/>
      </c>
      <c r="J239" s="165" t="str">
        <f t="shared" ca="1" si="222"/>
        <v/>
      </c>
      <c r="K239" s="128" t="str">
        <f>IF($C239="N","",E239+G239+I239)</f>
        <v/>
      </c>
      <c r="L239" s="207" t="str">
        <f t="array" aca="1" ref="L239" ca="1">IF($C239="N","",SUM(IF((INDIRECT($C239&amp;"!$J$23:$J$200")=$D$5)*(INDIRECT($C239&amp;"!$I$23:$I$200")=$L$5)*(INDIRECT($C239&amp;"!$Q$23:$Q$200")&gt;=0.5)*(INDIRECT($C239&amp;"!$Q$23:$Q$200")&lt;=2)*((INDIRECT($C239&amp;"!$K$23:$K$200")-INDIRECT($C239&amp;"!$L$23:$L$200"))&gt;-1),1,0)))</f>
        <v/>
      </c>
      <c r="M239" s="165" t="str">
        <f t="shared" ca="1" si="223"/>
        <v/>
      </c>
      <c r="N239" s="208" t="str">
        <f t="array" aca="1" ref="N239" ca="1">IF($C239="N","",SUM(IF((INDIRECT($C239&amp;"!$J$23:$J$200")=$D$5)*(INDIRECT($C239&amp;"!$I$23:$I$200")=$L$5)*(INDIRECT($C239&amp;"!$Q$23:$Q$200")&gt;=0.5)*(INDIRECT($C239&amp;"!$Q$23:$Q$200")&lt;=2)*((INDIRECT($C239&amp;"!$K$23:$K$200")-INDIRECT($C239&amp;"!$L$23:$L$200"))=-1),1,0)))</f>
        <v/>
      </c>
      <c r="O239" s="165" t="str">
        <f t="shared" ca="1" si="224"/>
        <v/>
      </c>
      <c r="P239" s="208" t="str">
        <f t="array" aca="1" ref="P239" ca="1">IF($C239="N","",SUM(IF((INDIRECT($C239&amp;"!$J$23:$J$200")=$D$5)*(INDIRECT($C239&amp;"!$I$23:$I$200")=$L$5)*(INDIRECT($C239&amp;"!$Q$23:$Q$200")&gt;=0.5)*(INDIRECT($C239&amp;"!$Q$23:$Q$200")&lt;=2)*((INDIRECT($C239&amp;"!$K$23:$K$200")-INDIRECT($C239&amp;"!$L$23:$L$200"))&lt;-1),1,0)))</f>
        <v/>
      </c>
      <c r="Q239" s="165" t="str">
        <f t="shared" ca="1" si="225"/>
        <v/>
      </c>
      <c r="R239" s="128" t="str">
        <f>IF($C239="N","",L239+N239+P239)</f>
        <v/>
      </c>
      <c r="S239" s="207" t="str">
        <f>IF($C239="N","",L239+E239)</f>
        <v/>
      </c>
      <c r="T239" s="165" t="str">
        <f t="shared" si="226"/>
        <v/>
      </c>
      <c r="U239" s="208" t="str">
        <f>IF($C239="N","",N239+G239)</f>
        <v/>
      </c>
      <c r="V239" s="165" t="str">
        <f t="shared" si="227"/>
        <v/>
      </c>
      <c r="W239" s="208" t="str">
        <f>IF($C239="N","",P239+I239)</f>
        <v/>
      </c>
      <c r="X239" s="165" t="str">
        <f t="shared" si="228"/>
        <v/>
      </c>
      <c r="Y239" s="166" t="str">
        <f>IF($C239="N","",R239+K239)</f>
        <v/>
      </c>
      <c r="Z239" s="91"/>
    </row>
    <row r="240" spans="2:26" ht="13.5" thickBot="1">
      <c r="B240" s="97"/>
      <c r="C240" s="23" t="str">
        <f>C239</f>
        <v>N</v>
      </c>
      <c r="D240" s="206">
        <v>2</v>
      </c>
      <c r="E240" s="209" t="str">
        <f t="array" aca="1" ref="E240" ca="1">IF($C240="N","",SUM(IF((INDIRECT($C240&amp;"!$J$23:$J$200")=$D$5)*(INDIRECT($C240&amp;"!$I$23:$I$200")=$E$5)*(INDIRECT($C240&amp;"!$Q$23:$Q$200")&gt;=2.25)*((INDIRECT($C240&amp;"!$K$23:$K$200")-INDIRECT($C240&amp;"!$L$23:$L$200"))&gt;-2),1,0)))</f>
        <v/>
      </c>
      <c r="F240" s="169" t="str">
        <f t="shared" ca="1" si="220"/>
        <v/>
      </c>
      <c r="G240" s="210" t="str">
        <f t="array" aca="1" ref="G240" ca="1">IF($C240="N","",SUM(IF((INDIRECT($C240&amp;"!$J$23:$J$200")=$D$5)*(INDIRECT($C240&amp;"!$I$23:$I$200")=$E$5)*(INDIRECT($C240&amp;"!$Q$23:$Q$200")&gt;=2.25)*((INDIRECT($C240&amp;"!$K$23:$K$200")-INDIRECT($C240&amp;"!$L$23:$L$200"))=-2),1,0)))</f>
        <v/>
      </c>
      <c r="H240" s="169" t="str">
        <f t="shared" ca="1" si="221"/>
        <v/>
      </c>
      <c r="I240" s="210" t="str">
        <f t="array" aca="1" ref="I240" ca="1">IF($C240="N","",SUM(IF((INDIRECT($C240&amp;"!$J$23:$J$200")=$D$5)*(INDIRECT($C240&amp;"!$I$23:$I$200")=$E$5)*(INDIRECT($C240&amp;"!$Q$23:$Q$200")&gt;=2.25)*((INDIRECT($C240&amp;"!$K$23:$K$200")-INDIRECT($C240&amp;"!$L$23:$L$200"))&lt;-2),1,0)))</f>
        <v/>
      </c>
      <c r="J240" s="169" t="str">
        <f t="shared" ca="1" si="222"/>
        <v/>
      </c>
      <c r="K240" s="211" t="str">
        <f>IF($C240="N","",E240+G240+I240)</f>
        <v/>
      </c>
      <c r="L240" s="209" t="str">
        <f t="array" aca="1" ref="L240" ca="1">IF($C240="N","",SUM(IF((INDIRECT($C240&amp;"!$J$23:$J$200")=$D$5)*(INDIRECT($C240&amp;"!$I$23:$I$200")=$L$5)*(INDIRECT($C240&amp;"!$Q$23:$Q$200")&gt;=2.25)*((INDIRECT($C240&amp;"!$K$23:$K$200")-INDIRECT($C240&amp;"!$L$23:$L$200"))&gt;-2),1,0)))</f>
        <v/>
      </c>
      <c r="M240" s="169" t="str">
        <f t="shared" ca="1" si="223"/>
        <v/>
      </c>
      <c r="N240" s="210" t="str">
        <f t="array" aca="1" ref="N240" ca="1">IF($C240="N","",SUM(IF((INDIRECT($C240&amp;"!$J$23:$J$200")=$D$5)*(INDIRECT($C240&amp;"!$I$23:$I$200")=$L$5)*(INDIRECT($C240&amp;"!$Q$23:$Q$200")&gt;=2.25)*((INDIRECT($C240&amp;"!$K$23:$K$200")-INDIRECT($C240&amp;"!$L$23:$L$200"))=-2),1,0)))</f>
        <v/>
      </c>
      <c r="O240" s="169" t="str">
        <f t="shared" ca="1" si="224"/>
        <v/>
      </c>
      <c r="P240" s="210" t="str">
        <f t="array" aca="1" ref="P240" ca="1">IF($C240="N","",SUM(IF((INDIRECT($C240&amp;"!$J$23:$J$200")=$D$5)*(INDIRECT($C240&amp;"!$I$23:$I$200")=$L$5)*(INDIRECT($C240&amp;"!$Q$23:$Q$200")&gt;=2.25)*((INDIRECT($C240&amp;"!$K$23:$K$200")-INDIRECT($C240&amp;"!$L$23:$L$200"))&lt;-2),1,0)))</f>
        <v/>
      </c>
      <c r="Q240" s="169" t="str">
        <f t="shared" ca="1" si="225"/>
        <v/>
      </c>
      <c r="R240" s="211" t="str">
        <f>IF($C240="N","",L240+N240+P240)</f>
        <v/>
      </c>
      <c r="S240" s="209" t="str">
        <f>IF($C240="N","",L240+E240)</f>
        <v/>
      </c>
      <c r="T240" s="169" t="str">
        <f t="shared" si="226"/>
        <v/>
      </c>
      <c r="U240" s="210" t="str">
        <f>IF($C240="N","",N240+G240)</f>
        <v/>
      </c>
      <c r="V240" s="169" t="str">
        <f t="shared" si="227"/>
        <v/>
      </c>
      <c r="W240" s="210" t="str">
        <f>IF($C240="N","",P240+I240)</f>
        <v/>
      </c>
      <c r="X240" s="169" t="str">
        <f t="shared" si="228"/>
        <v/>
      </c>
      <c r="Y240" s="132" t="str">
        <f>IF($C240="N","",R240+K240)</f>
        <v/>
      </c>
      <c r="Z240" s="91"/>
    </row>
    <row r="241" spans="2:26" ht="13.5" thickBot="1">
      <c r="B241" s="97">
        <f>D234</f>
        <v>0</v>
      </c>
      <c r="D241" s="212" t="s">
        <v>24</v>
      </c>
      <c r="E241" s="172">
        <f ca="1">SUM(E236:E240)</f>
        <v>0</v>
      </c>
      <c r="F241" s="173" t="str">
        <f t="shared" ca="1" si="220"/>
        <v>-</v>
      </c>
      <c r="G241" s="174">
        <f ca="1">SUM(G236:G240)</f>
        <v>0</v>
      </c>
      <c r="H241" s="173" t="str">
        <f t="shared" ca="1" si="221"/>
        <v>-</v>
      </c>
      <c r="I241" s="174">
        <f ca="1">SUM(I236:I240)</f>
        <v>0</v>
      </c>
      <c r="J241" s="173" t="str">
        <f t="shared" ca="1" si="222"/>
        <v>-</v>
      </c>
      <c r="K241" s="176">
        <f>SUM(K236:K240)</f>
        <v>0</v>
      </c>
      <c r="L241" s="213">
        <f ca="1">SUM(L236:L240)</f>
        <v>0</v>
      </c>
      <c r="M241" s="173" t="str">
        <f t="shared" ca="1" si="223"/>
        <v>-</v>
      </c>
      <c r="N241" s="174">
        <f ca="1">SUM(N236:N240)</f>
        <v>0</v>
      </c>
      <c r="O241" s="173" t="str">
        <f t="shared" ca="1" si="224"/>
        <v>-</v>
      </c>
      <c r="P241" s="174">
        <f ca="1">SUM(P236:P240)</f>
        <v>0</v>
      </c>
      <c r="Q241" s="173" t="str">
        <f t="shared" ca="1" si="225"/>
        <v>-</v>
      </c>
      <c r="R241" s="214">
        <f>SUM(R236:R240)</f>
        <v>0</v>
      </c>
      <c r="S241" s="172">
        <f>SUM(S236:S240)</f>
        <v>0</v>
      </c>
      <c r="T241" s="173" t="str">
        <f t="shared" si="226"/>
        <v>-</v>
      </c>
      <c r="U241" s="174">
        <f>SUM(U236:U240)</f>
        <v>0</v>
      </c>
      <c r="V241" s="173" t="str">
        <f t="shared" si="227"/>
        <v>-</v>
      </c>
      <c r="W241" s="174">
        <f>SUM(W236:W240)</f>
        <v>0</v>
      </c>
      <c r="X241" s="173" t="str">
        <f t="shared" si="228"/>
        <v>-</v>
      </c>
      <c r="Y241" s="176">
        <f>SUM(Y236:Y240)</f>
        <v>0</v>
      </c>
    </row>
    <row r="242" spans="2:26" ht="13.5" thickBot="1">
      <c r="B242" s="97"/>
    </row>
    <row r="243" spans="2:26">
      <c r="D243" s="85">
        <f>N2</f>
        <v>0</v>
      </c>
      <c r="E243" s="142" t="s">
        <v>34</v>
      </c>
      <c r="F243" s="143"/>
      <c r="G243" s="144"/>
      <c r="H243" s="143"/>
      <c r="I243" s="145"/>
      <c r="J243" s="144"/>
      <c r="K243" s="146"/>
      <c r="L243" s="199" t="s">
        <v>35</v>
      </c>
      <c r="M243" s="143"/>
      <c r="N243" s="144"/>
      <c r="O243" s="143"/>
      <c r="P243" s="145"/>
      <c r="Q243" s="143"/>
      <c r="R243" s="144"/>
      <c r="S243" s="142" t="s">
        <v>36</v>
      </c>
      <c r="T243" s="143"/>
      <c r="U243" s="144"/>
      <c r="V243" s="143"/>
      <c r="W243" s="147"/>
      <c r="X243" s="148"/>
      <c r="Y243" s="149"/>
    </row>
    <row r="244" spans="2:26" ht="13.5" thickBot="1">
      <c r="D244" s="200" t="s">
        <v>28</v>
      </c>
      <c r="E244" s="150" t="s">
        <v>31</v>
      </c>
      <c r="F244" s="151"/>
      <c r="G244" s="201" t="s">
        <v>29</v>
      </c>
      <c r="H244" s="151"/>
      <c r="I244" s="201" t="s">
        <v>30</v>
      </c>
      <c r="J244" s="201"/>
      <c r="K244" s="202" t="s">
        <v>37</v>
      </c>
      <c r="L244" s="203" t="s">
        <v>31</v>
      </c>
      <c r="M244" s="151"/>
      <c r="N244" s="201" t="s">
        <v>29</v>
      </c>
      <c r="O244" s="151"/>
      <c r="P244" s="201" t="s">
        <v>30</v>
      </c>
      <c r="Q244" s="151"/>
      <c r="R244" s="202" t="s">
        <v>38</v>
      </c>
      <c r="S244" s="150" t="s">
        <v>31</v>
      </c>
      <c r="T244" s="151"/>
      <c r="U244" s="201" t="s">
        <v>29</v>
      </c>
      <c r="V244" s="204"/>
      <c r="W244" s="201" t="s">
        <v>30</v>
      </c>
      <c r="X244" s="151"/>
      <c r="Y244" s="202" t="s">
        <v>39</v>
      </c>
      <c r="Z244" s="91"/>
    </row>
    <row r="245" spans="2:26">
      <c r="B245" s="97"/>
      <c r="C245" s="23" t="str">
        <f>IF(D243=0,"N",D243)</f>
        <v>N</v>
      </c>
      <c r="D245" s="205">
        <v>-2</v>
      </c>
      <c r="E245" s="159" t="str">
        <f t="array" aca="1" ref="E245" ca="1">IF($C245="N","",SUM(IF((INDIRECT($C245&amp;"!$J$23:$J$200")=$D$5)*(INDIRECT($C245&amp;"!$I$23:$I$200")=$E$5)*(INDIRECT($C245&amp;"!$Q$23:$Q$200")&lt;=-2.25)*((INDIRECT($C245&amp;"!$K$23:$K$200")-INDIRECT($C245&amp;"!$L$23:$L$200"))&gt;2),1,0)))</f>
        <v/>
      </c>
      <c r="F245" s="162" t="str">
        <f t="shared" ref="F245:F250" ca="1" si="229">IF(E245="","",IF(E245=0,"-",E245/$K245))</f>
        <v/>
      </c>
      <c r="G245" s="164" t="str">
        <f t="array" aca="1" ref="G245" ca="1">IF($C245="N","",SUM(IF((INDIRECT($C245&amp;"!$J$23:$J$200")=$D$5)*(INDIRECT($C245&amp;"!$I$23:$I$200")=$E$5)*(INDIRECT($C245&amp;"!$Q$23:$Q$200")&lt;=-2.25)*((INDIRECT($C245&amp;"!$K$23:$K$200")-INDIRECT($C245&amp;"!$L$23:$L$200"))=2),1,0)))</f>
        <v/>
      </c>
      <c r="H245" s="162" t="str">
        <f t="shared" ref="H245:H250" ca="1" si="230">IF(G245="","",IF(G245=0,"-",G245/$K245))</f>
        <v/>
      </c>
      <c r="I245" s="164" t="str">
        <f t="array" aca="1" ref="I245" ca="1">IF($C245="N","",SUM(IF((INDIRECT($C245&amp;"!$J$23:$J$200")=$D$5)*(INDIRECT($C245&amp;"!$I$23:$I$200")=$E$5)*(INDIRECT($C245&amp;"!$Q$23:$Q$200")&lt;=-2.25)*((INDIRECT($C245&amp;"!$L$23:$L$200")-INDIRECT($C245&amp;"!$K$23:$K$200"))&gt;-2),1,0)))</f>
        <v/>
      </c>
      <c r="J245" s="162" t="str">
        <f t="shared" ref="J245:J250" ca="1" si="231">IF(I245="","",IF(I245=0,"-",I245/$K245))</f>
        <v/>
      </c>
      <c r="K245" s="166" t="str">
        <f>IF($C245="N","",E245+G245+I245)</f>
        <v/>
      </c>
      <c r="L245" s="159" t="str">
        <f t="array" aca="1" ref="L245" ca="1">IF($C245="N","",SUM(IF((INDIRECT($C245&amp;"!$J$23:$J$200")=$D$5)*(INDIRECT($C245&amp;"!$I$23:$I$200")=$L$5)*(INDIRECT($C245&amp;"!$Q$23:$Q$200")&lt;=-2.25)*((INDIRECT($C245&amp;"!$K$23:$K$200")-INDIRECT($C245&amp;"!$L$23:$L$200"))&gt;2),1,0)))</f>
        <v/>
      </c>
      <c r="M245" s="162" t="str">
        <f t="shared" ref="M245:M250" ca="1" si="232">IF(L245="","",IF(L245=0,"-",L245/$R245))</f>
        <v/>
      </c>
      <c r="N245" s="164" t="str">
        <f t="array" aca="1" ref="N245" ca="1">IF($C245="N","",SUM(IF((INDIRECT($C245&amp;"!$J$23:$J$200")=$D$5)*(INDIRECT($C245&amp;"!$I$23:$I$200")=$L$5)*(INDIRECT($C245&amp;"!$Q$23:$Q$200")&lt;=-2.25)*((INDIRECT($C245&amp;"!$K$23:$K$200")-INDIRECT($C245&amp;"!$L$23:$L$200"))=2),1,0)))</f>
        <v/>
      </c>
      <c r="O245" s="162" t="str">
        <f t="shared" ref="O245:O250" ca="1" si="233">IF(N245="","",IF(N245=0,"-",N245/$R245))</f>
        <v/>
      </c>
      <c r="P245" s="164" t="str">
        <f t="array" aca="1" ref="P245" ca="1">IF($C245="N","",SUM(IF((INDIRECT($C245&amp;"!$J$23:$J$200")=$D$5)*(INDIRECT($C245&amp;"!$I$23:$I$200")=$L$5)*(INDIRECT($C245&amp;"!$Q$23:$Q$200")&lt;=-2.25)*((INDIRECT($C245&amp;"!$L$23:$L$200")-INDIRECT($C245&amp;"!$K$23:$K$200"))&gt;-2),1,0)))</f>
        <v/>
      </c>
      <c r="Q245" s="162" t="str">
        <f t="shared" ref="Q245:Q250" ca="1" si="234">IF(P245="","",IF(P245=0,"-",P245/$R245))</f>
        <v/>
      </c>
      <c r="R245" s="166" t="str">
        <f>IF($C245="N","",L245+N245+P245)</f>
        <v/>
      </c>
      <c r="S245" s="159" t="str">
        <f>IF($C245="N","",L245+E245)</f>
        <v/>
      </c>
      <c r="T245" s="162" t="str">
        <f t="shared" ref="T245:T250" si="235">IF(S245="","",IF(S245=0,"-",S245/$Y245))</f>
        <v/>
      </c>
      <c r="U245" s="164" t="str">
        <f>IF($C245="N","",N245+G245)</f>
        <v/>
      </c>
      <c r="V245" s="162" t="str">
        <f t="shared" ref="V245:V250" si="236">IF(U245="","",IF(U245=0,"-",U245/$Y245))</f>
        <v/>
      </c>
      <c r="W245" s="164" t="str">
        <f>IF($C245="N","",P245+I245)</f>
        <v/>
      </c>
      <c r="X245" s="162" t="str">
        <f t="shared" ref="X245:X250" si="237">IF(W245="","",IF(W245=0,"-",W245/$Y245))</f>
        <v/>
      </c>
      <c r="Y245" s="166" t="str">
        <f>IF($C245="N","",R245+K245)</f>
        <v/>
      </c>
      <c r="Z245" s="91"/>
    </row>
    <row r="246" spans="2:26">
      <c r="B246" s="97"/>
      <c r="C246" s="23" t="str">
        <f>C245</f>
        <v>N</v>
      </c>
      <c r="D246" s="206">
        <v>-1</v>
      </c>
      <c r="E246" s="207" t="str">
        <f t="array" aca="1" ref="E246" ca="1">IF($C246="N","",SUM(IF((INDIRECT($C246&amp;"!$J$23:$J$200")=$D$5)*(INDIRECT($C246&amp;"!$I$23:$I$200")=$E$5)*(INDIRECT($C246&amp;"!$Q$23:$Q$200")&lt;=-0.5)*(INDIRECT($C246&amp;"!$Q$23:$Q$200")&gt;=-2)*((INDIRECT($C246&amp;"!$K$23:$K$200")-INDIRECT($C246&amp;"!$L$23:$L$200"))&gt;1),1,0)))</f>
        <v/>
      </c>
      <c r="F246" s="165" t="str">
        <f t="shared" ca="1" si="229"/>
        <v/>
      </c>
      <c r="G246" s="208" t="str">
        <f t="array" aca="1" ref="G246" ca="1">IF($C246="N","",SUM(IF((INDIRECT($C246&amp;"!$J$23:$J$200")=$D$5)*(INDIRECT($C246&amp;"!$I$23:$I$200")=$E$5)*(INDIRECT($C246&amp;"!$Q$23:$Q$200")&lt;=-0.5)*(INDIRECT($C246&amp;"!$Q$23:$Q$200")&gt;=-2)*((INDIRECT($C246&amp;"!$K$23:$K$200")-INDIRECT($C246&amp;"!$L$23:$L$200"))=1),1,0)))</f>
        <v/>
      </c>
      <c r="H246" s="165" t="str">
        <f t="shared" ca="1" si="230"/>
        <v/>
      </c>
      <c r="I246" s="208" t="str">
        <f t="array" aca="1" ref="I246" ca="1">IF($C246="N","",SUM(IF((INDIRECT($C246&amp;"!$J$23:$J$200")=$D$5)*(INDIRECT($C246&amp;"!$I$23:$I$200")=$E$5)*(INDIRECT($C246&amp;"!$Q$23:$Q$200")&lt;=-0.5)*(INDIRECT($C246&amp;"!$Q$23:$Q$200")&gt;=-2)*((INDIRECT($C246&amp;"!$L$23:$L$200")-INDIRECT($C246&amp;"!$K$23:$K$200"))&gt;-1),1,0)))</f>
        <v/>
      </c>
      <c r="J246" s="165" t="str">
        <f t="shared" ca="1" si="231"/>
        <v/>
      </c>
      <c r="K246" s="128" t="str">
        <f>IF($C246="N","",E246+G246+I246)</f>
        <v/>
      </c>
      <c r="L246" s="207" t="str">
        <f t="array" aca="1" ref="L246" ca="1">IF($C246="N","",SUM(IF((INDIRECT($C246&amp;"!$J$23:$J$200")=$D$5)*(INDIRECT($C246&amp;"!$I$23:$I$200")=$L$5)*(INDIRECT($C246&amp;"!$Q$23:$Q$200")&lt;=-0.5)*(INDIRECT($C246&amp;"!$Q$23:$Q$200")&gt;=-2)*((INDIRECT($C246&amp;"!$K$23:$K$200")-INDIRECT($C246&amp;"!$L$23:$L$200"))&gt;1),1,0)))</f>
        <v/>
      </c>
      <c r="M246" s="165" t="str">
        <f t="shared" ca="1" si="232"/>
        <v/>
      </c>
      <c r="N246" s="208" t="str">
        <f t="array" aca="1" ref="N246" ca="1">IF($C246="N","",SUM(IF((INDIRECT($C246&amp;"!$J$23:$J$200")=$D$5)*(INDIRECT($C246&amp;"!$I$23:$I$200")=$L$5)*(INDIRECT($C246&amp;"!$Q$23:$Q$200")&lt;=-0.5)*(INDIRECT($C246&amp;"!$Q$23:$Q$200")&gt;=-2)*((INDIRECT($C246&amp;"!$K$23:$K$200")-INDIRECT($C246&amp;"!$L$23:$L$200"))=1),1,0)))</f>
        <v/>
      </c>
      <c r="O246" s="165" t="str">
        <f t="shared" ca="1" si="233"/>
        <v/>
      </c>
      <c r="P246" s="208" t="str">
        <f t="array" aca="1" ref="P246" ca="1">IF($C246="N","",SUM(IF((INDIRECT($C246&amp;"!$J$23:$J$200")=$D$5)*(INDIRECT($C246&amp;"!$I$23:$I$200")=$L$5)*(INDIRECT($C246&amp;"!$Q$23:$Q$200")&lt;=-0.5)*(INDIRECT($C246&amp;"!$Q$23:$Q$200")&gt;=-2)*((INDIRECT($C246&amp;"!$L$23:$L$200")-INDIRECT($C246&amp;"!$K$23:$K$200"))&gt;-1),1,0)))</f>
        <v/>
      </c>
      <c r="Q246" s="165" t="str">
        <f t="shared" ca="1" si="234"/>
        <v/>
      </c>
      <c r="R246" s="128" t="str">
        <f>IF($C246="N","",L246+N246+P246)</f>
        <v/>
      </c>
      <c r="S246" s="207" t="str">
        <f>IF($C246="N","",L246+E246)</f>
        <v/>
      </c>
      <c r="T246" s="165" t="str">
        <f t="shared" si="235"/>
        <v/>
      </c>
      <c r="U246" s="208" t="str">
        <f>IF($C246="N","",N246+G246)</f>
        <v/>
      </c>
      <c r="V246" s="165" t="str">
        <f t="shared" si="236"/>
        <v/>
      </c>
      <c r="W246" s="208" t="str">
        <f>IF($C246="N","",P246+I246)</f>
        <v/>
      </c>
      <c r="X246" s="165" t="str">
        <f t="shared" si="237"/>
        <v/>
      </c>
      <c r="Y246" s="166" t="str">
        <f>IF($C246="N","",R246+K246)</f>
        <v/>
      </c>
      <c r="Z246" s="91"/>
    </row>
    <row r="247" spans="2:26">
      <c r="B247" s="97"/>
      <c r="C247" s="23" t="str">
        <f>C246</f>
        <v>N</v>
      </c>
      <c r="D247" s="206">
        <v>0</v>
      </c>
      <c r="E247" s="207" t="str">
        <f t="array" aca="1" ref="E247" ca="1">IF($C247="N","",SUM(IF((INDIRECT($C247&amp;"!$J$23:$J$200")=$D$5)*(INDIRECT($C247&amp;"!$I$23:$I$200")=$E$5)*(INDIRECT($C247&amp;"!$Q$23:$Q$200")&gt;=-0.25)*(INDIRECT($C247&amp;"!$Q$23:$Q$200")&lt;=0.25)*(INDIRECT($C247&amp;"!$Q$23:$Q$200")&lt;&gt;"")*((INDIRECT($C247&amp;"!$K$23:$K$200")-INDIRECT($C247&amp;"!$L$23:$L$200"))&gt;0),1,0)))</f>
        <v/>
      </c>
      <c r="F247" s="165" t="str">
        <f t="shared" ca="1" si="229"/>
        <v/>
      </c>
      <c r="G247" s="208" t="str">
        <f t="array" aca="1" ref="G247" ca="1">IF($C247="N","",SUM(IF((INDIRECT($C247&amp;"!$J$23:$J$200")=$D$5)*(INDIRECT($C247&amp;"!$I$23:$I$200")=$E$5)*(INDIRECT($C247&amp;"!$Q$23:$Q$200")&gt;=-0.25)*(INDIRECT($C247&amp;"!$Q$23:$Q$200")&lt;=0.25)*(INDIRECT($C247&amp;"!$Q$23:$Q$200")&lt;&gt;"")*((INDIRECT($C247&amp;"!$K$23:$K$200")-INDIRECT($C247&amp;"!$L$23:$L$200"))=0),1,0)))</f>
        <v/>
      </c>
      <c r="H247" s="165" t="str">
        <f t="shared" ca="1" si="230"/>
        <v/>
      </c>
      <c r="I247" s="208" t="str">
        <f t="array" aca="1" ref="I247" ca="1">IF($C247="N","",SUM(IF((INDIRECT($C247&amp;"!$J$23:$J$200")=$D$5)*(INDIRECT($C247&amp;"!$I$23:$I$200")=$E$5)*(INDIRECT($C247&amp;"!$Q$23:$Q$200")&gt;=-0.25)*(INDIRECT($C247&amp;"!$Q$23:$Q$200")&lt;=0.25)*(INDIRECT($C247&amp;"!$Q$23:$Q$200")&lt;&gt;"")*((INDIRECT($C247&amp;"!$K$23:$K$200")-INDIRECT($C247&amp;"!$L$23:$L$200"))&lt;0),1,0)))</f>
        <v/>
      </c>
      <c r="J247" s="165" t="str">
        <f t="shared" ca="1" si="231"/>
        <v/>
      </c>
      <c r="K247" s="128" t="str">
        <f>IF($C247="N","",E247+G247+I247)</f>
        <v/>
      </c>
      <c r="L247" s="207" t="str">
        <f t="array" aca="1" ref="L247" ca="1">IF($C247="N","",SUM(IF((INDIRECT($C247&amp;"!$J$23:$J$200")=$D$5)*(INDIRECT($C247&amp;"!$I$23:$I$200")=$L$5)*(INDIRECT($C247&amp;"!$Q$23:$Q$200")&gt;=-0.25)*(INDIRECT($C247&amp;"!$Q$23:$Q$200")&lt;=0.25)*(INDIRECT($C247&amp;"!$Q$23:$Q$200")&lt;&gt;"")*((INDIRECT($C247&amp;"!$K$23:$K$200")-INDIRECT($C247&amp;"!$L$23:$L$200"))&gt;0),1,0)))</f>
        <v/>
      </c>
      <c r="M247" s="165" t="str">
        <f t="shared" ca="1" si="232"/>
        <v/>
      </c>
      <c r="N247" s="208" t="str">
        <f t="array" aca="1" ref="N247" ca="1">IF($C247="N","",SUM(IF((INDIRECT($C247&amp;"!$J$23:$J$200")=$D$5)*(INDIRECT($C247&amp;"!$I$23:$I$200")=$L$5)*(INDIRECT($C247&amp;"!$Q$23:$Q$200")&gt;=-0.25)*(INDIRECT($C247&amp;"!$Q$23:$Q$200")&lt;=0.25)*(INDIRECT($C247&amp;"!$Q$23:$Q$200")&lt;&gt;"")*((INDIRECT($C247&amp;"!$K$23:$K$200")-INDIRECT($C247&amp;"!$L$23:$L$200"))=0),1,0)))</f>
        <v/>
      </c>
      <c r="O247" s="165" t="str">
        <f t="shared" ca="1" si="233"/>
        <v/>
      </c>
      <c r="P247" s="208" t="str">
        <f t="array" aca="1" ref="P247" ca="1">IF($C247="N","",SUM(IF((INDIRECT($C247&amp;"!$J$23:$J$200")=$D$5)*(INDIRECT($C247&amp;"!$I$23:$I$200")=$L$5)*(INDIRECT($C247&amp;"!$Q$23:$Q$200")&gt;=-0.25)*(INDIRECT($C247&amp;"!$Q$23:$Q$200")&lt;=0.25)*(INDIRECT($C247&amp;"!$Q$23:$Q$200")&lt;&gt;"")*((INDIRECT($C247&amp;"!$K$23:$K$200")-INDIRECT($C247&amp;"!$L$23:$L$200"))&lt;0),1,0)))</f>
        <v/>
      </c>
      <c r="Q247" s="165" t="str">
        <f t="shared" ca="1" si="234"/>
        <v/>
      </c>
      <c r="R247" s="128" t="str">
        <f>IF($C247="N","",L247+N247+P247)</f>
        <v/>
      </c>
      <c r="S247" s="207" t="str">
        <f>IF($C247="N","",L247+E247)</f>
        <v/>
      </c>
      <c r="T247" s="165" t="str">
        <f t="shared" si="235"/>
        <v/>
      </c>
      <c r="U247" s="208" t="str">
        <f>IF($C247="N","",N247+G247)</f>
        <v/>
      </c>
      <c r="V247" s="165" t="str">
        <f t="shared" si="236"/>
        <v/>
      </c>
      <c r="W247" s="208" t="str">
        <f>IF($C247="N","",P247+I247)</f>
        <v/>
      </c>
      <c r="X247" s="165" t="str">
        <f t="shared" si="237"/>
        <v/>
      </c>
      <c r="Y247" s="166" t="str">
        <f>IF($C247="N","",R247+K247)</f>
        <v/>
      </c>
      <c r="Z247" s="91"/>
    </row>
    <row r="248" spans="2:26">
      <c r="B248" s="97"/>
      <c r="C248" s="23" t="str">
        <f>C247</f>
        <v>N</v>
      </c>
      <c r="D248" s="206">
        <v>1</v>
      </c>
      <c r="E248" s="207" t="str">
        <f t="array" aca="1" ref="E248" ca="1">IF($C248="N","",SUM(IF((INDIRECT($C248&amp;"!$J$23:$J$200")=$D$5)*(INDIRECT($C248&amp;"!$I$23:$I$200")=$E$5)*(INDIRECT($C248&amp;"!$Q$23:$Q$200")&gt;=0.5)*(INDIRECT($C248&amp;"!$Q$23:$Q$200")&lt;=2)*((INDIRECT($C248&amp;"!$K$23:$K$200")-INDIRECT($C248&amp;"!$L$23:$L$200"))&gt;-1),1,0)))</f>
        <v/>
      </c>
      <c r="F248" s="165" t="str">
        <f t="shared" ca="1" si="229"/>
        <v/>
      </c>
      <c r="G248" s="208" t="str">
        <f t="array" aca="1" ref="G248" ca="1">IF($C248="N","",SUM(IF((INDIRECT($C248&amp;"!$J$23:$J$200")=$D$5)*(INDIRECT($C248&amp;"!$I$23:$I$200")=$E$5)*(INDIRECT($C248&amp;"!$Q$23:$Q$200")&gt;=0.5)*(INDIRECT($C248&amp;"!$Q$23:$Q$200")&lt;=2)*((INDIRECT($C248&amp;"!$K$23:$K$200")-INDIRECT($C248&amp;"!$L$23:$L$200"))=-1),1,0)))</f>
        <v/>
      </c>
      <c r="H248" s="165" t="str">
        <f t="shared" ca="1" si="230"/>
        <v/>
      </c>
      <c r="I248" s="208" t="str">
        <f t="array" aca="1" ref="I248" ca="1">IF($C248="N","",SUM(IF((INDIRECT($C248&amp;"!$J$23:$J$200")=$D$5)*(INDIRECT($C248&amp;"!$I$23:$I$200")=$E$5)*(INDIRECT($C248&amp;"!$Q$23:$Q$200")&gt;=0.5)*(INDIRECT($C248&amp;"!$Q$23:$Q$200")&lt;=2)*((INDIRECT($C248&amp;"!$K$23:$K$200")-INDIRECT($C248&amp;"!$L$23:$L$200"))&lt;-1),1,0)))</f>
        <v/>
      </c>
      <c r="J248" s="165" t="str">
        <f t="shared" ca="1" si="231"/>
        <v/>
      </c>
      <c r="K248" s="128" t="str">
        <f>IF($C248="N","",E248+G248+I248)</f>
        <v/>
      </c>
      <c r="L248" s="207" t="str">
        <f t="array" aca="1" ref="L248" ca="1">IF($C248="N","",SUM(IF((INDIRECT($C248&amp;"!$J$23:$J$200")=$D$5)*(INDIRECT($C248&amp;"!$I$23:$I$200")=$L$5)*(INDIRECT($C248&amp;"!$Q$23:$Q$200")&gt;=0.5)*(INDIRECT($C248&amp;"!$Q$23:$Q$200")&lt;=2)*((INDIRECT($C248&amp;"!$K$23:$K$200")-INDIRECT($C248&amp;"!$L$23:$L$200"))&gt;-1),1,0)))</f>
        <v/>
      </c>
      <c r="M248" s="165" t="str">
        <f t="shared" ca="1" si="232"/>
        <v/>
      </c>
      <c r="N248" s="208" t="str">
        <f t="array" aca="1" ref="N248" ca="1">IF($C248="N","",SUM(IF((INDIRECT($C248&amp;"!$J$23:$J$200")=$D$5)*(INDIRECT($C248&amp;"!$I$23:$I$200")=$L$5)*(INDIRECT($C248&amp;"!$Q$23:$Q$200")&gt;=0.5)*(INDIRECT($C248&amp;"!$Q$23:$Q$200")&lt;=2)*((INDIRECT($C248&amp;"!$K$23:$K$200")-INDIRECT($C248&amp;"!$L$23:$L$200"))=-1),1,0)))</f>
        <v/>
      </c>
      <c r="O248" s="165" t="str">
        <f t="shared" ca="1" si="233"/>
        <v/>
      </c>
      <c r="P248" s="208" t="str">
        <f t="array" aca="1" ref="P248" ca="1">IF($C248="N","",SUM(IF((INDIRECT($C248&amp;"!$J$23:$J$200")=$D$5)*(INDIRECT($C248&amp;"!$I$23:$I$200")=$L$5)*(INDIRECT($C248&amp;"!$Q$23:$Q$200")&gt;=0.5)*(INDIRECT($C248&amp;"!$Q$23:$Q$200")&lt;=2)*((INDIRECT($C248&amp;"!$K$23:$K$200")-INDIRECT($C248&amp;"!$L$23:$L$200"))&lt;-1),1,0)))</f>
        <v/>
      </c>
      <c r="Q248" s="165" t="str">
        <f t="shared" ca="1" si="234"/>
        <v/>
      </c>
      <c r="R248" s="128" t="str">
        <f>IF($C248="N","",L248+N248+P248)</f>
        <v/>
      </c>
      <c r="S248" s="207" t="str">
        <f>IF($C248="N","",L248+E248)</f>
        <v/>
      </c>
      <c r="T248" s="165" t="str">
        <f t="shared" si="235"/>
        <v/>
      </c>
      <c r="U248" s="208" t="str">
        <f>IF($C248="N","",N248+G248)</f>
        <v/>
      </c>
      <c r="V248" s="165" t="str">
        <f t="shared" si="236"/>
        <v/>
      </c>
      <c r="W248" s="208" t="str">
        <f>IF($C248="N","",P248+I248)</f>
        <v/>
      </c>
      <c r="X248" s="165" t="str">
        <f t="shared" si="237"/>
        <v/>
      </c>
      <c r="Y248" s="166" t="str">
        <f>IF($C248="N","",R248+K248)</f>
        <v/>
      </c>
      <c r="Z248" s="91"/>
    </row>
    <row r="249" spans="2:26" ht="13.5" thickBot="1">
      <c r="B249" s="97"/>
      <c r="C249" s="23" t="str">
        <f>C248</f>
        <v>N</v>
      </c>
      <c r="D249" s="206">
        <v>2</v>
      </c>
      <c r="E249" s="209" t="str">
        <f t="array" aca="1" ref="E249" ca="1">IF($C249="N","",SUM(IF((INDIRECT($C249&amp;"!$J$23:$J$200")=$D$5)*(INDIRECT($C249&amp;"!$I$23:$I$200")=$E$5)*(INDIRECT($C249&amp;"!$Q$23:$Q$200")&gt;=2.25)*((INDIRECT($C249&amp;"!$K$23:$K$200")-INDIRECT($C249&amp;"!$L$23:$L$200"))&gt;-2),1,0)))</f>
        <v/>
      </c>
      <c r="F249" s="169" t="str">
        <f t="shared" ca="1" si="229"/>
        <v/>
      </c>
      <c r="G249" s="210" t="str">
        <f t="array" aca="1" ref="G249" ca="1">IF($C249="N","",SUM(IF((INDIRECT($C249&amp;"!$J$23:$J$200")=$D$5)*(INDIRECT($C249&amp;"!$I$23:$I$200")=$E$5)*(INDIRECT($C249&amp;"!$Q$23:$Q$200")&gt;=2.25)*((INDIRECT($C249&amp;"!$K$23:$K$200")-INDIRECT($C249&amp;"!$L$23:$L$200"))=-2),1,0)))</f>
        <v/>
      </c>
      <c r="H249" s="169" t="str">
        <f t="shared" ca="1" si="230"/>
        <v/>
      </c>
      <c r="I249" s="210" t="str">
        <f t="array" aca="1" ref="I249" ca="1">IF($C249="N","",SUM(IF((INDIRECT($C249&amp;"!$J$23:$J$200")=$D$5)*(INDIRECT($C249&amp;"!$I$23:$I$200")=$E$5)*(INDIRECT($C249&amp;"!$Q$23:$Q$200")&gt;=2.25)*((INDIRECT($C249&amp;"!$K$23:$K$200")-INDIRECT($C249&amp;"!$L$23:$L$200"))&lt;-2),1,0)))</f>
        <v/>
      </c>
      <c r="J249" s="169" t="str">
        <f t="shared" ca="1" si="231"/>
        <v/>
      </c>
      <c r="K249" s="211" t="str">
        <f>IF($C249="N","",E249+G249+I249)</f>
        <v/>
      </c>
      <c r="L249" s="209" t="str">
        <f t="array" aca="1" ref="L249" ca="1">IF($C249="N","",SUM(IF((INDIRECT($C249&amp;"!$J$23:$J$200")=$D$5)*(INDIRECT($C249&amp;"!$I$23:$I$200")=$L$5)*(INDIRECT($C249&amp;"!$Q$23:$Q$200")&gt;=2.25)*((INDIRECT($C249&amp;"!$K$23:$K$200")-INDIRECT($C249&amp;"!$L$23:$L$200"))&gt;-2),1,0)))</f>
        <v/>
      </c>
      <c r="M249" s="169" t="str">
        <f t="shared" ca="1" si="232"/>
        <v/>
      </c>
      <c r="N249" s="210" t="str">
        <f t="array" aca="1" ref="N249" ca="1">IF($C249="N","",SUM(IF((INDIRECT($C249&amp;"!$J$23:$J$200")=$D$5)*(INDIRECT($C249&amp;"!$I$23:$I$200")=$L$5)*(INDIRECT($C249&amp;"!$Q$23:$Q$200")&gt;=2.25)*((INDIRECT($C249&amp;"!$K$23:$K$200")-INDIRECT($C249&amp;"!$L$23:$L$200"))=-2),1,0)))</f>
        <v/>
      </c>
      <c r="O249" s="169" t="str">
        <f t="shared" ca="1" si="233"/>
        <v/>
      </c>
      <c r="P249" s="210" t="str">
        <f t="array" aca="1" ref="P249" ca="1">IF($C249="N","",SUM(IF((INDIRECT($C249&amp;"!$J$23:$J$200")=$D$5)*(INDIRECT($C249&amp;"!$I$23:$I$200")=$L$5)*(INDIRECT($C249&amp;"!$Q$23:$Q$200")&gt;=2.25)*((INDIRECT($C249&amp;"!$K$23:$K$200")-INDIRECT($C249&amp;"!$L$23:$L$200"))&lt;-2),1,0)))</f>
        <v/>
      </c>
      <c r="Q249" s="169" t="str">
        <f t="shared" ca="1" si="234"/>
        <v/>
      </c>
      <c r="R249" s="211" t="str">
        <f>IF($C249="N","",L249+N249+P249)</f>
        <v/>
      </c>
      <c r="S249" s="209" t="str">
        <f>IF($C249="N","",L249+E249)</f>
        <v/>
      </c>
      <c r="T249" s="169" t="str">
        <f t="shared" si="235"/>
        <v/>
      </c>
      <c r="U249" s="210" t="str">
        <f>IF($C249="N","",N249+G249)</f>
        <v/>
      </c>
      <c r="V249" s="169" t="str">
        <f t="shared" si="236"/>
        <v/>
      </c>
      <c r="W249" s="210" t="str">
        <f>IF($C249="N","",P249+I249)</f>
        <v/>
      </c>
      <c r="X249" s="169" t="str">
        <f t="shared" si="237"/>
        <v/>
      </c>
      <c r="Y249" s="132" t="str">
        <f>IF($C249="N","",R249+K249)</f>
        <v/>
      </c>
      <c r="Z249" s="91"/>
    </row>
    <row r="250" spans="2:26" ht="13.5" thickBot="1">
      <c r="B250" s="97">
        <f>D243</f>
        <v>0</v>
      </c>
      <c r="D250" s="212" t="s">
        <v>24</v>
      </c>
      <c r="E250" s="172">
        <f ca="1">SUM(E245:E249)</f>
        <v>0</v>
      </c>
      <c r="F250" s="173" t="str">
        <f t="shared" ca="1" si="229"/>
        <v>-</v>
      </c>
      <c r="G250" s="174">
        <f ca="1">SUM(G245:G249)</f>
        <v>0</v>
      </c>
      <c r="H250" s="173" t="str">
        <f t="shared" ca="1" si="230"/>
        <v>-</v>
      </c>
      <c r="I250" s="174">
        <f ca="1">SUM(I245:I249)</f>
        <v>0</v>
      </c>
      <c r="J250" s="173" t="str">
        <f t="shared" ca="1" si="231"/>
        <v>-</v>
      </c>
      <c r="K250" s="176">
        <f>SUM(K245:K249)</f>
        <v>0</v>
      </c>
      <c r="L250" s="213">
        <f ca="1">SUM(L245:L249)</f>
        <v>0</v>
      </c>
      <c r="M250" s="173" t="str">
        <f t="shared" ca="1" si="232"/>
        <v>-</v>
      </c>
      <c r="N250" s="174">
        <f ca="1">SUM(N245:N249)</f>
        <v>0</v>
      </c>
      <c r="O250" s="173" t="str">
        <f t="shared" ca="1" si="233"/>
        <v>-</v>
      </c>
      <c r="P250" s="174">
        <f ca="1">SUM(P245:P249)</f>
        <v>0</v>
      </c>
      <c r="Q250" s="173" t="str">
        <f t="shared" ca="1" si="234"/>
        <v>-</v>
      </c>
      <c r="R250" s="214">
        <f>SUM(R245:R249)</f>
        <v>0</v>
      </c>
      <c r="S250" s="172">
        <f>SUM(S245:S249)</f>
        <v>0</v>
      </c>
      <c r="T250" s="173" t="str">
        <f t="shared" si="235"/>
        <v>-</v>
      </c>
      <c r="U250" s="174">
        <f>SUM(U245:U249)</f>
        <v>0</v>
      </c>
      <c r="V250" s="173" t="str">
        <f t="shared" si="236"/>
        <v>-</v>
      </c>
      <c r="W250" s="174">
        <f>SUM(W245:W249)</f>
        <v>0</v>
      </c>
      <c r="X250" s="173" t="str">
        <f t="shared" si="237"/>
        <v>-</v>
      </c>
      <c r="Y250" s="176">
        <f>SUM(Y245:Y249)</f>
        <v>0</v>
      </c>
    </row>
    <row r="251" spans="2:26" ht="13.5" thickBot="1">
      <c r="B251" s="97"/>
    </row>
    <row r="252" spans="2:26">
      <c r="D252" s="85">
        <f>O2</f>
        <v>0</v>
      </c>
      <c r="E252" s="142" t="s">
        <v>34</v>
      </c>
      <c r="F252" s="143"/>
      <c r="G252" s="144"/>
      <c r="H252" s="143"/>
      <c r="I252" s="145"/>
      <c r="J252" s="144"/>
      <c r="K252" s="146"/>
      <c r="L252" s="199" t="s">
        <v>35</v>
      </c>
      <c r="M252" s="143"/>
      <c r="N252" s="144"/>
      <c r="O252" s="143"/>
      <c r="P252" s="145"/>
      <c r="Q252" s="143"/>
      <c r="R252" s="144"/>
      <c r="S252" s="142" t="s">
        <v>36</v>
      </c>
      <c r="T252" s="143"/>
      <c r="U252" s="144"/>
      <c r="V252" s="143"/>
      <c r="W252" s="147"/>
      <c r="X252" s="148"/>
      <c r="Y252" s="149"/>
    </row>
    <row r="253" spans="2:26" ht="13.5" thickBot="1">
      <c r="D253" s="200" t="s">
        <v>28</v>
      </c>
      <c r="E253" s="150" t="s">
        <v>31</v>
      </c>
      <c r="F253" s="151"/>
      <c r="G253" s="201" t="s">
        <v>29</v>
      </c>
      <c r="H253" s="151"/>
      <c r="I253" s="201" t="s">
        <v>30</v>
      </c>
      <c r="J253" s="201"/>
      <c r="K253" s="202" t="s">
        <v>37</v>
      </c>
      <c r="L253" s="203" t="s">
        <v>31</v>
      </c>
      <c r="M253" s="151"/>
      <c r="N253" s="201" t="s">
        <v>29</v>
      </c>
      <c r="O253" s="151"/>
      <c r="P253" s="201" t="s">
        <v>30</v>
      </c>
      <c r="Q253" s="151"/>
      <c r="R253" s="202" t="s">
        <v>38</v>
      </c>
      <c r="S253" s="150" t="s">
        <v>31</v>
      </c>
      <c r="T253" s="151"/>
      <c r="U253" s="201" t="s">
        <v>29</v>
      </c>
      <c r="V253" s="204"/>
      <c r="W253" s="201" t="s">
        <v>30</v>
      </c>
      <c r="X253" s="151"/>
      <c r="Y253" s="202" t="s">
        <v>39</v>
      </c>
      <c r="Z253" s="91"/>
    </row>
    <row r="254" spans="2:26">
      <c r="B254" s="97"/>
      <c r="C254" s="23" t="str">
        <f>IF(D252=0,"N",D252)</f>
        <v>N</v>
      </c>
      <c r="D254" s="205">
        <v>-2</v>
      </c>
      <c r="E254" s="159" t="str">
        <f t="array" aca="1" ref="E254" ca="1">IF($C254="N","",SUM(IF((INDIRECT($C254&amp;"!$J$23:$J$200")=$D$5)*(INDIRECT($C254&amp;"!$I$23:$I$200")=$E$5)*(INDIRECT($C254&amp;"!$Q$23:$Q$200")&lt;=-2.25)*((INDIRECT($C254&amp;"!$K$23:$K$200")-INDIRECT($C254&amp;"!$L$23:$L$200"))&gt;2),1,0)))</f>
        <v/>
      </c>
      <c r="F254" s="162" t="str">
        <f t="shared" ref="F254:F259" ca="1" si="238">IF(E254="","",IF(E254=0,"-",E254/$K254))</f>
        <v/>
      </c>
      <c r="G254" s="164" t="str">
        <f t="array" aca="1" ref="G254" ca="1">IF($C254="N","",SUM(IF((INDIRECT($C254&amp;"!$J$23:$J$200")=$D$5)*(INDIRECT($C254&amp;"!$I$23:$I$200")=$E$5)*(INDIRECT($C254&amp;"!$Q$23:$Q$200")&lt;=-2.25)*((INDIRECT($C254&amp;"!$K$23:$K$200")-INDIRECT($C254&amp;"!$L$23:$L$200"))=2),1,0)))</f>
        <v/>
      </c>
      <c r="H254" s="162" t="str">
        <f t="shared" ref="H254:H259" ca="1" si="239">IF(G254="","",IF(G254=0,"-",G254/$K254))</f>
        <v/>
      </c>
      <c r="I254" s="164" t="str">
        <f t="array" aca="1" ref="I254" ca="1">IF($C254="N","",SUM(IF((INDIRECT($C254&amp;"!$J$23:$J$200")=$D$5)*(INDIRECT($C254&amp;"!$I$23:$I$200")=$E$5)*(INDIRECT($C254&amp;"!$Q$23:$Q$200")&lt;=-2.25)*((INDIRECT($C254&amp;"!$L$23:$L$200")-INDIRECT($C254&amp;"!$K$23:$K$200"))&gt;-2),1,0)))</f>
        <v/>
      </c>
      <c r="J254" s="162" t="str">
        <f t="shared" ref="J254:J259" ca="1" si="240">IF(I254="","",IF(I254=0,"-",I254/$K254))</f>
        <v/>
      </c>
      <c r="K254" s="166" t="str">
        <f>IF($C254="N","",E254+G254+I254)</f>
        <v/>
      </c>
      <c r="L254" s="159" t="str">
        <f t="array" aca="1" ref="L254" ca="1">IF($C254="N","",SUM(IF((INDIRECT($C254&amp;"!$J$23:$J$200")=$D$5)*(INDIRECT($C254&amp;"!$I$23:$I$200")=$L$5)*(INDIRECT($C254&amp;"!$Q$23:$Q$200")&lt;=-2.25)*((INDIRECT($C254&amp;"!$K$23:$K$200")-INDIRECT($C254&amp;"!$L$23:$L$200"))&gt;2),1,0)))</f>
        <v/>
      </c>
      <c r="M254" s="162" t="str">
        <f t="shared" ref="M254:M259" ca="1" si="241">IF(L254="","",IF(L254=0,"-",L254/$R254))</f>
        <v/>
      </c>
      <c r="N254" s="164" t="str">
        <f t="array" aca="1" ref="N254" ca="1">IF($C254="N","",SUM(IF((INDIRECT($C254&amp;"!$J$23:$J$200")=$D$5)*(INDIRECT($C254&amp;"!$I$23:$I$200")=$L$5)*(INDIRECT($C254&amp;"!$Q$23:$Q$200")&lt;=-2.25)*((INDIRECT($C254&amp;"!$K$23:$K$200")-INDIRECT($C254&amp;"!$L$23:$L$200"))=2),1,0)))</f>
        <v/>
      </c>
      <c r="O254" s="162" t="str">
        <f t="shared" ref="O254:O259" ca="1" si="242">IF(N254="","",IF(N254=0,"-",N254/$R254))</f>
        <v/>
      </c>
      <c r="P254" s="164" t="str">
        <f t="array" aca="1" ref="P254" ca="1">IF($C254="N","",SUM(IF((INDIRECT($C254&amp;"!$J$23:$J$200")=$D$5)*(INDIRECT($C254&amp;"!$I$23:$I$200")=$L$5)*(INDIRECT($C254&amp;"!$Q$23:$Q$200")&lt;=-2.25)*((INDIRECT($C254&amp;"!$L$23:$L$200")-INDIRECT($C254&amp;"!$K$23:$K$200"))&gt;-2),1,0)))</f>
        <v/>
      </c>
      <c r="Q254" s="162" t="str">
        <f t="shared" ref="Q254:Q259" ca="1" si="243">IF(P254="","",IF(P254=0,"-",P254/$R254))</f>
        <v/>
      </c>
      <c r="R254" s="166" t="str">
        <f>IF($C254="N","",L254+N254+P254)</f>
        <v/>
      </c>
      <c r="S254" s="159" t="str">
        <f>IF($C254="N","",L254+E254)</f>
        <v/>
      </c>
      <c r="T254" s="162" t="str">
        <f t="shared" ref="T254:T259" si="244">IF(S254="","",IF(S254=0,"-",S254/$Y254))</f>
        <v/>
      </c>
      <c r="U254" s="164" t="str">
        <f>IF($C254="N","",N254+G254)</f>
        <v/>
      </c>
      <c r="V254" s="162" t="str">
        <f t="shared" ref="V254:V259" si="245">IF(U254="","",IF(U254=0,"-",U254/$Y254))</f>
        <v/>
      </c>
      <c r="W254" s="164" t="str">
        <f>IF($C254="N","",P254+I254)</f>
        <v/>
      </c>
      <c r="X254" s="162" t="str">
        <f t="shared" ref="X254:X259" si="246">IF(W254="","",IF(W254=0,"-",W254/$Y254))</f>
        <v/>
      </c>
      <c r="Y254" s="166" t="str">
        <f>IF($C254="N","",R254+K254)</f>
        <v/>
      </c>
      <c r="Z254" s="91"/>
    </row>
    <row r="255" spans="2:26">
      <c r="B255" s="97"/>
      <c r="C255" s="23" t="str">
        <f>C254</f>
        <v>N</v>
      </c>
      <c r="D255" s="206">
        <v>-1</v>
      </c>
      <c r="E255" s="207" t="str">
        <f t="array" aca="1" ref="E255" ca="1">IF($C255="N","",SUM(IF((INDIRECT($C255&amp;"!$J$23:$J$200")=$D$5)*(INDIRECT($C255&amp;"!$I$23:$I$200")=$E$5)*(INDIRECT($C255&amp;"!$Q$23:$Q$200")&lt;=-0.5)*(INDIRECT($C255&amp;"!$Q$23:$Q$200")&gt;=-2)*((INDIRECT($C255&amp;"!$K$23:$K$200")-INDIRECT($C255&amp;"!$L$23:$L$200"))&gt;1),1,0)))</f>
        <v/>
      </c>
      <c r="F255" s="165" t="str">
        <f t="shared" ca="1" si="238"/>
        <v/>
      </c>
      <c r="G255" s="208" t="str">
        <f t="array" aca="1" ref="G255" ca="1">IF($C255="N","",SUM(IF((INDIRECT($C255&amp;"!$J$23:$J$200")=$D$5)*(INDIRECT($C255&amp;"!$I$23:$I$200")=$E$5)*(INDIRECT($C255&amp;"!$Q$23:$Q$200")&lt;=-0.5)*(INDIRECT($C255&amp;"!$Q$23:$Q$200")&gt;=-2)*((INDIRECT($C255&amp;"!$K$23:$K$200")-INDIRECT($C255&amp;"!$L$23:$L$200"))=1),1,0)))</f>
        <v/>
      </c>
      <c r="H255" s="165" t="str">
        <f t="shared" ca="1" si="239"/>
        <v/>
      </c>
      <c r="I255" s="208" t="str">
        <f t="array" aca="1" ref="I255" ca="1">IF($C255="N","",SUM(IF((INDIRECT($C255&amp;"!$J$23:$J$200")=$D$5)*(INDIRECT($C255&amp;"!$I$23:$I$200")=$E$5)*(INDIRECT($C255&amp;"!$Q$23:$Q$200")&lt;=-0.5)*(INDIRECT($C255&amp;"!$Q$23:$Q$200")&gt;=-2)*((INDIRECT($C255&amp;"!$L$23:$L$200")-INDIRECT($C255&amp;"!$K$23:$K$200"))&gt;-1),1,0)))</f>
        <v/>
      </c>
      <c r="J255" s="165" t="str">
        <f t="shared" ca="1" si="240"/>
        <v/>
      </c>
      <c r="K255" s="128" t="str">
        <f>IF($C255="N","",E255+G255+I255)</f>
        <v/>
      </c>
      <c r="L255" s="207" t="str">
        <f t="array" aca="1" ref="L255" ca="1">IF($C255="N","",SUM(IF((INDIRECT($C255&amp;"!$J$23:$J$200")=$D$5)*(INDIRECT($C255&amp;"!$I$23:$I$200")=$L$5)*(INDIRECT($C255&amp;"!$Q$23:$Q$200")&lt;=-0.5)*(INDIRECT($C255&amp;"!$Q$23:$Q$200")&gt;=-2)*((INDIRECT($C255&amp;"!$K$23:$K$200")-INDIRECT($C255&amp;"!$L$23:$L$200"))&gt;1),1,0)))</f>
        <v/>
      </c>
      <c r="M255" s="165" t="str">
        <f t="shared" ca="1" si="241"/>
        <v/>
      </c>
      <c r="N255" s="208" t="str">
        <f t="array" aca="1" ref="N255" ca="1">IF($C255="N","",SUM(IF((INDIRECT($C255&amp;"!$J$23:$J$200")=$D$5)*(INDIRECT($C255&amp;"!$I$23:$I$200")=$L$5)*(INDIRECT($C255&amp;"!$Q$23:$Q$200")&lt;=-0.5)*(INDIRECT($C255&amp;"!$Q$23:$Q$200")&gt;=-2)*((INDIRECT($C255&amp;"!$K$23:$K$200")-INDIRECT($C255&amp;"!$L$23:$L$200"))=1),1,0)))</f>
        <v/>
      </c>
      <c r="O255" s="165" t="str">
        <f t="shared" ca="1" si="242"/>
        <v/>
      </c>
      <c r="P255" s="208" t="str">
        <f t="array" aca="1" ref="P255" ca="1">IF($C255="N","",SUM(IF((INDIRECT($C255&amp;"!$J$23:$J$200")=$D$5)*(INDIRECT($C255&amp;"!$I$23:$I$200")=$L$5)*(INDIRECT($C255&amp;"!$Q$23:$Q$200")&lt;=-0.5)*(INDIRECT($C255&amp;"!$Q$23:$Q$200")&gt;=-2)*((INDIRECT($C255&amp;"!$L$23:$L$200")-INDIRECT($C255&amp;"!$K$23:$K$200"))&gt;-1),1,0)))</f>
        <v/>
      </c>
      <c r="Q255" s="165" t="str">
        <f t="shared" ca="1" si="243"/>
        <v/>
      </c>
      <c r="R255" s="128" t="str">
        <f>IF($C255="N","",L255+N255+P255)</f>
        <v/>
      </c>
      <c r="S255" s="207" t="str">
        <f>IF($C255="N","",L255+E255)</f>
        <v/>
      </c>
      <c r="T255" s="165" t="str">
        <f t="shared" si="244"/>
        <v/>
      </c>
      <c r="U255" s="208" t="str">
        <f>IF($C255="N","",N255+G255)</f>
        <v/>
      </c>
      <c r="V255" s="165" t="str">
        <f t="shared" si="245"/>
        <v/>
      </c>
      <c r="W255" s="208" t="str">
        <f>IF($C255="N","",P255+I255)</f>
        <v/>
      </c>
      <c r="X255" s="165" t="str">
        <f t="shared" si="246"/>
        <v/>
      </c>
      <c r="Y255" s="166" t="str">
        <f>IF($C255="N","",R255+K255)</f>
        <v/>
      </c>
      <c r="Z255" s="91"/>
    </row>
    <row r="256" spans="2:26">
      <c r="B256" s="97"/>
      <c r="C256" s="23" t="str">
        <f>C255</f>
        <v>N</v>
      </c>
      <c r="D256" s="206">
        <v>0</v>
      </c>
      <c r="E256" s="207" t="str">
        <f t="array" aca="1" ref="E256" ca="1">IF($C256="N","",SUM(IF((INDIRECT($C256&amp;"!$J$23:$J$200")=$D$5)*(INDIRECT($C256&amp;"!$I$23:$I$200")=$E$5)*(INDIRECT($C256&amp;"!$Q$23:$Q$200")&gt;=-0.25)*(INDIRECT($C256&amp;"!$Q$23:$Q$200")&lt;=0.25)*(INDIRECT($C256&amp;"!$Q$23:$Q$200")&lt;&gt;"")*((INDIRECT($C256&amp;"!$K$23:$K$200")-INDIRECT($C256&amp;"!$L$23:$L$200"))&gt;0),1,0)))</f>
        <v/>
      </c>
      <c r="F256" s="165" t="str">
        <f t="shared" ca="1" si="238"/>
        <v/>
      </c>
      <c r="G256" s="208" t="str">
        <f t="array" aca="1" ref="G256" ca="1">IF($C256="N","",SUM(IF((INDIRECT($C256&amp;"!$J$23:$J$200")=$D$5)*(INDIRECT($C256&amp;"!$I$23:$I$200")=$E$5)*(INDIRECT($C256&amp;"!$Q$23:$Q$200")&gt;=-0.25)*(INDIRECT($C256&amp;"!$Q$23:$Q$200")&lt;=0.25)*(INDIRECT($C256&amp;"!$Q$23:$Q$200")&lt;&gt;"")*((INDIRECT($C256&amp;"!$K$23:$K$200")-INDIRECT($C256&amp;"!$L$23:$L$200"))=0),1,0)))</f>
        <v/>
      </c>
      <c r="H256" s="165" t="str">
        <f t="shared" ca="1" si="239"/>
        <v/>
      </c>
      <c r="I256" s="208" t="str">
        <f t="array" aca="1" ref="I256" ca="1">IF($C256="N","",SUM(IF((INDIRECT($C256&amp;"!$J$23:$J$200")=$D$5)*(INDIRECT($C256&amp;"!$I$23:$I$200")=$E$5)*(INDIRECT($C256&amp;"!$Q$23:$Q$200")&gt;=-0.25)*(INDIRECT($C256&amp;"!$Q$23:$Q$200")&lt;=0.25)*(INDIRECT($C256&amp;"!$Q$23:$Q$200")&lt;&gt;"")*((INDIRECT($C256&amp;"!$K$23:$K$200")-INDIRECT($C256&amp;"!$L$23:$L$200"))&lt;0),1,0)))</f>
        <v/>
      </c>
      <c r="J256" s="165" t="str">
        <f t="shared" ca="1" si="240"/>
        <v/>
      </c>
      <c r="K256" s="128" t="str">
        <f>IF($C256="N","",E256+G256+I256)</f>
        <v/>
      </c>
      <c r="L256" s="207" t="str">
        <f t="array" aca="1" ref="L256" ca="1">IF($C256="N","",SUM(IF((INDIRECT($C256&amp;"!$J$23:$J$200")=$D$5)*(INDIRECT($C256&amp;"!$I$23:$I$200")=$L$5)*(INDIRECT($C256&amp;"!$Q$23:$Q$200")&gt;=-0.25)*(INDIRECT($C256&amp;"!$Q$23:$Q$200")&lt;=0.25)*(INDIRECT($C256&amp;"!$Q$23:$Q$200")&lt;&gt;"")*((INDIRECT($C256&amp;"!$K$23:$K$200")-INDIRECT($C256&amp;"!$L$23:$L$200"))&gt;0),1,0)))</f>
        <v/>
      </c>
      <c r="M256" s="165" t="str">
        <f t="shared" ca="1" si="241"/>
        <v/>
      </c>
      <c r="N256" s="208" t="str">
        <f t="array" aca="1" ref="N256" ca="1">IF($C256="N","",SUM(IF((INDIRECT($C256&amp;"!$J$23:$J$200")=$D$5)*(INDIRECT($C256&amp;"!$I$23:$I$200")=$L$5)*(INDIRECT($C256&amp;"!$Q$23:$Q$200")&gt;=-0.25)*(INDIRECT($C256&amp;"!$Q$23:$Q$200")&lt;=0.25)*(INDIRECT($C256&amp;"!$Q$23:$Q$200")&lt;&gt;"")*((INDIRECT($C256&amp;"!$K$23:$K$200")-INDIRECT($C256&amp;"!$L$23:$L$200"))=0),1,0)))</f>
        <v/>
      </c>
      <c r="O256" s="165" t="str">
        <f t="shared" ca="1" si="242"/>
        <v/>
      </c>
      <c r="P256" s="208" t="str">
        <f t="array" aca="1" ref="P256" ca="1">IF($C256="N","",SUM(IF((INDIRECT($C256&amp;"!$J$23:$J$200")=$D$5)*(INDIRECT($C256&amp;"!$I$23:$I$200")=$L$5)*(INDIRECT($C256&amp;"!$Q$23:$Q$200")&gt;=-0.25)*(INDIRECT($C256&amp;"!$Q$23:$Q$200")&lt;=0.25)*(INDIRECT($C256&amp;"!$Q$23:$Q$200")&lt;&gt;"")*((INDIRECT($C256&amp;"!$K$23:$K$200")-INDIRECT($C256&amp;"!$L$23:$L$200"))&lt;0),1,0)))</f>
        <v/>
      </c>
      <c r="Q256" s="165" t="str">
        <f t="shared" ca="1" si="243"/>
        <v/>
      </c>
      <c r="R256" s="128" t="str">
        <f>IF($C256="N","",L256+N256+P256)</f>
        <v/>
      </c>
      <c r="S256" s="207" t="str">
        <f>IF($C256="N","",L256+E256)</f>
        <v/>
      </c>
      <c r="T256" s="165" t="str">
        <f t="shared" si="244"/>
        <v/>
      </c>
      <c r="U256" s="208" t="str">
        <f>IF($C256="N","",N256+G256)</f>
        <v/>
      </c>
      <c r="V256" s="165" t="str">
        <f t="shared" si="245"/>
        <v/>
      </c>
      <c r="W256" s="208" t="str">
        <f>IF($C256="N","",P256+I256)</f>
        <v/>
      </c>
      <c r="X256" s="165" t="str">
        <f t="shared" si="246"/>
        <v/>
      </c>
      <c r="Y256" s="166" t="str">
        <f>IF($C256="N","",R256+K256)</f>
        <v/>
      </c>
      <c r="Z256" s="91"/>
    </row>
    <row r="257" spans="2:26">
      <c r="B257" s="97"/>
      <c r="C257" s="23" t="str">
        <f>C256</f>
        <v>N</v>
      </c>
      <c r="D257" s="206">
        <v>1</v>
      </c>
      <c r="E257" s="207" t="str">
        <f t="array" aca="1" ref="E257" ca="1">IF($C257="N","",SUM(IF((INDIRECT($C257&amp;"!$J$23:$J$200")=$D$5)*(INDIRECT($C257&amp;"!$I$23:$I$200")=$E$5)*(INDIRECT($C257&amp;"!$Q$23:$Q$200")&gt;=0.5)*(INDIRECT($C257&amp;"!$Q$23:$Q$200")&lt;=2)*((INDIRECT($C257&amp;"!$K$23:$K$200")-INDIRECT($C257&amp;"!$L$23:$L$200"))&gt;-1),1,0)))</f>
        <v/>
      </c>
      <c r="F257" s="165" t="str">
        <f t="shared" ca="1" si="238"/>
        <v/>
      </c>
      <c r="G257" s="208" t="str">
        <f t="array" aca="1" ref="G257" ca="1">IF($C257="N","",SUM(IF((INDIRECT($C257&amp;"!$J$23:$J$200")=$D$5)*(INDIRECT($C257&amp;"!$I$23:$I$200")=$E$5)*(INDIRECT($C257&amp;"!$Q$23:$Q$200")&gt;=0.5)*(INDIRECT($C257&amp;"!$Q$23:$Q$200")&lt;=2)*((INDIRECT($C257&amp;"!$K$23:$K$200")-INDIRECT($C257&amp;"!$L$23:$L$200"))=-1),1,0)))</f>
        <v/>
      </c>
      <c r="H257" s="165" t="str">
        <f t="shared" ca="1" si="239"/>
        <v/>
      </c>
      <c r="I257" s="208" t="str">
        <f t="array" aca="1" ref="I257" ca="1">IF($C257="N","",SUM(IF((INDIRECT($C257&amp;"!$J$23:$J$200")=$D$5)*(INDIRECT($C257&amp;"!$I$23:$I$200")=$E$5)*(INDIRECT($C257&amp;"!$Q$23:$Q$200")&gt;=0.5)*(INDIRECT($C257&amp;"!$Q$23:$Q$200")&lt;=2)*((INDIRECT($C257&amp;"!$K$23:$K$200")-INDIRECT($C257&amp;"!$L$23:$L$200"))&lt;-1),1,0)))</f>
        <v/>
      </c>
      <c r="J257" s="165" t="str">
        <f t="shared" ca="1" si="240"/>
        <v/>
      </c>
      <c r="K257" s="128" t="str">
        <f>IF($C257="N","",E257+G257+I257)</f>
        <v/>
      </c>
      <c r="L257" s="207" t="str">
        <f t="array" aca="1" ref="L257" ca="1">IF($C257="N","",SUM(IF((INDIRECT($C257&amp;"!$J$23:$J$200")=$D$5)*(INDIRECT($C257&amp;"!$I$23:$I$200")=$L$5)*(INDIRECT($C257&amp;"!$Q$23:$Q$200")&gt;=0.5)*(INDIRECT($C257&amp;"!$Q$23:$Q$200")&lt;=2)*((INDIRECT($C257&amp;"!$K$23:$K$200")-INDIRECT($C257&amp;"!$L$23:$L$200"))&gt;-1),1,0)))</f>
        <v/>
      </c>
      <c r="M257" s="165" t="str">
        <f t="shared" ca="1" si="241"/>
        <v/>
      </c>
      <c r="N257" s="208" t="str">
        <f t="array" aca="1" ref="N257" ca="1">IF($C257="N","",SUM(IF((INDIRECT($C257&amp;"!$J$23:$J$200")=$D$5)*(INDIRECT($C257&amp;"!$I$23:$I$200")=$L$5)*(INDIRECT($C257&amp;"!$Q$23:$Q$200")&gt;=0.5)*(INDIRECT($C257&amp;"!$Q$23:$Q$200")&lt;=2)*((INDIRECT($C257&amp;"!$K$23:$K$200")-INDIRECT($C257&amp;"!$L$23:$L$200"))=-1),1,0)))</f>
        <v/>
      </c>
      <c r="O257" s="165" t="str">
        <f t="shared" ca="1" si="242"/>
        <v/>
      </c>
      <c r="P257" s="208" t="str">
        <f t="array" aca="1" ref="P257" ca="1">IF($C257="N","",SUM(IF((INDIRECT($C257&amp;"!$J$23:$J$200")=$D$5)*(INDIRECT($C257&amp;"!$I$23:$I$200")=$L$5)*(INDIRECT($C257&amp;"!$Q$23:$Q$200")&gt;=0.5)*(INDIRECT($C257&amp;"!$Q$23:$Q$200")&lt;=2)*((INDIRECT($C257&amp;"!$K$23:$K$200")-INDIRECT($C257&amp;"!$L$23:$L$200"))&lt;-1),1,0)))</f>
        <v/>
      </c>
      <c r="Q257" s="165" t="str">
        <f t="shared" ca="1" si="243"/>
        <v/>
      </c>
      <c r="R257" s="128" t="str">
        <f>IF($C257="N","",L257+N257+P257)</f>
        <v/>
      </c>
      <c r="S257" s="207" t="str">
        <f>IF($C257="N","",L257+E257)</f>
        <v/>
      </c>
      <c r="T257" s="165" t="str">
        <f t="shared" si="244"/>
        <v/>
      </c>
      <c r="U257" s="208" t="str">
        <f>IF($C257="N","",N257+G257)</f>
        <v/>
      </c>
      <c r="V257" s="165" t="str">
        <f t="shared" si="245"/>
        <v/>
      </c>
      <c r="W257" s="208" t="str">
        <f>IF($C257="N","",P257+I257)</f>
        <v/>
      </c>
      <c r="X257" s="165" t="str">
        <f t="shared" si="246"/>
        <v/>
      </c>
      <c r="Y257" s="166" t="str">
        <f>IF($C257="N","",R257+K257)</f>
        <v/>
      </c>
      <c r="Z257" s="91"/>
    </row>
    <row r="258" spans="2:26" ht="13.5" thickBot="1">
      <c r="B258" s="97"/>
      <c r="C258" s="23" t="str">
        <f>C257</f>
        <v>N</v>
      </c>
      <c r="D258" s="206">
        <v>2</v>
      </c>
      <c r="E258" s="209" t="str">
        <f t="array" aca="1" ref="E258" ca="1">IF($C258="N","",SUM(IF((INDIRECT($C258&amp;"!$J$23:$J$200")=$D$5)*(INDIRECT($C258&amp;"!$I$23:$I$200")=$E$5)*(INDIRECT($C258&amp;"!$Q$23:$Q$200")&gt;=2.25)*((INDIRECT($C258&amp;"!$K$23:$K$200")-INDIRECT($C258&amp;"!$L$23:$L$200"))&gt;-2),1,0)))</f>
        <v/>
      </c>
      <c r="F258" s="169" t="str">
        <f t="shared" ca="1" si="238"/>
        <v/>
      </c>
      <c r="G258" s="210" t="str">
        <f t="array" aca="1" ref="G258" ca="1">IF($C258="N","",SUM(IF((INDIRECT($C258&amp;"!$J$23:$J$200")=$D$5)*(INDIRECT($C258&amp;"!$I$23:$I$200")=$E$5)*(INDIRECT($C258&amp;"!$Q$23:$Q$200")&gt;=2.25)*((INDIRECT($C258&amp;"!$K$23:$K$200")-INDIRECT($C258&amp;"!$L$23:$L$200"))=-2),1,0)))</f>
        <v/>
      </c>
      <c r="H258" s="169" t="str">
        <f t="shared" ca="1" si="239"/>
        <v/>
      </c>
      <c r="I258" s="210" t="str">
        <f t="array" aca="1" ref="I258" ca="1">IF($C258="N","",SUM(IF((INDIRECT($C258&amp;"!$J$23:$J$200")=$D$5)*(INDIRECT($C258&amp;"!$I$23:$I$200")=$E$5)*(INDIRECT($C258&amp;"!$Q$23:$Q$200")&gt;=2.25)*((INDIRECT($C258&amp;"!$K$23:$K$200")-INDIRECT($C258&amp;"!$L$23:$L$200"))&lt;-2),1,0)))</f>
        <v/>
      </c>
      <c r="J258" s="169" t="str">
        <f t="shared" ca="1" si="240"/>
        <v/>
      </c>
      <c r="K258" s="211" t="str">
        <f>IF($C258="N","",E258+G258+I258)</f>
        <v/>
      </c>
      <c r="L258" s="209" t="str">
        <f t="array" aca="1" ref="L258" ca="1">IF($C258="N","",SUM(IF((INDIRECT($C258&amp;"!$J$23:$J$200")=$D$5)*(INDIRECT($C258&amp;"!$I$23:$I$200")=$L$5)*(INDIRECT($C258&amp;"!$Q$23:$Q$200")&gt;=2.25)*((INDIRECT($C258&amp;"!$K$23:$K$200")-INDIRECT($C258&amp;"!$L$23:$L$200"))&gt;-2),1,0)))</f>
        <v/>
      </c>
      <c r="M258" s="169" t="str">
        <f t="shared" ca="1" si="241"/>
        <v/>
      </c>
      <c r="N258" s="210" t="str">
        <f t="array" aca="1" ref="N258" ca="1">IF($C258="N","",SUM(IF((INDIRECT($C258&amp;"!$J$23:$J$200")=$D$5)*(INDIRECT($C258&amp;"!$I$23:$I$200")=$L$5)*(INDIRECT($C258&amp;"!$Q$23:$Q$200")&gt;=2.25)*((INDIRECT($C258&amp;"!$K$23:$K$200")-INDIRECT($C258&amp;"!$L$23:$L$200"))=-2),1,0)))</f>
        <v/>
      </c>
      <c r="O258" s="169" t="str">
        <f t="shared" ca="1" si="242"/>
        <v/>
      </c>
      <c r="P258" s="210" t="str">
        <f t="array" aca="1" ref="P258" ca="1">IF($C258="N","",SUM(IF((INDIRECT($C258&amp;"!$J$23:$J$200")=$D$5)*(INDIRECT($C258&amp;"!$I$23:$I$200")=$L$5)*(INDIRECT($C258&amp;"!$Q$23:$Q$200")&gt;=2.25)*((INDIRECT($C258&amp;"!$K$23:$K$200")-INDIRECT($C258&amp;"!$L$23:$L$200"))&lt;-2),1,0)))</f>
        <v/>
      </c>
      <c r="Q258" s="169" t="str">
        <f t="shared" ca="1" si="243"/>
        <v/>
      </c>
      <c r="R258" s="211" t="str">
        <f>IF($C258="N","",L258+N258+P258)</f>
        <v/>
      </c>
      <c r="S258" s="209" t="str">
        <f>IF($C258="N","",L258+E258)</f>
        <v/>
      </c>
      <c r="T258" s="169" t="str">
        <f t="shared" si="244"/>
        <v/>
      </c>
      <c r="U258" s="210" t="str">
        <f>IF($C258="N","",N258+G258)</f>
        <v/>
      </c>
      <c r="V258" s="169" t="str">
        <f t="shared" si="245"/>
        <v/>
      </c>
      <c r="W258" s="210" t="str">
        <f>IF($C258="N","",P258+I258)</f>
        <v/>
      </c>
      <c r="X258" s="169" t="str">
        <f t="shared" si="246"/>
        <v/>
      </c>
      <c r="Y258" s="132" t="str">
        <f>IF($C258="N","",R258+K258)</f>
        <v/>
      </c>
      <c r="Z258" s="91"/>
    </row>
    <row r="259" spans="2:26" ht="13.5" thickBot="1">
      <c r="B259" s="97">
        <f>D252</f>
        <v>0</v>
      </c>
      <c r="D259" s="212" t="s">
        <v>24</v>
      </c>
      <c r="E259" s="172">
        <f ca="1">SUM(E254:E258)</f>
        <v>0</v>
      </c>
      <c r="F259" s="173" t="str">
        <f t="shared" ca="1" si="238"/>
        <v>-</v>
      </c>
      <c r="G259" s="174">
        <f ca="1">SUM(G254:G258)</f>
        <v>0</v>
      </c>
      <c r="H259" s="173" t="str">
        <f t="shared" ca="1" si="239"/>
        <v>-</v>
      </c>
      <c r="I259" s="174">
        <f ca="1">SUM(I254:I258)</f>
        <v>0</v>
      </c>
      <c r="J259" s="173" t="str">
        <f t="shared" ca="1" si="240"/>
        <v>-</v>
      </c>
      <c r="K259" s="176">
        <f>SUM(K254:K258)</f>
        <v>0</v>
      </c>
      <c r="L259" s="213">
        <f ca="1">SUM(L254:L258)</f>
        <v>0</v>
      </c>
      <c r="M259" s="173" t="str">
        <f t="shared" ca="1" si="241"/>
        <v>-</v>
      </c>
      <c r="N259" s="174">
        <f ca="1">SUM(N254:N258)</f>
        <v>0</v>
      </c>
      <c r="O259" s="173" t="str">
        <f t="shared" ca="1" si="242"/>
        <v>-</v>
      </c>
      <c r="P259" s="174">
        <f ca="1">SUM(P254:P258)</f>
        <v>0</v>
      </c>
      <c r="Q259" s="173" t="str">
        <f t="shared" ca="1" si="243"/>
        <v>-</v>
      </c>
      <c r="R259" s="214">
        <f>SUM(R254:R258)</f>
        <v>0</v>
      </c>
      <c r="S259" s="172">
        <f>SUM(S254:S258)</f>
        <v>0</v>
      </c>
      <c r="T259" s="173" t="str">
        <f t="shared" si="244"/>
        <v>-</v>
      </c>
      <c r="U259" s="174">
        <f>SUM(U254:U258)</f>
        <v>0</v>
      </c>
      <c r="V259" s="173" t="str">
        <f t="shared" si="245"/>
        <v>-</v>
      </c>
      <c r="W259" s="174">
        <f>SUM(W254:W258)</f>
        <v>0</v>
      </c>
      <c r="X259" s="173" t="str">
        <f t="shared" si="246"/>
        <v>-</v>
      </c>
      <c r="Y259" s="176">
        <f>SUM(Y254:Y258)</f>
        <v>0</v>
      </c>
    </row>
    <row r="260" spans="2:26">
      <c r="B260" s="97"/>
    </row>
    <row r="261" spans="2:26">
      <c r="C261" s="104"/>
    </row>
    <row r="262" spans="2:26">
      <c r="C262" s="104"/>
    </row>
    <row r="263" spans="2:26">
      <c r="C263" s="104"/>
    </row>
    <row r="264" spans="2:26">
      <c r="C264" s="104"/>
    </row>
    <row r="265" spans="2:26">
      <c r="C265" s="104"/>
    </row>
    <row r="266" spans="2:26">
      <c r="C266" s="104"/>
    </row>
    <row r="267" spans="2:26">
      <c r="C267" s="104"/>
    </row>
    <row r="268" spans="2:26">
      <c r="C268" s="104"/>
    </row>
    <row r="269" spans="2:26">
      <c r="C269" s="104"/>
    </row>
    <row r="270" spans="2:26">
      <c r="C270" s="104"/>
    </row>
    <row r="271" spans="2:26">
      <c r="C271" s="104"/>
    </row>
    <row r="272" spans="2:26">
      <c r="C272" s="104"/>
    </row>
    <row r="273" spans="3:3">
      <c r="C273" s="104"/>
    </row>
    <row r="274" spans="3:3">
      <c r="C274" s="104"/>
    </row>
    <row r="275" spans="3:3">
      <c r="C275" s="104"/>
    </row>
    <row r="276" spans="3:3">
      <c r="C276" s="104"/>
    </row>
    <row r="277" spans="3:3">
      <c r="C277" s="104"/>
    </row>
    <row r="278" spans="3:3">
      <c r="C278" s="104"/>
    </row>
    <row r="279" spans="3:3">
      <c r="C279" s="104"/>
    </row>
    <row r="280" spans="3:3">
      <c r="C280" s="104"/>
    </row>
    <row r="281" spans="3:3">
      <c r="C281" s="104"/>
    </row>
    <row r="282" spans="3:3">
      <c r="C282" s="104"/>
    </row>
    <row r="283" spans="3:3">
      <c r="C283" s="104"/>
    </row>
    <row r="284" spans="3:3">
      <c r="C284" s="104"/>
    </row>
    <row r="285" spans="3:3">
      <c r="C285" s="104"/>
    </row>
    <row r="286" spans="3:3">
      <c r="C286" s="104"/>
    </row>
    <row r="287" spans="3:3">
      <c r="C287" s="104"/>
    </row>
    <row r="288" spans="3:3">
      <c r="C288" s="104"/>
    </row>
    <row r="289" spans="3:3">
      <c r="C289" s="104"/>
    </row>
    <row r="290" spans="3:3">
      <c r="C290" s="104"/>
    </row>
    <row r="291" spans="3:3">
      <c r="C291" s="104"/>
    </row>
    <row r="292" spans="3:3">
      <c r="C292" s="104"/>
    </row>
    <row r="293" spans="3:3">
      <c r="C293" s="104"/>
    </row>
    <row r="294" spans="3:3">
      <c r="C294" s="104"/>
    </row>
    <row r="295" spans="3:3">
      <c r="C295" s="104"/>
    </row>
    <row r="296" spans="3:3">
      <c r="C296" s="104"/>
    </row>
    <row r="297" spans="3:3">
      <c r="C297" s="104"/>
    </row>
    <row r="298" spans="3:3">
      <c r="C298" s="104"/>
    </row>
    <row r="299" spans="3:3">
      <c r="C299" s="104"/>
    </row>
    <row r="300" spans="3:3">
      <c r="C300" s="104"/>
    </row>
    <row r="301" spans="3:3">
      <c r="C301" s="104"/>
    </row>
    <row r="302" spans="3:3">
      <c r="C302" s="104"/>
    </row>
    <row r="303" spans="3:3">
      <c r="C303" s="104"/>
    </row>
    <row r="304" spans="3:3">
      <c r="C304" s="104"/>
    </row>
    <row r="305" spans="3:3">
      <c r="C305" s="104"/>
    </row>
    <row r="306" spans="3:3">
      <c r="C306" s="104"/>
    </row>
    <row r="307" spans="3:3">
      <c r="C307" s="104"/>
    </row>
    <row r="308" spans="3:3">
      <c r="C308" s="104"/>
    </row>
    <row r="309" spans="3:3">
      <c r="C309" s="104"/>
    </row>
    <row r="310" spans="3:3">
      <c r="C310" s="104"/>
    </row>
    <row r="311" spans="3:3">
      <c r="C311" s="104"/>
    </row>
    <row r="312" spans="3:3">
      <c r="C312" s="104"/>
    </row>
    <row r="313" spans="3:3">
      <c r="C313" s="104"/>
    </row>
    <row r="314" spans="3:3">
      <c r="C314" s="104"/>
    </row>
    <row r="315" spans="3:3">
      <c r="C315" s="104"/>
    </row>
    <row r="316" spans="3:3">
      <c r="C316" s="104"/>
    </row>
    <row r="317" spans="3:3">
      <c r="C317" s="104"/>
    </row>
    <row r="318" spans="3:3">
      <c r="C318" s="104"/>
    </row>
    <row r="319" spans="3:3">
      <c r="C319" s="104"/>
    </row>
    <row r="320" spans="3:3">
      <c r="C320" s="104"/>
    </row>
    <row r="321" spans="3:3">
      <c r="C321" s="104"/>
    </row>
    <row r="322" spans="3:3">
      <c r="C322" s="104"/>
    </row>
    <row r="323" spans="3:3">
      <c r="C323" s="104"/>
    </row>
    <row r="324" spans="3:3">
      <c r="C324" s="104"/>
    </row>
    <row r="325" spans="3:3">
      <c r="C325" s="104"/>
    </row>
    <row r="326" spans="3:3">
      <c r="C326" s="104"/>
    </row>
    <row r="327" spans="3:3">
      <c r="C327" s="104"/>
    </row>
    <row r="328" spans="3:3">
      <c r="C328" s="104"/>
    </row>
    <row r="329" spans="3:3">
      <c r="C329" s="104"/>
    </row>
    <row r="330" spans="3:3">
      <c r="C330" s="104"/>
    </row>
    <row r="331" spans="3:3">
      <c r="C331" s="104"/>
    </row>
    <row r="332" spans="3:3">
      <c r="C332" s="104"/>
    </row>
    <row r="333" spans="3:3">
      <c r="C333" s="104"/>
    </row>
    <row r="334" spans="3:3">
      <c r="C334" s="104"/>
    </row>
    <row r="335" spans="3:3">
      <c r="C335" s="104"/>
    </row>
    <row r="336" spans="3:3">
      <c r="C336" s="104"/>
    </row>
    <row r="337" spans="3:3">
      <c r="C337" s="104"/>
    </row>
    <row r="338" spans="3:3">
      <c r="C338" s="104"/>
    </row>
    <row r="339" spans="3:3">
      <c r="C339" s="104"/>
    </row>
    <row r="340" spans="3:3">
      <c r="C340" s="104"/>
    </row>
    <row r="341" spans="3:3">
      <c r="C341" s="104"/>
    </row>
    <row r="342" spans="3:3">
      <c r="C342" s="104"/>
    </row>
    <row r="343" spans="3:3">
      <c r="C343" s="104"/>
    </row>
    <row r="344" spans="3:3">
      <c r="C344" s="104"/>
    </row>
    <row r="345" spans="3:3">
      <c r="C345" s="104"/>
    </row>
    <row r="346" spans="3:3">
      <c r="C346" s="104"/>
    </row>
    <row r="347" spans="3:3">
      <c r="C347" s="104"/>
    </row>
    <row r="348" spans="3:3">
      <c r="C348" s="104"/>
    </row>
    <row r="349" spans="3:3">
      <c r="C349" s="104"/>
    </row>
    <row r="350" spans="3:3">
      <c r="C350" s="104"/>
    </row>
    <row r="351" spans="3:3">
      <c r="C351" s="104"/>
    </row>
    <row r="352" spans="3:3">
      <c r="C352" s="104"/>
    </row>
    <row r="353" spans="3:3">
      <c r="C353" s="104"/>
    </row>
    <row r="354" spans="3:3">
      <c r="C354" s="104"/>
    </row>
    <row r="355" spans="3:3">
      <c r="C355" s="104"/>
    </row>
    <row r="356" spans="3:3">
      <c r="C356" s="104"/>
    </row>
    <row r="357" spans="3:3">
      <c r="C357" s="104"/>
    </row>
    <row r="358" spans="3:3">
      <c r="C358" s="104"/>
    </row>
    <row r="359" spans="3:3">
      <c r="C359" s="104"/>
    </row>
    <row r="360" spans="3:3">
      <c r="C360" s="104"/>
    </row>
    <row r="361" spans="3:3">
      <c r="C361" s="104"/>
    </row>
    <row r="362" spans="3:3">
      <c r="C362" s="104"/>
    </row>
    <row r="363" spans="3:3">
      <c r="C363" s="104"/>
    </row>
    <row r="364" spans="3:3">
      <c r="C364" s="104"/>
    </row>
    <row r="365" spans="3:3">
      <c r="C365" s="104"/>
    </row>
    <row r="366" spans="3:3">
      <c r="C366" s="104"/>
    </row>
    <row r="367" spans="3:3">
      <c r="C367" s="104"/>
    </row>
    <row r="368" spans="3:3">
      <c r="C368" s="104"/>
    </row>
    <row r="369" spans="3:3">
      <c r="C369" s="104"/>
    </row>
    <row r="370" spans="3:3">
      <c r="C370" s="104"/>
    </row>
    <row r="371" spans="3:3">
      <c r="C371" s="104"/>
    </row>
    <row r="372" spans="3:3">
      <c r="C372" s="104"/>
    </row>
    <row r="373" spans="3:3">
      <c r="C373" s="104"/>
    </row>
    <row r="374" spans="3:3">
      <c r="C374" s="104"/>
    </row>
    <row r="375" spans="3:3">
      <c r="C375" s="104"/>
    </row>
    <row r="376" spans="3:3">
      <c r="C376" s="104"/>
    </row>
    <row r="377" spans="3:3">
      <c r="C377" s="104"/>
    </row>
    <row r="378" spans="3:3">
      <c r="C378" s="104"/>
    </row>
    <row r="379" spans="3:3">
      <c r="C379" s="104"/>
    </row>
    <row r="380" spans="3:3">
      <c r="C380" s="104"/>
    </row>
    <row r="381" spans="3:3">
      <c r="C381" s="104"/>
    </row>
    <row r="382" spans="3:3">
      <c r="C382" s="104"/>
    </row>
    <row r="383" spans="3:3">
      <c r="C383" s="104"/>
    </row>
    <row r="384" spans="3:3">
      <c r="C384" s="104"/>
    </row>
    <row r="385" spans="3:3">
      <c r="C385" s="104"/>
    </row>
    <row r="386" spans="3:3">
      <c r="C386" s="104"/>
    </row>
    <row r="387" spans="3:3">
      <c r="C387" s="104"/>
    </row>
    <row r="388" spans="3:3">
      <c r="C388" s="104"/>
    </row>
    <row r="389" spans="3:3">
      <c r="C389" s="104"/>
    </row>
    <row r="390" spans="3:3">
      <c r="C390" s="104"/>
    </row>
    <row r="391" spans="3:3">
      <c r="C391" s="104"/>
    </row>
    <row r="392" spans="3:3">
      <c r="C392" s="104"/>
    </row>
    <row r="393" spans="3:3">
      <c r="C393" s="104"/>
    </row>
    <row r="394" spans="3:3">
      <c r="C394" s="104"/>
    </row>
    <row r="395" spans="3:3">
      <c r="C395" s="104"/>
    </row>
    <row r="396" spans="3:3">
      <c r="C396" s="104"/>
    </row>
    <row r="397" spans="3:3">
      <c r="C397" s="104"/>
    </row>
    <row r="398" spans="3:3">
      <c r="C398" s="104"/>
    </row>
    <row r="399" spans="3:3">
      <c r="C399" s="104"/>
    </row>
    <row r="400" spans="3:3">
      <c r="C400" s="104"/>
    </row>
    <row r="401" spans="3:3">
      <c r="C401" s="104"/>
    </row>
    <row r="402" spans="3:3">
      <c r="C402" s="104"/>
    </row>
    <row r="403" spans="3:3">
      <c r="C403" s="104"/>
    </row>
    <row r="404" spans="3:3">
      <c r="C404" s="104"/>
    </row>
    <row r="405" spans="3:3">
      <c r="C405" s="104"/>
    </row>
    <row r="406" spans="3:3">
      <c r="C406" s="104"/>
    </row>
    <row r="407" spans="3:3">
      <c r="C407" s="104"/>
    </row>
    <row r="408" spans="3:3">
      <c r="C408" s="104"/>
    </row>
    <row r="409" spans="3:3">
      <c r="C409" s="104"/>
    </row>
    <row r="410" spans="3:3">
      <c r="C410" s="104"/>
    </row>
    <row r="411" spans="3:3">
      <c r="C411" s="104"/>
    </row>
    <row r="412" spans="3:3">
      <c r="C412" s="104"/>
    </row>
    <row r="413" spans="3:3">
      <c r="C413" s="104"/>
    </row>
    <row r="414" spans="3:3">
      <c r="C414" s="104"/>
    </row>
    <row r="415" spans="3:3">
      <c r="C415" s="104"/>
    </row>
    <row r="416" spans="3:3">
      <c r="C416" s="104"/>
    </row>
    <row r="417" spans="3:3">
      <c r="C417" s="104"/>
    </row>
    <row r="418" spans="3:3">
      <c r="C418" s="104"/>
    </row>
    <row r="419" spans="3:3">
      <c r="C419" s="104"/>
    </row>
    <row r="420" spans="3:3">
      <c r="C420" s="104"/>
    </row>
    <row r="421" spans="3:3">
      <c r="C421" s="104"/>
    </row>
    <row r="422" spans="3:3">
      <c r="C422" s="104"/>
    </row>
    <row r="423" spans="3:3">
      <c r="C423" s="104"/>
    </row>
    <row r="424" spans="3:3">
      <c r="C424" s="104"/>
    </row>
    <row r="425" spans="3:3">
      <c r="C425" s="104"/>
    </row>
    <row r="426" spans="3:3">
      <c r="C426" s="104"/>
    </row>
    <row r="427" spans="3:3">
      <c r="C427" s="104"/>
    </row>
    <row r="428" spans="3:3">
      <c r="C428" s="104"/>
    </row>
    <row r="429" spans="3:3">
      <c r="C429" s="104"/>
    </row>
    <row r="430" spans="3:3">
      <c r="C430" s="104"/>
    </row>
    <row r="431" spans="3:3">
      <c r="C431" s="104"/>
    </row>
    <row r="432" spans="3:3">
      <c r="C432" s="104"/>
    </row>
    <row r="433" spans="3:3">
      <c r="C433" s="104"/>
    </row>
    <row r="434" spans="3:3">
      <c r="C434" s="104"/>
    </row>
    <row r="435" spans="3:3">
      <c r="C435" s="104"/>
    </row>
    <row r="436" spans="3:3">
      <c r="C436" s="104"/>
    </row>
    <row r="437" spans="3:3">
      <c r="C437" s="104"/>
    </row>
    <row r="438" spans="3:3">
      <c r="C438" s="104"/>
    </row>
    <row r="439" spans="3:3">
      <c r="C439" s="104"/>
    </row>
    <row r="440" spans="3:3">
      <c r="C440" s="104"/>
    </row>
    <row r="441" spans="3:3">
      <c r="C441" s="104"/>
    </row>
    <row r="442" spans="3:3">
      <c r="C442" s="104"/>
    </row>
    <row r="443" spans="3:3">
      <c r="C443" s="104"/>
    </row>
    <row r="444" spans="3:3">
      <c r="C444" s="104"/>
    </row>
    <row r="445" spans="3:3">
      <c r="C445" s="104"/>
    </row>
    <row r="446" spans="3:3">
      <c r="C446" s="104"/>
    </row>
    <row r="447" spans="3:3">
      <c r="C447" s="104"/>
    </row>
    <row r="448" spans="3:3">
      <c r="C448" s="104"/>
    </row>
    <row r="449" spans="3:3">
      <c r="C449" s="104"/>
    </row>
    <row r="450" spans="3:3">
      <c r="C450" s="104"/>
    </row>
    <row r="451" spans="3:3">
      <c r="C451" s="104"/>
    </row>
    <row r="452" spans="3:3">
      <c r="C452" s="104"/>
    </row>
    <row r="453" spans="3:3">
      <c r="C453" s="104"/>
    </row>
    <row r="454" spans="3:3">
      <c r="C454" s="104"/>
    </row>
    <row r="455" spans="3:3">
      <c r="C455" s="104"/>
    </row>
    <row r="456" spans="3:3">
      <c r="C456" s="104"/>
    </row>
    <row r="457" spans="3:3">
      <c r="C457" s="104"/>
    </row>
    <row r="458" spans="3:3">
      <c r="C458" s="104"/>
    </row>
    <row r="459" spans="3:3">
      <c r="C459" s="104"/>
    </row>
    <row r="460" spans="3:3">
      <c r="C460" s="104"/>
    </row>
    <row r="461" spans="3:3">
      <c r="C461" s="104"/>
    </row>
    <row r="462" spans="3:3">
      <c r="C462" s="104"/>
    </row>
    <row r="463" spans="3:3">
      <c r="C463" s="104"/>
    </row>
    <row r="464" spans="3:3">
      <c r="C464" s="104"/>
    </row>
    <row r="465" spans="3:3">
      <c r="C465" s="104"/>
    </row>
    <row r="466" spans="3:3">
      <c r="C466" s="104"/>
    </row>
    <row r="467" spans="3:3">
      <c r="C467" s="104"/>
    </row>
    <row r="468" spans="3:3">
      <c r="C468" s="104"/>
    </row>
    <row r="469" spans="3:3">
      <c r="C469" s="104"/>
    </row>
    <row r="470" spans="3:3">
      <c r="C470" s="104"/>
    </row>
    <row r="471" spans="3:3">
      <c r="C471" s="104"/>
    </row>
    <row r="472" spans="3:3">
      <c r="C472" s="104"/>
    </row>
    <row r="473" spans="3:3">
      <c r="C473" s="104"/>
    </row>
    <row r="474" spans="3:3">
      <c r="C474" s="104"/>
    </row>
    <row r="475" spans="3:3">
      <c r="C475" s="104"/>
    </row>
    <row r="476" spans="3:3">
      <c r="C476" s="104"/>
    </row>
    <row r="477" spans="3:3">
      <c r="C477" s="104"/>
    </row>
    <row r="478" spans="3:3">
      <c r="C478" s="104"/>
    </row>
    <row r="479" spans="3:3">
      <c r="C479" s="104"/>
    </row>
    <row r="480" spans="3:3">
      <c r="C480" s="104"/>
    </row>
    <row r="481" spans="3:3">
      <c r="C481" s="104"/>
    </row>
    <row r="482" spans="3:3">
      <c r="C482" s="104"/>
    </row>
    <row r="483" spans="3:3">
      <c r="C483" s="104"/>
    </row>
    <row r="484" spans="3:3">
      <c r="C484" s="104"/>
    </row>
    <row r="485" spans="3:3">
      <c r="C485" s="104"/>
    </row>
    <row r="486" spans="3:3">
      <c r="C486" s="104"/>
    </row>
    <row r="487" spans="3:3">
      <c r="C487" s="104"/>
    </row>
    <row r="488" spans="3:3">
      <c r="C488" s="104"/>
    </row>
    <row r="489" spans="3:3">
      <c r="C489" s="104"/>
    </row>
    <row r="490" spans="3:3">
      <c r="C490" s="104"/>
    </row>
    <row r="491" spans="3:3">
      <c r="C491" s="104"/>
    </row>
    <row r="492" spans="3:3">
      <c r="C492" s="104"/>
    </row>
    <row r="493" spans="3:3">
      <c r="C493" s="104"/>
    </row>
    <row r="494" spans="3:3">
      <c r="C494" s="104"/>
    </row>
    <row r="495" spans="3:3">
      <c r="C495" s="104"/>
    </row>
    <row r="496" spans="3:3">
      <c r="C496" s="104"/>
    </row>
    <row r="497" spans="3:3">
      <c r="C497" s="104"/>
    </row>
    <row r="498" spans="3:3">
      <c r="C498" s="104"/>
    </row>
    <row r="499" spans="3:3">
      <c r="C499" s="104"/>
    </row>
    <row r="500" spans="3:3">
      <c r="C500" s="104"/>
    </row>
    <row r="501" spans="3:3">
      <c r="C501" s="104"/>
    </row>
    <row r="502" spans="3:3">
      <c r="C502" s="104"/>
    </row>
    <row r="503" spans="3:3">
      <c r="C503" s="104"/>
    </row>
    <row r="504" spans="3:3">
      <c r="C504" s="104"/>
    </row>
    <row r="505" spans="3:3">
      <c r="C505" s="104"/>
    </row>
    <row r="506" spans="3:3">
      <c r="C506" s="104"/>
    </row>
    <row r="507" spans="3:3">
      <c r="C507" s="104"/>
    </row>
    <row r="508" spans="3:3">
      <c r="C508" s="104"/>
    </row>
    <row r="509" spans="3:3">
      <c r="C509" s="104"/>
    </row>
    <row r="510" spans="3:3">
      <c r="C510" s="104"/>
    </row>
    <row r="511" spans="3:3">
      <c r="C511" s="104"/>
    </row>
    <row r="512" spans="3:3">
      <c r="C512" s="104"/>
    </row>
    <row r="513" spans="3:3">
      <c r="C513" s="104"/>
    </row>
    <row r="514" spans="3:3">
      <c r="C514" s="104"/>
    </row>
    <row r="515" spans="3:3">
      <c r="C515" s="104"/>
    </row>
    <row r="516" spans="3:3">
      <c r="C516" s="104"/>
    </row>
    <row r="517" spans="3:3">
      <c r="C517" s="104"/>
    </row>
    <row r="518" spans="3:3">
      <c r="C518" s="104"/>
    </row>
    <row r="519" spans="3:3">
      <c r="C519" s="104"/>
    </row>
    <row r="520" spans="3:3">
      <c r="C520" s="104"/>
    </row>
    <row r="521" spans="3:3">
      <c r="C521" s="104"/>
    </row>
    <row r="522" spans="3:3">
      <c r="C522" s="104"/>
    </row>
    <row r="523" spans="3:3">
      <c r="C523" s="104"/>
    </row>
    <row r="524" spans="3:3">
      <c r="C524" s="104"/>
    </row>
    <row r="525" spans="3:3">
      <c r="C525" s="104"/>
    </row>
    <row r="526" spans="3:3">
      <c r="C526" s="104"/>
    </row>
    <row r="527" spans="3:3">
      <c r="C527" s="104"/>
    </row>
    <row r="528" spans="3:3">
      <c r="C528" s="104"/>
    </row>
    <row r="529" spans="3:3">
      <c r="C529" s="104"/>
    </row>
    <row r="530" spans="3:3">
      <c r="C530" s="104"/>
    </row>
    <row r="531" spans="3:3">
      <c r="C531" s="104"/>
    </row>
    <row r="532" spans="3:3">
      <c r="C532" s="104"/>
    </row>
    <row r="533" spans="3:3">
      <c r="C533" s="104"/>
    </row>
    <row r="534" spans="3:3">
      <c r="C534" s="104"/>
    </row>
    <row r="535" spans="3:3">
      <c r="C535" s="104"/>
    </row>
    <row r="536" spans="3:3">
      <c r="C536" s="104"/>
    </row>
    <row r="537" spans="3:3">
      <c r="C537" s="104"/>
    </row>
    <row r="538" spans="3:3">
      <c r="C538" s="104"/>
    </row>
    <row r="539" spans="3:3">
      <c r="C539" s="104"/>
    </row>
    <row r="540" spans="3:3">
      <c r="C540" s="104"/>
    </row>
    <row r="541" spans="3:3">
      <c r="C541" s="104"/>
    </row>
    <row r="542" spans="3:3">
      <c r="C542" s="104"/>
    </row>
    <row r="543" spans="3:3">
      <c r="C543" s="104"/>
    </row>
    <row r="544" spans="3:3">
      <c r="C544" s="104"/>
    </row>
    <row r="545" spans="3:3">
      <c r="C545" s="104"/>
    </row>
    <row r="546" spans="3:3">
      <c r="C546" s="104"/>
    </row>
    <row r="547" spans="3:3">
      <c r="C547" s="104"/>
    </row>
    <row r="548" spans="3:3">
      <c r="C548" s="104"/>
    </row>
    <row r="549" spans="3:3">
      <c r="C549" s="104"/>
    </row>
    <row r="550" spans="3:3">
      <c r="C550" s="104"/>
    </row>
    <row r="551" spans="3:3">
      <c r="C551" s="104"/>
    </row>
    <row r="552" spans="3:3">
      <c r="C552" s="104"/>
    </row>
    <row r="553" spans="3:3">
      <c r="C553" s="104"/>
    </row>
    <row r="554" spans="3:3">
      <c r="C554" s="104"/>
    </row>
    <row r="555" spans="3:3">
      <c r="C555" s="104"/>
    </row>
    <row r="556" spans="3:3">
      <c r="C556" s="104"/>
    </row>
    <row r="557" spans="3:3">
      <c r="C557" s="104"/>
    </row>
    <row r="558" spans="3:3">
      <c r="C558" s="104"/>
    </row>
    <row r="559" spans="3:3">
      <c r="C559" s="104"/>
    </row>
    <row r="560" spans="3:3">
      <c r="C560" s="104"/>
    </row>
    <row r="561" spans="3:3">
      <c r="C561" s="104"/>
    </row>
    <row r="562" spans="3:3">
      <c r="C562" s="104"/>
    </row>
    <row r="563" spans="3:3">
      <c r="C563" s="104"/>
    </row>
    <row r="564" spans="3:3">
      <c r="C564" s="104"/>
    </row>
    <row r="565" spans="3:3">
      <c r="C565" s="104"/>
    </row>
    <row r="566" spans="3:3">
      <c r="C566" s="104"/>
    </row>
    <row r="567" spans="3:3">
      <c r="C567" s="104"/>
    </row>
    <row r="568" spans="3:3">
      <c r="C568" s="104"/>
    </row>
    <row r="569" spans="3:3">
      <c r="C569" s="104"/>
    </row>
    <row r="570" spans="3:3">
      <c r="C570" s="104"/>
    </row>
    <row r="571" spans="3:3">
      <c r="C571" s="104"/>
    </row>
    <row r="572" spans="3:3">
      <c r="C572" s="104"/>
    </row>
    <row r="573" spans="3:3">
      <c r="C573" s="104"/>
    </row>
    <row r="574" spans="3:3">
      <c r="C574" s="104"/>
    </row>
    <row r="575" spans="3:3">
      <c r="C575" s="104"/>
    </row>
    <row r="576" spans="3:3">
      <c r="C576" s="104"/>
    </row>
    <row r="577" spans="3:3">
      <c r="C577" s="104"/>
    </row>
    <row r="578" spans="3:3">
      <c r="C578" s="104"/>
    </row>
    <row r="579" spans="3:3">
      <c r="C579" s="104"/>
    </row>
    <row r="580" spans="3:3">
      <c r="C580" s="104"/>
    </row>
    <row r="581" spans="3:3">
      <c r="C581" s="104"/>
    </row>
    <row r="582" spans="3:3">
      <c r="C582" s="104"/>
    </row>
    <row r="583" spans="3:3">
      <c r="C583" s="104"/>
    </row>
    <row r="584" spans="3:3">
      <c r="C584" s="104"/>
    </row>
    <row r="585" spans="3:3">
      <c r="C585" s="104"/>
    </row>
    <row r="586" spans="3:3">
      <c r="C586" s="104"/>
    </row>
    <row r="587" spans="3:3">
      <c r="C587" s="104"/>
    </row>
    <row r="588" spans="3:3">
      <c r="C588" s="104"/>
    </row>
    <row r="589" spans="3:3">
      <c r="C589" s="104"/>
    </row>
    <row r="590" spans="3:3">
      <c r="C590" s="104"/>
    </row>
    <row r="591" spans="3:3">
      <c r="C591" s="104"/>
    </row>
    <row r="592" spans="3:3">
      <c r="C592" s="104"/>
    </row>
    <row r="593" spans="3:3">
      <c r="C593" s="104"/>
    </row>
    <row r="594" spans="3:3">
      <c r="C594" s="104"/>
    </row>
    <row r="595" spans="3:3">
      <c r="C595" s="104"/>
    </row>
    <row r="596" spans="3:3">
      <c r="C596" s="104"/>
    </row>
    <row r="597" spans="3:3">
      <c r="C597" s="104"/>
    </row>
    <row r="598" spans="3:3">
      <c r="C598" s="104"/>
    </row>
    <row r="599" spans="3:3">
      <c r="C599" s="104"/>
    </row>
    <row r="600" spans="3:3">
      <c r="C600" s="104"/>
    </row>
    <row r="601" spans="3:3">
      <c r="C601" s="104"/>
    </row>
    <row r="602" spans="3:3">
      <c r="C602" s="104"/>
    </row>
    <row r="603" spans="3:3">
      <c r="C603" s="104"/>
    </row>
    <row r="604" spans="3:3">
      <c r="C604" s="104"/>
    </row>
    <row r="605" spans="3:3">
      <c r="C605" s="104"/>
    </row>
    <row r="606" spans="3:3">
      <c r="C606" s="104"/>
    </row>
    <row r="607" spans="3:3">
      <c r="C607" s="104"/>
    </row>
    <row r="608" spans="3:3">
      <c r="C608" s="104"/>
    </row>
    <row r="609" spans="3:3">
      <c r="C609" s="104"/>
    </row>
    <row r="610" spans="3:3">
      <c r="C610" s="104"/>
    </row>
    <row r="611" spans="3:3">
      <c r="C611" s="104"/>
    </row>
    <row r="612" spans="3:3">
      <c r="C612" s="104"/>
    </row>
    <row r="613" spans="3:3">
      <c r="C613" s="104"/>
    </row>
    <row r="614" spans="3:3">
      <c r="C614" s="104"/>
    </row>
    <row r="615" spans="3:3">
      <c r="C615" s="104"/>
    </row>
    <row r="616" spans="3:3">
      <c r="C616" s="104"/>
    </row>
    <row r="617" spans="3:3">
      <c r="C617" s="104"/>
    </row>
    <row r="618" spans="3:3">
      <c r="C618" s="104"/>
    </row>
    <row r="619" spans="3:3">
      <c r="C619" s="104"/>
    </row>
    <row r="620" spans="3:3">
      <c r="C620" s="104"/>
    </row>
    <row r="621" spans="3:3">
      <c r="C621" s="104"/>
    </row>
    <row r="622" spans="3:3">
      <c r="C622" s="104"/>
    </row>
    <row r="623" spans="3:3">
      <c r="C623" s="104"/>
    </row>
    <row r="624" spans="3:3">
      <c r="C624" s="104"/>
    </row>
    <row r="625" spans="3:3">
      <c r="C625" s="104"/>
    </row>
    <row r="626" spans="3:3">
      <c r="C626" s="104"/>
    </row>
    <row r="627" spans="3:3">
      <c r="C627" s="104"/>
    </row>
    <row r="628" spans="3:3">
      <c r="C628" s="104"/>
    </row>
    <row r="629" spans="3:3">
      <c r="C629" s="104"/>
    </row>
    <row r="630" spans="3:3">
      <c r="C630" s="104"/>
    </row>
    <row r="631" spans="3:3">
      <c r="C631" s="104"/>
    </row>
    <row r="632" spans="3:3">
      <c r="C632" s="104"/>
    </row>
    <row r="633" spans="3:3">
      <c r="C633" s="104"/>
    </row>
    <row r="634" spans="3:3">
      <c r="C634" s="104"/>
    </row>
    <row r="635" spans="3:3">
      <c r="C635" s="104"/>
    </row>
    <row r="636" spans="3:3">
      <c r="C636" s="104"/>
    </row>
    <row r="637" spans="3:3">
      <c r="C637" s="104"/>
    </row>
    <row r="638" spans="3:3">
      <c r="C638" s="104"/>
    </row>
    <row r="639" spans="3:3">
      <c r="C639" s="104"/>
    </row>
    <row r="640" spans="3:3">
      <c r="C640" s="104"/>
    </row>
    <row r="641" spans="3:3">
      <c r="C641" s="104"/>
    </row>
    <row r="642" spans="3:3">
      <c r="C642" s="104"/>
    </row>
    <row r="643" spans="3:3">
      <c r="C643" s="104"/>
    </row>
    <row r="644" spans="3:3">
      <c r="C644" s="104"/>
    </row>
    <row r="645" spans="3:3">
      <c r="C645" s="104"/>
    </row>
    <row r="646" spans="3:3">
      <c r="C646" s="104"/>
    </row>
    <row r="647" spans="3:3">
      <c r="C647" s="104"/>
    </row>
    <row r="648" spans="3:3">
      <c r="C648" s="104"/>
    </row>
    <row r="649" spans="3:3">
      <c r="C649" s="104"/>
    </row>
    <row r="650" spans="3:3">
      <c r="C650" s="104"/>
    </row>
    <row r="651" spans="3:3">
      <c r="C651" s="104"/>
    </row>
    <row r="652" spans="3:3">
      <c r="C652" s="104"/>
    </row>
    <row r="653" spans="3:3">
      <c r="C653" s="104"/>
    </row>
    <row r="654" spans="3:3">
      <c r="C654" s="104"/>
    </row>
    <row r="655" spans="3:3">
      <c r="C655" s="104"/>
    </row>
    <row r="656" spans="3:3">
      <c r="C656" s="104"/>
    </row>
    <row r="657" spans="3:3">
      <c r="C657" s="104"/>
    </row>
    <row r="658" spans="3:3">
      <c r="C658" s="104"/>
    </row>
    <row r="659" spans="3:3">
      <c r="C659" s="104"/>
    </row>
    <row r="660" spans="3:3">
      <c r="C660" s="104"/>
    </row>
    <row r="661" spans="3:3">
      <c r="C661" s="104"/>
    </row>
    <row r="662" spans="3:3">
      <c r="C662" s="104"/>
    </row>
    <row r="663" spans="3:3">
      <c r="C663" s="104"/>
    </row>
    <row r="664" spans="3:3">
      <c r="C664" s="104"/>
    </row>
    <row r="665" spans="3:3">
      <c r="C665" s="104"/>
    </row>
    <row r="666" spans="3:3">
      <c r="C666" s="104"/>
    </row>
    <row r="667" spans="3:3">
      <c r="C667" s="104"/>
    </row>
    <row r="668" spans="3:3">
      <c r="C668" s="104"/>
    </row>
    <row r="669" spans="3:3">
      <c r="C669" s="104"/>
    </row>
    <row r="670" spans="3:3">
      <c r="C670" s="104"/>
    </row>
    <row r="671" spans="3:3">
      <c r="C671" s="104"/>
    </row>
    <row r="672" spans="3:3">
      <c r="C672" s="104"/>
    </row>
    <row r="673" spans="3:3">
      <c r="C673" s="104"/>
    </row>
    <row r="674" spans="3:3">
      <c r="C674" s="104"/>
    </row>
    <row r="675" spans="3:3">
      <c r="C675" s="104"/>
    </row>
    <row r="676" spans="3:3">
      <c r="C676" s="104"/>
    </row>
    <row r="677" spans="3:3">
      <c r="C677" s="104"/>
    </row>
    <row r="678" spans="3:3">
      <c r="C678" s="104"/>
    </row>
    <row r="679" spans="3:3">
      <c r="C679" s="104"/>
    </row>
    <row r="680" spans="3:3">
      <c r="C680" s="104"/>
    </row>
    <row r="681" spans="3:3">
      <c r="C681" s="104"/>
    </row>
    <row r="682" spans="3:3">
      <c r="C682" s="104"/>
    </row>
    <row r="683" spans="3:3">
      <c r="C683" s="104"/>
    </row>
    <row r="684" spans="3:3">
      <c r="C684" s="104"/>
    </row>
    <row r="685" spans="3:3">
      <c r="C685" s="104"/>
    </row>
    <row r="686" spans="3:3">
      <c r="C686" s="104"/>
    </row>
    <row r="687" spans="3:3">
      <c r="C687" s="104"/>
    </row>
    <row r="688" spans="3:3">
      <c r="C688" s="104"/>
    </row>
    <row r="689" spans="3:3">
      <c r="C689" s="104"/>
    </row>
    <row r="690" spans="3:3">
      <c r="C690" s="104"/>
    </row>
    <row r="691" spans="3:3">
      <c r="C691" s="104"/>
    </row>
    <row r="692" spans="3:3">
      <c r="C692" s="104"/>
    </row>
    <row r="693" spans="3:3">
      <c r="C693" s="104"/>
    </row>
    <row r="694" spans="3:3">
      <c r="C694" s="104"/>
    </row>
    <row r="695" spans="3:3">
      <c r="C695" s="104"/>
    </row>
    <row r="696" spans="3:3">
      <c r="C696" s="104"/>
    </row>
    <row r="697" spans="3:3">
      <c r="C697" s="104"/>
    </row>
    <row r="698" spans="3:3">
      <c r="C698" s="104"/>
    </row>
    <row r="699" spans="3:3">
      <c r="C699" s="104"/>
    </row>
    <row r="700" spans="3:3">
      <c r="C700" s="104"/>
    </row>
    <row r="701" spans="3:3">
      <c r="C701" s="104"/>
    </row>
    <row r="702" spans="3:3">
      <c r="C702" s="104"/>
    </row>
    <row r="703" spans="3:3">
      <c r="C703" s="104"/>
    </row>
    <row r="704" spans="3:3">
      <c r="C704" s="104"/>
    </row>
    <row r="705" spans="3:3">
      <c r="C705" s="104"/>
    </row>
    <row r="706" spans="3:3">
      <c r="C706" s="104"/>
    </row>
    <row r="707" spans="3:3">
      <c r="C707" s="104"/>
    </row>
    <row r="708" spans="3:3">
      <c r="C708" s="104"/>
    </row>
    <row r="709" spans="3:3">
      <c r="C709" s="104"/>
    </row>
    <row r="710" spans="3:3">
      <c r="C710" s="104"/>
    </row>
    <row r="711" spans="3:3">
      <c r="C711" s="104"/>
    </row>
    <row r="712" spans="3:3">
      <c r="C712" s="104"/>
    </row>
    <row r="713" spans="3:3">
      <c r="C713" s="104"/>
    </row>
    <row r="714" spans="3:3">
      <c r="C714" s="104"/>
    </row>
    <row r="715" spans="3:3">
      <c r="C715" s="104"/>
    </row>
    <row r="716" spans="3:3">
      <c r="C716" s="104"/>
    </row>
    <row r="717" spans="3:3">
      <c r="C717" s="104"/>
    </row>
    <row r="718" spans="3:3">
      <c r="C718" s="104"/>
    </row>
    <row r="719" spans="3:3">
      <c r="C719" s="104"/>
    </row>
    <row r="720" spans="3:3">
      <c r="C720" s="104"/>
    </row>
    <row r="721" spans="3:3">
      <c r="C721" s="104"/>
    </row>
    <row r="722" spans="3:3">
      <c r="C722" s="104"/>
    </row>
    <row r="723" spans="3:3">
      <c r="C723" s="104"/>
    </row>
    <row r="724" spans="3:3">
      <c r="C724" s="104"/>
    </row>
    <row r="725" spans="3:3">
      <c r="C725" s="104"/>
    </row>
    <row r="726" spans="3:3">
      <c r="C726" s="104"/>
    </row>
    <row r="727" spans="3:3">
      <c r="C727" s="104"/>
    </row>
    <row r="728" spans="3:3">
      <c r="C728" s="104"/>
    </row>
    <row r="729" spans="3:3">
      <c r="C729" s="104"/>
    </row>
    <row r="730" spans="3:3">
      <c r="C730" s="104"/>
    </row>
    <row r="731" spans="3:3">
      <c r="C731" s="104"/>
    </row>
    <row r="732" spans="3:3">
      <c r="C732" s="104"/>
    </row>
    <row r="733" spans="3:3">
      <c r="C733" s="104"/>
    </row>
    <row r="734" spans="3:3">
      <c r="C734" s="104"/>
    </row>
    <row r="735" spans="3:3">
      <c r="C735" s="104"/>
    </row>
    <row r="736" spans="3:3">
      <c r="C736" s="104"/>
    </row>
    <row r="737" spans="3:3">
      <c r="C737" s="104"/>
    </row>
    <row r="738" spans="3:3">
      <c r="C738" s="104"/>
    </row>
    <row r="739" spans="3:3">
      <c r="C739" s="104"/>
    </row>
    <row r="740" spans="3:3">
      <c r="C740" s="104"/>
    </row>
    <row r="741" spans="3:3">
      <c r="C741" s="104"/>
    </row>
    <row r="742" spans="3:3">
      <c r="C742" s="104"/>
    </row>
    <row r="743" spans="3:3">
      <c r="C743" s="104"/>
    </row>
    <row r="744" spans="3:3">
      <c r="C744" s="104"/>
    </row>
    <row r="745" spans="3:3">
      <c r="C745" s="104"/>
    </row>
    <row r="746" spans="3:3">
      <c r="C746" s="104"/>
    </row>
    <row r="747" spans="3:3">
      <c r="C747" s="104"/>
    </row>
    <row r="748" spans="3:3">
      <c r="C748" s="104"/>
    </row>
    <row r="749" spans="3:3">
      <c r="C749" s="104"/>
    </row>
    <row r="750" spans="3:3">
      <c r="C750" s="104"/>
    </row>
    <row r="751" spans="3:3">
      <c r="C751" s="104"/>
    </row>
    <row r="752" spans="3:3">
      <c r="C752" s="104"/>
    </row>
    <row r="753" spans="3:3">
      <c r="C753" s="104"/>
    </row>
    <row r="754" spans="3:3">
      <c r="C754" s="104"/>
    </row>
    <row r="755" spans="3:3">
      <c r="C755" s="104"/>
    </row>
    <row r="756" spans="3:3">
      <c r="C756" s="104"/>
    </row>
    <row r="757" spans="3:3">
      <c r="C757" s="104"/>
    </row>
    <row r="758" spans="3:3">
      <c r="C758" s="104"/>
    </row>
    <row r="759" spans="3:3">
      <c r="C759" s="104"/>
    </row>
    <row r="760" spans="3:3">
      <c r="C760" s="104"/>
    </row>
    <row r="761" spans="3:3">
      <c r="C761" s="104"/>
    </row>
    <row r="762" spans="3:3">
      <c r="C762" s="104"/>
    </row>
    <row r="763" spans="3:3">
      <c r="C763" s="104"/>
    </row>
    <row r="764" spans="3:3">
      <c r="C764" s="104"/>
    </row>
    <row r="765" spans="3:3">
      <c r="C765" s="104"/>
    </row>
    <row r="766" spans="3:3">
      <c r="C766" s="104"/>
    </row>
    <row r="767" spans="3:3">
      <c r="C767" s="104"/>
    </row>
    <row r="768" spans="3:3">
      <c r="C768" s="104"/>
    </row>
    <row r="769" spans="3:3">
      <c r="C769" s="104"/>
    </row>
    <row r="770" spans="3:3">
      <c r="C770" s="104"/>
    </row>
    <row r="771" spans="3:3">
      <c r="C771" s="104"/>
    </row>
    <row r="772" spans="3:3">
      <c r="C772" s="104"/>
    </row>
    <row r="773" spans="3:3">
      <c r="C773" s="104"/>
    </row>
    <row r="774" spans="3:3">
      <c r="C774" s="104"/>
    </row>
    <row r="775" spans="3:3">
      <c r="C775" s="104"/>
    </row>
    <row r="776" spans="3:3">
      <c r="C776" s="104"/>
    </row>
    <row r="777" spans="3:3">
      <c r="C777" s="104"/>
    </row>
    <row r="778" spans="3:3">
      <c r="C778" s="104"/>
    </row>
    <row r="779" spans="3:3">
      <c r="C779" s="104"/>
    </row>
    <row r="780" spans="3:3">
      <c r="C780" s="104"/>
    </row>
    <row r="781" spans="3:3">
      <c r="C781" s="104"/>
    </row>
    <row r="782" spans="3:3">
      <c r="C782" s="104"/>
    </row>
    <row r="783" spans="3:3">
      <c r="C783" s="104"/>
    </row>
    <row r="784" spans="3:3">
      <c r="C784" s="104"/>
    </row>
    <row r="785" spans="3:3">
      <c r="C785" s="104"/>
    </row>
    <row r="786" spans="3:3">
      <c r="C786" s="104"/>
    </row>
    <row r="787" spans="3:3">
      <c r="C787" s="104"/>
    </row>
    <row r="788" spans="3:3">
      <c r="C788" s="104"/>
    </row>
    <row r="789" spans="3:3">
      <c r="C789" s="104"/>
    </row>
    <row r="790" spans="3:3">
      <c r="C790" s="104"/>
    </row>
    <row r="791" spans="3:3">
      <c r="C791" s="104"/>
    </row>
    <row r="792" spans="3:3">
      <c r="C792" s="104"/>
    </row>
    <row r="793" spans="3:3">
      <c r="C793" s="104"/>
    </row>
    <row r="794" spans="3:3">
      <c r="C794" s="104"/>
    </row>
    <row r="795" spans="3:3">
      <c r="C795" s="104"/>
    </row>
    <row r="796" spans="3:3">
      <c r="C796" s="104"/>
    </row>
    <row r="797" spans="3:3">
      <c r="C797" s="104"/>
    </row>
    <row r="798" spans="3:3">
      <c r="C798" s="104"/>
    </row>
    <row r="799" spans="3:3">
      <c r="C799" s="104"/>
    </row>
    <row r="800" spans="3:3">
      <c r="C800" s="104"/>
    </row>
    <row r="801" spans="3:3">
      <c r="C801" s="104"/>
    </row>
    <row r="802" spans="3:3">
      <c r="C802" s="104"/>
    </row>
    <row r="803" spans="3:3">
      <c r="C803" s="104"/>
    </row>
    <row r="804" spans="3:3">
      <c r="C804" s="104"/>
    </row>
    <row r="805" spans="3:3">
      <c r="C805" s="104"/>
    </row>
    <row r="806" spans="3:3">
      <c r="C806" s="104"/>
    </row>
    <row r="807" spans="3:3">
      <c r="C807" s="104"/>
    </row>
    <row r="808" spans="3:3">
      <c r="C808" s="104"/>
    </row>
    <row r="809" spans="3:3">
      <c r="C809" s="104"/>
    </row>
    <row r="810" spans="3:3">
      <c r="C810" s="104"/>
    </row>
    <row r="811" spans="3:3">
      <c r="C811" s="104"/>
    </row>
    <row r="812" spans="3:3">
      <c r="C812" s="104"/>
    </row>
    <row r="813" spans="3:3">
      <c r="C813" s="104"/>
    </row>
    <row r="814" spans="3:3">
      <c r="C814" s="104"/>
    </row>
    <row r="815" spans="3:3">
      <c r="C815" s="104"/>
    </row>
    <row r="816" spans="3:3">
      <c r="C816" s="104"/>
    </row>
    <row r="817" spans="3:3">
      <c r="C817" s="104"/>
    </row>
    <row r="818" spans="3:3">
      <c r="C818" s="104"/>
    </row>
    <row r="819" spans="3:3">
      <c r="C819" s="104"/>
    </row>
    <row r="820" spans="3:3">
      <c r="C820" s="104"/>
    </row>
    <row r="821" spans="3:3">
      <c r="C821" s="104"/>
    </row>
    <row r="822" spans="3:3">
      <c r="C822" s="104"/>
    </row>
    <row r="823" spans="3:3">
      <c r="C823" s="104"/>
    </row>
    <row r="824" spans="3:3">
      <c r="C824" s="104"/>
    </row>
    <row r="825" spans="3:3">
      <c r="C825" s="104"/>
    </row>
    <row r="826" spans="3:3">
      <c r="C826" s="104"/>
    </row>
    <row r="827" spans="3:3">
      <c r="C827" s="104"/>
    </row>
    <row r="828" spans="3:3">
      <c r="C828" s="104"/>
    </row>
    <row r="829" spans="3:3">
      <c r="C829" s="104"/>
    </row>
    <row r="830" spans="3:3">
      <c r="C830" s="104"/>
    </row>
    <row r="831" spans="3:3">
      <c r="C831" s="104"/>
    </row>
    <row r="832" spans="3:3">
      <c r="C832" s="104"/>
    </row>
    <row r="833" spans="3:3">
      <c r="C833" s="104"/>
    </row>
    <row r="834" spans="3:3">
      <c r="C834" s="104"/>
    </row>
    <row r="835" spans="3:3">
      <c r="C835" s="104"/>
    </row>
    <row r="836" spans="3:3">
      <c r="C836" s="104"/>
    </row>
    <row r="837" spans="3:3">
      <c r="C837" s="104"/>
    </row>
    <row r="838" spans="3:3">
      <c r="C838" s="104"/>
    </row>
    <row r="839" spans="3:3">
      <c r="C839" s="104"/>
    </row>
    <row r="840" spans="3:3">
      <c r="C840" s="104"/>
    </row>
    <row r="841" spans="3:3">
      <c r="C841" s="104"/>
    </row>
    <row r="842" spans="3:3">
      <c r="C842" s="104"/>
    </row>
    <row r="843" spans="3:3">
      <c r="C843" s="104"/>
    </row>
    <row r="844" spans="3:3">
      <c r="C844" s="104"/>
    </row>
    <row r="845" spans="3:3">
      <c r="C845" s="104"/>
    </row>
    <row r="846" spans="3:3">
      <c r="C846" s="104"/>
    </row>
    <row r="847" spans="3:3">
      <c r="C847" s="104"/>
    </row>
    <row r="848" spans="3:3">
      <c r="C848" s="104"/>
    </row>
    <row r="849" spans="3:3">
      <c r="C849" s="104"/>
    </row>
    <row r="850" spans="3:3">
      <c r="C850" s="104"/>
    </row>
    <row r="851" spans="3:3">
      <c r="C851" s="104"/>
    </row>
    <row r="852" spans="3:3">
      <c r="C852" s="104"/>
    </row>
    <row r="853" spans="3:3">
      <c r="C853" s="104"/>
    </row>
    <row r="854" spans="3:3">
      <c r="C854" s="104"/>
    </row>
    <row r="855" spans="3:3">
      <c r="C855" s="104"/>
    </row>
    <row r="856" spans="3:3">
      <c r="C856" s="104"/>
    </row>
    <row r="857" spans="3:3">
      <c r="C857" s="104"/>
    </row>
    <row r="858" spans="3:3">
      <c r="C858" s="104"/>
    </row>
    <row r="859" spans="3:3">
      <c r="C859" s="104"/>
    </row>
    <row r="860" spans="3:3">
      <c r="C860" s="104"/>
    </row>
    <row r="861" spans="3:3">
      <c r="C861" s="104"/>
    </row>
    <row r="862" spans="3:3">
      <c r="C862" s="104"/>
    </row>
    <row r="863" spans="3:3">
      <c r="C863" s="104"/>
    </row>
    <row r="864" spans="3:3">
      <c r="C864" s="104"/>
    </row>
    <row r="865" spans="3:3">
      <c r="C865" s="104"/>
    </row>
    <row r="866" spans="3:3">
      <c r="C866" s="104"/>
    </row>
    <row r="867" spans="3:3">
      <c r="C867" s="104"/>
    </row>
    <row r="868" spans="3:3">
      <c r="C868" s="104"/>
    </row>
    <row r="869" spans="3:3">
      <c r="C869" s="104"/>
    </row>
    <row r="870" spans="3:3">
      <c r="C870" s="104"/>
    </row>
    <row r="871" spans="3:3">
      <c r="C871" s="104"/>
    </row>
    <row r="872" spans="3:3">
      <c r="C872" s="104"/>
    </row>
    <row r="873" spans="3:3">
      <c r="C873" s="104"/>
    </row>
    <row r="874" spans="3:3">
      <c r="C874" s="104"/>
    </row>
    <row r="875" spans="3:3">
      <c r="C875" s="104"/>
    </row>
    <row r="876" spans="3:3">
      <c r="C876" s="104"/>
    </row>
    <row r="877" spans="3:3">
      <c r="C877" s="104"/>
    </row>
    <row r="878" spans="3:3">
      <c r="C878" s="104"/>
    </row>
    <row r="879" spans="3:3">
      <c r="C879" s="104"/>
    </row>
    <row r="880" spans="3:3">
      <c r="C880" s="104"/>
    </row>
    <row r="881" spans="3:3">
      <c r="C881" s="104"/>
    </row>
    <row r="882" spans="3:3">
      <c r="C882" s="104"/>
    </row>
    <row r="883" spans="3:3">
      <c r="C883" s="104"/>
    </row>
    <row r="884" spans="3:3">
      <c r="C884" s="104"/>
    </row>
    <row r="885" spans="3:3">
      <c r="C885" s="104"/>
    </row>
    <row r="886" spans="3:3">
      <c r="C886" s="104"/>
    </row>
    <row r="887" spans="3:3">
      <c r="C887" s="104"/>
    </row>
    <row r="888" spans="3:3">
      <c r="C888" s="104"/>
    </row>
    <row r="889" spans="3:3">
      <c r="C889" s="104"/>
    </row>
    <row r="890" spans="3:3">
      <c r="C890" s="104"/>
    </row>
    <row r="891" spans="3:3">
      <c r="C891" s="104"/>
    </row>
    <row r="892" spans="3:3">
      <c r="C892" s="104"/>
    </row>
    <row r="893" spans="3:3">
      <c r="C893" s="104"/>
    </row>
    <row r="894" spans="3:3">
      <c r="C894" s="104"/>
    </row>
    <row r="895" spans="3:3">
      <c r="C895" s="104"/>
    </row>
    <row r="896" spans="3:3">
      <c r="C896" s="104"/>
    </row>
    <row r="897" spans="3:3">
      <c r="C897" s="104"/>
    </row>
    <row r="898" spans="3:3">
      <c r="C898" s="104"/>
    </row>
    <row r="899" spans="3:3">
      <c r="C899" s="104"/>
    </row>
    <row r="900" spans="3:3">
      <c r="C900" s="104"/>
    </row>
    <row r="901" spans="3:3">
      <c r="C901" s="104"/>
    </row>
    <row r="902" spans="3:3">
      <c r="C902" s="104"/>
    </row>
    <row r="903" spans="3:3">
      <c r="C903" s="104"/>
    </row>
    <row r="904" spans="3:3">
      <c r="C904" s="104"/>
    </row>
    <row r="905" spans="3:3">
      <c r="C905" s="104"/>
    </row>
    <row r="906" spans="3:3">
      <c r="C906" s="104"/>
    </row>
    <row r="907" spans="3:3">
      <c r="C907" s="104"/>
    </row>
    <row r="908" spans="3:3">
      <c r="C908" s="104"/>
    </row>
    <row r="909" spans="3:3">
      <c r="C909" s="104"/>
    </row>
    <row r="910" spans="3:3">
      <c r="C910" s="104"/>
    </row>
    <row r="911" spans="3:3">
      <c r="C911" s="104"/>
    </row>
    <row r="912" spans="3:3">
      <c r="C912" s="104"/>
    </row>
    <row r="913" spans="3:3">
      <c r="C913" s="104"/>
    </row>
    <row r="914" spans="3:3">
      <c r="C914" s="104"/>
    </row>
    <row r="915" spans="3:3">
      <c r="C915" s="104"/>
    </row>
    <row r="916" spans="3:3">
      <c r="C916" s="104"/>
    </row>
    <row r="917" spans="3:3">
      <c r="C917" s="104"/>
    </row>
    <row r="918" spans="3:3">
      <c r="C918" s="104"/>
    </row>
    <row r="919" spans="3:3">
      <c r="C919" s="104"/>
    </row>
    <row r="920" spans="3:3">
      <c r="C920" s="104"/>
    </row>
    <row r="921" spans="3:3">
      <c r="C921" s="104"/>
    </row>
    <row r="922" spans="3:3">
      <c r="C922" s="104"/>
    </row>
    <row r="923" spans="3:3">
      <c r="C923" s="104"/>
    </row>
    <row r="924" spans="3:3">
      <c r="C924" s="104"/>
    </row>
    <row r="925" spans="3:3">
      <c r="C925" s="104"/>
    </row>
    <row r="926" spans="3:3">
      <c r="C926" s="104"/>
    </row>
    <row r="927" spans="3:3">
      <c r="C927" s="104"/>
    </row>
    <row r="928" spans="3:3">
      <c r="C928" s="104"/>
    </row>
    <row r="929" spans="3:3">
      <c r="C929" s="104"/>
    </row>
    <row r="930" spans="3:3">
      <c r="C930" s="104"/>
    </row>
    <row r="931" spans="3:3">
      <c r="C931" s="104"/>
    </row>
    <row r="932" spans="3:3">
      <c r="C932" s="104"/>
    </row>
    <row r="933" spans="3:3">
      <c r="C933" s="104"/>
    </row>
    <row r="934" spans="3:3">
      <c r="C934" s="104"/>
    </row>
    <row r="935" spans="3:3">
      <c r="C935" s="104"/>
    </row>
    <row r="936" spans="3:3">
      <c r="C936" s="104"/>
    </row>
    <row r="937" spans="3:3">
      <c r="C937" s="104"/>
    </row>
    <row r="938" spans="3:3">
      <c r="C938" s="104"/>
    </row>
    <row r="939" spans="3:3">
      <c r="C939" s="104"/>
    </row>
    <row r="940" spans="3:3">
      <c r="C940" s="104"/>
    </row>
    <row r="941" spans="3:3">
      <c r="C941" s="104"/>
    </row>
    <row r="942" spans="3:3">
      <c r="C942" s="104"/>
    </row>
    <row r="943" spans="3:3">
      <c r="C943" s="104"/>
    </row>
    <row r="944" spans="3:3">
      <c r="C944" s="104"/>
    </row>
    <row r="945" spans="3:3">
      <c r="C945" s="104"/>
    </row>
    <row r="946" spans="3:3">
      <c r="C946" s="104"/>
    </row>
    <row r="947" spans="3:3">
      <c r="C947" s="104"/>
    </row>
    <row r="948" spans="3:3">
      <c r="C948" s="104"/>
    </row>
    <row r="949" spans="3:3">
      <c r="C949" s="104"/>
    </row>
    <row r="950" spans="3:3">
      <c r="C950" s="104"/>
    </row>
    <row r="951" spans="3:3">
      <c r="C951" s="104"/>
    </row>
    <row r="952" spans="3:3">
      <c r="C952" s="104"/>
    </row>
    <row r="953" spans="3:3">
      <c r="C953" s="104"/>
    </row>
    <row r="954" spans="3:3">
      <c r="C954" s="104"/>
    </row>
    <row r="955" spans="3:3">
      <c r="C955" s="104"/>
    </row>
    <row r="956" spans="3:3">
      <c r="C956" s="104"/>
    </row>
    <row r="957" spans="3:3">
      <c r="C957" s="104"/>
    </row>
    <row r="958" spans="3:3">
      <c r="C958" s="104"/>
    </row>
    <row r="959" spans="3:3">
      <c r="C959" s="104"/>
    </row>
    <row r="960" spans="3:3">
      <c r="C960" s="104"/>
    </row>
    <row r="961" spans="3:3">
      <c r="C961" s="104"/>
    </row>
    <row r="962" spans="3:3">
      <c r="C962" s="104"/>
    </row>
    <row r="963" spans="3:3">
      <c r="C963" s="104"/>
    </row>
    <row r="964" spans="3:3">
      <c r="C964" s="104"/>
    </row>
    <row r="965" spans="3:3">
      <c r="C965" s="104"/>
    </row>
    <row r="966" spans="3:3">
      <c r="C966" s="104"/>
    </row>
    <row r="967" spans="3:3">
      <c r="C967" s="104"/>
    </row>
    <row r="968" spans="3:3">
      <c r="C968" s="104"/>
    </row>
    <row r="969" spans="3:3">
      <c r="C969" s="104"/>
    </row>
    <row r="970" spans="3:3">
      <c r="C970" s="104"/>
    </row>
    <row r="971" spans="3:3">
      <c r="C971" s="104"/>
    </row>
    <row r="972" spans="3:3">
      <c r="C972" s="104"/>
    </row>
    <row r="973" spans="3:3">
      <c r="C973" s="104"/>
    </row>
    <row r="974" spans="3:3">
      <c r="C974" s="104"/>
    </row>
    <row r="975" spans="3:3">
      <c r="C975" s="104"/>
    </row>
    <row r="976" spans="3:3">
      <c r="C976" s="104"/>
    </row>
    <row r="977" spans="3:3">
      <c r="C977" s="104"/>
    </row>
    <row r="978" spans="3:3">
      <c r="C978" s="104"/>
    </row>
    <row r="979" spans="3:3">
      <c r="C979" s="104"/>
    </row>
    <row r="980" spans="3:3">
      <c r="C980" s="104"/>
    </row>
    <row r="981" spans="3:3">
      <c r="C981" s="104"/>
    </row>
    <row r="982" spans="3:3">
      <c r="C982" s="104"/>
    </row>
    <row r="983" spans="3:3">
      <c r="C983" s="104"/>
    </row>
    <row r="984" spans="3:3">
      <c r="C984" s="104"/>
    </row>
    <row r="985" spans="3:3">
      <c r="C985" s="104"/>
    </row>
    <row r="986" spans="3:3">
      <c r="C986" s="104"/>
    </row>
    <row r="987" spans="3:3">
      <c r="C987" s="104"/>
    </row>
    <row r="988" spans="3:3">
      <c r="C988" s="104"/>
    </row>
    <row r="989" spans="3:3">
      <c r="C989" s="104"/>
    </row>
    <row r="990" spans="3:3">
      <c r="C990" s="104"/>
    </row>
    <row r="991" spans="3:3">
      <c r="C991" s="104"/>
    </row>
    <row r="992" spans="3:3">
      <c r="C992" s="104"/>
    </row>
    <row r="993" spans="3:3">
      <c r="C993" s="104"/>
    </row>
    <row r="994" spans="3:3">
      <c r="C994" s="104"/>
    </row>
    <row r="995" spans="3:3">
      <c r="C995" s="104"/>
    </row>
    <row r="996" spans="3:3">
      <c r="C996" s="104"/>
    </row>
    <row r="997" spans="3:3">
      <c r="C997" s="104"/>
    </row>
    <row r="998" spans="3:3">
      <c r="C998" s="104"/>
    </row>
    <row r="999" spans="3:3">
      <c r="C999" s="104"/>
    </row>
    <row r="1000" spans="3:3">
      <c r="C1000" s="104"/>
    </row>
    <row r="1001" spans="3:3">
      <c r="C1001" s="104"/>
    </row>
    <row r="1002" spans="3:3">
      <c r="C1002" s="104"/>
    </row>
    <row r="1003" spans="3:3">
      <c r="C1003" s="104"/>
    </row>
    <row r="1004" spans="3:3">
      <c r="C1004" s="104"/>
    </row>
    <row r="1005" spans="3:3">
      <c r="C1005" s="104"/>
    </row>
    <row r="1006" spans="3:3">
      <c r="C1006" s="104"/>
    </row>
    <row r="1007" spans="3:3">
      <c r="C1007" s="104"/>
    </row>
    <row r="1008" spans="3:3">
      <c r="C1008" s="104"/>
    </row>
    <row r="1009" spans="3:3">
      <c r="C1009" s="104"/>
    </row>
    <row r="1010" spans="3:3">
      <c r="C1010" s="104"/>
    </row>
    <row r="1011" spans="3:3">
      <c r="C1011" s="104"/>
    </row>
    <row r="1012" spans="3:3">
      <c r="C1012" s="104"/>
    </row>
    <row r="1013" spans="3:3">
      <c r="C1013" s="104"/>
    </row>
    <row r="1014" spans="3:3">
      <c r="C1014" s="104"/>
    </row>
    <row r="1015" spans="3:3">
      <c r="C1015" s="104"/>
    </row>
    <row r="1016" spans="3:3">
      <c r="C1016" s="104"/>
    </row>
    <row r="1017" spans="3:3">
      <c r="C1017" s="104"/>
    </row>
    <row r="1018" spans="3:3">
      <c r="C1018" s="104"/>
    </row>
    <row r="1019" spans="3:3">
      <c r="C1019" s="104"/>
    </row>
    <row r="1020" spans="3:3">
      <c r="C1020" s="104"/>
    </row>
    <row r="1021" spans="3:3">
      <c r="C1021" s="104"/>
    </row>
    <row r="1022" spans="3:3">
      <c r="C1022" s="104"/>
    </row>
    <row r="1023" spans="3:3">
      <c r="C1023" s="104"/>
    </row>
    <row r="1024" spans="3:3">
      <c r="C1024" s="104"/>
    </row>
    <row r="1025" spans="3:3">
      <c r="C1025" s="104"/>
    </row>
    <row r="1026" spans="3:3">
      <c r="C1026" s="104"/>
    </row>
    <row r="1027" spans="3:3">
      <c r="C1027" s="104"/>
    </row>
    <row r="1028" spans="3:3">
      <c r="C1028" s="104"/>
    </row>
    <row r="1029" spans="3:3">
      <c r="C1029" s="104"/>
    </row>
    <row r="1030" spans="3:3">
      <c r="C1030" s="104"/>
    </row>
    <row r="1031" spans="3:3">
      <c r="C1031" s="104"/>
    </row>
    <row r="1032" spans="3:3">
      <c r="C1032" s="104"/>
    </row>
    <row r="1033" spans="3:3">
      <c r="C1033" s="104"/>
    </row>
    <row r="1034" spans="3:3">
      <c r="C1034" s="104"/>
    </row>
    <row r="1035" spans="3:3">
      <c r="C1035" s="104"/>
    </row>
    <row r="1036" spans="3:3">
      <c r="C1036" s="104"/>
    </row>
    <row r="1037" spans="3:3">
      <c r="C1037" s="104"/>
    </row>
    <row r="1038" spans="3:3">
      <c r="C1038" s="104"/>
    </row>
    <row r="1039" spans="3:3">
      <c r="C1039" s="104"/>
    </row>
    <row r="1040" spans="3:3">
      <c r="C1040" s="104"/>
    </row>
    <row r="1041" spans="3:3">
      <c r="C1041" s="104"/>
    </row>
    <row r="1042" spans="3:3">
      <c r="C1042" s="104"/>
    </row>
    <row r="1043" spans="3:3">
      <c r="C1043" s="104"/>
    </row>
    <row r="1044" spans="3:3">
      <c r="C1044" s="104"/>
    </row>
    <row r="1045" spans="3:3">
      <c r="C1045" s="104"/>
    </row>
    <row r="1046" spans="3:3">
      <c r="C1046" s="104"/>
    </row>
    <row r="1047" spans="3:3">
      <c r="C1047" s="104"/>
    </row>
    <row r="1048" spans="3:3">
      <c r="C1048" s="104"/>
    </row>
    <row r="1049" spans="3:3">
      <c r="C1049" s="104"/>
    </row>
    <row r="1050" spans="3:3">
      <c r="C1050" s="104"/>
    </row>
    <row r="1051" spans="3:3">
      <c r="C1051" s="104"/>
    </row>
    <row r="1052" spans="3:3">
      <c r="C1052" s="104"/>
    </row>
    <row r="1053" spans="3:3">
      <c r="C1053" s="104"/>
    </row>
    <row r="1054" spans="3:3">
      <c r="C1054" s="104"/>
    </row>
    <row r="1055" spans="3:3">
      <c r="C1055" s="104"/>
    </row>
    <row r="1056" spans="3:3">
      <c r="C1056" s="104"/>
    </row>
    <row r="1057" spans="3:3">
      <c r="C1057" s="104"/>
    </row>
    <row r="1058" spans="3:3">
      <c r="C1058" s="104"/>
    </row>
    <row r="1059" spans="3:3">
      <c r="C1059" s="104"/>
    </row>
    <row r="1060" spans="3:3">
      <c r="C1060" s="104"/>
    </row>
    <row r="1061" spans="3:3">
      <c r="C1061" s="104"/>
    </row>
    <row r="1062" spans="3:3">
      <c r="C1062" s="104"/>
    </row>
    <row r="1063" spans="3:3">
      <c r="C1063" s="104"/>
    </row>
    <row r="1064" spans="3:3">
      <c r="C1064" s="104"/>
    </row>
    <row r="1065" spans="3:3">
      <c r="C1065" s="104"/>
    </row>
    <row r="1066" spans="3:3">
      <c r="C1066" s="104"/>
    </row>
    <row r="1067" spans="3:3">
      <c r="C1067" s="104"/>
    </row>
    <row r="1068" spans="3:3">
      <c r="C1068" s="104"/>
    </row>
    <row r="1069" spans="3:3">
      <c r="C1069" s="104"/>
    </row>
    <row r="1070" spans="3:3">
      <c r="C1070" s="104"/>
    </row>
    <row r="1071" spans="3:3">
      <c r="C1071" s="104"/>
    </row>
    <row r="1072" spans="3:3">
      <c r="C1072" s="104"/>
    </row>
    <row r="1073" spans="3:3">
      <c r="C1073" s="104"/>
    </row>
    <row r="1074" spans="3:3">
      <c r="C1074" s="104"/>
    </row>
    <row r="1075" spans="3:3">
      <c r="C1075" s="104"/>
    </row>
    <row r="1076" spans="3:3">
      <c r="C1076" s="104"/>
    </row>
    <row r="1077" spans="3:3">
      <c r="C1077" s="104"/>
    </row>
    <row r="1078" spans="3:3">
      <c r="C1078" s="104"/>
    </row>
    <row r="1079" spans="3:3">
      <c r="C1079" s="104"/>
    </row>
    <row r="1080" spans="3:3">
      <c r="C1080" s="104"/>
    </row>
    <row r="1081" spans="3:3">
      <c r="C1081" s="104"/>
    </row>
    <row r="1082" spans="3:3">
      <c r="C1082" s="104"/>
    </row>
    <row r="1083" spans="3:3">
      <c r="C1083" s="104"/>
    </row>
    <row r="1084" spans="3:3">
      <c r="C1084" s="104"/>
    </row>
    <row r="1085" spans="3:3">
      <c r="C1085" s="104"/>
    </row>
    <row r="1086" spans="3:3">
      <c r="C1086" s="104"/>
    </row>
    <row r="1087" spans="3:3">
      <c r="C1087" s="104"/>
    </row>
    <row r="1088" spans="3:3">
      <c r="C1088" s="104"/>
    </row>
    <row r="1089" spans="3:3">
      <c r="C1089" s="104"/>
    </row>
    <row r="1090" spans="3:3">
      <c r="C1090" s="104"/>
    </row>
    <row r="1091" spans="3:3">
      <c r="C1091" s="104"/>
    </row>
    <row r="1092" spans="3:3">
      <c r="C1092" s="104"/>
    </row>
    <row r="1093" spans="3:3">
      <c r="C1093" s="104"/>
    </row>
    <row r="1094" spans="3:3">
      <c r="C1094" s="104"/>
    </row>
    <row r="1095" spans="3:3">
      <c r="C1095" s="104"/>
    </row>
    <row r="1096" spans="3:3">
      <c r="C1096" s="104"/>
    </row>
    <row r="1097" spans="3:3">
      <c r="C1097" s="104"/>
    </row>
    <row r="1098" spans="3:3">
      <c r="C1098" s="104"/>
    </row>
    <row r="1099" spans="3:3">
      <c r="C1099" s="104"/>
    </row>
    <row r="1100" spans="3:3">
      <c r="C1100" s="104"/>
    </row>
    <row r="1101" spans="3:3">
      <c r="C1101" s="104"/>
    </row>
    <row r="1102" spans="3:3">
      <c r="C1102" s="104"/>
    </row>
    <row r="1103" spans="3:3">
      <c r="C1103" s="104"/>
    </row>
    <row r="1104" spans="3:3">
      <c r="C1104" s="104"/>
    </row>
    <row r="1105" spans="3:3">
      <c r="C1105" s="104"/>
    </row>
    <row r="1106" spans="3:3">
      <c r="C1106" s="104"/>
    </row>
    <row r="1107" spans="3:3">
      <c r="C1107" s="104"/>
    </row>
    <row r="1108" spans="3:3">
      <c r="C1108" s="104"/>
    </row>
    <row r="1109" spans="3:3">
      <c r="C1109" s="104"/>
    </row>
    <row r="1110" spans="3:3">
      <c r="C1110" s="104"/>
    </row>
    <row r="1111" spans="3:3">
      <c r="C1111" s="104"/>
    </row>
    <row r="1112" spans="3:3">
      <c r="C1112" s="104"/>
    </row>
    <row r="1113" spans="3:3">
      <c r="C1113" s="104"/>
    </row>
    <row r="1114" spans="3:3">
      <c r="C1114" s="104"/>
    </row>
    <row r="1115" spans="3:3">
      <c r="C1115" s="104"/>
    </row>
    <row r="1116" spans="3:3">
      <c r="C1116" s="104"/>
    </row>
    <row r="1117" spans="3:3">
      <c r="C1117" s="104"/>
    </row>
    <row r="1118" spans="3:3">
      <c r="C1118" s="104"/>
    </row>
    <row r="1119" spans="3:3">
      <c r="C1119" s="104"/>
    </row>
    <row r="1120" spans="3:3">
      <c r="C1120" s="104"/>
    </row>
    <row r="1121" spans="3:3">
      <c r="C1121" s="104"/>
    </row>
    <row r="1122" spans="3:3">
      <c r="C1122" s="104"/>
    </row>
    <row r="1123" spans="3:3">
      <c r="C1123" s="104"/>
    </row>
    <row r="1124" spans="3:3">
      <c r="C1124" s="104"/>
    </row>
    <row r="1125" spans="3:3">
      <c r="C1125" s="104"/>
    </row>
    <row r="1126" spans="3:3">
      <c r="C1126" s="104"/>
    </row>
    <row r="1127" spans="3:3">
      <c r="C1127" s="104"/>
    </row>
    <row r="1128" spans="3:3">
      <c r="C1128" s="104"/>
    </row>
    <row r="1129" spans="3:3">
      <c r="C1129" s="104"/>
    </row>
    <row r="1130" spans="3:3">
      <c r="C1130" s="104"/>
    </row>
    <row r="1131" spans="3:3">
      <c r="C1131" s="104"/>
    </row>
    <row r="1132" spans="3:3">
      <c r="C1132" s="104"/>
    </row>
    <row r="1133" spans="3:3">
      <c r="C1133" s="104"/>
    </row>
    <row r="1134" spans="3:3">
      <c r="C1134" s="104"/>
    </row>
    <row r="1135" spans="3:3">
      <c r="C1135" s="104"/>
    </row>
    <row r="1136" spans="3:3">
      <c r="C1136" s="104"/>
    </row>
    <row r="1137" spans="3:3">
      <c r="C1137" s="104"/>
    </row>
    <row r="1138" spans="3:3">
      <c r="C1138" s="104"/>
    </row>
    <row r="1139" spans="3:3">
      <c r="C1139" s="104"/>
    </row>
    <row r="1140" spans="3:3">
      <c r="C1140" s="104"/>
    </row>
    <row r="1141" spans="3:3">
      <c r="C1141" s="104"/>
    </row>
    <row r="1142" spans="3:3">
      <c r="C1142" s="104"/>
    </row>
    <row r="1143" spans="3:3">
      <c r="C1143" s="104"/>
    </row>
    <row r="1144" spans="3:3">
      <c r="C1144" s="104"/>
    </row>
    <row r="1145" spans="3:3">
      <c r="C1145" s="104"/>
    </row>
    <row r="1146" spans="3:3">
      <c r="C1146" s="104"/>
    </row>
    <row r="1147" spans="3:3">
      <c r="C1147" s="104"/>
    </row>
    <row r="1148" spans="3:3">
      <c r="C1148" s="104"/>
    </row>
    <row r="1149" spans="3:3">
      <c r="C1149" s="104"/>
    </row>
    <row r="1150" spans="3:3">
      <c r="C1150" s="104"/>
    </row>
    <row r="1151" spans="3:3">
      <c r="C1151" s="104"/>
    </row>
    <row r="1152" spans="3:3">
      <c r="C1152" s="104"/>
    </row>
    <row r="1153" spans="3:3">
      <c r="C1153" s="104"/>
    </row>
    <row r="1154" spans="3:3">
      <c r="C1154" s="104"/>
    </row>
    <row r="1155" spans="3:3">
      <c r="C1155" s="104"/>
    </row>
    <row r="1156" spans="3:3">
      <c r="C1156" s="104"/>
    </row>
    <row r="1157" spans="3:3">
      <c r="C1157" s="104"/>
    </row>
    <row r="1158" spans="3:3">
      <c r="C1158" s="104"/>
    </row>
    <row r="1159" spans="3:3">
      <c r="C1159" s="104"/>
    </row>
    <row r="1160" spans="3:3">
      <c r="C1160" s="104"/>
    </row>
    <row r="1161" spans="3:3">
      <c r="C1161" s="104"/>
    </row>
    <row r="1162" spans="3:3">
      <c r="C1162" s="104"/>
    </row>
    <row r="1163" spans="3:3">
      <c r="C1163" s="104"/>
    </row>
    <row r="1164" spans="3:3">
      <c r="C1164" s="104"/>
    </row>
    <row r="1165" spans="3:3">
      <c r="C1165" s="104"/>
    </row>
    <row r="1166" spans="3:3">
      <c r="C1166" s="104"/>
    </row>
    <row r="1167" spans="3:3">
      <c r="C1167" s="104"/>
    </row>
    <row r="1168" spans="3:3">
      <c r="C1168" s="104"/>
    </row>
    <row r="1169" spans="3:3">
      <c r="C1169" s="104"/>
    </row>
    <row r="1170" spans="3:3">
      <c r="C1170" s="104"/>
    </row>
    <row r="1171" spans="3:3">
      <c r="C1171" s="104"/>
    </row>
    <row r="1172" spans="3:3">
      <c r="C1172" s="104"/>
    </row>
    <row r="1173" spans="3:3">
      <c r="C1173" s="104"/>
    </row>
    <row r="1174" spans="3:3">
      <c r="C1174" s="104"/>
    </row>
    <row r="1175" spans="3:3">
      <c r="C1175" s="104"/>
    </row>
    <row r="1176" spans="3:3">
      <c r="C1176" s="104"/>
    </row>
    <row r="1177" spans="3:3">
      <c r="C1177" s="104"/>
    </row>
    <row r="1178" spans="3:3">
      <c r="C1178" s="104"/>
    </row>
    <row r="1179" spans="3:3">
      <c r="C1179" s="104"/>
    </row>
    <row r="1180" spans="3:3">
      <c r="C1180" s="104"/>
    </row>
    <row r="1181" spans="3:3">
      <c r="C1181" s="104"/>
    </row>
    <row r="1182" spans="3:3">
      <c r="C1182" s="104"/>
    </row>
    <row r="1183" spans="3:3">
      <c r="C1183" s="104"/>
    </row>
    <row r="1184" spans="3:3">
      <c r="C1184" s="104"/>
    </row>
    <row r="1185" spans="3:3">
      <c r="C1185" s="104"/>
    </row>
    <row r="1186" spans="3:3">
      <c r="C1186" s="104"/>
    </row>
    <row r="1187" spans="3:3">
      <c r="C1187" s="104"/>
    </row>
    <row r="1188" spans="3:3">
      <c r="C1188" s="104"/>
    </row>
    <row r="1189" spans="3:3">
      <c r="C1189" s="104"/>
    </row>
    <row r="1190" spans="3:3">
      <c r="C1190" s="104"/>
    </row>
    <row r="1191" spans="3:3">
      <c r="C1191" s="104"/>
    </row>
    <row r="1192" spans="3:3">
      <c r="C1192" s="104"/>
    </row>
    <row r="1193" spans="3:3">
      <c r="C1193" s="104"/>
    </row>
    <row r="1194" spans="3:3">
      <c r="C1194" s="104"/>
    </row>
    <row r="1195" spans="3:3">
      <c r="C1195" s="104"/>
    </row>
    <row r="1196" spans="3:3">
      <c r="C1196" s="104"/>
    </row>
    <row r="1197" spans="3:3">
      <c r="C1197" s="104"/>
    </row>
    <row r="1198" spans="3:3">
      <c r="C1198" s="104"/>
    </row>
    <row r="1199" spans="3:3">
      <c r="C1199" s="104"/>
    </row>
    <row r="1200" spans="3:3">
      <c r="C1200" s="104"/>
    </row>
    <row r="1201" spans="3:3">
      <c r="C1201" s="104"/>
    </row>
    <row r="1202" spans="3:3">
      <c r="C1202" s="104"/>
    </row>
    <row r="1203" spans="3:3">
      <c r="C1203" s="104"/>
    </row>
    <row r="1204" spans="3:3">
      <c r="C1204" s="104"/>
    </row>
    <row r="1205" spans="3:3">
      <c r="C1205" s="104"/>
    </row>
    <row r="1206" spans="3:3">
      <c r="C1206" s="104"/>
    </row>
    <row r="1207" spans="3:3">
      <c r="C1207" s="104"/>
    </row>
    <row r="1208" spans="3:3">
      <c r="C1208" s="104"/>
    </row>
    <row r="1209" spans="3:3">
      <c r="C1209" s="104"/>
    </row>
    <row r="1210" spans="3:3">
      <c r="C1210" s="104"/>
    </row>
    <row r="1211" spans="3:3">
      <c r="C1211" s="104"/>
    </row>
    <row r="1212" spans="3:3">
      <c r="C1212" s="104"/>
    </row>
    <row r="1213" spans="3:3">
      <c r="C1213" s="104"/>
    </row>
    <row r="1214" spans="3:3">
      <c r="C1214" s="104"/>
    </row>
    <row r="1215" spans="3:3">
      <c r="C1215" s="104"/>
    </row>
    <row r="1216" spans="3:3">
      <c r="C1216" s="104"/>
    </row>
    <row r="1217" spans="3:3">
      <c r="C1217" s="104"/>
    </row>
    <row r="1218" spans="3:3">
      <c r="C1218" s="104"/>
    </row>
    <row r="1219" spans="3:3">
      <c r="C1219" s="104"/>
    </row>
    <row r="1220" spans="3:3">
      <c r="C1220" s="104"/>
    </row>
    <row r="1221" spans="3:3">
      <c r="C1221" s="104"/>
    </row>
    <row r="1222" spans="3:3">
      <c r="C1222" s="104"/>
    </row>
    <row r="1223" spans="3:3">
      <c r="C1223" s="104"/>
    </row>
    <row r="1224" spans="3:3">
      <c r="C1224" s="104"/>
    </row>
    <row r="1225" spans="3:3">
      <c r="C1225" s="104"/>
    </row>
    <row r="1226" spans="3:3">
      <c r="C1226" s="104"/>
    </row>
    <row r="1227" spans="3:3">
      <c r="C1227" s="104"/>
    </row>
    <row r="1228" spans="3:3">
      <c r="C1228" s="104"/>
    </row>
    <row r="1229" spans="3:3">
      <c r="C1229" s="104"/>
    </row>
    <row r="1230" spans="3:3">
      <c r="C1230" s="104"/>
    </row>
    <row r="1231" spans="3:3">
      <c r="C1231" s="104"/>
    </row>
    <row r="1232" spans="3:3">
      <c r="C1232" s="104"/>
    </row>
    <row r="1233" spans="3:3">
      <c r="C1233" s="104"/>
    </row>
    <row r="1234" spans="3:3">
      <c r="C1234" s="104"/>
    </row>
    <row r="1235" spans="3:3">
      <c r="C1235" s="104"/>
    </row>
    <row r="1236" spans="3:3">
      <c r="C1236" s="104"/>
    </row>
    <row r="1237" spans="3:3">
      <c r="C1237" s="104"/>
    </row>
    <row r="1238" spans="3:3">
      <c r="C1238" s="104"/>
    </row>
    <row r="1239" spans="3:3">
      <c r="C1239" s="104"/>
    </row>
    <row r="1240" spans="3:3">
      <c r="C1240" s="104"/>
    </row>
    <row r="1241" spans="3:3">
      <c r="C1241" s="104"/>
    </row>
    <row r="1242" spans="3:3">
      <c r="C1242" s="104"/>
    </row>
    <row r="1243" spans="3:3">
      <c r="C1243" s="104"/>
    </row>
    <row r="1244" spans="3:3">
      <c r="C1244" s="104"/>
    </row>
    <row r="1245" spans="3:3">
      <c r="C1245" s="104"/>
    </row>
    <row r="1246" spans="3:3">
      <c r="C1246" s="104"/>
    </row>
    <row r="1247" spans="3:3">
      <c r="C1247" s="104"/>
    </row>
    <row r="1248" spans="3:3">
      <c r="C1248" s="104"/>
    </row>
    <row r="1249" spans="3:3">
      <c r="C1249" s="104"/>
    </row>
    <row r="1250" spans="3:3">
      <c r="C1250" s="104"/>
    </row>
    <row r="1251" spans="3:3">
      <c r="C1251" s="104"/>
    </row>
    <row r="1252" spans="3:3">
      <c r="C1252" s="104"/>
    </row>
    <row r="1253" spans="3:3">
      <c r="C1253" s="104"/>
    </row>
    <row r="1254" spans="3:3">
      <c r="C1254" s="104"/>
    </row>
    <row r="1255" spans="3:3">
      <c r="C1255" s="104"/>
    </row>
    <row r="1256" spans="3:3">
      <c r="C1256" s="104"/>
    </row>
    <row r="1257" spans="3:3">
      <c r="C1257" s="104"/>
    </row>
    <row r="1258" spans="3:3">
      <c r="C1258" s="104"/>
    </row>
    <row r="1259" spans="3:3">
      <c r="C1259" s="104"/>
    </row>
    <row r="1260" spans="3:3">
      <c r="C1260" s="104"/>
    </row>
    <row r="1261" spans="3:3">
      <c r="C1261" s="104"/>
    </row>
    <row r="1262" spans="3:3">
      <c r="C1262" s="104"/>
    </row>
    <row r="1263" spans="3:3">
      <c r="C1263" s="104"/>
    </row>
    <row r="1264" spans="3:3">
      <c r="C1264" s="104"/>
    </row>
    <row r="1265" spans="3:3">
      <c r="C1265" s="104"/>
    </row>
    <row r="1266" spans="3:3">
      <c r="C1266" s="104"/>
    </row>
    <row r="1267" spans="3:3">
      <c r="C1267" s="104"/>
    </row>
    <row r="1268" spans="3:3">
      <c r="C1268" s="104"/>
    </row>
    <row r="1269" spans="3:3">
      <c r="C1269" s="104"/>
    </row>
    <row r="1270" spans="3:3">
      <c r="C1270" s="104"/>
    </row>
    <row r="1271" spans="3:3">
      <c r="C1271" s="104"/>
    </row>
    <row r="1272" spans="3:3">
      <c r="C1272" s="104"/>
    </row>
    <row r="1273" spans="3:3">
      <c r="C1273" s="104"/>
    </row>
    <row r="1274" spans="3:3">
      <c r="C1274" s="104"/>
    </row>
    <row r="1275" spans="3:3">
      <c r="C1275" s="104"/>
    </row>
    <row r="1276" spans="3:3">
      <c r="C1276" s="104"/>
    </row>
    <row r="1277" spans="3:3">
      <c r="C1277" s="104"/>
    </row>
    <row r="1278" spans="3:3">
      <c r="C1278" s="104"/>
    </row>
    <row r="1279" spans="3:3">
      <c r="C1279" s="104"/>
    </row>
    <row r="1280" spans="3:3">
      <c r="C1280" s="104"/>
    </row>
    <row r="1281" spans="3:3">
      <c r="C1281" s="104"/>
    </row>
    <row r="1282" spans="3:3">
      <c r="C1282" s="104"/>
    </row>
    <row r="1283" spans="3:3">
      <c r="C1283" s="104"/>
    </row>
    <row r="1284" spans="3:3">
      <c r="C1284" s="104"/>
    </row>
    <row r="1285" spans="3:3">
      <c r="C1285" s="104"/>
    </row>
    <row r="1286" spans="3:3">
      <c r="C1286" s="104"/>
    </row>
    <row r="1287" spans="3:3">
      <c r="C1287" s="104"/>
    </row>
    <row r="1288" spans="3:3">
      <c r="C1288" s="104"/>
    </row>
    <row r="1289" spans="3:3">
      <c r="C1289" s="104"/>
    </row>
    <row r="1290" spans="3:3">
      <c r="C1290" s="104"/>
    </row>
    <row r="1291" spans="3:3">
      <c r="C1291" s="104"/>
    </row>
    <row r="1292" spans="3:3">
      <c r="C1292" s="104"/>
    </row>
    <row r="1293" spans="3:3">
      <c r="C1293" s="104"/>
    </row>
    <row r="1294" spans="3:3">
      <c r="C1294" s="104"/>
    </row>
    <row r="1295" spans="3:3">
      <c r="C1295" s="104"/>
    </row>
    <row r="1296" spans="3:3">
      <c r="C1296" s="104"/>
    </row>
    <row r="1297" spans="3:3">
      <c r="C1297" s="104"/>
    </row>
    <row r="1298" spans="3:3">
      <c r="C1298" s="104"/>
    </row>
    <row r="1299" spans="3:3">
      <c r="C1299" s="104"/>
    </row>
    <row r="1300" spans="3:3">
      <c r="C1300" s="104"/>
    </row>
    <row r="1301" spans="3:3">
      <c r="C1301" s="104"/>
    </row>
    <row r="1302" spans="3:3">
      <c r="C1302" s="104"/>
    </row>
    <row r="1303" spans="3:3">
      <c r="C1303" s="104"/>
    </row>
    <row r="1304" spans="3:3">
      <c r="C1304" s="104"/>
    </row>
    <row r="1305" spans="3:3">
      <c r="C1305" s="104"/>
    </row>
    <row r="1306" spans="3:3">
      <c r="C1306" s="104"/>
    </row>
    <row r="1307" spans="3:3">
      <c r="C1307" s="104"/>
    </row>
    <row r="1308" spans="3:3">
      <c r="C1308" s="104"/>
    </row>
    <row r="1309" spans="3:3">
      <c r="C1309" s="104"/>
    </row>
    <row r="1310" spans="3:3">
      <c r="C1310" s="104"/>
    </row>
    <row r="1311" spans="3:3">
      <c r="C1311" s="104"/>
    </row>
    <row r="1312" spans="3:3">
      <c r="C1312" s="104"/>
    </row>
    <row r="1313" spans="3:3">
      <c r="C1313" s="104"/>
    </row>
    <row r="1314" spans="3:3">
      <c r="C1314" s="104"/>
    </row>
    <row r="1315" spans="3:3">
      <c r="C1315" s="104"/>
    </row>
    <row r="1316" spans="3:3">
      <c r="C1316" s="104"/>
    </row>
    <row r="1317" spans="3:3">
      <c r="C1317" s="104"/>
    </row>
    <row r="1318" spans="3:3">
      <c r="C1318" s="104"/>
    </row>
    <row r="1319" spans="3:3">
      <c r="C1319" s="104"/>
    </row>
    <row r="1320" spans="3:3">
      <c r="C1320" s="104"/>
    </row>
    <row r="1321" spans="3:3">
      <c r="C1321" s="104"/>
    </row>
    <row r="1322" spans="3:3">
      <c r="C1322" s="104"/>
    </row>
    <row r="1323" spans="3:3">
      <c r="C1323" s="104"/>
    </row>
    <row r="1324" spans="3:3">
      <c r="C1324" s="104"/>
    </row>
    <row r="1325" spans="3:3">
      <c r="C1325" s="104"/>
    </row>
    <row r="1326" spans="3:3">
      <c r="C1326" s="104"/>
    </row>
    <row r="1327" spans="3:3">
      <c r="C1327" s="104"/>
    </row>
    <row r="1328" spans="3:3">
      <c r="C1328" s="104"/>
    </row>
    <row r="1329" spans="3:3">
      <c r="C1329" s="104"/>
    </row>
    <row r="1330" spans="3:3">
      <c r="C1330" s="104"/>
    </row>
    <row r="1331" spans="3:3">
      <c r="C1331" s="104"/>
    </row>
    <row r="1332" spans="3:3">
      <c r="C1332" s="104"/>
    </row>
    <row r="1333" spans="3:3">
      <c r="C1333" s="104"/>
    </row>
    <row r="1334" spans="3:3">
      <c r="C1334" s="104"/>
    </row>
    <row r="1335" spans="3:3">
      <c r="C1335" s="104"/>
    </row>
    <row r="1336" spans="3:3">
      <c r="C1336" s="104"/>
    </row>
    <row r="1337" spans="3:3">
      <c r="C1337" s="104"/>
    </row>
    <row r="1338" spans="3:3">
      <c r="C1338" s="104"/>
    </row>
    <row r="1339" spans="3:3">
      <c r="C1339" s="104"/>
    </row>
    <row r="1340" spans="3:3">
      <c r="C1340" s="104"/>
    </row>
    <row r="1341" spans="3:3">
      <c r="C1341" s="104"/>
    </row>
    <row r="1342" spans="3:3">
      <c r="C1342" s="104"/>
    </row>
    <row r="1343" spans="3:3">
      <c r="C1343" s="104"/>
    </row>
    <row r="1344" spans="3:3">
      <c r="C1344" s="104"/>
    </row>
    <row r="1345" spans="3:3">
      <c r="C1345" s="104"/>
    </row>
    <row r="1346" spans="3:3">
      <c r="C1346" s="104"/>
    </row>
    <row r="1347" spans="3:3">
      <c r="C1347" s="104"/>
    </row>
    <row r="1348" spans="3:3">
      <c r="C1348" s="104"/>
    </row>
    <row r="1349" spans="3:3">
      <c r="C1349" s="104"/>
    </row>
    <row r="1350" spans="3:3">
      <c r="C1350" s="104"/>
    </row>
    <row r="1351" spans="3:3">
      <c r="C1351" s="104"/>
    </row>
    <row r="1352" spans="3:3">
      <c r="C1352" s="104"/>
    </row>
    <row r="1353" spans="3:3">
      <c r="C1353" s="104"/>
    </row>
    <row r="1354" spans="3:3">
      <c r="C1354" s="104"/>
    </row>
    <row r="1355" spans="3:3">
      <c r="C1355" s="104"/>
    </row>
    <row r="1356" spans="3:3">
      <c r="C1356" s="104"/>
    </row>
    <row r="1357" spans="3:3">
      <c r="C1357" s="104"/>
    </row>
    <row r="1358" spans="3:3">
      <c r="C1358" s="104"/>
    </row>
    <row r="1359" spans="3:3">
      <c r="C1359" s="104"/>
    </row>
    <row r="1360" spans="3:3">
      <c r="C1360" s="104"/>
    </row>
    <row r="1361" spans="3:3">
      <c r="C1361" s="104"/>
    </row>
    <row r="1362" spans="3:3">
      <c r="C1362" s="104"/>
    </row>
    <row r="1363" spans="3:3">
      <c r="C1363" s="104"/>
    </row>
    <row r="1364" spans="3:3">
      <c r="C1364" s="104"/>
    </row>
    <row r="1365" spans="3:3">
      <c r="C1365" s="104"/>
    </row>
    <row r="1366" spans="3:3">
      <c r="C1366" s="104"/>
    </row>
    <row r="1367" spans="3:3">
      <c r="C1367" s="104"/>
    </row>
    <row r="1368" spans="3:3">
      <c r="C1368" s="104"/>
    </row>
    <row r="1369" spans="3:3">
      <c r="C1369" s="104"/>
    </row>
    <row r="1370" spans="3:3">
      <c r="C1370" s="104"/>
    </row>
    <row r="1371" spans="3:3">
      <c r="C1371" s="104"/>
    </row>
    <row r="1372" spans="3:3">
      <c r="C1372" s="104"/>
    </row>
    <row r="1373" spans="3:3">
      <c r="C1373" s="104"/>
    </row>
    <row r="1374" spans="3:3">
      <c r="C1374" s="104"/>
    </row>
    <row r="1375" spans="3:3">
      <c r="C1375" s="104"/>
    </row>
    <row r="1376" spans="3:3">
      <c r="C1376" s="104"/>
    </row>
    <row r="1377" spans="3:3">
      <c r="C1377" s="104"/>
    </row>
    <row r="1378" spans="3:3">
      <c r="C1378" s="104"/>
    </row>
    <row r="1379" spans="3:3">
      <c r="C1379" s="104"/>
    </row>
    <row r="1380" spans="3:3">
      <c r="C1380" s="104"/>
    </row>
    <row r="1381" spans="3:3">
      <c r="C1381" s="104"/>
    </row>
    <row r="1382" spans="3:3">
      <c r="C1382" s="104"/>
    </row>
    <row r="1383" spans="3:3">
      <c r="C1383" s="104"/>
    </row>
    <row r="1384" spans="3:3">
      <c r="C1384" s="104"/>
    </row>
    <row r="1385" spans="3:3">
      <c r="C1385" s="104"/>
    </row>
    <row r="1386" spans="3:3">
      <c r="C1386" s="104"/>
    </row>
    <row r="1387" spans="3:3">
      <c r="C1387" s="104"/>
    </row>
    <row r="1388" spans="3:3">
      <c r="C1388" s="104"/>
    </row>
    <row r="1389" spans="3:3">
      <c r="C1389" s="104"/>
    </row>
    <row r="1390" spans="3:3">
      <c r="C1390" s="104"/>
    </row>
    <row r="1391" spans="3:3">
      <c r="C1391" s="104"/>
    </row>
    <row r="1392" spans="3:3">
      <c r="C1392" s="104"/>
    </row>
    <row r="1393" spans="3:3">
      <c r="C1393" s="104"/>
    </row>
    <row r="1394" spans="3:3">
      <c r="C1394" s="104"/>
    </row>
    <row r="1395" spans="3:3">
      <c r="C1395" s="104"/>
    </row>
    <row r="1396" spans="3:3">
      <c r="C1396" s="104"/>
    </row>
    <row r="1397" spans="3:3">
      <c r="C1397" s="104"/>
    </row>
    <row r="1398" spans="3:3">
      <c r="C1398" s="104"/>
    </row>
    <row r="1399" spans="3:3">
      <c r="C1399" s="104"/>
    </row>
    <row r="1400" spans="3:3">
      <c r="C1400" s="104"/>
    </row>
    <row r="1401" spans="3:3">
      <c r="C1401" s="104"/>
    </row>
    <row r="1402" spans="3:3">
      <c r="C1402" s="104"/>
    </row>
    <row r="1403" spans="3:3">
      <c r="C1403" s="104"/>
    </row>
    <row r="1404" spans="3:3">
      <c r="C1404" s="104"/>
    </row>
    <row r="1405" spans="3:3">
      <c r="C1405" s="104"/>
    </row>
    <row r="1406" spans="3:3">
      <c r="C1406" s="104"/>
    </row>
    <row r="1407" spans="3:3">
      <c r="C1407" s="104"/>
    </row>
    <row r="1408" spans="3:3">
      <c r="C1408" s="104"/>
    </row>
    <row r="1409" spans="3:3">
      <c r="C1409" s="104"/>
    </row>
    <row r="1410" spans="3:3">
      <c r="C1410" s="104"/>
    </row>
    <row r="1411" spans="3:3">
      <c r="C1411" s="104"/>
    </row>
    <row r="1412" spans="3:3">
      <c r="C1412" s="104"/>
    </row>
    <row r="1413" spans="3:3">
      <c r="C1413" s="104"/>
    </row>
    <row r="1414" spans="3:3">
      <c r="C1414" s="104"/>
    </row>
    <row r="1415" spans="3:3">
      <c r="C1415" s="104"/>
    </row>
    <row r="1416" spans="3:3">
      <c r="C1416" s="104"/>
    </row>
    <row r="1417" spans="3:3">
      <c r="C1417" s="104"/>
    </row>
    <row r="1418" spans="3:3">
      <c r="C1418" s="104"/>
    </row>
    <row r="1419" spans="3:3">
      <c r="C1419" s="104"/>
    </row>
    <row r="1420" spans="3:3">
      <c r="C1420" s="104"/>
    </row>
    <row r="1421" spans="3:3">
      <c r="C1421" s="104"/>
    </row>
    <row r="1422" spans="3:3">
      <c r="C1422" s="104"/>
    </row>
    <row r="1423" spans="3:3">
      <c r="C1423" s="104"/>
    </row>
    <row r="1424" spans="3:3">
      <c r="C1424" s="104"/>
    </row>
    <row r="1425" spans="3:3">
      <c r="C1425" s="104"/>
    </row>
    <row r="1426" spans="3:3">
      <c r="C1426" s="104"/>
    </row>
    <row r="1427" spans="3:3">
      <c r="C1427" s="104"/>
    </row>
    <row r="1428" spans="3:3">
      <c r="C1428" s="104"/>
    </row>
    <row r="1429" spans="3:3">
      <c r="C1429" s="104"/>
    </row>
    <row r="1430" spans="3:3">
      <c r="C1430" s="104"/>
    </row>
    <row r="1431" spans="3:3">
      <c r="C1431" s="104"/>
    </row>
    <row r="1432" spans="3:3">
      <c r="C1432" s="104"/>
    </row>
    <row r="1433" spans="3:3">
      <c r="C1433" s="104"/>
    </row>
    <row r="1434" spans="3:3">
      <c r="C1434" s="104"/>
    </row>
    <row r="1435" spans="3:3">
      <c r="C1435" s="104"/>
    </row>
    <row r="1436" spans="3:3">
      <c r="C1436" s="104"/>
    </row>
    <row r="1437" spans="3:3">
      <c r="C1437" s="104"/>
    </row>
    <row r="1438" spans="3:3">
      <c r="C1438" s="104"/>
    </row>
    <row r="1439" spans="3:3">
      <c r="C1439" s="104"/>
    </row>
    <row r="1440" spans="3:3">
      <c r="C1440" s="104"/>
    </row>
    <row r="1441" spans="3:3">
      <c r="C1441" s="104"/>
    </row>
    <row r="1442" spans="3:3">
      <c r="C1442" s="104"/>
    </row>
    <row r="1443" spans="3:3">
      <c r="C1443" s="104"/>
    </row>
    <row r="1444" spans="3:3">
      <c r="C1444" s="104"/>
    </row>
    <row r="1445" spans="3:3">
      <c r="C1445" s="104"/>
    </row>
    <row r="1446" spans="3:3">
      <c r="C1446" s="104"/>
    </row>
    <row r="1447" spans="3:3">
      <c r="C1447" s="104"/>
    </row>
    <row r="1448" spans="3:3">
      <c r="C1448" s="104"/>
    </row>
    <row r="1449" spans="3:3">
      <c r="C1449" s="104"/>
    </row>
    <row r="1450" spans="3:3">
      <c r="C1450" s="104"/>
    </row>
    <row r="1451" spans="3:3">
      <c r="C1451" s="104"/>
    </row>
    <row r="1452" spans="3:3">
      <c r="C1452" s="104"/>
    </row>
    <row r="1453" spans="3:3">
      <c r="C1453" s="104"/>
    </row>
    <row r="1454" spans="3:3">
      <c r="C1454" s="104"/>
    </row>
    <row r="1455" spans="3:3">
      <c r="C1455" s="104"/>
    </row>
    <row r="1456" spans="3:3">
      <c r="C1456" s="104"/>
    </row>
    <row r="1457" spans="3:3">
      <c r="C1457" s="104"/>
    </row>
    <row r="1458" spans="3:3">
      <c r="C1458" s="104"/>
    </row>
    <row r="1459" spans="3:3">
      <c r="C1459" s="104"/>
    </row>
    <row r="1460" spans="3:3">
      <c r="C1460" s="104"/>
    </row>
    <row r="1461" spans="3:3">
      <c r="C1461" s="104"/>
    </row>
    <row r="1462" spans="3:3">
      <c r="C1462" s="104"/>
    </row>
    <row r="1463" spans="3:3">
      <c r="C1463" s="104"/>
    </row>
    <row r="1464" spans="3:3">
      <c r="C1464" s="104"/>
    </row>
    <row r="1465" spans="3:3">
      <c r="C1465" s="104"/>
    </row>
    <row r="1466" spans="3:3">
      <c r="C1466" s="104"/>
    </row>
    <row r="1467" spans="3:3">
      <c r="C1467" s="104"/>
    </row>
    <row r="1468" spans="3:3">
      <c r="C1468" s="104"/>
    </row>
    <row r="1469" spans="3:3">
      <c r="C1469" s="104"/>
    </row>
    <row r="1470" spans="3:3">
      <c r="C1470" s="104"/>
    </row>
    <row r="1471" spans="3:3">
      <c r="C1471" s="104"/>
    </row>
    <row r="1472" spans="3:3">
      <c r="C1472" s="104"/>
    </row>
    <row r="1473" spans="3:3">
      <c r="C1473" s="104"/>
    </row>
    <row r="1474" spans="3:3">
      <c r="C1474" s="104"/>
    </row>
    <row r="1475" spans="3:3">
      <c r="C1475" s="104"/>
    </row>
    <row r="1476" spans="3:3">
      <c r="C1476" s="104"/>
    </row>
    <row r="1477" spans="3:3">
      <c r="C1477" s="104"/>
    </row>
    <row r="1478" spans="3:3">
      <c r="C1478" s="104"/>
    </row>
    <row r="1479" spans="3:3">
      <c r="C1479" s="104"/>
    </row>
    <row r="1480" spans="3:3">
      <c r="C1480" s="104"/>
    </row>
    <row r="1481" spans="3:3">
      <c r="C1481" s="104"/>
    </row>
    <row r="1482" spans="3:3">
      <c r="C1482" s="104"/>
    </row>
    <row r="1483" spans="3:3">
      <c r="C1483" s="104"/>
    </row>
    <row r="1484" spans="3:3">
      <c r="C1484" s="104"/>
    </row>
    <row r="1485" spans="3:3">
      <c r="C1485" s="104"/>
    </row>
    <row r="1486" spans="3:3">
      <c r="C1486" s="104"/>
    </row>
    <row r="1487" spans="3:3">
      <c r="C1487" s="104"/>
    </row>
    <row r="1488" spans="3:3">
      <c r="C1488" s="104"/>
    </row>
    <row r="1489" spans="3:3">
      <c r="C1489" s="104"/>
    </row>
    <row r="1490" spans="3:3">
      <c r="C1490" s="104"/>
    </row>
    <row r="1491" spans="3:3">
      <c r="C1491" s="104"/>
    </row>
    <row r="1492" spans="3:3">
      <c r="C1492" s="104"/>
    </row>
    <row r="1493" spans="3:3">
      <c r="C1493" s="104"/>
    </row>
    <row r="1494" spans="3:3">
      <c r="C1494" s="104"/>
    </row>
    <row r="1495" spans="3:3">
      <c r="C1495" s="104"/>
    </row>
    <row r="1496" spans="3:3">
      <c r="C1496" s="104"/>
    </row>
    <row r="1497" spans="3:3">
      <c r="C1497" s="104"/>
    </row>
    <row r="1498" spans="3:3">
      <c r="C1498" s="104"/>
    </row>
    <row r="1499" spans="3:3">
      <c r="C1499" s="104"/>
    </row>
    <row r="1500" spans="3:3">
      <c r="C1500" s="104"/>
    </row>
    <row r="1501" spans="3:3">
      <c r="C1501" s="104"/>
    </row>
    <row r="1502" spans="3:3">
      <c r="C1502" s="104"/>
    </row>
    <row r="1503" spans="3:3">
      <c r="C1503" s="104"/>
    </row>
    <row r="1504" spans="3:3">
      <c r="C1504" s="104"/>
    </row>
    <row r="1505" spans="3:3">
      <c r="C1505" s="104"/>
    </row>
    <row r="1506" spans="3:3">
      <c r="C1506" s="104"/>
    </row>
    <row r="1507" spans="3:3">
      <c r="C1507" s="104"/>
    </row>
    <row r="1508" spans="3:3">
      <c r="C1508" s="104"/>
    </row>
    <row r="1509" spans="3:3">
      <c r="C1509" s="104"/>
    </row>
    <row r="1510" spans="3:3">
      <c r="C1510" s="104"/>
    </row>
    <row r="1511" spans="3:3">
      <c r="C1511" s="104"/>
    </row>
    <row r="1512" spans="3:3">
      <c r="C1512" s="104"/>
    </row>
    <row r="1513" spans="3:3">
      <c r="C1513" s="104"/>
    </row>
    <row r="1514" spans="3:3">
      <c r="C1514" s="104"/>
    </row>
    <row r="1515" spans="3:3">
      <c r="C1515" s="104"/>
    </row>
    <row r="1516" spans="3:3">
      <c r="C1516" s="104"/>
    </row>
    <row r="1517" spans="3:3">
      <c r="C1517" s="104"/>
    </row>
    <row r="1518" spans="3:3">
      <c r="C1518" s="104"/>
    </row>
    <row r="1519" spans="3:3">
      <c r="C1519" s="104"/>
    </row>
    <row r="1520" spans="3:3">
      <c r="C1520" s="104"/>
    </row>
    <row r="1521" spans="3:3">
      <c r="C1521" s="104"/>
    </row>
    <row r="1522" spans="3:3">
      <c r="C1522" s="104"/>
    </row>
    <row r="1523" spans="3:3">
      <c r="C1523" s="104"/>
    </row>
    <row r="1524" spans="3:3">
      <c r="C1524" s="104"/>
    </row>
    <row r="1525" spans="3:3">
      <c r="C1525" s="104"/>
    </row>
    <row r="1526" spans="3:3">
      <c r="C1526" s="104"/>
    </row>
    <row r="1527" spans="3:3">
      <c r="C1527" s="104"/>
    </row>
    <row r="1528" spans="3:3">
      <c r="C1528" s="104"/>
    </row>
    <row r="1529" spans="3:3">
      <c r="C1529" s="104"/>
    </row>
    <row r="1530" spans="3:3">
      <c r="C1530" s="104"/>
    </row>
    <row r="1531" spans="3:3">
      <c r="C1531" s="104"/>
    </row>
    <row r="1532" spans="3:3">
      <c r="C1532" s="104"/>
    </row>
    <row r="1533" spans="3:3">
      <c r="C1533" s="104"/>
    </row>
    <row r="1534" spans="3:3">
      <c r="C1534" s="104"/>
    </row>
    <row r="1535" spans="3:3">
      <c r="C1535" s="104"/>
    </row>
    <row r="1536" spans="3:3">
      <c r="C1536" s="104"/>
    </row>
    <row r="1537" spans="3:3">
      <c r="C1537" s="104"/>
    </row>
    <row r="1538" spans="3:3">
      <c r="C1538" s="104"/>
    </row>
    <row r="1539" spans="3:3">
      <c r="C1539" s="104"/>
    </row>
    <row r="1540" spans="3:3">
      <c r="C1540" s="104"/>
    </row>
    <row r="1541" spans="3:3">
      <c r="C1541" s="104"/>
    </row>
    <row r="1542" spans="3:3">
      <c r="C1542" s="104"/>
    </row>
    <row r="1543" spans="3:3">
      <c r="C1543" s="104"/>
    </row>
    <row r="1544" spans="3:3">
      <c r="C1544" s="104"/>
    </row>
    <row r="1545" spans="3:3">
      <c r="C1545" s="104"/>
    </row>
    <row r="1546" spans="3:3">
      <c r="C1546" s="104"/>
    </row>
    <row r="1547" spans="3:3">
      <c r="C1547" s="104"/>
    </row>
    <row r="1548" spans="3:3">
      <c r="C1548" s="104"/>
    </row>
    <row r="1549" spans="3:3">
      <c r="C1549" s="104"/>
    </row>
    <row r="1550" spans="3:3">
      <c r="C1550" s="104"/>
    </row>
    <row r="1551" spans="3:3">
      <c r="C1551" s="104"/>
    </row>
    <row r="1552" spans="3:3">
      <c r="C1552" s="104"/>
    </row>
    <row r="1553" spans="3:3">
      <c r="C1553" s="104"/>
    </row>
    <row r="1554" spans="3:3">
      <c r="C1554" s="104"/>
    </row>
    <row r="1555" spans="3:3">
      <c r="C1555" s="104"/>
    </row>
    <row r="1556" spans="3:3">
      <c r="C1556" s="104"/>
    </row>
    <row r="1557" spans="3:3">
      <c r="C1557" s="104"/>
    </row>
    <row r="1558" spans="3:3">
      <c r="C1558" s="104"/>
    </row>
    <row r="1559" spans="3:3">
      <c r="C1559" s="104"/>
    </row>
    <row r="1560" spans="3:3">
      <c r="C1560" s="104"/>
    </row>
    <row r="1561" spans="3:3">
      <c r="C1561" s="104"/>
    </row>
    <row r="1562" spans="3:3">
      <c r="C1562" s="104"/>
    </row>
    <row r="1563" spans="3:3">
      <c r="C1563" s="104"/>
    </row>
    <row r="1564" spans="3:3">
      <c r="C1564" s="104"/>
    </row>
    <row r="1565" spans="3:3">
      <c r="C1565" s="104"/>
    </row>
    <row r="1566" spans="3:3">
      <c r="C1566" s="104"/>
    </row>
    <row r="1567" spans="3:3">
      <c r="C1567" s="104"/>
    </row>
    <row r="1568" spans="3:3">
      <c r="C1568" s="104"/>
    </row>
    <row r="1569" spans="3:3">
      <c r="C1569" s="104"/>
    </row>
    <row r="1570" spans="3:3">
      <c r="C1570" s="104"/>
    </row>
    <row r="1571" spans="3:3">
      <c r="C1571" s="104"/>
    </row>
    <row r="1572" spans="3:3">
      <c r="C1572" s="104"/>
    </row>
    <row r="1573" spans="3:3">
      <c r="C1573" s="104"/>
    </row>
    <row r="1574" spans="3:3">
      <c r="C1574" s="104"/>
    </row>
    <row r="1575" spans="3:3">
      <c r="C1575" s="104"/>
    </row>
    <row r="1576" spans="3:3">
      <c r="C1576" s="104"/>
    </row>
    <row r="1577" spans="3:3">
      <c r="C1577" s="104"/>
    </row>
    <row r="1578" spans="3:3">
      <c r="C1578" s="104"/>
    </row>
    <row r="1579" spans="3:3">
      <c r="C1579" s="104"/>
    </row>
    <row r="1580" spans="3:3">
      <c r="C1580" s="104"/>
    </row>
    <row r="1581" spans="3:3">
      <c r="C1581" s="104"/>
    </row>
    <row r="1582" spans="3:3">
      <c r="C1582" s="104"/>
    </row>
    <row r="1583" spans="3:3">
      <c r="C1583" s="104"/>
    </row>
    <row r="1584" spans="3:3">
      <c r="C1584" s="104"/>
    </row>
    <row r="1585" spans="3:3">
      <c r="C1585" s="104"/>
    </row>
    <row r="1586" spans="3:3">
      <c r="C1586" s="104"/>
    </row>
    <row r="1587" spans="3:3">
      <c r="C1587" s="104"/>
    </row>
    <row r="1588" spans="3:3">
      <c r="C1588" s="104"/>
    </row>
    <row r="1589" spans="3:3">
      <c r="C1589" s="104"/>
    </row>
    <row r="1590" spans="3:3">
      <c r="C1590" s="104"/>
    </row>
    <row r="1591" spans="3:3">
      <c r="C1591" s="104"/>
    </row>
    <row r="1592" spans="3:3">
      <c r="C1592" s="104"/>
    </row>
    <row r="1593" spans="3:3">
      <c r="C1593" s="104"/>
    </row>
    <row r="1594" spans="3:3">
      <c r="C1594" s="104"/>
    </row>
    <row r="1595" spans="3:3">
      <c r="C1595" s="104"/>
    </row>
    <row r="1596" spans="3:3">
      <c r="C1596" s="104"/>
    </row>
    <row r="1597" spans="3:3">
      <c r="C1597" s="104"/>
    </row>
    <row r="1598" spans="3:3">
      <c r="C1598" s="104"/>
    </row>
    <row r="1599" spans="3:3">
      <c r="C1599" s="104"/>
    </row>
    <row r="1600" spans="3:3">
      <c r="C1600" s="104"/>
    </row>
    <row r="1601" spans="3:3">
      <c r="C1601" s="104"/>
    </row>
    <row r="1602" spans="3:3">
      <c r="C1602" s="104"/>
    </row>
    <row r="1603" spans="3:3">
      <c r="C1603" s="104"/>
    </row>
    <row r="1604" spans="3:3">
      <c r="C1604" s="104"/>
    </row>
    <row r="1605" spans="3:3">
      <c r="C1605" s="104"/>
    </row>
    <row r="1606" spans="3:3">
      <c r="C1606" s="104"/>
    </row>
    <row r="1607" spans="3:3">
      <c r="C1607" s="104"/>
    </row>
    <row r="1608" spans="3:3">
      <c r="C1608" s="104"/>
    </row>
    <row r="1609" spans="3:3">
      <c r="C1609" s="104"/>
    </row>
    <row r="1610" spans="3:3">
      <c r="C1610" s="104"/>
    </row>
    <row r="1611" spans="3:3">
      <c r="C1611" s="104"/>
    </row>
    <row r="1612" spans="3:3">
      <c r="C1612" s="104"/>
    </row>
    <row r="1613" spans="3:3">
      <c r="C1613" s="104"/>
    </row>
    <row r="1614" spans="3:3">
      <c r="C1614" s="104"/>
    </row>
    <row r="1615" spans="3:3">
      <c r="C1615" s="104"/>
    </row>
    <row r="1616" spans="3:3">
      <c r="C1616" s="104"/>
    </row>
    <row r="1617" spans="3:3">
      <c r="C1617" s="104"/>
    </row>
    <row r="1618" spans="3:3">
      <c r="C1618" s="104"/>
    </row>
    <row r="1619" spans="3:3">
      <c r="C1619" s="104"/>
    </row>
    <row r="1620" spans="3:3">
      <c r="C1620" s="104"/>
    </row>
    <row r="1621" spans="3:3">
      <c r="C1621" s="104"/>
    </row>
    <row r="1622" spans="3:3">
      <c r="C1622" s="104"/>
    </row>
    <row r="1623" spans="3:3">
      <c r="C1623" s="104"/>
    </row>
    <row r="1624" spans="3:3">
      <c r="C1624" s="104"/>
    </row>
    <row r="1625" spans="3:3">
      <c r="C1625" s="104"/>
    </row>
    <row r="1626" spans="3:3">
      <c r="C1626" s="104"/>
    </row>
    <row r="1627" spans="3:3">
      <c r="C1627" s="104"/>
    </row>
    <row r="1628" spans="3:3">
      <c r="C1628" s="104"/>
    </row>
    <row r="1629" spans="3:3">
      <c r="C1629" s="104"/>
    </row>
    <row r="1630" spans="3:3">
      <c r="C1630" s="104"/>
    </row>
    <row r="1631" spans="3:3">
      <c r="C1631" s="104"/>
    </row>
    <row r="1632" spans="3:3">
      <c r="C1632" s="104"/>
    </row>
    <row r="1633" spans="3:3">
      <c r="C1633" s="104"/>
    </row>
    <row r="1634" spans="3:3">
      <c r="C1634" s="104"/>
    </row>
    <row r="1635" spans="3:3">
      <c r="C1635" s="104"/>
    </row>
  </sheetData>
  <customSheetViews>
    <customSheetView guid="{A9A59A81-8ED1-4D77-9D9E-FD20100ED198}" scale="80" hiddenRows="1" hiddenColumns="1" topLeftCell="A3">
      <selection activeCell="A37" sqref="A37:IV40"/>
      <pageMargins left="0.75" right="0.75" top="1" bottom="1" header="0.5" footer="0.5"/>
      <headerFooter alignWithMargins="0"/>
    </customSheetView>
  </customSheetViews>
  <phoneticPr fontId="13" type="noConversion"/>
  <conditionalFormatting sqref="Y53">
    <cfRule type="cellIs" dxfId="327" priority="1" stopIfTrue="1" operator="equal">
      <formula>"U"</formula>
    </cfRule>
    <cfRule type="cellIs" dxfId="326" priority="2" stopIfTrue="1" operator="equal">
      <formula>"O"</formula>
    </cfRule>
  </conditionalFormatting>
  <conditionalFormatting sqref="Y254:Y259 Y101:Y106 Y47:Y52 Y56:Y61 Y65:Y70 Y74:Y79 Y83:Y88 Y146:Y151 Y110:Y115 Y119:Y124 Y245:Y250 Y128:Y133 Y137:Y142 Y92:Y97 Y155:Y160 Y164:Y169 Y173:Y178 Y182:Y187 Y191:Y196 Y200:Y205 Y209:Y214 Y218:Y223 Y227:Y232 Y236:Y241">
    <cfRule type="cellIs" dxfId="325" priority="3" stopIfTrue="1" operator="notEqual">
      <formula>W47+U47+S47</formula>
    </cfRule>
  </conditionalFormatting>
  <conditionalFormatting sqref="R12 N9 N12 R9 R41 N41">
    <cfRule type="cellIs" dxfId="324" priority="4" stopIfTrue="1" operator="notEqual">
      <formula>G9</formula>
    </cfRule>
  </conditionalFormatting>
  <conditionalFormatting sqref="P12 P9 P41">
    <cfRule type="cellIs" dxfId="323" priority="5" stopIfTrue="1" operator="notEqual">
      <formula>E9</formula>
    </cfRule>
  </conditionalFormatting>
  <conditionalFormatting sqref="L12 L9 L41">
    <cfRule type="cellIs" dxfId="322" priority="6" stopIfTrue="1" operator="notEqual">
      <formula>I9</formula>
    </cfRule>
  </conditionalFormatting>
  <conditionalFormatting sqref="S7:S12 U7:U12 W7:W12 Y7:Y12 S41 U41 W41 Y17:Y41">
    <cfRule type="cellIs" dxfId="321" priority="7" stopIfTrue="1" operator="notEqual">
      <formula>E7+L7</formula>
    </cfRule>
  </conditionalFormatting>
  <conditionalFormatting sqref="E7">
    <cfRule type="cellIs" dxfId="320" priority="8" stopIfTrue="1" operator="notEqual">
      <formula>P11</formula>
    </cfRule>
  </conditionalFormatting>
  <conditionalFormatting sqref="E8">
    <cfRule type="cellIs" dxfId="319" priority="9" stopIfTrue="1" operator="notEqual">
      <formula>P10</formula>
    </cfRule>
  </conditionalFormatting>
  <conditionalFormatting sqref="E9 E12 E41">
    <cfRule type="cellIs" dxfId="318" priority="10" stopIfTrue="1" operator="notEqual">
      <formula>P9</formula>
    </cfRule>
  </conditionalFormatting>
  <conditionalFormatting sqref="E10">
    <cfRule type="cellIs" dxfId="317" priority="11" stopIfTrue="1" operator="notEqual">
      <formula>P8</formula>
    </cfRule>
  </conditionalFormatting>
  <conditionalFormatting sqref="E11">
    <cfRule type="cellIs" dxfId="316" priority="12" stopIfTrue="1" operator="notEqual">
      <formula>P7</formula>
    </cfRule>
  </conditionalFormatting>
  <conditionalFormatting sqref="G7 K7">
    <cfRule type="cellIs" dxfId="315" priority="13" stopIfTrue="1" operator="notEqual">
      <formula>N11</formula>
    </cfRule>
  </conditionalFormatting>
  <conditionalFormatting sqref="G8 K8">
    <cfRule type="cellIs" dxfId="314" priority="14" stopIfTrue="1" operator="notEqual">
      <formula>N10</formula>
    </cfRule>
  </conditionalFormatting>
  <conditionalFormatting sqref="G9 G12 K9 K12 G41 K41">
    <cfRule type="cellIs" dxfId="313" priority="15" stopIfTrue="1" operator="notEqual">
      <formula>N9</formula>
    </cfRule>
  </conditionalFormatting>
  <conditionalFormatting sqref="G10 K10">
    <cfRule type="cellIs" dxfId="312" priority="16" stopIfTrue="1" operator="notEqual">
      <formula>N8</formula>
    </cfRule>
  </conditionalFormatting>
  <conditionalFormatting sqref="G11 K11">
    <cfRule type="cellIs" dxfId="311" priority="17" stopIfTrue="1" operator="notEqual">
      <formula>N7</formula>
    </cfRule>
  </conditionalFormatting>
  <conditionalFormatting sqref="I7">
    <cfRule type="cellIs" dxfId="310" priority="18" stopIfTrue="1" operator="notEqual">
      <formula>L11</formula>
    </cfRule>
  </conditionalFormatting>
  <conditionalFormatting sqref="I8">
    <cfRule type="cellIs" dxfId="309" priority="19" stopIfTrue="1" operator="notEqual">
      <formula>L10</formula>
    </cfRule>
  </conditionalFormatting>
  <conditionalFormatting sqref="I9 I12 I41">
    <cfRule type="cellIs" dxfId="308" priority="20" stopIfTrue="1" operator="notEqual">
      <formula>L9</formula>
    </cfRule>
  </conditionalFormatting>
  <conditionalFormatting sqref="I10">
    <cfRule type="cellIs" dxfId="307" priority="21" stopIfTrue="1" operator="notEqual">
      <formula>L8</formula>
    </cfRule>
  </conditionalFormatting>
  <conditionalFormatting sqref="I11">
    <cfRule type="cellIs" dxfId="306" priority="22" stopIfTrue="1" operator="notEqual">
      <formula>L7</formula>
    </cfRule>
  </conditionalFormatting>
  <conditionalFormatting sqref="L7">
    <cfRule type="cellIs" dxfId="305" priority="23" stopIfTrue="1" operator="notEqual">
      <formula>I11</formula>
    </cfRule>
  </conditionalFormatting>
  <conditionalFormatting sqref="L8">
    <cfRule type="cellIs" dxfId="304" priority="24" stopIfTrue="1" operator="notEqual">
      <formula>I10</formula>
    </cfRule>
  </conditionalFormatting>
  <conditionalFormatting sqref="L10">
    <cfRule type="cellIs" dxfId="303" priority="25" stopIfTrue="1" operator="notEqual">
      <formula>I8</formula>
    </cfRule>
  </conditionalFormatting>
  <conditionalFormatting sqref="L11">
    <cfRule type="cellIs" dxfId="302" priority="26" stopIfTrue="1" operator="notEqual">
      <formula>I7</formula>
    </cfRule>
  </conditionalFormatting>
  <conditionalFormatting sqref="N7 R7">
    <cfRule type="cellIs" dxfId="301" priority="27" stopIfTrue="1" operator="notEqual">
      <formula>G11</formula>
    </cfRule>
  </conditionalFormatting>
  <conditionalFormatting sqref="N8 R8">
    <cfRule type="cellIs" dxfId="300" priority="28" stopIfTrue="1" operator="notEqual">
      <formula>G10</formula>
    </cfRule>
  </conditionalFormatting>
  <conditionalFormatting sqref="N10 R10">
    <cfRule type="cellIs" dxfId="299" priority="29" stopIfTrue="1" operator="notEqual">
      <formula>G8</formula>
    </cfRule>
  </conditionalFormatting>
  <conditionalFormatting sqref="N11 R11">
    <cfRule type="cellIs" dxfId="298" priority="30" stopIfTrue="1" operator="notEqual">
      <formula>G7</formula>
    </cfRule>
  </conditionalFormatting>
  <conditionalFormatting sqref="P7">
    <cfRule type="cellIs" dxfId="297" priority="31" stopIfTrue="1" operator="notEqual">
      <formula>E11</formula>
    </cfRule>
  </conditionalFormatting>
  <conditionalFormatting sqref="P8">
    <cfRule type="cellIs" dxfId="296" priority="32" stopIfTrue="1" operator="notEqual">
      <formula>E10</formula>
    </cfRule>
  </conditionalFormatting>
  <conditionalFormatting sqref="P10">
    <cfRule type="cellIs" dxfId="295" priority="33" stopIfTrue="1" operator="notEqual">
      <formula>E8</formula>
    </cfRule>
  </conditionalFormatting>
  <conditionalFormatting sqref="P11">
    <cfRule type="cellIs" dxfId="294" priority="34" stopIfTrue="1" operator="notEqual">
      <formula>E7</formula>
    </cfRule>
  </conditionalFormatting>
  <pageMargins left="0.75" right="0.75" top="1" bottom="1" header="0.5" footer="0.5"/>
  <headerFooter alignWithMargins="0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A2057"/>
  <sheetViews>
    <sheetView zoomScale="80" zoomScaleNormal="80" workbookViewId="0">
      <pane ySplit="2" topLeftCell="A21" activePane="bottomLeft" state="frozen"/>
      <selection activeCell="BC70" sqref="BC70"/>
      <selection pane="bottomLeft" activeCell="BC70" sqref="BC70"/>
    </sheetView>
  </sheetViews>
  <sheetFormatPr defaultColWidth="9.140625" defaultRowHeight="12.75"/>
  <cols>
    <col min="1" max="1" width="8.42578125" style="3" customWidth="1"/>
    <col min="2" max="2" width="10.42578125" style="3" customWidth="1"/>
    <col min="3" max="3" width="11.140625" style="3" customWidth="1"/>
    <col min="4" max="4" width="11.140625" style="105" customWidth="1"/>
    <col min="5" max="5" width="9" style="23" customWidth="1"/>
    <col min="6" max="6" width="9.140625" style="3" customWidth="1"/>
    <col min="7" max="7" width="8.7109375" style="23" customWidth="1"/>
    <col min="8" max="8" width="9.5703125" style="3" customWidth="1"/>
    <col min="9" max="9" width="9.140625" style="3"/>
    <col min="10" max="10" width="9.28515625" style="3" customWidth="1"/>
    <col min="11" max="11" width="9.42578125" style="3" customWidth="1"/>
    <col min="12" max="12" width="9.5703125" style="3" customWidth="1"/>
    <col min="13" max="13" width="10" style="3" customWidth="1"/>
    <col min="14" max="14" width="9.5703125" style="3" customWidth="1"/>
    <col min="15" max="15" width="9" style="3" customWidth="1"/>
    <col min="16" max="16" width="9.140625" style="3"/>
    <col min="17" max="17" width="8.42578125" style="3" customWidth="1"/>
    <col min="18" max="18" width="8.7109375" style="3" customWidth="1"/>
    <col min="19" max="19" width="9.140625" style="3" customWidth="1"/>
    <col min="20" max="20" width="1.42578125" style="3" customWidth="1"/>
    <col min="21" max="21" width="11.5703125" style="3" bestFit="1" customWidth="1"/>
    <col min="22" max="22" width="7.140625" style="3" customWidth="1"/>
    <col min="23" max="27" width="6.28515625" style="3" customWidth="1"/>
    <col min="28" max="28" width="7.7109375" style="3" customWidth="1"/>
    <col min="29" max="16384" width="9.140625" style="3"/>
  </cols>
  <sheetData>
    <row r="1" spans="1:27" s="17" customFormat="1">
      <c r="A1" s="16" t="s">
        <v>204</v>
      </c>
      <c r="B1" s="17" t="s">
        <v>42</v>
      </c>
      <c r="C1" s="18">
        <f>Table!C3</f>
        <v>18</v>
      </c>
      <c r="D1" s="19" t="str">
        <f>Table!C38</f>
        <v>Albirex_Niigata</v>
      </c>
      <c r="E1" s="19" t="str">
        <f>Table!C39</f>
        <v>Consadole_Sapporo</v>
      </c>
      <c r="F1" s="19" t="str">
        <f>Table!C40</f>
        <v>Gamba_Osaka</v>
      </c>
      <c r="G1" s="19" t="str">
        <f>Table!C41</f>
        <v>Kashima_Antlers</v>
      </c>
      <c r="H1" s="19" t="str">
        <f>Table!C42</f>
        <v>Kashiwa_Reysol</v>
      </c>
      <c r="I1" s="19" t="str">
        <f>Table!C43</f>
        <v>Kawasaki_Frontale</v>
      </c>
      <c r="J1" s="19" t="str">
        <f>Table!C44</f>
        <v>Cerezo_Osaka</v>
      </c>
      <c r="K1" s="19" t="str">
        <f>Table!C45</f>
        <v>Vissel_Kobe</v>
      </c>
      <c r="L1" s="19" t="str">
        <f>Table!C46</f>
        <v>Omiya_Ardija</v>
      </c>
      <c r="M1" s="19" t="str">
        <f>Table!C47</f>
        <v>Sagan_Tosu</v>
      </c>
      <c r="N1" s="19" t="str">
        <f>Table!C48</f>
        <v>Sanfrecce_Hiroshima</v>
      </c>
      <c r="O1" s="19" t="str">
        <f>Table!C49</f>
        <v>Júbilo_Iwata</v>
      </c>
      <c r="P1" s="20"/>
      <c r="Q1" s="20"/>
    </row>
    <row r="2" spans="1:27" s="17" customFormat="1">
      <c r="A2" s="19" t="str">
        <f>Table!C1</f>
        <v>J1L</v>
      </c>
      <c r="B2" s="21"/>
      <c r="C2" s="21"/>
      <c r="D2" s="19" t="str">
        <f>Table!C50</f>
        <v>Shimizu_S_Pulse</v>
      </c>
      <c r="E2" s="19" t="str">
        <f>Table!C51</f>
        <v>Tokyo</v>
      </c>
      <c r="F2" s="19" t="str">
        <f>Table!C52</f>
        <v>Urawa_Reds</v>
      </c>
      <c r="G2" s="19" t="str">
        <f>Table!C53</f>
        <v>Vegalta_Sendai</v>
      </c>
      <c r="H2" s="19" t="str">
        <f>Table!C54</f>
        <v>Ventforet_Kofu</v>
      </c>
      <c r="I2" s="19" t="str">
        <f>Table!C55</f>
        <v>Yokohama_F_Marinos</v>
      </c>
      <c r="J2" s="19">
        <f>Table!C56</f>
        <v>0</v>
      </c>
      <c r="K2" s="19">
        <f>Table!C57</f>
        <v>0</v>
      </c>
      <c r="L2" s="19">
        <f>Table!C58</f>
        <v>0</v>
      </c>
      <c r="M2" s="19">
        <f>Table!C59</f>
        <v>0</v>
      </c>
      <c r="N2" s="19">
        <f>Table!C60</f>
        <v>0</v>
      </c>
      <c r="O2" s="19">
        <f>Table!C61</f>
        <v>0</v>
      </c>
      <c r="P2" s="20"/>
      <c r="Q2" s="20"/>
    </row>
    <row r="3" spans="1:27">
      <c r="A3" s="22"/>
      <c r="B3" s="23"/>
      <c r="C3" s="24"/>
      <c r="D3" s="3"/>
      <c r="F3" s="23"/>
      <c r="H3" s="23"/>
      <c r="I3" s="23"/>
      <c r="J3" s="23"/>
      <c r="K3" s="23"/>
      <c r="L3" s="23"/>
      <c r="M3" s="23"/>
      <c r="N3" s="23"/>
      <c r="O3" s="23"/>
    </row>
    <row r="4" spans="1:27" ht="13.5" thickBot="1">
      <c r="A4" s="22"/>
      <c r="B4" s="23"/>
      <c r="C4" s="23"/>
      <c r="D4" s="25" t="s">
        <v>17</v>
      </c>
    </row>
    <row r="5" spans="1:27">
      <c r="A5" s="27" t="s">
        <v>18</v>
      </c>
      <c r="B5" s="23"/>
      <c r="C5" s="23"/>
      <c r="D5" s="28" t="s">
        <v>19</v>
      </c>
      <c r="E5" s="29" t="s">
        <v>0</v>
      </c>
      <c r="F5" s="30"/>
      <c r="G5" s="29" t="s">
        <v>1</v>
      </c>
      <c r="H5" s="30"/>
      <c r="I5" s="29" t="s">
        <v>10</v>
      </c>
      <c r="J5" s="31"/>
      <c r="M5" s="116" t="s">
        <v>20</v>
      </c>
      <c r="N5" s="86" t="s">
        <v>2</v>
      </c>
      <c r="O5" s="87"/>
      <c r="P5" s="86" t="s">
        <v>3</v>
      </c>
      <c r="Q5" s="87"/>
      <c r="R5" s="86" t="s">
        <v>14</v>
      </c>
      <c r="S5" s="88"/>
      <c r="U5" s="117" t="s">
        <v>136</v>
      </c>
      <c r="V5" s="86" t="s">
        <v>2</v>
      </c>
      <c r="W5" s="87"/>
      <c r="X5" s="86" t="s">
        <v>3</v>
      </c>
      <c r="Y5" s="87"/>
      <c r="Z5" s="86" t="s">
        <v>14</v>
      </c>
      <c r="AA5" s="88"/>
    </row>
    <row r="6" spans="1:27" ht="13.5" thickBot="1">
      <c r="A6" s="36"/>
      <c r="B6" s="23"/>
      <c r="C6" s="23"/>
      <c r="D6" s="37"/>
      <c r="E6" s="38" t="s">
        <v>21</v>
      </c>
      <c r="F6" s="39" t="s">
        <v>22</v>
      </c>
      <c r="G6" s="38" t="s">
        <v>21</v>
      </c>
      <c r="H6" s="39" t="s">
        <v>22</v>
      </c>
      <c r="I6" s="40" t="s">
        <v>21</v>
      </c>
      <c r="J6" s="41" t="s">
        <v>22</v>
      </c>
      <c r="M6" s="89"/>
      <c r="N6" s="118" t="s">
        <v>15</v>
      </c>
      <c r="O6" s="41" t="s">
        <v>16</v>
      </c>
      <c r="P6" s="40" t="s">
        <v>15</v>
      </c>
      <c r="Q6" s="41" t="s">
        <v>16</v>
      </c>
      <c r="R6" s="90" t="s">
        <v>15</v>
      </c>
      <c r="S6" s="41" t="s">
        <v>16</v>
      </c>
      <c r="U6" s="119">
        <v>-0.25</v>
      </c>
      <c r="V6" s="118" t="s">
        <v>15</v>
      </c>
      <c r="W6" s="41" t="s">
        <v>16</v>
      </c>
      <c r="X6" s="40" t="s">
        <v>15</v>
      </c>
      <c r="Y6" s="41" t="s">
        <v>16</v>
      </c>
      <c r="Z6" s="90" t="s">
        <v>15</v>
      </c>
      <c r="AA6" s="41" t="s">
        <v>16</v>
      </c>
    </row>
    <row r="7" spans="1:27">
      <c r="A7" s="43">
        <v>1</v>
      </c>
      <c r="B7" s="23" t="str">
        <f ca="1">IF(A7&gt;$C$1,"",VLOOKUP($A7,Table!$A$9:$C$32,3,FALSE))</f>
        <v>Kawasaki_Frontale</v>
      </c>
      <c r="C7" s="23"/>
      <c r="D7" s="44" t="str">
        <f ca="1">IF(A7&gt;$C$1,"",VLOOKUP($A7,Table!$A$9:$C$32,2,FALSE))</f>
        <v>Kawasaki_Frontale</v>
      </c>
      <c r="E7" s="45">
        <f t="shared" ref="E7:E30" ca="1" si="0">IF(D7="","",VLOOKUP($B7,$C:$J,3,FALSE))</f>
        <v>0</v>
      </c>
      <c r="F7" s="46">
        <f t="shared" ref="F7:F30" ca="1" si="1">IF(D7="","",VLOOKUP($B7,$C:$J,4,FALSE))</f>
        <v>0</v>
      </c>
      <c r="G7" s="47">
        <f t="shared" ref="G7:G30" ca="1" si="2">IF(D7="","",VLOOKUP($B7,$C:$J,5,FALSE))</f>
        <v>3</v>
      </c>
      <c r="H7" s="48">
        <f t="shared" ref="H7:H30" ca="1" si="3">IF(D7="","",VLOOKUP($B7,$C:$J,6,FALSE))</f>
        <v>8.7899999999999991</v>
      </c>
      <c r="I7" s="49">
        <f t="shared" ref="I7:I30" ca="1" si="4">IF(D7="","",VLOOKUP($B7,$C:$J,7,FALSE))</f>
        <v>3</v>
      </c>
      <c r="J7" s="50">
        <f t="shared" ref="J7:J30" ca="1" si="5">IF(D7="","",VLOOKUP($B7,$C:$J,8,FALSE))</f>
        <v>8.7899999999999991</v>
      </c>
      <c r="M7" s="93">
        <v>-2.75</v>
      </c>
      <c r="N7" s="120">
        <f t="shared" ref="N7:N29" ca="1" si="6">SUMIF($D:$D,$M7,E:E)</f>
        <v>0</v>
      </c>
      <c r="O7" s="64">
        <f t="shared" ref="O7:O29" ca="1" si="7">SUMIF($D:$D,$M7,F:F)</f>
        <v>0</v>
      </c>
      <c r="P7" s="120">
        <f t="shared" ref="P7:P29" ca="1" si="8">SUMIF($D:$D,$M7,G:G)</f>
        <v>1</v>
      </c>
      <c r="Q7" s="121">
        <f t="shared" ref="Q7:Q29" ca="1" si="9">SUMIF($D:$D,$M7,H:H)</f>
        <v>2.77</v>
      </c>
      <c r="R7" s="59">
        <f t="shared" ref="R7:R29" ca="1" si="10">SUMIF($D:$D,$M7,I:I)</f>
        <v>1</v>
      </c>
      <c r="S7" s="64">
        <f t="shared" ref="S7:S29" ca="1" si="11">SUMIF($D:$D,$M7,J:J)</f>
        <v>2.77</v>
      </c>
      <c r="U7" s="122" t="str">
        <f ca="1">B7</f>
        <v>Kawasaki_Frontale</v>
      </c>
      <c r="V7" s="45">
        <f t="array" aca="1" ref="V7" ca="1">SUM(IF((($B$30:$B$1000)=$B7)*(($D$30:$D$1000)=$U$6),(E$30:E$1000),0))</f>
        <v>0</v>
      </c>
      <c r="W7" s="123">
        <f t="array" aca="1" ref="W7" ca="1">SUM(IF((($B$30:$B$1000)=$B7)*(($D$30:$D$1000)=$U$6),(F$30:F$1000),0))</f>
        <v>0</v>
      </c>
      <c r="X7" s="45">
        <f t="array" aca="1" ref="X7" ca="1">SUM(IF((($B$30:$B$1000)=$B7)*(($D$30:$D$1000)=$U$6),(G$30:G$1000),0))</f>
        <v>0</v>
      </c>
      <c r="Y7" s="124">
        <f t="array" aca="1" ref="Y7" ca="1">SUM(IF((($B$30:$B$1000)=$B7)*(($D$30:$D$1000)=$U$6),(H$30:H$1000),0))</f>
        <v>0</v>
      </c>
      <c r="Z7" s="47">
        <f t="array" aca="1" ref="Z7" ca="1">SUM(IF((($B$30:$B$1000)=$B7)*(($D$30:$D$1000)=$U$6),(I$30:I$1000),0))</f>
        <v>0</v>
      </c>
      <c r="AA7" s="124">
        <f t="array" aca="1" ref="AA7" ca="1">SUM(IF((($B$30:$B$1000)=$B7)*(($D$30:$D$1000)=$U$6),(J$30:J$1000),0))</f>
        <v>0</v>
      </c>
    </row>
    <row r="8" spans="1:27">
      <c r="A8" s="53">
        <v>2</v>
      </c>
      <c r="B8" s="23" t="str">
        <f ca="1">IF(A8&gt;$C$1,"",VLOOKUP($A8,Table!$A$9:$C$32,3,FALSE))</f>
        <v>Kashima_Antlers</v>
      </c>
      <c r="C8" s="23"/>
      <c r="D8" s="54" t="str">
        <f ca="1">IF(A8&gt;$C$1,"",VLOOKUP($A8,Table!$A$9:$C$32,2,FALSE))</f>
        <v>Kashima_Antlers</v>
      </c>
      <c r="E8" s="55">
        <f t="shared" ca="1" si="0"/>
        <v>0</v>
      </c>
      <c r="F8" s="56">
        <f t="shared" ca="1" si="1"/>
        <v>0</v>
      </c>
      <c r="G8" s="57">
        <f t="shared" ca="1" si="2"/>
        <v>0</v>
      </c>
      <c r="H8" s="58">
        <f t="shared" ca="1" si="3"/>
        <v>0</v>
      </c>
      <c r="I8" s="59">
        <f t="shared" ca="1" si="4"/>
        <v>0</v>
      </c>
      <c r="J8" s="60">
        <f t="shared" ca="1" si="5"/>
        <v>0</v>
      </c>
      <c r="M8" s="125">
        <v>-2.5</v>
      </c>
      <c r="N8" s="120">
        <f t="shared" ca="1" si="6"/>
        <v>1</v>
      </c>
      <c r="O8" s="64">
        <f t="shared" ca="1" si="7"/>
        <v>2.5</v>
      </c>
      <c r="P8" s="120">
        <f t="shared" ca="1" si="8"/>
        <v>0</v>
      </c>
      <c r="Q8" s="64">
        <f t="shared" ca="1" si="9"/>
        <v>0</v>
      </c>
      <c r="R8" s="59">
        <f t="shared" ca="1" si="10"/>
        <v>1</v>
      </c>
      <c r="S8" s="64">
        <f t="shared" ca="1" si="11"/>
        <v>2.5</v>
      </c>
      <c r="U8" s="126" t="str">
        <f t="shared" ref="U8:U26" ca="1" si="12">D8</f>
        <v>Kashima_Antlers</v>
      </c>
      <c r="V8" s="55">
        <f t="array" aca="1" ref="V8" ca="1">SUM(IF((($B$30:$B$1000)=$B8)*(($D$30:$D$1000)=$U$6),(E$30:E$1000),0))</f>
        <v>0</v>
      </c>
      <c r="W8" s="127">
        <f t="array" aca="1" ref="W8" ca="1">SUM(IF((($B$30:$B$1000)=$B8)*(($D$30:$D$1000)=$U$6),(F$30:F$1000),0))</f>
        <v>0</v>
      </c>
      <c r="X8" s="55">
        <f t="array" aca="1" ref="X8" ca="1">SUM(IF((($B$30:$B$1000)=$B8)*(($D$30:$D$1000)=$U$6),(G$30:G$1000),0))</f>
        <v>0</v>
      </c>
      <c r="Y8" s="128">
        <f t="array" aca="1" ref="Y8" ca="1">SUM(IF((($B$30:$B$1000)=$B8)*(($D$30:$D$1000)=$U$6),(H$30:H$1000),0))</f>
        <v>0</v>
      </c>
      <c r="Z8" s="57">
        <f t="array" aca="1" ref="Z8" ca="1">SUM(IF((($B$30:$B$1000)=$B8)*(($D$30:$D$1000)=$U$6),(I$30:I$1000),0))</f>
        <v>0</v>
      </c>
      <c r="AA8" s="128">
        <f t="array" aca="1" ref="AA8" ca="1">SUM(IF((($B$30:$B$1000)=$B8)*(($D$30:$D$1000)=$U$6),(J$30:J$1000),0))</f>
        <v>0</v>
      </c>
    </row>
    <row r="9" spans="1:27">
      <c r="A9" s="61">
        <v>3</v>
      </c>
      <c r="B9" s="23" t="str">
        <f ca="1">IF(A9&gt;$C$1,"",VLOOKUP($A9,Table!$A$9:$C$32,3,FALSE))</f>
        <v>Cerezo_Osaka</v>
      </c>
      <c r="C9" s="23"/>
      <c r="D9" s="62" t="str">
        <f ca="1">IF(A9&gt;$C$1,"",VLOOKUP($A9,Table!$A$9:$C$32,2,FALSE))</f>
        <v>Cerezo_Osaka</v>
      </c>
      <c r="E9" s="63">
        <f t="shared" ca="1" si="0"/>
        <v>1</v>
      </c>
      <c r="F9" s="64">
        <f t="shared" ca="1" si="1"/>
        <v>2.1800000000000002</v>
      </c>
      <c r="G9" s="65">
        <f t="shared" ca="1" si="2"/>
        <v>1</v>
      </c>
      <c r="H9" s="66">
        <f t="shared" ca="1" si="3"/>
        <v>2.48</v>
      </c>
      <c r="I9" s="67">
        <f t="shared" ca="1" si="4"/>
        <v>2</v>
      </c>
      <c r="J9" s="64">
        <f t="shared" ca="1" si="5"/>
        <v>4.66</v>
      </c>
      <c r="M9" s="125">
        <v>-2.25</v>
      </c>
      <c r="N9" s="120">
        <f t="shared" ca="1" si="6"/>
        <v>0</v>
      </c>
      <c r="O9" s="64">
        <f t="shared" ca="1" si="7"/>
        <v>0</v>
      </c>
      <c r="P9" s="120">
        <f t="shared" ca="1" si="8"/>
        <v>0</v>
      </c>
      <c r="Q9" s="64">
        <f t="shared" ca="1" si="9"/>
        <v>0</v>
      </c>
      <c r="R9" s="59">
        <f t="shared" ca="1" si="10"/>
        <v>0</v>
      </c>
      <c r="S9" s="64">
        <f t="shared" ca="1" si="11"/>
        <v>0</v>
      </c>
      <c r="U9" s="126" t="str">
        <f t="shared" ca="1" si="12"/>
        <v>Cerezo_Osaka</v>
      </c>
      <c r="V9" s="55">
        <f t="array" aca="1" ref="V9" ca="1">SUM(IF((($B$30:$B$1000)=$B9)*(($D$30:$D$1000)=$U$6),(E$30:E$1000),0))</f>
        <v>0</v>
      </c>
      <c r="W9" s="127">
        <f t="array" aca="1" ref="W9" ca="1">SUM(IF((($B$30:$B$1000)=$B9)*(($D$30:$D$1000)=$U$6),(F$30:F$1000),0))</f>
        <v>0</v>
      </c>
      <c r="X9" s="55">
        <f t="array" aca="1" ref="X9" ca="1">SUM(IF((($B$30:$B$1000)=$B9)*(($D$30:$D$1000)=$U$6),(G$30:G$1000),0))</f>
        <v>0</v>
      </c>
      <c r="Y9" s="128">
        <f t="array" aca="1" ref="Y9" ca="1">SUM(IF((($B$30:$B$1000)=$B9)*(($D$30:$D$1000)=$U$6),(H$30:H$1000),0))</f>
        <v>0</v>
      </c>
      <c r="Z9" s="57">
        <f t="array" aca="1" ref="Z9" ca="1">SUM(IF((($B$30:$B$1000)=$B9)*(($D$30:$D$1000)=$U$6),(I$30:I$1000),0))</f>
        <v>0</v>
      </c>
      <c r="AA9" s="128">
        <f t="array" aca="1" ref="AA9" ca="1">SUM(IF((($B$30:$B$1000)=$B9)*(($D$30:$D$1000)=$U$6),(J$30:J$1000),0))</f>
        <v>0</v>
      </c>
    </row>
    <row r="10" spans="1:27">
      <c r="A10" s="61">
        <v>4</v>
      </c>
      <c r="B10" s="23" t="str">
        <f ca="1">IF(A10&gt;$C$1,"",VLOOKUP($A10,Table!$A$9:$C$32,3,FALSE))</f>
        <v>Kashiwa_Reysol</v>
      </c>
      <c r="C10" s="23"/>
      <c r="D10" s="62" t="str">
        <f ca="1">IF(A10&gt;$C$1,"",VLOOKUP($A10,Table!$A$9:$C$32,2,FALSE))</f>
        <v>Kashiwa_Reysol</v>
      </c>
      <c r="E10" s="63">
        <f t="shared" ca="1" si="0"/>
        <v>1</v>
      </c>
      <c r="F10" s="64">
        <f t="shared" ca="1" si="1"/>
        <v>3.12</v>
      </c>
      <c r="G10" s="65">
        <f t="shared" ca="1" si="2"/>
        <v>0</v>
      </c>
      <c r="H10" s="66">
        <f t="shared" ca="1" si="3"/>
        <v>0</v>
      </c>
      <c r="I10" s="67">
        <f t="shared" ca="1" si="4"/>
        <v>1</v>
      </c>
      <c r="J10" s="64">
        <f t="shared" ca="1" si="5"/>
        <v>3.12</v>
      </c>
      <c r="M10" s="125">
        <v>-2</v>
      </c>
      <c r="N10" s="120">
        <f t="shared" ca="1" si="6"/>
        <v>1</v>
      </c>
      <c r="O10" s="64">
        <f t="shared" ca="1" si="7"/>
        <v>2.75</v>
      </c>
      <c r="P10" s="120">
        <f t="shared" ca="1" si="8"/>
        <v>1</v>
      </c>
      <c r="Q10" s="64">
        <f t="shared" ca="1" si="9"/>
        <v>2.48</v>
      </c>
      <c r="R10" s="59">
        <f t="shared" ca="1" si="10"/>
        <v>2</v>
      </c>
      <c r="S10" s="64">
        <f t="shared" ca="1" si="11"/>
        <v>5.23</v>
      </c>
      <c r="U10" s="126" t="str">
        <f t="shared" ca="1" si="12"/>
        <v>Kashiwa_Reysol</v>
      </c>
      <c r="V10" s="55">
        <f t="array" aca="1" ref="V10" ca="1">SUM(IF((($B$30:$B$1000)=$B10)*(($D$30:$D$1000)=$U$6),(E$30:E$1000),0))</f>
        <v>0</v>
      </c>
      <c r="W10" s="127">
        <f t="array" aca="1" ref="W10" ca="1">SUM(IF((($B$30:$B$1000)=$B10)*(($D$30:$D$1000)=$U$6),(F$30:F$1000),0))</f>
        <v>0</v>
      </c>
      <c r="X10" s="55">
        <f t="array" aca="1" ref="X10" ca="1">SUM(IF((($B$30:$B$1000)=$B10)*(($D$30:$D$1000)=$U$6),(G$30:G$1000),0))</f>
        <v>0</v>
      </c>
      <c r="Y10" s="128">
        <f t="array" aca="1" ref="Y10" ca="1">SUM(IF((($B$30:$B$1000)=$B10)*(($D$30:$D$1000)=$U$6),(H$30:H$1000),0))</f>
        <v>0</v>
      </c>
      <c r="Z10" s="57">
        <f t="array" aca="1" ref="Z10" ca="1">SUM(IF((($B$30:$B$1000)=$B10)*(($D$30:$D$1000)=$U$6),(I$30:I$1000),0))</f>
        <v>0</v>
      </c>
      <c r="AA10" s="128">
        <f t="array" aca="1" ref="AA10" ca="1">SUM(IF((($B$30:$B$1000)=$B10)*(($D$30:$D$1000)=$U$6),(J$30:J$1000),0))</f>
        <v>0</v>
      </c>
    </row>
    <row r="11" spans="1:27">
      <c r="A11" s="53">
        <v>5</v>
      </c>
      <c r="B11" s="23" t="str">
        <f ca="1">IF(A11&gt;$C$1,"",VLOOKUP($A11,Table!$A$9:$C$32,3,FALSE))</f>
        <v>Yokohama_F_Marinos</v>
      </c>
      <c r="C11" s="23"/>
      <c r="D11" s="54" t="str">
        <f ca="1">IF(A11&gt;$C$1,"",VLOOKUP($A11,Table!$A$9:$C$32,2,FALSE))</f>
        <v>Yokohama_F_Marinos</v>
      </c>
      <c r="E11" s="55">
        <f t="shared" ca="1" si="0"/>
        <v>0</v>
      </c>
      <c r="F11" s="56">
        <f t="shared" ca="1" si="1"/>
        <v>0</v>
      </c>
      <c r="G11" s="57">
        <f t="shared" ca="1" si="2"/>
        <v>0</v>
      </c>
      <c r="H11" s="58">
        <f t="shared" ca="1" si="3"/>
        <v>0</v>
      </c>
      <c r="I11" s="49">
        <f t="shared" ca="1" si="4"/>
        <v>0</v>
      </c>
      <c r="J11" s="50">
        <f t="shared" ca="1" si="5"/>
        <v>0</v>
      </c>
      <c r="M11" s="125">
        <v>-1.75</v>
      </c>
      <c r="N11" s="120">
        <f t="shared" ca="1" si="6"/>
        <v>1</v>
      </c>
      <c r="O11" s="64">
        <f t="shared" ca="1" si="7"/>
        <v>2.7</v>
      </c>
      <c r="P11" s="120">
        <f t="shared" ca="1" si="8"/>
        <v>0</v>
      </c>
      <c r="Q11" s="64">
        <f t="shared" ca="1" si="9"/>
        <v>0</v>
      </c>
      <c r="R11" s="59">
        <f t="shared" ca="1" si="10"/>
        <v>1</v>
      </c>
      <c r="S11" s="64">
        <f t="shared" ca="1" si="11"/>
        <v>2.7</v>
      </c>
      <c r="U11" s="126" t="str">
        <f t="shared" ca="1" si="12"/>
        <v>Yokohama_F_Marinos</v>
      </c>
      <c r="V11" s="55">
        <f t="array" aca="1" ref="V11" ca="1">SUM(IF((($B$30:$B$1000)=$B11)*(($D$30:$D$1000)=$U$6),(E$30:E$1000),0))</f>
        <v>0</v>
      </c>
      <c r="W11" s="127">
        <f t="array" aca="1" ref="W11" ca="1">SUM(IF((($B$30:$B$1000)=$B11)*(($D$30:$D$1000)=$U$6),(F$30:F$1000),0))</f>
        <v>0</v>
      </c>
      <c r="X11" s="55">
        <f t="array" aca="1" ref="X11" ca="1">SUM(IF((($B$30:$B$1000)=$B11)*(($D$30:$D$1000)=$U$6),(G$30:G$1000),0))</f>
        <v>0</v>
      </c>
      <c r="Y11" s="128">
        <f t="array" aca="1" ref="Y11" ca="1">SUM(IF((($B$30:$B$1000)=$B11)*(($D$30:$D$1000)=$U$6),(H$30:H$1000),0))</f>
        <v>0</v>
      </c>
      <c r="Z11" s="57">
        <f t="array" aca="1" ref="Z11" ca="1">SUM(IF((($B$30:$B$1000)=$B11)*(($D$30:$D$1000)=$U$6),(I$30:I$1000),0))</f>
        <v>0</v>
      </c>
      <c r="AA11" s="128">
        <f t="array" aca="1" ref="AA11" ca="1">SUM(IF((($B$30:$B$1000)=$B11)*(($D$30:$D$1000)=$U$6),(J$30:J$1000),0))</f>
        <v>0</v>
      </c>
    </row>
    <row r="12" spans="1:27">
      <c r="A12" s="53">
        <v>6</v>
      </c>
      <c r="B12" s="23" t="str">
        <f ca="1">IF(A12&gt;$C$1,"",VLOOKUP($A12,Table!$A$9:$C$32,3,FALSE))</f>
        <v>Júbilo_Iwata</v>
      </c>
      <c r="C12" s="23"/>
      <c r="D12" s="54" t="str">
        <f ca="1">IF(A12&gt;$C$1,"",VLOOKUP($A12,Table!$A$9:$C$32,2,FALSE))</f>
        <v>Jubilo_Iwata</v>
      </c>
      <c r="E12" s="55">
        <f t="shared" ca="1" si="0"/>
        <v>2</v>
      </c>
      <c r="F12" s="56">
        <f t="shared" ca="1" si="1"/>
        <v>5.43</v>
      </c>
      <c r="G12" s="57">
        <f t="shared" ca="1" si="2"/>
        <v>1</v>
      </c>
      <c r="H12" s="58">
        <f t="shared" ca="1" si="3"/>
        <v>2.75</v>
      </c>
      <c r="I12" s="59">
        <f t="shared" ca="1" si="4"/>
        <v>3</v>
      </c>
      <c r="J12" s="60">
        <f t="shared" ca="1" si="5"/>
        <v>8.18</v>
      </c>
      <c r="M12" s="93">
        <v>-1.5</v>
      </c>
      <c r="N12" s="120">
        <f t="shared" ca="1" si="6"/>
        <v>0</v>
      </c>
      <c r="O12" s="64">
        <f t="shared" ca="1" si="7"/>
        <v>0</v>
      </c>
      <c r="P12" s="120">
        <f t="shared" ca="1" si="8"/>
        <v>0</v>
      </c>
      <c r="Q12" s="64">
        <f t="shared" ca="1" si="9"/>
        <v>0</v>
      </c>
      <c r="R12" s="59">
        <f t="shared" ca="1" si="10"/>
        <v>0</v>
      </c>
      <c r="S12" s="64">
        <f t="shared" ca="1" si="11"/>
        <v>0</v>
      </c>
      <c r="U12" s="126" t="str">
        <f t="shared" ca="1" si="12"/>
        <v>Jubilo_Iwata</v>
      </c>
      <c r="V12" s="55">
        <f t="array" aca="1" ref="V12" ca="1">SUM(IF((($B$30:$B$1000)=$B12)*(($D$30:$D$1000)=$U$6),(E$30:E$1000),0))</f>
        <v>0</v>
      </c>
      <c r="W12" s="127">
        <f t="array" aca="1" ref="W12" ca="1">SUM(IF((($B$30:$B$1000)=$B12)*(($D$30:$D$1000)=$U$6),(F$30:F$1000),0))</f>
        <v>0</v>
      </c>
      <c r="X12" s="55">
        <f t="array" aca="1" ref="X12" ca="1">SUM(IF((($B$30:$B$1000)=$B12)*(($D$30:$D$1000)=$U$6),(G$30:G$1000),0))</f>
        <v>0</v>
      </c>
      <c r="Y12" s="128">
        <f t="array" aca="1" ref="Y12" ca="1">SUM(IF((($B$30:$B$1000)=$B12)*(($D$30:$D$1000)=$U$6),(H$30:H$1000),0))</f>
        <v>0</v>
      </c>
      <c r="Z12" s="57">
        <f t="array" aca="1" ref="Z12" ca="1">SUM(IF((($B$30:$B$1000)=$B12)*(($D$30:$D$1000)=$U$6),(I$30:I$1000),0))</f>
        <v>0</v>
      </c>
      <c r="AA12" s="128">
        <f t="array" aca="1" ref="AA12" ca="1">SUM(IF((($B$30:$B$1000)=$B12)*(($D$30:$D$1000)=$U$6),(J$30:J$1000),0))</f>
        <v>0</v>
      </c>
    </row>
    <row r="13" spans="1:27">
      <c r="A13" s="61">
        <v>7</v>
      </c>
      <c r="B13" s="23" t="str">
        <f ca="1">IF(A13&gt;$C$1,"",VLOOKUP($A13,Table!$A$9:$C$32,3,FALSE))</f>
        <v>Urawa_Reds</v>
      </c>
      <c r="C13" s="23"/>
      <c r="D13" s="62" t="str">
        <f ca="1">IF(A13&gt;$C$1,"",VLOOKUP($A13,Table!$A$9:$C$32,2,FALSE))</f>
        <v>Urawa_Reds</v>
      </c>
      <c r="E13" s="63">
        <f t="shared" ca="1" si="0"/>
        <v>0</v>
      </c>
      <c r="F13" s="64">
        <f t="shared" ca="1" si="1"/>
        <v>0</v>
      </c>
      <c r="G13" s="65">
        <f t="shared" ca="1" si="2"/>
        <v>0</v>
      </c>
      <c r="H13" s="66">
        <f t="shared" ca="1" si="3"/>
        <v>0</v>
      </c>
      <c r="I13" s="67">
        <f t="shared" ca="1" si="4"/>
        <v>0</v>
      </c>
      <c r="J13" s="64">
        <f t="shared" ca="1" si="5"/>
        <v>0</v>
      </c>
      <c r="M13" s="93">
        <v>-1.25</v>
      </c>
      <c r="N13" s="120">
        <f t="shared" ca="1" si="6"/>
        <v>1</v>
      </c>
      <c r="O13" s="64">
        <f t="shared" ca="1" si="7"/>
        <v>2.76</v>
      </c>
      <c r="P13" s="120">
        <f t="shared" ca="1" si="8"/>
        <v>1</v>
      </c>
      <c r="Q13" s="64">
        <f t="shared" ca="1" si="9"/>
        <v>2.7</v>
      </c>
      <c r="R13" s="59">
        <f t="shared" ca="1" si="10"/>
        <v>2</v>
      </c>
      <c r="S13" s="64">
        <f t="shared" ca="1" si="11"/>
        <v>5.46</v>
      </c>
      <c r="U13" s="126" t="str">
        <f t="shared" ca="1" si="12"/>
        <v>Urawa_Reds</v>
      </c>
      <c r="V13" s="55">
        <f t="array" aca="1" ref="V13" ca="1">SUM(IF((($B$30:$B$1000)=$B13)*(($D$30:$D$1000)=$U$6),(E$30:E$1000),0))</f>
        <v>0</v>
      </c>
      <c r="W13" s="127">
        <f t="array" aca="1" ref="W13" ca="1">SUM(IF((($B$30:$B$1000)=$B13)*(($D$30:$D$1000)=$U$6),(F$30:F$1000),0))</f>
        <v>0</v>
      </c>
      <c r="X13" s="55">
        <f t="array" aca="1" ref="X13" ca="1">SUM(IF((($B$30:$B$1000)=$B13)*(($D$30:$D$1000)=$U$6),(G$30:G$1000),0))</f>
        <v>0</v>
      </c>
      <c r="Y13" s="128">
        <f t="array" aca="1" ref="Y13" ca="1">SUM(IF((($B$30:$B$1000)=$B13)*(($D$30:$D$1000)=$U$6),(H$30:H$1000),0))</f>
        <v>0</v>
      </c>
      <c r="Z13" s="57">
        <f t="array" aca="1" ref="Z13" ca="1">SUM(IF((($B$30:$B$1000)=$B13)*(($D$30:$D$1000)=$U$6),(I$30:I$1000),0))</f>
        <v>0</v>
      </c>
      <c r="AA13" s="128">
        <f t="array" aca="1" ref="AA13" ca="1">SUM(IF((($B$30:$B$1000)=$B13)*(($D$30:$D$1000)=$U$6),(J$30:J$1000),0))</f>
        <v>0</v>
      </c>
    </row>
    <row r="14" spans="1:27">
      <c r="A14" s="61">
        <v>8</v>
      </c>
      <c r="B14" s="23" t="str">
        <f ca="1">IF(A14&gt;$C$1,"",VLOOKUP($A14,Table!$A$9:$C$32,3,FALSE))</f>
        <v>Sagan_Tosu</v>
      </c>
      <c r="C14" s="23"/>
      <c r="D14" s="62" t="str">
        <f ca="1">IF(A14&gt;$C$1,"",VLOOKUP($A14,Table!$A$9:$C$32,2,FALSE))</f>
        <v>Sagan_Tosu</v>
      </c>
      <c r="E14" s="63">
        <f t="shared" ca="1" si="0"/>
        <v>2</v>
      </c>
      <c r="F14" s="64">
        <f t="shared" ca="1" si="1"/>
        <v>5.07</v>
      </c>
      <c r="G14" s="65">
        <f t="shared" ca="1" si="2"/>
        <v>1</v>
      </c>
      <c r="H14" s="66">
        <f t="shared" ca="1" si="3"/>
        <v>2.1800000000000002</v>
      </c>
      <c r="I14" s="67">
        <f t="shared" ca="1" si="4"/>
        <v>3</v>
      </c>
      <c r="J14" s="64">
        <f t="shared" ca="1" si="5"/>
        <v>7.25</v>
      </c>
      <c r="M14" s="93">
        <v>-1</v>
      </c>
      <c r="N14" s="120">
        <f t="shared" ca="1" si="6"/>
        <v>0</v>
      </c>
      <c r="O14" s="64">
        <f t="shared" ca="1" si="7"/>
        <v>0</v>
      </c>
      <c r="P14" s="120">
        <f t="shared" ca="1" si="8"/>
        <v>1</v>
      </c>
      <c r="Q14" s="64">
        <f t="shared" ca="1" si="9"/>
        <v>2.1800000000000002</v>
      </c>
      <c r="R14" s="59">
        <f t="shared" ca="1" si="10"/>
        <v>1</v>
      </c>
      <c r="S14" s="64">
        <f t="shared" ca="1" si="11"/>
        <v>2.1800000000000002</v>
      </c>
      <c r="U14" s="126" t="str">
        <f t="shared" ca="1" si="12"/>
        <v>Sagan_Tosu</v>
      </c>
      <c r="V14" s="55">
        <f t="array" aca="1" ref="V14" ca="1">SUM(IF((($B$30:$B$1000)=$B14)*(($D$30:$D$1000)=$U$6),(E$30:E$1000),0))</f>
        <v>0</v>
      </c>
      <c r="W14" s="127">
        <f t="array" aca="1" ref="W14" ca="1">SUM(IF((($B$30:$B$1000)=$B14)*(($D$30:$D$1000)=$U$6),(F$30:F$1000),0))</f>
        <v>0</v>
      </c>
      <c r="X14" s="55">
        <f t="array" aca="1" ref="X14" ca="1">SUM(IF((($B$30:$B$1000)=$B14)*(($D$30:$D$1000)=$U$6),(G$30:G$1000),0))</f>
        <v>0</v>
      </c>
      <c r="Y14" s="128">
        <f t="array" aca="1" ref="Y14" ca="1">SUM(IF((($B$30:$B$1000)=$B14)*(($D$30:$D$1000)=$U$6),(H$30:H$1000),0))</f>
        <v>0</v>
      </c>
      <c r="Z14" s="57">
        <f t="array" aca="1" ref="Z14" ca="1">SUM(IF((($B$30:$B$1000)=$B14)*(($D$30:$D$1000)=$U$6),(I$30:I$1000),0))</f>
        <v>0</v>
      </c>
      <c r="AA14" s="128">
        <f t="array" aca="1" ref="AA14" ca="1">SUM(IF((($B$30:$B$1000)=$B14)*(($D$30:$D$1000)=$U$6),(J$30:J$1000),0))</f>
        <v>0</v>
      </c>
    </row>
    <row r="15" spans="1:27">
      <c r="A15" s="53">
        <v>9</v>
      </c>
      <c r="B15" s="23" t="str">
        <f ca="1">IF(A15&gt;$C$1,"",VLOOKUP($A15,Table!$A$9:$C$32,3,FALSE))</f>
        <v>Vissel_Kobe</v>
      </c>
      <c r="C15" s="23"/>
      <c r="D15" s="54" t="str">
        <f ca="1">IF(A15&gt;$C$1,"",VLOOKUP($A15,Table!$A$9:$C$32,2,FALSE))</f>
        <v>Vissel_Kobe</v>
      </c>
      <c r="E15" s="55">
        <f t="shared" ca="1" si="0"/>
        <v>1</v>
      </c>
      <c r="F15" s="56">
        <f t="shared" ca="1" si="1"/>
        <v>2.7</v>
      </c>
      <c r="G15" s="57">
        <f t="shared" ca="1" si="2"/>
        <v>1</v>
      </c>
      <c r="H15" s="58">
        <f t="shared" ca="1" si="3"/>
        <v>2.7</v>
      </c>
      <c r="I15" s="49">
        <f t="shared" ca="1" si="4"/>
        <v>2</v>
      </c>
      <c r="J15" s="50">
        <f t="shared" ca="1" si="5"/>
        <v>5.4</v>
      </c>
      <c r="M15" s="93">
        <v>-0.75</v>
      </c>
      <c r="N15" s="120">
        <f t="shared" ca="1" si="6"/>
        <v>0</v>
      </c>
      <c r="O15" s="64">
        <f t="shared" ca="1" si="7"/>
        <v>0</v>
      </c>
      <c r="P15" s="120">
        <f t="shared" ca="1" si="8"/>
        <v>0</v>
      </c>
      <c r="Q15" s="64">
        <f t="shared" ca="1" si="9"/>
        <v>0</v>
      </c>
      <c r="R15" s="59">
        <f t="shared" ca="1" si="10"/>
        <v>0</v>
      </c>
      <c r="S15" s="64">
        <f t="shared" ca="1" si="11"/>
        <v>0</v>
      </c>
      <c r="U15" s="126" t="str">
        <f t="shared" ca="1" si="12"/>
        <v>Vissel_Kobe</v>
      </c>
      <c r="V15" s="55">
        <f t="array" aca="1" ref="V15" ca="1">SUM(IF((($B$30:$B$1000)=$B15)*(($D$30:$D$1000)=$U$6),(E$30:E$1000),0))</f>
        <v>0</v>
      </c>
      <c r="W15" s="127">
        <f t="array" aca="1" ref="W15" ca="1">SUM(IF((($B$30:$B$1000)=$B15)*(($D$30:$D$1000)=$U$6),(F$30:F$1000),0))</f>
        <v>0</v>
      </c>
      <c r="X15" s="55">
        <f t="array" aca="1" ref="X15" ca="1">SUM(IF((($B$30:$B$1000)=$B15)*(($D$30:$D$1000)=$U$6),(G$30:G$1000),0))</f>
        <v>0</v>
      </c>
      <c r="Y15" s="128">
        <f t="array" aca="1" ref="Y15" ca="1">SUM(IF((($B$30:$B$1000)=$B15)*(($D$30:$D$1000)=$U$6),(H$30:H$1000),0))</f>
        <v>0</v>
      </c>
      <c r="Z15" s="57">
        <f t="array" aca="1" ref="Z15" ca="1">SUM(IF((($B$30:$B$1000)=$B15)*(($D$30:$D$1000)=$U$6),(I$30:I$1000),0))</f>
        <v>0</v>
      </c>
      <c r="AA15" s="128">
        <f t="array" aca="1" ref="AA15" ca="1">SUM(IF((($B$30:$B$1000)=$B15)*(($D$30:$D$1000)=$U$6),(J$30:J$1000),0))</f>
        <v>0</v>
      </c>
    </row>
    <row r="16" spans="1:27">
      <c r="A16" s="53">
        <v>10</v>
      </c>
      <c r="B16" s="23" t="str">
        <f ca="1">IF(A16&gt;$C$1,"",VLOOKUP($A16,Table!$A$9:$C$32,3,FALSE))</f>
        <v>Gamba_Osaka</v>
      </c>
      <c r="C16" s="23"/>
      <c r="D16" s="54" t="str">
        <f ca="1">IF(A16&gt;$C$1,"",VLOOKUP($A16,Table!$A$9:$C$32,2,FALSE))</f>
        <v>Gamba_Osaka</v>
      </c>
      <c r="E16" s="55">
        <f t="shared" ca="1" si="0"/>
        <v>2</v>
      </c>
      <c r="F16" s="56">
        <f t="shared" ca="1" si="1"/>
        <v>5.3900000000000006</v>
      </c>
      <c r="G16" s="57">
        <f t="shared" ca="1" si="2"/>
        <v>1</v>
      </c>
      <c r="H16" s="58">
        <f t="shared" ca="1" si="3"/>
        <v>2.77</v>
      </c>
      <c r="I16" s="59">
        <f t="shared" ca="1" si="4"/>
        <v>3</v>
      </c>
      <c r="J16" s="60">
        <f t="shared" ca="1" si="5"/>
        <v>8.16</v>
      </c>
      <c r="M16" s="93">
        <v>-0.5</v>
      </c>
      <c r="N16" s="120">
        <f t="shared" ca="1" si="6"/>
        <v>0</v>
      </c>
      <c r="O16" s="64">
        <f t="shared" ca="1" si="7"/>
        <v>0</v>
      </c>
      <c r="P16" s="120">
        <f t="shared" ca="1" si="8"/>
        <v>2</v>
      </c>
      <c r="Q16" s="64">
        <f t="shared" ca="1" si="9"/>
        <v>4.99</v>
      </c>
      <c r="R16" s="59">
        <f t="shared" ca="1" si="10"/>
        <v>2</v>
      </c>
      <c r="S16" s="64">
        <f t="shared" ca="1" si="11"/>
        <v>4.99</v>
      </c>
      <c r="U16" s="126" t="str">
        <f t="shared" ca="1" si="12"/>
        <v>Gamba_Osaka</v>
      </c>
      <c r="V16" s="55">
        <f t="array" aca="1" ref="V16" ca="1">SUM(IF((($B$30:$B$1000)=$B16)*(($D$30:$D$1000)=$U$6),(E$30:E$1000),0))</f>
        <v>0</v>
      </c>
      <c r="W16" s="127">
        <f t="array" aca="1" ref="W16" ca="1">SUM(IF((($B$30:$B$1000)=$B16)*(($D$30:$D$1000)=$U$6),(F$30:F$1000),0))</f>
        <v>0</v>
      </c>
      <c r="X16" s="55">
        <f t="array" aca="1" ref="X16" ca="1">SUM(IF((($B$30:$B$1000)=$B16)*(($D$30:$D$1000)=$U$6),(G$30:G$1000),0))</f>
        <v>0</v>
      </c>
      <c r="Y16" s="128">
        <f t="array" aca="1" ref="Y16" ca="1">SUM(IF((($B$30:$B$1000)=$B16)*(($D$30:$D$1000)=$U$6),(H$30:H$1000),0))</f>
        <v>0</v>
      </c>
      <c r="Z16" s="57">
        <f t="array" aca="1" ref="Z16" ca="1">SUM(IF((($B$30:$B$1000)=$B16)*(($D$30:$D$1000)=$U$6),(I$30:I$1000),0))</f>
        <v>0</v>
      </c>
      <c r="AA16" s="128">
        <f t="array" aca="1" ref="AA16" ca="1">SUM(IF((($B$30:$B$1000)=$B16)*(($D$30:$D$1000)=$U$6),(J$30:J$1000),0))</f>
        <v>0</v>
      </c>
    </row>
    <row r="17" spans="1:27">
      <c r="A17" s="61">
        <v>11</v>
      </c>
      <c r="B17" s="23" t="str">
        <f ca="1">IF(A17&gt;$C$1,"",VLOOKUP($A17,Table!$A$9:$C$32,3,FALSE))</f>
        <v>Consadole_Sapporo</v>
      </c>
      <c r="C17" s="23"/>
      <c r="D17" s="62" t="str">
        <f ca="1">IF(A17&gt;$C$1,"",VLOOKUP($A17,Table!$A$9:$C$32,2,FALSE))</f>
        <v xml:space="preserve"> Consadole_Sapporo</v>
      </c>
      <c r="E17" s="63">
        <f t="shared" ca="1" si="0"/>
        <v>0</v>
      </c>
      <c r="F17" s="64">
        <f t="shared" ca="1" si="1"/>
        <v>0</v>
      </c>
      <c r="G17" s="65">
        <f t="shared" ca="1" si="2"/>
        <v>2</v>
      </c>
      <c r="H17" s="66">
        <f t="shared" ca="1" si="3"/>
        <v>5.0199999999999996</v>
      </c>
      <c r="I17" s="67">
        <f t="shared" ca="1" si="4"/>
        <v>2</v>
      </c>
      <c r="J17" s="64">
        <f t="shared" ca="1" si="5"/>
        <v>5.0199999999999996</v>
      </c>
      <c r="M17" s="93">
        <v>-0.25</v>
      </c>
      <c r="N17" s="120">
        <f t="shared" ca="1" si="6"/>
        <v>1</v>
      </c>
      <c r="O17" s="64">
        <f t="shared" ca="1" si="7"/>
        <v>2.7</v>
      </c>
      <c r="P17" s="120">
        <f t="shared" ca="1" si="8"/>
        <v>2</v>
      </c>
      <c r="Q17" s="64">
        <f t="shared" ca="1" si="9"/>
        <v>4.51</v>
      </c>
      <c r="R17" s="59">
        <f t="shared" ca="1" si="10"/>
        <v>3</v>
      </c>
      <c r="S17" s="64">
        <f t="shared" ca="1" si="11"/>
        <v>7.2100000000000009</v>
      </c>
      <c r="U17" s="126" t="str">
        <f t="shared" ca="1" si="12"/>
        <v xml:space="preserve"> Consadole_Sapporo</v>
      </c>
      <c r="V17" s="55">
        <f t="array" aca="1" ref="V17" ca="1">SUM(IF((($B$30:$B$1000)=$B17)*(($D$30:$D$1000)=$U$6),(E$30:E$1000),0))</f>
        <v>0</v>
      </c>
      <c r="W17" s="127">
        <f t="array" aca="1" ref="W17" ca="1">SUM(IF((($B$30:$B$1000)=$B17)*(($D$30:$D$1000)=$U$6),(F$30:F$1000),0))</f>
        <v>0</v>
      </c>
      <c r="X17" s="55">
        <f t="array" aca="1" ref="X17" ca="1">SUM(IF((($B$30:$B$1000)=$B17)*(($D$30:$D$1000)=$U$6),(G$30:G$1000),0))</f>
        <v>0</v>
      </c>
      <c r="Y17" s="128">
        <f t="array" aca="1" ref="Y17" ca="1">SUM(IF((($B$30:$B$1000)=$B17)*(($D$30:$D$1000)=$U$6),(H$30:H$1000),0))</f>
        <v>0</v>
      </c>
      <c r="Z17" s="57">
        <f t="array" aca="1" ref="Z17" ca="1">SUM(IF((($B$30:$B$1000)=$B17)*(($D$30:$D$1000)=$U$6),(I$30:I$1000),0))</f>
        <v>0</v>
      </c>
      <c r="AA17" s="128">
        <f t="array" aca="1" ref="AA17" ca="1">SUM(IF((($B$30:$B$1000)=$B17)*(($D$30:$D$1000)=$U$6),(J$30:J$1000),0))</f>
        <v>0</v>
      </c>
    </row>
    <row r="18" spans="1:27">
      <c r="A18" s="61">
        <v>12</v>
      </c>
      <c r="B18" s="23" t="str">
        <f ca="1">IF(A18&gt;$C$1,"",VLOOKUP($A18,Table!$A$9:$C$32,3,FALSE))</f>
        <v>Vegalta_Sendai</v>
      </c>
      <c r="C18" s="23"/>
      <c r="D18" s="62" t="str">
        <f ca="1">IF(A18&gt;$C$1,"",VLOOKUP($A18,Table!$A$9:$C$32,2,FALSE))</f>
        <v>Vegalta_Sendai</v>
      </c>
      <c r="E18" s="63">
        <f t="shared" ca="1" si="0"/>
        <v>1</v>
      </c>
      <c r="F18" s="64">
        <f t="shared" ca="1" si="1"/>
        <v>2.77</v>
      </c>
      <c r="G18" s="65">
        <f t="shared" ca="1" si="2"/>
        <v>0</v>
      </c>
      <c r="H18" s="66">
        <f t="shared" ca="1" si="3"/>
        <v>0</v>
      </c>
      <c r="I18" s="67">
        <f t="shared" ca="1" si="4"/>
        <v>1</v>
      </c>
      <c r="J18" s="64">
        <f t="shared" ca="1" si="5"/>
        <v>2.77</v>
      </c>
      <c r="M18" s="93">
        <v>0</v>
      </c>
      <c r="N18" s="120">
        <f t="shared" ca="1" si="6"/>
        <v>2</v>
      </c>
      <c r="O18" s="64">
        <f t="shared" ca="1" si="7"/>
        <v>6.03</v>
      </c>
      <c r="P18" s="120">
        <f t="shared" ca="1" si="8"/>
        <v>2</v>
      </c>
      <c r="Q18" s="64">
        <f t="shared" ca="1" si="9"/>
        <v>6.03</v>
      </c>
      <c r="R18" s="59">
        <f t="shared" ca="1" si="10"/>
        <v>4</v>
      </c>
      <c r="S18" s="64">
        <f t="shared" ca="1" si="11"/>
        <v>12.06</v>
      </c>
      <c r="U18" s="126" t="str">
        <f t="shared" ca="1" si="12"/>
        <v>Vegalta_Sendai</v>
      </c>
      <c r="V18" s="55">
        <f t="array" aca="1" ref="V18" ca="1">SUM(IF((($B$30:$B$1000)=$B18)*(($D$30:$D$1000)=$U$6),(E$30:E$1000),0))</f>
        <v>0</v>
      </c>
      <c r="W18" s="127">
        <f t="array" aca="1" ref="W18" ca="1">SUM(IF((($B$30:$B$1000)=$B18)*(($D$30:$D$1000)=$U$6),(F$30:F$1000),0))</f>
        <v>0</v>
      </c>
      <c r="X18" s="55">
        <f t="array" aca="1" ref="X18" ca="1">SUM(IF((($B$30:$B$1000)=$B18)*(($D$30:$D$1000)=$U$6),(G$30:G$1000),0))</f>
        <v>0</v>
      </c>
      <c r="Y18" s="128">
        <f t="array" aca="1" ref="Y18" ca="1">SUM(IF((($B$30:$B$1000)=$B18)*(($D$30:$D$1000)=$U$6),(H$30:H$1000),0))</f>
        <v>0</v>
      </c>
      <c r="Z18" s="57">
        <f t="array" aca="1" ref="Z18" ca="1">SUM(IF((($B$30:$B$1000)=$B18)*(($D$30:$D$1000)=$U$6),(I$30:I$1000),0))</f>
        <v>0</v>
      </c>
      <c r="AA18" s="128">
        <f t="array" aca="1" ref="AA18" ca="1">SUM(IF((($B$30:$B$1000)=$B18)*(($D$30:$D$1000)=$U$6),(J$30:J$1000),0))</f>
        <v>0</v>
      </c>
    </row>
    <row r="19" spans="1:27">
      <c r="A19" s="53">
        <v>13</v>
      </c>
      <c r="B19" s="23" t="str">
        <f ca="1">IF(A19&gt;$C$1,"",VLOOKUP($A19,Table!$A$9:$C$32,3,FALSE))</f>
        <v>Tokyo</v>
      </c>
      <c r="C19" s="23"/>
      <c r="D19" s="54" t="str">
        <f ca="1">IF(A19&gt;$C$1,"",VLOOKUP($A19,Table!$A$9:$C$32,2,FALSE))</f>
        <v>Tokyo</v>
      </c>
      <c r="E19" s="55">
        <f t="shared" ca="1" si="0"/>
        <v>0</v>
      </c>
      <c r="F19" s="56">
        <f t="shared" ca="1" si="1"/>
        <v>0</v>
      </c>
      <c r="G19" s="57">
        <f t="shared" ca="1" si="2"/>
        <v>2</v>
      </c>
      <c r="H19" s="58">
        <f t="shared" ca="1" si="3"/>
        <v>4.7</v>
      </c>
      <c r="I19" s="49">
        <f t="shared" ca="1" si="4"/>
        <v>2</v>
      </c>
      <c r="J19" s="50">
        <f t="shared" ca="1" si="5"/>
        <v>4.7</v>
      </c>
      <c r="M19" s="93">
        <v>0.25</v>
      </c>
      <c r="N19" s="120">
        <f t="shared" ca="1" si="6"/>
        <v>2</v>
      </c>
      <c r="O19" s="64">
        <f t="shared" ca="1" si="7"/>
        <v>4.51</v>
      </c>
      <c r="P19" s="120">
        <f t="shared" ca="1" si="8"/>
        <v>1</v>
      </c>
      <c r="Q19" s="64">
        <f t="shared" ca="1" si="9"/>
        <v>2.7</v>
      </c>
      <c r="R19" s="59">
        <f t="shared" ca="1" si="10"/>
        <v>3</v>
      </c>
      <c r="S19" s="64">
        <f t="shared" ca="1" si="11"/>
        <v>7.21</v>
      </c>
      <c r="U19" s="126" t="str">
        <f t="shared" ca="1" si="12"/>
        <v>Tokyo</v>
      </c>
      <c r="V19" s="55">
        <f t="array" aca="1" ref="V19" ca="1">SUM(IF((($B$30:$B$1000)=$B19)*(($D$30:$D$1000)=$U$6),(E$30:E$1000),0))</f>
        <v>0</v>
      </c>
      <c r="W19" s="127">
        <f t="array" aca="1" ref="W19" ca="1">SUM(IF((($B$30:$B$1000)=$B19)*(($D$30:$D$1000)=$U$6),(F$30:F$1000),0))</f>
        <v>0</v>
      </c>
      <c r="X19" s="55">
        <f t="array" aca="1" ref="X19" ca="1">SUM(IF((($B$30:$B$1000)=$B19)*(($D$30:$D$1000)=$U$6),(G$30:G$1000),0))</f>
        <v>1</v>
      </c>
      <c r="Y19" s="128">
        <f t="array" aca="1" ref="Y19" ca="1">SUM(IF((($B$30:$B$1000)=$B19)*(($D$30:$D$1000)=$U$6),(H$30:H$1000),0))</f>
        <v>2.2000000000000002</v>
      </c>
      <c r="Z19" s="57">
        <f t="array" aca="1" ref="Z19" ca="1">SUM(IF((($B$30:$B$1000)=$B19)*(($D$30:$D$1000)=$U$6),(I$30:I$1000),0))</f>
        <v>1</v>
      </c>
      <c r="AA19" s="128">
        <f t="array" aca="1" ref="AA19" ca="1">SUM(IF((($B$30:$B$1000)=$B19)*(($D$30:$D$1000)=$U$6),(J$30:J$1000),0))</f>
        <v>2.2000000000000002</v>
      </c>
    </row>
    <row r="20" spans="1:27">
      <c r="A20" s="53">
        <v>14</v>
      </c>
      <c r="B20" s="23" t="str">
        <f ca="1">IF(A20&gt;$C$1,"",VLOOKUP($A20,Table!$A$9:$C$32,3,FALSE))</f>
        <v>Shimizu_S_Pulse</v>
      </c>
      <c r="C20" s="23"/>
      <c r="D20" s="54" t="str">
        <f ca="1">IF(A20&gt;$C$1,"",VLOOKUP($A20,Table!$A$9:$C$32,2,FALSE))</f>
        <v>Shimizu_S_Pulse</v>
      </c>
      <c r="E20" s="55">
        <f t="shared" ca="1" si="0"/>
        <v>2</v>
      </c>
      <c r="F20" s="56">
        <f t="shared" ca="1" si="1"/>
        <v>5.01</v>
      </c>
      <c r="G20" s="57">
        <f t="shared" ca="1" si="2"/>
        <v>0</v>
      </c>
      <c r="H20" s="58">
        <f t="shared" ca="1" si="3"/>
        <v>0</v>
      </c>
      <c r="I20" s="59">
        <f t="shared" ca="1" si="4"/>
        <v>2</v>
      </c>
      <c r="J20" s="60">
        <f t="shared" ca="1" si="5"/>
        <v>5.01</v>
      </c>
      <c r="M20" s="93">
        <v>0.5</v>
      </c>
      <c r="N20" s="120">
        <f t="shared" ca="1" si="6"/>
        <v>2</v>
      </c>
      <c r="O20" s="64">
        <f t="shared" ca="1" si="7"/>
        <v>4.99</v>
      </c>
      <c r="P20" s="120">
        <f t="shared" ca="1" si="8"/>
        <v>0</v>
      </c>
      <c r="Q20" s="64">
        <f t="shared" ca="1" si="9"/>
        <v>0</v>
      </c>
      <c r="R20" s="59">
        <f t="shared" ca="1" si="10"/>
        <v>2</v>
      </c>
      <c r="S20" s="64">
        <f t="shared" ca="1" si="11"/>
        <v>4.99</v>
      </c>
      <c r="U20" s="126" t="str">
        <f t="shared" ca="1" si="12"/>
        <v>Shimizu_S_Pulse</v>
      </c>
      <c r="V20" s="55">
        <f t="array" aca="1" ref="V20" ca="1">SUM(IF((($B$30:$B$1000)=$B20)*(($D$30:$D$1000)=$U$6),(E$30:E$1000),0))</f>
        <v>0</v>
      </c>
      <c r="W20" s="127">
        <f t="array" aca="1" ref="W20" ca="1">SUM(IF((($B$30:$B$1000)=$B20)*(($D$30:$D$1000)=$U$6),(F$30:F$1000),0))</f>
        <v>0</v>
      </c>
      <c r="X20" s="55">
        <f t="array" aca="1" ref="X20" ca="1">SUM(IF((($B$30:$B$1000)=$B20)*(($D$30:$D$1000)=$U$6),(G$30:G$1000),0))</f>
        <v>0</v>
      </c>
      <c r="Y20" s="128">
        <f t="array" aca="1" ref="Y20" ca="1">SUM(IF((($B$30:$B$1000)=$B20)*(($D$30:$D$1000)=$U$6),(H$30:H$1000),0))</f>
        <v>0</v>
      </c>
      <c r="Z20" s="57">
        <f t="array" aca="1" ref="Z20" ca="1">SUM(IF((($B$30:$B$1000)=$B20)*(($D$30:$D$1000)=$U$6),(I$30:I$1000),0))</f>
        <v>0</v>
      </c>
      <c r="AA20" s="128">
        <f t="array" aca="1" ref="AA20" ca="1">SUM(IF((($B$30:$B$1000)=$B20)*(($D$30:$D$1000)=$U$6),(J$30:J$1000),0))</f>
        <v>0</v>
      </c>
    </row>
    <row r="21" spans="1:27">
      <c r="A21" s="61">
        <v>15</v>
      </c>
      <c r="B21" s="23" t="str">
        <f ca="1">IF(A21&gt;$C$1,"",VLOOKUP($A21,Table!$A$9:$C$32,3,FALSE))</f>
        <v>Sanfrecce_Hiroshima</v>
      </c>
      <c r="C21" s="23"/>
      <c r="D21" s="62" t="str">
        <f ca="1">IF(A21&gt;$C$1,"",VLOOKUP($A21,Table!$A$9:$C$32,2,FALSE))</f>
        <v>Sanfrecce_Hiroshima</v>
      </c>
      <c r="E21" s="63">
        <f t="shared" ca="1" si="0"/>
        <v>1</v>
      </c>
      <c r="F21" s="64">
        <f t="shared" ca="1" si="1"/>
        <v>2.7</v>
      </c>
      <c r="G21" s="65">
        <f t="shared" ca="1" si="2"/>
        <v>0</v>
      </c>
      <c r="H21" s="66">
        <f t="shared" ca="1" si="3"/>
        <v>0</v>
      </c>
      <c r="I21" s="67">
        <f t="shared" ca="1" si="4"/>
        <v>1</v>
      </c>
      <c r="J21" s="64">
        <f t="shared" ca="1" si="5"/>
        <v>2.7</v>
      </c>
      <c r="M21" s="93">
        <v>0.75</v>
      </c>
      <c r="N21" s="120">
        <f t="shared" ca="1" si="6"/>
        <v>0</v>
      </c>
      <c r="O21" s="64">
        <f t="shared" ca="1" si="7"/>
        <v>0</v>
      </c>
      <c r="P21" s="120">
        <f t="shared" ca="1" si="8"/>
        <v>0</v>
      </c>
      <c r="Q21" s="64">
        <f t="shared" ca="1" si="9"/>
        <v>0</v>
      </c>
      <c r="R21" s="59">
        <f t="shared" ca="1" si="10"/>
        <v>0</v>
      </c>
      <c r="S21" s="64">
        <f t="shared" ca="1" si="11"/>
        <v>0</v>
      </c>
      <c r="U21" s="126" t="str">
        <f t="shared" ca="1" si="12"/>
        <v>Sanfrecce_Hiroshima</v>
      </c>
      <c r="V21" s="55">
        <f t="array" aca="1" ref="V21" ca="1">SUM(IF((($B$30:$B$1000)=$B21)*(($D$30:$D$1000)=$U$6),(E$30:E$1000),0))</f>
        <v>1</v>
      </c>
      <c r="W21" s="127">
        <f t="array" aca="1" ref="W21" ca="1">SUM(IF((($B$30:$B$1000)=$B21)*(($D$30:$D$1000)=$U$6),(F$30:F$1000),0))</f>
        <v>2.7</v>
      </c>
      <c r="X21" s="55">
        <f t="array" aca="1" ref="X21" ca="1">SUM(IF((($B$30:$B$1000)=$B21)*(($D$30:$D$1000)=$U$6),(G$30:G$1000),0))</f>
        <v>0</v>
      </c>
      <c r="Y21" s="128">
        <f t="array" aca="1" ref="Y21" ca="1">SUM(IF((($B$30:$B$1000)=$B21)*(($D$30:$D$1000)=$U$6),(H$30:H$1000),0))</f>
        <v>0</v>
      </c>
      <c r="Z21" s="57">
        <f t="array" aca="1" ref="Z21" ca="1">SUM(IF((($B$30:$B$1000)=$B21)*(($D$30:$D$1000)=$U$6),(I$30:I$1000),0))</f>
        <v>1</v>
      </c>
      <c r="AA21" s="128">
        <f t="array" aca="1" ref="AA21" ca="1">SUM(IF((($B$30:$B$1000)=$B21)*(($D$30:$D$1000)=$U$6),(J$30:J$1000),0))</f>
        <v>2.7</v>
      </c>
    </row>
    <row r="22" spans="1:27">
      <c r="A22" s="61">
        <v>16</v>
      </c>
      <c r="B22" s="23" t="str">
        <f ca="1">IF(A22&gt;$C$1,"",VLOOKUP($A22,Table!$A$9:$C$32,3,FALSE))</f>
        <v>Ventforet_Kofu</v>
      </c>
      <c r="C22" s="23"/>
      <c r="D22" s="62" t="str">
        <f ca="1">IF(A22&gt;$C$1,"",VLOOKUP($A22,Table!$A$9:$C$32,2,FALSE))</f>
        <v>Ventforet_Kofu</v>
      </c>
      <c r="E22" s="63">
        <f t="shared" ca="1" si="0"/>
        <v>1</v>
      </c>
      <c r="F22" s="64">
        <f t="shared" ca="1" si="1"/>
        <v>2.2000000000000002</v>
      </c>
      <c r="G22" s="65">
        <f t="shared" ca="1" si="2"/>
        <v>1</v>
      </c>
      <c r="H22" s="66">
        <f t="shared" ca="1" si="3"/>
        <v>2.31</v>
      </c>
      <c r="I22" s="67">
        <f t="shared" ca="1" si="4"/>
        <v>2</v>
      </c>
      <c r="J22" s="64">
        <f t="shared" ca="1" si="5"/>
        <v>4.51</v>
      </c>
      <c r="M22" s="93">
        <v>1</v>
      </c>
      <c r="N22" s="120">
        <f t="shared" ca="1" si="6"/>
        <v>1</v>
      </c>
      <c r="O22" s="64">
        <f t="shared" ca="1" si="7"/>
        <v>2.1800000000000002</v>
      </c>
      <c r="P22" s="120">
        <f t="shared" ca="1" si="8"/>
        <v>1</v>
      </c>
      <c r="Q22" s="64">
        <f t="shared" ca="1" si="9"/>
        <v>2.77</v>
      </c>
      <c r="R22" s="59">
        <f t="shared" ca="1" si="10"/>
        <v>2</v>
      </c>
      <c r="S22" s="64">
        <f t="shared" ca="1" si="11"/>
        <v>4.95</v>
      </c>
      <c r="U22" s="126" t="str">
        <f t="shared" ca="1" si="12"/>
        <v>Ventforet_Kofu</v>
      </c>
      <c r="V22" s="55">
        <f t="array" aca="1" ref="V22" ca="1">SUM(IF((($B$30:$B$1000)=$B22)*(($D$30:$D$1000)=$U$6),(E$30:E$1000),0))</f>
        <v>0</v>
      </c>
      <c r="W22" s="127">
        <f t="array" aca="1" ref="W22" ca="1">SUM(IF((($B$30:$B$1000)=$B22)*(($D$30:$D$1000)=$U$6),(F$30:F$1000),0))</f>
        <v>0</v>
      </c>
      <c r="X22" s="55">
        <f t="array" aca="1" ref="X22" ca="1">SUM(IF((($B$30:$B$1000)=$B22)*(($D$30:$D$1000)=$U$6),(G$30:G$1000),0))</f>
        <v>1</v>
      </c>
      <c r="Y22" s="128">
        <f t="array" aca="1" ref="Y22" ca="1">SUM(IF((($B$30:$B$1000)=$B22)*(($D$30:$D$1000)=$U$6),(H$30:H$1000),0))</f>
        <v>2.31</v>
      </c>
      <c r="Z22" s="57">
        <f t="array" aca="1" ref="Z22" ca="1">SUM(IF((($B$30:$B$1000)=$B22)*(($D$30:$D$1000)=$U$6),(I$30:I$1000),0))</f>
        <v>1</v>
      </c>
      <c r="AA22" s="128">
        <f t="array" aca="1" ref="AA22" ca="1">SUM(IF((($B$30:$B$1000)=$B22)*(($D$30:$D$1000)=$U$6),(J$30:J$1000),0))</f>
        <v>2.31</v>
      </c>
    </row>
    <row r="23" spans="1:27">
      <c r="A23" s="53">
        <v>17</v>
      </c>
      <c r="B23" s="23" t="str">
        <f ca="1">IF(A23&gt;$C$1,"",VLOOKUP($A23,Table!$A$9:$C$32,3,FALSE))</f>
        <v>Albirex_Niigata</v>
      </c>
      <c r="C23" s="23"/>
      <c r="D23" s="54" t="str">
        <f ca="1">IF(A23&gt;$C$1,"",VLOOKUP($A23,Table!$A$9:$C$32,2,FALSE))</f>
        <v>Albirex_Niigata</v>
      </c>
      <c r="E23" s="55">
        <f t="shared" ca="1" si="0"/>
        <v>1</v>
      </c>
      <c r="F23" s="56">
        <f t="shared" ca="1" si="1"/>
        <v>2.5</v>
      </c>
      <c r="G23" s="57">
        <f t="shared" ca="1" si="2"/>
        <v>1</v>
      </c>
      <c r="H23" s="58">
        <f t="shared" ca="1" si="3"/>
        <v>2.7</v>
      </c>
      <c r="I23" s="49">
        <f t="shared" ca="1" si="4"/>
        <v>2</v>
      </c>
      <c r="J23" s="50">
        <f t="shared" ca="1" si="5"/>
        <v>5.2</v>
      </c>
      <c r="M23" s="93">
        <v>1.25</v>
      </c>
      <c r="N23" s="120">
        <f t="shared" ca="1" si="6"/>
        <v>1</v>
      </c>
      <c r="O23" s="64">
        <f t="shared" ca="1" si="7"/>
        <v>2.7</v>
      </c>
      <c r="P23" s="120">
        <f t="shared" ca="1" si="8"/>
        <v>1</v>
      </c>
      <c r="Q23" s="64">
        <f t="shared" ca="1" si="9"/>
        <v>2.76</v>
      </c>
      <c r="R23" s="59">
        <f t="shared" ca="1" si="10"/>
        <v>2</v>
      </c>
      <c r="S23" s="64">
        <f t="shared" ca="1" si="11"/>
        <v>5.46</v>
      </c>
      <c r="U23" s="126" t="str">
        <f t="shared" ca="1" si="12"/>
        <v>Albirex_Niigata</v>
      </c>
      <c r="V23" s="55">
        <f t="array" aca="1" ref="V23" ca="1">SUM(IF((($B$30:$B$1000)=$B23)*(($D$30:$D$1000)=$U$6),(E$30:E$1000),0))</f>
        <v>0</v>
      </c>
      <c r="W23" s="127">
        <f t="array" aca="1" ref="W23" ca="1">SUM(IF((($B$30:$B$1000)=$B23)*(($D$30:$D$1000)=$U$6),(F$30:F$1000),0))</f>
        <v>0</v>
      </c>
      <c r="X23" s="55">
        <f t="array" aca="1" ref="X23" ca="1">SUM(IF((($B$30:$B$1000)=$B23)*(($D$30:$D$1000)=$U$6),(G$30:G$1000),0))</f>
        <v>0</v>
      </c>
      <c r="Y23" s="128">
        <f t="array" aca="1" ref="Y23" ca="1">SUM(IF((($B$30:$B$1000)=$B23)*(($D$30:$D$1000)=$U$6),(H$30:H$1000),0))</f>
        <v>0</v>
      </c>
      <c r="Z23" s="57">
        <f t="array" aca="1" ref="Z23" ca="1">SUM(IF((($B$30:$B$1000)=$B23)*(($D$30:$D$1000)=$U$6),(I$30:I$1000),0))</f>
        <v>0</v>
      </c>
      <c r="AA23" s="128">
        <f t="array" aca="1" ref="AA23" ca="1">SUM(IF((($B$30:$B$1000)=$B23)*(($D$30:$D$1000)=$U$6),(J$30:J$1000),0))</f>
        <v>0</v>
      </c>
    </row>
    <row r="24" spans="1:27">
      <c r="A24" s="53">
        <v>18</v>
      </c>
      <c r="B24" s="23" t="str">
        <f ca="1">IF(A24&gt;$C$1,"",VLOOKUP($A24,Table!$A$9:$C$32,3,FALSE))</f>
        <v>Omiya_Ardija</v>
      </c>
      <c r="C24" s="23"/>
      <c r="D24" s="54" t="str">
        <f ca="1">IF(A24&gt;$C$1,"",VLOOKUP($A24,Table!$A$9:$C$32,2,FALSE))</f>
        <v>Omiya_Ardija</v>
      </c>
      <c r="E24" s="55">
        <f t="shared" ca="1" si="0"/>
        <v>0</v>
      </c>
      <c r="F24" s="56">
        <f t="shared" ca="1" si="1"/>
        <v>0</v>
      </c>
      <c r="G24" s="57">
        <f t="shared" ca="1" si="2"/>
        <v>2</v>
      </c>
      <c r="H24" s="58">
        <f t="shared" ca="1" si="3"/>
        <v>5.4399999999999995</v>
      </c>
      <c r="I24" s="59">
        <f t="shared" ca="1" si="4"/>
        <v>2</v>
      </c>
      <c r="J24" s="60">
        <f t="shared" ca="1" si="5"/>
        <v>5.4399999999999995</v>
      </c>
      <c r="M24" s="93">
        <v>1.5</v>
      </c>
      <c r="N24" s="120">
        <f t="shared" ca="1" si="6"/>
        <v>0</v>
      </c>
      <c r="O24" s="64">
        <f t="shared" ca="1" si="7"/>
        <v>0</v>
      </c>
      <c r="P24" s="120">
        <f t="shared" ca="1" si="8"/>
        <v>0</v>
      </c>
      <c r="Q24" s="64">
        <f t="shared" ca="1" si="9"/>
        <v>0</v>
      </c>
      <c r="R24" s="59">
        <f t="shared" ca="1" si="10"/>
        <v>0</v>
      </c>
      <c r="S24" s="64">
        <f t="shared" ca="1" si="11"/>
        <v>0</v>
      </c>
      <c r="U24" s="126" t="str">
        <f t="shared" ca="1" si="12"/>
        <v>Omiya_Ardija</v>
      </c>
      <c r="V24" s="55">
        <f t="array" aca="1" ref="V24" ca="1">SUM(IF((($B$30:$B$1000)=$B24)*(($D$30:$D$1000)=$U$6),(E$30:E$1000),0))</f>
        <v>0</v>
      </c>
      <c r="W24" s="127">
        <f t="array" aca="1" ref="W24" ca="1">SUM(IF((($B$30:$B$1000)=$B24)*(($D$30:$D$1000)=$U$6),(F$30:F$1000),0))</f>
        <v>0</v>
      </c>
      <c r="X24" s="55">
        <f t="array" aca="1" ref="X24" ca="1">SUM(IF((($B$30:$B$1000)=$B24)*(($D$30:$D$1000)=$U$6),(G$30:G$1000),0))</f>
        <v>0</v>
      </c>
      <c r="Y24" s="128">
        <f t="array" aca="1" ref="Y24" ca="1">SUM(IF((($B$30:$B$1000)=$B24)*(($D$30:$D$1000)=$U$6),(H$30:H$1000),0))</f>
        <v>0</v>
      </c>
      <c r="Z24" s="57">
        <f t="array" aca="1" ref="Z24" ca="1">SUM(IF((($B$30:$B$1000)=$B24)*(($D$30:$D$1000)=$U$6),(I$30:I$1000),0))</f>
        <v>0</v>
      </c>
      <c r="AA24" s="128">
        <f t="array" aca="1" ref="AA24" ca="1">SUM(IF((($B$30:$B$1000)=$B24)*(($D$30:$D$1000)=$U$6),(J$30:J$1000),0))</f>
        <v>0</v>
      </c>
    </row>
    <row r="25" spans="1:27">
      <c r="A25" s="61">
        <v>19</v>
      </c>
      <c r="B25" s="23" t="str">
        <f>IF(A25&gt;$C$1,"",VLOOKUP($A25,Table!$A$9:$C$32,3,FALSE))</f>
        <v/>
      </c>
      <c r="C25" s="23"/>
      <c r="D25" s="62" t="str">
        <f>IF(A25&gt;$C$1,"",VLOOKUP($A25,Table!$A$9:$C$32,2,FALSE))</f>
        <v/>
      </c>
      <c r="E25" s="63" t="str">
        <f t="shared" si="0"/>
        <v/>
      </c>
      <c r="F25" s="64" t="str">
        <f t="shared" si="1"/>
        <v/>
      </c>
      <c r="G25" s="65" t="str">
        <f t="shared" si="2"/>
        <v/>
      </c>
      <c r="H25" s="66" t="str">
        <f t="shared" si="3"/>
        <v/>
      </c>
      <c r="I25" s="67" t="str">
        <f t="shared" si="4"/>
        <v/>
      </c>
      <c r="J25" s="64" t="str">
        <f t="shared" si="5"/>
        <v/>
      </c>
      <c r="M25" s="129">
        <v>1.75</v>
      </c>
      <c r="N25" s="120">
        <f t="shared" ca="1" si="6"/>
        <v>0</v>
      </c>
      <c r="O25" s="64">
        <f t="shared" ca="1" si="7"/>
        <v>0</v>
      </c>
      <c r="P25" s="120">
        <f t="shared" ca="1" si="8"/>
        <v>1</v>
      </c>
      <c r="Q25" s="64">
        <f t="shared" ca="1" si="9"/>
        <v>2.7</v>
      </c>
      <c r="R25" s="59">
        <f t="shared" ca="1" si="10"/>
        <v>1</v>
      </c>
      <c r="S25" s="64">
        <f t="shared" ca="1" si="11"/>
        <v>2.7</v>
      </c>
      <c r="U25" s="126" t="str">
        <f t="shared" si="12"/>
        <v/>
      </c>
      <c r="V25" s="55">
        <f t="array" aca="1" ref="V25" ca="1">SUM(IF((($B$30:$B$1000)=$B25)*(($D$30:$D$1000)=$U$6),(E$30:E$1000),0))</f>
        <v>0</v>
      </c>
      <c r="W25" s="127">
        <f t="array" aca="1" ref="W25" ca="1">SUM(IF((($B$30:$B$1000)=$B25)*(($D$30:$D$1000)=$U$6),(F$30:F$1000),0))</f>
        <v>0</v>
      </c>
      <c r="X25" s="55">
        <f t="array" aca="1" ref="X25" ca="1">SUM(IF((($B$30:$B$1000)=$B25)*(($D$30:$D$1000)=$U$6),(G$30:G$1000),0))</f>
        <v>0</v>
      </c>
      <c r="Y25" s="128">
        <f t="array" aca="1" ref="Y25" ca="1">SUM(IF((($B$30:$B$1000)=$B25)*(($D$30:$D$1000)=$U$6),(H$30:H$1000),0))</f>
        <v>0</v>
      </c>
      <c r="Z25" s="57">
        <f t="array" aca="1" ref="Z25" ca="1">SUM(IF((($B$30:$B$1000)=$B25)*(($D$30:$D$1000)=$U$6),(I$30:I$1000),0))</f>
        <v>0</v>
      </c>
      <c r="AA25" s="128">
        <f t="array" aca="1" ref="AA25" ca="1">SUM(IF((($B$30:$B$1000)=$B25)*(($D$30:$D$1000)=$U$6),(J$30:J$1000),0))</f>
        <v>0</v>
      </c>
    </row>
    <row r="26" spans="1:27" ht="13.5" thickBot="1">
      <c r="A26" s="61">
        <v>20</v>
      </c>
      <c r="B26" s="23" t="str">
        <f>IF(A26&gt;$C$1,"",VLOOKUP($A26,Table!$A$9:$C$32,3,FALSE))</f>
        <v/>
      </c>
      <c r="C26" s="23"/>
      <c r="D26" s="62" t="str">
        <f>IF(A26&gt;$C$1,"",VLOOKUP($A26,Table!$A$9:$C$32,2,FALSE))</f>
        <v/>
      </c>
      <c r="E26" s="63" t="str">
        <f t="shared" si="0"/>
        <v/>
      </c>
      <c r="F26" s="64" t="str">
        <f t="shared" si="1"/>
        <v/>
      </c>
      <c r="G26" s="65" t="str">
        <f t="shared" si="2"/>
        <v/>
      </c>
      <c r="H26" s="66" t="str">
        <f t="shared" si="3"/>
        <v/>
      </c>
      <c r="I26" s="67" t="str">
        <f t="shared" si="4"/>
        <v/>
      </c>
      <c r="J26" s="64" t="str">
        <f t="shared" si="5"/>
        <v/>
      </c>
      <c r="M26" s="129">
        <v>2</v>
      </c>
      <c r="N26" s="120">
        <f t="shared" ca="1" si="6"/>
        <v>1</v>
      </c>
      <c r="O26" s="64">
        <f t="shared" ca="1" si="7"/>
        <v>2.48</v>
      </c>
      <c r="P26" s="120">
        <f t="shared" ca="1" si="8"/>
        <v>1</v>
      </c>
      <c r="Q26" s="64">
        <f t="shared" ca="1" si="9"/>
        <v>2.75</v>
      </c>
      <c r="R26" s="59">
        <f t="shared" ca="1" si="10"/>
        <v>2</v>
      </c>
      <c r="S26" s="64">
        <f t="shared" ca="1" si="11"/>
        <v>5.23</v>
      </c>
      <c r="U26" s="130" t="str">
        <f t="shared" si="12"/>
        <v/>
      </c>
      <c r="V26" s="40">
        <f t="array" aca="1" ref="V26" ca="1">SUM(IF((($B$30:$B$1000)=$B26)*(($D$30:$D$1000)=$U$6),(E$30:E$1000),0))</f>
        <v>0</v>
      </c>
      <c r="W26" s="131">
        <f t="array" aca="1" ref="W26" ca="1">SUM(IF((($B$30:$B$1000)=$B26)*(($D$30:$D$1000)=$U$6),(F$30:F$1000),0))</f>
        <v>0</v>
      </c>
      <c r="X26" s="40">
        <f t="array" aca="1" ref="X26" ca="1">SUM(IF((($B$30:$B$1000)=$B26)*(($D$30:$D$1000)=$U$6),(G$30:G$1000),0))</f>
        <v>0</v>
      </c>
      <c r="Y26" s="132">
        <f t="array" aca="1" ref="Y26" ca="1">SUM(IF((($B$30:$B$1000)=$B26)*(($D$30:$D$1000)=$U$6),(H$30:H$1000),0))</f>
        <v>0</v>
      </c>
      <c r="Z26" s="133">
        <f t="array" aca="1" ref="Z26" ca="1">SUM(IF((($B$30:$B$1000)=$B26)*(($D$30:$D$1000)=$U$6),(I$30:I$1000),0))</f>
        <v>0</v>
      </c>
      <c r="AA26" s="132">
        <f t="array" aca="1" ref="AA26" ca="1">SUM(IF((($B$30:$B$1000)=$B26)*(($D$30:$D$1000)=$U$6),(J$30:J$1000),0))</f>
        <v>0</v>
      </c>
    </row>
    <row r="27" spans="1:27" ht="13.5" thickBot="1">
      <c r="A27" s="68">
        <v>21</v>
      </c>
      <c r="B27" s="23" t="str">
        <f>IF(A27&gt;$C$1,"",VLOOKUP($A27,Table!$A$9:$C$32,3,FALSE))</f>
        <v/>
      </c>
      <c r="C27" s="23"/>
      <c r="D27" s="69" t="str">
        <f>IF(A27&gt;$C$1,"",VLOOKUP($A27,Table!$A$9:$C$32,2,FALSE))</f>
        <v/>
      </c>
      <c r="E27" s="70" t="str">
        <f t="shared" si="0"/>
        <v/>
      </c>
      <c r="F27" s="71" t="str">
        <f t="shared" si="1"/>
        <v/>
      </c>
      <c r="G27" s="72" t="str">
        <f t="shared" si="2"/>
        <v/>
      </c>
      <c r="H27" s="73" t="str">
        <f t="shared" si="3"/>
        <v/>
      </c>
      <c r="I27" s="49" t="str">
        <f t="shared" si="4"/>
        <v/>
      </c>
      <c r="J27" s="50" t="str">
        <f t="shared" si="5"/>
        <v/>
      </c>
      <c r="M27" s="129">
        <v>2.25</v>
      </c>
      <c r="N27" s="120">
        <f t="shared" ca="1" si="6"/>
        <v>0</v>
      </c>
      <c r="O27" s="64">
        <f t="shared" ca="1" si="7"/>
        <v>0</v>
      </c>
      <c r="P27" s="120">
        <f t="shared" ca="1" si="8"/>
        <v>0</v>
      </c>
      <c r="Q27" s="64">
        <f t="shared" ca="1" si="9"/>
        <v>0</v>
      </c>
      <c r="R27" s="59">
        <f t="shared" ca="1" si="10"/>
        <v>0</v>
      </c>
      <c r="S27" s="64">
        <f t="shared" ca="1" si="11"/>
        <v>0</v>
      </c>
      <c r="U27" s="82" t="s">
        <v>24</v>
      </c>
      <c r="V27" s="134">
        <f t="shared" ref="V27:AA27" ca="1" si="13">SUM(V7:V26)</f>
        <v>1</v>
      </c>
      <c r="W27" s="135">
        <f t="shared" ca="1" si="13"/>
        <v>2.7</v>
      </c>
      <c r="X27" s="134">
        <f t="shared" ca="1" si="13"/>
        <v>2</v>
      </c>
      <c r="Y27" s="135">
        <f t="shared" ca="1" si="13"/>
        <v>4.51</v>
      </c>
      <c r="Z27" s="134">
        <f t="shared" ca="1" si="13"/>
        <v>3</v>
      </c>
      <c r="AA27" s="135">
        <f t="shared" ca="1" si="13"/>
        <v>7.2100000000000009</v>
      </c>
    </row>
    <row r="28" spans="1:27">
      <c r="A28" s="53">
        <v>22</v>
      </c>
      <c r="B28" s="23" t="str">
        <f>IF(A28&gt;$C$1,"",VLOOKUP($A28,Table!$A$9:$C$32,3,FALSE))</f>
        <v/>
      </c>
      <c r="C28" s="23"/>
      <c r="D28" s="54" t="str">
        <f>IF(A28&gt;$C$1,"",VLOOKUP($A28,Table!$A$9:$C$32,2,FALSE))</f>
        <v/>
      </c>
      <c r="E28" s="55" t="str">
        <f t="shared" si="0"/>
        <v/>
      </c>
      <c r="F28" s="56" t="str">
        <f t="shared" si="1"/>
        <v/>
      </c>
      <c r="G28" s="57" t="str">
        <f t="shared" si="2"/>
        <v/>
      </c>
      <c r="H28" s="58" t="str">
        <f t="shared" si="3"/>
        <v/>
      </c>
      <c r="I28" s="59" t="str">
        <f t="shared" si="4"/>
        <v/>
      </c>
      <c r="J28" s="60" t="str">
        <f t="shared" si="5"/>
        <v/>
      </c>
      <c r="M28" s="129">
        <v>2.5</v>
      </c>
      <c r="N28" s="120">
        <f t="shared" ca="1" si="6"/>
        <v>0</v>
      </c>
      <c r="O28" s="64">
        <f t="shared" ca="1" si="7"/>
        <v>0</v>
      </c>
      <c r="P28" s="120">
        <f t="shared" ca="1" si="8"/>
        <v>1</v>
      </c>
      <c r="Q28" s="64">
        <f t="shared" ca="1" si="9"/>
        <v>2.5</v>
      </c>
      <c r="R28" s="59">
        <f t="shared" ca="1" si="10"/>
        <v>1</v>
      </c>
      <c r="S28" s="64">
        <f t="shared" ca="1" si="11"/>
        <v>2.5</v>
      </c>
    </row>
    <row r="29" spans="1:27" ht="13.5" thickBot="1">
      <c r="A29" s="61">
        <v>23</v>
      </c>
      <c r="B29" s="23" t="str">
        <f>IF(A29&gt;$C$1,"",VLOOKUP($A29,Table!$A$9:$C$32,3,FALSE))</f>
        <v/>
      </c>
      <c r="C29" s="23"/>
      <c r="D29" s="62" t="str">
        <f>IF(A29&gt;$C$1,"",VLOOKUP($A29,Table!$A$9:$C$32,2,FALSE))</f>
        <v/>
      </c>
      <c r="E29" s="63" t="str">
        <f t="shared" si="0"/>
        <v/>
      </c>
      <c r="F29" s="64" t="str">
        <f t="shared" si="1"/>
        <v/>
      </c>
      <c r="G29" s="65" t="str">
        <f t="shared" si="2"/>
        <v/>
      </c>
      <c r="H29" s="66" t="str">
        <f t="shared" si="3"/>
        <v/>
      </c>
      <c r="I29" s="67" t="str">
        <f t="shared" si="4"/>
        <v/>
      </c>
      <c r="J29" s="64" t="str">
        <f t="shared" si="5"/>
        <v/>
      </c>
      <c r="M29" s="93">
        <v>2.75</v>
      </c>
      <c r="N29" s="120">
        <f t="shared" ca="1" si="6"/>
        <v>1</v>
      </c>
      <c r="O29" s="78">
        <f t="shared" ca="1" si="7"/>
        <v>2.77</v>
      </c>
      <c r="P29" s="120">
        <f t="shared" ca="1" si="8"/>
        <v>0</v>
      </c>
      <c r="Q29" s="78">
        <f t="shared" ca="1" si="9"/>
        <v>0</v>
      </c>
      <c r="R29" s="136">
        <f t="shared" ca="1" si="10"/>
        <v>1</v>
      </c>
      <c r="S29" s="78">
        <f t="shared" ca="1" si="11"/>
        <v>2.77</v>
      </c>
    </row>
    <row r="30" spans="1:27" ht="13.5" thickBot="1">
      <c r="A30" s="75">
        <v>24</v>
      </c>
      <c r="B30" s="23" t="str">
        <f>IF(A30&gt;$C$1,"",VLOOKUP($A30,Table!$A$9:$C$32,3,FALSE))</f>
        <v/>
      </c>
      <c r="C30" s="23"/>
      <c r="D30" s="76" t="str">
        <f>IF(A30&gt;$C$1,"",VLOOKUP($A30,Table!$A$9:$C$32,2,FALSE))</f>
        <v/>
      </c>
      <c r="E30" s="77" t="str">
        <f t="shared" si="0"/>
        <v/>
      </c>
      <c r="F30" s="78" t="str">
        <f t="shared" si="1"/>
        <v/>
      </c>
      <c r="G30" s="79" t="str">
        <f t="shared" si="2"/>
        <v/>
      </c>
      <c r="H30" s="80" t="str">
        <f t="shared" si="3"/>
        <v/>
      </c>
      <c r="I30" s="81" t="str">
        <f t="shared" si="4"/>
        <v/>
      </c>
      <c r="J30" s="78" t="str">
        <f t="shared" si="5"/>
        <v/>
      </c>
      <c r="M30" s="82" t="s">
        <v>24</v>
      </c>
      <c r="N30" s="83">
        <f ca="1">SUM(N7:N29)</f>
        <v>15</v>
      </c>
      <c r="O30" s="84">
        <f ca="1">SUM(O7:O29)</f>
        <v>39.070000000000007</v>
      </c>
      <c r="P30" s="83">
        <f ca="1">SUM(P7:P29)</f>
        <v>16</v>
      </c>
      <c r="Q30" s="84">
        <f ca="1">SUM(Q7:Q29)</f>
        <v>41.84</v>
      </c>
    </row>
    <row r="31" spans="1:27" ht="13.5" thickBot="1">
      <c r="A31" s="22"/>
      <c r="B31" s="23"/>
      <c r="C31" s="23"/>
      <c r="D31" s="82" t="s">
        <v>24</v>
      </c>
      <c r="E31" s="83">
        <f ca="1">SUM(E7:E30)</f>
        <v>15</v>
      </c>
      <c r="F31" s="84">
        <f ca="1">SUM(F7:F30)</f>
        <v>39.070000000000007</v>
      </c>
      <c r="G31" s="83">
        <f ca="1">SUM(G7:G30)</f>
        <v>16</v>
      </c>
      <c r="H31" s="84">
        <f ca="1">SUM(H7:H30)</f>
        <v>41.839999999999996</v>
      </c>
    </row>
    <row r="32" spans="1:27">
      <c r="A32" s="22"/>
      <c r="B32" s="23"/>
      <c r="C32" s="23"/>
      <c r="D32" s="3"/>
    </row>
    <row r="33" spans="1:13">
      <c r="A33" s="22"/>
      <c r="B33" s="23"/>
      <c r="C33" s="23"/>
      <c r="D33" s="3"/>
    </row>
    <row r="34" spans="1:13" ht="13.5" thickBot="1">
      <c r="A34" s="22"/>
      <c r="B34" s="23"/>
      <c r="C34" s="23"/>
      <c r="D34" s="3"/>
    </row>
    <row r="35" spans="1:13">
      <c r="B35" s="23"/>
      <c r="C35" s="23"/>
      <c r="D35" s="85" t="str">
        <f>D1</f>
        <v>Albirex_Niigata</v>
      </c>
      <c r="E35" s="86" t="s">
        <v>0</v>
      </c>
      <c r="F35" s="87"/>
      <c r="G35" s="86" t="s">
        <v>1</v>
      </c>
      <c r="H35" s="87"/>
      <c r="I35" s="86" t="s">
        <v>10</v>
      </c>
      <c r="J35" s="88"/>
    </row>
    <row r="36" spans="1:13" ht="13.5" thickBot="1">
      <c r="B36" s="23"/>
      <c r="C36" s="23"/>
      <c r="D36" s="89" t="s">
        <v>20</v>
      </c>
      <c r="E36" s="40" t="s">
        <v>21</v>
      </c>
      <c r="F36" s="78" t="s">
        <v>22</v>
      </c>
      <c r="G36" s="40" t="s">
        <v>21</v>
      </c>
      <c r="H36" s="78" t="s">
        <v>22</v>
      </c>
      <c r="I36" s="90" t="s">
        <v>21</v>
      </c>
      <c r="J36" s="78" t="s">
        <v>22</v>
      </c>
      <c r="K36" s="91"/>
      <c r="L36" s="91"/>
    </row>
    <row r="37" spans="1:13">
      <c r="B37" s="92" t="str">
        <f>IF(D35=0,"N",D35)</f>
        <v>Albirex_Niigata</v>
      </c>
      <c r="D37" s="93">
        <v>-2.75</v>
      </c>
      <c r="E37" s="94">
        <f t="array" aca="1" ref="E37" ca="1">IF($B37="N","",SUM(IF((INDIRECT($B37&amp;"!J23:J200")=$A$2)*(INDIRECT($B37&amp;"!t23:t200")=$D37)*(INDIRECT($B37&amp;"!t23:t200")&lt;&gt;"")*(INDIRECT($B37&amp;"!I23:I200")=$E$5),1,0)))</f>
        <v>0</v>
      </c>
      <c r="F37" s="95">
        <f t="array" aca="1" ref="F37" ca="1">IF($B37="N","",SUM(IF((INDIRECT($B37&amp;"!J23:J200")=$A$2)*(INDIRECT($B37&amp;"!t23:t200")=$D37)*(INDIRECT($B37&amp;"!t23:t200")&lt;&gt;"")*(INDIRECT($B37&amp;"!I23:I200")=$E$5),INDIRECT($B37&amp;"!U23:U200"),0)))</f>
        <v>0</v>
      </c>
      <c r="G37" s="94">
        <f t="array" aca="1" ref="G37" ca="1">IF($B37="N","",SUM(IF((INDIRECT($B37&amp;"!J23:J200")=$A$2)*(INDIRECT($B37&amp;"!t23:t200")=$D37)*(INDIRECT($B37&amp;"!t23:t200")&lt;&gt;"")*(INDIRECT($B37&amp;"!I23:I200")=$G$5),1,0)))</f>
        <v>0</v>
      </c>
      <c r="H37" s="95">
        <f t="array" aca="1" ref="H37" ca="1">IF($B37="N","",SUM(IF((INDIRECT($B37&amp;"!J23:J200")=$A$2)*(INDIRECT($B37&amp;"!t23:t200")=$D37)*(INDIRECT($B37&amp;"!t23:t200")&lt;&gt;"")*(INDIRECT($B37&amp;"!I23:I200")=$G$5),INDIRECT($B37&amp;"!U23:U200"),0)))</f>
        <v>0</v>
      </c>
      <c r="I37" s="59">
        <f t="shared" ref="I37:I59" ca="1" si="14">IF(B37="N","",G37+E37)</f>
        <v>0</v>
      </c>
      <c r="J37" s="64">
        <f ca="1">IF(I37="","",F37+H37)</f>
        <v>0</v>
      </c>
      <c r="K37" s="91"/>
      <c r="L37" s="91"/>
    </row>
    <row r="38" spans="1:13">
      <c r="B38" s="92" t="str">
        <f>B37</f>
        <v>Albirex_Niigata</v>
      </c>
      <c r="D38" s="125">
        <v>-2.5</v>
      </c>
      <c r="E38" s="94">
        <f t="array" aca="1" ref="E38" ca="1">IF($B38="N","",SUM(IF((INDIRECT($B38&amp;"!J23:J200")=$A$2)*(INDIRECT($B38&amp;"!t23:t200")=$D38)*(INDIRECT($B38&amp;"!t23:t200")&lt;&gt;"")*(INDIRECT($B38&amp;"!I23:I200")=$E$5),1,0)))</f>
        <v>1</v>
      </c>
      <c r="F38" s="64">
        <f t="array" aca="1" ref="F38" ca="1">IF($B38="N","",SUM(IF((INDIRECT($B38&amp;"!J23:J200")=$A$2)*(INDIRECT($B38&amp;"!t23:t200")=$D38)*(INDIRECT($B38&amp;"!t23:t200")&lt;&gt;"")*(INDIRECT($B38&amp;"!I23:I200")=$E$5),INDIRECT($B38&amp;"!U23:U200"),0)))</f>
        <v>2.5</v>
      </c>
      <c r="G38" s="55">
        <f t="array" aca="1" ref="G38" ca="1">IF($B38="N","",SUM(IF((INDIRECT($B38&amp;"!J23:J200")=$A$2)*(INDIRECT($B38&amp;"!t23:t200")=$D38)*(INDIRECT($B38&amp;"!t23:t200")&lt;&gt;"")*(INDIRECT($B38&amp;"!I23:I200")=$G$5),1,0)))</f>
        <v>0</v>
      </c>
      <c r="H38" s="64">
        <f t="array" aca="1" ref="H38" ca="1">IF($B38="N","",SUM(IF((INDIRECT($B38&amp;"!J23:J200")=$A$2)*(INDIRECT($B38&amp;"!t23:t200")=$D38)*(INDIRECT($B38&amp;"!t23:t200")&lt;&gt;"")*(INDIRECT($B38&amp;"!I23:I200")=$G$5),INDIRECT($B38&amp;"!U23:U200"),0)))</f>
        <v>0</v>
      </c>
      <c r="I38" s="59">
        <f t="shared" ca="1" si="14"/>
        <v>1</v>
      </c>
      <c r="J38" s="64">
        <f t="shared" ref="J38:J59" ca="1" si="15">IF(I38="","",F38+H38)</f>
        <v>2.5</v>
      </c>
      <c r="K38" s="91"/>
      <c r="L38" s="91"/>
    </row>
    <row r="39" spans="1:13">
      <c r="B39" s="92" t="str">
        <f t="shared" ref="B39:B59" si="16">B38</f>
        <v>Albirex_Niigata</v>
      </c>
      <c r="D39" s="125">
        <v>-2.25</v>
      </c>
      <c r="E39" s="94">
        <f t="array" aca="1" ref="E39" ca="1">IF($B39="N","",SUM(IF((INDIRECT($B39&amp;"!J23:J200")=$A$2)*(INDIRECT($B39&amp;"!t23:t200")=$D39)*(INDIRECT($B39&amp;"!t23:t200")&lt;&gt;"")*(INDIRECT($B39&amp;"!I23:I200")=$E$5),1,0)))</f>
        <v>0</v>
      </c>
      <c r="F39" s="64">
        <f t="array" aca="1" ref="F39" ca="1">IF($B39="N","",SUM(IF((INDIRECT($B39&amp;"!J23:J200")=$A$2)*(INDIRECT($B39&amp;"!t23:t200")=$D39)*(INDIRECT($B39&amp;"!t23:t200")&lt;&gt;"")*(INDIRECT($B39&amp;"!I23:I200")=$E$5),INDIRECT($B39&amp;"!U23:U200"),0)))</f>
        <v>0</v>
      </c>
      <c r="G39" s="55">
        <f t="array" aca="1" ref="G39" ca="1">IF($B39="N","",SUM(IF((INDIRECT($B39&amp;"!J23:J200")=$A$2)*(INDIRECT($B39&amp;"!t23:t200")=$D39)*(INDIRECT($B39&amp;"!t23:t200")&lt;&gt;"")*(INDIRECT($B39&amp;"!I23:I200")=$G$5),1,0)))</f>
        <v>0</v>
      </c>
      <c r="H39" s="64">
        <f t="array" aca="1" ref="H39" ca="1">IF($B39="N","",SUM(IF((INDIRECT($B39&amp;"!J23:J200")=$A$2)*(INDIRECT($B39&amp;"!t23:t200")=$D39)*(INDIRECT($B39&amp;"!t23:t200")&lt;&gt;"")*(INDIRECT($B39&amp;"!I23:I200")=$G$5),INDIRECT($B39&amp;"!U23:U200"),0)))</f>
        <v>0</v>
      </c>
      <c r="I39" s="59">
        <f t="shared" ca="1" si="14"/>
        <v>0</v>
      </c>
      <c r="J39" s="64">
        <f t="shared" ca="1" si="15"/>
        <v>0</v>
      </c>
      <c r="K39" s="91"/>
      <c r="L39" s="91"/>
    </row>
    <row r="40" spans="1:13">
      <c r="B40" s="92" t="str">
        <f t="shared" si="16"/>
        <v>Albirex_Niigata</v>
      </c>
      <c r="D40" s="125">
        <v>-2</v>
      </c>
      <c r="E40" s="94">
        <f t="array" aca="1" ref="E40" ca="1">IF($B40="N","",SUM(IF((INDIRECT($B40&amp;"!J23:J200")=$A$2)*(INDIRECT($B40&amp;"!t23:t200")=$D40)*(INDIRECT($B40&amp;"!t23:t200")&lt;&gt;"")*(INDIRECT($B40&amp;"!I23:I200")=$E$5),1,0)))</f>
        <v>0</v>
      </c>
      <c r="F40" s="64">
        <f t="array" aca="1" ref="F40" ca="1">IF($B40="N","",SUM(IF((INDIRECT($B40&amp;"!J23:J200")=$A$2)*(INDIRECT($B40&amp;"!t23:t200")=$D40)*(INDIRECT($B40&amp;"!t23:t200")&lt;&gt;"")*(INDIRECT($B40&amp;"!I23:I200")=$E$5),INDIRECT($B40&amp;"!U23:U200"),0)))</f>
        <v>0</v>
      </c>
      <c r="G40" s="55">
        <f t="array" aca="1" ref="G40" ca="1">IF($B40="N","",SUM(IF((INDIRECT($B40&amp;"!J23:J200")=$A$2)*(INDIRECT($B40&amp;"!t23:t200")=$D40)*(INDIRECT($B40&amp;"!t23:t200")&lt;&gt;"")*(INDIRECT($B40&amp;"!I23:I200")=$G$5),1,0)))</f>
        <v>0</v>
      </c>
      <c r="H40" s="64">
        <f t="array" aca="1" ref="H40" ca="1">IF($B40="N","",SUM(IF((INDIRECT($B40&amp;"!J23:J200")=$A$2)*(INDIRECT($B40&amp;"!t23:t200")=$D40)*(INDIRECT($B40&amp;"!t23:t200")&lt;&gt;"")*(INDIRECT($B40&amp;"!I23:I200")=$G$5),INDIRECT($B40&amp;"!U23:U200"),0)))</f>
        <v>0</v>
      </c>
      <c r="I40" s="59">
        <f t="shared" ca="1" si="14"/>
        <v>0</v>
      </c>
      <c r="J40" s="64">
        <f t="shared" ca="1" si="15"/>
        <v>0</v>
      </c>
      <c r="K40" s="91"/>
      <c r="L40" s="91"/>
    </row>
    <row r="41" spans="1:13">
      <c r="B41" s="92" t="str">
        <f t="shared" si="16"/>
        <v>Albirex_Niigata</v>
      </c>
      <c r="D41" s="125">
        <v>-1.75</v>
      </c>
      <c r="E41" s="94">
        <f t="array" aca="1" ref="E41" ca="1">IF($B41="N","",SUM(IF((INDIRECT($B41&amp;"!J23:J200")=$A$2)*(INDIRECT($B41&amp;"!t23:t200")=$D41)*(INDIRECT($B41&amp;"!t23:t200")&lt;&gt;"")*(INDIRECT($B41&amp;"!I23:I200")=$E$5),1,0)))</f>
        <v>0</v>
      </c>
      <c r="F41" s="64">
        <f t="array" aca="1" ref="F41" ca="1">IF($B41="N","",SUM(IF((INDIRECT($B41&amp;"!J23:J200")=$A$2)*(INDIRECT($B41&amp;"!t23:t200")=$D41)*(INDIRECT($B41&amp;"!t23:t200")&lt;&gt;"")*(INDIRECT($B41&amp;"!I23:I200")=$E$5),INDIRECT($B41&amp;"!U23:U200"),0)))</f>
        <v>0</v>
      </c>
      <c r="G41" s="55">
        <f t="array" aca="1" ref="G41" ca="1">IF($B41="N","",SUM(IF((INDIRECT($B41&amp;"!J23:J200")=$A$2)*(INDIRECT($B41&amp;"!t23:t200")=$D41)*(INDIRECT($B41&amp;"!t23:t200")&lt;&gt;"")*(INDIRECT($B41&amp;"!I23:I200")=$G$5),1,0)))</f>
        <v>0</v>
      </c>
      <c r="H41" s="64">
        <f t="array" aca="1" ref="H41" ca="1">IF($B41="N","",SUM(IF((INDIRECT($B41&amp;"!J23:J200")=$A$2)*(INDIRECT($B41&amp;"!t23:t200")=$D41)*(INDIRECT($B41&amp;"!t23:t200")&lt;&gt;"")*(INDIRECT($B41&amp;"!I23:I200")=$G$5),INDIRECT($B41&amp;"!U23:U200"),0)))</f>
        <v>0</v>
      </c>
      <c r="I41" s="59">
        <f t="shared" ca="1" si="14"/>
        <v>0</v>
      </c>
      <c r="J41" s="64">
        <f t="shared" ca="1" si="15"/>
        <v>0</v>
      </c>
      <c r="K41" s="91"/>
      <c r="L41" s="91"/>
      <c r="M41" s="91"/>
    </row>
    <row r="42" spans="1:13">
      <c r="B42" s="92" t="str">
        <f t="shared" si="16"/>
        <v>Albirex_Niigata</v>
      </c>
      <c r="D42" s="93">
        <v>-1.5</v>
      </c>
      <c r="E42" s="94">
        <f t="array" aca="1" ref="E42" ca="1">IF($B42="N","",SUM(IF((INDIRECT($B42&amp;"!J23:J200")=$A$2)*(INDIRECT($B42&amp;"!t23:t200")=$D42)*(INDIRECT($B42&amp;"!t23:t200")&lt;&gt;"")*(INDIRECT($B42&amp;"!I23:I200")=$E$5),1,0)))</f>
        <v>0</v>
      </c>
      <c r="F42" s="64">
        <f t="array" aca="1" ref="F42" ca="1">IF($B42="N","",SUM(IF((INDIRECT($B42&amp;"!J23:J200")=$A$2)*(INDIRECT($B42&amp;"!t23:t200")=$D42)*(INDIRECT($B42&amp;"!t23:t200")&lt;&gt;"")*(INDIRECT($B42&amp;"!I23:I200")=$E$5),INDIRECT($B42&amp;"!U23:U200"),0)))</f>
        <v>0</v>
      </c>
      <c r="G42" s="55">
        <f t="array" aca="1" ref="G42" ca="1">IF($B42="N","",SUM(IF((INDIRECT($B42&amp;"!J23:J200")=$A$2)*(INDIRECT($B42&amp;"!t23:t200")=$D42)*(INDIRECT($B42&amp;"!t23:t200")&lt;&gt;"")*(INDIRECT($B42&amp;"!I23:I200")=$G$5),1,0)))</f>
        <v>0</v>
      </c>
      <c r="H42" s="64">
        <f t="array" aca="1" ref="H42" ca="1">IF($B42="N","",SUM(IF((INDIRECT($B42&amp;"!J23:J200")=$A$2)*(INDIRECT($B42&amp;"!t23:t200")=$D42)*(INDIRECT($B42&amp;"!t23:t200")&lt;&gt;"")*(INDIRECT($B42&amp;"!I23:I200")=$G$5),INDIRECT($B42&amp;"!U23:U200"),0)))</f>
        <v>0</v>
      </c>
      <c r="I42" s="59">
        <f t="shared" ca="1" si="14"/>
        <v>0</v>
      </c>
      <c r="J42" s="64">
        <f t="shared" ca="1" si="15"/>
        <v>0</v>
      </c>
      <c r="K42" s="91"/>
      <c r="L42" s="91"/>
      <c r="M42" s="91"/>
    </row>
    <row r="43" spans="1:13">
      <c r="B43" s="92" t="str">
        <f t="shared" si="16"/>
        <v>Albirex_Niigata</v>
      </c>
      <c r="D43" s="93">
        <v>-1.25</v>
      </c>
      <c r="E43" s="94">
        <f t="array" aca="1" ref="E43" ca="1">IF($B43="N","",SUM(IF((INDIRECT($B43&amp;"!J23:J200")=$A$2)*(INDIRECT($B43&amp;"!t23:t200")=$D43)*(INDIRECT($B43&amp;"!t23:t200")&lt;&gt;"")*(INDIRECT($B43&amp;"!I23:I200")=$E$5),1,0)))</f>
        <v>0</v>
      </c>
      <c r="F43" s="64">
        <f t="array" aca="1" ref="F43" ca="1">IF($B43="N","",SUM(IF((INDIRECT($B43&amp;"!J23:J200")=$A$2)*(INDIRECT($B43&amp;"!t23:t200")=$D43)*(INDIRECT($B43&amp;"!t23:t200")&lt;&gt;"")*(INDIRECT($B43&amp;"!I23:I200")=$E$5),INDIRECT($B43&amp;"!U23:U200"),0)))</f>
        <v>0</v>
      </c>
      <c r="G43" s="55">
        <f t="array" aca="1" ref="G43" ca="1">IF($B43="N","",SUM(IF((INDIRECT($B43&amp;"!J23:J200")=$A$2)*(INDIRECT($B43&amp;"!t23:t200")=$D43)*(INDIRECT($B43&amp;"!t23:t200")&lt;&gt;"")*(INDIRECT($B43&amp;"!I23:I200")=$G$5),1,0)))</f>
        <v>0</v>
      </c>
      <c r="H43" s="64">
        <f t="array" aca="1" ref="H43" ca="1">IF($B43="N","",SUM(IF((INDIRECT($B43&amp;"!J23:J200")=$A$2)*(INDIRECT($B43&amp;"!t23:t200")=$D43)*(INDIRECT($B43&amp;"!t23:t200")&lt;&gt;"")*(INDIRECT($B43&amp;"!I23:I200")=$G$5),INDIRECT($B43&amp;"!U23:U200"),0)))</f>
        <v>0</v>
      </c>
      <c r="I43" s="59">
        <f t="shared" ca="1" si="14"/>
        <v>0</v>
      </c>
      <c r="J43" s="64">
        <f t="shared" ca="1" si="15"/>
        <v>0</v>
      </c>
      <c r="K43" s="91"/>
      <c r="L43" s="91"/>
      <c r="M43" s="91"/>
    </row>
    <row r="44" spans="1:13">
      <c r="B44" s="92" t="str">
        <f t="shared" si="16"/>
        <v>Albirex_Niigata</v>
      </c>
      <c r="D44" s="93">
        <v>-1</v>
      </c>
      <c r="E44" s="94">
        <f t="array" aca="1" ref="E44" ca="1">IF($B44="N","",SUM(IF((INDIRECT($B44&amp;"!J23:J200")=$A$2)*(INDIRECT($B44&amp;"!t23:t200")=$D44)*(INDIRECT($B44&amp;"!t23:t200")&lt;&gt;"")*(INDIRECT($B44&amp;"!I23:I200")=$E$5),1,0)))</f>
        <v>0</v>
      </c>
      <c r="F44" s="64">
        <f t="array" aca="1" ref="F44" ca="1">IF($B44="N","",SUM(IF((INDIRECT($B44&amp;"!J23:J200")=$A$2)*(INDIRECT($B44&amp;"!t23:t200")=$D44)*(INDIRECT($B44&amp;"!t23:t200")&lt;&gt;"")*(INDIRECT($B44&amp;"!I23:I200")=$E$5),INDIRECT($B44&amp;"!U23:U200"),0)))</f>
        <v>0</v>
      </c>
      <c r="G44" s="55">
        <f t="array" aca="1" ref="G44" ca="1">IF($B44="N","",SUM(IF((INDIRECT($B44&amp;"!J23:J200")=$A$2)*(INDIRECT($B44&amp;"!t23:t200")=$D44)*(INDIRECT($B44&amp;"!t23:t200")&lt;&gt;"")*(INDIRECT($B44&amp;"!I23:I200")=$G$5),1,0)))</f>
        <v>0</v>
      </c>
      <c r="H44" s="64">
        <f t="array" aca="1" ref="H44" ca="1">IF($B44="N","",SUM(IF((INDIRECT($B44&amp;"!J23:J200")=$A$2)*(INDIRECT($B44&amp;"!t23:t200")=$D44)*(INDIRECT($B44&amp;"!t23:t200")&lt;&gt;"")*(INDIRECT($B44&amp;"!I23:I200")=$G$5),INDIRECT($B44&amp;"!U23:U200"),0)))</f>
        <v>0</v>
      </c>
      <c r="I44" s="59">
        <f t="shared" ca="1" si="14"/>
        <v>0</v>
      </c>
      <c r="J44" s="64">
        <f t="shared" ca="1" si="15"/>
        <v>0</v>
      </c>
      <c r="K44" s="91"/>
      <c r="L44" s="91"/>
      <c r="M44" s="91"/>
    </row>
    <row r="45" spans="1:13">
      <c r="B45" s="92" t="str">
        <f t="shared" si="16"/>
        <v>Albirex_Niigata</v>
      </c>
      <c r="D45" s="93">
        <v>-0.75</v>
      </c>
      <c r="E45" s="94">
        <f t="array" aca="1" ref="E45" ca="1">IF($B45="N","",SUM(IF((INDIRECT($B45&amp;"!J23:J200")=$A$2)*(INDIRECT($B45&amp;"!t23:t200")=$D45)*(INDIRECT($B45&amp;"!t23:t200")&lt;&gt;"")*(INDIRECT($B45&amp;"!I23:I200")=$E$5),1,0)))</f>
        <v>0</v>
      </c>
      <c r="F45" s="64">
        <f t="array" aca="1" ref="F45" ca="1">IF($B45="N","",SUM(IF((INDIRECT($B45&amp;"!J23:J200")=$A$2)*(INDIRECT($B45&amp;"!t23:t200")=$D45)*(INDIRECT($B45&amp;"!t23:t200")&lt;&gt;"")*(INDIRECT($B45&amp;"!I23:I200")=$E$5),INDIRECT($B45&amp;"!U23:U200"),0)))</f>
        <v>0</v>
      </c>
      <c r="G45" s="55">
        <f t="array" aca="1" ref="G45" ca="1">IF($B45="N","",SUM(IF((INDIRECT($B45&amp;"!J23:J200")=$A$2)*(INDIRECT($B45&amp;"!t23:t200")=$D45)*(INDIRECT($B45&amp;"!t23:t200")&lt;&gt;"")*(INDIRECT($B45&amp;"!I23:I200")=$G$5),1,0)))</f>
        <v>0</v>
      </c>
      <c r="H45" s="64">
        <f t="array" aca="1" ref="H45" ca="1">IF($B45="N","",SUM(IF((INDIRECT($B45&amp;"!J23:J200")=$A$2)*(INDIRECT($B45&amp;"!t23:t200")=$D45)*(INDIRECT($B45&amp;"!t23:t200")&lt;&gt;"")*(INDIRECT($B45&amp;"!I23:I200")=$G$5),INDIRECT($B45&amp;"!U23:U200"),0)))</f>
        <v>0</v>
      </c>
      <c r="I45" s="59">
        <f t="shared" ca="1" si="14"/>
        <v>0</v>
      </c>
      <c r="J45" s="64">
        <f t="shared" ca="1" si="15"/>
        <v>0</v>
      </c>
      <c r="K45" s="91"/>
      <c r="L45" s="91"/>
      <c r="M45" s="91"/>
    </row>
    <row r="46" spans="1:13">
      <c r="B46" s="92" t="str">
        <f t="shared" si="16"/>
        <v>Albirex_Niigata</v>
      </c>
      <c r="D46" s="93">
        <v>-0.5</v>
      </c>
      <c r="E46" s="94">
        <f t="array" aca="1" ref="E46" ca="1">IF($B46="N","",SUM(IF((INDIRECT($B46&amp;"!J23:J200")=$A$2)*(INDIRECT($B46&amp;"!t23:t200")=$D46)*(INDIRECT($B46&amp;"!t23:t200")&lt;&gt;"")*(INDIRECT($B46&amp;"!I23:I200")=$E$5),1,0)))</f>
        <v>0</v>
      </c>
      <c r="F46" s="64">
        <f t="array" aca="1" ref="F46" ca="1">IF($B46="N","",SUM(IF((INDIRECT($B46&amp;"!J23:J200")=$A$2)*(INDIRECT($B46&amp;"!t23:t200")=$D46)*(INDIRECT($B46&amp;"!t23:t200")&lt;&gt;"")*(INDIRECT($B46&amp;"!I23:I200")=$E$5),INDIRECT($B46&amp;"!U23:U200"),0)))</f>
        <v>0</v>
      </c>
      <c r="G46" s="55">
        <f t="array" aca="1" ref="G46" ca="1">IF($B46="N","",SUM(IF((INDIRECT($B46&amp;"!J23:J200")=$A$2)*(INDIRECT($B46&amp;"!t23:t200")=$D46)*(INDIRECT($B46&amp;"!t23:t200")&lt;&gt;"")*(INDIRECT($B46&amp;"!I23:I200")=$G$5),1,0)))</f>
        <v>0</v>
      </c>
      <c r="H46" s="64">
        <f t="array" aca="1" ref="H46" ca="1">IF($B46="N","",SUM(IF((INDIRECT($B46&amp;"!J23:J200")=$A$2)*(INDIRECT($B46&amp;"!t23:t200")=$D46)*(INDIRECT($B46&amp;"!t23:t200")&lt;&gt;"")*(INDIRECT($B46&amp;"!I23:I200")=$G$5),INDIRECT($B46&amp;"!U23:U200"),0)))</f>
        <v>0</v>
      </c>
      <c r="I46" s="59">
        <f t="shared" ca="1" si="14"/>
        <v>0</v>
      </c>
      <c r="J46" s="64">
        <f t="shared" ca="1" si="15"/>
        <v>0</v>
      </c>
      <c r="K46" s="91"/>
      <c r="L46" s="91"/>
      <c r="M46" s="91"/>
    </row>
    <row r="47" spans="1:13">
      <c r="B47" s="92" t="str">
        <f t="shared" si="16"/>
        <v>Albirex_Niigata</v>
      </c>
      <c r="D47" s="93">
        <v>-0.25</v>
      </c>
      <c r="E47" s="94">
        <f t="array" aca="1" ref="E47" ca="1">IF($B47="N","",SUM(IF((INDIRECT($B47&amp;"!J23:J200")=$A$2)*(INDIRECT($B47&amp;"!t23:t200")=$D47)*(INDIRECT($B47&amp;"!t23:t200")&lt;&gt;"")*(INDIRECT($B47&amp;"!I23:I200")=$E$5),1,0)))</f>
        <v>0</v>
      </c>
      <c r="F47" s="64">
        <f t="array" aca="1" ref="F47" ca="1">IF($B47="N","",SUM(IF((INDIRECT($B47&amp;"!J23:J200")=$A$2)*(INDIRECT($B47&amp;"!t23:t200")=$D47)*(INDIRECT($B47&amp;"!t23:t200")&lt;&gt;"")*(INDIRECT($B47&amp;"!I23:I200")=$E$5),INDIRECT($B47&amp;"!U23:U200"),0)))</f>
        <v>0</v>
      </c>
      <c r="G47" s="55">
        <f t="array" aca="1" ref="G47" ca="1">IF($B47="N","",SUM(IF((INDIRECT($B47&amp;"!J23:J200")=$A$2)*(INDIRECT($B47&amp;"!t23:t200")=$D47)*(INDIRECT($B47&amp;"!t23:t200")&lt;&gt;"")*(INDIRECT($B47&amp;"!I23:I200")=$G$5),1,0)))</f>
        <v>0</v>
      </c>
      <c r="H47" s="64">
        <f t="array" aca="1" ref="H47" ca="1">IF($B47="N","",SUM(IF((INDIRECT($B47&amp;"!J23:J200")=$A$2)*(INDIRECT($B47&amp;"!t23:t200")=$D47)*(INDIRECT($B47&amp;"!t23:t200")&lt;&gt;"")*(INDIRECT($B47&amp;"!I23:I200")=$G$5),INDIRECT($B47&amp;"!U23:U200"),0)))</f>
        <v>0</v>
      </c>
      <c r="I47" s="59">
        <f t="shared" ca="1" si="14"/>
        <v>0</v>
      </c>
      <c r="J47" s="64">
        <f t="shared" ca="1" si="15"/>
        <v>0</v>
      </c>
      <c r="K47" s="91"/>
      <c r="L47" s="91"/>
      <c r="M47" s="91"/>
    </row>
    <row r="48" spans="1:13">
      <c r="B48" s="92" t="str">
        <f t="shared" si="16"/>
        <v>Albirex_Niigata</v>
      </c>
      <c r="D48" s="93">
        <v>0</v>
      </c>
      <c r="E48" s="94">
        <f t="array" aca="1" ref="E48" ca="1">IF($B48="N","",SUM(IF((INDIRECT($B48&amp;"!J23:J200")=$A$2)*(INDIRECT($B48&amp;"!t23:t200")=$D48)*(INDIRECT($B48&amp;"!t23:t200")&lt;&gt;"")*(INDIRECT($B48&amp;"!I23:I200")=$E$5),1,0)))</f>
        <v>0</v>
      </c>
      <c r="F48" s="64">
        <f t="array" aca="1" ref="F48" ca="1">IF($B48="N","",SUM(IF((INDIRECT($B48&amp;"!J23:J200")=$A$2)*(INDIRECT($B48&amp;"!t23:t200")=$D48)*(INDIRECT($B48&amp;"!t23:t200")&lt;&gt;"")*(INDIRECT($B48&amp;"!I23:I200")=$E$5),INDIRECT($B48&amp;"!U23:U200"),0)))</f>
        <v>0</v>
      </c>
      <c r="G48" s="55">
        <f t="array" aca="1" ref="G48" ca="1">IF($B48="N","",SUM(IF((INDIRECT($B48&amp;"!J23:J200")=$A$2)*(INDIRECT($B48&amp;"!t23:t200")=$D48)*(INDIRECT($B48&amp;"!t23:t200")&lt;&gt;"")*(INDIRECT($B48&amp;"!I23:I200")=$G$5),1,0)))</f>
        <v>0</v>
      </c>
      <c r="H48" s="64">
        <f t="array" aca="1" ref="H48" ca="1">IF($B48="N","",SUM(IF((INDIRECT($B48&amp;"!J23:J200")=$A$2)*(INDIRECT($B48&amp;"!t23:t200")=$D48)*(INDIRECT($B48&amp;"!t23:t200")&lt;&gt;"")*(INDIRECT($B48&amp;"!I23:I200")=$G$5),INDIRECT($B48&amp;"!U23:U200"),0)))</f>
        <v>0</v>
      </c>
      <c r="I48" s="59">
        <f t="shared" ca="1" si="14"/>
        <v>0</v>
      </c>
      <c r="J48" s="64">
        <f t="shared" ca="1" si="15"/>
        <v>0</v>
      </c>
      <c r="K48" s="91"/>
      <c r="L48" s="91"/>
      <c r="M48" s="91"/>
    </row>
    <row r="49" spans="1:13">
      <c r="B49" s="92" t="str">
        <f t="shared" si="16"/>
        <v>Albirex_Niigata</v>
      </c>
      <c r="D49" s="93">
        <v>0.25</v>
      </c>
      <c r="E49" s="94">
        <f t="array" aca="1" ref="E49" ca="1">IF($B49="N","",SUM(IF((INDIRECT($B49&amp;"!J23:J200")=$A$2)*(INDIRECT($B49&amp;"!t23:t200")=$D49)*(INDIRECT($B49&amp;"!t23:t200")&lt;&gt;"")*(INDIRECT($B49&amp;"!I23:I200")=$E$5),1,0)))</f>
        <v>0</v>
      </c>
      <c r="F49" s="64">
        <f t="array" aca="1" ref="F49" ca="1">IF($B49="N","",SUM(IF((INDIRECT($B49&amp;"!J23:J200")=$A$2)*(INDIRECT($B49&amp;"!t23:t200")=$D49)*(INDIRECT($B49&amp;"!t23:t200")&lt;&gt;"")*(INDIRECT($B49&amp;"!I23:I200")=$E$5),INDIRECT($B49&amp;"!U23:U200"),0)))</f>
        <v>0</v>
      </c>
      <c r="G49" s="55">
        <f t="array" aca="1" ref="G49" ca="1">IF($B49="N","",SUM(IF((INDIRECT($B49&amp;"!J23:J200")=$A$2)*(INDIRECT($B49&amp;"!t23:t200")=$D49)*(INDIRECT($B49&amp;"!t23:t200")&lt;&gt;"")*(INDIRECT($B49&amp;"!I23:I200")=$G$5),1,0)))</f>
        <v>0</v>
      </c>
      <c r="H49" s="64">
        <f t="array" aca="1" ref="H49" ca="1">IF($B49="N","",SUM(IF((INDIRECT($B49&amp;"!J23:J200")=$A$2)*(INDIRECT($B49&amp;"!t23:t200")=$D49)*(INDIRECT($B49&amp;"!t23:t200")&lt;&gt;"")*(INDIRECT($B49&amp;"!I23:I200")=$G$5),INDIRECT($B49&amp;"!U23:U200"),0)))</f>
        <v>0</v>
      </c>
      <c r="I49" s="59">
        <f t="shared" ca="1" si="14"/>
        <v>0</v>
      </c>
      <c r="J49" s="64">
        <f t="shared" ca="1" si="15"/>
        <v>0</v>
      </c>
      <c r="K49" s="91"/>
      <c r="L49" s="91"/>
      <c r="M49" s="91"/>
    </row>
    <row r="50" spans="1:13">
      <c r="B50" s="92" t="str">
        <f t="shared" si="16"/>
        <v>Albirex_Niigata</v>
      </c>
      <c r="D50" s="93">
        <v>0.5</v>
      </c>
      <c r="E50" s="94">
        <f t="array" aca="1" ref="E50" ca="1">IF($B50="N","",SUM(IF((INDIRECT($B50&amp;"!J23:J200")=$A$2)*(INDIRECT($B50&amp;"!t23:t200")=$D50)*(INDIRECT($B50&amp;"!t23:t200")&lt;&gt;"")*(INDIRECT($B50&amp;"!I23:I200")=$E$5),1,0)))</f>
        <v>0</v>
      </c>
      <c r="F50" s="64">
        <f t="array" aca="1" ref="F50" ca="1">IF($B50="N","",SUM(IF((INDIRECT($B50&amp;"!J23:J200")=$A$2)*(INDIRECT($B50&amp;"!t23:t200")=$D50)*(INDIRECT($B50&amp;"!t23:t200")&lt;&gt;"")*(INDIRECT($B50&amp;"!I23:I200")=$E$5),INDIRECT($B50&amp;"!U23:U200"),0)))</f>
        <v>0</v>
      </c>
      <c r="G50" s="55">
        <f t="array" aca="1" ref="G50" ca="1">IF($B50="N","",SUM(IF((INDIRECT($B50&amp;"!J23:J200")=$A$2)*(INDIRECT($B50&amp;"!t23:t200")=$D50)*(INDIRECT($B50&amp;"!t23:t200")&lt;&gt;"")*(INDIRECT($B50&amp;"!I23:I200")=$G$5),1,0)))</f>
        <v>0</v>
      </c>
      <c r="H50" s="64">
        <f t="array" aca="1" ref="H50" ca="1">IF($B50="N","",SUM(IF((INDIRECT($B50&amp;"!J23:J200")=$A$2)*(INDIRECT($B50&amp;"!t23:t200")=$D50)*(INDIRECT($B50&amp;"!t23:t200")&lt;&gt;"")*(INDIRECT($B50&amp;"!I23:I200")=$G$5),INDIRECT($B50&amp;"!U23:U200"),0)))</f>
        <v>0</v>
      </c>
      <c r="I50" s="59">
        <f t="shared" ca="1" si="14"/>
        <v>0</v>
      </c>
      <c r="J50" s="64">
        <f t="shared" ca="1" si="15"/>
        <v>0</v>
      </c>
      <c r="K50" s="91"/>
      <c r="L50" s="91"/>
      <c r="M50" s="91"/>
    </row>
    <row r="51" spans="1:13">
      <c r="B51" s="92" t="str">
        <f t="shared" si="16"/>
        <v>Albirex_Niigata</v>
      </c>
      <c r="D51" s="93">
        <v>0.75</v>
      </c>
      <c r="E51" s="94">
        <f t="array" aca="1" ref="E51" ca="1">IF($B51="N","",SUM(IF((INDIRECT($B51&amp;"!J23:J200")=$A$2)*(INDIRECT($B51&amp;"!t23:t200")=$D51)*(INDIRECT($B51&amp;"!t23:t200")&lt;&gt;"")*(INDIRECT($B51&amp;"!I23:I200")=$E$5),1,0)))</f>
        <v>0</v>
      </c>
      <c r="F51" s="64">
        <f t="array" aca="1" ref="F51" ca="1">IF($B51="N","",SUM(IF((INDIRECT($B51&amp;"!J23:J200")=$A$2)*(INDIRECT($B51&amp;"!t23:t200")=$D51)*(INDIRECT($B51&amp;"!t23:t200")&lt;&gt;"")*(INDIRECT($B51&amp;"!I23:I200")=$E$5),INDIRECT($B51&amp;"!U23:U200"),0)))</f>
        <v>0</v>
      </c>
      <c r="G51" s="55">
        <f t="array" aca="1" ref="G51" ca="1">IF($B51="N","",SUM(IF((INDIRECT($B51&amp;"!J23:J200")=$A$2)*(INDIRECT($B51&amp;"!t23:t200")=$D51)*(INDIRECT($B51&amp;"!t23:t200")&lt;&gt;"")*(INDIRECT($B51&amp;"!I23:I200")=$G$5),1,0)))</f>
        <v>0</v>
      </c>
      <c r="H51" s="64">
        <f t="array" aca="1" ref="H51" ca="1">IF($B51="N","",SUM(IF((INDIRECT($B51&amp;"!J23:J200")=$A$2)*(INDIRECT($B51&amp;"!t23:t200")=$D51)*(INDIRECT($B51&amp;"!t23:t200")&lt;&gt;"")*(INDIRECT($B51&amp;"!I23:I200")=$G$5),INDIRECT($B51&amp;"!U23:U200"),0)))</f>
        <v>0</v>
      </c>
      <c r="I51" s="59">
        <f t="shared" ca="1" si="14"/>
        <v>0</v>
      </c>
      <c r="J51" s="64">
        <f t="shared" ca="1" si="15"/>
        <v>0</v>
      </c>
      <c r="K51" s="91"/>
      <c r="L51" s="91"/>
      <c r="M51" s="91"/>
    </row>
    <row r="52" spans="1:13">
      <c r="B52" s="92" t="str">
        <f t="shared" si="16"/>
        <v>Albirex_Niigata</v>
      </c>
      <c r="D52" s="93">
        <v>1</v>
      </c>
      <c r="E52" s="94">
        <f t="array" aca="1" ref="E52" ca="1">IF($B52="N","",SUM(IF((INDIRECT($B52&amp;"!J23:J200")=$A$2)*(INDIRECT($B52&amp;"!t23:t200")=$D52)*(INDIRECT($B52&amp;"!t23:t200")&lt;&gt;"")*(INDIRECT($B52&amp;"!I23:I200")=$E$5),1,0)))</f>
        <v>0</v>
      </c>
      <c r="F52" s="64">
        <f t="array" aca="1" ref="F52" ca="1">IF($B52="N","",SUM(IF((INDIRECT($B52&amp;"!J23:J200")=$A$2)*(INDIRECT($B52&amp;"!t23:t200")=$D52)*(INDIRECT($B52&amp;"!t23:t200")&lt;&gt;"")*(INDIRECT($B52&amp;"!I23:I200")=$E$5),INDIRECT($B52&amp;"!U23:U200"),0)))</f>
        <v>0</v>
      </c>
      <c r="G52" s="55">
        <f t="array" aca="1" ref="G52" ca="1">IF($B52="N","",SUM(IF((INDIRECT($B52&amp;"!J23:J200")=$A$2)*(INDIRECT($B52&amp;"!t23:t200")=$D52)*(INDIRECT($B52&amp;"!t23:t200")&lt;&gt;"")*(INDIRECT($B52&amp;"!I23:I200")=$G$5),1,0)))</f>
        <v>0</v>
      </c>
      <c r="H52" s="64">
        <f t="array" aca="1" ref="H52" ca="1">IF($B52="N","",SUM(IF((INDIRECT($B52&amp;"!J23:J200")=$A$2)*(INDIRECT($B52&amp;"!t23:t200")=$D52)*(INDIRECT($B52&amp;"!t23:t200")&lt;&gt;"")*(INDIRECT($B52&amp;"!I23:I200")=$G$5),INDIRECT($B52&amp;"!U23:U200"),0)))</f>
        <v>0</v>
      </c>
      <c r="I52" s="59">
        <f t="shared" ca="1" si="14"/>
        <v>0</v>
      </c>
      <c r="J52" s="64">
        <f t="shared" ca="1" si="15"/>
        <v>0</v>
      </c>
      <c r="K52" s="91"/>
      <c r="L52" s="91"/>
      <c r="M52" s="91"/>
    </row>
    <row r="53" spans="1:13">
      <c r="B53" s="92" t="str">
        <f t="shared" si="16"/>
        <v>Albirex_Niigata</v>
      </c>
      <c r="D53" s="93">
        <v>1.25</v>
      </c>
      <c r="E53" s="94">
        <f t="array" aca="1" ref="E53" ca="1">IF($B53="N","",SUM(IF((INDIRECT($B53&amp;"!J23:J200")=$A$2)*(INDIRECT($B53&amp;"!t23:t200")=$D53)*(INDIRECT($B53&amp;"!t23:t200")&lt;&gt;"")*(INDIRECT($B53&amp;"!I23:I200")=$E$5),1,0)))</f>
        <v>0</v>
      </c>
      <c r="F53" s="64">
        <f t="array" aca="1" ref="F53" ca="1">IF($B53="N","",SUM(IF((INDIRECT($B53&amp;"!J23:J200")=$A$2)*(INDIRECT($B53&amp;"!t23:t200")=$D53)*(INDIRECT($B53&amp;"!t23:t200")&lt;&gt;"")*(INDIRECT($B53&amp;"!I23:I200")=$E$5),INDIRECT($B53&amp;"!U23:U200"),0)))</f>
        <v>0</v>
      </c>
      <c r="G53" s="55">
        <f t="array" aca="1" ref="G53" ca="1">IF($B53="N","",SUM(IF((INDIRECT($B53&amp;"!J23:J200")=$A$2)*(INDIRECT($B53&amp;"!t23:t200")=$D53)*(INDIRECT($B53&amp;"!t23:t200")&lt;&gt;"")*(INDIRECT($B53&amp;"!I23:I200")=$G$5),1,0)))</f>
        <v>0</v>
      </c>
      <c r="H53" s="64">
        <f t="array" aca="1" ref="H53" ca="1">IF($B53="N","",SUM(IF((INDIRECT($B53&amp;"!J23:J200")=$A$2)*(INDIRECT($B53&amp;"!t23:t200")=$D53)*(INDIRECT($B53&amp;"!t23:t200")&lt;&gt;"")*(INDIRECT($B53&amp;"!I23:I200")=$G$5),INDIRECT($B53&amp;"!U23:U200"),0)))</f>
        <v>0</v>
      </c>
      <c r="I53" s="59">
        <f t="shared" ca="1" si="14"/>
        <v>0</v>
      </c>
      <c r="J53" s="64">
        <f t="shared" ca="1" si="15"/>
        <v>0</v>
      </c>
      <c r="K53" s="91"/>
      <c r="L53" s="91"/>
      <c r="M53" s="91"/>
    </row>
    <row r="54" spans="1:13">
      <c r="B54" s="92" t="str">
        <f t="shared" si="16"/>
        <v>Albirex_Niigata</v>
      </c>
      <c r="D54" s="93">
        <v>1.5</v>
      </c>
      <c r="E54" s="94">
        <f t="array" aca="1" ref="E54" ca="1">IF($B54="N","",SUM(IF((INDIRECT($B54&amp;"!J23:J200")=$A$2)*(INDIRECT($B54&amp;"!t23:t200")=$D54)*(INDIRECT($B54&amp;"!t23:t200")&lt;&gt;"")*(INDIRECT($B54&amp;"!I23:I200")=$E$5),1,0)))</f>
        <v>0</v>
      </c>
      <c r="F54" s="64">
        <f t="array" aca="1" ref="F54" ca="1">IF($B54="N","",SUM(IF((INDIRECT($B54&amp;"!J23:J200")=$A$2)*(INDIRECT($B54&amp;"!t23:t200")=$D54)*(INDIRECT($B54&amp;"!t23:t200")&lt;&gt;"")*(INDIRECT($B54&amp;"!I23:I200")=$E$5),INDIRECT($B54&amp;"!U23:U200"),0)))</f>
        <v>0</v>
      </c>
      <c r="G54" s="55">
        <f t="array" aca="1" ref="G54" ca="1">IF($B54="N","",SUM(IF((INDIRECT($B54&amp;"!J23:J200")=$A$2)*(INDIRECT($B54&amp;"!t23:t200")=$D54)*(INDIRECT($B54&amp;"!t23:t200")&lt;&gt;"")*(INDIRECT($B54&amp;"!I23:I200")=$G$5),1,0)))</f>
        <v>0</v>
      </c>
      <c r="H54" s="64">
        <f t="array" aca="1" ref="H54" ca="1">IF($B54="N","",SUM(IF((INDIRECT($B54&amp;"!J23:J200")=$A$2)*(INDIRECT($B54&amp;"!t23:t200")=$D54)*(INDIRECT($B54&amp;"!t23:t200")&lt;&gt;"")*(INDIRECT($B54&amp;"!I23:I200")=$G$5),INDIRECT($B54&amp;"!U23:U200"),0)))</f>
        <v>0</v>
      </c>
      <c r="I54" s="59">
        <f t="shared" ca="1" si="14"/>
        <v>0</v>
      </c>
      <c r="J54" s="64">
        <f t="shared" ca="1" si="15"/>
        <v>0</v>
      </c>
      <c r="K54" s="91"/>
      <c r="L54" s="91"/>
      <c r="M54" s="91"/>
    </row>
    <row r="55" spans="1:13">
      <c r="B55" s="92" t="str">
        <f t="shared" si="16"/>
        <v>Albirex_Niigata</v>
      </c>
      <c r="D55" s="129">
        <v>1.75</v>
      </c>
      <c r="E55" s="94">
        <f t="array" aca="1" ref="E55" ca="1">IF($B55="N","",SUM(IF((INDIRECT($B55&amp;"!J23:J200")=$A$2)*(INDIRECT($B55&amp;"!t23:t200")=$D55)*(INDIRECT($B55&amp;"!t23:t200")&lt;&gt;"")*(INDIRECT($B55&amp;"!I23:I200")=$E$5),1,0)))</f>
        <v>0</v>
      </c>
      <c r="F55" s="137">
        <f t="array" aca="1" ref="F55" ca="1">IF($B55="N","",SUM(IF((INDIRECT($B55&amp;"!J23:J200")=$A$2)*(INDIRECT($B55&amp;"!t23:t200")=$D55)*(INDIRECT($B55&amp;"!t23:t200")&lt;&gt;"")*(INDIRECT($B55&amp;"!I23:I200")=$E$5),INDIRECT($B55&amp;"!U23:U200"),0)))</f>
        <v>0</v>
      </c>
      <c r="G55" s="38">
        <f t="array" aca="1" ref="G55" ca="1">IF($B55="N","",SUM(IF((INDIRECT($B55&amp;"!J23:J200")=$A$2)*(INDIRECT($B55&amp;"!t23:t200")=$D55)*(INDIRECT($B55&amp;"!t23:t200")&lt;&gt;"")*(INDIRECT($B55&amp;"!I23:I200")=$G$5),1,0)))</f>
        <v>1</v>
      </c>
      <c r="H55" s="137">
        <f t="array" aca="1" ref="H55" ca="1">IF($B55="N","",SUM(IF((INDIRECT($B55&amp;"!J23:J200")=$A$2)*(INDIRECT($B55&amp;"!t23:t200")=$D55)*(INDIRECT($B55&amp;"!t23:t200")&lt;&gt;"")*(INDIRECT($B55&amp;"!I23:I200")=$G$5),INDIRECT($B55&amp;"!U23:U200"),0)))</f>
        <v>2.7</v>
      </c>
      <c r="I55" s="59">
        <f t="shared" ca="1" si="14"/>
        <v>1</v>
      </c>
      <c r="J55" s="64">
        <f t="shared" ca="1" si="15"/>
        <v>2.7</v>
      </c>
      <c r="K55" s="91"/>
      <c r="L55" s="91"/>
      <c r="M55" s="91"/>
    </row>
    <row r="56" spans="1:13">
      <c r="B56" s="92" t="str">
        <f t="shared" si="16"/>
        <v>Albirex_Niigata</v>
      </c>
      <c r="D56" s="129">
        <v>2</v>
      </c>
      <c r="E56" s="94">
        <f t="array" aca="1" ref="E56" ca="1">IF($B56="N","",SUM(IF((INDIRECT($B56&amp;"!J23:J200")=$A$2)*(INDIRECT($B56&amp;"!t23:t200")=$D56)*(INDIRECT($B56&amp;"!t23:t200")&lt;&gt;"")*(INDIRECT($B56&amp;"!I23:I200")=$E$5),1,0)))</f>
        <v>0</v>
      </c>
      <c r="F56" s="137">
        <f t="array" aca="1" ref="F56" ca="1">IF($B56="N","",SUM(IF((INDIRECT($B56&amp;"!J23:J200")=$A$2)*(INDIRECT($B56&amp;"!t23:t200")=$D56)*(INDIRECT($B56&amp;"!t23:t200")&lt;&gt;"")*(INDIRECT($B56&amp;"!I23:I200")=$E$5),INDIRECT($B56&amp;"!U23:U200"),0)))</f>
        <v>0</v>
      </c>
      <c r="G56" s="38">
        <f t="array" aca="1" ref="G56" ca="1">IF($B56="N","",SUM(IF((INDIRECT($B56&amp;"!J23:J200")=$A$2)*(INDIRECT($B56&amp;"!t23:t200")=$D56)*(INDIRECT($B56&amp;"!t23:t200")&lt;&gt;"")*(INDIRECT($B56&amp;"!I23:I200")=$G$5),1,0)))</f>
        <v>0</v>
      </c>
      <c r="H56" s="137">
        <f t="array" aca="1" ref="H56" ca="1">IF($B56="N","",SUM(IF((INDIRECT($B56&amp;"!J23:J200")=$A$2)*(INDIRECT($B56&amp;"!t23:t200")=$D56)*(INDIRECT($B56&amp;"!t23:t200")&lt;&gt;"")*(INDIRECT($B56&amp;"!I23:I200")=$G$5),INDIRECT($B56&amp;"!U23:U200"),0)))</f>
        <v>0</v>
      </c>
      <c r="I56" s="59">
        <f t="shared" ca="1" si="14"/>
        <v>0</v>
      </c>
      <c r="J56" s="64">
        <f t="shared" ca="1" si="15"/>
        <v>0</v>
      </c>
      <c r="K56" s="91"/>
      <c r="L56" s="91"/>
      <c r="M56" s="91"/>
    </row>
    <row r="57" spans="1:13">
      <c r="B57" s="92" t="str">
        <f t="shared" si="16"/>
        <v>Albirex_Niigata</v>
      </c>
      <c r="D57" s="129">
        <v>2.25</v>
      </c>
      <c r="E57" s="94">
        <f t="array" aca="1" ref="E57" ca="1">IF($B57="N","",SUM(IF((INDIRECT($B57&amp;"!J23:J200")=$A$2)*(INDIRECT($B57&amp;"!t23:t200")=$D57)*(INDIRECT($B57&amp;"!t23:t200")&lt;&gt;"")*(INDIRECT($B57&amp;"!I23:I200")=$E$5),1,0)))</f>
        <v>0</v>
      </c>
      <c r="F57" s="137">
        <f t="array" aca="1" ref="F57" ca="1">IF($B57="N","",SUM(IF((INDIRECT($B57&amp;"!J23:J200")=$A$2)*(INDIRECT($B57&amp;"!t23:t200")=$D57)*(INDIRECT($B57&amp;"!t23:t200")&lt;&gt;"")*(INDIRECT($B57&amp;"!I23:I200")=$E$5),INDIRECT($B57&amp;"!U23:U200"),0)))</f>
        <v>0</v>
      </c>
      <c r="G57" s="38">
        <f t="array" aca="1" ref="G57" ca="1">IF($B57="N","",SUM(IF((INDIRECT($B57&amp;"!J23:J200")=$A$2)*(INDIRECT($B57&amp;"!t23:t200")=$D57)*(INDIRECT($B57&amp;"!t23:t200")&lt;&gt;"")*(INDIRECT($B57&amp;"!I23:I200")=$G$5),1,0)))</f>
        <v>0</v>
      </c>
      <c r="H57" s="137">
        <f t="array" aca="1" ref="H57" ca="1">IF($B57="N","",SUM(IF((INDIRECT($B57&amp;"!J23:J200")=$A$2)*(INDIRECT($B57&amp;"!t23:t200")=$D57)*(INDIRECT($B57&amp;"!t23:t200")&lt;&gt;"")*(INDIRECT($B57&amp;"!I23:I200")=$G$5),INDIRECT($B57&amp;"!U23:U200"),0)))</f>
        <v>0</v>
      </c>
      <c r="I57" s="59">
        <f t="shared" ca="1" si="14"/>
        <v>0</v>
      </c>
      <c r="J57" s="64">
        <f t="shared" ca="1" si="15"/>
        <v>0</v>
      </c>
      <c r="K57" s="91"/>
      <c r="L57" s="91"/>
      <c r="M57" s="91"/>
    </row>
    <row r="58" spans="1:13">
      <c r="B58" s="92" t="str">
        <f t="shared" si="16"/>
        <v>Albirex_Niigata</v>
      </c>
      <c r="D58" s="129">
        <v>2.5</v>
      </c>
      <c r="E58" s="94">
        <f t="array" aca="1" ref="E58" ca="1">IF($B58="N","",SUM(IF((INDIRECT($B58&amp;"!J23:J200")=$A$2)*(INDIRECT($B58&amp;"!t23:t200")=$D58)*(INDIRECT($B58&amp;"!t23:t200")&lt;&gt;"")*(INDIRECT($B58&amp;"!I23:I200")=$E$5),1,0)))</f>
        <v>0</v>
      </c>
      <c r="F58" s="137">
        <f t="array" aca="1" ref="F58" ca="1">IF($B58="N","",SUM(IF((INDIRECT($B58&amp;"!J23:J200")=$A$2)*(INDIRECT($B58&amp;"!t23:t200")=$D58)*(INDIRECT($B58&amp;"!t23:t200")&lt;&gt;"")*(INDIRECT($B58&amp;"!I23:I200")=$E$5),INDIRECT($B58&amp;"!U23:U200"),0)))</f>
        <v>0</v>
      </c>
      <c r="G58" s="38">
        <f t="array" aca="1" ref="G58" ca="1">IF($B58="N","",SUM(IF((INDIRECT($B58&amp;"!J23:J200")=$A$2)*(INDIRECT($B58&amp;"!t23:t200")=$D58)*(INDIRECT($B58&amp;"!t23:t200")&lt;&gt;"")*(INDIRECT($B58&amp;"!I23:I200")=$G$5),1,0)))</f>
        <v>0</v>
      </c>
      <c r="H58" s="137">
        <f t="array" aca="1" ref="H58" ca="1">IF($B58="N","",SUM(IF((INDIRECT($B58&amp;"!J23:J200")=$A$2)*(INDIRECT($B58&amp;"!t23:t200")=$D58)*(INDIRECT($B58&amp;"!t23:t200")&lt;&gt;"")*(INDIRECT($B58&amp;"!I23:I200")=$G$5),INDIRECT($B58&amp;"!U23:U200"),0)))</f>
        <v>0</v>
      </c>
      <c r="I58" s="59">
        <f t="shared" ca="1" si="14"/>
        <v>0</v>
      </c>
      <c r="J58" s="64">
        <f t="shared" ca="1" si="15"/>
        <v>0</v>
      </c>
      <c r="K58" s="91"/>
      <c r="L58" s="91"/>
      <c r="M58" s="91"/>
    </row>
    <row r="59" spans="1:13" ht="15" customHeight="1" thickBot="1">
      <c r="B59" s="92" t="str">
        <f t="shared" si="16"/>
        <v>Albirex_Niigata</v>
      </c>
      <c r="D59" s="93">
        <v>2.75</v>
      </c>
      <c r="E59" s="94">
        <f t="array" aca="1" ref="E59" ca="1">IF($B59="N","",SUM(IF((INDIRECT($B59&amp;"!J23:J200")=$A$2)*(INDIRECT($B59&amp;"!t23:t200")=$D59)*(INDIRECT($B59&amp;"!t23:t200")&lt;&gt;"")*(INDIRECT($B59&amp;"!I23:I200")=$E$5),1,0)))</f>
        <v>0</v>
      </c>
      <c r="F59" s="137">
        <f t="array" aca="1" ref="F59" ca="1">IF($B59="N","",SUM(IF((INDIRECT($B59&amp;"!J23:J200")=$A$2)*(INDIRECT($B59&amp;"!t23:t200")=$D59)*(INDIRECT($B59&amp;"!t23:t200")&lt;&gt;"")*(INDIRECT($B59&amp;"!I23:I200")=$E$5),INDIRECT($B59&amp;"!U23:U200"),0)))</f>
        <v>0</v>
      </c>
      <c r="G59" s="38">
        <f t="array" aca="1" ref="G59" ca="1">IF($B59="N","",SUM(IF((INDIRECT($B59&amp;"!J23:J200")=$A$2)*(INDIRECT($B59&amp;"!t23:t200")=$D59)*(INDIRECT($B59&amp;"!t23:t200")&lt;&gt;"")*(INDIRECT($B59&amp;"!I23:I200")=$G$5),1,0)))</f>
        <v>0</v>
      </c>
      <c r="H59" s="137">
        <f t="array" aca="1" ref="H59" ca="1">IF($B59="N","",SUM(IF((INDIRECT($B59&amp;"!J23:J200")=$A$2)*(INDIRECT($B59&amp;"!t23:t200")=$D59)*(INDIRECT($B59&amp;"!t23:t200")&lt;&gt;"")*(INDIRECT($B59&amp;"!I23:I200")=$G$5),INDIRECT($B59&amp;"!U23:U200"),0)))</f>
        <v>0</v>
      </c>
      <c r="I59" s="136">
        <f t="shared" ca="1" si="14"/>
        <v>0</v>
      </c>
      <c r="J59" s="78">
        <f t="shared" ca="1" si="15"/>
        <v>0</v>
      </c>
      <c r="K59" s="91"/>
      <c r="L59" s="91"/>
      <c r="M59" s="91"/>
    </row>
    <row r="60" spans="1:13" ht="13.5" thickBot="1">
      <c r="A60" s="96"/>
      <c r="B60" s="97"/>
      <c r="C60" s="98" t="str">
        <f>D35</f>
        <v>Albirex_Niigata</v>
      </c>
      <c r="D60" s="99" t="s">
        <v>24</v>
      </c>
      <c r="E60" s="100">
        <f t="shared" ref="E60:J60" ca="1" si="17">SUM(E37:E59)</f>
        <v>1</v>
      </c>
      <c r="F60" s="106">
        <f t="shared" ca="1" si="17"/>
        <v>2.5</v>
      </c>
      <c r="G60" s="100">
        <f t="shared" ca="1" si="17"/>
        <v>1</v>
      </c>
      <c r="H60" s="106">
        <f t="shared" ca="1" si="17"/>
        <v>2.7</v>
      </c>
      <c r="I60" s="101">
        <f t="shared" ca="1" si="17"/>
        <v>2</v>
      </c>
      <c r="J60" s="106">
        <f t="shared" ca="1" si="17"/>
        <v>5.2</v>
      </c>
      <c r="K60" s="91"/>
      <c r="L60" s="91"/>
      <c r="M60" s="91"/>
    </row>
    <row r="61" spans="1:13" ht="13.5" thickBot="1">
      <c r="A61" s="96"/>
      <c r="B61" s="97"/>
      <c r="C61" s="98"/>
      <c r="D61" s="102"/>
      <c r="E61" s="103"/>
      <c r="F61" s="102"/>
      <c r="G61" s="103"/>
      <c r="H61" s="102"/>
      <c r="I61" s="102"/>
      <c r="J61" s="102"/>
      <c r="K61" s="91"/>
      <c r="L61" s="91"/>
      <c r="M61" s="91"/>
    </row>
    <row r="62" spans="1:13">
      <c r="A62" s="96"/>
      <c r="B62" s="23"/>
      <c r="C62" s="98"/>
      <c r="D62" s="85" t="str">
        <f>E1</f>
        <v>Consadole_Sapporo</v>
      </c>
      <c r="E62" s="86" t="s">
        <v>0</v>
      </c>
      <c r="F62" s="87"/>
      <c r="G62" s="86" t="s">
        <v>1</v>
      </c>
      <c r="H62" s="87"/>
      <c r="I62" s="86" t="s">
        <v>10</v>
      </c>
      <c r="J62" s="88"/>
      <c r="K62" s="91"/>
      <c r="L62" s="91"/>
      <c r="M62" s="91"/>
    </row>
    <row r="63" spans="1:13" ht="13.5" thickBot="1">
      <c r="B63" s="23"/>
      <c r="C63" s="23"/>
      <c r="D63" s="89" t="s">
        <v>20</v>
      </c>
      <c r="E63" s="40" t="s">
        <v>21</v>
      </c>
      <c r="F63" s="78" t="s">
        <v>22</v>
      </c>
      <c r="G63" s="40" t="s">
        <v>21</v>
      </c>
      <c r="H63" s="78" t="s">
        <v>22</v>
      </c>
      <c r="I63" s="90" t="s">
        <v>21</v>
      </c>
      <c r="J63" s="78" t="s">
        <v>22</v>
      </c>
      <c r="K63" s="91"/>
      <c r="L63" s="91"/>
      <c r="M63" s="91"/>
    </row>
    <row r="64" spans="1:13">
      <c r="B64" s="92" t="str">
        <f>IF(D62=0,"N",D62)</f>
        <v>Consadole_Sapporo</v>
      </c>
      <c r="D64" s="93">
        <v>-2.75</v>
      </c>
      <c r="E64" s="94">
        <f t="array" aca="1" ref="E64" ca="1">IF($B64="N","",SUM(IF((INDIRECT($B64&amp;"!J23:J200")=$A$2)*(INDIRECT($B64&amp;"!t23:t200")=$D64)*(INDIRECT($B64&amp;"!t23:t200")&lt;&gt;"")*(INDIRECT($B64&amp;"!I23:I200")=$E$5),1,0)))</f>
        <v>0</v>
      </c>
      <c r="F64" s="95">
        <f t="array" aca="1" ref="F64" ca="1">IF($B64="N","",SUM(IF((INDIRECT($B64&amp;"!J23:J200")=$A$2)*(INDIRECT($B64&amp;"!t23:t200")=$D64)*(INDIRECT($B64&amp;"!t23:t200")&lt;&gt;"")*(INDIRECT($B64&amp;"!I23:I200")=$E$5),INDIRECT($B64&amp;"!U23:U200"),0)))</f>
        <v>0</v>
      </c>
      <c r="G64" s="94">
        <f t="array" aca="1" ref="G64" ca="1">IF($B64="N","",SUM(IF((INDIRECT($B64&amp;"!J23:J200")=$A$2)*(INDIRECT($B64&amp;"!t23:t200")=$D64)*(INDIRECT($B64&amp;"!t23:t200")&lt;&gt;"")*(INDIRECT($B64&amp;"!I23:I200")=$G$5),1,0)))</f>
        <v>0</v>
      </c>
      <c r="H64" s="95">
        <f t="array" aca="1" ref="H64" ca="1">IF($B64="N","",SUM(IF((INDIRECT($B64&amp;"!J23:J200")=$A$2)*(INDIRECT($B64&amp;"!t23:t200")=$D64)*(INDIRECT($B64&amp;"!t23:t200")&lt;&gt;"")*(INDIRECT($B64&amp;"!I23:I200")=$G$5),INDIRECT($B64&amp;"!U23:U200"),0)))</f>
        <v>0</v>
      </c>
      <c r="I64" s="59">
        <f t="shared" ref="I64:I86" ca="1" si="18">IF(B64="N","",G64+E64)</f>
        <v>0</v>
      </c>
      <c r="J64" s="64">
        <f ca="1">IF(I64="","",F64+H64)</f>
        <v>0</v>
      </c>
      <c r="K64" s="91"/>
      <c r="L64" s="91"/>
    </row>
    <row r="65" spans="2:13">
      <c r="B65" s="92" t="str">
        <f>B64</f>
        <v>Consadole_Sapporo</v>
      </c>
      <c r="D65" s="125">
        <v>-2.5</v>
      </c>
      <c r="E65" s="55">
        <f t="array" aca="1" ref="E65" ca="1">IF($B65="N","",SUM(IF((INDIRECT($B65&amp;"!J23:J200")=$A$2)*(INDIRECT($B65&amp;"!t23:t200")=$D65)*(INDIRECT($B65&amp;"!t23:t200")&lt;&gt;"")*(INDIRECT($B65&amp;"!I23:I200")=$E$5),1,0)))</f>
        <v>0</v>
      </c>
      <c r="F65" s="64">
        <f t="array" aca="1" ref="F65" ca="1">IF($B65="N","",SUM(IF((INDIRECT($B65&amp;"!J23:J200")=$A$2)*(INDIRECT($B65&amp;"!t23:t200")=$D65)*(INDIRECT($B65&amp;"!t23:t200")&lt;&gt;"")*(INDIRECT($B65&amp;"!I23:I200")=$E$5),INDIRECT($B65&amp;"!U23:U200"),0)))</f>
        <v>0</v>
      </c>
      <c r="G65" s="55">
        <f t="array" aca="1" ref="G65" ca="1">IF($B65="N","",SUM(IF((INDIRECT($B65&amp;"!J23:J200")=$A$2)*(INDIRECT($B65&amp;"!t23:t200")=$D65)*(INDIRECT($B65&amp;"!t23:t200")&lt;&gt;"")*(INDIRECT($B65&amp;"!I23:I200")=$G$5),1,0)))</f>
        <v>0</v>
      </c>
      <c r="H65" s="64">
        <f t="array" aca="1" ref="H65" ca="1">IF($B65="N","",SUM(IF((INDIRECT($B65&amp;"!J23:J200")=$A$2)*(INDIRECT($B65&amp;"!t23:t200")=$D65)*(INDIRECT($B65&amp;"!t23:t200")&lt;&gt;"")*(INDIRECT($B65&amp;"!I23:I200")=$G$5),INDIRECT($B65&amp;"!U23:U200"),0)))</f>
        <v>0</v>
      </c>
      <c r="I65" s="59">
        <f t="shared" ca="1" si="18"/>
        <v>0</v>
      </c>
      <c r="J65" s="64">
        <f t="shared" ref="J65:J86" ca="1" si="19">IF(I65="","",F65+H65)</f>
        <v>0</v>
      </c>
      <c r="K65" s="91"/>
      <c r="L65" s="91"/>
    </row>
    <row r="66" spans="2:13">
      <c r="B66" s="92" t="str">
        <f t="shared" ref="B66:B86" si="20">B65</f>
        <v>Consadole_Sapporo</v>
      </c>
      <c r="D66" s="125">
        <v>-2.25</v>
      </c>
      <c r="E66" s="55">
        <f t="array" aca="1" ref="E66" ca="1">IF($B66="N","",SUM(IF((INDIRECT($B66&amp;"!J23:J200")=$A$2)*(INDIRECT($B66&amp;"!t23:t200")=$D66)*(INDIRECT($B66&amp;"!t23:t200")&lt;&gt;"")*(INDIRECT($B66&amp;"!I23:I200")=$E$5),1,0)))</f>
        <v>0</v>
      </c>
      <c r="F66" s="64">
        <f t="array" aca="1" ref="F66" ca="1">IF($B66="N","",SUM(IF((INDIRECT($B66&amp;"!J23:J200")=$A$2)*(INDIRECT($B66&amp;"!t23:t200")=$D66)*(INDIRECT($B66&amp;"!t23:t200")&lt;&gt;"")*(INDIRECT($B66&amp;"!I23:I200")=$E$5),INDIRECT($B66&amp;"!U23:U200"),0)))</f>
        <v>0</v>
      </c>
      <c r="G66" s="55">
        <f t="array" aca="1" ref="G66" ca="1">IF($B66="N","",SUM(IF((INDIRECT($B66&amp;"!J23:J200")=$A$2)*(INDIRECT($B66&amp;"!t23:t200")=$D66)*(INDIRECT($B66&amp;"!t23:t200")&lt;&gt;"")*(INDIRECT($B66&amp;"!I23:I200")=$G$5),1,0)))</f>
        <v>0</v>
      </c>
      <c r="H66" s="64">
        <f t="array" aca="1" ref="H66" ca="1">IF($B66="N","",SUM(IF((INDIRECT($B66&amp;"!J23:J200")=$A$2)*(INDIRECT($B66&amp;"!t23:t200")=$D66)*(INDIRECT($B66&amp;"!t23:t200")&lt;&gt;"")*(INDIRECT($B66&amp;"!I23:I200")=$G$5),INDIRECT($B66&amp;"!U23:U200"),0)))</f>
        <v>0</v>
      </c>
      <c r="I66" s="59">
        <f t="shared" ca="1" si="18"/>
        <v>0</v>
      </c>
      <c r="J66" s="64">
        <f t="shared" ca="1" si="19"/>
        <v>0</v>
      </c>
      <c r="K66" s="91"/>
      <c r="L66" s="91"/>
    </row>
    <row r="67" spans="2:13">
      <c r="B67" s="92" t="str">
        <f t="shared" si="20"/>
        <v>Consadole_Sapporo</v>
      </c>
      <c r="D67" s="125">
        <v>-2</v>
      </c>
      <c r="E67" s="55">
        <f t="array" aca="1" ref="E67" ca="1">IF($B67="N","",SUM(IF((INDIRECT($B67&amp;"!J23:J200")=$A$2)*(INDIRECT($B67&amp;"!t23:t200")=$D67)*(INDIRECT($B67&amp;"!t23:t200")&lt;&gt;"")*(INDIRECT($B67&amp;"!I23:I200")=$E$5),1,0)))</f>
        <v>0</v>
      </c>
      <c r="F67" s="64">
        <f t="array" aca="1" ref="F67" ca="1">IF($B67="N","",SUM(IF((INDIRECT($B67&amp;"!J23:J200")=$A$2)*(INDIRECT($B67&amp;"!t23:t200")=$D67)*(INDIRECT($B67&amp;"!t23:t200")&lt;&gt;"")*(INDIRECT($B67&amp;"!I23:I200")=$E$5),INDIRECT($B67&amp;"!U23:U200"),0)))</f>
        <v>0</v>
      </c>
      <c r="G67" s="55">
        <f t="array" aca="1" ref="G67" ca="1">IF($B67="N","",SUM(IF((INDIRECT($B67&amp;"!J23:J200")=$A$2)*(INDIRECT($B67&amp;"!t23:t200")=$D67)*(INDIRECT($B67&amp;"!t23:t200")&lt;&gt;"")*(INDIRECT($B67&amp;"!I23:I200")=$G$5),1,0)))</f>
        <v>0</v>
      </c>
      <c r="H67" s="64">
        <f t="array" aca="1" ref="H67" ca="1">IF($B67="N","",SUM(IF((INDIRECT($B67&amp;"!J23:J200")=$A$2)*(INDIRECT($B67&amp;"!t23:t200")=$D67)*(INDIRECT($B67&amp;"!t23:t200")&lt;&gt;"")*(INDIRECT($B67&amp;"!I23:I200")=$G$5),INDIRECT($B67&amp;"!U23:U200"),0)))</f>
        <v>0</v>
      </c>
      <c r="I67" s="59">
        <f t="shared" ca="1" si="18"/>
        <v>0</v>
      </c>
      <c r="J67" s="64">
        <f t="shared" ca="1" si="19"/>
        <v>0</v>
      </c>
      <c r="K67" s="91"/>
      <c r="L67" s="91"/>
    </row>
    <row r="68" spans="2:13">
      <c r="B68" s="92" t="str">
        <f t="shared" si="20"/>
        <v>Consadole_Sapporo</v>
      </c>
      <c r="D68" s="125">
        <v>-1.75</v>
      </c>
      <c r="E68" s="55">
        <f t="array" aca="1" ref="E68" ca="1">IF($B68="N","",SUM(IF((INDIRECT($B68&amp;"!J23:J200")=$A$2)*(INDIRECT($B68&amp;"!t23:t200")=$D68)*(INDIRECT($B68&amp;"!t23:t200")&lt;&gt;"")*(INDIRECT($B68&amp;"!I23:I200")=$E$5),1,0)))</f>
        <v>0</v>
      </c>
      <c r="F68" s="64">
        <f t="array" aca="1" ref="F68" ca="1">IF($B68="N","",SUM(IF((INDIRECT($B68&amp;"!J23:J200")=$A$2)*(INDIRECT($B68&amp;"!t23:t200")=$D68)*(INDIRECT($B68&amp;"!t23:t200")&lt;&gt;"")*(INDIRECT($B68&amp;"!I23:I200")=$E$5),INDIRECT($B68&amp;"!U23:U200"),0)))</f>
        <v>0</v>
      </c>
      <c r="G68" s="55">
        <f t="array" aca="1" ref="G68" ca="1">IF($B68="N","",SUM(IF((INDIRECT($B68&amp;"!J23:J200")=$A$2)*(INDIRECT($B68&amp;"!t23:t200")=$D68)*(INDIRECT($B68&amp;"!t23:t200")&lt;&gt;"")*(INDIRECT($B68&amp;"!I23:I200")=$G$5),1,0)))</f>
        <v>0</v>
      </c>
      <c r="H68" s="64">
        <f t="array" aca="1" ref="H68" ca="1">IF($B68="N","",SUM(IF((INDIRECT($B68&amp;"!J23:J200")=$A$2)*(INDIRECT($B68&amp;"!t23:t200")=$D68)*(INDIRECT($B68&amp;"!t23:t200")&lt;&gt;"")*(INDIRECT($B68&amp;"!I23:I200")=$G$5),INDIRECT($B68&amp;"!U23:U200"),0)))</f>
        <v>0</v>
      </c>
      <c r="I68" s="59">
        <f t="shared" ca="1" si="18"/>
        <v>0</v>
      </c>
      <c r="J68" s="64">
        <f t="shared" ca="1" si="19"/>
        <v>0</v>
      </c>
      <c r="K68" s="91"/>
      <c r="L68" s="91"/>
      <c r="M68" s="91"/>
    </row>
    <row r="69" spans="2:13">
      <c r="B69" s="92" t="str">
        <f t="shared" si="20"/>
        <v>Consadole_Sapporo</v>
      </c>
      <c r="D69" s="93">
        <v>-1.5</v>
      </c>
      <c r="E69" s="55">
        <f t="array" aca="1" ref="E69" ca="1">IF($B69="N","",SUM(IF((INDIRECT($B69&amp;"!J23:J200")=$A$2)*(INDIRECT($B69&amp;"!t23:t200")=$D69)*(INDIRECT($B69&amp;"!t23:t200")&lt;&gt;"")*(INDIRECT($B69&amp;"!I23:I200")=$E$5),1,0)))</f>
        <v>0</v>
      </c>
      <c r="F69" s="64">
        <f t="array" aca="1" ref="F69" ca="1">IF($B69="N","",SUM(IF((INDIRECT($B69&amp;"!J23:J200")=$A$2)*(INDIRECT($B69&amp;"!t23:t200")=$D69)*(INDIRECT($B69&amp;"!t23:t200")&lt;&gt;"")*(INDIRECT($B69&amp;"!I23:I200")=$E$5),INDIRECT($B69&amp;"!U23:U200"),0)))</f>
        <v>0</v>
      </c>
      <c r="G69" s="55">
        <f t="array" aca="1" ref="G69" ca="1">IF($B69="N","",SUM(IF((INDIRECT($B69&amp;"!J23:J200")=$A$2)*(INDIRECT($B69&amp;"!t23:t200")=$D69)*(INDIRECT($B69&amp;"!t23:t200")&lt;&gt;"")*(INDIRECT($B69&amp;"!I23:I200")=$G$5),1,0)))</f>
        <v>0</v>
      </c>
      <c r="H69" s="64">
        <f t="array" aca="1" ref="H69" ca="1">IF($B69="N","",SUM(IF((INDIRECT($B69&amp;"!J23:J200")=$A$2)*(INDIRECT($B69&amp;"!t23:t200")=$D69)*(INDIRECT($B69&amp;"!t23:t200")&lt;&gt;"")*(INDIRECT($B69&amp;"!I23:I200")=$G$5),INDIRECT($B69&amp;"!U23:U200"),0)))</f>
        <v>0</v>
      </c>
      <c r="I69" s="59">
        <f t="shared" ca="1" si="18"/>
        <v>0</v>
      </c>
      <c r="J69" s="64">
        <f t="shared" ca="1" si="19"/>
        <v>0</v>
      </c>
      <c r="K69" s="91"/>
      <c r="L69" s="91"/>
      <c r="M69" s="91"/>
    </row>
    <row r="70" spans="2:13">
      <c r="B70" s="92" t="str">
        <f t="shared" si="20"/>
        <v>Consadole_Sapporo</v>
      </c>
      <c r="D70" s="93">
        <v>-1.25</v>
      </c>
      <c r="E70" s="55">
        <f t="array" aca="1" ref="E70" ca="1">IF($B70="N","",SUM(IF((INDIRECT($B70&amp;"!J23:J200")=$A$2)*(INDIRECT($B70&amp;"!t23:t200")=$D70)*(INDIRECT($B70&amp;"!t23:t200")&lt;&gt;"")*(INDIRECT($B70&amp;"!I23:I200")=$E$5),1,0)))</f>
        <v>0</v>
      </c>
      <c r="F70" s="64">
        <f t="array" aca="1" ref="F70" ca="1">IF($B70="N","",SUM(IF((INDIRECT($B70&amp;"!J23:J200")=$A$2)*(INDIRECT($B70&amp;"!t23:t200")=$D70)*(INDIRECT($B70&amp;"!t23:t200")&lt;&gt;"")*(INDIRECT($B70&amp;"!I23:I200")=$E$5),INDIRECT($B70&amp;"!U23:U200"),0)))</f>
        <v>0</v>
      </c>
      <c r="G70" s="55">
        <f t="array" aca="1" ref="G70" ca="1">IF($B70="N","",SUM(IF((INDIRECT($B70&amp;"!J23:J200")=$A$2)*(INDIRECT($B70&amp;"!t23:t200")=$D70)*(INDIRECT($B70&amp;"!t23:t200")&lt;&gt;"")*(INDIRECT($B70&amp;"!I23:I200")=$G$5),1,0)))</f>
        <v>1</v>
      </c>
      <c r="H70" s="64">
        <f t="array" aca="1" ref="H70" ca="1">IF($B70="N","",SUM(IF((INDIRECT($B70&amp;"!J23:J200")=$A$2)*(INDIRECT($B70&amp;"!t23:t200")=$D70)*(INDIRECT($B70&amp;"!t23:t200")&lt;&gt;"")*(INDIRECT($B70&amp;"!I23:I200")=$G$5),INDIRECT($B70&amp;"!U23:U200"),0)))</f>
        <v>2.7</v>
      </c>
      <c r="I70" s="59">
        <f t="shared" ca="1" si="18"/>
        <v>1</v>
      </c>
      <c r="J70" s="64">
        <f t="shared" ca="1" si="19"/>
        <v>2.7</v>
      </c>
      <c r="K70" s="91"/>
      <c r="L70" s="91"/>
      <c r="M70" s="91"/>
    </row>
    <row r="71" spans="2:13">
      <c r="B71" s="92" t="str">
        <f t="shared" si="20"/>
        <v>Consadole_Sapporo</v>
      </c>
      <c r="D71" s="93">
        <v>-1</v>
      </c>
      <c r="E71" s="55">
        <f t="array" aca="1" ref="E71" ca="1">IF($B71="N","",SUM(IF((INDIRECT($B71&amp;"!J23:J200")=$A$2)*(INDIRECT($B71&amp;"!t23:t200")=$D71)*(INDIRECT($B71&amp;"!t23:t200")&lt;&gt;"")*(INDIRECT($B71&amp;"!I23:I200")=$E$5),1,0)))</f>
        <v>0</v>
      </c>
      <c r="F71" s="64">
        <f t="array" aca="1" ref="F71" ca="1">IF($B71="N","",SUM(IF((INDIRECT($B71&amp;"!J23:J200")=$A$2)*(INDIRECT($B71&amp;"!t23:t200")=$D71)*(INDIRECT($B71&amp;"!t23:t200")&lt;&gt;"")*(INDIRECT($B71&amp;"!I23:I200")=$E$5),INDIRECT($B71&amp;"!U23:U200"),0)))</f>
        <v>0</v>
      </c>
      <c r="G71" s="55">
        <f t="array" aca="1" ref="G71" ca="1">IF($B71="N","",SUM(IF((INDIRECT($B71&amp;"!J23:J200")=$A$2)*(INDIRECT($B71&amp;"!t23:t200")=$D71)*(INDIRECT($B71&amp;"!t23:t200")&lt;&gt;"")*(INDIRECT($B71&amp;"!I23:I200")=$G$5),1,0)))</f>
        <v>0</v>
      </c>
      <c r="H71" s="64">
        <f t="array" aca="1" ref="H71" ca="1">IF($B71="N","",SUM(IF((INDIRECT($B71&amp;"!J23:J200")=$A$2)*(INDIRECT($B71&amp;"!t23:t200")=$D71)*(INDIRECT($B71&amp;"!t23:t200")&lt;&gt;"")*(INDIRECT($B71&amp;"!I23:I200")=$G$5),INDIRECT($B71&amp;"!U23:U200"),0)))</f>
        <v>0</v>
      </c>
      <c r="I71" s="59">
        <f t="shared" ca="1" si="18"/>
        <v>0</v>
      </c>
      <c r="J71" s="64">
        <f t="shared" ca="1" si="19"/>
        <v>0</v>
      </c>
      <c r="K71" s="91"/>
      <c r="L71" s="91"/>
      <c r="M71" s="91"/>
    </row>
    <row r="72" spans="2:13">
      <c r="B72" s="92" t="str">
        <f t="shared" si="20"/>
        <v>Consadole_Sapporo</v>
      </c>
      <c r="D72" s="93">
        <v>-0.75</v>
      </c>
      <c r="E72" s="55">
        <f t="array" aca="1" ref="E72" ca="1">IF($B72="N","",SUM(IF((INDIRECT($B72&amp;"!J23:J200")=$A$2)*(INDIRECT($B72&amp;"!t23:t200")=$D72)*(INDIRECT($B72&amp;"!t23:t200")&lt;&gt;"")*(INDIRECT($B72&amp;"!I23:I200")=$E$5),1,0)))</f>
        <v>0</v>
      </c>
      <c r="F72" s="64">
        <f t="array" aca="1" ref="F72" ca="1">IF($B72="N","",SUM(IF((INDIRECT($B72&amp;"!J23:J200")=$A$2)*(INDIRECT($B72&amp;"!t23:t200")=$D72)*(INDIRECT($B72&amp;"!t23:t200")&lt;&gt;"")*(INDIRECT($B72&amp;"!I23:I200")=$E$5),INDIRECT($B72&amp;"!U23:U200"),0)))</f>
        <v>0</v>
      </c>
      <c r="G72" s="55">
        <f t="array" aca="1" ref="G72" ca="1">IF($B72="N","",SUM(IF((INDIRECT($B72&amp;"!J23:J200")=$A$2)*(INDIRECT($B72&amp;"!t23:t200")=$D72)*(INDIRECT($B72&amp;"!t23:t200")&lt;&gt;"")*(INDIRECT($B72&amp;"!I23:I200")=$G$5),1,0)))</f>
        <v>0</v>
      </c>
      <c r="H72" s="64">
        <f t="array" aca="1" ref="H72" ca="1">IF($B72="N","",SUM(IF((INDIRECT($B72&amp;"!J23:J200")=$A$2)*(INDIRECT($B72&amp;"!t23:t200")=$D72)*(INDIRECT($B72&amp;"!t23:t200")&lt;&gt;"")*(INDIRECT($B72&amp;"!I23:I200")=$G$5),INDIRECT($B72&amp;"!U23:U200"),0)))</f>
        <v>0</v>
      </c>
      <c r="I72" s="59">
        <f t="shared" ca="1" si="18"/>
        <v>0</v>
      </c>
      <c r="J72" s="64">
        <f t="shared" ca="1" si="19"/>
        <v>0</v>
      </c>
      <c r="K72" s="91"/>
      <c r="L72" s="91"/>
      <c r="M72" s="91"/>
    </row>
    <row r="73" spans="2:13">
      <c r="B73" s="92" t="str">
        <f t="shared" si="20"/>
        <v>Consadole_Sapporo</v>
      </c>
      <c r="D73" s="93">
        <v>-0.5</v>
      </c>
      <c r="E73" s="55">
        <f t="array" aca="1" ref="E73" ca="1">IF($B73="N","",SUM(IF((INDIRECT($B73&amp;"!J23:J200")=$A$2)*(INDIRECT($B73&amp;"!t23:t200")=$D73)*(INDIRECT($B73&amp;"!t23:t200")&lt;&gt;"")*(INDIRECT($B73&amp;"!I23:I200")=$E$5),1,0)))</f>
        <v>0</v>
      </c>
      <c r="F73" s="64">
        <f t="array" aca="1" ref="F73" ca="1">IF($B73="N","",SUM(IF((INDIRECT($B73&amp;"!J23:J200")=$A$2)*(INDIRECT($B73&amp;"!t23:t200")=$D73)*(INDIRECT($B73&amp;"!t23:t200")&lt;&gt;"")*(INDIRECT($B73&amp;"!I23:I200")=$E$5),INDIRECT($B73&amp;"!U23:U200"),0)))</f>
        <v>0</v>
      </c>
      <c r="G73" s="55">
        <f t="array" aca="1" ref="G73" ca="1">IF($B73="N","",SUM(IF((INDIRECT($B73&amp;"!J23:J200")=$A$2)*(INDIRECT($B73&amp;"!t23:t200")=$D73)*(INDIRECT($B73&amp;"!t23:t200")&lt;&gt;"")*(INDIRECT($B73&amp;"!I23:I200")=$G$5),1,0)))</f>
        <v>1</v>
      </c>
      <c r="H73" s="64">
        <f t="array" aca="1" ref="H73" ca="1">IF($B73="N","",SUM(IF((INDIRECT($B73&amp;"!J23:J200")=$A$2)*(INDIRECT($B73&amp;"!t23:t200")=$D73)*(INDIRECT($B73&amp;"!t23:t200")&lt;&gt;"")*(INDIRECT($B73&amp;"!I23:I200")=$G$5),INDIRECT($B73&amp;"!U23:U200"),0)))</f>
        <v>2.3199999999999998</v>
      </c>
      <c r="I73" s="59">
        <f t="shared" ca="1" si="18"/>
        <v>1</v>
      </c>
      <c r="J73" s="64">
        <f t="shared" ca="1" si="19"/>
        <v>2.3199999999999998</v>
      </c>
      <c r="K73" s="91"/>
      <c r="L73" s="91"/>
      <c r="M73" s="91"/>
    </row>
    <row r="74" spans="2:13">
      <c r="B74" s="92" t="str">
        <f t="shared" si="20"/>
        <v>Consadole_Sapporo</v>
      </c>
      <c r="D74" s="93">
        <v>-0.25</v>
      </c>
      <c r="E74" s="55">
        <f t="array" aca="1" ref="E74" ca="1">IF($B74="N","",SUM(IF((INDIRECT($B74&amp;"!J23:J200")=$A$2)*(INDIRECT($B74&amp;"!t23:t200")=$D74)*(INDIRECT($B74&amp;"!t23:t200")&lt;&gt;"")*(INDIRECT($B74&amp;"!I23:I200")=$E$5),1,0)))</f>
        <v>0</v>
      </c>
      <c r="F74" s="64">
        <f t="array" aca="1" ref="F74" ca="1">IF($B74="N","",SUM(IF((INDIRECT($B74&amp;"!J23:J200")=$A$2)*(INDIRECT($B74&amp;"!t23:t200")=$D74)*(INDIRECT($B74&amp;"!t23:t200")&lt;&gt;"")*(INDIRECT($B74&amp;"!I23:I200")=$E$5),INDIRECT($B74&amp;"!U23:U200"),0)))</f>
        <v>0</v>
      </c>
      <c r="G74" s="55">
        <f t="array" aca="1" ref="G74" ca="1">IF($B74="N","",SUM(IF((INDIRECT($B74&amp;"!J23:J200")=$A$2)*(INDIRECT($B74&amp;"!t23:t200")=$D74)*(INDIRECT($B74&amp;"!t23:t200")&lt;&gt;"")*(INDIRECT($B74&amp;"!I23:I200")=$G$5),1,0)))</f>
        <v>0</v>
      </c>
      <c r="H74" s="64">
        <f t="array" aca="1" ref="H74" ca="1">IF($B74="N","",SUM(IF((INDIRECT($B74&amp;"!J23:J200")=$A$2)*(INDIRECT($B74&amp;"!t23:t200")=$D74)*(INDIRECT($B74&amp;"!t23:t200")&lt;&gt;"")*(INDIRECT($B74&amp;"!I23:I200")=$G$5),INDIRECT($B74&amp;"!U23:U200"),0)))</f>
        <v>0</v>
      </c>
      <c r="I74" s="59">
        <f t="shared" ca="1" si="18"/>
        <v>0</v>
      </c>
      <c r="J74" s="64">
        <f t="shared" ca="1" si="19"/>
        <v>0</v>
      </c>
      <c r="K74" s="91"/>
      <c r="L74" s="91"/>
      <c r="M74" s="91"/>
    </row>
    <row r="75" spans="2:13">
      <c r="B75" s="92" t="str">
        <f t="shared" si="20"/>
        <v>Consadole_Sapporo</v>
      </c>
      <c r="D75" s="93">
        <v>0</v>
      </c>
      <c r="E75" s="55">
        <f t="array" aca="1" ref="E75" ca="1">IF($B75="N","",SUM(IF((INDIRECT($B75&amp;"!J23:J200")=$A$2)*(INDIRECT($B75&amp;"!t23:t200")=$D75)*(INDIRECT($B75&amp;"!t23:t200")&lt;&gt;"")*(INDIRECT($B75&amp;"!I23:I200")=$E$5),1,0)))</f>
        <v>0</v>
      </c>
      <c r="F75" s="64">
        <f t="array" aca="1" ref="F75" ca="1">IF($B75="N","",SUM(IF((INDIRECT($B75&amp;"!J23:J200")=$A$2)*(INDIRECT($B75&amp;"!t23:t200")=$D75)*(INDIRECT($B75&amp;"!t23:t200")&lt;&gt;"")*(INDIRECT($B75&amp;"!I23:I200")=$E$5),INDIRECT($B75&amp;"!U23:U200"),0)))</f>
        <v>0</v>
      </c>
      <c r="G75" s="55">
        <f t="array" aca="1" ref="G75" ca="1">IF($B75="N","",SUM(IF((INDIRECT($B75&amp;"!J23:J200")=$A$2)*(INDIRECT($B75&amp;"!t23:t200")=$D75)*(INDIRECT($B75&amp;"!t23:t200")&lt;&gt;"")*(INDIRECT($B75&amp;"!I23:I200")=$G$5),1,0)))</f>
        <v>0</v>
      </c>
      <c r="H75" s="64">
        <f t="array" aca="1" ref="H75" ca="1">IF($B75="N","",SUM(IF((INDIRECT($B75&amp;"!J23:J200")=$A$2)*(INDIRECT($B75&amp;"!t23:t200")=$D75)*(INDIRECT($B75&amp;"!t23:t200")&lt;&gt;"")*(INDIRECT($B75&amp;"!I23:I200")=$G$5),INDIRECT($B75&amp;"!U23:U200"),0)))</f>
        <v>0</v>
      </c>
      <c r="I75" s="59">
        <f t="shared" ca="1" si="18"/>
        <v>0</v>
      </c>
      <c r="J75" s="64">
        <f t="shared" ca="1" si="19"/>
        <v>0</v>
      </c>
      <c r="K75" s="91"/>
      <c r="L75" s="91"/>
      <c r="M75" s="91"/>
    </row>
    <row r="76" spans="2:13">
      <c r="B76" s="92" t="str">
        <f t="shared" si="20"/>
        <v>Consadole_Sapporo</v>
      </c>
      <c r="D76" s="93">
        <v>0.25</v>
      </c>
      <c r="E76" s="55">
        <f t="array" aca="1" ref="E76" ca="1">IF($B76="N","",SUM(IF((INDIRECT($B76&amp;"!J23:J200")=$A$2)*(INDIRECT($B76&amp;"!t23:t200")=$D76)*(INDIRECT($B76&amp;"!t23:t200")&lt;&gt;"")*(INDIRECT($B76&amp;"!I23:I200")=$E$5),1,0)))</f>
        <v>0</v>
      </c>
      <c r="F76" s="64">
        <f t="array" aca="1" ref="F76" ca="1">IF($B76="N","",SUM(IF((INDIRECT($B76&amp;"!J23:J200")=$A$2)*(INDIRECT($B76&amp;"!t23:t200")=$D76)*(INDIRECT($B76&amp;"!t23:t200")&lt;&gt;"")*(INDIRECT($B76&amp;"!I23:I200")=$E$5),INDIRECT($B76&amp;"!U23:U200"),0)))</f>
        <v>0</v>
      </c>
      <c r="G76" s="55">
        <f t="array" aca="1" ref="G76" ca="1">IF($B76="N","",SUM(IF((INDIRECT($B76&amp;"!J23:J200")=$A$2)*(INDIRECT($B76&amp;"!t23:t200")=$D76)*(INDIRECT($B76&amp;"!t23:t200")&lt;&gt;"")*(INDIRECT($B76&amp;"!I23:I200")=$G$5),1,0)))</f>
        <v>0</v>
      </c>
      <c r="H76" s="64">
        <f t="array" aca="1" ref="H76" ca="1">IF($B76="N","",SUM(IF((INDIRECT($B76&amp;"!J23:J200")=$A$2)*(INDIRECT($B76&amp;"!t23:t200")=$D76)*(INDIRECT($B76&amp;"!t23:t200")&lt;&gt;"")*(INDIRECT($B76&amp;"!I23:I200")=$G$5),INDIRECT($B76&amp;"!U23:U200"),0)))</f>
        <v>0</v>
      </c>
      <c r="I76" s="59">
        <f t="shared" ca="1" si="18"/>
        <v>0</v>
      </c>
      <c r="J76" s="64">
        <f t="shared" ca="1" si="19"/>
        <v>0</v>
      </c>
      <c r="K76" s="91"/>
      <c r="L76" s="91"/>
      <c r="M76" s="91"/>
    </row>
    <row r="77" spans="2:13">
      <c r="B77" s="92" t="str">
        <f t="shared" si="20"/>
        <v>Consadole_Sapporo</v>
      </c>
      <c r="D77" s="93">
        <v>0.5</v>
      </c>
      <c r="E77" s="55">
        <f t="array" aca="1" ref="E77" ca="1">IF($B77="N","",SUM(IF((INDIRECT($B77&amp;"!J23:J200")=$A$2)*(INDIRECT($B77&amp;"!t23:t200")=$D77)*(INDIRECT($B77&amp;"!t23:t200")&lt;&gt;"")*(INDIRECT($B77&amp;"!I23:I200")=$E$5),1,0)))</f>
        <v>0</v>
      </c>
      <c r="F77" s="64">
        <f t="array" aca="1" ref="F77" ca="1">IF($B77="N","",SUM(IF((INDIRECT($B77&amp;"!J23:J200")=$A$2)*(INDIRECT($B77&amp;"!t23:t200")=$D77)*(INDIRECT($B77&amp;"!t23:t200")&lt;&gt;"")*(INDIRECT($B77&amp;"!I23:I200")=$E$5),INDIRECT($B77&amp;"!U23:U200"),0)))</f>
        <v>0</v>
      </c>
      <c r="G77" s="55">
        <f t="array" aca="1" ref="G77" ca="1">IF($B77="N","",SUM(IF((INDIRECT($B77&amp;"!J23:J200")=$A$2)*(INDIRECT($B77&amp;"!t23:t200")=$D77)*(INDIRECT($B77&amp;"!t23:t200")&lt;&gt;"")*(INDIRECT($B77&amp;"!I23:I200")=$G$5),1,0)))</f>
        <v>0</v>
      </c>
      <c r="H77" s="64">
        <f t="array" aca="1" ref="H77" ca="1">IF($B77="N","",SUM(IF((INDIRECT($B77&amp;"!J23:J200")=$A$2)*(INDIRECT($B77&amp;"!t23:t200")=$D77)*(INDIRECT($B77&amp;"!t23:t200")&lt;&gt;"")*(INDIRECT($B77&amp;"!I23:I200")=$G$5),INDIRECT($B77&amp;"!U23:U200"),0)))</f>
        <v>0</v>
      </c>
      <c r="I77" s="59">
        <f t="shared" ca="1" si="18"/>
        <v>0</v>
      </c>
      <c r="J77" s="64">
        <f t="shared" ca="1" si="19"/>
        <v>0</v>
      </c>
      <c r="K77" s="91"/>
      <c r="L77" s="91"/>
      <c r="M77" s="91"/>
    </row>
    <row r="78" spans="2:13">
      <c r="B78" s="92" t="str">
        <f t="shared" si="20"/>
        <v>Consadole_Sapporo</v>
      </c>
      <c r="D78" s="93">
        <v>0.75</v>
      </c>
      <c r="E78" s="55">
        <f t="array" aca="1" ref="E78" ca="1">IF($B78="N","",SUM(IF((INDIRECT($B78&amp;"!J23:J200")=$A$2)*(INDIRECT($B78&amp;"!t23:t200")=$D78)*(INDIRECT($B78&amp;"!t23:t200")&lt;&gt;"")*(INDIRECT($B78&amp;"!I23:I200")=$E$5),1,0)))</f>
        <v>0</v>
      </c>
      <c r="F78" s="64">
        <f t="array" aca="1" ref="F78" ca="1">IF($B78="N","",SUM(IF((INDIRECT($B78&amp;"!J23:J200")=$A$2)*(INDIRECT($B78&amp;"!t23:t200")=$D78)*(INDIRECT($B78&amp;"!t23:t200")&lt;&gt;"")*(INDIRECT($B78&amp;"!I23:I200")=$E$5),INDIRECT($B78&amp;"!U23:U200"),0)))</f>
        <v>0</v>
      </c>
      <c r="G78" s="55">
        <f t="array" aca="1" ref="G78" ca="1">IF($B78="N","",SUM(IF((INDIRECT($B78&amp;"!J23:J200")=$A$2)*(INDIRECT($B78&amp;"!t23:t200")=$D78)*(INDIRECT($B78&amp;"!t23:t200")&lt;&gt;"")*(INDIRECT($B78&amp;"!I23:I200")=$G$5),1,0)))</f>
        <v>0</v>
      </c>
      <c r="H78" s="64">
        <f t="array" aca="1" ref="H78" ca="1">IF($B78="N","",SUM(IF((INDIRECT($B78&amp;"!J23:J200")=$A$2)*(INDIRECT($B78&amp;"!t23:t200")=$D78)*(INDIRECT($B78&amp;"!t23:t200")&lt;&gt;"")*(INDIRECT($B78&amp;"!I23:I200")=$G$5),INDIRECT($B78&amp;"!U23:U200"),0)))</f>
        <v>0</v>
      </c>
      <c r="I78" s="59">
        <f t="shared" ca="1" si="18"/>
        <v>0</v>
      </c>
      <c r="J78" s="64">
        <f t="shared" ca="1" si="19"/>
        <v>0</v>
      </c>
      <c r="K78" s="91"/>
      <c r="L78" s="91"/>
      <c r="M78" s="91"/>
    </row>
    <row r="79" spans="2:13">
      <c r="B79" s="92" t="str">
        <f t="shared" si="20"/>
        <v>Consadole_Sapporo</v>
      </c>
      <c r="D79" s="93">
        <v>1</v>
      </c>
      <c r="E79" s="55">
        <f t="array" aca="1" ref="E79" ca="1">IF($B79="N","",SUM(IF((INDIRECT($B79&amp;"!J23:J200")=$A$2)*(INDIRECT($B79&amp;"!t23:t200")=$D79)*(INDIRECT($B79&amp;"!t23:t200")&lt;&gt;"")*(INDIRECT($B79&amp;"!I23:I200")=$E$5),1,0)))</f>
        <v>0</v>
      </c>
      <c r="F79" s="64">
        <f t="array" aca="1" ref="F79" ca="1">IF($B79="N","",SUM(IF((INDIRECT($B79&amp;"!J23:J200")=$A$2)*(INDIRECT($B79&amp;"!t23:t200")=$D79)*(INDIRECT($B79&amp;"!t23:t200")&lt;&gt;"")*(INDIRECT($B79&amp;"!I23:I200")=$E$5),INDIRECT($B79&amp;"!U23:U200"),0)))</f>
        <v>0</v>
      </c>
      <c r="G79" s="55">
        <f t="array" aca="1" ref="G79" ca="1">IF($B79="N","",SUM(IF((INDIRECT($B79&amp;"!J23:J200")=$A$2)*(INDIRECT($B79&amp;"!t23:t200")=$D79)*(INDIRECT($B79&amp;"!t23:t200")&lt;&gt;"")*(INDIRECT($B79&amp;"!I23:I200")=$G$5),1,0)))</f>
        <v>0</v>
      </c>
      <c r="H79" s="64">
        <f t="array" aca="1" ref="H79" ca="1">IF($B79="N","",SUM(IF((INDIRECT($B79&amp;"!J23:J200")=$A$2)*(INDIRECT($B79&amp;"!t23:t200")=$D79)*(INDIRECT($B79&amp;"!t23:t200")&lt;&gt;"")*(INDIRECT($B79&amp;"!I23:I200")=$G$5),INDIRECT($B79&amp;"!U23:U200"),0)))</f>
        <v>0</v>
      </c>
      <c r="I79" s="59">
        <f t="shared" ca="1" si="18"/>
        <v>0</v>
      </c>
      <c r="J79" s="64">
        <f t="shared" ca="1" si="19"/>
        <v>0</v>
      </c>
      <c r="K79" s="91"/>
      <c r="L79" s="91"/>
      <c r="M79" s="91"/>
    </row>
    <row r="80" spans="2:13">
      <c r="B80" s="92" t="str">
        <f t="shared" si="20"/>
        <v>Consadole_Sapporo</v>
      </c>
      <c r="D80" s="93">
        <v>1.25</v>
      </c>
      <c r="E80" s="55">
        <f t="array" aca="1" ref="E80" ca="1">IF($B80="N","",SUM(IF((INDIRECT($B80&amp;"!J23:J200")=$A$2)*(INDIRECT($B80&amp;"!t23:t200")=$D80)*(INDIRECT($B80&amp;"!t23:t200")&lt;&gt;"")*(INDIRECT($B80&amp;"!I23:I200")=$E$5),1,0)))</f>
        <v>0</v>
      </c>
      <c r="F80" s="64">
        <f t="array" aca="1" ref="F80" ca="1">IF($B80="N","",SUM(IF((INDIRECT($B80&amp;"!J23:J200")=$A$2)*(INDIRECT($B80&amp;"!t23:t200")=$D80)*(INDIRECT($B80&amp;"!t23:t200")&lt;&gt;"")*(INDIRECT($B80&amp;"!I23:I200")=$E$5),INDIRECT($B80&amp;"!U23:U200"),0)))</f>
        <v>0</v>
      </c>
      <c r="G80" s="55">
        <f t="array" aca="1" ref="G80" ca="1">IF($B80="N","",SUM(IF((INDIRECT($B80&amp;"!J23:J200")=$A$2)*(INDIRECT($B80&amp;"!t23:t200")=$D80)*(INDIRECT($B80&amp;"!t23:t200")&lt;&gt;"")*(INDIRECT($B80&amp;"!I23:I200")=$G$5),1,0)))</f>
        <v>0</v>
      </c>
      <c r="H80" s="64">
        <f t="array" aca="1" ref="H80" ca="1">IF($B80="N","",SUM(IF((INDIRECT($B80&amp;"!J23:J200")=$A$2)*(INDIRECT($B80&amp;"!t23:t200")=$D80)*(INDIRECT($B80&amp;"!t23:t200")&lt;&gt;"")*(INDIRECT($B80&amp;"!I23:I200")=$G$5),INDIRECT($B80&amp;"!U23:U200"),0)))</f>
        <v>0</v>
      </c>
      <c r="I80" s="59">
        <f t="shared" ca="1" si="18"/>
        <v>0</v>
      </c>
      <c r="J80" s="64">
        <f t="shared" ca="1" si="19"/>
        <v>0</v>
      </c>
      <c r="K80" s="91"/>
      <c r="L80" s="91"/>
      <c r="M80" s="91"/>
    </row>
    <row r="81" spans="1:13">
      <c r="B81" s="92" t="str">
        <f t="shared" si="20"/>
        <v>Consadole_Sapporo</v>
      </c>
      <c r="D81" s="93">
        <v>1.5</v>
      </c>
      <c r="E81" s="55">
        <f t="array" aca="1" ref="E81" ca="1">IF($B81="N","",SUM(IF((INDIRECT($B81&amp;"!J23:J200")=$A$2)*(INDIRECT($B81&amp;"!t23:t200")=$D81)*(INDIRECT($B81&amp;"!t23:t200")&lt;&gt;"")*(INDIRECT($B81&amp;"!I23:I200")=$E$5),1,0)))</f>
        <v>0</v>
      </c>
      <c r="F81" s="64">
        <f t="array" aca="1" ref="F81" ca="1">IF($B81="N","",SUM(IF((INDIRECT($B81&amp;"!J23:J200")=$A$2)*(INDIRECT($B81&amp;"!t23:t200")=$D81)*(INDIRECT($B81&amp;"!t23:t200")&lt;&gt;"")*(INDIRECT($B81&amp;"!I23:I200")=$E$5),INDIRECT($B81&amp;"!U23:U200"),0)))</f>
        <v>0</v>
      </c>
      <c r="G81" s="55">
        <f t="array" aca="1" ref="G81" ca="1">IF($B81="N","",SUM(IF((INDIRECT($B81&amp;"!J23:J200")=$A$2)*(INDIRECT($B81&amp;"!t23:t200")=$D81)*(INDIRECT($B81&amp;"!t23:t200")&lt;&gt;"")*(INDIRECT($B81&amp;"!I23:I200")=$G$5),1,0)))</f>
        <v>0</v>
      </c>
      <c r="H81" s="64">
        <f t="array" aca="1" ref="H81" ca="1">IF($B81="N","",SUM(IF((INDIRECT($B81&amp;"!J23:J200")=$A$2)*(INDIRECT($B81&amp;"!t23:t200")=$D81)*(INDIRECT($B81&amp;"!t23:t200")&lt;&gt;"")*(INDIRECT($B81&amp;"!I23:I200")=$G$5),INDIRECT($B81&amp;"!U23:U200"),0)))</f>
        <v>0</v>
      </c>
      <c r="I81" s="59">
        <f t="shared" ca="1" si="18"/>
        <v>0</v>
      </c>
      <c r="J81" s="64">
        <f t="shared" ca="1" si="19"/>
        <v>0</v>
      </c>
      <c r="K81" s="91"/>
      <c r="L81" s="91"/>
      <c r="M81" s="91"/>
    </row>
    <row r="82" spans="1:13">
      <c r="B82" s="92" t="str">
        <f t="shared" si="20"/>
        <v>Consadole_Sapporo</v>
      </c>
      <c r="D82" s="129">
        <v>1.75</v>
      </c>
      <c r="E82" s="38">
        <f t="array" aca="1" ref="E82" ca="1">IF($B82="N","",SUM(IF((INDIRECT($B82&amp;"!J23:J200")=$A$2)*(INDIRECT($B82&amp;"!t23:t200")=$D82)*(INDIRECT($B82&amp;"!t23:t200")&lt;&gt;"")*(INDIRECT($B82&amp;"!I23:I200")=$E$5),1,0)))</f>
        <v>0</v>
      </c>
      <c r="F82" s="137">
        <f t="array" aca="1" ref="F82" ca="1">IF($B82="N","",SUM(IF((INDIRECT($B82&amp;"!J23:J200")=$A$2)*(INDIRECT($B82&amp;"!t23:t200")=$D82)*(INDIRECT($B82&amp;"!t23:t200")&lt;&gt;"")*(INDIRECT($B82&amp;"!I23:I200")=$E$5),INDIRECT($B82&amp;"!U23:U200"),0)))</f>
        <v>0</v>
      </c>
      <c r="G82" s="38">
        <f t="array" aca="1" ref="G82" ca="1">IF($B82="N","",SUM(IF((INDIRECT($B82&amp;"!J23:J200")=$A$2)*(INDIRECT($B82&amp;"!t23:t200")=$D82)*(INDIRECT($B82&amp;"!t23:t200")&lt;&gt;"")*(INDIRECT($B82&amp;"!I23:I200")=$G$5),1,0)))</f>
        <v>0</v>
      </c>
      <c r="H82" s="137">
        <f t="array" aca="1" ref="H82" ca="1">IF($B82="N","",SUM(IF((INDIRECT($B82&amp;"!J23:J200")=$A$2)*(INDIRECT($B82&amp;"!t23:t200")=$D82)*(INDIRECT($B82&amp;"!t23:t200")&lt;&gt;"")*(INDIRECT($B82&amp;"!I23:I200")=$G$5),INDIRECT($B82&amp;"!U23:U200"),0)))</f>
        <v>0</v>
      </c>
      <c r="I82" s="59">
        <f t="shared" ca="1" si="18"/>
        <v>0</v>
      </c>
      <c r="J82" s="64">
        <f t="shared" ca="1" si="19"/>
        <v>0</v>
      </c>
      <c r="K82" s="91"/>
      <c r="L82" s="91"/>
      <c r="M82" s="91"/>
    </row>
    <row r="83" spans="1:13">
      <c r="B83" s="92" t="str">
        <f t="shared" si="20"/>
        <v>Consadole_Sapporo</v>
      </c>
      <c r="D83" s="129">
        <v>2</v>
      </c>
      <c r="E83" s="38">
        <f t="array" aca="1" ref="E83" ca="1">IF($B83="N","",SUM(IF((INDIRECT($B83&amp;"!J23:J200")=$A$2)*(INDIRECT($B83&amp;"!t23:t200")=$D83)*(INDIRECT($B83&amp;"!t23:t200")&lt;&gt;"")*(INDIRECT($B83&amp;"!I23:I200")=$E$5),1,0)))</f>
        <v>0</v>
      </c>
      <c r="F83" s="137">
        <f t="array" aca="1" ref="F83" ca="1">IF($B83="N","",SUM(IF((INDIRECT($B83&amp;"!J23:J200")=$A$2)*(INDIRECT($B83&amp;"!t23:t200")=$D83)*(INDIRECT($B83&amp;"!t23:t200")&lt;&gt;"")*(INDIRECT($B83&amp;"!I23:I200")=$E$5),INDIRECT($B83&amp;"!U23:U200"),0)))</f>
        <v>0</v>
      </c>
      <c r="G83" s="38">
        <f t="array" aca="1" ref="G83" ca="1">IF($B83="N","",SUM(IF((INDIRECT($B83&amp;"!J23:J200")=$A$2)*(INDIRECT($B83&amp;"!t23:t200")=$D83)*(INDIRECT($B83&amp;"!t23:t200")&lt;&gt;"")*(INDIRECT($B83&amp;"!I23:I200")=$G$5),1,0)))</f>
        <v>0</v>
      </c>
      <c r="H83" s="137">
        <f t="array" aca="1" ref="H83" ca="1">IF($B83="N","",SUM(IF((INDIRECT($B83&amp;"!J23:J200")=$A$2)*(INDIRECT($B83&amp;"!t23:t200")=$D83)*(INDIRECT($B83&amp;"!t23:t200")&lt;&gt;"")*(INDIRECT($B83&amp;"!I23:I200")=$G$5),INDIRECT($B83&amp;"!U23:U200"),0)))</f>
        <v>0</v>
      </c>
      <c r="I83" s="59">
        <f t="shared" ca="1" si="18"/>
        <v>0</v>
      </c>
      <c r="J83" s="64">
        <f t="shared" ca="1" si="19"/>
        <v>0</v>
      </c>
      <c r="K83" s="91"/>
      <c r="L83" s="91"/>
      <c r="M83" s="91"/>
    </row>
    <row r="84" spans="1:13">
      <c r="B84" s="92" t="str">
        <f t="shared" si="20"/>
        <v>Consadole_Sapporo</v>
      </c>
      <c r="D84" s="129">
        <v>2.25</v>
      </c>
      <c r="E84" s="38">
        <f t="array" aca="1" ref="E84" ca="1">IF($B84="N","",SUM(IF((INDIRECT($B84&amp;"!J23:J200")=$A$2)*(INDIRECT($B84&amp;"!t23:t200")=$D84)*(INDIRECT($B84&amp;"!t23:t200")&lt;&gt;"")*(INDIRECT($B84&amp;"!I23:I200")=$E$5),1,0)))</f>
        <v>0</v>
      </c>
      <c r="F84" s="137">
        <f t="array" aca="1" ref="F84" ca="1">IF($B84="N","",SUM(IF((INDIRECT($B84&amp;"!J23:J200")=$A$2)*(INDIRECT($B84&amp;"!t23:t200")=$D84)*(INDIRECT($B84&amp;"!t23:t200")&lt;&gt;"")*(INDIRECT($B84&amp;"!I23:I200")=$E$5),INDIRECT($B84&amp;"!U23:U200"),0)))</f>
        <v>0</v>
      </c>
      <c r="G84" s="38">
        <f t="array" aca="1" ref="G84" ca="1">IF($B84="N","",SUM(IF((INDIRECT($B84&amp;"!J23:J200")=$A$2)*(INDIRECT($B84&amp;"!t23:t200")=$D84)*(INDIRECT($B84&amp;"!t23:t200")&lt;&gt;"")*(INDIRECT($B84&amp;"!I23:I200")=$G$5),1,0)))</f>
        <v>0</v>
      </c>
      <c r="H84" s="137">
        <f t="array" aca="1" ref="H84" ca="1">IF($B84="N","",SUM(IF((INDIRECT($B84&amp;"!J23:J200")=$A$2)*(INDIRECT($B84&amp;"!t23:t200")=$D84)*(INDIRECT($B84&amp;"!t23:t200")&lt;&gt;"")*(INDIRECT($B84&amp;"!I23:I200")=$G$5),INDIRECT($B84&amp;"!U23:U200"),0)))</f>
        <v>0</v>
      </c>
      <c r="I84" s="59">
        <f t="shared" ca="1" si="18"/>
        <v>0</v>
      </c>
      <c r="J84" s="64">
        <f t="shared" ca="1" si="19"/>
        <v>0</v>
      </c>
      <c r="K84" s="91"/>
      <c r="L84" s="91"/>
      <c r="M84" s="91"/>
    </row>
    <row r="85" spans="1:13">
      <c r="B85" s="92" t="str">
        <f t="shared" si="20"/>
        <v>Consadole_Sapporo</v>
      </c>
      <c r="D85" s="129">
        <v>2.5</v>
      </c>
      <c r="E85" s="38">
        <f t="array" aca="1" ref="E85" ca="1">IF($B85="N","",SUM(IF((INDIRECT($B85&amp;"!J23:J200")=$A$2)*(INDIRECT($B85&amp;"!t23:t200")=$D85)*(INDIRECT($B85&amp;"!t23:t200")&lt;&gt;"")*(INDIRECT($B85&amp;"!I23:I200")=$E$5),1,0)))</f>
        <v>0</v>
      </c>
      <c r="F85" s="137">
        <f t="array" aca="1" ref="F85" ca="1">IF($B85="N","",SUM(IF((INDIRECT($B85&amp;"!J23:J200")=$A$2)*(INDIRECT($B85&amp;"!t23:t200")=$D85)*(INDIRECT($B85&amp;"!t23:t200")&lt;&gt;"")*(INDIRECT($B85&amp;"!I23:I200")=$E$5),INDIRECT($B85&amp;"!U23:U200"),0)))</f>
        <v>0</v>
      </c>
      <c r="G85" s="38">
        <f t="array" aca="1" ref="G85" ca="1">IF($B85="N","",SUM(IF((INDIRECT($B85&amp;"!J23:J200")=$A$2)*(INDIRECT($B85&amp;"!t23:t200")=$D85)*(INDIRECT($B85&amp;"!t23:t200")&lt;&gt;"")*(INDIRECT($B85&amp;"!I23:I200")=$G$5),1,0)))</f>
        <v>0</v>
      </c>
      <c r="H85" s="137">
        <f t="array" aca="1" ref="H85" ca="1">IF($B85="N","",SUM(IF((INDIRECT($B85&amp;"!J23:J200")=$A$2)*(INDIRECT($B85&amp;"!t23:t200")=$D85)*(INDIRECT($B85&amp;"!t23:t200")&lt;&gt;"")*(INDIRECT($B85&amp;"!I23:I200")=$G$5),INDIRECT($B85&amp;"!U23:U200"),0)))</f>
        <v>0</v>
      </c>
      <c r="I85" s="59">
        <f t="shared" ca="1" si="18"/>
        <v>0</v>
      </c>
      <c r="J85" s="64">
        <f t="shared" ca="1" si="19"/>
        <v>0</v>
      </c>
      <c r="K85" s="91"/>
      <c r="L85" s="91"/>
      <c r="M85" s="91"/>
    </row>
    <row r="86" spans="1:13" ht="13.5" thickBot="1">
      <c r="B86" s="92" t="str">
        <f t="shared" si="20"/>
        <v>Consadole_Sapporo</v>
      </c>
      <c r="D86" s="93">
        <v>2.75</v>
      </c>
      <c r="E86" s="38">
        <f t="array" aca="1" ref="E86" ca="1">IF($B86="N","",SUM(IF((INDIRECT($B86&amp;"!J23:J200")=$A$2)*(INDIRECT($B86&amp;"!t23:t200")=$D86)*(INDIRECT($B86&amp;"!t23:t200")&lt;&gt;"")*(INDIRECT($B86&amp;"!I23:I200")=$E$5),1,0)))</f>
        <v>0</v>
      </c>
      <c r="F86" s="137">
        <f t="array" aca="1" ref="F86" ca="1">IF($B86="N","",SUM(IF((INDIRECT($B86&amp;"!J23:J200")=$A$2)*(INDIRECT($B86&amp;"!t23:t200")=$D86)*(INDIRECT($B86&amp;"!t23:t200")&lt;&gt;"")*(INDIRECT($B86&amp;"!I23:I200")=$E$5),INDIRECT($B86&amp;"!U23:U200"),0)))</f>
        <v>0</v>
      </c>
      <c r="G86" s="38">
        <f t="array" aca="1" ref="G86" ca="1">IF($B86="N","",SUM(IF((INDIRECT($B86&amp;"!J23:J200")=$A$2)*(INDIRECT($B86&amp;"!t23:t200")=$D86)*(INDIRECT($B86&amp;"!t23:t200")&lt;&gt;"")*(INDIRECT($B86&amp;"!I23:I200")=$G$5),1,0)))</f>
        <v>0</v>
      </c>
      <c r="H86" s="137">
        <f t="array" aca="1" ref="H86" ca="1">IF($B86="N","",SUM(IF((INDIRECT($B86&amp;"!J23:J200")=$A$2)*(INDIRECT($B86&amp;"!t23:t200")=$D86)*(INDIRECT($B86&amp;"!t23:t200")&lt;&gt;"")*(INDIRECT($B86&amp;"!I23:I200")=$G$5),INDIRECT($B86&amp;"!U23:U200"),0)))</f>
        <v>0</v>
      </c>
      <c r="I86" s="136">
        <f t="shared" ca="1" si="18"/>
        <v>0</v>
      </c>
      <c r="J86" s="78">
        <f t="shared" ca="1" si="19"/>
        <v>0</v>
      </c>
      <c r="K86" s="91"/>
      <c r="L86" s="91"/>
      <c r="M86" s="91"/>
    </row>
    <row r="87" spans="1:13" ht="13.5" thickBot="1">
      <c r="A87" s="96"/>
      <c r="B87" s="97"/>
      <c r="C87" s="98" t="str">
        <f>D62</f>
        <v>Consadole_Sapporo</v>
      </c>
      <c r="D87" s="99" t="s">
        <v>24</v>
      </c>
      <c r="E87" s="100">
        <f t="shared" ref="E87:J87" ca="1" si="21">SUM(E64:E86)</f>
        <v>0</v>
      </c>
      <c r="F87" s="106">
        <f t="shared" ca="1" si="21"/>
        <v>0</v>
      </c>
      <c r="G87" s="100">
        <f t="shared" ca="1" si="21"/>
        <v>2</v>
      </c>
      <c r="H87" s="106">
        <f t="shared" ca="1" si="21"/>
        <v>5.0199999999999996</v>
      </c>
      <c r="I87" s="101">
        <f t="shared" ca="1" si="21"/>
        <v>2</v>
      </c>
      <c r="J87" s="106">
        <f t="shared" ca="1" si="21"/>
        <v>5.0199999999999996</v>
      </c>
      <c r="M87" s="91"/>
    </row>
    <row r="88" spans="1:13" ht="13.5" thickBot="1">
      <c r="A88" s="96"/>
      <c r="C88" s="104"/>
      <c r="M88" s="91"/>
    </row>
    <row r="89" spans="1:13">
      <c r="A89" s="96"/>
      <c r="C89" s="104"/>
      <c r="D89" s="85" t="str">
        <f>F1</f>
        <v>Gamba_Osaka</v>
      </c>
      <c r="E89" s="86" t="s">
        <v>0</v>
      </c>
      <c r="F89" s="87"/>
      <c r="G89" s="86" t="s">
        <v>1</v>
      </c>
      <c r="H89" s="87"/>
      <c r="I89" s="86" t="s">
        <v>10</v>
      </c>
      <c r="J89" s="88"/>
    </row>
    <row r="90" spans="1:13" ht="13.5" thickBot="1">
      <c r="B90" s="23"/>
      <c r="C90" s="23"/>
      <c r="D90" s="89" t="s">
        <v>20</v>
      </c>
      <c r="E90" s="40" t="s">
        <v>21</v>
      </c>
      <c r="F90" s="78" t="s">
        <v>22</v>
      </c>
      <c r="G90" s="40" t="s">
        <v>21</v>
      </c>
      <c r="H90" s="78" t="s">
        <v>22</v>
      </c>
      <c r="I90" s="90" t="s">
        <v>21</v>
      </c>
      <c r="J90" s="78" t="s">
        <v>22</v>
      </c>
    </row>
    <row r="91" spans="1:13">
      <c r="B91" s="92" t="str">
        <f>IF(D89=0,"N",D89)</f>
        <v>Gamba_Osaka</v>
      </c>
      <c r="D91" s="93">
        <v>-2.75</v>
      </c>
      <c r="E91" s="94">
        <f t="array" aca="1" ref="E91" ca="1">IF($B91="N","",SUM(IF((INDIRECT($B91&amp;"!J23:J200")=$A$2)*(INDIRECT($B91&amp;"!t23:t200")=$D91)*(INDIRECT($B91&amp;"!t23:t200")&lt;&gt;"")*(INDIRECT($B91&amp;"!I23:I200")=$E$5),1,0)))</f>
        <v>0</v>
      </c>
      <c r="F91" s="95">
        <f t="array" aca="1" ref="F91" ca="1">IF($B91="N","",SUM(IF((INDIRECT($B91&amp;"!J23:J200")=$A$2)*(INDIRECT($B91&amp;"!t23:t200")=$D91)*(INDIRECT($B91&amp;"!t23:t200")&lt;&gt;"")*(INDIRECT($B91&amp;"!I23:I200")=$E$5),INDIRECT($B91&amp;"!U23:U200"),0)))</f>
        <v>0</v>
      </c>
      <c r="G91" s="94">
        <f t="array" aca="1" ref="G91" ca="1">IF($B91="N","",SUM(IF((INDIRECT($B91&amp;"!J23:J200")=$A$2)*(INDIRECT($B91&amp;"!t23:t200")=$D91)*(INDIRECT($B91&amp;"!t23:t200")&lt;&gt;"")*(INDIRECT($B91&amp;"!I23:I200")=$G$5),1,0)))</f>
        <v>0</v>
      </c>
      <c r="H91" s="95">
        <f t="array" aca="1" ref="H91" ca="1">IF($B91="N","",SUM(IF((INDIRECT($B91&amp;"!J23:J200")=$A$2)*(INDIRECT($B91&amp;"!t23:t200")=$D91)*(INDIRECT($B91&amp;"!t23:t200")&lt;&gt;"")*(INDIRECT($B91&amp;"!I23:I200")=$G$5),INDIRECT($B91&amp;"!U23:U200"),0)))</f>
        <v>0</v>
      </c>
      <c r="I91" s="59">
        <f t="shared" ref="I91:I113" ca="1" si="22">IF(B91="N","",G91+E91)</f>
        <v>0</v>
      </c>
      <c r="J91" s="64">
        <f ca="1">IF(I91="","",F91+H91)</f>
        <v>0</v>
      </c>
    </row>
    <row r="92" spans="1:13">
      <c r="B92" s="92" t="str">
        <f>B91</f>
        <v>Gamba_Osaka</v>
      </c>
      <c r="D92" s="125">
        <v>-2.5</v>
      </c>
      <c r="E92" s="55">
        <f t="array" aca="1" ref="E92" ca="1">IF($B92="N","",SUM(IF((INDIRECT($B92&amp;"!J23:J200")=$A$2)*(INDIRECT($B92&amp;"!t23:t200")=$D92)*(INDIRECT($B92&amp;"!t23:t200")&lt;&gt;"")*(INDIRECT($B92&amp;"!I23:I200")=$E$5),1,0)))</f>
        <v>0</v>
      </c>
      <c r="F92" s="64">
        <f t="array" aca="1" ref="F92" ca="1">IF($B92="N","",SUM(IF((INDIRECT($B92&amp;"!J23:J200")=$A$2)*(INDIRECT($B92&amp;"!t23:t200")=$D92)*(INDIRECT($B92&amp;"!t23:t200")&lt;&gt;"")*(INDIRECT($B92&amp;"!I23:I200")=$E$5),INDIRECT($B92&amp;"!U23:U200"),0)))</f>
        <v>0</v>
      </c>
      <c r="G92" s="55">
        <f t="array" aca="1" ref="G92" ca="1">IF($B92="N","",SUM(IF((INDIRECT($B92&amp;"!J23:J200")=$A$2)*(INDIRECT($B92&amp;"!t23:t200")=$D92)*(INDIRECT($B92&amp;"!t23:t200")&lt;&gt;"")*(INDIRECT($B92&amp;"!I23:I200")=$G$5),1,0)))</f>
        <v>0</v>
      </c>
      <c r="H92" s="64">
        <f t="array" aca="1" ref="H92" ca="1">IF($B92="N","",SUM(IF((INDIRECT($B92&amp;"!J23:J200")=$A$2)*(INDIRECT($B92&amp;"!t23:t200")=$D92)*(INDIRECT($B92&amp;"!t23:t200")&lt;&gt;"")*(INDIRECT($B92&amp;"!I23:I200")=$G$5),INDIRECT($B92&amp;"!U23:U200"),0)))</f>
        <v>0</v>
      </c>
      <c r="I92" s="59">
        <f t="shared" ca="1" si="22"/>
        <v>0</v>
      </c>
      <c r="J92" s="64">
        <f t="shared" ref="J92:J113" ca="1" si="23">IF(I92="","",F92+H92)</f>
        <v>0</v>
      </c>
    </row>
    <row r="93" spans="1:13">
      <c r="B93" s="92" t="str">
        <f t="shared" ref="B93:B113" si="24">B92</f>
        <v>Gamba_Osaka</v>
      </c>
      <c r="D93" s="125">
        <v>-2.25</v>
      </c>
      <c r="E93" s="55">
        <f t="array" aca="1" ref="E93" ca="1">IF($B93="N","",SUM(IF((INDIRECT($B93&amp;"!J23:J200")=$A$2)*(INDIRECT($B93&amp;"!t23:t200")=$D93)*(INDIRECT($B93&amp;"!t23:t200")&lt;&gt;"")*(INDIRECT($B93&amp;"!I23:I200")=$E$5),1,0)))</f>
        <v>0</v>
      </c>
      <c r="F93" s="64">
        <f t="array" aca="1" ref="F93" ca="1">IF($B93="N","",SUM(IF((INDIRECT($B93&amp;"!J23:J200")=$A$2)*(INDIRECT($B93&amp;"!t23:t200")=$D93)*(INDIRECT($B93&amp;"!t23:t200")&lt;&gt;"")*(INDIRECT($B93&amp;"!I23:I200")=$E$5),INDIRECT($B93&amp;"!U23:U200"),0)))</f>
        <v>0</v>
      </c>
      <c r="G93" s="55">
        <f t="array" aca="1" ref="G93" ca="1">IF($B93="N","",SUM(IF((INDIRECT($B93&amp;"!J23:J200")=$A$2)*(INDIRECT($B93&amp;"!t23:t200")=$D93)*(INDIRECT($B93&amp;"!t23:t200")&lt;&gt;"")*(INDIRECT($B93&amp;"!I23:I200")=$G$5),1,0)))</f>
        <v>0</v>
      </c>
      <c r="H93" s="64">
        <f t="array" aca="1" ref="H93" ca="1">IF($B93="N","",SUM(IF((INDIRECT($B93&amp;"!J23:J200")=$A$2)*(INDIRECT($B93&amp;"!t23:t200")=$D93)*(INDIRECT($B93&amp;"!t23:t200")&lt;&gt;"")*(INDIRECT($B93&amp;"!I23:I200")=$G$5),INDIRECT($B93&amp;"!U23:U200"),0)))</f>
        <v>0</v>
      </c>
      <c r="I93" s="59">
        <f t="shared" ca="1" si="22"/>
        <v>0</v>
      </c>
      <c r="J93" s="64">
        <f t="shared" ca="1" si="23"/>
        <v>0</v>
      </c>
    </row>
    <row r="94" spans="1:13">
      <c r="B94" s="92" t="str">
        <f t="shared" si="24"/>
        <v>Gamba_Osaka</v>
      </c>
      <c r="D94" s="125">
        <v>-2</v>
      </c>
      <c r="E94" s="55">
        <f t="array" aca="1" ref="E94" ca="1">IF($B94="N","",SUM(IF((INDIRECT($B94&amp;"!J23:J200")=$A$2)*(INDIRECT($B94&amp;"!t23:t200")=$D94)*(INDIRECT($B94&amp;"!t23:t200")&lt;&gt;"")*(INDIRECT($B94&amp;"!I23:I200")=$E$5),1,0)))</f>
        <v>0</v>
      </c>
      <c r="F94" s="64">
        <f t="array" aca="1" ref="F94" ca="1">IF($B94="N","",SUM(IF((INDIRECT($B94&amp;"!J23:J200")=$A$2)*(INDIRECT($B94&amp;"!t23:t200")=$D94)*(INDIRECT($B94&amp;"!t23:t200")&lt;&gt;"")*(INDIRECT($B94&amp;"!I23:I200")=$E$5),INDIRECT($B94&amp;"!U23:U200"),0)))</f>
        <v>0</v>
      </c>
      <c r="G94" s="55">
        <f t="array" aca="1" ref="G94" ca="1">IF($B94="N","",SUM(IF((INDIRECT($B94&amp;"!J23:J200")=$A$2)*(INDIRECT($B94&amp;"!t23:t200")=$D94)*(INDIRECT($B94&amp;"!t23:t200")&lt;&gt;"")*(INDIRECT($B94&amp;"!I23:I200")=$G$5),1,0)))</f>
        <v>0</v>
      </c>
      <c r="H94" s="64">
        <f t="array" aca="1" ref="H94" ca="1">IF($B94="N","",SUM(IF((INDIRECT($B94&amp;"!J23:J200")=$A$2)*(INDIRECT($B94&amp;"!t23:t200")=$D94)*(INDIRECT($B94&amp;"!t23:t200")&lt;&gt;"")*(INDIRECT($B94&amp;"!I23:I200")=$G$5),INDIRECT($B94&amp;"!U23:U200"),0)))</f>
        <v>0</v>
      </c>
      <c r="I94" s="59">
        <f t="shared" ca="1" si="22"/>
        <v>0</v>
      </c>
      <c r="J94" s="64">
        <f t="shared" ca="1" si="23"/>
        <v>0</v>
      </c>
    </row>
    <row r="95" spans="1:13">
      <c r="B95" s="92" t="str">
        <f t="shared" si="24"/>
        <v>Gamba_Osaka</v>
      </c>
      <c r="D95" s="125">
        <v>-1.75</v>
      </c>
      <c r="E95" s="55">
        <f t="array" aca="1" ref="E95" ca="1">IF($B95="N","",SUM(IF((INDIRECT($B95&amp;"!J23:J200")=$A$2)*(INDIRECT($B95&amp;"!t23:t200")=$D95)*(INDIRECT($B95&amp;"!t23:t200")&lt;&gt;"")*(INDIRECT($B95&amp;"!I23:I200")=$E$5),1,0)))</f>
        <v>0</v>
      </c>
      <c r="F95" s="64">
        <f t="array" aca="1" ref="F95" ca="1">IF($B95="N","",SUM(IF((INDIRECT($B95&amp;"!J23:J200")=$A$2)*(INDIRECT($B95&amp;"!t23:t200")=$D95)*(INDIRECT($B95&amp;"!t23:t200")&lt;&gt;"")*(INDIRECT($B95&amp;"!I23:I200")=$E$5),INDIRECT($B95&amp;"!U23:U200"),0)))</f>
        <v>0</v>
      </c>
      <c r="G95" s="55">
        <f t="array" aca="1" ref="G95" ca="1">IF($B95="N","",SUM(IF((INDIRECT($B95&amp;"!J23:J200")=$A$2)*(INDIRECT($B95&amp;"!t23:t200")=$D95)*(INDIRECT($B95&amp;"!t23:t200")&lt;&gt;"")*(INDIRECT($B95&amp;"!I23:I200")=$G$5),1,0)))</f>
        <v>0</v>
      </c>
      <c r="H95" s="64">
        <f t="array" aca="1" ref="H95" ca="1">IF($B95="N","",SUM(IF((INDIRECT($B95&amp;"!J23:J200")=$A$2)*(INDIRECT($B95&amp;"!t23:t200")=$D95)*(INDIRECT($B95&amp;"!t23:t200")&lt;&gt;"")*(INDIRECT($B95&amp;"!I23:I200")=$G$5),INDIRECT($B95&amp;"!U23:U200"),0)))</f>
        <v>0</v>
      </c>
      <c r="I95" s="59">
        <f t="shared" ca="1" si="22"/>
        <v>0</v>
      </c>
      <c r="J95" s="64">
        <f t="shared" ca="1" si="23"/>
        <v>0</v>
      </c>
    </row>
    <row r="96" spans="1:13">
      <c r="B96" s="92" t="str">
        <f t="shared" si="24"/>
        <v>Gamba_Osaka</v>
      </c>
      <c r="D96" s="93">
        <v>-1.5</v>
      </c>
      <c r="E96" s="55">
        <f t="array" aca="1" ref="E96" ca="1">IF($B96="N","",SUM(IF((INDIRECT($B96&amp;"!J23:J200")=$A$2)*(INDIRECT($B96&amp;"!t23:t200")=$D96)*(INDIRECT($B96&amp;"!t23:t200")&lt;&gt;"")*(INDIRECT($B96&amp;"!I23:I200")=$E$5),1,0)))</f>
        <v>0</v>
      </c>
      <c r="F96" s="64">
        <f t="array" aca="1" ref="F96" ca="1">IF($B96="N","",SUM(IF((INDIRECT($B96&amp;"!J23:J200")=$A$2)*(INDIRECT($B96&amp;"!t23:t200")=$D96)*(INDIRECT($B96&amp;"!t23:t200")&lt;&gt;"")*(INDIRECT($B96&amp;"!I23:I200")=$E$5),INDIRECT($B96&amp;"!U23:U200"),0)))</f>
        <v>0</v>
      </c>
      <c r="G96" s="55">
        <f t="array" aca="1" ref="G96" ca="1">IF($B96="N","",SUM(IF((INDIRECT($B96&amp;"!J23:J200")=$A$2)*(INDIRECT($B96&amp;"!t23:t200")=$D96)*(INDIRECT($B96&amp;"!t23:t200")&lt;&gt;"")*(INDIRECT($B96&amp;"!I23:I200")=$G$5),1,0)))</f>
        <v>0</v>
      </c>
      <c r="H96" s="64">
        <f t="array" aca="1" ref="H96" ca="1">IF($B96="N","",SUM(IF((INDIRECT($B96&amp;"!J23:J200")=$A$2)*(INDIRECT($B96&amp;"!t23:t200")=$D96)*(INDIRECT($B96&amp;"!t23:t200")&lt;&gt;"")*(INDIRECT($B96&amp;"!I23:I200")=$G$5),INDIRECT($B96&amp;"!U23:U200"),0)))</f>
        <v>0</v>
      </c>
      <c r="I96" s="59">
        <f t="shared" ca="1" si="22"/>
        <v>0</v>
      </c>
      <c r="J96" s="64">
        <f t="shared" ca="1" si="23"/>
        <v>0</v>
      </c>
    </row>
    <row r="97" spans="2:10">
      <c r="B97" s="92" t="str">
        <f t="shared" si="24"/>
        <v>Gamba_Osaka</v>
      </c>
      <c r="D97" s="93">
        <v>-1.25</v>
      </c>
      <c r="E97" s="55">
        <f t="array" aca="1" ref="E97" ca="1">IF($B97="N","",SUM(IF((INDIRECT($B97&amp;"!J23:J200")=$A$2)*(INDIRECT($B97&amp;"!t23:t200")=$D97)*(INDIRECT($B97&amp;"!t23:t200")&lt;&gt;"")*(INDIRECT($B97&amp;"!I23:I200")=$E$5),1,0)))</f>
        <v>0</v>
      </c>
      <c r="F97" s="64">
        <f t="array" aca="1" ref="F97" ca="1">IF($B97="N","",SUM(IF((INDIRECT($B97&amp;"!J23:J200")=$A$2)*(INDIRECT($B97&amp;"!t23:t200")=$D97)*(INDIRECT($B97&amp;"!t23:t200")&lt;&gt;"")*(INDIRECT($B97&amp;"!I23:I200")=$E$5),INDIRECT($B97&amp;"!U23:U200"),0)))</f>
        <v>0</v>
      </c>
      <c r="G97" s="55">
        <f t="array" aca="1" ref="G97" ca="1">IF($B97="N","",SUM(IF((INDIRECT($B97&amp;"!J23:J200")=$A$2)*(INDIRECT($B97&amp;"!t23:t200")=$D97)*(INDIRECT($B97&amp;"!t23:t200")&lt;&gt;"")*(INDIRECT($B97&amp;"!I23:I200")=$G$5),1,0)))</f>
        <v>0</v>
      </c>
      <c r="H97" s="64">
        <f t="array" aca="1" ref="H97" ca="1">IF($B97="N","",SUM(IF((INDIRECT($B97&amp;"!J23:J200")=$A$2)*(INDIRECT($B97&amp;"!t23:t200")=$D97)*(INDIRECT($B97&amp;"!t23:t200")&lt;&gt;"")*(INDIRECT($B97&amp;"!I23:I200")=$G$5),INDIRECT($B97&amp;"!U23:U200"),0)))</f>
        <v>0</v>
      </c>
      <c r="I97" s="59">
        <f t="shared" ca="1" si="22"/>
        <v>0</v>
      </c>
      <c r="J97" s="64">
        <f t="shared" ca="1" si="23"/>
        <v>0</v>
      </c>
    </row>
    <row r="98" spans="2:10">
      <c r="B98" s="92" t="str">
        <f t="shared" si="24"/>
        <v>Gamba_Osaka</v>
      </c>
      <c r="D98" s="93">
        <v>-1</v>
      </c>
      <c r="E98" s="55">
        <f t="array" aca="1" ref="E98" ca="1">IF($B98="N","",SUM(IF((INDIRECT($B98&amp;"!J23:J200")=$A$2)*(INDIRECT($B98&amp;"!t23:t200")=$D98)*(INDIRECT($B98&amp;"!t23:t200")&lt;&gt;"")*(INDIRECT($B98&amp;"!I23:I200")=$E$5),1,0)))</f>
        <v>0</v>
      </c>
      <c r="F98" s="64">
        <f t="array" aca="1" ref="F98" ca="1">IF($B98="N","",SUM(IF((INDIRECT($B98&amp;"!J23:J200")=$A$2)*(INDIRECT($B98&amp;"!t23:t200")=$D98)*(INDIRECT($B98&amp;"!t23:t200")&lt;&gt;"")*(INDIRECT($B98&amp;"!I23:I200")=$E$5),INDIRECT($B98&amp;"!U23:U200"),0)))</f>
        <v>0</v>
      </c>
      <c r="G98" s="55">
        <f t="array" aca="1" ref="G98" ca="1">IF($B98="N","",SUM(IF((INDIRECT($B98&amp;"!J23:J200")=$A$2)*(INDIRECT($B98&amp;"!t23:t200")=$D98)*(INDIRECT($B98&amp;"!t23:t200")&lt;&gt;"")*(INDIRECT($B98&amp;"!I23:I200")=$G$5),1,0)))</f>
        <v>0</v>
      </c>
      <c r="H98" s="64">
        <f t="array" aca="1" ref="H98" ca="1">IF($B98="N","",SUM(IF((INDIRECT($B98&amp;"!J23:J200")=$A$2)*(INDIRECT($B98&amp;"!t23:t200")=$D98)*(INDIRECT($B98&amp;"!t23:t200")&lt;&gt;"")*(INDIRECT($B98&amp;"!I23:I200")=$G$5),INDIRECT($B98&amp;"!U23:U200"),0)))</f>
        <v>0</v>
      </c>
      <c r="I98" s="59">
        <f t="shared" ca="1" si="22"/>
        <v>0</v>
      </c>
      <c r="J98" s="64">
        <f t="shared" ca="1" si="23"/>
        <v>0</v>
      </c>
    </row>
    <row r="99" spans="2:10">
      <c r="B99" s="92" t="str">
        <f t="shared" si="24"/>
        <v>Gamba_Osaka</v>
      </c>
      <c r="D99" s="93">
        <v>-0.75</v>
      </c>
      <c r="E99" s="55">
        <f t="array" aca="1" ref="E99" ca="1">IF($B99="N","",SUM(IF((INDIRECT($B99&amp;"!J23:J200")=$A$2)*(INDIRECT($B99&amp;"!t23:t200")=$D99)*(INDIRECT($B99&amp;"!t23:t200")&lt;&gt;"")*(INDIRECT($B99&amp;"!I23:I200")=$E$5),1,0)))</f>
        <v>0</v>
      </c>
      <c r="F99" s="64">
        <f t="array" aca="1" ref="F99" ca="1">IF($B99="N","",SUM(IF((INDIRECT($B99&amp;"!J23:J200")=$A$2)*(INDIRECT($B99&amp;"!t23:t200")=$D99)*(INDIRECT($B99&amp;"!t23:t200")&lt;&gt;"")*(INDIRECT($B99&amp;"!I23:I200")=$E$5),INDIRECT($B99&amp;"!U23:U200"),0)))</f>
        <v>0</v>
      </c>
      <c r="G99" s="55">
        <f t="array" aca="1" ref="G99" ca="1">IF($B99="N","",SUM(IF((INDIRECT($B99&amp;"!J23:J200")=$A$2)*(INDIRECT($B99&amp;"!t23:t200")=$D99)*(INDIRECT($B99&amp;"!t23:t200")&lt;&gt;"")*(INDIRECT($B99&amp;"!I23:I200")=$G$5),1,0)))</f>
        <v>0</v>
      </c>
      <c r="H99" s="64">
        <f t="array" aca="1" ref="H99" ca="1">IF($B99="N","",SUM(IF((INDIRECT($B99&amp;"!J23:J200")=$A$2)*(INDIRECT($B99&amp;"!t23:t200")=$D99)*(INDIRECT($B99&amp;"!t23:t200")&lt;&gt;"")*(INDIRECT($B99&amp;"!I23:I200")=$G$5),INDIRECT($B99&amp;"!U23:U200"),0)))</f>
        <v>0</v>
      </c>
      <c r="I99" s="59">
        <f t="shared" ca="1" si="22"/>
        <v>0</v>
      </c>
      <c r="J99" s="64">
        <f t="shared" ca="1" si="23"/>
        <v>0</v>
      </c>
    </row>
    <row r="100" spans="2:10">
      <c r="B100" s="92" t="str">
        <f t="shared" si="24"/>
        <v>Gamba_Osaka</v>
      </c>
      <c r="D100" s="93">
        <v>-0.5</v>
      </c>
      <c r="E100" s="55">
        <f t="array" aca="1" ref="E100" ca="1">IF($B100="N","",SUM(IF((INDIRECT($B100&amp;"!J23:J200")=$A$2)*(INDIRECT($B100&amp;"!t23:t200")=$D100)*(INDIRECT($B100&amp;"!t23:t200")&lt;&gt;"")*(INDIRECT($B100&amp;"!I23:I200")=$E$5),1,0)))</f>
        <v>0</v>
      </c>
      <c r="F100" s="64">
        <f t="array" aca="1" ref="F100" ca="1">IF($B100="N","",SUM(IF((INDIRECT($B100&amp;"!J23:J200")=$A$2)*(INDIRECT($B100&amp;"!t23:t200")=$D100)*(INDIRECT($B100&amp;"!t23:t200")&lt;&gt;"")*(INDIRECT($B100&amp;"!I23:I200")=$E$5),INDIRECT($B100&amp;"!U23:U200"),0)))</f>
        <v>0</v>
      </c>
      <c r="G100" s="55">
        <f t="array" aca="1" ref="G100" ca="1">IF($B100="N","",SUM(IF((INDIRECT($B100&amp;"!J23:J200")=$A$2)*(INDIRECT($B100&amp;"!t23:t200")=$D100)*(INDIRECT($B100&amp;"!t23:t200")&lt;&gt;"")*(INDIRECT($B100&amp;"!I23:I200")=$G$5),1,0)))</f>
        <v>0</v>
      </c>
      <c r="H100" s="64">
        <f t="array" aca="1" ref="H100" ca="1">IF($B100="N","",SUM(IF((INDIRECT($B100&amp;"!J23:J200")=$A$2)*(INDIRECT($B100&amp;"!t23:t200")=$D100)*(INDIRECT($B100&amp;"!t23:t200")&lt;&gt;"")*(INDIRECT($B100&amp;"!I23:I200")=$G$5),INDIRECT($B100&amp;"!U23:U200"),0)))</f>
        <v>0</v>
      </c>
      <c r="I100" s="59">
        <f t="shared" ca="1" si="22"/>
        <v>0</v>
      </c>
      <c r="J100" s="64">
        <f t="shared" ca="1" si="23"/>
        <v>0</v>
      </c>
    </row>
    <row r="101" spans="2:10">
      <c r="B101" s="92" t="str">
        <f t="shared" si="24"/>
        <v>Gamba_Osaka</v>
      </c>
      <c r="D101" s="93">
        <v>-0.25</v>
      </c>
      <c r="E101" s="55">
        <f t="array" aca="1" ref="E101" ca="1">IF($B101="N","",SUM(IF((INDIRECT($B101&amp;"!J23:J200")=$A$2)*(INDIRECT($B101&amp;"!t23:t200")=$D101)*(INDIRECT($B101&amp;"!t23:t200")&lt;&gt;"")*(INDIRECT($B101&amp;"!I23:I200")=$E$5),1,0)))</f>
        <v>0</v>
      </c>
      <c r="F101" s="64">
        <f t="array" aca="1" ref="F101" ca="1">IF($B101="N","",SUM(IF((INDIRECT($B101&amp;"!J23:J200")=$A$2)*(INDIRECT($B101&amp;"!t23:t200")=$D101)*(INDIRECT($B101&amp;"!t23:t200")&lt;&gt;"")*(INDIRECT($B101&amp;"!I23:I200")=$E$5),INDIRECT($B101&amp;"!U23:U200"),0)))</f>
        <v>0</v>
      </c>
      <c r="G101" s="55">
        <f t="array" aca="1" ref="G101" ca="1">IF($B101="N","",SUM(IF((INDIRECT($B101&amp;"!J23:J200")=$A$2)*(INDIRECT($B101&amp;"!t23:t200")=$D101)*(INDIRECT($B101&amp;"!t23:t200")&lt;&gt;"")*(INDIRECT($B101&amp;"!I23:I200")=$G$5),1,0)))</f>
        <v>0</v>
      </c>
      <c r="H101" s="64">
        <f t="array" aca="1" ref="H101" ca="1">IF($B101="N","",SUM(IF((INDIRECT($B101&amp;"!J23:J200")=$A$2)*(INDIRECT($B101&amp;"!t23:t200")=$D101)*(INDIRECT($B101&amp;"!t23:t200")&lt;&gt;"")*(INDIRECT($B101&amp;"!I23:I200")=$G$5),INDIRECT($B101&amp;"!U23:U200"),0)))</f>
        <v>0</v>
      </c>
      <c r="I101" s="59">
        <f t="shared" ca="1" si="22"/>
        <v>0</v>
      </c>
      <c r="J101" s="64">
        <f t="shared" ca="1" si="23"/>
        <v>0</v>
      </c>
    </row>
    <row r="102" spans="2:10">
      <c r="B102" s="92" t="str">
        <f t="shared" si="24"/>
        <v>Gamba_Osaka</v>
      </c>
      <c r="D102" s="93">
        <v>0</v>
      </c>
      <c r="E102" s="55">
        <f t="array" aca="1" ref="E102" ca="1">IF($B102="N","",SUM(IF((INDIRECT($B102&amp;"!J23:J200")=$A$2)*(INDIRECT($B102&amp;"!t23:t200")=$D102)*(INDIRECT($B102&amp;"!t23:t200")&lt;&gt;"")*(INDIRECT($B102&amp;"!I23:I200")=$E$5),1,0)))</f>
        <v>1</v>
      </c>
      <c r="F102" s="64">
        <f t="array" aca="1" ref="F102" ca="1">IF($B102="N","",SUM(IF((INDIRECT($B102&amp;"!J23:J200")=$A$2)*(INDIRECT($B102&amp;"!t23:t200")=$D102)*(INDIRECT($B102&amp;"!t23:t200")&lt;&gt;"")*(INDIRECT($B102&amp;"!I23:I200")=$E$5),INDIRECT($B102&amp;"!U23:U200"),0)))</f>
        <v>2.91</v>
      </c>
      <c r="G102" s="55">
        <f t="array" aca="1" ref="G102" ca="1">IF($B102="N","",SUM(IF((INDIRECT($B102&amp;"!J23:J200")=$A$2)*(INDIRECT($B102&amp;"!t23:t200")=$D102)*(INDIRECT($B102&amp;"!t23:t200")&lt;&gt;"")*(INDIRECT($B102&amp;"!I23:I200")=$G$5),1,0)))</f>
        <v>0</v>
      </c>
      <c r="H102" s="64">
        <f t="array" aca="1" ref="H102" ca="1">IF($B102="N","",SUM(IF((INDIRECT($B102&amp;"!J23:J200")=$A$2)*(INDIRECT($B102&amp;"!t23:t200")=$D102)*(INDIRECT($B102&amp;"!t23:t200")&lt;&gt;"")*(INDIRECT($B102&amp;"!I23:I200")=$G$5),INDIRECT($B102&amp;"!U23:U200"),0)))</f>
        <v>0</v>
      </c>
      <c r="I102" s="59">
        <f t="shared" ca="1" si="22"/>
        <v>1</v>
      </c>
      <c r="J102" s="64">
        <f t="shared" ca="1" si="23"/>
        <v>2.91</v>
      </c>
    </row>
    <row r="103" spans="2:10">
      <c r="B103" s="92" t="str">
        <f t="shared" si="24"/>
        <v>Gamba_Osaka</v>
      </c>
      <c r="D103" s="93">
        <v>0.25</v>
      </c>
      <c r="E103" s="55">
        <f t="array" aca="1" ref="E103" ca="1">IF($B103="N","",SUM(IF((INDIRECT($B103&amp;"!J23:J200")=$A$2)*(INDIRECT($B103&amp;"!t23:t200")=$D103)*(INDIRECT($B103&amp;"!t23:t200")&lt;&gt;"")*(INDIRECT($B103&amp;"!I23:I200")=$E$5),1,0)))</f>
        <v>0</v>
      </c>
      <c r="F103" s="64">
        <f t="array" aca="1" ref="F103" ca="1">IF($B103="N","",SUM(IF((INDIRECT($B103&amp;"!J23:J200")=$A$2)*(INDIRECT($B103&amp;"!t23:t200")=$D103)*(INDIRECT($B103&amp;"!t23:t200")&lt;&gt;"")*(INDIRECT($B103&amp;"!I23:I200")=$E$5),INDIRECT($B103&amp;"!U23:U200"),0)))</f>
        <v>0</v>
      </c>
      <c r="G103" s="55">
        <f t="array" aca="1" ref="G103" ca="1">IF($B103="N","",SUM(IF((INDIRECT($B103&amp;"!J23:J200")=$A$2)*(INDIRECT($B103&amp;"!t23:t200")=$D103)*(INDIRECT($B103&amp;"!t23:t200")&lt;&gt;"")*(INDIRECT($B103&amp;"!I23:I200")=$G$5),1,0)))</f>
        <v>0</v>
      </c>
      <c r="H103" s="64">
        <f t="array" aca="1" ref="H103" ca="1">IF($B103="N","",SUM(IF((INDIRECT($B103&amp;"!J23:J200")=$A$2)*(INDIRECT($B103&amp;"!t23:t200")=$D103)*(INDIRECT($B103&amp;"!t23:t200")&lt;&gt;"")*(INDIRECT($B103&amp;"!I23:I200")=$G$5),INDIRECT($B103&amp;"!U23:U200"),0)))</f>
        <v>0</v>
      </c>
      <c r="I103" s="59">
        <f t="shared" ca="1" si="22"/>
        <v>0</v>
      </c>
      <c r="J103" s="64">
        <f t="shared" ca="1" si="23"/>
        <v>0</v>
      </c>
    </row>
    <row r="104" spans="2:10">
      <c r="B104" s="92" t="str">
        <f t="shared" si="24"/>
        <v>Gamba_Osaka</v>
      </c>
      <c r="D104" s="93">
        <v>0.5</v>
      </c>
      <c r="E104" s="55">
        <f t="array" aca="1" ref="E104" ca="1">IF($B104="N","",SUM(IF((INDIRECT($B104&amp;"!J23:J200")=$A$2)*(INDIRECT($B104&amp;"!t23:t200")=$D104)*(INDIRECT($B104&amp;"!t23:t200")&lt;&gt;"")*(INDIRECT($B104&amp;"!I23:I200")=$E$5),1,0)))</f>
        <v>0</v>
      </c>
      <c r="F104" s="64">
        <f t="array" aca="1" ref="F104" ca="1">IF($B104="N","",SUM(IF((INDIRECT($B104&amp;"!J23:J200")=$A$2)*(INDIRECT($B104&amp;"!t23:t200")=$D104)*(INDIRECT($B104&amp;"!t23:t200")&lt;&gt;"")*(INDIRECT($B104&amp;"!I23:I200")=$E$5),INDIRECT($B104&amp;"!U23:U200"),0)))</f>
        <v>0</v>
      </c>
      <c r="G104" s="55">
        <f t="array" aca="1" ref="G104" ca="1">IF($B104="N","",SUM(IF((INDIRECT($B104&amp;"!J23:J200")=$A$2)*(INDIRECT($B104&amp;"!t23:t200")=$D104)*(INDIRECT($B104&amp;"!t23:t200")&lt;&gt;"")*(INDIRECT($B104&amp;"!I23:I200")=$G$5),1,0)))</f>
        <v>0</v>
      </c>
      <c r="H104" s="64">
        <f t="array" aca="1" ref="H104" ca="1">IF($B104="N","",SUM(IF((INDIRECT($B104&amp;"!J23:J200")=$A$2)*(INDIRECT($B104&amp;"!t23:t200")=$D104)*(INDIRECT($B104&amp;"!t23:t200")&lt;&gt;"")*(INDIRECT($B104&amp;"!I23:I200")=$G$5),INDIRECT($B104&amp;"!U23:U200"),0)))</f>
        <v>0</v>
      </c>
      <c r="I104" s="59">
        <f t="shared" ca="1" si="22"/>
        <v>0</v>
      </c>
      <c r="J104" s="64">
        <f t="shared" ca="1" si="23"/>
        <v>0</v>
      </c>
    </row>
    <row r="105" spans="2:10">
      <c r="B105" s="92" t="str">
        <f t="shared" si="24"/>
        <v>Gamba_Osaka</v>
      </c>
      <c r="D105" s="93">
        <v>0.75</v>
      </c>
      <c r="E105" s="55">
        <f t="array" aca="1" ref="E105" ca="1">IF($B105="N","",SUM(IF((INDIRECT($B105&amp;"!J23:J200")=$A$2)*(INDIRECT($B105&amp;"!t23:t200")=$D105)*(INDIRECT($B105&amp;"!t23:t200")&lt;&gt;"")*(INDIRECT($B105&amp;"!I23:I200")=$E$5),1,0)))</f>
        <v>0</v>
      </c>
      <c r="F105" s="64">
        <f t="array" aca="1" ref="F105" ca="1">IF($B105="N","",SUM(IF((INDIRECT($B105&amp;"!J23:J200")=$A$2)*(INDIRECT($B105&amp;"!t23:t200")=$D105)*(INDIRECT($B105&amp;"!t23:t200")&lt;&gt;"")*(INDIRECT($B105&amp;"!I23:I200")=$E$5),INDIRECT($B105&amp;"!U23:U200"),0)))</f>
        <v>0</v>
      </c>
      <c r="G105" s="55">
        <f t="array" aca="1" ref="G105" ca="1">IF($B105="N","",SUM(IF((INDIRECT($B105&amp;"!J23:J200")=$A$2)*(INDIRECT($B105&amp;"!t23:t200")=$D105)*(INDIRECT($B105&amp;"!t23:t200")&lt;&gt;"")*(INDIRECT($B105&amp;"!I23:I200")=$G$5),1,0)))</f>
        <v>0</v>
      </c>
      <c r="H105" s="64">
        <f t="array" aca="1" ref="H105" ca="1">IF($B105="N","",SUM(IF((INDIRECT($B105&amp;"!J23:J200")=$A$2)*(INDIRECT($B105&amp;"!t23:t200")=$D105)*(INDIRECT($B105&amp;"!t23:t200")&lt;&gt;"")*(INDIRECT($B105&amp;"!I23:I200")=$G$5),INDIRECT($B105&amp;"!U23:U200"),0)))</f>
        <v>0</v>
      </c>
      <c r="I105" s="59">
        <f t="shared" ca="1" si="22"/>
        <v>0</v>
      </c>
      <c r="J105" s="64">
        <f t="shared" ca="1" si="23"/>
        <v>0</v>
      </c>
    </row>
    <row r="106" spans="2:10">
      <c r="B106" s="92" t="str">
        <f t="shared" si="24"/>
        <v>Gamba_Osaka</v>
      </c>
      <c r="D106" s="93">
        <v>1</v>
      </c>
      <c r="E106" s="55">
        <f t="array" aca="1" ref="E106" ca="1">IF($B106="N","",SUM(IF((INDIRECT($B106&amp;"!J23:J200")=$A$2)*(INDIRECT($B106&amp;"!t23:t200")=$D106)*(INDIRECT($B106&amp;"!t23:t200")&lt;&gt;"")*(INDIRECT($B106&amp;"!I23:I200")=$E$5),1,0)))</f>
        <v>0</v>
      </c>
      <c r="F106" s="64">
        <f t="array" aca="1" ref="F106" ca="1">IF($B106="N","",SUM(IF((INDIRECT($B106&amp;"!J23:J200")=$A$2)*(INDIRECT($B106&amp;"!t23:t200")=$D106)*(INDIRECT($B106&amp;"!t23:t200")&lt;&gt;"")*(INDIRECT($B106&amp;"!I23:I200")=$E$5),INDIRECT($B106&amp;"!U23:U200"),0)))</f>
        <v>0</v>
      </c>
      <c r="G106" s="55">
        <f t="array" aca="1" ref="G106" ca="1">IF($B106="N","",SUM(IF((INDIRECT($B106&amp;"!J23:J200")=$A$2)*(INDIRECT($B106&amp;"!t23:t200")=$D106)*(INDIRECT($B106&amp;"!t23:t200")&lt;&gt;"")*(INDIRECT($B106&amp;"!I23:I200")=$G$5),1,0)))</f>
        <v>1</v>
      </c>
      <c r="H106" s="64">
        <f t="array" aca="1" ref="H106" ca="1">IF($B106="N","",SUM(IF((INDIRECT($B106&amp;"!J23:J200")=$A$2)*(INDIRECT($B106&amp;"!t23:t200")=$D106)*(INDIRECT($B106&amp;"!t23:t200")&lt;&gt;"")*(INDIRECT($B106&amp;"!I23:I200")=$G$5),INDIRECT($B106&amp;"!U23:U200"),0)))</f>
        <v>2.77</v>
      </c>
      <c r="I106" s="59">
        <f t="shared" ca="1" si="22"/>
        <v>1</v>
      </c>
      <c r="J106" s="64">
        <f t="shared" ca="1" si="23"/>
        <v>2.77</v>
      </c>
    </row>
    <row r="107" spans="2:10">
      <c r="B107" s="92" t="str">
        <f t="shared" si="24"/>
        <v>Gamba_Osaka</v>
      </c>
      <c r="D107" s="93">
        <v>1.25</v>
      </c>
      <c r="E107" s="55">
        <f t="array" aca="1" ref="E107" ca="1">IF($B107="N","",SUM(IF((INDIRECT($B107&amp;"!J23:J200")=$A$2)*(INDIRECT($B107&amp;"!t23:t200")=$D107)*(INDIRECT($B107&amp;"!t23:t200")&lt;&gt;"")*(INDIRECT($B107&amp;"!I23:I200")=$E$5),1,0)))</f>
        <v>0</v>
      </c>
      <c r="F107" s="64">
        <f t="array" aca="1" ref="F107" ca="1">IF($B107="N","",SUM(IF((INDIRECT($B107&amp;"!J23:J200")=$A$2)*(INDIRECT($B107&amp;"!t23:t200")=$D107)*(INDIRECT($B107&amp;"!t23:t200")&lt;&gt;"")*(INDIRECT($B107&amp;"!I23:I200")=$E$5),INDIRECT($B107&amp;"!U23:U200"),0)))</f>
        <v>0</v>
      </c>
      <c r="G107" s="55">
        <f t="array" aca="1" ref="G107" ca="1">IF($B107="N","",SUM(IF((INDIRECT($B107&amp;"!J23:J200")=$A$2)*(INDIRECT($B107&amp;"!t23:t200")=$D107)*(INDIRECT($B107&amp;"!t23:t200")&lt;&gt;"")*(INDIRECT($B107&amp;"!I23:I200")=$G$5),1,0)))</f>
        <v>0</v>
      </c>
      <c r="H107" s="64">
        <f t="array" aca="1" ref="H107" ca="1">IF($B107="N","",SUM(IF((INDIRECT($B107&amp;"!J23:J200")=$A$2)*(INDIRECT($B107&amp;"!t23:t200")=$D107)*(INDIRECT($B107&amp;"!t23:t200")&lt;&gt;"")*(INDIRECT($B107&amp;"!I23:I200")=$G$5),INDIRECT($B107&amp;"!U23:U200"),0)))</f>
        <v>0</v>
      </c>
      <c r="I107" s="59">
        <f t="shared" ca="1" si="22"/>
        <v>0</v>
      </c>
      <c r="J107" s="64">
        <f t="shared" ca="1" si="23"/>
        <v>0</v>
      </c>
    </row>
    <row r="108" spans="2:10">
      <c r="B108" s="92" t="str">
        <f t="shared" si="24"/>
        <v>Gamba_Osaka</v>
      </c>
      <c r="D108" s="93">
        <v>1.5</v>
      </c>
      <c r="E108" s="55">
        <f t="array" aca="1" ref="E108" ca="1">IF($B108="N","",SUM(IF((INDIRECT($B108&amp;"!J23:J200")=$A$2)*(INDIRECT($B108&amp;"!t23:t200")=$D108)*(INDIRECT($B108&amp;"!t23:t200")&lt;&gt;"")*(INDIRECT($B108&amp;"!I23:I200")=$E$5),1,0)))</f>
        <v>0</v>
      </c>
      <c r="F108" s="64">
        <f t="array" aca="1" ref="F108" ca="1">IF($B108="N","",SUM(IF((INDIRECT($B108&amp;"!J23:J200")=$A$2)*(INDIRECT($B108&amp;"!t23:t200")=$D108)*(INDIRECT($B108&amp;"!t23:t200")&lt;&gt;"")*(INDIRECT($B108&amp;"!I23:I200")=$E$5),INDIRECT($B108&amp;"!U23:U200"),0)))</f>
        <v>0</v>
      </c>
      <c r="G108" s="55">
        <f t="array" aca="1" ref="G108" ca="1">IF($B108="N","",SUM(IF((INDIRECT($B108&amp;"!J23:J200")=$A$2)*(INDIRECT($B108&amp;"!t23:t200")=$D108)*(INDIRECT($B108&amp;"!t23:t200")&lt;&gt;"")*(INDIRECT($B108&amp;"!I23:I200")=$G$5),1,0)))</f>
        <v>0</v>
      </c>
      <c r="H108" s="64">
        <f t="array" aca="1" ref="H108" ca="1">IF($B108="N","",SUM(IF((INDIRECT($B108&amp;"!J23:J200")=$A$2)*(INDIRECT($B108&amp;"!t23:t200")=$D108)*(INDIRECT($B108&amp;"!t23:t200")&lt;&gt;"")*(INDIRECT($B108&amp;"!I23:I200")=$G$5),INDIRECT($B108&amp;"!U23:U200"),0)))</f>
        <v>0</v>
      </c>
      <c r="I108" s="59">
        <f t="shared" ca="1" si="22"/>
        <v>0</v>
      </c>
      <c r="J108" s="64">
        <f t="shared" ca="1" si="23"/>
        <v>0</v>
      </c>
    </row>
    <row r="109" spans="2:10">
      <c r="B109" s="92" t="str">
        <f t="shared" si="24"/>
        <v>Gamba_Osaka</v>
      </c>
      <c r="D109" s="129">
        <v>1.75</v>
      </c>
      <c r="E109" s="38">
        <f t="array" aca="1" ref="E109" ca="1">IF($B109="N","",SUM(IF((INDIRECT($B109&amp;"!J23:J200")=$A$2)*(INDIRECT($B109&amp;"!t23:t200")=$D109)*(INDIRECT($B109&amp;"!t23:t200")&lt;&gt;"")*(INDIRECT($B109&amp;"!I23:I200")=$E$5),1,0)))</f>
        <v>0</v>
      </c>
      <c r="F109" s="137">
        <f t="array" aca="1" ref="F109" ca="1">IF($B109="N","",SUM(IF((INDIRECT($B109&amp;"!J23:J200")=$A$2)*(INDIRECT($B109&amp;"!t23:t200")=$D109)*(INDIRECT($B109&amp;"!t23:t200")&lt;&gt;"")*(INDIRECT($B109&amp;"!I23:I200")=$E$5),INDIRECT($B109&amp;"!U23:U200"),0)))</f>
        <v>0</v>
      </c>
      <c r="G109" s="38">
        <f t="array" aca="1" ref="G109" ca="1">IF($B109="N","",SUM(IF((INDIRECT($B109&amp;"!J23:J200")=$A$2)*(INDIRECT($B109&amp;"!t23:t200")=$D109)*(INDIRECT($B109&amp;"!t23:t200")&lt;&gt;"")*(INDIRECT($B109&amp;"!I23:I200")=$G$5),1,0)))</f>
        <v>0</v>
      </c>
      <c r="H109" s="137">
        <f t="array" aca="1" ref="H109" ca="1">IF($B109="N","",SUM(IF((INDIRECT($B109&amp;"!J23:J200")=$A$2)*(INDIRECT($B109&amp;"!t23:t200")=$D109)*(INDIRECT($B109&amp;"!t23:t200")&lt;&gt;"")*(INDIRECT($B109&amp;"!I23:I200")=$G$5),INDIRECT($B109&amp;"!U23:U200"),0)))</f>
        <v>0</v>
      </c>
      <c r="I109" s="59">
        <f t="shared" ca="1" si="22"/>
        <v>0</v>
      </c>
      <c r="J109" s="64">
        <f t="shared" ca="1" si="23"/>
        <v>0</v>
      </c>
    </row>
    <row r="110" spans="2:10">
      <c r="B110" s="92" t="str">
        <f t="shared" si="24"/>
        <v>Gamba_Osaka</v>
      </c>
      <c r="D110" s="129">
        <v>2</v>
      </c>
      <c r="E110" s="38">
        <f t="array" aca="1" ref="E110" ca="1">IF($B110="N","",SUM(IF((INDIRECT($B110&amp;"!J23:J200")=$A$2)*(INDIRECT($B110&amp;"!t23:t200")=$D110)*(INDIRECT($B110&amp;"!t23:t200")&lt;&gt;"")*(INDIRECT($B110&amp;"!I23:I200")=$E$5),1,0)))</f>
        <v>1</v>
      </c>
      <c r="F110" s="137">
        <f t="array" aca="1" ref="F110" ca="1">IF($B110="N","",SUM(IF((INDIRECT($B110&amp;"!J23:J200")=$A$2)*(INDIRECT($B110&amp;"!t23:t200")=$D110)*(INDIRECT($B110&amp;"!t23:t200")&lt;&gt;"")*(INDIRECT($B110&amp;"!I23:I200")=$E$5),INDIRECT($B110&amp;"!U23:U200"),0)))</f>
        <v>2.48</v>
      </c>
      <c r="G110" s="38">
        <f t="array" aca="1" ref="G110" ca="1">IF($B110="N","",SUM(IF((INDIRECT($B110&amp;"!J23:J200")=$A$2)*(INDIRECT($B110&amp;"!t23:t200")=$D110)*(INDIRECT($B110&amp;"!t23:t200")&lt;&gt;"")*(INDIRECT($B110&amp;"!I23:I200")=$G$5),1,0)))</f>
        <v>0</v>
      </c>
      <c r="H110" s="137">
        <f t="array" aca="1" ref="H110" ca="1">IF($B110="N","",SUM(IF((INDIRECT($B110&amp;"!J23:J200")=$A$2)*(INDIRECT($B110&amp;"!t23:t200")=$D110)*(INDIRECT($B110&amp;"!t23:t200")&lt;&gt;"")*(INDIRECT($B110&amp;"!I23:I200")=$G$5),INDIRECT($B110&amp;"!U23:U200"),0)))</f>
        <v>0</v>
      </c>
      <c r="I110" s="59">
        <f t="shared" ca="1" si="22"/>
        <v>1</v>
      </c>
      <c r="J110" s="64">
        <f t="shared" ca="1" si="23"/>
        <v>2.48</v>
      </c>
    </row>
    <row r="111" spans="2:10">
      <c r="B111" s="92" t="str">
        <f t="shared" si="24"/>
        <v>Gamba_Osaka</v>
      </c>
      <c r="D111" s="129">
        <v>2.25</v>
      </c>
      <c r="E111" s="38">
        <f t="array" aca="1" ref="E111" ca="1">IF($B111="N","",SUM(IF((INDIRECT($B111&amp;"!J23:J200")=$A$2)*(INDIRECT($B111&amp;"!t23:t200")=$D111)*(INDIRECT($B111&amp;"!t23:t200")&lt;&gt;"")*(INDIRECT($B111&amp;"!I23:I200")=$E$5),1,0)))</f>
        <v>0</v>
      </c>
      <c r="F111" s="137">
        <f t="array" aca="1" ref="F111" ca="1">IF($B111="N","",SUM(IF((INDIRECT($B111&amp;"!J23:J200")=$A$2)*(INDIRECT($B111&amp;"!t23:t200")=$D111)*(INDIRECT($B111&amp;"!t23:t200")&lt;&gt;"")*(INDIRECT($B111&amp;"!I23:I200")=$E$5),INDIRECT($B111&amp;"!U23:U200"),0)))</f>
        <v>0</v>
      </c>
      <c r="G111" s="38">
        <f t="array" aca="1" ref="G111" ca="1">IF($B111="N","",SUM(IF((INDIRECT($B111&amp;"!J23:J200")=$A$2)*(INDIRECT($B111&amp;"!t23:t200")=$D111)*(INDIRECT($B111&amp;"!t23:t200")&lt;&gt;"")*(INDIRECT($B111&amp;"!I23:I200")=$G$5),1,0)))</f>
        <v>0</v>
      </c>
      <c r="H111" s="137">
        <f t="array" aca="1" ref="H111" ca="1">IF($B111="N","",SUM(IF((INDIRECT($B111&amp;"!J23:J200")=$A$2)*(INDIRECT($B111&amp;"!t23:t200")=$D111)*(INDIRECT($B111&amp;"!t23:t200")&lt;&gt;"")*(INDIRECT($B111&amp;"!I23:I200")=$G$5),INDIRECT($B111&amp;"!U23:U200"),0)))</f>
        <v>0</v>
      </c>
      <c r="I111" s="59">
        <f t="shared" ca="1" si="22"/>
        <v>0</v>
      </c>
      <c r="J111" s="64">
        <f t="shared" ca="1" si="23"/>
        <v>0</v>
      </c>
    </row>
    <row r="112" spans="2:10">
      <c r="B112" s="92" t="str">
        <f t="shared" si="24"/>
        <v>Gamba_Osaka</v>
      </c>
      <c r="D112" s="129">
        <v>2.5</v>
      </c>
      <c r="E112" s="38">
        <f t="array" aca="1" ref="E112" ca="1">IF($B112="N","",SUM(IF((INDIRECT($B112&amp;"!J23:J200")=$A$2)*(INDIRECT($B112&amp;"!t23:t200")=$D112)*(INDIRECT($B112&amp;"!t23:t200")&lt;&gt;"")*(INDIRECT($B112&amp;"!I23:I200")=$E$5),1,0)))</f>
        <v>0</v>
      </c>
      <c r="F112" s="137">
        <f t="array" aca="1" ref="F112" ca="1">IF($B112="N","",SUM(IF((INDIRECT($B112&amp;"!J23:J200")=$A$2)*(INDIRECT($B112&amp;"!t23:t200")=$D112)*(INDIRECT($B112&amp;"!t23:t200")&lt;&gt;"")*(INDIRECT($B112&amp;"!I23:I200")=$E$5),INDIRECT($B112&amp;"!U23:U200"),0)))</f>
        <v>0</v>
      </c>
      <c r="G112" s="38">
        <f t="array" aca="1" ref="G112" ca="1">IF($B112="N","",SUM(IF((INDIRECT($B112&amp;"!J23:J200")=$A$2)*(INDIRECT($B112&amp;"!t23:t200")=$D112)*(INDIRECT($B112&amp;"!t23:t200")&lt;&gt;"")*(INDIRECT($B112&amp;"!I23:I200")=$G$5),1,0)))</f>
        <v>0</v>
      </c>
      <c r="H112" s="137">
        <f t="array" aca="1" ref="H112" ca="1">IF($B112="N","",SUM(IF((INDIRECT($B112&amp;"!J23:J200")=$A$2)*(INDIRECT($B112&amp;"!t23:t200")=$D112)*(INDIRECT($B112&amp;"!t23:t200")&lt;&gt;"")*(INDIRECT($B112&amp;"!I23:I200")=$G$5),INDIRECT($B112&amp;"!U23:U200"),0)))</f>
        <v>0</v>
      </c>
      <c r="I112" s="59">
        <f t="shared" ca="1" si="22"/>
        <v>0</v>
      </c>
      <c r="J112" s="64">
        <f t="shared" ca="1" si="23"/>
        <v>0</v>
      </c>
    </row>
    <row r="113" spans="1:10" ht="13.5" thickBot="1">
      <c r="B113" s="92" t="str">
        <f t="shared" si="24"/>
        <v>Gamba_Osaka</v>
      </c>
      <c r="D113" s="93">
        <v>2.75</v>
      </c>
      <c r="E113" s="38">
        <f t="array" aca="1" ref="E113" ca="1">IF($B113="N","",SUM(IF((INDIRECT($B113&amp;"!J23:J200")=$A$2)*(INDIRECT($B113&amp;"!t23:t200")=$D113)*(INDIRECT($B113&amp;"!t23:t200")&lt;&gt;"")*(INDIRECT($B113&amp;"!I23:I200")=$E$5),1,0)))</f>
        <v>0</v>
      </c>
      <c r="F113" s="137">
        <f t="array" aca="1" ref="F113" ca="1">IF($B113="N","",SUM(IF((INDIRECT($B113&amp;"!J23:J200")=$A$2)*(INDIRECT($B113&amp;"!t23:t200")=$D113)*(INDIRECT($B113&amp;"!t23:t200")&lt;&gt;"")*(INDIRECT($B113&amp;"!I23:I200")=$E$5),INDIRECT($B113&amp;"!U23:U200"),0)))</f>
        <v>0</v>
      </c>
      <c r="G113" s="38">
        <f t="array" aca="1" ref="G113" ca="1">IF($B113="N","",SUM(IF((INDIRECT($B113&amp;"!J23:J200")=$A$2)*(INDIRECT($B113&amp;"!t23:t200")=$D113)*(INDIRECT($B113&amp;"!t23:t200")&lt;&gt;"")*(INDIRECT($B113&amp;"!I23:I200")=$G$5),1,0)))</f>
        <v>0</v>
      </c>
      <c r="H113" s="137">
        <f t="array" aca="1" ref="H113" ca="1">IF($B113="N","",SUM(IF((INDIRECT($B113&amp;"!J23:J200")=$A$2)*(INDIRECT($B113&amp;"!t23:t200")=$D113)*(INDIRECT($B113&amp;"!t23:t200")&lt;&gt;"")*(INDIRECT($B113&amp;"!I23:I200")=$G$5),INDIRECT($B113&amp;"!U23:U200"),0)))</f>
        <v>0</v>
      </c>
      <c r="I113" s="136">
        <f t="shared" ca="1" si="22"/>
        <v>0</v>
      </c>
      <c r="J113" s="78">
        <f t="shared" ca="1" si="23"/>
        <v>0</v>
      </c>
    </row>
    <row r="114" spans="1:10" ht="13.5" thickBot="1">
      <c r="A114" s="96"/>
      <c r="B114" s="97"/>
      <c r="C114" s="98" t="str">
        <f>D89</f>
        <v>Gamba_Osaka</v>
      </c>
      <c r="D114" s="99" t="s">
        <v>24</v>
      </c>
      <c r="E114" s="100">
        <f t="shared" ref="E114:J114" ca="1" si="25">SUM(E91:E113)</f>
        <v>2</v>
      </c>
      <c r="F114" s="106">
        <f t="shared" ca="1" si="25"/>
        <v>5.3900000000000006</v>
      </c>
      <c r="G114" s="100">
        <f t="shared" ca="1" si="25"/>
        <v>1</v>
      </c>
      <c r="H114" s="106">
        <f t="shared" ca="1" si="25"/>
        <v>2.77</v>
      </c>
      <c r="I114" s="101">
        <f t="shared" ca="1" si="25"/>
        <v>3</v>
      </c>
      <c r="J114" s="106">
        <f t="shared" ca="1" si="25"/>
        <v>8.16</v>
      </c>
    </row>
    <row r="115" spans="1:10" ht="13.5" thickBot="1">
      <c r="A115" s="96"/>
      <c r="C115" s="104"/>
    </row>
    <row r="116" spans="1:10">
      <c r="A116" s="96"/>
      <c r="B116" s="23"/>
      <c r="C116" s="98"/>
      <c r="D116" s="85" t="str">
        <f>G1</f>
        <v>Kashima_Antlers</v>
      </c>
      <c r="E116" s="86" t="s">
        <v>0</v>
      </c>
      <c r="F116" s="87"/>
      <c r="G116" s="86" t="s">
        <v>1</v>
      </c>
      <c r="H116" s="87"/>
      <c r="I116" s="86" t="s">
        <v>10</v>
      </c>
      <c r="J116" s="88"/>
    </row>
    <row r="117" spans="1:10" ht="13.5" thickBot="1">
      <c r="B117" s="23"/>
      <c r="C117" s="23"/>
      <c r="D117" s="89" t="s">
        <v>20</v>
      </c>
      <c r="E117" s="40" t="s">
        <v>21</v>
      </c>
      <c r="F117" s="78" t="s">
        <v>22</v>
      </c>
      <c r="G117" s="40" t="s">
        <v>21</v>
      </c>
      <c r="H117" s="78" t="s">
        <v>22</v>
      </c>
      <c r="I117" s="90" t="s">
        <v>21</v>
      </c>
      <c r="J117" s="78" t="s">
        <v>22</v>
      </c>
    </row>
    <row r="118" spans="1:10">
      <c r="B118" s="92" t="str">
        <f>IF(D116=0,"N",D116)</f>
        <v>Kashima_Antlers</v>
      </c>
      <c r="D118" s="93">
        <v>-2.75</v>
      </c>
      <c r="E118" s="94">
        <f t="array" aca="1" ref="E118" ca="1">IF($B118="N","",SUM(IF((INDIRECT($B118&amp;"!J23:J200")=$A$2)*(INDIRECT($B118&amp;"!t23:t200")=$D118)*(INDIRECT($B118&amp;"!t23:t200")&lt;&gt;"")*(INDIRECT($B118&amp;"!I23:I200")=$E$5),1,0)))</f>
        <v>0</v>
      </c>
      <c r="F118" s="95">
        <f t="array" aca="1" ref="F118" ca="1">IF($B118="N","",SUM(IF((INDIRECT($B118&amp;"!J23:J200")=$A$2)*(INDIRECT($B118&amp;"!t23:t200")=$D118)*(INDIRECT($B118&amp;"!t23:t200")&lt;&gt;"")*(INDIRECT($B118&amp;"!I23:I200")=$E$5),INDIRECT($B118&amp;"!U23:U200"),0)))</f>
        <v>0</v>
      </c>
      <c r="G118" s="94">
        <f t="array" aca="1" ref="G118" ca="1">IF($B118="N","",SUM(IF((INDIRECT($B118&amp;"!J23:J200")=$A$2)*(INDIRECT($B118&amp;"!t23:t200")=$D118)*(INDIRECT($B118&amp;"!t23:t200")&lt;&gt;"")*(INDIRECT($B118&amp;"!I23:I200")=$G$5),1,0)))</f>
        <v>0</v>
      </c>
      <c r="H118" s="95">
        <f t="array" aca="1" ref="H118" ca="1">IF($B118="N","",SUM(IF((INDIRECT($B118&amp;"!J23:J200")=$A$2)*(INDIRECT($B118&amp;"!t23:t200")=$D118)*(INDIRECT($B118&amp;"!t23:t200")&lt;&gt;"")*(INDIRECT($B118&amp;"!I23:I200")=$G$5),INDIRECT($B118&amp;"!U23:U200"),0)))</f>
        <v>0</v>
      </c>
      <c r="I118" s="59">
        <f t="shared" ref="I118:I140" ca="1" si="26">IF(B118="N","",G118+E118)</f>
        <v>0</v>
      </c>
      <c r="J118" s="64">
        <f ca="1">IF(I118="","",F118+H118)</f>
        <v>0</v>
      </c>
    </row>
    <row r="119" spans="1:10">
      <c r="B119" s="92" t="str">
        <f>B118</f>
        <v>Kashima_Antlers</v>
      </c>
      <c r="D119" s="125">
        <v>-2.5</v>
      </c>
      <c r="E119" s="55">
        <f t="array" aca="1" ref="E119" ca="1">IF($B119="N","",SUM(IF((INDIRECT($B119&amp;"!J23:J200")=$A$2)*(INDIRECT($B119&amp;"!t23:t200")=$D119)*(INDIRECT($B119&amp;"!t23:t200")&lt;&gt;"")*(INDIRECT($B119&amp;"!I23:I200")=$E$5),1,0)))</f>
        <v>0</v>
      </c>
      <c r="F119" s="64">
        <f t="array" aca="1" ref="F119" ca="1">IF($B119="N","",SUM(IF((INDIRECT($B119&amp;"!J23:J200")=$A$2)*(INDIRECT($B119&amp;"!t23:t200")=$D119)*(INDIRECT($B119&amp;"!t23:t200")&lt;&gt;"")*(INDIRECT($B119&amp;"!I23:I200")=$E$5),INDIRECT($B119&amp;"!U23:U200"),0)))</f>
        <v>0</v>
      </c>
      <c r="G119" s="55">
        <f t="array" aca="1" ref="G119" ca="1">IF($B119="N","",SUM(IF((INDIRECT($B119&amp;"!J23:J200")=$A$2)*(INDIRECT($B119&amp;"!t23:t200")=$D119)*(INDIRECT($B119&amp;"!t23:t200")&lt;&gt;"")*(INDIRECT($B119&amp;"!I23:I200")=$G$5),1,0)))</f>
        <v>0</v>
      </c>
      <c r="H119" s="64">
        <f t="array" aca="1" ref="H119" ca="1">IF($B119="N","",SUM(IF((INDIRECT($B119&amp;"!J23:J200")=$A$2)*(INDIRECT($B119&amp;"!t23:t200")=$D119)*(INDIRECT($B119&amp;"!t23:t200")&lt;&gt;"")*(INDIRECT($B119&amp;"!I23:I200")=$G$5),INDIRECT($B119&amp;"!U23:U200"),0)))</f>
        <v>0</v>
      </c>
      <c r="I119" s="59">
        <f t="shared" ca="1" si="26"/>
        <v>0</v>
      </c>
      <c r="J119" s="64">
        <f t="shared" ref="J119:J140" ca="1" si="27">IF(I119="","",F119+H119)</f>
        <v>0</v>
      </c>
    </row>
    <row r="120" spans="1:10">
      <c r="B120" s="92" t="str">
        <f t="shared" ref="B120:B140" si="28">B119</f>
        <v>Kashima_Antlers</v>
      </c>
      <c r="D120" s="125">
        <v>-2.25</v>
      </c>
      <c r="E120" s="55">
        <f t="array" aca="1" ref="E120" ca="1">IF($B120="N","",SUM(IF((INDIRECT($B120&amp;"!J23:J200")=$A$2)*(INDIRECT($B120&amp;"!t23:t200")=$D120)*(INDIRECT($B120&amp;"!t23:t200")&lt;&gt;"")*(INDIRECT($B120&amp;"!I23:I200")=$E$5),1,0)))</f>
        <v>0</v>
      </c>
      <c r="F120" s="64">
        <f t="array" aca="1" ref="F120" ca="1">IF($B120="N","",SUM(IF((INDIRECT($B120&amp;"!J23:J200")=$A$2)*(INDIRECT($B120&amp;"!t23:t200")=$D120)*(INDIRECT($B120&amp;"!t23:t200")&lt;&gt;"")*(INDIRECT($B120&amp;"!I23:I200")=$E$5),INDIRECT($B120&amp;"!U23:U200"),0)))</f>
        <v>0</v>
      </c>
      <c r="G120" s="55">
        <f t="array" aca="1" ref="G120" ca="1">IF($B120="N","",SUM(IF((INDIRECT($B120&amp;"!J23:J200")=$A$2)*(INDIRECT($B120&amp;"!t23:t200")=$D120)*(INDIRECT($B120&amp;"!t23:t200")&lt;&gt;"")*(INDIRECT($B120&amp;"!I23:I200")=$G$5),1,0)))</f>
        <v>0</v>
      </c>
      <c r="H120" s="64">
        <f t="array" aca="1" ref="H120" ca="1">IF($B120="N","",SUM(IF((INDIRECT($B120&amp;"!J23:J200")=$A$2)*(INDIRECT($B120&amp;"!t23:t200")=$D120)*(INDIRECT($B120&amp;"!t23:t200")&lt;&gt;"")*(INDIRECT($B120&amp;"!I23:I200")=$G$5),INDIRECT($B120&amp;"!U23:U200"),0)))</f>
        <v>0</v>
      </c>
      <c r="I120" s="59">
        <f t="shared" ca="1" si="26"/>
        <v>0</v>
      </c>
      <c r="J120" s="64">
        <f t="shared" ca="1" si="27"/>
        <v>0</v>
      </c>
    </row>
    <row r="121" spans="1:10">
      <c r="B121" s="92" t="str">
        <f t="shared" si="28"/>
        <v>Kashima_Antlers</v>
      </c>
      <c r="D121" s="125">
        <v>-2</v>
      </c>
      <c r="E121" s="55">
        <f t="array" aca="1" ref="E121" ca="1">IF($B121="N","",SUM(IF((INDIRECT($B121&amp;"!J23:J200")=$A$2)*(INDIRECT($B121&amp;"!t23:t200")=$D121)*(INDIRECT($B121&amp;"!t23:t200")&lt;&gt;"")*(INDIRECT($B121&amp;"!I23:I200")=$E$5),1,0)))</f>
        <v>0</v>
      </c>
      <c r="F121" s="64">
        <f t="array" aca="1" ref="F121" ca="1">IF($B121="N","",SUM(IF((INDIRECT($B121&amp;"!J23:J200")=$A$2)*(INDIRECT($B121&amp;"!t23:t200")=$D121)*(INDIRECT($B121&amp;"!t23:t200")&lt;&gt;"")*(INDIRECT($B121&amp;"!I23:I200")=$E$5),INDIRECT($B121&amp;"!U23:U200"),0)))</f>
        <v>0</v>
      </c>
      <c r="G121" s="55">
        <f t="array" aca="1" ref="G121" ca="1">IF($B121="N","",SUM(IF((INDIRECT($B121&amp;"!J23:J200")=$A$2)*(INDIRECT($B121&amp;"!t23:t200")=$D121)*(INDIRECT($B121&amp;"!t23:t200")&lt;&gt;"")*(INDIRECT($B121&amp;"!I23:I200")=$G$5),1,0)))</f>
        <v>0</v>
      </c>
      <c r="H121" s="64">
        <f t="array" aca="1" ref="H121" ca="1">IF($B121="N","",SUM(IF((INDIRECT($B121&amp;"!J23:J200")=$A$2)*(INDIRECT($B121&amp;"!t23:t200")=$D121)*(INDIRECT($B121&amp;"!t23:t200")&lt;&gt;"")*(INDIRECT($B121&amp;"!I23:I200")=$G$5),INDIRECT($B121&amp;"!U23:U200"),0)))</f>
        <v>0</v>
      </c>
      <c r="I121" s="59">
        <f t="shared" ca="1" si="26"/>
        <v>0</v>
      </c>
      <c r="J121" s="64">
        <f t="shared" ca="1" si="27"/>
        <v>0</v>
      </c>
    </row>
    <row r="122" spans="1:10">
      <c r="B122" s="92" t="str">
        <f t="shared" si="28"/>
        <v>Kashima_Antlers</v>
      </c>
      <c r="D122" s="125">
        <v>-1.75</v>
      </c>
      <c r="E122" s="55">
        <f t="array" aca="1" ref="E122" ca="1">IF($B122="N","",SUM(IF((INDIRECT($B122&amp;"!J23:J200")=$A$2)*(INDIRECT($B122&amp;"!t23:t200")=$D122)*(INDIRECT($B122&amp;"!t23:t200")&lt;&gt;"")*(INDIRECT($B122&amp;"!I23:I200")=$E$5),1,0)))</f>
        <v>0</v>
      </c>
      <c r="F122" s="64">
        <f t="array" aca="1" ref="F122" ca="1">IF($B122="N","",SUM(IF((INDIRECT($B122&amp;"!J23:J200")=$A$2)*(INDIRECT($B122&amp;"!t23:t200")=$D122)*(INDIRECT($B122&amp;"!t23:t200")&lt;&gt;"")*(INDIRECT($B122&amp;"!I23:I200")=$E$5),INDIRECT($B122&amp;"!U23:U200"),0)))</f>
        <v>0</v>
      </c>
      <c r="G122" s="55">
        <f t="array" aca="1" ref="G122" ca="1">IF($B122="N","",SUM(IF((INDIRECT($B122&amp;"!J23:J200")=$A$2)*(INDIRECT($B122&amp;"!t23:t200")=$D122)*(INDIRECT($B122&amp;"!t23:t200")&lt;&gt;"")*(INDIRECT($B122&amp;"!I23:I200")=$G$5),1,0)))</f>
        <v>0</v>
      </c>
      <c r="H122" s="64">
        <f t="array" aca="1" ref="H122" ca="1">IF($B122="N","",SUM(IF((INDIRECT($B122&amp;"!J23:J200")=$A$2)*(INDIRECT($B122&amp;"!t23:t200")=$D122)*(INDIRECT($B122&amp;"!t23:t200")&lt;&gt;"")*(INDIRECT($B122&amp;"!I23:I200")=$G$5),INDIRECT($B122&amp;"!U23:U200"),0)))</f>
        <v>0</v>
      </c>
      <c r="I122" s="59">
        <f t="shared" ca="1" si="26"/>
        <v>0</v>
      </c>
      <c r="J122" s="64">
        <f t="shared" ca="1" si="27"/>
        <v>0</v>
      </c>
    </row>
    <row r="123" spans="1:10">
      <c r="B123" s="92" t="str">
        <f t="shared" si="28"/>
        <v>Kashima_Antlers</v>
      </c>
      <c r="D123" s="93">
        <v>-1.5</v>
      </c>
      <c r="E123" s="55">
        <f t="array" aca="1" ref="E123" ca="1">IF($B123="N","",SUM(IF((INDIRECT($B123&amp;"!J23:J200")=$A$2)*(INDIRECT($B123&amp;"!t23:t200")=$D123)*(INDIRECT($B123&amp;"!t23:t200")&lt;&gt;"")*(INDIRECT($B123&amp;"!I23:I200")=$E$5),1,0)))</f>
        <v>0</v>
      </c>
      <c r="F123" s="64">
        <f t="array" aca="1" ref="F123" ca="1">IF($B123="N","",SUM(IF((INDIRECT($B123&amp;"!J23:J200")=$A$2)*(INDIRECT($B123&amp;"!t23:t200")=$D123)*(INDIRECT($B123&amp;"!t23:t200")&lt;&gt;"")*(INDIRECT($B123&amp;"!I23:I200")=$E$5),INDIRECT($B123&amp;"!U23:U200"),0)))</f>
        <v>0</v>
      </c>
      <c r="G123" s="55">
        <f t="array" aca="1" ref="G123" ca="1">IF($B123="N","",SUM(IF((INDIRECT($B123&amp;"!J23:J200")=$A$2)*(INDIRECT($B123&amp;"!t23:t200")=$D123)*(INDIRECT($B123&amp;"!t23:t200")&lt;&gt;"")*(INDIRECT($B123&amp;"!I23:I200")=$G$5),1,0)))</f>
        <v>0</v>
      </c>
      <c r="H123" s="64">
        <f t="array" aca="1" ref="H123" ca="1">IF($B123="N","",SUM(IF((INDIRECT($B123&amp;"!J23:J200")=$A$2)*(INDIRECT($B123&amp;"!t23:t200")=$D123)*(INDIRECT($B123&amp;"!t23:t200")&lt;&gt;"")*(INDIRECT($B123&amp;"!I23:I200")=$G$5),INDIRECT($B123&amp;"!U23:U200"),0)))</f>
        <v>0</v>
      </c>
      <c r="I123" s="59">
        <f t="shared" ca="1" si="26"/>
        <v>0</v>
      </c>
      <c r="J123" s="64">
        <f t="shared" ca="1" si="27"/>
        <v>0</v>
      </c>
    </row>
    <row r="124" spans="1:10">
      <c r="B124" s="92" t="str">
        <f t="shared" si="28"/>
        <v>Kashima_Antlers</v>
      </c>
      <c r="D124" s="93">
        <v>-1.25</v>
      </c>
      <c r="E124" s="55">
        <f t="array" aca="1" ref="E124" ca="1">IF($B124="N","",SUM(IF((INDIRECT($B124&amp;"!J23:J200")=$A$2)*(INDIRECT($B124&amp;"!t23:t200")=$D124)*(INDIRECT($B124&amp;"!t23:t200")&lt;&gt;"")*(INDIRECT($B124&amp;"!I23:I200")=$E$5),1,0)))</f>
        <v>0</v>
      </c>
      <c r="F124" s="64">
        <f t="array" aca="1" ref="F124" ca="1">IF($B124="N","",SUM(IF((INDIRECT($B124&amp;"!J23:J200")=$A$2)*(INDIRECT($B124&amp;"!t23:t200")=$D124)*(INDIRECT($B124&amp;"!t23:t200")&lt;&gt;"")*(INDIRECT($B124&amp;"!I23:I200")=$E$5),INDIRECT($B124&amp;"!U23:U200"),0)))</f>
        <v>0</v>
      </c>
      <c r="G124" s="55">
        <f t="array" aca="1" ref="G124" ca="1">IF($B124="N","",SUM(IF((INDIRECT($B124&amp;"!J23:J200")=$A$2)*(INDIRECT($B124&amp;"!t23:t200")=$D124)*(INDIRECT($B124&amp;"!t23:t200")&lt;&gt;"")*(INDIRECT($B124&amp;"!I23:I200")=$G$5),1,0)))</f>
        <v>0</v>
      </c>
      <c r="H124" s="64">
        <f t="array" aca="1" ref="H124" ca="1">IF($B124="N","",SUM(IF((INDIRECT($B124&amp;"!J23:J200")=$A$2)*(INDIRECT($B124&amp;"!t23:t200")=$D124)*(INDIRECT($B124&amp;"!t23:t200")&lt;&gt;"")*(INDIRECT($B124&amp;"!I23:I200")=$G$5),INDIRECT($B124&amp;"!U23:U200"),0)))</f>
        <v>0</v>
      </c>
      <c r="I124" s="59">
        <f t="shared" ca="1" si="26"/>
        <v>0</v>
      </c>
      <c r="J124" s="64">
        <f t="shared" ca="1" si="27"/>
        <v>0</v>
      </c>
    </row>
    <row r="125" spans="1:10">
      <c r="B125" s="92" t="str">
        <f t="shared" si="28"/>
        <v>Kashima_Antlers</v>
      </c>
      <c r="D125" s="93">
        <v>-1</v>
      </c>
      <c r="E125" s="55">
        <f t="array" aca="1" ref="E125" ca="1">IF($B125="N","",SUM(IF((INDIRECT($B125&amp;"!J23:J200")=$A$2)*(INDIRECT($B125&amp;"!t23:t200")=$D125)*(INDIRECT($B125&amp;"!t23:t200")&lt;&gt;"")*(INDIRECT($B125&amp;"!I23:I200")=$E$5),1,0)))</f>
        <v>0</v>
      </c>
      <c r="F125" s="64">
        <f t="array" aca="1" ref="F125" ca="1">IF($B125="N","",SUM(IF((INDIRECT($B125&amp;"!J23:J200")=$A$2)*(INDIRECT($B125&amp;"!t23:t200")=$D125)*(INDIRECT($B125&amp;"!t23:t200")&lt;&gt;"")*(INDIRECT($B125&amp;"!I23:I200")=$E$5),INDIRECT($B125&amp;"!U23:U200"),0)))</f>
        <v>0</v>
      </c>
      <c r="G125" s="55">
        <f t="array" aca="1" ref="G125" ca="1">IF($B125="N","",SUM(IF((INDIRECT($B125&amp;"!J23:J200")=$A$2)*(INDIRECT($B125&amp;"!t23:t200")=$D125)*(INDIRECT($B125&amp;"!t23:t200")&lt;&gt;"")*(INDIRECT($B125&amp;"!I23:I200")=$G$5),1,0)))</f>
        <v>0</v>
      </c>
      <c r="H125" s="64">
        <f t="array" aca="1" ref="H125" ca="1">IF($B125="N","",SUM(IF((INDIRECT($B125&amp;"!J23:J200")=$A$2)*(INDIRECT($B125&amp;"!t23:t200")=$D125)*(INDIRECT($B125&amp;"!t23:t200")&lt;&gt;"")*(INDIRECT($B125&amp;"!I23:I200")=$G$5),INDIRECT($B125&amp;"!U23:U200"),0)))</f>
        <v>0</v>
      </c>
      <c r="I125" s="59">
        <f t="shared" ca="1" si="26"/>
        <v>0</v>
      </c>
      <c r="J125" s="64">
        <f t="shared" ca="1" si="27"/>
        <v>0</v>
      </c>
    </row>
    <row r="126" spans="1:10">
      <c r="B126" s="92" t="str">
        <f t="shared" si="28"/>
        <v>Kashima_Antlers</v>
      </c>
      <c r="D126" s="93">
        <v>-0.75</v>
      </c>
      <c r="E126" s="55">
        <f t="array" aca="1" ref="E126" ca="1">IF($B126="N","",SUM(IF((INDIRECT($B126&amp;"!J23:J200")=$A$2)*(INDIRECT($B126&amp;"!t23:t200")=$D126)*(INDIRECT($B126&amp;"!t23:t200")&lt;&gt;"")*(INDIRECT($B126&amp;"!I23:I200")=$E$5),1,0)))</f>
        <v>0</v>
      </c>
      <c r="F126" s="64">
        <f t="array" aca="1" ref="F126" ca="1">IF($B126="N","",SUM(IF((INDIRECT($B126&amp;"!J23:J200")=$A$2)*(INDIRECT($B126&amp;"!t23:t200")=$D126)*(INDIRECT($B126&amp;"!t23:t200")&lt;&gt;"")*(INDIRECT($B126&amp;"!I23:I200")=$E$5),INDIRECT($B126&amp;"!U23:U200"),0)))</f>
        <v>0</v>
      </c>
      <c r="G126" s="55">
        <f t="array" aca="1" ref="G126" ca="1">IF($B126="N","",SUM(IF((INDIRECT($B126&amp;"!J23:J200")=$A$2)*(INDIRECT($B126&amp;"!t23:t200")=$D126)*(INDIRECT($B126&amp;"!t23:t200")&lt;&gt;"")*(INDIRECT($B126&amp;"!I23:I200")=$G$5),1,0)))</f>
        <v>0</v>
      </c>
      <c r="H126" s="64">
        <f t="array" aca="1" ref="H126" ca="1">IF($B126="N","",SUM(IF((INDIRECT($B126&amp;"!J23:J200")=$A$2)*(INDIRECT($B126&amp;"!t23:t200")=$D126)*(INDIRECT($B126&amp;"!t23:t200")&lt;&gt;"")*(INDIRECT($B126&amp;"!I23:I200")=$G$5),INDIRECT($B126&amp;"!U23:U200"),0)))</f>
        <v>0</v>
      </c>
      <c r="I126" s="59">
        <f t="shared" ca="1" si="26"/>
        <v>0</v>
      </c>
      <c r="J126" s="64">
        <f t="shared" ca="1" si="27"/>
        <v>0</v>
      </c>
    </row>
    <row r="127" spans="1:10">
      <c r="B127" s="92" t="str">
        <f t="shared" si="28"/>
        <v>Kashima_Antlers</v>
      </c>
      <c r="D127" s="93">
        <v>-0.5</v>
      </c>
      <c r="E127" s="55">
        <f t="array" aca="1" ref="E127" ca="1">IF($B127="N","",SUM(IF((INDIRECT($B127&amp;"!J23:J200")=$A$2)*(INDIRECT($B127&amp;"!t23:t200")=$D127)*(INDIRECT($B127&amp;"!t23:t200")&lt;&gt;"")*(INDIRECT($B127&amp;"!I23:I200")=$E$5),1,0)))</f>
        <v>0</v>
      </c>
      <c r="F127" s="64">
        <f t="array" aca="1" ref="F127" ca="1">IF($B127="N","",SUM(IF((INDIRECT($B127&amp;"!J23:J200")=$A$2)*(INDIRECT($B127&amp;"!t23:t200")=$D127)*(INDIRECT($B127&amp;"!t23:t200")&lt;&gt;"")*(INDIRECT($B127&amp;"!I23:I200")=$E$5),INDIRECT($B127&amp;"!U23:U200"),0)))</f>
        <v>0</v>
      </c>
      <c r="G127" s="55">
        <f t="array" aca="1" ref="G127" ca="1">IF($B127="N","",SUM(IF((INDIRECT($B127&amp;"!J23:J200")=$A$2)*(INDIRECT($B127&amp;"!t23:t200")=$D127)*(INDIRECT($B127&amp;"!t23:t200")&lt;&gt;"")*(INDIRECT($B127&amp;"!I23:I200")=$G$5),1,0)))</f>
        <v>0</v>
      </c>
      <c r="H127" s="64">
        <f t="array" aca="1" ref="H127" ca="1">IF($B127="N","",SUM(IF((INDIRECT($B127&amp;"!J23:J200")=$A$2)*(INDIRECT($B127&amp;"!t23:t200")=$D127)*(INDIRECT($B127&amp;"!t23:t200")&lt;&gt;"")*(INDIRECT($B127&amp;"!I23:I200")=$G$5),INDIRECT($B127&amp;"!U23:U200"),0)))</f>
        <v>0</v>
      </c>
      <c r="I127" s="59">
        <f t="shared" ca="1" si="26"/>
        <v>0</v>
      </c>
      <c r="J127" s="64">
        <f t="shared" ca="1" si="27"/>
        <v>0</v>
      </c>
    </row>
    <row r="128" spans="1:10">
      <c r="B128" s="92" t="str">
        <f t="shared" si="28"/>
        <v>Kashima_Antlers</v>
      </c>
      <c r="D128" s="93">
        <v>-0.25</v>
      </c>
      <c r="E128" s="55">
        <f t="array" aca="1" ref="E128" ca="1">IF($B128="N","",SUM(IF((INDIRECT($B128&amp;"!J23:J200")=$A$2)*(INDIRECT($B128&amp;"!t23:t200")=$D128)*(INDIRECT($B128&amp;"!t23:t200")&lt;&gt;"")*(INDIRECT($B128&amp;"!I23:I200")=$E$5),1,0)))</f>
        <v>0</v>
      </c>
      <c r="F128" s="64">
        <f t="array" aca="1" ref="F128" ca="1">IF($B128="N","",SUM(IF((INDIRECT($B128&amp;"!J23:J200")=$A$2)*(INDIRECT($B128&amp;"!t23:t200")=$D128)*(INDIRECT($B128&amp;"!t23:t200")&lt;&gt;"")*(INDIRECT($B128&amp;"!I23:I200")=$E$5),INDIRECT($B128&amp;"!U23:U200"),0)))</f>
        <v>0</v>
      </c>
      <c r="G128" s="55">
        <f t="array" aca="1" ref="G128" ca="1">IF($B128="N","",SUM(IF((INDIRECT($B128&amp;"!J23:J200")=$A$2)*(INDIRECT($B128&amp;"!t23:t200")=$D128)*(INDIRECT($B128&amp;"!t23:t200")&lt;&gt;"")*(INDIRECT($B128&amp;"!I23:I200")=$G$5),1,0)))</f>
        <v>0</v>
      </c>
      <c r="H128" s="64">
        <f t="array" aca="1" ref="H128" ca="1">IF($B128="N","",SUM(IF((INDIRECT($B128&amp;"!J23:J200")=$A$2)*(INDIRECT($B128&amp;"!t23:t200")=$D128)*(INDIRECT($B128&amp;"!t23:t200")&lt;&gt;"")*(INDIRECT($B128&amp;"!I23:I200")=$G$5),INDIRECT($B128&amp;"!U23:U200"),0)))</f>
        <v>0</v>
      </c>
      <c r="I128" s="59">
        <f t="shared" ca="1" si="26"/>
        <v>0</v>
      </c>
      <c r="J128" s="64">
        <f t="shared" ca="1" si="27"/>
        <v>0</v>
      </c>
    </row>
    <row r="129" spans="1:10">
      <c r="B129" s="92" t="str">
        <f t="shared" si="28"/>
        <v>Kashima_Antlers</v>
      </c>
      <c r="D129" s="93">
        <v>0</v>
      </c>
      <c r="E129" s="55">
        <f t="array" aca="1" ref="E129" ca="1">IF($B129="N","",SUM(IF((INDIRECT($B129&amp;"!J23:J200")=$A$2)*(INDIRECT($B129&amp;"!t23:t200")=$D129)*(INDIRECT($B129&amp;"!t23:t200")&lt;&gt;"")*(INDIRECT($B129&amp;"!I23:I200")=$E$5),1,0)))</f>
        <v>0</v>
      </c>
      <c r="F129" s="64">
        <f t="array" aca="1" ref="F129" ca="1">IF($B129="N","",SUM(IF((INDIRECT($B129&amp;"!J23:J200")=$A$2)*(INDIRECT($B129&amp;"!t23:t200")=$D129)*(INDIRECT($B129&amp;"!t23:t200")&lt;&gt;"")*(INDIRECT($B129&amp;"!I23:I200")=$E$5),INDIRECT($B129&amp;"!U23:U200"),0)))</f>
        <v>0</v>
      </c>
      <c r="G129" s="55">
        <f t="array" aca="1" ref="G129" ca="1">IF($B129="N","",SUM(IF((INDIRECT($B129&amp;"!J23:J200")=$A$2)*(INDIRECT($B129&amp;"!t23:t200")=$D129)*(INDIRECT($B129&amp;"!t23:t200")&lt;&gt;"")*(INDIRECT($B129&amp;"!I23:I200")=$G$5),1,0)))</f>
        <v>0</v>
      </c>
      <c r="H129" s="64">
        <f t="array" aca="1" ref="H129" ca="1">IF($B129="N","",SUM(IF((INDIRECT($B129&amp;"!J23:J200")=$A$2)*(INDIRECT($B129&amp;"!t23:t200")=$D129)*(INDIRECT($B129&amp;"!t23:t200")&lt;&gt;"")*(INDIRECT($B129&amp;"!I23:I200")=$G$5),INDIRECT($B129&amp;"!U23:U200"),0)))</f>
        <v>0</v>
      </c>
      <c r="I129" s="59">
        <f t="shared" ca="1" si="26"/>
        <v>0</v>
      </c>
      <c r="J129" s="64">
        <f t="shared" ca="1" si="27"/>
        <v>0</v>
      </c>
    </row>
    <row r="130" spans="1:10">
      <c r="B130" s="92" t="str">
        <f t="shared" si="28"/>
        <v>Kashima_Antlers</v>
      </c>
      <c r="D130" s="93">
        <v>0.25</v>
      </c>
      <c r="E130" s="55">
        <f t="array" aca="1" ref="E130" ca="1">IF($B130="N","",SUM(IF((INDIRECT($B130&amp;"!J23:J200")=$A$2)*(INDIRECT($B130&amp;"!t23:t200")=$D130)*(INDIRECT($B130&amp;"!t23:t200")&lt;&gt;"")*(INDIRECT($B130&amp;"!I23:I200")=$E$5),1,0)))</f>
        <v>0</v>
      </c>
      <c r="F130" s="64">
        <f t="array" aca="1" ref="F130" ca="1">IF($B130="N","",SUM(IF((INDIRECT($B130&amp;"!J23:J200")=$A$2)*(INDIRECT($B130&amp;"!t23:t200")=$D130)*(INDIRECT($B130&amp;"!t23:t200")&lt;&gt;"")*(INDIRECT($B130&amp;"!I23:I200")=$E$5),INDIRECT($B130&amp;"!U23:U200"),0)))</f>
        <v>0</v>
      </c>
      <c r="G130" s="55">
        <f t="array" aca="1" ref="G130" ca="1">IF($B130="N","",SUM(IF((INDIRECT($B130&amp;"!J23:J200")=$A$2)*(INDIRECT($B130&amp;"!t23:t200")=$D130)*(INDIRECT($B130&amp;"!t23:t200")&lt;&gt;"")*(INDIRECT($B130&amp;"!I23:I200")=$G$5),1,0)))</f>
        <v>0</v>
      </c>
      <c r="H130" s="64">
        <f t="array" aca="1" ref="H130" ca="1">IF($B130="N","",SUM(IF((INDIRECT($B130&amp;"!J23:J200")=$A$2)*(INDIRECT($B130&amp;"!t23:t200")=$D130)*(INDIRECT($B130&amp;"!t23:t200")&lt;&gt;"")*(INDIRECT($B130&amp;"!I23:I200")=$G$5),INDIRECT($B130&amp;"!U23:U200"),0)))</f>
        <v>0</v>
      </c>
      <c r="I130" s="59">
        <f t="shared" ca="1" si="26"/>
        <v>0</v>
      </c>
      <c r="J130" s="64">
        <f t="shared" ca="1" si="27"/>
        <v>0</v>
      </c>
    </row>
    <row r="131" spans="1:10">
      <c r="B131" s="92" t="str">
        <f t="shared" si="28"/>
        <v>Kashima_Antlers</v>
      </c>
      <c r="D131" s="93">
        <v>0.5</v>
      </c>
      <c r="E131" s="55">
        <f t="array" aca="1" ref="E131" ca="1">IF($B131="N","",SUM(IF((INDIRECT($B131&amp;"!J23:J200")=$A$2)*(INDIRECT($B131&amp;"!t23:t200")=$D131)*(INDIRECT($B131&amp;"!t23:t200")&lt;&gt;"")*(INDIRECT($B131&amp;"!I23:I200")=$E$5),1,0)))</f>
        <v>0</v>
      </c>
      <c r="F131" s="64">
        <f t="array" aca="1" ref="F131" ca="1">IF($B131="N","",SUM(IF((INDIRECT($B131&amp;"!J23:J200")=$A$2)*(INDIRECT($B131&amp;"!t23:t200")=$D131)*(INDIRECT($B131&amp;"!t23:t200")&lt;&gt;"")*(INDIRECT($B131&amp;"!I23:I200")=$E$5),INDIRECT($B131&amp;"!U23:U200"),0)))</f>
        <v>0</v>
      </c>
      <c r="G131" s="55">
        <f t="array" aca="1" ref="G131" ca="1">IF($B131="N","",SUM(IF((INDIRECT($B131&amp;"!J23:J200")=$A$2)*(INDIRECT($B131&amp;"!t23:t200")=$D131)*(INDIRECT($B131&amp;"!t23:t200")&lt;&gt;"")*(INDIRECT($B131&amp;"!I23:I200")=$G$5),1,0)))</f>
        <v>0</v>
      </c>
      <c r="H131" s="64">
        <f t="array" aca="1" ref="H131" ca="1">IF($B131="N","",SUM(IF((INDIRECT($B131&amp;"!J23:J200")=$A$2)*(INDIRECT($B131&amp;"!t23:t200")=$D131)*(INDIRECT($B131&amp;"!t23:t200")&lt;&gt;"")*(INDIRECT($B131&amp;"!I23:I200")=$G$5),INDIRECT($B131&amp;"!U23:U200"),0)))</f>
        <v>0</v>
      </c>
      <c r="I131" s="59">
        <f t="shared" ca="1" si="26"/>
        <v>0</v>
      </c>
      <c r="J131" s="64">
        <f t="shared" ca="1" si="27"/>
        <v>0</v>
      </c>
    </row>
    <row r="132" spans="1:10">
      <c r="B132" s="92" t="str">
        <f t="shared" si="28"/>
        <v>Kashima_Antlers</v>
      </c>
      <c r="D132" s="93">
        <v>0.75</v>
      </c>
      <c r="E132" s="55">
        <f t="array" aca="1" ref="E132" ca="1">IF($B132="N","",SUM(IF((INDIRECT($B132&amp;"!J23:J200")=$A$2)*(INDIRECT($B132&amp;"!t23:t200")=$D132)*(INDIRECT($B132&amp;"!t23:t200")&lt;&gt;"")*(INDIRECT($B132&amp;"!I23:I200")=$E$5),1,0)))</f>
        <v>0</v>
      </c>
      <c r="F132" s="64">
        <f t="array" aca="1" ref="F132" ca="1">IF($B132="N","",SUM(IF((INDIRECT($B132&amp;"!J23:J200")=$A$2)*(INDIRECT($B132&amp;"!t23:t200")=$D132)*(INDIRECT($B132&amp;"!t23:t200")&lt;&gt;"")*(INDIRECT($B132&amp;"!I23:I200")=$E$5),INDIRECT($B132&amp;"!U23:U200"),0)))</f>
        <v>0</v>
      </c>
      <c r="G132" s="55">
        <f t="array" aca="1" ref="G132" ca="1">IF($B132="N","",SUM(IF((INDIRECT($B132&amp;"!J23:J200")=$A$2)*(INDIRECT($B132&amp;"!t23:t200")=$D132)*(INDIRECT($B132&amp;"!t23:t200")&lt;&gt;"")*(INDIRECT($B132&amp;"!I23:I200")=$G$5),1,0)))</f>
        <v>0</v>
      </c>
      <c r="H132" s="64">
        <f t="array" aca="1" ref="H132" ca="1">IF($B132="N","",SUM(IF((INDIRECT($B132&amp;"!J23:J200")=$A$2)*(INDIRECT($B132&amp;"!t23:t200")=$D132)*(INDIRECT($B132&amp;"!t23:t200")&lt;&gt;"")*(INDIRECT($B132&amp;"!I23:I200")=$G$5),INDIRECT($B132&amp;"!U23:U200"),0)))</f>
        <v>0</v>
      </c>
      <c r="I132" s="59">
        <f t="shared" ca="1" si="26"/>
        <v>0</v>
      </c>
      <c r="J132" s="64">
        <f t="shared" ca="1" si="27"/>
        <v>0</v>
      </c>
    </row>
    <row r="133" spans="1:10">
      <c r="B133" s="92" t="str">
        <f t="shared" si="28"/>
        <v>Kashima_Antlers</v>
      </c>
      <c r="D133" s="93">
        <v>1</v>
      </c>
      <c r="E133" s="55">
        <f t="array" aca="1" ref="E133" ca="1">IF($B133="N","",SUM(IF((INDIRECT($B133&amp;"!J23:J200")=$A$2)*(INDIRECT($B133&amp;"!t23:t200")=$D133)*(INDIRECT($B133&amp;"!t23:t200")&lt;&gt;"")*(INDIRECT($B133&amp;"!I23:I200")=$E$5),1,0)))</f>
        <v>0</v>
      </c>
      <c r="F133" s="64">
        <f t="array" aca="1" ref="F133" ca="1">IF($B133="N","",SUM(IF((INDIRECT($B133&amp;"!J23:J200")=$A$2)*(INDIRECT($B133&amp;"!t23:t200")=$D133)*(INDIRECT($B133&amp;"!t23:t200")&lt;&gt;"")*(INDIRECT($B133&amp;"!I23:I200")=$E$5),INDIRECT($B133&amp;"!U23:U200"),0)))</f>
        <v>0</v>
      </c>
      <c r="G133" s="55">
        <f t="array" aca="1" ref="G133" ca="1">IF($B133="N","",SUM(IF((INDIRECT($B133&amp;"!J23:J200")=$A$2)*(INDIRECT($B133&amp;"!t23:t200")=$D133)*(INDIRECT($B133&amp;"!t23:t200")&lt;&gt;"")*(INDIRECT($B133&amp;"!I23:I200")=$G$5),1,0)))</f>
        <v>0</v>
      </c>
      <c r="H133" s="64">
        <f t="array" aca="1" ref="H133" ca="1">IF($B133="N","",SUM(IF((INDIRECT($B133&amp;"!J23:J200")=$A$2)*(INDIRECT($B133&amp;"!t23:t200")=$D133)*(INDIRECT($B133&amp;"!t23:t200")&lt;&gt;"")*(INDIRECT($B133&amp;"!I23:I200")=$G$5),INDIRECT($B133&amp;"!U23:U200"),0)))</f>
        <v>0</v>
      </c>
      <c r="I133" s="59">
        <f t="shared" ca="1" si="26"/>
        <v>0</v>
      </c>
      <c r="J133" s="64">
        <f t="shared" ca="1" si="27"/>
        <v>0</v>
      </c>
    </row>
    <row r="134" spans="1:10">
      <c r="B134" s="92" t="str">
        <f t="shared" si="28"/>
        <v>Kashima_Antlers</v>
      </c>
      <c r="D134" s="93">
        <v>1.25</v>
      </c>
      <c r="E134" s="55">
        <f t="array" aca="1" ref="E134" ca="1">IF($B134="N","",SUM(IF((INDIRECT($B134&amp;"!J23:J200")=$A$2)*(INDIRECT($B134&amp;"!t23:t200")=$D134)*(INDIRECT($B134&amp;"!t23:t200")&lt;&gt;"")*(INDIRECT($B134&amp;"!I23:I200")=$E$5),1,0)))</f>
        <v>0</v>
      </c>
      <c r="F134" s="64">
        <f t="array" aca="1" ref="F134" ca="1">IF($B134="N","",SUM(IF((INDIRECT($B134&amp;"!J23:J200")=$A$2)*(INDIRECT($B134&amp;"!t23:t200")=$D134)*(INDIRECT($B134&amp;"!t23:t200")&lt;&gt;"")*(INDIRECT($B134&amp;"!I23:I200")=$E$5),INDIRECT($B134&amp;"!U23:U200"),0)))</f>
        <v>0</v>
      </c>
      <c r="G134" s="55">
        <f t="array" aca="1" ref="G134" ca="1">IF($B134="N","",SUM(IF((INDIRECT($B134&amp;"!J23:J200")=$A$2)*(INDIRECT($B134&amp;"!t23:t200")=$D134)*(INDIRECT($B134&amp;"!t23:t200")&lt;&gt;"")*(INDIRECT($B134&amp;"!I23:I200")=$G$5),1,0)))</f>
        <v>0</v>
      </c>
      <c r="H134" s="64">
        <f t="array" aca="1" ref="H134" ca="1">IF($B134="N","",SUM(IF((INDIRECT($B134&amp;"!J23:J200")=$A$2)*(INDIRECT($B134&amp;"!t23:t200")=$D134)*(INDIRECT($B134&amp;"!t23:t200")&lt;&gt;"")*(INDIRECT($B134&amp;"!I23:I200")=$G$5),INDIRECT($B134&amp;"!U23:U200"),0)))</f>
        <v>0</v>
      </c>
      <c r="I134" s="59">
        <f t="shared" ca="1" si="26"/>
        <v>0</v>
      </c>
      <c r="J134" s="64">
        <f t="shared" ca="1" si="27"/>
        <v>0</v>
      </c>
    </row>
    <row r="135" spans="1:10">
      <c r="B135" s="92" t="str">
        <f t="shared" si="28"/>
        <v>Kashima_Antlers</v>
      </c>
      <c r="D135" s="93">
        <v>1.5</v>
      </c>
      <c r="E135" s="55">
        <f t="array" aca="1" ref="E135" ca="1">IF($B135="N","",SUM(IF((INDIRECT($B135&amp;"!J23:J200")=$A$2)*(INDIRECT($B135&amp;"!t23:t200")=$D135)*(INDIRECT($B135&amp;"!t23:t200")&lt;&gt;"")*(INDIRECT($B135&amp;"!I23:I200")=$E$5),1,0)))</f>
        <v>0</v>
      </c>
      <c r="F135" s="64">
        <f t="array" aca="1" ref="F135" ca="1">IF($B135="N","",SUM(IF((INDIRECT($B135&amp;"!J23:J200")=$A$2)*(INDIRECT($B135&amp;"!t23:t200")=$D135)*(INDIRECT($B135&amp;"!t23:t200")&lt;&gt;"")*(INDIRECT($B135&amp;"!I23:I200")=$E$5),INDIRECT($B135&amp;"!U23:U200"),0)))</f>
        <v>0</v>
      </c>
      <c r="G135" s="55">
        <f t="array" aca="1" ref="G135" ca="1">IF($B135="N","",SUM(IF((INDIRECT($B135&amp;"!J23:J200")=$A$2)*(INDIRECT($B135&amp;"!t23:t200")=$D135)*(INDIRECT($B135&amp;"!t23:t200")&lt;&gt;"")*(INDIRECT($B135&amp;"!I23:I200")=$G$5),1,0)))</f>
        <v>0</v>
      </c>
      <c r="H135" s="64">
        <f t="array" aca="1" ref="H135" ca="1">IF($B135="N","",SUM(IF((INDIRECT($B135&amp;"!J23:J200")=$A$2)*(INDIRECT($B135&amp;"!t23:t200")=$D135)*(INDIRECT($B135&amp;"!t23:t200")&lt;&gt;"")*(INDIRECT($B135&amp;"!I23:I200")=$G$5),INDIRECT($B135&amp;"!U23:U200"),0)))</f>
        <v>0</v>
      </c>
      <c r="I135" s="59">
        <f t="shared" ca="1" si="26"/>
        <v>0</v>
      </c>
      <c r="J135" s="64">
        <f t="shared" ca="1" si="27"/>
        <v>0</v>
      </c>
    </row>
    <row r="136" spans="1:10">
      <c r="B136" s="92" t="str">
        <f t="shared" si="28"/>
        <v>Kashima_Antlers</v>
      </c>
      <c r="D136" s="129">
        <v>1.75</v>
      </c>
      <c r="E136" s="38">
        <f t="array" aca="1" ref="E136" ca="1">IF($B136="N","",SUM(IF((INDIRECT($B136&amp;"!J23:J200")=$A$2)*(INDIRECT($B136&amp;"!t23:t200")=$D136)*(INDIRECT($B136&amp;"!t23:t200")&lt;&gt;"")*(INDIRECT($B136&amp;"!I23:I200")=$E$5),1,0)))</f>
        <v>0</v>
      </c>
      <c r="F136" s="137">
        <f t="array" aca="1" ref="F136" ca="1">IF($B136="N","",SUM(IF((INDIRECT($B136&amp;"!J23:J200")=$A$2)*(INDIRECT($B136&amp;"!t23:t200")=$D136)*(INDIRECT($B136&amp;"!t23:t200")&lt;&gt;"")*(INDIRECT($B136&amp;"!I23:I200")=$E$5),INDIRECT($B136&amp;"!U23:U200"),0)))</f>
        <v>0</v>
      </c>
      <c r="G136" s="38">
        <f t="array" aca="1" ref="G136" ca="1">IF($B136="N","",SUM(IF((INDIRECT($B136&amp;"!J23:J200")=$A$2)*(INDIRECT($B136&amp;"!t23:t200")=$D136)*(INDIRECT($B136&amp;"!t23:t200")&lt;&gt;"")*(INDIRECT($B136&amp;"!I23:I200")=$G$5),1,0)))</f>
        <v>0</v>
      </c>
      <c r="H136" s="137">
        <f t="array" aca="1" ref="H136" ca="1">IF($B136="N","",SUM(IF((INDIRECT($B136&amp;"!J23:J200")=$A$2)*(INDIRECT($B136&amp;"!t23:t200")=$D136)*(INDIRECT($B136&amp;"!t23:t200")&lt;&gt;"")*(INDIRECT($B136&amp;"!I23:I200")=$G$5),INDIRECT($B136&amp;"!U23:U200"),0)))</f>
        <v>0</v>
      </c>
      <c r="I136" s="59">
        <f t="shared" ca="1" si="26"/>
        <v>0</v>
      </c>
      <c r="J136" s="64">
        <f t="shared" ca="1" si="27"/>
        <v>0</v>
      </c>
    </row>
    <row r="137" spans="1:10">
      <c r="B137" s="92" t="str">
        <f t="shared" si="28"/>
        <v>Kashima_Antlers</v>
      </c>
      <c r="D137" s="129">
        <v>2</v>
      </c>
      <c r="E137" s="38">
        <f t="array" aca="1" ref="E137" ca="1">IF($B137="N","",SUM(IF((INDIRECT($B137&amp;"!J23:J200")=$A$2)*(INDIRECT($B137&amp;"!t23:t200")=$D137)*(INDIRECT($B137&amp;"!t23:t200")&lt;&gt;"")*(INDIRECT($B137&amp;"!I23:I200")=$E$5),1,0)))</f>
        <v>0</v>
      </c>
      <c r="F137" s="137">
        <f t="array" aca="1" ref="F137" ca="1">IF($B137="N","",SUM(IF((INDIRECT($B137&amp;"!J23:J200")=$A$2)*(INDIRECT($B137&amp;"!t23:t200")=$D137)*(INDIRECT($B137&amp;"!t23:t200")&lt;&gt;"")*(INDIRECT($B137&amp;"!I23:I200")=$E$5),INDIRECT($B137&amp;"!U23:U200"),0)))</f>
        <v>0</v>
      </c>
      <c r="G137" s="38">
        <f t="array" aca="1" ref="G137" ca="1">IF($B137="N","",SUM(IF((INDIRECT($B137&amp;"!J23:J200")=$A$2)*(INDIRECT($B137&amp;"!t23:t200")=$D137)*(INDIRECT($B137&amp;"!t23:t200")&lt;&gt;"")*(INDIRECT($B137&amp;"!I23:I200")=$G$5),1,0)))</f>
        <v>0</v>
      </c>
      <c r="H137" s="137">
        <f t="array" aca="1" ref="H137" ca="1">IF($B137="N","",SUM(IF((INDIRECT($B137&amp;"!J23:J200")=$A$2)*(INDIRECT($B137&amp;"!t23:t200")=$D137)*(INDIRECT($B137&amp;"!t23:t200")&lt;&gt;"")*(INDIRECT($B137&amp;"!I23:I200")=$G$5),INDIRECT($B137&amp;"!U23:U200"),0)))</f>
        <v>0</v>
      </c>
      <c r="I137" s="59">
        <f t="shared" ca="1" si="26"/>
        <v>0</v>
      </c>
      <c r="J137" s="64">
        <f t="shared" ca="1" si="27"/>
        <v>0</v>
      </c>
    </row>
    <row r="138" spans="1:10">
      <c r="B138" s="92" t="str">
        <f t="shared" si="28"/>
        <v>Kashima_Antlers</v>
      </c>
      <c r="D138" s="129">
        <v>2.25</v>
      </c>
      <c r="E138" s="38">
        <f t="array" aca="1" ref="E138" ca="1">IF($B138="N","",SUM(IF((INDIRECT($B138&amp;"!J23:J200")=$A$2)*(INDIRECT($B138&amp;"!t23:t200")=$D138)*(INDIRECT($B138&amp;"!t23:t200")&lt;&gt;"")*(INDIRECT($B138&amp;"!I23:I200")=$E$5),1,0)))</f>
        <v>0</v>
      </c>
      <c r="F138" s="137">
        <f t="array" aca="1" ref="F138" ca="1">IF($B138="N","",SUM(IF((INDIRECT($B138&amp;"!J23:J200")=$A$2)*(INDIRECT($B138&amp;"!t23:t200")=$D138)*(INDIRECT($B138&amp;"!t23:t200")&lt;&gt;"")*(INDIRECT($B138&amp;"!I23:I200")=$E$5),INDIRECT($B138&amp;"!U23:U200"),0)))</f>
        <v>0</v>
      </c>
      <c r="G138" s="38">
        <f t="array" aca="1" ref="G138" ca="1">IF($B138="N","",SUM(IF((INDIRECT($B138&amp;"!J23:J200")=$A$2)*(INDIRECT($B138&amp;"!t23:t200")=$D138)*(INDIRECT($B138&amp;"!t23:t200")&lt;&gt;"")*(INDIRECT($B138&amp;"!I23:I200")=$G$5),1,0)))</f>
        <v>0</v>
      </c>
      <c r="H138" s="137">
        <f t="array" aca="1" ref="H138" ca="1">IF($B138="N","",SUM(IF((INDIRECT($B138&amp;"!J23:J200")=$A$2)*(INDIRECT($B138&amp;"!t23:t200")=$D138)*(INDIRECT($B138&amp;"!t23:t200")&lt;&gt;"")*(INDIRECT($B138&amp;"!I23:I200")=$G$5),INDIRECT($B138&amp;"!U23:U200"),0)))</f>
        <v>0</v>
      </c>
      <c r="I138" s="59">
        <f t="shared" ca="1" si="26"/>
        <v>0</v>
      </c>
      <c r="J138" s="64">
        <f t="shared" ca="1" si="27"/>
        <v>0</v>
      </c>
    </row>
    <row r="139" spans="1:10">
      <c r="B139" s="92" t="str">
        <f t="shared" si="28"/>
        <v>Kashima_Antlers</v>
      </c>
      <c r="D139" s="129">
        <v>2.5</v>
      </c>
      <c r="E139" s="38">
        <f t="array" aca="1" ref="E139" ca="1">IF($B139="N","",SUM(IF((INDIRECT($B139&amp;"!J23:J200")=$A$2)*(INDIRECT($B139&amp;"!t23:t200")=$D139)*(INDIRECT($B139&amp;"!t23:t200")&lt;&gt;"")*(INDIRECT($B139&amp;"!I23:I200")=$E$5),1,0)))</f>
        <v>0</v>
      </c>
      <c r="F139" s="137">
        <f t="array" aca="1" ref="F139" ca="1">IF($B139="N","",SUM(IF((INDIRECT($B139&amp;"!J23:J200")=$A$2)*(INDIRECT($B139&amp;"!t23:t200")=$D139)*(INDIRECT($B139&amp;"!t23:t200")&lt;&gt;"")*(INDIRECT($B139&amp;"!I23:I200")=$E$5),INDIRECT($B139&amp;"!U23:U200"),0)))</f>
        <v>0</v>
      </c>
      <c r="G139" s="38">
        <f t="array" aca="1" ref="G139" ca="1">IF($B139="N","",SUM(IF((INDIRECT($B139&amp;"!J23:J200")=$A$2)*(INDIRECT($B139&amp;"!t23:t200")=$D139)*(INDIRECT($B139&amp;"!t23:t200")&lt;&gt;"")*(INDIRECT($B139&amp;"!I23:I200")=$G$5),1,0)))</f>
        <v>0</v>
      </c>
      <c r="H139" s="137">
        <f t="array" aca="1" ref="H139" ca="1">IF($B139="N","",SUM(IF((INDIRECT($B139&amp;"!J23:J200")=$A$2)*(INDIRECT($B139&amp;"!t23:t200")=$D139)*(INDIRECT($B139&amp;"!t23:t200")&lt;&gt;"")*(INDIRECT($B139&amp;"!I23:I200")=$G$5),INDIRECT($B139&amp;"!U23:U200"),0)))</f>
        <v>0</v>
      </c>
      <c r="I139" s="59">
        <f t="shared" ca="1" si="26"/>
        <v>0</v>
      </c>
      <c r="J139" s="64">
        <f t="shared" ca="1" si="27"/>
        <v>0</v>
      </c>
    </row>
    <row r="140" spans="1:10" ht="13.5" thickBot="1">
      <c r="B140" s="92" t="str">
        <f t="shared" si="28"/>
        <v>Kashima_Antlers</v>
      </c>
      <c r="D140" s="93">
        <v>2.75</v>
      </c>
      <c r="E140" s="38">
        <f t="array" aca="1" ref="E140" ca="1">IF($B140="N","",SUM(IF((INDIRECT($B140&amp;"!J23:J200")=$A$2)*(INDIRECT($B140&amp;"!t23:t200")=$D140)*(INDIRECT($B140&amp;"!t23:t200")&lt;&gt;"")*(INDIRECT($B140&amp;"!I23:I200")=$E$5),1,0)))</f>
        <v>0</v>
      </c>
      <c r="F140" s="137">
        <f t="array" aca="1" ref="F140" ca="1">IF($B140="N","",SUM(IF((INDIRECT($B140&amp;"!J23:J200")=$A$2)*(INDIRECT($B140&amp;"!t23:t200")=$D140)*(INDIRECT($B140&amp;"!t23:t200")&lt;&gt;"")*(INDIRECT($B140&amp;"!I23:I200")=$E$5),INDIRECT($B140&amp;"!U23:U200"),0)))</f>
        <v>0</v>
      </c>
      <c r="G140" s="38">
        <f t="array" aca="1" ref="G140" ca="1">IF($B140="N","",SUM(IF((INDIRECT($B140&amp;"!J23:J200")=$A$2)*(INDIRECT($B140&amp;"!t23:t200")=$D140)*(INDIRECT($B140&amp;"!t23:t200")&lt;&gt;"")*(INDIRECT($B140&amp;"!I23:I200")=$G$5),1,0)))</f>
        <v>0</v>
      </c>
      <c r="H140" s="137">
        <f t="array" aca="1" ref="H140" ca="1">IF($B140="N","",SUM(IF((INDIRECT($B140&amp;"!J23:J200")=$A$2)*(INDIRECT($B140&amp;"!t23:t200")=$D140)*(INDIRECT($B140&amp;"!t23:t200")&lt;&gt;"")*(INDIRECT($B140&amp;"!I23:I200")=$G$5),INDIRECT($B140&amp;"!U23:U200"),0)))</f>
        <v>0</v>
      </c>
      <c r="I140" s="136">
        <f t="shared" ca="1" si="26"/>
        <v>0</v>
      </c>
      <c r="J140" s="78">
        <f t="shared" ca="1" si="27"/>
        <v>0</v>
      </c>
    </row>
    <row r="141" spans="1:10" ht="13.5" thickBot="1">
      <c r="A141" s="96"/>
      <c r="B141" s="97"/>
      <c r="C141" s="98" t="str">
        <f>D116</f>
        <v>Kashima_Antlers</v>
      </c>
      <c r="D141" s="99" t="s">
        <v>24</v>
      </c>
      <c r="E141" s="100">
        <f t="shared" ref="E141:J141" ca="1" si="29">SUM(E118:E140)</f>
        <v>0</v>
      </c>
      <c r="F141" s="106">
        <f t="shared" ca="1" si="29"/>
        <v>0</v>
      </c>
      <c r="G141" s="100">
        <f t="shared" ca="1" si="29"/>
        <v>0</v>
      </c>
      <c r="H141" s="106">
        <f t="shared" ca="1" si="29"/>
        <v>0</v>
      </c>
      <c r="I141" s="101">
        <f t="shared" ca="1" si="29"/>
        <v>0</v>
      </c>
      <c r="J141" s="106">
        <f t="shared" ca="1" si="29"/>
        <v>0</v>
      </c>
    </row>
    <row r="142" spans="1:10" ht="13.5" thickBot="1">
      <c r="A142" s="96"/>
      <c r="C142" s="104"/>
    </row>
    <row r="143" spans="1:10">
      <c r="A143" s="96"/>
      <c r="B143" s="23"/>
      <c r="C143" s="98"/>
      <c r="D143" s="85" t="str">
        <f>H1</f>
        <v>Kashiwa_Reysol</v>
      </c>
      <c r="E143" s="86" t="s">
        <v>0</v>
      </c>
      <c r="F143" s="87"/>
      <c r="G143" s="86" t="s">
        <v>1</v>
      </c>
      <c r="H143" s="87"/>
      <c r="I143" s="86" t="s">
        <v>10</v>
      </c>
      <c r="J143" s="88"/>
    </row>
    <row r="144" spans="1:10" ht="13.5" thickBot="1">
      <c r="B144" s="23"/>
      <c r="C144" s="23"/>
      <c r="D144" s="89" t="s">
        <v>20</v>
      </c>
      <c r="E144" s="40" t="s">
        <v>21</v>
      </c>
      <c r="F144" s="78" t="s">
        <v>22</v>
      </c>
      <c r="G144" s="40" t="s">
        <v>21</v>
      </c>
      <c r="H144" s="78" t="s">
        <v>22</v>
      </c>
      <c r="I144" s="90" t="s">
        <v>21</v>
      </c>
      <c r="J144" s="78" t="s">
        <v>22</v>
      </c>
    </row>
    <row r="145" spans="2:10">
      <c r="B145" s="92" t="str">
        <f>IF(D143=0,"N",D143)</f>
        <v>Kashiwa_Reysol</v>
      </c>
      <c r="D145" s="93">
        <v>-2.75</v>
      </c>
      <c r="E145" s="94">
        <f t="array" aca="1" ref="E145" ca="1">IF($B145="N","",SUM(IF((INDIRECT($B145&amp;"!J23:J200")=$A$2)*(INDIRECT($B145&amp;"!t23:t200")=$D145)*(INDIRECT($B145&amp;"!t23:t200")&lt;&gt;"")*(INDIRECT($B145&amp;"!I23:I200")=$E$5),1,0)))</f>
        <v>0</v>
      </c>
      <c r="F145" s="95">
        <f t="array" aca="1" ref="F145" ca="1">IF($B145="N","",SUM(IF((INDIRECT($B145&amp;"!J23:J200")=$A$2)*(INDIRECT($B145&amp;"!t23:t200")=$D145)*(INDIRECT($B145&amp;"!t23:t200")&lt;&gt;"")*(INDIRECT($B145&amp;"!I23:I200")=$E$5),INDIRECT($B145&amp;"!U23:U200"),0)))</f>
        <v>0</v>
      </c>
      <c r="G145" s="94">
        <f t="array" aca="1" ref="G145" ca="1">IF($B145="N","",SUM(IF((INDIRECT($B145&amp;"!J23:J200")=$A$2)*(INDIRECT($B145&amp;"!t23:t200")=$D145)*(INDIRECT($B145&amp;"!t23:t200")&lt;&gt;"")*(INDIRECT($B145&amp;"!I23:I200")=$G$5),1,0)))</f>
        <v>0</v>
      </c>
      <c r="H145" s="95">
        <f t="array" aca="1" ref="H145" ca="1">IF($B145="N","",SUM(IF((INDIRECT($B145&amp;"!J23:J200")=$A$2)*(INDIRECT($B145&amp;"!t23:t200")=$D145)*(INDIRECT($B145&amp;"!t23:t200")&lt;&gt;"")*(INDIRECT($B145&amp;"!I23:I200")=$G$5),INDIRECT($B145&amp;"!U23:U200"),0)))</f>
        <v>0</v>
      </c>
      <c r="I145" s="59">
        <f t="shared" ref="I145:I167" ca="1" si="30">IF(B145="N","",G145+E145)</f>
        <v>0</v>
      </c>
      <c r="J145" s="64">
        <f ca="1">IF(I145="","",F145+H145)</f>
        <v>0</v>
      </c>
    </row>
    <row r="146" spans="2:10">
      <c r="B146" s="92" t="str">
        <f>B145</f>
        <v>Kashiwa_Reysol</v>
      </c>
      <c r="D146" s="125">
        <v>-2.5</v>
      </c>
      <c r="E146" s="55">
        <f t="array" aca="1" ref="E146" ca="1">IF($B146="N","",SUM(IF((INDIRECT($B146&amp;"!J23:J200")=$A$2)*(INDIRECT($B146&amp;"!t23:t200")=$D146)*(INDIRECT($B146&amp;"!t23:t200")&lt;&gt;"")*(INDIRECT($B146&amp;"!I23:I200")=$E$5),1,0)))</f>
        <v>0</v>
      </c>
      <c r="F146" s="64">
        <f t="array" aca="1" ref="F146" ca="1">IF($B146="N","",SUM(IF((INDIRECT($B146&amp;"!J23:J200")=$A$2)*(INDIRECT($B146&amp;"!t23:t200")=$D146)*(INDIRECT($B146&amp;"!t23:t200")&lt;&gt;"")*(INDIRECT($B146&amp;"!I23:I200")=$E$5),INDIRECT($B146&amp;"!U23:U200"),0)))</f>
        <v>0</v>
      </c>
      <c r="G146" s="55">
        <f t="array" aca="1" ref="G146" ca="1">IF($B146="N","",SUM(IF((INDIRECT($B146&amp;"!J23:J200")=$A$2)*(INDIRECT($B146&amp;"!t23:t200")=$D146)*(INDIRECT($B146&amp;"!t23:t200")&lt;&gt;"")*(INDIRECT($B146&amp;"!I23:I200")=$G$5),1,0)))</f>
        <v>0</v>
      </c>
      <c r="H146" s="64">
        <f t="array" aca="1" ref="H146" ca="1">IF($B146="N","",SUM(IF((INDIRECT($B146&amp;"!J23:J200")=$A$2)*(INDIRECT($B146&amp;"!t23:t200")=$D146)*(INDIRECT($B146&amp;"!t23:t200")&lt;&gt;"")*(INDIRECT($B146&amp;"!I23:I200")=$G$5),INDIRECT($B146&amp;"!U23:U200"),0)))</f>
        <v>0</v>
      </c>
      <c r="I146" s="59">
        <f t="shared" ca="1" si="30"/>
        <v>0</v>
      </c>
      <c r="J146" s="64">
        <f t="shared" ref="J146:J167" ca="1" si="31">IF(I146="","",F146+H146)</f>
        <v>0</v>
      </c>
    </row>
    <row r="147" spans="2:10">
      <c r="B147" s="92" t="str">
        <f t="shared" ref="B147:B167" si="32">B146</f>
        <v>Kashiwa_Reysol</v>
      </c>
      <c r="D147" s="125">
        <v>-2.25</v>
      </c>
      <c r="E147" s="55">
        <f t="array" aca="1" ref="E147" ca="1">IF($B147="N","",SUM(IF((INDIRECT($B147&amp;"!J23:J200")=$A$2)*(INDIRECT($B147&amp;"!t23:t200")=$D147)*(INDIRECT($B147&amp;"!t23:t200")&lt;&gt;"")*(INDIRECT($B147&amp;"!I23:I200")=$E$5),1,0)))</f>
        <v>0</v>
      </c>
      <c r="F147" s="64">
        <f t="array" aca="1" ref="F147" ca="1">IF($B147="N","",SUM(IF((INDIRECT($B147&amp;"!J23:J200")=$A$2)*(INDIRECT($B147&amp;"!t23:t200")=$D147)*(INDIRECT($B147&amp;"!t23:t200")&lt;&gt;"")*(INDIRECT($B147&amp;"!I23:I200")=$E$5),INDIRECT($B147&amp;"!U23:U200"),0)))</f>
        <v>0</v>
      </c>
      <c r="G147" s="55">
        <f t="array" aca="1" ref="G147" ca="1">IF($B147="N","",SUM(IF((INDIRECT($B147&amp;"!J23:J200")=$A$2)*(INDIRECT($B147&amp;"!t23:t200")=$D147)*(INDIRECT($B147&amp;"!t23:t200")&lt;&gt;"")*(INDIRECT($B147&amp;"!I23:I200")=$G$5),1,0)))</f>
        <v>0</v>
      </c>
      <c r="H147" s="64">
        <f t="array" aca="1" ref="H147" ca="1">IF($B147="N","",SUM(IF((INDIRECT($B147&amp;"!J23:J200")=$A$2)*(INDIRECT($B147&amp;"!t23:t200")=$D147)*(INDIRECT($B147&amp;"!t23:t200")&lt;&gt;"")*(INDIRECT($B147&amp;"!I23:I200")=$G$5),INDIRECT($B147&amp;"!U23:U200"),0)))</f>
        <v>0</v>
      </c>
      <c r="I147" s="59">
        <f t="shared" ca="1" si="30"/>
        <v>0</v>
      </c>
      <c r="J147" s="64">
        <f t="shared" ca="1" si="31"/>
        <v>0</v>
      </c>
    </row>
    <row r="148" spans="2:10">
      <c r="B148" s="92" t="str">
        <f t="shared" si="32"/>
        <v>Kashiwa_Reysol</v>
      </c>
      <c r="D148" s="125">
        <v>-2</v>
      </c>
      <c r="E148" s="55">
        <f t="array" aca="1" ref="E148" ca="1">IF($B148="N","",SUM(IF((INDIRECT($B148&amp;"!J23:J200")=$A$2)*(INDIRECT($B148&amp;"!t23:t200")=$D148)*(INDIRECT($B148&amp;"!t23:t200")&lt;&gt;"")*(INDIRECT($B148&amp;"!I23:I200")=$E$5),1,0)))</f>
        <v>0</v>
      </c>
      <c r="F148" s="64">
        <f t="array" aca="1" ref="F148" ca="1">IF($B148="N","",SUM(IF((INDIRECT($B148&amp;"!J23:J200")=$A$2)*(INDIRECT($B148&amp;"!t23:t200")=$D148)*(INDIRECT($B148&amp;"!t23:t200")&lt;&gt;"")*(INDIRECT($B148&amp;"!I23:I200")=$E$5),INDIRECT($B148&amp;"!U23:U200"),0)))</f>
        <v>0</v>
      </c>
      <c r="G148" s="55">
        <f t="array" aca="1" ref="G148" ca="1">IF($B148="N","",SUM(IF((INDIRECT($B148&amp;"!J23:J200")=$A$2)*(INDIRECT($B148&amp;"!t23:t200")=$D148)*(INDIRECT($B148&amp;"!t23:t200")&lt;&gt;"")*(INDIRECT($B148&amp;"!I23:I200")=$G$5),1,0)))</f>
        <v>0</v>
      </c>
      <c r="H148" s="64">
        <f t="array" aca="1" ref="H148" ca="1">IF($B148="N","",SUM(IF((INDIRECT($B148&amp;"!J23:J200")=$A$2)*(INDIRECT($B148&amp;"!t23:t200")=$D148)*(INDIRECT($B148&amp;"!t23:t200")&lt;&gt;"")*(INDIRECT($B148&amp;"!I23:I200")=$G$5),INDIRECT($B148&amp;"!U23:U200"),0)))</f>
        <v>0</v>
      </c>
      <c r="I148" s="59">
        <f t="shared" ca="1" si="30"/>
        <v>0</v>
      </c>
      <c r="J148" s="64">
        <f t="shared" ca="1" si="31"/>
        <v>0</v>
      </c>
    </row>
    <row r="149" spans="2:10">
      <c r="B149" s="92" t="str">
        <f t="shared" si="32"/>
        <v>Kashiwa_Reysol</v>
      </c>
      <c r="D149" s="125">
        <v>-1.75</v>
      </c>
      <c r="E149" s="55">
        <f t="array" aca="1" ref="E149" ca="1">IF($B149="N","",SUM(IF((INDIRECT($B149&amp;"!J23:J200")=$A$2)*(INDIRECT($B149&amp;"!t23:t200")=$D149)*(INDIRECT($B149&amp;"!t23:t200")&lt;&gt;"")*(INDIRECT($B149&amp;"!I23:I200")=$E$5),1,0)))</f>
        <v>0</v>
      </c>
      <c r="F149" s="64">
        <f t="array" aca="1" ref="F149" ca="1">IF($B149="N","",SUM(IF((INDIRECT($B149&amp;"!J23:J200")=$A$2)*(INDIRECT($B149&amp;"!t23:t200")=$D149)*(INDIRECT($B149&amp;"!t23:t200")&lt;&gt;"")*(INDIRECT($B149&amp;"!I23:I200")=$E$5),INDIRECT($B149&amp;"!U23:U200"),0)))</f>
        <v>0</v>
      </c>
      <c r="G149" s="55">
        <f t="array" aca="1" ref="G149" ca="1">IF($B149="N","",SUM(IF((INDIRECT($B149&amp;"!J23:J200")=$A$2)*(INDIRECT($B149&amp;"!t23:t200")=$D149)*(INDIRECT($B149&amp;"!t23:t200")&lt;&gt;"")*(INDIRECT($B149&amp;"!I23:I200")=$G$5),1,0)))</f>
        <v>0</v>
      </c>
      <c r="H149" s="64">
        <f t="array" aca="1" ref="H149" ca="1">IF($B149="N","",SUM(IF((INDIRECT($B149&amp;"!J23:J200")=$A$2)*(INDIRECT($B149&amp;"!t23:t200")=$D149)*(INDIRECT($B149&amp;"!t23:t200")&lt;&gt;"")*(INDIRECT($B149&amp;"!I23:I200")=$G$5),INDIRECT($B149&amp;"!U23:U200"),0)))</f>
        <v>0</v>
      </c>
      <c r="I149" s="59">
        <f t="shared" ca="1" si="30"/>
        <v>0</v>
      </c>
      <c r="J149" s="64">
        <f t="shared" ca="1" si="31"/>
        <v>0</v>
      </c>
    </row>
    <row r="150" spans="2:10">
      <c r="B150" s="92" t="str">
        <f t="shared" si="32"/>
        <v>Kashiwa_Reysol</v>
      </c>
      <c r="D150" s="93">
        <v>-1.5</v>
      </c>
      <c r="E150" s="55">
        <f t="array" aca="1" ref="E150" ca="1">IF($B150="N","",SUM(IF((INDIRECT($B150&amp;"!J23:J200")=$A$2)*(INDIRECT($B150&amp;"!t23:t200")=$D150)*(INDIRECT($B150&amp;"!t23:t200")&lt;&gt;"")*(INDIRECT($B150&amp;"!I23:I200")=$E$5),1,0)))</f>
        <v>0</v>
      </c>
      <c r="F150" s="64">
        <f t="array" aca="1" ref="F150" ca="1">IF($B150="N","",SUM(IF((INDIRECT($B150&amp;"!J23:J200")=$A$2)*(INDIRECT($B150&amp;"!t23:t200")=$D150)*(INDIRECT($B150&amp;"!t23:t200")&lt;&gt;"")*(INDIRECT($B150&amp;"!I23:I200")=$E$5),INDIRECT($B150&amp;"!U23:U200"),0)))</f>
        <v>0</v>
      </c>
      <c r="G150" s="55">
        <f t="array" aca="1" ref="G150" ca="1">IF($B150="N","",SUM(IF((INDIRECT($B150&amp;"!J23:J200")=$A$2)*(INDIRECT($B150&amp;"!t23:t200")=$D150)*(INDIRECT($B150&amp;"!t23:t200")&lt;&gt;"")*(INDIRECT($B150&amp;"!I23:I200")=$G$5),1,0)))</f>
        <v>0</v>
      </c>
      <c r="H150" s="64">
        <f t="array" aca="1" ref="H150" ca="1">IF($B150="N","",SUM(IF((INDIRECT($B150&amp;"!J23:J200")=$A$2)*(INDIRECT($B150&amp;"!t23:t200")=$D150)*(INDIRECT($B150&amp;"!t23:t200")&lt;&gt;"")*(INDIRECT($B150&amp;"!I23:I200")=$G$5),INDIRECT($B150&amp;"!U23:U200"),0)))</f>
        <v>0</v>
      </c>
      <c r="I150" s="59">
        <f t="shared" ca="1" si="30"/>
        <v>0</v>
      </c>
      <c r="J150" s="64">
        <f t="shared" ca="1" si="31"/>
        <v>0</v>
      </c>
    </row>
    <row r="151" spans="2:10">
      <c r="B151" s="92" t="str">
        <f t="shared" si="32"/>
        <v>Kashiwa_Reysol</v>
      </c>
      <c r="D151" s="93">
        <v>-1.25</v>
      </c>
      <c r="E151" s="55">
        <f t="array" aca="1" ref="E151" ca="1">IF($B151="N","",SUM(IF((INDIRECT($B151&amp;"!J23:J200")=$A$2)*(INDIRECT($B151&amp;"!t23:t200")=$D151)*(INDIRECT($B151&amp;"!t23:t200")&lt;&gt;"")*(INDIRECT($B151&amp;"!I23:I200")=$E$5),1,0)))</f>
        <v>0</v>
      </c>
      <c r="F151" s="64">
        <f t="array" aca="1" ref="F151" ca="1">IF($B151="N","",SUM(IF((INDIRECT($B151&amp;"!J23:J200")=$A$2)*(INDIRECT($B151&amp;"!t23:t200")=$D151)*(INDIRECT($B151&amp;"!t23:t200")&lt;&gt;"")*(INDIRECT($B151&amp;"!I23:I200")=$E$5),INDIRECT($B151&amp;"!U23:U200"),0)))</f>
        <v>0</v>
      </c>
      <c r="G151" s="55">
        <f t="array" aca="1" ref="G151" ca="1">IF($B151="N","",SUM(IF((INDIRECT($B151&amp;"!J23:J200")=$A$2)*(INDIRECT($B151&amp;"!t23:t200")=$D151)*(INDIRECT($B151&amp;"!t23:t200")&lt;&gt;"")*(INDIRECT($B151&amp;"!I23:I200")=$G$5),1,0)))</f>
        <v>0</v>
      </c>
      <c r="H151" s="64">
        <f t="array" aca="1" ref="H151" ca="1">IF($B151="N","",SUM(IF((INDIRECT($B151&amp;"!J23:J200")=$A$2)*(INDIRECT($B151&amp;"!t23:t200")=$D151)*(INDIRECT($B151&amp;"!t23:t200")&lt;&gt;"")*(INDIRECT($B151&amp;"!I23:I200")=$G$5),INDIRECT($B151&amp;"!U23:U200"),0)))</f>
        <v>0</v>
      </c>
      <c r="I151" s="59">
        <f t="shared" ca="1" si="30"/>
        <v>0</v>
      </c>
      <c r="J151" s="64">
        <f t="shared" ca="1" si="31"/>
        <v>0</v>
      </c>
    </row>
    <row r="152" spans="2:10">
      <c r="B152" s="92" t="str">
        <f t="shared" si="32"/>
        <v>Kashiwa_Reysol</v>
      </c>
      <c r="D152" s="93">
        <v>-1</v>
      </c>
      <c r="E152" s="55">
        <f t="array" aca="1" ref="E152" ca="1">IF($B152="N","",SUM(IF((INDIRECT($B152&amp;"!J23:J200")=$A$2)*(INDIRECT($B152&amp;"!t23:t200")=$D152)*(INDIRECT($B152&amp;"!t23:t200")&lt;&gt;"")*(INDIRECT($B152&amp;"!I23:I200")=$E$5),1,0)))</f>
        <v>0</v>
      </c>
      <c r="F152" s="64">
        <f t="array" aca="1" ref="F152" ca="1">IF($B152="N","",SUM(IF((INDIRECT($B152&amp;"!J23:J200")=$A$2)*(INDIRECT($B152&amp;"!t23:t200")=$D152)*(INDIRECT($B152&amp;"!t23:t200")&lt;&gt;"")*(INDIRECT($B152&amp;"!I23:I200")=$E$5),INDIRECT($B152&amp;"!U23:U200"),0)))</f>
        <v>0</v>
      </c>
      <c r="G152" s="55">
        <f t="array" aca="1" ref="G152" ca="1">IF($B152="N","",SUM(IF((INDIRECT($B152&amp;"!J23:J200")=$A$2)*(INDIRECT($B152&amp;"!t23:t200")=$D152)*(INDIRECT($B152&amp;"!t23:t200")&lt;&gt;"")*(INDIRECT($B152&amp;"!I23:I200")=$G$5),1,0)))</f>
        <v>0</v>
      </c>
      <c r="H152" s="64">
        <f t="array" aca="1" ref="H152" ca="1">IF($B152="N","",SUM(IF((INDIRECT($B152&amp;"!J23:J200")=$A$2)*(INDIRECT($B152&amp;"!t23:t200")=$D152)*(INDIRECT($B152&amp;"!t23:t200")&lt;&gt;"")*(INDIRECT($B152&amp;"!I23:I200")=$G$5),INDIRECT($B152&amp;"!U23:U200"),0)))</f>
        <v>0</v>
      </c>
      <c r="I152" s="59">
        <f t="shared" ca="1" si="30"/>
        <v>0</v>
      </c>
      <c r="J152" s="64">
        <f t="shared" ca="1" si="31"/>
        <v>0</v>
      </c>
    </row>
    <row r="153" spans="2:10">
      <c r="B153" s="92" t="str">
        <f t="shared" si="32"/>
        <v>Kashiwa_Reysol</v>
      </c>
      <c r="D153" s="93">
        <v>-0.75</v>
      </c>
      <c r="E153" s="55">
        <f t="array" aca="1" ref="E153" ca="1">IF($B153="N","",SUM(IF((INDIRECT($B153&amp;"!J23:J200")=$A$2)*(INDIRECT($B153&amp;"!t23:t200")=$D153)*(INDIRECT($B153&amp;"!t23:t200")&lt;&gt;"")*(INDIRECT($B153&amp;"!I23:I200")=$E$5),1,0)))</f>
        <v>0</v>
      </c>
      <c r="F153" s="64">
        <f t="array" aca="1" ref="F153" ca="1">IF($B153="N","",SUM(IF((INDIRECT($B153&amp;"!J23:J200")=$A$2)*(INDIRECT($B153&amp;"!t23:t200")=$D153)*(INDIRECT($B153&amp;"!t23:t200")&lt;&gt;"")*(INDIRECT($B153&amp;"!I23:I200")=$E$5),INDIRECT($B153&amp;"!U23:U200"),0)))</f>
        <v>0</v>
      </c>
      <c r="G153" s="55">
        <f t="array" aca="1" ref="G153" ca="1">IF($B153="N","",SUM(IF((INDIRECT($B153&amp;"!J23:J200")=$A$2)*(INDIRECT($B153&amp;"!t23:t200")=$D153)*(INDIRECT($B153&amp;"!t23:t200")&lt;&gt;"")*(INDIRECT($B153&amp;"!I23:I200")=$G$5),1,0)))</f>
        <v>0</v>
      </c>
      <c r="H153" s="64">
        <f t="array" aca="1" ref="H153" ca="1">IF($B153="N","",SUM(IF((INDIRECT($B153&amp;"!J23:J200")=$A$2)*(INDIRECT($B153&amp;"!t23:t200")=$D153)*(INDIRECT($B153&amp;"!t23:t200")&lt;&gt;"")*(INDIRECT($B153&amp;"!I23:I200")=$G$5),INDIRECT($B153&amp;"!U23:U200"),0)))</f>
        <v>0</v>
      </c>
      <c r="I153" s="59">
        <f t="shared" ca="1" si="30"/>
        <v>0</v>
      </c>
      <c r="J153" s="64">
        <f t="shared" ca="1" si="31"/>
        <v>0</v>
      </c>
    </row>
    <row r="154" spans="2:10">
      <c r="B154" s="92" t="str">
        <f t="shared" si="32"/>
        <v>Kashiwa_Reysol</v>
      </c>
      <c r="D154" s="93">
        <v>-0.5</v>
      </c>
      <c r="E154" s="55">
        <f t="array" aca="1" ref="E154" ca="1">IF($B154="N","",SUM(IF((INDIRECT($B154&amp;"!J23:J200")=$A$2)*(INDIRECT($B154&amp;"!t23:t200")=$D154)*(INDIRECT($B154&amp;"!t23:t200")&lt;&gt;"")*(INDIRECT($B154&amp;"!I23:I200")=$E$5),1,0)))</f>
        <v>0</v>
      </c>
      <c r="F154" s="64">
        <f t="array" aca="1" ref="F154" ca="1">IF($B154="N","",SUM(IF((INDIRECT($B154&amp;"!J23:J200")=$A$2)*(INDIRECT($B154&amp;"!t23:t200")=$D154)*(INDIRECT($B154&amp;"!t23:t200")&lt;&gt;"")*(INDIRECT($B154&amp;"!I23:I200")=$E$5),INDIRECT($B154&amp;"!U23:U200"),0)))</f>
        <v>0</v>
      </c>
      <c r="G154" s="55">
        <f t="array" aca="1" ref="G154" ca="1">IF($B154="N","",SUM(IF((INDIRECT($B154&amp;"!J23:J200")=$A$2)*(INDIRECT($B154&amp;"!t23:t200")=$D154)*(INDIRECT($B154&amp;"!t23:t200")&lt;&gt;"")*(INDIRECT($B154&amp;"!I23:I200")=$G$5),1,0)))</f>
        <v>0</v>
      </c>
      <c r="H154" s="64">
        <f t="array" aca="1" ref="H154" ca="1">IF($B154="N","",SUM(IF((INDIRECT($B154&amp;"!J23:J200")=$A$2)*(INDIRECT($B154&amp;"!t23:t200")=$D154)*(INDIRECT($B154&amp;"!t23:t200")&lt;&gt;"")*(INDIRECT($B154&amp;"!I23:I200")=$G$5),INDIRECT($B154&amp;"!U23:U200"),0)))</f>
        <v>0</v>
      </c>
      <c r="I154" s="59">
        <f t="shared" ca="1" si="30"/>
        <v>0</v>
      </c>
      <c r="J154" s="64">
        <f t="shared" ca="1" si="31"/>
        <v>0</v>
      </c>
    </row>
    <row r="155" spans="2:10">
      <c r="B155" s="92" t="str">
        <f t="shared" si="32"/>
        <v>Kashiwa_Reysol</v>
      </c>
      <c r="D155" s="93">
        <v>-0.25</v>
      </c>
      <c r="E155" s="55">
        <f t="array" aca="1" ref="E155" ca="1">IF($B155="N","",SUM(IF((INDIRECT($B155&amp;"!J23:J200")=$A$2)*(INDIRECT($B155&amp;"!t23:t200")=$D155)*(INDIRECT($B155&amp;"!t23:t200")&lt;&gt;"")*(INDIRECT($B155&amp;"!I23:I200")=$E$5),1,0)))</f>
        <v>0</v>
      </c>
      <c r="F155" s="64">
        <f t="array" aca="1" ref="F155" ca="1">IF($B155="N","",SUM(IF((INDIRECT($B155&amp;"!J23:J200")=$A$2)*(INDIRECT($B155&amp;"!t23:t200")=$D155)*(INDIRECT($B155&amp;"!t23:t200")&lt;&gt;"")*(INDIRECT($B155&amp;"!I23:I200")=$E$5),INDIRECT($B155&amp;"!U23:U200"),0)))</f>
        <v>0</v>
      </c>
      <c r="G155" s="55">
        <f t="array" aca="1" ref="G155" ca="1">IF($B155="N","",SUM(IF((INDIRECT($B155&amp;"!J23:J200")=$A$2)*(INDIRECT($B155&amp;"!t23:t200")=$D155)*(INDIRECT($B155&amp;"!t23:t200")&lt;&gt;"")*(INDIRECT($B155&amp;"!I23:I200")=$G$5),1,0)))</f>
        <v>0</v>
      </c>
      <c r="H155" s="64">
        <f t="array" aca="1" ref="H155" ca="1">IF($B155="N","",SUM(IF((INDIRECT($B155&amp;"!J23:J200")=$A$2)*(INDIRECT($B155&amp;"!t23:t200")=$D155)*(INDIRECT($B155&amp;"!t23:t200")&lt;&gt;"")*(INDIRECT($B155&amp;"!I23:I200")=$G$5),INDIRECT($B155&amp;"!U23:U200"),0)))</f>
        <v>0</v>
      </c>
      <c r="I155" s="59">
        <f t="shared" ca="1" si="30"/>
        <v>0</v>
      </c>
      <c r="J155" s="64">
        <f t="shared" ca="1" si="31"/>
        <v>0</v>
      </c>
    </row>
    <row r="156" spans="2:10">
      <c r="B156" s="92" t="str">
        <f t="shared" si="32"/>
        <v>Kashiwa_Reysol</v>
      </c>
      <c r="D156" s="93">
        <v>0</v>
      </c>
      <c r="E156" s="55">
        <f t="array" aca="1" ref="E156" ca="1">IF($B156="N","",SUM(IF((INDIRECT($B156&amp;"!J23:J200")=$A$2)*(INDIRECT($B156&amp;"!t23:t200")=$D156)*(INDIRECT($B156&amp;"!t23:t200")&lt;&gt;"")*(INDIRECT($B156&amp;"!I23:I200")=$E$5),1,0)))</f>
        <v>1</v>
      </c>
      <c r="F156" s="64">
        <f t="array" aca="1" ref="F156" ca="1">IF($B156="N","",SUM(IF((INDIRECT($B156&amp;"!J23:J200")=$A$2)*(INDIRECT($B156&amp;"!t23:t200")=$D156)*(INDIRECT($B156&amp;"!t23:t200")&lt;&gt;"")*(INDIRECT($B156&amp;"!I23:I200")=$E$5),INDIRECT($B156&amp;"!U23:U200"),0)))</f>
        <v>3.12</v>
      </c>
      <c r="G156" s="55">
        <f t="array" aca="1" ref="G156" ca="1">IF($B156="N","",SUM(IF((INDIRECT($B156&amp;"!J23:J200")=$A$2)*(INDIRECT($B156&amp;"!t23:t200")=$D156)*(INDIRECT($B156&amp;"!t23:t200")&lt;&gt;"")*(INDIRECT($B156&amp;"!I23:I200")=$G$5),1,0)))</f>
        <v>0</v>
      </c>
      <c r="H156" s="64">
        <f t="array" aca="1" ref="H156" ca="1">IF($B156="N","",SUM(IF((INDIRECT($B156&amp;"!J23:J200")=$A$2)*(INDIRECT($B156&amp;"!t23:t200")=$D156)*(INDIRECT($B156&amp;"!t23:t200")&lt;&gt;"")*(INDIRECT($B156&amp;"!I23:I200")=$G$5),INDIRECT($B156&amp;"!U23:U200"),0)))</f>
        <v>0</v>
      </c>
      <c r="I156" s="59">
        <f t="shared" ca="1" si="30"/>
        <v>1</v>
      </c>
      <c r="J156" s="64">
        <f t="shared" ca="1" si="31"/>
        <v>3.12</v>
      </c>
    </row>
    <row r="157" spans="2:10">
      <c r="B157" s="92" t="str">
        <f t="shared" si="32"/>
        <v>Kashiwa_Reysol</v>
      </c>
      <c r="D157" s="93">
        <v>0.25</v>
      </c>
      <c r="E157" s="55">
        <f t="array" aca="1" ref="E157" ca="1">IF($B157="N","",SUM(IF((INDIRECT($B157&amp;"!J23:J200")=$A$2)*(INDIRECT($B157&amp;"!t23:t200")=$D157)*(INDIRECT($B157&amp;"!t23:t200")&lt;&gt;"")*(INDIRECT($B157&amp;"!I23:I200")=$E$5),1,0)))</f>
        <v>0</v>
      </c>
      <c r="F157" s="64">
        <f t="array" aca="1" ref="F157" ca="1">IF($B157="N","",SUM(IF((INDIRECT($B157&amp;"!J23:J200")=$A$2)*(INDIRECT($B157&amp;"!t23:t200")=$D157)*(INDIRECT($B157&amp;"!t23:t200")&lt;&gt;"")*(INDIRECT($B157&amp;"!I23:I200")=$E$5),INDIRECT($B157&amp;"!U23:U200"),0)))</f>
        <v>0</v>
      </c>
      <c r="G157" s="55">
        <f t="array" aca="1" ref="G157" ca="1">IF($B157="N","",SUM(IF((INDIRECT($B157&amp;"!J23:J200")=$A$2)*(INDIRECT($B157&amp;"!t23:t200")=$D157)*(INDIRECT($B157&amp;"!t23:t200")&lt;&gt;"")*(INDIRECT($B157&amp;"!I23:I200")=$G$5),1,0)))</f>
        <v>0</v>
      </c>
      <c r="H157" s="64">
        <f t="array" aca="1" ref="H157" ca="1">IF($B157="N","",SUM(IF((INDIRECT($B157&amp;"!J23:J200")=$A$2)*(INDIRECT($B157&amp;"!t23:t200")=$D157)*(INDIRECT($B157&amp;"!t23:t200")&lt;&gt;"")*(INDIRECT($B157&amp;"!I23:I200")=$G$5),INDIRECT($B157&amp;"!U23:U200"),0)))</f>
        <v>0</v>
      </c>
      <c r="I157" s="59">
        <f t="shared" ca="1" si="30"/>
        <v>0</v>
      </c>
      <c r="J157" s="64">
        <f t="shared" ca="1" si="31"/>
        <v>0</v>
      </c>
    </row>
    <row r="158" spans="2:10">
      <c r="B158" s="92" t="str">
        <f t="shared" si="32"/>
        <v>Kashiwa_Reysol</v>
      </c>
      <c r="D158" s="93">
        <v>0.5</v>
      </c>
      <c r="E158" s="55">
        <f t="array" aca="1" ref="E158" ca="1">IF($B158="N","",SUM(IF((INDIRECT($B158&amp;"!J23:J200")=$A$2)*(INDIRECT($B158&amp;"!t23:t200")=$D158)*(INDIRECT($B158&amp;"!t23:t200")&lt;&gt;"")*(INDIRECT($B158&amp;"!I23:I200")=$E$5),1,0)))</f>
        <v>0</v>
      </c>
      <c r="F158" s="64">
        <f t="array" aca="1" ref="F158" ca="1">IF($B158="N","",SUM(IF((INDIRECT($B158&amp;"!J23:J200")=$A$2)*(INDIRECT($B158&amp;"!t23:t200")=$D158)*(INDIRECT($B158&amp;"!t23:t200")&lt;&gt;"")*(INDIRECT($B158&amp;"!I23:I200")=$E$5),INDIRECT($B158&amp;"!U23:U200"),0)))</f>
        <v>0</v>
      </c>
      <c r="G158" s="55">
        <f t="array" aca="1" ref="G158" ca="1">IF($B158="N","",SUM(IF((INDIRECT($B158&amp;"!J23:J200")=$A$2)*(INDIRECT($B158&amp;"!t23:t200")=$D158)*(INDIRECT($B158&amp;"!t23:t200")&lt;&gt;"")*(INDIRECT($B158&amp;"!I23:I200")=$G$5),1,0)))</f>
        <v>0</v>
      </c>
      <c r="H158" s="64">
        <f t="array" aca="1" ref="H158" ca="1">IF($B158="N","",SUM(IF((INDIRECT($B158&amp;"!J23:J200")=$A$2)*(INDIRECT($B158&amp;"!t23:t200")=$D158)*(INDIRECT($B158&amp;"!t23:t200")&lt;&gt;"")*(INDIRECT($B158&amp;"!I23:I200")=$G$5),INDIRECT($B158&amp;"!U23:U200"),0)))</f>
        <v>0</v>
      </c>
      <c r="I158" s="59">
        <f t="shared" ca="1" si="30"/>
        <v>0</v>
      </c>
      <c r="J158" s="64">
        <f t="shared" ca="1" si="31"/>
        <v>0</v>
      </c>
    </row>
    <row r="159" spans="2:10">
      <c r="B159" s="92" t="str">
        <f t="shared" si="32"/>
        <v>Kashiwa_Reysol</v>
      </c>
      <c r="D159" s="93">
        <v>0.75</v>
      </c>
      <c r="E159" s="55">
        <f t="array" aca="1" ref="E159" ca="1">IF($B159="N","",SUM(IF((INDIRECT($B159&amp;"!J23:J200")=$A$2)*(INDIRECT($B159&amp;"!t23:t200")=$D159)*(INDIRECT($B159&amp;"!t23:t200")&lt;&gt;"")*(INDIRECT($B159&amp;"!I23:I200")=$E$5),1,0)))</f>
        <v>0</v>
      </c>
      <c r="F159" s="64">
        <f t="array" aca="1" ref="F159" ca="1">IF($B159="N","",SUM(IF((INDIRECT($B159&amp;"!J23:J200")=$A$2)*(INDIRECT($B159&amp;"!t23:t200")=$D159)*(INDIRECT($B159&amp;"!t23:t200")&lt;&gt;"")*(INDIRECT($B159&amp;"!I23:I200")=$E$5),INDIRECT($B159&amp;"!U23:U200"),0)))</f>
        <v>0</v>
      </c>
      <c r="G159" s="55">
        <f t="array" aca="1" ref="G159" ca="1">IF($B159="N","",SUM(IF((INDIRECT($B159&amp;"!J23:J200")=$A$2)*(INDIRECT($B159&amp;"!t23:t200")=$D159)*(INDIRECT($B159&amp;"!t23:t200")&lt;&gt;"")*(INDIRECT($B159&amp;"!I23:I200")=$G$5),1,0)))</f>
        <v>0</v>
      </c>
      <c r="H159" s="64">
        <f t="array" aca="1" ref="H159" ca="1">IF($B159="N","",SUM(IF((INDIRECT($B159&amp;"!J23:J200")=$A$2)*(INDIRECT($B159&amp;"!t23:t200")=$D159)*(INDIRECT($B159&amp;"!t23:t200")&lt;&gt;"")*(INDIRECT($B159&amp;"!I23:I200")=$G$5),INDIRECT($B159&amp;"!U23:U200"),0)))</f>
        <v>0</v>
      </c>
      <c r="I159" s="59">
        <f t="shared" ca="1" si="30"/>
        <v>0</v>
      </c>
      <c r="J159" s="64">
        <f t="shared" ca="1" si="31"/>
        <v>0</v>
      </c>
    </row>
    <row r="160" spans="2:10">
      <c r="B160" s="92" t="str">
        <f t="shared" si="32"/>
        <v>Kashiwa_Reysol</v>
      </c>
      <c r="D160" s="93">
        <v>1</v>
      </c>
      <c r="E160" s="55">
        <f t="array" aca="1" ref="E160" ca="1">IF($B160="N","",SUM(IF((INDIRECT($B160&amp;"!J23:J200")=$A$2)*(INDIRECT($B160&amp;"!t23:t200")=$D160)*(INDIRECT($B160&amp;"!t23:t200")&lt;&gt;"")*(INDIRECT($B160&amp;"!I23:I200")=$E$5),1,0)))</f>
        <v>0</v>
      </c>
      <c r="F160" s="64">
        <f t="array" aca="1" ref="F160" ca="1">IF($B160="N","",SUM(IF((INDIRECT($B160&amp;"!J23:J200")=$A$2)*(INDIRECT($B160&amp;"!t23:t200")=$D160)*(INDIRECT($B160&amp;"!t23:t200")&lt;&gt;"")*(INDIRECT($B160&amp;"!I23:I200")=$E$5),INDIRECT($B160&amp;"!U23:U200"),0)))</f>
        <v>0</v>
      </c>
      <c r="G160" s="55">
        <f t="array" aca="1" ref="G160" ca="1">IF($B160="N","",SUM(IF((INDIRECT($B160&amp;"!J23:J200")=$A$2)*(INDIRECT($B160&amp;"!t23:t200")=$D160)*(INDIRECT($B160&amp;"!t23:t200")&lt;&gt;"")*(INDIRECT($B160&amp;"!I23:I200")=$G$5),1,0)))</f>
        <v>0</v>
      </c>
      <c r="H160" s="64">
        <f t="array" aca="1" ref="H160" ca="1">IF($B160="N","",SUM(IF((INDIRECT($B160&amp;"!J23:J200")=$A$2)*(INDIRECT($B160&amp;"!t23:t200")=$D160)*(INDIRECT($B160&amp;"!t23:t200")&lt;&gt;"")*(INDIRECT($B160&amp;"!I23:I200")=$G$5),INDIRECT($B160&amp;"!U23:U200"),0)))</f>
        <v>0</v>
      </c>
      <c r="I160" s="59">
        <f t="shared" ca="1" si="30"/>
        <v>0</v>
      </c>
      <c r="J160" s="64">
        <f t="shared" ca="1" si="31"/>
        <v>0</v>
      </c>
    </row>
    <row r="161" spans="1:10">
      <c r="B161" s="92" t="str">
        <f t="shared" si="32"/>
        <v>Kashiwa_Reysol</v>
      </c>
      <c r="D161" s="93">
        <v>1.25</v>
      </c>
      <c r="E161" s="55">
        <f t="array" aca="1" ref="E161" ca="1">IF($B161="N","",SUM(IF((INDIRECT($B161&amp;"!J23:J200")=$A$2)*(INDIRECT($B161&amp;"!t23:t200")=$D161)*(INDIRECT($B161&amp;"!t23:t200")&lt;&gt;"")*(INDIRECT($B161&amp;"!I23:I200")=$E$5),1,0)))</f>
        <v>0</v>
      </c>
      <c r="F161" s="64">
        <f t="array" aca="1" ref="F161" ca="1">IF($B161="N","",SUM(IF((INDIRECT($B161&amp;"!J23:J200")=$A$2)*(INDIRECT($B161&amp;"!t23:t200")=$D161)*(INDIRECT($B161&amp;"!t23:t200")&lt;&gt;"")*(INDIRECT($B161&amp;"!I23:I200")=$E$5),INDIRECT($B161&amp;"!U23:U200"),0)))</f>
        <v>0</v>
      </c>
      <c r="G161" s="55">
        <f t="array" aca="1" ref="G161" ca="1">IF($B161="N","",SUM(IF((INDIRECT($B161&amp;"!J23:J200")=$A$2)*(INDIRECT($B161&amp;"!t23:t200")=$D161)*(INDIRECT($B161&amp;"!t23:t200")&lt;&gt;"")*(INDIRECT($B161&amp;"!I23:I200")=$G$5),1,0)))</f>
        <v>0</v>
      </c>
      <c r="H161" s="64">
        <f t="array" aca="1" ref="H161" ca="1">IF($B161="N","",SUM(IF((INDIRECT($B161&amp;"!J23:J200")=$A$2)*(INDIRECT($B161&amp;"!t23:t200")=$D161)*(INDIRECT($B161&amp;"!t23:t200")&lt;&gt;"")*(INDIRECT($B161&amp;"!I23:I200")=$G$5),INDIRECT($B161&amp;"!U23:U200"),0)))</f>
        <v>0</v>
      </c>
      <c r="I161" s="59">
        <f t="shared" ca="1" si="30"/>
        <v>0</v>
      </c>
      <c r="J161" s="64">
        <f t="shared" ca="1" si="31"/>
        <v>0</v>
      </c>
    </row>
    <row r="162" spans="1:10">
      <c r="B162" s="92" t="str">
        <f t="shared" si="32"/>
        <v>Kashiwa_Reysol</v>
      </c>
      <c r="D162" s="93">
        <v>1.5</v>
      </c>
      <c r="E162" s="55">
        <f t="array" aca="1" ref="E162" ca="1">IF($B162="N","",SUM(IF((INDIRECT($B162&amp;"!J23:J200")=$A$2)*(INDIRECT($B162&amp;"!t23:t200")=$D162)*(INDIRECT($B162&amp;"!t23:t200")&lt;&gt;"")*(INDIRECT($B162&amp;"!I23:I200")=$E$5),1,0)))</f>
        <v>0</v>
      </c>
      <c r="F162" s="64">
        <f t="array" aca="1" ref="F162" ca="1">IF($B162="N","",SUM(IF((INDIRECT($B162&amp;"!J23:J200")=$A$2)*(INDIRECT($B162&amp;"!t23:t200")=$D162)*(INDIRECT($B162&amp;"!t23:t200")&lt;&gt;"")*(INDIRECT($B162&amp;"!I23:I200")=$E$5),INDIRECT($B162&amp;"!U23:U200"),0)))</f>
        <v>0</v>
      </c>
      <c r="G162" s="55">
        <f t="array" aca="1" ref="G162" ca="1">IF($B162="N","",SUM(IF((INDIRECT($B162&amp;"!J23:J200")=$A$2)*(INDIRECT($B162&amp;"!t23:t200")=$D162)*(INDIRECT($B162&amp;"!t23:t200")&lt;&gt;"")*(INDIRECT($B162&amp;"!I23:I200")=$G$5),1,0)))</f>
        <v>0</v>
      </c>
      <c r="H162" s="64">
        <f t="array" aca="1" ref="H162" ca="1">IF($B162="N","",SUM(IF((INDIRECT($B162&amp;"!J23:J200")=$A$2)*(INDIRECT($B162&amp;"!t23:t200")=$D162)*(INDIRECT($B162&amp;"!t23:t200")&lt;&gt;"")*(INDIRECT($B162&amp;"!I23:I200")=$G$5),INDIRECT($B162&amp;"!U23:U200"),0)))</f>
        <v>0</v>
      </c>
      <c r="I162" s="59">
        <f t="shared" ca="1" si="30"/>
        <v>0</v>
      </c>
      <c r="J162" s="64">
        <f t="shared" ca="1" si="31"/>
        <v>0</v>
      </c>
    </row>
    <row r="163" spans="1:10">
      <c r="B163" s="92" t="str">
        <f t="shared" si="32"/>
        <v>Kashiwa_Reysol</v>
      </c>
      <c r="D163" s="129">
        <v>1.75</v>
      </c>
      <c r="E163" s="38">
        <f t="array" aca="1" ref="E163" ca="1">IF($B163="N","",SUM(IF((INDIRECT($B163&amp;"!J23:J200")=$A$2)*(INDIRECT($B163&amp;"!t23:t200")=$D163)*(INDIRECT($B163&amp;"!t23:t200")&lt;&gt;"")*(INDIRECT($B163&amp;"!I23:I200")=$E$5),1,0)))</f>
        <v>0</v>
      </c>
      <c r="F163" s="137">
        <f t="array" aca="1" ref="F163" ca="1">IF($B163="N","",SUM(IF((INDIRECT($B163&amp;"!J23:J200")=$A$2)*(INDIRECT($B163&amp;"!t23:t200")=$D163)*(INDIRECT($B163&amp;"!t23:t200")&lt;&gt;"")*(INDIRECT($B163&amp;"!I23:I200")=$E$5),INDIRECT($B163&amp;"!U23:U200"),0)))</f>
        <v>0</v>
      </c>
      <c r="G163" s="38">
        <f t="array" aca="1" ref="G163" ca="1">IF($B163="N","",SUM(IF((INDIRECT($B163&amp;"!J23:J200")=$A$2)*(INDIRECT($B163&amp;"!t23:t200")=$D163)*(INDIRECT($B163&amp;"!t23:t200")&lt;&gt;"")*(INDIRECT($B163&amp;"!I23:I200")=$G$5),1,0)))</f>
        <v>0</v>
      </c>
      <c r="H163" s="137">
        <f t="array" aca="1" ref="H163" ca="1">IF($B163="N","",SUM(IF((INDIRECT($B163&amp;"!J23:J200")=$A$2)*(INDIRECT($B163&amp;"!t23:t200")=$D163)*(INDIRECT($B163&amp;"!t23:t200")&lt;&gt;"")*(INDIRECT($B163&amp;"!I23:I200")=$G$5),INDIRECT($B163&amp;"!U23:U200"),0)))</f>
        <v>0</v>
      </c>
      <c r="I163" s="59">
        <f t="shared" ca="1" si="30"/>
        <v>0</v>
      </c>
      <c r="J163" s="64">
        <f t="shared" ca="1" si="31"/>
        <v>0</v>
      </c>
    </row>
    <row r="164" spans="1:10">
      <c r="B164" s="92" t="str">
        <f t="shared" si="32"/>
        <v>Kashiwa_Reysol</v>
      </c>
      <c r="D164" s="129">
        <v>2</v>
      </c>
      <c r="E164" s="38">
        <f t="array" aca="1" ref="E164" ca="1">IF($B164="N","",SUM(IF((INDIRECT($B164&amp;"!J23:J200")=$A$2)*(INDIRECT($B164&amp;"!t23:t200")=$D164)*(INDIRECT($B164&amp;"!t23:t200")&lt;&gt;"")*(INDIRECT($B164&amp;"!I23:I200")=$E$5),1,0)))</f>
        <v>0</v>
      </c>
      <c r="F164" s="137">
        <f t="array" aca="1" ref="F164" ca="1">IF($B164="N","",SUM(IF((INDIRECT($B164&amp;"!J23:J200")=$A$2)*(INDIRECT($B164&amp;"!t23:t200")=$D164)*(INDIRECT($B164&amp;"!t23:t200")&lt;&gt;"")*(INDIRECT($B164&amp;"!I23:I200")=$E$5),INDIRECT($B164&amp;"!U23:U200"),0)))</f>
        <v>0</v>
      </c>
      <c r="G164" s="38">
        <f t="array" aca="1" ref="G164" ca="1">IF($B164="N","",SUM(IF((INDIRECT($B164&amp;"!J23:J200")=$A$2)*(INDIRECT($B164&amp;"!t23:t200")=$D164)*(INDIRECT($B164&amp;"!t23:t200")&lt;&gt;"")*(INDIRECT($B164&amp;"!I23:I200")=$G$5),1,0)))</f>
        <v>0</v>
      </c>
      <c r="H164" s="137">
        <f t="array" aca="1" ref="H164" ca="1">IF($B164="N","",SUM(IF((INDIRECT($B164&amp;"!J23:J200")=$A$2)*(INDIRECT($B164&amp;"!t23:t200")=$D164)*(INDIRECT($B164&amp;"!t23:t200")&lt;&gt;"")*(INDIRECT($B164&amp;"!I23:I200")=$G$5),INDIRECT($B164&amp;"!U23:U200"),0)))</f>
        <v>0</v>
      </c>
      <c r="I164" s="59">
        <f t="shared" ca="1" si="30"/>
        <v>0</v>
      </c>
      <c r="J164" s="64">
        <f t="shared" ca="1" si="31"/>
        <v>0</v>
      </c>
    </row>
    <row r="165" spans="1:10">
      <c r="B165" s="92" t="str">
        <f t="shared" si="32"/>
        <v>Kashiwa_Reysol</v>
      </c>
      <c r="D165" s="129">
        <v>2.25</v>
      </c>
      <c r="E165" s="38">
        <f t="array" aca="1" ref="E165" ca="1">IF($B165="N","",SUM(IF((INDIRECT($B165&amp;"!J23:J200")=$A$2)*(INDIRECT($B165&amp;"!t23:t200")=$D165)*(INDIRECT($B165&amp;"!t23:t200")&lt;&gt;"")*(INDIRECT($B165&amp;"!I23:I200")=$E$5),1,0)))</f>
        <v>0</v>
      </c>
      <c r="F165" s="137">
        <f t="array" aca="1" ref="F165" ca="1">IF($B165="N","",SUM(IF((INDIRECT($B165&amp;"!J23:J200")=$A$2)*(INDIRECT($B165&amp;"!t23:t200")=$D165)*(INDIRECT($B165&amp;"!t23:t200")&lt;&gt;"")*(INDIRECT($B165&amp;"!I23:I200")=$E$5),INDIRECT($B165&amp;"!U23:U200"),0)))</f>
        <v>0</v>
      </c>
      <c r="G165" s="38">
        <f t="array" aca="1" ref="G165" ca="1">IF($B165="N","",SUM(IF((INDIRECT($B165&amp;"!J23:J200")=$A$2)*(INDIRECT($B165&amp;"!t23:t200")=$D165)*(INDIRECT($B165&amp;"!t23:t200")&lt;&gt;"")*(INDIRECT($B165&amp;"!I23:I200")=$G$5),1,0)))</f>
        <v>0</v>
      </c>
      <c r="H165" s="137">
        <f t="array" aca="1" ref="H165" ca="1">IF($B165="N","",SUM(IF((INDIRECT($B165&amp;"!J23:J200")=$A$2)*(INDIRECT($B165&amp;"!t23:t200")=$D165)*(INDIRECT($B165&amp;"!t23:t200")&lt;&gt;"")*(INDIRECT($B165&amp;"!I23:I200")=$G$5),INDIRECT($B165&amp;"!U23:U200"),0)))</f>
        <v>0</v>
      </c>
      <c r="I165" s="59">
        <f t="shared" ca="1" si="30"/>
        <v>0</v>
      </c>
      <c r="J165" s="64">
        <f t="shared" ca="1" si="31"/>
        <v>0</v>
      </c>
    </row>
    <row r="166" spans="1:10">
      <c r="B166" s="92" t="str">
        <f t="shared" si="32"/>
        <v>Kashiwa_Reysol</v>
      </c>
      <c r="D166" s="129">
        <v>2.5</v>
      </c>
      <c r="E166" s="38">
        <f t="array" aca="1" ref="E166" ca="1">IF($B166="N","",SUM(IF((INDIRECT($B166&amp;"!J23:J200")=$A$2)*(INDIRECT($B166&amp;"!t23:t200")=$D166)*(INDIRECT($B166&amp;"!t23:t200")&lt;&gt;"")*(INDIRECT($B166&amp;"!I23:I200")=$E$5),1,0)))</f>
        <v>0</v>
      </c>
      <c r="F166" s="137">
        <f t="array" aca="1" ref="F166" ca="1">IF($B166="N","",SUM(IF((INDIRECT($B166&amp;"!J23:J200")=$A$2)*(INDIRECT($B166&amp;"!t23:t200")=$D166)*(INDIRECT($B166&amp;"!t23:t200")&lt;&gt;"")*(INDIRECT($B166&amp;"!I23:I200")=$E$5),INDIRECT($B166&amp;"!U23:U200"),0)))</f>
        <v>0</v>
      </c>
      <c r="G166" s="38">
        <f t="array" aca="1" ref="G166" ca="1">IF($B166="N","",SUM(IF((INDIRECT($B166&amp;"!J23:J200")=$A$2)*(INDIRECT($B166&amp;"!t23:t200")=$D166)*(INDIRECT($B166&amp;"!t23:t200")&lt;&gt;"")*(INDIRECT($B166&amp;"!I23:I200")=$G$5),1,0)))</f>
        <v>0</v>
      </c>
      <c r="H166" s="137">
        <f t="array" aca="1" ref="H166" ca="1">IF($B166="N","",SUM(IF((INDIRECT($B166&amp;"!J23:J200")=$A$2)*(INDIRECT($B166&amp;"!t23:t200")=$D166)*(INDIRECT($B166&amp;"!t23:t200")&lt;&gt;"")*(INDIRECT($B166&amp;"!I23:I200")=$G$5),INDIRECT($B166&amp;"!U23:U200"),0)))</f>
        <v>0</v>
      </c>
      <c r="I166" s="59">
        <f t="shared" ca="1" si="30"/>
        <v>0</v>
      </c>
      <c r="J166" s="64">
        <f t="shared" ca="1" si="31"/>
        <v>0</v>
      </c>
    </row>
    <row r="167" spans="1:10" ht="13.5" thickBot="1">
      <c r="B167" s="92" t="str">
        <f t="shared" si="32"/>
        <v>Kashiwa_Reysol</v>
      </c>
      <c r="D167" s="93">
        <v>2.75</v>
      </c>
      <c r="E167" s="38">
        <f t="array" aca="1" ref="E167" ca="1">IF($B167="N","",SUM(IF((INDIRECT($B167&amp;"!J23:J200")=$A$2)*(INDIRECT($B167&amp;"!t23:t200")=$D167)*(INDIRECT($B167&amp;"!t23:t200")&lt;&gt;"")*(INDIRECT($B167&amp;"!I23:I200")=$E$5),1,0)))</f>
        <v>0</v>
      </c>
      <c r="F167" s="137">
        <f t="array" aca="1" ref="F167" ca="1">IF($B167="N","",SUM(IF((INDIRECT($B167&amp;"!J23:J200")=$A$2)*(INDIRECT($B167&amp;"!t23:t200")=$D167)*(INDIRECT($B167&amp;"!t23:t200")&lt;&gt;"")*(INDIRECT($B167&amp;"!I23:I200")=$E$5),INDIRECT($B167&amp;"!U23:U200"),0)))</f>
        <v>0</v>
      </c>
      <c r="G167" s="38">
        <f t="array" aca="1" ref="G167" ca="1">IF($B167="N","",SUM(IF((INDIRECT($B167&amp;"!J23:J200")=$A$2)*(INDIRECT($B167&amp;"!t23:t200")=$D167)*(INDIRECT($B167&amp;"!t23:t200")&lt;&gt;"")*(INDIRECT($B167&amp;"!I23:I200")=$G$5),1,0)))</f>
        <v>0</v>
      </c>
      <c r="H167" s="137">
        <f t="array" aca="1" ref="H167" ca="1">IF($B167="N","",SUM(IF((INDIRECT($B167&amp;"!J23:J200")=$A$2)*(INDIRECT($B167&amp;"!t23:t200")=$D167)*(INDIRECT($B167&amp;"!t23:t200")&lt;&gt;"")*(INDIRECT($B167&amp;"!I23:I200")=$G$5),INDIRECT($B167&amp;"!U23:U200"),0)))</f>
        <v>0</v>
      </c>
      <c r="I167" s="136">
        <f t="shared" ca="1" si="30"/>
        <v>0</v>
      </c>
      <c r="J167" s="78">
        <f t="shared" ca="1" si="31"/>
        <v>0</v>
      </c>
    </row>
    <row r="168" spans="1:10" ht="13.5" thickBot="1">
      <c r="A168" s="96"/>
      <c r="B168" s="97"/>
      <c r="C168" s="98" t="str">
        <f>D143</f>
        <v>Kashiwa_Reysol</v>
      </c>
      <c r="D168" s="99" t="s">
        <v>24</v>
      </c>
      <c r="E168" s="100">
        <f t="shared" ref="E168:J168" ca="1" si="33">SUM(E145:E167)</f>
        <v>1</v>
      </c>
      <c r="F168" s="106">
        <f t="shared" ca="1" si="33"/>
        <v>3.12</v>
      </c>
      <c r="G168" s="100">
        <f t="shared" ca="1" si="33"/>
        <v>0</v>
      </c>
      <c r="H168" s="106">
        <f t="shared" ca="1" si="33"/>
        <v>0</v>
      </c>
      <c r="I168" s="101">
        <f t="shared" ca="1" si="33"/>
        <v>1</v>
      </c>
      <c r="J168" s="106">
        <f t="shared" ca="1" si="33"/>
        <v>3.12</v>
      </c>
    </row>
    <row r="169" spans="1:10" ht="13.5" thickBot="1">
      <c r="A169" s="96"/>
      <c r="C169" s="104"/>
    </row>
    <row r="170" spans="1:10">
      <c r="A170" s="96"/>
      <c r="B170" s="23"/>
      <c r="C170" s="98"/>
      <c r="D170" s="85" t="str">
        <f>I1</f>
        <v>Kawasaki_Frontale</v>
      </c>
      <c r="E170" s="86" t="s">
        <v>0</v>
      </c>
      <c r="F170" s="87"/>
      <c r="G170" s="86" t="s">
        <v>1</v>
      </c>
      <c r="H170" s="87"/>
      <c r="I170" s="86" t="s">
        <v>10</v>
      </c>
      <c r="J170" s="88"/>
    </row>
    <row r="171" spans="1:10" ht="13.5" thickBot="1">
      <c r="B171" s="23"/>
      <c r="C171" s="23"/>
      <c r="D171" s="89" t="s">
        <v>20</v>
      </c>
      <c r="E171" s="40" t="s">
        <v>21</v>
      </c>
      <c r="F171" s="78" t="s">
        <v>22</v>
      </c>
      <c r="G171" s="40" t="s">
        <v>21</v>
      </c>
      <c r="H171" s="78" t="s">
        <v>22</v>
      </c>
      <c r="I171" s="90" t="s">
        <v>21</v>
      </c>
      <c r="J171" s="78" t="s">
        <v>22</v>
      </c>
    </row>
    <row r="172" spans="1:10">
      <c r="B172" s="92" t="str">
        <f>IF(D170=0,"N",D170)</f>
        <v>Kawasaki_Frontale</v>
      </c>
      <c r="D172" s="93">
        <v>-2.75</v>
      </c>
      <c r="E172" s="94">
        <f t="array" aca="1" ref="E172" ca="1">IF($B172="N","",SUM(IF((INDIRECT($B172&amp;"!J23:J200")=$A$2)*(INDIRECT($B172&amp;"!t23:t200")=$D172)*(INDIRECT($B172&amp;"!t23:t200")&lt;&gt;"")*(INDIRECT($B172&amp;"!I23:I200")=$E$5),1,0)))</f>
        <v>0</v>
      </c>
      <c r="F172" s="95">
        <f t="array" aca="1" ref="F172" ca="1">IF($B172="N","",SUM(IF((INDIRECT($B172&amp;"!J23:J200")=$A$2)*(INDIRECT($B172&amp;"!t23:t200")=$D172)*(INDIRECT($B172&amp;"!t23:t200")&lt;&gt;"")*(INDIRECT($B172&amp;"!I23:I200")=$E$5),INDIRECT($B172&amp;"!U23:U200"),0)))</f>
        <v>0</v>
      </c>
      <c r="G172" s="94">
        <f t="array" aca="1" ref="G172" ca="1">IF($B172="N","",SUM(IF((INDIRECT($B172&amp;"!J23:J200")=$A$2)*(INDIRECT($B172&amp;"!t23:t200")=$D172)*(INDIRECT($B172&amp;"!t23:t200")&lt;&gt;"")*(INDIRECT($B172&amp;"!I23:I200")=$G$5),1,0)))</f>
        <v>0</v>
      </c>
      <c r="H172" s="95">
        <f t="array" aca="1" ref="H172" ca="1">IF($B172="N","",SUM(IF((INDIRECT($B172&amp;"!J23:J200")=$A$2)*(INDIRECT($B172&amp;"!t23:t200")=$D172)*(INDIRECT($B172&amp;"!t23:t200")&lt;&gt;"")*(INDIRECT($B172&amp;"!I23:I200")=$G$5),INDIRECT($B172&amp;"!U23:U200"),0)))</f>
        <v>0</v>
      </c>
      <c r="I172" s="59">
        <f t="shared" ref="I172:I194" ca="1" si="34">IF(B172="N","",G172+E172)</f>
        <v>0</v>
      </c>
      <c r="J172" s="64">
        <f ca="1">IF(I172="","",F172+H172)</f>
        <v>0</v>
      </c>
    </row>
    <row r="173" spans="1:10">
      <c r="B173" s="92" t="str">
        <f>B172</f>
        <v>Kawasaki_Frontale</v>
      </c>
      <c r="D173" s="125">
        <v>-2.5</v>
      </c>
      <c r="E173" s="55">
        <f t="array" aca="1" ref="E173" ca="1">IF($B173="N","",SUM(IF((INDIRECT($B173&amp;"!J23:J200")=$A$2)*(INDIRECT($B173&amp;"!t23:t200")=$D173)*(INDIRECT($B173&amp;"!t23:t200")&lt;&gt;"")*(INDIRECT($B173&amp;"!I23:I200")=$E$5),1,0)))</f>
        <v>0</v>
      </c>
      <c r="F173" s="64">
        <f t="array" aca="1" ref="F173" ca="1">IF($B173="N","",SUM(IF((INDIRECT($B173&amp;"!J23:J200")=$A$2)*(INDIRECT($B173&amp;"!t23:t200")=$D173)*(INDIRECT($B173&amp;"!t23:t200")&lt;&gt;"")*(INDIRECT($B173&amp;"!I23:I200")=$E$5),INDIRECT($B173&amp;"!U23:U200"),0)))</f>
        <v>0</v>
      </c>
      <c r="G173" s="55">
        <f t="array" aca="1" ref="G173" ca="1">IF($B173="N","",SUM(IF((INDIRECT($B173&amp;"!J23:J200")=$A$2)*(INDIRECT($B173&amp;"!t23:t200")=$D173)*(INDIRECT($B173&amp;"!t23:t200")&lt;&gt;"")*(INDIRECT($B173&amp;"!I23:I200")=$G$5),1,0)))</f>
        <v>0</v>
      </c>
      <c r="H173" s="64">
        <f t="array" aca="1" ref="H173" ca="1">IF($B173="N","",SUM(IF((INDIRECT($B173&amp;"!J23:J200")=$A$2)*(INDIRECT($B173&amp;"!t23:t200")=$D173)*(INDIRECT($B173&amp;"!t23:t200")&lt;&gt;"")*(INDIRECT($B173&amp;"!I23:I200")=$G$5),INDIRECT($B173&amp;"!U23:U200"),0)))</f>
        <v>0</v>
      </c>
      <c r="I173" s="59">
        <f t="shared" ca="1" si="34"/>
        <v>0</v>
      </c>
      <c r="J173" s="64">
        <f t="shared" ref="J173:J194" ca="1" si="35">IF(I173="","",F173+H173)</f>
        <v>0</v>
      </c>
    </row>
    <row r="174" spans="1:10">
      <c r="B174" s="92" t="str">
        <f t="shared" ref="B174:B194" si="36">B173</f>
        <v>Kawasaki_Frontale</v>
      </c>
      <c r="D174" s="125">
        <v>-2.25</v>
      </c>
      <c r="E174" s="55">
        <f t="array" aca="1" ref="E174" ca="1">IF($B174="N","",SUM(IF((INDIRECT($B174&amp;"!J23:J200")=$A$2)*(INDIRECT($B174&amp;"!t23:t200")=$D174)*(INDIRECT($B174&amp;"!t23:t200")&lt;&gt;"")*(INDIRECT($B174&amp;"!I23:I200")=$E$5),1,0)))</f>
        <v>0</v>
      </c>
      <c r="F174" s="64">
        <f t="array" aca="1" ref="F174" ca="1">IF($B174="N","",SUM(IF((INDIRECT($B174&amp;"!J23:J200")=$A$2)*(INDIRECT($B174&amp;"!t23:t200")=$D174)*(INDIRECT($B174&amp;"!t23:t200")&lt;&gt;"")*(INDIRECT($B174&amp;"!I23:I200")=$E$5),INDIRECT($B174&amp;"!U23:U200"),0)))</f>
        <v>0</v>
      </c>
      <c r="G174" s="55">
        <f t="array" aca="1" ref="G174" ca="1">IF($B174="N","",SUM(IF((INDIRECT($B174&amp;"!J23:J200")=$A$2)*(INDIRECT($B174&amp;"!t23:t200")=$D174)*(INDIRECT($B174&amp;"!t23:t200")&lt;&gt;"")*(INDIRECT($B174&amp;"!I23:I200")=$G$5),1,0)))</f>
        <v>0</v>
      </c>
      <c r="H174" s="64">
        <f t="array" aca="1" ref="H174" ca="1">IF($B174="N","",SUM(IF((INDIRECT($B174&amp;"!J23:J200")=$A$2)*(INDIRECT($B174&amp;"!t23:t200")=$D174)*(INDIRECT($B174&amp;"!t23:t200")&lt;&gt;"")*(INDIRECT($B174&amp;"!I23:I200")=$G$5),INDIRECT($B174&amp;"!U23:U200"),0)))</f>
        <v>0</v>
      </c>
      <c r="I174" s="59">
        <f t="shared" ca="1" si="34"/>
        <v>0</v>
      </c>
      <c r="J174" s="64">
        <f t="shared" ca="1" si="35"/>
        <v>0</v>
      </c>
    </row>
    <row r="175" spans="1:10">
      <c r="B175" s="92" t="str">
        <f t="shared" si="36"/>
        <v>Kawasaki_Frontale</v>
      </c>
      <c r="D175" s="125">
        <v>-2</v>
      </c>
      <c r="E175" s="55">
        <f t="array" aca="1" ref="E175" ca="1">IF($B175="N","",SUM(IF((INDIRECT($B175&amp;"!J23:J200")=$A$2)*(INDIRECT($B175&amp;"!t23:t200")=$D175)*(INDIRECT($B175&amp;"!t23:t200")&lt;&gt;"")*(INDIRECT($B175&amp;"!I23:I200")=$E$5),1,0)))</f>
        <v>0</v>
      </c>
      <c r="F175" s="64">
        <f t="array" aca="1" ref="F175" ca="1">IF($B175="N","",SUM(IF((INDIRECT($B175&amp;"!J23:J200")=$A$2)*(INDIRECT($B175&amp;"!t23:t200")=$D175)*(INDIRECT($B175&amp;"!t23:t200")&lt;&gt;"")*(INDIRECT($B175&amp;"!I23:I200")=$E$5),INDIRECT($B175&amp;"!U23:U200"),0)))</f>
        <v>0</v>
      </c>
      <c r="G175" s="55">
        <f t="array" aca="1" ref="G175" ca="1">IF($B175="N","",SUM(IF((INDIRECT($B175&amp;"!J23:J200")=$A$2)*(INDIRECT($B175&amp;"!t23:t200")=$D175)*(INDIRECT($B175&amp;"!t23:t200")&lt;&gt;"")*(INDIRECT($B175&amp;"!I23:I200")=$G$5),1,0)))</f>
        <v>0</v>
      </c>
      <c r="H175" s="64">
        <f t="array" aca="1" ref="H175" ca="1">IF($B175="N","",SUM(IF((INDIRECT($B175&amp;"!J23:J200")=$A$2)*(INDIRECT($B175&amp;"!t23:t200")=$D175)*(INDIRECT($B175&amp;"!t23:t200")&lt;&gt;"")*(INDIRECT($B175&amp;"!I23:I200")=$G$5),INDIRECT($B175&amp;"!U23:U200"),0)))</f>
        <v>0</v>
      </c>
      <c r="I175" s="59">
        <f t="shared" ca="1" si="34"/>
        <v>0</v>
      </c>
      <c r="J175" s="64">
        <f t="shared" ca="1" si="35"/>
        <v>0</v>
      </c>
    </row>
    <row r="176" spans="1:10">
      <c r="B176" s="92" t="str">
        <f t="shared" si="36"/>
        <v>Kawasaki_Frontale</v>
      </c>
      <c r="D176" s="125">
        <v>-1.75</v>
      </c>
      <c r="E176" s="55">
        <f t="array" aca="1" ref="E176" ca="1">IF($B176="N","",SUM(IF((INDIRECT($B176&amp;"!J23:J200")=$A$2)*(INDIRECT($B176&amp;"!t23:t200")=$D176)*(INDIRECT($B176&amp;"!t23:t200")&lt;&gt;"")*(INDIRECT($B176&amp;"!I23:I200")=$E$5),1,0)))</f>
        <v>0</v>
      </c>
      <c r="F176" s="64">
        <f t="array" aca="1" ref="F176" ca="1">IF($B176="N","",SUM(IF((INDIRECT($B176&amp;"!J23:J200")=$A$2)*(INDIRECT($B176&amp;"!t23:t200")=$D176)*(INDIRECT($B176&amp;"!t23:t200")&lt;&gt;"")*(INDIRECT($B176&amp;"!I23:I200")=$E$5),INDIRECT($B176&amp;"!U23:U200"),0)))</f>
        <v>0</v>
      </c>
      <c r="G176" s="55">
        <f t="array" aca="1" ref="G176" ca="1">IF($B176="N","",SUM(IF((INDIRECT($B176&amp;"!J23:J200")=$A$2)*(INDIRECT($B176&amp;"!t23:t200")=$D176)*(INDIRECT($B176&amp;"!t23:t200")&lt;&gt;"")*(INDIRECT($B176&amp;"!I23:I200")=$G$5),1,0)))</f>
        <v>0</v>
      </c>
      <c r="H176" s="64">
        <f t="array" aca="1" ref="H176" ca="1">IF($B176="N","",SUM(IF((INDIRECT($B176&amp;"!J23:J200")=$A$2)*(INDIRECT($B176&amp;"!t23:t200")=$D176)*(INDIRECT($B176&amp;"!t23:t200")&lt;&gt;"")*(INDIRECT($B176&amp;"!I23:I200")=$G$5),INDIRECT($B176&amp;"!U23:U200"),0)))</f>
        <v>0</v>
      </c>
      <c r="I176" s="59">
        <f t="shared" ca="1" si="34"/>
        <v>0</v>
      </c>
      <c r="J176" s="64">
        <f t="shared" ca="1" si="35"/>
        <v>0</v>
      </c>
    </row>
    <row r="177" spans="2:10">
      <c r="B177" s="92" t="str">
        <f t="shared" si="36"/>
        <v>Kawasaki_Frontale</v>
      </c>
      <c r="D177" s="93">
        <v>-1.5</v>
      </c>
      <c r="E177" s="55">
        <f t="array" aca="1" ref="E177" ca="1">IF($B177="N","",SUM(IF((INDIRECT($B177&amp;"!J23:J200")=$A$2)*(INDIRECT($B177&amp;"!t23:t200")=$D177)*(INDIRECT($B177&amp;"!t23:t200")&lt;&gt;"")*(INDIRECT($B177&amp;"!I23:I200")=$E$5),1,0)))</f>
        <v>0</v>
      </c>
      <c r="F177" s="64">
        <f t="array" aca="1" ref="F177" ca="1">IF($B177="N","",SUM(IF((INDIRECT($B177&amp;"!J23:J200")=$A$2)*(INDIRECT($B177&amp;"!t23:t200")=$D177)*(INDIRECT($B177&amp;"!t23:t200")&lt;&gt;"")*(INDIRECT($B177&amp;"!I23:I200")=$E$5),INDIRECT($B177&amp;"!U23:U200"),0)))</f>
        <v>0</v>
      </c>
      <c r="G177" s="55">
        <f t="array" aca="1" ref="G177" ca="1">IF($B177="N","",SUM(IF((INDIRECT($B177&amp;"!J23:J200")=$A$2)*(INDIRECT($B177&amp;"!t23:t200")=$D177)*(INDIRECT($B177&amp;"!t23:t200")&lt;&gt;"")*(INDIRECT($B177&amp;"!I23:I200")=$G$5),1,0)))</f>
        <v>0</v>
      </c>
      <c r="H177" s="64">
        <f t="array" aca="1" ref="H177" ca="1">IF($B177="N","",SUM(IF((INDIRECT($B177&amp;"!J23:J200")=$A$2)*(INDIRECT($B177&amp;"!t23:t200")=$D177)*(INDIRECT($B177&amp;"!t23:t200")&lt;&gt;"")*(INDIRECT($B177&amp;"!I23:I200")=$G$5),INDIRECT($B177&amp;"!U23:U200"),0)))</f>
        <v>0</v>
      </c>
      <c r="I177" s="59">
        <f t="shared" ca="1" si="34"/>
        <v>0</v>
      </c>
      <c r="J177" s="64">
        <f t="shared" ca="1" si="35"/>
        <v>0</v>
      </c>
    </row>
    <row r="178" spans="2:10">
      <c r="B178" s="92" t="str">
        <f t="shared" si="36"/>
        <v>Kawasaki_Frontale</v>
      </c>
      <c r="D178" s="93">
        <v>-1.25</v>
      </c>
      <c r="E178" s="55">
        <f t="array" aca="1" ref="E178" ca="1">IF($B178="N","",SUM(IF((INDIRECT($B178&amp;"!J23:J200")=$A$2)*(INDIRECT($B178&amp;"!t23:t200")=$D178)*(INDIRECT($B178&amp;"!t23:t200")&lt;&gt;"")*(INDIRECT($B178&amp;"!I23:I200")=$E$5),1,0)))</f>
        <v>0</v>
      </c>
      <c r="F178" s="64">
        <f t="array" aca="1" ref="F178" ca="1">IF($B178="N","",SUM(IF((INDIRECT($B178&amp;"!J23:J200")=$A$2)*(INDIRECT($B178&amp;"!t23:t200")=$D178)*(INDIRECT($B178&amp;"!t23:t200")&lt;&gt;"")*(INDIRECT($B178&amp;"!I23:I200")=$E$5),INDIRECT($B178&amp;"!U23:U200"),0)))</f>
        <v>0</v>
      </c>
      <c r="G178" s="55">
        <f t="array" aca="1" ref="G178" ca="1">IF($B178="N","",SUM(IF((INDIRECT($B178&amp;"!J23:J200")=$A$2)*(INDIRECT($B178&amp;"!t23:t200")=$D178)*(INDIRECT($B178&amp;"!t23:t200")&lt;&gt;"")*(INDIRECT($B178&amp;"!I23:I200")=$G$5),1,0)))</f>
        <v>0</v>
      </c>
      <c r="H178" s="64">
        <f t="array" aca="1" ref="H178" ca="1">IF($B178="N","",SUM(IF((INDIRECT($B178&amp;"!J23:J200")=$A$2)*(INDIRECT($B178&amp;"!t23:t200")=$D178)*(INDIRECT($B178&amp;"!t23:t200")&lt;&gt;"")*(INDIRECT($B178&amp;"!I23:I200")=$G$5),INDIRECT($B178&amp;"!U23:U200"),0)))</f>
        <v>0</v>
      </c>
      <c r="I178" s="59">
        <f t="shared" ca="1" si="34"/>
        <v>0</v>
      </c>
      <c r="J178" s="64">
        <f t="shared" ca="1" si="35"/>
        <v>0</v>
      </c>
    </row>
    <row r="179" spans="2:10">
      <c r="B179" s="92" t="str">
        <f t="shared" si="36"/>
        <v>Kawasaki_Frontale</v>
      </c>
      <c r="D179" s="93">
        <v>-1</v>
      </c>
      <c r="E179" s="55">
        <f t="array" aca="1" ref="E179" ca="1">IF($B179="N","",SUM(IF((INDIRECT($B179&amp;"!J23:J200")=$A$2)*(INDIRECT($B179&amp;"!t23:t200")=$D179)*(INDIRECT($B179&amp;"!t23:t200")&lt;&gt;"")*(INDIRECT($B179&amp;"!I23:I200")=$E$5),1,0)))</f>
        <v>0</v>
      </c>
      <c r="F179" s="64">
        <f t="array" aca="1" ref="F179" ca="1">IF($B179="N","",SUM(IF((INDIRECT($B179&amp;"!J23:J200")=$A$2)*(INDIRECT($B179&amp;"!t23:t200")=$D179)*(INDIRECT($B179&amp;"!t23:t200")&lt;&gt;"")*(INDIRECT($B179&amp;"!I23:I200")=$E$5),INDIRECT($B179&amp;"!U23:U200"),0)))</f>
        <v>0</v>
      </c>
      <c r="G179" s="55">
        <f t="array" aca="1" ref="G179" ca="1">IF($B179="N","",SUM(IF((INDIRECT($B179&amp;"!J23:J200")=$A$2)*(INDIRECT($B179&amp;"!t23:t200")=$D179)*(INDIRECT($B179&amp;"!t23:t200")&lt;&gt;"")*(INDIRECT($B179&amp;"!I23:I200")=$G$5),1,0)))</f>
        <v>0</v>
      </c>
      <c r="H179" s="64">
        <f t="array" aca="1" ref="H179" ca="1">IF($B179="N","",SUM(IF((INDIRECT($B179&amp;"!J23:J200")=$A$2)*(INDIRECT($B179&amp;"!t23:t200")=$D179)*(INDIRECT($B179&amp;"!t23:t200")&lt;&gt;"")*(INDIRECT($B179&amp;"!I23:I200")=$G$5),INDIRECT($B179&amp;"!U23:U200"),0)))</f>
        <v>0</v>
      </c>
      <c r="I179" s="59">
        <f t="shared" ca="1" si="34"/>
        <v>0</v>
      </c>
      <c r="J179" s="64">
        <f t="shared" ca="1" si="35"/>
        <v>0</v>
      </c>
    </row>
    <row r="180" spans="2:10">
      <c r="B180" s="92" t="str">
        <f t="shared" si="36"/>
        <v>Kawasaki_Frontale</v>
      </c>
      <c r="D180" s="93">
        <v>-0.75</v>
      </c>
      <c r="E180" s="55">
        <f t="array" aca="1" ref="E180" ca="1">IF($B180="N","",SUM(IF((INDIRECT($B180&amp;"!J23:J200")=$A$2)*(INDIRECT($B180&amp;"!t23:t200")=$D180)*(INDIRECT($B180&amp;"!t23:t200")&lt;&gt;"")*(INDIRECT($B180&amp;"!I23:I200")=$E$5),1,0)))</f>
        <v>0</v>
      </c>
      <c r="F180" s="64">
        <f t="array" aca="1" ref="F180" ca="1">IF($B180="N","",SUM(IF((INDIRECT($B180&amp;"!J23:J200")=$A$2)*(INDIRECT($B180&amp;"!t23:t200")=$D180)*(INDIRECT($B180&amp;"!t23:t200")&lt;&gt;"")*(INDIRECT($B180&amp;"!I23:I200")=$E$5),INDIRECT($B180&amp;"!U23:U200"),0)))</f>
        <v>0</v>
      </c>
      <c r="G180" s="55">
        <f t="array" aca="1" ref="G180" ca="1">IF($B180="N","",SUM(IF((INDIRECT($B180&amp;"!J23:J200")=$A$2)*(INDIRECT($B180&amp;"!t23:t200")=$D180)*(INDIRECT($B180&amp;"!t23:t200")&lt;&gt;"")*(INDIRECT($B180&amp;"!I23:I200")=$G$5),1,0)))</f>
        <v>0</v>
      </c>
      <c r="H180" s="64">
        <f t="array" aca="1" ref="H180" ca="1">IF($B180="N","",SUM(IF((INDIRECT($B180&amp;"!J23:J200")=$A$2)*(INDIRECT($B180&amp;"!t23:t200")=$D180)*(INDIRECT($B180&amp;"!t23:t200")&lt;&gt;"")*(INDIRECT($B180&amp;"!I23:I200")=$G$5),INDIRECT($B180&amp;"!U23:U200"),0)))</f>
        <v>0</v>
      </c>
      <c r="I180" s="59">
        <f t="shared" ca="1" si="34"/>
        <v>0</v>
      </c>
      <c r="J180" s="64">
        <f t="shared" ca="1" si="35"/>
        <v>0</v>
      </c>
    </row>
    <row r="181" spans="2:10">
      <c r="B181" s="92" t="str">
        <f t="shared" si="36"/>
        <v>Kawasaki_Frontale</v>
      </c>
      <c r="D181" s="93">
        <v>-0.5</v>
      </c>
      <c r="E181" s="55">
        <f t="array" aca="1" ref="E181" ca="1">IF($B181="N","",SUM(IF((INDIRECT($B181&amp;"!J23:J200")=$A$2)*(INDIRECT($B181&amp;"!t23:t200")=$D181)*(INDIRECT($B181&amp;"!t23:t200")&lt;&gt;"")*(INDIRECT($B181&amp;"!I23:I200")=$E$5),1,0)))</f>
        <v>0</v>
      </c>
      <c r="F181" s="64">
        <f t="array" aca="1" ref="F181" ca="1">IF($B181="N","",SUM(IF((INDIRECT($B181&amp;"!J23:J200")=$A$2)*(INDIRECT($B181&amp;"!t23:t200")=$D181)*(INDIRECT($B181&amp;"!t23:t200")&lt;&gt;"")*(INDIRECT($B181&amp;"!I23:I200")=$E$5),INDIRECT($B181&amp;"!U23:U200"),0)))</f>
        <v>0</v>
      </c>
      <c r="G181" s="55">
        <f t="array" aca="1" ref="G181" ca="1">IF($B181="N","",SUM(IF((INDIRECT($B181&amp;"!J23:J200")=$A$2)*(INDIRECT($B181&amp;"!t23:t200")=$D181)*(INDIRECT($B181&amp;"!t23:t200")&lt;&gt;"")*(INDIRECT($B181&amp;"!I23:I200")=$G$5),1,0)))</f>
        <v>0</v>
      </c>
      <c r="H181" s="64">
        <f t="array" aca="1" ref="H181" ca="1">IF($B181="N","",SUM(IF((INDIRECT($B181&amp;"!J23:J200")=$A$2)*(INDIRECT($B181&amp;"!t23:t200")=$D181)*(INDIRECT($B181&amp;"!t23:t200")&lt;&gt;"")*(INDIRECT($B181&amp;"!I23:I200")=$G$5),INDIRECT($B181&amp;"!U23:U200"),0)))</f>
        <v>0</v>
      </c>
      <c r="I181" s="59">
        <f t="shared" ca="1" si="34"/>
        <v>0</v>
      </c>
      <c r="J181" s="64">
        <f t="shared" ca="1" si="35"/>
        <v>0</v>
      </c>
    </row>
    <row r="182" spans="2:10">
      <c r="B182" s="92" t="str">
        <f t="shared" si="36"/>
        <v>Kawasaki_Frontale</v>
      </c>
      <c r="D182" s="93">
        <v>-0.25</v>
      </c>
      <c r="E182" s="55">
        <f t="array" aca="1" ref="E182" ca="1">IF($B182="N","",SUM(IF((INDIRECT($B182&amp;"!J23:J200")=$A$2)*(INDIRECT($B182&amp;"!t23:t200")=$D182)*(INDIRECT($B182&amp;"!t23:t200")&lt;&gt;"")*(INDIRECT($B182&amp;"!I23:I200")=$E$5),1,0)))</f>
        <v>0</v>
      </c>
      <c r="F182" s="64">
        <f t="array" aca="1" ref="F182" ca="1">IF($B182="N","",SUM(IF((INDIRECT($B182&amp;"!J23:J200")=$A$2)*(INDIRECT($B182&amp;"!t23:t200")=$D182)*(INDIRECT($B182&amp;"!t23:t200")&lt;&gt;"")*(INDIRECT($B182&amp;"!I23:I200")=$E$5),INDIRECT($B182&amp;"!U23:U200"),0)))</f>
        <v>0</v>
      </c>
      <c r="G182" s="55">
        <f t="array" aca="1" ref="G182" ca="1">IF($B182="N","",SUM(IF((INDIRECT($B182&amp;"!J23:J200")=$A$2)*(INDIRECT($B182&amp;"!t23:t200")=$D182)*(INDIRECT($B182&amp;"!t23:t200")&lt;&gt;"")*(INDIRECT($B182&amp;"!I23:I200")=$G$5),1,0)))</f>
        <v>0</v>
      </c>
      <c r="H182" s="64">
        <f t="array" aca="1" ref="H182" ca="1">IF($B182="N","",SUM(IF((INDIRECT($B182&amp;"!J23:J200")=$A$2)*(INDIRECT($B182&amp;"!t23:t200")=$D182)*(INDIRECT($B182&amp;"!t23:t200")&lt;&gt;"")*(INDIRECT($B182&amp;"!I23:I200")=$G$5),INDIRECT($B182&amp;"!U23:U200"),0)))</f>
        <v>0</v>
      </c>
      <c r="I182" s="59">
        <f t="shared" ca="1" si="34"/>
        <v>0</v>
      </c>
      <c r="J182" s="64">
        <f t="shared" ca="1" si="35"/>
        <v>0</v>
      </c>
    </row>
    <row r="183" spans="2:10">
      <c r="B183" s="92" t="str">
        <f t="shared" si="36"/>
        <v>Kawasaki_Frontale</v>
      </c>
      <c r="D183" s="93">
        <v>0</v>
      </c>
      <c r="E183" s="55">
        <f t="array" aca="1" ref="E183" ca="1">IF($B183="N","",SUM(IF((INDIRECT($B183&amp;"!J23:J200")=$A$2)*(INDIRECT($B183&amp;"!t23:t200")=$D183)*(INDIRECT($B183&amp;"!t23:t200")&lt;&gt;"")*(INDIRECT($B183&amp;"!I23:I200")=$E$5),1,0)))</f>
        <v>0</v>
      </c>
      <c r="F183" s="64">
        <f t="array" aca="1" ref="F183" ca="1">IF($B183="N","",SUM(IF((INDIRECT($B183&amp;"!J23:J200")=$A$2)*(INDIRECT($B183&amp;"!t23:t200")=$D183)*(INDIRECT($B183&amp;"!t23:t200")&lt;&gt;"")*(INDIRECT($B183&amp;"!I23:I200")=$E$5),INDIRECT($B183&amp;"!U23:U200"),0)))</f>
        <v>0</v>
      </c>
      <c r="G183" s="55">
        <f t="array" aca="1" ref="G183" ca="1">IF($B183="N","",SUM(IF((INDIRECT($B183&amp;"!J23:J200")=$A$2)*(INDIRECT($B183&amp;"!t23:t200")=$D183)*(INDIRECT($B183&amp;"!t23:t200")&lt;&gt;"")*(INDIRECT($B183&amp;"!I23:I200")=$G$5),1,0)))</f>
        <v>2</v>
      </c>
      <c r="H183" s="64">
        <f t="array" aca="1" ref="H183" ca="1">IF($B183="N","",SUM(IF((INDIRECT($B183&amp;"!J23:J200")=$A$2)*(INDIRECT($B183&amp;"!t23:t200")=$D183)*(INDIRECT($B183&amp;"!t23:t200")&lt;&gt;"")*(INDIRECT($B183&amp;"!I23:I200")=$G$5),INDIRECT($B183&amp;"!U23:U200"),0)))</f>
        <v>6.03</v>
      </c>
      <c r="I183" s="59">
        <f t="shared" ca="1" si="34"/>
        <v>2</v>
      </c>
      <c r="J183" s="64">
        <f t="shared" ca="1" si="35"/>
        <v>6.03</v>
      </c>
    </row>
    <row r="184" spans="2:10">
      <c r="B184" s="92" t="str">
        <f t="shared" si="36"/>
        <v>Kawasaki_Frontale</v>
      </c>
      <c r="D184" s="93">
        <v>0.25</v>
      </c>
      <c r="E184" s="55">
        <f t="array" aca="1" ref="E184" ca="1">IF($B184="N","",SUM(IF((INDIRECT($B184&amp;"!J23:J200")=$A$2)*(INDIRECT($B184&amp;"!t23:t200")=$D184)*(INDIRECT($B184&amp;"!t23:t200")&lt;&gt;"")*(INDIRECT($B184&amp;"!I23:I200")=$E$5),1,0)))</f>
        <v>0</v>
      </c>
      <c r="F184" s="64">
        <f t="array" aca="1" ref="F184" ca="1">IF($B184="N","",SUM(IF((INDIRECT($B184&amp;"!J23:J200")=$A$2)*(INDIRECT($B184&amp;"!t23:t200")=$D184)*(INDIRECT($B184&amp;"!t23:t200")&lt;&gt;"")*(INDIRECT($B184&amp;"!I23:I200")=$E$5),INDIRECT($B184&amp;"!U23:U200"),0)))</f>
        <v>0</v>
      </c>
      <c r="G184" s="55">
        <f t="array" aca="1" ref="G184" ca="1">IF($B184="N","",SUM(IF((INDIRECT($B184&amp;"!J23:J200")=$A$2)*(INDIRECT($B184&amp;"!t23:t200")=$D184)*(INDIRECT($B184&amp;"!t23:t200")&lt;&gt;"")*(INDIRECT($B184&amp;"!I23:I200")=$G$5),1,0)))</f>
        <v>0</v>
      </c>
      <c r="H184" s="64">
        <f t="array" aca="1" ref="H184" ca="1">IF($B184="N","",SUM(IF((INDIRECT($B184&amp;"!J23:J200")=$A$2)*(INDIRECT($B184&amp;"!t23:t200")=$D184)*(INDIRECT($B184&amp;"!t23:t200")&lt;&gt;"")*(INDIRECT($B184&amp;"!I23:I200")=$G$5),INDIRECT($B184&amp;"!U23:U200"),0)))</f>
        <v>0</v>
      </c>
      <c r="I184" s="59">
        <f t="shared" ca="1" si="34"/>
        <v>0</v>
      </c>
      <c r="J184" s="64">
        <f t="shared" ca="1" si="35"/>
        <v>0</v>
      </c>
    </row>
    <row r="185" spans="2:10">
      <c r="B185" s="92" t="str">
        <f t="shared" si="36"/>
        <v>Kawasaki_Frontale</v>
      </c>
      <c r="D185" s="93">
        <v>0.5</v>
      </c>
      <c r="E185" s="55">
        <f t="array" aca="1" ref="E185" ca="1">IF($B185="N","",SUM(IF((INDIRECT($B185&amp;"!J23:J200")=$A$2)*(INDIRECT($B185&amp;"!t23:t200")=$D185)*(INDIRECT($B185&amp;"!t23:t200")&lt;&gt;"")*(INDIRECT($B185&amp;"!I23:I200")=$E$5),1,0)))</f>
        <v>0</v>
      </c>
      <c r="F185" s="64">
        <f t="array" aca="1" ref="F185" ca="1">IF($B185="N","",SUM(IF((INDIRECT($B185&amp;"!J23:J200")=$A$2)*(INDIRECT($B185&amp;"!t23:t200")=$D185)*(INDIRECT($B185&amp;"!t23:t200")&lt;&gt;"")*(INDIRECT($B185&amp;"!I23:I200")=$E$5),INDIRECT($B185&amp;"!U23:U200"),0)))</f>
        <v>0</v>
      </c>
      <c r="G185" s="55">
        <f t="array" aca="1" ref="G185" ca="1">IF($B185="N","",SUM(IF((INDIRECT($B185&amp;"!J23:J200")=$A$2)*(INDIRECT($B185&amp;"!t23:t200")=$D185)*(INDIRECT($B185&amp;"!t23:t200")&lt;&gt;"")*(INDIRECT($B185&amp;"!I23:I200")=$G$5),1,0)))</f>
        <v>0</v>
      </c>
      <c r="H185" s="64">
        <f t="array" aca="1" ref="H185" ca="1">IF($B185="N","",SUM(IF((INDIRECT($B185&amp;"!J23:J200")=$A$2)*(INDIRECT($B185&amp;"!t23:t200")=$D185)*(INDIRECT($B185&amp;"!t23:t200")&lt;&gt;"")*(INDIRECT($B185&amp;"!I23:I200")=$G$5),INDIRECT($B185&amp;"!U23:U200"),0)))</f>
        <v>0</v>
      </c>
      <c r="I185" s="59">
        <f t="shared" ca="1" si="34"/>
        <v>0</v>
      </c>
      <c r="J185" s="64">
        <f t="shared" ca="1" si="35"/>
        <v>0</v>
      </c>
    </row>
    <row r="186" spans="2:10">
      <c r="B186" s="92" t="str">
        <f t="shared" si="36"/>
        <v>Kawasaki_Frontale</v>
      </c>
      <c r="D186" s="93">
        <v>0.75</v>
      </c>
      <c r="E186" s="55">
        <f t="array" aca="1" ref="E186" ca="1">IF($B186="N","",SUM(IF((INDIRECT($B186&amp;"!J23:J200")=$A$2)*(INDIRECT($B186&amp;"!t23:t200")=$D186)*(INDIRECT($B186&amp;"!t23:t200")&lt;&gt;"")*(INDIRECT($B186&amp;"!I23:I200")=$E$5),1,0)))</f>
        <v>0</v>
      </c>
      <c r="F186" s="64">
        <f t="array" aca="1" ref="F186" ca="1">IF($B186="N","",SUM(IF((INDIRECT($B186&amp;"!J23:J200")=$A$2)*(INDIRECT($B186&amp;"!t23:t200")=$D186)*(INDIRECT($B186&amp;"!t23:t200")&lt;&gt;"")*(INDIRECT($B186&amp;"!I23:I200")=$E$5),INDIRECT($B186&amp;"!U23:U200"),0)))</f>
        <v>0</v>
      </c>
      <c r="G186" s="55">
        <f t="array" aca="1" ref="G186" ca="1">IF($B186="N","",SUM(IF((INDIRECT($B186&amp;"!J23:J200")=$A$2)*(INDIRECT($B186&amp;"!t23:t200")=$D186)*(INDIRECT($B186&amp;"!t23:t200")&lt;&gt;"")*(INDIRECT($B186&amp;"!I23:I200")=$G$5),1,0)))</f>
        <v>0</v>
      </c>
      <c r="H186" s="64">
        <f t="array" aca="1" ref="H186" ca="1">IF($B186="N","",SUM(IF((INDIRECT($B186&amp;"!J23:J200")=$A$2)*(INDIRECT($B186&amp;"!t23:t200")=$D186)*(INDIRECT($B186&amp;"!t23:t200")&lt;&gt;"")*(INDIRECT($B186&amp;"!I23:I200")=$G$5),INDIRECT($B186&amp;"!U23:U200"),0)))</f>
        <v>0</v>
      </c>
      <c r="I186" s="59">
        <f t="shared" ca="1" si="34"/>
        <v>0</v>
      </c>
      <c r="J186" s="64">
        <f t="shared" ca="1" si="35"/>
        <v>0</v>
      </c>
    </row>
    <row r="187" spans="2:10">
      <c r="B187" s="92" t="str">
        <f t="shared" si="36"/>
        <v>Kawasaki_Frontale</v>
      </c>
      <c r="D187" s="93">
        <v>1</v>
      </c>
      <c r="E187" s="55">
        <f t="array" aca="1" ref="E187" ca="1">IF($B187="N","",SUM(IF((INDIRECT($B187&amp;"!J23:J200")=$A$2)*(INDIRECT($B187&amp;"!t23:t200")=$D187)*(INDIRECT($B187&amp;"!t23:t200")&lt;&gt;"")*(INDIRECT($B187&amp;"!I23:I200")=$E$5),1,0)))</f>
        <v>0</v>
      </c>
      <c r="F187" s="64">
        <f t="array" aca="1" ref="F187" ca="1">IF($B187="N","",SUM(IF((INDIRECT($B187&amp;"!J23:J200")=$A$2)*(INDIRECT($B187&amp;"!t23:t200")=$D187)*(INDIRECT($B187&amp;"!t23:t200")&lt;&gt;"")*(INDIRECT($B187&amp;"!I23:I200")=$E$5),INDIRECT($B187&amp;"!U23:U200"),0)))</f>
        <v>0</v>
      </c>
      <c r="G187" s="55">
        <f t="array" aca="1" ref="G187" ca="1">IF($B187="N","",SUM(IF((INDIRECT($B187&amp;"!J23:J200")=$A$2)*(INDIRECT($B187&amp;"!t23:t200")=$D187)*(INDIRECT($B187&amp;"!t23:t200")&lt;&gt;"")*(INDIRECT($B187&amp;"!I23:I200")=$G$5),1,0)))</f>
        <v>0</v>
      </c>
      <c r="H187" s="64">
        <f t="array" aca="1" ref="H187" ca="1">IF($B187="N","",SUM(IF((INDIRECT($B187&amp;"!J23:J200")=$A$2)*(INDIRECT($B187&amp;"!t23:t200")=$D187)*(INDIRECT($B187&amp;"!t23:t200")&lt;&gt;"")*(INDIRECT($B187&amp;"!I23:I200")=$G$5),INDIRECT($B187&amp;"!U23:U200"),0)))</f>
        <v>0</v>
      </c>
      <c r="I187" s="59">
        <f t="shared" ca="1" si="34"/>
        <v>0</v>
      </c>
      <c r="J187" s="64">
        <f t="shared" ca="1" si="35"/>
        <v>0</v>
      </c>
    </row>
    <row r="188" spans="2:10">
      <c r="B188" s="92" t="str">
        <f t="shared" si="36"/>
        <v>Kawasaki_Frontale</v>
      </c>
      <c r="D188" s="93">
        <v>1.25</v>
      </c>
      <c r="E188" s="55">
        <f t="array" aca="1" ref="E188" ca="1">IF($B188="N","",SUM(IF((INDIRECT($B188&amp;"!J23:J200")=$A$2)*(INDIRECT($B188&amp;"!t23:t200")=$D188)*(INDIRECT($B188&amp;"!t23:t200")&lt;&gt;"")*(INDIRECT($B188&amp;"!I23:I200")=$E$5),1,0)))</f>
        <v>0</v>
      </c>
      <c r="F188" s="64">
        <f t="array" aca="1" ref="F188" ca="1">IF($B188="N","",SUM(IF((INDIRECT($B188&amp;"!J23:J200")=$A$2)*(INDIRECT($B188&amp;"!t23:t200")=$D188)*(INDIRECT($B188&amp;"!t23:t200")&lt;&gt;"")*(INDIRECT($B188&amp;"!I23:I200")=$E$5),INDIRECT($B188&amp;"!U23:U200"),0)))</f>
        <v>0</v>
      </c>
      <c r="G188" s="55">
        <f t="array" aca="1" ref="G188" ca="1">IF($B188="N","",SUM(IF((INDIRECT($B188&amp;"!J23:J200")=$A$2)*(INDIRECT($B188&amp;"!t23:t200")=$D188)*(INDIRECT($B188&amp;"!t23:t200")&lt;&gt;"")*(INDIRECT($B188&amp;"!I23:I200")=$G$5),1,0)))</f>
        <v>1</v>
      </c>
      <c r="H188" s="64">
        <f t="array" aca="1" ref="H188" ca="1">IF($B188="N","",SUM(IF((INDIRECT($B188&amp;"!J23:J200")=$A$2)*(INDIRECT($B188&amp;"!t23:t200")=$D188)*(INDIRECT($B188&amp;"!t23:t200")&lt;&gt;"")*(INDIRECT($B188&amp;"!I23:I200")=$G$5),INDIRECT($B188&amp;"!U23:U200"),0)))</f>
        <v>2.76</v>
      </c>
      <c r="I188" s="59">
        <f t="shared" ca="1" si="34"/>
        <v>1</v>
      </c>
      <c r="J188" s="64">
        <f t="shared" ca="1" si="35"/>
        <v>2.76</v>
      </c>
    </row>
    <row r="189" spans="2:10">
      <c r="B189" s="92" t="str">
        <f t="shared" si="36"/>
        <v>Kawasaki_Frontale</v>
      </c>
      <c r="D189" s="93">
        <v>1.5</v>
      </c>
      <c r="E189" s="55">
        <f t="array" aca="1" ref="E189" ca="1">IF($B189="N","",SUM(IF((INDIRECT($B189&amp;"!J23:J200")=$A$2)*(INDIRECT($B189&amp;"!t23:t200")=$D189)*(INDIRECT($B189&amp;"!t23:t200")&lt;&gt;"")*(INDIRECT($B189&amp;"!I23:I200")=$E$5),1,0)))</f>
        <v>0</v>
      </c>
      <c r="F189" s="64">
        <f t="array" aca="1" ref="F189" ca="1">IF($B189="N","",SUM(IF((INDIRECT($B189&amp;"!J23:J200")=$A$2)*(INDIRECT($B189&amp;"!t23:t200")=$D189)*(INDIRECT($B189&amp;"!t23:t200")&lt;&gt;"")*(INDIRECT($B189&amp;"!I23:I200")=$E$5),INDIRECT($B189&amp;"!U23:U200"),0)))</f>
        <v>0</v>
      </c>
      <c r="G189" s="55">
        <f t="array" aca="1" ref="G189" ca="1">IF($B189="N","",SUM(IF((INDIRECT($B189&amp;"!J23:J200")=$A$2)*(INDIRECT($B189&amp;"!t23:t200")=$D189)*(INDIRECT($B189&amp;"!t23:t200")&lt;&gt;"")*(INDIRECT($B189&amp;"!I23:I200")=$G$5),1,0)))</f>
        <v>0</v>
      </c>
      <c r="H189" s="64">
        <f t="array" aca="1" ref="H189" ca="1">IF($B189="N","",SUM(IF((INDIRECT($B189&amp;"!J23:J200")=$A$2)*(INDIRECT($B189&amp;"!t23:t200")=$D189)*(INDIRECT($B189&amp;"!t23:t200")&lt;&gt;"")*(INDIRECT($B189&amp;"!I23:I200")=$G$5),INDIRECT($B189&amp;"!U23:U200"),0)))</f>
        <v>0</v>
      </c>
      <c r="I189" s="59">
        <f t="shared" ca="1" si="34"/>
        <v>0</v>
      </c>
      <c r="J189" s="64">
        <f t="shared" ca="1" si="35"/>
        <v>0</v>
      </c>
    </row>
    <row r="190" spans="2:10">
      <c r="B190" s="92" t="str">
        <f t="shared" si="36"/>
        <v>Kawasaki_Frontale</v>
      </c>
      <c r="D190" s="129">
        <v>1.75</v>
      </c>
      <c r="E190" s="38">
        <f t="array" aca="1" ref="E190" ca="1">IF($B190="N","",SUM(IF((INDIRECT($B190&amp;"!J23:J200")=$A$2)*(INDIRECT($B190&amp;"!t23:t200")=$D190)*(INDIRECT($B190&amp;"!t23:t200")&lt;&gt;"")*(INDIRECT($B190&amp;"!I23:I200")=$E$5),1,0)))</f>
        <v>0</v>
      </c>
      <c r="F190" s="137">
        <f t="array" aca="1" ref="F190" ca="1">IF($B190="N","",SUM(IF((INDIRECT($B190&amp;"!J23:J200")=$A$2)*(INDIRECT($B190&amp;"!t23:t200")=$D190)*(INDIRECT($B190&amp;"!t23:t200")&lt;&gt;"")*(INDIRECT($B190&amp;"!I23:I200")=$E$5),INDIRECT($B190&amp;"!U23:U200"),0)))</f>
        <v>0</v>
      </c>
      <c r="G190" s="38">
        <f t="array" aca="1" ref="G190" ca="1">IF($B190="N","",SUM(IF((INDIRECT($B190&amp;"!J23:J200")=$A$2)*(INDIRECT($B190&amp;"!t23:t200")=$D190)*(INDIRECT($B190&amp;"!t23:t200")&lt;&gt;"")*(INDIRECT($B190&amp;"!I23:I200")=$G$5),1,0)))</f>
        <v>0</v>
      </c>
      <c r="H190" s="137">
        <f t="array" aca="1" ref="H190" ca="1">IF($B190="N","",SUM(IF((INDIRECT($B190&amp;"!J23:J200")=$A$2)*(INDIRECT($B190&amp;"!t23:t200")=$D190)*(INDIRECT($B190&amp;"!t23:t200")&lt;&gt;"")*(INDIRECT($B190&amp;"!I23:I200")=$G$5),INDIRECT($B190&amp;"!U23:U200"),0)))</f>
        <v>0</v>
      </c>
      <c r="I190" s="59">
        <f t="shared" ca="1" si="34"/>
        <v>0</v>
      </c>
      <c r="J190" s="64">
        <f t="shared" ca="1" si="35"/>
        <v>0</v>
      </c>
    </row>
    <row r="191" spans="2:10">
      <c r="B191" s="92" t="str">
        <f t="shared" si="36"/>
        <v>Kawasaki_Frontale</v>
      </c>
      <c r="D191" s="129">
        <v>2</v>
      </c>
      <c r="E191" s="38">
        <f t="array" aca="1" ref="E191" ca="1">IF($B191="N","",SUM(IF((INDIRECT($B191&amp;"!J23:J200")=$A$2)*(INDIRECT($B191&amp;"!t23:t200")=$D191)*(INDIRECT($B191&amp;"!t23:t200")&lt;&gt;"")*(INDIRECT($B191&amp;"!I23:I200")=$E$5),1,0)))</f>
        <v>0</v>
      </c>
      <c r="F191" s="137">
        <f t="array" aca="1" ref="F191" ca="1">IF($B191="N","",SUM(IF((INDIRECT($B191&amp;"!J23:J200")=$A$2)*(INDIRECT($B191&amp;"!t23:t200")=$D191)*(INDIRECT($B191&amp;"!t23:t200")&lt;&gt;"")*(INDIRECT($B191&amp;"!I23:I200")=$E$5),INDIRECT($B191&amp;"!U23:U200"),0)))</f>
        <v>0</v>
      </c>
      <c r="G191" s="38">
        <f t="array" aca="1" ref="G191" ca="1">IF($B191="N","",SUM(IF((INDIRECT($B191&amp;"!J23:J200")=$A$2)*(INDIRECT($B191&amp;"!t23:t200")=$D191)*(INDIRECT($B191&amp;"!t23:t200")&lt;&gt;"")*(INDIRECT($B191&amp;"!I23:I200")=$G$5),1,0)))</f>
        <v>0</v>
      </c>
      <c r="H191" s="137">
        <f t="array" aca="1" ref="H191" ca="1">IF($B191="N","",SUM(IF((INDIRECT($B191&amp;"!J23:J200")=$A$2)*(INDIRECT($B191&amp;"!t23:t200")=$D191)*(INDIRECT($B191&amp;"!t23:t200")&lt;&gt;"")*(INDIRECT($B191&amp;"!I23:I200")=$G$5),INDIRECT($B191&amp;"!U23:U200"),0)))</f>
        <v>0</v>
      </c>
      <c r="I191" s="59">
        <f t="shared" ca="1" si="34"/>
        <v>0</v>
      </c>
      <c r="J191" s="64">
        <f t="shared" ca="1" si="35"/>
        <v>0</v>
      </c>
    </row>
    <row r="192" spans="2:10">
      <c r="B192" s="92" t="str">
        <f t="shared" si="36"/>
        <v>Kawasaki_Frontale</v>
      </c>
      <c r="D192" s="129">
        <v>2.25</v>
      </c>
      <c r="E192" s="38">
        <f t="array" aca="1" ref="E192" ca="1">IF($B192="N","",SUM(IF((INDIRECT($B192&amp;"!J23:J200")=$A$2)*(INDIRECT($B192&amp;"!t23:t200")=$D192)*(INDIRECT($B192&amp;"!t23:t200")&lt;&gt;"")*(INDIRECT($B192&amp;"!I23:I200")=$E$5),1,0)))</f>
        <v>0</v>
      </c>
      <c r="F192" s="137">
        <f t="array" aca="1" ref="F192" ca="1">IF($B192="N","",SUM(IF((INDIRECT($B192&amp;"!J23:J200")=$A$2)*(INDIRECT($B192&amp;"!t23:t200")=$D192)*(INDIRECT($B192&amp;"!t23:t200")&lt;&gt;"")*(INDIRECT($B192&amp;"!I23:I200")=$E$5),INDIRECT($B192&amp;"!U23:U200"),0)))</f>
        <v>0</v>
      </c>
      <c r="G192" s="38">
        <f t="array" aca="1" ref="G192" ca="1">IF($B192="N","",SUM(IF((INDIRECT($B192&amp;"!J23:J200")=$A$2)*(INDIRECT($B192&amp;"!t23:t200")=$D192)*(INDIRECT($B192&amp;"!t23:t200")&lt;&gt;"")*(INDIRECT($B192&amp;"!I23:I200")=$G$5),1,0)))</f>
        <v>0</v>
      </c>
      <c r="H192" s="137">
        <f t="array" aca="1" ref="H192" ca="1">IF($B192="N","",SUM(IF((INDIRECT($B192&amp;"!J23:J200")=$A$2)*(INDIRECT($B192&amp;"!t23:t200")=$D192)*(INDIRECT($B192&amp;"!t23:t200")&lt;&gt;"")*(INDIRECT($B192&amp;"!I23:I200")=$G$5),INDIRECT($B192&amp;"!U23:U200"),0)))</f>
        <v>0</v>
      </c>
      <c r="I192" s="59">
        <f t="shared" ca="1" si="34"/>
        <v>0</v>
      </c>
      <c r="J192" s="64">
        <f t="shared" ca="1" si="35"/>
        <v>0</v>
      </c>
    </row>
    <row r="193" spans="1:10">
      <c r="B193" s="92" t="str">
        <f t="shared" si="36"/>
        <v>Kawasaki_Frontale</v>
      </c>
      <c r="D193" s="129">
        <v>2.5</v>
      </c>
      <c r="E193" s="38">
        <f t="array" aca="1" ref="E193" ca="1">IF($B193="N","",SUM(IF((INDIRECT($B193&amp;"!J23:J200")=$A$2)*(INDIRECT($B193&amp;"!t23:t200")=$D193)*(INDIRECT($B193&amp;"!t23:t200")&lt;&gt;"")*(INDIRECT($B193&amp;"!I23:I200")=$E$5),1,0)))</f>
        <v>0</v>
      </c>
      <c r="F193" s="137">
        <f t="array" aca="1" ref="F193" ca="1">IF($B193="N","",SUM(IF((INDIRECT($B193&amp;"!J23:J200")=$A$2)*(INDIRECT($B193&amp;"!t23:t200")=$D193)*(INDIRECT($B193&amp;"!t23:t200")&lt;&gt;"")*(INDIRECT($B193&amp;"!I23:I200")=$E$5),INDIRECT($B193&amp;"!U23:U200"),0)))</f>
        <v>0</v>
      </c>
      <c r="G193" s="38">
        <f t="array" aca="1" ref="G193" ca="1">IF($B193="N","",SUM(IF((INDIRECT($B193&amp;"!J23:J200")=$A$2)*(INDIRECT($B193&amp;"!t23:t200")=$D193)*(INDIRECT($B193&amp;"!t23:t200")&lt;&gt;"")*(INDIRECT($B193&amp;"!I23:I200")=$G$5),1,0)))</f>
        <v>0</v>
      </c>
      <c r="H193" s="137">
        <f t="array" aca="1" ref="H193" ca="1">IF($B193="N","",SUM(IF((INDIRECT($B193&amp;"!J23:J200")=$A$2)*(INDIRECT($B193&amp;"!t23:t200")=$D193)*(INDIRECT($B193&amp;"!t23:t200")&lt;&gt;"")*(INDIRECT($B193&amp;"!I23:I200")=$G$5),INDIRECT($B193&amp;"!U23:U200"),0)))</f>
        <v>0</v>
      </c>
      <c r="I193" s="59">
        <f t="shared" ca="1" si="34"/>
        <v>0</v>
      </c>
      <c r="J193" s="64">
        <f t="shared" ca="1" si="35"/>
        <v>0</v>
      </c>
    </row>
    <row r="194" spans="1:10" ht="13.5" thickBot="1">
      <c r="B194" s="92" t="str">
        <f t="shared" si="36"/>
        <v>Kawasaki_Frontale</v>
      </c>
      <c r="D194" s="93">
        <v>2.75</v>
      </c>
      <c r="E194" s="38">
        <f t="array" aca="1" ref="E194" ca="1">IF($B194="N","",SUM(IF((INDIRECT($B194&amp;"!J23:J200")=$A$2)*(INDIRECT($B194&amp;"!t23:t200")=$D194)*(INDIRECT($B194&amp;"!t23:t200")&lt;&gt;"")*(INDIRECT($B194&amp;"!I23:I200")=$E$5),1,0)))</f>
        <v>0</v>
      </c>
      <c r="F194" s="137">
        <f t="array" aca="1" ref="F194" ca="1">IF($B194="N","",SUM(IF((INDIRECT($B194&amp;"!J23:J200")=$A$2)*(INDIRECT($B194&amp;"!t23:t200")=$D194)*(INDIRECT($B194&amp;"!t23:t200")&lt;&gt;"")*(INDIRECT($B194&amp;"!I23:I200")=$E$5),INDIRECT($B194&amp;"!U23:U200"),0)))</f>
        <v>0</v>
      </c>
      <c r="G194" s="38">
        <f t="array" aca="1" ref="G194" ca="1">IF($B194="N","",SUM(IF((INDIRECT($B194&amp;"!J23:J200")=$A$2)*(INDIRECT($B194&amp;"!t23:t200")=$D194)*(INDIRECT($B194&amp;"!t23:t200")&lt;&gt;"")*(INDIRECT($B194&amp;"!I23:I200")=$G$5),1,0)))</f>
        <v>0</v>
      </c>
      <c r="H194" s="137">
        <f t="array" aca="1" ref="H194" ca="1">IF($B194="N","",SUM(IF((INDIRECT($B194&amp;"!J23:J200")=$A$2)*(INDIRECT($B194&amp;"!t23:t200")=$D194)*(INDIRECT($B194&amp;"!t23:t200")&lt;&gt;"")*(INDIRECT($B194&amp;"!I23:I200")=$G$5),INDIRECT($B194&amp;"!U23:U200"),0)))</f>
        <v>0</v>
      </c>
      <c r="I194" s="136">
        <f t="shared" ca="1" si="34"/>
        <v>0</v>
      </c>
      <c r="J194" s="78">
        <f t="shared" ca="1" si="35"/>
        <v>0</v>
      </c>
    </row>
    <row r="195" spans="1:10" ht="13.5" thickBot="1">
      <c r="A195" s="96"/>
      <c r="B195" s="97"/>
      <c r="C195" s="98" t="str">
        <f>D170</f>
        <v>Kawasaki_Frontale</v>
      </c>
      <c r="D195" s="99" t="s">
        <v>24</v>
      </c>
      <c r="E195" s="100">
        <f t="shared" ref="E195:J195" ca="1" si="37">SUM(E172:E194)</f>
        <v>0</v>
      </c>
      <c r="F195" s="106">
        <f t="shared" ca="1" si="37"/>
        <v>0</v>
      </c>
      <c r="G195" s="100">
        <f t="shared" ca="1" si="37"/>
        <v>3</v>
      </c>
      <c r="H195" s="106">
        <f t="shared" ca="1" si="37"/>
        <v>8.7899999999999991</v>
      </c>
      <c r="I195" s="101">
        <f t="shared" ca="1" si="37"/>
        <v>3</v>
      </c>
      <c r="J195" s="106">
        <f t="shared" ca="1" si="37"/>
        <v>8.7899999999999991</v>
      </c>
    </row>
    <row r="196" spans="1:10" ht="13.5" thickBot="1">
      <c r="A196" s="96"/>
      <c r="C196" s="104"/>
    </row>
    <row r="197" spans="1:10">
      <c r="A197" s="96"/>
      <c r="B197" s="23"/>
      <c r="C197" s="98"/>
      <c r="D197" s="85" t="str">
        <f>J1</f>
        <v>Cerezo_Osaka</v>
      </c>
      <c r="E197" s="86" t="s">
        <v>0</v>
      </c>
      <c r="F197" s="87"/>
      <c r="G197" s="86" t="s">
        <v>1</v>
      </c>
      <c r="H197" s="87"/>
      <c r="I197" s="86" t="s">
        <v>10</v>
      </c>
      <c r="J197" s="88"/>
    </row>
    <row r="198" spans="1:10" ht="13.5" thickBot="1">
      <c r="B198" s="23"/>
      <c r="C198" s="23"/>
      <c r="D198" s="89" t="s">
        <v>20</v>
      </c>
      <c r="E198" s="40" t="s">
        <v>21</v>
      </c>
      <c r="F198" s="78" t="s">
        <v>22</v>
      </c>
      <c r="G198" s="40" t="s">
        <v>21</v>
      </c>
      <c r="H198" s="78" t="s">
        <v>22</v>
      </c>
      <c r="I198" s="90" t="s">
        <v>21</v>
      </c>
      <c r="J198" s="78" t="s">
        <v>22</v>
      </c>
    </row>
    <row r="199" spans="1:10">
      <c r="B199" s="92" t="str">
        <f>IF(D197=0,"N",D197)</f>
        <v>Cerezo_Osaka</v>
      </c>
      <c r="D199" s="93">
        <v>-2.75</v>
      </c>
      <c r="E199" s="94">
        <f t="array" aca="1" ref="E199" ca="1">IF($B199="N","",SUM(IF((INDIRECT($B199&amp;"!J23:J200")=$A$2)*(INDIRECT($B199&amp;"!t23:t200")=$D199)*(INDIRECT($B199&amp;"!t23:t200")&lt;&gt;"")*(INDIRECT($B199&amp;"!I23:I200")=$E$5),1,0)))</f>
        <v>0</v>
      </c>
      <c r="F199" s="95">
        <f t="array" aca="1" ref="F199" ca="1">IF($B199="N","",SUM(IF((INDIRECT($B199&amp;"!J23:J200")=$A$2)*(INDIRECT($B199&amp;"!t23:t200")=$D199)*(INDIRECT($B199&amp;"!t23:t200")&lt;&gt;"")*(INDIRECT($B199&amp;"!I23:I200")=$E$5),INDIRECT($B199&amp;"!U23:U200"),0)))</f>
        <v>0</v>
      </c>
      <c r="G199" s="94">
        <f t="array" aca="1" ref="G199" ca="1">IF($B199="N","",SUM(IF((INDIRECT($B199&amp;"!J23:J200")=$A$2)*(INDIRECT($B199&amp;"!t23:t200")=$D199)*(INDIRECT($B199&amp;"!t23:t200")&lt;&gt;"")*(INDIRECT($B199&amp;"!I23:I200")=$G$5),1,0)))</f>
        <v>0</v>
      </c>
      <c r="H199" s="95">
        <f t="array" aca="1" ref="H199" ca="1">IF($B199="N","",SUM(IF((INDIRECT($B199&amp;"!J23:J200")=$A$2)*(INDIRECT($B199&amp;"!t23:t200")=$D199)*(INDIRECT($B199&amp;"!t23:t200")&lt;&gt;"")*(INDIRECT($B199&amp;"!I23:I200")=$G$5),INDIRECT($B199&amp;"!U23:U200"),0)))</f>
        <v>0</v>
      </c>
      <c r="I199" s="59">
        <f t="shared" ref="I199:I221" ca="1" si="38">IF(B199="N","",G199+E199)</f>
        <v>0</v>
      </c>
      <c r="J199" s="64">
        <f ca="1">IF(I199="","",F199+H199)</f>
        <v>0</v>
      </c>
    </row>
    <row r="200" spans="1:10">
      <c r="B200" s="92" t="str">
        <f>B199</f>
        <v>Cerezo_Osaka</v>
      </c>
      <c r="D200" s="125">
        <v>-2.5</v>
      </c>
      <c r="E200" s="55">
        <f t="array" aca="1" ref="E200" ca="1">IF($B200="N","",SUM(IF((INDIRECT($B200&amp;"!J23:J200")=$A$2)*(INDIRECT($B200&amp;"!t23:t200")=$D200)*(INDIRECT($B200&amp;"!t23:t200")&lt;&gt;"")*(INDIRECT($B200&amp;"!I23:I200")=$E$5),1,0)))</f>
        <v>0</v>
      </c>
      <c r="F200" s="64">
        <f t="array" aca="1" ref="F200" ca="1">IF($B200="N","",SUM(IF((INDIRECT($B200&amp;"!J23:J200")=$A$2)*(INDIRECT($B200&amp;"!t23:t200")=$D200)*(INDIRECT($B200&amp;"!t23:t200")&lt;&gt;"")*(INDIRECT($B200&amp;"!I23:I200")=$E$5),INDIRECT($B200&amp;"!U23:U200"),0)))</f>
        <v>0</v>
      </c>
      <c r="G200" s="55">
        <f t="array" aca="1" ref="G200" ca="1">IF($B200="N","",SUM(IF((INDIRECT($B200&amp;"!J23:J200")=$A$2)*(INDIRECT($B200&amp;"!t23:t200")=$D200)*(INDIRECT($B200&amp;"!t23:t200")&lt;&gt;"")*(INDIRECT($B200&amp;"!I23:I200")=$G$5),1,0)))</f>
        <v>0</v>
      </c>
      <c r="H200" s="64">
        <f t="array" aca="1" ref="H200" ca="1">IF($B200="N","",SUM(IF((INDIRECT($B200&amp;"!J23:J200")=$A$2)*(INDIRECT($B200&amp;"!t23:t200")=$D200)*(INDIRECT($B200&amp;"!t23:t200")&lt;&gt;"")*(INDIRECT($B200&amp;"!I23:I200")=$G$5),INDIRECT($B200&amp;"!U23:U200"),0)))</f>
        <v>0</v>
      </c>
      <c r="I200" s="59">
        <f t="shared" ca="1" si="38"/>
        <v>0</v>
      </c>
      <c r="J200" s="64">
        <f t="shared" ref="J200:J221" ca="1" si="39">IF(I200="","",F200+H200)</f>
        <v>0</v>
      </c>
    </row>
    <row r="201" spans="1:10">
      <c r="B201" s="92" t="str">
        <f t="shared" ref="B201:B221" si="40">B200</f>
        <v>Cerezo_Osaka</v>
      </c>
      <c r="D201" s="125">
        <v>-2.25</v>
      </c>
      <c r="E201" s="55">
        <f t="array" aca="1" ref="E201" ca="1">IF($B201="N","",SUM(IF((INDIRECT($B201&amp;"!J23:J200")=$A$2)*(INDIRECT($B201&amp;"!t23:t200")=$D201)*(INDIRECT($B201&amp;"!t23:t200")&lt;&gt;"")*(INDIRECT($B201&amp;"!I23:I200")=$E$5),1,0)))</f>
        <v>0</v>
      </c>
      <c r="F201" s="64">
        <f t="array" aca="1" ref="F201" ca="1">IF($B201="N","",SUM(IF((INDIRECT($B201&amp;"!J23:J200")=$A$2)*(INDIRECT($B201&amp;"!t23:t200")=$D201)*(INDIRECT($B201&amp;"!t23:t200")&lt;&gt;"")*(INDIRECT($B201&amp;"!I23:I200")=$E$5),INDIRECT($B201&amp;"!U23:U200"),0)))</f>
        <v>0</v>
      </c>
      <c r="G201" s="55">
        <f t="array" aca="1" ref="G201" ca="1">IF($B201="N","",SUM(IF((INDIRECT($B201&amp;"!J23:J200")=$A$2)*(INDIRECT($B201&amp;"!t23:t200")=$D201)*(INDIRECT($B201&amp;"!t23:t200")&lt;&gt;"")*(INDIRECT($B201&amp;"!I23:I200")=$G$5),1,0)))</f>
        <v>0</v>
      </c>
      <c r="H201" s="64">
        <f t="array" aca="1" ref="H201" ca="1">IF($B201="N","",SUM(IF((INDIRECT($B201&amp;"!J23:J200")=$A$2)*(INDIRECT($B201&amp;"!t23:t200")=$D201)*(INDIRECT($B201&amp;"!t23:t200")&lt;&gt;"")*(INDIRECT($B201&amp;"!I23:I200")=$G$5),INDIRECT($B201&amp;"!U23:U200"),0)))</f>
        <v>0</v>
      </c>
      <c r="I201" s="59">
        <f t="shared" ca="1" si="38"/>
        <v>0</v>
      </c>
      <c r="J201" s="64">
        <f t="shared" ca="1" si="39"/>
        <v>0</v>
      </c>
    </row>
    <row r="202" spans="1:10">
      <c r="B202" s="92" t="str">
        <f t="shared" si="40"/>
        <v>Cerezo_Osaka</v>
      </c>
      <c r="D202" s="125">
        <v>-2</v>
      </c>
      <c r="E202" s="55">
        <f t="array" aca="1" ref="E202" ca="1">IF($B202="N","",SUM(IF((INDIRECT($B202&amp;"!J23:J200")=$A$2)*(INDIRECT($B202&amp;"!t23:t200")=$D202)*(INDIRECT($B202&amp;"!t23:t200")&lt;&gt;"")*(INDIRECT($B202&amp;"!I23:I200")=$E$5),1,0)))</f>
        <v>0</v>
      </c>
      <c r="F202" s="64">
        <f t="array" aca="1" ref="F202" ca="1">IF($B202="N","",SUM(IF((INDIRECT($B202&amp;"!J23:J200")=$A$2)*(INDIRECT($B202&amp;"!t23:t200")=$D202)*(INDIRECT($B202&amp;"!t23:t200")&lt;&gt;"")*(INDIRECT($B202&amp;"!I23:I200")=$E$5),INDIRECT($B202&amp;"!U23:U200"),0)))</f>
        <v>0</v>
      </c>
      <c r="G202" s="55">
        <f t="array" aca="1" ref="G202" ca="1">IF($B202="N","",SUM(IF((INDIRECT($B202&amp;"!J23:J200")=$A$2)*(INDIRECT($B202&amp;"!t23:t200")=$D202)*(INDIRECT($B202&amp;"!t23:t200")&lt;&gt;"")*(INDIRECT($B202&amp;"!I23:I200")=$G$5),1,0)))</f>
        <v>1</v>
      </c>
      <c r="H202" s="64">
        <f t="array" aca="1" ref="H202" ca="1">IF($B202="N","",SUM(IF((INDIRECT($B202&amp;"!J23:J200")=$A$2)*(INDIRECT($B202&amp;"!t23:t200")=$D202)*(INDIRECT($B202&amp;"!t23:t200")&lt;&gt;"")*(INDIRECT($B202&amp;"!I23:I200")=$G$5),INDIRECT($B202&amp;"!U23:U200"),0)))</f>
        <v>2.48</v>
      </c>
      <c r="I202" s="59">
        <f t="shared" ca="1" si="38"/>
        <v>1</v>
      </c>
      <c r="J202" s="64">
        <f t="shared" ca="1" si="39"/>
        <v>2.48</v>
      </c>
    </row>
    <row r="203" spans="1:10">
      <c r="B203" s="92" t="str">
        <f t="shared" si="40"/>
        <v>Cerezo_Osaka</v>
      </c>
      <c r="D203" s="125">
        <v>-1.75</v>
      </c>
      <c r="E203" s="55">
        <f t="array" aca="1" ref="E203" ca="1">IF($B203="N","",SUM(IF((INDIRECT($B203&amp;"!J23:J200")=$A$2)*(INDIRECT($B203&amp;"!t23:t200")=$D203)*(INDIRECT($B203&amp;"!t23:t200")&lt;&gt;"")*(INDIRECT($B203&amp;"!I23:I200")=$E$5),1,0)))</f>
        <v>0</v>
      </c>
      <c r="F203" s="64">
        <f t="array" aca="1" ref="F203" ca="1">IF($B203="N","",SUM(IF((INDIRECT($B203&amp;"!J23:J200")=$A$2)*(INDIRECT($B203&amp;"!t23:t200")=$D203)*(INDIRECT($B203&amp;"!t23:t200")&lt;&gt;"")*(INDIRECT($B203&amp;"!I23:I200")=$E$5),INDIRECT($B203&amp;"!U23:U200"),0)))</f>
        <v>0</v>
      </c>
      <c r="G203" s="55">
        <f t="array" aca="1" ref="G203" ca="1">IF($B203="N","",SUM(IF((INDIRECT($B203&amp;"!J23:J200")=$A$2)*(INDIRECT($B203&amp;"!t23:t200")=$D203)*(INDIRECT($B203&amp;"!t23:t200")&lt;&gt;"")*(INDIRECT($B203&amp;"!I23:I200")=$G$5),1,0)))</f>
        <v>0</v>
      </c>
      <c r="H203" s="64">
        <f t="array" aca="1" ref="H203" ca="1">IF($B203="N","",SUM(IF((INDIRECT($B203&amp;"!J23:J200")=$A$2)*(INDIRECT($B203&amp;"!t23:t200")=$D203)*(INDIRECT($B203&amp;"!t23:t200")&lt;&gt;"")*(INDIRECT($B203&amp;"!I23:I200")=$G$5),INDIRECT($B203&amp;"!U23:U200"),0)))</f>
        <v>0</v>
      </c>
      <c r="I203" s="59">
        <f t="shared" ca="1" si="38"/>
        <v>0</v>
      </c>
      <c r="J203" s="64">
        <f t="shared" ca="1" si="39"/>
        <v>0</v>
      </c>
    </row>
    <row r="204" spans="1:10">
      <c r="B204" s="92" t="str">
        <f t="shared" si="40"/>
        <v>Cerezo_Osaka</v>
      </c>
      <c r="D204" s="93">
        <v>-1.5</v>
      </c>
      <c r="E204" s="55">
        <f t="array" aca="1" ref="E204" ca="1">IF($B204="N","",SUM(IF((INDIRECT($B204&amp;"!J23:J200")=$A$2)*(INDIRECT($B204&amp;"!t23:t200")=$D204)*(INDIRECT($B204&amp;"!t23:t200")&lt;&gt;"")*(INDIRECT($B204&amp;"!I23:I200")=$E$5),1,0)))</f>
        <v>0</v>
      </c>
      <c r="F204" s="64">
        <f t="array" aca="1" ref="F204" ca="1">IF($B204="N","",SUM(IF((INDIRECT($B204&amp;"!J23:J200")=$A$2)*(INDIRECT($B204&amp;"!t23:t200")=$D204)*(INDIRECT($B204&amp;"!t23:t200")&lt;&gt;"")*(INDIRECT($B204&amp;"!I23:I200")=$E$5),INDIRECT($B204&amp;"!U23:U200"),0)))</f>
        <v>0</v>
      </c>
      <c r="G204" s="55">
        <f t="array" aca="1" ref="G204" ca="1">IF($B204="N","",SUM(IF((INDIRECT($B204&amp;"!J23:J200")=$A$2)*(INDIRECT($B204&amp;"!t23:t200")=$D204)*(INDIRECT($B204&amp;"!t23:t200")&lt;&gt;"")*(INDIRECT($B204&amp;"!I23:I200")=$G$5),1,0)))</f>
        <v>0</v>
      </c>
      <c r="H204" s="64">
        <f t="array" aca="1" ref="H204" ca="1">IF($B204="N","",SUM(IF((INDIRECT($B204&amp;"!J23:J200")=$A$2)*(INDIRECT($B204&amp;"!t23:t200")=$D204)*(INDIRECT($B204&amp;"!t23:t200")&lt;&gt;"")*(INDIRECT($B204&amp;"!I23:I200")=$G$5),INDIRECT($B204&amp;"!U23:U200"),0)))</f>
        <v>0</v>
      </c>
      <c r="I204" s="59">
        <f t="shared" ca="1" si="38"/>
        <v>0</v>
      </c>
      <c r="J204" s="64">
        <f t="shared" ca="1" si="39"/>
        <v>0</v>
      </c>
    </row>
    <row r="205" spans="1:10">
      <c r="B205" s="92" t="str">
        <f t="shared" si="40"/>
        <v>Cerezo_Osaka</v>
      </c>
      <c r="D205" s="93">
        <v>-1.25</v>
      </c>
      <c r="E205" s="55">
        <f t="array" aca="1" ref="E205" ca="1">IF($B205="N","",SUM(IF((INDIRECT($B205&amp;"!J23:J200")=$A$2)*(INDIRECT($B205&amp;"!t23:t200")=$D205)*(INDIRECT($B205&amp;"!t23:t200")&lt;&gt;"")*(INDIRECT($B205&amp;"!I23:I200")=$E$5),1,0)))</f>
        <v>0</v>
      </c>
      <c r="F205" s="64">
        <f t="array" aca="1" ref="F205" ca="1">IF($B205="N","",SUM(IF((INDIRECT($B205&amp;"!J23:J200")=$A$2)*(INDIRECT($B205&amp;"!t23:t200")=$D205)*(INDIRECT($B205&amp;"!t23:t200")&lt;&gt;"")*(INDIRECT($B205&amp;"!I23:I200")=$E$5),INDIRECT($B205&amp;"!U23:U200"),0)))</f>
        <v>0</v>
      </c>
      <c r="G205" s="55">
        <f t="array" aca="1" ref="G205" ca="1">IF($B205="N","",SUM(IF((INDIRECT($B205&amp;"!J23:J200")=$A$2)*(INDIRECT($B205&amp;"!t23:t200")=$D205)*(INDIRECT($B205&amp;"!t23:t200")&lt;&gt;"")*(INDIRECT($B205&amp;"!I23:I200")=$G$5),1,0)))</f>
        <v>0</v>
      </c>
      <c r="H205" s="64">
        <f t="array" aca="1" ref="H205" ca="1">IF($B205="N","",SUM(IF((INDIRECT($B205&amp;"!J23:J200")=$A$2)*(INDIRECT($B205&amp;"!t23:t200")=$D205)*(INDIRECT($B205&amp;"!t23:t200")&lt;&gt;"")*(INDIRECT($B205&amp;"!I23:I200")=$G$5),INDIRECT($B205&amp;"!U23:U200"),0)))</f>
        <v>0</v>
      </c>
      <c r="I205" s="59">
        <f t="shared" ca="1" si="38"/>
        <v>0</v>
      </c>
      <c r="J205" s="64">
        <f t="shared" ca="1" si="39"/>
        <v>0</v>
      </c>
    </row>
    <row r="206" spans="1:10">
      <c r="B206" s="92" t="str">
        <f t="shared" si="40"/>
        <v>Cerezo_Osaka</v>
      </c>
      <c r="D206" s="93">
        <v>-1</v>
      </c>
      <c r="E206" s="55">
        <f t="array" aca="1" ref="E206" ca="1">IF($B206="N","",SUM(IF((INDIRECT($B206&amp;"!J23:J200")=$A$2)*(INDIRECT($B206&amp;"!t23:t200")=$D206)*(INDIRECT($B206&amp;"!t23:t200")&lt;&gt;"")*(INDIRECT($B206&amp;"!I23:I200")=$E$5),1,0)))</f>
        <v>0</v>
      </c>
      <c r="F206" s="64">
        <f t="array" aca="1" ref="F206" ca="1">IF($B206="N","",SUM(IF((INDIRECT($B206&amp;"!J23:J200")=$A$2)*(INDIRECT($B206&amp;"!t23:t200")=$D206)*(INDIRECT($B206&amp;"!t23:t200")&lt;&gt;"")*(INDIRECT($B206&amp;"!I23:I200")=$E$5),INDIRECT($B206&amp;"!U23:U200"),0)))</f>
        <v>0</v>
      </c>
      <c r="G206" s="55">
        <f t="array" aca="1" ref="G206" ca="1">IF($B206="N","",SUM(IF((INDIRECT($B206&amp;"!J23:J200")=$A$2)*(INDIRECT($B206&amp;"!t23:t200")=$D206)*(INDIRECT($B206&amp;"!t23:t200")&lt;&gt;"")*(INDIRECT($B206&amp;"!I23:I200")=$G$5),1,0)))</f>
        <v>0</v>
      </c>
      <c r="H206" s="64">
        <f t="array" aca="1" ref="H206" ca="1">IF($B206="N","",SUM(IF((INDIRECT($B206&amp;"!J23:J200")=$A$2)*(INDIRECT($B206&amp;"!t23:t200")=$D206)*(INDIRECT($B206&amp;"!t23:t200")&lt;&gt;"")*(INDIRECT($B206&amp;"!I23:I200")=$G$5),INDIRECT($B206&amp;"!U23:U200"),0)))</f>
        <v>0</v>
      </c>
      <c r="I206" s="59">
        <f t="shared" ca="1" si="38"/>
        <v>0</v>
      </c>
      <c r="J206" s="64">
        <f t="shared" ca="1" si="39"/>
        <v>0</v>
      </c>
    </row>
    <row r="207" spans="1:10">
      <c r="B207" s="92" t="str">
        <f t="shared" si="40"/>
        <v>Cerezo_Osaka</v>
      </c>
      <c r="D207" s="93">
        <v>-0.75</v>
      </c>
      <c r="E207" s="55">
        <f t="array" aca="1" ref="E207" ca="1">IF($B207="N","",SUM(IF((INDIRECT($B207&amp;"!J23:J200")=$A$2)*(INDIRECT($B207&amp;"!t23:t200")=$D207)*(INDIRECT($B207&amp;"!t23:t200")&lt;&gt;"")*(INDIRECT($B207&amp;"!I23:I200")=$E$5),1,0)))</f>
        <v>0</v>
      </c>
      <c r="F207" s="64">
        <f t="array" aca="1" ref="F207" ca="1">IF($B207="N","",SUM(IF((INDIRECT($B207&amp;"!J23:J200")=$A$2)*(INDIRECT($B207&amp;"!t23:t200")=$D207)*(INDIRECT($B207&amp;"!t23:t200")&lt;&gt;"")*(INDIRECT($B207&amp;"!I23:I200")=$E$5),INDIRECT($B207&amp;"!U23:U200"),0)))</f>
        <v>0</v>
      </c>
      <c r="G207" s="55">
        <f t="array" aca="1" ref="G207" ca="1">IF($B207="N","",SUM(IF((INDIRECT($B207&amp;"!J23:J200")=$A$2)*(INDIRECT($B207&amp;"!t23:t200")=$D207)*(INDIRECT($B207&amp;"!t23:t200")&lt;&gt;"")*(INDIRECT($B207&amp;"!I23:I200")=$G$5),1,0)))</f>
        <v>0</v>
      </c>
      <c r="H207" s="64">
        <f t="array" aca="1" ref="H207" ca="1">IF($B207="N","",SUM(IF((INDIRECT($B207&amp;"!J23:J200")=$A$2)*(INDIRECT($B207&amp;"!t23:t200")=$D207)*(INDIRECT($B207&amp;"!t23:t200")&lt;&gt;"")*(INDIRECT($B207&amp;"!I23:I200")=$G$5),INDIRECT($B207&amp;"!U23:U200"),0)))</f>
        <v>0</v>
      </c>
      <c r="I207" s="59">
        <f t="shared" ca="1" si="38"/>
        <v>0</v>
      </c>
      <c r="J207" s="64">
        <f t="shared" ca="1" si="39"/>
        <v>0</v>
      </c>
    </row>
    <row r="208" spans="1:10">
      <c r="B208" s="92" t="str">
        <f t="shared" si="40"/>
        <v>Cerezo_Osaka</v>
      </c>
      <c r="D208" s="93">
        <v>-0.5</v>
      </c>
      <c r="E208" s="55">
        <f t="array" aca="1" ref="E208" ca="1">IF($B208="N","",SUM(IF((INDIRECT($B208&amp;"!J23:J200")=$A$2)*(INDIRECT($B208&amp;"!t23:t200")=$D208)*(INDIRECT($B208&amp;"!t23:t200")&lt;&gt;"")*(INDIRECT($B208&amp;"!I23:I200")=$E$5),1,0)))</f>
        <v>0</v>
      </c>
      <c r="F208" s="64">
        <f t="array" aca="1" ref="F208" ca="1">IF($B208="N","",SUM(IF((INDIRECT($B208&amp;"!J23:J200")=$A$2)*(INDIRECT($B208&amp;"!t23:t200")=$D208)*(INDIRECT($B208&amp;"!t23:t200")&lt;&gt;"")*(INDIRECT($B208&amp;"!I23:I200")=$E$5),INDIRECT($B208&amp;"!U23:U200"),0)))</f>
        <v>0</v>
      </c>
      <c r="G208" s="55">
        <f t="array" aca="1" ref="G208" ca="1">IF($B208="N","",SUM(IF((INDIRECT($B208&amp;"!J23:J200")=$A$2)*(INDIRECT($B208&amp;"!t23:t200")=$D208)*(INDIRECT($B208&amp;"!t23:t200")&lt;&gt;"")*(INDIRECT($B208&amp;"!I23:I200")=$G$5),1,0)))</f>
        <v>0</v>
      </c>
      <c r="H208" s="64">
        <f t="array" aca="1" ref="H208" ca="1">IF($B208="N","",SUM(IF((INDIRECT($B208&amp;"!J23:J200")=$A$2)*(INDIRECT($B208&amp;"!t23:t200")=$D208)*(INDIRECT($B208&amp;"!t23:t200")&lt;&gt;"")*(INDIRECT($B208&amp;"!I23:I200")=$G$5),INDIRECT($B208&amp;"!U23:U200"),0)))</f>
        <v>0</v>
      </c>
      <c r="I208" s="59">
        <f t="shared" ca="1" si="38"/>
        <v>0</v>
      </c>
      <c r="J208" s="64">
        <f t="shared" ca="1" si="39"/>
        <v>0</v>
      </c>
    </row>
    <row r="209" spans="1:10">
      <c r="B209" s="92" t="str">
        <f t="shared" si="40"/>
        <v>Cerezo_Osaka</v>
      </c>
      <c r="D209" s="93">
        <v>-0.25</v>
      </c>
      <c r="E209" s="55">
        <f t="array" aca="1" ref="E209" ca="1">IF($B209="N","",SUM(IF((INDIRECT($B209&amp;"!J23:J200")=$A$2)*(INDIRECT($B209&amp;"!t23:t200")=$D209)*(INDIRECT($B209&amp;"!t23:t200")&lt;&gt;"")*(INDIRECT($B209&amp;"!I23:I200")=$E$5),1,0)))</f>
        <v>0</v>
      </c>
      <c r="F209" s="64">
        <f t="array" aca="1" ref="F209" ca="1">IF($B209="N","",SUM(IF((INDIRECT($B209&amp;"!J23:J200")=$A$2)*(INDIRECT($B209&amp;"!t23:t200")=$D209)*(INDIRECT($B209&amp;"!t23:t200")&lt;&gt;"")*(INDIRECT($B209&amp;"!I23:I200")=$E$5),INDIRECT($B209&amp;"!U23:U200"),0)))</f>
        <v>0</v>
      </c>
      <c r="G209" s="55">
        <f t="array" aca="1" ref="G209" ca="1">IF($B209="N","",SUM(IF((INDIRECT($B209&amp;"!J23:J200")=$A$2)*(INDIRECT($B209&amp;"!t23:t200")=$D209)*(INDIRECT($B209&amp;"!t23:t200")&lt;&gt;"")*(INDIRECT($B209&amp;"!I23:I200")=$G$5),1,0)))</f>
        <v>0</v>
      </c>
      <c r="H209" s="64">
        <f t="array" aca="1" ref="H209" ca="1">IF($B209="N","",SUM(IF((INDIRECT($B209&amp;"!J23:J200")=$A$2)*(INDIRECT($B209&amp;"!t23:t200")=$D209)*(INDIRECT($B209&amp;"!t23:t200")&lt;&gt;"")*(INDIRECT($B209&amp;"!I23:I200")=$G$5),INDIRECT($B209&amp;"!U23:U200"),0)))</f>
        <v>0</v>
      </c>
      <c r="I209" s="59">
        <f t="shared" ca="1" si="38"/>
        <v>0</v>
      </c>
      <c r="J209" s="64">
        <f t="shared" ca="1" si="39"/>
        <v>0</v>
      </c>
    </row>
    <row r="210" spans="1:10">
      <c r="B210" s="92" t="str">
        <f t="shared" si="40"/>
        <v>Cerezo_Osaka</v>
      </c>
      <c r="D210" s="93">
        <v>0</v>
      </c>
      <c r="E210" s="55">
        <f t="array" aca="1" ref="E210" ca="1">IF($B210="N","",SUM(IF((INDIRECT($B210&amp;"!J23:J200")=$A$2)*(INDIRECT($B210&amp;"!t23:t200")=$D210)*(INDIRECT($B210&amp;"!t23:t200")&lt;&gt;"")*(INDIRECT($B210&amp;"!I23:I200")=$E$5),1,0)))</f>
        <v>0</v>
      </c>
      <c r="F210" s="64">
        <f t="array" aca="1" ref="F210" ca="1">IF($B210="N","",SUM(IF((INDIRECT($B210&amp;"!J23:J200")=$A$2)*(INDIRECT($B210&amp;"!t23:t200")=$D210)*(INDIRECT($B210&amp;"!t23:t200")&lt;&gt;"")*(INDIRECT($B210&amp;"!I23:I200")=$E$5),INDIRECT($B210&amp;"!U23:U200"),0)))</f>
        <v>0</v>
      </c>
      <c r="G210" s="55">
        <f t="array" aca="1" ref="G210" ca="1">IF($B210="N","",SUM(IF((INDIRECT($B210&amp;"!J23:J200")=$A$2)*(INDIRECT($B210&amp;"!t23:t200")=$D210)*(INDIRECT($B210&amp;"!t23:t200")&lt;&gt;"")*(INDIRECT($B210&amp;"!I23:I200")=$G$5),1,0)))</f>
        <v>0</v>
      </c>
      <c r="H210" s="64">
        <f t="array" aca="1" ref="H210" ca="1">IF($B210="N","",SUM(IF((INDIRECT($B210&amp;"!J23:J200")=$A$2)*(INDIRECT($B210&amp;"!t23:t200")=$D210)*(INDIRECT($B210&amp;"!t23:t200")&lt;&gt;"")*(INDIRECT($B210&amp;"!I23:I200")=$G$5),INDIRECT($B210&amp;"!U23:U200"),0)))</f>
        <v>0</v>
      </c>
      <c r="I210" s="59">
        <f t="shared" ca="1" si="38"/>
        <v>0</v>
      </c>
      <c r="J210" s="64">
        <f t="shared" ca="1" si="39"/>
        <v>0</v>
      </c>
    </row>
    <row r="211" spans="1:10">
      <c r="B211" s="92" t="str">
        <f t="shared" si="40"/>
        <v>Cerezo_Osaka</v>
      </c>
      <c r="D211" s="93">
        <v>0.25</v>
      </c>
      <c r="E211" s="55">
        <f t="array" aca="1" ref="E211" ca="1">IF($B211="N","",SUM(IF((INDIRECT($B211&amp;"!J23:J200")=$A$2)*(INDIRECT($B211&amp;"!t23:t200")=$D211)*(INDIRECT($B211&amp;"!t23:t200")&lt;&gt;"")*(INDIRECT($B211&amp;"!I23:I200")=$E$5),1,0)))</f>
        <v>0</v>
      </c>
      <c r="F211" s="64">
        <f t="array" aca="1" ref="F211" ca="1">IF($B211="N","",SUM(IF((INDIRECT($B211&amp;"!J23:J200")=$A$2)*(INDIRECT($B211&amp;"!t23:t200")=$D211)*(INDIRECT($B211&amp;"!t23:t200")&lt;&gt;"")*(INDIRECT($B211&amp;"!I23:I200")=$E$5),INDIRECT($B211&amp;"!U23:U200"),0)))</f>
        <v>0</v>
      </c>
      <c r="G211" s="55">
        <f t="array" aca="1" ref="G211" ca="1">IF($B211="N","",SUM(IF((INDIRECT($B211&amp;"!J23:J200")=$A$2)*(INDIRECT($B211&amp;"!t23:t200")=$D211)*(INDIRECT($B211&amp;"!t23:t200")&lt;&gt;"")*(INDIRECT($B211&amp;"!I23:I200")=$G$5),1,0)))</f>
        <v>0</v>
      </c>
      <c r="H211" s="64">
        <f t="array" aca="1" ref="H211" ca="1">IF($B211="N","",SUM(IF((INDIRECT($B211&amp;"!J23:J200")=$A$2)*(INDIRECT($B211&amp;"!t23:t200")=$D211)*(INDIRECT($B211&amp;"!t23:t200")&lt;&gt;"")*(INDIRECT($B211&amp;"!I23:I200")=$G$5),INDIRECT($B211&amp;"!U23:U200"),0)))</f>
        <v>0</v>
      </c>
      <c r="I211" s="59">
        <f t="shared" ca="1" si="38"/>
        <v>0</v>
      </c>
      <c r="J211" s="64">
        <f t="shared" ca="1" si="39"/>
        <v>0</v>
      </c>
    </row>
    <row r="212" spans="1:10">
      <c r="B212" s="92" t="str">
        <f t="shared" si="40"/>
        <v>Cerezo_Osaka</v>
      </c>
      <c r="D212" s="93">
        <v>0.5</v>
      </c>
      <c r="E212" s="55">
        <f t="array" aca="1" ref="E212" ca="1">IF($B212="N","",SUM(IF((INDIRECT($B212&amp;"!J23:J200")=$A$2)*(INDIRECT($B212&amp;"!t23:t200")=$D212)*(INDIRECT($B212&amp;"!t23:t200")&lt;&gt;"")*(INDIRECT($B212&amp;"!I23:I200")=$E$5),1,0)))</f>
        <v>0</v>
      </c>
      <c r="F212" s="64">
        <f t="array" aca="1" ref="F212" ca="1">IF($B212="N","",SUM(IF((INDIRECT($B212&amp;"!J23:J200")=$A$2)*(INDIRECT($B212&amp;"!t23:t200")=$D212)*(INDIRECT($B212&amp;"!t23:t200")&lt;&gt;"")*(INDIRECT($B212&amp;"!I23:I200")=$E$5),INDIRECT($B212&amp;"!U23:U200"),0)))</f>
        <v>0</v>
      </c>
      <c r="G212" s="55">
        <f t="array" aca="1" ref="G212" ca="1">IF($B212="N","",SUM(IF((INDIRECT($B212&amp;"!J23:J200")=$A$2)*(INDIRECT($B212&amp;"!t23:t200")=$D212)*(INDIRECT($B212&amp;"!t23:t200")&lt;&gt;"")*(INDIRECT($B212&amp;"!I23:I200")=$G$5),1,0)))</f>
        <v>0</v>
      </c>
      <c r="H212" s="64">
        <f t="array" aca="1" ref="H212" ca="1">IF($B212="N","",SUM(IF((INDIRECT($B212&amp;"!J23:J200")=$A$2)*(INDIRECT($B212&amp;"!t23:t200")=$D212)*(INDIRECT($B212&amp;"!t23:t200")&lt;&gt;"")*(INDIRECT($B212&amp;"!I23:I200")=$G$5),INDIRECT($B212&amp;"!U23:U200"),0)))</f>
        <v>0</v>
      </c>
      <c r="I212" s="59">
        <f t="shared" ca="1" si="38"/>
        <v>0</v>
      </c>
      <c r="J212" s="64">
        <f t="shared" ca="1" si="39"/>
        <v>0</v>
      </c>
    </row>
    <row r="213" spans="1:10">
      <c r="B213" s="92" t="str">
        <f t="shared" si="40"/>
        <v>Cerezo_Osaka</v>
      </c>
      <c r="D213" s="93">
        <v>0.75</v>
      </c>
      <c r="E213" s="55">
        <f t="array" aca="1" ref="E213" ca="1">IF($B213="N","",SUM(IF((INDIRECT($B213&amp;"!J23:J200")=$A$2)*(INDIRECT($B213&amp;"!t23:t200")=$D213)*(INDIRECT($B213&amp;"!t23:t200")&lt;&gt;"")*(INDIRECT($B213&amp;"!I23:I200")=$E$5),1,0)))</f>
        <v>0</v>
      </c>
      <c r="F213" s="64">
        <f t="array" aca="1" ref="F213" ca="1">IF($B213="N","",SUM(IF((INDIRECT($B213&amp;"!J23:J200")=$A$2)*(INDIRECT($B213&amp;"!t23:t200")=$D213)*(INDIRECT($B213&amp;"!t23:t200")&lt;&gt;"")*(INDIRECT($B213&amp;"!I23:I200")=$E$5),INDIRECT($B213&amp;"!U23:U200"),0)))</f>
        <v>0</v>
      </c>
      <c r="G213" s="55">
        <f t="array" aca="1" ref="G213" ca="1">IF($B213="N","",SUM(IF((INDIRECT($B213&amp;"!J23:J200")=$A$2)*(INDIRECT($B213&amp;"!t23:t200")=$D213)*(INDIRECT($B213&amp;"!t23:t200")&lt;&gt;"")*(INDIRECT($B213&amp;"!I23:I200")=$G$5),1,0)))</f>
        <v>0</v>
      </c>
      <c r="H213" s="64">
        <f t="array" aca="1" ref="H213" ca="1">IF($B213="N","",SUM(IF((INDIRECT($B213&amp;"!J23:J200")=$A$2)*(INDIRECT($B213&amp;"!t23:t200")=$D213)*(INDIRECT($B213&amp;"!t23:t200")&lt;&gt;"")*(INDIRECT($B213&amp;"!I23:I200")=$G$5),INDIRECT($B213&amp;"!U23:U200"),0)))</f>
        <v>0</v>
      </c>
      <c r="I213" s="59">
        <f t="shared" ca="1" si="38"/>
        <v>0</v>
      </c>
      <c r="J213" s="64">
        <f t="shared" ca="1" si="39"/>
        <v>0</v>
      </c>
    </row>
    <row r="214" spans="1:10">
      <c r="B214" s="92" t="str">
        <f t="shared" si="40"/>
        <v>Cerezo_Osaka</v>
      </c>
      <c r="D214" s="93">
        <v>1</v>
      </c>
      <c r="E214" s="55">
        <f t="array" aca="1" ref="E214" ca="1">IF($B214="N","",SUM(IF((INDIRECT($B214&amp;"!J23:J200")=$A$2)*(INDIRECT($B214&amp;"!t23:t200")=$D214)*(INDIRECT($B214&amp;"!t23:t200")&lt;&gt;"")*(INDIRECT($B214&amp;"!I23:I200")=$E$5),1,0)))</f>
        <v>1</v>
      </c>
      <c r="F214" s="64">
        <f t="array" aca="1" ref="F214" ca="1">IF($B214="N","",SUM(IF((INDIRECT($B214&amp;"!J23:J200")=$A$2)*(INDIRECT($B214&amp;"!t23:t200")=$D214)*(INDIRECT($B214&amp;"!t23:t200")&lt;&gt;"")*(INDIRECT($B214&amp;"!I23:I200")=$E$5),INDIRECT($B214&amp;"!U23:U200"),0)))</f>
        <v>2.1800000000000002</v>
      </c>
      <c r="G214" s="55">
        <f t="array" aca="1" ref="G214" ca="1">IF($B214="N","",SUM(IF((INDIRECT($B214&amp;"!J23:J200")=$A$2)*(INDIRECT($B214&amp;"!t23:t200")=$D214)*(INDIRECT($B214&amp;"!t23:t200")&lt;&gt;"")*(INDIRECT($B214&amp;"!I23:I200")=$G$5),1,0)))</f>
        <v>0</v>
      </c>
      <c r="H214" s="64">
        <f t="array" aca="1" ref="H214" ca="1">IF($B214="N","",SUM(IF((INDIRECT($B214&amp;"!J23:J200")=$A$2)*(INDIRECT($B214&amp;"!t23:t200")=$D214)*(INDIRECT($B214&amp;"!t23:t200")&lt;&gt;"")*(INDIRECT($B214&amp;"!I23:I200")=$G$5),INDIRECT($B214&amp;"!U23:U200"),0)))</f>
        <v>0</v>
      </c>
      <c r="I214" s="59">
        <f t="shared" ca="1" si="38"/>
        <v>1</v>
      </c>
      <c r="J214" s="64">
        <f t="shared" ca="1" si="39"/>
        <v>2.1800000000000002</v>
      </c>
    </row>
    <row r="215" spans="1:10">
      <c r="B215" s="92" t="str">
        <f t="shared" si="40"/>
        <v>Cerezo_Osaka</v>
      </c>
      <c r="D215" s="93">
        <v>1.25</v>
      </c>
      <c r="E215" s="55">
        <f t="array" aca="1" ref="E215" ca="1">IF($B215="N","",SUM(IF((INDIRECT($B215&amp;"!J23:J200")=$A$2)*(INDIRECT($B215&amp;"!t23:t200")=$D215)*(INDIRECT($B215&amp;"!t23:t200")&lt;&gt;"")*(INDIRECT($B215&amp;"!I23:I200")=$E$5),1,0)))</f>
        <v>0</v>
      </c>
      <c r="F215" s="64">
        <f t="array" aca="1" ref="F215" ca="1">IF($B215="N","",SUM(IF((INDIRECT($B215&amp;"!J23:J200")=$A$2)*(INDIRECT($B215&amp;"!t23:t200")=$D215)*(INDIRECT($B215&amp;"!t23:t200")&lt;&gt;"")*(INDIRECT($B215&amp;"!I23:I200")=$E$5),INDIRECT($B215&amp;"!U23:U200"),0)))</f>
        <v>0</v>
      </c>
      <c r="G215" s="55">
        <f t="array" aca="1" ref="G215" ca="1">IF($B215="N","",SUM(IF((INDIRECT($B215&amp;"!J23:J200")=$A$2)*(INDIRECT($B215&amp;"!t23:t200")=$D215)*(INDIRECT($B215&amp;"!t23:t200")&lt;&gt;"")*(INDIRECT($B215&amp;"!I23:I200")=$G$5),1,0)))</f>
        <v>0</v>
      </c>
      <c r="H215" s="64">
        <f t="array" aca="1" ref="H215" ca="1">IF($B215="N","",SUM(IF((INDIRECT($B215&amp;"!J23:J200")=$A$2)*(INDIRECT($B215&amp;"!t23:t200")=$D215)*(INDIRECT($B215&amp;"!t23:t200")&lt;&gt;"")*(INDIRECT($B215&amp;"!I23:I200")=$G$5),INDIRECT($B215&amp;"!U23:U200"),0)))</f>
        <v>0</v>
      </c>
      <c r="I215" s="59">
        <f t="shared" ca="1" si="38"/>
        <v>0</v>
      </c>
      <c r="J215" s="64">
        <f t="shared" ca="1" si="39"/>
        <v>0</v>
      </c>
    </row>
    <row r="216" spans="1:10">
      <c r="B216" s="92" t="str">
        <f t="shared" si="40"/>
        <v>Cerezo_Osaka</v>
      </c>
      <c r="D216" s="93">
        <v>1.5</v>
      </c>
      <c r="E216" s="55">
        <f t="array" aca="1" ref="E216" ca="1">IF($B216="N","",SUM(IF((INDIRECT($B216&amp;"!J23:J200")=$A$2)*(INDIRECT($B216&amp;"!t23:t200")=$D216)*(INDIRECT($B216&amp;"!t23:t200")&lt;&gt;"")*(INDIRECT($B216&amp;"!I23:I200")=$E$5),1,0)))</f>
        <v>0</v>
      </c>
      <c r="F216" s="64">
        <f t="array" aca="1" ref="F216" ca="1">IF($B216="N","",SUM(IF((INDIRECT($B216&amp;"!J23:J200")=$A$2)*(INDIRECT($B216&amp;"!t23:t200")=$D216)*(INDIRECT($B216&amp;"!t23:t200")&lt;&gt;"")*(INDIRECT($B216&amp;"!I23:I200")=$E$5),INDIRECT($B216&amp;"!U23:U200"),0)))</f>
        <v>0</v>
      </c>
      <c r="G216" s="55">
        <f t="array" aca="1" ref="G216" ca="1">IF($B216="N","",SUM(IF((INDIRECT($B216&amp;"!J23:J200")=$A$2)*(INDIRECT($B216&amp;"!t23:t200")=$D216)*(INDIRECT($B216&amp;"!t23:t200")&lt;&gt;"")*(INDIRECT($B216&amp;"!I23:I200")=$G$5),1,0)))</f>
        <v>0</v>
      </c>
      <c r="H216" s="64">
        <f t="array" aca="1" ref="H216" ca="1">IF($B216="N","",SUM(IF((INDIRECT($B216&amp;"!J23:J200")=$A$2)*(INDIRECT($B216&amp;"!t23:t200")=$D216)*(INDIRECT($B216&amp;"!t23:t200")&lt;&gt;"")*(INDIRECT($B216&amp;"!I23:I200")=$G$5),INDIRECT($B216&amp;"!U23:U200"),0)))</f>
        <v>0</v>
      </c>
      <c r="I216" s="59">
        <f t="shared" ca="1" si="38"/>
        <v>0</v>
      </c>
      <c r="J216" s="64">
        <f t="shared" ca="1" si="39"/>
        <v>0</v>
      </c>
    </row>
    <row r="217" spans="1:10">
      <c r="B217" s="92" t="str">
        <f t="shared" si="40"/>
        <v>Cerezo_Osaka</v>
      </c>
      <c r="D217" s="129">
        <v>1.75</v>
      </c>
      <c r="E217" s="38">
        <f t="array" aca="1" ref="E217" ca="1">IF($B217="N","",SUM(IF((INDIRECT($B217&amp;"!J23:J200")=$A$2)*(INDIRECT($B217&amp;"!t23:t200")=$D217)*(INDIRECT($B217&amp;"!t23:t200")&lt;&gt;"")*(INDIRECT($B217&amp;"!I23:I200")=$E$5),1,0)))</f>
        <v>0</v>
      </c>
      <c r="F217" s="137">
        <f t="array" aca="1" ref="F217" ca="1">IF($B217="N","",SUM(IF((INDIRECT($B217&amp;"!J23:J200")=$A$2)*(INDIRECT($B217&amp;"!t23:t200")=$D217)*(INDIRECT($B217&amp;"!t23:t200")&lt;&gt;"")*(INDIRECT($B217&amp;"!I23:I200")=$E$5),INDIRECT($B217&amp;"!U23:U200"),0)))</f>
        <v>0</v>
      </c>
      <c r="G217" s="38">
        <f t="array" aca="1" ref="G217" ca="1">IF($B217="N","",SUM(IF((INDIRECT($B217&amp;"!J23:J200")=$A$2)*(INDIRECT($B217&amp;"!t23:t200")=$D217)*(INDIRECT($B217&amp;"!t23:t200")&lt;&gt;"")*(INDIRECT($B217&amp;"!I23:I200")=$G$5),1,0)))</f>
        <v>0</v>
      </c>
      <c r="H217" s="137">
        <f t="array" aca="1" ref="H217" ca="1">IF($B217="N","",SUM(IF((INDIRECT($B217&amp;"!J23:J200")=$A$2)*(INDIRECT($B217&amp;"!t23:t200")=$D217)*(INDIRECT($B217&amp;"!t23:t200")&lt;&gt;"")*(INDIRECT($B217&amp;"!I23:I200")=$G$5),INDIRECT($B217&amp;"!U23:U200"),0)))</f>
        <v>0</v>
      </c>
      <c r="I217" s="59">
        <f t="shared" ca="1" si="38"/>
        <v>0</v>
      </c>
      <c r="J217" s="64">
        <f t="shared" ca="1" si="39"/>
        <v>0</v>
      </c>
    </row>
    <row r="218" spans="1:10">
      <c r="B218" s="92" t="str">
        <f t="shared" si="40"/>
        <v>Cerezo_Osaka</v>
      </c>
      <c r="D218" s="129">
        <v>2</v>
      </c>
      <c r="E218" s="38">
        <f t="array" aca="1" ref="E218" ca="1">IF($B218="N","",SUM(IF((INDIRECT($B218&amp;"!J23:J200")=$A$2)*(INDIRECT($B218&amp;"!t23:t200")=$D218)*(INDIRECT($B218&amp;"!t23:t200")&lt;&gt;"")*(INDIRECT($B218&amp;"!I23:I200")=$E$5),1,0)))</f>
        <v>0</v>
      </c>
      <c r="F218" s="137">
        <f t="array" aca="1" ref="F218" ca="1">IF($B218="N","",SUM(IF((INDIRECT($B218&amp;"!J23:J200")=$A$2)*(INDIRECT($B218&amp;"!t23:t200")=$D218)*(INDIRECT($B218&amp;"!t23:t200")&lt;&gt;"")*(INDIRECT($B218&amp;"!I23:I200")=$E$5),INDIRECT($B218&amp;"!U23:U200"),0)))</f>
        <v>0</v>
      </c>
      <c r="G218" s="38">
        <f t="array" aca="1" ref="G218" ca="1">IF($B218="N","",SUM(IF((INDIRECT($B218&amp;"!J23:J200")=$A$2)*(INDIRECT($B218&amp;"!t23:t200")=$D218)*(INDIRECT($B218&amp;"!t23:t200")&lt;&gt;"")*(INDIRECT($B218&amp;"!I23:I200")=$G$5),1,0)))</f>
        <v>0</v>
      </c>
      <c r="H218" s="137">
        <f t="array" aca="1" ref="H218" ca="1">IF($B218="N","",SUM(IF((INDIRECT($B218&amp;"!J23:J200")=$A$2)*(INDIRECT($B218&amp;"!t23:t200")=$D218)*(INDIRECT($B218&amp;"!t23:t200")&lt;&gt;"")*(INDIRECT($B218&amp;"!I23:I200")=$G$5),INDIRECT($B218&amp;"!U23:U200"),0)))</f>
        <v>0</v>
      </c>
      <c r="I218" s="59">
        <f t="shared" ca="1" si="38"/>
        <v>0</v>
      </c>
      <c r="J218" s="64">
        <f t="shared" ca="1" si="39"/>
        <v>0</v>
      </c>
    </row>
    <row r="219" spans="1:10">
      <c r="B219" s="92" t="str">
        <f t="shared" si="40"/>
        <v>Cerezo_Osaka</v>
      </c>
      <c r="D219" s="129">
        <v>2.25</v>
      </c>
      <c r="E219" s="38">
        <f t="array" aca="1" ref="E219" ca="1">IF($B219="N","",SUM(IF((INDIRECT($B219&amp;"!J23:J200")=$A$2)*(INDIRECT($B219&amp;"!t23:t200")=$D219)*(INDIRECT($B219&amp;"!t23:t200")&lt;&gt;"")*(INDIRECT($B219&amp;"!I23:I200")=$E$5),1,0)))</f>
        <v>0</v>
      </c>
      <c r="F219" s="137">
        <f t="array" aca="1" ref="F219" ca="1">IF($B219="N","",SUM(IF((INDIRECT($B219&amp;"!J23:J200")=$A$2)*(INDIRECT($B219&amp;"!t23:t200")=$D219)*(INDIRECT($B219&amp;"!t23:t200")&lt;&gt;"")*(INDIRECT($B219&amp;"!I23:I200")=$E$5),INDIRECT($B219&amp;"!U23:U200"),0)))</f>
        <v>0</v>
      </c>
      <c r="G219" s="38">
        <f t="array" aca="1" ref="G219" ca="1">IF($B219="N","",SUM(IF((INDIRECT($B219&amp;"!J23:J200")=$A$2)*(INDIRECT($B219&amp;"!t23:t200")=$D219)*(INDIRECT($B219&amp;"!t23:t200")&lt;&gt;"")*(INDIRECT($B219&amp;"!I23:I200")=$G$5),1,0)))</f>
        <v>0</v>
      </c>
      <c r="H219" s="137">
        <f t="array" aca="1" ref="H219" ca="1">IF($B219="N","",SUM(IF((INDIRECT($B219&amp;"!J23:J200")=$A$2)*(INDIRECT($B219&amp;"!t23:t200")=$D219)*(INDIRECT($B219&amp;"!t23:t200")&lt;&gt;"")*(INDIRECT($B219&amp;"!I23:I200")=$G$5),INDIRECT($B219&amp;"!U23:U200"),0)))</f>
        <v>0</v>
      </c>
      <c r="I219" s="59">
        <f t="shared" ca="1" si="38"/>
        <v>0</v>
      </c>
      <c r="J219" s="64">
        <f t="shared" ca="1" si="39"/>
        <v>0</v>
      </c>
    </row>
    <row r="220" spans="1:10">
      <c r="B220" s="92" t="str">
        <f t="shared" si="40"/>
        <v>Cerezo_Osaka</v>
      </c>
      <c r="D220" s="129">
        <v>2.5</v>
      </c>
      <c r="E220" s="38">
        <f t="array" aca="1" ref="E220" ca="1">IF($B220="N","",SUM(IF((INDIRECT($B220&amp;"!J23:J200")=$A$2)*(INDIRECT($B220&amp;"!t23:t200")=$D220)*(INDIRECT($B220&amp;"!t23:t200")&lt;&gt;"")*(INDIRECT($B220&amp;"!I23:I200")=$E$5),1,0)))</f>
        <v>0</v>
      </c>
      <c r="F220" s="137">
        <f t="array" aca="1" ref="F220" ca="1">IF($B220="N","",SUM(IF((INDIRECT($B220&amp;"!J23:J200")=$A$2)*(INDIRECT($B220&amp;"!t23:t200")=$D220)*(INDIRECT($B220&amp;"!t23:t200")&lt;&gt;"")*(INDIRECT($B220&amp;"!I23:I200")=$E$5),INDIRECT($B220&amp;"!U23:U200"),0)))</f>
        <v>0</v>
      </c>
      <c r="G220" s="38">
        <f t="array" aca="1" ref="G220" ca="1">IF($B220="N","",SUM(IF((INDIRECT($B220&amp;"!J23:J200")=$A$2)*(INDIRECT($B220&amp;"!t23:t200")=$D220)*(INDIRECT($B220&amp;"!t23:t200")&lt;&gt;"")*(INDIRECT($B220&amp;"!I23:I200")=$G$5),1,0)))</f>
        <v>0</v>
      </c>
      <c r="H220" s="137">
        <f t="array" aca="1" ref="H220" ca="1">IF($B220="N","",SUM(IF((INDIRECT($B220&amp;"!J23:J200")=$A$2)*(INDIRECT($B220&amp;"!t23:t200")=$D220)*(INDIRECT($B220&amp;"!t23:t200")&lt;&gt;"")*(INDIRECT($B220&amp;"!I23:I200")=$G$5),INDIRECT($B220&amp;"!U23:U200"),0)))</f>
        <v>0</v>
      </c>
      <c r="I220" s="59">
        <f t="shared" ca="1" si="38"/>
        <v>0</v>
      </c>
      <c r="J220" s="64">
        <f t="shared" ca="1" si="39"/>
        <v>0</v>
      </c>
    </row>
    <row r="221" spans="1:10" ht="13.5" thickBot="1">
      <c r="B221" s="92" t="str">
        <f t="shared" si="40"/>
        <v>Cerezo_Osaka</v>
      </c>
      <c r="D221" s="93">
        <v>2.75</v>
      </c>
      <c r="E221" s="38">
        <f t="array" aca="1" ref="E221" ca="1">IF($B221="N","",SUM(IF((INDIRECT($B221&amp;"!J23:J200")=$A$2)*(INDIRECT($B221&amp;"!t23:t200")=$D221)*(INDIRECT($B221&amp;"!t23:t200")&lt;&gt;"")*(INDIRECT($B221&amp;"!I23:I200")=$E$5),1,0)))</f>
        <v>0</v>
      </c>
      <c r="F221" s="137">
        <f t="array" aca="1" ref="F221" ca="1">IF($B221="N","",SUM(IF((INDIRECT($B221&amp;"!J23:J200")=$A$2)*(INDIRECT($B221&amp;"!t23:t200")=$D221)*(INDIRECT($B221&amp;"!t23:t200")&lt;&gt;"")*(INDIRECT($B221&amp;"!I23:I200")=$E$5),INDIRECT($B221&amp;"!U23:U200"),0)))</f>
        <v>0</v>
      </c>
      <c r="G221" s="38">
        <f t="array" aca="1" ref="G221" ca="1">IF($B221="N","",SUM(IF((INDIRECT($B221&amp;"!J23:J200")=$A$2)*(INDIRECT($B221&amp;"!t23:t200")=$D221)*(INDIRECT($B221&amp;"!t23:t200")&lt;&gt;"")*(INDIRECT($B221&amp;"!I23:I200")=$G$5),1,0)))</f>
        <v>0</v>
      </c>
      <c r="H221" s="137">
        <f t="array" aca="1" ref="H221" ca="1">IF($B221="N","",SUM(IF((INDIRECT($B221&amp;"!J23:J200")=$A$2)*(INDIRECT($B221&amp;"!t23:t200")=$D221)*(INDIRECT($B221&amp;"!t23:t200")&lt;&gt;"")*(INDIRECT($B221&amp;"!I23:I200")=$G$5),INDIRECT($B221&amp;"!U23:U200"),0)))</f>
        <v>0</v>
      </c>
      <c r="I221" s="136">
        <f t="shared" ca="1" si="38"/>
        <v>0</v>
      </c>
      <c r="J221" s="78">
        <f t="shared" ca="1" si="39"/>
        <v>0</v>
      </c>
    </row>
    <row r="222" spans="1:10" ht="13.5" thickBot="1">
      <c r="A222" s="96"/>
      <c r="B222" s="97"/>
      <c r="C222" s="98" t="str">
        <f>D197</f>
        <v>Cerezo_Osaka</v>
      </c>
      <c r="D222" s="99" t="s">
        <v>24</v>
      </c>
      <c r="E222" s="100">
        <f t="shared" ref="E222:J222" ca="1" si="41">SUM(E199:E221)</f>
        <v>1</v>
      </c>
      <c r="F222" s="106">
        <f t="shared" ca="1" si="41"/>
        <v>2.1800000000000002</v>
      </c>
      <c r="G222" s="100">
        <f t="shared" ca="1" si="41"/>
        <v>1</v>
      </c>
      <c r="H222" s="106">
        <f t="shared" ca="1" si="41"/>
        <v>2.48</v>
      </c>
      <c r="I222" s="101">
        <f t="shared" ca="1" si="41"/>
        <v>2</v>
      </c>
      <c r="J222" s="106">
        <f t="shared" ca="1" si="41"/>
        <v>4.66</v>
      </c>
    </row>
    <row r="223" spans="1:10" ht="13.5" thickBot="1">
      <c r="A223" s="96"/>
      <c r="C223" s="104"/>
    </row>
    <row r="224" spans="1:10">
      <c r="A224" s="96"/>
      <c r="B224" s="23"/>
      <c r="C224" s="98"/>
      <c r="D224" s="85" t="str">
        <f>K1</f>
        <v>Vissel_Kobe</v>
      </c>
      <c r="E224" s="86" t="s">
        <v>0</v>
      </c>
      <c r="F224" s="87"/>
      <c r="G224" s="86" t="s">
        <v>1</v>
      </c>
      <c r="H224" s="87"/>
      <c r="I224" s="86" t="s">
        <v>10</v>
      </c>
      <c r="J224" s="88"/>
    </row>
    <row r="225" spans="2:10" ht="13.5" thickBot="1">
      <c r="B225" s="23"/>
      <c r="C225" s="23"/>
      <c r="D225" s="89" t="s">
        <v>20</v>
      </c>
      <c r="E225" s="40" t="s">
        <v>21</v>
      </c>
      <c r="F225" s="78" t="s">
        <v>22</v>
      </c>
      <c r="G225" s="40" t="s">
        <v>21</v>
      </c>
      <c r="H225" s="78" t="s">
        <v>22</v>
      </c>
      <c r="I225" s="90" t="s">
        <v>21</v>
      </c>
      <c r="J225" s="78" t="s">
        <v>22</v>
      </c>
    </row>
    <row r="226" spans="2:10">
      <c r="B226" s="92" t="str">
        <f>IF(D224=0,"N",D224)</f>
        <v>Vissel_Kobe</v>
      </c>
      <c r="D226" s="93">
        <v>-2.75</v>
      </c>
      <c r="E226" s="94">
        <f t="array" aca="1" ref="E226" ca="1">IF($B226="N","",SUM(IF((INDIRECT($B226&amp;"!J23:J200")=$A$2)*(INDIRECT($B226&amp;"!t23:t200")=$D226)*(INDIRECT($B226&amp;"!t23:t200")&lt;&gt;"")*(INDIRECT($B226&amp;"!I23:I200")=$E$5),1,0)))</f>
        <v>0</v>
      </c>
      <c r="F226" s="95">
        <f t="array" aca="1" ref="F226" ca="1">IF($B226="N","",SUM(IF((INDIRECT($B226&amp;"!J23:J200")=$A$2)*(INDIRECT($B226&amp;"!t23:t200")=$D226)*(INDIRECT($B226&amp;"!t23:t200")&lt;&gt;"")*(INDIRECT($B226&amp;"!I23:I200")=$E$5),INDIRECT($B226&amp;"!U23:U200"),0)))</f>
        <v>0</v>
      </c>
      <c r="G226" s="94">
        <f t="array" aca="1" ref="G226" ca="1">IF($B226="N","",SUM(IF((INDIRECT($B226&amp;"!J23:J200")=$A$2)*(INDIRECT($B226&amp;"!t23:t200")=$D226)*(INDIRECT($B226&amp;"!t23:t200")&lt;&gt;"")*(INDIRECT($B226&amp;"!I23:I200")=$G$5),1,0)))</f>
        <v>0</v>
      </c>
      <c r="H226" s="95">
        <f t="array" aca="1" ref="H226" ca="1">IF($B226="N","",SUM(IF((INDIRECT($B226&amp;"!J23:J200")=$A$2)*(INDIRECT($B226&amp;"!t23:t200")=$D226)*(INDIRECT($B226&amp;"!t23:t200")&lt;&gt;"")*(INDIRECT($B226&amp;"!I23:I200")=$G$5),INDIRECT($B226&amp;"!U23:U200"),0)))</f>
        <v>0</v>
      </c>
      <c r="I226" s="59">
        <f t="shared" ref="I226:I248" ca="1" si="42">IF(B226="N","",G226+E226)</f>
        <v>0</v>
      </c>
      <c r="J226" s="64">
        <f ca="1">IF(I226="","",F226+H226)</f>
        <v>0</v>
      </c>
    </row>
    <row r="227" spans="2:10">
      <c r="B227" s="92" t="str">
        <f>B226</f>
        <v>Vissel_Kobe</v>
      </c>
      <c r="D227" s="125">
        <v>-2.5</v>
      </c>
      <c r="E227" s="55">
        <f t="array" aca="1" ref="E227" ca="1">IF($B227="N","",SUM(IF((INDIRECT($B227&amp;"!J23:J200")=$A$2)*(INDIRECT($B227&amp;"!t23:t200")=$D227)*(INDIRECT($B227&amp;"!t23:t200")&lt;&gt;"")*(INDIRECT($B227&amp;"!I23:I200")=$E$5),1,0)))</f>
        <v>0</v>
      </c>
      <c r="F227" s="64">
        <f t="array" aca="1" ref="F227" ca="1">IF($B227="N","",SUM(IF((INDIRECT($B227&amp;"!J23:J200")=$A$2)*(INDIRECT($B227&amp;"!t23:t200")=$D227)*(INDIRECT($B227&amp;"!t23:t200")&lt;&gt;"")*(INDIRECT($B227&amp;"!I23:I200")=$E$5),INDIRECT($B227&amp;"!U23:U200"),0)))</f>
        <v>0</v>
      </c>
      <c r="G227" s="55">
        <f t="array" aca="1" ref="G227" ca="1">IF($B227="N","",SUM(IF((INDIRECT($B227&amp;"!J23:J200")=$A$2)*(INDIRECT($B227&amp;"!t23:t200")=$D227)*(INDIRECT($B227&amp;"!t23:t200")&lt;&gt;"")*(INDIRECT($B227&amp;"!I23:I200")=$G$5),1,0)))</f>
        <v>0</v>
      </c>
      <c r="H227" s="64">
        <f t="array" aca="1" ref="H227" ca="1">IF($B227="N","",SUM(IF((INDIRECT($B227&amp;"!J23:J200")=$A$2)*(INDIRECT($B227&amp;"!t23:t200")=$D227)*(INDIRECT($B227&amp;"!t23:t200")&lt;&gt;"")*(INDIRECT($B227&amp;"!I23:I200")=$G$5),INDIRECT($B227&amp;"!U23:U200"),0)))</f>
        <v>0</v>
      </c>
      <c r="I227" s="59">
        <f t="shared" ca="1" si="42"/>
        <v>0</v>
      </c>
      <c r="J227" s="64">
        <f t="shared" ref="J227:J248" ca="1" si="43">IF(I227="","",F227+H227)</f>
        <v>0</v>
      </c>
    </row>
    <row r="228" spans="2:10">
      <c r="B228" s="92" t="str">
        <f t="shared" ref="B228:B248" si="44">B227</f>
        <v>Vissel_Kobe</v>
      </c>
      <c r="D228" s="125">
        <v>-2.25</v>
      </c>
      <c r="E228" s="55">
        <f t="array" aca="1" ref="E228" ca="1">IF($B228="N","",SUM(IF((INDIRECT($B228&amp;"!J23:J200")=$A$2)*(INDIRECT($B228&amp;"!t23:t200")=$D228)*(INDIRECT($B228&amp;"!t23:t200")&lt;&gt;"")*(INDIRECT($B228&amp;"!I23:I200")=$E$5),1,0)))</f>
        <v>0</v>
      </c>
      <c r="F228" s="64">
        <f t="array" aca="1" ref="F228" ca="1">IF($B228="N","",SUM(IF((INDIRECT($B228&amp;"!J23:J200")=$A$2)*(INDIRECT($B228&amp;"!t23:t200")=$D228)*(INDIRECT($B228&amp;"!t23:t200")&lt;&gt;"")*(INDIRECT($B228&amp;"!I23:I200")=$E$5),INDIRECT($B228&amp;"!U23:U200"),0)))</f>
        <v>0</v>
      </c>
      <c r="G228" s="55">
        <f t="array" aca="1" ref="G228" ca="1">IF($B228="N","",SUM(IF((INDIRECT($B228&amp;"!J23:J200")=$A$2)*(INDIRECT($B228&amp;"!t23:t200")=$D228)*(INDIRECT($B228&amp;"!t23:t200")&lt;&gt;"")*(INDIRECT($B228&amp;"!I23:I200")=$G$5),1,0)))</f>
        <v>0</v>
      </c>
      <c r="H228" s="64">
        <f t="array" aca="1" ref="H228" ca="1">IF($B228="N","",SUM(IF((INDIRECT($B228&amp;"!J23:J200")=$A$2)*(INDIRECT($B228&amp;"!t23:t200")=$D228)*(INDIRECT($B228&amp;"!t23:t200")&lt;&gt;"")*(INDIRECT($B228&amp;"!I23:I200")=$G$5),INDIRECT($B228&amp;"!U23:U200"),0)))</f>
        <v>0</v>
      </c>
      <c r="I228" s="59">
        <f t="shared" ca="1" si="42"/>
        <v>0</v>
      </c>
      <c r="J228" s="64">
        <f t="shared" ca="1" si="43"/>
        <v>0</v>
      </c>
    </row>
    <row r="229" spans="2:10">
      <c r="B229" s="92" t="str">
        <f t="shared" si="44"/>
        <v>Vissel_Kobe</v>
      </c>
      <c r="D229" s="125">
        <v>-2</v>
      </c>
      <c r="E229" s="55">
        <f t="array" aca="1" ref="E229" ca="1">IF($B229="N","",SUM(IF((INDIRECT($B229&amp;"!J23:J200")=$A$2)*(INDIRECT($B229&amp;"!t23:t200")=$D229)*(INDIRECT($B229&amp;"!t23:t200")&lt;&gt;"")*(INDIRECT($B229&amp;"!I23:I200")=$E$5),1,0)))</f>
        <v>0</v>
      </c>
      <c r="F229" s="64">
        <f t="array" aca="1" ref="F229" ca="1">IF($B229="N","",SUM(IF((INDIRECT($B229&amp;"!J23:J200")=$A$2)*(INDIRECT($B229&amp;"!t23:t200")=$D229)*(INDIRECT($B229&amp;"!t23:t200")&lt;&gt;"")*(INDIRECT($B229&amp;"!I23:I200")=$E$5),INDIRECT($B229&amp;"!U23:U200"),0)))</f>
        <v>0</v>
      </c>
      <c r="G229" s="55">
        <f t="array" aca="1" ref="G229" ca="1">IF($B229="N","",SUM(IF((INDIRECT($B229&amp;"!J23:J200")=$A$2)*(INDIRECT($B229&amp;"!t23:t200")=$D229)*(INDIRECT($B229&amp;"!t23:t200")&lt;&gt;"")*(INDIRECT($B229&amp;"!I23:I200")=$G$5),1,0)))</f>
        <v>0</v>
      </c>
      <c r="H229" s="64">
        <f t="array" aca="1" ref="H229" ca="1">IF($B229="N","",SUM(IF((INDIRECT($B229&amp;"!J23:J200")=$A$2)*(INDIRECT($B229&amp;"!t23:t200")=$D229)*(INDIRECT($B229&amp;"!t23:t200")&lt;&gt;"")*(INDIRECT($B229&amp;"!I23:I200")=$G$5),INDIRECT($B229&amp;"!U23:U200"),0)))</f>
        <v>0</v>
      </c>
      <c r="I229" s="59">
        <f t="shared" ca="1" si="42"/>
        <v>0</v>
      </c>
      <c r="J229" s="64">
        <f t="shared" ca="1" si="43"/>
        <v>0</v>
      </c>
    </row>
    <row r="230" spans="2:10">
      <c r="B230" s="92" t="str">
        <f t="shared" si="44"/>
        <v>Vissel_Kobe</v>
      </c>
      <c r="D230" s="125">
        <v>-1.75</v>
      </c>
      <c r="E230" s="55">
        <f t="array" aca="1" ref="E230" ca="1">IF($B230="N","",SUM(IF((INDIRECT($B230&amp;"!J23:J200")=$A$2)*(INDIRECT($B230&amp;"!t23:t200")=$D230)*(INDIRECT($B230&amp;"!t23:t200")&lt;&gt;"")*(INDIRECT($B230&amp;"!I23:I200")=$E$5),1,0)))</f>
        <v>0</v>
      </c>
      <c r="F230" s="64">
        <f t="array" aca="1" ref="F230" ca="1">IF($B230="N","",SUM(IF((INDIRECT($B230&amp;"!J23:J200")=$A$2)*(INDIRECT($B230&amp;"!t23:t200")=$D230)*(INDIRECT($B230&amp;"!t23:t200")&lt;&gt;"")*(INDIRECT($B230&amp;"!I23:I200")=$E$5),INDIRECT($B230&amp;"!U23:U200"),0)))</f>
        <v>0</v>
      </c>
      <c r="G230" s="55">
        <f t="array" aca="1" ref="G230" ca="1">IF($B230="N","",SUM(IF((INDIRECT($B230&amp;"!J23:J200")=$A$2)*(INDIRECT($B230&amp;"!t23:t200")=$D230)*(INDIRECT($B230&amp;"!t23:t200")&lt;&gt;"")*(INDIRECT($B230&amp;"!I23:I200")=$G$5),1,0)))</f>
        <v>0</v>
      </c>
      <c r="H230" s="64">
        <f t="array" aca="1" ref="H230" ca="1">IF($B230="N","",SUM(IF((INDIRECT($B230&amp;"!J23:J200")=$A$2)*(INDIRECT($B230&amp;"!t23:t200")=$D230)*(INDIRECT($B230&amp;"!t23:t200")&lt;&gt;"")*(INDIRECT($B230&amp;"!I23:I200")=$G$5),INDIRECT($B230&amp;"!U23:U200"),0)))</f>
        <v>0</v>
      </c>
      <c r="I230" s="59">
        <f t="shared" ca="1" si="42"/>
        <v>0</v>
      </c>
      <c r="J230" s="64">
        <f t="shared" ca="1" si="43"/>
        <v>0</v>
      </c>
    </row>
    <row r="231" spans="2:10">
      <c r="B231" s="92" t="str">
        <f t="shared" si="44"/>
        <v>Vissel_Kobe</v>
      </c>
      <c r="D231" s="93">
        <v>-1.5</v>
      </c>
      <c r="E231" s="55">
        <f t="array" aca="1" ref="E231" ca="1">IF($B231="N","",SUM(IF((INDIRECT($B231&amp;"!J23:J200")=$A$2)*(INDIRECT($B231&amp;"!t23:t200")=$D231)*(INDIRECT($B231&amp;"!t23:t200")&lt;&gt;"")*(INDIRECT($B231&amp;"!I23:I200")=$E$5),1,0)))</f>
        <v>0</v>
      </c>
      <c r="F231" s="64">
        <f t="array" aca="1" ref="F231" ca="1">IF($B231="N","",SUM(IF((INDIRECT($B231&amp;"!J23:J200")=$A$2)*(INDIRECT($B231&amp;"!t23:t200")=$D231)*(INDIRECT($B231&amp;"!t23:t200")&lt;&gt;"")*(INDIRECT($B231&amp;"!I23:I200")=$E$5),INDIRECT($B231&amp;"!U23:U200"),0)))</f>
        <v>0</v>
      </c>
      <c r="G231" s="55">
        <f t="array" aca="1" ref="G231" ca="1">IF($B231="N","",SUM(IF((INDIRECT($B231&amp;"!J23:J200")=$A$2)*(INDIRECT($B231&amp;"!t23:t200")=$D231)*(INDIRECT($B231&amp;"!t23:t200")&lt;&gt;"")*(INDIRECT($B231&amp;"!I23:I200")=$G$5),1,0)))</f>
        <v>0</v>
      </c>
      <c r="H231" s="64">
        <f t="array" aca="1" ref="H231" ca="1">IF($B231="N","",SUM(IF((INDIRECT($B231&amp;"!J23:J200")=$A$2)*(INDIRECT($B231&amp;"!t23:t200")=$D231)*(INDIRECT($B231&amp;"!t23:t200")&lt;&gt;"")*(INDIRECT($B231&amp;"!I23:I200")=$G$5),INDIRECT($B231&amp;"!U23:U200"),0)))</f>
        <v>0</v>
      </c>
      <c r="I231" s="59">
        <f t="shared" ca="1" si="42"/>
        <v>0</v>
      </c>
      <c r="J231" s="64">
        <f t="shared" ca="1" si="43"/>
        <v>0</v>
      </c>
    </row>
    <row r="232" spans="2:10">
      <c r="B232" s="92" t="str">
        <f t="shared" si="44"/>
        <v>Vissel_Kobe</v>
      </c>
      <c r="D232" s="93">
        <v>-1.25</v>
      </c>
      <c r="E232" s="55">
        <f t="array" aca="1" ref="E232" ca="1">IF($B232="N","",SUM(IF((INDIRECT($B232&amp;"!J23:J200")=$A$2)*(INDIRECT($B232&amp;"!t23:t200")=$D232)*(INDIRECT($B232&amp;"!t23:t200")&lt;&gt;"")*(INDIRECT($B232&amp;"!I23:I200")=$E$5),1,0)))</f>
        <v>0</v>
      </c>
      <c r="F232" s="64">
        <f t="array" aca="1" ref="F232" ca="1">IF($B232="N","",SUM(IF((INDIRECT($B232&amp;"!J23:J200")=$A$2)*(INDIRECT($B232&amp;"!t23:t200")=$D232)*(INDIRECT($B232&amp;"!t23:t200")&lt;&gt;"")*(INDIRECT($B232&amp;"!I23:I200")=$E$5),INDIRECT($B232&amp;"!U23:U200"),0)))</f>
        <v>0</v>
      </c>
      <c r="G232" s="55">
        <f t="array" aca="1" ref="G232" ca="1">IF($B232="N","",SUM(IF((INDIRECT($B232&amp;"!J23:J200")=$A$2)*(INDIRECT($B232&amp;"!t23:t200")=$D232)*(INDIRECT($B232&amp;"!t23:t200")&lt;&gt;"")*(INDIRECT($B232&amp;"!I23:I200")=$G$5),1,0)))</f>
        <v>0</v>
      </c>
      <c r="H232" s="64">
        <f t="array" aca="1" ref="H232" ca="1">IF($B232="N","",SUM(IF((INDIRECT($B232&amp;"!J23:J200")=$A$2)*(INDIRECT($B232&amp;"!t23:t200")=$D232)*(INDIRECT($B232&amp;"!t23:t200")&lt;&gt;"")*(INDIRECT($B232&amp;"!I23:I200")=$G$5),INDIRECT($B232&amp;"!U23:U200"),0)))</f>
        <v>0</v>
      </c>
      <c r="I232" s="59">
        <f t="shared" ca="1" si="42"/>
        <v>0</v>
      </c>
      <c r="J232" s="64">
        <f t="shared" ca="1" si="43"/>
        <v>0</v>
      </c>
    </row>
    <row r="233" spans="2:10">
      <c r="B233" s="92" t="str">
        <f t="shared" si="44"/>
        <v>Vissel_Kobe</v>
      </c>
      <c r="D233" s="93">
        <v>-1</v>
      </c>
      <c r="E233" s="55">
        <f t="array" aca="1" ref="E233" ca="1">IF($B233="N","",SUM(IF((INDIRECT($B233&amp;"!J23:J200")=$A$2)*(INDIRECT($B233&amp;"!t23:t200")=$D233)*(INDIRECT($B233&amp;"!t23:t200")&lt;&gt;"")*(INDIRECT($B233&amp;"!I23:I200")=$E$5),1,0)))</f>
        <v>0</v>
      </c>
      <c r="F233" s="64">
        <f t="array" aca="1" ref="F233" ca="1">IF($B233="N","",SUM(IF((INDIRECT($B233&amp;"!J23:J200")=$A$2)*(INDIRECT($B233&amp;"!t23:t200")=$D233)*(INDIRECT($B233&amp;"!t23:t200")&lt;&gt;"")*(INDIRECT($B233&amp;"!I23:I200")=$E$5),INDIRECT($B233&amp;"!U23:U200"),0)))</f>
        <v>0</v>
      </c>
      <c r="G233" s="55">
        <f t="array" aca="1" ref="G233" ca="1">IF($B233="N","",SUM(IF((INDIRECT($B233&amp;"!J23:J200")=$A$2)*(INDIRECT($B233&amp;"!t23:t200")=$D233)*(INDIRECT($B233&amp;"!t23:t200")&lt;&gt;"")*(INDIRECT($B233&amp;"!I23:I200")=$G$5),1,0)))</f>
        <v>0</v>
      </c>
      <c r="H233" s="64">
        <f t="array" aca="1" ref="H233" ca="1">IF($B233="N","",SUM(IF((INDIRECT($B233&amp;"!J23:J200")=$A$2)*(INDIRECT($B233&amp;"!t23:t200")=$D233)*(INDIRECT($B233&amp;"!t23:t200")&lt;&gt;"")*(INDIRECT($B233&amp;"!I23:I200")=$G$5),INDIRECT($B233&amp;"!U23:U200"),0)))</f>
        <v>0</v>
      </c>
      <c r="I233" s="59">
        <f t="shared" ca="1" si="42"/>
        <v>0</v>
      </c>
      <c r="J233" s="64">
        <f t="shared" ca="1" si="43"/>
        <v>0</v>
      </c>
    </row>
    <row r="234" spans="2:10">
      <c r="B234" s="92" t="str">
        <f t="shared" si="44"/>
        <v>Vissel_Kobe</v>
      </c>
      <c r="D234" s="93">
        <v>-0.75</v>
      </c>
      <c r="E234" s="55">
        <f t="array" aca="1" ref="E234" ca="1">IF($B234="N","",SUM(IF((INDIRECT($B234&amp;"!J23:J200")=$A$2)*(INDIRECT($B234&amp;"!t23:t200")=$D234)*(INDIRECT($B234&amp;"!t23:t200")&lt;&gt;"")*(INDIRECT($B234&amp;"!I23:I200")=$E$5),1,0)))</f>
        <v>0</v>
      </c>
      <c r="F234" s="64">
        <f t="array" aca="1" ref="F234" ca="1">IF($B234="N","",SUM(IF((INDIRECT($B234&amp;"!J23:J200")=$A$2)*(INDIRECT($B234&amp;"!t23:t200")=$D234)*(INDIRECT($B234&amp;"!t23:t200")&lt;&gt;"")*(INDIRECT($B234&amp;"!I23:I200")=$E$5),INDIRECT($B234&amp;"!U23:U200"),0)))</f>
        <v>0</v>
      </c>
      <c r="G234" s="55">
        <f t="array" aca="1" ref="G234" ca="1">IF($B234="N","",SUM(IF((INDIRECT($B234&amp;"!J23:J200")=$A$2)*(INDIRECT($B234&amp;"!t23:t200")=$D234)*(INDIRECT($B234&amp;"!t23:t200")&lt;&gt;"")*(INDIRECT($B234&amp;"!I23:I200")=$G$5),1,0)))</f>
        <v>0</v>
      </c>
      <c r="H234" s="64">
        <f t="array" aca="1" ref="H234" ca="1">IF($B234="N","",SUM(IF((INDIRECT($B234&amp;"!J23:J200")=$A$2)*(INDIRECT($B234&amp;"!t23:t200")=$D234)*(INDIRECT($B234&amp;"!t23:t200")&lt;&gt;"")*(INDIRECT($B234&amp;"!I23:I200")=$G$5),INDIRECT($B234&amp;"!U23:U200"),0)))</f>
        <v>0</v>
      </c>
      <c r="I234" s="59">
        <f t="shared" ca="1" si="42"/>
        <v>0</v>
      </c>
      <c r="J234" s="64">
        <f t="shared" ca="1" si="43"/>
        <v>0</v>
      </c>
    </row>
    <row r="235" spans="2:10">
      <c r="B235" s="92" t="str">
        <f t="shared" si="44"/>
        <v>Vissel_Kobe</v>
      </c>
      <c r="D235" s="93">
        <v>-0.5</v>
      </c>
      <c r="E235" s="55">
        <f t="array" aca="1" ref="E235" ca="1">IF($B235="N","",SUM(IF((INDIRECT($B235&amp;"!J23:J200")=$A$2)*(INDIRECT($B235&amp;"!t23:t200")=$D235)*(INDIRECT($B235&amp;"!t23:t200")&lt;&gt;"")*(INDIRECT($B235&amp;"!I23:I200")=$E$5),1,0)))</f>
        <v>0</v>
      </c>
      <c r="F235" s="64">
        <f t="array" aca="1" ref="F235" ca="1">IF($B235="N","",SUM(IF((INDIRECT($B235&amp;"!J23:J200")=$A$2)*(INDIRECT($B235&amp;"!t23:t200")=$D235)*(INDIRECT($B235&amp;"!t23:t200")&lt;&gt;"")*(INDIRECT($B235&amp;"!I23:I200")=$E$5),INDIRECT($B235&amp;"!U23:U200"),0)))</f>
        <v>0</v>
      </c>
      <c r="G235" s="55">
        <f t="array" aca="1" ref="G235" ca="1">IF($B235="N","",SUM(IF((INDIRECT($B235&amp;"!J23:J200")=$A$2)*(INDIRECT($B235&amp;"!t23:t200")=$D235)*(INDIRECT($B235&amp;"!t23:t200")&lt;&gt;"")*(INDIRECT($B235&amp;"!I23:I200")=$G$5),1,0)))</f>
        <v>0</v>
      </c>
      <c r="H235" s="64">
        <f t="array" aca="1" ref="H235" ca="1">IF($B235="N","",SUM(IF((INDIRECT($B235&amp;"!J23:J200")=$A$2)*(INDIRECT($B235&amp;"!t23:t200")=$D235)*(INDIRECT($B235&amp;"!t23:t200")&lt;&gt;"")*(INDIRECT($B235&amp;"!I23:I200")=$G$5),INDIRECT($B235&amp;"!U23:U200"),0)))</f>
        <v>0</v>
      </c>
      <c r="I235" s="59">
        <f t="shared" ca="1" si="42"/>
        <v>0</v>
      </c>
      <c r="J235" s="64">
        <f t="shared" ca="1" si="43"/>
        <v>0</v>
      </c>
    </row>
    <row r="236" spans="2:10">
      <c r="B236" s="92" t="str">
        <f t="shared" si="44"/>
        <v>Vissel_Kobe</v>
      </c>
      <c r="D236" s="93">
        <v>-0.25</v>
      </c>
      <c r="E236" s="55">
        <f t="array" aca="1" ref="E236" ca="1">IF($B236="N","",SUM(IF((INDIRECT($B236&amp;"!J23:J200")=$A$2)*(INDIRECT($B236&amp;"!t23:t200")=$D236)*(INDIRECT($B236&amp;"!t23:t200")&lt;&gt;"")*(INDIRECT($B236&amp;"!I23:I200")=$E$5),1,0)))</f>
        <v>0</v>
      </c>
      <c r="F236" s="64">
        <f t="array" aca="1" ref="F236" ca="1">IF($B236="N","",SUM(IF((INDIRECT($B236&amp;"!J23:J200")=$A$2)*(INDIRECT($B236&amp;"!t23:t200")=$D236)*(INDIRECT($B236&amp;"!t23:t200")&lt;&gt;"")*(INDIRECT($B236&amp;"!I23:I200")=$E$5),INDIRECT($B236&amp;"!U23:U200"),0)))</f>
        <v>0</v>
      </c>
      <c r="G236" s="55">
        <f t="array" aca="1" ref="G236" ca="1">IF($B236="N","",SUM(IF((INDIRECT($B236&amp;"!J23:J200")=$A$2)*(INDIRECT($B236&amp;"!t23:t200")=$D236)*(INDIRECT($B236&amp;"!t23:t200")&lt;&gt;"")*(INDIRECT($B236&amp;"!I23:I200")=$G$5),1,0)))</f>
        <v>0</v>
      </c>
      <c r="H236" s="64">
        <f t="array" aca="1" ref="H236" ca="1">IF($B236="N","",SUM(IF((INDIRECT($B236&amp;"!J23:J200")=$A$2)*(INDIRECT($B236&amp;"!t23:t200")=$D236)*(INDIRECT($B236&amp;"!t23:t200")&lt;&gt;"")*(INDIRECT($B236&amp;"!I23:I200")=$G$5),INDIRECT($B236&amp;"!U23:U200"),0)))</f>
        <v>0</v>
      </c>
      <c r="I236" s="59">
        <f t="shared" ca="1" si="42"/>
        <v>0</v>
      </c>
      <c r="J236" s="64">
        <f t="shared" ca="1" si="43"/>
        <v>0</v>
      </c>
    </row>
    <row r="237" spans="2:10">
      <c r="B237" s="92" t="str">
        <f t="shared" si="44"/>
        <v>Vissel_Kobe</v>
      </c>
      <c r="D237" s="93">
        <v>0</v>
      </c>
      <c r="E237" s="55">
        <f t="array" aca="1" ref="E237" ca="1">IF($B237="N","",SUM(IF((INDIRECT($B237&amp;"!J23:J200")=$A$2)*(INDIRECT($B237&amp;"!t23:t200")=$D237)*(INDIRECT($B237&amp;"!t23:t200")&lt;&gt;"")*(INDIRECT($B237&amp;"!I23:I200")=$E$5),1,0)))</f>
        <v>0</v>
      </c>
      <c r="F237" s="64">
        <f t="array" aca="1" ref="F237" ca="1">IF($B237="N","",SUM(IF((INDIRECT($B237&amp;"!J23:J200")=$A$2)*(INDIRECT($B237&amp;"!t23:t200")=$D237)*(INDIRECT($B237&amp;"!t23:t200")&lt;&gt;"")*(INDIRECT($B237&amp;"!I23:I200")=$E$5),INDIRECT($B237&amp;"!U23:U200"),0)))</f>
        <v>0</v>
      </c>
      <c r="G237" s="55">
        <f t="array" aca="1" ref="G237" ca="1">IF($B237="N","",SUM(IF((INDIRECT($B237&amp;"!J23:J200")=$A$2)*(INDIRECT($B237&amp;"!t23:t200")=$D237)*(INDIRECT($B237&amp;"!t23:t200")&lt;&gt;"")*(INDIRECT($B237&amp;"!I23:I200")=$G$5),1,0)))</f>
        <v>0</v>
      </c>
      <c r="H237" s="64">
        <f t="array" aca="1" ref="H237" ca="1">IF($B237="N","",SUM(IF((INDIRECT($B237&amp;"!J23:J200")=$A$2)*(INDIRECT($B237&amp;"!t23:t200")=$D237)*(INDIRECT($B237&amp;"!t23:t200")&lt;&gt;"")*(INDIRECT($B237&amp;"!I23:I200")=$G$5),INDIRECT($B237&amp;"!U23:U200"),0)))</f>
        <v>0</v>
      </c>
      <c r="I237" s="59">
        <f t="shared" ca="1" si="42"/>
        <v>0</v>
      </c>
      <c r="J237" s="64">
        <f t="shared" ca="1" si="43"/>
        <v>0</v>
      </c>
    </row>
    <row r="238" spans="2:10">
      <c r="B238" s="92" t="str">
        <f t="shared" si="44"/>
        <v>Vissel_Kobe</v>
      </c>
      <c r="D238" s="93">
        <v>0.25</v>
      </c>
      <c r="E238" s="55">
        <f t="array" aca="1" ref="E238" ca="1">IF($B238="N","",SUM(IF((INDIRECT($B238&amp;"!J23:J200")=$A$2)*(INDIRECT($B238&amp;"!t23:t200")=$D238)*(INDIRECT($B238&amp;"!t23:t200")&lt;&gt;"")*(INDIRECT($B238&amp;"!I23:I200")=$E$5),1,0)))</f>
        <v>0</v>
      </c>
      <c r="F238" s="64">
        <f t="array" aca="1" ref="F238" ca="1">IF($B238="N","",SUM(IF((INDIRECT($B238&amp;"!J23:J200")=$A$2)*(INDIRECT($B238&amp;"!t23:t200")=$D238)*(INDIRECT($B238&amp;"!t23:t200")&lt;&gt;"")*(INDIRECT($B238&amp;"!I23:I200")=$E$5),INDIRECT($B238&amp;"!U23:U200"),0)))</f>
        <v>0</v>
      </c>
      <c r="G238" s="55">
        <f t="array" aca="1" ref="G238" ca="1">IF($B238="N","",SUM(IF((INDIRECT($B238&amp;"!J23:J200")=$A$2)*(INDIRECT($B238&amp;"!t23:t200")=$D238)*(INDIRECT($B238&amp;"!t23:t200")&lt;&gt;"")*(INDIRECT($B238&amp;"!I23:I200")=$G$5),1,0)))</f>
        <v>1</v>
      </c>
      <c r="H238" s="64">
        <f t="array" aca="1" ref="H238" ca="1">IF($B238="N","",SUM(IF((INDIRECT($B238&amp;"!J23:J200")=$A$2)*(INDIRECT($B238&amp;"!t23:t200")=$D238)*(INDIRECT($B238&amp;"!t23:t200")&lt;&gt;"")*(INDIRECT($B238&amp;"!I23:I200")=$G$5),INDIRECT($B238&amp;"!U23:U200"),0)))</f>
        <v>2.7</v>
      </c>
      <c r="I238" s="59">
        <f t="shared" ca="1" si="42"/>
        <v>1</v>
      </c>
      <c r="J238" s="64">
        <f t="shared" ca="1" si="43"/>
        <v>2.7</v>
      </c>
    </row>
    <row r="239" spans="2:10">
      <c r="B239" s="92" t="str">
        <f t="shared" si="44"/>
        <v>Vissel_Kobe</v>
      </c>
      <c r="D239" s="93">
        <v>0.5</v>
      </c>
      <c r="E239" s="55">
        <f t="array" aca="1" ref="E239" ca="1">IF($B239="N","",SUM(IF((INDIRECT($B239&amp;"!J23:J200")=$A$2)*(INDIRECT($B239&amp;"!t23:t200")=$D239)*(INDIRECT($B239&amp;"!t23:t200")&lt;&gt;"")*(INDIRECT($B239&amp;"!I23:I200")=$E$5),1,0)))</f>
        <v>0</v>
      </c>
      <c r="F239" s="64">
        <f t="array" aca="1" ref="F239" ca="1">IF($B239="N","",SUM(IF((INDIRECT($B239&amp;"!J23:J200")=$A$2)*(INDIRECT($B239&amp;"!t23:t200")=$D239)*(INDIRECT($B239&amp;"!t23:t200")&lt;&gt;"")*(INDIRECT($B239&amp;"!I23:I200")=$E$5),INDIRECT($B239&amp;"!U23:U200"),0)))</f>
        <v>0</v>
      </c>
      <c r="G239" s="55">
        <f t="array" aca="1" ref="G239" ca="1">IF($B239="N","",SUM(IF((INDIRECT($B239&amp;"!J23:J200")=$A$2)*(INDIRECT($B239&amp;"!t23:t200")=$D239)*(INDIRECT($B239&amp;"!t23:t200")&lt;&gt;"")*(INDIRECT($B239&amp;"!I23:I200")=$G$5),1,0)))</f>
        <v>0</v>
      </c>
      <c r="H239" s="64">
        <f t="array" aca="1" ref="H239" ca="1">IF($B239="N","",SUM(IF((INDIRECT($B239&amp;"!J23:J200")=$A$2)*(INDIRECT($B239&amp;"!t23:t200")=$D239)*(INDIRECT($B239&amp;"!t23:t200")&lt;&gt;"")*(INDIRECT($B239&amp;"!I23:I200")=$G$5),INDIRECT($B239&amp;"!U23:U200"),0)))</f>
        <v>0</v>
      </c>
      <c r="I239" s="59">
        <f t="shared" ca="1" si="42"/>
        <v>0</v>
      </c>
      <c r="J239" s="64">
        <f t="shared" ca="1" si="43"/>
        <v>0</v>
      </c>
    </row>
    <row r="240" spans="2:10">
      <c r="B240" s="92" t="str">
        <f t="shared" si="44"/>
        <v>Vissel_Kobe</v>
      </c>
      <c r="D240" s="93">
        <v>0.75</v>
      </c>
      <c r="E240" s="55">
        <f t="array" aca="1" ref="E240" ca="1">IF($B240="N","",SUM(IF((INDIRECT($B240&amp;"!J23:J200")=$A$2)*(INDIRECT($B240&amp;"!t23:t200")=$D240)*(INDIRECT($B240&amp;"!t23:t200")&lt;&gt;"")*(INDIRECT($B240&amp;"!I23:I200")=$E$5),1,0)))</f>
        <v>0</v>
      </c>
      <c r="F240" s="64">
        <f t="array" aca="1" ref="F240" ca="1">IF($B240="N","",SUM(IF((INDIRECT($B240&amp;"!J23:J200")=$A$2)*(INDIRECT($B240&amp;"!t23:t200")=$D240)*(INDIRECT($B240&amp;"!t23:t200")&lt;&gt;"")*(INDIRECT($B240&amp;"!I23:I200")=$E$5),INDIRECT($B240&amp;"!U23:U200"),0)))</f>
        <v>0</v>
      </c>
      <c r="G240" s="55">
        <f t="array" aca="1" ref="G240" ca="1">IF($B240="N","",SUM(IF((INDIRECT($B240&amp;"!J23:J200")=$A$2)*(INDIRECT($B240&amp;"!t23:t200")=$D240)*(INDIRECT($B240&amp;"!t23:t200")&lt;&gt;"")*(INDIRECT($B240&amp;"!I23:I200")=$G$5),1,0)))</f>
        <v>0</v>
      </c>
      <c r="H240" s="64">
        <f t="array" aca="1" ref="H240" ca="1">IF($B240="N","",SUM(IF((INDIRECT($B240&amp;"!J23:J200")=$A$2)*(INDIRECT($B240&amp;"!t23:t200")=$D240)*(INDIRECT($B240&amp;"!t23:t200")&lt;&gt;"")*(INDIRECT($B240&amp;"!I23:I200")=$G$5),INDIRECT($B240&amp;"!U23:U200"),0)))</f>
        <v>0</v>
      </c>
      <c r="I240" s="59">
        <f t="shared" ca="1" si="42"/>
        <v>0</v>
      </c>
      <c r="J240" s="64">
        <f t="shared" ca="1" si="43"/>
        <v>0</v>
      </c>
    </row>
    <row r="241" spans="1:10">
      <c r="B241" s="92" t="str">
        <f t="shared" si="44"/>
        <v>Vissel_Kobe</v>
      </c>
      <c r="D241" s="93">
        <v>1</v>
      </c>
      <c r="E241" s="55">
        <f t="array" aca="1" ref="E241" ca="1">IF($B241="N","",SUM(IF((INDIRECT($B241&amp;"!J23:J200")=$A$2)*(INDIRECT($B241&amp;"!t23:t200")=$D241)*(INDIRECT($B241&amp;"!t23:t200")&lt;&gt;"")*(INDIRECT($B241&amp;"!I23:I200")=$E$5),1,0)))</f>
        <v>0</v>
      </c>
      <c r="F241" s="64">
        <f t="array" aca="1" ref="F241" ca="1">IF($B241="N","",SUM(IF((INDIRECT($B241&amp;"!J23:J200")=$A$2)*(INDIRECT($B241&amp;"!t23:t200")=$D241)*(INDIRECT($B241&amp;"!t23:t200")&lt;&gt;"")*(INDIRECT($B241&amp;"!I23:I200")=$E$5),INDIRECT($B241&amp;"!U23:U200"),0)))</f>
        <v>0</v>
      </c>
      <c r="G241" s="55">
        <f t="array" aca="1" ref="G241" ca="1">IF($B241="N","",SUM(IF((INDIRECT($B241&amp;"!J23:J200")=$A$2)*(INDIRECT($B241&amp;"!t23:t200")=$D241)*(INDIRECT($B241&amp;"!t23:t200")&lt;&gt;"")*(INDIRECT($B241&amp;"!I23:I200")=$G$5),1,0)))</f>
        <v>0</v>
      </c>
      <c r="H241" s="64">
        <f t="array" aca="1" ref="H241" ca="1">IF($B241="N","",SUM(IF((INDIRECT($B241&amp;"!J23:J200")=$A$2)*(INDIRECT($B241&amp;"!t23:t200")=$D241)*(INDIRECT($B241&amp;"!t23:t200")&lt;&gt;"")*(INDIRECT($B241&amp;"!I23:I200")=$G$5),INDIRECT($B241&amp;"!U23:U200"),0)))</f>
        <v>0</v>
      </c>
      <c r="I241" s="59">
        <f t="shared" ca="1" si="42"/>
        <v>0</v>
      </c>
      <c r="J241" s="64">
        <f t="shared" ca="1" si="43"/>
        <v>0</v>
      </c>
    </row>
    <row r="242" spans="1:10">
      <c r="B242" s="92" t="str">
        <f t="shared" si="44"/>
        <v>Vissel_Kobe</v>
      </c>
      <c r="D242" s="93">
        <v>1.25</v>
      </c>
      <c r="E242" s="55">
        <f t="array" aca="1" ref="E242" ca="1">IF($B242="N","",SUM(IF((INDIRECT($B242&amp;"!J23:J200")=$A$2)*(INDIRECT($B242&amp;"!t23:t200")=$D242)*(INDIRECT($B242&amp;"!t23:t200")&lt;&gt;"")*(INDIRECT($B242&amp;"!I23:I200")=$E$5),1,0)))</f>
        <v>1</v>
      </c>
      <c r="F242" s="64">
        <f t="array" aca="1" ref="F242" ca="1">IF($B242="N","",SUM(IF((INDIRECT($B242&amp;"!J23:J200")=$A$2)*(INDIRECT($B242&amp;"!t23:t200")=$D242)*(INDIRECT($B242&amp;"!t23:t200")&lt;&gt;"")*(INDIRECT($B242&amp;"!I23:I200")=$E$5),INDIRECT($B242&amp;"!U23:U200"),0)))</f>
        <v>2.7</v>
      </c>
      <c r="G242" s="55">
        <f t="array" aca="1" ref="G242" ca="1">IF($B242="N","",SUM(IF((INDIRECT($B242&amp;"!J23:J200")=$A$2)*(INDIRECT($B242&amp;"!t23:t200")=$D242)*(INDIRECT($B242&amp;"!t23:t200")&lt;&gt;"")*(INDIRECT($B242&amp;"!I23:I200")=$G$5),1,0)))</f>
        <v>0</v>
      </c>
      <c r="H242" s="64">
        <f t="array" aca="1" ref="H242" ca="1">IF($B242="N","",SUM(IF((INDIRECT($B242&amp;"!J23:J200")=$A$2)*(INDIRECT($B242&amp;"!t23:t200")=$D242)*(INDIRECT($B242&amp;"!t23:t200")&lt;&gt;"")*(INDIRECT($B242&amp;"!I23:I200")=$G$5),INDIRECT($B242&amp;"!U23:U200"),0)))</f>
        <v>0</v>
      </c>
      <c r="I242" s="59">
        <f t="shared" ca="1" si="42"/>
        <v>1</v>
      </c>
      <c r="J242" s="64">
        <f t="shared" ca="1" si="43"/>
        <v>2.7</v>
      </c>
    </row>
    <row r="243" spans="1:10">
      <c r="B243" s="92" t="str">
        <f t="shared" si="44"/>
        <v>Vissel_Kobe</v>
      </c>
      <c r="D243" s="93">
        <v>1.5</v>
      </c>
      <c r="E243" s="55">
        <f t="array" aca="1" ref="E243" ca="1">IF($B243="N","",SUM(IF((INDIRECT($B243&amp;"!J23:J200")=$A$2)*(INDIRECT($B243&amp;"!t23:t200")=$D243)*(INDIRECT($B243&amp;"!t23:t200")&lt;&gt;"")*(INDIRECT($B243&amp;"!I23:I200")=$E$5),1,0)))</f>
        <v>0</v>
      </c>
      <c r="F243" s="64">
        <f t="array" aca="1" ref="F243" ca="1">IF($B243="N","",SUM(IF((INDIRECT($B243&amp;"!J23:J200")=$A$2)*(INDIRECT($B243&amp;"!t23:t200")=$D243)*(INDIRECT($B243&amp;"!t23:t200")&lt;&gt;"")*(INDIRECT($B243&amp;"!I23:I200")=$E$5),INDIRECT($B243&amp;"!U23:U200"),0)))</f>
        <v>0</v>
      </c>
      <c r="G243" s="55">
        <f t="array" aca="1" ref="G243" ca="1">IF($B243="N","",SUM(IF((INDIRECT($B243&amp;"!J23:J200")=$A$2)*(INDIRECT($B243&amp;"!t23:t200")=$D243)*(INDIRECT($B243&amp;"!t23:t200")&lt;&gt;"")*(INDIRECT($B243&amp;"!I23:I200")=$G$5),1,0)))</f>
        <v>0</v>
      </c>
      <c r="H243" s="64">
        <f t="array" aca="1" ref="H243" ca="1">IF($B243="N","",SUM(IF((INDIRECT($B243&amp;"!J23:J200")=$A$2)*(INDIRECT($B243&amp;"!t23:t200")=$D243)*(INDIRECT($B243&amp;"!t23:t200")&lt;&gt;"")*(INDIRECT($B243&amp;"!I23:I200")=$G$5),INDIRECT($B243&amp;"!U23:U200"),0)))</f>
        <v>0</v>
      </c>
      <c r="I243" s="59">
        <f t="shared" ca="1" si="42"/>
        <v>0</v>
      </c>
      <c r="J243" s="64">
        <f t="shared" ca="1" si="43"/>
        <v>0</v>
      </c>
    </row>
    <row r="244" spans="1:10">
      <c r="B244" s="92" t="str">
        <f t="shared" si="44"/>
        <v>Vissel_Kobe</v>
      </c>
      <c r="D244" s="129">
        <v>1.75</v>
      </c>
      <c r="E244" s="38">
        <f t="array" aca="1" ref="E244" ca="1">IF($B244="N","",SUM(IF((INDIRECT($B244&amp;"!J23:J200")=$A$2)*(INDIRECT($B244&amp;"!t23:t200")=$D244)*(INDIRECT($B244&amp;"!t23:t200")&lt;&gt;"")*(INDIRECT($B244&amp;"!I23:I200")=$E$5),1,0)))</f>
        <v>0</v>
      </c>
      <c r="F244" s="137">
        <f t="array" aca="1" ref="F244" ca="1">IF($B244="N","",SUM(IF((INDIRECT($B244&amp;"!J23:J200")=$A$2)*(INDIRECT($B244&amp;"!t23:t200")=$D244)*(INDIRECT($B244&amp;"!t23:t200")&lt;&gt;"")*(INDIRECT($B244&amp;"!I23:I200")=$E$5),INDIRECT($B244&amp;"!U23:U200"),0)))</f>
        <v>0</v>
      </c>
      <c r="G244" s="38">
        <f t="array" aca="1" ref="G244" ca="1">IF($B244="N","",SUM(IF((INDIRECT($B244&amp;"!J23:J200")=$A$2)*(INDIRECT($B244&amp;"!t23:t200")=$D244)*(INDIRECT($B244&amp;"!t23:t200")&lt;&gt;"")*(INDIRECT($B244&amp;"!I23:I200")=$G$5),1,0)))</f>
        <v>0</v>
      </c>
      <c r="H244" s="137">
        <f t="array" aca="1" ref="H244" ca="1">IF($B244="N","",SUM(IF((INDIRECT($B244&amp;"!J23:J200")=$A$2)*(INDIRECT($B244&amp;"!t23:t200")=$D244)*(INDIRECT($B244&amp;"!t23:t200")&lt;&gt;"")*(INDIRECT($B244&amp;"!I23:I200")=$G$5),INDIRECT($B244&amp;"!U23:U200"),0)))</f>
        <v>0</v>
      </c>
      <c r="I244" s="59">
        <f t="shared" ca="1" si="42"/>
        <v>0</v>
      </c>
      <c r="J244" s="64">
        <f t="shared" ca="1" si="43"/>
        <v>0</v>
      </c>
    </row>
    <row r="245" spans="1:10">
      <c r="B245" s="92" t="str">
        <f t="shared" si="44"/>
        <v>Vissel_Kobe</v>
      </c>
      <c r="D245" s="129">
        <v>2</v>
      </c>
      <c r="E245" s="38">
        <f t="array" aca="1" ref="E245" ca="1">IF($B245="N","",SUM(IF((INDIRECT($B245&amp;"!J23:J200")=$A$2)*(INDIRECT($B245&amp;"!t23:t200")=$D245)*(INDIRECT($B245&amp;"!t23:t200")&lt;&gt;"")*(INDIRECT($B245&amp;"!I23:I200")=$E$5),1,0)))</f>
        <v>0</v>
      </c>
      <c r="F245" s="137">
        <f t="array" aca="1" ref="F245" ca="1">IF($B245="N","",SUM(IF((INDIRECT($B245&amp;"!J23:J200")=$A$2)*(INDIRECT($B245&amp;"!t23:t200")=$D245)*(INDIRECT($B245&amp;"!t23:t200")&lt;&gt;"")*(INDIRECT($B245&amp;"!I23:I200")=$E$5),INDIRECT($B245&amp;"!U23:U200"),0)))</f>
        <v>0</v>
      </c>
      <c r="G245" s="38">
        <f t="array" aca="1" ref="G245" ca="1">IF($B245="N","",SUM(IF((INDIRECT($B245&amp;"!J23:J200")=$A$2)*(INDIRECT($B245&amp;"!t23:t200")=$D245)*(INDIRECT($B245&amp;"!t23:t200")&lt;&gt;"")*(INDIRECT($B245&amp;"!I23:I200")=$G$5),1,0)))</f>
        <v>0</v>
      </c>
      <c r="H245" s="137">
        <f t="array" aca="1" ref="H245" ca="1">IF($B245="N","",SUM(IF((INDIRECT($B245&amp;"!J23:J200")=$A$2)*(INDIRECT($B245&amp;"!t23:t200")=$D245)*(INDIRECT($B245&amp;"!t23:t200")&lt;&gt;"")*(INDIRECT($B245&amp;"!I23:I200")=$G$5),INDIRECT($B245&amp;"!U23:U200"),0)))</f>
        <v>0</v>
      </c>
      <c r="I245" s="59">
        <f t="shared" ca="1" si="42"/>
        <v>0</v>
      </c>
      <c r="J245" s="64">
        <f t="shared" ca="1" si="43"/>
        <v>0</v>
      </c>
    </row>
    <row r="246" spans="1:10">
      <c r="B246" s="92" t="str">
        <f t="shared" si="44"/>
        <v>Vissel_Kobe</v>
      </c>
      <c r="D246" s="129">
        <v>2.25</v>
      </c>
      <c r="E246" s="38">
        <f t="array" aca="1" ref="E246" ca="1">IF($B246="N","",SUM(IF((INDIRECT($B246&amp;"!J23:J200")=$A$2)*(INDIRECT($B246&amp;"!t23:t200")=$D246)*(INDIRECT($B246&amp;"!t23:t200")&lt;&gt;"")*(INDIRECT($B246&amp;"!I23:I200")=$E$5),1,0)))</f>
        <v>0</v>
      </c>
      <c r="F246" s="137">
        <f t="array" aca="1" ref="F246" ca="1">IF($B246="N","",SUM(IF((INDIRECT($B246&amp;"!J23:J200")=$A$2)*(INDIRECT($B246&amp;"!t23:t200")=$D246)*(INDIRECT($B246&amp;"!t23:t200")&lt;&gt;"")*(INDIRECT($B246&amp;"!I23:I200")=$E$5),INDIRECT($B246&amp;"!U23:U200"),0)))</f>
        <v>0</v>
      </c>
      <c r="G246" s="38">
        <f t="array" aca="1" ref="G246" ca="1">IF($B246="N","",SUM(IF((INDIRECT($B246&amp;"!J23:J200")=$A$2)*(INDIRECT($B246&amp;"!t23:t200")=$D246)*(INDIRECT($B246&amp;"!t23:t200")&lt;&gt;"")*(INDIRECT($B246&amp;"!I23:I200")=$G$5),1,0)))</f>
        <v>0</v>
      </c>
      <c r="H246" s="137">
        <f t="array" aca="1" ref="H246" ca="1">IF($B246="N","",SUM(IF((INDIRECT($B246&amp;"!J23:J200")=$A$2)*(INDIRECT($B246&amp;"!t23:t200")=$D246)*(INDIRECT($B246&amp;"!t23:t200")&lt;&gt;"")*(INDIRECT($B246&amp;"!I23:I200")=$G$5),INDIRECT($B246&amp;"!U23:U200"),0)))</f>
        <v>0</v>
      </c>
      <c r="I246" s="59">
        <f t="shared" ca="1" si="42"/>
        <v>0</v>
      </c>
      <c r="J246" s="64">
        <f t="shared" ca="1" si="43"/>
        <v>0</v>
      </c>
    </row>
    <row r="247" spans="1:10">
      <c r="B247" s="92" t="str">
        <f t="shared" si="44"/>
        <v>Vissel_Kobe</v>
      </c>
      <c r="D247" s="129">
        <v>2.5</v>
      </c>
      <c r="E247" s="38">
        <f t="array" aca="1" ref="E247" ca="1">IF($B247="N","",SUM(IF((INDIRECT($B247&amp;"!J23:J200")=$A$2)*(INDIRECT($B247&amp;"!t23:t200")=$D247)*(INDIRECT($B247&amp;"!t23:t200")&lt;&gt;"")*(INDIRECT($B247&amp;"!I23:I200")=$E$5),1,0)))</f>
        <v>0</v>
      </c>
      <c r="F247" s="137">
        <f t="array" aca="1" ref="F247" ca="1">IF($B247="N","",SUM(IF((INDIRECT($B247&amp;"!J23:J200")=$A$2)*(INDIRECT($B247&amp;"!t23:t200")=$D247)*(INDIRECT($B247&amp;"!t23:t200")&lt;&gt;"")*(INDIRECT($B247&amp;"!I23:I200")=$E$5),INDIRECT($B247&amp;"!U23:U200"),0)))</f>
        <v>0</v>
      </c>
      <c r="G247" s="38">
        <f t="array" aca="1" ref="G247" ca="1">IF($B247="N","",SUM(IF((INDIRECT($B247&amp;"!J23:J200")=$A$2)*(INDIRECT($B247&amp;"!t23:t200")=$D247)*(INDIRECT($B247&amp;"!t23:t200")&lt;&gt;"")*(INDIRECT($B247&amp;"!I23:I200")=$G$5),1,0)))</f>
        <v>0</v>
      </c>
      <c r="H247" s="137">
        <f t="array" aca="1" ref="H247" ca="1">IF($B247="N","",SUM(IF((INDIRECT($B247&amp;"!J23:J200")=$A$2)*(INDIRECT($B247&amp;"!t23:t200")=$D247)*(INDIRECT($B247&amp;"!t23:t200")&lt;&gt;"")*(INDIRECT($B247&amp;"!I23:I200")=$G$5),INDIRECT($B247&amp;"!U23:U200"),0)))</f>
        <v>0</v>
      </c>
      <c r="I247" s="59">
        <f t="shared" ca="1" si="42"/>
        <v>0</v>
      </c>
      <c r="J247" s="64">
        <f t="shared" ca="1" si="43"/>
        <v>0</v>
      </c>
    </row>
    <row r="248" spans="1:10" ht="13.5" thickBot="1">
      <c r="B248" s="92" t="str">
        <f t="shared" si="44"/>
        <v>Vissel_Kobe</v>
      </c>
      <c r="D248" s="93">
        <v>2.75</v>
      </c>
      <c r="E248" s="38">
        <f t="array" aca="1" ref="E248" ca="1">IF($B248="N","",SUM(IF((INDIRECT($B248&amp;"!J23:J200")=$A$2)*(INDIRECT($B248&amp;"!t23:t200")=$D248)*(INDIRECT($B248&amp;"!t23:t200")&lt;&gt;"")*(INDIRECT($B248&amp;"!I23:I200")=$E$5),1,0)))</f>
        <v>0</v>
      </c>
      <c r="F248" s="137">
        <f t="array" aca="1" ref="F248" ca="1">IF($B248="N","",SUM(IF((INDIRECT($B248&amp;"!J23:J200")=$A$2)*(INDIRECT($B248&amp;"!t23:t200")=$D248)*(INDIRECT($B248&amp;"!t23:t200")&lt;&gt;"")*(INDIRECT($B248&amp;"!I23:I200")=$E$5),INDIRECT($B248&amp;"!U23:U200"),0)))</f>
        <v>0</v>
      </c>
      <c r="G248" s="38">
        <f t="array" aca="1" ref="G248" ca="1">IF($B248="N","",SUM(IF((INDIRECT($B248&amp;"!J23:J200")=$A$2)*(INDIRECT($B248&amp;"!t23:t200")=$D248)*(INDIRECT($B248&amp;"!t23:t200")&lt;&gt;"")*(INDIRECT($B248&amp;"!I23:I200")=$G$5),1,0)))</f>
        <v>0</v>
      </c>
      <c r="H248" s="137">
        <f t="array" aca="1" ref="H248" ca="1">IF($B248="N","",SUM(IF((INDIRECT($B248&amp;"!J23:J200")=$A$2)*(INDIRECT($B248&amp;"!t23:t200")=$D248)*(INDIRECT($B248&amp;"!t23:t200")&lt;&gt;"")*(INDIRECT($B248&amp;"!I23:I200")=$G$5),INDIRECT($B248&amp;"!U23:U200"),0)))</f>
        <v>0</v>
      </c>
      <c r="I248" s="136">
        <f t="shared" ca="1" si="42"/>
        <v>0</v>
      </c>
      <c r="J248" s="78">
        <f t="shared" ca="1" si="43"/>
        <v>0</v>
      </c>
    </row>
    <row r="249" spans="1:10" ht="13.5" thickBot="1">
      <c r="A249" s="96"/>
      <c r="B249" s="97"/>
      <c r="C249" s="98" t="str">
        <f>D224</f>
        <v>Vissel_Kobe</v>
      </c>
      <c r="D249" s="99" t="s">
        <v>24</v>
      </c>
      <c r="E249" s="100">
        <f t="shared" ref="E249:J249" ca="1" si="45">SUM(E226:E248)</f>
        <v>1</v>
      </c>
      <c r="F249" s="106">
        <f t="shared" ca="1" si="45"/>
        <v>2.7</v>
      </c>
      <c r="G249" s="100">
        <f t="shared" ca="1" si="45"/>
        <v>1</v>
      </c>
      <c r="H249" s="106">
        <f t="shared" ca="1" si="45"/>
        <v>2.7</v>
      </c>
      <c r="I249" s="101">
        <f t="shared" ca="1" si="45"/>
        <v>2</v>
      </c>
      <c r="J249" s="106">
        <f t="shared" ca="1" si="45"/>
        <v>5.4</v>
      </c>
    </row>
    <row r="250" spans="1:10" ht="13.5" thickBot="1">
      <c r="A250" s="96"/>
      <c r="C250" s="104"/>
    </row>
    <row r="251" spans="1:10">
      <c r="A251" s="96"/>
      <c r="B251" s="23"/>
      <c r="C251" s="98"/>
      <c r="D251" s="85" t="str">
        <f>L1</f>
        <v>Omiya_Ardija</v>
      </c>
      <c r="E251" s="86" t="s">
        <v>0</v>
      </c>
      <c r="F251" s="87"/>
      <c r="G251" s="86" t="s">
        <v>1</v>
      </c>
      <c r="H251" s="87"/>
      <c r="I251" s="86" t="s">
        <v>10</v>
      </c>
      <c r="J251" s="88"/>
    </row>
    <row r="252" spans="1:10" ht="13.5" thickBot="1">
      <c r="B252" s="23"/>
      <c r="C252" s="23"/>
      <c r="D252" s="89" t="s">
        <v>20</v>
      </c>
      <c r="E252" s="40" t="s">
        <v>21</v>
      </c>
      <c r="F252" s="78" t="s">
        <v>22</v>
      </c>
      <c r="G252" s="40" t="s">
        <v>21</v>
      </c>
      <c r="H252" s="78" t="s">
        <v>22</v>
      </c>
      <c r="I252" s="90" t="s">
        <v>21</v>
      </c>
      <c r="J252" s="78" t="s">
        <v>22</v>
      </c>
    </row>
    <row r="253" spans="1:10">
      <c r="B253" s="92" t="str">
        <f>IF(D251=0,"N",D251)</f>
        <v>Omiya_Ardija</v>
      </c>
      <c r="D253" s="93">
        <v>-2.75</v>
      </c>
      <c r="E253" s="94">
        <f t="array" aca="1" ref="E253" ca="1">IF($B253="N","",SUM(IF((INDIRECT($B253&amp;"!J23:J200")=$A$2)*(INDIRECT($B253&amp;"!t23:t200")=$D253)*(INDIRECT($B253&amp;"!t23:t200")&lt;&gt;"")*(INDIRECT($B253&amp;"!I23:I200")=$E$5),1,0)))</f>
        <v>0</v>
      </c>
      <c r="F253" s="95">
        <f t="array" aca="1" ref="F253" ca="1">IF($B253="N","",SUM(IF((INDIRECT($B253&amp;"!J23:J200")=$A$2)*(INDIRECT($B253&amp;"!t23:t200")=$D253)*(INDIRECT($B253&amp;"!t23:t200")&lt;&gt;"")*(INDIRECT($B253&amp;"!I23:I200")=$E$5),INDIRECT($B253&amp;"!U23:U200"),0)))</f>
        <v>0</v>
      </c>
      <c r="G253" s="94">
        <f t="array" aca="1" ref="G253" ca="1">IF($B253="N","",SUM(IF((INDIRECT($B253&amp;"!J23:J200")=$A$2)*(INDIRECT($B253&amp;"!t23:t200")=$D253)*(INDIRECT($B253&amp;"!t23:t200")&lt;&gt;"")*(INDIRECT($B253&amp;"!I23:I200")=$G$5),1,0)))</f>
        <v>1</v>
      </c>
      <c r="H253" s="95">
        <f t="array" aca="1" ref="H253" ca="1">IF($B253="N","",SUM(IF((INDIRECT($B253&amp;"!J23:J200")=$A$2)*(INDIRECT($B253&amp;"!t23:t200")=$D253)*(INDIRECT($B253&amp;"!t23:t200")&lt;&gt;"")*(INDIRECT($B253&amp;"!I23:I200")=$G$5),INDIRECT($B253&amp;"!U23:U200"),0)))</f>
        <v>2.77</v>
      </c>
      <c r="I253" s="59">
        <f t="shared" ref="I253:I275" ca="1" si="46">IF(B253="N","",G253+E253)</f>
        <v>1</v>
      </c>
      <c r="J253" s="64">
        <f ca="1">IF(I253="","",F253+H253)</f>
        <v>2.77</v>
      </c>
    </row>
    <row r="254" spans="1:10">
      <c r="B254" s="92" t="str">
        <f>B253</f>
        <v>Omiya_Ardija</v>
      </c>
      <c r="D254" s="125">
        <v>-2.5</v>
      </c>
      <c r="E254" s="55">
        <f t="array" aca="1" ref="E254" ca="1">IF($B254="N","",SUM(IF((INDIRECT($B254&amp;"!J23:J200")=$A$2)*(INDIRECT($B254&amp;"!t23:t200")=$D254)*(INDIRECT($B254&amp;"!t23:t200")&lt;&gt;"")*(INDIRECT($B254&amp;"!I23:I200")=$E$5),1,0)))</f>
        <v>0</v>
      </c>
      <c r="F254" s="64">
        <f t="array" aca="1" ref="F254" ca="1">IF($B254="N","",SUM(IF((INDIRECT($B254&amp;"!J23:J200")=$A$2)*(INDIRECT($B254&amp;"!t23:t200")=$D254)*(INDIRECT($B254&amp;"!t23:t200")&lt;&gt;"")*(INDIRECT($B254&amp;"!I23:I200")=$E$5),INDIRECT($B254&amp;"!U23:U200"),0)))</f>
        <v>0</v>
      </c>
      <c r="G254" s="55">
        <f t="array" aca="1" ref="G254" ca="1">IF($B254="N","",SUM(IF((INDIRECT($B254&amp;"!J23:J200")=$A$2)*(INDIRECT($B254&amp;"!t23:t200")=$D254)*(INDIRECT($B254&amp;"!t23:t200")&lt;&gt;"")*(INDIRECT($B254&amp;"!I23:I200")=$G$5),1,0)))</f>
        <v>0</v>
      </c>
      <c r="H254" s="64">
        <f t="array" aca="1" ref="H254" ca="1">IF($B254="N","",SUM(IF((INDIRECT($B254&amp;"!J23:J200")=$A$2)*(INDIRECT($B254&amp;"!t23:t200")=$D254)*(INDIRECT($B254&amp;"!t23:t200")&lt;&gt;"")*(INDIRECT($B254&amp;"!I23:I200")=$G$5),INDIRECT($B254&amp;"!U23:U200"),0)))</f>
        <v>0</v>
      </c>
      <c r="I254" s="59">
        <f t="shared" ca="1" si="46"/>
        <v>0</v>
      </c>
      <c r="J254" s="64">
        <f t="shared" ref="J254:J275" ca="1" si="47">IF(I254="","",F254+H254)</f>
        <v>0</v>
      </c>
    </row>
    <row r="255" spans="1:10">
      <c r="B255" s="92" t="str">
        <f t="shared" ref="B255:B275" si="48">B254</f>
        <v>Omiya_Ardija</v>
      </c>
      <c r="D255" s="125">
        <v>-2.25</v>
      </c>
      <c r="E255" s="55">
        <f t="array" aca="1" ref="E255" ca="1">IF($B255="N","",SUM(IF((INDIRECT($B255&amp;"!J23:J200")=$A$2)*(INDIRECT($B255&amp;"!t23:t200")=$D255)*(INDIRECT($B255&amp;"!t23:t200")&lt;&gt;"")*(INDIRECT($B255&amp;"!I23:I200")=$E$5),1,0)))</f>
        <v>0</v>
      </c>
      <c r="F255" s="64">
        <f t="array" aca="1" ref="F255" ca="1">IF($B255="N","",SUM(IF((INDIRECT($B255&amp;"!J23:J200")=$A$2)*(INDIRECT($B255&amp;"!t23:t200")=$D255)*(INDIRECT($B255&amp;"!t23:t200")&lt;&gt;"")*(INDIRECT($B255&amp;"!I23:I200")=$E$5),INDIRECT($B255&amp;"!U23:U200"),0)))</f>
        <v>0</v>
      </c>
      <c r="G255" s="55">
        <f t="array" aca="1" ref="G255" ca="1">IF($B255="N","",SUM(IF((INDIRECT($B255&amp;"!J23:J200")=$A$2)*(INDIRECT($B255&amp;"!t23:t200")=$D255)*(INDIRECT($B255&amp;"!t23:t200")&lt;&gt;"")*(INDIRECT($B255&amp;"!I23:I200")=$G$5),1,0)))</f>
        <v>0</v>
      </c>
      <c r="H255" s="64">
        <f t="array" aca="1" ref="H255" ca="1">IF($B255="N","",SUM(IF((INDIRECT($B255&amp;"!J23:J200")=$A$2)*(INDIRECT($B255&amp;"!t23:t200")=$D255)*(INDIRECT($B255&amp;"!t23:t200")&lt;&gt;"")*(INDIRECT($B255&amp;"!I23:I200")=$G$5),INDIRECT($B255&amp;"!U23:U200"),0)))</f>
        <v>0</v>
      </c>
      <c r="I255" s="59">
        <f t="shared" ca="1" si="46"/>
        <v>0</v>
      </c>
      <c r="J255" s="64">
        <f t="shared" ca="1" si="47"/>
        <v>0</v>
      </c>
    </row>
    <row r="256" spans="1:10">
      <c r="B256" s="92" t="str">
        <f t="shared" si="48"/>
        <v>Omiya_Ardija</v>
      </c>
      <c r="D256" s="125">
        <v>-2</v>
      </c>
      <c r="E256" s="55">
        <f t="array" aca="1" ref="E256" ca="1">IF($B256="N","",SUM(IF((INDIRECT($B256&amp;"!J23:J200")=$A$2)*(INDIRECT($B256&amp;"!t23:t200")=$D256)*(INDIRECT($B256&amp;"!t23:t200")&lt;&gt;"")*(INDIRECT($B256&amp;"!I23:I200")=$E$5),1,0)))</f>
        <v>0</v>
      </c>
      <c r="F256" s="64">
        <f t="array" aca="1" ref="F256" ca="1">IF($B256="N","",SUM(IF((INDIRECT($B256&amp;"!J23:J200")=$A$2)*(INDIRECT($B256&amp;"!t23:t200")=$D256)*(INDIRECT($B256&amp;"!t23:t200")&lt;&gt;"")*(INDIRECT($B256&amp;"!I23:I200")=$E$5),INDIRECT($B256&amp;"!U23:U200"),0)))</f>
        <v>0</v>
      </c>
      <c r="G256" s="55">
        <f t="array" aca="1" ref="G256" ca="1">IF($B256="N","",SUM(IF((INDIRECT($B256&amp;"!J23:J200")=$A$2)*(INDIRECT($B256&amp;"!t23:t200")=$D256)*(INDIRECT($B256&amp;"!t23:t200")&lt;&gt;"")*(INDIRECT($B256&amp;"!I23:I200")=$G$5),1,0)))</f>
        <v>0</v>
      </c>
      <c r="H256" s="64">
        <f t="array" aca="1" ref="H256" ca="1">IF($B256="N","",SUM(IF((INDIRECT($B256&amp;"!J23:J200")=$A$2)*(INDIRECT($B256&amp;"!t23:t200")=$D256)*(INDIRECT($B256&amp;"!t23:t200")&lt;&gt;"")*(INDIRECT($B256&amp;"!I23:I200")=$G$5),INDIRECT($B256&amp;"!U23:U200"),0)))</f>
        <v>0</v>
      </c>
      <c r="I256" s="59">
        <f t="shared" ca="1" si="46"/>
        <v>0</v>
      </c>
      <c r="J256" s="64">
        <f t="shared" ca="1" si="47"/>
        <v>0</v>
      </c>
    </row>
    <row r="257" spans="2:10">
      <c r="B257" s="92" t="str">
        <f t="shared" si="48"/>
        <v>Omiya_Ardija</v>
      </c>
      <c r="D257" s="125">
        <v>-1.75</v>
      </c>
      <c r="E257" s="55">
        <f t="array" aca="1" ref="E257" ca="1">IF($B257="N","",SUM(IF((INDIRECT($B257&amp;"!J23:J200")=$A$2)*(INDIRECT($B257&amp;"!t23:t200")=$D257)*(INDIRECT($B257&amp;"!t23:t200")&lt;&gt;"")*(INDIRECT($B257&amp;"!I23:I200")=$E$5),1,0)))</f>
        <v>0</v>
      </c>
      <c r="F257" s="64">
        <f t="array" aca="1" ref="F257" ca="1">IF($B257="N","",SUM(IF((INDIRECT($B257&amp;"!J23:J200")=$A$2)*(INDIRECT($B257&amp;"!t23:t200")=$D257)*(INDIRECT($B257&amp;"!t23:t200")&lt;&gt;"")*(INDIRECT($B257&amp;"!I23:I200")=$E$5),INDIRECT($B257&amp;"!U23:U200"),0)))</f>
        <v>0</v>
      </c>
      <c r="G257" s="55">
        <f t="array" aca="1" ref="G257" ca="1">IF($B257="N","",SUM(IF((INDIRECT($B257&amp;"!J23:J200")=$A$2)*(INDIRECT($B257&amp;"!t23:t200")=$D257)*(INDIRECT($B257&amp;"!t23:t200")&lt;&gt;"")*(INDIRECT($B257&amp;"!I23:I200")=$G$5),1,0)))</f>
        <v>0</v>
      </c>
      <c r="H257" s="64">
        <f t="array" aca="1" ref="H257" ca="1">IF($B257="N","",SUM(IF((INDIRECT($B257&amp;"!J23:J200")=$A$2)*(INDIRECT($B257&amp;"!t23:t200")=$D257)*(INDIRECT($B257&amp;"!t23:t200")&lt;&gt;"")*(INDIRECT($B257&amp;"!I23:I200")=$G$5),INDIRECT($B257&amp;"!U23:U200"),0)))</f>
        <v>0</v>
      </c>
      <c r="I257" s="59">
        <f t="shared" ca="1" si="46"/>
        <v>0</v>
      </c>
      <c r="J257" s="64">
        <f t="shared" ca="1" si="47"/>
        <v>0</v>
      </c>
    </row>
    <row r="258" spans="2:10">
      <c r="B258" s="92" t="str">
        <f t="shared" si="48"/>
        <v>Omiya_Ardija</v>
      </c>
      <c r="D258" s="93">
        <v>-1.5</v>
      </c>
      <c r="E258" s="55">
        <f t="array" aca="1" ref="E258" ca="1">IF($B258="N","",SUM(IF((INDIRECT($B258&amp;"!J23:J200")=$A$2)*(INDIRECT($B258&amp;"!t23:t200")=$D258)*(INDIRECT($B258&amp;"!t23:t200")&lt;&gt;"")*(INDIRECT($B258&amp;"!I23:I200")=$E$5),1,0)))</f>
        <v>0</v>
      </c>
      <c r="F258" s="64">
        <f t="array" aca="1" ref="F258" ca="1">IF($B258="N","",SUM(IF((INDIRECT($B258&amp;"!J23:J200")=$A$2)*(INDIRECT($B258&amp;"!t23:t200")=$D258)*(INDIRECT($B258&amp;"!t23:t200")&lt;&gt;"")*(INDIRECT($B258&amp;"!I23:I200")=$E$5),INDIRECT($B258&amp;"!U23:U200"),0)))</f>
        <v>0</v>
      </c>
      <c r="G258" s="55">
        <f t="array" aca="1" ref="G258" ca="1">IF($B258="N","",SUM(IF((INDIRECT($B258&amp;"!J23:J200")=$A$2)*(INDIRECT($B258&amp;"!t23:t200")=$D258)*(INDIRECT($B258&amp;"!t23:t200")&lt;&gt;"")*(INDIRECT($B258&amp;"!I23:I200")=$G$5),1,0)))</f>
        <v>0</v>
      </c>
      <c r="H258" s="64">
        <f t="array" aca="1" ref="H258" ca="1">IF($B258="N","",SUM(IF((INDIRECT($B258&amp;"!J23:J200")=$A$2)*(INDIRECT($B258&amp;"!t23:t200")=$D258)*(INDIRECT($B258&amp;"!t23:t200")&lt;&gt;"")*(INDIRECT($B258&amp;"!I23:I200")=$G$5),INDIRECT($B258&amp;"!U23:U200"),0)))</f>
        <v>0</v>
      </c>
      <c r="I258" s="59">
        <f t="shared" ca="1" si="46"/>
        <v>0</v>
      </c>
      <c r="J258" s="64">
        <f t="shared" ca="1" si="47"/>
        <v>0</v>
      </c>
    </row>
    <row r="259" spans="2:10">
      <c r="B259" s="92" t="str">
        <f t="shared" si="48"/>
        <v>Omiya_Ardija</v>
      </c>
      <c r="D259" s="93">
        <v>-1.25</v>
      </c>
      <c r="E259" s="55">
        <f t="array" aca="1" ref="E259" ca="1">IF($B259="N","",SUM(IF((INDIRECT($B259&amp;"!J23:J200")=$A$2)*(INDIRECT($B259&amp;"!t23:t200")=$D259)*(INDIRECT($B259&amp;"!t23:t200")&lt;&gt;"")*(INDIRECT($B259&amp;"!I23:I200")=$E$5),1,0)))</f>
        <v>0</v>
      </c>
      <c r="F259" s="64">
        <f t="array" aca="1" ref="F259" ca="1">IF($B259="N","",SUM(IF((INDIRECT($B259&amp;"!J23:J200")=$A$2)*(INDIRECT($B259&amp;"!t23:t200")=$D259)*(INDIRECT($B259&amp;"!t23:t200")&lt;&gt;"")*(INDIRECT($B259&amp;"!I23:I200")=$E$5),INDIRECT($B259&amp;"!U23:U200"),0)))</f>
        <v>0</v>
      </c>
      <c r="G259" s="55">
        <f t="array" aca="1" ref="G259" ca="1">IF($B259="N","",SUM(IF((INDIRECT($B259&amp;"!J23:J200")=$A$2)*(INDIRECT($B259&amp;"!t23:t200")=$D259)*(INDIRECT($B259&amp;"!t23:t200")&lt;&gt;"")*(INDIRECT($B259&amp;"!I23:I200")=$G$5),1,0)))</f>
        <v>0</v>
      </c>
      <c r="H259" s="64">
        <f t="array" aca="1" ref="H259" ca="1">IF($B259="N","",SUM(IF((INDIRECT($B259&amp;"!J23:J200")=$A$2)*(INDIRECT($B259&amp;"!t23:t200")=$D259)*(INDIRECT($B259&amp;"!t23:t200")&lt;&gt;"")*(INDIRECT($B259&amp;"!I23:I200")=$G$5),INDIRECT($B259&amp;"!U23:U200"),0)))</f>
        <v>0</v>
      </c>
      <c r="I259" s="59">
        <f t="shared" ca="1" si="46"/>
        <v>0</v>
      </c>
      <c r="J259" s="64">
        <f t="shared" ca="1" si="47"/>
        <v>0</v>
      </c>
    </row>
    <row r="260" spans="2:10">
      <c r="B260" s="92" t="str">
        <f t="shared" si="48"/>
        <v>Omiya_Ardija</v>
      </c>
      <c r="D260" s="93">
        <v>-1</v>
      </c>
      <c r="E260" s="55">
        <f t="array" aca="1" ref="E260" ca="1">IF($B260="N","",SUM(IF((INDIRECT($B260&amp;"!J23:J200")=$A$2)*(INDIRECT($B260&amp;"!t23:t200")=$D260)*(INDIRECT($B260&amp;"!t23:t200")&lt;&gt;"")*(INDIRECT($B260&amp;"!I23:I200")=$E$5),1,0)))</f>
        <v>0</v>
      </c>
      <c r="F260" s="64">
        <f t="array" aca="1" ref="F260" ca="1">IF($B260="N","",SUM(IF((INDIRECT($B260&amp;"!J23:J200")=$A$2)*(INDIRECT($B260&amp;"!t23:t200")=$D260)*(INDIRECT($B260&amp;"!t23:t200")&lt;&gt;"")*(INDIRECT($B260&amp;"!I23:I200")=$E$5),INDIRECT($B260&amp;"!U23:U200"),0)))</f>
        <v>0</v>
      </c>
      <c r="G260" s="55">
        <f t="array" aca="1" ref="G260" ca="1">IF($B260="N","",SUM(IF((INDIRECT($B260&amp;"!J23:J200")=$A$2)*(INDIRECT($B260&amp;"!t23:t200")=$D260)*(INDIRECT($B260&amp;"!t23:t200")&lt;&gt;"")*(INDIRECT($B260&amp;"!I23:I200")=$G$5),1,0)))</f>
        <v>0</v>
      </c>
      <c r="H260" s="64">
        <f t="array" aca="1" ref="H260" ca="1">IF($B260="N","",SUM(IF((INDIRECT($B260&amp;"!J23:J200")=$A$2)*(INDIRECT($B260&amp;"!t23:t200")=$D260)*(INDIRECT($B260&amp;"!t23:t200")&lt;&gt;"")*(INDIRECT($B260&amp;"!I23:I200")=$G$5),INDIRECT($B260&amp;"!U23:U200"),0)))</f>
        <v>0</v>
      </c>
      <c r="I260" s="59">
        <f t="shared" ca="1" si="46"/>
        <v>0</v>
      </c>
      <c r="J260" s="64">
        <f t="shared" ca="1" si="47"/>
        <v>0</v>
      </c>
    </row>
    <row r="261" spans="2:10">
      <c r="B261" s="92" t="str">
        <f t="shared" si="48"/>
        <v>Omiya_Ardija</v>
      </c>
      <c r="D261" s="93">
        <v>-0.75</v>
      </c>
      <c r="E261" s="55">
        <f t="array" aca="1" ref="E261" ca="1">IF($B261="N","",SUM(IF((INDIRECT($B261&amp;"!J23:J200")=$A$2)*(INDIRECT($B261&amp;"!t23:t200")=$D261)*(INDIRECT($B261&amp;"!t23:t200")&lt;&gt;"")*(INDIRECT($B261&amp;"!I23:I200")=$E$5),1,0)))</f>
        <v>0</v>
      </c>
      <c r="F261" s="64">
        <f t="array" aca="1" ref="F261" ca="1">IF($B261="N","",SUM(IF((INDIRECT($B261&amp;"!J23:J200")=$A$2)*(INDIRECT($B261&amp;"!t23:t200")=$D261)*(INDIRECT($B261&amp;"!t23:t200")&lt;&gt;"")*(INDIRECT($B261&amp;"!I23:I200")=$E$5),INDIRECT($B261&amp;"!U23:U200"),0)))</f>
        <v>0</v>
      </c>
      <c r="G261" s="55">
        <f t="array" aca="1" ref="G261" ca="1">IF($B261="N","",SUM(IF((INDIRECT($B261&amp;"!J23:J200")=$A$2)*(INDIRECT($B261&amp;"!t23:t200")=$D261)*(INDIRECT($B261&amp;"!t23:t200")&lt;&gt;"")*(INDIRECT($B261&amp;"!I23:I200")=$G$5),1,0)))</f>
        <v>0</v>
      </c>
      <c r="H261" s="64">
        <f t="array" aca="1" ref="H261" ca="1">IF($B261="N","",SUM(IF((INDIRECT($B261&amp;"!J23:J200")=$A$2)*(INDIRECT($B261&amp;"!t23:t200")=$D261)*(INDIRECT($B261&amp;"!t23:t200")&lt;&gt;"")*(INDIRECT($B261&amp;"!I23:I200")=$G$5),INDIRECT($B261&amp;"!U23:U200"),0)))</f>
        <v>0</v>
      </c>
      <c r="I261" s="59">
        <f t="shared" ca="1" si="46"/>
        <v>0</v>
      </c>
      <c r="J261" s="64">
        <f t="shared" ca="1" si="47"/>
        <v>0</v>
      </c>
    </row>
    <row r="262" spans="2:10">
      <c r="B262" s="92" t="str">
        <f t="shared" si="48"/>
        <v>Omiya_Ardija</v>
      </c>
      <c r="D262" s="93">
        <v>-0.5</v>
      </c>
      <c r="E262" s="55">
        <f t="array" aca="1" ref="E262" ca="1">IF($B262="N","",SUM(IF((INDIRECT($B262&amp;"!J23:J200")=$A$2)*(INDIRECT($B262&amp;"!t23:t200")=$D262)*(INDIRECT($B262&amp;"!t23:t200")&lt;&gt;"")*(INDIRECT($B262&amp;"!I23:I200")=$E$5),1,0)))</f>
        <v>0</v>
      </c>
      <c r="F262" s="64">
        <f t="array" aca="1" ref="F262" ca="1">IF($B262="N","",SUM(IF((INDIRECT($B262&amp;"!J23:J200")=$A$2)*(INDIRECT($B262&amp;"!t23:t200")=$D262)*(INDIRECT($B262&amp;"!t23:t200")&lt;&gt;"")*(INDIRECT($B262&amp;"!I23:I200")=$E$5),INDIRECT($B262&amp;"!U23:U200"),0)))</f>
        <v>0</v>
      </c>
      <c r="G262" s="55">
        <f t="array" aca="1" ref="G262" ca="1">IF($B262="N","",SUM(IF((INDIRECT($B262&amp;"!J23:J200")=$A$2)*(INDIRECT($B262&amp;"!t23:t200")=$D262)*(INDIRECT($B262&amp;"!t23:t200")&lt;&gt;"")*(INDIRECT($B262&amp;"!I23:I200")=$G$5),1,0)))</f>
        <v>1</v>
      </c>
      <c r="H262" s="64">
        <f t="array" aca="1" ref="H262" ca="1">IF($B262="N","",SUM(IF((INDIRECT($B262&amp;"!J23:J200")=$A$2)*(INDIRECT($B262&amp;"!t23:t200")=$D262)*(INDIRECT($B262&amp;"!t23:t200")&lt;&gt;"")*(INDIRECT($B262&amp;"!I23:I200")=$G$5),INDIRECT($B262&amp;"!U23:U200"),0)))</f>
        <v>2.67</v>
      </c>
      <c r="I262" s="59">
        <f t="shared" ca="1" si="46"/>
        <v>1</v>
      </c>
      <c r="J262" s="64">
        <f t="shared" ca="1" si="47"/>
        <v>2.67</v>
      </c>
    </row>
    <row r="263" spans="2:10">
      <c r="B263" s="92" t="str">
        <f t="shared" si="48"/>
        <v>Omiya_Ardija</v>
      </c>
      <c r="D263" s="93">
        <v>-0.25</v>
      </c>
      <c r="E263" s="55">
        <f t="array" aca="1" ref="E263" ca="1">IF($B263="N","",SUM(IF((INDIRECT($B263&amp;"!J23:J200")=$A$2)*(INDIRECT($B263&amp;"!t23:t200")=$D263)*(INDIRECT($B263&amp;"!t23:t200")&lt;&gt;"")*(INDIRECT($B263&amp;"!I23:I200")=$E$5),1,0)))</f>
        <v>0</v>
      </c>
      <c r="F263" s="64">
        <f t="array" aca="1" ref="F263" ca="1">IF($B263="N","",SUM(IF((INDIRECT($B263&amp;"!J23:J200")=$A$2)*(INDIRECT($B263&amp;"!t23:t200")=$D263)*(INDIRECT($B263&amp;"!t23:t200")&lt;&gt;"")*(INDIRECT($B263&amp;"!I23:I200")=$E$5),INDIRECT($B263&amp;"!U23:U200"),0)))</f>
        <v>0</v>
      </c>
      <c r="G263" s="55">
        <f t="array" aca="1" ref="G263" ca="1">IF($B263="N","",SUM(IF((INDIRECT($B263&amp;"!J23:J200")=$A$2)*(INDIRECT($B263&amp;"!t23:t200")=$D263)*(INDIRECT($B263&amp;"!t23:t200")&lt;&gt;"")*(INDIRECT($B263&amp;"!I23:I200")=$G$5),1,0)))</f>
        <v>0</v>
      </c>
      <c r="H263" s="64">
        <f t="array" aca="1" ref="H263" ca="1">IF($B263="N","",SUM(IF((INDIRECT($B263&amp;"!J23:J200")=$A$2)*(INDIRECT($B263&amp;"!t23:t200")=$D263)*(INDIRECT($B263&amp;"!t23:t200")&lt;&gt;"")*(INDIRECT($B263&amp;"!I23:I200")=$G$5),INDIRECT($B263&amp;"!U23:U200"),0)))</f>
        <v>0</v>
      </c>
      <c r="I263" s="59">
        <f t="shared" ca="1" si="46"/>
        <v>0</v>
      </c>
      <c r="J263" s="64">
        <f t="shared" ca="1" si="47"/>
        <v>0</v>
      </c>
    </row>
    <row r="264" spans="2:10">
      <c r="B264" s="92" t="str">
        <f t="shared" si="48"/>
        <v>Omiya_Ardija</v>
      </c>
      <c r="D264" s="93">
        <v>0</v>
      </c>
      <c r="E264" s="55">
        <f t="array" aca="1" ref="E264" ca="1">IF($B264="N","",SUM(IF((INDIRECT($B264&amp;"!J23:J200")=$A$2)*(INDIRECT($B264&amp;"!t23:t200")=$D264)*(INDIRECT($B264&amp;"!t23:t200")&lt;&gt;"")*(INDIRECT($B264&amp;"!I23:I200")=$E$5),1,0)))</f>
        <v>0</v>
      </c>
      <c r="F264" s="64">
        <f t="array" aca="1" ref="F264" ca="1">IF($B264="N","",SUM(IF((INDIRECT($B264&amp;"!J23:J200")=$A$2)*(INDIRECT($B264&amp;"!t23:t200")=$D264)*(INDIRECT($B264&amp;"!t23:t200")&lt;&gt;"")*(INDIRECT($B264&amp;"!I23:I200")=$E$5),INDIRECT($B264&amp;"!U23:U200"),0)))</f>
        <v>0</v>
      </c>
      <c r="G264" s="55">
        <f t="array" aca="1" ref="G264" ca="1">IF($B264="N","",SUM(IF((INDIRECT($B264&amp;"!J23:J200")=$A$2)*(INDIRECT($B264&amp;"!t23:t200")=$D264)*(INDIRECT($B264&amp;"!t23:t200")&lt;&gt;"")*(INDIRECT($B264&amp;"!I23:I200")=$G$5),1,0)))</f>
        <v>0</v>
      </c>
      <c r="H264" s="64">
        <f t="array" aca="1" ref="H264" ca="1">IF($B264="N","",SUM(IF((INDIRECT($B264&amp;"!J23:J200")=$A$2)*(INDIRECT($B264&amp;"!t23:t200")=$D264)*(INDIRECT($B264&amp;"!t23:t200")&lt;&gt;"")*(INDIRECT($B264&amp;"!I23:I200")=$G$5),INDIRECT($B264&amp;"!U23:U200"),0)))</f>
        <v>0</v>
      </c>
      <c r="I264" s="59">
        <f t="shared" ca="1" si="46"/>
        <v>0</v>
      </c>
      <c r="J264" s="64">
        <f t="shared" ca="1" si="47"/>
        <v>0</v>
      </c>
    </row>
    <row r="265" spans="2:10">
      <c r="B265" s="92" t="str">
        <f t="shared" si="48"/>
        <v>Omiya_Ardija</v>
      </c>
      <c r="D265" s="93">
        <v>0.25</v>
      </c>
      <c r="E265" s="55">
        <f t="array" aca="1" ref="E265" ca="1">IF($B265="N","",SUM(IF((INDIRECT($B265&amp;"!J23:J200")=$A$2)*(INDIRECT($B265&amp;"!t23:t200")=$D265)*(INDIRECT($B265&amp;"!t23:t200")&lt;&gt;"")*(INDIRECT($B265&amp;"!I23:I200")=$E$5),1,0)))</f>
        <v>0</v>
      </c>
      <c r="F265" s="64">
        <f t="array" aca="1" ref="F265" ca="1">IF($B265="N","",SUM(IF((INDIRECT($B265&amp;"!J23:J200")=$A$2)*(INDIRECT($B265&amp;"!t23:t200")=$D265)*(INDIRECT($B265&amp;"!t23:t200")&lt;&gt;"")*(INDIRECT($B265&amp;"!I23:I200")=$E$5),INDIRECT($B265&amp;"!U23:U200"),0)))</f>
        <v>0</v>
      </c>
      <c r="G265" s="55">
        <f t="array" aca="1" ref="G265" ca="1">IF($B265="N","",SUM(IF((INDIRECT($B265&amp;"!J23:J200")=$A$2)*(INDIRECT($B265&amp;"!t23:t200")=$D265)*(INDIRECT($B265&amp;"!t23:t200")&lt;&gt;"")*(INDIRECT($B265&amp;"!I23:I200")=$G$5),1,0)))</f>
        <v>0</v>
      </c>
      <c r="H265" s="64">
        <f t="array" aca="1" ref="H265" ca="1">IF($B265="N","",SUM(IF((INDIRECT($B265&amp;"!J23:J200")=$A$2)*(INDIRECT($B265&amp;"!t23:t200")=$D265)*(INDIRECT($B265&amp;"!t23:t200")&lt;&gt;"")*(INDIRECT($B265&amp;"!I23:I200")=$G$5),INDIRECT($B265&amp;"!U23:U200"),0)))</f>
        <v>0</v>
      </c>
      <c r="I265" s="59">
        <f t="shared" ca="1" si="46"/>
        <v>0</v>
      </c>
      <c r="J265" s="64">
        <f t="shared" ca="1" si="47"/>
        <v>0</v>
      </c>
    </row>
    <row r="266" spans="2:10">
      <c r="B266" s="92" t="str">
        <f t="shared" si="48"/>
        <v>Omiya_Ardija</v>
      </c>
      <c r="D266" s="93">
        <v>0.5</v>
      </c>
      <c r="E266" s="55">
        <f t="array" aca="1" ref="E266" ca="1">IF($B266="N","",SUM(IF((INDIRECT($B266&amp;"!J23:J200")=$A$2)*(INDIRECT($B266&amp;"!t23:t200")=$D266)*(INDIRECT($B266&amp;"!t23:t200")&lt;&gt;"")*(INDIRECT($B266&amp;"!I23:I200")=$E$5),1,0)))</f>
        <v>0</v>
      </c>
      <c r="F266" s="64">
        <f t="array" aca="1" ref="F266" ca="1">IF($B266="N","",SUM(IF((INDIRECT($B266&amp;"!J23:J200")=$A$2)*(INDIRECT($B266&amp;"!t23:t200")=$D266)*(INDIRECT($B266&amp;"!t23:t200")&lt;&gt;"")*(INDIRECT($B266&amp;"!I23:I200")=$E$5),INDIRECT($B266&amp;"!U23:U200"),0)))</f>
        <v>0</v>
      </c>
      <c r="G266" s="55">
        <f t="array" aca="1" ref="G266" ca="1">IF($B266="N","",SUM(IF((INDIRECT($B266&amp;"!J23:J200")=$A$2)*(INDIRECT($B266&amp;"!t23:t200")=$D266)*(INDIRECT($B266&amp;"!t23:t200")&lt;&gt;"")*(INDIRECT($B266&amp;"!I23:I200")=$G$5),1,0)))</f>
        <v>0</v>
      </c>
      <c r="H266" s="64">
        <f t="array" aca="1" ref="H266" ca="1">IF($B266="N","",SUM(IF((INDIRECT($B266&amp;"!J23:J200")=$A$2)*(INDIRECT($B266&amp;"!t23:t200")=$D266)*(INDIRECT($B266&amp;"!t23:t200")&lt;&gt;"")*(INDIRECT($B266&amp;"!I23:I200")=$G$5),INDIRECT($B266&amp;"!U23:U200"),0)))</f>
        <v>0</v>
      </c>
      <c r="I266" s="59">
        <f t="shared" ca="1" si="46"/>
        <v>0</v>
      </c>
      <c r="J266" s="64">
        <f t="shared" ca="1" si="47"/>
        <v>0</v>
      </c>
    </row>
    <row r="267" spans="2:10">
      <c r="B267" s="92" t="str">
        <f t="shared" si="48"/>
        <v>Omiya_Ardija</v>
      </c>
      <c r="D267" s="93">
        <v>0.75</v>
      </c>
      <c r="E267" s="55">
        <f t="array" aca="1" ref="E267" ca="1">IF($B267="N","",SUM(IF((INDIRECT($B267&amp;"!J23:J200")=$A$2)*(INDIRECT($B267&amp;"!t23:t200")=$D267)*(INDIRECT($B267&amp;"!t23:t200")&lt;&gt;"")*(INDIRECT($B267&amp;"!I23:I200")=$E$5),1,0)))</f>
        <v>0</v>
      </c>
      <c r="F267" s="64">
        <f t="array" aca="1" ref="F267" ca="1">IF($B267="N","",SUM(IF((INDIRECT($B267&amp;"!J23:J200")=$A$2)*(INDIRECT($B267&amp;"!t23:t200")=$D267)*(INDIRECT($B267&amp;"!t23:t200")&lt;&gt;"")*(INDIRECT($B267&amp;"!I23:I200")=$E$5),INDIRECT($B267&amp;"!U23:U200"),0)))</f>
        <v>0</v>
      </c>
      <c r="G267" s="55">
        <f t="array" aca="1" ref="G267" ca="1">IF($B267="N","",SUM(IF((INDIRECT($B267&amp;"!J23:J200")=$A$2)*(INDIRECT($B267&amp;"!t23:t200")=$D267)*(INDIRECT($B267&amp;"!t23:t200")&lt;&gt;"")*(INDIRECT($B267&amp;"!I23:I200")=$G$5),1,0)))</f>
        <v>0</v>
      </c>
      <c r="H267" s="64">
        <f t="array" aca="1" ref="H267" ca="1">IF($B267="N","",SUM(IF((INDIRECT($B267&amp;"!J23:J200")=$A$2)*(INDIRECT($B267&amp;"!t23:t200")=$D267)*(INDIRECT($B267&amp;"!t23:t200")&lt;&gt;"")*(INDIRECT($B267&amp;"!I23:I200")=$G$5),INDIRECT($B267&amp;"!U23:U200"),0)))</f>
        <v>0</v>
      </c>
      <c r="I267" s="59">
        <f t="shared" ca="1" si="46"/>
        <v>0</v>
      </c>
      <c r="J267" s="64">
        <f t="shared" ca="1" si="47"/>
        <v>0</v>
      </c>
    </row>
    <row r="268" spans="2:10">
      <c r="B268" s="92" t="str">
        <f t="shared" si="48"/>
        <v>Omiya_Ardija</v>
      </c>
      <c r="D268" s="93">
        <v>1</v>
      </c>
      <c r="E268" s="55">
        <f t="array" aca="1" ref="E268" ca="1">IF($B268="N","",SUM(IF((INDIRECT($B268&amp;"!J23:J200")=$A$2)*(INDIRECT($B268&amp;"!t23:t200")=$D268)*(INDIRECT($B268&amp;"!t23:t200")&lt;&gt;"")*(INDIRECT($B268&amp;"!I23:I200")=$E$5),1,0)))</f>
        <v>0</v>
      </c>
      <c r="F268" s="64">
        <f t="array" aca="1" ref="F268" ca="1">IF($B268="N","",SUM(IF((INDIRECT($B268&amp;"!J23:J200")=$A$2)*(INDIRECT($B268&amp;"!t23:t200")=$D268)*(INDIRECT($B268&amp;"!t23:t200")&lt;&gt;"")*(INDIRECT($B268&amp;"!I23:I200")=$E$5),INDIRECT($B268&amp;"!U23:U200"),0)))</f>
        <v>0</v>
      </c>
      <c r="G268" s="55">
        <f t="array" aca="1" ref="G268" ca="1">IF($B268="N","",SUM(IF((INDIRECT($B268&amp;"!J23:J200")=$A$2)*(INDIRECT($B268&amp;"!t23:t200")=$D268)*(INDIRECT($B268&amp;"!t23:t200")&lt;&gt;"")*(INDIRECT($B268&amp;"!I23:I200")=$G$5),1,0)))</f>
        <v>0</v>
      </c>
      <c r="H268" s="64">
        <f t="array" aca="1" ref="H268" ca="1">IF($B268="N","",SUM(IF((INDIRECT($B268&amp;"!J23:J200")=$A$2)*(INDIRECT($B268&amp;"!t23:t200")=$D268)*(INDIRECT($B268&amp;"!t23:t200")&lt;&gt;"")*(INDIRECT($B268&amp;"!I23:I200")=$G$5),INDIRECT($B268&amp;"!U23:U200"),0)))</f>
        <v>0</v>
      </c>
      <c r="I268" s="59">
        <f t="shared" ca="1" si="46"/>
        <v>0</v>
      </c>
      <c r="J268" s="64">
        <f t="shared" ca="1" si="47"/>
        <v>0</v>
      </c>
    </row>
    <row r="269" spans="2:10">
      <c r="B269" s="92" t="str">
        <f t="shared" si="48"/>
        <v>Omiya_Ardija</v>
      </c>
      <c r="D269" s="93">
        <v>1.25</v>
      </c>
      <c r="E269" s="55">
        <f t="array" aca="1" ref="E269" ca="1">IF($B269="N","",SUM(IF((INDIRECT($B269&amp;"!J23:J200")=$A$2)*(INDIRECT($B269&amp;"!t23:t200")=$D269)*(INDIRECT($B269&amp;"!t23:t200")&lt;&gt;"")*(INDIRECT($B269&amp;"!I23:I200")=$E$5),1,0)))</f>
        <v>0</v>
      </c>
      <c r="F269" s="64">
        <f t="array" aca="1" ref="F269" ca="1">IF($B269="N","",SUM(IF((INDIRECT($B269&amp;"!J23:J200")=$A$2)*(INDIRECT($B269&amp;"!t23:t200")=$D269)*(INDIRECT($B269&amp;"!t23:t200")&lt;&gt;"")*(INDIRECT($B269&amp;"!I23:I200")=$E$5),INDIRECT($B269&amp;"!U23:U200"),0)))</f>
        <v>0</v>
      </c>
      <c r="G269" s="55">
        <f t="array" aca="1" ref="G269" ca="1">IF($B269="N","",SUM(IF((INDIRECT($B269&amp;"!J23:J200")=$A$2)*(INDIRECT($B269&amp;"!t23:t200")=$D269)*(INDIRECT($B269&amp;"!t23:t200")&lt;&gt;"")*(INDIRECT($B269&amp;"!I23:I200")=$G$5),1,0)))</f>
        <v>0</v>
      </c>
      <c r="H269" s="64">
        <f t="array" aca="1" ref="H269" ca="1">IF($B269="N","",SUM(IF((INDIRECT($B269&amp;"!J23:J200")=$A$2)*(INDIRECT($B269&amp;"!t23:t200")=$D269)*(INDIRECT($B269&amp;"!t23:t200")&lt;&gt;"")*(INDIRECT($B269&amp;"!I23:I200")=$G$5),INDIRECT($B269&amp;"!U23:U200"),0)))</f>
        <v>0</v>
      </c>
      <c r="I269" s="59">
        <f t="shared" ca="1" si="46"/>
        <v>0</v>
      </c>
      <c r="J269" s="64">
        <f t="shared" ca="1" si="47"/>
        <v>0</v>
      </c>
    </row>
    <row r="270" spans="2:10">
      <c r="B270" s="92" t="str">
        <f t="shared" si="48"/>
        <v>Omiya_Ardija</v>
      </c>
      <c r="D270" s="93">
        <v>1.5</v>
      </c>
      <c r="E270" s="55">
        <f t="array" aca="1" ref="E270" ca="1">IF($B270="N","",SUM(IF((INDIRECT($B270&amp;"!J23:J200")=$A$2)*(INDIRECT($B270&amp;"!t23:t200")=$D270)*(INDIRECT($B270&amp;"!t23:t200")&lt;&gt;"")*(INDIRECT($B270&amp;"!I23:I200")=$E$5),1,0)))</f>
        <v>0</v>
      </c>
      <c r="F270" s="64">
        <f t="array" aca="1" ref="F270" ca="1">IF($B270="N","",SUM(IF((INDIRECT($B270&amp;"!J23:J200")=$A$2)*(INDIRECT($B270&amp;"!t23:t200")=$D270)*(INDIRECT($B270&amp;"!t23:t200")&lt;&gt;"")*(INDIRECT($B270&amp;"!I23:I200")=$E$5),INDIRECT($B270&amp;"!U23:U200"),0)))</f>
        <v>0</v>
      </c>
      <c r="G270" s="55">
        <f t="array" aca="1" ref="G270" ca="1">IF($B270="N","",SUM(IF((INDIRECT($B270&amp;"!J23:J200")=$A$2)*(INDIRECT($B270&amp;"!t23:t200")=$D270)*(INDIRECT($B270&amp;"!t23:t200")&lt;&gt;"")*(INDIRECT($B270&amp;"!I23:I200")=$G$5),1,0)))</f>
        <v>0</v>
      </c>
      <c r="H270" s="64">
        <f t="array" aca="1" ref="H270" ca="1">IF($B270="N","",SUM(IF((INDIRECT($B270&amp;"!J23:J200")=$A$2)*(INDIRECT($B270&amp;"!t23:t200")=$D270)*(INDIRECT($B270&amp;"!t23:t200")&lt;&gt;"")*(INDIRECT($B270&amp;"!I23:I200")=$G$5),INDIRECT($B270&amp;"!U23:U200"),0)))</f>
        <v>0</v>
      </c>
      <c r="I270" s="59">
        <f t="shared" ca="1" si="46"/>
        <v>0</v>
      </c>
      <c r="J270" s="64">
        <f t="shared" ca="1" si="47"/>
        <v>0</v>
      </c>
    </row>
    <row r="271" spans="2:10">
      <c r="B271" s="92" t="str">
        <f t="shared" si="48"/>
        <v>Omiya_Ardija</v>
      </c>
      <c r="D271" s="129">
        <v>1.75</v>
      </c>
      <c r="E271" s="38">
        <f t="array" aca="1" ref="E271" ca="1">IF($B271="N","",SUM(IF((INDIRECT($B271&amp;"!J23:J200")=$A$2)*(INDIRECT($B271&amp;"!t23:t200")=$D271)*(INDIRECT($B271&amp;"!t23:t200")&lt;&gt;"")*(INDIRECT($B271&amp;"!I23:I200")=$E$5),1,0)))</f>
        <v>0</v>
      </c>
      <c r="F271" s="137">
        <f t="array" aca="1" ref="F271" ca="1">IF($B271="N","",SUM(IF((INDIRECT($B271&amp;"!J23:J200")=$A$2)*(INDIRECT($B271&amp;"!t23:t200")=$D271)*(INDIRECT($B271&amp;"!t23:t200")&lt;&gt;"")*(INDIRECT($B271&amp;"!I23:I200")=$E$5),INDIRECT($B271&amp;"!U23:U200"),0)))</f>
        <v>0</v>
      </c>
      <c r="G271" s="38">
        <f t="array" aca="1" ref="G271" ca="1">IF($B271="N","",SUM(IF((INDIRECT($B271&amp;"!J23:J200")=$A$2)*(INDIRECT($B271&amp;"!t23:t200")=$D271)*(INDIRECT($B271&amp;"!t23:t200")&lt;&gt;"")*(INDIRECT($B271&amp;"!I23:I200")=$G$5),1,0)))</f>
        <v>0</v>
      </c>
      <c r="H271" s="137">
        <f t="array" aca="1" ref="H271" ca="1">IF($B271="N","",SUM(IF((INDIRECT($B271&amp;"!J23:J200")=$A$2)*(INDIRECT($B271&amp;"!t23:t200")=$D271)*(INDIRECT($B271&amp;"!t23:t200")&lt;&gt;"")*(INDIRECT($B271&amp;"!I23:I200")=$G$5),INDIRECT($B271&amp;"!U23:U200"),0)))</f>
        <v>0</v>
      </c>
      <c r="I271" s="59">
        <f t="shared" ca="1" si="46"/>
        <v>0</v>
      </c>
      <c r="J271" s="64">
        <f t="shared" ca="1" si="47"/>
        <v>0</v>
      </c>
    </row>
    <row r="272" spans="2:10">
      <c r="B272" s="92" t="str">
        <f t="shared" si="48"/>
        <v>Omiya_Ardija</v>
      </c>
      <c r="D272" s="129">
        <v>2</v>
      </c>
      <c r="E272" s="38">
        <f t="array" aca="1" ref="E272" ca="1">IF($B272="N","",SUM(IF((INDIRECT($B272&amp;"!J23:J200")=$A$2)*(INDIRECT($B272&amp;"!t23:t200")=$D272)*(INDIRECT($B272&amp;"!t23:t200")&lt;&gt;"")*(INDIRECT($B272&amp;"!I23:I200")=$E$5),1,0)))</f>
        <v>0</v>
      </c>
      <c r="F272" s="137">
        <f t="array" aca="1" ref="F272" ca="1">IF($B272="N","",SUM(IF((INDIRECT($B272&amp;"!J23:J200")=$A$2)*(INDIRECT($B272&amp;"!t23:t200")=$D272)*(INDIRECT($B272&amp;"!t23:t200")&lt;&gt;"")*(INDIRECT($B272&amp;"!I23:I200")=$E$5),INDIRECT($B272&amp;"!U23:U200"),0)))</f>
        <v>0</v>
      </c>
      <c r="G272" s="38">
        <f t="array" aca="1" ref="G272" ca="1">IF($B272="N","",SUM(IF((INDIRECT($B272&amp;"!J23:J200")=$A$2)*(INDIRECT($B272&amp;"!t23:t200")=$D272)*(INDIRECT($B272&amp;"!t23:t200")&lt;&gt;"")*(INDIRECT($B272&amp;"!I23:I200")=$G$5),1,0)))</f>
        <v>0</v>
      </c>
      <c r="H272" s="137">
        <f t="array" aca="1" ref="H272" ca="1">IF($B272="N","",SUM(IF((INDIRECT($B272&amp;"!J23:J200")=$A$2)*(INDIRECT($B272&amp;"!t23:t200")=$D272)*(INDIRECT($B272&amp;"!t23:t200")&lt;&gt;"")*(INDIRECT($B272&amp;"!I23:I200")=$G$5),INDIRECT($B272&amp;"!U23:U200"),0)))</f>
        <v>0</v>
      </c>
      <c r="I272" s="59">
        <f t="shared" ca="1" si="46"/>
        <v>0</v>
      </c>
      <c r="J272" s="64">
        <f t="shared" ca="1" si="47"/>
        <v>0</v>
      </c>
    </row>
    <row r="273" spans="1:10">
      <c r="B273" s="92" t="str">
        <f t="shared" si="48"/>
        <v>Omiya_Ardija</v>
      </c>
      <c r="D273" s="129">
        <v>2.25</v>
      </c>
      <c r="E273" s="38">
        <f t="array" aca="1" ref="E273" ca="1">IF($B273="N","",SUM(IF((INDIRECT($B273&amp;"!J23:J200")=$A$2)*(INDIRECT($B273&amp;"!t23:t200")=$D273)*(INDIRECT($B273&amp;"!t23:t200")&lt;&gt;"")*(INDIRECT($B273&amp;"!I23:I200")=$E$5),1,0)))</f>
        <v>0</v>
      </c>
      <c r="F273" s="137">
        <f t="array" aca="1" ref="F273" ca="1">IF($B273="N","",SUM(IF((INDIRECT($B273&amp;"!J23:J200")=$A$2)*(INDIRECT($B273&amp;"!t23:t200")=$D273)*(INDIRECT($B273&amp;"!t23:t200")&lt;&gt;"")*(INDIRECT($B273&amp;"!I23:I200")=$E$5),INDIRECT($B273&amp;"!U23:U200"),0)))</f>
        <v>0</v>
      </c>
      <c r="G273" s="38">
        <f t="array" aca="1" ref="G273" ca="1">IF($B273="N","",SUM(IF((INDIRECT($B273&amp;"!J23:J200")=$A$2)*(INDIRECT($B273&amp;"!t23:t200")=$D273)*(INDIRECT($B273&amp;"!t23:t200")&lt;&gt;"")*(INDIRECT($B273&amp;"!I23:I200")=$G$5),1,0)))</f>
        <v>0</v>
      </c>
      <c r="H273" s="137">
        <f t="array" aca="1" ref="H273" ca="1">IF($B273="N","",SUM(IF((INDIRECT($B273&amp;"!J23:J200")=$A$2)*(INDIRECT($B273&amp;"!t23:t200")=$D273)*(INDIRECT($B273&amp;"!t23:t200")&lt;&gt;"")*(INDIRECT($B273&amp;"!I23:I200")=$G$5),INDIRECT($B273&amp;"!U23:U200"),0)))</f>
        <v>0</v>
      </c>
      <c r="I273" s="59">
        <f t="shared" ca="1" si="46"/>
        <v>0</v>
      </c>
      <c r="J273" s="64">
        <f t="shared" ca="1" si="47"/>
        <v>0</v>
      </c>
    </row>
    <row r="274" spans="1:10">
      <c r="B274" s="92" t="str">
        <f t="shared" si="48"/>
        <v>Omiya_Ardija</v>
      </c>
      <c r="D274" s="129">
        <v>2.5</v>
      </c>
      <c r="E274" s="38">
        <f t="array" aca="1" ref="E274" ca="1">IF($B274="N","",SUM(IF((INDIRECT($B274&amp;"!J23:J200")=$A$2)*(INDIRECT($B274&amp;"!t23:t200")=$D274)*(INDIRECT($B274&amp;"!t23:t200")&lt;&gt;"")*(INDIRECT($B274&amp;"!I23:I200")=$E$5),1,0)))</f>
        <v>0</v>
      </c>
      <c r="F274" s="137">
        <f t="array" aca="1" ref="F274" ca="1">IF($B274="N","",SUM(IF((INDIRECT($B274&amp;"!J23:J200")=$A$2)*(INDIRECT($B274&amp;"!t23:t200")=$D274)*(INDIRECT($B274&amp;"!t23:t200")&lt;&gt;"")*(INDIRECT($B274&amp;"!I23:I200")=$E$5),INDIRECT($B274&amp;"!U23:U200"),0)))</f>
        <v>0</v>
      </c>
      <c r="G274" s="38">
        <f t="array" aca="1" ref="G274" ca="1">IF($B274="N","",SUM(IF((INDIRECT($B274&amp;"!J23:J200")=$A$2)*(INDIRECT($B274&amp;"!t23:t200")=$D274)*(INDIRECT($B274&amp;"!t23:t200")&lt;&gt;"")*(INDIRECT($B274&amp;"!I23:I200")=$G$5),1,0)))</f>
        <v>0</v>
      </c>
      <c r="H274" s="137">
        <f t="array" aca="1" ref="H274" ca="1">IF($B274="N","",SUM(IF((INDIRECT($B274&amp;"!J23:J200")=$A$2)*(INDIRECT($B274&amp;"!t23:t200")=$D274)*(INDIRECT($B274&amp;"!t23:t200")&lt;&gt;"")*(INDIRECT($B274&amp;"!I23:I200")=$G$5),INDIRECT($B274&amp;"!U23:U200"),0)))</f>
        <v>0</v>
      </c>
      <c r="I274" s="59">
        <f t="shared" ca="1" si="46"/>
        <v>0</v>
      </c>
      <c r="J274" s="64">
        <f t="shared" ca="1" si="47"/>
        <v>0</v>
      </c>
    </row>
    <row r="275" spans="1:10" ht="13.5" thickBot="1">
      <c r="B275" s="92" t="str">
        <f t="shared" si="48"/>
        <v>Omiya_Ardija</v>
      </c>
      <c r="D275" s="93">
        <v>2.75</v>
      </c>
      <c r="E275" s="38">
        <f t="array" aca="1" ref="E275" ca="1">IF($B275="N","",SUM(IF((INDIRECT($B275&amp;"!J23:J200")=$A$2)*(INDIRECT($B275&amp;"!t23:t200")=$D275)*(INDIRECT($B275&amp;"!t23:t200")&lt;&gt;"")*(INDIRECT($B275&amp;"!I23:I200")=$E$5),1,0)))</f>
        <v>0</v>
      </c>
      <c r="F275" s="137">
        <f t="array" aca="1" ref="F275" ca="1">IF($B275="N","",SUM(IF((INDIRECT($B275&amp;"!J23:J200")=$A$2)*(INDIRECT($B275&amp;"!t23:t200")=$D275)*(INDIRECT($B275&amp;"!t23:t200")&lt;&gt;"")*(INDIRECT($B275&amp;"!I23:I200")=$E$5),INDIRECT($B275&amp;"!U23:U200"),0)))</f>
        <v>0</v>
      </c>
      <c r="G275" s="38">
        <f t="array" aca="1" ref="G275" ca="1">IF($B275="N","",SUM(IF((INDIRECT($B275&amp;"!J23:J200")=$A$2)*(INDIRECT($B275&amp;"!t23:t200")=$D275)*(INDIRECT($B275&amp;"!t23:t200")&lt;&gt;"")*(INDIRECT($B275&amp;"!I23:I200")=$G$5),1,0)))</f>
        <v>0</v>
      </c>
      <c r="H275" s="137">
        <f t="array" aca="1" ref="H275" ca="1">IF($B275="N","",SUM(IF((INDIRECT($B275&amp;"!J23:J200")=$A$2)*(INDIRECT($B275&amp;"!t23:t200")=$D275)*(INDIRECT($B275&amp;"!t23:t200")&lt;&gt;"")*(INDIRECT($B275&amp;"!I23:I200")=$G$5),INDIRECT($B275&amp;"!U23:U200"),0)))</f>
        <v>0</v>
      </c>
      <c r="I275" s="136">
        <f t="shared" ca="1" si="46"/>
        <v>0</v>
      </c>
      <c r="J275" s="78">
        <f t="shared" ca="1" si="47"/>
        <v>0</v>
      </c>
    </row>
    <row r="276" spans="1:10" ht="13.5" thickBot="1">
      <c r="A276" s="96"/>
      <c r="B276" s="97"/>
      <c r="C276" s="98" t="str">
        <f>D251</f>
        <v>Omiya_Ardija</v>
      </c>
      <c r="D276" s="99" t="s">
        <v>24</v>
      </c>
      <c r="E276" s="100">
        <f t="shared" ref="E276:J276" ca="1" si="49">SUM(E253:E275)</f>
        <v>0</v>
      </c>
      <c r="F276" s="106">
        <f t="shared" ca="1" si="49"/>
        <v>0</v>
      </c>
      <c r="G276" s="100">
        <f t="shared" ca="1" si="49"/>
        <v>2</v>
      </c>
      <c r="H276" s="106">
        <f t="shared" ca="1" si="49"/>
        <v>5.4399999999999995</v>
      </c>
      <c r="I276" s="101">
        <f t="shared" ca="1" si="49"/>
        <v>2</v>
      </c>
      <c r="J276" s="106">
        <f t="shared" ca="1" si="49"/>
        <v>5.4399999999999995</v>
      </c>
    </row>
    <row r="277" spans="1:10" ht="13.5" thickBot="1">
      <c r="A277" s="96"/>
      <c r="C277" s="104"/>
    </row>
    <row r="278" spans="1:10">
      <c r="A278" s="96"/>
      <c r="B278" s="23"/>
      <c r="C278" s="98"/>
      <c r="D278" s="85" t="str">
        <f>M1</f>
        <v>Sagan_Tosu</v>
      </c>
      <c r="E278" s="86" t="s">
        <v>0</v>
      </c>
      <c r="F278" s="87"/>
      <c r="G278" s="86" t="s">
        <v>1</v>
      </c>
      <c r="H278" s="87"/>
      <c r="I278" s="86" t="s">
        <v>10</v>
      </c>
      <c r="J278" s="88"/>
    </row>
    <row r="279" spans="1:10" ht="13.5" thickBot="1">
      <c r="B279" s="23"/>
      <c r="C279" s="23"/>
      <c r="D279" s="89" t="s">
        <v>20</v>
      </c>
      <c r="E279" s="40" t="s">
        <v>21</v>
      </c>
      <c r="F279" s="78" t="s">
        <v>22</v>
      </c>
      <c r="G279" s="40" t="s">
        <v>21</v>
      </c>
      <c r="H279" s="78" t="s">
        <v>22</v>
      </c>
      <c r="I279" s="90" t="s">
        <v>21</v>
      </c>
      <c r="J279" s="78" t="s">
        <v>22</v>
      </c>
    </row>
    <row r="280" spans="1:10">
      <c r="B280" s="92" t="str">
        <f>IF(D278=0,"N",D278)</f>
        <v>Sagan_Tosu</v>
      </c>
      <c r="D280" s="93">
        <v>-2.75</v>
      </c>
      <c r="E280" s="94">
        <f t="array" aca="1" ref="E280" ca="1">IF($B280="N","",SUM(IF((INDIRECT($B280&amp;"!J23:J200")=$A$2)*(INDIRECT($B280&amp;"!t23:t200")=$D280)*(INDIRECT($B280&amp;"!t23:t200")&lt;&gt;"")*(INDIRECT($B280&amp;"!I23:I200")=$E$5),1,0)))</f>
        <v>0</v>
      </c>
      <c r="F280" s="95">
        <f t="array" aca="1" ref="F280" ca="1">IF($B280="N","",SUM(IF((INDIRECT($B280&amp;"!J23:J200")=$A$2)*(INDIRECT($B280&amp;"!t23:t200")=$D280)*(INDIRECT($B280&amp;"!t23:t200")&lt;&gt;"")*(INDIRECT($B280&amp;"!I23:I200")=$E$5),INDIRECT($B280&amp;"!U23:U200"),0)))</f>
        <v>0</v>
      </c>
      <c r="G280" s="94">
        <f t="array" aca="1" ref="G280" ca="1">IF($B280="N","",SUM(IF((INDIRECT($B280&amp;"!J23:J200")=$A$2)*(INDIRECT($B280&amp;"!t23:t200")=$D280)*(INDIRECT($B280&amp;"!t23:t200")&lt;&gt;"")*(INDIRECT($B280&amp;"!I23:I200")=$G$5),1,0)))</f>
        <v>0</v>
      </c>
      <c r="H280" s="95">
        <f t="array" aca="1" ref="H280" ca="1">IF($B280="N","",SUM(IF((INDIRECT($B280&amp;"!J23:J200")=$A$2)*(INDIRECT($B280&amp;"!t23:t200")=$D280)*(INDIRECT($B280&amp;"!t23:t200")&lt;&gt;"")*(INDIRECT($B280&amp;"!I23:I200")=$G$5),INDIRECT($B280&amp;"!U23:U200"),0)))</f>
        <v>0</v>
      </c>
      <c r="I280" s="59">
        <f t="shared" ref="I280:I302" ca="1" si="50">IF(B280="N","",G280+E280)</f>
        <v>0</v>
      </c>
      <c r="J280" s="64">
        <f ca="1">IF(I280="","",F280+H280)</f>
        <v>0</v>
      </c>
    </row>
    <row r="281" spans="1:10">
      <c r="B281" s="92" t="str">
        <f>B280</f>
        <v>Sagan_Tosu</v>
      </c>
      <c r="D281" s="125">
        <v>-2.5</v>
      </c>
      <c r="E281" s="55">
        <f t="array" aca="1" ref="E281" ca="1">IF($B281="N","",SUM(IF((INDIRECT($B281&amp;"!J23:J200")=$A$2)*(INDIRECT($B281&amp;"!t23:t200")=$D281)*(INDIRECT($B281&amp;"!t23:t200")&lt;&gt;"")*(INDIRECT($B281&amp;"!I23:I200")=$E$5),1,0)))</f>
        <v>0</v>
      </c>
      <c r="F281" s="64">
        <f t="array" aca="1" ref="F281" ca="1">IF($B281="N","",SUM(IF((INDIRECT($B281&amp;"!J23:J200")=$A$2)*(INDIRECT($B281&amp;"!t23:t200")=$D281)*(INDIRECT($B281&amp;"!t23:t200")&lt;&gt;"")*(INDIRECT($B281&amp;"!I23:I200")=$E$5),INDIRECT($B281&amp;"!U23:U200"),0)))</f>
        <v>0</v>
      </c>
      <c r="G281" s="55">
        <f t="array" aca="1" ref="G281" ca="1">IF($B281="N","",SUM(IF((INDIRECT($B281&amp;"!J23:J200")=$A$2)*(INDIRECT($B281&amp;"!t23:t200")=$D281)*(INDIRECT($B281&amp;"!t23:t200")&lt;&gt;"")*(INDIRECT($B281&amp;"!I23:I200")=$G$5),1,0)))</f>
        <v>0</v>
      </c>
      <c r="H281" s="64">
        <f t="array" aca="1" ref="H281" ca="1">IF($B281="N","",SUM(IF((INDIRECT($B281&amp;"!J23:J200")=$A$2)*(INDIRECT($B281&amp;"!t23:t200")=$D281)*(INDIRECT($B281&amp;"!t23:t200")&lt;&gt;"")*(INDIRECT($B281&amp;"!I23:I200")=$G$5),INDIRECT($B281&amp;"!U23:U200"),0)))</f>
        <v>0</v>
      </c>
      <c r="I281" s="59">
        <f t="shared" ca="1" si="50"/>
        <v>0</v>
      </c>
      <c r="J281" s="64">
        <f t="shared" ref="J281:J302" ca="1" si="51">IF(I281="","",F281+H281)</f>
        <v>0</v>
      </c>
    </row>
    <row r="282" spans="1:10">
      <c r="B282" s="92" t="str">
        <f t="shared" ref="B282:B302" si="52">B281</f>
        <v>Sagan_Tosu</v>
      </c>
      <c r="D282" s="125">
        <v>-2.25</v>
      </c>
      <c r="E282" s="55">
        <f t="array" aca="1" ref="E282" ca="1">IF($B282="N","",SUM(IF((INDIRECT($B282&amp;"!J23:J200")=$A$2)*(INDIRECT($B282&amp;"!t23:t200")=$D282)*(INDIRECT($B282&amp;"!t23:t200")&lt;&gt;"")*(INDIRECT($B282&amp;"!I23:I200")=$E$5),1,0)))</f>
        <v>0</v>
      </c>
      <c r="F282" s="64">
        <f t="array" aca="1" ref="F282" ca="1">IF($B282="N","",SUM(IF((INDIRECT($B282&amp;"!J23:J200")=$A$2)*(INDIRECT($B282&amp;"!t23:t200")=$D282)*(INDIRECT($B282&amp;"!t23:t200")&lt;&gt;"")*(INDIRECT($B282&amp;"!I23:I200")=$E$5),INDIRECT($B282&amp;"!U23:U200"),0)))</f>
        <v>0</v>
      </c>
      <c r="G282" s="55">
        <f t="array" aca="1" ref="G282" ca="1">IF($B282="N","",SUM(IF((INDIRECT($B282&amp;"!J23:J200")=$A$2)*(INDIRECT($B282&amp;"!t23:t200")=$D282)*(INDIRECT($B282&amp;"!t23:t200")&lt;&gt;"")*(INDIRECT($B282&amp;"!I23:I200")=$G$5),1,0)))</f>
        <v>0</v>
      </c>
      <c r="H282" s="64">
        <f t="array" aca="1" ref="H282" ca="1">IF($B282="N","",SUM(IF((INDIRECT($B282&amp;"!J23:J200")=$A$2)*(INDIRECT($B282&amp;"!t23:t200")=$D282)*(INDIRECT($B282&amp;"!t23:t200")&lt;&gt;"")*(INDIRECT($B282&amp;"!I23:I200")=$G$5),INDIRECT($B282&amp;"!U23:U200"),0)))</f>
        <v>0</v>
      </c>
      <c r="I282" s="59">
        <f t="shared" ca="1" si="50"/>
        <v>0</v>
      </c>
      <c r="J282" s="64">
        <f t="shared" ca="1" si="51"/>
        <v>0</v>
      </c>
    </row>
    <row r="283" spans="1:10">
      <c r="B283" s="92" t="str">
        <f t="shared" si="52"/>
        <v>Sagan_Tosu</v>
      </c>
      <c r="D283" s="125">
        <v>-2</v>
      </c>
      <c r="E283" s="55">
        <f t="array" aca="1" ref="E283" ca="1">IF($B283="N","",SUM(IF((INDIRECT($B283&amp;"!J23:J200")=$A$2)*(INDIRECT($B283&amp;"!t23:t200")=$D283)*(INDIRECT($B283&amp;"!t23:t200")&lt;&gt;"")*(INDIRECT($B283&amp;"!I23:I200")=$E$5),1,0)))</f>
        <v>1</v>
      </c>
      <c r="F283" s="64">
        <f t="array" aca="1" ref="F283" ca="1">IF($B283="N","",SUM(IF((INDIRECT($B283&amp;"!J23:J200")=$A$2)*(INDIRECT($B283&amp;"!t23:t200")=$D283)*(INDIRECT($B283&amp;"!t23:t200")&lt;&gt;"")*(INDIRECT($B283&amp;"!I23:I200")=$E$5),INDIRECT($B283&amp;"!U23:U200"),0)))</f>
        <v>2.75</v>
      </c>
      <c r="G283" s="55">
        <f t="array" aca="1" ref="G283" ca="1">IF($B283="N","",SUM(IF((INDIRECT($B283&amp;"!J23:J200")=$A$2)*(INDIRECT($B283&amp;"!t23:t200")=$D283)*(INDIRECT($B283&amp;"!t23:t200")&lt;&gt;"")*(INDIRECT($B283&amp;"!I23:I200")=$G$5),1,0)))</f>
        <v>0</v>
      </c>
      <c r="H283" s="64">
        <f t="array" aca="1" ref="H283" ca="1">IF($B283="N","",SUM(IF((INDIRECT($B283&amp;"!J23:J200")=$A$2)*(INDIRECT($B283&amp;"!t23:t200")=$D283)*(INDIRECT($B283&amp;"!t23:t200")&lt;&gt;"")*(INDIRECT($B283&amp;"!I23:I200")=$G$5),INDIRECT($B283&amp;"!U23:U200"),0)))</f>
        <v>0</v>
      </c>
      <c r="I283" s="59">
        <f t="shared" ca="1" si="50"/>
        <v>1</v>
      </c>
      <c r="J283" s="64">
        <f t="shared" ca="1" si="51"/>
        <v>2.75</v>
      </c>
    </row>
    <row r="284" spans="1:10">
      <c r="B284" s="92" t="str">
        <f t="shared" si="52"/>
        <v>Sagan_Tosu</v>
      </c>
      <c r="D284" s="125">
        <v>-1.75</v>
      </c>
      <c r="E284" s="55">
        <f t="array" aca="1" ref="E284" ca="1">IF($B284="N","",SUM(IF((INDIRECT($B284&amp;"!J23:J200")=$A$2)*(INDIRECT($B284&amp;"!t23:t200")=$D284)*(INDIRECT($B284&amp;"!t23:t200")&lt;&gt;"")*(INDIRECT($B284&amp;"!I23:I200")=$E$5),1,0)))</f>
        <v>0</v>
      </c>
      <c r="F284" s="64">
        <f t="array" aca="1" ref="F284" ca="1">IF($B284="N","",SUM(IF((INDIRECT($B284&amp;"!J23:J200")=$A$2)*(INDIRECT($B284&amp;"!t23:t200")=$D284)*(INDIRECT($B284&amp;"!t23:t200")&lt;&gt;"")*(INDIRECT($B284&amp;"!I23:I200")=$E$5),INDIRECT($B284&amp;"!U23:U200"),0)))</f>
        <v>0</v>
      </c>
      <c r="G284" s="55">
        <f t="array" aca="1" ref="G284" ca="1">IF($B284="N","",SUM(IF((INDIRECT($B284&amp;"!J23:J200")=$A$2)*(INDIRECT($B284&amp;"!t23:t200")=$D284)*(INDIRECT($B284&amp;"!t23:t200")&lt;&gt;"")*(INDIRECT($B284&amp;"!I23:I200")=$G$5),1,0)))</f>
        <v>0</v>
      </c>
      <c r="H284" s="64">
        <f t="array" aca="1" ref="H284" ca="1">IF($B284="N","",SUM(IF((INDIRECT($B284&amp;"!J23:J200")=$A$2)*(INDIRECT($B284&amp;"!t23:t200")=$D284)*(INDIRECT($B284&amp;"!t23:t200")&lt;&gt;"")*(INDIRECT($B284&amp;"!I23:I200")=$G$5),INDIRECT($B284&amp;"!U23:U200"),0)))</f>
        <v>0</v>
      </c>
      <c r="I284" s="59">
        <f t="shared" ca="1" si="50"/>
        <v>0</v>
      </c>
      <c r="J284" s="64">
        <f t="shared" ca="1" si="51"/>
        <v>0</v>
      </c>
    </row>
    <row r="285" spans="1:10">
      <c r="B285" s="92" t="str">
        <f t="shared" si="52"/>
        <v>Sagan_Tosu</v>
      </c>
      <c r="D285" s="93">
        <v>-1.5</v>
      </c>
      <c r="E285" s="55">
        <f t="array" aca="1" ref="E285" ca="1">IF($B285="N","",SUM(IF((INDIRECT($B285&amp;"!J23:J200")=$A$2)*(INDIRECT($B285&amp;"!t23:t200")=$D285)*(INDIRECT($B285&amp;"!t23:t200")&lt;&gt;"")*(INDIRECT($B285&amp;"!I23:I200")=$E$5),1,0)))</f>
        <v>0</v>
      </c>
      <c r="F285" s="64">
        <f t="array" aca="1" ref="F285" ca="1">IF($B285="N","",SUM(IF((INDIRECT($B285&amp;"!J23:J200")=$A$2)*(INDIRECT($B285&amp;"!t23:t200")=$D285)*(INDIRECT($B285&amp;"!t23:t200")&lt;&gt;"")*(INDIRECT($B285&amp;"!I23:I200")=$E$5),INDIRECT($B285&amp;"!U23:U200"),0)))</f>
        <v>0</v>
      </c>
      <c r="G285" s="55">
        <f t="array" aca="1" ref="G285" ca="1">IF($B285="N","",SUM(IF((INDIRECT($B285&amp;"!J23:J200")=$A$2)*(INDIRECT($B285&amp;"!t23:t200")=$D285)*(INDIRECT($B285&amp;"!t23:t200")&lt;&gt;"")*(INDIRECT($B285&amp;"!I23:I200")=$G$5),1,0)))</f>
        <v>0</v>
      </c>
      <c r="H285" s="64">
        <f t="array" aca="1" ref="H285" ca="1">IF($B285="N","",SUM(IF((INDIRECT($B285&amp;"!J23:J200")=$A$2)*(INDIRECT($B285&amp;"!t23:t200")=$D285)*(INDIRECT($B285&amp;"!t23:t200")&lt;&gt;"")*(INDIRECT($B285&amp;"!I23:I200")=$G$5),INDIRECT($B285&amp;"!U23:U200"),0)))</f>
        <v>0</v>
      </c>
      <c r="I285" s="59">
        <f t="shared" ca="1" si="50"/>
        <v>0</v>
      </c>
      <c r="J285" s="64">
        <f t="shared" ca="1" si="51"/>
        <v>0</v>
      </c>
    </row>
    <row r="286" spans="1:10">
      <c r="B286" s="92" t="str">
        <f t="shared" si="52"/>
        <v>Sagan_Tosu</v>
      </c>
      <c r="D286" s="93">
        <v>-1.25</v>
      </c>
      <c r="E286" s="55">
        <f t="array" aca="1" ref="E286" ca="1">IF($B286="N","",SUM(IF((INDIRECT($B286&amp;"!J23:J200")=$A$2)*(INDIRECT($B286&amp;"!t23:t200")=$D286)*(INDIRECT($B286&amp;"!t23:t200")&lt;&gt;"")*(INDIRECT($B286&amp;"!I23:I200")=$E$5),1,0)))</f>
        <v>0</v>
      </c>
      <c r="F286" s="64">
        <f t="array" aca="1" ref="F286" ca="1">IF($B286="N","",SUM(IF((INDIRECT($B286&amp;"!J23:J200")=$A$2)*(INDIRECT($B286&amp;"!t23:t200")=$D286)*(INDIRECT($B286&amp;"!t23:t200")&lt;&gt;"")*(INDIRECT($B286&amp;"!I23:I200")=$E$5),INDIRECT($B286&amp;"!U23:U200"),0)))</f>
        <v>0</v>
      </c>
      <c r="G286" s="55">
        <f t="array" aca="1" ref="G286" ca="1">IF($B286="N","",SUM(IF((INDIRECT($B286&amp;"!J23:J200")=$A$2)*(INDIRECT($B286&amp;"!t23:t200")=$D286)*(INDIRECT($B286&amp;"!t23:t200")&lt;&gt;"")*(INDIRECT($B286&amp;"!I23:I200")=$G$5),1,0)))</f>
        <v>0</v>
      </c>
      <c r="H286" s="64">
        <f t="array" aca="1" ref="H286" ca="1">IF($B286="N","",SUM(IF((INDIRECT($B286&amp;"!J23:J200")=$A$2)*(INDIRECT($B286&amp;"!t23:t200")=$D286)*(INDIRECT($B286&amp;"!t23:t200")&lt;&gt;"")*(INDIRECT($B286&amp;"!I23:I200")=$G$5),INDIRECT($B286&amp;"!U23:U200"),0)))</f>
        <v>0</v>
      </c>
      <c r="I286" s="59">
        <f t="shared" ca="1" si="50"/>
        <v>0</v>
      </c>
      <c r="J286" s="64">
        <f t="shared" ca="1" si="51"/>
        <v>0</v>
      </c>
    </row>
    <row r="287" spans="1:10">
      <c r="B287" s="92" t="str">
        <f t="shared" si="52"/>
        <v>Sagan_Tosu</v>
      </c>
      <c r="D287" s="93">
        <v>-1</v>
      </c>
      <c r="E287" s="55">
        <f t="array" aca="1" ref="E287" ca="1">IF($B287="N","",SUM(IF((INDIRECT($B287&amp;"!J23:J200")=$A$2)*(INDIRECT($B287&amp;"!t23:t200")=$D287)*(INDIRECT($B287&amp;"!t23:t200")&lt;&gt;"")*(INDIRECT($B287&amp;"!I23:I200")=$E$5),1,0)))</f>
        <v>0</v>
      </c>
      <c r="F287" s="64">
        <f t="array" aca="1" ref="F287" ca="1">IF($B287="N","",SUM(IF((INDIRECT($B287&amp;"!J23:J200")=$A$2)*(INDIRECT($B287&amp;"!t23:t200")=$D287)*(INDIRECT($B287&amp;"!t23:t200")&lt;&gt;"")*(INDIRECT($B287&amp;"!I23:I200")=$E$5),INDIRECT($B287&amp;"!U23:U200"),0)))</f>
        <v>0</v>
      </c>
      <c r="G287" s="55">
        <f t="array" aca="1" ref="G287" ca="1">IF($B287="N","",SUM(IF((INDIRECT($B287&amp;"!J23:J200")=$A$2)*(INDIRECT($B287&amp;"!t23:t200")=$D287)*(INDIRECT($B287&amp;"!t23:t200")&lt;&gt;"")*(INDIRECT($B287&amp;"!I23:I200")=$G$5),1,0)))</f>
        <v>1</v>
      </c>
      <c r="H287" s="64">
        <f t="array" aca="1" ref="H287" ca="1">IF($B287="N","",SUM(IF((INDIRECT($B287&amp;"!J23:J200")=$A$2)*(INDIRECT($B287&amp;"!t23:t200")=$D287)*(INDIRECT($B287&amp;"!t23:t200")&lt;&gt;"")*(INDIRECT($B287&amp;"!I23:I200")=$G$5),INDIRECT($B287&amp;"!U23:U200"),0)))</f>
        <v>2.1800000000000002</v>
      </c>
      <c r="I287" s="59">
        <f t="shared" ca="1" si="50"/>
        <v>1</v>
      </c>
      <c r="J287" s="64">
        <f t="shared" ca="1" si="51"/>
        <v>2.1800000000000002</v>
      </c>
    </row>
    <row r="288" spans="1:10">
      <c r="B288" s="92" t="str">
        <f t="shared" si="52"/>
        <v>Sagan_Tosu</v>
      </c>
      <c r="D288" s="93">
        <v>-0.75</v>
      </c>
      <c r="E288" s="55">
        <f t="array" aca="1" ref="E288" ca="1">IF($B288="N","",SUM(IF((INDIRECT($B288&amp;"!J23:J200")=$A$2)*(INDIRECT($B288&amp;"!t23:t200")=$D288)*(INDIRECT($B288&amp;"!t23:t200")&lt;&gt;"")*(INDIRECT($B288&amp;"!I23:I200")=$E$5),1,0)))</f>
        <v>0</v>
      </c>
      <c r="F288" s="64">
        <f t="array" aca="1" ref="F288" ca="1">IF($B288="N","",SUM(IF((INDIRECT($B288&amp;"!J23:J200")=$A$2)*(INDIRECT($B288&amp;"!t23:t200")=$D288)*(INDIRECT($B288&amp;"!t23:t200")&lt;&gt;"")*(INDIRECT($B288&amp;"!I23:I200")=$E$5),INDIRECT($B288&amp;"!U23:U200"),0)))</f>
        <v>0</v>
      </c>
      <c r="G288" s="55">
        <f t="array" aca="1" ref="G288" ca="1">IF($B288="N","",SUM(IF((INDIRECT($B288&amp;"!J23:J200")=$A$2)*(INDIRECT($B288&amp;"!t23:t200")=$D288)*(INDIRECT($B288&amp;"!t23:t200")&lt;&gt;"")*(INDIRECT($B288&amp;"!I23:I200")=$G$5),1,0)))</f>
        <v>0</v>
      </c>
      <c r="H288" s="64">
        <f t="array" aca="1" ref="H288" ca="1">IF($B288="N","",SUM(IF((INDIRECT($B288&amp;"!J23:J200")=$A$2)*(INDIRECT($B288&amp;"!t23:t200")=$D288)*(INDIRECT($B288&amp;"!t23:t200")&lt;&gt;"")*(INDIRECT($B288&amp;"!I23:I200")=$G$5),INDIRECT($B288&amp;"!U23:U200"),0)))</f>
        <v>0</v>
      </c>
      <c r="I288" s="59">
        <f t="shared" ca="1" si="50"/>
        <v>0</v>
      </c>
      <c r="J288" s="64">
        <f t="shared" ca="1" si="51"/>
        <v>0</v>
      </c>
    </row>
    <row r="289" spans="1:10">
      <c r="B289" s="92" t="str">
        <f t="shared" si="52"/>
        <v>Sagan_Tosu</v>
      </c>
      <c r="D289" s="93">
        <v>-0.5</v>
      </c>
      <c r="E289" s="55">
        <f t="array" aca="1" ref="E289" ca="1">IF($B289="N","",SUM(IF((INDIRECT($B289&amp;"!J23:J200")=$A$2)*(INDIRECT($B289&amp;"!t23:t200")=$D289)*(INDIRECT($B289&amp;"!t23:t200")&lt;&gt;"")*(INDIRECT($B289&amp;"!I23:I200")=$E$5),1,0)))</f>
        <v>0</v>
      </c>
      <c r="F289" s="64">
        <f t="array" aca="1" ref="F289" ca="1">IF($B289="N","",SUM(IF((INDIRECT($B289&amp;"!J23:J200")=$A$2)*(INDIRECT($B289&amp;"!t23:t200")=$D289)*(INDIRECT($B289&amp;"!t23:t200")&lt;&gt;"")*(INDIRECT($B289&amp;"!I23:I200")=$E$5),INDIRECT($B289&amp;"!U23:U200"),0)))</f>
        <v>0</v>
      </c>
      <c r="G289" s="55">
        <f t="array" aca="1" ref="G289" ca="1">IF($B289="N","",SUM(IF((INDIRECT($B289&amp;"!J23:J200")=$A$2)*(INDIRECT($B289&amp;"!t23:t200")=$D289)*(INDIRECT($B289&amp;"!t23:t200")&lt;&gt;"")*(INDIRECT($B289&amp;"!I23:I200")=$G$5),1,0)))</f>
        <v>0</v>
      </c>
      <c r="H289" s="64">
        <f t="array" aca="1" ref="H289" ca="1">IF($B289="N","",SUM(IF((INDIRECT($B289&amp;"!J23:J200")=$A$2)*(INDIRECT($B289&amp;"!t23:t200")=$D289)*(INDIRECT($B289&amp;"!t23:t200")&lt;&gt;"")*(INDIRECT($B289&amp;"!I23:I200")=$G$5),INDIRECT($B289&amp;"!U23:U200"),0)))</f>
        <v>0</v>
      </c>
      <c r="I289" s="59">
        <f t="shared" ca="1" si="50"/>
        <v>0</v>
      </c>
      <c r="J289" s="64">
        <f t="shared" ca="1" si="51"/>
        <v>0</v>
      </c>
    </row>
    <row r="290" spans="1:10">
      <c r="B290" s="92" t="str">
        <f t="shared" si="52"/>
        <v>Sagan_Tosu</v>
      </c>
      <c r="D290" s="93">
        <v>-0.25</v>
      </c>
      <c r="E290" s="55">
        <f t="array" aca="1" ref="E290" ca="1">IF($B290="N","",SUM(IF((INDIRECT($B290&amp;"!J23:J200")=$A$2)*(INDIRECT($B290&amp;"!t23:t200")=$D290)*(INDIRECT($B290&amp;"!t23:t200")&lt;&gt;"")*(INDIRECT($B290&amp;"!I23:I200")=$E$5),1,0)))</f>
        <v>0</v>
      </c>
      <c r="F290" s="64">
        <f t="array" aca="1" ref="F290" ca="1">IF($B290="N","",SUM(IF((INDIRECT($B290&amp;"!J23:J200")=$A$2)*(INDIRECT($B290&amp;"!t23:t200")=$D290)*(INDIRECT($B290&amp;"!t23:t200")&lt;&gt;"")*(INDIRECT($B290&amp;"!I23:I200")=$E$5),INDIRECT($B290&amp;"!U23:U200"),0)))</f>
        <v>0</v>
      </c>
      <c r="G290" s="55">
        <f t="array" aca="1" ref="G290" ca="1">IF($B290="N","",SUM(IF((INDIRECT($B290&amp;"!J23:J200")=$A$2)*(INDIRECT($B290&amp;"!t23:t200")=$D290)*(INDIRECT($B290&amp;"!t23:t200")&lt;&gt;"")*(INDIRECT($B290&amp;"!I23:I200")=$G$5),1,0)))</f>
        <v>0</v>
      </c>
      <c r="H290" s="64">
        <f t="array" aca="1" ref="H290" ca="1">IF($B290="N","",SUM(IF((INDIRECT($B290&amp;"!J23:J200")=$A$2)*(INDIRECT($B290&amp;"!t23:t200")=$D290)*(INDIRECT($B290&amp;"!t23:t200")&lt;&gt;"")*(INDIRECT($B290&amp;"!I23:I200")=$G$5),INDIRECT($B290&amp;"!U23:U200"),0)))</f>
        <v>0</v>
      </c>
      <c r="I290" s="59">
        <f t="shared" ca="1" si="50"/>
        <v>0</v>
      </c>
      <c r="J290" s="64">
        <f t="shared" ca="1" si="51"/>
        <v>0</v>
      </c>
    </row>
    <row r="291" spans="1:10">
      <c r="B291" s="92" t="str">
        <f t="shared" si="52"/>
        <v>Sagan_Tosu</v>
      </c>
      <c r="D291" s="93">
        <v>0</v>
      </c>
      <c r="E291" s="55">
        <f t="array" aca="1" ref="E291" ca="1">IF($B291="N","",SUM(IF((INDIRECT($B291&amp;"!J23:J200")=$A$2)*(INDIRECT($B291&amp;"!t23:t200")=$D291)*(INDIRECT($B291&amp;"!t23:t200")&lt;&gt;"")*(INDIRECT($B291&amp;"!I23:I200")=$E$5),1,0)))</f>
        <v>0</v>
      </c>
      <c r="F291" s="64">
        <f t="array" aca="1" ref="F291" ca="1">IF($B291="N","",SUM(IF((INDIRECT($B291&amp;"!J23:J200")=$A$2)*(INDIRECT($B291&amp;"!t23:t200")=$D291)*(INDIRECT($B291&amp;"!t23:t200")&lt;&gt;"")*(INDIRECT($B291&amp;"!I23:I200")=$E$5),INDIRECT($B291&amp;"!U23:U200"),0)))</f>
        <v>0</v>
      </c>
      <c r="G291" s="55">
        <f t="array" aca="1" ref="G291" ca="1">IF($B291="N","",SUM(IF((INDIRECT($B291&amp;"!J23:J200")=$A$2)*(INDIRECT($B291&amp;"!t23:t200")=$D291)*(INDIRECT($B291&amp;"!t23:t200")&lt;&gt;"")*(INDIRECT($B291&amp;"!I23:I200")=$G$5),1,0)))</f>
        <v>0</v>
      </c>
      <c r="H291" s="64">
        <f t="array" aca="1" ref="H291" ca="1">IF($B291="N","",SUM(IF((INDIRECT($B291&amp;"!J23:J200")=$A$2)*(INDIRECT($B291&amp;"!t23:t200")=$D291)*(INDIRECT($B291&amp;"!t23:t200")&lt;&gt;"")*(INDIRECT($B291&amp;"!I23:I200")=$G$5),INDIRECT($B291&amp;"!U23:U200"),0)))</f>
        <v>0</v>
      </c>
      <c r="I291" s="59">
        <f t="shared" ca="1" si="50"/>
        <v>0</v>
      </c>
      <c r="J291" s="64">
        <f t="shared" ca="1" si="51"/>
        <v>0</v>
      </c>
    </row>
    <row r="292" spans="1:10">
      <c r="B292" s="92" t="str">
        <f t="shared" si="52"/>
        <v>Sagan_Tosu</v>
      </c>
      <c r="D292" s="93">
        <v>0.25</v>
      </c>
      <c r="E292" s="55">
        <f t="array" aca="1" ref="E292" ca="1">IF($B292="N","",SUM(IF((INDIRECT($B292&amp;"!J23:J200")=$A$2)*(INDIRECT($B292&amp;"!t23:t200")=$D292)*(INDIRECT($B292&amp;"!t23:t200")&lt;&gt;"")*(INDIRECT($B292&amp;"!I23:I200")=$E$5),1,0)))</f>
        <v>0</v>
      </c>
      <c r="F292" s="64">
        <f t="array" aca="1" ref="F292" ca="1">IF($B292="N","",SUM(IF((INDIRECT($B292&amp;"!J23:J200")=$A$2)*(INDIRECT($B292&amp;"!t23:t200")=$D292)*(INDIRECT($B292&amp;"!t23:t200")&lt;&gt;"")*(INDIRECT($B292&amp;"!I23:I200")=$E$5),INDIRECT($B292&amp;"!U23:U200"),0)))</f>
        <v>0</v>
      </c>
      <c r="G292" s="55">
        <f t="array" aca="1" ref="G292" ca="1">IF($B292="N","",SUM(IF((INDIRECT($B292&amp;"!J23:J200")=$A$2)*(INDIRECT($B292&amp;"!t23:t200")=$D292)*(INDIRECT($B292&amp;"!t23:t200")&lt;&gt;"")*(INDIRECT($B292&amp;"!I23:I200")=$G$5),1,0)))</f>
        <v>0</v>
      </c>
      <c r="H292" s="64">
        <f t="array" aca="1" ref="H292" ca="1">IF($B292="N","",SUM(IF((INDIRECT($B292&amp;"!J23:J200")=$A$2)*(INDIRECT($B292&amp;"!t23:t200")=$D292)*(INDIRECT($B292&amp;"!t23:t200")&lt;&gt;"")*(INDIRECT($B292&amp;"!I23:I200")=$G$5),INDIRECT($B292&amp;"!U23:U200"),0)))</f>
        <v>0</v>
      </c>
      <c r="I292" s="59">
        <f t="shared" ca="1" si="50"/>
        <v>0</v>
      </c>
      <c r="J292" s="64">
        <f t="shared" ca="1" si="51"/>
        <v>0</v>
      </c>
    </row>
    <row r="293" spans="1:10">
      <c r="B293" s="92" t="str">
        <f t="shared" si="52"/>
        <v>Sagan_Tosu</v>
      </c>
      <c r="D293" s="93">
        <v>0.5</v>
      </c>
      <c r="E293" s="55">
        <f t="array" aca="1" ref="E293" ca="1">IF($B293="N","",SUM(IF((INDIRECT($B293&amp;"!J23:J200")=$A$2)*(INDIRECT($B293&amp;"!t23:t200")=$D293)*(INDIRECT($B293&amp;"!t23:t200")&lt;&gt;"")*(INDIRECT($B293&amp;"!I23:I200")=$E$5),1,0)))</f>
        <v>1</v>
      </c>
      <c r="F293" s="64">
        <f t="array" aca="1" ref="F293" ca="1">IF($B293="N","",SUM(IF((INDIRECT($B293&amp;"!J23:J200")=$A$2)*(INDIRECT($B293&amp;"!t23:t200")=$D293)*(INDIRECT($B293&amp;"!t23:t200")&lt;&gt;"")*(INDIRECT($B293&amp;"!I23:I200")=$E$5),INDIRECT($B293&amp;"!U23:U200"),0)))</f>
        <v>2.3199999999999998</v>
      </c>
      <c r="G293" s="55">
        <f t="array" aca="1" ref="G293" ca="1">IF($B293="N","",SUM(IF((INDIRECT($B293&amp;"!J23:J200")=$A$2)*(INDIRECT($B293&amp;"!t23:t200")=$D293)*(INDIRECT($B293&amp;"!t23:t200")&lt;&gt;"")*(INDIRECT($B293&amp;"!I23:I200")=$G$5),1,0)))</f>
        <v>0</v>
      </c>
      <c r="H293" s="64">
        <f t="array" aca="1" ref="H293" ca="1">IF($B293="N","",SUM(IF((INDIRECT($B293&amp;"!J23:J200")=$A$2)*(INDIRECT($B293&amp;"!t23:t200")=$D293)*(INDIRECT($B293&amp;"!t23:t200")&lt;&gt;"")*(INDIRECT($B293&amp;"!I23:I200")=$G$5),INDIRECT($B293&amp;"!U23:U200"),0)))</f>
        <v>0</v>
      </c>
      <c r="I293" s="59">
        <f t="shared" ca="1" si="50"/>
        <v>1</v>
      </c>
      <c r="J293" s="64">
        <f t="shared" ca="1" si="51"/>
        <v>2.3199999999999998</v>
      </c>
    </row>
    <row r="294" spans="1:10">
      <c r="B294" s="92" t="str">
        <f t="shared" si="52"/>
        <v>Sagan_Tosu</v>
      </c>
      <c r="D294" s="93">
        <v>0.75</v>
      </c>
      <c r="E294" s="55">
        <f t="array" aca="1" ref="E294" ca="1">IF($B294="N","",SUM(IF((INDIRECT($B294&amp;"!J23:J200")=$A$2)*(INDIRECT($B294&amp;"!t23:t200")=$D294)*(INDIRECT($B294&amp;"!t23:t200")&lt;&gt;"")*(INDIRECT($B294&amp;"!I23:I200")=$E$5),1,0)))</f>
        <v>0</v>
      </c>
      <c r="F294" s="64">
        <f t="array" aca="1" ref="F294" ca="1">IF($B294="N","",SUM(IF((INDIRECT($B294&amp;"!J23:J200")=$A$2)*(INDIRECT($B294&amp;"!t23:t200")=$D294)*(INDIRECT($B294&amp;"!t23:t200")&lt;&gt;"")*(INDIRECT($B294&amp;"!I23:I200")=$E$5),INDIRECT($B294&amp;"!U23:U200"),0)))</f>
        <v>0</v>
      </c>
      <c r="G294" s="55">
        <f t="array" aca="1" ref="G294" ca="1">IF($B294="N","",SUM(IF((INDIRECT($B294&amp;"!J23:J200")=$A$2)*(INDIRECT($B294&amp;"!t23:t200")=$D294)*(INDIRECT($B294&amp;"!t23:t200")&lt;&gt;"")*(INDIRECT($B294&amp;"!I23:I200")=$G$5),1,0)))</f>
        <v>0</v>
      </c>
      <c r="H294" s="64">
        <f t="array" aca="1" ref="H294" ca="1">IF($B294="N","",SUM(IF((INDIRECT($B294&amp;"!J23:J200")=$A$2)*(INDIRECT($B294&amp;"!t23:t200")=$D294)*(INDIRECT($B294&amp;"!t23:t200")&lt;&gt;"")*(INDIRECT($B294&amp;"!I23:I200")=$G$5),INDIRECT($B294&amp;"!U23:U200"),0)))</f>
        <v>0</v>
      </c>
      <c r="I294" s="59">
        <f t="shared" ca="1" si="50"/>
        <v>0</v>
      </c>
      <c r="J294" s="64">
        <f t="shared" ca="1" si="51"/>
        <v>0</v>
      </c>
    </row>
    <row r="295" spans="1:10">
      <c r="B295" s="92" t="str">
        <f t="shared" si="52"/>
        <v>Sagan_Tosu</v>
      </c>
      <c r="D295" s="93">
        <v>1</v>
      </c>
      <c r="E295" s="55">
        <f t="array" aca="1" ref="E295" ca="1">IF($B295="N","",SUM(IF((INDIRECT($B295&amp;"!J23:J200")=$A$2)*(INDIRECT($B295&amp;"!t23:t200")=$D295)*(INDIRECT($B295&amp;"!t23:t200")&lt;&gt;"")*(INDIRECT($B295&amp;"!I23:I200")=$E$5),1,0)))</f>
        <v>0</v>
      </c>
      <c r="F295" s="64">
        <f t="array" aca="1" ref="F295" ca="1">IF($B295="N","",SUM(IF((INDIRECT($B295&amp;"!J23:J200")=$A$2)*(INDIRECT($B295&amp;"!t23:t200")=$D295)*(INDIRECT($B295&amp;"!t23:t200")&lt;&gt;"")*(INDIRECT($B295&amp;"!I23:I200")=$E$5),INDIRECT($B295&amp;"!U23:U200"),0)))</f>
        <v>0</v>
      </c>
      <c r="G295" s="55">
        <f t="array" aca="1" ref="G295" ca="1">IF($B295="N","",SUM(IF((INDIRECT($B295&amp;"!J23:J200")=$A$2)*(INDIRECT($B295&amp;"!t23:t200")=$D295)*(INDIRECT($B295&amp;"!t23:t200")&lt;&gt;"")*(INDIRECT($B295&amp;"!I23:I200")=$G$5),1,0)))</f>
        <v>0</v>
      </c>
      <c r="H295" s="64">
        <f t="array" aca="1" ref="H295" ca="1">IF($B295="N","",SUM(IF((INDIRECT($B295&amp;"!J23:J200")=$A$2)*(INDIRECT($B295&amp;"!t23:t200")=$D295)*(INDIRECT($B295&amp;"!t23:t200")&lt;&gt;"")*(INDIRECT($B295&amp;"!I23:I200")=$G$5),INDIRECT($B295&amp;"!U23:U200"),0)))</f>
        <v>0</v>
      </c>
      <c r="I295" s="59">
        <f t="shared" ca="1" si="50"/>
        <v>0</v>
      </c>
      <c r="J295" s="64">
        <f t="shared" ca="1" si="51"/>
        <v>0</v>
      </c>
    </row>
    <row r="296" spans="1:10">
      <c r="B296" s="92" t="str">
        <f t="shared" si="52"/>
        <v>Sagan_Tosu</v>
      </c>
      <c r="D296" s="93">
        <v>1.25</v>
      </c>
      <c r="E296" s="55">
        <f t="array" aca="1" ref="E296" ca="1">IF($B296="N","",SUM(IF((INDIRECT($B296&amp;"!J23:J200")=$A$2)*(INDIRECT($B296&amp;"!t23:t200")=$D296)*(INDIRECT($B296&amp;"!t23:t200")&lt;&gt;"")*(INDIRECT($B296&amp;"!I23:I200")=$E$5),1,0)))</f>
        <v>0</v>
      </c>
      <c r="F296" s="64">
        <f t="array" aca="1" ref="F296" ca="1">IF($B296="N","",SUM(IF((INDIRECT($B296&amp;"!J23:J200")=$A$2)*(INDIRECT($B296&amp;"!t23:t200")=$D296)*(INDIRECT($B296&amp;"!t23:t200")&lt;&gt;"")*(INDIRECT($B296&amp;"!I23:I200")=$E$5),INDIRECT($B296&amp;"!U23:U200"),0)))</f>
        <v>0</v>
      </c>
      <c r="G296" s="55">
        <f t="array" aca="1" ref="G296" ca="1">IF($B296="N","",SUM(IF((INDIRECT($B296&amp;"!J23:J200")=$A$2)*(INDIRECT($B296&amp;"!t23:t200")=$D296)*(INDIRECT($B296&amp;"!t23:t200")&lt;&gt;"")*(INDIRECT($B296&amp;"!I23:I200")=$G$5),1,0)))</f>
        <v>0</v>
      </c>
      <c r="H296" s="64">
        <f t="array" aca="1" ref="H296" ca="1">IF($B296="N","",SUM(IF((INDIRECT($B296&amp;"!J23:J200")=$A$2)*(INDIRECT($B296&amp;"!t23:t200")=$D296)*(INDIRECT($B296&amp;"!t23:t200")&lt;&gt;"")*(INDIRECT($B296&amp;"!I23:I200")=$G$5),INDIRECT($B296&amp;"!U23:U200"),0)))</f>
        <v>0</v>
      </c>
      <c r="I296" s="59">
        <f t="shared" ca="1" si="50"/>
        <v>0</v>
      </c>
      <c r="J296" s="64">
        <f t="shared" ca="1" si="51"/>
        <v>0</v>
      </c>
    </row>
    <row r="297" spans="1:10">
      <c r="B297" s="92" t="str">
        <f t="shared" si="52"/>
        <v>Sagan_Tosu</v>
      </c>
      <c r="D297" s="93">
        <v>1.5</v>
      </c>
      <c r="E297" s="55">
        <f t="array" aca="1" ref="E297" ca="1">IF($B297="N","",SUM(IF((INDIRECT($B297&amp;"!J23:J200")=$A$2)*(INDIRECT($B297&amp;"!t23:t200")=$D297)*(INDIRECT($B297&amp;"!t23:t200")&lt;&gt;"")*(INDIRECT($B297&amp;"!I23:I200")=$E$5),1,0)))</f>
        <v>0</v>
      </c>
      <c r="F297" s="64">
        <f t="array" aca="1" ref="F297" ca="1">IF($B297="N","",SUM(IF((INDIRECT($B297&amp;"!J23:J200")=$A$2)*(INDIRECT($B297&amp;"!t23:t200")=$D297)*(INDIRECT($B297&amp;"!t23:t200")&lt;&gt;"")*(INDIRECT($B297&amp;"!I23:I200")=$E$5),INDIRECT($B297&amp;"!U23:U200"),0)))</f>
        <v>0</v>
      </c>
      <c r="G297" s="55">
        <f t="array" aca="1" ref="G297" ca="1">IF($B297="N","",SUM(IF((INDIRECT($B297&amp;"!J23:J200")=$A$2)*(INDIRECT($B297&amp;"!t23:t200")=$D297)*(INDIRECT($B297&amp;"!t23:t200")&lt;&gt;"")*(INDIRECT($B297&amp;"!I23:I200")=$G$5),1,0)))</f>
        <v>0</v>
      </c>
      <c r="H297" s="64">
        <f t="array" aca="1" ref="H297" ca="1">IF($B297="N","",SUM(IF((INDIRECT($B297&amp;"!J23:J200")=$A$2)*(INDIRECT($B297&amp;"!t23:t200")=$D297)*(INDIRECT($B297&amp;"!t23:t200")&lt;&gt;"")*(INDIRECT($B297&amp;"!I23:I200")=$G$5),INDIRECT($B297&amp;"!U23:U200"),0)))</f>
        <v>0</v>
      </c>
      <c r="I297" s="59">
        <f t="shared" ca="1" si="50"/>
        <v>0</v>
      </c>
      <c r="J297" s="64">
        <f t="shared" ca="1" si="51"/>
        <v>0</v>
      </c>
    </row>
    <row r="298" spans="1:10">
      <c r="B298" s="92" t="str">
        <f t="shared" si="52"/>
        <v>Sagan_Tosu</v>
      </c>
      <c r="D298" s="129">
        <v>1.75</v>
      </c>
      <c r="E298" s="38">
        <f t="array" aca="1" ref="E298" ca="1">IF($B298="N","",SUM(IF((INDIRECT($B298&amp;"!J23:J200")=$A$2)*(INDIRECT($B298&amp;"!t23:t200")=$D298)*(INDIRECT($B298&amp;"!t23:t200")&lt;&gt;"")*(INDIRECT($B298&amp;"!I23:I200")=$E$5),1,0)))</f>
        <v>0</v>
      </c>
      <c r="F298" s="137">
        <f t="array" aca="1" ref="F298" ca="1">IF($B298="N","",SUM(IF((INDIRECT($B298&amp;"!J23:J200")=$A$2)*(INDIRECT($B298&amp;"!t23:t200")=$D298)*(INDIRECT($B298&amp;"!t23:t200")&lt;&gt;"")*(INDIRECT($B298&amp;"!I23:I200")=$E$5),INDIRECT($B298&amp;"!U23:U200"),0)))</f>
        <v>0</v>
      </c>
      <c r="G298" s="38">
        <f t="array" aca="1" ref="G298" ca="1">IF($B298="N","",SUM(IF((INDIRECT($B298&amp;"!J23:J200")=$A$2)*(INDIRECT($B298&amp;"!t23:t200")=$D298)*(INDIRECT($B298&amp;"!t23:t200")&lt;&gt;"")*(INDIRECT($B298&amp;"!I23:I200")=$G$5),1,0)))</f>
        <v>0</v>
      </c>
      <c r="H298" s="137">
        <f t="array" aca="1" ref="H298" ca="1">IF($B298="N","",SUM(IF((INDIRECT($B298&amp;"!J23:J200")=$A$2)*(INDIRECT($B298&amp;"!t23:t200")=$D298)*(INDIRECT($B298&amp;"!t23:t200")&lt;&gt;"")*(INDIRECT($B298&amp;"!I23:I200")=$G$5),INDIRECT($B298&amp;"!U23:U200"),0)))</f>
        <v>0</v>
      </c>
      <c r="I298" s="59">
        <f t="shared" ca="1" si="50"/>
        <v>0</v>
      </c>
      <c r="J298" s="64">
        <f t="shared" ca="1" si="51"/>
        <v>0</v>
      </c>
    </row>
    <row r="299" spans="1:10">
      <c r="B299" s="92" t="str">
        <f t="shared" si="52"/>
        <v>Sagan_Tosu</v>
      </c>
      <c r="D299" s="129">
        <v>2</v>
      </c>
      <c r="E299" s="38">
        <f t="array" aca="1" ref="E299" ca="1">IF($B299="N","",SUM(IF((INDIRECT($B299&amp;"!J23:J200")=$A$2)*(INDIRECT($B299&amp;"!t23:t200")=$D299)*(INDIRECT($B299&amp;"!t23:t200")&lt;&gt;"")*(INDIRECT($B299&amp;"!I23:I200")=$E$5),1,0)))</f>
        <v>0</v>
      </c>
      <c r="F299" s="137">
        <f t="array" aca="1" ref="F299" ca="1">IF($B299="N","",SUM(IF((INDIRECT($B299&amp;"!J23:J200")=$A$2)*(INDIRECT($B299&amp;"!t23:t200")=$D299)*(INDIRECT($B299&amp;"!t23:t200")&lt;&gt;"")*(INDIRECT($B299&amp;"!I23:I200")=$E$5),INDIRECT($B299&amp;"!U23:U200"),0)))</f>
        <v>0</v>
      </c>
      <c r="G299" s="38">
        <f t="array" aca="1" ref="G299" ca="1">IF($B299="N","",SUM(IF((INDIRECT($B299&amp;"!J23:J200")=$A$2)*(INDIRECT($B299&amp;"!t23:t200")=$D299)*(INDIRECT($B299&amp;"!t23:t200")&lt;&gt;"")*(INDIRECT($B299&amp;"!I23:I200")=$G$5),1,0)))</f>
        <v>0</v>
      </c>
      <c r="H299" s="137">
        <f t="array" aca="1" ref="H299" ca="1">IF($B299="N","",SUM(IF((INDIRECT($B299&amp;"!J23:J200")=$A$2)*(INDIRECT($B299&amp;"!t23:t200")=$D299)*(INDIRECT($B299&amp;"!t23:t200")&lt;&gt;"")*(INDIRECT($B299&amp;"!I23:I200")=$G$5),INDIRECT($B299&amp;"!U23:U200"),0)))</f>
        <v>0</v>
      </c>
      <c r="I299" s="59">
        <f t="shared" ca="1" si="50"/>
        <v>0</v>
      </c>
      <c r="J299" s="64">
        <f t="shared" ca="1" si="51"/>
        <v>0</v>
      </c>
    </row>
    <row r="300" spans="1:10">
      <c r="B300" s="92" t="str">
        <f t="shared" si="52"/>
        <v>Sagan_Tosu</v>
      </c>
      <c r="D300" s="129">
        <v>2.25</v>
      </c>
      <c r="E300" s="38">
        <f t="array" aca="1" ref="E300" ca="1">IF($B300="N","",SUM(IF((INDIRECT($B300&amp;"!J23:J200")=$A$2)*(INDIRECT($B300&amp;"!t23:t200")=$D300)*(INDIRECT($B300&amp;"!t23:t200")&lt;&gt;"")*(INDIRECT($B300&amp;"!I23:I200")=$E$5),1,0)))</f>
        <v>0</v>
      </c>
      <c r="F300" s="137">
        <f t="array" aca="1" ref="F300" ca="1">IF($B300="N","",SUM(IF((INDIRECT($B300&amp;"!J23:J200")=$A$2)*(INDIRECT($B300&amp;"!t23:t200")=$D300)*(INDIRECT($B300&amp;"!t23:t200")&lt;&gt;"")*(INDIRECT($B300&amp;"!I23:I200")=$E$5),INDIRECT($B300&amp;"!U23:U200"),0)))</f>
        <v>0</v>
      </c>
      <c r="G300" s="38">
        <f t="array" aca="1" ref="G300" ca="1">IF($B300="N","",SUM(IF((INDIRECT($B300&amp;"!J23:J200")=$A$2)*(INDIRECT($B300&amp;"!t23:t200")=$D300)*(INDIRECT($B300&amp;"!t23:t200")&lt;&gt;"")*(INDIRECT($B300&amp;"!I23:I200")=$G$5),1,0)))</f>
        <v>0</v>
      </c>
      <c r="H300" s="137">
        <f t="array" aca="1" ref="H300" ca="1">IF($B300="N","",SUM(IF((INDIRECT($B300&amp;"!J23:J200")=$A$2)*(INDIRECT($B300&amp;"!t23:t200")=$D300)*(INDIRECT($B300&amp;"!t23:t200")&lt;&gt;"")*(INDIRECT($B300&amp;"!I23:I200")=$G$5),INDIRECT($B300&amp;"!U23:U200"),0)))</f>
        <v>0</v>
      </c>
      <c r="I300" s="59">
        <f t="shared" ca="1" si="50"/>
        <v>0</v>
      </c>
      <c r="J300" s="64">
        <f t="shared" ca="1" si="51"/>
        <v>0</v>
      </c>
    </row>
    <row r="301" spans="1:10">
      <c r="B301" s="92" t="str">
        <f t="shared" si="52"/>
        <v>Sagan_Tosu</v>
      </c>
      <c r="D301" s="129">
        <v>2.5</v>
      </c>
      <c r="E301" s="38">
        <f t="array" aca="1" ref="E301" ca="1">IF($B301="N","",SUM(IF((INDIRECT($B301&amp;"!J23:J200")=$A$2)*(INDIRECT($B301&amp;"!t23:t200")=$D301)*(INDIRECT($B301&amp;"!t23:t200")&lt;&gt;"")*(INDIRECT($B301&amp;"!I23:I200")=$E$5),1,0)))</f>
        <v>0</v>
      </c>
      <c r="F301" s="137">
        <f t="array" aca="1" ref="F301" ca="1">IF($B301="N","",SUM(IF((INDIRECT($B301&amp;"!J23:J200")=$A$2)*(INDIRECT($B301&amp;"!t23:t200")=$D301)*(INDIRECT($B301&amp;"!t23:t200")&lt;&gt;"")*(INDIRECT($B301&amp;"!I23:I200")=$E$5),INDIRECT($B301&amp;"!U23:U200"),0)))</f>
        <v>0</v>
      </c>
      <c r="G301" s="38">
        <f t="array" aca="1" ref="G301" ca="1">IF($B301="N","",SUM(IF((INDIRECT($B301&amp;"!J23:J200")=$A$2)*(INDIRECT($B301&amp;"!t23:t200")=$D301)*(INDIRECT($B301&amp;"!t23:t200")&lt;&gt;"")*(INDIRECT($B301&amp;"!I23:I200")=$G$5),1,0)))</f>
        <v>0</v>
      </c>
      <c r="H301" s="137">
        <f t="array" aca="1" ref="H301" ca="1">IF($B301="N","",SUM(IF((INDIRECT($B301&amp;"!J23:J200")=$A$2)*(INDIRECT($B301&amp;"!t23:t200")=$D301)*(INDIRECT($B301&amp;"!t23:t200")&lt;&gt;"")*(INDIRECT($B301&amp;"!I23:I200")=$G$5),INDIRECT($B301&amp;"!U23:U200"),0)))</f>
        <v>0</v>
      </c>
      <c r="I301" s="59">
        <f t="shared" ca="1" si="50"/>
        <v>0</v>
      </c>
      <c r="J301" s="64">
        <f t="shared" ca="1" si="51"/>
        <v>0</v>
      </c>
    </row>
    <row r="302" spans="1:10" ht="13.5" thickBot="1">
      <c r="B302" s="92" t="str">
        <f t="shared" si="52"/>
        <v>Sagan_Tosu</v>
      </c>
      <c r="D302" s="93">
        <v>2.75</v>
      </c>
      <c r="E302" s="38">
        <f t="array" aca="1" ref="E302" ca="1">IF($B302="N","",SUM(IF((INDIRECT($B302&amp;"!J23:J200")=$A$2)*(INDIRECT($B302&amp;"!t23:t200")=$D302)*(INDIRECT($B302&amp;"!t23:t200")&lt;&gt;"")*(INDIRECT($B302&amp;"!I23:I200")=$E$5),1,0)))</f>
        <v>0</v>
      </c>
      <c r="F302" s="137">
        <f t="array" aca="1" ref="F302" ca="1">IF($B302="N","",SUM(IF((INDIRECT($B302&amp;"!J23:J200")=$A$2)*(INDIRECT($B302&amp;"!t23:t200")=$D302)*(INDIRECT($B302&amp;"!t23:t200")&lt;&gt;"")*(INDIRECT($B302&amp;"!I23:I200")=$E$5),INDIRECT($B302&amp;"!U23:U200"),0)))</f>
        <v>0</v>
      </c>
      <c r="G302" s="38">
        <f t="array" aca="1" ref="G302" ca="1">IF($B302="N","",SUM(IF((INDIRECT($B302&amp;"!J23:J200")=$A$2)*(INDIRECT($B302&amp;"!t23:t200")=$D302)*(INDIRECT($B302&amp;"!t23:t200")&lt;&gt;"")*(INDIRECT($B302&amp;"!I23:I200")=$G$5),1,0)))</f>
        <v>0</v>
      </c>
      <c r="H302" s="137">
        <f t="array" aca="1" ref="H302" ca="1">IF($B302="N","",SUM(IF((INDIRECT($B302&amp;"!J23:J200")=$A$2)*(INDIRECT($B302&amp;"!t23:t200")=$D302)*(INDIRECT($B302&amp;"!t23:t200")&lt;&gt;"")*(INDIRECT($B302&amp;"!I23:I200")=$G$5),INDIRECT($B302&amp;"!U23:U200"),0)))</f>
        <v>0</v>
      </c>
      <c r="I302" s="136">
        <f t="shared" ca="1" si="50"/>
        <v>0</v>
      </c>
      <c r="J302" s="78">
        <f t="shared" ca="1" si="51"/>
        <v>0</v>
      </c>
    </row>
    <row r="303" spans="1:10" ht="13.5" thickBot="1">
      <c r="A303" s="96"/>
      <c r="B303" s="97"/>
      <c r="C303" s="98" t="str">
        <f>D278</f>
        <v>Sagan_Tosu</v>
      </c>
      <c r="D303" s="99" t="s">
        <v>24</v>
      </c>
      <c r="E303" s="100">
        <f t="shared" ref="E303:J303" ca="1" si="53">SUM(E280:E302)</f>
        <v>2</v>
      </c>
      <c r="F303" s="106">
        <f t="shared" ca="1" si="53"/>
        <v>5.07</v>
      </c>
      <c r="G303" s="100">
        <f t="shared" ca="1" si="53"/>
        <v>1</v>
      </c>
      <c r="H303" s="106">
        <f t="shared" ca="1" si="53"/>
        <v>2.1800000000000002</v>
      </c>
      <c r="I303" s="101">
        <f t="shared" ca="1" si="53"/>
        <v>3</v>
      </c>
      <c r="J303" s="106">
        <f t="shared" ca="1" si="53"/>
        <v>7.25</v>
      </c>
    </row>
    <row r="304" spans="1:10" ht="13.5" thickBot="1">
      <c r="A304" s="96"/>
      <c r="C304" s="104"/>
    </row>
    <row r="305" spans="1:10">
      <c r="A305" s="96"/>
      <c r="B305" s="23"/>
      <c r="C305" s="98"/>
      <c r="D305" s="85" t="str">
        <f>N1</f>
        <v>Sanfrecce_Hiroshima</v>
      </c>
      <c r="E305" s="86" t="s">
        <v>0</v>
      </c>
      <c r="F305" s="87"/>
      <c r="G305" s="86" t="s">
        <v>1</v>
      </c>
      <c r="H305" s="87"/>
      <c r="I305" s="86" t="s">
        <v>10</v>
      </c>
      <c r="J305" s="88"/>
    </row>
    <row r="306" spans="1:10" ht="13.5" thickBot="1">
      <c r="B306" s="23"/>
      <c r="C306" s="23"/>
      <c r="D306" s="89" t="s">
        <v>20</v>
      </c>
      <c r="E306" s="40" t="s">
        <v>21</v>
      </c>
      <c r="F306" s="78" t="s">
        <v>22</v>
      </c>
      <c r="G306" s="40" t="s">
        <v>21</v>
      </c>
      <c r="H306" s="78" t="s">
        <v>22</v>
      </c>
      <c r="I306" s="90" t="s">
        <v>21</v>
      </c>
      <c r="J306" s="78" t="s">
        <v>22</v>
      </c>
    </row>
    <row r="307" spans="1:10">
      <c r="B307" s="92" t="str">
        <f>IF(D305=0,"N",D305)</f>
        <v>Sanfrecce_Hiroshima</v>
      </c>
      <c r="D307" s="93">
        <v>-2.75</v>
      </c>
      <c r="E307" s="94">
        <f t="array" aca="1" ref="E307" ca="1">IF($B307="N","",SUM(IF((INDIRECT($B307&amp;"!J23:J200")=$A$2)*(INDIRECT($B307&amp;"!t23:t200")=$D307)*(INDIRECT($B307&amp;"!t23:t200")&lt;&gt;"")*(INDIRECT($B307&amp;"!I23:I200")=$E$5),1,0)))</f>
        <v>0</v>
      </c>
      <c r="F307" s="95">
        <f t="array" aca="1" ref="F307" ca="1">IF($B307="N","",SUM(IF((INDIRECT($B307&amp;"!J23:J200")=$A$2)*(INDIRECT($B307&amp;"!t23:t200")=$D307)*(INDIRECT($B307&amp;"!t23:t200")&lt;&gt;"")*(INDIRECT($B307&amp;"!I23:I200")=$E$5),INDIRECT($B307&amp;"!U23:U200"),0)))</f>
        <v>0</v>
      </c>
      <c r="G307" s="94">
        <f t="array" aca="1" ref="G307" ca="1">IF($B307="N","",SUM(IF((INDIRECT($B307&amp;"!J23:J200")=$A$2)*(INDIRECT($B307&amp;"!t23:t200")=$D307)*(INDIRECT($B307&amp;"!t23:t200")&lt;&gt;"")*(INDIRECT($B307&amp;"!I23:I200")=$G$5),1,0)))</f>
        <v>0</v>
      </c>
      <c r="H307" s="95">
        <f t="array" aca="1" ref="H307" ca="1">IF($B307="N","",SUM(IF((INDIRECT($B307&amp;"!J23:J200")=$A$2)*(INDIRECT($B307&amp;"!t23:t200")=$D307)*(INDIRECT($B307&amp;"!t23:t200")&lt;&gt;"")*(INDIRECT($B307&amp;"!I23:I200")=$G$5),INDIRECT($B307&amp;"!U23:U200"),0)))</f>
        <v>0</v>
      </c>
      <c r="I307" s="59">
        <f t="shared" ref="I307:I329" ca="1" si="54">IF(B307="N","",G307+E307)</f>
        <v>0</v>
      </c>
      <c r="J307" s="64">
        <f ca="1">IF(I307="","",F307+H307)</f>
        <v>0</v>
      </c>
    </row>
    <row r="308" spans="1:10">
      <c r="B308" s="92" t="str">
        <f>B307</f>
        <v>Sanfrecce_Hiroshima</v>
      </c>
      <c r="D308" s="125">
        <v>-2.5</v>
      </c>
      <c r="E308" s="55">
        <f t="array" aca="1" ref="E308" ca="1">IF($B308="N","",SUM(IF((INDIRECT($B308&amp;"!J23:J200")=$A$2)*(INDIRECT($B308&amp;"!t23:t200")=$D308)*(INDIRECT($B308&amp;"!t23:t200")&lt;&gt;"")*(INDIRECT($B308&amp;"!I23:I200")=$E$5),1,0)))</f>
        <v>0</v>
      </c>
      <c r="F308" s="64">
        <f t="array" aca="1" ref="F308" ca="1">IF($B308="N","",SUM(IF((INDIRECT($B308&amp;"!J23:J200")=$A$2)*(INDIRECT($B308&amp;"!t23:t200")=$D308)*(INDIRECT($B308&amp;"!t23:t200")&lt;&gt;"")*(INDIRECT($B308&amp;"!I23:I200")=$E$5),INDIRECT($B308&amp;"!U23:U200"),0)))</f>
        <v>0</v>
      </c>
      <c r="G308" s="55">
        <f t="array" aca="1" ref="G308" ca="1">IF($B308="N","",SUM(IF((INDIRECT($B308&amp;"!J23:J200")=$A$2)*(INDIRECT($B308&amp;"!t23:t200")=$D308)*(INDIRECT($B308&amp;"!t23:t200")&lt;&gt;"")*(INDIRECT($B308&amp;"!I23:I200")=$G$5),1,0)))</f>
        <v>0</v>
      </c>
      <c r="H308" s="64">
        <f t="array" aca="1" ref="H308" ca="1">IF($B308="N","",SUM(IF((INDIRECT($B308&amp;"!J23:J200")=$A$2)*(INDIRECT($B308&amp;"!t23:t200")=$D308)*(INDIRECT($B308&amp;"!t23:t200")&lt;&gt;"")*(INDIRECT($B308&amp;"!I23:I200")=$G$5),INDIRECT($B308&amp;"!U23:U200"),0)))</f>
        <v>0</v>
      </c>
      <c r="I308" s="59">
        <f t="shared" ca="1" si="54"/>
        <v>0</v>
      </c>
      <c r="J308" s="64">
        <f t="shared" ref="J308:J329" ca="1" si="55">IF(I308="","",F308+H308)</f>
        <v>0</v>
      </c>
    </row>
    <row r="309" spans="1:10">
      <c r="B309" s="92" t="str">
        <f t="shared" ref="B309:B329" si="56">B308</f>
        <v>Sanfrecce_Hiroshima</v>
      </c>
      <c r="D309" s="125">
        <v>-2.25</v>
      </c>
      <c r="E309" s="55">
        <f t="array" aca="1" ref="E309" ca="1">IF($B309="N","",SUM(IF((INDIRECT($B309&amp;"!J23:J200")=$A$2)*(INDIRECT($B309&amp;"!t23:t200")=$D309)*(INDIRECT($B309&amp;"!t23:t200")&lt;&gt;"")*(INDIRECT($B309&amp;"!I23:I200")=$E$5),1,0)))</f>
        <v>0</v>
      </c>
      <c r="F309" s="64">
        <f t="array" aca="1" ref="F309" ca="1">IF($B309="N","",SUM(IF((INDIRECT($B309&amp;"!J23:J200")=$A$2)*(INDIRECT($B309&amp;"!t23:t200")=$D309)*(INDIRECT($B309&amp;"!t23:t200")&lt;&gt;"")*(INDIRECT($B309&amp;"!I23:I200")=$E$5),INDIRECT($B309&amp;"!U23:U200"),0)))</f>
        <v>0</v>
      </c>
      <c r="G309" s="55">
        <f t="array" aca="1" ref="G309" ca="1">IF($B309="N","",SUM(IF((INDIRECT($B309&amp;"!J23:J200")=$A$2)*(INDIRECT($B309&amp;"!t23:t200")=$D309)*(INDIRECT($B309&amp;"!t23:t200")&lt;&gt;"")*(INDIRECT($B309&amp;"!I23:I200")=$G$5),1,0)))</f>
        <v>0</v>
      </c>
      <c r="H309" s="64">
        <f t="array" aca="1" ref="H309" ca="1">IF($B309="N","",SUM(IF((INDIRECT($B309&amp;"!J23:J200")=$A$2)*(INDIRECT($B309&amp;"!t23:t200")=$D309)*(INDIRECT($B309&amp;"!t23:t200")&lt;&gt;"")*(INDIRECT($B309&amp;"!I23:I200")=$G$5),INDIRECT($B309&amp;"!U23:U200"),0)))</f>
        <v>0</v>
      </c>
      <c r="I309" s="59">
        <f t="shared" ca="1" si="54"/>
        <v>0</v>
      </c>
      <c r="J309" s="64">
        <f t="shared" ca="1" si="55"/>
        <v>0</v>
      </c>
    </row>
    <row r="310" spans="1:10">
      <c r="B310" s="92" t="str">
        <f t="shared" si="56"/>
        <v>Sanfrecce_Hiroshima</v>
      </c>
      <c r="D310" s="125">
        <v>-2</v>
      </c>
      <c r="E310" s="55">
        <f t="array" aca="1" ref="E310" ca="1">IF($B310="N","",SUM(IF((INDIRECT($B310&amp;"!J23:J200")=$A$2)*(INDIRECT($B310&amp;"!t23:t200")=$D310)*(INDIRECT($B310&amp;"!t23:t200")&lt;&gt;"")*(INDIRECT($B310&amp;"!I23:I200")=$E$5),1,0)))</f>
        <v>0</v>
      </c>
      <c r="F310" s="64">
        <f t="array" aca="1" ref="F310" ca="1">IF($B310="N","",SUM(IF((INDIRECT($B310&amp;"!J23:J200")=$A$2)*(INDIRECT($B310&amp;"!t23:t200")=$D310)*(INDIRECT($B310&amp;"!t23:t200")&lt;&gt;"")*(INDIRECT($B310&amp;"!I23:I200")=$E$5),INDIRECT($B310&amp;"!U23:U200"),0)))</f>
        <v>0</v>
      </c>
      <c r="G310" s="55">
        <f t="array" aca="1" ref="G310" ca="1">IF($B310="N","",SUM(IF((INDIRECT($B310&amp;"!J23:J200")=$A$2)*(INDIRECT($B310&amp;"!t23:t200")=$D310)*(INDIRECT($B310&amp;"!t23:t200")&lt;&gt;"")*(INDIRECT($B310&amp;"!I23:I200")=$G$5),1,0)))</f>
        <v>0</v>
      </c>
      <c r="H310" s="64">
        <f t="array" aca="1" ref="H310" ca="1">IF($B310="N","",SUM(IF((INDIRECT($B310&amp;"!J23:J200")=$A$2)*(INDIRECT($B310&amp;"!t23:t200")=$D310)*(INDIRECT($B310&amp;"!t23:t200")&lt;&gt;"")*(INDIRECT($B310&amp;"!I23:I200")=$G$5),INDIRECT($B310&amp;"!U23:U200"),0)))</f>
        <v>0</v>
      </c>
      <c r="I310" s="59">
        <f t="shared" ca="1" si="54"/>
        <v>0</v>
      </c>
      <c r="J310" s="64">
        <f t="shared" ca="1" si="55"/>
        <v>0</v>
      </c>
    </row>
    <row r="311" spans="1:10">
      <c r="B311" s="92" t="str">
        <f t="shared" si="56"/>
        <v>Sanfrecce_Hiroshima</v>
      </c>
      <c r="D311" s="125">
        <v>-1.75</v>
      </c>
      <c r="E311" s="55">
        <f t="array" aca="1" ref="E311" ca="1">IF($B311="N","",SUM(IF((INDIRECT($B311&amp;"!J23:J200")=$A$2)*(INDIRECT($B311&amp;"!t23:t200")=$D311)*(INDIRECT($B311&amp;"!t23:t200")&lt;&gt;"")*(INDIRECT($B311&amp;"!I23:I200")=$E$5),1,0)))</f>
        <v>0</v>
      </c>
      <c r="F311" s="64">
        <f t="array" aca="1" ref="F311" ca="1">IF($B311="N","",SUM(IF((INDIRECT($B311&amp;"!J23:J200")=$A$2)*(INDIRECT($B311&amp;"!t23:t200")=$D311)*(INDIRECT($B311&amp;"!t23:t200")&lt;&gt;"")*(INDIRECT($B311&amp;"!I23:I200")=$E$5),INDIRECT($B311&amp;"!U23:U200"),0)))</f>
        <v>0</v>
      </c>
      <c r="G311" s="55">
        <f t="array" aca="1" ref="G311" ca="1">IF($B311="N","",SUM(IF((INDIRECT($B311&amp;"!J23:J200")=$A$2)*(INDIRECT($B311&amp;"!t23:t200")=$D311)*(INDIRECT($B311&amp;"!t23:t200")&lt;&gt;"")*(INDIRECT($B311&amp;"!I23:I200")=$G$5),1,0)))</f>
        <v>0</v>
      </c>
      <c r="H311" s="64">
        <f t="array" aca="1" ref="H311" ca="1">IF($B311="N","",SUM(IF((INDIRECT($B311&amp;"!J23:J200")=$A$2)*(INDIRECT($B311&amp;"!t23:t200")=$D311)*(INDIRECT($B311&amp;"!t23:t200")&lt;&gt;"")*(INDIRECT($B311&amp;"!I23:I200")=$G$5),INDIRECT($B311&amp;"!U23:U200"),0)))</f>
        <v>0</v>
      </c>
      <c r="I311" s="59">
        <f t="shared" ca="1" si="54"/>
        <v>0</v>
      </c>
      <c r="J311" s="64">
        <f t="shared" ca="1" si="55"/>
        <v>0</v>
      </c>
    </row>
    <row r="312" spans="1:10">
      <c r="B312" s="92" t="str">
        <f t="shared" si="56"/>
        <v>Sanfrecce_Hiroshima</v>
      </c>
      <c r="D312" s="93">
        <v>-1.5</v>
      </c>
      <c r="E312" s="55">
        <f t="array" aca="1" ref="E312" ca="1">IF($B312="N","",SUM(IF((INDIRECT($B312&amp;"!J23:J200")=$A$2)*(INDIRECT($B312&amp;"!t23:t200")=$D312)*(INDIRECT($B312&amp;"!t23:t200")&lt;&gt;"")*(INDIRECT($B312&amp;"!I23:I200")=$E$5),1,0)))</f>
        <v>0</v>
      </c>
      <c r="F312" s="64">
        <f t="array" aca="1" ref="F312" ca="1">IF($B312="N","",SUM(IF((INDIRECT($B312&amp;"!J23:J200")=$A$2)*(INDIRECT($B312&amp;"!t23:t200")=$D312)*(INDIRECT($B312&amp;"!t23:t200")&lt;&gt;"")*(INDIRECT($B312&amp;"!I23:I200")=$E$5),INDIRECT($B312&amp;"!U23:U200"),0)))</f>
        <v>0</v>
      </c>
      <c r="G312" s="55">
        <f t="array" aca="1" ref="G312" ca="1">IF($B312="N","",SUM(IF((INDIRECT($B312&amp;"!J23:J200")=$A$2)*(INDIRECT($B312&amp;"!t23:t200")=$D312)*(INDIRECT($B312&amp;"!t23:t200")&lt;&gt;"")*(INDIRECT($B312&amp;"!I23:I200")=$G$5),1,0)))</f>
        <v>0</v>
      </c>
      <c r="H312" s="64">
        <f t="array" aca="1" ref="H312" ca="1">IF($B312="N","",SUM(IF((INDIRECT($B312&amp;"!J23:J200")=$A$2)*(INDIRECT($B312&amp;"!t23:t200")=$D312)*(INDIRECT($B312&amp;"!t23:t200")&lt;&gt;"")*(INDIRECT($B312&amp;"!I23:I200")=$G$5),INDIRECT($B312&amp;"!U23:U200"),0)))</f>
        <v>0</v>
      </c>
      <c r="I312" s="59">
        <f t="shared" ca="1" si="54"/>
        <v>0</v>
      </c>
      <c r="J312" s="64">
        <f t="shared" ca="1" si="55"/>
        <v>0</v>
      </c>
    </row>
    <row r="313" spans="1:10">
      <c r="B313" s="92" t="str">
        <f t="shared" si="56"/>
        <v>Sanfrecce_Hiroshima</v>
      </c>
      <c r="D313" s="93">
        <v>-1.25</v>
      </c>
      <c r="E313" s="55">
        <f t="array" aca="1" ref="E313" ca="1">IF($B313="N","",SUM(IF((INDIRECT($B313&amp;"!J23:J200")=$A$2)*(INDIRECT($B313&amp;"!t23:t200")=$D313)*(INDIRECT($B313&amp;"!t23:t200")&lt;&gt;"")*(INDIRECT($B313&amp;"!I23:I200")=$E$5),1,0)))</f>
        <v>0</v>
      </c>
      <c r="F313" s="64">
        <f t="array" aca="1" ref="F313" ca="1">IF($B313="N","",SUM(IF((INDIRECT($B313&amp;"!J23:J200")=$A$2)*(INDIRECT($B313&amp;"!t23:t200")=$D313)*(INDIRECT($B313&amp;"!t23:t200")&lt;&gt;"")*(INDIRECT($B313&amp;"!I23:I200")=$E$5),INDIRECT($B313&amp;"!U23:U200"),0)))</f>
        <v>0</v>
      </c>
      <c r="G313" s="55">
        <f t="array" aca="1" ref="G313" ca="1">IF($B313="N","",SUM(IF((INDIRECT($B313&amp;"!J23:J200")=$A$2)*(INDIRECT($B313&amp;"!t23:t200")=$D313)*(INDIRECT($B313&amp;"!t23:t200")&lt;&gt;"")*(INDIRECT($B313&amp;"!I23:I200")=$G$5),1,0)))</f>
        <v>0</v>
      </c>
      <c r="H313" s="64">
        <f t="array" aca="1" ref="H313" ca="1">IF($B313="N","",SUM(IF((INDIRECT($B313&amp;"!J23:J200")=$A$2)*(INDIRECT($B313&amp;"!t23:t200")=$D313)*(INDIRECT($B313&amp;"!t23:t200")&lt;&gt;"")*(INDIRECT($B313&amp;"!I23:I200")=$G$5),INDIRECT($B313&amp;"!U23:U200"),0)))</f>
        <v>0</v>
      </c>
      <c r="I313" s="59">
        <f t="shared" ca="1" si="54"/>
        <v>0</v>
      </c>
      <c r="J313" s="64">
        <f t="shared" ca="1" si="55"/>
        <v>0</v>
      </c>
    </row>
    <row r="314" spans="1:10">
      <c r="B314" s="92" t="str">
        <f t="shared" si="56"/>
        <v>Sanfrecce_Hiroshima</v>
      </c>
      <c r="D314" s="93">
        <v>-1</v>
      </c>
      <c r="E314" s="55">
        <f t="array" aca="1" ref="E314" ca="1">IF($B314="N","",SUM(IF((INDIRECT($B314&amp;"!J23:J200")=$A$2)*(INDIRECT($B314&amp;"!t23:t200")=$D314)*(INDIRECT($B314&amp;"!t23:t200")&lt;&gt;"")*(INDIRECT($B314&amp;"!I23:I200")=$E$5),1,0)))</f>
        <v>0</v>
      </c>
      <c r="F314" s="64">
        <f t="array" aca="1" ref="F314" ca="1">IF($B314="N","",SUM(IF((INDIRECT($B314&amp;"!J23:J200")=$A$2)*(INDIRECT($B314&amp;"!t23:t200")=$D314)*(INDIRECT($B314&amp;"!t23:t200")&lt;&gt;"")*(INDIRECT($B314&amp;"!I23:I200")=$E$5),INDIRECT($B314&amp;"!U23:U200"),0)))</f>
        <v>0</v>
      </c>
      <c r="G314" s="55">
        <f t="array" aca="1" ref="G314" ca="1">IF($B314="N","",SUM(IF((INDIRECT($B314&amp;"!J23:J200")=$A$2)*(INDIRECT($B314&amp;"!t23:t200")=$D314)*(INDIRECT($B314&amp;"!t23:t200")&lt;&gt;"")*(INDIRECT($B314&amp;"!I23:I200")=$G$5),1,0)))</f>
        <v>0</v>
      </c>
      <c r="H314" s="64">
        <f t="array" aca="1" ref="H314" ca="1">IF($B314="N","",SUM(IF((INDIRECT($B314&amp;"!J23:J200")=$A$2)*(INDIRECT($B314&amp;"!t23:t200")=$D314)*(INDIRECT($B314&amp;"!t23:t200")&lt;&gt;"")*(INDIRECT($B314&amp;"!I23:I200")=$G$5),INDIRECT($B314&amp;"!U23:U200"),0)))</f>
        <v>0</v>
      </c>
      <c r="I314" s="59">
        <f t="shared" ca="1" si="54"/>
        <v>0</v>
      </c>
      <c r="J314" s="64">
        <f t="shared" ca="1" si="55"/>
        <v>0</v>
      </c>
    </row>
    <row r="315" spans="1:10">
      <c r="B315" s="92" t="str">
        <f t="shared" si="56"/>
        <v>Sanfrecce_Hiroshima</v>
      </c>
      <c r="D315" s="93">
        <v>-0.75</v>
      </c>
      <c r="E315" s="55">
        <f t="array" aca="1" ref="E315" ca="1">IF($B315="N","",SUM(IF((INDIRECT($B315&amp;"!J23:J200")=$A$2)*(INDIRECT($B315&amp;"!t23:t200")=$D315)*(INDIRECT($B315&amp;"!t23:t200")&lt;&gt;"")*(INDIRECT($B315&amp;"!I23:I200")=$E$5),1,0)))</f>
        <v>0</v>
      </c>
      <c r="F315" s="64">
        <f t="array" aca="1" ref="F315" ca="1">IF($B315="N","",SUM(IF((INDIRECT($B315&amp;"!J23:J200")=$A$2)*(INDIRECT($B315&amp;"!t23:t200")=$D315)*(INDIRECT($B315&amp;"!t23:t200")&lt;&gt;"")*(INDIRECT($B315&amp;"!I23:I200")=$E$5),INDIRECT($B315&amp;"!U23:U200"),0)))</f>
        <v>0</v>
      </c>
      <c r="G315" s="55">
        <f t="array" aca="1" ref="G315" ca="1">IF($B315="N","",SUM(IF((INDIRECT($B315&amp;"!J23:J200")=$A$2)*(INDIRECT($B315&amp;"!t23:t200")=$D315)*(INDIRECT($B315&amp;"!t23:t200")&lt;&gt;"")*(INDIRECT($B315&amp;"!I23:I200")=$G$5),1,0)))</f>
        <v>0</v>
      </c>
      <c r="H315" s="64">
        <f t="array" aca="1" ref="H315" ca="1">IF($B315="N","",SUM(IF((INDIRECT($B315&amp;"!J23:J200")=$A$2)*(INDIRECT($B315&amp;"!t23:t200")=$D315)*(INDIRECT($B315&amp;"!t23:t200")&lt;&gt;"")*(INDIRECT($B315&amp;"!I23:I200")=$G$5),INDIRECT($B315&amp;"!U23:U200"),0)))</f>
        <v>0</v>
      </c>
      <c r="I315" s="59">
        <f t="shared" ca="1" si="54"/>
        <v>0</v>
      </c>
      <c r="J315" s="64">
        <f t="shared" ca="1" si="55"/>
        <v>0</v>
      </c>
    </row>
    <row r="316" spans="1:10">
      <c r="B316" s="92" t="str">
        <f t="shared" si="56"/>
        <v>Sanfrecce_Hiroshima</v>
      </c>
      <c r="D316" s="93">
        <v>-0.5</v>
      </c>
      <c r="E316" s="55">
        <f t="array" aca="1" ref="E316" ca="1">IF($B316="N","",SUM(IF((INDIRECT($B316&amp;"!J23:J200")=$A$2)*(INDIRECT($B316&amp;"!t23:t200")=$D316)*(INDIRECT($B316&amp;"!t23:t200")&lt;&gt;"")*(INDIRECT($B316&amp;"!I23:I200")=$E$5),1,0)))</f>
        <v>0</v>
      </c>
      <c r="F316" s="64">
        <f t="array" aca="1" ref="F316" ca="1">IF($B316="N","",SUM(IF((INDIRECT($B316&amp;"!J23:J200")=$A$2)*(INDIRECT($B316&amp;"!t23:t200")=$D316)*(INDIRECT($B316&amp;"!t23:t200")&lt;&gt;"")*(INDIRECT($B316&amp;"!I23:I200")=$E$5),INDIRECT($B316&amp;"!U23:U200"),0)))</f>
        <v>0</v>
      </c>
      <c r="G316" s="55">
        <f t="array" aca="1" ref="G316" ca="1">IF($B316="N","",SUM(IF((INDIRECT($B316&amp;"!J23:J200")=$A$2)*(INDIRECT($B316&amp;"!t23:t200")=$D316)*(INDIRECT($B316&amp;"!t23:t200")&lt;&gt;"")*(INDIRECT($B316&amp;"!I23:I200")=$G$5),1,0)))</f>
        <v>0</v>
      </c>
      <c r="H316" s="64">
        <f t="array" aca="1" ref="H316" ca="1">IF($B316="N","",SUM(IF((INDIRECT($B316&amp;"!J23:J200")=$A$2)*(INDIRECT($B316&amp;"!t23:t200")=$D316)*(INDIRECT($B316&amp;"!t23:t200")&lt;&gt;"")*(INDIRECT($B316&amp;"!I23:I200")=$G$5),INDIRECT($B316&amp;"!U23:U200"),0)))</f>
        <v>0</v>
      </c>
      <c r="I316" s="59">
        <f t="shared" ca="1" si="54"/>
        <v>0</v>
      </c>
      <c r="J316" s="64">
        <f t="shared" ca="1" si="55"/>
        <v>0</v>
      </c>
    </row>
    <row r="317" spans="1:10">
      <c r="B317" s="92" t="str">
        <f t="shared" si="56"/>
        <v>Sanfrecce_Hiroshima</v>
      </c>
      <c r="D317" s="93">
        <v>-0.25</v>
      </c>
      <c r="E317" s="55">
        <f t="array" aca="1" ref="E317" ca="1">IF($B317="N","",SUM(IF((INDIRECT($B317&amp;"!J23:J200")=$A$2)*(INDIRECT($B317&amp;"!t23:t200")=$D317)*(INDIRECT($B317&amp;"!t23:t200")&lt;&gt;"")*(INDIRECT($B317&amp;"!I23:I200")=$E$5),1,0)))</f>
        <v>1</v>
      </c>
      <c r="F317" s="64">
        <f t="array" aca="1" ref="F317" ca="1">IF($B317="N","",SUM(IF((INDIRECT($B317&amp;"!J23:J200")=$A$2)*(INDIRECT($B317&amp;"!t23:t200")=$D317)*(INDIRECT($B317&amp;"!t23:t200")&lt;&gt;"")*(INDIRECT($B317&amp;"!I23:I200")=$E$5),INDIRECT($B317&amp;"!U23:U200"),0)))</f>
        <v>2.7</v>
      </c>
      <c r="G317" s="55">
        <f t="array" aca="1" ref="G317" ca="1">IF($B317="N","",SUM(IF((INDIRECT($B317&amp;"!J23:J200")=$A$2)*(INDIRECT($B317&amp;"!t23:t200")=$D317)*(INDIRECT($B317&amp;"!t23:t200")&lt;&gt;"")*(INDIRECT($B317&amp;"!I23:I200")=$G$5),1,0)))</f>
        <v>0</v>
      </c>
      <c r="H317" s="64">
        <f t="array" aca="1" ref="H317" ca="1">IF($B317="N","",SUM(IF((INDIRECT($B317&amp;"!J23:J200")=$A$2)*(INDIRECT($B317&amp;"!t23:t200")=$D317)*(INDIRECT($B317&amp;"!t23:t200")&lt;&gt;"")*(INDIRECT($B317&amp;"!I23:I200")=$G$5),INDIRECT($B317&amp;"!U23:U200"),0)))</f>
        <v>0</v>
      </c>
      <c r="I317" s="59">
        <f t="shared" ca="1" si="54"/>
        <v>1</v>
      </c>
      <c r="J317" s="64">
        <f t="shared" ca="1" si="55"/>
        <v>2.7</v>
      </c>
    </row>
    <row r="318" spans="1:10">
      <c r="B318" s="92" t="str">
        <f t="shared" si="56"/>
        <v>Sanfrecce_Hiroshima</v>
      </c>
      <c r="D318" s="93">
        <v>0</v>
      </c>
      <c r="E318" s="55">
        <f t="array" aca="1" ref="E318" ca="1">IF($B318="N","",SUM(IF((INDIRECT($B318&amp;"!J23:J200")=$A$2)*(INDIRECT($B318&amp;"!t23:t200")=$D318)*(INDIRECT($B318&amp;"!t23:t200")&lt;&gt;"")*(INDIRECT($B318&amp;"!I23:I200")=$E$5),1,0)))</f>
        <v>0</v>
      </c>
      <c r="F318" s="64">
        <f t="array" aca="1" ref="F318" ca="1">IF($B318="N","",SUM(IF((INDIRECT($B318&amp;"!J23:J200")=$A$2)*(INDIRECT($B318&amp;"!t23:t200")=$D318)*(INDIRECT($B318&amp;"!t23:t200")&lt;&gt;"")*(INDIRECT($B318&amp;"!I23:I200")=$E$5),INDIRECT($B318&amp;"!U23:U200"),0)))</f>
        <v>0</v>
      </c>
      <c r="G318" s="55">
        <f t="array" aca="1" ref="G318" ca="1">IF($B318="N","",SUM(IF((INDIRECT($B318&amp;"!J23:J200")=$A$2)*(INDIRECT($B318&amp;"!t23:t200")=$D318)*(INDIRECT($B318&amp;"!t23:t200")&lt;&gt;"")*(INDIRECT($B318&amp;"!I23:I200")=$G$5),1,0)))</f>
        <v>0</v>
      </c>
      <c r="H318" s="64">
        <f t="array" aca="1" ref="H318" ca="1">IF($B318="N","",SUM(IF((INDIRECT($B318&amp;"!J23:J200")=$A$2)*(INDIRECT($B318&amp;"!t23:t200")=$D318)*(INDIRECT($B318&amp;"!t23:t200")&lt;&gt;"")*(INDIRECT($B318&amp;"!I23:I200")=$G$5),INDIRECT($B318&amp;"!U23:U200"),0)))</f>
        <v>0</v>
      </c>
      <c r="I318" s="59">
        <f t="shared" ca="1" si="54"/>
        <v>0</v>
      </c>
      <c r="J318" s="64">
        <f t="shared" ca="1" si="55"/>
        <v>0</v>
      </c>
    </row>
    <row r="319" spans="1:10">
      <c r="B319" s="92" t="str">
        <f t="shared" si="56"/>
        <v>Sanfrecce_Hiroshima</v>
      </c>
      <c r="D319" s="93">
        <v>0.25</v>
      </c>
      <c r="E319" s="55">
        <f t="array" aca="1" ref="E319" ca="1">IF($B319="N","",SUM(IF((INDIRECT($B319&amp;"!J23:J200")=$A$2)*(INDIRECT($B319&amp;"!t23:t200")=$D319)*(INDIRECT($B319&amp;"!t23:t200")&lt;&gt;"")*(INDIRECT($B319&amp;"!I23:I200")=$E$5),1,0)))</f>
        <v>0</v>
      </c>
      <c r="F319" s="64">
        <f t="array" aca="1" ref="F319" ca="1">IF($B319="N","",SUM(IF((INDIRECT($B319&amp;"!J23:J200")=$A$2)*(INDIRECT($B319&amp;"!t23:t200")=$D319)*(INDIRECT($B319&amp;"!t23:t200")&lt;&gt;"")*(INDIRECT($B319&amp;"!I23:I200")=$E$5),INDIRECT($B319&amp;"!U23:U200"),0)))</f>
        <v>0</v>
      </c>
      <c r="G319" s="55">
        <f t="array" aca="1" ref="G319" ca="1">IF($B319="N","",SUM(IF((INDIRECT($B319&amp;"!J23:J200")=$A$2)*(INDIRECT($B319&amp;"!t23:t200")=$D319)*(INDIRECT($B319&amp;"!t23:t200")&lt;&gt;"")*(INDIRECT($B319&amp;"!I23:I200")=$G$5),1,0)))</f>
        <v>0</v>
      </c>
      <c r="H319" s="64">
        <f t="array" aca="1" ref="H319" ca="1">IF($B319="N","",SUM(IF((INDIRECT($B319&amp;"!J23:J200")=$A$2)*(INDIRECT($B319&amp;"!t23:t200")=$D319)*(INDIRECT($B319&amp;"!t23:t200")&lt;&gt;"")*(INDIRECT($B319&amp;"!I23:I200")=$G$5),INDIRECT($B319&amp;"!U23:U200"),0)))</f>
        <v>0</v>
      </c>
      <c r="I319" s="59">
        <f t="shared" ca="1" si="54"/>
        <v>0</v>
      </c>
      <c r="J319" s="64">
        <f t="shared" ca="1" si="55"/>
        <v>0</v>
      </c>
    </row>
    <row r="320" spans="1:10">
      <c r="B320" s="92" t="str">
        <f t="shared" si="56"/>
        <v>Sanfrecce_Hiroshima</v>
      </c>
      <c r="D320" s="93">
        <v>0.5</v>
      </c>
      <c r="E320" s="55">
        <f t="array" aca="1" ref="E320" ca="1">IF($B320="N","",SUM(IF((INDIRECT($B320&amp;"!J23:J200")=$A$2)*(INDIRECT($B320&amp;"!t23:t200")=$D320)*(INDIRECT($B320&amp;"!t23:t200")&lt;&gt;"")*(INDIRECT($B320&amp;"!I23:I200")=$E$5),1,0)))</f>
        <v>0</v>
      </c>
      <c r="F320" s="64">
        <f t="array" aca="1" ref="F320" ca="1">IF($B320="N","",SUM(IF((INDIRECT($B320&amp;"!J23:J200")=$A$2)*(INDIRECT($B320&amp;"!t23:t200")=$D320)*(INDIRECT($B320&amp;"!t23:t200")&lt;&gt;"")*(INDIRECT($B320&amp;"!I23:I200")=$E$5),INDIRECT($B320&amp;"!U23:U200"),0)))</f>
        <v>0</v>
      </c>
      <c r="G320" s="55">
        <f t="array" aca="1" ref="G320" ca="1">IF($B320="N","",SUM(IF((INDIRECT($B320&amp;"!J23:J200")=$A$2)*(INDIRECT($B320&amp;"!t23:t200")=$D320)*(INDIRECT($B320&amp;"!t23:t200")&lt;&gt;"")*(INDIRECT($B320&amp;"!I23:I200")=$G$5),1,0)))</f>
        <v>0</v>
      </c>
      <c r="H320" s="64">
        <f t="array" aca="1" ref="H320" ca="1">IF($B320="N","",SUM(IF((INDIRECT($B320&amp;"!J23:J200")=$A$2)*(INDIRECT($B320&amp;"!t23:t200")=$D320)*(INDIRECT($B320&amp;"!t23:t200")&lt;&gt;"")*(INDIRECT($B320&amp;"!I23:I200")=$G$5),INDIRECT($B320&amp;"!U23:U200"),0)))</f>
        <v>0</v>
      </c>
      <c r="I320" s="59">
        <f t="shared" ca="1" si="54"/>
        <v>0</v>
      </c>
      <c r="J320" s="64">
        <f t="shared" ca="1" si="55"/>
        <v>0</v>
      </c>
    </row>
    <row r="321" spans="1:10">
      <c r="B321" s="92" t="str">
        <f t="shared" si="56"/>
        <v>Sanfrecce_Hiroshima</v>
      </c>
      <c r="D321" s="93">
        <v>0.75</v>
      </c>
      <c r="E321" s="55">
        <f t="array" aca="1" ref="E321" ca="1">IF($B321="N","",SUM(IF((INDIRECT($B321&amp;"!J23:J200")=$A$2)*(INDIRECT($B321&amp;"!t23:t200")=$D321)*(INDIRECT($B321&amp;"!t23:t200")&lt;&gt;"")*(INDIRECT($B321&amp;"!I23:I200")=$E$5),1,0)))</f>
        <v>0</v>
      </c>
      <c r="F321" s="64">
        <f t="array" aca="1" ref="F321" ca="1">IF($B321="N","",SUM(IF((INDIRECT($B321&amp;"!J23:J200")=$A$2)*(INDIRECT($B321&amp;"!t23:t200")=$D321)*(INDIRECT($B321&amp;"!t23:t200")&lt;&gt;"")*(INDIRECT($B321&amp;"!I23:I200")=$E$5),INDIRECT($B321&amp;"!U23:U200"),0)))</f>
        <v>0</v>
      </c>
      <c r="G321" s="55">
        <f t="array" aca="1" ref="G321" ca="1">IF($B321="N","",SUM(IF((INDIRECT($B321&amp;"!J23:J200")=$A$2)*(INDIRECT($B321&amp;"!t23:t200")=$D321)*(INDIRECT($B321&amp;"!t23:t200")&lt;&gt;"")*(INDIRECT($B321&amp;"!I23:I200")=$G$5),1,0)))</f>
        <v>0</v>
      </c>
      <c r="H321" s="64">
        <f t="array" aca="1" ref="H321" ca="1">IF($B321="N","",SUM(IF((INDIRECT($B321&amp;"!J23:J200")=$A$2)*(INDIRECT($B321&amp;"!t23:t200")=$D321)*(INDIRECT($B321&amp;"!t23:t200")&lt;&gt;"")*(INDIRECT($B321&amp;"!I23:I200")=$G$5),INDIRECT($B321&amp;"!U23:U200"),0)))</f>
        <v>0</v>
      </c>
      <c r="I321" s="59">
        <f t="shared" ca="1" si="54"/>
        <v>0</v>
      </c>
      <c r="J321" s="64">
        <f t="shared" ca="1" si="55"/>
        <v>0</v>
      </c>
    </row>
    <row r="322" spans="1:10">
      <c r="B322" s="92" t="str">
        <f t="shared" si="56"/>
        <v>Sanfrecce_Hiroshima</v>
      </c>
      <c r="D322" s="93">
        <v>1</v>
      </c>
      <c r="E322" s="55">
        <f t="array" aca="1" ref="E322" ca="1">IF($B322="N","",SUM(IF((INDIRECT($B322&amp;"!J23:J200")=$A$2)*(INDIRECT($B322&amp;"!t23:t200")=$D322)*(INDIRECT($B322&amp;"!t23:t200")&lt;&gt;"")*(INDIRECT($B322&amp;"!I23:I200")=$E$5),1,0)))</f>
        <v>0</v>
      </c>
      <c r="F322" s="64">
        <f t="array" aca="1" ref="F322" ca="1">IF($B322="N","",SUM(IF((INDIRECT($B322&amp;"!J23:J200")=$A$2)*(INDIRECT($B322&amp;"!t23:t200")=$D322)*(INDIRECT($B322&amp;"!t23:t200")&lt;&gt;"")*(INDIRECT($B322&amp;"!I23:I200")=$E$5),INDIRECT($B322&amp;"!U23:U200"),0)))</f>
        <v>0</v>
      </c>
      <c r="G322" s="55">
        <f t="array" aca="1" ref="G322" ca="1">IF($B322="N","",SUM(IF((INDIRECT($B322&amp;"!J23:J200")=$A$2)*(INDIRECT($B322&amp;"!t23:t200")=$D322)*(INDIRECT($B322&amp;"!t23:t200")&lt;&gt;"")*(INDIRECT($B322&amp;"!I23:I200")=$G$5),1,0)))</f>
        <v>0</v>
      </c>
      <c r="H322" s="64">
        <f t="array" aca="1" ref="H322" ca="1">IF($B322="N","",SUM(IF((INDIRECT($B322&amp;"!J23:J200")=$A$2)*(INDIRECT($B322&amp;"!t23:t200")=$D322)*(INDIRECT($B322&amp;"!t23:t200")&lt;&gt;"")*(INDIRECT($B322&amp;"!I23:I200")=$G$5),INDIRECT($B322&amp;"!U23:U200"),0)))</f>
        <v>0</v>
      </c>
      <c r="I322" s="59">
        <f t="shared" ca="1" si="54"/>
        <v>0</v>
      </c>
      <c r="J322" s="64">
        <f t="shared" ca="1" si="55"/>
        <v>0</v>
      </c>
    </row>
    <row r="323" spans="1:10">
      <c r="B323" s="92" t="str">
        <f t="shared" si="56"/>
        <v>Sanfrecce_Hiroshima</v>
      </c>
      <c r="D323" s="93">
        <v>1.25</v>
      </c>
      <c r="E323" s="55">
        <f t="array" aca="1" ref="E323" ca="1">IF($B323="N","",SUM(IF((INDIRECT($B323&amp;"!J23:J200")=$A$2)*(INDIRECT($B323&amp;"!t23:t200")=$D323)*(INDIRECT($B323&amp;"!t23:t200")&lt;&gt;"")*(INDIRECT($B323&amp;"!I23:I200")=$E$5),1,0)))</f>
        <v>0</v>
      </c>
      <c r="F323" s="64">
        <f t="array" aca="1" ref="F323" ca="1">IF($B323="N","",SUM(IF((INDIRECT($B323&amp;"!J23:J200")=$A$2)*(INDIRECT($B323&amp;"!t23:t200")=$D323)*(INDIRECT($B323&amp;"!t23:t200")&lt;&gt;"")*(INDIRECT($B323&amp;"!I23:I200")=$E$5),INDIRECT($B323&amp;"!U23:U200"),0)))</f>
        <v>0</v>
      </c>
      <c r="G323" s="55">
        <f t="array" aca="1" ref="G323" ca="1">IF($B323="N","",SUM(IF((INDIRECT($B323&amp;"!J23:J200")=$A$2)*(INDIRECT($B323&amp;"!t23:t200")=$D323)*(INDIRECT($B323&amp;"!t23:t200")&lt;&gt;"")*(INDIRECT($B323&amp;"!I23:I200")=$G$5),1,0)))</f>
        <v>0</v>
      </c>
      <c r="H323" s="64">
        <f t="array" aca="1" ref="H323" ca="1">IF($B323="N","",SUM(IF((INDIRECT($B323&amp;"!J23:J200")=$A$2)*(INDIRECT($B323&amp;"!t23:t200")=$D323)*(INDIRECT($B323&amp;"!t23:t200")&lt;&gt;"")*(INDIRECT($B323&amp;"!I23:I200")=$G$5),INDIRECT($B323&amp;"!U23:U200"),0)))</f>
        <v>0</v>
      </c>
      <c r="I323" s="59">
        <f t="shared" ca="1" si="54"/>
        <v>0</v>
      </c>
      <c r="J323" s="64">
        <f t="shared" ca="1" si="55"/>
        <v>0</v>
      </c>
    </row>
    <row r="324" spans="1:10">
      <c r="B324" s="92" t="str">
        <f t="shared" si="56"/>
        <v>Sanfrecce_Hiroshima</v>
      </c>
      <c r="D324" s="93">
        <v>1.5</v>
      </c>
      <c r="E324" s="55">
        <f t="array" aca="1" ref="E324" ca="1">IF($B324="N","",SUM(IF((INDIRECT($B324&amp;"!J23:J200")=$A$2)*(INDIRECT($B324&amp;"!t23:t200")=$D324)*(INDIRECT($B324&amp;"!t23:t200")&lt;&gt;"")*(INDIRECT($B324&amp;"!I23:I200")=$E$5),1,0)))</f>
        <v>0</v>
      </c>
      <c r="F324" s="64">
        <f t="array" aca="1" ref="F324" ca="1">IF($B324="N","",SUM(IF((INDIRECT($B324&amp;"!J23:J200")=$A$2)*(INDIRECT($B324&amp;"!t23:t200")=$D324)*(INDIRECT($B324&amp;"!t23:t200")&lt;&gt;"")*(INDIRECT($B324&amp;"!I23:I200")=$E$5),INDIRECT($B324&amp;"!U23:U200"),0)))</f>
        <v>0</v>
      </c>
      <c r="G324" s="55">
        <f t="array" aca="1" ref="G324" ca="1">IF($B324="N","",SUM(IF((INDIRECT($B324&amp;"!J23:J200")=$A$2)*(INDIRECT($B324&amp;"!t23:t200")=$D324)*(INDIRECT($B324&amp;"!t23:t200")&lt;&gt;"")*(INDIRECT($B324&amp;"!I23:I200")=$G$5),1,0)))</f>
        <v>0</v>
      </c>
      <c r="H324" s="64">
        <f t="array" aca="1" ref="H324" ca="1">IF($B324="N","",SUM(IF((INDIRECT($B324&amp;"!J23:J200")=$A$2)*(INDIRECT($B324&amp;"!t23:t200")=$D324)*(INDIRECT($B324&amp;"!t23:t200")&lt;&gt;"")*(INDIRECT($B324&amp;"!I23:I200")=$G$5),INDIRECT($B324&amp;"!U23:U200"),0)))</f>
        <v>0</v>
      </c>
      <c r="I324" s="59">
        <f t="shared" ca="1" si="54"/>
        <v>0</v>
      </c>
      <c r="J324" s="64">
        <f t="shared" ca="1" si="55"/>
        <v>0</v>
      </c>
    </row>
    <row r="325" spans="1:10">
      <c r="B325" s="92" t="str">
        <f t="shared" si="56"/>
        <v>Sanfrecce_Hiroshima</v>
      </c>
      <c r="D325" s="129">
        <v>1.75</v>
      </c>
      <c r="E325" s="38">
        <f t="array" aca="1" ref="E325" ca="1">IF($B325="N","",SUM(IF((INDIRECT($B325&amp;"!J23:J200")=$A$2)*(INDIRECT($B325&amp;"!t23:t200")=$D325)*(INDIRECT($B325&amp;"!t23:t200")&lt;&gt;"")*(INDIRECT($B325&amp;"!I23:I200")=$E$5),1,0)))</f>
        <v>0</v>
      </c>
      <c r="F325" s="137">
        <f t="array" aca="1" ref="F325" ca="1">IF($B325="N","",SUM(IF((INDIRECT($B325&amp;"!J23:J200")=$A$2)*(INDIRECT($B325&amp;"!t23:t200")=$D325)*(INDIRECT($B325&amp;"!t23:t200")&lt;&gt;"")*(INDIRECT($B325&amp;"!I23:I200")=$E$5),INDIRECT($B325&amp;"!U23:U200"),0)))</f>
        <v>0</v>
      </c>
      <c r="G325" s="38">
        <f t="array" aca="1" ref="G325" ca="1">IF($B325="N","",SUM(IF((INDIRECT($B325&amp;"!J23:J200")=$A$2)*(INDIRECT($B325&amp;"!t23:t200")=$D325)*(INDIRECT($B325&amp;"!t23:t200")&lt;&gt;"")*(INDIRECT($B325&amp;"!I23:I200")=$G$5),1,0)))</f>
        <v>0</v>
      </c>
      <c r="H325" s="137">
        <f t="array" aca="1" ref="H325" ca="1">IF($B325="N","",SUM(IF((INDIRECT($B325&amp;"!J23:J200")=$A$2)*(INDIRECT($B325&amp;"!t23:t200")=$D325)*(INDIRECT($B325&amp;"!t23:t200")&lt;&gt;"")*(INDIRECT($B325&amp;"!I23:I200")=$G$5),INDIRECT($B325&amp;"!U23:U200"),0)))</f>
        <v>0</v>
      </c>
      <c r="I325" s="59">
        <f t="shared" ca="1" si="54"/>
        <v>0</v>
      </c>
      <c r="J325" s="64">
        <f t="shared" ca="1" si="55"/>
        <v>0</v>
      </c>
    </row>
    <row r="326" spans="1:10" ht="15" customHeight="1">
      <c r="B326" s="92" t="str">
        <f t="shared" si="56"/>
        <v>Sanfrecce_Hiroshima</v>
      </c>
      <c r="D326" s="129">
        <v>2</v>
      </c>
      <c r="E326" s="38">
        <f t="array" aca="1" ref="E326" ca="1">IF($B326="N","",SUM(IF((INDIRECT($B326&amp;"!J23:J200")=$A$2)*(INDIRECT($B326&amp;"!t23:t200")=$D326)*(INDIRECT($B326&amp;"!t23:t200")&lt;&gt;"")*(INDIRECT($B326&amp;"!I23:I200")=$E$5),1,0)))</f>
        <v>0</v>
      </c>
      <c r="F326" s="137">
        <f t="array" aca="1" ref="F326" ca="1">IF($B326="N","",SUM(IF((INDIRECT($B326&amp;"!J23:J200")=$A$2)*(INDIRECT($B326&amp;"!t23:t200")=$D326)*(INDIRECT($B326&amp;"!t23:t200")&lt;&gt;"")*(INDIRECT($B326&amp;"!I23:I200")=$E$5),INDIRECT($B326&amp;"!U23:U200"),0)))</f>
        <v>0</v>
      </c>
      <c r="G326" s="38">
        <f t="array" aca="1" ref="G326" ca="1">IF($B326="N","",SUM(IF((INDIRECT($B326&amp;"!J23:J200")=$A$2)*(INDIRECT($B326&amp;"!t23:t200")=$D326)*(INDIRECT($B326&amp;"!t23:t200")&lt;&gt;"")*(INDIRECT($B326&amp;"!I23:I200")=$G$5),1,0)))</f>
        <v>0</v>
      </c>
      <c r="H326" s="137">
        <f t="array" aca="1" ref="H326" ca="1">IF($B326="N","",SUM(IF((INDIRECT($B326&amp;"!J23:J200")=$A$2)*(INDIRECT($B326&amp;"!t23:t200")=$D326)*(INDIRECT($B326&amp;"!t23:t200")&lt;&gt;"")*(INDIRECT($B326&amp;"!I23:I200")=$G$5),INDIRECT($B326&amp;"!U23:U200"),0)))</f>
        <v>0</v>
      </c>
      <c r="I326" s="59">
        <f t="shared" ca="1" si="54"/>
        <v>0</v>
      </c>
      <c r="J326" s="64">
        <f t="shared" ca="1" si="55"/>
        <v>0</v>
      </c>
    </row>
    <row r="327" spans="1:10" ht="15" customHeight="1">
      <c r="B327" s="92" t="str">
        <f t="shared" si="56"/>
        <v>Sanfrecce_Hiroshima</v>
      </c>
      <c r="D327" s="129">
        <v>2.25</v>
      </c>
      <c r="E327" s="38">
        <f t="array" aca="1" ref="E327" ca="1">IF($B327="N","",SUM(IF((INDIRECT($B327&amp;"!J23:J200")=$A$2)*(INDIRECT($B327&amp;"!t23:t200")=$D327)*(INDIRECT($B327&amp;"!t23:t200")&lt;&gt;"")*(INDIRECT($B327&amp;"!I23:I200")=$E$5),1,0)))</f>
        <v>0</v>
      </c>
      <c r="F327" s="137">
        <f t="array" aca="1" ref="F327" ca="1">IF($B327="N","",SUM(IF((INDIRECT($B327&amp;"!J23:J200")=$A$2)*(INDIRECT($B327&amp;"!t23:t200")=$D327)*(INDIRECT($B327&amp;"!t23:t200")&lt;&gt;"")*(INDIRECT($B327&amp;"!I23:I200")=$E$5),INDIRECT($B327&amp;"!U23:U200"),0)))</f>
        <v>0</v>
      </c>
      <c r="G327" s="38">
        <f t="array" aca="1" ref="G327" ca="1">IF($B327="N","",SUM(IF((INDIRECT($B327&amp;"!J23:J200")=$A$2)*(INDIRECT($B327&amp;"!t23:t200")=$D327)*(INDIRECT($B327&amp;"!t23:t200")&lt;&gt;"")*(INDIRECT($B327&amp;"!I23:I200")=$G$5),1,0)))</f>
        <v>0</v>
      </c>
      <c r="H327" s="137">
        <f t="array" aca="1" ref="H327" ca="1">IF($B327="N","",SUM(IF((INDIRECT($B327&amp;"!J23:J200")=$A$2)*(INDIRECT($B327&amp;"!t23:t200")=$D327)*(INDIRECT($B327&amp;"!t23:t200")&lt;&gt;"")*(INDIRECT($B327&amp;"!I23:I200")=$G$5),INDIRECT($B327&amp;"!U23:U200"),0)))</f>
        <v>0</v>
      </c>
      <c r="I327" s="59">
        <f t="shared" ca="1" si="54"/>
        <v>0</v>
      </c>
      <c r="J327" s="64">
        <f t="shared" ca="1" si="55"/>
        <v>0</v>
      </c>
    </row>
    <row r="328" spans="1:10" ht="15" customHeight="1">
      <c r="B328" s="92" t="str">
        <f t="shared" si="56"/>
        <v>Sanfrecce_Hiroshima</v>
      </c>
      <c r="D328" s="129">
        <v>2.5</v>
      </c>
      <c r="E328" s="38">
        <f t="array" aca="1" ref="E328" ca="1">IF($B328="N","",SUM(IF((INDIRECT($B328&amp;"!J23:J200")=$A$2)*(INDIRECT($B328&amp;"!t23:t200")=$D328)*(INDIRECT($B328&amp;"!t23:t200")&lt;&gt;"")*(INDIRECT($B328&amp;"!I23:I200")=$E$5),1,0)))</f>
        <v>0</v>
      </c>
      <c r="F328" s="137">
        <f t="array" aca="1" ref="F328" ca="1">IF($B328="N","",SUM(IF((INDIRECT($B328&amp;"!J23:J200")=$A$2)*(INDIRECT($B328&amp;"!t23:t200")=$D328)*(INDIRECT($B328&amp;"!t23:t200")&lt;&gt;"")*(INDIRECT($B328&amp;"!I23:I200")=$E$5),INDIRECT($B328&amp;"!U23:U200"),0)))</f>
        <v>0</v>
      </c>
      <c r="G328" s="38">
        <f t="array" aca="1" ref="G328" ca="1">IF($B328="N","",SUM(IF((INDIRECT($B328&amp;"!J23:J200")=$A$2)*(INDIRECT($B328&amp;"!t23:t200")=$D328)*(INDIRECT($B328&amp;"!t23:t200")&lt;&gt;"")*(INDIRECT($B328&amp;"!I23:I200")=$G$5),1,0)))</f>
        <v>0</v>
      </c>
      <c r="H328" s="137">
        <f t="array" aca="1" ref="H328" ca="1">IF($B328="N","",SUM(IF((INDIRECT($B328&amp;"!J23:J200")=$A$2)*(INDIRECT($B328&amp;"!t23:t200")=$D328)*(INDIRECT($B328&amp;"!t23:t200")&lt;&gt;"")*(INDIRECT($B328&amp;"!I23:I200")=$G$5),INDIRECT($B328&amp;"!U23:U200"),0)))</f>
        <v>0</v>
      </c>
      <c r="I328" s="59">
        <f t="shared" ca="1" si="54"/>
        <v>0</v>
      </c>
      <c r="J328" s="64">
        <f t="shared" ca="1" si="55"/>
        <v>0</v>
      </c>
    </row>
    <row r="329" spans="1:10" ht="15" customHeight="1" thickBot="1">
      <c r="B329" s="92" t="str">
        <f t="shared" si="56"/>
        <v>Sanfrecce_Hiroshima</v>
      </c>
      <c r="D329" s="93">
        <v>2.75</v>
      </c>
      <c r="E329" s="38">
        <f t="array" aca="1" ref="E329" ca="1">IF($B329="N","",SUM(IF((INDIRECT($B329&amp;"!J23:J200")=$A$2)*(INDIRECT($B329&amp;"!t23:t200")=$D329)*(INDIRECT($B329&amp;"!t23:t200")&lt;&gt;"")*(INDIRECT($B329&amp;"!I23:I200")=$E$5),1,0)))</f>
        <v>0</v>
      </c>
      <c r="F329" s="137">
        <f t="array" aca="1" ref="F329" ca="1">IF($B329="N","",SUM(IF((INDIRECT($B329&amp;"!J23:J200")=$A$2)*(INDIRECT($B329&amp;"!t23:t200")=$D329)*(INDIRECT($B329&amp;"!t23:t200")&lt;&gt;"")*(INDIRECT($B329&amp;"!I23:I200")=$E$5),INDIRECT($B329&amp;"!U23:U200"),0)))</f>
        <v>0</v>
      </c>
      <c r="G329" s="38">
        <f t="array" aca="1" ref="G329" ca="1">IF($B329="N","",SUM(IF((INDIRECT($B329&amp;"!J23:J200")=$A$2)*(INDIRECT($B329&amp;"!t23:t200")=$D329)*(INDIRECT($B329&amp;"!t23:t200")&lt;&gt;"")*(INDIRECT($B329&amp;"!I23:I200")=$G$5),1,0)))</f>
        <v>0</v>
      </c>
      <c r="H329" s="137">
        <f t="array" aca="1" ref="H329" ca="1">IF($B329="N","",SUM(IF((INDIRECT($B329&amp;"!J23:J200")=$A$2)*(INDIRECT($B329&amp;"!t23:t200")=$D329)*(INDIRECT($B329&amp;"!t23:t200")&lt;&gt;"")*(INDIRECT($B329&amp;"!I23:I200")=$G$5),INDIRECT($B329&amp;"!U23:U200"),0)))</f>
        <v>0</v>
      </c>
      <c r="I329" s="136">
        <f t="shared" ca="1" si="54"/>
        <v>0</v>
      </c>
      <c r="J329" s="78">
        <f t="shared" ca="1" si="55"/>
        <v>0</v>
      </c>
    </row>
    <row r="330" spans="1:10" ht="13.5" thickBot="1">
      <c r="A330" s="96"/>
      <c r="B330" s="97"/>
      <c r="C330" s="98" t="str">
        <f>D305</f>
        <v>Sanfrecce_Hiroshima</v>
      </c>
      <c r="D330" s="99" t="s">
        <v>24</v>
      </c>
      <c r="E330" s="100">
        <f t="shared" ref="E330:J330" ca="1" si="57">SUM(E307:E329)</f>
        <v>1</v>
      </c>
      <c r="F330" s="106">
        <f t="shared" ca="1" si="57"/>
        <v>2.7</v>
      </c>
      <c r="G330" s="100">
        <f t="shared" ca="1" si="57"/>
        <v>0</v>
      </c>
      <c r="H330" s="106">
        <f t="shared" ca="1" si="57"/>
        <v>0</v>
      </c>
      <c r="I330" s="101">
        <f t="shared" ca="1" si="57"/>
        <v>1</v>
      </c>
      <c r="J330" s="106">
        <f t="shared" ca="1" si="57"/>
        <v>2.7</v>
      </c>
    </row>
    <row r="331" spans="1:10" ht="13.5" thickBot="1">
      <c r="A331" s="96"/>
      <c r="C331" s="104"/>
    </row>
    <row r="332" spans="1:10">
      <c r="A332" s="96"/>
      <c r="B332" s="23"/>
      <c r="C332" s="98"/>
      <c r="D332" s="85" t="str">
        <f>O1</f>
        <v>Júbilo_Iwata</v>
      </c>
      <c r="E332" s="86" t="s">
        <v>0</v>
      </c>
      <c r="F332" s="87"/>
      <c r="G332" s="86" t="s">
        <v>1</v>
      </c>
      <c r="H332" s="87"/>
      <c r="I332" s="86" t="s">
        <v>10</v>
      </c>
      <c r="J332" s="88"/>
    </row>
    <row r="333" spans="1:10" ht="13.5" thickBot="1">
      <c r="B333" s="23"/>
      <c r="C333" s="23"/>
      <c r="D333" s="89" t="s">
        <v>20</v>
      </c>
      <c r="E333" s="40" t="s">
        <v>21</v>
      </c>
      <c r="F333" s="78" t="s">
        <v>22</v>
      </c>
      <c r="G333" s="40" t="s">
        <v>21</v>
      </c>
      <c r="H333" s="78" t="s">
        <v>22</v>
      </c>
      <c r="I333" s="90" t="s">
        <v>21</v>
      </c>
      <c r="J333" s="78" t="s">
        <v>22</v>
      </c>
    </row>
    <row r="334" spans="1:10">
      <c r="B334" s="92" t="str">
        <f>IF(D332=0,"N",D332)</f>
        <v>Júbilo_Iwata</v>
      </c>
      <c r="D334" s="93">
        <v>-2.75</v>
      </c>
      <c r="E334" s="94">
        <f t="array" aca="1" ref="E334" ca="1">IF($B334="N","",SUM(IF((INDIRECT($B334&amp;"!J23:J200")=$A$2)*(INDIRECT($B334&amp;"!t23:t200")=$D334)*(INDIRECT($B334&amp;"!t23:t200")&lt;&gt;"")*(INDIRECT($B334&amp;"!I23:I200")=$E$5),1,0)))</f>
        <v>0</v>
      </c>
      <c r="F334" s="95">
        <f t="array" aca="1" ref="F334" ca="1">IF($B334="N","",SUM(IF((INDIRECT($B334&amp;"!J23:J200")=$A$2)*(INDIRECT($B334&amp;"!t23:t200")=$D334)*(INDIRECT($B334&amp;"!t23:t200")&lt;&gt;"")*(INDIRECT($B334&amp;"!I23:I200")=$E$5),INDIRECT($B334&amp;"!U23:U200"),0)))</f>
        <v>0</v>
      </c>
      <c r="G334" s="94">
        <f t="array" aca="1" ref="G334" ca="1">IF($B334="N","",SUM(IF((INDIRECT($B334&amp;"!J23:J200")=$A$2)*(INDIRECT($B334&amp;"!t23:t200")=$D334)*(INDIRECT($B334&amp;"!t23:t200")&lt;&gt;"")*(INDIRECT($B334&amp;"!I23:I200")=$G$5),1,0)))</f>
        <v>0</v>
      </c>
      <c r="H334" s="95">
        <f t="array" aca="1" ref="H334" ca="1">IF($B334="N","",SUM(IF((INDIRECT($B334&amp;"!J23:J200")=$A$2)*(INDIRECT($B334&amp;"!t23:t200")=$D334)*(INDIRECT($B334&amp;"!t23:t200")&lt;&gt;"")*(INDIRECT($B334&amp;"!I23:I200")=$G$5),INDIRECT($B334&amp;"!U23:U200"),0)))</f>
        <v>0</v>
      </c>
      <c r="I334" s="59">
        <f t="shared" ref="I334:I356" ca="1" si="58">IF(B334="N","",G334+E334)</f>
        <v>0</v>
      </c>
      <c r="J334" s="64">
        <f ca="1">IF(I334="","",F334+H334)</f>
        <v>0</v>
      </c>
    </row>
    <row r="335" spans="1:10">
      <c r="B335" s="92" t="str">
        <f>B334</f>
        <v>Júbilo_Iwata</v>
      </c>
      <c r="D335" s="125">
        <v>-2.5</v>
      </c>
      <c r="E335" s="55">
        <f t="array" aca="1" ref="E335" ca="1">IF($B335="N","",SUM(IF((INDIRECT($B335&amp;"!J23:J200")=$A$2)*(INDIRECT($B335&amp;"!t23:t200")=$D335)*(INDIRECT($B335&amp;"!t23:t200")&lt;&gt;"")*(INDIRECT($B335&amp;"!I23:I200")=$E$5),1,0)))</f>
        <v>0</v>
      </c>
      <c r="F335" s="64">
        <f t="array" aca="1" ref="F335" ca="1">IF($B335="N","",SUM(IF((INDIRECT($B335&amp;"!J23:J200")=$A$2)*(INDIRECT($B335&amp;"!t23:t200")=$D335)*(INDIRECT($B335&amp;"!t23:t200")&lt;&gt;"")*(INDIRECT($B335&amp;"!I23:I200")=$E$5),INDIRECT($B335&amp;"!U23:U200"),0)))</f>
        <v>0</v>
      </c>
      <c r="G335" s="55">
        <f t="array" aca="1" ref="G335" ca="1">IF($B335="N","",SUM(IF((INDIRECT($B335&amp;"!J23:J200")=$A$2)*(INDIRECT($B335&amp;"!t23:t200")=$D335)*(INDIRECT($B335&amp;"!t23:t200")&lt;&gt;"")*(INDIRECT($B335&amp;"!I23:I200")=$G$5),1,0)))</f>
        <v>0</v>
      </c>
      <c r="H335" s="64">
        <f t="array" aca="1" ref="H335" ca="1">IF($B335="N","",SUM(IF((INDIRECT($B335&amp;"!J23:J200")=$A$2)*(INDIRECT($B335&amp;"!t23:t200")=$D335)*(INDIRECT($B335&amp;"!t23:t200")&lt;&gt;"")*(INDIRECT($B335&amp;"!I23:I200")=$G$5),INDIRECT($B335&amp;"!U23:U200"),0)))</f>
        <v>0</v>
      </c>
      <c r="I335" s="59">
        <f t="shared" ca="1" si="58"/>
        <v>0</v>
      </c>
      <c r="J335" s="64">
        <f t="shared" ref="J335:J356" ca="1" si="59">IF(I335="","",F335+H335)</f>
        <v>0</v>
      </c>
    </row>
    <row r="336" spans="1:10">
      <c r="B336" s="92" t="str">
        <f t="shared" ref="B336:B356" si="60">B335</f>
        <v>Júbilo_Iwata</v>
      </c>
      <c r="D336" s="125">
        <v>-2.25</v>
      </c>
      <c r="E336" s="55">
        <f t="array" aca="1" ref="E336" ca="1">IF($B336="N","",SUM(IF((INDIRECT($B336&amp;"!J23:J200")=$A$2)*(INDIRECT($B336&amp;"!t23:t200")=$D336)*(INDIRECT($B336&amp;"!t23:t200")&lt;&gt;"")*(INDIRECT($B336&amp;"!I23:I200")=$E$5),1,0)))</f>
        <v>0</v>
      </c>
      <c r="F336" s="64">
        <f t="array" aca="1" ref="F336" ca="1">IF($B336="N","",SUM(IF((INDIRECT($B336&amp;"!J23:J200")=$A$2)*(INDIRECT($B336&amp;"!t23:t200")=$D336)*(INDIRECT($B336&amp;"!t23:t200")&lt;&gt;"")*(INDIRECT($B336&amp;"!I23:I200")=$E$5),INDIRECT($B336&amp;"!U23:U200"),0)))</f>
        <v>0</v>
      </c>
      <c r="G336" s="55">
        <f t="array" aca="1" ref="G336" ca="1">IF($B336="N","",SUM(IF((INDIRECT($B336&amp;"!J23:J200")=$A$2)*(INDIRECT($B336&amp;"!t23:t200")=$D336)*(INDIRECT($B336&amp;"!t23:t200")&lt;&gt;"")*(INDIRECT($B336&amp;"!I23:I200")=$G$5),1,0)))</f>
        <v>0</v>
      </c>
      <c r="H336" s="64">
        <f t="array" aca="1" ref="H336" ca="1">IF($B336="N","",SUM(IF((INDIRECT($B336&amp;"!J23:J200")=$A$2)*(INDIRECT($B336&amp;"!t23:t200")=$D336)*(INDIRECT($B336&amp;"!t23:t200")&lt;&gt;"")*(INDIRECT($B336&amp;"!I23:I200")=$G$5),INDIRECT($B336&amp;"!U23:U200"),0)))</f>
        <v>0</v>
      </c>
      <c r="I336" s="59">
        <f t="shared" ca="1" si="58"/>
        <v>0</v>
      </c>
      <c r="J336" s="64">
        <f t="shared" ca="1" si="59"/>
        <v>0</v>
      </c>
    </row>
    <row r="337" spans="2:10">
      <c r="B337" s="92" t="str">
        <f t="shared" si="60"/>
        <v>Júbilo_Iwata</v>
      </c>
      <c r="D337" s="125">
        <v>-2</v>
      </c>
      <c r="E337" s="55">
        <f t="array" aca="1" ref="E337" ca="1">IF($B337="N","",SUM(IF((INDIRECT($B337&amp;"!J23:J200")=$A$2)*(INDIRECT($B337&amp;"!t23:t200")=$D337)*(INDIRECT($B337&amp;"!t23:t200")&lt;&gt;"")*(INDIRECT($B337&amp;"!I23:I200")=$E$5),1,0)))</f>
        <v>0</v>
      </c>
      <c r="F337" s="64">
        <f t="array" aca="1" ref="F337" ca="1">IF($B337="N","",SUM(IF((INDIRECT($B337&amp;"!J23:J200")=$A$2)*(INDIRECT($B337&amp;"!t23:t200")=$D337)*(INDIRECT($B337&amp;"!t23:t200")&lt;&gt;"")*(INDIRECT($B337&amp;"!I23:I200")=$E$5),INDIRECT($B337&amp;"!U23:U200"),0)))</f>
        <v>0</v>
      </c>
      <c r="G337" s="55">
        <f t="array" aca="1" ref="G337" ca="1">IF($B337="N","",SUM(IF((INDIRECT($B337&amp;"!J23:J200")=$A$2)*(INDIRECT($B337&amp;"!t23:t200")=$D337)*(INDIRECT($B337&amp;"!t23:t200")&lt;&gt;"")*(INDIRECT($B337&amp;"!I23:I200")=$G$5),1,0)))</f>
        <v>0</v>
      </c>
      <c r="H337" s="64">
        <f t="array" aca="1" ref="H337" ca="1">IF($B337="N","",SUM(IF((INDIRECT($B337&amp;"!J23:J200")=$A$2)*(INDIRECT($B337&amp;"!t23:t200")=$D337)*(INDIRECT($B337&amp;"!t23:t200")&lt;&gt;"")*(INDIRECT($B337&amp;"!I23:I200")=$G$5),INDIRECT($B337&amp;"!U23:U200"),0)))</f>
        <v>0</v>
      </c>
      <c r="I337" s="59">
        <f t="shared" ca="1" si="58"/>
        <v>0</v>
      </c>
      <c r="J337" s="64">
        <f t="shared" ca="1" si="59"/>
        <v>0</v>
      </c>
    </row>
    <row r="338" spans="2:10">
      <c r="B338" s="92" t="str">
        <f t="shared" si="60"/>
        <v>Júbilo_Iwata</v>
      </c>
      <c r="D338" s="125">
        <v>-1.75</v>
      </c>
      <c r="E338" s="55">
        <f t="array" aca="1" ref="E338" ca="1">IF($B338="N","",SUM(IF((INDIRECT($B338&amp;"!J23:J200")=$A$2)*(INDIRECT($B338&amp;"!t23:t200")=$D338)*(INDIRECT($B338&amp;"!t23:t200")&lt;&gt;"")*(INDIRECT($B338&amp;"!I23:I200")=$E$5),1,0)))</f>
        <v>0</v>
      </c>
      <c r="F338" s="64">
        <f t="array" aca="1" ref="F338" ca="1">IF($B338="N","",SUM(IF((INDIRECT($B338&amp;"!J23:J200")=$A$2)*(INDIRECT($B338&amp;"!t23:t200")=$D338)*(INDIRECT($B338&amp;"!t23:t200")&lt;&gt;"")*(INDIRECT($B338&amp;"!I23:I200")=$E$5),INDIRECT($B338&amp;"!U23:U200"),0)))</f>
        <v>0</v>
      </c>
      <c r="G338" s="55">
        <f t="array" aca="1" ref="G338" ca="1">IF($B338="N","",SUM(IF((INDIRECT($B338&amp;"!J23:J200")=$A$2)*(INDIRECT($B338&amp;"!t23:t200")=$D338)*(INDIRECT($B338&amp;"!t23:t200")&lt;&gt;"")*(INDIRECT($B338&amp;"!I23:I200")=$G$5),1,0)))</f>
        <v>0</v>
      </c>
      <c r="H338" s="64">
        <f t="array" aca="1" ref="H338" ca="1">IF($B338="N","",SUM(IF((INDIRECT($B338&amp;"!J23:J200")=$A$2)*(INDIRECT($B338&amp;"!t23:t200")=$D338)*(INDIRECT($B338&amp;"!t23:t200")&lt;&gt;"")*(INDIRECT($B338&amp;"!I23:I200")=$G$5),INDIRECT($B338&amp;"!U23:U200"),0)))</f>
        <v>0</v>
      </c>
      <c r="I338" s="59">
        <f t="shared" ca="1" si="58"/>
        <v>0</v>
      </c>
      <c r="J338" s="64">
        <f t="shared" ca="1" si="59"/>
        <v>0</v>
      </c>
    </row>
    <row r="339" spans="2:10">
      <c r="B339" s="92" t="str">
        <f t="shared" si="60"/>
        <v>Júbilo_Iwata</v>
      </c>
      <c r="D339" s="93">
        <v>-1.5</v>
      </c>
      <c r="E339" s="55">
        <f t="array" aca="1" ref="E339" ca="1">IF($B339="N","",SUM(IF((INDIRECT($B339&amp;"!J23:J200")=$A$2)*(INDIRECT($B339&amp;"!t23:t200")=$D339)*(INDIRECT($B339&amp;"!t23:t200")&lt;&gt;"")*(INDIRECT($B339&amp;"!I23:I200")=$E$5),1,0)))</f>
        <v>0</v>
      </c>
      <c r="F339" s="64">
        <f t="array" aca="1" ref="F339" ca="1">IF($B339="N","",SUM(IF((INDIRECT($B339&amp;"!J23:J200")=$A$2)*(INDIRECT($B339&amp;"!t23:t200")=$D339)*(INDIRECT($B339&amp;"!t23:t200")&lt;&gt;"")*(INDIRECT($B339&amp;"!I23:I200")=$E$5),INDIRECT($B339&amp;"!U23:U200"),0)))</f>
        <v>0</v>
      </c>
      <c r="G339" s="55">
        <f t="array" aca="1" ref="G339" ca="1">IF($B339="N","",SUM(IF((INDIRECT($B339&amp;"!J23:J200")=$A$2)*(INDIRECT($B339&amp;"!t23:t200")=$D339)*(INDIRECT($B339&amp;"!t23:t200")&lt;&gt;"")*(INDIRECT($B339&amp;"!I23:I200")=$G$5),1,0)))</f>
        <v>0</v>
      </c>
      <c r="H339" s="64">
        <f t="array" aca="1" ref="H339" ca="1">IF($B339="N","",SUM(IF((INDIRECT($B339&amp;"!J23:J200")=$A$2)*(INDIRECT($B339&amp;"!t23:t200")=$D339)*(INDIRECT($B339&amp;"!t23:t200")&lt;&gt;"")*(INDIRECT($B339&amp;"!I23:I200")=$G$5),INDIRECT($B339&amp;"!U23:U200"),0)))</f>
        <v>0</v>
      </c>
      <c r="I339" s="59">
        <f t="shared" ca="1" si="58"/>
        <v>0</v>
      </c>
      <c r="J339" s="64">
        <f t="shared" ca="1" si="59"/>
        <v>0</v>
      </c>
    </row>
    <row r="340" spans="2:10">
      <c r="B340" s="92" t="str">
        <f t="shared" si="60"/>
        <v>Júbilo_Iwata</v>
      </c>
      <c r="D340" s="93">
        <v>-1.25</v>
      </c>
      <c r="E340" s="55">
        <f t="array" aca="1" ref="E340" ca="1">IF($B340="N","",SUM(IF((INDIRECT($B340&amp;"!J23:J200")=$A$2)*(INDIRECT($B340&amp;"!t23:t200")=$D340)*(INDIRECT($B340&amp;"!t23:t200")&lt;&gt;"")*(INDIRECT($B340&amp;"!I23:I200")=$E$5),1,0)))</f>
        <v>1</v>
      </c>
      <c r="F340" s="64">
        <f t="array" aca="1" ref="F340" ca="1">IF($B340="N","",SUM(IF((INDIRECT($B340&amp;"!J23:J200")=$A$2)*(INDIRECT($B340&amp;"!t23:t200")=$D340)*(INDIRECT($B340&amp;"!t23:t200")&lt;&gt;"")*(INDIRECT($B340&amp;"!I23:I200")=$E$5),INDIRECT($B340&amp;"!U23:U200"),0)))</f>
        <v>2.76</v>
      </c>
      <c r="G340" s="55">
        <f t="array" aca="1" ref="G340" ca="1">IF($B340="N","",SUM(IF((INDIRECT($B340&amp;"!J23:J200")=$A$2)*(INDIRECT($B340&amp;"!t23:t200")=$D340)*(INDIRECT($B340&amp;"!t23:t200")&lt;&gt;"")*(INDIRECT($B340&amp;"!I23:I200")=$G$5),1,0)))</f>
        <v>0</v>
      </c>
      <c r="H340" s="64">
        <f t="array" aca="1" ref="H340" ca="1">IF($B340="N","",SUM(IF((INDIRECT($B340&amp;"!J23:J200")=$A$2)*(INDIRECT($B340&amp;"!t23:t200")=$D340)*(INDIRECT($B340&amp;"!t23:t200")&lt;&gt;"")*(INDIRECT($B340&amp;"!I23:I200")=$G$5),INDIRECT($B340&amp;"!U23:U200"),0)))</f>
        <v>0</v>
      </c>
      <c r="I340" s="59">
        <f t="shared" ca="1" si="58"/>
        <v>1</v>
      </c>
      <c r="J340" s="64">
        <f t="shared" ca="1" si="59"/>
        <v>2.76</v>
      </c>
    </row>
    <row r="341" spans="2:10">
      <c r="B341" s="92" t="str">
        <f t="shared" si="60"/>
        <v>Júbilo_Iwata</v>
      </c>
      <c r="D341" s="93">
        <v>-1</v>
      </c>
      <c r="E341" s="55">
        <f t="array" aca="1" ref="E341" ca="1">IF($B341="N","",SUM(IF((INDIRECT($B341&amp;"!J23:J200")=$A$2)*(INDIRECT($B341&amp;"!t23:t200")=$D341)*(INDIRECT($B341&amp;"!t23:t200")&lt;&gt;"")*(INDIRECT($B341&amp;"!I23:I200")=$E$5),1,0)))</f>
        <v>0</v>
      </c>
      <c r="F341" s="64">
        <f t="array" aca="1" ref="F341" ca="1">IF($B341="N","",SUM(IF((INDIRECT($B341&amp;"!J23:J200")=$A$2)*(INDIRECT($B341&amp;"!t23:t200")=$D341)*(INDIRECT($B341&amp;"!t23:t200")&lt;&gt;"")*(INDIRECT($B341&amp;"!I23:I200")=$E$5),INDIRECT($B341&amp;"!U23:U200"),0)))</f>
        <v>0</v>
      </c>
      <c r="G341" s="55">
        <f t="array" aca="1" ref="G341" ca="1">IF($B341="N","",SUM(IF((INDIRECT($B341&amp;"!J23:J200")=$A$2)*(INDIRECT($B341&amp;"!t23:t200")=$D341)*(INDIRECT($B341&amp;"!t23:t200")&lt;&gt;"")*(INDIRECT($B341&amp;"!I23:I200")=$G$5),1,0)))</f>
        <v>0</v>
      </c>
      <c r="H341" s="64">
        <f t="array" aca="1" ref="H341" ca="1">IF($B341="N","",SUM(IF((INDIRECT($B341&amp;"!J23:J200")=$A$2)*(INDIRECT($B341&amp;"!t23:t200")=$D341)*(INDIRECT($B341&amp;"!t23:t200")&lt;&gt;"")*(INDIRECT($B341&amp;"!I23:I200")=$G$5),INDIRECT($B341&amp;"!U23:U200"),0)))</f>
        <v>0</v>
      </c>
      <c r="I341" s="59">
        <f t="shared" ca="1" si="58"/>
        <v>0</v>
      </c>
      <c r="J341" s="64">
        <f t="shared" ca="1" si="59"/>
        <v>0</v>
      </c>
    </row>
    <row r="342" spans="2:10">
      <c r="B342" s="92" t="str">
        <f t="shared" si="60"/>
        <v>Júbilo_Iwata</v>
      </c>
      <c r="D342" s="93">
        <v>-0.75</v>
      </c>
      <c r="E342" s="55">
        <f t="array" aca="1" ref="E342" ca="1">IF($B342="N","",SUM(IF((INDIRECT($B342&amp;"!J23:J200")=$A$2)*(INDIRECT($B342&amp;"!t23:t200")=$D342)*(INDIRECT($B342&amp;"!t23:t200")&lt;&gt;"")*(INDIRECT($B342&amp;"!I23:I200")=$E$5),1,0)))</f>
        <v>0</v>
      </c>
      <c r="F342" s="64">
        <f t="array" aca="1" ref="F342" ca="1">IF($B342="N","",SUM(IF((INDIRECT($B342&amp;"!J23:J200")=$A$2)*(INDIRECT($B342&amp;"!t23:t200")=$D342)*(INDIRECT($B342&amp;"!t23:t200")&lt;&gt;"")*(INDIRECT($B342&amp;"!I23:I200")=$E$5),INDIRECT($B342&amp;"!U23:U200"),0)))</f>
        <v>0</v>
      </c>
      <c r="G342" s="55">
        <f t="array" aca="1" ref="G342" ca="1">IF($B342="N","",SUM(IF((INDIRECT($B342&amp;"!J23:J200")=$A$2)*(INDIRECT($B342&amp;"!t23:t200")=$D342)*(INDIRECT($B342&amp;"!t23:t200")&lt;&gt;"")*(INDIRECT($B342&amp;"!I23:I200")=$G$5),1,0)))</f>
        <v>0</v>
      </c>
      <c r="H342" s="64">
        <f t="array" aca="1" ref="H342" ca="1">IF($B342="N","",SUM(IF((INDIRECT($B342&amp;"!J23:J200")=$A$2)*(INDIRECT($B342&amp;"!t23:t200")=$D342)*(INDIRECT($B342&amp;"!t23:t200")&lt;&gt;"")*(INDIRECT($B342&amp;"!I23:I200")=$G$5),INDIRECT($B342&amp;"!U23:U200"),0)))</f>
        <v>0</v>
      </c>
      <c r="I342" s="59">
        <f t="shared" ca="1" si="58"/>
        <v>0</v>
      </c>
      <c r="J342" s="64">
        <f t="shared" ca="1" si="59"/>
        <v>0</v>
      </c>
    </row>
    <row r="343" spans="2:10">
      <c r="B343" s="92" t="str">
        <f t="shared" si="60"/>
        <v>Júbilo_Iwata</v>
      </c>
      <c r="D343" s="93">
        <v>-0.5</v>
      </c>
      <c r="E343" s="55">
        <f t="array" aca="1" ref="E343" ca="1">IF($B343="N","",SUM(IF((INDIRECT($B343&amp;"!J23:J200")=$A$2)*(INDIRECT($B343&amp;"!t23:t200")=$D343)*(INDIRECT($B343&amp;"!t23:t200")&lt;&gt;"")*(INDIRECT($B343&amp;"!I23:I200")=$E$5),1,0)))</f>
        <v>0</v>
      </c>
      <c r="F343" s="64">
        <f t="array" aca="1" ref="F343" ca="1">IF($B343="N","",SUM(IF((INDIRECT($B343&amp;"!J23:J200")=$A$2)*(INDIRECT($B343&amp;"!t23:t200")=$D343)*(INDIRECT($B343&amp;"!t23:t200")&lt;&gt;"")*(INDIRECT($B343&amp;"!I23:I200")=$E$5),INDIRECT($B343&amp;"!U23:U200"),0)))</f>
        <v>0</v>
      </c>
      <c r="G343" s="55">
        <f t="array" aca="1" ref="G343" ca="1">IF($B343="N","",SUM(IF((INDIRECT($B343&amp;"!J23:J200")=$A$2)*(INDIRECT($B343&amp;"!t23:t200")=$D343)*(INDIRECT($B343&amp;"!t23:t200")&lt;&gt;"")*(INDIRECT($B343&amp;"!I23:I200")=$G$5),1,0)))</f>
        <v>0</v>
      </c>
      <c r="H343" s="64">
        <f t="array" aca="1" ref="H343" ca="1">IF($B343="N","",SUM(IF((INDIRECT($B343&amp;"!J23:J200")=$A$2)*(INDIRECT($B343&amp;"!t23:t200")=$D343)*(INDIRECT($B343&amp;"!t23:t200")&lt;&gt;"")*(INDIRECT($B343&amp;"!I23:I200")=$G$5),INDIRECT($B343&amp;"!U23:U200"),0)))</f>
        <v>0</v>
      </c>
      <c r="I343" s="59">
        <f t="shared" ca="1" si="58"/>
        <v>0</v>
      </c>
      <c r="J343" s="64">
        <f t="shared" ca="1" si="59"/>
        <v>0</v>
      </c>
    </row>
    <row r="344" spans="2:10">
      <c r="B344" s="92" t="str">
        <f t="shared" si="60"/>
        <v>Júbilo_Iwata</v>
      </c>
      <c r="D344" s="93">
        <v>-0.25</v>
      </c>
      <c r="E344" s="55">
        <f t="array" aca="1" ref="E344" ca="1">IF($B344="N","",SUM(IF((INDIRECT($B344&amp;"!J23:J200")=$A$2)*(INDIRECT($B344&amp;"!t23:t200")=$D344)*(INDIRECT($B344&amp;"!t23:t200")&lt;&gt;"")*(INDIRECT($B344&amp;"!I23:I200")=$E$5),1,0)))</f>
        <v>0</v>
      </c>
      <c r="F344" s="64">
        <f t="array" aca="1" ref="F344" ca="1">IF($B344="N","",SUM(IF((INDIRECT($B344&amp;"!J23:J200")=$A$2)*(INDIRECT($B344&amp;"!t23:t200")=$D344)*(INDIRECT($B344&amp;"!t23:t200")&lt;&gt;"")*(INDIRECT($B344&amp;"!I23:I200")=$E$5),INDIRECT($B344&amp;"!U23:U200"),0)))</f>
        <v>0</v>
      </c>
      <c r="G344" s="55">
        <f t="array" aca="1" ref="G344" ca="1">IF($B344="N","",SUM(IF((INDIRECT($B344&amp;"!J23:J200")=$A$2)*(INDIRECT($B344&amp;"!t23:t200")=$D344)*(INDIRECT($B344&amp;"!t23:t200")&lt;&gt;"")*(INDIRECT($B344&amp;"!I23:I200")=$G$5),1,0)))</f>
        <v>0</v>
      </c>
      <c r="H344" s="64">
        <f t="array" aca="1" ref="H344" ca="1">IF($B344="N","",SUM(IF((INDIRECT($B344&amp;"!J23:J200")=$A$2)*(INDIRECT($B344&amp;"!t23:t200")=$D344)*(INDIRECT($B344&amp;"!t23:t200")&lt;&gt;"")*(INDIRECT($B344&amp;"!I23:I200")=$G$5),INDIRECT($B344&amp;"!U23:U200"),0)))</f>
        <v>0</v>
      </c>
      <c r="I344" s="59">
        <f t="shared" ca="1" si="58"/>
        <v>0</v>
      </c>
      <c r="J344" s="64">
        <f t="shared" ca="1" si="59"/>
        <v>0</v>
      </c>
    </row>
    <row r="345" spans="2:10">
      <c r="B345" s="92" t="str">
        <f t="shared" si="60"/>
        <v>Júbilo_Iwata</v>
      </c>
      <c r="D345" s="93">
        <v>0</v>
      </c>
      <c r="E345" s="55">
        <f t="array" aca="1" ref="E345" ca="1">IF($B345="N","",SUM(IF((INDIRECT($B345&amp;"!J23:J200")=$A$2)*(INDIRECT($B345&amp;"!t23:t200")=$D345)*(INDIRECT($B345&amp;"!t23:t200")&lt;&gt;"")*(INDIRECT($B345&amp;"!I23:I200")=$E$5),1,0)))</f>
        <v>0</v>
      </c>
      <c r="F345" s="64">
        <f t="array" aca="1" ref="F345" ca="1">IF($B345="N","",SUM(IF((INDIRECT($B345&amp;"!J23:J200")=$A$2)*(INDIRECT($B345&amp;"!t23:t200")=$D345)*(INDIRECT($B345&amp;"!t23:t200")&lt;&gt;"")*(INDIRECT($B345&amp;"!I23:I200")=$E$5),INDIRECT($B345&amp;"!U23:U200"),0)))</f>
        <v>0</v>
      </c>
      <c r="G345" s="55">
        <f t="array" aca="1" ref="G345" ca="1">IF($B345="N","",SUM(IF((INDIRECT($B345&amp;"!J23:J200")=$A$2)*(INDIRECT($B345&amp;"!t23:t200")=$D345)*(INDIRECT($B345&amp;"!t23:t200")&lt;&gt;"")*(INDIRECT($B345&amp;"!I23:I200")=$G$5),1,0)))</f>
        <v>0</v>
      </c>
      <c r="H345" s="64">
        <f t="array" aca="1" ref="H345" ca="1">IF($B345="N","",SUM(IF((INDIRECT($B345&amp;"!J23:J200")=$A$2)*(INDIRECT($B345&amp;"!t23:t200")=$D345)*(INDIRECT($B345&amp;"!t23:t200")&lt;&gt;"")*(INDIRECT($B345&amp;"!I23:I200")=$G$5),INDIRECT($B345&amp;"!U23:U200"),0)))</f>
        <v>0</v>
      </c>
      <c r="I345" s="59">
        <f t="shared" ca="1" si="58"/>
        <v>0</v>
      </c>
      <c r="J345" s="64">
        <f t="shared" ca="1" si="59"/>
        <v>0</v>
      </c>
    </row>
    <row r="346" spans="2:10">
      <c r="B346" s="92" t="str">
        <f t="shared" si="60"/>
        <v>Júbilo_Iwata</v>
      </c>
      <c r="D346" s="93">
        <v>0.25</v>
      </c>
      <c r="E346" s="55">
        <f t="array" aca="1" ref="E346" ca="1">IF($B346="N","",SUM(IF((INDIRECT($B346&amp;"!J23:J200")=$A$2)*(INDIRECT($B346&amp;"!t23:t200")=$D346)*(INDIRECT($B346&amp;"!t23:t200")&lt;&gt;"")*(INDIRECT($B346&amp;"!I23:I200")=$E$5),1,0)))</f>
        <v>0</v>
      </c>
      <c r="F346" s="64">
        <f t="array" aca="1" ref="F346" ca="1">IF($B346="N","",SUM(IF((INDIRECT($B346&amp;"!J23:J200")=$A$2)*(INDIRECT($B346&amp;"!t23:t200")=$D346)*(INDIRECT($B346&amp;"!t23:t200")&lt;&gt;"")*(INDIRECT($B346&amp;"!I23:I200")=$E$5),INDIRECT($B346&amp;"!U23:U200"),0)))</f>
        <v>0</v>
      </c>
      <c r="G346" s="55">
        <f t="array" aca="1" ref="G346" ca="1">IF($B346="N","",SUM(IF((INDIRECT($B346&amp;"!J23:J200")=$A$2)*(INDIRECT($B346&amp;"!t23:t200")=$D346)*(INDIRECT($B346&amp;"!t23:t200")&lt;&gt;"")*(INDIRECT($B346&amp;"!I23:I200")=$G$5),1,0)))</f>
        <v>0</v>
      </c>
      <c r="H346" s="64">
        <f t="array" aca="1" ref="H346" ca="1">IF($B346="N","",SUM(IF((INDIRECT($B346&amp;"!J23:J200")=$A$2)*(INDIRECT($B346&amp;"!t23:t200")=$D346)*(INDIRECT($B346&amp;"!t23:t200")&lt;&gt;"")*(INDIRECT($B346&amp;"!I23:I200")=$G$5),INDIRECT($B346&amp;"!U23:U200"),0)))</f>
        <v>0</v>
      </c>
      <c r="I346" s="59">
        <f t="shared" ca="1" si="58"/>
        <v>0</v>
      </c>
      <c r="J346" s="64">
        <f t="shared" ca="1" si="59"/>
        <v>0</v>
      </c>
    </row>
    <row r="347" spans="2:10">
      <c r="B347" s="92" t="str">
        <f t="shared" si="60"/>
        <v>Júbilo_Iwata</v>
      </c>
      <c r="D347" s="93">
        <v>0.5</v>
      </c>
      <c r="E347" s="55">
        <f t="array" aca="1" ref="E347" ca="1">IF($B347="N","",SUM(IF((INDIRECT($B347&amp;"!J23:J200")=$A$2)*(INDIRECT($B347&amp;"!t23:t200")=$D347)*(INDIRECT($B347&amp;"!t23:t200")&lt;&gt;"")*(INDIRECT($B347&amp;"!I23:I200")=$E$5),1,0)))</f>
        <v>1</v>
      </c>
      <c r="F347" s="64">
        <f t="array" aca="1" ref="F347" ca="1">IF($B347="N","",SUM(IF((INDIRECT($B347&amp;"!J23:J200")=$A$2)*(INDIRECT($B347&amp;"!t23:t200")=$D347)*(INDIRECT($B347&amp;"!t23:t200")&lt;&gt;"")*(INDIRECT($B347&amp;"!I23:I200")=$E$5),INDIRECT($B347&amp;"!U23:U200"),0)))</f>
        <v>2.67</v>
      </c>
      <c r="G347" s="55">
        <f t="array" aca="1" ref="G347" ca="1">IF($B347="N","",SUM(IF((INDIRECT($B347&amp;"!J23:J200")=$A$2)*(INDIRECT($B347&amp;"!t23:t200")=$D347)*(INDIRECT($B347&amp;"!t23:t200")&lt;&gt;"")*(INDIRECT($B347&amp;"!I23:I200")=$G$5),1,0)))</f>
        <v>0</v>
      </c>
      <c r="H347" s="64">
        <f t="array" aca="1" ref="H347" ca="1">IF($B347="N","",SUM(IF((INDIRECT($B347&amp;"!J23:J200")=$A$2)*(INDIRECT($B347&amp;"!t23:t200")=$D347)*(INDIRECT($B347&amp;"!t23:t200")&lt;&gt;"")*(INDIRECT($B347&amp;"!I23:I200")=$G$5),INDIRECT($B347&amp;"!U23:U200"),0)))</f>
        <v>0</v>
      </c>
      <c r="I347" s="59">
        <f t="shared" ca="1" si="58"/>
        <v>1</v>
      </c>
      <c r="J347" s="64">
        <f t="shared" ca="1" si="59"/>
        <v>2.67</v>
      </c>
    </row>
    <row r="348" spans="2:10">
      <c r="B348" s="92" t="str">
        <f t="shared" si="60"/>
        <v>Júbilo_Iwata</v>
      </c>
      <c r="D348" s="93">
        <v>0.75</v>
      </c>
      <c r="E348" s="55">
        <f t="array" aca="1" ref="E348" ca="1">IF($B348="N","",SUM(IF((INDIRECT($B348&amp;"!J23:J200")=$A$2)*(INDIRECT($B348&amp;"!t23:t200")=$D348)*(INDIRECT($B348&amp;"!t23:t200")&lt;&gt;"")*(INDIRECT($B348&amp;"!I23:I200")=$E$5),1,0)))</f>
        <v>0</v>
      </c>
      <c r="F348" s="64">
        <f t="array" aca="1" ref="F348" ca="1">IF($B348="N","",SUM(IF((INDIRECT($B348&amp;"!J23:J200")=$A$2)*(INDIRECT($B348&amp;"!t23:t200")=$D348)*(INDIRECT($B348&amp;"!t23:t200")&lt;&gt;"")*(INDIRECT($B348&amp;"!I23:I200")=$E$5),INDIRECT($B348&amp;"!U23:U200"),0)))</f>
        <v>0</v>
      </c>
      <c r="G348" s="55">
        <f t="array" aca="1" ref="G348" ca="1">IF($B348="N","",SUM(IF((INDIRECT($B348&amp;"!J23:J200")=$A$2)*(INDIRECT($B348&amp;"!t23:t200")=$D348)*(INDIRECT($B348&amp;"!t23:t200")&lt;&gt;"")*(INDIRECT($B348&amp;"!I23:I200")=$G$5),1,0)))</f>
        <v>0</v>
      </c>
      <c r="H348" s="64">
        <f t="array" aca="1" ref="H348" ca="1">IF($B348="N","",SUM(IF((INDIRECT($B348&amp;"!J23:J200")=$A$2)*(INDIRECT($B348&amp;"!t23:t200")=$D348)*(INDIRECT($B348&amp;"!t23:t200")&lt;&gt;"")*(INDIRECT($B348&amp;"!I23:I200")=$G$5),INDIRECT($B348&amp;"!U23:U200"),0)))</f>
        <v>0</v>
      </c>
      <c r="I348" s="59">
        <f t="shared" ca="1" si="58"/>
        <v>0</v>
      </c>
      <c r="J348" s="64">
        <f t="shared" ca="1" si="59"/>
        <v>0</v>
      </c>
    </row>
    <row r="349" spans="2:10">
      <c r="B349" s="92" t="str">
        <f t="shared" si="60"/>
        <v>Júbilo_Iwata</v>
      </c>
      <c r="D349" s="93">
        <v>1</v>
      </c>
      <c r="E349" s="55">
        <f t="array" aca="1" ref="E349" ca="1">IF($B349="N","",SUM(IF((INDIRECT($B349&amp;"!J23:J200")=$A$2)*(INDIRECT($B349&amp;"!t23:t200")=$D349)*(INDIRECT($B349&amp;"!t23:t200")&lt;&gt;"")*(INDIRECT($B349&amp;"!I23:I200")=$E$5),1,0)))</f>
        <v>0</v>
      </c>
      <c r="F349" s="64">
        <f t="array" aca="1" ref="F349" ca="1">IF($B349="N","",SUM(IF((INDIRECT($B349&amp;"!J23:J200")=$A$2)*(INDIRECT($B349&amp;"!t23:t200")=$D349)*(INDIRECT($B349&amp;"!t23:t200")&lt;&gt;"")*(INDIRECT($B349&amp;"!I23:I200")=$E$5),INDIRECT($B349&amp;"!U23:U200"),0)))</f>
        <v>0</v>
      </c>
      <c r="G349" s="55">
        <f t="array" aca="1" ref="G349" ca="1">IF($B349="N","",SUM(IF((INDIRECT($B349&amp;"!J23:J200")=$A$2)*(INDIRECT($B349&amp;"!t23:t200")=$D349)*(INDIRECT($B349&amp;"!t23:t200")&lt;&gt;"")*(INDIRECT($B349&amp;"!I23:I200")=$G$5),1,0)))</f>
        <v>0</v>
      </c>
      <c r="H349" s="64">
        <f t="array" aca="1" ref="H349" ca="1">IF($B349="N","",SUM(IF((INDIRECT($B349&amp;"!J23:J200")=$A$2)*(INDIRECT($B349&amp;"!t23:t200")=$D349)*(INDIRECT($B349&amp;"!t23:t200")&lt;&gt;"")*(INDIRECT($B349&amp;"!I23:I200")=$G$5),INDIRECT($B349&amp;"!U23:U200"),0)))</f>
        <v>0</v>
      </c>
      <c r="I349" s="59">
        <f t="shared" ca="1" si="58"/>
        <v>0</v>
      </c>
      <c r="J349" s="64">
        <f t="shared" ca="1" si="59"/>
        <v>0</v>
      </c>
    </row>
    <row r="350" spans="2:10">
      <c r="B350" s="92" t="str">
        <f t="shared" si="60"/>
        <v>Júbilo_Iwata</v>
      </c>
      <c r="D350" s="93">
        <v>1.25</v>
      </c>
      <c r="E350" s="55">
        <f t="array" aca="1" ref="E350" ca="1">IF($B350="N","",SUM(IF((INDIRECT($B350&amp;"!J23:J200")=$A$2)*(INDIRECT($B350&amp;"!t23:t200")=$D350)*(INDIRECT($B350&amp;"!t23:t200")&lt;&gt;"")*(INDIRECT($B350&amp;"!I23:I200")=$E$5),1,0)))</f>
        <v>0</v>
      </c>
      <c r="F350" s="64">
        <f t="array" aca="1" ref="F350" ca="1">IF($B350="N","",SUM(IF((INDIRECT($B350&amp;"!J23:J200")=$A$2)*(INDIRECT($B350&amp;"!t23:t200")=$D350)*(INDIRECT($B350&amp;"!t23:t200")&lt;&gt;"")*(INDIRECT($B350&amp;"!I23:I200")=$E$5),INDIRECT($B350&amp;"!U23:U200"),0)))</f>
        <v>0</v>
      </c>
      <c r="G350" s="55">
        <f t="array" aca="1" ref="G350" ca="1">IF($B350="N","",SUM(IF((INDIRECT($B350&amp;"!J23:J200")=$A$2)*(INDIRECT($B350&amp;"!t23:t200")=$D350)*(INDIRECT($B350&amp;"!t23:t200")&lt;&gt;"")*(INDIRECT($B350&amp;"!I23:I200")=$G$5),1,0)))</f>
        <v>0</v>
      </c>
      <c r="H350" s="64">
        <f t="array" aca="1" ref="H350" ca="1">IF($B350="N","",SUM(IF((INDIRECT($B350&amp;"!J23:J200")=$A$2)*(INDIRECT($B350&amp;"!t23:t200")=$D350)*(INDIRECT($B350&amp;"!t23:t200")&lt;&gt;"")*(INDIRECT($B350&amp;"!I23:I200")=$G$5),INDIRECT($B350&amp;"!U23:U200"),0)))</f>
        <v>0</v>
      </c>
      <c r="I350" s="59">
        <f t="shared" ca="1" si="58"/>
        <v>0</v>
      </c>
      <c r="J350" s="64">
        <f t="shared" ca="1" si="59"/>
        <v>0</v>
      </c>
    </row>
    <row r="351" spans="2:10">
      <c r="B351" s="92" t="str">
        <f t="shared" si="60"/>
        <v>Júbilo_Iwata</v>
      </c>
      <c r="D351" s="93">
        <v>1.5</v>
      </c>
      <c r="E351" s="55">
        <f t="array" aca="1" ref="E351" ca="1">IF($B351="N","",SUM(IF((INDIRECT($B351&amp;"!J23:J200")=$A$2)*(INDIRECT($B351&amp;"!t23:t200")=$D351)*(INDIRECT($B351&amp;"!t23:t200")&lt;&gt;"")*(INDIRECT($B351&amp;"!I23:I200")=$E$5),1,0)))</f>
        <v>0</v>
      </c>
      <c r="F351" s="64">
        <f t="array" aca="1" ref="F351" ca="1">IF($B351="N","",SUM(IF((INDIRECT($B351&amp;"!J23:J200")=$A$2)*(INDIRECT($B351&amp;"!t23:t200")=$D351)*(INDIRECT($B351&amp;"!t23:t200")&lt;&gt;"")*(INDIRECT($B351&amp;"!I23:I200")=$E$5),INDIRECT($B351&amp;"!U23:U200"),0)))</f>
        <v>0</v>
      </c>
      <c r="G351" s="55">
        <f t="array" aca="1" ref="G351" ca="1">IF($B351="N","",SUM(IF((INDIRECT($B351&amp;"!J23:J200")=$A$2)*(INDIRECT($B351&amp;"!t23:t200")=$D351)*(INDIRECT($B351&amp;"!t23:t200")&lt;&gt;"")*(INDIRECT($B351&amp;"!I23:I200")=$G$5),1,0)))</f>
        <v>0</v>
      </c>
      <c r="H351" s="64">
        <f t="array" aca="1" ref="H351" ca="1">IF($B351="N","",SUM(IF((INDIRECT($B351&amp;"!J23:J200")=$A$2)*(INDIRECT($B351&amp;"!t23:t200")=$D351)*(INDIRECT($B351&amp;"!t23:t200")&lt;&gt;"")*(INDIRECT($B351&amp;"!I23:I200")=$G$5),INDIRECT($B351&amp;"!U23:U200"),0)))</f>
        <v>0</v>
      </c>
      <c r="I351" s="59">
        <f t="shared" ca="1" si="58"/>
        <v>0</v>
      </c>
      <c r="J351" s="64">
        <f t="shared" ca="1" si="59"/>
        <v>0</v>
      </c>
    </row>
    <row r="352" spans="2:10">
      <c r="B352" s="92" t="str">
        <f t="shared" si="60"/>
        <v>Júbilo_Iwata</v>
      </c>
      <c r="D352" s="129">
        <v>1.75</v>
      </c>
      <c r="E352" s="38">
        <f t="array" aca="1" ref="E352" ca="1">IF($B352="N","",SUM(IF((INDIRECT($B352&amp;"!J23:J200")=$A$2)*(INDIRECT($B352&amp;"!t23:t200")=$D352)*(INDIRECT($B352&amp;"!t23:t200")&lt;&gt;"")*(INDIRECT($B352&amp;"!I23:I200")=$E$5),1,0)))</f>
        <v>0</v>
      </c>
      <c r="F352" s="137">
        <f t="array" aca="1" ref="F352" ca="1">IF($B352="N","",SUM(IF((INDIRECT($B352&amp;"!J23:J200")=$A$2)*(INDIRECT($B352&amp;"!t23:t200")=$D352)*(INDIRECT($B352&amp;"!t23:t200")&lt;&gt;"")*(INDIRECT($B352&amp;"!I23:I200")=$E$5),INDIRECT($B352&amp;"!U23:U200"),0)))</f>
        <v>0</v>
      </c>
      <c r="G352" s="38">
        <f t="array" aca="1" ref="G352" ca="1">IF($B352="N","",SUM(IF((INDIRECT($B352&amp;"!J23:J200")=$A$2)*(INDIRECT($B352&amp;"!t23:t200")=$D352)*(INDIRECT($B352&amp;"!t23:t200")&lt;&gt;"")*(INDIRECT($B352&amp;"!I23:I200")=$G$5),1,0)))</f>
        <v>0</v>
      </c>
      <c r="H352" s="137">
        <f t="array" aca="1" ref="H352" ca="1">IF($B352="N","",SUM(IF((INDIRECT($B352&amp;"!J23:J200")=$A$2)*(INDIRECT($B352&amp;"!t23:t200")=$D352)*(INDIRECT($B352&amp;"!t23:t200")&lt;&gt;"")*(INDIRECT($B352&amp;"!I23:I200")=$G$5),INDIRECT($B352&amp;"!U23:U200"),0)))</f>
        <v>0</v>
      </c>
      <c r="I352" s="59">
        <f t="shared" ca="1" si="58"/>
        <v>0</v>
      </c>
      <c r="J352" s="64">
        <f t="shared" ca="1" si="59"/>
        <v>0</v>
      </c>
    </row>
    <row r="353" spans="1:10">
      <c r="B353" s="92" t="str">
        <f t="shared" si="60"/>
        <v>Júbilo_Iwata</v>
      </c>
      <c r="D353" s="129">
        <v>2</v>
      </c>
      <c r="E353" s="38">
        <f t="array" aca="1" ref="E353" ca="1">IF($B353="N","",SUM(IF((INDIRECT($B353&amp;"!J23:J200")=$A$2)*(INDIRECT($B353&amp;"!t23:t200")=$D353)*(INDIRECT($B353&amp;"!t23:t200")&lt;&gt;"")*(INDIRECT($B353&amp;"!I23:I200")=$E$5),1,0)))</f>
        <v>0</v>
      </c>
      <c r="F353" s="137">
        <f t="array" aca="1" ref="F353" ca="1">IF($B353="N","",SUM(IF((INDIRECT($B353&amp;"!J23:J200")=$A$2)*(INDIRECT($B353&amp;"!t23:t200")=$D353)*(INDIRECT($B353&amp;"!t23:t200")&lt;&gt;"")*(INDIRECT($B353&amp;"!I23:I200")=$E$5),INDIRECT($B353&amp;"!U23:U200"),0)))</f>
        <v>0</v>
      </c>
      <c r="G353" s="38">
        <f t="array" aca="1" ref="G353" ca="1">IF($B353="N","",SUM(IF((INDIRECT($B353&amp;"!J23:J200")=$A$2)*(INDIRECT($B353&amp;"!t23:t200")=$D353)*(INDIRECT($B353&amp;"!t23:t200")&lt;&gt;"")*(INDIRECT($B353&amp;"!I23:I200")=$G$5),1,0)))</f>
        <v>1</v>
      </c>
      <c r="H353" s="137">
        <f t="array" aca="1" ref="H353" ca="1">IF($B353="N","",SUM(IF((INDIRECT($B353&amp;"!J23:J200")=$A$2)*(INDIRECT($B353&amp;"!t23:t200")=$D353)*(INDIRECT($B353&amp;"!t23:t200")&lt;&gt;"")*(INDIRECT($B353&amp;"!I23:I200")=$G$5),INDIRECT($B353&amp;"!U23:U200"),0)))</f>
        <v>2.75</v>
      </c>
      <c r="I353" s="59">
        <f t="shared" ca="1" si="58"/>
        <v>1</v>
      </c>
      <c r="J353" s="64">
        <f t="shared" ca="1" si="59"/>
        <v>2.75</v>
      </c>
    </row>
    <row r="354" spans="1:10">
      <c r="B354" s="92" t="str">
        <f t="shared" si="60"/>
        <v>Júbilo_Iwata</v>
      </c>
      <c r="D354" s="129">
        <v>2.25</v>
      </c>
      <c r="E354" s="38">
        <f t="array" aca="1" ref="E354" ca="1">IF($B354="N","",SUM(IF((INDIRECT($B354&amp;"!J23:J200")=$A$2)*(INDIRECT($B354&amp;"!t23:t200")=$D354)*(INDIRECT($B354&amp;"!t23:t200")&lt;&gt;"")*(INDIRECT($B354&amp;"!I23:I200")=$E$5),1,0)))</f>
        <v>0</v>
      </c>
      <c r="F354" s="137">
        <f t="array" aca="1" ref="F354" ca="1">IF($B354="N","",SUM(IF((INDIRECT($B354&amp;"!J23:J200")=$A$2)*(INDIRECT($B354&amp;"!t23:t200")=$D354)*(INDIRECT($B354&amp;"!t23:t200")&lt;&gt;"")*(INDIRECT($B354&amp;"!I23:I200")=$E$5),INDIRECT($B354&amp;"!U23:U200"),0)))</f>
        <v>0</v>
      </c>
      <c r="G354" s="38">
        <f t="array" aca="1" ref="G354" ca="1">IF($B354="N","",SUM(IF((INDIRECT($B354&amp;"!J23:J200")=$A$2)*(INDIRECT($B354&amp;"!t23:t200")=$D354)*(INDIRECT($B354&amp;"!t23:t200")&lt;&gt;"")*(INDIRECT($B354&amp;"!I23:I200")=$G$5),1,0)))</f>
        <v>0</v>
      </c>
      <c r="H354" s="137">
        <f t="array" aca="1" ref="H354" ca="1">IF($B354="N","",SUM(IF((INDIRECT($B354&amp;"!J23:J200")=$A$2)*(INDIRECT($B354&amp;"!t23:t200")=$D354)*(INDIRECT($B354&amp;"!t23:t200")&lt;&gt;"")*(INDIRECT($B354&amp;"!I23:I200")=$G$5),INDIRECT($B354&amp;"!U23:U200"),0)))</f>
        <v>0</v>
      </c>
      <c r="I354" s="59">
        <f t="shared" ca="1" si="58"/>
        <v>0</v>
      </c>
      <c r="J354" s="64">
        <f t="shared" ca="1" si="59"/>
        <v>0</v>
      </c>
    </row>
    <row r="355" spans="1:10">
      <c r="B355" s="92" t="str">
        <f t="shared" si="60"/>
        <v>Júbilo_Iwata</v>
      </c>
      <c r="D355" s="129">
        <v>2.5</v>
      </c>
      <c r="E355" s="38">
        <f t="array" aca="1" ref="E355" ca="1">IF($B355="N","",SUM(IF((INDIRECT($B355&amp;"!J23:J200")=$A$2)*(INDIRECT($B355&amp;"!t23:t200")=$D355)*(INDIRECT($B355&amp;"!t23:t200")&lt;&gt;"")*(INDIRECT($B355&amp;"!I23:I200")=$E$5),1,0)))</f>
        <v>0</v>
      </c>
      <c r="F355" s="137">
        <f t="array" aca="1" ref="F355" ca="1">IF($B355="N","",SUM(IF((INDIRECT($B355&amp;"!J23:J200")=$A$2)*(INDIRECT($B355&amp;"!t23:t200")=$D355)*(INDIRECT($B355&amp;"!t23:t200")&lt;&gt;"")*(INDIRECT($B355&amp;"!I23:I200")=$E$5),INDIRECT($B355&amp;"!U23:U200"),0)))</f>
        <v>0</v>
      </c>
      <c r="G355" s="38">
        <f t="array" aca="1" ref="G355" ca="1">IF($B355="N","",SUM(IF((INDIRECT($B355&amp;"!J23:J200")=$A$2)*(INDIRECT($B355&amp;"!t23:t200")=$D355)*(INDIRECT($B355&amp;"!t23:t200")&lt;&gt;"")*(INDIRECT($B355&amp;"!I23:I200")=$G$5),1,0)))</f>
        <v>0</v>
      </c>
      <c r="H355" s="137">
        <f t="array" aca="1" ref="H355" ca="1">IF($B355="N","",SUM(IF((INDIRECT($B355&amp;"!J23:J200")=$A$2)*(INDIRECT($B355&amp;"!t23:t200")=$D355)*(INDIRECT($B355&amp;"!t23:t200")&lt;&gt;"")*(INDIRECT($B355&amp;"!I23:I200")=$G$5),INDIRECT($B355&amp;"!U23:U200"),0)))</f>
        <v>0</v>
      </c>
      <c r="I355" s="59">
        <f t="shared" ca="1" si="58"/>
        <v>0</v>
      </c>
      <c r="J355" s="64">
        <f t="shared" ca="1" si="59"/>
        <v>0</v>
      </c>
    </row>
    <row r="356" spans="1:10" ht="13.5" thickBot="1">
      <c r="B356" s="92" t="str">
        <f t="shared" si="60"/>
        <v>Júbilo_Iwata</v>
      </c>
      <c r="D356" s="93">
        <v>2.75</v>
      </c>
      <c r="E356" s="38">
        <f t="array" aca="1" ref="E356" ca="1">IF($B356="N","",SUM(IF((INDIRECT($B356&amp;"!J23:J200")=$A$2)*(INDIRECT($B356&amp;"!t23:t200")=$D356)*(INDIRECT($B356&amp;"!t23:t200")&lt;&gt;"")*(INDIRECT($B356&amp;"!I23:I200")=$E$5),1,0)))</f>
        <v>0</v>
      </c>
      <c r="F356" s="137">
        <f t="array" aca="1" ref="F356" ca="1">IF($B356="N","",SUM(IF((INDIRECT($B356&amp;"!J23:J200")=$A$2)*(INDIRECT($B356&amp;"!t23:t200")=$D356)*(INDIRECT($B356&amp;"!t23:t200")&lt;&gt;"")*(INDIRECT($B356&amp;"!I23:I200")=$E$5),INDIRECT($B356&amp;"!U23:U200"),0)))</f>
        <v>0</v>
      </c>
      <c r="G356" s="38">
        <f t="array" aca="1" ref="G356" ca="1">IF($B356="N","",SUM(IF((INDIRECT($B356&amp;"!J23:J200")=$A$2)*(INDIRECT($B356&amp;"!t23:t200")=$D356)*(INDIRECT($B356&amp;"!t23:t200")&lt;&gt;"")*(INDIRECT($B356&amp;"!I23:I200")=$G$5),1,0)))</f>
        <v>0</v>
      </c>
      <c r="H356" s="137">
        <f t="array" aca="1" ref="H356" ca="1">IF($B356="N","",SUM(IF((INDIRECT($B356&amp;"!J23:J200")=$A$2)*(INDIRECT($B356&amp;"!t23:t200")=$D356)*(INDIRECT($B356&amp;"!t23:t200")&lt;&gt;"")*(INDIRECT($B356&amp;"!I23:I200")=$G$5),INDIRECT($B356&amp;"!U23:U200"),0)))</f>
        <v>0</v>
      </c>
      <c r="I356" s="136">
        <f t="shared" ca="1" si="58"/>
        <v>0</v>
      </c>
      <c r="J356" s="78">
        <f t="shared" ca="1" si="59"/>
        <v>0</v>
      </c>
    </row>
    <row r="357" spans="1:10" ht="13.5" thickBot="1">
      <c r="A357" s="96"/>
      <c r="B357" s="97"/>
      <c r="C357" s="98" t="str">
        <f>D332</f>
        <v>Júbilo_Iwata</v>
      </c>
      <c r="D357" s="99" t="s">
        <v>24</v>
      </c>
      <c r="E357" s="100">
        <f t="shared" ref="E357:J357" ca="1" si="61">SUM(E334:E356)</f>
        <v>2</v>
      </c>
      <c r="F357" s="106">
        <f t="shared" ca="1" si="61"/>
        <v>5.43</v>
      </c>
      <c r="G357" s="100">
        <f t="shared" ca="1" si="61"/>
        <v>1</v>
      </c>
      <c r="H357" s="106">
        <f t="shared" ca="1" si="61"/>
        <v>2.75</v>
      </c>
      <c r="I357" s="101">
        <f t="shared" ca="1" si="61"/>
        <v>3</v>
      </c>
      <c r="J357" s="106">
        <f t="shared" ca="1" si="61"/>
        <v>8.18</v>
      </c>
    </row>
    <row r="358" spans="1:10" ht="13.5" thickBot="1">
      <c r="A358" s="96"/>
      <c r="C358" s="104"/>
    </row>
    <row r="359" spans="1:10">
      <c r="A359" s="96"/>
      <c r="B359" s="23"/>
      <c r="C359" s="98"/>
      <c r="D359" s="85" t="str">
        <f>D2</f>
        <v>Shimizu_S_Pulse</v>
      </c>
      <c r="E359" s="86" t="s">
        <v>0</v>
      </c>
      <c r="F359" s="87"/>
      <c r="G359" s="86" t="s">
        <v>1</v>
      </c>
      <c r="H359" s="87"/>
      <c r="I359" s="86" t="s">
        <v>10</v>
      </c>
      <c r="J359" s="88"/>
    </row>
    <row r="360" spans="1:10" ht="13.5" thickBot="1">
      <c r="B360" s="23"/>
      <c r="C360" s="23"/>
      <c r="D360" s="89" t="s">
        <v>20</v>
      </c>
      <c r="E360" s="40" t="s">
        <v>21</v>
      </c>
      <c r="F360" s="78" t="s">
        <v>22</v>
      </c>
      <c r="G360" s="40" t="s">
        <v>21</v>
      </c>
      <c r="H360" s="78" t="s">
        <v>22</v>
      </c>
      <c r="I360" s="90" t="s">
        <v>21</v>
      </c>
      <c r="J360" s="78" t="s">
        <v>22</v>
      </c>
    </row>
    <row r="361" spans="1:10">
      <c r="B361" s="92" t="str">
        <f>IF(D359=0,"N",D359)</f>
        <v>Shimizu_S_Pulse</v>
      </c>
      <c r="D361" s="93">
        <v>-2.75</v>
      </c>
      <c r="E361" s="94">
        <f t="array" aca="1" ref="E361" ca="1">IF($B361="N","",SUM(IF((INDIRECT($B361&amp;"!J23:J200")=$A$2)*(INDIRECT($B361&amp;"!t23:t200")=$D361)*(INDIRECT($B361&amp;"!t23:t200")&lt;&gt;"")*(INDIRECT($B361&amp;"!I23:I200")=$E$5),1,0)))</f>
        <v>0</v>
      </c>
      <c r="F361" s="95">
        <f t="array" aca="1" ref="F361" ca="1">IF($B361="N","",SUM(IF((INDIRECT($B361&amp;"!J23:J200")=$A$2)*(INDIRECT($B361&amp;"!t23:t200")=$D361)*(INDIRECT($B361&amp;"!t23:t200")&lt;&gt;"")*(INDIRECT($B361&amp;"!I23:I200")=$E$5),INDIRECT($B361&amp;"!U23:U200"),0)))</f>
        <v>0</v>
      </c>
      <c r="G361" s="94">
        <f t="array" aca="1" ref="G361" ca="1">IF($B361="N","",SUM(IF((INDIRECT($B361&amp;"!J23:J200")=$A$2)*(INDIRECT($B361&amp;"!t23:t200")=$D361)*(INDIRECT($B361&amp;"!t23:t200")&lt;&gt;"")*(INDIRECT($B361&amp;"!I23:I200")=$G$5),1,0)))</f>
        <v>0</v>
      </c>
      <c r="H361" s="95">
        <f t="array" aca="1" ref="H361" ca="1">IF($B361="N","",SUM(IF((INDIRECT($B361&amp;"!J23:J200")=$A$2)*(INDIRECT($B361&amp;"!t23:t200")=$D361)*(INDIRECT($B361&amp;"!t23:t200")&lt;&gt;"")*(INDIRECT($B361&amp;"!I23:I200")=$G$5),INDIRECT($B361&amp;"!U23:U200"),0)))</f>
        <v>0</v>
      </c>
      <c r="I361" s="59">
        <f t="shared" ref="I361:I383" ca="1" si="62">IF(B361="N","",G361+E361)</f>
        <v>0</v>
      </c>
      <c r="J361" s="64">
        <f ca="1">IF(I361="","",F361+H361)</f>
        <v>0</v>
      </c>
    </row>
    <row r="362" spans="1:10">
      <c r="B362" s="92" t="str">
        <f>B361</f>
        <v>Shimizu_S_Pulse</v>
      </c>
      <c r="D362" s="125">
        <v>-2.5</v>
      </c>
      <c r="E362" s="55">
        <f t="array" aca="1" ref="E362" ca="1">IF($B362="N","",SUM(IF((INDIRECT($B362&amp;"!J23:J200")=$A$2)*(INDIRECT($B362&amp;"!t23:t200")=$D362)*(INDIRECT($B362&amp;"!t23:t200")&lt;&gt;"")*(INDIRECT($B362&amp;"!I23:I200")=$E$5),1,0)))</f>
        <v>0</v>
      </c>
      <c r="F362" s="64">
        <f t="array" aca="1" ref="F362" ca="1">IF($B362="N","",SUM(IF((INDIRECT($B362&amp;"!J23:J200")=$A$2)*(INDIRECT($B362&amp;"!t23:t200")=$D362)*(INDIRECT($B362&amp;"!t23:t200")&lt;&gt;"")*(INDIRECT($B362&amp;"!I23:I200")=$E$5),INDIRECT($B362&amp;"!U23:U200"),0)))</f>
        <v>0</v>
      </c>
      <c r="G362" s="55">
        <f t="array" aca="1" ref="G362" ca="1">IF($B362="N","",SUM(IF((INDIRECT($B362&amp;"!J23:J200")=$A$2)*(INDIRECT($B362&amp;"!t23:t200")=$D362)*(INDIRECT($B362&amp;"!t23:t200")&lt;&gt;"")*(INDIRECT($B362&amp;"!I23:I200")=$G$5),1,0)))</f>
        <v>0</v>
      </c>
      <c r="H362" s="64">
        <f t="array" aca="1" ref="H362" ca="1">IF($B362="N","",SUM(IF((INDIRECT($B362&amp;"!J23:J200")=$A$2)*(INDIRECT($B362&amp;"!t23:t200")=$D362)*(INDIRECT($B362&amp;"!t23:t200")&lt;&gt;"")*(INDIRECT($B362&amp;"!I23:I200")=$G$5),INDIRECT($B362&amp;"!U23:U200"),0)))</f>
        <v>0</v>
      </c>
      <c r="I362" s="59">
        <f t="shared" ca="1" si="62"/>
        <v>0</v>
      </c>
      <c r="J362" s="64">
        <f t="shared" ref="J362:J383" ca="1" si="63">IF(I362="","",F362+H362)</f>
        <v>0</v>
      </c>
    </row>
    <row r="363" spans="1:10">
      <c r="B363" s="92" t="str">
        <f t="shared" ref="B363:B383" si="64">B362</f>
        <v>Shimizu_S_Pulse</v>
      </c>
      <c r="D363" s="125">
        <v>-2.25</v>
      </c>
      <c r="E363" s="55">
        <f t="array" aca="1" ref="E363" ca="1">IF($B363="N","",SUM(IF((INDIRECT($B363&amp;"!J23:J200")=$A$2)*(INDIRECT($B363&amp;"!t23:t200")=$D363)*(INDIRECT($B363&amp;"!t23:t200")&lt;&gt;"")*(INDIRECT($B363&amp;"!I23:I200")=$E$5),1,0)))</f>
        <v>0</v>
      </c>
      <c r="F363" s="64">
        <f t="array" aca="1" ref="F363" ca="1">IF($B363="N","",SUM(IF((INDIRECT($B363&amp;"!J23:J200")=$A$2)*(INDIRECT($B363&amp;"!t23:t200")=$D363)*(INDIRECT($B363&amp;"!t23:t200")&lt;&gt;"")*(INDIRECT($B363&amp;"!I23:I200")=$E$5),INDIRECT($B363&amp;"!U23:U200"),0)))</f>
        <v>0</v>
      </c>
      <c r="G363" s="55">
        <f t="array" aca="1" ref="G363" ca="1">IF($B363="N","",SUM(IF((INDIRECT($B363&amp;"!J23:J200")=$A$2)*(INDIRECT($B363&amp;"!t23:t200")=$D363)*(INDIRECT($B363&amp;"!t23:t200")&lt;&gt;"")*(INDIRECT($B363&amp;"!I23:I200")=$G$5),1,0)))</f>
        <v>0</v>
      </c>
      <c r="H363" s="64">
        <f t="array" aca="1" ref="H363" ca="1">IF($B363="N","",SUM(IF((INDIRECT($B363&amp;"!J23:J200")=$A$2)*(INDIRECT($B363&amp;"!t23:t200")=$D363)*(INDIRECT($B363&amp;"!t23:t200")&lt;&gt;"")*(INDIRECT($B363&amp;"!I23:I200")=$G$5),INDIRECT($B363&amp;"!U23:U200"),0)))</f>
        <v>0</v>
      </c>
      <c r="I363" s="59">
        <f t="shared" ca="1" si="62"/>
        <v>0</v>
      </c>
      <c r="J363" s="64">
        <f t="shared" ca="1" si="63"/>
        <v>0</v>
      </c>
    </row>
    <row r="364" spans="1:10">
      <c r="B364" s="92" t="str">
        <f t="shared" si="64"/>
        <v>Shimizu_S_Pulse</v>
      </c>
      <c r="D364" s="125">
        <v>-2</v>
      </c>
      <c r="E364" s="55">
        <f t="array" aca="1" ref="E364" ca="1">IF($B364="N","",SUM(IF((INDIRECT($B364&amp;"!J23:J200")=$A$2)*(INDIRECT($B364&amp;"!t23:t200")=$D364)*(INDIRECT($B364&amp;"!t23:t200")&lt;&gt;"")*(INDIRECT($B364&amp;"!I23:I200")=$E$5),1,0)))</f>
        <v>0</v>
      </c>
      <c r="F364" s="64">
        <f t="array" aca="1" ref="F364" ca="1">IF($B364="N","",SUM(IF((INDIRECT($B364&amp;"!J23:J200")=$A$2)*(INDIRECT($B364&amp;"!t23:t200")=$D364)*(INDIRECT($B364&amp;"!t23:t200")&lt;&gt;"")*(INDIRECT($B364&amp;"!I23:I200")=$E$5),INDIRECT($B364&amp;"!U23:U200"),0)))</f>
        <v>0</v>
      </c>
      <c r="G364" s="55">
        <f t="array" aca="1" ref="G364" ca="1">IF($B364="N","",SUM(IF((INDIRECT($B364&amp;"!J23:J200")=$A$2)*(INDIRECT($B364&amp;"!t23:t200")=$D364)*(INDIRECT($B364&amp;"!t23:t200")&lt;&gt;"")*(INDIRECT($B364&amp;"!I23:I200")=$G$5),1,0)))</f>
        <v>0</v>
      </c>
      <c r="H364" s="64">
        <f t="array" aca="1" ref="H364" ca="1">IF($B364="N","",SUM(IF((INDIRECT($B364&amp;"!J23:J200")=$A$2)*(INDIRECT($B364&amp;"!t23:t200")=$D364)*(INDIRECT($B364&amp;"!t23:t200")&lt;&gt;"")*(INDIRECT($B364&amp;"!I23:I200")=$G$5),INDIRECT($B364&amp;"!U23:U200"),0)))</f>
        <v>0</v>
      </c>
      <c r="I364" s="59">
        <f t="shared" ca="1" si="62"/>
        <v>0</v>
      </c>
      <c r="J364" s="64">
        <f t="shared" ca="1" si="63"/>
        <v>0</v>
      </c>
    </row>
    <row r="365" spans="1:10">
      <c r="B365" s="92" t="str">
        <f t="shared" si="64"/>
        <v>Shimizu_S_Pulse</v>
      </c>
      <c r="D365" s="125">
        <v>-1.75</v>
      </c>
      <c r="E365" s="55">
        <f t="array" aca="1" ref="E365" ca="1">IF($B365="N","",SUM(IF((INDIRECT($B365&amp;"!J23:J200")=$A$2)*(INDIRECT($B365&amp;"!t23:t200")=$D365)*(INDIRECT($B365&amp;"!t23:t200")&lt;&gt;"")*(INDIRECT($B365&amp;"!I23:I200")=$E$5),1,0)))</f>
        <v>1</v>
      </c>
      <c r="F365" s="64">
        <f t="array" aca="1" ref="F365" ca="1">IF($B365="N","",SUM(IF((INDIRECT($B365&amp;"!J23:J200")=$A$2)*(INDIRECT($B365&amp;"!t23:t200")=$D365)*(INDIRECT($B365&amp;"!t23:t200")&lt;&gt;"")*(INDIRECT($B365&amp;"!I23:I200")=$E$5),INDIRECT($B365&amp;"!U23:U200"),0)))</f>
        <v>2.7</v>
      </c>
      <c r="G365" s="55">
        <f t="array" aca="1" ref="G365" ca="1">IF($B365="N","",SUM(IF((INDIRECT($B365&amp;"!J23:J200")=$A$2)*(INDIRECT($B365&amp;"!t23:t200")=$D365)*(INDIRECT($B365&amp;"!t23:t200")&lt;&gt;"")*(INDIRECT($B365&amp;"!I23:I200")=$G$5),1,0)))</f>
        <v>0</v>
      </c>
      <c r="H365" s="64">
        <f t="array" aca="1" ref="H365" ca="1">IF($B365="N","",SUM(IF((INDIRECT($B365&amp;"!J23:J200")=$A$2)*(INDIRECT($B365&amp;"!t23:t200")=$D365)*(INDIRECT($B365&amp;"!t23:t200")&lt;&gt;"")*(INDIRECT($B365&amp;"!I23:I200")=$G$5),INDIRECT($B365&amp;"!U23:U200"),0)))</f>
        <v>0</v>
      </c>
      <c r="I365" s="59">
        <f t="shared" ca="1" si="62"/>
        <v>1</v>
      </c>
      <c r="J365" s="64">
        <f t="shared" ca="1" si="63"/>
        <v>2.7</v>
      </c>
    </row>
    <row r="366" spans="1:10">
      <c r="B366" s="92" t="str">
        <f t="shared" si="64"/>
        <v>Shimizu_S_Pulse</v>
      </c>
      <c r="D366" s="93">
        <v>-1.5</v>
      </c>
      <c r="E366" s="55">
        <f t="array" aca="1" ref="E366" ca="1">IF($B366="N","",SUM(IF((INDIRECT($B366&amp;"!J23:J200")=$A$2)*(INDIRECT($B366&amp;"!t23:t200")=$D366)*(INDIRECT($B366&amp;"!t23:t200")&lt;&gt;"")*(INDIRECT($B366&amp;"!I23:I200")=$E$5),1,0)))</f>
        <v>0</v>
      </c>
      <c r="F366" s="64">
        <f t="array" aca="1" ref="F366" ca="1">IF($B366="N","",SUM(IF((INDIRECT($B366&amp;"!J23:J200")=$A$2)*(INDIRECT($B366&amp;"!t23:t200")=$D366)*(INDIRECT($B366&amp;"!t23:t200")&lt;&gt;"")*(INDIRECT($B366&amp;"!I23:I200")=$E$5),INDIRECT($B366&amp;"!U23:U200"),0)))</f>
        <v>0</v>
      </c>
      <c r="G366" s="55">
        <f t="array" aca="1" ref="G366" ca="1">IF($B366="N","",SUM(IF((INDIRECT($B366&amp;"!J23:J200")=$A$2)*(INDIRECT($B366&amp;"!t23:t200")=$D366)*(INDIRECT($B366&amp;"!t23:t200")&lt;&gt;"")*(INDIRECT($B366&amp;"!I23:I200")=$G$5),1,0)))</f>
        <v>0</v>
      </c>
      <c r="H366" s="64">
        <f t="array" aca="1" ref="H366" ca="1">IF($B366="N","",SUM(IF((INDIRECT($B366&amp;"!J23:J200")=$A$2)*(INDIRECT($B366&amp;"!t23:t200")=$D366)*(INDIRECT($B366&amp;"!t23:t200")&lt;&gt;"")*(INDIRECT($B366&amp;"!I23:I200")=$G$5),INDIRECT($B366&amp;"!U23:U200"),0)))</f>
        <v>0</v>
      </c>
      <c r="I366" s="59">
        <f t="shared" ca="1" si="62"/>
        <v>0</v>
      </c>
      <c r="J366" s="64">
        <f t="shared" ca="1" si="63"/>
        <v>0</v>
      </c>
    </row>
    <row r="367" spans="1:10">
      <c r="B367" s="92" t="str">
        <f t="shared" si="64"/>
        <v>Shimizu_S_Pulse</v>
      </c>
      <c r="D367" s="93">
        <v>-1.25</v>
      </c>
      <c r="E367" s="55">
        <f t="array" aca="1" ref="E367" ca="1">IF($B367="N","",SUM(IF((INDIRECT($B367&amp;"!J23:J200")=$A$2)*(INDIRECT($B367&amp;"!t23:t200")=$D367)*(INDIRECT($B367&amp;"!t23:t200")&lt;&gt;"")*(INDIRECT($B367&amp;"!I23:I200")=$E$5),1,0)))</f>
        <v>0</v>
      </c>
      <c r="F367" s="64">
        <f t="array" aca="1" ref="F367" ca="1">IF($B367="N","",SUM(IF((INDIRECT($B367&amp;"!J23:J200")=$A$2)*(INDIRECT($B367&amp;"!t23:t200")=$D367)*(INDIRECT($B367&amp;"!t23:t200")&lt;&gt;"")*(INDIRECT($B367&amp;"!I23:I200")=$E$5),INDIRECT($B367&amp;"!U23:U200"),0)))</f>
        <v>0</v>
      </c>
      <c r="G367" s="55">
        <f t="array" aca="1" ref="G367" ca="1">IF($B367="N","",SUM(IF((INDIRECT($B367&amp;"!J23:J200")=$A$2)*(INDIRECT($B367&amp;"!t23:t200")=$D367)*(INDIRECT($B367&amp;"!t23:t200")&lt;&gt;"")*(INDIRECT($B367&amp;"!I23:I200")=$G$5),1,0)))</f>
        <v>0</v>
      </c>
      <c r="H367" s="64">
        <f t="array" aca="1" ref="H367" ca="1">IF($B367="N","",SUM(IF((INDIRECT($B367&amp;"!J23:J200")=$A$2)*(INDIRECT($B367&amp;"!t23:t200")=$D367)*(INDIRECT($B367&amp;"!t23:t200")&lt;&gt;"")*(INDIRECT($B367&amp;"!I23:I200")=$G$5),INDIRECT($B367&amp;"!U23:U200"),0)))</f>
        <v>0</v>
      </c>
      <c r="I367" s="59">
        <f t="shared" ca="1" si="62"/>
        <v>0</v>
      </c>
      <c r="J367" s="64">
        <f t="shared" ca="1" si="63"/>
        <v>0</v>
      </c>
    </row>
    <row r="368" spans="1:10">
      <c r="B368" s="92" t="str">
        <f t="shared" si="64"/>
        <v>Shimizu_S_Pulse</v>
      </c>
      <c r="D368" s="93">
        <v>-1</v>
      </c>
      <c r="E368" s="55">
        <f t="array" aca="1" ref="E368" ca="1">IF($B368="N","",SUM(IF((INDIRECT($B368&amp;"!J23:J200")=$A$2)*(INDIRECT($B368&amp;"!t23:t200")=$D368)*(INDIRECT($B368&amp;"!t23:t200")&lt;&gt;"")*(INDIRECT($B368&amp;"!I23:I200")=$E$5),1,0)))</f>
        <v>0</v>
      </c>
      <c r="F368" s="64">
        <f t="array" aca="1" ref="F368" ca="1">IF($B368="N","",SUM(IF((INDIRECT($B368&amp;"!J23:J200")=$A$2)*(INDIRECT($B368&amp;"!t23:t200")=$D368)*(INDIRECT($B368&amp;"!t23:t200")&lt;&gt;"")*(INDIRECT($B368&amp;"!I23:I200")=$E$5),INDIRECT($B368&amp;"!U23:U200"),0)))</f>
        <v>0</v>
      </c>
      <c r="G368" s="55">
        <f t="array" aca="1" ref="G368" ca="1">IF($B368="N","",SUM(IF((INDIRECT($B368&amp;"!J23:J200")=$A$2)*(INDIRECT($B368&amp;"!t23:t200")=$D368)*(INDIRECT($B368&amp;"!t23:t200")&lt;&gt;"")*(INDIRECT($B368&amp;"!I23:I200")=$G$5),1,0)))</f>
        <v>0</v>
      </c>
      <c r="H368" s="64">
        <f t="array" aca="1" ref="H368" ca="1">IF($B368="N","",SUM(IF((INDIRECT($B368&amp;"!J23:J200")=$A$2)*(INDIRECT($B368&amp;"!t23:t200")=$D368)*(INDIRECT($B368&amp;"!t23:t200")&lt;&gt;"")*(INDIRECT($B368&amp;"!I23:I200")=$G$5),INDIRECT($B368&amp;"!U23:U200"),0)))</f>
        <v>0</v>
      </c>
      <c r="I368" s="59">
        <f t="shared" ca="1" si="62"/>
        <v>0</v>
      </c>
      <c r="J368" s="64">
        <f t="shared" ca="1" si="63"/>
        <v>0</v>
      </c>
    </row>
    <row r="369" spans="1:10">
      <c r="B369" s="92" t="str">
        <f t="shared" si="64"/>
        <v>Shimizu_S_Pulse</v>
      </c>
      <c r="D369" s="93">
        <v>-0.75</v>
      </c>
      <c r="E369" s="55">
        <f t="array" aca="1" ref="E369" ca="1">IF($B369="N","",SUM(IF((INDIRECT($B369&amp;"!J23:J200")=$A$2)*(INDIRECT($B369&amp;"!t23:t200")=$D369)*(INDIRECT($B369&amp;"!t23:t200")&lt;&gt;"")*(INDIRECT($B369&amp;"!I23:I200")=$E$5),1,0)))</f>
        <v>0</v>
      </c>
      <c r="F369" s="64">
        <f t="array" aca="1" ref="F369" ca="1">IF($B369="N","",SUM(IF((INDIRECT($B369&amp;"!J23:J200")=$A$2)*(INDIRECT($B369&amp;"!t23:t200")=$D369)*(INDIRECT($B369&amp;"!t23:t200")&lt;&gt;"")*(INDIRECT($B369&amp;"!I23:I200")=$E$5),INDIRECT($B369&amp;"!U23:U200"),0)))</f>
        <v>0</v>
      </c>
      <c r="G369" s="55">
        <f t="array" aca="1" ref="G369" ca="1">IF($B369="N","",SUM(IF((INDIRECT($B369&amp;"!J23:J200")=$A$2)*(INDIRECT($B369&amp;"!t23:t200")=$D369)*(INDIRECT($B369&amp;"!t23:t200")&lt;&gt;"")*(INDIRECT($B369&amp;"!I23:I200")=$G$5),1,0)))</f>
        <v>0</v>
      </c>
      <c r="H369" s="64">
        <f t="array" aca="1" ref="H369" ca="1">IF($B369="N","",SUM(IF((INDIRECT($B369&amp;"!J23:J200")=$A$2)*(INDIRECT($B369&amp;"!t23:t200")=$D369)*(INDIRECT($B369&amp;"!t23:t200")&lt;&gt;"")*(INDIRECT($B369&amp;"!I23:I200")=$G$5),INDIRECT($B369&amp;"!U23:U200"),0)))</f>
        <v>0</v>
      </c>
      <c r="I369" s="59">
        <f t="shared" ca="1" si="62"/>
        <v>0</v>
      </c>
      <c r="J369" s="64">
        <f t="shared" ca="1" si="63"/>
        <v>0</v>
      </c>
    </row>
    <row r="370" spans="1:10">
      <c r="B370" s="92" t="str">
        <f t="shared" si="64"/>
        <v>Shimizu_S_Pulse</v>
      </c>
      <c r="D370" s="93">
        <v>-0.5</v>
      </c>
      <c r="E370" s="55">
        <f t="array" aca="1" ref="E370" ca="1">IF($B370="N","",SUM(IF((INDIRECT($B370&amp;"!J23:J200")=$A$2)*(INDIRECT($B370&amp;"!t23:t200")=$D370)*(INDIRECT($B370&amp;"!t23:t200")&lt;&gt;"")*(INDIRECT($B370&amp;"!I23:I200")=$E$5),1,0)))</f>
        <v>0</v>
      </c>
      <c r="F370" s="64">
        <f t="array" aca="1" ref="F370" ca="1">IF($B370="N","",SUM(IF((INDIRECT($B370&amp;"!J23:J200")=$A$2)*(INDIRECT($B370&amp;"!t23:t200")=$D370)*(INDIRECT($B370&amp;"!t23:t200")&lt;&gt;"")*(INDIRECT($B370&amp;"!I23:I200")=$E$5),INDIRECT($B370&amp;"!U23:U200"),0)))</f>
        <v>0</v>
      </c>
      <c r="G370" s="55">
        <f t="array" aca="1" ref="G370" ca="1">IF($B370="N","",SUM(IF((INDIRECT($B370&amp;"!J23:J200")=$A$2)*(INDIRECT($B370&amp;"!t23:t200")=$D370)*(INDIRECT($B370&amp;"!t23:t200")&lt;&gt;"")*(INDIRECT($B370&amp;"!I23:I200")=$G$5),1,0)))</f>
        <v>0</v>
      </c>
      <c r="H370" s="64">
        <f t="array" aca="1" ref="H370" ca="1">IF($B370="N","",SUM(IF((INDIRECT($B370&amp;"!J23:J200")=$A$2)*(INDIRECT($B370&amp;"!t23:t200")=$D370)*(INDIRECT($B370&amp;"!t23:t200")&lt;&gt;"")*(INDIRECT($B370&amp;"!I23:I200")=$G$5),INDIRECT($B370&amp;"!U23:U200"),0)))</f>
        <v>0</v>
      </c>
      <c r="I370" s="59">
        <f t="shared" ca="1" si="62"/>
        <v>0</v>
      </c>
      <c r="J370" s="64">
        <f t="shared" ca="1" si="63"/>
        <v>0</v>
      </c>
    </row>
    <row r="371" spans="1:10">
      <c r="B371" s="92" t="str">
        <f t="shared" si="64"/>
        <v>Shimizu_S_Pulse</v>
      </c>
      <c r="D371" s="93">
        <v>-0.25</v>
      </c>
      <c r="E371" s="55">
        <f t="array" aca="1" ref="E371" ca="1">IF($B371="N","",SUM(IF((INDIRECT($B371&amp;"!J23:J200")=$A$2)*(INDIRECT($B371&amp;"!t23:t200")=$D371)*(INDIRECT($B371&amp;"!t23:t200")&lt;&gt;"")*(INDIRECT($B371&amp;"!I23:I200")=$E$5),1,0)))</f>
        <v>0</v>
      </c>
      <c r="F371" s="64">
        <f t="array" aca="1" ref="F371" ca="1">IF($B371="N","",SUM(IF((INDIRECT($B371&amp;"!J23:J200")=$A$2)*(INDIRECT($B371&amp;"!t23:t200")=$D371)*(INDIRECT($B371&amp;"!t23:t200")&lt;&gt;"")*(INDIRECT($B371&amp;"!I23:I200")=$E$5),INDIRECT($B371&amp;"!U23:U200"),0)))</f>
        <v>0</v>
      </c>
      <c r="G371" s="55">
        <f t="array" aca="1" ref="G371" ca="1">IF($B371="N","",SUM(IF((INDIRECT($B371&amp;"!J23:J200")=$A$2)*(INDIRECT($B371&amp;"!t23:t200")=$D371)*(INDIRECT($B371&amp;"!t23:t200")&lt;&gt;"")*(INDIRECT($B371&amp;"!I23:I200")=$G$5),1,0)))</f>
        <v>0</v>
      </c>
      <c r="H371" s="64">
        <f t="array" aca="1" ref="H371" ca="1">IF($B371="N","",SUM(IF((INDIRECT($B371&amp;"!J23:J200")=$A$2)*(INDIRECT($B371&amp;"!t23:t200")=$D371)*(INDIRECT($B371&amp;"!t23:t200")&lt;&gt;"")*(INDIRECT($B371&amp;"!I23:I200")=$G$5),INDIRECT($B371&amp;"!U23:U200"),0)))</f>
        <v>0</v>
      </c>
      <c r="I371" s="59">
        <f t="shared" ca="1" si="62"/>
        <v>0</v>
      </c>
      <c r="J371" s="64">
        <f t="shared" ca="1" si="63"/>
        <v>0</v>
      </c>
    </row>
    <row r="372" spans="1:10">
      <c r="B372" s="92" t="str">
        <f t="shared" si="64"/>
        <v>Shimizu_S_Pulse</v>
      </c>
      <c r="D372" s="93">
        <v>0</v>
      </c>
      <c r="E372" s="55">
        <f t="array" aca="1" ref="E372" ca="1">IF($B372="N","",SUM(IF((INDIRECT($B372&amp;"!J23:J200")=$A$2)*(INDIRECT($B372&amp;"!t23:t200")=$D372)*(INDIRECT($B372&amp;"!t23:t200")&lt;&gt;"")*(INDIRECT($B372&amp;"!I23:I200")=$E$5),1,0)))</f>
        <v>0</v>
      </c>
      <c r="F372" s="64">
        <f t="array" aca="1" ref="F372" ca="1">IF($B372="N","",SUM(IF((INDIRECT($B372&amp;"!J23:J200")=$A$2)*(INDIRECT($B372&amp;"!t23:t200")=$D372)*(INDIRECT($B372&amp;"!t23:t200")&lt;&gt;"")*(INDIRECT($B372&amp;"!I23:I200")=$E$5),INDIRECT($B372&amp;"!U23:U200"),0)))</f>
        <v>0</v>
      </c>
      <c r="G372" s="55">
        <f t="array" aca="1" ref="G372" ca="1">IF($B372="N","",SUM(IF((INDIRECT($B372&amp;"!J23:J200")=$A$2)*(INDIRECT($B372&amp;"!t23:t200")=$D372)*(INDIRECT($B372&amp;"!t23:t200")&lt;&gt;"")*(INDIRECT($B372&amp;"!I23:I200")=$G$5),1,0)))</f>
        <v>0</v>
      </c>
      <c r="H372" s="64">
        <f t="array" aca="1" ref="H372" ca="1">IF($B372="N","",SUM(IF((INDIRECT($B372&amp;"!J23:J200")=$A$2)*(INDIRECT($B372&amp;"!t23:t200")=$D372)*(INDIRECT($B372&amp;"!t23:t200")&lt;&gt;"")*(INDIRECT($B372&amp;"!I23:I200")=$G$5),INDIRECT($B372&amp;"!U23:U200"),0)))</f>
        <v>0</v>
      </c>
      <c r="I372" s="59">
        <f t="shared" ca="1" si="62"/>
        <v>0</v>
      </c>
      <c r="J372" s="64">
        <f t="shared" ca="1" si="63"/>
        <v>0</v>
      </c>
    </row>
    <row r="373" spans="1:10">
      <c r="B373" s="92" t="str">
        <f t="shared" si="64"/>
        <v>Shimizu_S_Pulse</v>
      </c>
      <c r="D373" s="93">
        <v>0.25</v>
      </c>
      <c r="E373" s="55">
        <f t="array" aca="1" ref="E373" ca="1">IF($B373="N","",SUM(IF((INDIRECT($B373&amp;"!J23:J200")=$A$2)*(INDIRECT($B373&amp;"!t23:t200")=$D373)*(INDIRECT($B373&amp;"!t23:t200")&lt;&gt;"")*(INDIRECT($B373&amp;"!I23:I200")=$E$5),1,0)))</f>
        <v>1</v>
      </c>
      <c r="F373" s="64">
        <f t="array" aca="1" ref="F373" ca="1">IF($B373="N","",SUM(IF((INDIRECT($B373&amp;"!J23:J200")=$A$2)*(INDIRECT($B373&amp;"!t23:t200")=$D373)*(INDIRECT($B373&amp;"!t23:t200")&lt;&gt;"")*(INDIRECT($B373&amp;"!I23:I200")=$E$5),INDIRECT($B373&amp;"!U23:U200"),0)))</f>
        <v>2.31</v>
      </c>
      <c r="G373" s="55">
        <f t="array" aca="1" ref="G373" ca="1">IF($B373="N","",SUM(IF((INDIRECT($B373&amp;"!J23:J200")=$A$2)*(INDIRECT($B373&amp;"!t23:t200")=$D373)*(INDIRECT($B373&amp;"!t23:t200")&lt;&gt;"")*(INDIRECT($B373&amp;"!I23:I200")=$G$5),1,0)))</f>
        <v>0</v>
      </c>
      <c r="H373" s="64">
        <f t="array" aca="1" ref="H373" ca="1">IF($B373="N","",SUM(IF((INDIRECT($B373&amp;"!J23:J200")=$A$2)*(INDIRECT($B373&amp;"!t23:t200")=$D373)*(INDIRECT($B373&amp;"!t23:t200")&lt;&gt;"")*(INDIRECT($B373&amp;"!I23:I200")=$G$5),INDIRECT($B373&amp;"!U23:U200"),0)))</f>
        <v>0</v>
      </c>
      <c r="I373" s="59">
        <f t="shared" ca="1" si="62"/>
        <v>1</v>
      </c>
      <c r="J373" s="64">
        <f t="shared" ca="1" si="63"/>
        <v>2.31</v>
      </c>
    </row>
    <row r="374" spans="1:10">
      <c r="B374" s="92" t="str">
        <f t="shared" si="64"/>
        <v>Shimizu_S_Pulse</v>
      </c>
      <c r="D374" s="93">
        <v>0.5</v>
      </c>
      <c r="E374" s="55">
        <f t="array" aca="1" ref="E374" ca="1">IF($B374="N","",SUM(IF((INDIRECT($B374&amp;"!J23:J200")=$A$2)*(INDIRECT($B374&amp;"!t23:t200")=$D374)*(INDIRECT($B374&amp;"!t23:t200")&lt;&gt;"")*(INDIRECT($B374&amp;"!I23:I200")=$E$5),1,0)))</f>
        <v>0</v>
      </c>
      <c r="F374" s="64">
        <f t="array" aca="1" ref="F374" ca="1">IF($B374="N","",SUM(IF((INDIRECT($B374&amp;"!J23:J200")=$A$2)*(INDIRECT($B374&amp;"!t23:t200")=$D374)*(INDIRECT($B374&amp;"!t23:t200")&lt;&gt;"")*(INDIRECT($B374&amp;"!I23:I200")=$E$5),INDIRECT($B374&amp;"!U23:U200"),0)))</f>
        <v>0</v>
      </c>
      <c r="G374" s="55">
        <f t="array" aca="1" ref="G374" ca="1">IF($B374="N","",SUM(IF((INDIRECT($B374&amp;"!J23:J200")=$A$2)*(INDIRECT($B374&amp;"!t23:t200")=$D374)*(INDIRECT($B374&amp;"!t23:t200")&lt;&gt;"")*(INDIRECT($B374&amp;"!I23:I200")=$G$5),1,0)))</f>
        <v>0</v>
      </c>
      <c r="H374" s="64">
        <f t="array" aca="1" ref="H374" ca="1">IF($B374="N","",SUM(IF((INDIRECT($B374&amp;"!J23:J200")=$A$2)*(INDIRECT($B374&amp;"!t23:t200")=$D374)*(INDIRECT($B374&amp;"!t23:t200")&lt;&gt;"")*(INDIRECT($B374&amp;"!I23:I200")=$G$5),INDIRECT($B374&amp;"!U23:U200"),0)))</f>
        <v>0</v>
      </c>
      <c r="I374" s="59">
        <f t="shared" ca="1" si="62"/>
        <v>0</v>
      </c>
      <c r="J374" s="64">
        <f t="shared" ca="1" si="63"/>
        <v>0</v>
      </c>
    </row>
    <row r="375" spans="1:10">
      <c r="B375" s="92" t="str">
        <f t="shared" si="64"/>
        <v>Shimizu_S_Pulse</v>
      </c>
      <c r="D375" s="93">
        <v>0.75</v>
      </c>
      <c r="E375" s="55">
        <f t="array" aca="1" ref="E375" ca="1">IF($B375="N","",SUM(IF((INDIRECT($B375&amp;"!J23:J200")=$A$2)*(INDIRECT($B375&amp;"!t23:t200")=$D375)*(INDIRECT($B375&amp;"!t23:t200")&lt;&gt;"")*(INDIRECT($B375&amp;"!I23:I200")=$E$5),1,0)))</f>
        <v>0</v>
      </c>
      <c r="F375" s="64">
        <f t="array" aca="1" ref="F375" ca="1">IF($B375="N","",SUM(IF((INDIRECT($B375&amp;"!J23:J200")=$A$2)*(INDIRECT($B375&amp;"!t23:t200")=$D375)*(INDIRECT($B375&amp;"!t23:t200")&lt;&gt;"")*(INDIRECT($B375&amp;"!I23:I200")=$E$5),INDIRECT($B375&amp;"!U23:U200"),0)))</f>
        <v>0</v>
      </c>
      <c r="G375" s="55">
        <f t="array" aca="1" ref="G375" ca="1">IF($B375="N","",SUM(IF((INDIRECT($B375&amp;"!J23:J200")=$A$2)*(INDIRECT($B375&amp;"!t23:t200")=$D375)*(INDIRECT($B375&amp;"!t23:t200")&lt;&gt;"")*(INDIRECT($B375&amp;"!I23:I200")=$G$5),1,0)))</f>
        <v>0</v>
      </c>
      <c r="H375" s="64">
        <f t="array" aca="1" ref="H375" ca="1">IF($B375="N","",SUM(IF((INDIRECT($B375&amp;"!J23:J200")=$A$2)*(INDIRECT($B375&amp;"!t23:t200")=$D375)*(INDIRECT($B375&amp;"!t23:t200")&lt;&gt;"")*(INDIRECT($B375&amp;"!I23:I200")=$G$5),INDIRECT($B375&amp;"!U23:U200"),0)))</f>
        <v>0</v>
      </c>
      <c r="I375" s="59">
        <f t="shared" ca="1" si="62"/>
        <v>0</v>
      </c>
      <c r="J375" s="64">
        <f t="shared" ca="1" si="63"/>
        <v>0</v>
      </c>
    </row>
    <row r="376" spans="1:10">
      <c r="B376" s="92" t="str">
        <f t="shared" si="64"/>
        <v>Shimizu_S_Pulse</v>
      </c>
      <c r="D376" s="93">
        <v>1</v>
      </c>
      <c r="E376" s="55">
        <f t="array" aca="1" ref="E376" ca="1">IF($B376="N","",SUM(IF((INDIRECT($B376&amp;"!J23:J200")=$A$2)*(INDIRECT($B376&amp;"!t23:t200")=$D376)*(INDIRECT($B376&amp;"!t23:t200")&lt;&gt;"")*(INDIRECT($B376&amp;"!I23:I200")=$E$5),1,0)))</f>
        <v>0</v>
      </c>
      <c r="F376" s="64">
        <f t="array" aca="1" ref="F376" ca="1">IF($B376="N","",SUM(IF((INDIRECT($B376&amp;"!J23:J200")=$A$2)*(INDIRECT($B376&amp;"!t23:t200")=$D376)*(INDIRECT($B376&amp;"!t23:t200")&lt;&gt;"")*(INDIRECT($B376&amp;"!I23:I200")=$E$5),INDIRECT($B376&amp;"!U23:U200"),0)))</f>
        <v>0</v>
      </c>
      <c r="G376" s="55">
        <f t="array" aca="1" ref="G376" ca="1">IF($B376="N","",SUM(IF((INDIRECT($B376&amp;"!J23:J200")=$A$2)*(INDIRECT($B376&amp;"!t23:t200")=$D376)*(INDIRECT($B376&amp;"!t23:t200")&lt;&gt;"")*(INDIRECT($B376&amp;"!I23:I200")=$G$5),1,0)))</f>
        <v>0</v>
      </c>
      <c r="H376" s="64">
        <f t="array" aca="1" ref="H376" ca="1">IF($B376="N","",SUM(IF((INDIRECT($B376&amp;"!J23:J200")=$A$2)*(INDIRECT($B376&amp;"!t23:t200")=$D376)*(INDIRECT($B376&amp;"!t23:t200")&lt;&gt;"")*(INDIRECT($B376&amp;"!I23:I200")=$G$5),INDIRECT($B376&amp;"!U23:U200"),0)))</f>
        <v>0</v>
      </c>
      <c r="I376" s="59">
        <f t="shared" ca="1" si="62"/>
        <v>0</v>
      </c>
      <c r="J376" s="64">
        <f t="shared" ca="1" si="63"/>
        <v>0</v>
      </c>
    </row>
    <row r="377" spans="1:10">
      <c r="B377" s="92" t="str">
        <f t="shared" si="64"/>
        <v>Shimizu_S_Pulse</v>
      </c>
      <c r="D377" s="93">
        <v>1.25</v>
      </c>
      <c r="E377" s="55">
        <f t="array" aca="1" ref="E377" ca="1">IF($B377="N","",SUM(IF((INDIRECT($B377&amp;"!J23:J200")=$A$2)*(INDIRECT($B377&amp;"!t23:t200")=$D377)*(INDIRECT($B377&amp;"!t23:t200")&lt;&gt;"")*(INDIRECT($B377&amp;"!I23:I200")=$E$5),1,0)))</f>
        <v>0</v>
      </c>
      <c r="F377" s="64">
        <f t="array" aca="1" ref="F377" ca="1">IF($B377="N","",SUM(IF((INDIRECT($B377&amp;"!J23:J200")=$A$2)*(INDIRECT($B377&amp;"!t23:t200")=$D377)*(INDIRECT($B377&amp;"!t23:t200")&lt;&gt;"")*(INDIRECT($B377&amp;"!I23:I200")=$E$5),INDIRECT($B377&amp;"!U23:U200"),0)))</f>
        <v>0</v>
      </c>
      <c r="G377" s="55">
        <f t="array" aca="1" ref="G377" ca="1">IF($B377="N","",SUM(IF((INDIRECT($B377&amp;"!J23:J200")=$A$2)*(INDIRECT($B377&amp;"!t23:t200")=$D377)*(INDIRECT($B377&amp;"!t23:t200")&lt;&gt;"")*(INDIRECT($B377&amp;"!I23:I200")=$G$5),1,0)))</f>
        <v>0</v>
      </c>
      <c r="H377" s="64">
        <f t="array" aca="1" ref="H377" ca="1">IF($B377="N","",SUM(IF((INDIRECT($B377&amp;"!J23:J200")=$A$2)*(INDIRECT($B377&amp;"!t23:t200")=$D377)*(INDIRECT($B377&amp;"!t23:t200")&lt;&gt;"")*(INDIRECT($B377&amp;"!I23:I200")=$G$5),INDIRECT($B377&amp;"!U23:U200"),0)))</f>
        <v>0</v>
      </c>
      <c r="I377" s="59">
        <f t="shared" ca="1" si="62"/>
        <v>0</v>
      </c>
      <c r="J377" s="64">
        <f t="shared" ca="1" si="63"/>
        <v>0</v>
      </c>
    </row>
    <row r="378" spans="1:10">
      <c r="B378" s="92" t="str">
        <f t="shared" si="64"/>
        <v>Shimizu_S_Pulse</v>
      </c>
      <c r="D378" s="93">
        <v>1.5</v>
      </c>
      <c r="E378" s="55">
        <f t="array" aca="1" ref="E378" ca="1">IF($B378="N","",SUM(IF((INDIRECT($B378&amp;"!J23:J200")=$A$2)*(INDIRECT($B378&amp;"!t23:t200")=$D378)*(INDIRECT($B378&amp;"!t23:t200")&lt;&gt;"")*(INDIRECT($B378&amp;"!I23:I200")=$E$5),1,0)))</f>
        <v>0</v>
      </c>
      <c r="F378" s="64">
        <f t="array" aca="1" ref="F378" ca="1">IF($B378="N","",SUM(IF((INDIRECT($B378&amp;"!J23:J200")=$A$2)*(INDIRECT($B378&amp;"!t23:t200")=$D378)*(INDIRECT($B378&amp;"!t23:t200")&lt;&gt;"")*(INDIRECT($B378&amp;"!I23:I200")=$E$5),INDIRECT($B378&amp;"!U23:U200"),0)))</f>
        <v>0</v>
      </c>
      <c r="G378" s="55">
        <f t="array" aca="1" ref="G378" ca="1">IF($B378="N","",SUM(IF((INDIRECT($B378&amp;"!J23:J200")=$A$2)*(INDIRECT($B378&amp;"!t23:t200")=$D378)*(INDIRECT($B378&amp;"!t23:t200")&lt;&gt;"")*(INDIRECT($B378&amp;"!I23:I200")=$G$5),1,0)))</f>
        <v>0</v>
      </c>
      <c r="H378" s="64">
        <f t="array" aca="1" ref="H378" ca="1">IF($B378="N","",SUM(IF((INDIRECT($B378&amp;"!J23:J200")=$A$2)*(INDIRECT($B378&amp;"!t23:t200")=$D378)*(INDIRECT($B378&amp;"!t23:t200")&lt;&gt;"")*(INDIRECT($B378&amp;"!I23:I200")=$G$5),INDIRECT($B378&amp;"!U23:U200"),0)))</f>
        <v>0</v>
      </c>
      <c r="I378" s="59">
        <f t="shared" ca="1" si="62"/>
        <v>0</v>
      </c>
      <c r="J378" s="64">
        <f t="shared" ca="1" si="63"/>
        <v>0</v>
      </c>
    </row>
    <row r="379" spans="1:10">
      <c r="B379" s="92" t="str">
        <f t="shared" si="64"/>
        <v>Shimizu_S_Pulse</v>
      </c>
      <c r="D379" s="129">
        <v>1.75</v>
      </c>
      <c r="E379" s="38">
        <f t="array" aca="1" ref="E379" ca="1">IF($B379="N","",SUM(IF((INDIRECT($B379&amp;"!J23:J200")=$A$2)*(INDIRECT($B379&amp;"!t23:t200")=$D379)*(INDIRECT($B379&amp;"!t23:t200")&lt;&gt;"")*(INDIRECT($B379&amp;"!I23:I200")=$E$5),1,0)))</f>
        <v>0</v>
      </c>
      <c r="F379" s="137">
        <f t="array" aca="1" ref="F379" ca="1">IF($B379="N","",SUM(IF((INDIRECT($B379&amp;"!J23:J200")=$A$2)*(INDIRECT($B379&amp;"!t23:t200")=$D379)*(INDIRECT($B379&amp;"!t23:t200")&lt;&gt;"")*(INDIRECT($B379&amp;"!I23:I200")=$E$5),INDIRECT($B379&amp;"!U23:U200"),0)))</f>
        <v>0</v>
      </c>
      <c r="G379" s="38">
        <f t="array" aca="1" ref="G379" ca="1">IF($B379="N","",SUM(IF((INDIRECT($B379&amp;"!J23:J200")=$A$2)*(INDIRECT($B379&amp;"!t23:t200")=$D379)*(INDIRECT($B379&amp;"!t23:t200")&lt;&gt;"")*(INDIRECT($B379&amp;"!I23:I200")=$G$5),1,0)))</f>
        <v>0</v>
      </c>
      <c r="H379" s="137">
        <f t="array" aca="1" ref="H379" ca="1">IF($B379="N","",SUM(IF((INDIRECT($B379&amp;"!J23:J200")=$A$2)*(INDIRECT($B379&amp;"!t23:t200")=$D379)*(INDIRECT($B379&amp;"!t23:t200")&lt;&gt;"")*(INDIRECT($B379&amp;"!I23:I200")=$G$5),INDIRECT($B379&amp;"!U23:U200"),0)))</f>
        <v>0</v>
      </c>
      <c r="I379" s="59">
        <f t="shared" ca="1" si="62"/>
        <v>0</v>
      </c>
      <c r="J379" s="64">
        <f t="shared" ca="1" si="63"/>
        <v>0</v>
      </c>
    </row>
    <row r="380" spans="1:10">
      <c r="B380" s="92" t="str">
        <f t="shared" si="64"/>
        <v>Shimizu_S_Pulse</v>
      </c>
      <c r="D380" s="129">
        <v>2</v>
      </c>
      <c r="E380" s="38">
        <f t="array" aca="1" ref="E380" ca="1">IF($B380="N","",SUM(IF((INDIRECT($B380&amp;"!J23:J200")=$A$2)*(INDIRECT($B380&amp;"!t23:t200")=$D380)*(INDIRECT($B380&amp;"!t23:t200")&lt;&gt;"")*(INDIRECT($B380&amp;"!I23:I200")=$E$5),1,0)))</f>
        <v>0</v>
      </c>
      <c r="F380" s="137">
        <f t="array" aca="1" ref="F380" ca="1">IF($B380="N","",SUM(IF((INDIRECT($B380&amp;"!J23:J200")=$A$2)*(INDIRECT($B380&amp;"!t23:t200")=$D380)*(INDIRECT($B380&amp;"!t23:t200")&lt;&gt;"")*(INDIRECT($B380&amp;"!I23:I200")=$E$5),INDIRECT($B380&amp;"!U23:U200"),0)))</f>
        <v>0</v>
      </c>
      <c r="G380" s="38">
        <f t="array" aca="1" ref="G380" ca="1">IF($B380="N","",SUM(IF((INDIRECT($B380&amp;"!J23:J200")=$A$2)*(INDIRECT($B380&amp;"!t23:t200")=$D380)*(INDIRECT($B380&amp;"!t23:t200")&lt;&gt;"")*(INDIRECT($B380&amp;"!I23:I200")=$G$5),1,0)))</f>
        <v>0</v>
      </c>
      <c r="H380" s="137">
        <f t="array" aca="1" ref="H380" ca="1">IF($B380="N","",SUM(IF((INDIRECT($B380&amp;"!J23:J200")=$A$2)*(INDIRECT($B380&amp;"!t23:t200")=$D380)*(INDIRECT($B380&amp;"!t23:t200")&lt;&gt;"")*(INDIRECT($B380&amp;"!I23:I200")=$G$5),INDIRECT($B380&amp;"!U23:U200"),0)))</f>
        <v>0</v>
      </c>
      <c r="I380" s="59">
        <f t="shared" ca="1" si="62"/>
        <v>0</v>
      </c>
      <c r="J380" s="64">
        <f t="shared" ca="1" si="63"/>
        <v>0</v>
      </c>
    </row>
    <row r="381" spans="1:10">
      <c r="B381" s="92" t="str">
        <f t="shared" si="64"/>
        <v>Shimizu_S_Pulse</v>
      </c>
      <c r="D381" s="129">
        <v>2.25</v>
      </c>
      <c r="E381" s="38">
        <f t="array" aca="1" ref="E381" ca="1">IF($B381="N","",SUM(IF((INDIRECT($B381&amp;"!J23:J200")=$A$2)*(INDIRECT($B381&amp;"!t23:t200")=$D381)*(INDIRECT($B381&amp;"!t23:t200")&lt;&gt;"")*(INDIRECT($B381&amp;"!I23:I200")=$E$5),1,0)))</f>
        <v>0</v>
      </c>
      <c r="F381" s="137">
        <f t="array" aca="1" ref="F381" ca="1">IF($B381="N","",SUM(IF((INDIRECT($B381&amp;"!J23:J200")=$A$2)*(INDIRECT($B381&amp;"!t23:t200")=$D381)*(INDIRECT($B381&amp;"!t23:t200")&lt;&gt;"")*(INDIRECT($B381&amp;"!I23:I200")=$E$5),INDIRECT($B381&amp;"!U23:U200"),0)))</f>
        <v>0</v>
      </c>
      <c r="G381" s="38">
        <f t="array" aca="1" ref="G381" ca="1">IF($B381="N","",SUM(IF((INDIRECT($B381&amp;"!J23:J200")=$A$2)*(INDIRECT($B381&amp;"!t23:t200")=$D381)*(INDIRECT($B381&amp;"!t23:t200")&lt;&gt;"")*(INDIRECT($B381&amp;"!I23:I200")=$G$5),1,0)))</f>
        <v>0</v>
      </c>
      <c r="H381" s="137">
        <f t="array" aca="1" ref="H381" ca="1">IF($B381="N","",SUM(IF((INDIRECT($B381&amp;"!J23:J200")=$A$2)*(INDIRECT($B381&amp;"!t23:t200")=$D381)*(INDIRECT($B381&amp;"!t23:t200")&lt;&gt;"")*(INDIRECT($B381&amp;"!I23:I200")=$G$5),INDIRECT($B381&amp;"!U23:U200"),0)))</f>
        <v>0</v>
      </c>
      <c r="I381" s="59">
        <f t="shared" ca="1" si="62"/>
        <v>0</v>
      </c>
      <c r="J381" s="64">
        <f t="shared" ca="1" si="63"/>
        <v>0</v>
      </c>
    </row>
    <row r="382" spans="1:10">
      <c r="B382" s="92" t="str">
        <f t="shared" si="64"/>
        <v>Shimizu_S_Pulse</v>
      </c>
      <c r="D382" s="129">
        <v>2.5</v>
      </c>
      <c r="E382" s="38">
        <f t="array" aca="1" ref="E382" ca="1">IF($B382="N","",SUM(IF((INDIRECT($B382&amp;"!J23:J200")=$A$2)*(INDIRECT($B382&amp;"!t23:t200")=$D382)*(INDIRECT($B382&amp;"!t23:t200")&lt;&gt;"")*(INDIRECT($B382&amp;"!I23:I200")=$E$5),1,0)))</f>
        <v>0</v>
      </c>
      <c r="F382" s="137">
        <f t="array" aca="1" ref="F382" ca="1">IF($B382="N","",SUM(IF((INDIRECT($B382&amp;"!J23:J200")=$A$2)*(INDIRECT($B382&amp;"!t23:t200")=$D382)*(INDIRECT($B382&amp;"!t23:t200")&lt;&gt;"")*(INDIRECT($B382&amp;"!I23:I200")=$E$5),INDIRECT($B382&amp;"!U23:U200"),0)))</f>
        <v>0</v>
      </c>
      <c r="G382" s="38">
        <f t="array" aca="1" ref="G382" ca="1">IF($B382="N","",SUM(IF((INDIRECT($B382&amp;"!J23:J200")=$A$2)*(INDIRECT($B382&amp;"!t23:t200")=$D382)*(INDIRECT($B382&amp;"!t23:t200")&lt;&gt;"")*(INDIRECT($B382&amp;"!I23:I200")=$G$5),1,0)))</f>
        <v>0</v>
      </c>
      <c r="H382" s="137">
        <f t="array" aca="1" ref="H382" ca="1">IF($B382="N","",SUM(IF((INDIRECT($B382&amp;"!J23:J200")=$A$2)*(INDIRECT($B382&amp;"!t23:t200")=$D382)*(INDIRECT($B382&amp;"!t23:t200")&lt;&gt;"")*(INDIRECT($B382&amp;"!I23:I200")=$G$5),INDIRECT($B382&amp;"!U23:U200"),0)))</f>
        <v>0</v>
      </c>
      <c r="I382" s="59">
        <f t="shared" ca="1" si="62"/>
        <v>0</v>
      </c>
      <c r="J382" s="64">
        <f t="shared" ca="1" si="63"/>
        <v>0</v>
      </c>
    </row>
    <row r="383" spans="1:10" ht="13.5" thickBot="1">
      <c r="B383" s="92" t="str">
        <f t="shared" si="64"/>
        <v>Shimizu_S_Pulse</v>
      </c>
      <c r="D383" s="93">
        <v>2.75</v>
      </c>
      <c r="E383" s="38">
        <f t="array" aca="1" ref="E383" ca="1">IF($B383="N","",SUM(IF((INDIRECT($B383&amp;"!J23:J200")=$A$2)*(INDIRECT($B383&amp;"!t23:t200")=$D383)*(INDIRECT($B383&amp;"!t23:t200")&lt;&gt;"")*(INDIRECT($B383&amp;"!I23:I200")=$E$5),1,0)))</f>
        <v>0</v>
      </c>
      <c r="F383" s="137">
        <f t="array" aca="1" ref="F383" ca="1">IF($B383="N","",SUM(IF((INDIRECT($B383&amp;"!J23:J200")=$A$2)*(INDIRECT($B383&amp;"!t23:t200")=$D383)*(INDIRECT($B383&amp;"!t23:t200")&lt;&gt;"")*(INDIRECT($B383&amp;"!I23:I200")=$E$5),INDIRECT($B383&amp;"!U23:U200"),0)))</f>
        <v>0</v>
      </c>
      <c r="G383" s="38">
        <f t="array" aca="1" ref="G383" ca="1">IF($B383="N","",SUM(IF((INDIRECT($B383&amp;"!J23:J200")=$A$2)*(INDIRECT($B383&amp;"!t23:t200")=$D383)*(INDIRECT($B383&amp;"!t23:t200")&lt;&gt;"")*(INDIRECT($B383&amp;"!I23:I200")=$G$5),1,0)))</f>
        <v>0</v>
      </c>
      <c r="H383" s="137">
        <f t="array" aca="1" ref="H383" ca="1">IF($B383="N","",SUM(IF((INDIRECT($B383&amp;"!J23:J200")=$A$2)*(INDIRECT($B383&amp;"!t23:t200")=$D383)*(INDIRECT($B383&amp;"!t23:t200")&lt;&gt;"")*(INDIRECT($B383&amp;"!I23:I200")=$G$5),INDIRECT($B383&amp;"!U23:U200"),0)))</f>
        <v>0</v>
      </c>
      <c r="I383" s="136">
        <f t="shared" ca="1" si="62"/>
        <v>0</v>
      </c>
      <c r="J383" s="78">
        <f t="shared" ca="1" si="63"/>
        <v>0</v>
      </c>
    </row>
    <row r="384" spans="1:10" ht="13.5" thickBot="1">
      <c r="A384" s="96"/>
      <c r="B384" s="97"/>
      <c r="C384" s="98" t="str">
        <f>D359</f>
        <v>Shimizu_S_Pulse</v>
      </c>
      <c r="D384" s="99" t="s">
        <v>24</v>
      </c>
      <c r="E384" s="100">
        <f t="shared" ref="E384:J384" ca="1" si="65">SUM(E361:E383)</f>
        <v>2</v>
      </c>
      <c r="F384" s="106">
        <f t="shared" ca="1" si="65"/>
        <v>5.01</v>
      </c>
      <c r="G384" s="100">
        <f t="shared" ca="1" si="65"/>
        <v>0</v>
      </c>
      <c r="H384" s="106">
        <f t="shared" ca="1" si="65"/>
        <v>0</v>
      </c>
      <c r="I384" s="101">
        <f t="shared" ca="1" si="65"/>
        <v>2</v>
      </c>
      <c r="J384" s="106">
        <f t="shared" ca="1" si="65"/>
        <v>5.01</v>
      </c>
    </row>
    <row r="385" spans="1:10" ht="13.5" thickBot="1">
      <c r="A385" s="96"/>
      <c r="C385" s="104"/>
    </row>
    <row r="386" spans="1:10">
      <c r="A386" s="96"/>
      <c r="B386" s="23"/>
      <c r="C386" s="98"/>
      <c r="D386" s="85" t="str">
        <f>E2</f>
        <v>Tokyo</v>
      </c>
      <c r="E386" s="86" t="s">
        <v>0</v>
      </c>
      <c r="F386" s="87"/>
      <c r="G386" s="86" t="s">
        <v>1</v>
      </c>
      <c r="H386" s="87"/>
      <c r="I386" s="86" t="s">
        <v>10</v>
      </c>
      <c r="J386" s="88"/>
    </row>
    <row r="387" spans="1:10" ht="13.5" thickBot="1">
      <c r="B387" s="23"/>
      <c r="C387" s="23"/>
      <c r="D387" s="89" t="s">
        <v>20</v>
      </c>
      <c r="E387" s="40" t="s">
        <v>21</v>
      </c>
      <c r="F387" s="78" t="s">
        <v>22</v>
      </c>
      <c r="G387" s="40" t="s">
        <v>21</v>
      </c>
      <c r="H387" s="78" t="s">
        <v>22</v>
      </c>
      <c r="I387" s="90" t="s">
        <v>21</v>
      </c>
      <c r="J387" s="78" t="s">
        <v>22</v>
      </c>
    </row>
    <row r="388" spans="1:10">
      <c r="B388" s="92" t="str">
        <f>IF(D386=0,"N",D386)</f>
        <v>Tokyo</v>
      </c>
      <c r="D388" s="93">
        <v>-2.75</v>
      </c>
      <c r="E388" s="94">
        <f t="array" aca="1" ref="E388" ca="1">IF($B388="N","",SUM(IF((INDIRECT($B388&amp;"!J23:J200")=$A$2)*(INDIRECT($B388&amp;"!t23:t200")=$D388)*(INDIRECT($B388&amp;"!t23:t200")&lt;&gt;"")*(INDIRECT($B388&amp;"!I23:I200")=$E$5),1,0)))</f>
        <v>0</v>
      </c>
      <c r="F388" s="95">
        <f t="array" aca="1" ref="F388" ca="1">IF($B388="N","",SUM(IF((INDIRECT($B388&amp;"!J23:J200")=$A$2)*(INDIRECT($B388&amp;"!t23:t200")=$D388)*(INDIRECT($B388&amp;"!t23:t200")&lt;&gt;"")*(INDIRECT($B388&amp;"!I23:I200")=$E$5),INDIRECT($B388&amp;"!U23:U200"),0)))</f>
        <v>0</v>
      </c>
      <c r="G388" s="94">
        <f t="array" aca="1" ref="G388" ca="1">IF($B388="N","",SUM(IF((INDIRECT($B388&amp;"!J23:J200")=$A$2)*(INDIRECT($B388&amp;"!t23:t200")=$D388)*(INDIRECT($B388&amp;"!t23:t200")&lt;&gt;"")*(INDIRECT($B388&amp;"!I23:I200")=$G$5),1,0)))</f>
        <v>0</v>
      </c>
      <c r="H388" s="95">
        <f t="array" aca="1" ref="H388" ca="1">IF($B388="N","",SUM(IF((INDIRECT($B388&amp;"!J23:J200")=$A$2)*(INDIRECT($B388&amp;"!t23:t200")=$D388)*(INDIRECT($B388&amp;"!t23:t200")&lt;&gt;"")*(INDIRECT($B388&amp;"!I23:I200")=$G$5),INDIRECT($B388&amp;"!U23:U200"),0)))</f>
        <v>0</v>
      </c>
      <c r="I388" s="59">
        <f t="shared" ref="I388:I410" ca="1" si="66">IF(B388="N","",G388+E388)</f>
        <v>0</v>
      </c>
      <c r="J388" s="64">
        <f ca="1">IF(I388="","",F388+H388)</f>
        <v>0</v>
      </c>
    </row>
    <row r="389" spans="1:10">
      <c r="B389" s="92" t="str">
        <f>B388</f>
        <v>Tokyo</v>
      </c>
      <c r="D389" s="125">
        <v>-2.5</v>
      </c>
      <c r="E389" s="55">
        <f t="array" aca="1" ref="E389" ca="1">IF($B389="N","",SUM(IF((INDIRECT($B389&amp;"!J23:J200")=$A$2)*(INDIRECT($B389&amp;"!t23:t200")=$D389)*(INDIRECT($B389&amp;"!t23:t200")&lt;&gt;"")*(INDIRECT($B389&amp;"!I23:I200")=$E$5),1,0)))</f>
        <v>0</v>
      </c>
      <c r="F389" s="64">
        <f t="array" aca="1" ref="F389" ca="1">IF($B389="N","",SUM(IF((INDIRECT($B389&amp;"!J23:J200")=$A$2)*(INDIRECT($B389&amp;"!t23:t200")=$D389)*(INDIRECT($B389&amp;"!t23:t200")&lt;&gt;"")*(INDIRECT($B389&amp;"!I23:I200")=$E$5),INDIRECT($B389&amp;"!U23:U200"),0)))</f>
        <v>0</v>
      </c>
      <c r="G389" s="55">
        <f t="array" aca="1" ref="G389" ca="1">IF($B389="N","",SUM(IF((INDIRECT($B389&amp;"!J23:J200")=$A$2)*(INDIRECT($B389&amp;"!t23:t200")=$D389)*(INDIRECT($B389&amp;"!t23:t200")&lt;&gt;"")*(INDIRECT($B389&amp;"!I23:I200")=$G$5),1,0)))</f>
        <v>0</v>
      </c>
      <c r="H389" s="64">
        <f t="array" aca="1" ref="H389" ca="1">IF($B389="N","",SUM(IF((INDIRECT($B389&amp;"!J23:J200")=$A$2)*(INDIRECT($B389&amp;"!t23:t200")=$D389)*(INDIRECT($B389&amp;"!t23:t200")&lt;&gt;"")*(INDIRECT($B389&amp;"!I23:I200")=$G$5),INDIRECT($B389&amp;"!U23:U200"),0)))</f>
        <v>0</v>
      </c>
      <c r="I389" s="59">
        <f t="shared" ca="1" si="66"/>
        <v>0</v>
      </c>
      <c r="J389" s="64">
        <f t="shared" ref="J389:J410" ca="1" si="67">IF(I389="","",F389+H389)</f>
        <v>0</v>
      </c>
    </row>
    <row r="390" spans="1:10">
      <c r="B390" s="92" t="str">
        <f t="shared" ref="B390:B410" si="68">B389</f>
        <v>Tokyo</v>
      </c>
      <c r="D390" s="125">
        <v>-2.25</v>
      </c>
      <c r="E390" s="55">
        <f t="array" aca="1" ref="E390" ca="1">IF($B390="N","",SUM(IF((INDIRECT($B390&amp;"!J23:J200")=$A$2)*(INDIRECT($B390&amp;"!t23:t200")=$D390)*(INDIRECT($B390&amp;"!t23:t200")&lt;&gt;"")*(INDIRECT($B390&amp;"!I23:I200")=$E$5),1,0)))</f>
        <v>0</v>
      </c>
      <c r="F390" s="64">
        <f t="array" aca="1" ref="F390" ca="1">IF($B390="N","",SUM(IF((INDIRECT($B390&amp;"!J23:J200")=$A$2)*(INDIRECT($B390&amp;"!t23:t200")=$D390)*(INDIRECT($B390&amp;"!t23:t200")&lt;&gt;"")*(INDIRECT($B390&amp;"!I23:I200")=$E$5),INDIRECT($B390&amp;"!U23:U200"),0)))</f>
        <v>0</v>
      </c>
      <c r="G390" s="55">
        <f t="array" aca="1" ref="G390" ca="1">IF($B390="N","",SUM(IF((INDIRECT($B390&amp;"!J23:J200")=$A$2)*(INDIRECT($B390&amp;"!t23:t200")=$D390)*(INDIRECT($B390&amp;"!t23:t200")&lt;&gt;"")*(INDIRECT($B390&amp;"!I23:I200")=$G$5),1,0)))</f>
        <v>0</v>
      </c>
      <c r="H390" s="64">
        <f t="array" aca="1" ref="H390" ca="1">IF($B390="N","",SUM(IF((INDIRECT($B390&amp;"!J23:J200")=$A$2)*(INDIRECT($B390&amp;"!t23:t200")=$D390)*(INDIRECT($B390&amp;"!t23:t200")&lt;&gt;"")*(INDIRECT($B390&amp;"!I23:I200")=$G$5),INDIRECT($B390&amp;"!U23:U200"),0)))</f>
        <v>0</v>
      </c>
      <c r="I390" s="59">
        <f t="shared" ca="1" si="66"/>
        <v>0</v>
      </c>
      <c r="J390" s="64">
        <f t="shared" ca="1" si="67"/>
        <v>0</v>
      </c>
    </row>
    <row r="391" spans="1:10">
      <c r="B391" s="92" t="str">
        <f t="shared" si="68"/>
        <v>Tokyo</v>
      </c>
      <c r="D391" s="125">
        <v>-2</v>
      </c>
      <c r="E391" s="55">
        <f t="array" aca="1" ref="E391" ca="1">IF($B391="N","",SUM(IF((INDIRECT($B391&amp;"!J23:J200")=$A$2)*(INDIRECT($B391&amp;"!t23:t200")=$D391)*(INDIRECT($B391&amp;"!t23:t200")&lt;&gt;"")*(INDIRECT($B391&amp;"!I23:I200")=$E$5),1,0)))</f>
        <v>0</v>
      </c>
      <c r="F391" s="64">
        <f t="array" aca="1" ref="F391" ca="1">IF($B391="N","",SUM(IF((INDIRECT($B391&amp;"!J23:J200")=$A$2)*(INDIRECT($B391&amp;"!t23:t200")=$D391)*(INDIRECT($B391&amp;"!t23:t200")&lt;&gt;"")*(INDIRECT($B391&amp;"!I23:I200")=$E$5),INDIRECT($B391&amp;"!U23:U200"),0)))</f>
        <v>0</v>
      </c>
      <c r="G391" s="55">
        <f t="array" aca="1" ref="G391" ca="1">IF($B391="N","",SUM(IF((INDIRECT($B391&amp;"!J23:J200")=$A$2)*(INDIRECT($B391&amp;"!t23:t200")=$D391)*(INDIRECT($B391&amp;"!t23:t200")&lt;&gt;"")*(INDIRECT($B391&amp;"!I23:I200")=$G$5),1,0)))</f>
        <v>0</v>
      </c>
      <c r="H391" s="64">
        <f t="array" aca="1" ref="H391" ca="1">IF($B391="N","",SUM(IF((INDIRECT($B391&amp;"!J23:J200")=$A$2)*(INDIRECT($B391&amp;"!t23:t200")=$D391)*(INDIRECT($B391&amp;"!t23:t200")&lt;&gt;"")*(INDIRECT($B391&amp;"!I23:I200")=$G$5),INDIRECT($B391&amp;"!U23:U200"),0)))</f>
        <v>0</v>
      </c>
      <c r="I391" s="59">
        <f t="shared" ca="1" si="66"/>
        <v>0</v>
      </c>
      <c r="J391" s="64">
        <f t="shared" ca="1" si="67"/>
        <v>0</v>
      </c>
    </row>
    <row r="392" spans="1:10">
      <c r="B392" s="92" t="str">
        <f t="shared" si="68"/>
        <v>Tokyo</v>
      </c>
      <c r="D392" s="125">
        <v>-1.75</v>
      </c>
      <c r="E392" s="55">
        <f t="array" aca="1" ref="E392" ca="1">IF($B392="N","",SUM(IF((INDIRECT($B392&amp;"!J23:J200")=$A$2)*(INDIRECT($B392&amp;"!t23:t200")=$D392)*(INDIRECT($B392&amp;"!t23:t200")&lt;&gt;"")*(INDIRECT($B392&amp;"!I23:I200")=$E$5),1,0)))</f>
        <v>0</v>
      </c>
      <c r="F392" s="64">
        <f t="array" aca="1" ref="F392" ca="1">IF($B392="N","",SUM(IF((INDIRECT($B392&amp;"!J23:J200")=$A$2)*(INDIRECT($B392&amp;"!t23:t200")=$D392)*(INDIRECT($B392&amp;"!t23:t200")&lt;&gt;"")*(INDIRECT($B392&amp;"!I23:I200")=$E$5),INDIRECT($B392&amp;"!U23:U200"),0)))</f>
        <v>0</v>
      </c>
      <c r="G392" s="55">
        <f t="array" aca="1" ref="G392" ca="1">IF($B392="N","",SUM(IF((INDIRECT($B392&amp;"!J23:J200")=$A$2)*(INDIRECT($B392&amp;"!t23:t200")=$D392)*(INDIRECT($B392&amp;"!t23:t200")&lt;&gt;"")*(INDIRECT($B392&amp;"!I23:I200")=$G$5),1,0)))</f>
        <v>0</v>
      </c>
      <c r="H392" s="64">
        <f t="array" aca="1" ref="H392" ca="1">IF($B392="N","",SUM(IF((INDIRECT($B392&amp;"!J23:J200")=$A$2)*(INDIRECT($B392&amp;"!t23:t200")=$D392)*(INDIRECT($B392&amp;"!t23:t200")&lt;&gt;"")*(INDIRECT($B392&amp;"!I23:I200")=$G$5),INDIRECT($B392&amp;"!U23:U200"),0)))</f>
        <v>0</v>
      </c>
      <c r="I392" s="59">
        <f t="shared" ca="1" si="66"/>
        <v>0</v>
      </c>
      <c r="J392" s="64">
        <f t="shared" ca="1" si="67"/>
        <v>0</v>
      </c>
    </row>
    <row r="393" spans="1:10">
      <c r="B393" s="92" t="str">
        <f t="shared" si="68"/>
        <v>Tokyo</v>
      </c>
      <c r="D393" s="93">
        <v>-1.5</v>
      </c>
      <c r="E393" s="55">
        <f t="array" aca="1" ref="E393" ca="1">IF($B393="N","",SUM(IF((INDIRECT($B393&amp;"!J23:J200")=$A$2)*(INDIRECT($B393&amp;"!t23:t200")=$D393)*(INDIRECT($B393&amp;"!t23:t200")&lt;&gt;"")*(INDIRECT($B393&amp;"!I23:I200")=$E$5),1,0)))</f>
        <v>0</v>
      </c>
      <c r="F393" s="64">
        <f t="array" aca="1" ref="F393" ca="1">IF($B393="N","",SUM(IF((INDIRECT($B393&amp;"!J23:J200")=$A$2)*(INDIRECT($B393&amp;"!t23:t200")=$D393)*(INDIRECT($B393&amp;"!t23:t200")&lt;&gt;"")*(INDIRECT($B393&amp;"!I23:I200")=$E$5),INDIRECT($B393&amp;"!U23:U200"),0)))</f>
        <v>0</v>
      </c>
      <c r="G393" s="55">
        <f t="array" aca="1" ref="G393" ca="1">IF($B393="N","",SUM(IF((INDIRECT($B393&amp;"!J23:J200")=$A$2)*(INDIRECT($B393&amp;"!t23:t200")=$D393)*(INDIRECT($B393&amp;"!t23:t200")&lt;&gt;"")*(INDIRECT($B393&amp;"!I23:I200")=$G$5),1,0)))</f>
        <v>0</v>
      </c>
      <c r="H393" s="64">
        <f t="array" aca="1" ref="H393" ca="1">IF($B393="N","",SUM(IF((INDIRECT($B393&amp;"!J23:J200")=$A$2)*(INDIRECT($B393&amp;"!t23:t200")=$D393)*(INDIRECT($B393&amp;"!t23:t200")&lt;&gt;"")*(INDIRECT($B393&amp;"!I23:I200")=$G$5),INDIRECT($B393&amp;"!U23:U200"),0)))</f>
        <v>0</v>
      </c>
      <c r="I393" s="59">
        <f t="shared" ca="1" si="66"/>
        <v>0</v>
      </c>
      <c r="J393" s="64">
        <f t="shared" ca="1" si="67"/>
        <v>0</v>
      </c>
    </row>
    <row r="394" spans="1:10">
      <c r="B394" s="92" t="str">
        <f t="shared" si="68"/>
        <v>Tokyo</v>
      </c>
      <c r="D394" s="93">
        <v>-1.25</v>
      </c>
      <c r="E394" s="55">
        <f t="array" aca="1" ref="E394" ca="1">IF($B394="N","",SUM(IF((INDIRECT($B394&amp;"!J23:J200")=$A$2)*(INDIRECT($B394&amp;"!t23:t200")=$D394)*(INDIRECT($B394&amp;"!t23:t200")&lt;&gt;"")*(INDIRECT($B394&amp;"!I23:I200")=$E$5),1,0)))</f>
        <v>0</v>
      </c>
      <c r="F394" s="64">
        <f t="array" aca="1" ref="F394" ca="1">IF($B394="N","",SUM(IF((INDIRECT($B394&amp;"!J23:J200")=$A$2)*(INDIRECT($B394&amp;"!t23:t200")=$D394)*(INDIRECT($B394&amp;"!t23:t200")&lt;&gt;"")*(INDIRECT($B394&amp;"!I23:I200")=$E$5),INDIRECT($B394&amp;"!U23:U200"),0)))</f>
        <v>0</v>
      </c>
      <c r="G394" s="55">
        <f t="array" aca="1" ref="G394" ca="1">IF($B394="N","",SUM(IF((INDIRECT($B394&amp;"!J23:J200")=$A$2)*(INDIRECT($B394&amp;"!t23:t200")=$D394)*(INDIRECT($B394&amp;"!t23:t200")&lt;&gt;"")*(INDIRECT($B394&amp;"!I23:I200")=$G$5),1,0)))</f>
        <v>0</v>
      </c>
      <c r="H394" s="64">
        <f t="array" aca="1" ref="H394" ca="1">IF($B394="N","",SUM(IF((INDIRECT($B394&amp;"!J23:J200")=$A$2)*(INDIRECT($B394&amp;"!t23:t200")=$D394)*(INDIRECT($B394&amp;"!t23:t200")&lt;&gt;"")*(INDIRECT($B394&amp;"!I23:I200")=$G$5),INDIRECT($B394&amp;"!U23:U200"),0)))</f>
        <v>0</v>
      </c>
      <c r="I394" s="59">
        <f t="shared" ca="1" si="66"/>
        <v>0</v>
      </c>
      <c r="J394" s="64">
        <f t="shared" ca="1" si="67"/>
        <v>0</v>
      </c>
    </row>
    <row r="395" spans="1:10">
      <c r="B395" s="92" t="str">
        <f t="shared" si="68"/>
        <v>Tokyo</v>
      </c>
      <c r="D395" s="93">
        <v>-1</v>
      </c>
      <c r="E395" s="55">
        <f t="array" aca="1" ref="E395" ca="1">IF($B395="N","",SUM(IF((INDIRECT($B395&amp;"!J23:J200")=$A$2)*(INDIRECT($B395&amp;"!t23:t200")=$D395)*(INDIRECT($B395&amp;"!t23:t200")&lt;&gt;"")*(INDIRECT($B395&amp;"!I23:I200")=$E$5),1,0)))</f>
        <v>0</v>
      </c>
      <c r="F395" s="64">
        <f t="array" aca="1" ref="F395" ca="1">IF($B395="N","",SUM(IF((INDIRECT($B395&amp;"!J23:J200")=$A$2)*(INDIRECT($B395&amp;"!t23:t200")=$D395)*(INDIRECT($B395&amp;"!t23:t200")&lt;&gt;"")*(INDIRECT($B395&amp;"!I23:I200")=$E$5),INDIRECT($B395&amp;"!U23:U200"),0)))</f>
        <v>0</v>
      </c>
      <c r="G395" s="55">
        <f t="array" aca="1" ref="G395" ca="1">IF($B395="N","",SUM(IF((INDIRECT($B395&amp;"!J23:J200")=$A$2)*(INDIRECT($B395&amp;"!t23:t200")=$D395)*(INDIRECT($B395&amp;"!t23:t200")&lt;&gt;"")*(INDIRECT($B395&amp;"!I23:I200")=$G$5),1,0)))</f>
        <v>0</v>
      </c>
      <c r="H395" s="64">
        <f t="array" aca="1" ref="H395" ca="1">IF($B395="N","",SUM(IF((INDIRECT($B395&amp;"!J23:J200")=$A$2)*(INDIRECT($B395&amp;"!t23:t200")=$D395)*(INDIRECT($B395&amp;"!t23:t200")&lt;&gt;"")*(INDIRECT($B395&amp;"!I23:I200")=$G$5),INDIRECT($B395&amp;"!U23:U200"),0)))</f>
        <v>0</v>
      </c>
      <c r="I395" s="59">
        <f t="shared" ca="1" si="66"/>
        <v>0</v>
      </c>
      <c r="J395" s="64">
        <f t="shared" ca="1" si="67"/>
        <v>0</v>
      </c>
    </row>
    <row r="396" spans="1:10">
      <c r="B396" s="92" t="str">
        <f t="shared" si="68"/>
        <v>Tokyo</v>
      </c>
      <c r="D396" s="93">
        <v>-0.75</v>
      </c>
      <c r="E396" s="55">
        <f t="array" aca="1" ref="E396" ca="1">IF($B396="N","",SUM(IF((INDIRECT($B396&amp;"!J23:J200")=$A$2)*(INDIRECT($B396&amp;"!t23:t200")=$D396)*(INDIRECT($B396&amp;"!t23:t200")&lt;&gt;"")*(INDIRECT($B396&amp;"!I23:I200")=$E$5),1,0)))</f>
        <v>0</v>
      </c>
      <c r="F396" s="64">
        <f t="array" aca="1" ref="F396" ca="1">IF($B396="N","",SUM(IF((INDIRECT($B396&amp;"!J23:J200")=$A$2)*(INDIRECT($B396&amp;"!t23:t200")=$D396)*(INDIRECT($B396&amp;"!t23:t200")&lt;&gt;"")*(INDIRECT($B396&amp;"!I23:I200")=$E$5),INDIRECT($B396&amp;"!U23:U200"),0)))</f>
        <v>0</v>
      </c>
      <c r="G396" s="55">
        <f t="array" aca="1" ref="G396" ca="1">IF($B396="N","",SUM(IF((INDIRECT($B396&amp;"!J23:J200")=$A$2)*(INDIRECT($B396&amp;"!t23:t200")=$D396)*(INDIRECT($B396&amp;"!t23:t200")&lt;&gt;"")*(INDIRECT($B396&amp;"!I23:I200")=$G$5),1,0)))</f>
        <v>0</v>
      </c>
      <c r="H396" s="64">
        <f t="array" aca="1" ref="H396" ca="1">IF($B396="N","",SUM(IF((INDIRECT($B396&amp;"!J23:J200")=$A$2)*(INDIRECT($B396&amp;"!t23:t200")=$D396)*(INDIRECT($B396&amp;"!t23:t200")&lt;&gt;"")*(INDIRECT($B396&amp;"!I23:I200")=$G$5),INDIRECT($B396&amp;"!U23:U200"),0)))</f>
        <v>0</v>
      </c>
      <c r="I396" s="59">
        <f t="shared" ca="1" si="66"/>
        <v>0</v>
      </c>
      <c r="J396" s="64">
        <f t="shared" ca="1" si="67"/>
        <v>0</v>
      </c>
    </row>
    <row r="397" spans="1:10">
      <c r="B397" s="92" t="str">
        <f t="shared" si="68"/>
        <v>Tokyo</v>
      </c>
      <c r="D397" s="93">
        <v>-0.5</v>
      </c>
      <c r="E397" s="55">
        <f t="array" aca="1" ref="E397" ca="1">IF($B397="N","",SUM(IF((INDIRECT($B397&amp;"!J23:J200")=$A$2)*(INDIRECT($B397&amp;"!t23:t200")=$D397)*(INDIRECT($B397&amp;"!t23:t200")&lt;&gt;"")*(INDIRECT($B397&amp;"!I23:I200")=$E$5),1,0)))</f>
        <v>0</v>
      </c>
      <c r="F397" s="64">
        <f t="array" aca="1" ref="F397" ca="1">IF($B397="N","",SUM(IF((INDIRECT($B397&amp;"!J23:J200")=$A$2)*(INDIRECT($B397&amp;"!t23:t200")=$D397)*(INDIRECT($B397&amp;"!t23:t200")&lt;&gt;"")*(INDIRECT($B397&amp;"!I23:I200")=$E$5),INDIRECT($B397&amp;"!U23:U200"),0)))</f>
        <v>0</v>
      </c>
      <c r="G397" s="55">
        <f t="array" aca="1" ref="G397" ca="1">IF($B397="N","",SUM(IF((INDIRECT($B397&amp;"!J23:J200")=$A$2)*(INDIRECT($B397&amp;"!t23:t200")=$D397)*(INDIRECT($B397&amp;"!t23:t200")&lt;&gt;"")*(INDIRECT($B397&amp;"!I23:I200")=$G$5),1,0)))</f>
        <v>0</v>
      </c>
      <c r="H397" s="64">
        <f t="array" aca="1" ref="H397" ca="1">IF($B397="N","",SUM(IF((INDIRECT($B397&amp;"!J23:J200")=$A$2)*(INDIRECT($B397&amp;"!t23:t200")=$D397)*(INDIRECT($B397&amp;"!t23:t200")&lt;&gt;"")*(INDIRECT($B397&amp;"!I23:I200")=$G$5),INDIRECT($B397&amp;"!U23:U200"),0)))</f>
        <v>0</v>
      </c>
      <c r="I397" s="59">
        <f t="shared" ca="1" si="66"/>
        <v>0</v>
      </c>
      <c r="J397" s="64">
        <f t="shared" ca="1" si="67"/>
        <v>0</v>
      </c>
    </row>
    <row r="398" spans="1:10">
      <c r="B398" s="92" t="str">
        <f t="shared" si="68"/>
        <v>Tokyo</v>
      </c>
      <c r="D398" s="93">
        <v>-0.25</v>
      </c>
      <c r="E398" s="55">
        <f t="array" aca="1" ref="E398" ca="1">IF($B398="N","",SUM(IF((INDIRECT($B398&amp;"!J23:J200")=$A$2)*(INDIRECT($B398&amp;"!t23:t200")=$D398)*(INDIRECT($B398&amp;"!t23:t200")&lt;&gt;"")*(INDIRECT($B398&amp;"!I23:I200")=$E$5),1,0)))</f>
        <v>0</v>
      </c>
      <c r="F398" s="64">
        <f t="array" aca="1" ref="F398" ca="1">IF($B398="N","",SUM(IF((INDIRECT($B398&amp;"!J23:J200")=$A$2)*(INDIRECT($B398&amp;"!t23:t200")=$D398)*(INDIRECT($B398&amp;"!t23:t200")&lt;&gt;"")*(INDIRECT($B398&amp;"!I23:I200")=$E$5),INDIRECT($B398&amp;"!U23:U200"),0)))</f>
        <v>0</v>
      </c>
      <c r="G398" s="55">
        <f t="array" aca="1" ref="G398" ca="1">IF($B398="N","",SUM(IF((INDIRECT($B398&amp;"!J23:J200")=$A$2)*(INDIRECT($B398&amp;"!t23:t200")=$D398)*(INDIRECT($B398&amp;"!t23:t200")&lt;&gt;"")*(INDIRECT($B398&amp;"!I23:I200")=$G$5),1,0)))</f>
        <v>1</v>
      </c>
      <c r="H398" s="64">
        <f t="array" aca="1" ref="H398" ca="1">IF($B398="N","",SUM(IF((INDIRECT($B398&amp;"!J23:J200")=$A$2)*(INDIRECT($B398&amp;"!t23:t200")=$D398)*(INDIRECT($B398&amp;"!t23:t200")&lt;&gt;"")*(INDIRECT($B398&amp;"!I23:I200")=$G$5),INDIRECT($B398&amp;"!U23:U200"),0)))</f>
        <v>2.2000000000000002</v>
      </c>
      <c r="I398" s="59">
        <f t="shared" ca="1" si="66"/>
        <v>1</v>
      </c>
      <c r="J398" s="64">
        <f t="shared" ca="1" si="67"/>
        <v>2.2000000000000002</v>
      </c>
    </row>
    <row r="399" spans="1:10">
      <c r="B399" s="92" t="str">
        <f t="shared" si="68"/>
        <v>Tokyo</v>
      </c>
      <c r="D399" s="93">
        <v>0</v>
      </c>
      <c r="E399" s="55">
        <f t="array" aca="1" ref="E399" ca="1">IF($B399="N","",SUM(IF((INDIRECT($B399&amp;"!J23:J200")=$A$2)*(INDIRECT($B399&amp;"!t23:t200")=$D399)*(INDIRECT($B399&amp;"!t23:t200")&lt;&gt;"")*(INDIRECT($B399&amp;"!I23:I200")=$E$5),1,0)))</f>
        <v>0</v>
      </c>
      <c r="F399" s="64">
        <f t="array" aca="1" ref="F399" ca="1">IF($B399="N","",SUM(IF((INDIRECT($B399&amp;"!J23:J200")=$A$2)*(INDIRECT($B399&amp;"!t23:t200")=$D399)*(INDIRECT($B399&amp;"!t23:t200")&lt;&gt;"")*(INDIRECT($B399&amp;"!I23:I200")=$E$5),INDIRECT($B399&amp;"!U23:U200"),0)))</f>
        <v>0</v>
      </c>
      <c r="G399" s="55">
        <f t="array" aca="1" ref="G399" ca="1">IF($B399="N","",SUM(IF((INDIRECT($B399&amp;"!J23:J200")=$A$2)*(INDIRECT($B399&amp;"!t23:t200")=$D399)*(INDIRECT($B399&amp;"!t23:t200")&lt;&gt;"")*(INDIRECT($B399&amp;"!I23:I200")=$G$5),1,0)))</f>
        <v>0</v>
      </c>
      <c r="H399" s="64">
        <f t="array" aca="1" ref="H399" ca="1">IF($B399="N","",SUM(IF((INDIRECT($B399&amp;"!J23:J200")=$A$2)*(INDIRECT($B399&amp;"!t23:t200")=$D399)*(INDIRECT($B399&amp;"!t23:t200")&lt;&gt;"")*(INDIRECT($B399&amp;"!I23:I200")=$G$5),INDIRECT($B399&amp;"!U23:U200"),0)))</f>
        <v>0</v>
      </c>
      <c r="I399" s="59">
        <f t="shared" ca="1" si="66"/>
        <v>0</v>
      </c>
      <c r="J399" s="64">
        <f t="shared" ca="1" si="67"/>
        <v>0</v>
      </c>
    </row>
    <row r="400" spans="1:10">
      <c r="B400" s="92" t="str">
        <f t="shared" si="68"/>
        <v>Tokyo</v>
      </c>
      <c r="D400" s="93">
        <v>0.25</v>
      </c>
      <c r="E400" s="55">
        <f t="array" aca="1" ref="E400" ca="1">IF($B400="N","",SUM(IF((INDIRECT($B400&amp;"!J23:J200")=$A$2)*(INDIRECT($B400&amp;"!t23:t200")=$D400)*(INDIRECT($B400&amp;"!t23:t200")&lt;&gt;"")*(INDIRECT($B400&amp;"!I23:I200")=$E$5),1,0)))</f>
        <v>0</v>
      </c>
      <c r="F400" s="64">
        <f t="array" aca="1" ref="F400" ca="1">IF($B400="N","",SUM(IF((INDIRECT($B400&amp;"!J23:J200")=$A$2)*(INDIRECT($B400&amp;"!t23:t200")=$D400)*(INDIRECT($B400&amp;"!t23:t200")&lt;&gt;"")*(INDIRECT($B400&amp;"!I23:I200")=$E$5),INDIRECT($B400&amp;"!U23:U200"),0)))</f>
        <v>0</v>
      </c>
      <c r="G400" s="55">
        <f t="array" aca="1" ref="G400" ca="1">IF($B400="N","",SUM(IF((INDIRECT($B400&amp;"!J23:J200")=$A$2)*(INDIRECT($B400&amp;"!t23:t200")=$D400)*(INDIRECT($B400&amp;"!t23:t200")&lt;&gt;"")*(INDIRECT($B400&amp;"!I23:I200")=$G$5),1,0)))</f>
        <v>0</v>
      </c>
      <c r="H400" s="64">
        <f t="array" aca="1" ref="H400" ca="1">IF($B400="N","",SUM(IF((INDIRECT($B400&amp;"!J23:J200")=$A$2)*(INDIRECT($B400&amp;"!t23:t200")=$D400)*(INDIRECT($B400&amp;"!t23:t200")&lt;&gt;"")*(INDIRECT($B400&amp;"!I23:I200")=$G$5),INDIRECT($B400&amp;"!U23:U200"),0)))</f>
        <v>0</v>
      </c>
      <c r="I400" s="59">
        <f t="shared" ca="1" si="66"/>
        <v>0</v>
      </c>
      <c r="J400" s="64">
        <f t="shared" ca="1" si="67"/>
        <v>0</v>
      </c>
    </row>
    <row r="401" spans="1:10">
      <c r="B401" s="92" t="str">
        <f t="shared" si="68"/>
        <v>Tokyo</v>
      </c>
      <c r="D401" s="93">
        <v>0.5</v>
      </c>
      <c r="E401" s="55">
        <f t="array" aca="1" ref="E401" ca="1">IF($B401="N","",SUM(IF((INDIRECT($B401&amp;"!J23:J200")=$A$2)*(INDIRECT($B401&amp;"!t23:t200")=$D401)*(INDIRECT($B401&amp;"!t23:t200")&lt;&gt;"")*(INDIRECT($B401&amp;"!I23:I200")=$E$5),1,0)))</f>
        <v>0</v>
      </c>
      <c r="F401" s="64">
        <f t="array" aca="1" ref="F401" ca="1">IF($B401="N","",SUM(IF((INDIRECT($B401&amp;"!J23:J200")=$A$2)*(INDIRECT($B401&amp;"!t23:t200")=$D401)*(INDIRECT($B401&amp;"!t23:t200")&lt;&gt;"")*(INDIRECT($B401&amp;"!I23:I200")=$E$5),INDIRECT($B401&amp;"!U23:U200"),0)))</f>
        <v>0</v>
      </c>
      <c r="G401" s="55">
        <f t="array" aca="1" ref="G401" ca="1">IF($B401="N","",SUM(IF((INDIRECT($B401&amp;"!J23:J200")=$A$2)*(INDIRECT($B401&amp;"!t23:t200")=$D401)*(INDIRECT($B401&amp;"!t23:t200")&lt;&gt;"")*(INDIRECT($B401&amp;"!I23:I200")=$G$5),1,0)))</f>
        <v>0</v>
      </c>
      <c r="H401" s="64">
        <f t="array" aca="1" ref="H401" ca="1">IF($B401="N","",SUM(IF((INDIRECT($B401&amp;"!J23:J200")=$A$2)*(INDIRECT($B401&amp;"!t23:t200")=$D401)*(INDIRECT($B401&amp;"!t23:t200")&lt;&gt;"")*(INDIRECT($B401&amp;"!I23:I200")=$G$5),INDIRECT($B401&amp;"!U23:U200"),0)))</f>
        <v>0</v>
      </c>
      <c r="I401" s="59">
        <f t="shared" ca="1" si="66"/>
        <v>0</v>
      </c>
      <c r="J401" s="64">
        <f t="shared" ca="1" si="67"/>
        <v>0</v>
      </c>
    </row>
    <row r="402" spans="1:10">
      <c r="B402" s="92" t="str">
        <f t="shared" si="68"/>
        <v>Tokyo</v>
      </c>
      <c r="D402" s="93">
        <v>0.75</v>
      </c>
      <c r="E402" s="55">
        <f t="array" aca="1" ref="E402" ca="1">IF($B402="N","",SUM(IF((INDIRECT($B402&amp;"!J23:J200")=$A$2)*(INDIRECT($B402&amp;"!t23:t200")=$D402)*(INDIRECT($B402&amp;"!t23:t200")&lt;&gt;"")*(INDIRECT($B402&amp;"!I23:I200")=$E$5),1,0)))</f>
        <v>0</v>
      </c>
      <c r="F402" s="64">
        <f t="array" aca="1" ref="F402" ca="1">IF($B402="N","",SUM(IF((INDIRECT($B402&amp;"!J23:J200")=$A$2)*(INDIRECT($B402&amp;"!t23:t200")=$D402)*(INDIRECT($B402&amp;"!t23:t200")&lt;&gt;"")*(INDIRECT($B402&amp;"!I23:I200")=$E$5),INDIRECT($B402&amp;"!U23:U200"),0)))</f>
        <v>0</v>
      </c>
      <c r="G402" s="55">
        <f t="array" aca="1" ref="G402" ca="1">IF($B402="N","",SUM(IF((INDIRECT($B402&amp;"!J23:J200")=$A$2)*(INDIRECT($B402&amp;"!t23:t200")=$D402)*(INDIRECT($B402&amp;"!t23:t200")&lt;&gt;"")*(INDIRECT($B402&amp;"!I23:I200")=$G$5),1,0)))</f>
        <v>0</v>
      </c>
      <c r="H402" s="64">
        <f t="array" aca="1" ref="H402" ca="1">IF($B402="N","",SUM(IF((INDIRECT($B402&amp;"!J23:J200")=$A$2)*(INDIRECT($B402&amp;"!t23:t200")=$D402)*(INDIRECT($B402&amp;"!t23:t200")&lt;&gt;"")*(INDIRECT($B402&amp;"!I23:I200")=$G$5),INDIRECT($B402&amp;"!U23:U200"),0)))</f>
        <v>0</v>
      </c>
      <c r="I402" s="59">
        <f t="shared" ca="1" si="66"/>
        <v>0</v>
      </c>
      <c r="J402" s="64">
        <f t="shared" ca="1" si="67"/>
        <v>0</v>
      </c>
    </row>
    <row r="403" spans="1:10">
      <c r="B403" s="92" t="str">
        <f t="shared" si="68"/>
        <v>Tokyo</v>
      </c>
      <c r="D403" s="93">
        <v>1</v>
      </c>
      <c r="E403" s="55">
        <f t="array" aca="1" ref="E403" ca="1">IF($B403="N","",SUM(IF((INDIRECT($B403&amp;"!J23:J200")=$A$2)*(INDIRECT($B403&amp;"!t23:t200")=$D403)*(INDIRECT($B403&amp;"!t23:t200")&lt;&gt;"")*(INDIRECT($B403&amp;"!I23:I200")=$E$5),1,0)))</f>
        <v>0</v>
      </c>
      <c r="F403" s="64">
        <f t="array" aca="1" ref="F403" ca="1">IF($B403="N","",SUM(IF((INDIRECT($B403&amp;"!J23:J200")=$A$2)*(INDIRECT($B403&amp;"!t23:t200")=$D403)*(INDIRECT($B403&amp;"!t23:t200")&lt;&gt;"")*(INDIRECT($B403&amp;"!I23:I200")=$E$5),INDIRECT($B403&amp;"!U23:U200"),0)))</f>
        <v>0</v>
      </c>
      <c r="G403" s="55">
        <f t="array" aca="1" ref="G403" ca="1">IF($B403="N","",SUM(IF((INDIRECT($B403&amp;"!J23:J200")=$A$2)*(INDIRECT($B403&amp;"!t23:t200")=$D403)*(INDIRECT($B403&amp;"!t23:t200")&lt;&gt;"")*(INDIRECT($B403&amp;"!I23:I200")=$G$5),1,0)))</f>
        <v>0</v>
      </c>
      <c r="H403" s="64">
        <f t="array" aca="1" ref="H403" ca="1">IF($B403="N","",SUM(IF((INDIRECT($B403&amp;"!J23:J200")=$A$2)*(INDIRECT($B403&amp;"!t23:t200")=$D403)*(INDIRECT($B403&amp;"!t23:t200")&lt;&gt;"")*(INDIRECT($B403&amp;"!I23:I200")=$G$5),INDIRECT($B403&amp;"!U23:U200"),0)))</f>
        <v>0</v>
      </c>
      <c r="I403" s="59">
        <f t="shared" ca="1" si="66"/>
        <v>0</v>
      </c>
      <c r="J403" s="64">
        <f t="shared" ca="1" si="67"/>
        <v>0</v>
      </c>
    </row>
    <row r="404" spans="1:10">
      <c r="B404" s="92" t="str">
        <f t="shared" si="68"/>
        <v>Tokyo</v>
      </c>
      <c r="D404" s="93">
        <v>1.25</v>
      </c>
      <c r="E404" s="55">
        <f t="array" aca="1" ref="E404" ca="1">IF($B404="N","",SUM(IF((INDIRECT($B404&amp;"!J23:J200")=$A$2)*(INDIRECT($B404&amp;"!t23:t200")=$D404)*(INDIRECT($B404&amp;"!t23:t200")&lt;&gt;"")*(INDIRECT($B404&amp;"!I23:I200")=$E$5),1,0)))</f>
        <v>0</v>
      </c>
      <c r="F404" s="64">
        <f t="array" aca="1" ref="F404" ca="1">IF($B404="N","",SUM(IF((INDIRECT($B404&amp;"!J23:J200")=$A$2)*(INDIRECT($B404&amp;"!t23:t200")=$D404)*(INDIRECT($B404&amp;"!t23:t200")&lt;&gt;"")*(INDIRECT($B404&amp;"!I23:I200")=$E$5),INDIRECT($B404&amp;"!U23:U200"),0)))</f>
        <v>0</v>
      </c>
      <c r="G404" s="55">
        <f t="array" aca="1" ref="G404" ca="1">IF($B404="N","",SUM(IF((INDIRECT($B404&amp;"!J23:J200")=$A$2)*(INDIRECT($B404&amp;"!t23:t200")=$D404)*(INDIRECT($B404&amp;"!t23:t200")&lt;&gt;"")*(INDIRECT($B404&amp;"!I23:I200")=$G$5),1,0)))</f>
        <v>0</v>
      </c>
      <c r="H404" s="64">
        <f t="array" aca="1" ref="H404" ca="1">IF($B404="N","",SUM(IF((INDIRECT($B404&amp;"!J23:J200")=$A$2)*(INDIRECT($B404&amp;"!t23:t200")=$D404)*(INDIRECT($B404&amp;"!t23:t200")&lt;&gt;"")*(INDIRECT($B404&amp;"!I23:I200")=$G$5),INDIRECT($B404&amp;"!U23:U200"),0)))</f>
        <v>0</v>
      </c>
      <c r="I404" s="59">
        <f t="shared" ca="1" si="66"/>
        <v>0</v>
      </c>
      <c r="J404" s="64">
        <f t="shared" ca="1" si="67"/>
        <v>0</v>
      </c>
    </row>
    <row r="405" spans="1:10">
      <c r="B405" s="92" t="str">
        <f t="shared" si="68"/>
        <v>Tokyo</v>
      </c>
      <c r="D405" s="93">
        <v>1.5</v>
      </c>
      <c r="E405" s="55">
        <f t="array" aca="1" ref="E405" ca="1">IF($B405="N","",SUM(IF((INDIRECT($B405&amp;"!J23:J200")=$A$2)*(INDIRECT($B405&amp;"!t23:t200")=$D405)*(INDIRECT($B405&amp;"!t23:t200")&lt;&gt;"")*(INDIRECT($B405&amp;"!I23:I200")=$E$5),1,0)))</f>
        <v>0</v>
      </c>
      <c r="F405" s="64">
        <f t="array" aca="1" ref="F405" ca="1">IF($B405="N","",SUM(IF((INDIRECT($B405&amp;"!J23:J200")=$A$2)*(INDIRECT($B405&amp;"!t23:t200")=$D405)*(INDIRECT($B405&amp;"!t23:t200")&lt;&gt;"")*(INDIRECT($B405&amp;"!I23:I200")=$E$5),INDIRECT($B405&amp;"!U23:U200"),0)))</f>
        <v>0</v>
      </c>
      <c r="G405" s="55">
        <f t="array" aca="1" ref="G405" ca="1">IF($B405="N","",SUM(IF((INDIRECT($B405&amp;"!J23:J200")=$A$2)*(INDIRECT($B405&amp;"!t23:t200")=$D405)*(INDIRECT($B405&amp;"!t23:t200")&lt;&gt;"")*(INDIRECT($B405&amp;"!I23:I200")=$G$5),1,0)))</f>
        <v>0</v>
      </c>
      <c r="H405" s="64">
        <f t="array" aca="1" ref="H405" ca="1">IF($B405="N","",SUM(IF((INDIRECT($B405&amp;"!J23:J200")=$A$2)*(INDIRECT($B405&amp;"!t23:t200")=$D405)*(INDIRECT($B405&amp;"!t23:t200")&lt;&gt;"")*(INDIRECT($B405&amp;"!I23:I200")=$G$5),INDIRECT($B405&amp;"!U23:U200"),0)))</f>
        <v>0</v>
      </c>
      <c r="I405" s="59">
        <f t="shared" ca="1" si="66"/>
        <v>0</v>
      </c>
      <c r="J405" s="64">
        <f t="shared" ca="1" si="67"/>
        <v>0</v>
      </c>
    </row>
    <row r="406" spans="1:10">
      <c r="B406" s="92" t="str">
        <f t="shared" si="68"/>
        <v>Tokyo</v>
      </c>
      <c r="D406" s="129">
        <v>1.75</v>
      </c>
      <c r="E406" s="38">
        <f t="array" aca="1" ref="E406" ca="1">IF($B406="N","",SUM(IF((INDIRECT($B406&amp;"!J23:J200")=$A$2)*(INDIRECT($B406&amp;"!t23:t200")=$D406)*(INDIRECT($B406&amp;"!t23:t200")&lt;&gt;"")*(INDIRECT($B406&amp;"!I23:I200")=$E$5),1,0)))</f>
        <v>0</v>
      </c>
      <c r="F406" s="137">
        <f t="array" aca="1" ref="F406" ca="1">IF($B406="N","",SUM(IF((INDIRECT($B406&amp;"!J23:J200")=$A$2)*(INDIRECT($B406&amp;"!t23:t200")=$D406)*(INDIRECT($B406&amp;"!t23:t200")&lt;&gt;"")*(INDIRECT($B406&amp;"!I23:I200")=$E$5),INDIRECT($B406&amp;"!U23:U200"),0)))</f>
        <v>0</v>
      </c>
      <c r="G406" s="38">
        <f t="array" aca="1" ref="G406" ca="1">IF($B406="N","",SUM(IF((INDIRECT($B406&amp;"!J23:J200")=$A$2)*(INDIRECT($B406&amp;"!t23:t200")=$D406)*(INDIRECT($B406&amp;"!t23:t200")&lt;&gt;"")*(INDIRECT($B406&amp;"!I23:I200")=$G$5),1,0)))</f>
        <v>0</v>
      </c>
      <c r="H406" s="137">
        <f t="array" aca="1" ref="H406" ca="1">IF($B406="N","",SUM(IF((INDIRECT($B406&amp;"!J23:J200")=$A$2)*(INDIRECT($B406&amp;"!t23:t200")=$D406)*(INDIRECT($B406&amp;"!t23:t200")&lt;&gt;"")*(INDIRECT($B406&amp;"!I23:I200")=$G$5),INDIRECT($B406&amp;"!U23:U200"),0)))</f>
        <v>0</v>
      </c>
      <c r="I406" s="59">
        <f t="shared" ca="1" si="66"/>
        <v>0</v>
      </c>
      <c r="J406" s="64">
        <f t="shared" ca="1" si="67"/>
        <v>0</v>
      </c>
    </row>
    <row r="407" spans="1:10">
      <c r="B407" s="92" t="str">
        <f t="shared" si="68"/>
        <v>Tokyo</v>
      </c>
      <c r="D407" s="129">
        <v>2</v>
      </c>
      <c r="E407" s="38">
        <f t="array" aca="1" ref="E407" ca="1">IF($B407="N","",SUM(IF((INDIRECT($B407&amp;"!J23:J200")=$A$2)*(INDIRECT($B407&amp;"!t23:t200")=$D407)*(INDIRECT($B407&amp;"!t23:t200")&lt;&gt;"")*(INDIRECT($B407&amp;"!I23:I200")=$E$5),1,0)))</f>
        <v>0</v>
      </c>
      <c r="F407" s="137">
        <f t="array" aca="1" ref="F407" ca="1">IF($B407="N","",SUM(IF((INDIRECT($B407&amp;"!J23:J200")=$A$2)*(INDIRECT($B407&amp;"!t23:t200")=$D407)*(INDIRECT($B407&amp;"!t23:t200")&lt;&gt;"")*(INDIRECT($B407&amp;"!I23:I200")=$E$5),INDIRECT($B407&amp;"!U23:U200"),0)))</f>
        <v>0</v>
      </c>
      <c r="G407" s="38">
        <f t="array" aca="1" ref="G407" ca="1">IF($B407="N","",SUM(IF((INDIRECT($B407&amp;"!J23:J200")=$A$2)*(INDIRECT($B407&amp;"!t23:t200")=$D407)*(INDIRECT($B407&amp;"!t23:t200")&lt;&gt;"")*(INDIRECT($B407&amp;"!I23:I200")=$G$5),1,0)))</f>
        <v>0</v>
      </c>
      <c r="H407" s="137">
        <f t="array" aca="1" ref="H407" ca="1">IF($B407="N","",SUM(IF((INDIRECT($B407&amp;"!J23:J200")=$A$2)*(INDIRECT($B407&amp;"!t23:t200")=$D407)*(INDIRECT($B407&amp;"!t23:t200")&lt;&gt;"")*(INDIRECT($B407&amp;"!I23:I200")=$G$5),INDIRECT($B407&amp;"!U23:U200"),0)))</f>
        <v>0</v>
      </c>
      <c r="I407" s="59">
        <f t="shared" ca="1" si="66"/>
        <v>0</v>
      </c>
      <c r="J407" s="64">
        <f t="shared" ca="1" si="67"/>
        <v>0</v>
      </c>
    </row>
    <row r="408" spans="1:10">
      <c r="B408" s="92" t="str">
        <f t="shared" si="68"/>
        <v>Tokyo</v>
      </c>
      <c r="D408" s="129">
        <v>2.25</v>
      </c>
      <c r="E408" s="38">
        <f t="array" aca="1" ref="E408" ca="1">IF($B408="N","",SUM(IF((INDIRECT($B408&amp;"!J23:J200")=$A$2)*(INDIRECT($B408&amp;"!t23:t200")=$D408)*(INDIRECT($B408&amp;"!t23:t200")&lt;&gt;"")*(INDIRECT($B408&amp;"!I23:I200")=$E$5),1,0)))</f>
        <v>0</v>
      </c>
      <c r="F408" s="137">
        <f t="array" aca="1" ref="F408" ca="1">IF($B408="N","",SUM(IF((INDIRECT($B408&amp;"!J23:J200")=$A$2)*(INDIRECT($B408&amp;"!t23:t200")=$D408)*(INDIRECT($B408&amp;"!t23:t200")&lt;&gt;"")*(INDIRECT($B408&amp;"!I23:I200")=$E$5),INDIRECT($B408&amp;"!U23:U200"),0)))</f>
        <v>0</v>
      </c>
      <c r="G408" s="38">
        <f t="array" aca="1" ref="G408" ca="1">IF($B408="N","",SUM(IF((INDIRECT($B408&amp;"!J23:J200")=$A$2)*(INDIRECT($B408&amp;"!t23:t200")=$D408)*(INDIRECT($B408&amp;"!t23:t200")&lt;&gt;"")*(INDIRECT($B408&amp;"!I23:I200")=$G$5),1,0)))</f>
        <v>0</v>
      </c>
      <c r="H408" s="137">
        <f t="array" aca="1" ref="H408" ca="1">IF($B408="N","",SUM(IF((INDIRECT($B408&amp;"!J23:J200")=$A$2)*(INDIRECT($B408&amp;"!t23:t200")=$D408)*(INDIRECT($B408&amp;"!t23:t200")&lt;&gt;"")*(INDIRECT($B408&amp;"!I23:I200")=$G$5),INDIRECT($B408&amp;"!U23:U200"),0)))</f>
        <v>0</v>
      </c>
      <c r="I408" s="59">
        <f t="shared" ca="1" si="66"/>
        <v>0</v>
      </c>
      <c r="J408" s="64">
        <f t="shared" ca="1" si="67"/>
        <v>0</v>
      </c>
    </row>
    <row r="409" spans="1:10">
      <c r="B409" s="92" t="str">
        <f t="shared" si="68"/>
        <v>Tokyo</v>
      </c>
      <c r="D409" s="129">
        <v>2.5</v>
      </c>
      <c r="E409" s="38">
        <f t="array" aca="1" ref="E409" ca="1">IF($B409="N","",SUM(IF((INDIRECT($B409&amp;"!J23:J200")=$A$2)*(INDIRECT($B409&amp;"!t23:t200")=$D409)*(INDIRECT($B409&amp;"!t23:t200")&lt;&gt;"")*(INDIRECT($B409&amp;"!I23:I200")=$E$5),1,0)))</f>
        <v>0</v>
      </c>
      <c r="F409" s="137">
        <f t="array" aca="1" ref="F409" ca="1">IF($B409="N","",SUM(IF((INDIRECT($B409&amp;"!J23:J200")=$A$2)*(INDIRECT($B409&amp;"!t23:t200")=$D409)*(INDIRECT($B409&amp;"!t23:t200")&lt;&gt;"")*(INDIRECT($B409&amp;"!I23:I200")=$E$5),INDIRECT($B409&amp;"!U23:U200"),0)))</f>
        <v>0</v>
      </c>
      <c r="G409" s="38">
        <f t="array" aca="1" ref="G409" ca="1">IF($B409="N","",SUM(IF((INDIRECT($B409&amp;"!J23:J200")=$A$2)*(INDIRECT($B409&amp;"!t23:t200")=$D409)*(INDIRECT($B409&amp;"!t23:t200")&lt;&gt;"")*(INDIRECT($B409&amp;"!I23:I200")=$G$5),1,0)))</f>
        <v>1</v>
      </c>
      <c r="H409" s="137">
        <f t="array" aca="1" ref="H409" ca="1">IF($B409="N","",SUM(IF((INDIRECT($B409&amp;"!J23:J200")=$A$2)*(INDIRECT($B409&amp;"!t23:t200")=$D409)*(INDIRECT($B409&amp;"!t23:t200")&lt;&gt;"")*(INDIRECT($B409&amp;"!I23:I200")=$G$5),INDIRECT($B409&amp;"!U23:U200"),0)))</f>
        <v>2.5</v>
      </c>
      <c r="I409" s="59">
        <f t="shared" ca="1" si="66"/>
        <v>1</v>
      </c>
      <c r="J409" s="64">
        <f t="shared" ca="1" si="67"/>
        <v>2.5</v>
      </c>
    </row>
    <row r="410" spans="1:10" ht="13.5" thickBot="1">
      <c r="B410" s="92" t="str">
        <f t="shared" si="68"/>
        <v>Tokyo</v>
      </c>
      <c r="D410" s="93">
        <v>2.75</v>
      </c>
      <c r="E410" s="38">
        <f t="array" aca="1" ref="E410" ca="1">IF($B410="N","",SUM(IF((INDIRECT($B410&amp;"!J23:J200")=$A$2)*(INDIRECT($B410&amp;"!t23:t200")=$D410)*(INDIRECT($B410&amp;"!t23:t200")&lt;&gt;"")*(INDIRECT($B410&amp;"!I23:I200")=$E$5),1,0)))</f>
        <v>0</v>
      </c>
      <c r="F410" s="137">
        <f t="array" aca="1" ref="F410" ca="1">IF($B410="N","",SUM(IF((INDIRECT($B410&amp;"!J23:J200")=$A$2)*(INDIRECT($B410&amp;"!t23:t200")=$D410)*(INDIRECT($B410&amp;"!t23:t200")&lt;&gt;"")*(INDIRECT($B410&amp;"!I23:I200")=$E$5),INDIRECT($B410&amp;"!U23:U200"),0)))</f>
        <v>0</v>
      </c>
      <c r="G410" s="38">
        <f t="array" aca="1" ref="G410" ca="1">IF($B410="N","",SUM(IF((INDIRECT($B410&amp;"!J23:J200")=$A$2)*(INDIRECT($B410&amp;"!t23:t200")=$D410)*(INDIRECT($B410&amp;"!t23:t200")&lt;&gt;"")*(INDIRECT($B410&amp;"!I23:I200")=$G$5),1,0)))</f>
        <v>0</v>
      </c>
      <c r="H410" s="137">
        <f t="array" aca="1" ref="H410" ca="1">IF($B410="N","",SUM(IF((INDIRECT($B410&amp;"!J23:J200")=$A$2)*(INDIRECT($B410&amp;"!t23:t200")=$D410)*(INDIRECT($B410&amp;"!t23:t200")&lt;&gt;"")*(INDIRECT($B410&amp;"!I23:I200")=$G$5),INDIRECT($B410&amp;"!U23:U200"),0)))</f>
        <v>0</v>
      </c>
      <c r="I410" s="136">
        <f t="shared" ca="1" si="66"/>
        <v>0</v>
      </c>
      <c r="J410" s="78">
        <f t="shared" ca="1" si="67"/>
        <v>0</v>
      </c>
    </row>
    <row r="411" spans="1:10" ht="13.5" thickBot="1">
      <c r="A411" s="96"/>
      <c r="B411" s="97"/>
      <c r="C411" s="98" t="str">
        <f>D386</f>
        <v>Tokyo</v>
      </c>
      <c r="D411" s="99" t="s">
        <v>24</v>
      </c>
      <c r="E411" s="100">
        <f t="shared" ref="E411:J411" ca="1" si="69">SUM(E388:E410)</f>
        <v>0</v>
      </c>
      <c r="F411" s="106">
        <f t="shared" ca="1" si="69"/>
        <v>0</v>
      </c>
      <c r="G411" s="100">
        <f t="shared" ca="1" si="69"/>
        <v>2</v>
      </c>
      <c r="H411" s="106">
        <f t="shared" ca="1" si="69"/>
        <v>4.7</v>
      </c>
      <c r="I411" s="101">
        <f t="shared" ca="1" si="69"/>
        <v>2</v>
      </c>
      <c r="J411" s="106">
        <f t="shared" ca="1" si="69"/>
        <v>4.7</v>
      </c>
    </row>
    <row r="412" spans="1:10" ht="13.5" thickBot="1">
      <c r="A412" s="96"/>
      <c r="C412" s="104"/>
    </row>
    <row r="413" spans="1:10">
      <c r="A413" s="96"/>
      <c r="B413" s="23"/>
      <c r="C413" s="98"/>
      <c r="D413" s="85" t="str">
        <f>F2</f>
        <v>Urawa_Reds</v>
      </c>
      <c r="E413" s="86" t="s">
        <v>0</v>
      </c>
      <c r="F413" s="87"/>
      <c r="G413" s="86" t="s">
        <v>1</v>
      </c>
      <c r="H413" s="87"/>
      <c r="I413" s="86" t="s">
        <v>10</v>
      </c>
      <c r="J413" s="88"/>
    </row>
    <row r="414" spans="1:10" ht="13.5" thickBot="1">
      <c r="B414" s="23"/>
      <c r="C414" s="23"/>
      <c r="D414" s="89" t="s">
        <v>20</v>
      </c>
      <c r="E414" s="40" t="s">
        <v>21</v>
      </c>
      <c r="F414" s="78" t="s">
        <v>22</v>
      </c>
      <c r="G414" s="40" t="s">
        <v>21</v>
      </c>
      <c r="H414" s="78" t="s">
        <v>22</v>
      </c>
      <c r="I414" s="90" t="s">
        <v>21</v>
      </c>
      <c r="J414" s="78" t="s">
        <v>22</v>
      </c>
    </row>
    <row r="415" spans="1:10">
      <c r="B415" s="92" t="str">
        <f>IF(D413=0,"N",D413)</f>
        <v>Urawa_Reds</v>
      </c>
      <c r="D415" s="93">
        <v>-2.75</v>
      </c>
      <c r="E415" s="94">
        <f t="array" aca="1" ref="E415" ca="1">IF($B415="N","",SUM(IF((INDIRECT($B415&amp;"!J23:J200")=$A$2)*(INDIRECT($B415&amp;"!t23:t200")=$D415)*(INDIRECT($B415&amp;"!t23:t200")&lt;&gt;"")*(INDIRECT($B415&amp;"!I23:I200")=$E$5),1,0)))</f>
        <v>0</v>
      </c>
      <c r="F415" s="95">
        <f t="array" aca="1" ref="F415" ca="1">IF($B415="N","",SUM(IF((INDIRECT($B415&amp;"!J23:J200")=$A$2)*(INDIRECT($B415&amp;"!t23:t200")=$D415)*(INDIRECT($B415&amp;"!t23:t200")&lt;&gt;"")*(INDIRECT($B415&amp;"!I23:I200")=$E$5),INDIRECT($B415&amp;"!U23:U200"),0)))</f>
        <v>0</v>
      </c>
      <c r="G415" s="94">
        <f t="array" aca="1" ref="G415" ca="1">IF($B415="N","",SUM(IF((INDIRECT($B415&amp;"!J23:J200")=$A$2)*(INDIRECT($B415&amp;"!t23:t200")=$D415)*(INDIRECT($B415&amp;"!t23:t200")&lt;&gt;"")*(INDIRECT($B415&amp;"!I23:I200")=$G$5),1,0)))</f>
        <v>0</v>
      </c>
      <c r="H415" s="95">
        <f t="array" aca="1" ref="H415" ca="1">IF($B415="N","",SUM(IF((INDIRECT($B415&amp;"!J23:J200")=$A$2)*(INDIRECT($B415&amp;"!t23:t200")=$D415)*(INDIRECT($B415&amp;"!t23:t200")&lt;&gt;"")*(INDIRECT($B415&amp;"!I23:I200")=$G$5),INDIRECT($B415&amp;"!U23:U200"),0)))</f>
        <v>0</v>
      </c>
      <c r="I415" s="59">
        <f t="shared" ref="I415:I437" ca="1" si="70">IF(B415="N","",G415+E415)</f>
        <v>0</v>
      </c>
      <c r="J415" s="64">
        <f ca="1">IF(I415="","",F415+H415)</f>
        <v>0</v>
      </c>
    </row>
    <row r="416" spans="1:10">
      <c r="B416" s="92" t="str">
        <f>B415</f>
        <v>Urawa_Reds</v>
      </c>
      <c r="D416" s="125">
        <v>-2.5</v>
      </c>
      <c r="E416" s="55">
        <f t="array" aca="1" ref="E416" ca="1">IF($B416="N","",SUM(IF((INDIRECT($B416&amp;"!J23:J200")=$A$2)*(INDIRECT($B416&amp;"!t23:t200")=$D416)*(INDIRECT($B416&amp;"!t23:t200")&lt;&gt;"")*(INDIRECT($B416&amp;"!I23:I200")=$E$5),1,0)))</f>
        <v>0</v>
      </c>
      <c r="F416" s="64">
        <f t="array" aca="1" ref="F416" ca="1">IF($B416="N","",SUM(IF((INDIRECT($B416&amp;"!J23:J200")=$A$2)*(INDIRECT($B416&amp;"!t23:t200")=$D416)*(INDIRECT($B416&amp;"!t23:t200")&lt;&gt;"")*(INDIRECT($B416&amp;"!I23:I200")=$E$5),INDIRECT($B416&amp;"!U23:U200"),0)))</f>
        <v>0</v>
      </c>
      <c r="G416" s="55">
        <f t="array" aca="1" ref="G416" ca="1">IF($B416="N","",SUM(IF((INDIRECT($B416&amp;"!J23:J200")=$A$2)*(INDIRECT($B416&amp;"!t23:t200")=$D416)*(INDIRECT($B416&amp;"!t23:t200")&lt;&gt;"")*(INDIRECT($B416&amp;"!I23:I200")=$G$5),1,0)))</f>
        <v>0</v>
      </c>
      <c r="H416" s="64">
        <f t="array" aca="1" ref="H416" ca="1">IF($B416="N","",SUM(IF((INDIRECT($B416&amp;"!J23:J200")=$A$2)*(INDIRECT($B416&amp;"!t23:t200")=$D416)*(INDIRECT($B416&amp;"!t23:t200")&lt;&gt;"")*(INDIRECT($B416&amp;"!I23:I200")=$G$5),INDIRECT($B416&amp;"!U23:U200"),0)))</f>
        <v>0</v>
      </c>
      <c r="I416" s="59">
        <f t="shared" ca="1" si="70"/>
        <v>0</v>
      </c>
      <c r="J416" s="64">
        <f t="shared" ref="J416:J437" ca="1" si="71">IF(I416="","",F416+H416)</f>
        <v>0</v>
      </c>
    </row>
    <row r="417" spans="2:10">
      <c r="B417" s="92" t="str">
        <f t="shared" ref="B417:B437" si="72">B416</f>
        <v>Urawa_Reds</v>
      </c>
      <c r="D417" s="125">
        <v>-2.25</v>
      </c>
      <c r="E417" s="55">
        <f t="array" aca="1" ref="E417" ca="1">IF($B417="N","",SUM(IF((INDIRECT($B417&amp;"!J23:J200")=$A$2)*(INDIRECT($B417&amp;"!t23:t200")=$D417)*(INDIRECT($B417&amp;"!t23:t200")&lt;&gt;"")*(INDIRECT($B417&amp;"!I23:I200")=$E$5),1,0)))</f>
        <v>0</v>
      </c>
      <c r="F417" s="64">
        <f t="array" aca="1" ref="F417" ca="1">IF($B417="N","",SUM(IF((INDIRECT($B417&amp;"!J23:J200")=$A$2)*(INDIRECT($B417&amp;"!t23:t200")=$D417)*(INDIRECT($B417&amp;"!t23:t200")&lt;&gt;"")*(INDIRECT($B417&amp;"!I23:I200")=$E$5),INDIRECT($B417&amp;"!U23:U200"),0)))</f>
        <v>0</v>
      </c>
      <c r="G417" s="55">
        <f t="array" aca="1" ref="G417" ca="1">IF($B417="N","",SUM(IF((INDIRECT($B417&amp;"!J23:J200")=$A$2)*(INDIRECT($B417&amp;"!t23:t200")=$D417)*(INDIRECT($B417&amp;"!t23:t200")&lt;&gt;"")*(INDIRECT($B417&amp;"!I23:I200")=$G$5),1,0)))</f>
        <v>0</v>
      </c>
      <c r="H417" s="64">
        <f t="array" aca="1" ref="H417" ca="1">IF($B417="N","",SUM(IF((INDIRECT($B417&amp;"!J23:J200")=$A$2)*(INDIRECT($B417&amp;"!t23:t200")=$D417)*(INDIRECT($B417&amp;"!t23:t200")&lt;&gt;"")*(INDIRECT($B417&amp;"!I23:I200")=$G$5),INDIRECT($B417&amp;"!U23:U200"),0)))</f>
        <v>0</v>
      </c>
      <c r="I417" s="59">
        <f t="shared" ca="1" si="70"/>
        <v>0</v>
      </c>
      <c r="J417" s="64">
        <f t="shared" ca="1" si="71"/>
        <v>0</v>
      </c>
    </row>
    <row r="418" spans="2:10">
      <c r="B418" s="92" t="str">
        <f t="shared" si="72"/>
        <v>Urawa_Reds</v>
      </c>
      <c r="D418" s="125">
        <v>-2</v>
      </c>
      <c r="E418" s="55">
        <f t="array" aca="1" ref="E418" ca="1">IF($B418="N","",SUM(IF((INDIRECT($B418&amp;"!J23:J200")=$A$2)*(INDIRECT($B418&amp;"!t23:t200")=$D418)*(INDIRECT($B418&amp;"!t23:t200")&lt;&gt;"")*(INDIRECT($B418&amp;"!I23:I200")=$E$5),1,0)))</f>
        <v>0</v>
      </c>
      <c r="F418" s="64">
        <f t="array" aca="1" ref="F418" ca="1">IF($B418="N","",SUM(IF((INDIRECT($B418&amp;"!J23:J200")=$A$2)*(INDIRECT($B418&amp;"!t23:t200")=$D418)*(INDIRECT($B418&amp;"!t23:t200")&lt;&gt;"")*(INDIRECT($B418&amp;"!I23:I200")=$E$5),INDIRECT($B418&amp;"!U23:U200"),0)))</f>
        <v>0</v>
      </c>
      <c r="G418" s="55">
        <f t="array" aca="1" ref="G418" ca="1">IF($B418="N","",SUM(IF((INDIRECT($B418&amp;"!J23:J200")=$A$2)*(INDIRECT($B418&amp;"!t23:t200")=$D418)*(INDIRECT($B418&amp;"!t23:t200")&lt;&gt;"")*(INDIRECT($B418&amp;"!I23:I200")=$G$5),1,0)))</f>
        <v>0</v>
      </c>
      <c r="H418" s="64">
        <f t="array" aca="1" ref="H418" ca="1">IF($B418="N","",SUM(IF((INDIRECT($B418&amp;"!J23:J200")=$A$2)*(INDIRECT($B418&amp;"!t23:t200")=$D418)*(INDIRECT($B418&amp;"!t23:t200")&lt;&gt;"")*(INDIRECT($B418&amp;"!I23:I200")=$G$5),INDIRECT($B418&amp;"!U23:U200"),0)))</f>
        <v>0</v>
      </c>
      <c r="I418" s="59">
        <f t="shared" ca="1" si="70"/>
        <v>0</v>
      </c>
      <c r="J418" s="64">
        <f t="shared" ca="1" si="71"/>
        <v>0</v>
      </c>
    </row>
    <row r="419" spans="2:10">
      <c r="B419" s="92" t="str">
        <f t="shared" si="72"/>
        <v>Urawa_Reds</v>
      </c>
      <c r="D419" s="125">
        <v>-1.75</v>
      </c>
      <c r="E419" s="55">
        <f t="array" aca="1" ref="E419" ca="1">IF($B419="N","",SUM(IF((INDIRECT($B419&amp;"!J23:J200")=$A$2)*(INDIRECT($B419&amp;"!t23:t200")=$D419)*(INDIRECT($B419&amp;"!t23:t200")&lt;&gt;"")*(INDIRECT($B419&amp;"!I23:I200")=$E$5),1,0)))</f>
        <v>0</v>
      </c>
      <c r="F419" s="64">
        <f t="array" aca="1" ref="F419" ca="1">IF($B419="N","",SUM(IF((INDIRECT($B419&amp;"!J23:J200")=$A$2)*(INDIRECT($B419&amp;"!t23:t200")=$D419)*(INDIRECT($B419&amp;"!t23:t200")&lt;&gt;"")*(INDIRECT($B419&amp;"!I23:I200")=$E$5),INDIRECT($B419&amp;"!U23:U200"),0)))</f>
        <v>0</v>
      </c>
      <c r="G419" s="55">
        <f t="array" aca="1" ref="G419" ca="1">IF($B419="N","",SUM(IF((INDIRECT($B419&amp;"!J23:J200")=$A$2)*(INDIRECT($B419&amp;"!t23:t200")=$D419)*(INDIRECT($B419&amp;"!t23:t200")&lt;&gt;"")*(INDIRECT($B419&amp;"!I23:I200")=$G$5),1,0)))</f>
        <v>0</v>
      </c>
      <c r="H419" s="64">
        <f t="array" aca="1" ref="H419" ca="1">IF($B419="N","",SUM(IF((INDIRECT($B419&amp;"!J23:J200")=$A$2)*(INDIRECT($B419&amp;"!t23:t200")=$D419)*(INDIRECT($B419&amp;"!t23:t200")&lt;&gt;"")*(INDIRECT($B419&amp;"!I23:I200")=$G$5),INDIRECT($B419&amp;"!U23:U200"),0)))</f>
        <v>0</v>
      </c>
      <c r="I419" s="59">
        <f t="shared" ca="1" si="70"/>
        <v>0</v>
      </c>
      <c r="J419" s="64">
        <f t="shared" ca="1" si="71"/>
        <v>0</v>
      </c>
    </row>
    <row r="420" spans="2:10">
      <c r="B420" s="92" t="str">
        <f t="shared" si="72"/>
        <v>Urawa_Reds</v>
      </c>
      <c r="D420" s="93">
        <v>-1.5</v>
      </c>
      <c r="E420" s="55">
        <f t="array" aca="1" ref="E420" ca="1">IF($B420="N","",SUM(IF((INDIRECT($B420&amp;"!J23:J200")=$A$2)*(INDIRECT($B420&amp;"!t23:t200")=$D420)*(INDIRECT($B420&amp;"!t23:t200")&lt;&gt;"")*(INDIRECT($B420&amp;"!I23:I200")=$E$5),1,0)))</f>
        <v>0</v>
      </c>
      <c r="F420" s="64">
        <f t="array" aca="1" ref="F420" ca="1">IF($B420="N","",SUM(IF((INDIRECT($B420&amp;"!J23:J200")=$A$2)*(INDIRECT($B420&amp;"!t23:t200")=$D420)*(INDIRECT($B420&amp;"!t23:t200")&lt;&gt;"")*(INDIRECT($B420&amp;"!I23:I200")=$E$5),INDIRECT($B420&amp;"!U23:U200"),0)))</f>
        <v>0</v>
      </c>
      <c r="G420" s="55">
        <f t="array" aca="1" ref="G420" ca="1">IF($B420="N","",SUM(IF((INDIRECT($B420&amp;"!J23:J200")=$A$2)*(INDIRECT($B420&amp;"!t23:t200")=$D420)*(INDIRECT($B420&amp;"!t23:t200")&lt;&gt;"")*(INDIRECT($B420&amp;"!I23:I200")=$G$5),1,0)))</f>
        <v>0</v>
      </c>
      <c r="H420" s="64">
        <f t="array" aca="1" ref="H420" ca="1">IF($B420="N","",SUM(IF((INDIRECT($B420&amp;"!J23:J200")=$A$2)*(INDIRECT($B420&amp;"!t23:t200")=$D420)*(INDIRECT($B420&amp;"!t23:t200")&lt;&gt;"")*(INDIRECT($B420&amp;"!I23:I200")=$G$5),INDIRECT($B420&amp;"!U23:U200"),0)))</f>
        <v>0</v>
      </c>
      <c r="I420" s="59">
        <f t="shared" ca="1" si="70"/>
        <v>0</v>
      </c>
      <c r="J420" s="64">
        <f t="shared" ca="1" si="71"/>
        <v>0</v>
      </c>
    </row>
    <row r="421" spans="2:10">
      <c r="B421" s="92" t="str">
        <f t="shared" si="72"/>
        <v>Urawa_Reds</v>
      </c>
      <c r="D421" s="93">
        <v>-1.25</v>
      </c>
      <c r="E421" s="55">
        <f t="array" aca="1" ref="E421" ca="1">IF($B421="N","",SUM(IF((INDIRECT($B421&amp;"!J23:J200")=$A$2)*(INDIRECT($B421&amp;"!t23:t200")=$D421)*(INDIRECT($B421&amp;"!t23:t200")&lt;&gt;"")*(INDIRECT($B421&amp;"!I23:I200")=$E$5),1,0)))</f>
        <v>0</v>
      </c>
      <c r="F421" s="64">
        <f t="array" aca="1" ref="F421" ca="1">IF($B421="N","",SUM(IF((INDIRECT($B421&amp;"!J23:J200")=$A$2)*(INDIRECT($B421&amp;"!t23:t200")=$D421)*(INDIRECT($B421&amp;"!t23:t200")&lt;&gt;"")*(INDIRECT($B421&amp;"!I23:I200")=$E$5),INDIRECT($B421&amp;"!U23:U200"),0)))</f>
        <v>0</v>
      </c>
      <c r="G421" s="55">
        <f t="array" aca="1" ref="G421" ca="1">IF($B421="N","",SUM(IF((INDIRECT($B421&amp;"!J23:J200")=$A$2)*(INDIRECT($B421&amp;"!t23:t200")=$D421)*(INDIRECT($B421&amp;"!t23:t200")&lt;&gt;"")*(INDIRECT($B421&amp;"!I23:I200")=$G$5),1,0)))</f>
        <v>0</v>
      </c>
      <c r="H421" s="64">
        <f t="array" aca="1" ref="H421" ca="1">IF($B421="N","",SUM(IF((INDIRECT($B421&amp;"!J23:J200")=$A$2)*(INDIRECT($B421&amp;"!t23:t200")=$D421)*(INDIRECT($B421&amp;"!t23:t200")&lt;&gt;"")*(INDIRECT($B421&amp;"!I23:I200")=$G$5),INDIRECT($B421&amp;"!U23:U200"),0)))</f>
        <v>0</v>
      </c>
      <c r="I421" s="59">
        <f t="shared" ca="1" si="70"/>
        <v>0</v>
      </c>
      <c r="J421" s="64">
        <f t="shared" ca="1" si="71"/>
        <v>0</v>
      </c>
    </row>
    <row r="422" spans="2:10">
      <c r="B422" s="92" t="str">
        <f t="shared" si="72"/>
        <v>Urawa_Reds</v>
      </c>
      <c r="D422" s="93">
        <v>-1</v>
      </c>
      <c r="E422" s="55">
        <f t="array" aca="1" ref="E422" ca="1">IF($B422="N","",SUM(IF((INDIRECT($B422&amp;"!J23:J200")=$A$2)*(INDIRECT($B422&amp;"!t23:t200")=$D422)*(INDIRECT($B422&amp;"!t23:t200")&lt;&gt;"")*(INDIRECT($B422&amp;"!I23:I200")=$E$5),1,0)))</f>
        <v>0</v>
      </c>
      <c r="F422" s="64">
        <f t="array" aca="1" ref="F422" ca="1">IF($B422="N","",SUM(IF((INDIRECT($B422&amp;"!J23:J200")=$A$2)*(INDIRECT($B422&amp;"!t23:t200")=$D422)*(INDIRECT($B422&amp;"!t23:t200")&lt;&gt;"")*(INDIRECT($B422&amp;"!I23:I200")=$E$5),INDIRECT($B422&amp;"!U23:U200"),0)))</f>
        <v>0</v>
      </c>
      <c r="G422" s="55">
        <f t="array" aca="1" ref="G422" ca="1">IF($B422="N","",SUM(IF((INDIRECT($B422&amp;"!J23:J200")=$A$2)*(INDIRECT($B422&amp;"!t23:t200")=$D422)*(INDIRECT($B422&amp;"!t23:t200")&lt;&gt;"")*(INDIRECT($B422&amp;"!I23:I200")=$G$5),1,0)))</f>
        <v>0</v>
      </c>
      <c r="H422" s="64">
        <f t="array" aca="1" ref="H422" ca="1">IF($B422="N","",SUM(IF((INDIRECT($B422&amp;"!J23:J200")=$A$2)*(INDIRECT($B422&amp;"!t23:t200")=$D422)*(INDIRECT($B422&amp;"!t23:t200")&lt;&gt;"")*(INDIRECT($B422&amp;"!I23:I200")=$G$5),INDIRECT($B422&amp;"!U23:U200"),0)))</f>
        <v>0</v>
      </c>
      <c r="I422" s="59">
        <f t="shared" ca="1" si="70"/>
        <v>0</v>
      </c>
      <c r="J422" s="64">
        <f t="shared" ca="1" si="71"/>
        <v>0</v>
      </c>
    </row>
    <row r="423" spans="2:10">
      <c r="B423" s="92" t="str">
        <f t="shared" si="72"/>
        <v>Urawa_Reds</v>
      </c>
      <c r="D423" s="93">
        <v>-0.75</v>
      </c>
      <c r="E423" s="55">
        <f t="array" aca="1" ref="E423" ca="1">IF($B423="N","",SUM(IF((INDIRECT($B423&amp;"!J23:J200")=$A$2)*(INDIRECT($B423&amp;"!t23:t200")=$D423)*(INDIRECT($B423&amp;"!t23:t200")&lt;&gt;"")*(INDIRECT($B423&amp;"!I23:I200")=$E$5),1,0)))</f>
        <v>0</v>
      </c>
      <c r="F423" s="64">
        <f t="array" aca="1" ref="F423" ca="1">IF($B423="N","",SUM(IF((INDIRECT($B423&amp;"!J23:J200")=$A$2)*(INDIRECT($B423&amp;"!t23:t200")=$D423)*(INDIRECT($B423&amp;"!t23:t200")&lt;&gt;"")*(INDIRECT($B423&amp;"!I23:I200")=$E$5),INDIRECT($B423&amp;"!U23:U200"),0)))</f>
        <v>0</v>
      </c>
      <c r="G423" s="55">
        <f t="array" aca="1" ref="G423" ca="1">IF($B423="N","",SUM(IF((INDIRECT($B423&amp;"!J23:J200")=$A$2)*(INDIRECT($B423&amp;"!t23:t200")=$D423)*(INDIRECT($B423&amp;"!t23:t200")&lt;&gt;"")*(INDIRECT($B423&amp;"!I23:I200")=$G$5),1,0)))</f>
        <v>0</v>
      </c>
      <c r="H423" s="64">
        <f t="array" aca="1" ref="H423" ca="1">IF($B423="N","",SUM(IF((INDIRECT($B423&amp;"!J23:J200")=$A$2)*(INDIRECT($B423&amp;"!t23:t200")=$D423)*(INDIRECT($B423&amp;"!t23:t200")&lt;&gt;"")*(INDIRECT($B423&amp;"!I23:I200")=$G$5),INDIRECT($B423&amp;"!U23:U200"),0)))</f>
        <v>0</v>
      </c>
      <c r="I423" s="59">
        <f t="shared" ca="1" si="70"/>
        <v>0</v>
      </c>
      <c r="J423" s="64">
        <f t="shared" ca="1" si="71"/>
        <v>0</v>
      </c>
    </row>
    <row r="424" spans="2:10">
      <c r="B424" s="92" t="str">
        <f t="shared" si="72"/>
        <v>Urawa_Reds</v>
      </c>
      <c r="D424" s="93">
        <v>-0.5</v>
      </c>
      <c r="E424" s="55">
        <f t="array" aca="1" ref="E424" ca="1">IF($B424="N","",SUM(IF((INDIRECT($B424&amp;"!J23:J200")=$A$2)*(INDIRECT($B424&amp;"!t23:t200")=$D424)*(INDIRECT($B424&amp;"!t23:t200")&lt;&gt;"")*(INDIRECT($B424&amp;"!I23:I200")=$E$5),1,0)))</f>
        <v>0</v>
      </c>
      <c r="F424" s="64">
        <f t="array" aca="1" ref="F424" ca="1">IF($B424="N","",SUM(IF((INDIRECT($B424&amp;"!J23:J200")=$A$2)*(INDIRECT($B424&amp;"!t23:t200")=$D424)*(INDIRECT($B424&amp;"!t23:t200")&lt;&gt;"")*(INDIRECT($B424&amp;"!I23:I200")=$E$5),INDIRECT($B424&amp;"!U23:U200"),0)))</f>
        <v>0</v>
      </c>
      <c r="G424" s="55">
        <f t="array" aca="1" ref="G424" ca="1">IF($B424="N","",SUM(IF((INDIRECT($B424&amp;"!J23:J200")=$A$2)*(INDIRECT($B424&amp;"!t23:t200")=$D424)*(INDIRECT($B424&amp;"!t23:t200")&lt;&gt;"")*(INDIRECT($B424&amp;"!I23:I200")=$G$5),1,0)))</f>
        <v>0</v>
      </c>
      <c r="H424" s="64">
        <f t="array" aca="1" ref="H424" ca="1">IF($B424="N","",SUM(IF((INDIRECT($B424&amp;"!J23:J200")=$A$2)*(INDIRECT($B424&amp;"!t23:t200")=$D424)*(INDIRECT($B424&amp;"!t23:t200")&lt;&gt;"")*(INDIRECT($B424&amp;"!I23:I200")=$G$5),INDIRECT($B424&amp;"!U23:U200"),0)))</f>
        <v>0</v>
      </c>
      <c r="I424" s="59">
        <f t="shared" ca="1" si="70"/>
        <v>0</v>
      </c>
      <c r="J424" s="64">
        <f t="shared" ca="1" si="71"/>
        <v>0</v>
      </c>
    </row>
    <row r="425" spans="2:10">
      <c r="B425" s="92" t="str">
        <f t="shared" si="72"/>
        <v>Urawa_Reds</v>
      </c>
      <c r="D425" s="93">
        <v>-0.25</v>
      </c>
      <c r="E425" s="55">
        <f t="array" aca="1" ref="E425" ca="1">IF($B425="N","",SUM(IF((INDIRECT($B425&amp;"!J23:J200")=$A$2)*(INDIRECT($B425&amp;"!t23:t200")=$D425)*(INDIRECT($B425&amp;"!t23:t200")&lt;&gt;"")*(INDIRECT($B425&amp;"!I23:I200")=$E$5),1,0)))</f>
        <v>0</v>
      </c>
      <c r="F425" s="64">
        <f t="array" aca="1" ref="F425" ca="1">IF($B425="N","",SUM(IF((INDIRECT($B425&amp;"!J23:J200")=$A$2)*(INDIRECT($B425&amp;"!t23:t200")=$D425)*(INDIRECT($B425&amp;"!t23:t200")&lt;&gt;"")*(INDIRECT($B425&amp;"!I23:I200")=$E$5),INDIRECT($B425&amp;"!U23:U200"),0)))</f>
        <v>0</v>
      </c>
      <c r="G425" s="55">
        <f t="array" aca="1" ref="G425" ca="1">IF($B425="N","",SUM(IF((INDIRECT($B425&amp;"!J23:J200")=$A$2)*(INDIRECT($B425&amp;"!t23:t200")=$D425)*(INDIRECT($B425&amp;"!t23:t200")&lt;&gt;"")*(INDIRECT($B425&amp;"!I23:I200")=$G$5),1,0)))</f>
        <v>0</v>
      </c>
      <c r="H425" s="64">
        <f t="array" aca="1" ref="H425" ca="1">IF($B425="N","",SUM(IF((INDIRECT($B425&amp;"!J23:J200")=$A$2)*(INDIRECT($B425&amp;"!t23:t200")=$D425)*(INDIRECT($B425&amp;"!t23:t200")&lt;&gt;"")*(INDIRECT($B425&amp;"!I23:I200")=$G$5),INDIRECT($B425&amp;"!U23:U200"),0)))</f>
        <v>0</v>
      </c>
      <c r="I425" s="59">
        <f t="shared" ca="1" si="70"/>
        <v>0</v>
      </c>
      <c r="J425" s="64">
        <f t="shared" ca="1" si="71"/>
        <v>0</v>
      </c>
    </row>
    <row r="426" spans="2:10">
      <c r="B426" s="92" t="str">
        <f t="shared" si="72"/>
        <v>Urawa_Reds</v>
      </c>
      <c r="D426" s="93">
        <v>0</v>
      </c>
      <c r="E426" s="55">
        <f t="array" aca="1" ref="E426" ca="1">IF($B426="N","",SUM(IF((INDIRECT($B426&amp;"!J23:J200")=$A$2)*(INDIRECT($B426&amp;"!t23:t200")=$D426)*(INDIRECT($B426&amp;"!t23:t200")&lt;&gt;"")*(INDIRECT($B426&amp;"!I23:I200")=$E$5),1,0)))</f>
        <v>0</v>
      </c>
      <c r="F426" s="64">
        <f t="array" aca="1" ref="F426" ca="1">IF($B426="N","",SUM(IF((INDIRECT($B426&amp;"!J23:J200")=$A$2)*(INDIRECT($B426&amp;"!t23:t200")=$D426)*(INDIRECT($B426&amp;"!t23:t200")&lt;&gt;"")*(INDIRECT($B426&amp;"!I23:I200")=$E$5),INDIRECT($B426&amp;"!U23:U200"),0)))</f>
        <v>0</v>
      </c>
      <c r="G426" s="55">
        <f t="array" aca="1" ref="G426" ca="1">IF($B426="N","",SUM(IF((INDIRECT($B426&amp;"!J23:J200")=$A$2)*(INDIRECT($B426&amp;"!t23:t200")=$D426)*(INDIRECT($B426&amp;"!t23:t200")&lt;&gt;"")*(INDIRECT($B426&amp;"!I23:I200")=$G$5),1,0)))</f>
        <v>0</v>
      </c>
      <c r="H426" s="64">
        <f t="array" aca="1" ref="H426" ca="1">IF($B426="N","",SUM(IF((INDIRECT($B426&amp;"!J23:J200")=$A$2)*(INDIRECT($B426&amp;"!t23:t200")=$D426)*(INDIRECT($B426&amp;"!t23:t200")&lt;&gt;"")*(INDIRECT($B426&amp;"!I23:I200")=$G$5),INDIRECT($B426&amp;"!U23:U200"),0)))</f>
        <v>0</v>
      </c>
      <c r="I426" s="59">
        <f t="shared" ca="1" si="70"/>
        <v>0</v>
      </c>
      <c r="J426" s="64">
        <f t="shared" ca="1" si="71"/>
        <v>0</v>
      </c>
    </row>
    <row r="427" spans="2:10">
      <c r="B427" s="92" t="str">
        <f t="shared" si="72"/>
        <v>Urawa_Reds</v>
      </c>
      <c r="D427" s="93">
        <v>0.25</v>
      </c>
      <c r="E427" s="55">
        <f t="array" aca="1" ref="E427" ca="1">IF($B427="N","",SUM(IF((INDIRECT($B427&amp;"!J23:J200")=$A$2)*(INDIRECT($B427&amp;"!t23:t200")=$D427)*(INDIRECT($B427&amp;"!t23:t200")&lt;&gt;"")*(INDIRECT($B427&amp;"!I23:I200")=$E$5),1,0)))</f>
        <v>0</v>
      </c>
      <c r="F427" s="64">
        <f t="array" aca="1" ref="F427" ca="1">IF($B427="N","",SUM(IF((INDIRECT($B427&amp;"!J23:J200")=$A$2)*(INDIRECT($B427&amp;"!t23:t200")=$D427)*(INDIRECT($B427&amp;"!t23:t200")&lt;&gt;"")*(INDIRECT($B427&amp;"!I23:I200")=$E$5),INDIRECT($B427&amp;"!U23:U200"),0)))</f>
        <v>0</v>
      </c>
      <c r="G427" s="55">
        <f t="array" aca="1" ref="G427" ca="1">IF($B427="N","",SUM(IF((INDIRECT($B427&amp;"!J23:J200")=$A$2)*(INDIRECT($B427&amp;"!t23:t200")=$D427)*(INDIRECT($B427&amp;"!t23:t200")&lt;&gt;"")*(INDIRECT($B427&amp;"!I23:I200")=$G$5),1,0)))</f>
        <v>0</v>
      </c>
      <c r="H427" s="64">
        <f t="array" aca="1" ref="H427" ca="1">IF($B427="N","",SUM(IF((INDIRECT($B427&amp;"!J23:J200")=$A$2)*(INDIRECT($B427&amp;"!t23:t200")=$D427)*(INDIRECT($B427&amp;"!t23:t200")&lt;&gt;"")*(INDIRECT($B427&amp;"!I23:I200")=$G$5),INDIRECT($B427&amp;"!U23:U200"),0)))</f>
        <v>0</v>
      </c>
      <c r="I427" s="59">
        <f t="shared" ca="1" si="70"/>
        <v>0</v>
      </c>
      <c r="J427" s="64">
        <f t="shared" ca="1" si="71"/>
        <v>0</v>
      </c>
    </row>
    <row r="428" spans="2:10">
      <c r="B428" s="92" t="str">
        <f t="shared" si="72"/>
        <v>Urawa_Reds</v>
      </c>
      <c r="D428" s="93">
        <v>0.5</v>
      </c>
      <c r="E428" s="55">
        <f t="array" aca="1" ref="E428" ca="1">IF($B428="N","",SUM(IF((INDIRECT($B428&amp;"!J23:J200")=$A$2)*(INDIRECT($B428&amp;"!t23:t200")=$D428)*(INDIRECT($B428&amp;"!t23:t200")&lt;&gt;"")*(INDIRECT($B428&amp;"!I23:I200")=$E$5),1,0)))</f>
        <v>0</v>
      </c>
      <c r="F428" s="64">
        <f t="array" aca="1" ref="F428" ca="1">IF($B428="N","",SUM(IF((INDIRECT($B428&amp;"!J23:J200")=$A$2)*(INDIRECT($B428&amp;"!t23:t200")=$D428)*(INDIRECT($B428&amp;"!t23:t200")&lt;&gt;"")*(INDIRECT($B428&amp;"!I23:I200")=$E$5),INDIRECT($B428&amp;"!U23:U200"),0)))</f>
        <v>0</v>
      </c>
      <c r="G428" s="55">
        <f t="array" aca="1" ref="G428" ca="1">IF($B428="N","",SUM(IF((INDIRECT($B428&amp;"!J23:J200")=$A$2)*(INDIRECT($B428&amp;"!t23:t200")=$D428)*(INDIRECT($B428&amp;"!t23:t200")&lt;&gt;"")*(INDIRECT($B428&amp;"!I23:I200")=$G$5),1,0)))</f>
        <v>0</v>
      </c>
      <c r="H428" s="64">
        <f t="array" aca="1" ref="H428" ca="1">IF($B428="N","",SUM(IF((INDIRECT($B428&amp;"!J23:J200")=$A$2)*(INDIRECT($B428&amp;"!t23:t200")=$D428)*(INDIRECT($B428&amp;"!t23:t200")&lt;&gt;"")*(INDIRECT($B428&amp;"!I23:I200")=$G$5),INDIRECT($B428&amp;"!U23:U200"),0)))</f>
        <v>0</v>
      </c>
      <c r="I428" s="59">
        <f t="shared" ca="1" si="70"/>
        <v>0</v>
      </c>
      <c r="J428" s="64">
        <f t="shared" ca="1" si="71"/>
        <v>0</v>
      </c>
    </row>
    <row r="429" spans="2:10">
      <c r="B429" s="92" t="str">
        <f t="shared" si="72"/>
        <v>Urawa_Reds</v>
      </c>
      <c r="D429" s="93">
        <v>0.75</v>
      </c>
      <c r="E429" s="55">
        <f t="array" aca="1" ref="E429" ca="1">IF($B429="N","",SUM(IF((INDIRECT($B429&amp;"!J23:J200")=$A$2)*(INDIRECT($B429&amp;"!t23:t200")=$D429)*(INDIRECT($B429&amp;"!t23:t200")&lt;&gt;"")*(INDIRECT($B429&amp;"!I23:I200")=$E$5),1,0)))</f>
        <v>0</v>
      </c>
      <c r="F429" s="64">
        <f t="array" aca="1" ref="F429" ca="1">IF($B429="N","",SUM(IF((INDIRECT($B429&amp;"!J23:J200")=$A$2)*(INDIRECT($B429&amp;"!t23:t200")=$D429)*(INDIRECT($B429&amp;"!t23:t200")&lt;&gt;"")*(INDIRECT($B429&amp;"!I23:I200")=$E$5),INDIRECT($B429&amp;"!U23:U200"),0)))</f>
        <v>0</v>
      </c>
      <c r="G429" s="55">
        <f t="array" aca="1" ref="G429" ca="1">IF($B429="N","",SUM(IF((INDIRECT($B429&amp;"!J23:J200")=$A$2)*(INDIRECT($B429&amp;"!t23:t200")=$D429)*(INDIRECT($B429&amp;"!t23:t200")&lt;&gt;"")*(INDIRECT($B429&amp;"!I23:I200")=$G$5),1,0)))</f>
        <v>0</v>
      </c>
      <c r="H429" s="64">
        <f t="array" aca="1" ref="H429" ca="1">IF($B429="N","",SUM(IF((INDIRECT($B429&amp;"!J23:J200")=$A$2)*(INDIRECT($B429&amp;"!t23:t200")=$D429)*(INDIRECT($B429&amp;"!t23:t200")&lt;&gt;"")*(INDIRECT($B429&amp;"!I23:I200")=$G$5),INDIRECT($B429&amp;"!U23:U200"),0)))</f>
        <v>0</v>
      </c>
      <c r="I429" s="59">
        <f t="shared" ca="1" si="70"/>
        <v>0</v>
      </c>
      <c r="J429" s="64">
        <f t="shared" ca="1" si="71"/>
        <v>0</v>
      </c>
    </row>
    <row r="430" spans="2:10">
      <c r="B430" s="92" t="str">
        <f t="shared" si="72"/>
        <v>Urawa_Reds</v>
      </c>
      <c r="D430" s="93">
        <v>1</v>
      </c>
      <c r="E430" s="55">
        <f t="array" aca="1" ref="E430" ca="1">IF($B430="N","",SUM(IF((INDIRECT($B430&amp;"!J23:J200")=$A$2)*(INDIRECT($B430&amp;"!t23:t200")=$D430)*(INDIRECT($B430&amp;"!t23:t200")&lt;&gt;"")*(INDIRECT($B430&amp;"!I23:I200")=$E$5),1,0)))</f>
        <v>0</v>
      </c>
      <c r="F430" s="64">
        <f t="array" aca="1" ref="F430" ca="1">IF($B430="N","",SUM(IF((INDIRECT($B430&amp;"!J23:J200")=$A$2)*(INDIRECT($B430&amp;"!t23:t200")=$D430)*(INDIRECT($B430&amp;"!t23:t200")&lt;&gt;"")*(INDIRECT($B430&amp;"!I23:I200")=$E$5),INDIRECT($B430&amp;"!U23:U200"),0)))</f>
        <v>0</v>
      </c>
      <c r="G430" s="55">
        <f t="array" aca="1" ref="G430" ca="1">IF($B430="N","",SUM(IF((INDIRECT($B430&amp;"!J23:J200")=$A$2)*(INDIRECT($B430&amp;"!t23:t200")=$D430)*(INDIRECT($B430&amp;"!t23:t200")&lt;&gt;"")*(INDIRECT($B430&amp;"!I23:I200")=$G$5),1,0)))</f>
        <v>0</v>
      </c>
      <c r="H430" s="64">
        <f t="array" aca="1" ref="H430" ca="1">IF($B430="N","",SUM(IF((INDIRECT($B430&amp;"!J23:J200")=$A$2)*(INDIRECT($B430&amp;"!t23:t200")=$D430)*(INDIRECT($B430&amp;"!t23:t200")&lt;&gt;"")*(INDIRECT($B430&amp;"!I23:I200")=$G$5),INDIRECT($B430&amp;"!U23:U200"),0)))</f>
        <v>0</v>
      </c>
      <c r="I430" s="59">
        <f t="shared" ca="1" si="70"/>
        <v>0</v>
      </c>
      <c r="J430" s="64">
        <f t="shared" ca="1" si="71"/>
        <v>0</v>
      </c>
    </row>
    <row r="431" spans="2:10">
      <c r="B431" s="92" t="str">
        <f t="shared" si="72"/>
        <v>Urawa_Reds</v>
      </c>
      <c r="D431" s="93">
        <v>1.25</v>
      </c>
      <c r="E431" s="55">
        <f t="array" aca="1" ref="E431" ca="1">IF($B431="N","",SUM(IF((INDIRECT($B431&amp;"!J23:J200")=$A$2)*(INDIRECT($B431&amp;"!t23:t200")=$D431)*(INDIRECT($B431&amp;"!t23:t200")&lt;&gt;"")*(INDIRECT($B431&amp;"!I23:I200")=$E$5),1,0)))</f>
        <v>0</v>
      </c>
      <c r="F431" s="64">
        <f t="array" aca="1" ref="F431" ca="1">IF($B431="N","",SUM(IF((INDIRECT($B431&amp;"!J23:J200")=$A$2)*(INDIRECT($B431&amp;"!t23:t200")=$D431)*(INDIRECT($B431&amp;"!t23:t200")&lt;&gt;"")*(INDIRECT($B431&amp;"!I23:I200")=$E$5),INDIRECT($B431&amp;"!U23:U200"),0)))</f>
        <v>0</v>
      </c>
      <c r="G431" s="55">
        <f t="array" aca="1" ref="G431" ca="1">IF($B431="N","",SUM(IF((INDIRECT($B431&amp;"!J23:J200")=$A$2)*(INDIRECT($B431&amp;"!t23:t200")=$D431)*(INDIRECT($B431&amp;"!t23:t200")&lt;&gt;"")*(INDIRECT($B431&amp;"!I23:I200")=$G$5),1,0)))</f>
        <v>0</v>
      </c>
      <c r="H431" s="64">
        <f t="array" aca="1" ref="H431" ca="1">IF($B431="N","",SUM(IF((INDIRECT($B431&amp;"!J23:J200")=$A$2)*(INDIRECT($B431&amp;"!t23:t200")=$D431)*(INDIRECT($B431&amp;"!t23:t200")&lt;&gt;"")*(INDIRECT($B431&amp;"!I23:I200")=$G$5),INDIRECT($B431&amp;"!U23:U200"),0)))</f>
        <v>0</v>
      </c>
      <c r="I431" s="59">
        <f t="shared" ca="1" si="70"/>
        <v>0</v>
      </c>
      <c r="J431" s="64">
        <f t="shared" ca="1" si="71"/>
        <v>0</v>
      </c>
    </row>
    <row r="432" spans="2:10">
      <c r="B432" s="92" t="str">
        <f t="shared" si="72"/>
        <v>Urawa_Reds</v>
      </c>
      <c r="D432" s="93">
        <v>1.5</v>
      </c>
      <c r="E432" s="55">
        <f t="array" aca="1" ref="E432" ca="1">IF($B432="N","",SUM(IF((INDIRECT($B432&amp;"!J23:J200")=$A$2)*(INDIRECT($B432&amp;"!t23:t200")=$D432)*(INDIRECT($B432&amp;"!t23:t200")&lt;&gt;"")*(INDIRECT($B432&amp;"!I23:I200")=$E$5),1,0)))</f>
        <v>0</v>
      </c>
      <c r="F432" s="64">
        <f t="array" aca="1" ref="F432" ca="1">IF($B432="N","",SUM(IF((INDIRECT($B432&amp;"!J23:J200")=$A$2)*(INDIRECT($B432&amp;"!t23:t200")=$D432)*(INDIRECT($B432&amp;"!t23:t200")&lt;&gt;"")*(INDIRECT($B432&amp;"!I23:I200")=$E$5),INDIRECT($B432&amp;"!U23:U200"),0)))</f>
        <v>0</v>
      </c>
      <c r="G432" s="55">
        <f t="array" aca="1" ref="G432" ca="1">IF($B432="N","",SUM(IF((INDIRECT($B432&amp;"!J23:J200")=$A$2)*(INDIRECT($B432&amp;"!t23:t200")=$D432)*(INDIRECT($B432&amp;"!t23:t200")&lt;&gt;"")*(INDIRECT($B432&amp;"!I23:I200")=$G$5),1,0)))</f>
        <v>0</v>
      </c>
      <c r="H432" s="64">
        <f t="array" aca="1" ref="H432" ca="1">IF($B432="N","",SUM(IF((INDIRECT($B432&amp;"!J23:J200")=$A$2)*(INDIRECT($B432&amp;"!t23:t200")=$D432)*(INDIRECT($B432&amp;"!t23:t200")&lt;&gt;"")*(INDIRECT($B432&amp;"!I23:I200")=$G$5),INDIRECT($B432&amp;"!U23:U200"),0)))</f>
        <v>0</v>
      </c>
      <c r="I432" s="59">
        <f t="shared" ca="1" si="70"/>
        <v>0</v>
      </c>
      <c r="J432" s="64">
        <f t="shared" ca="1" si="71"/>
        <v>0</v>
      </c>
    </row>
    <row r="433" spans="1:10">
      <c r="B433" s="92" t="str">
        <f t="shared" si="72"/>
        <v>Urawa_Reds</v>
      </c>
      <c r="D433" s="129">
        <v>1.75</v>
      </c>
      <c r="E433" s="38">
        <f t="array" aca="1" ref="E433" ca="1">IF($B433="N","",SUM(IF((INDIRECT($B433&amp;"!J23:J200")=$A$2)*(INDIRECT($B433&amp;"!t23:t200")=$D433)*(INDIRECT($B433&amp;"!t23:t200")&lt;&gt;"")*(INDIRECT($B433&amp;"!I23:I200")=$E$5),1,0)))</f>
        <v>0</v>
      </c>
      <c r="F433" s="137">
        <f t="array" aca="1" ref="F433" ca="1">IF($B433="N","",SUM(IF((INDIRECT($B433&amp;"!J23:J200")=$A$2)*(INDIRECT($B433&amp;"!t23:t200")=$D433)*(INDIRECT($B433&amp;"!t23:t200")&lt;&gt;"")*(INDIRECT($B433&amp;"!I23:I200")=$E$5),INDIRECT($B433&amp;"!U23:U200"),0)))</f>
        <v>0</v>
      </c>
      <c r="G433" s="38">
        <f t="array" aca="1" ref="G433" ca="1">IF($B433="N","",SUM(IF((INDIRECT($B433&amp;"!J23:J200")=$A$2)*(INDIRECT($B433&amp;"!t23:t200")=$D433)*(INDIRECT($B433&amp;"!t23:t200")&lt;&gt;"")*(INDIRECT($B433&amp;"!I23:I200")=$G$5),1,0)))</f>
        <v>0</v>
      </c>
      <c r="H433" s="137">
        <f t="array" aca="1" ref="H433" ca="1">IF($B433="N","",SUM(IF((INDIRECT($B433&amp;"!J23:J200")=$A$2)*(INDIRECT($B433&amp;"!t23:t200")=$D433)*(INDIRECT($B433&amp;"!t23:t200")&lt;&gt;"")*(INDIRECT($B433&amp;"!I23:I200")=$G$5),INDIRECT($B433&amp;"!U23:U200"),0)))</f>
        <v>0</v>
      </c>
      <c r="I433" s="59">
        <f t="shared" ca="1" si="70"/>
        <v>0</v>
      </c>
      <c r="J433" s="64">
        <f t="shared" ca="1" si="71"/>
        <v>0</v>
      </c>
    </row>
    <row r="434" spans="1:10">
      <c r="B434" s="92" t="str">
        <f t="shared" si="72"/>
        <v>Urawa_Reds</v>
      </c>
      <c r="D434" s="129">
        <v>2</v>
      </c>
      <c r="E434" s="38">
        <f t="array" aca="1" ref="E434" ca="1">IF($B434="N","",SUM(IF((INDIRECT($B434&amp;"!J23:J200")=$A$2)*(INDIRECT($B434&amp;"!t23:t200")=$D434)*(INDIRECT($B434&amp;"!t23:t200")&lt;&gt;"")*(INDIRECT($B434&amp;"!I23:I200")=$E$5),1,0)))</f>
        <v>0</v>
      </c>
      <c r="F434" s="137">
        <f t="array" aca="1" ref="F434" ca="1">IF($B434="N","",SUM(IF((INDIRECT($B434&amp;"!J23:J200")=$A$2)*(INDIRECT($B434&amp;"!t23:t200")=$D434)*(INDIRECT($B434&amp;"!t23:t200")&lt;&gt;"")*(INDIRECT($B434&amp;"!I23:I200")=$E$5),INDIRECT($B434&amp;"!U23:U200"),0)))</f>
        <v>0</v>
      </c>
      <c r="G434" s="38">
        <f t="array" aca="1" ref="G434" ca="1">IF($B434="N","",SUM(IF((INDIRECT($B434&amp;"!J23:J200")=$A$2)*(INDIRECT($B434&amp;"!t23:t200")=$D434)*(INDIRECT($B434&amp;"!t23:t200")&lt;&gt;"")*(INDIRECT($B434&amp;"!I23:I200")=$G$5),1,0)))</f>
        <v>0</v>
      </c>
      <c r="H434" s="137">
        <f t="array" aca="1" ref="H434" ca="1">IF($B434="N","",SUM(IF((INDIRECT($B434&amp;"!J23:J200")=$A$2)*(INDIRECT($B434&amp;"!t23:t200")=$D434)*(INDIRECT($B434&amp;"!t23:t200")&lt;&gt;"")*(INDIRECT($B434&amp;"!I23:I200")=$G$5),INDIRECT($B434&amp;"!U23:U200"),0)))</f>
        <v>0</v>
      </c>
      <c r="I434" s="59">
        <f t="shared" ca="1" si="70"/>
        <v>0</v>
      </c>
      <c r="J434" s="64">
        <f t="shared" ca="1" si="71"/>
        <v>0</v>
      </c>
    </row>
    <row r="435" spans="1:10">
      <c r="B435" s="92" t="str">
        <f t="shared" si="72"/>
        <v>Urawa_Reds</v>
      </c>
      <c r="D435" s="129">
        <v>2.25</v>
      </c>
      <c r="E435" s="38">
        <f t="array" aca="1" ref="E435" ca="1">IF($B435="N","",SUM(IF((INDIRECT($B435&amp;"!J23:J200")=$A$2)*(INDIRECT($B435&amp;"!t23:t200")=$D435)*(INDIRECT($B435&amp;"!t23:t200")&lt;&gt;"")*(INDIRECT($B435&amp;"!I23:I200")=$E$5),1,0)))</f>
        <v>0</v>
      </c>
      <c r="F435" s="137">
        <f t="array" aca="1" ref="F435" ca="1">IF($B435="N","",SUM(IF((INDIRECT($B435&amp;"!J23:J200")=$A$2)*(INDIRECT($B435&amp;"!t23:t200")=$D435)*(INDIRECT($B435&amp;"!t23:t200")&lt;&gt;"")*(INDIRECT($B435&amp;"!I23:I200")=$E$5),INDIRECT($B435&amp;"!U23:U200"),0)))</f>
        <v>0</v>
      </c>
      <c r="G435" s="38">
        <f t="array" aca="1" ref="G435" ca="1">IF($B435="N","",SUM(IF((INDIRECT($B435&amp;"!J23:J200")=$A$2)*(INDIRECT($B435&amp;"!t23:t200")=$D435)*(INDIRECT($B435&amp;"!t23:t200")&lt;&gt;"")*(INDIRECT($B435&amp;"!I23:I200")=$G$5),1,0)))</f>
        <v>0</v>
      </c>
      <c r="H435" s="137">
        <f t="array" aca="1" ref="H435" ca="1">IF($B435="N","",SUM(IF((INDIRECT($B435&amp;"!J23:J200")=$A$2)*(INDIRECT($B435&amp;"!t23:t200")=$D435)*(INDIRECT($B435&amp;"!t23:t200")&lt;&gt;"")*(INDIRECT($B435&amp;"!I23:I200")=$G$5),INDIRECT($B435&amp;"!U23:U200"),0)))</f>
        <v>0</v>
      </c>
      <c r="I435" s="59">
        <f t="shared" ca="1" si="70"/>
        <v>0</v>
      </c>
      <c r="J435" s="64">
        <f t="shared" ca="1" si="71"/>
        <v>0</v>
      </c>
    </row>
    <row r="436" spans="1:10">
      <c r="B436" s="92" t="str">
        <f t="shared" si="72"/>
        <v>Urawa_Reds</v>
      </c>
      <c r="D436" s="129">
        <v>2.5</v>
      </c>
      <c r="E436" s="38">
        <f t="array" aca="1" ref="E436" ca="1">IF($B436="N","",SUM(IF((INDIRECT($B436&amp;"!J23:J200")=$A$2)*(INDIRECT($B436&amp;"!t23:t200")=$D436)*(INDIRECT($B436&amp;"!t23:t200")&lt;&gt;"")*(INDIRECT($B436&amp;"!I23:I200")=$E$5),1,0)))</f>
        <v>0</v>
      </c>
      <c r="F436" s="137">
        <f t="array" aca="1" ref="F436" ca="1">IF($B436="N","",SUM(IF((INDIRECT($B436&amp;"!J23:J200")=$A$2)*(INDIRECT($B436&amp;"!t23:t200")=$D436)*(INDIRECT($B436&amp;"!t23:t200")&lt;&gt;"")*(INDIRECT($B436&amp;"!I23:I200")=$E$5),INDIRECT($B436&amp;"!U23:U200"),0)))</f>
        <v>0</v>
      </c>
      <c r="G436" s="38">
        <f t="array" aca="1" ref="G436" ca="1">IF($B436="N","",SUM(IF((INDIRECT($B436&amp;"!J23:J200")=$A$2)*(INDIRECT($B436&amp;"!t23:t200")=$D436)*(INDIRECT($B436&amp;"!t23:t200")&lt;&gt;"")*(INDIRECT($B436&amp;"!I23:I200")=$G$5),1,0)))</f>
        <v>0</v>
      </c>
      <c r="H436" s="137">
        <f t="array" aca="1" ref="H436" ca="1">IF($B436="N","",SUM(IF((INDIRECT($B436&amp;"!J23:J200")=$A$2)*(INDIRECT($B436&amp;"!t23:t200")=$D436)*(INDIRECT($B436&amp;"!t23:t200")&lt;&gt;"")*(INDIRECT($B436&amp;"!I23:I200")=$G$5),INDIRECT($B436&amp;"!U23:U200"),0)))</f>
        <v>0</v>
      </c>
      <c r="I436" s="59">
        <f t="shared" ca="1" si="70"/>
        <v>0</v>
      </c>
      <c r="J436" s="64">
        <f t="shared" ca="1" si="71"/>
        <v>0</v>
      </c>
    </row>
    <row r="437" spans="1:10" ht="13.5" thickBot="1">
      <c r="B437" s="92" t="str">
        <f t="shared" si="72"/>
        <v>Urawa_Reds</v>
      </c>
      <c r="D437" s="93">
        <v>2.75</v>
      </c>
      <c r="E437" s="38">
        <f t="array" aca="1" ref="E437" ca="1">IF($B437="N","",SUM(IF((INDIRECT($B437&amp;"!J23:J200")=$A$2)*(INDIRECT($B437&amp;"!t23:t200")=$D437)*(INDIRECT($B437&amp;"!t23:t200")&lt;&gt;"")*(INDIRECT($B437&amp;"!I23:I200")=$E$5),1,0)))</f>
        <v>0</v>
      </c>
      <c r="F437" s="137">
        <f t="array" aca="1" ref="F437" ca="1">IF($B437="N","",SUM(IF((INDIRECT($B437&amp;"!J23:J200")=$A$2)*(INDIRECT($B437&amp;"!t23:t200")=$D437)*(INDIRECT($B437&amp;"!t23:t200")&lt;&gt;"")*(INDIRECT($B437&amp;"!I23:I200")=$E$5),INDIRECT($B437&amp;"!U23:U200"),0)))</f>
        <v>0</v>
      </c>
      <c r="G437" s="38">
        <f t="array" aca="1" ref="G437" ca="1">IF($B437="N","",SUM(IF((INDIRECT($B437&amp;"!J23:J200")=$A$2)*(INDIRECT($B437&amp;"!t23:t200")=$D437)*(INDIRECT($B437&amp;"!t23:t200")&lt;&gt;"")*(INDIRECT($B437&amp;"!I23:I200")=$G$5),1,0)))</f>
        <v>0</v>
      </c>
      <c r="H437" s="137">
        <f t="array" aca="1" ref="H437" ca="1">IF($B437="N","",SUM(IF((INDIRECT($B437&amp;"!J23:J200")=$A$2)*(INDIRECT($B437&amp;"!t23:t200")=$D437)*(INDIRECT($B437&amp;"!t23:t200")&lt;&gt;"")*(INDIRECT($B437&amp;"!I23:I200")=$G$5),INDIRECT($B437&amp;"!U23:U200"),0)))</f>
        <v>0</v>
      </c>
      <c r="I437" s="136">
        <f t="shared" ca="1" si="70"/>
        <v>0</v>
      </c>
      <c r="J437" s="78">
        <f t="shared" ca="1" si="71"/>
        <v>0</v>
      </c>
    </row>
    <row r="438" spans="1:10" ht="13.5" thickBot="1">
      <c r="A438" s="96"/>
      <c r="B438" s="97"/>
      <c r="C438" s="98" t="str">
        <f>D413</f>
        <v>Urawa_Reds</v>
      </c>
      <c r="D438" s="99" t="s">
        <v>24</v>
      </c>
      <c r="E438" s="100">
        <f t="shared" ref="E438:J438" ca="1" si="73">SUM(E415:E437)</f>
        <v>0</v>
      </c>
      <c r="F438" s="106">
        <f t="shared" ca="1" si="73"/>
        <v>0</v>
      </c>
      <c r="G438" s="100">
        <f t="shared" ca="1" si="73"/>
        <v>0</v>
      </c>
      <c r="H438" s="106">
        <f t="shared" ca="1" si="73"/>
        <v>0</v>
      </c>
      <c r="I438" s="101">
        <f t="shared" ca="1" si="73"/>
        <v>0</v>
      </c>
      <c r="J438" s="106">
        <f t="shared" ca="1" si="73"/>
        <v>0</v>
      </c>
    </row>
    <row r="439" spans="1:10" ht="13.5" thickBot="1">
      <c r="A439" s="96"/>
      <c r="C439" s="104"/>
    </row>
    <row r="440" spans="1:10">
      <c r="A440" s="96"/>
      <c r="B440" s="23"/>
      <c r="C440" s="98"/>
      <c r="D440" s="85" t="str">
        <f>G2</f>
        <v>Vegalta_Sendai</v>
      </c>
      <c r="E440" s="86" t="s">
        <v>0</v>
      </c>
      <c r="F440" s="87"/>
      <c r="G440" s="86" t="s">
        <v>1</v>
      </c>
      <c r="H440" s="87"/>
      <c r="I440" s="86" t="s">
        <v>10</v>
      </c>
      <c r="J440" s="88"/>
    </row>
    <row r="441" spans="1:10" ht="13.5" thickBot="1">
      <c r="B441" s="23"/>
      <c r="C441" s="23"/>
      <c r="D441" s="89" t="s">
        <v>20</v>
      </c>
      <c r="E441" s="40" t="s">
        <v>21</v>
      </c>
      <c r="F441" s="78" t="s">
        <v>22</v>
      </c>
      <c r="G441" s="40" t="s">
        <v>21</v>
      </c>
      <c r="H441" s="78" t="s">
        <v>22</v>
      </c>
      <c r="I441" s="90" t="s">
        <v>21</v>
      </c>
      <c r="J441" s="78" t="s">
        <v>22</v>
      </c>
    </row>
    <row r="442" spans="1:10">
      <c r="B442" s="92" t="str">
        <f>IF(D440=0,"N",D440)</f>
        <v>Vegalta_Sendai</v>
      </c>
      <c r="D442" s="93">
        <v>-2.75</v>
      </c>
      <c r="E442" s="94">
        <f t="array" aca="1" ref="E442" ca="1">IF($B442="N","",SUM(IF((INDIRECT($B442&amp;"!J23:J200")=$A$2)*(INDIRECT($B442&amp;"!t23:t200")=$D442)*(INDIRECT($B442&amp;"!t23:t200")&lt;&gt;"")*(INDIRECT($B442&amp;"!I23:I200")=$E$5),1,0)))</f>
        <v>0</v>
      </c>
      <c r="F442" s="95">
        <f t="array" aca="1" ref="F442" ca="1">IF($B442="N","",SUM(IF((INDIRECT($B442&amp;"!J23:J200")=$A$2)*(INDIRECT($B442&amp;"!t23:t200")=$D442)*(INDIRECT($B442&amp;"!t23:t200")&lt;&gt;"")*(INDIRECT($B442&amp;"!I23:I200")=$E$5),INDIRECT($B442&amp;"!U23:U200"),0)))</f>
        <v>0</v>
      </c>
      <c r="G442" s="94">
        <f t="array" aca="1" ref="G442" ca="1">IF($B442="N","",SUM(IF((INDIRECT($B442&amp;"!J23:J200")=$A$2)*(INDIRECT($B442&amp;"!t23:t200")=$D442)*(INDIRECT($B442&amp;"!t23:t200")&lt;&gt;"")*(INDIRECT($B442&amp;"!I23:I200")=$G$5),1,0)))</f>
        <v>0</v>
      </c>
      <c r="H442" s="95">
        <f t="array" aca="1" ref="H442" ca="1">IF($B442="N","",SUM(IF((INDIRECT($B442&amp;"!J23:J200")=$A$2)*(INDIRECT($B442&amp;"!t23:t200")=$D442)*(INDIRECT($B442&amp;"!t23:t200")&lt;&gt;"")*(INDIRECT($B442&amp;"!I23:I200")=$G$5),INDIRECT($B442&amp;"!U23:U200"),0)))</f>
        <v>0</v>
      </c>
      <c r="I442" s="59">
        <f t="shared" ref="I442:I464" ca="1" si="74">IF(B442="N","",G442+E442)</f>
        <v>0</v>
      </c>
      <c r="J442" s="64">
        <f ca="1">IF(I442="","",F442+H442)</f>
        <v>0</v>
      </c>
    </row>
    <row r="443" spans="1:10">
      <c r="B443" s="92" t="str">
        <f>B442</f>
        <v>Vegalta_Sendai</v>
      </c>
      <c r="D443" s="125">
        <v>-2.5</v>
      </c>
      <c r="E443" s="55">
        <f t="array" aca="1" ref="E443" ca="1">IF($B443="N","",SUM(IF((INDIRECT($B443&amp;"!J23:J200")=$A$2)*(INDIRECT($B443&amp;"!t23:t200")=$D443)*(INDIRECT($B443&amp;"!t23:t200")&lt;&gt;"")*(INDIRECT($B443&amp;"!I23:I200")=$E$5),1,0)))</f>
        <v>0</v>
      </c>
      <c r="F443" s="64">
        <f t="array" aca="1" ref="F443" ca="1">IF($B443="N","",SUM(IF((INDIRECT($B443&amp;"!J23:J200")=$A$2)*(INDIRECT($B443&amp;"!t23:t200")=$D443)*(INDIRECT($B443&amp;"!t23:t200")&lt;&gt;"")*(INDIRECT($B443&amp;"!I23:I200")=$E$5),INDIRECT($B443&amp;"!U23:U200"),0)))</f>
        <v>0</v>
      </c>
      <c r="G443" s="55">
        <f t="array" aca="1" ref="G443" ca="1">IF($B443="N","",SUM(IF((INDIRECT($B443&amp;"!J23:J200")=$A$2)*(INDIRECT($B443&amp;"!t23:t200")=$D443)*(INDIRECT($B443&amp;"!t23:t200")&lt;&gt;"")*(INDIRECT($B443&amp;"!I23:I200")=$G$5),1,0)))</f>
        <v>0</v>
      </c>
      <c r="H443" s="64">
        <f t="array" aca="1" ref="H443" ca="1">IF($B443="N","",SUM(IF((INDIRECT($B443&amp;"!J23:J200")=$A$2)*(INDIRECT($B443&amp;"!t23:t200")=$D443)*(INDIRECT($B443&amp;"!t23:t200")&lt;&gt;"")*(INDIRECT($B443&amp;"!I23:I200")=$G$5),INDIRECT($B443&amp;"!U23:U200"),0)))</f>
        <v>0</v>
      </c>
      <c r="I443" s="59">
        <f t="shared" ca="1" si="74"/>
        <v>0</v>
      </c>
      <c r="J443" s="64">
        <f t="shared" ref="J443:J464" ca="1" si="75">IF(I443="","",F443+H443)</f>
        <v>0</v>
      </c>
    </row>
    <row r="444" spans="1:10">
      <c r="B444" s="92" t="str">
        <f t="shared" ref="B444:B464" si="76">B443</f>
        <v>Vegalta_Sendai</v>
      </c>
      <c r="D444" s="125">
        <v>-2.25</v>
      </c>
      <c r="E444" s="55">
        <f t="array" aca="1" ref="E444" ca="1">IF($B444="N","",SUM(IF((INDIRECT($B444&amp;"!J23:J200")=$A$2)*(INDIRECT($B444&amp;"!t23:t200")=$D444)*(INDIRECT($B444&amp;"!t23:t200")&lt;&gt;"")*(INDIRECT($B444&amp;"!I23:I200")=$E$5),1,0)))</f>
        <v>0</v>
      </c>
      <c r="F444" s="64">
        <f t="array" aca="1" ref="F444" ca="1">IF($B444="N","",SUM(IF((INDIRECT($B444&amp;"!J23:J200")=$A$2)*(INDIRECT($B444&amp;"!t23:t200")=$D444)*(INDIRECT($B444&amp;"!t23:t200")&lt;&gt;"")*(INDIRECT($B444&amp;"!I23:I200")=$E$5),INDIRECT($B444&amp;"!U23:U200"),0)))</f>
        <v>0</v>
      </c>
      <c r="G444" s="55">
        <f t="array" aca="1" ref="G444" ca="1">IF($B444="N","",SUM(IF((INDIRECT($B444&amp;"!J23:J200")=$A$2)*(INDIRECT($B444&amp;"!t23:t200")=$D444)*(INDIRECT($B444&amp;"!t23:t200")&lt;&gt;"")*(INDIRECT($B444&amp;"!I23:I200")=$G$5),1,0)))</f>
        <v>0</v>
      </c>
      <c r="H444" s="64">
        <f t="array" aca="1" ref="H444" ca="1">IF($B444="N","",SUM(IF((INDIRECT($B444&amp;"!J23:J200")=$A$2)*(INDIRECT($B444&amp;"!t23:t200")=$D444)*(INDIRECT($B444&amp;"!t23:t200")&lt;&gt;"")*(INDIRECT($B444&amp;"!I23:I200")=$G$5),INDIRECT($B444&amp;"!U23:U200"),0)))</f>
        <v>0</v>
      </c>
      <c r="I444" s="59">
        <f t="shared" ca="1" si="74"/>
        <v>0</v>
      </c>
      <c r="J444" s="64">
        <f t="shared" ca="1" si="75"/>
        <v>0</v>
      </c>
    </row>
    <row r="445" spans="1:10">
      <c r="B445" s="92" t="str">
        <f t="shared" si="76"/>
        <v>Vegalta_Sendai</v>
      </c>
      <c r="D445" s="125">
        <v>-2</v>
      </c>
      <c r="E445" s="55">
        <f t="array" aca="1" ref="E445" ca="1">IF($B445="N","",SUM(IF((INDIRECT($B445&amp;"!J23:J200")=$A$2)*(INDIRECT($B445&amp;"!t23:t200")=$D445)*(INDIRECT($B445&amp;"!t23:t200")&lt;&gt;"")*(INDIRECT($B445&amp;"!I23:I200")=$E$5),1,0)))</f>
        <v>0</v>
      </c>
      <c r="F445" s="64">
        <f t="array" aca="1" ref="F445" ca="1">IF($B445="N","",SUM(IF((INDIRECT($B445&amp;"!J23:J200")=$A$2)*(INDIRECT($B445&amp;"!t23:t200")=$D445)*(INDIRECT($B445&amp;"!t23:t200")&lt;&gt;"")*(INDIRECT($B445&amp;"!I23:I200")=$E$5),INDIRECT($B445&amp;"!U23:U200"),0)))</f>
        <v>0</v>
      </c>
      <c r="G445" s="55">
        <f t="array" aca="1" ref="G445" ca="1">IF($B445="N","",SUM(IF((INDIRECT($B445&amp;"!J23:J200")=$A$2)*(INDIRECT($B445&amp;"!t23:t200")=$D445)*(INDIRECT($B445&amp;"!t23:t200")&lt;&gt;"")*(INDIRECT($B445&amp;"!I23:I200")=$G$5),1,0)))</f>
        <v>0</v>
      </c>
      <c r="H445" s="64">
        <f t="array" aca="1" ref="H445" ca="1">IF($B445="N","",SUM(IF((INDIRECT($B445&amp;"!J23:J200")=$A$2)*(INDIRECT($B445&amp;"!t23:t200")=$D445)*(INDIRECT($B445&amp;"!t23:t200")&lt;&gt;"")*(INDIRECT($B445&amp;"!I23:I200")=$G$5),INDIRECT($B445&amp;"!U23:U200"),0)))</f>
        <v>0</v>
      </c>
      <c r="I445" s="59">
        <f t="shared" ca="1" si="74"/>
        <v>0</v>
      </c>
      <c r="J445" s="64">
        <f t="shared" ca="1" si="75"/>
        <v>0</v>
      </c>
    </row>
    <row r="446" spans="1:10">
      <c r="B446" s="92" t="str">
        <f t="shared" si="76"/>
        <v>Vegalta_Sendai</v>
      </c>
      <c r="D446" s="125">
        <v>-1.75</v>
      </c>
      <c r="E446" s="55">
        <f t="array" aca="1" ref="E446" ca="1">IF($B446="N","",SUM(IF((INDIRECT($B446&amp;"!J23:J200")=$A$2)*(INDIRECT($B446&amp;"!t23:t200")=$D446)*(INDIRECT($B446&amp;"!t23:t200")&lt;&gt;"")*(INDIRECT($B446&amp;"!I23:I200")=$E$5),1,0)))</f>
        <v>0</v>
      </c>
      <c r="F446" s="64">
        <f t="array" aca="1" ref="F446" ca="1">IF($B446="N","",SUM(IF((INDIRECT($B446&amp;"!J23:J200")=$A$2)*(INDIRECT($B446&amp;"!t23:t200")=$D446)*(INDIRECT($B446&amp;"!t23:t200")&lt;&gt;"")*(INDIRECT($B446&amp;"!I23:I200")=$E$5),INDIRECT($B446&amp;"!U23:U200"),0)))</f>
        <v>0</v>
      </c>
      <c r="G446" s="55">
        <f t="array" aca="1" ref="G446" ca="1">IF($B446="N","",SUM(IF((INDIRECT($B446&amp;"!J23:J200")=$A$2)*(INDIRECT($B446&amp;"!t23:t200")=$D446)*(INDIRECT($B446&amp;"!t23:t200")&lt;&gt;"")*(INDIRECT($B446&amp;"!I23:I200")=$G$5),1,0)))</f>
        <v>0</v>
      </c>
      <c r="H446" s="64">
        <f t="array" aca="1" ref="H446" ca="1">IF($B446="N","",SUM(IF((INDIRECT($B446&amp;"!J23:J200")=$A$2)*(INDIRECT($B446&amp;"!t23:t200")=$D446)*(INDIRECT($B446&amp;"!t23:t200")&lt;&gt;"")*(INDIRECT($B446&amp;"!I23:I200")=$G$5),INDIRECT($B446&amp;"!U23:U200"),0)))</f>
        <v>0</v>
      </c>
      <c r="I446" s="59">
        <f t="shared" ca="1" si="74"/>
        <v>0</v>
      </c>
      <c r="J446" s="64">
        <f t="shared" ca="1" si="75"/>
        <v>0</v>
      </c>
    </row>
    <row r="447" spans="1:10">
      <c r="B447" s="92" t="str">
        <f t="shared" si="76"/>
        <v>Vegalta_Sendai</v>
      </c>
      <c r="D447" s="93">
        <v>-1.5</v>
      </c>
      <c r="E447" s="55">
        <f t="array" aca="1" ref="E447" ca="1">IF($B447="N","",SUM(IF((INDIRECT($B447&amp;"!J23:J200")=$A$2)*(INDIRECT($B447&amp;"!t23:t200")=$D447)*(INDIRECT($B447&amp;"!t23:t200")&lt;&gt;"")*(INDIRECT($B447&amp;"!I23:I200")=$E$5),1,0)))</f>
        <v>0</v>
      </c>
      <c r="F447" s="64">
        <f t="array" aca="1" ref="F447" ca="1">IF($B447="N","",SUM(IF((INDIRECT($B447&amp;"!J23:J200")=$A$2)*(INDIRECT($B447&amp;"!t23:t200")=$D447)*(INDIRECT($B447&amp;"!t23:t200")&lt;&gt;"")*(INDIRECT($B447&amp;"!I23:I200")=$E$5),INDIRECT($B447&amp;"!U23:U200"),0)))</f>
        <v>0</v>
      </c>
      <c r="G447" s="55">
        <f t="array" aca="1" ref="G447" ca="1">IF($B447="N","",SUM(IF((INDIRECT($B447&amp;"!J23:J200")=$A$2)*(INDIRECT($B447&amp;"!t23:t200")=$D447)*(INDIRECT($B447&amp;"!t23:t200")&lt;&gt;"")*(INDIRECT($B447&amp;"!I23:I200")=$G$5),1,0)))</f>
        <v>0</v>
      </c>
      <c r="H447" s="64">
        <f t="array" aca="1" ref="H447" ca="1">IF($B447="N","",SUM(IF((INDIRECT($B447&amp;"!J23:J200")=$A$2)*(INDIRECT($B447&amp;"!t23:t200")=$D447)*(INDIRECT($B447&amp;"!t23:t200")&lt;&gt;"")*(INDIRECT($B447&amp;"!I23:I200")=$G$5),INDIRECT($B447&amp;"!U23:U200"),0)))</f>
        <v>0</v>
      </c>
      <c r="I447" s="59">
        <f t="shared" ca="1" si="74"/>
        <v>0</v>
      </c>
      <c r="J447" s="64">
        <f t="shared" ca="1" si="75"/>
        <v>0</v>
      </c>
    </row>
    <row r="448" spans="1:10">
      <c r="B448" s="92" t="str">
        <f t="shared" si="76"/>
        <v>Vegalta_Sendai</v>
      </c>
      <c r="D448" s="93">
        <v>-1.25</v>
      </c>
      <c r="E448" s="55">
        <f t="array" aca="1" ref="E448" ca="1">IF($B448="N","",SUM(IF((INDIRECT($B448&amp;"!J23:J200")=$A$2)*(INDIRECT($B448&amp;"!t23:t200")=$D448)*(INDIRECT($B448&amp;"!t23:t200")&lt;&gt;"")*(INDIRECT($B448&amp;"!I23:I200")=$E$5),1,0)))</f>
        <v>0</v>
      </c>
      <c r="F448" s="64">
        <f t="array" aca="1" ref="F448" ca="1">IF($B448="N","",SUM(IF((INDIRECT($B448&amp;"!J23:J200")=$A$2)*(INDIRECT($B448&amp;"!t23:t200")=$D448)*(INDIRECT($B448&amp;"!t23:t200")&lt;&gt;"")*(INDIRECT($B448&amp;"!I23:I200")=$E$5),INDIRECT($B448&amp;"!U23:U200"),0)))</f>
        <v>0</v>
      </c>
      <c r="G448" s="55">
        <f t="array" aca="1" ref="G448" ca="1">IF($B448="N","",SUM(IF((INDIRECT($B448&amp;"!J23:J200")=$A$2)*(INDIRECT($B448&amp;"!t23:t200")=$D448)*(INDIRECT($B448&amp;"!t23:t200")&lt;&gt;"")*(INDIRECT($B448&amp;"!I23:I200")=$G$5),1,0)))</f>
        <v>0</v>
      </c>
      <c r="H448" s="64">
        <f t="array" aca="1" ref="H448" ca="1">IF($B448="N","",SUM(IF((INDIRECT($B448&amp;"!J23:J200")=$A$2)*(INDIRECT($B448&amp;"!t23:t200")=$D448)*(INDIRECT($B448&amp;"!t23:t200")&lt;&gt;"")*(INDIRECT($B448&amp;"!I23:I200")=$G$5),INDIRECT($B448&amp;"!U23:U200"),0)))</f>
        <v>0</v>
      </c>
      <c r="I448" s="59">
        <f t="shared" ca="1" si="74"/>
        <v>0</v>
      </c>
      <c r="J448" s="64">
        <f t="shared" ca="1" si="75"/>
        <v>0</v>
      </c>
    </row>
    <row r="449" spans="2:10">
      <c r="B449" s="92" t="str">
        <f t="shared" si="76"/>
        <v>Vegalta_Sendai</v>
      </c>
      <c r="D449" s="93">
        <v>-1</v>
      </c>
      <c r="E449" s="55">
        <f t="array" aca="1" ref="E449" ca="1">IF($B449="N","",SUM(IF((INDIRECT($B449&amp;"!J23:J200")=$A$2)*(INDIRECT($B449&amp;"!t23:t200")=$D449)*(INDIRECT($B449&amp;"!t23:t200")&lt;&gt;"")*(INDIRECT($B449&amp;"!I23:I200")=$E$5),1,0)))</f>
        <v>0</v>
      </c>
      <c r="F449" s="64">
        <f t="array" aca="1" ref="F449" ca="1">IF($B449="N","",SUM(IF((INDIRECT($B449&amp;"!J23:J200")=$A$2)*(INDIRECT($B449&amp;"!t23:t200")=$D449)*(INDIRECT($B449&amp;"!t23:t200")&lt;&gt;"")*(INDIRECT($B449&amp;"!I23:I200")=$E$5),INDIRECT($B449&amp;"!U23:U200"),0)))</f>
        <v>0</v>
      </c>
      <c r="G449" s="55">
        <f t="array" aca="1" ref="G449" ca="1">IF($B449="N","",SUM(IF((INDIRECT($B449&amp;"!J23:J200")=$A$2)*(INDIRECT($B449&amp;"!t23:t200")=$D449)*(INDIRECT($B449&amp;"!t23:t200")&lt;&gt;"")*(INDIRECT($B449&amp;"!I23:I200")=$G$5),1,0)))</f>
        <v>0</v>
      </c>
      <c r="H449" s="64">
        <f t="array" aca="1" ref="H449" ca="1">IF($B449="N","",SUM(IF((INDIRECT($B449&amp;"!J23:J200")=$A$2)*(INDIRECT($B449&amp;"!t23:t200")=$D449)*(INDIRECT($B449&amp;"!t23:t200")&lt;&gt;"")*(INDIRECT($B449&amp;"!I23:I200")=$G$5),INDIRECT($B449&amp;"!U23:U200"),0)))</f>
        <v>0</v>
      </c>
      <c r="I449" s="59">
        <f t="shared" ca="1" si="74"/>
        <v>0</v>
      </c>
      <c r="J449" s="64">
        <f t="shared" ca="1" si="75"/>
        <v>0</v>
      </c>
    </row>
    <row r="450" spans="2:10">
      <c r="B450" s="92" t="str">
        <f t="shared" si="76"/>
        <v>Vegalta_Sendai</v>
      </c>
      <c r="D450" s="93">
        <v>-0.75</v>
      </c>
      <c r="E450" s="55">
        <f t="array" aca="1" ref="E450" ca="1">IF($B450="N","",SUM(IF((INDIRECT($B450&amp;"!J23:J200")=$A$2)*(INDIRECT($B450&amp;"!t23:t200")=$D450)*(INDIRECT($B450&amp;"!t23:t200")&lt;&gt;"")*(INDIRECT($B450&amp;"!I23:I200")=$E$5),1,0)))</f>
        <v>0</v>
      </c>
      <c r="F450" s="64">
        <f t="array" aca="1" ref="F450" ca="1">IF($B450="N","",SUM(IF((INDIRECT($B450&amp;"!J23:J200")=$A$2)*(INDIRECT($B450&amp;"!t23:t200")=$D450)*(INDIRECT($B450&amp;"!t23:t200")&lt;&gt;"")*(INDIRECT($B450&amp;"!I23:I200")=$E$5),INDIRECT($B450&amp;"!U23:U200"),0)))</f>
        <v>0</v>
      </c>
      <c r="G450" s="55">
        <f t="array" aca="1" ref="G450" ca="1">IF($B450="N","",SUM(IF((INDIRECT($B450&amp;"!J23:J200")=$A$2)*(INDIRECT($B450&amp;"!t23:t200")=$D450)*(INDIRECT($B450&amp;"!t23:t200")&lt;&gt;"")*(INDIRECT($B450&amp;"!I23:I200")=$G$5),1,0)))</f>
        <v>0</v>
      </c>
      <c r="H450" s="64">
        <f t="array" aca="1" ref="H450" ca="1">IF($B450="N","",SUM(IF((INDIRECT($B450&amp;"!J23:J200")=$A$2)*(INDIRECT($B450&amp;"!t23:t200")=$D450)*(INDIRECT($B450&amp;"!t23:t200")&lt;&gt;"")*(INDIRECT($B450&amp;"!I23:I200")=$G$5),INDIRECT($B450&amp;"!U23:U200"),0)))</f>
        <v>0</v>
      </c>
      <c r="I450" s="59">
        <f t="shared" ca="1" si="74"/>
        <v>0</v>
      </c>
      <c r="J450" s="64">
        <f t="shared" ca="1" si="75"/>
        <v>0</v>
      </c>
    </row>
    <row r="451" spans="2:10">
      <c r="B451" s="92" t="str">
        <f t="shared" si="76"/>
        <v>Vegalta_Sendai</v>
      </c>
      <c r="D451" s="93">
        <v>-0.5</v>
      </c>
      <c r="E451" s="55">
        <f t="array" aca="1" ref="E451" ca="1">IF($B451="N","",SUM(IF((INDIRECT($B451&amp;"!J23:J200")=$A$2)*(INDIRECT($B451&amp;"!t23:t200")=$D451)*(INDIRECT($B451&amp;"!t23:t200")&lt;&gt;"")*(INDIRECT($B451&amp;"!I23:I200")=$E$5),1,0)))</f>
        <v>0</v>
      </c>
      <c r="F451" s="64">
        <f t="array" aca="1" ref="F451" ca="1">IF($B451="N","",SUM(IF((INDIRECT($B451&amp;"!J23:J200")=$A$2)*(INDIRECT($B451&amp;"!t23:t200")=$D451)*(INDIRECT($B451&amp;"!t23:t200")&lt;&gt;"")*(INDIRECT($B451&amp;"!I23:I200")=$E$5),INDIRECT($B451&amp;"!U23:U200"),0)))</f>
        <v>0</v>
      </c>
      <c r="G451" s="55">
        <f t="array" aca="1" ref="G451" ca="1">IF($B451="N","",SUM(IF((INDIRECT($B451&amp;"!J23:J200")=$A$2)*(INDIRECT($B451&amp;"!t23:t200")=$D451)*(INDIRECT($B451&amp;"!t23:t200")&lt;&gt;"")*(INDIRECT($B451&amp;"!I23:I200")=$G$5),1,0)))</f>
        <v>0</v>
      </c>
      <c r="H451" s="64">
        <f t="array" aca="1" ref="H451" ca="1">IF($B451="N","",SUM(IF((INDIRECT($B451&amp;"!J23:J200")=$A$2)*(INDIRECT($B451&amp;"!t23:t200")=$D451)*(INDIRECT($B451&amp;"!t23:t200")&lt;&gt;"")*(INDIRECT($B451&amp;"!I23:I200")=$G$5),INDIRECT($B451&amp;"!U23:U200"),0)))</f>
        <v>0</v>
      </c>
      <c r="I451" s="59">
        <f t="shared" ca="1" si="74"/>
        <v>0</v>
      </c>
      <c r="J451" s="64">
        <f t="shared" ca="1" si="75"/>
        <v>0</v>
      </c>
    </row>
    <row r="452" spans="2:10">
      <c r="B452" s="92" t="str">
        <f t="shared" si="76"/>
        <v>Vegalta_Sendai</v>
      </c>
      <c r="D452" s="93">
        <v>-0.25</v>
      </c>
      <c r="E452" s="55">
        <f t="array" aca="1" ref="E452" ca="1">IF($B452="N","",SUM(IF((INDIRECT($B452&amp;"!J23:J200")=$A$2)*(INDIRECT($B452&amp;"!t23:t200")=$D452)*(INDIRECT($B452&amp;"!t23:t200")&lt;&gt;"")*(INDIRECT($B452&amp;"!I23:I200")=$E$5),1,0)))</f>
        <v>0</v>
      </c>
      <c r="F452" s="64">
        <f t="array" aca="1" ref="F452" ca="1">IF($B452="N","",SUM(IF((INDIRECT($B452&amp;"!J23:J200")=$A$2)*(INDIRECT($B452&amp;"!t23:t200")=$D452)*(INDIRECT($B452&amp;"!t23:t200")&lt;&gt;"")*(INDIRECT($B452&amp;"!I23:I200")=$E$5),INDIRECT($B452&amp;"!U23:U200"),0)))</f>
        <v>0</v>
      </c>
      <c r="G452" s="55">
        <f t="array" aca="1" ref="G452" ca="1">IF($B452="N","",SUM(IF((INDIRECT($B452&amp;"!J23:J200")=$A$2)*(INDIRECT($B452&amp;"!t23:t200")=$D452)*(INDIRECT($B452&amp;"!t23:t200")&lt;&gt;"")*(INDIRECT($B452&amp;"!I23:I200")=$G$5),1,0)))</f>
        <v>0</v>
      </c>
      <c r="H452" s="64">
        <f t="array" aca="1" ref="H452" ca="1">IF($B452="N","",SUM(IF((INDIRECT($B452&amp;"!J23:J200")=$A$2)*(INDIRECT($B452&amp;"!t23:t200")=$D452)*(INDIRECT($B452&amp;"!t23:t200")&lt;&gt;"")*(INDIRECT($B452&amp;"!I23:I200")=$G$5),INDIRECT($B452&amp;"!U23:U200"),0)))</f>
        <v>0</v>
      </c>
      <c r="I452" s="59">
        <f t="shared" ca="1" si="74"/>
        <v>0</v>
      </c>
      <c r="J452" s="64">
        <f t="shared" ca="1" si="75"/>
        <v>0</v>
      </c>
    </row>
    <row r="453" spans="2:10">
      <c r="B453" s="92" t="str">
        <f t="shared" si="76"/>
        <v>Vegalta_Sendai</v>
      </c>
      <c r="D453" s="93">
        <v>0</v>
      </c>
      <c r="E453" s="55">
        <f t="array" aca="1" ref="E453" ca="1">IF($B453="N","",SUM(IF((INDIRECT($B453&amp;"!J23:J200")=$A$2)*(INDIRECT($B453&amp;"!t23:t200")=$D453)*(INDIRECT($B453&amp;"!t23:t200")&lt;&gt;"")*(INDIRECT($B453&amp;"!I23:I200")=$E$5),1,0)))</f>
        <v>0</v>
      </c>
      <c r="F453" s="64">
        <f t="array" aca="1" ref="F453" ca="1">IF($B453="N","",SUM(IF((INDIRECT($B453&amp;"!J23:J200")=$A$2)*(INDIRECT($B453&amp;"!t23:t200")=$D453)*(INDIRECT($B453&amp;"!t23:t200")&lt;&gt;"")*(INDIRECT($B453&amp;"!I23:I200")=$E$5),INDIRECT($B453&amp;"!U23:U200"),0)))</f>
        <v>0</v>
      </c>
      <c r="G453" s="55">
        <f t="array" aca="1" ref="G453" ca="1">IF($B453="N","",SUM(IF((INDIRECT($B453&amp;"!J23:J200")=$A$2)*(INDIRECT($B453&amp;"!t23:t200")=$D453)*(INDIRECT($B453&amp;"!t23:t200")&lt;&gt;"")*(INDIRECT($B453&amp;"!I23:I200")=$G$5),1,0)))</f>
        <v>0</v>
      </c>
      <c r="H453" s="64">
        <f t="array" aca="1" ref="H453" ca="1">IF($B453="N","",SUM(IF((INDIRECT($B453&amp;"!J23:J200")=$A$2)*(INDIRECT($B453&amp;"!t23:t200")=$D453)*(INDIRECT($B453&amp;"!t23:t200")&lt;&gt;"")*(INDIRECT($B453&amp;"!I23:I200")=$G$5),INDIRECT($B453&amp;"!U23:U200"),0)))</f>
        <v>0</v>
      </c>
      <c r="I453" s="59">
        <f t="shared" ca="1" si="74"/>
        <v>0</v>
      </c>
      <c r="J453" s="64">
        <f t="shared" ca="1" si="75"/>
        <v>0</v>
      </c>
    </row>
    <row r="454" spans="2:10">
      <c r="B454" s="92" t="str">
        <f t="shared" si="76"/>
        <v>Vegalta_Sendai</v>
      </c>
      <c r="D454" s="93">
        <v>0.25</v>
      </c>
      <c r="E454" s="55">
        <f t="array" aca="1" ref="E454" ca="1">IF($B454="N","",SUM(IF((INDIRECT($B454&amp;"!J23:J200")=$A$2)*(INDIRECT($B454&amp;"!t23:t200")=$D454)*(INDIRECT($B454&amp;"!t23:t200")&lt;&gt;"")*(INDIRECT($B454&amp;"!I23:I200")=$E$5),1,0)))</f>
        <v>0</v>
      </c>
      <c r="F454" s="64">
        <f t="array" aca="1" ref="F454" ca="1">IF($B454="N","",SUM(IF((INDIRECT($B454&amp;"!J23:J200")=$A$2)*(INDIRECT($B454&amp;"!t23:t200")=$D454)*(INDIRECT($B454&amp;"!t23:t200")&lt;&gt;"")*(INDIRECT($B454&amp;"!I23:I200")=$E$5),INDIRECT($B454&amp;"!U23:U200"),0)))</f>
        <v>0</v>
      </c>
      <c r="G454" s="55">
        <f t="array" aca="1" ref="G454" ca="1">IF($B454="N","",SUM(IF((INDIRECT($B454&amp;"!J23:J200")=$A$2)*(INDIRECT($B454&amp;"!t23:t200")=$D454)*(INDIRECT($B454&amp;"!t23:t200")&lt;&gt;"")*(INDIRECT($B454&amp;"!I23:I200")=$G$5),1,0)))</f>
        <v>0</v>
      </c>
      <c r="H454" s="64">
        <f t="array" aca="1" ref="H454" ca="1">IF($B454="N","",SUM(IF((INDIRECT($B454&amp;"!J23:J200")=$A$2)*(INDIRECT($B454&amp;"!t23:t200")=$D454)*(INDIRECT($B454&amp;"!t23:t200")&lt;&gt;"")*(INDIRECT($B454&amp;"!I23:I200")=$G$5),INDIRECT($B454&amp;"!U23:U200"),0)))</f>
        <v>0</v>
      </c>
      <c r="I454" s="59">
        <f t="shared" ca="1" si="74"/>
        <v>0</v>
      </c>
      <c r="J454" s="64">
        <f t="shared" ca="1" si="75"/>
        <v>0</v>
      </c>
    </row>
    <row r="455" spans="2:10">
      <c r="B455" s="92" t="str">
        <f t="shared" si="76"/>
        <v>Vegalta_Sendai</v>
      </c>
      <c r="D455" s="93">
        <v>0.5</v>
      </c>
      <c r="E455" s="55">
        <f t="array" aca="1" ref="E455" ca="1">IF($B455="N","",SUM(IF((INDIRECT($B455&amp;"!J23:J200")=$A$2)*(INDIRECT($B455&amp;"!t23:t200")=$D455)*(INDIRECT($B455&amp;"!t23:t200")&lt;&gt;"")*(INDIRECT($B455&amp;"!I23:I200")=$E$5),1,0)))</f>
        <v>0</v>
      </c>
      <c r="F455" s="64">
        <f t="array" aca="1" ref="F455" ca="1">IF($B455="N","",SUM(IF((INDIRECT($B455&amp;"!J23:J200")=$A$2)*(INDIRECT($B455&amp;"!t23:t200")=$D455)*(INDIRECT($B455&amp;"!t23:t200")&lt;&gt;"")*(INDIRECT($B455&amp;"!I23:I200")=$E$5),INDIRECT($B455&amp;"!U23:U200"),0)))</f>
        <v>0</v>
      </c>
      <c r="G455" s="55">
        <f t="array" aca="1" ref="G455" ca="1">IF($B455="N","",SUM(IF((INDIRECT($B455&amp;"!J23:J200")=$A$2)*(INDIRECT($B455&amp;"!t23:t200")=$D455)*(INDIRECT($B455&amp;"!t23:t200")&lt;&gt;"")*(INDIRECT($B455&amp;"!I23:I200")=$G$5),1,0)))</f>
        <v>0</v>
      </c>
      <c r="H455" s="64">
        <f t="array" aca="1" ref="H455" ca="1">IF($B455="N","",SUM(IF((INDIRECT($B455&amp;"!J23:J200")=$A$2)*(INDIRECT($B455&amp;"!t23:t200")=$D455)*(INDIRECT($B455&amp;"!t23:t200")&lt;&gt;"")*(INDIRECT($B455&amp;"!I23:I200")=$G$5),INDIRECT($B455&amp;"!U23:U200"),0)))</f>
        <v>0</v>
      </c>
      <c r="I455" s="59">
        <f t="shared" ca="1" si="74"/>
        <v>0</v>
      </c>
      <c r="J455" s="64">
        <f t="shared" ca="1" si="75"/>
        <v>0</v>
      </c>
    </row>
    <row r="456" spans="2:10">
      <c r="B456" s="92" t="str">
        <f t="shared" si="76"/>
        <v>Vegalta_Sendai</v>
      </c>
      <c r="D456" s="93">
        <v>0.75</v>
      </c>
      <c r="E456" s="55">
        <f t="array" aca="1" ref="E456" ca="1">IF($B456="N","",SUM(IF((INDIRECT($B456&amp;"!J23:J200")=$A$2)*(INDIRECT($B456&amp;"!t23:t200")=$D456)*(INDIRECT($B456&amp;"!t23:t200")&lt;&gt;"")*(INDIRECT($B456&amp;"!I23:I200")=$E$5),1,0)))</f>
        <v>0</v>
      </c>
      <c r="F456" s="64">
        <f t="array" aca="1" ref="F456" ca="1">IF($B456="N","",SUM(IF((INDIRECT($B456&amp;"!J23:J200")=$A$2)*(INDIRECT($B456&amp;"!t23:t200")=$D456)*(INDIRECT($B456&amp;"!t23:t200")&lt;&gt;"")*(INDIRECT($B456&amp;"!I23:I200")=$E$5),INDIRECT($B456&amp;"!U23:U200"),0)))</f>
        <v>0</v>
      </c>
      <c r="G456" s="55">
        <f t="array" aca="1" ref="G456" ca="1">IF($B456="N","",SUM(IF((INDIRECT($B456&amp;"!J23:J200")=$A$2)*(INDIRECT($B456&amp;"!t23:t200")=$D456)*(INDIRECT($B456&amp;"!t23:t200")&lt;&gt;"")*(INDIRECT($B456&amp;"!I23:I200")=$G$5),1,0)))</f>
        <v>0</v>
      </c>
      <c r="H456" s="64">
        <f t="array" aca="1" ref="H456" ca="1">IF($B456="N","",SUM(IF((INDIRECT($B456&amp;"!J23:J200")=$A$2)*(INDIRECT($B456&amp;"!t23:t200")=$D456)*(INDIRECT($B456&amp;"!t23:t200")&lt;&gt;"")*(INDIRECT($B456&amp;"!I23:I200")=$G$5),INDIRECT($B456&amp;"!U23:U200"),0)))</f>
        <v>0</v>
      </c>
      <c r="I456" s="59">
        <f t="shared" ca="1" si="74"/>
        <v>0</v>
      </c>
      <c r="J456" s="64">
        <f t="shared" ca="1" si="75"/>
        <v>0</v>
      </c>
    </row>
    <row r="457" spans="2:10">
      <c r="B457" s="92" t="str">
        <f t="shared" si="76"/>
        <v>Vegalta_Sendai</v>
      </c>
      <c r="D457" s="93">
        <v>1</v>
      </c>
      <c r="E457" s="55">
        <f t="array" aca="1" ref="E457" ca="1">IF($B457="N","",SUM(IF((INDIRECT($B457&amp;"!J23:J200")=$A$2)*(INDIRECT($B457&amp;"!t23:t200")=$D457)*(INDIRECT($B457&amp;"!t23:t200")&lt;&gt;"")*(INDIRECT($B457&amp;"!I23:I200")=$E$5),1,0)))</f>
        <v>0</v>
      </c>
      <c r="F457" s="64">
        <f t="array" aca="1" ref="F457" ca="1">IF($B457="N","",SUM(IF((INDIRECT($B457&amp;"!J23:J200")=$A$2)*(INDIRECT($B457&amp;"!t23:t200")=$D457)*(INDIRECT($B457&amp;"!t23:t200")&lt;&gt;"")*(INDIRECT($B457&amp;"!I23:I200")=$E$5),INDIRECT($B457&amp;"!U23:U200"),0)))</f>
        <v>0</v>
      </c>
      <c r="G457" s="55">
        <f t="array" aca="1" ref="G457" ca="1">IF($B457="N","",SUM(IF((INDIRECT($B457&amp;"!J23:J200")=$A$2)*(INDIRECT($B457&amp;"!t23:t200")=$D457)*(INDIRECT($B457&amp;"!t23:t200")&lt;&gt;"")*(INDIRECT($B457&amp;"!I23:I200")=$G$5),1,0)))</f>
        <v>0</v>
      </c>
      <c r="H457" s="64">
        <f t="array" aca="1" ref="H457" ca="1">IF($B457="N","",SUM(IF((INDIRECT($B457&amp;"!J23:J200")=$A$2)*(INDIRECT($B457&amp;"!t23:t200")=$D457)*(INDIRECT($B457&amp;"!t23:t200")&lt;&gt;"")*(INDIRECT($B457&amp;"!I23:I200")=$G$5),INDIRECT($B457&amp;"!U23:U200"),0)))</f>
        <v>0</v>
      </c>
      <c r="I457" s="59">
        <f t="shared" ca="1" si="74"/>
        <v>0</v>
      </c>
      <c r="J457" s="64">
        <f t="shared" ca="1" si="75"/>
        <v>0</v>
      </c>
    </row>
    <row r="458" spans="2:10">
      <c r="B458" s="92" t="str">
        <f t="shared" si="76"/>
        <v>Vegalta_Sendai</v>
      </c>
      <c r="D458" s="93">
        <v>1.25</v>
      </c>
      <c r="E458" s="55">
        <f t="array" aca="1" ref="E458" ca="1">IF($B458="N","",SUM(IF((INDIRECT($B458&amp;"!J23:J200")=$A$2)*(INDIRECT($B458&amp;"!t23:t200")=$D458)*(INDIRECT($B458&amp;"!t23:t200")&lt;&gt;"")*(INDIRECT($B458&amp;"!I23:I200")=$E$5),1,0)))</f>
        <v>0</v>
      </c>
      <c r="F458" s="64">
        <f t="array" aca="1" ref="F458" ca="1">IF($B458="N","",SUM(IF((INDIRECT($B458&amp;"!J23:J200")=$A$2)*(INDIRECT($B458&amp;"!t23:t200")=$D458)*(INDIRECT($B458&amp;"!t23:t200")&lt;&gt;"")*(INDIRECT($B458&amp;"!I23:I200")=$E$5),INDIRECT($B458&amp;"!U23:U200"),0)))</f>
        <v>0</v>
      </c>
      <c r="G458" s="55">
        <f t="array" aca="1" ref="G458" ca="1">IF($B458="N","",SUM(IF((INDIRECT($B458&amp;"!J23:J200")=$A$2)*(INDIRECT($B458&amp;"!t23:t200")=$D458)*(INDIRECT($B458&amp;"!t23:t200")&lt;&gt;"")*(INDIRECT($B458&amp;"!I23:I200")=$G$5),1,0)))</f>
        <v>0</v>
      </c>
      <c r="H458" s="64">
        <f t="array" aca="1" ref="H458" ca="1">IF($B458="N","",SUM(IF((INDIRECT($B458&amp;"!J23:J200")=$A$2)*(INDIRECT($B458&amp;"!t23:t200")=$D458)*(INDIRECT($B458&amp;"!t23:t200")&lt;&gt;"")*(INDIRECT($B458&amp;"!I23:I200")=$G$5),INDIRECT($B458&amp;"!U23:U200"),0)))</f>
        <v>0</v>
      </c>
      <c r="I458" s="59">
        <f t="shared" ca="1" si="74"/>
        <v>0</v>
      </c>
      <c r="J458" s="64">
        <f t="shared" ca="1" si="75"/>
        <v>0</v>
      </c>
    </row>
    <row r="459" spans="2:10">
      <c r="B459" s="92" t="str">
        <f t="shared" si="76"/>
        <v>Vegalta_Sendai</v>
      </c>
      <c r="D459" s="93">
        <v>1.5</v>
      </c>
      <c r="E459" s="55">
        <f t="array" aca="1" ref="E459" ca="1">IF($B459="N","",SUM(IF((INDIRECT($B459&amp;"!J23:J200")=$A$2)*(INDIRECT($B459&amp;"!t23:t200")=$D459)*(INDIRECT($B459&amp;"!t23:t200")&lt;&gt;"")*(INDIRECT($B459&amp;"!I23:I200")=$E$5),1,0)))</f>
        <v>0</v>
      </c>
      <c r="F459" s="64">
        <f t="array" aca="1" ref="F459" ca="1">IF($B459="N","",SUM(IF((INDIRECT($B459&amp;"!J23:J200")=$A$2)*(INDIRECT($B459&amp;"!t23:t200")=$D459)*(INDIRECT($B459&amp;"!t23:t200")&lt;&gt;"")*(INDIRECT($B459&amp;"!I23:I200")=$E$5),INDIRECT($B459&amp;"!U23:U200"),0)))</f>
        <v>0</v>
      </c>
      <c r="G459" s="55">
        <f t="array" aca="1" ref="G459" ca="1">IF($B459="N","",SUM(IF((INDIRECT($B459&amp;"!J23:J200")=$A$2)*(INDIRECT($B459&amp;"!t23:t200")=$D459)*(INDIRECT($B459&amp;"!t23:t200")&lt;&gt;"")*(INDIRECT($B459&amp;"!I23:I200")=$G$5),1,0)))</f>
        <v>0</v>
      </c>
      <c r="H459" s="64">
        <f t="array" aca="1" ref="H459" ca="1">IF($B459="N","",SUM(IF((INDIRECT($B459&amp;"!J23:J200")=$A$2)*(INDIRECT($B459&amp;"!t23:t200")=$D459)*(INDIRECT($B459&amp;"!t23:t200")&lt;&gt;"")*(INDIRECT($B459&amp;"!I23:I200")=$G$5),INDIRECT($B459&amp;"!U23:U200"),0)))</f>
        <v>0</v>
      </c>
      <c r="I459" s="59">
        <f t="shared" ca="1" si="74"/>
        <v>0</v>
      </c>
      <c r="J459" s="64">
        <f t="shared" ca="1" si="75"/>
        <v>0</v>
      </c>
    </row>
    <row r="460" spans="2:10">
      <c r="B460" s="92" t="str">
        <f t="shared" si="76"/>
        <v>Vegalta_Sendai</v>
      </c>
      <c r="D460" s="129">
        <v>1.75</v>
      </c>
      <c r="E460" s="38">
        <f t="array" aca="1" ref="E460" ca="1">IF($B460="N","",SUM(IF((INDIRECT($B460&amp;"!J23:J200")=$A$2)*(INDIRECT($B460&amp;"!t23:t200")=$D460)*(INDIRECT($B460&amp;"!t23:t200")&lt;&gt;"")*(INDIRECT($B460&amp;"!I23:I200")=$E$5),1,0)))</f>
        <v>0</v>
      </c>
      <c r="F460" s="137">
        <f t="array" aca="1" ref="F460" ca="1">IF($B460="N","",SUM(IF((INDIRECT($B460&amp;"!J23:J200")=$A$2)*(INDIRECT($B460&amp;"!t23:t200")=$D460)*(INDIRECT($B460&amp;"!t23:t200")&lt;&gt;"")*(INDIRECT($B460&amp;"!I23:I200")=$E$5),INDIRECT($B460&amp;"!U23:U200"),0)))</f>
        <v>0</v>
      </c>
      <c r="G460" s="38">
        <f t="array" aca="1" ref="G460" ca="1">IF($B460="N","",SUM(IF((INDIRECT($B460&amp;"!J23:J200")=$A$2)*(INDIRECT($B460&amp;"!t23:t200")=$D460)*(INDIRECT($B460&amp;"!t23:t200")&lt;&gt;"")*(INDIRECT($B460&amp;"!I23:I200")=$G$5),1,0)))</f>
        <v>0</v>
      </c>
      <c r="H460" s="137">
        <f t="array" aca="1" ref="H460" ca="1">IF($B460="N","",SUM(IF((INDIRECT($B460&amp;"!J23:J200")=$A$2)*(INDIRECT($B460&amp;"!t23:t200")=$D460)*(INDIRECT($B460&amp;"!t23:t200")&lt;&gt;"")*(INDIRECT($B460&amp;"!I23:I200")=$G$5),INDIRECT($B460&amp;"!U23:U200"),0)))</f>
        <v>0</v>
      </c>
      <c r="I460" s="59">
        <f t="shared" ca="1" si="74"/>
        <v>0</v>
      </c>
      <c r="J460" s="64">
        <f t="shared" ca="1" si="75"/>
        <v>0</v>
      </c>
    </row>
    <row r="461" spans="2:10">
      <c r="B461" s="92" t="str">
        <f t="shared" si="76"/>
        <v>Vegalta_Sendai</v>
      </c>
      <c r="D461" s="129">
        <v>2</v>
      </c>
      <c r="E461" s="38">
        <f t="array" aca="1" ref="E461" ca="1">IF($B461="N","",SUM(IF((INDIRECT($B461&amp;"!J23:J200")=$A$2)*(INDIRECT($B461&amp;"!t23:t200")=$D461)*(INDIRECT($B461&amp;"!t23:t200")&lt;&gt;"")*(INDIRECT($B461&amp;"!I23:I200")=$E$5),1,0)))</f>
        <v>0</v>
      </c>
      <c r="F461" s="137">
        <f t="array" aca="1" ref="F461" ca="1">IF($B461="N","",SUM(IF((INDIRECT($B461&amp;"!J23:J200")=$A$2)*(INDIRECT($B461&amp;"!t23:t200")=$D461)*(INDIRECT($B461&amp;"!t23:t200")&lt;&gt;"")*(INDIRECT($B461&amp;"!I23:I200")=$E$5),INDIRECT($B461&amp;"!U23:U200"),0)))</f>
        <v>0</v>
      </c>
      <c r="G461" s="38">
        <f t="array" aca="1" ref="G461" ca="1">IF($B461="N","",SUM(IF((INDIRECT($B461&amp;"!J23:J200")=$A$2)*(INDIRECT($B461&amp;"!t23:t200")=$D461)*(INDIRECT($B461&amp;"!t23:t200")&lt;&gt;"")*(INDIRECT($B461&amp;"!I23:I200")=$G$5),1,0)))</f>
        <v>0</v>
      </c>
      <c r="H461" s="137">
        <f t="array" aca="1" ref="H461" ca="1">IF($B461="N","",SUM(IF((INDIRECT($B461&amp;"!J23:J200")=$A$2)*(INDIRECT($B461&amp;"!t23:t200")=$D461)*(INDIRECT($B461&amp;"!t23:t200")&lt;&gt;"")*(INDIRECT($B461&amp;"!I23:I200")=$G$5),INDIRECT($B461&amp;"!U23:U200"),0)))</f>
        <v>0</v>
      </c>
      <c r="I461" s="59">
        <f t="shared" ca="1" si="74"/>
        <v>0</v>
      </c>
      <c r="J461" s="64">
        <f t="shared" ca="1" si="75"/>
        <v>0</v>
      </c>
    </row>
    <row r="462" spans="2:10">
      <c r="B462" s="92" t="str">
        <f t="shared" si="76"/>
        <v>Vegalta_Sendai</v>
      </c>
      <c r="D462" s="129">
        <v>2.25</v>
      </c>
      <c r="E462" s="38">
        <f t="array" aca="1" ref="E462" ca="1">IF($B462="N","",SUM(IF((INDIRECT($B462&amp;"!J23:J200")=$A$2)*(INDIRECT($B462&amp;"!t23:t200")=$D462)*(INDIRECT($B462&amp;"!t23:t200")&lt;&gt;"")*(INDIRECT($B462&amp;"!I23:I200")=$E$5),1,0)))</f>
        <v>0</v>
      </c>
      <c r="F462" s="137">
        <f t="array" aca="1" ref="F462" ca="1">IF($B462="N","",SUM(IF((INDIRECT($B462&amp;"!J23:J200")=$A$2)*(INDIRECT($B462&amp;"!t23:t200")=$D462)*(INDIRECT($B462&amp;"!t23:t200")&lt;&gt;"")*(INDIRECT($B462&amp;"!I23:I200")=$E$5),INDIRECT($B462&amp;"!U23:U200"),0)))</f>
        <v>0</v>
      </c>
      <c r="G462" s="38">
        <f t="array" aca="1" ref="G462" ca="1">IF($B462="N","",SUM(IF((INDIRECT($B462&amp;"!J23:J200")=$A$2)*(INDIRECT($B462&amp;"!t23:t200")=$D462)*(INDIRECT($B462&amp;"!t23:t200")&lt;&gt;"")*(INDIRECT($B462&amp;"!I23:I200")=$G$5),1,0)))</f>
        <v>0</v>
      </c>
      <c r="H462" s="137">
        <f t="array" aca="1" ref="H462" ca="1">IF($B462="N","",SUM(IF((INDIRECT($B462&amp;"!J23:J200")=$A$2)*(INDIRECT($B462&amp;"!t23:t200")=$D462)*(INDIRECT($B462&amp;"!t23:t200")&lt;&gt;"")*(INDIRECT($B462&amp;"!I23:I200")=$G$5),INDIRECT($B462&amp;"!U23:U200"),0)))</f>
        <v>0</v>
      </c>
      <c r="I462" s="59">
        <f t="shared" ca="1" si="74"/>
        <v>0</v>
      </c>
      <c r="J462" s="64">
        <f t="shared" ca="1" si="75"/>
        <v>0</v>
      </c>
    </row>
    <row r="463" spans="2:10">
      <c r="B463" s="92" t="str">
        <f t="shared" si="76"/>
        <v>Vegalta_Sendai</v>
      </c>
      <c r="D463" s="129">
        <v>2.5</v>
      </c>
      <c r="E463" s="38">
        <f t="array" aca="1" ref="E463" ca="1">IF($B463="N","",SUM(IF((INDIRECT($B463&amp;"!J23:J200")=$A$2)*(INDIRECT($B463&amp;"!t23:t200")=$D463)*(INDIRECT($B463&amp;"!t23:t200")&lt;&gt;"")*(INDIRECT($B463&amp;"!I23:I200")=$E$5),1,0)))</f>
        <v>0</v>
      </c>
      <c r="F463" s="137">
        <f t="array" aca="1" ref="F463" ca="1">IF($B463="N","",SUM(IF((INDIRECT($B463&amp;"!J23:J200")=$A$2)*(INDIRECT($B463&amp;"!t23:t200")=$D463)*(INDIRECT($B463&amp;"!t23:t200")&lt;&gt;"")*(INDIRECT($B463&amp;"!I23:I200")=$E$5),INDIRECT($B463&amp;"!U23:U200"),0)))</f>
        <v>0</v>
      </c>
      <c r="G463" s="38">
        <f t="array" aca="1" ref="G463" ca="1">IF($B463="N","",SUM(IF((INDIRECT($B463&amp;"!J23:J200")=$A$2)*(INDIRECT($B463&amp;"!t23:t200")=$D463)*(INDIRECT($B463&amp;"!t23:t200")&lt;&gt;"")*(INDIRECT($B463&amp;"!I23:I200")=$G$5),1,0)))</f>
        <v>0</v>
      </c>
      <c r="H463" s="137">
        <f t="array" aca="1" ref="H463" ca="1">IF($B463="N","",SUM(IF((INDIRECT($B463&amp;"!J23:J200")=$A$2)*(INDIRECT($B463&amp;"!t23:t200")=$D463)*(INDIRECT($B463&amp;"!t23:t200")&lt;&gt;"")*(INDIRECT($B463&amp;"!I23:I200")=$G$5),INDIRECT($B463&amp;"!U23:U200"),0)))</f>
        <v>0</v>
      </c>
      <c r="I463" s="59">
        <f t="shared" ca="1" si="74"/>
        <v>0</v>
      </c>
      <c r="J463" s="64">
        <f t="shared" ca="1" si="75"/>
        <v>0</v>
      </c>
    </row>
    <row r="464" spans="2:10" ht="13.5" thickBot="1">
      <c r="B464" s="92" t="str">
        <f t="shared" si="76"/>
        <v>Vegalta_Sendai</v>
      </c>
      <c r="D464" s="93">
        <v>2.75</v>
      </c>
      <c r="E464" s="38">
        <f t="array" aca="1" ref="E464" ca="1">IF($B464="N","",SUM(IF((INDIRECT($B464&amp;"!J23:J200")=$A$2)*(INDIRECT($B464&amp;"!t23:t200")=$D464)*(INDIRECT($B464&amp;"!t23:t200")&lt;&gt;"")*(INDIRECT($B464&amp;"!I23:I200")=$E$5),1,0)))</f>
        <v>1</v>
      </c>
      <c r="F464" s="137">
        <f t="array" aca="1" ref="F464" ca="1">IF($B464="N","",SUM(IF((INDIRECT($B464&amp;"!J23:J200")=$A$2)*(INDIRECT($B464&amp;"!t23:t200")=$D464)*(INDIRECT($B464&amp;"!t23:t200")&lt;&gt;"")*(INDIRECT($B464&amp;"!I23:I200")=$E$5),INDIRECT($B464&amp;"!U23:U200"),0)))</f>
        <v>2.77</v>
      </c>
      <c r="G464" s="38">
        <f t="array" aca="1" ref="G464" ca="1">IF($B464="N","",SUM(IF((INDIRECT($B464&amp;"!J23:J200")=$A$2)*(INDIRECT($B464&amp;"!t23:t200")=$D464)*(INDIRECT($B464&amp;"!t23:t200")&lt;&gt;"")*(INDIRECT($B464&amp;"!I23:I200")=$G$5),1,0)))</f>
        <v>0</v>
      </c>
      <c r="H464" s="137">
        <f t="array" aca="1" ref="H464" ca="1">IF($B464="N","",SUM(IF((INDIRECT($B464&amp;"!J23:J200")=$A$2)*(INDIRECT($B464&amp;"!t23:t200")=$D464)*(INDIRECT($B464&amp;"!t23:t200")&lt;&gt;"")*(INDIRECT($B464&amp;"!I23:I200")=$G$5),INDIRECT($B464&amp;"!U23:U200"),0)))</f>
        <v>0</v>
      </c>
      <c r="I464" s="136">
        <f t="shared" ca="1" si="74"/>
        <v>1</v>
      </c>
      <c r="J464" s="78">
        <f t="shared" ca="1" si="75"/>
        <v>2.77</v>
      </c>
    </row>
    <row r="465" spans="1:10" ht="13.5" thickBot="1">
      <c r="A465" s="96"/>
      <c r="B465" s="97"/>
      <c r="C465" s="98" t="str">
        <f>D440</f>
        <v>Vegalta_Sendai</v>
      </c>
      <c r="D465" s="99" t="s">
        <v>24</v>
      </c>
      <c r="E465" s="100">
        <f t="shared" ref="E465:J465" ca="1" si="77">SUM(E442:E464)</f>
        <v>1</v>
      </c>
      <c r="F465" s="106">
        <f t="shared" ca="1" si="77"/>
        <v>2.77</v>
      </c>
      <c r="G465" s="100">
        <f t="shared" ca="1" si="77"/>
        <v>0</v>
      </c>
      <c r="H465" s="106">
        <f t="shared" ca="1" si="77"/>
        <v>0</v>
      </c>
      <c r="I465" s="101">
        <f t="shared" ca="1" si="77"/>
        <v>1</v>
      </c>
      <c r="J465" s="106">
        <f t="shared" ca="1" si="77"/>
        <v>2.77</v>
      </c>
    </row>
    <row r="466" spans="1:10" ht="13.5" thickBot="1">
      <c r="A466" s="96"/>
      <c r="C466" s="104"/>
    </row>
    <row r="467" spans="1:10">
      <c r="A467" s="96"/>
      <c r="B467" s="23"/>
      <c r="C467" s="98"/>
      <c r="D467" s="85" t="str">
        <f>H2</f>
        <v>Ventforet_Kofu</v>
      </c>
      <c r="E467" s="86" t="s">
        <v>0</v>
      </c>
      <c r="F467" s="87"/>
      <c r="G467" s="86" t="s">
        <v>1</v>
      </c>
      <c r="H467" s="87"/>
      <c r="I467" s="86" t="s">
        <v>10</v>
      </c>
      <c r="J467" s="88"/>
    </row>
    <row r="468" spans="1:10" ht="13.5" thickBot="1">
      <c r="B468" s="23"/>
      <c r="C468" s="23"/>
      <c r="D468" s="89" t="s">
        <v>20</v>
      </c>
      <c r="E468" s="40" t="s">
        <v>21</v>
      </c>
      <c r="F468" s="78" t="s">
        <v>22</v>
      </c>
      <c r="G468" s="40" t="s">
        <v>21</v>
      </c>
      <c r="H468" s="78" t="s">
        <v>22</v>
      </c>
      <c r="I468" s="90" t="s">
        <v>21</v>
      </c>
      <c r="J468" s="78" t="s">
        <v>22</v>
      </c>
    </row>
    <row r="469" spans="1:10">
      <c r="B469" s="92" t="str">
        <f>IF(D467=0,"N",D467)</f>
        <v>Ventforet_Kofu</v>
      </c>
      <c r="D469" s="93">
        <v>-2.75</v>
      </c>
      <c r="E469" s="94">
        <f t="array" aca="1" ref="E469" ca="1">IF($B469="N","",SUM(IF((INDIRECT($B469&amp;"!J23:J200")=$A$2)*(INDIRECT($B469&amp;"!t23:t200")=$D469)*(INDIRECT($B469&amp;"!t23:t200")&lt;&gt;"")*(INDIRECT($B469&amp;"!I23:I200")=$E$5),1,0)))</f>
        <v>0</v>
      </c>
      <c r="F469" s="95">
        <f t="array" aca="1" ref="F469" ca="1">IF($B469="N","",SUM(IF((INDIRECT($B469&amp;"!J23:J200")=$A$2)*(INDIRECT($B469&amp;"!t23:t200")=$D469)*(INDIRECT($B469&amp;"!t23:t200")&lt;&gt;"")*(INDIRECT($B469&amp;"!I23:I200")=$E$5),INDIRECT($B469&amp;"!U23:U200"),0)))</f>
        <v>0</v>
      </c>
      <c r="G469" s="94">
        <f t="array" aca="1" ref="G469" ca="1">IF($B469="N","",SUM(IF((INDIRECT($B469&amp;"!J23:J200")=$A$2)*(INDIRECT($B469&amp;"!t23:t200")=$D469)*(INDIRECT($B469&amp;"!t23:t200")&lt;&gt;"")*(INDIRECT($B469&amp;"!I23:I200")=$G$5),1,0)))</f>
        <v>0</v>
      </c>
      <c r="H469" s="95">
        <f t="array" aca="1" ref="H469" ca="1">IF($B469="N","",SUM(IF((INDIRECT($B469&amp;"!J23:J200")=$A$2)*(INDIRECT($B469&amp;"!t23:t200")=$D469)*(INDIRECT($B469&amp;"!t23:t200")&lt;&gt;"")*(INDIRECT($B469&amp;"!I23:I200")=$G$5),INDIRECT($B469&amp;"!U23:U200"),0)))</f>
        <v>0</v>
      </c>
      <c r="I469" s="59">
        <f t="shared" ref="I469:I491" ca="1" si="78">IF(B469="N","",G469+E469)</f>
        <v>0</v>
      </c>
      <c r="J469" s="64">
        <f ca="1">IF(I469="","",F469+H469)</f>
        <v>0</v>
      </c>
    </row>
    <row r="470" spans="1:10">
      <c r="B470" s="92" t="str">
        <f>B469</f>
        <v>Ventforet_Kofu</v>
      </c>
      <c r="D470" s="125">
        <v>-2.5</v>
      </c>
      <c r="E470" s="55">
        <f t="array" aca="1" ref="E470" ca="1">IF($B470="N","",SUM(IF((INDIRECT($B470&amp;"!J23:J200")=$A$2)*(INDIRECT($B470&amp;"!t23:t200")=$D470)*(INDIRECT($B470&amp;"!t23:t200")&lt;&gt;"")*(INDIRECT($B470&amp;"!I23:I200")=$E$5),1,0)))</f>
        <v>0</v>
      </c>
      <c r="F470" s="64">
        <f t="array" aca="1" ref="F470" ca="1">IF($B470="N","",SUM(IF((INDIRECT($B470&amp;"!J23:J200")=$A$2)*(INDIRECT($B470&amp;"!t23:t200")=$D470)*(INDIRECT($B470&amp;"!t23:t200")&lt;&gt;"")*(INDIRECT($B470&amp;"!I23:I200")=$E$5),INDIRECT($B470&amp;"!U23:U200"),0)))</f>
        <v>0</v>
      </c>
      <c r="G470" s="55">
        <f t="array" aca="1" ref="G470" ca="1">IF($B470="N","",SUM(IF((INDIRECT($B470&amp;"!J23:J200")=$A$2)*(INDIRECT($B470&amp;"!t23:t200")=$D470)*(INDIRECT($B470&amp;"!t23:t200")&lt;&gt;"")*(INDIRECT($B470&amp;"!I23:I200")=$G$5),1,0)))</f>
        <v>0</v>
      </c>
      <c r="H470" s="64">
        <f t="array" aca="1" ref="H470" ca="1">IF($B470="N","",SUM(IF((INDIRECT($B470&amp;"!J23:J200")=$A$2)*(INDIRECT($B470&amp;"!t23:t200")=$D470)*(INDIRECT($B470&amp;"!t23:t200")&lt;&gt;"")*(INDIRECT($B470&amp;"!I23:I200")=$G$5),INDIRECT($B470&amp;"!U23:U200"),0)))</f>
        <v>0</v>
      </c>
      <c r="I470" s="59">
        <f t="shared" ca="1" si="78"/>
        <v>0</v>
      </c>
      <c r="J470" s="64">
        <f t="shared" ref="J470:J491" ca="1" si="79">IF(I470="","",F470+H470)</f>
        <v>0</v>
      </c>
    </row>
    <row r="471" spans="1:10">
      <c r="B471" s="92" t="str">
        <f t="shared" ref="B471:B491" si="80">B470</f>
        <v>Ventforet_Kofu</v>
      </c>
      <c r="D471" s="125">
        <v>-2.25</v>
      </c>
      <c r="E471" s="55">
        <f t="array" aca="1" ref="E471" ca="1">IF($B471="N","",SUM(IF((INDIRECT($B471&amp;"!J23:J200")=$A$2)*(INDIRECT($B471&amp;"!t23:t200")=$D471)*(INDIRECT($B471&amp;"!t23:t200")&lt;&gt;"")*(INDIRECT($B471&amp;"!I23:I200")=$E$5),1,0)))</f>
        <v>0</v>
      </c>
      <c r="F471" s="64">
        <f t="array" aca="1" ref="F471" ca="1">IF($B471="N","",SUM(IF((INDIRECT($B471&amp;"!J23:J200")=$A$2)*(INDIRECT($B471&amp;"!t23:t200")=$D471)*(INDIRECT($B471&amp;"!t23:t200")&lt;&gt;"")*(INDIRECT($B471&amp;"!I23:I200")=$E$5),INDIRECT($B471&amp;"!U23:U200"),0)))</f>
        <v>0</v>
      </c>
      <c r="G471" s="55">
        <f t="array" aca="1" ref="G471" ca="1">IF($B471="N","",SUM(IF((INDIRECT($B471&amp;"!J23:J200")=$A$2)*(INDIRECT($B471&amp;"!t23:t200")=$D471)*(INDIRECT($B471&amp;"!t23:t200")&lt;&gt;"")*(INDIRECT($B471&amp;"!I23:I200")=$G$5),1,0)))</f>
        <v>0</v>
      </c>
      <c r="H471" s="64">
        <f t="array" aca="1" ref="H471" ca="1">IF($B471="N","",SUM(IF((INDIRECT($B471&amp;"!J23:J200")=$A$2)*(INDIRECT($B471&amp;"!t23:t200")=$D471)*(INDIRECT($B471&amp;"!t23:t200")&lt;&gt;"")*(INDIRECT($B471&amp;"!I23:I200")=$G$5),INDIRECT($B471&amp;"!U23:U200"),0)))</f>
        <v>0</v>
      </c>
      <c r="I471" s="59">
        <f t="shared" ca="1" si="78"/>
        <v>0</v>
      </c>
      <c r="J471" s="64">
        <f t="shared" ca="1" si="79"/>
        <v>0</v>
      </c>
    </row>
    <row r="472" spans="1:10">
      <c r="B472" s="92" t="str">
        <f t="shared" si="80"/>
        <v>Ventforet_Kofu</v>
      </c>
      <c r="D472" s="125">
        <v>-2</v>
      </c>
      <c r="E472" s="55">
        <f t="array" aca="1" ref="E472" ca="1">IF($B472="N","",SUM(IF((INDIRECT($B472&amp;"!J23:J200")=$A$2)*(INDIRECT($B472&amp;"!t23:t200")=$D472)*(INDIRECT($B472&amp;"!t23:t200")&lt;&gt;"")*(INDIRECT($B472&amp;"!I23:I200")=$E$5),1,0)))</f>
        <v>0</v>
      </c>
      <c r="F472" s="64">
        <f t="array" aca="1" ref="F472" ca="1">IF($B472="N","",SUM(IF((INDIRECT($B472&amp;"!J23:J200")=$A$2)*(INDIRECT($B472&amp;"!t23:t200")=$D472)*(INDIRECT($B472&amp;"!t23:t200")&lt;&gt;"")*(INDIRECT($B472&amp;"!I23:I200")=$E$5),INDIRECT($B472&amp;"!U23:U200"),0)))</f>
        <v>0</v>
      </c>
      <c r="G472" s="55">
        <f t="array" aca="1" ref="G472" ca="1">IF($B472="N","",SUM(IF((INDIRECT($B472&amp;"!J23:J200")=$A$2)*(INDIRECT($B472&amp;"!t23:t200")=$D472)*(INDIRECT($B472&amp;"!t23:t200")&lt;&gt;"")*(INDIRECT($B472&amp;"!I23:I200")=$G$5),1,0)))</f>
        <v>0</v>
      </c>
      <c r="H472" s="64">
        <f t="array" aca="1" ref="H472" ca="1">IF($B472="N","",SUM(IF((INDIRECT($B472&amp;"!J23:J200")=$A$2)*(INDIRECT($B472&amp;"!t23:t200")=$D472)*(INDIRECT($B472&amp;"!t23:t200")&lt;&gt;"")*(INDIRECT($B472&amp;"!I23:I200")=$G$5),INDIRECT($B472&amp;"!U23:U200"),0)))</f>
        <v>0</v>
      </c>
      <c r="I472" s="59">
        <f t="shared" ca="1" si="78"/>
        <v>0</v>
      </c>
      <c r="J472" s="64">
        <f t="shared" ca="1" si="79"/>
        <v>0</v>
      </c>
    </row>
    <row r="473" spans="1:10">
      <c r="B473" s="92" t="str">
        <f t="shared" si="80"/>
        <v>Ventforet_Kofu</v>
      </c>
      <c r="D473" s="125">
        <v>-1.75</v>
      </c>
      <c r="E473" s="55">
        <f t="array" aca="1" ref="E473" ca="1">IF($B473="N","",SUM(IF((INDIRECT($B473&amp;"!J23:J200")=$A$2)*(INDIRECT($B473&amp;"!t23:t200")=$D473)*(INDIRECT($B473&amp;"!t23:t200")&lt;&gt;"")*(INDIRECT($B473&amp;"!I23:I200")=$E$5),1,0)))</f>
        <v>0</v>
      </c>
      <c r="F473" s="64">
        <f t="array" aca="1" ref="F473" ca="1">IF($B473="N","",SUM(IF((INDIRECT($B473&amp;"!J23:J200")=$A$2)*(INDIRECT($B473&amp;"!t23:t200")=$D473)*(INDIRECT($B473&amp;"!t23:t200")&lt;&gt;"")*(INDIRECT($B473&amp;"!I23:I200")=$E$5),INDIRECT($B473&amp;"!U23:U200"),0)))</f>
        <v>0</v>
      </c>
      <c r="G473" s="55">
        <f t="array" aca="1" ref="G473" ca="1">IF($B473="N","",SUM(IF((INDIRECT($B473&amp;"!J23:J200")=$A$2)*(INDIRECT($B473&amp;"!t23:t200")=$D473)*(INDIRECT($B473&amp;"!t23:t200")&lt;&gt;"")*(INDIRECT($B473&amp;"!I23:I200")=$G$5),1,0)))</f>
        <v>0</v>
      </c>
      <c r="H473" s="64">
        <f t="array" aca="1" ref="H473" ca="1">IF($B473="N","",SUM(IF((INDIRECT($B473&amp;"!J23:J200")=$A$2)*(INDIRECT($B473&amp;"!t23:t200")=$D473)*(INDIRECT($B473&amp;"!t23:t200")&lt;&gt;"")*(INDIRECT($B473&amp;"!I23:I200")=$G$5),INDIRECT($B473&amp;"!U23:U200"),0)))</f>
        <v>0</v>
      </c>
      <c r="I473" s="59">
        <f t="shared" ca="1" si="78"/>
        <v>0</v>
      </c>
      <c r="J473" s="64">
        <f t="shared" ca="1" si="79"/>
        <v>0</v>
      </c>
    </row>
    <row r="474" spans="1:10">
      <c r="B474" s="92" t="str">
        <f t="shared" si="80"/>
        <v>Ventforet_Kofu</v>
      </c>
      <c r="D474" s="93">
        <v>-1.5</v>
      </c>
      <c r="E474" s="55">
        <f t="array" aca="1" ref="E474" ca="1">IF($B474="N","",SUM(IF((INDIRECT($B474&amp;"!J23:J200")=$A$2)*(INDIRECT($B474&amp;"!t23:t200")=$D474)*(INDIRECT($B474&amp;"!t23:t200")&lt;&gt;"")*(INDIRECT($B474&amp;"!I23:I200")=$E$5),1,0)))</f>
        <v>0</v>
      </c>
      <c r="F474" s="64">
        <f t="array" aca="1" ref="F474" ca="1">IF($B474="N","",SUM(IF((INDIRECT($B474&amp;"!J23:J200")=$A$2)*(INDIRECT($B474&amp;"!t23:t200")=$D474)*(INDIRECT($B474&amp;"!t23:t200")&lt;&gt;"")*(INDIRECT($B474&amp;"!I23:I200")=$E$5),INDIRECT($B474&amp;"!U23:U200"),0)))</f>
        <v>0</v>
      </c>
      <c r="G474" s="55">
        <f t="array" aca="1" ref="G474" ca="1">IF($B474="N","",SUM(IF((INDIRECT($B474&amp;"!J23:J200")=$A$2)*(INDIRECT($B474&amp;"!t23:t200")=$D474)*(INDIRECT($B474&amp;"!t23:t200")&lt;&gt;"")*(INDIRECT($B474&amp;"!I23:I200")=$G$5),1,0)))</f>
        <v>0</v>
      </c>
      <c r="H474" s="64">
        <f t="array" aca="1" ref="H474" ca="1">IF($B474="N","",SUM(IF((INDIRECT($B474&amp;"!J23:J200")=$A$2)*(INDIRECT($B474&amp;"!t23:t200")=$D474)*(INDIRECT($B474&amp;"!t23:t200")&lt;&gt;"")*(INDIRECT($B474&amp;"!I23:I200")=$G$5),INDIRECT($B474&amp;"!U23:U200"),0)))</f>
        <v>0</v>
      </c>
      <c r="I474" s="59">
        <f t="shared" ca="1" si="78"/>
        <v>0</v>
      </c>
      <c r="J474" s="64">
        <f t="shared" ca="1" si="79"/>
        <v>0</v>
      </c>
    </row>
    <row r="475" spans="1:10">
      <c r="B475" s="92" t="str">
        <f t="shared" si="80"/>
        <v>Ventforet_Kofu</v>
      </c>
      <c r="D475" s="93">
        <v>-1.25</v>
      </c>
      <c r="E475" s="55">
        <f t="array" aca="1" ref="E475" ca="1">IF($B475="N","",SUM(IF((INDIRECT($B475&amp;"!J23:J200")=$A$2)*(INDIRECT($B475&amp;"!t23:t200")=$D475)*(INDIRECT($B475&amp;"!t23:t200")&lt;&gt;"")*(INDIRECT($B475&amp;"!I23:I200")=$E$5),1,0)))</f>
        <v>0</v>
      </c>
      <c r="F475" s="64">
        <f t="array" aca="1" ref="F475" ca="1">IF($B475="N","",SUM(IF((INDIRECT($B475&amp;"!J23:J200")=$A$2)*(INDIRECT($B475&amp;"!t23:t200")=$D475)*(INDIRECT($B475&amp;"!t23:t200")&lt;&gt;"")*(INDIRECT($B475&amp;"!I23:I200")=$E$5),INDIRECT($B475&amp;"!U23:U200"),0)))</f>
        <v>0</v>
      </c>
      <c r="G475" s="55">
        <f t="array" aca="1" ref="G475" ca="1">IF($B475="N","",SUM(IF((INDIRECT($B475&amp;"!J23:J200")=$A$2)*(INDIRECT($B475&amp;"!t23:t200")=$D475)*(INDIRECT($B475&amp;"!t23:t200")&lt;&gt;"")*(INDIRECT($B475&amp;"!I23:I200")=$G$5),1,0)))</f>
        <v>0</v>
      </c>
      <c r="H475" s="64">
        <f t="array" aca="1" ref="H475" ca="1">IF($B475="N","",SUM(IF((INDIRECT($B475&amp;"!J23:J200")=$A$2)*(INDIRECT($B475&amp;"!t23:t200")=$D475)*(INDIRECT($B475&amp;"!t23:t200")&lt;&gt;"")*(INDIRECT($B475&amp;"!I23:I200")=$G$5),INDIRECT($B475&amp;"!U23:U200"),0)))</f>
        <v>0</v>
      </c>
      <c r="I475" s="59">
        <f t="shared" ca="1" si="78"/>
        <v>0</v>
      </c>
      <c r="J475" s="64">
        <f t="shared" ca="1" si="79"/>
        <v>0</v>
      </c>
    </row>
    <row r="476" spans="1:10">
      <c r="B476" s="92" t="str">
        <f t="shared" si="80"/>
        <v>Ventforet_Kofu</v>
      </c>
      <c r="D476" s="93">
        <v>-1</v>
      </c>
      <c r="E476" s="55">
        <f t="array" aca="1" ref="E476" ca="1">IF($B476="N","",SUM(IF((INDIRECT($B476&amp;"!J23:J200")=$A$2)*(INDIRECT($B476&amp;"!t23:t200")=$D476)*(INDIRECT($B476&amp;"!t23:t200")&lt;&gt;"")*(INDIRECT($B476&amp;"!I23:I200")=$E$5),1,0)))</f>
        <v>0</v>
      </c>
      <c r="F476" s="64">
        <f t="array" aca="1" ref="F476" ca="1">IF($B476="N","",SUM(IF((INDIRECT($B476&amp;"!J23:J200")=$A$2)*(INDIRECT($B476&amp;"!t23:t200")=$D476)*(INDIRECT($B476&amp;"!t23:t200")&lt;&gt;"")*(INDIRECT($B476&amp;"!I23:I200")=$E$5),INDIRECT($B476&amp;"!U23:U200"),0)))</f>
        <v>0</v>
      </c>
      <c r="G476" s="55">
        <f t="array" aca="1" ref="G476" ca="1">IF($B476="N","",SUM(IF((INDIRECT($B476&amp;"!J23:J200")=$A$2)*(INDIRECT($B476&amp;"!t23:t200")=$D476)*(INDIRECT($B476&amp;"!t23:t200")&lt;&gt;"")*(INDIRECT($B476&amp;"!I23:I200")=$G$5),1,0)))</f>
        <v>0</v>
      </c>
      <c r="H476" s="64">
        <f t="array" aca="1" ref="H476" ca="1">IF($B476="N","",SUM(IF((INDIRECT($B476&amp;"!J23:J200")=$A$2)*(INDIRECT($B476&amp;"!t23:t200")=$D476)*(INDIRECT($B476&amp;"!t23:t200")&lt;&gt;"")*(INDIRECT($B476&amp;"!I23:I200")=$G$5),INDIRECT($B476&amp;"!U23:U200"),0)))</f>
        <v>0</v>
      </c>
      <c r="I476" s="59">
        <f t="shared" ca="1" si="78"/>
        <v>0</v>
      </c>
      <c r="J476" s="64">
        <f t="shared" ca="1" si="79"/>
        <v>0</v>
      </c>
    </row>
    <row r="477" spans="1:10">
      <c r="B477" s="92" t="str">
        <f t="shared" si="80"/>
        <v>Ventforet_Kofu</v>
      </c>
      <c r="D477" s="93">
        <v>-0.75</v>
      </c>
      <c r="E477" s="55">
        <f t="array" aca="1" ref="E477" ca="1">IF($B477="N","",SUM(IF((INDIRECT($B477&amp;"!J23:J200")=$A$2)*(INDIRECT($B477&amp;"!t23:t200")=$D477)*(INDIRECT($B477&amp;"!t23:t200")&lt;&gt;"")*(INDIRECT($B477&amp;"!I23:I200")=$E$5),1,0)))</f>
        <v>0</v>
      </c>
      <c r="F477" s="64">
        <f t="array" aca="1" ref="F477" ca="1">IF($B477="N","",SUM(IF((INDIRECT($B477&amp;"!J23:J200")=$A$2)*(INDIRECT($B477&amp;"!t23:t200")=$D477)*(INDIRECT($B477&amp;"!t23:t200")&lt;&gt;"")*(INDIRECT($B477&amp;"!I23:I200")=$E$5),INDIRECT($B477&amp;"!U23:U200"),0)))</f>
        <v>0</v>
      </c>
      <c r="G477" s="55">
        <f t="array" aca="1" ref="G477" ca="1">IF($B477="N","",SUM(IF((INDIRECT($B477&amp;"!J23:J200")=$A$2)*(INDIRECT($B477&amp;"!t23:t200")=$D477)*(INDIRECT($B477&amp;"!t23:t200")&lt;&gt;"")*(INDIRECT($B477&amp;"!I23:I200")=$G$5),1,0)))</f>
        <v>0</v>
      </c>
      <c r="H477" s="64">
        <f t="array" aca="1" ref="H477" ca="1">IF($B477="N","",SUM(IF((INDIRECT($B477&amp;"!J23:J200")=$A$2)*(INDIRECT($B477&amp;"!t23:t200")=$D477)*(INDIRECT($B477&amp;"!t23:t200")&lt;&gt;"")*(INDIRECT($B477&amp;"!I23:I200")=$G$5),INDIRECT($B477&amp;"!U23:U200"),0)))</f>
        <v>0</v>
      </c>
      <c r="I477" s="59">
        <f t="shared" ca="1" si="78"/>
        <v>0</v>
      </c>
      <c r="J477" s="64">
        <f t="shared" ca="1" si="79"/>
        <v>0</v>
      </c>
    </row>
    <row r="478" spans="1:10">
      <c r="B478" s="92" t="str">
        <f t="shared" si="80"/>
        <v>Ventforet_Kofu</v>
      </c>
      <c r="D478" s="93">
        <v>-0.5</v>
      </c>
      <c r="E478" s="55">
        <f t="array" aca="1" ref="E478" ca="1">IF($B478="N","",SUM(IF((INDIRECT($B478&amp;"!J23:J200")=$A$2)*(INDIRECT($B478&amp;"!t23:t200")=$D478)*(INDIRECT($B478&amp;"!t23:t200")&lt;&gt;"")*(INDIRECT($B478&amp;"!I23:I200")=$E$5),1,0)))</f>
        <v>0</v>
      </c>
      <c r="F478" s="64">
        <f t="array" aca="1" ref="F478" ca="1">IF($B478="N","",SUM(IF((INDIRECT($B478&amp;"!J23:J200")=$A$2)*(INDIRECT($B478&amp;"!t23:t200")=$D478)*(INDIRECT($B478&amp;"!t23:t200")&lt;&gt;"")*(INDIRECT($B478&amp;"!I23:I200")=$E$5),INDIRECT($B478&amp;"!U23:U200"),0)))</f>
        <v>0</v>
      </c>
      <c r="G478" s="55">
        <f t="array" aca="1" ref="G478" ca="1">IF($B478="N","",SUM(IF((INDIRECT($B478&amp;"!J23:J200")=$A$2)*(INDIRECT($B478&amp;"!t23:t200")=$D478)*(INDIRECT($B478&amp;"!t23:t200")&lt;&gt;"")*(INDIRECT($B478&amp;"!I23:I200")=$G$5),1,0)))</f>
        <v>0</v>
      </c>
      <c r="H478" s="64">
        <f t="array" aca="1" ref="H478" ca="1">IF($B478="N","",SUM(IF((INDIRECT($B478&amp;"!J23:J200")=$A$2)*(INDIRECT($B478&amp;"!t23:t200")=$D478)*(INDIRECT($B478&amp;"!t23:t200")&lt;&gt;"")*(INDIRECT($B478&amp;"!I23:I200")=$G$5),INDIRECT($B478&amp;"!U23:U200"),0)))</f>
        <v>0</v>
      </c>
      <c r="I478" s="59">
        <f t="shared" ca="1" si="78"/>
        <v>0</v>
      </c>
      <c r="J478" s="64">
        <f t="shared" ca="1" si="79"/>
        <v>0</v>
      </c>
    </row>
    <row r="479" spans="1:10">
      <c r="B479" s="92" t="str">
        <f t="shared" si="80"/>
        <v>Ventforet_Kofu</v>
      </c>
      <c r="D479" s="93">
        <v>-0.25</v>
      </c>
      <c r="E479" s="55">
        <f t="array" aca="1" ref="E479" ca="1">IF($B479="N","",SUM(IF((INDIRECT($B479&amp;"!J23:J200")=$A$2)*(INDIRECT($B479&amp;"!t23:t200")=$D479)*(INDIRECT($B479&amp;"!t23:t200")&lt;&gt;"")*(INDIRECT($B479&amp;"!I23:I200")=$E$5),1,0)))</f>
        <v>0</v>
      </c>
      <c r="F479" s="64">
        <f t="array" aca="1" ref="F479" ca="1">IF($B479="N","",SUM(IF((INDIRECT($B479&amp;"!J23:J200")=$A$2)*(INDIRECT($B479&amp;"!t23:t200")=$D479)*(INDIRECT($B479&amp;"!t23:t200")&lt;&gt;"")*(INDIRECT($B479&amp;"!I23:I200")=$E$5),INDIRECT($B479&amp;"!U23:U200"),0)))</f>
        <v>0</v>
      </c>
      <c r="G479" s="55">
        <f t="array" aca="1" ref="G479" ca="1">IF($B479="N","",SUM(IF((INDIRECT($B479&amp;"!J23:J200")=$A$2)*(INDIRECT($B479&amp;"!t23:t200")=$D479)*(INDIRECT($B479&amp;"!t23:t200")&lt;&gt;"")*(INDIRECT($B479&amp;"!I23:I200")=$G$5),1,0)))</f>
        <v>1</v>
      </c>
      <c r="H479" s="64">
        <f t="array" aca="1" ref="H479" ca="1">IF($B479="N","",SUM(IF((INDIRECT($B479&amp;"!J23:J200")=$A$2)*(INDIRECT($B479&amp;"!t23:t200")=$D479)*(INDIRECT($B479&amp;"!t23:t200")&lt;&gt;"")*(INDIRECT($B479&amp;"!I23:I200")=$G$5),INDIRECT($B479&amp;"!U23:U200"),0)))</f>
        <v>2.31</v>
      </c>
      <c r="I479" s="59">
        <f t="shared" ca="1" si="78"/>
        <v>1</v>
      </c>
      <c r="J479" s="64">
        <f t="shared" ca="1" si="79"/>
        <v>2.31</v>
      </c>
    </row>
    <row r="480" spans="1:10">
      <c r="B480" s="92" t="str">
        <f t="shared" si="80"/>
        <v>Ventforet_Kofu</v>
      </c>
      <c r="D480" s="93">
        <v>0</v>
      </c>
      <c r="E480" s="55">
        <f t="array" aca="1" ref="E480" ca="1">IF($B480="N","",SUM(IF((INDIRECT($B480&amp;"!J23:J200")=$A$2)*(INDIRECT($B480&amp;"!t23:t200")=$D480)*(INDIRECT($B480&amp;"!t23:t200")&lt;&gt;"")*(INDIRECT($B480&amp;"!I23:I200")=$E$5),1,0)))</f>
        <v>0</v>
      </c>
      <c r="F480" s="64">
        <f t="array" aca="1" ref="F480" ca="1">IF($B480="N","",SUM(IF((INDIRECT($B480&amp;"!J23:J200")=$A$2)*(INDIRECT($B480&amp;"!t23:t200")=$D480)*(INDIRECT($B480&amp;"!t23:t200")&lt;&gt;"")*(INDIRECT($B480&amp;"!I23:I200")=$E$5),INDIRECT($B480&amp;"!U23:U200"),0)))</f>
        <v>0</v>
      </c>
      <c r="G480" s="55">
        <f t="array" aca="1" ref="G480" ca="1">IF($B480="N","",SUM(IF((INDIRECT($B480&amp;"!J23:J200")=$A$2)*(INDIRECT($B480&amp;"!t23:t200")=$D480)*(INDIRECT($B480&amp;"!t23:t200")&lt;&gt;"")*(INDIRECT($B480&amp;"!I23:I200")=$G$5),1,0)))</f>
        <v>0</v>
      </c>
      <c r="H480" s="64">
        <f t="array" aca="1" ref="H480" ca="1">IF($B480="N","",SUM(IF((INDIRECT($B480&amp;"!J23:J200")=$A$2)*(INDIRECT($B480&amp;"!t23:t200")=$D480)*(INDIRECT($B480&amp;"!t23:t200")&lt;&gt;"")*(INDIRECT($B480&amp;"!I23:I200")=$G$5),INDIRECT($B480&amp;"!U23:U200"),0)))</f>
        <v>0</v>
      </c>
      <c r="I480" s="59">
        <f t="shared" ca="1" si="78"/>
        <v>0</v>
      </c>
      <c r="J480" s="64">
        <f t="shared" ca="1" si="79"/>
        <v>0</v>
      </c>
    </row>
    <row r="481" spans="1:10">
      <c r="B481" s="92" t="str">
        <f t="shared" si="80"/>
        <v>Ventforet_Kofu</v>
      </c>
      <c r="D481" s="93">
        <v>0.25</v>
      </c>
      <c r="E481" s="55">
        <f t="array" aca="1" ref="E481" ca="1">IF($B481="N","",SUM(IF((INDIRECT($B481&amp;"!J23:J200")=$A$2)*(INDIRECT($B481&amp;"!t23:t200")=$D481)*(INDIRECT($B481&amp;"!t23:t200")&lt;&gt;"")*(INDIRECT($B481&amp;"!I23:I200")=$E$5),1,0)))</f>
        <v>1</v>
      </c>
      <c r="F481" s="64">
        <f t="array" aca="1" ref="F481" ca="1">IF($B481="N","",SUM(IF((INDIRECT($B481&amp;"!J23:J200")=$A$2)*(INDIRECT($B481&amp;"!t23:t200")=$D481)*(INDIRECT($B481&amp;"!t23:t200")&lt;&gt;"")*(INDIRECT($B481&amp;"!I23:I200")=$E$5),INDIRECT($B481&amp;"!U23:U200"),0)))</f>
        <v>2.2000000000000002</v>
      </c>
      <c r="G481" s="55">
        <f t="array" aca="1" ref="G481" ca="1">IF($B481="N","",SUM(IF((INDIRECT($B481&amp;"!J23:J200")=$A$2)*(INDIRECT($B481&amp;"!t23:t200")=$D481)*(INDIRECT($B481&amp;"!t23:t200")&lt;&gt;"")*(INDIRECT($B481&amp;"!I23:I200")=$G$5),1,0)))</f>
        <v>0</v>
      </c>
      <c r="H481" s="64">
        <f t="array" aca="1" ref="H481" ca="1">IF($B481="N","",SUM(IF((INDIRECT($B481&amp;"!J23:J200")=$A$2)*(INDIRECT($B481&amp;"!t23:t200")=$D481)*(INDIRECT($B481&amp;"!t23:t200")&lt;&gt;"")*(INDIRECT($B481&amp;"!I23:I200")=$G$5),INDIRECT($B481&amp;"!U23:U200"),0)))</f>
        <v>0</v>
      </c>
      <c r="I481" s="59">
        <f t="shared" ca="1" si="78"/>
        <v>1</v>
      </c>
      <c r="J481" s="64">
        <f t="shared" ca="1" si="79"/>
        <v>2.2000000000000002</v>
      </c>
    </row>
    <row r="482" spans="1:10">
      <c r="B482" s="92" t="str">
        <f t="shared" si="80"/>
        <v>Ventforet_Kofu</v>
      </c>
      <c r="D482" s="93">
        <v>0.5</v>
      </c>
      <c r="E482" s="55">
        <f t="array" aca="1" ref="E482" ca="1">IF($B482="N","",SUM(IF((INDIRECT($B482&amp;"!J23:J200")=$A$2)*(INDIRECT($B482&amp;"!t23:t200")=$D482)*(INDIRECT($B482&amp;"!t23:t200")&lt;&gt;"")*(INDIRECT($B482&amp;"!I23:I200")=$E$5),1,0)))</f>
        <v>0</v>
      </c>
      <c r="F482" s="64">
        <f t="array" aca="1" ref="F482" ca="1">IF($B482="N","",SUM(IF((INDIRECT($B482&amp;"!J23:J200")=$A$2)*(INDIRECT($B482&amp;"!t23:t200")=$D482)*(INDIRECT($B482&amp;"!t23:t200")&lt;&gt;"")*(INDIRECT($B482&amp;"!I23:I200")=$E$5),INDIRECT($B482&amp;"!U23:U200"),0)))</f>
        <v>0</v>
      </c>
      <c r="G482" s="55">
        <f t="array" aca="1" ref="G482" ca="1">IF($B482="N","",SUM(IF((INDIRECT($B482&amp;"!J23:J200")=$A$2)*(INDIRECT($B482&amp;"!t23:t200")=$D482)*(INDIRECT($B482&amp;"!t23:t200")&lt;&gt;"")*(INDIRECT($B482&amp;"!I23:I200")=$G$5),1,0)))</f>
        <v>0</v>
      </c>
      <c r="H482" s="64">
        <f t="array" aca="1" ref="H482" ca="1">IF($B482="N","",SUM(IF((INDIRECT($B482&amp;"!J23:J200")=$A$2)*(INDIRECT($B482&amp;"!t23:t200")=$D482)*(INDIRECT($B482&amp;"!t23:t200")&lt;&gt;"")*(INDIRECT($B482&amp;"!I23:I200")=$G$5),INDIRECT($B482&amp;"!U23:U200"),0)))</f>
        <v>0</v>
      </c>
      <c r="I482" s="59">
        <f t="shared" ca="1" si="78"/>
        <v>0</v>
      </c>
      <c r="J482" s="64">
        <f t="shared" ca="1" si="79"/>
        <v>0</v>
      </c>
    </row>
    <row r="483" spans="1:10">
      <c r="B483" s="92" t="str">
        <f t="shared" si="80"/>
        <v>Ventforet_Kofu</v>
      </c>
      <c r="D483" s="93">
        <v>0.75</v>
      </c>
      <c r="E483" s="55">
        <f t="array" aca="1" ref="E483" ca="1">IF($B483="N","",SUM(IF((INDIRECT($B483&amp;"!J23:J200")=$A$2)*(INDIRECT($B483&amp;"!t23:t200")=$D483)*(INDIRECT($B483&amp;"!t23:t200")&lt;&gt;"")*(INDIRECT($B483&amp;"!I23:I200")=$E$5),1,0)))</f>
        <v>0</v>
      </c>
      <c r="F483" s="64">
        <f t="array" aca="1" ref="F483" ca="1">IF($B483="N","",SUM(IF((INDIRECT($B483&amp;"!J23:J200")=$A$2)*(INDIRECT($B483&amp;"!t23:t200")=$D483)*(INDIRECT($B483&amp;"!t23:t200")&lt;&gt;"")*(INDIRECT($B483&amp;"!I23:I200")=$E$5),INDIRECT($B483&amp;"!U23:U200"),0)))</f>
        <v>0</v>
      </c>
      <c r="G483" s="55">
        <f t="array" aca="1" ref="G483" ca="1">IF($B483="N","",SUM(IF((INDIRECT($B483&amp;"!J23:J200")=$A$2)*(INDIRECT($B483&amp;"!t23:t200")=$D483)*(INDIRECT($B483&amp;"!t23:t200")&lt;&gt;"")*(INDIRECT($B483&amp;"!I23:I200")=$G$5),1,0)))</f>
        <v>0</v>
      </c>
      <c r="H483" s="64">
        <f t="array" aca="1" ref="H483" ca="1">IF($B483="N","",SUM(IF((INDIRECT($B483&amp;"!J23:J200")=$A$2)*(INDIRECT($B483&amp;"!t23:t200")=$D483)*(INDIRECT($B483&amp;"!t23:t200")&lt;&gt;"")*(INDIRECT($B483&amp;"!I23:I200")=$G$5),INDIRECT($B483&amp;"!U23:U200"),0)))</f>
        <v>0</v>
      </c>
      <c r="I483" s="59">
        <f t="shared" ca="1" si="78"/>
        <v>0</v>
      </c>
      <c r="J483" s="64">
        <f t="shared" ca="1" si="79"/>
        <v>0</v>
      </c>
    </row>
    <row r="484" spans="1:10">
      <c r="B484" s="92" t="str">
        <f t="shared" si="80"/>
        <v>Ventforet_Kofu</v>
      </c>
      <c r="D484" s="93">
        <v>1</v>
      </c>
      <c r="E484" s="55">
        <f t="array" aca="1" ref="E484" ca="1">IF($B484="N","",SUM(IF((INDIRECT($B484&amp;"!J23:J200")=$A$2)*(INDIRECT($B484&amp;"!t23:t200")=$D484)*(INDIRECT($B484&amp;"!t23:t200")&lt;&gt;"")*(INDIRECT($B484&amp;"!I23:I200")=$E$5),1,0)))</f>
        <v>0</v>
      </c>
      <c r="F484" s="64">
        <f t="array" aca="1" ref="F484" ca="1">IF($B484="N","",SUM(IF((INDIRECT($B484&amp;"!J23:J200")=$A$2)*(INDIRECT($B484&amp;"!t23:t200")=$D484)*(INDIRECT($B484&amp;"!t23:t200")&lt;&gt;"")*(INDIRECT($B484&amp;"!I23:I200")=$E$5),INDIRECT($B484&amp;"!U23:U200"),0)))</f>
        <v>0</v>
      </c>
      <c r="G484" s="55">
        <f t="array" aca="1" ref="G484" ca="1">IF($B484="N","",SUM(IF((INDIRECT($B484&amp;"!J23:J200")=$A$2)*(INDIRECT($B484&amp;"!t23:t200")=$D484)*(INDIRECT($B484&amp;"!t23:t200")&lt;&gt;"")*(INDIRECT($B484&amp;"!I23:I200")=$G$5),1,0)))</f>
        <v>0</v>
      </c>
      <c r="H484" s="64">
        <f t="array" aca="1" ref="H484" ca="1">IF($B484="N","",SUM(IF((INDIRECT($B484&amp;"!J23:J200")=$A$2)*(INDIRECT($B484&amp;"!t23:t200")=$D484)*(INDIRECT($B484&amp;"!t23:t200")&lt;&gt;"")*(INDIRECT($B484&amp;"!I23:I200")=$G$5),INDIRECT($B484&amp;"!U23:U200"),0)))</f>
        <v>0</v>
      </c>
      <c r="I484" s="59">
        <f t="shared" ca="1" si="78"/>
        <v>0</v>
      </c>
      <c r="J484" s="64">
        <f t="shared" ca="1" si="79"/>
        <v>0</v>
      </c>
    </row>
    <row r="485" spans="1:10">
      <c r="B485" s="92" t="str">
        <f t="shared" si="80"/>
        <v>Ventforet_Kofu</v>
      </c>
      <c r="D485" s="93">
        <v>1.25</v>
      </c>
      <c r="E485" s="55">
        <f t="array" aca="1" ref="E485" ca="1">IF($B485="N","",SUM(IF((INDIRECT($B485&amp;"!J23:J200")=$A$2)*(INDIRECT($B485&amp;"!t23:t200")=$D485)*(INDIRECT($B485&amp;"!t23:t200")&lt;&gt;"")*(INDIRECT($B485&amp;"!I23:I200")=$E$5),1,0)))</f>
        <v>0</v>
      </c>
      <c r="F485" s="64">
        <f t="array" aca="1" ref="F485" ca="1">IF($B485="N","",SUM(IF((INDIRECT($B485&amp;"!J23:J200")=$A$2)*(INDIRECT($B485&amp;"!t23:t200")=$D485)*(INDIRECT($B485&amp;"!t23:t200")&lt;&gt;"")*(INDIRECT($B485&amp;"!I23:I200")=$E$5),INDIRECT($B485&amp;"!U23:U200"),0)))</f>
        <v>0</v>
      </c>
      <c r="G485" s="55">
        <f t="array" aca="1" ref="G485" ca="1">IF($B485="N","",SUM(IF((INDIRECT($B485&amp;"!J23:J200")=$A$2)*(INDIRECT($B485&amp;"!t23:t200")=$D485)*(INDIRECT($B485&amp;"!t23:t200")&lt;&gt;"")*(INDIRECT($B485&amp;"!I23:I200")=$G$5),1,0)))</f>
        <v>0</v>
      </c>
      <c r="H485" s="64">
        <f t="array" aca="1" ref="H485" ca="1">IF($B485="N","",SUM(IF((INDIRECT($B485&amp;"!J23:J200")=$A$2)*(INDIRECT($B485&amp;"!t23:t200")=$D485)*(INDIRECT($B485&amp;"!t23:t200")&lt;&gt;"")*(INDIRECT($B485&amp;"!I23:I200")=$G$5),INDIRECT($B485&amp;"!U23:U200"),0)))</f>
        <v>0</v>
      </c>
      <c r="I485" s="59">
        <f t="shared" ca="1" si="78"/>
        <v>0</v>
      </c>
      <c r="J485" s="64">
        <f t="shared" ca="1" si="79"/>
        <v>0</v>
      </c>
    </row>
    <row r="486" spans="1:10">
      <c r="B486" s="92" t="str">
        <f t="shared" si="80"/>
        <v>Ventforet_Kofu</v>
      </c>
      <c r="D486" s="93">
        <v>1.5</v>
      </c>
      <c r="E486" s="55">
        <f t="array" aca="1" ref="E486" ca="1">IF($B486="N","",SUM(IF((INDIRECT($B486&amp;"!J23:J200")=$A$2)*(INDIRECT($B486&amp;"!t23:t200")=$D486)*(INDIRECT($B486&amp;"!t23:t200")&lt;&gt;"")*(INDIRECT($B486&amp;"!I23:I200")=$E$5),1,0)))</f>
        <v>0</v>
      </c>
      <c r="F486" s="64">
        <f t="array" aca="1" ref="F486" ca="1">IF($B486="N","",SUM(IF((INDIRECT($B486&amp;"!J23:J200")=$A$2)*(INDIRECT($B486&amp;"!t23:t200")=$D486)*(INDIRECT($B486&amp;"!t23:t200")&lt;&gt;"")*(INDIRECT($B486&amp;"!I23:I200")=$E$5),INDIRECT($B486&amp;"!U23:U200"),0)))</f>
        <v>0</v>
      </c>
      <c r="G486" s="55">
        <f t="array" aca="1" ref="G486" ca="1">IF($B486="N","",SUM(IF((INDIRECT($B486&amp;"!J23:J200")=$A$2)*(INDIRECT($B486&amp;"!t23:t200")=$D486)*(INDIRECT($B486&amp;"!t23:t200")&lt;&gt;"")*(INDIRECT($B486&amp;"!I23:I200")=$G$5),1,0)))</f>
        <v>0</v>
      </c>
      <c r="H486" s="64">
        <f t="array" aca="1" ref="H486" ca="1">IF($B486="N","",SUM(IF((INDIRECT($B486&amp;"!J23:J200")=$A$2)*(INDIRECT($B486&amp;"!t23:t200")=$D486)*(INDIRECT($B486&amp;"!t23:t200")&lt;&gt;"")*(INDIRECT($B486&amp;"!I23:I200")=$G$5),INDIRECT($B486&amp;"!U23:U200"),0)))</f>
        <v>0</v>
      </c>
      <c r="I486" s="59">
        <f t="shared" ca="1" si="78"/>
        <v>0</v>
      </c>
      <c r="J486" s="64">
        <f t="shared" ca="1" si="79"/>
        <v>0</v>
      </c>
    </row>
    <row r="487" spans="1:10">
      <c r="B487" s="92" t="str">
        <f t="shared" si="80"/>
        <v>Ventforet_Kofu</v>
      </c>
      <c r="D487" s="129">
        <v>1.75</v>
      </c>
      <c r="E487" s="38">
        <f t="array" aca="1" ref="E487" ca="1">IF($B487="N","",SUM(IF((INDIRECT($B487&amp;"!J23:J200")=$A$2)*(INDIRECT($B487&amp;"!t23:t200")=$D487)*(INDIRECT($B487&amp;"!t23:t200")&lt;&gt;"")*(INDIRECT($B487&amp;"!I23:I200")=$E$5),1,0)))</f>
        <v>0</v>
      </c>
      <c r="F487" s="137">
        <f t="array" aca="1" ref="F487" ca="1">IF($B487="N","",SUM(IF((INDIRECT($B487&amp;"!J23:J200")=$A$2)*(INDIRECT($B487&amp;"!t23:t200")=$D487)*(INDIRECT($B487&amp;"!t23:t200")&lt;&gt;"")*(INDIRECT($B487&amp;"!I23:I200")=$E$5),INDIRECT($B487&amp;"!U23:U200"),0)))</f>
        <v>0</v>
      </c>
      <c r="G487" s="38">
        <f t="array" aca="1" ref="G487" ca="1">IF($B487="N","",SUM(IF((INDIRECT($B487&amp;"!J23:J200")=$A$2)*(INDIRECT($B487&amp;"!t23:t200")=$D487)*(INDIRECT($B487&amp;"!t23:t200")&lt;&gt;"")*(INDIRECT($B487&amp;"!I23:I200")=$G$5),1,0)))</f>
        <v>0</v>
      </c>
      <c r="H487" s="137">
        <f t="array" aca="1" ref="H487" ca="1">IF($B487="N","",SUM(IF((INDIRECT($B487&amp;"!J23:J200")=$A$2)*(INDIRECT($B487&amp;"!t23:t200")=$D487)*(INDIRECT($B487&amp;"!t23:t200")&lt;&gt;"")*(INDIRECT($B487&amp;"!I23:I200")=$G$5),INDIRECT($B487&amp;"!U23:U200"),0)))</f>
        <v>0</v>
      </c>
      <c r="I487" s="59">
        <f t="shared" ca="1" si="78"/>
        <v>0</v>
      </c>
      <c r="J487" s="64">
        <f t="shared" ca="1" si="79"/>
        <v>0</v>
      </c>
    </row>
    <row r="488" spans="1:10">
      <c r="B488" s="92" t="str">
        <f t="shared" si="80"/>
        <v>Ventforet_Kofu</v>
      </c>
      <c r="D488" s="129">
        <v>2</v>
      </c>
      <c r="E488" s="38">
        <f t="array" aca="1" ref="E488" ca="1">IF($B488="N","",SUM(IF((INDIRECT($B488&amp;"!J23:J200")=$A$2)*(INDIRECT($B488&amp;"!t23:t200")=$D488)*(INDIRECT($B488&amp;"!t23:t200")&lt;&gt;"")*(INDIRECT($B488&amp;"!I23:I200")=$E$5),1,0)))</f>
        <v>0</v>
      </c>
      <c r="F488" s="137">
        <f t="array" aca="1" ref="F488" ca="1">IF($B488="N","",SUM(IF((INDIRECT($B488&amp;"!J23:J200")=$A$2)*(INDIRECT($B488&amp;"!t23:t200")=$D488)*(INDIRECT($B488&amp;"!t23:t200")&lt;&gt;"")*(INDIRECT($B488&amp;"!I23:I200")=$E$5),INDIRECT($B488&amp;"!U23:U200"),0)))</f>
        <v>0</v>
      </c>
      <c r="G488" s="38">
        <f t="array" aca="1" ref="G488" ca="1">IF($B488="N","",SUM(IF((INDIRECT($B488&amp;"!J23:J200")=$A$2)*(INDIRECT($B488&amp;"!t23:t200")=$D488)*(INDIRECT($B488&amp;"!t23:t200")&lt;&gt;"")*(INDIRECT($B488&amp;"!I23:I200")=$G$5),1,0)))</f>
        <v>0</v>
      </c>
      <c r="H488" s="137">
        <f t="array" aca="1" ref="H488" ca="1">IF($B488="N","",SUM(IF((INDIRECT($B488&amp;"!J23:J200")=$A$2)*(INDIRECT($B488&amp;"!t23:t200")=$D488)*(INDIRECT($B488&amp;"!t23:t200")&lt;&gt;"")*(INDIRECT($B488&amp;"!I23:I200")=$G$5),INDIRECT($B488&amp;"!U23:U200"),0)))</f>
        <v>0</v>
      </c>
      <c r="I488" s="59">
        <f t="shared" ca="1" si="78"/>
        <v>0</v>
      </c>
      <c r="J488" s="64">
        <f t="shared" ca="1" si="79"/>
        <v>0</v>
      </c>
    </row>
    <row r="489" spans="1:10">
      <c r="B489" s="92" t="str">
        <f t="shared" si="80"/>
        <v>Ventforet_Kofu</v>
      </c>
      <c r="D489" s="129">
        <v>2.25</v>
      </c>
      <c r="E489" s="38">
        <f t="array" aca="1" ref="E489" ca="1">IF($B489="N","",SUM(IF((INDIRECT($B489&amp;"!J23:J200")=$A$2)*(INDIRECT($B489&amp;"!t23:t200")=$D489)*(INDIRECT($B489&amp;"!t23:t200")&lt;&gt;"")*(INDIRECT($B489&amp;"!I23:I200")=$E$5),1,0)))</f>
        <v>0</v>
      </c>
      <c r="F489" s="137">
        <f t="array" aca="1" ref="F489" ca="1">IF($B489="N","",SUM(IF((INDIRECT($B489&amp;"!J23:J200")=$A$2)*(INDIRECT($B489&amp;"!t23:t200")=$D489)*(INDIRECT($B489&amp;"!t23:t200")&lt;&gt;"")*(INDIRECT($B489&amp;"!I23:I200")=$E$5),INDIRECT($B489&amp;"!U23:U200"),0)))</f>
        <v>0</v>
      </c>
      <c r="G489" s="38">
        <f t="array" aca="1" ref="G489" ca="1">IF($B489="N","",SUM(IF((INDIRECT($B489&amp;"!J23:J200")=$A$2)*(INDIRECT($B489&amp;"!t23:t200")=$D489)*(INDIRECT($B489&amp;"!t23:t200")&lt;&gt;"")*(INDIRECT($B489&amp;"!I23:I200")=$G$5),1,0)))</f>
        <v>0</v>
      </c>
      <c r="H489" s="137">
        <f t="array" aca="1" ref="H489" ca="1">IF($B489="N","",SUM(IF((INDIRECT($B489&amp;"!J23:J200")=$A$2)*(INDIRECT($B489&amp;"!t23:t200")=$D489)*(INDIRECT($B489&amp;"!t23:t200")&lt;&gt;"")*(INDIRECT($B489&amp;"!I23:I200")=$G$5),INDIRECT($B489&amp;"!U23:U200"),0)))</f>
        <v>0</v>
      </c>
      <c r="I489" s="59">
        <f t="shared" ca="1" si="78"/>
        <v>0</v>
      </c>
      <c r="J489" s="64">
        <f t="shared" ca="1" si="79"/>
        <v>0</v>
      </c>
    </row>
    <row r="490" spans="1:10">
      <c r="B490" s="92" t="str">
        <f t="shared" si="80"/>
        <v>Ventforet_Kofu</v>
      </c>
      <c r="D490" s="129">
        <v>2.5</v>
      </c>
      <c r="E490" s="38">
        <f t="array" aca="1" ref="E490" ca="1">IF($B490="N","",SUM(IF((INDIRECT($B490&amp;"!J23:J200")=$A$2)*(INDIRECT($B490&amp;"!t23:t200")=$D490)*(INDIRECT($B490&amp;"!t23:t200")&lt;&gt;"")*(INDIRECT($B490&amp;"!I23:I200")=$E$5),1,0)))</f>
        <v>0</v>
      </c>
      <c r="F490" s="137">
        <f t="array" aca="1" ref="F490" ca="1">IF($B490="N","",SUM(IF((INDIRECT($B490&amp;"!J23:J200")=$A$2)*(INDIRECT($B490&amp;"!t23:t200")=$D490)*(INDIRECT($B490&amp;"!t23:t200")&lt;&gt;"")*(INDIRECT($B490&amp;"!I23:I200")=$E$5),INDIRECT($B490&amp;"!U23:U200"),0)))</f>
        <v>0</v>
      </c>
      <c r="G490" s="38">
        <f t="array" aca="1" ref="G490" ca="1">IF($B490="N","",SUM(IF((INDIRECT($B490&amp;"!J23:J200")=$A$2)*(INDIRECT($B490&amp;"!t23:t200")=$D490)*(INDIRECT($B490&amp;"!t23:t200")&lt;&gt;"")*(INDIRECT($B490&amp;"!I23:I200")=$G$5),1,0)))</f>
        <v>0</v>
      </c>
      <c r="H490" s="137">
        <f t="array" aca="1" ref="H490" ca="1">IF($B490="N","",SUM(IF((INDIRECT($B490&amp;"!J23:J200")=$A$2)*(INDIRECT($B490&amp;"!t23:t200")=$D490)*(INDIRECT($B490&amp;"!t23:t200")&lt;&gt;"")*(INDIRECT($B490&amp;"!I23:I200")=$G$5),INDIRECT($B490&amp;"!U23:U200"),0)))</f>
        <v>0</v>
      </c>
      <c r="I490" s="59">
        <f t="shared" ca="1" si="78"/>
        <v>0</v>
      </c>
      <c r="J490" s="64">
        <f t="shared" ca="1" si="79"/>
        <v>0</v>
      </c>
    </row>
    <row r="491" spans="1:10" ht="13.5" thickBot="1">
      <c r="B491" s="92" t="str">
        <f t="shared" si="80"/>
        <v>Ventforet_Kofu</v>
      </c>
      <c r="D491" s="93">
        <v>2.75</v>
      </c>
      <c r="E491" s="38">
        <f t="array" aca="1" ref="E491" ca="1">IF($B491="N","",SUM(IF((INDIRECT($B491&amp;"!J23:J200")=$A$2)*(INDIRECT($B491&amp;"!t23:t200")=$D491)*(INDIRECT($B491&amp;"!t23:t200")&lt;&gt;"")*(INDIRECT($B491&amp;"!I23:I200")=$E$5),1,0)))</f>
        <v>0</v>
      </c>
      <c r="F491" s="137">
        <f t="array" aca="1" ref="F491" ca="1">IF($B491="N","",SUM(IF((INDIRECT($B491&amp;"!J23:J200")=$A$2)*(INDIRECT($B491&amp;"!t23:t200")=$D491)*(INDIRECT($B491&amp;"!t23:t200")&lt;&gt;"")*(INDIRECT($B491&amp;"!I23:I200")=$E$5),INDIRECT($B491&amp;"!U23:U200"),0)))</f>
        <v>0</v>
      </c>
      <c r="G491" s="38">
        <f t="array" aca="1" ref="G491" ca="1">IF($B491="N","",SUM(IF((INDIRECT($B491&amp;"!J23:J200")=$A$2)*(INDIRECT($B491&amp;"!t23:t200")=$D491)*(INDIRECT($B491&amp;"!t23:t200")&lt;&gt;"")*(INDIRECT($B491&amp;"!I23:I200")=$G$5),1,0)))</f>
        <v>0</v>
      </c>
      <c r="H491" s="137">
        <f t="array" aca="1" ref="H491" ca="1">IF($B491="N","",SUM(IF((INDIRECT($B491&amp;"!J23:J200")=$A$2)*(INDIRECT($B491&amp;"!t23:t200")=$D491)*(INDIRECT($B491&amp;"!t23:t200")&lt;&gt;"")*(INDIRECT($B491&amp;"!I23:I200")=$G$5),INDIRECT($B491&amp;"!U23:U200"),0)))</f>
        <v>0</v>
      </c>
      <c r="I491" s="136">
        <f t="shared" ca="1" si="78"/>
        <v>0</v>
      </c>
      <c r="J491" s="78">
        <f t="shared" ca="1" si="79"/>
        <v>0</v>
      </c>
    </row>
    <row r="492" spans="1:10" ht="13.5" thickBot="1">
      <c r="A492" s="96"/>
      <c r="B492" s="97"/>
      <c r="C492" s="98" t="str">
        <f>D467</f>
        <v>Ventforet_Kofu</v>
      </c>
      <c r="D492" s="99" t="s">
        <v>24</v>
      </c>
      <c r="E492" s="100">
        <f t="shared" ref="E492:J492" ca="1" si="81">SUM(E469:E491)</f>
        <v>1</v>
      </c>
      <c r="F492" s="106">
        <f t="shared" ca="1" si="81"/>
        <v>2.2000000000000002</v>
      </c>
      <c r="G492" s="100">
        <f t="shared" ca="1" si="81"/>
        <v>1</v>
      </c>
      <c r="H492" s="106">
        <f t="shared" ca="1" si="81"/>
        <v>2.31</v>
      </c>
      <c r="I492" s="101">
        <f t="shared" ca="1" si="81"/>
        <v>2</v>
      </c>
      <c r="J492" s="106">
        <f t="shared" ca="1" si="81"/>
        <v>4.51</v>
      </c>
    </row>
    <row r="493" spans="1:10" ht="13.5" thickBot="1">
      <c r="A493" s="96"/>
      <c r="C493" s="104"/>
    </row>
    <row r="494" spans="1:10">
      <c r="A494" s="96"/>
      <c r="B494" s="23"/>
      <c r="C494" s="98"/>
      <c r="D494" s="85" t="str">
        <f>I2</f>
        <v>Yokohama_F_Marinos</v>
      </c>
      <c r="E494" s="86" t="s">
        <v>0</v>
      </c>
      <c r="F494" s="87"/>
      <c r="G494" s="86" t="s">
        <v>1</v>
      </c>
      <c r="H494" s="87"/>
      <c r="I494" s="86" t="s">
        <v>10</v>
      </c>
      <c r="J494" s="88"/>
    </row>
    <row r="495" spans="1:10" ht="13.5" thickBot="1">
      <c r="B495" s="23"/>
      <c r="C495" s="23"/>
      <c r="D495" s="89" t="s">
        <v>20</v>
      </c>
      <c r="E495" s="40" t="s">
        <v>21</v>
      </c>
      <c r="F495" s="78" t="s">
        <v>22</v>
      </c>
      <c r="G495" s="40" t="s">
        <v>21</v>
      </c>
      <c r="H495" s="78" t="s">
        <v>22</v>
      </c>
      <c r="I495" s="90" t="s">
        <v>21</v>
      </c>
      <c r="J495" s="78" t="s">
        <v>22</v>
      </c>
    </row>
    <row r="496" spans="1:10">
      <c r="B496" s="92" t="str">
        <f>IF(D494=0,"N",D494)</f>
        <v>Yokohama_F_Marinos</v>
      </c>
      <c r="D496" s="93">
        <v>-2.75</v>
      </c>
      <c r="E496" s="94">
        <f t="array" aca="1" ref="E496" ca="1">IF($B496="N","",SUM(IF((INDIRECT($B496&amp;"!J23:J200")=$A$2)*(INDIRECT($B496&amp;"!t23:t200")=$D496)*(INDIRECT($B496&amp;"!t23:t200")&lt;&gt;"")*(INDIRECT($B496&amp;"!I23:I200")=$E$5),1,0)))</f>
        <v>0</v>
      </c>
      <c r="F496" s="95">
        <f t="array" aca="1" ref="F496" ca="1">IF($B496="N","",SUM(IF((INDIRECT($B496&amp;"!J23:J200")=$A$2)*(INDIRECT($B496&amp;"!t23:t200")=$D496)*(INDIRECT($B496&amp;"!t23:t200")&lt;&gt;"")*(INDIRECT($B496&amp;"!I23:I200")=$E$5),INDIRECT($B496&amp;"!U23:U200"),0)))</f>
        <v>0</v>
      </c>
      <c r="G496" s="94">
        <f t="array" aca="1" ref="G496" ca="1">IF($B496="N","",SUM(IF((INDIRECT($B496&amp;"!J23:J200")=$A$2)*(INDIRECT($B496&amp;"!t23:t200")=$D496)*(INDIRECT($B496&amp;"!t23:t200")&lt;&gt;"")*(INDIRECT($B496&amp;"!I23:I200")=$G$5),1,0)))</f>
        <v>0</v>
      </c>
      <c r="H496" s="95">
        <f t="array" aca="1" ref="H496" ca="1">IF($B496="N","",SUM(IF((INDIRECT($B496&amp;"!J23:J200")=$A$2)*(INDIRECT($B496&amp;"!t23:t200")=$D496)*(INDIRECT($B496&amp;"!t23:t200")&lt;&gt;"")*(INDIRECT($B496&amp;"!I23:I200")=$G$5),INDIRECT($B496&amp;"!U23:U200"),0)))</f>
        <v>0</v>
      </c>
      <c r="I496" s="59">
        <f t="shared" ref="I496:I518" ca="1" si="82">IF(B496="N","",G496+E496)</f>
        <v>0</v>
      </c>
      <c r="J496" s="64">
        <f ca="1">IF(I496="","",F496+H496)</f>
        <v>0</v>
      </c>
    </row>
    <row r="497" spans="2:10">
      <c r="B497" s="92" t="str">
        <f>B496</f>
        <v>Yokohama_F_Marinos</v>
      </c>
      <c r="D497" s="125">
        <v>-2.5</v>
      </c>
      <c r="E497" s="55">
        <f t="array" aca="1" ref="E497" ca="1">IF($B497="N","",SUM(IF((INDIRECT($B497&amp;"!J23:J200")=$A$2)*(INDIRECT($B497&amp;"!t23:t200")=$D497)*(INDIRECT($B497&amp;"!t23:t200")&lt;&gt;"")*(INDIRECT($B497&amp;"!I23:I200")=$E$5),1,0)))</f>
        <v>0</v>
      </c>
      <c r="F497" s="64">
        <f t="array" aca="1" ref="F497" ca="1">IF($B497="N","",SUM(IF((INDIRECT($B497&amp;"!J23:J200")=$A$2)*(INDIRECT($B497&amp;"!t23:t200")=$D497)*(INDIRECT($B497&amp;"!t23:t200")&lt;&gt;"")*(INDIRECT($B497&amp;"!I23:I200")=$E$5),INDIRECT($B497&amp;"!U23:U200"),0)))</f>
        <v>0</v>
      </c>
      <c r="G497" s="55">
        <f t="array" aca="1" ref="G497" ca="1">IF($B497="N","",SUM(IF((INDIRECT($B497&amp;"!J23:J200")=$A$2)*(INDIRECT($B497&amp;"!t23:t200")=$D497)*(INDIRECT($B497&amp;"!t23:t200")&lt;&gt;"")*(INDIRECT($B497&amp;"!I23:I200")=$G$5),1,0)))</f>
        <v>0</v>
      </c>
      <c r="H497" s="64">
        <f t="array" aca="1" ref="H497" ca="1">IF($B497="N","",SUM(IF((INDIRECT($B497&amp;"!J23:J200")=$A$2)*(INDIRECT($B497&amp;"!t23:t200")=$D497)*(INDIRECT($B497&amp;"!t23:t200")&lt;&gt;"")*(INDIRECT($B497&amp;"!I23:I200")=$G$5),INDIRECT($B497&amp;"!U23:U200"),0)))</f>
        <v>0</v>
      </c>
      <c r="I497" s="59">
        <f t="shared" ca="1" si="82"/>
        <v>0</v>
      </c>
      <c r="J497" s="64">
        <f t="shared" ref="J497:J518" ca="1" si="83">IF(I497="","",F497+H497)</f>
        <v>0</v>
      </c>
    </row>
    <row r="498" spans="2:10">
      <c r="B498" s="92" t="str">
        <f t="shared" ref="B498:B518" si="84">B497</f>
        <v>Yokohama_F_Marinos</v>
      </c>
      <c r="D498" s="125">
        <v>-2.25</v>
      </c>
      <c r="E498" s="55">
        <f t="array" aca="1" ref="E498" ca="1">IF($B498="N","",SUM(IF((INDIRECT($B498&amp;"!J23:J200")=$A$2)*(INDIRECT($B498&amp;"!t23:t200")=$D498)*(INDIRECT($B498&amp;"!t23:t200")&lt;&gt;"")*(INDIRECT($B498&amp;"!I23:I200")=$E$5),1,0)))</f>
        <v>0</v>
      </c>
      <c r="F498" s="64">
        <f t="array" aca="1" ref="F498" ca="1">IF($B498="N","",SUM(IF((INDIRECT($B498&amp;"!J23:J200")=$A$2)*(INDIRECT($B498&amp;"!t23:t200")=$D498)*(INDIRECT($B498&amp;"!t23:t200")&lt;&gt;"")*(INDIRECT($B498&amp;"!I23:I200")=$E$5),INDIRECT($B498&amp;"!U23:U200"),0)))</f>
        <v>0</v>
      </c>
      <c r="G498" s="55">
        <f t="array" aca="1" ref="G498" ca="1">IF($B498="N","",SUM(IF((INDIRECT($B498&amp;"!J23:J200")=$A$2)*(INDIRECT($B498&amp;"!t23:t200")=$D498)*(INDIRECT($B498&amp;"!t23:t200")&lt;&gt;"")*(INDIRECT($B498&amp;"!I23:I200")=$G$5),1,0)))</f>
        <v>0</v>
      </c>
      <c r="H498" s="64">
        <f t="array" aca="1" ref="H498" ca="1">IF($B498="N","",SUM(IF((INDIRECT($B498&amp;"!J23:J200")=$A$2)*(INDIRECT($B498&amp;"!t23:t200")=$D498)*(INDIRECT($B498&amp;"!t23:t200")&lt;&gt;"")*(INDIRECT($B498&amp;"!I23:I200")=$G$5),INDIRECT($B498&amp;"!U23:U200"),0)))</f>
        <v>0</v>
      </c>
      <c r="I498" s="59">
        <f t="shared" ca="1" si="82"/>
        <v>0</v>
      </c>
      <c r="J498" s="64">
        <f t="shared" ca="1" si="83"/>
        <v>0</v>
      </c>
    </row>
    <row r="499" spans="2:10">
      <c r="B499" s="92" t="str">
        <f t="shared" si="84"/>
        <v>Yokohama_F_Marinos</v>
      </c>
      <c r="D499" s="125">
        <v>-2</v>
      </c>
      <c r="E499" s="55">
        <f t="array" aca="1" ref="E499" ca="1">IF($B499="N","",SUM(IF((INDIRECT($B499&amp;"!J23:J200")=$A$2)*(INDIRECT($B499&amp;"!t23:t200")=$D499)*(INDIRECT($B499&amp;"!t23:t200")&lt;&gt;"")*(INDIRECT($B499&amp;"!I23:I200")=$E$5),1,0)))</f>
        <v>0</v>
      </c>
      <c r="F499" s="64">
        <f t="array" aca="1" ref="F499" ca="1">IF($B499="N","",SUM(IF((INDIRECT($B499&amp;"!J23:J200")=$A$2)*(INDIRECT($B499&amp;"!t23:t200")=$D499)*(INDIRECT($B499&amp;"!t23:t200")&lt;&gt;"")*(INDIRECT($B499&amp;"!I23:I200")=$E$5),INDIRECT($B499&amp;"!U23:U200"),0)))</f>
        <v>0</v>
      </c>
      <c r="G499" s="55">
        <f t="array" aca="1" ref="G499" ca="1">IF($B499="N","",SUM(IF((INDIRECT($B499&amp;"!J23:J200")=$A$2)*(INDIRECT($B499&amp;"!t23:t200")=$D499)*(INDIRECT($B499&amp;"!t23:t200")&lt;&gt;"")*(INDIRECT($B499&amp;"!I23:I200")=$G$5),1,0)))</f>
        <v>0</v>
      </c>
      <c r="H499" s="64">
        <f t="array" aca="1" ref="H499" ca="1">IF($B499="N","",SUM(IF((INDIRECT($B499&amp;"!J23:J200")=$A$2)*(INDIRECT($B499&amp;"!t23:t200")=$D499)*(INDIRECT($B499&amp;"!t23:t200")&lt;&gt;"")*(INDIRECT($B499&amp;"!I23:I200")=$G$5),INDIRECT($B499&amp;"!U23:U200"),0)))</f>
        <v>0</v>
      </c>
      <c r="I499" s="59">
        <f t="shared" ca="1" si="82"/>
        <v>0</v>
      </c>
      <c r="J499" s="64">
        <f t="shared" ca="1" si="83"/>
        <v>0</v>
      </c>
    </row>
    <row r="500" spans="2:10">
      <c r="B500" s="92" t="str">
        <f t="shared" si="84"/>
        <v>Yokohama_F_Marinos</v>
      </c>
      <c r="D500" s="125">
        <v>-1.75</v>
      </c>
      <c r="E500" s="55">
        <f t="array" aca="1" ref="E500" ca="1">IF($B500="N","",SUM(IF((INDIRECT($B500&amp;"!J23:J200")=$A$2)*(INDIRECT($B500&amp;"!t23:t200")=$D500)*(INDIRECT($B500&amp;"!t23:t200")&lt;&gt;"")*(INDIRECT($B500&amp;"!I23:I200")=$E$5),1,0)))</f>
        <v>0</v>
      </c>
      <c r="F500" s="64">
        <f t="array" aca="1" ref="F500" ca="1">IF($B500="N","",SUM(IF((INDIRECT($B500&amp;"!J23:J200")=$A$2)*(INDIRECT($B500&amp;"!t23:t200")=$D500)*(INDIRECT($B500&amp;"!t23:t200")&lt;&gt;"")*(INDIRECT($B500&amp;"!I23:I200")=$E$5),INDIRECT($B500&amp;"!U23:U200"),0)))</f>
        <v>0</v>
      </c>
      <c r="G500" s="55">
        <f t="array" aca="1" ref="G500" ca="1">IF($B500="N","",SUM(IF((INDIRECT($B500&amp;"!J23:J200")=$A$2)*(INDIRECT($B500&amp;"!t23:t200")=$D500)*(INDIRECT($B500&amp;"!t23:t200")&lt;&gt;"")*(INDIRECT($B500&amp;"!I23:I200")=$G$5),1,0)))</f>
        <v>0</v>
      </c>
      <c r="H500" s="64">
        <f t="array" aca="1" ref="H500" ca="1">IF($B500="N","",SUM(IF((INDIRECT($B500&amp;"!J23:J200")=$A$2)*(INDIRECT($B500&amp;"!t23:t200")=$D500)*(INDIRECT($B500&amp;"!t23:t200")&lt;&gt;"")*(INDIRECT($B500&amp;"!I23:I200")=$G$5),INDIRECT($B500&amp;"!U23:U200"),0)))</f>
        <v>0</v>
      </c>
      <c r="I500" s="59">
        <f t="shared" ca="1" si="82"/>
        <v>0</v>
      </c>
      <c r="J500" s="64">
        <f t="shared" ca="1" si="83"/>
        <v>0</v>
      </c>
    </row>
    <row r="501" spans="2:10">
      <c r="B501" s="92" t="str">
        <f t="shared" si="84"/>
        <v>Yokohama_F_Marinos</v>
      </c>
      <c r="D501" s="93">
        <v>-1.5</v>
      </c>
      <c r="E501" s="55">
        <f t="array" aca="1" ref="E501" ca="1">IF($B501="N","",SUM(IF((INDIRECT($B501&amp;"!J23:J200")=$A$2)*(INDIRECT($B501&amp;"!t23:t200")=$D501)*(INDIRECT($B501&amp;"!t23:t200")&lt;&gt;"")*(INDIRECT($B501&amp;"!I23:I200")=$E$5),1,0)))</f>
        <v>0</v>
      </c>
      <c r="F501" s="64">
        <f t="array" aca="1" ref="F501" ca="1">IF($B501="N","",SUM(IF((INDIRECT($B501&amp;"!J23:J200")=$A$2)*(INDIRECT($B501&amp;"!t23:t200")=$D501)*(INDIRECT($B501&amp;"!t23:t200")&lt;&gt;"")*(INDIRECT($B501&amp;"!I23:I200")=$E$5),INDIRECT($B501&amp;"!U23:U200"),0)))</f>
        <v>0</v>
      </c>
      <c r="G501" s="55">
        <f t="array" aca="1" ref="G501" ca="1">IF($B501="N","",SUM(IF((INDIRECT($B501&amp;"!J23:J200")=$A$2)*(INDIRECT($B501&amp;"!t23:t200")=$D501)*(INDIRECT($B501&amp;"!t23:t200")&lt;&gt;"")*(INDIRECT($B501&amp;"!I23:I200")=$G$5),1,0)))</f>
        <v>0</v>
      </c>
      <c r="H501" s="64">
        <f t="array" aca="1" ref="H501" ca="1">IF($B501="N","",SUM(IF((INDIRECT($B501&amp;"!J23:J200")=$A$2)*(INDIRECT($B501&amp;"!t23:t200")=$D501)*(INDIRECT($B501&amp;"!t23:t200")&lt;&gt;"")*(INDIRECT($B501&amp;"!I23:I200")=$G$5),INDIRECT($B501&amp;"!U23:U200"),0)))</f>
        <v>0</v>
      </c>
      <c r="I501" s="59">
        <f t="shared" ca="1" si="82"/>
        <v>0</v>
      </c>
      <c r="J501" s="64">
        <f t="shared" ca="1" si="83"/>
        <v>0</v>
      </c>
    </row>
    <row r="502" spans="2:10">
      <c r="B502" s="92" t="str">
        <f t="shared" si="84"/>
        <v>Yokohama_F_Marinos</v>
      </c>
      <c r="D502" s="93">
        <v>-1.25</v>
      </c>
      <c r="E502" s="55">
        <f t="array" aca="1" ref="E502" ca="1">IF($B502="N","",SUM(IF((INDIRECT($B502&amp;"!J23:J200")=$A$2)*(INDIRECT($B502&amp;"!t23:t200")=$D502)*(INDIRECT($B502&amp;"!t23:t200")&lt;&gt;"")*(INDIRECT($B502&amp;"!I23:I200")=$E$5),1,0)))</f>
        <v>0</v>
      </c>
      <c r="F502" s="64">
        <f t="array" aca="1" ref="F502" ca="1">IF($B502="N","",SUM(IF((INDIRECT($B502&amp;"!J23:J200")=$A$2)*(INDIRECT($B502&amp;"!t23:t200")=$D502)*(INDIRECT($B502&amp;"!t23:t200")&lt;&gt;"")*(INDIRECT($B502&amp;"!I23:I200")=$E$5),INDIRECT($B502&amp;"!U23:U200"),0)))</f>
        <v>0</v>
      </c>
      <c r="G502" s="55">
        <f t="array" aca="1" ref="G502" ca="1">IF($B502="N","",SUM(IF((INDIRECT($B502&amp;"!J23:J200")=$A$2)*(INDIRECT($B502&amp;"!t23:t200")=$D502)*(INDIRECT($B502&amp;"!t23:t200")&lt;&gt;"")*(INDIRECT($B502&amp;"!I23:I200")=$G$5),1,0)))</f>
        <v>0</v>
      </c>
      <c r="H502" s="64">
        <f t="array" aca="1" ref="H502" ca="1">IF($B502="N","",SUM(IF((INDIRECT($B502&amp;"!J23:J200")=$A$2)*(INDIRECT($B502&amp;"!t23:t200")=$D502)*(INDIRECT($B502&amp;"!t23:t200")&lt;&gt;"")*(INDIRECT($B502&amp;"!I23:I200")=$G$5),INDIRECT($B502&amp;"!U23:U200"),0)))</f>
        <v>0</v>
      </c>
      <c r="I502" s="59">
        <f t="shared" ca="1" si="82"/>
        <v>0</v>
      </c>
      <c r="J502" s="64">
        <f t="shared" ca="1" si="83"/>
        <v>0</v>
      </c>
    </row>
    <row r="503" spans="2:10">
      <c r="B503" s="92" t="str">
        <f t="shared" si="84"/>
        <v>Yokohama_F_Marinos</v>
      </c>
      <c r="D503" s="93">
        <v>-1</v>
      </c>
      <c r="E503" s="55">
        <f t="array" aca="1" ref="E503" ca="1">IF($B503="N","",SUM(IF((INDIRECT($B503&amp;"!J23:J200")=$A$2)*(INDIRECT($B503&amp;"!t23:t200")=$D503)*(INDIRECT($B503&amp;"!t23:t200")&lt;&gt;"")*(INDIRECT($B503&amp;"!I23:I200")=$E$5),1,0)))</f>
        <v>0</v>
      </c>
      <c r="F503" s="64">
        <f t="array" aca="1" ref="F503" ca="1">IF($B503="N","",SUM(IF((INDIRECT($B503&amp;"!J23:J200")=$A$2)*(INDIRECT($B503&amp;"!t23:t200")=$D503)*(INDIRECT($B503&amp;"!t23:t200")&lt;&gt;"")*(INDIRECT($B503&amp;"!I23:I200")=$E$5),INDIRECT($B503&amp;"!U23:U200"),0)))</f>
        <v>0</v>
      </c>
      <c r="G503" s="55">
        <f t="array" aca="1" ref="G503" ca="1">IF($B503="N","",SUM(IF((INDIRECT($B503&amp;"!J23:J200")=$A$2)*(INDIRECT($B503&amp;"!t23:t200")=$D503)*(INDIRECT($B503&amp;"!t23:t200")&lt;&gt;"")*(INDIRECT($B503&amp;"!I23:I200")=$G$5),1,0)))</f>
        <v>0</v>
      </c>
      <c r="H503" s="64">
        <f t="array" aca="1" ref="H503" ca="1">IF($B503="N","",SUM(IF((INDIRECT($B503&amp;"!J23:J200")=$A$2)*(INDIRECT($B503&amp;"!t23:t200")=$D503)*(INDIRECT($B503&amp;"!t23:t200")&lt;&gt;"")*(INDIRECT($B503&amp;"!I23:I200")=$G$5),INDIRECT($B503&amp;"!U23:U200"),0)))</f>
        <v>0</v>
      </c>
      <c r="I503" s="59">
        <f t="shared" ca="1" si="82"/>
        <v>0</v>
      </c>
      <c r="J503" s="64">
        <f t="shared" ca="1" si="83"/>
        <v>0</v>
      </c>
    </row>
    <row r="504" spans="2:10">
      <c r="B504" s="92" t="str">
        <f t="shared" si="84"/>
        <v>Yokohama_F_Marinos</v>
      </c>
      <c r="D504" s="93">
        <v>-0.75</v>
      </c>
      <c r="E504" s="55">
        <f t="array" aca="1" ref="E504" ca="1">IF($B504="N","",SUM(IF((INDIRECT($B504&amp;"!J23:J200")=$A$2)*(INDIRECT($B504&amp;"!t23:t200")=$D504)*(INDIRECT($B504&amp;"!t23:t200")&lt;&gt;"")*(INDIRECT($B504&amp;"!I23:I200")=$E$5),1,0)))</f>
        <v>0</v>
      </c>
      <c r="F504" s="64">
        <f t="array" aca="1" ref="F504" ca="1">IF($B504="N","",SUM(IF((INDIRECT($B504&amp;"!J23:J200")=$A$2)*(INDIRECT($B504&amp;"!t23:t200")=$D504)*(INDIRECT($B504&amp;"!t23:t200")&lt;&gt;"")*(INDIRECT($B504&amp;"!I23:I200")=$E$5),INDIRECT($B504&amp;"!U23:U200"),0)))</f>
        <v>0</v>
      </c>
      <c r="G504" s="55">
        <f t="array" aca="1" ref="G504" ca="1">IF($B504="N","",SUM(IF((INDIRECT($B504&amp;"!J23:J200")=$A$2)*(INDIRECT($B504&amp;"!t23:t200")=$D504)*(INDIRECT($B504&amp;"!t23:t200")&lt;&gt;"")*(INDIRECT($B504&amp;"!I23:I200")=$G$5),1,0)))</f>
        <v>0</v>
      </c>
      <c r="H504" s="64">
        <f t="array" aca="1" ref="H504" ca="1">IF($B504="N","",SUM(IF((INDIRECT($B504&amp;"!J23:J200")=$A$2)*(INDIRECT($B504&amp;"!t23:t200")=$D504)*(INDIRECT($B504&amp;"!t23:t200")&lt;&gt;"")*(INDIRECT($B504&amp;"!I23:I200")=$G$5),INDIRECT($B504&amp;"!U23:U200"),0)))</f>
        <v>0</v>
      </c>
      <c r="I504" s="59">
        <f t="shared" ca="1" si="82"/>
        <v>0</v>
      </c>
      <c r="J504" s="64">
        <f t="shared" ca="1" si="83"/>
        <v>0</v>
      </c>
    </row>
    <row r="505" spans="2:10">
      <c r="B505" s="92" t="str">
        <f t="shared" si="84"/>
        <v>Yokohama_F_Marinos</v>
      </c>
      <c r="D505" s="93">
        <v>-0.5</v>
      </c>
      <c r="E505" s="55">
        <f t="array" aca="1" ref="E505" ca="1">IF($B505="N","",SUM(IF((INDIRECT($B505&amp;"!J23:J200")=$A$2)*(INDIRECT($B505&amp;"!t23:t200")=$D505)*(INDIRECT($B505&amp;"!t23:t200")&lt;&gt;"")*(INDIRECT($B505&amp;"!I23:I200")=$E$5),1,0)))</f>
        <v>0</v>
      </c>
      <c r="F505" s="64">
        <f t="array" aca="1" ref="F505" ca="1">IF($B505="N","",SUM(IF((INDIRECT($B505&amp;"!J23:J200")=$A$2)*(INDIRECT($B505&amp;"!t23:t200")=$D505)*(INDIRECT($B505&amp;"!t23:t200")&lt;&gt;"")*(INDIRECT($B505&amp;"!I23:I200")=$E$5),INDIRECT($B505&amp;"!U23:U200"),0)))</f>
        <v>0</v>
      </c>
      <c r="G505" s="55">
        <f t="array" aca="1" ref="G505" ca="1">IF($B505="N","",SUM(IF((INDIRECT($B505&amp;"!J23:J200")=$A$2)*(INDIRECT($B505&amp;"!t23:t200")=$D505)*(INDIRECT($B505&amp;"!t23:t200")&lt;&gt;"")*(INDIRECT($B505&amp;"!I23:I200")=$G$5),1,0)))</f>
        <v>0</v>
      </c>
      <c r="H505" s="64">
        <f t="array" aca="1" ref="H505" ca="1">IF($B505="N","",SUM(IF((INDIRECT($B505&amp;"!J23:J200")=$A$2)*(INDIRECT($B505&amp;"!t23:t200")=$D505)*(INDIRECT($B505&amp;"!t23:t200")&lt;&gt;"")*(INDIRECT($B505&amp;"!I23:I200")=$G$5),INDIRECT($B505&amp;"!U23:U200"),0)))</f>
        <v>0</v>
      </c>
      <c r="I505" s="59">
        <f t="shared" ca="1" si="82"/>
        <v>0</v>
      </c>
      <c r="J505" s="64">
        <f t="shared" ca="1" si="83"/>
        <v>0</v>
      </c>
    </row>
    <row r="506" spans="2:10">
      <c r="B506" s="92" t="str">
        <f t="shared" si="84"/>
        <v>Yokohama_F_Marinos</v>
      </c>
      <c r="D506" s="93">
        <v>-0.25</v>
      </c>
      <c r="E506" s="55">
        <f t="array" aca="1" ref="E506" ca="1">IF($B506="N","",SUM(IF((INDIRECT($B506&amp;"!J23:J200")=$A$2)*(INDIRECT($B506&amp;"!t23:t200")=$D506)*(INDIRECT($B506&amp;"!t23:t200")&lt;&gt;"")*(INDIRECT($B506&amp;"!I23:I200")=$E$5),1,0)))</f>
        <v>0</v>
      </c>
      <c r="F506" s="64">
        <f t="array" aca="1" ref="F506" ca="1">IF($B506="N","",SUM(IF((INDIRECT($B506&amp;"!J23:J200")=$A$2)*(INDIRECT($B506&amp;"!t23:t200")=$D506)*(INDIRECT($B506&amp;"!t23:t200")&lt;&gt;"")*(INDIRECT($B506&amp;"!I23:I200")=$E$5),INDIRECT($B506&amp;"!U23:U200"),0)))</f>
        <v>0</v>
      </c>
      <c r="G506" s="55">
        <f t="array" aca="1" ref="G506" ca="1">IF($B506="N","",SUM(IF((INDIRECT($B506&amp;"!J23:J200")=$A$2)*(INDIRECT($B506&amp;"!t23:t200")=$D506)*(INDIRECT($B506&amp;"!t23:t200")&lt;&gt;"")*(INDIRECT($B506&amp;"!I23:I200")=$G$5),1,0)))</f>
        <v>0</v>
      </c>
      <c r="H506" s="64">
        <f t="array" aca="1" ref="H506" ca="1">IF($B506="N","",SUM(IF((INDIRECT($B506&amp;"!J23:J200")=$A$2)*(INDIRECT($B506&amp;"!t23:t200")=$D506)*(INDIRECT($B506&amp;"!t23:t200")&lt;&gt;"")*(INDIRECT($B506&amp;"!I23:I200")=$G$5),INDIRECT($B506&amp;"!U23:U200"),0)))</f>
        <v>0</v>
      </c>
      <c r="I506" s="59">
        <f t="shared" ca="1" si="82"/>
        <v>0</v>
      </c>
      <c r="J506" s="64">
        <f t="shared" ca="1" si="83"/>
        <v>0</v>
      </c>
    </row>
    <row r="507" spans="2:10">
      <c r="B507" s="92" t="str">
        <f t="shared" si="84"/>
        <v>Yokohama_F_Marinos</v>
      </c>
      <c r="D507" s="93">
        <v>0</v>
      </c>
      <c r="E507" s="55">
        <f t="array" aca="1" ref="E507" ca="1">IF($B507="N","",SUM(IF((INDIRECT($B507&amp;"!J23:J200")=$A$2)*(INDIRECT($B507&amp;"!t23:t200")=$D507)*(INDIRECT($B507&amp;"!t23:t200")&lt;&gt;"")*(INDIRECT($B507&amp;"!I23:I200")=$E$5),1,0)))</f>
        <v>0</v>
      </c>
      <c r="F507" s="64">
        <f t="array" aca="1" ref="F507" ca="1">IF($B507="N","",SUM(IF((INDIRECT($B507&amp;"!J23:J200")=$A$2)*(INDIRECT($B507&amp;"!t23:t200")=$D507)*(INDIRECT($B507&amp;"!t23:t200")&lt;&gt;"")*(INDIRECT($B507&amp;"!I23:I200")=$E$5),INDIRECT($B507&amp;"!U23:U200"),0)))</f>
        <v>0</v>
      </c>
      <c r="G507" s="55">
        <f t="array" aca="1" ref="G507" ca="1">IF($B507="N","",SUM(IF((INDIRECT($B507&amp;"!J23:J200")=$A$2)*(INDIRECT($B507&amp;"!t23:t200")=$D507)*(INDIRECT($B507&amp;"!t23:t200")&lt;&gt;"")*(INDIRECT($B507&amp;"!I23:I200")=$G$5),1,0)))</f>
        <v>0</v>
      </c>
      <c r="H507" s="64">
        <f t="array" aca="1" ref="H507" ca="1">IF($B507="N","",SUM(IF((INDIRECT($B507&amp;"!J23:J200")=$A$2)*(INDIRECT($B507&amp;"!t23:t200")=$D507)*(INDIRECT($B507&amp;"!t23:t200")&lt;&gt;"")*(INDIRECT($B507&amp;"!I23:I200")=$G$5),INDIRECT($B507&amp;"!U23:U200"),0)))</f>
        <v>0</v>
      </c>
      <c r="I507" s="59">
        <f t="shared" ca="1" si="82"/>
        <v>0</v>
      </c>
      <c r="J507" s="64">
        <f t="shared" ca="1" si="83"/>
        <v>0</v>
      </c>
    </row>
    <row r="508" spans="2:10">
      <c r="B508" s="92" t="str">
        <f t="shared" si="84"/>
        <v>Yokohama_F_Marinos</v>
      </c>
      <c r="D508" s="93">
        <v>0.25</v>
      </c>
      <c r="E508" s="55">
        <f t="array" aca="1" ref="E508" ca="1">IF($B508="N","",SUM(IF((INDIRECT($B508&amp;"!J23:J200")=$A$2)*(INDIRECT($B508&amp;"!t23:t200")=$D508)*(INDIRECT($B508&amp;"!t23:t200")&lt;&gt;"")*(INDIRECT($B508&amp;"!I23:I200")=$E$5),1,0)))</f>
        <v>0</v>
      </c>
      <c r="F508" s="64">
        <f t="array" aca="1" ref="F508" ca="1">IF($B508="N","",SUM(IF((INDIRECT($B508&amp;"!J23:J200")=$A$2)*(INDIRECT($B508&amp;"!t23:t200")=$D508)*(INDIRECT($B508&amp;"!t23:t200")&lt;&gt;"")*(INDIRECT($B508&amp;"!I23:I200")=$E$5),INDIRECT($B508&amp;"!U23:U200"),0)))</f>
        <v>0</v>
      </c>
      <c r="G508" s="55">
        <f t="array" aca="1" ref="G508" ca="1">IF($B508="N","",SUM(IF((INDIRECT($B508&amp;"!J23:J200")=$A$2)*(INDIRECT($B508&amp;"!t23:t200")=$D508)*(INDIRECT($B508&amp;"!t23:t200")&lt;&gt;"")*(INDIRECT($B508&amp;"!I23:I200")=$G$5),1,0)))</f>
        <v>0</v>
      </c>
      <c r="H508" s="64">
        <f t="array" aca="1" ref="H508" ca="1">IF($B508="N","",SUM(IF((INDIRECT($B508&amp;"!J23:J200")=$A$2)*(INDIRECT($B508&amp;"!t23:t200")=$D508)*(INDIRECT($B508&amp;"!t23:t200")&lt;&gt;"")*(INDIRECT($B508&amp;"!I23:I200")=$G$5),INDIRECT($B508&amp;"!U23:U200"),0)))</f>
        <v>0</v>
      </c>
      <c r="I508" s="59">
        <f t="shared" ca="1" si="82"/>
        <v>0</v>
      </c>
      <c r="J508" s="64">
        <f t="shared" ca="1" si="83"/>
        <v>0</v>
      </c>
    </row>
    <row r="509" spans="2:10">
      <c r="B509" s="92" t="str">
        <f t="shared" si="84"/>
        <v>Yokohama_F_Marinos</v>
      </c>
      <c r="D509" s="93">
        <v>0.5</v>
      </c>
      <c r="E509" s="55">
        <f t="array" aca="1" ref="E509" ca="1">IF($B509="N","",SUM(IF((INDIRECT($B509&amp;"!J23:J200")=$A$2)*(INDIRECT($B509&amp;"!t23:t200")=$D509)*(INDIRECT($B509&amp;"!t23:t200")&lt;&gt;"")*(INDIRECT($B509&amp;"!I23:I200")=$E$5),1,0)))</f>
        <v>0</v>
      </c>
      <c r="F509" s="64">
        <f t="array" aca="1" ref="F509" ca="1">IF($B509="N","",SUM(IF((INDIRECT($B509&amp;"!J23:J200")=$A$2)*(INDIRECT($B509&amp;"!t23:t200")=$D509)*(INDIRECT($B509&amp;"!t23:t200")&lt;&gt;"")*(INDIRECT($B509&amp;"!I23:I200")=$E$5),INDIRECT($B509&amp;"!U23:U200"),0)))</f>
        <v>0</v>
      </c>
      <c r="G509" s="55">
        <f t="array" aca="1" ref="G509" ca="1">IF($B509="N","",SUM(IF((INDIRECT($B509&amp;"!J23:J200")=$A$2)*(INDIRECT($B509&amp;"!t23:t200")=$D509)*(INDIRECT($B509&amp;"!t23:t200")&lt;&gt;"")*(INDIRECT($B509&amp;"!I23:I200")=$G$5),1,0)))</f>
        <v>0</v>
      </c>
      <c r="H509" s="64">
        <f t="array" aca="1" ref="H509" ca="1">IF($B509="N","",SUM(IF((INDIRECT($B509&amp;"!J23:J200")=$A$2)*(INDIRECT($B509&amp;"!t23:t200")=$D509)*(INDIRECT($B509&amp;"!t23:t200")&lt;&gt;"")*(INDIRECT($B509&amp;"!I23:I200")=$G$5),INDIRECT($B509&amp;"!U23:U200"),0)))</f>
        <v>0</v>
      </c>
      <c r="I509" s="59">
        <f t="shared" ca="1" si="82"/>
        <v>0</v>
      </c>
      <c r="J509" s="64">
        <f t="shared" ca="1" si="83"/>
        <v>0</v>
      </c>
    </row>
    <row r="510" spans="2:10">
      <c r="B510" s="92" t="str">
        <f t="shared" si="84"/>
        <v>Yokohama_F_Marinos</v>
      </c>
      <c r="D510" s="93">
        <v>0.75</v>
      </c>
      <c r="E510" s="55">
        <f t="array" aca="1" ref="E510" ca="1">IF($B510="N","",SUM(IF((INDIRECT($B510&amp;"!J23:J200")=$A$2)*(INDIRECT($B510&amp;"!t23:t200")=$D510)*(INDIRECT($B510&amp;"!t23:t200")&lt;&gt;"")*(INDIRECT($B510&amp;"!I23:I200")=$E$5),1,0)))</f>
        <v>0</v>
      </c>
      <c r="F510" s="64">
        <f t="array" aca="1" ref="F510" ca="1">IF($B510="N","",SUM(IF((INDIRECT($B510&amp;"!J23:J200")=$A$2)*(INDIRECT($B510&amp;"!t23:t200")=$D510)*(INDIRECT($B510&amp;"!t23:t200")&lt;&gt;"")*(INDIRECT($B510&amp;"!I23:I200")=$E$5),INDIRECT($B510&amp;"!U23:U200"),0)))</f>
        <v>0</v>
      </c>
      <c r="G510" s="55">
        <f t="array" aca="1" ref="G510" ca="1">IF($B510="N","",SUM(IF((INDIRECT($B510&amp;"!J23:J200")=$A$2)*(INDIRECT($B510&amp;"!t23:t200")=$D510)*(INDIRECT($B510&amp;"!t23:t200")&lt;&gt;"")*(INDIRECT($B510&amp;"!I23:I200")=$G$5),1,0)))</f>
        <v>0</v>
      </c>
      <c r="H510" s="64">
        <f t="array" aca="1" ref="H510" ca="1">IF($B510="N","",SUM(IF((INDIRECT($B510&amp;"!J23:J200")=$A$2)*(INDIRECT($B510&amp;"!t23:t200")=$D510)*(INDIRECT($B510&amp;"!t23:t200")&lt;&gt;"")*(INDIRECT($B510&amp;"!I23:I200")=$G$5),INDIRECT($B510&amp;"!U23:U200"),0)))</f>
        <v>0</v>
      </c>
      <c r="I510" s="59">
        <f t="shared" ca="1" si="82"/>
        <v>0</v>
      </c>
      <c r="J510" s="64">
        <f t="shared" ca="1" si="83"/>
        <v>0</v>
      </c>
    </row>
    <row r="511" spans="2:10">
      <c r="B511" s="92" t="str">
        <f t="shared" si="84"/>
        <v>Yokohama_F_Marinos</v>
      </c>
      <c r="D511" s="93">
        <v>1</v>
      </c>
      <c r="E511" s="55">
        <f t="array" aca="1" ref="E511" ca="1">IF($B511="N","",SUM(IF((INDIRECT($B511&amp;"!J23:J200")=$A$2)*(INDIRECT($B511&amp;"!t23:t200")=$D511)*(INDIRECT($B511&amp;"!t23:t200")&lt;&gt;"")*(INDIRECT($B511&amp;"!I23:I200")=$E$5),1,0)))</f>
        <v>0</v>
      </c>
      <c r="F511" s="64">
        <f t="array" aca="1" ref="F511" ca="1">IF($B511="N","",SUM(IF((INDIRECT($B511&amp;"!J23:J200")=$A$2)*(INDIRECT($B511&amp;"!t23:t200")=$D511)*(INDIRECT($B511&amp;"!t23:t200")&lt;&gt;"")*(INDIRECT($B511&amp;"!I23:I200")=$E$5),INDIRECT($B511&amp;"!U23:U200"),0)))</f>
        <v>0</v>
      </c>
      <c r="G511" s="55">
        <f t="array" aca="1" ref="G511" ca="1">IF($B511="N","",SUM(IF((INDIRECT($B511&amp;"!J23:J200")=$A$2)*(INDIRECT($B511&amp;"!t23:t200")=$D511)*(INDIRECT($B511&amp;"!t23:t200")&lt;&gt;"")*(INDIRECT($B511&amp;"!I23:I200")=$G$5),1,0)))</f>
        <v>0</v>
      </c>
      <c r="H511" s="64">
        <f t="array" aca="1" ref="H511" ca="1">IF($B511="N","",SUM(IF((INDIRECT($B511&amp;"!J23:J200")=$A$2)*(INDIRECT($B511&amp;"!t23:t200")=$D511)*(INDIRECT($B511&amp;"!t23:t200")&lt;&gt;"")*(INDIRECT($B511&amp;"!I23:I200")=$G$5),INDIRECT($B511&amp;"!U23:U200"),0)))</f>
        <v>0</v>
      </c>
      <c r="I511" s="59">
        <f t="shared" ca="1" si="82"/>
        <v>0</v>
      </c>
      <c r="J511" s="64">
        <f t="shared" ca="1" si="83"/>
        <v>0</v>
      </c>
    </row>
    <row r="512" spans="2:10">
      <c r="B512" s="92" t="str">
        <f t="shared" si="84"/>
        <v>Yokohama_F_Marinos</v>
      </c>
      <c r="D512" s="93">
        <v>1.25</v>
      </c>
      <c r="E512" s="55">
        <f t="array" aca="1" ref="E512" ca="1">IF($B512="N","",SUM(IF((INDIRECT($B512&amp;"!J23:J200")=$A$2)*(INDIRECT($B512&amp;"!t23:t200")=$D512)*(INDIRECT($B512&amp;"!t23:t200")&lt;&gt;"")*(INDIRECT($B512&amp;"!I23:I200")=$E$5),1,0)))</f>
        <v>0</v>
      </c>
      <c r="F512" s="64">
        <f t="array" aca="1" ref="F512" ca="1">IF($B512="N","",SUM(IF((INDIRECT($B512&amp;"!J23:J200")=$A$2)*(INDIRECT($B512&amp;"!t23:t200")=$D512)*(INDIRECT($B512&amp;"!t23:t200")&lt;&gt;"")*(INDIRECT($B512&amp;"!I23:I200")=$E$5),INDIRECT($B512&amp;"!U23:U200"),0)))</f>
        <v>0</v>
      </c>
      <c r="G512" s="55">
        <f t="array" aca="1" ref="G512" ca="1">IF($B512="N","",SUM(IF((INDIRECT($B512&amp;"!J23:J200")=$A$2)*(INDIRECT($B512&amp;"!t23:t200")=$D512)*(INDIRECT($B512&amp;"!t23:t200")&lt;&gt;"")*(INDIRECT($B512&amp;"!I23:I200")=$G$5),1,0)))</f>
        <v>0</v>
      </c>
      <c r="H512" s="64">
        <f t="array" aca="1" ref="H512" ca="1">IF($B512="N","",SUM(IF((INDIRECT($B512&amp;"!J23:J200")=$A$2)*(INDIRECT($B512&amp;"!t23:t200")=$D512)*(INDIRECT($B512&amp;"!t23:t200")&lt;&gt;"")*(INDIRECT($B512&amp;"!I23:I200")=$G$5),INDIRECT($B512&amp;"!U23:U200"),0)))</f>
        <v>0</v>
      </c>
      <c r="I512" s="59">
        <f t="shared" ca="1" si="82"/>
        <v>0</v>
      </c>
      <c r="J512" s="64">
        <f t="shared" ca="1" si="83"/>
        <v>0</v>
      </c>
    </row>
    <row r="513" spans="1:10">
      <c r="B513" s="92" t="str">
        <f t="shared" si="84"/>
        <v>Yokohama_F_Marinos</v>
      </c>
      <c r="D513" s="93">
        <v>1.5</v>
      </c>
      <c r="E513" s="55">
        <f t="array" aca="1" ref="E513" ca="1">IF($B513="N","",SUM(IF((INDIRECT($B513&amp;"!J23:J200")=$A$2)*(INDIRECT($B513&amp;"!t23:t200")=$D513)*(INDIRECT($B513&amp;"!t23:t200")&lt;&gt;"")*(INDIRECT($B513&amp;"!I23:I200")=$E$5),1,0)))</f>
        <v>0</v>
      </c>
      <c r="F513" s="64">
        <f t="array" aca="1" ref="F513" ca="1">IF($B513="N","",SUM(IF((INDIRECT($B513&amp;"!J23:J200")=$A$2)*(INDIRECT($B513&amp;"!t23:t200")=$D513)*(INDIRECT($B513&amp;"!t23:t200")&lt;&gt;"")*(INDIRECT($B513&amp;"!I23:I200")=$E$5),INDIRECT($B513&amp;"!U23:U200"),0)))</f>
        <v>0</v>
      </c>
      <c r="G513" s="55">
        <f t="array" aca="1" ref="G513" ca="1">IF($B513="N","",SUM(IF((INDIRECT($B513&amp;"!J23:J200")=$A$2)*(INDIRECT($B513&amp;"!t23:t200")=$D513)*(INDIRECT($B513&amp;"!t23:t200")&lt;&gt;"")*(INDIRECT($B513&amp;"!I23:I200")=$G$5),1,0)))</f>
        <v>0</v>
      </c>
      <c r="H513" s="64">
        <f t="array" aca="1" ref="H513" ca="1">IF($B513="N","",SUM(IF((INDIRECT($B513&amp;"!J23:J200")=$A$2)*(INDIRECT($B513&amp;"!t23:t200")=$D513)*(INDIRECT($B513&amp;"!t23:t200")&lt;&gt;"")*(INDIRECT($B513&amp;"!I23:I200")=$G$5),INDIRECT($B513&amp;"!U23:U200"),0)))</f>
        <v>0</v>
      </c>
      <c r="I513" s="59">
        <f t="shared" ca="1" si="82"/>
        <v>0</v>
      </c>
      <c r="J513" s="64">
        <f t="shared" ca="1" si="83"/>
        <v>0</v>
      </c>
    </row>
    <row r="514" spans="1:10">
      <c r="B514" s="92" t="str">
        <f t="shared" si="84"/>
        <v>Yokohama_F_Marinos</v>
      </c>
      <c r="D514" s="129">
        <v>1.75</v>
      </c>
      <c r="E514" s="38">
        <f t="array" aca="1" ref="E514" ca="1">IF($B514="N","",SUM(IF((INDIRECT($B514&amp;"!J23:J200")=$A$2)*(INDIRECT($B514&amp;"!t23:t200")=$D514)*(INDIRECT($B514&amp;"!t23:t200")&lt;&gt;"")*(INDIRECT($B514&amp;"!I23:I200")=$E$5),1,0)))</f>
        <v>0</v>
      </c>
      <c r="F514" s="137">
        <f t="array" aca="1" ref="F514" ca="1">IF($B514="N","",SUM(IF((INDIRECT($B514&amp;"!J23:J200")=$A$2)*(INDIRECT($B514&amp;"!t23:t200")=$D514)*(INDIRECT($B514&amp;"!t23:t200")&lt;&gt;"")*(INDIRECT($B514&amp;"!I23:I200")=$E$5),INDIRECT($B514&amp;"!U23:U200"),0)))</f>
        <v>0</v>
      </c>
      <c r="G514" s="38">
        <f t="array" aca="1" ref="G514" ca="1">IF($B514="N","",SUM(IF((INDIRECT($B514&amp;"!J23:J200")=$A$2)*(INDIRECT($B514&amp;"!t23:t200")=$D514)*(INDIRECT($B514&amp;"!t23:t200")&lt;&gt;"")*(INDIRECT($B514&amp;"!I23:I200")=$G$5),1,0)))</f>
        <v>0</v>
      </c>
      <c r="H514" s="137">
        <f t="array" aca="1" ref="H514" ca="1">IF($B514="N","",SUM(IF((INDIRECT($B514&amp;"!J23:J200")=$A$2)*(INDIRECT($B514&amp;"!t23:t200")=$D514)*(INDIRECT($B514&amp;"!t23:t200")&lt;&gt;"")*(INDIRECT($B514&amp;"!I23:I200")=$G$5),INDIRECT($B514&amp;"!U23:U200"),0)))</f>
        <v>0</v>
      </c>
      <c r="I514" s="59">
        <f t="shared" ca="1" si="82"/>
        <v>0</v>
      </c>
      <c r="J514" s="64">
        <f t="shared" ca="1" si="83"/>
        <v>0</v>
      </c>
    </row>
    <row r="515" spans="1:10">
      <c r="B515" s="92" t="str">
        <f t="shared" si="84"/>
        <v>Yokohama_F_Marinos</v>
      </c>
      <c r="D515" s="129">
        <v>2</v>
      </c>
      <c r="E515" s="38">
        <f t="array" aca="1" ref="E515" ca="1">IF($B515="N","",SUM(IF((INDIRECT($B515&amp;"!J23:J200")=$A$2)*(INDIRECT($B515&amp;"!t23:t200")=$D515)*(INDIRECT($B515&amp;"!t23:t200")&lt;&gt;"")*(INDIRECT($B515&amp;"!I23:I200")=$E$5),1,0)))</f>
        <v>0</v>
      </c>
      <c r="F515" s="137">
        <f t="array" aca="1" ref="F515" ca="1">IF($B515="N","",SUM(IF((INDIRECT($B515&amp;"!J23:J200")=$A$2)*(INDIRECT($B515&amp;"!t23:t200")=$D515)*(INDIRECT($B515&amp;"!t23:t200")&lt;&gt;"")*(INDIRECT($B515&amp;"!I23:I200")=$E$5),INDIRECT($B515&amp;"!U23:U200"),0)))</f>
        <v>0</v>
      </c>
      <c r="G515" s="38">
        <f t="array" aca="1" ref="G515" ca="1">IF($B515="N","",SUM(IF((INDIRECT($B515&amp;"!J23:J200")=$A$2)*(INDIRECT($B515&amp;"!t23:t200")=$D515)*(INDIRECT($B515&amp;"!t23:t200")&lt;&gt;"")*(INDIRECT($B515&amp;"!I23:I200")=$G$5),1,0)))</f>
        <v>0</v>
      </c>
      <c r="H515" s="137">
        <f t="array" aca="1" ref="H515" ca="1">IF($B515="N","",SUM(IF((INDIRECT($B515&amp;"!J23:J200")=$A$2)*(INDIRECT($B515&amp;"!t23:t200")=$D515)*(INDIRECT($B515&amp;"!t23:t200")&lt;&gt;"")*(INDIRECT($B515&amp;"!I23:I200")=$G$5),INDIRECT($B515&amp;"!U23:U200"),0)))</f>
        <v>0</v>
      </c>
      <c r="I515" s="59">
        <f t="shared" ca="1" si="82"/>
        <v>0</v>
      </c>
      <c r="J515" s="64">
        <f t="shared" ca="1" si="83"/>
        <v>0</v>
      </c>
    </row>
    <row r="516" spans="1:10">
      <c r="B516" s="92" t="str">
        <f t="shared" si="84"/>
        <v>Yokohama_F_Marinos</v>
      </c>
      <c r="D516" s="129">
        <v>2.25</v>
      </c>
      <c r="E516" s="38">
        <f t="array" aca="1" ref="E516" ca="1">IF($B516="N","",SUM(IF((INDIRECT($B516&amp;"!J23:J200")=$A$2)*(INDIRECT($B516&amp;"!t23:t200")=$D516)*(INDIRECT($B516&amp;"!t23:t200")&lt;&gt;"")*(INDIRECT($B516&amp;"!I23:I200")=$E$5),1,0)))</f>
        <v>0</v>
      </c>
      <c r="F516" s="137">
        <f t="array" aca="1" ref="F516" ca="1">IF($B516="N","",SUM(IF((INDIRECT($B516&amp;"!J23:J200")=$A$2)*(INDIRECT($B516&amp;"!t23:t200")=$D516)*(INDIRECT($B516&amp;"!t23:t200")&lt;&gt;"")*(INDIRECT($B516&amp;"!I23:I200")=$E$5),INDIRECT($B516&amp;"!U23:U200"),0)))</f>
        <v>0</v>
      </c>
      <c r="G516" s="38">
        <f t="array" aca="1" ref="G516" ca="1">IF($B516="N","",SUM(IF((INDIRECT($B516&amp;"!J23:J200")=$A$2)*(INDIRECT($B516&amp;"!t23:t200")=$D516)*(INDIRECT($B516&amp;"!t23:t200")&lt;&gt;"")*(INDIRECT($B516&amp;"!I23:I200")=$G$5),1,0)))</f>
        <v>0</v>
      </c>
      <c r="H516" s="137">
        <f t="array" aca="1" ref="H516" ca="1">IF($B516="N","",SUM(IF((INDIRECT($B516&amp;"!J23:J200")=$A$2)*(INDIRECT($B516&amp;"!t23:t200")=$D516)*(INDIRECT($B516&amp;"!t23:t200")&lt;&gt;"")*(INDIRECT($B516&amp;"!I23:I200")=$G$5),INDIRECT($B516&amp;"!U23:U200"),0)))</f>
        <v>0</v>
      </c>
      <c r="I516" s="59">
        <f t="shared" ca="1" si="82"/>
        <v>0</v>
      </c>
      <c r="J516" s="64">
        <f t="shared" ca="1" si="83"/>
        <v>0</v>
      </c>
    </row>
    <row r="517" spans="1:10">
      <c r="B517" s="92" t="str">
        <f t="shared" si="84"/>
        <v>Yokohama_F_Marinos</v>
      </c>
      <c r="D517" s="129">
        <v>2.5</v>
      </c>
      <c r="E517" s="38">
        <f t="array" aca="1" ref="E517" ca="1">IF($B517="N","",SUM(IF((INDIRECT($B517&amp;"!J23:J200")=$A$2)*(INDIRECT($B517&amp;"!t23:t200")=$D517)*(INDIRECT($B517&amp;"!t23:t200")&lt;&gt;"")*(INDIRECT($B517&amp;"!I23:I200")=$E$5),1,0)))</f>
        <v>0</v>
      </c>
      <c r="F517" s="137">
        <f t="array" aca="1" ref="F517" ca="1">IF($B517="N","",SUM(IF((INDIRECT($B517&amp;"!J23:J200")=$A$2)*(INDIRECT($B517&amp;"!t23:t200")=$D517)*(INDIRECT($B517&amp;"!t23:t200")&lt;&gt;"")*(INDIRECT($B517&amp;"!I23:I200")=$E$5),INDIRECT($B517&amp;"!U23:U200"),0)))</f>
        <v>0</v>
      </c>
      <c r="G517" s="38">
        <f t="array" aca="1" ref="G517" ca="1">IF($B517="N","",SUM(IF((INDIRECT($B517&amp;"!J23:J200")=$A$2)*(INDIRECT($B517&amp;"!t23:t200")=$D517)*(INDIRECT($B517&amp;"!t23:t200")&lt;&gt;"")*(INDIRECT($B517&amp;"!I23:I200")=$G$5),1,0)))</f>
        <v>0</v>
      </c>
      <c r="H517" s="137">
        <f t="array" aca="1" ref="H517" ca="1">IF($B517="N","",SUM(IF((INDIRECT($B517&amp;"!J23:J200")=$A$2)*(INDIRECT($B517&amp;"!t23:t200")=$D517)*(INDIRECT($B517&amp;"!t23:t200")&lt;&gt;"")*(INDIRECT($B517&amp;"!I23:I200")=$G$5),INDIRECT($B517&amp;"!U23:U200"),0)))</f>
        <v>0</v>
      </c>
      <c r="I517" s="59">
        <f t="shared" ca="1" si="82"/>
        <v>0</v>
      </c>
      <c r="J517" s="64">
        <f t="shared" ca="1" si="83"/>
        <v>0</v>
      </c>
    </row>
    <row r="518" spans="1:10" ht="13.5" thickBot="1">
      <c r="B518" s="92" t="str">
        <f t="shared" si="84"/>
        <v>Yokohama_F_Marinos</v>
      </c>
      <c r="D518" s="93">
        <v>2.75</v>
      </c>
      <c r="E518" s="38">
        <f t="array" aca="1" ref="E518" ca="1">IF($B518="N","",SUM(IF((INDIRECT($B518&amp;"!J23:J200")=$A$2)*(INDIRECT($B518&amp;"!t23:t200")=$D518)*(INDIRECT($B518&amp;"!t23:t200")&lt;&gt;"")*(INDIRECT($B518&amp;"!I23:I200")=$E$5),1,0)))</f>
        <v>0</v>
      </c>
      <c r="F518" s="137">
        <f t="array" aca="1" ref="F518" ca="1">IF($B518="N","",SUM(IF((INDIRECT($B518&amp;"!J23:J200")=$A$2)*(INDIRECT($B518&amp;"!t23:t200")=$D518)*(INDIRECT($B518&amp;"!t23:t200")&lt;&gt;"")*(INDIRECT($B518&amp;"!I23:I200")=$E$5),INDIRECT($B518&amp;"!U23:U200"),0)))</f>
        <v>0</v>
      </c>
      <c r="G518" s="38">
        <f t="array" aca="1" ref="G518" ca="1">IF($B518="N","",SUM(IF((INDIRECT($B518&amp;"!J23:J200")=$A$2)*(INDIRECT($B518&amp;"!t23:t200")=$D518)*(INDIRECT($B518&amp;"!t23:t200")&lt;&gt;"")*(INDIRECT($B518&amp;"!I23:I200")=$G$5),1,0)))</f>
        <v>0</v>
      </c>
      <c r="H518" s="137">
        <f t="array" aca="1" ref="H518" ca="1">IF($B518="N","",SUM(IF((INDIRECT($B518&amp;"!J23:J200")=$A$2)*(INDIRECT($B518&amp;"!t23:t200")=$D518)*(INDIRECT($B518&amp;"!t23:t200")&lt;&gt;"")*(INDIRECT($B518&amp;"!I23:I200")=$G$5),INDIRECT($B518&amp;"!U23:U200"),0)))</f>
        <v>0</v>
      </c>
      <c r="I518" s="136">
        <f t="shared" ca="1" si="82"/>
        <v>0</v>
      </c>
      <c r="J518" s="78">
        <f t="shared" ca="1" si="83"/>
        <v>0</v>
      </c>
    </row>
    <row r="519" spans="1:10" ht="13.5" thickBot="1">
      <c r="A519" s="96"/>
      <c r="B519" s="97"/>
      <c r="C519" s="98" t="str">
        <f>D494</f>
        <v>Yokohama_F_Marinos</v>
      </c>
      <c r="D519" s="99" t="s">
        <v>24</v>
      </c>
      <c r="E519" s="100">
        <f t="shared" ref="E519:J519" ca="1" si="85">SUM(E496:E518)</f>
        <v>0</v>
      </c>
      <c r="F519" s="106">
        <f t="shared" ca="1" si="85"/>
        <v>0</v>
      </c>
      <c r="G519" s="100">
        <f t="shared" ca="1" si="85"/>
        <v>0</v>
      </c>
      <c r="H519" s="106">
        <f t="shared" ca="1" si="85"/>
        <v>0</v>
      </c>
      <c r="I519" s="101">
        <f t="shared" ca="1" si="85"/>
        <v>0</v>
      </c>
      <c r="J519" s="106">
        <f t="shared" ca="1" si="85"/>
        <v>0</v>
      </c>
    </row>
    <row r="520" spans="1:10" ht="13.5" thickBot="1">
      <c r="A520" s="96"/>
      <c r="C520" s="104"/>
    </row>
    <row r="521" spans="1:10">
      <c r="A521" s="96"/>
      <c r="B521" s="23"/>
      <c r="C521" s="98"/>
      <c r="D521" s="85">
        <f>J2</f>
        <v>0</v>
      </c>
      <c r="E521" s="86" t="s">
        <v>0</v>
      </c>
      <c r="F521" s="87"/>
      <c r="G521" s="86" t="s">
        <v>1</v>
      </c>
      <c r="H521" s="87"/>
      <c r="I521" s="86" t="s">
        <v>10</v>
      </c>
      <c r="J521" s="88"/>
    </row>
    <row r="522" spans="1:10" ht="13.5" thickBot="1">
      <c r="B522" s="23"/>
      <c r="C522" s="23"/>
      <c r="D522" s="89" t="s">
        <v>20</v>
      </c>
      <c r="E522" s="40" t="s">
        <v>21</v>
      </c>
      <c r="F522" s="78" t="s">
        <v>22</v>
      </c>
      <c r="G522" s="40" t="s">
        <v>21</v>
      </c>
      <c r="H522" s="78" t="s">
        <v>22</v>
      </c>
      <c r="I522" s="90" t="s">
        <v>21</v>
      </c>
      <c r="J522" s="78" t="s">
        <v>22</v>
      </c>
    </row>
    <row r="523" spans="1:10">
      <c r="B523" s="92" t="str">
        <f>IF(D521=0,"N",D521)</f>
        <v>N</v>
      </c>
      <c r="D523" s="93">
        <v>-2.75</v>
      </c>
      <c r="E523" s="94" t="str">
        <f t="array" aca="1" ref="E523" ca="1">IF($B523="N","",SUM(IF((INDIRECT($B523&amp;"!J23:J200")=$A$2)*(INDIRECT($B523&amp;"!t23:t200")=$D523)*(INDIRECT($B523&amp;"!t23:t200")&lt;&gt;"")*(INDIRECT($B523&amp;"!I23:I200")=$E$5),1,0)))</f>
        <v/>
      </c>
      <c r="F523" s="95" t="str">
        <f t="array" aca="1" ref="F523" ca="1">IF($B523="N","",SUM(IF((INDIRECT($B523&amp;"!J23:J200")=$A$2)*(INDIRECT($B523&amp;"!t23:t200")=$D523)*(INDIRECT($B523&amp;"!t23:t200")&lt;&gt;"")*(INDIRECT($B523&amp;"!I23:I200")=$E$5),INDIRECT($B523&amp;"!U23:U200"),0)))</f>
        <v/>
      </c>
      <c r="G523" s="94" t="str">
        <f t="array" aca="1" ref="G523" ca="1">IF($B523="N","",SUM(IF((INDIRECT($B523&amp;"!J23:J200")=$A$2)*(INDIRECT($B523&amp;"!t23:t200")=$D523)*(INDIRECT($B523&amp;"!t23:t200")&lt;&gt;"")*(INDIRECT($B523&amp;"!I23:I200")=$G$5),1,0)))</f>
        <v/>
      </c>
      <c r="H523" s="95" t="str">
        <f t="array" aca="1" ref="H523" ca="1">IF($B523="N","",SUM(IF((INDIRECT($B523&amp;"!J23:J200")=$A$2)*(INDIRECT($B523&amp;"!t23:t200")=$D523)*(INDIRECT($B523&amp;"!t23:t200")&lt;&gt;"")*(INDIRECT($B523&amp;"!I23:I200")=$G$5),INDIRECT($B523&amp;"!U23:U200"),0)))</f>
        <v/>
      </c>
      <c r="I523" s="59" t="str">
        <f t="shared" ref="I523:I545" si="86">IF(B523="N","",G523+E523)</f>
        <v/>
      </c>
      <c r="J523" s="64" t="str">
        <f>IF(I523="","",F523+H523)</f>
        <v/>
      </c>
    </row>
    <row r="524" spans="1:10">
      <c r="B524" s="92" t="str">
        <f>B523</f>
        <v>N</v>
      </c>
      <c r="D524" s="125">
        <v>-2.5</v>
      </c>
      <c r="E524" s="55" t="str">
        <f t="array" aca="1" ref="E524" ca="1">IF($B524="N","",SUM(IF((INDIRECT($B524&amp;"!J23:J200")=$A$2)*(INDIRECT($B524&amp;"!t23:t200")=$D524)*(INDIRECT($B524&amp;"!t23:t200")&lt;&gt;"")*(INDIRECT($B524&amp;"!I23:I200")=$E$5),1,0)))</f>
        <v/>
      </c>
      <c r="F524" s="64" t="str">
        <f t="array" aca="1" ref="F524" ca="1">IF($B524="N","",SUM(IF((INDIRECT($B524&amp;"!J23:J200")=$A$2)*(INDIRECT($B524&amp;"!t23:t200")=$D524)*(INDIRECT($B524&amp;"!t23:t200")&lt;&gt;"")*(INDIRECT($B524&amp;"!I23:I200")=$E$5),INDIRECT($B524&amp;"!U23:U200"),0)))</f>
        <v/>
      </c>
      <c r="G524" s="55" t="str">
        <f t="array" aca="1" ref="G524" ca="1">IF($B524="N","",SUM(IF((INDIRECT($B524&amp;"!J23:J200")=$A$2)*(INDIRECT($B524&amp;"!t23:t200")=$D524)*(INDIRECT($B524&amp;"!t23:t200")&lt;&gt;"")*(INDIRECT($B524&amp;"!I23:I200")=$G$5),1,0)))</f>
        <v/>
      </c>
      <c r="H524" s="64" t="str">
        <f t="array" aca="1" ref="H524" ca="1">IF($B524="N","",SUM(IF((INDIRECT($B524&amp;"!J23:J200")=$A$2)*(INDIRECT($B524&amp;"!t23:t200")=$D524)*(INDIRECT($B524&amp;"!t23:t200")&lt;&gt;"")*(INDIRECT($B524&amp;"!I23:I200")=$G$5),INDIRECT($B524&amp;"!U23:U200"),0)))</f>
        <v/>
      </c>
      <c r="I524" s="59" t="str">
        <f t="shared" si="86"/>
        <v/>
      </c>
      <c r="J524" s="64" t="str">
        <f t="shared" ref="J524:J545" si="87">IF(I524="","",F524+H524)</f>
        <v/>
      </c>
    </row>
    <row r="525" spans="1:10">
      <c r="B525" s="92" t="str">
        <f t="shared" ref="B525:B545" si="88">B524</f>
        <v>N</v>
      </c>
      <c r="D525" s="125">
        <v>-2.25</v>
      </c>
      <c r="E525" s="55" t="str">
        <f t="array" aca="1" ref="E525" ca="1">IF($B525="N","",SUM(IF((INDIRECT($B525&amp;"!J23:J200")=$A$2)*(INDIRECT($B525&amp;"!t23:t200")=$D525)*(INDIRECT($B525&amp;"!t23:t200")&lt;&gt;"")*(INDIRECT($B525&amp;"!I23:I200")=$E$5),1,0)))</f>
        <v/>
      </c>
      <c r="F525" s="64" t="str">
        <f t="array" aca="1" ref="F525" ca="1">IF($B525="N","",SUM(IF((INDIRECT($B525&amp;"!J23:J200")=$A$2)*(INDIRECT($B525&amp;"!t23:t200")=$D525)*(INDIRECT($B525&amp;"!t23:t200")&lt;&gt;"")*(INDIRECT($B525&amp;"!I23:I200")=$E$5),INDIRECT($B525&amp;"!U23:U200"),0)))</f>
        <v/>
      </c>
      <c r="G525" s="55" t="str">
        <f t="array" aca="1" ref="G525" ca="1">IF($B525="N","",SUM(IF((INDIRECT($B525&amp;"!J23:J200")=$A$2)*(INDIRECT($B525&amp;"!t23:t200")=$D525)*(INDIRECT($B525&amp;"!t23:t200")&lt;&gt;"")*(INDIRECT($B525&amp;"!I23:I200")=$G$5),1,0)))</f>
        <v/>
      </c>
      <c r="H525" s="64" t="str">
        <f t="array" aca="1" ref="H525" ca="1">IF($B525="N","",SUM(IF((INDIRECT($B525&amp;"!J23:J200")=$A$2)*(INDIRECT($B525&amp;"!t23:t200")=$D525)*(INDIRECT($B525&amp;"!t23:t200")&lt;&gt;"")*(INDIRECT($B525&amp;"!I23:I200")=$G$5),INDIRECT($B525&amp;"!U23:U200"),0)))</f>
        <v/>
      </c>
      <c r="I525" s="59" t="str">
        <f t="shared" si="86"/>
        <v/>
      </c>
      <c r="J525" s="64" t="str">
        <f t="shared" si="87"/>
        <v/>
      </c>
    </row>
    <row r="526" spans="1:10">
      <c r="B526" s="92" t="str">
        <f t="shared" si="88"/>
        <v>N</v>
      </c>
      <c r="D526" s="125">
        <v>-2</v>
      </c>
      <c r="E526" s="55" t="str">
        <f t="array" aca="1" ref="E526" ca="1">IF($B526="N","",SUM(IF((INDIRECT($B526&amp;"!J23:J200")=$A$2)*(INDIRECT($B526&amp;"!t23:t200")=$D526)*(INDIRECT($B526&amp;"!t23:t200")&lt;&gt;"")*(INDIRECT($B526&amp;"!I23:I200")=$E$5),1,0)))</f>
        <v/>
      </c>
      <c r="F526" s="64" t="str">
        <f t="array" aca="1" ref="F526" ca="1">IF($B526="N","",SUM(IF((INDIRECT($B526&amp;"!J23:J200")=$A$2)*(INDIRECT($B526&amp;"!t23:t200")=$D526)*(INDIRECT($B526&amp;"!t23:t200")&lt;&gt;"")*(INDIRECT($B526&amp;"!I23:I200")=$E$5),INDIRECT($B526&amp;"!U23:U200"),0)))</f>
        <v/>
      </c>
      <c r="G526" s="55" t="str">
        <f t="array" aca="1" ref="G526" ca="1">IF($B526="N","",SUM(IF((INDIRECT($B526&amp;"!J23:J200")=$A$2)*(INDIRECT($B526&amp;"!t23:t200")=$D526)*(INDIRECT($B526&amp;"!t23:t200")&lt;&gt;"")*(INDIRECT($B526&amp;"!I23:I200")=$G$5),1,0)))</f>
        <v/>
      </c>
      <c r="H526" s="64" t="str">
        <f t="array" aca="1" ref="H526" ca="1">IF($B526="N","",SUM(IF((INDIRECT($B526&amp;"!J23:J200")=$A$2)*(INDIRECT($B526&amp;"!t23:t200")=$D526)*(INDIRECT($B526&amp;"!t23:t200")&lt;&gt;"")*(INDIRECT($B526&amp;"!I23:I200")=$G$5),INDIRECT($B526&amp;"!U23:U200"),0)))</f>
        <v/>
      </c>
      <c r="I526" s="59" t="str">
        <f t="shared" si="86"/>
        <v/>
      </c>
      <c r="J526" s="64" t="str">
        <f t="shared" si="87"/>
        <v/>
      </c>
    </row>
    <row r="527" spans="1:10">
      <c r="B527" s="92" t="str">
        <f t="shared" si="88"/>
        <v>N</v>
      </c>
      <c r="D527" s="125">
        <v>-1.75</v>
      </c>
      <c r="E527" s="55" t="str">
        <f t="array" aca="1" ref="E527" ca="1">IF($B527="N","",SUM(IF((INDIRECT($B527&amp;"!J23:J200")=$A$2)*(INDIRECT($B527&amp;"!t23:t200")=$D527)*(INDIRECT($B527&amp;"!t23:t200")&lt;&gt;"")*(INDIRECT($B527&amp;"!I23:I200")=$E$5),1,0)))</f>
        <v/>
      </c>
      <c r="F527" s="64" t="str">
        <f t="array" aca="1" ref="F527" ca="1">IF($B527="N","",SUM(IF((INDIRECT($B527&amp;"!J23:J200")=$A$2)*(INDIRECT($B527&amp;"!t23:t200")=$D527)*(INDIRECT($B527&amp;"!t23:t200")&lt;&gt;"")*(INDIRECT($B527&amp;"!I23:I200")=$E$5),INDIRECT($B527&amp;"!U23:U200"),0)))</f>
        <v/>
      </c>
      <c r="G527" s="55" t="str">
        <f t="array" aca="1" ref="G527" ca="1">IF($B527="N","",SUM(IF((INDIRECT($B527&amp;"!J23:J200")=$A$2)*(INDIRECT($B527&amp;"!t23:t200")=$D527)*(INDIRECT($B527&amp;"!t23:t200")&lt;&gt;"")*(INDIRECT($B527&amp;"!I23:I200")=$G$5),1,0)))</f>
        <v/>
      </c>
      <c r="H527" s="64" t="str">
        <f t="array" aca="1" ref="H527" ca="1">IF($B527="N","",SUM(IF((INDIRECT($B527&amp;"!J23:J200")=$A$2)*(INDIRECT($B527&amp;"!t23:t200")=$D527)*(INDIRECT($B527&amp;"!t23:t200")&lt;&gt;"")*(INDIRECT($B527&amp;"!I23:I200")=$G$5),INDIRECT($B527&amp;"!U23:U200"),0)))</f>
        <v/>
      </c>
      <c r="I527" s="59" t="str">
        <f t="shared" si="86"/>
        <v/>
      </c>
      <c r="J527" s="64" t="str">
        <f t="shared" si="87"/>
        <v/>
      </c>
    </row>
    <row r="528" spans="1:10">
      <c r="B528" s="92" t="str">
        <f t="shared" si="88"/>
        <v>N</v>
      </c>
      <c r="D528" s="93">
        <v>-1.5</v>
      </c>
      <c r="E528" s="55" t="str">
        <f t="array" aca="1" ref="E528" ca="1">IF($B528="N","",SUM(IF((INDIRECT($B528&amp;"!J23:J200")=$A$2)*(INDIRECT($B528&amp;"!t23:t200")=$D528)*(INDIRECT($B528&amp;"!t23:t200")&lt;&gt;"")*(INDIRECT($B528&amp;"!I23:I200")=$E$5),1,0)))</f>
        <v/>
      </c>
      <c r="F528" s="64" t="str">
        <f t="array" aca="1" ref="F528" ca="1">IF($B528="N","",SUM(IF((INDIRECT($B528&amp;"!J23:J200")=$A$2)*(INDIRECT($B528&amp;"!t23:t200")=$D528)*(INDIRECT($B528&amp;"!t23:t200")&lt;&gt;"")*(INDIRECT($B528&amp;"!I23:I200")=$E$5),INDIRECT($B528&amp;"!U23:U200"),0)))</f>
        <v/>
      </c>
      <c r="G528" s="55" t="str">
        <f t="array" aca="1" ref="G528" ca="1">IF($B528="N","",SUM(IF((INDIRECT($B528&amp;"!J23:J200")=$A$2)*(INDIRECT($B528&amp;"!t23:t200")=$D528)*(INDIRECT($B528&amp;"!t23:t200")&lt;&gt;"")*(INDIRECT($B528&amp;"!I23:I200")=$G$5),1,0)))</f>
        <v/>
      </c>
      <c r="H528" s="64" t="str">
        <f t="array" aca="1" ref="H528" ca="1">IF($B528="N","",SUM(IF((INDIRECT($B528&amp;"!J23:J200")=$A$2)*(INDIRECT($B528&amp;"!t23:t200")=$D528)*(INDIRECT($B528&amp;"!t23:t200")&lt;&gt;"")*(INDIRECT($B528&amp;"!I23:I200")=$G$5),INDIRECT($B528&amp;"!U23:U200"),0)))</f>
        <v/>
      </c>
      <c r="I528" s="59" t="str">
        <f t="shared" si="86"/>
        <v/>
      </c>
      <c r="J528" s="64" t="str">
        <f t="shared" si="87"/>
        <v/>
      </c>
    </row>
    <row r="529" spans="2:10">
      <c r="B529" s="92" t="str">
        <f t="shared" si="88"/>
        <v>N</v>
      </c>
      <c r="D529" s="93">
        <v>-1.25</v>
      </c>
      <c r="E529" s="55" t="str">
        <f t="array" aca="1" ref="E529" ca="1">IF($B529="N","",SUM(IF((INDIRECT($B529&amp;"!J23:J200")=$A$2)*(INDIRECT($B529&amp;"!t23:t200")=$D529)*(INDIRECT($B529&amp;"!t23:t200")&lt;&gt;"")*(INDIRECT($B529&amp;"!I23:I200")=$E$5),1,0)))</f>
        <v/>
      </c>
      <c r="F529" s="64" t="str">
        <f t="array" aca="1" ref="F529" ca="1">IF($B529="N","",SUM(IF((INDIRECT($B529&amp;"!J23:J200")=$A$2)*(INDIRECT($B529&amp;"!t23:t200")=$D529)*(INDIRECT($B529&amp;"!t23:t200")&lt;&gt;"")*(INDIRECT($B529&amp;"!I23:I200")=$E$5),INDIRECT($B529&amp;"!U23:U200"),0)))</f>
        <v/>
      </c>
      <c r="G529" s="55" t="str">
        <f t="array" aca="1" ref="G529" ca="1">IF($B529="N","",SUM(IF((INDIRECT($B529&amp;"!J23:J200")=$A$2)*(INDIRECT($B529&amp;"!t23:t200")=$D529)*(INDIRECT($B529&amp;"!t23:t200")&lt;&gt;"")*(INDIRECT($B529&amp;"!I23:I200")=$G$5),1,0)))</f>
        <v/>
      </c>
      <c r="H529" s="64" t="str">
        <f t="array" aca="1" ref="H529" ca="1">IF($B529="N","",SUM(IF((INDIRECT($B529&amp;"!J23:J200")=$A$2)*(INDIRECT($B529&amp;"!t23:t200")=$D529)*(INDIRECT($B529&amp;"!t23:t200")&lt;&gt;"")*(INDIRECT($B529&amp;"!I23:I200")=$G$5),INDIRECT($B529&amp;"!U23:U200"),0)))</f>
        <v/>
      </c>
      <c r="I529" s="59" t="str">
        <f t="shared" si="86"/>
        <v/>
      </c>
      <c r="J529" s="64" t="str">
        <f t="shared" si="87"/>
        <v/>
      </c>
    </row>
    <row r="530" spans="2:10">
      <c r="B530" s="92" t="str">
        <f t="shared" si="88"/>
        <v>N</v>
      </c>
      <c r="D530" s="93">
        <v>-1</v>
      </c>
      <c r="E530" s="55" t="str">
        <f t="array" aca="1" ref="E530" ca="1">IF($B530="N","",SUM(IF((INDIRECT($B530&amp;"!J23:J200")=$A$2)*(INDIRECT($B530&amp;"!t23:t200")=$D530)*(INDIRECT($B530&amp;"!t23:t200")&lt;&gt;"")*(INDIRECT($B530&amp;"!I23:I200")=$E$5),1,0)))</f>
        <v/>
      </c>
      <c r="F530" s="64" t="str">
        <f t="array" aca="1" ref="F530" ca="1">IF($B530="N","",SUM(IF((INDIRECT($B530&amp;"!J23:J200")=$A$2)*(INDIRECT($B530&amp;"!t23:t200")=$D530)*(INDIRECT($B530&amp;"!t23:t200")&lt;&gt;"")*(INDIRECT($B530&amp;"!I23:I200")=$E$5),INDIRECT($B530&amp;"!U23:U200"),0)))</f>
        <v/>
      </c>
      <c r="G530" s="55" t="str">
        <f t="array" aca="1" ref="G530" ca="1">IF($B530="N","",SUM(IF((INDIRECT($B530&amp;"!J23:J200")=$A$2)*(INDIRECT($B530&amp;"!t23:t200")=$D530)*(INDIRECT($B530&amp;"!t23:t200")&lt;&gt;"")*(INDIRECT($B530&amp;"!I23:I200")=$G$5),1,0)))</f>
        <v/>
      </c>
      <c r="H530" s="64" t="str">
        <f t="array" aca="1" ref="H530" ca="1">IF($B530="N","",SUM(IF((INDIRECT($B530&amp;"!J23:J200")=$A$2)*(INDIRECT($B530&amp;"!t23:t200")=$D530)*(INDIRECT($B530&amp;"!t23:t200")&lt;&gt;"")*(INDIRECT($B530&amp;"!I23:I200")=$G$5),INDIRECT($B530&amp;"!U23:U200"),0)))</f>
        <v/>
      </c>
      <c r="I530" s="59" t="str">
        <f t="shared" si="86"/>
        <v/>
      </c>
      <c r="J530" s="64" t="str">
        <f t="shared" si="87"/>
        <v/>
      </c>
    </row>
    <row r="531" spans="2:10">
      <c r="B531" s="92" t="str">
        <f t="shared" si="88"/>
        <v>N</v>
      </c>
      <c r="D531" s="93">
        <v>-0.75</v>
      </c>
      <c r="E531" s="55" t="str">
        <f t="array" aca="1" ref="E531" ca="1">IF($B531="N","",SUM(IF((INDIRECT($B531&amp;"!J23:J200")=$A$2)*(INDIRECT($B531&amp;"!t23:t200")=$D531)*(INDIRECT($B531&amp;"!t23:t200")&lt;&gt;"")*(INDIRECT($B531&amp;"!I23:I200")=$E$5),1,0)))</f>
        <v/>
      </c>
      <c r="F531" s="64" t="str">
        <f t="array" aca="1" ref="F531" ca="1">IF($B531="N","",SUM(IF((INDIRECT($B531&amp;"!J23:J200")=$A$2)*(INDIRECT($B531&amp;"!t23:t200")=$D531)*(INDIRECT($B531&amp;"!t23:t200")&lt;&gt;"")*(INDIRECT($B531&amp;"!I23:I200")=$E$5),INDIRECT($B531&amp;"!U23:U200"),0)))</f>
        <v/>
      </c>
      <c r="G531" s="55" t="str">
        <f t="array" aca="1" ref="G531" ca="1">IF($B531="N","",SUM(IF((INDIRECT($B531&amp;"!J23:J200")=$A$2)*(INDIRECT($B531&amp;"!t23:t200")=$D531)*(INDIRECT($B531&amp;"!t23:t200")&lt;&gt;"")*(INDIRECT($B531&amp;"!I23:I200")=$G$5),1,0)))</f>
        <v/>
      </c>
      <c r="H531" s="64" t="str">
        <f t="array" aca="1" ref="H531" ca="1">IF($B531="N","",SUM(IF((INDIRECT($B531&amp;"!J23:J200")=$A$2)*(INDIRECT($B531&amp;"!t23:t200")=$D531)*(INDIRECT($B531&amp;"!t23:t200")&lt;&gt;"")*(INDIRECT($B531&amp;"!I23:I200")=$G$5),INDIRECT($B531&amp;"!U23:U200"),0)))</f>
        <v/>
      </c>
      <c r="I531" s="59" t="str">
        <f t="shared" si="86"/>
        <v/>
      </c>
      <c r="J531" s="64" t="str">
        <f t="shared" si="87"/>
        <v/>
      </c>
    </row>
    <row r="532" spans="2:10">
      <c r="B532" s="92" t="str">
        <f t="shared" si="88"/>
        <v>N</v>
      </c>
      <c r="D532" s="93">
        <v>-0.5</v>
      </c>
      <c r="E532" s="55" t="str">
        <f t="array" aca="1" ref="E532" ca="1">IF($B532="N","",SUM(IF((INDIRECT($B532&amp;"!J23:J200")=$A$2)*(INDIRECT($B532&amp;"!t23:t200")=$D532)*(INDIRECT($B532&amp;"!t23:t200")&lt;&gt;"")*(INDIRECT($B532&amp;"!I23:I200")=$E$5),1,0)))</f>
        <v/>
      </c>
      <c r="F532" s="64" t="str">
        <f t="array" aca="1" ref="F532" ca="1">IF($B532="N","",SUM(IF((INDIRECT($B532&amp;"!J23:J200")=$A$2)*(INDIRECT($B532&amp;"!t23:t200")=$D532)*(INDIRECT($B532&amp;"!t23:t200")&lt;&gt;"")*(INDIRECT($B532&amp;"!I23:I200")=$E$5),INDIRECT($B532&amp;"!U23:U200"),0)))</f>
        <v/>
      </c>
      <c r="G532" s="55" t="str">
        <f t="array" aca="1" ref="G532" ca="1">IF($B532="N","",SUM(IF((INDIRECT($B532&amp;"!J23:J200")=$A$2)*(INDIRECT($B532&amp;"!t23:t200")=$D532)*(INDIRECT($B532&amp;"!t23:t200")&lt;&gt;"")*(INDIRECT($B532&amp;"!I23:I200")=$G$5),1,0)))</f>
        <v/>
      </c>
      <c r="H532" s="64" t="str">
        <f t="array" aca="1" ref="H532" ca="1">IF($B532="N","",SUM(IF((INDIRECT($B532&amp;"!J23:J200")=$A$2)*(INDIRECT($B532&amp;"!t23:t200")=$D532)*(INDIRECT($B532&amp;"!t23:t200")&lt;&gt;"")*(INDIRECT($B532&amp;"!I23:I200")=$G$5),INDIRECT($B532&amp;"!U23:U200"),0)))</f>
        <v/>
      </c>
      <c r="I532" s="59" t="str">
        <f t="shared" si="86"/>
        <v/>
      </c>
      <c r="J532" s="64" t="str">
        <f t="shared" si="87"/>
        <v/>
      </c>
    </row>
    <row r="533" spans="2:10">
      <c r="B533" s="92" t="str">
        <f t="shared" si="88"/>
        <v>N</v>
      </c>
      <c r="D533" s="93">
        <v>-0.25</v>
      </c>
      <c r="E533" s="55" t="str">
        <f t="array" aca="1" ref="E533" ca="1">IF($B533="N","",SUM(IF((INDIRECT($B533&amp;"!J23:J200")=$A$2)*(INDIRECT($B533&amp;"!t23:t200")=$D533)*(INDIRECT($B533&amp;"!t23:t200")&lt;&gt;"")*(INDIRECT($B533&amp;"!I23:I200")=$E$5),1,0)))</f>
        <v/>
      </c>
      <c r="F533" s="64" t="str">
        <f t="array" aca="1" ref="F533" ca="1">IF($B533="N","",SUM(IF((INDIRECT($B533&amp;"!J23:J200")=$A$2)*(INDIRECT($B533&amp;"!t23:t200")=$D533)*(INDIRECT($B533&amp;"!t23:t200")&lt;&gt;"")*(INDIRECT($B533&amp;"!I23:I200")=$E$5),INDIRECT($B533&amp;"!U23:U200"),0)))</f>
        <v/>
      </c>
      <c r="G533" s="55" t="str">
        <f t="array" aca="1" ref="G533" ca="1">IF($B533="N","",SUM(IF((INDIRECT($B533&amp;"!J23:J200")=$A$2)*(INDIRECT($B533&amp;"!t23:t200")=$D533)*(INDIRECT($B533&amp;"!t23:t200")&lt;&gt;"")*(INDIRECT($B533&amp;"!I23:I200")=$G$5),1,0)))</f>
        <v/>
      </c>
      <c r="H533" s="64" t="str">
        <f t="array" aca="1" ref="H533" ca="1">IF($B533="N","",SUM(IF((INDIRECT($B533&amp;"!J23:J200")=$A$2)*(INDIRECT($B533&amp;"!t23:t200")=$D533)*(INDIRECT($B533&amp;"!t23:t200")&lt;&gt;"")*(INDIRECT($B533&amp;"!I23:I200")=$G$5),INDIRECT($B533&amp;"!U23:U200"),0)))</f>
        <v/>
      </c>
      <c r="I533" s="59" t="str">
        <f t="shared" si="86"/>
        <v/>
      </c>
      <c r="J533" s="64" t="str">
        <f t="shared" si="87"/>
        <v/>
      </c>
    </row>
    <row r="534" spans="2:10">
      <c r="B534" s="92" t="str">
        <f t="shared" si="88"/>
        <v>N</v>
      </c>
      <c r="D534" s="93">
        <v>0</v>
      </c>
      <c r="E534" s="55" t="str">
        <f t="array" aca="1" ref="E534" ca="1">IF($B534="N","",SUM(IF((INDIRECT($B534&amp;"!J23:J200")=$A$2)*(INDIRECT($B534&amp;"!t23:t200")=$D534)*(INDIRECT($B534&amp;"!t23:t200")&lt;&gt;"")*(INDIRECT($B534&amp;"!I23:I200")=$E$5),1,0)))</f>
        <v/>
      </c>
      <c r="F534" s="64" t="str">
        <f t="array" aca="1" ref="F534" ca="1">IF($B534="N","",SUM(IF((INDIRECT($B534&amp;"!J23:J200")=$A$2)*(INDIRECT($B534&amp;"!t23:t200")=$D534)*(INDIRECT($B534&amp;"!t23:t200")&lt;&gt;"")*(INDIRECT($B534&amp;"!I23:I200")=$E$5),INDIRECT($B534&amp;"!U23:U200"),0)))</f>
        <v/>
      </c>
      <c r="G534" s="55" t="str">
        <f t="array" aca="1" ref="G534" ca="1">IF($B534="N","",SUM(IF((INDIRECT($B534&amp;"!J23:J200")=$A$2)*(INDIRECT($B534&amp;"!t23:t200")=$D534)*(INDIRECT($B534&amp;"!t23:t200")&lt;&gt;"")*(INDIRECT($B534&amp;"!I23:I200")=$G$5),1,0)))</f>
        <v/>
      </c>
      <c r="H534" s="64" t="str">
        <f t="array" aca="1" ref="H534" ca="1">IF($B534="N","",SUM(IF((INDIRECT($B534&amp;"!J23:J200")=$A$2)*(INDIRECT($B534&amp;"!t23:t200")=$D534)*(INDIRECT($B534&amp;"!t23:t200")&lt;&gt;"")*(INDIRECT($B534&amp;"!I23:I200")=$G$5),INDIRECT($B534&amp;"!U23:U200"),0)))</f>
        <v/>
      </c>
      <c r="I534" s="59" t="str">
        <f t="shared" si="86"/>
        <v/>
      </c>
      <c r="J534" s="64" t="str">
        <f t="shared" si="87"/>
        <v/>
      </c>
    </row>
    <row r="535" spans="2:10">
      <c r="B535" s="92" t="str">
        <f t="shared" si="88"/>
        <v>N</v>
      </c>
      <c r="D535" s="93">
        <v>0.25</v>
      </c>
      <c r="E535" s="55" t="str">
        <f t="array" aca="1" ref="E535" ca="1">IF($B535="N","",SUM(IF((INDIRECT($B535&amp;"!J23:J200")=$A$2)*(INDIRECT($B535&amp;"!t23:t200")=$D535)*(INDIRECT($B535&amp;"!t23:t200")&lt;&gt;"")*(INDIRECT($B535&amp;"!I23:I200")=$E$5),1,0)))</f>
        <v/>
      </c>
      <c r="F535" s="64" t="str">
        <f t="array" aca="1" ref="F535" ca="1">IF($B535="N","",SUM(IF((INDIRECT($B535&amp;"!J23:J200")=$A$2)*(INDIRECT($B535&amp;"!t23:t200")=$D535)*(INDIRECT($B535&amp;"!t23:t200")&lt;&gt;"")*(INDIRECT($B535&amp;"!I23:I200")=$E$5),INDIRECT($B535&amp;"!U23:U200"),0)))</f>
        <v/>
      </c>
      <c r="G535" s="55" t="str">
        <f t="array" aca="1" ref="G535" ca="1">IF($B535="N","",SUM(IF((INDIRECT($B535&amp;"!J23:J200")=$A$2)*(INDIRECT($B535&amp;"!t23:t200")=$D535)*(INDIRECT($B535&amp;"!t23:t200")&lt;&gt;"")*(INDIRECT($B535&amp;"!I23:I200")=$G$5),1,0)))</f>
        <v/>
      </c>
      <c r="H535" s="64" t="str">
        <f t="array" aca="1" ref="H535" ca="1">IF($B535="N","",SUM(IF((INDIRECT($B535&amp;"!J23:J200")=$A$2)*(INDIRECT($B535&amp;"!t23:t200")=$D535)*(INDIRECT($B535&amp;"!t23:t200")&lt;&gt;"")*(INDIRECT($B535&amp;"!I23:I200")=$G$5),INDIRECT($B535&amp;"!U23:U200"),0)))</f>
        <v/>
      </c>
      <c r="I535" s="59" t="str">
        <f t="shared" si="86"/>
        <v/>
      </c>
      <c r="J535" s="64" t="str">
        <f t="shared" si="87"/>
        <v/>
      </c>
    </row>
    <row r="536" spans="2:10">
      <c r="B536" s="92" t="str">
        <f t="shared" si="88"/>
        <v>N</v>
      </c>
      <c r="D536" s="93">
        <v>0.5</v>
      </c>
      <c r="E536" s="55" t="str">
        <f t="array" aca="1" ref="E536" ca="1">IF($B536="N","",SUM(IF((INDIRECT($B536&amp;"!J23:J200")=$A$2)*(INDIRECT($B536&amp;"!t23:t200")=$D536)*(INDIRECT($B536&amp;"!t23:t200")&lt;&gt;"")*(INDIRECT($B536&amp;"!I23:I200")=$E$5),1,0)))</f>
        <v/>
      </c>
      <c r="F536" s="64" t="str">
        <f t="array" aca="1" ref="F536" ca="1">IF($B536="N","",SUM(IF((INDIRECT($B536&amp;"!J23:J200")=$A$2)*(INDIRECT($B536&amp;"!t23:t200")=$D536)*(INDIRECT($B536&amp;"!t23:t200")&lt;&gt;"")*(INDIRECT($B536&amp;"!I23:I200")=$E$5),INDIRECT($B536&amp;"!U23:U200"),0)))</f>
        <v/>
      </c>
      <c r="G536" s="55" t="str">
        <f t="array" aca="1" ref="G536" ca="1">IF($B536="N","",SUM(IF((INDIRECT($B536&amp;"!J23:J200")=$A$2)*(INDIRECT($B536&amp;"!t23:t200")=$D536)*(INDIRECT($B536&amp;"!t23:t200")&lt;&gt;"")*(INDIRECT($B536&amp;"!I23:I200")=$G$5),1,0)))</f>
        <v/>
      </c>
      <c r="H536" s="64" t="str">
        <f t="array" aca="1" ref="H536" ca="1">IF($B536="N","",SUM(IF((INDIRECT($B536&amp;"!J23:J200")=$A$2)*(INDIRECT($B536&amp;"!t23:t200")=$D536)*(INDIRECT($B536&amp;"!t23:t200")&lt;&gt;"")*(INDIRECT($B536&amp;"!I23:I200")=$G$5),INDIRECT($B536&amp;"!U23:U200"),0)))</f>
        <v/>
      </c>
      <c r="I536" s="59" t="str">
        <f t="shared" si="86"/>
        <v/>
      </c>
      <c r="J536" s="64" t="str">
        <f t="shared" si="87"/>
        <v/>
      </c>
    </row>
    <row r="537" spans="2:10">
      <c r="B537" s="92" t="str">
        <f t="shared" si="88"/>
        <v>N</v>
      </c>
      <c r="D537" s="93">
        <v>0.75</v>
      </c>
      <c r="E537" s="55" t="str">
        <f t="array" aca="1" ref="E537" ca="1">IF($B537="N","",SUM(IF((INDIRECT($B537&amp;"!J23:J200")=$A$2)*(INDIRECT($B537&amp;"!t23:t200")=$D537)*(INDIRECT($B537&amp;"!t23:t200")&lt;&gt;"")*(INDIRECT($B537&amp;"!I23:I200")=$E$5),1,0)))</f>
        <v/>
      </c>
      <c r="F537" s="64" t="str">
        <f t="array" aca="1" ref="F537" ca="1">IF($B537="N","",SUM(IF((INDIRECT($B537&amp;"!J23:J200")=$A$2)*(INDIRECT($B537&amp;"!t23:t200")=$D537)*(INDIRECT($B537&amp;"!t23:t200")&lt;&gt;"")*(INDIRECT($B537&amp;"!I23:I200")=$E$5),INDIRECT($B537&amp;"!U23:U200"),0)))</f>
        <v/>
      </c>
      <c r="G537" s="55" t="str">
        <f t="array" aca="1" ref="G537" ca="1">IF($B537="N","",SUM(IF((INDIRECT($B537&amp;"!J23:J200")=$A$2)*(INDIRECT($B537&amp;"!t23:t200")=$D537)*(INDIRECT($B537&amp;"!t23:t200")&lt;&gt;"")*(INDIRECT($B537&amp;"!I23:I200")=$G$5),1,0)))</f>
        <v/>
      </c>
      <c r="H537" s="64" t="str">
        <f t="array" aca="1" ref="H537" ca="1">IF($B537="N","",SUM(IF((INDIRECT($B537&amp;"!J23:J200")=$A$2)*(INDIRECT($B537&amp;"!t23:t200")=$D537)*(INDIRECT($B537&amp;"!t23:t200")&lt;&gt;"")*(INDIRECT($B537&amp;"!I23:I200")=$G$5),INDIRECT($B537&amp;"!U23:U200"),0)))</f>
        <v/>
      </c>
      <c r="I537" s="59" t="str">
        <f t="shared" si="86"/>
        <v/>
      </c>
      <c r="J537" s="64" t="str">
        <f t="shared" si="87"/>
        <v/>
      </c>
    </row>
    <row r="538" spans="2:10">
      <c r="B538" s="92" t="str">
        <f t="shared" si="88"/>
        <v>N</v>
      </c>
      <c r="D538" s="93">
        <v>1</v>
      </c>
      <c r="E538" s="55" t="str">
        <f t="array" aca="1" ref="E538" ca="1">IF($B538="N","",SUM(IF((INDIRECT($B538&amp;"!J23:J200")=$A$2)*(INDIRECT($B538&amp;"!t23:t200")=$D538)*(INDIRECT($B538&amp;"!t23:t200")&lt;&gt;"")*(INDIRECT($B538&amp;"!I23:I200")=$E$5),1,0)))</f>
        <v/>
      </c>
      <c r="F538" s="64" t="str">
        <f t="array" aca="1" ref="F538" ca="1">IF($B538="N","",SUM(IF((INDIRECT($B538&amp;"!J23:J200")=$A$2)*(INDIRECT($B538&amp;"!t23:t200")=$D538)*(INDIRECT($B538&amp;"!t23:t200")&lt;&gt;"")*(INDIRECT($B538&amp;"!I23:I200")=$E$5),INDIRECT($B538&amp;"!U23:U200"),0)))</f>
        <v/>
      </c>
      <c r="G538" s="55" t="str">
        <f t="array" aca="1" ref="G538" ca="1">IF($B538="N","",SUM(IF((INDIRECT($B538&amp;"!J23:J200")=$A$2)*(INDIRECT($B538&amp;"!t23:t200")=$D538)*(INDIRECT($B538&amp;"!t23:t200")&lt;&gt;"")*(INDIRECT($B538&amp;"!I23:I200")=$G$5),1,0)))</f>
        <v/>
      </c>
      <c r="H538" s="64" t="str">
        <f t="array" aca="1" ref="H538" ca="1">IF($B538="N","",SUM(IF((INDIRECT($B538&amp;"!J23:J200")=$A$2)*(INDIRECT($B538&amp;"!t23:t200")=$D538)*(INDIRECT($B538&amp;"!t23:t200")&lt;&gt;"")*(INDIRECT($B538&amp;"!I23:I200")=$G$5),INDIRECT($B538&amp;"!U23:U200"),0)))</f>
        <v/>
      </c>
      <c r="I538" s="59" t="str">
        <f t="shared" si="86"/>
        <v/>
      </c>
      <c r="J538" s="64" t="str">
        <f t="shared" si="87"/>
        <v/>
      </c>
    </row>
    <row r="539" spans="2:10">
      <c r="B539" s="92" t="str">
        <f t="shared" si="88"/>
        <v>N</v>
      </c>
      <c r="D539" s="93">
        <v>1.25</v>
      </c>
      <c r="E539" s="55" t="str">
        <f t="array" aca="1" ref="E539" ca="1">IF($B539="N","",SUM(IF((INDIRECT($B539&amp;"!J23:J200")=$A$2)*(INDIRECT($B539&amp;"!t23:t200")=$D539)*(INDIRECT($B539&amp;"!t23:t200")&lt;&gt;"")*(INDIRECT($B539&amp;"!I23:I200")=$E$5),1,0)))</f>
        <v/>
      </c>
      <c r="F539" s="64" t="str">
        <f t="array" aca="1" ref="F539" ca="1">IF($B539="N","",SUM(IF((INDIRECT($B539&amp;"!J23:J200")=$A$2)*(INDIRECT($B539&amp;"!t23:t200")=$D539)*(INDIRECT($B539&amp;"!t23:t200")&lt;&gt;"")*(INDIRECT($B539&amp;"!I23:I200")=$E$5),INDIRECT($B539&amp;"!U23:U200"),0)))</f>
        <v/>
      </c>
      <c r="G539" s="55" t="str">
        <f t="array" aca="1" ref="G539" ca="1">IF($B539="N","",SUM(IF((INDIRECT($B539&amp;"!J23:J200")=$A$2)*(INDIRECT($B539&amp;"!t23:t200")=$D539)*(INDIRECT($B539&amp;"!t23:t200")&lt;&gt;"")*(INDIRECT($B539&amp;"!I23:I200")=$G$5),1,0)))</f>
        <v/>
      </c>
      <c r="H539" s="64" t="str">
        <f t="array" aca="1" ref="H539" ca="1">IF($B539="N","",SUM(IF((INDIRECT($B539&amp;"!J23:J200")=$A$2)*(INDIRECT($B539&amp;"!t23:t200")=$D539)*(INDIRECT($B539&amp;"!t23:t200")&lt;&gt;"")*(INDIRECT($B539&amp;"!I23:I200")=$G$5),INDIRECT($B539&amp;"!U23:U200"),0)))</f>
        <v/>
      </c>
      <c r="I539" s="59" t="str">
        <f t="shared" si="86"/>
        <v/>
      </c>
      <c r="J539" s="64" t="str">
        <f t="shared" si="87"/>
        <v/>
      </c>
    </row>
    <row r="540" spans="2:10">
      <c r="B540" s="92" t="str">
        <f t="shared" si="88"/>
        <v>N</v>
      </c>
      <c r="D540" s="93">
        <v>1.5</v>
      </c>
      <c r="E540" s="55" t="str">
        <f t="array" aca="1" ref="E540" ca="1">IF($B540="N","",SUM(IF((INDIRECT($B540&amp;"!J23:J200")=$A$2)*(INDIRECT($B540&amp;"!t23:t200")=$D540)*(INDIRECT($B540&amp;"!t23:t200")&lt;&gt;"")*(INDIRECT($B540&amp;"!I23:I200")=$E$5),1,0)))</f>
        <v/>
      </c>
      <c r="F540" s="64" t="str">
        <f t="array" aca="1" ref="F540" ca="1">IF($B540="N","",SUM(IF((INDIRECT($B540&amp;"!J23:J200")=$A$2)*(INDIRECT($B540&amp;"!t23:t200")=$D540)*(INDIRECT($B540&amp;"!t23:t200")&lt;&gt;"")*(INDIRECT($B540&amp;"!I23:I200")=$E$5),INDIRECT($B540&amp;"!U23:U200"),0)))</f>
        <v/>
      </c>
      <c r="G540" s="55" t="str">
        <f t="array" aca="1" ref="G540" ca="1">IF($B540="N","",SUM(IF((INDIRECT($B540&amp;"!J23:J200")=$A$2)*(INDIRECT($B540&amp;"!t23:t200")=$D540)*(INDIRECT($B540&amp;"!t23:t200")&lt;&gt;"")*(INDIRECT($B540&amp;"!I23:I200")=$G$5),1,0)))</f>
        <v/>
      </c>
      <c r="H540" s="64" t="str">
        <f t="array" aca="1" ref="H540" ca="1">IF($B540="N","",SUM(IF((INDIRECT($B540&amp;"!J23:J200")=$A$2)*(INDIRECT($B540&amp;"!t23:t200")=$D540)*(INDIRECT($B540&amp;"!t23:t200")&lt;&gt;"")*(INDIRECT($B540&amp;"!I23:I200")=$G$5),INDIRECT($B540&amp;"!U23:U200"),0)))</f>
        <v/>
      </c>
      <c r="I540" s="59" t="str">
        <f t="shared" si="86"/>
        <v/>
      </c>
      <c r="J540" s="64" t="str">
        <f t="shared" si="87"/>
        <v/>
      </c>
    </row>
    <row r="541" spans="2:10">
      <c r="B541" s="92" t="str">
        <f t="shared" si="88"/>
        <v>N</v>
      </c>
      <c r="D541" s="129">
        <v>1.75</v>
      </c>
      <c r="E541" s="38" t="str">
        <f t="array" aca="1" ref="E541" ca="1">IF($B541="N","",SUM(IF((INDIRECT($B541&amp;"!J23:J200")=$A$2)*(INDIRECT($B541&amp;"!t23:t200")=$D541)*(INDIRECT($B541&amp;"!t23:t200")&lt;&gt;"")*(INDIRECT($B541&amp;"!I23:I200")=$E$5),1,0)))</f>
        <v/>
      </c>
      <c r="F541" s="137" t="str">
        <f t="array" aca="1" ref="F541" ca="1">IF($B541="N","",SUM(IF((INDIRECT($B541&amp;"!J23:J200")=$A$2)*(INDIRECT($B541&amp;"!t23:t200")=$D541)*(INDIRECT($B541&amp;"!t23:t200")&lt;&gt;"")*(INDIRECT($B541&amp;"!I23:I200")=$E$5),INDIRECT($B541&amp;"!U23:U200"),0)))</f>
        <v/>
      </c>
      <c r="G541" s="38" t="str">
        <f t="array" aca="1" ref="G541" ca="1">IF($B541="N","",SUM(IF((INDIRECT($B541&amp;"!J23:J200")=$A$2)*(INDIRECT($B541&amp;"!t23:t200")=$D541)*(INDIRECT($B541&amp;"!t23:t200")&lt;&gt;"")*(INDIRECT($B541&amp;"!I23:I200")=$G$5),1,0)))</f>
        <v/>
      </c>
      <c r="H541" s="137" t="str">
        <f t="array" aca="1" ref="H541" ca="1">IF($B541="N","",SUM(IF((INDIRECT($B541&amp;"!J23:J200")=$A$2)*(INDIRECT($B541&amp;"!t23:t200")=$D541)*(INDIRECT($B541&amp;"!t23:t200")&lt;&gt;"")*(INDIRECT($B541&amp;"!I23:I200")=$G$5),INDIRECT($B541&amp;"!U23:U200"),0)))</f>
        <v/>
      </c>
      <c r="I541" s="59" t="str">
        <f t="shared" si="86"/>
        <v/>
      </c>
      <c r="J541" s="64" t="str">
        <f t="shared" si="87"/>
        <v/>
      </c>
    </row>
    <row r="542" spans="2:10">
      <c r="B542" s="92" t="str">
        <f t="shared" si="88"/>
        <v>N</v>
      </c>
      <c r="D542" s="129">
        <v>2</v>
      </c>
      <c r="E542" s="38" t="str">
        <f t="array" aca="1" ref="E542" ca="1">IF($B542="N","",SUM(IF((INDIRECT($B542&amp;"!J23:J200")=$A$2)*(INDIRECT($B542&amp;"!t23:t200")=$D542)*(INDIRECT($B542&amp;"!t23:t200")&lt;&gt;"")*(INDIRECT($B542&amp;"!I23:I200")=$E$5),1,0)))</f>
        <v/>
      </c>
      <c r="F542" s="137" t="str">
        <f t="array" aca="1" ref="F542" ca="1">IF($B542="N","",SUM(IF((INDIRECT($B542&amp;"!J23:J200")=$A$2)*(INDIRECT($B542&amp;"!t23:t200")=$D542)*(INDIRECT($B542&amp;"!t23:t200")&lt;&gt;"")*(INDIRECT($B542&amp;"!I23:I200")=$E$5),INDIRECT($B542&amp;"!U23:U200"),0)))</f>
        <v/>
      </c>
      <c r="G542" s="38" t="str">
        <f t="array" aca="1" ref="G542" ca="1">IF($B542="N","",SUM(IF((INDIRECT($B542&amp;"!J23:J200")=$A$2)*(INDIRECT($B542&amp;"!t23:t200")=$D542)*(INDIRECT($B542&amp;"!t23:t200")&lt;&gt;"")*(INDIRECT($B542&amp;"!I23:I200")=$G$5),1,0)))</f>
        <v/>
      </c>
      <c r="H542" s="137" t="str">
        <f t="array" aca="1" ref="H542" ca="1">IF($B542="N","",SUM(IF((INDIRECT($B542&amp;"!J23:J200")=$A$2)*(INDIRECT($B542&amp;"!t23:t200")=$D542)*(INDIRECT($B542&amp;"!t23:t200")&lt;&gt;"")*(INDIRECT($B542&amp;"!I23:I200")=$G$5),INDIRECT($B542&amp;"!U23:U200"),0)))</f>
        <v/>
      </c>
      <c r="I542" s="59" t="str">
        <f t="shared" si="86"/>
        <v/>
      </c>
      <c r="J542" s="64" t="str">
        <f t="shared" si="87"/>
        <v/>
      </c>
    </row>
    <row r="543" spans="2:10">
      <c r="B543" s="92" t="str">
        <f t="shared" si="88"/>
        <v>N</v>
      </c>
      <c r="D543" s="129">
        <v>2.25</v>
      </c>
      <c r="E543" s="38" t="str">
        <f t="array" aca="1" ref="E543" ca="1">IF($B543="N","",SUM(IF((INDIRECT($B543&amp;"!J23:J200")=$A$2)*(INDIRECT($B543&amp;"!t23:t200")=$D543)*(INDIRECT($B543&amp;"!t23:t200")&lt;&gt;"")*(INDIRECT($B543&amp;"!I23:I200")=$E$5),1,0)))</f>
        <v/>
      </c>
      <c r="F543" s="137" t="str">
        <f t="array" aca="1" ref="F543" ca="1">IF($B543="N","",SUM(IF((INDIRECT($B543&amp;"!J23:J200")=$A$2)*(INDIRECT($B543&amp;"!t23:t200")=$D543)*(INDIRECT($B543&amp;"!t23:t200")&lt;&gt;"")*(INDIRECT($B543&amp;"!I23:I200")=$E$5),INDIRECT($B543&amp;"!U23:U200"),0)))</f>
        <v/>
      </c>
      <c r="G543" s="38" t="str">
        <f t="array" aca="1" ref="G543" ca="1">IF($B543="N","",SUM(IF((INDIRECT($B543&amp;"!J23:J200")=$A$2)*(INDIRECT($B543&amp;"!t23:t200")=$D543)*(INDIRECT($B543&amp;"!t23:t200")&lt;&gt;"")*(INDIRECT($B543&amp;"!I23:I200")=$G$5),1,0)))</f>
        <v/>
      </c>
      <c r="H543" s="137" t="str">
        <f t="array" aca="1" ref="H543" ca="1">IF($B543="N","",SUM(IF((INDIRECT($B543&amp;"!J23:J200")=$A$2)*(INDIRECT($B543&amp;"!t23:t200")=$D543)*(INDIRECT($B543&amp;"!t23:t200")&lt;&gt;"")*(INDIRECT($B543&amp;"!I23:I200")=$G$5),INDIRECT($B543&amp;"!U23:U200"),0)))</f>
        <v/>
      </c>
      <c r="I543" s="59" t="str">
        <f t="shared" si="86"/>
        <v/>
      </c>
      <c r="J543" s="64" t="str">
        <f t="shared" si="87"/>
        <v/>
      </c>
    </row>
    <row r="544" spans="2:10">
      <c r="B544" s="92" t="str">
        <f t="shared" si="88"/>
        <v>N</v>
      </c>
      <c r="D544" s="129">
        <v>2.5</v>
      </c>
      <c r="E544" s="38" t="str">
        <f t="array" aca="1" ref="E544" ca="1">IF($B544="N","",SUM(IF((INDIRECT($B544&amp;"!J23:J200")=$A$2)*(INDIRECT($B544&amp;"!t23:t200")=$D544)*(INDIRECT($B544&amp;"!t23:t200")&lt;&gt;"")*(INDIRECT($B544&amp;"!I23:I200")=$E$5),1,0)))</f>
        <v/>
      </c>
      <c r="F544" s="137" t="str">
        <f t="array" aca="1" ref="F544" ca="1">IF($B544="N","",SUM(IF((INDIRECT($B544&amp;"!J23:J200")=$A$2)*(INDIRECT($B544&amp;"!t23:t200")=$D544)*(INDIRECT($B544&amp;"!t23:t200")&lt;&gt;"")*(INDIRECT($B544&amp;"!I23:I200")=$E$5),INDIRECT($B544&amp;"!U23:U200"),0)))</f>
        <v/>
      </c>
      <c r="G544" s="38" t="str">
        <f t="array" aca="1" ref="G544" ca="1">IF($B544="N","",SUM(IF((INDIRECT($B544&amp;"!J23:J200")=$A$2)*(INDIRECT($B544&amp;"!t23:t200")=$D544)*(INDIRECT($B544&amp;"!t23:t200")&lt;&gt;"")*(INDIRECT($B544&amp;"!I23:I200")=$G$5),1,0)))</f>
        <v/>
      </c>
      <c r="H544" s="137" t="str">
        <f t="array" aca="1" ref="H544" ca="1">IF($B544="N","",SUM(IF((INDIRECT($B544&amp;"!J23:J200")=$A$2)*(INDIRECT($B544&amp;"!t23:t200")=$D544)*(INDIRECT($B544&amp;"!t23:t200")&lt;&gt;"")*(INDIRECT($B544&amp;"!I23:I200")=$G$5),INDIRECT($B544&amp;"!U23:U200"),0)))</f>
        <v/>
      </c>
      <c r="I544" s="59" t="str">
        <f t="shared" si="86"/>
        <v/>
      </c>
      <c r="J544" s="64" t="str">
        <f t="shared" si="87"/>
        <v/>
      </c>
    </row>
    <row r="545" spans="1:10" ht="13.5" thickBot="1">
      <c r="B545" s="92" t="str">
        <f t="shared" si="88"/>
        <v>N</v>
      </c>
      <c r="D545" s="93">
        <v>2.75</v>
      </c>
      <c r="E545" s="38" t="str">
        <f t="array" aca="1" ref="E545" ca="1">IF($B545="N","",SUM(IF((INDIRECT($B545&amp;"!J23:J200")=$A$2)*(INDIRECT($B545&amp;"!t23:t200")=$D545)*(INDIRECT($B545&amp;"!t23:t200")&lt;&gt;"")*(INDIRECT($B545&amp;"!I23:I200")=$E$5),1,0)))</f>
        <v/>
      </c>
      <c r="F545" s="137" t="str">
        <f t="array" aca="1" ref="F545" ca="1">IF($B545="N","",SUM(IF((INDIRECT($B545&amp;"!J23:J200")=$A$2)*(INDIRECT($B545&amp;"!t23:t200")=$D545)*(INDIRECT($B545&amp;"!t23:t200")&lt;&gt;"")*(INDIRECT($B545&amp;"!I23:I200")=$E$5),INDIRECT($B545&amp;"!U23:U200"),0)))</f>
        <v/>
      </c>
      <c r="G545" s="38" t="str">
        <f t="array" aca="1" ref="G545" ca="1">IF($B545="N","",SUM(IF((INDIRECT($B545&amp;"!J23:J200")=$A$2)*(INDIRECT($B545&amp;"!t23:t200")=$D545)*(INDIRECT($B545&amp;"!t23:t200")&lt;&gt;"")*(INDIRECT($B545&amp;"!I23:I200")=$G$5),1,0)))</f>
        <v/>
      </c>
      <c r="H545" s="137" t="str">
        <f t="array" aca="1" ref="H545" ca="1">IF($B545="N","",SUM(IF((INDIRECT($B545&amp;"!J23:J200")=$A$2)*(INDIRECT($B545&amp;"!t23:t200")=$D545)*(INDIRECT($B545&amp;"!t23:t200")&lt;&gt;"")*(INDIRECT($B545&amp;"!I23:I200")=$G$5),INDIRECT($B545&amp;"!U23:U200"),0)))</f>
        <v/>
      </c>
      <c r="I545" s="136" t="str">
        <f t="shared" si="86"/>
        <v/>
      </c>
      <c r="J545" s="78" t="str">
        <f t="shared" si="87"/>
        <v/>
      </c>
    </row>
    <row r="546" spans="1:10" ht="13.5" thickBot="1">
      <c r="A546" s="96"/>
      <c r="B546" s="97"/>
      <c r="C546" s="98">
        <f>D521</f>
        <v>0</v>
      </c>
      <c r="D546" s="99" t="s">
        <v>24</v>
      </c>
      <c r="E546" s="100">
        <f t="shared" ref="E546:J546" ca="1" si="89">SUM(E523:E545)</f>
        <v>0</v>
      </c>
      <c r="F546" s="106">
        <f t="shared" ca="1" si="89"/>
        <v>0</v>
      </c>
      <c r="G546" s="100">
        <f t="shared" ca="1" si="89"/>
        <v>0</v>
      </c>
      <c r="H546" s="106">
        <f t="shared" ca="1" si="89"/>
        <v>0</v>
      </c>
      <c r="I546" s="101">
        <f t="shared" si="89"/>
        <v>0</v>
      </c>
      <c r="J546" s="106">
        <f t="shared" si="89"/>
        <v>0</v>
      </c>
    </row>
    <row r="547" spans="1:10" ht="13.5" thickBot="1">
      <c r="A547" s="96"/>
      <c r="C547" s="104"/>
    </row>
    <row r="548" spans="1:10">
      <c r="A548" s="96"/>
      <c r="B548" s="23"/>
      <c r="C548" s="98"/>
      <c r="D548" s="85">
        <f>K2</f>
        <v>0</v>
      </c>
      <c r="E548" s="86" t="s">
        <v>0</v>
      </c>
      <c r="F548" s="87"/>
      <c r="G548" s="86" t="s">
        <v>1</v>
      </c>
      <c r="H548" s="87"/>
      <c r="I548" s="86" t="s">
        <v>10</v>
      </c>
      <c r="J548" s="88"/>
    </row>
    <row r="549" spans="1:10" ht="13.5" thickBot="1">
      <c r="B549" s="23"/>
      <c r="C549" s="23"/>
      <c r="D549" s="89" t="s">
        <v>20</v>
      </c>
      <c r="E549" s="40" t="s">
        <v>21</v>
      </c>
      <c r="F549" s="78" t="s">
        <v>22</v>
      </c>
      <c r="G549" s="40" t="s">
        <v>21</v>
      </c>
      <c r="H549" s="78" t="s">
        <v>22</v>
      </c>
      <c r="I549" s="90" t="s">
        <v>21</v>
      </c>
      <c r="J549" s="78" t="s">
        <v>22</v>
      </c>
    </row>
    <row r="550" spans="1:10">
      <c r="B550" s="92" t="str">
        <f>IF(D548=0,"N",D548)</f>
        <v>N</v>
      </c>
      <c r="D550" s="93">
        <v>-2.75</v>
      </c>
      <c r="E550" s="94" t="str">
        <f t="array" aca="1" ref="E550" ca="1">IF($B550="N","",SUM(IF((INDIRECT($B550&amp;"!J23:J200")=$A$2)*(INDIRECT($B550&amp;"!t23:t200")=$D550)*(INDIRECT($B550&amp;"!t23:t200")&lt;&gt;"")*(INDIRECT($B550&amp;"!I23:I200")=$E$5),1,0)))</f>
        <v/>
      </c>
      <c r="F550" s="95" t="str">
        <f t="array" aca="1" ref="F550" ca="1">IF($B550="N","",SUM(IF((INDIRECT($B550&amp;"!J23:J200")=$A$2)*(INDIRECT($B550&amp;"!t23:t200")=$D550)*(INDIRECT($B550&amp;"!t23:t200")&lt;&gt;"")*(INDIRECT($B550&amp;"!I23:I200")=$E$5),INDIRECT($B550&amp;"!U23:U200"),0)))</f>
        <v/>
      </c>
      <c r="G550" s="94" t="str">
        <f t="array" aca="1" ref="G550" ca="1">IF($B550="N","",SUM(IF((INDIRECT($B550&amp;"!J23:J200")=$A$2)*(INDIRECT($B550&amp;"!t23:t200")=$D550)*(INDIRECT($B550&amp;"!t23:t200")&lt;&gt;"")*(INDIRECT($B550&amp;"!I23:I200")=$G$5),1,0)))</f>
        <v/>
      </c>
      <c r="H550" s="95" t="str">
        <f t="array" aca="1" ref="H550" ca="1">IF($B550="N","",SUM(IF((INDIRECT($B550&amp;"!J23:J200")=$A$2)*(INDIRECT($B550&amp;"!t23:t200")=$D550)*(INDIRECT($B550&amp;"!t23:t200")&lt;&gt;"")*(INDIRECT($B550&amp;"!I23:I200")=$G$5),INDIRECT($B550&amp;"!U23:U200"),0)))</f>
        <v/>
      </c>
      <c r="I550" s="59" t="str">
        <f t="shared" ref="I550:I572" si="90">IF(B550="N","",G550+E550)</f>
        <v/>
      </c>
      <c r="J550" s="64" t="str">
        <f>IF(I550="","",F550+H550)</f>
        <v/>
      </c>
    </row>
    <row r="551" spans="1:10">
      <c r="B551" s="92" t="str">
        <f>B550</f>
        <v>N</v>
      </c>
      <c r="D551" s="125">
        <v>-2.5</v>
      </c>
      <c r="E551" s="55" t="str">
        <f t="array" aca="1" ref="E551" ca="1">IF($B551="N","",SUM(IF((INDIRECT($B551&amp;"!J23:J200")=$A$2)*(INDIRECT($B551&amp;"!t23:t200")=$D551)*(INDIRECT($B551&amp;"!t23:t200")&lt;&gt;"")*(INDIRECT($B551&amp;"!I23:I200")=$E$5),1,0)))</f>
        <v/>
      </c>
      <c r="F551" s="64" t="str">
        <f t="array" aca="1" ref="F551" ca="1">IF($B551="N","",SUM(IF((INDIRECT($B551&amp;"!J23:J200")=$A$2)*(INDIRECT($B551&amp;"!t23:t200")=$D551)*(INDIRECT($B551&amp;"!t23:t200")&lt;&gt;"")*(INDIRECT($B551&amp;"!I23:I200")=$E$5),INDIRECT($B551&amp;"!U23:U200"),0)))</f>
        <v/>
      </c>
      <c r="G551" s="55" t="str">
        <f t="array" aca="1" ref="G551" ca="1">IF($B551="N","",SUM(IF((INDIRECT($B551&amp;"!J23:J200")=$A$2)*(INDIRECT($B551&amp;"!t23:t200")=$D551)*(INDIRECT($B551&amp;"!t23:t200")&lt;&gt;"")*(INDIRECT($B551&amp;"!I23:I200")=$G$5),1,0)))</f>
        <v/>
      </c>
      <c r="H551" s="64" t="str">
        <f t="array" aca="1" ref="H551" ca="1">IF($B551="N","",SUM(IF((INDIRECT($B551&amp;"!J23:J200")=$A$2)*(INDIRECT($B551&amp;"!t23:t200")=$D551)*(INDIRECT($B551&amp;"!t23:t200")&lt;&gt;"")*(INDIRECT($B551&amp;"!I23:I200")=$G$5),INDIRECT($B551&amp;"!U23:U200"),0)))</f>
        <v/>
      </c>
      <c r="I551" s="59" t="str">
        <f t="shared" si="90"/>
        <v/>
      </c>
      <c r="J551" s="64" t="str">
        <f t="shared" ref="J551:J572" si="91">IF(I551="","",F551+H551)</f>
        <v/>
      </c>
    </row>
    <row r="552" spans="1:10">
      <c r="B552" s="92" t="str">
        <f t="shared" ref="B552:B572" si="92">B551</f>
        <v>N</v>
      </c>
      <c r="D552" s="125">
        <v>-2.25</v>
      </c>
      <c r="E552" s="55" t="str">
        <f t="array" aca="1" ref="E552" ca="1">IF($B552="N","",SUM(IF((INDIRECT($B552&amp;"!J23:J200")=$A$2)*(INDIRECT($B552&amp;"!t23:t200")=$D552)*(INDIRECT($B552&amp;"!t23:t200")&lt;&gt;"")*(INDIRECT($B552&amp;"!I23:I200")=$E$5),1,0)))</f>
        <v/>
      </c>
      <c r="F552" s="64" t="str">
        <f t="array" aca="1" ref="F552" ca="1">IF($B552="N","",SUM(IF((INDIRECT($B552&amp;"!J23:J200")=$A$2)*(INDIRECT($B552&amp;"!t23:t200")=$D552)*(INDIRECT($B552&amp;"!t23:t200")&lt;&gt;"")*(INDIRECT($B552&amp;"!I23:I200")=$E$5),INDIRECT($B552&amp;"!U23:U200"),0)))</f>
        <v/>
      </c>
      <c r="G552" s="55" t="str">
        <f t="array" aca="1" ref="G552" ca="1">IF($B552="N","",SUM(IF((INDIRECT($B552&amp;"!J23:J200")=$A$2)*(INDIRECT($B552&amp;"!t23:t200")=$D552)*(INDIRECT($B552&amp;"!t23:t200")&lt;&gt;"")*(INDIRECT($B552&amp;"!I23:I200")=$G$5),1,0)))</f>
        <v/>
      </c>
      <c r="H552" s="64" t="str">
        <f t="array" aca="1" ref="H552" ca="1">IF($B552="N","",SUM(IF((INDIRECT($B552&amp;"!J23:J200")=$A$2)*(INDIRECT($B552&amp;"!t23:t200")=$D552)*(INDIRECT($B552&amp;"!t23:t200")&lt;&gt;"")*(INDIRECT($B552&amp;"!I23:I200")=$G$5),INDIRECT($B552&amp;"!U23:U200"),0)))</f>
        <v/>
      </c>
      <c r="I552" s="59" t="str">
        <f t="shared" si="90"/>
        <v/>
      </c>
      <c r="J552" s="64" t="str">
        <f t="shared" si="91"/>
        <v/>
      </c>
    </row>
    <row r="553" spans="1:10">
      <c r="B553" s="92" t="str">
        <f t="shared" si="92"/>
        <v>N</v>
      </c>
      <c r="D553" s="125">
        <v>-2</v>
      </c>
      <c r="E553" s="55" t="str">
        <f t="array" aca="1" ref="E553" ca="1">IF($B553="N","",SUM(IF((INDIRECT($B553&amp;"!J23:J200")=$A$2)*(INDIRECT($B553&amp;"!t23:t200")=$D553)*(INDIRECT($B553&amp;"!t23:t200")&lt;&gt;"")*(INDIRECT($B553&amp;"!I23:I200")=$E$5),1,0)))</f>
        <v/>
      </c>
      <c r="F553" s="64" t="str">
        <f t="array" aca="1" ref="F553" ca="1">IF($B553="N","",SUM(IF((INDIRECT($B553&amp;"!J23:J200")=$A$2)*(INDIRECT($B553&amp;"!t23:t200")=$D553)*(INDIRECT($B553&amp;"!t23:t200")&lt;&gt;"")*(INDIRECT($B553&amp;"!I23:I200")=$E$5),INDIRECT($B553&amp;"!U23:U200"),0)))</f>
        <v/>
      </c>
      <c r="G553" s="55" t="str">
        <f t="array" aca="1" ref="G553" ca="1">IF($B553="N","",SUM(IF((INDIRECT($B553&amp;"!J23:J200")=$A$2)*(INDIRECT($B553&amp;"!t23:t200")=$D553)*(INDIRECT($B553&amp;"!t23:t200")&lt;&gt;"")*(INDIRECT($B553&amp;"!I23:I200")=$G$5),1,0)))</f>
        <v/>
      </c>
      <c r="H553" s="64" t="str">
        <f t="array" aca="1" ref="H553" ca="1">IF($B553="N","",SUM(IF((INDIRECT($B553&amp;"!J23:J200")=$A$2)*(INDIRECT($B553&amp;"!t23:t200")=$D553)*(INDIRECT($B553&amp;"!t23:t200")&lt;&gt;"")*(INDIRECT($B553&amp;"!I23:I200")=$G$5),INDIRECT($B553&amp;"!U23:U200"),0)))</f>
        <v/>
      </c>
      <c r="I553" s="59" t="str">
        <f t="shared" si="90"/>
        <v/>
      </c>
      <c r="J553" s="64" t="str">
        <f t="shared" si="91"/>
        <v/>
      </c>
    </row>
    <row r="554" spans="1:10">
      <c r="B554" s="92" t="str">
        <f t="shared" si="92"/>
        <v>N</v>
      </c>
      <c r="D554" s="125">
        <v>-1.75</v>
      </c>
      <c r="E554" s="55" t="str">
        <f t="array" aca="1" ref="E554" ca="1">IF($B554="N","",SUM(IF((INDIRECT($B554&amp;"!J23:J200")=$A$2)*(INDIRECT($B554&amp;"!t23:t200")=$D554)*(INDIRECT($B554&amp;"!t23:t200")&lt;&gt;"")*(INDIRECT($B554&amp;"!I23:I200")=$E$5),1,0)))</f>
        <v/>
      </c>
      <c r="F554" s="64" t="str">
        <f t="array" aca="1" ref="F554" ca="1">IF($B554="N","",SUM(IF((INDIRECT($B554&amp;"!J23:J200")=$A$2)*(INDIRECT($B554&amp;"!t23:t200")=$D554)*(INDIRECT($B554&amp;"!t23:t200")&lt;&gt;"")*(INDIRECT($B554&amp;"!I23:I200")=$E$5),INDIRECT($B554&amp;"!U23:U200"),0)))</f>
        <v/>
      </c>
      <c r="G554" s="55" t="str">
        <f t="array" aca="1" ref="G554" ca="1">IF($B554="N","",SUM(IF((INDIRECT($B554&amp;"!J23:J200")=$A$2)*(INDIRECT($B554&amp;"!t23:t200")=$D554)*(INDIRECT($B554&amp;"!t23:t200")&lt;&gt;"")*(INDIRECT($B554&amp;"!I23:I200")=$G$5),1,0)))</f>
        <v/>
      </c>
      <c r="H554" s="64" t="str">
        <f t="array" aca="1" ref="H554" ca="1">IF($B554="N","",SUM(IF((INDIRECT($B554&amp;"!J23:J200")=$A$2)*(INDIRECT($B554&amp;"!t23:t200")=$D554)*(INDIRECT($B554&amp;"!t23:t200")&lt;&gt;"")*(INDIRECT($B554&amp;"!I23:I200")=$G$5),INDIRECT($B554&amp;"!U23:U200"),0)))</f>
        <v/>
      </c>
      <c r="I554" s="59" t="str">
        <f t="shared" si="90"/>
        <v/>
      </c>
      <c r="J554" s="64" t="str">
        <f t="shared" si="91"/>
        <v/>
      </c>
    </row>
    <row r="555" spans="1:10">
      <c r="B555" s="92" t="str">
        <f t="shared" si="92"/>
        <v>N</v>
      </c>
      <c r="D555" s="93">
        <v>-1.5</v>
      </c>
      <c r="E555" s="55" t="str">
        <f t="array" aca="1" ref="E555" ca="1">IF($B555="N","",SUM(IF((INDIRECT($B555&amp;"!J23:J200")=$A$2)*(INDIRECT($B555&amp;"!t23:t200")=$D555)*(INDIRECT($B555&amp;"!t23:t200")&lt;&gt;"")*(INDIRECT($B555&amp;"!I23:I200")=$E$5),1,0)))</f>
        <v/>
      </c>
      <c r="F555" s="64" t="str">
        <f t="array" aca="1" ref="F555" ca="1">IF($B555="N","",SUM(IF((INDIRECT($B555&amp;"!J23:J200")=$A$2)*(INDIRECT($B555&amp;"!t23:t200")=$D555)*(INDIRECT($B555&amp;"!t23:t200")&lt;&gt;"")*(INDIRECT($B555&amp;"!I23:I200")=$E$5),INDIRECT($B555&amp;"!U23:U200"),0)))</f>
        <v/>
      </c>
      <c r="G555" s="55" t="str">
        <f t="array" aca="1" ref="G555" ca="1">IF($B555="N","",SUM(IF((INDIRECT($B555&amp;"!J23:J200")=$A$2)*(INDIRECT($B555&amp;"!t23:t200")=$D555)*(INDIRECT($B555&amp;"!t23:t200")&lt;&gt;"")*(INDIRECT($B555&amp;"!I23:I200")=$G$5),1,0)))</f>
        <v/>
      </c>
      <c r="H555" s="64" t="str">
        <f t="array" aca="1" ref="H555" ca="1">IF($B555="N","",SUM(IF((INDIRECT($B555&amp;"!J23:J200")=$A$2)*(INDIRECT($B555&amp;"!t23:t200")=$D555)*(INDIRECT($B555&amp;"!t23:t200")&lt;&gt;"")*(INDIRECT($B555&amp;"!I23:I200")=$G$5),INDIRECT($B555&amp;"!U23:U200"),0)))</f>
        <v/>
      </c>
      <c r="I555" s="59" t="str">
        <f t="shared" si="90"/>
        <v/>
      </c>
      <c r="J555" s="64" t="str">
        <f t="shared" si="91"/>
        <v/>
      </c>
    </row>
    <row r="556" spans="1:10">
      <c r="B556" s="92" t="str">
        <f t="shared" si="92"/>
        <v>N</v>
      </c>
      <c r="D556" s="93">
        <v>-1.25</v>
      </c>
      <c r="E556" s="55" t="str">
        <f t="array" aca="1" ref="E556" ca="1">IF($B556="N","",SUM(IF((INDIRECT($B556&amp;"!J23:J200")=$A$2)*(INDIRECT($B556&amp;"!t23:t200")=$D556)*(INDIRECT($B556&amp;"!t23:t200")&lt;&gt;"")*(INDIRECT($B556&amp;"!I23:I200")=$E$5),1,0)))</f>
        <v/>
      </c>
      <c r="F556" s="64" t="str">
        <f t="array" aca="1" ref="F556" ca="1">IF($B556="N","",SUM(IF((INDIRECT($B556&amp;"!J23:J200")=$A$2)*(INDIRECT($B556&amp;"!t23:t200")=$D556)*(INDIRECT($B556&amp;"!t23:t200")&lt;&gt;"")*(INDIRECT($B556&amp;"!I23:I200")=$E$5),INDIRECT($B556&amp;"!U23:U200"),0)))</f>
        <v/>
      </c>
      <c r="G556" s="55" t="str">
        <f t="array" aca="1" ref="G556" ca="1">IF($B556="N","",SUM(IF((INDIRECT($B556&amp;"!J23:J200")=$A$2)*(INDIRECT($B556&amp;"!t23:t200")=$D556)*(INDIRECT($B556&amp;"!t23:t200")&lt;&gt;"")*(INDIRECT($B556&amp;"!I23:I200")=$G$5),1,0)))</f>
        <v/>
      </c>
      <c r="H556" s="64" t="str">
        <f t="array" aca="1" ref="H556" ca="1">IF($B556="N","",SUM(IF((INDIRECT($B556&amp;"!J23:J200")=$A$2)*(INDIRECT($B556&amp;"!t23:t200")=$D556)*(INDIRECT($B556&amp;"!t23:t200")&lt;&gt;"")*(INDIRECT($B556&amp;"!I23:I200")=$G$5),INDIRECT($B556&amp;"!U23:U200"),0)))</f>
        <v/>
      </c>
      <c r="I556" s="59" t="str">
        <f t="shared" si="90"/>
        <v/>
      </c>
      <c r="J556" s="64" t="str">
        <f t="shared" si="91"/>
        <v/>
      </c>
    </row>
    <row r="557" spans="1:10">
      <c r="B557" s="92" t="str">
        <f t="shared" si="92"/>
        <v>N</v>
      </c>
      <c r="D557" s="93">
        <v>-1</v>
      </c>
      <c r="E557" s="55" t="str">
        <f t="array" aca="1" ref="E557" ca="1">IF($B557="N","",SUM(IF((INDIRECT($B557&amp;"!J23:J200")=$A$2)*(INDIRECT($B557&amp;"!t23:t200")=$D557)*(INDIRECT($B557&amp;"!t23:t200")&lt;&gt;"")*(INDIRECT($B557&amp;"!I23:I200")=$E$5),1,0)))</f>
        <v/>
      </c>
      <c r="F557" s="64" t="str">
        <f t="array" aca="1" ref="F557" ca="1">IF($B557="N","",SUM(IF((INDIRECT($B557&amp;"!J23:J200")=$A$2)*(INDIRECT($B557&amp;"!t23:t200")=$D557)*(INDIRECT($B557&amp;"!t23:t200")&lt;&gt;"")*(INDIRECT($B557&amp;"!I23:I200")=$E$5),INDIRECT($B557&amp;"!U23:U200"),0)))</f>
        <v/>
      </c>
      <c r="G557" s="55" t="str">
        <f t="array" aca="1" ref="G557" ca="1">IF($B557="N","",SUM(IF((INDIRECT($B557&amp;"!J23:J200")=$A$2)*(INDIRECT($B557&amp;"!t23:t200")=$D557)*(INDIRECT($B557&amp;"!t23:t200")&lt;&gt;"")*(INDIRECT($B557&amp;"!I23:I200")=$G$5),1,0)))</f>
        <v/>
      </c>
      <c r="H557" s="64" t="str">
        <f t="array" aca="1" ref="H557" ca="1">IF($B557="N","",SUM(IF((INDIRECT($B557&amp;"!J23:J200")=$A$2)*(INDIRECT($B557&amp;"!t23:t200")=$D557)*(INDIRECT($B557&amp;"!t23:t200")&lt;&gt;"")*(INDIRECT($B557&amp;"!I23:I200")=$G$5),INDIRECT($B557&amp;"!U23:U200"),0)))</f>
        <v/>
      </c>
      <c r="I557" s="59" t="str">
        <f t="shared" si="90"/>
        <v/>
      </c>
      <c r="J557" s="64" t="str">
        <f t="shared" si="91"/>
        <v/>
      </c>
    </row>
    <row r="558" spans="1:10">
      <c r="B558" s="92" t="str">
        <f t="shared" si="92"/>
        <v>N</v>
      </c>
      <c r="D558" s="93">
        <v>-0.75</v>
      </c>
      <c r="E558" s="55" t="str">
        <f t="array" aca="1" ref="E558" ca="1">IF($B558="N","",SUM(IF((INDIRECT($B558&amp;"!J23:J200")=$A$2)*(INDIRECT($B558&amp;"!t23:t200")=$D558)*(INDIRECT($B558&amp;"!t23:t200")&lt;&gt;"")*(INDIRECT($B558&amp;"!I23:I200")=$E$5),1,0)))</f>
        <v/>
      </c>
      <c r="F558" s="64" t="str">
        <f t="array" aca="1" ref="F558" ca="1">IF($B558="N","",SUM(IF((INDIRECT($B558&amp;"!J23:J200")=$A$2)*(INDIRECT($B558&amp;"!t23:t200")=$D558)*(INDIRECT($B558&amp;"!t23:t200")&lt;&gt;"")*(INDIRECT($B558&amp;"!I23:I200")=$E$5),INDIRECT($B558&amp;"!U23:U200"),0)))</f>
        <v/>
      </c>
      <c r="G558" s="55" t="str">
        <f t="array" aca="1" ref="G558" ca="1">IF($B558="N","",SUM(IF((INDIRECT($B558&amp;"!J23:J200")=$A$2)*(INDIRECT($B558&amp;"!t23:t200")=$D558)*(INDIRECT($B558&amp;"!t23:t200")&lt;&gt;"")*(INDIRECT($B558&amp;"!I23:I200")=$G$5),1,0)))</f>
        <v/>
      </c>
      <c r="H558" s="64" t="str">
        <f t="array" aca="1" ref="H558" ca="1">IF($B558="N","",SUM(IF((INDIRECT($B558&amp;"!J23:J200")=$A$2)*(INDIRECT($B558&amp;"!t23:t200")=$D558)*(INDIRECT($B558&amp;"!t23:t200")&lt;&gt;"")*(INDIRECT($B558&amp;"!I23:I200")=$G$5),INDIRECT($B558&amp;"!U23:U200"),0)))</f>
        <v/>
      </c>
      <c r="I558" s="59" t="str">
        <f t="shared" si="90"/>
        <v/>
      </c>
      <c r="J558" s="64" t="str">
        <f t="shared" si="91"/>
        <v/>
      </c>
    </row>
    <row r="559" spans="1:10">
      <c r="B559" s="92" t="str">
        <f t="shared" si="92"/>
        <v>N</v>
      </c>
      <c r="D559" s="93">
        <v>-0.5</v>
      </c>
      <c r="E559" s="55" t="str">
        <f t="array" aca="1" ref="E559" ca="1">IF($B559="N","",SUM(IF((INDIRECT($B559&amp;"!J23:J200")=$A$2)*(INDIRECT($B559&amp;"!t23:t200")=$D559)*(INDIRECT($B559&amp;"!t23:t200")&lt;&gt;"")*(INDIRECT($B559&amp;"!I23:I200")=$E$5),1,0)))</f>
        <v/>
      </c>
      <c r="F559" s="64" t="str">
        <f t="array" aca="1" ref="F559" ca="1">IF($B559="N","",SUM(IF((INDIRECT($B559&amp;"!J23:J200")=$A$2)*(INDIRECT($B559&amp;"!t23:t200")=$D559)*(INDIRECT($B559&amp;"!t23:t200")&lt;&gt;"")*(INDIRECT($B559&amp;"!I23:I200")=$E$5),INDIRECT($B559&amp;"!U23:U200"),0)))</f>
        <v/>
      </c>
      <c r="G559" s="55" t="str">
        <f t="array" aca="1" ref="G559" ca="1">IF($B559="N","",SUM(IF((INDIRECT($B559&amp;"!J23:J200")=$A$2)*(INDIRECT($B559&amp;"!t23:t200")=$D559)*(INDIRECT($B559&amp;"!t23:t200")&lt;&gt;"")*(INDIRECT($B559&amp;"!I23:I200")=$G$5),1,0)))</f>
        <v/>
      </c>
      <c r="H559" s="64" t="str">
        <f t="array" aca="1" ref="H559" ca="1">IF($B559="N","",SUM(IF((INDIRECT($B559&amp;"!J23:J200")=$A$2)*(INDIRECT($B559&amp;"!t23:t200")=$D559)*(INDIRECT($B559&amp;"!t23:t200")&lt;&gt;"")*(INDIRECT($B559&amp;"!I23:I200")=$G$5),INDIRECT($B559&amp;"!U23:U200"),0)))</f>
        <v/>
      </c>
      <c r="I559" s="59" t="str">
        <f t="shared" si="90"/>
        <v/>
      </c>
      <c r="J559" s="64" t="str">
        <f t="shared" si="91"/>
        <v/>
      </c>
    </row>
    <row r="560" spans="1:10">
      <c r="B560" s="92" t="str">
        <f t="shared" si="92"/>
        <v>N</v>
      </c>
      <c r="D560" s="93">
        <v>-0.25</v>
      </c>
      <c r="E560" s="55" t="str">
        <f t="array" aca="1" ref="E560" ca="1">IF($B560="N","",SUM(IF((INDIRECT($B560&amp;"!J23:J200")=$A$2)*(INDIRECT($B560&amp;"!t23:t200")=$D560)*(INDIRECT($B560&amp;"!t23:t200")&lt;&gt;"")*(INDIRECT($B560&amp;"!I23:I200")=$E$5),1,0)))</f>
        <v/>
      </c>
      <c r="F560" s="64" t="str">
        <f t="array" aca="1" ref="F560" ca="1">IF($B560="N","",SUM(IF((INDIRECT($B560&amp;"!J23:J200")=$A$2)*(INDIRECT($B560&amp;"!t23:t200")=$D560)*(INDIRECT($B560&amp;"!t23:t200")&lt;&gt;"")*(INDIRECT($B560&amp;"!I23:I200")=$E$5),INDIRECT($B560&amp;"!U23:U200"),0)))</f>
        <v/>
      </c>
      <c r="G560" s="55" t="str">
        <f t="array" aca="1" ref="G560" ca="1">IF($B560="N","",SUM(IF((INDIRECT($B560&amp;"!J23:J200")=$A$2)*(INDIRECT($B560&amp;"!t23:t200")=$D560)*(INDIRECT($B560&amp;"!t23:t200")&lt;&gt;"")*(INDIRECT($B560&amp;"!I23:I200")=$G$5),1,0)))</f>
        <v/>
      </c>
      <c r="H560" s="64" t="str">
        <f t="array" aca="1" ref="H560" ca="1">IF($B560="N","",SUM(IF((INDIRECT($B560&amp;"!J23:J200")=$A$2)*(INDIRECT($B560&amp;"!t23:t200")=$D560)*(INDIRECT($B560&amp;"!t23:t200")&lt;&gt;"")*(INDIRECT($B560&amp;"!I23:I200")=$G$5),INDIRECT($B560&amp;"!U23:U200"),0)))</f>
        <v/>
      </c>
      <c r="I560" s="59" t="str">
        <f t="shared" si="90"/>
        <v/>
      </c>
      <c r="J560" s="64" t="str">
        <f t="shared" si="91"/>
        <v/>
      </c>
    </row>
    <row r="561" spans="1:10">
      <c r="B561" s="92" t="str">
        <f t="shared" si="92"/>
        <v>N</v>
      </c>
      <c r="D561" s="93">
        <v>0</v>
      </c>
      <c r="E561" s="55" t="str">
        <f t="array" aca="1" ref="E561" ca="1">IF($B561="N","",SUM(IF((INDIRECT($B561&amp;"!J23:J200")=$A$2)*(INDIRECT($B561&amp;"!t23:t200")=$D561)*(INDIRECT($B561&amp;"!t23:t200")&lt;&gt;"")*(INDIRECT($B561&amp;"!I23:I200")=$E$5),1,0)))</f>
        <v/>
      </c>
      <c r="F561" s="64" t="str">
        <f t="array" aca="1" ref="F561" ca="1">IF($B561="N","",SUM(IF((INDIRECT($B561&amp;"!J23:J200")=$A$2)*(INDIRECT($B561&amp;"!t23:t200")=$D561)*(INDIRECT($B561&amp;"!t23:t200")&lt;&gt;"")*(INDIRECT($B561&amp;"!I23:I200")=$E$5),INDIRECT($B561&amp;"!U23:U200"),0)))</f>
        <v/>
      </c>
      <c r="G561" s="55" t="str">
        <f t="array" aca="1" ref="G561" ca="1">IF($B561="N","",SUM(IF((INDIRECT($B561&amp;"!J23:J200")=$A$2)*(INDIRECT($B561&amp;"!t23:t200")=$D561)*(INDIRECT($B561&amp;"!t23:t200")&lt;&gt;"")*(INDIRECT($B561&amp;"!I23:I200")=$G$5),1,0)))</f>
        <v/>
      </c>
      <c r="H561" s="64" t="str">
        <f t="array" aca="1" ref="H561" ca="1">IF($B561="N","",SUM(IF((INDIRECT($B561&amp;"!J23:J200")=$A$2)*(INDIRECT($B561&amp;"!t23:t200")=$D561)*(INDIRECT($B561&amp;"!t23:t200")&lt;&gt;"")*(INDIRECT($B561&amp;"!I23:I200")=$G$5),INDIRECT($B561&amp;"!U23:U200"),0)))</f>
        <v/>
      </c>
      <c r="I561" s="59" t="str">
        <f t="shared" si="90"/>
        <v/>
      </c>
      <c r="J561" s="64" t="str">
        <f t="shared" si="91"/>
        <v/>
      </c>
    </row>
    <row r="562" spans="1:10">
      <c r="B562" s="92" t="str">
        <f t="shared" si="92"/>
        <v>N</v>
      </c>
      <c r="D562" s="93">
        <v>0.25</v>
      </c>
      <c r="E562" s="55" t="str">
        <f t="array" aca="1" ref="E562" ca="1">IF($B562="N","",SUM(IF((INDIRECT($B562&amp;"!J23:J200")=$A$2)*(INDIRECT($B562&amp;"!t23:t200")=$D562)*(INDIRECT($B562&amp;"!t23:t200")&lt;&gt;"")*(INDIRECT($B562&amp;"!I23:I200")=$E$5),1,0)))</f>
        <v/>
      </c>
      <c r="F562" s="64" t="str">
        <f t="array" aca="1" ref="F562" ca="1">IF($B562="N","",SUM(IF((INDIRECT($B562&amp;"!J23:J200")=$A$2)*(INDIRECT($B562&amp;"!t23:t200")=$D562)*(INDIRECT($B562&amp;"!t23:t200")&lt;&gt;"")*(INDIRECT($B562&amp;"!I23:I200")=$E$5),INDIRECT($B562&amp;"!U23:U200"),0)))</f>
        <v/>
      </c>
      <c r="G562" s="55" t="str">
        <f t="array" aca="1" ref="G562" ca="1">IF($B562="N","",SUM(IF((INDIRECT($B562&amp;"!J23:J200")=$A$2)*(INDIRECT($B562&amp;"!t23:t200")=$D562)*(INDIRECT($B562&amp;"!t23:t200")&lt;&gt;"")*(INDIRECT($B562&amp;"!I23:I200")=$G$5),1,0)))</f>
        <v/>
      </c>
      <c r="H562" s="64" t="str">
        <f t="array" aca="1" ref="H562" ca="1">IF($B562="N","",SUM(IF((INDIRECT($B562&amp;"!J23:J200")=$A$2)*(INDIRECT($B562&amp;"!t23:t200")=$D562)*(INDIRECT($B562&amp;"!t23:t200")&lt;&gt;"")*(INDIRECT($B562&amp;"!I23:I200")=$G$5),INDIRECT($B562&amp;"!U23:U200"),0)))</f>
        <v/>
      </c>
      <c r="I562" s="59" t="str">
        <f t="shared" si="90"/>
        <v/>
      </c>
      <c r="J562" s="64" t="str">
        <f t="shared" si="91"/>
        <v/>
      </c>
    </row>
    <row r="563" spans="1:10">
      <c r="B563" s="92" t="str">
        <f t="shared" si="92"/>
        <v>N</v>
      </c>
      <c r="D563" s="93">
        <v>0.5</v>
      </c>
      <c r="E563" s="55" t="str">
        <f t="array" aca="1" ref="E563" ca="1">IF($B563="N","",SUM(IF((INDIRECT($B563&amp;"!J23:J200")=$A$2)*(INDIRECT($B563&amp;"!t23:t200")=$D563)*(INDIRECT($B563&amp;"!t23:t200")&lt;&gt;"")*(INDIRECT($B563&amp;"!I23:I200")=$E$5),1,0)))</f>
        <v/>
      </c>
      <c r="F563" s="64" t="str">
        <f t="array" aca="1" ref="F563" ca="1">IF($B563="N","",SUM(IF((INDIRECT($B563&amp;"!J23:J200")=$A$2)*(INDIRECT($B563&amp;"!t23:t200")=$D563)*(INDIRECT($B563&amp;"!t23:t200")&lt;&gt;"")*(INDIRECT($B563&amp;"!I23:I200")=$E$5),INDIRECT($B563&amp;"!U23:U200"),0)))</f>
        <v/>
      </c>
      <c r="G563" s="55" t="str">
        <f t="array" aca="1" ref="G563" ca="1">IF($B563="N","",SUM(IF((INDIRECT($B563&amp;"!J23:J200")=$A$2)*(INDIRECT($B563&amp;"!t23:t200")=$D563)*(INDIRECT($B563&amp;"!t23:t200")&lt;&gt;"")*(INDIRECT($B563&amp;"!I23:I200")=$G$5),1,0)))</f>
        <v/>
      </c>
      <c r="H563" s="64" t="str">
        <f t="array" aca="1" ref="H563" ca="1">IF($B563="N","",SUM(IF((INDIRECT($B563&amp;"!J23:J200")=$A$2)*(INDIRECT($B563&amp;"!t23:t200")=$D563)*(INDIRECT($B563&amp;"!t23:t200")&lt;&gt;"")*(INDIRECT($B563&amp;"!I23:I200")=$G$5),INDIRECT($B563&amp;"!U23:U200"),0)))</f>
        <v/>
      </c>
      <c r="I563" s="59" t="str">
        <f t="shared" si="90"/>
        <v/>
      </c>
      <c r="J563" s="64" t="str">
        <f t="shared" si="91"/>
        <v/>
      </c>
    </row>
    <row r="564" spans="1:10">
      <c r="B564" s="92" t="str">
        <f t="shared" si="92"/>
        <v>N</v>
      </c>
      <c r="D564" s="93">
        <v>0.75</v>
      </c>
      <c r="E564" s="55" t="str">
        <f t="array" aca="1" ref="E564" ca="1">IF($B564="N","",SUM(IF((INDIRECT($B564&amp;"!J23:J200")=$A$2)*(INDIRECT($B564&amp;"!t23:t200")=$D564)*(INDIRECT($B564&amp;"!t23:t200")&lt;&gt;"")*(INDIRECT($B564&amp;"!I23:I200")=$E$5),1,0)))</f>
        <v/>
      </c>
      <c r="F564" s="64" t="str">
        <f t="array" aca="1" ref="F564" ca="1">IF($B564="N","",SUM(IF((INDIRECT($B564&amp;"!J23:J200")=$A$2)*(INDIRECT($B564&amp;"!t23:t200")=$D564)*(INDIRECT($B564&amp;"!t23:t200")&lt;&gt;"")*(INDIRECT($B564&amp;"!I23:I200")=$E$5),INDIRECT($B564&amp;"!U23:U200"),0)))</f>
        <v/>
      </c>
      <c r="G564" s="55" t="str">
        <f t="array" aca="1" ref="G564" ca="1">IF($B564="N","",SUM(IF((INDIRECT($B564&amp;"!J23:J200")=$A$2)*(INDIRECT($B564&amp;"!t23:t200")=$D564)*(INDIRECT($B564&amp;"!t23:t200")&lt;&gt;"")*(INDIRECT($B564&amp;"!I23:I200")=$G$5),1,0)))</f>
        <v/>
      </c>
      <c r="H564" s="64" t="str">
        <f t="array" aca="1" ref="H564" ca="1">IF($B564="N","",SUM(IF((INDIRECT($B564&amp;"!J23:J200")=$A$2)*(INDIRECT($B564&amp;"!t23:t200")=$D564)*(INDIRECT($B564&amp;"!t23:t200")&lt;&gt;"")*(INDIRECT($B564&amp;"!I23:I200")=$G$5),INDIRECT($B564&amp;"!U23:U200"),0)))</f>
        <v/>
      </c>
      <c r="I564" s="59" t="str">
        <f t="shared" si="90"/>
        <v/>
      </c>
      <c r="J564" s="64" t="str">
        <f t="shared" si="91"/>
        <v/>
      </c>
    </row>
    <row r="565" spans="1:10">
      <c r="B565" s="92" t="str">
        <f t="shared" si="92"/>
        <v>N</v>
      </c>
      <c r="D565" s="93">
        <v>1</v>
      </c>
      <c r="E565" s="55" t="str">
        <f t="array" aca="1" ref="E565" ca="1">IF($B565="N","",SUM(IF((INDIRECT($B565&amp;"!J23:J200")=$A$2)*(INDIRECT($B565&amp;"!t23:t200")=$D565)*(INDIRECT($B565&amp;"!t23:t200")&lt;&gt;"")*(INDIRECT($B565&amp;"!I23:I200")=$E$5),1,0)))</f>
        <v/>
      </c>
      <c r="F565" s="64" t="str">
        <f t="array" aca="1" ref="F565" ca="1">IF($B565="N","",SUM(IF((INDIRECT($B565&amp;"!J23:J200")=$A$2)*(INDIRECT($B565&amp;"!t23:t200")=$D565)*(INDIRECT($B565&amp;"!t23:t200")&lt;&gt;"")*(INDIRECT($B565&amp;"!I23:I200")=$E$5),INDIRECT($B565&amp;"!U23:U200"),0)))</f>
        <v/>
      </c>
      <c r="G565" s="55" t="str">
        <f t="array" aca="1" ref="G565" ca="1">IF($B565="N","",SUM(IF((INDIRECT($B565&amp;"!J23:J200")=$A$2)*(INDIRECT($B565&amp;"!t23:t200")=$D565)*(INDIRECT($B565&amp;"!t23:t200")&lt;&gt;"")*(INDIRECT($B565&amp;"!I23:I200")=$G$5),1,0)))</f>
        <v/>
      </c>
      <c r="H565" s="64" t="str">
        <f t="array" aca="1" ref="H565" ca="1">IF($B565="N","",SUM(IF((INDIRECT($B565&amp;"!J23:J200")=$A$2)*(INDIRECT($B565&amp;"!t23:t200")=$D565)*(INDIRECT($B565&amp;"!t23:t200")&lt;&gt;"")*(INDIRECT($B565&amp;"!I23:I200")=$G$5),INDIRECT($B565&amp;"!U23:U200"),0)))</f>
        <v/>
      </c>
      <c r="I565" s="59" t="str">
        <f t="shared" si="90"/>
        <v/>
      </c>
      <c r="J565" s="64" t="str">
        <f t="shared" si="91"/>
        <v/>
      </c>
    </row>
    <row r="566" spans="1:10">
      <c r="B566" s="92" t="str">
        <f t="shared" si="92"/>
        <v>N</v>
      </c>
      <c r="D566" s="93">
        <v>1.25</v>
      </c>
      <c r="E566" s="55" t="str">
        <f t="array" aca="1" ref="E566" ca="1">IF($B566="N","",SUM(IF((INDIRECT($B566&amp;"!J23:J200")=$A$2)*(INDIRECT($B566&amp;"!t23:t200")=$D566)*(INDIRECT($B566&amp;"!t23:t200")&lt;&gt;"")*(INDIRECT($B566&amp;"!I23:I200")=$E$5),1,0)))</f>
        <v/>
      </c>
      <c r="F566" s="64" t="str">
        <f t="array" aca="1" ref="F566" ca="1">IF($B566="N","",SUM(IF((INDIRECT($B566&amp;"!J23:J200")=$A$2)*(INDIRECT($B566&amp;"!t23:t200")=$D566)*(INDIRECT($B566&amp;"!t23:t200")&lt;&gt;"")*(INDIRECT($B566&amp;"!I23:I200")=$E$5),INDIRECT($B566&amp;"!U23:U200"),0)))</f>
        <v/>
      </c>
      <c r="G566" s="55" t="str">
        <f t="array" aca="1" ref="G566" ca="1">IF($B566="N","",SUM(IF((INDIRECT($B566&amp;"!J23:J200")=$A$2)*(INDIRECT($B566&amp;"!t23:t200")=$D566)*(INDIRECT($B566&amp;"!t23:t200")&lt;&gt;"")*(INDIRECT($B566&amp;"!I23:I200")=$G$5),1,0)))</f>
        <v/>
      </c>
      <c r="H566" s="64" t="str">
        <f t="array" aca="1" ref="H566" ca="1">IF($B566="N","",SUM(IF((INDIRECT($B566&amp;"!J23:J200")=$A$2)*(INDIRECT($B566&amp;"!t23:t200")=$D566)*(INDIRECT($B566&amp;"!t23:t200")&lt;&gt;"")*(INDIRECT($B566&amp;"!I23:I200")=$G$5),INDIRECT($B566&amp;"!U23:U200"),0)))</f>
        <v/>
      </c>
      <c r="I566" s="59" t="str">
        <f t="shared" si="90"/>
        <v/>
      </c>
      <c r="J566" s="64" t="str">
        <f t="shared" si="91"/>
        <v/>
      </c>
    </row>
    <row r="567" spans="1:10">
      <c r="B567" s="92" t="str">
        <f t="shared" si="92"/>
        <v>N</v>
      </c>
      <c r="D567" s="93">
        <v>1.5</v>
      </c>
      <c r="E567" s="55" t="str">
        <f t="array" aca="1" ref="E567" ca="1">IF($B567="N","",SUM(IF((INDIRECT($B567&amp;"!J23:J200")=$A$2)*(INDIRECT($B567&amp;"!t23:t200")=$D567)*(INDIRECT($B567&amp;"!t23:t200")&lt;&gt;"")*(INDIRECT($B567&amp;"!I23:I200")=$E$5),1,0)))</f>
        <v/>
      </c>
      <c r="F567" s="64" t="str">
        <f t="array" aca="1" ref="F567" ca="1">IF($B567="N","",SUM(IF((INDIRECT($B567&amp;"!J23:J200")=$A$2)*(INDIRECT($B567&amp;"!t23:t200")=$D567)*(INDIRECT($B567&amp;"!t23:t200")&lt;&gt;"")*(INDIRECT($B567&amp;"!I23:I200")=$E$5),INDIRECT($B567&amp;"!U23:U200"),0)))</f>
        <v/>
      </c>
      <c r="G567" s="55" t="str">
        <f t="array" aca="1" ref="G567" ca="1">IF($B567="N","",SUM(IF((INDIRECT($B567&amp;"!J23:J200")=$A$2)*(INDIRECT($B567&amp;"!t23:t200")=$D567)*(INDIRECT($B567&amp;"!t23:t200")&lt;&gt;"")*(INDIRECT($B567&amp;"!I23:I200")=$G$5),1,0)))</f>
        <v/>
      </c>
      <c r="H567" s="64" t="str">
        <f t="array" aca="1" ref="H567" ca="1">IF($B567="N","",SUM(IF((INDIRECT($B567&amp;"!J23:J200")=$A$2)*(INDIRECT($B567&amp;"!t23:t200")=$D567)*(INDIRECT($B567&amp;"!t23:t200")&lt;&gt;"")*(INDIRECT($B567&amp;"!I23:I200")=$G$5),INDIRECT($B567&amp;"!U23:U200"),0)))</f>
        <v/>
      </c>
      <c r="I567" s="59" t="str">
        <f t="shared" si="90"/>
        <v/>
      </c>
      <c r="J567" s="64" t="str">
        <f t="shared" si="91"/>
        <v/>
      </c>
    </row>
    <row r="568" spans="1:10">
      <c r="B568" s="92" t="str">
        <f t="shared" si="92"/>
        <v>N</v>
      </c>
      <c r="D568" s="129">
        <v>1.75</v>
      </c>
      <c r="E568" s="38" t="str">
        <f t="array" aca="1" ref="E568" ca="1">IF($B568="N","",SUM(IF((INDIRECT($B568&amp;"!J23:J200")=$A$2)*(INDIRECT($B568&amp;"!t23:t200")=$D568)*(INDIRECT($B568&amp;"!t23:t200")&lt;&gt;"")*(INDIRECT($B568&amp;"!I23:I200")=$E$5),1,0)))</f>
        <v/>
      </c>
      <c r="F568" s="137" t="str">
        <f t="array" aca="1" ref="F568" ca="1">IF($B568="N","",SUM(IF((INDIRECT($B568&amp;"!J23:J200")=$A$2)*(INDIRECT($B568&amp;"!t23:t200")=$D568)*(INDIRECT($B568&amp;"!t23:t200")&lt;&gt;"")*(INDIRECT($B568&amp;"!I23:I200")=$E$5),INDIRECT($B568&amp;"!U23:U200"),0)))</f>
        <v/>
      </c>
      <c r="G568" s="38" t="str">
        <f t="array" aca="1" ref="G568" ca="1">IF($B568="N","",SUM(IF((INDIRECT($B568&amp;"!J23:J200")=$A$2)*(INDIRECT($B568&amp;"!t23:t200")=$D568)*(INDIRECT($B568&amp;"!t23:t200")&lt;&gt;"")*(INDIRECT($B568&amp;"!I23:I200")=$G$5),1,0)))</f>
        <v/>
      </c>
      <c r="H568" s="137" t="str">
        <f t="array" aca="1" ref="H568" ca="1">IF($B568="N","",SUM(IF((INDIRECT($B568&amp;"!J23:J200")=$A$2)*(INDIRECT($B568&amp;"!t23:t200")=$D568)*(INDIRECT($B568&amp;"!t23:t200")&lt;&gt;"")*(INDIRECT($B568&amp;"!I23:I200")=$G$5),INDIRECT($B568&amp;"!U23:U200"),0)))</f>
        <v/>
      </c>
      <c r="I568" s="59" t="str">
        <f t="shared" si="90"/>
        <v/>
      </c>
      <c r="J568" s="64" t="str">
        <f t="shared" si="91"/>
        <v/>
      </c>
    </row>
    <row r="569" spans="1:10">
      <c r="B569" s="92" t="str">
        <f t="shared" si="92"/>
        <v>N</v>
      </c>
      <c r="D569" s="129">
        <v>2</v>
      </c>
      <c r="E569" s="38" t="str">
        <f t="array" aca="1" ref="E569" ca="1">IF($B569="N","",SUM(IF((INDIRECT($B569&amp;"!J23:J200")=$A$2)*(INDIRECT($B569&amp;"!t23:t200")=$D569)*(INDIRECT($B569&amp;"!t23:t200")&lt;&gt;"")*(INDIRECT($B569&amp;"!I23:I200")=$E$5),1,0)))</f>
        <v/>
      </c>
      <c r="F569" s="137" t="str">
        <f t="array" aca="1" ref="F569" ca="1">IF($B569="N","",SUM(IF((INDIRECT($B569&amp;"!J23:J200")=$A$2)*(INDIRECT($B569&amp;"!t23:t200")=$D569)*(INDIRECT($B569&amp;"!t23:t200")&lt;&gt;"")*(INDIRECT($B569&amp;"!I23:I200")=$E$5),INDIRECT($B569&amp;"!U23:U200"),0)))</f>
        <v/>
      </c>
      <c r="G569" s="38" t="str">
        <f t="array" aca="1" ref="G569" ca="1">IF($B569="N","",SUM(IF((INDIRECT($B569&amp;"!J23:J200")=$A$2)*(INDIRECT($B569&amp;"!t23:t200")=$D569)*(INDIRECT($B569&amp;"!t23:t200")&lt;&gt;"")*(INDIRECT($B569&amp;"!I23:I200")=$G$5),1,0)))</f>
        <v/>
      </c>
      <c r="H569" s="137" t="str">
        <f t="array" aca="1" ref="H569" ca="1">IF($B569="N","",SUM(IF((INDIRECT($B569&amp;"!J23:J200")=$A$2)*(INDIRECT($B569&amp;"!t23:t200")=$D569)*(INDIRECT($B569&amp;"!t23:t200")&lt;&gt;"")*(INDIRECT($B569&amp;"!I23:I200")=$G$5),INDIRECT($B569&amp;"!U23:U200"),0)))</f>
        <v/>
      </c>
      <c r="I569" s="59" t="str">
        <f t="shared" si="90"/>
        <v/>
      </c>
      <c r="J569" s="64" t="str">
        <f t="shared" si="91"/>
        <v/>
      </c>
    </row>
    <row r="570" spans="1:10">
      <c r="B570" s="92" t="str">
        <f t="shared" si="92"/>
        <v>N</v>
      </c>
      <c r="D570" s="129">
        <v>2.25</v>
      </c>
      <c r="E570" s="38" t="str">
        <f t="array" aca="1" ref="E570" ca="1">IF($B570="N","",SUM(IF((INDIRECT($B570&amp;"!J23:J200")=$A$2)*(INDIRECT($B570&amp;"!t23:t200")=$D570)*(INDIRECT($B570&amp;"!t23:t200")&lt;&gt;"")*(INDIRECT($B570&amp;"!I23:I200")=$E$5),1,0)))</f>
        <v/>
      </c>
      <c r="F570" s="137" t="str">
        <f t="array" aca="1" ref="F570" ca="1">IF($B570="N","",SUM(IF((INDIRECT($B570&amp;"!J23:J200")=$A$2)*(INDIRECT($B570&amp;"!t23:t200")=$D570)*(INDIRECT($B570&amp;"!t23:t200")&lt;&gt;"")*(INDIRECT($B570&amp;"!I23:I200")=$E$5),INDIRECT($B570&amp;"!U23:U200"),0)))</f>
        <v/>
      </c>
      <c r="G570" s="38" t="str">
        <f t="array" aca="1" ref="G570" ca="1">IF($B570="N","",SUM(IF((INDIRECT($B570&amp;"!J23:J200")=$A$2)*(INDIRECT($B570&amp;"!t23:t200")=$D570)*(INDIRECT($B570&amp;"!t23:t200")&lt;&gt;"")*(INDIRECT($B570&amp;"!I23:I200")=$G$5),1,0)))</f>
        <v/>
      </c>
      <c r="H570" s="137" t="str">
        <f t="array" aca="1" ref="H570" ca="1">IF($B570="N","",SUM(IF((INDIRECT($B570&amp;"!J23:J200")=$A$2)*(INDIRECT($B570&amp;"!t23:t200")=$D570)*(INDIRECT($B570&amp;"!t23:t200")&lt;&gt;"")*(INDIRECT($B570&amp;"!I23:I200")=$G$5),INDIRECT($B570&amp;"!U23:U200"),0)))</f>
        <v/>
      </c>
      <c r="I570" s="59" t="str">
        <f t="shared" si="90"/>
        <v/>
      </c>
      <c r="J570" s="64" t="str">
        <f t="shared" si="91"/>
        <v/>
      </c>
    </row>
    <row r="571" spans="1:10">
      <c r="B571" s="92" t="str">
        <f t="shared" si="92"/>
        <v>N</v>
      </c>
      <c r="D571" s="129">
        <v>2.5</v>
      </c>
      <c r="E571" s="38" t="str">
        <f t="array" aca="1" ref="E571" ca="1">IF($B571="N","",SUM(IF((INDIRECT($B571&amp;"!J23:J200")=$A$2)*(INDIRECT($B571&amp;"!t23:t200")=$D571)*(INDIRECT($B571&amp;"!t23:t200")&lt;&gt;"")*(INDIRECT($B571&amp;"!I23:I200")=$E$5),1,0)))</f>
        <v/>
      </c>
      <c r="F571" s="137" t="str">
        <f t="array" aca="1" ref="F571" ca="1">IF($B571="N","",SUM(IF((INDIRECT($B571&amp;"!J23:J200")=$A$2)*(INDIRECT($B571&amp;"!t23:t200")=$D571)*(INDIRECT($B571&amp;"!t23:t200")&lt;&gt;"")*(INDIRECT($B571&amp;"!I23:I200")=$E$5),INDIRECT($B571&amp;"!U23:U200"),0)))</f>
        <v/>
      </c>
      <c r="G571" s="38" t="str">
        <f t="array" aca="1" ref="G571" ca="1">IF($B571="N","",SUM(IF((INDIRECT($B571&amp;"!J23:J200")=$A$2)*(INDIRECT($B571&amp;"!t23:t200")=$D571)*(INDIRECT($B571&amp;"!t23:t200")&lt;&gt;"")*(INDIRECT($B571&amp;"!I23:I200")=$G$5),1,0)))</f>
        <v/>
      </c>
      <c r="H571" s="137" t="str">
        <f t="array" aca="1" ref="H571" ca="1">IF($B571="N","",SUM(IF((INDIRECT($B571&amp;"!J23:J200")=$A$2)*(INDIRECT($B571&amp;"!t23:t200")=$D571)*(INDIRECT($B571&amp;"!t23:t200")&lt;&gt;"")*(INDIRECT($B571&amp;"!I23:I200")=$G$5),INDIRECT($B571&amp;"!U23:U200"),0)))</f>
        <v/>
      </c>
      <c r="I571" s="59" t="str">
        <f t="shared" si="90"/>
        <v/>
      </c>
      <c r="J571" s="64" t="str">
        <f t="shared" si="91"/>
        <v/>
      </c>
    </row>
    <row r="572" spans="1:10" ht="13.5" thickBot="1">
      <c r="B572" s="92" t="str">
        <f t="shared" si="92"/>
        <v>N</v>
      </c>
      <c r="D572" s="93">
        <v>2.75</v>
      </c>
      <c r="E572" s="38" t="str">
        <f t="array" aca="1" ref="E572" ca="1">IF($B572="N","",SUM(IF((INDIRECT($B572&amp;"!J23:J200")=$A$2)*(INDIRECT($B572&amp;"!t23:t200")=$D572)*(INDIRECT($B572&amp;"!t23:t200")&lt;&gt;"")*(INDIRECT($B572&amp;"!I23:I200")=$E$5),1,0)))</f>
        <v/>
      </c>
      <c r="F572" s="137" t="str">
        <f t="array" aca="1" ref="F572" ca="1">IF($B572="N","",SUM(IF((INDIRECT($B572&amp;"!J23:J200")=$A$2)*(INDIRECT($B572&amp;"!t23:t200")=$D572)*(INDIRECT($B572&amp;"!t23:t200")&lt;&gt;"")*(INDIRECT($B572&amp;"!I23:I200")=$E$5),INDIRECT($B572&amp;"!U23:U200"),0)))</f>
        <v/>
      </c>
      <c r="G572" s="38" t="str">
        <f t="array" aca="1" ref="G572" ca="1">IF($B572="N","",SUM(IF((INDIRECT($B572&amp;"!J23:J200")=$A$2)*(INDIRECT($B572&amp;"!t23:t200")=$D572)*(INDIRECT($B572&amp;"!t23:t200")&lt;&gt;"")*(INDIRECT($B572&amp;"!I23:I200")=$G$5),1,0)))</f>
        <v/>
      </c>
      <c r="H572" s="137" t="str">
        <f t="array" aca="1" ref="H572" ca="1">IF($B572="N","",SUM(IF((INDIRECT($B572&amp;"!J23:J200")=$A$2)*(INDIRECT($B572&amp;"!t23:t200")=$D572)*(INDIRECT($B572&amp;"!t23:t200")&lt;&gt;"")*(INDIRECT($B572&amp;"!I23:I200")=$G$5),INDIRECT($B572&amp;"!U23:U200"),0)))</f>
        <v/>
      </c>
      <c r="I572" s="136" t="str">
        <f t="shared" si="90"/>
        <v/>
      </c>
      <c r="J572" s="78" t="str">
        <f t="shared" si="91"/>
        <v/>
      </c>
    </row>
    <row r="573" spans="1:10" ht="13.5" thickBot="1">
      <c r="A573" s="96"/>
      <c r="B573" s="97"/>
      <c r="C573" s="98">
        <f>D548</f>
        <v>0</v>
      </c>
      <c r="D573" s="99" t="s">
        <v>24</v>
      </c>
      <c r="E573" s="100">
        <f t="shared" ref="E573:J573" ca="1" si="93">SUM(E550:E572)</f>
        <v>0</v>
      </c>
      <c r="F573" s="106">
        <f t="shared" ca="1" si="93"/>
        <v>0</v>
      </c>
      <c r="G573" s="100">
        <f t="shared" ca="1" si="93"/>
        <v>0</v>
      </c>
      <c r="H573" s="106">
        <f t="shared" ca="1" si="93"/>
        <v>0</v>
      </c>
      <c r="I573" s="101">
        <f t="shared" si="93"/>
        <v>0</v>
      </c>
      <c r="J573" s="106">
        <f t="shared" si="93"/>
        <v>0</v>
      </c>
    </row>
    <row r="574" spans="1:10" ht="13.5" thickBot="1">
      <c r="A574" s="96"/>
      <c r="C574" s="104"/>
    </row>
    <row r="575" spans="1:10">
      <c r="A575" s="96"/>
      <c r="B575" s="23"/>
      <c r="C575" s="98"/>
      <c r="D575" s="85">
        <f>L2</f>
        <v>0</v>
      </c>
      <c r="E575" s="86" t="s">
        <v>0</v>
      </c>
      <c r="F575" s="87"/>
      <c r="G575" s="86" t="s">
        <v>1</v>
      </c>
      <c r="H575" s="87"/>
      <c r="I575" s="86" t="s">
        <v>10</v>
      </c>
      <c r="J575" s="88"/>
    </row>
    <row r="576" spans="1:10" ht="13.5" thickBot="1">
      <c r="B576" s="23"/>
      <c r="C576" s="23"/>
      <c r="D576" s="89" t="s">
        <v>20</v>
      </c>
      <c r="E576" s="40" t="s">
        <v>21</v>
      </c>
      <c r="F576" s="78" t="s">
        <v>22</v>
      </c>
      <c r="G576" s="40" t="s">
        <v>21</v>
      </c>
      <c r="H576" s="78" t="s">
        <v>22</v>
      </c>
      <c r="I576" s="90" t="s">
        <v>21</v>
      </c>
      <c r="J576" s="78" t="s">
        <v>22</v>
      </c>
    </row>
    <row r="577" spans="2:10">
      <c r="B577" s="92" t="str">
        <f>IF(D575=0,"N",D575)</f>
        <v>N</v>
      </c>
      <c r="D577" s="93">
        <v>-2.75</v>
      </c>
      <c r="E577" s="94" t="str">
        <f t="array" aca="1" ref="E577" ca="1">IF($B577="N","",SUM(IF((INDIRECT($B577&amp;"!J23:J200")=$A$2)*(INDIRECT($B577&amp;"!t23:t200")=$D577)*(INDIRECT($B577&amp;"!t23:t200")&lt;&gt;"")*(INDIRECT($B577&amp;"!I23:I200")=$E$5),1,0)))</f>
        <v/>
      </c>
      <c r="F577" s="95" t="str">
        <f t="array" aca="1" ref="F577" ca="1">IF($B577="N","",SUM(IF((INDIRECT($B577&amp;"!J23:J200")=$A$2)*(INDIRECT($B577&amp;"!t23:t200")=$D577)*(INDIRECT($B577&amp;"!t23:t200")&lt;&gt;"")*(INDIRECT($B577&amp;"!I23:I200")=$E$5),INDIRECT($B577&amp;"!U23:U200"),0)))</f>
        <v/>
      </c>
      <c r="G577" s="94" t="str">
        <f t="array" aca="1" ref="G577" ca="1">IF($B577="N","",SUM(IF((INDIRECT($B577&amp;"!J23:J200")=$A$2)*(INDIRECT($B577&amp;"!t23:t200")=$D577)*(INDIRECT($B577&amp;"!t23:t200")&lt;&gt;"")*(INDIRECT($B577&amp;"!I23:I200")=$G$5),1,0)))</f>
        <v/>
      </c>
      <c r="H577" s="95" t="str">
        <f t="array" aca="1" ref="H577" ca="1">IF($B577="N","",SUM(IF((INDIRECT($B577&amp;"!J23:J200")=$A$2)*(INDIRECT($B577&amp;"!t23:t200")=$D577)*(INDIRECT($B577&amp;"!t23:t200")&lt;&gt;"")*(INDIRECT($B577&amp;"!I23:I200")=$G$5),INDIRECT($B577&amp;"!U23:U200"),0)))</f>
        <v/>
      </c>
      <c r="I577" s="59" t="str">
        <f t="shared" ref="I577:I599" si="94">IF(B577="N","",G577+E577)</f>
        <v/>
      </c>
      <c r="J577" s="64" t="str">
        <f>IF(I577="","",F577+H577)</f>
        <v/>
      </c>
    </row>
    <row r="578" spans="2:10">
      <c r="B578" s="92" t="str">
        <f>B577</f>
        <v>N</v>
      </c>
      <c r="D578" s="125">
        <v>-2.5</v>
      </c>
      <c r="E578" s="55" t="str">
        <f t="array" aca="1" ref="E578" ca="1">IF($B578="N","",SUM(IF((INDIRECT($B578&amp;"!J23:J200")=$A$2)*(INDIRECT($B578&amp;"!t23:t200")=$D578)*(INDIRECT($B578&amp;"!t23:t200")&lt;&gt;"")*(INDIRECT($B578&amp;"!I23:I200")=$E$5),1,0)))</f>
        <v/>
      </c>
      <c r="F578" s="64" t="str">
        <f t="array" aca="1" ref="F578" ca="1">IF($B578="N","",SUM(IF((INDIRECT($B578&amp;"!J23:J200")=$A$2)*(INDIRECT($B578&amp;"!t23:t200")=$D578)*(INDIRECT($B578&amp;"!t23:t200")&lt;&gt;"")*(INDIRECT($B578&amp;"!I23:I200")=$E$5),INDIRECT($B578&amp;"!U23:U200"),0)))</f>
        <v/>
      </c>
      <c r="G578" s="55" t="str">
        <f t="array" aca="1" ref="G578" ca="1">IF($B578="N","",SUM(IF((INDIRECT($B578&amp;"!J23:J200")=$A$2)*(INDIRECT($B578&amp;"!t23:t200")=$D578)*(INDIRECT($B578&amp;"!t23:t200")&lt;&gt;"")*(INDIRECT($B578&amp;"!I23:I200")=$G$5),1,0)))</f>
        <v/>
      </c>
      <c r="H578" s="64" t="str">
        <f t="array" aca="1" ref="H578" ca="1">IF($B578="N","",SUM(IF((INDIRECT($B578&amp;"!J23:J200")=$A$2)*(INDIRECT($B578&amp;"!t23:t200")=$D578)*(INDIRECT($B578&amp;"!t23:t200")&lt;&gt;"")*(INDIRECT($B578&amp;"!I23:I200")=$G$5),INDIRECT($B578&amp;"!U23:U200"),0)))</f>
        <v/>
      </c>
      <c r="I578" s="59" t="str">
        <f t="shared" si="94"/>
        <v/>
      </c>
      <c r="J578" s="64" t="str">
        <f t="shared" ref="J578:J599" si="95">IF(I578="","",F578+H578)</f>
        <v/>
      </c>
    </row>
    <row r="579" spans="2:10">
      <c r="B579" s="92" t="str">
        <f t="shared" ref="B579:B599" si="96">B578</f>
        <v>N</v>
      </c>
      <c r="D579" s="125">
        <v>-2.25</v>
      </c>
      <c r="E579" s="55" t="str">
        <f t="array" aca="1" ref="E579" ca="1">IF($B579="N","",SUM(IF((INDIRECT($B579&amp;"!J23:J200")=$A$2)*(INDIRECT($B579&amp;"!t23:t200")=$D579)*(INDIRECT($B579&amp;"!t23:t200")&lt;&gt;"")*(INDIRECT($B579&amp;"!I23:I200")=$E$5),1,0)))</f>
        <v/>
      </c>
      <c r="F579" s="64" t="str">
        <f t="array" aca="1" ref="F579" ca="1">IF($B579="N","",SUM(IF((INDIRECT($B579&amp;"!J23:J200")=$A$2)*(INDIRECT($B579&amp;"!t23:t200")=$D579)*(INDIRECT($B579&amp;"!t23:t200")&lt;&gt;"")*(INDIRECT($B579&amp;"!I23:I200")=$E$5),INDIRECT($B579&amp;"!U23:U200"),0)))</f>
        <v/>
      </c>
      <c r="G579" s="55" t="str">
        <f t="array" aca="1" ref="G579" ca="1">IF($B579="N","",SUM(IF((INDIRECT($B579&amp;"!J23:J200")=$A$2)*(INDIRECT($B579&amp;"!t23:t200")=$D579)*(INDIRECT($B579&amp;"!t23:t200")&lt;&gt;"")*(INDIRECT($B579&amp;"!I23:I200")=$G$5),1,0)))</f>
        <v/>
      </c>
      <c r="H579" s="64" t="str">
        <f t="array" aca="1" ref="H579" ca="1">IF($B579="N","",SUM(IF((INDIRECT($B579&amp;"!J23:J200")=$A$2)*(INDIRECT($B579&amp;"!t23:t200")=$D579)*(INDIRECT($B579&amp;"!t23:t200")&lt;&gt;"")*(INDIRECT($B579&amp;"!I23:I200")=$G$5),INDIRECT($B579&amp;"!U23:U200"),0)))</f>
        <v/>
      </c>
      <c r="I579" s="59" t="str">
        <f t="shared" si="94"/>
        <v/>
      </c>
      <c r="J579" s="64" t="str">
        <f t="shared" si="95"/>
        <v/>
      </c>
    </row>
    <row r="580" spans="2:10">
      <c r="B580" s="92" t="str">
        <f t="shared" si="96"/>
        <v>N</v>
      </c>
      <c r="D580" s="125">
        <v>-2</v>
      </c>
      <c r="E580" s="55" t="str">
        <f t="array" aca="1" ref="E580" ca="1">IF($B580="N","",SUM(IF((INDIRECT($B580&amp;"!J23:J200")=$A$2)*(INDIRECT($B580&amp;"!t23:t200")=$D580)*(INDIRECT($B580&amp;"!t23:t200")&lt;&gt;"")*(INDIRECT($B580&amp;"!I23:I200")=$E$5),1,0)))</f>
        <v/>
      </c>
      <c r="F580" s="64" t="str">
        <f t="array" aca="1" ref="F580" ca="1">IF($B580="N","",SUM(IF((INDIRECT($B580&amp;"!J23:J200")=$A$2)*(INDIRECT($B580&amp;"!t23:t200")=$D580)*(INDIRECT($B580&amp;"!t23:t200")&lt;&gt;"")*(INDIRECT($B580&amp;"!I23:I200")=$E$5),INDIRECT($B580&amp;"!U23:U200"),0)))</f>
        <v/>
      </c>
      <c r="G580" s="55" t="str">
        <f t="array" aca="1" ref="G580" ca="1">IF($B580="N","",SUM(IF((INDIRECT($B580&amp;"!J23:J200")=$A$2)*(INDIRECT($B580&amp;"!t23:t200")=$D580)*(INDIRECT($B580&amp;"!t23:t200")&lt;&gt;"")*(INDIRECT($B580&amp;"!I23:I200")=$G$5),1,0)))</f>
        <v/>
      </c>
      <c r="H580" s="64" t="str">
        <f t="array" aca="1" ref="H580" ca="1">IF($B580="N","",SUM(IF((INDIRECT($B580&amp;"!J23:J200")=$A$2)*(INDIRECT($B580&amp;"!t23:t200")=$D580)*(INDIRECT($B580&amp;"!t23:t200")&lt;&gt;"")*(INDIRECT($B580&amp;"!I23:I200")=$G$5),INDIRECT($B580&amp;"!U23:U200"),0)))</f>
        <v/>
      </c>
      <c r="I580" s="59" t="str">
        <f t="shared" si="94"/>
        <v/>
      </c>
      <c r="J580" s="64" t="str">
        <f t="shared" si="95"/>
        <v/>
      </c>
    </row>
    <row r="581" spans="2:10">
      <c r="B581" s="92" t="str">
        <f t="shared" si="96"/>
        <v>N</v>
      </c>
      <c r="D581" s="125">
        <v>-1.75</v>
      </c>
      <c r="E581" s="55" t="str">
        <f t="array" aca="1" ref="E581" ca="1">IF($B581="N","",SUM(IF((INDIRECT($B581&amp;"!J23:J200")=$A$2)*(INDIRECT($B581&amp;"!t23:t200")=$D581)*(INDIRECT($B581&amp;"!t23:t200")&lt;&gt;"")*(INDIRECT($B581&amp;"!I23:I200")=$E$5),1,0)))</f>
        <v/>
      </c>
      <c r="F581" s="64" t="str">
        <f t="array" aca="1" ref="F581" ca="1">IF($B581="N","",SUM(IF((INDIRECT($B581&amp;"!J23:J200")=$A$2)*(INDIRECT($B581&amp;"!t23:t200")=$D581)*(INDIRECT($B581&amp;"!t23:t200")&lt;&gt;"")*(INDIRECT($B581&amp;"!I23:I200")=$E$5),INDIRECT($B581&amp;"!U23:U200"),0)))</f>
        <v/>
      </c>
      <c r="G581" s="55" t="str">
        <f t="array" aca="1" ref="G581" ca="1">IF($B581="N","",SUM(IF((INDIRECT($B581&amp;"!J23:J200")=$A$2)*(INDIRECT($B581&amp;"!t23:t200")=$D581)*(INDIRECT($B581&amp;"!t23:t200")&lt;&gt;"")*(INDIRECT($B581&amp;"!I23:I200")=$G$5),1,0)))</f>
        <v/>
      </c>
      <c r="H581" s="64" t="str">
        <f t="array" aca="1" ref="H581" ca="1">IF($B581="N","",SUM(IF((INDIRECT($B581&amp;"!J23:J200")=$A$2)*(INDIRECT($B581&amp;"!t23:t200")=$D581)*(INDIRECT($B581&amp;"!t23:t200")&lt;&gt;"")*(INDIRECT($B581&amp;"!I23:I200")=$G$5),INDIRECT($B581&amp;"!U23:U200"),0)))</f>
        <v/>
      </c>
      <c r="I581" s="59" t="str">
        <f t="shared" si="94"/>
        <v/>
      </c>
      <c r="J581" s="64" t="str">
        <f t="shared" si="95"/>
        <v/>
      </c>
    </row>
    <row r="582" spans="2:10">
      <c r="B582" s="92" t="str">
        <f t="shared" si="96"/>
        <v>N</v>
      </c>
      <c r="D582" s="93">
        <v>-1.5</v>
      </c>
      <c r="E582" s="55" t="str">
        <f t="array" aca="1" ref="E582" ca="1">IF($B582="N","",SUM(IF((INDIRECT($B582&amp;"!J23:J200")=$A$2)*(INDIRECT($B582&amp;"!t23:t200")=$D582)*(INDIRECT($B582&amp;"!t23:t200")&lt;&gt;"")*(INDIRECT($B582&amp;"!I23:I200")=$E$5),1,0)))</f>
        <v/>
      </c>
      <c r="F582" s="64" t="str">
        <f t="array" aca="1" ref="F582" ca="1">IF($B582="N","",SUM(IF((INDIRECT($B582&amp;"!J23:J200")=$A$2)*(INDIRECT($B582&amp;"!t23:t200")=$D582)*(INDIRECT($B582&amp;"!t23:t200")&lt;&gt;"")*(INDIRECT($B582&amp;"!I23:I200")=$E$5),INDIRECT($B582&amp;"!U23:U200"),0)))</f>
        <v/>
      </c>
      <c r="G582" s="55" t="str">
        <f t="array" aca="1" ref="G582" ca="1">IF($B582="N","",SUM(IF((INDIRECT($B582&amp;"!J23:J200")=$A$2)*(INDIRECT($B582&amp;"!t23:t200")=$D582)*(INDIRECT($B582&amp;"!t23:t200")&lt;&gt;"")*(INDIRECT($B582&amp;"!I23:I200")=$G$5),1,0)))</f>
        <v/>
      </c>
      <c r="H582" s="64" t="str">
        <f t="array" aca="1" ref="H582" ca="1">IF($B582="N","",SUM(IF((INDIRECT($B582&amp;"!J23:J200")=$A$2)*(INDIRECT($B582&amp;"!t23:t200")=$D582)*(INDIRECT($B582&amp;"!t23:t200")&lt;&gt;"")*(INDIRECT($B582&amp;"!I23:I200")=$G$5),INDIRECT($B582&amp;"!U23:U200"),0)))</f>
        <v/>
      </c>
      <c r="I582" s="59" t="str">
        <f t="shared" si="94"/>
        <v/>
      </c>
      <c r="J582" s="64" t="str">
        <f t="shared" si="95"/>
        <v/>
      </c>
    </row>
    <row r="583" spans="2:10">
      <c r="B583" s="92" t="str">
        <f t="shared" si="96"/>
        <v>N</v>
      </c>
      <c r="D583" s="93">
        <v>-1.25</v>
      </c>
      <c r="E583" s="55" t="str">
        <f t="array" aca="1" ref="E583" ca="1">IF($B583="N","",SUM(IF((INDIRECT($B583&amp;"!J23:J200")=$A$2)*(INDIRECT($B583&amp;"!t23:t200")=$D583)*(INDIRECT($B583&amp;"!t23:t200")&lt;&gt;"")*(INDIRECT($B583&amp;"!I23:I200")=$E$5),1,0)))</f>
        <v/>
      </c>
      <c r="F583" s="64" t="str">
        <f t="array" aca="1" ref="F583" ca="1">IF($B583="N","",SUM(IF((INDIRECT($B583&amp;"!J23:J200")=$A$2)*(INDIRECT($B583&amp;"!t23:t200")=$D583)*(INDIRECT($B583&amp;"!t23:t200")&lt;&gt;"")*(INDIRECT($B583&amp;"!I23:I200")=$E$5),INDIRECT($B583&amp;"!U23:U200"),0)))</f>
        <v/>
      </c>
      <c r="G583" s="55" t="str">
        <f t="array" aca="1" ref="G583" ca="1">IF($B583="N","",SUM(IF((INDIRECT($B583&amp;"!J23:J200")=$A$2)*(INDIRECT($B583&amp;"!t23:t200")=$D583)*(INDIRECT($B583&amp;"!t23:t200")&lt;&gt;"")*(INDIRECT($B583&amp;"!I23:I200")=$G$5),1,0)))</f>
        <v/>
      </c>
      <c r="H583" s="64" t="str">
        <f t="array" aca="1" ref="H583" ca="1">IF($B583="N","",SUM(IF((INDIRECT($B583&amp;"!J23:J200")=$A$2)*(INDIRECT($B583&amp;"!t23:t200")=$D583)*(INDIRECT($B583&amp;"!t23:t200")&lt;&gt;"")*(INDIRECT($B583&amp;"!I23:I200")=$G$5),INDIRECT($B583&amp;"!U23:U200"),0)))</f>
        <v/>
      </c>
      <c r="I583" s="59" t="str">
        <f t="shared" si="94"/>
        <v/>
      </c>
      <c r="J583" s="64" t="str">
        <f t="shared" si="95"/>
        <v/>
      </c>
    </row>
    <row r="584" spans="2:10">
      <c r="B584" s="92" t="str">
        <f t="shared" si="96"/>
        <v>N</v>
      </c>
      <c r="D584" s="93">
        <v>-1</v>
      </c>
      <c r="E584" s="55" t="str">
        <f t="array" aca="1" ref="E584" ca="1">IF($B584="N","",SUM(IF((INDIRECT($B584&amp;"!J23:J200")=$A$2)*(INDIRECT($B584&amp;"!t23:t200")=$D584)*(INDIRECT($B584&amp;"!t23:t200")&lt;&gt;"")*(INDIRECT($B584&amp;"!I23:I200")=$E$5),1,0)))</f>
        <v/>
      </c>
      <c r="F584" s="64" t="str">
        <f t="array" aca="1" ref="F584" ca="1">IF($B584="N","",SUM(IF((INDIRECT($B584&amp;"!J23:J200")=$A$2)*(INDIRECT($B584&amp;"!t23:t200")=$D584)*(INDIRECT($B584&amp;"!t23:t200")&lt;&gt;"")*(INDIRECT($B584&amp;"!I23:I200")=$E$5),INDIRECT($B584&amp;"!U23:U200"),0)))</f>
        <v/>
      </c>
      <c r="G584" s="55" t="str">
        <f t="array" aca="1" ref="G584" ca="1">IF($B584="N","",SUM(IF((INDIRECT($B584&amp;"!J23:J200")=$A$2)*(INDIRECT($B584&amp;"!t23:t200")=$D584)*(INDIRECT($B584&amp;"!t23:t200")&lt;&gt;"")*(INDIRECT($B584&amp;"!I23:I200")=$G$5),1,0)))</f>
        <v/>
      </c>
      <c r="H584" s="64" t="str">
        <f t="array" aca="1" ref="H584" ca="1">IF($B584="N","",SUM(IF((INDIRECT($B584&amp;"!J23:J200")=$A$2)*(INDIRECT($B584&amp;"!t23:t200")=$D584)*(INDIRECT($B584&amp;"!t23:t200")&lt;&gt;"")*(INDIRECT($B584&amp;"!I23:I200")=$G$5),INDIRECT($B584&amp;"!U23:U200"),0)))</f>
        <v/>
      </c>
      <c r="I584" s="59" t="str">
        <f t="shared" si="94"/>
        <v/>
      </c>
      <c r="J584" s="64" t="str">
        <f t="shared" si="95"/>
        <v/>
      </c>
    </row>
    <row r="585" spans="2:10">
      <c r="B585" s="92" t="str">
        <f t="shared" si="96"/>
        <v>N</v>
      </c>
      <c r="D585" s="93">
        <v>-0.75</v>
      </c>
      <c r="E585" s="55" t="str">
        <f t="array" aca="1" ref="E585" ca="1">IF($B585="N","",SUM(IF((INDIRECT($B585&amp;"!J23:J200")=$A$2)*(INDIRECT($B585&amp;"!t23:t200")=$D585)*(INDIRECT($B585&amp;"!t23:t200")&lt;&gt;"")*(INDIRECT($B585&amp;"!I23:I200")=$E$5),1,0)))</f>
        <v/>
      </c>
      <c r="F585" s="64" t="str">
        <f t="array" aca="1" ref="F585" ca="1">IF($B585="N","",SUM(IF((INDIRECT($B585&amp;"!J23:J200")=$A$2)*(INDIRECT($B585&amp;"!t23:t200")=$D585)*(INDIRECT($B585&amp;"!t23:t200")&lt;&gt;"")*(INDIRECT($B585&amp;"!I23:I200")=$E$5),INDIRECT($B585&amp;"!U23:U200"),0)))</f>
        <v/>
      </c>
      <c r="G585" s="55" t="str">
        <f t="array" aca="1" ref="G585" ca="1">IF($B585="N","",SUM(IF((INDIRECT($B585&amp;"!J23:J200")=$A$2)*(INDIRECT($B585&amp;"!t23:t200")=$D585)*(INDIRECT($B585&amp;"!t23:t200")&lt;&gt;"")*(INDIRECT($B585&amp;"!I23:I200")=$G$5),1,0)))</f>
        <v/>
      </c>
      <c r="H585" s="64" t="str">
        <f t="array" aca="1" ref="H585" ca="1">IF($B585="N","",SUM(IF((INDIRECT($B585&amp;"!J23:J200")=$A$2)*(INDIRECT($B585&amp;"!t23:t200")=$D585)*(INDIRECT($B585&amp;"!t23:t200")&lt;&gt;"")*(INDIRECT($B585&amp;"!I23:I200")=$G$5),INDIRECT($B585&amp;"!U23:U200"),0)))</f>
        <v/>
      </c>
      <c r="I585" s="59" t="str">
        <f t="shared" si="94"/>
        <v/>
      </c>
      <c r="J585" s="64" t="str">
        <f t="shared" si="95"/>
        <v/>
      </c>
    </row>
    <row r="586" spans="2:10">
      <c r="B586" s="92" t="str">
        <f t="shared" si="96"/>
        <v>N</v>
      </c>
      <c r="D586" s="93">
        <v>-0.5</v>
      </c>
      <c r="E586" s="55" t="str">
        <f t="array" aca="1" ref="E586" ca="1">IF($B586="N","",SUM(IF((INDIRECT($B586&amp;"!J23:J200")=$A$2)*(INDIRECT($B586&amp;"!t23:t200")=$D586)*(INDIRECT($B586&amp;"!t23:t200")&lt;&gt;"")*(INDIRECT($B586&amp;"!I23:I200")=$E$5),1,0)))</f>
        <v/>
      </c>
      <c r="F586" s="64" t="str">
        <f t="array" aca="1" ref="F586" ca="1">IF($B586="N","",SUM(IF((INDIRECT($B586&amp;"!J23:J200")=$A$2)*(INDIRECT($B586&amp;"!t23:t200")=$D586)*(INDIRECT($B586&amp;"!t23:t200")&lt;&gt;"")*(INDIRECT($B586&amp;"!I23:I200")=$E$5),INDIRECT($B586&amp;"!U23:U200"),0)))</f>
        <v/>
      </c>
      <c r="G586" s="55" t="str">
        <f t="array" aca="1" ref="G586" ca="1">IF($B586="N","",SUM(IF((INDIRECT($B586&amp;"!J23:J200")=$A$2)*(INDIRECT($B586&amp;"!t23:t200")=$D586)*(INDIRECT($B586&amp;"!t23:t200")&lt;&gt;"")*(INDIRECT($B586&amp;"!I23:I200")=$G$5),1,0)))</f>
        <v/>
      </c>
      <c r="H586" s="64" t="str">
        <f t="array" aca="1" ref="H586" ca="1">IF($B586="N","",SUM(IF((INDIRECT($B586&amp;"!J23:J200")=$A$2)*(INDIRECT($B586&amp;"!t23:t200")=$D586)*(INDIRECT($B586&amp;"!t23:t200")&lt;&gt;"")*(INDIRECT($B586&amp;"!I23:I200")=$G$5),INDIRECT($B586&amp;"!U23:U200"),0)))</f>
        <v/>
      </c>
      <c r="I586" s="59" t="str">
        <f t="shared" si="94"/>
        <v/>
      </c>
      <c r="J586" s="64" t="str">
        <f t="shared" si="95"/>
        <v/>
      </c>
    </row>
    <row r="587" spans="2:10">
      <c r="B587" s="92" t="str">
        <f t="shared" si="96"/>
        <v>N</v>
      </c>
      <c r="D587" s="93">
        <v>-0.25</v>
      </c>
      <c r="E587" s="55" t="str">
        <f t="array" aca="1" ref="E587" ca="1">IF($B587="N","",SUM(IF((INDIRECT($B587&amp;"!J23:J200")=$A$2)*(INDIRECT($B587&amp;"!t23:t200")=$D587)*(INDIRECT($B587&amp;"!t23:t200")&lt;&gt;"")*(INDIRECT($B587&amp;"!I23:I200")=$E$5),1,0)))</f>
        <v/>
      </c>
      <c r="F587" s="64" t="str">
        <f t="array" aca="1" ref="F587" ca="1">IF($B587="N","",SUM(IF((INDIRECT($B587&amp;"!J23:J200")=$A$2)*(INDIRECT($B587&amp;"!t23:t200")=$D587)*(INDIRECT($B587&amp;"!t23:t200")&lt;&gt;"")*(INDIRECT($B587&amp;"!I23:I200")=$E$5),INDIRECT($B587&amp;"!U23:U200"),0)))</f>
        <v/>
      </c>
      <c r="G587" s="55" t="str">
        <f t="array" aca="1" ref="G587" ca="1">IF($B587="N","",SUM(IF((INDIRECT($B587&amp;"!J23:J200")=$A$2)*(INDIRECT($B587&amp;"!t23:t200")=$D587)*(INDIRECT($B587&amp;"!t23:t200")&lt;&gt;"")*(INDIRECT($B587&amp;"!I23:I200")=$G$5),1,0)))</f>
        <v/>
      </c>
      <c r="H587" s="64" t="str">
        <f t="array" aca="1" ref="H587" ca="1">IF($B587="N","",SUM(IF((INDIRECT($B587&amp;"!J23:J200")=$A$2)*(INDIRECT($B587&amp;"!t23:t200")=$D587)*(INDIRECT($B587&amp;"!t23:t200")&lt;&gt;"")*(INDIRECT($B587&amp;"!I23:I200")=$G$5),INDIRECT($B587&amp;"!U23:U200"),0)))</f>
        <v/>
      </c>
      <c r="I587" s="59" t="str">
        <f t="shared" si="94"/>
        <v/>
      </c>
      <c r="J587" s="64" t="str">
        <f t="shared" si="95"/>
        <v/>
      </c>
    </row>
    <row r="588" spans="2:10">
      <c r="B588" s="92" t="str">
        <f t="shared" si="96"/>
        <v>N</v>
      </c>
      <c r="D588" s="93">
        <v>0</v>
      </c>
      <c r="E588" s="55" t="str">
        <f t="array" aca="1" ref="E588" ca="1">IF($B588="N","",SUM(IF((INDIRECT($B588&amp;"!J23:J200")=$A$2)*(INDIRECT($B588&amp;"!t23:t200")=$D588)*(INDIRECT($B588&amp;"!t23:t200")&lt;&gt;"")*(INDIRECT($B588&amp;"!I23:I200")=$E$5),1,0)))</f>
        <v/>
      </c>
      <c r="F588" s="64" t="str">
        <f t="array" aca="1" ref="F588" ca="1">IF($B588="N","",SUM(IF((INDIRECT($B588&amp;"!J23:J200")=$A$2)*(INDIRECT($B588&amp;"!t23:t200")=$D588)*(INDIRECT($B588&amp;"!t23:t200")&lt;&gt;"")*(INDIRECT($B588&amp;"!I23:I200")=$E$5),INDIRECT($B588&amp;"!U23:U200"),0)))</f>
        <v/>
      </c>
      <c r="G588" s="55" t="str">
        <f t="array" aca="1" ref="G588" ca="1">IF($B588="N","",SUM(IF((INDIRECT($B588&amp;"!J23:J200")=$A$2)*(INDIRECT($B588&amp;"!t23:t200")=$D588)*(INDIRECT($B588&amp;"!t23:t200")&lt;&gt;"")*(INDIRECT($B588&amp;"!I23:I200")=$G$5),1,0)))</f>
        <v/>
      </c>
      <c r="H588" s="64" t="str">
        <f t="array" aca="1" ref="H588" ca="1">IF($B588="N","",SUM(IF((INDIRECT($B588&amp;"!J23:J200")=$A$2)*(INDIRECT($B588&amp;"!t23:t200")=$D588)*(INDIRECT($B588&amp;"!t23:t200")&lt;&gt;"")*(INDIRECT($B588&amp;"!I23:I200")=$G$5),INDIRECT($B588&amp;"!U23:U200"),0)))</f>
        <v/>
      </c>
      <c r="I588" s="59" t="str">
        <f t="shared" si="94"/>
        <v/>
      </c>
      <c r="J588" s="64" t="str">
        <f t="shared" si="95"/>
        <v/>
      </c>
    </row>
    <row r="589" spans="2:10">
      <c r="B589" s="92" t="str">
        <f t="shared" si="96"/>
        <v>N</v>
      </c>
      <c r="D589" s="93">
        <v>0.25</v>
      </c>
      <c r="E589" s="55" t="str">
        <f t="array" aca="1" ref="E589" ca="1">IF($B589="N","",SUM(IF((INDIRECT($B589&amp;"!J23:J200")=$A$2)*(INDIRECT($B589&amp;"!t23:t200")=$D589)*(INDIRECT($B589&amp;"!t23:t200")&lt;&gt;"")*(INDIRECT($B589&amp;"!I23:I200")=$E$5),1,0)))</f>
        <v/>
      </c>
      <c r="F589" s="64" t="str">
        <f t="array" aca="1" ref="F589" ca="1">IF($B589="N","",SUM(IF((INDIRECT($B589&amp;"!J23:J200")=$A$2)*(INDIRECT($B589&amp;"!t23:t200")=$D589)*(INDIRECT($B589&amp;"!t23:t200")&lt;&gt;"")*(INDIRECT($B589&amp;"!I23:I200")=$E$5),INDIRECT($B589&amp;"!U23:U200"),0)))</f>
        <v/>
      </c>
      <c r="G589" s="55" t="str">
        <f t="array" aca="1" ref="G589" ca="1">IF($B589="N","",SUM(IF((INDIRECT($B589&amp;"!J23:J200")=$A$2)*(INDIRECT($B589&amp;"!t23:t200")=$D589)*(INDIRECT($B589&amp;"!t23:t200")&lt;&gt;"")*(INDIRECT($B589&amp;"!I23:I200")=$G$5),1,0)))</f>
        <v/>
      </c>
      <c r="H589" s="64" t="str">
        <f t="array" aca="1" ref="H589" ca="1">IF($B589="N","",SUM(IF((INDIRECT($B589&amp;"!J23:J200")=$A$2)*(INDIRECT($B589&amp;"!t23:t200")=$D589)*(INDIRECT($B589&amp;"!t23:t200")&lt;&gt;"")*(INDIRECT($B589&amp;"!I23:I200")=$G$5),INDIRECT($B589&amp;"!U23:U200"),0)))</f>
        <v/>
      </c>
      <c r="I589" s="59" t="str">
        <f t="shared" si="94"/>
        <v/>
      </c>
      <c r="J589" s="64" t="str">
        <f t="shared" si="95"/>
        <v/>
      </c>
    </row>
    <row r="590" spans="2:10">
      <c r="B590" s="92" t="str">
        <f t="shared" si="96"/>
        <v>N</v>
      </c>
      <c r="D590" s="93">
        <v>0.5</v>
      </c>
      <c r="E590" s="55" t="str">
        <f t="array" aca="1" ref="E590" ca="1">IF($B590="N","",SUM(IF((INDIRECT($B590&amp;"!J23:J200")=$A$2)*(INDIRECT($B590&amp;"!t23:t200")=$D590)*(INDIRECT($B590&amp;"!t23:t200")&lt;&gt;"")*(INDIRECT($B590&amp;"!I23:I200")=$E$5),1,0)))</f>
        <v/>
      </c>
      <c r="F590" s="64" t="str">
        <f t="array" aca="1" ref="F590" ca="1">IF($B590="N","",SUM(IF((INDIRECT($B590&amp;"!J23:J200")=$A$2)*(INDIRECT($B590&amp;"!t23:t200")=$D590)*(INDIRECT($B590&amp;"!t23:t200")&lt;&gt;"")*(INDIRECT($B590&amp;"!I23:I200")=$E$5),INDIRECT($B590&amp;"!U23:U200"),0)))</f>
        <v/>
      </c>
      <c r="G590" s="55" t="str">
        <f t="array" aca="1" ref="G590" ca="1">IF($B590="N","",SUM(IF((INDIRECT($B590&amp;"!J23:J200")=$A$2)*(INDIRECT($B590&amp;"!t23:t200")=$D590)*(INDIRECT($B590&amp;"!t23:t200")&lt;&gt;"")*(INDIRECT($B590&amp;"!I23:I200")=$G$5),1,0)))</f>
        <v/>
      </c>
      <c r="H590" s="64" t="str">
        <f t="array" aca="1" ref="H590" ca="1">IF($B590="N","",SUM(IF((INDIRECT($B590&amp;"!J23:J200")=$A$2)*(INDIRECT($B590&amp;"!t23:t200")=$D590)*(INDIRECT($B590&amp;"!t23:t200")&lt;&gt;"")*(INDIRECT($B590&amp;"!I23:I200")=$G$5),INDIRECT($B590&amp;"!U23:U200"),0)))</f>
        <v/>
      </c>
      <c r="I590" s="59" t="str">
        <f t="shared" si="94"/>
        <v/>
      </c>
      <c r="J590" s="64" t="str">
        <f t="shared" si="95"/>
        <v/>
      </c>
    </row>
    <row r="591" spans="2:10">
      <c r="B591" s="92" t="str">
        <f t="shared" si="96"/>
        <v>N</v>
      </c>
      <c r="D591" s="93">
        <v>0.75</v>
      </c>
      <c r="E591" s="55" t="str">
        <f t="array" aca="1" ref="E591" ca="1">IF($B591="N","",SUM(IF((INDIRECT($B591&amp;"!J23:J200")=$A$2)*(INDIRECT($B591&amp;"!t23:t200")=$D591)*(INDIRECT($B591&amp;"!t23:t200")&lt;&gt;"")*(INDIRECT($B591&amp;"!I23:I200")=$E$5),1,0)))</f>
        <v/>
      </c>
      <c r="F591" s="64" t="str">
        <f t="array" aca="1" ref="F591" ca="1">IF($B591="N","",SUM(IF((INDIRECT($B591&amp;"!J23:J200")=$A$2)*(INDIRECT($B591&amp;"!t23:t200")=$D591)*(INDIRECT($B591&amp;"!t23:t200")&lt;&gt;"")*(INDIRECT($B591&amp;"!I23:I200")=$E$5),INDIRECT($B591&amp;"!U23:U200"),0)))</f>
        <v/>
      </c>
      <c r="G591" s="55" t="str">
        <f t="array" aca="1" ref="G591" ca="1">IF($B591="N","",SUM(IF((INDIRECT($B591&amp;"!J23:J200")=$A$2)*(INDIRECT($B591&amp;"!t23:t200")=$D591)*(INDIRECT($B591&amp;"!t23:t200")&lt;&gt;"")*(INDIRECT($B591&amp;"!I23:I200")=$G$5),1,0)))</f>
        <v/>
      </c>
      <c r="H591" s="64" t="str">
        <f t="array" aca="1" ref="H591" ca="1">IF($B591="N","",SUM(IF((INDIRECT($B591&amp;"!J23:J200")=$A$2)*(INDIRECT($B591&amp;"!t23:t200")=$D591)*(INDIRECT($B591&amp;"!t23:t200")&lt;&gt;"")*(INDIRECT($B591&amp;"!I23:I200")=$G$5),INDIRECT($B591&amp;"!U23:U200"),0)))</f>
        <v/>
      </c>
      <c r="I591" s="59" t="str">
        <f t="shared" si="94"/>
        <v/>
      </c>
      <c r="J591" s="64" t="str">
        <f t="shared" si="95"/>
        <v/>
      </c>
    </row>
    <row r="592" spans="2:10">
      <c r="B592" s="92" t="str">
        <f t="shared" si="96"/>
        <v>N</v>
      </c>
      <c r="D592" s="93">
        <v>1</v>
      </c>
      <c r="E592" s="55" t="str">
        <f t="array" aca="1" ref="E592" ca="1">IF($B592="N","",SUM(IF((INDIRECT($B592&amp;"!J23:J200")=$A$2)*(INDIRECT($B592&amp;"!t23:t200")=$D592)*(INDIRECT($B592&amp;"!t23:t200")&lt;&gt;"")*(INDIRECT($B592&amp;"!I23:I200")=$E$5),1,0)))</f>
        <v/>
      </c>
      <c r="F592" s="64" t="str">
        <f t="array" aca="1" ref="F592" ca="1">IF($B592="N","",SUM(IF((INDIRECT($B592&amp;"!J23:J200")=$A$2)*(INDIRECT($B592&amp;"!t23:t200")=$D592)*(INDIRECT($B592&amp;"!t23:t200")&lt;&gt;"")*(INDIRECT($B592&amp;"!I23:I200")=$E$5),INDIRECT($B592&amp;"!U23:U200"),0)))</f>
        <v/>
      </c>
      <c r="G592" s="55" t="str">
        <f t="array" aca="1" ref="G592" ca="1">IF($B592="N","",SUM(IF((INDIRECT($B592&amp;"!J23:J200")=$A$2)*(INDIRECT($B592&amp;"!t23:t200")=$D592)*(INDIRECT($B592&amp;"!t23:t200")&lt;&gt;"")*(INDIRECT($B592&amp;"!I23:I200")=$G$5),1,0)))</f>
        <v/>
      </c>
      <c r="H592" s="64" t="str">
        <f t="array" aca="1" ref="H592" ca="1">IF($B592="N","",SUM(IF((INDIRECT($B592&amp;"!J23:J200")=$A$2)*(INDIRECT($B592&amp;"!t23:t200")=$D592)*(INDIRECT($B592&amp;"!t23:t200")&lt;&gt;"")*(INDIRECT($B592&amp;"!I23:I200")=$G$5),INDIRECT($B592&amp;"!U23:U200"),0)))</f>
        <v/>
      </c>
      <c r="I592" s="59" t="str">
        <f t="shared" si="94"/>
        <v/>
      </c>
      <c r="J592" s="64" t="str">
        <f t="shared" si="95"/>
        <v/>
      </c>
    </row>
    <row r="593" spans="1:10">
      <c r="B593" s="92" t="str">
        <f t="shared" si="96"/>
        <v>N</v>
      </c>
      <c r="D593" s="93">
        <v>1.25</v>
      </c>
      <c r="E593" s="55" t="str">
        <f t="array" aca="1" ref="E593" ca="1">IF($B593="N","",SUM(IF((INDIRECT($B593&amp;"!J23:J200")=$A$2)*(INDIRECT($B593&amp;"!t23:t200")=$D593)*(INDIRECT($B593&amp;"!t23:t200")&lt;&gt;"")*(INDIRECT($B593&amp;"!I23:I200")=$E$5),1,0)))</f>
        <v/>
      </c>
      <c r="F593" s="64" t="str">
        <f t="array" aca="1" ref="F593" ca="1">IF($B593="N","",SUM(IF((INDIRECT($B593&amp;"!J23:J200")=$A$2)*(INDIRECT($B593&amp;"!t23:t200")=$D593)*(INDIRECT($B593&amp;"!t23:t200")&lt;&gt;"")*(INDIRECT($B593&amp;"!I23:I200")=$E$5),INDIRECT($B593&amp;"!U23:U200"),0)))</f>
        <v/>
      </c>
      <c r="G593" s="55" t="str">
        <f t="array" aca="1" ref="G593" ca="1">IF($B593="N","",SUM(IF((INDIRECT($B593&amp;"!J23:J200")=$A$2)*(INDIRECT($B593&amp;"!t23:t200")=$D593)*(INDIRECT($B593&amp;"!t23:t200")&lt;&gt;"")*(INDIRECT($B593&amp;"!I23:I200")=$G$5),1,0)))</f>
        <v/>
      </c>
      <c r="H593" s="64" t="str">
        <f t="array" aca="1" ref="H593" ca="1">IF($B593="N","",SUM(IF((INDIRECT($B593&amp;"!J23:J200")=$A$2)*(INDIRECT($B593&amp;"!t23:t200")=$D593)*(INDIRECT($B593&amp;"!t23:t200")&lt;&gt;"")*(INDIRECT($B593&amp;"!I23:I200")=$G$5),INDIRECT($B593&amp;"!U23:U200"),0)))</f>
        <v/>
      </c>
      <c r="I593" s="59" t="str">
        <f t="shared" si="94"/>
        <v/>
      </c>
      <c r="J593" s="64" t="str">
        <f t="shared" si="95"/>
        <v/>
      </c>
    </row>
    <row r="594" spans="1:10">
      <c r="B594" s="92" t="str">
        <f t="shared" si="96"/>
        <v>N</v>
      </c>
      <c r="D594" s="93">
        <v>1.5</v>
      </c>
      <c r="E594" s="55" t="str">
        <f t="array" aca="1" ref="E594" ca="1">IF($B594="N","",SUM(IF((INDIRECT($B594&amp;"!J23:J200")=$A$2)*(INDIRECT($B594&amp;"!t23:t200")=$D594)*(INDIRECT($B594&amp;"!t23:t200")&lt;&gt;"")*(INDIRECT($B594&amp;"!I23:I200")=$E$5),1,0)))</f>
        <v/>
      </c>
      <c r="F594" s="64" t="str">
        <f t="array" aca="1" ref="F594" ca="1">IF($B594="N","",SUM(IF((INDIRECT($B594&amp;"!J23:J200")=$A$2)*(INDIRECT($B594&amp;"!t23:t200")=$D594)*(INDIRECT($B594&amp;"!t23:t200")&lt;&gt;"")*(INDIRECT($B594&amp;"!I23:I200")=$E$5),INDIRECT($B594&amp;"!U23:U200"),0)))</f>
        <v/>
      </c>
      <c r="G594" s="55" t="str">
        <f t="array" aca="1" ref="G594" ca="1">IF($B594="N","",SUM(IF((INDIRECT($B594&amp;"!J23:J200")=$A$2)*(INDIRECT($B594&amp;"!t23:t200")=$D594)*(INDIRECT($B594&amp;"!t23:t200")&lt;&gt;"")*(INDIRECT($B594&amp;"!I23:I200")=$G$5),1,0)))</f>
        <v/>
      </c>
      <c r="H594" s="64" t="str">
        <f t="array" aca="1" ref="H594" ca="1">IF($B594="N","",SUM(IF((INDIRECT($B594&amp;"!J23:J200")=$A$2)*(INDIRECT($B594&amp;"!t23:t200")=$D594)*(INDIRECT($B594&amp;"!t23:t200")&lt;&gt;"")*(INDIRECT($B594&amp;"!I23:I200")=$G$5),INDIRECT($B594&amp;"!U23:U200"),0)))</f>
        <v/>
      </c>
      <c r="I594" s="59" t="str">
        <f t="shared" si="94"/>
        <v/>
      </c>
      <c r="J594" s="64" t="str">
        <f t="shared" si="95"/>
        <v/>
      </c>
    </row>
    <row r="595" spans="1:10">
      <c r="B595" s="92" t="str">
        <f t="shared" si="96"/>
        <v>N</v>
      </c>
      <c r="D595" s="129">
        <v>1.75</v>
      </c>
      <c r="E595" s="38" t="str">
        <f t="array" aca="1" ref="E595" ca="1">IF($B595="N","",SUM(IF((INDIRECT($B595&amp;"!J23:J200")=$A$2)*(INDIRECT($B595&amp;"!t23:t200")=$D595)*(INDIRECT($B595&amp;"!t23:t200")&lt;&gt;"")*(INDIRECT($B595&amp;"!I23:I200")=$E$5),1,0)))</f>
        <v/>
      </c>
      <c r="F595" s="137" t="str">
        <f t="array" aca="1" ref="F595" ca="1">IF($B595="N","",SUM(IF((INDIRECT($B595&amp;"!J23:J200")=$A$2)*(INDIRECT($B595&amp;"!t23:t200")=$D595)*(INDIRECT($B595&amp;"!t23:t200")&lt;&gt;"")*(INDIRECT($B595&amp;"!I23:I200")=$E$5),INDIRECT($B595&amp;"!U23:U200"),0)))</f>
        <v/>
      </c>
      <c r="G595" s="38" t="str">
        <f t="array" aca="1" ref="G595" ca="1">IF($B595="N","",SUM(IF((INDIRECT($B595&amp;"!J23:J200")=$A$2)*(INDIRECT($B595&amp;"!t23:t200")=$D595)*(INDIRECT($B595&amp;"!t23:t200")&lt;&gt;"")*(INDIRECT($B595&amp;"!I23:I200")=$G$5),1,0)))</f>
        <v/>
      </c>
      <c r="H595" s="137" t="str">
        <f t="array" aca="1" ref="H595" ca="1">IF($B595="N","",SUM(IF((INDIRECT($B595&amp;"!J23:J200")=$A$2)*(INDIRECT($B595&amp;"!t23:t200")=$D595)*(INDIRECT($B595&amp;"!t23:t200")&lt;&gt;"")*(INDIRECT($B595&amp;"!I23:I200")=$G$5),INDIRECT($B595&amp;"!U23:U200"),0)))</f>
        <v/>
      </c>
      <c r="I595" s="59" t="str">
        <f t="shared" si="94"/>
        <v/>
      </c>
      <c r="J595" s="64" t="str">
        <f t="shared" si="95"/>
        <v/>
      </c>
    </row>
    <row r="596" spans="1:10">
      <c r="B596" s="92" t="str">
        <f t="shared" si="96"/>
        <v>N</v>
      </c>
      <c r="D596" s="129">
        <v>2</v>
      </c>
      <c r="E596" s="38" t="str">
        <f t="array" aca="1" ref="E596" ca="1">IF($B596="N","",SUM(IF((INDIRECT($B596&amp;"!J23:J200")=$A$2)*(INDIRECT($B596&amp;"!t23:t200")=$D596)*(INDIRECT($B596&amp;"!t23:t200")&lt;&gt;"")*(INDIRECT($B596&amp;"!I23:I200")=$E$5),1,0)))</f>
        <v/>
      </c>
      <c r="F596" s="137" t="str">
        <f t="array" aca="1" ref="F596" ca="1">IF($B596="N","",SUM(IF((INDIRECT($B596&amp;"!J23:J200")=$A$2)*(INDIRECT($B596&amp;"!t23:t200")=$D596)*(INDIRECT($B596&amp;"!t23:t200")&lt;&gt;"")*(INDIRECT($B596&amp;"!I23:I200")=$E$5),INDIRECT($B596&amp;"!U23:U200"),0)))</f>
        <v/>
      </c>
      <c r="G596" s="38" t="str">
        <f t="array" aca="1" ref="G596" ca="1">IF($B596="N","",SUM(IF((INDIRECT($B596&amp;"!J23:J200")=$A$2)*(INDIRECT($B596&amp;"!t23:t200")=$D596)*(INDIRECT($B596&amp;"!t23:t200")&lt;&gt;"")*(INDIRECT($B596&amp;"!I23:I200")=$G$5),1,0)))</f>
        <v/>
      </c>
      <c r="H596" s="137" t="str">
        <f t="array" aca="1" ref="H596" ca="1">IF($B596="N","",SUM(IF((INDIRECT($B596&amp;"!J23:J200")=$A$2)*(INDIRECT($B596&amp;"!t23:t200")=$D596)*(INDIRECT($B596&amp;"!t23:t200")&lt;&gt;"")*(INDIRECT($B596&amp;"!I23:I200")=$G$5),INDIRECT($B596&amp;"!U23:U200"),0)))</f>
        <v/>
      </c>
      <c r="I596" s="59" t="str">
        <f t="shared" si="94"/>
        <v/>
      </c>
      <c r="J596" s="64" t="str">
        <f t="shared" si="95"/>
        <v/>
      </c>
    </row>
    <row r="597" spans="1:10">
      <c r="B597" s="92" t="str">
        <f t="shared" si="96"/>
        <v>N</v>
      </c>
      <c r="D597" s="129">
        <v>2.25</v>
      </c>
      <c r="E597" s="38" t="str">
        <f t="array" aca="1" ref="E597" ca="1">IF($B597="N","",SUM(IF((INDIRECT($B597&amp;"!J23:J200")=$A$2)*(INDIRECT($B597&amp;"!t23:t200")=$D597)*(INDIRECT($B597&amp;"!t23:t200")&lt;&gt;"")*(INDIRECT($B597&amp;"!I23:I200")=$E$5),1,0)))</f>
        <v/>
      </c>
      <c r="F597" s="137" t="str">
        <f t="array" aca="1" ref="F597" ca="1">IF($B597="N","",SUM(IF((INDIRECT($B597&amp;"!J23:J200")=$A$2)*(INDIRECT($B597&amp;"!t23:t200")=$D597)*(INDIRECT($B597&amp;"!t23:t200")&lt;&gt;"")*(INDIRECT($B597&amp;"!I23:I200")=$E$5),INDIRECT($B597&amp;"!U23:U200"),0)))</f>
        <v/>
      </c>
      <c r="G597" s="38" t="str">
        <f t="array" aca="1" ref="G597" ca="1">IF($B597="N","",SUM(IF((INDIRECT($B597&amp;"!J23:J200")=$A$2)*(INDIRECT($B597&amp;"!t23:t200")=$D597)*(INDIRECT($B597&amp;"!t23:t200")&lt;&gt;"")*(INDIRECT($B597&amp;"!I23:I200")=$G$5),1,0)))</f>
        <v/>
      </c>
      <c r="H597" s="137" t="str">
        <f t="array" aca="1" ref="H597" ca="1">IF($B597="N","",SUM(IF((INDIRECT($B597&amp;"!J23:J200")=$A$2)*(INDIRECT($B597&amp;"!t23:t200")=$D597)*(INDIRECT($B597&amp;"!t23:t200")&lt;&gt;"")*(INDIRECT($B597&amp;"!I23:I200")=$G$5),INDIRECT($B597&amp;"!U23:U200"),0)))</f>
        <v/>
      </c>
      <c r="I597" s="59" t="str">
        <f t="shared" si="94"/>
        <v/>
      </c>
      <c r="J597" s="64" t="str">
        <f t="shared" si="95"/>
        <v/>
      </c>
    </row>
    <row r="598" spans="1:10">
      <c r="B598" s="92" t="str">
        <f t="shared" si="96"/>
        <v>N</v>
      </c>
      <c r="D598" s="129">
        <v>2.5</v>
      </c>
      <c r="E598" s="38" t="str">
        <f t="array" aca="1" ref="E598" ca="1">IF($B598="N","",SUM(IF((INDIRECT($B598&amp;"!J23:J200")=$A$2)*(INDIRECT($B598&amp;"!t23:t200")=$D598)*(INDIRECT($B598&amp;"!t23:t200")&lt;&gt;"")*(INDIRECT($B598&amp;"!I23:I200")=$E$5),1,0)))</f>
        <v/>
      </c>
      <c r="F598" s="137" t="str">
        <f t="array" aca="1" ref="F598" ca="1">IF($B598="N","",SUM(IF((INDIRECT($B598&amp;"!J23:J200")=$A$2)*(INDIRECT($B598&amp;"!t23:t200")=$D598)*(INDIRECT($B598&amp;"!t23:t200")&lt;&gt;"")*(INDIRECT($B598&amp;"!I23:I200")=$E$5),INDIRECT($B598&amp;"!U23:U200"),0)))</f>
        <v/>
      </c>
      <c r="G598" s="38" t="str">
        <f t="array" aca="1" ref="G598" ca="1">IF($B598="N","",SUM(IF((INDIRECT($B598&amp;"!J23:J200")=$A$2)*(INDIRECT($B598&amp;"!t23:t200")=$D598)*(INDIRECT($B598&amp;"!t23:t200")&lt;&gt;"")*(INDIRECT($B598&amp;"!I23:I200")=$G$5),1,0)))</f>
        <v/>
      </c>
      <c r="H598" s="137" t="str">
        <f t="array" aca="1" ref="H598" ca="1">IF($B598="N","",SUM(IF((INDIRECT($B598&amp;"!J23:J200")=$A$2)*(INDIRECT($B598&amp;"!t23:t200")=$D598)*(INDIRECT($B598&amp;"!t23:t200")&lt;&gt;"")*(INDIRECT($B598&amp;"!I23:I200")=$G$5),INDIRECT($B598&amp;"!U23:U200"),0)))</f>
        <v/>
      </c>
      <c r="I598" s="59" t="str">
        <f t="shared" si="94"/>
        <v/>
      </c>
      <c r="J598" s="64" t="str">
        <f t="shared" si="95"/>
        <v/>
      </c>
    </row>
    <row r="599" spans="1:10" ht="13.5" thickBot="1">
      <c r="B599" s="92" t="str">
        <f t="shared" si="96"/>
        <v>N</v>
      </c>
      <c r="D599" s="93">
        <v>2.75</v>
      </c>
      <c r="E599" s="38" t="str">
        <f t="array" aca="1" ref="E599" ca="1">IF($B599="N","",SUM(IF((INDIRECT($B599&amp;"!J23:J200")=$A$2)*(INDIRECT($B599&amp;"!t23:t200")=$D599)*(INDIRECT($B599&amp;"!t23:t200")&lt;&gt;"")*(INDIRECT($B599&amp;"!I23:I200")=$E$5),1,0)))</f>
        <v/>
      </c>
      <c r="F599" s="137" t="str">
        <f t="array" aca="1" ref="F599" ca="1">IF($B599="N","",SUM(IF((INDIRECT($B599&amp;"!J23:J200")=$A$2)*(INDIRECT($B599&amp;"!t23:t200")=$D599)*(INDIRECT($B599&amp;"!t23:t200")&lt;&gt;"")*(INDIRECT($B599&amp;"!I23:I200")=$E$5),INDIRECT($B599&amp;"!U23:U200"),0)))</f>
        <v/>
      </c>
      <c r="G599" s="38" t="str">
        <f t="array" aca="1" ref="G599" ca="1">IF($B599="N","",SUM(IF((INDIRECT($B599&amp;"!J23:J200")=$A$2)*(INDIRECT($B599&amp;"!t23:t200")=$D599)*(INDIRECT($B599&amp;"!t23:t200")&lt;&gt;"")*(INDIRECT($B599&amp;"!I23:I200")=$G$5),1,0)))</f>
        <v/>
      </c>
      <c r="H599" s="137" t="str">
        <f t="array" aca="1" ref="H599" ca="1">IF($B599="N","",SUM(IF((INDIRECT($B599&amp;"!J23:J200")=$A$2)*(INDIRECT($B599&amp;"!t23:t200")=$D599)*(INDIRECT($B599&amp;"!t23:t200")&lt;&gt;"")*(INDIRECT($B599&amp;"!I23:I200")=$G$5),INDIRECT($B599&amp;"!U23:U200"),0)))</f>
        <v/>
      </c>
      <c r="I599" s="136" t="str">
        <f t="shared" si="94"/>
        <v/>
      </c>
      <c r="J599" s="78" t="str">
        <f t="shared" si="95"/>
        <v/>
      </c>
    </row>
    <row r="600" spans="1:10" ht="13.5" thickBot="1">
      <c r="A600" s="96"/>
      <c r="B600" s="97"/>
      <c r="C600" s="98">
        <f>D575</f>
        <v>0</v>
      </c>
      <c r="D600" s="99" t="s">
        <v>24</v>
      </c>
      <c r="E600" s="100">
        <f t="shared" ref="E600:J600" ca="1" si="97">SUM(E577:E599)</f>
        <v>0</v>
      </c>
      <c r="F600" s="106">
        <f t="shared" ca="1" si="97"/>
        <v>0</v>
      </c>
      <c r="G600" s="100">
        <f t="shared" ca="1" si="97"/>
        <v>0</v>
      </c>
      <c r="H600" s="106">
        <f t="shared" ca="1" si="97"/>
        <v>0</v>
      </c>
      <c r="I600" s="101">
        <f t="shared" si="97"/>
        <v>0</v>
      </c>
      <c r="J600" s="106">
        <f t="shared" si="97"/>
        <v>0</v>
      </c>
    </row>
    <row r="601" spans="1:10" ht="13.5" thickBot="1">
      <c r="A601" s="96"/>
      <c r="C601" s="104"/>
    </row>
    <row r="602" spans="1:10">
      <c r="A602" s="96"/>
      <c r="B602" s="23"/>
      <c r="C602" s="98"/>
      <c r="D602" s="85">
        <f>M2</f>
        <v>0</v>
      </c>
      <c r="E602" s="86" t="s">
        <v>0</v>
      </c>
      <c r="F602" s="87"/>
      <c r="G602" s="86" t="s">
        <v>1</v>
      </c>
      <c r="H602" s="87"/>
      <c r="I602" s="86" t="s">
        <v>10</v>
      </c>
      <c r="J602" s="88"/>
    </row>
    <row r="603" spans="1:10" ht="13.5" thickBot="1">
      <c r="B603" s="23"/>
      <c r="C603" s="23"/>
      <c r="D603" s="89" t="s">
        <v>20</v>
      </c>
      <c r="E603" s="40" t="s">
        <v>21</v>
      </c>
      <c r="F603" s="78" t="s">
        <v>22</v>
      </c>
      <c r="G603" s="40" t="s">
        <v>21</v>
      </c>
      <c r="H603" s="78" t="s">
        <v>22</v>
      </c>
      <c r="I603" s="90" t="s">
        <v>21</v>
      </c>
      <c r="J603" s="78" t="s">
        <v>22</v>
      </c>
    </row>
    <row r="604" spans="1:10">
      <c r="B604" s="92" t="str">
        <f>IF(D602=0,"N",D602)</f>
        <v>N</v>
      </c>
      <c r="D604" s="93">
        <v>-2.75</v>
      </c>
      <c r="E604" s="94" t="str">
        <f t="array" aca="1" ref="E604" ca="1">IF($B604="N","",SUM(IF((INDIRECT($B604&amp;"!J23:J200")=$A$2)*(INDIRECT($B604&amp;"!t23:t200")=$D604)*(INDIRECT($B604&amp;"!t23:t200")&lt;&gt;"")*(INDIRECT($B604&amp;"!I23:I200")=$E$5),1,0)))</f>
        <v/>
      </c>
      <c r="F604" s="95" t="str">
        <f t="array" aca="1" ref="F604" ca="1">IF($B604="N","",SUM(IF((INDIRECT($B604&amp;"!J23:J200")=$A$2)*(INDIRECT($B604&amp;"!t23:t200")=$D604)*(INDIRECT($B604&amp;"!t23:t200")&lt;&gt;"")*(INDIRECT($B604&amp;"!I23:I200")=$E$5),INDIRECT($B604&amp;"!U23:U200"),0)))</f>
        <v/>
      </c>
      <c r="G604" s="94" t="str">
        <f t="array" aca="1" ref="G604" ca="1">IF($B604="N","",SUM(IF((INDIRECT($B604&amp;"!J23:J200")=$A$2)*(INDIRECT($B604&amp;"!t23:t200")=$D604)*(INDIRECT($B604&amp;"!t23:t200")&lt;&gt;"")*(INDIRECT($B604&amp;"!I23:I200")=$G$5),1,0)))</f>
        <v/>
      </c>
      <c r="H604" s="95" t="str">
        <f t="array" aca="1" ref="H604" ca="1">IF($B604="N","",SUM(IF((INDIRECT($B604&amp;"!J23:J200")=$A$2)*(INDIRECT($B604&amp;"!t23:t200")=$D604)*(INDIRECT($B604&amp;"!t23:t200")&lt;&gt;"")*(INDIRECT($B604&amp;"!I23:I200")=$G$5),INDIRECT($B604&amp;"!U23:U200"),0)))</f>
        <v/>
      </c>
      <c r="I604" s="59" t="str">
        <f t="shared" ref="I604:I626" si="98">IF(B604="N","",G604+E604)</f>
        <v/>
      </c>
      <c r="J604" s="64" t="str">
        <f>IF(I604="","",F604+H604)</f>
        <v/>
      </c>
    </row>
    <row r="605" spans="1:10">
      <c r="B605" s="92" t="str">
        <f>B604</f>
        <v>N</v>
      </c>
      <c r="D605" s="125">
        <v>-2.5</v>
      </c>
      <c r="E605" s="55" t="str">
        <f t="array" aca="1" ref="E605" ca="1">IF($B605="N","",SUM(IF((INDIRECT($B605&amp;"!J23:J200")=$A$2)*(INDIRECT($B605&amp;"!t23:t200")=$D605)*(INDIRECT($B605&amp;"!t23:t200")&lt;&gt;"")*(INDIRECT($B605&amp;"!I23:I200")=$E$5),1,0)))</f>
        <v/>
      </c>
      <c r="F605" s="64" t="str">
        <f t="array" aca="1" ref="F605" ca="1">IF($B605="N","",SUM(IF((INDIRECT($B605&amp;"!J23:J200")=$A$2)*(INDIRECT($B605&amp;"!t23:t200")=$D605)*(INDIRECT($B605&amp;"!t23:t200")&lt;&gt;"")*(INDIRECT($B605&amp;"!I23:I200")=$E$5),INDIRECT($B605&amp;"!U23:U200"),0)))</f>
        <v/>
      </c>
      <c r="G605" s="55" t="str">
        <f t="array" aca="1" ref="G605" ca="1">IF($B605="N","",SUM(IF((INDIRECT($B605&amp;"!J23:J200")=$A$2)*(INDIRECT($B605&amp;"!t23:t200")=$D605)*(INDIRECT($B605&amp;"!t23:t200")&lt;&gt;"")*(INDIRECT($B605&amp;"!I23:I200")=$G$5),1,0)))</f>
        <v/>
      </c>
      <c r="H605" s="64" t="str">
        <f t="array" aca="1" ref="H605" ca="1">IF($B605="N","",SUM(IF((INDIRECT($B605&amp;"!J23:J200")=$A$2)*(INDIRECT($B605&amp;"!t23:t200")=$D605)*(INDIRECT($B605&amp;"!t23:t200")&lt;&gt;"")*(INDIRECT($B605&amp;"!I23:I200")=$G$5),INDIRECT($B605&amp;"!U23:U200"),0)))</f>
        <v/>
      </c>
      <c r="I605" s="59" t="str">
        <f t="shared" si="98"/>
        <v/>
      </c>
      <c r="J605" s="64" t="str">
        <f t="shared" ref="J605:J626" si="99">IF(I605="","",F605+H605)</f>
        <v/>
      </c>
    </row>
    <row r="606" spans="1:10">
      <c r="B606" s="92" t="str">
        <f t="shared" ref="B606:B626" si="100">B605</f>
        <v>N</v>
      </c>
      <c r="D606" s="125">
        <v>-2.25</v>
      </c>
      <c r="E606" s="55" t="str">
        <f t="array" aca="1" ref="E606" ca="1">IF($B606="N","",SUM(IF((INDIRECT($B606&amp;"!J23:J200")=$A$2)*(INDIRECT($B606&amp;"!t23:t200")=$D606)*(INDIRECT($B606&amp;"!t23:t200")&lt;&gt;"")*(INDIRECT($B606&amp;"!I23:I200")=$E$5),1,0)))</f>
        <v/>
      </c>
      <c r="F606" s="64" t="str">
        <f t="array" aca="1" ref="F606" ca="1">IF($B606="N","",SUM(IF((INDIRECT($B606&amp;"!J23:J200")=$A$2)*(INDIRECT($B606&amp;"!t23:t200")=$D606)*(INDIRECT($B606&amp;"!t23:t200")&lt;&gt;"")*(INDIRECT($B606&amp;"!I23:I200")=$E$5),INDIRECT($B606&amp;"!U23:U200"),0)))</f>
        <v/>
      </c>
      <c r="G606" s="55" t="str">
        <f t="array" aca="1" ref="G606" ca="1">IF($B606="N","",SUM(IF((INDIRECT($B606&amp;"!J23:J200")=$A$2)*(INDIRECT($B606&amp;"!t23:t200")=$D606)*(INDIRECT($B606&amp;"!t23:t200")&lt;&gt;"")*(INDIRECT($B606&amp;"!I23:I200")=$G$5),1,0)))</f>
        <v/>
      </c>
      <c r="H606" s="64" t="str">
        <f t="array" aca="1" ref="H606" ca="1">IF($B606="N","",SUM(IF((INDIRECT($B606&amp;"!J23:J200")=$A$2)*(INDIRECT($B606&amp;"!t23:t200")=$D606)*(INDIRECT($B606&amp;"!t23:t200")&lt;&gt;"")*(INDIRECT($B606&amp;"!I23:I200")=$G$5),INDIRECT($B606&amp;"!U23:U200"),0)))</f>
        <v/>
      </c>
      <c r="I606" s="59" t="str">
        <f t="shared" si="98"/>
        <v/>
      </c>
      <c r="J606" s="64" t="str">
        <f t="shared" si="99"/>
        <v/>
      </c>
    </row>
    <row r="607" spans="1:10">
      <c r="B607" s="92" t="str">
        <f t="shared" si="100"/>
        <v>N</v>
      </c>
      <c r="D607" s="125">
        <v>-2</v>
      </c>
      <c r="E607" s="55" t="str">
        <f t="array" aca="1" ref="E607" ca="1">IF($B607="N","",SUM(IF((INDIRECT($B607&amp;"!J23:J200")=$A$2)*(INDIRECT($B607&amp;"!t23:t200")=$D607)*(INDIRECT($B607&amp;"!t23:t200")&lt;&gt;"")*(INDIRECT($B607&amp;"!I23:I200")=$E$5),1,0)))</f>
        <v/>
      </c>
      <c r="F607" s="64" t="str">
        <f t="array" aca="1" ref="F607" ca="1">IF($B607="N","",SUM(IF((INDIRECT($B607&amp;"!J23:J200")=$A$2)*(INDIRECT($B607&amp;"!t23:t200")=$D607)*(INDIRECT($B607&amp;"!t23:t200")&lt;&gt;"")*(INDIRECT($B607&amp;"!I23:I200")=$E$5),INDIRECT($B607&amp;"!U23:U200"),0)))</f>
        <v/>
      </c>
      <c r="G607" s="55" t="str">
        <f t="array" aca="1" ref="G607" ca="1">IF($B607="N","",SUM(IF((INDIRECT($B607&amp;"!J23:J200")=$A$2)*(INDIRECT($B607&amp;"!t23:t200")=$D607)*(INDIRECT($B607&amp;"!t23:t200")&lt;&gt;"")*(INDIRECT($B607&amp;"!I23:I200")=$G$5),1,0)))</f>
        <v/>
      </c>
      <c r="H607" s="64" t="str">
        <f t="array" aca="1" ref="H607" ca="1">IF($B607="N","",SUM(IF((INDIRECT($B607&amp;"!J23:J200")=$A$2)*(INDIRECT($B607&amp;"!t23:t200")=$D607)*(INDIRECT($B607&amp;"!t23:t200")&lt;&gt;"")*(INDIRECT($B607&amp;"!I23:I200")=$G$5),INDIRECT($B607&amp;"!U23:U200"),0)))</f>
        <v/>
      </c>
      <c r="I607" s="59" t="str">
        <f t="shared" si="98"/>
        <v/>
      </c>
      <c r="J607" s="64" t="str">
        <f t="shared" si="99"/>
        <v/>
      </c>
    </row>
    <row r="608" spans="1:10">
      <c r="B608" s="92" t="str">
        <f t="shared" si="100"/>
        <v>N</v>
      </c>
      <c r="D608" s="125">
        <v>-1.75</v>
      </c>
      <c r="E608" s="55" t="str">
        <f t="array" aca="1" ref="E608" ca="1">IF($B608="N","",SUM(IF((INDIRECT($B608&amp;"!J23:J200")=$A$2)*(INDIRECT($B608&amp;"!t23:t200")=$D608)*(INDIRECT($B608&amp;"!t23:t200")&lt;&gt;"")*(INDIRECT($B608&amp;"!I23:I200")=$E$5),1,0)))</f>
        <v/>
      </c>
      <c r="F608" s="64" t="str">
        <f t="array" aca="1" ref="F608" ca="1">IF($B608="N","",SUM(IF((INDIRECT($B608&amp;"!J23:J200")=$A$2)*(INDIRECT($B608&amp;"!t23:t200")=$D608)*(INDIRECT($B608&amp;"!t23:t200")&lt;&gt;"")*(INDIRECT($B608&amp;"!I23:I200")=$E$5),INDIRECT($B608&amp;"!U23:U200"),0)))</f>
        <v/>
      </c>
      <c r="G608" s="55" t="str">
        <f t="array" aca="1" ref="G608" ca="1">IF($B608="N","",SUM(IF((INDIRECT($B608&amp;"!J23:J200")=$A$2)*(INDIRECT($B608&amp;"!t23:t200")=$D608)*(INDIRECT($B608&amp;"!t23:t200")&lt;&gt;"")*(INDIRECT($B608&amp;"!I23:I200")=$G$5),1,0)))</f>
        <v/>
      </c>
      <c r="H608" s="64" t="str">
        <f t="array" aca="1" ref="H608" ca="1">IF($B608="N","",SUM(IF((INDIRECT($B608&amp;"!J23:J200")=$A$2)*(INDIRECT($B608&amp;"!t23:t200")=$D608)*(INDIRECT($B608&amp;"!t23:t200")&lt;&gt;"")*(INDIRECT($B608&amp;"!I23:I200")=$G$5),INDIRECT($B608&amp;"!U23:U200"),0)))</f>
        <v/>
      </c>
      <c r="I608" s="59" t="str">
        <f t="shared" si="98"/>
        <v/>
      </c>
      <c r="J608" s="64" t="str">
        <f t="shared" si="99"/>
        <v/>
      </c>
    </row>
    <row r="609" spans="2:10">
      <c r="B609" s="92" t="str">
        <f t="shared" si="100"/>
        <v>N</v>
      </c>
      <c r="D609" s="93">
        <v>-1.5</v>
      </c>
      <c r="E609" s="55" t="str">
        <f t="array" aca="1" ref="E609" ca="1">IF($B609="N","",SUM(IF((INDIRECT($B609&amp;"!J23:J200")=$A$2)*(INDIRECT($B609&amp;"!t23:t200")=$D609)*(INDIRECT($B609&amp;"!t23:t200")&lt;&gt;"")*(INDIRECT($B609&amp;"!I23:I200")=$E$5),1,0)))</f>
        <v/>
      </c>
      <c r="F609" s="64" t="str">
        <f t="array" aca="1" ref="F609" ca="1">IF($B609="N","",SUM(IF((INDIRECT($B609&amp;"!J23:J200")=$A$2)*(INDIRECT($B609&amp;"!t23:t200")=$D609)*(INDIRECT($B609&amp;"!t23:t200")&lt;&gt;"")*(INDIRECT($B609&amp;"!I23:I200")=$E$5),INDIRECT($B609&amp;"!U23:U200"),0)))</f>
        <v/>
      </c>
      <c r="G609" s="55" t="str">
        <f t="array" aca="1" ref="G609" ca="1">IF($B609="N","",SUM(IF((INDIRECT($B609&amp;"!J23:J200")=$A$2)*(INDIRECT($B609&amp;"!t23:t200")=$D609)*(INDIRECT($B609&amp;"!t23:t200")&lt;&gt;"")*(INDIRECT($B609&amp;"!I23:I200")=$G$5),1,0)))</f>
        <v/>
      </c>
      <c r="H609" s="64" t="str">
        <f t="array" aca="1" ref="H609" ca="1">IF($B609="N","",SUM(IF((INDIRECT($B609&amp;"!J23:J200")=$A$2)*(INDIRECT($B609&amp;"!t23:t200")=$D609)*(INDIRECT($B609&amp;"!t23:t200")&lt;&gt;"")*(INDIRECT($B609&amp;"!I23:I200")=$G$5),INDIRECT($B609&amp;"!U23:U200"),0)))</f>
        <v/>
      </c>
      <c r="I609" s="59" t="str">
        <f t="shared" si="98"/>
        <v/>
      </c>
      <c r="J609" s="64" t="str">
        <f t="shared" si="99"/>
        <v/>
      </c>
    </row>
    <row r="610" spans="2:10">
      <c r="B610" s="92" t="str">
        <f t="shared" si="100"/>
        <v>N</v>
      </c>
      <c r="D610" s="93">
        <v>-1.25</v>
      </c>
      <c r="E610" s="55" t="str">
        <f t="array" aca="1" ref="E610" ca="1">IF($B610="N","",SUM(IF((INDIRECT($B610&amp;"!J23:J200")=$A$2)*(INDIRECT($B610&amp;"!t23:t200")=$D610)*(INDIRECT($B610&amp;"!t23:t200")&lt;&gt;"")*(INDIRECT($B610&amp;"!I23:I200")=$E$5),1,0)))</f>
        <v/>
      </c>
      <c r="F610" s="64" t="str">
        <f t="array" aca="1" ref="F610" ca="1">IF($B610="N","",SUM(IF((INDIRECT($B610&amp;"!J23:J200")=$A$2)*(INDIRECT($B610&amp;"!t23:t200")=$D610)*(INDIRECT($B610&amp;"!t23:t200")&lt;&gt;"")*(INDIRECT($B610&amp;"!I23:I200")=$E$5),INDIRECT($B610&amp;"!U23:U200"),0)))</f>
        <v/>
      </c>
      <c r="G610" s="55" t="str">
        <f t="array" aca="1" ref="G610" ca="1">IF($B610="N","",SUM(IF((INDIRECT($B610&amp;"!J23:J200")=$A$2)*(INDIRECT($B610&amp;"!t23:t200")=$D610)*(INDIRECT($B610&amp;"!t23:t200")&lt;&gt;"")*(INDIRECT($B610&amp;"!I23:I200")=$G$5),1,0)))</f>
        <v/>
      </c>
      <c r="H610" s="64" t="str">
        <f t="array" aca="1" ref="H610" ca="1">IF($B610="N","",SUM(IF((INDIRECT($B610&amp;"!J23:J200")=$A$2)*(INDIRECT($B610&amp;"!t23:t200")=$D610)*(INDIRECT($B610&amp;"!t23:t200")&lt;&gt;"")*(INDIRECT($B610&amp;"!I23:I200")=$G$5),INDIRECT($B610&amp;"!U23:U200"),0)))</f>
        <v/>
      </c>
      <c r="I610" s="59" t="str">
        <f t="shared" si="98"/>
        <v/>
      </c>
      <c r="J610" s="64" t="str">
        <f t="shared" si="99"/>
        <v/>
      </c>
    </row>
    <row r="611" spans="2:10">
      <c r="B611" s="92" t="str">
        <f t="shared" si="100"/>
        <v>N</v>
      </c>
      <c r="D611" s="93">
        <v>-1</v>
      </c>
      <c r="E611" s="55" t="str">
        <f t="array" aca="1" ref="E611" ca="1">IF($B611="N","",SUM(IF((INDIRECT($B611&amp;"!J23:J200")=$A$2)*(INDIRECT($B611&amp;"!t23:t200")=$D611)*(INDIRECT($B611&amp;"!t23:t200")&lt;&gt;"")*(INDIRECT($B611&amp;"!I23:I200")=$E$5),1,0)))</f>
        <v/>
      </c>
      <c r="F611" s="64" t="str">
        <f t="array" aca="1" ref="F611" ca="1">IF($B611="N","",SUM(IF((INDIRECT($B611&amp;"!J23:J200")=$A$2)*(INDIRECT($B611&amp;"!t23:t200")=$D611)*(INDIRECT($B611&amp;"!t23:t200")&lt;&gt;"")*(INDIRECT($B611&amp;"!I23:I200")=$E$5),INDIRECT($B611&amp;"!U23:U200"),0)))</f>
        <v/>
      </c>
      <c r="G611" s="55" t="str">
        <f t="array" aca="1" ref="G611" ca="1">IF($B611="N","",SUM(IF((INDIRECT($B611&amp;"!J23:J200")=$A$2)*(INDIRECT($B611&amp;"!t23:t200")=$D611)*(INDIRECT($B611&amp;"!t23:t200")&lt;&gt;"")*(INDIRECT($B611&amp;"!I23:I200")=$G$5),1,0)))</f>
        <v/>
      </c>
      <c r="H611" s="64" t="str">
        <f t="array" aca="1" ref="H611" ca="1">IF($B611="N","",SUM(IF((INDIRECT($B611&amp;"!J23:J200")=$A$2)*(INDIRECT($B611&amp;"!t23:t200")=$D611)*(INDIRECT($B611&amp;"!t23:t200")&lt;&gt;"")*(INDIRECT($B611&amp;"!I23:I200")=$G$5),INDIRECT($B611&amp;"!U23:U200"),0)))</f>
        <v/>
      </c>
      <c r="I611" s="59" t="str">
        <f t="shared" si="98"/>
        <v/>
      </c>
      <c r="J611" s="64" t="str">
        <f t="shared" si="99"/>
        <v/>
      </c>
    </row>
    <row r="612" spans="2:10">
      <c r="B612" s="92" t="str">
        <f t="shared" si="100"/>
        <v>N</v>
      </c>
      <c r="D612" s="93">
        <v>-0.75</v>
      </c>
      <c r="E612" s="55" t="str">
        <f t="array" aca="1" ref="E612" ca="1">IF($B612="N","",SUM(IF((INDIRECT($B612&amp;"!J23:J200")=$A$2)*(INDIRECT($B612&amp;"!t23:t200")=$D612)*(INDIRECT($B612&amp;"!t23:t200")&lt;&gt;"")*(INDIRECT($B612&amp;"!I23:I200")=$E$5),1,0)))</f>
        <v/>
      </c>
      <c r="F612" s="64" t="str">
        <f t="array" aca="1" ref="F612" ca="1">IF($B612="N","",SUM(IF((INDIRECT($B612&amp;"!J23:J200")=$A$2)*(INDIRECT($B612&amp;"!t23:t200")=$D612)*(INDIRECT($B612&amp;"!t23:t200")&lt;&gt;"")*(INDIRECT($B612&amp;"!I23:I200")=$E$5),INDIRECT($B612&amp;"!U23:U200"),0)))</f>
        <v/>
      </c>
      <c r="G612" s="55" t="str">
        <f t="array" aca="1" ref="G612" ca="1">IF($B612="N","",SUM(IF((INDIRECT($B612&amp;"!J23:J200")=$A$2)*(INDIRECT($B612&amp;"!t23:t200")=$D612)*(INDIRECT($B612&amp;"!t23:t200")&lt;&gt;"")*(INDIRECT($B612&amp;"!I23:I200")=$G$5),1,0)))</f>
        <v/>
      </c>
      <c r="H612" s="64" t="str">
        <f t="array" aca="1" ref="H612" ca="1">IF($B612="N","",SUM(IF((INDIRECT($B612&amp;"!J23:J200")=$A$2)*(INDIRECT($B612&amp;"!t23:t200")=$D612)*(INDIRECT($B612&amp;"!t23:t200")&lt;&gt;"")*(INDIRECT($B612&amp;"!I23:I200")=$G$5),INDIRECT($B612&amp;"!U23:U200"),0)))</f>
        <v/>
      </c>
      <c r="I612" s="59" t="str">
        <f t="shared" si="98"/>
        <v/>
      </c>
      <c r="J612" s="64" t="str">
        <f t="shared" si="99"/>
        <v/>
      </c>
    </row>
    <row r="613" spans="2:10">
      <c r="B613" s="92" t="str">
        <f t="shared" si="100"/>
        <v>N</v>
      </c>
      <c r="D613" s="93">
        <v>-0.5</v>
      </c>
      <c r="E613" s="55" t="str">
        <f t="array" aca="1" ref="E613" ca="1">IF($B613="N","",SUM(IF((INDIRECT($B613&amp;"!J23:J200")=$A$2)*(INDIRECT($B613&amp;"!t23:t200")=$D613)*(INDIRECT($B613&amp;"!t23:t200")&lt;&gt;"")*(INDIRECT($B613&amp;"!I23:I200")=$E$5),1,0)))</f>
        <v/>
      </c>
      <c r="F613" s="64" t="str">
        <f t="array" aca="1" ref="F613" ca="1">IF($B613="N","",SUM(IF((INDIRECT($B613&amp;"!J23:J200")=$A$2)*(INDIRECT($B613&amp;"!t23:t200")=$D613)*(INDIRECT($B613&amp;"!t23:t200")&lt;&gt;"")*(INDIRECT($B613&amp;"!I23:I200")=$E$5),INDIRECT($B613&amp;"!U23:U200"),0)))</f>
        <v/>
      </c>
      <c r="G613" s="55" t="str">
        <f t="array" aca="1" ref="G613" ca="1">IF($B613="N","",SUM(IF((INDIRECT($B613&amp;"!J23:J200")=$A$2)*(INDIRECT($B613&amp;"!t23:t200")=$D613)*(INDIRECT($B613&amp;"!t23:t200")&lt;&gt;"")*(INDIRECT($B613&amp;"!I23:I200")=$G$5),1,0)))</f>
        <v/>
      </c>
      <c r="H613" s="64" t="str">
        <f t="array" aca="1" ref="H613" ca="1">IF($B613="N","",SUM(IF((INDIRECT($B613&amp;"!J23:J200")=$A$2)*(INDIRECT($B613&amp;"!t23:t200")=$D613)*(INDIRECT($B613&amp;"!t23:t200")&lt;&gt;"")*(INDIRECT($B613&amp;"!I23:I200")=$G$5),INDIRECT($B613&amp;"!U23:U200"),0)))</f>
        <v/>
      </c>
      <c r="I613" s="59" t="str">
        <f t="shared" si="98"/>
        <v/>
      </c>
      <c r="J613" s="64" t="str">
        <f t="shared" si="99"/>
        <v/>
      </c>
    </row>
    <row r="614" spans="2:10">
      <c r="B614" s="92" t="str">
        <f t="shared" si="100"/>
        <v>N</v>
      </c>
      <c r="D614" s="93">
        <v>-0.25</v>
      </c>
      <c r="E614" s="55" t="str">
        <f t="array" aca="1" ref="E614" ca="1">IF($B614="N","",SUM(IF((INDIRECT($B614&amp;"!J23:J200")=$A$2)*(INDIRECT($B614&amp;"!t23:t200")=$D614)*(INDIRECT($B614&amp;"!t23:t200")&lt;&gt;"")*(INDIRECT($B614&amp;"!I23:I200")=$E$5),1,0)))</f>
        <v/>
      </c>
      <c r="F614" s="64" t="str">
        <f t="array" aca="1" ref="F614" ca="1">IF($B614="N","",SUM(IF((INDIRECT($B614&amp;"!J23:J200")=$A$2)*(INDIRECT($B614&amp;"!t23:t200")=$D614)*(INDIRECT($B614&amp;"!t23:t200")&lt;&gt;"")*(INDIRECT($B614&amp;"!I23:I200")=$E$5),INDIRECT($B614&amp;"!U23:U200"),0)))</f>
        <v/>
      </c>
      <c r="G614" s="55" t="str">
        <f t="array" aca="1" ref="G614" ca="1">IF($B614="N","",SUM(IF((INDIRECT($B614&amp;"!J23:J200")=$A$2)*(INDIRECT($B614&amp;"!t23:t200")=$D614)*(INDIRECT($B614&amp;"!t23:t200")&lt;&gt;"")*(INDIRECT($B614&amp;"!I23:I200")=$G$5),1,0)))</f>
        <v/>
      </c>
      <c r="H614" s="64" t="str">
        <f t="array" aca="1" ref="H614" ca="1">IF($B614="N","",SUM(IF((INDIRECT($B614&amp;"!J23:J200")=$A$2)*(INDIRECT($B614&amp;"!t23:t200")=$D614)*(INDIRECT($B614&amp;"!t23:t200")&lt;&gt;"")*(INDIRECT($B614&amp;"!I23:I200")=$G$5),INDIRECT($B614&amp;"!U23:U200"),0)))</f>
        <v/>
      </c>
      <c r="I614" s="59" t="str">
        <f t="shared" si="98"/>
        <v/>
      </c>
      <c r="J614" s="64" t="str">
        <f t="shared" si="99"/>
        <v/>
      </c>
    </row>
    <row r="615" spans="2:10">
      <c r="B615" s="92" t="str">
        <f t="shared" si="100"/>
        <v>N</v>
      </c>
      <c r="D615" s="93">
        <v>0</v>
      </c>
      <c r="E615" s="55" t="str">
        <f t="array" aca="1" ref="E615" ca="1">IF($B615="N","",SUM(IF((INDIRECT($B615&amp;"!J23:J200")=$A$2)*(INDIRECT($B615&amp;"!t23:t200")=$D615)*(INDIRECT($B615&amp;"!t23:t200")&lt;&gt;"")*(INDIRECT($B615&amp;"!I23:I200")=$E$5),1,0)))</f>
        <v/>
      </c>
      <c r="F615" s="64" t="str">
        <f t="array" aca="1" ref="F615" ca="1">IF($B615="N","",SUM(IF((INDIRECT($B615&amp;"!J23:J200")=$A$2)*(INDIRECT($B615&amp;"!t23:t200")=$D615)*(INDIRECT($B615&amp;"!t23:t200")&lt;&gt;"")*(INDIRECT($B615&amp;"!I23:I200")=$E$5),INDIRECT($B615&amp;"!U23:U200"),0)))</f>
        <v/>
      </c>
      <c r="G615" s="55" t="str">
        <f t="array" aca="1" ref="G615" ca="1">IF($B615="N","",SUM(IF((INDIRECT($B615&amp;"!J23:J200")=$A$2)*(INDIRECT($B615&amp;"!t23:t200")=$D615)*(INDIRECT($B615&amp;"!t23:t200")&lt;&gt;"")*(INDIRECT($B615&amp;"!I23:I200")=$G$5),1,0)))</f>
        <v/>
      </c>
      <c r="H615" s="64" t="str">
        <f t="array" aca="1" ref="H615" ca="1">IF($B615="N","",SUM(IF((INDIRECT($B615&amp;"!J23:J200")=$A$2)*(INDIRECT($B615&amp;"!t23:t200")=$D615)*(INDIRECT($B615&amp;"!t23:t200")&lt;&gt;"")*(INDIRECT($B615&amp;"!I23:I200")=$G$5),INDIRECT($B615&amp;"!U23:U200"),0)))</f>
        <v/>
      </c>
      <c r="I615" s="59" t="str">
        <f t="shared" si="98"/>
        <v/>
      </c>
      <c r="J615" s="64" t="str">
        <f t="shared" si="99"/>
        <v/>
      </c>
    </row>
    <row r="616" spans="2:10">
      <c r="B616" s="92" t="str">
        <f t="shared" si="100"/>
        <v>N</v>
      </c>
      <c r="D616" s="93">
        <v>0.25</v>
      </c>
      <c r="E616" s="55" t="str">
        <f t="array" aca="1" ref="E616" ca="1">IF($B616="N","",SUM(IF((INDIRECT($B616&amp;"!J23:J200")=$A$2)*(INDIRECT($B616&amp;"!t23:t200")=$D616)*(INDIRECT($B616&amp;"!t23:t200")&lt;&gt;"")*(INDIRECT($B616&amp;"!I23:I200")=$E$5),1,0)))</f>
        <v/>
      </c>
      <c r="F616" s="64" t="str">
        <f t="array" aca="1" ref="F616" ca="1">IF($B616="N","",SUM(IF((INDIRECT($B616&amp;"!J23:J200")=$A$2)*(INDIRECT($B616&amp;"!t23:t200")=$D616)*(INDIRECT($B616&amp;"!t23:t200")&lt;&gt;"")*(INDIRECT($B616&amp;"!I23:I200")=$E$5),INDIRECT($B616&amp;"!U23:U200"),0)))</f>
        <v/>
      </c>
      <c r="G616" s="55" t="str">
        <f t="array" aca="1" ref="G616" ca="1">IF($B616="N","",SUM(IF((INDIRECT($B616&amp;"!J23:J200")=$A$2)*(INDIRECT($B616&amp;"!t23:t200")=$D616)*(INDIRECT($B616&amp;"!t23:t200")&lt;&gt;"")*(INDIRECT($B616&amp;"!I23:I200")=$G$5),1,0)))</f>
        <v/>
      </c>
      <c r="H616" s="64" t="str">
        <f t="array" aca="1" ref="H616" ca="1">IF($B616="N","",SUM(IF((INDIRECT($B616&amp;"!J23:J200")=$A$2)*(INDIRECT($B616&amp;"!t23:t200")=$D616)*(INDIRECT($B616&amp;"!t23:t200")&lt;&gt;"")*(INDIRECT($B616&amp;"!I23:I200")=$G$5),INDIRECT($B616&amp;"!U23:U200"),0)))</f>
        <v/>
      </c>
      <c r="I616" s="59" t="str">
        <f t="shared" si="98"/>
        <v/>
      </c>
      <c r="J616" s="64" t="str">
        <f t="shared" si="99"/>
        <v/>
      </c>
    </row>
    <row r="617" spans="2:10">
      <c r="B617" s="92" t="str">
        <f t="shared" si="100"/>
        <v>N</v>
      </c>
      <c r="D617" s="93">
        <v>0.5</v>
      </c>
      <c r="E617" s="55" t="str">
        <f t="array" aca="1" ref="E617" ca="1">IF($B617="N","",SUM(IF((INDIRECT($B617&amp;"!J23:J200")=$A$2)*(INDIRECT($B617&amp;"!t23:t200")=$D617)*(INDIRECT($B617&amp;"!t23:t200")&lt;&gt;"")*(INDIRECT($B617&amp;"!I23:I200")=$E$5),1,0)))</f>
        <v/>
      </c>
      <c r="F617" s="64" t="str">
        <f t="array" aca="1" ref="F617" ca="1">IF($B617="N","",SUM(IF((INDIRECT($B617&amp;"!J23:J200")=$A$2)*(INDIRECT($B617&amp;"!t23:t200")=$D617)*(INDIRECT($B617&amp;"!t23:t200")&lt;&gt;"")*(INDIRECT($B617&amp;"!I23:I200")=$E$5),INDIRECT($B617&amp;"!U23:U200"),0)))</f>
        <v/>
      </c>
      <c r="G617" s="55" t="str">
        <f t="array" aca="1" ref="G617" ca="1">IF($B617="N","",SUM(IF((INDIRECT($B617&amp;"!J23:J200")=$A$2)*(INDIRECT($B617&amp;"!t23:t200")=$D617)*(INDIRECT($B617&amp;"!t23:t200")&lt;&gt;"")*(INDIRECT($B617&amp;"!I23:I200")=$G$5),1,0)))</f>
        <v/>
      </c>
      <c r="H617" s="64" t="str">
        <f t="array" aca="1" ref="H617" ca="1">IF($B617="N","",SUM(IF((INDIRECT($B617&amp;"!J23:J200")=$A$2)*(INDIRECT($B617&amp;"!t23:t200")=$D617)*(INDIRECT($B617&amp;"!t23:t200")&lt;&gt;"")*(INDIRECT($B617&amp;"!I23:I200")=$G$5),INDIRECT($B617&amp;"!U23:U200"),0)))</f>
        <v/>
      </c>
      <c r="I617" s="59" t="str">
        <f t="shared" si="98"/>
        <v/>
      </c>
      <c r="J617" s="64" t="str">
        <f t="shared" si="99"/>
        <v/>
      </c>
    </row>
    <row r="618" spans="2:10">
      <c r="B618" s="92" t="str">
        <f t="shared" si="100"/>
        <v>N</v>
      </c>
      <c r="D618" s="93">
        <v>0.75</v>
      </c>
      <c r="E618" s="55" t="str">
        <f t="array" aca="1" ref="E618" ca="1">IF($B618="N","",SUM(IF((INDIRECT($B618&amp;"!J23:J200")=$A$2)*(INDIRECT($B618&amp;"!t23:t200")=$D618)*(INDIRECT($B618&amp;"!t23:t200")&lt;&gt;"")*(INDIRECT($B618&amp;"!I23:I200")=$E$5),1,0)))</f>
        <v/>
      </c>
      <c r="F618" s="64" t="str">
        <f t="array" aca="1" ref="F618" ca="1">IF($B618="N","",SUM(IF((INDIRECT($B618&amp;"!J23:J200")=$A$2)*(INDIRECT($B618&amp;"!t23:t200")=$D618)*(INDIRECT($B618&amp;"!t23:t200")&lt;&gt;"")*(INDIRECT($B618&amp;"!I23:I200")=$E$5),INDIRECT($B618&amp;"!U23:U200"),0)))</f>
        <v/>
      </c>
      <c r="G618" s="55" t="str">
        <f t="array" aca="1" ref="G618" ca="1">IF($B618="N","",SUM(IF((INDIRECT($B618&amp;"!J23:J200")=$A$2)*(INDIRECT($B618&amp;"!t23:t200")=$D618)*(INDIRECT($B618&amp;"!t23:t200")&lt;&gt;"")*(INDIRECT($B618&amp;"!I23:I200")=$G$5),1,0)))</f>
        <v/>
      </c>
      <c r="H618" s="64" t="str">
        <f t="array" aca="1" ref="H618" ca="1">IF($B618="N","",SUM(IF((INDIRECT($B618&amp;"!J23:J200")=$A$2)*(INDIRECT($B618&amp;"!t23:t200")=$D618)*(INDIRECT($B618&amp;"!t23:t200")&lt;&gt;"")*(INDIRECT($B618&amp;"!I23:I200")=$G$5),INDIRECT($B618&amp;"!U23:U200"),0)))</f>
        <v/>
      </c>
      <c r="I618" s="59" t="str">
        <f t="shared" si="98"/>
        <v/>
      </c>
      <c r="J618" s="64" t="str">
        <f t="shared" si="99"/>
        <v/>
      </c>
    </row>
    <row r="619" spans="2:10">
      <c r="B619" s="92" t="str">
        <f t="shared" si="100"/>
        <v>N</v>
      </c>
      <c r="D619" s="93">
        <v>1</v>
      </c>
      <c r="E619" s="55" t="str">
        <f t="array" aca="1" ref="E619" ca="1">IF($B619="N","",SUM(IF((INDIRECT($B619&amp;"!J23:J200")=$A$2)*(INDIRECT($B619&amp;"!t23:t200")=$D619)*(INDIRECT($B619&amp;"!t23:t200")&lt;&gt;"")*(INDIRECT($B619&amp;"!I23:I200")=$E$5),1,0)))</f>
        <v/>
      </c>
      <c r="F619" s="64" t="str">
        <f t="array" aca="1" ref="F619" ca="1">IF($B619="N","",SUM(IF((INDIRECT($B619&amp;"!J23:J200")=$A$2)*(INDIRECT($B619&amp;"!t23:t200")=$D619)*(INDIRECT($B619&amp;"!t23:t200")&lt;&gt;"")*(INDIRECT($B619&amp;"!I23:I200")=$E$5),INDIRECT($B619&amp;"!U23:U200"),0)))</f>
        <v/>
      </c>
      <c r="G619" s="55" t="str">
        <f t="array" aca="1" ref="G619" ca="1">IF($B619="N","",SUM(IF((INDIRECT($B619&amp;"!J23:J200")=$A$2)*(INDIRECT($B619&amp;"!t23:t200")=$D619)*(INDIRECT($B619&amp;"!t23:t200")&lt;&gt;"")*(INDIRECT($B619&amp;"!I23:I200")=$G$5),1,0)))</f>
        <v/>
      </c>
      <c r="H619" s="64" t="str">
        <f t="array" aca="1" ref="H619" ca="1">IF($B619="N","",SUM(IF((INDIRECT($B619&amp;"!J23:J200")=$A$2)*(INDIRECT($B619&amp;"!t23:t200")=$D619)*(INDIRECT($B619&amp;"!t23:t200")&lt;&gt;"")*(INDIRECT($B619&amp;"!I23:I200")=$G$5),INDIRECT($B619&amp;"!U23:U200"),0)))</f>
        <v/>
      </c>
      <c r="I619" s="59" t="str">
        <f t="shared" si="98"/>
        <v/>
      </c>
      <c r="J619" s="64" t="str">
        <f t="shared" si="99"/>
        <v/>
      </c>
    </row>
    <row r="620" spans="2:10">
      <c r="B620" s="92" t="str">
        <f t="shared" si="100"/>
        <v>N</v>
      </c>
      <c r="D620" s="93">
        <v>1.25</v>
      </c>
      <c r="E620" s="55" t="str">
        <f t="array" aca="1" ref="E620" ca="1">IF($B620="N","",SUM(IF((INDIRECT($B620&amp;"!J23:J200")=$A$2)*(INDIRECT($B620&amp;"!t23:t200")=$D620)*(INDIRECT($B620&amp;"!t23:t200")&lt;&gt;"")*(INDIRECT($B620&amp;"!I23:I200")=$E$5),1,0)))</f>
        <v/>
      </c>
      <c r="F620" s="64" t="str">
        <f t="array" aca="1" ref="F620" ca="1">IF($B620="N","",SUM(IF((INDIRECT($B620&amp;"!J23:J200")=$A$2)*(INDIRECT($B620&amp;"!t23:t200")=$D620)*(INDIRECT($B620&amp;"!t23:t200")&lt;&gt;"")*(INDIRECT($B620&amp;"!I23:I200")=$E$5),INDIRECT($B620&amp;"!U23:U200"),0)))</f>
        <v/>
      </c>
      <c r="G620" s="55" t="str">
        <f t="array" aca="1" ref="G620" ca="1">IF($B620="N","",SUM(IF((INDIRECT($B620&amp;"!J23:J200")=$A$2)*(INDIRECT($B620&amp;"!t23:t200")=$D620)*(INDIRECT($B620&amp;"!t23:t200")&lt;&gt;"")*(INDIRECT($B620&amp;"!I23:I200")=$G$5),1,0)))</f>
        <v/>
      </c>
      <c r="H620" s="64" t="str">
        <f t="array" aca="1" ref="H620" ca="1">IF($B620="N","",SUM(IF((INDIRECT($B620&amp;"!J23:J200")=$A$2)*(INDIRECT($B620&amp;"!t23:t200")=$D620)*(INDIRECT($B620&amp;"!t23:t200")&lt;&gt;"")*(INDIRECT($B620&amp;"!I23:I200")=$G$5),INDIRECT($B620&amp;"!U23:U200"),0)))</f>
        <v/>
      </c>
      <c r="I620" s="59" t="str">
        <f t="shared" si="98"/>
        <v/>
      </c>
      <c r="J620" s="64" t="str">
        <f t="shared" si="99"/>
        <v/>
      </c>
    </row>
    <row r="621" spans="2:10">
      <c r="B621" s="92" t="str">
        <f t="shared" si="100"/>
        <v>N</v>
      </c>
      <c r="D621" s="93">
        <v>1.5</v>
      </c>
      <c r="E621" s="55" t="str">
        <f t="array" aca="1" ref="E621" ca="1">IF($B621="N","",SUM(IF((INDIRECT($B621&amp;"!J23:J200")=$A$2)*(INDIRECT($B621&amp;"!t23:t200")=$D621)*(INDIRECT($B621&amp;"!t23:t200")&lt;&gt;"")*(INDIRECT($B621&amp;"!I23:I200")=$E$5),1,0)))</f>
        <v/>
      </c>
      <c r="F621" s="64" t="str">
        <f t="array" aca="1" ref="F621" ca="1">IF($B621="N","",SUM(IF((INDIRECT($B621&amp;"!J23:J200")=$A$2)*(INDIRECT($B621&amp;"!t23:t200")=$D621)*(INDIRECT($B621&amp;"!t23:t200")&lt;&gt;"")*(INDIRECT($B621&amp;"!I23:I200")=$E$5),INDIRECT($B621&amp;"!U23:U200"),0)))</f>
        <v/>
      </c>
      <c r="G621" s="55" t="str">
        <f t="array" aca="1" ref="G621" ca="1">IF($B621="N","",SUM(IF((INDIRECT($B621&amp;"!J23:J200")=$A$2)*(INDIRECT($B621&amp;"!t23:t200")=$D621)*(INDIRECT($B621&amp;"!t23:t200")&lt;&gt;"")*(INDIRECT($B621&amp;"!I23:I200")=$G$5),1,0)))</f>
        <v/>
      </c>
      <c r="H621" s="64" t="str">
        <f t="array" aca="1" ref="H621" ca="1">IF($B621="N","",SUM(IF((INDIRECT($B621&amp;"!J23:J200")=$A$2)*(INDIRECT($B621&amp;"!t23:t200")=$D621)*(INDIRECT($B621&amp;"!t23:t200")&lt;&gt;"")*(INDIRECT($B621&amp;"!I23:I200")=$G$5),INDIRECT($B621&amp;"!U23:U200"),0)))</f>
        <v/>
      </c>
      <c r="I621" s="59" t="str">
        <f t="shared" si="98"/>
        <v/>
      </c>
      <c r="J621" s="64" t="str">
        <f t="shared" si="99"/>
        <v/>
      </c>
    </row>
    <row r="622" spans="2:10">
      <c r="B622" s="92" t="str">
        <f t="shared" si="100"/>
        <v>N</v>
      </c>
      <c r="D622" s="129">
        <v>1.75</v>
      </c>
      <c r="E622" s="38" t="str">
        <f t="array" aca="1" ref="E622" ca="1">IF($B622="N","",SUM(IF((INDIRECT($B622&amp;"!J23:J200")=$A$2)*(INDIRECT($B622&amp;"!t23:t200")=$D622)*(INDIRECT($B622&amp;"!t23:t200")&lt;&gt;"")*(INDIRECT($B622&amp;"!I23:I200")=$E$5),1,0)))</f>
        <v/>
      </c>
      <c r="F622" s="137" t="str">
        <f t="array" aca="1" ref="F622" ca="1">IF($B622="N","",SUM(IF((INDIRECT($B622&amp;"!J23:J200")=$A$2)*(INDIRECT($B622&amp;"!t23:t200")=$D622)*(INDIRECT($B622&amp;"!t23:t200")&lt;&gt;"")*(INDIRECT($B622&amp;"!I23:I200")=$E$5),INDIRECT($B622&amp;"!U23:U200"),0)))</f>
        <v/>
      </c>
      <c r="G622" s="38" t="str">
        <f t="array" aca="1" ref="G622" ca="1">IF($B622="N","",SUM(IF((INDIRECT($B622&amp;"!J23:J200")=$A$2)*(INDIRECT($B622&amp;"!t23:t200")=$D622)*(INDIRECT($B622&amp;"!t23:t200")&lt;&gt;"")*(INDIRECT($B622&amp;"!I23:I200")=$G$5),1,0)))</f>
        <v/>
      </c>
      <c r="H622" s="137" t="str">
        <f t="array" aca="1" ref="H622" ca="1">IF($B622="N","",SUM(IF((INDIRECT($B622&amp;"!J23:J200")=$A$2)*(INDIRECT($B622&amp;"!t23:t200")=$D622)*(INDIRECT($B622&amp;"!t23:t200")&lt;&gt;"")*(INDIRECT($B622&amp;"!I23:I200")=$G$5),INDIRECT($B622&amp;"!U23:U200"),0)))</f>
        <v/>
      </c>
      <c r="I622" s="59" t="str">
        <f t="shared" si="98"/>
        <v/>
      </c>
      <c r="J622" s="64" t="str">
        <f t="shared" si="99"/>
        <v/>
      </c>
    </row>
    <row r="623" spans="2:10">
      <c r="B623" s="92" t="str">
        <f t="shared" si="100"/>
        <v>N</v>
      </c>
      <c r="D623" s="129">
        <v>2</v>
      </c>
      <c r="E623" s="38" t="str">
        <f t="array" aca="1" ref="E623" ca="1">IF($B623="N","",SUM(IF((INDIRECT($B623&amp;"!J23:J200")=$A$2)*(INDIRECT($B623&amp;"!t23:t200")=$D623)*(INDIRECT($B623&amp;"!t23:t200")&lt;&gt;"")*(INDIRECT($B623&amp;"!I23:I200")=$E$5),1,0)))</f>
        <v/>
      </c>
      <c r="F623" s="137" t="str">
        <f t="array" aca="1" ref="F623" ca="1">IF($B623="N","",SUM(IF((INDIRECT($B623&amp;"!J23:J200")=$A$2)*(INDIRECT($B623&amp;"!t23:t200")=$D623)*(INDIRECT($B623&amp;"!t23:t200")&lt;&gt;"")*(INDIRECT($B623&amp;"!I23:I200")=$E$5),INDIRECT($B623&amp;"!U23:U200"),0)))</f>
        <v/>
      </c>
      <c r="G623" s="38" t="str">
        <f t="array" aca="1" ref="G623" ca="1">IF($B623="N","",SUM(IF((INDIRECT($B623&amp;"!J23:J200")=$A$2)*(INDIRECT($B623&amp;"!t23:t200")=$D623)*(INDIRECT($B623&amp;"!t23:t200")&lt;&gt;"")*(INDIRECT($B623&amp;"!I23:I200")=$G$5),1,0)))</f>
        <v/>
      </c>
      <c r="H623" s="137" t="str">
        <f t="array" aca="1" ref="H623" ca="1">IF($B623="N","",SUM(IF((INDIRECT($B623&amp;"!J23:J200")=$A$2)*(INDIRECT($B623&amp;"!t23:t200")=$D623)*(INDIRECT($B623&amp;"!t23:t200")&lt;&gt;"")*(INDIRECT($B623&amp;"!I23:I200")=$G$5),INDIRECT($B623&amp;"!U23:U200"),0)))</f>
        <v/>
      </c>
      <c r="I623" s="59" t="str">
        <f t="shared" si="98"/>
        <v/>
      </c>
      <c r="J623" s="64" t="str">
        <f t="shared" si="99"/>
        <v/>
      </c>
    </row>
    <row r="624" spans="2:10">
      <c r="B624" s="92" t="str">
        <f t="shared" si="100"/>
        <v>N</v>
      </c>
      <c r="D624" s="129">
        <v>2.25</v>
      </c>
      <c r="E624" s="38" t="str">
        <f t="array" aca="1" ref="E624" ca="1">IF($B624="N","",SUM(IF((INDIRECT($B624&amp;"!J23:J200")=$A$2)*(INDIRECT($B624&amp;"!t23:t200")=$D624)*(INDIRECT($B624&amp;"!t23:t200")&lt;&gt;"")*(INDIRECT($B624&amp;"!I23:I200")=$E$5),1,0)))</f>
        <v/>
      </c>
      <c r="F624" s="137" t="str">
        <f t="array" aca="1" ref="F624" ca="1">IF($B624="N","",SUM(IF((INDIRECT($B624&amp;"!J23:J200")=$A$2)*(INDIRECT($B624&amp;"!t23:t200")=$D624)*(INDIRECT($B624&amp;"!t23:t200")&lt;&gt;"")*(INDIRECT($B624&amp;"!I23:I200")=$E$5),INDIRECT($B624&amp;"!U23:U200"),0)))</f>
        <v/>
      </c>
      <c r="G624" s="38" t="str">
        <f t="array" aca="1" ref="G624" ca="1">IF($B624="N","",SUM(IF((INDIRECT($B624&amp;"!J23:J200")=$A$2)*(INDIRECT($B624&amp;"!t23:t200")=$D624)*(INDIRECT($B624&amp;"!t23:t200")&lt;&gt;"")*(INDIRECT($B624&amp;"!I23:I200")=$G$5),1,0)))</f>
        <v/>
      </c>
      <c r="H624" s="137" t="str">
        <f t="array" aca="1" ref="H624" ca="1">IF($B624="N","",SUM(IF((INDIRECT($B624&amp;"!J23:J200")=$A$2)*(INDIRECT($B624&amp;"!t23:t200")=$D624)*(INDIRECT($B624&amp;"!t23:t200")&lt;&gt;"")*(INDIRECT($B624&amp;"!I23:I200")=$G$5),INDIRECT($B624&amp;"!U23:U200"),0)))</f>
        <v/>
      </c>
      <c r="I624" s="59" t="str">
        <f t="shared" si="98"/>
        <v/>
      </c>
      <c r="J624" s="64" t="str">
        <f t="shared" si="99"/>
        <v/>
      </c>
    </row>
    <row r="625" spans="1:10">
      <c r="B625" s="92" t="str">
        <f t="shared" si="100"/>
        <v>N</v>
      </c>
      <c r="D625" s="129">
        <v>2.5</v>
      </c>
      <c r="E625" s="38" t="str">
        <f t="array" aca="1" ref="E625" ca="1">IF($B625="N","",SUM(IF((INDIRECT($B625&amp;"!J23:J200")=$A$2)*(INDIRECT($B625&amp;"!t23:t200")=$D625)*(INDIRECT($B625&amp;"!t23:t200")&lt;&gt;"")*(INDIRECT($B625&amp;"!I23:I200")=$E$5),1,0)))</f>
        <v/>
      </c>
      <c r="F625" s="137" t="str">
        <f t="array" aca="1" ref="F625" ca="1">IF($B625="N","",SUM(IF((INDIRECT($B625&amp;"!J23:J200")=$A$2)*(INDIRECT($B625&amp;"!t23:t200")=$D625)*(INDIRECT($B625&amp;"!t23:t200")&lt;&gt;"")*(INDIRECT($B625&amp;"!I23:I200")=$E$5),INDIRECT($B625&amp;"!U23:U200"),0)))</f>
        <v/>
      </c>
      <c r="G625" s="38" t="str">
        <f t="array" aca="1" ref="G625" ca="1">IF($B625="N","",SUM(IF((INDIRECT($B625&amp;"!J23:J200")=$A$2)*(INDIRECT($B625&amp;"!t23:t200")=$D625)*(INDIRECT($B625&amp;"!t23:t200")&lt;&gt;"")*(INDIRECT($B625&amp;"!I23:I200")=$G$5),1,0)))</f>
        <v/>
      </c>
      <c r="H625" s="137" t="str">
        <f t="array" aca="1" ref="H625" ca="1">IF($B625="N","",SUM(IF((INDIRECT($B625&amp;"!J23:J200")=$A$2)*(INDIRECT($B625&amp;"!t23:t200")=$D625)*(INDIRECT($B625&amp;"!t23:t200")&lt;&gt;"")*(INDIRECT($B625&amp;"!I23:I200")=$G$5),INDIRECT($B625&amp;"!U23:U200"),0)))</f>
        <v/>
      </c>
      <c r="I625" s="59" t="str">
        <f t="shared" si="98"/>
        <v/>
      </c>
      <c r="J625" s="64" t="str">
        <f t="shared" si="99"/>
        <v/>
      </c>
    </row>
    <row r="626" spans="1:10" ht="13.5" thickBot="1">
      <c r="B626" s="92" t="str">
        <f t="shared" si="100"/>
        <v>N</v>
      </c>
      <c r="D626" s="93">
        <v>2.75</v>
      </c>
      <c r="E626" s="38" t="str">
        <f t="array" aca="1" ref="E626" ca="1">IF($B626="N","",SUM(IF((INDIRECT($B626&amp;"!J23:J200")=$A$2)*(INDIRECT($B626&amp;"!t23:t200")=$D626)*(INDIRECT($B626&amp;"!t23:t200")&lt;&gt;"")*(INDIRECT($B626&amp;"!I23:I200")=$E$5),1,0)))</f>
        <v/>
      </c>
      <c r="F626" s="137" t="str">
        <f t="array" aca="1" ref="F626" ca="1">IF($B626="N","",SUM(IF((INDIRECT($B626&amp;"!J23:J200")=$A$2)*(INDIRECT($B626&amp;"!t23:t200")=$D626)*(INDIRECT($B626&amp;"!t23:t200")&lt;&gt;"")*(INDIRECT($B626&amp;"!I23:I200")=$E$5),INDIRECT($B626&amp;"!U23:U200"),0)))</f>
        <v/>
      </c>
      <c r="G626" s="38" t="str">
        <f t="array" aca="1" ref="G626" ca="1">IF($B626="N","",SUM(IF((INDIRECT($B626&amp;"!J23:J200")=$A$2)*(INDIRECT($B626&amp;"!t23:t200")=$D626)*(INDIRECT($B626&amp;"!t23:t200")&lt;&gt;"")*(INDIRECT($B626&amp;"!I23:I200")=$G$5),1,0)))</f>
        <v/>
      </c>
      <c r="H626" s="137" t="str">
        <f t="array" aca="1" ref="H626" ca="1">IF($B626="N","",SUM(IF((INDIRECT($B626&amp;"!J23:J200")=$A$2)*(INDIRECT($B626&amp;"!t23:t200")=$D626)*(INDIRECT($B626&amp;"!t23:t200")&lt;&gt;"")*(INDIRECT($B626&amp;"!I23:I200")=$G$5),INDIRECT($B626&amp;"!U23:U200"),0)))</f>
        <v/>
      </c>
      <c r="I626" s="136" t="str">
        <f t="shared" si="98"/>
        <v/>
      </c>
      <c r="J626" s="78" t="str">
        <f t="shared" si="99"/>
        <v/>
      </c>
    </row>
    <row r="627" spans="1:10" ht="13.5" thickBot="1">
      <c r="A627" s="96"/>
      <c r="B627" s="97"/>
      <c r="C627" s="98">
        <f>D602</f>
        <v>0</v>
      </c>
      <c r="D627" s="99" t="s">
        <v>24</v>
      </c>
      <c r="E627" s="100">
        <f t="shared" ref="E627:J627" ca="1" si="101">SUM(E604:E626)</f>
        <v>0</v>
      </c>
      <c r="F627" s="106">
        <f t="shared" ca="1" si="101"/>
        <v>0</v>
      </c>
      <c r="G627" s="100">
        <f t="shared" ca="1" si="101"/>
        <v>0</v>
      </c>
      <c r="H627" s="106">
        <f t="shared" ca="1" si="101"/>
        <v>0</v>
      </c>
      <c r="I627" s="101">
        <f t="shared" si="101"/>
        <v>0</v>
      </c>
      <c r="J627" s="106">
        <f t="shared" si="101"/>
        <v>0</v>
      </c>
    </row>
    <row r="628" spans="1:10" ht="13.5" thickBot="1">
      <c r="A628" s="96"/>
      <c r="C628" s="104"/>
    </row>
    <row r="629" spans="1:10">
      <c r="A629" s="96"/>
      <c r="B629" s="23"/>
      <c r="C629" s="98"/>
      <c r="D629" s="85">
        <f>N2</f>
        <v>0</v>
      </c>
      <c r="E629" s="86" t="s">
        <v>0</v>
      </c>
      <c r="F629" s="87"/>
      <c r="G629" s="86" t="s">
        <v>1</v>
      </c>
      <c r="H629" s="87"/>
      <c r="I629" s="86" t="s">
        <v>10</v>
      </c>
      <c r="J629" s="88"/>
    </row>
    <row r="630" spans="1:10" ht="13.5" thickBot="1">
      <c r="B630" s="23"/>
      <c r="C630" s="23"/>
      <c r="D630" s="89" t="s">
        <v>20</v>
      </c>
      <c r="E630" s="40" t="s">
        <v>21</v>
      </c>
      <c r="F630" s="78" t="s">
        <v>22</v>
      </c>
      <c r="G630" s="40" t="s">
        <v>21</v>
      </c>
      <c r="H630" s="78" t="s">
        <v>22</v>
      </c>
      <c r="I630" s="90" t="s">
        <v>21</v>
      </c>
      <c r="J630" s="78" t="s">
        <v>22</v>
      </c>
    </row>
    <row r="631" spans="1:10">
      <c r="B631" s="92" t="str">
        <f>IF(D629=0,"N",D629)</f>
        <v>N</v>
      </c>
      <c r="D631" s="93">
        <v>-2.75</v>
      </c>
      <c r="E631" s="94" t="str">
        <f t="array" aca="1" ref="E631" ca="1">IF($B631="N","",SUM(IF((INDIRECT($B631&amp;"!J23:J200")=$A$2)*(INDIRECT($B631&amp;"!t23:t200")=$D631)*(INDIRECT($B631&amp;"!t23:t200")&lt;&gt;"")*(INDIRECT($B631&amp;"!I23:I200")=$E$5),1,0)))</f>
        <v/>
      </c>
      <c r="F631" s="95" t="str">
        <f t="array" aca="1" ref="F631" ca="1">IF($B631="N","",SUM(IF((INDIRECT($B631&amp;"!J23:J200")=$A$2)*(INDIRECT($B631&amp;"!t23:t200")=$D631)*(INDIRECT($B631&amp;"!t23:t200")&lt;&gt;"")*(INDIRECT($B631&amp;"!I23:I200")=$E$5),INDIRECT($B631&amp;"!U23:U200"),0)))</f>
        <v/>
      </c>
      <c r="G631" s="94" t="str">
        <f t="array" aca="1" ref="G631" ca="1">IF($B631="N","",SUM(IF((INDIRECT($B631&amp;"!J23:J200")=$A$2)*(INDIRECT($B631&amp;"!t23:t200")=$D631)*(INDIRECT($B631&amp;"!t23:t200")&lt;&gt;"")*(INDIRECT($B631&amp;"!I23:I200")=$G$5),1,0)))</f>
        <v/>
      </c>
      <c r="H631" s="95" t="str">
        <f t="array" aca="1" ref="H631" ca="1">IF($B631="N","",SUM(IF((INDIRECT($B631&amp;"!J23:J200")=$A$2)*(INDIRECT($B631&amp;"!t23:t200")=$D631)*(INDIRECT($B631&amp;"!t23:t200")&lt;&gt;"")*(INDIRECT($B631&amp;"!I23:I200")=$G$5),INDIRECT($B631&amp;"!U23:U200"),0)))</f>
        <v/>
      </c>
      <c r="I631" s="59" t="str">
        <f t="shared" ref="I631:I653" si="102">IF(B631="N","",G631+E631)</f>
        <v/>
      </c>
      <c r="J631" s="64" t="str">
        <f>IF(I631="","",F631+H631)</f>
        <v/>
      </c>
    </row>
    <row r="632" spans="1:10">
      <c r="B632" s="92" t="str">
        <f>B631</f>
        <v>N</v>
      </c>
      <c r="D632" s="125">
        <v>-2.5</v>
      </c>
      <c r="E632" s="55" t="str">
        <f t="array" aca="1" ref="E632" ca="1">IF($B632="N","",SUM(IF((INDIRECT($B632&amp;"!J23:J200")=$A$2)*(INDIRECT($B632&amp;"!t23:t200")=$D632)*(INDIRECT($B632&amp;"!t23:t200")&lt;&gt;"")*(INDIRECT($B632&amp;"!I23:I200")=$E$5),1,0)))</f>
        <v/>
      </c>
      <c r="F632" s="64" t="str">
        <f t="array" aca="1" ref="F632" ca="1">IF($B632="N","",SUM(IF((INDIRECT($B632&amp;"!J23:J200")=$A$2)*(INDIRECT($B632&amp;"!t23:t200")=$D632)*(INDIRECT($B632&amp;"!t23:t200")&lt;&gt;"")*(INDIRECT($B632&amp;"!I23:I200")=$E$5),INDIRECT($B632&amp;"!U23:U200"),0)))</f>
        <v/>
      </c>
      <c r="G632" s="55" t="str">
        <f t="array" aca="1" ref="G632" ca="1">IF($B632="N","",SUM(IF((INDIRECT($B632&amp;"!J23:J200")=$A$2)*(INDIRECT($B632&amp;"!t23:t200")=$D632)*(INDIRECT($B632&amp;"!t23:t200")&lt;&gt;"")*(INDIRECT($B632&amp;"!I23:I200")=$G$5),1,0)))</f>
        <v/>
      </c>
      <c r="H632" s="64" t="str">
        <f t="array" aca="1" ref="H632" ca="1">IF($B632="N","",SUM(IF((INDIRECT($B632&amp;"!J23:J200")=$A$2)*(INDIRECT($B632&amp;"!t23:t200")=$D632)*(INDIRECT($B632&amp;"!t23:t200")&lt;&gt;"")*(INDIRECT($B632&amp;"!I23:I200")=$G$5),INDIRECT($B632&amp;"!U23:U200"),0)))</f>
        <v/>
      </c>
      <c r="I632" s="59" t="str">
        <f t="shared" si="102"/>
        <v/>
      </c>
      <c r="J632" s="64" t="str">
        <f t="shared" ref="J632:J653" si="103">IF(I632="","",F632+H632)</f>
        <v/>
      </c>
    </row>
    <row r="633" spans="1:10">
      <c r="B633" s="92" t="str">
        <f t="shared" ref="B633:B653" si="104">B632</f>
        <v>N</v>
      </c>
      <c r="D633" s="125">
        <v>-2.25</v>
      </c>
      <c r="E633" s="55" t="str">
        <f t="array" aca="1" ref="E633" ca="1">IF($B633="N","",SUM(IF((INDIRECT($B633&amp;"!J23:J200")=$A$2)*(INDIRECT($B633&amp;"!t23:t200")=$D633)*(INDIRECT($B633&amp;"!t23:t200")&lt;&gt;"")*(INDIRECT($B633&amp;"!I23:I200")=$E$5),1,0)))</f>
        <v/>
      </c>
      <c r="F633" s="64" t="str">
        <f t="array" aca="1" ref="F633" ca="1">IF($B633="N","",SUM(IF((INDIRECT($B633&amp;"!J23:J200")=$A$2)*(INDIRECT($B633&amp;"!t23:t200")=$D633)*(INDIRECT($B633&amp;"!t23:t200")&lt;&gt;"")*(INDIRECT($B633&amp;"!I23:I200")=$E$5),INDIRECT($B633&amp;"!U23:U200"),0)))</f>
        <v/>
      </c>
      <c r="G633" s="55" t="str">
        <f t="array" aca="1" ref="G633" ca="1">IF($B633="N","",SUM(IF((INDIRECT($B633&amp;"!J23:J200")=$A$2)*(INDIRECT($B633&amp;"!t23:t200")=$D633)*(INDIRECT($B633&amp;"!t23:t200")&lt;&gt;"")*(INDIRECT($B633&amp;"!I23:I200")=$G$5),1,0)))</f>
        <v/>
      </c>
      <c r="H633" s="64" t="str">
        <f t="array" aca="1" ref="H633" ca="1">IF($B633="N","",SUM(IF((INDIRECT($B633&amp;"!J23:J200")=$A$2)*(INDIRECT($B633&amp;"!t23:t200")=$D633)*(INDIRECT($B633&amp;"!t23:t200")&lt;&gt;"")*(INDIRECT($B633&amp;"!I23:I200")=$G$5),INDIRECT($B633&amp;"!U23:U200"),0)))</f>
        <v/>
      </c>
      <c r="I633" s="59" t="str">
        <f t="shared" si="102"/>
        <v/>
      </c>
      <c r="J633" s="64" t="str">
        <f t="shared" si="103"/>
        <v/>
      </c>
    </row>
    <row r="634" spans="1:10">
      <c r="B634" s="92" t="str">
        <f t="shared" si="104"/>
        <v>N</v>
      </c>
      <c r="D634" s="125">
        <v>-2</v>
      </c>
      <c r="E634" s="55" t="str">
        <f t="array" aca="1" ref="E634" ca="1">IF($B634="N","",SUM(IF((INDIRECT($B634&amp;"!J23:J200")=$A$2)*(INDIRECT($B634&amp;"!t23:t200")=$D634)*(INDIRECT($B634&amp;"!t23:t200")&lt;&gt;"")*(INDIRECT($B634&amp;"!I23:I200")=$E$5),1,0)))</f>
        <v/>
      </c>
      <c r="F634" s="64" t="str">
        <f t="array" aca="1" ref="F634" ca="1">IF($B634="N","",SUM(IF((INDIRECT($B634&amp;"!J23:J200")=$A$2)*(INDIRECT($B634&amp;"!t23:t200")=$D634)*(INDIRECT($B634&amp;"!t23:t200")&lt;&gt;"")*(INDIRECT($B634&amp;"!I23:I200")=$E$5),INDIRECT($B634&amp;"!U23:U200"),0)))</f>
        <v/>
      </c>
      <c r="G634" s="55" t="str">
        <f t="array" aca="1" ref="G634" ca="1">IF($B634="N","",SUM(IF((INDIRECT($B634&amp;"!J23:J200")=$A$2)*(INDIRECT($B634&amp;"!t23:t200")=$D634)*(INDIRECT($B634&amp;"!t23:t200")&lt;&gt;"")*(INDIRECT($B634&amp;"!I23:I200")=$G$5),1,0)))</f>
        <v/>
      </c>
      <c r="H634" s="64" t="str">
        <f t="array" aca="1" ref="H634" ca="1">IF($B634="N","",SUM(IF((INDIRECT($B634&amp;"!J23:J200")=$A$2)*(INDIRECT($B634&amp;"!t23:t200")=$D634)*(INDIRECT($B634&amp;"!t23:t200")&lt;&gt;"")*(INDIRECT($B634&amp;"!I23:I200")=$G$5),INDIRECT($B634&amp;"!U23:U200"),0)))</f>
        <v/>
      </c>
      <c r="I634" s="59" t="str">
        <f t="shared" si="102"/>
        <v/>
      </c>
      <c r="J634" s="64" t="str">
        <f t="shared" si="103"/>
        <v/>
      </c>
    </row>
    <row r="635" spans="1:10">
      <c r="B635" s="92" t="str">
        <f t="shared" si="104"/>
        <v>N</v>
      </c>
      <c r="D635" s="125">
        <v>-1.75</v>
      </c>
      <c r="E635" s="55" t="str">
        <f t="array" aca="1" ref="E635" ca="1">IF($B635="N","",SUM(IF((INDIRECT($B635&amp;"!J23:J200")=$A$2)*(INDIRECT($B635&amp;"!t23:t200")=$D635)*(INDIRECT($B635&amp;"!t23:t200")&lt;&gt;"")*(INDIRECT($B635&amp;"!I23:I200")=$E$5),1,0)))</f>
        <v/>
      </c>
      <c r="F635" s="64" t="str">
        <f t="array" aca="1" ref="F635" ca="1">IF($B635="N","",SUM(IF((INDIRECT($B635&amp;"!J23:J200")=$A$2)*(INDIRECT($B635&amp;"!t23:t200")=$D635)*(INDIRECT($B635&amp;"!t23:t200")&lt;&gt;"")*(INDIRECT($B635&amp;"!I23:I200")=$E$5),INDIRECT($B635&amp;"!U23:U200"),0)))</f>
        <v/>
      </c>
      <c r="G635" s="55" t="str">
        <f t="array" aca="1" ref="G635" ca="1">IF($B635="N","",SUM(IF((INDIRECT($B635&amp;"!J23:J200")=$A$2)*(INDIRECT($B635&amp;"!t23:t200")=$D635)*(INDIRECT($B635&amp;"!t23:t200")&lt;&gt;"")*(INDIRECT($B635&amp;"!I23:I200")=$G$5),1,0)))</f>
        <v/>
      </c>
      <c r="H635" s="64" t="str">
        <f t="array" aca="1" ref="H635" ca="1">IF($B635="N","",SUM(IF((INDIRECT($B635&amp;"!J23:J200")=$A$2)*(INDIRECT($B635&amp;"!t23:t200")=$D635)*(INDIRECT($B635&amp;"!t23:t200")&lt;&gt;"")*(INDIRECT($B635&amp;"!I23:I200")=$G$5),INDIRECT($B635&amp;"!U23:U200"),0)))</f>
        <v/>
      </c>
      <c r="I635" s="59" t="str">
        <f t="shared" si="102"/>
        <v/>
      </c>
      <c r="J635" s="64" t="str">
        <f t="shared" si="103"/>
        <v/>
      </c>
    </row>
    <row r="636" spans="1:10">
      <c r="B636" s="92" t="str">
        <f t="shared" si="104"/>
        <v>N</v>
      </c>
      <c r="D636" s="93">
        <v>-1.5</v>
      </c>
      <c r="E636" s="55" t="str">
        <f t="array" aca="1" ref="E636" ca="1">IF($B636="N","",SUM(IF((INDIRECT($B636&amp;"!J23:J200")=$A$2)*(INDIRECT($B636&amp;"!t23:t200")=$D636)*(INDIRECT($B636&amp;"!t23:t200")&lt;&gt;"")*(INDIRECT($B636&amp;"!I23:I200")=$E$5),1,0)))</f>
        <v/>
      </c>
      <c r="F636" s="64" t="str">
        <f t="array" aca="1" ref="F636" ca="1">IF($B636="N","",SUM(IF((INDIRECT($B636&amp;"!J23:J200")=$A$2)*(INDIRECT($B636&amp;"!t23:t200")=$D636)*(INDIRECT($B636&amp;"!t23:t200")&lt;&gt;"")*(INDIRECT($B636&amp;"!I23:I200")=$E$5),INDIRECT($B636&amp;"!U23:U200"),0)))</f>
        <v/>
      </c>
      <c r="G636" s="55" t="str">
        <f t="array" aca="1" ref="G636" ca="1">IF($B636="N","",SUM(IF((INDIRECT($B636&amp;"!J23:J200")=$A$2)*(INDIRECT($B636&amp;"!t23:t200")=$D636)*(INDIRECT($B636&amp;"!t23:t200")&lt;&gt;"")*(INDIRECT($B636&amp;"!I23:I200")=$G$5),1,0)))</f>
        <v/>
      </c>
      <c r="H636" s="64" t="str">
        <f t="array" aca="1" ref="H636" ca="1">IF($B636="N","",SUM(IF((INDIRECT($B636&amp;"!J23:J200")=$A$2)*(INDIRECT($B636&amp;"!t23:t200")=$D636)*(INDIRECT($B636&amp;"!t23:t200")&lt;&gt;"")*(INDIRECT($B636&amp;"!I23:I200")=$G$5),INDIRECT($B636&amp;"!U23:U200"),0)))</f>
        <v/>
      </c>
      <c r="I636" s="59" t="str">
        <f t="shared" si="102"/>
        <v/>
      </c>
      <c r="J636" s="64" t="str">
        <f t="shared" si="103"/>
        <v/>
      </c>
    </row>
    <row r="637" spans="1:10">
      <c r="B637" s="92" t="str">
        <f t="shared" si="104"/>
        <v>N</v>
      </c>
      <c r="D637" s="93">
        <v>-1.25</v>
      </c>
      <c r="E637" s="55" t="str">
        <f t="array" aca="1" ref="E637" ca="1">IF($B637="N","",SUM(IF((INDIRECT($B637&amp;"!J23:J200")=$A$2)*(INDIRECT($B637&amp;"!t23:t200")=$D637)*(INDIRECT($B637&amp;"!t23:t200")&lt;&gt;"")*(INDIRECT($B637&amp;"!I23:I200")=$E$5),1,0)))</f>
        <v/>
      </c>
      <c r="F637" s="64" t="str">
        <f t="array" aca="1" ref="F637" ca="1">IF($B637="N","",SUM(IF((INDIRECT($B637&amp;"!J23:J200")=$A$2)*(INDIRECT($B637&amp;"!t23:t200")=$D637)*(INDIRECT($B637&amp;"!t23:t200")&lt;&gt;"")*(INDIRECT($B637&amp;"!I23:I200")=$E$5),INDIRECT($B637&amp;"!U23:U200"),0)))</f>
        <v/>
      </c>
      <c r="G637" s="55" t="str">
        <f t="array" aca="1" ref="G637" ca="1">IF($B637="N","",SUM(IF((INDIRECT($B637&amp;"!J23:J200")=$A$2)*(INDIRECT($B637&amp;"!t23:t200")=$D637)*(INDIRECT($B637&amp;"!t23:t200")&lt;&gt;"")*(INDIRECT($B637&amp;"!I23:I200")=$G$5),1,0)))</f>
        <v/>
      </c>
      <c r="H637" s="64" t="str">
        <f t="array" aca="1" ref="H637" ca="1">IF($B637="N","",SUM(IF((INDIRECT($B637&amp;"!J23:J200")=$A$2)*(INDIRECT($B637&amp;"!t23:t200")=$D637)*(INDIRECT($B637&amp;"!t23:t200")&lt;&gt;"")*(INDIRECT($B637&amp;"!I23:I200")=$G$5),INDIRECT($B637&amp;"!U23:U200"),0)))</f>
        <v/>
      </c>
      <c r="I637" s="59" t="str">
        <f t="shared" si="102"/>
        <v/>
      </c>
      <c r="J637" s="64" t="str">
        <f t="shared" si="103"/>
        <v/>
      </c>
    </row>
    <row r="638" spans="1:10">
      <c r="B638" s="92" t="str">
        <f t="shared" si="104"/>
        <v>N</v>
      </c>
      <c r="D638" s="93">
        <v>-1</v>
      </c>
      <c r="E638" s="55" t="str">
        <f t="array" aca="1" ref="E638" ca="1">IF($B638="N","",SUM(IF((INDIRECT($B638&amp;"!J23:J200")=$A$2)*(INDIRECT($B638&amp;"!t23:t200")=$D638)*(INDIRECT($B638&amp;"!t23:t200")&lt;&gt;"")*(INDIRECT($B638&amp;"!I23:I200")=$E$5),1,0)))</f>
        <v/>
      </c>
      <c r="F638" s="64" t="str">
        <f t="array" aca="1" ref="F638" ca="1">IF($B638="N","",SUM(IF((INDIRECT($B638&amp;"!J23:J200")=$A$2)*(INDIRECT($B638&amp;"!t23:t200")=$D638)*(INDIRECT($B638&amp;"!t23:t200")&lt;&gt;"")*(INDIRECT($B638&amp;"!I23:I200")=$E$5),INDIRECT($B638&amp;"!U23:U200"),0)))</f>
        <v/>
      </c>
      <c r="G638" s="55" t="str">
        <f t="array" aca="1" ref="G638" ca="1">IF($B638="N","",SUM(IF((INDIRECT($B638&amp;"!J23:J200")=$A$2)*(INDIRECT($B638&amp;"!t23:t200")=$D638)*(INDIRECT($B638&amp;"!t23:t200")&lt;&gt;"")*(INDIRECT($B638&amp;"!I23:I200")=$G$5),1,0)))</f>
        <v/>
      </c>
      <c r="H638" s="64" t="str">
        <f t="array" aca="1" ref="H638" ca="1">IF($B638="N","",SUM(IF((INDIRECT($B638&amp;"!J23:J200")=$A$2)*(INDIRECT($B638&amp;"!t23:t200")=$D638)*(INDIRECT($B638&amp;"!t23:t200")&lt;&gt;"")*(INDIRECT($B638&amp;"!I23:I200")=$G$5),INDIRECT($B638&amp;"!U23:U200"),0)))</f>
        <v/>
      </c>
      <c r="I638" s="59" t="str">
        <f t="shared" si="102"/>
        <v/>
      </c>
      <c r="J638" s="64" t="str">
        <f t="shared" si="103"/>
        <v/>
      </c>
    </row>
    <row r="639" spans="1:10">
      <c r="B639" s="92" t="str">
        <f t="shared" si="104"/>
        <v>N</v>
      </c>
      <c r="D639" s="93">
        <v>-0.75</v>
      </c>
      <c r="E639" s="55" t="str">
        <f t="array" aca="1" ref="E639" ca="1">IF($B639="N","",SUM(IF((INDIRECT($B639&amp;"!J23:J200")=$A$2)*(INDIRECT($B639&amp;"!t23:t200")=$D639)*(INDIRECT($B639&amp;"!t23:t200")&lt;&gt;"")*(INDIRECT($B639&amp;"!I23:I200")=$E$5),1,0)))</f>
        <v/>
      </c>
      <c r="F639" s="64" t="str">
        <f t="array" aca="1" ref="F639" ca="1">IF($B639="N","",SUM(IF((INDIRECT($B639&amp;"!J23:J200")=$A$2)*(INDIRECT($B639&amp;"!t23:t200")=$D639)*(INDIRECT($B639&amp;"!t23:t200")&lt;&gt;"")*(INDIRECT($B639&amp;"!I23:I200")=$E$5),INDIRECT($B639&amp;"!U23:U200"),0)))</f>
        <v/>
      </c>
      <c r="G639" s="55" t="str">
        <f t="array" aca="1" ref="G639" ca="1">IF($B639="N","",SUM(IF((INDIRECT($B639&amp;"!J23:J200")=$A$2)*(INDIRECT($B639&amp;"!t23:t200")=$D639)*(INDIRECT($B639&amp;"!t23:t200")&lt;&gt;"")*(INDIRECT($B639&amp;"!I23:I200")=$G$5),1,0)))</f>
        <v/>
      </c>
      <c r="H639" s="64" t="str">
        <f t="array" aca="1" ref="H639" ca="1">IF($B639="N","",SUM(IF((INDIRECT($B639&amp;"!J23:J200")=$A$2)*(INDIRECT($B639&amp;"!t23:t200")=$D639)*(INDIRECT($B639&amp;"!t23:t200")&lt;&gt;"")*(INDIRECT($B639&amp;"!I23:I200")=$G$5),INDIRECT($B639&amp;"!U23:U200"),0)))</f>
        <v/>
      </c>
      <c r="I639" s="59" t="str">
        <f t="shared" si="102"/>
        <v/>
      </c>
      <c r="J639" s="64" t="str">
        <f t="shared" si="103"/>
        <v/>
      </c>
    </row>
    <row r="640" spans="1:10">
      <c r="B640" s="92" t="str">
        <f t="shared" si="104"/>
        <v>N</v>
      </c>
      <c r="D640" s="93">
        <v>-0.5</v>
      </c>
      <c r="E640" s="55" t="str">
        <f t="array" aca="1" ref="E640" ca="1">IF($B640="N","",SUM(IF((INDIRECT($B640&amp;"!J23:J200")=$A$2)*(INDIRECT($B640&amp;"!t23:t200")=$D640)*(INDIRECT($B640&amp;"!t23:t200")&lt;&gt;"")*(INDIRECT($B640&amp;"!I23:I200")=$E$5),1,0)))</f>
        <v/>
      </c>
      <c r="F640" s="64" t="str">
        <f t="array" aca="1" ref="F640" ca="1">IF($B640="N","",SUM(IF((INDIRECT($B640&amp;"!J23:J200")=$A$2)*(INDIRECT($B640&amp;"!t23:t200")=$D640)*(INDIRECT($B640&amp;"!t23:t200")&lt;&gt;"")*(INDIRECT($B640&amp;"!I23:I200")=$E$5),INDIRECT($B640&amp;"!U23:U200"),0)))</f>
        <v/>
      </c>
      <c r="G640" s="55" t="str">
        <f t="array" aca="1" ref="G640" ca="1">IF($B640="N","",SUM(IF((INDIRECT($B640&amp;"!J23:J200")=$A$2)*(INDIRECT($B640&amp;"!t23:t200")=$D640)*(INDIRECT($B640&amp;"!t23:t200")&lt;&gt;"")*(INDIRECT($B640&amp;"!I23:I200")=$G$5),1,0)))</f>
        <v/>
      </c>
      <c r="H640" s="64" t="str">
        <f t="array" aca="1" ref="H640" ca="1">IF($B640="N","",SUM(IF((INDIRECT($B640&amp;"!J23:J200")=$A$2)*(INDIRECT($B640&amp;"!t23:t200")=$D640)*(INDIRECT($B640&amp;"!t23:t200")&lt;&gt;"")*(INDIRECT($B640&amp;"!I23:I200")=$G$5),INDIRECT($B640&amp;"!U23:U200"),0)))</f>
        <v/>
      </c>
      <c r="I640" s="59" t="str">
        <f t="shared" si="102"/>
        <v/>
      </c>
      <c r="J640" s="64" t="str">
        <f t="shared" si="103"/>
        <v/>
      </c>
    </row>
    <row r="641" spans="1:10">
      <c r="B641" s="92" t="str">
        <f t="shared" si="104"/>
        <v>N</v>
      </c>
      <c r="D641" s="93">
        <v>-0.25</v>
      </c>
      <c r="E641" s="55" t="str">
        <f t="array" aca="1" ref="E641" ca="1">IF($B641="N","",SUM(IF((INDIRECT($B641&amp;"!J23:J200")=$A$2)*(INDIRECT($B641&amp;"!t23:t200")=$D641)*(INDIRECT($B641&amp;"!t23:t200")&lt;&gt;"")*(INDIRECT($B641&amp;"!I23:I200")=$E$5),1,0)))</f>
        <v/>
      </c>
      <c r="F641" s="64" t="str">
        <f t="array" aca="1" ref="F641" ca="1">IF($B641="N","",SUM(IF((INDIRECT($B641&amp;"!J23:J200")=$A$2)*(INDIRECT($B641&amp;"!t23:t200")=$D641)*(INDIRECT($B641&amp;"!t23:t200")&lt;&gt;"")*(INDIRECT($B641&amp;"!I23:I200")=$E$5),INDIRECT($B641&amp;"!U23:U200"),0)))</f>
        <v/>
      </c>
      <c r="G641" s="55" t="str">
        <f t="array" aca="1" ref="G641" ca="1">IF($B641="N","",SUM(IF((INDIRECT($B641&amp;"!J23:J200")=$A$2)*(INDIRECT($B641&amp;"!t23:t200")=$D641)*(INDIRECT($B641&amp;"!t23:t200")&lt;&gt;"")*(INDIRECT($B641&amp;"!I23:I200")=$G$5),1,0)))</f>
        <v/>
      </c>
      <c r="H641" s="64" t="str">
        <f t="array" aca="1" ref="H641" ca="1">IF($B641="N","",SUM(IF((INDIRECT($B641&amp;"!J23:J200")=$A$2)*(INDIRECT($B641&amp;"!t23:t200")=$D641)*(INDIRECT($B641&amp;"!t23:t200")&lt;&gt;"")*(INDIRECT($B641&amp;"!I23:I200")=$G$5),INDIRECT($B641&amp;"!U23:U200"),0)))</f>
        <v/>
      </c>
      <c r="I641" s="59" t="str">
        <f t="shared" si="102"/>
        <v/>
      </c>
      <c r="J641" s="64" t="str">
        <f t="shared" si="103"/>
        <v/>
      </c>
    </row>
    <row r="642" spans="1:10">
      <c r="B642" s="92" t="str">
        <f t="shared" si="104"/>
        <v>N</v>
      </c>
      <c r="D642" s="93">
        <v>0</v>
      </c>
      <c r="E642" s="55" t="str">
        <f t="array" aca="1" ref="E642" ca="1">IF($B642="N","",SUM(IF((INDIRECT($B642&amp;"!J23:J200")=$A$2)*(INDIRECT($B642&amp;"!t23:t200")=$D642)*(INDIRECT($B642&amp;"!t23:t200")&lt;&gt;"")*(INDIRECT($B642&amp;"!I23:I200")=$E$5),1,0)))</f>
        <v/>
      </c>
      <c r="F642" s="64" t="str">
        <f t="array" aca="1" ref="F642" ca="1">IF($B642="N","",SUM(IF((INDIRECT($B642&amp;"!J23:J200")=$A$2)*(INDIRECT($B642&amp;"!t23:t200")=$D642)*(INDIRECT($B642&amp;"!t23:t200")&lt;&gt;"")*(INDIRECT($B642&amp;"!I23:I200")=$E$5),INDIRECT($B642&amp;"!U23:U200"),0)))</f>
        <v/>
      </c>
      <c r="G642" s="55" t="str">
        <f t="array" aca="1" ref="G642" ca="1">IF($B642="N","",SUM(IF((INDIRECT($B642&amp;"!J23:J200")=$A$2)*(INDIRECT($B642&amp;"!t23:t200")=$D642)*(INDIRECT($B642&amp;"!t23:t200")&lt;&gt;"")*(INDIRECT($B642&amp;"!I23:I200")=$G$5),1,0)))</f>
        <v/>
      </c>
      <c r="H642" s="64" t="str">
        <f t="array" aca="1" ref="H642" ca="1">IF($B642="N","",SUM(IF((INDIRECT($B642&amp;"!J23:J200")=$A$2)*(INDIRECT($B642&amp;"!t23:t200")=$D642)*(INDIRECT($B642&amp;"!t23:t200")&lt;&gt;"")*(INDIRECT($B642&amp;"!I23:I200")=$G$5),INDIRECT($B642&amp;"!U23:U200"),0)))</f>
        <v/>
      </c>
      <c r="I642" s="59" t="str">
        <f t="shared" si="102"/>
        <v/>
      </c>
      <c r="J642" s="64" t="str">
        <f t="shared" si="103"/>
        <v/>
      </c>
    </row>
    <row r="643" spans="1:10">
      <c r="B643" s="92" t="str">
        <f t="shared" si="104"/>
        <v>N</v>
      </c>
      <c r="D643" s="93">
        <v>0.25</v>
      </c>
      <c r="E643" s="55" t="str">
        <f t="array" aca="1" ref="E643" ca="1">IF($B643="N","",SUM(IF((INDIRECT($B643&amp;"!J23:J200")=$A$2)*(INDIRECT($B643&amp;"!t23:t200")=$D643)*(INDIRECT($B643&amp;"!t23:t200")&lt;&gt;"")*(INDIRECT($B643&amp;"!I23:I200")=$E$5),1,0)))</f>
        <v/>
      </c>
      <c r="F643" s="64" t="str">
        <f t="array" aca="1" ref="F643" ca="1">IF($B643="N","",SUM(IF((INDIRECT($B643&amp;"!J23:J200")=$A$2)*(INDIRECT($B643&amp;"!t23:t200")=$D643)*(INDIRECT($B643&amp;"!t23:t200")&lt;&gt;"")*(INDIRECT($B643&amp;"!I23:I200")=$E$5),INDIRECT($B643&amp;"!U23:U200"),0)))</f>
        <v/>
      </c>
      <c r="G643" s="55" t="str">
        <f t="array" aca="1" ref="G643" ca="1">IF($B643="N","",SUM(IF((INDIRECT($B643&amp;"!J23:J200")=$A$2)*(INDIRECT($B643&amp;"!t23:t200")=$D643)*(INDIRECT($B643&amp;"!t23:t200")&lt;&gt;"")*(INDIRECT($B643&amp;"!I23:I200")=$G$5),1,0)))</f>
        <v/>
      </c>
      <c r="H643" s="64" t="str">
        <f t="array" aca="1" ref="H643" ca="1">IF($B643="N","",SUM(IF((INDIRECT($B643&amp;"!J23:J200")=$A$2)*(INDIRECT($B643&amp;"!t23:t200")=$D643)*(INDIRECT($B643&amp;"!t23:t200")&lt;&gt;"")*(INDIRECT($B643&amp;"!I23:I200")=$G$5),INDIRECT($B643&amp;"!U23:U200"),0)))</f>
        <v/>
      </c>
      <c r="I643" s="59" t="str">
        <f t="shared" si="102"/>
        <v/>
      </c>
      <c r="J643" s="64" t="str">
        <f t="shared" si="103"/>
        <v/>
      </c>
    </row>
    <row r="644" spans="1:10">
      <c r="B644" s="92" t="str">
        <f t="shared" si="104"/>
        <v>N</v>
      </c>
      <c r="D644" s="93">
        <v>0.5</v>
      </c>
      <c r="E644" s="55" t="str">
        <f t="array" aca="1" ref="E644" ca="1">IF($B644="N","",SUM(IF((INDIRECT($B644&amp;"!J23:J200")=$A$2)*(INDIRECT($B644&amp;"!t23:t200")=$D644)*(INDIRECT($B644&amp;"!t23:t200")&lt;&gt;"")*(INDIRECT($B644&amp;"!I23:I200")=$E$5),1,0)))</f>
        <v/>
      </c>
      <c r="F644" s="64" t="str">
        <f t="array" aca="1" ref="F644" ca="1">IF($B644="N","",SUM(IF((INDIRECT($B644&amp;"!J23:J200")=$A$2)*(INDIRECT($B644&amp;"!t23:t200")=$D644)*(INDIRECT($B644&amp;"!t23:t200")&lt;&gt;"")*(INDIRECT($B644&amp;"!I23:I200")=$E$5),INDIRECT($B644&amp;"!U23:U200"),0)))</f>
        <v/>
      </c>
      <c r="G644" s="55" t="str">
        <f t="array" aca="1" ref="G644" ca="1">IF($B644="N","",SUM(IF((INDIRECT($B644&amp;"!J23:J200")=$A$2)*(INDIRECT($B644&amp;"!t23:t200")=$D644)*(INDIRECT($B644&amp;"!t23:t200")&lt;&gt;"")*(INDIRECT($B644&amp;"!I23:I200")=$G$5),1,0)))</f>
        <v/>
      </c>
      <c r="H644" s="64" t="str">
        <f t="array" aca="1" ref="H644" ca="1">IF($B644="N","",SUM(IF((INDIRECT($B644&amp;"!J23:J200")=$A$2)*(INDIRECT($B644&amp;"!t23:t200")=$D644)*(INDIRECT($B644&amp;"!t23:t200")&lt;&gt;"")*(INDIRECT($B644&amp;"!I23:I200")=$G$5),INDIRECT($B644&amp;"!U23:U200"),0)))</f>
        <v/>
      </c>
      <c r="I644" s="59" t="str">
        <f t="shared" si="102"/>
        <v/>
      </c>
      <c r="J644" s="64" t="str">
        <f t="shared" si="103"/>
        <v/>
      </c>
    </row>
    <row r="645" spans="1:10">
      <c r="B645" s="92" t="str">
        <f t="shared" si="104"/>
        <v>N</v>
      </c>
      <c r="D645" s="93">
        <v>0.75</v>
      </c>
      <c r="E645" s="55" t="str">
        <f t="array" aca="1" ref="E645" ca="1">IF($B645="N","",SUM(IF((INDIRECT($B645&amp;"!J23:J200")=$A$2)*(INDIRECT($B645&amp;"!t23:t200")=$D645)*(INDIRECT($B645&amp;"!t23:t200")&lt;&gt;"")*(INDIRECT($B645&amp;"!I23:I200")=$E$5),1,0)))</f>
        <v/>
      </c>
      <c r="F645" s="64" t="str">
        <f t="array" aca="1" ref="F645" ca="1">IF($B645="N","",SUM(IF((INDIRECT($B645&amp;"!J23:J200")=$A$2)*(INDIRECT($B645&amp;"!t23:t200")=$D645)*(INDIRECT($B645&amp;"!t23:t200")&lt;&gt;"")*(INDIRECT($B645&amp;"!I23:I200")=$E$5),INDIRECT($B645&amp;"!U23:U200"),0)))</f>
        <v/>
      </c>
      <c r="G645" s="55" t="str">
        <f t="array" aca="1" ref="G645" ca="1">IF($B645="N","",SUM(IF((INDIRECT($B645&amp;"!J23:J200")=$A$2)*(INDIRECT($B645&amp;"!t23:t200")=$D645)*(INDIRECT($B645&amp;"!t23:t200")&lt;&gt;"")*(INDIRECT($B645&amp;"!I23:I200")=$G$5),1,0)))</f>
        <v/>
      </c>
      <c r="H645" s="64" t="str">
        <f t="array" aca="1" ref="H645" ca="1">IF($B645="N","",SUM(IF((INDIRECT($B645&amp;"!J23:J200")=$A$2)*(INDIRECT($B645&amp;"!t23:t200")=$D645)*(INDIRECT($B645&amp;"!t23:t200")&lt;&gt;"")*(INDIRECT($B645&amp;"!I23:I200")=$G$5),INDIRECT($B645&amp;"!U23:U200"),0)))</f>
        <v/>
      </c>
      <c r="I645" s="59" t="str">
        <f t="shared" si="102"/>
        <v/>
      </c>
      <c r="J645" s="64" t="str">
        <f t="shared" si="103"/>
        <v/>
      </c>
    </row>
    <row r="646" spans="1:10">
      <c r="B646" s="92" t="str">
        <f t="shared" si="104"/>
        <v>N</v>
      </c>
      <c r="D646" s="93">
        <v>1</v>
      </c>
      <c r="E646" s="55" t="str">
        <f t="array" aca="1" ref="E646" ca="1">IF($B646="N","",SUM(IF((INDIRECT($B646&amp;"!J23:J200")=$A$2)*(INDIRECT($B646&amp;"!t23:t200")=$D646)*(INDIRECT($B646&amp;"!t23:t200")&lt;&gt;"")*(INDIRECT($B646&amp;"!I23:I200")=$E$5),1,0)))</f>
        <v/>
      </c>
      <c r="F646" s="64" t="str">
        <f t="array" aca="1" ref="F646" ca="1">IF($B646="N","",SUM(IF((INDIRECT($B646&amp;"!J23:J200")=$A$2)*(INDIRECT($B646&amp;"!t23:t200")=$D646)*(INDIRECT($B646&amp;"!t23:t200")&lt;&gt;"")*(INDIRECT($B646&amp;"!I23:I200")=$E$5),INDIRECT($B646&amp;"!U23:U200"),0)))</f>
        <v/>
      </c>
      <c r="G646" s="55" t="str">
        <f t="array" aca="1" ref="G646" ca="1">IF($B646="N","",SUM(IF((INDIRECT($B646&amp;"!J23:J200")=$A$2)*(INDIRECT($B646&amp;"!t23:t200")=$D646)*(INDIRECT($B646&amp;"!t23:t200")&lt;&gt;"")*(INDIRECT($B646&amp;"!I23:I200")=$G$5),1,0)))</f>
        <v/>
      </c>
      <c r="H646" s="64" t="str">
        <f t="array" aca="1" ref="H646" ca="1">IF($B646="N","",SUM(IF((INDIRECT($B646&amp;"!J23:J200")=$A$2)*(INDIRECT($B646&amp;"!t23:t200")=$D646)*(INDIRECT($B646&amp;"!t23:t200")&lt;&gt;"")*(INDIRECT($B646&amp;"!I23:I200")=$G$5),INDIRECT($B646&amp;"!U23:U200"),0)))</f>
        <v/>
      </c>
      <c r="I646" s="59" t="str">
        <f t="shared" si="102"/>
        <v/>
      </c>
      <c r="J646" s="64" t="str">
        <f t="shared" si="103"/>
        <v/>
      </c>
    </row>
    <row r="647" spans="1:10">
      <c r="B647" s="92" t="str">
        <f t="shared" si="104"/>
        <v>N</v>
      </c>
      <c r="D647" s="93">
        <v>1.25</v>
      </c>
      <c r="E647" s="55" t="str">
        <f t="array" aca="1" ref="E647" ca="1">IF($B647="N","",SUM(IF((INDIRECT($B647&amp;"!J23:J200")=$A$2)*(INDIRECT($B647&amp;"!t23:t200")=$D647)*(INDIRECT($B647&amp;"!t23:t200")&lt;&gt;"")*(INDIRECT($B647&amp;"!I23:I200")=$E$5),1,0)))</f>
        <v/>
      </c>
      <c r="F647" s="64" t="str">
        <f t="array" aca="1" ref="F647" ca="1">IF($B647="N","",SUM(IF((INDIRECT($B647&amp;"!J23:J200")=$A$2)*(INDIRECT($B647&amp;"!t23:t200")=$D647)*(INDIRECT($B647&amp;"!t23:t200")&lt;&gt;"")*(INDIRECT($B647&amp;"!I23:I200")=$E$5),INDIRECT($B647&amp;"!U23:U200"),0)))</f>
        <v/>
      </c>
      <c r="G647" s="55" t="str">
        <f t="array" aca="1" ref="G647" ca="1">IF($B647="N","",SUM(IF((INDIRECT($B647&amp;"!J23:J200")=$A$2)*(INDIRECT($B647&amp;"!t23:t200")=$D647)*(INDIRECT($B647&amp;"!t23:t200")&lt;&gt;"")*(INDIRECT($B647&amp;"!I23:I200")=$G$5),1,0)))</f>
        <v/>
      </c>
      <c r="H647" s="64" t="str">
        <f t="array" aca="1" ref="H647" ca="1">IF($B647="N","",SUM(IF((INDIRECT($B647&amp;"!J23:J200")=$A$2)*(INDIRECT($B647&amp;"!t23:t200")=$D647)*(INDIRECT($B647&amp;"!t23:t200")&lt;&gt;"")*(INDIRECT($B647&amp;"!I23:I200")=$G$5),INDIRECT($B647&amp;"!U23:U200"),0)))</f>
        <v/>
      </c>
      <c r="I647" s="59" t="str">
        <f t="shared" si="102"/>
        <v/>
      </c>
      <c r="J647" s="64" t="str">
        <f t="shared" si="103"/>
        <v/>
      </c>
    </row>
    <row r="648" spans="1:10">
      <c r="B648" s="92" t="str">
        <f t="shared" si="104"/>
        <v>N</v>
      </c>
      <c r="D648" s="93">
        <v>1.5</v>
      </c>
      <c r="E648" s="55" t="str">
        <f t="array" aca="1" ref="E648" ca="1">IF($B648="N","",SUM(IF((INDIRECT($B648&amp;"!J23:J200")=$A$2)*(INDIRECT($B648&amp;"!t23:t200")=$D648)*(INDIRECT($B648&amp;"!t23:t200")&lt;&gt;"")*(INDIRECT($B648&amp;"!I23:I200")=$E$5),1,0)))</f>
        <v/>
      </c>
      <c r="F648" s="64" t="str">
        <f t="array" aca="1" ref="F648" ca="1">IF($B648="N","",SUM(IF((INDIRECT($B648&amp;"!J23:J200")=$A$2)*(INDIRECT($B648&amp;"!t23:t200")=$D648)*(INDIRECT($B648&amp;"!t23:t200")&lt;&gt;"")*(INDIRECT($B648&amp;"!I23:I200")=$E$5),INDIRECT($B648&amp;"!U23:U200"),0)))</f>
        <v/>
      </c>
      <c r="G648" s="55" t="str">
        <f t="array" aca="1" ref="G648" ca="1">IF($B648="N","",SUM(IF((INDIRECT($B648&amp;"!J23:J200")=$A$2)*(INDIRECT($B648&amp;"!t23:t200")=$D648)*(INDIRECT($B648&amp;"!t23:t200")&lt;&gt;"")*(INDIRECT($B648&amp;"!I23:I200")=$G$5),1,0)))</f>
        <v/>
      </c>
      <c r="H648" s="64" t="str">
        <f t="array" aca="1" ref="H648" ca="1">IF($B648="N","",SUM(IF((INDIRECT($B648&amp;"!J23:J200")=$A$2)*(INDIRECT($B648&amp;"!t23:t200")=$D648)*(INDIRECT($B648&amp;"!t23:t200")&lt;&gt;"")*(INDIRECT($B648&amp;"!I23:I200")=$G$5),INDIRECT($B648&amp;"!U23:U200"),0)))</f>
        <v/>
      </c>
      <c r="I648" s="59" t="str">
        <f t="shared" si="102"/>
        <v/>
      </c>
      <c r="J648" s="64" t="str">
        <f t="shared" si="103"/>
        <v/>
      </c>
    </row>
    <row r="649" spans="1:10">
      <c r="B649" s="92" t="str">
        <f t="shared" si="104"/>
        <v>N</v>
      </c>
      <c r="D649" s="129">
        <v>1.75</v>
      </c>
      <c r="E649" s="38" t="str">
        <f t="array" aca="1" ref="E649" ca="1">IF($B649="N","",SUM(IF((INDIRECT($B649&amp;"!J23:J200")=$A$2)*(INDIRECT($B649&amp;"!t23:t200")=$D649)*(INDIRECT($B649&amp;"!t23:t200")&lt;&gt;"")*(INDIRECT($B649&amp;"!I23:I200")=$E$5),1,0)))</f>
        <v/>
      </c>
      <c r="F649" s="137" t="str">
        <f t="array" aca="1" ref="F649" ca="1">IF($B649="N","",SUM(IF((INDIRECT($B649&amp;"!J23:J200")=$A$2)*(INDIRECT($B649&amp;"!t23:t200")=$D649)*(INDIRECT($B649&amp;"!t23:t200")&lt;&gt;"")*(INDIRECT($B649&amp;"!I23:I200")=$E$5),INDIRECT($B649&amp;"!U23:U200"),0)))</f>
        <v/>
      </c>
      <c r="G649" s="38" t="str">
        <f t="array" aca="1" ref="G649" ca="1">IF($B649="N","",SUM(IF((INDIRECT($B649&amp;"!J23:J200")=$A$2)*(INDIRECT($B649&amp;"!t23:t200")=$D649)*(INDIRECT($B649&amp;"!t23:t200")&lt;&gt;"")*(INDIRECT($B649&amp;"!I23:I200")=$G$5),1,0)))</f>
        <v/>
      </c>
      <c r="H649" s="137" t="str">
        <f t="array" aca="1" ref="H649" ca="1">IF($B649="N","",SUM(IF((INDIRECT($B649&amp;"!J23:J200")=$A$2)*(INDIRECT($B649&amp;"!t23:t200")=$D649)*(INDIRECT($B649&amp;"!t23:t200")&lt;&gt;"")*(INDIRECT($B649&amp;"!I23:I200")=$G$5),INDIRECT($B649&amp;"!U23:U200"),0)))</f>
        <v/>
      </c>
      <c r="I649" s="59" t="str">
        <f t="shared" si="102"/>
        <v/>
      </c>
      <c r="J649" s="64" t="str">
        <f t="shared" si="103"/>
        <v/>
      </c>
    </row>
    <row r="650" spans="1:10">
      <c r="B650" s="92" t="str">
        <f t="shared" si="104"/>
        <v>N</v>
      </c>
      <c r="D650" s="129">
        <v>2</v>
      </c>
      <c r="E650" s="38" t="str">
        <f t="array" aca="1" ref="E650" ca="1">IF($B650="N","",SUM(IF((INDIRECT($B650&amp;"!J23:J200")=$A$2)*(INDIRECT($B650&amp;"!t23:t200")=$D650)*(INDIRECT($B650&amp;"!t23:t200")&lt;&gt;"")*(INDIRECT($B650&amp;"!I23:I200")=$E$5),1,0)))</f>
        <v/>
      </c>
      <c r="F650" s="137" t="str">
        <f t="array" aca="1" ref="F650" ca="1">IF($B650="N","",SUM(IF((INDIRECT($B650&amp;"!J23:J200")=$A$2)*(INDIRECT($B650&amp;"!t23:t200")=$D650)*(INDIRECT($B650&amp;"!t23:t200")&lt;&gt;"")*(INDIRECT($B650&amp;"!I23:I200")=$E$5),INDIRECT($B650&amp;"!U23:U200"),0)))</f>
        <v/>
      </c>
      <c r="G650" s="38" t="str">
        <f t="array" aca="1" ref="G650" ca="1">IF($B650="N","",SUM(IF((INDIRECT($B650&amp;"!J23:J200")=$A$2)*(INDIRECT($B650&amp;"!t23:t200")=$D650)*(INDIRECT($B650&amp;"!t23:t200")&lt;&gt;"")*(INDIRECT($B650&amp;"!I23:I200")=$G$5),1,0)))</f>
        <v/>
      </c>
      <c r="H650" s="137" t="str">
        <f t="array" aca="1" ref="H650" ca="1">IF($B650="N","",SUM(IF((INDIRECT($B650&amp;"!J23:J200")=$A$2)*(INDIRECT($B650&amp;"!t23:t200")=$D650)*(INDIRECT($B650&amp;"!t23:t200")&lt;&gt;"")*(INDIRECT($B650&amp;"!I23:I200")=$G$5),INDIRECT($B650&amp;"!U23:U200"),0)))</f>
        <v/>
      </c>
      <c r="I650" s="59" t="str">
        <f t="shared" si="102"/>
        <v/>
      </c>
      <c r="J650" s="64" t="str">
        <f t="shared" si="103"/>
        <v/>
      </c>
    </row>
    <row r="651" spans="1:10">
      <c r="B651" s="92" t="str">
        <f t="shared" si="104"/>
        <v>N</v>
      </c>
      <c r="D651" s="129">
        <v>2.25</v>
      </c>
      <c r="E651" s="38" t="str">
        <f t="array" aca="1" ref="E651" ca="1">IF($B651="N","",SUM(IF((INDIRECT($B651&amp;"!J23:J200")=$A$2)*(INDIRECT($B651&amp;"!t23:t200")=$D651)*(INDIRECT($B651&amp;"!t23:t200")&lt;&gt;"")*(INDIRECT($B651&amp;"!I23:I200")=$E$5),1,0)))</f>
        <v/>
      </c>
      <c r="F651" s="137" t="str">
        <f t="array" aca="1" ref="F651" ca="1">IF($B651="N","",SUM(IF((INDIRECT($B651&amp;"!J23:J200")=$A$2)*(INDIRECT($B651&amp;"!t23:t200")=$D651)*(INDIRECT($B651&amp;"!t23:t200")&lt;&gt;"")*(INDIRECT($B651&amp;"!I23:I200")=$E$5),INDIRECT($B651&amp;"!U23:U200"),0)))</f>
        <v/>
      </c>
      <c r="G651" s="38" t="str">
        <f t="array" aca="1" ref="G651" ca="1">IF($B651="N","",SUM(IF((INDIRECT($B651&amp;"!J23:J200")=$A$2)*(INDIRECT($B651&amp;"!t23:t200")=$D651)*(INDIRECT($B651&amp;"!t23:t200")&lt;&gt;"")*(INDIRECT($B651&amp;"!I23:I200")=$G$5),1,0)))</f>
        <v/>
      </c>
      <c r="H651" s="137" t="str">
        <f t="array" aca="1" ref="H651" ca="1">IF($B651="N","",SUM(IF((INDIRECT($B651&amp;"!J23:J200")=$A$2)*(INDIRECT($B651&amp;"!t23:t200")=$D651)*(INDIRECT($B651&amp;"!t23:t200")&lt;&gt;"")*(INDIRECT($B651&amp;"!I23:I200")=$G$5),INDIRECT($B651&amp;"!U23:U200"),0)))</f>
        <v/>
      </c>
      <c r="I651" s="59" t="str">
        <f t="shared" si="102"/>
        <v/>
      </c>
      <c r="J651" s="64" t="str">
        <f t="shared" si="103"/>
        <v/>
      </c>
    </row>
    <row r="652" spans="1:10">
      <c r="B652" s="92" t="str">
        <f t="shared" si="104"/>
        <v>N</v>
      </c>
      <c r="D652" s="129">
        <v>2.5</v>
      </c>
      <c r="E652" s="38" t="str">
        <f t="array" aca="1" ref="E652" ca="1">IF($B652="N","",SUM(IF((INDIRECT($B652&amp;"!J23:J200")=$A$2)*(INDIRECT($B652&amp;"!t23:t200")=$D652)*(INDIRECT($B652&amp;"!t23:t200")&lt;&gt;"")*(INDIRECT($B652&amp;"!I23:I200")=$E$5),1,0)))</f>
        <v/>
      </c>
      <c r="F652" s="137" t="str">
        <f t="array" aca="1" ref="F652" ca="1">IF($B652="N","",SUM(IF((INDIRECT($B652&amp;"!J23:J200")=$A$2)*(INDIRECT($B652&amp;"!t23:t200")=$D652)*(INDIRECT($B652&amp;"!t23:t200")&lt;&gt;"")*(INDIRECT($B652&amp;"!I23:I200")=$E$5),INDIRECT($B652&amp;"!U23:U200"),0)))</f>
        <v/>
      </c>
      <c r="G652" s="38" t="str">
        <f t="array" aca="1" ref="G652" ca="1">IF($B652="N","",SUM(IF((INDIRECT($B652&amp;"!J23:J200")=$A$2)*(INDIRECT($B652&amp;"!t23:t200")=$D652)*(INDIRECT($B652&amp;"!t23:t200")&lt;&gt;"")*(INDIRECT($B652&amp;"!I23:I200")=$G$5),1,0)))</f>
        <v/>
      </c>
      <c r="H652" s="137" t="str">
        <f t="array" aca="1" ref="H652" ca="1">IF($B652="N","",SUM(IF((INDIRECT($B652&amp;"!J23:J200")=$A$2)*(INDIRECT($B652&amp;"!t23:t200")=$D652)*(INDIRECT($B652&amp;"!t23:t200")&lt;&gt;"")*(INDIRECT($B652&amp;"!I23:I200")=$G$5),INDIRECT($B652&amp;"!U23:U200"),0)))</f>
        <v/>
      </c>
      <c r="I652" s="59" t="str">
        <f t="shared" si="102"/>
        <v/>
      </c>
      <c r="J652" s="64" t="str">
        <f t="shared" si="103"/>
        <v/>
      </c>
    </row>
    <row r="653" spans="1:10" ht="13.5" thickBot="1">
      <c r="B653" s="92" t="str">
        <f t="shared" si="104"/>
        <v>N</v>
      </c>
      <c r="D653" s="93">
        <v>2.75</v>
      </c>
      <c r="E653" s="38" t="str">
        <f t="array" aca="1" ref="E653" ca="1">IF($B653="N","",SUM(IF((INDIRECT($B653&amp;"!J23:J200")=$A$2)*(INDIRECT($B653&amp;"!t23:t200")=$D653)*(INDIRECT($B653&amp;"!t23:t200")&lt;&gt;"")*(INDIRECT($B653&amp;"!I23:I200")=$E$5),1,0)))</f>
        <v/>
      </c>
      <c r="F653" s="137" t="str">
        <f t="array" aca="1" ref="F653" ca="1">IF($B653="N","",SUM(IF((INDIRECT($B653&amp;"!J23:J200")=$A$2)*(INDIRECT($B653&amp;"!t23:t200")=$D653)*(INDIRECT($B653&amp;"!t23:t200")&lt;&gt;"")*(INDIRECT($B653&amp;"!I23:I200")=$E$5),INDIRECT($B653&amp;"!U23:U200"),0)))</f>
        <v/>
      </c>
      <c r="G653" s="38" t="str">
        <f t="array" aca="1" ref="G653" ca="1">IF($B653="N","",SUM(IF((INDIRECT($B653&amp;"!J23:J200")=$A$2)*(INDIRECT($B653&amp;"!t23:t200")=$D653)*(INDIRECT($B653&amp;"!t23:t200")&lt;&gt;"")*(INDIRECT($B653&amp;"!I23:I200")=$G$5),1,0)))</f>
        <v/>
      </c>
      <c r="H653" s="137" t="str">
        <f t="array" aca="1" ref="H653" ca="1">IF($B653="N","",SUM(IF((INDIRECT($B653&amp;"!J23:J200")=$A$2)*(INDIRECT($B653&amp;"!t23:t200")=$D653)*(INDIRECT($B653&amp;"!t23:t200")&lt;&gt;"")*(INDIRECT($B653&amp;"!I23:I200")=$G$5),INDIRECT($B653&amp;"!U23:U200"),0)))</f>
        <v/>
      </c>
      <c r="I653" s="136" t="str">
        <f t="shared" si="102"/>
        <v/>
      </c>
      <c r="J653" s="78" t="str">
        <f t="shared" si="103"/>
        <v/>
      </c>
    </row>
    <row r="654" spans="1:10" ht="13.5" thickBot="1">
      <c r="A654" s="96"/>
      <c r="B654" s="97"/>
      <c r="C654" s="98">
        <f>D629</f>
        <v>0</v>
      </c>
      <c r="D654" s="99" t="s">
        <v>24</v>
      </c>
      <c r="E654" s="100">
        <f t="shared" ref="E654:J654" ca="1" si="105">SUM(E631:E653)</f>
        <v>0</v>
      </c>
      <c r="F654" s="106">
        <f t="shared" ca="1" si="105"/>
        <v>0</v>
      </c>
      <c r="G654" s="100">
        <f t="shared" ca="1" si="105"/>
        <v>0</v>
      </c>
      <c r="H654" s="106">
        <f t="shared" ca="1" si="105"/>
        <v>0</v>
      </c>
      <c r="I654" s="101">
        <f t="shared" si="105"/>
        <v>0</v>
      </c>
      <c r="J654" s="106">
        <f t="shared" si="105"/>
        <v>0</v>
      </c>
    </row>
    <row r="655" spans="1:10" ht="13.5" thickBot="1">
      <c r="A655" s="96"/>
      <c r="C655" s="104"/>
    </row>
    <row r="656" spans="1:10">
      <c r="A656" s="96"/>
      <c r="B656" s="23"/>
      <c r="C656" s="98"/>
      <c r="D656" s="85">
        <f>O2</f>
        <v>0</v>
      </c>
      <c r="E656" s="86" t="s">
        <v>0</v>
      </c>
      <c r="F656" s="87"/>
      <c r="G656" s="86" t="s">
        <v>1</v>
      </c>
      <c r="H656" s="87"/>
      <c r="I656" s="86" t="s">
        <v>10</v>
      </c>
      <c r="J656" s="88"/>
    </row>
    <row r="657" spans="2:10" ht="13.5" thickBot="1">
      <c r="B657" s="23"/>
      <c r="C657" s="23"/>
      <c r="D657" s="89" t="s">
        <v>20</v>
      </c>
      <c r="E657" s="40" t="s">
        <v>21</v>
      </c>
      <c r="F657" s="78" t="s">
        <v>22</v>
      </c>
      <c r="G657" s="40" t="s">
        <v>21</v>
      </c>
      <c r="H657" s="78" t="s">
        <v>22</v>
      </c>
      <c r="I657" s="90" t="s">
        <v>21</v>
      </c>
      <c r="J657" s="78" t="s">
        <v>22</v>
      </c>
    </row>
    <row r="658" spans="2:10">
      <c r="B658" s="92" t="str">
        <f>IF(D656=0,"N",D656)</f>
        <v>N</v>
      </c>
      <c r="D658" s="93">
        <v>-2.75</v>
      </c>
      <c r="E658" s="94" t="str">
        <f t="array" aca="1" ref="E658" ca="1">IF($B658="N","",SUM(IF((INDIRECT($B658&amp;"!J23:J200")=$A$2)*(INDIRECT($B658&amp;"!t23:t200")=$D658)*(INDIRECT($B658&amp;"!t23:t200")&lt;&gt;"")*(INDIRECT($B658&amp;"!I23:I200")=$E$5),1,0)))</f>
        <v/>
      </c>
      <c r="F658" s="95" t="str">
        <f t="array" aca="1" ref="F658" ca="1">IF($B658="N","",SUM(IF((INDIRECT($B658&amp;"!J23:J200")=$A$2)*(INDIRECT($B658&amp;"!t23:t200")=$D658)*(INDIRECT($B658&amp;"!t23:t200")&lt;&gt;"")*(INDIRECT($B658&amp;"!I23:I200")=$E$5),INDIRECT($B658&amp;"!U23:U200"),0)))</f>
        <v/>
      </c>
      <c r="G658" s="94" t="str">
        <f t="array" aca="1" ref="G658" ca="1">IF($B658="N","",SUM(IF((INDIRECT($B658&amp;"!J23:J200")=$A$2)*(INDIRECT($B658&amp;"!t23:t200")=$D658)*(INDIRECT($B658&amp;"!t23:t200")&lt;&gt;"")*(INDIRECT($B658&amp;"!I23:I200")=$G$5),1,0)))</f>
        <v/>
      </c>
      <c r="H658" s="95" t="str">
        <f t="array" aca="1" ref="H658" ca="1">IF($B658="N","",SUM(IF((INDIRECT($B658&amp;"!J23:J200")=$A$2)*(INDIRECT($B658&amp;"!t23:t200")=$D658)*(INDIRECT($B658&amp;"!t23:t200")&lt;&gt;"")*(INDIRECT($B658&amp;"!I23:I200")=$G$5),INDIRECT($B658&amp;"!U23:U200"),0)))</f>
        <v/>
      </c>
      <c r="I658" s="59" t="str">
        <f t="shared" ref="I658:I680" si="106">IF(B658="N","",G658+E658)</f>
        <v/>
      </c>
      <c r="J658" s="64" t="str">
        <f>IF(I658="","",F658+H658)</f>
        <v/>
      </c>
    </row>
    <row r="659" spans="2:10">
      <c r="B659" s="92" t="str">
        <f>B658</f>
        <v>N</v>
      </c>
      <c r="D659" s="125">
        <v>-2.5</v>
      </c>
      <c r="E659" s="55" t="str">
        <f t="array" aca="1" ref="E659" ca="1">IF($B659="N","",SUM(IF((INDIRECT($B659&amp;"!J23:J200")=$A$2)*(INDIRECT($B659&amp;"!t23:t200")=$D659)*(INDIRECT($B659&amp;"!t23:t200")&lt;&gt;"")*(INDIRECT($B659&amp;"!I23:I200")=$E$5),1,0)))</f>
        <v/>
      </c>
      <c r="F659" s="64" t="str">
        <f t="array" aca="1" ref="F659" ca="1">IF($B659="N","",SUM(IF((INDIRECT($B659&amp;"!J23:J200")=$A$2)*(INDIRECT($B659&amp;"!t23:t200")=$D659)*(INDIRECT($B659&amp;"!t23:t200")&lt;&gt;"")*(INDIRECT($B659&amp;"!I23:I200")=$E$5),INDIRECT($B659&amp;"!U23:U200"),0)))</f>
        <v/>
      </c>
      <c r="G659" s="55" t="str">
        <f t="array" aca="1" ref="G659" ca="1">IF($B659="N","",SUM(IF((INDIRECT($B659&amp;"!J23:J200")=$A$2)*(INDIRECT($B659&amp;"!t23:t200")=$D659)*(INDIRECT($B659&amp;"!t23:t200")&lt;&gt;"")*(INDIRECT($B659&amp;"!I23:I200")=$G$5),1,0)))</f>
        <v/>
      </c>
      <c r="H659" s="64" t="str">
        <f t="array" aca="1" ref="H659" ca="1">IF($B659="N","",SUM(IF((INDIRECT($B659&amp;"!J23:J200")=$A$2)*(INDIRECT($B659&amp;"!t23:t200")=$D659)*(INDIRECT($B659&amp;"!t23:t200")&lt;&gt;"")*(INDIRECT($B659&amp;"!I23:I200")=$G$5),INDIRECT($B659&amp;"!U23:U200"),0)))</f>
        <v/>
      </c>
      <c r="I659" s="59" t="str">
        <f t="shared" si="106"/>
        <v/>
      </c>
      <c r="J659" s="64" t="str">
        <f t="shared" ref="J659:J680" si="107">IF(I659="","",F659+H659)</f>
        <v/>
      </c>
    </row>
    <row r="660" spans="2:10">
      <c r="B660" s="92" t="str">
        <f t="shared" ref="B660:B680" si="108">B659</f>
        <v>N</v>
      </c>
      <c r="D660" s="125">
        <v>-2.25</v>
      </c>
      <c r="E660" s="55" t="str">
        <f t="array" aca="1" ref="E660" ca="1">IF($B660="N","",SUM(IF((INDIRECT($B660&amp;"!J23:J200")=$A$2)*(INDIRECT($B660&amp;"!t23:t200")=$D660)*(INDIRECT($B660&amp;"!t23:t200")&lt;&gt;"")*(INDIRECT($B660&amp;"!I23:I200")=$E$5),1,0)))</f>
        <v/>
      </c>
      <c r="F660" s="64" t="str">
        <f t="array" aca="1" ref="F660" ca="1">IF($B660="N","",SUM(IF((INDIRECT($B660&amp;"!J23:J200")=$A$2)*(INDIRECT($B660&amp;"!t23:t200")=$D660)*(INDIRECT($B660&amp;"!t23:t200")&lt;&gt;"")*(INDIRECT($B660&amp;"!I23:I200")=$E$5),INDIRECT($B660&amp;"!U23:U200"),0)))</f>
        <v/>
      </c>
      <c r="G660" s="55" t="str">
        <f t="array" aca="1" ref="G660" ca="1">IF($B660="N","",SUM(IF((INDIRECT($B660&amp;"!J23:J200")=$A$2)*(INDIRECT($B660&amp;"!t23:t200")=$D660)*(INDIRECT($B660&amp;"!t23:t200")&lt;&gt;"")*(INDIRECT($B660&amp;"!I23:I200")=$G$5),1,0)))</f>
        <v/>
      </c>
      <c r="H660" s="64" t="str">
        <f t="array" aca="1" ref="H660" ca="1">IF($B660="N","",SUM(IF((INDIRECT($B660&amp;"!J23:J200")=$A$2)*(INDIRECT($B660&amp;"!t23:t200")=$D660)*(INDIRECT($B660&amp;"!t23:t200")&lt;&gt;"")*(INDIRECT($B660&amp;"!I23:I200")=$G$5),INDIRECT($B660&amp;"!U23:U200"),0)))</f>
        <v/>
      </c>
      <c r="I660" s="59" t="str">
        <f t="shared" si="106"/>
        <v/>
      </c>
      <c r="J660" s="64" t="str">
        <f t="shared" si="107"/>
        <v/>
      </c>
    </row>
    <row r="661" spans="2:10">
      <c r="B661" s="92" t="str">
        <f t="shared" si="108"/>
        <v>N</v>
      </c>
      <c r="D661" s="125">
        <v>-2</v>
      </c>
      <c r="E661" s="55" t="str">
        <f t="array" aca="1" ref="E661" ca="1">IF($B661="N","",SUM(IF((INDIRECT($B661&amp;"!J23:J200")=$A$2)*(INDIRECT($B661&amp;"!t23:t200")=$D661)*(INDIRECT($B661&amp;"!t23:t200")&lt;&gt;"")*(INDIRECT($B661&amp;"!I23:I200")=$E$5),1,0)))</f>
        <v/>
      </c>
      <c r="F661" s="64" t="str">
        <f t="array" aca="1" ref="F661" ca="1">IF($B661="N","",SUM(IF((INDIRECT($B661&amp;"!J23:J200")=$A$2)*(INDIRECT($B661&amp;"!t23:t200")=$D661)*(INDIRECT($B661&amp;"!t23:t200")&lt;&gt;"")*(INDIRECT($B661&amp;"!I23:I200")=$E$5),INDIRECT($B661&amp;"!U23:U200"),0)))</f>
        <v/>
      </c>
      <c r="G661" s="55" t="str">
        <f t="array" aca="1" ref="G661" ca="1">IF($B661="N","",SUM(IF((INDIRECT($B661&amp;"!J23:J200")=$A$2)*(INDIRECT($B661&amp;"!t23:t200")=$D661)*(INDIRECT($B661&amp;"!t23:t200")&lt;&gt;"")*(INDIRECT($B661&amp;"!I23:I200")=$G$5),1,0)))</f>
        <v/>
      </c>
      <c r="H661" s="64" t="str">
        <f t="array" aca="1" ref="H661" ca="1">IF($B661="N","",SUM(IF((INDIRECT($B661&amp;"!J23:J200")=$A$2)*(INDIRECT($B661&amp;"!t23:t200")=$D661)*(INDIRECT($B661&amp;"!t23:t200")&lt;&gt;"")*(INDIRECT($B661&amp;"!I23:I200")=$G$5),INDIRECT($B661&amp;"!U23:U200"),0)))</f>
        <v/>
      </c>
      <c r="I661" s="59" t="str">
        <f t="shared" si="106"/>
        <v/>
      </c>
      <c r="J661" s="64" t="str">
        <f t="shared" si="107"/>
        <v/>
      </c>
    </row>
    <row r="662" spans="2:10">
      <c r="B662" s="92" t="str">
        <f t="shared" si="108"/>
        <v>N</v>
      </c>
      <c r="D662" s="125">
        <v>-1.75</v>
      </c>
      <c r="E662" s="55" t="str">
        <f t="array" aca="1" ref="E662" ca="1">IF($B662="N","",SUM(IF((INDIRECT($B662&amp;"!J23:J200")=$A$2)*(INDIRECT($B662&amp;"!t23:t200")=$D662)*(INDIRECT($B662&amp;"!t23:t200")&lt;&gt;"")*(INDIRECT($B662&amp;"!I23:I200")=$E$5),1,0)))</f>
        <v/>
      </c>
      <c r="F662" s="64" t="str">
        <f t="array" aca="1" ref="F662" ca="1">IF($B662="N","",SUM(IF((INDIRECT($B662&amp;"!J23:J200")=$A$2)*(INDIRECT($B662&amp;"!t23:t200")=$D662)*(INDIRECT($B662&amp;"!t23:t200")&lt;&gt;"")*(INDIRECT($B662&amp;"!I23:I200")=$E$5),INDIRECT($B662&amp;"!U23:U200"),0)))</f>
        <v/>
      </c>
      <c r="G662" s="55" t="str">
        <f t="array" aca="1" ref="G662" ca="1">IF($B662="N","",SUM(IF((INDIRECT($B662&amp;"!J23:J200")=$A$2)*(INDIRECT($B662&amp;"!t23:t200")=$D662)*(INDIRECT($B662&amp;"!t23:t200")&lt;&gt;"")*(INDIRECT($B662&amp;"!I23:I200")=$G$5),1,0)))</f>
        <v/>
      </c>
      <c r="H662" s="64" t="str">
        <f t="array" aca="1" ref="H662" ca="1">IF($B662="N","",SUM(IF((INDIRECT($B662&amp;"!J23:J200")=$A$2)*(INDIRECT($B662&amp;"!t23:t200")=$D662)*(INDIRECT($B662&amp;"!t23:t200")&lt;&gt;"")*(INDIRECT($B662&amp;"!I23:I200")=$G$5),INDIRECT($B662&amp;"!U23:U200"),0)))</f>
        <v/>
      </c>
      <c r="I662" s="59" t="str">
        <f t="shared" si="106"/>
        <v/>
      </c>
      <c r="J662" s="64" t="str">
        <f t="shared" si="107"/>
        <v/>
      </c>
    </row>
    <row r="663" spans="2:10">
      <c r="B663" s="92" t="str">
        <f t="shared" si="108"/>
        <v>N</v>
      </c>
      <c r="D663" s="93">
        <v>-1.5</v>
      </c>
      <c r="E663" s="55" t="str">
        <f t="array" aca="1" ref="E663" ca="1">IF($B663="N","",SUM(IF((INDIRECT($B663&amp;"!J23:J200")=$A$2)*(INDIRECT($B663&amp;"!t23:t200")=$D663)*(INDIRECT($B663&amp;"!t23:t200")&lt;&gt;"")*(INDIRECT($B663&amp;"!I23:I200")=$E$5),1,0)))</f>
        <v/>
      </c>
      <c r="F663" s="64" t="str">
        <f t="array" aca="1" ref="F663" ca="1">IF($B663="N","",SUM(IF((INDIRECT($B663&amp;"!J23:J200")=$A$2)*(INDIRECT($B663&amp;"!t23:t200")=$D663)*(INDIRECT($B663&amp;"!t23:t200")&lt;&gt;"")*(INDIRECT($B663&amp;"!I23:I200")=$E$5),INDIRECT($B663&amp;"!U23:U200"),0)))</f>
        <v/>
      </c>
      <c r="G663" s="55" t="str">
        <f t="array" aca="1" ref="G663" ca="1">IF($B663="N","",SUM(IF((INDIRECT($B663&amp;"!J23:J200")=$A$2)*(INDIRECT($B663&amp;"!t23:t200")=$D663)*(INDIRECT($B663&amp;"!t23:t200")&lt;&gt;"")*(INDIRECT($B663&amp;"!I23:I200")=$G$5),1,0)))</f>
        <v/>
      </c>
      <c r="H663" s="64" t="str">
        <f t="array" aca="1" ref="H663" ca="1">IF($B663="N","",SUM(IF((INDIRECT($B663&amp;"!J23:J200")=$A$2)*(INDIRECT($B663&amp;"!t23:t200")=$D663)*(INDIRECT($B663&amp;"!t23:t200")&lt;&gt;"")*(INDIRECT($B663&amp;"!I23:I200")=$G$5),INDIRECT($B663&amp;"!U23:U200"),0)))</f>
        <v/>
      </c>
      <c r="I663" s="59" t="str">
        <f t="shared" si="106"/>
        <v/>
      </c>
      <c r="J663" s="64" t="str">
        <f t="shared" si="107"/>
        <v/>
      </c>
    </row>
    <row r="664" spans="2:10">
      <c r="B664" s="92" t="str">
        <f t="shared" si="108"/>
        <v>N</v>
      </c>
      <c r="D664" s="93">
        <v>-1.25</v>
      </c>
      <c r="E664" s="55" t="str">
        <f t="array" aca="1" ref="E664" ca="1">IF($B664="N","",SUM(IF((INDIRECT($B664&amp;"!J23:J200")=$A$2)*(INDIRECT($B664&amp;"!t23:t200")=$D664)*(INDIRECT($B664&amp;"!t23:t200")&lt;&gt;"")*(INDIRECT($B664&amp;"!I23:I200")=$E$5),1,0)))</f>
        <v/>
      </c>
      <c r="F664" s="64" t="str">
        <f t="array" aca="1" ref="F664" ca="1">IF($B664="N","",SUM(IF((INDIRECT($B664&amp;"!J23:J200")=$A$2)*(INDIRECT($B664&amp;"!t23:t200")=$D664)*(INDIRECT($B664&amp;"!t23:t200")&lt;&gt;"")*(INDIRECT($B664&amp;"!I23:I200")=$E$5),INDIRECT($B664&amp;"!U23:U200"),0)))</f>
        <v/>
      </c>
      <c r="G664" s="55" t="str">
        <f t="array" aca="1" ref="G664" ca="1">IF($B664="N","",SUM(IF((INDIRECT($B664&amp;"!J23:J200")=$A$2)*(INDIRECT($B664&amp;"!t23:t200")=$D664)*(INDIRECT($B664&amp;"!t23:t200")&lt;&gt;"")*(INDIRECT($B664&amp;"!I23:I200")=$G$5),1,0)))</f>
        <v/>
      </c>
      <c r="H664" s="64" t="str">
        <f t="array" aca="1" ref="H664" ca="1">IF($B664="N","",SUM(IF((INDIRECT($B664&amp;"!J23:J200")=$A$2)*(INDIRECT($B664&amp;"!t23:t200")=$D664)*(INDIRECT($B664&amp;"!t23:t200")&lt;&gt;"")*(INDIRECT($B664&amp;"!I23:I200")=$G$5),INDIRECT($B664&amp;"!U23:U200"),0)))</f>
        <v/>
      </c>
      <c r="I664" s="59" t="str">
        <f t="shared" si="106"/>
        <v/>
      </c>
      <c r="J664" s="64" t="str">
        <f t="shared" si="107"/>
        <v/>
      </c>
    </row>
    <row r="665" spans="2:10">
      <c r="B665" s="92" t="str">
        <f t="shared" si="108"/>
        <v>N</v>
      </c>
      <c r="D665" s="93">
        <v>-1</v>
      </c>
      <c r="E665" s="55" t="str">
        <f t="array" aca="1" ref="E665" ca="1">IF($B665="N","",SUM(IF((INDIRECT($B665&amp;"!J23:J200")=$A$2)*(INDIRECT($B665&amp;"!t23:t200")=$D665)*(INDIRECT($B665&amp;"!t23:t200")&lt;&gt;"")*(INDIRECT($B665&amp;"!I23:I200")=$E$5),1,0)))</f>
        <v/>
      </c>
      <c r="F665" s="64" t="str">
        <f t="array" aca="1" ref="F665" ca="1">IF($B665="N","",SUM(IF((INDIRECT($B665&amp;"!J23:J200")=$A$2)*(INDIRECT($B665&amp;"!t23:t200")=$D665)*(INDIRECT($B665&amp;"!t23:t200")&lt;&gt;"")*(INDIRECT($B665&amp;"!I23:I200")=$E$5),INDIRECT($B665&amp;"!U23:U200"),0)))</f>
        <v/>
      </c>
      <c r="G665" s="55" t="str">
        <f t="array" aca="1" ref="G665" ca="1">IF($B665="N","",SUM(IF((INDIRECT($B665&amp;"!J23:J200")=$A$2)*(INDIRECT($B665&amp;"!t23:t200")=$D665)*(INDIRECT($B665&amp;"!t23:t200")&lt;&gt;"")*(INDIRECT($B665&amp;"!I23:I200")=$G$5),1,0)))</f>
        <v/>
      </c>
      <c r="H665" s="64" t="str">
        <f t="array" aca="1" ref="H665" ca="1">IF($B665="N","",SUM(IF((INDIRECT($B665&amp;"!J23:J200")=$A$2)*(INDIRECT($B665&amp;"!t23:t200")=$D665)*(INDIRECT($B665&amp;"!t23:t200")&lt;&gt;"")*(INDIRECT($B665&amp;"!I23:I200")=$G$5),INDIRECT($B665&amp;"!U23:U200"),0)))</f>
        <v/>
      </c>
      <c r="I665" s="59" t="str">
        <f t="shared" si="106"/>
        <v/>
      </c>
      <c r="J665" s="64" t="str">
        <f t="shared" si="107"/>
        <v/>
      </c>
    </row>
    <row r="666" spans="2:10">
      <c r="B666" s="92" t="str">
        <f t="shared" si="108"/>
        <v>N</v>
      </c>
      <c r="D666" s="93">
        <v>-0.75</v>
      </c>
      <c r="E666" s="55" t="str">
        <f t="array" aca="1" ref="E666" ca="1">IF($B666="N","",SUM(IF((INDIRECT($B666&amp;"!J23:J200")=$A$2)*(INDIRECT($B666&amp;"!t23:t200")=$D666)*(INDIRECT($B666&amp;"!t23:t200")&lt;&gt;"")*(INDIRECT($B666&amp;"!I23:I200")=$E$5),1,0)))</f>
        <v/>
      </c>
      <c r="F666" s="64" t="str">
        <f t="array" aca="1" ref="F666" ca="1">IF($B666="N","",SUM(IF((INDIRECT($B666&amp;"!J23:J200")=$A$2)*(INDIRECT($B666&amp;"!t23:t200")=$D666)*(INDIRECT($B666&amp;"!t23:t200")&lt;&gt;"")*(INDIRECT($B666&amp;"!I23:I200")=$E$5),INDIRECT($B666&amp;"!U23:U200"),0)))</f>
        <v/>
      </c>
      <c r="G666" s="55" t="str">
        <f t="array" aca="1" ref="G666" ca="1">IF($B666="N","",SUM(IF((INDIRECT($B666&amp;"!J23:J200")=$A$2)*(INDIRECT($B666&amp;"!t23:t200")=$D666)*(INDIRECT($B666&amp;"!t23:t200")&lt;&gt;"")*(INDIRECT($B666&amp;"!I23:I200")=$G$5),1,0)))</f>
        <v/>
      </c>
      <c r="H666" s="64" t="str">
        <f t="array" aca="1" ref="H666" ca="1">IF($B666="N","",SUM(IF((INDIRECT($B666&amp;"!J23:J200")=$A$2)*(INDIRECT($B666&amp;"!t23:t200")=$D666)*(INDIRECT($B666&amp;"!t23:t200")&lt;&gt;"")*(INDIRECT($B666&amp;"!I23:I200")=$G$5),INDIRECT($B666&amp;"!U23:U200"),0)))</f>
        <v/>
      </c>
      <c r="I666" s="59" t="str">
        <f t="shared" si="106"/>
        <v/>
      </c>
      <c r="J666" s="64" t="str">
        <f t="shared" si="107"/>
        <v/>
      </c>
    </row>
    <row r="667" spans="2:10">
      <c r="B667" s="92" t="str">
        <f t="shared" si="108"/>
        <v>N</v>
      </c>
      <c r="D667" s="93">
        <v>-0.5</v>
      </c>
      <c r="E667" s="55" t="str">
        <f t="array" aca="1" ref="E667" ca="1">IF($B667="N","",SUM(IF((INDIRECT($B667&amp;"!J23:J200")=$A$2)*(INDIRECT($B667&amp;"!t23:t200")=$D667)*(INDIRECT($B667&amp;"!t23:t200")&lt;&gt;"")*(INDIRECT($B667&amp;"!I23:I200")=$E$5),1,0)))</f>
        <v/>
      </c>
      <c r="F667" s="64" t="str">
        <f t="array" aca="1" ref="F667" ca="1">IF($B667="N","",SUM(IF((INDIRECT($B667&amp;"!J23:J200")=$A$2)*(INDIRECT($B667&amp;"!t23:t200")=$D667)*(INDIRECT($B667&amp;"!t23:t200")&lt;&gt;"")*(INDIRECT($B667&amp;"!I23:I200")=$E$5),INDIRECT($B667&amp;"!U23:U200"),0)))</f>
        <v/>
      </c>
      <c r="G667" s="55" t="str">
        <f t="array" aca="1" ref="G667" ca="1">IF($B667="N","",SUM(IF((INDIRECT($B667&amp;"!J23:J200")=$A$2)*(INDIRECT($B667&amp;"!t23:t200")=$D667)*(INDIRECT($B667&amp;"!t23:t200")&lt;&gt;"")*(INDIRECT($B667&amp;"!I23:I200")=$G$5),1,0)))</f>
        <v/>
      </c>
      <c r="H667" s="64" t="str">
        <f t="array" aca="1" ref="H667" ca="1">IF($B667="N","",SUM(IF((INDIRECT($B667&amp;"!J23:J200")=$A$2)*(INDIRECT($B667&amp;"!t23:t200")=$D667)*(INDIRECT($B667&amp;"!t23:t200")&lt;&gt;"")*(INDIRECT($B667&amp;"!I23:I200")=$G$5),INDIRECT($B667&amp;"!U23:U200"),0)))</f>
        <v/>
      </c>
      <c r="I667" s="59" t="str">
        <f t="shared" si="106"/>
        <v/>
      </c>
      <c r="J667" s="64" t="str">
        <f t="shared" si="107"/>
        <v/>
      </c>
    </row>
    <row r="668" spans="2:10">
      <c r="B668" s="92" t="str">
        <f t="shared" si="108"/>
        <v>N</v>
      </c>
      <c r="D668" s="93">
        <v>-0.25</v>
      </c>
      <c r="E668" s="55" t="str">
        <f t="array" aca="1" ref="E668" ca="1">IF($B668="N","",SUM(IF((INDIRECT($B668&amp;"!J23:J200")=$A$2)*(INDIRECT($B668&amp;"!t23:t200")=$D668)*(INDIRECT($B668&amp;"!t23:t200")&lt;&gt;"")*(INDIRECT($B668&amp;"!I23:I200")=$E$5),1,0)))</f>
        <v/>
      </c>
      <c r="F668" s="64" t="str">
        <f t="array" aca="1" ref="F668" ca="1">IF($B668="N","",SUM(IF((INDIRECT($B668&amp;"!J23:J200")=$A$2)*(INDIRECT($B668&amp;"!t23:t200")=$D668)*(INDIRECT($B668&amp;"!t23:t200")&lt;&gt;"")*(INDIRECT($B668&amp;"!I23:I200")=$E$5),INDIRECT($B668&amp;"!U23:U200"),0)))</f>
        <v/>
      </c>
      <c r="G668" s="55" t="str">
        <f t="array" aca="1" ref="G668" ca="1">IF($B668="N","",SUM(IF((INDIRECT($B668&amp;"!J23:J200")=$A$2)*(INDIRECT($B668&amp;"!t23:t200")=$D668)*(INDIRECT($B668&amp;"!t23:t200")&lt;&gt;"")*(INDIRECT($B668&amp;"!I23:I200")=$G$5),1,0)))</f>
        <v/>
      </c>
      <c r="H668" s="64" t="str">
        <f t="array" aca="1" ref="H668" ca="1">IF($B668="N","",SUM(IF((INDIRECT($B668&amp;"!J23:J200")=$A$2)*(INDIRECT($B668&amp;"!t23:t200")=$D668)*(INDIRECT($B668&amp;"!t23:t200")&lt;&gt;"")*(INDIRECT($B668&amp;"!I23:I200")=$G$5),INDIRECT($B668&amp;"!U23:U200"),0)))</f>
        <v/>
      </c>
      <c r="I668" s="59" t="str">
        <f t="shared" si="106"/>
        <v/>
      </c>
      <c r="J668" s="64" t="str">
        <f t="shared" si="107"/>
        <v/>
      </c>
    </row>
    <row r="669" spans="2:10">
      <c r="B669" s="92" t="str">
        <f t="shared" si="108"/>
        <v>N</v>
      </c>
      <c r="D669" s="93">
        <v>0</v>
      </c>
      <c r="E669" s="55" t="str">
        <f t="array" aca="1" ref="E669" ca="1">IF($B669="N","",SUM(IF((INDIRECT($B669&amp;"!J23:J200")=$A$2)*(INDIRECT($B669&amp;"!t23:t200")=$D669)*(INDIRECT($B669&amp;"!t23:t200")&lt;&gt;"")*(INDIRECT($B669&amp;"!I23:I200")=$E$5),1,0)))</f>
        <v/>
      </c>
      <c r="F669" s="64" t="str">
        <f t="array" aca="1" ref="F669" ca="1">IF($B669="N","",SUM(IF((INDIRECT($B669&amp;"!J23:J200")=$A$2)*(INDIRECT($B669&amp;"!t23:t200")=$D669)*(INDIRECT($B669&amp;"!t23:t200")&lt;&gt;"")*(INDIRECT($B669&amp;"!I23:I200")=$E$5),INDIRECT($B669&amp;"!U23:U200"),0)))</f>
        <v/>
      </c>
      <c r="G669" s="55" t="str">
        <f t="array" aca="1" ref="G669" ca="1">IF($B669="N","",SUM(IF((INDIRECT($B669&amp;"!J23:J200")=$A$2)*(INDIRECT($B669&amp;"!t23:t200")=$D669)*(INDIRECT($B669&amp;"!t23:t200")&lt;&gt;"")*(INDIRECT($B669&amp;"!I23:I200")=$G$5),1,0)))</f>
        <v/>
      </c>
      <c r="H669" s="64" t="str">
        <f t="array" aca="1" ref="H669" ca="1">IF($B669="N","",SUM(IF((INDIRECT($B669&amp;"!J23:J200")=$A$2)*(INDIRECT($B669&amp;"!t23:t200")=$D669)*(INDIRECT($B669&amp;"!t23:t200")&lt;&gt;"")*(INDIRECT($B669&amp;"!I23:I200")=$G$5),INDIRECT($B669&amp;"!U23:U200"),0)))</f>
        <v/>
      </c>
      <c r="I669" s="59" t="str">
        <f t="shared" si="106"/>
        <v/>
      </c>
      <c r="J669" s="64" t="str">
        <f t="shared" si="107"/>
        <v/>
      </c>
    </row>
    <row r="670" spans="2:10">
      <c r="B670" s="92" t="str">
        <f t="shared" si="108"/>
        <v>N</v>
      </c>
      <c r="D670" s="93">
        <v>0.25</v>
      </c>
      <c r="E670" s="55" t="str">
        <f t="array" aca="1" ref="E670" ca="1">IF($B670="N","",SUM(IF((INDIRECT($B670&amp;"!J23:J200")=$A$2)*(INDIRECT($B670&amp;"!t23:t200")=$D670)*(INDIRECT($B670&amp;"!t23:t200")&lt;&gt;"")*(INDIRECT($B670&amp;"!I23:I200")=$E$5),1,0)))</f>
        <v/>
      </c>
      <c r="F670" s="64" t="str">
        <f t="array" aca="1" ref="F670" ca="1">IF($B670="N","",SUM(IF((INDIRECT($B670&amp;"!J23:J200")=$A$2)*(INDIRECT($B670&amp;"!t23:t200")=$D670)*(INDIRECT($B670&amp;"!t23:t200")&lt;&gt;"")*(INDIRECT($B670&amp;"!I23:I200")=$E$5),INDIRECT($B670&amp;"!U23:U200"),0)))</f>
        <v/>
      </c>
      <c r="G670" s="55" t="str">
        <f t="array" aca="1" ref="G670" ca="1">IF($B670="N","",SUM(IF((INDIRECT($B670&amp;"!J23:J200")=$A$2)*(INDIRECT($B670&amp;"!t23:t200")=$D670)*(INDIRECT($B670&amp;"!t23:t200")&lt;&gt;"")*(INDIRECT($B670&amp;"!I23:I200")=$G$5),1,0)))</f>
        <v/>
      </c>
      <c r="H670" s="64" t="str">
        <f t="array" aca="1" ref="H670" ca="1">IF($B670="N","",SUM(IF((INDIRECT($B670&amp;"!J23:J200")=$A$2)*(INDIRECT($B670&amp;"!t23:t200")=$D670)*(INDIRECT($B670&amp;"!t23:t200")&lt;&gt;"")*(INDIRECT($B670&amp;"!I23:I200")=$G$5),INDIRECT($B670&amp;"!U23:U200"),0)))</f>
        <v/>
      </c>
      <c r="I670" s="59" t="str">
        <f t="shared" si="106"/>
        <v/>
      </c>
      <c r="J670" s="64" t="str">
        <f t="shared" si="107"/>
        <v/>
      </c>
    </row>
    <row r="671" spans="2:10">
      <c r="B671" s="92" t="str">
        <f t="shared" si="108"/>
        <v>N</v>
      </c>
      <c r="D671" s="93">
        <v>0.5</v>
      </c>
      <c r="E671" s="55" t="str">
        <f t="array" aca="1" ref="E671" ca="1">IF($B671="N","",SUM(IF((INDIRECT($B671&amp;"!J23:J200")=$A$2)*(INDIRECT($B671&amp;"!t23:t200")=$D671)*(INDIRECT($B671&amp;"!t23:t200")&lt;&gt;"")*(INDIRECT($B671&amp;"!I23:I200")=$E$5),1,0)))</f>
        <v/>
      </c>
      <c r="F671" s="64" t="str">
        <f t="array" aca="1" ref="F671" ca="1">IF($B671="N","",SUM(IF((INDIRECT($B671&amp;"!J23:J200")=$A$2)*(INDIRECT($B671&amp;"!t23:t200")=$D671)*(INDIRECT($B671&amp;"!t23:t200")&lt;&gt;"")*(INDIRECT($B671&amp;"!I23:I200")=$E$5),INDIRECT($B671&amp;"!U23:U200"),0)))</f>
        <v/>
      </c>
      <c r="G671" s="55" t="str">
        <f t="array" aca="1" ref="G671" ca="1">IF($B671="N","",SUM(IF((INDIRECT($B671&amp;"!J23:J200")=$A$2)*(INDIRECT($B671&amp;"!t23:t200")=$D671)*(INDIRECT($B671&amp;"!t23:t200")&lt;&gt;"")*(INDIRECT($B671&amp;"!I23:I200")=$G$5),1,0)))</f>
        <v/>
      </c>
      <c r="H671" s="64" t="str">
        <f t="array" aca="1" ref="H671" ca="1">IF($B671="N","",SUM(IF((INDIRECT($B671&amp;"!J23:J200")=$A$2)*(INDIRECT($B671&amp;"!t23:t200")=$D671)*(INDIRECT($B671&amp;"!t23:t200")&lt;&gt;"")*(INDIRECT($B671&amp;"!I23:I200")=$G$5),INDIRECT($B671&amp;"!U23:U200"),0)))</f>
        <v/>
      </c>
      <c r="I671" s="59" t="str">
        <f t="shared" si="106"/>
        <v/>
      </c>
      <c r="J671" s="64" t="str">
        <f t="shared" si="107"/>
        <v/>
      </c>
    </row>
    <row r="672" spans="2:10">
      <c r="B672" s="92" t="str">
        <f t="shared" si="108"/>
        <v>N</v>
      </c>
      <c r="D672" s="93">
        <v>0.75</v>
      </c>
      <c r="E672" s="55" t="str">
        <f t="array" aca="1" ref="E672" ca="1">IF($B672="N","",SUM(IF((INDIRECT($B672&amp;"!J23:J200")=$A$2)*(INDIRECT($B672&amp;"!t23:t200")=$D672)*(INDIRECT($B672&amp;"!t23:t200")&lt;&gt;"")*(INDIRECT($B672&amp;"!I23:I200")=$E$5),1,0)))</f>
        <v/>
      </c>
      <c r="F672" s="64" t="str">
        <f t="array" aca="1" ref="F672" ca="1">IF($B672="N","",SUM(IF((INDIRECT($B672&amp;"!J23:J200")=$A$2)*(INDIRECT($B672&amp;"!t23:t200")=$D672)*(INDIRECT($B672&amp;"!t23:t200")&lt;&gt;"")*(INDIRECT($B672&amp;"!I23:I200")=$E$5),INDIRECT($B672&amp;"!U23:U200"),0)))</f>
        <v/>
      </c>
      <c r="G672" s="55" t="str">
        <f t="array" aca="1" ref="G672" ca="1">IF($B672="N","",SUM(IF((INDIRECT($B672&amp;"!J23:J200")=$A$2)*(INDIRECT($B672&amp;"!t23:t200")=$D672)*(INDIRECT($B672&amp;"!t23:t200")&lt;&gt;"")*(INDIRECT($B672&amp;"!I23:I200")=$G$5),1,0)))</f>
        <v/>
      </c>
      <c r="H672" s="64" t="str">
        <f t="array" aca="1" ref="H672" ca="1">IF($B672="N","",SUM(IF((INDIRECT($B672&amp;"!J23:J200")=$A$2)*(INDIRECT($B672&amp;"!t23:t200")=$D672)*(INDIRECT($B672&amp;"!t23:t200")&lt;&gt;"")*(INDIRECT($B672&amp;"!I23:I200")=$G$5),INDIRECT($B672&amp;"!U23:U200"),0)))</f>
        <v/>
      </c>
      <c r="I672" s="59" t="str">
        <f t="shared" si="106"/>
        <v/>
      </c>
      <c r="J672" s="64" t="str">
        <f t="shared" si="107"/>
        <v/>
      </c>
    </row>
    <row r="673" spans="1:10">
      <c r="B673" s="92" t="str">
        <f t="shared" si="108"/>
        <v>N</v>
      </c>
      <c r="D673" s="93">
        <v>1</v>
      </c>
      <c r="E673" s="55" t="str">
        <f t="array" aca="1" ref="E673" ca="1">IF($B673="N","",SUM(IF((INDIRECT($B673&amp;"!J23:J200")=$A$2)*(INDIRECT($B673&amp;"!t23:t200")=$D673)*(INDIRECT($B673&amp;"!t23:t200")&lt;&gt;"")*(INDIRECT($B673&amp;"!I23:I200")=$E$5),1,0)))</f>
        <v/>
      </c>
      <c r="F673" s="64" t="str">
        <f t="array" aca="1" ref="F673" ca="1">IF($B673="N","",SUM(IF((INDIRECT($B673&amp;"!J23:J200")=$A$2)*(INDIRECT($B673&amp;"!t23:t200")=$D673)*(INDIRECT($B673&amp;"!t23:t200")&lt;&gt;"")*(INDIRECT($B673&amp;"!I23:I200")=$E$5),INDIRECT($B673&amp;"!U23:U200"),0)))</f>
        <v/>
      </c>
      <c r="G673" s="55" t="str">
        <f t="array" aca="1" ref="G673" ca="1">IF($B673="N","",SUM(IF((INDIRECT($B673&amp;"!J23:J200")=$A$2)*(INDIRECT($B673&amp;"!t23:t200")=$D673)*(INDIRECT($B673&amp;"!t23:t200")&lt;&gt;"")*(INDIRECT($B673&amp;"!I23:I200")=$G$5),1,0)))</f>
        <v/>
      </c>
      <c r="H673" s="64" t="str">
        <f t="array" aca="1" ref="H673" ca="1">IF($B673="N","",SUM(IF((INDIRECT($B673&amp;"!J23:J200")=$A$2)*(INDIRECT($B673&amp;"!t23:t200")=$D673)*(INDIRECT($B673&amp;"!t23:t200")&lt;&gt;"")*(INDIRECT($B673&amp;"!I23:I200")=$G$5),INDIRECT($B673&amp;"!U23:U200"),0)))</f>
        <v/>
      </c>
      <c r="I673" s="59" t="str">
        <f t="shared" si="106"/>
        <v/>
      </c>
      <c r="J673" s="64" t="str">
        <f t="shared" si="107"/>
        <v/>
      </c>
    </row>
    <row r="674" spans="1:10">
      <c r="B674" s="92" t="str">
        <f t="shared" si="108"/>
        <v>N</v>
      </c>
      <c r="D674" s="93">
        <v>1.25</v>
      </c>
      <c r="E674" s="55" t="str">
        <f t="array" aca="1" ref="E674" ca="1">IF($B674="N","",SUM(IF((INDIRECT($B674&amp;"!J23:J200")=$A$2)*(INDIRECT($B674&amp;"!t23:t200")=$D674)*(INDIRECT($B674&amp;"!t23:t200")&lt;&gt;"")*(INDIRECT($B674&amp;"!I23:I200")=$E$5),1,0)))</f>
        <v/>
      </c>
      <c r="F674" s="64" t="str">
        <f t="array" aca="1" ref="F674" ca="1">IF($B674="N","",SUM(IF((INDIRECT($B674&amp;"!J23:J200")=$A$2)*(INDIRECT($B674&amp;"!t23:t200")=$D674)*(INDIRECT($B674&amp;"!t23:t200")&lt;&gt;"")*(INDIRECT($B674&amp;"!I23:I200")=$E$5),INDIRECT($B674&amp;"!U23:U200"),0)))</f>
        <v/>
      </c>
      <c r="G674" s="55" t="str">
        <f t="array" aca="1" ref="G674" ca="1">IF($B674="N","",SUM(IF((INDIRECT($B674&amp;"!J23:J200")=$A$2)*(INDIRECT($B674&amp;"!t23:t200")=$D674)*(INDIRECT($B674&amp;"!t23:t200")&lt;&gt;"")*(INDIRECT($B674&amp;"!I23:I200")=$G$5),1,0)))</f>
        <v/>
      </c>
      <c r="H674" s="64" t="str">
        <f t="array" aca="1" ref="H674" ca="1">IF($B674="N","",SUM(IF((INDIRECT($B674&amp;"!J23:J200")=$A$2)*(INDIRECT($B674&amp;"!t23:t200")=$D674)*(INDIRECT($B674&amp;"!t23:t200")&lt;&gt;"")*(INDIRECT($B674&amp;"!I23:I200")=$G$5),INDIRECT($B674&amp;"!U23:U200"),0)))</f>
        <v/>
      </c>
      <c r="I674" s="59" t="str">
        <f t="shared" si="106"/>
        <v/>
      </c>
      <c r="J674" s="64" t="str">
        <f t="shared" si="107"/>
        <v/>
      </c>
    </row>
    <row r="675" spans="1:10">
      <c r="B675" s="92" t="str">
        <f t="shared" si="108"/>
        <v>N</v>
      </c>
      <c r="D675" s="93">
        <v>1.5</v>
      </c>
      <c r="E675" s="55" t="str">
        <f t="array" aca="1" ref="E675" ca="1">IF($B675="N","",SUM(IF((INDIRECT($B675&amp;"!J23:J200")=$A$2)*(INDIRECT($B675&amp;"!t23:t200")=$D675)*(INDIRECT($B675&amp;"!t23:t200")&lt;&gt;"")*(INDIRECT($B675&amp;"!I23:I200")=$E$5),1,0)))</f>
        <v/>
      </c>
      <c r="F675" s="64" t="str">
        <f t="array" aca="1" ref="F675" ca="1">IF($B675="N","",SUM(IF((INDIRECT($B675&amp;"!J23:J200")=$A$2)*(INDIRECT($B675&amp;"!t23:t200")=$D675)*(INDIRECT($B675&amp;"!t23:t200")&lt;&gt;"")*(INDIRECT($B675&amp;"!I23:I200")=$E$5),INDIRECT($B675&amp;"!U23:U200"),0)))</f>
        <v/>
      </c>
      <c r="G675" s="55" t="str">
        <f t="array" aca="1" ref="G675" ca="1">IF($B675="N","",SUM(IF((INDIRECT($B675&amp;"!J23:J200")=$A$2)*(INDIRECT($B675&amp;"!t23:t200")=$D675)*(INDIRECT($B675&amp;"!t23:t200")&lt;&gt;"")*(INDIRECT($B675&amp;"!I23:I200")=$G$5),1,0)))</f>
        <v/>
      </c>
      <c r="H675" s="64" t="str">
        <f t="array" aca="1" ref="H675" ca="1">IF($B675="N","",SUM(IF((INDIRECT($B675&amp;"!J23:J200")=$A$2)*(INDIRECT($B675&amp;"!t23:t200")=$D675)*(INDIRECT($B675&amp;"!t23:t200")&lt;&gt;"")*(INDIRECT($B675&amp;"!I23:I200")=$G$5),INDIRECT($B675&amp;"!U23:U200"),0)))</f>
        <v/>
      </c>
      <c r="I675" s="59" t="str">
        <f t="shared" si="106"/>
        <v/>
      </c>
      <c r="J675" s="64" t="str">
        <f t="shared" si="107"/>
        <v/>
      </c>
    </row>
    <row r="676" spans="1:10">
      <c r="B676" s="92" t="str">
        <f t="shared" si="108"/>
        <v>N</v>
      </c>
      <c r="D676" s="129">
        <v>1.75</v>
      </c>
      <c r="E676" s="38" t="str">
        <f t="array" aca="1" ref="E676" ca="1">IF($B676="N","",SUM(IF((INDIRECT($B676&amp;"!J23:J200")=$A$2)*(INDIRECT($B676&amp;"!t23:t200")=$D676)*(INDIRECT($B676&amp;"!t23:t200")&lt;&gt;"")*(INDIRECT($B676&amp;"!I23:I200")=$E$5),1,0)))</f>
        <v/>
      </c>
      <c r="F676" s="137" t="str">
        <f t="array" aca="1" ref="F676" ca="1">IF($B676="N","",SUM(IF((INDIRECT($B676&amp;"!J23:J200")=$A$2)*(INDIRECT($B676&amp;"!t23:t200")=$D676)*(INDIRECT($B676&amp;"!t23:t200")&lt;&gt;"")*(INDIRECT($B676&amp;"!I23:I200")=$E$5),INDIRECT($B676&amp;"!U23:U200"),0)))</f>
        <v/>
      </c>
      <c r="G676" s="38" t="str">
        <f t="array" aca="1" ref="G676" ca="1">IF($B676="N","",SUM(IF((INDIRECT($B676&amp;"!J23:J200")=$A$2)*(INDIRECT($B676&amp;"!t23:t200")=$D676)*(INDIRECT($B676&amp;"!t23:t200")&lt;&gt;"")*(INDIRECT($B676&amp;"!I23:I200")=$G$5),1,0)))</f>
        <v/>
      </c>
      <c r="H676" s="137" t="str">
        <f t="array" aca="1" ref="H676" ca="1">IF($B676="N","",SUM(IF((INDIRECT($B676&amp;"!J23:J200")=$A$2)*(INDIRECT($B676&amp;"!t23:t200")=$D676)*(INDIRECT($B676&amp;"!t23:t200")&lt;&gt;"")*(INDIRECT($B676&amp;"!I23:I200")=$G$5),INDIRECT($B676&amp;"!U23:U200"),0)))</f>
        <v/>
      </c>
      <c r="I676" s="59" t="str">
        <f t="shared" si="106"/>
        <v/>
      </c>
      <c r="J676" s="64" t="str">
        <f t="shared" si="107"/>
        <v/>
      </c>
    </row>
    <row r="677" spans="1:10">
      <c r="B677" s="92" t="str">
        <f t="shared" si="108"/>
        <v>N</v>
      </c>
      <c r="D677" s="129">
        <v>2</v>
      </c>
      <c r="E677" s="38" t="str">
        <f t="array" aca="1" ref="E677" ca="1">IF($B677="N","",SUM(IF((INDIRECT($B677&amp;"!J23:J200")=$A$2)*(INDIRECT($B677&amp;"!t23:t200")=$D677)*(INDIRECT($B677&amp;"!t23:t200")&lt;&gt;"")*(INDIRECT($B677&amp;"!I23:I200")=$E$5),1,0)))</f>
        <v/>
      </c>
      <c r="F677" s="137" t="str">
        <f t="array" aca="1" ref="F677" ca="1">IF($B677="N","",SUM(IF((INDIRECT($B677&amp;"!J23:J200")=$A$2)*(INDIRECT($B677&amp;"!t23:t200")=$D677)*(INDIRECT($B677&amp;"!t23:t200")&lt;&gt;"")*(INDIRECT($B677&amp;"!I23:I200")=$E$5),INDIRECT($B677&amp;"!U23:U200"),0)))</f>
        <v/>
      </c>
      <c r="G677" s="38" t="str">
        <f t="array" aca="1" ref="G677" ca="1">IF($B677="N","",SUM(IF((INDIRECT($B677&amp;"!J23:J200")=$A$2)*(INDIRECT($B677&amp;"!t23:t200")=$D677)*(INDIRECT($B677&amp;"!t23:t200")&lt;&gt;"")*(INDIRECT($B677&amp;"!I23:I200")=$G$5),1,0)))</f>
        <v/>
      </c>
      <c r="H677" s="137" t="str">
        <f t="array" aca="1" ref="H677" ca="1">IF($B677="N","",SUM(IF((INDIRECT($B677&amp;"!J23:J200")=$A$2)*(INDIRECT($B677&amp;"!t23:t200")=$D677)*(INDIRECT($B677&amp;"!t23:t200")&lt;&gt;"")*(INDIRECT($B677&amp;"!I23:I200")=$G$5),INDIRECT($B677&amp;"!U23:U200"),0)))</f>
        <v/>
      </c>
      <c r="I677" s="59" t="str">
        <f t="shared" si="106"/>
        <v/>
      </c>
      <c r="J677" s="64" t="str">
        <f t="shared" si="107"/>
        <v/>
      </c>
    </row>
    <row r="678" spans="1:10">
      <c r="B678" s="92" t="str">
        <f t="shared" si="108"/>
        <v>N</v>
      </c>
      <c r="D678" s="129">
        <v>2.25</v>
      </c>
      <c r="E678" s="38" t="str">
        <f t="array" aca="1" ref="E678" ca="1">IF($B678="N","",SUM(IF((INDIRECT($B678&amp;"!J23:J200")=$A$2)*(INDIRECT($B678&amp;"!t23:t200")=$D678)*(INDIRECT($B678&amp;"!t23:t200")&lt;&gt;"")*(INDIRECT($B678&amp;"!I23:I200")=$E$5),1,0)))</f>
        <v/>
      </c>
      <c r="F678" s="137" t="str">
        <f t="array" aca="1" ref="F678" ca="1">IF($B678="N","",SUM(IF((INDIRECT($B678&amp;"!J23:J200")=$A$2)*(INDIRECT($B678&amp;"!t23:t200")=$D678)*(INDIRECT($B678&amp;"!t23:t200")&lt;&gt;"")*(INDIRECT($B678&amp;"!I23:I200")=$E$5),INDIRECT($B678&amp;"!U23:U200"),0)))</f>
        <v/>
      </c>
      <c r="G678" s="38" t="str">
        <f t="array" aca="1" ref="G678" ca="1">IF($B678="N","",SUM(IF((INDIRECT($B678&amp;"!J23:J200")=$A$2)*(INDIRECT($B678&amp;"!t23:t200")=$D678)*(INDIRECT($B678&amp;"!t23:t200")&lt;&gt;"")*(INDIRECT($B678&amp;"!I23:I200")=$G$5),1,0)))</f>
        <v/>
      </c>
      <c r="H678" s="137" t="str">
        <f t="array" aca="1" ref="H678" ca="1">IF($B678="N","",SUM(IF((INDIRECT($B678&amp;"!J23:J200")=$A$2)*(INDIRECT($B678&amp;"!t23:t200")=$D678)*(INDIRECT($B678&amp;"!t23:t200")&lt;&gt;"")*(INDIRECT($B678&amp;"!I23:I200")=$G$5),INDIRECT($B678&amp;"!U23:U200"),0)))</f>
        <v/>
      </c>
      <c r="I678" s="59" t="str">
        <f t="shared" si="106"/>
        <v/>
      </c>
      <c r="J678" s="64" t="str">
        <f t="shared" si="107"/>
        <v/>
      </c>
    </row>
    <row r="679" spans="1:10">
      <c r="B679" s="92" t="str">
        <f t="shared" si="108"/>
        <v>N</v>
      </c>
      <c r="D679" s="129">
        <v>2.5</v>
      </c>
      <c r="E679" s="38" t="str">
        <f t="array" aca="1" ref="E679" ca="1">IF($B679="N","",SUM(IF((INDIRECT($B679&amp;"!J23:J200")=$A$2)*(INDIRECT($B679&amp;"!t23:t200")=$D679)*(INDIRECT($B679&amp;"!t23:t200")&lt;&gt;"")*(INDIRECT($B679&amp;"!I23:I200")=$E$5),1,0)))</f>
        <v/>
      </c>
      <c r="F679" s="137" t="str">
        <f t="array" aca="1" ref="F679" ca="1">IF($B679="N","",SUM(IF((INDIRECT($B679&amp;"!J23:J200")=$A$2)*(INDIRECT($B679&amp;"!t23:t200")=$D679)*(INDIRECT($B679&amp;"!t23:t200")&lt;&gt;"")*(INDIRECT($B679&amp;"!I23:I200")=$E$5),INDIRECT($B679&amp;"!U23:U200"),0)))</f>
        <v/>
      </c>
      <c r="G679" s="38" t="str">
        <f t="array" aca="1" ref="G679" ca="1">IF($B679="N","",SUM(IF((INDIRECT($B679&amp;"!J23:J200")=$A$2)*(INDIRECT($B679&amp;"!t23:t200")=$D679)*(INDIRECT($B679&amp;"!t23:t200")&lt;&gt;"")*(INDIRECT($B679&amp;"!I23:I200")=$G$5),1,0)))</f>
        <v/>
      </c>
      <c r="H679" s="137" t="str">
        <f t="array" aca="1" ref="H679" ca="1">IF($B679="N","",SUM(IF((INDIRECT($B679&amp;"!J23:J200")=$A$2)*(INDIRECT($B679&amp;"!t23:t200")=$D679)*(INDIRECT($B679&amp;"!t23:t200")&lt;&gt;"")*(INDIRECT($B679&amp;"!I23:I200")=$G$5),INDIRECT($B679&amp;"!U23:U200"),0)))</f>
        <v/>
      </c>
      <c r="I679" s="59" t="str">
        <f t="shared" si="106"/>
        <v/>
      </c>
      <c r="J679" s="64" t="str">
        <f t="shared" si="107"/>
        <v/>
      </c>
    </row>
    <row r="680" spans="1:10" ht="13.5" thickBot="1">
      <c r="B680" s="92" t="str">
        <f t="shared" si="108"/>
        <v>N</v>
      </c>
      <c r="D680" s="93">
        <v>2.75</v>
      </c>
      <c r="E680" s="38" t="str">
        <f t="array" aca="1" ref="E680" ca="1">IF($B680="N","",SUM(IF((INDIRECT($B680&amp;"!J23:J200")=$A$2)*(INDIRECT($B680&amp;"!t23:t200")=$D680)*(INDIRECT($B680&amp;"!t23:t200")&lt;&gt;"")*(INDIRECT($B680&amp;"!I23:I200")=$E$5),1,0)))</f>
        <v/>
      </c>
      <c r="F680" s="137" t="str">
        <f t="array" aca="1" ref="F680" ca="1">IF($B680="N","",SUM(IF((INDIRECT($B680&amp;"!J23:J200")=$A$2)*(INDIRECT($B680&amp;"!t23:t200")=$D680)*(INDIRECT($B680&amp;"!t23:t200")&lt;&gt;"")*(INDIRECT($B680&amp;"!I23:I200")=$E$5),INDIRECT($B680&amp;"!U23:U200"),0)))</f>
        <v/>
      </c>
      <c r="G680" s="38" t="str">
        <f t="array" aca="1" ref="G680" ca="1">IF($B680="N","",SUM(IF((INDIRECT($B680&amp;"!J23:J200")=$A$2)*(INDIRECT($B680&amp;"!t23:t200")=$D680)*(INDIRECT($B680&amp;"!t23:t200")&lt;&gt;"")*(INDIRECT($B680&amp;"!I23:I200")=$G$5),1,0)))</f>
        <v/>
      </c>
      <c r="H680" s="137" t="str">
        <f t="array" aca="1" ref="H680" ca="1">IF($B680="N","",SUM(IF((INDIRECT($B680&amp;"!J23:J200")=$A$2)*(INDIRECT($B680&amp;"!t23:t200")=$D680)*(INDIRECT($B680&amp;"!t23:t200")&lt;&gt;"")*(INDIRECT($B680&amp;"!I23:I200")=$G$5),INDIRECT($B680&amp;"!U23:U200"),0)))</f>
        <v/>
      </c>
      <c r="I680" s="136" t="str">
        <f t="shared" si="106"/>
        <v/>
      </c>
      <c r="J680" s="78" t="str">
        <f t="shared" si="107"/>
        <v/>
      </c>
    </row>
    <row r="681" spans="1:10" ht="13.5" thickBot="1">
      <c r="A681" s="96"/>
      <c r="B681" s="97"/>
      <c r="C681" s="98">
        <f>D656</f>
        <v>0</v>
      </c>
      <c r="D681" s="99" t="s">
        <v>24</v>
      </c>
      <c r="E681" s="100">
        <f t="shared" ref="E681:J681" ca="1" si="109">SUM(E658:E680)</f>
        <v>0</v>
      </c>
      <c r="F681" s="106">
        <f t="shared" ca="1" si="109"/>
        <v>0</v>
      </c>
      <c r="G681" s="100">
        <f t="shared" ca="1" si="109"/>
        <v>0</v>
      </c>
      <c r="H681" s="106">
        <f t="shared" ca="1" si="109"/>
        <v>0</v>
      </c>
      <c r="I681" s="101">
        <f t="shared" si="109"/>
        <v>0</v>
      </c>
      <c r="J681" s="106">
        <f t="shared" si="109"/>
        <v>0</v>
      </c>
    </row>
    <row r="682" spans="1:10">
      <c r="A682" s="96"/>
      <c r="C682" s="104"/>
    </row>
    <row r="683" spans="1:10">
      <c r="A683" s="96"/>
      <c r="C683" s="104"/>
    </row>
    <row r="684" spans="1:10">
      <c r="A684" s="96"/>
      <c r="C684" s="104"/>
    </row>
    <row r="685" spans="1:10">
      <c r="A685" s="96"/>
      <c r="C685" s="104"/>
    </row>
    <row r="686" spans="1:10">
      <c r="A686" s="96"/>
      <c r="C686" s="104"/>
    </row>
    <row r="687" spans="1:10">
      <c r="A687" s="96"/>
      <c r="C687" s="104"/>
    </row>
    <row r="688" spans="1:10">
      <c r="A688" s="96"/>
      <c r="C688" s="104"/>
    </row>
    <row r="689" spans="1:3">
      <c r="A689" s="96"/>
      <c r="C689" s="104"/>
    </row>
    <row r="690" spans="1:3">
      <c r="A690" s="96"/>
      <c r="C690" s="104"/>
    </row>
    <row r="691" spans="1:3">
      <c r="A691" s="96"/>
      <c r="C691" s="104"/>
    </row>
    <row r="692" spans="1:3">
      <c r="C692" s="104"/>
    </row>
    <row r="693" spans="1:3">
      <c r="C693" s="104"/>
    </row>
    <row r="694" spans="1:3">
      <c r="C694" s="104"/>
    </row>
    <row r="695" spans="1:3">
      <c r="C695" s="104"/>
    </row>
    <row r="696" spans="1:3">
      <c r="C696" s="104"/>
    </row>
    <row r="697" spans="1:3">
      <c r="C697" s="104"/>
    </row>
    <row r="698" spans="1:3">
      <c r="C698" s="104"/>
    </row>
    <row r="699" spans="1:3">
      <c r="C699" s="104"/>
    </row>
    <row r="700" spans="1:3">
      <c r="C700" s="104"/>
    </row>
    <row r="701" spans="1:3">
      <c r="C701" s="104"/>
    </row>
    <row r="702" spans="1:3">
      <c r="C702" s="104"/>
    </row>
    <row r="703" spans="1:3">
      <c r="C703" s="104"/>
    </row>
    <row r="704" spans="1:3">
      <c r="C704" s="104"/>
    </row>
    <row r="705" spans="3:3">
      <c r="C705" s="104"/>
    </row>
    <row r="706" spans="3:3">
      <c r="C706" s="104"/>
    </row>
    <row r="707" spans="3:3">
      <c r="C707" s="104"/>
    </row>
    <row r="708" spans="3:3">
      <c r="C708" s="104"/>
    </row>
    <row r="709" spans="3:3">
      <c r="C709" s="104"/>
    </row>
    <row r="710" spans="3:3">
      <c r="C710" s="104"/>
    </row>
    <row r="711" spans="3:3">
      <c r="C711" s="104"/>
    </row>
    <row r="712" spans="3:3">
      <c r="C712" s="104"/>
    </row>
    <row r="713" spans="3:3">
      <c r="C713" s="104"/>
    </row>
    <row r="714" spans="3:3">
      <c r="C714" s="104"/>
    </row>
    <row r="715" spans="3:3">
      <c r="C715" s="104"/>
    </row>
    <row r="716" spans="3:3">
      <c r="C716" s="104"/>
    </row>
    <row r="717" spans="3:3">
      <c r="C717" s="104"/>
    </row>
    <row r="718" spans="3:3">
      <c r="C718" s="104"/>
    </row>
    <row r="719" spans="3:3">
      <c r="C719" s="104"/>
    </row>
    <row r="720" spans="3:3">
      <c r="C720" s="104"/>
    </row>
    <row r="721" spans="3:3">
      <c r="C721" s="104"/>
    </row>
    <row r="722" spans="3:3">
      <c r="C722" s="104"/>
    </row>
    <row r="723" spans="3:3">
      <c r="C723" s="104"/>
    </row>
    <row r="724" spans="3:3">
      <c r="C724" s="104"/>
    </row>
    <row r="725" spans="3:3">
      <c r="C725" s="104"/>
    </row>
    <row r="726" spans="3:3">
      <c r="C726" s="104"/>
    </row>
    <row r="727" spans="3:3">
      <c r="C727" s="104"/>
    </row>
    <row r="728" spans="3:3">
      <c r="C728" s="104"/>
    </row>
    <row r="729" spans="3:3">
      <c r="C729" s="104"/>
    </row>
    <row r="730" spans="3:3">
      <c r="C730" s="104"/>
    </row>
    <row r="731" spans="3:3">
      <c r="C731" s="104"/>
    </row>
    <row r="732" spans="3:3">
      <c r="C732" s="104"/>
    </row>
    <row r="733" spans="3:3">
      <c r="C733" s="104"/>
    </row>
    <row r="734" spans="3:3">
      <c r="C734" s="104"/>
    </row>
    <row r="735" spans="3:3">
      <c r="C735" s="104"/>
    </row>
    <row r="736" spans="3:3">
      <c r="C736" s="104"/>
    </row>
    <row r="737" spans="3:3">
      <c r="C737" s="104"/>
    </row>
    <row r="738" spans="3:3">
      <c r="C738" s="104"/>
    </row>
    <row r="739" spans="3:3">
      <c r="C739" s="104"/>
    </row>
    <row r="740" spans="3:3">
      <c r="C740" s="104"/>
    </row>
    <row r="741" spans="3:3">
      <c r="C741" s="104"/>
    </row>
    <row r="742" spans="3:3">
      <c r="C742" s="104"/>
    </row>
    <row r="743" spans="3:3">
      <c r="C743" s="104"/>
    </row>
    <row r="744" spans="3:3">
      <c r="C744" s="104"/>
    </row>
    <row r="745" spans="3:3">
      <c r="C745" s="104"/>
    </row>
    <row r="746" spans="3:3">
      <c r="C746" s="104"/>
    </row>
    <row r="747" spans="3:3">
      <c r="C747" s="104"/>
    </row>
    <row r="748" spans="3:3">
      <c r="C748" s="104"/>
    </row>
    <row r="749" spans="3:3">
      <c r="C749" s="104"/>
    </row>
    <row r="750" spans="3:3">
      <c r="C750" s="104"/>
    </row>
    <row r="751" spans="3:3">
      <c r="C751" s="104"/>
    </row>
    <row r="752" spans="3:3">
      <c r="C752" s="104"/>
    </row>
    <row r="753" spans="3:3">
      <c r="C753" s="104"/>
    </row>
    <row r="754" spans="3:3">
      <c r="C754" s="104"/>
    </row>
    <row r="755" spans="3:3">
      <c r="C755" s="104"/>
    </row>
    <row r="756" spans="3:3">
      <c r="C756" s="104"/>
    </row>
    <row r="757" spans="3:3">
      <c r="C757" s="104"/>
    </row>
    <row r="758" spans="3:3">
      <c r="C758" s="104"/>
    </row>
    <row r="759" spans="3:3">
      <c r="C759" s="104"/>
    </row>
    <row r="760" spans="3:3">
      <c r="C760" s="104"/>
    </row>
    <row r="761" spans="3:3">
      <c r="C761" s="104"/>
    </row>
    <row r="762" spans="3:3">
      <c r="C762" s="104"/>
    </row>
    <row r="763" spans="3:3">
      <c r="C763" s="104"/>
    </row>
    <row r="764" spans="3:3">
      <c r="C764" s="104"/>
    </row>
    <row r="765" spans="3:3">
      <c r="C765" s="104"/>
    </row>
    <row r="766" spans="3:3">
      <c r="C766" s="104"/>
    </row>
    <row r="767" spans="3:3">
      <c r="C767" s="104"/>
    </row>
    <row r="768" spans="3:3">
      <c r="C768" s="104"/>
    </row>
    <row r="769" spans="3:3">
      <c r="C769" s="104"/>
    </row>
    <row r="770" spans="3:3">
      <c r="C770" s="104"/>
    </row>
    <row r="771" spans="3:3">
      <c r="C771" s="104"/>
    </row>
    <row r="772" spans="3:3">
      <c r="C772" s="104"/>
    </row>
    <row r="773" spans="3:3">
      <c r="C773" s="104"/>
    </row>
    <row r="774" spans="3:3">
      <c r="C774" s="104"/>
    </row>
    <row r="775" spans="3:3">
      <c r="C775" s="104"/>
    </row>
    <row r="776" spans="3:3">
      <c r="C776" s="104"/>
    </row>
    <row r="777" spans="3:3">
      <c r="C777" s="104"/>
    </row>
    <row r="778" spans="3:3">
      <c r="C778" s="104"/>
    </row>
    <row r="779" spans="3:3">
      <c r="C779" s="104"/>
    </row>
    <row r="780" spans="3:3">
      <c r="C780" s="104"/>
    </row>
    <row r="781" spans="3:3">
      <c r="C781" s="104"/>
    </row>
    <row r="782" spans="3:3">
      <c r="C782" s="104"/>
    </row>
    <row r="783" spans="3:3">
      <c r="C783" s="104"/>
    </row>
    <row r="784" spans="3:3">
      <c r="C784" s="104"/>
    </row>
    <row r="785" spans="3:3">
      <c r="C785" s="104"/>
    </row>
    <row r="786" spans="3:3">
      <c r="C786" s="104"/>
    </row>
    <row r="787" spans="3:3">
      <c r="C787" s="104"/>
    </row>
    <row r="788" spans="3:3">
      <c r="C788" s="104"/>
    </row>
    <row r="789" spans="3:3">
      <c r="C789" s="104"/>
    </row>
    <row r="790" spans="3:3">
      <c r="C790" s="104"/>
    </row>
    <row r="791" spans="3:3">
      <c r="C791" s="104"/>
    </row>
    <row r="792" spans="3:3">
      <c r="C792" s="104"/>
    </row>
    <row r="793" spans="3:3">
      <c r="C793" s="104"/>
    </row>
    <row r="794" spans="3:3">
      <c r="C794" s="104"/>
    </row>
    <row r="795" spans="3:3">
      <c r="C795" s="104"/>
    </row>
    <row r="796" spans="3:3">
      <c r="C796" s="104"/>
    </row>
    <row r="797" spans="3:3">
      <c r="C797" s="104"/>
    </row>
    <row r="798" spans="3:3">
      <c r="C798" s="104"/>
    </row>
    <row r="799" spans="3:3">
      <c r="C799" s="104"/>
    </row>
    <row r="800" spans="3:3">
      <c r="C800" s="104"/>
    </row>
    <row r="801" spans="3:3">
      <c r="C801" s="104"/>
    </row>
    <row r="802" spans="3:3">
      <c r="C802" s="104"/>
    </row>
    <row r="803" spans="3:3">
      <c r="C803" s="104"/>
    </row>
    <row r="804" spans="3:3">
      <c r="C804" s="104"/>
    </row>
    <row r="805" spans="3:3">
      <c r="C805" s="104"/>
    </row>
    <row r="806" spans="3:3">
      <c r="C806" s="104"/>
    </row>
    <row r="807" spans="3:3">
      <c r="C807" s="104"/>
    </row>
    <row r="808" spans="3:3">
      <c r="C808" s="104"/>
    </row>
    <row r="809" spans="3:3">
      <c r="C809" s="104"/>
    </row>
    <row r="810" spans="3:3">
      <c r="C810" s="104"/>
    </row>
    <row r="811" spans="3:3">
      <c r="C811" s="104"/>
    </row>
    <row r="812" spans="3:3">
      <c r="C812" s="104"/>
    </row>
    <row r="813" spans="3:3">
      <c r="C813" s="104"/>
    </row>
    <row r="814" spans="3:3">
      <c r="C814" s="104"/>
    </row>
    <row r="815" spans="3:3">
      <c r="C815" s="104"/>
    </row>
    <row r="816" spans="3:3">
      <c r="C816" s="104"/>
    </row>
    <row r="817" spans="3:3">
      <c r="C817" s="104"/>
    </row>
    <row r="818" spans="3:3">
      <c r="C818" s="104"/>
    </row>
    <row r="819" spans="3:3">
      <c r="C819" s="104"/>
    </row>
    <row r="820" spans="3:3">
      <c r="C820" s="104"/>
    </row>
    <row r="821" spans="3:3">
      <c r="C821" s="104"/>
    </row>
    <row r="822" spans="3:3">
      <c r="C822" s="104"/>
    </row>
    <row r="823" spans="3:3">
      <c r="C823" s="104"/>
    </row>
    <row r="824" spans="3:3">
      <c r="C824" s="104"/>
    </row>
    <row r="825" spans="3:3">
      <c r="C825" s="104"/>
    </row>
    <row r="826" spans="3:3">
      <c r="C826" s="104"/>
    </row>
    <row r="827" spans="3:3">
      <c r="C827" s="104"/>
    </row>
    <row r="828" spans="3:3">
      <c r="C828" s="104"/>
    </row>
    <row r="829" spans="3:3">
      <c r="C829" s="104"/>
    </row>
    <row r="830" spans="3:3">
      <c r="C830" s="104"/>
    </row>
    <row r="831" spans="3:3">
      <c r="C831" s="104"/>
    </row>
    <row r="832" spans="3:3">
      <c r="C832" s="104"/>
    </row>
    <row r="833" spans="3:3">
      <c r="C833" s="104"/>
    </row>
    <row r="834" spans="3:3">
      <c r="C834" s="104"/>
    </row>
    <row r="835" spans="3:3">
      <c r="C835" s="104"/>
    </row>
    <row r="836" spans="3:3">
      <c r="C836" s="104"/>
    </row>
    <row r="837" spans="3:3">
      <c r="C837" s="104"/>
    </row>
    <row r="838" spans="3:3">
      <c r="C838" s="104"/>
    </row>
    <row r="839" spans="3:3">
      <c r="C839" s="104"/>
    </row>
    <row r="840" spans="3:3">
      <c r="C840" s="104"/>
    </row>
    <row r="841" spans="3:3">
      <c r="C841" s="104"/>
    </row>
    <row r="842" spans="3:3">
      <c r="C842" s="104"/>
    </row>
    <row r="843" spans="3:3">
      <c r="C843" s="104"/>
    </row>
    <row r="844" spans="3:3">
      <c r="C844" s="104"/>
    </row>
    <row r="845" spans="3:3">
      <c r="C845" s="104"/>
    </row>
    <row r="846" spans="3:3">
      <c r="C846" s="104"/>
    </row>
    <row r="847" spans="3:3">
      <c r="C847" s="104"/>
    </row>
    <row r="848" spans="3:3">
      <c r="C848" s="104"/>
    </row>
    <row r="849" spans="3:3">
      <c r="C849" s="104"/>
    </row>
    <row r="850" spans="3:3">
      <c r="C850" s="104"/>
    </row>
    <row r="851" spans="3:3">
      <c r="C851" s="104"/>
    </row>
    <row r="852" spans="3:3">
      <c r="C852" s="104"/>
    </row>
    <row r="853" spans="3:3">
      <c r="C853" s="104"/>
    </row>
    <row r="854" spans="3:3">
      <c r="C854" s="104"/>
    </row>
    <row r="855" spans="3:3">
      <c r="C855" s="104"/>
    </row>
    <row r="856" spans="3:3">
      <c r="C856" s="104"/>
    </row>
    <row r="857" spans="3:3">
      <c r="C857" s="104"/>
    </row>
    <row r="858" spans="3:3">
      <c r="C858" s="104"/>
    </row>
    <row r="859" spans="3:3">
      <c r="C859" s="104"/>
    </row>
    <row r="860" spans="3:3">
      <c r="C860" s="104"/>
    </row>
    <row r="861" spans="3:3">
      <c r="C861" s="104"/>
    </row>
    <row r="862" spans="3:3">
      <c r="C862" s="104"/>
    </row>
    <row r="863" spans="3:3">
      <c r="C863" s="104"/>
    </row>
    <row r="864" spans="3:3">
      <c r="C864" s="104"/>
    </row>
    <row r="865" spans="3:3">
      <c r="C865" s="104"/>
    </row>
    <row r="866" spans="3:3">
      <c r="C866" s="104"/>
    </row>
    <row r="867" spans="3:3">
      <c r="C867" s="104"/>
    </row>
    <row r="868" spans="3:3">
      <c r="C868" s="104"/>
    </row>
    <row r="869" spans="3:3">
      <c r="C869" s="104"/>
    </row>
    <row r="870" spans="3:3">
      <c r="C870" s="104"/>
    </row>
    <row r="871" spans="3:3">
      <c r="C871" s="104"/>
    </row>
    <row r="872" spans="3:3">
      <c r="C872" s="104"/>
    </row>
    <row r="873" spans="3:3">
      <c r="C873" s="104"/>
    </row>
    <row r="874" spans="3:3">
      <c r="C874" s="104"/>
    </row>
    <row r="875" spans="3:3">
      <c r="C875" s="104"/>
    </row>
    <row r="876" spans="3:3">
      <c r="C876" s="104"/>
    </row>
    <row r="877" spans="3:3">
      <c r="C877" s="104"/>
    </row>
    <row r="878" spans="3:3">
      <c r="C878" s="104"/>
    </row>
    <row r="879" spans="3:3">
      <c r="C879" s="104"/>
    </row>
    <row r="880" spans="3:3">
      <c r="C880" s="104"/>
    </row>
    <row r="881" spans="3:3">
      <c r="C881" s="104"/>
    </row>
    <row r="882" spans="3:3">
      <c r="C882" s="104"/>
    </row>
    <row r="883" spans="3:3">
      <c r="C883" s="104"/>
    </row>
    <row r="884" spans="3:3">
      <c r="C884" s="104"/>
    </row>
    <row r="885" spans="3:3">
      <c r="C885" s="104"/>
    </row>
    <row r="886" spans="3:3">
      <c r="C886" s="104"/>
    </row>
    <row r="887" spans="3:3">
      <c r="C887" s="104"/>
    </row>
    <row r="888" spans="3:3">
      <c r="C888" s="104"/>
    </row>
    <row r="889" spans="3:3">
      <c r="C889" s="104"/>
    </row>
    <row r="890" spans="3:3">
      <c r="C890" s="104"/>
    </row>
    <row r="891" spans="3:3">
      <c r="C891" s="104"/>
    </row>
    <row r="892" spans="3:3">
      <c r="C892" s="104"/>
    </row>
    <row r="893" spans="3:3">
      <c r="C893" s="104"/>
    </row>
    <row r="894" spans="3:3">
      <c r="C894" s="104"/>
    </row>
    <row r="895" spans="3:3">
      <c r="C895" s="104"/>
    </row>
    <row r="896" spans="3:3">
      <c r="C896" s="104"/>
    </row>
    <row r="897" spans="3:3">
      <c r="C897" s="104"/>
    </row>
    <row r="898" spans="3:3">
      <c r="C898" s="104"/>
    </row>
    <row r="899" spans="3:3">
      <c r="C899" s="104"/>
    </row>
    <row r="900" spans="3:3">
      <c r="C900" s="104"/>
    </row>
    <row r="901" spans="3:3">
      <c r="C901" s="104"/>
    </row>
    <row r="902" spans="3:3">
      <c r="C902" s="104"/>
    </row>
    <row r="903" spans="3:3">
      <c r="C903" s="104"/>
    </row>
    <row r="904" spans="3:3">
      <c r="C904" s="104"/>
    </row>
    <row r="905" spans="3:3">
      <c r="C905" s="104"/>
    </row>
    <row r="906" spans="3:3">
      <c r="C906" s="104"/>
    </row>
    <row r="907" spans="3:3">
      <c r="C907" s="104"/>
    </row>
    <row r="908" spans="3:3">
      <c r="C908" s="104"/>
    </row>
    <row r="909" spans="3:3">
      <c r="C909" s="104"/>
    </row>
    <row r="910" spans="3:3">
      <c r="C910" s="104"/>
    </row>
    <row r="911" spans="3:3">
      <c r="C911" s="104"/>
    </row>
    <row r="912" spans="3:3">
      <c r="C912" s="104"/>
    </row>
    <row r="913" spans="3:3">
      <c r="C913" s="104"/>
    </row>
    <row r="914" spans="3:3">
      <c r="C914" s="104"/>
    </row>
    <row r="915" spans="3:3">
      <c r="C915" s="104"/>
    </row>
    <row r="916" spans="3:3">
      <c r="C916" s="104"/>
    </row>
    <row r="917" spans="3:3">
      <c r="C917" s="104"/>
    </row>
    <row r="918" spans="3:3">
      <c r="C918" s="104"/>
    </row>
    <row r="919" spans="3:3">
      <c r="C919" s="104"/>
    </row>
    <row r="920" spans="3:3">
      <c r="C920" s="104"/>
    </row>
    <row r="921" spans="3:3">
      <c r="C921" s="104"/>
    </row>
    <row r="922" spans="3:3">
      <c r="C922" s="104"/>
    </row>
    <row r="923" spans="3:3">
      <c r="C923" s="104"/>
    </row>
    <row r="924" spans="3:3">
      <c r="C924" s="104"/>
    </row>
    <row r="925" spans="3:3">
      <c r="C925" s="104"/>
    </row>
    <row r="926" spans="3:3">
      <c r="C926" s="104"/>
    </row>
    <row r="927" spans="3:3">
      <c r="C927" s="104"/>
    </row>
    <row r="928" spans="3:3">
      <c r="C928" s="104"/>
    </row>
    <row r="929" spans="3:3">
      <c r="C929" s="104"/>
    </row>
    <row r="930" spans="3:3">
      <c r="C930" s="104"/>
    </row>
    <row r="931" spans="3:3">
      <c r="C931" s="104"/>
    </row>
    <row r="932" spans="3:3">
      <c r="C932" s="104"/>
    </row>
    <row r="933" spans="3:3">
      <c r="C933" s="104"/>
    </row>
    <row r="934" spans="3:3">
      <c r="C934" s="104"/>
    </row>
    <row r="935" spans="3:3">
      <c r="C935" s="104"/>
    </row>
    <row r="936" spans="3:3">
      <c r="C936" s="104"/>
    </row>
    <row r="937" spans="3:3">
      <c r="C937" s="104"/>
    </row>
    <row r="938" spans="3:3">
      <c r="C938" s="104"/>
    </row>
    <row r="939" spans="3:3">
      <c r="C939" s="104"/>
    </row>
    <row r="940" spans="3:3">
      <c r="C940" s="104"/>
    </row>
    <row r="941" spans="3:3">
      <c r="C941" s="104"/>
    </row>
    <row r="942" spans="3:3">
      <c r="C942" s="104"/>
    </row>
    <row r="943" spans="3:3">
      <c r="C943" s="104"/>
    </row>
    <row r="944" spans="3:3">
      <c r="C944" s="104"/>
    </row>
    <row r="945" spans="3:3">
      <c r="C945" s="104"/>
    </row>
    <row r="946" spans="3:3">
      <c r="C946" s="104"/>
    </row>
    <row r="947" spans="3:3">
      <c r="C947" s="104"/>
    </row>
    <row r="948" spans="3:3">
      <c r="C948" s="104"/>
    </row>
    <row r="949" spans="3:3">
      <c r="C949" s="104"/>
    </row>
    <row r="950" spans="3:3">
      <c r="C950" s="104"/>
    </row>
    <row r="951" spans="3:3">
      <c r="C951" s="104"/>
    </row>
    <row r="952" spans="3:3">
      <c r="C952" s="104"/>
    </row>
    <row r="953" spans="3:3">
      <c r="C953" s="104"/>
    </row>
    <row r="954" spans="3:3">
      <c r="C954" s="104"/>
    </row>
    <row r="955" spans="3:3">
      <c r="C955" s="104"/>
    </row>
    <row r="956" spans="3:3">
      <c r="C956" s="104"/>
    </row>
    <row r="957" spans="3:3">
      <c r="C957" s="104"/>
    </row>
    <row r="958" spans="3:3">
      <c r="C958" s="104"/>
    </row>
    <row r="959" spans="3:3">
      <c r="C959" s="104"/>
    </row>
    <row r="960" spans="3:3">
      <c r="C960" s="104"/>
    </row>
    <row r="961" spans="3:3">
      <c r="C961" s="104"/>
    </row>
    <row r="962" spans="3:3">
      <c r="C962" s="104"/>
    </row>
    <row r="963" spans="3:3">
      <c r="C963" s="104"/>
    </row>
    <row r="964" spans="3:3">
      <c r="C964" s="104"/>
    </row>
    <row r="965" spans="3:3">
      <c r="C965" s="104"/>
    </row>
    <row r="966" spans="3:3">
      <c r="C966" s="104"/>
    </row>
    <row r="967" spans="3:3">
      <c r="C967" s="104"/>
    </row>
    <row r="968" spans="3:3">
      <c r="C968" s="104"/>
    </row>
    <row r="969" spans="3:3">
      <c r="C969" s="104"/>
    </row>
    <row r="970" spans="3:3">
      <c r="C970" s="104"/>
    </row>
    <row r="971" spans="3:3">
      <c r="C971" s="104"/>
    </row>
    <row r="972" spans="3:3">
      <c r="C972" s="104"/>
    </row>
    <row r="973" spans="3:3">
      <c r="C973" s="104"/>
    </row>
    <row r="974" spans="3:3">
      <c r="C974" s="104"/>
    </row>
    <row r="975" spans="3:3">
      <c r="C975" s="104"/>
    </row>
    <row r="976" spans="3:3">
      <c r="C976" s="104"/>
    </row>
    <row r="977" spans="3:3">
      <c r="C977" s="104"/>
    </row>
    <row r="978" spans="3:3">
      <c r="C978" s="104"/>
    </row>
    <row r="979" spans="3:3">
      <c r="C979" s="104"/>
    </row>
    <row r="980" spans="3:3">
      <c r="C980" s="104"/>
    </row>
    <row r="981" spans="3:3">
      <c r="C981" s="104"/>
    </row>
    <row r="982" spans="3:3">
      <c r="C982" s="104"/>
    </row>
    <row r="983" spans="3:3">
      <c r="C983" s="104"/>
    </row>
    <row r="984" spans="3:3">
      <c r="C984" s="104"/>
    </row>
    <row r="985" spans="3:3">
      <c r="C985" s="104"/>
    </row>
    <row r="986" spans="3:3">
      <c r="C986" s="104"/>
    </row>
    <row r="987" spans="3:3">
      <c r="C987" s="104"/>
    </row>
    <row r="988" spans="3:3">
      <c r="C988" s="104"/>
    </row>
    <row r="989" spans="3:3">
      <c r="C989" s="104"/>
    </row>
    <row r="990" spans="3:3">
      <c r="C990" s="104"/>
    </row>
    <row r="991" spans="3:3">
      <c r="C991" s="104"/>
    </row>
    <row r="992" spans="3:3">
      <c r="C992" s="104"/>
    </row>
    <row r="993" spans="3:3">
      <c r="C993" s="104"/>
    </row>
    <row r="994" spans="3:3">
      <c r="C994" s="104"/>
    </row>
    <row r="995" spans="3:3">
      <c r="C995" s="104"/>
    </row>
    <row r="996" spans="3:3">
      <c r="C996" s="104"/>
    </row>
    <row r="997" spans="3:3">
      <c r="C997" s="104"/>
    </row>
    <row r="998" spans="3:3">
      <c r="C998" s="104"/>
    </row>
    <row r="999" spans="3:3">
      <c r="C999" s="104"/>
    </row>
    <row r="1000" spans="3:3">
      <c r="C1000" s="104"/>
    </row>
    <row r="1001" spans="3:3">
      <c r="C1001" s="104"/>
    </row>
    <row r="1002" spans="3:3">
      <c r="C1002" s="104"/>
    </row>
    <row r="1003" spans="3:3">
      <c r="C1003" s="104"/>
    </row>
    <row r="1004" spans="3:3">
      <c r="C1004" s="104"/>
    </row>
    <row r="1005" spans="3:3">
      <c r="C1005" s="104"/>
    </row>
    <row r="1006" spans="3:3">
      <c r="C1006" s="104"/>
    </row>
    <row r="1007" spans="3:3">
      <c r="C1007" s="104"/>
    </row>
    <row r="1008" spans="3:3">
      <c r="C1008" s="104"/>
    </row>
    <row r="1009" spans="3:3">
      <c r="C1009" s="104"/>
    </row>
    <row r="1010" spans="3:3">
      <c r="C1010" s="104"/>
    </row>
    <row r="1011" spans="3:3">
      <c r="C1011" s="104"/>
    </row>
    <row r="1012" spans="3:3">
      <c r="C1012" s="104"/>
    </row>
    <row r="1013" spans="3:3">
      <c r="C1013" s="104"/>
    </row>
    <row r="1014" spans="3:3">
      <c r="C1014" s="104"/>
    </row>
    <row r="1015" spans="3:3">
      <c r="C1015" s="104"/>
    </row>
    <row r="1016" spans="3:3">
      <c r="C1016" s="104"/>
    </row>
    <row r="1017" spans="3:3">
      <c r="C1017" s="104"/>
    </row>
    <row r="1018" spans="3:3">
      <c r="C1018" s="104"/>
    </row>
    <row r="1019" spans="3:3">
      <c r="C1019" s="104"/>
    </row>
    <row r="1020" spans="3:3">
      <c r="C1020" s="104"/>
    </row>
    <row r="1021" spans="3:3">
      <c r="C1021" s="104"/>
    </row>
    <row r="1022" spans="3:3">
      <c r="C1022" s="104"/>
    </row>
    <row r="1023" spans="3:3">
      <c r="C1023" s="104"/>
    </row>
    <row r="1024" spans="3:3">
      <c r="C1024" s="104"/>
    </row>
    <row r="1025" spans="3:3">
      <c r="C1025" s="104"/>
    </row>
    <row r="1026" spans="3:3">
      <c r="C1026" s="104"/>
    </row>
    <row r="1027" spans="3:3">
      <c r="C1027" s="104"/>
    </row>
    <row r="1028" spans="3:3">
      <c r="C1028" s="104"/>
    </row>
    <row r="1029" spans="3:3">
      <c r="C1029" s="104"/>
    </row>
    <row r="1030" spans="3:3">
      <c r="C1030" s="104"/>
    </row>
    <row r="1031" spans="3:3">
      <c r="C1031" s="104"/>
    </row>
    <row r="1032" spans="3:3">
      <c r="C1032" s="104"/>
    </row>
    <row r="1033" spans="3:3">
      <c r="C1033" s="104"/>
    </row>
    <row r="1034" spans="3:3">
      <c r="C1034" s="104"/>
    </row>
    <row r="1035" spans="3:3">
      <c r="C1035" s="104"/>
    </row>
    <row r="1036" spans="3:3">
      <c r="C1036" s="104"/>
    </row>
    <row r="1037" spans="3:3">
      <c r="C1037" s="104"/>
    </row>
    <row r="1038" spans="3:3">
      <c r="C1038" s="104"/>
    </row>
    <row r="1039" spans="3:3">
      <c r="C1039" s="104"/>
    </row>
    <row r="1040" spans="3:3">
      <c r="C1040" s="104"/>
    </row>
    <row r="1041" spans="3:3">
      <c r="C1041" s="104"/>
    </row>
    <row r="1042" spans="3:3">
      <c r="C1042" s="104"/>
    </row>
    <row r="1043" spans="3:3">
      <c r="C1043" s="104"/>
    </row>
    <row r="1044" spans="3:3">
      <c r="C1044" s="104"/>
    </row>
    <row r="1045" spans="3:3">
      <c r="C1045" s="104"/>
    </row>
    <row r="1046" spans="3:3">
      <c r="C1046" s="104"/>
    </row>
    <row r="1047" spans="3:3">
      <c r="C1047" s="104"/>
    </row>
    <row r="1048" spans="3:3">
      <c r="C1048" s="104"/>
    </row>
    <row r="1049" spans="3:3">
      <c r="C1049" s="104"/>
    </row>
    <row r="1050" spans="3:3">
      <c r="C1050" s="104"/>
    </row>
    <row r="1051" spans="3:3">
      <c r="C1051" s="104"/>
    </row>
    <row r="1052" spans="3:3">
      <c r="C1052" s="104"/>
    </row>
    <row r="1053" spans="3:3">
      <c r="C1053" s="104"/>
    </row>
    <row r="1054" spans="3:3">
      <c r="C1054" s="104"/>
    </row>
    <row r="1055" spans="3:3">
      <c r="C1055" s="104"/>
    </row>
    <row r="1056" spans="3:3">
      <c r="C1056" s="104"/>
    </row>
    <row r="1057" spans="3:3">
      <c r="C1057" s="104"/>
    </row>
    <row r="1058" spans="3:3">
      <c r="C1058" s="104"/>
    </row>
    <row r="1059" spans="3:3">
      <c r="C1059" s="104"/>
    </row>
    <row r="1060" spans="3:3">
      <c r="C1060" s="104"/>
    </row>
    <row r="1061" spans="3:3">
      <c r="C1061" s="104"/>
    </row>
    <row r="1062" spans="3:3">
      <c r="C1062" s="104"/>
    </row>
    <row r="1063" spans="3:3">
      <c r="C1063" s="104"/>
    </row>
    <row r="1064" spans="3:3">
      <c r="C1064" s="104"/>
    </row>
    <row r="1065" spans="3:3">
      <c r="C1065" s="104"/>
    </row>
    <row r="1066" spans="3:3">
      <c r="C1066" s="104"/>
    </row>
    <row r="1067" spans="3:3">
      <c r="C1067" s="104"/>
    </row>
    <row r="1068" spans="3:3">
      <c r="C1068" s="104"/>
    </row>
    <row r="1069" spans="3:3">
      <c r="C1069" s="104"/>
    </row>
    <row r="1070" spans="3:3">
      <c r="C1070" s="104"/>
    </row>
    <row r="1071" spans="3:3">
      <c r="C1071" s="104"/>
    </row>
    <row r="1072" spans="3:3">
      <c r="C1072" s="104"/>
    </row>
    <row r="1073" spans="3:3">
      <c r="C1073" s="104"/>
    </row>
    <row r="1074" spans="3:3">
      <c r="C1074" s="104"/>
    </row>
    <row r="1075" spans="3:3">
      <c r="C1075" s="104"/>
    </row>
    <row r="1076" spans="3:3">
      <c r="C1076" s="104"/>
    </row>
    <row r="1077" spans="3:3">
      <c r="C1077" s="104"/>
    </row>
    <row r="1078" spans="3:3">
      <c r="C1078" s="104"/>
    </row>
    <row r="1079" spans="3:3">
      <c r="C1079" s="104"/>
    </row>
    <row r="1080" spans="3:3">
      <c r="C1080" s="104"/>
    </row>
    <row r="1081" spans="3:3">
      <c r="C1081" s="104"/>
    </row>
    <row r="1082" spans="3:3">
      <c r="C1082" s="104"/>
    </row>
    <row r="1083" spans="3:3">
      <c r="C1083" s="104"/>
    </row>
    <row r="1084" spans="3:3">
      <c r="C1084" s="104"/>
    </row>
    <row r="1085" spans="3:3">
      <c r="C1085" s="104"/>
    </row>
    <row r="1086" spans="3:3">
      <c r="C1086" s="104"/>
    </row>
    <row r="1087" spans="3:3">
      <c r="C1087" s="104"/>
    </row>
    <row r="1088" spans="3:3">
      <c r="C1088" s="104"/>
    </row>
    <row r="1089" spans="3:3">
      <c r="C1089" s="104"/>
    </row>
    <row r="1090" spans="3:3">
      <c r="C1090" s="104"/>
    </row>
    <row r="1091" spans="3:3">
      <c r="C1091" s="104"/>
    </row>
    <row r="1092" spans="3:3">
      <c r="C1092" s="104"/>
    </row>
    <row r="1093" spans="3:3">
      <c r="C1093" s="104"/>
    </row>
    <row r="1094" spans="3:3">
      <c r="C1094" s="104"/>
    </row>
    <row r="1095" spans="3:3">
      <c r="C1095" s="104"/>
    </row>
    <row r="1096" spans="3:3">
      <c r="C1096" s="104"/>
    </row>
    <row r="1097" spans="3:3">
      <c r="C1097" s="104"/>
    </row>
    <row r="1098" spans="3:3">
      <c r="C1098" s="104"/>
    </row>
    <row r="1099" spans="3:3">
      <c r="C1099" s="104"/>
    </row>
    <row r="1100" spans="3:3">
      <c r="C1100" s="104"/>
    </row>
    <row r="1101" spans="3:3">
      <c r="C1101" s="104"/>
    </row>
    <row r="1102" spans="3:3">
      <c r="C1102" s="104"/>
    </row>
    <row r="1103" spans="3:3">
      <c r="C1103" s="104"/>
    </row>
    <row r="1104" spans="3:3">
      <c r="C1104" s="104"/>
    </row>
    <row r="1105" spans="3:3">
      <c r="C1105" s="104"/>
    </row>
    <row r="1106" spans="3:3">
      <c r="C1106" s="104"/>
    </row>
    <row r="1107" spans="3:3">
      <c r="C1107" s="104"/>
    </row>
    <row r="1108" spans="3:3">
      <c r="C1108" s="104"/>
    </row>
    <row r="1109" spans="3:3">
      <c r="C1109" s="104"/>
    </row>
    <row r="1110" spans="3:3">
      <c r="C1110" s="104"/>
    </row>
    <row r="1111" spans="3:3">
      <c r="C1111" s="104"/>
    </row>
    <row r="1112" spans="3:3">
      <c r="C1112" s="104"/>
    </row>
    <row r="1113" spans="3:3">
      <c r="C1113" s="104"/>
    </row>
    <row r="1114" spans="3:3">
      <c r="C1114" s="104"/>
    </row>
    <row r="1115" spans="3:3">
      <c r="C1115" s="104"/>
    </row>
    <row r="1116" spans="3:3">
      <c r="C1116" s="104"/>
    </row>
    <row r="1117" spans="3:3">
      <c r="C1117" s="104"/>
    </row>
    <row r="1118" spans="3:3">
      <c r="C1118" s="104"/>
    </row>
    <row r="1119" spans="3:3">
      <c r="C1119" s="104"/>
    </row>
    <row r="1120" spans="3:3">
      <c r="C1120" s="104"/>
    </row>
    <row r="1121" spans="3:3">
      <c r="C1121" s="104"/>
    </row>
    <row r="1122" spans="3:3">
      <c r="C1122" s="104"/>
    </row>
    <row r="1123" spans="3:3">
      <c r="C1123" s="104"/>
    </row>
    <row r="1124" spans="3:3">
      <c r="C1124" s="104"/>
    </row>
    <row r="1125" spans="3:3">
      <c r="C1125" s="104"/>
    </row>
    <row r="1126" spans="3:3">
      <c r="C1126" s="104"/>
    </row>
    <row r="1127" spans="3:3">
      <c r="C1127" s="104"/>
    </row>
    <row r="1128" spans="3:3">
      <c r="C1128" s="104"/>
    </row>
    <row r="1129" spans="3:3">
      <c r="C1129" s="104"/>
    </row>
    <row r="1130" spans="3:3">
      <c r="C1130" s="104"/>
    </row>
    <row r="1131" spans="3:3">
      <c r="C1131" s="104"/>
    </row>
    <row r="1132" spans="3:3">
      <c r="C1132" s="104"/>
    </row>
    <row r="1133" spans="3:3">
      <c r="C1133" s="104"/>
    </row>
    <row r="1134" spans="3:3">
      <c r="C1134" s="104"/>
    </row>
    <row r="1135" spans="3:3">
      <c r="C1135" s="104"/>
    </row>
    <row r="1136" spans="3:3">
      <c r="C1136" s="104"/>
    </row>
    <row r="1137" spans="3:3">
      <c r="C1137" s="104"/>
    </row>
    <row r="1138" spans="3:3">
      <c r="C1138" s="104"/>
    </row>
    <row r="1139" spans="3:3">
      <c r="C1139" s="104"/>
    </row>
    <row r="1140" spans="3:3">
      <c r="C1140" s="104"/>
    </row>
    <row r="1141" spans="3:3">
      <c r="C1141" s="104"/>
    </row>
    <row r="1142" spans="3:3">
      <c r="C1142" s="104"/>
    </row>
    <row r="1143" spans="3:3">
      <c r="C1143" s="104"/>
    </row>
    <row r="1144" spans="3:3">
      <c r="C1144" s="104"/>
    </row>
    <row r="1145" spans="3:3">
      <c r="C1145" s="104"/>
    </row>
    <row r="1146" spans="3:3">
      <c r="C1146" s="104"/>
    </row>
    <row r="1147" spans="3:3">
      <c r="C1147" s="104"/>
    </row>
    <row r="1148" spans="3:3">
      <c r="C1148" s="104"/>
    </row>
    <row r="1149" spans="3:3">
      <c r="C1149" s="104"/>
    </row>
    <row r="1150" spans="3:3">
      <c r="C1150" s="104"/>
    </row>
    <row r="1151" spans="3:3">
      <c r="C1151" s="104"/>
    </row>
    <row r="1152" spans="3:3">
      <c r="C1152" s="104"/>
    </row>
    <row r="1153" spans="3:3">
      <c r="C1153" s="104"/>
    </row>
    <row r="1154" spans="3:3">
      <c r="C1154" s="104"/>
    </row>
    <row r="1155" spans="3:3">
      <c r="C1155" s="104"/>
    </row>
    <row r="1156" spans="3:3">
      <c r="C1156" s="104"/>
    </row>
    <row r="1157" spans="3:3">
      <c r="C1157" s="104"/>
    </row>
    <row r="1158" spans="3:3">
      <c r="C1158" s="104"/>
    </row>
    <row r="1159" spans="3:3">
      <c r="C1159" s="104"/>
    </row>
    <row r="1160" spans="3:3">
      <c r="C1160" s="104"/>
    </row>
    <row r="1161" spans="3:3">
      <c r="C1161" s="104"/>
    </row>
    <row r="1162" spans="3:3">
      <c r="C1162" s="104"/>
    </row>
    <row r="1163" spans="3:3">
      <c r="C1163" s="104"/>
    </row>
    <row r="1164" spans="3:3">
      <c r="C1164" s="104"/>
    </row>
    <row r="1165" spans="3:3">
      <c r="C1165" s="104"/>
    </row>
    <row r="1166" spans="3:3">
      <c r="C1166" s="104"/>
    </row>
    <row r="1167" spans="3:3">
      <c r="C1167" s="104"/>
    </row>
    <row r="1168" spans="3:3">
      <c r="C1168" s="104"/>
    </row>
    <row r="1169" spans="3:3">
      <c r="C1169" s="104"/>
    </row>
    <row r="1170" spans="3:3">
      <c r="C1170" s="104"/>
    </row>
    <row r="1171" spans="3:3">
      <c r="C1171" s="104"/>
    </row>
    <row r="1172" spans="3:3">
      <c r="C1172" s="104"/>
    </row>
    <row r="1173" spans="3:3">
      <c r="C1173" s="104"/>
    </row>
    <row r="1174" spans="3:3">
      <c r="C1174" s="104"/>
    </row>
    <row r="1175" spans="3:3">
      <c r="C1175" s="104"/>
    </row>
    <row r="1176" spans="3:3">
      <c r="C1176" s="104"/>
    </row>
    <row r="1177" spans="3:3">
      <c r="C1177" s="104"/>
    </row>
    <row r="1178" spans="3:3">
      <c r="C1178" s="104"/>
    </row>
    <row r="1179" spans="3:3">
      <c r="C1179" s="104"/>
    </row>
    <row r="1180" spans="3:3">
      <c r="C1180" s="104"/>
    </row>
    <row r="1181" spans="3:3">
      <c r="C1181" s="104"/>
    </row>
    <row r="1182" spans="3:3">
      <c r="C1182" s="104"/>
    </row>
    <row r="1183" spans="3:3">
      <c r="C1183" s="104"/>
    </row>
    <row r="1184" spans="3:3">
      <c r="C1184" s="104"/>
    </row>
    <row r="1185" spans="3:3">
      <c r="C1185" s="104"/>
    </row>
    <row r="1186" spans="3:3">
      <c r="C1186" s="104"/>
    </row>
    <row r="1187" spans="3:3">
      <c r="C1187" s="104"/>
    </row>
    <row r="1188" spans="3:3">
      <c r="C1188" s="104"/>
    </row>
    <row r="1189" spans="3:3">
      <c r="C1189" s="104"/>
    </row>
    <row r="1190" spans="3:3">
      <c r="C1190" s="104"/>
    </row>
    <row r="1191" spans="3:3">
      <c r="C1191" s="104"/>
    </row>
    <row r="1192" spans="3:3">
      <c r="C1192" s="104"/>
    </row>
    <row r="1193" spans="3:3">
      <c r="C1193" s="104"/>
    </row>
    <row r="1194" spans="3:3">
      <c r="C1194" s="104"/>
    </row>
    <row r="1195" spans="3:3">
      <c r="C1195" s="104"/>
    </row>
    <row r="1196" spans="3:3">
      <c r="C1196" s="104"/>
    </row>
    <row r="1197" spans="3:3">
      <c r="C1197" s="104"/>
    </row>
    <row r="1198" spans="3:3">
      <c r="C1198" s="104"/>
    </row>
    <row r="1199" spans="3:3">
      <c r="C1199" s="104"/>
    </row>
    <row r="1200" spans="3:3">
      <c r="C1200" s="104"/>
    </row>
    <row r="1201" spans="3:3">
      <c r="C1201" s="104"/>
    </row>
    <row r="1202" spans="3:3">
      <c r="C1202" s="104"/>
    </row>
    <row r="1203" spans="3:3">
      <c r="C1203" s="104"/>
    </row>
    <row r="1204" spans="3:3">
      <c r="C1204" s="104"/>
    </row>
    <row r="1205" spans="3:3">
      <c r="C1205" s="104"/>
    </row>
    <row r="1206" spans="3:3">
      <c r="C1206" s="104"/>
    </row>
    <row r="1207" spans="3:3">
      <c r="C1207" s="104"/>
    </row>
    <row r="1208" spans="3:3">
      <c r="C1208" s="104"/>
    </row>
    <row r="1209" spans="3:3">
      <c r="C1209" s="104"/>
    </row>
    <row r="1210" spans="3:3">
      <c r="C1210" s="104"/>
    </row>
    <row r="1211" spans="3:3">
      <c r="C1211" s="104"/>
    </row>
    <row r="1212" spans="3:3">
      <c r="C1212" s="104"/>
    </row>
    <row r="1213" spans="3:3">
      <c r="C1213" s="104"/>
    </row>
    <row r="1214" spans="3:3">
      <c r="C1214" s="104"/>
    </row>
    <row r="1215" spans="3:3">
      <c r="C1215" s="104"/>
    </row>
    <row r="1216" spans="3:3">
      <c r="C1216" s="104"/>
    </row>
    <row r="1217" spans="3:3">
      <c r="C1217" s="104"/>
    </row>
    <row r="1218" spans="3:3">
      <c r="C1218" s="104"/>
    </row>
    <row r="1219" spans="3:3">
      <c r="C1219" s="104"/>
    </row>
    <row r="1220" spans="3:3">
      <c r="C1220" s="104"/>
    </row>
    <row r="1221" spans="3:3">
      <c r="C1221" s="104"/>
    </row>
    <row r="1222" spans="3:3">
      <c r="C1222" s="104"/>
    </row>
    <row r="1223" spans="3:3">
      <c r="C1223" s="104"/>
    </row>
    <row r="1224" spans="3:3">
      <c r="C1224" s="104"/>
    </row>
    <row r="1225" spans="3:3">
      <c r="C1225" s="104"/>
    </row>
    <row r="1226" spans="3:3">
      <c r="C1226" s="104"/>
    </row>
    <row r="1227" spans="3:3">
      <c r="C1227" s="104"/>
    </row>
    <row r="1228" spans="3:3">
      <c r="C1228" s="104"/>
    </row>
    <row r="1229" spans="3:3">
      <c r="C1229" s="104"/>
    </row>
    <row r="1230" spans="3:3">
      <c r="C1230" s="104"/>
    </row>
    <row r="1231" spans="3:3">
      <c r="C1231" s="104"/>
    </row>
    <row r="1232" spans="3:3">
      <c r="C1232" s="104"/>
    </row>
    <row r="1233" spans="3:3">
      <c r="C1233" s="104"/>
    </row>
    <row r="1234" spans="3:3">
      <c r="C1234" s="104"/>
    </row>
    <row r="1235" spans="3:3">
      <c r="C1235" s="104"/>
    </row>
    <row r="1236" spans="3:3">
      <c r="C1236" s="104"/>
    </row>
    <row r="1237" spans="3:3">
      <c r="C1237" s="104"/>
    </row>
    <row r="1238" spans="3:3">
      <c r="C1238" s="104"/>
    </row>
    <row r="1239" spans="3:3">
      <c r="C1239" s="104"/>
    </row>
    <row r="1240" spans="3:3">
      <c r="C1240" s="104"/>
    </row>
    <row r="1241" spans="3:3">
      <c r="C1241" s="104"/>
    </row>
    <row r="1242" spans="3:3">
      <c r="C1242" s="104"/>
    </row>
    <row r="1243" spans="3:3">
      <c r="C1243" s="104"/>
    </row>
    <row r="1244" spans="3:3">
      <c r="C1244" s="104"/>
    </row>
    <row r="1245" spans="3:3">
      <c r="C1245" s="104"/>
    </row>
    <row r="1246" spans="3:3">
      <c r="C1246" s="104"/>
    </row>
    <row r="1247" spans="3:3">
      <c r="C1247" s="104"/>
    </row>
    <row r="1248" spans="3:3">
      <c r="C1248" s="104"/>
    </row>
    <row r="1249" spans="3:3">
      <c r="C1249" s="104"/>
    </row>
    <row r="1250" spans="3:3">
      <c r="C1250" s="104"/>
    </row>
    <row r="1251" spans="3:3">
      <c r="C1251" s="104"/>
    </row>
    <row r="1252" spans="3:3">
      <c r="C1252" s="104"/>
    </row>
    <row r="1253" spans="3:3">
      <c r="C1253" s="104"/>
    </row>
    <row r="1254" spans="3:3">
      <c r="C1254" s="104"/>
    </row>
    <row r="1255" spans="3:3">
      <c r="C1255" s="104"/>
    </row>
    <row r="1256" spans="3:3">
      <c r="C1256" s="104"/>
    </row>
    <row r="1257" spans="3:3">
      <c r="C1257" s="104"/>
    </row>
    <row r="1258" spans="3:3">
      <c r="C1258" s="104"/>
    </row>
    <row r="1259" spans="3:3">
      <c r="C1259" s="104"/>
    </row>
    <row r="1260" spans="3:3">
      <c r="C1260" s="104"/>
    </row>
    <row r="1261" spans="3:3">
      <c r="C1261" s="104"/>
    </row>
    <row r="1262" spans="3:3">
      <c r="C1262" s="104"/>
    </row>
    <row r="1263" spans="3:3">
      <c r="C1263" s="104"/>
    </row>
    <row r="1264" spans="3:3">
      <c r="C1264" s="104"/>
    </row>
    <row r="1265" spans="3:3">
      <c r="C1265" s="104"/>
    </row>
    <row r="1266" spans="3:3">
      <c r="C1266" s="104"/>
    </row>
    <row r="1267" spans="3:3">
      <c r="C1267" s="104"/>
    </row>
    <row r="1268" spans="3:3">
      <c r="C1268" s="104"/>
    </row>
    <row r="1269" spans="3:3">
      <c r="C1269" s="104"/>
    </row>
    <row r="1270" spans="3:3">
      <c r="C1270" s="104"/>
    </row>
    <row r="1271" spans="3:3">
      <c r="C1271" s="104"/>
    </row>
    <row r="1272" spans="3:3">
      <c r="C1272" s="104"/>
    </row>
    <row r="1273" spans="3:3">
      <c r="C1273" s="104"/>
    </row>
    <row r="1274" spans="3:3">
      <c r="C1274" s="104"/>
    </row>
    <row r="1275" spans="3:3">
      <c r="C1275" s="104"/>
    </row>
    <row r="1276" spans="3:3">
      <c r="C1276" s="104"/>
    </row>
    <row r="1277" spans="3:3">
      <c r="C1277" s="104"/>
    </row>
    <row r="1278" spans="3:3">
      <c r="C1278" s="104"/>
    </row>
    <row r="1279" spans="3:3">
      <c r="C1279" s="104"/>
    </row>
    <row r="1280" spans="3:3">
      <c r="C1280" s="104"/>
    </row>
    <row r="1281" spans="3:3">
      <c r="C1281" s="104"/>
    </row>
    <row r="1282" spans="3:3">
      <c r="C1282" s="104"/>
    </row>
    <row r="1283" spans="3:3">
      <c r="C1283" s="104"/>
    </row>
    <row r="1284" spans="3:3">
      <c r="C1284" s="104"/>
    </row>
    <row r="1285" spans="3:3">
      <c r="C1285" s="104"/>
    </row>
    <row r="1286" spans="3:3">
      <c r="C1286" s="104"/>
    </row>
    <row r="1287" spans="3:3">
      <c r="C1287" s="104"/>
    </row>
    <row r="1288" spans="3:3">
      <c r="C1288" s="104"/>
    </row>
    <row r="1289" spans="3:3">
      <c r="C1289" s="104"/>
    </row>
    <row r="1290" spans="3:3">
      <c r="C1290" s="104"/>
    </row>
    <row r="1291" spans="3:3">
      <c r="C1291" s="104"/>
    </row>
    <row r="1292" spans="3:3">
      <c r="C1292" s="104"/>
    </row>
    <row r="1293" spans="3:3">
      <c r="C1293" s="104"/>
    </row>
    <row r="1294" spans="3:3">
      <c r="C1294" s="104"/>
    </row>
    <row r="1295" spans="3:3">
      <c r="C1295" s="104"/>
    </row>
    <row r="1296" spans="3:3">
      <c r="C1296" s="104"/>
    </row>
    <row r="1297" spans="3:3">
      <c r="C1297" s="104"/>
    </row>
    <row r="1298" spans="3:3">
      <c r="C1298" s="104"/>
    </row>
    <row r="1299" spans="3:3">
      <c r="C1299" s="104"/>
    </row>
    <row r="1300" spans="3:3">
      <c r="C1300" s="104"/>
    </row>
    <row r="1301" spans="3:3">
      <c r="C1301" s="104"/>
    </row>
    <row r="1302" spans="3:3">
      <c r="C1302" s="104"/>
    </row>
    <row r="1303" spans="3:3">
      <c r="C1303" s="104"/>
    </row>
    <row r="1304" spans="3:3">
      <c r="C1304" s="104"/>
    </row>
    <row r="1305" spans="3:3">
      <c r="C1305" s="104"/>
    </row>
    <row r="1306" spans="3:3">
      <c r="C1306" s="104"/>
    </row>
    <row r="1307" spans="3:3">
      <c r="C1307" s="104"/>
    </row>
    <row r="1308" spans="3:3">
      <c r="C1308" s="104"/>
    </row>
    <row r="1309" spans="3:3">
      <c r="C1309" s="104"/>
    </row>
    <row r="1310" spans="3:3">
      <c r="C1310" s="104"/>
    </row>
    <row r="1311" spans="3:3">
      <c r="C1311" s="104"/>
    </row>
    <row r="1312" spans="3:3">
      <c r="C1312" s="104"/>
    </row>
    <row r="1313" spans="3:3">
      <c r="C1313" s="104"/>
    </row>
    <row r="1314" spans="3:3">
      <c r="C1314" s="104"/>
    </row>
    <row r="1315" spans="3:3">
      <c r="C1315" s="104"/>
    </row>
    <row r="1316" spans="3:3">
      <c r="C1316" s="104"/>
    </row>
    <row r="1317" spans="3:3">
      <c r="C1317" s="104"/>
    </row>
    <row r="1318" spans="3:3">
      <c r="C1318" s="104"/>
    </row>
    <row r="1319" spans="3:3">
      <c r="C1319" s="104"/>
    </row>
    <row r="1320" spans="3:3">
      <c r="C1320" s="104"/>
    </row>
    <row r="1321" spans="3:3">
      <c r="C1321" s="104"/>
    </row>
    <row r="1322" spans="3:3">
      <c r="C1322" s="104"/>
    </row>
    <row r="1323" spans="3:3">
      <c r="C1323" s="104"/>
    </row>
    <row r="1324" spans="3:3">
      <c r="C1324" s="104"/>
    </row>
    <row r="1325" spans="3:3">
      <c r="C1325" s="104"/>
    </row>
    <row r="1326" spans="3:3">
      <c r="C1326" s="104"/>
    </row>
    <row r="1327" spans="3:3">
      <c r="C1327" s="104"/>
    </row>
    <row r="1328" spans="3:3">
      <c r="C1328" s="104"/>
    </row>
    <row r="1329" spans="3:3">
      <c r="C1329" s="104"/>
    </row>
    <row r="1330" spans="3:3">
      <c r="C1330" s="104"/>
    </row>
    <row r="1331" spans="3:3">
      <c r="C1331" s="104"/>
    </row>
    <row r="1332" spans="3:3">
      <c r="C1332" s="104"/>
    </row>
    <row r="1333" spans="3:3">
      <c r="C1333" s="104"/>
    </row>
    <row r="1334" spans="3:3">
      <c r="C1334" s="104"/>
    </row>
    <row r="1335" spans="3:3">
      <c r="C1335" s="104"/>
    </row>
    <row r="1336" spans="3:3">
      <c r="C1336" s="104"/>
    </row>
    <row r="1337" spans="3:3">
      <c r="C1337" s="104"/>
    </row>
    <row r="1338" spans="3:3">
      <c r="C1338" s="104"/>
    </row>
    <row r="1339" spans="3:3">
      <c r="C1339" s="104"/>
    </row>
    <row r="1340" spans="3:3">
      <c r="C1340" s="104"/>
    </row>
    <row r="1341" spans="3:3">
      <c r="C1341" s="104"/>
    </row>
    <row r="1342" spans="3:3">
      <c r="C1342" s="104"/>
    </row>
    <row r="1343" spans="3:3">
      <c r="C1343" s="104"/>
    </row>
    <row r="1344" spans="3:3">
      <c r="C1344" s="104"/>
    </row>
    <row r="1345" spans="3:3">
      <c r="C1345" s="104"/>
    </row>
    <row r="1346" spans="3:3">
      <c r="C1346" s="104"/>
    </row>
    <row r="1347" spans="3:3">
      <c r="C1347" s="104"/>
    </row>
    <row r="1348" spans="3:3">
      <c r="C1348" s="104"/>
    </row>
    <row r="1349" spans="3:3">
      <c r="C1349" s="104"/>
    </row>
    <row r="1350" spans="3:3">
      <c r="C1350" s="104"/>
    </row>
    <row r="1351" spans="3:3">
      <c r="C1351" s="104"/>
    </row>
    <row r="1352" spans="3:3">
      <c r="C1352" s="104"/>
    </row>
    <row r="1353" spans="3:3">
      <c r="C1353" s="104"/>
    </row>
    <row r="1354" spans="3:3">
      <c r="C1354" s="104"/>
    </row>
    <row r="1355" spans="3:3">
      <c r="C1355" s="104"/>
    </row>
    <row r="1356" spans="3:3">
      <c r="C1356" s="104"/>
    </row>
    <row r="1357" spans="3:3">
      <c r="C1357" s="104"/>
    </row>
    <row r="1358" spans="3:3">
      <c r="C1358" s="104"/>
    </row>
    <row r="1359" spans="3:3">
      <c r="C1359" s="104"/>
    </row>
    <row r="1360" spans="3:3">
      <c r="C1360" s="104"/>
    </row>
    <row r="1361" spans="3:3">
      <c r="C1361" s="104"/>
    </row>
    <row r="1362" spans="3:3">
      <c r="C1362" s="104"/>
    </row>
    <row r="1363" spans="3:3">
      <c r="C1363" s="104"/>
    </row>
    <row r="1364" spans="3:3">
      <c r="C1364" s="104"/>
    </row>
    <row r="1365" spans="3:3">
      <c r="C1365" s="104"/>
    </row>
    <row r="1366" spans="3:3">
      <c r="C1366" s="104"/>
    </row>
    <row r="1367" spans="3:3">
      <c r="C1367" s="104"/>
    </row>
    <row r="1368" spans="3:3">
      <c r="C1368" s="104"/>
    </row>
    <row r="1369" spans="3:3">
      <c r="C1369" s="104"/>
    </row>
    <row r="1370" spans="3:3">
      <c r="C1370" s="104"/>
    </row>
    <row r="1371" spans="3:3">
      <c r="C1371" s="104"/>
    </row>
    <row r="1372" spans="3:3">
      <c r="C1372" s="104"/>
    </row>
    <row r="1373" spans="3:3">
      <c r="C1373" s="104"/>
    </row>
    <row r="1374" spans="3:3">
      <c r="C1374" s="104"/>
    </row>
    <row r="1375" spans="3:3">
      <c r="C1375" s="104"/>
    </row>
    <row r="1376" spans="3:3">
      <c r="C1376" s="104"/>
    </row>
    <row r="1377" spans="3:3">
      <c r="C1377" s="104"/>
    </row>
    <row r="1378" spans="3:3">
      <c r="C1378" s="104"/>
    </row>
    <row r="1379" spans="3:3">
      <c r="C1379" s="104"/>
    </row>
    <row r="1380" spans="3:3">
      <c r="C1380" s="104"/>
    </row>
    <row r="1381" spans="3:3">
      <c r="C1381" s="104"/>
    </row>
    <row r="1382" spans="3:3">
      <c r="C1382" s="104"/>
    </row>
    <row r="1383" spans="3:3">
      <c r="C1383" s="104"/>
    </row>
    <row r="1384" spans="3:3">
      <c r="C1384" s="104"/>
    </row>
    <row r="1385" spans="3:3">
      <c r="C1385" s="104"/>
    </row>
    <row r="1386" spans="3:3">
      <c r="C1386" s="104"/>
    </row>
    <row r="1387" spans="3:3">
      <c r="C1387" s="104"/>
    </row>
    <row r="1388" spans="3:3">
      <c r="C1388" s="104"/>
    </row>
    <row r="1389" spans="3:3">
      <c r="C1389" s="104"/>
    </row>
    <row r="1390" spans="3:3">
      <c r="C1390" s="104"/>
    </row>
    <row r="1391" spans="3:3">
      <c r="C1391" s="104"/>
    </row>
    <row r="1392" spans="3:3">
      <c r="C1392" s="104"/>
    </row>
    <row r="1393" spans="3:3">
      <c r="C1393" s="104"/>
    </row>
    <row r="1394" spans="3:3">
      <c r="C1394" s="104"/>
    </row>
    <row r="1395" spans="3:3">
      <c r="C1395" s="104"/>
    </row>
    <row r="1396" spans="3:3">
      <c r="C1396" s="104"/>
    </row>
    <row r="1397" spans="3:3">
      <c r="C1397" s="104"/>
    </row>
    <row r="1398" spans="3:3">
      <c r="C1398" s="104"/>
    </row>
    <row r="1399" spans="3:3">
      <c r="C1399" s="104"/>
    </row>
    <row r="1400" spans="3:3">
      <c r="C1400" s="104"/>
    </row>
    <row r="1401" spans="3:3">
      <c r="C1401" s="104"/>
    </row>
    <row r="1402" spans="3:3">
      <c r="C1402" s="104"/>
    </row>
    <row r="1403" spans="3:3">
      <c r="C1403" s="104"/>
    </row>
    <row r="1404" spans="3:3">
      <c r="C1404" s="104"/>
    </row>
    <row r="1405" spans="3:3">
      <c r="C1405" s="104"/>
    </row>
    <row r="1406" spans="3:3">
      <c r="C1406" s="104"/>
    </row>
    <row r="1407" spans="3:3">
      <c r="C1407" s="104"/>
    </row>
    <row r="1408" spans="3:3">
      <c r="C1408" s="104"/>
    </row>
    <row r="1409" spans="3:3">
      <c r="C1409" s="104"/>
    </row>
    <row r="1410" spans="3:3">
      <c r="C1410" s="104"/>
    </row>
    <row r="1411" spans="3:3">
      <c r="C1411" s="104"/>
    </row>
    <row r="1412" spans="3:3">
      <c r="C1412" s="104"/>
    </row>
    <row r="1413" spans="3:3">
      <c r="C1413" s="104"/>
    </row>
    <row r="1414" spans="3:3">
      <c r="C1414" s="104"/>
    </row>
    <row r="1415" spans="3:3">
      <c r="C1415" s="104"/>
    </row>
    <row r="1416" spans="3:3">
      <c r="C1416" s="104"/>
    </row>
    <row r="1417" spans="3:3">
      <c r="C1417" s="104"/>
    </row>
    <row r="1418" spans="3:3">
      <c r="C1418" s="104"/>
    </row>
    <row r="1419" spans="3:3">
      <c r="C1419" s="104"/>
    </row>
    <row r="1420" spans="3:3">
      <c r="C1420" s="104"/>
    </row>
    <row r="1421" spans="3:3">
      <c r="C1421" s="104"/>
    </row>
    <row r="1422" spans="3:3">
      <c r="C1422" s="104"/>
    </row>
    <row r="1423" spans="3:3">
      <c r="C1423" s="104"/>
    </row>
    <row r="1424" spans="3:3">
      <c r="C1424" s="104"/>
    </row>
    <row r="1425" spans="3:3">
      <c r="C1425" s="104"/>
    </row>
    <row r="1426" spans="3:3">
      <c r="C1426" s="104"/>
    </row>
    <row r="1427" spans="3:3">
      <c r="C1427" s="104"/>
    </row>
    <row r="1428" spans="3:3">
      <c r="C1428" s="104"/>
    </row>
    <row r="1429" spans="3:3">
      <c r="C1429" s="104"/>
    </row>
    <row r="1430" spans="3:3">
      <c r="C1430" s="104"/>
    </row>
    <row r="1431" spans="3:3">
      <c r="C1431" s="104"/>
    </row>
    <row r="1432" spans="3:3">
      <c r="C1432" s="104"/>
    </row>
    <row r="1433" spans="3:3">
      <c r="C1433" s="104"/>
    </row>
    <row r="1434" spans="3:3">
      <c r="C1434" s="104"/>
    </row>
    <row r="1435" spans="3:3">
      <c r="C1435" s="104"/>
    </row>
    <row r="1436" spans="3:3">
      <c r="C1436" s="104"/>
    </row>
    <row r="1437" spans="3:3">
      <c r="C1437" s="104"/>
    </row>
    <row r="1438" spans="3:3">
      <c r="C1438" s="104"/>
    </row>
    <row r="1439" spans="3:3">
      <c r="C1439" s="104"/>
    </row>
    <row r="1440" spans="3:3">
      <c r="C1440" s="104"/>
    </row>
    <row r="1441" spans="3:3">
      <c r="C1441" s="104"/>
    </row>
    <row r="1442" spans="3:3">
      <c r="C1442" s="104"/>
    </row>
    <row r="1443" spans="3:3">
      <c r="C1443" s="104"/>
    </row>
    <row r="1444" spans="3:3">
      <c r="C1444" s="104"/>
    </row>
    <row r="1445" spans="3:3">
      <c r="C1445" s="104"/>
    </row>
    <row r="1446" spans="3:3">
      <c r="C1446" s="104"/>
    </row>
    <row r="1447" spans="3:3">
      <c r="C1447" s="104"/>
    </row>
    <row r="1448" spans="3:3">
      <c r="C1448" s="104"/>
    </row>
    <row r="1449" spans="3:3">
      <c r="C1449" s="104"/>
    </row>
    <row r="1450" spans="3:3">
      <c r="C1450" s="104"/>
    </row>
    <row r="1451" spans="3:3">
      <c r="C1451" s="104"/>
    </row>
    <row r="1452" spans="3:3">
      <c r="C1452" s="104"/>
    </row>
    <row r="1453" spans="3:3">
      <c r="C1453" s="104"/>
    </row>
    <row r="1454" spans="3:3">
      <c r="C1454" s="104"/>
    </row>
    <row r="1455" spans="3:3">
      <c r="C1455" s="104"/>
    </row>
    <row r="1456" spans="3:3">
      <c r="C1456" s="104"/>
    </row>
    <row r="1457" spans="3:3">
      <c r="C1457" s="104"/>
    </row>
    <row r="1458" spans="3:3">
      <c r="C1458" s="104"/>
    </row>
    <row r="1459" spans="3:3">
      <c r="C1459" s="104"/>
    </row>
    <row r="1460" spans="3:3">
      <c r="C1460" s="104"/>
    </row>
    <row r="1461" spans="3:3">
      <c r="C1461" s="104"/>
    </row>
    <row r="1462" spans="3:3">
      <c r="C1462" s="104"/>
    </row>
    <row r="1463" spans="3:3">
      <c r="C1463" s="104"/>
    </row>
    <row r="1464" spans="3:3">
      <c r="C1464" s="104"/>
    </row>
    <row r="1465" spans="3:3">
      <c r="C1465" s="104"/>
    </row>
    <row r="1466" spans="3:3">
      <c r="C1466" s="104"/>
    </row>
    <row r="1467" spans="3:3">
      <c r="C1467" s="104"/>
    </row>
    <row r="1468" spans="3:3">
      <c r="C1468" s="104"/>
    </row>
    <row r="1469" spans="3:3">
      <c r="C1469" s="104"/>
    </row>
    <row r="1470" spans="3:3">
      <c r="C1470" s="104"/>
    </row>
    <row r="1471" spans="3:3">
      <c r="C1471" s="104"/>
    </row>
    <row r="1472" spans="3:3">
      <c r="C1472" s="104"/>
    </row>
    <row r="1473" spans="3:3">
      <c r="C1473" s="104"/>
    </row>
    <row r="1474" spans="3:3">
      <c r="C1474" s="104"/>
    </row>
    <row r="1475" spans="3:3">
      <c r="C1475" s="104"/>
    </row>
    <row r="1476" spans="3:3">
      <c r="C1476" s="104"/>
    </row>
    <row r="1477" spans="3:3">
      <c r="C1477" s="104"/>
    </row>
    <row r="1478" spans="3:3">
      <c r="C1478" s="104"/>
    </row>
    <row r="1479" spans="3:3">
      <c r="C1479" s="104"/>
    </row>
    <row r="1480" spans="3:3">
      <c r="C1480" s="104"/>
    </row>
    <row r="1481" spans="3:3">
      <c r="C1481" s="104"/>
    </row>
    <row r="1482" spans="3:3">
      <c r="C1482" s="104"/>
    </row>
    <row r="1483" spans="3:3">
      <c r="C1483" s="104"/>
    </row>
    <row r="1484" spans="3:3">
      <c r="C1484" s="104"/>
    </row>
    <row r="1485" spans="3:3">
      <c r="C1485" s="104"/>
    </row>
    <row r="1486" spans="3:3">
      <c r="C1486" s="104"/>
    </row>
    <row r="1487" spans="3:3">
      <c r="C1487" s="104"/>
    </row>
    <row r="1488" spans="3:3">
      <c r="C1488" s="104"/>
    </row>
    <row r="1489" spans="3:3">
      <c r="C1489" s="104"/>
    </row>
    <row r="1490" spans="3:3">
      <c r="C1490" s="104"/>
    </row>
    <row r="1491" spans="3:3">
      <c r="C1491" s="104"/>
    </row>
    <row r="1492" spans="3:3">
      <c r="C1492" s="104"/>
    </row>
    <row r="1493" spans="3:3">
      <c r="C1493" s="104"/>
    </row>
    <row r="1494" spans="3:3">
      <c r="C1494" s="104"/>
    </row>
    <row r="1495" spans="3:3">
      <c r="C1495" s="104"/>
    </row>
    <row r="1496" spans="3:3">
      <c r="C1496" s="104"/>
    </row>
    <row r="1497" spans="3:3">
      <c r="C1497" s="104"/>
    </row>
    <row r="1498" spans="3:3">
      <c r="C1498" s="104"/>
    </row>
    <row r="1499" spans="3:3">
      <c r="C1499" s="104"/>
    </row>
    <row r="1500" spans="3:3">
      <c r="C1500" s="104"/>
    </row>
    <row r="1501" spans="3:3">
      <c r="C1501" s="104"/>
    </row>
    <row r="1502" spans="3:3">
      <c r="C1502" s="104"/>
    </row>
    <row r="1503" spans="3:3">
      <c r="C1503" s="104"/>
    </row>
    <row r="1504" spans="3:3">
      <c r="C1504" s="104"/>
    </row>
    <row r="1505" spans="3:3">
      <c r="C1505" s="104"/>
    </row>
    <row r="1506" spans="3:3">
      <c r="C1506" s="104"/>
    </row>
    <row r="1507" spans="3:3">
      <c r="C1507" s="104"/>
    </row>
    <row r="1508" spans="3:3">
      <c r="C1508" s="104"/>
    </row>
    <row r="1509" spans="3:3">
      <c r="C1509" s="104"/>
    </row>
    <row r="1510" spans="3:3">
      <c r="C1510" s="104"/>
    </row>
    <row r="1511" spans="3:3">
      <c r="C1511" s="104"/>
    </row>
    <row r="1512" spans="3:3">
      <c r="C1512" s="104"/>
    </row>
    <row r="1513" spans="3:3">
      <c r="C1513" s="104"/>
    </row>
    <row r="1514" spans="3:3">
      <c r="C1514" s="104"/>
    </row>
    <row r="1515" spans="3:3">
      <c r="C1515" s="104"/>
    </row>
    <row r="1516" spans="3:3">
      <c r="C1516" s="104"/>
    </row>
    <row r="1517" spans="3:3">
      <c r="C1517" s="104"/>
    </row>
    <row r="1518" spans="3:3">
      <c r="C1518" s="104"/>
    </row>
    <row r="1519" spans="3:3">
      <c r="C1519" s="104"/>
    </row>
    <row r="1520" spans="3:3">
      <c r="C1520" s="104"/>
    </row>
    <row r="1521" spans="3:3">
      <c r="C1521" s="104"/>
    </row>
    <row r="1522" spans="3:3">
      <c r="C1522" s="104"/>
    </row>
    <row r="1523" spans="3:3">
      <c r="C1523" s="104"/>
    </row>
    <row r="1524" spans="3:3">
      <c r="C1524" s="104"/>
    </row>
    <row r="1525" spans="3:3">
      <c r="C1525" s="104"/>
    </row>
    <row r="1526" spans="3:3">
      <c r="C1526" s="104"/>
    </row>
    <row r="1527" spans="3:3">
      <c r="C1527" s="104"/>
    </row>
    <row r="1528" spans="3:3">
      <c r="C1528" s="104"/>
    </row>
    <row r="1529" spans="3:3">
      <c r="C1529" s="104"/>
    </row>
    <row r="1530" spans="3:3">
      <c r="C1530" s="104"/>
    </row>
    <row r="1531" spans="3:3">
      <c r="C1531" s="104"/>
    </row>
    <row r="1532" spans="3:3">
      <c r="C1532" s="104"/>
    </row>
    <row r="1533" spans="3:3">
      <c r="C1533" s="104"/>
    </row>
    <row r="1534" spans="3:3">
      <c r="C1534" s="104"/>
    </row>
    <row r="1535" spans="3:3">
      <c r="C1535" s="104"/>
    </row>
    <row r="1536" spans="3:3">
      <c r="C1536" s="104"/>
    </row>
    <row r="1537" spans="3:3">
      <c r="C1537" s="104"/>
    </row>
    <row r="1538" spans="3:3">
      <c r="C1538" s="104"/>
    </row>
    <row r="1539" spans="3:3">
      <c r="C1539" s="104"/>
    </row>
    <row r="1540" spans="3:3">
      <c r="C1540" s="104"/>
    </row>
    <row r="1541" spans="3:3">
      <c r="C1541" s="104"/>
    </row>
    <row r="1542" spans="3:3">
      <c r="C1542" s="104"/>
    </row>
    <row r="1543" spans="3:3">
      <c r="C1543" s="104"/>
    </row>
    <row r="1544" spans="3:3">
      <c r="C1544" s="104"/>
    </row>
    <row r="1545" spans="3:3">
      <c r="C1545" s="104"/>
    </row>
    <row r="1546" spans="3:3">
      <c r="C1546" s="104"/>
    </row>
    <row r="1547" spans="3:3">
      <c r="C1547" s="104"/>
    </row>
    <row r="1548" spans="3:3">
      <c r="C1548" s="104"/>
    </row>
    <row r="1549" spans="3:3">
      <c r="C1549" s="104"/>
    </row>
    <row r="1550" spans="3:3">
      <c r="C1550" s="104"/>
    </row>
    <row r="1551" spans="3:3">
      <c r="C1551" s="104"/>
    </row>
    <row r="1552" spans="3:3">
      <c r="C1552" s="104"/>
    </row>
    <row r="1553" spans="3:3">
      <c r="C1553" s="104"/>
    </row>
    <row r="1554" spans="3:3">
      <c r="C1554" s="104"/>
    </row>
    <row r="1555" spans="3:3">
      <c r="C1555" s="104"/>
    </row>
    <row r="1556" spans="3:3">
      <c r="C1556" s="104"/>
    </row>
    <row r="1557" spans="3:3">
      <c r="C1557" s="104"/>
    </row>
    <row r="1558" spans="3:3">
      <c r="C1558" s="104"/>
    </row>
    <row r="1559" spans="3:3">
      <c r="C1559" s="104"/>
    </row>
    <row r="1560" spans="3:3">
      <c r="C1560" s="104"/>
    </row>
    <row r="1561" spans="3:3">
      <c r="C1561" s="104"/>
    </row>
    <row r="1562" spans="3:3">
      <c r="C1562" s="104"/>
    </row>
    <row r="1563" spans="3:3">
      <c r="C1563" s="104"/>
    </row>
    <row r="1564" spans="3:3">
      <c r="C1564" s="104"/>
    </row>
    <row r="1565" spans="3:3">
      <c r="C1565" s="104"/>
    </row>
    <row r="1566" spans="3:3">
      <c r="C1566" s="104"/>
    </row>
    <row r="1567" spans="3:3">
      <c r="C1567" s="104"/>
    </row>
    <row r="1568" spans="3:3">
      <c r="C1568" s="104"/>
    </row>
    <row r="1569" spans="3:3">
      <c r="C1569" s="104"/>
    </row>
    <row r="1570" spans="3:3">
      <c r="C1570" s="104"/>
    </row>
    <row r="1571" spans="3:3">
      <c r="C1571" s="104"/>
    </row>
    <row r="1572" spans="3:3">
      <c r="C1572" s="104"/>
    </row>
    <row r="1573" spans="3:3">
      <c r="C1573" s="104"/>
    </row>
    <row r="1574" spans="3:3">
      <c r="C1574" s="104"/>
    </row>
    <row r="1575" spans="3:3">
      <c r="C1575" s="104"/>
    </row>
    <row r="1576" spans="3:3">
      <c r="C1576" s="104"/>
    </row>
    <row r="1577" spans="3:3">
      <c r="C1577" s="104"/>
    </row>
    <row r="1578" spans="3:3">
      <c r="C1578" s="104"/>
    </row>
    <row r="1579" spans="3:3">
      <c r="C1579" s="104"/>
    </row>
    <row r="1580" spans="3:3">
      <c r="C1580" s="104"/>
    </row>
    <row r="1581" spans="3:3">
      <c r="C1581" s="104"/>
    </row>
    <row r="1582" spans="3:3">
      <c r="C1582" s="104"/>
    </row>
    <row r="1583" spans="3:3">
      <c r="C1583" s="104"/>
    </row>
    <row r="1584" spans="3:3">
      <c r="C1584" s="104"/>
    </row>
    <row r="1585" spans="3:3">
      <c r="C1585" s="104"/>
    </row>
    <row r="1586" spans="3:3">
      <c r="C1586" s="104"/>
    </row>
    <row r="1587" spans="3:3">
      <c r="C1587" s="104"/>
    </row>
    <row r="1588" spans="3:3">
      <c r="C1588" s="104"/>
    </row>
    <row r="1589" spans="3:3">
      <c r="C1589" s="104"/>
    </row>
    <row r="1590" spans="3:3">
      <c r="C1590" s="104"/>
    </row>
    <row r="1591" spans="3:3">
      <c r="C1591" s="104"/>
    </row>
    <row r="1592" spans="3:3">
      <c r="C1592" s="104"/>
    </row>
    <row r="1593" spans="3:3">
      <c r="C1593" s="104"/>
    </row>
    <row r="1594" spans="3:3">
      <c r="C1594" s="104"/>
    </row>
    <row r="1595" spans="3:3">
      <c r="C1595" s="104"/>
    </row>
    <row r="1596" spans="3:3">
      <c r="C1596" s="104"/>
    </row>
    <row r="1597" spans="3:3">
      <c r="C1597" s="104"/>
    </row>
    <row r="1598" spans="3:3">
      <c r="C1598" s="104"/>
    </row>
    <row r="1599" spans="3:3">
      <c r="C1599" s="104"/>
    </row>
    <row r="1600" spans="3:3">
      <c r="C1600" s="104"/>
    </row>
    <row r="1601" spans="3:3">
      <c r="C1601" s="104"/>
    </row>
    <row r="1602" spans="3:3">
      <c r="C1602" s="104"/>
    </row>
    <row r="1603" spans="3:3">
      <c r="C1603" s="104"/>
    </row>
    <row r="1604" spans="3:3">
      <c r="C1604" s="104"/>
    </row>
    <row r="1605" spans="3:3">
      <c r="C1605" s="104"/>
    </row>
    <row r="1606" spans="3:3">
      <c r="C1606" s="104"/>
    </row>
    <row r="1607" spans="3:3">
      <c r="C1607" s="104"/>
    </row>
    <row r="1608" spans="3:3">
      <c r="C1608" s="104"/>
    </row>
    <row r="1609" spans="3:3">
      <c r="C1609" s="104"/>
    </row>
    <row r="1610" spans="3:3">
      <c r="C1610" s="104"/>
    </row>
    <row r="1611" spans="3:3">
      <c r="C1611" s="104"/>
    </row>
    <row r="1612" spans="3:3">
      <c r="C1612" s="104"/>
    </row>
    <row r="1613" spans="3:3">
      <c r="C1613" s="104"/>
    </row>
    <row r="1614" spans="3:3">
      <c r="C1614" s="104"/>
    </row>
    <row r="1615" spans="3:3">
      <c r="C1615" s="104"/>
    </row>
    <row r="1616" spans="3:3">
      <c r="C1616" s="104"/>
    </row>
    <row r="1617" spans="3:3">
      <c r="C1617" s="104"/>
    </row>
    <row r="1618" spans="3:3">
      <c r="C1618" s="104"/>
    </row>
    <row r="1619" spans="3:3">
      <c r="C1619" s="104"/>
    </row>
    <row r="1620" spans="3:3">
      <c r="C1620" s="104"/>
    </row>
    <row r="1621" spans="3:3">
      <c r="C1621" s="104"/>
    </row>
    <row r="1622" spans="3:3">
      <c r="C1622" s="104"/>
    </row>
    <row r="1623" spans="3:3">
      <c r="C1623" s="104"/>
    </row>
    <row r="1624" spans="3:3">
      <c r="C1624" s="104"/>
    </row>
    <row r="1625" spans="3:3">
      <c r="C1625" s="104"/>
    </row>
    <row r="1626" spans="3:3">
      <c r="C1626" s="104"/>
    </row>
    <row r="1627" spans="3:3">
      <c r="C1627" s="104"/>
    </row>
    <row r="1628" spans="3:3">
      <c r="C1628" s="104"/>
    </row>
    <row r="1629" spans="3:3">
      <c r="C1629" s="104"/>
    </row>
    <row r="1630" spans="3:3">
      <c r="C1630" s="104"/>
    </row>
    <row r="1631" spans="3:3">
      <c r="C1631" s="104"/>
    </row>
    <row r="1632" spans="3:3">
      <c r="C1632" s="104"/>
    </row>
    <row r="1633" spans="3:3">
      <c r="C1633" s="104"/>
    </row>
    <row r="1634" spans="3:3">
      <c r="C1634" s="104"/>
    </row>
    <row r="1635" spans="3:3">
      <c r="C1635" s="104"/>
    </row>
    <row r="1636" spans="3:3">
      <c r="C1636" s="104"/>
    </row>
    <row r="1637" spans="3:3">
      <c r="C1637" s="104"/>
    </row>
    <row r="1638" spans="3:3">
      <c r="C1638" s="104"/>
    </row>
    <row r="1639" spans="3:3">
      <c r="C1639" s="104"/>
    </row>
    <row r="1640" spans="3:3">
      <c r="C1640" s="104"/>
    </row>
    <row r="1641" spans="3:3">
      <c r="C1641" s="104"/>
    </row>
    <row r="1642" spans="3:3">
      <c r="C1642" s="104"/>
    </row>
    <row r="1643" spans="3:3">
      <c r="C1643" s="104"/>
    </row>
    <row r="1644" spans="3:3">
      <c r="C1644" s="104"/>
    </row>
    <row r="1645" spans="3:3">
      <c r="C1645" s="104"/>
    </row>
    <row r="1646" spans="3:3">
      <c r="C1646" s="104"/>
    </row>
    <row r="1647" spans="3:3">
      <c r="C1647" s="104"/>
    </row>
    <row r="1648" spans="3:3">
      <c r="C1648" s="104"/>
    </row>
    <row r="1649" spans="3:3">
      <c r="C1649" s="104"/>
    </row>
    <row r="1650" spans="3:3">
      <c r="C1650" s="104"/>
    </row>
    <row r="1651" spans="3:3">
      <c r="C1651" s="104"/>
    </row>
    <row r="1652" spans="3:3">
      <c r="C1652" s="104"/>
    </row>
    <row r="1653" spans="3:3">
      <c r="C1653" s="104"/>
    </row>
    <row r="1654" spans="3:3">
      <c r="C1654" s="104"/>
    </row>
    <row r="1655" spans="3:3">
      <c r="C1655" s="104"/>
    </row>
    <row r="1656" spans="3:3">
      <c r="C1656" s="104"/>
    </row>
    <row r="1657" spans="3:3">
      <c r="C1657" s="104"/>
    </row>
    <row r="1658" spans="3:3">
      <c r="C1658" s="104"/>
    </row>
    <row r="1659" spans="3:3">
      <c r="C1659" s="104"/>
    </row>
    <row r="1660" spans="3:3">
      <c r="C1660" s="104"/>
    </row>
    <row r="1661" spans="3:3">
      <c r="C1661" s="104"/>
    </row>
    <row r="1662" spans="3:3">
      <c r="C1662" s="104"/>
    </row>
    <row r="1663" spans="3:3">
      <c r="C1663" s="104"/>
    </row>
    <row r="1664" spans="3:3">
      <c r="C1664" s="104"/>
    </row>
    <row r="1665" spans="3:3">
      <c r="C1665" s="104"/>
    </row>
    <row r="1666" spans="3:3">
      <c r="C1666" s="104"/>
    </row>
    <row r="1667" spans="3:3">
      <c r="C1667" s="104"/>
    </row>
    <row r="1668" spans="3:3">
      <c r="C1668" s="104"/>
    </row>
    <row r="1669" spans="3:3">
      <c r="C1669" s="104"/>
    </row>
    <row r="1670" spans="3:3">
      <c r="C1670" s="104"/>
    </row>
    <row r="1671" spans="3:3">
      <c r="C1671" s="104"/>
    </row>
    <row r="1672" spans="3:3">
      <c r="C1672" s="104"/>
    </row>
    <row r="1673" spans="3:3">
      <c r="C1673" s="104"/>
    </row>
    <row r="1674" spans="3:3">
      <c r="C1674" s="104"/>
    </row>
    <row r="1675" spans="3:3">
      <c r="C1675" s="104"/>
    </row>
    <row r="1676" spans="3:3">
      <c r="C1676" s="104"/>
    </row>
    <row r="1677" spans="3:3">
      <c r="C1677" s="104"/>
    </row>
    <row r="1678" spans="3:3">
      <c r="C1678" s="104"/>
    </row>
    <row r="1679" spans="3:3">
      <c r="C1679" s="104"/>
    </row>
    <row r="1680" spans="3:3">
      <c r="C1680" s="104"/>
    </row>
    <row r="1681" spans="3:3">
      <c r="C1681" s="104"/>
    </row>
    <row r="1682" spans="3:3">
      <c r="C1682" s="104"/>
    </row>
    <row r="1683" spans="3:3">
      <c r="C1683" s="104"/>
    </row>
    <row r="1684" spans="3:3">
      <c r="C1684" s="104"/>
    </row>
    <row r="1685" spans="3:3">
      <c r="C1685" s="104"/>
    </row>
    <row r="1686" spans="3:3">
      <c r="C1686" s="104"/>
    </row>
    <row r="1687" spans="3:3">
      <c r="C1687" s="104"/>
    </row>
    <row r="1688" spans="3:3">
      <c r="C1688" s="104"/>
    </row>
    <row r="1689" spans="3:3">
      <c r="C1689" s="104"/>
    </row>
    <row r="1690" spans="3:3">
      <c r="C1690" s="104"/>
    </row>
    <row r="1691" spans="3:3">
      <c r="C1691" s="104"/>
    </row>
    <row r="1692" spans="3:3">
      <c r="C1692" s="104"/>
    </row>
    <row r="1693" spans="3:3">
      <c r="C1693" s="104"/>
    </row>
    <row r="1694" spans="3:3">
      <c r="C1694" s="104"/>
    </row>
    <row r="1695" spans="3:3">
      <c r="C1695" s="104"/>
    </row>
    <row r="1696" spans="3:3">
      <c r="C1696" s="104"/>
    </row>
    <row r="1697" spans="3:3">
      <c r="C1697" s="104"/>
    </row>
    <row r="1698" spans="3:3">
      <c r="C1698" s="104"/>
    </row>
    <row r="1699" spans="3:3">
      <c r="C1699" s="104"/>
    </row>
    <row r="1700" spans="3:3">
      <c r="C1700" s="104"/>
    </row>
    <row r="1701" spans="3:3">
      <c r="C1701" s="104"/>
    </row>
    <row r="1702" spans="3:3">
      <c r="C1702" s="104"/>
    </row>
    <row r="1703" spans="3:3">
      <c r="C1703" s="104"/>
    </row>
    <row r="1704" spans="3:3">
      <c r="C1704" s="104"/>
    </row>
    <row r="1705" spans="3:3">
      <c r="C1705" s="104"/>
    </row>
    <row r="1706" spans="3:3">
      <c r="C1706" s="104"/>
    </row>
    <row r="1707" spans="3:3">
      <c r="C1707" s="104"/>
    </row>
    <row r="1708" spans="3:3">
      <c r="C1708" s="104"/>
    </row>
    <row r="1709" spans="3:3">
      <c r="C1709" s="104"/>
    </row>
    <row r="1710" spans="3:3">
      <c r="C1710" s="104"/>
    </row>
    <row r="1711" spans="3:3">
      <c r="C1711" s="104"/>
    </row>
    <row r="1712" spans="3:3">
      <c r="C1712" s="104"/>
    </row>
    <row r="1713" spans="3:3">
      <c r="C1713" s="104"/>
    </row>
    <row r="1714" spans="3:3">
      <c r="C1714" s="104"/>
    </row>
    <row r="1715" spans="3:3">
      <c r="C1715" s="104"/>
    </row>
    <row r="1716" spans="3:3">
      <c r="C1716" s="104"/>
    </row>
    <row r="1717" spans="3:3">
      <c r="C1717" s="104"/>
    </row>
    <row r="1718" spans="3:3">
      <c r="C1718" s="104"/>
    </row>
    <row r="1719" spans="3:3">
      <c r="C1719" s="104"/>
    </row>
    <row r="1720" spans="3:3">
      <c r="C1720" s="104"/>
    </row>
    <row r="1721" spans="3:3">
      <c r="C1721" s="104"/>
    </row>
    <row r="1722" spans="3:3">
      <c r="C1722" s="104"/>
    </row>
    <row r="1723" spans="3:3">
      <c r="C1723" s="104"/>
    </row>
    <row r="1724" spans="3:3">
      <c r="C1724" s="104"/>
    </row>
    <row r="1725" spans="3:3">
      <c r="C1725" s="104"/>
    </row>
    <row r="1726" spans="3:3">
      <c r="C1726" s="104"/>
    </row>
    <row r="1727" spans="3:3">
      <c r="C1727" s="104"/>
    </row>
    <row r="1728" spans="3:3">
      <c r="C1728" s="104"/>
    </row>
    <row r="1729" spans="3:3">
      <c r="C1729" s="104"/>
    </row>
    <row r="1730" spans="3:3">
      <c r="C1730" s="104"/>
    </row>
    <row r="1731" spans="3:3">
      <c r="C1731" s="104"/>
    </row>
    <row r="1732" spans="3:3">
      <c r="C1732" s="104"/>
    </row>
    <row r="1733" spans="3:3">
      <c r="C1733" s="104"/>
    </row>
    <row r="1734" spans="3:3">
      <c r="C1734" s="104"/>
    </row>
    <row r="1735" spans="3:3">
      <c r="C1735" s="104"/>
    </row>
    <row r="1736" spans="3:3">
      <c r="C1736" s="104"/>
    </row>
    <row r="1737" spans="3:3">
      <c r="C1737" s="104"/>
    </row>
    <row r="1738" spans="3:3">
      <c r="C1738" s="104"/>
    </row>
    <row r="1739" spans="3:3">
      <c r="C1739" s="104"/>
    </row>
    <row r="1740" spans="3:3">
      <c r="C1740" s="104"/>
    </row>
    <row r="1741" spans="3:3">
      <c r="C1741" s="104"/>
    </row>
    <row r="1742" spans="3:3">
      <c r="C1742" s="104"/>
    </row>
    <row r="1743" spans="3:3">
      <c r="C1743" s="104"/>
    </row>
    <row r="1744" spans="3:3">
      <c r="C1744" s="104"/>
    </row>
    <row r="1745" spans="3:3">
      <c r="C1745" s="104"/>
    </row>
    <row r="1746" spans="3:3">
      <c r="C1746" s="104"/>
    </row>
    <row r="1747" spans="3:3">
      <c r="C1747" s="104"/>
    </row>
    <row r="1748" spans="3:3">
      <c r="C1748" s="104"/>
    </row>
    <row r="1749" spans="3:3">
      <c r="C1749" s="104"/>
    </row>
    <row r="1750" spans="3:3">
      <c r="C1750" s="104"/>
    </row>
    <row r="1751" spans="3:3">
      <c r="C1751" s="104"/>
    </row>
    <row r="1752" spans="3:3">
      <c r="C1752" s="104"/>
    </row>
    <row r="1753" spans="3:3">
      <c r="C1753" s="104"/>
    </row>
    <row r="1754" spans="3:3">
      <c r="C1754" s="104"/>
    </row>
    <row r="1755" spans="3:3">
      <c r="C1755" s="104"/>
    </row>
    <row r="1756" spans="3:3">
      <c r="C1756" s="104"/>
    </row>
    <row r="1757" spans="3:3">
      <c r="C1757" s="104"/>
    </row>
    <row r="1758" spans="3:3">
      <c r="C1758" s="104"/>
    </row>
    <row r="1759" spans="3:3">
      <c r="C1759" s="104"/>
    </row>
    <row r="1760" spans="3:3">
      <c r="C1760" s="104"/>
    </row>
    <row r="1761" spans="3:3">
      <c r="C1761" s="104"/>
    </row>
    <row r="1762" spans="3:3">
      <c r="C1762" s="104"/>
    </row>
    <row r="1763" spans="3:3">
      <c r="C1763" s="104"/>
    </row>
    <row r="1764" spans="3:3">
      <c r="C1764" s="104"/>
    </row>
    <row r="1765" spans="3:3">
      <c r="C1765" s="104"/>
    </row>
    <row r="1766" spans="3:3">
      <c r="C1766" s="104"/>
    </row>
    <row r="1767" spans="3:3">
      <c r="C1767" s="104"/>
    </row>
    <row r="1768" spans="3:3">
      <c r="C1768" s="104"/>
    </row>
    <row r="1769" spans="3:3">
      <c r="C1769" s="104"/>
    </row>
    <row r="1770" spans="3:3">
      <c r="C1770" s="104"/>
    </row>
    <row r="1771" spans="3:3">
      <c r="C1771" s="104"/>
    </row>
    <row r="1772" spans="3:3">
      <c r="C1772" s="104"/>
    </row>
    <row r="1773" spans="3:3">
      <c r="C1773" s="104"/>
    </row>
    <row r="1774" spans="3:3">
      <c r="C1774" s="104"/>
    </row>
    <row r="1775" spans="3:3">
      <c r="C1775" s="104"/>
    </row>
    <row r="1776" spans="3:3">
      <c r="C1776" s="104"/>
    </row>
    <row r="1777" spans="3:3">
      <c r="C1777" s="104"/>
    </row>
    <row r="1778" spans="3:3">
      <c r="C1778" s="104"/>
    </row>
    <row r="1779" spans="3:3">
      <c r="C1779" s="104"/>
    </row>
    <row r="1780" spans="3:3">
      <c r="C1780" s="104"/>
    </row>
    <row r="1781" spans="3:3">
      <c r="C1781" s="104"/>
    </row>
    <row r="1782" spans="3:3">
      <c r="C1782" s="104"/>
    </row>
    <row r="1783" spans="3:3">
      <c r="C1783" s="104"/>
    </row>
    <row r="1784" spans="3:3">
      <c r="C1784" s="104"/>
    </row>
    <row r="1785" spans="3:3">
      <c r="C1785" s="104"/>
    </row>
    <row r="1786" spans="3:3">
      <c r="C1786" s="104"/>
    </row>
    <row r="1787" spans="3:3">
      <c r="C1787" s="104"/>
    </row>
    <row r="1788" spans="3:3">
      <c r="C1788" s="104"/>
    </row>
    <row r="1789" spans="3:3">
      <c r="C1789" s="104"/>
    </row>
    <row r="1790" spans="3:3">
      <c r="C1790" s="104"/>
    </row>
    <row r="1791" spans="3:3">
      <c r="C1791" s="104"/>
    </row>
    <row r="1792" spans="3:3">
      <c r="C1792" s="104"/>
    </row>
    <row r="1793" spans="3:3">
      <c r="C1793" s="104"/>
    </row>
    <row r="1794" spans="3:3">
      <c r="C1794" s="104"/>
    </row>
    <row r="1795" spans="3:3">
      <c r="C1795" s="104"/>
    </row>
    <row r="1796" spans="3:3">
      <c r="C1796" s="104"/>
    </row>
    <row r="1797" spans="3:3">
      <c r="C1797" s="104"/>
    </row>
    <row r="1798" spans="3:3">
      <c r="C1798" s="104"/>
    </row>
    <row r="1799" spans="3:3">
      <c r="C1799" s="104"/>
    </row>
    <row r="1800" spans="3:3">
      <c r="C1800" s="104"/>
    </row>
    <row r="1801" spans="3:3">
      <c r="C1801" s="104"/>
    </row>
    <row r="1802" spans="3:3">
      <c r="C1802" s="104"/>
    </row>
    <row r="1803" spans="3:3">
      <c r="C1803" s="104"/>
    </row>
    <row r="1804" spans="3:3">
      <c r="C1804" s="104"/>
    </row>
    <row r="1805" spans="3:3">
      <c r="C1805" s="104"/>
    </row>
    <row r="1806" spans="3:3">
      <c r="C1806" s="104"/>
    </row>
    <row r="1807" spans="3:3">
      <c r="C1807" s="104"/>
    </row>
    <row r="1808" spans="3:3">
      <c r="C1808" s="104"/>
    </row>
    <row r="1809" spans="3:3">
      <c r="C1809" s="104"/>
    </row>
    <row r="1810" spans="3:3">
      <c r="C1810" s="104"/>
    </row>
    <row r="1811" spans="3:3">
      <c r="C1811" s="104"/>
    </row>
    <row r="1812" spans="3:3">
      <c r="C1812" s="104"/>
    </row>
    <row r="1813" spans="3:3">
      <c r="C1813" s="104"/>
    </row>
    <row r="1814" spans="3:3">
      <c r="C1814" s="104"/>
    </row>
    <row r="1815" spans="3:3">
      <c r="C1815" s="104"/>
    </row>
    <row r="1816" spans="3:3">
      <c r="C1816" s="104"/>
    </row>
    <row r="1817" spans="3:3">
      <c r="C1817" s="104"/>
    </row>
    <row r="1818" spans="3:3">
      <c r="C1818" s="104"/>
    </row>
    <row r="1819" spans="3:3">
      <c r="C1819" s="104"/>
    </row>
    <row r="1820" spans="3:3">
      <c r="C1820" s="104"/>
    </row>
    <row r="1821" spans="3:3">
      <c r="C1821" s="104"/>
    </row>
    <row r="1822" spans="3:3">
      <c r="C1822" s="104"/>
    </row>
    <row r="1823" spans="3:3">
      <c r="C1823" s="104"/>
    </row>
    <row r="1824" spans="3:3">
      <c r="C1824" s="104"/>
    </row>
    <row r="1825" spans="3:3">
      <c r="C1825" s="104"/>
    </row>
    <row r="1826" spans="3:3">
      <c r="C1826" s="104"/>
    </row>
    <row r="1827" spans="3:3">
      <c r="C1827" s="104"/>
    </row>
    <row r="1828" spans="3:3">
      <c r="C1828" s="104"/>
    </row>
    <row r="1829" spans="3:3">
      <c r="C1829" s="104"/>
    </row>
    <row r="1830" spans="3:3">
      <c r="C1830" s="104"/>
    </row>
    <row r="1831" spans="3:3">
      <c r="C1831" s="104"/>
    </row>
    <row r="1832" spans="3:3">
      <c r="C1832" s="104"/>
    </row>
    <row r="1833" spans="3:3">
      <c r="C1833" s="104"/>
    </row>
    <row r="1834" spans="3:3">
      <c r="C1834" s="104"/>
    </row>
    <row r="1835" spans="3:3">
      <c r="C1835" s="104"/>
    </row>
    <row r="1836" spans="3:3">
      <c r="C1836" s="104"/>
    </row>
    <row r="1837" spans="3:3">
      <c r="C1837" s="104"/>
    </row>
    <row r="1838" spans="3:3">
      <c r="C1838" s="104"/>
    </row>
    <row r="1839" spans="3:3">
      <c r="C1839" s="104"/>
    </row>
    <row r="1840" spans="3:3">
      <c r="C1840" s="104"/>
    </row>
    <row r="1841" spans="3:3">
      <c r="C1841" s="104"/>
    </row>
    <row r="1842" spans="3:3">
      <c r="C1842" s="104"/>
    </row>
    <row r="1843" spans="3:3">
      <c r="C1843" s="104"/>
    </row>
    <row r="1844" spans="3:3">
      <c r="C1844" s="104"/>
    </row>
    <row r="1845" spans="3:3">
      <c r="C1845" s="104"/>
    </row>
    <row r="1846" spans="3:3">
      <c r="C1846" s="104"/>
    </row>
    <row r="1847" spans="3:3">
      <c r="C1847" s="104"/>
    </row>
    <row r="1848" spans="3:3">
      <c r="C1848" s="104"/>
    </row>
    <row r="1849" spans="3:3">
      <c r="C1849" s="104"/>
    </row>
    <row r="1850" spans="3:3">
      <c r="C1850" s="104"/>
    </row>
    <row r="1851" spans="3:3">
      <c r="C1851" s="104"/>
    </row>
    <row r="1852" spans="3:3">
      <c r="C1852" s="104"/>
    </row>
    <row r="1853" spans="3:3">
      <c r="C1853" s="104"/>
    </row>
    <row r="1854" spans="3:3">
      <c r="C1854" s="104"/>
    </row>
    <row r="1855" spans="3:3">
      <c r="C1855" s="104"/>
    </row>
    <row r="1856" spans="3:3">
      <c r="C1856" s="104"/>
    </row>
    <row r="1857" spans="3:3">
      <c r="C1857" s="104"/>
    </row>
    <row r="1858" spans="3:3">
      <c r="C1858" s="104"/>
    </row>
    <row r="1859" spans="3:3">
      <c r="C1859" s="104"/>
    </row>
    <row r="1860" spans="3:3">
      <c r="C1860" s="104"/>
    </row>
    <row r="1861" spans="3:3">
      <c r="C1861" s="104"/>
    </row>
    <row r="1862" spans="3:3">
      <c r="C1862" s="104"/>
    </row>
    <row r="1863" spans="3:3">
      <c r="C1863" s="104"/>
    </row>
    <row r="1864" spans="3:3">
      <c r="C1864" s="104"/>
    </row>
    <row r="1865" spans="3:3">
      <c r="C1865" s="104"/>
    </row>
    <row r="1866" spans="3:3">
      <c r="C1866" s="104"/>
    </row>
    <row r="1867" spans="3:3">
      <c r="C1867" s="104"/>
    </row>
    <row r="1868" spans="3:3">
      <c r="C1868" s="104"/>
    </row>
    <row r="1869" spans="3:3">
      <c r="C1869" s="104"/>
    </row>
    <row r="1870" spans="3:3">
      <c r="C1870" s="104"/>
    </row>
    <row r="1871" spans="3:3">
      <c r="C1871" s="104"/>
    </row>
    <row r="1872" spans="3:3">
      <c r="C1872" s="104"/>
    </row>
    <row r="1873" spans="3:3">
      <c r="C1873" s="104"/>
    </row>
    <row r="1874" spans="3:3">
      <c r="C1874" s="104"/>
    </row>
    <row r="1875" spans="3:3">
      <c r="C1875" s="104"/>
    </row>
    <row r="1876" spans="3:3">
      <c r="C1876" s="104"/>
    </row>
    <row r="1877" spans="3:3">
      <c r="C1877" s="104"/>
    </row>
    <row r="1878" spans="3:3">
      <c r="C1878" s="104"/>
    </row>
    <row r="1879" spans="3:3">
      <c r="C1879" s="104"/>
    </row>
    <row r="1880" spans="3:3">
      <c r="C1880" s="104"/>
    </row>
    <row r="1881" spans="3:3">
      <c r="C1881" s="104"/>
    </row>
    <row r="1882" spans="3:3">
      <c r="C1882" s="104"/>
    </row>
    <row r="1883" spans="3:3">
      <c r="C1883" s="104"/>
    </row>
    <row r="1884" spans="3:3">
      <c r="C1884" s="104"/>
    </row>
    <row r="1885" spans="3:3">
      <c r="C1885" s="104"/>
    </row>
    <row r="1886" spans="3:3">
      <c r="C1886" s="104"/>
    </row>
    <row r="1887" spans="3:3">
      <c r="C1887" s="104"/>
    </row>
    <row r="1888" spans="3:3">
      <c r="C1888" s="104"/>
    </row>
    <row r="1889" spans="3:3">
      <c r="C1889" s="104"/>
    </row>
    <row r="1890" spans="3:3">
      <c r="C1890" s="104"/>
    </row>
    <row r="1891" spans="3:3">
      <c r="C1891" s="104"/>
    </row>
    <row r="1892" spans="3:3">
      <c r="C1892" s="104"/>
    </row>
    <row r="1893" spans="3:3">
      <c r="C1893" s="104"/>
    </row>
    <row r="1894" spans="3:3">
      <c r="C1894" s="104"/>
    </row>
    <row r="1895" spans="3:3">
      <c r="C1895" s="104"/>
    </row>
    <row r="1896" spans="3:3">
      <c r="C1896" s="104"/>
    </row>
    <row r="1897" spans="3:3">
      <c r="C1897" s="104"/>
    </row>
    <row r="1898" spans="3:3">
      <c r="C1898" s="104"/>
    </row>
    <row r="1899" spans="3:3">
      <c r="C1899" s="104"/>
    </row>
    <row r="1900" spans="3:3">
      <c r="C1900" s="104"/>
    </row>
    <row r="1901" spans="3:3">
      <c r="C1901" s="104"/>
    </row>
    <row r="1902" spans="3:3">
      <c r="C1902" s="104"/>
    </row>
    <row r="1903" spans="3:3">
      <c r="C1903" s="104"/>
    </row>
    <row r="1904" spans="3:3">
      <c r="C1904" s="104"/>
    </row>
    <row r="1905" spans="3:3">
      <c r="C1905" s="104"/>
    </row>
    <row r="1906" spans="3:3">
      <c r="C1906" s="104"/>
    </row>
    <row r="1907" spans="3:3">
      <c r="C1907" s="104"/>
    </row>
    <row r="1908" spans="3:3">
      <c r="C1908" s="104"/>
    </row>
    <row r="1909" spans="3:3">
      <c r="C1909" s="104"/>
    </row>
    <row r="1910" spans="3:3">
      <c r="C1910" s="104"/>
    </row>
    <row r="1911" spans="3:3">
      <c r="C1911" s="104"/>
    </row>
    <row r="1912" spans="3:3">
      <c r="C1912" s="104"/>
    </row>
    <row r="1913" spans="3:3">
      <c r="C1913" s="104"/>
    </row>
    <row r="1914" spans="3:3">
      <c r="C1914" s="104"/>
    </row>
    <row r="1915" spans="3:3">
      <c r="C1915" s="104"/>
    </row>
    <row r="1916" spans="3:3">
      <c r="C1916" s="104"/>
    </row>
    <row r="1917" spans="3:3">
      <c r="C1917" s="104"/>
    </row>
    <row r="1918" spans="3:3">
      <c r="C1918" s="104"/>
    </row>
    <row r="1919" spans="3:3">
      <c r="C1919" s="104"/>
    </row>
    <row r="1920" spans="3:3">
      <c r="C1920" s="104"/>
    </row>
    <row r="1921" spans="3:3">
      <c r="C1921" s="104"/>
    </row>
    <row r="1922" spans="3:3">
      <c r="C1922" s="104"/>
    </row>
    <row r="1923" spans="3:3">
      <c r="C1923" s="104"/>
    </row>
    <row r="1924" spans="3:3">
      <c r="C1924" s="104"/>
    </row>
    <row r="1925" spans="3:3">
      <c r="C1925" s="104"/>
    </row>
    <row r="1926" spans="3:3">
      <c r="C1926" s="104"/>
    </row>
    <row r="1927" spans="3:3">
      <c r="C1927" s="104"/>
    </row>
    <row r="1928" spans="3:3">
      <c r="C1928" s="104"/>
    </row>
    <row r="1929" spans="3:3">
      <c r="C1929" s="104"/>
    </row>
    <row r="1930" spans="3:3">
      <c r="C1930" s="104"/>
    </row>
    <row r="1931" spans="3:3">
      <c r="C1931" s="104"/>
    </row>
    <row r="1932" spans="3:3">
      <c r="C1932" s="104"/>
    </row>
    <row r="1933" spans="3:3">
      <c r="C1933" s="104"/>
    </row>
    <row r="1934" spans="3:3">
      <c r="C1934" s="104"/>
    </row>
    <row r="1935" spans="3:3">
      <c r="C1935" s="104"/>
    </row>
    <row r="1936" spans="3:3">
      <c r="C1936" s="104"/>
    </row>
    <row r="1937" spans="3:3">
      <c r="C1937" s="104"/>
    </row>
    <row r="1938" spans="3:3">
      <c r="C1938" s="104"/>
    </row>
    <row r="1939" spans="3:3">
      <c r="C1939" s="104"/>
    </row>
    <row r="1940" spans="3:3">
      <c r="C1940" s="104"/>
    </row>
    <row r="1941" spans="3:3">
      <c r="C1941" s="104"/>
    </row>
    <row r="1942" spans="3:3">
      <c r="C1942" s="104"/>
    </row>
    <row r="1943" spans="3:3">
      <c r="C1943" s="104"/>
    </row>
    <row r="1944" spans="3:3">
      <c r="C1944" s="104"/>
    </row>
    <row r="1945" spans="3:3">
      <c r="C1945" s="104"/>
    </row>
    <row r="1946" spans="3:3">
      <c r="C1946" s="104"/>
    </row>
    <row r="1947" spans="3:3">
      <c r="C1947" s="104"/>
    </row>
    <row r="1948" spans="3:3">
      <c r="C1948" s="104"/>
    </row>
    <row r="1949" spans="3:3">
      <c r="C1949" s="104"/>
    </row>
    <row r="1950" spans="3:3">
      <c r="C1950" s="104"/>
    </row>
    <row r="1951" spans="3:3">
      <c r="C1951" s="104"/>
    </row>
    <row r="1952" spans="3:3">
      <c r="C1952" s="104"/>
    </row>
    <row r="1953" spans="3:3">
      <c r="C1953" s="104"/>
    </row>
    <row r="1954" spans="3:3">
      <c r="C1954" s="104"/>
    </row>
    <row r="1955" spans="3:3">
      <c r="C1955" s="104"/>
    </row>
    <row r="1956" spans="3:3">
      <c r="C1956" s="104"/>
    </row>
    <row r="1957" spans="3:3">
      <c r="C1957" s="104"/>
    </row>
    <row r="1958" spans="3:3">
      <c r="C1958" s="104"/>
    </row>
    <row r="1959" spans="3:3">
      <c r="C1959" s="104"/>
    </row>
    <row r="1960" spans="3:3">
      <c r="C1960" s="104"/>
    </row>
    <row r="1961" spans="3:3">
      <c r="C1961" s="104"/>
    </row>
    <row r="1962" spans="3:3">
      <c r="C1962" s="104"/>
    </row>
    <row r="1963" spans="3:3">
      <c r="C1963" s="104"/>
    </row>
    <row r="1964" spans="3:3">
      <c r="C1964" s="104"/>
    </row>
    <row r="1965" spans="3:3">
      <c r="C1965" s="104"/>
    </row>
    <row r="1966" spans="3:3">
      <c r="C1966" s="104"/>
    </row>
    <row r="1967" spans="3:3">
      <c r="C1967" s="104"/>
    </row>
    <row r="1968" spans="3:3">
      <c r="C1968" s="104"/>
    </row>
    <row r="1969" spans="3:3">
      <c r="C1969" s="104"/>
    </row>
    <row r="1970" spans="3:3">
      <c r="C1970" s="104"/>
    </row>
    <row r="1971" spans="3:3">
      <c r="C1971" s="104"/>
    </row>
    <row r="1972" spans="3:3">
      <c r="C1972" s="104"/>
    </row>
    <row r="1973" spans="3:3">
      <c r="C1973" s="104"/>
    </row>
    <row r="1974" spans="3:3">
      <c r="C1974" s="104"/>
    </row>
    <row r="1975" spans="3:3">
      <c r="C1975" s="104"/>
    </row>
    <row r="1976" spans="3:3">
      <c r="C1976" s="104"/>
    </row>
    <row r="1977" spans="3:3">
      <c r="C1977" s="104"/>
    </row>
    <row r="1978" spans="3:3">
      <c r="C1978" s="104"/>
    </row>
    <row r="1979" spans="3:3">
      <c r="C1979" s="104"/>
    </row>
    <row r="1980" spans="3:3">
      <c r="C1980" s="104"/>
    </row>
    <row r="1981" spans="3:3">
      <c r="C1981" s="104"/>
    </row>
    <row r="1982" spans="3:3">
      <c r="C1982" s="104"/>
    </row>
    <row r="1983" spans="3:3">
      <c r="C1983" s="104"/>
    </row>
    <row r="1984" spans="3:3">
      <c r="C1984" s="104"/>
    </row>
    <row r="1985" spans="3:3">
      <c r="C1985" s="104"/>
    </row>
    <row r="1986" spans="3:3">
      <c r="C1986" s="104"/>
    </row>
    <row r="1987" spans="3:3">
      <c r="C1987" s="104"/>
    </row>
    <row r="1988" spans="3:3">
      <c r="C1988" s="104"/>
    </row>
    <row r="1989" spans="3:3">
      <c r="C1989" s="104"/>
    </row>
    <row r="1990" spans="3:3">
      <c r="C1990" s="104"/>
    </row>
    <row r="1991" spans="3:3">
      <c r="C1991" s="104"/>
    </row>
    <row r="1992" spans="3:3">
      <c r="C1992" s="104"/>
    </row>
    <row r="1993" spans="3:3">
      <c r="C1993" s="104"/>
    </row>
    <row r="1994" spans="3:3">
      <c r="C1994" s="104"/>
    </row>
    <row r="1995" spans="3:3">
      <c r="C1995" s="104"/>
    </row>
    <row r="1996" spans="3:3">
      <c r="C1996" s="104"/>
    </row>
    <row r="1997" spans="3:3">
      <c r="C1997" s="104"/>
    </row>
    <row r="1998" spans="3:3">
      <c r="C1998" s="104"/>
    </row>
    <row r="1999" spans="3:3">
      <c r="C1999" s="104"/>
    </row>
    <row r="2000" spans="3:3">
      <c r="C2000" s="104"/>
    </row>
    <row r="2001" spans="3:3">
      <c r="C2001" s="104"/>
    </row>
    <row r="2002" spans="3:3">
      <c r="C2002" s="104"/>
    </row>
    <row r="2003" spans="3:3">
      <c r="C2003" s="104"/>
    </row>
    <row r="2004" spans="3:3">
      <c r="C2004" s="104"/>
    </row>
    <row r="2005" spans="3:3">
      <c r="C2005" s="104"/>
    </row>
    <row r="2006" spans="3:3">
      <c r="C2006" s="104"/>
    </row>
    <row r="2007" spans="3:3">
      <c r="C2007" s="104"/>
    </row>
    <row r="2008" spans="3:3">
      <c r="C2008" s="104"/>
    </row>
    <row r="2009" spans="3:3">
      <c r="C2009" s="104"/>
    </row>
    <row r="2010" spans="3:3">
      <c r="C2010" s="104"/>
    </row>
    <row r="2011" spans="3:3">
      <c r="C2011" s="104"/>
    </row>
    <row r="2012" spans="3:3">
      <c r="C2012" s="104"/>
    </row>
    <row r="2013" spans="3:3">
      <c r="C2013" s="104"/>
    </row>
    <row r="2014" spans="3:3">
      <c r="C2014" s="104"/>
    </row>
    <row r="2015" spans="3:3">
      <c r="C2015" s="104"/>
    </row>
    <row r="2016" spans="3:3">
      <c r="C2016" s="104"/>
    </row>
    <row r="2017" spans="3:3">
      <c r="C2017" s="104"/>
    </row>
    <row r="2018" spans="3:3">
      <c r="C2018" s="104"/>
    </row>
    <row r="2019" spans="3:3">
      <c r="C2019" s="104"/>
    </row>
    <row r="2020" spans="3:3">
      <c r="C2020" s="104"/>
    </row>
    <row r="2021" spans="3:3">
      <c r="C2021" s="104"/>
    </row>
    <row r="2022" spans="3:3">
      <c r="C2022" s="104"/>
    </row>
    <row r="2023" spans="3:3">
      <c r="C2023" s="104"/>
    </row>
    <row r="2024" spans="3:3">
      <c r="C2024" s="104"/>
    </row>
    <row r="2025" spans="3:3">
      <c r="C2025" s="104"/>
    </row>
    <row r="2026" spans="3:3">
      <c r="C2026" s="104"/>
    </row>
    <row r="2027" spans="3:3">
      <c r="C2027" s="104"/>
    </row>
    <row r="2028" spans="3:3">
      <c r="C2028" s="104"/>
    </row>
    <row r="2029" spans="3:3">
      <c r="C2029" s="104"/>
    </row>
    <row r="2030" spans="3:3">
      <c r="C2030" s="104"/>
    </row>
    <row r="2031" spans="3:3">
      <c r="C2031" s="104"/>
    </row>
    <row r="2032" spans="3:3">
      <c r="C2032" s="104"/>
    </row>
    <row r="2033" spans="3:3">
      <c r="C2033" s="104"/>
    </row>
    <row r="2034" spans="3:3">
      <c r="C2034" s="104"/>
    </row>
    <row r="2035" spans="3:3">
      <c r="C2035" s="104"/>
    </row>
    <row r="2036" spans="3:3">
      <c r="C2036" s="104"/>
    </row>
    <row r="2037" spans="3:3">
      <c r="C2037" s="104"/>
    </row>
    <row r="2038" spans="3:3">
      <c r="C2038" s="104"/>
    </row>
    <row r="2039" spans="3:3">
      <c r="C2039" s="104"/>
    </row>
    <row r="2040" spans="3:3">
      <c r="C2040" s="104"/>
    </row>
    <row r="2041" spans="3:3">
      <c r="C2041" s="104"/>
    </row>
    <row r="2042" spans="3:3">
      <c r="C2042" s="104"/>
    </row>
    <row r="2043" spans="3:3">
      <c r="C2043" s="104"/>
    </row>
    <row r="2044" spans="3:3">
      <c r="C2044" s="104"/>
    </row>
    <row r="2045" spans="3:3">
      <c r="C2045" s="104"/>
    </row>
    <row r="2046" spans="3:3">
      <c r="C2046" s="104"/>
    </row>
    <row r="2047" spans="3:3">
      <c r="C2047" s="104"/>
    </row>
    <row r="2048" spans="3:3">
      <c r="C2048" s="104"/>
    </row>
    <row r="2049" spans="3:3">
      <c r="C2049" s="104"/>
    </row>
    <row r="2050" spans="3:3">
      <c r="C2050" s="104"/>
    </row>
    <row r="2051" spans="3:3">
      <c r="C2051" s="104"/>
    </row>
    <row r="2052" spans="3:3">
      <c r="C2052" s="104"/>
    </row>
    <row r="2053" spans="3:3">
      <c r="C2053" s="104"/>
    </row>
    <row r="2054" spans="3:3">
      <c r="C2054" s="104"/>
    </row>
    <row r="2055" spans="3:3">
      <c r="C2055" s="104"/>
    </row>
    <row r="2056" spans="3:3">
      <c r="C2056" s="104"/>
    </row>
    <row r="2057" spans="3:3">
      <c r="C2057" s="104"/>
    </row>
  </sheetData>
  <customSheetViews>
    <customSheetView guid="{A9A59A81-8ED1-4D77-9D9E-FD20100ED198}" scale="90" showPageBreaks="1" printArea="1" hiddenColumns="1">
      <pane ySplit="2" topLeftCell="A3" activePane="bottomLeft" state="frozen"/>
      <selection pane="bottomLeft" activeCell="A45" sqref="A45"/>
      <pageMargins left="0.74803149606299213" right="0.74803149606299213" top="0.74" bottom="0.47244094488188981" header="0.51181102362204722" footer="0.27559055118110237"/>
      <printOptions horizontalCentered="1"/>
      <pageSetup paperSize="9" orientation="portrait" r:id="rId1"/>
      <headerFooter alignWithMargins="0">
        <oddHeader>&amp;LFFL 2004-05</oddHeader>
        <oddFooter>&amp;CPage &amp;P of &amp;N</oddFooter>
      </headerFooter>
    </customSheetView>
  </customSheetViews>
  <phoneticPr fontId="13" type="noConversion"/>
  <conditionalFormatting sqref="K36:K86">
    <cfRule type="cellIs" dxfId="293" priority="1" stopIfTrue="1" operator="equal">
      <formula>"U"</formula>
    </cfRule>
    <cfRule type="cellIs" dxfId="292" priority="2" stopIfTrue="1" operator="equal">
      <formula>"O"</formula>
    </cfRule>
  </conditionalFormatting>
  <conditionalFormatting sqref="G31 P30 P18">
    <cfRule type="cellIs" dxfId="291" priority="3" stopIfTrue="1" operator="notEqual">
      <formula>E18</formula>
    </cfRule>
  </conditionalFormatting>
  <conditionalFormatting sqref="H31 Q30">
    <cfRule type="expression" dxfId="290" priority="4" stopIfTrue="1">
      <formula>(H30+F30)&lt;&gt;0</formula>
    </cfRule>
  </conditionalFormatting>
  <conditionalFormatting sqref="P29">
    <cfRule type="cellIs" dxfId="289" priority="5" stopIfTrue="1" operator="notEqual">
      <formula>N7</formula>
    </cfRule>
  </conditionalFormatting>
  <conditionalFormatting sqref="N7">
    <cfRule type="cellIs" dxfId="288" priority="6" stopIfTrue="1" operator="notEqual">
      <formula>P29</formula>
    </cfRule>
  </conditionalFormatting>
  <conditionalFormatting sqref="N8">
    <cfRule type="cellIs" dxfId="287" priority="7" stopIfTrue="1" operator="notEqual">
      <formula>P28</formula>
    </cfRule>
  </conditionalFormatting>
  <conditionalFormatting sqref="N9">
    <cfRule type="cellIs" dxfId="286" priority="8" stopIfTrue="1" operator="notEqual">
      <formula>P27</formula>
    </cfRule>
  </conditionalFormatting>
  <conditionalFormatting sqref="N10">
    <cfRule type="cellIs" dxfId="285" priority="9" stopIfTrue="1" operator="notEqual">
      <formula>P26</formula>
    </cfRule>
  </conditionalFormatting>
  <conditionalFormatting sqref="N11">
    <cfRule type="cellIs" dxfId="284" priority="10" stopIfTrue="1" operator="notEqual">
      <formula>P25</formula>
    </cfRule>
  </conditionalFormatting>
  <conditionalFormatting sqref="N12">
    <cfRule type="cellIs" dxfId="283" priority="11" stopIfTrue="1" operator="notEqual">
      <formula>P24</formula>
    </cfRule>
  </conditionalFormatting>
  <conditionalFormatting sqref="N13">
    <cfRule type="cellIs" dxfId="282" priority="12" stopIfTrue="1" operator="notEqual">
      <formula>P23</formula>
    </cfRule>
  </conditionalFormatting>
  <conditionalFormatting sqref="N14">
    <cfRule type="cellIs" dxfId="281" priority="13" stopIfTrue="1" operator="notEqual">
      <formula>P22</formula>
    </cfRule>
  </conditionalFormatting>
  <conditionalFormatting sqref="N15">
    <cfRule type="cellIs" dxfId="280" priority="14" stopIfTrue="1" operator="notEqual">
      <formula>P21</formula>
    </cfRule>
  </conditionalFormatting>
  <conditionalFormatting sqref="N16">
    <cfRule type="cellIs" dxfId="279" priority="15" stopIfTrue="1" operator="notEqual">
      <formula>P20</formula>
    </cfRule>
  </conditionalFormatting>
  <conditionalFormatting sqref="N17">
    <cfRule type="cellIs" dxfId="278" priority="16" stopIfTrue="1" operator="notEqual">
      <formula>P19</formula>
    </cfRule>
  </conditionalFormatting>
  <conditionalFormatting sqref="N18">
    <cfRule type="cellIs" dxfId="277" priority="17" stopIfTrue="1" operator="notEqual">
      <formula>P18</formula>
    </cfRule>
  </conditionalFormatting>
  <conditionalFormatting sqref="N19">
    <cfRule type="cellIs" dxfId="276" priority="18" stopIfTrue="1" operator="notEqual">
      <formula>P17</formula>
    </cfRule>
  </conditionalFormatting>
  <conditionalFormatting sqref="N20">
    <cfRule type="cellIs" dxfId="275" priority="19" stopIfTrue="1" operator="notEqual">
      <formula>P16</formula>
    </cfRule>
  </conditionalFormatting>
  <conditionalFormatting sqref="N21">
    <cfRule type="cellIs" dxfId="274" priority="20" stopIfTrue="1" operator="notEqual">
      <formula>P15</formula>
    </cfRule>
  </conditionalFormatting>
  <conditionalFormatting sqref="N22">
    <cfRule type="cellIs" dxfId="273" priority="21" stopIfTrue="1" operator="notEqual">
      <formula>P14</formula>
    </cfRule>
  </conditionalFormatting>
  <conditionalFormatting sqref="N23">
    <cfRule type="cellIs" dxfId="272" priority="22" stopIfTrue="1" operator="notEqual">
      <formula>P13</formula>
    </cfRule>
  </conditionalFormatting>
  <conditionalFormatting sqref="N24">
    <cfRule type="cellIs" dxfId="271" priority="23" stopIfTrue="1" operator="notEqual">
      <formula>P12</formula>
    </cfRule>
  </conditionalFormatting>
  <conditionalFormatting sqref="N25">
    <cfRule type="cellIs" dxfId="270" priority="24" stopIfTrue="1" operator="notEqual">
      <formula>P11</formula>
    </cfRule>
  </conditionalFormatting>
  <conditionalFormatting sqref="N26">
    <cfRule type="cellIs" dxfId="269" priority="25" stopIfTrue="1" operator="notEqual">
      <formula>P10</formula>
    </cfRule>
  </conditionalFormatting>
  <conditionalFormatting sqref="N27">
    <cfRule type="cellIs" dxfId="268" priority="26" stopIfTrue="1" operator="notEqual">
      <formula>P9</formula>
    </cfRule>
  </conditionalFormatting>
  <conditionalFormatting sqref="N28">
    <cfRule type="cellIs" dxfId="267" priority="27" stopIfTrue="1" operator="notEqual">
      <formula>P8</formula>
    </cfRule>
  </conditionalFormatting>
  <conditionalFormatting sqref="N29">
    <cfRule type="cellIs" dxfId="266" priority="28" stopIfTrue="1" operator="notEqual">
      <formula>P7</formula>
    </cfRule>
  </conditionalFormatting>
  <conditionalFormatting sqref="P7">
    <cfRule type="cellIs" dxfId="265" priority="29" stopIfTrue="1" operator="notEqual">
      <formula>N29</formula>
    </cfRule>
  </conditionalFormatting>
  <conditionalFormatting sqref="P8">
    <cfRule type="cellIs" dxfId="264" priority="30" stopIfTrue="1" operator="notEqual">
      <formula>N28</formula>
    </cfRule>
  </conditionalFormatting>
  <conditionalFormatting sqref="P9">
    <cfRule type="cellIs" dxfId="263" priority="31" stopIfTrue="1" operator="notEqual">
      <formula>N27</formula>
    </cfRule>
  </conditionalFormatting>
  <conditionalFormatting sqref="P10">
    <cfRule type="cellIs" dxfId="262" priority="32" stopIfTrue="1" operator="notEqual">
      <formula>N26</formula>
    </cfRule>
  </conditionalFormatting>
  <conditionalFormatting sqref="P11">
    <cfRule type="cellIs" dxfId="261" priority="33" stopIfTrue="1" operator="notEqual">
      <formula>N25</formula>
    </cfRule>
  </conditionalFormatting>
  <conditionalFormatting sqref="P12">
    <cfRule type="cellIs" dxfId="260" priority="34" stopIfTrue="1" operator="notEqual">
      <formula>N24</formula>
    </cfRule>
  </conditionalFormatting>
  <conditionalFormatting sqref="P13">
    <cfRule type="cellIs" dxfId="259" priority="35" stopIfTrue="1" operator="notEqual">
      <formula>N23</formula>
    </cfRule>
  </conditionalFormatting>
  <conditionalFormatting sqref="P14">
    <cfRule type="cellIs" dxfId="258" priority="36" stopIfTrue="1" operator="notEqual">
      <formula>N22</formula>
    </cfRule>
  </conditionalFormatting>
  <conditionalFormatting sqref="P15">
    <cfRule type="cellIs" dxfId="257" priority="37" stopIfTrue="1" operator="notEqual">
      <formula>N21</formula>
    </cfRule>
  </conditionalFormatting>
  <conditionalFormatting sqref="P16">
    <cfRule type="cellIs" dxfId="256" priority="38" stopIfTrue="1" operator="notEqual">
      <formula>N20</formula>
    </cfRule>
  </conditionalFormatting>
  <conditionalFormatting sqref="P17">
    <cfRule type="cellIs" dxfId="255" priority="39" stopIfTrue="1" operator="notEqual">
      <formula>N19</formula>
    </cfRule>
  </conditionalFormatting>
  <conditionalFormatting sqref="P19">
    <cfRule type="cellIs" dxfId="254" priority="40" stopIfTrue="1" operator="notEqual">
      <formula>N17</formula>
    </cfRule>
  </conditionalFormatting>
  <conditionalFormatting sqref="P20">
    <cfRule type="cellIs" dxfId="253" priority="41" stopIfTrue="1" operator="notEqual">
      <formula>N16</formula>
    </cfRule>
  </conditionalFormatting>
  <conditionalFormatting sqref="P21">
    <cfRule type="cellIs" dxfId="252" priority="42" stopIfTrue="1" operator="notEqual">
      <formula>N15</formula>
    </cfRule>
  </conditionalFormatting>
  <conditionalFormatting sqref="P22">
    <cfRule type="cellIs" dxfId="251" priority="43" stopIfTrue="1" operator="notEqual">
      <formula>N14</formula>
    </cfRule>
  </conditionalFormatting>
  <conditionalFormatting sqref="P23">
    <cfRule type="cellIs" dxfId="250" priority="44" stopIfTrue="1" operator="notEqual">
      <formula>N13</formula>
    </cfRule>
  </conditionalFormatting>
  <conditionalFormatting sqref="P24">
    <cfRule type="cellIs" dxfId="249" priority="45" stopIfTrue="1" operator="notEqual">
      <formula>N12</formula>
    </cfRule>
  </conditionalFormatting>
  <conditionalFormatting sqref="P25">
    <cfRule type="cellIs" dxfId="248" priority="46" stopIfTrue="1" operator="notEqual">
      <formula>N11</formula>
    </cfRule>
  </conditionalFormatting>
  <conditionalFormatting sqref="P26">
    <cfRule type="cellIs" dxfId="247" priority="47" stopIfTrue="1" operator="notEqual">
      <formula>N10</formula>
    </cfRule>
  </conditionalFormatting>
  <conditionalFormatting sqref="P27">
    <cfRule type="cellIs" dxfId="246" priority="48" stopIfTrue="1" operator="notEqual">
      <formula>N9</formula>
    </cfRule>
  </conditionalFormatting>
  <conditionalFormatting sqref="P28">
    <cfRule type="cellIs" dxfId="245" priority="49" stopIfTrue="1" operator="notEqual">
      <formula>N8</formula>
    </cfRule>
  </conditionalFormatting>
  <conditionalFormatting sqref="O7">
    <cfRule type="cellIs" dxfId="244" priority="50" stopIfTrue="1" operator="notEqual">
      <formula>Q29*-1</formula>
    </cfRule>
  </conditionalFormatting>
  <conditionalFormatting sqref="O8">
    <cfRule type="cellIs" dxfId="243" priority="51" stopIfTrue="1" operator="notEqual">
      <formula>Q28*-1</formula>
    </cfRule>
  </conditionalFormatting>
  <conditionalFormatting sqref="O9">
    <cfRule type="cellIs" dxfId="242" priority="52" stopIfTrue="1" operator="notEqual">
      <formula>Q27*-1</formula>
    </cfRule>
  </conditionalFormatting>
  <conditionalFormatting sqref="O10">
    <cfRule type="cellIs" dxfId="241" priority="53" stopIfTrue="1" operator="notEqual">
      <formula>Q26*-1</formula>
    </cfRule>
  </conditionalFormatting>
  <conditionalFormatting sqref="O11">
    <cfRule type="cellIs" dxfId="240" priority="54" stopIfTrue="1" operator="notEqual">
      <formula>Q25*-1</formula>
    </cfRule>
  </conditionalFormatting>
  <conditionalFormatting sqref="O12">
    <cfRule type="cellIs" dxfId="239" priority="55" stopIfTrue="1" operator="notEqual">
      <formula>Q24*-1</formula>
    </cfRule>
  </conditionalFormatting>
  <conditionalFormatting sqref="O13">
    <cfRule type="cellIs" dxfId="238" priority="56" stopIfTrue="1" operator="notEqual">
      <formula>Q23*-1</formula>
    </cfRule>
  </conditionalFormatting>
  <conditionalFormatting sqref="O14">
    <cfRule type="cellIs" dxfId="237" priority="57" stopIfTrue="1" operator="notEqual">
      <formula>Q22*-1</formula>
    </cfRule>
  </conditionalFormatting>
  <conditionalFormatting sqref="O15">
    <cfRule type="cellIs" dxfId="236" priority="58" stopIfTrue="1" operator="notEqual">
      <formula>Q21*-1</formula>
    </cfRule>
  </conditionalFormatting>
  <conditionalFormatting sqref="O16">
    <cfRule type="cellIs" dxfId="235" priority="59" stopIfTrue="1" operator="notEqual">
      <formula>Q20*-1</formula>
    </cfRule>
  </conditionalFormatting>
  <conditionalFormatting sqref="O17">
    <cfRule type="cellIs" dxfId="234" priority="60" stopIfTrue="1" operator="notEqual">
      <formula>Q19*-1</formula>
    </cfRule>
  </conditionalFormatting>
  <conditionalFormatting sqref="O18">
    <cfRule type="cellIs" dxfId="233" priority="61" stopIfTrue="1" operator="notEqual">
      <formula>Q18*-1</formula>
    </cfRule>
  </conditionalFormatting>
  <conditionalFormatting sqref="O19">
    <cfRule type="cellIs" dxfId="232" priority="62" stopIfTrue="1" operator="notEqual">
      <formula>Q17*-1</formula>
    </cfRule>
  </conditionalFormatting>
  <conditionalFormatting sqref="O20">
    <cfRule type="cellIs" dxfId="231" priority="63" stopIfTrue="1" operator="notEqual">
      <formula>Q16*-1</formula>
    </cfRule>
  </conditionalFormatting>
  <conditionalFormatting sqref="O21">
    <cfRule type="cellIs" dxfId="230" priority="64" stopIfTrue="1" operator="notEqual">
      <formula>Q15*-1</formula>
    </cfRule>
  </conditionalFormatting>
  <conditionalFormatting sqref="O22">
    <cfRule type="cellIs" dxfId="229" priority="65" stopIfTrue="1" operator="notEqual">
      <formula>Q14*-1</formula>
    </cfRule>
  </conditionalFormatting>
  <conditionalFormatting sqref="O23">
    <cfRule type="cellIs" dxfId="228" priority="66" stopIfTrue="1" operator="notEqual">
      <formula>Q13*-1</formula>
    </cfRule>
  </conditionalFormatting>
  <conditionalFormatting sqref="O24">
    <cfRule type="cellIs" dxfId="227" priority="67" stopIfTrue="1" operator="notEqual">
      <formula>Q12*-1</formula>
    </cfRule>
  </conditionalFormatting>
  <conditionalFormatting sqref="O25">
    <cfRule type="cellIs" dxfId="226" priority="68" stopIfTrue="1" operator="notEqual">
      <formula>Q11*-1</formula>
    </cfRule>
  </conditionalFormatting>
  <conditionalFormatting sqref="O26">
    <cfRule type="cellIs" dxfId="225" priority="69" stopIfTrue="1" operator="notEqual">
      <formula>Q10*-1</formula>
    </cfRule>
  </conditionalFormatting>
  <conditionalFormatting sqref="O27">
    <cfRule type="cellIs" dxfId="224" priority="70" stopIfTrue="1" operator="notEqual">
      <formula>Q9*-1</formula>
    </cfRule>
  </conditionalFormatting>
  <conditionalFormatting sqref="O28">
    <cfRule type="cellIs" dxfId="223" priority="71" stopIfTrue="1" operator="notEqual">
      <formula>Q8*-1</formula>
    </cfRule>
  </conditionalFormatting>
  <conditionalFormatting sqref="O29">
    <cfRule type="cellIs" dxfId="222" priority="72" stopIfTrue="1" operator="notEqual">
      <formula>Q7*-1</formula>
    </cfRule>
  </conditionalFormatting>
  <conditionalFormatting sqref="Q7">
    <cfRule type="cellIs" dxfId="221" priority="73" stopIfTrue="1" operator="notEqual">
      <formula>O29*-1</formula>
    </cfRule>
  </conditionalFormatting>
  <conditionalFormatting sqref="Q8">
    <cfRule type="cellIs" dxfId="220" priority="74" stopIfTrue="1" operator="notEqual">
      <formula>O28*-1</formula>
    </cfRule>
  </conditionalFormatting>
  <conditionalFormatting sqref="Q9">
    <cfRule type="cellIs" dxfId="219" priority="75" stopIfTrue="1" operator="notEqual">
      <formula>O27*-1</formula>
    </cfRule>
  </conditionalFormatting>
  <conditionalFormatting sqref="Q10">
    <cfRule type="cellIs" dxfId="218" priority="76" stopIfTrue="1" operator="notEqual">
      <formula>O26*-1</formula>
    </cfRule>
  </conditionalFormatting>
  <conditionalFormatting sqref="Q11">
    <cfRule type="cellIs" dxfId="217" priority="77" stopIfTrue="1" operator="notEqual">
      <formula>O25*-1</formula>
    </cfRule>
  </conditionalFormatting>
  <conditionalFormatting sqref="Q12">
    <cfRule type="cellIs" dxfId="216" priority="78" stopIfTrue="1" operator="notEqual">
      <formula>O24*-1</formula>
    </cfRule>
  </conditionalFormatting>
  <conditionalFormatting sqref="Q13">
    <cfRule type="cellIs" dxfId="215" priority="79" stopIfTrue="1" operator="notEqual">
      <formula>O23*-1</formula>
    </cfRule>
  </conditionalFormatting>
  <conditionalFormatting sqref="Q14">
    <cfRule type="cellIs" dxfId="214" priority="80" stopIfTrue="1" operator="notEqual">
      <formula>O22*-1</formula>
    </cfRule>
  </conditionalFormatting>
  <conditionalFormatting sqref="Q15">
    <cfRule type="cellIs" dxfId="213" priority="81" stopIfTrue="1" operator="notEqual">
      <formula>O21*-1</formula>
    </cfRule>
  </conditionalFormatting>
  <conditionalFormatting sqref="Q16">
    <cfRule type="cellIs" dxfId="212" priority="82" stopIfTrue="1" operator="notEqual">
      <formula>O20*-1</formula>
    </cfRule>
  </conditionalFormatting>
  <conditionalFormatting sqref="Q17">
    <cfRule type="cellIs" dxfId="211" priority="83" stopIfTrue="1" operator="notEqual">
      <formula>O19*-1</formula>
    </cfRule>
  </conditionalFormatting>
  <conditionalFormatting sqref="Q18">
    <cfRule type="cellIs" dxfId="210" priority="84" stopIfTrue="1" operator="notEqual">
      <formula>O18*-1</formula>
    </cfRule>
  </conditionalFormatting>
  <conditionalFormatting sqref="Q19">
    <cfRule type="cellIs" dxfId="209" priority="85" stopIfTrue="1" operator="notEqual">
      <formula>O17*-1</formula>
    </cfRule>
  </conditionalFormatting>
  <conditionalFormatting sqref="Q20">
    <cfRule type="cellIs" dxfId="208" priority="86" stopIfTrue="1" operator="notEqual">
      <formula>O16*-1</formula>
    </cfRule>
  </conditionalFormatting>
  <conditionalFormatting sqref="Q21">
    <cfRule type="cellIs" dxfId="207" priority="87" stopIfTrue="1" operator="notEqual">
      <formula>O15*-1</formula>
    </cfRule>
  </conditionalFormatting>
  <conditionalFormatting sqref="Q22">
    <cfRule type="cellIs" dxfId="206" priority="88" stopIfTrue="1" operator="notEqual">
      <formula>O14*-1</formula>
    </cfRule>
  </conditionalFormatting>
  <conditionalFormatting sqref="Q23">
    <cfRule type="cellIs" dxfId="205" priority="89" stopIfTrue="1" operator="notEqual">
      <formula>O13*-1</formula>
    </cfRule>
  </conditionalFormatting>
  <conditionalFormatting sqref="Q24">
    <cfRule type="cellIs" dxfId="204" priority="90" stopIfTrue="1" operator="notEqual">
      <formula>O12*-1</formula>
    </cfRule>
  </conditionalFormatting>
  <conditionalFormatting sqref="Q25">
    <cfRule type="cellIs" dxfId="203" priority="91" stopIfTrue="1" operator="notEqual">
      <formula>O11*-1</formula>
    </cfRule>
  </conditionalFormatting>
  <conditionalFormatting sqref="Q26">
    <cfRule type="cellIs" dxfId="202" priority="92" stopIfTrue="1" operator="notEqual">
      <formula>O10*-1</formula>
    </cfRule>
  </conditionalFormatting>
  <conditionalFormatting sqref="Q27">
    <cfRule type="cellIs" dxfId="201" priority="93" stopIfTrue="1" operator="notEqual">
      <formula>O9*-1</formula>
    </cfRule>
  </conditionalFormatting>
  <conditionalFormatting sqref="Q28">
    <cfRule type="cellIs" dxfId="200" priority="94" stopIfTrue="1" operator="notEqual">
      <formula>O8*-1</formula>
    </cfRule>
  </conditionalFormatting>
  <conditionalFormatting sqref="Q29">
    <cfRule type="cellIs" dxfId="199" priority="95" stopIfTrue="1" operator="notEqual">
      <formula>O7*-1</formula>
    </cfRule>
  </conditionalFormatting>
  <conditionalFormatting sqref="R7:S29 I7:J30">
    <cfRule type="cellIs" dxfId="198" priority="96" stopIfTrue="1" operator="notEqual">
      <formula>E7+G7</formula>
    </cfRule>
  </conditionalFormatting>
  <printOptions horizontalCentered="1"/>
  <pageMargins left="0.74803149606299213" right="0.74803149606299213" top="0.74" bottom="0.47244094488188981" header="0.51181102362204722" footer="0.27559055118110237"/>
  <pageSetup paperSize="9" orientation="portrait" r:id="rId2"/>
  <headerFooter alignWithMargins="0">
    <oddHeader>&amp;LFFL 2004-05</oddHeader>
    <oddFooter>&amp;CPage &amp;P of &amp;N</oddFooter>
  </headerFooter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C1529"/>
  <sheetViews>
    <sheetView zoomScale="80" zoomScaleNormal="80" workbookViewId="0">
      <pane ySplit="2" topLeftCell="A3" activePane="bottomLeft" state="frozen"/>
      <selection activeCell="BC70" sqref="BC70"/>
      <selection pane="bottomLeft" activeCell="BC70" sqref="BC70"/>
    </sheetView>
  </sheetViews>
  <sheetFormatPr defaultColWidth="9.140625" defaultRowHeight="12.75"/>
  <cols>
    <col min="1" max="1" width="8.42578125" style="3" customWidth="1"/>
    <col min="2" max="2" width="10.42578125" style="3" customWidth="1"/>
    <col min="3" max="3" width="11.140625" style="3" customWidth="1"/>
    <col min="4" max="4" width="11.140625" style="105" customWidth="1"/>
    <col min="5" max="5" width="9" style="23" customWidth="1"/>
    <col min="6" max="6" width="9.140625" style="3" customWidth="1"/>
    <col min="7" max="7" width="8.7109375" style="23" customWidth="1"/>
    <col min="8" max="8" width="9.5703125" style="3" customWidth="1"/>
    <col min="9" max="9" width="9.140625" style="3"/>
    <col min="10" max="10" width="9.28515625" style="3" customWidth="1"/>
    <col min="11" max="11" width="9.42578125" style="3" customWidth="1"/>
    <col min="12" max="12" width="9.5703125" style="3" customWidth="1"/>
    <col min="13" max="13" width="10" style="3" customWidth="1"/>
    <col min="14" max="14" width="9.5703125" style="3" customWidth="1"/>
    <col min="15" max="15" width="9" style="3" customWidth="1"/>
    <col min="16" max="16" width="9.140625" style="3"/>
    <col min="17" max="17" width="8.42578125" style="3" customWidth="1"/>
    <col min="18" max="18" width="8.7109375" style="3" customWidth="1"/>
    <col min="19" max="19" width="9.140625" style="3" customWidth="1"/>
    <col min="20" max="20" width="1.42578125" style="3" customWidth="1"/>
    <col min="21" max="21" width="11.5703125" style="3" bestFit="1" customWidth="1"/>
    <col min="22" max="22" width="7.140625" style="3" customWidth="1"/>
    <col min="23" max="27" width="6.28515625" style="3" customWidth="1"/>
    <col min="28" max="28" width="7.7109375" style="3" customWidth="1"/>
    <col min="29" max="16384" width="9.140625" style="3"/>
  </cols>
  <sheetData>
    <row r="1" spans="1:29" s="17" customFormat="1">
      <c r="A1" s="16" t="s">
        <v>204</v>
      </c>
      <c r="B1" s="17" t="s">
        <v>190</v>
      </c>
      <c r="C1" s="18">
        <f>Table!C3</f>
        <v>18</v>
      </c>
      <c r="D1" s="19" t="str">
        <f>Table!C38</f>
        <v>Albirex_Niigata</v>
      </c>
      <c r="E1" s="19" t="str">
        <f>Table!C39</f>
        <v>Consadole_Sapporo</v>
      </c>
      <c r="F1" s="19" t="str">
        <f>Table!C40</f>
        <v>Gamba_Osaka</v>
      </c>
      <c r="G1" s="19" t="str">
        <f>Table!C41</f>
        <v>Kashima_Antlers</v>
      </c>
      <c r="H1" s="19" t="str">
        <f>Table!C42</f>
        <v>Kashiwa_Reysol</v>
      </c>
      <c r="I1" s="19" t="str">
        <f>Table!C43</f>
        <v>Kawasaki_Frontale</v>
      </c>
      <c r="J1" s="19" t="str">
        <f>Table!C44</f>
        <v>Cerezo_Osaka</v>
      </c>
      <c r="K1" s="19" t="str">
        <f>Table!C45</f>
        <v>Vissel_Kobe</v>
      </c>
      <c r="L1" s="19" t="str">
        <f>Table!C46</f>
        <v>Omiya_Ardija</v>
      </c>
      <c r="M1" s="19" t="str">
        <f>Table!C47</f>
        <v>Sagan_Tosu</v>
      </c>
      <c r="N1" s="19" t="str">
        <f>Table!C48</f>
        <v>Sanfrecce_Hiroshima</v>
      </c>
      <c r="O1" s="19" t="str">
        <f>Table!C49</f>
        <v>Júbilo_Iwata</v>
      </c>
      <c r="P1" s="20"/>
      <c r="Q1" s="20"/>
    </row>
    <row r="2" spans="1:29" s="17" customFormat="1">
      <c r="A2" s="19" t="str">
        <f>Table!C1</f>
        <v>J1L</v>
      </c>
      <c r="B2" s="21"/>
      <c r="C2" s="21"/>
      <c r="D2" s="19" t="str">
        <f>Table!C50</f>
        <v>Shimizu_S_Pulse</v>
      </c>
      <c r="E2" s="19" t="str">
        <f>Table!C51</f>
        <v>Tokyo</v>
      </c>
      <c r="F2" s="19" t="str">
        <f>Table!C52</f>
        <v>Urawa_Reds</v>
      </c>
      <c r="G2" s="19" t="str">
        <f>Table!C53</f>
        <v>Vegalta_Sendai</v>
      </c>
      <c r="H2" s="19" t="str">
        <f>Table!C54</f>
        <v>Ventforet_Kofu</v>
      </c>
      <c r="I2" s="19" t="str">
        <f>Table!C55</f>
        <v>Yokohama_F_Marinos</v>
      </c>
      <c r="J2" s="19">
        <f>Table!C56</f>
        <v>0</v>
      </c>
      <c r="K2" s="19">
        <f>Table!C57</f>
        <v>0</v>
      </c>
      <c r="L2" s="19">
        <f>Table!C58</f>
        <v>0</v>
      </c>
      <c r="M2" s="19">
        <f>Table!C59</f>
        <v>0</v>
      </c>
      <c r="N2" s="19">
        <f>Table!C60</f>
        <v>0</v>
      </c>
      <c r="O2" s="19">
        <f>Table!C61</f>
        <v>0</v>
      </c>
      <c r="P2" s="20"/>
      <c r="Q2" s="20"/>
    </row>
    <row r="3" spans="1:29">
      <c r="A3" s="22"/>
      <c r="B3" s="23"/>
      <c r="C3" s="24"/>
      <c r="D3" s="3"/>
      <c r="F3" s="23"/>
      <c r="H3" s="23"/>
      <c r="I3" s="23"/>
      <c r="J3" s="23"/>
      <c r="K3" s="23"/>
      <c r="L3" s="23"/>
      <c r="M3" s="23"/>
      <c r="N3" s="23"/>
      <c r="O3" s="23"/>
    </row>
    <row r="4" spans="1:29" ht="13.5" thickBot="1">
      <c r="A4" s="22"/>
      <c r="B4" s="23"/>
      <c r="C4" s="23"/>
      <c r="D4" s="25" t="s">
        <v>191</v>
      </c>
      <c r="L4" s="26"/>
      <c r="M4" s="26"/>
      <c r="N4" s="26"/>
      <c r="O4" s="26"/>
      <c r="P4" s="26"/>
      <c r="Q4" s="26"/>
      <c r="R4" s="26"/>
      <c r="S4" s="26"/>
      <c r="T4" s="26"/>
      <c r="U4" s="26" t="s">
        <v>200</v>
      </c>
      <c r="V4" s="26"/>
      <c r="W4" s="26"/>
      <c r="X4" s="26"/>
      <c r="Y4" s="26"/>
      <c r="Z4" s="26"/>
      <c r="AA4" s="26"/>
      <c r="AB4" s="26"/>
      <c r="AC4" s="26"/>
    </row>
    <row r="5" spans="1:29" ht="13.5" thickBot="1">
      <c r="A5" s="27" t="s">
        <v>192</v>
      </c>
      <c r="B5" s="23"/>
      <c r="C5" s="23"/>
      <c r="D5" s="28" t="s">
        <v>193</v>
      </c>
      <c r="E5" s="29" t="s">
        <v>2</v>
      </c>
      <c r="F5" s="30"/>
      <c r="G5" s="29" t="s">
        <v>3</v>
      </c>
      <c r="H5" s="30"/>
      <c r="I5" s="29" t="s">
        <v>14</v>
      </c>
      <c r="J5" s="31"/>
      <c r="L5" s="26"/>
      <c r="M5" s="32"/>
      <c r="N5" s="33"/>
      <c r="O5" s="33"/>
      <c r="P5" s="33"/>
      <c r="Q5" s="33"/>
      <c r="R5" s="33"/>
      <c r="S5" s="34"/>
      <c r="T5" s="26"/>
      <c r="U5" s="42" t="s">
        <v>201</v>
      </c>
      <c r="V5" s="42" t="s">
        <v>202</v>
      </c>
      <c r="W5" s="42" t="s">
        <v>203</v>
      </c>
      <c r="X5" s="33"/>
      <c r="Y5" s="33"/>
      <c r="Z5" s="33"/>
      <c r="AA5" s="34"/>
      <c r="AB5" s="26"/>
      <c r="AC5" s="26"/>
    </row>
    <row r="6" spans="1:29" ht="13.5" thickBot="1">
      <c r="A6" s="36"/>
      <c r="B6" s="23"/>
      <c r="C6" s="23"/>
      <c r="D6" s="37"/>
      <c r="E6" s="38" t="s">
        <v>15</v>
      </c>
      <c r="F6" s="39" t="s">
        <v>194</v>
      </c>
      <c r="G6" s="38" t="s">
        <v>15</v>
      </c>
      <c r="H6" s="39" t="s">
        <v>194</v>
      </c>
      <c r="I6" s="40" t="s">
        <v>15</v>
      </c>
      <c r="J6" s="41" t="s">
        <v>194</v>
      </c>
      <c r="L6" s="26"/>
      <c r="M6" s="32"/>
      <c r="N6" s="42"/>
      <c r="O6" s="32"/>
      <c r="P6" s="42"/>
      <c r="Q6" s="32"/>
      <c r="R6" s="32"/>
      <c r="S6" s="32"/>
      <c r="T6" s="26"/>
      <c r="U6" s="107">
        <v>0</v>
      </c>
      <c r="V6" s="108">
        <v>0.13</v>
      </c>
      <c r="W6" s="109">
        <v>0</v>
      </c>
      <c r="X6" s="42"/>
      <c r="Y6" s="32"/>
      <c r="Z6" s="32"/>
      <c r="AA6" s="32"/>
      <c r="AB6" s="26"/>
      <c r="AC6" s="26"/>
    </row>
    <row r="7" spans="1:29">
      <c r="A7" s="43">
        <v>1</v>
      </c>
      <c r="B7" s="23" t="str">
        <f ca="1">IF(A7&gt;$C$1,"",VLOOKUP($A7,Table!$A$9:$C$32,3,FALSE))</f>
        <v>Kawasaki_Frontale</v>
      </c>
      <c r="C7" s="23"/>
      <c r="D7" s="44" t="str">
        <f ca="1">IF(A7&gt;$C$1,"",VLOOKUP($A7,Table!$A$9:$C$32,2,FALSE))</f>
        <v>Kawasaki_Frontale</v>
      </c>
      <c r="E7" s="45">
        <f t="shared" ref="E7:E30" ca="1" si="0">IF(D7="","",VLOOKUP($B7,$C:$J,3,FALSE))</f>
        <v>17</v>
      </c>
      <c r="F7" s="46">
        <f t="shared" ref="F7:F30" ca="1" si="1">IF(D7="","",VLOOKUP($B7,$C:$J,4,FALSE))</f>
        <v>14.57</v>
      </c>
      <c r="G7" s="47">
        <f t="shared" ref="G7:G30" ca="1" si="2">IF(D7="","",VLOOKUP($B7,$C:$J,5,FALSE))</f>
        <v>17</v>
      </c>
      <c r="H7" s="48">
        <f t="shared" ref="H7:H30" ca="1" si="3">IF(D7="","",VLOOKUP($B7,$C:$J,6,FALSE))</f>
        <v>5.3500000000000014</v>
      </c>
      <c r="I7" s="49">
        <f t="shared" ref="I7:I30" ca="1" si="4">IF(D7="","",VLOOKUP($B7,$C:$J,7,FALSE))</f>
        <v>34</v>
      </c>
      <c r="J7" s="50">
        <f t="shared" ref="J7:J30" ca="1" si="5">IF(D7="","",VLOOKUP($B7,$C:$J,8,FALSE))</f>
        <v>19.920000000000002</v>
      </c>
      <c r="L7" s="26"/>
      <c r="M7" s="32"/>
      <c r="N7" s="42"/>
      <c r="O7" s="32"/>
      <c r="P7" s="42"/>
      <c r="Q7" s="32"/>
      <c r="R7" s="35"/>
      <c r="S7" s="32"/>
      <c r="T7" s="26"/>
      <c r="U7" s="110">
        <v>0.14000000000000001</v>
      </c>
      <c r="V7" s="111">
        <v>0.42</v>
      </c>
      <c r="W7" s="112">
        <v>0.25</v>
      </c>
      <c r="X7" s="42"/>
      <c r="Y7" s="52"/>
      <c r="Z7" s="42"/>
      <c r="AA7" s="52"/>
      <c r="AB7" s="26"/>
      <c r="AC7" s="26"/>
    </row>
    <row r="8" spans="1:29">
      <c r="A8" s="53">
        <v>2</v>
      </c>
      <c r="B8" s="23" t="str">
        <f ca="1">IF(A8&gt;$C$1,"",VLOOKUP($A8,Table!$A$9:$C$32,3,FALSE))</f>
        <v>Kashima_Antlers</v>
      </c>
      <c r="C8" s="23"/>
      <c r="D8" s="54" t="str">
        <f ca="1">IF(A8&gt;$C$1,"",VLOOKUP($A8,Table!$A$9:$C$32,2,FALSE))</f>
        <v>Kashima_Antlers</v>
      </c>
      <c r="E8" s="55">
        <f t="shared" ca="1" si="0"/>
        <v>17</v>
      </c>
      <c r="F8" s="56">
        <f t="shared" ca="1" si="1"/>
        <v>-4.6399999999999997</v>
      </c>
      <c r="G8" s="57">
        <f t="shared" ca="1" si="2"/>
        <v>17</v>
      </c>
      <c r="H8" s="58">
        <f t="shared" ca="1" si="3"/>
        <v>4.7099999999999991</v>
      </c>
      <c r="I8" s="59">
        <f t="shared" ca="1" si="4"/>
        <v>34</v>
      </c>
      <c r="J8" s="60">
        <f t="shared" ca="1" si="5"/>
        <v>6.9999999999999396E-2</v>
      </c>
      <c r="L8" s="26"/>
      <c r="M8" s="32"/>
      <c r="N8" s="42"/>
      <c r="O8" s="32"/>
      <c r="P8" s="42"/>
      <c r="Q8" s="32"/>
      <c r="R8" s="35"/>
      <c r="S8" s="32"/>
      <c r="T8" s="26"/>
      <c r="U8" s="110">
        <v>0.43</v>
      </c>
      <c r="V8" s="111">
        <v>0.7</v>
      </c>
      <c r="W8" s="112">
        <v>0.5</v>
      </c>
      <c r="X8" s="42"/>
      <c r="Y8" s="52"/>
      <c r="Z8" s="42"/>
      <c r="AA8" s="52"/>
      <c r="AB8" s="26"/>
      <c r="AC8" s="26"/>
    </row>
    <row r="9" spans="1:29">
      <c r="A9" s="61">
        <v>3</v>
      </c>
      <c r="B9" s="23" t="str">
        <f ca="1">IF(A9&gt;$C$1,"",VLOOKUP($A9,Table!$A$9:$C$32,3,FALSE))</f>
        <v>Cerezo_Osaka</v>
      </c>
      <c r="C9" s="23"/>
      <c r="D9" s="62" t="str">
        <f ca="1">IF(A9&gt;$C$1,"",VLOOKUP($A9,Table!$A$9:$C$32,2,FALSE))</f>
        <v>Cerezo_Osaka</v>
      </c>
      <c r="E9" s="63">
        <f t="shared" ca="1" si="0"/>
        <v>17</v>
      </c>
      <c r="F9" s="64">
        <f t="shared" ca="1" si="1"/>
        <v>12.86</v>
      </c>
      <c r="G9" s="65">
        <f t="shared" ca="1" si="2"/>
        <v>17</v>
      </c>
      <c r="H9" s="66">
        <f t="shared" ca="1" si="3"/>
        <v>0.55000000000000138</v>
      </c>
      <c r="I9" s="67">
        <f t="shared" ca="1" si="4"/>
        <v>34</v>
      </c>
      <c r="J9" s="64">
        <f t="shared" ca="1" si="5"/>
        <v>13.41</v>
      </c>
      <c r="L9" s="26"/>
      <c r="M9" s="32"/>
      <c r="N9" s="42"/>
      <c r="O9" s="32"/>
      <c r="P9" s="42"/>
      <c r="Q9" s="32"/>
      <c r="R9" s="35"/>
      <c r="S9" s="32"/>
      <c r="T9" s="26"/>
      <c r="U9" s="110">
        <v>0.71</v>
      </c>
      <c r="V9" s="111">
        <v>0.95</v>
      </c>
      <c r="W9" s="112">
        <v>0.75</v>
      </c>
      <c r="X9" s="42"/>
      <c r="Y9" s="52"/>
      <c r="Z9" s="42"/>
      <c r="AA9" s="52"/>
      <c r="AB9" s="26"/>
      <c r="AC9" s="26"/>
    </row>
    <row r="10" spans="1:29">
      <c r="A10" s="61">
        <v>4</v>
      </c>
      <c r="B10" s="23" t="str">
        <f ca="1">IF(A10&gt;$C$1,"",VLOOKUP($A10,Table!$A$9:$C$32,3,FALSE))</f>
        <v>Kashiwa_Reysol</v>
      </c>
      <c r="C10" s="23"/>
      <c r="D10" s="62" t="str">
        <f ca="1">IF(A10&gt;$C$1,"",VLOOKUP($A10,Table!$A$9:$C$32,2,FALSE))</f>
        <v>Kashiwa_Reysol</v>
      </c>
      <c r="E10" s="63">
        <f t="shared" ca="1" si="0"/>
        <v>17</v>
      </c>
      <c r="F10" s="64">
        <f t="shared" ca="1" si="1"/>
        <v>-2.0350000000000006</v>
      </c>
      <c r="G10" s="65">
        <f t="shared" ca="1" si="2"/>
        <v>17</v>
      </c>
      <c r="H10" s="66">
        <f t="shared" ca="1" si="3"/>
        <v>6.9600000000000009</v>
      </c>
      <c r="I10" s="67">
        <f t="shared" ca="1" si="4"/>
        <v>34</v>
      </c>
      <c r="J10" s="64">
        <f t="shared" ca="1" si="5"/>
        <v>4.9250000000000007</v>
      </c>
      <c r="L10" s="26"/>
      <c r="M10" s="32"/>
      <c r="N10" s="42"/>
      <c r="O10" s="32"/>
      <c r="P10" s="42"/>
      <c r="Q10" s="32"/>
      <c r="R10" s="35"/>
      <c r="S10" s="32"/>
      <c r="T10" s="26"/>
      <c r="U10" s="110">
        <v>0.96</v>
      </c>
      <c r="V10" s="111">
        <v>1.21</v>
      </c>
      <c r="W10" s="112">
        <v>1</v>
      </c>
      <c r="X10" s="42"/>
      <c r="Y10" s="52"/>
      <c r="Z10" s="42"/>
      <c r="AA10" s="52"/>
      <c r="AB10" s="26"/>
      <c r="AC10" s="26"/>
    </row>
    <row r="11" spans="1:29">
      <c r="A11" s="53">
        <v>5</v>
      </c>
      <c r="B11" s="23" t="str">
        <f ca="1">IF(A11&gt;$C$1,"",VLOOKUP($A11,Table!$A$9:$C$32,3,FALSE))</f>
        <v>Yokohama_F_Marinos</v>
      </c>
      <c r="C11" s="23"/>
      <c r="D11" s="54" t="str">
        <f ca="1">IF(A11&gt;$C$1,"",VLOOKUP($A11,Table!$A$9:$C$32,2,FALSE))</f>
        <v>Yokohama_F_Marinos</v>
      </c>
      <c r="E11" s="55">
        <f t="shared" ca="1" si="0"/>
        <v>17</v>
      </c>
      <c r="F11" s="56">
        <f t="shared" ca="1" si="1"/>
        <v>4.9650000000000016</v>
      </c>
      <c r="G11" s="57">
        <f t="shared" ca="1" si="2"/>
        <v>17</v>
      </c>
      <c r="H11" s="58">
        <f t="shared" ca="1" si="3"/>
        <v>1.7549999999999999</v>
      </c>
      <c r="I11" s="49">
        <f t="shared" ca="1" si="4"/>
        <v>34</v>
      </c>
      <c r="J11" s="50">
        <f t="shared" ca="1" si="5"/>
        <v>6.7200000000000015</v>
      </c>
      <c r="L11" s="26"/>
      <c r="M11" s="32"/>
      <c r="N11" s="42"/>
      <c r="O11" s="32"/>
      <c r="P11" s="42"/>
      <c r="Q11" s="32"/>
      <c r="R11" s="35"/>
      <c r="S11" s="32"/>
      <c r="T11" s="26"/>
      <c r="U11" s="110">
        <v>1.22</v>
      </c>
      <c r="V11" s="111">
        <v>1.47</v>
      </c>
      <c r="W11" s="112">
        <v>1.25</v>
      </c>
      <c r="X11" s="42"/>
      <c r="Y11" s="52"/>
      <c r="Z11" s="42"/>
      <c r="AA11" s="52"/>
      <c r="AB11" s="26"/>
      <c r="AC11" s="26"/>
    </row>
    <row r="12" spans="1:29">
      <c r="A12" s="53">
        <v>6</v>
      </c>
      <c r="B12" s="23" t="str">
        <f ca="1">IF(A12&gt;$C$1,"",VLOOKUP($A12,Table!$A$9:$C$32,3,FALSE))</f>
        <v>Júbilo_Iwata</v>
      </c>
      <c r="C12" s="23"/>
      <c r="D12" s="54" t="str">
        <f ca="1">IF(A12&gt;$C$1,"",VLOOKUP($A12,Table!$A$9:$C$32,2,FALSE))</f>
        <v>Jubilo_Iwata</v>
      </c>
      <c r="E12" s="55">
        <f t="shared" ca="1" si="0"/>
        <v>17</v>
      </c>
      <c r="F12" s="56">
        <f t="shared" ca="1" si="1"/>
        <v>7.02</v>
      </c>
      <c r="G12" s="57">
        <f t="shared" ca="1" si="2"/>
        <v>17</v>
      </c>
      <c r="H12" s="58">
        <f t="shared" ca="1" si="3"/>
        <v>21.495000000000001</v>
      </c>
      <c r="I12" s="59">
        <f t="shared" ca="1" si="4"/>
        <v>34</v>
      </c>
      <c r="J12" s="60">
        <f t="shared" ca="1" si="5"/>
        <v>28.515000000000001</v>
      </c>
      <c r="L12" s="26"/>
      <c r="M12" s="32"/>
      <c r="N12" s="42"/>
      <c r="O12" s="32"/>
      <c r="P12" s="42"/>
      <c r="Q12" s="32"/>
      <c r="R12" s="35"/>
      <c r="S12" s="32"/>
      <c r="T12" s="26"/>
      <c r="U12" s="110">
        <v>1.48</v>
      </c>
      <c r="V12" s="111">
        <v>1.75</v>
      </c>
      <c r="W12" s="112">
        <v>1.5</v>
      </c>
      <c r="X12" s="42"/>
      <c r="Y12" s="52"/>
      <c r="Z12" s="42"/>
      <c r="AA12" s="52"/>
      <c r="AB12" s="26"/>
      <c r="AC12" s="26"/>
    </row>
    <row r="13" spans="1:29">
      <c r="A13" s="61">
        <v>7</v>
      </c>
      <c r="B13" s="23" t="str">
        <f ca="1">IF(A13&gt;$C$1,"",VLOOKUP($A13,Table!$A$9:$C$32,3,FALSE))</f>
        <v>Urawa_Reds</v>
      </c>
      <c r="C13" s="23"/>
      <c r="D13" s="62" t="str">
        <f ca="1">IF(A13&gt;$C$1,"",VLOOKUP($A13,Table!$A$9:$C$32,2,FALSE))</f>
        <v>Urawa_Reds</v>
      </c>
      <c r="E13" s="63">
        <f t="shared" ca="1" si="0"/>
        <v>17</v>
      </c>
      <c r="F13" s="64">
        <f t="shared" ca="1" si="1"/>
        <v>-8.75</v>
      </c>
      <c r="G13" s="65">
        <f t="shared" ca="1" si="2"/>
        <v>17</v>
      </c>
      <c r="H13" s="66">
        <f t="shared" ca="1" si="3"/>
        <v>-11.379999999999999</v>
      </c>
      <c r="I13" s="67">
        <f t="shared" ca="1" si="4"/>
        <v>34</v>
      </c>
      <c r="J13" s="64">
        <f t="shared" ca="1" si="5"/>
        <v>-20.13</v>
      </c>
      <c r="L13" s="26"/>
      <c r="M13" s="32"/>
      <c r="N13" s="42"/>
      <c r="O13" s="32"/>
      <c r="P13" s="42"/>
      <c r="Q13" s="32"/>
      <c r="R13" s="35"/>
      <c r="S13" s="32"/>
      <c r="T13" s="26"/>
      <c r="U13" s="110">
        <v>1.76</v>
      </c>
      <c r="V13" s="111">
        <v>1.99</v>
      </c>
      <c r="W13" s="112">
        <v>1.75</v>
      </c>
      <c r="X13" s="42"/>
      <c r="Y13" s="52"/>
      <c r="Z13" s="42"/>
      <c r="AA13" s="52"/>
      <c r="AB13" s="26"/>
      <c r="AC13" s="26"/>
    </row>
    <row r="14" spans="1:29">
      <c r="A14" s="61">
        <v>8</v>
      </c>
      <c r="B14" s="23" t="str">
        <f ca="1">IF(A14&gt;$C$1,"",VLOOKUP($A14,Table!$A$9:$C$32,3,FALSE))</f>
        <v>Sagan_Tosu</v>
      </c>
      <c r="C14" s="23"/>
      <c r="D14" s="62" t="str">
        <f ca="1">IF(A14&gt;$C$1,"",VLOOKUP($A14,Table!$A$9:$C$32,2,FALSE))</f>
        <v>Sagan_Tosu</v>
      </c>
      <c r="E14" s="63">
        <f t="shared" ca="1" si="0"/>
        <v>17</v>
      </c>
      <c r="F14" s="64">
        <f t="shared" ca="1" si="1"/>
        <v>7.504999999999999</v>
      </c>
      <c r="G14" s="65">
        <f t="shared" ca="1" si="2"/>
        <v>17</v>
      </c>
      <c r="H14" s="66">
        <f t="shared" ca="1" si="3"/>
        <v>-3.0699999999999994</v>
      </c>
      <c r="I14" s="67">
        <f t="shared" ca="1" si="4"/>
        <v>34</v>
      </c>
      <c r="J14" s="64">
        <f t="shared" ca="1" si="5"/>
        <v>4.4349999999999996</v>
      </c>
      <c r="L14" s="26"/>
      <c r="M14" s="32"/>
      <c r="N14" s="42"/>
      <c r="O14" s="32"/>
      <c r="P14" s="42"/>
      <c r="Q14" s="32"/>
      <c r="R14" s="35"/>
      <c r="S14" s="32"/>
      <c r="T14" s="26"/>
      <c r="U14" s="110">
        <v>2</v>
      </c>
      <c r="V14" s="111">
        <v>2.2400000000000002</v>
      </c>
      <c r="W14" s="112">
        <v>2</v>
      </c>
      <c r="X14" s="42"/>
      <c r="Y14" s="52"/>
      <c r="Z14" s="42"/>
      <c r="AA14" s="52"/>
      <c r="AB14" s="26"/>
      <c r="AC14" s="26"/>
    </row>
    <row r="15" spans="1:29">
      <c r="A15" s="53">
        <v>9</v>
      </c>
      <c r="B15" s="23" t="str">
        <f ca="1">IF(A15&gt;$C$1,"",VLOOKUP($A15,Table!$A$9:$C$32,3,FALSE))</f>
        <v>Vissel_Kobe</v>
      </c>
      <c r="C15" s="23"/>
      <c r="D15" s="54" t="str">
        <f ca="1">IF(A15&gt;$C$1,"",VLOOKUP($A15,Table!$A$9:$C$32,2,FALSE))</f>
        <v>Vissel_Kobe</v>
      </c>
      <c r="E15" s="55">
        <f t="shared" ca="1" si="0"/>
        <v>17</v>
      </c>
      <c r="F15" s="56">
        <f t="shared" ca="1" si="1"/>
        <v>-4.0200000000000005</v>
      </c>
      <c r="G15" s="57">
        <f t="shared" ca="1" si="2"/>
        <v>17</v>
      </c>
      <c r="H15" s="58">
        <f t="shared" ca="1" si="3"/>
        <v>1.2699999999999991</v>
      </c>
      <c r="I15" s="49">
        <f t="shared" ca="1" si="4"/>
        <v>34</v>
      </c>
      <c r="J15" s="50">
        <f t="shared" ca="1" si="5"/>
        <v>-2.7500000000000013</v>
      </c>
      <c r="L15" s="26"/>
      <c r="M15" s="32"/>
      <c r="N15" s="42"/>
      <c r="O15" s="32"/>
      <c r="P15" s="42"/>
      <c r="Q15" s="32"/>
      <c r="R15" s="35"/>
      <c r="S15" s="32"/>
      <c r="T15" s="26"/>
      <c r="U15" s="110">
        <v>2.25</v>
      </c>
      <c r="V15" s="111">
        <v>2.5</v>
      </c>
      <c r="W15" s="112">
        <v>2.25</v>
      </c>
      <c r="X15" s="42"/>
      <c r="Y15" s="52"/>
      <c r="Z15" s="42"/>
      <c r="AA15" s="52"/>
      <c r="AB15" s="26"/>
      <c r="AC15" s="26"/>
    </row>
    <row r="16" spans="1:29">
      <c r="A16" s="53">
        <v>10</v>
      </c>
      <c r="B16" s="23" t="str">
        <f ca="1">IF(A16&gt;$C$1,"",VLOOKUP($A16,Table!$A$9:$C$32,3,FALSE))</f>
        <v>Gamba_Osaka</v>
      </c>
      <c r="C16" s="23"/>
      <c r="D16" s="54" t="str">
        <f ca="1">IF(A16&gt;$C$1,"",VLOOKUP($A16,Table!$A$9:$C$32,2,FALSE))</f>
        <v>Gamba_Osaka</v>
      </c>
      <c r="E16" s="55">
        <f t="shared" ca="1" si="0"/>
        <v>17</v>
      </c>
      <c r="F16" s="56">
        <f t="shared" ca="1" si="1"/>
        <v>-0.22999999999999843</v>
      </c>
      <c r="G16" s="57">
        <f t="shared" ca="1" si="2"/>
        <v>17</v>
      </c>
      <c r="H16" s="58">
        <f t="shared" ca="1" si="3"/>
        <v>2.74</v>
      </c>
      <c r="I16" s="59">
        <f t="shared" ca="1" si="4"/>
        <v>34</v>
      </c>
      <c r="J16" s="60">
        <f t="shared" ca="1" si="5"/>
        <v>2.5100000000000016</v>
      </c>
      <c r="L16" s="26"/>
      <c r="M16" s="32"/>
      <c r="N16" s="42"/>
      <c r="O16" s="32"/>
      <c r="P16" s="42"/>
      <c r="Q16" s="32"/>
      <c r="R16" s="35"/>
      <c r="S16" s="32"/>
      <c r="T16" s="26"/>
      <c r="U16" s="110">
        <v>2.5099999999999998</v>
      </c>
      <c r="V16" s="111">
        <v>2.75</v>
      </c>
      <c r="W16" s="112">
        <v>2.5</v>
      </c>
      <c r="X16" s="42"/>
      <c r="Y16" s="52"/>
      <c r="Z16" s="42"/>
      <c r="AA16" s="52"/>
      <c r="AB16" s="26"/>
      <c r="AC16" s="26"/>
    </row>
    <row r="17" spans="1:29">
      <c r="A17" s="61">
        <v>11</v>
      </c>
      <c r="B17" s="23" t="str">
        <f ca="1">IF(A17&gt;$C$1,"",VLOOKUP($A17,Table!$A$9:$C$32,3,FALSE))</f>
        <v>Consadole_Sapporo</v>
      </c>
      <c r="C17" s="23"/>
      <c r="D17" s="62" t="str">
        <f ca="1">IF(A17&gt;$C$1,"",VLOOKUP($A17,Table!$A$9:$C$32,2,FALSE))</f>
        <v xml:space="preserve"> Consadole_Sapporo</v>
      </c>
      <c r="E17" s="63">
        <f t="shared" ca="1" si="0"/>
        <v>17</v>
      </c>
      <c r="F17" s="64">
        <f t="shared" ca="1" si="1"/>
        <v>9.8999999999999986</v>
      </c>
      <c r="G17" s="65">
        <f t="shared" ca="1" si="2"/>
        <v>17</v>
      </c>
      <c r="H17" s="66">
        <f t="shared" ca="1" si="3"/>
        <v>-2.6749999999999989</v>
      </c>
      <c r="I17" s="67">
        <f t="shared" ca="1" si="4"/>
        <v>34</v>
      </c>
      <c r="J17" s="64">
        <f t="shared" ca="1" si="5"/>
        <v>7.2249999999999996</v>
      </c>
      <c r="L17" s="26"/>
      <c r="M17" s="32"/>
      <c r="N17" s="42"/>
      <c r="O17" s="32"/>
      <c r="P17" s="42"/>
      <c r="Q17" s="32"/>
      <c r="R17" s="35"/>
      <c r="S17" s="32"/>
      <c r="T17" s="26"/>
      <c r="U17" s="110">
        <v>2.76</v>
      </c>
      <c r="V17" s="111">
        <v>3</v>
      </c>
      <c r="W17" s="112">
        <v>2.75</v>
      </c>
      <c r="X17" s="42"/>
      <c r="Y17" s="52"/>
      <c r="Z17" s="42"/>
      <c r="AA17" s="52"/>
      <c r="AB17" s="26"/>
      <c r="AC17" s="26"/>
    </row>
    <row r="18" spans="1:29">
      <c r="A18" s="61">
        <v>12</v>
      </c>
      <c r="B18" s="23" t="str">
        <f ca="1">IF(A18&gt;$C$1,"",VLOOKUP($A18,Table!$A$9:$C$32,3,FALSE))</f>
        <v>Vegalta_Sendai</v>
      </c>
      <c r="C18" s="23"/>
      <c r="D18" s="62" t="str">
        <f ca="1">IF(A18&gt;$C$1,"",VLOOKUP($A18,Table!$A$9:$C$32,2,FALSE))</f>
        <v>Vegalta_Sendai</v>
      </c>
      <c r="E18" s="63">
        <f t="shared" ca="1" si="0"/>
        <v>17</v>
      </c>
      <c r="F18" s="64">
        <f t="shared" ca="1" si="1"/>
        <v>1.2700000000000009</v>
      </c>
      <c r="G18" s="65">
        <f t="shared" ca="1" si="2"/>
        <v>17</v>
      </c>
      <c r="H18" s="66">
        <f t="shared" ca="1" si="3"/>
        <v>0.77500000000000036</v>
      </c>
      <c r="I18" s="67">
        <f t="shared" ca="1" si="4"/>
        <v>34</v>
      </c>
      <c r="J18" s="64">
        <f t="shared" ca="1" si="5"/>
        <v>2.0450000000000013</v>
      </c>
      <c r="L18" s="26"/>
      <c r="M18" s="32"/>
      <c r="N18" s="42"/>
      <c r="O18" s="32"/>
      <c r="P18" s="42"/>
      <c r="Q18" s="32"/>
      <c r="R18" s="35"/>
      <c r="S18" s="32"/>
      <c r="T18" s="26"/>
      <c r="U18" s="110">
        <v>3.01</v>
      </c>
      <c r="V18" s="111">
        <v>3.25</v>
      </c>
      <c r="W18" s="112">
        <v>3</v>
      </c>
      <c r="X18" s="42"/>
      <c r="Y18" s="52"/>
      <c r="Z18" s="42"/>
      <c r="AA18" s="52"/>
      <c r="AB18" s="26"/>
      <c r="AC18" s="26"/>
    </row>
    <row r="19" spans="1:29">
      <c r="A19" s="53">
        <v>13</v>
      </c>
      <c r="B19" s="23" t="str">
        <f ca="1">IF(A19&gt;$C$1,"",VLOOKUP($A19,Table!$A$9:$C$32,3,FALSE))</f>
        <v>Tokyo</v>
      </c>
      <c r="C19" s="23"/>
      <c r="D19" s="54" t="str">
        <f ca="1">IF(A19&gt;$C$1,"",VLOOKUP($A19,Table!$A$9:$C$32,2,FALSE))</f>
        <v>Tokyo</v>
      </c>
      <c r="E19" s="55">
        <f t="shared" ca="1" si="0"/>
        <v>17</v>
      </c>
      <c r="F19" s="56">
        <f t="shared" ca="1" si="1"/>
        <v>-4.625</v>
      </c>
      <c r="G19" s="57">
        <f t="shared" ca="1" si="2"/>
        <v>17</v>
      </c>
      <c r="H19" s="58">
        <f t="shared" ca="1" si="3"/>
        <v>-4.9349999999999996</v>
      </c>
      <c r="I19" s="49">
        <f t="shared" ca="1" si="4"/>
        <v>34</v>
      </c>
      <c r="J19" s="50">
        <f t="shared" ca="1" si="5"/>
        <v>-9.5599999999999987</v>
      </c>
      <c r="L19" s="26"/>
      <c r="M19" s="32"/>
      <c r="N19" s="42"/>
      <c r="O19" s="32"/>
      <c r="P19" s="42"/>
      <c r="Q19" s="32"/>
      <c r="R19" s="35"/>
      <c r="S19" s="32"/>
      <c r="T19" s="26"/>
      <c r="U19" s="110">
        <v>3.26</v>
      </c>
      <c r="V19" s="111">
        <v>3.5</v>
      </c>
      <c r="W19" s="112">
        <v>3.25</v>
      </c>
      <c r="X19" s="42"/>
      <c r="Y19" s="52"/>
      <c r="Z19" s="42"/>
      <c r="AA19" s="52"/>
      <c r="AB19" s="26"/>
      <c r="AC19" s="26"/>
    </row>
    <row r="20" spans="1:29">
      <c r="A20" s="53">
        <v>14</v>
      </c>
      <c r="B20" s="23" t="str">
        <f ca="1">IF(A20&gt;$C$1,"",VLOOKUP($A20,Table!$A$9:$C$32,3,FALSE))</f>
        <v>Shimizu_S_Pulse</v>
      </c>
      <c r="C20" s="23"/>
      <c r="D20" s="54" t="str">
        <f ca="1">IF(A20&gt;$C$1,"",VLOOKUP($A20,Table!$A$9:$C$32,2,FALSE))</f>
        <v>Shimizu_S_Pulse</v>
      </c>
      <c r="E20" s="55">
        <f t="shared" ca="1" si="0"/>
        <v>17</v>
      </c>
      <c r="F20" s="56">
        <f t="shared" ca="1" si="1"/>
        <v>-18.7</v>
      </c>
      <c r="G20" s="57">
        <f t="shared" ca="1" si="2"/>
        <v>17</v>
      </c>
      <c r="H20" s="58">
        <f t="shared" ca="1" si="3"/>
        <v>8.81</v>
      </c>
      <c r="I20" s="59">
        <f t="shared" ca="1" si="4"/>
        <v>34</v>
      </c>
      <c r="J20" s="60">
        <f t="shared" ca="1" si="5"/>
        <v>-9.8899999999999988</v>
      </c>
      <c r="L20" s="26"/>
      <c r="M20" s="32"/>
      <c r="N20" s="42"/>
      <c r="O20" s="32"/>
      <c r="P20" s="42"/>
      <c r="Q20" s="32"/>
      <c r="R20" s="35"/>
      <c r="S20" s="32"/>
      <c r="T20" s="26"/>
      <c r="U20" s="110">
        <v>3.51</v>
      </c>
      <c r="V20" s="111">
        <v>3.75</v>
      </c>
      <c r="W20" s="112">
        <v>3.5</v>
      </c>
      <c r="X20" s="42"/>
      <c r="Y20" s="52"/>
      <c r="Z20" s="42"/>
      <c r="AA20" s="52"/>
      <c r="AB20" s="26"/>
      <c r="AC20" s="26"/>
    </row>
    <row r="21" spans="1:29">
      <c r="A21" s="61">
        <v>15</v>
      </c>
      <c r="B21" s="23" t="str">
        <f ca="1">IF(A21&gt;$C$1,"",VLOOKUP($A21,Table!$A$9:$C$32,3,FALSE))</f>
        <v>Sanfrecce_Hiroshima</v>
      </c>
      <c r="C21" s="23"/>
      <c r="D21" s="62" t="str">
        <f ca="1">IF(A21&gt;$C$1,"",VLOOKUP($A21,Table!$A$9:$C$32,2,FALSE))</f>
        <v>Sanfrecce_Hiroshima</v>
      </c>
      <c r="E21" s="63">
        <f t="shared" ca="1" si="0"/>
        <v>17</v>
      </c>
      <c r="F21" s="64">
        <f t="shared" ca="1" si="1"/>
        <v>-17.36</v>
      </c>
      <c r="G21" s="65">
        <f t="shared" ca="1" si="2"/>
        <v>17</v>
      </c>
      <c r="H21" s="66">
        <f t="shared" ca="1" si="3"/>
        <v>-2.9899999999999998</v>
      </c>
      <c r="I21" s="67">
        <f t="shared" ca="1" si="4"/>
        <v>34</v>
      </c>
      <c r="J21" s="64">
        <f t="shared" ca="1" si="5"/>
        <v>-20.349999999999998</v>
      </c>
      <c r="L21" s="26"/>
      <c r="M21" s="32"/>
      <c r="N21" s="42"/>
      <c r="O21" s="32"/>
      <c r="P21" s="42"/>
      <c r="Q21" s="32"/>
      <c r="R21" s="35"/>
      <c r="S21" s="32"/>
      <c r="T21" s="26"/>
      <c r="U21" s="110">
        <v>3.76</v>
      </c>
      <c r="V21" s="111">
        <v>4</v>
      </c>
      <c r="W21" s="112">
        <v>3.75</v>
      </c>
      <c r="X21" s="42"/>
      <c r="Y21" s="52"/>
      <c r="Z21" s="42"/>
      <c r="AA21" s="52"/>
      <c r="AB21" s="26"/>
      <c r="AC21" s="26"/>
    </row>
    <row r="22" spans="1:29">
      <c r="A22" s="61">
        <v>16</v>
      </c>
      <c r="B22" s="23" t="str">
        <f ca="1">IF(A22&gt;$C$1,"",VLOOKUP($A22,Table!$A$9:$C$32,3,FALSE))</f>
        <v>Ventforet_Kofu</v>
      </c>
      <c r="C22" s="23"/>
      <c r="D22" s="62" t="str">
        <f ca="1">IF(A22&gt;$C$1,"",VLOOKUP($A22,Table!$A$9:$C$32,2,FALSE))</f>
        <v>Ventforet_Kofu</v>
      </c>
      <c r="E22" s="63">
        <f t="shared" ca="1" si="0"/>
        <v>17</v>
      </c>
      <c r="F22" s="64">
        <f t="shared" ca="1" si="1"/>
        <v>5.6249999999999991</v>
      </c>
      <c r="G22" s="65">
        <f t="shared" ca="1" si="2"/>
        <v>17</v>
      </c>
      <c r="H22" s="66">
        <f t="shared" ca="1" si="3"/>
        <v>-1.9950000000000001</v>
      </c>
      <c r="I22" s="67">
        <f t="shared" ca="1" si="4"/>
        <v>34</v>
      </c>
      <c r="J22" s="64">
        <f t="shared" ca="1" si="5"/>
        <v>3.629999999999999</v>
      </c>
      <c r="L22" s="26"/>
      <c r="M22" s="32"/>
      <c r="N22" s="42"/>
      <c r="O22" s="32"/>
      <c r="P22" s="42"/>
      <c r="Q22" s="32"/>
      <c r="R22" s="35"/>
      <c r="S22" s="32"/>
      <c r="T22" s="26"/>
      <c r="U22" s="110">
        <v>4.01</v>
      </c>
      <c r="V22" s="111">
        <v>4.25</v>
      </c>
      <c r="W22" s="112">
        <v>4</v>
      </c>
      <c r="X22" s="42"/>
      <c r="Y22" s="52"/>
      <c r="Z22" s="42"/>
      <c r="AA22" s="52"/>
      <c r="AB22" s="26"/>
      <c r="AC22" s="26"/>
    </row>
    <row r="23" spans="1:29">
      <c r="A23" s="53">
        <v>17</v>
      </c>
      <c r="B23" s="23" t="str">
        <f ca="1">IF(A23&gt;$C$1,"",VLOOKUP($A23,Table!$A$9:$C$32,3,FALSE))</f>
        <v>Albirex_Niigata</v>
      </c>
      <c r="C23" s="23"/>
      <c r="D23" s="54" t="str">
        <f ca="1">IF(A23&gt;$C$1,"",VLOOKUP($A23,Table!$A$9:$C$32,2,FALSE))</f>
        <v>Albirex_Niigata</v>
      </c>
      <c r="E23" s="55">
        <f t="shared" ca="1" si="0"/>
        <v>17</v>
      </c>
      <c r="F23" s="56">
        <f t="shared" ca="1" si="1"/>
        <v>-15.114999999999991</v>
      </c>
      <c r="G23" s="57">
        <f t="shared" ca="1" si="2"/>
        <v>17</v>
      </c>
      <c r="H23" s="58">
        <f t="shared" ca="1" si="3"/>
        <v>0.59000000000000097</v>
      </c>
      <c r="I23" s="49">
        <f t="shared" ca="1" si="4"/>
        <v>34</v>
      </c>
      <c r="J23" s="50">
        <f t="shared" ca="1" si="5"/>
        <v>-14.52499999999999</v>
      </c>
      <c r="L23" s="26"/>
      <c r="M23" s="32"/>
      <c r="N23" s="42"/>
      <c r="O23" s="32"/>
      <c r="P23" s="42"/>
      <c r="Q23" s="32"/>
      <c r="R23" s="35"/>
      <c r="S23" s="32"/>
      <c r="T23" s="26"/>
      <c r="U23" s="110">
        <v>4.26</v>
      </c>
      <c r="V23" s="111">
        <v>4.5</v>
      </c>
      <c r="W23" s="112">
        <v>4.25</v>
      </c>
      <c r="X23" s="42"/>
      <c r="Y23" s="52"/>
      <c r="Z23" s="42"/>
      <c r="AA23" s="52"/>
      <c r="AB23" s="26"/>
      <c r="AC23" s="26"/>
    </row>
    <row r="24" spans="1:29">
      <c r="A24" s="53">
        <v>18</v>
      </c>
      <c r="B24" s="23" t="str">
        <f ca="1">IF(A24&gt;$C$1,"",VLOOKUP($A24,Table!$A$9:$C$32,3,FALSE))</f>
        <v>Omiya_Ardija</v>
      </c>
      <c r="C24" s="23"/>
      <c r="D24" s="54" t="str">
        <f ca="1">IF(A24&gt;$C$1,"",VLOOKUP($A24,Table!$A$9:$C$32,2,FALSE))</f>
        <v>Omiya_Ardija</v>
      </c>
      <c r="E24" s="55">
        <f t="shared" ca="1" si="0"/>
        <v>17</v>
      </c>
      <c r="F24" s="56">
        <f t="shared" ca="1" si="1"/>
        <v>-3.4050000000000002</v>
      </c>
      <c r="G24" s="57">
        <f t="shared" ca="1" si="2"/>
        <v>17</v>
      </c>
      <c r="H24" s="58">
        <f t="shared" ca="1" si="3"/>
        <v>-13.05</v>
      </c>
      <c r="I24" s="59">
        <f t="shared" ca="1" si="4"/>
        <v>34</v>
      </c>
      <c r="J24" s="60">
        <f t="shared" ca="1" si="5"/>
        <v>-16.455000000000002</v>
      </c>
      <c r="L24" s="26"/>
      <c r="M24" s="32"/>
      <c r="N24" s="42"/>
      <c r="O24" s="32"/>
      <c r="P24" s="42"/>
      <c r="Q24" s="32"/>
      <c r="R24" s="35"/>
      <c r="S24" s="32"/>
      <c r="T24" s="26"/>
      <c r="U24" s="110">
        <v>4.51</v>
      </c>
      <c r="V24" s="111">
        <v>4.75</v>
      </c>
      <c r="W24" s="112">
        <v>4.5</v>
      </c>
      <c r="X24" s="42"/>
      <c r="Y24" s="52"/>
      <c r="Z24" s="42"/>
      <c r="AA24" s="52"/>
      <c r="AB24" s="26"/>
      <c r="AC24" s="26"/>
    </row>
    <row r="25" spans="1:29">
      <c r="A25" s="61">
        <v>19</v>
      </c>
      <c r="B25" s="23" t="str">
        <f>IF(A25&gt;$C$1,"",VLOOKUP($A25,Table!$A$9:$C$32,3,FALSE))</f>
        <v/>
      </c>
      <c r="C25" s="23"/>
      <c r="D25" s="62" t="str">
        <f>IF(A25&gt;$C$1,"",VLOOKUP($A25,Table!$A$9:$C$32,2,FALSE))</f>
        <v/>
      </c>
      <c r="E25" s="63" t="str">
        <f t="shared" si="0"/>
        <v/>
      </c>
      <c r="F25" s="64" t="str">
        <f t="shared" si="1"/>
        <v/>
      </c>
      <c r="G25" s="65" t="str">
        <f t="shared" si="2"/>
        <v/>
      </c>
      <c r="H25" s="66" t="str">
        <f t="shared" si="3"/>
        <v/>
      </c>
      <c r="I25" s="67" t="str">
        <f t="shared" si="4"/>
        <v/>
      </c>
      <c r="J25" s="64" t="str">
        <f t="shared" si="5"/>
        <v/>
      </c>
      <c r="L25" s="26"/>
      <c r="M25" s="32"/>
      <c r="N25" s="42"/>
      <c r="O25" s="32"/>
      <c r="P25" s="42"/>
      <c r="Q25" s="32"/>
      <c r="R25" s="35"/>
      <c r="S25" s="32"/>
      <c r="T25" s="26"/>
      <c r="U25" s="110">
        <v>4.76</v>
      </c>
      <c r="V25" s="111">
        <v>5</v>
      </c>
      <c r="W25" s="112">
        <v>4.75</v>
      </c>
      <c r="X25" s="42"/>
      <c r="Y25" s="52"/>
      <c r="Z25" s="42"/>
      <c r="AA25" s="52"/>
      <c r="AB25" s="26"/>
      <c r="AC25" s="26"/>
    </row>
    <row r="26" spans="1:29">
      <c r="A26" s="61">
        <v>20</v>
      </c>
      <c r="B26" s="23" t="str">
        <f>IF(A26&gt;$C$1,"",VLOOKUP($A26,Table!$A$9:$C$32,3,FALSE))</f>
        <v/>
      </c>
      <c r="C26" s="23"/>
      <c r="D26" s="62" t="str">
        <f>IF(A26&gt;$C$1,"",VLOOKUP($A26,Table!$A$9:$C$32,2,FALSE))</f>
        <v/>
      </c>
      <c r="E26" s="63" t="str">
        <f t="shared" si="0"/>
        <v/>
      </c>
      <c r="F26" s="64" t="str">
        <f t="shared" si="1"/>
        <v/>
      </c>
      <c r="G26" s="65" t="str">
        <f t="shared" si="2"/>
        <v/>
      </c>
      <c r="H26" s="66" t="str">
        <f t="shared" si="3"/>
        <v/>
      </c>
      <c r="I26" s="67" t="str">
        <f t="shared" si="4"/>
        <v/>
      </c>
      <c r="J26" s="64" t="str">
        <f t="shared" si="5"/>
        <v/>
      </c>
      <c r="L26" s="26"/>
      <c r="M26" s="32"/>
      <c r="N26" s="42"/>
      <c r="O26" s="32"/>
      <c r="P26" s="42"/>
      <c r="Q26" s="32"/>
      <c r="R26" s="35"/>
      <c r="S26" s="32"/>
      <c r="T26" s="26"/>
      <c r="U26" s="110">
        <v>5.01</v>
      </c>
      <c r="V26" s="111">
        <v>5.25</v>
      </c>
      <c r="W26" s="112">
        <v>5</v>
      </c>
      <c r="X26" s="42"/>
      <c r="Y26" s="52"/>
      <c r="Z26" s="42"/>
      <c r="AA26" s="52"/>
      <c r="AB26" s="26"/>
      <c r="AC26" s="26"/>
    </row>
    <row r="27" spans="1:29">
      <c r="A27" s="68">
        <v>21</v>
      </c>
      <c r="B27" s="23" t="str">
        <f>IF(A27&gt;$C$1,"",VLOOKUP($A27,Table!$A$9:$C$32,3,FALSE))</f>
        <v/>
      </c>
      <c r="C27" s="23"/>
      <c r="D27" s="69" t="str">
        <f>IF(A27&gt;$C$1,"",VLOOKUP($A27,Table!$A$9:$C$32,2,FALSE))</f>
        <v/>
      </c>
      <c r="E27" s="70" t="str">
        <f t="shared" si="0"/>
        <v/>
      </c>
      <c r="F27" s="71" t="str">
        <f t="shared" si="1"/>
        <v/>
      </c>
      <c r="G27" s="72" t="str">
        <f t="shared" si="2"/>
        <v/>
      </c>
      <c r="H27" s="73" t="str">
        <f t="shared" si="3"/>
        <v/>
      </c>
      <c r="I27" s="49" t="str">
        <f t="shared" si="4"/>
        <v/>
      </c>
      <c r="J27" s="50" t="str">
        <f t="shared" si="5"/>
        <v/>
      </c>
      <c r="L27" s="26"/>
      <c r="M27" s="32"/>
      <c r="N27" s="42"/>
      <c r="O27" s="32"/>
      <c r="P27" s="42"/>
      <c r="Q27" s="32"/>
      <c r="R27" s="35"/>
      <c r="S27" s="32"/>
      <c r="T27" s="26"/>
      <c r="U27" s="110">
        <v>5.26</v>
      </c>
      <c r="V27" s="111">
        <v>5.5</v>
      </c>
      <c r="W27" s="112">
        <v>5.25</v>
      </c>
      <c r="X27" s="35"/>
      <c r="Y27" s="74"/>
      <c r="Z27" s="35"/>
      <c r="AA27" s="74"/>
      <c r="AB27" s="26"/>
      <c r="AC27" s="26"/>
    </row>
    <row r="28" spans="1:29">
      <c r="A28" s="53">
        <v>22</v>
      </c>
      <c r="B28" s="23" t="str">
        <f>IF(A28&gt;$C$1,"",VLOOKUP($A28,Table!$A$9:$C$32,3,FALSE))</f>
        <v/>
      </c>
      <c r="C28" s="23"/>
      <c r="D28" s="54" t="str">
        <f>IF(A28&gt;$C$1,"",VLOOKUP($A28,Table!$A$9:$C$32,2,FALSE))</f>
        <v/>
      </c>
      <c r="E28" s="55" t="str">
        <f t="shared" si="0"/>
        <v/>
      </c>
      <c r="F28" s="56" t="str">
        <f t="shared" si="1"/>
        <v/>
      </c>
      <c r="G28" s="57" t="str">
        <f t="shared" si="2"/>
        <v/>
      </c>
      <c r="H28" s="58" t="str">
        <f t="shared" si="3"/>
        <v/>
      </c>
      <c r="I28" s="59" t="str">
        <f t="shared" si="4"/>
        <v/>
      </c>
      <c r="J28" s="60" t="str">
        <f t="shared" si="5"/>
        <v/>
      </c>
      <c r="L28" s="26"/>
      <c r="M28" s="32"/>
      <c r="N28" s="42"/>
      <c r="O28" s="32"/>
      <c r="P28" s="42"/>
      <c r="Q28" s="32"/>
      <c r="R28" s="35"/>
      <c r="S28" s="32"/>
      <c r="T28" s="26"/>
      <c r="U28" s="110">
        <v>5.51</v>
      </c>
      <c r="V28" s="111">
        <v>5.75</v>
      </c>
      <c r="W28" s="112">
        <v>5.5</v>
      </c>
      <c r="X28" s="26"/>
      <c r="Y28" s="26"/>
      <c r="Z28" s="26"/>
      <c r="AA28" s="26"/>
      <c r="AB28" s="26"/>
      <c r="AC28" s="26"/>
    </row>
    <row r="29" spans="1:29">
      <c r="A29" s="61">
        <v>23</v>
      </c>
      <c r="B29" s="23" t="str">
        <f>IF(A29&gt;$C$1,"",VLOOKUP($A29,Table!$A$9:$C$32,3,FALSE))</f>
        <v/>
      </c>
      <c r="C29" s="23"/>
      <c r="D29" s="62" t="str">
        <f>IF(A29&gt;$C$1,"",VLOOKUP($A29,Table!$A$9:$C$32,2,FALSE))</f>
        <v/>
      </c>
      <c r="E29" s="63" t="str">
        <f t="shared" si="0"/>
        <v/>
      </c>
      <c r="F29" s="64" t="str">
        <f t="shared" si="1"/>
        <v/>
      </c>
      <c r="G29" s="65" t="str">
        <f t="shared" si="2"/>
        <v/>
      </c>
      <c r="H29" s="66" t="str">
        <f t="shared" si="3"/>
        <v/>
      </c>
      <c r="I29" s="67" t="str">
        <f t="shared" si="4"/>
        <v/>
      </c>
      <c r="J29" s="64" t="str">
        <f t="shared" si="5"/>
        <v/>
      </c>
      <c r="L29" s="26"/>
      <c r="M29" s="32"/>
      <c r="N29" s="42"/>
      <c r="O29" s="32"/>
      <c r="P29" s="42"/>
      <c r="Q29" s="32"/>
      <c r="R29" s="35"/>
      <c r="S29" s="32"/>
      <c r="T29" s="26"/>
      <c r="U29" s="110">
        <v>5.76</v>
      </c>
      <c r="V29" s="111">
        <v>6</v>
      </c>
      <c r="W29" s="112">
        <v>5.75</v>
      </c>
      <c r="X29" s="26"/>
      <c r="Y29" s="26"/>
      <c r="Z29" s="26"/>
      <c r="AA29" s="26"/>
      <c r="AB29" s="26"/>
      <c r="AC29" s="26"/>
    </row>
    <row r="30" spans="1:29" ht="13.5" thickBot="1">
      <c r="A30" s="75">
        <v>24</v>
      </c>
      <c r="B30" s="23" t="str">
        <f>IF(A30&gt;$C$1,"",VLOOKUP($A30,Table!$A$9:$C$32,3,FALSE))</f>
        <v/>
      </c>
      <c r="C30" s="23"/>
      <c r="D30" s="76" t="str">
        <f>IF(A30&gt;$C$1,"",VLOOKUP($A30,Table!$A$9:$C$32,2,FALSE))</f>
        <v/>
      </c>
      <c r="E30" s="77" t="str">
        <f t="shared" si="0"/>
        <v/>
      </c>
      <c r="F30" s="78" t="str">
        <f t="shared" si="1"/>
        <v/>
      </c>
      <c r="G30" s="79" t="str">
        <f t="shared" si="2"/>
        <v/>
      </c>
      <c r="H30" s="80" t="str">
        <f t="shared" si="3"/>
        <v/>
      </c>
      <c r="I30" s="81" t="str">
        <f t="shared" si="4"/>
        <v/>
      </c>
      <c r="J30" s="78" t="str">
        <f t="shared" si="5"/>
        <v/>
      </c>
      <c r="L30" s="26"/>
      <c r="M30" s="32"/>
      <c r="N30" s="35"/>
      <c r="O30" s="32"/>
      <c r="P30" s="35"/>
      <c r="Q30" s="32"/>
      <c r="R30" s="26"/>
      <c r="S30" s="26"/>
      <c r="T30" s="26"/>
      <c r="U30" s="110">
        <v>6.01</v>
      </c>
      <c r="V30" s="111">
        <v>6.25</v>
      </c>
      <c r="W30" s="112">
        <v>6</v>
      </c>
      <c r="X30" s="26"/>
      <c r="Y30" s="26"/>
      <c r="Z30" s="26"/>
      <c r="AA30" s="26"/>
      <c r="AB30" s="26"/>
      <c r="AC30" s="26"/>
    </row>
    <row r="31" spans="1:29" ht="13.5" thickBot="1">
      <c r="A31" s="22"/>
      <c r="B31" s="23"/>
      <c r="C31" s="23"/>
      <c r="D31" s="82" t="s">
        <v>46</v>
      </c>
      <c r="E31" s="83">
        <f ca="1">SUM(E7:E30)</f>
        <v>306</v>
      </c>
      <c r="F31" s="84">
        <f ca="1">SUM(F7:F30)</f>
        <v>-15.164999999999992</v>
      </c>
      <c r="G31" s="83">
        <f ca="1">SUM(G7:G30)</f>
        <v>306</v>
      </c>
      <c r="H31" s="84">
        <f ca="1">SUM(H7:H30)</f>
        <v>14.910000000000004</v>
      </c>
      <c r="L31" s="26"/>
      <c r="M31" s="26"/>
      <c r="N31" s="26"/>
      <c r="O31" s="26"/>
      <c r="P31" s="26"/>
      <c r="Q31" s="26"/>
      <c r="R31" s="26"/>
      <c r="S31" s="26"/>
      <c r="T31" s="26"/>
      <c r="U31" s="110">
        <v>6.26</v>
      </c>
      <c r="V31" s="111">
        <v>6.5</v>
      </c>
      <c r="W31" s="112">
        <v>6.25</v>
      </c>
      <c r="X31" s="26"/>
      <c r="Y31" s="26"/>
      <c r="Z31" s="26"/>
      <c r="AA31" s="26"/>
      <c r="AB31" s="26"/>
      <c r="AC31" s="26"/>
    </row>
    <row r="32" spans="1:29">
      <c r="A32" s="22"/>
      <c r="B32" s="23"/>
      <c r="C32" s="23"/>
      <c r="D32" s="3"/>
      <c r="L32" s="26"/>
      <c r="M32" s="26"/>
      <c r="N32" s="26"/>
      <c r="O32" s="26"/>
      <c r="P32" s="26"/>
      <c r="Q32" s="26"/>
      <c r="R32" s="26"/>
      <c r="S32" s="26"/>
      <c r="T32" s="26"/>
      <c r="U32" s="110">
        <v>6.51</v>
      </c>
      <c r="V32" s="111">
        <v>6.75</v>
      </c>
      <c r="W32" s="112">
        <v>6.5</v>
      </c>
      <c r="X32" s="26"/>
      <c r="Y32" s="26"/>
      <c r="Z32" s="26"/>
      <c r="AA32" s="26"/>
      <c r="AB32" s="26"/>
      <c r="AC32" s="26"/>
    </row>
    <row r="33" spans="1:29">
      <c r="A33" s="22"/>
      <c r="B33" s="23"/>
      <c r="C33" s="23"/>
      <c r="D33" s="3"/>
      <c r="L33" s="26"/>
      <c r="M33" s="26"/>
      <c r="N33" s="26"/>
      <c r="O33" s="26"/>
      <c r="P33" s="26"/>
      <c r="Q33" s="26"/>
      <c r="R33" s="26"/>
      <c r="S33" s="26"/>
      <c r="T33" s="26"/>
      <c r="U33" s="110">
        <v>6.76</v>
      </c>
      <c r="V33" s="111">
        <v>7</v>
      </c>
      <c r="W33" s="112">
        <v>6.75</v>
      </c>
      <c r="X33" s="26"/>
      <c r="Y33" s="26"/>
      <c r="Z33" s="26"/>
      <c r="AA33" s="26"/>
      <c r="AB33" s="26"/>
      <c r="AC33" s="26"/>
    </row>
    <row r="34" spans="1:29" ht="13.5" thickBot="1">
      <c r="A34" s="22"/>
      <c r="B34" s="23"/>
      <c r="C34" s="23"/>
      <c r="D34" s="3"/>
      <c r="L34" s="26"/>
      <c r="M34" s="26"/>
      <c r="N34" s="26"/>
      <c r="O34" s="26"/>
      <c r="P34" s="26"/>
      <c r="Q34" s="26"/>
      <c r="R34" s="26"/>
      <c r="S34" s="26"/>
      <c r="T34" s="26"/>
      <c r="U34" s="110">
        <v>7.01</v>
      </c>
      <c r="V34" s="111">
        <v>7.25</v>
      </c>
      <c r="W34" s="112">
        <v>7</v>
      </c>
      <c r="X34" s="26"/>
      <c r="Y34" s="26"/>
      <c r="Z34" s="26"/>
      <c r="AA34" s="26"/>
      <c r="AB34" s="26"/>
      <c r="AC34" s="26"/>
    </row>
    <row r="35" spans="1:29">
      <c r="B35" s="23"/>
      <c r="C35" s="23"/>
      <c r="D35" s="85" t="str">
        <f>D1</f>
        <v>Albirex_Niigata</v>
      </c>
      <c r="E35" s="86" t="s">
        <v>2</v>
      </c>
      <c r="F35" s="87"/>
      <c r="G35" s="86" t="s">
        <v>3</v>
      </c>
      <c r="H35" s="87"/>
      <c r="I35" s="86" t="s">
        <v>14</v>
      </c>
      <c r="J35" s="88"/>
      <c r="L35" s="26"/>
      <c r="M35" s="26"/>
      <c r="N35" s="26"/>
      <c r="O35" s="26"/>
      <c r="P35" s="26"/>
      <c r="Q35" s="26"/>
      <c r="R35" s="26"/>
      <c r="S35" s="26"/>
      <c r="T35" s="26"/>
      <c r="U35" s="110">
        <v>7.26</v>
      </c>
      <c r="V35" s="111">
        <v>7.5</v>
      </c>
      <c r="W35" s="112">
        <v>7.25</v>
      </c>
      <c r="X35" s="26"/>
      <c r="Y35" s="26"/>
      <c r="Z35" s="26"/>
      <c r="AA35" s="26"/>
      <c r="AB35" s="26"/>
      <c r="AC35" s="26"/>
    </row>
    <row r="36" spans="1:29" ht="13.5" thickBot="1">
      <c r="B36" s="23"/>
      <c r="C36" s="23"/>
      <c r="D36" s="89" t="s">
        <v>195</v>
      </c>
      <c r="E36" s="40" t="s">
        <v>15</v>
      </c>
      <c r="F36" s="78" t="s">
        <v>194</v>
      </c>
      <c r="G36" s="40" t="s">
        <v>15</v>
      </c>
      <c r="H36" s="78" t="s">
        <v>194</v>
      </c>
      <c r="I36" s="90" t="s">
        <v>15</v>
      </c>
      <c r="J36" s="78" t="s">
        <v>194</v>
      </c>
      <c r="K36" s="91"/>
      <c r="L36" s="91"/>
      <c r="U36" s="113">
        <v>7.51</v>
      </c>
      <c r="V36" s="114">
        <v>7.75</v>
      </c>
      <c r="W36" s="115">
        <v>7.5</v>
      </c>
    </row>
    <row r="37" spans="1:29" ht="13.5" thickBot="1">
      <c r="B37" s="92" t="str">
        <f>IF(D35=0,"N",D35)</f>
        <v>Albirex_Niigata</v>
      </c>
      <c r="D37" s="93"/>
      <c r="E37" s="94">
        <f t="array" aca="1" ref="E37" ca="1">IF($B37="N","",SUM(IF((INDIRECT($B37&amp;"!J23:J200")=$A$2)*(INDIRECT($B37&amp;"!S23:S200")&lt;&gt;"")*(INDIRECT($B37&amp;"!I23:I200")=$E$5),1,0)))</f>
        <v>17</v>
      </c>
      <c r="F37" s="95">
        <f t="array" aca="1" ref="F37" ca="1">IF($B37="N","",SUM(IF((INDIRECT($B37&amp;"!J23:J200")=$A$2)*(INDIRECT($B37&amp;"!S23:S200")&lt;&gt;"")*(INDIRECT($B37&amp;"!I23:I200")=$E$5),INDIRECT($B37&amp;"!T23:T200"),0)))</f>
        <v>-15.114999999999991</v>
      </c>
      <c r="G37" s="94">
        <f t="array" aca="1" ref="G37" ca="1">IF($B37="N","",SUM(IF((INDIRECT($B37&amp;"!J23:J200")=$A$2)*(INDIRECT($B37&amp;"!S23:S200")&lt;&gt;"")*(INDIRECT($B37&amp;"!I23:I200")=$G$5),1,0)))</f>
        <v>17</v>
      </c>
      <c r="H37" s="95">
        <f t="array" aca="1" ref="H37" ca="1">IF($B37="N","",SUM(IF((INDIRECT($B37&amp;"!J23:J200")=$A$2)*(INDIRECT($B37&amp;"!S23:S200")&lt;&gt;"")*(INDIRECT($B37&amp;"!I23:I200")=$G$5),INDIRECT($B37&amp;"!T23:T200"),0)))</f>
        <v>0.59000000000000097</v>
      </c>
      <c r="I37" s="59">
        <f ca="1">IF(B37="N","",G37+E37)</f>
        <v>34</v>
      </c>
      <c r="J37" s="64">
        <f ca="1">IF(I37="","",F37+H37)</f>
        <v>-14.52499999999999</v>
      </c>
      <c r="K37" s="91"/>
      <c r="L37" s="91"/>
    </row>
    <row r="38" spans="1:29" ht="13.5" thickBot="1">
      <c r="A38" s="96"/>
      <c r="B38" s="97"/>
      <c r="C38" s="98" t="str">
        <f>D35</f>
        <v>Albirex_Niigata</v>
      </c>
      <c r="D38" s="99" t="s">
        <v>46</v>
      </c>
      <c r="E38" s="100">
        <f t="shared" ref="E38:J38" ca="1" si="6">SUM(E37:E37)</f>
        <v>17</v>
      </c>
      <c r="F38" s="95">
        <f t="shared" ca="1" si="6"/>
        <v>-15.114999999999991</v>
      </c>
      <c r="G38" s="100">
        <f t="shared" ca="1" si="6"/>
        <v>17</v>
      </c>
      <c r="H38" s="95">
        <f t="shared" ca="1" si="6"/>
        <v>0.59000000000000097</v>
      </c>
      <c r="I38" s="101">
        <f t="shared" ca="1" si="6"/>
        <v>34</v>
      </c>
      <c r="J38" s="95">
        <f t="shared" ca="1" si="6"/>
        <v>-14.52499999999999</v>
      </c>
      <c r="K38" s="91"/>
      <c r="L38" s="91"/>
      <c r="M38" s="91"/>
    </row>
    <row r="39" spans="1:29" ht="13.5" thickBot="1">
      <c r="A39" s="96"/>
      <c r="B39" s="97"/>
      <c r="C39" s="98"/>
      <c r="D39" s="102"/>
      <c r="E39" s="103"/>
      <c r="F39" s="102"/>
      <c r="G39" s="103"/>
      <c r="H39" s="102"/>
      <c r="I39" s="102"/>
      <c r="J39" s="102"/>
      <c r="K39" s="91"/>
      <c r="L39" s="91"/>
      <c r="M39" s="91"/>
    </row>
    <row r="40" spans="1:29">
      <c r="A40" s="96"/>
      <c r="B40" s="23"/>
      <c r="C40" s="98"/>
      <c r="D40" s="85" t="str">
        <f>E1</f>
        <v>Consadole_Sapporo</v>
      </c>
      <c r="E40" s="86" t="s">
        <v>2</v>
      </c>
      <c r="F40" s="87"/>
      <c r="G40" s="86" t="s">
        <v>3</v>
      </c>
      <c r="H40" s="87"/>
      <c r="I40" s="86" t="s">
        <v>14</v>
      </c>
      <c r="J40" s="88"/>
      <c r="K40" s="91"/>
      <c r="L40" s="91"/>
      <c r="M40" s="91"/>
    </row>
    <row r="41" spans="1:29" ht="13.5" thickBot="1">
      <c r="B41" s="23"/>
      <c r="C41" s="23"/>
      <c r="D41" s="89" t="s">
        <v>195</v>
      </c>
      <c r="E41" s="40" t="s">
        <v>15</v>
      </c>
      <c r="F41" s="78" t="s">
        <v>194</v>
      </c>
      <c r="G41" s="40" t="s">
        <v>15</v>
      </c>
      <c r="H41" s="78" t="s">
        <v>194</v>
      </c>
      <c r="I41" s="90" t="s">
        <v>15</v>
      </c>
      <c r="J41" s="78" t="s">
        <v>194</v>
      </c>
      <c r="K41" s="91"/>
      <c r="L41" s="91"/>
      <c r="M41" s="91"/>
    </row>
    <row r="42" spans="1:29" ht="13.5" thickBot="1">
      <c r="B42" s="92" t="str">
        <f>IF(D40=0,"N",D40)</f>
        <v>Consadole_Sapporo</v>
      </c>
      <c r="D42" s="93"/>
      <c r="E42" s="94">
        <f t="array" aca="1" ref="E42" ca="1">IF($B42="N","",SUM(IF((INDIRECT($B42&amp;"!J23:J200")=$A$2)*(INDIRECT($B42&amp;"!S23:S200")&lt;&gt;"")*(INDIRECT($B42&amp;"!I23:I200")=$E$5),1,0)))</f>
        <v>17</v>
      </c>
      <c r="F42" s="95">
        <f t="array" aca="1" ref="F42" ca="1">IF($B42="N","",SUM(IF((INDIRECT($B42&amp;"!J23:J200")=$A$2)*(INDIRECT($B42&amp;"!S23:S200")&lt;&gt;"")*(INDIRECT($B42&amp;"!I23:I200")=$E$5),INDIRECT($B42&amp;"!T23:T200"),0)))</f>
        <v>9.8999999999999986</v>
      </c>
      <c r="G42" s="94">
        <f t="array" aca="1" ref="G42" ca="1">IF($B42="N","",SUM(IF((INDIRECT($B42&amp;"!J23:J200")=$A$2)*(INDIRECT($B42&amp;"!S23:S200")&lt;&gt;"")*(INDIRECT($B42&amp;"!I23:I200")=$G$5),1,0)))</f>
        <v>17</v>
      </c>
      <c r="H42" s="95">
        <f t="array" aca="1" ref="H42" ca="1">IF($B42="N","",SUM(IF((INDIRECT($B42&amp;"!J23:J200")=$A$2)*(INDIRECT($B42&amp;"!S23:S200")&lt;&gt;"")*(INDIRECT($B42&amp;"!I23:I200")=$G$5),INDIRECT($B42&amp;"!T23:T200"),0)))</f>
        <v>-2.6749999999999989</v>
      </c>
      <c r="I42" s="59">
        <f ca="1">IF(B42="N","",G42+E42)</f>
        <v>34</v>
      </c>
      <c r="J42" s="64">
        <f ca="1">IF(I42="","",F42+H42)</f>
        <v>7.2249999999999996</v>
      </c>
      <c r="K42" s="91"/>
      <c r="L42" s="91"/>
    </row>
    <row r="43" spans="1:29" ht="13.5" thickBot="1">
      <c r="A43" s="96"/>
      <c r="B43" s="97"/>
      <c r="C43" s="98" t="str">
        <f>D40</f>
        <v>Consadole_Sapporo</v>
      </c>
      <c r="D43" s="99" t="s">
        <v>46</v>
      </c>
      <c r="E43" s="100">
        <f t="shared" ref="E43:J43" ca="1" si="7">SUM(E42:E42)</f>
        <v>17</v>
      </c>
      <c r="F43" s="95">
        <f t="shared" ca="1" si="7"/>
        <v>9.8999999999999986</v>
      </c>
      <c r="G43" s="100">
        <f t="shared" ca="1" si="7"/>
        <v>17</v>
      </c>
      <c r="H43" s="95">
        <f t="shared" ca="1" si="7"/>
        <v>-2.6749999999999989</v>
      </c>
      <c r="I43" s="101">
        <f t="shared" ca="1" si="7"/>
        <v>34</v>
      </c>
      <c r="J43" s="95">
        <f t="shared" ca="1" si="7"/>
        <v>7.2249999999999996</v>
      </c>
      <c r="M43" s="91"/>
    </row>
    <row r="44" spans="1:29" ht="13.5" thickBot="1">
      <c r="A44" s="96"/>
      <c r="C44" s="104"/>
      <c r="M44" s="91"/>
    </row>
    <row r="45" spans="1:29">
      <c r="A45" s="96"/>
      <c r="C45" s="104"/>
      <c r="D45" s="85" t="str">
        <f>F1</f>
        <v>Gamba_Osaka</v>
      </c>
      <c r="E45" s="86" t="s">
        <v>2</v>
      </c>
      <c r="F45" s="87"/>
      <c r="G45" s="86" t="s">
        <v>3</v>
      </c>
      <c r="H45" s="87"/>
      <c r="I45" s="86" t="s">
        <v>14</v>
      </c>
      <c r="J45" s="88"/>
    </row>
    <row r="46" spans="1:29" ht="13.5" thickBot="1">
      <c r="B46" s="23"/>
      <c r="C46" s="23"/>
      <c r="D46" s="89" t="s">
        <v>195</v>
      </c>
      <c r="E46" s="40" t="s">
        <v>15</v>
      </c>
      <c r="F46" s="78" t="s">
        <v>194</v>
      </c>
      <c r="G46" s="40" t="s">
        <v>15</v>
      </c>
      <c r="H46" s="78" t="s">
        <v>194</v>
      </c>
      <c r="I46" s="90" t="s">
        <v>15</v>
      </c>
      <c r="J46" s="78" t="s">
        <v>194</v>
      </c>
    </row>
    <row r="47" spans="1:29" ht="13.5" thickBot="1">
      <c r="B47" s="92" t="str">
        <f>IF(D45=0,"N",D45)</f>
        <v>Gamba_Osaka</v>
      </c>
      <c r="D47" s="93"/>
      <c r="E47" s="94">
        <f t="array" aca="1" ref="E47" ca="1">IF($B47="N","",SUM(IF((INDIRECT($B47&amp;"!J23:J200")=$A$2)*(INDIRECT($B47&amp;"!S23:S200")&lt;&gt;"")*(INDIRECT($B47&amp;"!I23:I200")=$E$5),1,0)))</f>
        <v>17</v>
      </c>
      <c r="F47" s="95">
        <f t="array" aca="1" ref="F47" ca="1">IF($B47="N","",SUM(IF((INDIRECT($B47&amp;"!J23:J200")=$A$2)*(INDIRECT($B47&amp;"!S23:S200")&lt;&gt;"")*(INDIRECT($B47&amp;"!I23:I200")=$E$5),INDIRECT($B47&amp;"!T23:T200"),0)))</f>
        <v>-0.22999999999999843</v>
      </c>
      <c r="G47" s="94">
        <f t="array" aca="1" ref="G47" ca="1">IF($B47="N","",SUM(IF((INDIRECT($B47&amp;"!J23:J200")=$A$2)*(INDIRECT($B47&amp;"!S23:S200")&lt;&gt;"")*(INDIRECT($B47&amp;"!I23:I200")=$G$5),1,0)))</f>
        <v>17</v>
      </c>
      <c r="H47" s="95">
        <f t="array" aca="1" ref="H47" ca="1">IF($B47="N","",SUM(IF((INDIRECT($B47&amp;"!J23:J200")=$A$2)*(INDIRECT($B47&amp;"!S23:S200")&lt;&gt;"")*(INDIRECT($B47&amp;"!I23:I200")=$G$5),INDIRECT($B47&amp;"!T23:T200"),0)))</f>
        <v>2.74</v>
      </c>
      <c r="I47" s="59">
        <f ca="1">IF(B47="N","",G47+E47)</f>
        <v>34</v>
      </c>
      <c r="J47" s="64">
        <f ca="1">IF(I47="","",F47+H47)</f>
        <v>2.5100000000000016</v>
      </c>
    </row>
    <row r="48" spans="1:29" ht="13.5" thickBot="1">
      <c r="A48" s="96"/>
      <c r="B48" s="97"/>
      <c r="C48" s="98" t="str">
        <f>D45</f>
        <v>Gamba_Osaka</v>
      </c>
      <c r="D48" s="99" t="s">
        <v>46</v>
      </c>
      <c r="E48" s="100">
        <f t="shared" ref="E48:J48" ca="1" si="8">SUM(E47:E47)</f>
        <v>17</v>
      </c>
      <c r="F48" s="95">
        <f t="shared" ca="1" si="8"/>
        <v>-0.22999999999999843</v>
      </c>
      <c r="G48" s="100">
        <f t="shared" ca="1" si="8"/>
        <v>17</v>
      </c>
      <c r="H48" s="95">
        <f t="shared" ca="1" si="8"/>
        <v>2.74</v>
      </c>
      <c r="I48" s="101">
        <f t="shared" ca="1" si="8"/>
        <v>34</v>
      </c>
      <c r="J48" s="95">
        <f t="shared" ca="1" si="8"/>
        <v>2.5100000000000016</v>
      </c>
    </row>
    <row r="49" spans="1:10" ht="13.5" thickBot="1">
      <c r="A49" s="96"/>
      <c r="C49" s="104"/>
    </row>
    <row r="50" spans="1:10">
      <c r="A50" s="96"/>
      <c r="B50" s="23"/>
      <c r="C50" s="98"/>
      <c r="D50" s="85" t="str">
        <f>G1</f>
        <v>Kashima_Antlers</v>
      </c>
      <c r="E50" s="86" t="s">
        <v>2</v>
      </c>
      <c r="F50" s="87"/>
      <c r="G50" s="86" t="s">
        <v>3</v>
      </c>
      <c r="H50" s="87"/>
      <c r="I50" s="86" t="s">
        <v>14</v>
      </c>
      <c r="J50" s="88"/>
    </row>
    <row r="51" spans="1:10" ht="13.5" thickBot="1">
      <c r="B51" s="23"/>
      <c r="C51" s="23"/>
      <c r="D51" s="89" t="s">
        <v>195</v>
      </c>
      <c r="E51" s="40" t="s">
        <v>15</v>
      </c>
      <c r="F51" s="78" t="s">
        <v>194</v>
      </c>
      <c r="G51" s="40" t="s">
        <v>15</v>
      </c>
      <c r="H51" s="78" t="s">
        <v>194</v>
      </c>
      <c r="I51" s="90" t="s">
        <v>15</v>
      </c>
      <c r="J51" s="78" t="s">
        <v>194</v>
      </c>
    </row>
    <row r="52" spans="1:10" ht="13.5" thickBot="1">
      <c r="B52" s="92" t="str">
        <f>IF(D50=0,"N",D50)</f>
        <v>Kashima_Antlers</v>
      </c>
      <c r="D52" s="93"/>
      <c r="E52" s="94">
        <f t="array" aca="1" ref="E52" ca="1">IF($B52="N","",SUM(IF((INDIRECT($B52&amp;"!J23:J200")=$A$2)*(INDIRECT($B52&amp;"!S23:S200")&lt;&gt;"")*(INDIRECT($B52&amp;"!I23:I200")=$E$5),1,0)))</f>
        <v>17</v>
      </c>
      <c r="F52" s="95">
        <f t="array" aca="1" ref="F52" ca="1">IF($B52="N","",SUM(IF((INDIRECT($B52&amp;"!J23:J200")=$A$2)*(INDIRECT($B52&amp;"!S23:S200")&lt;&gt;"")*(INDIRECT($B52&amp;"!I23:I200")=$E$5),INDIRECT($B52&amp;"!T23:T200"),0)))</f>
        <v>-4.6399999999999997</v>
      </c>
      <c r="G52" s="94">
        <f t="array" aca="1" ref="G52" ca="1">IF($B52="N","",SUM(IF((INDIRECT($B52&amp;"!J23:J200")=$A$2)*(INDIRECT($B52&amp;"!S23:S200")&lt;&gt;"")*(INDIRECT($B52&amp;"!I23:I200")=$G$5),1,0)))</f>
        <v>17</v>
      </c>
      <c r="H52" s="95">
        <f t="array" aca="1" ref="H52" ca="1">IF($B52="N","",SUM(IF((INDIRECT($B52&amp;"!J23:J200")=$A$2)*(INDIRECT($B52&amp;"!S23:S200")&lt;&gt;"")*(INDIRECT($B52&amp;"!I23:I200")=$G$5),INDIRECT($B52&amp;"!T23:T200"),0)))</f>
        <v>4.7099999999999991</v>
      </c>
      <c r="I52" s="59">
        <f ca="1">IF(B52="N","",G52+E52)</f>
        <v>34</v>
      </c>
      <c r="J52" s="64">
        <f ca="1">IF(I52="","",F52+H52)</f>
        <v>6.9999999999999396E-2</v>
      </c>
    </row>
    <row r="53" spans="1:10" ht="13.5" thickBot="1">
      <c r="A53" s="96"/>
      <c r="B53" s="97"/>
      <c r="C53" s="98" t="str">
        <f>D50</f>
        <v>Kashima_Antlers</v>
      </c>
      <c r="D53" s="99" t="s">
        <v>46</v>
      </c>
      <c r="E53" s="100">
        <f t="shared" ref="E53:J53" ca="1" si="9">SUM(E52:E52)</f>
        <v>17</v>
      </c>
      <c r="F53" s="95">
        <f t="shared" ca="1" si="9"/>
        <v>-4.6399999999999997</v>
      </c>
      <c r="G53" s="100">
        <f t="shared" ca="1" si="9"/>
        <v>17</v>
      </c>
      <c r="H53" s="95">
        <f t="shared" ca="1" si="9"/>
        <v>4.7099999999999991</v>
      </c>
      <c r="I53" s="101">
        <f t="shared" ca="1" si="9"/>
        <v>34</v>
      </c>
      <c r="J53" s="95">
        <f t="shared" ca="1" si="9"/>
        <v>6.9999999999999396E-2</v>
      </c>
    </row>
    <row r="54" spans="1:10" ht="13.5" thickBot="1">
      <c r="A54" s="96"/>
      <c r="C54" s="104"/>
    </row>
    <row r="55" spans="1:10">
      <c r="A55" s="96"/>
      <c r="B55" s="23"/>
      <c r="C55" s="98"/>
      <c r="D55" s="85" t="str">
        <f>H1</f>
        <v>Kashiwa_Reysol</v>
      </c>
      <c r="E55" s="86" t="s">
        <v>2</v>
      </c>
      <c r="F55" s="87"/>
      <c r="G55" s="86" t="s">
        <v>3</v>
      </c>
      <c r="H55" s="87"/>
      <c r="I55" s="86" t="s">
        <v>14</v>
      </c>
      <c r="J55" s="88"/>
    </row>
    <row r="56" spans="1:10" ht="13.5" thickBot="1">
      <c r="B56" s="23"/>
      <c r="C56" s="23"/>
      <c r="D56" s="89" t="s">
        <v>195</v>
      </c>
      <c r="E56" s="40" t="s">
        <v>15</v>
      </c>
      <c r="F56" s="78" t="s">
        <v>194</v>
      </c>
      <c r="G56" s="40" t="s">
        <v>15</v>
      </c>
      <c r="H56" s="78" t="s">
        <v>194</v>
      </c>
      <c r="I56" s="90" t="s">
        <v>15</v>
      </c>
      <c r="J56" s="78" t="s">
        <v>194</v>
      </c>
    </row>
    <row r="57" spans="1:10" ht="13.5" thickBot="1">
      <c r="B57" s="92" t="str">
        <f>IF(D55=0,"N",D55)</f>
        <v>Kashiwa_Reysol</v>
      </c>
      <c r="D57" s="93"/>
      <c r="E57" s="94">
        <f t="array" aca="1" ref="E57" ca="1">IF($B57="N","",SUM(IF((INDIRECT($B57&amp;"!J23:J200")=$A$2)*(INDIRECT($B57&amp;"!S23:S200")&lt;&gt;"")*(INDIRECT($B57&amp;"!I23:I200")=$E$5),1,0)))</f>
        <v>17</v>
      </c>
      <c r="F57" s="95">
        <f t="array" aca="1" ref="F57" ca="1">IF($B57="N","",SUM(IF((INDIRECT($B57&amp;"!J23:J200")=$A$2)*(INDIRECT($B57&amp;"!S23:S200")&lt;&gt;"")*(INDIRECT($B57&amp;"!I23:I200")=$E$5),INDIRECT($B57&amp;"!T23:T200"),0)))</f>
        <v>-2.0350000000000006</v>
      </c>
      <c r="G57" s="94">
        <f t="array" aca="1" ref="G57" ca="1">IF($B57="N","",SUM(IF((INDIRECT($B57&amp;"!J23:J200")=$A$2)*(INDIRECT($B57&amp;"!S23:S200")&lt;&gt;"")*(INDIRECT($B57&amp;"!I23:I200")=$G$5),1,0)))</f>
        <v>17</v>
      </c>
      <c r="H57" s="95">
        <f t="array" aca="1" ref="H57" ca="1">IF($B57="N","",SUM(IF((INDIRECT($B57&amp;"!J23:J200")=$A$2)*(INDIRECT($B57&amp;"!S23:S200")&lt;&gt;"")*(INDIRECT($B57&amp;"!I23:I200")=$G$5),INDIRECT($B57&amp;"!T23:T200"),0)))</f>
        <v>6.9600000000000009</v>
      </c>
      <c r="I57" s="59">
        <f ca="1">IF(B57="N","",G57+E57)</f>
        <v>34</v>
      </c>
      <c r="J57" s="64">
        <f ca="1">IF(I57="","",F57+H57)</f>
        <v>4.9250000000000007</v>
      </c>
    </row>
    <row r="58" spans="1:10" ht="13.5" thickBot="1">
      <c r="A58" s="96"/>
      <c r="B58" s="97"/>
      <c r="C58" s="98" t="str">
        <f>D55</f>
        <v>Kashiwa_Reysol</v>
      </c>
      <c r="D58" s="99" t="s">
        <v>46</v>
      </c>
      <c r="E58" s="100">
        <f t="shared" ref="E58:J58" ca="1" si="10">SUM(E57:E57)</f>
        <v>17</v>
      </c>
      <c r="F58" s="95">
        <f t="shared" ca="1" si="10"/>
        <v>-2.0350000000000006</v>
      </c>
      <c r="G58" s="100">
        <f t="shared" ca="1" si="10"/>
        <v>17</v>
      </c>
      <c r="H58" s="95">
        <f t="shared" ca="1" si="10"/>
        <v>6.9600000000000009</v>
      </c>
      <c r="I58" s="101">
        <f t="shared" ca="1" si="10"/>
        <v>34</v>
      </c>
      <c r="J58" s="95">
        <f t="shared" ca="1" si="10"/>
        <v>4.9250000000000007</v>
      </c>
    </row>
    <row r="59" spans="1:10" ht="13.5" thickBot="1">
      <c r="A59" s="96"/>
      <c r="C59" s="104"/>
    </row>
    <row r="60" spans="1:10">
      <c r="A60" s="96"/>
      <c r="B60" s="23"/>
      <c r="C60" s="98"/>
      <c r="D60" s="85" t="str">
        <f>I1</f>
        <v>Kawasaki_Frontale</v>
      </c>
      <c r="E60" s="86" t="s">
        <v>2</v>
      </c>
      <c r="F60" s="87"/>
      <c r="G60" s="86" t="s">
        <v>3</v>
      </c>
      <c r="H60" s="87"/>
      <c r="I60" s="86" t="s">
        <v>14</v>
      </c>
      <c r="J60" s="88"/>
    </row>
    <row r="61" spans="1:10" ht="13.5" thickBot="1">
      <c r="B61" s="23"/>
      <c r="C61" s="23"/>
      <c r="D61" s="89" t="s">
        <v>195</v>
      </c>
      <c r="E61" s="40" t="s">
        <v>15</v>
      </c>
      <c r="F61" s="78" t="s">
        <v>194</v>
      </c>
      <c r="G61" s="40" t="s">
        <v>15</v>
      </c>
      <c r="H61" s="78" t="s">
        <v>194</v>
      </c>
      <c r="I61" s="90" t="s">
        <v>15</v>
      </c>
      <c r="J61" s="78" t="s">
        <v>194</v>
      </c>
    </row>
    <row r="62" spans="1:10" ht="13.5" thickBot="1">
      <c r="B62" s="92" t="str">
        <f>IF(D60=0,"N",D60)</f>
        <v>Kawasaki_Frontale</v>
      </c>
      <c r="D62" s="93"/>
      <c r="E62" s="94">
        <f t="array" aca="1" ref="E62" ca="1">IF($B62="N","",SUM(IF((INDIRECT($B62&amp;"!J23:J200")=$A$2)*(INDIRECT($B62&amp;"!S23:S200")&lt;&gt;"")*(INDIRECT($B62&amp;"!I23:I200")=$E$5),1,0)))</f>
        <v>17</v>
      </c>
      <c r="F62" s="95">
        <f t="array" aca="1" ref="F62" ca="1">IF($B62="N","",SUM(IF((INDIRECT($B62&amp;"!J23:J200")=$A$2)*(INDIRECT($B62&amp;"!S23:S200")&lt;&gt;"")*(INDIRECT($B62&amp;"!I23:I200")=$E$5),INDIRECT($B62&amp;"!T23:T200"),0)))</f>
        <v>14.57</v>
      </c>
      <c r="G62" s="94">
        <f t="array" aca="1" ref="G62" ca="1">IF($B62="N","",SUM(IF((INDIRECT($B62&amp;"!J23:J200")=$A$2)*(INDIRECT($B62&amp;"!S23:S200")&lt;&gt;"")*(INDIRECT($B62&amp;"!I23:I200")=$G$5),1,0)))</f>
        <v>17</v>
      </c>
      <c r="H62" s="95">
        <f t="array" aca="1" ref="H62" ca="1">IF($B62="N","",SUM(IF((INDIRECT($B62&amp;"!J23:J200")=$A$2)*(INDIRECT($B62&amp;"!S23:S200")&lt;&gt;"")*(INDIRECT($B62&amp;"!I23:I200")=$G$5),INDIRECT($B62&amp;"!T23:T200"),0)))</f>
        <v>5.3500000000000014</v>
      </c>
      <c r="I62" s="59">
        <f ca="1">IF(B62="N","",G62+E62)</f>
        <v>34</v>
      </c>
      <c r="J62" s="64">
        <f ca="1">IF(I62="","",F62+H62)</f>
        <v>19.920000000000002</v>
      </c>
    </row>
    <row r="63" spans="1:10" ht="13.5" thickBot="1">
      <c r="A63" s="96"/>
      <c r="B63" s="97"/>
      <c r="C63" s="98" t="str">
        <f>D60</f>
        <v>Kawasaki_Frontale</v>
      </c>
      <c r="D63" s="99" t="s">
        <v>46</v>
      </c>
      <c r="E63" s="100">
        <f t="shared" ref="E63:J63" ca="1" si="11">SUM(E62:E62)</f>
        <v>17</v>
      </c>
      <c r="F63" s="95">
        <f t="shared" ca="1" si="11"/>
        <v>14.57</v>
      </c>
      <c r="G63" s="100">
        <f t="shared" ca="1" si="11"/>
        <v>17</v>
      </c>
      <c r="H63" s="95">
        <f t="shared" ca="1" si="11"/>
        <v>5.3500000000000014</v>
      </c>
      <c r="I63" s="101">
        <f t="shared" ca="1" si="11"/>
        <v>34</v>
      </c>
      <c r="J63" s="95">
        <f t="shared" ca="1" si="11"/>
        <v>19.920000000000002</v>
      </c>
    </row>
    <row r="64" spans="1:10" ht="13.5" thickBot="1">
      <c r="A64" s="96"/>
      <c r="C64" s="104"/>
    </row>
    <row r="65" spans="1:10">
      <c r="A65" s="96"/>
      <c r="B65" s="23"/>
      <c r="C65" s="98"/>
      <c r="D65" s="85" t="str">
        <f>J1</f>
        <v>Cerezo_Osaka</v>
      </c>
      <c r="E65" s="86" t="s">
        <v>2</v>
      </c>
      <c r="F65" s="87"/>
      <c r="G65" s="86" t="s">
        <v>3</v>
      </c>
      <c r="H65" s="87"/>
      <c r="I65" s="86" t="s">
        <v>14</v>
      </c>
      <c r="J65" s="88"/>
    </row>
    <row r="66" spans="1:10" ht="13.5" thickBot="1">
      <c r="B66" s="23"/>
      <c r="C66" s="23"/>
      <c r="D66" s="89" t="s">
        <v>195</v>
      </c>
      <c r="E66" s="40" t="s">
        <v>15</v>
      </c>
      <c r="F66" s="78" t="s">
        <v>194</v>
      </c>
      <c r="G66" s="40" t="s">
        <v>15</v>
      </c>
      <c r="H66" s="78" t="s">
        <v>194</v>
      </c>
      <c r="I66" s="90" t="s">
        <v>15</v>
      </c>
      <c r="J66" s="78" t="s">
        <v>194</v>
      </c>
    </row>
    <row r="67" spans="1:10" ht="13.5" thickBot="1">
      <c r="B67" s="92" t="str">
        <f>IF(D65=0,"N",D65)</f>
        <v>Cerezo_Osaka</v>
      </c>
      <c r="D67" s="93"/>
      <c r="E67" s="94">
        <f t="array" aca="1" ref="E67" ca="1">IF($B67="N","",SUM(IF((INDIRECT($B67&amp;"!J23:J200")=$A$2)*(INDIRECT($B67&amp;"!S23:S200")&lt;&gt;"")*(INDIRECT($B67&amp;"!I23:I200")=$E$5),1,0)))</f>
        <v>17</v>
      </c>
      <c r="F67" s="95">
        <f t="array" aca="1" ref="F67" ca="1">IF($B67="N","",SUM(IF((INDIRECT($B67&amp;"!J23:J200")=$A$2)*(INDIRECT($B67&amp;"!S23:S200")&lt;&gt;"")*(INDIRECT($B67&amp;"!I23:I200")=$E$5),INDIRECT($B67&amp;"!T23:T200"),0)))</f>
        <v>12.86</v>
      </c>
      <c r="G67" s="94">
        <f t="array" aca="1" ref="G67" ca="1">IF($B67="N","",SUM(IF((INDIRECT($B67&amp;"!J23:J200")=$A$2)*(INDIRECT($B67&amp;"!S23:S200")&lt;&gt;"")*(INDIRECT($B67&amp;"!I23:I200")=$G$5),1,0)))</f>
        <v>17</v>
      </c>
      <c r="H67" s="95">
        <f t="array" aca="1" ref="H67" ca="1">IF($B67="N","",SUM(IF((INDIRECT($B67&amp;"!J23:J200")=$A$2)*(INDIRECT($B67&amp;"!S23:S200")&lt;&gt;"")*(INDIRECT($B67&amp;"!I23:I200")=$G$5),INDIRECT($B67&amp;"!T23:T200"),0)))</f>
        <v>0.55000000000000138</v>
      </c>
      <c r="I67" s="59">
        <f ca="1">IF(B67="N","",G67+E67)</f>
        <v>34</v>
      </c>
      <c r="J67" s="64">
        <f ca="1">IF(I67="","",F67+H67)</f>
        <v>13.41</v>
      </c>
    </row>
    <row r="68" spans="1:10" ht="13.5" thickBot="1">
      <c r="A68" s="96"/>
      <c r="B68" s="97"/>
      <c r="C68" s="98" t="str">
        <f>D65</f>
        <v>Cerezo_Osaka</v>
      </c>
      <c r="D68" s="99" t="s">
        <v>46</v>
      </c>
      <c r="E68" s="100">
        <f t="shared" ref="E68:J68" ca="1" si="12">SUM(E67:E67)</f>
        <v>17</v>
      </c>
      <c r="F68" s="95">
        <f t="shared" ca="1" si="12"/>
        <v>12.86</v>
      </c>
      <c r="G68" s="100">
        <f t="shared" ca="1" si="12"/>
        <v>17</v>
      </c>
      <c r="H68" s="95">
        <f t="shared" ca="1" si="12"/>
        <v>0.55000000000000138</v>
      </c>
      <c r="I68" s="101">
        <f t="shared" ca="1" si="12"/>
        <v>34</v>
      </c>
      <c r="J68" s="95">
        <f t="shared" ca="1" si="12"/>
        <v>13.41</v>
      </c>
    </row>
    <row r="69" spans="1:10" ht="13.5" thickBot="1">
      <c r="A69" s="96"/>
      <c r="C69" s="104"/>
    </row>
    <row r="70" spans="1:10">
      <c r="A70" s="96"/>
      <c r="B70" s="23"/>
      <c r="C70" s="98"/>
      <c r="D70" s="85" t="str">
        <f>K1</f>
        <v>Vissel_Kobe</v>
      </c>
      <c r="E70" s="86" t="s">
        <v>2</v>
      </c>
      <c r="F70" s="87"/>
      <c r="G70" s="86" t="s">
        <v>3</v>
      </c>
      <c r="H70" s="87"/>
      <c r="I70" s="86" t="s">
        <v>14</v>
      </c>
      <c r="J70" s="88"/>
    </row>
    <row r="71" spans="1:10" ht="13.5" thickBot="1">
      <c r="B71" s="23"/>
      <c r="C71" s="23"/>
      <c r="D71" s="89" t="s">
        <v>195</v>
      </c>
      <c r="E71" s="40" t="s">
        <v>15</v>
      </c>
      <c r="F71" s="78" t="s">
        <v>194</v>
      </c>
      <c r="G71" s="40" t="s">
        <v>15</v>
      </c>
      <c r="H71" s="78" t="s">
        <v>194</v>
      </c>
      <c r="I71" s="90" t="s">
        <v>15</v>
      </c>
      <c r="J71" s="78" t="s">
        <v>194</v>
      </c>
    </row>
    <row r="72" spans="1:10" ht="13.5" thickBot="1">
      <c r="B72" s="92" t="str">
        <f>IF(D70=0,"N",D70)</f>
        <v>Vissel_Kobe</v>
      </c>
      <c r="D72" s="93"/>
      <c r="E72" s="94">
        <f t="array" aca="1" ref="E72" ca="1">IF($B72="N","",SUM(IF((INDIRECT($B72&amp;"!J23:J200")=$A$2)*(INDIRECT($B72&amp;"!S23:S200")&lt;&gt;"")*(INDIRECT($B72&amp;"!I23:I200")=$E$5),1,0)))</f>
        <v>17</v>
      </c>
      <c r="F72" s="95">
        <f t="array" aca="1" ref="F72" ca="1">IF($B72="N","",SUM(IF((INDIRECT($B72&amp;"!J23:J200")=$A$2)*(INDIRECT($B72&amp;"!S23:S200")&lt;&gt;"")*(INDIRECT($B72&amp;"!I23:I200")=$E$5),INDIRECT($B72&amp;"!T23:T200"),0)))</f>
        <v>-4.0200000000000005</v>
      </c>
      <c r="G72" s="94">
        <f t="array" aca="1" ref="G72" ca="1">IF($B72="N","",SUM(IF((INDIRECT($B72&amp;"!J23:J200")=$A$2)*(INDIRECT($B72&amp;"!S23:S200")&lt;&gt;"")*(INDIRECT($B72&amp;"!I23:I200")=$G$5),1,0)))</f>
        <v>17</v>
      </c>
      <c r="H72" s="95">
        <f t="array" aca="1" ref="H72" ca="1">IF($B72="N","",SUM(IF((INDIRECT($B72&amp;"!J23:J200")=$A$2)*(INDIRECT($B72&amp;"!S23:S200")&lt;&gt;"")*(INDIRECT($B72&amp;"!I23:I200")=$G$5),INDIRECT($B72&amp;"!T23:T200"),0)))</f>
        <v>1.2699999999999991</v>
      </c>
      <c r="I72" s="59">
        <f ca="1">IF(B72="N","",G72+E72)</f>
        <v>34</v>
      </c>
      <c r="J72" s="64">
        <f ca="1">IF(I72="","",F72+H72)</f>
        <v>-2.7500000000000013</v>
      </c>
    </row>
    <row r="73" spans="1:10" ht="13.5" thickBot="1">
      <c r="A73" s="96"/>
      <c r="B73" s="97"/>
      <c r="C73" s="98" t="str">
        <f>D70</f>
        <v>Vissel_Kobe</v>
      </c>
      <c r="D73" s="99" t="s">
        <v>46</v>
      </c>
      <c r="E73" s="100">
        <f t="shared" ref="E73:J73" ca="1" si="13">SUM(E72:E72)</f>
        <v>17</v>
      </c>
      <c r="F73" s="95">
        <f t="shared" ca="1" si="13"/>
        <v>-4.0200000000000005</v>
      </c>
      <c r="G73" s="100">
        <f t="shared" ca="1" si="13"/>
        <v>17</v>
      </c>
      <c r="H73" s="95">
        <f t="shared" ca="1" si="13"/>
        <v>1.2699999999999991</v>
      </c>
      <c r="I73" s="101">
        <f t="shared" ca="1" si="13"/>
        <v>34</v>
      </c>
      <c r="J73" s="95">
        <f t="shared" ca="1" si="13"/>
        <v>-2.7500000000000013</v>
      </c>
    </row>
    <row r="74" spans="1:10" ht="13.5" thickBot="1">
      <c r="A74" s="96"/>
      <c r="C74" s="104"/>
    </row>
    <row r="75" spans="1:10">
      <c r="A75" s="96"/>
      <c r="B75" s="23"/>
      <c r="C75" s="98"/>
      <c r="D75" s="85" t="str">
        <f>L1</f>
        <v>Omiya_Ardija</v>
      </c>
      <c r="E75" s="86" t="s">
        <v>2</v>
      </c>
      <c r="F75" s="87"/>
      <c r="G75" s="86" t="s">
        <v>3</v>
      </c>
      <c r="H75" s="87"/>
      <c r="I75" s="86" t="s">
        <v>14</v>
      </c>
      <c r="J75" s="88"/>
    </row>
    <row r="76" spans="1:10" ht="13.5" thickBot="1">
      <c r="B76" s="23"/>
      <c r="C76" s="23"/>
      <c r="D76" s="89" t="s">
        <v>195</v>
      </c>
      <c r="E76" s="40" t="s">
        <v>15</v>
      </c>
      <c r="F76" s="78" t="s">
        <v>194</v>
      </c>
      <c r="G76" s="40" t="s">
        <v>15</v>
      </c>
      <c r="H76" s="78" t="s">
        <v>194</v>
      </c>
      <c r="I76" s="90" t="s">
        <v>15</v>
      </c>
      <c r="J76" s="78" t="s">
        <v>194</v>
      </c>
    </row>
    <row r="77" spans="1:10" ht="13.5" thickBot="1">
      <c r="B77" s="92" t="str">
        <f>IF(D75=0,"N",D75)</f>
        <v>Omiya_Ardija</v>
      </c>
      <c r="D77" s="93"/>
      <c r="E77" s="94">
        <f t="array" aca="1" ref="E77" ca="1">IF($B77="N","",SUM(IF((INDIRECT($B77&amp;"!J23:J200")=$A$2)*(INDIRECT($B77&amp;"!S23:S200")&lt;&gt;"")*(INDIRECT($B77&amp;"!I23:I200")=$E$5),1,0)))</f>
        <v>17</v>
      </c>
      <c r="F77" s="95">
        <f t="array" aca="1" ref="F77" ca="1">IF($B77="N","",SUM(IF((INDIRECT($B77&amp;"!J23:J200")=$A$2)*(INDIRECT($B77&amp;"!S23:S200")&lt;&gt;"")*(INDIRECT($B77&amp;"!I23:I200")=$E$5),INDIRECT($B77&amp;"!T23:T200"),0)))</f>
        <v>-3.4050000000000002</v>
      </c>
      <c r="G77" s="94">
        <f t="array" aca="1" ref="G77" ca="1">IF($B77="N","",SUM(IF((INDIRECT($B77&amp;"!J23:J200")=$A$2)*(INDIRECT($B77&amp;"!S23:S200")&lt;&gt;"")*(INDIRECT($B77&amp;"!I23:I200")=$G$5),1,0)))</f>
        <v>17</v>
      </c>
      <c r="H77" s="95">
        <f t="array" aca="1" ref="H77" ca="1">IF($B77="N","",SUM(IF((INDIRECT($B77&amp;"!J23:J200")=$A$2)*(INDIRECT($B77&amp;"!S23:S200")&lt;&gt;"")*(INDIRECT($B77&amp;"!I23:I200")=$G$5),INDIRECT($B77&amp;"!T23:T200"),0)))</f>
        <v>-13.05</v>
      </c>
      <c r="I77" s="59">
        <f ca="1">IF(B77="N","",G77+E77)</f>
        <v>34</v>
      </c>
      <c r="J77" s="64">
        <f ca="1">IF(I77="","",F77+H77)</f>
        <v>-16.455000000000002</v>
      </c>
    </row>
    <row r="78" spans="1:10" ht="13.5" thickBot="1">
      <c r="A78" s="96"/>
      <c r="B78" s="97"/>
      <c r="C78" s="98" t="str">
        <f>D75</f>
        <v>Omiya_Ardija</v>
      </c>
      <c r="D78" s="99" t="s">
        <v>46</v>
      </c>
      <c r="E78" s="100">
        <f t="shared" ref="E78:J78" ca="1" si="14">SUM(E77:E77)</f>
        <v>17</v>
      </c>
      <c r="F78" s="95">
        <f t="shared" ca="1" si="14"/>
        <v>-3.4050000000000002</v>
      </c>
      <c r="G78" s="100">
        <f t="shared" ca="1" si="14"/>
        <v>17</v>
      </c>
      <c r="H78" s="95">
        <f t="shared" ca="1" si="14"/>
        <v>-13.05</v>
      </c>
      <c r="I78" s="101">
        <f t="shared" ca="1" si="14"/>
        <v>34</v>
      </c>
      <c r="J78" s="95">
        <f t="shared" ca="1" si="14"/>
        <v>-16.455000000000002</v>
      </c>
    </row>
    <row r="79" spans="1:10" ht="13.5" thickBot="1">
      <c r="A79" s="96"/>
      <c r="C79" s="104"/>
    </row>
    <row r="80" spans="1:10">
      <c r="A80" s="96"/>
      <c r="B80" s="23"/>
      <c r="C80" s="98"/>
      <c r="D80" s="85" t="str">
        <f>M1</f>
        <v>Sagan_Tosu</v>
      </c>
      <c r="E80" s="86" t="s">
        <v>2</v>
      </c>
      <c r="F80" s="87"/>
      <c r="G80" s="86" t="s">
        <v>3</v>
      </c>
      <c r="H80" s="87"/>
      <c r="I80" s="86" t="s">
        <v>14</v>
      </c>
      <c r="J80" s="88"/>
    </row>
    <row r="81" spans="1:10" ht="13.5" thickBot="1">
      <c r="B81" s="23"/>
      <c r="C81" s="23"/>
      <c r="D81" s="89" t="s">
        <v>195</v>
      </c>
      <c r="E81" s="40" t="s">
        <v>15</v>
      </c>
      <c r="F81" s="78" t="s">
        <v>194</v>
      </c>
      <c r="G81" s="40" t="s">
        <v>15</v>
      </c>
      <c r="H81" s="78" t="s">
        <v>194</v>
      </c>
      <c r="I81" s="90" t="s">
        <v>15</v>
      </c>
      <c r="J81" s="78" t="s">
        <v>194</v>
      </c>
    </row>
    <row r="82" spans="1:10" ht="13.5" thickBot="1">
      <c r="B82" s="92" t="str">
        <f>IF(D80=0,"N",D80)</f>
        <v>Sagan_Tosu</v>
      </c>
      <c r="D82" s="93"/>
      <c r="E82" s="94">
        <f t="array" aca="1" ref="E82" ca="1">IF($B82="N","",SUM(IF((INDIRECT($B82&amp;"!J23:J200")=$A$2)*(INDIRECT($B82&amp;"!S23:S200")&lt;&gt;"")*(INDIRECT($B82&amp;"!I23:I200")=$E$5),1,0)))</f>
        <v>17</v>
      </c>
      <c r="F82" s="95">
        <f t="array" aca="1" ref="F82" ca="1">IF($B82="N","",SUM(IF((INDIRECT($B82&amp;"!J23:J200")=$A$2)*(INDIRECT($B82&amp;"!S23:S200")&lt;&gt;"")*(INDIRECT($B82&amp;"!I23:I200")=$E$5),INDIRECT($B82&amp;"!T23:T200"),0)))</f>
        <v>7.504999999999999</v>
      </c>
      <c r="G82" s="94">
        <f t="array" aca="1" ref="G82" ca="1">IF($B82="N","",SUM(IF((INDIRECT($B82&amp;"!J23:J200")=$A$2)*(INDIRECT($B82&amp;"!S23:S200")&lt;&gt;"")*(INDIRECT($B82&amp;"!I23:I200")=$G$5),1,0)))</f>
        <v>17</v>
      </c>
      <c r="H82" s="95">
        <f t="array" aca="1" ref="H82" ca="1">IF($B82="N","",SUM(IF((INDIRECT($B82&amp;"!J23:J200")=$A$2)*(INDIRECT($B82&amp;"!S23:S200")&lt;&gt;"")*(INDIRECT($B82&amp;"!I23:I200")=$G$5),INDIRECT($B82&amp;"!T23:T200"),0)))</f>
        <v>-3.0699999999999994</v>
      </c>
      <c r="I82" s="59">
        <f ca="1">IF(B82="N","",G82+E82)</f>
        <v>34</v>
      </c>
      <c r="J82" s="64">
        <f ca="1">IF(I82="","",F82+H82)</f>
        <v>4.4349999999999996</v>
      </c>
    </row>
    <row r="83" spans="1:10" ht="13.5" thickBot="1">
      <c r="A83" s="96"/>
      <c r="B83" s="97"/>
      <c r="C83" s="98" t="str">
        <f>D80</f>
        <v>Sagan_Tosu</v>
      </c>
      <c r="D83" s="99" t="s">
        <v>46</v>
      </c>
      <c r="E83" s="100">
        <f t="shared" ref="E83:J83" ca="1" si="15">SUM(E82:E82)</f>
        <v>17</v>
      </c>
      <c r="F83" s="95">
        <f t="shared" ca="1" si="15"/>
        <v>7.504999999999999</v>
      </c>
      <c r="G83" s="100">
        <f t="shared" ca="1" si="15"/>
        <v>17</v>
      </c>
      <c r="H83" s="95">
        <f t="shared" ca="1" si="15"/>
        <v>-3.0699999999999994</v>
      </c>
      <c r="I83" s="101">
        <f t="shared" ca="1" si="15"/>
        <v>34</v>
      </c>
      <c r="J83" s="95">
        <f t="shared" ca="1" si="15"/>
        <v>4.4349999999999996</v>
      </c>
    </row>
    <row r="84" spans="1:10" ht="13.5" thickBot="1">
      <c r="A84" s="96"/>
      <c r="C84" s="104"/>
    </row>
    <row r="85" spans="1:10">
      <c r="A85" s="96"/>
      <c r="B85" s="23"/>
      <c r="C85" s="98"/>
      <c r="D85" s="85" t="str">
        <f>N1</f>
        <v>Sanfrecce_Hiroshima</v>
      </c>
      <c r="E85" s="86" t="s">
        <v>2</v>
      </c>
      <c r="F85" s="87"/>
      <c r="G85" s="86" t="s">
        <v>3</v>
      </c>
      <c r="H85" s="87"/>
      <c r="I85" s="86" t="s">
        <v>14</v>
      </c>
      <c r="J85" s="88"/>
    </row>
    <row r="86" spans="1:10" ht="13.5" thickBot="1">
      <c r="B86" s="23"/>
      <c r="C86" s="23"/>
      <c r="D86" s="89" t="s">
        <v>195</v>
      </c>
      <c r="E86" s="40" t="s">
        <v>15</v>
      </c>
      <c r="F86" s="78" t="s">
        <v>194</v>
      </c>
      <c r="G86" s="40" t="s">
        <v>15</v>
      </c>
      <c r="H86" s="78" t="s">
        <v>194</v>
      </c>
      <c r="I86" s="90" t="s">
        <v>15</v>
      </c>
      <c r="J86" s="78" t="s">
        <v>194</v>
      </c>
    </row>
    <row r="87" spans="1:10" ht="13.5" thickBot="1">
      <c r="B87" s="92" t="str">
        <f>IF(D85=0,"N",D85)</f>
        <v>Sanfrecce_Hiroshima</v>
      </c>
      <c r="D87" s="93"/>
      <c r="E87" s="94">
        <f t="array" aca="1" ref="E87" ca="1">IF($B87="N","",SUM(IF((INDIRECT($B87&amp;"!J23:J200")=$A$2)*(INDIRECT($B87&amp;"!S23:S200")&lt;&gt;"")*(INDIRECT($B87&amp;"!I23:I200")=$E$5),1,0)))</f>
        <v>17</v>
      </c>
      <c r="F87" s="95">
        <f t="array" aca="1" ref="F87" ca="1">IF($B87="N","",SUM(IF((INDIRECT($B87&amp;"!J23:J200")=$A$2)*(INDIRECT($B87&amp;"!S23:S200")&lt;&gt;"")*(INDIRECT($B87&amp;"!I23:I200")=$E$5),INDIRECT($B87&amp;"!T23:T200"),0)))</f>
        <v>-17.36</v>
      </c>
      <c r="G87" s="94">
        <f t="array" aca="1" ref="G87" ca="1">IF($B87="N","",SUM(IF((INDIRECT($B87&amp;"!J23:J200")=$A$2)*(INDIRECT($B87&amp;"!S23:S200")&lt;&gt;"")*(INDIRECT($B87&amp;"!I23:I200")=$G$5),1,0)))</f>
        <v>17</v>
      </c>
      <c r="H87" s="95">
        <f t="array" aca="1" ref="H87" ca="1">IF($B87="N","",SUM(IF((INDIRECT($B87&amp;"!J23:J200")=$A$2)*(INDIRECT($B87&amp;"!S23:S200")&lt;&gt;"")*(INDIRECT($B87&amp;"!I23:I200")=$G$5),INDIRECT($B87&amp;"!T23:T200"),0)))</f>
        <v>-2.9899999999999998</v>
      </c>
      <c r="I87" s="59">
        <f ca="1">IF(B87="N","",G87+E87)</f>
        <v>34</v>
      </c>
      <c r="J87" s="64">
        <f ca="1">IF(I87="","",F87+H87)</f>
        <v>-20.349999999999998</v>
      </c>
    </row>
    <row r="88" spans="1:10" ht="13.5" thickBot="1">
      <c r="A88" s="96"/>
      <c r="B88" s="97"/>
      <c r="C88" s="98" t="str">
        <f>D85</f>
        <v>Sanfrecce_Hiroshima</v>
      </c>
      <c r="D88" s="99" t="s">
        <v>46</v>
      </c>
      <c r="E88" s="100">
        <f t="shared" ref="E88:J88" ca="1" si="16">SUM(E87:E87)</f>
        <v>17</v>
      </c>
      <c r="F88" s="95">
        <f t="shared" ca="1" si="16"/>
        <v>-17.36</v>
      </c>
      <c r="G88" s="100">
        <f t="shared" ca="1" si="16"/>
        <v>17</v>
      </c>
      <c r="H88" s="95">
        <f t="shared" ca="1" si="16"/>
        <v>-2.9899999999999998</v>
      </c>
      <c r="I88" s="101">
        <f t="shared" ca="1" si="16"/>
        <v>34</v>
      </c>
      <c r="J88" s="95">
        <f t="shared" ca="1" si="16"/>
        <v>-20.349999999999998</v>
      </c>
    </row>
    <row r="89" spans="1:10" ht="13.5" thickBot="1">
      <c r="A89" s="96"/>
      <c r="C89" s="104"/>
    </row>
    <row r="90" spans="1:10">
      <c r="A90" s="96"/>
      <c r="B90" s="23"/>
      <c r="C90" s="98"/>
      <c r="D90" s="85" t="str">
        <f>O1</f>
        <v>Júbilo_Iwata</v>
      </c>
      <c r="E90" s="86" t="s">
        <v>2</v>
      </c>
      <c r="F90" s="87"/>
      <c r="G90" s="86" t="s">
        <v>3</v>
      </c>
      <c r="H90" s="87"/>
      <c r="I90" s="86" t="s">
        <v>14</v>
      </c>
      <c r="J90" s="88"/>
    </row>
    <row r="91" spans="1:10" ht="13.5" thickBot="1">
      <c r="B91" s="23"/>
      <c r="C91" s="23"/>
      <c r="D91" s="89" t="s">
        <v>195</v>
      </c>
      <c r="E91" s="40" t="s">
        <v>15</v>
      </c>
      <c r="F91" s="78" t="s">
        <v>194</v>
      </c>
      <c r="G91" s="40" t="s">
        <v>15</v>
      </c>
      <c r="H91" s="78" t="s">
        <v>194</v>
      </c>
      <c r="I91" s="90" t="s">
        <v>15</v>
      </c>
      <c r="J91" s="78" t="s">
        <v>194</v>
      </c>
    </row>
    <row r="92" spans="1:10" ht="13.5" thickBot="1">
      <c r="B92" s="92" t="str">
        <f>IF(D90=0,"N",D90)</f>
        <v>Júbilo_Iwata</v>
      </c>
      <c r="D92" s="93"/>
      <c r="E92" s="94">
        <f t="array" aca="1" ref="E92" ca="1">IF($B92="N","",SUM(IF((INDIRECT($B92&amp;"!J23:J200")=$A$2)*(INDIRECT($B92&amp;"!S23:S200")&lt;&gt;"")*(INDIRECT($B92&amp;"!I23:I200")=$E$5),1,0)))</f>
        <v>17</v>
      </c>
      <c r="F92" s="95">
        <f t="array" aca="1" ref="F92" ca="1">IF($B92="N","",SUM(IF((INDIRECT($B92&amp;"!J23:J200")=$A$2)*(INDIRECT($B92&amp;"!S23:S200")&lt;&gt;"")*(INDIRECT($B92&amp;"!I23:I200")=$E$5),INDIRECT($B92&amp;"!T23:T200"),0)))</f>
        <v>7.02</v>
      </c>
      <c r="G92" s="94">
        <f t="array" aca="1" ref="G92" ca="1">IF($B92="N","",SUM(IF((INDIRECT($B92&amp;"!J23:J200")=$A$2)*(INDIRECT($B92&amp;"!S23:S200")&lt;&gt;"")*(INDIRECT($B92&amp;"!I23:I200")=$G$5),1,0)))</f>
        <v>17</v>
      </c>
      <c r="H92" s="95">
        <f t="array" aca="1" ref="H92" ca="1">IF($B92="N","",SUM(IF((INDIRECT($B92&amp;"!J23:J200")=$A$2)*(INDIRECT($B92&amp;"!S23:S200")&lt;&gt;"")*(INDIRECT($B92&amp;"!I23:I200")=$G$5),INDIRECT($B92&amp;"!T23:T200"),0)))</f>
        <v>21.495000000000001</v>
      </c>
      <c r="I92" s="59">
        <f ca="1">IF(B92="N","",G92+E92)</f>
        <v>34</v>
      </c>
      <c r="J92" s="64">
        <f ca="1">IF(I92="","",F92+H92)</f>
        <v>28.515000000000001</v>
      </c>
    </row>
    <row r="93" spans="1:10" ht="13.5" thickBot="1">
      <c r="A93" s="96"/>
      <c r="B93" s="97"/>
      <c r="C93" s="98" t="str">
        <f>D90</f>
        <v>Júbilo_Iwata</v>
      </c>
      <c r="D93" s="99" t="s">
        <v>46</v>
      </c>
      <c r="E93" s="100">
        <f t="shared" ref="E93:J93" ca="1" si="17">SUM(E92:E92)</f>
        <v>17</v>
      </c>
      <c r="F93" s="95">
        <f t="shared" ca="1" si="17"/>
        <v>7.02</v>
      </c>
      <c r="G93" s="100">
        <f t="shared" ca="1" si="17"/>
        <v>17</v>
      </c>
      <c r="H93" s="95">
        <f t="shared" ca="1" si="17"/>
        <v>21.495000000000001</v>
      </c>
      <c r="I93" s="101">
        <f t="shared" ca="1" si="17"/>
        <v>34</v>
      </c>
      <c r="J93" s="95">
        <f t="shared" ca="1" si="17"/>
        <v>28.515000000000001</v>
      </c>
    </row>
    <row r="94" spans="1:10" ht="13.5" thickBot="1">
      <c r="A94" s="96"/>
      <c r="C94" s="104"/>
    </row>
    <row r="95" spans="1:10">
      <c r="A95" s="96"/>
      <c r="B95" s="23"/>
      <c r="C95" s="98"/>
      <c r="D95" s="85" t="str">
        <f>D2</f>
        <v>Shimizu_S_Pulse</v>
      </c>
      <c r="E95" s="86" t="s">
        <v>2</v>
      </c>
      <c r="F95" s="87"/>
      <c r="G95" s="86" t="s">
        <v>3</v>
      </c>
      <c r="H95" s="87"/>
      <c r="I95" s="86" t="s">
        <v>14</v>
      </c>
      <c r="J95" s="88"/>
    </row>
    <row r="96" spans="1:10" ht="13.5" thickBot="1">
      <c r="B96" s="23"/>
      <c r="C96" s="23"/>
      <c r="D96" s="89" t="s">
        <v>195</v>
      </c>
      <c r="E96" s="40" t="s">
        <v>15</v>
      </c>
      <c r="F96" s="78" t="s">
        <v>194</v>
      </c>
      <c r="G96" s="40" t="s">
        <v>15</v>
      </c>
      <c r="H96" s="78" t="s">
        <v>194</v>
      </c>
      <c r="I96" s="90" t="s">
        <v>15</v>
      </c>
      <c r="J96" s="78" t="s">
        <v>194</v>
      </c>
    </row>
    <row r="97" spans="1:10" ht="13.5" thickBot="1">
      <c r="B97" s="92" t="str">
        <f>IF(D95=0,"N",D95)</f>
        <v>Shimizu_S_Pulse</v>
      </c>
      <c r="D97" s="93"/>
      <c r="E97" s="94">
        <f t="array" aca="1" ref="E97" ca="1">IF($B97="N","",SUM(IF((INDIRECT($B97&amp;"!J23:J200")=$A$2)*(INDIRECT($B97&amp;"!S23:S200")&lt;&gt;"")*(INDIRECT($B97&amp;"!I23:I200")=$E$5),1,0)))</f>
        <v>17</v>
      </c>
      <c r="F97" s="95">
        <f t="array" aca="1" ref="F97" ca="1">IF($B97="N","",SUM(IF((INDIRECT($B97&amp;"!J23:J200")=$A$2)*(INDIRECT($B97&amp;"!S23:S200")&lt;&gt;"")*(INDIRECT($B97&amp;"!I23:I200")=$E$5),INDIRECT($B97&amp;"!T23:T200"),0)))</f>
        <v>-18.7</v>
      </c>
      <c r="G97" s="94">
        <f t="array" aca="1" ref="G97" ca="1">IF($B97="N","",SUM(IF((INDIRECT($B97&amp;"!J23:J200")=$A$2)*(INDIRECT($B97&amp;"!S23:S200")&lt;&gt;"")*(INDIRECT($B97&amp;"!I23:I200")=$G$5),1,0)))</f>
        <v>17</v>
      </c>
      <c r="H97" s="95">
        <f t="array" aca="1" ref="H97" ca="1">IF($B97="N","",SUM(IF((INDIRECT($B97&amp;"!J23:J200")=$A$2)*(INDIRECT($B97&amp;"!S23:S200")&lt;&gt;"")*(INDIRECT($B97&amp;"!I23:I200")=$G$5),INDIRECT($B97&amp;"!T23:T200"),0)))</f>
        <v>8.81</v>
      </c>
      <c r="I97" s="59">
        <f ca="1">IF(B97="N","",G97+E97)</f>
        <v>34</v>
      </c>
      <c r="J97" s="64">
        <f ca="1">IF(I97="","",F97+H97)</f>
        <v>-9.8899999999999988</v>
      </c>
    </row>
    <row r="98" spans="1:10" ht="13.5" thickBot="1">
      <c r="A98" s="96"/>
      <c r="B98" s="97"/>
      <c r="C98" s="98" t="str">
        <f>D95</f>
        <v>Shimizu_S_Pulse</v>
      </c>
      <c r="D98" s="99" t="s">
        <v>46</v>
      </c>
      <c r="E98" s="100">
        <f t="shared" ref="E98:J98" ca="1" si="18">SUM(E97:E97)</f>
        <v>17</v>
      </c>
      <c r="F98" s="95">
        <f t="shared" ca="1" si="18"/>
        <v>-18.7</v>
      </c>
      <c r="G98" s="100">
        <f t="shared" ca="1" si="18"/>
        <v>17</v>
      </c>
      <c r="H98" s="95">
        <f t="shared" ca="1" si="18"/>
        <v>8.81</v>
      </c>
      <c r="I98" s="101">
        <f t="shared" ca="1" si="18"/>
        <v>34</v>
      </c>
      <c r="J98" s="95">
        <f t="shared" ca="1" si="18"/>
        <v>-9.8899999999999988</v>
      </c>
    </row>
    <row r="99" spans="1:10" ht="13.5" thickBot="1">
      <c r="A99" s="96"/>
      <c r="C99" s="104"/>
    </row>
    <row r="100" spans="1:10">
      <c r="A100" s="96"/>
      <c r="B100" s="23"/>
      <c r="C100" s="98"/>
      <c r="D100" s="85" t="str">
        <f>E2</f>
        <v>Tokyo</v>
      </c>
      <c r="E100" s="86" t="s">
        <v>2</v>
      </c>
      <c r="F100" s="87"/>
      <c r="G100" s="86" t="s">
        <v>3</v>
      </c>
      <c r="H100" s="87"/>
      <c r="I100" s="86" t="s">
        <v>14</v>
      </c>
      <c r="J100" s="88"/>
    </row>
    <row r="101" spans="1:10" ht="13.5" thickBot="1">
      <c r="B101" s="23"/>
      <c r="C101" s="23"/>
      <c r="D101" s="89" t="s">
        <v>195</v>
      </c>
      <c r="E101" s="40" t="s">
        <v>15</v>
      </c>
      <c r="F101" s="78" t="s">
        <v>194</v>
      </c>
      <c r="G101" s="40" t="s">
        <v>15</v>
      </c>
      <c r="H101" s="78" t="s">
        <v>194</v>
      </c>
      <c r="I101" s="90" t="s">
        <v>15</v>
      </c>
      <c r="J101" s="78" t="s">
        <v>194</v>
      </c>
    </row>
    <row r="102" spans="1:10" ht="13.5" thickBot="1">
      <c r="B102" s="92" t="str">
        <f>IF(D100=0,"N",D100)</f>
        <v>Tokyo</v>
      </c>
      <c r="D102" s="93"/>
      <c r="E102" s="94">
        <f t="array" aca="1" ref="E102" ca="1">IF($B102="N","",SUM(IF((INDIRECT($B102&amp;"!J23:J200")=$A$2)*(INDIRECT($B102&amp;"!S23:S200")&lt;&gt;"")*(INDIRECT($B102&amp;"!I23:I200")=$E$5),1,0)))</f>
        <v>17</v>
      </c>
      <c r="F102" s="95">
        <f t="array" aca="1" ref="F102" ca="1">IF($B102="N","",SUM(IF((INDIRECT($B102&amp;"!J23:J200")=$A$2)*(INDIRECT($B102&amp;"!S23:S200")&lt;&gt;"")*(INDIRECT($B102&amp;"!I23:I200")=$E$5),INDIRECT($B102&amp;"!T23:T200"),0)))</f>
        <v>-4.625</v>
      </c>
      <c r="G102" s="94">
        <f t="array" aca="1" ref="G102" ca="1">IF($B102="N","",SUM(IF((INDIRECT($B102&amp;"!J23:J200")=$A$2)*(INDIRECT($B102&amp;"!S23:S200")&lt;&gt;"")*(INDIRECT($B102&amp;"!I23:I200")=$G$5),1,0)))</f>
        <v>17</v>
      </c>
      <c r="H102" s="95">
        <f t="array" aca="1" ref="H102" ca="1">IF($B102="N","",SUM(IF((INDIRECT($B102&amp;"!J23:J200")=$A$2)*(INDIRECT($B102&amp;"!S23:S200")&lt;&gt;"")*(INDIRECT($B102&amp;"!I23:I200")=$G$5),INDIRECT($B102&amp;"!T23:T200"),0)))</f>
        <v>-4.9349999999999996</v>
      </c>
      <c r="I102" s="59">
        <f ca="1">IF(B102="N","",G102+E102)</f>
        <v>34</v>
      </c>
      <c r="J102" s="64">
        <f ca="1">IF(I102="","",F102+H102)</f>
        <v>-9.5599999999999987</v>
      </c>
    </row>
    <row r="103" spans="1:10" ht="13.5" thickBot="1">
      <c r="A103" s="96"/>
      <c r="B103" s="97"/>
      <c r="C103" s="98" t="str">
        <f>D100</f>
        <v>Tokyo</v>
      </c>
      <c r="D103" s="99" t="s">
        <v>46</v>
      </c>
      <c r="E103" s="100">
        <f t="shared" ref="E103:J103" ca="1" si="19">SUM(E102:E102)</f>
        <v>17</v>
      </c>
      <c r="F103" s="95">
        <f t="shared" ca="1" si="19"/>
        <v>-4.625</v>
      </c>
      <c r="G103" s="100">
        <f t="shared" ca="1" si="19"/>
        <v>17</v>
      </c>
      <c r="H103" s="95">
        <f t="shared" ca="1" si="19"/>
        <v>-4.9349999999999996</v>
      </c>
      <c r="I103" s="101">
        <f t="shared" ca="1" si="19"/>
        <v>34</v>
      </c>
      <c r="J103" s="95">
        <f t="shared" ca="1" si="19"/>
        <v>-9.5599999999999987</v>
      </c>
    </row>
    <row r="104" spans="1:10" ht="13.5" thickBot="1">
      <c r="A104" s="96"/>
      <c r="C104" s="104"/>
    </row>
    <row r="105" spans="1:10">
      <c r="A105" s="96"/>
      <c r="B105" s="23"/>
      <c r="C105" s="98"/>
      <c r="D105" s="85" t="str">
        <f>F2</f>
        <v>Urawa_Reds</v>
      </c>
      <c r="E105" s="86" t="s">
        <v>2</v>
      </c>
      <c r="F105" s="87"/>
      <c r="G105" s="86" t="s">
        <v>3</v>
      </c>
      <c r="H105" s="87"/>
      <c r="I105" s="86" t="s">
        <v>14</v>
      </c>
      <c r="J105" s="88"/>
    </row>
    <row r="106" spans="1:10" ht="13.5" thickBot="1">
      <c r="B106" s="23"/>
      <c r="C106" s="23"/>
      <c r="D106" s="89" t="s">
        <v>195</v>
      </c>
      <c r="E106" s="40" t="s">
        <v>15</v>
      </c>
      <c r="F106" s="78" t="s">
        <v>194</v>
      </c>
      <c r="G106" s="40" t="s">
        <v>15</v>
      </c>
      <c r="H106" s="78" t="s">
        <v>194</v>
      </c>
      <c r="I106" s="90" t="s">
        <v>15</v>
      </c>
      <c r="J106" s="78" t="s">
        <v>194</v>
      </c>
    </row>
    <row r="107" spans="1:10" ht="13.5" thickBot="1">
      <c r="B107" s="92" t="str">
        <f>IF(D105=0,"N",D105)</f>
        <v>Urawa_Reds</v>
      </c>
      <c r="D107" s="93"/>
      <c r="E107" s="94">
        <f t="array" aca="1" ref="E107" ca="1">IF($B107="N","",SUM(IF((INDIRECT($B107&amp;"!J23:J200")=$A$2)*(INDIRECT($B107&amp;"!S23:S200")&lt;&gt;"")*(INDIRECT($B107&amp;"!I23:I200")=$E$5),1,0)))</f>
        <v>17</v>
      </c>
      <c r="F107" s="95">
        <f t="array" aca="1" ref="F107" ca="1">IF($B107="N","",SUM(IF((INDIRECT($B107&amp;"!J23:J200")=$A$2)*(INDIRECT($B107&amp;"!S23:S200")&lt;&gt;"")*(INDIRECT($B107&amp;"!I23:I200")=$E$5),INDIRECT($B107&amp;"!T23:T200"),0)))</f>
        <v>-8.75</v>
      </c>
      <c r="G107" s="94">
        <f t="array" aca="1" ref="G107" ca="1">IF($B107="N","",SUM(IF((INDIRECT($B107&amp;"!J23:J200")=$A$2)*(INDIRECT($B107&amp;"!S23:S200")&lt;&gt;"")*(INDIRECT($B107&amp;"!I23:I200")=$G$5),1,0)))</f>
        <v>17</v>
      </c>
      <c r="H107" s="95">
        <f t="array" aca="1" ref="H107" ca="1">IF($B107="N","",SUM(IF((INDIRECT($B107&amp;"!J23:J200")=$A$2)*(INDIRECT($B107&amp;"!S23:S200")&lt;&gt;"")*(INDIRECT($B107&amp;"!I23:I200")=$G$5),INDIRECT($B107&amp;"!T23:T200"),0)))</f>
        <v>-11.379999999999999</v>
      </c>
      <c r="I107" s="59">
        <f ca="1">IF(B107="N","",G107+E107)</f>
        <v>34</v>
      </c>
      <c r="J107" s="64">
        <f ca="1">IF(I107="","",F107+H107)</f>
        <v>-20.13</v>
      </c>
    </row>
    <row r="108" spans="1:10" ht="13.5" thickBot="1">
      <c r="A108" s="96"/>
      <c r="B108" s="97"/>
      <c r="C108" s="98" t="str">
        <f>D105</f>
        <v>Urawa_Reds</v>
      </c>
      <c r="D108" s="99" t="s">
        <v>46</v>
      </c>
      <c r="E108" s="100">
        <f t="shared" ref="E108:J108" ca="1" si="20">SUM(E107:E107)</f>
        <v>17</v>
      </c>
      <c r="F108" s="95">
        <f t="shared" ca="1" si="20"/>
        <v>-8.75</v>
      </c>
      <c r="G108" s="100">
        <f t="shared" ca="1" si="20"/>
        <v>17</v>
      </c>
      <c r="H108" s="95">
        <f t="shared" ca="1" si="20"/>
        <v>-11.379999999999999</v>
      </c>
      <c r="I108" s="101">
        <f t="shared" ca="1" si="20"/>
        <v>34</v>
      </c>
      <c r="J108" s="95">
        <f t="shared" ca="1" si="20"/>
        <v>-20.13</v>
      </c>
    </row>
    <row r="109" spans="1:10" ht="13.5" thickBot="1">
      <c r="A109" s="96"/>
      <c r="C109" s="104"/>
    </row>
    <row r="110" spans="1:10">
      <c r="A110" s="96"/>
      <c r="B110" s="23"/>
      <c r="C110" s="98"/>
      <c r="D110" s="85" t="str">
        <f>G2</f>
        <v>Vegalta_Sendai</v>
      </c>
      <c r="E110" s="86" t="s">
        <v>2</v>
      </c>
      <c r="F110" s="87"/>
      <c r="G110" s="86" t="s">
        <v>3</v>
      </c>
      <c r="H110" s="87"/>
      <c r="I110" s="86" t="s">
        <v>14</v>
      </c>
      <c r="J110" s="88"/>
    </row>
    <row r="111" spans="1:10" ht="13.5" thickBot="1">
      <c r="B111" s="23"/>
      <c r="C111" s="23"/>
      <c r="D111" s="89" t="s">
        <v>195</v>
      </c>
      <c r="E111" s="40" t="s">
        <v>15</v>
      </c>
      <c r="F111" s="78" t="s">
        <v>194</v>
      </c>
      <c r="G111" s="40" t="s">
        <v>15</v>
      </c>
      <c r="H111" s="78" t="s">
        <v>194</v>
      </c>
      <c r="I111" s="90" t="s">
        <v>15</v>
      </c>
      <c r="J111" s="78" t="s">
        <v>194</v>
      </c>
    </row>
    <row r="112" spans="1:10" ht="13.5" thickBot="1">
      <c r="B112" s="92" t="str">
        <f>IF(D110=0,"N",D110)</f>
        <v>Vegalta_Sendai</v>
      </c>
      <c r="D112" s="93"/>
      <c r="E112" s="94">
        <f t="array" aca="1" ref="E112" ca="1">IF($B112="N","",SUM(IF((INDIRECT($B112&amp;"!J23:J200")=$A$2)*(INDIRECT($B112&amp;"!S23:S200")&lt;&gt;"")*(INDIRECT($B112&amp;"!I23:I200")=$E$5),1,0)))</f>
        <v>17</v>
      </c>
      <c r="F112" s="95">
        <f t="array" aca="1" ref="F112" ca="1">IF($B112="N","",SUM(IF((INDIRECT($B112&amp;"!J23:J200")=$A$2)*(INDIRECT($B112&amp;"!S23:S200")&lt;&gt;"")*(INDIRECT($B112&amp;"!I23:I200")=$E$5),INDIRECT($B112&amp;"!T23:T200"),0)))</f>
        <v>1.2700000000000009</v>
      </c>
      <c r="G112" s="94">
        <f t="array" aca="1" ref="G112" ca="1">IF($B112="N","",SUM(IF((INDIRECT($B112&amp;"!J23:J200")=$A$2)*(INDIRECT($B112&amp;"!S23:S200")&lt;&gt;"")*(INDIRECT($B112&amp;"!I23:I200")=$G$5),1,0)))</f>
        <v>17</v>
      </c>
      <c r="H112" s="95">
        <f t="array" aca="1" ref="H112" ca="1">IF($B112="N","",SUM(IF((INDIRECT($B112&amp;"!J23:J200")=$A$2)*(INDIRECT($B112&amp;"!S23:S200")&lt;&gt;"")*(INDIRECT($B112&amp;"!I23:I200")=$G$5),INDIRECT($B112&amp;"!T23:T200"),0)))</f>
        <v>0.77500000000000036</v>
      </c>
      <c r="I112" s="59">
        <f ca="1">IF(B112="N","",G112+E112)</f>
        <v>34</v>
      </c>
      <c r="J112" s="64">
        <f ca="1">IF(I112="","",F112+H112)</f>
        <v>2.0450000000000013</v>
      </c>
    </row>
    <row r="113" spans="1:10" ht="13.5" thickBot="1">
      <c r="A113" s="96"/>
      <c r="B113" s="97"/>
      <c r="C113" s="98" t="str">
        <f>D110</f>
        <v>Vegalta_Sendai</v>
      </c>
      <c r="D113" s="99" t="s">
        <v>46</v>
      </c>
      <c r="E113" s="100">
        <f t="shared" ref="E113:J113" ca="1" si="21">SUM(E112:E112)</f>
        <v>17</v>
      </c>
      <c r="F113" s="95">
        <f t="shared" ca="1" si="21"/>
        <v>1.2700000000000009</v>
      </c>
      <c r="G113" s="100">
        <f t="shared" ca="1" si="21"/>
        <v>17</v>
      </c>
      <c r="H113" s="95">
        <f t="shared" ca="1" si="21"/>
        <v>0.77500000000000036</v>
      </c>
      <c r="I113" s="101">
        <f t="shared" ca="1" si="21"/>
        <v>34</v>
      </c>
      <c r="J113" s="95">
        <f t="shared" ca="1" si="21"/>
        <v>2.0450000000000013</v>
      </c>
    </row>
    <row r="114" spans="1:10" ht="13.5" thickBot="1">
      <c r="A114" s="96"/>
      <c r="C114" s="104"/>
    </row>
    <row r="115" spans="1:10">
      <c r="A115" s="96"/>
      <c r="B115" s="23"/>
      <c r="C115" s="98"/>
      <c r="D115" s="85" t="str">
        <f>H2</f>
        <v>Ventforet_Kofu</v>
      </c>
      <c r="E115" s="86" t="s">
        <v>2</v>
      </c>
      <c r="F115" s="87"/>
      <c r="G115" s="86" t="s">
        <v>3</v>
      </c>
      <c r="H115" s="87"/>
      <c r="I115" s="86" t="s">
        <v>14</v>
      </c>
      <c r="J115" s="88"/>
    </row>
    <row r="116" spans="1:10" ht="13.5" thickBot="1">
      <c r="B116" s="23"/>
      <c r="C116" s="23"/>
      <c r="D116" s="89" t="s">
        <v>195</v>
      </c>
      <c r="E116" s="40" t="s">
        <v>15</v>
      </c>
      <c r="F116" s="78" t="s">
        <v>194</v>
      </c>
      <c r="G116" s="40" t="s">
        <v>15</v>
      </c>
      <c r="H116" s="78" t="s">
        <v>194</v>
      </c>
      <c r="I116" s="90" t="s">
        <v>15</v>
      </c>
      <c r="J116" s="78" t="s">
        <v>194</v>
      </c>
    </row>
    <row r="117" spans="1:10" ht="13.5" thickBot="1">
      <c r="B117" s="92" t="str">
        <f>IF(D115=0,"N",D115)</f>
        <v>Ventforet_Kofu</v>
      </c>
      <c r="D117" s="93"/>
      <c r="E117" s="94">
        <f t="array" aca="1" ref="E117" ca="1">IF($B117="N","",SUM(IF((INDIRECT($B117&amp;"!J23:J200")=$A$2)*(INDIRECT($B117&amp;"!S23:S200")&lt;&gt;"")*(INDIRECT($B117&amp;"!I23:I200")=$E$5),1,0)))</f>
        <v>17</v>
      </c>
      <c r="F117" s="95">
        <f t="array" aca="1" ref="F117" ca="1">IF($B117="N","",SUM(IF((INDIRECT($B117&amp;"!J23:J200")=$A$2)*(INDIRECT($B117&amp;"!S23:S200")&lt;&gt;"")*(INDIRECT($B117&amp;"!I23:I200")=$E$5),INDIRECT($B117&amp;"!T23:T200"),0)))</f>
        <v>5.6249999999999991</v>
      </c>
      <c r="G117" s="94">
        <f t="array" aca="1" ref="G117" ca="1">IF($B117="N","",SUM(IF((INDIRECT($B117&amp;"!J23:J200")=$A$2)*(INDIRECT($B117&amp;"!S23:S200")&lt;&gt;"")*(INDIRECT($B117&amp;"!I23:I200")=$G$5),1,0)))</f>
        <v>17</v>
      </c>
      <c r="H117" s="95">
        <f t="array" aca="1" ref="H117" ca="1">IF($B117="N","",SUM(IF((INDIRECT($B117&amp;"!J23:J200")=$A$2)*(INDIRECT($B117&amp;"!S23:S200")&lt;&gt;"")*(INDIRECT($B117&amp;"!I23:I200")=$G$5),INDIRECT($B117&amp;"!T23:T200"),0)))</f>
        <v>-1.9950000000000001</v>
      </c>
      <c r="I117" s="59">
        <f ca="1">IF(B117="N","",G117+E117)</f>
        <v>34</v>
      </c>
      <c r="J117" s="64">
        <f ca="1">IF(I117="","",F117+H117)</f>
        <v>3.629999999999999</v>
      </c>
    </row>
    <row r="118" spans="1:10" ht="13.5" thickBot="1">
      <c r="A118" s="96"/>
      <c r="B118" s="97"/>
      <c r="C118" s="98" t="str">
        <f>D115</f>
        <v>Ventforet_Kofu</v>
      </c>
      <c r="D118" s="99" t="s">
        <v>46</v>
      </c>
      <c r="E118" s="100">
        <f t="shared" ref="E118:J118" ca="1" si="22">SUM(E117:E117)</f>
        <v>17</v>
      </c>
      <c r="F118" s="95">
        <f t="shared" ca="1" si="22"/>
        <v>5.6249999999999991</v>
      </c>
      <c r="G118" s="100">
        <f t="shared" ca="1" si="22"/>
        <v>17</v>
      </c>
      <c r="H118" s="95">
        <f t="shared" ca="1" si="22"/>
        <v>-1.9950000000000001</v>
      </c>
      <c r="I118" s="101">
        <f t="shared" ca="1" si="22"/>
        <v>34</v>
      </c>
      <c r="J118" s="95">
        <f t="shared" ca="1" si="22"/>
        <v>3.629999999999999</v>
      </c>
    </row>
    <row r="119" spans="1:10" ht="13.5" thickBot="1">
      <c r="A119" s="96"/>
      <c r="C119" s="104"/>
    </row>
    <row r="120" spans="1:10">
      <c r="A120" s="96"/>
      <c r="B120" s="23"/>
      <c r="C120" s="98"/>
      <c r="D120" s="85" t="str">
        <f>I2</f>
        <v>Yokohama_F_Marinos</v>
      </c>
      <c r="E120" s="86" t="s">
        <v>2</v>
      </c>
      <c r="F120" s="87"/>
      <c r="G120" s="86" t="s">
        <v>3</v>
      </c>
      <c r="H120" s="87"/>
      <c r="I120" s="86" t="s">
        <v>14</v>
      </c>
      <c r="J120" s="88"/>
    </row>
    <row r="121" spans="1:10" ht="13.5" thickBot="1">
      <c r="B121" s="23"/>
      <c r="C121" s="23"/>
      <c r="D121" s="89" t="s">
        <v>195</v>
      </c>
      <c r="E121" s="40" t="s">
        <v>15</v>
      </c>
      <c r="F121" s="78" t="s">
        <v>194</v>
      </c>
      <c r="G121" s="40" t="s">
        <v>15</v>
      </c>
      <c r="H121" s="78" t="s">
        <v>194</v>
      </c>
      <c r="I121" s="90" t="s">
        <v>15</v>
      </c>
      <c r="J121" s="78" t="s">
        <v>194</v>
      </c>
    </row>
    <row r="122" spans="1:10" ht="13.5" thickBot="1">
      <c r="B122" s="92" t="str">
        <f>IF(D120=0,"N",D120)</f>
        <v>Yokohama_F_Marinos</v>
      </c>
      <c r="D122" s="93"/>
      <c r="E122" s="94">
        <f t="array" aca="1" ref="E122" ca="1">IF($B122="N","",SUM(IF((INDIRECT($B122&amp;"!J23:J200")=$A$2)*(INDIRECT($B122&amp;"!S23:S200")&lt;&gt;"")*(INDIRECT($B122&amp;"!I23:I200")=$E$5),1,0)))</f>
        <v>17</v>
      </c>
      <c r="F122" s="95">
        <f t="array" aca="1" ref="F122" ca="1">IF($B122="N","",SUM(IF((INDIRECT($B122&amp;"!J23:J200")=$A$2)*(INDIRECT($B122&amp;"!S23:S200")&lt;&gt;"")*(INDIRECT($B122&amp;"!I23:I200")=$E$5),INDIRECT($B122&amp;"!T23:T200"),0)))</f>
        <v>4.9650000000000016</v>
      </c>
      <c r="G122" s="94">
        <f t="array" aca="1" ref="G122" ca="1">IF($B122="N","",SUM(IF((INDIRECT($B122&amp;"!J23:J200")=$A$2)*(INDIRECT($B122&amp;"!S23:S200")&lt;&gt;"")*(INDIRECT($B122&amp;"!I23:I200")=$G$5),1,0)))</f>
        <v>17</v>
      </c>
      <c r="H122" s="95">
        <f t="array" aca="1" ref="H122" ca="1">IF($B122="N","",SUM(IF((INDIRECT($B122&amp;"!J23:J200")=$A$2)*(INDIRECT($B122&amp;"!S23:S200")&lt;&gt;"")*(INDIRECT($B122&amp;"!I23:I200")=$G$5),INDIRECT($B122&amp;"!T23:T200"),0)))</f>
        <v>1.7549999999999999</v>
      </c>
      <c r="I122" s="59">
        <f ca="1">IF(B122="N","",G122+E122)</f>
        <v>34</v>
      </c>
      <c r="J122" s="64">
        <f ca="1">IF(I122="","",F122+H122)</f>
        <v>6.7200000000000015</v>
      </c>
    </row>
    <row r="123" spans="1:10" ht="13.5" thickBot="1">
      <c r="A123" s="96"/>
      <c r="B123" s="97"/>
      <c r="C123" s="98" t="str">
        <f>D120</f>
        <v>Yokohama_F_Marinos</v>
      </c>
      <c r="D123" s="99" t="s">
        <v>46</v>
      </c>
      <c r="E123" s="100">
        <f t="shared" ref="E123:J123" ca="1" si="23">SUM(E122:E122)</f>
        <v>17</v>
      </c>
      <c r="F123" s="95">
        <f t="shared" ca="1" si="23"/>
        <v>4.9650000000000016</v>
      </c>
      <c r="G123" s="100">
        <f t="shared" ca="1" si="23"/>
        <v>17</v>
      </c>
      <c r="H123" s="95">
        <f t="shared" ca="1" si="23"/>
        <v>1.7549999999999999</v>
      </c>
      <c r="I123" s="101">
        <f t="shared" ca="1" si="23"/>
        <v>34</v>
      </c>
      <c r="J123" s="95">
        <f t="shared" ca="1" si="23"/>
        <v>6.7200000000000015</v>
      </c>
    </row>
    <row r="124" spans="1:10" ht="13.5" thickBot="1">
      <c r="A124" s="96"/>
      <c r="C124" s="104"/>
    </row>
    <row r="125" spans="1:10">
      <c r="A125" s="96"/>
      <c r="B125" s="23"/>
      <c r="C125" s="98"/>
      <c r="D125" s="85">
        <f>J2</f>
        <v>0</v>
      </c>
      <c r="E125" s="86" t="s">
        <v>2</v>
      </c>
      <c r="F125" s="87"/>
      <c r="G125" s="86" t="s">
        <v>3</v>
      </c>
      <c r="H125" s="87"/>
      <c r="I125" s="86" t="s">
        <v>14</v>
      </c>
      <c r="J125" s="88"/>
    </row>
    <row r="126" spans="1:10" ht="13.5" thickBot="1">
      <c r="B126" s="23"/>
      <c r="C126" s="23"/>
      <c r="D126" s="89" t="s">
        <v>195</v>
      </c>
      <c r="E126" s="40" t="s">
        <v>15</v>
      </c>
      <c r="F126" s="78" t="s">
        <v>194</v>
      </c>
      <c r="G126" s="40" t="s">
        <v>15</v>
      </c>
      <c r="H126" s="78" t="s">
        <v>194</v>
      </c>
      <c r="I126" s="90" t="s">
        <v>15</v>
      </c>
      <c r="J126" s="78" t="s">
        <v>194</v>
      </c>
    </row>
    <row r="127" spans="1:10" ht="13.5" thickBot="1">
      <c r="B127" s="92" t="str">
        <f>IF(D125=0,"N",D125)</f>
        <v>N</v>
      </c>
      <c r="D127" s="93"/>
      <c r="E127" s="94" t="str">
        <f t="array" aca="1" ref="E127" ca="1">IF($B127="N","",SUM(IF((INDIRECT($B127&amp;"!J23:J200")=$A$2)*(INDIRECT($B127&amp;"!S23:S200")&lt;&gt;"")*(INDIRECT($B127&amp;"!I23:I200")=$E$5),1,0)))</f>
        <v/>
      </c>
      <c r="F127" s="95" t="str">
        <f t="array" aca="1" ref="F127" ca="1">IF($B127="N","",SUM(IF((INDIRECT($B127&amp;"!J23:J200")=$A$2)*(INDIRECT($B127&amp;"!S23:S200")&lt;&gt;"")*(INDIRECT($B127&amp;"!I23:I200")=$E$5),INDIRECT($B127&amp;"!T23:T200"),0)))</f>
        <v/>
      </c>
      <c r="G127" s="94" t="str">
        <f t="array" aca="1" ref="G127" ca="1">IF($B127="N","",SUM(IF((INDIRECT($B127&amp;"!J23:J200")=$A$2)*(INDIRECT($B127&amp;"!S23:S200")&lt;&gt;"")*(INDIRECT($B127&amp;"!I23:I200")=$G$5),1,0)))</f>
        <v/>
      </c>
      <c r="H127" s="95" t="str">
        <f t="array" aca="1" ref="H127" ca="1">IF($B127="N","",SUM(IF((INDIRECT($B127&amp;"!J23:J200")=$A$2)*(INDIRECT($B127&amp;"!S23:S200")&lt;&gt;"")*(INDIRECT($B127&amp;"!I23:I200")=$G$5),INDIRECT($B127&amp;"!T23:T200"),0)))</f>
        <v/>
      </c>
      <c r="I127" s="59" t="str">
        <f>IF(B127="N","",G127+E127)</f>
        <v/>
      </c>
      <c r="J127" s="64" t="str">
        <f>IF(I127="","",F127+H127)</f>
        <v/>
      </c>
    </row>
    <row r="128" spans="1:10" ht="13.5" thickBot="1">
      <c r="A128" s="96"/>
      <c r="B128" s="97"/>
      <c r="C128" s="98">
        <f>D125</f>
        <v>0</v>
      </c>
      <c r="D128" s="99" t="s">
        <v>46</v>
      </c>
      <c r="E128" s="100">
        <f t="shared" ref="E128:J128" ca="1" si="24">SUM(E127:E127)</f>
        <v>0</v>
      </c>
      <c r="F128" s="106">
        <f t="shared" ca="1" si="24"/>
        <v>0</v>
      </c>
      <c r="G128" s="100">
        <f t="shared" ca="1" si="24"/>
        <v>0</v>
      </c>
      <c r="H128" s="106">
        <f t="shared" ca="1" si="24"/>
        <v>0</v>
      </c>
      <c r="I128" s="101">
        <f t="shared" si="24"/>
        <v>0</v>
      </c>
      <c r="J128" s="106">
        <f t="shared" si="24"/>
        <v>0</v>
      </c>
    </row>
    <row r="129" spans="1:10" ht="13.5" thickBot="1">
      <c r="A129" s="96"/>
      <c r="C129" s="104"/>
    </row>
    <row r="130" spans="1:10">
      <c r="A130" s="96"/>
      <c r="B130" s="23"/>
      <c r="C130" s="98"/>
      <c r="D130" s="85">
        <f>K2</f>
        <v>0</v>
      </c>
      <c r="E130" s="86" t="s">
        <v>2</v>
      </c>
      <c r="F130" s="87"/>
      <c r="G130" s="86" t="s">
        <v>3</v>
      </c>
      <c r="H130" s="87"/>
      <c r="I130" s="86" t="s">
        <v>14</v>
      </c>
      <c r="J130" s="88"/>
    </row>
    <row r="131" spans="1:10" ht="13.5" thickBot="1">
      <c r="B131" s="23"/>
      <c r="C131" s="23"/>
      <c r="D131" s="89" t="s">
        <v>195</v>
      </c>
      <c r="E131" s="40" t="s">
        <v>15</v>
      </c>
      <c r="F131" s="78" t="s">
        <v>194</v>
      </c>
      <c r="G131" s="40" t="s">
        <v>15</v>
      </c>
      <c r="H131" s="78" t="s">
        <v>194</v>
      </c>
      <c r="I131" s="90" t="s">
        <v>15</v>
      </c>
      <c r="J131" s="78" t="s">
        <v>194</v>
      </c>
    </row>
    <row r="132" spans="1:10" ht="13.5" thickBot="1">
      <c r="B132" s="92" t="str">
        <f>IF(D130=0,"N",D130)</f>
        <v>N</v>
      </c>
      <c r="D132" s="93"/>
      <c r="E132" s="94" t="str">
        <f t="array" aca="1" ref="E132" ca="1">IF($B132="N","",SUM(IF((INDIRECT($B132&amp;"!J23:J200")=$A$2)*(INDIRECT($B132&amp;"!S23:S200")&lt;&gt;"")*(INDIRECT($B132&amp;"!I23:I200")=$E$5),1,0)))</f>
        <v/>
      </c>
      <c r="F132" s="95" t="str">
        <f t="array" aca="1" ref="F132" ca="1">IF($B132="N","",SUM(IF((INDIRECT($B132&amp;"!J23:J200")=$A$2)*(INDIRECT($B132&amp;"!S23:S200")&lt;&gt;"")*(INDIRECT($B132&amp;"!I23:I200")=$E$5),INDIRECT($B132&amp;"!T23:T200"),0)))</f>
        <v/>
      </c>
      <c r="G132" s="94" t="str">
        <f t="array" aca="1" ref="G132" ca="1">IF($B132="N","",SUM(IF((INDIRECT($B132&amp;"!J23:J200")=$A$2)*(INDIRECT($B132&amp;"!S23:S200")&lt;&gt;"")*(INDIRECT($B132&amp;"!I23:I200")=$G$5),1,0)))</f>
        <v/>
      </c>
      <c r="H132" s="95" t="str">
        <f t="array" aca="1" ref="H132" ca="1">IF($B132="N","",SUM(IF((INDIRECT($B132&amp;"!J23:J200")=$A$2)*(INDIRECT($B132&amp;"!S23:S200")&lt;&gt;"")*(INDIRECT($B132&amp;"!I23:I200")=$G$5),INDIRECT($B132&amp;"!T23:T200"),0)))</f>
        <v/>
      </c>
      <c r="I132" s="59" t="str">
        <f>IF(B132="N","",G132+E132)</f>
        <v/>
      </c>
      <c r="J132" s="64" t="str">
        <f>IF(I132="","",F132+H132)</f>
        <v/>
      </c>
    </row>
    <row r="133" spans="1:10" ht="13.5" thickBot="1">
      <c r="A133" s="96"/>
      <c r="B133" s="97"/>
      <c r="C133" s="98">
        <f>D130</f>
        <v>0</v>
      </c>
      <c r="D133" s="99" t="s">
        <v>46</v>
      </c>
      <c r="E133" s="100">
        <f t="shared" ref="E133:J133" ca="1" si="25">SUM(E132:E132)</f>
        <v>0</v>
      </c>
      <c r="F133" s="106">
        <f t="shared" ca="1" si="25"/>
        <v>0</v>
      </c>
      <c r="G133" s="100">
        <f t="shared" ca="1" si="25"/>
        <v>0</v>
      </c>
      <c r="H133" s="106">
        <f t="shared" ca="1" si="25"/>
        <v>0</v>
      </c>
      <c r="I133" s="101">
        <f t="shared" si="25"/>
        <v>0</v>
      </c>
      <c r="J133" s="106">
        <f t="shared" si="25"/>
        <v>0</v>
      </c>
    </row>
    <row r="134" spans="1:10" ht="13.5" thickBot="1">
      <c r="A134" s="96"/>
      <c r="C134" s="104"/>
    </row>
    <row r="135" spans="1:10">
      <c r="A135" s="96"/>
      <c r="B135" s="23"/>
      <c r="C135" s="98"/>
      <c r="D135" s="85">
        <f>L2</f>
        <v>0</v>
      </c>
      <c r="E135" s="86" t="s">
        <v>2</v>
      </c>
      <c r="F135" s="87"/>
      <c r="G135" s="86" t="s">
        <v>3</v>
      </c>
      <c r="H135" s="87"/>
      <c r="I135" s="86" t="s">
        <v>14</v>
      </c>
      <c r="J135" s="88"/>
    </row>
    <row r="136" spans="1:10" ht="13.5" thickBot="1">
      <c r="B136" s="23"/>
      <c r="C136" s="23"/>
      <c r="D136" s="89" t="s">
        <v>195</v>
      </c>
      <c r="E136" s="40" t="s">
        <v>15</v>
      </c>
      <c r="F136" s="78" t="s">
        <v>194</v>
      </c>
      <c r="G136" s="40" t="s">
        <v>15</v>
      </c>
      <c r="H136" s="78" t="s">
        <v>194</v>
      </c>
      <c r="I136" s="90" t="s">
        <v>15</v>
      </c>
      <c r="J136" s="78" t="s">
        <v>194</v>
      </c>
    </row>
    <row r="137" spans="1:10" ht="13.5" thickBot="1">
      <c r="B137" s="92" t="str">
        <f>IF(D135=0,"N",D135)</f>
        <v>N</v>
      </c>
      <c r="D137" s="93"/>
      <c r="E137" s="94" t="str">
        <f t="array" aca="1" ref="E137" ca="1">IF($B137="N","",SUM(IF((INDIRECT($B137&amp;"!J23:J200")=$A$2)*(INDIRECT($B137&amp;"!S23:S200")&lt;&gt;"")*(INDIRECT($B137&amp;"!I23:I200")=$E$5),1,0)))</f>
        <v/>
      </c>
      <c r="F137" s="95" t="str">
        <f t="array" aca="1" ref="F137" ca="1">IF($B137="N","",SUM(IF((INDIRECT($B137&amp;"!J23:J200")=$A$2)*(INDIRECT($B137&amp;"!S23:S200")&lt;&gt;"")*(INDIRECT($B137&amp;"!I23:I200")=$E$5),INDIRECT($B137&amp;"!T23:T200"),0)))</f>
        <v/>
      </c>
      <c r="G137" s="94" t="str">
        <f t="array" aca="1" ref="G137" ca="1">IF($B137="N","",SUM(IF((INDIRECT($B137&amp;"!J23:J200")=$A$2)*(INDIRECT($B137&amp;"!S23:S200")&lt;&gt;"")*(INDIRECT($B137&amp;"!I23:I200")=$G$5),1,0)))</f>
        <v/>
      </c>
      <c r="H137" s="95" t="str">
        <f t="array" aca="1" ref="H137" ca="1">IF($B137="N","",SUM(IF((INDIRECT($B137&amp;"!J23:J200")=$A$2)*(INDIRECT($B137&amp;"!S23:S200")&lt;&gt;"")*(INDIRECT($B137&amp;"!I23:I200")=$G$5),INDIRECT($B137&amp;"!T23:T200"),0)))</f>
        <v/>
      </c>
      <c r="I137" s="59" t="str">
        <f>IF(B137="N","",G137+E137)</f>
        <v/>
      </c>
      <c r="J137" s="64" t="str">
        <f>IF(I137="","",F137+H137)</f>
        <v/>
      </c>
    </row>
    <row r="138" spans="1:10" ht="13.5" thickBot="1">
      <c r="A138" s="96"/>
      <c r="B138" s="97"/>
      <c r="C138" s="98">
        <f>D135</f>
        <v>0</v>
      </c>
      <c r="D138" s="99" t="s">
        <v>46</v>
      </c>
      <c r="E138" s="100">
        <f t="shared" ref="E138:J138" ca="1" si="26">SUM(E137:E137)</f>
        <v>0</v>
      </c>
      <c r="F138" s="106">
        <f t="shared" ca="1" si="26"/>
        <v>0</v>
      </c>
      <c r="G138" s="100">
        <f t="shared" ca="1" si="26"/>
        <v>0</v>
      </c>
      <c r="H138" s="106">
        <f t="shared" ca="1" si="26"/>
        <v>0</v>
      </c>
      <c r="I138" s="101">
        <f t="shared" si="26"/>
        <v>0</v>
      </c>
      <c r="J138" s="106">
        <f t="shared" si="26"/>
        <v>0</v>
      </c>
    </row>
    <row r="139" spans="1:10" ht="13.5" thickBot="1">
      <c r="A139" s="96"/>
      <c r="C139" s="104"/>
    </row>
    <row r="140" spans="1:10">
      <c r="A140" s="96"/>
      <c r="B140" s="23"/>
      <c r="C140" s="98"/>
      <c r="D140" s="85">
        <f>M2</f>
        <v>0</v>
      </c>
      <c r="E140" s="86" t="s">
        <v>2</v>
      </c>
      <c r="F140" s="87"/>
      <c r="G140" s="86" t="s">
        <v>3</v>
      </c>
      <c r="H140" s="87"/>
      <c r="I140" s="86" t="s">
        <v>14</v>
      </c>
      <c r="J140" s="88"/>
    </row>
    <row r="141" spans="1:10" ht="13.5" thickBot="1">
      <c r="B141" s="23"/>
      <c r="C141" s="23"/>
      <c r="D141" s="89" t="s">
        <v>195</v>
      </c>
      <c r="E141" s="40" t="s">
        <v>15</v>
      </c>
      <c r="F141" s="78" t="s">
        <v>194</v>
      </c>
      <c r="G141" s="40" t="s">
        <v>15</v>
      </c>
      <c r="H141" s="78" t="s">
        <v>194</v>
      </c>
      <c r="I141" s="90" t="s">
        <v>15</v>
      </c>
      <c r="J141" s="78" t="s">
        <v>194</v>
      </c>
    </row>
    <row r="142" spans="1:10" ht="13.5" thickBot="1">
      <c r="B142" s="92" t="str">
        <f>IF(D140=0,"N",D140)</f>
        <v>N</v>
      </c>
      <c r="D142" s="93"/>
      <c r="E142" s="94" t="str">
        <f t="array" aca="1" ref="E142" ca="1">IF($B142="N","",SUM(IF((INDIRECT($B142&amp;"!J23:J200")=$A$2)*(INDIRECT($B142&amp;"!S23:S200")&lt;&gt;"")*(INDIRECT($B142&amp;"!I23:I200")=$E$5),1,0)))</f>
        <v/>
      </c>
      <c r="F142" s="95" t="str">
        <f t="array" aca="1" ref="F142" ca="1">IF($B142="N","",SUM(IF((INDIRECT($B142&amp;"!J23:J200")=$A$2)*(INDIRECT($B142&amp;"!S23:S200")&lt;&gt;"")*(INDIRECT($B142&amp;"!I23:I200")=$E$5),INDIRECT($B142&amp;"!T23:T200"),0)))</f>
        <v/>
      </c>
      <c r="G142" s="94" t="str">
        <f t="array" aca="1" ref="G142" ca="1">IF($B142="N","",SUM(IF((INDIRECT($B142&amp;"!J23:J200")=$A$2)*(INDIRECT($B142&amp;"!S23:S200")&lt;&gt;"")*(INDIRECT($B142&amp;"!I23:I200")=$G$5),1,0)))</f>
        <v/>
      </c>
      <c r="H142" s="95" t="str">
        <f t="array" aca="1" ref="H142" ca="1">IF($B142="N","",SUM(IF((INDIRECT($B142&amp;"!J23:J200")=$A$2)*(INDIRECT($B142&amp;"!S23:S200")&lt;&gt;"")*(INDIRECT($B142&amp;"!I23:I200")=$G$5),INDIRECT($B142&amp;"!T23:T200"),0)))</f>
        <v/>
      </c>
      <c r="I142" s="59" t="str">
        <f>IF(B142="N","",G142+E142)</f>
        <v/>
      </c>
      <c r="J142" s="64" t="str">
        <f>IF(I142="","",F142+H142)</f>
        <v/>
      </c>
    </row>
    <row r="143" spans="1:10" ht="13.5" thickBot="1">
      <c r="A143" s="96"/>
      <c r="B143" s="97"/>
      <c r="C143" s="98">
        <f>D140</f>
        <v>0</v>
      </c>
      <c r="D143" s="99" t="s">
        <v>46</v>
      </c>
      <c r="E143" s="100">
        <f t="shared" ref="E143:J143" ca="1" si="27">SUM(E142:E142)</f>
        <v>0</v>
      </c>
      <c r="F143" s="106">
        <f t="shared" ca="1" si="27"/>
        <v>0</v>
      </c>
      <c r="G143" s="100">
        <f t="shared" ca="1" si="27"/>
        <v>0</v>
      </c>
      <c r="H143" s="106">
        <f t="shared" ca="1" si="27"/>
        <v>0</v>
      </c>
      <c r="I143" s="101">
        <f t="shared" si="27"/>
        <v>0</v>
      </c>
      <c r="J143" s="106">
        <f t="shared" si="27"/>
        <v>0</v>
      </c>
    </row>
    <row r="144" spans="1:10" ht="13.5" thickBot="1">
      <c r="A144" s="96"/>
      <c r="C144" s="104"/>
    </row>
    <row r="145" spans="1:10">
      <c r="A145" s="96"/>
      <c r="B145" s="23"/>
      <c r="C145" s="98"/>
      <c r="D145" s="85">
        <f>N2</f>
        <v>0</v>
      </c>
      <c r="E145" s="86" t="s">
        <v>2</v>
      </c>
      <c r="F145" s="87"/>
      <c r="G145" s="86" t="s">
        <v>3</v>
      </c>
      <c r="H145" s="87"/>
      <c r="I145" s="86" t="s">
        <v>14</v>
      </c>
      <c r="J145" s="88"/>
    </row>
    <row r="146" spans="1:10" ht="13.5" thickBot="1">
      <c r="B146" s="23"/>
      <c r="C146" s="23"/>
      <c r="D146" s="89" t="s">
        <v>195</v>
      </c>
      <c r="E146" s="40" t="s">
        <v>15</v>
      </c>
      <c r="F146" s="78" t="s">
        <v>194</v>
      </c>
      <c r="G146" s="40" t="s">
        <v>15</v>
      </c>
      <c r="H146" s="78" t="s">
        <v>194</v>
      </c>
      <c r="I146" s="90" t="s">
        <v>15</v>
      </c>
      <c r="J146" s="78" t="s">
        <v>194</v>
      </c>
    </row>
    <row r="147" spans="1:10" ht="13.5" thickBot="1">
      <c r="B147" s="92" t="str">
        <f>IF(D145=0,"N",D145)</f>
        <v>N</v>
      </c>
      <c r="D147" s="93"/>
      <c r="E147" s="94" t="str">
        <f t="array" aca="1" ref="E147" ca="1">IF($B147="N","",SUM(IF((INDIRECT($B147&amp;"!J23:J200")=$A$2)*(INDIRECT($B147&amp;"!S23:S200")&lt;&gt;"")*(INDIRECT($B147&amp;"!I23:I200")=$E$5),1,0)))</f>
        <v/>
      </c>
      <c r="F147" s="95" t="str">
        <f t="array" aca="1" ref="F147" ca="1">IF($B147="N","",SUM(IF((INDIRECT($B147&amp;"!J23:J200")=$A$2)*(INDIRECT($B147&amp;"!S23:S200")&lt;&gt;"")*(INDIRECT($B147&amp;"!I23:I200")=$E$5),INDIRECT($B147&amp;"!T23:T200"),0)))</f>
        <v/>
      </c>
      <c r="G147" s="94" t="str">
        <f t="array" aca="1" ref="G147" ca="1">IF($B147="N","",SUM(IF((INDIRECT($B147&amp;"!J23:J200")=$A$2)*(INDIRECT($B147&amp;"!S23:S200")&lt;&gt;"")*(INDIRECT($B147&amp;"!I23:I200")=$G$5),1,0)))</f>
        <v/>
      </c>
      <c r="H147" s="95" t="str">
        <f t="array" aca="1" ref="H147" ca="1">IF($B147="N","",SUM(IF((INDIRECT($B147&amp;"!J23:J200")=$A$2)*(INDIRECT($B147&amp;"!S23:S200")&lt;&gt;"")*(INDIRECT($B147&amp;"!I23:I200")=$G$5),INDIRECT($B147&amp;"!T23:T200"),0)))</f>
        <v/>
      </c>
      <c r="I147" s="59" t="str">
        <f>IF(B147="N","",G147+E147)</f>
        <v/>
      </c>
      <c r="J147" s="64" t="str">
        <f>IF(I147="","",F147+H147)</f>
        <v/>
      </c>
    </row>
    <row r="148" spans="1:10" ht="13.5" thickBot="1">
      <c r="A148" s="96"/>
      <c r="B148" s="97"/>
      <c r="C148" s="98">
        <f>D145</f>
        <v>0</v>
      </c>
      <c r="D148" s="99" t="s">
        <v>46</v>
      </c>
      <c r="E148" s="100">
        <f t="shared" ref="E148:J148" ca="1" si="28">SUM(E147:E147)</f>
        <v>0</v>
      </c>
      <c r="F148" s="106">
        <f t="shared" ca="1" si="28"/>
        <v>0</v>
      </c>
      <c r="G148" s="100">
        <f t="shared" ca="1" si="28"/>
        <v>0</v>
      </c>
      <c r="H148" s="106">
        <f t="shared" ca="1" si="28"/>
        <v>0</v>
      </c>
      <c r="I148" s="101">
        <f t="shared" si="28"/>
        <v>0</v>
      </c>
      <c r="J148" s="106">
        <f t="shared" si="28"/>
        <v>0</v>
      </c>
    </row>
    <row r="149" spans="1:10" ht="13.5" thickBot="1">
      <c r="A149" s="96"/>
      <c r="C149" s="104"/>
    </row>
    <row r="150" spans="1:10">
      <c r="A150" s="96"/>
      <c r="B150" s="23"/>
      <c r="C150" s="98"/>
      <c r="D150" s="85">
        <f>O2</f>
        <v>0</v>
      </c>
      <c r="E150" s="86" t="s">
        <v>2</v>
      </c>
      <c r="F150" s="87"/>
      <c r="G150" s="86" t="s">
        <v>3</v>
      </c>
      <c r="H150" s="87"/>
      <c r="I150" s="86" t="s">
        <v>14</v>
      </c>
      <c r="J150" s="88"/>
    </row>
    <row r="151" spans="1:10" ht="13.5" thickBot="1">
      <c r="B151" s="23"/>
      <c r="C151" s="23"/>
      <c r="D151" s="89" t="s">
        <v>195</v>
      </c>
      <c r="E151" s="40" t="s">
        <v>15</v>
      </c>
      <c r="F151" s="78" t="s">
        <v>194</v>
      </c>
      <c r="G151" s="40" t="s">
        <v>15</v>
      </c>
      <c r="H151" s="78" t="s">
        <v>194</v>
      </c>
      <c r="I151" s="90" t="s">
        <v>15</v>
      </c>
      <c r="J151" s="78" t="s">
        <v>194</v>
      </c>
    </row>
    <row r="152" spans="1:10" ht="13.5" thickBot="1">
      <c r="B152" s="92" t="str">
        <f>IF(D150=0,"N",D150)</f>
        <v>N</v>
      </c>
      <c r="D152" s="93"/>
      <c r="E152" s="94" t="str">
        <f t="array" aca="1" ref="E152" ca="1">IF($B152="N","",SUM(IF((INDIRECT($B152&amp;"!J23:J200")=$A$2)*(INDIRECT($B152&amp;"!S23:S200")&lt;&gt;"")*(INDIRECT($B152&amp;"!I23:I200")=$E$5),1,0)))</f>
        <v/>
      </c>
      <c r="F152" s="95" t="str">
        <f t="array" aca="1" ref="F152" ca="1">IF($B152="N","",SUM(IF((INDIRECT($B152&amp;"!J23:J200")=$A$2)*(INDIRECT($B152&amp;"!S23:S200")&lt;&gt;"")*(INDIRECT($B152&amp;"!I23:I200")=$E$5),INDIRECT($B152&amp;"!T23:T200"),0)))</f>
        <v/>
      </c>
      <c r="G152" s="94" t="str">
        <f t="array" aca="1" ref="G152" ca="1">IF($B152="N","",SUM(IF((INDIRECT($B152&amp;"!J23:J200")=$A$2)*(INDIRECT($B152&amp;"!S23:S200")&lt;&gt;"")*(INDIRECT($B152&amp;"!I23:I200")=$G$5),1,0)))</f>
        <v/>
      </c>
      <c r="H152" s="95" t="str">
        <f t="array" aca="1" ref="H152" ca="1">IF($B152="N","",SUM(IF((INDIRECT($B152&amp;"!J23:J200")=$A$2)*(INDIRECT($B152&amp;"!S23:S200")&lt;&gt;"")*(INDIRECT($B152&amp;"!I23:I200")=$G$5),INDIRECT($B152&amp;"!T23:T200"),0)))</f>
        <v/>
      </c>
      <c r="I152" s="59" t="str">
        <f>IF(B152="N","",G152+E152)</f>
        <v/>
      </c>
      <c r="J152" s="64" t="str">
        <f>IF(I152="","",F152+H152)</f>
        <v/>
      </c>
    </row>
    <row r="153" spans="1:10" ht="13.5" thickBot="1">
      <c r="A153" s="96"/>
      <c r="B153" s="97"/>
      <c r="C153" s="98">
        <f>D150</f>
        <v>0</v>
      </c>
      <c r="D153" s="99" t="s">
        <v>46</v>
      </c>
      <c r="E153" s="100">
        <f t="shared" ref="E153:J153" ca="1" si="29">SUM(E152:E152)</f>
        <v>0</v>
      </c>
      <c r="F153" s="106">
        <f t="shared" ca="1" si="29"/>
        <v>0</v>
      </c>
      <c r="G153" s="100">
        <f t="shared" ca="1" si="29"/>
        <v>0</v>
      </c>
      <c r="H153" s="106">
        <f t="shared" ca="1" si="29"/>
        <v>0</v>
      </c>
      <c r="I153" s="101">
        <f t="shared" si="29"/>
        <v>0</v>
      </c>
      <c r="J153" s="106">
        <f t="shared" si="29"/>
        <v>0</v>
      </c>
    </row>
    <row r="154" spans="1:10">
      <c r="A154" s="96"/>
      <c r="C154" s="104"/>
    </row>
    <row r="155" spans="1:10">
      <c r="A155" s="96"/>
      <c r="C155" s="104"/>
    </row>
    <row r="156" spans="1:10">
      <c r="A156" s="96"/>
      <c r="C156" s="104"/>
    </row>
    <row r="157" spans="1:10">
      <c r="A157" s="96"/>
      <c r="C157" s="104"/>
    </row>
    <row r="158" spans="1:10">
      <c r="A158" s="96"/>
      <c r="C158" s="104"/>
    </row>
    <row r="159" spans="1:10">
      <c r="A159" s="96"/>
      <c r="C159" s="104"/>
    </row>
    <row r="160" spans="1:10">
      <c r="A160" s="96"/>
      <c r="C160" s="104"/>
    </row>
    <row r="161" spans="1:3">
      <c r="A161" s="96"/>
      <c r="C161" s="104"/>
    </row>
    <row r="162" spans="1:3">
      <c r="A162" s="96"/>
      <c r="C162" s="104"/>
    </row>
    <row r="163" spans="1:3">
      <c r="A163" s="96"/>
      <c r="C163" s="104"/>
    </row>
    <row r="164" spans="1:3">
      <c r="C164" s="104"/>
    </row>
    <row r="165" spans="1:3">
      <c r="C165" s="104"/>
    </row>
    <row r="166" spans="1:3">
      <c r="C166" s="104"/>
    </row>
    <row r="167" spans="1:3">
      <c r="C167" s="104"/>
    </row>
    <row r="168" spans="1:3">
      <c r="C168" s="104"/>
    </row>
    <row r="169" spans="1:3">
      <c r="C169" s="104"/>
    </row>
    <row r="170" spans="1:3">
      <c r="C170" s="104"/>
    </row>
    <row r="171" spans="1:3">
      <c r="C171" s="104"/>
    </row>
    <row r="172" spans="1:3">
      <c r="C172" s="104"/>
    </row>
    <row r="173" spans="1:3">
      <c r="C173" s="104"/>
    </row>
    <row r="174" spans="1:3">
      <c r="C174" s="104"/>
    </row>
    <row r="175" spans="1:3">
      <c r="C175" s="104"/>
    </row>
    <row r="176" spans="1:3">
      <c r="C176" s="104"/>
    </row>
    <row r="177" spans="3:3">
      <c r="C177" s="104"/>
    </row>
    <row r="178" spans="3:3">
      <c r="C178" s="104"/>
    </row>
    <row r="179" spans="3:3">
      <c r="C179" s="104"/>
    </row>
    <row r="180" spans="3:3">
      <c r="C180" s="104"/>
    </row>
    <row r="181" spans="3:3">
      <c r="C181" s="104"/>
    </row>
    <row r="182" spans="3:3">
      <c r="C182" s="104"/>
    </row>
    <row r="183" spans="3:3">
      <c r="C183" s="104"/>
    </row>
    <row r="184" spans="3:3">
      <c r="C184" s="104"/>
    </row>
    <row r="185" spans="3:3">
      <c r="C185" s="104"/>
    </row>
    <row r="186" spans="3:3">
      <c r="C186" s="104"/>
    </row>
    <row r="187" spans="3:3">
      <c r="C187" s="104"/>
    </row>
    <row r="188" spans="3:3">
      <c r="C188" s="104"/>
    </row>
    <row r="189" spans="3:3">
      <c r="C189" s="104"/>
    </row>
    <row r="190" spans="3:3">
      <c r="C190" s="104"/>
    </row>
    <row r="191" spans="3:3">
      <c r="C191" s="104"/>
    </row>
    <row r="192" spans="3:3">
      <c r="C192" s="104"/>
    </row>
    <row r="193" spans="3:3">
      <c r="C193" s="104"/>
    </row>
    <row r="194" spans="3:3">
      <c r="C194" s="104"/>
    </row>
    <row r="195" spans="3:3">
      <c r="C195" s="104"/>
    </row>
    <row r="196" spans="3:3">
      <c r="C196" s="104"/>
    </row>
    <row r="197" spans="3:3">
      <c r="C197" s="104"/>
    </row>
    <row r="198" spans="3:3">
      <c r="C198" s="104"/>
    </row>
    <row r="199" spans="3:3">
      <c r="C199" s="104"/>
    </row>
    <row r="200" spans="3:3">
      <c r="C200" s="104"/>
    </row>
    <row r="201" spans="3:3">
      <c r="C201" s="104"/>
    </row>
    <row r="202" spans="3:3">
      <c r="C202" s="104"/>
    </row>
    <row r="203" spans="3:3">
      <c r="C203" s="104"/>
    </row>
    <row r="204" spans="3:3">
      <c r="C204" s="104"/>
    </row>
    <row r="205" spans="3:3">
      <c r="C205" s="104"/>
    </row>
    <row r="206" spans="3:3">
      <c r="C206" s="104"/>
    </row>
    <row r="207" spans="3:3">
      <c r="C207" s="104"/>
    </row>
    <row r="208" spans="3:3">
      <c r="C208" s="104"/>
    </row>
    <row r="209" spans="3:3">
      <c r="C209" s="104"/>
    </row>
    <row r="210" spans="3:3">
      <c r="C210" s="104"/>
    </row>
    <row r="211" spans="3:3">
      <c r="C211" s="104"/>
    </row>
    <row r="212" spans="3:3">
      <c r="C212" s="104"/>
    </row>
    <row r="213" spans="3:3">
      <c r="C213" s="104"/>
    </row>
    <row r="214" spans="3:3">
      <c r="C214" s="104"/>
    </row>
    <row r="215" spans="3:3">
      <c r="C215" s="104"/>
    </row>
    <row r="216" spans="3:3">
      <c r="C216" s="104"/>
    </row>
    <row r="217" spans="3:3">
      <c r="C217" s="104"/>
    </row>
    <row r="218" spans="3:3">
      <c r="C218" s="104"/>
    </row>
    <row r="219" spans="3:3">
      <c r="C219" s="104"/>
    </row>
    <row r="220" spans="3:3">
      <c r="C220" s="104"/>
    </row>
    <row r="221" spans="3:3">
      <c r="C221" s="104"/>
    </row>
    <row r="222" spans="3:3">
      <c r="C222" s="104"/>
    </row>
    <row r="223" spans="3:3">
      <c r="C223" s="104"/>
    </row>
    <row r="224" spans="3:3">
      <c r="C224" s="104"/>
    </row>
    <row r="225" spans="3:3">
      <c r="C225" s="104"/>
    </row>
    <row r="226" spans="3:3">
      <c r="C226" s="104"/>
    </row>
    <row r="227" spans="3:3">
      <c r="C227" s="104"/>
    </row>
    <row r="228" spans="3:3">
      <c r="C228" s="104"/>
    </row>
    <row r="229" spans="3:3">
      <c r="C229" s="104"/>
    </row>
    <row r="230" spans="3:3">
      <c r="C230" s="104"/>
    </row>
    <row r="231" spans="3:3">
      <c r="C231" s="104"/>
    </row>
    <row r="232" spans="3:3">
      <c r="C232" s="104"/>
    </row>
    <row r="233" spans="3:3">
      <c r="C233" s="104"/>
    </row>
    <row r="234" spans="3:3">
      <c r="C234" s="104"/>
    </row>
    <row r="235" spans="3:3">
      <c r="C235" s="104"/>
    </row>
    <row r="236" spans="3:3">
      <c r="C236" s="104"/>
    </row>
    <row r="237" spans="3:3">
      <c r="C237" s="104"/>
    </row>
    <row r="238" spans="3:3">
      <c r="C238" s="104"/>
    </row>
    <row r="239" spans="3:3">
      <c r="C239" s="104"/>
    </row>
    <row r="240" spans="3:3">
      <c r="C240" s="104"/>
    </row>
    <row r="241" spans="3:3">
      <c r="C241" s="104"/>
    </row>
    <row r="242" spans="3:3">
      <c r="C242" s="104"/>
    </row>
    <row r="243" spans="3:3">
      <c r="C243" s="104"/>
    </row>
    <row r="244" spans="3:3">
      <c r="C244" s="104"/>
    </row>
    <row r="245" spans="3:3">
      <c r="C245" s="104"/>
    </row>
    <row r="246" spans="3:3">
      <c r="C246" s="104"/>
    </row>
    <row r="247" spans="3:3">
      <c r="C247" s="104"/>
    </row>
    <row r="248" spans="3:3">
      <c r="C248" s="104"/>
    </row>
    <row r="249" spans="3:3">
      <c r="C249" s="104"/>
    </row>
    <row r="250" spans="3:3">
      <c r="C250" s="104"/>
    </row>
    <row r="251" spans="3:3">
      <c r="C251" s="104"/>
    </row>
    <row r="252" spans="3:3">
      <c r="C252" s="104"/>
    </row>
    <row r="253" spans="3:3">
      <c r="C253" s="104"/>
    </row>
    <row r="254" spans="3:3">
      <c r="C254" s="104"/>
    </row>
    <row r="255" spans="3:3">
      <c r="C255" s="104"/>
    </row>
    <row r="256" spans="3:3">
      <c r="C256" s="104"/>
    </row>
    <row r="257" spans="3:3">
      <c r="C257" s="104"/>
    </row>
    <row r="258" spans="3:3">
      <c r="C258" s="104"/>
    </row>
    <row r="259" spans="3:3">
      <c r="C259" s="104"/>
    </row>
    <row r="260" spans="3:3">
      <c r="C260" s="104"/>
    </row>
    <row r="261" spans="3:3">
      <c r="C261" s="104"/>
    </row>
    <row r="262" spans="3:3">
      <c r="C262" s="104"/>
    </row>
    <row r="263" spans="3:3">
      <c r="C263" s="104"/>
    </row>
    <row r="264" spans="3:3">
      <c r="C264" s="104"/>
    </row>
    <row r="265" spans="3:3">
      <c r="C265" s="104"/>
    </row>
    <row r="266" spans="3:3">
      <c r="C266" s="104"/>
    </row>
    <row r="267" spans="3:3">
      <c r="C267" s="104"/>
    </row>
    <row r="268" spans="3:3">
      <c r="C268" s="104"/>
    </row>
    <row r="269" spans="3:3">
      <c r="C269" s="104"/>
    </row>
    <row r="270" spans="3:3">
      <c r="C270" s="104"/>
    </row>
    <row r="271" spans="3:3">
      <c r="C271" s="104"/>
    </row>
    <row r="272" spans="3:3">
      <c r="C272" s="104"/>
    </row>
    <row r="273" spans="3:3">
      <c r="C273" s="104"/>
    </row>
    <row r="274" spans="3:3">
      <c r="C274" s="104"/>
    </row>
    <row r="275" spans="3:3">
      <c r="C275" s="104"/>
    </row>
    <row r="276" spans="3:3">
      <c r="C276" s="104"/>
    </row>
    <row r="277" spans="3:3">
      <c r="C277" s="104"/>
    </row>
    <row r="278" spans="3:3">
      <c r="C278" s="104"/>
    </row>
    <row r="279" spans="3:3">
      <c r="C279" s="104"/>
    </row>
    <row r="280" spans="3:3">
      <c r="C280" s="104"/>
    </row>
    <row r="281" spans="3:3">
      <c r="C281" s="104"/>
    </row>
    <row r="282" spans="3:3">
      <c r="C282" s="104"/>
    </row>
    <row r="283" spans="3:3">
      <c r="C283" s="104"/>
    </row>
    <row r="284" spans="3:3">
      <c r="C284" s="104"/>
    </row>
    <row r="285" spans="3:3">
      <c r="C285" s="104"/>
    </row>
    <row r="286" spans="3:3">
      <c r="C286" s="104"/>
    </row>
    <row r="287" spans="3:3">
      <c r="C287" s="104"/>
    </row>
    <row r="288" spans="3:3">
      <c r="C288" s="104"/>
    </row>
    <row r="289" spans="3:3">
      <c r="C289" s="104"/>
    </row>
    <row r="290" spans="3:3">
      <c r="C290" s="104"/>
    </row>
    <row r="291" spans="3:3">
      <c r="C291" s="104"/>
    </row>
    <row r="292" spans="3:3">
      <c r="C292" s="104"/>
    </row>
    <row r="293" spans="3:3">
      <c r="C293" s="104"/>
    </row>
    <row r="294" spans="3:3">
      <c r="C294" s="104"/>
    </row>
    <row r="295" spans="3:3">
      <c r="C295" s="104"/>
    </row>
    <row r="296" spans="3:3">
      <c r="C296" s="104"/>
    </row>
    <row r="297" spans="3:3">
      <c r="C297" s="104"/>
    </row>
    <row r="298" spans="3:3">
      <c r="C298" s="104"/>
    </row>
    <row r="299" spans="3:3">
      <c r="C299" s="104"/>
    </row>
    <row r="300" spans="3:3">
      <c r="C300" s="104"/>
    </row>
    <row r="301" spans="3:3">
      <c r="C301" s="104"/>
    </row>
    <row r="302" spans="3:3">
      <c r="C302" s="104"/>
    </row>
    <row r="303" spans="3:3">
      <c r="C303" s="104"/>
    </row>
    <row r="304" spans="3:3">
      <c r="C304" s="104"/>
    </row>
    <row r="305" spans="3:3">
      <c r="C305" s="104"/>
    </row>
    <row r="306" spans="3:3">
      <c r="C306" s="104"/>
    </row>
    <row r="307" spans="3:3">
      <c r="C307" s="104"/>
    </row>
    <row r="308" spans="3:3">
      <c r="C308" s="104"/>
    </row>
    <row r="309" spans="3:3">
      <c r="C309" s="104"/>
    </row>
    <row r="310" spans="3:3">
      <c r="C310" s="104"/>
    </row>
    <row r="311" spans="3:3">
      <c r="C311" s="104"/>
    </row>
    <row r="312" spans="3:3">
      <c r="C312" s="104"/>
    </row>
    <row r="313" spans="3:3">
      <c r="C313" s="104"/>
    </row>
    <row r="314" spans="3:3">
      <c r="C314" s="104"/>
    </row>
    <row r="315" spans="3:3">
      <c r="C315" s="104"/>
    </row>
    <row r="316" spans="3:3">
      <c r="C316" s="104"/>
    </row>
    <row r="317" spans="3:3">
      <c r="C317" s="104"/>
    </row>
    <row r="318" spans="3:3">
      <c r="C318" s="104"/>
    </row>
    <row r="319" spans="3:3">
      <c r="C319" s="104"/>
    </row>
    <row r="320" spans="3:3">
      <c r="C320" s="104"/>
    </row>
    <row r="321" spans="3:3">
      <c r="C321" s="104"/>
    </row>
    <row r="322" spans="3:3">
      <c r="C322" s="104"/>
    </row>
    <row r="323" spans="3:3">
      <c r="C323" s="104"/>
    </row>
    <row r="324" spans="3:3">
      <c r="C324" s="104"/>
    </row>
    <row r="325" spans="3:3">
      <c r="C325" s="104"/>
    </row>
    <row r="326" spans="3:3">
      <c r="C326" s="104"/>
    </row>
    <row r="327" spans="3:3">
      <c r="C327" s="104"/>
    </row>
    <row r="328" spans="3:3">
      <c r="C328" s="104"/>
    </row>
    <row r="329" spans="3:3">
      <c r="C329" s="104"/>
    </row>
    <row r="330" spans="3:3">
      <c r="C330" s="104"/>
    </row>
    <row r="331" spans="3:3">
      <c r="C331" s="104"/>
    </row>
    <row r="332" spans="3:3">
      <c r="C332" s="104"/>
    </row>
    <row r="333" spans="3:3">
      <c r="C333" s="104"/>
    </row>
    <row r="334" spans="3:3">
      <c r="C334" s="104"/>
    </row>
    <row r="335" spans="3:3">
      <c r="C335" s="104"/>
    </row>
    <row r="336" spans="3:3">
      <c r="C336" s="104"/>
    </row>
    <row r="337" spans="3:3">
      <c r="C337" s="104"/>
    </row>
    <row r="338" spans="3:3">
      <c r="C338" s="104"/>
    </row>
    <row r="339" spans="3:3">
      <c r="C339" s="104"/>
    </row>
    <row r="340" spans="3:3">
      <c r="C340" s="104"/>
    </row>
    <row r="341" spans="3:3">
      <c r="C341" s="104"/>
    </row>
    <row r="342" spans="3:3">
      <c r="C342" s="104"/>
    </row>
    <row r="343" spans="3:3">
      <c r="C343" s="104"/>
    </row>
    <row r="344" spans="3:3">
      <c r="C344" s="104"/>
    </row>
    <row r="345" spans="3:3">
      <c r="C345" s="104"/>
    </row>
    <row r="346" spans="3:3">
      <c r="C346" s="104"/>
    </row>
    <row r="347" spans="3:3">
      <c r="C347" s="104"/>
    </row>
    <row r="348" spans="3:3">
      <c r="C348" s="104"/>
    </row>
    <row r="349" spans="3:3">
      <c r="C349" s="104"/>
    </row>
    <row r="350" spans="3:3">
      <c r="C350" s="104"/>
    </row>
    <row r="351" spans="3:3">
      <c r="C351" s="104"/>
    </row>
    <row r="352" spans="3:3">
      <c r="C352" s="104"/>
    </row>
    <row r="353" spans="3:3">
      <c r="C353" s="104"/>
    </row>
    <row r="354" spans="3:3">
      <c r="C354" s="104"/>
    </row>
    <row r="355" spans="3:3">
      <c r="C355" s="104"/>
    </row>
    <row r="356" spans="3:3">
      <c r="C356" s="104"/>
    </row>
    <row r="357" spans="3:3">
      <c r="C357" s="104"/>
    </row>
    <row r="358" spans="3:3">
      <c r="C358" s="104"/>
    </row>
    <row r="359" spans="3:3">
      <c r="C359" s="104"/>
    </row>
    <row r="360" spans="3:3">
      <c r="C360" s="104"/>
    </row>
    <row r="361" spans="3:3">
      <c r="C361" s="104"/>
    </row>
    <row r="362" spans="3:3">
      <c r="C362" s="104"/>
    </row>
    <row r="363" spans="3:3">
      <c r="C363" s="104"/>
    </row>
    <row r="364" spans="3:3">
      <c r="C364" s="104"/>
    </row>
    <row r="365" spans="3:3">
      <c r="C365" s="104"/>
    </row>
    <row r="366" spans="3:3">
      <c r="C366" s="104"/>
    </row>
    <row r="367" spans="3:3">
      <c r="C367" s="104"/>
    </row>
    <row r="368" spans="3:3">
      <c r="C368" s="104"/>
    </row>
    <row r="369" spans="3:3">
      <c r="C369" s="104"/>
    </row>
    <row r="370" spans="3:3">
      <c r="C370" s="104"/>
    </row>
    <row r="371" spans="3:3">
      <c r="C371" s="104"/>
    </row>
    <row r="372" spans="3:3">
      <c r="C372" s="104"/>
    </row>
    <row r="373" spans="3:3">
      <c r="C373" s="104"/>
    </row>
    <row r="374" spans="3:3">
      <c r="C374" s="104"/>
    </row>
    <row r="375" spans="3:3">
      <c r="C375" s="104"/>
    </row>
    <row r="376" spans="3:3">
      <c r="C376" s="104"/>
    </row>
    <row r="377" spans="3:3">
      <c r="C377" s="104"/>
    </row>
    <row r="378" spans="3:3">
      <c r="C378" s="104"/>
    </row>
    <row r="379" spans="3:3">
      <c r="C379" s="104"/>
    </row>
    <row r="380" spans="3:3">
      <c r="C380" s="104"/>
    </row>
    <row r="381" spans="3:3">
      <c r="C381" s="104"/>
    </row>
    <row r="382" spans="3:3">
      <c r="C382" s="104"/>
    </row>
    <row r="383" spans="3:3">
      <c r="C383" s="104"/>
    </row>
    <row r="384" spans="3:3">
      <c r="C384" s="104"/>
    </row>
    <row r="385" spans="3:3">
      <c r="C385" s="104"/>
    </row>
    <row r="386" spans="3:3">
      <c r="C386" s="104"/>
    </row>
    <row r="387" spans="3:3">
      <c r="C387" s="104"/>
    </row>
    <row r="388" spans="3:3">
      <c r="C388" s="104"/>
    </row>
    <row r="389" spans="3:3">
      <c r="C389" s="104"/>
    </row>
    <row r="390" spans="3:3">
      <c r="C390" s="104"/>
    </row>
    <row r="391" spans="3:3">
      <c r="C391" s="104"/>
    </row>
    <row r="392" spans="3:3">
      <c r="C392" s="104"/>
    </row>
    <row r="393" spans="3:3">
      <c r="C393" s="104"/>
    </row>
    <row r="394" spans="3:3">
      <c r="C394" s="104"/>
    </row>
    <row r="395" spans="3:3">
      <c r="C395" s="104"/>
    </row>
    <row r="396" spans="3:3">
      <c r="C396" s="104"/>
    </row>
    <row r="397" spans="3:3">
      <c r="C397" s="104"/>
    </row>
    <row r="398" spans="3:3">
      <c r="C398" s="104"/>
    </row>
    <row r="399" spans="3:3">
      <c r="C399" s="104"/>
    </row>
    <row r="400" spans="3:3">
      <c r="C400" s="104"/>
    </row>
    <row r="401" spans="3:3">
      <c r="C401" s="104"/>
    </row>
    <row r="402" spans="3:3">
      <c r="C402" s="104"/>
    </row>
    <row r="403" spans="3:3">
      <c r="C403" s="104"/>
    </row>
    <row r="404" spans="3:3">
      <c r="C404" s="104"/>
    </row>
    <row r="405" spans="3:3">
      <c r="C405" s="104"/>
    </row>
    <row r="406" spans="3:3">
      <c r="C406" s="104"/>
    </row>
    <row r="407" spans="3:3">
      <c r="C407" s="104"/>
    </row>
    <row r="408" spans="3:3">
      <c r="C408" s="104"/>
    </row>
    <row r="409" spans="3:3">
      <c r="C409" s="104"/>
    </row>
    <row r="410" spans="3:3">
      <c r="C410" s="104"/>
    </row>
    <row r="411" spans="3:3">
      <c r="C411" s="104"/>
    </row>
    <row r="412" spans="3:3">
      <c r="C412" s="104"/>
    </row>
    <row r="413" spans="3:3">
      <c r="C413" s="104"/>
    </row>
    <row r="414" spans="3:3">
      <c r="C414" s="104"/>
    </row>
    <row r="415" spans="3:3">
      <c r="C415" s="104"/>
    </row>
    <row r="416" spans="3:3">
      <c r="C416" s="104"/>
    </row>
    <row r="417" spans="3:3">
      <c r="C417" s="104"/>
    </row>
    <row r="418" spans="3:3">
      <c r="C418" s="104"/>
    </row>
    <row r="419" spans="3:3">
      <c r="C419" s="104"/>
    </row>
    <row r="420" spans="3:3">
      <c r="C420" s="104"/>
    </row>
    <row r="421" spans="3:3">
      <c r="C421" s="104"/>
    </row>
    <row r="422" spans="3:3">
      <c r="C422" s="104"/>
    </row>
    <row r="423" spans="3:3">
      <c r="C423" s="104"/>
    </row>
    <row r="424" spans="3:3">
      <c r="C424" s="104"/>
    </row>
    <row r="425" spans="3:3">
      <c r="C425" s="104"/>
    </row>
    <row r="426" spans="3:3">
      <c r="C426" s="104"/>
    </row>
    <row r="427" spans="3:3">
      <c r="C427" s="104"/>
    </row>
    <row r="428" spans="3:3">
      <c r="C428" s="104"/>
    </row>
    <row r="429" spans="3:3">
      <c r="C429" s="104"/>
    </row>
    <row r="430" spans="3:3">
      <c r="C430" s="104"/>
    </row>
    <row r="431" spans="3:3">
      <c r="C431" s="104"/>
    </row>
    <row r="432" spans="3:3">
      <c r="C432" s="104"/>
    </row>
    <row r="433" spans="3:3">
      <c r="C433" s="104"/>
    </row>
    <row r="434" spans="3:3">
      <c r="C434" s="104"/>
    </row>
    <row r="435" spans="3:3">
      <c r="C435" s="104"/>
    </row>
    <row r="436" spans="3:3">
      <c r="C436" s="104"/>
    </row>
    <row r="437" spans="3:3">
      <c r="C437" s="104"/>
    </row>
    <row r="438" spans="3:3">
      <c r="C438" s="104"/>
    </row>
    <row r="439" spans="3:3">
      <c r="C439" s="104"/>
    </row>
    <row r="440" spans="3:3">
      <c r="C440" s="104"/>
    </row>
    <row r="441" spans="3:3">
      <c r="C441" s="104"/>
    </row>
    <row r="442" spans="3:3">
      <c r="C442" s="104"/>
    </row>
    <row r="443" spans="3:3">
      <c r="C443" s="104"/>
    </row>
    <row r="444" spans="3:3">
      <c r="C444" s="104"/>
    </row>
    <row r="445" spans="3:3">
      <c r="C445" s="104"/>
    </row>
    <row r="446" spans="3:3">
      <c r="C446" s="104"/>
    </row>
    <row r="447" spans="3:3">
      <c r="C447" s="104"/>
    </row>
    <row r="448" spans="3:3">
      <c r="C448" s="104"/>
    </row>
    <row r="449" spans="3:3">
      <c r="C449" s="104"/>
    </row>
    <row r="450" spans="3:3">
      <c r="C450" s="104"/>
    </row>
    <row r="451" spans="3:3">
      <c r="C451" s="104"/>
    </row>
    <row r="452" spans="3:3">
      <c r="C452" s="104"/>
    </row>
    <row r="453" spans="3:3">
      <c r="C453" s="104"/>
    </row>
    <row r="454" spans="3:3">
      <c r="C454" s="104"/>
    </row>
    <row r="455" spans="3:3">
      <c r="C455" s="104"/>
    </row>
    <row r="456" spans="3:3">
      <c r="C456" s="104"/>
    </row>
    <row r="457" spans="3:3">
      <c r="C457" s="104"/>
    </row>
    <row r="458" spans="3:3">
      <c r="C458" s="104"/>
    </row>
    <row r="459" spans="3:3">
      <c r="C459" s="104"/>
    </row>
    <row r="460" spans="3:3">
      <c r="C460" s="104"/>
    </row>
    <row r="461" spans="3:3">
      <c r="C461" s="104"/>
    </row>
    <row r="462" spans="3:3">
      <c r="C462" s="104"/>
    </row>
    <row r="463" spans="3:3">
      <c r="C463" s="104"/>
    </row>
    <row r="464" spans="3:3">
      <c r="C464" s="104"/>
    </row>
    <row r="465" spans="3:3">
      <c r="C465" s="104"/>
    </row>
    <row r="466" spans="3:3">
      <c r="C466" s="104"/>
    </row>
    <row r="467" spans="3:3">
      <c r="C467" s="104"/>
    </row>
    <row r="468" spans="3:3">
      <c r="C468" s="104"/>
    </row>
    <row r="469" spans="3:3">
      <c r="C469" s="104"/>
    </row>
    <row r="470" spans="3:3">
      <c r="C470" s="104"/>
    </row>
    <row r="471" spans="3:3">
      <c r="C471" s="104"/>
    </row>
    <row r="472" spans="3:3">
      <c r="C472" s="104"/>
    </row>
    <row r="473" spans="3:3">
      <c r="C473" s="104"/>
    </row>
    <row r="474" spans="3:3">
      <c r="C474" s="104"/>
    </row>
    <row r="475" spans="3:3">
      <c r="C475" s="104"/>
    </row>
    <row r="476" spans="3:3">
      <c r="C476" s="104"/>
    </row>
    <row r="477" spans="3:3">
      <c r="C477" s="104"/>
    </row>
    <row r="478" spans="3:3">
      <c r="C478" s="104"/>
    </row>
    <row r="479" spans="3:3">
      <c r="C479" s="104"/>
    </row>
    <row r="480" spans="3:3">
      <c r="C480" s="104"/>
    </row>
    <row r="481" spans="3:3">
      <c r="C481" s="104"/>
    </row>
    <row r="482" spans="3:3">
      <c r="C482" s="104"/>
    </row>
    <row r="483" spans="3:3">
      <c r="C483" s="104"/>
    </row>
    <row r="484" spans="3:3">
      <c r="C484" s="104"/>
    </row>
    <row r="485" spans="3:3">
      <c r="C485" s="104"/>
    </row>
    <row r="486" spans="3:3">
      <c r="C486" s="104"/>
    </row>
    <row r="487" spans="3:3">
      <c r="C487" s="104"/>
    </row>
    <row r="488" spans="3:3">
      <c r="C488" s="104"/>
    </row>
    <row r="489" spans="3:3">
      <c r="C489" s="104"/>
    </row>
    <row r="490" spans="3:3">
      <c r="C490" s="104"/>
    </row>
    <row r="491" spans="3:3">
      <c r="C491" s="104"/>
    </row>
    <row r="492" spans="3:3">
      <c r="C492" s="104"/>
    </row>
    <row r="493" spans="3:3">
      <c r="C493" s="104"/>
    </row>
    <row r="494" spans="3:3">
      <c r="C494" s="104"/>
    </row>
    <row r="495" spans="3:3">
      <c r="C495" s="104"/>
    </row>
    <row r="496" spans="3:3">
      <c r="C496" s="104"/>
    </row>
    <row r="497" spans="3:3">
      <c r="C497" s="104"/>
    </row>
    <row r="498" spans="3:3">
      <c r="C498" s="104"/>
    </row>
    <row r="499" spans="3:3">
      <c r="C499" s="104"/>
    </row>
    <row r="500" spans="3:3">
      <c r="C500" s="104"/>
    </row>
    <row r="501" spans="3:3">
      <c r="C501" s="104"/>
    </row>
    <row r="502" spans="3:3">
      <c r="C502" s="104"/>
    </row>
    <row r="503" spans="3:3">
      <c r="C503" s="104"/>
    </row>
    <row r="504" spans="3:3">
      <c r="C504" s="104"/>
    </row>
    <row r="505" spans="3:3">
      <c r="C505" s="104"/>
    </row>
    <row r="506" spans="3:3">
      <c r="C506" s="104"/>
    </row>
    <row r="507" spans="3:3">
      <c r="C507" s="104"/>
    </row>
    <row r="508" spans="3:3">
      <c r="C508" s="104"/>
    </row>
    <row r="509" spans="3:3">
      <c r="C509" s="104"/>
    </row>
    <row r="510" spans="3:3">
      <c r="C510" s="104"/>
    </row>
    <row r="511" spans="3:3">
      <c r="C511" s="104"/>
    </row>
    <row r="512" spans="3:3">
      <c r="C512" s="104"/>
    </row>
    <row r="513" spans="3:3">
      <c r="C513" s="104"/>
    </row>
    <row r="514" spans="3:3">
      <c r="C514" s="104"/>
    </row>
    <row r="515" spans="3:3">
      <c r="C515" s="104"/>
    </row>
    <row r="516" spans="3:3">
      <c r="C516" s="104"/>
    </row>
    <row r="517" spans="3:3">
      <c r="C517" s="104"/>
    </row>
    <row r="518" spans="3:3">
      <c r="C518" s="104"/>
    </row>
    <row r="519" spans="3:3">
      <c r="C519" s="104"/>
    </row>
    <row r="520" spans="3:3">
      <c r="C520" s="104"/>
    </row>
    <row r="521" spans="3:3">
      <c r="C521" s="104"/>
    </row>
    <row r="522" spans="3:3">
      <c r="C522" s="104"/>
    </row>
    <row r="523" spans="3:3">
      <c r="C523" s="104"/>
    </row>
    <row r="524" spans="3:3">
      <c r="C524" s="104"/>
    </row>
    <row r="525" spans="3:3">
      <c r="C525" s="104"/>
    </row>
    <row r="526" spans="3:3">
      <c r="C526" s="104"/>
    </row>
    <row r="527" spans="3:3">
      <c r="C527" s="104"/>
    </row>
    <row r="528" spans="3:3">
      <c r="C528" s="104"/>
    </row>
    <row r="529" spans="3:3">
      <c r="C529" s="104"/>
    </row>
    <row r="530" spans="3:3">
      <c r="C530" s="104"/>
    </row>
    <row r="531" spans="3:3">
      <c r="C531" s="104"/>
    </row>
    <row r="532" spans="3:3">
      <c r="C532" s="104"/>
    </row>
    <row r="533" spans="3:3">
      <c r="C533" s="104"/>
    </row>
    <row r="534" spans="3:3">
      <c r="C534" s="104"/>
    </row>
    <row r="535" spans="3:3">
      <c r="C535" s="104"/>
    </row>
    <row r="536" spans="3:3">
      <c r="C536" s="104"/>
    </row>
    <row r="537" spans="3:3">
      <c r="C537" s="104"/>
    </row>
    <row r="538" spans="3:3">
      <c r="C538" s="104"/>
    </row>
    <row r="539" spans="3:3">
      <c r="C539" s="104"/>
    </row>
    <row r="540" spans="3:3">
      <c r="C540" s="104"/>
    </row>
    <row r="541" spans="3:3">
      <c r="C541" s="104"/>
    </row>
    <row r="542" spans="3:3">
      <c r="C542" s="104"/>
    </row>
    <row r="543" spans="3:3">
      <c r="C543" s="104"/>
    </row>
    <row r="544" spans="3:3">
      <c r="C544" s="104"/>
    </row>
    <row r="545" spans="3:3">
      <c r="C545" s="104"/>
    </row>
    <row r="546" spans="3:3">
      <c r="C546" s="104"/>
    </row>
    <row r="547" spans="3:3">
      <c r="C547" s="104"/>
    </row>
    <row r="548" spans="3:3">
      <c r="C548" s="104"/>
    </row>
    <row r="549" spans="3:3">
      <c r="C549" s="104"/>
    </row>
    <row r="550" spans="3:3">
      <c r="C550" s="104"/>
    </row>
    <row r="551" spans="3:3">
      <c r="C551" s="104"/>
    </row>
    <row r="552" spans="3:3">
      <c r="C552" s="104"/>
    </row>
    <row r="553" spans="3:3">
      <c r="C553" s="104"/>
    </row>
    <row r="554" spans="3:3">
      <c r="C554" s="104"/>
    </row>
    <row r="555" spans="3:3">
      <c r="C555" s="104"/>
    </row>
    <row r="556" spans="3:3">
      <c r="C556" s="104"/>
    </row>
    <row r="557" spans="3:3">
      <c r="C557" s="104"/>
    </row>
    <row r="558" spans="3:3">
      <c r="C558" s="104"/>
    </row>
    <row r="559" spans="3:3">
      <c r="C559" s="104"/>
    </row>
    <row r="560" spans="3:3">
      <c r="C560" s="104"/>
    </row>
    <row r="561" spans="3:3">
      <c r="C561" s="104"/>
    </row>
    <row r="562" spans="3:3">
      <c r="C562" s="104"/>
    </row>
    <row r="563" spans="3:3">
      <c r="C563" s="104"/>
    </row>
    <row r="564" spans="3:3">
      <c r="C564" s="104"/>
    </row>
    <row r="565" spans="3:3">
      <c r="C565" s="104"/>
    </row>
    <row r="566" spans="3:3">
      <c r="C566" s="104"/>
    </row>
    <row r="567" spans="3:3">
      <c r="C567" s="104"/>
    </row>
    <row r="568" spans="3:3">
      <c r="C568" s="104"/>
    </row>
    <row r="569" spans="3:3">
      <c r="C569" s="104"/>
    </row>
    <row r="570" spans="3:3">
      <c r="C570" s="104"/>
    </row>
    <row r="571" spans="3:3">
      <c r="C571" s="104"/>
    </row>
    <row r="572" spans="3:3">
      <c r="C572" s="104"/>
    </row>
    <row r="573" spans="3:3">
      <c r="C573" s="104"/>
    </row>
    <row r="574" spans="3:3">
      <c r="C574" s="104"/>
    </row>
    <row r="575" spans="3:3">
      <c r="C575" s="104"/>
    </row>
    <row r="576" spans="3:3">
      <c r="C576" s="104"/>
    </row>
    <row r="577" spans="3:3">
      <c r="C577" s="104"/>
    </row>
    <row r="578" spans="3:3">
      <c r="C578" s="104"/>
    </row>
    <row r="579" spans="3:3">
      <c r="C579" s="104"/>
    </row>
    <row r="580" spans="3:3">
      <c r="C580" s="104"/>
    </row>
    <row r="581" spans="3:3">
      <c r="C581" s="104"/>
    </row>
    <row r="582" spans="3:3">
      <c r="C582" s="104"/>
    </row>
    <row r="583" spans="3:3">
      <c r="C583" s="104"/>
    </row>
    <row r="584" spans="3:3">
      <c r="C584" s="104"/>
    </row>
    <row r="585" spans="3:3">
      <c r="C585" s="104"/>
    </row>
    <row r="586" spans="3:3">
      <c r="C586" s="104"/>
    </row>
    <row r="587" spans="3:3">
      <c r="C587" s="104"/>
    </row>
    <row r="588" spans="3:3">
      <c r="C588" s="104"/>
    </row>
    <row r="589" spans="3:3">
      <c r="C589" s="104"/>
    </row>
    <row r="590" spans="3:3">
      <c r="C590" s="104"/>
    </row>
    <row r="591" spans="3:3">
      <c r="C591" s="104"/>
    </row>
    <row r="592" spans="3:3">
      <c r="C592" s="104"/>
    </row>
    <row r="593" spans="3:3">
      <c r="C593" s="104"/>
    </row>
    <row r="594" spans="3:3">
      <c r="C594" s="104"/>
    </row>
    <row r="595" spans="3:3">
      <c r="C595" s="104"/>
    </row>
    <row r="596" spans="3:3">
      <c r="C596" s="104"/>
    </row>
    <row r="597" spans="3:3">
      <c r="C597" s="104"/>
    </row>
    <row r="598" spans="3:3">
      <c r="C598" s="104"/>
    </row>
    <row r="599" spans="3:3">
      <c r="C599" s="104"/>
    </row>
    <row r="600" spans="3:3">
      <c r="C600" s="104"/>
    </row>
    <row r="601" spans="3:3">
      <c r="C601" s="104"/>
    </row>
    <row r="602" spans="3:3">
      <c r="C602" s="104"/>
    </row>
    <row r="603" spans="3:3">
      <c r="C603" s="104"/>
    </row>
    <row r="604" spans="3:3">
      <c r="C604" s="104"/>
    </row>
    <row r="605" spans="3:3">
      <c r="C605" s="104"/>
    </row>
    <row r="606" spans="3:3">
      <c r="C606" s="104"/>
    </row>
    <row r="607" spans="3:3">
      <c r="C607" s="104"/>
    </row>
    <row r="608" spans="3:3">
      <c r="C608" s="104"/>
    </row>
    <row r="609" spans="3:3">
      <c r="C609" s="104"/>
    </row>
    <row r="610" spans="3:3">
      <c r="C610" s="104"/>
    </row>
    <row r="611" spans="3:3">
      <c r="C611" s="104"/>
    </row>
    <row r="612" spans="3:3">
      <c r="C612" s="104"/>
    </row>
    <row r="613" spans="3:3">
      <c r="C613" s="104"/>
    </row>
    <row r="614" spans="3:3">
      <c r="C614" s="104"/>
    </row>
    <row r="615" spans="3:3">
      <c r="C615" s="104"/>
    </row>
    <row r="616" spans="3:3">
      <c r="C616" s="104"/>
    </row>
    <row r="617" spans="3:3">
      <c r="C617" s="104"/>
    </row>
    <row r="618" spans="3:3">
      <c r="C618" s="104"/>
    </row>
    <row r="619" spans="3:3">
      <c r="C619" s="104"/>
    </row>
    <row r="620" spans="3:3">
      <c r="C620" s="104"/>
    </row>
    <row r="621" spans="3:3">
      <c r="C621" s="104"/>
    </row>
    <row r="622" spans="3:3">
      <c r="C622" s="104"/>
    </row>
    <row r="623" spans="3:3">
      <c r="C623" s="104"/>
    </row>
    <row r="624" spans="3:3">
      <c r="C624" s="104"/>
    </row>
    <row r="625" spans="3:3">
      <c r="C625" s="104"/>
    </row>
    <row r="626" spans="3:3">
      <c r="C626" s="104"/>
    </row>
    <row r="627" spans="3:3">
      <c r="C627" s="104"/>
    </row>
    <row r="628" spans="3:3">
      <c r="C628" s="104"/>
    </row>
    <row r="629" spans="3:3">
      <c r="C629" s="104"/>
    </row>
    <row r="630" spans="3:3">
      <c r="C630" s="104"/>
    </row>
    <row r="631" spans="3:3">
      <c r="C631" s="104"/>
    </row>
    <row r="632" spans="3:3">
      <c r="C632" s="104"/>
    </row>
    <row r="633" spans="3:3">
      <c r="C633" s="104"/>
    </row>
    <row r="634" spans="3:3">
      <c r="C634" s="104"/>
    </row>
    <row r="635" spans="3:3">
      <c r="C635" s="104"/>
    </row>
    <row r="636" spans="3:3">
      <c r="C636" s="104"/>
    </row>
    <row r="637" spans="3:3">
      <c r="C637" s="104"/>
    </row>
    <row r="638" spans="3:3">
      <c r="C638" s="104"/>
    </row>
    <row r="639" spans="3:3">
      <c r="C639" s="104"/>
    </row>
    <row r="640" spans="3:3">
      <c r="C640" s="104"/>
    </row>
    <row r="641" spans="3:3">
      <c r="C641" s="104"/>
    </row>
    <row r="642" spans="3:3">
      <c r="C642" s="104"/>
    </row>
    <row r="643" spans="3:3">
      <c r="C643" s="104"/>
    </row>
    <row r="644" spans="3:3">
      <c r="C644" s="104"/>
    </row>
    <row r="645" spans="3:3">
      <c r="C645" s="104"/>
    </row>
    <row r="646" spans="3:3">
      <c r="C646" s="104"/>
    </row>
    <row r="647" spans="3:3">
      <c r="C647" s="104"/>
    </row>
    <row r="648" spans="3:3">
      <c r="C648" s="104"/>
    </row>
    <row r="649" spans="3:3">
      <c r="C649" s="104"/>
    </row>
    <row r="650" spans="3:3">
      <c r="C650" s="104"/>
    </row>
    <row r="651" spans="3:3">
      <c r="C651" s="104"/>
    </row>
    <row r="652" spans="3:3">
      <c r="C652" s="104"/>
    </row>
    <row r="653" spans="3:3">
      <c r="C653" s="104"/>
    </row>
    <row r="654" spans="3:3">
      <c r="C654" s="104"/>
    </row>
    <row r="655" spans="3:3">
      <c r="C655" s="104"/>
    </row>
    <row r="656" spans="3:3">
      <c r="C656" s="104"/>
    </row>
    <row r="657" spans="3:3">
      <c r="C657" s="104"/>
    </row>
    <row r="658" spans="3:3">
      <c r="C658" s="104"/>
    </row>
    <row r="659" spans="3:3">
      <c r="C659" s="104"/>
    </row>
    <row r="660" spans="3:3">
      <c r="C660" s="104"/>
    </row>
    <row r="661" spans="3:3">
      <c r="C661" s="104"/>
    </row>
    <row r="662" spans="3:3">
      <c r="C662" s="104"/>
    </row>
    <row r="663" spans="3:3">
      <c r="C663" s="104"/>
    </row>
    <row r="664" spans="3:3">
      <c r="C664" s="104"/>
    </row>
    <row r="665" spans="3:3">
      <c r="C665" s="104"/>
    </row>
    <row r="666" spans="3:3">
      <c r="C666" s="104"/>
    </row>
    <row r="667" spans="3:3">
      <c r="C667" s="104"/>
    </row>
    <row r="668" spans="3:3">
      <c r="C668" s="104"/>
    </row>
    <row r="669" spans="3:3">
      <c r="C669" s="104"/>
    </row>
    <row r="670" spans="3:3">
      <c r="C670" s="104"/>
    </row>
    <row r="671" spans="3:3">
      <c r="C671" s="104"/>
    </row>
    <row r="672" spans="3:3">
      <c r="C672" s="104"/>
    </row>
    <row r="673" spans="3:3">
      <c r="C673" s="104"/>
    </row>
    <row r="674" spans="3:3">
      <c r="C674" s="104"/>
    </row>
    <row r="675" spans="3:3">
      <c r="C675" s="104"/>
    </row>
    <row r="676" spans="3:3">
      <c r="C676" s="104"/>
    </row>
    <row r="677" spans="3:3">
      <c r="C677" s="104"/>
    </row>
    <row r="678" spans="3:3">
      <c r="C678" s="104"/>
    </row>
    <row r="679" spans="3:3">
      <c r="C679" s="104"/>
    </row>
    <row r="680" spans="3:3">
      <c r="C680" s="104"/>
    </row>
    <row r="681" spans="3:3">
      <c r="C681" s="104"/>
    </row>
    <row r="682" spans="3:3">
      <c r="C682" s="104"/>
    </row>
    <row r="683" spans="3:3">
      <c r="C683" s="104"/>
    </row>
    <row r="684" spans="3:3">
      <c r="C684" s="104"/>
    </row>
    <row r="685" spans="3:3">
      <c r="C685" s="104"/>
    </row>
    <row r="686" spans="3:3">
      <c r="C686" s="104"/>
    </row>
    <row r="687" spans="3:3">
      <c r="C687" s="104"/>
    </row>
    <row r="688" spans="3:3">
      <c r="C688" s="104"/>
    </row>
    <row r="689" spans="3:3">
      <c r="C689" s="104"/>
    </row>
    <row r="690" spans="3:3">
      <c r="C690" s="104"/>
    </row>
    <row r="691" spans="3:3">
      <c r="C691" s="104"/>
    </row>
    <row r="692" spans="3:3">
      <c r="C692" s="104"/>
    </row>
    <row r="693" spans="3:3">
      <c r="C693" s="104"/>
    </row>
    <row r="694" spans="3:3">
      <c r="C694" s="104"/>
    </row>
    <row r="695" spans="3:3">
      <c r="C695" s="104"/>
    </row>
    <row r="696" spans="3:3">
      <c r="C696" s="104"/>
    </row>
    <row r="697" spans="3:3">
      <c r="C697" s="104"/>
    </row>
    <row r="698" spans="3:3">
      <c r="C698" s="104"/>
    </row>
    <row r="699" spans="3:3">
      <c r="C699" s="104"/>
    </row>
    <row r="700" spans="3:3">
      <c r="C700" s="104"/>
    </row>
    <row r="701" spans="3:3">
      <c r="C701" s="104"/>
    </row>
    <row r="702" spans="3:3">
      <c r="C702" s="104"/>
    </row>
    <row r="703" spans="3:3">
      <c r="C703" s="104"/>
    </row>
    <row r="704" spans="3:3">
      <c r="C704" s="104"/>
    </row>
    <row r="705" spans="3:3">
      <c r="C705" s="104"/>
    </row>
    <row r="706" spans="3:3">
      <c r="C706" s="104"/>
    </row>
    <row r="707" spans="3:3">
      <c r="C707" s="104"/>
    </row>
    <row r="708" spans="3:3">
      <c r="C708" s="104"/>
    </row>
    <row r="709" spans="3:3">
      <c r="C709" s="104"/>
    </row>
    <row r="710" spans="3:3">
      <c r="C710" s="104"/>
    </row>
    <row r="711" spans="3:3">
      <c r="C711" s="104"/>
    </row>
    <row r="712" spans="3:3">
      <c r="C712" s="104"/>
    </row>
    <row r="713" spans="3:3">
      <c r="C713" s="104"/>
    </row>
    <row r="714" spans="3:3">
      <c r="C714" s="104"/>
    </row>
    <row r="715" spans="3:3">
      <c r="C715" s="104"/>
    </row>
    <row r="716" spans="3:3">
      <c r="C716" s="104"/>
    </row>
    <row r="717" spans="3:3">
      <c r="C717" s="104"/>
    </row>
    <row r="718" spans="3:3">
      <c r="C718" s="104"/>
    </row>
    <row r="719" spans="3:3">
      <c r="C719" s="104"/>
    </row>
    <row r="720" spans="3:3">
      <c r="C720" s="104"/>
    </row>
    <row r="721" spans="3:3">
      <c r="C721" s="104"/>
    </row>
    <row r="722" spans="3:3">
      <c r="C722" s="104"/>
    </row>
    <row r="723" spans="3:3">
      <c r="C723" s="104"/>
    </row>
    <row r="724" spans="3:3">
      <c r="C724" s="104"/>
    </row>
    <row r="725" spans="3:3">
      <c r="C725" s="104"/>
    </row>
    <row r="726" spans="3:3">
      <c r="C726" s="104"/>
    </row>
    <row r="727" spans="3:3">
      <c r="C727" s="104"/>
    </row>
    <row r="728" spans="3:3">
      <c r="C728" s="104"/>
    </row>
    <row r="729" spans="3:3">
      <c r="C729" s="104"/>
    </row>
    <row r="730" spans="3:3">
      <c r="C730" s="104"/>
    </row>
    <row r="731" spans="3:3">
      <c r="C731" s="104"/>
    </row>
    <row r="732" spans="3:3">
      <c r="C732" s="104"/>
    </row>
    <row r="733" spans="3:3">
      <c r="C733" s="104"/>
    </row>
    <row r="734" spans="3:3">
      <c r="C734" s="104"/>
    </row>
    <row r="735" spans="3:3">
      <c r="C735" s="104"/>
    </row>
    <row r="736" spans="3:3">
      <c r="C736" s="104"/>
    </row>
    <row r="737" spans="3:3">
      <c r="C737" s="104"/>
    </row>
    <row r="738" spans="3:3">
      <c r="C738" s="104"/>
    </row>
    <row r="739" spans="3:3">
      <c r="C739" s="104"/>
    </row>
    <row r="740" spans="3:3">
      <c r="C740" s="104"/>
    </row>
    <row r="741" spans="3:3">
      <c r="C741" s="104"/>
    </row>
    <row r="742" spans="3:3">
      <c r="C742" s="104"/>
    </row>
    <row r="743" spans="3:3">
      <c r="C743" s="104"/>
    </row>
    <row r="744" spans="3:3">
      <c r="C744" s="104"/>
    </row>
    <row r="745" spans="3:3">
      <c r="C745" s="104"/>
    </row>
    <row r="746" spans="3:3">
      <c r="C746" s="104"/>
    </row>
    <row r="747" spans="3:3">
      <c r="C747" s="104"/>
    </row>
    <row r="748" spans="3:3">
      <c r="C748" s="104"/>
    </row>
    <row r="749" spans="3:3">
      <c r="C749" s="104"/>
    </row>
    <row r="750" spans="3:3">
      <c r="C750" s="104"/>
    </row>
    <row r="751" spans="3:3">
      <c r="C751" s="104"/>
    </row>
    <row r="752" spans="3:3">
      <c r="C752" s="104"/>
    </row>
    <row r="753" spans="3:3">
      <c r="C753" s="104"/>
    </row>
    <row r="754" spans="3:3">
      <c r="C754" s="104"/>
    </row>
    <row r="755" spans="3:3">
      <c r="C755" s="104"/>
    </row>
    <row r="756" spans="3:3">
      <c r="C756" s="104"/>
    </row>
    <row r="757" spans="3:3">
      <c r="C757" s="104"/>
    </row>
    <row r="758" spans="3:3">
      <c r="C758" s="104"/>
    </row>
    <row r="759" spans="3:3">
      <c r="C759" s="104"/>
    </row>
    <row r="760" spans="3:3">
      <c r="C760" s="104"/>
    </row>
    <row r="761" spans="3:3">
      <c r="C761" s="104"/>
    </row>
    <row r="762" spans="3:3">
      <c r="C762" s="104"/>
    </row>
    <row r="763" spans="3:3">
      <c r="C763" s="104"/>
    </row>
    <row r="764" spans="3:3">
      <c r="C764" s="104"/>
    </row>
    <row r="765" spans="3:3">
      <c r="C765" s="104"/>
    </row>
    <row r="766" spans="3:3">
      <c r="C766" s="104"/>
    </row>
    <row r="767" spans="3:3">
      <c r="C767" s="104"/>
    </row>
    <row r="768" spans="3:3">
      <c r="C768" s="104"/>
    </row>
    <row r="769" spans="3:3">
      <c r="C769" s="104"/>
    </row>
    <row r="770" spans="3:3">
      <c r="C770" s="104"/>
    </row>
    <row r="771" spans="3:3">
      <c r="C771" s="104"/>
    </row>
    <row r="772" spans="3:3">
      <c r="C772" s="104"/>
    </row>
    <row r="773" spans="3:3">
      <c r="C773" s="104"/>
    </row>
    <row r="774" spans="3:3">
      <c r="C774" s="104"/>
    </row>
    <row r="775" spans="3:3">
      <c r="C775" s="104"/>
    </row>
    <row r="776" spans="3:3">
      <c r="C776" s="104"/>
    </row>
    <row r="777" spans="3:3">
      <c r="C777" s="104"/>
    </row>
    <row r="778" spans="3:3">
      <c r="C778" s="104"/>
    </row>
    <row r="779" spans="3:3">
      <c r="C779" s="104"/>
    </row>
    <row r="780" spans="3:3">
      <c r="C780" s="104"/>
    </row>
    <row r="781" spans="3:3">
      <c r="C781" s="104"/>
    </row>
    <row r="782" spans="3:3">
      <c r="C782" s="104"/>
    </row>
    <row r="783" spans="3:3">
      <c r="C783" s="104"/>
    </row>
    <row r="784" spans="3:3">
      <c r="C784" s="104"/>
    </row>
    <row r="785" spans="3:3">
      <c r="C785" s="104"/>
    </row>
    <row r="786" spans="3:3">
      <c r="C786" s="104"/>
    </row>
    <row r="787" spans="3:3">
      <c r="C787" s="104"/>
    </row>
    <row r="788" spans="3:3">
      <c r="C788" s="104"/>
    </row>
    <row r="789" spans="3:3">
      <c r="C789" s="104"/>
    </row>
    <row r="790" spans="3:3">
      <c r="C790" s="104"/>
    </row>
    <row r="791" spans="3:3">
      <c r="C791" s="104"/>
    </row>
    <row r="792" spans="3:3">
      <c r="C792" s="104"/>
    </row>
    <row r="793" spans="3:3">
      <c r="C793" s="104"/>
    </row>
    <row r="794" spans="3:3">
      <c r="C794" s="104"/>
    </row>
    <row r="795" spans="3:3">
      <c r="C795" s="104"/>
    </row>
    <row r="796" spans="3:3">
      <c r="C796" s="104"/>
    </row>
    <row r="797" spans="3:3">
      <c r="C797" s="104"/>
    </row>
    <row r="798" spans="3:3">
      <c r="C798" s="104"/>
    </row>
    <row r="799" spans="3:3">
      <c r="C799" s="104"/>
    </row>
    <row r="800" spans="3:3">
      <c r="C800" s="104"/>
    </row>
    <row r="801" spans="3:3">
      <c r="C801" s="104"/>
    </row>
    <row r="802" spans="3:3">
      <c r="C802" s="104"/>
    </row>
    <row r="803" spans="3:3">
      <c r="C803" s="104"/>
    </row>
    <row r="804" spans="3:3">
      <c r="C804" s="104"/>
    </row>
    <row r="805" spans="3:3">
      <c r="C805" s="104"/>
    </row>
    <row r="806" spans="3:3">
      <c r="C806" s="104"/>
    </row>
    <row r="807" spans="3:3">
      <c r="C807" s="104"/>
    </row>
    <row r="808" spans="3:3">
      <c r="C808" s="104"/>
    </row>
    <row r="809" spans="3:3">
      <c r="C809" s="104"/>
    </row>
    <row r="810" spans="3:3">
      <c r="C810" s="104"/>
    </row>
    <row r="811" spans="3:3">
      <c r="C811" s="104"/>
    </row>
    <row r="812" spans="3:3">
      <c r="C812" s="104"/>
    </row>
    <row r="813" spans="3:3">
      <c r="C813" s="104"/>
    </row>
    <row r="814" spans="3:3">
      <c r="C814" s="104"/>
    </row>
    <row r="815" spans="3:3">
      <c r="C815" s="104"/>
    </row>
    <row r="816" spans="3:3">
      <c r="C816" s="104"/>
    </row>
    <row r="817" spans="3:3">
      <c r="C817" s="104"/>
    </row>
    <row r="818" spans="3:3">
      <c r="C818" s="104"/>
    </row>
    <row r="819" spans="3:3">
      <c r="C819" s="104"/>
    </row>
    <row r="820" spans="3:3">
      <c r="C820" s="104"/>
    </row>
    <row r="821" spans="3:3">
      <c r="C821" s="104"/>
    </row>
    <row r="822" spans="3:3">
      <c r="C822" s="104"/>
    </row>
    <row r="823" spans="3:3">
      <c r="C823" s="104"/>
    </row>
    <row r="824" spans="3:3">
      <c r="C824" s="104"/>
    </row>
    <row r="825" spans="3:3">
      <c r="C825" s="104"/>
    </row>
    <row r="826" spans="3:3">
      <c r="C826" s="104"/>
    </row>
    <row r="827" spans="3:3">
      <c r="C827" s="104"/>
    </row>
    <row r="828" spans="3:3">
      <c r="C828" s="104"/>
    </row>
    <row r="829" spans="3:3">
      <c r="C829" s="104"/>
    </row>
    <row r="830" spans="3:3">
      <c r="C830" s="104"/>
    </row>
    <row r="831" spans="3:3">
      <c r="C831" s="104"/>
    </row>
    <row r="832" spans="3:3">
      <c r="C832" s="104"/>
    </row>
    <row r="833" spans="3:3">
      <c r="C833" s="104"/>
    </row>
    <row r="834" spans="3:3">
      <c r="C834" s="104"/>
    </row>
    <row r="835" spans="3:3">
      <c r="C835" s="104"/>
    </row>
    <row r="836" spans="3:3">
      <c r="C836" s="104"/>
    </row>
    <row r="837" spans="3:3">
      <c r="C837" s="104"/>
    </row>
    <row r="838" spans="3:3">
      <c r="C838" s="104"/>
    </row>
    <row r="839" spans="3:3">
      <c r="C839" s="104"/>
    </row>
    <row r="840" spans="3:3">
      <c r="C840" s="104"/>
    </row>
    <row r="841" spans="3:3">
      <c r="C841" s="104"/>
    </row>
    <row r="842" spans="3:3">
      <c r="C842" s="104"/>
    </row>
    <row r="843" spans="3:3">
      <c r="C843" s="104"/>
    </row>
    <row r="844" spans="3:3">
      <c r="C844" s="104"/>
    </row>
    <row r="845" spans="3:3">
      <c r="C845" s="104"/>
    </row>
    <row r="846" spans="3:3">
      <c r="C846" s="104"/>
    </row>
    <row r="847" spans="3:3">
      <c r="C847" s="104"/>
    </row>
    <row r="848" spans="3:3">
      <c r="C848" s="104"/>
    </row>
    <row r="849" spans="3:3">
      <c r="C849" s="104"/>
    </row>
    <row r="850" spans="3:3">
      <c r="C850" s="104"/>
    </row>
    <row r="851" spans="3:3">
      <c r="C851" s="104"/>
    </row>
    <row r="852" spans="3:3">
      <c r="C852" s="104"/>
    </row>
    <row r="853" spans="3:3">
      <c r="C853" s="104"/>
    </row>
    <row r="854" spans="3:3">
      <c r="C854" s="104"/>
    </row>
    <row r="855" spans="3:3">
      <c r="C855" s="104"/>
    </row>
    <row r="856" spans="3:3">
      <c r="C856" s="104"/>
    </row>
    <row r="857" spans="3:3">
      <c r="C857" s="104"/>
    </row>
    <row r="858" spans="3:3">
      <c r="C858" s="104"/>
    </row>
    <row r="859" spans="3:3">
      <c r="C859" s="104"/>
    </row>
    <row r="860" spans="3:3">
      <c r="C860" s="104"/>
    </row>
    <row r="861" spans="3:3">
      <c r="C861" s="104"/>
    </row>
    <row r="862" spans="3:3">
      <c r="C862" s="104"/>
    </row>
    <row r="863" spans="3:3">
      <c r="C863" s="104"/>
    </row>
    <row r="864" spans="3:3">
      <c r="C864" s="104"/>
    </row>
    <row r="865" spans="3:3">
      <c r="C865" s="104"/>
    </row>
    <row r="866" spans="3:3">
      <c r="C866" s="104"/>
    </row>
    <row r="867" spans="3:3">
      <c r="C867" s="104"/>
    </row>
    <row r="868" spans="3:3">
      <c r="C868" s="104"/>
    </row>
    <row r="869" spans="3:3">
      <c r="C869" s="104"/>
    </row>
    <row r="870" spans="3:3">
      <c r="C870" s="104"/>
    </row>
    <row r="871" spans="3:3">
      <c r="C871" s="104"/>
    </row>
    <row r="872" spans="3:3">
      <c r="C872" s="104"/>
    </row>
    <row r="873" spans="3:3">
      <c r="C873" s="104"/>
    </row>
    <row r="874" spans="3:3">
      <c r="C874" s="104"/>
    </row>
    <row r="875" spans="3:3">
      <c r="C875" s="104"/>
    </row>
    <row r="876" spans="3:3">
      <c r="C876" s="104"/>
    </row>
    <row r="877" spans="3:3">
      <c r="C877" s="104"/>
    </row>
    <row r="878" spans="3:3">
      <c r="C878" s="104"/>
    </row>
    <row r="879" spans="3:3">
      <c r="C879" s="104"/>
    </row>
    <row r="880" spans="3:3">
      <c r="C880" s="104"/>
    </row>
    <row r="881" spans="3:3">
      <c r="C881" s="104"/>
    </row>
    <row r="882" spans="3:3">
      <c r="C882" s="104"/>
    </row>
    <row r="883" spans="3:3">
      <c r="C883" s="104"/>
    </row>
    <row r="884" spans="3:3">
      <c r="C884" s="104"/>
    </row>
    <row r="885" spans="3:3">
      <c r="C885" s="104"/>
    </row>
    <row r="886" spans="3:3">
      <c r="C886" s="104"/>
    </row>
    <row r="887" spans="3:3">
      <c r="C887" s="104"/>
    </row>
    <row r="888" spans="3:3">
      <c r="C888" s="104"/>
    </row>
    <row r="889" spans="3:3">
      <c r="C889" s="104"/>
    </row>
    <row r="890" spans="3:3">
      <c r="C890" s="104"/>
    </row>
    <row r="891" spans="3:3">
      <c r="C891" s="104"/>
    </row>
    <row r="892" spans="3:3">
      <c r="C892" s="104"/>
    </row>
    <row r="893" spans="3:3">
      <c r="C893" s="104"/>
    </row>
    <row r="894" spans="3:3">
      <c r="C894" s="104"/>
    </row>
    <row r="895" spans="3:3">
      <c r="C895" s="104"/>
    </row>
    <row r="896" spans="3:3">
      <c r="C896" s="104"/>
    </row>
    <row r="897" spans="3:3">
      <c r="C897" s="104"/>
    </row>
    <row r="898" spans="3:3">
      <c r="C898" s="104"/>
    </row>
    <row r="899" spans="3:3">
      <c r="C899" s="104"/>
    </row>
    <row r="900" spans="3:3">
      <c r="C900" s="104"/>
    </row>
    <row r="901" spans="3:3">
      <c r="C901" s="104"/>
    </row>
    <row r="902" spans="3:3">
      <c r="C902" s="104"/>
    </row>
    <row r="903" spans="3:3">
      <c r="C903" s="104"/>
    </row>
    <row r="904" spans="3:3">
      <c r="C904" s="104"/>
    </row>
    <row r="905" spans="3:3">
      <c r="C905" s="104"/>
    </row>
    <row r="906" spans="3:3">
      <c r="C906" s="104"/>
    </row>
    <row r="907" spans="3:3">
      <c r="C907" s="104"/>
    </row>
    <row r="908" spans="3:3">
      <c r="C908" s="104"/>
    </row>
    <row r="909" spans="3:3">
      <c r="C909" s="104"/>
    </row>
    <row r="910" spans="3:3">
      <c r="C910" s="104"/>
    </row>
    <row r="911" spans="3:3">
      <c r="C911" s="104"/>
    </row>
    <row r="912" spans="3:3">
      <c r="C912" s="104"/>
    </row>
    <row r="913" spans="3:3">
      <c r="C913" s="104"/>
    </row>
    <row r="914" spans="3:3">
      <c r="C914" s="104"/>
    </row>
    <row r="915" spans="3:3">
      <c r="C915" s="104"/>
    </row>
    <row r="916" spans="3:3">
      <c r="C916" s="104"/>
    </row>
    <row r="917" spans="3:3">
      <c r="C917" s="104"/>
    </row>
    <row r="918" spans="3:3">
      <c r="C918" s="104"/>
    </row>
    <row r="919" spans="3:3">
      <c r="C919" s="104"/>
    </row>
    <row r="920" spans="3:3">
      <c r="C920" s="104"/>
    </row>
    <row r="921" spans="3:3">
      <c r="C921" s="104"/>
    </row>
    <row r="922" spans="3:3">
      <c r="C922" s="104"/>
    </row>
    <row r="923" spans="3:3">
      <c r="C923" s="104"/>
    </row>
    <row r="924" spans="3:3">
      <c r="C924" s="104"/>
    </row>
    <row r="925" spans="3:3">
      <c r="C925" s="104"/>
    </row>
    <row r="926" spans="3:3">
      <c r="C926" s="104"/>
    </row>
    <row r="927" spans="3:3">
      <c r="C927" s="104"/>
    </row>
    <row r="928" spans="3:3">
      <c r="C928" s="104"/>
    </row>
    <row r="929" spans="3:3">
      <c r="C929" s="104"/>
    </row>
    <row r="930" spans="3:3">
      <c r="C930" s="104"/>
    </row>
    <row r="931" spans="3:3">
      <c r="C931" s="104"/>
    </row>
    <row r="932" spans="3:3">
      <c r="C932" s="104"/>
    </row>
    <row r="933" spans="3:3">
      <c r="C933" s="104"/>
    </row>
    <row r="934" spans="3:3">
      <c r="C934" s="104"/>
    </row>
    <row r="935" spans="3:3">
      <c r="C935" s="104"/>
    </row>
    <row r="936" spans="3:3">
      <c r="C936" s="104"/>
    </row>
    <row r="937" spans="3:3">
      <c r="C937" s="104"/>
    </row>
    <row r="938" spans="3:3">
      <c r="C938" s="104"/>
    </row>
    <row r="939" spans="3:3">
      <c r="C939" s="104"/>
    </row>
    <row r="940" spans="3:3">
      <c r="C940" s="104"/>
    </row>
    <row r="941" spans="3:3">
      <c r="C941" s="104"/>
    </row>
    <row r="942" spans="3:3">
      <c r="C942" s="104"/>
    </row>
    <row r="943" spans="3:3">
      <c r="C943" s="104"/>
    </row>
    <row r="944" spans="3:3">
      <c r="C944" s="104"/>
    </row>
    <row r="945" spans="3:3">
      <c r="C945" s="104"/>
    </row>
    <row r="946" spans="3:3">
      <c r="C946" s="104"/>
    </row>
    <row r="947" spans="3:3">
      <c r="C947" s="104"/>
    </row>
    <row r="948" spans="3:3">
      <c r="C948" s="104"/>
    </row>
    <row r="949" spans="3:3">
      <c r="C949" s="104"/>
    </row>
    <row r="950" spans="3:3">
      <c r="C950" s="104"/>
    </row>
    <row r="951" spans="3:3">
      <c r="C951" s="104"/>
    </row>
    <row r="952" spans="3:3">
      <c r="C952" s="104"/>
    </row>
    <row r="953" spans="3:3">
      <c r="C953" s="104"/>
    </row>
    <row r="954" spans="3:3">
      <c r="C954" s="104"/>
    </row>
    <row r="955" spans="3:3">
      <c r="C955" s="104"/>
    </row>
    <row r="956" spans="3:3">
      <c r="C956" s="104"/>
    </row>
    <row r="957" spans="3:3">
      <c r="C957" s="104"/>
    </row>
    <row r="958" spans="3:3">
      <c r="C958" s="104"/>
    </row>
    <row r="959" spans="3:3">
      <c r="C959" s="104"/>
    </row>
    <row r="960" spans="3:3">
      <c r="C960" s="104"/>
    </row>
    <row r="961" spans="3:3">
      <c r="C961" s="104"/>
    </row>
    <row r="962" spans="3:3">
      <c r="C962" s="104"/>
    </row>
    <row r="963" spans="3:3">
      <c r="C963" s="104"/>
    </row>
    <row r="964" spans="3:3">
      <c r="C964" s="104"/>
    </row>
    <row r="965" spans="3:3">
      <c r="C965" s="104"/>
    </row>
    <row r="966" spans="3:3">
      <c r="C966" s="104"/>
    </row>
    <row r="967" spans="3:3">
      <c r="C967" s="104"/>
    </row>
    <row r="968" spans="3:3">
      <c r="C968" s="104"/>
    </row>
    <row r="969" spans="3:3">
      <c r="C969" s="104"/>
    </row>
    <row r="970" spans="3:3">
      <c r="C970" s="104"/>
    </row>
    <row r="971" spans="3:3">
      <c r="C971" s="104"/>
    </row>
    <row r="972" spans="3:3">
      <c r="C972" s="104"/>
    </row>
    <row r="973" spans="3:3">
      <c r="C973" s="104"/>
    </row>
    <row r="974" spans="3:3">
      <c r="C974" s="104"/>
    </row>
    <row r="975" spans="3:3">
      <c r="C975" s="104"/>
    </row>
    <row r="976" spans="3:3">
      <c r="C976" s="104"/>
    </row>
    <row r="977" spans="3:3">
      <c r="C977" s="104"/>
    </row>
    <row r="978" spans="3:3">
      <c r="C978" s="104"/>
    </row>
    <row r="979" spans="3:3">
      <c r="C979" s="104"/>
    </row>
    <row r="980" spans="3:3">
      <c r="C980" s="104"/>
    </row>
    <row r="981" spans="3:3">
      <c r="C981" s="104"/>
    </row>
    <row r="982" spans="3:3">
      <c r="C982" s="104"/>
    </row>
    <row r="983" spans="3:3">
      <c r="C983" s="104"/>
    </row>
    <row r="984" spans="3:3">
      <c r="C984" s="104"/>
    </row>
    <row r="985" spans="3:3">
      <c r="C985" s="104"/>
    </row>
    <row r="986" spans="3:3">
      <c r="C986" s="104"/>
    </row>
    <row r="987" spans="3:3">
      <c r="C987" s="104"/>
    </row>
    <row r="988" spans="3:3">
      <c r="C988" s="104"/>
    </row>
    <row r="989" spans="3:3">
      <c r="C989" s="104"/>
    </row>
    <row r="990" spans="3:3">
      <c r="C990" s="104"/>
    </row>
    <row r="991" spans="3:3">
      <c r="C991" s="104"/>
    </row>
    <row r="992" spans="3:3">
      <c r="C992" s="104"/>
    </row>
    <row r="993" spans="3:3">
      <c r="C993" s="104"/>
    </row>
    <row r="994" spans="3:3">
      <c r="C994" s="104"/>
    </row>
    <row r="995" spans="3:3">
      <c r="C995" s="104"/>
    </row>
    <row r="996" spans="3:3">
      <c r="C996" s="104"/>
    </row>
    <row r="997" spans="3:3">
      <c r="C997" s="104"/>
    </row>
    <row r="998" spans="3:3">
      <c r="C998" s="104"/>
    </row>
    <row r="999" spans="3:3">
      <c r="C999" s="104"/>
    </row>
    <row r="1000" spans="3:3">
      <c r="C1000" s="104"/>
    </row>
    <row r="1001" spans="3:3">
      <c r="C1001" s="104"/>
    </row>
    <row r="1002" spans="3:3">
      <c r="C1002" s="104"/>
    </row>
    <row r="1003" spans="3:3">
      <c r="C1003" s="104"/>
    </row>
    <row r="1004" spans="3:3">
      <c r="C1004" s="104"/>
    </row>
    <row r="1005" spans="3:3">
      <c r="C1005" s="104"/>
    </row>
    <row r="1006" spans="3:3">
      <c r="C1006" s="104"/>
    </row>
    <row r="1007" spans="3:3">
      <c r="C1007" s="104"/>
    </row>
    <row r="1008" spans="3:3">
      <c r="C1008" s="104"/>
    </row>
    <row r="1009" spans="3:3">
      <c r="C1009" s="104"/>
    </row>
    <row r="1010" spans="3:3">
      <c r="C1010" s="104"/>
    </row>
    <row r="1011" spans="3:3">
      <c r="C1011" s="104"/>
    </row>
    <row r="1012" spans="3:3">
      <c r="C1012" s="104"/>
    </row>
    <row r="1013" spans="3:3">
      <c r="C1013" s="104"/>
    </row>
    <row r="1014" spans="3:3">
      <c r="C1014" s="104"/>
    </row>
    <row r="1015" spans="3:3">
      <c r="C1015" s="104"/>
    </row>
    <row r="1016" spans="3:3">
      <c r="C1016" s="104"/>
    </row>
    <row r="1017" spans="3:3">
      <c r="C1017" s="104"/>
    </row>
    <row r="1018" spans="3:3">
      <c r="C1018" s="104"/>
    </row>
    <row r="1019" spans="3:3">
      <c r="C1019" s="104"/>
    </row>
    <row r="1020" spans="3:3">
      <c r="C1020" s="104"/>
    </row>
    <row r="1021" spans="3:3">
      <c r="C1021" s="104"/>
    </row>
    <row r="1022" spans="3:3">
      <c r="C1022" s="104"/>
    </row>
    <row r="1023" spans="3:3">
      <c r="C1023" s="104"/>
    </row>
    <row r="1024" spans="3:3">
      <c r="C1024" s="104"/>
    </row>
    <row r="1025" spans="3:3">
      <c r="C1025" s="104"/>
    </row>
    <row r="1026" spans="3:3">
      <c r="C1026" s="104"/>
    </row>
    <row r="1027" spans="3:3">
      <c r="C1027" s="104"/>
    </row>
    <row r="1028" spans="3:3">
      <c r="C1028" s="104"/>
    </row>
    <row r="1029" spans="3:3">
      <c r="C1029" s="104"/>
    </row>
    <row r="1030" spans="3:3">
      <c r="C1030" s="104"/>
    </row>
    <row r="1031" spans="3:3">
      <c r="C1031" s="104"/>
    </row>
    <row r="1032" spans="3:3">
      <c r="C1032" s="104"/>
    </row>
    <row r="1033" spans="3:3">
      <c r="C1033" s="104"/>
    </row>
    <row r="1034" spans="3:3">
      <c r="C1034" s="104"/>
    </row>
    <row r="1035" spans="3:3">
      <c r="C1035" s="104"/>
    </row>
    <row r="1036" spans="3:3">
      <c r="C1036" s="104"/>
    </row>
    <row r="1037" spans="3:3">
      <c r="C1037" s="104"/>
    </row>
    <row r="1038" spans="3:3">
      <c r="C1038" s="104"/>
    </row>
    <row r="1039" spans="3:3">
      <c r="C1039" s="104"/>
    </row>
    <row r="1040" spans="3:3">
      <c r="C1040" s="104"/>
    </row>
    <row r="1041" spans="3:3">
      <c r="C1041" s="104"/>
    </row>
    <row r="1042" spans="3:3">
      <c r="C1042" s="104"/>
    </row>
    <row r="1043" spans="3:3">
      <c r="C1043" s="104"/>
    </row>
    <row r="1044" spans="3:3">
      <c r="C1044" s="104"/>
    </row>
    <row r="1045" spans="3:3">
      <c r="C1045" s="104"/>
    </row>
    <row r="1046" spans="3:3">
      <c r="C1046" s="104"/>
    </row>
    <row r="1047" spans="3:3">
      <c r="C1047" s="104"/>
    </row>
    <row r="1048" spans="3:3">
      <c r="C1048" s="104"/>
    </row>
    <row r="1049" spans="3:3">
      <c r="C1049" s="104"/>
    </row>
    <row r="1050" spans="3:3">
      <c r="C1050" s="104"/>
    </row>
    <row r="1051" spans="3:3">
      <c r="C1051" s="104"/>
    </row>
    <row r="1052" spans="3:3">
      <c r="C1052" s="104"/>
    </row>
    <row r="1053" spans="3:3">
      <c r="C1053" s="104"/>
    </row>
    <row r="1054" spans="3:3">
      <c r="C1054" s="104"/>
    </row>
    <row r="1055" spans="3:3">
      <c r="C1055" s="104"/>
    </row>
    <row r="1056" spans="3:3">
      <c r="C1056" s="104"/>
    </row>
    <row r="1057" spans="3:3">
      <c r="C1057" s="104"/>
    </row>
    <row r="1058" spans="3:3">
      <c r="C1058" s="104"/>
    </row>
    <row r="1059" spans="3:3">
      <c r="C1059" s="104"/>
    </row>
    <row r="1060" spans="3:3">
      <c r="C1060" s="104"/>
    </row>
    <row r="1061" spans="3:3">
      <c r="C1061" s="104"/>
    </row>
    <row r="1062" spans="3:3">
      <c r="C1062" s="104"/>
    </row>
    <row r="1063" spans="3:3">
      <c r="C1063" s="104"/>
    </row>
    <row r="1064" spans="3:3">
      <c r="C1064" s="104"/>
    </row>
    <row r="1065" spans="3:3">
      <c r="C1065" s="104"/>
    </row>
    <row r="1066" spans="3:3">
      <c r="C1066" s="104"/>
    </row>
    <row r="1067" spans="3:3">
      <c r="C1067" s="104"/>
    </row>
    <row r="1068" spans="3:3">
      <c r="C1068" s="104"/>
    </row>
    <row r="1069" spans="3:3">
      <c r="C1069" s="104"/>
    </row>
    <row r="1070" spans="3:3">
      <c r="C1070" s="104"/>
    </row>
    <row r="1071" spans="3:3">
      <c r="C1071" s="104"/>
    </row>
    <row r="1072" spans="3:3">
      <c r="C1072" s="104"/>
    </row>
    <row r="1073" spans="3:3">
      <c r="C1073" s="104"/>
    </row>
    <row r="1074" spans="3:3">
      <c r="C1074" s="104"/>
    </row>
    <row r="1075" spans="3:3">
      <c r="C1075" s="104"/>
    </row>
    <row r="1076" spans="3:3">
      <c r="C1076" s="104"/>
    </row>
    <row r="1077" spans="3:3">
      <c r="C1077" s="104"/>
    </row>
    <row r="1078" spans="3:3">
      <c r="C1078" s="104"/>
    </row>
    <row r="1079" spans="3:3">
      <c r="C1079" s="104"/>
    </row>
    <row r="1080" spans="3:3">
      <c r="C1080" s="104"/>
    </row>
    <row r="1081" spans="3:3">
      <c r="C1081" s="104"/>
    </row>
    <row r="1082" spans="3:3">
      <c r="C1082" s="104"/>
    </row>
    <row r="1083" spans="3:3">
      <c r="C1083" s="104"/>
    </row>
    <row r="1084" spans="3:3">
      <c r="C1084" s="104"/>
    </row>
    <row r="1085" spans="3:3">
      <c r="C1085" s="104"/>
    </row>
    <row r="1086" spans="3:3">
      <c r="C1086" s="104"/>
    </row>
    <row r="1087" spans="3:3">
      <c r="C1087" s="104"/>
    </row>
    <row r="1088" spans="3:3">
      <c r="C1088" s="104"/>
    </row>
    <row r="1089" spans="3:3">
      <c r="C1089" s="104"/>
    </row>
    <row r="1090" spans="3:3">
      <c r="C1090" s="104"/>
    </row>
    <row r="1091" spans="3:3">
      <c r="C1091" s="104"/>
    </row>
    <row r="1092" spans="3:3">
      <c r="C1092" s="104"/>
    </row>
    <row r="1093" spans="3:3">
      <c r="C1093" s="104"/>
    </row>
    <row r="1094" spans="3:3">
      <c r="C1094" s="104"/>
    </row>
    <row r="1095" spans="3:3">
      <c r="C1095" s="104"/>
    </row>
    <row r="1096" spans="3:3">
      <c r="C1096" s="104"/>
    </row>
    <row r="1097" spans="3:3">
      <c r="C1097" s="104"/>
    </row>
    <row r="1098" spans="3:3">
      <c r="C1098" s="104"/>
    </row>
    <row r="1099" spans="3:3">
      <c r="C1099" s="104"/>
    </row>
    <row r="1100" spans="3:3">
      <c r="C1100" s="104"/>
    </row>
    <row r="1101" spans="3:3">
      <c r="C1101" s="104"/>
    </row>
    <row r="1102" spans="3:3">
      <c r="C1102" s="104"/>
    </row>
    <row r="1103" spans="3:3">
      <c r="C1103" s="104"/>
    </row>
    <row r="1104" spans="3:3">
      <c r="C1104" s="104"/>
    </row>
    <row r="1105" spans="3:3">
      <c r="C1105" s="104"/>
    </row>
    <row r="1106" spans="3:3">
      <c r="C1106" s="104"/>
    </row>
    <row r="1107" spans="3:3">
      <c r="C1107" s="104"/>
    </row>
    <row r="1108" spans="3:3">
      <c r="C1108" s="104"/>
    </row>
    <row r="1109" spans="3:3">
      <c r="C1109" s="104"/>
    </row>
    <row r="1110" spans="3:3">
      <c r="C1110" s="104"/>
    </row>
    <row r="1111" spans="3:3">
      <c r="C1111" s="104"/>
    </row>
    <row r="1112" spans="3:3">
      <c r="C1112" s="104"/>
    </row>
    <row r="1113" spans="3:3">
      <c r="C1113" s="104"/>
    </row>
    <row r="1114" spans="3:3">
      <c r="C1114" s="104"/>
    </row>
    <row r="1115" spans="3:3">
      <c r="C1115" s="104"/>
    </row>
    <row r="1116" spans="3:3">
      <c r="C1116" s="104"/>
    </row>
    <row r="1117" spans="3:3">
      <c r="C1117" s="104"/>
    </row>
    <row r="1118" spans="3:3">
      <c r="C1118" s="104"/>
    </row>
    <row r="1119" spans="3:3">
      <c r="C1119" s="104"/>
    </row>
    <row r="1120" spans="3:3">
      <c r="C1120" s="104"/>
    </row>
    <row r="1121" spans="3:3">
      <c r="C1121" s="104"/>
    </row>
    <row r="1122" spans="3:3">
      <c r="C1122" s="104"/>
    </row>
    <row r="1123" spans="3:3">
      <c r="C1123" s="104"/>
    </row>
    <row r="1124" spans="3:3">
      <c r="C1124" s="104"/>
    </row>
    <row r="1125" spans="3:3">
      <c r="C1125" s="104"/>
    </row>
    <row r="1126" spans="3:3">
      <c r="C1126" s="104"/>
    </row>
    <row r="1127" spans="3:3">
      <c r="C1127" s="104"/>
    </row>
    <row r="1128" spans="3:3">
      <c r="C1128" s="104"/>
    </row>
    <row r="1129" spans="3:3">
      <c r="C1129" s="104"/>
    </row>
    <row r="1130" spans="3:3">
      <c r="C1130" s="104"/>
    </row>
    <row r="1131" spans="3:3">
      <c r="C1131" s="104"/>
    </row>
    <row r="1132" spans="3:3">
      <c r="C1132" s="104"/>
    </row>
    <row r="1133" spans="3:3">
      <c r="C1133" s="104"/>
    </row>
    <row r="1134" spans="3:3">
      <c r="C1134" s="104"/>
    </row>
    <row r="1135" spans="3:3">
      <c r="C1135" s="104"/>
    </row>
    <row r="1136" spans="3:3">
      <c r="C1136" s="104"/>
    </row>
    <row r="1137" spans="3:3">
      <c r="C1137" s="104"/>
    </row>
    <row r="1138" spans="3:3">
      <c r="C1138" s="104"/>
    </row>
    <row r="1139" spans="3:3">
      <c r="C1139" s="104"/>
    </row>
    <row r="1140" spans="3:3">
      <c r="C1140" s="104"/>
    </row>
    <row r="1141" spans="3:3">
      <c r="C1141" s="104"/>
    </row>
    <row r="1142" spans="3:3">
      <c r="C1142" s="104"/>
    </row>
    <row r="1143" spans="3:3">
      <c r="C1143" s="104"/>
    </row>
    <row r="1144" spans="3:3">
      <c r="C1144" s="104"/>
    </row>
    <row r="1145" spans="3:3">
      <c r="C1145" s="104"/>
    </row>
    <row r="1146" spans="3:3">
      <c r="C1146" s="104"/>
    </row>
    <row r="1147" spans="3:3">
      <c r="C1147" s="104"/>
    </row>
    <row r="1148" spans="3:3">
      <c r="C1148" s="104"/>
    </row>
    <row r="1149" spans="3:3">
      <c r="C1149" s="104"/>
    </row>
    <row r="1150" spans="3:3">
      <c r="C1150" s="104"/>
    </row>
    <row r="1151" spans="3:3">
      <c r="C1151" s="104"/>
    </row>
    <row r="1152" spans="3:3">
      <c r="C1152" s="104"/>
    </row>
    <row r="1153" spans="3:3">
      <c r="C1153" s="104"/>
    </row>
    <row r="1154" spans="3:3">
      <c r="C1154" s="104"/>
    </row>
    <row r="1155" spans="3:3">
      <c r="C1155" s="104"/>
    </row>
    <row r="1156" spans="3:3">
      <c r="C1156" s="104"/>
    </row>
    <row r="1157" spans="3:3">
      <c r="C1157" s="104"/>
    </row>
    <row r="1158" spans="3:3">
      <c r="C1158" s="104"/>
    </row>
    <row r="1159" spans="3:3">
      <c r="C1159" s="104"/>
    </row>
    <row r="1160" spans="3:3">
      <c r="C1160" s="104"/>
    </row>
    <row r="1161" spans="3:3">
      <c r="C1161" s="104"/>
    </row>
    <row r="1162" spans="3:3">
      <c r="C1162" s="104"/>
    </row>
    <row r="1163" spans="3:3">
      <c r="C1163" s="104"/>
    </row>
    <row r="1164" spans="3:3">
      <c r="C1164" s="104"/>
    </row>
    <row r="1165" spans="3:3">
      <c r="C1165" s="104"/>
    </row>
    <row r="1166" spans="3:3">
      <c r="C1166" s="104"/>
    </row>
    <row r="1167" spans="3:3">
      <c r="C1167" s="104"/>
    </row>
    <row r="1168" spans="3:3">
      <c r="C1168" s="104"/>
    </row>
    <row r="1169" spans="3:3">
      <c r="C1169" s="104"/>
    </row>
    <row r="1170" spans="3:3">
      <c r="C1170" s="104"/>
    </row>
    <row r="1171" spans="3:3">
      <c r="C1171" s="104"/>
    </row>
    <row r="1172" spans="3:3">
      <c r="C1172" s="104"/>
    </row>
    <row r="1173" spans="3:3">
      <c r="C1173" s="104"/>
    </row>
    <row r="1174" spans="3:3">
      <c r="C1174" s="104"/>
    </row>
    <row r="1175" spans="3:3">
      <c r="C1175" s="104"/>
    </row>
    <row r="1176" spans="3:3">
      <c r="C1176" s="104"/>
    </row>
    <row r="1177" spans="3:3">
      <c r="C1177" s="104"/>
    </row>
    <row r="1178" spans="3:3">
      <c r="C1178" s="104"/>
    </row>
    <row r="1179" spans="3:3">
      <c r="C1179" s="104"/>
    </row>
    <row r="1180" spans="3:3">
      <c r="C1180" s="104"/>
    </row>
    <row r="1181" spans="3:3">
      <c r="C1181" s="104"/>
    </row>
    <row r="1182" spans="3:3">
      <c r="C1182" s="104"/>
    </row>
    <row r="1183" spans="3:3">
      <c r="C1183" s="104"/>
    </row>
    <row r="1184" spans="3:3">
      <c r="C1184" s="104"/>
    </row>
    <row r="1185" spans="3:3">
      <c r="C1185" s="104"/>
    </row>
    <row r="1186" spans="3:3">
      <c r="C1186" s="104"/>
    </row>
    <row r="1187" spans="3:3">
      <c r="C1187" s="104"/>
    </row>
    <row r="1188" spans="3:3">
      <c r="C1188" s="104"/>
    </row>
    <row r="1189" spans="3:3">
      <c r="C1189" s="104"/>
    </row>
    <row r="1190" spans="3:3">
      <c r="C1190" s="104"/>
    </row>
    <row r="1191" spans="3:3">
      <c r="C1191" s="104"/>
    </row>
    <row r="1192" spans="3:3">
      <c r="C1192" s="104"/>
    </row>
    <row r="1193" spans="3:3">
      <c r="C1193" s="104"/>
    </row>
    <row r="1194" spans="3:3">
      <c r="C1194" s="104"/>
    </row>
    <row r="1195" spans="3:3">
      <c r="C1195" s="104"/>
    </row>
    <row r="1196" spans="3:3">
      <c r="C1196" s="104"/>
    </row>
    <row r="1197" spans="3:3">
      <c r="C1197" s="104"/>
    </row>
    <row r="1198" spans="3:3">
      <c r="C1198" s="104"/>
    </row>
    <row r="1199" spans="3:3">
      <c r="C1199" s="104"/>
    </row>
    <row r="1200" spans="3:3">
      <c r="C1200" s="104"/>
    </row>
    <row r="1201" spans="3:3">
      <c r="C1201" s="104"/>
    </row>
    <row r="1202" spans="3:3">
      <c r="C1202" s="104"/>
    </row>
    <row r="1203" spans="3:3">
      <c r="C1203" s="104"/>
    </row>
    <row r="1204" spans="3:3">
      <c r="C1204" s="104"/>
    </row>
    <row r="1205" spans="3:3">
      <c r="C1205" s="104"/>
    </row>
    <row r="1206" spans="3:3">
      <c r="C1206" s="104"/>
    </row>
    <row r="1207" spans="3:3">
      <c r="C1207" s="104"/>
    </row>
    <row r="1208" spans="3:3">
      <c r="C1208" s="104"/>
    </row>
    <row r="1209" spans="3:3">
      <c r="C1209" s="104"/>
    </row>
    <row r="1210" spans="3:3">
      <c r="C1210" s="104"/>
    </row>
    <row r="1211" spans="3:3">
      <c r="C1211" s="104"/>
    </row>
    <row r="1212" spans="3:3">
      <c r="C1212" s="104"/>
    </row>
    <row r="1213" spans="3:3">
      <c r="C1213" s="104"/>
    </row>
    <row r="1214" spans="3:3">
      <c r="C1214" s="104"/>
    </row>
    <row r="1215" spans="3:3">
      <c r="C1215" s="104"/>
    </row>
    <row r="1216" spans="3:3">
      <c r="C1216" s="104"/>
    </row>
    <row r="1217" spans="3:3">
      <c r="C1217" s="104"/>
    </row>
    <row r="1218" spans="3:3">
      <c r="C1218" s="104"/>
    </row>
    <row r="1219" spans="3:3">
      <c r="C1219" s="104"/>
    </row>
    <row r="1220" spans="3:3">
      <c r="C1220" s="104"/>
    </row>
    <row r="1221" spans="3:3">
      <c r="C1221" s="104"/>
    </row>
    <row r="1222" spans="3:3">
      <c r="C1222" s="104"/>
    </row>
    <row r="1223" spans="3:3">
      <c r="C1223" s="104"/>
    </row>
    <row r="1224" spans="3:3">
      <c r="C1224" s="104"/>
    </row>
    <row r="1225" spans="3:3">
      <c r="C1225" s="104"/>
    </row>
    <row r="1226" spans="3:3">
      <c r="C1226" s="104"/>
    </row>
    <row r="1227" spans="3:3">
      <c r="C1227" s="104"/>
    </row>
    <row r="1228" spans="3:3">
      <c r="C1228" s="104"/>
    </row>
    <row r="1229" spans="3:3">
      <c r="C1229" s="104"/>
    </row>
    <row r="1230" spans="3:3">
      <c r="C1230" s="104"/>
    </row>
    <row r="1231" spans="3:3">
      <c r="C1231" s="104"/>
    </row>
    <row r="1232" spans="3:3">
      <c r="C1232" s="104"/>
    </row>
    <row r="1233" spans="3:3">
      <c r="C1233" s="104"/>
    </row>
    <row r="1234" spans="3:3">
      <c r="C1234" s="104"/>
    </row>
    <row r="1235" spans="3:3">
      <c r="C1235" s="104"/>
    </row>
    <row r="1236" spans="3:3">
      <c r="C1236" s="104"/>
    </row>
    <row r="1237" spans="3:3">
      <c r="C1237" s="104"/>
    </row>
    <row r="1238" spans="3:3">
      <c r="C1238" s="104"/>
    </row>
    <row r="1239" spans="3:3">
      <c r="C1239" s="104"/>
    </row>
    <row r="1240" spans="3:3">
      <c r="C1240" s="104"/>
    </row>
    <row r="1241" spans="3:3">
      <c r="C1241" s="104"/>
    </row>
    <row r="1242" spans="3:3">
      <c r="C1242" s="104"/>
    </row>
    <row r="1243" spans="3:3">
      <c r="C1243" s="104"/>
    </row>
    <row r="1244" spans="3:3">
      <c r="C1244" s="104"/>
    </row>
    <row r="1245" spans="3:3">
      <c r="C1245" s="104"/>
    </row>
    <row r="1246" spans="3:3">
      <c r="C1246" s="104"/>
    </row>
    <row r="1247" spans="3:3">
      <c r="C1247" s="104"/>
    </row>
    <row r="1248" spans="3:3">
      <c r="C1248" s="104"/>
    </row>
    <row r="1249" spans="3:3">
      <c r="C1249" s="104"/>
    </row>
    <row r="1250" spans="3:3">
      <c r="C1250" s="104"/>
    </row>
    <row r="1251" spans="3:3">
      <c r="C1251" s="104"/>
    </row>
    <row r="1252" spans="3:3">
      <c r="C1252" s="104"/>
    </row>
    <row r="1253" spans="3:3">
      <c r="C1253" s="104"/>
    </row>
    <row r="1254" spans="3:3">
      <c r="C1254" s="104"/>
    </row>
    <row r="1255" spans="3:3">
      <c r="C1255" s="104"/>
    </row>
    <row r="1256" spans="3:3">
      <c r="C1256" s="104"/>
    </row>
    <row r="1257" spans="3:3">
      <c r="C1257" s="104"/>
    </row>
    <row r="1258" spans="3:3">
      <c r="C1258" s="104"/>
    </row>
    <row r="1259" spans="3:3">
      <c r="C1259" s="104"/>
    </row>
    <row r="1260" spans="3:3">
      <c r="C1260" s="104"/>
    </row>
    <row r="1261" spans="3:3">
      <c r="C1261" s="104"/>
    </row>
    <row r="1262" spans="3:3">
      <c r="C1262" s="104"/>
    </row>
    <row r="1263" spans="3:3">
      <c r="C1263" s="104"/>
    </row>
    <row r="1264" spans="3:3">
      <c r="C1264" s="104"/>
    </row>
    <row r="1265" spans="3:3">
      <c r="C1265" s="104"/>
    </row>
    <row r="1266" spans="3:3">
      <c r="C1266" s="104"/>
    </row>
    <row r="1267" spans="3:3">
      <c r="C1267" s="104"/>
    </row>
    <row r="1268" spans="3:3">
      <c r="C1268" s="104"/>
    </row>
    <row r="1269" spans="3:3">
      <c r="C1269" s="104"/>
    </row>
    <row r="1270" spans="3:3">
      <c r="C1270" s="104"/>
    </row>
    <row r="1271" spans="3:3">
      <c r="C1271" s="104"/>
    </row>
    <row r="1272" spans="3:3">
      <c r="C1272" s="104"/>
    </row>
    <row r="1273" spans="3:3">
      <c r="C1273" s="104"/>
    </row>
    <row r="1274" spans="3:3">
      <c r="C1274" s="104"/>
    </row>
    <row r="1275" spans="3:3">
      <c r="C1275" s="104"/>
    </row>
    <row r="1276" spans="3:3">
      <c r="C1276" s="104"/>
    </row>
    <row r="1277" spans="3:3">
      <c r="C1277" s="104"/>
    </row>
    <row r="1278" spans="3:3">
      <c r="C1278" s="104"/>
    </row>
    <row r="1279" spans="3:3">
      <c r="C1279" s="104"/>
    </row>
    <row r="1280" spans="3:3">
      <c r="C1280" s="104"/>
    </row>
    <row r="1281" spans="3:3">
      <c r="C1281" s="104"/>
    </row>
    <row r="1282" spans="3:3">
      <c r="C1282" s="104"/>
    </row>
    <row r="1283" spans="3:3">
      <c r="C1283" s="104"/>
    </row>
    <row r="1284" spans="3:3">
      <c r="C1284" s="104"/>
    </row>
    <row r="1285" spans="3:3">
      <c r="C1285" s="104"/>
    </row>
    <row r="1286" spans="3:3">
      <c r="C1286" s="104"/>
    </row>
    <row r="1287" spans="3:3">
      <c r="C1287" s="104"/>
    </row>
    <row r="1288" spans="3:3">
      <c r="C1288" s="104"/>
    </row>
    <row r="1289" spans="3:3">
      <c r="C1289" s="104"/>
    </row>
    <row r="1290" spans="3:3">
      <c r="C1290" s="104"/>
    </row>
    <row r="1291" spans="3:3">
      <c r="C1291" s="104"/>
    </row>
    <row r="1292" spans="3:3">
      <c r="C1292" s="104"/>
    </row>
    <row r="1293" spans="3:3">
      <c r="C1293" s="104"/>
    </row>
    <row r="1294" spans="3:3">
      <c r="C1294" s="104"/>
    </row>
    <row r="1295" spans="3:3">
      <c r="C1295" s="104"/>
    </row>
    <row r="1296" spans="3:3">
      <c r="C1296" s="104"/>
    </row>
    <row r="1297" spans="3:3">
      <c r="C1297" s="104"/>
    </row>
    <row r="1298" spans="3:3">
      <c r="C1298" s="104"/>
    </row>
    <row r="1299" spans="3:3">
      <c r="C1299" s="104"/>
    </row>
    <row r="1300" spans="3:3">
      <c r="C1300" s="104"/>
    </row>
    <row r="1301" spans="3:3">
      <c r="C1301" s="104"/>
    </row>
    <row r="1302" spans="3:3">
      <c r="C1302" s="104"/>
    </row>
    <row r="1303" spans="3:3">
      <c r="C1303" s="104"/>
    </row>
    <row r="1304" spans="3:3">
      <c r="C1304" s="104"/>
    </row>
    <row r="1305" spans="3:3">
      <c r="C1305" s="104"/>
    </row>
    <row r="1306" spans="3:3">
      <c r="C1306" s="104"/>
    </row>
    <row r="1307" spans="3:3">
      <c r="C1307" s="104"/>
    </row>
    <row r="1308" spans="3:3">
      <c r="C1308" s="104"/>
    </row>
    <row r="1309" spans="3:3">
      <c r="C1309" s="104"/>
    </row>
    <row r="1310" spans="3:3">
      <c r="C1310" s="104"/>
    </row>
    <row r="1311" spans="3:3">
      <c r="C1311" s="104"/>
    </row>
    <row r="1312" spans="3:3">
      <c r="C1312" s="104"/>
    </row>
    <row r="1313" spans="3:3">
      <c r="C1313" s="104"/>
    </row>
    <row r="1314" spans="3:3">
      <c r="C1314" s="104"/>
    </row>
    <row r="1315" spans="3:3">
      <c r="C1315" s="104"/>
    </row>
    <row r="1316" spans="3:3">
      <c r="C1316" s="104"/>
    </row>
    <row r="1317" spans="3:3">
      <c r="C1317" s="104"/>
    </row>
    <row r="1318" spans="3:3">
      <c r="C1318" s="104"/>
    </row>
    <row r="1319" spans="3:3">
      <c r="C1319" s="104"/>
    </row>
    <row r="1320" spans="3:3">
      <c r="C1320" s="104"/>
    </row>
    <row r="1321" spans="3:3">
      <c r="C1321" s="104"/>
    </row>
    <row r="1322" spans="3:3">
      <c r="C1322" s="104"/>
    </row>
    <row r="1323" spans="3:3">
      <c r="C1323" s="104"/>
    </row>
    <row r="1324" spans="3:3">
      <c r="C1324" s="104"/>
    </row>
    <row r="1325" spans="3:3">
      <c r="C1325" s="104"/>
    </row>
    <row r="1326" spans="3:3">
      <c r="C1326" s="104"/>
    </row>
    <row r="1327" spans="3:3">
      <c r="C1327" s="104"/>
    </row>
    <row r="1328" spans="3:3">
      <c r="C1328" s="104"/>
    </row>
    <row r="1329" spans="3:3">
      <c r="C1329" s="104"/>
    </row>
    <row r="1330" spans="3:3">
      <c r="C1330" s="104"/>
    </row>
    <row r="1331" spans="3:3">
      <c r="C1331" s="104"/>
    </row>
    <row r="1332" spans="3:3">
      <c r="C1332" s="104"/>
    </row>
    <row r="1333" spans="3:3">
      <c r="C1333" s="104"/>
    </row>
    <row r="1334" spans="3:3">
      <c r="C1334" s="104"/>
    </row>
    <row r="1335" spans="3:3">
      <c r="C1335" s="104"/>
    </row>
    <row r="1336" spans="3:3">
      <c r="C1336" s="104"/>
    </row>
    <row r="1337" spans="3:3">
      <c r="C1337" s="104"/>
    </row>
    <row r="1338" spans="3:3">
      <c r="C1338" s="104"/>
    </row>
    <row r="1339" spans="3:3">
      <c r="C1339" s="104"/>
    </row>
    <row r="1340" spans="3:3">
      <c r="C1340" s="104"/>
    </row>
    <row r="1341" spans="3:3">
      <c r="C1341" s="104"/>
    </row>
    <row r="1342" spans="3:3">
      <c r="C1342" s="104"/>
    </row>
    <row r="1343" spans="3:3">
      <c r="C1343" s="104"/>
    </row>
    <row r="1344" spans="3:3">
      <c r="C1344" s="104"/>
    </row>
    <row r="1345" spans="3:3">
      <c r="C1345" s="104"/>
    </row>
    <row r="1346" spans="3:3">
      <c r="C1346" s="104"/>
    </row>
    <row r="1347" spans="3:3">
      <c r="C1347" s="104"/>
    </row>
    <row r="1348" spans="3:3">
      <c r="C1348" s="104"/>
    </row>
    <row r="1349" spans="3:3">
      <c r="C1349" s="104"/>
    </row>
    <row r="1350" spans="3:3">
      <c r="C1350" s="104"/>
    </row>
    <row r="1351" spans="3:3">
      <c r="C1351" s="104"/>
    </row>
    <row r="1352" spans="3:3">
      <c r="C1352" s="104"/>
    </row>
    <row r="1353" spans="3:3">
      <c r="C1353" s="104"/>
    </row>
    <row r="1354" spans="3:3">
      <c r="C1354" s="104"/>
    </row>
    <row r="1355" spans="3:3">
      <c r="C1355" s="104"/>
    </row>
    <row r="1356" spans="3:3">
      <c r="C1356" s="104"/>
    </row>
    <row r="1357" spans="3:3">
      <c r="C1357" s="104"/>
    </row>
    <row r="1358" spans="3:3">
      <c r="C1358" s="104"/>
    </row>
    <row r="1359" spans="3:3">
      <c r="C1359" s="104"/>
    </row>
    <row r="1360" spans="3:3">
      <c r="C1360" s="104"/>
    </row>
    <row r="1361" spans="3:3">
      <c r="C1361" s="104"/>
    </row>
    <row r="1362" spans="3:3">
      <c r="C1362" s="104"/>
    </row>
    <row r="1363" spans="3:3">
      <c r="C1363" s="104"/>
    </row>
    <row r="1364" spans="3:3">
      <c r="C1364" s="104"/>
    </row>
    <row r="1365" spans="3:3">
      <c r="C1365" s="104"/>
    </row>
    <row r="1366" spans="3:3">
      <c r="C1366" s="104"/>
    </row>
    <row r="1367" spans="3:3">
      <c r="C1367" s="104"/>
    </row>
    <row r="1368" spans="3:3">
      <c r="C1368" s="104"/>
    </row>
    <row r="1369" spans="3:3">
      <c r="C1369" s="104"/>
    </row>
    <row r="1370" spans="3:3">
      <c r="C1370" s="104"/>
    </row>
    <row r="1371" spans="3:3">
      <c r="C1371" s="104"/>
    </row>
    <row r="1372" spans="3:3">
      <c r="C1372" s="104"/>
    </row>
    <row r="1373" spans="3:3">
      <c r="C1373" s="104"/>
    </row>
    <row r="1374" spans="3:3">
      <c r="C1374" s="104"/>
    </row>
    <row r="1375" spans="3:3">
      <c r="C1375" s="104"/>
    </row>
    <row r="1376" spans="3:3">
      <c r="C1376" s="104"/>
    </row>
    <row r="1377" spans="3:3">
      <c r="C1377" s="104"/>
    </row>
    <row r="1378" spans="3:3">
      <c r="C1378" s="104"/>
    </row>
    <row r="1379" spans="3:3">
      <c r="C1379" s="104"/>
    </row>
    <row r="1380" spans="3:3">
      <c r="C1380" s="104"/>
    </row>
    <row r="1381" spans="3:3">
      <c r="C1381" s="104"/>
    </row>
    <row r="1382" spans="3:3">
      <c r="C1382" s="104"/>
    </row>
    <row r="1383" spans="3:3">
      <c r="C1383" s="104"/>
    </row>
    <row r="1384" spans="3:3">
      <c r="C1384" s="104"/>
    </row>
    <row r="1385" spans="3:3">
      <c r="C1385" s="104"/>
    </row>
    <row r="1386" spans="3:3">
      <c r="C1386" s="104"/>
    </row>
    <row r="1387" spans="3:3">
      <c r="C1387" s="104"/>
    </row>
    <row r="1388" spans="3:3">
      <c r="C1388" s="104"/>
    </row>
    <row r="1389" spans="3:3">
      <c r="C1389" s="104"/>
    </row>
    <row r="1390" spans="3:3">
      <c r="C1390" s="104"/>
    </row>
    <row r="1391" spans="3:3">
      <c r="C1391" s="104"/>
    </row>
    <row r="1392" spans="3:3">
      <c r="C1392" s="104"/>
    </row>
    <row r="1393" spans="3:3">
      <c r="C1393" s="104"/>
    </row>
    <row r="1394" spans="3:3">
      <c r="C1394" s="104"/>
    </row>
    <row r="1395" spans="3:3">
      <c r="C1395" s="104"/>
    </row>
    <row r="1396" spans="3:3">
      <c r="C1396" s="104"/>
    </row>
    <row r="1397" spans="3:3">
      <c r="C1397" s="104"/>
    </row>
    <row r="1398" spans="3:3">
      <c r="C1398" s="104"/>
    </row>
    <row r="1399" spans="3:3">
      <c r="C1399" s="104"/>
    </row>
    <row r="1400" spans="3:3">
      <c r="C1400" s="104"/>
    </row>
    <row r="1401" spans="3:3">
      <c r="C1401" s="104"/>
    </row>
    <row r="1402" spans="3:3">
      <c r="C1402" s="104"/>
    </row>
    <row r="1403" spans="3:3">
      <c r="C1403" s="104"/>
    </row>
    <row r="1404" spans="3:3">
      <c r="C1404" s="104"/>
    </row>
    <row r="1405" spans="3:3">
      <c r="C1405" s="104"/>
    </row>
    <row r="1406" spans="3:3">
      <c r="C1406" s="104"/>
    </row>
    <row r="1407" spans="3:3">
      <c r="C1407" s="104"/>
    </row>
    <row r="1408" spans="3:3">
      <c r="C1408" s="104"/>
    </row>
    <row r="1409" spans="3:3">
      <c r="C1409" s="104"/>
    </row>
    <row r="1410" spans="3:3">
      <c r="C1410" s="104"/>
    </row>
    <row r="1411" spans="3:3">
      <c r="C1411" s="104"/>
    </row>
    <row r="1412" spans="3:3">
      <c r="C1412" s="104"/>
    </row>
    <row r="1413" spans="3:3">
      <c r="C1413" s="104"/>
    </row>
    <row r="1414" spans="3:3">
      <c r="C1414" s="104"/>
    </row>
    <row r="1415" spans="3:3">
      <c r="C1415" s="104"/>
    </row>
    <row r="1416" spans="3:3">
      <c r="C1416" s="104"/>
    </row>
    <row r="1417" spans="3:3">
      <c r="C1417" s="104"/>
    </row>
    <row r="1418" spans="3:3">
      <c r="C1418" s="104"/>
    </row>
    <row r="1419" spans="3:3">
      <c r="C1419" s="104"/>
    </row>
    <row r="1420" spans="3:3">
      <c r="C1420" s="104"/>
    </row>
    <row r="1421" spans="3:3">
      <c r="C1421" s="104"/>
    </row>
    <row r="1422" spans="3:3">
      <c r="C1422" s="104"/>
    </row>
    <row r="1423" spans="3:3">
      <c r="C1423" s="104"/>
    </row>
    <row r="1424" spans="3:3">
      <c r="C1424" s="104"/>
    </row>
    <row r="1425" spans="3:3">
      <c r="C1425" s="104"/>
    </row>
    <row r="1426" spans="3:3">
      <c r="C1426" s="104"/>
    </row>
    <row r="1427" spans="3:3">
      <c r="C1427" s="104"/>
    </row>
    <row r="1428" spans="3:3">
      <c r="C1428" s="104"/>
    </row>
    <row r="1429" spans="3:3">
      <c r="C1429" s="104"/>
    </row>
    <row r="1430" spans="3:3">
      <c r="C1430" s="104"/>
    </row>
    <row r="1431" spans="3:3">
      <c r="C1431" s="104"/>
    </row>
    <row r="1432" spans="3:3">
      <c r="C1432" s="104"/>
    </row>
    <row r="1433" spans="3:3">
      <c r="C1433" s="104"/>
    </row>
    <row r="1434" spans="3:3">
      <c r="C1434" s="104"/>
    </row>
    <row r="1435" spans="3:3">
      <c r="C1435" s="104"/>
    </row>
    <row r="1436" spans="3:3">
      <c r="C1436" s="104"/>
    </row>
    <row r="1437" spans="3:3">
      <c r="C1437" s="104"/>
    </row>
    <row r="1438" spans="3:3">
      <c r="C1438" s="104"/>
    </row>
    <row r="1439" spans="3:3">
      <c r="C1439" s="104"/>
    </row>
    <row r="1440" spans="3:3">
      <c r="C1440" s="104"/>
    </row>
    <row r="1441" spans="3:3">
      <c r="C1441" s="104"/>
    </row>
    <row r="1442" spans="3:3">
      <c r="C1442" s="104"/>
    </row>
    <row r="1443" spans="3:3">
      <c r="C1443" s="104"/>
    </row>
    <row r="1444" spans="3:3">
      <c r="C1444" s="104"/>
    </row>
    <row r="1445" spans="3:3">
      <c r="C1445" s="104"/>
    </row>
    <row r="1446" spans="3:3">
      <c r="C1446" s="104"/>
    </row>
    <row r="1447" spans="3:3">
      <c r="C1447" s="104"/>
    </row>
    <row r="1448" spans="3:3">
      <c r="C1448" s="104"/>
    </row>
    <row r="1449" spans="3:3">
      <c r="C1449" s="104"/>
    </row>
    <row r="1450" spans="3:3">
      <c r="C1450" s="104"/>
    </row>
    <row r="1451" spans="3:3">
      <c r="C1451" s="104"/>
    </row>
    <row r="1452" spans="3:3">
      <c r="C1452" s="104"/>
    </row>
    <row r="1453" spans="3:3">
      <c r="C1453" s="104"/>
    </row>
    <row r="1454" spans="3:3">
      <c r="C1454" s="104"/>
    </row>
    <row r="1455" spans="3:3">
      <c r="C1455" s="104"/>
    </row>
    <row r="1456" spans="3:3">
      <c r="C1456" s="104"/>
    </row>
    <row r="1457" spans="3:3">
      <c r="C1457" s="104"/>
    </row>
    <row r="1458" spans="3:3">
      <c r="C1458" s="104"/>
    </row>
    <row r="1459" spans="3:3">
      <c r="C1459" s="104"/>
    </row>
    <row r="1460" spans="3:3">
      <c r="C1460" s="104"/>
    </row>
    <row r="1461" spans="3:3">
      <c r="C1461" s="104"/>
    </row>
    <row r="1462" spans="3:3">
      <c r="C1462" s="104"/>
    </row>
    <row r="1463" spans="3:3">
      <c r="C1463" s="104"/>
    </row>
    <row r="1464" spans="3:3">
      <c r="C1464" s="104"/>
    </row>
    <row r="1465" spans="3:3">
      <c r="C1465" s="104"/>
    </row>
    <row r="1466" spans="3:3">
      <c r="C1466" s="104"/>
    </row>
    <row r="1467" spans="3:3">
      <c r="C1467" s="104"/>
    </row>
    <row r="1468" spans="3:3">
      <c r="C1468" s="104"/>
    </row>
    <row r="1469" spans="3:3">
      <c r="C1469" s="104"/>
    </row>
    <row r="1470" spans="3:3">
      <c r="C1470" s="104"/>
    </row>
    <row r="1471" spans="3:3">
      <c r="C1471" s="104"/>
    </row>
    <row r="1472" spans="3:3">
      <c r="C1472" s="104"/>
    </row>
    <row r="1473" spans="3:3">
      <c r="C1473" s="104"/>
    </row>
    <row r="1474" spans="3:3">
      <c r="C1474" s="104"/>
    </row>
    <row r="1475" spans="3:3">
      <c r="C1475" s="104"/>
    </row>
    <row r="1476" spans="3:3">
      <c r="C1476" s="104"/>
    </row>
    <row r="1477" spans="3:3">
      <c r="C1477" s="104"/>
    </row>
    <row r="1478" spans="3:3">
      <c r="C1478" s="104"/>
    </row>
    <row r="1479" spans="3:3">
      <c r="C1479" s="104"/>
    </row>
    <row r="1480" spans="3:3">
      <c r="C1480" s="104"/>
    </row>
    <row r="1481" spans="3:3">
      <c r="C1481" s="104"/>
    </row>
    <row r="1482" spans="3:3">
      <c r="C1482" s="104"/>
    </row>
    <row r="1483" spans="3:3">
      <c r="C1483" s="104"/>
    </row>
    <row r="1484" spans="3:3">
      <c r="C1484" s="104"/>
    </row>
    <row r="1485" spans="3:3">
      <c r="C1485" s="104"/>
    </row>
    <row r="1486" spans="3:3">
      <c r="C1486" s="104"/>
    </row>
    <row r="1487" spans="3:3">
      <c r="C1487" s="104"/>
    </row>
    <row r="1488" spans="3:3">
      <c r="C1488" s="104"/>
    </row>
    <row r="1489" spans="3:3">
      <c r="C1489" s="104"/>
    </row>
    <row r="1490" spans="3:3">
      <c r="C1490" s="104"/>
    </row>
    <row r="1491" spans="3:3">
      <c r="C1491" s="104"/>
    </row>
    <row r="1492" spans="3:3">
      <c r="C1492" s="104"/>
    </row>
    <row r="1493" spans="3:3">
      <c r="C1493" s="104"/>
    </row>
    <row r="1494" spans="3:3">
      <c r="C1494" s="104"/>
    </row>
    <row r="1495" spans="3:3">
      <c r="C1495" s="104"/>
    </row>
    <row r="1496" spans="3:3">
      <c r="C1496" s="104"/>
    </row>
    <row r="1497" spans="3:3">
      <c r="C1497" s="104"/>
    </row>
    <row r="1498" spans="3:3">
      <c r="C1498" s="104"/>
    </row>
    <row r="1499" spans="3:3">
      <c r="C1499" s="104"/>
    </row>
    <row r="1500" spans="3:3">
      <c r="C1500" s="104"/>
    </row>
    <row r="1501" spans="3:3">
      <c r="C1501" s="104"/>
    </row>
    <row r="1502" spans="3:3">
      <c r="C1502" s="104"/>
    </row>
    <row r="1503" spans="3:3">
      <c r="C1503" s="104"/>
    </row>
    <row r="1504" spans="3:3">
      <c r="C1504" s="104"/>
    </row>
    <row r="1505" spans="3:3">
      <c r="C1505" s="104"/>
    </row>
    <row r="1506" spans="3:3">
      <c r="C1506" s="104"/>
    </row>
    <row r="1507" spans="3:3">
      <c r="C1507" s="104"/>
    </row>
    <row r="1508" spans="3:3">
      <c r="C1508" s="104"/>
    </row>
    <row r="1509" spans="3:3">
      <c r="C1509" s="104"/>
    </row>
    <row r="1510" spans="3:3">
      <c r="C1510" s="104"/>
    </row>
    <row r="1511" spans="3:3">
      <c r="C1511" s="104"/>
    </row>
    <row r="1512" spans="3:3">
      <c r="C1512" s="104"/>
    </row>
    <row r="1513" spans="3:3">
      <c r="C1513" s="104"/>
    </row>
    <row r="1514" spans="3:3">
      <c r="C1514" s="104"/>
    </row>
    <row r="1515" spans="3:3">
      <c r="C1515" s="104"/>
    </row>
    <row r="1516" spans="3:3">
      <c r="C1516" s="104"/>
    </row>
    <row r="1517" spans="3:3">
      <c r="C1517" s="104"/>
    </row>
    <row r="1518" spans="3:3">
      <c r="C1518" s="104"/>
    </row>
    <row r="1519" spans="3:3">
      <c r="C1519" s="104"/>
    </row>
    <row r="1520" spans="3:3">
      <c r="C1520" s="104"/>
    </row>
    <row r="1521" spans="3:3">
      <c r="C1521" s="104"/>
    </row>
    <row r="1522" spans="3:3">
      <c r="C1522" s="104"/>
    </row>
    <row r="1523" spans="3:3">
      <c r="C1523" s="104"/>
    </row>
    <row r="1524" spans="3:3">
      <c r="C1524" s="104"/>
    </row>
    <row r="1525" spans="3:3">
      <c r="C1525" s="104"/>
    </row>
    <row r="1526" spans="3:3">
      <c r="C1526" s="104"/>
    </row>
    <row r="1527" spans="3:3">
      <c r="C1527" s="104"/>
    </row>
    <row r="1528" spans="3:3">
      <c r="C1528" s="104"/>
    </row>
    <row r="1529" spans="3:3">
      <c r="C1529" s="104"/>
    </row>
  </sheetData>
  <customSheetViews>
    <customSheetView guid="{A9A59A81-8ED1-4D77-9D9E-FD20100ED198}" scale="85" showPageBreaks="1" printArea="1">
      <pane ySplit="2" topLeftCell="A3" activePane="bottomLeft" state="frozen"/>
      <selection pane="bottomLeft" activeCell="I31" sqref="I31"/>
      <pageMargins left="0.74803149606299213" right="0.74803149606299213" top="0.74" bottom="0.47244094488188981" header="0.51181102362204722" footer="0.27559055118110237"/>
      <printOptions horizontalCentered="1"/>
      <pageSetup paperSize="9" orientation="portrait" r:id="rId1"/>
      <headerFooter alignWithMargins="0">
        <oddHeader>&amp;LFFL 2004-05</oddHeader>
        <oddFooter>&amp;CPage &amp;P of &amp;N</oddFooter>
      </headerFooter>
    </customSheetView>
  </customSheetViews>
  <phoneticPr fontId="13" type="noConversion"/>
  <conditionalFormatting sqref="G31 P30 P18">
    <cfRule type="cellIs" dxfId="197" priority="1" stopIfTrue="1" operator="notEqual">
      <formula>E18</formula>
    </cfRule>
  </conditionalFormatting>
  <conditionalFormatting sqref="Q30">
    <cfRule type="expression" dxfId="196" priority="2" stopIfTrue="1">
      <formula>(Q30+O30)&lt;&gt;0</formula>
    </cfRule>
  </conditionalFormatting>
  <conditionalFormatting sqref="P29">
    <cfRule type="cellIs" dxfId="195" priority="3" stopIfTrue="1" operator="notEqual">
      <formula>N7</formula>
    </cfRule>
  </conditionalFormatting>
  <conditionalFormatting sqref="N7">
    <cfRule type="cellIs" dxfId="194" priority="4" stopIfTrue="1" operator="notEqual">
      <formula>P29</formula>
    </cfRule>
  </conditionalFormatting>
  <conditionalFormatting sqref="N8">
    <cfRule type="cellIs" dxfId="193" priority="5" stopIfTrue="1" operator="notEqual">
      <formula>P28</formula>
    </cfRule>
  </conditionalFormatting>
  <conditionalFormatting sqref="N9">
    <cfRule type="cellIs" dxfId="192" priority="6" stopIfTrue="1" operator="notEqual">
      <formula>P27</formula>
    </cfRule>
  </conditionalFormatting>
  <conditionalFormatting sqref="N10">
    <cfRule type="cellIs" dxfId="191" priority="7" stopIfTrue="1" operator="notEqual">
      <formula>P26</formula>
    </cfRule>
  </conditionalFormatting>
  <conditionalFormatting sqref="N11">
    <cfRule type="cellIs" dxfId="190" priority="8" stopIfTrue="1" operator="notEqual">
      <formula>P25</formula>
    </cfRule>
  </conditionalFormatting>
  <conditionalFormatting sqref="N12">
    <cfRule type="cellIs" dxfId="189" priority="9" stopIfTrue="1" operator="notEqual">
      <formula>P24</formula>
    </cfRule>
  </conditionalFormatting>
  <conditionalFormatting sqref="N13">
    <cfRule type="cellIs" dxfId="188" priority="10" stopIfTrue="1" operator="notEqual">
      <formula>P23</formula>
    </cfRule>
  </conditionalFormatting>
  <conditionalFormatting sqref="N14">
    <cfRule type="cellIs" dxfId="187" priority="11" stopIfTrue="1" operator="notEqual">
      <formula>P22</formula>
    </cfRule>
  </conditionalFormatting>
  <conditionalFormatting sqref="N15">
    <cfRule type="cellIs" dxfId="186" priority="12" stopIfTrue="1" operator="notEqual">
      <formula>P21</formula>
    </cfRule>
  </conditionalFormatting>
  <conditionalFormatting sqref="N16">
    <cfRule type="cellIs" dxfId="185" priority="13" stopIfTrue="1" operator="notEqual">
      <formula>P20</formula>
    </cfRule>
  </conditionalFormatting>
  <conditionalFormatting sqref="N17">
    <cfRule type="cellIs" dxfId="184" priority="14" stopIfTrue="1" operator="notEqual">
      <formula>P19</formula>
    </cfRule>
  </conditionalFormatting>
  <conditionalFormatting sqref="N18">
    <cfRule type="cellIs" dxfId="183" priority="15" stopIfTrue="1" operator="notEqual">
      <formula>P18</formula>
    </cfRule>
  </conditionalFormatting>
  <conditionalFormatting sqref="N19">
    <cfRule type="cellIs" dxfId="182" priority="16" stopIfTrue="1" operator="notEqual">
      <formula>P17</formula>
    </cfRule>
  </conditionalFormatting>
  <conditionalFormatting sqref="N20">
    <cfRule type="cellIs" dxfId="181" priority="17" stopIfTrue="1" operator="notEqual">
      <formula>P16</formula>
    </cfRule>
  </conditionalFormatting>
  <conditionalFormatting sqref="N21">
    <cfRule type="cellIs" dxfId="180" priority="18" stopIfTrue="1" operator="notEqual">
      <formula>P15</formula>
    </cfRule>
  </conditionalFormatting>
  <conditionalFormatting sqref="N22">
    <cfRule type="cellIs" dxfId="179" priority="19" stopIfTrue="1" operator="notEqual">
      <formula>P14</formula>
    </cfRule>
  </conditionalFormatting>
  <conditionalFormatting sqref="N23">
    <cfRule type="cellIs" dxfId="178" priority="20" stopIfTrue="1" operator="notEqual">
      <formula>P13</formula>
    </cfRule>
  </conditionalFormatting>
  <conditionalFormatting sqref="N24">
    <cfRule type="cellIs" dxfId="177" priority="21" stopIfTrue="1" operator="notEqual">
      <formula>P12</formula>
    </cfRule>
  </conditionalFormatting>
  <conditionalFormatting sqref="N25">
    <cfRule type="cellIs" dxfId="176" priority="22" stopIfTrue="1" operator="notEqual">
      <formula>P11</formula>
    </cfRule>
  </conditionalFormatting>
  <conditionalFormatting sqref="N26">
    <cfRule type="cellIs" dxfId="175" priority="23" stopIfTrue="1" operator="notEqual">
      <formula>P10</formula>
    </cfRule>
  </conditionalFormatting>
  <conditionalFormatting sqref="N27">
    <cfRule type="cellIs" dxfId="174" priority="24" stopIfTrue="1" operator="notEqual">
      <formula>P9</formula>
    </cfRule>
  </conditionalFormatting>
  <conditionalFormatting sqref="N28">
    <cfRule type="cellIs" dxfId="173" priority="25" stopIfTrue="1" operator="notEqual">
      <formula>P8</formula>
    </cfRule>
  </conditionalFormatting>
  <conditionalFormatting sqref="N29">
    <cfRule type="cellIs" dxfId="172" priority="26" stopIfTrue="1" operator="notEqual">
      <formula>P7</formula>
    </cfRule>
  </conditionalFormatting>
  <conditionalFormatting sqref="P7">
    <cfRule type="cellIs" dxfId="171" priority="27" stopIfTrue="1" operator="notEqual">
      <formula>N29</formula>
    </cfRule>
  </conditionalFormatting>
  <conditionalFormatting sqref="P8">
    <cfRule type="cellIs" dxfId="170" priority="28" stopIfTrue="1" operator="notEqual">
      <formula>N28</formula>
    </cfRule>
  </conditionalFormatting>
  <conditionalFormatting sqref="P9">
    <cfRule type="cellIs" dxfId="169" priority="29" stopIfTrue="1" operator="notEqual">
      <formula>N27</formula>
    </cfRule>
  </conditionalFormatting>
  <conditionalFormatting sqref="P10">
    <cfRule type="cellIs" dxfId="168" priority="30" stopIfTrue="1" operator="notEqual">
      <formula>N26</formula>
    </cfRule>
  </conditionalFormatting>
  <conditionalFormatting sqref="P11">
    <cfRule type="cellIs" dxfId="167" priority="31" stopIfTrue="1" operator="notEqual">
      <formula>N25</formula>
    </cfRule>
  </conditionalFormatting>
  <conditionalFormatting sqref="P12">
    <cfRule type="cellIs" dxfId="166" priority="32" stopIfTrue="1" operator="notEqual">
      <formula>N24</formula>
    </cfRule>
  </conditionalFormatting>
  <conditionalFormatting sqref="P13">
    <cfRule type="cellIs" dxfId="165" priority="33" stopIfTrue="1" operator="notEqual">
      <formula>N23</formula>
    </cfRule>
  </conditionalFormatting>
  <conditionalFormatting sqref="P14">
    <cfRule type="cellIs" dxfId="164" priority="34" stopIfTrue="1" operator="notEqual">
      <formula>N22</formula>
    </cfRule>
  </conditionalFormatting>
  <conditionalFormatting sqref="P15">
    <cfRule type="cellIs" dxfId="163" priority="35" stopIfTrue="1" operator="notEqual">
      <formula>N21</formula>
    </cfRule>
  </conditionalFormatting>
  <conditionalFormatting sqref="P16">
    <cfRule type="cellIs" dxfId="162" priority="36" stopIfTrue="1" operator="notEqual">
      <formula>N20</formula>
    </cfRule>
  </conditionalFormatting>
  <conditionalFormatting sqref="P17">
    <cfRule type="cellIs" dxfId="161" priority="37" stopIfTrue="1" operator="notEqual">
      <formula>N19</formula>
    </cfRule>
  </conditionalFormatting>
  <conditionalFormatting sqref="P19">
    <cfRule type="cellIs" dxfId="160" priority="38" stopIfTrue="1" operator="notEqual">
      <formula>N17</formula>
    </cfRule>
  </conditionalFormatting>
  <conditionalFormatting sqref="P20">
    <cfRule type="cellIs" dxfId="159" priority="39" stopIfTrue="1" operator="notEqual">
      <formula>N16</formula>
    </cfRule>
  </conditionalFormatting>
  <conditionalFormatting sqref="P21">
    <cfRule type="cellIs" dxfId="158" priority="40" stopIfTrue="1" operator="notEqual">
      <formula>N15</formula>
    </cfRule>
  </conditionalFormatting>
  <conditionalFormatting sqref="P22">
    <cfRule type="cellIs" dxfId="157" priority="41" stopIfTrue="1" operator="notEqual">
      <formula>N14</formula>
    </cfRule>
  </conditionalFormatting>
  <conditionalFormatting sqref="P23">
    <cfRule type="cellIs" dxfId="156" priority="42" stopIfTrue="1" operator="notEqual">
      <formula>N13</formula>
    </cfRule>
  </conditionalFormatting>
  <conditionalFormatting sqref="P24">
    <cfRule type="cellIs" dxfId="155" priority="43" stopIfTrue="1" operator="notEqual">
      <formula>N12</formula>
    </cfRule>
  </conditionalFormatting>
  <conditionalFormatting sqref="P25">
    <cfRule type="cellIs" dxfId="154" priority="44" stopIfTrue="1" operator="notEqual">
      <formula>N11</formula>
    </cfRule>
  </conditionalFormatting>
  <conditionalFormatting sqref="P26">
    <cfRule type="cellIs" dxfId="153" priority="45" stopIfTrue="1" operator="notEqual">
      <formula>N10</formula>
    </cfRule>
  </conditionalFormatting>
  <conditionalFormatting sqref="P27">
    <cfRule type="cellIs" dxfId="152" priority="46" stopIfTrue="1" operator="notEqual">
      <formula>N9</formula>
    </cfRule>
  </conditionalFormatting>
  <conditionalFormatting sqref="P28">
    <cfRule type="cellIs" dxfId="151" priority="47" stopIfTrue="1" operator="notEqual">
      <formula>N8</formula>
    </cfRule>
  </conditionalFormatting>
  <conditionalFormatting sqref="O7">
    <cfRule type="cellIs" dxfId="150" priority="48" stopIfTrue="1" operator="notEqual">
      <formula>Q29*-1</formula>
    </cfRule>
  </conditionalFormatting>
  <conditionalFormatting sqref="O8">
    <cfRule type="cellIs" dxfId="149" priority="49" stopIfTrue="1" operator="notEqual">
      <formula>Q28*-1</formula>
    </cfRule>
  </conditionalFormatting>
  <conditionalFormatting sqref="O9">
    <cfRule type="cellIs" dxfId="148" priority="50" stopIfTrue="1" operator="notEqual">
      <formula>Q27*-1</formula>
    </cfRule>
  </conditionalFormatting>
  <conditionalFormatting sqref="O10">
    <cfRule type="cellIs" dxfId="147" priority="51" stopIfTrue="1" operator="notEqual">
      <formula>Q26*-1</formula>
    </cfRule>
  </conditionalFormatting>
  <conditionalFormatting sqref="O11">
    <cfRule type="cellIs" dxfId="146" priority="52" stopIfTrue="1" operator="notEqual">
      <formula>Q25*-1</formula>
    </cfRule>
  </conditionalFormatting>
  <conditionalFormatting sqref="O12">
    <cfRule type="cellIs" dxfId="145" priority="53" stopIfTrue="1" operator="notEqual">
      <formula>Q24*-1</formula>
    </cfRule>
  </conditionalFormatting>
  <conditionalFormatting sqref="O13">
    <cfRule type="cellIs" dxfId="144" priority="54" stopIfTrue="1" operator="notEqual">
      <formula>Q23*-1</formula>
    </cfRule>
  </conditionalFormatting>
  <conditionalFormatting sqref="O14">
    <cfRule type="cellIs" dxfId="143" priority="55" stopIfTrue="1" operator="notEqual">
      <formula>Q22*-1</formula>
    </cfRule>
  </conditionalFormatting>
  <conditionalFormatting sqref="O15">
    <cfRule type="cellIs" dxfId="142" priority="56" stopIfTrue="1" operator="notEqual">
      <formula>Q21*-1</formula>
    </cfRule>
  </conditionalFormatting>
  <conditionalFormatting sqref="O16">
    <cfRule type="cellIs" dxfId="141" priority="57" stopIfTrue="1" operator="notEqual">
      <formula>Q20*-1</formula>
    </cfRule>
  </conditionalFormatting>
  <conditionalFormatting sqref="O17">
    <cfRule type="cellIs" dxfId="140" priority="58" stopIfTrue="1" operator="notEqual">
      <formula>Q19*-1</formula>
    </cfRule>
  </conditionalFormatting>
  <conditionalFormatting sqref="O18">
    <cfRule type="cellIs" dxfId="139" priority="59" stopIfTrue="1" operator="notEqual">
      <formula>Q18*-1</formula>
    </cfRule>
  </conditionalFormatting>
  <conditionalFormatting sqref="O19">
    <cfRule type="cellIs" dxfId="138" priority="60" stopIfTrue="1" operator="notEqual">
      <formula>Q17*-1</formula>
    </cfRule>
  </conditionalFormatting>
  <conditionalFormatting sqref="O20">
    <cfRule type="cellIs" dxfId="137" priority="61" stopIfTrue="1" operator="notEqual">
      <formula>Q16*-1</formula>
    </cfRule>
  </conditionalFormatting>
  <conditionalFormatting sqref="O21">
    <cfRule type="cellIs" dxfId="136" priority="62" stopIfTrue="1" operator="notEqual">
      <formula>Q15*-1</formula>
    </cfRule>
  </conditionalFormatting>
  <conditionalFormatting sqref="O22">
    <cfRule type="cellIs" dxfId="135" priority="63" stopIfTrue="1" operator="notEqual">
      <formula>Q14*-1</formula>
    </cfRule>
  </conditionalFormatting>
  <conditionalFormatting sqref="O23">
    <cfRule type="cellIs" dxfId="134" priority="64" stopIfTrue="1" operator="notEqual">
      <formula>Q13*-1</formula>
    </cfRule>
  </conditionalFormatting>
  <conditionalFormatting sqref="O24">
    <cfRule type="cellIs" dxfId="133" priority="65" stopIfTrue="1" operator="notEqual">
      <formula>Q12*-1</formula>
    </cfRule>
  </conditionalFormatting>
  <conditionalFormatting sqref="O25">
    <cfRule type="cellIs" dxfId="132" priority="66" stopIfTrue="1" operator="notEqual">
      <formula>Q11*-1</formula>
    </cfRule>
  </conditionalFormatting>
  <conditionalFormatting sqref="O26">
    <cfRule type="cellIs" dxfId="131" priority="67" stopIfTrue="1" operator="notEqual">
      <formula>Q10*-1</formula>
    </cfRule>
  </conditionalFormatting>
  <conditionalFormatting sqref="O27">
    <cfRule type="cellIs" dxfId="130" priority="68" stopIfTrue="1" operator="notEqual">
      <formula>Q9*-1</formula>
    </cfRule>
  </conditionalFormatting>
  <conditionalFormatting sqref="O28">
    <cfRule type="cellIs" dxfId="129" priority="69" stopIfTrue="1" operator="notEqual">
      <formula>Q8*-1</formula>
    </cfRule>
  </conditionalFormatting>
  <conditionalFormatting sqref="O29">
    <cfRule type="cellIs" dxfId="128" priority="70" stopIfTrue="1" operator="notEqual">
      <formula>Q7*-1</formula>
    </cfRule>
  </conditionalFormatting>
  <conditionalFormatting sqref="Q7">
    <cfRule type="cellIs" dxfId="127" priority="71" stopIfTrue="1" operator="notEqual">
      <formula>O29*-1</formula>
    </cfRule>
  </conditionalFormatting>
  <conditionalFormatting sqref="Q8">
    <cfRule type="cellIs" dxfId="126" priority="72" stopIfTrue="1" operator="notEqual">
      <formula>O28*-1</formula>
    </cfRule>
  </conditionalFormatting>
  <conditionalFormatting sqref="Q9">
    <cfRule type="cellIs" dxfId="125" priority="73" stopIfTrue="1" operator="notEqual">
      <formula>O27*-1</formula>
    </cfRule>
  </conditionalFormatting>
  <conditionalFormatting sqref="Q10">
    <cfRule type="cellIs" dxfId="124" priority="74" stopIfTrue="1" operator="notEqual">
      <formula>O26*-1</formula>
    </cfRule>
  </conditionalFormatting>
  <conditionalFormatting sqref="Q11">
    <cfRule type="cellIs" dxfId="123" priority="75" stopIfTrue="1" operator="notEqual">
      <formula>O25*-1</formula>
    </cfRule>
  </conditionalFormatting>
  <conditionalFormatting sqref="Q12">
    <cfRule type="cellIs" dxfId="122" priority="76" stopIfTrue="1" operator="notEqual">
      <formula>O24*-1</formula>
    </cfRule>
  </conditionalFormatting>
  <conditionalFormatting sqref="Q13">
    <cfRule type="cellIs" dxfId="121" priority="77" stopIfTrue="1" operator="notEqual">
      <formula>O23*-1</formula>
    </cfRule>
  </conditionalFormatting>
  <conditionalFormatting sqref="Q14">
    <cfRule type="cellIs" dxfId="120" priority="78" stopIfTrue="1" operator="notEqual">
      <formula>O22*-1</formula>
    </cfRule>
  </conditionalFormatting>
  <conditionalFormatting sqref="Q15">
    <cfRule type="cellIs" dxfId="119" priority="79" stopIfTrue="1" operator="notEqual">
      <formula>O21*-1</formula>
    </cfRule>
  </conditionalFormatting>
  <conditionalFormatting sqref="Q16">
    <cfRule type="cellIs" dxfId="118" priority="80" stopIfTrue="1" operator="notEqual">
      <formula>O20*-1</formula>
    </cfRule>
  </conditionalFormatting>
  <conditionalFormatting sqref="Q17">
    <cfRule type="cellIs" dxfId="117" priority="81" stopIfTrue="1" operator="notEqual">
      <formula>O19*-1</formula>
    </cfRule>
  </conditionalFormatting>
  <conditionalFormatting sqref="Q18">
    <cfRule type="cellIs" dxfId="116" priority="82" stopIfTrue="1" operator="notEqual">
      <formula>O18*-1</formula>
    </cfRule>
  </conditionalFormatting>
  <conditionalFormatting sqref="Q19">
    <cfRule type="cellIs" dxfId="115" priority="83" stopIfTrue="1" operator="notEqual">
      <formula>O17*-1</formula>
    </cfRule>
  </conditionalFormatting>
  <conditionalFormatting sqref="Q20">
    <cfRule type="cellIs" dxfId="114" priority="84" stopIfTrue="1" operator="notEqual">
      <formula>O16*-1</formula>
    </cfRule>
  </conditionalFormatting>
  <conditionalFormatting sqref="Q21">
    <cfRule type="cellIs" dxfId="113" priority="85" stopIfTrue="1" operator="notEqual">
      <formula>O15*-1</formula>
    </cfRule>
  </conditionalFormatting>
  <conditionalFormatting sqref="Q22">
    <cfRule type="cellIs" dxfId="112" priority="86" stopIfTrue="1" operator="notEqual">
      <formula>O14*-1</formula>
    </cfRule>
  </conditionalFormatting>
  <conditionalFormatting sqref="Q23">
    <cfRule type="cellIs" dxfId="111" priority="87" stopIfTrue="1" operator="notEqual">
      <formula>O13*-1</formula>
    </cfRule>
  </conditionalFormatting>
  <conditionalFormatting sqref="Q24">
    <cfRule type="cellIs" dxfId="110" priority="88" stopIfTrue="1" operator="notEqual">
      <formula>O12*-1</formula>
    </cfRule>
  </conditionalFormatting>
  <conditionalFormatting sqref="Q25">
    <cfRule type="cellIs" dxfId="109" priority="89" stopIfTrue="1" operator="notEqual">
      <formula>O11*-1</formula>
    </cfRule>
  </conditionalFormatting>
  <conditionalFormatting sqref="Q26">
    <cfRule type="cellIs" dxfId="108" priority="90" stopIfTrue="1" operator="notEqual">
      <formula>O10*-1</formula>
    </cfRule>
  </conditionalFormatting>
  <conditionalFormatting sqref="Q27">
    <cfRule type="cellIs" dxfId="107" priority="91" stopIfTrue="1" operator="notEqual">
      <formula>O9*-1</formula>
    </cfRule>
  </conditionalFormatting>
  <conditionalFormatting sqref="Q28">
    <cfRule type="cellIs" dxfId="106" priority="92" stopIfTrue="1" operator="notEqual">
      <formula>O8*-1</formula>
    </cfRule>
  </conditionalFormatting>
  <conditionalFormatting sqref="Q29">
    <cfRule type="cellIs" dxfId="105" priority="93" stopIfTrue="1" operator="notEqual">
      <formula>O7*-1</formula>
    </cfRule>
  </conditionalFormatting>
  <conditionalFormatting sqref="R7:S29 I7:J30">
    <cfRule type="cellIs" dxfId="104" priority="94" stopIfTrue="1" operator="notEqual">
      <formula>E7+G7</formula>
    </cfRule>
  </conditionalFormatting>
  <conditionalFormatting sqref="K36:K42">
    <cfRule type="cellIs" dxfId="103" priority="95" stopIfTrue="1" operator="equal">
      <formula>"U"</formula>
    </cfRule>
    <cfRule type="cellIs" dxfId="102" priority="96" stopIfTrue="1" operator="equal">
      <formula>"O"</formula>
    </cfRule>
  </conditionalFormatting>
  <printOptions horizontalCentered="1"/>
  <pageMargins left="0.74803149606299213" right="0.74803149606299213" top="0.74" bottom="0.47244094488188981" header="0.51181102362204722" footer="0.27559055118110237"/>
  <pageSetup paperSize="9" orientation="portrait" r:id="rId2"/>
  <headerFooter alignWithMargins="0">
    <oddHeader>&amp;LFFL 2004-05</oddHeader>
    <oddFooter>&amp;CPage &amp;P of &amp;N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1529"/>
  <sheetViews>
    <sheetView zoomScale="80" zoomScaleNormal="80" workbookViewId="0">
      <pane ySplit="2" topLeftCell="A69" activePane="bottomLeft" state="frozen"/>
      <selection activeCell="BC70" sqref="BC70"/>
      <selection pane="bottomLeft" activeCell="BC70" sqref="BC70"/>
    </sheetView>
  </sheetViews>
  <sheetFormatPr defaultColWidth="9.140625" defaultRowHeight="12.75"/>
  <cols>
    <col min="1" max="1" width="8.42578125" style="3" customWidth="1"/>
    <col min="2" max="2" width="10.42578125" style="3" customWidth="1"/>
    <col min="3" max="3" width="11.140625" style="3" customWidth="1"/>
    <col min="4" max="4" width="11.140625" style="105" customWidth="1"/>
    <col min="5" max="5" width="9" style="23" customWidth="1"/>
    <col min="6" max="6" width="9.140625" style="3" customWidth="1"/>
    <col min="7" max="7" width="8.7109375" style="23" customWidth="1"/>
    <col min="8" max="8" width="9.5703125" style="3" customWidth="1"/>
    <col min="9" max="9" width="9.140625" style="3"/>
    <col min="10" max="10" width="9.28515625" style="3" customWidth="1"/>
    <col min="11" max="11" width="9.42578125" style="3" customWidth="1"/>
    <col min="12" max="12" width="9.5703125" style="3" customWidth="1"/>
    <col min="13" max="13" width="10" style="3" customWidth="1"/>
    <col min="14" max="14" width="9.5703125" style="3" customWidth="1"/>
    <col min="15" max="15" width="9" style="3" customWidth="1"/>
    <col min="16" max="16" width="9.140625" style="3"/>
    <col min="17" max="17" width="8.42578125" style="3" customWidth="1"/>
    <col min="18" max="18" width="8.7109375" style="3" customWidth="1"/>
    <col min="19" max="19" width="9.140625" style="3" customWidth="1"/>
    <col min="20" max="20" width="1.42578125" style="3" customWidth="1"/>
    <col min="21" max="21" width="11.5703125" style="3" bestFit="1" customWidth="1"/>
    <col min="22" max="22" width="7.140625" style="3" customWidth="1"/>
    <col min="23" max="27" width="6.28515625" style="3" customWidth="1"/>
    <col min="28" max="28" width="7.7109375" style="3" customWidth="1"/>
    <col min="29" max="16384" width="9.140625" style="3"/>
  </cols>
  <sheetData>
    <row r="1" spans="1:29" s="17" customFormat="1">
      <c r="A1" s="16" t="s">
        <v>204</v>
      </c>
      <c r="B1" s="17" t="s">
        <v>190</v>
      </c>
      <c r="C1" s="18">
        <f>Table!C3</f>
        <v>18</v>
      </c>
      <c r="D1" s="19" t="str">
        <f>Table!C38</f>
        <v>Albirex_Niigata</v>
      </c>
      <c r="E1" s="19" t="str">
        <f>Table!C39</f>
        <v>Consadole_Sapporo</v>
      </c>
      <c r="F1" s="19" t="str">
        <f>Table!C40</f>
        <v>Gamba_Osaka</v>
      </c>
      <c r="G1" s="19" t="str">
        <f>Table!C41</f>
        <v>Kashima_Antlers</v>
      </c>
      <c r="H1" s="19" t="str">
        <f>Table!C42</f>
        <v>Kashiwa_Reysol</v>
      </c>
      <c r="I1" s="19" t="str">
        <f>Table!C43</f>
        <v>Kawasaki_Frontale</v>
      </c>
      <c r="J1" s="19" t="str">
        <f>Table!C44</f>
        <v>Cerezo_Osaka</v>
      </c>
      <c r="K1" s="19" t="str">
        <f>Table!C45</f>
        <v>Vissel_Kobe</v>
      </c>
      <c r="L1" s="19" t="str">
        <f>Table!C46</f>
        <v>Omiya_Ardija</v>
      </c>
      <c r="M1" s="19" t="str">
        <f>Table!C47</f>
        <v>Sagan_Tosu</v>
      </c>
      <c r="N1" s="19" t="str">
        <f>Table!C48</f>
        <v>Sanfrecce_Hiroshima</v>
      </c>
      <c r="O1" s="19" t="str">
        <f>Table!C49</f>
        <v>Júbilo_Iwata</v>
      </c>
      <c r="P1" s="20"/>
      <c r="Q1" s="20"/>
    </row>
    <row r="2" spans="1:29" s="17" customFormat="1">
      <c r="A2" s="19" t="str">
        <f>Table!C1</f>
        <v>J1L</v>
      </c>
      <c r="B2" s="21"/>
      <c r="C2" s="21"/>
      <c r="D2" s="19" t="str">
        <f>Table!C50</f>
        <v>Shimizu_S_Pulse</v>
      </c>
      <c r="E2" s="19" t="str">
        <f>Table!C51</f>
        <v>Tokyo</v>
      </c>
      <c r="F2" s="19" t="str">
        <f>Table!C52</f>
        <v>Urawa_Reds</v>
      </c>
      <c r="G2" s="19" t="str">
        <f>Table!C53</f>
        <v>Vegalta_Sendai</v>
      </c>
      <c r="H2" s="19" t="str">
        <f>Table!C54</f>
        <v>Ventforet_Kofu</v>
      </c>
      <c r="I2" s="19" t="str">
        <f>Table!C55</f>
        <v>Yokohama_F_Marinos</v>
      </c>
      <c r="J2" s="19">
        <f>Table!C56</f>
        <v>0</v>
      </c>
      <c r="K2" s="19">
        <f>Table!C57</f>
        <v>0</v>
      </c>
      <c r="L2" s="19">
        <f>Table!C58</f>
        <v>0</v>
      </c>
      <c r="M2" s="19">
        <f>Table!C59</f>
        <v>0</v>
      </c>
      <c r="N2" s="19">
        <f>Table!C60</f>
        <v>0</v>
      </c>
      <c r="O2" s="19">
        <f>Table!C61</f>
        <v>0</v>
      </c>
      <c r="P2" s="20"/>
      <c r="Q2" s="20"/>
    </row>
    <row r="3" spans="1:29">
      <c r="A3" s="22"/>
      <c r="B3" s="23"/>
      <c r="C3" s="24"/>
      <c r="D3" s="3"/>
      <c r="F3" s="23"/>
      <c r="H3" s="23"/>
      <c r="I3" s="23"/>
      <c r="J3" s="23"/>
      <c r="K3" s="23"/>
      <c r="L3" s="23"/>
      <c r="M3" s="23"/>
      <c r="N3" s="23"/>
      <c r="O3" s="23"/>
    </row>
    <row r="4" spans="1:29" ht="13.5" thickBot="1">
      <c r="A4" s="22"/>
      <c r="B4" s="23"/>
      <c r="C4" s="23"/>
      <c r="D4" s="25" t="s">
        <v>196</v>
      </c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</row>
    <row r="5" spans="1:29">
      <c r="A5" s="27" t="s">
        <v>192</v>
      </c>
      <c r="B5" s="23"/>
      <c r="C5" s="23"/>
      <c r="D5" s="28" t="s">
        <v>193</v>
      </c>
      <c r="E5" s="29" t="s">
        <v>2</v>
      </c>
      <c r="F5" s="30"/>
      <c r="G5" s="29" t="s">
        <v>3</v>
      </c>
      <c r="H5" s="30"/>
      <c r="I5" s="29" t="s">
        <v>14</v>
      </c>
      <c r="J5" s="31"/>
      <c r="L5" s="26"/>
      <c r="M5" s="32"/>
      <c r="N5" s="33"/>
      <c r="O5" s="33"/>
      <c r="P5" s="33"/>
      <c r="Q5" s="33"/>
      <c r="R5" s="33"/>
      <c r="S5" s="34"/>
      <c r="T5" s="26"/>
      <c r="U5" s="35"/>
      <c r="V5" s="33"/>
      <c r="W5" s="33"/>
      <c r="X5" s="33"/>
      <c r="Y5" s="33"/>
      <c r="Z5" s="33"/>
      <c r="AA5" s="34"/>
      <c r="AB5" s="26"/>
      <c r="AC5" s="26"/>
    </row>
    <row r="6" spans="1:29" ht="13.5" thickBot="1">
      <c r="A6" s="36"/>
      <c r="B6" s="23"/>
      <c r="C6" s="23"/>
      <c r="D6" s="37"/>
      <c r="E6" s="38" t="s">
        <v>15</v>
      </c>
      <c r="F6" s="39" t="s">
        <v>197</v>
      </c>
      <c r="G6" s="38" t="s">
        <v>15</v>
      </c>
      <c r="H6" s="39" t="s">
        <v>197</v>
      </c>
      <c r="I6" s="40" t="s">
        <v>15</v>
      </c>
      <c r="J6" s="41" t="s">
        <v>197</v>
      </c>
      <c r="L6" s="26"/>
      <c r="M6" s="32"/>
      <c r="N6" s="42"/>
      <c r="O6" s="32"/>
      <c r="P6" s="42"/>
      <c r="Q6" s="32"/>
      <c r="R6" s="32"/>
      <c r="S6" s="32"/>
      <c r="T6" s="26"/>
      <c r="U6" s="35"/>
      <c r="V6" s="42"/>
      <c r="W6" s="32"/>
      <c r="X6" s="42"/>
      <c r="Y6" s="32"/>
      <c r="Z6" s="32"/>
      <c r="AA6" s="32"/>
      <c r="AB6" s="26"/>
      <c r="AC6" s="26"/>
    </row>
    <row r="7" spans="1:29">
      <c r="A7" s="43">
        <v>1</v>
      </c>
      <c r="B7" s="23" t="str">
        <f ca="1">IF(A7&gt;$C$1,"",VLOOKUP($A7,Table!$A$9:$C$32,3,FALSE))</f>
        <v>Kawasaki_Frontale</v>
      </c>
      <c r="C7" s="23"/>
      <c r="D7" s="44" t="str">
        <f ca="1">IF(A7&gt;$C$1,"",VLOOKUP($A7,Table!$A$9:$C$32,2,FALSE))</f>
        <v>Kawasaki_Frontale</v>
      </c>
      <c r="E7" s="45">
        <f t="shared" ref="E7:E30" ca="1" si="0">IF(D7="","",VLOOKUP($B7,$C:$J,3,FALSE))</f>
        <v>17</v>
      </c>
      <c r="F7" s="46">
        <f t="shared" ref="F7:F30" ca="1" si="1">IF(D7="","",VLOOKUP($B7,$C:$J,4,FALSE))</f>
        <v>9.9899999999999984</v>
      </c>
      <c r="G7" s="47">
        <f t="shared" ref="G7:G30" ca="1" si="2">IF(D7="","",VLOOKUP($B7,$C:$J,5,FALSE))</f>
        <v>17</v>
      </c>
      <c r="H7" s="48">
        <f t="shared" ref="H7:H30" ca="1" si="3">IF(D7="","",VLOOKUP($B7,$C:$J,6,FALSE))</f>
        <v>-5.830000000000001</v>
      </c>
      <c r="I7" s="49">
        <f t="shared" ref="I7:I30" ca="1" si="4">IF(D7="","",VLOOKUP($B7,$C:$J,7,FALSE))</f>
        <v>34</v>
      </c>
      <c r="J7" s="50">
        <f t="shared" ref="J7:J30" ca="1" si="5">IF(D7="","",VLOOKUP($B7,$C:$J,8,FALSE))</f>
        <v>4.1599999999999975</v>
      </c>
      <c r="L7" s="26"/>
      <c r="M7" s="32"/>
      <c r="N7" s="42"/>
      <c r="O7" s="32"/>
      <c r="P7" s="42"/>
      <c r="Q7" s="32"/>
      <c r="R7" s="35"/>
      <c r="S7" s="32"/>
      <c r="T7" s="26"/>
      <c r="U7" s="51"/>
      <c r="V7" s="42"/>
      <c r="W7" s="52"/>
      <c r="X7" s="42"/>
      <c r="Y7" s="52"/>
      <c r="Z7" s="42"/>
      <c r="AA7" s="52"/>
      <c r="AB7" s="26"/>
      <c r="AC7" s="26"/>
    </row>
    <row r="8" spans="1:29">
      <c r="A8" s="53">
        <v>2</v>
      </c>
      <c r="B8" s="23" t="str">
        <f ca="1">IF(A8&gt;$C$1,"",VLOOKUP($A8,Table!$A$9:$C$32,3,FALSE))</f>
        <v>Kashima_Antlers</v>
      </c>
      <c r="C8" s="23"/>
      <c r="D8" s="54" t="str">
        <f ca="1">IF(A8&gt;$C$1,"",VLOOKUP($A8,Table!$A$9:$C$32,2,FALSE))</f>
        <v>Kashima_Antlers</v>
      </c>
      <c r="E8" s="55">
        <f t="shared" ca="1" si="0"/>
        <v>17</v>
      </c>
      <c r="F8" s="56">
        <f t="shared" ca="1" si="1"/>
        <v>-13.44</v>
      </c>
      <c r="G8" s="57">
        <f t="shared" ca="1" si="2"/>
        <v>17</v>
      </c>
      <c r="H8" s="58">
        <f t="shared" ca="1" si="3"/>
        <v>3.5100000000000002</v>
      </c>
      <c r="I8" s="59">
        <f t="shared" ca="1" si="4"/>
        <v>34</v>
      </c>
      <c r="J8" s="60">
        <f t="shared" ca="1" si="5"/>
        <v>-9.93</v>
      </c>
      <c r="L8" s="26"/>
      <c r="M8" s="32"/>
      <c r="N8" s="42"/>
      <c r="O8" s="32"/>
      <c r="P8" s="42"/>
      <c r="Q8" s="32"/>
      <c r="R8" s="35"/>
      <c r="S8" s="32"/>
      <c r="T8" s="26"/>
      <c r="U8" s="51"/>
      <c r="V8" s="42"/>
      <c r="W8" s="52"/>
      <c r="X8" s="42"/>
      <c r="Y8" s="52"/>
      <c r="Z8" s="42"/>
      <c r="AA8" s="52"/>
      <c r="AB8" s="26"/>
      <c r="AC8" s="26"/>
    </row>
    <row r="9" spans="1:29">
      <c r="A9" s="61">
        <v>3</v>
      </c>
      <c r="B9" s="23" t="str">
        <f ca="1">IF(A9&gt;$C$1,"",VLOOKUP($A9,Table!$A$9:$C$32,3,FALSE))</f>
        <v>Cerezo_Osaka</v>
      </c>
      <c r="C9" s="23"/>
      <c r="D9" s="62" t="str">
        <f ca="1">IF(A9&gt;$C$1,"",VLOOKUP($A9,Table!$A$9:$C$32,2,FALSE))</f>
        <v>Cerezo_Osaka</v>
      </c>
      <c r="E9" s="63">
        <f t="shared" ca="1" si="0"/>
        <v>17</v>
      </c>
      <c r="F9" s="64">
        <f t="shared" ca="1" si="1"/>
        <v>8.89</v>
      </c>
      <c r="G9" s="65">
        <f t="shared" ca="1" si="2"/>
        <v>17</v>
      </c>
      <c r="H9" s="66">
        <f t="shared" ca="1" si="3"/>
        <v>9.3699999999999974</v>
      </c>
      <c r="I9" s="67">
        <f t="shared" ca="1" si="4"/>
        <v>34</v>
      </c>
      <c r="J9" s="64">
        <f t="shared" ca="1" si="5"/>
        <v>18.259999999999998</v>
      </c>
      <c r="L9" s="26"/>
      <c r="M9" s="32"/>
      <c r="N9" s="42"/>
      <c r="O9" s="32"/>
      <c r="P9" s="42"/>
      <c r="Q9" s="32"/>
      <c r="R9" s="35"/>
      <c r="S9" s="32"/>
      <c r="T9" s="26"/>
      <c r="U9" s="51"/>
      <c r="V9" s="42"/>
      <c r="W9" s="52"/>
      <c r="X9" s="42"/>
      <c r="Y9" s="52"/>
      <c r="Z9" s="42"/>
      <c r="AA9" s="52"/>
      <c r="AB9" s="26"/>
      <c r="AC9" s="26"/>
    </row>
    <row r="10" spans="1:29">
      <c r="A10" s="61">
        <v>4</v>
      </c>
      <c r="B10" s="23" t="str">
        <f ca="1">IF(A10&gt;$C$1,"",VLOOKUP($A10,Table!$A$9:$C$32,3,FALSE))</f>
        <v>Kashiwa_Reysol</v>
      </c>
      <c r="C10" s="23"/>
      <c r="D10" s="62" t="str">
        <f ca="1">IF(A10&gt;$C$1,"",VLOOKUP($A10,Table!$A$9:$C$32,2,FALSE))</f>
        <v>Kashiwa_Reysol</v>
      </c>
      <c r="E10" s="63">
        <f t="shared" ca="1" si="0"/>
        <v>17</v>
      </c>
      <c r="F10" s="64">
        <f t="shared" ca="1" si="1"/>
        <v>-3.9000000000000008</v>
      </c>
      <c r="G10" s="65">
        <f t="shared" ca="1" si="2"/>
        <v>17</v>
      </c>
      <c r="H10" s="66">
        <f t="shared" ca="1" si="3"/>
        <v>-6.43</v>
      </c>
      <c r="I10" s="67">
        <f t="shared" ca="1" si="4"/>
        <v>34</v>
      </c>
      <c r="J10" s="64">
        <f t="shared" ca="1" si="5"/>
        <v>-10.33</v>
      </c>
      <c r="L10" s="26"/>
      <c r="M10" s="32"/>
      <c r="N10" s="42"/>
      <c r="O10" s="32"/>
      <c r="P10" s="42"/>
      <c r="Q10" s="32"/>
      <c r="R10" s="35"/>
      <c r="S10" s="32"/>
      <c r="T10" s="26"/>
      <c r="U10" s="51"/>
      <c r="V10" s="42"/>
      <c r="W10" s="52"/>
      <c r="X10" s="42"/>
      <c r="Y10" s="52"/>
      <c r="Z10" s="42"/>
      <c r="AA10" s="52"/>
      <c r="AB10" s="26"/>
      <c r="AC10" s="26"/>
    </row>
    <row r="11" spans="1:29">
      <c r="A11" s="53">
        <v>5</v>
      </c>
      <c r="B11" s="23" t="str">
        <f ca="1">IF(A11&gt;$C$1,"",VLOOKUP($A11,Table!$A$9:$C$32,3,FALSE))</f>
        <v>Yokohama_F_Marinos</v>
      </c>
      <c r="C11" s="23"/>
      <c r="D11" s="54" t="str">
        <f ca="1">IF(A11&gt;$C$1,"",VLOOKUP($A11,Table!$A$9:$C$32,2,FALSE))</f>
        <v>Yokohama_F_Marinos</v>
      </c>
      <c r="E11" s="55">
        <f t="shared" ca="1" si="0"/>
        <v>17</v>
      </c>
      <c r="F11" s="56">
        <f t="shared" ca="1" si="1"/>
        <v>-1.0000000000000022</v>
      </c>
      <c r="G11" s="57">
        <f t="shared" ca="1" si="2"/>
        <v>17</v>
      </c>
      <c r="H11" s="58">
        <f t="shared" ca="1" si="3"/>
        <v>-5.9499999999999993</v>
      </c>
      <c r="I11" s="49">
        <f t="shared" ca="1" si="4"/>
        <v>34</v>
      </c>
      <c r="J11" s="50">
        <f t="shared" ca="1" si="5"/>
        <v>-6.9500000000000011</v>
      </c>
      <c r="L11" s="26"/>
      <c r="M11" s="32"/>
      <c r="N11" s="42"/>
      <c r="O11" s="32"/>
      <c r="P11" s="42"/>
      <c r="Q11" s="32"/>
      <c r="R11" s="35"/>
      <c r="S11" s="32"/>
      <c r="T11" s="26"/>
      <c r="U11" s="51"/>
      <c r="V11" s="42"/>
      <c r="W11" s="52"/>
      <c r="X11" s="42"/>
      <c r="Y11" s="52"/>
      <c r="Z11" s="42"/>
      <c r="AA11" s="52"/>
      <c r="AB11" s="26"/>
      <c r="AC11" s="26"/>
    </row>
    <row r="12" spans="1:29">
      <c r="A12" s="53">
        <v>6</v>
      </c>
      <c r="B12" s="23" t="str">
        <f ca="1">IF(A12&gt;$C$1,"",VLOOKUP($A12,Table!$A$9:$C$32,3,FALSE))</f>
        <v>Júbilo_Iwata</v>
      </c>
      <c r="C12" s="23"/>
      <c r="D12" s="54" t="str">
        <f ca="1">IF(A12&gt;$C$1,"",VLOOKUP($A12,Table!$A$9:$C$32,2,FALSE))</f>
        <v>Jubilo_Iwata</v>
      </c>
      <c r="E12" s="55">
        <f t="shared" ca="1" si="0"/>
        <v>17</v>
      </c>
      <c r="F12" s="56">
        <f t="shared" ca="1" si="1"/>
        <v>-0.79999999999999938</v>
      </c>
      <c r="G12" s="57">
        <f t="shared" ca="1" si="2"/>
        <v>17</v>
      </c>
      <c r="H12" s="58">
        <f t="shared" ca="1" si="3"/>
        <v>-9.86</v>
      </c>
      <c r="I12" s="59">
        <f t="shared" ca="1" si="4"/>
        <v>34</v>
      </c>
      <c r="J12" s="60">
        <f t="shared" ca="1" si="5"/>
        <v>-10.659999999999998</v>
      </c>
      <c r="L12" s="26"/>
      <c r="M12" s="32"/>
      <c r="N12" s="42"/>
      <c r="O12" s="32"/>
      <c r="P12" s="42"/>
      <c r="Q12" s="32"/>
      <c r="R12" s="35"/>
      <c r="S12" s="32"/>
      <c r="T12" s="26"/>
      <c r="U12" s="51"/>
      <c r="V12" s="42"/>
      <c r="W12" s="52"/>
      <c r="X12" s="42"/>
      <c r="Y12" s="52"/>
      <c r="Z12" s="42"/>
      <c r="AA12" s="52"/>
      <c r="AB12" s="26"/>
      <c r="AC12" s="26"/>
    </row>
    <row r="13" spans="1:29">
      <c r="A13" s="61">
        <v>7</v>
      </c>
      <c r="B13" s="23" t="str">
        <f ca="1">IF(A13&gt;$C$1,"",VLOOKUP($A13,Table!$A$9:$C$32,3,FALSE))</f>
        <v>Urawa_Reds</v>
      </c>
      <c r="C13" s="23"/>
      <c r="D13" s="62" t="str">
        <f ca="1">IF(A13&gt;$C$1,"",VLOOKUP($A13,Table!$A$9:$C$32,2,FALSE))</f>
        <v>Urawa_Reds</v>
      </c>
      <c r="E13" s="63">
        <f t="shared" ca="1" si="0"/>
        <v>17</v>
      </c>
      <c r="F13" s="64">
        <f t="shared" ca="1" si="1"/>
        <v>14.200000000000001</v>
      </c>
      <c r="G13" s="65">
        <f t="shared" ca="1" si="2"/>
        <v>17</v>
      </c>
      <c r="H13" s="66">
        <f t="shared" ca="1" si="3"/>
        <v>-0.78000000000000069</v>
      </c>
      <c r="I13" s="67">
        <f t="shared" ca="1" si="4"/>
        <v>34</v>
      </c>
      <c r="J13" s="64">
        <f t="shared" ca="1" si="5"/>
        <v>13.42</v>
      </c>
      <c r="L13" s="26"/>
      <c r="M13" s="32"/>
      <c r="N13" s="42"/>
      <c r="O13" s="32"/>
      <c r="P13" s="42"/>
      <c r="Q13" s="32"/>
      <c r="R13" s="35"/>
      <c r="S13" s="32"/>
      <c r="T13" s="26"/>
      <c r="U13" s="51"/>
      <c r="V13" s="42"/>
      <c r="W13" s="52"/>
      <c r="X13" s="42"/>
      <c r="Y13" s="52"/>
      <c r="Z13" s="42"/>
      <c r="AA13" s="52"/>
      <c r="AB13" s="26"/>
      <c r="AC13" s="26"/>
    </row>
    <row r="14" spans="1:29">
      <c r="A14" s="61">
        <v>8</v>
      </c>
      <c r="B14" s="23" t="str">
        <f ca="1">IF(A14&gt;$C$1,"",VLOOKUP($A14,Table!$A$9:$C$32,3,FALSE))</f>
        <v>Sagan_Tosu</v>
      </c>
      <c r="C14" s="23"/>
      <c r="D14" s="62" t="str">
        <f ca="1">IF(A14&gt;$C$1,"",VLOOKUP($A14,Table!$A$9:$C$32,2,FALSE))</f>
        <v>Sagan_Tosu</v>
      </c>
      <c r="E14" s="63">
        <f t="shared" ca="1" si="0"/>
        <v>17</v>
      </c>
      <c r="F14" s="64">
        <f t="shared" ca="1" si="1"/>
        <v>0.81</v>
      </c>
      <c r="G14" s="65">
        <f t="shared" ca="1" si="2"/>
        <v>17</v>
      </c>
      <c r="H14" s="66">
        <f t="shared" ca="1" si="3"/>
        <v>-0.1899999999999995</v>
      </c>
      <c r="I14" s="67">
        <f t="shared" ca="1" si="4"/>
        <v>34</v>
      </c>
      <c r="J14" s="64">
        <f t="shared" ca="1" si="5"/>
        <v>0.62000000000000055</v>
      </c>
      <c r="L14" s="26"/>
      <c r="M14" s="32"/>
      <c r="N14" s="42"/>
      <c r="O14" s="32"/>
      <c r="P14" s="42"/>
      <c r="Q14" s="32"/>
      <c r="R14" s="35"/>
      <c r="S14" s="32"/>
      <c r="T14" s="26"/>
      <c r="U14" s="51"/>
      <c r="V14" s="42"/>
      <c r="W14" s="52"/>
      <c r="X14" s="42"/>
      <c r="Y14" s="52"/>
      <c r="Z14" s="42"/>
      <c r="AA14" s="52"/>
      <c r="AB14" s="26"/>
      <c r="AC14" s="26"/>
    </row>
    <row r="15" spans="1:29">
      <c r="A15" s="53">
        <v>9</v>
      </c>
      <c r="B15" s="23" t="str">
        <f ca="1">IF(A15&gt;$C$1,"",VLOOKUP($A15,Table!$A$9:$C$32,3,FALSE))</f>
        <v>Vissel_Kobe</v>
      </c>
      <c r="C15" s="23"/>
      <c r="D15" s="54" t="str">
        <f ca="1">IF(A15&gt;$C$1,"",VLOOKUP($A15,Table!$A$9:$C$32,2,FALSE))</f>
        <v>Vissel_Kobe</v>
      </c>
      <c r="E15" s="55">
        <f t="shared" ca="1" si="0"/>
        <v>17</v>
      </c>
      <c r="F15" s="56">
        <f t="shared" ca="1" si="1"/>
        <v>-7.07</v>
      </c>
      <c r="G15" s="57">
        <f t="shared" ca="1" si="2"/>
        <v>17</v>
      </c>
      <c r="H15" s="58">
        <f t="shared" ca="1" si="3"/>
        <v>-1.850000000000001</v>
      </c>
      <c r="I15" s="49">
        <f t="shared" ca="1" si="4"/>
        <v>34</v>
      </c>
      <c r="J15" s="50">
        <f t="shared" ca="1" si="5"/>
        <v>-8.9200000000000017</v>
      </c>
      <c r="L15" s="26"/>
      <c r="M15" s="32"/>
      <c r="N15" s="42"/>
      <c r="O15" s="32"/>
      <c r="P15" s="42"/>
      <c r="Q15" s="32"/>
      <c r="R15" s="35"/>
      <c r="S15" s="32"/>
      <c r="T15" s="26"/>
      <c r="U15" s="51"/>
      <c r="V15" s="42"/>
      <c r="W15" s="52"/>
      <c r="X15" s="42"/>
      <c r="Y15" s="52"/>
      <c r="Z15" s="42"/>
      <c r="AA15" s="52"/>
      <c r="AB15" s="26"/>
      <c r="AC15" s="26"/>
    </row>
    <row r="16" spans="1:29">
      <c r="A16" s="53">
        <v>10</v>
      </c>
      <c r="B16" s="23" t="str">
        <f ca="1">IF(A16&gt;$C$1,"",VLOOKUP($A16,Table!$A$9:$C$32,3,FALSE))</f>
        <v>Gamba_Osaka</v>
      </c>
      <c r="C16" s="23"/>
      <c r="D16" s="54" t="str">
        <f ca="1">IF(A16&gt;$C$1,"",VLOOKUP($A16,Table!$A$9:$C$32,2,FALSE))</f>
        <v>Gamba_Osaka</v>
      </c>
      <c r="E16" s="55">
        <f t="shared" ca="1" si="0"/>
        <v>17</v>
      </c>
      <c r="F16" s="56">
        <f t="shared" ca="1" si="1"/>
        <v>-8.2399999999999984</v>
      </c>
      <c r="G16" s="57">
        <f t="shared" ca="1" si="2"/>
        <v>17</v>
      </c>
      <c r="H16" s="58">
        <f t="shared" ca="1" si="3"/>
        <v>2.8700000000000006</v>
      </c>
      <c r="I16" s="59">
        <f t="shared" ca="1" si="4"/>
        <v>34</v>
      </c>
      <c r="J16" s="60">
        <f t="shared" ca="1" si="5"/>
        <v>-5.3699999999999974</v>
      </c>
      <c r="L16" s="26"/>
      <c r="M16" s="32"/>
      <c r="N16" s="42"/>
      <c r="O16" s="32"/>
      <c r="P16" s="42"/>
      <c r="Q16" s="32"/>
      <c r="R16" s="35"/>
      <c r="S16" s="32"/>
      <c r="T16" s="26"/>
      <c r="U16" s="51"/>
      <c r="V16" s="42"/>
      <c r="W16" s="52"/>
      <c r="X16" s="42"/>
      <c r="Y16" s="52"/>
      <c r="Z16" s="42"/>
      <c r="AA16" s="52"/>
      <c r="AB16" s="26"/>
      <c r="AC16" s="26"/>
    </row>
    <row r="17" spans="1:29">
      <c r="A17" s="61">
        <v>11</v>
      </c>
      <c r="B17" s="23" t="str">
        <f ca="1">IF(A17&gt;$C$1,"",VLOOKUP($A17,Table!$A$9:$C$32,3,FALSE))</f>
        <v>Consadole_Sapporo</v>
      </c>
      <c r="C17" s="23"/>
      <c r="D17" s="62" t="str">
        <f ca="1">IF(A17&gt;$C$1,"",VLOOKUP($A17,Table!$A$9:$C$32,2,FALSE))</f>
        <v xml:space="preserve"> Consadole_Sapporo</v>
      </c>
      <c r="E17" s="63">
        <f t="shared" ca="1" si="0"/>
        <v>17</v>
      </c>
      <c r="F17" s="64">
        <f t="shared" ca="1" si="1"/>
        <v>-1.8299999999999987</v>
      </c>
      <c r="G17" s="65">
        <f t="shared" ca="1" si="2"/>
        <v>17</v>
      </c>
      <c r="H17" s="66">
        <f t="shared" ca="1" si="3"/>
        <v>-1.2600000000000002</v>
      </c>
      <c r="I17" s="67">
        <f t="shared" ca="1" si="4"/>
        <v>34</v>
      </c>
      <c r="J17" s="64">
        <f t="shared" ca="1" si="5"/>
        <v>-3.089999999999999</v>
      </c>
      <c r="L17" s="26"/>
      <c r="M17" s="32"/>
      <c r="N17" s="42"/>
      <c r="O17" s="32"/>
      <c r="P17" s="42"/>
      <c r="Q17" s="32"/>
      <c r="R17" s="35"/>
      <c r="S17" s="32"/>
      <c r="T17" s="26"/>
      <c r="U17" s="51"/>
      <c r="V17" s="42"/>
      <c r="W17" s="52"/>
      <c r="X17" s="42"/>
      <c r="Y17" s="52"/>
      <c r="Z17" s="42"/>
      <c r="AA17" s="52"/>
      <c r="AB17" s="26"/>
      <c r="AC17" s="26"/>
    </row>
    <row r="18" spans="1:29">
      <c r="A18" s="61">
        <v>12</v>
      </c>
      <c r="B18" s="23" t="str">
        <f ca="1">IF(A18&gt;$C$1,"",VLOOKUP($A18,Table!$A$9:$C$32,3,FALSE))</f>
        <v>Vegalta_Sendai</v>
      </c>
      <c r="C18" s="23"/>
      <c r="D18" s="62" t="str">
        <f ca="1">IF(A18&gt;$C$1,"",VLOOKUP($A18,Table!$A$9:$C$32,2,FALSE))</f>
        <v>Vegalta_Sendai</v>
      </c>
      <c r="E18" s="63">
        <f t="shared" ca="1" si="0"/>
        <v>17</v>
      </c>
      <c r="F18" s="64">
        <f t="shared" ca="1" si="1"/>
        <v>3.8499999999999996</v>
      </c>
      <c r="G18" s="65">
        <f t="shared" ca="1" si="2"/>
        <v>17</v>
      </c>
      <c r="H18" s="66">
        <f t="shared" ca="1" si="3"/>
        <v>1.7000000000000002</v>
      </c>
      <c r="I18" s="67">
        <f t="shared" ca="1" si="4"/>
        <v>34</v>
      </c>
      <c r="J18" s="64">
        <f t="shared" ca="1" si="5"/>
        <v>5.55</v>
      </c>
      <c r="L18" s="26"/>
      <c r="M18" s="32"/>
      <c r="N18" s="42"/>
      <c r="O18" s="32"/>
      <c r="P18" s="42"/>
      <c r="Q18" s="32"/>
      <c r="R18" s="35"/>
      <c r="S18" s="32"/>
      <c r="T18" s="26"/>
      <c r="U18" s="51"/>
      <c r="V18" s="42"/>
      <c r="W18" s="52"/>
      <c r="X18" s="42"/>
      <c r="Y18" s="52"/>
      <c r="Z18" s="42"/>
      <c r="AA18" s="52"/>
      <c r="AB18" s="26"/>
      <c r="AC18" s="26"/>
    </row>
    <row r="19" spans="1:29">
      <c r="A19" s="53">
        <v>13</v>
      </c>
      <c r="B19" s="23" t="str">
        <f ca="1">IF(A19&gt;$C$1,"",VLOOKUP($A19,Table!$A$9:$C$32,3,FALSE))</f>
        <v>Tokyo</v>
      </c>
      <c r="C19" s="23"/>
      <c r="D19" s="54" t="str">
        <f ca="1">IF(A19&gt;$C$1,"",VLOOKUP($A19,Table!$A$9:$C$32,2,FALSE))</f>
        <v>Tokyo</v>
      </c>
      <c r="E19" s="55">
        <f t="shared" ca="1" si="0"/>
        <v>17</v>
      </c>
      <c r="F19" s="56">
        <f t="shared" ca="1" si="1"/>
        <v>-9.73</v>
      </c>
      <c r="G19" s="57">
        <f t="shared" ca="1" si="2"/>
        <v>17</v>
      </c>
      <c r="H19" s="58">
        <f t="shared" ca="1" si="3"/>
        <v>-0.61000000000000076</v>
      </c>
      <c r="I19" s="49">
        <f t="shared" ca="1" si="4"/>
        <v>34</v>
      </c>
      <c r="J19" s="50">
        <f t="shared" ca="1" si="5"/>
        <v>-10.340000000000002</v>
      </c>
      <c r="L19" s="26"/>
      <c r="M19" s="32"/>
      <c r="N19" s="42"/>
      <c r="O19" s="32"/>
      <c r="P19" s="42"/>
      <c r="Q19" s="32"/>
      <c r="R19" s="35"/>
      <c r="S19" s="32"/>
      <c r="T19" s="26"/>
      <c r="U19" s="51"/>
      <c r="V19" s="42"/>
      <c r="W19" s="52"/>
      <c r="X19" s="42"/>
      <c r="Y19" s="52"/>
      <c r="Z19" s="42"/>
      <c r="AA19" s="52"/>
      <c r="AB19" s="26"/>
      <c r="AC19" s="26"/>
    </row>
    <row r="20" spans="1:29">
      <c r="A20" s="53">
        <v>14</v>
      </c>
      <c r="B20" s="23" t="str">
        <f ca="1">IF(A20&gt;$C$1,"",VLOOKUP($A20,Table!$A$9:$C$32,3,FALSE))</f>
        <v>Shimizu_S_Pulse</v>
      </c>
      <c r="C20" s="23"/>
      <c r="D20" s="54" t="str">
        <f ca="1">IF(A20&gt;$C$1,"",VLOOKUP($A20,Table!$A$9:$C$32,2,FALSE))</f>
        <v>Shimizu_S_Pulse</v>
      </c>
      <c r="E20" s="55">
        <f t="shared" ca="1" si="0"/>
        <v>17</v>
      </c>
      <c r="F20" s="56">
        <f t="shared" ca="1" si="1"/>
        <v>7.3</v>
      </c>
      <c r="G20" s="57">
        <f t="shared" ca="1" si="2"/>
        <v>17</v>
      </c>
      <c r="H20" s="58">
        <f t="shared" ca="1" si="3"/>
        <v>-7.379999999999999</v>
      </c>
      <c r="I20" s="59">
        <f t="shared" ca="1" si="4"/>
        <v>34</v>
      </c>
      <c r="J20" s="60">
        <f t="shared" ca="1" si="5"/>
        <v>-7.9999999999999183E-2</v>
      </c>
      <c r="L20" s="26"/>
      <c r="M20" s="32"/>
      <c r="N20" s="42"/>
      <c r="O20" s="32"/>
      <c r="P20" s="42"/>
      <c r="Q20" s="32"/>
      <c r="R20" s="35"/>
      <c r="S20" s="32"/>
      <c r="T20" s="26"/>
      <c r="U20" s="51"/>
      <c r="V20" s="42"/>
      <c r="W20" s="52"/>
      <c r="X20" s="42"/>
      <c r="Y20" s="52"/>
      <c r="Z20" s="42"/>
      <c r="AA20" s="52"/>
      <c r="AB20" s="26"/>
      <c r="AC20" s="26"/>
    </row>
    <row r="21" spans="1:29">
      <c r="A21" s="61">
        <v>15</v>
      </c>
      <c r="B21" s="23" t="str">
        <f ca="1">IF(A21&gt;$C$1,"",VLOOKUP($A21,Table!$A$9:$C$32,3,FALSE))</f>
        <v>Sanfrecce_Hiroshima</v>
      </c>
      <c r="C21" s="23"/>
      <c r="D21" s="62" t="str">
        <f ca="1">IF(A21&gt;$C$1,"",VLOOKUP($A21,Table!$A$9:$C$32,2,FALSE))</f>
        <v>Sanfrecce_Hiroshima</v>
      </c>
      <c r="E21" s="63">
        <f t="shared" ca="1" si="0"/>
        <v>17</v>
      </c>
      <c r="F21" s="64">
        <f t="shared" ca="1" si="1"/>
        <v>-9.86</v>
      </c>
      <c r="G21" s="65">
        <f t="shared" ca="1" si="2"/>
        <v>17</v>
      </c>
      <c r="H21" s="66">
        <f t="shared" ca="1" si="3"/>
        <v>-2.910000000000001</v>
      </c>
      <c r="I21" s="67">
        <f t="shared" ca="1" si="4"/>
        <v>34</v>
      </c>
      <c r="J21" s="64">
        <f t="shared" ca="1" si="5"/>
        <v>-12.77</v>
      </c>
      <c r="L21" s="26"/>
      <c r="M21" s="32"/>
      <c r="N21" s="42"/>
      <c r="O21" s="32"/>
      <c r="P21" s="42"/>
      <c r="Q21" s="32"/>
      <c r="R21" s="35"/>
      <c r="S21" s="32"/>
      <c r="T21" s="26"/>
      <c r="U21" s="51"/>
      <c r="V21" s="42"/>
      <c r="W21" s="52"/>
      <c r="X21" s="42"/>
      <c r="Y21" s="52"/>
      <c r="Z21" s="42"/>
      <c r="AA21" s="52"/>
      <c r="AB21" s="26"/>
      <c r="AC21" s="26"/>
    </row>
    <row r="22" spans="1:29">
      <c r="A22" s="61">
        <v>16</v>
      </c>
      <c r="B22" s="23" t="str">
        <f ca="1">IF(A22&gt;$C$1,"",VLOOKUP($A22,Table!$A$9:$C$32,3,FALSE))</f>
        <v>Ventforet_Kofu</v>
      </c>
      <c r="C22" s="23"/>
      <c r="D22" s="62" t="str">
        <f ca="1">IF(A22&gt;$C$1,"",VLOOKUP($A22,Table!$A$9:$C$32,2,FALSE))</f>
        <v>Ventforet_Kofu</v>
      </c>
      <c r="E22" s="63">
        <f t="shared" ca="1" si="0"/>
        <v>17</v>
      </c>
      <c r="F22" s="64">
        <f t="shared" ca="1" si="1"/>
        <v>-7.6699999999999982</v>
      </c>
      <c r="G22" s="65">
        <f t="shared" ca="1" si="2"/>
        <v>17</v>
      </c>
      <c r="H22" s="66">
        <f t="shared" ca="1" si="3"/>
        <v>-10.159999999999998</v>
      </c>
      <c r="I22" s="67">
        <f t="shared" ca="1" si="4"/>
        <v>34</v>
      </c>
      <c r="J22" s="64">
        <f t="shared" ca="1" si="5"/>
        <v>-17.829999999999998</v>
      </c>
      <c r="L22" s="26"/>
      <c r="M22" s="32"/>
      <c r="N22" s="42"/>
      <c r="O22" s="32"/>
      <c r="P22" s="42"/>
      <c r="Q22" s="32"/>
      <c r="R22" s="35"/>
      <c r="S22" s="32"/>
      <c r="T22" s="26"/>
      <c r="U22" s="51"/>
      <c r="V22" s="42"/>
      <c r="W22" s="52"/>
      <c r="X22" s="42"/>
      <c r="Y22" s="52"/>
      <c r="Z22" s="42"/>
      <c r="AA22" s="52"/>
      <c r="AB22" s="26"/>
      <c r="AC22" s="26"/>
    </row>
    <row r="23" spans="1:29">
      <c r="A23" s="53">
        <v>17</v>
      </c>
      <c r="B23" s="23" t="str">
        <f ca="1">IF(A23&gt;$C$1,"",VLOOKUP($A23,Table!$A$9:$C$32,3,FALSE))</f>
        <v>Albirex_Niigata</v>
      </c>
      <c r="C23" s="23"/>
      <c r="D23" s="54" t="str">
        <f ca="1">IF(A23&gt;$C$1,"",VLOOKUP($A23,Table!$A$9:$C$32,2,FALSE))</f>
        <v>Albirex_Niigata</v>
      </c>
      <c r="E23" s="55">
        <f t="shared" ca="1" si="0"/>
        <v>17</v>
      </c>
      <c r="F23" s="56">
        <f t="shared" ca="1" si="1"/>
        <v>-3.2899999999999991</v>
      </c>
      <c r="G23" s="57">
        <f t="shared" ca="1" si="2"/>
        <v>17</v>
      </c>
      <c r="H23" s="58">
        <f t="shared" ca="1" si="3"/>
        <v>1.999999999999913E-2</v>
      </c>
      <c r="I23" s="49">
        <f t="shared" ca="1" si="4"/>
        <v>34</v>
      </c>
      <c r="J23" s="50">
        <f t="shared" ca="1" si="5"/>
        <v>-3.27</v>
      </c>
      <c r="L23" s="26"/>
      <c r="M23" s="32"/>
      <c r="N23" s="42"/>
      <c r="O23" s="32"/>
      <c r="P23" s="42"/>
      <c r="Q23" s="32"/>
      <c r="R23" s="35"/>
      <c r="S23" s="32"/>
      <c r="T23" s="26"/>
      <c r="U23" s="51"/>
      <c r="V23" s="42"/>
      <c r="W23" s="52"/>
      <c r="X23" s="42"/>
      <c r="Y23" s="52"/>
      <c r="Z23" s="42"/>
      <c r="AA23" s="52"/>
      <c r="AB23" s="26"/>
      <c r="AC23" s="26"/>
    </row>
    <row r="24" spans="1:29">
      <c r="A24" s="53">
        <v>18</v>
      </c>
      <c r="B24" s="23" t="str">
        <f ca="1">IF(A24&gt;$C$1,"",VLOOKUP($A24,Table!$A$9:$C$32,3,FALSE))</f>
        <v>Omiya_Ardija</v>
      </c>
      <c r="C24" s="23"/>
      <c r="D24" s="54" t="str">
        <f ca="1">IF(A24&gt;$C$1,"",VLOOKUP($A24,Table!$A$9:$C$32,2,FALSE))</f>
        <v>Omiya_Ardija</v>
      </c>
      <c r="E24" s="55">
        <f t="shared" ca="1" si="0"/>
        <v>17</v>
      </c>
      <c r="F24" s="56">
        <f t="shared" ca="1" si="1"/>
        <v>-7.73</v>
      </c>
      <c r="G24" s="57">
        <f t="shared" ca="1" si="2"/>
        <v>17</v>
      </c>
      <c r="H24" s="58">
        <f t="shared" ca="1" si="3"/>
        <v>6.18</v>
      </c>
      <c r="I24" s="59">
        <f t="shared" ca="1" si="4"/>
        <v>34</v>
      </c>
      <c r="J24" s="60">
        <f t="shared" ca="1" si="5"/>
        <v>-1.5500000000000007</v>
      </c>
      <c r="L24" s="26"/>
      <c r="M24" s="32"/>
      <c r="N24" s="42"/>
      <c r="O24" s="32"/>
      <c r="P24" s="42"/>
      <c r="Q24" s="32"/>
      <c r="R24" s="35"/>
      <c r="S24" s="32"/>
      <c r="T24" s="26"/>
      <c r="U24" s="51"/>
      <c r="V24" s="42"/>
      <c r="W24" s="52"/>
      <c r="X24" s="42"/>
      <c r="Y24" s="52"/>
      <c r="Z24" s="42"/>
      <c r="AA24" s="52"/>
      <c r="AB24" s="26"/>
      <c r="AC24" s="26"/>
    </row>
    <row r="25" spans="1:29">
      <c r="A25" s="61">
        <v>19</v>
      </c>
      <c r="B25" s="23" t="str">
        <f>IF(A25&gt;$C$1,"",VLOOKUP($A25,Table!$A$9:$C$32,3,FALSE))</f>
        <v/>
      </c>
      <c r="C25" s="23"/>
      <c r="D25" s="62" t="str">
        <f>IF(A25&gt;$C$1,"",VLOOKUP($A25,Table!$A$9:$C$32,2,FALSE))</f>
        <v/>
      </c>
      <c r="E25" s="63" t="str">
        <f t="shared" si="0"/>
        <v/>
      </c>
      <c r="F25" s="64" t="str">
        <f t="shared" si="1"/>
        <v/>
      </c>
      <c r="G25" s="65" t="str">
        <f t="shared" si="2"/>
        <v/>
      </c>
      <c r="H25" s="66" t="str">
        <f t="shared" si="3"/>
        <v/>
      </c>
      <c r="I25" s="67" t="str">
        <f t="shared" si="4"/>
        <v/>
      </c>
      <c r="J25" s="64" t="str">
        <f t="shared" si="5"/>
        <v/>
      </c>
      <c r="L25" s="26"/>
      <c r="M25" s="32"/>
      <c r="N25" s="42"/>
      <c r="O25" s="32"/>
      <c r="P25" s="42"/>
      <c r="Q25" s="32"/>
      <c r="R25" s="35"/>
      <c r="S25" s="32"/>
      <c r="T25" s="26"/>
      <c r="U25" s="51"/>
      <c r="V25" s="42"/>
      <c r="W25" s="52"/>
      <c r="X25" s="42"/>
      <c r="Y25" s="52"/>
      <c r="Z25" s="42"/>
      <c r="AA25" s="52"/>
      <c r="AB25" s="26"/>
      <c r="AC25" s="26"/>
    </row>
    <row r="26" spans="1:29">
      <c r="A26" s="61">
        <v>20</v>
      </c>
      <c r="B26" s="23" t="str">
        <f>IF(A26&gt;$C$1,"",VLOOKUP($A26,Table!$A$9:$C$32,3,FALSE))</f>
        <v/>
      </c>
      <c r="C26" s="23"/>
      <c r="D26" s="62" t="str">
        <f>IF(A26&gt;$C$1,"",VLOOKUP($A26,Table!$A$9:$C$32,2,FALSE))</f>
        <v/>
      </c>
      <c r="E26" s="63" t="str">
        <f t="shared" si="0"/>
        <v/>
      </c>
      <c r="F26" s="64" t="str">
        <f t="shared" si="1"/>
        <v/>
      </c>
      <c r="G26" s="65" t="str">
        <f t="shared" si="2"/>
        <v/>
      </c>
      <c r="H26" s="66" t="str">
        <f t="shared" si="3"/>
        <v/>
      </c>
      <c r="I26" s="67" t="str">
        <f t="shared" si="4"/>
        <v/>
      </c>
      <c r="J26" s="64" t="str">
        <f t="shared" si="5"/>
        <v/>
      </c>
      <c r="L26" s="26"/>
      <c r="M26" s="32"/>
      <c r="N26" s="42"/>
      <c r="O26" s="32"/>
      <c r="P26" s="42"/>
      <c r="Q26" s="32"/>
      <c r="R26" s="35"/>
      <c r="S26" s="32"/>
      <c r="T26" s="26"/>
      <c r="U26" s="51"/>
      <c r="V26" s="42"/>
      <c r="W26" s="52"/>
      <c r="X26" s="42"/>
      <c r="Y26" s="52"/>
      <c r="Z26" s="42"/>
      <c r="AA26" s="52"/>
      <c r="AB26" s="26"/>
      <c r="AC26" s="26"/>
    </row>
    <row r="27" spans="1:29">
      <c r="A27" s="68">
        <v>21</v>
      </c>
      <c r="B27" s="23" t="str">
        <f>IF(A27&gt;$C$1,"",VLOOKUP($A27,Table!$A$9:$C$32,3,FALSE))</f>
        <v/>
      </c>
      <c r="C27" s="23"/>
      <c r="D27" s="69" t="str">
        <f>IF(A27&gt;$C$1,"",VLOOKUP($A27,Table!$A$9:$C$32,2,FALSE))</f>
        <v/>
      </c>
      <c r="E27" s="70" t="str">
        <f t="shared" si="0"/>
        <v/>
      </c>
      <c r="F27" s="71" t="str">
        <f t="shared" si="1"/>
        <v/>
      </c>
      <c r="G27" s="72" t="str">
        <f t="shared" si="2"/>
        <v/>
      </c>
      <c r="H27" s="73" t="str">
        <f t="shared" si="3"/>
        <v/>
      </c>
      <c r="I27" s="49" t="str">
        <f t="shared" si="4"/>
        <v/>
      </c>
      <c r="J27" s="50" t="str">
        <f t="shared" si="5"/>
        <v/>
      </c>
      <c r="L27" s="26"/>
      <c r="M27" s="32"/>
      <c r="N27" s="42"/>
      <c r="O27" s="32"/>
      <c r="P27" s="42"/>
      <c r="Q27" s="32"/>
      <c r="R27" s="35"/>
      <c r="S27" s="32"/>
      <c r="T27" s="26"/>
      <c r="U27" s="32"/>
      <c r="V27" s="35"/>
      <c r="W27" s="74"/>
      <c r="X27" s="35"/>
      <c r="Y27" s="74"/>
      <c r="Z27" s="35"/>
      <c r="AA27" s="74"/>
      <c r="AB27" s="26"/>
      <c r="AC27" s="26"/>
    </row>
    <row r="28" spans="1:29">
      <c r="A28" s="53">
        <v>22</v>
      </c>
      <c r="B28" s="23" t="str">
        <f>IF(A28&gt;$C$1,"",VLOOKUP($A28,Table!$A$9:$C$32,3,FALSE))</f>
        <v/>
      </c>
      <c r="C28" s="23"/>
      <c r="D28" s="54" t="str">
        <f>IF(A28&gt;$C$1,"",VLOOKUP($A28,Table!$A$9:$C$32,2,FALSE))</f>
        <v/>
      </c>
      <c r="E28" s="55" t="str">
        <f t="shared" si="0"/>
        <v/>
      </c>
      <c r="F28" s="56" t="str">
        <f t="shared" si="1"/>
        <v/>
      </c>
      <c r="G28" s="57" t="str">
        <f t="shared" si="2"/>
        <v/>
      </c>
      <c r="H28" s="58" t="str">
        <f t="shared" si="3"/>
        <v/>
      </c>
      <c r="I28" s="59" t="str">
        <f t="shared" si="4"/>
        <v/>
      </c>
      <c r="J28" s="60" t="str">
        <f t="shared" si="5"/>
        <v/>
      </c>
      <c r="L28" s="26"/>
      <c r="M28" s="32"/>
      <c r="N28" s="42"/>
      <c r="O28" s="32"/>
      <c r="P28" s="42"/>
      <c r="Q28" s="32"/>
      <c r="R28" s="35"/>
      <c r="S28" s="32"/>
      <c r="T28" s="26"/>
      <c r="U28" s="26"/>
      <c r="V28" s="26"/>
      <c r="W28" s="26"/>
      <c r="X28" s="26"/>
      <c r="Y28" s="26"/>
      <c r="Z28" s="26"/>
      <c r="AA28" s="26"/>
      <c r="AB28" s="26"/>
      <c r="AC28" s="26"/>
    </row>
    <row r="29" spans="1:29">
      <c r="A29" s="61">
        <v>23</v>
      </c>
      <c r="B29" s="23" t="str">
        <f>IF(A29&gt;$C$1,"",VLOOKUP($A29,Table!$A$9:$C$32,3,FALSE))</f>
        <v/>
      </c>
      <c r="C29" s="23"/>
      <c r="D29" s="62" t="str">
        <f>IF(A29&gt;$C$1,"",VLOOKUP($A29,Table!$A$9:$C$32,2,FALSE))</f>
        <v/>
      </c>
      <c r="E29" s="63" t="str">
        <f t="shared" si="0"/>
        <v/>
      </c>
      <c r="F29" s="64" t="str">
        <f t="shared" si="1"/>
        <v/>
      </c>
      <c r="G29" s="65" t="str">
        <f t="shared" si="2"/>
        <v/>
      </c>
      <c r="H29" s="66" t="str">
        <f t="shared" si="3"/>
        <v/>
      </c>
      <c r="I29" s="67" t="str">
        <f t="shared" si="4"/>
        <v/>
      </c>
      <c r="J29" s="64" t="str">
        <f t="shared" si="5"/>
        <v/>
      </c>
      <c r="L29" s="26"/>
      <c r="M29" s="32"/>
      <c r="N29" s="42"/>
      <c r="O29" s="32"/>
      <c r="P29" s="42"/>
      <c r="Q29" s="32"/>
      <c r="R29" s="35"/>
      <c r="S29" s="32"/>
      <c r="T29" s="26"/>
      <c r="U29" s="26"/>
      <c r="V29" s="26"/>
      <c r="W29" s="26"/>
      <c r="X29" s="26"/>
      <c r="Y29" s="26"/>
      <c r="Z29" s="26"/>
      <c r="AA29" s="26"/>
      <c r="AB29" s="26"/>
      <c r="AC29" s="26"/>
    </row>
    <row r="30" spans="1:29" ht="13.5" thickBot="1">
      <c r="A30" s="75">
        <v>24</v>
      </c>
      <c r="B30" s="23" t="str">
        <f>IF(A30&gt;$C$1,"",VLOOKUP($A30,Table!$A$9:$C$32,3,FALSE))</f>
        <v/>
      </c>
      <c r="C30" s="23"/>
      <c r="D30" s="76" t="str">
        <f>IF(A30&gt;$C$1,"",VLOOKUP($A30,Table!$A$9:$C$32,2,FALSE))</f>
        <v/>
      </c>
      <c r="E30" s="77" t="str">
        <f t="shared" si="0"/>
        <v/>
      </c>
      <c r="F30" s="78" t="str">
        <f t="shared" si="1"/>
        <v/>
      </c>
      <c r="G30" s="79" t="str">
        <f t="shared" si="2"/>
        <v/>
      </c>
      <c r="H30" s="80" t="str">
        <f t="shared" si="3"/>
        <v/>
      </c>
      <c r="I30" s="81" t="str">
        <f t="shared" si="4"/>
        <v/>
      </c>
      <c r="J30" s="78" t="str">
        <f t="shared" si="5"/>
        <v/>
      </c>
      <c r="L30" s="26"/>
      <c r="M30" s="32"/>
      <c r="N30" s="35"/>
      <c r="O30" s="32"/>
      <c r="P30" s="35"/>
      <c r="Q30" s="32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</row>
    <row r="31" spans="1:29" ht="13.5" thickBot="1">
      <c r="A31" s="22"/>
      <c r="B31" s="23"/>
      <c r="C31" s="23"/>
      <c r="D31" s="82" t="s">
        <v>46</v>
      </c>
      <c r="E31" s="83">
        <f ca="1">SUM(E7:E30)</f>
        <v>306</v>
      </c>
      <c r="F31" s="84">
        <f ca="1">SUM(F7:F30)</f>
        <v>-29.519999999999996</v>
      </c>
      <c r="G31" s="83">
        <f ca="1">SUM(G7:G30)</f>
        <v>306</v>
      </c>
      <c r="H31" s="84">
        <f ca="1">SUM(H7:H30)</f>
        <v>-29.560000000000009</v>
      </c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</row>
    <row r="32" spans="1:29">
      <c r="A32" s="22"/>
      <c r="B32" s="23"/>
      <c r="C32" s="23"/>
      <c r="D32" s="3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</row>
    <row r="33" spans="1:29">
      <c r="A33" s="22"/>
      <c r="B33" s="23"/>
      <c r="C33" s="23"/>
      <c r="D33" s="3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</row>
    <row r="34" spans="1:29" ht="13.5" thickBot="1">
      <c r="A34" s="22"/>
      <c r="B34" s="23"/>
      <c r="C34" s="23"/>
      <c r="D34" s="3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</row>
    <row r="35" spans="1:29">
      <c r="B35" s="23"/>
      <c r="C35" s="23"/>
      <c r="D35" s="85" t="str">
        <f>D1</f>
        <v>Albirex_Niigata</v>
      </c>
      <c r="E35" s="86" t="s">
        <v>2</v>
      </c>
      <c r="F35" s="87"/>
      <c r="G35" s="86" t="s">
        <v>3</v>
      </c>
      <c r="H35" s="87"/>
      <c r="I35" s="86" t="s">
        <v>14</v>
      </c>
      <c r="J35" s="88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</row>
    <row r="36" spans="1:29" ht="13.5" thickBot="1">
      <c r="B36" s="23"/>
      <c r="C36" s="23"/>
      <c r="D36" s="89" t="s">
        <v>198</v>
      </c>
      <c r="E36" s="40" t="s">
        <v>15</v>
      </c>
      <c r="F36" s="78" t="s">
        <v>197</v>
      </c>
      <c r="G36" s="40" t="s">
        <v>15</v>
      </c>
      <c r="H36" s="78" t="s">
        <v>197</v>
      </c>
      <c r="I36" s="90" t="s">
        <v>15</v>
      </c>
      <c r="J36" s="78" t="s">
        <v>197</v>
      </c>
      <c r="K36" s="91"/>
      <c r="L36" s="91"/>
    </row>
    <row r="37" spans="1:29" ht="13.5" thickBot="1">
      <c r="B37" s="92" t="str">
        <f>IF(D35=0,"N",D35)</f>
        <v>Albirex_Niigata</v>
      </c>
      <c r="D37" s="93"/>
      <c r="E37" s="94">
        <f t="array" aca="1" ref="E37" ca="1">IF($B37="N","",SUM(IF((INDIRECT($B37&amp;"!J23:J200")=$A$2)*(INDIRECT($B37&amp;"!U23:U200")&lt;&gt;"")*(INDIRECT($B37&amp;"!I23:I200")=$E$5),1,0)))</f>
        <v>17</v>
      </c>
      <c r="F37" s="95">
        <f t="array" aca="1" ref="F37" ca="1">IF($B37="N","",SUM(IF((INDIRECT($B37&amp;"!J23:J200")=$A$2)*(INDIRECT($B37&amp;"!U23:U200")&lt;&gt;"")*(INDIRECT($B37&amp;"!I23:I200")=$E$5),INDIRECT($B37&amp;"!V23:V200"),0)))</f>
        <v>-3.2899999999999991</v>
      </c>
      <c r="G37" s="94">
        <f t="array" aca="1" ref="G37" ca="1">IF($B37="N","",SUM(IF((INDIRECT($B37&amp;"!J23:J200")=$A$2)*(INDIRECT($B37&amp;"!U23:U200")&lt;&gt;"")*(INDIRECT($B37&amp;"!I23:I200")=$G$5),1,0)))</f>
        <v>17</v>
      </c>
      <c r="H37" s="95">
        <f t="array" aca="1" ref="H37" ca="1">IF($B37="N","",SUM(IF((INDIRECT($B37&amp;"!J23:J200")=$A$2)*(INDIRECT($B37&amp;"!U23:U200")&lt;&gt;"")*(INDIRECT($B37&amp;"!I23:I200")=$G$5),INDIRECT($B37&amp;"!V23:V200"),0)))</f>
        <v>1.999999999999913E-2</v>
      </c>
      <c r="I37" s="59">
        <f ca="1">IF(B37="N","",G37+E37)</f>
        <v>34</v>
      </c>
      <c r="J37" s="64">
        <f ca="1">IF(I37="","",F37+H37)</f>
        <v>-3.27</v>
      </c>
      <c r="K37" s="91"/>
      <c r="L37" s="91"/>
    </row>
    <row r="38" spans="1:29" ht="13.5" thickBot="1">
      <c r="A38" s="96"/>
      <c r="B38" s="97"/>
      <c r="C38" s="98" t="str">
        <f>D35</f>
        <v>Albirex_Niigata</v>
      </c>
      <c r="D38" s="99" t="s">
        <v>46</v>
      </c>
      <c r="E38" s="100">
        <f t="shared" ref="E38:J38" ca="1" si="6">SUM(E37:E37)</f>
        <v>17</v>
      </c>
      <c r="F38" s="95">
        <f t="shared" ca="1" si="6"/>
        <v>-3.2899999999999991</v>
      </c>
      <c r="G38" s="100">
        <f t="shared" ca="1" si="6"/>
        <v>17</v>
      </c>
      <c r="H38" s="95">
        <f t="shared" ca="1" si="6"/>
        <v>1.999999999999913E-2</v>
      </c>
      <c r="I38" s="101">
        <f t="shared" ca="1" si="6"/>
        <v>34</v>
      </c>
      <c r="J38" s="95">
        <f t="shared" ca="1" si="6"/>
        <v>-3.27</v>
      </c>
      <c r="K38" s="91"/>
      <c r="L38" s="91"/>
      <c r="M38" s="91"/>
    </row>
    <row r="39" spans="1:29" ht="13.5" thickBot="1">
      <c r="A39" s="96"/>
      <c r="B39" s="97"/>
      <c r="C39" s="98"/>
      <c r="D39" s="102"/>
      <c r="E39" s="103"/>
      <c r="F39" s="102"/>
      <c r="G39" s="103"/>
      <c r="H39" s="102"/>
      <c r="I39" s="102"/>
      <c r="J39" s="102"/>
      <c r="K39" s="91"/>
      <c r="L39" s="91"/>
      <c r="M39" s="91"/>
    </row>
    <row r="40" spans="1:29">
      <c r="A40" s="96"/>
      <c r="B40" s="23"/>
      <c r="C40" s="98"/>
      <c r="D40" s="85" t="str">
        <f>E1</f>
        <v>Consadole_Sapporo</v>
      </c>
      <c r="E40" s="86" t="s">
        <v>2</v>
      </c>
      <c r="F40" s="87"/>
      <c r="G40" s="86" t="s">
        <v>3</v>
      </c>
      <c r="H40" s="87"/>
      <c r="I40" s="86" t="s">
        <v>14</v>
      </c>
      <c r="J40" s="88"/>
      <c r="K40" s="91"/>
      <c r="L40" s="91"/>
      <c r="M40" s="91"/>
    </row>
    <row r="41" spans="1:29" ht="13.5" thickBot="1">
      <c r="B41" s="23"/>
      <c r="C41" s="23"/>
      <c r="D41" s="89" t="s">
        <v>198</v>
      </c>
      <c r="E41" s="40" t="s">
        <v>15</v>
      </c>
      <c r="F41" s="78" t="s">
        <v>197</v>
      </c>
      <c r="G41" s="40" t="s">
        <v>15</v>
      </c>
      <c r="H41" s="78" t="s">
        <v>197</v>
      </c>
      <c r="I41" s="90" t="s">
        <v>15</v>
      </c>
      <c r="J41" s="78" t="s">
        <v>197</v>
      </c>
      <c r="K41" s="91"/>
      <c r="L41" s="91"/>
      <c r="M41" s="91"/>
    </row>
    <row r="42" spans="1:29" ht="13.5" thickBot="1">
      <c r="B42" s="92" t="str">
        <f>IF(D40=0,"N",D40)</f>
        <v>Consadole_Sapporo</v>
      </c>
      <c r="D42" s="93"/>
      <c r="E42" s="94">
        <f t="array" aca="1" ref="E42" ca="1">IF($B42="N","",SUM(IF((INDIRECT($B42&amp;"!J23:J200")=$A$2)*(INDIRECT($B42&amp;"!U23:U200")&lt;&gt;"")*(INDIRECT($B42&amp;"!I23:I200")=$E$5),1,0)))</f>
        <v>17</v>
      </c>
      <c r="F42" s="95">
        <f t="array" aca="1" ref="F42" ca="1">IF($B42="N","",SUM(IF((INDIRECT($B42&amp;"!J23:J200")=$A$2)*(INDIRECT($B42&amp;"!U23:U200")&lt;&gt;"")*(INDIRECT($B42&amp;"!I23:I200")=$E$5),INDIRECT($B42&amp;"!V23:V200"),0)))</f>
        <v>-1.8299999999999987</v>
      </c>
      <c r="G42" s="94">
        <f t="array" aca="1" ref="G42" ca="1">IF($B42="N","",SUM(IF((INDIRECT($B42&amp;"!J23:J200")=$A$2)*(INDIRECT($B42&amp;"!U23:U200")&lt;&gt;"")*(INDIRECT($B42&amp;"!I23:I200")=$G$5),1,0)))</f>
        <v>17</v>
      </c>
      <c r="H42" s="95">
        <f t="array" aca="1" ref="H42" ca="1">IF($B42="N","",SUM(IF((INDIRECT($B42&amp;"!J23:J200")=$A$2)*(INDIRECT($B42&amp;"!U23:U200")&lt;&gt;"")*(INDIRECT($B42&amp;"!I23:I200")=$G$5),INDIRECT($B42&amp;"!V23:V200"),0)))</f>
        <v>-1.2600000000000002</v>
      </c>
      <c r="I42" s="59">
        <f ca="1">IF(B42="N","",G42+E42)</f>
        <v>34</v>
      </c>
      <c r="J42" s="64">
        <f ca="1">IF(I42="","",F42+H42)</f>
        <v>-3.089999999999999</v>
      </c>
      <c r="K42" s="91"/>
      <c r="L42" s="91"/>
    </row>
    <row r="43" spans="1:29" ht="13.5" thickBot="1">
      <c r="A43" s="96"/>
      <c r="B43" s="97"/>
      <c r="C43" s="98" t="str">
        <f>D40</f>
        <v>Consadole_Sapporo</v>
      </c>
      <c r="D43" s="99" t="s">
        <v>46</v>
      </c>
      <c r="E43" s="100">
        <f t="shared" ref="E43:J43" ca="1" si="7">SUM(E42:E42)</f>
        <v>17</v>
      </c>
      <c r="F43" s="95">
        <f t="shared" ca="1" si="7"/>
        <v>-1.8299999999999987</v>
      </c>
      <c r="G43" s="100">
        <f t="shared" ca="1" si="7"/>
        <v>17</v>
      </c>
      <c r="H43" s="95">
        <f t="shared" ca="1" si="7"/>
        <v>-1.2600000000000002</v>
      </c>
      <c r="I43" s="101">
        <f t="shared" ca="1" si="7"/>
        <v>34</v>
      </c>
      <c r="J43" s="95">
        <f t="shared" ca="1" si="7"/>
        <v>-3.089999999999999</v>
      </c>
      <c r="M43" s="91"/>
    </row>
    <row r="44" spans="1:29" ht="13.5" thickBot="1">
      <c r="A44" s="96"/>
      <c r="C44" s="104"/>
      <c r="M44" s="91"/>
    </row>
    <row r="45" spans="1:29">
      <c r="A45" s="96"/>
      <c r="C45" s="104"/>
      <c r="D45" s="85" t="str">
        <f>F1</f>
        <v>Gamba_Osaka</v>
      </c>
      <c r="E45" s="86" t="s">
        <v>2</v>
      </c>
      <c r="F45" s="87"/>
      <c r="G45" s="86" t="s">
        <v>3</v>
      </c>
      <c r="H45" s="87"/>
      <c r="I45" s="86" t="s">
        <v>14</v>
      </c>
      <c r="J45" s="88"/>
    </row>
    <row r="46" spans="1:29" ht="13.5" thickBot="1">
      <c r="B46" s="23"/>
      <c r="C46" s="23"/>
      <c r="D46" s="89" t="s">
        <v>198</v>
      </c>
      <c r="E46" s="40" t="s">
        <v>15</v>
      </c>
      <c r="F46" s="78" t="s">
        <v>197</v>
      </c>
      <c r="G46" s="40" t="s">
        <v>15</v>
      </c>
      <c r="H46" s="78" t="s">
        <v>197</v>
      </c>
      <c r="I46" s="90" t="s">
        <v>15</v>
      </c>
      <c r="J46" s="78" t="s">
        <v>197</v>
      </c>
    </row>
    <row r="47" spans="1:29" ht="13.5" thickBot="1">
      <c r="B47" s="92" t="str">
        <f>IF(D45=0,"N",D45)</f>
        <v>Gamba_Osaka</v>
      </c>
      <c r="D47" s="93"/>
      <c r="E47" s="94">
        <f t="array" aca="1" ref="E47" ca="1">IF($B47="N","",SUM(IF((INDIRECT($B47&amp;"!J23:J200")=$A$2)*(INDIRECT($B47&amp;"!U23:U200")&lt;&gt;"")*(INDIRECT($B47&amp;"!I23:I200")=$E$5),1,0)))</f>
        <v>17</v>
      </c>
      <c r="F47" s="95">
        <f t="array" aca="1" ref="F47" ca="1">IF($B47="N","",SUM(IF((INDIRECT($B47&amp;"!J23:J200")=$A$2)*(INDIRECT($B47&amp;"!U23:U200")&lt;&gt;"")*(INDIRECT($B47&amp;"!I23:I200")=$E$5),INDIRECT($B47&amp;"!V23:V200"),0)))</f>
        <v>-8.2399999999999984</v>
      </c>
      <c r="G47" s="94">
        <f t="array" aca="1" ref="G47" ca="1">IF($B47="N","",SUM(IF((INDIRECT($B47&amp;"!J23:J200")=$A$2)*(INDIRECT($B47&amp;"!U23:U200")&lt;&gt;"")*(INDIRECT($B47&amp;"!I23:I200")=$G$5),1,0)))</f>
        <v>17</v>
      </c>
      <c r="H47" s="95">
        <f t="array" aca="1" ref="H47" ca="1">IF($B47="N","",SUM(IF((INDIRECT($B47&amp;"!J23:J200")=$A$2)*(INDIRECT($B47&amp;"!U23:U200")&lt;&gt;"")*(INDIRECT($B47&amp;"!I23:I200")=$G$5),INDIRECT($B47&amp;"!V23:V200"),0)))</f>
        <v>2.8700000000000006</v>
      </c>
      <c r="I47" s="59">
        <f ca="1">IF(B47="N","",G47+E47)</f>
        <v>34</v>
      </c>
      <c r="J47" s="64">
        <f ca="1">IF(I47="","",F47+H47)</f>
        <v>-5.3699999999999974</v>
      </c>
    </row>
    <row r="48" spans="1:29" ht="13.5" thickBot="1">
      <c r="A48" s="96"/>
      <c r="B48" s="97"/>
      <c r="C48" s="98" t="str">
        <f>D45</f>
        <v>Gamba_Osaka</v>
      </c>
      <c r="D48" s="99" t="s">
        <v>46</v>
      </c>
      <c r="E48" s="100">
        <f t="shared" ref="E48:J48" ca="1" si="8">SUM(E47:E47)</f>
        <v>17</v>
      </c>
      <c r="F48" s="95">
        <f t="shared" ca="1" si="8"/>
        <v>-8.2399999999999984</v>
      </c>
      <c r="G48" s="100">
        <f t="shared" ca="1" si="8"/>
        <v>17</v>
      </c>
      <c r="H48" s="95">
        <f t="shared" ca="1" si="8"/>
        <v>2.8700000000000006</v>
      </c>
      <c r="I48" s="101">
        <f t="shared" ca="1" si="8"/>
        <v>34</v>
      </c>
      <c r="J48" s="95">
        <f t="shared" ca="1" si="8"/>
        <v>-5.3699999999999974</v>
      </c>
    </row>
    <row r="49" spans="1:10" ht="13.5" thickBot="1">
      <c r="A49" s="96"/>
      <c r="C49" s="104"/>
    </row>
    <row r="50" spans="1:10">
      <c r="A50" s="96"/>
      <c r="B50" s="23"/>
      <c r="C50" s="98"/>
      <c r="D50" s="85" t="str">
        <f>G1</f>
        <v>Kashima_Antlers</v>
      </c>
      <c r="E50" s="86" t="s">
        <v>2</v>
      </c>
      <c r="F50" s="87"/>
      <c r="G50" s="86" t="s">
        <v>3</v>
      </c>
      <c r="H50" s="87"/>
      <c r="I50" s="86" t="s">
        <v>14</v>
      </c>
      <c r="J50" s="88"/>
    </row>
    <row r="51" spans="1:10" ht="13.5" thickBot="1">
      <c r="B51" s="23"/>
      <c r="C51" s="23"/>
      <c r="D51" s="89" t="s">
        <v>198</v>
      </c>
      <c r="E51" s="40" t="s">
        <v>15</v>
      </c>
      <c r="F51" s="78" t="s">
        <v>197</v>
      </c>
      <c r="G51" s="40" t="s">
        <v>15</v>
      </c>
      <c r="H51" s="78" t="s">
        <v>197</v>
      </c>
      <c r="I51" s="90" t="s">
        <v>15</v>
      </c>
      <c r="J51" s="78" t="s">
        <v>197</v>
      </c>
    </row>
    <row r="52" spans="1:10" ht="13.5" thickBot="1">
      <c r="B52" s="92" t="str">
        <f>IF(D50=0,"N",D50)</f>
        <v>Kashima_Antlers</v>
      </c>
      <c r="D52" s="93"/>
      <c r="E52" s="94">
        <f t="array" aca="1" ref="E52" ca="1">IF($B52="N","",SUM(IF((INDIRECT($B52&amp;"!J23:J200")=$A$2)*(INDIRECT($B52&amp;"!U23:U200")&lt;&gt;"")*(INDIRECT($B52&amp;"!I23:I200")=$E$5),1,0)))</f>
        <v>17</v>
      </c>
      <c r="F52" s="95">
        <f t="array" aca="1" ref="F52" ca="1">IF($B52="N","",SUM(IF((INDIRECT($B52&amp;"!J23:J200")=$A$2)*(INDIRECT($B52&amp;"!U23:U200")&lt;&gt;"")*(INDIRECT($B52&amp;"!I23:I200")=$E$5),INDIRECT($B52&amp;"!V23:V200"),0)))</f>
        <v>-13.44</v>
      </c>
      <c r="G52" s="94">
        <f t="array" aca="1" ref="G52" ca="1">IF($B52="N","",SUM(IF((INDIRECT($B52&amp;"!J23:J200")=$A$2)*(INDIRECT($B52&amp;"!U23:U200")&lt;&gt;"")*(INDIRECT($B52&amp;"!I23:I200")=$G$5),1,0)))</f>
        <v>17</v>
      </c>
      <c r="H52" s="95">
        <f t="array" aca="1" ref="H52" ca="1">IF($B52="N","",SUM(IF((INDIRECT($B52&amp;"!J23:J200")=$A$2)*(INDIRECT($B52&amp;"!U23:U200")&lt;&gt;"")*(INDIRECT($B52&amp;"!I23:I200")=$G$5),INDIRECT($B52&amp;"!V23:V200"),0)))</f>
        <v>3.5100000000000002</v>
      </c>
      <c r="I52" s="59">
        <f ca="1">IF(B52="N","",G52+E52)</f>
        <v>34</v>
      </c>
      <c r="J52" s="64">
        <f ca="1">IF(I52="","",F52+H52)</f>
        <v>-9.93</v>
      </c>
    </row>
    <row r="53" spans="1:10" ht="13.5" thickBot="1">
      <c r="A53" s="96"/>
      <c r="B53" s="97"/>
      <c r="C53" s="98" t="str">
        <f>D50</f>
        <v>Kashima_Antlers</v>
      </c>
      <c r="D53" s="99" t="s">
        <v>46</v>
      </c>
      <c r="E53" s="100">
        <f t="shared" ref="E53:J53" ca="1" si="9">SUM(E52:E52)</f>
        <v>17</v>
      </c>
      <c r="F53" s="95">
        <f t="shared" ca="1" si="9"/>
        <v>-13.44</v>
      </c>
      <c r="G53" s="100">
        <f t="shared" ca="1" si="9"/>
        <v>17</v>
      </c>
      <c r="H53" s="95">
        <f t="shared" ca="1" si="9"/>
        <v>3.5100000000000002</v>
      </c>
      <c r="I53" s="101">
        <f t="shared" ca="1" si="9"/>
        <v>34</v>
      </c>
      <c r="J53" s="95">
        <f t="shared" ca="1" si="9"/>
        <v>-9.93</v>
      </c>
    </row>
    <row r="54" spans="1:10" ht="13.5" thickBot="1">
      <c r="A54" s="96"/>
      <c r="C54" s="104"/>
    </row>
    <row r="55" spans="1:10">
      <c r="A55" s="96"/>
      <c r="B55" s="23"/>
      <c r="C55" s="98"/>
      <c r="D55" s="85" t="str">
        <f>H1</f>
        <v>Kashiwa_Reysol</v>
      </c>
      <c r="E55" s="86" t="s">
        <v>2</v>
      </c>
      <c r="F55" s="87"/>
      <c r="G55" s="86" t="s">
        <v>3</v>
      </c>
      <c r="H55" s="87"/>
      <c r="I55" s="86" t="s">
        <v>14</v>
      </c>
      <c r="J55" s="88"/>
    </row>
    <row r="56" spans="1:10" ht="13.5" thickBot="1">
      <c r="B56" s="23"/>
      <c r="C56" s="23"/>
      <c r="D56" s="89" t="s">
        <v>198</v>
      </c>
      <c r="E56" s="40" t="s">
        <v>15</v>
      </c>
      <c r="F56" s="78" t="s">
        <v>197</v>
      </c>
      <c r="G56" s="40" t="s">
        <v>15</v>
      </c>
      <c r="H56" s="78" t="s">
        <v>197</v>
      </c>
      <c r="I56" s="90" t="s">
        <v>15</v>
      </c>
      <c r="J56" s="78" t="s">
        <v>197</v>
      </c>
    </row>
    <row r="57" spans="1:10" ht="13.5" thickBot="1">
      <c r="B57" s="92" t="str">
        <f>IF(D55=0,"N",D55)</f>
        <v>Kashiwa_Reysol</v>
      </c>
      <c r="D57" s="93"/>
      <c r="E57" s="94">
        <f t="array" aca="1" ref="E57" ca="1">IF($B57="N","",SUM(IF((INDIRECT($B57&amp;"!J23:J200")=$A$2)*(INDIRECT($B57&amp;"!U23:U200")&lt;&gt;"")*(INDIRECT($B57&amp;"!I23:I200")=$E$5),1,0)))</f>
        <v>17</v>
      </c>
      <c r="F57" s="95">
        <f t="array" aca="1" ref="F57" ca="1">IF($B57="N","",SUM(IF((INDIRECT($B57&amp;"!J23:J200")=$A$2)*(INDIRECT($B57&amp;"!U23:U200")&lt;&gt;"")*(INDIRECT($B57&amp;"!I23:I200")=$E$5),INDIRECT($B57&amp;"!V23:V200"),0)))</f>
        <v>-3.9000000000000008</v>
      </c>
      <c r="G57" s="94">
        <f t="array" aca="1" ref="G57" ca="1">IF($B57="N","",SUM(IF((INDIRECT($B57&amp;"!J23:J200")=$A$2)*(INDIRECT($B57&amp;"!U23:U200")&lt;&gt;"")*(INDIRECT($B57&amp;"!I23:I200")=$G$5),1,0)))</f>
        <v>17</v>
      </c>
      <c r="H57" s="95">
        <f t="array" aca="1" ref="H57" ca="1">IF($B57="N","",SUM(IF((INDIRECT($B57&amp;"!J23:J200")=$A$2)*(INDIRECT($B57&amp;"!U23:U200")&lt;&gt;"")*(INDIRECT($B57&amp;"!I23:I200")=$G$5),INDIRECT($B57&amp;"!V23:V200"),0)))</f>
        <v>-6.43</v>
      </c>
      <c r="I57" s="59">
        <f ca="1">IF(B57="N","",G57+E57)</f>
        <v>34</v>
      </c>
      <c r="J57" s="64">
        <f ca="1">IF(I57="","",F57+H57)</f>
        <v>-10.33</v>
      </c>
    </row>
    <row r="58" spans="1:10" ht="13.5" thickBot="1">
      <c r="A58" s="96"/>
      <c r="B58" s="97"/>
      <c r="C58" s="98" t="str">
        <f>D55</f>
        <v>Kashiwa_Reysol</v>
      </c>
      <c r="D58" s="99" t="s">
        <v>46</v>
      </c>
      <c r="E58" s="100">
        <f t="shared" ref="E58:J58" ca="1" si="10">SUM(E57:E57)</f>
        <v>17</v>
      </c>
      <c r="F58" s="95">
        <f t="shared" ca="1" si="10"/>
        <v>-3.9000000000000008</v>
      </c>
      <c r="G58" s="100">
        <f t="shared" ca="1" si="10"/>
        <v>17</v>
      </c>
      <c r="H58" s="95">
        <f t="shared" ca="1" si="10"/>
        <v>-6.43</v>
      </c>
      <c r="I58" s="101">
        <f t="shared" ca="1" si="10"/>
        <v>34</v>
      </c>
      <c r="J58" s="95">
        <f t="shared" ca="1" si="10"/>
        <v>-10.33</v>
      </c>
    </row>
    <row r="59" spans="1:10" ht="13.5" thickBot="1">
      <c r="A59" s="96"/>
      <c r="C59" s="104"/>
    </row>
    <row r="60" spans="1:10">
      <c r="A60" s="96"/>
      <c r="B60" s="23"/>
      <c r="C60" s="98"/>
      <c r="D60" s="85" t="str">
        <f>I1</f>
        <v>Kawasaki_Frontale</v>
      </c>
      <c r="E60" s="86" t="s">
        <v>2</v>
      </c>
      <c r="F60" s="87"/>
      <c r="G60" s="86" t="s">
        <v>3</v>
      </c>
      <c r="H60" s="87"/>
      <c r="I60" s="86" t="s">
        <v>14</v>
      </c>
      <c r="J60" s="88"/>
    </row>
    <row r="61" spans="1:10" ht="13.5" thickBot="1">
      <c r="B61" s="23"/>
      <c r="C61" s="23"/>
      <c r="D61" s="89" t="s">
        <v>198</v>
      </c>
      <c r="E61" s="40" t="s">
        <v>15</v>
      </c>
      <c r="F61" s="78" t="s">
        <v>197</v>
      </c>
      <c r="G61" s="40" t="s">
        <v>15</v>
      </c>
      <c r="H61" s="78" t="s">
        <v>197</v>
      </c>
      <c r="I61" s="90" t="s">
        <v>15</v>
      </c>
      <c r="J61" s="78" t="s">
        <v>197</v>
      </c>
    </row>
    <row r="62" spans="1:10" ht="13.5" thickBot="1">
      <c r="B62" s="92" t="str">
        <f>IF(D60=0,"N",D60)</f>
        <v>Kawasaki_Frontale</v>
      </c>
      <c r="D62" s="93"/>
      <c r="E62" s="94">
        <f t="array" aca="1" ref="E62" ca="1">IF($B62="N","",SUM(IF((INDIRECT($B62&amp;"!J23:J200")=$A$2)*(INDIRECT($B62&amp;"!U23:U200")&lt;&gt;"")*(INDIRECT($B62&amp;"!I23:I200")=$E$5),1,0)))</f>
        <v>17</v>
      </c>
      <c r="F62" s="95">
        <f t="array" aca="1" ref="F62" ca="1">IF($B62="N","",SUM(IF((INDIRECT($B62&amp;"!J23:J200")=$A$2)*(INDIRECT($B62&amp;"!U23:U200")&lt;&gt;"")*(INDIRECT($B62&amp;"!I23:I200")=$E$5),INDIRECT($B62&amp;"!V23:V200"),0)))</f>
        <v>9.9899999999999984</v>
      </c>
      <c r="G62" s="94">
        <f t="array" aca="1" ref="G62" ca="1">IF($B62="N","",SUM(IF((INDIRECT($B62&amp;"!J23:J200")=$A$2)*(INDIRECT($B62&amp;"!U23:U200")&lt;&gt;"")*(INDIRECT($B62&amp;"!I23:I200")=$G$5),1,0)))</f>
        <v>17</v>
      </c>
      <c r="H62" s="95">
        <f t="array" aca="1" ref="H62" ca="1">IF($B62="N","",SUM(IF((INDIRECT($B62&amp;"!J23:J200")=$A$2)*(INDIRECT($B62&amp;"!U23:U200")&lt;&gt;"")*(INDIRECT($B62&amp;"!I23:I200")=$G$5),INDIRECT($B62&amp;"!V23:V200"),0)))</f>
        <v>-5.830000000000001</v>
      </c>
      <c r="I62" s="59">
        <f ca="1">IF(B62="N","",G62+E62)</f>
        <v>34</v>
      </c>
      <c r="J62" s="64">
        <f ca="1">IF(I62="","",F62+H62)</f>
        <v>4.1599999999999975</v>
      </c>
    </row>
    <row r="63" spans="1:10" ht="13.5" thickBot="1">
      <c r="A63" s="96"/>
      <c r="B63" s="97"/>
      <c r="C63" s="98" t="str">
        <f>D60</f>
        <v>Kawasaki_Frontale</v>
      </c>
      <c r="D63" s="99" t="s">
        <v>46</v>
      </c>
      <c r="E63" s="100">
        <f t="shared" ref="E63:J63" ca="1" si="11">SUM(E62:E62)</f>
        <v>17</v>
      </c>
      <c r="F63" s="95">
        <f t="shared" ca="1" si="11"/>
        <v>9.9899999999999984</v>
      </c>
      <c r="G63" s="100">
        <f t="shared" ca="1" si="11"/>
        <v>17</v>
      </c>
      <c r="H63" s="95">
        <f t="shared" ca="1" si="11"/>
        <v>-5.830000000000001</v>
      </c>
      <c r="I63" s="101">
        <f t="shared" ca="1" si="11"/>
        <v>34</v>
      </c>
      <c r="J63" s="95">
        <f t="shared" ca="1" si="11"/>
        <v>4.1599999999999975</v>
      </c>
    </row>
    <row r="64" spans="1:10" ht="13.5" thickBot="1">
      <c r="A64" s="96"/>
      <c r="C64" s="104"/>
    </row>
    <row r="65" spans="1:10">
      <c r="A65" s="96"/>
      <c r="B65" s="23"/>
      <c r="C65" s="98"/>
      <c r="D65" s="85" t="str">
        <f>J1</f>
        <v>Cerezo_Osaka</v>
      </c>
      <c r="E65" s="86" t="s">
        <v>2</v>
      </c>
      <c r="F65" s="87"/>
      <c r="G65" s="86" t="s">
        <v>3</v>
      </c>
      <c r="H65" s="87"/>
      <c r="I65" s="86" t="s">
        <v>14</v>
      </c>
      <c r="J65" s="88"/>
    </row>
    <row r="66" spans="1:10" ht="13.5" thickBot="1">
      <c r="B66" s="23"/>
      <c r="C66" s="23"/>
      <c r="D66" s="89" t="s">
        <v>198</v>
      </c>
      <c r="E66" s="40" t="s">
        <v>15</v>
      </c>
      <c r="F66" s="78" t="s">
        <v>197</v>
      </c>
      <c r="G66" s="40" t="s">
        <v>15</v>
      </c>
      <c r="H66" s="78" t="s">
        <v>197</v>
      </c>
      <c r="I66" s="90" t="s">
        <v>15</v>
      </c>
      <c r="J66" s="78" t="s">
        <v>197</v>
      </c>
    </row>
    <row r="67" spans="1:10" ht="13.5" thickBot="1">
      <c r="B67" s="92" t="str">
        <f>IF(D65=0,"N",D65)</f>
        <v>Cerezo_Osaka</v>
      </c>
      <c r="D67" s="93"/>
      <c r="E67" s="94">
        <f t="array" aca="1" ref="E67" ca="1">IF($B67="N","",SUM(IF((INDIRECT($B67&amp;"!J23:J200")=$A$2)*(INDIRECT($B67&amp;"!U23:U200")&lt;&gt;"")*(INDIRECT($B67&amp;"!I23:I200")=$E$5),1,0)))</f>
        <v>17</v>
      </c>
      <c r="F67" s="95">
        <f t="array" aca="1" ref="F67" ca="1">IF($B67="N","",SUM(IF((INDIRECT($B67&amp;"!J23:J200")=$A$2)*(INDIRECT($B67&amp;"!U23:U200")&lt;&gt;"")*(INDIRECT($B67&amp;"!I23:I200")=$E$5),INDIRECT($B67&amp;"!V23:V200"),0)))</f>
        <v>8.89</v>
      </c>
      <c r="G67" s="94">
        <f t="array" aca="1" ref="G67" ca="1">IF($B67="N","",SUM(IF((INDIRECT($B67&amp;"!J23:J200")=$A$2)*(INDIRECT($B67&amp;"!U23:U200")&lt;&gt;"")*(INDIRECT($B67&amp;"!I23:I200")=$G$5),1,0)))</f>
        <v>17</v>
      </c>
      <c r="H67" s="95">
        <f t="array" aca="1" ref="H67" ca="1">IF($B67="N","",SUM(IF((INDIRECT($B67&amp;"!J23:J200")=$A$2)*(INDIRECT($B67&amp;"!U23:U200")&lt;&gt;"")*(INDIRECT($B67&amp;"!I23:I200")=$G$5),INDIRECT($B67&amp;"!V23:V200"),0)))</f>
        <v>9.3699999999999974</v>
      </c>
      <c r="I67" s="59">
        <f ca="1">IF(B67="N","",G67+E67)</f>
        <v>34</v>
      </c>
      <c r="J67" s="64">
        <f ca="1">IF(I67="","",F67+H67)</f>
        <v>18.259999999999998</v>
      </c>
    </row>
    <row r="68" spans="1:10" ht="13.5" thickBot="1">
      <c r="A68" s="96"/>
      <c r="B68" s="97"/>
      <c r="C68" s="98" t="str">
        <f>D65</f>
        <v>Cerezo_Osaka</v>
      </c>
      <c r="D68" s="99" t="s">
        <v>46</v>
      </c>
      <c r="E68" s="100">
        <f t="shared" ref="E68:J68" ca="1" si="12">SUM(E67:E67)</f>
        <v>17</v>
      </c>
      <c r="F68" s="95">
        <f t="shared" ca="1" si="12"/>
        <v>8.89</v>
      </c>
      <c r="G68" s="100">
        <f t="shared" ca="1" si="12"/>
        <v>17</v>
      </c>
      <c r="H68" s="95">
        <f t="shared" ca="1" si="12"/>
        <v>9.3699999999999974</v>
      </c>
      <c r="I68" s="101">
        <f t="shared" ca="1" si="12"/>
        <v>34</v>
      </c>
      <c r="J68" s="95">
        <f t="shared" ca="1" si="12"/>
        <v>18.259999999999998</v>
      </c>
    </row>
    <row r="69" spans="1:10" ht="13.5" thickBot="1">
      <c r="A69" s="96"/>
      <c r="C69" s="104"/>
    </row>
    <row r="70" spans="1:10">
      <c r="A70" s="96"/>
      <c r="B70" s="23"/>
      <c r="C70" s="98"/>
      <c r="D70" s="85" t="str">
        <f>K1</f>
        <v>Vissel_Kobe</v>
      </c>
      <c r="E70" s="86" t="s">
        <v>2</v>
      </c>
      <c r="F70" s="87"/>
      <c r="G70" s="86" t="s">
        <v>3</v>
      </c>
      <c r="H70" s="87"/>
      <c r="I70" s="86" t="s">
        <v>14</v>
      </c>
      <c r="J70" s="88"/>
    </row>
    <row r="71" spans="1:10" ht="13.5" thickBot="1">
      <c r="B71" s="23"/>
      <c r="C71" s="23"/>
      <c r="D71" s="89" t="s">
        <v>198</v>
      </c>
      <c r="E71" s="40" t="s">
        <v>15</v>
      </c>
      <c r="F71" s="78" t="s">
        <v>197</v>
      </c>
      <c r="G71" s="40" t="s">
        <v>15</v>
      </c>
      <c r="H71" s="78" t="s">
        <v>197</v>
      </c>
      <c r="I71" s="90" t="s">
        <v>15</v>
      </c>
      <c r="J71" s="78" t="s">
        <v>197</v>
      </c>
    </row>
    <row r="72" spans="1:10" ht="13.5" thickBot="1">
      <c r="B72" s="92" t="str">
        <f>IF(D70=0,"N",D70)</f>
        <v>Vissel_Kobe</v>
      </c>
      <c r="D72" s="93"/>
      <c r="E72" s="94">
        <f t="array" aca="1" ref="E72" ca="1">IF($B72="N","",SUM(IF((INDIRECT($B72&amp;"!J23:J200")=$A$2)*(INDIRECT($B72&amp;"!U23:U200")&lt;&gt;"")*(INDIRECT($B72&amp;"!I23:I200")=$E$5),1,0)))</f>
        <v>17</v>
      </c>
      <c r="F72" s="95">
        <f t="array" aca="1" ref="F72" ca="1">IF($B72="N","",SUM(IF((INDIRECT($B72&amp;"!J23:J200")=$A$2)*(INDIRECT($B72&amp;"!U23:U200")&lt;&gt;"")*(INDIRECT($B72&amp;"!I23:I200")=$E$5),INDIRECT($B72&amp;"!V23:V200"),0)))</f>
        <v>-7.07</v>
      </c>
      <c r="G72" s="94">
        <f t="array" aca="1" ref="G72" ca="1">IF($B72="N","",SUM(IF((INDIRECT($B72&amp;"!J23:J200")=$A$2)*(INDIRECT($B72&amp;"!U23:U200")&lt;&gt;"")*(INDIRECT($B72&amp;"!I23:I200")=$G$5),1,0)))</f>
        <v>17</v>
      </c>
      <c r="H72" s="95">
        <f t="array" aca="1" ref="H72" ca="1">IF($B72="N","",SUM(IF((INDIRECT($B72&amp;"!J23:J200")=$A$2)*(INDIRECT($B72&amp;"!U23:U200")&lt;&gt;"")*(INDIRECT($B72&amp;"!I23:I200")=$G$5),INDIRECT($B72&amp;"!V23:V200"),0)))</f>
        <v>-1.850000000000001</v>
      </c>
      <c r="I72" s="59">
        <f ca="1">IF(B72="N","",G72+E72)</f>
        <v>34</v>
      </c>
      <c r="J72" s="64">
        <f ca="1">IF(I72="","",F72+H72)</f>
        <v>-8.9200000000000017</v>
      </c>
    </row>
    <row r="73" spans="1:10" ht="13.5" thickBot="1">
      <c r="A73" s="96"/>
      <c r="B73" s="97"/>
      <c r="C73" s="98" t="str">
        <f>D70</f>
        <v>Vissel_Kobe</v>
      </c>
      <c r="D73" s="99" t="s">
        <v>46</v>
      </c>
      <c r="E73" s="100">
        <f t="shared" ref="E73:J73" ca="1" si="13">SUM(E72:E72)</f>
        <v>17</v>
      </c>
      <c r="F73" s="95">
        <f t="shared" ca="1" si="13"/>
        <v>-7.07</v>
      </c>
      <c r="G73" s="100">
        <f t="shared" ca="1" si="13"/>
        <v>17</v>
      </c>
      <c r="H73" s="95">
        <f t="shared" ca="1" si="13"/>
        <v>-1.850000000000001</v>
      </c>
      <c r="I73" s="101">
        <f t="shared" ca="1" si="13"/>
        <v>34</v>
      </c>
      <c r="J73" s="95">
        <f t="shared" ca="1" si="13"/>
        <v>-8.9200000000000017</v>
      </c>
    </row>
    <row r="74" spans="1:10" ht="13.5" thickBot="1">
      <c r="A74" s="96"/>
      <c r="C74" s="104"/>
    </row>
    <row r="75" spans="1:10">
      <c r="A75" s="96"/>
      <c r="B75" s="23"/>
      <c r="C75" s="98"/>
      <c r="D75" s="85" t="str">
        <f>L1</f>
        <v>Omiya_Ardija</v>
      </c>
      <c r="E75" s="86" t="s">
        <v>2</v>
      </c>
      <c r="F75" s="87"/>
      <c r="G75" s="86" t="s">
        <v>3</v>
      </c>
      <c r="H75" s="87"/>
      <c r="I75" s="86" t="s">
        <v>14</v>
      </c>
      <c r="J75" s="88"/>
    </row>
    <row r="76" spans="1:10" ht="13.5" thickBot="1">
      <c r="B76" s="23"/>
      <c r="C76" s="23"/>
      <c r="D76" s="89" t="s">
        <v>198</v>
      </c>
      <c r="E76" s="40" t="s">
        <v>15</v>
      </c>
      <c r="F76" s="78" t="s">
        <v>197</v>
      </c>
      <c r="G76" s="40" t="s">
        <v>15</v>
      </c>
      <c r="H76" s="78" t="s">
        <v>197</v>
      </c>
      <c r="I76" s="90" t="s">
        <v>15</v>
      </c>
      <c r="J76" s="78" t="s">
        <v>197</v>
      </c>
    </row>
    <row r="77" spans="1:10" ht="13.5" thickBot="1">
      <c r="B77" s="92" t="str">
        <f>IF(D75=0,"N",D75)</f>
        <v>Omiya_Ardija</v>
      </c>
      <c r="D77" s="93"/>
      <c r="E77" s="94">
        <f t="array" aca="1" ref="E77" ca="1">IF($B77="N","",SUM(IF((INDIRECT($B77&amp;"!J23:J200")=$A$2)*(INDIRECT($B77&amp;"!U23:U200")&lt;&gt;"")*(INDIRECT($B77&amp;"!I23:I200")=$E$5),1,0)))</f>
        <v>17</v>
      </c>
      <c r="F77" s="95">
        <f t="array" aca="1" ref="F77" ca="1">IF($B77="N","",SUM(IF((INDIRECT($B77&amp;"!J23:J200")=$A$2)*(INDIRECT($B77&amp;"!U23:U200")&lt;&gt;"")*(INDIRECT($B77&amp;"!I23:I200")=$E$5),INDIRECT($B77&amp;"!V23:V200"),0)))</f>
        <v>-7.73</v>
      </c>
      <c r="G77" s="94">
        <f t="array" aca="1" ref="G77" ca="1">IF($B77="N","",SUM(IF((INDIRECT($B77&amp;"!J23:J200")=$A$2)*(INDIRECT($B77&amp;"!U23:U200")&lt;&gt;"")*(INDIRECT($B77&amp;"!I23:I200")=$G$5),1,0)))</f>
        <v>17</v>
      </c>
      <c r="H77" s="95">
        <f t="array" aca="1" ref="H77" ca="1">IF($B77="N","",SUM(IF((INDIRECT($B77&amp;"!J23:J200")=$A$2)*(INDIRECT($B77&amp;"!U23:U200")&lt;&gt;"")*(INDIRECT($B77&amp;"!I23:I200")=$G$5),INDIRECT($B77&amp;"!V23:V200"),0)))</f>
        <v>6.18</v>
      </c>
      <c r="I77" s="59">
        <f ca="1">IF(B77="N","",G77+E77)</f>
        <v>34</v>
      </c>
      <c r="J77" s="64">
        <f ca="1">IF(I77="","",F77+H77)</f>
        <v>-1.5500000000000007</v>
      </c>
    </row>
    <row r="78" spans="1:10" ht="13.5" thickBot="1">
      <c r="A78" s="96"/>
      <c r="B78" s="97"/>
      <c r="C78" s="98" t="str">
        <f>D75</f>
        <v>Omiya_Ardija</v>
      </c>
      <c r="D78" s="99" t="s">
        <v>46</v>
      </c>
      <c r="E78" s="100">
        <f t="shared" ref="E78:J78" ca="1" si="14">SUM(E77:E77)</f>
        <v>17</v>
      </c>
      <c r="F78" s="95">
        <f t="shared" ca="1" si="14"/>
        <v>-7.73</v>
      </c>
      <c r="G78" s="100">
        <f t="shared" ca="1" si="14"/>
        <v>17</v>
      </c>
      <c r="H78" s="95">
        <f t="shared" ca="1" si="14"/>
        <v>6.18</v>
      </c>
      <c r="I78" s="101">
        <f t="shared" ca="1" si="14"/>
        <v>34</v>
      </c>
      <c r="J78" s="95">
        <f t="shared" ca="1" si="14"/>
        <v>-1.5500000000000007</v>
      </c>
    </row>
    <row r="79" spans="1:10" ht="13.5" thickBot="1">
      <c r="A79" s="96"/>
      <c r="C79" s="104"/>
    </row>
    <row r="80" spans="1:10">
      <c r="A80" s="96"/>
      <c r="B80" s="23"/>
      <c r="C80" s="98"/>
      <c r="D80" s="85" t="str">
        <f>M1</f>
        <v>Sagan_Tosu</v>
      </c>
      <c r="E80" s="86" t="s">
        <v>2</v>
      </c>
      <c r="F80" s="87"/>
      <c r="G80" s="86" t="s">
        <v>3</v>
      </c>
      <c r="H80" s="87"/>
      <c r="I80" s="86" t="s">
        <v>14</v>
      </c>
      <c r="J80" s="88"/>
    </row>
    <row r="81" spans="1:10" ht="13.5" thickBot="1">
      <c r="B81" s="23"/>
      <c r="C81" s="23"/>
      <c r="D81" s="89" t="s">
        <v>198</v>
      </c>
      <c r="E81" s="40" t="s">
        <v>15</v>
      </c>
      <c r="F81" s="78" t="s">
        <v>197</v>
      </c>
      <c r="G81" s="40" t="s">
        <v>15</v>
      </c>
      <c r="H81" s="78" t="s">
        <v>197</v>
      </c>
      <c r="I81" s="90" t="s">
        <v>15</v>
      </c>
      <c r="J81" s="78" t="s">
        <v>197</v>
      </c>
    </row>
    <row r="82" spans="1:10" ht="13.5" thickBot="1">
      <c r="B82" s="92" t="str">
        <f>IF(D80=0,"N",D80)</f>
        <v>Sagan_Tosu</v>
      </c>
      <c r="D82" s="93"/>
      <c r="E82" s="94">
        <f t="array" aca="1" ref="E82" ca="1">IF($B82="N","",SUM(IF((INDIRECT($B82&amp;"!J23:J200")=$A$2)*(INDIRECT($B82&amp;"!U23:U200")&lt;&gt;"")*(INDIRECT($B82&amp;"!I23:I200")=$E$5),1,0)))</f>
        <v>17</v>
      </c>
      <c r="F82" s="95">
        <f t="array" aca="1" ref="F82" ca="1">IF($B82="N","",SUM(IF((INDIRECT($B82&amp;"!J23:J200")=$A$2)*(INDIRECT($B82&amp;"!U23:U200")&lt;&gt;"")*(INDIRECT($B82&amp;"!I23:I200")=$E$5),INDIRECT($B82&amp;"!V23:V200"),0)))</f>
        <v>0.81</v>
      </c>
      <c r="G82" s="94">
        <f t="array" aca="1" ref="G82" ca="1">IF($B82="N","",SUM(IF((INDIRECT($B82&amp;"!J23:J200")=$A$2)*(INDIRECT($B82&amp;"!U23:U200")&lt;&gt;"")*(INDIRECT($B82&amp;"!I23:I200")=$G$5),1,0)))</f>
        <v>17</v>
      </c>
      <c r="H82" s="95">
        <f t="array" aca="1" ref="H82" ca="1">IF($B82="N","",SUM(IF((INDIRECT($B82&amp;"!J23:J200")=$A$2)*(INDIRECT($B82&amp;"!U23:U200")&lt;&gt;"")*(INDIRECT($B82&amp;"!I23:I200")=$G$5),INDIRECT($B82&amp;"!V23:V200"),0)))</f>
        <v>-0.1899999999999995</v>
      </c>
      <c r="I82" s="59">
        <f ca="1">IF(B82="N","",G82+E82)</f>
        <v>34</v>
      </c>
      <c r="J82" s="64">
        <f ca="1">IF(I82="","",F82+H82)</f>
        <v>0.62000000000000055</v>
      </c>
    </row>
    <row r="83" spans="1:10" ht="13.5" thickBot="1">
      <c r="A83" s="96"/>
      <c r="B83" s="97"/>
      <c r="C83" s="98" t="str">
        <f>D80</f>
        <v>Sagan_Tosu</v>
      </c>
      <c r="D83" s="99" t="s">
        <v>46</v>
      </c>
      <c r="E83" s="100">
        <f t="shared" ref="E83:J83" ca="1" si="15">SUM(E82:E82)</f>
        <v>17</v>
      </c>
      <c r="F83" s="95">
        <f t="shared" ca="1" si="15"/>
        <v>0.81</v>
      </c>
      <c r="G83" s="100">
        <f t="shared" ca="1" si="15"/>
        <v>17</v>
      </c>
      <c r="H83" s="95">
        <f t="shared" ca="1" si="15"/>
        <v>-0.1899999999999995</v>
      </c>
      <c r="I83" s="101">
        <f t="shared" ca="1" si="15"/>
        <v>34</v>
      </c>
      <c r="J83" s="95">
        <f t="shared" ca="1" si="15"/>
        <v>0.62000000000000055</v>
      </c>
    </row>
    <row r="84" spans="1:10" ht="13.5" thickBot="1">
      <c r="A84" s="96"/>
      <c r="C84" s="104"/>
    </row>
    <row r="85" spans="1:10">
      <c r="A85" s="96"/>
      <c r="B85" s="23"/>
      <c r="C85" s="98"/>
      <c r="D85" s="85" t="str">
        <f>N1</f>
        <v>Sanfrecce_Hiroshima</v>
      </c>
      <c r="E85" s="86" t="s">
        <v>2</v>
      </c>
      <c r="F85" s="87"/>
      <c r="G85" s="86" t="s">
        <v>3</v>
      </c>
      <c r="H85" s="87"/>
      <c r="I85" s="86" t="s">
        <v>14</v>
      </c>
      <c r="J85" s="88"/>
    </row>
    <row r="86" spans="1:10" ht="13.5" thickBot="1">
      <c r="B86" s="23"/>
      <c r="C86" s="23"/>
      <c r="D86" s="89" t="s">
        <v>198</v>
      </c>
      <c r="E86" s="40" t="s">
        <v>15</v>
      </c>
      <c r="F86" s="78" t="s">
        <v>197</v>
      </c>
      <c r="G86" s="40" t="s">
        <v>15</v>
      </c>
      <c r="H86" s="78" t="s">
        <v>197</v>
      </c>
      <c r="I86" s="90" t="s">
        <v>15</v>
      </c>
      <c r="J86" s="78" t="s">
        <v>197</v>
      </c>
    </row>
    <row r="87" spans="1:10" ht="13.5" thickBot="1">
      <c r="B87" s="92" t="str">
        <f>IF(D85=0,"N",D85)</f>
        <v>Sanfrecce_Hiroshima</v>
      </c>
      <c r="D87" s="93"/>
      <c r="E87" s="94">
        <f t="array" aca="1" ref="E87" ca="1">IF($B87="N","",SUM(IF((INDIRECT($B87&amp;"!J23:J200")=$A$2)*(INDIRECT($B87&amp;"!U23:U200")&lt;&gt;"")*(INDIRECT($B87&amp;"!I23:I200")=$E$5),1,0)))</f>
        <v>17</v>
      </c>
      <c r="F87" s="95">
        <f t="array" aca="1" ref="F87" ca="1">IF($B87="N","",SUM(IF((INDIRECT($B87&amp;"!J23:J200")=$A$2)*(INDIRECT($B87&amp;"!U23:U200")&lt;&gt;"")*(INDIRECT($B87&amp;"!I23:I200")=$E$5),INDIRECT($B87&amp;"!V23:V200"),0)))</f>
        <v>-9.86</v>
      </c>
      <c r="G87" s="94">
        <f t="array" aca="1" ref="G87" ca="1">IF($B87="N","",SUM(IF((INDIRECT($B87&amp;"!J23:J200")=$A$2)*(INDIRECT($B87&amp;"!U23:U200")&lt;&gt;"")*(INDIRECT($B87&amp;"!I23:I200")=$G$5),1,0)))</f>
        <v>17</v>
      </c>
      <c r="H87" s="95">
        <f t="array" aca="1" ref="H87" ca="1">IF($B87="N","",SUM(IF((INDIRECT($B87&amp;"!J23:J200")=$A$2)*(INDIRECT($B87&amp;"!U23:U200")&lt;&gt;"")*(INDIRECT($B87&amp;"!I23:I200")=$G$5),INDIRECT($B87&amp;"!V23:V200"),0)))</f>
        <v>-2.910000000000001</v>
      </c>
      <c r="I87" s="59">
        <f ca="1">IF(B87="N","",G87+E87)</f>
        <v>34</v>
      </c>
      <c r="J87" s="64">
        <f ca="1">IF(I87="","",F87+H87)</f>
        <v>-12.77</v>
      </c>
    </row>
    <row r="88" spans="1:10" ht="13.5" thickBot="1">
      <c r="A88" s="96"/>
      <c r="B88" s="97"/>
      <c r="C88" s="98" t="str">
        <f>D85</f>
        <v>Sanfrecce_Hiroshima</v>
      </c>
      <c r="D88" s="99" t="s">
        <v>46</v>
      </c>
      <c r="E88" s="100">
        <f t="shared" ref="E88:J88" ca="1" si="16">SUM(E87:E87)</f>
        <v>17</v>
      </c>
      <c r="F88" s="95">
        <f t="shared" ca="1" si="16"/>
        <v>-9.86</v>
      </c>
      <c r="G88" s="100">
        <f t="shared" ca="1" si="16"/>
        <v>17</v>
      </c>
      <c r="H88" s="95">
        <f t="shared" ca="1" si="16"/>
        <v>-2.910000000000001</v>
      </c>
      <c r="I88" s="101">
        <f t="shared" ca="1" si="16"/>
        <v>34</v>
      </c>
      <c r="J88" s="95">
        <f t="shared" ca="1" si="16"/>
        <v>-12.77</v>
      </c>
    </row>
    <row r="89" spans="1:10" ht="13.5" thickBot="1">
      <c r="A89" s="96"/>
      <c r="C89" s="104"/>
    </row>
    <row r="90" spans="1:10">
      <c r="A90" s="96"/>
      <c r="B90" s="23"/>
      <c r="C90" s="98"/>
      <c r="D90" s="85" t="str">
        <f>O1</f>
        <v>Júbilo_Iwata</v>
      </c>
      <c r="E90" s="86" t="s">
        <v>2</v>
      </c>
      <c r="F90" s="87"/>
      <c r="G90" s="86" t="s">
        <v>3</v>
      </c>
      <c r="H90" s="87"/>
      <c r="I90" s="86" t="s">
        <v>14</v>
      </c>
      <c r="J90" s="88"/>
    </row>
    <row r="91" spans="1:10" ht="13.5" thickBot="1">
      <c r="B91" s="23"/>
      <c r="C91" s="23"/>
      <c r="D91" s="89" t="s">
        <v>198</v>
      </c>
      <c r="E91" s="40" t="s">
        <v>15</v>
      </c>
      <c r="F91" s="78" t="s">
        <v>197</v>
      </c>
      <c r="G91" s="40" t="s">
        <v>15</v>
      </c>
      <c r="H91" s="78" t="s">
        <v>197</v>
      </c>
      <c r="I91" s="90" t="s">
        <v>15</v>
      </c>
      <c r="J91" s="78" t="s">
        <v>197</v>
      </c>
    </row>
    <row r="92" spans="1:10" ht="13.5" thickBot="1">
      <c r="B92" s="92" t="str">
        <f>IF(D90=0,"N",D90)</f>
        <v>Júbilo_Iwata</v>
      </c>
      <c r="D92" s="93"/>
      <c r="E92" s="94">
        <f t="array" aca="1" ref="E92" ca="1">IF($B92="N","",SUM(IF((INDIRECT($B92&amp;"!J23:J200")=$A$2)*(INDIRECT($B92&amp;"!U23:U200")&lt;&gt;"")*(INDIRECT($B92&amp;"!I23:I200")=$E$5),1,0)))</f>
        <v>17</v>
      </c>
      <c r="F92" s="95">
        <f t="array" aca="1" ref="F92" ca="1">IF($B92="N","",SUM(IF((INDIRECT($B92&amp;"!J23:J200")=$A$2)*(INDIRECT($B92&amp;"!U23:U200")&lt;&gt;"")*(INDIRECT($B92&amp;"!I23:I200")=$E$5),INDIRECT($B92&amp;"!V23:V200"),0)))</f>
        <v>-0.79999999999999938</v>
      </c>
      <c r="G92" s="94">
        <f t="array" aca="1" ref="G92" ca="1">IF($B92="N","",SUM(IF((INDIRECT($B92&amp;"!J23:J200")=$A$2)*(INDIRECT($B92&amp;"!U23:U200")&lt;&gt;"")*(INDIRECT($B92&amp;"!I23:I200")=$G$5),1,0)))</f>
        <v>17</v>
      </c>
      <c r="H92" s="95">
        <f t="array" aca="1" ref="H92" ca="1">IF($B92="N","",SUM(IF((INDIRECT($B92&amp;"!J23:J200")=$A$2)*(INDIRECT($B92&amp;"!U23:U200")&lt;&gt;"")*(INDIRECT($B92&amp;"!I23:I200")=$G$5),INDIRECT($B92&amp;"!V23:V200"),0)))</f>
        <v>-9.86</v>
      </c>
      <c r="I92" s="59">
        <f ca="1">IF(B92="N","",G92+E92)</f>
        <v>34</v>
      </c>
      <c r="J92" s="64">
        <f ca="1">IF(I92="","",F92+H92)</f>
        <v>-10.659999999999998</v>
      </c>
    </row>
    <row r="93" spans="1:10" ht="13.5" thickBot="1">
      <c r="A93" s="96"/>
      <c r="B93" s="97"/>
      <c r="C93" s="98" t="str">
        <f>D90</f>
        <v>Júbilo_Iwata</v>
      </c>
      <c r="D93" s="99" t="s">
        <v>46</v>
      </c>
      <c r="E93" s="100">
        <f t="shared" ref="E93:J93" ca="1" si="17">SUM(E92:E92)</f>
        <v>17</v>
      </c>
      <c r="F93" s="95">
        <f t="shared" ca="1" si="17"/>
        <v>-0.79999999999999938</v>
      </c>
      <c r="G93" s="100">
        <f t="shared" ca="1" si="17"/>
        <v>17</v>
      </c>
      <c r="H93" s="95">
        <f t="shared" ca="1" si="17"/>
        <v>-9.86</v>
      </c>
      <c r="I93" s="101">
        <f t="shared" ca="1" si="17"/>
        <v>34</v>
      </c>
      <c r="J93" s="95">
        <f t="shared" ca="1" si="17"/>
        <v>-10.659999999999998</v>
      </c>
    </row>
    <row r="94" spans="1:10" ht="13.5" thickBot="1">
      <c r="A94" s="96"/>
      <c r="C94" s="104"/>
    </row>
    <row r="95" spans="1:10">
      <c r="A95" s="96"/>
      <c r="B95" s="23"/>
      <c r="C95" s="98"/>
      <c r="D95" s="85" t="str">
        <f>D2</f>
        <v>Shimizu_S_Pulse</v>
      </c>
      <c r="E95" s="86" t="s">
        <v>2</v>
      </c>
      <c r="F95" s="87"/>
      <c r="G95" s="86" t="s">
        <v>3</v>
      </c>
      <c r="H95" s="87"/>
      <c r="I95" s="86" t="s">
        <v>14</v>
      </c>
      <c r="J95" s="88"/>
    </row>
    <row r="96" spans="1:10" ht="13.5" thickBot="1">
      <c r="B96" s="23"/>
      <c r="C96" s="23"/>
      <c r="D96" s="89" t="s">
        <v>198</v>
      </c>
      <c r="E96" s="40" t="s">
        <v>15</v>
      </c>
      <c r="F96" s="78" t="s">
        <v>197</v>
      </c>
      <c r="G96" s="40" t="s">
        <v>15</v>
      </c>
      <c r="H96" s="78" t="s">
        <v>197</v>
      </c>
      <c r="I96" s="90" t="s">
        <v>15</v>
      </c>
      <c r="J96" s="78" t="s">
        <v>197</v>
      </c>
    </row>
    <row r="97" spans="1:10" ht="13.5" thickBot="1">
      <c r="B97" s="92" t="str">
        <f>IF(D95=0,"N",D95)</f>
        <v>Shimizu_S_Pulse</v>
      </c>
      <c r="D97" s="93"/>
      <c r="E97" s="94">
        <f t="array" aca="1" ref="E97" ca="1">IF($B97="N","",SUM(IF((INDIRECT($B97&amp;"!J23:J200")=$A$2)*(INDIRECT($B97&amp;"!U23:U200")&lt;&gt;"")*(INDIRECT($B97&amp;"!I23:I200")=$E$5),1,0)))</f>
        <v>17</v>
      </c>
      <c r="F97" s="95">
        <f t="array" aca="1" ref="F97" ca="1">IF($B97="N","",SUM(IF((INDIRECT($B97&amp;"!J23:J200")=$A$2)*(INDIRECT($B97&amp;"!U23:U200")&lt;&gt;"")*(INDIRECT($B97&amp;"!I23:I200")=$E$5),INDIRECT($B97&amp;"!V23:V200"),0)))</f>
        <v>7.3</v>
      </c>
      <c r="G97" s="94">
        <f t="array" aca="1" ref="G97" ca="1">IF($B97="N","",SUM(IF((INDIRECT($B97&amp;"!J23:J200")=$A$2)*(INDIRECT($B97&amp;"!U23:U200")&lt;&gt;"")*(INDIRECT($B97&amp;"!I23:I200")=$G$5),1,0)))</f>
        <v>17</v>
      </c>
      <c r="H97" s="95">
        <f t="array" aca="1" ref="H97" ca="1">IF($B97="N","",SUM(IF((INDIRECT($B97&amp;"!J23:J200")=$A$2)*(INDIRECT($B97&amp;"!U23:U200")&lt;&gt;"")*(INDIRECT($B97&amp;"!I23:I200")=$G$5),INDIRECT($B97&amp;"!V23:V200"),0)))</f>
        <v>-7.379999999999999</v>
      </c>
      <c r="I97" s="59">
        <f ca="1">IF(B97="N","",G97+E97)</f>
        <v>34</v>
      </c>
      <c r="J97" s="64">
        <f ca="1">IF(I97="","",F97+H97)</f>
        <v>-7.9999999999999183E-2</v>
      </c>
    </row>
    <row r="98" spans="1:10" ht="13.5" thickBot="1">
      <c r="A98" s="96"/>
      <c r="B98" s="97"/>
      <c r="C98" s="98" t="str">
        <f>D95</f>
        <v>Shimizu_S_Pulse</v>
      </c>
      <c r="D98" s="99" t="s">
        <v>46</v>
      </c>
      <c r="E98" s="100">
        <f t="shared" ref="E98:J98" ca="1" si="18">SUM(E97:E97)</f>
        <v>17</v>
      </c>
      <c r="F98" s="95">
        <f t="shared" ca="1" si="18"/>
        <v>7.3</v>
      </c>
      <c r="G98" s="100">
        <f t="shared" ca="1" si="18"/>
        <v>17</v>
      </c>
      <c r="H98" s="95">
        <f t="shared" ca="1" si="18"/>
        <v>-7.379999999999999</v>
      </c>
      <c r="I98" s="101">
        <f t="shared" ca="1" si="18"/>
        <v>34</v>
      </c>
      <c r="J98" s="95">
        <f t="shared" ca="1" si="18"/>
        <v>-7.9999999999999183E-2</v>
      </c>
    </row>
    <row r="99" spans="1:10" ht="13.5" thickBot="1">
      <c r="A99" s="96"/>
      <c r="C99" s="104"/>
    </row>
    <row r="100" spans="1:10">
      <c r="A100" s="96"/>
      <c r="B100" s="23"/>
      <c r="C100" s="98"/>
      <c r="D100" s="85" t="str">
        <f>E2</f>
        <v>Tokyo</v>
      </c>
      <c r="E100" s="86" t="s">
        <v>2</v>
      </c>
      <c r="F100" s="87"/>
      <c r="G100" s="86" t="s">
        <v>3</v>
      </c>
      <c r="H100" s="87"/>
      <c r="I100" s="86" t="s">
        <v>14</v>
      </c>
      <c r="J100" s="88"/>
    </row>
    <row r="101" spans="1:10" ht="13.5" thickBot="1">
      <c r="B101" s="23"/>
      <c r="C101" s="23"/>
      <c r="D101" s="89" t="s">
        <v>198</v>
      </c>
      <c r="E101" s="40" t="s">
        <v>15</v>
      </c>
      <c r="F101" s="78" t="s">
        <v>197</v>
      </c>
      <c r="G101" s="40" t="s">
        <v>15</v>
      </c>
      <c r="H101" s="78" t="s">
        <v>197</v>
      </c>
      <c r="I101" s="90" t="s">
        <v>15</v>
      </c>
      <c r="J101" s="78" t="s">
        <v>197</v>
      </c>
    </row>
    <row r="102" spans="1:10" ht="13.5" thickBot="1">
      <c r="B102" s="92" t="str">
        <f>IF(D100=0,"N",D100)</f>
        <v>Tokyo</v>
      </c>
      <c r="D102" s="93"/>
      <c r="E102" s="94">
        <f t="array" aca="1" ref="E102" ca="1">IF($B102="N","",SUM(IF((INDIRECT($B102&amp;"!J23:J200")=$A$2)*(INDIRECT($B102&amp;"!U23:U200")&lt;&gt;"")*(INDIRECT($B102&amp;"!I23:I200")=$E$5),1,0)))</f>
        <v>17</v>
      </c>
      <c r="F102" s="95">
        <f t="array" aca="1" ref="F102" ca="1">IF($B102="N","",SUM(IF((INDIRECT($B102&amp;"!J23:J200")=$A$2)*(INDIRECT($B102&amp;"!U23:U200")&lt;&gt;"")*(INDIRECT($B102&amp;"!I23:I200")=$E$5),INDIRECT($B102&amp;"!V23:V200"),0)))</f>
        <v>-9.73</v>
      </c>
      <c r="G102" s="94">
        <f t="array" aca="1" ref="G102" ca="1">IF($B102="N","",SUM(IF((INDIRECT($B102&amp;"!J23:J200")=$A$2)*(INDIRECT($B102&amp;"!U23:U200")&lt;&gt;"")*(INDIRECT($B102&amp;"!I23:I200")=$G$5),1,0)))</f>
        <v>17</v>
      </c>
      <c r="H102" s="95">
        <f t="array" aca="1" ref="H102" ca="1">IF($B102="N","",SUM(IF((INDIRECT($B102&amp;"!J23:J200")=$A$2)*(INDIRECT($B102&amp;"!U23:U200")&lt;&gt;"")*(INDIRECT($B102&amp;"!I23:I200")=$G$5),INDIRECT($B102&amp;"!V23:V200"),0)))</f>
        <v>-0.61000000000000076</v>
      </c>
      <c r="I102" s="59">
        <f ca="1">IF(B102="N","",G102+E102)</f>
        <v>34</v>
      </c>
      <c r="J102" s="64">
        <f ca="1">IF(I102="","",F102+H102)</f>
        <v>-10.340000000000002</v>
      </c>
    </row>
    <row r="103" spans="1:10" ht="13.5" thickBot="1">
      <c r="A103" s="96"/>
      <c r="B103" s="97"/>
      <c r="C103" s="98" t="str">
        <f>D100</f>
        <v>Tokyo</v>
      </c>
      <c r="D103" s="99" t="s">
        <v>46</v>
      </c>
      <c r="E103" s="100">
        <f t="shared" ref="E103:J103" ca="1" si="19">SUM(E102:E102)</f>
        <v>17</v>
      </c>
      <c r="F103" s="95">
        <f t="shared" ca="1" si="19"/>
        <v>-9.73</v>
      </c>
      <c r="G103" s="100">
        <f t="shared" ca="1" si="19"/>
        <v>17</v>
      </c>
      <c r="H103" s="95">
        <f t="shared" ca="1" si="19"/>
        <v>-0.61000000000000076</v>
      </c>
      <c r="I103" s="101">
        <f t="shared" ca="1" si="19"/>
        <v>34</v>
      </c>
      <c r="J103" s="95">
        <f t="shared" ca="1" si="19"/>
        <v>-10.340000000000002</v>
      </c>
    </row>
    <row r="104" spans="1:10" ht="13.5" thickBot="1">
      <c r="A104" s="96"/>
      <c r="C104" s="104"/>
    </row>
    <row r="105" spans="1:10">
      <c r="A105" s="96"/>
      <c r="B105" s="23"/>
      <c r="C105" s="98"/>
      <c r="D105" s="85" t="str">
        <f>F2</f>
        <v>Urawa_Reds</v>
      </c>
      <c r="E105" s="86" t="s">
        <v>2</v>
      </c>
      <c r="F105" s="87"/>
      <c r="G105" s="86" t="s">
        <v>3</v>
      </c>
      <c r="H105" s="87"/>
      <c r="I105" s="86" t="s">
        <v>14</v>
      </c>
      <c r="J105" s="88"/>
    </row>
    <row r="106" spans="1:10" ht="13.5" thickBot="1">
      <c r="B106" s="23"/>
      <c r="C106" s="23"/>
      <c r="D106" s="89" t="s">
        <v>198</v>
      </c>
      <c r="E106" s="40" t="s">
        <v>15</v>
      </c>
      <c r="F106" s="78" t="s">
        <v>197</v>
      </c>
      <c r="G106" s="40" t="s">
        <v>15</v>
      </c>
      <c r="H106" s="78" t="s">
        <v>197</v>
      </c>
      <c r="I106" s="90" t="s">
        <v>15</v>
      </c>
      <c r="J106" s="78" t="s">
        <v>197</v>
      </c>
    </row>
    <row r="107" spans="1:10" ht="13.5" thickBot="1">
      <c r="B107" s="92" t="str">
        <f>IF(D105=0,"N",D105)</f>
        <v>Urawa_Reds</v>
      </c>
      <c r="D107" s="93"/>
      <c r="E107" s="94">
        <f t="array" aca="1" ref="E107" ca="1">IF($B107="N","",SUM(IF((INDIRECT($B107&amp;"!J23:J200")=$A$2)*(INDIRECT($B107&amp;"!U23:U200")&lt;&gt;"")*(INDIRECT($B107&amp;"!I23:I200")=$E$5),1,0)))</f>
        <v>17</v>
      </c>
      <c r="F107" s="95">
        <f t="array" aca="1" ref="F107" ca="1">IF($B107="N","",SUM(IF((INDIRECT($B107&amp;"!J23:J200")=$A$2)*(INDIRECT($B107&amp;"!U23:U200")&lt;&gt;"")*(INDIRECT($B107&amp;"!I23:I200")=$E$5),INDIRECT($B107&amp;"!V23:V200"),0)))</f>
        <v>14.200000000000001</v>
      </c>
      <c r="G107" s="94">
        <f t="array" aca="1" ref="G107" ca="1">IF($B107="N","",SUM(IF((INDIRECT($B107&amp;"!J23:J200")=$A$2)*(INDIRECT($B107&amp;"!U23:U200")&lt;&gt;"")*(INDIRECT($B107&amp;"!I23:I200")=$G$5),1,0)))</f>
        <v>17</v>
      </c>
      <c r="H107" s="95">
        <f t="array" aca="1" ref="H107" ca="1">IF($B107="N","",SUM(IF((INDIRECT($B107&amp;"!J23:J200")=$A$2)*(INDIRECT($B107&amp;"!U23:U200")&lt;&gt;"")*(INDIRECT($B107&amp;"!I23:I200")=$G$5),INDIRECT($B107&amp;"!V23:V200"),0)))</f>
        <v>-0.78000000000000069</v>
      </c>
      <c r="I107" s="59">
        <f ca="1">IF(B107="N","",G107+E107)</f>
        <v>34</v>
      </c>
      <c r="J107" s="64">
        <f ca="1">IF(I107="","",F107+H107)</f>
        <v>13.42</v>
      </c>
    </row>
    <row r="108" spans="1:10" ht="13.5" thickBot="1">
      <c r="A108" s="96"/>
      <c r="B108" s="97"/>
      <c r="C108" s="98" t="str">
        <f>D105</f>
        <v>Urawa_Reds</v>
      </c>
      <c r="D108" s="99" t="s">
        <v>46</v>
      </c>
      <c r="E108" s="100">
        <f t="shared" ref="E108:J108" ca="1" si="20">SUM(E107:E107)</f>
        <v>17</v>
      </c>
      <c r="F108" s="95">
        <f t="shared" ca="1" si="20"/>
        <v>14.200000000000001</v>
      </c>
      <c r="G108" s="100">
        <f t="shared" ca="1" si="20"/>
        <v>17</v>
      </c>
      <c r="H108" s="95">
        <f t="shared" ca="1" si="20"/>
        <v>-0.78000000000000069</v>
      </c>
      <c r="I108" s="101">
        <f t="shared" ca="1" si="20"/>
        <v>34</v>
      </c>
      <c r="J108" s="95">
        <f t="shared" ca="1" si="20"/>
        <v>13.42</v>
      </c>
    </row>
    <row r="109" spans="1:10" ht="13.5" thickBot="1">
      <c r="A109" s="96"/>
      <c r="C109" s="104"/>
    </row>
    <row r="110" spans="1:10">
      <c r="A110" s="96"/>
      <c r="B110" s="23"/>
      <c r="C110" s="98"/>
      <c r="D110" s="85" t="str">
        <f>G2</f>
        <v>Vegalta_Sendai</v>
      </c>
      <c r="E110" s="86" t="s">
        <v>2</v>
      </c>
      <c r="F110" s="87"/>
      <c r="G110" s="86" t="s">
        <v>3</v>
      </c>
      <c r="H110" s="87"/>
      <c r="I110" s="86" t="s">
        <v>14</v>
      </c>
      <c r="J110" s="88"/>
    </row>
    <row r="111" spans="1:10" ht="13.5" thickBot="1">
      <c r="B111" s="23"/>
      <c r="C111" s="23"/>
      <c r="D111" s="89" t="s">
        <v>198</v>
      </c>
      <c r="E111" s="40" t="s">
        <v>15</v>
      </c>
      <c r="F111" s="78" t="s">
        <v>197</v>
      </c>
      <c r="G111" s="40" t="s">
        <v>15</v>
      </c>
      <c r="H111" s="78" t="s">
        <v>197</v>
      </c>
      <c r="I111" s="90" t="s">
        <v>15</v>
      </c>
      <c r="J111" s="78" t="s">
        <v>197</v>
      </c>
    </row>
    <row r="112" spans="1:10" ht="13.5" thickBot="1">
      <c r="B112" s="92" t="str">
        <f>IF(D110=0,"N",D110)</f>
        <v>Vegalta_Sendai</v>
      </c>
      <c r="D112" s="93"/>
      <c r="E112" s="94">
        <f t="array" aca="1" ref="E112" ca="1">IF($B112="N","",SUM(IF((INDIRECT($B112&amp;"!J23:J200")=$A$2)*(INDIRECT($B112&amp;"!U23:U200")&lt;&gt;"")*(INDIRECT($B112&amp;"!I23:I200")=$E$5),1,0)))</f>
        <v>17</v>
      </c>
      <c r="F112" s="95">
        <f t="array" aca="1" ref="F112" ca="1">IF($B112="N","",SUM(IF((INDIRECT($B112&amp;"!J23:J200")=$A$2)*(INDIRECT($B112&amp;"!U23:U200")&lt;&gt;"")*(INDIRECT($B112&amp;"!I23:I200")=$E$5),INDIRECT($B112&amp;"!V23:V200"),0)))</f>
        <v>3.8499999999999996</v>
      </c>
      <c r="G112" s="94">
        <f t="array" aca="1" ref="G112" ca="1">IF($B112="N","",SUM(IF((INDIRECT($B112&amp;"!J23:J200")=$A$2)*(INDIRECT($B112&amp;"!U23:U200")&lt;&gt;"")*(INDIRECT($B112&amp;"!I23:I200")=$G$5),1,0)))</f>
        <v>17</v>
      </c>
      <c r="H112" s="95">
        <f t="array" aca="1" ref="H112" ca="1">IF($B112="N","",SUM(IF((INDIRECT($B112&amp;"!J23:J200")=$A$2)*(INDIRECT($B112&amp;"!U23:U200")&lt;&gt;"")*(INDIRECT($B112&amp;"!I23:I200")=$G$5),INDIRECT($B112&amp;"!V23:V200"),0)))</f>
        <v>1.7000000000000002</v>
      </c>
      <c r="I112" s="59">
        <f ca="1">IF(B112="N","",G112+E112)</f>
        <v>34</v>
      </c>
      <c r="J112" s="64">
        <f ca="1">IF(I112="","",F112+H112)</f>
        <v>5.55</v>
      </c>
    </row>
    <row r="113" spans="1:10" ht="13.5" thickBot="1">
      <c r="A113" s="96"/>
      <c r="B113" s="97"/>
      <c r="C113" s="98" t="str">
        <f>D110</f>
        <v>Vegalta_Sendai</v>
      </c>
      <c r="D113" s="99" t="s">
        <v>46</v>
      </c>
      <c r="E113" s="100">
        <f t="shared" ref="E113:J113" ca="1" si="21">SUM(E112:E112)</f>
        <v>17</v>
      </c>
      <c r="F113" s="95">
        <f t="shared" ca="1" si="21"/>
        <v>3.8499999999999996</v>
      </c>
      <c r="G113" s="100">
        <f t="shared" ca="1" si="21"/>
        <v>17</v>
      </c>
      <c r="H113" s="95">
        <f t="shared" ca="1" si="21"/>
        <v>1.7000000000000002</v>
      </c>
      <c r="I113" s="101">
        <f t="shared" ca="1" si="21"/>
        <v>34</v>
      </c>
      <c r="J113" s="95">
        <f t="shared" ca="1" si="21"/>
        <v>5.55</v>
      </c>
    </row>
    <row r="114" spans="1:10" ht="13.5" thickBot="1">
      <c r="A114" s="96"/>
      <c r="C114" s="104"/>
    </row>
    <row r="115" spans="1:10">
      <c r="A115" s="96"/>
      <c r="B115" s="23"/>
      <c r="C115" s="98"/>
      <c r="D115" s="85" t="str">
        <f>H2</f>
        <v>Ventforet_Kofu</v>
      </c>
      <c r="E115" s="86" t="s">
        <v>2</v>
      </c>
      <c r="F115" s="87"/>
      <c r="G115" s="86" t="s">
        <v>3</v>
      </c>
      <c r="H115" s="87"/>
      <c r="I115" s="86" t="s">
        <v>14</v>
      </c>
      <c r="J115" s="88"/>
    </row>
    <row r="116" spans="1:10" ht="13.5" thickBot="1">
      <c r="B116" s="23"/>
      <c r="C116" s="23"/>
      <c r="D116" s="89" t="s">
        <v>198</v>
      </c>
      <c r="E116" s="40" t="s">
        <v>15</v>
      </c>
      <c r="F116" s="78" t="s">
        <v>197</v>
      </c>
      <c r="G116" s="40" t="s">
        <v>15</v>
      </c>
      <c r="H116" s="78" t="s">
        <v>197</v>
      </c>
      <c r="I116" s="90" t="s">
        <v>15</v>
      </c>
      <c r="J116" s="78" t="s">
        <v>197</v>
      </c>
    </row>
    <row r="117" spans="1:10" ht="13.5" thickBot="1">
      <c r="B117" s="92" t="str">
        <f>IF(D115=0,"N",D115)</f>
        <v>Ventforet_Kofu</v>
      </c>
      <c r="D117" s="93"/>
      <c r="E117" s="94">
        <f t="array" aca="1" ref="E117" ca="1">IF($B117="N","",SUM(IF((INDIRECT($B117&amp;"!J23:J200")=$A$2)*(INDIRECT($B117&amp;"!U23:U200")&lt;&gt;"")*(INDIRECT($B117&amp;"!I23:I200")=$E$5),1,0)))</f>
        <v>17</v>
      </c>
      <c r="F117" s="95">
        <f t="array" aca="1" ref="F117" ca="1">IF($B117="N","",SUM(IF((INDIRECT($B117&amp;"!J23:J200")=$A$2)*(INDIRECT($B117&amp;"!U23:U200")&lt;&gt;"")*(INDIRECT($B117&amp;"!I23:I200")=$E$5),INDIRECT($B117&amp;"!V23:V200"),0)))</f>
        <v>-7.6699999999999982</v>
      </c>
      <c r="G117" s="94">
        <f t="array" aca="1" ref="G117" ca="1">IF($B117="N","",SUM(IF((INDIRECT($B117&amp;"!J23:J200")=$A$2)*(INDIRECT($B117&amp;"!U23:U200")&lt;&gt;"")*(INDIRECT($B117&amp;"!I23:I200")=$G$5),1,0)))</f>
        <v>17</v>
      </c>
      <c r="H117" s="95">
        <f t="array" aca="1" ref="H117" ca="1">IF($B117="N","",SUM(IF((INDIRECT($B117&amp;"!J23:J200")=$A$2)*(INDIRECT($B117&amp;"!U23:U200")&lt;&gt;"")*(INDIRECT($B117&amp;"!I23:I200")=$G$5),INDIRECT($B117&amp;"!V23:V200"),0)))</f>
        <v>-10.159999999999998</v>
      </c>
      <c r="I117" s="59">
        <f ca="1">IF(B117="N","",G117+E117)</f>
        <v>34</v>
      </c>
      <c r="J117" s="64">
        <f ca="1">IF(I117="","",F117+H117)</f>
        <v>-17.829999999999998</v>
      </c>
    </row>
    <row r="118" spans="1:10" ht="13.5" thickBot="1">
      <c r="A118" s="96"/>
      <c r="B118" s="97"/>
      <c r="C118" s="98" t="str">
        <f>D115</f>
        <v>Ventforet_Kofu</v>
      </c>
      <c r="D118" s="99" t="s">
        <v>46</v>
      </c>
      <c r="E118" s="100">
        <f t="shared" ref="E118:J118" ca="1" si="22">SUM(E117:E117)</f>
        <v>17</v>
      </c>
      <c r="F118" s="95">
        <f t="shared" ca="1" si="22"/>
        <v>-7.6699999999999982</v>
      </c>
      <c r="G118" s="100">
        <f t="shared" ca="1" si="22"/>
        <v>17</v>
      </c>
      <c r="H118" s="95">
        <f t="shared" ca="1" si="22"/>
        <v>-10.159999999999998</v>
      </c>
      <c r="I118" s="101">
        <f t="shared" ca="1" si="22"/>
        <v>34</v>
      </c>
      <c r="J118" s="95">
        <f t="shared" ca="1" si="22"/>
        <v>-17.829999999999998</v>
      </c>
    </row>
    <row r="119" spans="1:10" ht="13.5" thickBot="1">
      <c r="A119" s="96"/>
      <c r="C119" s="104"/>
    </row>
    <row r="120" spans="1:10">
      <c r="A120" s="96"/>
      <c r="B120" s="23"/>
      <c r="C120" s="98"/>
      <c r="D120" s="85" t="str">
        <f>I2</f>
        <v>Yokohama_F_Marinos</v>
      </c>
      <c r="E120" s="86" t="s">
        <v>2</v>
      </c>
      <c r="F120" s="87"/>
      <c r="G120" s="86" t="s">
        <v>3</v>
      </c>
      <c r="H120" s="87"/>
      <c r="I120" s="86" t="s">
        <v>14</v>
      </c>
      <c r="J120" s="88"/>
    </row>
    <row r="121" spans="1:10" ht="13.5" thickBot="1">
      <c r="B121" s="23"/>
      <c r="C121" s="23"/>
      <c r="D121" s="89" t="s">
        <v>198</v>
      </c>
      <c r="E121" s="40" t="s">
        <v>15</v>
      </c>
      <c r="F121" s="78" t="s">
        <v>197</v>
      </c>
      <c r="G121" s="40" t="s">
        <v>15</v>
      </c>
      <c r="H121" s="78" t="s">
        <v>197</v>
      </c>
      <c r="I121" s="90" t="s">
        <v>15</v>
      </c>
      <c r="J121" s="78" t="s">
        <v>197</v>
      </c>
    </row>
    <row r="122" spans="1:10" ht="13.5" thickBot="1">
      <c r="B122" s="92" t="str">
        <f>IF(D120=0,"N",D120)</f>
        <v>Yokohama_F_Marinos</v>
      </c>
      <c r="D122" s="93"/>
      <c r="E122" s="94">
        <f t="array" aca="1" ref="E122" ca="1">IF($B122="N","",SUM(IF((INDIRECT($B122&amp;"!J23:J200")=$A$2)*(INDIRECT($B122&amp;"!U23:U200")&lt;&gt;"")*(INDIRECT($B122&amp;"!I23:I200")=$E$5),1,0)))</f>
        <v>17</v>
      </c>
      <c r="F122" s="95">
        <f t="array" aca="1" ref="F122" ca="1">IF($B122="N","",SUM(IF((INDIRECT($B122&amp;"!J23:J200")=$A$2)*(INDIRECT($B122&amp;"!U23:U200")&lt;&gt;"")*(INDIRECT($B122&amp;"!I23:I200")=$E$5),INDIRECT($B122&amp;"!V23:V200"),0)))</f>
        <v>-1.0000000000000022</v>
      </c>
      <c r="G122" s="94">
        <f t="array" aca="1" ref="G122" ca="1">IF($B122="N","",SUM(IF((INDIRECT($B122&amp;"!J23:J200")=$A$2)*(INDIRECT($B122&amp;"!U23:U200")&lt;&gt;"")*(INDIRECT($B122&amp;"!I23:I200")=$G$5),1,0)))</f>
        <v>17</v>
      </c>
      <c r="H122" s="95">
        <f t="array" aca="1" ref="H122" ca="1">IF($B122="N","",SUM(IF((INDIRECT($B122&amp;"!J23:J200")=$A$2)*(INDIRECT($B122&amp;"!U23:U200")&lt;&gt;"")*(INDIRECT($B122&amp;"!I23:I200")=$G$5),INDIRECT($B122&amp;"!V23:V200"),0)))</f>
        <v>-5.9499999999999993</v>
      </c>
      <c r="I122" s="59">
        <f ca="1">IF(B122="N","",G122+E122)</f>
        <v>34</v>
      </c>
      <c r="J122" s="64">
        <f ca="1">IF(I122="","",F122+H122)</f>
        <v>-6.9500000000000011</v>
      </c>
    </row>
    <row r="123" spans="1:10" ht="13.5" thickBot="1">
      <c r="A123" s="96"/>
      <c r="B123" s="97"/>
      <c r="C123" s="98" t="str">
        <f>D120</f>
        <v>Yokohama_F_Marinos</v>
      </c>
      <c r="D123" s="99" t="s">
        <v>46</v>
      </c>
      <c r="E123" s="100">
        <f t="shared" ref="E123:J123" ca="1" si="23">SUM(E122:E122)</f>
        <v>17</v>
      </c>
      <c r="F123" s="95">
        <f t="shared" ca="1" si="23"/>
        <v>-1.0000000000000022</v>
      </c>
      <c r="G123" s="100">
        <f t="shared" ca="1" si="23"/>
        <v>17</v>
      </c>
      <c r="H123" s="95">
        <f t="shared" ca="1" si="23"/>
        <v>-5.9499999999999993</v>
      </c>
      <c r="I123" s="101">
        <f t="shared" ca="1" si="23"/>
        <v>34</v>
      </c>
      <c r="J123" s="95">
        <f t="shared" ca="1" si="23"/>
        <v>-6.9500000000000011</v>
      </c>
    </row>
    <row r="124" spans="1:10" ht="13.5" thickBot="1">
      <c r="A124" s="96"/>
      <c r="C124" s="104"/>
    </row>
    <row r="125" spans="1:10">
      <c r="A125" s="96"/>
      <c r="B125" s="23"/>
      <c r="C125" s="98"/>
      <c r="D125" s="85">
        <f>J2</f>
        <v>0</v>
      </c>
      <c r="E125" s="86" t="s">
        <v>2</v>
      </c>
      <c r="F125" s="87"/>
      <c r="G125" s="86" t="s">
        <v>3</v>
      </c>
      <c r="H125" s="87"/>
      <c r="I125" s="86" t="s">
        <v>14</v>
      </c>
      <c r="J125" s="88"/>
    </row>
    <row r="126" spans="1:10" ht="13.5" thickBot="1">
      <c r="B126" s="23"/>
      <c r="C126" s="23"/>
      <c r="D126" s="89" t="s">
        <v>198</v>
      </c>
      <c r="E126" s="40" t="s">
        <v>15</v>
      </c>
      <c r="F126" s="78" t="s">
        <v>197</v>
      </c>
      <c r="G126" s="40" t="s">
        <v>15</v>
      </c>
      <c r="H126" s="78" t="s">
        <v>197</v>
      </c>
      <c r="I126" s="90" t="s">
        <v>15</v>
      </c>
      <c r="J126" s="78" t="s">
        <v>197</v>
      </c>
    </row>
    <row r="127" spans="1:10" ht="13.5" thickBot="1">
      <c r="B127" s="92" t="str">
        <f>IF(D125=0,"N",D125)</f>
        <v>N</v>
      </c>
      <c r="D127" s="93"/>
      <c r="E127" s="94" t="str">
        <f t="array" aca="1" ref="E127" ca="1">IF($B127="N","",SUM(IF((INDIRECT($B127&amp;"!J23:J200")=$A$2)*(INDIRECT($B127&amp;"!U23:U200")&lt;&gt;"")*(INDIRECT($B127&amp;"!I23:I200")=$E$5),1,0)))</f>
        <v/>
      </c>
      <c r="F127" s="95" t="str">
        <f t="array" aca="1" ref="F127" ca="1">IF($B127="N","",SUM(IF((INDIRECT($B127&amp;"!J23:J200")=$A$2)*(INDIRECT($B127&amp;"!U23:U200")&lt;&gt;"")*(INDIRECT($B127&amp;"!I23:I200")=$E$5),INDIRECT($B127&amp;"!V23:V200"),0)))</f>
        <v/>
      </c>
      <c r="G127" s="94" t="str">
        <f t="array" aca="1" ref="G127" ca="1">IF($B127="N","",SUM(IF((INDIRECT($B127&amp;"!J23:J200")=$A$2)*(INDIRECT($B127&amp;"!U23:U200")&lt;&gt;"")*(INDIRECT($B127&amp;"!I23:I200")=$G$5),1,0)))</f>
        <v/>
      </c>
      <c r="H127" s="95" t="str">
        <f t="array" aca="1" ref="H127" ca="1">IF($B127="N","",SUM(IF((INDIRECT($B127&amp;"!J23:J200")=$A$2)*(INDIRECT($B127&amp;"!U23:U200")&lt;&gt;"")*(INDIRECT($B127&amp;"!I23:I200")=$G$5),INDIRECT($B127&amp;"!V23:V200"),0)))</f>
        <v/>
      </c>
      <c r="I127" s="59" t="str">
        <f>IF(B127="N","",G127+E127)</f>
        <v/>
      </c>
      <c r="J127" s="64" t="str">
        <f>IF(I127="","",F127+H127)</f>
        <v/>
      </c>
    </row>
    <row r="128" spans="1:10" ht="13.5" thickBot="1">
      <c r="A128" s="96"/>
      <c r="B128" s="97"/>
      <c r="C128" s="98">
        <f>D125</f>
        <v>0</v>
      </c>
      <c r="D128" s="99" t="s">
        <v>46</v>
      </c>
      <c r="E128" s="100">
        <f t="shared" ref="E128:J128" ca="1" si="24">SUM(E127:E127)</f>
        <v>0</v>
      </c>
      <c r="F128" s="106">
        <f t="shared" ca="1" si="24"/>
        <v>0</v>
      </c>
      <c r="G128" s="100">
        <f t="shared" ca="1" si="24"/>
        <v>0</v>
      </c>
      <c r="H128" s="106">
        <f t="shared" ca="1" si="24"/>
        <v>0</v>
      </c>
      <c r="I128" s="101">
        <f t="shared" si="24"/>
        <v>0</v>
      </c>
      <c r="J128" s="106">
        <f t="shared" si="24"/>
        <v>0</v>
      </c>
    </row>
    <row r="129" spans="1:10" ht="13.5" thickBot="1">
      <c r="A129" s="96"/>
      <c r="C129" s="104"/>
    </row>
    <row r="130" spans="1:10">
      <c r="A130" s="96"/>
      <c r="B130" s="23"/>
      <c r="C130" s="98"/>
      <c r="D130" s="85">
        <f>K2</f>
        <v>0</v>
      </c>
      <c r="E130" s="86" t="s">
        <v>2</v>
      </c>
      <c r="F130" s="87"/>
      <c r="G130" s="86" t="s">
        <v>3</v>
      </c>
      <c r="H130" s="87"/>
      <c r="I130" s="86" t="s">
        <v>14</v>
      </c>
      <c r="J130" s="88"/>
    </row>
    <row r="131" spans="1:10" ht="13.5" thickBot="1">
      <c r="B131" s="23"/>
      <c r="C131" s="23"/>
      <c r="D131" s="89" t="s">
        <v>198</v>
      </c>
      <c r="E131" s="40" t="s">
        <v>15</v>
      </c>
      <c r="F131" s="78" t="s">
        <v>197</v>
      </c>
      <c r="G131" s="40" t="s">
        <v>15</v>
      </c>
      <c r="H131" s="78" t="s">
        <v>197</v>
      </c>
      <c r="I131" s="90" t="s">
        <v>15</v>
      </c>
      <c r="J131" s="78" t="s">
        <v>197</v>
      </c>
    </row>
    <row r="132" spans="1:10" ht="13.5" thickBot="1">
      <c r="B132" s="92" t="str">
        <f>IF(D130=0,"N",D130)</f>
        <v>N</v>
      </c>
      <c r="D132" s="93"/>
      <c r="E132" s="94" t="str">
        <f t="array" aca="1" ref="E132" ca="1">IF($B132="N","",SUM(IF((INDIRECT($B132&amp;"!J23:J200")=$A$2)*(INDIRECT($B132&amp;"!U23:U200")&lt;&gt;"")*(INDIRECT($B132&amp;"!I23:I200")=$E$5),1,0)))</f>
        <v/>
      </c>
      <c r="F132" s="95" t="str">
        <f t="array" aca="1" ref="F132" ca="1">IF($B132="N","",SUM(IF((INDIRECT($B132&amp;"!J23:J200")=$A$2)*(INDIRECT($B132&amp;"!U23:U200")&lt;&gt;"")*(INDIRECT($B132&amp;"!I23:I200")=$E$5),INDIRECT($B132&amp;"!V23:V200"),0)))</f>
        <v/>
      </c>
      <c r="G132" s="94" t="str">
        <f t="array" aca="1" ref="G132" ca="1">IF($B132="N","",SUM(IF((INDIRECT($B132&amp;"!J23:J200")=$A$2)*(INDIRECT($B132&amp;"!U23:U200")&lt;&gt;"")*(INDIRECT($B132&amp;"!I23:I200")=$G$5),1,0)))</f>
        <v/>
      </c>
      <c r="H132" s="95" t="str">
        <f t="array" aca="1" ref="H132" ca="1">IF($B132="N","",SUM(IF((INDIRECT($B132&amp;"!J23:J200")=$A$2)*(INDIRECT($B132&amp;"!U23:U200")&lt;&gt;"")*(INDIRECT($B132&amp;"!I23:I200")=$G$5),INDIRECT($B132&amp;"!V23:V200"),0)))</f>
        <v/>
      </c>
      <c r="I132" s="59" t="str">
        <f>IF(B132="N","",G132+E132)</f>
        <v/>
      </c>
      <c r="J132" s="64" t="str">
        <f>IF(I132="","",F132+H132)</f>
        <v/>
      </c>
    </row>
    <row r="133" spans="1:10" ht="13.5" thickBot="1">
      <c r="A133" s="96"/>
      <c r="B133" s="97"/>
      <c r="C133" s="98">
        <f>D130</f>
        <v>0</v>
      </c>
      <c r="D133" s="99" t="s">
        <v>46</v>
      </c>
      <c r="E133" s="100">
        <f t="shared" ref="E133:J133" ca="1" si="25">SUM(E132:E132)</f>
        <v>0</v>
      </c>
      <c r="F133" s="106">
        <f t="shared" ca="1" si="25"/>
        <v>0</v>
      </c>
      <c r="G133" s="100">
        <f t="shared" ca="1" si="25"/>
        <v>0</v>
      </c>
      <c r="H133" s="106">
        <f t="shared" ca="1" si="25"/>
        <v>0</v>
      </c>
      <c r="I133" s="101">
        <f t="shared" si="25"/>
        <v>0</v>
      </c>
      <c r="J133" s="106">
        <f t="shared" si="25"/>
        <v>0</v>
      </c>
    </row>
    <row r="134" spans="1:10" ht="13.5" thickBot="1">
      <c r="A134" s="96"/>
      <c r="C134" s="104"/>
    </row>
    <row r="135" spans="1:10">
      <c r="A135" s="96"/>
      <c r="B135" s="23"/>
      <c r="C135" s="98"/>
      <c r="D135" s="85">
        <f>L2</f>
        <v>0</v>
      </c>
      <c r="E135" s="86" t="s">
        <v>2</v>
      </c>
      <c r="F135" s="87"/>
      <c r="G135" s="86" t="s">
        <v>3</v>
      </c>
      <c r="H135" s="87"/>
      <c r="I135" s="86" t="s">
        <v>14</v>
      </c>
      <c r="J135" s="88"/>
    </row>
    <row r="136" spans="1:10" ht="13.5" thickBot="1">
      <c r="B136" s="23"/>
      <c r="C136" s="23"/>
      <c r="D136" s="89" t="s">
        <v>198</v>
      </c>
      <c r="E136" s="40" t="s">
        <v>15</v>
      </c>
      <c r="F136" s="78" t="s">
        <v>197</v>
      </c>
      <c r="G136" s="40" t="s">
        <v>15</v>
      </c>
      <c r="H136" s="78" t="s">
        <v>197</v>
      </c>
      <c r="I136" s="90" t="s">
        <v>15</v>
      </c>
      <c r="J136" s="78" t="s">
        <v>197</v>
      </c>
    </row>
    <row r="137" spans="1:10" ht="13.5" thickBot="1">
      <c r="B137" s="92" t="str">
        <f>IF(D135=0,"N",D135)</f>
        <v>N</v>
      </c>
      <c r="D137" s="93"/>
      <c r="E137" s="94" t="str">
        <f t="array" aca="1" ref="E137" ca="1">IF($B137="N","",SUM(IF((INDIRECT($B137&amp;"!J23:J200")=$A$2)*(INDIRECT($B137&amp;"!U23:U200")&lt;&gt;"")*(INDIRECT($B137&amp;"!I23:I200")=$E$5),1,0)))</f>
        <v/>
      </c>
      <c r="F137" s="95" t="str">
        <f t="array" aca="1" ref="F137" ca="1">IF($B137="N","",SUM(IF((INDIRECT($B137&amp;"!J23:J200")=$A$2)*(INDIRECT($B137&amp;"!U23:U200")&lt;&gt;"")*(INDIRECT($B137&amp;"!I23:I200")=$E$5),INDIRECT($B137&amp;"!V23:V200"),0)))</f>
        <v/>
      </c>
      <c r="G137" s="94" t="str">
        <f t="array" aca="1" ref="G137" ca="1">IF($B137="N","",SUM(IF((INDIRECT($B137&amp;"!J23:J200")=$A$2)*(INDIRECT($B137&amp;"!U23:U200")&lt;&gt;"")*(INDIRECT($B137&amp;"!I23:I200")=$G$5),1,0)))</f>
        <v/>
      </c>
      <c r="H137" s="95" t="str">
        <f t="array" aca="1" ref="H137" ca="1">IF($B137="N","",SUM(IF((INDIRECT($B137&amp;"!J23:J200")=$A$2)*(INDIRECT($B137&amp;"!U23:U200")&lt;&gt;"")*(INDIRECT($B137&amp;"!I23:I200")=$G$5),INDIRECT($B137&amp;"!V23:V200"),0)))</f>
        <v/>
      </c>
      <c r="I137" s="59" t="str">
        <f>IF(B137="N","",G137+E137)</f>
        <v/>
      </c>
      <c r="J137" s="64" t="str">
        <f>IF(I137="","",F137+H137)</f>
        <v/>
      </c>
    </row>
    <row r="138" spans="1:10" ht="13.5" thickBot="1">
      <c r="A138" s="96"/>
      <c r="B138" s="97"/>
      <c r="C138" s="98">
        <f>D135</f>
        <v>0</v>
      </c>
      <c r="D138" s="99" t="s">
        <v>46</v>
      </c>
      <c r="E138" s="100">
        <f t="shared" ref="E138:J138" ca="1" si="26">SUM(E137:E137)</f>
        <v>0</v>
      </c>
      <c r="F138" s="106">
        <f t="shared" ca="1" si="26"/>
        <v>0</v>
      </c>
      <c r="G138" s="100">
        <f t="shared" ca="1" si="26"/>
        <v>0</v>
      </c>
      <c r="H138" s="106">
        <f t="shared" ca="1" si="26"/>
        <v>0</v>
      </c>
      <c r="I138" s="101">
        <f t="shared" si="26"/>
        <v>0</v>
      </c>
      <c r="J138" s="106">
        <f t="shared" si="26"/>
        <v>0</v>
      </c>
    </row>
    <row r="139" spans="1:10" ht="13.5" thickBot="1">
      <c r="A139" s="96"/>
      <c r="C139" s="104"/>
    </row>
    <row r="140" spans="1:10">
      <c r="A140" s="96"/>
      <c r="B140" s="23"/>
      <c r="C140" s="98"/>
      <c r="D140" s="85">
        <f>M2</f>
        <v>0</v>
      </c>
      <c r="E140" s="86" t="s">
        <v>2</v>
      </c>
      <c r="F140" s="87"/>
      <c r="G140" s="86" t="s">
        <v>3</v>
      </c>
      <c r="H140" s="87"/>
      <c r="I140" s="86" t="s">
        <v>14</v>
      </c>
      <c r="J140" s="88"/>
    </row>
    <row r="141" spans="1:10" ht="13.5" thickBot="1">
      <c r="B141" s="23"/>
      <c r="C141" s="23"/>
      <c r="D141" s="89" t="s">
        <v>198</v>
      </c>
      <c r="E141" s="40" t="s">
        <v>15</v>
      </c>
      <c r="F141" s="78" t="s">
        <v>197</v>
      </c>
      <c r="G141" s="40" t="s">
        <v>15</v>
      </c>
      <c r="H141" s="78" t="s">
        <v>197</v>
      </c>
      <c r="I141" s="90" t="s">
        <v>15</v>
      </c>
      <c r="J141" s="78" t="s">
        <v>197</v>
      </c>
    </row>
    <row r="142" spans="1:10" ht="13.5" thickBot="1">
      <c r="B142" s="92" t="str">
        <f>IF(D140=0,"N",D140)</f>
        <v>N</v>
      </c>
      <c r="D142" s="93"/>
      <c r="E142" s="94" t="str">
        <f t="array" aca="1" ref="E142" ca="1">IF($B142="N","",SUM(IF((INDIRECT($B142&amp;"!J23:J200")=$A$2)*(INDIRECT($B142&amp;"!U23:U200")&lt;&gt;"")*(INDIRECT($B142&amp;"!I23:I200")=$E$5),1,0)))</f>
        <v/>
      </c>
      <c r="F142" s="95" t="str">
        <f t="array" aca="1" ref="F142" ca="1">IF($B142="N","",SUM(IF((INDIRECT($B142&amp;"!J23:J200")=$A$2)*(INDIRECT($B142&amp;"!U23:U200")&lt;&gt;"")*(INDIRECT($B142&amp;"!I23:I200")=$E$5),INDIRECT($B142&amp;"!V23:V200"),0)))</f>
        <v/>
      </c>
      <c r="G142" s="94" t="str">
        <f t="array" aca="1" ref="G142" ca="1">IF($B142="N","",SUM(IF((INDIRECT($B142&amp;"!J23:J200")=$A$2)*(INDIRECT($B142&amp;"!U23:U200")&lt;&gt;"")*(INDIRECT($B142&amp;"!I23:I200")=$G$5),1,0)))</f>
        <v/>
      </c>
      <c r="H142" s="95" t="str">
        <f t="array" aca="1" ref="H142" ca="1">IF($B142="N","",SUM(IF((INDIRECT($B142&amp;"!J23:J200")=$A$2)*(INDIRECT($B142&amp;"!U23:U200")&lt;&gt;"")*(INDIRECT($B142&amp;"!I23:I200")=$G$5),INDIRECT($B142&amp;"!V23:V200"),0)))</f>
        <v/>
      </c>
      <c r="I142" s="59" t="str">
        <f>IF(B142="N","",G142+E142)</f>
        <v/>
      </c>
      <c r="J142" s="64" t="str">
        <f>IF(I142="","",F142+H142)</f>
        <v/>
      </c>
    </row>
    <row r="143" spans="1:10" ht="13.5" thickBot="1">
      <c r="A143" s="96"/>
      <c r="B143" s="97"/>
      <c r="C143" s="98">
        <f>D140</f>
        <v>0</v>
      </c>
      <c r="D143" s="99" t="s">
        <v>46</v>
      </c>
      <c r="E143" s="100">
        <f t="shared" ref="E143:J143" ca="1" si="27">SUM(E142:E142)</f>
        <v>0</v>
      </c>
      <c r="F143" s="106">
        <f t="shared" ca="1" si="27"/>
        <v>0</v>
      </c>
      <c r="G143" s="100">
        <f t="shared" ca="1" si="27"/>
        <v>0</v>
      </c>
      <c r="H143" s="106">
        <f t="shared" ca="1" si="27"/>
        <v>0</v>
      </c>
      <c r="I143" s="101">
        <f t="shared" si="27"/>
        <v>0</v>
      </c>
      <c r="J143" s="106">
        <f t="shared" si="27"/>
        <v>0</v>
      </c>
    </row>
    <row r="144" spans="1:10" ht="13.5" thickBot="1">
      <c r="A144" s="96"/>
      <c r="C144" s="104"/>
    </row>
    <row r="145" spans="1:10">
      <c r="A145" s="96"/>
      <c r="B145" s="23"/>
      <c r="C145" s="98"/>
      <c r="D145" s="85">
        <f>N2</f>
        <v>0</v>
      </c>
      <c r="E145" s="86" t="s">
        <v>2</v>
      </c>
      <c r="F145" s="87"/>
      <c r="G145" s="86" t="s">
        <v>3</v>
      </c>
      <c r="H145" s="87"/>
      <c r="I145" s="86" t="s">
        <v>14</v>
      </c>
      <c r="J145" s="88"/>
    </row>
    <row r="146" spans="1:10" ht="13.5" thickBot="1">
      <c r="B146" s="23"/>
      <c r="C146" s="23"/>
      <c r="D146" s="89" t="s">
        <v>198</v>
      </c>
      <c r="E146" s="40" t="s">
        <v>15</v>
      </c>
      <c r="F146" s="78" t="s">
        <v>197</v>
      </c>
      <c r="G146" s="40" t="s">
        <v>15</v>
      </c>
      <c r="H146" s="78" t="s">
        <v>197</v>
      </c>
      <c r="I146" s="90" t="s">
        <v>15</v>
      </c>
      <c r="J146" s="78" t="s">
        <v>197</v>
      </c>
    </row>
    <row r="147" spans="1:10" ht="13.5" thickBot="1">
      <c r="B147" s="92" t="str">
        <f>IF(D145=0,"N",D145)</f>
        <v>N</v>
      </c>
      <c r="D147" s="93"/>
      <c r="E147" s="94" t="str">
        <f t="array" aca="1" ref="E147" ca="1">IF($B147="N","",SUM(IF((INDIRECT($B147&amp;"!J23:J200")=$A$2)*(INDIRECT($B147&amp;"!U23:U200")&lt;&gt;"")*(INDIRECT($B147&amp;"!I23:I200")=$E$5),1,0)))</f>
        <v/>
      </c>
      <c r="F147" s="95" t="str">
        <f t="array" aca="1" ref="F147" ca="1">IF($B147="N","",SUM(IF((INDIRECT($B147&amp;"!J23:J200")=$A$2)*(INDIRECT($B147&amp;"!U23:U200")&lt;&gt;"")*(INDIRECT($B147&amp;"!I23:I200")=$E$5),INDIRECT($B147&amp;"!V23:V200"),0)))</f>
        <v/>
      </c>
      <c r="G147" s="94" t="str">
        <f t="array" aca="1" ref="G147" ca="1">IF($B147="N","",SUM(IF((INDIRECT($B147&amp;"!J23:J200")=$A$2)*(INDIRECT($B147&amp;"!U23:U200")&lt;&gt;"")*(INDIRECT($B147&amp;"!I23:I200")=$G$5),1,0)))</f>
        <v/>
      </c>
      <c r="H147" s="95" t="str">
        <f t="array" aca="1" ref="H147" ca="1">IF($B147="N","",SUM(IF((INDIRECT($B147&amp;"!J23:J200")=$A$2)*(INDIRECT($B147&amp;"!U23:U200")&lt;&gt;"")*(INDIRECT($B147&amp;"!I23:I200")=$G$5),INDIRECT($B147&amp;"!V23:V200"),0)))</f>
        <v/>
      </c>
      <c r="I147" s="59" t="str">
        <f>IF(B147="N","",G147+E147)</f>
        <v/>
      </c>
      <c r="J147" s="64" t="str">
        <f>IF(I147="","",F147+H147)</f>
        <v/>
      </c>
    </row>
    <row r="148" spans="1:10" ht="13.5" thickBot="1">
      <c r="A148" s="96"/>
      <c r="B148" s="97"/>
      <c r="C148" s="98">
        <f>D145</f>
        <v>0</v>
      </c>
      <c r="D148" s="99" t="s">
        <v>46</v>
      </c>
      <c r="E148" s="100">
        <f t="shared" ref="E148:J148" ca="1" si="28">SUM(E147:E147)</f>
        <v>0</v>
      </c>
      <c r="F148" s="106">
        <f t="shared" ca="1" si="28"/>
        <v>0</v>
      </c>
      <c r="G148" s="100">
        <f t="shared" ca="1" si="28"/>
        <v>0</v>
      </c>
      <c r="H148" s="106">
        <f t="shared" ca="1" si="28"/>
        <v>0</v>
      </c>
      <c r="I148" s="101">
        <f t="shared" si="28"/>
        <v>0</v>
      </c>
      <c r="J148" s="106">
        <f t="shared" si="28"/>
        <v>0</v>
      </c>
    </row>
    <row r="149" spans="1:10" ht="13.5" thickBot="1">
      <c r="A149" s="96"/>
      <c r="C149" s="104"/>
    </row>
    <row r="150" spans="1:10">
      <c r="A150" s="96"/>
      <c r="B150" s="23"/>
      <c r="C150" s="98"/>
      <c r="D150" s="85">
        <f>O2</f>
        <v>0</v>
      </c>
      <c r="E150" s="86" t="s">
        <v>2</v>
      </c>
      <c r="F150" s="87"/>
      <c r="G150" s="86" t="s">
        <v>3</v>
      </c>
      <c r="H150" s="87"/>
      <c r="I150" s="86" t="s">
        <v>14</v>
      </c>
      <c r="J150" s="88"/>
    </row>
    <row r="151" spans="1:10" ht="13.5" thickBot="1">
      <c r="B151" s="23"/>
      <c r="C151" s="23"/>
      <c r="D151" s="89" t="s">
        <v>198</v>
      </c>
      <c r="E151" s="40" t="s">
        <v>15</v>
      </c>
      <c r="F151" s="78" t="s">
        <v>197</v>
      </c>
      <c r="G151" s="40" t="s">
        <v>15</v>
      </c>
      <c r="H151" s="78" t="s">
        <v>197</v>
      </c>
      <c r="I151" s="90" t="s">
        <v>15</v>
      </c>
      <c r="J151" s="78" t="s">
        <v>197</v>
      </c>
    </row>
    <row r="152" spans="1:10" ht="13.5" thickBot="1">
      <c r="B152" s="92" t="str">
        <f>IF(D150=0,"N",D150)</f>
        <v>N</v>
      </c>
      <c r="D152" s="93"/>
      <c r="E152" s="94" t="str">
        <f t="array" aca="1" ref="E152" ca="1">IF($B152="N","",SUM(IF((INDIRECT($B152&amp;"!J23:J200")=$A$2)*(INDIRECT($B152&amp;"!U23:U200")&lt;&gt;"")*(INDIRECT($B152&amp;"!I23:I200")=$E$5),1,0)))</f>
        <v/>
      </c>
      <c r="F152" s="95" t="str">
        <f t="array" aca="1" ref="F152" ca="1">IF($B152="N","",SUM(IF((INDIRECT($B152&amp;"!J23:J200")=$A$2)*(INDIRECT($B152&amp;"!U23:U200")&lt;&gt;"")*(INDIRECT($B152&amp;"!I23:I200")=$E$5),INDIRECT($B152&amp;"!V23:V200"),0)))</f>
        <v/>
      </c>
      <c r="G152" s="94" t="str">
        <f t="array" aca="1" ref="G152" ca="1">IF($B152="N","",SUM(IF((INDIRECT($B152&amp;"!J23:J200")=$A$2)*(INDIRECT($B152&amp;"!U23:U200")&lt;&gt;"")*(INDIRECT($B152&amp;"!I23:I200")=$G$5),1,0)))</f>
        <v/>
      </c>
      <c r="H152" s="95" t="str">
        <f t="array" aca="1" ref="H152" ca="1">IF($B152="N","",SUM(IF((INDIRECT($B152&amp;"!J23:J200")=$A$2)*(INDIRECT($B152&amp;"!U23:U200")&lt;&gt;"")*(INDIRECT($B152&amp;"!I23:I200")=$G$5),INDIRECT($B152&amp;"!V23:V200"),0)))</f>
        <v/>
      </c>
      <c r="I152" s="59" t="str">
        <f>IF(B152="N","",G152+E152)</f>
        <v/>
      </c>
      <c r="J152" s="64" t="str">
        <f>IF(I152="","",F152+H152)</f>
        <v/>
      </c>
    </row>
    <row r="153" spans="1:10" ht="13.5" thickBot="1">
      <c r="A153" s="96"/>
      <c r="B153" s="97"/>
      <c r="C153" s="98">
        <f>D150</f>
        <v>0</v>
      </c>
      <c r="D153" s="99" t="s">
        <v>46</v>
      </c>
      <c r="E153" s="100">
        <f t="shared" ref="E153:J153" ca="1" si="29">SUM(E152:E152)</f>
        <v>0</v>
      </c>
      <c r="F153" s="106">
        <f t="shared" ca="1" si="29"/>
        <v>0</v>
      </c>
      <c r="G153" s="100">
        <f t="shared" ca="1" si="29"/>
        <v>0</v>
      </c>
      <c r="H153" s="106">
        <f t="shared" ca="1" si="29"/>
        <v>0</v>
      </c>
      <c r="I153" s="101">
        <f t="shared" si="29"/>
        <v>0</v>
      </c>
      <c r="J153" s="106">
        <f t="shared" si="29"/>
        <v>0</v>
      </c>
    </row>
    <row r="154" spans="1:10">
      <c r="A154" s="96"/>
      <c r="C154" s="104"/>
    </row>
    <row r="155" spans="1:10">
      <c r="A155" s="96"/>
      <c r="C155" s="104"/>
    </row>
    <row r="156" spans="1:10">
      <c r="A156" s="96"/>
      <c r="C156" s="104"/>
    </row>
    <row r="157" spans="1:10">
      <c r="A157" s="96"/>
      <c r="C157" s="104"/>
    </row>
    <row r="158" spans="1:10">
      <c r="A158" s="96"/>
      <c r="C158" s="104"/>
    </row>
    <row r="159" spans="1:10">
      <c r="A159" s="96"/>
      <c r="C159" s="104"/>
    </row>
    <row r="160" spans="1:10">
      <c r="A160" s="96"/>
      <c r="C160" s="104"/>
    </row>
    <row r="161" spans="1:3">
      <c r="A161" s="96"/>
      <c r="C161" s="104"/>
    </row>
    <row r="162" spans="1:3">
      <c r="A162" s="96"/>
      <c r="C162" s="104"/>
    </row>
    <row r="163" spans="1:3">
      <c r="A163" s="96"/>
      <c r="C163" s="104"/>
    </row>
    <row r="164" spans="1:3">
      <c r="C164" s="104"/>
    </row>
    <row r="165" spans="1:3">
      <c r="C165" s="104"/>
    </row>
    <row r="166" spans="1:3">
      <c r="C166" s="104"/>
    </row>
    <row r="167" spans="1:3">
      <c r="C167" s="104"/>
    </row>
    <row r="168" spans="1:3">
      <c r="C168" s="104"/>
    </row>
    <row r="169" spans="1:3">
      <c r="C169" s="104"/>
    </row>
    <row r="170" spans="1:3">
      <c r="C170" s="104"/>
    </row>
    <row r="171" spans="1:3">
      <c r="C171" s="104"/>
    </row>
    <row r="172" spans="1:3">
      <c r="C172" s="104"/>
    </row>
    <row r="173" spans="1:3">
      <c r="C173" s="104"/>
    </row>
    <row r="174" spans="1:3">
      <c r="C174" s="104"/>
    </row>
    <row r="175" spans="1:3">
      <c r="C175" s="104"/>
    </row>
    <row r="176" spans="1:3">
      <c r="C176" s="104"/>
    </row>
    <row r="177" spans="3:3">
      <c r="C177" s="104"/>
    </row>
    <row r="178" spans="3:3">
      <c r="C178" s="104"/>
    </row>
    <row r="179" spans="3:3">
      <c r="C179" s="104"/>
    </row>
    <row r="180" spans="3:3">
      <c r="C180" s="104"/>
    </row>
    <row r="181" spans="3:3">
      <c r="C181" s="104"/>
    </row>
    <row r="182" spans="3:3">
      <c r="C182" s="104"/>
    </row>
    <row r="183" spans="3:3">
      <c r="C183" s="104"/>
    </row>
    <row r="184" spans="3:3">
      <c r="C184" s="104"/>
    </row>
    <row r="185" spans="3:3">
      <c r="C185" s="104"/>
    </row>
    <row r="186" spans="3:3">
      <c r="C186" s="104"/>
    </row>
    <row r="187" spans="3:3">
      <c r="C187" s="104"/>
    </row>
    <row r="188" spans="3:3">
      <c r="C188" s="104"/>
    </row>
    <row r="189" spans="3:3">
      <c r="C189" s="104"/>
    </row>
    <row r="190" spans="3:3">
      <c r="C190" s="104"/>
    </row>
    <row r="191" spans="3:3">
      <c r="C191" s="104"/>
    </row>
    <row r="192" spans="3:3">
      <c r="C192" s="104"/>
    </row>
    <row r="193" spans="3:3">
      <c r="C193" s="104"/>
    </row>
    <row r="194" spans="3:3">
      <c r="C194" s="104"/>
    </row>
    <row r="195" spans="3:3">
      <c r="C195" s="104"/>
    </row>
    <row r="196" spans="3:3">
      <c r="C196" s="104"/>
    </row>
    <row r="197" spans="3:3">
      <c r="C197" s="104"/>
    </row>
    <row r="198" spans="3:3">
      <c r="C198" s="104"/>
    </row>
    <row r="199" spans="3:3">
      <c r="C199" s="104"/>
    </row>
    <row r="200" spans="3:3">
      <c r="C200" s="104"/>
    </row>
    <row r="201" spans="3:3">
      <c r="C201" s="104"/>
    </row>
    <row r="202" spans="3:3">
      <c r="C202" s="104"/>
    </row>
    <row r="203" spans="3:3">
      <c r="C203" s="104"/>
    </row>
    <row r="204" spans="3:3">
      <c r="C204" s="104"/>
    </row>
    <row r="205" spans="3:3">
      <c r="C205" s="104"/>
    </row>
    <row r="206" spans="3:3">
      <c r="C206" s="104"/>
    </row>
    <row r="207" spans="3:3">
      <c r="C207" s="104"/>
    </row>
    <row r="208" spans="3:3">
      <c r="C208" s="104"/>
    </row>
    <row r="209" spans="3:3">
      <c r="C209" s="104"/>
    </row>
    <row r="210" spans="3:3">
      <c r="C210" s="104"/>
    </row>
    <row r="211" spans="3:3">
      <c r="C211" s="104"/>
    </row>
    <row r="212" spans="3:3">
      <c r="C212" s="104"/>
    </row>
    <row r="213" spans="3:3">
      <c r="C213" s="104"/>
    </row>
    <row r="214" spans="3:3">
      <c r="C214" s="104"/>
    </row>
    <row r="215" spans="3:3">
      <c r="C215" s="104"/>
    </row>
    <row r="216" spans="3:3">
      <c r="C216" s="104"/>
    </row>
    <row r="217" spans="3:3">
      <c r="C217" s="104"/>
    </row>
    <row r="218" spans="3:3">
      <c r="C218" s="104"/>
    </row>
    <row r="219" spans="3:3">
      <c r="C219" s="104"/>
    </row>
    <row r="220" spans="3:3">
      <c r="C220" s="104"/>
    </row>
    <row r="221" spans="3:3">
      <c r="C221" s="104"/>
    </row>
    <row r="222" spans="3:3">
      <c r="C222" s="104"/>
    </row>
    <row r="223" spans="3:3">
      <c r="C223" s="104"/>
    </row>
    <row r="224" spans="3:3">
      <c r="C224" s="104"/>
    </row>
    <row r="225" spans="3:3">
      <c r="C225" s="104"/>
    </row>
    <row r="226" spans="3:3">
      <c r="C226" s="104"/>
    </row>
    <row r="227" spans="3:3">
      <c r="C227" s="104"/>
    </row>
    <row r="228" spans="3:3">
      <c r="C228" s="104"/>
    </row>
    <row r="229" spans="3:3">
      <c r="C229" s="104"/>
    </row>
    <row r="230" spans="3:3">
      <c r="C230" s="104"/>
    </row>
    <row r="231" spans="3:3">
      <c r="C231" s="104"/>
    </row>
    <row r="232" spans="3:3">
      <c r="C232" s="104"/>
    </row>
    <row r="233" spans="3:3">
      <c r="C233" s="104"/>
    </row>
    <row r="234" spans="3:3">
      <c r="C234" s="104"/>
    </row>
    <row r="235" spans="3:3">
      <c r="C235" s="104"/>
    </row>
    <row r="236" spans="3:3">
      <c r="C236" s="104"/>
    </row>
    <row r="237" spans="3:3">
      <c r="C237" s="104"/>
    </row>
    <row r="238" spans="3:3">
      <c r="C238" s="104"/>
    </row>
    <row r="239" spans="3:3">
      <c r="C239" s="104"/>
    </row>
    <row r="240" spans="3:3">
      <c r="C240" s="104"/>
    </row>
    <row r="241" spans="3:3">
      <c r="C241" s="104"/>
    </row>
    <row r="242" spans="3:3">
      <c r="C242" s="104"/>
    </row>
    <row r="243" spans="3:3">
      <c r="C243" s="104"/>
    </row>
    <row r="244" spans="3:3">
      <c r="C244" s="104"/>
    </row>
    <row r="245" spans="3:3">
      <c r="C245" s="104"/>
    </row>
    <row r="246" spans="3:3">
      <c r="C246" s="104"/>
    </row>
    <row r="247" spans="3:3">
      <c r="C247" s="104"/>
    </row>
    <row r="248" spans="3:3">
      <c r="C248" s="104"/>
    </row>
    <row r="249" spans="3:3">
      <c r="C249" s="104"/>
    </row>
    <row r="250" spans="3:3">
      <c r="C250" s="104"/>
    </row>
    <row r="251" spans="3:3">
      <c r="C251" s="104"/>
    </row>
    <row r="252" spans="3:3">
      <c r="C252" s="104"/>
    </row>
    <row r="253" spans="3:3">
      <c r="C253" s="104"/>
    </row>
    <row r="254" spans="3:3">
      <c r="C254" s="104"/>
    </row>
    <row r="255" spans="3:3">
      <c r="C255" s="104"/>
    </row>
    <row r="256" spans="3:3">
      <c r="C256" s="104"/>
    </row>
    <row r="257" spans="3:3">
      <c r="C257" s="104"/>
    </row>
    <row r="258" spans="3:3">
      <c r="C258" s="104"/>
    </row>
    <row r="259" spans="3:3">
      <c r="C259" s="104"/>
    </row>
    <row r="260" spans="3:3">
      <c r="C260" s="104"/>
    </row>
    <row r="261" spans="3:3">
      <c r="C261" s="104"/>
    </row>
    <row r="262" spans="3:3">
      <c r="C262" s="104"/>
    </row>
    <row r="263" spans="3:3">
      <c r="C263" s="104"/>
    </row>
    <row r="264" spans="3:3">
      <c r="C264" s="104"/>
    </row>
    <row r="265" spans="3:3">
      <c r="C265" s="104"/>
    </row>
    <row r="266" spans="3:3">
      <c r="C266" s="104"/>
    </row>
    <row r="267" spans="3:3">
      <c r="C267" s="104"/>
    </row>
    <row r="268" spans="3:3">
      <c r="C268" s="104"/>
    </row>
    <row r="269" spans="3:3">
      <c r="C269" s="104"/>
    </row>
    <row r="270" spans="3:3">
      <c r="C270" s="104"/>
    </row>
    <row r="271" spans="3:3">
      <c r="C271" s="104"/>
    </row>
    <row r="272" spans="3:3">
      <c r="C272" s="104"/>
    </row>
    <row r="273" spans="3:3">
      <c r="C273" s="104"/>
    </row>
    <row r="274" spans="3:3">
      <c r="C274" s="104"/>
    </row>
    <row r="275" spans="3:3">
      <c r="C275" s="104"/>
    </row>
    <row r="276" spans="3:3">
      <c r="C276" s="104"/>
    </row>
    <row r="277" spans="3:3">
      <c r="C277" s="104"/>
    </row>
    <row r="278" spans="3:3">
      <c r="C278" s="104"/>
    </row>
    <row r="279" spans="3:3">
      <c r="C279" s="104"/>
    </row>
    <row r="280" spans="3:3">
      <c r="C280" s="104"/>
    </row>
    <row r="281" spans="3:3">
      <c r="C281" s="104"/>
    </row>
    <row r="282" spans="3:3">
      <c r="C282" s="104"/>
    </row>
    <row r="283" spans="3:3">
      <c r="C283" s="104"/>
    </row>
    <row r="284" spans="3:3">
      <c r="C284" s="104"/>
    </row>
    <row r="285" spans="3:3">
      <c r="C285" s="104"/>
    </row>
    <row r="286" spans="3:3">
      <c r="C286" s="104"/>
    </row>
    <row r="287" spans="3:3">
      <c r="C287" s="104"/>
    </row>
    <row r="288" spans="3:3">
      <c r="C288" s="104"/>
    </row>
    <row r="289" spans="3:3">
      <c r="C289" s="104"/>
    </row>
    <row r="290" spans="3:3">
      <c r="C290" s="104"/>
    </row>
    <row r="291" spans="3:3">
      <c r="C291" s="104"/>
    </row>
    <row r="292" spans="3:3">
      <c r="C292" s="104"/>
    </row>
    <row r="293" spans="3:3">
      <c r="C293" s="104"/>
    </row>
    <row r="294" spans="3:3">
      <c r="C294" s="104"/>
    </row>
    <row r="295" spans="3:3">
      <c r="C295" s="104"/>
    </row>
    <row r="296" spans="3:3">
      <c r="C296" s="104"/>
    </row>
    <row r="297" spans="3:3">
      <c r="C297" s="104"/>
    </row>
    <row r="298" spans="3:3">
      <c r="C298" s="104"/>
    </row>
    <row r="299" spans="3:3">
      <c r="C299" s="104"/>
    </row>
    <row r="300" spans="3:3">
      <c r="C300" s="104"/>
    </row>
    <row r="301" spans="3:3">
      <c r="C301" s="104"/>
    </row>
    <row r="302" spans="3:3">
      <c r="C302" s="104"/>
    </row>
    <row r="303" spans="3:3">
      <c r="C303" s="104"/>
    </row>
    <row r="304" spans="3:3">
      <c r="C304" s="104"/>
    </row>
    <row r="305" spans="3:3">
      <c r="C305" s="104"/>
    </row>
    <row r="306" spans="3:3">
      <c r="C306" s="104"/>
    </row>
    <row r="307" spans="3:3">
      <c r="C307" s="104"/>
    </row>
    <row r="308" spans="3:3">
      <c r="C308" s="104"/>
    </row>
    <row r="309" spans="3:3">
      <c r="C309" s="104"/>
    </row>
    <row r="310" spans="3:3">
      <c r="C310" s="104"/>
    </row>
    <row r="311" spans="3:3">
      <c r="C311" s="104"/>
    </row>
    <row r="312" spans="3:3">
      <c r="C312" s="104"/>
    </row>
    <row r="313" spans="3:3">
      <c r="C313" s="104"/>
    </row>
    <row r="314" spans="3:3">
      <c r="C314" s="104"/>
    </row>
    <row r="315" spans="3:3">
      <c r="C315" s="104"/>
    </row>
    <row r="316" spans="3:3">
      <c r="C316" s="104"/>
    </row>
    <row r="317" spans="3:3">
      <c r="C317" s="104"/>
    </row>
    <row r="318" spans="3:3">
      <c r="C318" s="104"/>
    </row>
    <row r="319" spans="3:3">
      <c r="C319" s="104"/>
    </row>
    <row r="320" spans="3:3">
      <c r="C320" s="104"/>
    </row>
    <row r="321" spans="3:3">
      <c r="C321" s="104"/>
    </row>
    <row r="322" spans="3:3">
      <c r="C322" s="104"/>
    </row>
    <row r="323" spans="3:3">
      <c r="C323" s="104"/>
    </row>
    <row r="324" spans="3:3">
      <c r="C324" s="104"/>
    </row>
    <row r="325" spans="3:3">
      <c r="C325" s="104"/>
    </row>
    <row r="326" spans="3:3">
      <c r="C326" s="104"/>
    </row>
    <row r="327" spans="3:3">
      <c r="C327" s="104"/>
    </row>
    <row r="328" spans="3:3">
      <c r="C328" s="104"/>
    </row>
    <row r="329" spans="3:3">
      <c r="C329" s="104"/>
    </row>
    <row r="330" spans="3:3">
      <c r="C330" s="104"/>
    </row>
    <row r="331" spans="3:3">
      <c r="C331" s="104"/>
    </row>
    <row r="332" spans="3:3">
      <c r="C332" s="104"/>
    </row>
    <row r="333" spans="3:3">
      <c r="C333" s="104"/>
    </row>
    <row r="334" spans="3:3">
      <c r="C334" s="104"/>
    </row>
    <row r="335" spans="3:3">
      <c r="C335" s="104"/>
    </row>
    <row r="336" spans="3:3">
      <c r="C336" s="104"/>
    </row>
    <row r="337" spans="3:3">
      <c r="C337" s="104"/>
    </row>
    <row r="338" spans="3:3">
      <c r="C338" s="104"/>
    </row>
    <row r="339" spans="3:3">
      <c r="C339" s="104"/>
    </row>
    <row r="340" spans="3:3">
      <c r="C340" s="104"/>
    </row>
    <row r="341" spans="3:3">
      <c r="C341" s="104"/>
    </row>
    <row r="342" spans="3:3">
      <c r="C342" s="104"/>
    </row>
    <row r="343" spans="3:3">
      <c r="C343" s="104"/>
    </row>
    <row r="344" spans="3:3">
      <c r="C344" s="104"/>
    </row>
    <row r="345" spans="3:3">
      <c r="C345" s="104"/>
    </row>
    <row r="346" spans="3:3">
      <c r="C346" s="104"/>
    </row>
    <row r="347" spans="3:3">
      <c r="C347" s="104"/>
    </row>
    <row r="348" spans="3:3">
      <c r="C348" s="104"/>
    </row>
    <row r="349" spans="3:3">
      <c r="C349" s="104"/>
    </row>
    <row r="350" spans="3:3">
      <c r="C350" s="104"/>
    </row>
    <row r="351" spans="3:3">
      <c r="C351" s="104"/>
    </row>
    <row r="352" spans="3:3">
      <c r="C352" s="104"/>
    </row>
    <row r="353" spans="3:3">
      <c r="C353" s="104"/>
    </row>
    <row r="354" spans="3:3">
      <c r="C354" s="104"/>
    </row>
    <row r="355" spans="3:3">
      <c r="C355" s="104"/>
    </row>
    <row r="356" spans="3:3">
      <c r="C356" s="104"/>
    </row>
    <row r="357" spans="3:3">
      <c r="C357" s="104"/>
    </row>
    <row r="358" spans="3:3">
      <c r="C358" s="104"/>
    </row>
    <row r="359" spans="3:3">
      <c r="C359" s="104"/>
    </row>
    <row r="360" spans="3:3">
      <c r="C360" s="104"/>
    </row>
    <row r="361" spans="3:3">
      <c r="C361" s="104"/>
    </row>
    <row r="362" spans="3:3">
      <c r="C362" s="104"/>
    </row>
    <row r="363" spans="3:3">
      <c r="C363" s="104"/>
    </row>
    <row r="364" spans="3:3">
      <c r="C364" s="104"/>
    </row>
    <row r="365" spans="3:3">
      <c r="C365" s="104"/>
    </row>
    <row r="366" spans="3:3">
      <c r="C366" s="104"/>
    </row>
    <row r="367" spans="3:3">
      <c r="C367" s="104"/>
    </row>
    <row r="368" spans="3:3">
      <c r="C368" s="104"/>
    </row>
    <row r="369" spans="3:3">
      <c r="C369" s="104"/>
    </row>
    <row r="370" spans="3:3">
      <c r="C370" s="104"/>
    </row>
    <row r="371" spans="3:3">
      <c r="C371" s="104"/>
    </row>
    <row r="372" spans="3:3">
      <c r="C372" s="104"/>
    </row>
    <row r="373" spans="3:3">
      <c r="C373" s="104"/>
    </row>
    <row r="374" spans="3:3">
      <c r="C374" s="104"/>
    </row>
    <row r="375" spans="3:3">
      <c r="C375" s="104"/>
    </row>
    <row r="376" spans="3:3">
      <c r="C376" s="104"/>
    </row>
    <row r="377" spans="3:3">
      <c r="C377" s="104"/>
    </row>
    <row r="378" spans="3:3">
      <c r="C378" s="104"/>
    </row>
    <row r="379" spans="3:3">
      <c r="C379" s="104"/>
    </row>
    <row r="380" spans="3:3">
      <c r="C380" s="104"/>
    </row>
    <row r="381" spans="3:3">
      <c r="C381" s="104"/>
    </row>
    <row r="382" spans="3:3">
      <c r="C382" s="104"/>
    </row>
    <row r="383" spans="3:3">
      <c r="C383" s="104"/>
    </row>
    <row r="384" spans="3:3">
      <c r="C384" s="104"/>
    </row>
    <row r="385" spans="3:3">
      <c r="C385" s="104"/>
    </row>
    <row r="386" spans="3:3">
      <c r="C386" s="104"/>
    </row>
    <row r="387" spans="3:3">
      <c r="C387" s="104"/>
    </row>
    <row r="388" spans="3:3">
      <c r="C388" s="104"/>
    </row>
    <row r="389" spans="3:3">
      <c r="C389" s="104"/>
    </row>
    <row r="390" spans="3:3">
      <c r="C390" s="104"/>
    </row>
    <row r="391" spans="3:3">
      <c r="C391" s="104"/>
    </row>
    <row r="392" spans="3:3">
      <c r="C392" s="104"/>
    </row>
    <row r="393" spans="3:3">
      <c r="C393" s="104"/>
    </row>
    <row r="394" spans="3:3">
      <c r="C394" s="104"/>
    </row>
    <row r="395" spans="3:3">
      <c r="C395" s="104"/>
    </row>
    <row r="396" spans="3:3">
      <c r="C396" s="104"/>
    </row>
    <row r="397" spans="3:3">
      <c r="C397" s="104"/>
    </row>
    <row r="398" spans="3:3">
      <c r="C398" s="104"/>
    </row>
    <row r="399" spans="3:3">
      <c r="C399" s="104"/>
    </row>
    <row r="400" spans="3:3">
      <c r="C400" s="104"/>
    </row>
    <row r="401" spans="3:3">
      <c r="C401" s="104"/>
    </row>
    <row r="402" spans="3:3">
      <c r="C402" s="104"/>
    </row>
    <row r="403" spans="3:3">
      <c r="C403" s="104"/>
    </row>
    <row r="404" spans="3:3">
      <c r="C404" s="104"/>
    </row>
    <row r="405" spans="3:3">
      <c r="C405" s="104"/>
    </row>
    <row r="406" spans="3:3">
      <c r="C406" s="104"/>
    </row>
    <row r="407" spans="3:3">
      <c r="C407" s="104"/>
    </row>
    <row r="408" spans="3:3">
      <c r="C408" s="104"/>
    </row>
    <row r="409" spans="3:3">
      <c r="C409" s="104"/>
    </row>
    <row r="410" spans="3:3">
      <c r="C410" s="104"/>
    </row>
    <row r="411" spans="3:3">
      <c r="C411" s="104"/>
    </row>
    <row r="412" spans="3:3">
      <c r="C412" s="104"/>
    </row>
    <row r="413" spans="3:3">
      <c r="C413" s="104"/>
    </row>
    <row r="414" spans="3:3">
      <c r="C414" s="104"/>
    </row>
    <row r="415" spans="3:3">
      <c r="C415" s="104"/>
    </row>
    <row r="416" spans="3:3">
      <c r="C416" s="104"/>
    </row>
    <row r="417" spans="3:3">
      <c r="C417" s="104"/>
    </row>
    <row r="418" spans="3:3">
      <c r="C418" s="104"/>
    </row>
    <row r="419" spans="3:3">
      <c r="C419" s="104"/>
    </row>
    <row r="420" spans="3:3">
      <c r="C420" s="104"/>
    </row>
    <row r="421" spans="3:3">
      <c r="C421" s="104"/>
    </row>
    <row r="422" spans="3:3">
      <c r="C422" s="104"/>
    </row>
    <row r="423" spans="3:3">
      <c r="C423" s="104"/>
    </row>
    <row r="424" spans="3:3">
      <c r="C424" s="104"/>
    </row>
    <row r="425" spans="3:3">
      <c r="C425" s="104"/>
    </row>
    <row r="426" spans="3:3">
      <c r="C426" s="104"/>
    </row>
    <row r="427" spans="3:3">
      <c r="C427" s="104"/>
    </row>
    <row r="428" spans="3:3">
      <c r="C428" s="104"/>
    </row>
    <row r="429" spans="3:3">
      <c r="C429" s="104"/>
    </row>
    <row r="430" spans="3:3">
      <c r="C430" s="104"/>
    </row>
    <row r="431" spans="3:3">
      <c r="C431" s="104"/>
    </row>
    <row r="432" spans="3:3">
      <c r="C432" s="104"/>
    </row>
    <row r="433" spans="3:3">
      <c r="C433" s="104"/>
    </row>
    <row r="434" spans="3:3">
      <c r="C434" s="104"/>
    </row>
    <row r="435" spans="3:3">
      <c r="C435" s="104"/>
    </row>
    <row r="436" spans="3:3">
      <c r="C436" s="104"/>
    </row>
    <row r="437" spans="3:3">
      <c r="C437" s="104"/>
    </row>
    <row r="438" spans="3:3">
      <c r="C438" s="104"/>
    </row>
    <row r="439" spans="3:3">
      <c r="C439" s="104"/>
    </row>
    <row r="440" spans="3:3">
      <c r="C440" s="104"/>
    </row>
    <row r="441" spans="3:3">
      <c r="C441" s="104"/>
    </row>
    <row r="442" spans="3:3">
      <c r="C442" s="104"/>
    </row>
    <row r="443" spans="3:3">
      <c r="C443" s="104"/>
    </row>
    <row r="444" spans="3:3">
      <c r="C444" s="104"/>
    </row>
    <row r="445" spans="3:3">
      <c r="C445" s="104"/>
    </row>
    <row r="446" spans="3:3">
      <c r="C446" s="104"/>
    </row>
    <row r="447" spans="3:3">
      <c r="C447" s="104"/>
    </row>
    <row r="448" spans="3:3">
      <c r="C448" s="104"/>
    </row>
    <row r="449" spans="3:3">
      <c r="C449" s="104"/>
    </row>
    <row r="450" spans="3:3">
      <c r="C450" s="104"/>
    </row>
    <row r="451" spans="3:3">
      <c r="C451" s="104"/>
    </row>
    <row r="452" spans="3:3">
      <c r="C452" s="104"/>
    </row>
    <row r="453" spans="3:3">
      <c r="C453" s="104"/>
    </row>
    <row r="454" spans="3:3">
      <c r="C454" s="104"/>
    </row>
    <row r="455" spans="3:3">
      <c r="C455" s="104"/>
    </row>
    <row r="456" spans="3:3">
      <c r="C456" s="104"/>
    </row>
    <row r="457" spans="3:3">
      <c r="C457" s="104"/>
    </row>
    <row r="458" spans="3:3">
      <c r="C458" s="104"/>
    </row>
    <row r="459" spans="3:3">
      <c r="C459" s="104"/>
    </row>
    <row r="460" spans="3:3">
      <c r="C460" s="104"/>
    </row>
    <row r="461" spans="3:3">
      <c r="C461" s="104"/>
    </row>
    <row r="462" spans="3:3">
      <c r="C462" s="104"/>
    </row>
    <row r="463" spans="3:3">
      <c r="C463" s="104"/>
    </row>
    <row r="464" spans="3:3">
      <c r="C464" s="104"/>
    </row>
    <row r="465" spans="3:3">
      <c r="C465" s="104"/>
    </row>
    <row r="466" spans="3:3">
      <c r="C466" s="104"/>
    </row>
    <row r="467" spans="3:3">
      <c r="C467" s="104"/>
    </row>
    <row r="468" spans="3:3">
      <c r="C468" s="104"/>
    </row>
    <row r="469" spans="3:3">
      <c r="C469" s="104"/>
    </row>
    <row r="470" spans="3:3">
      <c r="C470" s="104"/>
    </row>
    <row r="471" spans="3:3">
      <c r="C471" s="104"/>
    </row>
    <row r="472" spans="3:3">
      <c r="C472" s="104"/>
    </row>
    <row r="473" spans="3:3">
      <c r="C473" s="104"/>
    </row>
    <row r="474" spans="3:3">
      <c r="C474" s="104"/>
    </row>
    <row r="475" spans="3:3">
      <c r="C475" s="104"/>
    </row>
    <row r="476" spans="3:3">
      <c r="C476" s="104"/>
    </row>
    <row r="477" spans="3:3">
      <c r="C477" s="104"/>
    </row>
    <row r="478" spans="3:3">
      <c r="C478" s="104"/>
    </row>
    <row r="479" spans="3:3">
      <c r="C479" s="104"/>
    </row>
    <row r="480" spans="3:3">
      <c r="C480" s="104"/>
    </row>
    <row r="481" spans="3:3">
      <c r="C481" s="104"/>
    </row>
    <row r="482" spans="3:3">
      <c r="C482" s="104"/>
    </row>
    <row r="483" spans="3:3">
      <c r="C483" s="104"/>
    </row>
    <row r="484" spans="3:3">
      <c r="C484" s="104"/>
    </row>
    <row r="485" spans="3:3">
      <c r="C485" s="104"/>
    </row>
    <row r="486" spans="3:3">
      <c r="C486" s="104"/>
    </row>
    <row r="487" spans="3:3">
      <c r="C487" s="104"/>
    </row>
    <row r="488" spans="3:3">
      <c r="C488" s="104"/>
    </row>
    <row r="489" spans="3:3">
      <c r="C489" s="104"/>
    </row>
    <row r="490" spans="3:3">
      <c r="C490" s="104"/>
    </row>
    <row r="491" spans="3:3">
      <c r="C491" s="104"/>
    </row>
    <row r="492" spans="3:3">
      <c r="C492" s="104"/>
    </row>
    <row r="493" spans="3:3">
      <c r="C493" s="104"/>
    </row>
    <row r="494" spans="3:3">
      <c r="C494" s="104"/>
    </row>
    <row r="495" spans="3:3">
      <c r="C495" s="104"/>
    </row>
    <row r="496" spans="3:3">
      <c r="C496" s="104"/>
    </row>
    <row r="497" spans="3:3">
      <c r="C497" s="104"/>
    </row>
    <row r="498" spans="3:3">
      <c r="C498" s="104"/>
    </row>
    <row r="499" spans="3:3">
      <c r="C499" s="104"/>
    </row>
    <row r="500" spans="3:3">
      <c r="C500" s="104"/>
    </row>
    <row r="501" spans="3:3">
      <c r="C501" s="104"/>
    </row>
    <row r="502" spans="3:3">
      <c r="C502" s="104"/>
    </row>
    <row r="503" spans="3:3">
      <c r="C503" s="104"/>
    </row>
    <row r="504" spans="3:3">
      <c r="C504" s="104"/>
    </row>
    <row r="505" spans="3:3">
      <c r="C505" s="104"/>
    </row>
    <row r="506" spans="3:3">
      <c r="C506" s="104"/>
    </row>
    <row r="507" spans="3:3">
      <c r="C507" s="104"/>
    </row>
    <row r="508" spans="3:3">
      <c r="C508" s="104"/>
    </row>
    <row r="509" spans="3:3">
      <c r="C509" s="104"/>
    </row>
    <row r="510" spans="3:3">
      <c r="C510" s="104"/>
    </row>
    <row r="511" spans="3:3">
      <c r="C511" s="104"/>
    </row>
    <row r="512" spans="3:3">
      <c r="C512" s="104"/>
    </row>
    <row r="513" spans="3:3">
      <c r="C513" s="104"/>
    </row>
    <row r="514" spans="3:3">
      <c r="C514" s="104"/>
    </row>
    <row r="515" spans="3:3">
      <c r="C515" s="104"/>
    </row>
    <row r="516" spans="3:3">
      <c r="C516" s="104"/>
    </row>
    <row r="517" spans="3:3">
      <c r="C517" s="104"/>
    </row>
    <row r="518" spans="3:3">
      <c r="C518" s="104"/>
    </row>
    <row r="519" spans="3:3">
      <c r="C519" s="104"/>
    </row>
    <row r="520" spans="3:3">
      <c r="C520" s="104"/>
    </row>
    <row r="521" spans="3:3">
      <c r="C521" s="104"/>
    </row>
    <row r="522" spans="3:3">
      <c r="C522" s="104"/>
    </row>
    <row r="523" spans="3:3">
      <c r="C523" s="104"/>
    </row>
    <row r="524" spans="3:3">
      <c r="C524" s="104"/>
    </row>
    <row r="525" spans="3:3">
      <c r="C525" s="104"/>
    </row>
    <row r="526" spans="3:3">
      <c r="C526" s="104"/>
    </row>
    <row r="527" spans="3:3">
      <c r="C527" s="104"/>
    </row>
    <row r="528" spans="3:3">
      <c r="C528" s="104"/>
    </row>
    <row r="529" spans="3:3">
      <c r="C529" s="104"/>
    </row>
    <row r="530" spans="3:3">
      <c r="C530" s="104"/>
    </row>
    <row r="531" spans="3:3">
      <c r="C531" s="104"/>
    </row>
    <row r="532" spans="3:3">
      <c r="C532" s="104"/>
    </row>
    <row r="533" spans="3:3">
      <c r="C533" s="104"/>
    </row>
    <row r="534" spans="3:3">
      <c r="C534" s="104"/>
    </row>
    <row r="535" spans="3:3">
      <c r="C535" s="104"/>
    </row>
    <row r="536" spans="3:3">
      <c r="C536" s="104"/>
    </row>
    <row r="537" spans="3:3">
      <c r="C537" s="104"/>
    </row>
    <row r="538" spans="3:3">
      <c r="C538" s="104"/>
    </row>
    <row r="539" spans="3:3">
      <c r="C539" s="104"/>
    </row>
    <row r="540" spans="3:3">
      <c r="C540" s="104"/>
    </row>
    <row r="541" spans="3:3">
      <c r="C541" s="104"/>
    </row>
    <row r="542" spans="3:3">
      <c r="C542" s="104"/>
    </row>
    <row r="543" spans="3:3">
      <c r="C543" s="104"/>
    </row>
    <row r="544" spans="3:3">
      <c r="C544" s="104"/>
    </row>
    <row r="545" spans="3:3">
      <c r="C545" s="104"/>
    </row>
    <row r="546" spans="3:3">
      <c r="C546" s="104"/>
    </row>
    <row r="547" spans="3:3">
      <c r="C547" s="104"/>
    </row>
    <row r="548" spans="3:3">
      <c r="C548" s="104"/>
    </row>
    <row r="549" spans="3:3">
      <c r="C549" s="104"/>
    </row>
    <row r="550" spans="3:3">
      <c r="C550" s="104"/>
    </row>
    <row r="551" spans="3:3">
      <c r="C551" s="104"/>
    </row>
    <row r="552" spans="3:3">
      <c r="C552" s="104"/>
    </row>
    <row r="553" spans="3:3">
      <c r="C553" s="104"/>
    </row>
    <row r="554" spans="3:3">
      <c r="C554" s="104"/>
    </row>
    <row r="555" spans="3:3">
      <c r="C555" s="104"/>
    </row>
    <row r="556" spans="3:3">
      <c r="C556" s="104"/>
    </row>
    <row r="557" spans="3:3">
      <c r="C557" s="104"/>
    </row>
    <row r="558" spans="3:3">
      <c r="C558" s="104"/>
    </row>
    <row r="559" spans="3:3">
      <c r="C559" s="104"/>
    </row>
    <row r="560" spans="3:3">
      <c r="C560" s="104"/>
    </row>
    <row r="561" spans="3:3">
      <c r="C561" s="104"/>
    </row>
    <row r="562" spans="3:3">
      <c r="C562" s="104"/>
    </row>
    <row r="563" spans="3:3">
      <c r="C563" s="104"/>
    </row>
    <row r="564" spans="3:3">
      <c r="C564" s="104"/>
    </row>
    <row r="565" spans="3:3">
      <c r="C565" s="104"/>
    </row>
    <row r="566" spans="3:3">
      <c r="C566" s="104"/>
    </row>
    <row r="567" spans="3:3">
      <c r="C567" s="104"/>
    </row>
    <row r="568" spans="3:3">
      <c r="C568" s="104"/>
    </row>
    <row r="569" spans="3:3">
      <c r="C569" s="104"/>
    </row>
    <row r="570" spans="3:3">
      <c r="C570" s="104"/>
    </row>
    <row r="571" spans="3:3">
      <c r="C571" s="104"/>
    </row>
    <row r="572" spans="3:3">
      <c r="C572" s="104"/>
    </row>
    <row r="573" spans="3:3">
      <c r="C573" s="104"/>
    </row>
    <row r="574" spans="3:3">
      <c r="C574" s="104"/>
    </row>
    <row r="575" spans="3:3">
      <c r="C575" s="104"/>
    </row>
    <row r="576" spans="3:3">
      <c r="C576" s="104"/>
    </row>
    <row r="577" spans="3:3">
      <c r="C577" s="104"/>
    </row>
    <row r="578" spans="3:3">
      <c r="C578" s="104"/>
    </row>
    <row r="579" spans="3:3">
      <c r="C579" s="104"/>
    </row>
    <row r="580" spans="3:3">
      <c r="C580" s="104"/>
    </row>
    <row r="581" spans="3:3">
      <c r="C581" s="104"/>
    </row>
    <row r="582" spans="3:3">
      <c r="C582" s="104"/>
    </row>
    <row r="583" spans="3:3">
      <c r="C583" s="104"/>
    </row>
    <row r="584" spans="3:3">
      <c r="C584" s="104"/>
    </row>
    <row r="585" spans="3:3">
      <c r="C585" s="104"/>
    </row>
    <row r="586" spans="3:3">
      <c r="C586" s="104"/>
    </row>
    <row r="587" spans="3:3">
      <c r="C587" s="104"/>
    </row>
    <row r="588" spans="3:3">
      <c r="C588" s="104"/>
    </row>
    <row r="589" spans="3:3">
      <c r="C589" s="104"/>
    </row>
    <row r="590" spans="3:3">
      <c r="C590" s="104"/>
    </row>
    <row r="591" spans="3:3">
      <c r="C591" s="104"/>
    </row>
    <row r="592" spans="3:3">
      <c r="C592" s="104"/>
    </row>
    <row r="593" spans="3:3">
      <c r="C593" s="104"/>
    </row>
    <row r="594" spans="3:3">
      <c r="C594" s="104"/>
    </row>
    <row r="595" spans="3:3">
      <c r="C595" s="104"/>
    </row>
    <row r="596" spans="3:3">
      <c r="C596" s="104"/>
    </row>
    <row r="597" spans="3:3">
      <c r="C597" s="104"/>
    </row>
    <row r="598" spans="3:3">
      <c r="C598" s="104"/>
    </row>
    <row r="599" spans="3:3">
      <c r="C599" s="104"/>
    </row>
    <row r="600" spans="3:3">
      <c r="C600" s="104"/>
    </row>
    <row r="601" spans="3:3">
      <c r="C601" s="104"/>
    </row>
    <row r="602" spans="3:3">
      <c r="C602" s="104"/>
    </row>
    <row r="603" spans="3:3">
      <c r="C603" s="104"/>
    </row>
    <row r="604" spans="3:3">
      <c r="C604" s="104"/>
    </row>
    <row r="605" spans="3:3">
      <c r="C605" s="104"/>
    </row>
    <row r="606" spans="3:3">
      <c r="C606" s="104"/>
    </row>
    <row r="607" spans="3:3">
      <c r="C607" s="104"/>
    </row>
    <row r="608" spans="3:3">
      <c r="C608" s="104"/>
    </row>
    <row r="609" spans="3:3">
      <c r="C609" s="104"/>
    </row>
    <row r="610" spans="3:3">
      <c r="C610" s="104"/>
    </row>
    <row r="611" spans="3:3">
      <c r="C611" s="104"/>
    </row>
    <row r="612" spans="3:3">
      <c r="C612" s="104"/>
    </row>
    <row r="613" spans="3:3">
      <c r="C613" s="104"/>
    </row>
    <row r="614" spans="3:3">
      <c r="C614" s="104"/>
    </row>
    <row r="615" spans="3:3">
      <c r="C615" s="104"/>
    </row>
    <row r="616" spans="3:3">
      <c r="C616" s="104"/>
    </row>
    <row r="617" spans="3:3">
      <c r="C617" s="104"/>
    </row>
    <row r="618" spans="3:3">
      <c r="C618" s="104"/>
    </row>
    <row r="619" spans="3:3">
      <c r="C619" s="104"/>
    </row>
    <row r="620" spans="3:3">
      <c r="C620" s="104"/>
    </row>
    <row r="621" spans="3:3">
      <c r="C621" s="104"/>
    </row>
    <row r="622" spans="3:3">
      <c r="C622" s="104"/>
    </row>
    <row r="623" spans="3:3">
      <c r="C623" s="104"/>
    </row>
    <row r="624" spans="3:3">
      <c r="C624" s="104"/>
    </row>
    <row r="625" spans="3:3">
      <c r="C625" s="104"/>
    </row>
    <row r="626" spans="3:3">
      <c r="C626" s="104"/>
    </row>
    <row r="627" spans="3:3">
      <c r="C627" s="104"/>
    </row>
    <row r="628" spans="3:3">
      <c r="C628" s="104"/>
    </row>
    <row r="629" spans="3:3">
      <c r="C629" s="104"/>
    </row>
    <row r="630" spans="3:3">
      <c r="C630" s="104"/>
    </row>
    <row r="631" spans="3:3">
      <c r="C631" s="104"/>
    </row>
    <row r="632" spans="3:3">
      <c r="C632" s="104"/>
    </row>
    <row r="633" spans="3:3">
      <c r="C633" s="104"/>
    </row>
    <row r="634" spans="3:3">
      <c r="C634" s="104"/>
    </row>
    <row r="635" spans="3:3">
      <c r="C635" s="104"/>
    </row>
    <row r="636" spans="3:3">
      <c r="C636" s="104"/>
    </row>
    <row r="637" spans="3:3">
      <c r="C637" s="104"/>
    </row>
    <row r="638" spans="3:3">
      <c r="C638" s="104"/>
    </row>
    <row r="639" spans="3:3">
      <c r="C639" s="104"/>
    </row>
    <row r="640" spans="3:3">
      <c r="C640" s="104"/>
    </row>
    <row r="641" spans="3:3">
      <c r="C641" s="104"/>
    </row>
    <row r="642" spans="3:3">
      <c r="C642" s="104"/>
    </row>
    <row r="643" spans="3:3">
      <c r="C643" s="104"/>
    </row>
    <row r="644" spans="3:3">
      <c r="C644" s="104"/>
    </row>
    <row r="645" spans="3:3">
      <c r="C645" s="104"/>
    </row>
    <row r="646" spans="3:3">
      <c r="C646" s="104"/>
    </row>
    <row r="647" spans="3:3">
      <c r="C647" s="104"/>
    </row>
    <row r="648" spans="3:3">
      <c r="C648" s="104"/>
    </row>
    <row r="649" spans="3:3">
      <c r="C649" s="104"/>
    </row>
    <row r="650" spans="3:3">
      <c r="C650" s="104"/>
    </row>
    <row r="651" spans="3:3">
      <c r="C651" s="104"/>
    </row>
    <row r="652" spans="3:3">
      <c r="C652" s="104"/>
    </row>
    <row r="653" spans="3:3">
      <c r="C653" s="104"/>
    </row>
    <row r="654" spans="3:3">
      <c r="C654" s="104"/>
    </row>
    <row r="655" spans="3:3">
      <c r="C655" s="104"/>
    </row>
    <row r="656" spans="3:3">
      <c r="C656" s="104"/>
    </row>
    <row r="657" spans="3:3">
      <c r="C657" s="104"/>
    </row>
    <row r="658" spans="3:3">
      <c r="C658" s="104"/>
    </row>
    <row r="659" spans="3:3">
      <c r="C659" s="104"/>
    </row>
    <row r="660" spans="3:3">
      <c r="C660" s="104"/>
    </row>
    <row r="661" spans="3:3">
      <c r="C661" s="104"/>
    </row>
    <row r="662" spans="3:3">
      <c r="C662" s="104"/>
    </row>
    <row r="663" spans="3:3">
      <c r="C663" s="104"/>
    </row>
    <row r="664" spans="3:3">
      <c r="C664" s="104"/>
    </row>
    <row r="665" spans="3:3">
      <c r="C665" s="104"/>
    </row>
    <row r="666" spans="3:3">
      <c r="C666" s="104"/>
    </row>
    <row r="667" spans="3:3">
      <c r="C667" s="104"/>
    </row>
    <row r="668" spans="3:3">
      <c r="C668" s="104"/>
    </row>
    <row r="669" spans="3:3">
      <c r="C669" s="104"/>
    </row>
    <row r="670" spans="3:3">
      <c r="C670" s="104"/>
    </row>
    <row r="671" spans="3:3">
      <c r="C671" s="104"/>
    </row>
    <row r="672" spans="3:3">
      <c r="C672" s="104"/>
    </row>
    <row r="673" spans="3:3">
      <c r="C673" s="104"/>
    </row>
    <row r="674" spans="3:3">
      <c r="C674" s="104"/>
    </row>
    <row r="675" spans="3:3">
      <c r="C675" s="104"/>
    </row>
    <row r="676" spans="3:3">
      <c r="C676" s="104"/>
    </row>
    <row r="677" spans="3:3">
      <c r="C677" s="104"/>
    </row>
    <row r="678" spans="3:3">
      <c r="C678" s="104"/>
    </row>
    <row r="679" spans="3:3">
      <c r="C679" s="104"/>
    </row>
    <row r="680" spans="3:3">
      <c r="C680" s="104"/>
    </row>
    <row r="681" spans="3:3">
      <c r="C681" s="104"/>
    </row>
    <row r="682" spans="3:3">
      <c r="C682" s="104"/>
    </row>
    <row r="683" spans="3:3">
      <c r="C683" s="104"/>
    </row>
    <row r="684" spans="3:3">
      <c r="C684" s="104"/>
    </row>
    <row r="685" spans="3:3">
      <c r="C685" s="104"/>
    </row>
    <row r="686" spans="3:3">
      <c r="C686" s="104"/>
    </row>
    <row r="687" spans="3:3">
      <c r="C687" s="104"/>
    </row>
    <row r="688" spans="3:3">
      <c r="C688" s="104"/>
    </row>
    <row r="689" spans="3:3">
      <c r="C689" s="104"/>
    </row>
    <row r="690" spans="3:3">
      <c r="C690" s="104"/>
    </row>
    <row r="691" spans="3:3">
      <c r="C691" s="104"/>
    </row>
    <row r="692" spans="3:3">
      <c r="C692" s="104"/>
    </row>
    <row r="693" spans="3:3">
      <c r="C693" s="104"/>
    </row>
    <row r="694" spans="3:3">
      <c r="C694" s="104"/>
    </row>
    <row r="695" spans="3:3">
      <c r="C695" s="104"/>
    </row>
    <row r="696" spans="3:3">
      <c r="C696" s="104"/>
    </row>
    <row r="697" spans="3:3">
      <c r="C697" s="104"/>
    </row>
    <row r="698" spans="3:3">
      <c r="C698" s="104"/>
    </row>
    <row r="699" spans="3:3">
      <c r="C699" s="104"/>
    </row>
    <row r="700" spans="3:3">
      <c r="C700" s="104"/>
    </row>
    <row r="701" spans="3:3">
      <c r="C701" s="104"/>
    </row>
    <row r="702" spans="3:3">
      <c r="C702" s="104"/>
    </row>
    <row r="703" spans="3:3">
      <c r="C703" s="104"/>
    </row>
    <row r="704" spans="3:3">
      <c r="C704" s="104"/>
    </row>
    <row r="705" spans="3:3">
      <c r="C705" s="104"/>
    </row>
    <row r="706" spans="3:3">
      <c r="C706" s="104"/>
    </row>
    <row r="707" spans="3:3">
      <c r="C707" s="104"/>
    </row>
    <row r="708" spans="3:3">
      <c r="C708" s="104"/>
    </row>
    <row r="709" spans="3:3">
      <c r="C709" s="104"/>
    </row>
    <row r="710" spans="3:3">
      <c r="C710" s="104"/>
    </row>
    <row r="711" spans="3:3">
      <c r="C711" s="104"/>
    </row>
    <row r="712" spans="3:3">
      <c r="C712" s="104"/>
    </row>
    <row r="713" spans="3:3">
      <c r="C713" s="104"/>
    </row>
    <row r="714" spans="3:3">
      <c r="C714" s="104"/>
    </row>
    <row r="715" spans="3:3">
      <c r="C715" s="104"/>
    </row>
    <row r="716" spans="3:3">
      <c r="C716" s="104"/>
    </row>
    <row r="717" spans="3:3">
      <c r="C717" s="104"/>
    </row>
    <row r="718" spans="3:3">
      <c r="C718" s="104"/>
    </row>
    <row r="719" spans="3:3">
      <c r="C719" s="104"/>
    </row>
    <row r="720" spans="3:3">
      <c r="C720" s="104"/>
    </row>
    <row r="721" spans="3:3">
      <c r="C721" s="104"/>
    </row>
    <row r="722" spans="3:3">
      <c r="C722" s="104"/>
    </row>
    <row r="723" spans="3:3">
      <c r="C723" s="104"/>
    </row>
    <row r="724" spans="3:3">
      <c r="C724" s="104"/>
    </row>
    <row r="725" spans="3:3">
      <c r="C725" s="104"/>
    </row>
    <row r="726" spans="3:3">
      <c r="C726" s="104"/>
    </row>
    <row r="727" spans="3:3">
      <c r="C727" s="104"/>
    </row>
    <row r="728" spans="3:3">
      <c r="C728" s="104"/>
    </row>
    <row r="729" spans="3:3">
      <c r="C729" s="104"/>
    </row>
    <row r="730" spans="3:3">
      <c r="C730" s="104"/>
    </row>
    <row r="731" spans="3:3">
      <c r="C731" s="104"/>
    </row>
    <row r="732" spans="3:3">
      <c r="C732" s="104"/>
    </row>
    <row r="733" spans="3:3">
      <c r="C733" s="104"/>
    </row>
    <row r="734" spans="3:3">
      <c r="C734" s="104"/>
    </row>
    <row r="735" spans="3:3">
      <c r="C735" s="104"/>
    </row>
    <row r="736" spans="3:3">
      <c r="C736" s="104"/>
    </row>
    <row r="737" spans="3:3">
      <c r="C737" s="104"/>
    </row>
    <row r="738" spans="3:3">
      <c r="C738" s="104"/>
    </row>
    <row r="739" spans="3:3">
      <c r="C739" s="104"/>
    </row>
    <row r="740" spans="3:3">
      <c r="C740" s="104"/>
    </row>
    <row r="741" spans="3:3">
      <c r="C741" s="104"/>
    </row>
    <row r="742" spans="3:3">
      <c r="C742" s="104"/>
    </row>
    <row r="743" spans="3:3">
      <c r="C743" s="104"/>
    </row>
    <row r="744" spans="3:3">
      <c r="C744" s="104"/>
    </row>
    <row r="745" spans="3:3">
      <c r="C745" s="104"/>
    </row>
    <row r="746" spans="3:3">
      <c r="C746" s="104"/>
    </row>
    <row r="747" spans="3:3">
      <c r="C747" s="104"/>
    </row>
    <row r="748" spans="3:3">
      <c r="C748" s="104"/>
    </row>
    <row r="749" spans="3:3">
      <c r="C749" s="104"/>
    </row>
    <row r="750" spans="3:3">
      <c r="C750" s="104"/>
    </row>
    <row r="751" spans="3:3">
      <c r="C751" s="104"/>
    </row>
    <row r="752" spans="3:3">
      <c r="C752" s="104"/>
    </row>
    <row r="753" spans="3:3">
      <c r="C753" s="104"/>
    </row>
    <row r="754" spans="3:3">
      <c r="C754" s="104"/>
    </row>
    <row r="755" spans="3:3">
      <c r="C755" s="104"/>
    </row>
    <row r="756" spans="3:3">
      <c r="C756" s="104"/>
    </row>
    <row r="757" spans="3:3">
      <c r="C757" s="104"/>
    </row>
    <row r="758" spans="3:3">
      <c r="C758" s="104"/>
    </row>
    <row r="759" spans="3:3">
      <c r="C759" s="104"/>
    </row>
    <row r="760" spans="3:3">
      <c r="C760" s="104"/>
    </row>
    <row r="761" spans="3:3">
      <c r="C761" s="104"/>
    </row>
    <row r="762" spans="3:3">
      <c r="C762" s="104"/>
    </row>
    <row r="763" spans="3:3">
      <c r="C763" s="104"/>
    </row>
    <row r="764" spans="3:3">
      <c r="C764" s="104"/>
    </row>
    <row r="765" spans="3:3">
      <c r="C765" s="104"/>
    </row>
    <row r="766" spans="3:3">
      <c r="C766" s="104"/>
    </row>
    <row r="767" spans="3:3">
      <c r="C767" s="104"/>
    </row>
    <row r="768" spans="3:3">
      <c r="C768" s="104"/>
    </row>
    <row r="769" spans="3:3">
      <c r="C769" s="104"/>
    </row>
    <row r="770" spans="3:3">
      <c r="C770" s="104"/>
    </row>
    <row r="771" spans="3:3">
      <c r="C771" s="104"/>
    </row>
    <row r="772" spans="3:3">
      <c r="C772" s="104"/>
    </row>
    <row r="773" spans="3:3">
      <c r="C773" s="104"/>
    </row>
    <row r="774" spans="3:3">
      <c r="C774" s="104"/>
    </row>
    <row r="775" spans="3:3">
      <c r="C775" s="104"/>
    </row>
    <row r="776" spans="3:3">
      <c r="C776" s="104"/>
    </row>
    <row r="777" spans="3:3">
      <c r="C777" s="104"/>
    </row>
    <row r="778" spans="3:3">
      <c r="C778" s="104"/>
    </row>
    <row r="779" spans="3:3">
      <c r="C779" s="104"/>
    </row>
    <row r="780" spans="3:3">
      <c r="C780" s="104"/>
    </row>
    <row r="781" spans="3:3">
      <c r="C781" s="104"/>
    </row>
    <row r="782" spans="3:3">
      <c r="C782" s="104"/>
    </row>
    <row r="783" spans="3:3">
      <c r="C783" s="104"/>
    </row>
    <row r="784" spans="3:3">
      <c r="C784" s="104"/>
    </row>
    <row r="785" spans="3:3">
      <c r="C785" s="104"/>
    </row>
    <row r="786" spans="3:3">
      <c r="C786" s="104"/>
    </row>
    <row r="787" spans="3:3">
      <c r="C787" s="104"/>
    </row>
    <row r="788" spans="3:3">
      <c r="C788" s="104"/>
    </row>
    <row r="789" spans="3:3">
      <c r="C789" s="104"/>
    </row>
    <row r="790" spans="3:3">
      <c r="C790" s="104"/>
    </row>
    <row r="791" spans="3:3">
      <c r="C791" s="104"/>
    </row>
    <row r="792" spans="3:3">
      <c r="C792" s="104"/>
    </row>
    <row r="793" spans="3:3">
      <c r="C793" s="104"/>
    </row>
    <row r="794" spans="3:3">
      <c r="C794" s="104"/>
    </row>
    <row r="795" spans="3:3">
      <c r="C795" s="104"/>
    </row>
    <row r="796" spans="3:3">
      <c r="C796" s="104"/>
    </row>
    <row r="797" spans="3:3">
      <c r="C797" s="104"/>
    </row>
    <row r="798" spans="3:3">
      <c r="C798" s="104"/>
    </row>
    <row r="799" spans="3:3">
      <c r="C799" s="104"/>
    </row>
    <row r="800" spans="3:3">
      <c r="C800" s="104"/>
    </row>
    <row r="801" spans="3:3">
      <c r="C801" s="104"/>
    </row>
    <row r="802" spans="3:3">
      <c r="C802" s="104"/>
    </row>
    <row r="803" spans="3:3">
      <c r="C803" s="104"/>
    </row>
    <row r="804" spans="3:3">
      <c r="C804" s="104"/>
    </row>
    <row r="805" spans="3:3">
      <c r="C805" s="104"/>
    </row>
    <row r="806" spans="3:3">
      <c r="C806" s="104"/>
    </row>
    <row r="807" spans="3:3">
      <c r="C807" s="104"/>
    </row>
    <row r="808" spans="3:3">
      <c r="C808" s="104"/>
    </row>
    <row r="809" spans="3:3">
      <c r="C809" s="104"/>
    </row>
    <row r="810" spans="3:3">
      <c r="C810" s="104"/>
    </row>
    <row r="811" spans="3:3">
      <c r="C811" s="104"/>
    </row>
    <row r="812" spans="3:3">
      <c r="C812" s="104"/>
    </row>
    <row r="813" spans="3:3">
      <c r="C813" s="104"/>
    </row>
    <row r="814" spans="3:3">
      <c r="C814" s="104"/>
    </row>
    <row r="815" spans="3:3">
      <c r="C815" s="104"/>
    </row>
    <row r="816" spans="3:3">
      <c r="C816" s="104"/>
    </row>
    <row r="817" spans="3:3">
      <c r="C817" s="104"/>
    </row>
    <row r="818" spans="3:3">
      <c r="C818" s="104"/>
    </row>
    <row r="819" spans="3:3">
      <c r="C819" s="104"/>
    </row>
    <row r="820" spans="3:3">
      <c r="C820" s="104"/>
    </row>
    <row r="821" spans="3:3">
      <c r="C821" s="104"/>
    </row>
    <row r="822" spans="3:3">
      <c r="C822" s="104"/>
    </row>
    <row r="823" spans="3:3">
      <c r="C823" s="104"/>
    </row>
    <row r="824" spans="3:3">
      <c r="C824" s="104"/>
    </row>
    <row r="825" spans="3:3">
      <c r="C825" s="104"/>
    </row>
    <row r="826" spans="3:3">
      <c r="C826" s="104"/>
    </row>
    <row r="827" spans="3:3">
      <c r="C827" s="104"/>
    </row>
    <row r="828" spans="3:3">
      <c r="C828" s="104"/>
    </row>
    <row r="829" spans="3:3">
      <c r="C829" s="104"/>
    </row>
    <row r="830" spans="3:3">
      <c r="C830" s="104"/>
    </row>
    <row r="831" spans="3:3">
      <c r="C831" s="104"/>
    </row>
    <row r="832" spans="3:3">
      <c r="C832" s="104"/>
    </row>
    <row r="833" spans="3:3">
      <c r="C833" s="104"/>
    </row>
    <row r="834" spans="3:3">
      <c r="C834" s="104"/>
    </row>
    <row r="835" spans="3:3">
      <c r="C835" s="104"/>
    </row>
    <row r="836" spans="3:3">
      <c r="C836" s="104"/>
    </row>
    <row r="837" spans="3:3">
      <c r="C837" s="104"/>
    </row>
    <row r="838" spans="3:3">
      <c r="C838" s="104"/>
    </row>
    <row r="839" spans="3:3">
      <c r="C839" s="104"/>
    </row>
    <row r="840" spans="3:3">
      <c r="C840" s="104"/>
    </row>
    <row r="841" spans="3:3">
      <c r="C841" s="104"/>
    </row>
    <row r="842" spans="3:3">
      <c r="C842" s="104"/>
    </row>
    <row r="843" spans="3:3">
      <c r="C843" s="104"/>
    </row>
    <row r="844" spans="3:3">
      <c r="C844" s="104"/>
    </row>
    <row r="845" spans="3:3">
      <c r="C845" s="104"/>
    </row>
    <row r="846" spans="3:3">
      <c r="C846" s="104"/>
    </row>
    <row r="847" spans="3:3">
      <c r="C847" s="104"/>
    </row>
    <row r="848" spans="3:3">
      <c r="C848" s="104"/>
    </row>
    <row r="849" spans="3:3">
      <c r="C849" s="104"/>
    </row>
    <row r="850" spans="3:3">
      <c r="C850" s="104"/>
    </row>
    <row r="851" spans="3:3">
      <c r="C851" s="104"/>
    </row>
    <row r="852" spans="3:3">
      <c r="C852" s="104"/>
    </row>
    <row r="853" spans="3:3">
      <c r="C853" s="104"/>
    </row>
    <row r="854" spans="3:3">
      <c r="C854" s="104"/>
    </row>
    <row r="855" spans="3:3">
      <c r="C855" s="104"/>
    </row>
    <row r="856" spans="3:3">
      <c r="C856" s="104"/>
    </row>
    <row r="857" spans="3:3">
      <c r="C857" s="104"/>
    </row>
    <row r="858" spans="3:3">
      <c r="C858" s="104"/>
    </row>
    <row r="859" spans="3:3">
      <c r="C859" s="104"/>
    </row>
    <row r="860" spans="3:3">
      <c r="C860" s="104"/>
    </row>
    <row r="861" spans="3:3">
      <c r="C861" s="104"/>
    </row>
    <row r="862" spans="3:3">
      <c r="C862" s="104"/>
    </row>
    <row r="863" spans="3:3">
      <c r="C863" s="104"/>
    </row>
    <row r="864" spans="3:3">
      <c r="C864" s="104"/>
    </row>
    <row r="865" spans="3:3">
      <c r="C865" s="104"/>
    </row>
    <row r="866" spans="3:3">
      <c r="C866" s="104"/>
    </row>
    <row r="867" spans="3:3">
      <c r="C867" s="104"/>
    </row>
    <row r="868" spans="3:3">
      <c r="C868" s="104"/>
    </row>
    <row r="869" spans="3:3">
      <c r="C869" s="104"/>
    </row>
    <row r="870" spans="3:3">
      <c r="C870" s="104"/>
    </row>
    <row r="871" spans="3:3">
      <c r="C871" s="104"/>
    </row>
    <row r="872" spans="3:3">
      <c r="C872" s="104"/>
    </row>
    <row r="873" spans="3:3">
      <c r="C873" s="104"/>
    </row>
    <row r="874" spans="3:3">
      <c r="C874" s="104"/>
    </row>
    <row r="875" spans="3:3">
      <c r="C875" s="104"/>
    </row>
    <row r="876" spans="3:3">
      <c r="C876" s="104"/>
    </row>
    <row r="877" spans="3:3">
      <c r="C877" s="104"/>
    </row>
    <row r="878" spans="3:3">
      <c r="C878" s="104"/>
    </row>
    <row r="879" spans="3:3">
      <c r="C879" s="104"/>
    </row>
    <row r="880" spans="3:3">
      <c r="C880" s="104"/>
    </row>
    <row r="881" spans="3:3">
      <c r="C881" s="104"/>
    </row>
    <row r="882" spans="3:3">
      <c r="C882" s="104"/>
    </row>
    <row r="883" spans="3:3">
      <c r="C883" s="104"/>
    </row>
    <row r="884" spans="3:3">
      <c r="C884" s="104"/>
    </row>
    <row r="885" spans="3:3">
      <c r="C885" s="104"/>
    </row>
    <row r="886" spans="3:3">
      <c r="C886" s="104"/>
    </row>
    <row r="887" spans="3:3">
      <c r="C887" s="104"/>
    </row>
    <row r="888" spans="3:3">
      <c r="C888" s="104"/>
    </row>
    <row r="889" spans="3:3">
      <c r="C889" s="104"/>
    </row>
    <row r="890" spans="3:3">
      <c r="C890" s="104"/>
    </row>
    <row r="891" spans="3:3">
      <c r="C891" s="104"/>
    </row>
    <row r="892" spans="3:3">
      <c r="C892" s="104"/>
    </row>
    <row r="893" spans="3:3">
      <c r="C893" s="104"/>
    </row>
    <row r="894" spans="3:3">
      <c r="C894" s="104"/>
    </row>
    <row r="895" spans="3:3">
      <c r="C895" s="104"/>
    </row>
    <row r="896" spans="3:3">
      <c r="C896" s="104"/>
    </row>
    <row r="897" spans="3:3">
      <c r="C897" s="104"/>
    </row>
    <row r="898" spans="3:3">
      <c r="C898" s="104"/>
    </row>
    <row r="899" spans="3:3">
      <c r="C899" s="104"/>
    </row>
    <row r="900" spans="3:3">
      <c r="C900" s="104"/>
    </row>
    <row r="901" spans="3:3">
      <c r="C901" s="104"/>
    </row>
    <row r="902" spans="3:3">
      <c r="C902" s="104"/>
    </row>
    <row r="903" spans="3:3">
      <c r="C903" s="104"/>
    </row>
    <row r="904" spans="3:3">
      <c r="C904" s="104"/>
    </row>
    <row r="905" spans="3:3">
      <c r="C905" s="104"/>
    </row>
    <row r="906" spans="3:3">
      <c r="C906" s="104"/>
    </row>
    <row r="907" spans="3:3">
      <c r="C907" s="104"/>
    </row>
    <row r="908" spans="3:3">
      <c r="C908" s="104"/>
    </row>
    <row r="909" spans="3:3">
      <c r="C909" s="104"/>
    </row>
    <row r="910" spans="3:3">
      <c r="C910" s="104"/>
    </row>
    <row r="911" spans="3:3">
      <c r="C911" s="104"/>
    </row>
    <row r="912" spans="3:3">
      <c r="C912" s="104"/>
    </row>
    <row r="913" spans="3:3">
      <c r="C913" s="104"/>
    </row>
    <row r="914" spans="3:3">
      <c r="C914" s="104"/>
    </row>
    <row r="915" spans="3:3">
      <c r="C915" s="104"/>
    </row>
    <row r="916" spans="3:3">
      <c r="C916" s="104"/>
    </row>
    <row r="917" spans="3:3">
      <c r="C917" s="104"/>
    </row>
    <row r="918" spans="3:3">
      <c r="C918" s="104"/>
    </row>
    <row r="919" spans="3:3">
      <c r="C919" s="104"/>
    </row>
    <row r="920" spans="3:3">
      <c r="C920" s="104"/>
    </row>
    <row r="921" spans="3:3">
      <c r="C921" s="104"/>
    </row>
    <row r="922" spans="3:3">
      <c r="C922" s="104"/>
    </row>
    <row r="923" spans="3:3">
      <c r="C923" s="104"/>
    </row>
    <row r="924" spans="3:3">
      <c r="C924" s="104"/>
    </row>
    <row r="925" spans="3:3">
      <c r="C925" s="104"/>
    </row>
    <row r="926" spans="3:3">
      <c r="C926" s="104"/>
    </row>
    <row r="927" spans="3:3">
      <c r="C927" s="104"/>
    </row>
    <row r="928" spans="3:3">
      <c r="C928" s="104"/>
    </row>
    <row r="929" spans="3:3">
      <c r="C929" s="104"/>
    </row>
    <row r="930" spans="3:3">
      <c r="C930" s="104"/>
    </row>
    <row r="931" spans="3:3">
      <c r="C931" s="104"/>
    </row>
    <row r="932" spans="3:3">
      <c r="C932" s="104"/>
    </row>
    <row r="933" spans="3:3">
      <c r="C933" s="104"/>
    </row>
    <row r="934" spans="3:3">
      <c r="C934" s="104"/>
    </row>
    <row r="935" spans="3:3">
      <c r="C935" s="104"/>
    </row>
    <row r="936" spans="3:3">
      <c r="C936" s="104"/>
    </row>
    <row r="937" spans="3:3">
      <c r="C937" s="104"/>
    </row>
    <row r="938" spans="3:3">
      <c r="C938" s="104"/>
    </row>
    <row r="939" spans="3:3">
      <c r="C939" s="104"/>
    </row>
    <row r="940" spans="3:3">
      <c r="C940" s="104"/>
    </row>
    <row r="941" spans="3:3">
      <c r="C941" s="104"/>
    </row>
    <row r="942" spans="3:3">
      <c r="C942" s="104"/>
    </row>
    <row r="943" spans="3:3">
      <c r="C943" s="104"/>
    </row>
    <row r="944" spans="3:3">
      <c r="C944" s="104"/>
    </row>
    <row r="945" spans="3:3">
      <c r="C945" s="104"/>
    </row>
    <row r="946" spans="3:3">
      <c r="C946" s="104"/>
    </row>
    <row r="947" spans="3:3">
      <c r="C947" s="104"/>
    </row>
    <row r="948" spans="3:3">
      <c r="C948" s="104"/>
    </row>
    <row r="949" spans="3:3">
      <c r="C949" s="104"/>
    </row>
    <row r="950" spans="3:3">
      <c r="C950" s="104"/>
    </row>
    <row r="951" spans="3:3">
      <c r="C951" s="104"/>
    </row>
    <row r="952" spans="3:3">
      <c r="C952" s="104"/>
    </row>
    <row r="953" spans="3:3">
      <c r="C953" s="104"/>
    </row>
    <row r="954" spans="3:3">
      <c r="C954" s="104"/>
    </row>
    <row r="955" spans="3:3">
      <c r="C955" s="104"/>
    </row>
    <row r="956" spans="3:3">
      <c r="C956" s="104"/>
    </row>
    <row r="957" spans="3:3">
      <c r="C957" s="104"/>
    </row>
    <row r="958" spans="3:3">
      <c r="C958" s="104"/>
    </row>
    <row r="959" spans="3:3">
      <c r="C959" s="104"/>
    </row>
    <row r="960" spans="3:3">
      <c r="C960" s="104"/>
    </row>
    <row r="961" spans="3:3">
      <c r="C961" s="104"/>
    </row>
    <row r="962" spans="3:3">
      <c r="C962" s="104"/>
    </row>
    <row r="963" spans="3:3">
      <c r="C963" s="104"/>
    </row>
    <row r="964" spans="3:3">
      <c r="C964" s="104"/>
    </row>
    <row r="965" spans="3:3">
      <c r="C965" s="104"/>
    </row>
    <row r="966" spans="3:3">
      <c r="C966" s="104"/>
    </row>
    <row r="967" spans="3:3">
      <c r="C967" s="104"/>
    </row>
    <row r="968" spans="3:3">
      <c r="C968" s="104"/>
    </row>
    <row r="969" spans="3:3">
      <c r="C969" s="104"/>
    </row>
    <row r="970" spans="3:3">
      <c r="C970" s="104"/>
    </row>
    <row r="971" spans="3:3">
      <c r="C971" s="104"/>
    </row>
    <row r="972" spans="3:3">
      <c r="C972" s="104"/>
    </row>
    <row r="973" spans="3:3">
      <c r="C973" s="104"/>
    </row>
    <row r="974" spans="3:3">
      <c r="C974" s="104"/>
    </row>
    <row r="975" spans="3:3">
      <c r="C975" s="104"/>
    </row>
    <row r="976" spans="3:3">
      <c r="C976" s="104"/>
    </row>
    <row r="977" spans="3:3">
      <c r="C977" s="104"/>
    </row>
    <row r="978" spans="3:3">
      <c r="C978" s="104"/>
    </row>
    <row r="979" spans="3:3">
      <c r="C979" s="104"/>
    </row>
    <row r="980" spans="3:3">
      <c r="C980" s="104"/>
    </row>
    <row r="981" spans="3:3">
      <c r="C981" s="104"/>
    </row>
    <row r="982" spans="3:3">
      <c r="C982" s="104"/>
    </row>
    <row r="983" spans="3:3">
      <c r="C983" s="104"/>
    </row>
    <row r="984" spans="3:3">
      <c r="C984" s="104"/>
    </row>
    <row r="985" spans="3:3">
      <c r="C985" s="104"/>
    </row>
    <row r="986" spans="3:3">
      <c r="C986" s="104"/>
    </row>
    <row r="987" spans="3:3">
      <c r="C987" s="104"/>
    </row>
    <row r="988" spans="3:3">
      <c r="C988" s="104"/>
    </row>
    <row r="989" spans="3:3">
      <c r="C989" s="104"/>
    </row>
    <row r="990" spans="3:3">
      <c r="C990" s="104"/>
    </row>
    <row r="991" spans="3:3">
      <c r="C991" s="104"/>
    </row>
    <row r="992" spans="3:3">
      <c r="C992" s="104"/>
    </row>
    <row r="993" spans="3:3">
      <c r="C993" s="104"/>
    </row>
    <row r="994" spans="3:3">
      <c r="C994" s="104"/>
    </row>
    <row r="995" spans="3:3">
      <c r="C995" s="104"/>
    </row>
    <row r="996" spans="3:3">
      <c r="C996" s="104"/>
    </row>
    <row r="997" spans="3:3">
      <c r="C997" s="104"/>
    </row>
    <row r="998" spans="3:3">
      <c r="C998" s="104"/>
    </row>
    <row r="999" spans="3:3">
      <c r="C999" s="104"/>
    </row>
    <row r="1000" spans="3:3">
      <c r="C1000" s="104"/>
    </row>
    <row r="1001" spans="3:3">
      <c r="C1001" s="104"/>
    </row>
    <row r="1002" spans="3:3">
      <c r="C1002" s="104"/>
    </row>
    <row r="1003" spans="3:3">
      <c r="C1003" s="104"/>
    </row>
    <row r="1004" spans="3:3">
      <c r="C1004" s="104"/>
    </row>
    <row r="1005" spans="3:3">
      <c r="C1005" s="104"/>
    </row>
    <row r="1006" spans="3:3">
      <c r="C1006" s="104"/>
    </row>
    <row r="1007" spans="3:3">
      <c r="C1007" s="104"/>
    </row>
    <row r="1008" spans="3:3">
      <c r="C1008" s="104"/>
    </row>
    <row r="1009" spans="3:3">
      <c r="C1009" s="104"/>
    </row>
    <row r="1010" spans="3:3">
      <c r="C1010" s="104"/>
    </row>
    <row r="1011" spans="3:3">
      <c r="C1011" s="104"/>
    </row>
    <row r="1012" spans="3:3">
      <c r="C1012" s="104"/>
    </row>
    <row r="1013" spans="3:3">
      <c r="C1013" s="104"/>
    </row>
    <row r="1014" spans="3:3">
      <c r="C1014" s="104"/>
    </row>
    <row r="1015" spans="3:3">
      <c r="C1015" s="104"/>
    </row>
    <row r="1016" spans="3:3">
      <c r="C1016" s="104"/>
    </row>
    <row r="1017" spans="3:3">
      <c r="C1017" s="104"/>
    </row>
    <row r="1018" spans="3:3">
      <c r="C1018" s="104"/>
    </row>
    <row r="1019" spans="3:3">
      <c r="C1019" s="104"/>
    </row>
    <row r="1020" spans="3:3">
      <c r="C1020" s="104"/>
    </row>
    <row r="1021" spans="3:3">
      <c r="C1021" s="104"/>
    </row>
    <row r="1022" spans="3:3">
      <c r="C1022" s="104"/>
    </row>
    <row r="1023" spans="3:3">
      <c r="C1023" s="104"/>
    </row>
    <row r="1024" spans="3:3">
      <c r="C1024" s="104"/>
    </row>
    <row r="1025" spans="3:3">
      <c r="C1025" s="104"/>
    </row>
    <row r="1026" spans="3:3">
      <c r="C1026" s="104"/>
    </row>
    <row r="1027" spans="3:3">
      <c r="C1027" s="104"/>
    </row>
    <row r="1028" spans="3:3">
      <c r="C1028" s="104"/>
    </row>
    <row r="1029" spans="3:3">
      <c r="C1029" s="104"/>
    </row>
    <row r="1030" spans="3:3">
      <c r="C1030" s="104"/>
    </row>
    <row r="1031" spans="3:3">
      <c r="C1031" s="104"/>
    </row>
    <row r="1032" spans="3:3">
      <c r="C1032" s="104"/>
    </row>
    <row r="1033" spans="3:3">
      <c r="C1033" s="104"/>
    </row>
    <row r="1034" spans="3:3">
      <c r="C1034" s="104"/>
    </row>
    <row r="1035" spans="3:3">
      <c r="C1035" s="104"/>
    </row>
    <row r="1036" spans="3:3">
      <c r="C1036" s="104"/>
    </row>
    <row r="1037" spans="3:3">
      <c r="C1037" s="104"/>
    </row>
    <row r="1038" spans="3:3">
      <c r="C1038" s="104"/>
    </row>
    <row r="1039" spans="3:3">
      <c r="C1039" s="104"/>
    </row>
    <row r="1040" spans="3:3">
      <c r="C1040" s="104"/>
    </row>
    <row r="1041" spans="3:3">
      <c r="C1041" s="104"/>
    </row>
    <row r="1042" spans="3:3">
      <c r="C1042" s="104"/>
    </row>
    <row r="1043" spans="3:3">
      <c r="C1043" s="104"/>
    </row>
    <row r="1044" spans="3:3">
      <c r="C1044" s="104"/>
    </row>
    <row r="1045" spans="3:3">
      <c r="C1045" s="104"/>
    </row>
    <row r="1046" spans="3:3">
      <c r="C1046" s="104"/>
    </row>
    <row r="1047" spans="3:3">
      <c r="C1047" s="104"/>
    </row>
    <row r="1048" spans="3:3">
      <c r="C1048" s="104"/>
    </row>
    <row r="1049" spans="3:3">
      <c r="C1049" s="104"/>
    </row>
    <row r="1050" spans="3:3">
      <c r="C1050" s="104"/>
    </row>
    <row r="1051" spans="3:3">
      <c r="C1051" s="104"/>
    </row>
    <row r="1052" spans="3:3">
      <c r="C1052" s="104"/>
    </row>
    <row r="1053" spans="3:3">
      <c r="C1053" s="104"/>
    </row>
    <row r="1054" spans="3:3">
      <c r="C1054" s="104"/>
    </row>
    <row r="1055" spans="3:3">
      <c r="C1055" s="104"/>
    </row>
    <row r="1056" spans="3:3">
      <c r="C1056" s="104"/>
    </row>
    <row r="1057" spans="3:3">
      <c r="C1057" s="104"/>
    </row>
    <row r="1058" spans="3:3">
      <c r="C1058" s="104"/>
    </row>
    <row r="1059" spans="3:3">
      <c r="C1059" s="104"/>
    </row>
    <row r="1060" spans="3:3">
      <c r="C1060" s="104"/>
    </row>
    <row r="1061" spans="3:3">
      <c r="C1061" s="104"/>
    </row>
    <row r="1062" spans="3:3">
      <c r="C1062" s="104"/>
    </row>
    <row r="1063" spans="3:3">
      <c r="C1063" s="104"/>
    </row>
    <row r="1064" spans="3:3">
      <c r="C1064" s="104"/>
    </row>
    <row r="1065" spans="3:3">
      <c r="C1065" s="104"/>
    </row>
    <row r="1066" spans="3:3">
      <c r="C1066" s="104"/>
    </row>
    <row r="1067" spans="3:3">
      <c r="C1067" s="104"/>
    </row>
    <row r="1068" spans="3:3">
      <c r="C1068" s="104"/>
    </row>
    <row r="1069" spans="3:3">
      <c r="C1069" s="104"/>
    </row>
    <row r="1070" spans="3:3">
      <c r="C1070" s="104"/>
    </row>
    <row r="1071" spans="3:3">
      <c r="C1071" s="104"/>
    </row>
    <row r="1072" spans="3:3">
      <c r="C1072" s="104"/>
    </row>
    <row r="1073" spans="3:3">
      <c r="C1073" s="104"/>
    </row>
    <row r="1074" spans="3:3">
      <c r="C1074" s="104"/>
    </row>
    <row r="1075" spans="3:3">
      <c r="C1075" s="104"/>
    </row>
    <row r="1076" spans="3:3">
      <c r="C1076" s="104"/>
    </row>
    <row r="1077" spans="3:3">
      <c r="C1077" s="104"/>
    </row>
    <row r="1078" spans="3:3">
      <c r="C1078" s="104"/>
    </row>
    <row r="1079" spans="3:3">
      <c r="C1079" s="104"/>
    </row>
    <row r="1080" spans="3:3">
      <c r="C1080" s="104"/>
    </row>
    <row r="1081" spans="3:3">
      <c r="C1081" s="104"/>
    </row>
    <row r="1082" spans="3:3">
      <c r="C1082" s="104"/>
    </row>
    <row r="1083" spans="3:3">
      <c r="C1083" s="104"/>
    </row>
    <row r="1084" spans="3:3">
      <c r="C1084" s="104"/>
    </row>
    <row r="1085" spans="3:3">
      <c r="C1085" s="104"/>
    </row>
    <row r="1086" spans="3:3">
      <c r="C1086" s="104"/>
    </row>
    <row r="1087" spans="3:3">
      <c r="C1087" s="104"/>
    </row>
    <row r="1088" spans="3:3">
      <c r="C1088" s="104"/>
    </row>
    <row r="1089" spans="3:3">
      <c r="C1089" s="104"/>
    </row>
    <row r="1090" spans="3:3">
      <c r="C1090" s="104"/>
    </row>
    <row r="1091" spans="3:3">
      <c r="C1091" s="104"/>
    </row>
    <row r="1092" spans="3:3">
      <c r="C1092" s="104"/>
    </row>
    <row r="1093" spans="3:3">
      <c r="C1093" s="104"/>
    </row>
    <row r="1094" spans="3:3">
      <c r="C1094" s="104"/>
    </row>
    <row r="1095" spans="3:3">
      <c r="C1095" s="104"/>
    </row>
    <row r="1096" spans="3:3">
      <c r="C1096" s="104"/>
    </row>
    <row r="1097" spans="3:3">
      <c r="C1097" s="104"/>
    </row>
    <row r="1098" spans="3:3">
      <c r="C1098" s="104"/>
    </row>
    <row r="1099" spans="3:3">
      <c r="C1099" s="104"/>
    </row>
    <row r="1100" spans="3:3">
      <c r="C1100" s="104"/>
    </row>
    <row r="1101" spans="3:3">
      <c r="C1101" s="104"/>
    </row>
    <row r="1102" spans="3:3">
      <c r="C1102" s="104"/>
    </row>
    <row r="1103" spans="3:3">
      <c r="C1103" s="104"/>
    </row>
    <row r="1104" spans="3:3">
      <c r="C1104" s="104"/>
    </row>
    <row r="1105" spans="3:3">
      <c r="C1105" s="104"/>
    </row>
    <row r="1106" spans="3:3">
      <c r="C1106" s="104"/>
    </row>
    <row r="1107" spans="3:3">
      <c r="C1107" s="104"/>
    </row>
    <row r="1108" spans="3:3">
      <c r="C1108" s="104"/>
    </row>
    <row r="1109" spans="3:3">
      <c r="C1109" s="104"/>
    </row>
    <row r="1110" spans="3:3">
      <c r="C1110" s="104"/>
    </row>
    <row r="1111" spans="3:3">
      <c r="C1111" s="104"/>
    </row>
    <row r="1112" spans="3:3">
      <c r="C1112" s="104"/>
    </row>
    <row r="1113" spans="3:3">
      <c r="C1113" s="104"/>
    </row>
    <row r="1114" spans="3:3">
      <c r="C1114" s="104"/>
    </row>
    <row r="1115" spans="3:3">
      <c r="C1115" s="104"/>
    </row>
    <row r="1116" spans="3:3">
      <c r="C1116" s="104"/>
    </row>
    <row r="1117" spans="3:3">
      <c r="C1117" s="104"/>
    </row>
    <row r="1118" spans="3:3">
      <c r="C1118" s="104"/>
    </row>
    <row r="1119" spans="3:3">
      <c r="C1119" s="104"/>
    </row>
    <row r="1120" spans="3:3">
      <c r="C1120" s="104"/>
    </row>
    <row r="1121" spans="3:3">
      <c r="C1121" s="104"/>
    </row>
    <row r="1122" spans="3:3">
      <c r="C1122" s="104"/>
    </row>
    <row r="1123" spans="3:3">
      <c r="C1123" s="104"/>
    </row>
    <row r="1124" spans="3:3">
      <c r="C1124" s="104"/>
    </row>
    <row r="1125" spans="3:3">
      <c r="C1125" s="104"/>
    </row>
    <row r="1126" spans="3:3">
      <c r="C1126" s="104"/>
    </row>
    <row r="1127" spans="3:3">
      <c r="C1127" s="104"/>
    </row>
    <row r="1128" spans="3:3">
      <c r="C1128" s="104"/>
    </row>
    <row r="1129" spans="3:3">
      <c r="C1129" s="104"/>
    </row>
    <row r="1130" spans="3:3">
      <c r="C1130" s="104"/>
    </row>
    <row r="1131" spans="3:3">
      <c r="C1131" s="104"/>
    </row>
    <row r="1132" spans="3:3">
      <c r="C1132" s="104"/>
    </row>
    <row r="1133" spans="3:3">
      <c r="C1133" s="104"/>
    </row>
    <row r="1134" spans="3:3">
      <c r="C1134" s="104"/>
    </row>
    <row r="1135" spans="3:3">
      <c r="C1135" s="104"/>
    </row>
    <row r="1136" spans="3:3">
      <c r="C1136" s="104"/>
    </row>
    <row r="1137" spans="3:3">
      <c r="C1137" s="104"/>
    </row>
    <row r="1138" spans="3:3">
      <c r="C1138" s="104"/>
    </row>
    <row r="1139" spans="3:3">
      <c r="C1139" s="104"/>
    </row>
    <row r="1140" spans="3:3">
      <c r="C1140" s="104"/>
    </row>
    <row r="1141" spans="3:3">
      <c r="C1141" s="104"/>
    </row>
    <row r="1142" spans="3:3">
      <c r="C1142" s="104"/>
    </row>
    <row r="1143" spans="3:3">
      <c r="C1143" s="104"/>
    </row>
    <row r="1144" spans="3:3">
      <c r="C1144" s="104"/>
    </row>
    <row r="1145" spans="3:3">
      <c r="C1145" s="104"/>
    </row>
    <row r="1146" spans="3:3">
      <c r="C1146" s="104"/>
    </row>
    <row r="1147" spans="3:3">
      <c r="C1147" s="104"/>
    </row>
    <row r="1148" spans="3:3">
      <c r="C1148" s="104"/>
    </row>
    <row r="1149" spans="3:3">
      <c r="C1149" s="104"/>
    </row>
    <row r="1150" spans="3:3">
      <c r="C1150" s="104"/>
    </row>
    <row r="1151" spans="3:3">
      <c r="C1151" s="104"/>
    </row>
    <row r="1152" spans="3:3">
      <c r="C1152" s="104"/>
    </row>
    <row r="1153" spans="3:3">
      <c r="C1153" s="104"/>
    </row>
    <row r="1154" spans="3:3">
      <c r="C1154" s="104"/>
    </row>
    <row r="1155" spans="3:3">
      <c r="C1155" s="104"/>
    </row>
    <row r="1156" spans="3:3">
      <c r="C1156" s="104"/>
    </row>
    <row r="1157" spans="3:3">
      <c r="C1157" s="104"/>
    </row>
    <row r="1158" spans="3:3">
      <c r="C1158" s="104"/>
    </row>
    <row r="1159" spans="3:3">
      <c r="C1159" s="104"/>
    </row>
    <row r="1160" spans="3:3">
      <c r="C1160" s="104"/>
    </row>
    <row r="1161" spans="3:3">
      <c r="C1161" s="104"/>
    </row>
    <row r="1162" spans="3:3">
      <c r="C1162" s="104"/>
    </row>
    <row r="1163" spans="3:3">
      <c r="C1163" s="104"/>
    </row>
    <row r="1164" spans="3:3">
      <c r="C1164" s="104"/>
    </row>
    <row r="1165" spans="3:3">
      <c r="C1165" s="104"/>
    </row>
    <row r="1166" spans="3:3">
      <c r="C1166" s="104"/>
    </row>
    <row r="1167" spans="3:3">
      <c r="C1167" s="104"/>
    </row>
    <row r="1168" spans="3:3">
      <c r="C1168" s="104"/>
    </row>
    <row r="1169" spans="3:3">
      <c r="C1169" s="104"/>
    </row>
    <row r="1170" spans="3:3">
      <c r="C1170" s="104"/>
    </row>
    <row r="1171" spans="3:3">
      <c r="C1171" s="104"/>
    </row>
    <row r="1172" spans="3:3">
      <c r="C1172" s="104"/>
    </row>
    <row r="1173" spans="3:3">
      <c r="C1173" s="104"/>
    </row>
    <row r="1174" spans="3:3">
      <c r="C1174" s="104"/>
    </row>
    <row r="1175" spans="3:3">
      <c r="C1175" s="104"/>
    </row>
    <row r="1176" spans="3:3">
      <c r="C1176" s="104"/>
    </row>
    <row r="1177" spans="3:3">
      <c r="C1177" s="104"/>
    </row>
    <row r="1178" spans="3:3">
      <c r="C1178" s="104"/>
    </row>
    <row r="1179" spans="3:3">
      <c r="C1179" s="104"/>
    </row>
    <row r="1180" spans="3:3">
      <c r="C1180" s="104"/>
    </row>
    <row r="1181" spans="3:3">
      <c r="C1181" s="104"/>
    </row>
    <row r="1182" spans="3:3">
      <c r="C1182" s="104"/>
    </row>
    <row r="1183" spans="3:3">
      <c r="C1183" s="104"/>
    </row>
    <row r="1184" spans="3:3">
      <c r="C1184" s="104"/>
    </row>
    <row r="1185" spans="3:3">
      <c r="C1185" s="104"/>
    </row>
    <row r="1186" spans="3:3">
      <c r="C1186" s="104"/>
    </row>
    <row r="1187" spans="3:3">
      <c r="C1187" s="104"/>
    </row>
    <row r="1188" spans="3:3">
      <c r="C1188" s="104"/>
    </row>
    <row r="1189" spans="3:3">
      <c r="C1189" s="104"/>
    </row>
    <row r="1190" spans="3:3">
      <c r="C1190" s="104"/>
    </row>
    <row r="1191" spans="3:3">
      <c r="C1191" s="104"/>
    </row>
    <row r="1192" spans="3:3">
      <c r="C1192" s="104"/>
    </row>
    <row r="1193" spans="3:3">
      <c r="C1193" s="104"/>
    </row>
    <row r="1194" spans="3:3">
      <c r="C1194" s="104"/>
    </row>
    <row r="1195" spans="3:3">
      <c r="C1195" s="104"/>
    </row>
    <row r="1196" spans="3:3">
      <c r="C1196" s="104"/>
    </row>
    <row r="1197" spans="3:3">
      <c r="C1197" s="104"/>
    </row>
    <row r="1198" spans="3:3">
      <c r="C1198" s="104"/>
    </row>
    <row r="1199" spans="3:3">
      <c r="C1199" s="104"/>
    </row>
    <row r="1200" spans="3:3">
      <c r="C1200" s="104"/>
    </row>
    <row r="1201" spans="3:3">
      <c r="C1201" s="104"/>
    </row>
    <row r="1202" spans="3:3">
      <c r="C1202" s="104"/>
    </row>
    <row r="1203" spans="3:3">
      <c r="C1203" s="104"/>
    </row>
    <row r="1204" spans="3:3">
      <c r="C1204" s="104"/>
    </row>
    <row r="1205" spans="3:3">
      <c r="C1205" s="104"/>
    </row>
    <row r="1206" spans="3:3">
      <c r="C1206" s="104"/>
    </row>
    <row r="1207" spans="3:3">
      <c r="C1207" s="104"/>
    </row>
    <row r="1208" spans="3:3">
      <c r="C1208" s="104"/>
    </row>
    <row r="1209" spans="3:3">
      <c r="C1209" s="104"/>
    </row>
    <row r="1210" spans="3:3">
      <c r="C1210" s="104"/>
    </row>
    <row r="1211" spans="3:3">
      <c r="C1211" s="104"/>
    </row>
    <row r="1212" spans="3:3">
      <c r="C1212" s="104"/>
    </row>
    <row r="1213" spans="3:3">
      <c r="C1213" s="104"/>
    </row>
    <row r="1214" spans="3:3">
      <c r="C1214" s="104"/>
    </row>
    <row r="1215" spans="3:3">
      <c r="C1215" s="104"/>
    </row>
    <row r="1216" spans="3:3">
      <c r="C1216" s="104"/>
    </row>
    <row r="1217" spans="3:3">
      <c r="C1217" s="104"/>
    </row>
    <row r="1218" spans="3:3">
      <c r="C1218" s="104"/>
    </row>
    <row r="1219" spans="3:3">
      <c r="C1219" s="104"/>
    </row>
    <row r="1220" spans="3:3">
      <c r="C1220" s="104"/>
    </row>
    <row r="1221" spans="3:3">
      <c r="C1221" s="104"/>
    </row>
    <row r="1222" spans="3:3">
      <c r="C1222" s="104"/>
    </row>
    <row r="1223" spans="3:3">
      <c r="C1223" s="104"/>
    </row>
    <row r="1224" spans="3:3">
      <c r="C1224" s="104"/>
    </row>
    <row r="1225" spans="3:3">
      <c r="C1225" s="104"/>
    </row>
    <row r="1226" spans="3:3">
      <c r="C1226" s="104"/>
    </row>
    <row r="1227" spans="3:3">
      <c r="C1227" s="104"/>
    </row>
    <row r="1228" spans="3:3">
      <c r="C1228" s="104"/>
    </row>
    <row r="1229" spans="3:3">
      <c r="C1229" s="104"/>
    </row>
    <row r="1230" spans="3:3">
      <c r="C1230" s="104"/>
    </row>
    <row r="1231" spans="3:3">
      <c r="C1231" s="104"/>
    </row>
    <row r="1232" spans="3:3">
      <c r="C1232" s="104"/>
    </row>
    <row r="1233" spans="3:3">
      <c r="C1233" s="104"/>
    </row>
    <row r="1234" spans="3:3">
      <c r="C1234" s="104"/>
    </row>
    <row r="1235" spans="3:3">
      <c r="C1235" s="104"/>
    </row>
    <row r="1236" spans="3:3">
      <c r="C1236" s="104"/>
    </row>
    <row r="1237" spans="3:3">
      <c r="C1237" s="104"/>
    </row>
    <row r="1238" spans="3:3">
      <c r="C1238" s="104"/>
    </row>
    <row r="1239" spans="3:3">
      <c r="C1239" s="104"/>
    </row>
    <row r="1240" spans="3:3">
      <c r="C1240" s="104"/>
    </row>
    <row r="1241" spans="3:3">
      <c r="C1241" s="104"/>
    </row>
    <row r="1242" spans="3:3">
      <c r="C1242" s="104"/>
    </row>
    <row r="1243" spans="3:3">
      <c r="C1243" s="104"/>
    </row>
    <row r="1244" spans="3:3">
      <c r="C1244" s="104"/>
    </row>
    <row r="1245" spans="3:3">
      <c r="C1245" s="104"/>
    </row>
    <row r="1246" spans="3:3">
      <c r="C1246" s="104"/>
    </row>
    <row r="1247" spans="3:3">
      <c r="C1247" s="104"/>
    </row>
    <row r="1248" spans="3:3">
      <c r="C1248" s="104"/>
    </row>
    <row r="1249" spans="3:3">
      <c r="C1249" s="104"/>
    </row>
    <row r="1250" spans="3:3">
      <c r="C1250" s="104"/>
    </row>
    <row r="1251" spans="3:3">
      <c r="C1251" s="104"/>
    </row>
    <row r="1252" spans="3:3">
      <c r="C1252" s="104"/>
    </row>
    <row r="1253" spans="3:3">
      <c r="C1253" s="104"/>
    </row>
    <row r="1254" spans="3:3">
      <c r="C1254" s="104"/>
    </row>
    <row r="1255" spans="3:3">
      <c r="C1255" s="104"/>
    </row>
    <row r="1256" spans="3:3">
      <c r="C1256" s="104"/>
    </row>
    <row r="1257" spans="3:3">
      <c r="C1257" s="104"/>
    </row>
    <row r="1258" spans="3:3">
      <c r="C1258" s="104"/>
    </row>
    <row r="1259" spans="3:3">
      <c r="C1259" s="104"/>
    </row>
    <row r="1260" spans="3:3">
      <c r="C1260" s="104"/>
    </row>
    <row r="1261" spans="3:3">
      <c r="C1261" s="104"/>
    </row>
    <row r="1262" spans="3:3">
      <c r="C1262" s="104"/>
    </row>
    <row r="1263" spans="3:3">
      <c r="C1263" s="104"/>
    </row>
    <row r="1264" spans="3:3">
      <c r="C1264" s="104"/>
    </row>
    <row r="1265" spans="3:3">
      <c r="C1265" s="104"/>
    </row>
    <row r="1266" spans="3:3">
      <c r="C1266" s="104"/>
    </row>
    <row r="1267" spans="3:3">
      <c r="C1267" s="104"/>
    </row>
    <row r="1268" spans="3:3">
      <c r="C1268" s="104"/>
    </row>
    <row r="1269" spans="3:3">
      <c r="C1269" s="104"/>
    </row>
    <row r="1270" spans="3:3">
      <c r="C1270" s="104"/>
    </row>
    <row r="1271" spans="3:3">
      <c r="C1271" s="104"/>
    </row>
    <row r="1272" spans="3:3">
      <c r="C1272" s="104"/>
    </row>
    <row r="1273" spans="3:3">
      <c r="C1273" s="104"/>
    </row>
    <row r="1274" spans="3:3">
      <c r="C1274" s="104"/>
    </row>
    <row r="1275" spans="3:3">
      <c r="C1275" s="104"/>
    </row>
    <row r="1276" spans="3:3">
      <c r="C1276" s="104"/>
    </row>
    <row r="1277" spans="3:3">
      <c r="C1277" s="104"/>
    </row>
    <row r="1278" spans="3:3">
      <c r="C1278" s="104"/>
    </row>
    <row r="1279" spans="3:3">
      <c r="C1279" s="104"/>
    </row>
    <row r="1280" spans="3:3">
      <c r="C1280" s="104"/>
    </row>
    <row r="1281" spans="3:3">
      <c r="C1281" s="104"/>
    </row>
    <row r="1282" spans="3:3">
      <c r="C1282" s="104"/>
    </row>
    <row r="1283" spans="3:3">
      <c r="C1283" s="104"/>
    </row>
    <row r="1284" spans="3:3">
      <c r="C1284" s="104"/>
    </row>
    <row r="1285" spans="3:3">
      <c r="C1285" s="104"/>
    </row>
    <row r="1286" spans="3:3">
      <c r="C1286" s="104"/>
    </row>
    <row r="1287" spans="3:3">
      <c r="C1287" s="104"/>
    </row>
    <row r="1288" spans="3:3">
      <c r="C1288" s="104"/>
    </row>
    <row r="1289" spans="3:3">
      <c r="C1289" s="104"/>
    </row>
    <row r="1290" spans="3:3">
      <c r="C1290" s="104"/>
    </row>
    <row r="1291" spans="3:3">
      <c r="C1291" s="104"/>
    </row>
    <row r="1292" spans="3:3">
      <c r="C1292" s="104"/>
    </row>
    <row r="1293" spans="3:3">
      <c r="C1293" s="104"/>
    </row>
    <row r="1294" spans="3:3">
      <c r="C1294" s="104"/>
    </row>
    <row r="1295" spans="3:3">
      <c r="C1295" s="104"/>
    </row>
    <row r="1296" spans="3:3">
      <c r="C1296" s="104"/>
    </row>
    <row r="1297" spans="3:3">
      <c r="C1297" s="104"/>
    </row>
    <row r="1298" spans="3:3">
      <c r="C1298" s="104"/>
    </row>
    <row r="1299" spans="3:3">
      <c r="C1299" s="104"/>
    </row>
    <row r="1300" spans="3:3">
      <c r="C1300" s="104"/>
    </row>
    <row r="1301" spans="3:3">
      <c r="C1301" s="104"/>
    </row>
    <row r="1302" spans="3:3">
      <c r="C1302" s="104"/>
    </row>
    <row r="1303" spans="3:3">
      <c r="C1303" s="104"/>
    </row>
    <row r="1304" spans="3:3">
      <c r="C1304" s="104"/>
    </row>
    <row r="1305" spans="3:3">
      <c r="C1305" s="104"/>
    </row>
    <row r="1306" spans="3:3">
      <c r="C1306" s="104"/>
    </row>
    <row r="1307" spans="3:3">
      <c r="C1307" s="104"/>
    </row>
    <row r="1308" spans="3:3">
      <c r="C1308" s="104"/>
    </row>
    <row r="1309" spans="3:3">
      <c r="C1309" s="104"/>
    </row>
    <row r="1310" spans="3:3">
      <c r="C1310" s="104"/>
    </row>
    <row r="1311" spans="3:3">
      <c r="C1311" s="104"/>
    </row>
    <row r="1312" spans="3:3">
      <c r="C1312" s="104"/>
    </row>
    <row r="1313" spans="3:3">
      <c r="C1313" s="104"/>
    </row>
    <row r="1314" spans="3:3">
      <c r="C1314" s="104"/>
    </row>
    <row r="1315" spans="3:3">
      <c r="C1315" s="104"/>
    </row>
    <row r="1316" spans="3:3">
      <c r="C1316" s="104"/>
    </row>
    <row r="1317" spans="3:3">
      <c r="C1317" s="104"/>
    </row>
    <row r="1318" spans="3:3">
      <c r="C1318" s="104"/>
    </row>
    <row r="1319" spans="3:3">
      <c r="C1319" s="104"/>
    </row>
    <row r="1320" spans="3:3">
      <c r="C1320" s="104"/>
    </row>
    <row r="1321" spans="3:3">
      <c r="C1321" s="104"/>
    </row>
    <row r="1322" spans="3:3">
      <c r="C1322" s="104"/>
    </row>
    <row r="1323" spans="3:3">
      <c r="C1323" s="104"/>
    </row>
    <row r="1324" spans="3:3">
      <c r="C1324" s="104"/>
    </row>
    <row r="1325" spans="3:3">
      <c r="C1325" s="104"/>
    </row>
    <row r="1326" spans="3:3">
      <c r="C1326" s="104"/>
    </row>
    <row r="1327" spans="3:3">
      <c r="C1327" s="104"/>
    </row>
    <row r="1328" spans="3:3">
      <c r="C1328" s="104"/>
    </row>
    <row r="1329" spans="3:3">
      <c r="C1329" s="104"/>
    </row>
    <row r="1330" spans="3:3">
      <c r="C1330" s="104"/>
    </row>
    <row r="1331" spans="3:3">
      <c r="C1331" s="104"/>
    </row>
    <row r="1332" spans="3:3">
      <c r="C1332" s="104"/>
    </row>
    <row r="1333" spans="3:3">
      <c r="C1333" s="104"/>
    </row>
    <row r="1334" spans="3:3">
      <c r="C1334" s="104"/>
    </row>
    <row r="1335" spans="3:3">
      <c r="C1335" s="104"/>
    </row>
    <row r="1336" spans="3:3">
      <c r="C1336" s="104"/>
    </row>
    <row r="1337" spans="3:3">
      <c r="C1337" s="104"/>
    </row>
    <row r="1338" spans="3:3">
      <c r="C1338" s="104"/>
    </row>
    <row r="1339" spans="3:3">
      <c r="C1339" s="104"/>
    </row>
    <row r="1340" spans="3:3">
      <c r="C1340" s="104"/>
    </row>
    <row r="1341" spans="3:3">
      <c r="C1341" s="104"/>
    </row>
    <row r="1342" spans="3:3">
      <c r="C1342" s="104"/>
    </row>
    <row r="1343" spans="3:3">
      <c r="C1343" s="104"/>
    </row>
    <row r="1344" spans="3:3">
      <c r="C1344" s="104"/>
    </row>
    <row r="1345" spans="3:3">
      <c r="C1345" s="104"/>
    </row>
    <row r="1346" spans="3:3">
      <c r="C1346" s="104"/>
    </row>
    <row r="1347" spans="3:3">
      <c r="C1347" s="104"/>
    </row>
    <row r="1348" spans="3:3">
      <c r="C1348" s="104"/>
    </row>
    <row r="1349" spans="3:3">
      <c r="C1349" s="104"/>
    </row>
    <row r="1350" spans="3:3">
      <c r="C1350" s="104"/>
    </row>
    <row r="1351" spans="3:3">
      <c r="C1351" s="104"/>
    </row>
    <row r="1352" spans="3:3">
      <c r="C1352" s="104"/>
    </row>
    <row r="1353" spans="3:3">
      <c r="C1353" s="104"/>
    </row>
    <row r="1354" spans="3:3">
      <c r="C1354" s="104"/>
    </row>
    <row r="1355" spans="3:3">
      <c r="C1355" s="104"/>
    </row>
    <row r="1356" spans="3:3">
      <c r="C1356" s="104"/>
    </row>
    <row r="1357" spans="3:3">
      <c r="C1357" s="104"/>
    </row>
    <row r="1358" spans="3:3">
      <c r="C1358" s="104"/>
    </row>
    <row r="1359" spans="3:3">
      <c r="C1359" s="104"/>
    </row>
    <row r="1360" spans="3:3">
      <c r="C1360" s="104"/>
    </row>
    <row r="1361" spans="3:3">
      <c r="C1361" s="104"/>
    </row>
    <row r="1362" spans="3:3">
      <c r="C1362" s="104"/>
    </row>
    <row r="1363" spans="3:3">
      <c r="C1363" s="104"/>
    </row>
    <row r="1364" spans="3:3">
      <c r="C1364" s="104"/>
    </row>
    <row r="1365" spans="3:3">
      <c r="C1365" s="104"/>
    </row>
    <row r="1366" spans="3:3">
      <c r="C1366" s="104"/>
    </row>
    <row r="1367" spans="3:3">
      <c r="C1367" s="104"/>
    </row>
    <row r="1368" spans="3:3">
      <c r="C1368" s="104"/>
    </row>
    <row r="1369" spans="3:3">
      <c r="C1369" s="104"/>
    </row>
    <row r="1370" spans="3:3">
      <c r="C1370" s="104"/>
    </row>
    <row r="1371" spans="3:3">
      <c r="C1371" s="104"/>
    </row>
    <row r="1372" spans="3:3">
      <c r="C1372" s="104"/>
    </row>
    <row r="1373" spans="3:3">
      <c r="C1373" s="104"/>
    </row>
    <row r="1374" spans="3:3">
      <c r="C1374" s="104"/>
    </row>
    <row r="1375" spans="3:3">
      <c r="C1375" s="104"/>
    </row>
    <row r="1376" spans="3:3">
      <c r="C1376" s="104"/>
    </row>
    <row r="1377" spans="3:3">
      <c r="C1377" s="104"/>
    </row>
    <row r="1378" spans="3:3">
      <c r="C1378" s="104"/>
    </row>
    <row r="1379" spans="3:3">
      <c r="C1379" s="104"/>
    </row>
    <row r="1380" spans="3:3">
      <c r="C1380" s="104"/>
    </row>
    <row r="1381" spans="3:3">
      <c r="C1381" s="104"/>
    </row>
    <row r="1382" spans="3:3">
      <c r="C1382" s="104"/>
    </row>
    <row r="1383" spans="3:3">
      <c r="C1383" s="104"/>
    </row>
    <row r="1384" spans="3:3">
      <c r="C1384" s="104"/>
    </row>
    <row r="1385" spans="3:3">
      <c r="C1385" s="104"/>
    </row>
    <row r="1386" spans="3:3">
      <c r="C1386" s="104"/>
    </row>
    <row r="1387" spans="3:3">
      <c r="C1387" s="104"/>
    </row>
    <row r="1388" spans="3:3">
      <c r="C1388" s="104"/>
    </row>
    <row r="1389" spans="3:3">
      <c r="C1389" s="104"/>
    </row>
    <row r="1390" spans="3:3">
      <c r="C1390" s="104"/>
    </row>
    <row r="1391" spans="3:3">
      <c r="C1391" s="104"/>
    </row>
    <row r="1392" spans="3:3">
      <c r="C1392" s="104"/>
    </row>
    <row r="1393" spans="3:3">
      <c r="C1393" s="104"/>
    </row>
    <row r="1394" spans="3:3">
      <c r="C1394" s="104"/>
    </row>
    <row r="1395" spans="3:3">
      <c r="C1395" s="104"/>
    </row>
    <row r="1396" spans="3:3">
      <c r="C1396" s="104"/>
    </row>
    <row r="1397" spans="3:3">
      <c r="C1397" s="104"/>
    </row>
    <row r="1398" spans="3:3">
      <c r="C1398" s="104"/>
    </row>
    <row r="1399" spans="3:3">
      <c r="C1399" s="104"/>
    </row>
    <row r="1400" spans="3:3">
      <c r="C1400" s="104"/>
    </row>
    <row r="1401" spans="3:3">
      <c r="C1401" s="104"/>
    </row>
    <row r="1402" spans="3:3">
      <c r="C1402" s="104"/>
    </row>
    <row r="1403" spans="3:3">
      <c r="C1403" s="104"/>
    </row>
    <row r="1404" spans="3:3">
      <c r="C1404" s="104"/>
    </row>
    <row r="1405" spans="3:3">
      <c r="C1405" s="104"/>
    </row>
    <row r="1406" spans="3:3">
      <c r="C1406" s="104"/>
    </row>
    <row r="1407" spans="3:3">
      <c r="C1407" s="104"/>
    </row>
    <row r="1408" spans="3:3">
      <c r="C1408" s="104"/>
    </row>
    <row r="1409" spans="3:3">
      <c r="C1409" s="104"/>
    </row>
    <row r="1410" spans="3:3">
      <c r="C1410" s="104"/>
    </row>
    <row r="1411" spans="3:3">
      <c r="C1411" s="104"/>
    </row>
    <row r="1412" spans="3:3">
      <c r="C1412" s="104"/>
    </row>
    <row r="1413" spans="3:3">
      <c r="C1413" s="104"/>
    </row>
    <row r="1414" spans="3:3">
      <c r="C1414" s="104"/>
    </row>
    <row r="1415" spans="3:3">
      <c r="C1415" s="104"/>
    </row>
    <row r="1416" spans="3:3">
      <c r="C1416" s="104"/>
    </row>
    <row r="1417" spans="3:3">
      <c r="C1417" s="104"/>
    </row>
    <row r="1418" spans="3:3">
      <c r="C1418" s="104"/>
    </row>
    <row r="1419" spans="3:3">
      <c r="C1419" s="104"/>
    </row>
    <row r="1420" spans="3:3">
      <c r="C1420" s="104"/>
    </row>
    <row r="1421" spans="3:3">
      <c r="C1421" s="104"/>
    </row>
    <row r="1422" spans="3:3">
      <c r="C1422" s="104"/>
    </row>
    <row r="1423" spans="3:3">
      <c r="C1423" s="104"/>
    </row>
    <row r="1424" spans="3:3">
      <c r="C1424" s="104"/>
    </row>
    <row r="1425" spans="3:3">
      <c r="C1425" s="104"/>
    </row>
    <row r="1426" spans="3:3">
      <c r="C1426" s="104"/>
    </row>
    <row r="1427" spans="3:3">
      <c r="C1427" s="104"/>
    </row>
    <row r="1428" spans="3:3">
      <c r="C1428" s="104"/>
    </row>
    <row r="1429" spans="3:3">
      <c r="C1429" s="104"/>
    </row>
    <row r="1430" spans="3:3">
      <c r="C1430" s="104"/>
    </row>
    <row r="1431" spans="3:3">
      <c r="C1431" s="104"/>
    </row>
    <row r="1432" spans="3:3">
      <c r="C1432" s="104"/>
    </row>
    <row r="1433" spans="3:3">
      <c r="C1433" s="104"/>
    </row>
    <row r="1434" spans="3:3">
      <c r="C1434" s="104"/>
    </row>
    <row r="1435" spans="3:3">
      <c r="C1435" s="104"/>
    </row>
    <row r="1436" spans="3:3">
      <c r="C1436" s="104"/>
    </row>
    <row r="1437" spans="3:3">
      <c r="C1437" s="104"/>
    </row>
    <row r="1438" spans="3:3">
      <c r="C1438" s="104"/>
    </row>
    <row r="1439" spans="3:3">
      <c r="C1439" s="104"/>
    </row>
    <row r="1440" spans="3:3">
      <c r="C1440" s="104"/>
    </row>
    <row r="1441" spans="3:3">
      <c r="C1441" s="104"/>
    </row>
    <row r="1442" spans="3:3">
      <c r="C1442" s="104"/>
    </row>
    <row r="1443" spans="3:3">
      <c r="C1443" s="104"/>
    </row>
    <row r="1444" spans="3:3">
      <c r="C1444" s="104"/>
    </row>
    <row r="1445" spans="3:3">
      <c r="C1445" s="104"/>
    </row>
    <row r="1446" spans="3:3">
      <c r="C1446" s="104"/>
    </row>
    <row r="1447" spans="3:3">
      <c r="C1447" s="104"/>
    </row>
    <row r="1448" spans="3:3">
      <c r="C1448" s="104"/>
    </row>
    <row r="1449" spans="3:3">
      <c r="C1449" s="104"/>
    </row>
    <row r="1450" spans="3:3">
      <c r="C1450" s="104"/>
    </row>
    <row r="1451" spans="3:3">
      <c r="C1451" s="104"/>
    </row>
    <row r="1452" spans="3:3">
      <c r="C1452" s="104"/>
    </row>
    <row r="1453" spans="3:3">
      <c r="C1453" s="104"/>
    </row>
    <row r="1454" spans="3:3">
      <c r="C1454" s="104"/>
    </row>
    <row r="1455" spans="3:3">
      <c r="C1455" s="104"/>
    </row>
    <row r="1456" spans="3:3">
      <c r="C1456" s="104"/>
    </row>
    <row r="1457" spans="3:3">
      <c r="C1457" s="104"/>
    </row>
    <row r="1458" spans="3:3">
      <c r="C1458" s="104"/>
    </row>
    <row r="1459" spans="3:3">
      <c r="C1459" s="104"/>
    </row>
    <row r="1460" spans="3:3">
      <c r="C1460" s="104"/>
    </row>
    <row r="1461" spans="3:3">
      <c r="C1461" s="104"/>
    </row>
    <row r="1462" spans="3:3">
      <c r="C1462" s="104"/>
    </row>
    <row r="1463" spans="3:3">
      <c r="C1463" s="104"/>
    </row>
    <row r="1464" spans="3:3">
      <c r="C1464" s="104"/>
    </row>
    <row r="1465" spans="3:3">
      <c r="C1465" s="104"/>
    </row>
    <row r="1466" spans="3:3">
      <c r="C1466" s="104"/>
    </row>
    <row r="1467" spans="3:3">
      <c r="C1467" s="104"/>
    </row>
    <row r="1468" spans="3:3">
      <c r="C1468" s="104"/>
    </row>
    <row r="1469" spans="3:3">
      <c r="C1469" s="104"/>
    </row>
    <row r="1470" spans="3:3">
      <c r="C1470" s="104"/>
    </row>
    <row r="1471" spans="3:3">
      <c r="C1471" s="104"/>
    </row>
    <row r="1472" spans="3:3">
      <c r="C1472" s="104"/>
    </row>
    <row r="1473" spans="3:3">
      <c r="C1473" s="104"/>
    </row>
    <row r="1474" spans="3:3">
      <c r="C1474" s="104"/>
    </row>
    <row r="1475" spans="3:3">
      <c r="C1475" s="104"/>
    </row>
    <row r="1476" spans="3:3">
      <c r="C1476" s="104"/>
    </row>
    <row r="1477" spans="3:3">
      <c r="C1477" s="104"/>
    </row>
    <row r="1478" spans="3:3">
      <c r="C1478" s="104"/>
    </row>
    <row r="1479" spans="3:3">
      <c r="C1479" s="104"/>
    </row>
    <row r="1480" spans="3:3">
      <c r="C1480" s="104"/>
    </row>
    <row r="1481" spans="3:3">
      <c r="C1481" s="104"/>
    </row>
    <row r="1482" spans="3:3">
      <c r="C1482" s="104"/>
    </row>
    <row r="1483" spans="3:3">
      <c r="C1483" s="104"/>
    </row>
    <row r="1484" spans="3:3">
      <c r="C1484" s="104"/>
    </row>
    <row r="1485" spans="3:3">
      <c r="C1485" s="104"/>
    </row>
    <row r="1486" spans="3:3">
      <c r="C1486" s="104"/>
    </row>
    <row r="1487" spans="3:3">
      <c r="C1487" s="104"/>
    </row>
    <row r="1488" spans="3:3">
      <c r="C1488" s="104"/>
    </row>
    <row r="1489" spans="3:3">
      <c r="C1489" s="104"/>
    </row>
    <row r="1490" spans="3:3">
      <c r="C1490" s="104"/>
    </row>
    <row r="1491" spans="3:3">
      <c r="C1491" s="104"/>
    </row>
    <row r="1492" spans="3:3">
      <c r="C1492" s="104"/>
    </row>
    <row r="1493" spans="3:3">
      <c r="C1493" s="104"/>
    </row>
    <row r="1494" spans="3:3">
      <c r="C1494" s="104"/>
    </row>
    <row r="1495" spans="3:3">
      <c r="C1495" s="104"/>
    </row>
    <row r="1496" spans="3:3">
      <c r="C1496" s="104"/>
    </row>
    <row r="1497" spans="3:3">
      <c r="C1497" s="104"/>
    </row>
    <row r="1498" spans="3:3">
      <c r="C1498" s="104"/>
    </row>
    <row r="1499" spans="3:3">
      <c r="C1499" s="104"/>
    </row>
    <row r="1500" spans="3:3">
      <c r="C1500" s="104"/>
    </row>
    <row r="1501" spans="3:3">
      <c r="C1501" s="104"/>
    </row>
    <row r="1502" spans="3:3">
      <c r="C1502" s="104"/>
    </row>
    <row r="1503" spans="3:3">
      <c r="C1503" s="104"/>
    </row>
    <row r="1504" spans="3:3">
      <c r="C1504" s="104"/>
    </row>
    <row r="1505" spans="3:3">
      <c r="C1505" s="104"/>
    </row>
    <row r="1506" spans="3:3">
      <c r="C1506" s="104"/>
    </row>
    <row r="1507" spans="3:3">
      <c r="C1507" s="104"/>
    </row>
    <row r="1508" spans="3:3">
      <c r="C1508" s="104"/>
    </row>
    <row r="1509" spans="3:3">
      <c r="C1509" s="104"/>
    </row>
    <row r="1510" spans="3:3">
      <c r="C1510" s="104"/>
    </row>
    <row r="1511" spans="3:3">
      <c r="C1511" s="104"/>
    </row>
    <row r="1512" spans="3:3">
      <c r="C1512" s="104"/>
    </row>
    <row r="1513" spans="3:3">
      <c r="C1513" s="104"/>
    </row>
    <row r="1514" spans="3:3">
      <c r="C1514" s="104"/>
    </row>
    <row r="1515" spans="3:3">
      <c r="C1515" s="104"/>
    </row>
    <row r="1516" spans="3:3">
      <c r="C1516" s="104"/>
    </row>
    <row r="1517" spans="3:3">
      <c r="C1517" s="104"/>
    </row>
    <row r="1518" spans="3:3">
      <c r="C1518" s="104"/>
    </row>
    <row r="1519" spans="3:3">
      <c r="C1519" s="104"/>
    </row>
    <row r="1520" spans="3:3">
      <c r="C1520" s="104"/>
    </row>
    <row r="1521" spans="3:3">
      <c r="C1521" s="104"/>
    </row>
    <row r="1522" spans="3:3">
      <c r="C1522" s="104"/>
    </row>
    <row r="1523" spans="3:3">
      <c r="C1523" s="104"/>
    </row>
    <row r="1524" spans="3:3">
      <c r="C1524" s="104"/>
    </row>
    <row r="1525" spans="3:3">
      <c r="C1525" s="104"/>
    </row>
    <row r="1526" spans="3:3">
      <c r="C1526" s="104"/>
    </row>
    <row r="1527" spans="3:3">
      <c r="C1527" s="104"/>
    </row>
    <row r="1528" spans="3:3">
      <c r="C1528" s="104"/>
    </row>
    <row r="1529" spans="3:3">
      <c r="C1529" s="104"/>
    </row>
  </sheetData>
  <customSheetViews>
    <customSheetView guid="{A9A59A81-8ED1-4D77-9D9E-FD20100ED198}" scale="85" showPageBreaks="1" printArea="1">
      <pane ySplit="2" topLeftCell="A3" activePane="bottomLeft" state="frozen"/>
      <selection pane="bottomLeft" activeCell="M40" sqref="M40"/>
      <pageMargins left="0.74803149606299213" right="0.74803149606299213" top="0.74" bottom="0.47244094488188981" header="0.51181102362204722" footer="0.27559055118110237"/>
      <printOptions horizontalCentered="1"/>
      <pageSetup paperSize="9" orientation="portrait" r:id="rId1"/>
      <headerFooter alignWithMargins="0">
        <oddHeader>&amp;LFFL 2004-05</oddHeader>
        <oddFooter>&amp;CPage &amp;P of &amp;N</oddFooter>
      </headerFooter>
    </customSheetView>
  </customSheetViews>
  <phoneticPr fontId="13" type="noConversion"/>
  <conditionalFormatting sqref="G31 P30 P18">
    <cfRule type="cellIs" dxfId="101" priority="1" stopIfTrue="1" operator="notEqual">
      <formula>E18</formula>
    </cfRule>
  </conditionalFormatting>
  <conditionalFormatting sqref="Q30">
    <cfRule type="expression" dxfId="100" priority="2" stopIfTrue="1">
      <formula>(Q30+O30)&lt;&gt;0</formula>
    </cfRule>
  </conditionalFormatting>
  <conditionalFormatting sqref="P29">
    <cfRule type="cellIs" dxfId="99" priority="3" stopIfTrue="1" operator="notEqual">
      <formula>N7</formula>
    </cfRule>
  </conditionalFormatting>
  <conditionalFormatting sqref="N7">
    <cfRule type="cellIs" dxfId="98" priority="4" stopIfTrue="1" operator="notEqual">
      <formula>P29</formula>
    </cfRule>
  </conditionalFormatting>
  <conditionalFormatting sqref="N8">
    <cfRule type="cellIs" dxfId="97" priority="5" stopIfTrue="1" operator="notEqual">
      <formula>P28</formula>
    </cfRule>
  </conditionalFormatting>
  <conditionalFormatting sqref="N9">
    <cfRule type="cellIs" dxfId="96" priority="6" stopIfTrue="1" operator="notEqual">
      <formula>P27</formula>
    </cfRule>
  </conditionalFormatting>
  <conditionalFormatting sqref="N10">
    <cfRule type="cellIs" dxfId="95" priority="7" stopIfTrue="1" operator="notEqual">
      <formula>P26</formula>
    </cfRule>
  </conditionalFormatting>
  <conditionalFormatting sqref="N11">
    <cfRule type="cellIs" dxfId="94" priority="8" stopIfTrue="1" operator="notEqual">
      <formula>P25</formula>
    </cfRule>
  </conditionalFormatting>
  <conditionalFormatting sqref="N12">
    <cfRule type="cellIs" dxfId="93" priority="9" stopIfTrue="1" operator="notEqual">
      <formula>P24</formula>
    </cfRule>
  </conditionalFormatting>
  <conditionalFormatting sqref="N13">
    <cfRule type="cellIs" dxfId="92" priority="10" stopIfTrue="1" operator="notEqual">
      <formula>P23</formula>
    </cfRule>
  </conditionalFormatting>
  <conditionalFormatting sqref="N14">
    <cfRule type="cellIs" dxfId="91" priority="11" stopIfTrue="1" operator="notEqual">
      <formula>P22</formula>
    </cfRule>
  </conditionalFormatting>
  <conditionalFormatting sqref="N15">
    <cfRule type="cellIs" dxfId="90" priority="12" stopIfTrue="1" operator="notEqual">
      <formula>P21</formula>
    </cfRule>
  </conditionalFormatting>
  <conditionalFormatting sqref="N16">
    <cfRule type="cellIs" dxfId="89" priority="13" stopIfTrue="1" operator="notEqual">
      <formula>P20</formula>
    </cfRule>
  </conditionalFormatting>
  <conditionalFormatting sqref="N17">
    <cfRule type="cellIs" dxfId="88" priority="14" stopIfTrue="1" operator="notEqual">
      <formula>P19</formula>
    </cfRule>
  </conditionalFormatting>
  <conditionalFormatting sqref="N18">
    <cfRule type="cellIs" dxfId="87" priority="15" stopIfTrue="1" operator="notEqual">
      <formula>P18</formula>
    </cfRule>
  </conditionalFormatting>
  <conditionalFormatting sqref="N19">
    <cfRule type="cellIs" dxfId="86" priority="16" stopIfTrue="1" operator="notEqual">
      <formula>P17</formula>
    </cfRule>
  </conditionalFormatting>
  <conditionalFormatting sqref="N20">
    <cfRule type="cellIs" dxfId="85" priority="17" stopIfTrue="1" operator="notEqual">
      <formula>P16</formula>
    </cfRule>
  </conditionalFormatting>
  <conditionalFormatting sqref="N21">
    <cfRule type="cellIs" dxfId="84" priority="18" stopIfTrue="1" operator="notEqual">
      <formula>P15</formula>
    </cfRule>
  </conditionalFormatting>
  <conditionalFormatting sqref="N22">
    <cfRule type="cellIs" dxfId="83" priority="19" stopIfTrue="1" operator="notEqual">
      <formula>P14</formula>
    </cfRule>
  </conditionalFormatting>
  <conditionalFormatting sqref="N23">
    <cfRule type="cellIs" dxfId="82" priority="20" stopIfTrue="1" operator="notEqual">
      <formula>P13</formula>
    </cfRule>
  </conditionalFormatting>
  <conditionalFormatting sqref="N24">
    <cfRule type="cellIs" dxfId="81" priority="21" stopIfTrue="1" operator="notEqual">
      <formula>P12</formula>
    </cfRule>
  </conditionalFormatting>
  <conditionalFormatting sqref="N25">
    <cfRule type="cellIs" dxfId="80" priority="22" stopIfTrue="1" operator="notEqual">
      <formula>P11</formula>
    </cfRule>
  </conditionalFormatting>
  <conditionalFormatting sqref="N26">
    <cfRule type="cellIs" dxfId="79" priority="23" stopIfTrue="1" operator="notEqual">
      <formula>P10</formula>
    </cfRule>
  </conditionalFormatting>
  <conditionalFormatting sqref="N27">
    <cfRule type="cellIs" dxfId="78" priority="24" stopIfTrue="1" operator="notEqual">
      <formula>P9</formula>
    </cfRule>
  </conditionalFormatting>
  <conditionalFormatting sqref="N28">
    <cfRule type="cellIs" dxfId="77" priority="25" stopIfTrue="1" operator="notEqual">
      <formula>P8</formula>
    </cfRule>
  </conditionalFormatting>
  <conditionalFormatting sqref="N29">
    <cfRule type="cellIs" dxfId="76" priority="26" stopIfTrue="1" operator="notEqual">
      <formula>P7</formula>
    </cfRule>
  </conditionalFormatting>
  <conditionalFormatting sqref="P7">
    <cfRule type="cellIs" dxfId="75" priority="27" stopIfTrue="1" operator="notEqual">
      <formula>N29</formula>
    </cfRule>
  </conditionalFormatting>
  <conditionalFormatting sqref="P8">
    <cfRule type="cellIs" dxfId="74" priority="28" stopIfTrue="1" operator="notEqual">
      <formula>N28</formula>
    </cfRule>
  </conditionalFormatting>
  <conditionalFormatting sqref="P9">
    <cfRule type="cellIs" dxfId="73" priority="29" stopIfTrue="1" operator="notEqual">
      <formula>N27</formula>
    </cfRule>
  </conditionalFormatting>
  <conditionalFormatting sqref="P10">
    <cfRule type="cellIs" dxfId="72" priority="30" stopIfTrue="1" operator="notEqual">
      <formula>N26</formula>
    </cfRule>
  </conditionalFormatting>
  <conditionalFormatting sqref="P11">
    <cfRule type="cellIs" dxfId="71" priority="31" stopIfTrue="1" operator="notEqual">
      <formula>N25</formula>
    </cfRule>
  </conditionalFormatting>
  <conditionalFormatting sqref="P12">
    <cfRule type="cellIs" dxfId="70" priority="32" stopIfTrue="1" operator="notEqual">
      <formula>N24</formula>
    </cfRule>
  </conditionalFormatting>
  <conditionalFormatting sqref="P13">
    <cfRule type="cellIs" dxfId="69" priority="33" stopIfTrue="1" operator="notEqual">
      <formula>N23</formula>
    </cfRule>
  </conditionalFormatting>
  <conditionalFormatting sqref="P14">
    <cfRule type="cellIs" dxfId="68" priority="34" stopIfTrue="1" operator="notEqual">
      <formula>N22</formula>
    </cfRule>
  </conditionalFormatting>
  <conditionalFormatting sqref="P15">
    <cfRule type="cellIs" dxfId="67" priority="35" stopIfTrue="1" operator="notEqual">
      <formula>N21</formula>
    </cfRule>
  </conditionalFormatting>
  <conditionalFormatting sqref="P16">
    <cfRule type="cellIs" dxfId="66" priority="36" stopIfTrue="1" operator="notEqual">
      <formula>N20</formula>
    </cfRule>
  </conditionalFormatting>
  <conditionalFormatting sqref="P17">
    <cfRule type="cellIs" dxfId="65" priority="37" stopIfTrue="1" operator="notEqual">
      <formula>N19</formula>
    </cfRule>
  </conditionalFormatting>
  <conditionalFormatting sqref="P19">
    <cfRule type="cellIs" dxfId="64" priority="38" stopIfTrue="1" operator="notEqual">
      <formula>N17</formula>
    </cfRule>
  </conditionalFormatting>
  <conditionalFormatting sqref="P20">
    <cfRule type="cellIs" dxfId="63" priority="39" stopIfTrue="1" operator="notEqual">
      <formula>N16</formula>
    </cfRule>
  </conditionalFormatting>
  <conditionalFormatting sqref="P21">
    <cfRule type="cellIs" dxfId="62" priority="40" stopIfTrue="1" operator="notEqual">
      <formula>N15</formula>
    </cfRule>
  </conditionalFormatting>
  <conditionalFormatting sqref="P22">
    <cfRule type="cellIs" dxfId="61" priority="41" stopIfTrue="1" operator="notEqual">
      <formula>N14</formula>
    </cfRule>
  </conditionalFormatting>
  <conditionalFormatting sqref="P23">
    <cfRule type="cellIs" dxfId="60" priority="42" stopIfTrue="1" operator="notEqual">
      <formula>N13</formula>
    </cfRule>
  </conditionalFormatting>
  <conditionalFormatting sqref="P24">
    <cfRule type="cellIs" dxfId="59" priority="43" stopIfTrue="1" operator="notEqual">
      <formula>N12</formula>
    </cfRule>
  </conditionalFormatting>
  <conditionalFormatting sqref="P25">
    <cfRule type="cellIs" dxfId="58" priority="44" stopIfTrue="1" operator="notEqual">
      <formula>N11</formula>
    </cfRule>
  </conditionalFormatting>
  <conditionalFormatting sqref="P26">
    <cfRule type="cellIs" dxfId="57" priority="45" stopIfTrue="1" operator="notEqual">
      <formula>N10</formula>
    </cfRule>
  </conditionalFormatting>
  <conditionalFormatting sqref="P27">
    <cfRule type="cellIs" dxfId="56" priority="46" stopIfTrue="1" operator="notEqual">
      <formula>N9</formula>
    </cfRule>
  </conditionalFormatting>
  <conditionalFormatting sqref="P28">
    <cfRule type="cellIs" dxfId="55" priority="47" stopIfTrue="1" operator="notEqual">
      <formula>N8</formula>
    </cfRule>
  </conditionalFormatting>
  <conditionalFormatting sqref="O7">
    <cfRule type="cellIs" dxfId="54" priority="48" stopIfTrue="1" operator="notEqual">
      <formula>Q29*-1</formula>
    </cfRule>
  </conditionalFormatting>
  <conditionalFormatting sqref="O8">
    <cfRule type="cellIs" dxfId="53" priority="49" stopIfTrue="1" operator="notEqual">
      <formula>Q28*-1</formula>
    </cfRule>
  </conditionalFormatting>
  <conditionalFormatting sqref="O9">
    <cfRule type="cellIs" dxfId="52" priority="50" stopIfTrue="1" operator="notEqual">
      <formula>Q27*-1</formula>
    </cfRule>
  </conditionalFormatting>
  <conditionalFormatting sqref="O10">
    <cfRule type="cellIs" dxfId="51" priority="51" stopIfTrue="1" operator="notEqual">
      <formula>Q26*-1</formula>
    </cfRule>
  </conditionalFormatting>
  <conditionalFormatting sqref="O11">
    <cfRule type="cellIs" dxfId="50" priority="52" stopIfTrue="1" operator="notEqual">
      <formula>Q25*-1</formula>
    </cfRule>
  </conditionalFormatting>
  <conditionalFormatting sqref="O12">
    <cfRule type="cellIs" dxfId="49" priority="53" stopIfTrue="1" operator="notEqual">
      <formula>Q24*-1</formula>
    </cfRule>
  </conditionalFormatting>
  <conditionalFormatting sqref="O13">
    <cfRule type="cellIs" dxfId="48" priority="54" stopIfTrue="1" operator="notEqual">
      <formula>Q23*-1</formula>
    </cfRule>
  </conditionalFormatting>
  <conditionalFormatting sqref="O14">
    <cfRule type="cellIs" dxfId="47" priority="55" stopIfTrue="1" operator="notEqual">
      <formula>Q22*-1</formula>
    </cfRule>
  </conditionalFormatting>
  <conditionalFormatting sqref="O15">
    <cfRule type="cellIs" dxfId="46" priority="56" stopIfTrue="1" operator="notEqual">
      <formula>Q21*-1</formula>
    </cfRule>
  </conditionalFormatting>
  <conditionalFormatting sqref="O16">
    <cfRule type="cellIs" dxfId="45" priority="57" stopIfTrue="1" operator="notEqual">
      <formula>Q20*-1</formula>
    </cfRule>
  </conditionalFormatting>
  <conditionalFormatting sqref="O17">
    <cfRule type="cellIs" dxfId="44" priority="58" stopIfTrue="1" operator="notEqual">
      <formula>Q19*-1</formula>
    </cfRule>
  </conditionalFormatting>
  <conditionalFormatting sqref="O18">
    <cfRule type="cellIs" dxfId="43" priority="59" stopIfTrue="1" operator="notEqual">
      <formula>Q18*-1</formula>
    </cfRule>
  </conditionalFormatting>
  <conditionalFormatting sqref="O19">
    <cfRule type="cellIs" dxfId="42" priority="60" stopIfTrue="1" operator="notEqual">
      <formula>Q17*-1</formula>
    </cfRule>
  </conditionalFormatting>
  <conditionalFormatting sqref="O20">
    <cfRule type="cellIs" dxfId="41" priority="61" stopIfTrue="1" operator="notEqual">
      <formula>Q16*-1</formula>
    </cfRule>
  </conditionalFormatting>
  <conditionalFormatting sqref="O21">
    <cfRule type="cellIs" dxfId="40" priority="62" stopIfTrue="1" operator="notEqual">
      <formula>Q15*-1</formula>
    </cfRule>
  </conditionalFormatting>
  <conditionalFormatting sqref="O22">
    <cfRule type="cellIs" dxfId="39" priority="63" stopIfTrue="1" operator="notEqual">
      <formula>Q14*-1</formula>
    </cfRule>
  </conditionalFormatting>
  <conditionalFormatting sqref="O23">
    <cfRule type="cellIs" dxfId="38" priority="64" stopIfTrue="1" operator="notEqual">
      <formula>Q13*-1</formula>
    </cfRule>
  </conditionalFormatting>
  <conditionalFormatting sqref="O24">
    <cfRule type="cellIs" dxfId="37" priority="65" stopIfTrue="1" operator="notEqual">
      <formula>Q12*-1</formula>
    </cfRule>
  </conditionalFormatting>
  <conditionalFormatting sqref="O25">
    <cfRule type="cellIs" dxfId="36" priority="66" stopIfTrue="1" operator="notEqual">
      <formula>Q11*-1</formula>
    </cfRule>
  </conditionalFormatting>
  <conditionalFormatting sqref="O26">
    <cfRule type="cellIs" dxfId="35" priority="67" stopIfTrue="1" operator="notEqual">
      <formula>Q10*-1</formula>
    </cfRule>
  </conditionalFormatting>
  <conditionalFormatting sqref="O27">
    <cfRule type="cellIs" dxfId="34" priority="68" stopIfTrue="1" operator="notEqual">
      <formula>Q9*-1</formula>
    </cfRule>
  </conditionalFormatting>
  <conditionalFormatting sqref="O28">
    <cfRule type="cellIs" dxfId="33" priority="69" stopIfTrue="1" operator="notEqual">
      <formula>Q8*-1</formula>
    </cfRule>
  </conditionalFormatting>
  <conditionalFormatting sqref="O29">
    <cfRule type="cellIs" dxfId="32" priority="70" stopIfTrue="1" operator="notEqual">
      <formula>Q7*-1</formula>
    </cfRule>
  </conditionalFormatting>
  <conditionalFormatting sqref="Q7">
    <cfRule type="cellIs" dxfId="31" priority="71" stopIfTrue="1" operator="notEqual">
      <formula>O29*-1</formula>
    </cfRule>
  </conditionalFormatting>
  <conditionalFormatting sqref="Q8">
    <cfRule type="cellIs" dxfId="30" priority="72" stopIfTrue="1" operator="notEqual">
      <formula>O28*-1</formula>
    </cfRule>
  </conditionalFormatting>
  <conditionalFormatting sqref="Q9">
    <cfRule type="cellIs" dxfId="29" priority="73" stopIfTrue="1" operator="notEqual">
      <formula>O27*-1</formula>
    </cfRule>
  </conditionalFormatting>
  <conditionalFormatting sqref="Q10">
    <cfRule type="cellIs" dxfId="28" priority="74" stopIfTrue="1" operator="notEqual">
      <formula>O26*-1</formula>
    </cfRule>
  </conditionalFormatting>
  <conditionalFormatting sqref="Q11">
    <cfRule type="cellIs" dxfId="27" priority="75" stopIfTrue="1" operator="notEqual">
      <formula>O25*-1</formula>
    </cfRule>
  </conditionalFormatting>
  <conditionalFormatting sqref="Q12">
    <cfRule type="cellIs" dxfId="26" priority="76" stopIfTrue="1" operator="notEqual">
      <formula>O24*-1</formula>
    </cfRule>
  </conditionalFormatting>
  <conditionalFormatting sqref="Q13">
    <cfRule type="cellIs" dxfId="25" priority="77" stopIfTrue="1" operator="notEqual">
      <formula>O23*-1</formula>
    </cfRule>
  </conditionalFormatting>
  <conditionalFormatting sqref="Q14">
    <cfRule type="cellIs" dxfId="24" priority="78" stopIfTrue="1" operator="notEqual">
      <formula>O22*-1</formula>
    </cfRule>
  </conditionalFormatting>
  <conditionalFormatting sqref="Q15">
    <cfRule type="cellIs" dxfId="23" priority="79" stopIfTrue="1" operator="notEqual">
      <formula>O21*-1</formula>
    </cfRule>
  </conditionalFormatting>
  <conditionalFormatting sqref="Q16">
    <cfRule type="cellIs" dxfId="22" priority="80" stopIfTrue="1" operator="notEqual">
      <formula>O20*-1</formula>
    </cfRule>
  </conditionalFormatting>
  <conditionalFormatting sqref="Q17">
    <cfRule type="cellIs" dxfId="21" priority="81" stopIfTrue="1" operator="notEqual">
      <formula>O19*-1</formula>
    </cfRule>
  </conditionalFormatting>
  <conditionalFormatting sqref="Q18">
    <cfRule type="cellIs" dxfId="20" priority="82" stopIfTrue="1" operator="notEqual">
      <formula>O18*-1</formula>
    </cfRule>
  </conditionalFormatting>
  <conditionalFormatting sqref="Q19">
    <cfRule type="cellIs" dxfId="19" priority="83" stopIfTrue="1" operator="notEqual">
      <formula>O17*-1</formula>
    </cfRule>
  </conditionalFormatting>
  <conditionalFormatting sqref="Q20">
    <cfRule type="cellIs" dxfId="18" priority="84" stopIfTrue="1" operator="notEqual">
      <formula>O16*-1</formula>
    </cfRule>
  </conditionalFormatting>
  <conditionalFormatting sqref="Q21">
    <cfRule type="cellIs" dxfId="17" priority="85" stopIfTrue="1" operator="notEqual">
      <formula>O15*-1</formula>
    </cfRule>
  </conditionalFormatting>
  <conditionalFormatting sqref="Q22">
    <cfRule type="cellIs" dxfId="16" priority="86" stopIfTrue="1" operator="notEqual">
      <formula>O14*-1</formula>
    </cfRule>
  </conditionalFormatting>
  <conditionalFormatting sqref="Q23">
    <cfRule type="cellIs" dxfId="15" priority="87" stopIfTrue="1" operator="notEqual">
      <formula>O13*-1</formula>
    </cfRule>
  </conditionalFormatting>
  <conditionalFormatting sqref="Q24">
    <cfRule type="cellIs" dxfId="14" priority="88" stopIfTrue="1" operator="notEqual">
      <formula>O12*-1</formula>
    </cfRule>
  </conditionalFormatting>
  <conditionalFormatting sqref="Q25">
    <cfRule type="cellIs" dxfId="13" priority="89" stopIfTrue="1" operator="notEqual">
      <formula>O11*-1</formula>
    </cfRule>
  </conditionalFormatting>
  <conditionalFormatting sqref="Q26">
    <cfRule type="cellIs" dxfId="12" priority="90" stopIfTrue="1" operator="notEqual">
      <formula>O10*-1</formula>
    </cfRule>
  </conditionalFormatting>
  <conditionalFormatting sqref="Q27">
    <cfRule type="cellIs" dxfId="11" priority="91" stopIfTrue="1" operator="notEqual">
      <formula>O9*-1</formula>
    </cfRule>
  </conditionalFormatting>
  <conditionalFormatting sqref="Q28">
    <cfRule type="cellIs" dxfId="10" priority="92" stopIfTrue="1" operator="notEqual">
      <formula>O8*-1</formula>
    </cfRule>
  </conditionalFormatting>
  <conditionalFormatting sqref="Q29">
    <cfRule type="cellIs" dxfId="9" priority="93" stopIfTrue="1" operator="notEqual">
      <formula>O7*-1</formula>
    </cfRule>
  </conditionalFormatting>
  <conditionalFormatting sqref="R7:S29 I7:J30">
    <cfRule type="cellIs" dxfId="8" priority="94" stopIfTrue="1" operator="notEqual">
      <formula>E7+G7</formula>
    </cfRule>
  </conditionalFormatting>
  <conditionalFormatting sqref="K36:K42">
    <cfRule type="cellIs" dxfId="7" priority="95" stopIfTrue="1" operator="equal">
      <formula>"U"</formula>
    </cfRule>
    <cfRule type="cellIs" dxfId="6" priority="96" stopIfTrue="1" operator="equal">
      <formula>"O"</formula>
    </cfRule>
  </conditionalFormatting>
  <printOptions horizontalCentered="1"/>
  <pageMargins left="0.74803149606299213" right="0.74803149606299213" top="0.74" bottom="0.47244094488188981" header="0.51181102362204722" footer="0.27559055118110237"/>
  <pageSetup paperSize="9" orientation="portrait" r:id="rId2"/>
  <headerFooter alignWithMargins="0">
    <oddHeader>&amp;LFFL 2004-05</oddHeader>
    <oddFooter>&amp;CPage &amp;P of &amp;N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Z173"/>
  <sheetViews>
    <sheetView zoomScale="80" zoomScaleNormal="80" workbookViewId="0">
      <selection activeCell="BC70" sqref="BC70"/>
    </sheetView>
  </sheetViews>
  <sheetFormatPr defaultColWidth="9.140625" defaultRowHeight="12.75"/>
  <cols>
    <col min="1" max="1" width="11.85546875" style="3" bestFit="1" customWidth="1"/>
    <col min="2" max="2" width="8.42578125" style="3" bestFit="1" customWidth="1"/>
    <col min="3" max="3" width="10.42578125" style="3" bestFit="1" customWidth="1"/>
    <col min="4" max="4" width="9.140625" style="3"/>
    <col min="5" max="5" width="8.42578125" style="3" bestFit="1" customWidth="1"/>
    <col min="6" max="6" width="10.42578125" style="3" bestFit="1" customWidth="1"/>
    <col min="7" max="8" width="8.42578125" style="3" bestFit="1" customWidth="1"/>
    <col min="9" max="9" width="9.140625" style="3"/>
    <col min="10" max="10" width="13.28515625" style="3" bestFit="1" customWidth="1"/>
    <col min="11" max="11" width="8.42578125" style="3" bestFit="1" customWidth="1"/>
    <col min="12" max="12" width="9.42578125" style="3" bestFit="1" customWidth="1"/>
    <col min="13" max="15" width="8.42578125" style="3" bestFit="1" customWidth="1"/>
    <col min="16" max="16" width="8.5703125" style="3" bestFit="1" customWidth="1"/>
    <col min="17" max="17" width="12.28515625" style="3" bestFit="1" customWidth="1"/>
    <col min="18" max="18" width="8.42578125" style="3" bestFit="1" customWidth="1"/>
    <col min="19" max="20" width="11.5703125" style="3" bestFit="1" customWidth="1"/>
    <col min="21" max="21" width="10.140625" style="3" bestFit="1" customWidth="1"/>
    <col min="22" max="22" width="8.42578125" style="3" hidden="1" customWidth="1"/>
    <col min="23" max="23" width="11.5703125" style="3" hidden="1" customWidth="1"/>
    <col min="24" max="24" width="8.42578125" style="3" hidden="1" customWidth="1"/>
    <col min="25" max="25" width="10" style="3" hidden="1" customWidth="1"/>
    <col min="26" max="27" width="9.140625" style="3" hidden="1" customWidth="1"/>
    <col min="28" max="28" width="13.140625" style="3" hidden="1" customWidth="1"/>
    <col min="29" max="29" width="8.28515625" style="3" bestFit="1" customWidth="1"/>
    <col min="30" max="30" width="10.42578125" style="3" bestFit="1" customWidth="1"/>
    <col min="31" max="31" width="9.140625" style="3"/>
    <col min="32" max="32" width="7.85546875" style="3" bestFit="1" customWidth="1"/>
    <col min="33" max="33" width="10.42578125" style="3" bestFit="1" customWidth="1"/>
    <col min="34" max="34" width="7.5703125" style="3" bestFit="1" customWidth="1"/>
    <col min="35" max="35" width="7.140625" style="3" bestFit="1" customWidth="1"/>
    <col min="36" max="36" width="9.140625" style="3"/>
    <col min="37" max="37" width="13.28515625" style="3" bestFit="1" customWidth="1"/>
    <col min="38" max="38" width="6.5703125" style="3" bestFit="1" customWidth="1"/>
    <col min="39" max="39" width="9.42578125" style="3" bestFit="1" customWidth="1"/>
    <col min="40" max="40" width="6" style="3" bestFit="1" customWidth="1"/>
    <col min="41" max="41" width="7.28515625" style="3" bestFit="1" customWidth="1"/>
    <col min="42" max="42" width="6.28515625" style="3" bestFit="1" customWidth="1"/>
    <col min="43" max="43" width="8.5703125" style="3" bestFit="1" customWidth="1"/>
    <col min="44" max="44" width="12.28515625" style="3" bestFit="1" customWidth="1"/>
    <col min="45" max="45" width="6.85546875" style="3" bestFit="1" customWidth="1"/>
    <col min="46" max="47" width="11.5703125" style="3" bestFit="1" customWidth="1"/>
    <col min="48" max="48" width="10.140625" style="3" bestFit="1" customWidth="1"/>
    <col min="49" max="49" width="7.85546875" style="3" bestFit="1" customWidth="1"/>
    <col min="50" max="50" width="11.5703125" style="3" bestFit="1" customWidth="1"/>
    <col min="51" max="51" width="7.85546875" style="3" bestFit="1" customWidth="1"/>
    <col min="52" max="52" width="10" style="3" bestFit="1" customWidth="1"/>
    <col min="53" max="16384" width="9.140625" style="3"/>
  </cols>
  <sheetData>
    <row r="1" spans="1:52">
      <c r="A1" s="4" t="s">
        <v>205</v>
      </c>
      <c r="B1" s="5" t="s">
        <v>210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</row>
    <row r="3" spans="1:52">
      <c r="A3" s="4" t="s">
        <v>206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idden="1">
      <c r="A4" s="4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</row>
    <row r="5" spans="1:52" ht="13.5" hidden="1" thickBot="1">
      <c r="A5" s="4" t="s">
        <v>207</v>
      </c>
      <c r="B5" s="4" t="str">
        <f t="array" ref="B5:Y5">TRANSPOSE(A6:A29)</f>
        <v>Albirex_Niigata</v>
      </c>
      <c r="C5" s="4" t="str">
        <v>Consadole_Sapporo</v>
      </c>
      <c r="D5" s="4" t="str">
        <v>Gamba_Osaka</v>
      </c>
      <c r="E5" s="4" t="str">
        <v>Kashima_Antlers</v>
      </c>
      <c r="F5" s="4" t="str">
        <v>Kashiwa_Reysol</v>
      </c>
      <c r="G5" s="4" t="str">
        <v>Kawasaki_Frontale</v>
      </c>
      <c r="H5" s="4" t="str">
        <v>Cerezo_Osaka</v>
      </c>
      <c r="I5" s="4" t="str">
        <v>Vissel_Kobe</v>
      </c>
      <c r="J5" s="4" t="str">
        <v>Omiya_Ardija</v>
      </c>
      <c r="K5" s="4" t="str">
        <v>Sagan_Tosu</v>
      </c>
      <c r="L5" s="4" t="str">
        <v>Sanfrecce_Hiroshima</v>
      </c>
      <c r="M5" s="4" t="str">
        <v>Júbilo_Iwata</v>
      </c>
      <c r="N5" s="4" t="str">
        <v>Shimizu_S_Pulse</v>
      </c>
      <c r="O5" s="4" t="str">
        <v>Tokyo</v>
      </c>
      <c r="P5" s="4" t="str">
        <v>Urawa_Reds</v>
      </c>
      <c r="Q5" s="4" t="str">
        <v>Vegalta_Sendai</v>
      </c>
      <c r="R5" s="4" t="str">
        <v>Ventforet_Kofu</v>
      </c>
      <c r="S5" s="4" t="str">
        <v>Yokohama_F_Marinos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/>
      <c r="AA5" s="4"/>
      <c r="AB5" s="4" t="s">
        <v>208</v>
      </c>
      <c r="AC5" s="6" t="str">
        <f t="array" ref="AC5:AZ5">TRANSPOSE(AB6:AB29)</f>
        <v>Albirex_Niigata</v>
      </c>
      <c r="AD5" s="6" t="str">
        <v>Consadole_Sapporo</v>
      </c>
      <c r="AE5" s="6" t="str">
        <v>Gamba_Osaka</v>
      </c>
      <c r="AF5" s="6" t="str">
        <v>Kashima_Antlers</v>
      </c>
      <c r="AG5" s="6" t="str">
        <v>Kashiwa_Reysol</v>
      </c>
      <c r="AH5" s="6" t="str">
        <v>Kawasaki_Frontale</v>
      </c>
      <c r="AI5" s="6" t="str">
        <v>Cerezo_Osaka</v>
      </c>
      <c r="AJ5" s="6" t="str">
        <v>Vissel_Kobe</v>
      </c>
      <c r="AK5" s="6" t="str">
        <v>Omiya_Ardija</v>
      </c>
      <c r="AL5" s="6" t="str">
        <v>Sagan_Tosu</v>
      </c>
      <c r="AM5" s="6" t="str">
        <v>Sanfrecce_Hiroshima</v>
      </c>
      <c r="AN5" s="6" t="str">
        <v>Júbilo_Iwata</v>
      </c>
      <c r="AO5" s="6" t="str">
        <v>Shimizu_S_Pulse</v>
      </c>
      <c r="AP5" s="6" t="str">
        <v>Tokyo</v>
      </c>
      <c r="AQ5" s="6" t="str">
        <v>Urawa_Reds</v>
      </c>
      <c r="AR5" s="6" t="str">
        <v>Vegalta_Sendai</v>
      </c>
      <c r="AS5" s="6" t="str">
        <v>Ventforet_Kofu</v>
      </c>
      <c r="AT5" s="6" t="str">
        <v>Yokohama_F_Marinos</v>
      </c>
      <c r="AU5" s="6">
        <v>0</v>
      </c>
      <c r="AV5" s="6">
        <v>0</v>
      </c>
      <c r="AW5" s="6">
        <v>0</v>
      </c>
      <c r="AX5" s="6">
        <v>0</v>
      </c>
      <c r="AY5" s="6">
        <v>0</v>
      </c>
      <c r="AZ5" s="6">
        <v>0</v>
      </c>
    </row>
    <row r="6" spans="1:52" hidden="1">
      <c r="A6" s="4" t="str">
        <f>Table!$C$38</f>
        <v>Albirex_Niigata</v>
      </c>
      <c r="B6" s="7">
        <f t="array" aca="1" ref="B6" ca="1">SUM(IF((INDIRECT($A6&amp;"!J23:J200")=$B$1)*(INDIRECT($A6&amp;"!I23:I200")="H")*(INDIRECT($A6&amp;"!H23:H200")=INDIRECT(B$5&amp;"!$H$21"))*(INDIRECT($A6&amp;"!S23:S200")&lt;&gt;""),INDIRECT($A6&amp;"!S23:S200")),0)</f>
        <v>0</v>
      </c>
      <c r="C6" s="8">
        <f t="array" aca="1" ref="C6" ca="1">SUM(IF((INDIRECT($A6&amp;"!J23:J200")=$B$1)*(INDIRECT($A6&amp;"!I23:I200")="H")*(INDIRECT($A6&amp;"!H23:H200")=INDIRECT(C$5&amp;"!$H$21"))*(INDIRECT($A6&amp;"!S23:S200")&lt;&gt;""),INDIRECT($A6&amp;"!S23:S200")),0)</f>
        <v>0</v>
      </c>
      <c r="D6" s="8">
        <f t="array" aca="1" ref="D6" ca="1">SUM(IF((INDIRECT($A6&amp;"!J23:J200")=$B$1)*(INDIRECT($A6&amp;"!I23:I200")="H")*(INDIRECT($A6&amp;"!H23:H200")=INDIRECT(D$5&amp;"!$H$21"))*(INDIRECT($A6&amp;"!S23:S200")&lt;&gt;""),INDIRECT($A6&amp;"!S23:S200")),0)</f>
        <v>0</v>
      </c>
      <c r="E6" s="8">
        <f t="array" aca="1" ref="E6" ca="1">SUM(IF((INDIRECT($A6&amp;"!J23:J200")=$B$1)*(INDIRECT($A6&amp;"!I23:I200")="H")*(INDIRECT($A6&amp;"!H23:H200")=INDIRECT(E$5&amp;"!$H$21"))*(INDIRECT($A6&amp;"!S23:S200")&lt;&gt;""),INDIRECT($A6&amp;"!S23:S200")),0)</f>
        <v>0</v>
      </c>
      <c r="F6" s="8">
        <f t="array" aca="1" ref="F6" ca="1">SUM(IF((INDIRECT($A6&amp;"!J23:J200")=$B$1)*(INDIRECT($A6&amp;"!I23:I200")="H")*(INDIRECT($A6&amp;"!H23:H200")=INDIRECT(F$5&amp;"!$H$21"))*(INDIRECT($A6&amp;"!S23:S200")&lt;&gt;""),INDIRECT($A6&amp;"!S23:S200")),0)</f>
        <v>0</v>
      </c>
      <c r="G6" s="8">
        <f t="array" aca="1" ref="G6" ca="1">SUM(IF((INDIRECT($A6&amp;"!J23:J200")=$B$1)*(INDIRECT($A6&amp;"!I23:I200")="H")*(INDIRECT($A6&amp;"!H23:H200")=INDIRECT(G$5&amp;"!$H$21"))*(INDIRECT($A6&amp;"!S23:S200")&lt;&gt;""),INDIRECT($A6&amp;"!S23:S200")),0)</f>
        <v>0</v>
      </c>
      <c r="H6" s="8">
        <f t="array" aca="1" ref="H6" ca="1">SUM(IF((INDIRECT($A6&amp;"!J23:J200")=$B$1)*(INDIRECT($A6&amp;"!I23:I200")="H")*(INDIRECT($A6&amp;"!H23:H200")=INDIRECT(H$5&amp;"!$H$21"))*(INDIRECT($A6&amp;"!S23:S200")&lt;&gt;""),INDIRECT($A6&amp;"!S23:S200")),0)</f>
        <v>0</v>
      </c>
      <c r="I6" s="8">
        <f t="array" aca="1" ref="I6" ca="1">SUM(IF((INDIRECT($A6&amp;"!J23:J200")=$B$1)*(INDIRECT($A6&amp;"!I23:I200")="H")*(INDIRECT($A6&amp;"!H23:H200")=INDIRECT(I$5&amp;"!$H$21"))*(INDIRECT($A6&amp;"!S23:S200")&lt;&gt;""),INDIRECT($A6&amp;"!S23:S200")),0)</f>
        <v>0</v>
      </c>
      <c r="J6" s="8">
        <f t="array" aca="1" ref="J6" ca="1">SUM(IF((INDIRECT($A6&amp;"!J23:J200")=$B$1)*(INDIRECT($A6&amp;"!I23:I200")="H")*(INDIRECT($A6&amp;"!H23:H200")=INDIRECT(J$5&amp;"!$H$21"))*(INDIRECT($A6&amp;"!S23:S200")&lt;&gt;""),INDIRECT($A6&amp;"!S23:S200")),0)</f>
        <v>0</v>
      </c>
      <c r="K6" s="8">
        <f t="array" aca="1" ref="K6" ca="1">SUM(IF((INDIRECT($A6&amp;"!J23:J200")=$B$1)*(INDIRECT($A6&amp;"!I23:I200")="H")*(INDIRECT($A6&amp;"!H23:H200")=INDIRECT(K$5&amp;"!$H$21"))*(INDIRECT($A6&amp;"!S23:S200")&lt;&gt;""),INDIRECT($A6&amp;"!S23:S200")),0)</f>
        <v>0</v>
      </c>
      <c r="L6" s="8">
        <f t="array" aca="1" ref="L6" ca="1">SUM(IF((INDIRECT($A6&amp;"!J23:J200")=$B$1)*(INDIRECT($A6&amp;"!I23:I200")="H")*(INDIRECT($A6&amp;"!H23:H200")=INDIRECT(L$5&amp;"!$H$21"))*(INDIRECT($A6&amp;"!S23:S200")&lt;&gt;""),INDIRECT($A6&amp;"!S23:S200")),0)</f>
        <v>0</v>
      </c>
      <c r="M6" s="8">
        <f t="array" aca="1" ref="M6" ca="1">SUM(IF((INDIRECT($A6&amp;"!J23:J200")=$B$1)*(INDIRECT($A6&amp;"!I23:I200")="H")*(INDIRECT($A6&amp;"!H23:H200")=INDIRECT(M$5&amp;"!$H$21"))*(INDIRECT($A6&amp;"!S23:S200")&lt;&gt;""),INDIRECT($A6&amp;"!S23:S200")),0)</f>
        <v>0</v>
      </c>
      <c r="N6" s="8">
        <f t="array" aca="1" ref="N6" ca="1">SUM(IF((INDIRECT($A6&amp;"!J23:J200")=$B$1)*(INDIRECT($A6&amp;"!I23:I200")="H")*(INDIRECT($A6&amp;"!H23:H200")=INDIRECT(N$5&amp;"!$H$21"))*(INDIRECT($A6&amp;"!S23:S200")&lt;&gt;""),INDIRECT($A6&amp;"!S23:S200")),0)</f>
        <v>0</v>
      </c>
      <c r="O6" s="8">
        <f t="array" aca="1" ref="O6" ca="1">SUM(IF((INDIRECT($A6&amp;"!J23:J200")=$B$1)*(INDIRECT($A6&amp;"!I23:I200")="H")*(INDIRECT($A6&amp;"!H23:H200")=INDIRECT(O$5&amp;"!$H$21"))*(INDIRECT($A6&amp;"!S23:S200")&lt;&gt;""),INDIRECT($A6&amp;"!S23:S200")),0)</f>
        <v>0</v>
      </c>
      <c r="P6" s="8">
        <f t="array" aca="1" ref="P6" ca="1">SUM(IF((INDIRECT($A6&amp;"!J23:J200")=$B$1)*(INDIRECT($A6&amp;"!I23:I200")="H")*(INDIRECT($A6&amp;"!H23:H200")=INDIRECT(P$5&amp;"!$H$21"))*(INDIRECT($A6&amp;"!S23:S200")&lt;&gt;""),INDIRECT($A6&amp;"!S23:S200")),0)</f>
        <v>0</v>
      </c>
      <c r="Q6" s="8">
        <f t="array" aca="1" ref="Q6" ca="1">SUM(IF((INDIRECT($A6&amp;"!J23:J200")=$B$1)*(INDIRECT($A6&amp;"!I23:I200")="H")*(INDIRECT($A6&amp;"!H23:H200")=INDIRECT(Q$5&amp;"!$H$21"))*(INDIRECT($A6&amp;"!S23:S200")&lt;&gt;""),INDIRECT($A6&amp;"!S23:S200")),0)</f>
        <v>0</v>
      </c>
      <c r="R6" s="8">
        <f t="array" aca="1" ref="R6" ca="1">SUM(IF((INDIRECT($A6&amp;"!J23:J200")=$B$1)*(INDIRECT($A6&amp;"!I23:I200")="H")*(INDIRECT($A6&amp;"!H23:H200")=INDIRECT(R$5&amp;"!$H$21"))*(INDIRECT($A6&amp;"!S23:S200")&lt;&gt;""),INDIRECT($A6&amp;"!S23:S200")),0)</f>
        <v>0</v>
      </c>
      <c r="S6" s="8">
        <f t="array" aca="1" ref="S6" ca="1">SUM(IF((INDIRECT($A6&amp;"!J23:J200")=$B$1)*(INDIRECT($A6&amp;"!I23:I200")="H")*(INDIRECT($A6&amp;"!H23:H200")=INDIRECT(S$5&amp;"!$H$21"))*(INDIRECT($A6&amp;"!S23:S200")&lt;&gt;""),INDIRECT($A6&amp;"!S23:S200")),0)</f>
        <v>0</v>
      </c>
      <c r="T6" s="8" t="e">
        <f t="array" aca="1" ref="T6" ca="1">SUM(IF((INDIRECT($A6&amp;"!J23:J200")=$B$1)*(INDIRECT($A6&amp;"!I23:I200")="H")*(INDIRECT($A6&amp;"!H23:H200")=INDIRECT(T$5&amp;"!$H$21"))*(INDIRECT($A6&amp;"!S23:S200")&lt;&gt;""),INDIRECT($A6&amp;"!S23:S200")),0)</f>
        <v>#REF!</v>
      </c>
      <c r="U6" s="8" t="e">
        <f t="array" aca="1" ref="U6" ca="1">SUM(IF((INDIRECT($A6&amp;"!J23:J200")=$B$1)*(INDIRECT($A6&amp;"!I23:I200")="H")*(INDIRECT($A6&amp;"!H23:H200")=INDIRECT(U$5&amp;"!$H$21"))*(INDIRECT($A6&amp;"!S23:S200")&lt;&gt;""),INDIRECT($A6&amp;"!S23:S200")),0)</f>
        <v>#REF!</v>
      </c>
      <c r="V6" s="8" t="e">
        <f t="array" aca="1" ref="V6" ca="1">SUM(IF((INDIRECT($A6&amp;"!J23:J200")=$B$1)*(INDIRECT($A6&amp;"!I23:I200")="H")*(INDIRECT($A6&amp;"!H23:H200")=INDIRECT(V$5&amp;"!$H$21"))*(INDIRECT($A6&amp;"!S23:S200")&lt;&gt;""),INDIRECT($A6&amp;"!S23:S200")),0)</f>
        <v>#REF!</v>
      </c>
      <c r="W6" s="8" t="e">
        <f t="array" aca="1" ref="W6" ca="1">SUM(IF((INDIRECT($A6&amp;"!J23:J200")=$B$1)*(INDIRECT($A6&amp;"!I23:I200")="H")*(INDIRECT($A6&amp;"!H23:H200")=INDIRECT(W$5&amp;"!$H$21"))*(INDIRECT($A6&amp;"!S23:S200")&lt;&gt;""),INDIRECT($A6&amp;"!S23:S200")),0)</f>
        <v>#REF!</v>
      </c>
      <c r="X6" s="8" t="e">
        <f t="array" aca="1" ref="X6" ca="1">SUM(IF((INDIRECT($A6&amp;"!J23:J200")=$B$1)*(INDIRECT($A6&amp;"!I23:I200")="H")*(INDIRECT($A6&amp;"!H23:H200")=INDIRECT(X$5&amp;"!$H$21"))*(INDIRECT($A6&amp;"!S23:S200")&lt;&gt;""),INDIRECT($A6&amp;"!S23:S200")),0)</f>
        <v>#REF!</v>
      </c>
      <c r="Y6" s="9" t="e">
        <f t="array" aca="1" ref="Y6" ca="1">SUM(IF((INDIRECT($A6&amp;"!J23:J200")=$B$1)*(INDIRECT($A6&amp;"!I23:I200")="H")*(INDIRECT($A6&amp;"!H23:H200")=INDIRECT(Y$5&amp;"!$H$21"))*(INDIRECT($A6&amp;"!S23:S200")&lt;&gt;""),INDIRECT($A6&amp;"!S23:S200")),0)</f>
        <v>#REF!</v>
      </c>
      <c r="Z6" s="4"/>
      <c r="AA6" s="4"/>
      <c r="AB6" s="4" t="str">
        <f>Table!$C$38</f>
        <v>Albirex_Niigata</v>
      </c>
      <c r="AC6" s="7">
        <f t="array" aca="1" ref="AC6" ca="1">SUM(IF((INDIRECT($AB6&amp;"!J23:J200")=$B$1)*(INDIRECT($AB6&amp;"!I23:I200")="A")*(INDIRECT($AB6&amp;"!H23:H200")=INDIRECT(AC$5&amp;"!$H$21"))*(INDIRECT($AB6&amp;"!S23:S200")&lt;&gt;""),INDIRECT($AB6&amp;"!S23:S200")),0)</f>
        <v>0</v>
      </c>
      <c r="AD6" s="8">
        <f t="array" aca="1" ref="AD6" ca="1">SUM(IF((INDIRECT($AB6&amp;"!J23:J200")=$B$1)*(INDIRECT($AB6&amp;"!I23:I200")="A")*(INDIRECT($AB6&amp;"!H23:H200")=INDIRECT(AD$5&amp;"!$H$21"))*(INDIRECT($AB6&amp;"!S23:S200")&lt;&gt;""),INDIRECT($AB6&amp;"!S23:S200")),0)</f>
        <v>0</v>
      </c>
      <c r="AE6" s="8">
        <f t="array" aca="1" ref="AE6" ca="1">SUM(IF((INDIRECT($AB6&amp;"!J23:J200")=$B$1)*(INDIRECT($AB6&amp;"!I23:I200")="A")*(INDIRECT($AB6&amp;"!H23:H200")=INDIRECT(AE$5&amp;"!$H$21"))*(INDIRECT($AB6&amp;"!S23:S200")&lt;&gt;""),INDIRECT($AB6&amp;"!S23:S200")),0)</f>
        <v>0</v>
      </c>
      <c r="AF6" s="8">
        <f t="array" aca="1" ref="AF6" ca="1">SUM(IF((INDIRECT($AB6&amp;"!J23:J200")=$B$1)*(INDIRECT($AB6&amp;"!I23:I200")="A")*(INDIRECT($AB6&amp;"!H23:H200")=INDIRECT(AF$5&amp;"!$H$21"))*(INDIRECT($AB6&amp;"!S23:S200")&lt;&gt;""),INDIRECT($AB6&amp;"!S23:S200")),0)</f>
        <v>0</v>
      </c>
      <c r="AG6" s="8">
        <f t="array" aca="1" ref="AG6" ca="1">SUM(IF((INDIRECT($AB6&amp;"!J23:J200")=$B$1)*(INDIRECT($AB6&amp;"!I23:I200")="A")*(INDIRECT($AB6&amp;"!H23:H200")=INDIRECT(AG$5&amp;"!$H$21"))*(INDIRECT($AB6&amp;"!S23:S200")&lt;&gt;""),INDIRECT($AB6&amp;"!S23:S200")),0)</f>
        <v>0</v>
      </c>
      <c r="AH6" s="8">
        <f t="array" aca="1" ref="AH6" ca="1">SUM(IF((INDIRECT($AB6&amp;"!J23:J200")=$B$1)*(INDIRECT($AB6&amp;"!I23:I200")="A")*(INDIRECT($AB6&amp;"!H23:H200")=INDIRECT(AH$5&amp;"!$H$21"))*(INDIRECT($AB6&amp;"!S23:S200")&lt;&gt;""),INDIRECT($AB6&amp;"!S23:S200")),0)</f>
        <v>0</v>
      </c>
      <c r="AI6" s="8">
        <f t="array" aca="1" ref="AI6" ca="1">SUM(IF((INDIRECT($AB6&amp;"!J23:J200")=$B$1)*(INDIRECT($AB6&amp;"!I23:I200")="A")*(INDIRECT($AB6&amp;"!H23:H200")=INDIRECT(AI$5&amp;"!$H$21"))*(INDIRECT($AB6&amp;"!S23:S200")&lt;&gt;""),INDIRECT($AB6&amp;"!S23:S200")),0)</f>
        <v>0</v>
      </c>
      <c r="AJ6" s="8">
        <f t="array" aca="1" ref="AJ6" ca="1">SUM(IF((INDIRECT($AB6&amp;"!J23:J200")=$B$1)*(INDIRECT($AB6&amp;"!I23:I200")="A")*(INDIRECT($AB6&amp;"!H23:H200")=INDIRECT(AJ$5&amp;"!$H$21"))*(INDIRECT($AB6&amp;"!S23:S200")&lt;&gt;""),INDIRECT($AB6&amp;"!S23:S200")),0)</f>
        <v>0</v>
      </c>
      <c r="AK6" s="8">
        <f t="array" aca="1" ref="AK6" ca="1">SUM(IF((INDIRECT($AB6&amp;"!J23:J200")=$B$1)*(INDIRECT($AB6&amp;"!I23:I200")="A")*(INDIRECT($AB6&amp;"!H23:H200")=INDIRECT(AK$5&amp;"!$H$21"))*(INDIRECT($AB6&amp;"!S23:S200")&lt;&gt;""),INDIRECT($AB6&amp;"!S23:S200")),0)</f>
        <v>0</v>
      </c>
      <c r="AL6" s="8">
        <f t="array" aca="1" ref="AL6" ca="1">SUM(IF((INDIRECT($AB6&amp;"!J23:J200")=$B$1)*(INDIRECT($AB6&amp;"!I23:I200")="A")*(INDIRECT($AB6&amp;"!H23:H200")=INDIRECT(AL$5&amp;"!$H$21"))*(INDIRECT($AB6&amp;"!S23:S200")&lt;&gt;""),INDIRECT($AB6&amp;"!S23:S200")),0)</f>
        <v>0</v>
      </c>
      <c r="AM6" s="8">
        <f t="array" aca="1" ref="AM6" ca="1">SUM(IF((INDIRECT($AB6&amp;"!J23:J200")=$B$1)*(INDIRECT($AB6&amp;"!I23:I200")="A")*(INDIRECT($AB6&amp;"!H23:H200")=INDIRECT(AM$5&amp;"!$H$21"))*(INDIRECT($AB6&amp;"!S23:S200")&lt;&gt;""),INDIRECT($AB6&amp;"!S23:S200")),0)</f>
        <v>0</v>
      </c>
      <c r="AN6" s="8">
        <f t="array" aca="1" ref="AN6" ca="1">SUM(IF((INDIRECT($AB6&amp;"!J23:J200")=$B$1)*(INDIRECT($AB6&amp;"!I23:I200")="A")*(INDIRECT($AB6&amp;"!H23:H200")=INDIRECT(AN$5&amp;"!$H$21"))*(INDIRECT($AB6&amp;"!S23:S200")&lt;&gt;""),INDIRECT($AB6&amp;"!S23:S200")),0)</f>
        <v>0</v>
      </c>
      <c r="AO6" s="8">
        <f t="array" aca="1" ref="AO6" ca="1">SUM(IF((INDIRECT($AB6&amp;"!J23:J200")=$B$1)*(INDIRECT($AB6&amp;"!I23:I200")="A")*(INDIRECT($AB6&amp;"!H23:H200")=INDIRECT(AO$5&amp;"!$H$21"))*(INDIRECT($AB6&amp;"!S23:S200")&lt;&gt;""),INDIRECT($AB6&amp;"!S23:S200")),0)</f>
        <v>0</v>
      </c>
      <c r="AP6" s="8">
        <f t="array" aca="1" ref="AP6" ca="1">SUM(IF((INDIRECT($AB6&amp;"!J23:J200")=$B$1)*(INDIRECT($AB6&amp;"!I23:I200")="A")*(INDIRECT($AB6&amp;"!H23:H200")=INDIRECT(AP$5&amp;"!$H$21"))*(INDIRECT($AB6&amp;"!S23:S200")&lt;&gt;""),INDIRECT($AB6&amp;"!S23:S200")),0)</f>
        <v>0</v>
      </c>
      <c r="AQ6" s="8">
        <f t="array" aca="1" ref="AQ6" ca="1">SUM(IF((INDIRECT($AB6&amp;"!J23:J200")=$B$1)*(INDIRECT($AB6&amp;"!I23:I200")="A")*(INDIRECT($AB6&amp;"!H23:H200")=INDIRECT(AQ$5&amp;"!$H$21"))*(INDIRECT($AB6&amp;"!S23:S200")&lt;&gt;""),INDIRECT($AB6&amp;"!S23:S200")),0)</f>
        <v>0</v>
      </c>
      <c r="AR6" s="8">
        <f t="array" aca="1" ref="AR6" ca="1">SUM(IF((INDIRECT($AB6&amp;"!J23:J200")=$B$1)*(INDIRECT($AB6&amp;"!I23:I200")="A")*(INDIRECT($AB6&amp;"!H23:H200")=INDIRECT(AR$5&amp;"!$H$21"))*(INDIRECT($AB6&amp;"!S23:S200")&lt;&gt;""),INDIRECT($AB6&amp;"!S23:S200")),0)</f>
        <v>0</v>
      </c>
      <c r="AS6" s="8">
        <f t="array" aca="1" ref="AS6" ca="1">SUM(IF((INDIRECT($AB6&amp;"!J23:J200")=$B$1)*(INDIRECT($AB6&amp;"!I23:I200")="A")*(INDIRECT($AB6&amp;"!H23:H200")=INDIRECT(AS$5&amp;"!$H$21"))*(INDIRECT($AB6&amp;"!S23:S200")&lt;&gt;""),INDIRECT($AB6&amp;"!S23:S200")),0)</f>
        <v>0</v>
      </c>
      <c r="AT6" s="8">
        <f t="array" aca="1" ref="AT6" ca="1">SUM(IF((INDIRECT($AB6&amp;"!J23:J200")=$B$1)*(INDIRECT($AB6&amp;"!I23:I200")="A")*(INDIRECT($AB6&amp;"!H23:H200")=INDIRECT(AT$5&amp;"!$H$21"))*(INDIRECT($AB6&amp;"!S23:S200")&lt;&gt;""),INDIRECT($AB6&amp;"!S23:S200")),0)</f>
        <v>0</v>
      </c>
      <c r="AU6" s="8" t="e">
        <f t="array" aca="1" ref="AU6" ca="1">SUM(IF((INDIRECT($AB6&amp;"!J23:J200")=$B$1)*(INDIRECT($AB6&amp;"!I23:I200")="A")*(INDIRECT($AB6&amp;"!H23:H200")=INDIRECT(AU$5&amp;"!$H$21"))*(INDIRECT($AB6&amp;"!S23:S200")&lt;&gt;""),INDIRECT($AB6&amp;"!S23:S200")),0)</f>
        <v>#REF!</v>
      </c>
      <c r="AV6" s="8" t="e">
        <f t="array" aca="1" ref="AV6" ca="1">SUM(IF((INDIRECT($AB6&amp;"!J23:J200")=$B$1)*(INDIRECT($AB6&amp;"!I23:I200")="A")*(INDIRECT($AB6&amp;"!H23:H200")=INDIRECT(AV$5&amp;"!$H$21"))*(INDIRECT($AB6&amp;"!S23:S200")&lt;&gt;""),INDIRECT($AB6&amp;"!S23:S200")),0)</f>
        <v>#REF!</v>
      </c>
      <c r="AW6" s="8" t="e">
        <f t="array" aca="1" ref="AW6" ca="1">SUM(IF((INDIRECT($AB6&amp;"!J23:J200")=$B$1)*(INDIRECT($AB6&amp;"!I23:I200")="A")*(INDIRECT($AB6&amp;"!H23:H200")=INDIRECT(AW$5&amp;"!$H$21"))*(INDIRECT($AB6&amp;"!S23:S200")&lt;&gt;""),INDIRECT($AB6&amp;"!S23:S200")),0)</f>
        <v>#REF!</v>
      </c>
      <c r="AX6" s="8" t="e">
        <f t="array" aca="1" ref="AX6" ca="1">SUM(IF((INDIRECT($AB6&amp;"!J23:J200")=$B$1)*(INDIRECT($AB6&amp;"!I23:I200")="A")*(INDIRECT($AB6&amp;"!H23:H200")=INDIRECT(AX$5&amp;"!$H$21"))*(INDIRECT($AB6&amp;"!S23:S200")&lt;&gt;""),INDIRECT($AB6&amp;"!S23:S200")),0)</f>
        <v>#REF!</v>
      </c>
      <c r="AY6" s="8" t="e">
        <f t="array" aca="1" ref="AY6" ca="1">SUM(IF((INDIRECT($AB6&amp;"!J23:J200")=$B$1)*(INDIRECT($AB6&amp;"!I23:I200")="A")*(INDIRECT($AB6&amp;"!H23:H200")=INDIRECT(AY$5&amp;"!$H$21"))*(INDIRECT($AB6&amp;"!S23:S200")&lt;&gt;""),INDIRECT($AB6&amp;"!S23:S200")),0)</f>
        <v>#REF!</v>
      </c>
      <c r="AZ6" s="9" t="e">
        <f t="array" aca="1" ref="AZ6" ca="1">SUM(IF((INDIRECT($AB6&amp;"!J23:J200")=$B$1)*(INDIRECT($AB6&amp;"!I23:I200")="A")*(INDIRECT($AB6&amp;"!H23:H200")=INDIRECT(AZ$5&amp;"!$H$21"))*(INDIRECT($AB6&amp;"!S23:S200")&lt;&gt;""),INDIRECT($AB6&amp;"!S23:S200")),0)</f>
        <v>#REF!</v>
      </c>
    </row>
    <row r="7" spans="1:52" hidden="1">
      <c r="A7" s="4" t="str">
        <f>Table!$C$39</f>
        <v>Consadole_Sapporo</v>
      </c>
      <c r="B7" s="10">
        <f t="array" aca="1" ref="B7" ca="1">SUM(IF((INDIRECT($A7&amp;"!J23:J200")=$B$1)*(INDIRECT($A7&amp;"!I23:I200")="H")*(INDIRECT($A7&amp;"!H23:H200")=INDIRECT(B$5&amp;"!$H$21"))*(INDIRECT($A7&amp;"!S23:S200")&lt;&gt;""),INDIRECT($A7&amp;"!S23:S200")),0)</f>
        <v>0</v>
      </c>
      <c r="C7" s="11">
        <f t="array" aca="1" ref="C7" ca="1">SUM(IF((INDIRECT($A7&amp;"!J23:J200")=$B$1)*(INDIRECT($A7&amp;"!I23:I200")="H")*(INDIRECT($A7&amp;"!H23:H200")=INDIRECT(C$5&amp;"!$H$21"))*(INDIRECT($A7&amp;"!S23:S200")&lt;&gt;""),INDIRECT($A7&amp;"!S23:S200")),0)</f>
        <v>0</v>
      </c>
      <c r="D7" s="11">
        <f t="array" aca="1" ref="D7" ca="1">SUM(IF((INDIRECT($A7&amp;"!J23:J200")=$B$1)*(INDIRECT($A7&amp;"!I23:I200")="H")*(INDIRECT($A7&amp;"!H23:H200")=INDIRECT(D$5&amp;"!$H$21"))*(INDIRECT($A7&amp;"!S23:S200")&lt;&gt;""),INDIRECT($A7&amp;"!S23:S200")),0)</f>
        <v>0</v>
      </c>
      <c r="E7" s="11">
        <f t="array" aca="1" ref="E7" ca="1">SUM(IF((INDIRECT($A7&amp;"!J23:J200")=$B$1)*(INDIRECT($A7&amp;"!I23:I200")="H")*(INDIRECT($A7&amp;"!H23:H200")=INDIRECT(E$5&amp;"!$H$21"))*(INDIRECT($A7&amp;"!S23:S200")&lt;&gt;""),INDIRECT($A7&amp;"!S23:S200")),0)</f>
        <v>0</v>
      </c>
      <c r="F7" s="11">
        <f t="array" aca="1" ref="F7" ca="1">SUM(IF((INDIRECT($A7&amp;"!J23:J200")=$B$1)*(INDIRECT($A7&amp;"!I23:I200")="H")*(INDIRECT($A7&amp;"!H23:H200")=INDIRECT(F$5&amp;"!$H$21"))*(INDIRECT($A7&amp;"!S23:S200")&lt;&gt;""),INDIRECT($A7&amp;"!S23:S200")),0)</f>
        <v>0</v>
      </c>
      <c r="G7" s="11">
        <f t="array" aca="1" ref="G7" ca="1">SUM(IF((INDIRECT($A7&amp;"!J23:J200")=$B$1)*(INDIRECT($A7&amp;"!I23:I200")="H")*(INDIRECT($A7&amp;"!H23:H200")=INDIRECT(G$5&amp;"!$H$21"))*(INDIRECT($A7&amp;"!S23:S200")&lt;&gt;""),INDIRECT($A7&amp;"!S23:S200")),0)</f>
        <v>0</v>
      </c>
      <c r="H7" s="11">
        <f t="array" aca="1" ref="H7" ca="1">SUM(IF((INDIRECT($A7&amp;"!J23:J200")=$B$1)*(INDIRECT($A7&amp;"!I23:I200")="H")*(INDIRECT($A7&amp;"!H23:H200")=INDIRECT(H$5&amp;"!$H$21"))*(INDIRECT($A7&amp;"!S23:S200")&lt;&gt;""),INDIRECT($A7&amp;"!S23:S200")),0)</f>
        <v>0</v>
      </c>
      <c r="I7" s="11">
        <f t="array" aca="1" ref="I7" ca="1">SUM(IF((INDIRECT($A7&amp;"!J23:J200")=$B$1)*(INDIRECT($A7&amp;"!I23:I200")="H")*(INDIRECT($A7&amp;"!H23:H200")=INDIRECT(I$5&amp;"!$H$21"))*(INDIRECT($A7&amp;"!S23:S200")&lt;&gt;""),INDIRECT($A7&amp;"!S23:S200")),0)</f>
        <v>0</v>
      </c>
      <c r="J7" s="11">
        <f t="array" aca="1" ref="J7" ca="1">SUM(IF((INDIRECT($A7&amp;"!J23:J200")=$B$1)*(INDIRECT($A7&amp;"!I23:I200")="H")*(INDIRECT($A7&amp;"!H23:H200")=INDIRECT(J$5&amp;"!$H$21"))*(INDIRECT($A7&amp;"!S23:S200")&lt;&gt;""),INDIRECT($A7&amp;"!S23:S200")),0)</f>
        <v>0</v>
      </c>
      <c r="K7" s="11">
        <f t="array" aca="1" ref="K7" ca="1">SUM(IF((INDIRECT($A7&amp;"!J23:J200")=$B$1)*(INDIRECT($A7&amp;"!I23:I200")="H")*(INDIRECT($A7&amp;"!H23:H200")=INDIRECT(K$5&amp;"!$H$21"))*(INDIRECT($A7&amp;"!S23:S200")&lt;&gt;""),INDIRECT($A7&amp;"!S23:S200")),0)</f>
        <v>0</v>
      </c>
      <c r="L7" s="11">
        <f t="array" aca="1" ref="L7" ca="1">SUM(IF((INDIRECT($A7&amp;"!J23:J200")=$B$1)*(INDIRECT($A7&amp;"!I23:I200")="H")*(INDIRECT($A7&amp;"!H23:H200")=INDIRECT(L$5&amp;"!$H$21"))*(INDIRECT($A7&amp;"!S23:S200")&lt;&gt;""),INDIRECT($A7&amp;"!S23:S200")),0)</f>
        <v>0</v>
      </c>
      <c r="M7" s="11">
        <f t="array" aca="1" ref="M7" ca="1">SUM(IF((INDIRECT($A7&amp;"!J23:J200")=$B$1)*(INDIRECT($A7&amp;"!I23:I200")="H")*(INDIRECT($A7&amp;"!H23:H200")=INDIRECT(M$5&amp;"!$H$21"))*(INDIRECT($A7&amp;"!S23:S200")&lt;&gt;""),INDIRECT($A7&amp;"!S23:S200")),0)</f>
        <v>0</v>
      </c>
      <c r="N7" s="11">
        <f t="array" aca="1" ref="N7" ca="1">SUM(IF((INDIRECT($A7&amp;"!J23:J200")=$B$1)*(INDIRECT($A7&amp;"!I23:I200")="H")*(INDIRECT($A7&amp;"!H23:H200")=INDIRECT(N$5&amp;"!$H$21"))*(INDIRECT($A7&amp;"!S23:S200")&lt;&gt;""),INDIRECT($A7&amp;"!S23:S200")),0)</f>
        <v>0</v>
      </c>
      <c r="O7" s="11">
        <f t="array" aca="1" ref="O7" ca="1">SUM(IF((INDIRECT($A7&amp;"!J23:J200")=$B$1)*(INDIRECT($A7&amp;"!I23:I200")="H")*(INDIRECT($A7&amp;"!H23:H200")=INDIRECT(O$5&amp;"!$H$21"))*(INDIRECT($A7&amp;"!S23:S200")&lt;&gt;""),INDIRECT($A7&amp;"!S23:S200")),0)</f>
        <v>0</v>
      </c>
      <c r="P7" s="11">
        <f t="array" aca="1" ref="P7" ca="1">SUM(IF((INDIRECT($A7&amp;"!J23:J200")=$B$1)*(INDIRECT($A7&amp;"!I23:I200")="H")*(INDIRECT($A7&amp;"!H23:H200")=INDIRECT(P$5&amp;"!$H$21"))*(INDIRECT($A7&amp;"!S23:S200")&lt;&gt;""),INDIRECT($A7&amp;"!S23:S200")),0)</f>
        <v>0</v>
      </c>
      <c r="Q7" s="11">
        <f t="array" aca="1" ref="Q7" ca="1">SUM(IF((INDIRECT($A7&amp;"!J23:J200")=$B$1)*(INDIRECT($A7&amp;"!I23:I200")="H")*(INDIRECT($A7&amp;"!H23:H200")=INDIRECT(Q$5&amp;"!$H$21"))*(INDIRECT($A7&amp;"!S23:S200")&lt;&gt;""),INDIRECT($A7&amp;"!S23:S200")),0)</f>
        <v>0</v>
      </c>
      <c r="R7" s="11">
        <f t="array" aca="1" ref="R7" ca="1">SUM(IF((INDIRECT($A7&amp;"!J23:J200")=$B$1)*(INDIRECT($A7&amp;"!I23:I200")="H")*(INDIRECT($A7&amp;"!H23:H200")=INDIRECT(R$5&amp;"!$H$21"))*(INDIRECT($A7&amp;"!S23:S200")&lt;&gt;""),INDIRECT($A7&amp;"!S23:S200")),0)</f>
        <v>0</v>
      </c>
      <c r="S7" s="11">
        <f t="array" aca="1" ref="S7" ca="1">SUM(IF((INDIRECT($A7&amp;"!J23:J200")=$B$1)*(INDIRECT($A7&amp;"!I23:I200")="H")*(INDIRECT($A7&amp;"!H23:H200")=INDIRECT(S$5&amp;"!$H$21"))*(INDIRECT($A7&amp;"!S23:S200")&lt;&gt;""),INDIRECT($A7&amp;"!S23:S200")),0)</f>
        <v>0</v>
      </c>
      <c r="T7" s="11" t="e">
        <f t="array" aca="1" ref="T7" ca="1">SUM(IF((INDIRECT($A7&amp;"!J23:J200")=$B$1)*(INDIRECT($A7&amp;"!I23:I200")="H")*(INDIRECT($A7&amp;"!H23:H200")=INDIRECT(T$5&amp;"!$H$21"))*(INDIRECT($A7&amp;"!S23:S200")&lt;&gt;""),INDIRECT($A7&amp;"!S23:S200")),0)</f>
        <v>#REF!</v>
      </c>
      <c r="U7" s="11" t="e">
        <f t="array" aca="1" ref="U7" ca="1">SUM(IF((INDIRECT($A7&amp;"!J23:J200")=$B$1)*(INDIRECT($A7&amp;"!I23:I200")="H")*(INDIRECT($A7&amp;"!H23:H200")=INDIRECT(U$5&amp;"!$H$21"))*(INDIRECT($A7&amp;"!S23:S200")&lt;&gt;""),INDIRECT($A7&amp;"!S23:S200")),0)</f>
        <v>#REF!</v>
      </c>
      <c r="V7" s="11" t="e">
        <f t="array" aca="1" ref="V7" ca="1">SUM(IF((INDIRECT($A7&amp;"!J23:J200")=$B$1)*(INDIRECT($A7&amp;"!I23:I200")="H")*(INDIRECT($A7&amp;"!H23:H200")=INDIRECT(V$5&amp;"!$H$21"))*(INDIRECT($A7&amp;"!S23:S200")&lt;&gt;""),INDIRECT($A7&amp;"!S23:S200")),0)</f>
        <v>#REF!</v>
      </c>
      <c r="W7" s="11" t="e">
        <f t="array" aca="1" ref="W7" ca="1">SUM(IF((INDIRECT($A7&amp;"!J23:J200")=$B$1)*(INDIRECT($A7&amp;"!I23:I200")="H")*(INDIRECT($A7&amp;"!H23:H200")=INDIRECT(W$5&amp;"!$H$21"))*(INDIRECT($A7&amp;"!S23:S200")&lt;&gt;""),INDIRECT($A7&amp;"!S23:S200")),0)</f>
        <v>#REF!</v>
      </c>
      <c r="X7" s="11" t="e">
        <f t="array" aca="1" ref="X7" ca="1">SUM(IF((INDIRECT($A7&amp;"!J23:J200")=$B$1)*(INDIRECT($A7&amp;"!I23:I200")="H")*(INDIRECT($A7&amp;"!H23:H200")=INDIRECT(X$5&amp;"!$H$21"))*(INDIRECT($A7&amp;"!S23:S200")&lt;&gt;""),INDIRECT($A7&amp;"!S23:S200")),0)</f>
        <v>#REF!</v>
      </c>
      <c r="Y7" s="12" t="e">
        <f t="array" aca="1" ref="Y7" ca="1">SUM(IF((INDIRECT($A7&amp;"!J23:J200")=$B$1)*(INDIRECT($A7&amp;"!I23:I200")="H")*(INDIRECT($A7&amp;"!H23:H200")=INDIRECT(Y$5&amp;"!$H$21"))*(INDIRECT($A7&amp;"!S23:S200")&lt;&gt;""),INDIRECT($A7&amp;"!S23:S200")),0)</f>
        <v>#REF!</v>
      </c>
      <c r="Z7" s="4"/>
      <c r="AA7" s="4"/>
      <c r="AB7" s="4" t="str">
        <f>Table!$C$39</f>
        <v>Consadole_Sapporo</v>
      </c>
      <c r="AC7" s="10">
        <f t="array" aca="1" ref="AC7" ca="1">SUM(IF((INDIRECT($AB7&amp;"!J23:J200")=$B$1)*(INDIRECT($AB7&amp;"!I23:I200")="A")*(INDIRECT($AB7&amp;"!H23:H200")=INDIRECT(AC$5&amp;"!$H$21"))*(INDIRECT($AB7&amp;"!S23:S200")&lt;&gt;""),INDIRECT($AB7&amp;"!S23:S200")),0)</f>
        <v>0</v>
      </c>
      <c r="AD7" s="11">
        <f t="array" aca="1" ref="AD7" ca="1">SUM(IF((INDIRECT($AB7&amp;"!J23:J200")=$B$1)*(INDIRECT($AB7&amp;"!I23:I200")="A")*(INDIRECT($AB7&amp;"!H23:H200")=INDIRECT(AD$5&amp;"!$H$21"))*(INDIRECT($AB7&amp;"!S23:S200")&lt;&gt;""),INDIRECT($AB7&amp;"!S23:S200")),0)</f>
        <v>0</v>
      </c>
      <c r="AE7" s="11">
        <f t="array" aca="1" ref="AE7" ca="1">SUM(IF((INDIRECT($AB7&amp;"!J23:J200")=$B$1)*(INDIRECT($AB7&amp;"!I23:I200")="A")*(INDIRECT($AB7&amp;"!H23:H200")=INDIRECT(AE$5&amp;"!$H$21"))*(INDIRECT($AB7&amp;"!S23:S200")&lt;&gt;""),INDIRECT($AB7&amp;"!S23:S200")),0)</f>
        <v>0</v>
      </c>
      <c r="AF7" s="11">
        <f t="array" aca="1" ref="AF7" ca="1">SUM(IF((INDIRECT($AB7&amp;"!J23:J200")=$B$1)*(INDIRECT($AB7&amp;"!I23:I200")="A")*(INDIRECT($AB7&amp;"!H23:H200")=INDIRECT(AF$5&amp;"!$H$21"))*(INDIRECT($AB7&amp;"!S23:S200")&lt;&gt;""),INDIRECT($AB7&amp;"!S23:S200")),0)</f>
        <v>0</v>
      </c>
      <c r="AG7" s="11">
        <f t="array" aca="1" ref="AG7" ca="1">SUM(IF((INDIRECT($AB7&amp;"!J23:J200")=$B$1)*(INDIRECT($AB7&amp;"!I23:I200")="A")*(INDIRECT($AB7&amp;"!H23:H200")=INDIRECT(AG$5&amp;"!$H$21"))*(INDIRECT($AB7&amp;"!S23:S200")&lt;&gt;""),INDIRECT($AB7&amp;"!S23:S200")),0)</f>
        <v>0</v>
      </c>
      <c r="AH7" s="11">
        <f t="array" aca="1" ref="AH7" ca="1">SUM(IF((INDIRECT($AB7&amp;"!J23:J200")=$B$1)*(INDIRECT($AB7&amp;"!I23:I200")="A")*(INDIRECT($AB7&amp;"!H23:H200")=INDIRECT(AH$5&amp;"!$H$21"))*(INDIRECT($AB7&amp;"!S23:S200")&lt;&gt;""),INDIRECT($AB7&amp;"!S23:S200")),0)</f>
        <v>0</v>
      </c>
      <c r="AI7" s="11">
        <f t="array" aca="1" ref="AI7" ca="1">SUM(IF((INDIRECT($AB7&amp;"!J23:J200")=$B$1)*(INDIRECT($AB7&amp;"!I23:I200")="A")*(INDIRECT($AB7&amp;"!H23:H200")=INDIRECT(AI$5&amp;"!$H$21"))*(INDIRECT($AB7&amp;"!S23:S200")&lt;&gt;""),INDIRECT($AB7&amp;"!S23:S200")),0)</f>
        <v>0</v>
      </c>
      <c r="AJ7" s="11">
        <f t="array" aca="1" ref="AJ7" ca="1">SUM(IF((INDIRECT($AB7&amp;"!J23:J200")=$B$1)*(INDIRECT($AB7&amp;"!I23:I200")="A")*(INDIRECT($AB7&amp;"!H23:H200")=INDIRECT(AJ$5&amp;"!$H$21"))*(INDIRECT($AB7&amp;"!S23:S200")&lt;&gt;""),INDIRECT($AB7&amp;"!S23:S200")),0)</f>
        <v>0</v>
      </c>
      <c r="AK7" s="11">
        <f t="array" aca="1" ref="AK7" ca="1">SUM(IF((INDIRECT($AB7&amp;"!J23:J200")=$B$1)*(INDIRECT($AB7&amp;"!I23:I200")="A")*(INDIRECT($AB7&amp;"!H23:H200")=INDIRECT(AK$5&amp;"!$H$21"))*(INDIRECT($AB7&amp;"!S23:S200")&lt;&gt;""),INDIRECT($AB7&amp;"!S23:S200")),0)</f>
        <v>0</v>
      </c>
      <c r="AL7" s="11">
        <f t="array" aca="1" ref="AL7" ca="1">SUM(IF((INDIRECT($AB7&amp;"!J23:J200")=$B$1)*(INDIRECT($AB7&amp;"!I23:I200")="A")*(INDIRECT($AB7&amp;"!H23:H200")=INDIRECT(AL$5&amp;"!$H$21"))*(INDIRECT($AB7&amp;"!S23:S200")&lt;&gt;""),INDIRECT($AB7&amp;"!S23:S200")),0)</f>
        <v>0</v>
      </c>
      <c r="AM7" s="11">
        <f t="array" aca="1" ref="AM7" ca="1">SUM(IF((INDIRECT($AB7&amp;"!J23:J200")=$B$1)*(INDIRECT($AB7&amp;"!I23:I200")="A")*(INDIRECT($AB7&amp;"!H23:H200")=INDIRECT(AM$5&amp;"!$H$21"))*(INDIRECT($AB7&amp;"!S23:S200")&lt;&gt;""),INDIRECT($AB7&amp;"!S23:S200")),0)</f>
        <v>0</v>
      </c>
      <c r="AN7" s="11">
        <f t="array" aca="1" ref="AN7" ca="1">SUM(IF((INDIRECT($AB7&amp;"!J23:J200")=$B$1)*(INDIRECT($AB7&amp;"!I23:I200")="A")*(INDIRECT($AB7&amp;"!H23:H200")=INDIRECT(AN$5&amp;"!$H$21"))*(INDIRECT($AB7&amp;"!S23:S200")&lt;&gt;""),INDIRECT($AB7&amp;"!S23:S200")),0)</f>
        <v>0</v>
      </c>
      <c r="AO7" s="11">
        <f t="array" aca="1" ref="AO7" ca="1">SUM(IF((INDIRECT($AB7&amp;"!J23:J200")=$B$1)*(INDIRECT($AB7&amp;"!I23:I200")="A")*(INDIRECT($AB7&amp;"!H23:H200")=INDIRECT(AO$5&amp;"!$H$21"))*(INDIRECT($AB7&amp;"!S23:S200")&lt;&gt;""),INDIRECT($AB7&amp;"!S23:S200")),0)</f>
        <v>0</v>
      </c>
      <c r="AP7" s="11">
        <f t="array" aca="1" ref="AP7" ca="1">SUM(IF((INDIRECT($AB7&amp;"!J23:J200")=$B$1)*(INDIRECT($AB7&amp;"!I23:I200")="A")*(INDIRECT($AB7&amp;"!H23:H200")=INDIRECT(AP$5&amp;"!$H$21"))*(INDIRECT($AB7&amp;"!S23:S200")&lt;&gt;""),INDIRECT($AB7&amp;"!S23:S200")),0)</f>
        <v>0</v>
      </c>
      <c r="AQ7" s="11">
        <f t="array" aca="1" ref="AQ7" ca="1">SUM(IF((INDIRECT($AB7&amp;"!J23:J200")=$B$1)*(INDIRECT($AB7&amp;"!I23:I200")="A")*(INDIRECT($AB7&amp;"!H23:H200")=INDIRECT(AQ$5&amp;"!$H$21"))*(INDIRECT($AB7&amp;"!S23:S200")&lt;&gt;""),INDIRECT($AB7&amp;"!S23:S200")),0)</f>
        <v>0</v>
      </c>
      <c r="AR7" s="11">
        <f t="array" aca="1" ref="AR7" ca="1">SUM(IF((INDIRECT($AB7&amp;"!J23:J200")=$B$1)*(INDIRECT($AB7&amp;"!I23:I200")="A")*(INDIRECT($AB7&amp;"!H23:H200")=INDIRECT(AR$5&amp;"!$H$21"))*(INDIRECT($AB7&amp;"!S23:S200")&lt;&gt;""),INDIRECT($AB7&amp;"!S23:S200")),0)</f>
        <v>0</v>
      </c>
      <c r="AS7" s="11">
        <f t="array" aca="1" ref="AS7" ca="1">SUM(IF((INDIRECT($AB7&amp;"!J23:J200")=$B$1)*(INDIRECT($AB7&amp;"!I23:I200")="A")*(INDIRECT($AB7&amp;"!H23:H200")=INDIRECT(AS$5&amp;"!$H$21"))*(INDIRECT($AB7&amp;"!S23:S200")&lt;&gt;""),INDIRECT($AB7&amp;"!S23:S200")),0)</f>
        <v>0</v>
      </c>
      <c r="AT7" s="11">
        <f t="array" aca="1" ref="AT7" ca="1">SUM(IF((INDIRECT($AB7&amp;"!J23:J200")=$B$1)*(INDIRECT($AB7&amp;"!I23:I200")="A")*(INDIRECT($AB7&amp;"!H23:H200")=INDIRECT(AT$5&amp;"!$H$21"))*(INDIRECT($AB7&amp;"!S23:S200")&lt;&gt;""),INDIRECT($AB7&amp;"!S23:S200")),0)</f>
        <v>0</v>
      </c>
      <c r="AU7" s="11" t="e">
        <f t="array" aca="1" ref="AU7" ca="1">SUM(IF((INDIRECT($AB7&amp;"!J23:J200")=$B$1)*(INDIRECT($AB7&amp;"!I23:I200")="A")*(INDIRECT($AB7&amp;"!H23:H200")=INDIRECT(AU$5&amp;"!$H$21"))*(INDIRECT($AB7&amp;"!S23:S200")&lt;&gt;""),INDIRECT($AB7&amp;"!S23:S200")),0)</f>
        <v>#REF!</v>
      </c>
      <c r="AV7" s="11" t="e">
        <f t="array" aca="1" ref="AV7" ca="1">SUM(IF((INDIRECT($AB7&amp;"!J23:J200")=$B$1)*(INDIRECT($AB7&amp;"!I23:I200")="A")*(INDIRECT($AB7&amp;"!H23:H200")=INDIRECT(AV$5&amp;"!$H$21"))*(INDIRECT($AB7&amp;"!S23:S200")&lt;&gt;""),INDIRECT($AB7&amp;"!S23:S200")),0)</f>
        <v>#REF!</v>
      </c>
      <c r="AW7" s="11" t="e">
        <f t="array" aca="1" ref="AW7" ca="1">SUM(IF((INDIRECT($AB7&amp;"!J23:J200")=$B$1)*(INDIRECT($AB7&amp;"!I23:I200")="A")*(INDIRECT($AB7&amp;"!H23:H200")=INDIRECT(AW$5&amp;"!$H$21"))*(INDIRECT($AB7&amp;"!S23:S200")&lt;&gt;""),INDIRECT($AB7&amp;"!S23:S200")),0)</f>
        <v>#REF!</v>
      </c>
      <c r="AX7" s="11" t="e">
        <f t="array" aca="1" ref="AX7" ca="1">SUM(IF((INDIRECT($AB7&amp;"!J23:J200")=$B$1)*(INDIRECT($AB7&amp;"!I23:I200")="A")*(INDIRECT($AB7&amp;"!H23:H200")=INDIRECT(AX$5&amp;"!$H$21"))*(INDIRECT($AB7&amp;"!S23:S200")&lt;&gt;""),INDIRECT($AB7&amp;"!S23:S200")),0)</f>
        <v>#REF!</v>
      </c>
      <c r="AY7" s="11" t="e">
        <f t="array" aca="1" ref="AY7" ca="1">SUM(IF((INDIRECT($AB7&amp;"!J23:J200")=$B$1)*(INDIRECT($AB7&amp;"!I23:I200")="A")*(INDIRECT($AB7&amp;"!H23:H200")=INDIRECT(AY$5&amp;"!$H$21"))*(INDIRECT($AB7&amp;"!S23:S200")&lt;&gt;""),INDIRECT($AB7&amp;"!S23:S200")),0)</f>
        <v>#REF!</v>
      </c>
      <c r="AZ7" s="12" t="e">
        <f t="array" aca="1" ref="AZ7" ca="1">SUM(IF((INDIRECT($AB7&amp;"!J23:J200")=$B$1)*(INDIRECT($AB7&amp;"!I23:I200")="A")*(INDIRECT($AB7&amp;"!H23:H200")=INDIRECT(AZ$5&amp;"!$H$21"))*(INDIRECT($AB7&amp;"!S23:S200")&lt;&gt;""),INDIRECT($AB7&amp;"!S23:S200")),0)</f>
        <v>#REF!</v>
      </c>
    </row>
    <row r="8" spans="1:52" hidden="1">
      <c r="A8" s="4" t="str">
        <f>Table!$C$40</f>
        <v>Gamba_Osaka</v>
      </c>
      <c r="B8" s="10">
        <f t="array" aca="1" ref="B8" ca="1">SUM(IF((INDIRECT($A8&amp;"!J23:J200")=$B$1)*(INDIRECT($A8&amp;"!I23:I200")="H")*(INDIRECT($A8&amp;"!H23:H200")=INDIRECT(B$5&amp;"!$H$21"))*(INDIRECT($A8&amp;"!S23:S200")&lt;&gt;""),INDIRECT($A8&amp;"!S23:S200")),0)</f>
        <v>0</v>
      </c>
      <c r="C8" s="11">
        <f t="array" aca="1" ref="C8" ca="1">SUM(IF((INDIRECT($A8&amp;"!J23:J200")=$B$1)*(INDIRECT($A8&amp;"!I23:I200")="H")*(INDIRECT($A8&amp;"!H23:H200")=INDIRECT(C$5&amp;"!$H$21"))*(INDIRECT($A8&amp;"!S23:S200")&lt;&gt;""),INDIRECT($A8&amp;"!S23:S200")),0)</f>
        <v>0</v>
      </c>
      <c r="D8" s="11">
        <f t="array" aca="1" ref="D8" ca="1">SUM(IF((INDIRECT($A8&amp;"!J23:J200")=$B$1)*(INDIRECT($A8&amp;"!I23:I200")="H")*(INDIRECT($A8&amp;"!H23:H200")=INDIRECT(D$5&amp;"!$H$21"))*(INDIRECT($A8&amp;"!S23:S200")&lt;&gt;""),INDIRECT($A8&amp;"!S23:S200")),0)</f>
        <v>0</v>
      </c>
      <c r="E8" s="11">
        <f t="array" aca="1" ref="E8" ca="1">SUM(IF((INDIRECT($A8&amp;"!J23:J200")=$B$1)*(INDIRECT($A8&amp;"!I23:I200")="H")*(INDIRECT($A8&amp;"!H23:H200")=INDIRECT(E$5&amp;"!$H$21"))*(INDIRECT($A8&amp;"!S23:S200")&lt;&gt;""),INDIRECT($A8&amp;"!S23:S200")),0)</f>
        <v>0</v>
      </c>
      <c r="F8" s="11">
        <f t="array" aca="1" ref="F8" ca="1">SUM(IF((INDIRECT($A8&amp;"!J23:J200")=$B$1)*(INDIRECT($A8&amp;"!I23:I200")="H")*(INDIRECT($A8&amp;"!H23:H200")=INDIRECT(F$5&amp;"!$H$21"))*(INDIRECT($A8&amp;"!S23:S200")&lt;&gt;""),INDIRECT($A8&amp;"!S23:S200")),0)</f>
        <v>0</v>
      </c>
      <c r="G8" s="11">
        <f t="array" aca="1" ref="G8" ca="1">SUM(IF((INDIRECT($A8&amp;"!J23:J200")=$B$1)*(INDIRECT($A8&amp;"!I23:I200")="H")*(INDIRECT($A8&amp;"!H23:H200")=INDIRECT(G$5&amp;"!$H$21"))*(INDIRECT($A8&amp;"!S23:S200")&lt;&gt;""),INDIRECT($A8&amp;"!S23:S200")),0)</f>
        <v>0</v>
      </c>
      <c r="H8" s="11">
        <f t="array" aca="1" ref="H8" ca="1">SUM(IF((INDIRECT($A8&amp;"!J23:J200")=$B$1)*(INDIRECT($A8&amp;"!I23:I200")="H")*(INDIRECT($A8&amp;"!H23:H200")=INDIRECT(H$5&amp;"!$H$21"))*(INDIRECT($A8&amp;"!S23:S200")&lt;&gt;""),INDIRECT($A8&amp;"!S23:S200")),0)</f>
        <v>0</v>
      </c>
      <c r="I8" s="11">
        <f t="array" aca="1" ref="I8" ca="1">SUM(IF((INDIRECT($A8&amp;"!J23:J200")=$B$1)*(INDIRECT($A8&amp;"!I23:I200")="H")*(INDIRECT($A8&amp;"!H23:H200")=INDIRECT(I$5&amp;"!$H$21"))*(INDIRECT($A8&amp;"!S23:S200")&lt;&gt;""),INDIRECT($A8&amp;"!S23:S200")),0)</f>
        <v>0</v>
      </c>
      <c r="J8" s="11">
        <f t="array" aca="1" ref="J8" ca="1">SUM(IF((INDIRECT($A8&amp;"!J23:J200")=$B$1)*(INDIRECT($A8&amp;"!I23:I200")="H")*(INDIRECT($A8&amp;"!H23:H200")=INDIRECT(J$5&amp;"!$H$21"))*(INDIRECT($A8&amp;"!S23:S200")&lt;&gt;""),INDIRECT($A8&amp;"!S23:S200")),0)</f>
        <v>0</v>
      </c>
      <c r="K8" s="11">
        <f t="array" aca="1" ref="K8" ca="1">SUM(IF((INDIRECT($A8&amp;"!J23:J200")=$B$1)*(INDIRECT($A8&amp;"!I23:I200")="H")*(INDIRECT($A8&amp;"!H23:H200")=INDIRECT(K$5&amp;"!$H$21"))*(INDIRECT($A8&amp;"!S23:S200")&lt;&gt;""),INDIRECT($A8&amp;"!S23:S200")),0)</f>
        <v>0</v>
      </c>
      <c r="L8" s="11">
        <f t="array" aca="1" ref="L8" ca="1">SUM(IF((INDIRECT($A8&amp;"!J23:J200")=$B$1)*(INDIRECT($A8&amp;"!I23:I200")="H")*(INDIRECT($A8&amp;"!H23:H200")=INDIRECT(L$5&amp;"!$H$21"))*(INDIRECT($A8&amp;"!S23:S200")&lt;&gt;""),INDIRECT($A8&amp;"!S23:S200")),0)</f>
        <v>0</v>
      </c>
      <c r="M8" s="11">
        <f t="array" aca="1" ref="M8" ca="1">SUM(IF((INDIRECT($A8&amp;"!J23:J200")=$B$1)*(INDIRECT($A8&amp;"!I23:I200")="H")*(INDIRECT($A8&amp;"!H23:H200")=INDIRECT(M$5&amp;"!$H$21"))*(INDIRECT($A8&amp;"!S23:S200")&lt;&gt;""),INDIRECT($A8&amp;"!S23:S200")),0)</f>
        <v>0</v>
      </c>
      <c r="N8" s="11">
        <f t="array" aca="1" ref="N8" ca="1">SUM(IF((INDIRECT($A8&amp;"!J23:J200")=$B$1)*(INDIRECT($A8&amp;"!I23:I200")="H")*(INDIRECT($A8&amp;"!H23:H200")=INDIRECT(N$5&amp;"!$H$21"))*(INDIRECT($A8&amp;"!S23:S200")&lt;&gt;""),INDIRECT($A8&amp;"!S23:S200")),0)</f>
        <v>0</v>
      </c>
      <c r="O8" s="11">
        <f t="array" aca="1" ref="O8" ca="1">SUM(IF((INDIRECT($A8&amp;"!J23:J200")=$B$1)*(INDIRECT($A8&amp;"!I23:I200")="H")*(INDIRECT($A8&amp;"!H23:H200")=INDIRECT(O$5&amp;"!$H$21"))*(INDIRECT($A8&amp;"!S23:S200")&lt;&gt;""),INDIRECT($A8&amp;"!S23:S200")),0)</f>
        <v>0</v>
      </c>
      <c r="P8" s="11">
        <f t="array" aca="1" ref="P8" ca="1">SUM(IF((INDIRECT($A8&amp;"!J23:J200")=$B$1)*(INDIRECT($A8&amp;"!I23:I200")="H")*(INDIRECT($A8&amp;"!H23:H200")=INDIRECT(P$5&amp;"!$H$21"))*(INDIRECT($A8&amp;"!S23:S200")&lt;&gt;""),INDIRECT($A8&amp;"!S23:S200")),0)</f>
        <v>0</v>
      </c>
      <c r="Q8" s="11">
        <f t="array" aca="1" ref="Q8" ca="1">SUM(IF((INDIRECT($A8&amp;"!J23:J200")=$B$1)*(INDIRECT($A8&amp;"!I23:I200")="H")*(INDIRECT($A8&amp;"!H23:H200")=INDIRECT(Q$5&amp;"!$H$21"))*(INDIRECT($A8&amp;"!S23:S200")&lt;&gt;""),INDIRECT($A8&amp;"!S23:S200")),0)</f>
        <v>0</v>
      </c>
      <c r="R8" s="11">
        <f t="array" aca="1" ref="R8" ca="1">SUM(IF((INDIRECT($A8&amp;"!J23:J200")=$B$1)*(INDIRECT($A8&amp;"!I23:I200")="H")*(INDIRECT($A8&amp;"!H23:H200")=INDIRECT(R$5&amp;"!$H$21"))*(INDIRECT($A8&amp;"!S23:S200")&lt;&gt;""),INDIRECT($A8&amp;"!S23:S200")),0)</f>
        <v>0</v>
      </c>
      <c r="S8" s="11">
        <f t="array" aca="1" ref="S8" ca="1">SUM(IF((INDIRECT($A8&amp;"!J23:J200")=$B$1)*(INDIRECT($A8&amp;"!I23:I200")="H")*(INDIRECT($A8&amp;"!H23:H200")=INDIRECT(S$5&amp;"!$H$21"))*(INDIRECT($A8&amp;"!S23:S200")&lt;&gt;""),INDIRECT($A8&amp;"!S23:S200")),0)</f>
        <v>0</v>
      </c>
      <c r="T8" s="11" t="e">
        <f t="array" aca="1" ref="T8" ca="1">SUM(IF((INDIRECT($A8&amp;"!J23:J200")=$B$1)*(INDIRECT($A8&amp;"!I23:I200")="H")*(INDIRECT($A8&amp;"!H23:H200")=INDIRECT(T$5&amp;"!$H$21"))*(INDIRECT($A8&amp;"!S23:S200")&lt;&gt;""),INDIRECT($A8&amp;"!S23:S200")),0)</f>
        <v>#REF!</v>
      </c>
      <c r="U8" s="11" t="e">
        <f t="array" aca="1" ref="U8" ca="1">SUM(IF((INDIRECT($A8&amp;"!J23:J200")=$B$1)*(INDIRECT($A8&amp;"!I23:I200")="H")*(INDIRECT($A8&amp;"!H23:H200")=INDIRECT(U$5&amp;"!$H$21"))*(INDIRECT($A8&amp;"!S23:S200")&lt;&gt;""),INDIRECT($A8&amp;"!S23:S200")),0)</f>
        <v>#REF!</v>
      </c>
      <c r="V8" s="11" t="e">
        <f t="array" aca="1" ref="V8" ca="1">SUM(IF((INDIRECT($A8&amp;"!J23:J200")=$B$1)*(INDIRECT($A8&amp;"!I23:I200")="H")*(INDIRECT($A8&amp;"!H23:H200")=INDIRECT(V$5&amp;"!$H$21"))*(INDIRECT($A8&amp;"!S23:S200")&lt;&gt;""),INDIRECT($A8&amp;"!S23:S200")),0)</f>
        <v>#REF!</v>
      </c>
      <c r="W8" s="11" t="e">
        <f t="array" aca="1" ref="W8" ca="1">SUM(IF((INDIRECT($A8&amp;"!J23:J200")=$B$1)*(INDIRECT($A8&amp;"!I23:I200")="H")*(INDIRECT($A8&amp;"!H23:H200")=INDIRECT(W$5&amp;"!$H$21"))*(INDIRECT($A8&amp;"!S23:S200")&lt;&gt;""),INDIRECT($A8&amp;"!S23:S200")),0)</f>
        <v>#REF!</v>
      </c>
      <c r="X8" s="11" t="e">
        <f t="array" aca="1" ref="X8" ca="1">SUM(IF((INDIRECT($A8&amp;"!J23:J200")=$B$1)*(INDIRECT($A8&amp;"!I23:I200")="H")*(INDIRECT($A8&amp;"!H23:H200")=INDIRECT(X$5&amp;"!$H$21"))*(INDIRECT($A8&amp;"!S23:S200")&lt;&gt;""),INDIRECT($A8&amp;"!S23:S200")),0)</f>
        <v>#REF!</v>
      </c>
      <c r="Y8" s="12" t="e">
        <f t="array" aca="1" ref="Y8" ca="1">SUM(IF((INDIRECT($A8&amp;"!J23:J200")=$B$1)*(INDIRECT($A8&amp;"!I23:I200")="H")*(INDIRECT($A8&amp;"!H23:H200")=INDIRECT(Y$5&amp;"!$H$21"))*(INDIRECT($A8&amp;"!S23:S200")&lt;&gt;""),INDIRECT($A8&amp;"!S23:S200")),0)</f>
        <v>#REF!</v>
      </c>
      <c r="Z8" s="4"/>
      <c r="AA8" s="4"/>
      <c r="AB8" s="4" t="str">
        <f>Table!$C$40</f>
        <v>Gamba_Osaka</v>
      </c>
      <c r="AC8" s="10">
        <f t="array" aca="1" ref="AC8" ca="1">SUM(IF((INDIRECT($AB8&amp;"!J23:J200")=$B$1)*(INDIRECT($AB8&amp;"!I23:I200")="A")*(INDIRECT($AB8&amp;"!H23:H200")=INDIRECT(AC$5&amp;"!$H$21"))*(INDIRECT($AB8&amp;"!S23:S200")&lt;&gt;""),INDIRECT($AB8&amp;"!S23:S200")),0)</f>
        <v>0</v>
      </c>
      <c r="AD8" s="11">
        <f t="array" aca="1" ref="AD8" ca="1">SUM(IF((INDIRECT($AB8&amp;"!J23:J200")=$B$1)*(INDIRECT($AB8&amp;"!I23:I200")="A")*(INDIRECT($AB8&amp;"!H23:H200")=INDIRECT(AD$5&amp;"!$H$21"))*(INDIRECT($AB8&amp;"!S23:S200")&lt;&gt;""),INDIRECT($AB8&amp;"!S23:S200")),0)</f>
        <v>0</v>
      </c>
      <c r="AE8" s="11">
        <f t="array" aca="1" ref="AE8" ca="1">SUM(IF((INDIRECT($AB8&amp;"!J23:J200")=$B$1)*(INDIRECT($AB8&amp;"!I23:I200")="A")*(INDIRECT($AB8&amp;"!H23:H200")=INDIRECT(AE$5&amp;"!$H$21"))*(INDIRECT($AB8&amp;"!S23:S200")&lt;&gt;""),INDIRECT($AB8&amp;"!S23:S200")),0)</f>
        <v>0</v>
      </c>
      <c r="AF8" s="11">
        <f t="array" aca="1" ref="AF8" ca="1">SUM(IF((INDIRECT($AB8&amp;"!J23:J200")=$B$1)*(INDIRECT($AB8&amp;"!I23:I200")="A")*(INDIRECT($AB8&amp;"!H23:H200")=INDIRECT(AF$5&amp;"!$H$21"))*(INDIRECT($AB8&amp;"!S23:S200")&lt;&gt;""),INDIRECT($AB8&amp;"!S23:S200")),0)</f>
        <v>0</v>
      </c>
      <c r="AG8" s="11">
        <f t="array" aca="1" ref="AG8" ca="1">SUM(IF((INDIRECT($AB8&amp;"!J23:J200")=$B$1)*(INDIRECT($AB8&amp;"!I23:I200")="A")*(INDIRECT($AB8&amp;"!H23:H200")=INDIRECT(AG$5&amp;"!$H$21"))*(INDIRECT($AB8&amp;"!S23:S200")&lt;&gt;""),INDIRECT($AB8&amp;"!S23:S200")),0)</f>
        <v>0</v>
      </c>
      <c r="AH8" s="11">
        <f t="array" aca="1" ref="AH8" ca="1">SUM(IF((INDIRECT($AB8&amp;"!J23:J200")=$B$1)*(INDIRECT($AB8&amp;"!I23:I200")="A")*(INDIRECT($AB8&amp;"!H23:H200")=INDIRECT(AH$5&amp;"!$H$21"))*(INDIRECT($AB8&amp;"!S23:S200")&lt;&gt;""),INDIRECT($AB8&amp;"!S23:S200")),0)</f>
        <v>0</v>
      </c>
      <c r="AI8" s="11">
        <f t="array" aca="1" ref="AI8" ca="1">SUM(IF((INDIRECT($AB8&amp;"!J23:J200")=$B$1)*(INDIRECT($AB8&amp;"!I23:I200")="A")*(INDIRECT($AB8&amp;"!H23:H200")=INDIRECT(AI$5&amp;"!$H$21"))*(INDIRECT($AB8&amp;"!S23:S200")&lt;&gt;""),INDIRECT($AB8&amp;"!S23:S200")),0)</f>
        <v>0</v>
      </c>
      <c r="AJ8" s="11">
        <f t="array" aca="1" ref="AJ8" ca="1">SUM(IF((INDIRECT($AB8&amp;"!J23:J200")=$B$1)*(INDIRECT($AB8&amp;"!I23:I200")="A")*(INDIRECT($AB8&amp;"!H23:H200")=INDIRECT(AJ$5&amp;"!$H$21"))*(INDIRECT($AB8&amp;"!S23:S200")&lt;&gt;""),INDIRECT($AB8&amp;"!S23:S200")),0)</f>
        <v>0</v>
      </c>
      <c r="AK8" s="11">
        <f t="array" aca="1" ref="AK8" ca="1">SUM(IF((INDIRECT($AB8&amp;"!J23:J200")=$B$1)*(INDIRECT($AB8&amp;"!I23:I200")="A")*(INDIRECT($AB8&amp;"!H23:H200")=INDIRECT(AK$5&amp;"!$H$21"))*(INDIRECT($AB8&amp;"!S23:S200")&lt;&gt;""),INDIRECT($AB8&amp;"!S23:S200")),0)</f>
        <v>0</v>
      </c>
      <c r="AL8" s="11">
        <f t="array" aca="1" ref="AL8" ca="1">SUM(IF((INDIRECT($AB8&amp;"!J23:J200")=$B$1)*(INDIRECT($AB8&amp;"!I23:I200")="A")*(INDIRECT($AB8&amp;"!H23:H200")=INDIRECT(AL$5&amp;"!$H$21"))*(INDIRECT($AB8&amp;"!S23:S200")&lt;&gt;""),INDIRECT($AB8&amp;"!S23:S200")),0)</f>
        <v>0</v>
      </c>
      <c r="AM8" s="11">
        <f t="array" aca="1" ref="AM8" ca="1">SUM(IF((INDIRECT($AB8&amp;"!J23:J200")=$B$1)*(INDIRECT($AB8&amp;"!I23:I200")="A")*(INDIRECT($AB8&amp;"!H23:H200")=INDIRECT(AM$5&amp;"!$H$21"))*(INDIRECT($AB8&amp;"!S23:S200")&lt;&gt;""),INDIRECT($AB8&amp;"!S23:S200")),0)</f>
        <v>0</v>
      </c>
      <c r="AN8" s="11">
        <f t="array" aca="1" ref="AN8" ca="1">SUM(IF((INDIRECT($AB8&amp;"!J23:J200")=$B$1)*(INDIRECT($AB8&amp;"!I23:I200")="A")*(INDIRECT($AB8&amp;"!H23:H200")=INDIRECT(AN$5&amp;"!$H$21"))*(INDIRECT($AB8&amp;"!S23:S200")&lt;&gt;""),INDIRECT($AB8&amp;"!S23:S200")),0)</f>
        <v>0</v>
      </c>
      <c r="AO8" s="11">
        <f t="array" aca="1" ref="AO8" ca="1">SUM(IF((INDIRECT($AB8&amp;"!J23:J200")=$B$1)*(INDIRECT($AB8&amp;"!I23:I200")="A")*(INDIRECT($AB8&amp;"!H23:H200")=INDIRECT(AO$5&amp;"!$H$21"))*(INDIRECT($AB8&amp;"!S23:S200")&lt;&gt;""),INDIRECT($AB8&amp;"!S23:S200")),0)</f>
        <v>0</v>
      </c>
      <c r="AP8" s="11">
        <f t="array" aca="1" ref="AP8" ca="1">SUM(IF((INDIRECT($AB8&amp;"!J23:J200")=$B$1)*(INDIRECT($AB8&amp;"!I23:I200")="A")*(INDIRECT($AB8&amp;"!H23:H200")=INDIRECT(AP$5&amp;"!$H$21"))*(INDIRECT($AB8&amp;"!S23:S200")&lt;&gt;""),INDIRECT($AB8&amp;"!S23:S200")),0)</f>
        <v>0</v>
      </c>
      <c r="AQ8" s="11">
        <f t="array" aca="1" ref="AQ8" ca="1">SUM(IF((INDIRECT($AB8&amp;"!J23:J200")=$B$1)*(INDIRECT($AB8&amp;"!I23:I200")="A")*(INDIRECT($AB8&amp;"!H23:H200")=INDIRECT(AQ$5&amp;"!$H$21"))*(INDIRECT($AB8&amp;"!S23:S200")&lt;&gt;""),INDIRECT($AB8&amp;"!S23:S200")),0)</f>
        <v>0</v>
      </c>
      <c r="AR8" s="11">
        <f t="array" aca="1" ref="AR8" ca="1">SUM(IF((INDIRECT($AB8&amp;"!J23:J200")=$B$1)*(INDIRECT($AB8&amp;"!I23:I200")="A")*(INDIRECT($AB8&amp;"!H23:H200")=INDIRECT(AR$5&amp;"!$H$21"))*(INDIRECT($AB8&amp;"!S23:S200")&lt;&gt;""),INDIRECT($AB8&amp;"!S23:S200")),0)</f>
        <v>0</v>
      </c>
      <c r="AS8" s="11">
        <f t="array" aca="1" ref="AS8" ca="1">SUM(IF((INDIRECT($AB8&amp;"!J23:J200")=$B$1)*(INDIRECT($AB8&amp;"!I23:I200")="A")*(INDIRECT($AB8&amp;"!H23:H200")=INDIRECT(AS$5&amp;"!$H$21"))*(INDIRECT($AB8&amp;"!S23:S200")&lt;&gt;""),INDIRECT($AB8&amp;"!S23:S200")),0)</f>
        <v>0</v>
      </c>
      <c r="AT8" s="11">
        <f t="array" aca="1" ref="AT8" ca="1">SUM(IF((INDIRECT($AB8&amp;"!J23:J200")=$B$1)*(INDIRECT($AB8&amp;"!I23:I200")="A")*(INDIRECT($AB8&amp;"!H23:H200")=INDIRECT(AT$5&amp;"!$H$21"))*(INDIRECT($AB8&amp;"!S23:S200")&lt;&gt;""),INDIRECT($AB8&amp;"!S23:S200")),0)</f>
        <v>0</v>
      </c>
      <c r="AU8" s="11" t="e">
        <f t="array" aca="1" ref="AU8" ca="1">SUM(IF((INDIRECT($AB8&amp;"!J23:J200")=$B$1)*(INDIRECT($AB8&amp;"!I23:I200")="A")*(INDIRECT($AB8&amp;"!H23:H200")=INDIRECT(AU$5&amp;"!$H$21"))*(INDIRECT($AB8&amp;"!S23:S200")&lt;&gt;""),INDIRECT($AB8&amp;"!S23:S200")),0)</f>
        <v>#REF!</v>
      </c>
      <c r="AV8" s="11" t="e">
        <f t="array" aca="1" ref="AV8" ca="1">SUM(IF((INDIRECT($AB8&amp;"!J23:J200")=$B$1)*(INDIRECT($AB8&amp;"!I23:I200")="A")*(INDIRECT($AB8&amp;"!H23:H200")=INDIRECT(AV$5&amp;"!$H$21"))*(INDIRECT($AB8&amp;"!S23:S200")&lt;&gt;""),INDIRECT($AB8&amp;"!S23:S200")),0)</f>
        <v>#REF!</v>
      </c>
      <c r="AW8" s="11" t="e">
        <f t="array" aca="1" ref="AW8" ca="1">SUM(IF((INDIRECT($AB8&amp;"!J23:J200")=$B$1)*(INDIRECT($AB8&amp;"!I23:I200")="A")*(INDIRECT($AB8&amp;"!H23:H200")=INDIRECT(AW$5&amp;"!$H$21"))*(INDIRECT($AB8&amp;"!S23:S200")&lt;&gt;""),INDIRECT($AB8&amp;"!S23:S200")),0)</f>
        <v>#REF!</v>
      </c>
      <c r="AX8" s="11" t="e">
        <f t="array" aca="1" ref="AX8" ca="1">SUM(IF((INDIRECT($AB8&amp;"!J23:J200")=$B$1)*(INDIRECT($AB8&amp;"!I23:I200")="A")*(INDIRECT($AB8&amp;"!H23:H200")=INDIRECT(AX$5&amp;"!$H$21"))*(INDIRECT($AB8&amp;"!S23:S200")&lt;&gt;""),INDIRECT($AB8&amp;"!S23:S200")),0)</f>
        <v>#REF!</v>
      </c>
      <c r="AY8" s="11" t="e">
        <f t="array" aca="1" ref="AY8" ca="1">SUM(IF((INDIRECT($AB8&amp;"!J23:J200")=$B$1)*(INDIRECT($AB8&amp;"!I23:I200")="A")*(INDIRECT($AB8&amp;"!H23:H200")=INDIRECT(AY$5&amp;"!$H$21"))*(INDIRECT($AB8&amp;"!S23:S200")&lt;&gt;""),INDIRECT($AB8&amp;"!S23:S200")),0)</f>
        <v>#REF!</v>
      </c>
      <c r="AZ8" s="12" t="e">
        <f t="array" aca="1" ref="AZ8" ca="1">SUM(IF((INDIRECT($AB8&amp;"!J23:J200")=$B$1)*(INDIRECT($AB8&amp;"!I23:I200")="A")*(INDIRECT($AB8&amp;"!H23:H200")=INDIRECT(AZ$5&amp;"!$H$21"))*(INDIRECT($AB8&amp;"!S23:S200")&lt;&gt;""),INDIRECT($AB8&amp;"!S23:S200")),0)</f>
        <v>#REF!</v>
      </c>
    </row>
    <row r="9" spans="1:52" hidden="1">
      <c r="A9" s="4" t="str">
        <f>Table!$C$41</f>
        <v>Kashima_Antlers</v>
      </c>
      <c r="B9" s="10">
        <f t="array" aca="1" ref="B9" ca="1">SUM(IF((INDIRECT($A9&amp;"!J23:J200")=$B$1)*(INDIRECT($A9&amp;"!I23:I200")="H")*(INDIRECT($A9&amp;"!H23:H200")=INDIRECT(B$5&amp;"!$H$21"))*(INDIRECT($A9&amp;"!S23:S200")&lt;&gt;""),INDIRECT($A9&amp;"!S23:S200")),0)</f>
        <v>0</v>
      </c>
      <c r="C9" s="11">
        <f t="array" aca="1" ref="C9" ca="1">SUM(IF((INDIRECT($A9&amp;"!J23:J200")=$B$1)*(INDIRECT($A9&amp;"!I23:I200")="H")*(INDIRECT($A9&amp;"!H23:H200")=INDIRECT(C$5&amp;"!$H$21"))*(INDIRECT($A9&amp;"!S23:S200")&lt;&gt;""),INDIRECT($A9&amp;"!S23:S200")),0)</f>
        <v>0</v>
      </c>
      <c r="D9" s="11">
        <f t="array" aca="1" ref="D9" ca="1">SUM(IF((INDIRECT($A9&amp;"!J23:J200")=$B$1)*(INDIRECT($A9&amp;"!I23:I200")="H")*(INDIRECT($A9&amp;"!H23:H200")=INDIRECT(D$5&amp;"!$H$21"))*(INDIRECT($A9&amp;"!S23:S200")&lt;&gt;""),INDIRECT($A9&amp;"!S23:S200")),0)</f>
        <v>0</v>
      </c>
      <c r="E9" s="11">
        <f t="array" aca="1" ref="E9" ca="1">SUM(IF((INDIRECT($A9&amp;"!J23:J200")=$B$1)*(INDIRECT($A9&amp;"!I23:I200")="H")*(INDIRECT($A9&amp;"!H23:H200")=INDIRECT(E$5&amp;"!$H$21"))*(INDIRECT($A9&amp;"!S23:S200")&lt;&gt;""),INDIRECT($A9&amp;"!S23:S200")),0)</f>
        <v>0</v>
      </c>
      <c r="F9" s="11">
        <f t="array" aca="1" ref="F9" ca="1">SUM(IF((INDIRECT($A9&amp;"!J23:J200")=$B$1)*(INDIRECT($A9&amp;"!I23:I200")="H")*(INDIRECT($A9&amp;"!H23:H200")=INDIRECT(F$5&amp;"!$H$21"))*(INDIRECT($A9&amp;"!S23:S200")&lt;&gt;""),INDIRECT($A9&amp;"!S23:S200")),0)</f>
        <v>0</v>
      </c>
      <c r="G9" s="11">
        <f t="array" aca="1" ref="G9" ca="1">SUM(IF((INDIRECT($A9&amp;"!J23:J200")=$B$1)*(INDIRECT($A9&amp;"!I23:I200")="H")*(INDIRECT($A9&amp;"!H23:H200")=INDIRECT(G$5&amp;"!$H$21"))*(INDIRECT($A9&amp;"!S23:S200")&lt;&gt;""),INDIRECT($A9&amp;"!S23:S200")),0)</f>
        <v>0</v>
      </c>
      <c r="H9" s="11">
        <f t="array" aca="1" ref="H9" ca="1">SUM(IF((INDIRECT($A9&amp;"!J23:J200")=$B$1)*(INDIRECT($A9&amp;"!I23:I200")="H")*(INDIRECT($A9&amp;"!H23:H200")=INDIRECT(H$5&amp;"!$H$21"))*(INDIRECT($A9&amp;"!S23:S200")&lt;&gt;""),INDIRECT($A9&amp;"!S23:S200")),0)</f>
        <v>0</v>
      </c>
      <c r="I9" s="11">
        <f t="array" aca="1" ref="I9" ca="1">SUM(IF((INDIRECT($A9&amp;"!J23:J200")=$B$1)*(INDIRECT($A9&amp;"!I23:I200")="H")*(INDIRECT($A9&amp;"!H23:H200")=INDIRECT(I$5&amp;"!$H$21"))*(INDIRECT($A9&amp;"!S23:S200")&lt;&gt;""),INDIRECT($A9&amp;"!S23:S200")),0)</f>
        <v>0</v>
      </c>
      <c r="J9" s="11">
        <f t="array" aca="1" ref="J9" ca="1">SUM(IF((INDIRECT($A9&amp;"!J23:J200")=$B$1)*(INDIRECT($A9&amp;"!I23:I200")="H")*(INDIRECT($A9&amp;"!H23:H200")=INDIRECT(J$5&amp;"!$H$21"))*(INDIRECT($A9&amp;"!S23:S200")&lt;&gt;""),INDIRECT($A9&amp;"!S23:S200")),0)</f>
        <v>0</v>
      </c>
      <c r="K9" s="11">
        <f t="array" aca="1" ref="K9" ca="1">SUM(IF((INDIRECT($A9&amp;"!J23:J200")=$B$1)*(INDIRECT($A9&amp;"!I23:I200")="H")*(INDIRECT($A9&amp;"!H23:H200")=INDIRECT(K$5&amp;"!$H$21"))*(INDIRECT($A9&amp;"!S23:S200")&lt;&gt;""),INDIRECT($A9&amp;"!S23:S200")),0)</f>
        <v>0</v>
      </c>
      <c r="L9" s="11">
        <f t="array" aca="1" ref="L9" ca="1">SUM(IF((INDIRECT($A9&amp;"!J23:J200")=$B$1)*(INDIRECT($A9&amp;"!I23:I200")="H")*(INDIRECT($A9&amp;"!H23:H200")=INDIRECT(L$5&amp;"!$H$21"))*(INDIRECT($A9&amp;"!S23:S200")&lt;&gt;""),INDIRECT($A9&amp;"!S23:S200")),0)</f>
        <v>0</v>
      </c>
      <c r="M9" s="11">
        <f t="array" aca="1" ref="M9" ca="1">SUM(IF((INDIRECT($A9&amp;"!J23:J200")=$B$1)*(INDIRECT($A9&amp;"!I23:I200")="H")*(INDIRECT($A9&amp;"!H23:H200")=INDIRECT(M$5&amp;"!$H$21"))*(INDIRECT($A9&amp;"!S23:S200")&lt;&gt;""),INDIRECT($A9&amp;"!S23:S200")),0)</f>
        <v>0</v>
      </c>
      <c r="N9" s="11">
        <f t="array" aca="1" ref="N9" ca="1">SUM(IF((INDIRECT($A9&amp;"!J23:J200")=$B$1)*(INDIRECT($A9&amp;"!I23:I200")="H")*(INDIRECT($A9&amp;"!H23:H200")=INDIRECT(N$5&amp;"!$H$21"))*(INDIRECT($A9&amp;"!S23:S200")&lt;&gt;""),INDIRECT($A9&amp;"!S23:S200")),0)</f>
        <v>0</v>
      </c>
      <c r="O9" s="11">
        <f t="array" aca="1" ref="O9" ca="1">SUM(IF((INDIRECT($A9&amp;"!J23:J200")=$B$1)*(INDIRECT($A9&amp;"!I23:I200")="H")*(INDIRECT($A9&amp;"!H23:H200")=INDIRECT(O$5&amp;"!$H$21"))*(INDIRECT($A9&amp;"!S23:S200")&lt;&gt;""),INDIRECT($A9&amp;"!S23:S200")),0)</f>
        <v>0</v>
      </c>
      <c r="P9" s="11">
        <f t="array" aca="1" ref="P9" ca="1">SUM(IF((INDIRECT($A9&amp;"!J23:J200")=$B$1)*(INDIRECT($A9&amp;"!I23:I200")="H")*(INDIRECT($A9&amp;"!H23:H200")=INDIRECT(P$5&amp;"!$H$21"))*(INDIRECT($A9&amp;"!S23:S200")&lt;&gt;""),INDIRECT($A9&amp;"!S23:S200")),0)</f>
        <v>0</v>
      </c>
      <c r="Q9" s="11">
        <f t="array" aca="1" ref="Q9" ca="1">SUM(IF((INDIRECT($A9&amp;"!J23:J200")=$B$1)*(INDIRECT($A9&amp;"!I23:I200")="H")*(INDIRECT($A9&amp;"!H23:H200")=INDIRECT(Q$5&amp;"!$H$21"))*(INDIRECT($A9&amp;"!S23:S200")&lt;&gt;""),INDIRECT($A9&amp;"!S23:S200")),0)</f>
        <v>0</v>
      </c>
      <c r="R9" s="11">
        <f t="array" aca="1" ref="R9" ca="1">SUM(IF((INDIRECT($A9&amp;"!J23:J200")=$B$1)*(INDIRECT($A9&amp;"!I23:I200")="H")*(INDIRECT($A9&amp;"!H23:H200")=INDIRECT(R$5&amp;"!$H$21"))*(INDIRECT($A9&amp;"!S23:S200")&lt;&gt;""),INDIRECT($A9&amp;"!S23:S200")),0)</f>
        <v>0</v>
      </c>
      <c r="S9" s="11">
        <f t="array" aca="1" ref="S9" ca="1">SUM(IF((INDIRECT($A9&amp;"!J23:J200")=$B$1)*(INDIRECT($A9&amp;"!I23:I200")="H")*(INDIRECT($A9&amp;"!H23:H200")=INDIRECT(S$5&amp;"!$H$21"))*(INDIRECT($A9&amp;"!S23:S200")&lt;&gt;""),INDIRECT($A9&amp;"!S23:S200")),0)</f>
        <v>0</v>
      </c>
      <c r="T9" s="11" t="e">
        <f t="array" aca="1" ref="T9" ca="1">SUM(IF((INDIRECT($A9&amp;"!J23:J200")=$B$1)*(INDIRECT($A9&amp;"!I23:I200")="H")*(INDIRECT($A9&amp;"!H23:H200")=INDIRECT(T$5&amp;"!$H$21"))*(INDIRECT($A9&amp;"!S23:S200")&lt;&gt;""),INDIRECT($A9&amp;"!S23:S200")),0)</f>
        <v>#REF!</v>
      </c>
      <c r="U9" s="11" t="e">
        <f t="array" aca="1" ref="U9" ca="1">SUM(IF((INDIRECT($A9&amp;"!J23:J200")=$B$1)*(INDIRECT($A9&amp;"!I23:I200")="H")*(INDIRECT($A9&amp;"!H23:H200")=INDIRECT(U$5&amp;"!$H$21"))*(INDIRECT($A9&amp;"!S23:S200")&lt;&gt;""),INDIRECT($A9&amp;"!S23:S200")),0)</f>
        <v>#REF!</v>
      </c>
      <c r="V9" s="11" t="e">
        <f t="array" aca="1" ref="V9" ca="1">SUM(IF((INDIRECT($A9&amp;"!J23:J200")=$B$1)*(INDIRECT($A9&amp;"!I23:I200")="H")*(INDIRECT($A9&amp;"!H23:H200")=INDIRECT(V$5&amp;"!$H$21"))*(INDIRECT($A9&amp;"!S23:S200")&lt;&gt;""),INDIRECT($A9&amp;"!S23:S200")),0)</f>
        <v>#REF!</v>
      </c>
      <c r="W9" s="11" t="e">
        <f t="array" aca="1" ref="W9" ca="1">SUM(IF((INDIRECT($A9&amp;"!J23:J200")=$B$1)*(INDIRECT($A9&amp;"!I23:I200")="H")*(INDIRECT($A9&amp;"!H23:H200")=INDIRECT(W$5&amp;"!$H$21"))*(INDIRECT($A9&amp;"!S23:S200")&lt;&gt;""),INDIRECT($A9&amp;"!S23:S200")),0)</f>
        <v>#REF!</v>
      </c>
      <c r="X9" s="11" t="e">
        <f t="array" aca="1" ref="X9" ca="1">SUM(IF((INDIRECT($A9&amp;"!J23:J200")=$B$1)*(INDIRECT($A9&amp;"!I23:I200")="H")*(INDIRECT($A9&amp;"!H23:H200")=INDIRECT(X$5&amp;"!$H$21"))*(INDIRECT($A9&amp;"!S23:S200")&lt;&gt;""),INDIRECT($A9&amp;"!S23:S200")),0)</f>
        <v>#REF!</v>
      </c>
      <c r="Y9" s="12" t="e">
        <f t="array" aca="1" ref="Y9" ca="1">SUM(IF((INDIRECT($A9&amp;"!J23:J200")=$B$1)*(INDIRECT($A9&amp;"!I23:I200")="H")*(INDIRECT($A9&amp;"!H23:H200")=INDIRECT(Y$5&amp;"!$H$21"))*(INDIRECT($A9&amp;"!S23:S200")&lt;&gt;""),INDIRECT($A9&amp;"!S23:S200")),0)</f>
        <v>#REF!</v>
      </c>
      <c r="Z9" s="4"/>
      <c r="AA9" s="4"/>
      <c r="AB9" s="4" t="str">
        <f>Table!$C$41</f>
        <v>Kashima_Antlers</v>
      </c>
      <c r="AC9" s="10">
        <f t="array" aca="1" ref="AC9" ca="1">SUM(IF((INDIRECT($AB9&amp;"!J23:J200")=$B$1)*(INDIRECT($AB9&amp;"!I23:I200")="A")*(INDIRECT($AB9&amp;"!H23:H200")=INDIRECT(AC$5&amp;"!$H$21"))*(INDIRECT($AB9&amp;"!S23:S200")&lt;&gt;""),INDIRECT($AB9&amp;"!S23:S200")),0)</f>
        <v>0</v>
      </c>
      <c r="AD9" s="11">
        <f t="array" aca="1" ref="AD9" ca="1">SUM(IF((INDIRECT($AB9&amp;"!J23:J200")=$B$1)*(INDIRECT($AB9&amp;"!I23:I200")="A")*(INDIRECT($AB9&amp;"!H23:H200")=INDIRECT(AD$5&amp;"!$H$21"))*(INDIRECT($AB9&amp;"!S23:S200")&lt;&gt;""),INDIRECT($AB9&amp;"!S23:S200")),0)</f>
        <v>0</v>
      </c>
      <c r="AE9" s="11">
        <f t="array" aca="1" ref="AE9" ca="1">SUM(IF((INDIRECT($AB9&amp;"!J23:J200")=$B$1)*(INDIRECT($AB9&amp;"!I23:I200")="A")*(INDIRECT($AB9&amp;"!H23:H200")=INDIRECT(AE$5&amp;"!$H$21"))*(INDIRECT($AB9&amp;"!S23:S200")&lt;&gt;""),INDIRECT($AB9&amp;"!S23:S200")),0)</f>
        <v>0</v>
      </c>
      <c r="AF9" s="11">
        <f t="array" aca="1" ref="AF9" ca="1">SUM(IF((INDIRECT($AB9&amp;"!J23:J200")=$B$1)*(INDIRECT($AB9&amp;"!I23:I200")="A")*(INDIRECT($AB9&amp;"!H23:H200")=INDIRECT(AF$5&amp;"!$H$21"))*(INDIRECT($AB9&amp;"!S23:S200")&lt;&gt;""),INDIRECT($AB9&amp;"!S23:S200")),0)</f>
        <v>0</v>
      </c>
      <c r="AG9" s="11">
        <f t="array" aca="1" ref="AG9" ca="1">SUM(IF((INDIRECT($AB9&amp;"!J23:J200")=$B$1)*(INDIRECT($AB9&amp;"!I23:I200")="A")*(INDIRECT($AB9&amp;"!H23:H200")=INDIRECT(AG$5&amp;"!$H$21"))*(INDIRECT($AB9&amp;"!S23:S200")&lt;&gt;""),INDIRECT($AB9&amp;"!S23:S200")),0)</f>
        <v>0</v>
      </c>
      <c r="AH9" s="11">
        <f t="array" aca="1" ref="AH9" ca="1">SUM(IF((INDIRECT($AB9&amp;"!J23:J200")=$B$1)*(INDIRECT($AB9&amp;"!I23:I200")="A")*(INDIRECT($AB9&amp;"!H23:H200")=INDIRECT(AH$5&amp;"!$H$21"))*(INDIRECT($AB9&amp;"!S23:S200")&lt;&gt;""),INDIRECT($AB9&amp;"!S23:S200")),0)</f>
        <v>0</v>
      </c>
      <c r="AI9" s="11">
        <f t="array" aca="1" ref="AI9" ca="1">SUM(IF((INDIRECT($AB9&amp;"!J23:J200")=$B$1)*(INDIRECT($AB9&amp;"!I23:I200")="A")*(INDIRECT($AB9&amp;"!H23:H200")=INDIRECT(AI$5&amp;"!$H$21"))*(INDIRECT($AB9&amp;"!S23:S200")&lt;&gt;""),INDIRECT($AB9&amp;"!S23:S200")),0)</f>
        <v>0</v>
      </c>
      <c r="AJ9" s="11">
        <f t="array" aca="1" ref="AJ9" ca="1">SUM(IF((INDIRECT($AB9&amp;"!J23:J200")=$B$1)*(INDIRECT($AB9&amp;"!I23:I200")="A")*(INDIRECT($AB9&amp;"!H23:H200")=INDIRECT(AJ$5&amp;"!$H$21"))*(INDIRECT($AB9&amp;"!S23:S200")&lt;&gt;""),INDIRECT($AB9&amp;"!S23:S200")),0)</f>
        <v>0</v>
      </c>
      <c r="AK9" s="11">
        <f t="array" aca="1" ref="AK9" ca="1">SUM(IF((INDIRECT($AB9&amp;"!J23:J200")=$B$1)*(INDIRECT($AB9&amp;"!I23:I200")="A")*(INDIRECT($AB9&amp;"!H23:H200")=INDIRECT(AK$5&amp;"!$H$21"))*(INDIRECT($AB9&amp;"!S23:S200")&lt;&gt;""),INDIRECT($AB9&amp;"!S23:S200")),0)</f>
        <v>0</v>
      </c>
      <c r="AL9" s="11">
        <f t="array" aca="1" ref="AL9" ca="1">SUM(IF((INDIRECT($AB9&amp;"!J23:J200")=$B$1)*(INDIRECT($AB9&amp;"!I23:I200")="A")*(INDIRECT($AB9&amp;"!H23:H200")=INDIRECT(AL$5&amp;"!$H$21"))*(INDIRECT($AB9&amp;"!S23:S200")&lt;&gt;""),INDIRECT($AB9&amp;"!S23:S200")),0)</f>
        <v>0</v>
      </c>
      <c r="AM9" s="11">
        <f t="array" aca="1" ref="AM9" ca="1">SUM(IF((INDIRECT($AB9&amp;"!J23:J200")=$B$1)*(INDIRECT($AB9&amp;"!I23:I200")="A")*(INDIRECT($AB9&amp;"!H23:H200")=INDIRECT(AM$5&amp;"!$H$21"))*(INDIRECT($AB9&amp;"!S23:S200")&lt;&gt;""),INDIRECT($AB9&amp;"!S23:S200")),0)</f>
        <v>0</v>
      </c>
      <c r="AN9" s="11">
        <f t="array" aca="1" ref="AN9" ca="1">SUM(IF((INDIRECT($AB9&amp;"!J23:J200")=$B$1)*(INDIRECT($AB9&amp;"!I23:I200")="A")*(INDIRECT($AB9&amp;"!H23:H200")=INDIRECT(AN$5&amp;"!$H$21"))*(INDIRECT($AB9&amp;"!S23:S200")&lt;&gt;""),INDIRECT($AB9&amp;"!S23:S200")),0)</f>
        <v>0</v>
      </c>
      <c r="AO9" s="11">
        <f t="array" aca="1" ref="AO9" ca="1">SUM(IF((INDIRECT($AB9&amp;"!J23:J200")=$B$1)*(INDIRECT($AB9&amp;"!I23:I200")="A")*(INDIRECT($AB9&amp;"!H23:H200")=INDIRECT(AO$5&amp;"!$H$21"))*(INDIRECT($AB9&amp;"!S23:S200")&lt;&gt;""),INDIRECT($AB9&amp;"!S23:S200")),0)</f>
        <v>0</v>
      </c>
      <c r="AP9" s="11">
        <f t="array" aca="1" ref="AP9" ca="1">SUM(IF((INDIRECT($AB9&amp;"!J23:J200")=$B$1)*(INDIRECT($AB9&amp;"!I23:I200")="A")*(INDIRECT($AB9&amp;"!H23:H200")=INDIRECT(AP$5&amp;"!$H$21"))*(INDIRECT($AB9&amp;"!S23:S200")&lt;&gt;""),INDIRECT($AB9&amp;"!S23:S200")),0)</f>
        <v>0</v>
      </c>
      <c r="AQ9" s="11">
        <f t="array" aca="1" ref="AQ9" ca="1">SUM(IF((INDIRECT($AB9&amp;"!J23:J200")=$B$1)*(INDIRECT($AB9&amp;"!I23:I200")="A")*(INDIRECT($AB9&amp;"!H23:H200")=INDIRECT(AQ$5&amp;"!$H$21"))*(INDIRECT($AB9&amp;"!S23:S200")&lt;&gt;""),INDIRECT($AB9&amp;"!S23:S200")),0)</f>
        <v>0</v>
      </c>
      <c r="AR9" s="11">
        <f t="array" aca="1" ref="AR9" ca="1">SUM(IF((INDIRECT($AB9&amp;"!J23:J200")=$B$1)*(INDIRECT($AB9&amp;"!I23:I200")="A")*(INDIRECT($AB9&amp;"!H23:H200")=INDIRECT(AR$5&amp;"!$H$21"))*(INDIRECT($AB9&amp;"!S23:S200")&lt;&gt;""),INDIRECT($AB9&amp;"!S23:S200")),0)</f>
        <v>0</v>
      </c>
      <c r="AS9" s="11">
        <f t="array" aca="1" ref="AS9" ca="1">SUM(IF((INDIRECT($AB9&amp;"!J23:J200")=$B$1)*(INDIRECT($AB9&amp;"!I23:I200")="A")*(INDIRECT($AB9&amp;"!H23:H200")=INDIRECT(AS$5&amp;"!$H$21"))*(INDIRECT($AB9&amp;"!S23:S200")&lt;&gt;""),INDIRECT($AB9&amp;"!S23:S200")),0)</f>
        <v>0</v>
      </c>
      <c r="AT9" s="11">
        <f t="array" aca="1" ref="AT9" ca="1">SUM(IF((INDIRECT($AB9&amp;"!J23:J200")=$B$1)*(INDIRECT($AB9&amp;"!I23:I200")="A")*(INDIRECT($AB9&amp;"!H23:H200")=INDIRECT(AT$5&amp;"!$H$21"))*(INDIRECT($AB9&amp;"!S23:S200")&lt;&gt;""),INDIRECT($AB9&amp;"!S23:S200")),0)</f>
        <v>0</v>
      </c>
      <c r="AU9" s="11" t="e">
        <f t="array" aca="1" ref="AU9" ca="1">SUM(IF((INDIRECT($AB9&amp;"!J23:J200")=$B$1)*(INDIRECT($AB9&amp;"!I23:I200")="A")*(INDIRECT($AB9&amp;"!H23:H200")=INDIRECT(AU$5&amp;"!$H$21"))*(INDIRECT($AB9&amp;"!S23:S200")&lt;&gt;""),INDIRECT($AB9&amp;"!S23:S200")),0)</f>
        <v>#REF!</v>
      </c>
      <c r="AV9" s="11" t="e">
        <f t="array" aca="1" ref="AV9" ca="1">SUM(IF((INDIRECT($AB9&amp;"!J23:J200")=$B$1)*(INDIRECT($AB9&amp;"!I23:I200")="A")*(INDIRECT($AB9&amp;"!H23:H200")=INDIRECT(AV$5&amp;"!$H$21"))*(INDIRECT($AB9&amp;"!S23:S200")&lt;&gt;""),INDIRECT($AB9&amp;"!S23:S200")),0)</f>
        <v>#REF!</v>
      </c>
      <c r="AW9" s="11" t="e">
        <f t="array" aca="1" ref="AW9" ca="1">SUM(IF((INDIRECT($AB9&amp;"!J23:J200")=$B$1)*(INDIRECT($AB9&amp;"!I23:I200")="A")*(INDIRECT($AB9&amp;"!H23:H200")=INDIRECT(AW$5&amp;"!$H$21"))*(INDIRECT($AB9&amp;"!S23:S200")&lt;&gt;""),INDIRECT($AB9&amp;"!S23:S200")),0)</f>
        <v>#REF!</v>
      </c>
      <c r="AX9" s="11" t="e">
        <f t="array" aca="1" ref="AX9" ca="1">SUM(IF((INDIRECT($AB9&amp;"!J23:J200")=$B$1)*(INDIRECT($AB9&amp;"!I23:I200")="A")*(INDIRECT($AB9&amp;"!H23:H200")=INDIRECT(AX$5&amp;"!$H$21"))*(INDIRECT($AB9&amp;"!S23:S200")&lt;&gt;""),INDIRECT($AB9&amp;"!S23:S200")),0)</f>
        <v>#REF!</v>
      </c>
      <c r="AY9" s="11" t="e">
        <f t="array" aca="1" ref="AY9" ca="1">SUM(IF((INDIRECT($AB9&amp;"!J23:J200")=$B$1)*(INDIRECT($AB9&amp;"!I23:I200")="A")*(INDIRECT($AB9&amp;"!H23:H200")=INDIRECT(AY$5&amp;"!$H$21"))*(INDIRECT($AB9&amp;"!S23:S200")&lt;&gt;""),INDIRECT($AB9&amp;"!S23:S200")),0)</f>
        <v>#REF!</v>
      </c>
      <c r="AZ9" s="12" t="e">
        <f t="array" aca="1" ref="AZ9" ca="1">SUM(IF((INDIRECT($AB9&amp;"!J23:J200")=$B$1)*(INDIRECT($AB9&amp;"!I23:I200")="A")*(INDIRECT($AB9&amp;"!H23:H200")=INDIRECT(AZ$5&amp;"!$H$21"))*(INDIRECT($AB9&amp;"!S23:S200")&lt;&gt;""),INDIRECT($AB9&amp;"!S23:S200")),0)</f>
        <v>#REF!</v>
      </c>
    </row>
    <row r="10" spans="1:52" hidden="1">
      <c r="A10" s="4" t="str">
        <f>Table!$C$42</f>
        <v>Kashiwa_Reysol</v>
      </c>
      <c r="B10" s="10">
        <f t="array" aca="1" ref="B10" ca="1">SUM(IF((INDIRECT($A10&amp;"!J23:J200")=$B$1)*(INDIRECT($A10&amp;"!I23:I200")="H")*(INDIRECT($A10&amp;"!H23:H200")=INDIRECT(B$5&amp;"!$H$21"))*(INDIRECT($A10&amp;"!S23:S200")&lt;&gt;""),INDIRECT($A10&amp;"!S23:S200")),0)</f>
        <v>0</v>
      </c>
      <c r="C10" s="11">
        <f t="array" aca="1" ref="C10" ca="1">SUM(IF((INDIRECT($A10&amp;"!J23:J200")=$B$1)*(INDIRECT($A10&amp;"!I23:I200")="H")*(INDIRECT($A10&amp;"!H23:H200")=INDIRECT(C$5&amp;"!$H$21"))*(INDIRECT($A10&amp;"!S23:S200")&lt;&gt;""),INDIRECT($A10&amp;"!S23:S200")),0)</f>
        <v>0</v>
      </c>
      <c r="D10" s="11">
        <f t="array" aca="1" ref="D10" ca="1">SUM(IF((INDIRECT($A10&amp;"!J23:J200")=$B$1)*(INDIRECT($A10&amp;"!I23:I200")="H")*(INDIRECT($A10&amp;"!H23:H200")=INDIRECT(D$5&amp;"!$H$21"))*(INDIRECT($A10&amp;"!S23:S200")&lt;&gt;""),INDIRECT($A10&amp;"!S23:S200")),0)</f>
        <v>0</v>
      </c>
      <c r="E10" s="11">
        <f t="array" aca="1" ref="E10" ca="1">SUM(IF((INDIRECT($A10&amp;"!J23:J200")=$B$1)*(INDIRECT($A10&amp;"!I23:I200")="H")*(INDIRECT($A10&amp;"!H23:H200")=INDIRECT(E$5&amp;"!$H$21"))*(INDIRECT($A10&amp;"!S23:S200")&lt;&gt;""),INDIRECT($A10&amp;"!S23:S200")),0)</f>
        <v>0</v>
      </c>
      <c r="F10" s="11">
        <f t="array" aca="1" ref="F10" ca="1">SUM(IF((INDIRECT($A10&amp;"!J23:J200")=$B$1)*(INDIRECT($A10&amp;"!I23:I200")="H")*(INDIRECT($A10&amp;"!H23:H200")=INDIRECT(F$5&amp;"!$H$21"))*(INDIRECT($A10&amp;"!S23:S200")&lt;&gt;""),INDIRECT($A10&amp;"!S23:S200")),0)</f>
        <v>0</v>
      </c>
      <c r="G10" s="11">
        <f t="array" aca="1" ref="G10" ca="1">SUM(IF((INDIRECT($A10&amp;"!J23:J200")=$B$1)*(INDIRECT($A10&amp;"!I23:I200")="H")*(INDIRECT($A10&amp;"!H23:H200")=INDIRECT(G$5&amp;"!$H$21"))*(INDIRECT($A10&amp;"!S23:S200")&lt;&gt;""),INDIRECT($A10&amp;"!S23:S200")),0)</f>
        <v>0</v>
      </c>
      <c r="H10" s="11">
        <f t="array" aca="1" ref="H10" ca="1">SUM(IF((INDIRECT($A10&amp;"!J23:J200")=$B$1)*(INDIRECT($A10&amp;"!I23:I200")="H")*(INDIRECT($A10&amp;"!H23:H200")=INDIRECT(H$5&amp;"!$H$21"))*(INDIRECT($A10&amp;"!S23:S200")&lt;&gt;""),INDIRECT($A10&amp;"!S23:S200")),0)</f>
        <v>0</v>
      </c>
      <c r="I10" s="11">
        <f t="array" aca="1" ref="I10" ca="1">SUM(IF((INDIRECT($A10&amp;"!J23:J200")=$B$1)*(INDIRECT($A10&amp;"!I23:I200")="H")*(INDIRECT($A10&amp;"!H23:H200")=INDIRECT(I$5&amp;"!$H$21"))*(INDIRECT($A10&amp;"!S23:S200")&lt;&gt;""),INDIRECT($A10&amp;"!S23:S200")),0)</f>
        <v>0</v>
      </c>
      <c r="J10" s="11">
        <f t="array" aca="1" ref="J10" ca="1">SUM(IF((INDIRECT($A10&amp;"!J23:J200")=$B$1)*(INDIRECT($A10&amp;"!I23:I200")="H")*(INDIRECT($A10&amp;"!H23:H200")=INDIRECT(J$5&amp;"!$H$21"))*(INDIRECT($A10&amp;"!S23:S200")&lt;&gt;""),INDIRECT($A10&amp;"!S23:S200")),0)</f>
        <v>0</v>
      </c>
      <c r="K10" s="11">
        <f t="array" aca="1" ref="K10" ca="1">SUM(IF((INDIRECT($A10&amp;"!J23:J200")=$B$1)*(INDIRECT($A10&amp;"!I23:I200")="H")*(INDIRECT($A10&amp;"!H23:H200")=INDIRECT(K$5&amp;"!$H$21"))*(INDIRECT($A10&amp;"!S23:S200")&lt;&gt;""),INDIRECT($A10&amp;"!S23:S200")),0)</f>
        <v>0</v>
      </c>
      <c r="L10" s="11">
        <f t="array" aca="1" ref="L10" ca="1">SUM(IF((INDIRECT($A10&amp;"!J23:J200")=$B$1)*(INDIRECT($A10&amp;"!I23:I200")="H")*(INDIRECT($A10&amp;"!H23:H200")=INDIRECT(L$5&amp;"!$H$21"))*(INDIRECT($A10&amp;"!S23:S200")&lt;&gt;""),INDIRECT($A10&amp;"!S23:S200")),0)</f>
        <v>0</v>
      </c>
      <c r="M10" s="11">
        <f t="array" aca="1" ref="M10" ca="1">SUM(IF((INDIRECT($A10&amp;"!J23:J200")=$B$1)*(INDIRECT($A10&amp;"!I23:I200")="H")*(INDIRECT($A10&amp;"!H23:H200")=INDIRECT(M$5&amp;"!$H$21"))*(INDIRECT($A10&amp;"!S23:S200")&lt;&gt;""),INDIRECT($A10&amp;"!S23:S200")),0)</f>
        <v>0</v>
      </c>
      <c r="N10" s="11">
        <f t="array" aca="1" ref="N10" ca="1">SUM(IF((INDIRECT($A10&amp;"!J23:J200")=$B$1)*(INDIRECT($A10&amp;"!I23:I200")="H")*(INDIRECT($A10&amp;"!H23:H200")=INDIRECT(N$5&amp;"!$H$21"))*(INDIRECT($A10&amp;"!S23:S200")&lt;&gt;""),INDIRECT($A10&amp;"!S23:S200")),0)</f>
        <v>0</v>
      </c>
      <c r="O10" s="11">
        <f t="array" aca="1" ref="O10" ca="1">SUM(IF((INDIRECT($A10&amp;"!J23:J200")=$B$1)*(INDIRECT($A10&amp;"!I23:I200")="H")*(INDIRECT($A10&amp;"!H23:H200")=INDIRECT(O$5&amp;"!$H$21"))*(INDIRECT($A10&amp;"!S23:S200")&lt;&gt;""),INDIRECT($A10&amp;"!S23:S200")),0)</f>
        <v>0</v>
      </c>
      <c r="P10" s="11">
        <f t="array" aca="1" ref="P10" ca="1">SUM(IF((INDIRECT($A10&amp;"!J23:J200")=$B$1)*(INDIRECT($A10&amp;"!I23:I200")="H")*(INDIRECT($A10&amp;"!H23:H200")=INDIRECT(P$5&amp;"!$H$21"))*(INDIRECT($A10&amp;"!S23:S200")&lt;&gt;""),INDIRECT($A10&amp;"!S23:S200")),0)</f>
        <v>0</v>
      </c>
      <c r="Q10" s="11">
        <f t="array" aca="1" ref="Q10" ca="1">SUM(IF((INDIRECT($A10&amp;"!J23:J200")=$B$1)*(INDIRECT($A10&amp;"!I23:I200")="H")*(INDIRECT($A10&amp;"!H23:H200")=INDIRECT(Q$5&amp;"!$H$21"))*(INDIRECT($A10&amp;"!S23:S200")&lt;&gt;""),INDIRECT($A10&amp;"!S23:S200")),0)</f>
        <v>0</v>
      </c>
      <c r="R10" s="11">
        <f t="array" aca="1" ref="R10" ca="1">SUM(IF((INDIRECT($A10&amp;"!J23:J200")=$B$1)*(INDIRECT($A10&amp;"!I23:I200")="H")*(INDIRECT($A10&amp;"!H23:H200")=INDIRECT(R$5&amp;"!$H$21"))*(INDIRECT($A10&amp;"!S23:S200")&lt;&gt;""),INDIRECT($A10&amp;"!S23:S200")),0)</f>
        <v>0</v>
      </c>
      <c r="S10" s="11">
        <f t="array" aca="1" ref="S10" ca="1">SUM(IF((INDIRECT($A10&amp;"!J23:J200")=$B$1)*(INDIRECT($A10&amp;"!I23:I200")="H")*(INDIRECT($A10&amp;"!H23:H200")=INDIRECT(S$5&amp;"!$H$21"))*(INDIRECT($A10&amp;"!S23:S200")&lt;&gt;""),INDIRECT($A10&amp;"!S23:S200")),0)</f>
        <v>0</v>
      </c>
      <c r="T10" s="11" t="e">
        <f t="array" aca="1" ref="T10" ca="1">SUM(IF((INDIRECT($A10&amp;"!J23:J200")=$B$1)*(INDIRECT($A10&amp;"!I23:I200")="H")*(INDIRECT($A10&amp;"!H23:H200")=INDIRECT(T$5&amp;"!$H$21"))*(INDIRECT($A10&amp;"!S23:S200")&lt;&gt;""),INDIRECT($A10&amp;"!S23:S200")),0)</f>
        <v>#REF!</v>
      </c>
      <c r="U10" s="11" t="e">
        <f t="array" aca="1" ref="U10" ca="1">SUM(IF((INDIRECT($A10&amp;"!J23:J200")=$B$1)*(INDIRECT($A10&amp;"!I23:I200")="H")*(INDIRECT($A10&amp;"!H23:H200")=INDIRECT(U$5&amp;"!$H$21"))*(INDIRECT($A10&amp;"!S23:S200")&lt;&gt;""),INDIRECT($A10&amp;"!S23:S200")),0)</f>
        <v>#REF!</v>
      </c>
      <c r="V10" s="11" t="e">
        <f t="array" aca="1" ref="V10" ca="1">SUM(IF((INDIRECT($A10&amp;"!J23:J200")=$B$1)*(INDIRECT($A10&amp;"!I23:I200")="H")*(INDIRECT($A10&amp;"!H23:H200")=INDIRECT(V$5&amp;"!$H$21"))*(INDIRECT($A10&amp;"!S23:S200")&lt;&gt;""),INDIRECT($A10&amp;"!S23:S200")),0)</f>
        <v>#REF!</v>
      </c>
      <c r="W10" s="11" t="e">
        <f t="array" aca="1" ref="W10" ca="1">SUM(IF((INDIRECT($A10&amp;"!J23:J200")=$B$1)*(INDIRECT($A10&amp;"!I23:I200")="H")*(INDIRECT($A10&amp;"!H23:H200")=INDIRECT(W$5&amp;"!$H$21"))*(INDIRECT($A10&amp;"!S23:S200")&lt;&gt;""),INDIRECT($A10&amp;"!S23:S200")),0)</f>
        <v>#REF!</v>
      </c>
      <c r="X10" s="11" t="e">
        <f t="array" aca="1" ref="X10" ca="1">SUM(IF((INDIRECT($A10&amp;"!J23:J200")=$B$1)*(INDIRECT($A10&amp;"!I23:I200")="H")*(INDIRECT($A10&amp;"!H23:H200")=INDIRECT(X$5&amp;"!$H$21"))*(INDIRECT($A10&amp;"!S23:S200")&lt;&gt;""),INDIRECT($A10&amp;"!S23:S200")),0)</f>
        <v>#REF!</v>
      </c>
      <c r="Y10" s="12" t="e">
        <f t="array" aca="1" ref="Y10" ca="1">SUM(IF((INDIRECT($A10&amp;"!J23:J200")=$B$1)*(INDIRECT($A10&amp;"!I23:I200")="H")*(INDIRECT($A10&amp;"!H23:H200")=INDIRECT(Y$5&amp;"!$H$21"))*(INDIRECT($A10&amp;"!S23:S200")&lt;&gt;""),INDIRECT($A10&amp;"!S23:S200")),0)</f>
        <v>#REF!</v>
      </c>
      <c r="Z10" s="4"/>
      <c r="AA10" s="4"/>
      <c r="AB10" s="4" t="str">
        <f>Table!$C$42</f>
        <v>Kashiwa_Reysol</v>
      </c>
      <c r="AC10" s="10">
        <f t="array" aca="1" ref="AC10" ca="1">SUM(IF((INDIRECT($AB10&amp;"!J23:J200")=$B$1)*(INDIRECT($AB10&amp;"!I23:I200")="A")*(INDIRECT($AB10&amp;"!H23:H200")=INDIRECT(AC$5&amp;"!$H$21"))*(INDIRECT($AB10&amp;"!S23:S200")&lt;&gt;""),INDIRECT($AB10&amp;"!S23:S200")),0)</f>
        <v>0</v>
      </c>
      <c r="AD10" s="11">
        <f t="array" aca="1" ref="AD10" ca="1">SUM(IF((INDIRECT($AB10&amp;"!J23:J200")=$B$1)*(INDIRECT($AB10&amp;"!I23:I200")="A")*(INDIRECT($AB10&amp;"!H23:H200")=INDIRECT(AD$5&amp;"!$H$21"))*(INDIRECT($AB10&amp;"!S23:S200")&lt;&gt;""),INDIRECT($AB10&amp;"!S23:S200")),0)</f>
        <v>0</v>
      </c>
      <c r="AE10" s="11">
        <f t="array" aca="1" ref="AE10" ca="1">SUM(IF((INDIRECT($AB10&amp;"!J23:J200")=$B$1)*(INDIRECT($AB10&amp;"!I23:I200")="A")*(INDIRECT($AB10&amp;"!H23:H200")=INDIRECT(AE$5&amp;"!$H$21"))*(INDIRECT($AB10&amp;"!S23:S200")&lt;&gt;""),INDIRECT($AB10&amp;"!S23:S200")),0)</f>
        <v>0</v>
      </c>
      <c r="AF10" s="11">
        <f t="array" aca="1" ref="AF10" ca="1">SUM(IF((INDIRECT($AB10&amp;"!J23:J200")=$B$1)*(INDIRECT($AB10&amp;"!I23:I200")="A")*(INDIRECT($AB10&amp;"!H23:H200")=INDIRECT(AF$5&amp;"!$H$21"))*(INDIRECT($AB10&amp;"!S23:S200")&lt;&gt;""),INDIRECT($AB10&amp;"!S23:S200")),0)</f>
        <v>0</v>
      </c>
      <c r="AG10" s="11">
        <f t="array" aca="1" ref="AG10" ca="1">SUM(IF((INDIRECT($AB10&amp;"!J23:J200")=$B$1)*(INDIRECT($AB10&amp;"!I23:I200")="A")*(INDIRECT($AB10&amp;"!H23:H200")=INDIRECT(AG$5&amp;"!$H$21"))*(INDIRECT($AB10&amp;"!S23:S200")&lt;&gt;""),INDIRECT($AB10&amp;"!S23:S200")),0)</f>
        <v>0</v>
      </c>
      <c r="AH10" s="11">
        <f t="array" aca="1" ref="AH10" ca="1">SUM(IF((INDIRECT($AB10&amp;"!J23:J200")=$B$1)*(INDIRECT($AB10&amp;"!I23:I200")="A")*(INDIRECT($AB10&amp;"!H23:H200")=INDIRECT(AH$5&amp;"!$H$21"))*(INDIRECT($AB10&amp;"!S23:S200")&lt;&gt;""),INDIRECT($AB10&amp;"!S23:S200")),0)</f>
        <v>0</v>
      </c>
      <c r="AI10" s="11">
        <f t="array" aca="1" ref="AI10" ca="1">SUM(IF((INDIRECT($AB10&amp;"!J23:J200")=$B$1)*(INDIRECT($AB10&amp;"!I23:I200")="A")*(INDIRECT($AB10&amp;"!H23:H200")=INDIRECT(AI$5&amp;"!$H$21"))*(INDIRECT($AB10&amp;"!S23:S200")&lt;&gt;""),INDIRECT($AB10&amp;"!S23:S200")),0)</f>
        <v>0</v>
      </c>
      <c r="AJ10" s="11">
        <f t="array" aca="1" ref="AJ10" ca="1">SUM(IF((INDIRECT($AB10&amp;"!J23:J200")=$B$1)*(INDIRECT($AB10&amp;"!I23:I200")="A")*(INDIRECT($AB10&amp;"!H23:H200")=INDIRECT(AJ$5&amp;"!$H$21"))*(INDIRECT($AB10&amp;"!S23:S200")&lt;&gt;""),INDIRECT($AB10&amp;"!S23:S200")),0)</f>
        <v>0</v>
      </c>
      <c r="AK10" s="11">
        <f t="array" aca="1" ref="AK10" ca="1">SUM(IF((INDIRECT($AB10&amp;"!J23:J200")=$B$1)*(INDIRECT($AB10&amp;"!I23:I200")="A")*(INDIRECT($AB10&amp;"!H23:H200")=INDIRECT(AK$5&amp;"!$H$21"))*(INDIRECT($AB10&amp;"!S23:S200")&lt;&gt;""),INDIRECT($AB10&amp;"!S23:S200")),0)</f>
        <v>0</v>
      </c>
      <c r="AL10" s="11">
        <f t="array" aca="1" ref="AL10" ca="1">SUM(IF((INDIRECT($AB10&amp;"!J23:J200")=$B$1)*(INDIRECT($AB10&amp;"!I23:I200")="A")*(INDIRECT($AB10&amp;"!H23:H200")=INDIRECT(AL$5&amp;"!$H$21"))*(INDIRECT($AB10&amp;"!S23:S200")&lt;&gt;""),INDIRECT($AB10&amp;"!S23:S200")),0)</f>
        <v>0</v>
      </c>
      <c r="AM10" s="11">
        <f t="array" aca="1" ref="AM10" ca="1">SUM(IF((INDIRECT($AB10&amp;"!J23:J200")=$B$1)*(INDIRECT($AB10&amp;"!I23:I200")="A")*(INDIRECT($AB10&amp;"!H23:H200")=INDIRECT(AM$5&amp;"!$H$21"))*(INDIRECT($AB10&amp;"!S23:S200")&lt;&gt;""),INDIRECT($AB10&amp;"!S23:S200")),0)</f>
        <v>0</v>
      </c>
      <c r="AN10" s="11">
        <f t="array" aca="1" ref="AN10" ca="1">SUM(IF((INDIRECT($AB10&amp;"!J23:J200")=$B$1)*(INDIRECT($AB10&amp;"!I23:I200")="A")*(INDIRECT($AB10&amp;"!H23:H200")=INDIRECT(AN$5&amp;"!$H$21"))*(INDIRECT($AB10&amp;"!S23:S200")&lt;&gt;""),INDIRECT($AB10&amp;"!S23:S200")),0)</f>
        <v>0</v>
      </c>
      <c r="AO10" s="11">
        <f t="array" aca="1" ref="AO10" ca="1">SUM(IF((INDIRECT($AB10&amp;"!J23:J200")=$B$1)*(INDIRECT($AB10&amp;"!I23:I200")="A")*(INDIRECT($AB10&amp;"!H23:H200")=INDIRECT(AO$5&amp;"!$H$21"))*(INDIRECT($AB10&amp;"!S23:S200")&lt;&gt;""),INDIRECT($AB10&amp;"!S23:S200")),0)</f>
        <v>0</v>
      </c>
      <c r="AP10" s="11">
        <f t="array" aca="1" ref="AP10" ca="1">SUM(IF((INDIRECT($AB10&amp;"!J23:J200")=$B$1)*(INDIRECT($AB10&amp;"!I23:I200")="A")*(INDIRECT($AB10&amp;"!H23:H200")=INDIRECT(AP$5&amp;"!$H$21"))*(INDIRECT($AB10&amp;"!S23:S200")&lt;&gt;""),INDIRECT($AB10&amp;"!S23:S200")),0)</f>
        <v>0</v>
      </c>
      <c r="AQ10" s="11">
        <f t="array" aca="1" ref="AQ10" ca="1">SUM(IF((INDIRECT($AB10&amp;"!J23:J200")=$B$1)*(INDIRECT($AB10&amp;"!I23:I200")="A")*(INDIRECT($AB10&amp;"!H23:H200")=INDIRECT(AQ$5&amp;"!$H$21"))*(INDIRECT($AB10&amp;"!S23:S200")&lt;&gt;""),INDIRECT($AB10&amp;"!S23:S200")),0)</f>
        <v>0</v>
      </c>
      <c r="AR10" s="11">
        <f t="array" aca="1" ref="AR10" ca="1">SUM(IF((INDIRECT($AB10&amp;"!J23:J200")=$B$1)*(INDIRECT($AB10&amp;"!I23:I200")="A")*(INDIRECT($AB10&amp;"!H23:H200")=INDIRECT(AR$5&amp;"!$H$21"))*(INDIRECT($AB10&amp;"!S23:S200")&lt;&gt;""),INDIRECT($AB10&amp;"!S23:S200")),0)</f>
        <v>0</v>
      </c>
      <c r="AS10" s="11">
        <f t="array" aca="1" ref="AS10" ca="1">SUM(IF((INDIRECT($AB10&amp;"!J23:J200")=$B$1)*(INDIRECT($AB10&amp;"!I23:I200")="A")*(INDIRECT($AB10&amp;"!H23:H200")=INDIRECT(AS$5&amp;"!$H$21"))*(INDIRECT($AB10&amp;"!S23:S200")&lt;&gt;""),INDIRECT($AB10&amp;"!S23:S200")),0)</f>
        <v>0</v>
      </c>
      <c r="AT10" s="11">
        <f t="array" aca="1" ref="AT10" ca="1">SUM(IF((INDIRECT($AB10&amp;"!J23:J200")=$B$1)*(INDIRECT($AB10&amp;"!I23:I200")="A")*(INDIRECT($AB10&amp;"!H23:H200")=INDIRECT(AT$5&amp;"!$H$21"))*(INDIRECT($AB10&amp;"!S23:S200")&lt;&gt;""),INDIRECT($AB10&amp;"!S23:S200")),0)</f>
        <v>0</v>
      </c>
      <c r="AU10" s="11" t="e">
        <f t="array" aca="1" ref="AU10" ca="1">SUM(IF((INDIRECT($AB10&amp;"!J23:J200")=$B$1)*(INDIRECT($AB10&amp;"!I23:I200")="A")*(INDIRECT($AB10&amp;"!H23:H200")=INDIRECT(AU$5&amp;"!$H$21"))*(INDIRECT($AB10&amp;"!S23:S200")&lt;&gt;""),INDIRECT($AB10&amp;"!S23:S200")),0)</f>
        <v>#REF!</v>
      </c>
      <c r="AV10" s="11" t="e">
        <f t="array" aca="1" ref="AV10" ca="1">SUM(IF((INDIRECT($AB10&amp;"!J23:J200")=$B$1)*(INDIRECT($AB10&amp;"!I23:I200")="A")*(INDIRECT($AB10&amp;"!H23:H200")=INDIRECT(AV$5&amp;"!$H$21"))*(INDIRECT($AB10&amp;"!S23:S200")&lt;&gt;""),INDIRECT($AB10&amp;"!S23:S200")),0)</f>
        <v>#REF!</v>
      </c>
      <c r="AW10" s="11" t="e">
        <f t="array" aca="1" ref="AW10" ca="1">SUM(IF((INDIRECT($AB10&amp;"!J23:J200")=$B$1)*(INDIRECT($AB10&amp;"!I23:I200")="A")*(INDIRECT($AB10&amp;"!H23:H200")=INDIRECT(AW$5&amp;"!$H$21"))*(INDIRECT($AB10&amp;"!S23:S200")&lt;&gt;""),INDIRECT($AB10&amp;"!S23:S200")),0)</f>
        <v>#REF!</v>
      </c>
      <c r="AX10" s="11" t="e">
        <f t="array" aca="1" ref="AX10" ca="1">SUM(IF((INDIRECT($AB10&amp;"!J23:J200")=$B$1)*(INDIRECT($AB10&amp;"!I23:I200")="A")*(INDIRECT($AB10&amp;"!H23:H200")=INDIRECT(AX$5&amp;"!$H$21"))*(INDIRECT($AB10&amp;"!S23:S200")&lt;&gt;""),INDIRECT($AB10&amp;"!S23:S200")),0)</f>
        <v>#REF!</v>
      </c>
      <c r="AY10" s="11" t="e">
        <f t="array" aca="1" ref="AY10" ca="1">SUM(IF((INDIRECT($AB10&amp;"!J23:J200")=$B$1)*(INDIRECT($AB10&amp;"!I23:I200")="A")*(INDIRECT($AB10&amp;"!H23:H200")=INDIRECT(AY$5&amp;"!$H$21"))*(INDIRECT($AB10&amp;"!S23:S200")&lt;&gt;""),INDIRECT($AB10&amp;"!S23:S200")),0)</f>
        <v>#REF!</v>
      </c>
      <c r="AZ10" s="12" t="e">
        <f t="array" aca="1" ref="AZ10" ca="1">SUM(IF((INDIRECT($AB10&amp;"!J23:J200")=$B$1)*(INDIRECT($AB10&amp;"!I23:I200")="A")*(INDIRECT($AB10&amp;"!H23:H200")=INDIRECT(AZ$5&amp;"!$H$21"))*(INDIRECT($AB10&amp;"!S23:S200")&lt;&gt;""),INDIRECT($AB10&amp;"!S23:S200")),0)</f>
        <v>#REF!</v>
      </c>
    </row>
    <row r="11" spans="1:52" hidden="1">
      <c r="A11" s="4" t="str">
        <f>Table!$C$43</f>
        <v>Kawasaki_Frontale</v>
      </c>
      <c r="B11" s="10">
        <f t="array" aca="1" ref="B11" ca="1">SUM(IF((INDIRECT($A11&amp;"!J23:J200")=$B$1)*(INDIRECT($A11&amp;"!I23:I200")="H")*(INDIRECT($A11&amp;"!H23:H200")=INDIRECT(B$5&amp;"!$H$21"))*(INDIRECT($A11&amp;"!S23:S200")&lt;&gt;""),INDIRECT($A11&amp;"!S23:S200")),0)</f>
        <v>0</v>
      </c>
      <c r="C11" s="11">
        <f t="array" aca="1" ref="C11" ca="1">SUM(IF((INDIRECT($A11&amp;"!J23:J200")=$B$1)*(INDIRECT($A11&amp;"!I23:I200")="H")*(INDIRECT($A11&amp;"!H23:H200")=INDIRECT(C$5&amp;"!$H$21"))*(INDIRECT($A11&amp;"!S23:S200")&lt;&gt;""),INDIRECT($A11&amp;"!S23:S200")),0)</f>
        <v>0</v>
      </c>
      <c r="D11" s="11">
        <f t="array" aca="1" ref="D11" ca="1">SUM(IF((INDIRECT($A11&amp;"!J23:J200")=$B$1)*(INDIRECT($A11&amp;"!I23:I200")="H")*(INDIRECT($A11&amp;"!H23:H200")=INDIRECT(D$5&amp;"!$H$21"))*(INDIRECT($A11&amp;"!S23:S200")&lt;&gt;""),INDIRECT($A11&amp;"!S23:S200")),0)</f>
        <v>0</v>
      </c>
      <c r="E11" s="11">
        <f t="array" aca="1" ref="E11" ca="1">SUM(IF((INDIRECT($A11&amp;"!J23:J200")=$B$1)*(INDIRECT($A11&amp;"!I23:I200")="H")*(INDIRECT($A11&amp;"!H23:H200")=INDIRECT(E$5&amp;"!$H$21"))*(INDIRECT($A11&amp;"!S23:S200")&lt;&gt;""),INDIRECT($A11&amp;"!S23:S200")),0)</f>
        <v>0</v>
      </c>
      <c r="F11" s="11">
        <f t="array" aca="1" ref="F11" ca="1">SUM(IF((INDIRECT($A11&amp;"!J23:J200")=$B$1)*(INDIRECT($A11&amp;"!I23:I200")="H")*(INDIRECT($A11&amp;"!H23:H200")=INDIRECT(F$5&amp;"!$H$21"))*(INDIRECT($A11&amp;"!S23:S200")&lt;&gt;""),INDIRECT($A11&amp;"!S23:S200")),0)</f>
        <v>0</v>
      </c>
      <c r="G11" s="11">
        <f t="array" aca="1" ref="G11" ca="1">SUM(IF((INDIRECT($A11&amp;"!J23:J200")=$B$1)*(INDIRECT($A11&amp;"!I23:I200")="H")*(INDIRECT($A11&amp;"!H23:H200")=INDIRECT(G$5&amp;"!$H$21"))*(INDIRECT($A11&amp;"!S23:S200")&lt;&gt;""),INDIRECT($A11&amp;"!S23:S200")),0)</f>
        <v>0</v>
      </c>
      <c r="H11" s="11">
        <f t="array" aca="1" ref="H11" ca="1">SUM(IF((INDIRECT($A11&amp;"!J23:J200")=$B$1)*(INDIRECT($A11&amp;"!I23:I200")="H")*(INDIRECT($A11&amp;"!H23:H200")=INDIRECT(H$5&amp;"!$H$21"))*(INDIRECT($A11&amp;"!S23:S200")&lt;&gt;""),INDIRECT($A11&amp;"!S23:S200")),0)</f>
        <v>0</v>
      </c>
      <c r="I11" s="11">
        <f t="array" aca="1" ref="I11" ca="1">SUM(IF((INDIRECT($A11&amp;"!J23:J200")=$B$1)*(INDIRECT($A11&amp;"!I23:I200")="H")*(INDIRECT($A11&amp;"!H23:H200")=INDIRECT(I$5&amp;"!$H$21"))*(INDIRECT($A11&amp;"!S23:S200")&lt;&gt;""),INDIRECT($A11&amp;"!S23:S200")),0)</f>
        <v>0</v>
      </c>
      <c r="J11" s="11">
        <f t="array" aca="1" ref="J11" ca="1">SUM(IF((INDIRECT($A11&amp;"!J23:J200")=$B$1)*(INDIRECT($A11&amp;"!I23:I200")="H")*(INDIRECT($A11&amp;"!H23:H200")=INDIRECT(J$5&amp;"!$H$21"))*(INDIRECT($A11&amp;"!S23:S200")&lt;&gt;""),INDIRECT($A11&amp;"!S23:S200")),0)</f>
        <v>0</v>
      </c>
      <c r="K11" s="11">
        <f t="array" aca="1" ref="K11" ca="1">SUM(IF((INDIRECT($A11&amp;"!J23:J200")=$B$1)*(INDIRECT($A11&amp;"!I23:I200")="H")*(INDIRECT($A11&amp;"!H23:H200")=INDIRECT(K$5&amp;"!$H$21"))*(INDIRECT($A11&amp;"!S23:S200")&lt;&gt;""),INDIRECT($A11&amp;"!S23:S200")),0)</f>
        <v>0</v>
      </c>
      <c r="L11" s="11">
        <f t="array" aca="1" ref="L11" ca="1">SUM(IF((INDIRECT($A11&amp;"!J23:J200")=$B$1)*(INDIRECT($A11&amp;"!I23:I200")="H")*(INDIRECT($A11&amp;"!H23:H200")=INDIRECT(L$5&amp;"!$H$21"))*(INDIRECT($A11&amp;"!S23:S200")&lt;&gt;""),INDIRECT($A11&amp;"!S23:S200")),0)</f>
        <v>0</v>
      </c>
      <c r="M11" s="11">
        <f t="array" aca="1" ref="M11" ca="1">SUM(IF((INDIRECT($A11&amp;"!J23:J200")=$B$1)*(INDIRECT($A11&amp;"!I23:I200")="H")*(INDIRECT($A11&amp;"!H23:H200")=INDIRECT(M$5&amp;"!$H$21"))*(INDIRECT($A11&amp;"!S23:S200")&lt;&gt;""),INDIRECT($A11&amp;"!S23:S200")),0)</f>
        <v>0</v>
      </c>
      <c r="N11" s="11">
        <f t="array" aca="1" ref="N11" ca="1">SUM(IF((INDIRECT($A11&amp;"!J23:J200")=$B$1)*(INDIRECT($A11&amp;"!I23:I200")="H")*(INDIRECT($A11&amp;"!H23:H200")=INDIRECT(N$5&amp;"!$H$21"))*(INDIRECT($A11&amp;"!S23:S200")&lt;&gt;""),INDIRECT($A11&amp;"!S23:S200")),0)</f>
        <v>0</v>
      </c>
      <c r="O11" s="11">
        <f t="array" aca="1" ref="O11" ca="1">SUM(IF((INDIRECT($A11&amp;"!J23:J200")=$B$1)*(INDIRECT($A11&amp;"!I23:I200")="H")*(INDIRECT($A11&amp;"!H23:H200")=INDIRECT(O$5&amp;"!$H$21"))*(INDIRECT($A11&amp;"!S23:S200")&lt;&gt;""),INDIRECT($A11&amp;"!S23:S200")),0)</f>
        <v>0</v>
      </c>
      <c r="P11" s="11">
        <f t="array" aca="1" ref="P11" ca="1">SUM(IF((INDIRECT($A11&amp;"!J23:J200")=$B$1)*(INDIRECT($A11&amp;"!I23:I200")="H")*(INDIRECT($A11&amp;"!H23:H200")=INDIRECT(P$5&amp;"!$H$21"))*(INDIRECT($A11&amp;"!S23:S200")&lt;&gt;""),INDIRECT($A11&amp;"!S23:S200")),0)</f>
        <v>0</v>
      </c>
      <c r="Q11" s="11">
        <f t="array" aca="1" ref="Q11" ca="1">SUM(IF((INDIRECT($A11&amp;"!J23:J200")=$B$1)*(INDIRECT($A11&amp;"!I23:I200")="H")*(INDIRECT($A11&amp;"!H23:H200")=INDIRECT(Q$5&amp;"!$H$21"))*(INDIRECT($A11&amp;"!S23:S200")&lt;&gt;""),INDIRECT($A11&amp;"!S23:S200")),0)</f>
        <v>0</v>
      </c>
      <c r="R11" s="11">
        <f t="array" aca="1" ref="R11" ca="1">SUM(IF((INDIRECT($A11&amp;"!J23:J200")=$B$1)*(INDIRECT($A11&amp;"!I23:I200")="H")*(INDIRECT($A11&amp;"!H23:H200")=INDIRECT(R$5&amp;"!$H$21"))*(INDIRECT($A11&amp;"!S23:S200")&lt;&gt;""),INDIRECT($A11&amp;"!S23:S200")),0)</f>
        <v>0</v>
      </c>
      <c r="S11" s="11">
        <f t="array" aca="1" ref="S11" ca="1">SUM(IF((INDIRECT($A11&amp;"!J23:J200")=$B$1)*(INDIRECT($A11&amp;"!I23:I200")="H")*(INDIRECT($A11&amp;"!H23:H200")=INDIRECT(S$5&amp;"!$H$21"))*(INDIRECT($A11&amp;"!S23:S200")&lt;&gt;""),INDIRECT($A11&amp;"!S23:S200")),0)</f>
        <v>0</v>
      </c>
      <c r="T11" s="11" t="e">
        <f t="array" aca="1" ref="T11" ca="1">SUM(IF((INDIRECT($A11&amp;"!J23:J200")=$B$1)*(INDIRECT($A11&amp;"!I23:I200")="H")*(INDIRECT($A11&amp;"!H23:H200")=INDIRECT(T$5&amp;"!$H$21"))*(INDIRECT($A11&amp;"!S23:S200")&lt;&gt;""),INDIRECT($A11&amp;"!S23:S200")),0)</f>
        <v>#REF!</v>
      </c>
      <c r="U11" s="11" t="e">
        <f t="array" aca="1" ref="U11" ca="1">SUM(IF((INDIRECT($A11&amp;"!J23:J200")=$B$1)*(INDIRECT($A11&amp;"!I23:I200")="H")*(INDIRECT($A11&amp;"!H23:H200")=INDIRECT(U$5&amp;"!$H$21"))*(INDIRECT($A11&amp;"!S23:S200")&lt;&gt;""),INDIRECT($A11&amp;"!S23:S200")),0)</f>
        <v>#REF!</v>
      </c>
      <c r="V11" s="11" t="e">
        <f t="array" aca="1" ref="V11" ca="1">SUM(IF((INDIRECT($A11&amp;"!J23:J200")=$B$1)*(INDIRECT($A11&amp;"!I23:I200")="H")*(INDIRECT($A11&amp;"!H23:H200")=INDIRECT(V$5&amp;"!$H$21"))*(INDIRECT($A11&amp;"!S23:S200")&lt;&gt;""),INDIRECT($A11&amp;"!S23:S200")),0)</f>
        <v>#REF!</v>
      </c>
      <c r="W11" s="11" t="e">
        <f t="array" aca="1" ref="W11" ca="1">SUM(IF((INDIRECT($A11&amp;"!J23:J200")=$B$1)*(INDIRECT($A11&amp;"!I23:I200")="H")*(INDIRECT($A11&amp;"!H23:H200")=INDIRECT(W$5&amp;"!$H$21"))*(INDIRECT($A11&amp;"!S23:S200")&lt;&gt;""),INDIRECT($A11&amp;"!S23:S200")),0)</f>
        <v>#REF!</v>
      </c>
      <c r="X11" s="11" t="e">
        <f t="array" aca="1" ref="X11" ca="1">SUM(IF((INDIRECT($A11&amp;"!J23:J200")=$B$1)*(INDIRECT($A11&amp;"!I23:I200")="H")*(INDIRECT($A11&amp;"!H23:H200")=INDIRECT(X$5&amp;"!$H$21"))*(INDIRECT($A11&amp;"!S23:S200")&lt;&gt;""),INDIRECT($A11&amp;"!S23:S200")),0)</f>
        <v>#REF!</v>
      </c>
      <c r="Y11" s="12" t="e">
        <f t="array" aca="1" ref="Y11" ca="1">SUM(IF((INDIRECT($A11&amp;"!J23:J200")=$B$1)*(INDIRECT($A11&amp;"!I23:I200")="H")*(INDIRECT($A11&amp;"!H23:H200")=INDIRECT(Y$5&amp;"!$H$21"))*(INDIRECT($A11&amp;"!S23:S200")&lt;&gt;""),INDIRECT($A11&amp;"!S23:S200")),0)</f>
        <v>#REF!</v>
      </c>
      <c r="Z11" s="4"/>
      <c r="AA11" s="4"/>
      <c r="AB11" s="4" t="str">
        <f>Table!$C$43</f>
        <v>Kawasaki_Frontale</v>
      </c>
      <c r="AC11" s="10">
        <f t="array" aca="1" ref="AC11" ca="1">SUM(IF((INDIRECT($AB11&amp;"!J23:J200")=$B$1)*(INDIRECT($AB11&amp;"!I23:I200")="A")*(INDIRECT($AB11&amp;"!H23:H200")=INDIRECT(AC$5&amp;"!$H$21"))*(INDIRECT($AB11&amp;"!S23:S200")&lt;&gt;""),INDIRECT($AB11&amp;"!S23:S200")),0)</f>
        <v>0</v>
      </c>
      <c r="AD11" s="11">
        <f t="array" aca="1" ref="AD11" ca="1">SUM(IF((INDIRECT($AB11&amp;"!J23:J200")=$B$1)*(INDIRECT($AB11&amp;"!I23:I200")="A")*(INDIRECT($AB11&amp;"!H23:H200")=INDIRECT(AD$5&amp;"!$H$21"))*(INDIRECT($AB11&amp;"!S23:S200")&lt;&gt;""),INDIRECT($AB11&amp;"!S23:S200")),0)</f>
        <v>0</v>
      </c>
      <c r="AE11" s="11">
        <f t="array" aca="1" ref="AE11" ca="1">SUM(IF((INDIRECT($AB11&amp;"!J23:J200")=$B$1)*(INDIRECT($AB11&amp;"!I23:I200")="A")*(INDIRECT($AB11&amp;"!H23:H200")=INDIRECT(AE$5&amp;"!$H$21"))*(INDIRECT($AB11&amp;"!S23:S200")&lt;&gt;""),INDIRECT($AB11&amp;"!S23:S200")),0)</f>
        <v>0</v>
      </c>
      <c r="AF11" s="11">
        <f t="array" aca="1" ref="AF11" ca="1">SUM(IF((INDIRECT($AB11&amp;"!J23:J200")=$B$1)*(INDIRECT($AB11&amp;"!I23:I200")="A")*(INDIRECT($AB11&amp;"!H23:H200")=INDIRECT(AF$5&amp;"!$H$21"))*(INDIRECT($AB11&amp;"!S23:S200")&lt;&gt;""),INDIRECT($AB11&amp;"!S23:S200")),0)</f>
        <v>0</v>
      </c>
      <c r="AG11" s="11">
        <f t="array" aca="1" ref="AG11" ca="1">SUM(IF((INDIRECT($AB11&amp;"!J23:J200")=$B$1)*(INDIRECT($AB11&amp;"!I23:I200")="A")*(INDIRECT($AB11&amp;"!H23:H200")=INDIRECT(AG$5&amp;"!$H$21"))*(INDIRECT($AB11&amp;"!S23:S200")&lt;&gt;""),INDIRECT($AB11&amp;"!S23:S200")),0)</f>
        <v>0</v>
      </c>
      <c r="AH11" s="11">
        <f t="array" aca="1" ref="AH11" ca="1">SUM(IF((INDIRECT($AB11&amp;"!J23:J200")=$B$1)*(INDIRECT($AB11&amp;"!I23:I200")="A")*(INDIRECT($AB11&amp;"!H23:H200")=INDIRECT(AH$5&amp;"!$H$21"))*(INDIRECT($AB11&amp;"!S23:S200")&lt;&gt;""),INDIRECT($AB11&amp;"!S23:S200")),0)</f>
        <v>0</v>
      </c>
      <c r="AI11" s="11">
        <f t="array" aca="1" ref="AI11" ca="1">SUM(IF((INDIRECT($AB11&amp;"!J23:J200")=$B$1)*(INDIRECT($AB11&amp;"!I23:I200")="A")*(INDIRECT($AB11&amp;"!H23:H200")=INDIRECT(AI$5&amp;"!$H$21"))*(INDIRECT($AB11&amp;"!S23:S200")&lt;&gt;""),INDIRECT($AB11&amp;"!S23:S200")),0)</f>
        <v>0</v>
      </c>
      <c r="AJ11" s="11">
        <f t="array" aca="1" ref="AJ11" ca="1">SUM(IF((INDIRECT($AB11&amp;"!J23:J200")=$B$1)*(INDIRECT($AB11&amp;"!I23:I200")="A")*(INDIRECT($AB11&amp;"!H23:H200")=INDIRECT(AJ$5&amp;"!$H$21"))*(INDIRECT($AB11&amp;"!S23:S200")&lt;&gt;""),INDIRECT($AB11&amp;"!S23:S200")),0)</f>
        <v>0</v>
      </c>
      <c r="AK11" s="11">
        <f t="array" aca="1" ref="AK11" ca="1">SUM(IF((INDIRECT($AB11&amp;"!J23:J200")=$B$1)*(INDIRECT($AB11&amp;"!I23:I200")="A")*(INDIRECT($AB11&amp;"!H23:H200")=INDIRECT(AK$5&amp;"!$H$21"))*(INDIRECT($AB11&amp;"!S23:S200")&lt;&gt;""),INDIRECT($AB11&amp;"!S23:S200")),0)</f>
        <v>0</v>
      </c>
      <c r="AL11" s="11">
        <f t="array" aca="1" ref="AL11" ca="1">SUM(IF((INDIRECT($AB11&amp;"!J23:J200")=$B$1)*(INDIRECT($AB11&amp;"!I23:I200")="A")*(INDIRECT($AB11&amp;"!H23:H200")=INDIRECT(AL$5&amp;"!$H$21"))*(INDIRECT($AB11&amp;"!S23:S200")&lt;&gt;""),INDIRECT($AB11&amp;"!S23:S200")),0)</f>
        <v>0</v>
      </c>
      <c r="AM11" s="11">
        <f t="array" aca="1" ref="AM11" ca="1">SUM(IF((INDIRECT($AB11&amp;"!J23:J200")=$B$1)*(INDIRECT($AB11&amp;"!I23:I200")="A")*(INDIRECT($AB11&amp;"!H23:H200")=INDIRECT(AM$5&amp;"!$H$21"))*(INDIRECT($AB11&amp;"!S23:S200")&lt;&gt;""),INDIRECT($AB11&amp;"!S23:S200")),0)</f>
        <v>0</v>
      </c>
      <c r="AN11" s="11">
        <f t="array" aca="1" ref="AN11" ca="1">SUM(IF((INDIRECT($AB11&amp;"!J23:J200")=$B$1)*(INDIRECT($AB11&amp;"!I23:I200")="A")*(INDIRECT($AB11&amp;"!H23:H200")=INDIRECT(AN$5&amp;"!$H$21"))*(INDIRECT($AB11&amp;"!S23:S200")&lt;&gt;""),INDIRECT($AB11&amp;"!S23:S200")),0)</f>
        <v>0</v>
      </c>
      <c r="AO11" s="11">
        <f t="array" aca="1" ref="AO11" ca="1">SUM(IF((INDIRECT($AB11&amp;"!J23:J200")=$B$1)*(INDIRECT($AB11&amp;"!I23:I200")="A")*(INDIRECT($AB11&amp;"!H23:H200")=INDIRECT(AO$5&amp;"!$H$21"))*(INDIRECT($AB11&amp;"!S23:S200")&lt;&gt;""),INDIRECT($AB11&amp;"!S23:S200")),0)</f>
        <v>0</v>
      </c>
      <c r="AP11" s="11">
        <f t="array" aca="1" ref="AP11" ca="1">SUM(IF((INDIRECT($AB11&amp;"!J23:J200")=$B$1)*(INDIRECT($AB11&amp;"!I23:I200")="A")*(INDIRECT($AB11&amp;"!H23:H200")=INDIRECT(AP$5&amp;"!$H$21"))*(INDIRECT($AB11&amp;"!S23:S200")&lt;&gt;""),INDIRECT($AB11&amp;"!S23:S200")),0)</f>
        <v>0</v>
      </c>
      <c r="AQ11" s="11">
        <f t="array" aca="1" ref="AQ11" ca="1">SUM(IF((INDIRECT($AB11&amp;"!J23:J200")=$B$1)*(INDIRECT($AB11&amp;"!I23:I200")="A")*(INDIRECT($AB11&amp;"!H23:H200")=INDIRECT(AQ$5&amp;"!$H$21"))*(INDIRECT($AB11&amp;"!S23:S200")&lt;&gt;""),INDIRECT($AB11&amp;"!S23:S200")),0)</f>
        <v>0</v>
      </c>
      <c r="AR11" s="11">
        <f t="array" aca="1" ref="AR11" ca="1">SUM(IF((INDIRECT($AB11&amp;"!J23:J200")=$B$1)*(INDIRECT($AB11&amp;"!I23:I200")="A")*(INDIRECT($AB11&amp;"!H23:H200")=INDIRECT(AR$5&amp;"!$H$21"))*(INDIRECT($AB11&amp;"!S23:S200")&lt;&gt;""),INDIRECT($AB11&amp;"!S23:S200")),0)</f>
        <v>0</v>
      </c>
      <c r="AS11" s="11">
        <f t="array" aca="1" ref="AS11" ca="1">SUM(IF((INDIRECT($AB11&amp;"!J23:J200")=$B$1)*(INDIRECT($AB11&amp;"!I23:I200")="A")*(INDIRECT($AB11&amp;"!H23:H200")=INDIRECT(AS$5&amp;"!$H$21"))*(INDIRECT($AB11&amp;"!S23:S200")&lt;&gt;""),INDIRECT($AB11&amp;"!S23:S200")),0)</f>
        <v>0</v>
      </c>
      <c r="AT11" s="11">
        <f t="array" aca="1" ref="AT11" ca="1">SUM(IF((INDIRECT($AB11&amp;"!J23:J200")=$B$1)*(INDIRECT($AB11&amp;"!I23:I200")="A")*(INDIRECT($AB11&amp;"!H23:H200")=INDIRECT(AT$5&amp;"!$H$21"))*(INDIRECT($AB11&amp;"!S23:S200")&lt;&gt;""),INDIRECT($AB11&amp;"!S23:S200")),0)</f>
        <v>0</v>
      </c>
      <c r="AU11" s="11" t="e">
        <f t="array" aca="1" ref="AU11" ca="1">SUM(IF((INDIRECT($AB11&amp;"!J23:J200")=$B$1)*(INDIRECT($AB11&amp;"!I23:I200")="A")*(INDIRECT($AB11&amp;"!H23:H200")=INDIRECT(AU$5&amp;"!$H$21"))*(INDIRECT($AB11&amp;"!S23:S200")&lt;&gt;""),INDIRECT($AB11&amp;"!S23:S200")),0)</f>
        <v>#REF!</v>
      </c>
      <c r="AV11" s="11" t="e">
        <f t="array" aca="1" ref="AV11" ca="1">SUM(IF((INDIRECT($AB11&amp;"!J23:J200")=$B$1)*(INDIRECT($AB11&amp;"!I23:I200")="A")*(INDIRECT($AB11&amp;"!H23:H200")=INDIRECT(AV$5&amp;"!$H$21"))*(INDIRECT($AB11&amp;"!S23:S200")&lt;&gt;""),INDIRECT($AB11&amp;"!S23:S200")),0)</f>
        <v>#REF!</v>
      </c>
      <c r="AW11" s="11" t="e">
        <f t="array" aca="1" ref="AW11" ca="1">SUM(IF((INDIRECT($AB11&amp;"!J23:J200")=$B$1)*(INDIRECT($AB11&amp;"!I23:I200")="A")*(INDIRECT($AB11&amp;"!H23:H200")=INDIRECT(AW$5&amp;"!$H$21"))*(INDIRECT($AB11&amp;"!S23:S200")&lt;&gt;""),INDIRECT($AB11&amp;"!S23:S200")),0)</f>
        <v>#REF!</v>
      </c>
      <c r="AX11" s="11" t="e">
        <f t="array" aca="1" ref="AX11" ca="1">SUM(IF((INDIRECT($AB11&amp;"!J23:J200")=$B$1)*(INDIRECT($AB11&amp;"!I23:I200")="A")*(INDIRECT($AB11&amp;"!H23:H200")=INDIRECT(AX$5&amp;"!$H$21"))*(INDIRECT($AB11&amp;"!S23:S200")&lt;&gt;""),INDIRECT($AB11&amp;"!S23:S200")),0)</f>
        <v>#REF!</v>
      </c>
      <c r="AY11" s="11" t="e">
        <f t="array" aca="1" ref="AY11" ca="1">SUM(IF((INDIRECT($AB11&amp;"!J23:J200")=$B$1)*(INDIRECT($AB11&amp;"!I23:I200")="A")*(INDIRECT($AB11&amp;"!H23:H200")=INDIRECT(AY$5&amp;"!$H$21"))*(INDIRECT($AB11&amp;"!S23:S200")&lt;&gt;""),INDIRECT($AB11&amp;"!S23:S200")),0)</f>
        <v>#REF!</v>
      </c>
      <c r="AZ11" s="12" t="e">
        <f t="array" aca="1" ref="AZ11" ca="1">SUM(IF((INDIRECT($AB11&amp;"!J23:J200")=$B$1)*(INDIRECT($AB11&amp;"!I23:I200")="A")*(INDIRECT($AB11&amp;"!H23:H200")=INDIRECT(AZ$5&amp;"!$H$21"))*(INDIRECT($AB11&amp;"!S23:S200")&lt;&gt;""),INDIRECT($AB11&amp;"!S23:S200")),0)</f>
        <v>#REF!</v>
      </c>
    </row>
    <row r="12" spans="1:52" hidden="1">
      <c r="A12" s="4" t="str">
        <f>Table!$C$44</f>
        <v>Cerezo_Osaka</v>
      </c>
      <c r="B12" s="10">
        <f t="array" aca="1" ref="B12" ca="1">SUM(IF((INDIRECT($A12&amp;"!J23:J200")=$B$1)*(INDIRECT($A12&amp;"!I23:I200")="H")*(INDIRECT($A12&amp;"!H23:H200")=INDIRECT(B$5&amp;"!$H$21"))*(INDIRECT($A12&amp;"!S23:S200")&lt;&gt;""),INDIRECT($A12&amp;"!S23:S200")),0)</f>
        <v>0</v>
      </c>
      <c r="C12" s="11">
        <f t="array" aca="1" ref="C12" ca="1">SUM(IF((INDIRECT($A12&amp;"!J23:J200")=$B$1)*(INDIRECT($A12&amp;"!I23:I200")="H")*(INDIRECT($A12&amp;"!H23:H200")=INDIRECT(C$5&amp;"!$H$21"))*(INDIRECT($A12&amp;"!S23:S200")&lt;&gt;""),INDIRECT($A12&amp;"!S23:S200")),0)</f>
        <v>0</v>
      </c>
      <c r="D12" s="11">
        <f t="array" aca="1" ref="D12" ca="1">SUM(IF((INDIRECT($A12&amp;"!J23:J200")=$B$1)*(INDIRECT($A12&amp;"!I23:I200")="H")*(INDIRECT($A12&amp;"!H23:H200")=INDIRECT(D$5&amp;"!$H$21"))*(INDIRECT($A12&amp;"!S23:S200")&lt;&gt;""),INDIRECT($A12&amp;"!S23:S200")),0)</f>
        <v>0</v>
      </c>
      <c r="E12" s="11">
        <f t="array" aca="1" ref="E12" ca="1">SUM(IF((INDIRECT($A12&amp;"!J23:J200")=$B$1)*(INDIRECT($A12&amp;"!I23:I200")="H")*(INDIRECT($A12&amp;"!H23:H200")=INDIRECT(E$5&amp;"!$H$21"))*(INDIRECT($A12&amp;"!S23:S200")&lt;&gt;""),INDIRECT($A12&amp;"!S23:S200")),0)</f>
        <v>0</v>
      </c>
      <c r="F12" s="11">
        <f t="array" aca="1" ref="F12" ca="1">SUM(IF((INDIRECT($A12&amp;"!J23:J200")=$B$1)*(INDIRECT($A12&amp;"!I23:I200")="H")*(INDIRECT($A12&amp;"!H23:H200")=INDIRECT(F$5&amp;"!$H$21"))*(INDIRECT($A12&amp;"!S23:S200")&lt;&gt;""),INDIRECT($A12&amp;"!S23:S200")),0)</f>
        <v>0</v>
      </c>
      <c r="G12" s="11">
        <f t="array" aca="1" ref="G12" ca="1">SUM(IF((INDIRECT($A12&amp;"!J23:J200")=$B$1)*(INDIRECT($A12&amp;"!I23:I200")="H")*(INDIRECT($A12&amp;"!H23:H200")=INDIRECT(G$5&amp;"!$H$21"))*(INDIRECT($A12&amp;"!S23:S200")&lt;&gt;""),INDIRECT($A12&amp;"!S23:S200")),0)</f>
        <v>0</v>
      </c>
      <c r="H12" s="11">
        <f t="array" aca="1" ref="H12" ca="1">SUM(IF((INDIRECT($A12&amp;"!J23:J200")=$B$1)*(INDIRECT($A12&amp;"!I23:I200")="H")*(INDIRECT($A12&amp;"!H23:H200")=INDIRECT(H$5&amp;"!$H$21"))*(INDIRECT($A12&amp;"!S23:S200")&lt;&gt;""),INDIRECT($A12&amp;"!S23:S200")),0)</f>
        <v>0</v>
      </c>
      <c r="I12" s="11">
        <f t="array" aca="1" ref="I12" ca="1">SUM(IF((INDIRECT($A12&amp;"!J23:J200")=$B$1)*(INDIRECT($A12&amp;"!I23:I200")="H")*(INDIRECT($A12&amp;"!H23:H200")=INDIRECT(I$5&amp;"!$H$21"))*(INDIRECT($A12&amp;"!S23:S200")&lt;&gt;""),INDIRECT($A12&amp;"!S23:S200")),0)</f>
        <v>0</v>
      </c>
      <c r="J12" s="11">
        <f t="array" aca="1" ref="J12" ca="1">SUM(IF((INDIRECT($A12&amp;"!J23:J200")=$B$1)*(INDIRECT($A12&amp;"!I23:I200")="H")*(INDIRECT($A12&amp;"!H23:H200")=INDIRECT(J$5&amp;"!$H$21"))*(INDIRECT($A12&amp;"!S23:S200")&lt;&gt;""),INDIRECT($A12&amp;"!S23:S200")),0)</f>
        <v>0</v>
      </c>
      <c r="K12" s="11">
        <f t="array" aca="1" ref="K12" ca="1">SUM(IF((INDIRECT($A12&amp;"!J23:J200")=$B$1)*(INDIRECT($A12&amp;"!I23:I200")="H")*(INDIRECT($A12&amp;"!H23:H200")=INDIRECT(K$5&amp;"!$H$21"))*(INDIRECT($A12&amp;"!S23:S200")&lt;&gt;""),INDIRECT($A12&amp;"!S23:S200")),0)</f>
        <v>0</v>
      </c>
      <c r="L12" s="11">
        <f t="array" aca="1" ref="L12" ca="1">SUM(IF((INDIRECT($A12&amp;"!J23:J200")=$B$1)*(INDIRECT($A12&amp;"!I23:I200")="H")*(INDIRECT($A12&amp;"!H23:H200")=INDIRECT(L$5&amp;"!$H$21"))*(INDIRECT($A12&amp;"!S23:S200")&lt;&gt;""),INDIRECT($A12&amp;"!S23:S200")),0)</f>
        <v>0</v>
      </c>
      <c r="M12" s="11">
        <f t="array" aca="1" ref="M12" ca="1">SUM(IF((INDIRECT($A12&amp;"!J23:J200")=$B$1)*(INDIRECT($A12&amp;"!I23:I200")="H")*(INDIRECT($A12&amp;"!H23:H200")=INDIRECT(M$5&amp;"!$H$21"))*(INDIRECT($A12&amp;"!S23:S200")&lt;&gt;""),INDIRECT($A12&amp;"!S23:S200")),0)</f>
        <v>0</v>
      </c>
      <c r="N12" s="11">
        <f t="array" aca="1" ref="N12" ca="1">SUM(IF((INDIRECT($A12&amp;"!J23:J200")=$B$1)*(INDIRECT($A12&amp;"!I23:I200")="H")*(INDIRECT($A12&amp;"!H23:H200")=INDIRECT(N$5&amp;"!$H$21"))*(INDIRECT($A12&amp;"!S23:S200")&lt;&gt;""),INDIRECT($A12&amp;"!S23:S200")),0)</f>
        <v>0</v>
      </c>
      <c r="O12" s="11">
        <f t="array" aca="1" ref="O12" ca="1">SUM(IF((INDIRECT($A12&amp;"!J23:J200")=$B$1)*(INDIRECT($A12&amp;"!I23:I200")="H")*(INDIRECT($A12&amp;"!H23:H200")=INDIRECT(O$5&amp;"!$H$21"))*(INDIRECT($A12&amp;"!S23:S200")&lt;&gt;""),INDIRECT($A12&amp;"!S23:S200")),0)</f>
        <v>0</v>
      </c>
      <c r="P12" s="11">
        <f t="array" aca="1" ref="P12" ca="1">SUM(IF((INDIRECT($A12&amp;"!J23:J200")=$B$1)*(INDIRECT($A12&amp;"!I23:I200")="H")*(INDIRECT($A12&amp;"!H23:H200")=INDIRECT(P$5&amp;"!$H$21"))*(INDIRECT($A12&amp;"!S23:S200")&lt;&gt;""),INDIRECT($A12&amp;"!S23:S200")),0)</f>
        <v>0</v>
      </c>
      <c r="Q12" s="11">
        <f t="array" aca="1" ref="Q12" ca="1">SUM(IF((INDIRECT($A12&amp;"!J23:J200")=$B$1)*(INDIRECT($A12&amp;"!I23:I200")="H")*(INDIRECT($A12&amp;"!H23:H200")=INDIRECT(Q$5&amp;"!$H$21"))*(INDIRECT($A12&amp;"!S23:S200")&lt;&gt;""),INDIRECT($A12&amp;"!S23:S200")),0)</f>
        <v>0</v>
      </c>
      <c r="R12" s="11">
        <f t="array" aca="1" ref="R12" ca="1">SUM(IF((INDIRECT($A12&amp;"!J23:J200")=$B$1)*(INDIRECT($A12&amp;"!I23:I200")="H")*(INDIRECT($A12&amp;"!H23:H200")=INDIRECT(R$5&amp;"!$H$21"))*(INDIRECT($A12&amp;"!S23:S200")&lt;&gt;""),INDIRECT($A12&amp;"!S23:S200")),0)</f>
        <v>0</v>
      </c>
      <c r="S12" s="11">
        <f t="array" aca="1" ref="S12" ca="1">SUM(IF((INDIRECT($A12&amp;"!J23:J200")=$B$1)*(INDIRECT($A12&amp;"!I23:I200")="H")*(INDIRECT($A12&amp;"!H23:H200")=INDIRECT(S$5&amp;"!$H$21"))*(INDIRECT($A12&amp;"!S23:S200")&lt;&gt;""),INDIRECT($A12&amp;"!S23:S200")),0)</f>
        <v>0</v>
      </c>
      <c r="T12" s="11" t="e">
        <f t="array" aca="1" ref="T12" ca="1">SUM(IF((INDIRECT($A12&amp;"!J23:J200")=$B$1)*(INDIRECT($A12&amp;"!I23:I200")="H")*(INDIRECT($A12&amp;"!H23:H200")=INDIRECT(T$5&amp;"!$H$21"))*(INDIRECT($A12&amp;"!S23:S200")&lt;&gt;""),INDIRECT($A12&amp;"!S23:S200")),0)</f>
        <v>#REF!</v>
      </c>
      <c r="U12" s="11" t="e">
        <f t="array" aca="1" ref="U12" ca="1">SUM(IF((INDIRECT($A12&amp;"!J23:J200")=$B$1)*(INDIRECT($A12&amp;"!I23:I200")="H")*(INDIRECT($A12&amp;"!H23:H200")=INDIRECT(U$5&amp;"!$H$21"))*(INDIRECT($A12&amp;"!S23:S200")&lt;&gt;""),INDIRECT($A12&amp;"!S23:S200")),0)</f>
        <v>#REF!</v>
      </c>
      <c r="V12" s="11" t="e">
        <f t="array" aca="1" ref="V12" ca="1">SUM(IF((INDIRECT($A12&amp;"!J23:J200")=$B$1)*(INDIRECT($A12&amp;"!I23:I200")="H")*(INDIRECT($A12&amp;"!H23:H200")=INDIRECT(V$5&amp;"!$H$21"))*(INDIRECT($A12&amp;"!S23:S200")&lt;&gt;""),INDIRECT($A12&amp;"!S23:S200")),0)</f>
        <v>#REF!</v>
      </c>
      <c r="W12" s="11" t="e">
        <f t="array" aca="1" ref="W12" ca="1">SUM(IF((INDIRECT($A12&amp;"!J23:J200")=$B$1)*(INDIRECT($A12&amp;"!I23:I200")="H")*(INDIRECT($A12&amp;"!H23:H200")=INDIRECT(W$5&amp;"!$H$21"))*(INDIRECT($A12&amp;"!S23:S200")&lt;&gt;""),INDIRECT($A12&amp;"!S23:S200")),0)</f>
        <v>#REF!</v>
      </c>
      <c r="X12" s="11" t="e">
        <f t="array" aca="1" ref="X12" ca="1">SUM(IF((INDIRECT($A12&amp;"!J23:J200")=$B$1)*(INDIRECT($A12&amp;"!I23:I200")="H")*(INDIRECT($A12&amp;"!H23:H200")=INDIRECT(X$5&amp;"!$H$21"))*(INDIRECT($A12&amp;"!S23:S200")&lt;&gt;""),INDIRECT($A12&amp;"!S23:S200")),0)</f>
        <v>#REF!</v>
      </c>
      <c r="Y12" s="12" t="e">
        <f t="array" aca="1" ref="Y12" ca="1">SUM(IF((INDIRECT($A12&amp;"!J23:J200")=$B$1)*(INDIRECT($A12&amp;"!I23:I200")="H")*(INDIRECT($A12&amp;"!H23:H200")=INDIRECT(Y$5&amp;"!$H$21"))*(INDIRECT($A12&amp;"!S23:S200")&lt;&gt;""),INDIRECT($A12&amp;"!S23:S200")),0)</f>
        <v>#REF!</v>
      </c>
      <c r="Z12" s="4"/>
      <c r="AA12" s="4"/>
      <c r="AB12" s="4" t="str">
        <f>Table!$C$44</f>
        <v>Cerezo_Osaka</v>
      </c>
      <c r="AC12" s="10">
        <f t="array" aca="1" ref="AC12" ca="1">SUM(IF((INDIRECT($AB12&amp;"!J23:J200")=$B$1)*(INDIRECT($AB12&amp;"!I23:I200")="A")*(INDIRECT($AB12&amp;"!H23:H200")=INDIRECT(AC$5&amp;"!$H$21"))*(INDIRECT($AB12&amp;"!S23:S200")&lt;&gt;""),INDIRECT($AB12&amp;"!S23:S200")),0)</f>
        <v>0</v>
      </c>
      <c r="AD12" s="11">
        <f t="array" aca="1" ref="AD12" ca="1">SUM(IF((INDIRECT($AB12&amp;"!J23:J200")=$B$1)*(INDIRECT($AB12&amp;"!I23:I200")="A")*(INDIRECT($AB12&amp;"!H23:H200")=INDIRECT(AD$5&amp;"!$H$21"))*(INDIRECT($AB12&amp;"!S23:S200")&lt;&gt;""),INDIRECT($AB12&amp;"!S23:S200")),0)</f>
        <v>0</v>
      </c>
      <c r="AE12" s="11">
        <f t="array" aca="1" ref="AE12" ca="1">SUM(IF((INDIRECT($AB12&amp;"!J23:J200")=$B$1)*(INDIRECT($AB12&amp;"!I23:I200")="A")*(INDIRECT($AB12&amp;"!H23:H200")=INDIRECT(AE$5&amp;"!$H$21"))*(INDIRECT($AB12&amp;"!S23:S200")&lt;&gt;""),INDIRECT($AB12&amp;"!S23:S200")),0)</f>
        <v>0</v>
      </c>
      <c r="AF12" s="11">
        <f t="array" aca="1" ref="AF12" ca="1">SUM(IF((INDIRECT($AB12&amp;"!J23:J200")=$B$1)*(INDIRECT($AB12&amp;"!I23:I200")="A")*(INDIRECT($AB12&amp;"!H23:H200")=INDIRECT(AF$5&amp;"!$H$21"))*(INDIRECT($AB12&amp;"!S23:S200")&lt;&gt;""),INDIRECT($AB12&amp;"!S23:S200")),0)</f>
        <v>0</v>
      </c>
      <c r="AG12" s="11">
        <f t="array" aca="1" ref="AG12" ca="1">SUM(IF((INDIRECT($AB12&amp;"!J23:J200")=$B$1)*(INDIRECT($AB12&amp;"!I23:I200")="A")*(INDIRECT($AB12&amp;"!H23:H200")=INDIRECT(AG$5&amp;"!$H$21"))*(INDIRECT($AB12&amp;"!S23:S200")&lt;&gt;""),INDIRECT($AB12&amp;"!S23:S200")),0)</f>
        <v>0</v>
      </c>
      <c r="AH12" s="11">
        <f t="array" aca="1" ref="AH12" ca="1">SUM(IF((INDIRECT($AB12&amp;"!J23:J200")=$B$1)*(INDIRECT($AB12&amp;"!I23:I200")="A")*(INDIRECT($AB12&amp;"!H23:H200")=INDIRECT(AH$5&amp;"!$H$21"))*(INDIRECT($AB12&amp;"!S23:S200")&lt;&gt;""),INDIRECT($AB12&amp;"!S23:S200")),0)</f>
        <v>0</v>
      </c>
      <c r="AI12" s="11">
        <f t="array" aca="1" ref="AI12" ca="1">SUM(IF((INDIRECT($AB12&amp;"!J23:J200")=$B$1)*(INDIRECT($AB12&amp;"!I23:I200")="A")*(INDIRECT($AB12&amp;"!H23:H200")=INDIRECT(AI$5&amp;"!$H$21"))*(INDIRECT($AB12&amp;"!S23:S200")&lt;&gt;""),INDIRECT($AB12&amp;"!S23:S200")),0)</f>
        <v>0</v>
      </c>
      <c r="AJ12" s="11">
        <f t="array" aca="1" ref="AJ12" ca="1">SUM(IF((INDIRECT($AB12&amp;"!J23:J200")=$B$1)*(INDIRECT($AB12&amp;"!I23:I200")="A")*(INDIRECT($AB12&amp;"!H23:H200")=INDIRECT(AJ$5&amp;"!$H$21"))*(INDIRECT($AB12&amp;"!S23:S200")&lt;&gt;""),INDIRECT($AB12&amp;"!S23:S200")),0)</f>
        <v>0</v>
      </c>
      <c r="AK12" s="11">
        <f t="array" aca="1" ref="AK12" ca="1">SUM(IF((INDIRECT($AB12&amp;"!J23:J200")=$B$1)*(INDIRECT($AB12&amp;"!I23:I200")="A")*(INDIRECT($AB12&amp;"!H23:H200")=INDIRECT(AK$5&amp;"!$H$21"))*(INDIRECT($AB12&amp;"!S23:S200")&lt;&gt;""),INDIRECT($AB12&amp;"!S23:S200")),0)</f>
        <v>0</v>
      </c>
      <c r="AL12" s="11">
        <f t="array" aca="1" ref="AL12" ca="1">SUM(IF((INDIRECT($AB12&amp;"!J23:J200")=$B$1)*(INDIRECT($AB12&amp;"!I23:I200")="A")*(INDIRECT($AB12&amp;"!H23:H200")=INDIRECT(AL$5&amp;"!$H$21"))*(INDIRECT($AB12&amp;"!S23:S200")&lt;&gt;""),INDIRECT($AB12&amp;"!S23:S200")),0)</f>
        <v>0</v>
      </c>
      <c r="AM12" s="11">
        <f t="array" aca="1" ref="AM12" ca="1">SUM(IF((INDIRECT($AB12&amp;"!J23:J200")=$B$1)*(INDIRECT($AB12&amp;"!I23:I200")="A")*(INDIRECT($AB12&amp;"!H23:H200")=INDIRECT(AM$5&amp;"!$H$21"))*(INDIRECT($AB12&amp;"!S23:S200")&lt;&gt;""),INDIRECT($AB12&amp;"!S23:S200")),0)</f>
        <v>0</v>
      </c>
      <c r="AN12" s="11">
        <f t="array" aca="1" ref="AN12" ca="1">SUM(IF((INDIRECT($AB12&amp;"!J23:J200")=$B$1)*(INDIRECT($AB12&amp;"!I23:I200")="A")*(INDIRECT($AB12&amp;"!H23:H200")=INDIRECT(AN$5&amp;"!$H$21"))*(INDIRECT($AB12&amp;"!S23:S200")&lt;&gt;""),INDIRECT($AB12&amp;"!S23:S200")),0)</f>
        <v>0</v>
      </c>
      <c r="AO12" s="11">
        <f t="array" aca="1" ref="AO12" ca="1">SUM(IF((INDIRECT($AB12&amp;"!J23:J200")=$B$1)*(INDIRECT($AB12&amp;"!I23:I200")="A")*(INDIRECT($AB12&amp;"!H23:H200")=INDIRECT(AO$5&amp;"!$H$21"))*(INDIRECT($AB12&amp;"!S23:S200")&lt;&gt;""),INDIRECT($AB12&amp;"!S23:S200")),0)</f>
        <v>0</v>
      </c>
      <c r="AP12" s="11">
        <f t="array" aca="1" ref="AP12" ca="1">SUM(IF((INDIRECT($AB12&amp;"!J23:J200")=$B$1)*(INDIRECT($AB12&amp;"!I23:I200")="A")*(INDIRECT($AB12&amp;"!H23:H200")=INDIRECT(AP$5&amp;"!$H$21"))*(INDIRECT($AB12&amp;"!S23:S200")&lt;&gt;""),INDIRECT($AB12&amp;"!S23:S200")),0)</f>
        <v>0</v>
      </c>
      <c r="AQ12" s="11">
        <f t="array" aca="1" ref="AQ12" ca="1">SUM(IF((INDIRECT($AB12&amp;"!J23:J200")=$B$1)*(INDIRECT($AB12&amp;"!I23:I200")="A")*(INDIRECT($AB12&amp;"!H23:H200")=INDIRECT(AQ$5&amp;"!$H$21"))*(INDIRECT($AB12&amp;"!S23:S200")&lt;&gt;""),INDIRECT($AB12&amp;"!S23:S200")),0)</f>
        <v>0</v>
      </c>
      <c r="AR12" s="11">
        <f t="array" aca="1" ref="AR12" ca="1">SUM(IF((INDIRECT($AB12&amp;"!J23:J200")=$B$1)*(INDIRECT($AB12&amp;"!I23:I200")="A")*(INDIRECT($AB12&amp;"!H23:H200")=INDIRECT(AR$5&amp;"!$H$21"))*(INDIRECT($AB12&amp;"!S23:S200")&lt;&gt;""),INDIRECT($AB12&amp;"!S23:S200")),0)</f>
        <v>0</v>
      </c>
      <c r="AS12" s="11">
        <f t="array" aca="1" ref="AS12" ca="1">SUM(IF((INDIRECT($AB12&amp;"!J23:J200")=$B$1)*(INDIRECT($AB12&amp;"!I23:I200")="A")*(INDIRECT($AB12&amp;"!H23:H200")=INDIRECT(AS$5&amp;"!$H$21"))*(INDIRECT($AB12&amp;"!S23:S200")&lt;&gt;""),INDIRECT($AB12&amp;"!S23:S200")),0)</f>
        <v>0</v>
      </c>
      <c r="AT12" s="11">
        <f t="array" aca="1" ref="AT12" ca="1">SUM(IF((INDIRECT($AB12&amp;"!J23:J200")=$B$1)*(INDIRECT($AB12&amp;"!I23:I200")="A")*(INDIRECT($AB12&amp;"!H23:H200")=INDIRECT(AT$5&amp;"!$H$21"))*(INDIRECT($AB12&amp;"!S23:S200")&lt;&gt;""),INDIRECT($AB12&amp;"!S23:S200")),0)</f>
        <v>0</v>
      </c>
      <c r="AU12" s="11" t="e">
        <f t="array" aca="1" ref="AU12" ca="1">SUM(IF((INDIRECT($AB12&amp;"!J23:J200")=$B$1)*(INDIRECT($AB12&amp;"!I23:I200")="A")*(INDIRECT($AB12&amp;"!H23:H200")=INDIRECT(AU$5&amp;"!$H$21"))*(INDIRECT($AB12&amp;"!S23:S200")&lt;&gt;""),INDIRECT($AB12&amp;"!S23:S200")),0)</f>
        <v>#REF!</v>
      </c>
      <c r="AV12" s="11" t="e">
        <f t="array" aca="1" ref="AV12" ca="1">SUM(IF((INDIRECT($AB12&amp;"!J23:J200")=$B$1)*(INDIRECT($AB12&amp;"!I23:I200")="A")*(INDIRECT($AB12&amp;"!H23:H200")=INDIRECT(AV$5&amp;"!$H$21"))*(INDIRECT($AB12&amp;"!S23:S200")&lt;&gt;""),INDIRECT($AB12&amp;"!S23:S200")),0)</f>
        <v>#REF!</v>
      </c>
      <c r="AW12" s="11" t="e">
        <f t="array" aca="1" ref="AW12" ca="1">SUM(IF((INDIRECT($AB12&amp;"!J23:J200")=$B$1)*(INDIRECT($AB12&amp;"!I23:I200")="A")*(INDIRECT($AB12&amp;"!H23:H200")=INDIRECT(AW$5&amp;"!$H$21"))*(INDIRECT($AB12&amp;"!S23:S200")&lt;&gt;""),INDIRECT($AB12&amp;"!S23:S200")),0)</f>
        <v>#REF!</v>
      </c>
      <c r="AX12" s="11" t="e">
        <f t="array" aca="1" ref="AX12" ca="1">SUM(IF((INDIRECT($AB12&amp;"!J23:J200")=$B$1)*(INDIRECT($AB12&amp;"!I23:I200")="A")*(INDIRECT($AB12&amp;"!H23:H200")=INDIRECT(AX$5&amp;"!$H$21"))*(INDIRECT($AB12&amp;"!S23:S200")&lt;&gt;""),INDIRECT($AB12&amp;"!S23:S200")),0)</f>
        <v>#REF!</v>
      </c>
      <c r="AY12" s="11" t="e">
        <f t="array" aca="1" ref="AY12" ca="1">SUM(IF((INDIRECT($AB12&amp;"!J23:J200")=$B$1)*(INDIRECT($AB12&amp;"!I23:I200")="A")*(INDIRECT($AB12&amp;"!H23:H200")=INDIRECT(AY$5&amp;"!$H$21"))*(INDIRECT($AB12&amp;"!S23:S200")&lt;&gt;""),INDIRECT($AB12&amp;"!S23:S200")),0)</f>
        <v>#REF!</v>
      </c>
      <c r="AZ12" s="12" t="e">
        <f t="array" aca="1" ref="AZ12" ca="1">SUM(IF((INDIRECT($AB12&amp;"!J23:J200")=$B$1)*(INDIRECT($AB12&amp;"!I23:I200")="A")*(INDIRECT($AB12&amp;"!H23:H200")=INDIRECT(AZ$5&amp;"!$H$21"))*(INDIRECT($AB12&amp;"!S23:S200")&lt;&gt;""),INDIRECT($AB12&amp;"!S23:S200")),0)</f>
        <v>#REF!</v>
      </c>
    </row>
    <row r="13" spans="1:52" hidden="1">
      <c r="A13" s="4" t="str">
        <f>Table!$C$45</f>
        <v>Vissel_Kobe</v>
      </c>
      <c r="B13" s="10">
        <f t="array" aca="1" ref="B13" ca="1">SUM(IF((INDIRECT($A13&amp;"!J23:J200")=$B$1)*(INDIRECT($A13&amp;"!I23:I200")="H")*(INDIRECT($A13&amp;"!H23:H200")=INDIRECT(B$5&amp;"!$H$21"))*(INDIRECT($A13&amp;"!S23:S200")&lt;&gt;""),INDIRECT($A13&amp;"!S23:S200")),0)</f>
        <v>0</v>
      </c>
      <c r="C13" s="11">
        <f t="array" aca="1" ref="C13" ca="1">SUM(IF((INDIRECT($A13&amp;"!J23:J200")=$B$1)*(INDIRECT($A13&amp;"!I23:I200")="H")*(INDIRECT($A13&amp;"!H23:H200")=INDIRECT(C$5&amp;"!$H$21"))*(INDIRECT($A13&amp;"!S23:S200")&lt;&gt;""),INDIRECT($A13&amp;"!S23:S200")),0)</f>
        <v>0</v>
      </c>
      <c r="D13" s="11">
        <f t="array" aca="1" ref="D13" ca="1">SUM(IF((INDIRECT($A13&amp;"!J23:J200")=$B$1)*(INDIRECT($A13&amp;"!I23:I200")="H")*(INDIRECT($A13&amp;"!H23:H200")=INDIRECT(D$5&amp;"!$H$21"))*(INDIRECT($A13&amp;"!S23:S200")&lt;&gt;""),INDIRECT($A13&amp;"!S23:S200")),0)</f>
        <v>0</v>
      </c>
      <c r="E13" s="11">
        <f t="array" aca="1" ref="E13" ca="1">SUM(IF((INDIRECT($A13&amp;"!J23:J200")=$B$1)*(INDIRECT($A13&amp;"!I23:I200")="H")*(INDIRECT($A13&amp;"!H23:H200")=INDIRECT(E$5&amp;"!$H$21"))*(INDIRECT($A13&amp;"!S23:S200")&lt;&gt;""),INDIRECT($A13&amp;"!S23:S200")),0)</f>
        <v>0</v>
      </c>
      <c r="F13" s="11">
        <f t="array" aca="1" ref="F13" ca="1">SUM(IF((INDIRECT($A13&amp;"!J23:J200")=$B$1)*(INDIRECT($A13&amp;"!I23:I200")="H")*(INDIRECT($A13&amp;"!H23:H200")=INDIRECT(F$5&amp;"!$H$21"))*(INDIRECT($A13&amp;"!S23:S200")&lt;&gt;""),INDIRECT($A13&amp;"!S23:S200")),0)</f>
        <v>0</v>
      </c>
      <c r="G13" s="11">
        <f t="array" aca="1" ref="G13" ca="1">SUM(IF((INDIRECT($A13&amp;"!J23:J200")=$B$1)*(INDIRECT($A13&amp;"!I23:I200")="H")*(INDIRECT($A13&amp;"!H23:H200")=INDIRECT(G$5&amp;"!$H$21"))*(INDIRECT($A13&amp;"!S23:S200")&lt;&gt;""),INDIRECT($A13&amp;"!S23:S200")),0)</f>
        <v>0</v>
      </c>
      <c r="H13" s="11">
        <f t="array" aca="1" ref="H13" ca="1">SUM(IF((INDIRECT($A13&amp;"!J23:J200")=$B$1)*(INDIRECT($A13&amp;"!I23:I200")="H")*(INDIRECT($A13&amp;"!H23:H200")=INDIRECT(H$5&amp;"!$H$21"))*(INDIRECT($A13&amp;"!S23:S200")&lt;&gt;""),INDIRECT($A13&amp;"!S23:S200")),0)</f>
        <v>0</v>
      </c>
      <c r="I13" s="11">
        <f t="array" aca="1" ref="I13" ca="1">SUM(IF((INDIRECT($A13&amp;"!J23:J200")=$B$1)*(INDIRECT($A13&amp;"!I23:I200")="H")*(INDIRECT($A13&amp;"!H23:H200")=INDIRECT(I$5&amp;"!$H$21"))*(INDIRECT($A13&amp;"!S23:S200")&lt;&gt;""),INDIRECT($A13&amp;"!S23:S200")),0)</f>
        <v>0</v>
      </c>
      <c r="J13" s="11">
        <f t="array" aca="1" ref="J13" ca="1">SUM(IF((INDIRECT($A13&amp;"!J23:J200")=$B$1)*(INDIRECT($A13&amp;"!I23:I200")="H")*(INDIRECT($A13&amp;"!H23:H200")=INDIRECT(J$5&amp;"!$H$21"))*(INDIRECT($A13&amp;"!S23:S200")&lt;&gt;""),INDIRECT($A13&amp;"!S23:S200")),0)</f>
        <v>0</v>
      </c>
      <c r="K13" s="11">
        <f t="array" aca="1" ref="K13" ca="1">SUM(IF((INDIRECT($A13&amp;"!J23:J200")=$B$1)*(INDIRECT($A13&amp;"!I23:I200")="H")*(INDIRECT($A13&amp;"!H23:H200")=INDIRECT(K$5&amp;"!$H$21"))*(INDIRECT($A13&amp;"!S23:S200")&lt;&gt;""),INDIRECT($A13&amp;"!S23:S200")),0)</f>
        <v>0</v>
      </c>
      <c r="L13" s="11">
        <f t="array" aca="1" ref="L13" ca="1">SUM(IF((INDIRECT($A13&amp;"!J23:J200")=$B$1)*(INDIRECT($A13&amp;"!I23:I200")="H")*(INDIRECT($A13&amp;"!H23:H200")=INDIRECT(L$5&amp;"!$H$21"))*(INDIRECT($A13&amp;"!S23:S200")&lt;&gt;""),INDIRECT($A13&amp;"!S23:S200")),0)</f>
        <v>0</v>
      </c>
      <c r="M13" s="11">
        <f t="array" aca="1" ref="M13" ca="1">SUM(IF((INDIRECT($A13&amp;"!J23:J200")=$B$1)*(INDIRECT($A13&amp;"!I23:I200")="H")*(INDIRECT($A13&amp;"!H23:H200")=INDIRECT(M$5&amp;"!$H$21"))*(INDIRECT($A13&amp;"!S23:S200")&lt;&gt;""),INDIRECT($A13&amp;"!S23:S200")),0)</f>
        <v>0</v>
      </c>
      <c r="N13" s="11">
        <f t="array" aca="1" ref="N13" ca="1">SUM(IF((INDIRECT($A13&amp;"!J23:J200")=$B$1)*(INDIRECT($A13&amp;"!I23:I200")="H")*(INDIRECT($A13&amp;"!H23:H200")=INDIRECT(N$5&amp;"!$H$21"))*(INDIRECT($A13&amp;"!S23:S200")&lt;&gt;""),INDIRECT($A13&amp;"!S23:S200")),0)</f>
        <v>0</v>
      </c>
      <c r="O13" s="11">
        <f t="array" aca="1" ref="O13" ca="1">SUM(IF((INDIRECT($A13&amp;"!J23:J200")=$B$1)*(INDIRECT($A13&amp;"!I23:I200")="H")*(INDIRECT($A13&amp;"!H23:H200")=INDIRECT(O$5&amp;"!$H$21"))*(INDIRECT($A13&amp;"!S23:S200")&lt;&gt;""),INDIRECT($A13&amp;"!S23:S200")),0)</f>
        <v>0</v>
      </c>
      <c r="P13" s="11">
        <f t="array" aca="1" ref="P13" ca="1">SUM(IF((INDIRECT($A13&amp;"!J23:J200")=$B$1)*(INDIRECT($A13&amp;"!I23:I200")="H")*(INDIRECT($A13&amp;"!H23:H200")=INDIRECT(P$5&amp;"!$H$21"))*(INDIRECT($A13&amp;"!S23:S200")&lt;&gt;""),INDIRECT($A13&amp;"!S23:S200")),0)</f>
        <v>0</v>
      </c>
      <c r="Q13" s="11">
        <f t="array" aca="1" ref="Q13" ca="1">SUM(IF((INDIRECT($A13&amp;"!J23:J200")=$B$1)*(INDIRECT($A13&amp;"!I23:I200")="H")*(INDIRECT($A13&amp;"!H23:H200")=INDIRECT(Q$5&amp;"!$H$21"))*(INDIRECT($A13&amp;"!S23:S200")&lt;&gt;""),INDIRECT($A13&amp;"!S23:S200")),0)</f>
        <v>0</v>
      </c>
      <c r="R13" s="11">
        <f t="array" aca="1" ref="R13" ca="1">SUM(IF((INDIRECT($A13&amp;"!J23:J200")=$B$1)*(INDIRECT($A13&amp;"!I23:I200")="H")*(INDIRECT($A13&amp;"!H23:H200")=INDIRECT(R$5&amp;"!$H$21"))*(INDIRECT($A13&amp;"!S23:S200")&lt;&gt;""),INDIRECT($A13&amp;"!S23:S200")),0)</f>
        <v>0</v>
      </c>
      <c r="S13" s="11">
        <f t="array" aca="1" ref="S13" ca="1">SUM(IF((INDIRECT($A13&amp;"!J23:J200")=$B$1)*(INDIRECT($A13&amp;"!I23:I200")="H")*(INDIRECT($A13&amp;"!H23:H200")=INDIRECT(S$5&amp;"!$H$21"))*(INDIRECT($A13&amp;"!S23:S200")&lt;&gt;""),INDIRECT($A13&amp;"!S23:S200")),0)</f>
        <v>0</v>
      </c>
      <c r="T13" s="11" t="e">
        <f t="array" aca="1" ref="T13" ca="1">SUM(IF((INDIRECT($A13&amp;"!J23:J200")=$B$1)*(INDIRECT($A13&amp;"!I23:I200")="H")*(INDIRECT($A13&amp;"!H23:H200")=INDIRECT(T$5&amp;"!$H$21"))*(INDIRECT($A13&amp;"!S23:S200")&lt;&gt;""),INDIRECT($A13&amp;"!S23:S200")),0)</f>
        <v>#REF!</v>
      </c>
      <c r="U13" s="11" t="e">
        <f t="array" aca="1" ref="U13" ca="1">SUM(IF((INDIRECT($A13&amp;"!J23:J200")=$B$1)*(INDIRECT($A13&amp;"!I23:I200")="H")*(INDIRECT($A13&amp;"!H23:H200")=INDIRECT(U$5&amp;"!$H$21"))*(INDIRECT($A13&amp;"!S23:S200")&lt;&gt;""),INDIRECT($A13&amp;"!S23:S200")),0)</f>
        <v>#REF!</v>
      </c>
      <c r="V13" s="11" t="e">
        <f t="array" aca="1" ref="V13" ca="1">SUM(IF((INDIRECT($A13&amp;"!J23:J200")=$B$1)*(INDIRECT($A13&amp;"!I23:I200")="H")*(INDIRECT($A13&amp;"!H23:H200")=INDIRECT(V$5&amp;"!$H$21"))*(INDIRECT($A13&amp;"!S23:S200")&lt;&gt;""),INDIRECT($A13&amp;"!S23:S200")),0)</f>
        <v>#REF!</v>
      </c>
      <c r="W13" s="11" t="e">
        <f t="array" aca="1" ref="W13" ca="1">SUM(IF((INDIRECT($A13&amp;"!J23:J200")=$B$1)*(INDIRECT($A13&amp;"!I23:I200")="H")*(INDIRECT($A13&amp;"!H23:H200")=INDIRECT(W$5&amp;"!$H$21"))*(INDIRECT($A13&amp;"!S23:S200")&lt;&gt;""),INDIRECT($A13&amp;"!S23:S200")),0)</f>
        <v>#REF!</v>
      </c>
      <c r="X13" s="11" t="e">
        <f t="array" aca="1" ref="X13" ca="1">SUM(IF((INDIRECT($A13&amp;"!J23:J200")=$B$1)*(INDIRECT($A13&amp;"!I23:I200")="H")*(INDIRECT($A13&amp;"!H23:H200")=INDIRECT(X$5&amp;"!$H$21"))*(INDIRECT($A13&amp;"!S23:S200")&lt;&gt;""),INDIRECT($A13&amp;"!S23:S200")),0)</f>
        <v>#REF!</v>
      </c>
      <c r="Y13" s="12" t="e">
        <f t="array" aca="1" ref="Y13" ca="1">SUM(IF((INDIRECT($A13&amp;"!J23:J200")=$B$1)*(INDIRECT($A13&amp;"!I23:I200")="H")*(INDIRECT($A13&amp;"!H23:H200")=INDIRECT(Y$5&amp;"!$H$21"))*(INDIRECT($A13&amp;"!S23:S200")&lt;&gt;""),INDIRECT($A13&amp;"!S23:S200")),0)</f>
        <v>#REF!</v>
      </c>
      <c r="Z13" s="4"/>
      <c r="AA13" s="4"/>
      <c r="AB13" s="4" t="str">
        <f>Table!$C$45</f>
        <v>Vissel_Kobe</v>
      </c>
      <c r="AC13" s="10">
        <f t="array" aca="1" ref="AC13" ca="1">SUM(IF((INDIRECT($AB13&amp;"!J23:J200")=$B$1)*(INDIRECT($AB13&amp;"!I23:I200")="A")*(INDIRECT($AB13&amp;"!H23:H200")=INDIRECT(AC$5&amp;"!$H$21"))*(INDIRECT($AB13&amp;"!S23:S200")&lt;&gt;""),INDIRECT($AB13&amp;"!S23:S200")),0)</f>
        <v>0</v>
      </c>
      <c r="AD13" s="11">
        <f t="array" aca="1" ref="AD13" ca="1">SUM(IF((INDIRECT($AB13&amp;"!J23:J200")=$B$1)*(INDIRECT($AB13&amp;"!I23:I200")="A")*(INDIRECT($AB13&amp;"!H23:H200")=INDIRECT(AD$5&amp;"!$H$21"))*(INDIRECT($AB13&amp;"!S23:S200")&lt;&gt;""),INDIRECT($AB13&amp;"!S23:S200")),0)</f>
        <v>0</v>
      </c>
      <c r="AE13" s="11">
        <f t="array" aca="1" ref="AE13" ca="1">SUM(IF((INDIRECT($AB13&amp;"!J23:J200")=$B$1)*(INDIRECT($AB13&amp;"!I23:I200")="A")*(INDIRECT($AB13&amp;"!H23:H200")=INDIRECT(AE$5&amp;"!$H$21"))*(INDIRECT($AB13&amp;"!S23:S200")&lt;&gt;""),INDIRECT($AB13&amp;"!S23:S200")),0)</f>
        <v>0</v>
      </c>
      <c r="AF13" s="11">
        <f t="array" aca="1" ref="AF13" ca="1">SUM(IF((INDIRECT($AB13&amp;"!J23:J200")=$B$1)*(INDIRECT($AB13&amp;"!I23:I200")="A")*(INDIRECT($AB13&amp;"!H23:H200")=INDIRECT(AF$5&amp;"!$H$21"))*(INDIRECT($AB13&amp;"!S23:S200")&lt;&gt;""),INDIRECT($AB13&amp;"!S23:S200")),0)</f>
        <v>0</v>
      </c>
      <c r="AG13" s="11">
        <f t="array" aca="1" ref="AG13" ca="1">SUM(IF((INDIRECT($AB13&amp;"!J23:J200")=$B$1)*(INDIRECT($AB13&amp;"!I23:I200")="A")*(INDIRECT($AB13&amp;"!H23:H200")=INDIRECT(AG$5&amp;"!$H$21"))*(INDIRECT($AB13&amp;"!S23:S200")&lt;&gt;""),INDIRECT($AB13&amp;"!S23:S200")),0)</f>
        <v>0</v>
      </c>
      <c r="AH13" s="11">
        <f t="array" aca="1" ref="AH13" ca="1">SUM(IF((INDIRECT($AB13&amp;"!J23:J200")=$B$1)*(INDIRECT($AB13&amp;"!I23:I200")="A")*(INDIRECT($AB13&amp;"!H23:H200")=INDIRECT(AH$5&amp;"!$H$21"))*(INDIRECT($AB13&amp;"!S23:S200")&lt;&gt;""),INDIRECT($AB13&amp;"!S23:S200")),0)</f>
        <v>0</v>
      </c>
      <c r="AI13" s="11">
        <f t="array" aca="1" ref="AI13" ca="1">SUM(IF((INDIRECT($AB13&amp;"!J23:J200")=$B$1)*(INDIRECT($AB13&amp;"!I23:I200")="A")*(INDIRECT($AB13&amp;"!H23:H200")=INDIRECT(AI$5&amp;"!$H$21"))*(INDIRECT($AB13&amp;"!S23:S200")&lt;&gt;""),INDIRECT($AB13&amp;"!S23:S200")),0)</f>
        <v>0</v>
      </c>
      <c r="AJ13" s="11">
        <f t="array" aca="1" ref="AJ13" ca="1">SUM(IF((INDIRECT($AB13&amp;"!J23:J200")=$B$1)*(INDIRECT($AB13&amp;"!I23:I200")="A")*(INDIRECT($AB13&amp;"!H23:H200")=INDIRECT(AJ$5&amp;"!$H$21"))*(INDIRECT($AB13&amp;"!S23:S200")&lt;&gt;""),INDIRECT($AB13&amp;"!S23:S200")),0)</f>
        <v>0</v>
      </c>
      <c r="AK13" s="11">
        <f t="array" aca="1" ref="AK13" ca="1">SUM(IF((INDIRECT($AB13&amp;"!J23:J200")=$B$1)*(INDIRECT($AB13&amp;"!I23:I200")="A")*(INDIRECT($AB13&amp;"!H23:H200")=INDIRECT(AK$5&amp;"!$H$21"))*(INDIRECT($AB13&amp;"!S23:S200")&lt;&gt;""),INDIRECT($AB13&amp;"!S23:S200")),0)</f>
        <v>0</v>
      </c>
      <c r="AL13" s="11">
        <f t="array" aca="1" ref="AL13" ca="1">SUM(IF((INDIRECT($AB13&amp;"!J23:J200")=$B$1)*(INDIRECT($AB13&amp;"!I23:I200")="A")*(INDIRECT($AB13&amp;"!H23:H200")=INDIRECT(AL$5&amp;"!$H$21"))*(INDIRECT($AB13&amp;"!S23:S200")&lt;&gt;""),INDIRECT($AB13&amp;"!S23:S200")),0)</f>
        <v>0</v>
      </c>
      <c r="AM13" s="11">
        <f t="array" aca="1" ref="AM13" ca="1">SUM(IF((INDIRECT($AB13&amp;"!J23:J200")=$B$1)*(INDIRECT($AB13&amp;"!I23:I200")="A")*(INDIRECT($AB13&amp;"!H23:H200")=INDIRECT(AM$5&amp;"!$H$21"))*(INDIRECT($AB13&amp;"!S23:S200")&lt;&gt;""),INDIRECT($AB13&amp;"!S23:S200")),0)</f>
        <v>0</v>
      </c>
      <c r="AN13" s="11">
        <f t="array" aca="1" ref="AN13" ca="1">SUM(IF((INDIRECT($AB13&amp;"!J23:J200")=$B$1)*(INDIRECT($AB13&amp;"!I23:I200")="A")*(INDIRECT($AB13&amp;"!H23:H200")=INDIRECT(AN$5&amp;"!$H$21"))*(INDIRECT($AB13&amp;"!S23:S200")&lt;&gt;""),INDIRECT($AB13&amp;"!S23:S200")),0)</f>
        <v>0</v>
      </c>
      <c r="AO13" s="11">
        <f t="array" aca="1" ref="AO13" ca="1">SUM(IF((INDIRECT($AB13&amp;"!J23:J200")=$B$1)*(INDIRECT($AB13&amp;"!I23:I200")="A")*(INDIRECT($AB13&amp;"!H23:H200")=INDIRECT(AO$5&amp;"!$H$21"))*(INDIRECT($AB13&amp;"!S23:S200")&lt;&gt;""),INDIRECT($AB13&amp;"!S23:S200")),0)</f>
        <v>0</v>
      </c>
      <c r="AP13" s="11">
        <f t="array" aca="1" ref="AP13" ca="1">SUM(IF((INDIRECT($AB13&amp;"!J23:J200")=$B$1)*(INDIRECT($AB13&amp;"!I23:I200")="A")*(INDIRECT($AB13&amp;"!H23:H200")=INDIRECT(AP$5&amp;"!$H$21"))*(INDIRECT($AB13&amp;"!S23:S200")&lt;&gt;""),INDIRECT($AB13&amp;"!S23:S200")),0)</f>
        <v>0</v>
      </c>
      <c r="AQ13" s="11">
        <f t="array" aca="1" ref="AQ13" ca="1">SUM(IF((INDIRECT($AB13&amp;"!J23:J200")=$B$1)*(INDIRECT($AB13&amp;"!I23:I200")="A")*(INDIRECT($AB13&amp;"!H23:H200")=INDIRECT(AQ$5&amp;"!$H$21"))*(INDIRECT($AB13&amp;"!S23:S200")&lt;&gt;""),INDIRECT($AB13&amp;"!S23:S200")),0)</f>
        <v>0</v>
      </c>
      <c r="AR13" s="11">
        <f t="array" aca="1" ref="AR13" ca="1">SUM(IF((INDIRECT($AB13&amp;"!J23:J200")=$B$1)*(INDIRECT($AB13&amp;"!I23:I200")="A")*(INDIRECT($AB13&amp;"!H23:H200")=INDIRECT(AR$5&amp;"!$H$21"))*(INDIRECT($AB13&amp;"!S23:S200")&lt;&gt;""),INDIRECT($AB13&amp;"!S23:S200")),0)</f>
        <v>0</v>
      </c>
      <c r="AS13" s="11">
        <f t="array" aca="1" ref="AS13" ca="1">SUM(IF((INDIRECT($AB13&amp;"!J23:J200")=$B$1)*(INDIRECT($AB13&amp;"!I23:I200")="A")*(INDIRECT($AB13&amp;"!H23:H200")=INDIRECT(AS$5&amp;"!$H$21"))*(INDIRECT($AB13&amp;"!S23:S200")&lt;&gt;""),INDIRECT($AB13&amp;"!S23:S200")),0)</f>
        <v>0</v>
      </c>
      <c r="AT13" s="11">
        <f t="array" aca="1" ref="AT13" ca="1">SUM(IF((INDIRECT($AB13&amp;"!J23:J200")=$B$1)*(INDIRECT($AB13&amp;"!I23:I200")="A")*(INDIRECT($AB13&amp;"!H23:H200")=INDIRECT(AT$5&amp;"!$H$21"))*(INDIRECT($AB13&amp;"!S23:S200")&lt;&gt;""),INDIRECT($AB13&amp;"!S23:S200")),0)</f>
        <v>0</v>
      </c>
      <c r="AU13" s="11" t="e">
        <f t="array" aca="1" ref="AU13" ca="1">SUM(IF((INDIRECT($AB13&amp;"!J23:J200")=$B$1)*(INDIRECT($AB13&amp;"!I23:I200")="A")*(INDIRECT($AB13&amp;"!H23:H200")=INDIRECT(AU$5&amp;"!$H$21"))*(INDIRECT($AB13&amp;"!S23:S200")&lt;&gt;""),INDIRECT($AB13&amp;"!S23:S200")),0)</f>
        <v>#REF!</v>
      </c>
      <c r="AV13" s="11" t="e">
        <f t="array" aca="1" ref="AV13" ca="1">SUM(IF((INDIRECT($AB13&amp;"!J23:J200")=$B$1)*(INDIRECT($AB13&amp;"!I23:I200")="A")*(INDIRECT($AB13&amp;"!H23:H200")=INDIRECT(AV$5&amp;"!$H$21"))*(INDIRECT($AB13&amp;"!S23:S200")&lt;&gt;""),INDIRECT($AB13&amp;"!S23:S200")),0)</f>
        <v>#REF!</v>
      </c>
      <c r="AW13" s="11" t="e">
        <f t="array" aca="1" ref="AW13" ca="1">SUM(IF((INDIRECT($AB13&amp;"!J23:J200")=$B$1)*(INDIRECT($AB13&amp;"!I23:I200")="A")*(INDIRECT($AB13&amp;"!H23:H200")=INDIRECT(AW$5&amp;"!$H$21"))*(INDIRECT($AB13&amp;"!S23:S200")&lt;&gt;""),INDIRECT($AB13&amp;"!S23:S200")),0)</f>
        <v>#REF!</v>
      </c>
      <c r="AX13" s="11" t="e">
        <f t="array" aca="1" ref="AX13" ca="1">SUM(IF((INDIRECT($AB13&amp;"!J23:J200")=$B$1)*(INDIRECT($AB13&amp;"!I23:I200")="A")*(INDIRECT($AB13&amp;"!H23:H200")=INDIRECT(AX$5&amp;"!$H$21"))*(INDIRECT($AB13&amp;"!S23:S200")&lt;&gt;""),INDIRECT($AB13&amp;"!S23:S200")),0)</f>
        <v>#REF!</v>
      </c>
      <c r="AY13" s="11" t="e">
        <f t="array" aca="1" ref="AY13" ca="1">SUM(IF((INDIRECT($AB13&amp;"!J23:J200")=$B$1)*(INDIRECT($AB13&amp;"!I23:I200")="A")*(INDIRECT($AB13&amp;"!H23:H200")=INDIRECT(AY$5&amp;"!$H$21"))*(INDIRECT($AB13&amp;"!S23:S200")&lt;&gt;""),INDIRECT($AB13&amp;"!S23:S200")),0)</f>
        <v>#REF!</v>
      </c>
      <c r="AZ13" s="12" t="e">
        <f t="array" aca="1" ref="AZ13" ca="1">SUM(IF((INDIRECT($AB13&amp;"!J23:J200")=$B$1)*(INDIRECT($AB13&amp;"!I23:I200")="A")*(INDIRECT($AB13&amp;"!H23:H200")=INDIRECT(AZ$5&amp;"!$H$21"))*(INDIRECT($AB13&amp;"!S23:S200")&lt;&gt;""),INDIRECT($AB13&amp;"!S23:S200")),0)</f>
        <v>#REF!</v>
      </c>
    </row>
    <row r="14" spans="1:52" hidden="1">
      <c r="A14" s="4" t="str">
        <f>Table!$C$46</f>
        <v>Omiya_Ardija</v>
      </c>
      <c r="B14" s="10">
        <f t="array" aca="1" ref="B14" ca="1">SUM(IF((INDIRECT($A14&amp;"!J23:J200")=$B$1)*(INDIRECT($A14&amp;"!I23:I200")="H")*(INDIRECT($A14&amp;"!H23:H200")=INDIRECT(B$5&amp;"!$H$21"))*(INDIRECT($A14&amp;"!S23:S200")&lt;&gt;""),INDIRECT($A14&amp;"!S23:S200")),0)</f>
        <v>0</v>
      </c>
      <c r="C14" s="11">
        <f t="array" aca="1" ref="C14" ca="1">SUM(IF((INDIRECT($A14&amp;"!J23:J200")=$B$1)*(INDIRECT($A14&amp;"!I23:I200")="H")*(INDIRECT($A14&amp;"!H23:H200")=INDIRECT(C$5&amp;"!$H$21"))*(INDIRECT($A14&amp;"!S23:S200")&lt;&gt;""),INDIRECT($A14&amp;"!S23:S200")),0)</f>
        <v>0</v>
      </c>
      <c r="D14" s="11">
        <f t="array" aca="1" ref="D14" ca="1">SUM(IF((INDIRECT($A14&amp;"!J23:J200")=$B$1)*(INDIRECT($A14&amp;"!I23:I200")="H")*(INDIRECT($A14&amp;"!H23:H200")=INDIRECT(D$5&amp;"!$H$21"))*(INDIRECT($A14&amp;"!S23:S200")&lt;&gt;""),INDIRECT($A14&amp;"!S23:S200")),0)</f>
        <v>0</v>
      </c>
      <c r="E14" s="11">
        <f t="array" aca="1" ref="E14" ca="1">SUM(IF((INDIRECT($A14&amp;"!J23:J200")=$B$1)*(INDIRECT($A14&amp;"!I23:I200")="H")*(INDIRECT($A14&amp;"!H23:H200")=INDIRECT(E$5&amp;"!$H$21"))*(INDIRECT($A14&amp;"!S23:S200")&lt;&gt;""),INDIRECT($A14&amp;"!S23:S200")),0)</f>
        <v>0</v>
      </c>
      <c r="F14" s="11">
        <f t="array" aca="1" ref="F14" ca="1">SUM(IF((INDIRECT($A14&amp;"!J23:J200")=$B$1)*(INDIRECT($A14&amp;"!I23:I200")="H")*(INDIRECT($A14&amp;"!H23:H200")=INDIRECT(F$5&amp;"!$H$21"))*(INDIRECT($A14&amp;"!S23:S200")&lt;&gt;""),INDIRECT($A14&amp;"!S23:S200")),0)</f>
        <v>0</v>
      </c>
      <c r="G14" s="11">
        <f t="array" aca="1" ref="G14" ca="1">SUM(IF((INDIRECT($A14&amp;"!J23:J200")=$B$1)*(INDIRECT($A14&amp;"!I23:I200")="H")*(INDIRECT($A14&amp;"!H23:H200")=INDIRECT(G$5&amp;"!$H$21"))*(INDIRECT($A14&amp;"!S23:S200")&lt;&gt;""),INDIRECT($A14&amp;"!S23:S200")),0)</f>
        <v>0</v>
      </c>
      <c r="H14" s="11">
        <f t="array" aca="1" ref="H14" ca="1">SUM(IF((INDIRECT($A14&amp;"!J23:J200")=$B$1)*(INDIRECT($A14&amp;"!I23:I200")="H")*(INDIRECT($A14&amp;"!H23:H200")=INDIRECT(H$5&amp;"!$H$21"))*(INDIRECT($A14&amp;"!S23:S200")&lt;&gt;""),INDIRECT($A14&amp;"!S23:S200")),0)</f>
        <v>0</v>
      </c>
      <c r="I14" s="11">
        <f t="array" aca="1" ref="I14" ca="1">SUM(IF((INDIRECT($A14&amp;"!J23:J200")=$B$1)*(INDIRECT($A14&amp;"!I23:I200")="H")*(INDIRECT($A14&amp;"!H23:H200")=INDIRECT(I$5&amp;"!$H$21"))*(INDIRECT($A14&amp;"!S23:S200")&lt;&gt;""),INDIRECT($A14&amp;"!S23:S200")),0)</f>
        <v>0</v>
      </c>
      <c r="J14" s="11">
        <f t="array" aca="1" ref="J14" ca="1">SUM(IF((INDIRECT($A14&amp;"!J23:J200")=$B$1)*(INDIRECT($A14&amp;"!I23:I200")="H")*(INDIRECT($A14&amp;"!H23:H200")=INDIRECT(J$5&amp;"!$H$21"))*(INDIRECT($A14&amp;"!S23:S200")&lt;&gt;""),INDIRECT($A14&amp;"!S23:S200")),0)</f>
        <v>0</v>
      </c>
      <c r="K14" s="11">
        <f t="array" aca="1" ref="K14" ca="1">SUM(IF((INDIRECT($A14&amp;"!J23:J200")=$B$1)*(INDIRECT($A14&amp;"!I23:I200")="H")*(INDIRECT($A14&amp;"!H23:H200")=INDIRECT(K$5&amp;"!$H$21"))*(INDIRECT($A14&amp;"!S23:S200")&lt;&gt;""),INDIRECT($A14&amp;"!S23:S200")),0)</f>
        <v>0</v>
      </c>
      <c r="L14" s="11">
        <f t="array" aca="1" ref="L14" ca="1">SUM(IF((INDIRECT($A14&amp;"!J23:J200")=$B$1)*(INDIRECT($A14&amp;"!I23:I200")="H")*(INDIRECT($A14&amp;"!H23:H200")=INDIRECT(L$5&amp;"!$H$21"))*(INDIRECT($A14&amp;"!S23:S200")&lt;&gt;""),INDIRECT($A14&amp;"!S23:S200")),0)</f>
        <v>0</v>
      </c>
      <c r="M14" s="11">
        <f t="array" aca="1" ref="M14" ca="1">SUM(IF((INDIRECT($A14&amp;"!J23:J200")=$B$1)*(INDIRECT($A14&amp;"!I23:I200")="H")*(INDIRECT($A14&amp;"!H23:H200")=INDIRECT(M$5&amp;"!$H$21"))*(INDIRECT($A14&amp;"!S23:S200")&lt;&gt;""),INDIRECT($A14&amp;"!S23:S200")),0)</f>
        <v>0</v>
      </c>
      <c r="N14" s="11">
        <f t="array" aca="1" ref="N14" ca="1">SUM(IF((INDIRECT($A14&amp;"!J23:J200")=$B$1)*(INDIRECT($A14&amp;"!I23:I200")="H")*(INDIRECT($A14&amp;"!H23:H200")=INDIRECT(N$5&amp;"!$H$21"))*(INDIRECT($A14&amp;"!S23:S200")&lt;&gt;""),INDIRECT($A14&amp;"!S23:S200")),0)</f>
        <v>0</v>
      </c>
      <c r="O14" s="11">
        <f t="array" aca="1" ref="O14" ca="1">SUM(IF((INDIRECT($A14&amp;"!J23:J200")=$B$1)*(INDIRECT($A14&amp;"!I23:I200")="H")*(INDIRECT($A14&amp;"!H23:H200")=INDIRECT(O$5&amp;"!$H$21"))*(INDIRECT($A14&amp;"!S23:S200")&lt;&gt;""),INDIRECT($A14&amp;"!S23:S200")),0)</f>
        <v>0</v>
      </c>
      <c r="P14" s="11">
        <f t="array" aca="1" ref="P14" ca="1">SUM(IF((INDIRECT($A14&amp;"!J23:J200")=$B$1)*(INDIRECT($A14&amp;"!I23:I200")="H")*(INDIRECT($A14&amp;"!H23:H200")=INDIRECT(P$5&amp;"!$H$21"))*(INDIRECT($A14&amp;"!S23:S200")&lt;&gt;""),INDIRECT($A14&amp;"!S23:S200")),0)</f>
        <v>0</v>
      </c>
      <c r="Q14" s="11">
        <f t="array" aca="1" ref="Q14" ca="1">SUM(IF((INDIRECT($A14&amp;"!J23:J200")=$B$1)*(INDIRECT($A14&amp;"!I23:I200")="H")*(INDIRECT($A14&amp;"!H23:H200")=INDIRECT(Q$5&amp;"!$H$21"))*(INDIRECT($A14&amp;"!S23:S200")&lt;&gt;""),INDIRECT($A14&amp;"!S23:S200")),0)</f>
        <v>0</v>
      </c>
      <c r="R14" s="11">
        <f t="array" aca="1" ref="R14" ca="1">SUM(IF((INDIRECT($A14&amp;"!J23:J200")=$B$1)*(INDIRECT($A14&amp;"!I23:I200")="H")*(INDIRECT($A14&amp;"!H23:H200")=INDIRECT(R$5&amp;"!$H$21"))*(INDIRECT($A14&amp;"!S23:S200")&lt;&gt;""),INDIRECT($A14&amp;"!S23:S200")),0)</f>
        <v>0</v>
      </c>
      <c r="S14" s="11">
        <f t="array" aca="1" ref="S14" ca="1">SUM(IF((INDIRECT($A14&amp;"!J23:J200")=$B$1)*(INDIRECT($A14&amp;"!I23:I200")="H")*(INDIRECT($A14&amp;"!H23:H200")=INDIRECT(S$5&amp;"!$H$21"))*(INDIRECT($A14&amp;"!S23:S200")&lt;&gt;""),INDIRECT($A14&amp;"!S23:S200")),0)</f>
        <v>0</v>
      </c>
      <c r="T14" s="11" t="e">
        <f t="array" aca="1" ref="T14" ca="1">SUM(IF((INDIRECT($A14&amp;"!J23:J200")=$B$1)*(INDIRECT($A14&amp;"!I23:I200")="H")*(INDIRECT($A14&amp;"!H23:H200")=INDIRECT(T$5&amp;"!$H$21"))*(INDIRECT($A14&amp;"!S23:S200")&lt;&gt;""),INDIRECT($A14&amp;"!S23:S200")),0)</f>
        <v>#REF!</v>
      </c>
      <c r="U14" s="11" t="e">
        <f t="array" aca="1" ref="U14" ca="1">SUM(IF((INDIRECT($A14&amp;"!J23:J200")=$B$1)*(INDIRECT($A14&amp;"!I23:I200")="H")*(INDIRECT($A14&amp;"!H23:H200")=INDIRECT(U$5&amp;"!$H$21"))*(INDIRECT($A14&amp;"!S23:S200")&lt;&gt;""),INDIRECT($A14&amp;"!S23:S200")),0)</f>
        <v>#REF!</v>
      </c>
      <c r="V14" s="11" t="e">
        <f t="array" aca="1" ref="V14" ca="1">SUM(IF((INDIRECT($A14&amp;"!J23:J200")=$B$1)*(INDIRECT($A14&amp;"!I23:I200")="H")*(INDIRECT($A14&amp;"!H23:H200")=INDIRECT(V$5&amp;"!$H$21"))*(INDIRECT($A14&amp;"!S23:S200")&lt;&gt;""),INDIRECT($A14&amp;"!S23:S200")),0)</f>
        <v>#REF!</v>
      </c>
      <c r="W14" s="11" t="e">
        <f t="array" aca="1" ref="W14" ca="1">SUM(IF((INDIRECT($A14&amp;"!J23:J200")=$B$1)*(INDIRECT($A14&amp;"!I23:I200")="H")*(INDIRECT($A14&amp;"!H23:H200")=INDIRECT(W$5&amp;"!$H$21"))*(INDIRECT($A14&amp;"!S23:S200")&lt;&gt;""),INDIRECT($A14&amp;"!S23:S200")),0)</f>
        <v>#REF!</v>
      </c>
      <c r="X14" s="11" t="e">
        <f t="array" aca="1" ref="X14" ca="1">SUM(IF((INDIRECT($A14&amp;"!J23:J200")=$B$1)*(INDIRECT($A14&amp;"!I23:I200")="H")*(INDIRECT($A14&amp;"!H23:H200")=INDIRECT(X$5&amp;"!$H$21"))*(INDIRECT($A14&amp;"!S23:S200")&lt;&gt;""),INDIRECT($A14&amp;"!S23:S200")),0)</f>
        <v>#REF!</v>
      </c>
      <c r="Y14" s="12" t="e">
        <f t="array" aca="1" ref="Y14" ca="1">SUM(IF((INDIRECT($A14&amp;"!J23:J200")=$B$1)*(INDIRECT($A14&amp;"!I23:I200")="H")*(INDIRECT($A14&amp;"!H23:H200")=INDIRECT(Y$5&amp;"!$H$21"))*(INDIRECT($A14&amp;"!S23:S200")&lt;&gt;""),INDIRECT($A14&amp;"!S23:S200")),0)</f>
        <v>#REF!</v>
      </c>
      <c r="Z14" s="4"/>
      <c r="AA14" s="4"/>
      <c r="AB14" s="4" t="str">
        <f>Table!$C$46</f>
        <v>Omiya_Ardija</v>
      </c>
      <c r="AC14" s="10">
        <f t="array" aca="1" ref="AC14" ca="1">SUM(IF((INDIRECT($AB14&amp;"!J23:J200")=$B$1)*(INDIRECT($AB14&amp;"!I23:I200")="A")*(INDIRECT($AB14&amp;"!H23:H200")=INDIRECT(AC$5&amp;"!$H$21"))*(INDIRECT($AB14&amp;"!S23:S200")&lt;&gt;""),INDIRECT($AB14&amp;"!S23:S200")),0)</f>
        <v>0</v>
      </c>
      <c r="AD14" s="11">
        <f t="array" aca="1" ref="AD14" ca="1">SUM(IF((INDIRECT($AB14&amp;"!J23:J200")=$B$1)*(INDIRECT($AB14&amp;"!I23:I200")="A")*(INDIRECT($AB14&amp;"!H23:H200")=INDIRECT(AD$5&amp;"!$H$21"))*(INDIRECT($AB14&amp;"!S23:S200")&lt;&gt;""),INDIRECT($AB14&amp;"!S23:S200")),0)</f>
        <v>0</v>
      </c>
      <c r="AE14" s="11">
        <f t="array" aca="1" ref="AE14" ca="1">SUM(IF((INDIRECT($AB14&amp;"!J23:J200")=$B$1)*(INDIRECT($AB14&amp;"!I23:I200")="A")*(INDIRECT($AB14&amp;"!H23:H200")=INDIRECT(AE$5&amp;"!$H$21"))*(INDIRECT($AB14&amp;"!S23:S200")&lt;&gt;""),INDIRECT($AB14&amp;"!S23:S200")),0)</f>
        <v>0</v>
      </c>
      <c r="AF14" s="11">
        <f t="array" aca="1" ref="AF14" ca="1">SUM(IF((INDIRECT($AB14&amp;"!J23:J200")=$B$1)*(INDIRECT($AB14&amp;"!I23:I200")="A")*(INDIRECT($AB14&amp;"!H23:H200")=INDIRECT(AF$5&amp;"!$H$21"))*(INDIRECT($AB14&amp;"!S23:S200")&lt;&gt;""),INDIRECT($AB14&amp;"!S23:S200")),0)</f>
        <v>0</v>
      </c>
      <c r="AG14" s="11">
        <f t="array" aca="1" ref="AG14" ca="1">SUM(IF((INDIRECT($AB14&amp;"!J23:J200")=$B$1)*(INDIRECT($AB14&amp;"!I23:I200")="A")*(INDIRECT($AB14&amp;"!H23:H200")=INDIRECT(AG$5&amp;"!$H$21"))*(INDIRECT($AB14&amp;"!S23:S200")&lt;&gt;""),INDIRECT($AB14&amp;"!S23:S200")),0)</f>
        <v>0</v>
      </c>
      <c r="AH14" s="11">
        <f t="array" aca="1" ref="AH14" ca="1">SUM(IF((INDIRECT($AB14&amp;"!J23:J200")=$B$1)*(INDIRECT($AB14&amp;"!I23:I200")="A")*(INDIRECT($AB14&amp;"!H23:H200")=INDIRECT(AH$5&amp;"!$H$21"))*(INDIRECT($AB14&amp;"!S23:S200")&lt;&gt;""),INDIRECT($AB14&amp;"!S23:S200")),0)</f>
        <v>0</v>
      </c>
      <c r="AI14" s="11">
        <f t="array" aca="1" ref="AI14" ca="1">SUM(IF((INDIRECT($AB14&amp;"!J23:J200")=$B$1)*(INDIRECT($AB14&amp;"!I23:I200")="A")*(INDIRECT($AB14&amp;"!H23:H200")=INDIRECT(AI$5&amp;"!$H$21"))*(INDIRECT($AB14&amp;"!S23:S200")&lt;&gt;""),INDIRECT($AB14&amp;"!S23:S200")),0)</f>
        <v>0</v>
      </c>
      <c r="AJ14" s="11">
        <f t="array" aca="1" ref="AJ14" ca="1">SUM(IF((INDIRECT($AB14&amp;"!J23:J200")=$B$1)*(INDIRECT($AB14&amp;"!I23:I200")="A")*(INDIRECT($AB14&amp;"!H23:H200")=INDIRECT(AJ$5&amp;"!$H$21"))*(INDIRECT($AB14&amp;"!S23:S200")&lt;&gt;""),INDIRECT($AB14&amp;"!S23:S200")),0)</f>
        <v>0</v>
      </c>
      <c r="AK14" s="11">
        <f t="array" aca="1" ref="AK14" ca="1">SUM(IF((INDIRECT($AB14&amp;"!J23:J200")=$B$1)*(INDIRECT($AB14&amp;"!I23:I200")="A")*(INDIRECT($AB14&amp;"!H23:H200")=INDIRECT(AK$5&amp;"!$H$21"))*(INDIRECT($AB14&amp;"!S23:S200")&lt;&gt;""),INDIRECT($AB14&amp;"!S23:S200")),0)</f>
        <v>0</v>
      </c>
      <c r="AL14" s="11">
        <f t="array" aca="1" ref="AL14" ca="1">SUM(IF((INDIRECT($AB14&amp;"!J23:J200")=$B$1)*(INDIRECT($AB14&amp;"!I23:I200")="A")*(INDIRECT($AB14&amp;"!H23:H200")=INDIRECT(AL$5&amp;"!$H$21"))*(INDIRECT($AB14&amp;"!S23:S200")&lt;&gt;""),INDIRECT($AB14&amp;"!S23:S200")),0)</f>
        <v>0</v>
      </c>
      <c r="AM14" s="11">
        <f t="array" aca="1" ref="AM14" ca="1">SUM(IF((INDIRECT($AB14&amp;"!J23:J200")=$B$1)*(INDIRECT($AB14&amp;"!I23:I200")="A")*(INDIRECT($AB14&amp;"!H23:H200")=INDIRECT(AM$5&amp;"!$H$21"))*(INDIRECT($AB14&amp;"!S23:S200")&lt;&gt;""),INDIRECT($AB14&amp;"!S23:S200")),0)</f>
        <v>0</v>
      </c>
      <c r="AN14" s="11">
        <f t="array" aca="1" ref="AN14" ca="1">SUM(IF((INDIRECT($AB14&amp;"!J23:J200")=$B$1)*(INDIRECT($AB14&amp;"!I23:I200")="A")*(INDIRECT($AB14&amp;"!H23:H200")=INDIRECT(AN$5&amp;"!$H$21"))*(INDIRECT($AB14&amp;"!S23:S200")&lt;&gt;""),INDIRECT($AB14&amp;"!S23:S200")),0)</f>
        <v>0</v>
      </c>
      <c r="AO14" s="11">
        <f t="array" aca="1" ref="AO14" ca="1">SUM(IF((INDIRECT($AB14&amp;"!J23:J200")=$B$1)*(INDIRECT($AB14&amp;"!I23:I200")="A")*(INDIRECT($AB14&amp;"!H23:H200")=INDIRECT(AO$5&amp;"!$H$21"))*(INDIRECT($AB14&amp;"!S23:S200")&lt;&gt;""),INDIRECT($AB14&amp;"!S23:S200")),0)</f>
        <v>0</v>
      </c>
      <c r="AP14" s="11">
        <f t="array" aca="1" ref="AP14" ca="1">SUM(IF((INDIRECT($AB14&amp;"!J23:J200")=$B$1)*(INDIRECT($AB14&amp;"!I23:I200")="A")*(INDIRECT($AB14&amp;"!H23:H200")=INDIRECT(AP$5&amp;"!$H$21"))*(INDIRECT($AB14&amp;"!S23:S200")&lt;&gt;""),INDIRECT($AB14&amp;"!S23:S200")),0)</f>
        <v>0</v>
      </c>
      <c r="AQ14" s="11">
        <f t="array" aca="1" ref="AQ14" ca="1">SUM(IF((INDIRECT($AB14&amp;"!J23:J200")=$B$1)*(INDIRECT($AB14&amp;"!I23:I200")="A")*(INDIRECT($AB14&amp;"!H23:H200")=INDIRECT(AQ$5&amp;"!$H$21"))*(INDIRECT($AB14&amp;"!S23:S200")&lt;&gt;""),INDIRECT($AB14&amp;"!S23:S200")),0)</f>
        <v>0</v>
      </c>
      <c r="AR14" s="11">
        <f t="array" aca="1" ref="AR14" ca="1">SUM(IF((INDIRECT($AB14&amp;"!J23:J200")=$B$1)*(INDIRECT($AB14&amp;"!I23:I200")="A")*(INDIRECT($AB14&amp;"!H23:H200")=INDIRECT(AR$5&amp;"!$H$21"))*(INDIRECT($AB14&amp;"!S23:S200")&lt;&gt;""),INDIRECT($AB14&amp;"!S23:S200")),0)</f>
        <v>0</v>
      </c>
      <c r="AS14" s="11">
        <f t="array" aca="1" ref="AS14" ca="1">SUM(IF((INDIRECT($AB14&amp;"!J23:J200")=$B$1)*(INDIRECT($AB14&amp;"!I23:I200")="A")*(INDIRECT($AB14&amp;"!H23:H200")=INDIRECT(AS$5&amp;"!$H$21"))*(INDIRECT($AB14&amp;"!S23:S200")&lt;&gt;""),INDIRECT($AB14&amp;"!S23:S200")),0)</f>
        <v>0</v>
      </c>
      <c r="AT14" s="11">
        <f t="array" aca="1" ref="AT14" ca="1">SUM(IF((INDIRECT($AB14&amp;"!J23:J200")=$B$1)*(INDIRECT($AB14&amp;"!I23:I200")="A")*(INDIRECT($AB14&amp;"!H23:H200")=INDIRECT(AT$5&amp;"!$H$21"))*(INDIRECT($AB14&amp;"!S23:S200")&lt;&gt;""),INDIRECT($AB14&amp;"!S23:S200")),0)</f>
        <v>0</v>
      </c>
      <c r="AU14" s="11" t="e">
        <f t="array" aca="1" ref="AU14" ca="1">SUM(IF((INDIRECT($AB14&amp;"!J23:J200")=$B$1)*(INDIRECT($AB14&amp;"!I23:I200")="A")*(INDIRECT($AB14&amp;"!H23:H200")=INDIRECT(AU$5&amp;"!$H$21"))*(INDIRECT($AB14&amp;"!S23:S200")&lt;&gt;""),INDIRECT($AB14&amp;"!S23:S200")),0)</f>
        <v>#REF!</v>
      </c>
      <c r="AV14" s="11" t="e">
        <f t="array" aca="1" ref="AV14" ca="1">SUM(IF((INDIRECT($AB14&amp;"!J23:J200")=$B$1)*(INDIRECT($AB14&amp;"!I23:I200")="A")*(INDIRECT($AB14&amp;"!H23:H200")=INDIRECT(AV$5&amp;"!$H$21"))*(INDIRECT($AB14&amp;"!S23:S200")&lt;&gt;""),INDIRECT($AB14&amp;"!S23:S200")),0)</f>
        <v>#REF!</v>
      </c>
      <c r="AW14" s="11" t="e">
        <f t="array" aca="1" ref="AW14" ca="1">SUM(IF((INDIRECT($AB14&amp;"!J23:J200")=$B$1)*(INDIRECT($AB14&amp;"!I23:I200")="A")*(INDIRECT($AB14&amp;"!H23:H200")=INDIRECT(AW$5&amp;"!$H$21"))*(INDIRECT($AB14&amp;"!S23:S200")&lt;&gt;""),INDIRECT($AB14&amp;"!S23:S200")),0)</f>
        <v>#REF!</v>
      </c>
      <c r="AX14" s="11" t="e">
        <f t="array" aca="1" ref="AX14" ca="1">SUM(IF((INDIRECT($AB14&amp;"!J23:J200")=$B$1)*(INDIRECT($AB14&amp;"!I23:I200")="A")*(INDIRECT($AB14&amp;"!H23:H200")=INDIRECT(AX$5&amp;"!$H$21"))*(INDIRECT($AB14&amp;"!S23:S200")&lt;&gt;""),INDIRECT($AB14&amp;"!S23:S200")),0)</f>
        <v>#REF!</v>
      </c>
      <c r="AY14" s="11" t="e">
        <f t="array" aca="1" ref="AY14" ca="1">SUM(IF((INDIRECT($AB14&amp;"!J23:J200")=$B$1)*(INDIRECT($AB14&amp;"!I23:I200")="A")*(INDIRECT($AB14&amp;"!H23:H200")=INDIRECT(AY$5&amp;"!$H$21"))*(INDIRECT($AB14&amp;"!S23:S200")&lt;&gt;""),INDIRECT($AB14&amp;"!S23:S200")),0)</f>
        <v>#REF!</v>
      </c>
      <c r="AZ14" s="12" t="e">
        <f t="array" aca="1" ref="AZ14" ca="1">SUM(IF((INDIRECT($AB14&amp;"!J23:J200")=$B$1)*(INDIRECT($AB14&amp;"!I23:I200")="A")*(INDIRECT($AB14&amp;"!H23:H200")=INDIRECT(AZ$5&amp;"!$H$21"))*(INDIRECT($AB14&amp;"!S23:S200")&lt;&gt;""),INDIRECT($AB14&amp;"!S23:S200")),0)</f>
        <v>#REF!</v>
      </c>
    </row>
    <row r="15" spans="1:52" hidden="1">
      <c r="A15" s="4" t="str">
        <f>Table!$C$47</f>
        <v>Sagan_Tosu</v>
      </c>
      <c r="B15" s="10">
        <f t="array" aca="1" ref="B15" ca="1">SUM(IF((INDIRECT($A15&amp;"!J23:J200")=$B$1)*(INDIRECT($A15&amp;"!I23:I200")="H")*(INDIRECT($A15&amp;"!H23:H200")=INDIRECT(B$5&amp;"!$H$21"))*(INDIRECT($A15&amp;"!S23:S200")&lt;&gt;""),INDIRECT($A15&amp;"!S23:S200")),0)</f>
        <v>0</v>
      </c>
      <c r="C15" s="11">
        <f t="array" aca="1" ref="C15" ca="1">SUM(IF((INDIRECT($A15&amp;"!J23:J200")=$B$1)*(INDIRECT($A15&amp;"!I23:I200")="H")*(INDIRECT($A15&amp;"!H23:H200")=INDIRECT(C$5&amp;"!$H$21"))*(INDIRECT($A15&amp;"!S23:S200")&lt;&gt;""),INDIRECT($A15&amp;"!S23:S200")),0)</f>
        <v>0</v>
      </c>
      <c r="D15" s="11">
        <f t="array" aca="1" ref="D15" ca="1">SUM(IF((INDIRECT($A15&amp;"!J23:J200")=$B$1)*(INDIRECT($A15&amp;"!I23:I200")="H")*(INDIRECT($A15&amp;"!H23:H200")=INDIRECT(D$5&amp;"!$H$21"))*(INDIRECT($A15&amp;"!S23:S200")&lt;&gt;""),INDIRECT($A15&amp;"!S23:S200")),0)</f>
        <v>0</v>
      </c>
      <c r="E15" s="11">
        <f t="array" aca="1" ref="E15" ca="1">SUM(IF((INDIRECT($A15&amp;"!J23:J200")=$B$1)*(INDIRECT($A15&amp;"!I23:I200")="H")*(INDIRECT($A15&amp;"!H23:H200")=INDIRECT(E$5&amp;"!$H$21"))*(INDIRECT($A15&amp;"!S23:S200")&lt;&gt;""),INDIRECT($A15&amp;"!S23:S200")),0)</f>
        <v>0</v>
      </c>
      <c r="F15" s="11">
        <f t="array" aca="1" ref="F15" ca="1">SUM(IF((INDIRECT($A15&amp;"!J23:J200")=$B$1)*(INDIRECT($A15&amp;"!I23:I200")="H")*(INDIRECT($A15&amp;"!H23:H200")=INDIRECT(F$5&amp;"!$H$21"))*(INDIRECT($A15&amp;"!S23:S200")&lt;&gt;""),INDIRECT($A15&amp;"!S23:S200")),0)</f>
        <v>0</v>
      </c>
      <c r="G15" s="11">
        <f t="array" aca="1" ref="G15" ca="1">SUM(IF((INDIRECT($A15&amp;"!J23:J200")=$B$1)*(INDIRECT($A15&amp;"!I23:I200")="H")*(INDIRECT($A15&amp;"!H23:H200")=INDIRECT(G$5&amp;"!$H$21"))*(INDIRECT($A15&amp;"!S23:S200")&lt;&gt;""),INDIRECT($A15&amp;"!S23:S200")),0)</f>
        <v>0</v>
      </c>
      <c r="H15" s="11">
        <f t="array" aca="1" ref="H15" ca="1">SUM(IF((INDIRECT($A15&amp;"!J23:J200")=$B$1)*(INDIRECT($A15&amp;"!I23:I200")="H")*(INDIRECT($A15&amp;"!H23:H200")=INDIRECT(H$5&amp;"!$H$21"))*(INDIRECT($A15&amp;"!S23:S200")&lt;&gt;""),INDIRECT($A15&amp;"!S23:S200")),0)</f>
        <v>0</v>
      </c>
      <c r="I15" s="11">
        <f t="array" aca="1" ref="I15" ca="1">SUM(IF((INDIRECT($A15&amp;"!J23:J200")=$B$1)*(INDIRECT($A15&amp;"!I23:I200")="H")*(INDIRECT($A15&amp;"!H23:H200")=INDIRECT(I$5&amp;"!$H$21"))*(INDIRECT($A15&amp;"!S23:S200")&lt;&gt;""),INDIRECT($A15&amp;"!S23:S200")),0)</f>
        <v>0</v>
      </c>
      <c r="J15" s="11">
        <f t="array" aca="1" ref="J15" ca="1">SUM(IF((INDIRECT($A15&amp;"!J23:J200")=$B$1)*(INDIRECT($A15&amp;"!I23:I200")="H")*(INDIRECT($A15&amp;"!H23:H200")=INDIRECT(J$5&amp;"!$H$21"))*(INDIRECT($A15&amp;"!S23:S200")&lt;&gt;""),INDIRECT($A15&amp;"!S23:S200")),0)</f>
        <v>0</v>
      </c>
      <c r="K15" s="11">
        <f t="array" aca="1" ref="K15" ca="1">SUM(IF((INDIRECT($A15&amp;"!J23:J200")=$B$1)*(INDIRECT($A15&amp;"!I23:I200")="H")*(INDIRECT($A15&amp;"!H23:H200")=INDIRECT(K$5&amp;"!$H$21"))*(INDIRECT($A15&amp;"!S23:S200")&lt;&gt;""),INDIRECT($A15&amp;"!S23:S200")),0)</f>
        <v>0</v>
      </c>
      <c r="L15" s="11">
        <f t="array" aca="1" ref="L15" ca="1">SUM(IF((INDIRECT($A15&amp;"!J23:J200")=$B$1)*(INDIRECT($A15&amp;"!I23:I200")="H")*(INDIRECT($A15&amp;"!H23:H200")=INDIRECT(L$5&amp;"!$H$21"))*(INDIRECT($A15&amp;"!S23:S200")&lt;&gt;""),INDIRECT($A15&amp;"!S23:S200")),0)</f>
        <v>0</v>
      </c>
      <c r="M15" s="11">
        <f t="array" aca="1" ref="M15" ca="1">SUM(IF((INDIRECT($A15&amp;"!J23:J200")=$B$1)*(INDIRECT($A15&amp;"!I23:I200")="H")*(INDIRECT($A15&amp;"!H23:H200")=INDIRECT(M$5&amp;"!$H$21"))*(INDIRECT($A15&amp;"!S23:S200")&lt;&gt;""),INDIRECT($A15&amp;"!S23:S200")),0)</f>
        <v>0</v>
      </c>
      <c r="N15" s="11">
        <f t="array" aca="1" ref="N15" ca="1">SUM(IF((INDIRECT($A15&amp;"!J23:J200")=$B$1)*(INDIRECT($A15&amp;"!I23:I200")="H")*(INDIRECT($A15&amp;"!H23:H200")=INDIRECT(N$5&amp;"!$H$21"))*(INDIRECT($A15&amp;"!S23:S200")&lt;&gt;""),INDIRECT($A15&amp;"!S23:S200")),0)</f>
        <v>0</v>
      </c>
      <c r="O15" s="11">
        <f t="array" aca="1" ref="O15" ca="1">SUM(IF((INDIRECT($A15&amp;"!J23:J200")=$B$1)*(INDIRECT($A15&amp;"!I23:I200")="H")*(INDIRECT($A15&amp;"!H23:H200")=INDIRECT(O$5&amp;"!$H$21"))*(INDIRECT($A15&amp;"!S23:S200")&lt;&gt;""),INDIRECT($A15&amp;"!S23:S200")),0)</f>
        <v>0</v>
      </c>
      <c r="P15" s="11">
        <f t="array" aca="1" ref="P15" ca="1">SUM(IF((INDIRECT($A15&amp;"!J23:J200")=$B$1)*(INDIRECT($A15&amp;"!I23:I200")="H")*(INDIRECT($A15&amp;"!H23:H200")=INDIRECT(P$5&amp;"!$H$21"))*(INDIRECT($A15&amp;"!S23:S200")&lt;&gt;""),INDIRECT($A15&amp;"!S23:S200")),0)</f>
        <v>0</v>
      </c>
      <c r="Q15" s="11">
        <f t="array" aca="1" ref="Q15" ca="1">SUM(IF((INDIRECT($A15&amp;"!J23:J200")=$B$1)*(INDIRECT($A15&amp;"!I23:I200")="H")*(INDIRECT($A15&amp;"!H23:H200")=INDIRECT(Q$5&amp;"!$H$21"))*(INDIRECT($A15&amp;"!S23:S200")&lt;&gt;""),INDIRECT($A15&amp;"!S23:S200")),0)</f>
        <v>0</v>
      </c>
      <c r="R15" s="11">
        <f t="array" aca="1" ref="R15" ca="1">SUM(IF((INDIRECT($A15&amp;"!J23:J200")=$B$1)*(INDIRECT($A15&amp;"!I23:I200")="H")*(INDIRECT($A15&amp;"!H23:H200")=INDIRECT(R$5&amp;"!$H$21"))*(INDIRECT($A15&amp;"!S23:S200")&lt;&gt;""),INDIRECT($A15&amp;"!S23:S200")),0)</f>
        <v>0</v>
      </c>
      <c r="S15" s="11">
        <f t="array" aca="1" ref="S15" ca="1">SUM(IF((INDIRECT($A15&amp;"!J23:J200")=$B$1)*(INDIRECT($A15&amp;"!I23:I200")="H")*(INDIRECT($A15&amp;"!H23:H200")=INDIRECT(S$5&amp;"!$H$21"))*(INDIRECT($A15&amp;"!S23:S200")&lt;&gt;""),INDIRECT($A15&amp;"!S23:S200")),0)</f>
        <v>0</v>
      </c>
      <c r="T15" s="11" t="e">
        <f t="array" aca="1" ref="T15" ca="1">SUM(IF((INDIRECT($A15&amp;"!J23:J200")=$B$1)*(INDIRECT($A15&amp;"!I23:I200")="H")*(INDIRECT($A15&amp;"!H23:H200")=INDIRECT(T$5&amp;"!$H$21"))*(INDIRECT($A15&amp;"!S23:S200")&lt;&gt;""),INDIRECT($A15&amp;"!S23:S200")),0)</f>
        <v>#REF!</v>
      </c>
      <c r="U15" s="11" t="e">
        <f t="array" aca="1" ref="U15" ca="1">SUM(IF((INDIRECT($A15&amp;"!J23:J200")=$B$1)*(INDIRECT($A15&amp;"!I23:I200")="H")*(INDIRECT($A15&amp;"!H23:H200")=INDIRECT(U$5&amp;"!$H$21"))*(INDIRECT($A15&amp;"!S23:S200")&lt;&gt;""),INDIRECT($A15&amp;"!S23:S200")),0)</f>
        <v>#REF!</v>
      </c>
      <c r="V15" s="11" t="e">
        <f t="array" aca="1" ref="V15" ca="1">SUM(IF((INDIRECT($A15&amp;"!J23:J200")=$B$1)*(INDIRECT($A15&amp;"!I23:I200")="H")*(INDIRECT($A15&amp;"!H23:H200")=INDIRECT(V$5&amp;"!$H$21"))*(INDIRECT($A15&amp;"!S23:S200")&lt;&gt;""),INDIRECT($A15&amp;"!S23:S200")),0)</f>
        <v>#REF!</v>
      </c>
      <c r="W15" s="11" t="e">
        <f t="array" aca="1" ref="W15" ca="1">SUM(IF((INDIRECT($A15&amp;"!J23:J200")=$B$1)*(INDIRECT($A15&amp;"!I23:I200")="H")*(INDIRECT($A15&amp;"!H23:H200")=INDIRECT(W$5&amp;"!$H$21"))*(INDIRECT($A15&amp;"!S23:S200")&lt;&gt;""),INDIRECT($A15&amp;"!S23:S200")),0)</f>
        <v>#REF!</v>
      </c>
      <c r="X15" s="11" t="e">
        <f t="array" aca="1" ref="X15" ca="1">SUM(IF((INDIRECT($A15&amp;"!J23:J200")=$B$1)*(INDIRECT($A15&amp;"!I23:I200")="H")*(INDIRECT($A15&amp;"!H23:H200")=INDIRECT(X$5&amp;"!$H$21"))*(INDIRECT($A15&amp;"!S23:S200")&lt;&gt;""),INDIRECT($A15&amp;"!S23:S200")),0)</f>
        <v>#REF!</v>
      </c>
      <c r="Y15" s="12" t="e">
        <f t="array" aca="1" ref="Y15" ca="1">SUM(IF((INDIRECT($A15&amp;"!J23:J200")=$B$1)*(INDIRECT($A15&amp;"!I23:I200")="H")*(INDIRECT($A15&amp;"!H23:H200")=INDIRECT(Y$5&amp;"!$H$21"))*(INDIRECT($A15&amp;"!S23:S200")&lt;&gt;""),INDIRECT($A15&amp;"!S23:S200")),0)</f>
        <v>#REF!</v>
      </c>
      <c r="Z15" s="4"/>
      <c r="AA15" s="4"/>
      <c r="AB15" s="4" t="str">
        <f>Table!$C$47</f>
        <v>Sagan_Tosu</v>
      </c>
      <c r="AC15" s="10">
        <f t="array" aca="1" ref="AC15" ca="1">SUM(IF((INDIRECT($AB15&amp;"!J23:J200")=$B$1)*(INDIRECT($AB15&amp;"!I23:I200")="A")*(INDIRECT($AB15&amp;"!H23:H200")=INDIRECT(AC$5&amp;"!$H$21"))*(INDIRECT($AB15&amp;"!S23:S200")&lt;&gt;""),INDIRECT($AB15&amp;"!S23:S200")),0)</f>
        <v>0</v>
      </c>
      <c r="AD15" s="11">
        <f t="array" aca="1" ref="AD15" ca="1">SUM(IF((INDIRECT($AB15&amp;"!J23:J200")=$B$1)*(INDIRECT($AB15&amp;"!I23:I200")="A")*(INDIRECT($AB15&amp;"!H23:H200")=INDIRECT(AD$5&amp;"!$H$21"))*(INDIRECT($AB15&amp;"!S23:S200")&lt;&gt;""),INDIRECT($AB15&amp;"!S23:S200")),0)</f>
        <v>0</v>
      </c>
      <c r="AE15" s="11">
        <f t="array" aca="1" ref="AE15" ca="1">SUM(IF((INDIRECT($AB15&amp;"!J23:J200")=$B$1)*(INDIRECT($AB15&amp;"!I23:I200")="A")*(INDIRECT($AB15&amp;"!H23:H200")=INDIRECT(AE$5&amp;"!$H$21"))*(INDIRECT($AB15&amp;"!S23:S200")&lt;&gt;""),INDIRECT($AB15&amp;"!S23:S200")),0)</f>
        <v>0</v>
      </c>
      <c r="AF15" s="11">
        <f t="array" aca="1" ref="AF15" ca="1">SUM(IF((INDIRECT($AB15&amp;"!J23:J200")=$B$1)*(INDIRECT($AB15&amp;"!I23:I200")="A")*(INDIRECT($AB15&amp;"!H23:H200")=INDIRECT(AF$5&amp;"!$H$21"))*(INDIRECT($AB15&amp;"!S23:S200")&lt;&gt;""),INDIRECT($AB15&amp;"!S23:S200")),0)</f>
        <v>0</v>
      </c>
      <c r="AG15" s="11">
        <f t="array" aca="1" ref="AG15" ca="1">SUM(IF((INDIRECT($AB15&amp;"!J23:J200")=$B$1)*(INDIRECT($AB15&amp;"!I23:I200")="A")*(INDIRECT($AB15&amp;"!H23:H200")=INDIRECT(AG$5&amp;"!$H$21"))*(INDIRECT($AB15&amp;"!S23:S200")&lt;&gt;""),INDIRECT($AB15&amp;"!S23:S200")),0)</f>
        <v>0</v>
      </c>
      <c r="AH15" s="11">
        <f t="array" aca="1" ref="AH15" ca="1">SUM(IF((INDIRECT($AB15&amp;"!J23:J200")=$B$1)*(INDIRECT($AB15&amp;"!I23:I200")="A")*(INDIRECT($AB15&amp;"!H23:H200")=INDIRECT(AH$5&amp;"!$H$21"))*(INDIRECT($AB15&amp;"!S23:S200")&lt;&gt;""),INDIRECT($AB15&amp;"!S23:S200")),0)</f>
        <v>0</v>
      </c>
      <c r="AI15" s="11">
        <f t="array" aca="1" ref="AI15" ca="1">SUM(IF((INDIRECT($AB15&amp;"!J23:J200")=$B$1)*(INDIRECT($AB15&amp;"!I23:I200")="A")*(INDIRECT($AB15&amp;"!H23:H200")=INDIRECT(AI$5&amp;"!$H$21"))*(INDIRECT($AB15&amp;"!S23:S200")&lt;&gt;""),INDIRECT($AB15&amp;"!S23:S200")),0)</f>
        <v>0</v>
      </c>
      <c r="AJ15" s="11">
        <f t="array" aca="1" ref="AJ15" ca="1">SUM(IF((INDIRECT($AB15&amp;"!J23:J200")=$B$1)*(INDIRECT($AB15&amp;"!I23:I200")="A")*(INDIRECT($AB15&amp;"!H23:H200")=INDIRECT(AJ$5&amp;"!$H$21"))*(INDIRECT($AB15&amp;"!S23:S200")&lt;&gt;""),INDIRECT($AB15&amp;"!S23:S200")),0)</f>
        <v>0</v>
      </c>
      <c r="AK15" s="11">
        <f t="array" aca="1" ref="AK15" ca="1">SUM(IF((INDIRECT($AB15&amp;"!J23:J200")=$B$1)*(INDIRECT($AB15&amp;"!I23:I200")="A")*(INDIRECT($AB15&amp;"!H23:H200")=INDIRECT(AK$5&amp;"!$H$21"))*(INDIRECT($AB15&amp;"!S23:S200")&lt;&gt;""),INDIRECT($AB15&amp;"!S23:S200")),0)</f>
        <v>0</v>
      </c>
      <c r="AL15" s="11">
        <f t="array" aca="1" ref="AL15" ca="1">SUM(IF((INDIRECT($AB15&amp;"!J23:J200")=$B$1)*(INDIRECT($AB15&amp;"!I23:I200")="A")*(INDIRECT($AB15&amp;"!H23:H200")=INDIRECT(AL$5&amp;"!$H$21"))*(INDIRECT($AB15&amp;"!S23:S200")&lt;&gt;""),INDIRECT($AB15&amp;"!S23:S200")),0)</f>
        <v>0</v>
      </c>
      <c r="AM15" s="11">
        <f t="array" aca="1" ref="AM15" ca="1">SUM(IF((INDIRECT($AB15&amp;"!J23:J200")=$B$1)*(INDIRECT($AB15&amp;"!I23:I200")="A")*(INDIRECT($AB15&amp;"!H23:H200")=INDIRECT(AM$5&amp;"!$H$21"))*(INDIRECT($AB15&amp;"!S23:S200")&lt;&gt;""),INDIRECT($AB15&amp;"!S23:S200")),0)</f>
        <v>0</v>
      </c>
      <c r="AN15" s="11">
        <f t="array" aca="1" ref="AN15" ca="1">SUM(IF((INDIRECT($AB15&amp;"!J23:J200")=$B$1)*(INDIRECT($AB15&amp;"!I23:I200")="A")*(INDIRECT($AB15&amp;"!H23:H200")=INDIRECT(AN$5&amp;"!$H$21"))*(INDIRECT($AB15&amp;"!S23:S200")&lt;&gt;""),INDIRECT($AB15&amp;"!S23:S200")),0)</f>
        <v>0</v>
      </c>
      <c r="AO15" s="11">
        <f t="array" aca="1" ref="AO15" ca="1">SUM(IF((INDIRECT($AB15&amp;"!J23:J200")=$B$1)*(INDIRECT($AB15&amp;"!I23:I200")="A")*(INDIRECT($AB15&amp;"!H23:H200")=INDIRECT(AO$5&amp;"!$H$21"))*(INDIRECT($AB15&amp;"!S23:S200")&lt;&gt;""),INDIRECT($AB15&amp;"!S23:S200")),0)</f>
        <v>0</v>
      </c>
      <c r="AP15" s="11">
        <f t="array" aca="1" ref="AP15" ca="1">SUM(IF((INDIRECT($AB15&amp;"!J23:J200")=$B$1)*(INDIRECT($AB15&amp;"!I23:I200")="A")*(INDIRECT($AB15&amp;"!H23:H200")=INDIRECT(AP$5&amp;"!$H$21"))*(INDIRECT($AB15&amp;"!S23:S200")&lt;&gt;""),INDIRECT($AB15&amp;"!S23:S200")),0)</f>
        <v>0</v>
      </c>
      <c r="AQ15" s="11">
        <f t="array" aca="1" ref="AQ15" ca="1">SUM(IF((INDIRECT($AB15&amp;"!J23:J200")=$B$1)*(INDIRECT($AB15&amp;"!I23:I200")="A")*(INDIRECT($AB15&amp;"!H23:H200")=INDIRECT(AQ$5&amp;"!$H$21"))*(INDIRECT($AB15&amp;"!S23:S200")&lt;&gt;""),INDIRECT($AB15&amp;"!S23:S200")),0)</f>
        <v>0</v>
      </c>
      <c r="AR15" s="11">
        <f t="array" aca="1" ref="AR15" ca="1">SUM(IF((INDIRECT($AB15&amp;"!J23:J200")=$B$1)*(INDIRECT($AB15&amp;"!I23:I200")="A")*(INDIRECT($AB15&amp;"!H23:H200")=INDIRECT(AR$5&amp;"!$H$21"))*(INDIRECT($AB15&amp;"!S23:S200")&lt;&gt;""),INDIRECT($AB15&amp;"!S23:S200")),0)</f>
        <v>0</v>
      </c>
      <c r="AS15" s="11">
        <f t="array" aca="1" ref="AS15" ca="1">SUM(IF((INDIRECT($AB15&amp;"!J23:J200")=$B$1)*(INDIRECT($AB15&amp;"!I23:I200")="A")*(INDIRECT($AB15&amp;"!H23:H200")=INDIRECT(AS$5&amp;"!$H$21"))*(INDIRECT($AB15&amp;"!S23:S200")&lt;&gt;""),INDIRECT($AB15&amp;"!S23:S200")),0)</f>
        <v>0</v>
      </c>
      <c r="AT15" s="11">
        <f t="array" aca="1" ref="AT15" ca="1">SUM(IF((INDIRECT($AB15&amp;"!J23:J200")=$B$1)*(INDIRECT($AB15&amp;"!I23:I200")="A")*(INDIRECT($AB15&amp;"!H23:H200")=INDIRECT(AT$5&amp;"!$H$21"))*(INDIRECT($AB15&amp;"!S23:S200")&lt;&gt;""),INDIRECT($AB15&amp;"!S23:S200")),0)</f>
        <v>0</v>
      </c>
      <c r="AU15" s="11" t="e">
        <f t="array" aca="1" ref="AU15" ca="1">SUM(IF((INDIRECT($AB15&amp;"!J23:J200")=$B$1)*(INDIRECT($AB15&amp;"!I23:I200")="A")*(INDIRECT($AB15&amp;"!H23:H200")=INDIRECT(AU$5&amp;"!$H$21"))*(INDIRECT($AB15&amp;"!S23:S200")&lt;&gt;""),INDIRECT($AB15&amp;"!S23:S200")),0)</f>
        <v>#REF!</v>
      </c>
      <c r="AV15" s="11" t="e">
        <f t="array" aca="1" ref="AV15" ca="1">SUM(IF((INDIRECT($AB15&amp;"!J23:J200")=$B$1)*(INDIRECT($AB15&amp;"!I23:I200")="A")*(INDIRECT($AB15&amp;"!H23:H200")=INDIRECT(AV$5&amp;"!$H$21"))*(INDIRECT($AB15&amp;"!S23:S200")&lt;&gt;""),INDIRECT($AB15&amp;"!S23:S200")),0)</f>
        <v>#REF!</v>
      </c>
      <c r="AW15" s="11" t="e">
        <f t="array" aca="1" ref="AW15" ca="1">SUM(IF((INDIRECT($AB15&amp;"!J23:J200")=$B$1)*(INDIRECT($AB15&amp;"!I23:I200")="A")*(INDIRECT($AB15&amp;"!H23:H200")=INDIRECT(AW$5&amp;"!$H$21"))*(INDIRECT($AB15&amp;"!S23:S200")&lt;&gt;""),INDIRECT($AB15&amp;"!S23:S200")),0)</f>
        <v>#REF!</v>
      </c>
      <c r="AX15" s="11" t="e">
        <f t="array" aca="1" ref="AX15" ca="1">SUM(IF((INDIRECT($AB15&amp;"!J23:J200")=$B$1)*(INDIRECT($AB15&amp;"!I23:I200")="A")*(INDIRECT($AB15&amp;"!H23:H200")=INDIRECT(AX$5&amp;"!$H$21"))*(INDIRECT($AB15&amp;"!S23:S200")&lt;&gt;""),INDIRECT($AB15&amp;"!S23:S200")),0)</f>
        <v>#REF!</v>
      </c>
      <c r="AY15" s="11" t="e">
        <f t="array" aca="1" ref="AY15" ca="1">SUM(IF((INDIRECT($AB15&amp;"!J23:J200")=$B$1)*(INDIRECT($AB15&amp;"!I23:I200")="A")*(INDIRECT($AB15&amp;"!H23:H200")=INDIRECT(AY$5&amp;"!$H$21"))*(INDIRECT($AB15&amp;"!S23:S200")&lt;&gt;""),INDIRECT($AB15&amp;"!S23:S200")),0)</f>
        <v>#REF!</v>
      </c>
      <c r="AZ15" s="12" t="e">
        <f t="array" aca="1" ref="AZ15" ca="1">SUM(IF((INDIRECT($AB15&amp;"!J23:J200")=$B$1)*(INDIRECT($AB15&amp;"!I23:I200")="A")*(INDIRECT($AB15&amp;"!H23:H200")=INDIRECT(AZ$5&amp;"!$H$21"))*(INDIRECT($AB15&amp;"!S23:S200")&lt;&gt;""),INDIRECT($AB15&amp;"!S23:S200")),0)</f>
        <v>#REF!</v>
      </c>
    </row>
    <row r="16" spans="1:52" hidden="1">
      <c r="A16" s="4" t="str">
        <f>Table!$C$48</f>
        <v>Sanfrecce_Hiroshima</v>
      </c>
      <c r="B16" s="10">
        <f t="array" aca="1" ref="B16" ca="1">SUM(IF((INDIRECT($A16&amp;"!J23:J200")=$B$1)*(INDIRECT($A16&amp;"!I23:I200")="H")*(INDIRECT($A16&amp;"!H23:H200")=INDIRECT(B$5&amp;"!$H$21"))*(INDIRECT($A16&amp;"!S23:S200")&lt;&gt;""),INDIRECT($A16&amp;"!S23:S200")),0)</f>
        <v>0</v>
      </c>
      <c r="C16" s="11">
        <f t="array" aca="1" ref="C16" ca="1">SUM(IF((INDIRECT($A16&amp;"!J23:J200")=$B$1)*(INDIRECT($A16&amp;"!I23:I200")="H")*(INDIRECT($A16&amp;"!H23:H200")=INDIRECT(C$5&amp;"!$H$21"))*(INDIRECT($A16&amp;"!S23:S200")&lt;&gt;""),INDIRECT($A16&amp;"!S23:S200")),0)</f>
        <v>0</v>
      </c>
      <c r="D16" s="11">
        <f t="array" aca="1" ref="D16" ca="1">SUM(IF((INDIRECT($A16&amp;"!J23:J200")=$B$1)*(INDIRECT($A16&amp;"!I23:I200")="H")*(INDIRECT($A16&amp;"!H23:H200")=INDIRECT(D$5&amp;"!$H$21"))*(INDIRECT($A16&amp;"!S23:S200")&lt;&gt;""),INDIRECT($A16&amp;"!S23:S200")),0)</f>
        <v>0</v>
      </c>
      <c r="E16" s="11">
        <f t="array" aca="1" ref="E16" ca="1">SUM(IF((INDIRECT($A16&amp;"!J23:J200")=$B$1)*(INDIRECT($A16&amp;"!I23:I200")="H")*(INDIRECT($A16&amp;"!H23:H200")=INDIRECT(E$5&amp;"!$H$21"))*(INDIRECT($A16&amp;"!S23:S200")&lt;&gt;""),INDIRECT($A16&amp;"!S23:S200")),0)</f>
        <v>0</v>
      </c>
      <c r="F16" s="11">
        <f t="array" aca="1" ref="F16" ca="1">SUM(IF((INDIRECT($A16&amp;"!J23:J200")=$B$1)*(INDIRECT($A16&amp;"!I23:I200")="H")*(INDIRECT($A16&amp;"!H23:H200")=INDIRECT(F$5&amp;"!$H$21"))*(INDIRECT($A16&amp;"!S23:S200")&lt;&gt;""),INDIRECT($A16&amp;"!S23:S200")),0)</f>
        <v>0</v>
      </c>
      <c r="G16" s="11">
        <f t="array" aca="1" ref="G16" ca="1">SUM(IF((INDIRECT($A16&amp;"!J23:J200")=$B$1)*(INDIRECT($A16&amp;"!I23:I200")="H")*(INDIRECT($A16&amp;"!H23:H200")=INDIRECT(G$5&amp;"!$H$21"))*(INDIRECT($A16&amp;"!S23:S200")&lt;&gt;""),INDIRECT($A16&amp;"!S23:S200")),0)</f>
        <v>0</v>
      </c>
      <c r="H16" s="11">
        <f t="array" aca="1" ref="H16" ca="1">SUM(IF((INDIRECT($A16&amp;"!J23:J200")=$B$1)*(INDIRECT($A16&amp;"!I23:I200")="H")*(INDIRECT($A16&amp;"!H23:H200")=INDIRECT(H$5&amp;"!$H$21"))*(INDIRECT($A16&amp;"!S23:S200")&lt;&gt;""),INDIRECT($A16&amp;"!S23:S200")),0)</f>
        <v>0</v>
      </c>
      <c r="I16" s="11">
        <f t="array" aca="1" ref="I16" ca="1">SUM(IF((INDIRECT($A16&amp;"!J23:J200")=$B$1)*(INDIRECT($A16&amp;"!I23:I200")="H")*(INDIRECT($A16&amp;"!H23:H200")=INDIRECT(I$5&amp;"!$H$21"))*(INDIRECT($A16&amp;"!S23:S200")&lt;&gt;""),INDIRECT($A16&amp;"!S23:S200")),0)</f>
        <v>0</v>
      </c>
      <c r="J16" s="11">
        <f t="array" aca="1" ref="J16" ca="1">SUM(IF((INDIRECT($A16&amp;"!J23:J200")=$B$1)*(INDIRECT($A16&amp;"!I23:I200")="H")*(INDIRECT($A16&amp;"!H23:H200")=INDIRECT(J$5&amp;"!$H$21"))*(INDIRECT($A16&amp;"!S23:S200")&lt;&gt;""),INDIRECT($A16&amp;"!S23:S200")),0)</f>
        <v>0</v>
      </c>
      <c r="K16" s="11">
        <f t="array" aca="1" ref="K16" ca="1">SUM(IF((INDIRECT($A16&amp;"!J23:J200")=$B$1)*(INDIRECT($A16&amp;"!I23:I200")="H")*(INDIRECT($A16&amp;"!H23:H200")=INDIRECT(K$5&amp;"!$H$21"))*(INDIRECT($A16&amp;"!S23:S200")&lt;&gt;""),INDIRECT($A16&amp;"!S23:S200")),0)</f>
        <v>0</v>
      </c>
      <c r="L16" s="11">
        <f t="array" aca="1" ref="L16" ca="1">SUM(IF((INDIRECT($A16&amp;"!J23:J200")=$B$1)*(INDIRECT($A16&amp;"!I23:I200")="H")*(INDIRECT($A16&amp;"!H23:H200")=INDIRECT(L$5&amp;"!$H$21"))*(INDIRECT($A16&amp;"!S23:S200")&lt;&gt;""),INDIRECT($A16&amp;"!S23:S200")),0)</f>
        <v>0</v>
      </c>
      <c r="M16" s="11">
        <f t="array" aca="1" ref="M16" ca="1">SUM(IF((INDIRECT($A16&amp;"!J23:J200")=$B$1)*(INDIRECT($A16&amp;"!I23:I200")="H")*(INDIRECT($A16&amp;"!H23:H200")=INDIRECT(M$5&amp;"!$H$21"))*(INDIRECT($A16&amp;"!S23:S200")&lt;&gt;""),INDIRECT($A16&amp;"!S23:S200")),0)</f>
        <v>0</v>
      </c>
      <c r="N16" s="11">
        <f t="array" aca="1" ref="N16" ca="1">SUM(IF((INDIRECT($A16&amp;"!J23:J200")=$B$1)*(INDIRECT($A16&amp;"!I23:I200")="H")*(INDIRECT($A16&amp;"!H23:H200")=INDIRECT(N$5&amp;"!$H$21"))*(INDIRECT($A16&amp;"!S23:S200")&lt;&gt;""),INDIRECT($A16&amp;"!S23:S200")),0)</f>
        <v>0</v>
      </c>
      <c r="O16" s="11">
        <f t="array" aca="1" ref="O16" ca="1">SUM(IF((INDIRECT($A16&amp;"!J23:J200")=$B$1)*(INDIRECT($A16&amp;"!I23:I200")="H")*(INDIRECT($A16&amp;"!H23:H200")=INDIRECT(O$5&amp;"!$H$21"))*(INDIRECT($A16&amp;"!S23:S200")&lt;&gt;""),INDIRECT($A16&amp;"!S23:S200")),0)</f>
        <v>0</v>
      </c>
      <c r="P16" s="11">
        <f t="array" aca="1" ref="P16" ca="1">SUM(IF((INDIRECT($A16&amp;"!J23:J200")=$B$1)*(INDIRECT($A16&amp;"!I23:I200")="H")*(INDIRECT($A16&amp;"!H23:H200")=INDIRECT(P$5&amp;"!$H$21"))*(INDIRECT($A16&amp;"!S23:S200")&lt;&gt;""),INDIRECT($A16&amp;"!S23:S200")),0)</f>
        <v>0</v>
      </c>
      <c r="Q16" s="11">
        <f t="array" aca="1" ref="Q16" ca="1">SUM(IF((INDIRECT($A16&amp;"!J23:J200")=$B$1)*(INDIRECT($A16&amp;"!I23:I200")="H")*(INDIRECT($A16&amp;"!H23:H200")=INDIRECT(Q$5&amp;"!$H$21"))*(INDIRECT($A16&amp;"!S23:S200")&lt;&gt;""),INDIRECT($A16&amp;"!S23:S200")),0)</f>
        <v>0</v>
      </c>
      <c r="R16" s="11">
        <f t="array" aca="1" ref="R16" ca="1">SUM(IF((INDIRECT($A16&amp;"!J23:J200")=$B$1)*(INDIRECT($A16&amp;"!I23:I200")="H")*(INDIRECT($A16&amp;"!H23:H200")=INDIRECT(R$5&amp;"!$H$21"))*(INDIRECT($A16&amp;"!S23:S200")&lt;&gt;""),INDIRECT($A16&amp;"!S23:S200")),0)</f>
        <v>0</v>
      </c>
      <c r="S16" s="11">
        <f t="array" aca="1" ref="S16" ca="1">SUM(IF((INDIRECT($A16&amp;"!J23:J200")=$B$1)*(INDIRECT($A16&amp;"!I23:I200")="H")*(INDIRECT($A16&amp;"!H23:H200")=INDIRECT(S$5&amp;"!$H$21"))*(INDIRECT($A16&amp;"!S23:S200")&lt;&gt;""),INDIRECT($A16&amp;"!S23:S200")),0)</f>
        <v>0</v>
      </c>
      <c r="T16" s="11" t="e">
        <f t="array" aca="1" ref="T16" ca="1">SUM(IF((INDIRECT($A16&amp;"!J23:J200")=$B$1)*(INDIRECT($A16&amp;"!I23:I200")="H")*(INDIRECT($A16&amp;"!H23:H200")=INDIRECT(T$5&amp;"!$H$21"))*(INDIRECT($A16&amp;"!S23:S200")&lt;&gt;""),INDIRECT($A16&amp;"!S23:S200")),0)</f>
        <v>#REF!</v>
      </c>
      <c r="U16" s="11" t="e">
        <f t="array" aca="1" ref="U16" ca="1">SUM(IF((INDIRECT($A16&amp;"!J23:J200")=$B$1)*(INDIRECT($A16&amp;"!I23:I200")="H")*(INDIRECT($A16&amp;"!H23:H200")=INDIRECT(U$5&amp;"!$H$21"))*(INDIRECT($A16&amp;"!S23:S200")&lt;&gt;""),INDIRECT($A16&amp;"!S23:S200")),0)</f>
        <v>#REF!</v>
      </c>
      <c r="V16" s="11" t="e">
        <f t="array" aca="1" ref="V16" ca="1">SUM(IF((INDIRECT($A16&amp;"!J23:J200")=$B$1)*(INDIRECT($A16&amp;"!I23:I200")="H")*(INDIRECT($A16&amp;"!H23:H200")=INDIRECT(V$5&amp;"!$H$21"))*(INDIRECT($A16&amp;"!S23:S200")&lt;&gt;""),INDIRECT($A16&amp;"!S23:S200")),0)</f>
        <v>#REF!</v>
      </c>
      <c r="W16" s="11" t="e">
        <f t="array" aca="1" ref="W16" ca="1">SUM(IF((INDIRECT($A16&amp;"!J23:J200")=$B$1)*(INDIRECT($A16&amp;"!I23:I200")="H")*(INDIRECT($A16&amp;"!H23:H200")=INDIRECT(W$5&amp;"!$H$21"))*(INDIRECT($A16&amp;"!S23:S200")&lt;&gt;""),INDIRECT($A16&amp;"!S23:S200")),0)</f>
        <v>#REF!</v>
      </c>
      <c r="X16" s="11" t="e">
        <f t="array" aca="1" ref="X16" ca="1">SUM(IF((INDIRECT($A16&amp;"!J23:J200")=$B$1)*(INDIRECT($A16&amp;"!I23:I200")="H")*(INDIRECT($A16&amp;"!H23:H200")=INDIRECT(X$5&amp;"!$H$21"))*(INDIRECT($A16&amp;"!S23:S200")&lt;&gt;""),INDIRECT($A16&amp;"!S23:S200")),0)</f>
        <v>#REF!</v>
      </c>
      <c r="Y16" s="12" t="e">
        <f t="array" aca="1" ref="Y16" ca="1">SUM(IF((INDIRECT($A16&amp;"!J23:J200")=$B$1)*(INDIRECT($A16&amp;"!I23:I200")="H")*(INDIRECT($A16&amp;"!H23:H200")=INDIRECT(Y$5&amp;"!$H$21"))*(INDIRECT($A16&amp;"!S23:S200")&lt;&gt;""),INDIRECT($A16&amp;"!S23:S200")),0)</f>
        <v>#REF!</v>
      </c>
      <c r="Z16" s="4"/>
      <c r="AA16" s="4"/>
      <c r="AB16" s="4" t="str">
        <f>Table!$C$48</f>
        <v>Sanfrecce_Hiroshima</v>
      </c>
      <c r="AC16" s="10">
        <f t="array" aca="1" ref="AC16" ca="1">SUM(IF((INDIRECT($AB16&amp;"!J23:J200")=$B$1)*(INDIRECT($AB16&amp;"!I23:I200")="A")*(INDIRECT($AB16&amp;"!H23:H200")=INDIRECT(AC$5&amp;"!$H$21"))*(INDIRECT($AB16&amp;"!S23:S200")&lt;&gt;""),INDIRECT($AB16&amp;"!S23:S200")),0)</f>
        <v>0</v>
      </c>
      <c r="AD16" s="11">
        <f t="array" aca="1" ref="AD16" ca="1">SUM(IF((INDIRECT($AB16&amp;"!J23:J200")=$B$1)*(INDIRECT($AB16&amp;"!I23:I200")="A")*(INDIRECT($AB16&amp;"!H23:H200")=INDIRECT(AD$5&amp;"!$H$21"))*(INDIRECT($AB16&amp;"!S23:S200")&lt;&gt;""),INDIRECT($AB16&amp;"!S23:S200")),0)</f>
        <v>0</v>
      </c>
      <c r="AE16" s="11">
        <f t="array" aca="1" ref="AE16" ca="1">SUM(IF((INDIRECT($AB16&amp;"!J23:J200")=$B$1)*(INDIRECT($AB16&amp;"!I23:I200")="A")*(INDIRECT($AB16&amp;"!H23:H200")=INDIRECT(AE$5&amp;"!$H$21"))*(INDIRECT($AB16&amp;"!S23:S200")&lt;&gt;""),INDIRECT($AB16&amp;"!S23:S200")),0)</f>
        <v>0</v>
      </c>
      <c r="AF16" s="11">
        <f t="array" aca="1" ref="AF16" ca="1">SUM(IF((INDIRECT($AB16&amp;"!J23:J200")=$B$1)*(INDIRECT($AB16&amp;"!I23:I200")="A")*(INDIRECT($AB16&amp;"!H23:H200")=INDIRECT(AF$5&amp;"!$H$21"))*(INDIRECT($AB16&amp;"!S23:S200")&lt;&gt;""),INDIRECT($AB16&amp;"!S23:S200")),0)</f>
        <v>0</v>
      </c>
      <c r="AG16" s="11">
        <f t="array" aca="1" ref="AG16" ca="1">SUM(IF((INDIRECT($AB16&amp;"!J23:J200")=$B$1)*(INDIRECT($AB16&amp;"!I23:I200")="A")*(INDIRECT($AB16&amp;"!H23:H200")=INDIRECT(AG$5&amp;"!$H$21"))*(INDIRECT($AB16&amp;"!S23:S200")&lt;&gt;""),INDIRECT($AB16&amp;"!S23:S200")),0)</f>
        <v>0</v>
      </c>
      <c r="AH16" s="11">
        <f t="array" aca="1" ref="AH16" ca="1">SUM(IF((INDIRECT($AB16&amp;"!J23:J200")=$B$1)*(INDIRECT($AB16&amp;"!I23:I200")="A")*(INDIRECT($AB16&amp;"!H23:H200")=INDIRECT(AH$5&amp;"!$H$21"))*(INDIRECT($AB16&amp;"!S23:S200")&lt;&gt;""),INDIRECT($AB16&amp;"!S23:S200")),0)</f>
        <v>0</v>
      </c>
      <c r="AI16" s="11">
        <f t="array" aca="1" ref="AI16" ca="1">SUM(IF((INDIRECT($AB16&amp;"!J23:J200")=$B$1)*(INDIRECT($AB16&amp;"!I23:I200")="A")*(INDIRECT($AB16&amp;"!H23:H200")=INDIRECT(AI$5&amp;"!$H$21"))*(INDIRECT($AB16&amp;"!S23:S200")&lt;&gt;""),INDIRECT($AB16&amp;"!S23:S200")),0)</f>
        <v>0</v>
      </c>
      <c r="AJ16" s="11">
        <f t="array" aca="1" ref="AJ16" ca="1">SUM(IF((INDIRECT($AB16&amp;"!J23:J200")=$B$1)*(INDIRECT($AB16&amp;"!I23:I200")="A")*(INDIRECT($AB16&amp;"!H23:H200")=INDIRECT(AJ$5&amp;"!$H$21"))*(INDIRECT($AB16&amp;"!S23:S200")&lt;&gt;""),INDIRECT($AB16&amp;"!S23:S200")),0)</f>
        <v>0</v>
      </c>
      <c r="AK16" s="11">
        <f t="array" aca="1" ref="AK16" ca="1">SUM(IF((INDIRECT($AB16&amp;"!J23:J200")=$B$1)*(INDIRECT($AB16&amp;"!I23:I200")="A")*(INDIRECT($AB16&amp;"!H23:H200")=INDIRECT(AK$5&amp;"!$H$21"))*(INDIRECT($AB16&amp;"!S23:S200")&lt;&gt;""),INDIRECT($AB16&amp;"!S23:S200")),0)</f>
        <v>0</v>
      </c>
      <c r="AL16" s="11">
        <f t="array" aca="1" ref="AL16" ca="1">SUM(IF((INDIRECT($AB16&amp;"!J23:J200")=$B$1)*(INDIRECT($AB16&amp;"!I23:I200")="A")*(INDIRECT($AB16&amp;"!H23:H200")=INDIRECT(AL$5&amp;"!$H$21"))*(INDIRECT($AB16&amp;"!S23:S200")&lt;&gt;""),INDIRECT($AB16&amp;"!S23:S200")),0)</f>
        <v>0</v>
      </c>
      <c r="AM16" s="11">
        <f t="array" aca="1" ref="AM16" ca="1">SUM(IF((INDIRECT($AB16&amp;"!J23:J200")=$B$1)*(INDIRECT($AB16&amp;"!I23:I200")="A")*(INDIRECT($AB16&amp;"!H23:H200")=INDIRECT(AM$5&amp;"!$H$21"))*(INDIRECT($AB16&amp;"!S23:S200")&lt;&gt;""),INDIRECT($AB16&amp;"!S23:S200")),0)</f>
        <v>0</v>
      </c>
      <c r="AN16" s="11">
        <f t="array" aca="1" ref="AN16" ca="1">SUM(IF((INDIRECT($AB16&amp;"!J23:J200")=$B$1)*(INDIRECT($AB16&amp;"!I23:I200")="A")*(INDIRECT($AB16&amp;"!H23:H200")=INDIRECT(AN$5&amp;"!$H$21"))*(INDIRECT($AB16&amp;"!S23:S200")&lt;&gt;""),INDIRECT($AB16&amp;"!S23:S200")),0)</f>
        <v>0</v>
      </c>
      <c r="AO16" s="11">
        <f t="array" aca="1" ref="AO16" ca="1">SUM(IF((INDIRECT($AB16&amp;"!J23:J200")=$B$1)*(INDIRECT($AB16&amp;"!I23:I200")="A")*(INDIRECT($AB16&amp;"!H23:H200")=INDIRECT(AO$5&amp;"!$H$21"))*(INDIRECT($AB16&amp;"!S23:S200")&lt;&gt;""),INDIRECT($AB16&amp;"!S23:S200")),0)</f>
        <v>0</v>
      </c>
      <c r="AP16" s="11">
        <f t="array" aca="1" ref="AP16" ca="1">SUM(IF((INDIRECT($AB16&amp;"!J23:J200")=$B$1)*(INDIRECT($AB16&amp;"!I23:I200")="A")*(INDIRECT($AB16&amp;"!H23:H200")=INDIRECT(AP$5&amp;"!$H$21"))*(INDIRECT($AB16&amp;"!S23:S200")&lt;&gt;""),INDIRECT($AB16&amp;"!S23:S200")),0)</f>
        <v>0</v>
      </c>
      <c r="AQ16" s="11">
        <f t="array" aca="1" ref="AQ16" ca="1">SUM(IF((INDIRECT($AB16&amp;"!J23:J200")=$B$1)*(INDIRECT($AB16&amp;"!I23:I200")="A")*(INDIRECT($AB16&amp;"!H23:H200")=INDIRECT(AQ$5&amp;"!$H$21"))*(INDIRECT($AB16&amp;"!S23:S200")&lt;&gt;""),INDIRECT($AB16&amp;"!S23:S200")),0)</f>
        <v>0</v>
      </c>
      <c r="AR16" s="11">
        <f t="array" aca="1" ref="AR16" ca="1">SUM(IF((INDIRECT($AB16&amp;"!J23:J200")=$B$1)*(INDIRECT($AB16&amp;"!I23:I200")="A")*(INDIRECT($AB16&amp;"!H23:H200")=INDIRECT(AR$5&amp;"!$H$21"))*(INDIRECT($AB16&amp;"!S23:S200")&lt;&gt;""),INDIRECT($AB16&amp;"!S23:S200")),0)</f>
        <v>0</v>
      </c>
      <c r="AS16" s="11">
        <f t="array" aca="1" ref="AS16" ca="1">SUM(IF((INDIRECT($AB16&amp;"!J23:J200")=$B$1)*(INDIRECT($AB16&amp;"!I23:I200")="A")*(INDIRECT($AB16&amp;"!H23:H200")=INDIRECT(AS$5&amp;"!$H$21"))*(INDIRECT($AB16&amp;"!S23:S200")&lt;&gt;""),INDIRECT($AB16&amp;"!S23:S200")),0)</f>
        <v>0</v>
      </c>
      <c r="AT16" s="11">
        <f t="array" aca="1" ref="AT16" ca="1">SUM(IF((INDIRECT($AB16&amp;"!J23:J200")=$B$1)*(INDIRECT($AB16&amp;"!I23:I200")="A")*(INDIRECT($AB16&amp;"!H23:H200")=INDIRECT(AT$5&amp;"!$H$21"))*(INDIRECT($AB16&amp;"!S23:S200")&lt;&gt;""),INDIRECT($AB16&amp;"!S23:S200")),0)</f>
        <v>0</v>
      </c>
      <c r="AU16" s="11" t="e">
        <f t="array" aca="1" ref="AU16" ca="1">SUM(IF((INDIRECT($AB16&amp;"!J23:J200")=$B$1)*(INDIRECT($AB16&amp;"!I23:I200")="A")*(INDIRECT($AB16&amp;"!H23:H200")=INDIRECT(AU$5&amp;"!$H$21"))*(INDIRECT($AB16&amp;"!S23:S200")&lt;&gt;""),INDIRECT($AB16&amp;"!S23:S200")),0)</f>
        <v>#REF!</v>
      </c>
      <c r="AV16" s="11" t="e">
        <f t="array" aca="1" ref="AV16" ca="1">SUM(IF((INDIRECT($AB16&amp;"!J23:J200")=$B$1)*(INDIRECT($AB16&amp;"!I23:I200")="A")*(INDIRECT($AB16&amp;"!H23:H200")=INDIRECT(AV$5&amp;"!$H$21"))*(INDIRECT($AB16&amp;"!S23:S200")&lt;&gt;""),INDIRECT($AB16&amp;"!S23:S200")),0)</f>
        <v>#REF!</v>
      </c>
      <c r="AW16" s="11" t="e">
        <f t="array" aca="1" ref="AW16" ca="1">SUM(IF((INDIRECT($AB16&amp;"!J23:J200")=$B$1)*(INDIRECT($AB16&amp;"!I23:I200")="A")*(INDIRECT($AB16&amp;"!H23:H200")=INDIRECT(AW$5&amp;"!$H$21"))*(INDIRECT($AB16&amp;"!S23:S200")&lt;&gt;""),INDIRECT($AB16&amp;"!S23:S200")),0)</f>
        <v>#REF!</v>
      </c>
      <c r="AX16" s="11" t="e">
        <f t="array" aca="1" ref="AX16" ca="1">SUM(IF((INDIRECT($AB16&amp;"!J23:J200")=$B$1)*(INDIRECT($AB16&amp;"!I23:I200")="A")*(INDIRECT($AB16&amp;"!H23:H200")=INDIRECT(AX$5&amp;"!$H$21"))*(INDIRECT($AB16&amp;"!S23:S200")&lt;&gt;""),INDIRECT($AB16&amp;"!S23:S200")),0)</f>
        <v>#REF!</v>
      </c>
      <c r="AY16" s="11" t="e">
        <f t="array" aca="1" ref="AY16" ca="1">SUM(IF((INDIRECT($AB16&amp;"!J23:J200")=$B$1)*(INDIRECT($AB16&amp;"!I23:I200")="A")*(INDIRECT($AB16&amp;"!H23:H200")=INDIRECT(AY$5&amp;"!$H$21"))*(INDIRECT($AB16&amp;"!S23:S200")&lt;&gt;""),INDIRECT($AB16&amp;"!S23:S200")),0)</f>
        <v>#REF!</v>
      </c>
      <c r="AZ16" s="12" t="e">
        <f t="array" aca="1" ref="AZ16" ca="1">SUM(IF((INDIRECT($AB16&amp;"!J23:J200")=$B$1)*(INDIRECT($AB16&amp;"!I23:I200")="A")*(INDIRECT($AB16&amp;"!H23:H200")=INDIRECT(AZ$5&amp;"!$H$21"))*(INDIRECT($AB16&amp;"!S23:S200")&lt;&gt;""),INDIRECT($AB16&amp;"!S23:S200")),0)</f>
        <v>#REF!</v>
      </c>
    </row>
    <row r="17" spans="1:52" hidden="1">
      <c r="A17" s="4" t="str">
        <f>Table!$C$49</f>
        <v>Júbilo_Iwata</v>
      </c>
      <c r="B17" s="10">
        <f t="array" aca="1" ref="B17" ca="1">SUM(IF((INDIRECT($A17&amp;"!J23:J200")=$B$1)*(INDIRECT($A17&amp;"!I23:I200")="H")*(INDIRECT($A17&amp;"!H23:H200")=INDIRECT(B$5&amp;"!$H$21"))*(INDIRECT($A17&amp;"!S23:S200")&lt;&gt;""),INDIRECT($A17&amp;"!S23:S200")),0)</f>
        <v>0</v>
      </c>
      <c r="C17" s="11">
        <f t="array" aca="1" ref="C17" ca="1">SUM(IF((INDIRECT($A17&amp;"!J23:J200")=$B$1)*(INDIRECT($A17&amp;"!I23:I200")="H")*(INDIRECT($A17&amp;"!H23:H200")=INDIRECT(C$5&amp;"!$H$21"))*(INDIRECT($A17&amp;"!S23:S200")&lt;&gt;""),INDIRECT($A17&amp;"!S23:S200")),0)</f>
        <v>0</v>
      </c>
      <c r="D17" s="11">
        <f t="array" aca="1" ref="D17" ca="1">SUM(IF((INDIRECT($A17&amp;"!J23:J200")=$B$1)*(INDIRECT($A17&amp;"!I23:I200")="H")*(INDIRECT($A17&amp;"!H23:H200")=INDIRECT(D$5&amp;"!$H$21"))*(INDIRECT($A17&amp;"!S23:S200")&lt;&gt;""),INDIRECT($A17&amp;"!S23:S200")),0)</f>
        <v>0</v>
      </c>
      <c r="E17" s="11">
        <f t="array" aca="1" ref="E17" ca="1">SUM(IF((INDIRECT($A17&amp;"!J23:J200")=$B$1)*(INDIRECT($A17&amp;"!I23:I200")="H")*(INDIRECT($A17&amp;"!H23:H200")=INDIRECT(E$5&amp;"!$H$21"))*(INDIRECT($A17&amp;"!S23:S200")&lt;&gt;""),INDIRECT($A17&amp;"!S23:S200")),0)</f>
        <v>0</v>
      </c>
      <c r="F17" s="11">
        <f t="array" aca="1" ref="F17" ca="1">SUM(IF((INDIRECT($A17&amp;"!J23:J200")=$B$1)*(INDIRECT($A17&amp;"!I23:I200")="H")*(INDIRECT($A17&amp;"!H23:H200")=INDIRECT(F$5&amp;"!$H$21"))*(INDIRECT($A17&amp;"!S23:S200")&lt;&gt;""),INDIRECT($A17&amp;"!S23:S200")),0)</f>
        <v>0</v>
      </c>
      <c r="G17" s="11">
        <f t="array" aca="1" ref="G17" ca="1">SUM(IF((INDIRECT($A17&amp;"!J23:J200")=$B$1)*(INDIRECT($A17&amp;"!I23:I200")="H")*(INDIRECT($A17&amp;"!H23:H200")=INDIRECT(G$5&amp;"!$H$21"))*(INDIRECT($A17&amp;"!S23:S200")&lt;&gt;""),INDIRECT($A17&amp;"!S23:S200")),0)</f>
        <v>0</v>
      </c>
      <c r="H17" s="11">
        <f t="array" aca="1" ref="H17" ca="1">SUM(IF((INDIRECT($A17&amp;"!J23:J200")=$B$1)*(INDIRECT($A17&amp;"!I23:I200")="H")*(INDIRECT($A17&amp;"!H23:H200")=INDIRECT(H$5&amp;"!$H$21"))*(INDIRECT($A17&amp;"!S23:S200")&lt;&gt;""),INDIRECT($A17&amp;"!S23:S200")),0)</f>
        <v>0</v>
      </c>
      <c r="I17" s="11">
        <f t="array" aca="1" ref="I17" ca="1">SUM(IF((INDIRECT($A17&amp;"!J23:J200")=$B$1)*(INDIRECT($A17&amp;"!I23:I200")="H")*(INDIRECT($A17&amp;"!H23:H200")=INDIRECT(I$5&amp;"!$H$21"))*(INDIRECT($A17&amp;"!S23:S200")&lt;&gt;""),INDIRECT($A17&amp;"!S23:S200")),0)</f>
        <v>0</v>
      </c>
      <c r="J17" s="11">
        <f t="array" aca="1" ref="J17" ca="1">SUM(IF((INDIRECT($A17&amp;"!J23:J200")=$B$1)*(INDIRECT($A17&amp;"!I23:I200")="H")*(INDIRECT($A17&amp;"!H23:H200")=INDIRECT(J$5&amp;"!$H$21"))*(INDIRECT($A17&amp;"!S23:S200")&lt;&gt;""),INDIRECT($A17&amp;"!S23:S200")),0)</f>
        <v>0</v>
      </c>
      <c r="K17" s="11">
        <f t="array" aca="1" ref="K17" ca="1">SUM(IF((INDIRECT($A17&amp;"!J23:J200")=$B$1)*(INDIRECT($A17&amp;"!I23:I200")="H")*(INDIRECT($A17&amp;"!H23:H200")=INDIRECT(K$5&amp;"!$H$21"))*(INDIRECT($A17&amp;"!S23:S200")&lt;&gt;""),INDIRECT($A17&amp;"!S23:S200")),0)</f>
        <v>0</v>
      </c>
      <c r="L17" s="11">
        <f t="array" aca="1" ref="L17" ca="1">SUM(IF((INDIRECT($A17&amp;"!J23:J200")=$B$1)*(INDIRECT($A17&amp;"!I23:I200")="H")*(INDIRECT($A17&amp;"!H23:H200")=INDIRECT(L$5&amp;"!$H$21"))*(INDIRECT($A17&amp;"!S23:S200")&lt;&gt;""),INDIRECT($A17&amp;"!S23:S200")),0)</f>
        <v>0</v>
      </c>
      <c r="M17" s="11">
        <f t="array" aca="1" ref="M17" ca="1">SUM(IF((INDIRECT($A17&amp;"!J23:J200")=$B$1)*(INDIRECT($A17&amp;"!I23:I200")="H")*(INDIRECT($A17&amp;"!H23:H200")=INDIRECT(M$5&amp;"!$H$21"))*(INDIRECT($A17&amp;"!S23:S200")&lt;&gt;""),INDIRECT($A17&amp;"!S23:S200")),0)</f>
        <v>0</v>
      </c>
      <c r="N17" s="11">
        <f t="array" aca="1" ref="N17" ca="1">SUM(IF((INDIRECT($A17&amp;"!J23:J200")=$B$1)*(INDIRECT($A17&amp;"!I23:I200")="H")*(INDIRECT($A17&amp;"!H23:H200")=INDIRECT(N$5&amp;"!$H$21"))*(INDIRECT($A17&amp;"!S23:S200")&lt;&gt;""),INDIRECT($A17&amp;"!S23:S200")),0)</f>
        <v>0</v>
      </c>
      <c r="O17" s="11">
        <f t="array" aca="1" ref="O17" ca="1">SUM(IF((INDIRECT($A17&amp;"!J23:J200")=$B$1)*(INDIRECT($A17&amp;"!I23:I200")="H")*(INDIRECT($A17&amp;"!H23:H200")=INDIRECT(O$5&amp;"!$H$21"))*(INDIRECT($A17&amp;"!S23:S200")&lt;&gt;""),INDIRECT($A17&amp;"!S23:S200")),0)</f>
        <v>0</v>
      </c>
      <c r="P17" s="11">
        <f t="array" aca="1" ref="P17" ca="1">SUM(IF((INDIRECT($A17&amp;"!J23:J200")=$B$1)*(INDIRECT($A17&amp;"!I23:I200")="H")*(INDIRECT($A17&amp;"!H23:H200")=INDIRECT(P$5&amp;"!$H$21"))*(INDIRECT($A17&amp;"!S23:S200")&lt;&gt;""),INDIRECT($A17&amp;"!S23:S200")),0)</f>
        <v>0</v>
      </c>
      <c r="Q17" s="11">
        <f t="array" aca="1" ref="Q17" ca="1">SUM(IF((INDIRECT($A17&amp;"!J23:J200")=$B$1)*(INDIRECT($A17&amp;"!I23:I200")="H")*(INDIRECT($A17&amp;"!H23:H200")=INDIRECT(Q$5&amp;"!$H$21"))*(INDIRECT($A17&amp;"!S23:S200")&lt;&gt;""),INDIRECT($A17&amp;"!S23:S200")),0)</f>
        <v>0</v>
      </c>
      <c r="R17" s="11">
        <f t="array" aca="1" ref="R17" ca="1">SUM(IF((INDIRECT($A17&amp;"!J23:J200")=$B$1)*(INDIRECT($A17&amp;"!I23:I200")="H")*(INDIRECT($A17&amp;"!H23:H200")=INDIRECT(R$5&amp;"!$H$21"))*(INDIRECT($A17&amp;"!S23:S200")&lt;&gt;""),INDIRECT($A17&amp;"!S23:S200")),0)</f>
        <v>0</v>
      </c>
      <c r="S17" s="11">
        <f t="array" aca="1" ref="S17" ca="1">SUM(IF((INDIRECT($A17&amp;"!J23:J200")=$B$1)*(INDIRECT($A17&amp;"!I23:I200")="H")*(INDIRECT($A17&amp;"!H23:H200")=INDIRECT(S$5&amp;"!$H$21"))*(INDIRECT($A17&amp;"!S23:S200")&lt;&gt;""),INDIRECT($A17&amp;"!S23:S200")),0)</f>
        <v>0</v>
      </c>
      <c r="T17" s="11" t="e">
        <f t="array" aca="1" ref="T17" ca="1">SUM(IF((INDIRECT($A17&amp;"!J23:J200")=$B$1)*(INDIRECT($A17&amp;"!I23:I200")="H")*(INDIRECT($A17&amp;"!H23:H200")=INDIRECT(T$5&amp;"!$H$21"))*(INDIRECT($A17&amp;"!S23:S200")&lt;&gt;""),INDIRECT($A17&amp;"!S23:S200")),0)</f>
        <v>#REF!</v>
      </c>
      <c r="U17" s="11" t="e">
        <f t="array" aca="1" ref="U17" ca="1">SUM(IF((INDIRECT($A17&amp;"!J23:J200")=$B$1)*(INDIRECT($A17&amp;"!I23:I200")="H")*(INDIRECT($A17&amp;"!H23:H200")=INDIRECT(U$5&amp;"!$H$21"))*(INDIRECT($A17&amp;"!S23:S200")&lt;&gt;""),INDIRECT($A17&amp;"!S23:S200")),0)</f>
        <v>#REF!</v>
      </c>
      <c r="V17" s="11" t="e">
        <f t="array" aca="1" ref="V17" ca="1">SUM(IF((INDIRECT($A17&amp;"!J23:J200")=$B$1)*(INDIRECT($A17&amp;"!I23:I200")="H")*(INDIRECT($A17&amp;"!H23:H200")=INDIRECT(V$5&amp;"!$H$21"))*(INDIRECT($A17&amp;"!S23:S200")&lt;&gt;""),INDIRECT($A17&amp;"!S23:S200")),0)</f>
        <v>#REF!</v>
      </c>
      <c r="W17" s="11" t="e">
        <f t="array" aca="1" ref="W17" ca="1">SUM(IF((INDIRECT($A17&amp;"!J23:J200")=$B$1)*(INDIRECT($A17&amp;"!I23:I200")="H")*(INDIRECT($A17&amp;"!H23:H200")=INDIRECT(W$5&amp;"!$H$21"))*(INDIRECT($A17&amp;"!S23:S200")&lt;&gt;""),INDIRECT($A17&amp;"!S23:S200")),0)</f>
        <v>#REF!</v>
      </c>
      <c r="X17" s="11" t="e">
        <f t="array" aca="1" ref="X17" ca="1">SUM(IF((INDIRECT($A17&amp;"!J23:J200")=$B$1)*(INDIRECT($A17&amp;"!I23:I200")="H")*(INDIRECT($A17&amp;"!H23:H200")=INDIRECT(X$5&amp;"!$H$21"))*(INDIRECT($A17&amp;"!S23:S200")&lt;&gt;""),INDIRECT($A17&amp;"!S23:S200")),0)</f>
        <v>#REF!</v>
      </c>
      <c r="Y17" s="12" t="e">
        <f t="array" aca="1" ref="Y17" ca="1">SUM(IF((INDIRECT($A17&amp;"!J23:J200")=$B$1)*(INDIRECT($A17&amp;"!I23:I200")="H")*(INDIRECT($A17&amp;"!H23:H200")=INDIRECT(Y$5&amp;"!$H$21"))*(INDIRECT($A17&amp;"!S23:S200")&lt;&gt;""),INDIRECT($A17&amp;"!S23:S200")),0)</f>
        <v>#REF!</v>
      </c>
      <c r="Z17" s="4"/>
      <c r="AA17" s="4"/>
      <c r="AB17" s="4" t="str">
        <f>Table!$C$49</f>
        <v>Júbilo_Iwata</v>
      </c>
      <c r="AC17" s="10">
        <f t="array" aca="1" ref="AC17" ca="1">SUM(IF((INDIRECT($AB17&amp;"!J23:J200")=$B$1)*(INDIRECT($AB17&amp;"!I23:I200")="A")*(INDIRECT($AB17&amp;"!H23:H200")=INDIRECT(AC$5&amp;"!$H$21"))*(INDIRECT($AB17&amp;"!S23:S200")&lt;&gt;""),INDIRECT($AB17&amp;"!S23:S200")),0)</f>
        <v>0</v>
      </c>
      <c r="AD17" s="11">
        <f t="array" aca="1" ref="AD17" ca="1">SUM(IF((INDIRECT($AB17&amp;"!J23:J200")=$B$1)*(INDIRECT($AB17&amp;"!I23:I200")="A")*(INDIRECT($AB17&amp;"!H23:H200")=INDIRECT(AD$5&amp;"!$H$21"))*(INDIRECT($AB17&amp;"!S23:S200")&lt;&gt;""),INDIRECT($AB17&amp;"!S23:S200")),0)</f>
        <v>0</v>
      </c>
      <c r="AE17" s="11">
        <f t="array" aca="1" ref="AE17" ca="1">SUM(IF((INDIRECT($AB17&amp;"!J23:J200")=$B$1)*(INDIRECT($AB17&amp;"!I23:I200")="A")*(INDIRECT($AB17&amp;"!H23:H200")=INDIRECT(AE$5&amp;"!$H$21"))*(INDIRECT($AB17&amp;"!S23:S200")&lt;&gt;""),INDIRECT($AB17&amp;"!S23:S200")),0)</f>
        <v>0</v>
      </c>
      <c r="AF17" s="11">
        <f t="array" aca="1" ref="AF17" ca="1">SUM(IF((INDIRECT($AB17&amp;"!J23:J200")=$B$1)*(INDIRECT($AB17&amp;"!I23:I200")="A")*(INDIRECT($AB17&amp;"!H23:H200")=INDIRECT(AF$5&amp;"!$H$21"))*(INDIRECT($AB17&amp;"!S23:S200")&lt;&gt;""),INDIRECT($AB17&amp;"!S23:S200")),0)</f>
        <v>0</v>
      </c>
      <c r="AG17" s="11">
        <f t="array" aca="1" ref="AG17" ca="1">SUM(IF((INDIRECT($AB17&amp;"!J23:J200")=$B$1)*(INDIRECT($AB17&amp;"!I23:I200")="A")*(INDIRECT($AB17&amp;"!H23:H200")=INDIRECT(AG$5&amp;"!$H$21"))*(INDIRECT($AB17&amp;"!S23:S200")&lt;&gt;""),INDIRECT($AB17&amp;"!S23:S200")),0)</f>
        <v>0</v>
      </c>
      <c r="AH17" s="11">
        <f t="array" aca="1" ref="AH17" ca="1">SUM(IF((INDIRECT($AB17&amp;"!J23:J200")=$B$1)*(INDIRECT($AB17&amp;"!I23:I200")="A")*(INDIRECT($AB17&amp;"!H23:H200")=INDIRECT(AH$5&amp;"!$H$21"))*(INDIRECT($AB17&amp;"!S23:S200")&lt;&gt;""),INDIRECT($AB17&amp;"!S23:S200")),0)</f>
        <v>0</v>
      </c>
      <c r="AI17" s="11">
        <f t="array" aca="1" ref="AI17" ca="1">SUM(IF((INDIRECT($AB17&amp;"!J23:J200")=$B$1)*(INDIRECT($AB17&amp;"!I23:I200")="A")*(INDIRECT($AB17&amp;"!H23:H200")=INDIRECT(AI$5&amp;"!$H$21"))*(INDIRECT($AB17&amp;"!S23:S200")&lt;&gt;""),INDIRECT($AB17&amp;"!S23:S200")),0)</f>
        <v>0</v>
      </c>
      <c r="AJ17" s="11">
        <f t="array" aca="1" ref="AJ17" ca="1">SUM(IF((INDIRECT($AB17&amp;"!J23:J200")=$B$1)*(INDIRECT($AB17&amp;"!I23:I200")="A")*(INDIRECT($AB17&amp;"!H23:H200")=INDIRECT(AJ$5&amp;"!$H$21"))*(INDIRECT($AB17&amp;"!S23:S200")&lt;&gt;""),INDIRECT($AB17&amp;"!S23:S200")),0)</f>
        <v>0</v>
      </c>
      <c r="AK17" s="11">
        <f t="array" aca="1" ref="AK17" ca="1">SUM(IF((INDIRECT($AB17&amp;"!J23:J200")=$B$1)*(INDIRECT($AB17&amp;"!I23:I200")="A")*(INDIRECT($AB17&amp;"!H23:H200")=INDIRECT(AK$5&amp;"!$H$21"))*(INDIRECT($AB17&amp;"!S23:S200")&lt;&gt;""),INDIRECT($AB17&amp;"!S23:S200")),0)</f>
        <v>0</v>
      </c>
      <c r="AL17" s="11">
        <f t="array" aca="1" ref="AL17" ca="1">SUM(IF((INDIRECT($AB17&amp;"!J23:J200")=$B$1)*(INDIRECT($AB17&amp;"!I23:I200")="A")*(INDIRECT($AB17&amp;"!H23:H200")=INDIRECT(AL$5&amp;"!$H$21"))*(INDIRECT($AB17&amp;"!S23:S200")&lt;&gt;""),INDIRECT($AB17&amp;"!S23:S200")),0)</f>
        <v>0</v>
      </c>
      <c r="AM17" s="11">
        <f t="array" aca="1" ref="AM17" ca="1">SUM(IF((INDIRECT($AB17&amp;"!J23:J200")=$B$1)*(INDIRECT($AB17&amp;"!I23:I200")="A")*(INDIRECT($AB17&amp;"!H23:H200")=INDIRECT(AM$5&amp;"!$H$21"))*(INDIRECT($AB17&amp;"!S23:S200")&lt;&gt;""),INDIRECT($AB17&amp;"!S23:S200")),0)</f>
        <v>0</v>
      </c>
      <c r="AN17" s="11">
        <f t="array" aca="1" ref="AN17" ca="1">SUM(IF((INDIRECT($AB17&amp;"!J23:J200")=$B$1)*(INDIRECT($AB17&amp;"!I23:I200")="A")*(INDIRECT($AB17&amp;"!H23:H200")=INDIRECT(AN$5&amp;"!$H$21"))*(INDIRECT($AB17&amp;"!S23:S200")&lt;&gt;""),INDIRECT($AB17&amp;"!S23:S200")),0)</f>
        <v>0</v>
      </c>
      <c r="AO17" s="11">
        <f t="array" aca="1" ref="AO17" ca="1">SUM(IF((INDIRECT($AB17&amp;"!J23:J200")=$B$1)*(INDIRECT($AB17&amp;"!I23:I200")="A")*(INDIRECT($AB17&amp;"!H23:H200")=INDIRECT(AO$5&amp;"!$H$21"))*(INDIRECT($AB17&amp;"!S23:S200")&lt;&gt;""),INDIRECT($AB17&amp;"!S23:S200")),0)</f>
        <v>0</v>
      </c>
      <c r="AP17" s="11">
        <f t="array" aca="1" ref="AP17" ca="1">SUM(IF((INDIRECT($AB17&amp;"!J23:J200")=$B$1)*(INDIRECT($AB17&amp;"!I23:I200")="A")*(INDIRECT($AB17&amp;"!H23:H200")=INDIRECT(AP$5&amp;"!$H$21"))*(INDIRECT($AB17&amp;"!S23:S200")&lt;&gt;""),INDIRECT($AB17&amp;"!S23:S200")),0)</f>
        <v>0</v>
      </c>
      <c r="AQ17" s="11">
        <f t="array" aca="1" ref="AQ17" ca="1">SUM(IF((INDIRECT($AB17&amp;"!J23:J200")=$B$1)*(INDIRECT($AB17&amp;"!I23:I200")="A")*(INDIRECT($AB17&amp;"!H23:H200")=INDIRECT(AQ$5&amp;"!$H$21"))*(INDIRECT($AB17&amp;"!S23:S200")&lt;&gt;""),INDIRECT($AB17&amp;"!S23:S200")),0)</f>
        <v>0</v>
      </c>
      <c r="AR17" s="11">
        <f t="array" aca="1" ref="AR17" ca="1">SUM(IF((INDIRECT($AB17&amp;"!J23:J200")=$B$1)*(INDIRECT($AB17&amp;"!I23:I200")="A")*(INDIRECT($AB17&amp;"!H23:H200")=INDIRECT(AR$5&amp;"!$H$21"))*(INDIRECT($AB17&amp;"!S23:S200")&lt;&gt;""),INDIRECT($AB17&amp;"!S23:S200")),0)</f>
        <v>0</v>
      </c>
      <c r="AS17" s="11">
        <f t="array" aca="1" ref="AS17" ca="1">SUM(IF((INDIRECT($AB17&amp;"!J23:J200")=$B$1)*(INDIRECT($AB17&amp;"!I23:I200")="A")*(INDIRECT($AB17&amp;"!H23:H200")=INDIRECT(AS$5&amp;"!$H$21"))*(INDIRECT($AB17&amp;"!S23:S200")&lt;&gt;""),INDIRECT($AB17&amp;"!S23:S200")),0)</f>
        <v>0</v>
      </c>
      <c r="AT17" s="11">
        <f t="array" aca="1" ref="AT17" ca="1">SUM(IF((INDIRECT($AB17&amp;"!J23:J200")=$B$1)*(INDIRECT($AB17&amp;"!I23:I200")="A")*(INDIRECT($AB17&amp;"!H23:H200")=INDIRECT(AT$5&amp;"!$H$21"))*(INDIRECT($AB17&amp;"!S23:S200")&lt;&gt;""),INDIRECT($AB17&amp;"!S23:S200")),0)</f>
        <v>0</v>
      </c>
      <c r="AU17" s="11" t="e">
        <f t="array" aca="1" ref="AU17" ca="1">SUM(IF((INDIRECT($AB17&amp;"!J23:J200")=$B$1)*(INDIRECT($AB17&amp;"!I23:I200")="A")*(INDIRECT($AB17&amp;"!H23:H200")=INDIRECT(AU$5&amp;"!$H$21"))*(INDIRECT($AB17&amp;"!S23:S200")&lt;&gt;""),INDIRECT($AB17&amp;"!S23:S200")),0)</f>
        <v>#REF!</v>
      </c>
      <c r="AV17" s="11" t="e">
        <f t="array" aca="1" ref="AV17" ca="1">SUM(IF((INDIRECT($AB17&amp;"!J23:J200")=$B$1)*(INDIRECT($AB17&amp;"!I23:I200")="A")*(INDIRECT($AB17&amp;"!H23:H200")=INDIRECT(AV$5&amp;"!$H$21"))*(INDIRECT($AB17&amp;"!S23:S200")&lt;&gt;""),INDIRECT($AB17&amp;"!S23:S200")),0)</f>
        <v>#REF!</v>
      </c>
      <c r="AW17" s="11" t="e">
        <f t="array" aca="1" ref="AW17" ca="1">SUM(IF((INDIRECT($AB17&amp;"!J23:J200")=$B$1)*(INDIRECT($AB17&amp;"!I23:I200")="A")*(INDIRECT($AB17&amp;"!H23:H200")=INDIRECT(AW$5&amp;"!$H$21"))*(INDIRECT($AB17&amp;"!S23:S200")&lt;&gt;""),INDIRECT($AB17&amp;"!S23:S200")),0)</f>
        <v>#REF!</v>
      </c>
      <c r="AX17" s="11" t="e">
        <f t="array" aca="1" ref="AX17" ca="1">SUM(IF((INDIRECT($AB17&amp;"!J23:J200")=$B$1)*(INDIRECT($AB17&amp;"!I23:I200")="A")*(INDIRECT($AB17&amp;"!H23:H200")=INDIRECT(AX$5&amp;"!$H$21"))*(INDIRECT($AB17&amp;"!S23:S200")&lt;&gt;""),INDIRECT($AB17&amp;"!S23:S200")),0)</f>
        <v>#REF!</v>
      </c>
      <c r="AY17" s="11" t="e">
        <f t="array" aca="1" ref="AY17" ca="1">SUM(IF((INDIRECT($AB17&amp;"!J23:J200")=$B$1)*(INDIRECT($AB17&amp;"!I23:I200")="A")*(INDIRECT($AB17&amp;"!H23:H200")=INDIRECT(AY$5&amp;"!$H$21"))*(INDIRECT($AB17&amp;"!S23:S200")&lt;&gt;""),INDIRECT($AB17&amp;"!S23:S200")),0)</f>
        <v>#REF!</v>
      </c>
      <c r="AZ17" s="12" t="e">
        <f t="array" aca="1" ref="AZ17" ca="1">SUM(IF((INDIRECT($AB17&amp;"!J23:J200")=$B$1)*(INDIRECT($AB17&amp;"!I23:I200")="A")*(INDIRECT($AB17&amp;"!H23:H200")=INDIRECT(AZ$5&amp;"!$H$21"))*(INDIRECT($AB17&amp;"!S23:S200")&lt;&gt;""),INDIRECT($AB17&amp;"!S23:S200")),0)</f>
        <v>#REF!</v>
      </c>
    </row>
    <row r="18" spans="1:52" hidden="1">
      <c r="A18" s="4" t="str">
        <f>Table!$C$50</f>
        <v>Shimizu_S_Pulse</v>
      </c>
      <c r="B18" s="10">
        <f t="array" aca="1" ref="B18" ca="1">SUM(IF((INDIRECT($A18&amp;"!J23:J200")=$B$1)*(INDIRECT($A18&amp;"!I23:I200")="H")*(INDIRECT($A18&amp;"!H23:H200")=INDIRECT(B$5&amp;"!$H$21"))*(INDIRECT($A18&amp;"!S23:S200")&lt;&gt;""),INDIRECT($A18&amp;"!S23:S200")),0)</f>
        <v>0</v>
      </c>
      <c r="C18" s="11">
        <f t="array" aca="1" ref="C18" ca="1">SUM(IF((INDIRECT($A18&amp;"!J23:J200")=$B$1)*(INDIRECT($A18&amp;"!I23:I200")="H")*(INDIRECT($A18&amp;"!H23:H200")=INDIRECT(C$5&amp;"!$H$21"))*(INDIRECT($A18&amp;"!S23:S200")&lt;&gt;""),INDIRECT($A18&amp;"!S23:S200")),0)</f>
        <v>0</v>
      </c>
      <c r="D18" s="11">
        <f t="array" aca="1" ref="D18" ca="1">SUM(IF((INDIRECT($A18&amp;"!J23:J200")=$B$1)*(INDIRECT($A18&amp;"!I23:I200")="H")*(INDIRECT($A18&amp;"!H23:H200")=INDIRECT(D$5&amp;"!$H$21"))*(INDIRECT($A18&amp;"!S23:S200")&lt;&gt;""),INDIRECT($A18&amp;"!S23:S200")),0)</f>
        <v>0</v>
      </c>
      <c r="E18" s="11">
        <f t="array" aca="1" ref="E18" ca="1">SUM(IF((INDIRECT($A18&amp;"!J23:J200")=$B$1)*(INDIRECT($A18&amp;"!I23:I200")="H")*(INDIRECT($A18&amp;"!H23:H200")=INDIRECT(E$5&amp;"!$H$21"))*(INDIRECT($A18&amp;"!S23:S200")&lt;&gt;""),INDIRECT($A18&amp;"!S23:S200")),0)</f>
        <v>0</v>
      </c>
      <c r="F18" s="11">
        <f t="array" aca="1" ref="F18" ca="1">SUM(IF((INDIRECT($A18&amp;"!J23:J200")=$B$1)*(INDIRECT($A18&amp;"!I23:I200")="H")*(INDIRECT($A18&amp;"!H23:H200")=INDIRECT(F$5&amp;"!$H$21"))*(INDIRECT($A18&amp;"!S23:S200")&lt;&gt;""),INDIRECT($A18&amp;"!S23:S200")),0)</f>
        <v>0</v>
      </c>
      <c r="G18" s="11">
        <f t="array" aca="1" ref="G18" ca="1">SUM(IF((INDIRECT($A18&amp;"!J23:J200")=$B$1)*(INDIRECT($A18&amp;"!I23:I200")="H")*(INDIRECT($A18&amp;"!H23:H200")=INDIRECT(G$5&amp;"!$H$21"))*(INDIRECT($A18&amp;"!S23:S200")&lt;&gt;""),INDIRECT($A18&amp;"!S23:S200")),0)</f>
        <v>0</v>
      </c>
      <c r="H18" s="11">
        <f t="array" aca="1" ref="H18" ca="1">SUM(IF((INDIRECT($A18&amp;"!J23:J200")=$B$1)*(INDIRECT($A18&amp;"!I23:I200")="H")*(INDIRECT($A18&amp;"!H23:H200")=INDIRECT(H$5&amp;"!$H$21"))*(INDIRECT($A18&amp;"!S23:S200")&lt;&gt;""),INDIRECT($A18&amp;"!S23:S200")),0)</f>
        <v>0</v>
      </c>
      <c r="I18" s="11">
        <f t="array" aca="1" ref="I18" ca="1">SUM(IF((INDIRECT($A18&amp;"!J23:J200")=$B$1)*(INDIRECT($A18&amp;"!I23:I200")="H")*(INDIRECT($A18&amp;"!H23:H200")=INDIRECT(I$5&amp;"!$H$21"))*(INDIRECT($A18&amp;"!S23:S200")&lt;&gt;""),INDIRECT($A18&amp;"!S23:S200")),0)</f>
        <v>0</v>
      </c>
      <c r="J18" s="11">
        <f t="array" aca="1" ref="J18" ca="1">SUM(IF((INDIRECT($A18&amp;"!J23:J200")=$B$1)*(INDIRECT($A18&amp;"!I23:I200")="H")*(INDIRECT($A18&amp;"!H23:H200")=INDIRECT(J$5&amp;"!$H$21"))*(INDIRECT($A18&amp;"!S23:S200")&lt;&gt;""),INDIRECT($A18&amp;"!S23:S200")),0)</f>
        <v>0</v>
      </c>
      <c r="K18" s="11">
        <f t="array" aca="1" ref="K18" ca="1">SUM(IF((INDIRECT($A18&amp;"!J23:J200")=$B$1)*(INDIRECT($A18&amp;"!I23:I200")="H")*(INDIRECT($A18&amp;"!H23:H200")=INDIRECT(K$5&amp;"!$H$21"))*(INDIRECT($A18&amp;"!S23:S200")&lt;&gt;""),INDIRECT($A18&amp;"!S23:S200")),0)</f>
        <v>0</v>
      </c>
      <c r="L18" s="11">
        <f t="array" aca="1" ref="L18" ca="1">SUM(IF((INDIRECT($A18&amp;"!J23:J200")=$B$1)*(INDIRECT($A18&amp;"!I23:I200")="H")*(INDIRECT($A18&amp;"!H23:H200")=INDIRECT(L$5&amp;"!$H$21"))*(INDIRECT($A18&amp;"!S23:S200")&lt;&gt;""),INDIRECT($A18&amp;"!S23:S200")),0)</f>
        <v>0</v>
      </c>
      <c r="M18" s="11">
        <f t="array" aca="1" ref="M18" ca="1">SUM(IF((INDIRECT($A18&amp;"!J23:J200")=$B$1)*(INDIRECT($A18&amp;"!I23:I200")="H")*(INDIRECT($A18&amp;"!H23:H200")=INDIRECT(M$5&amp;"!$H$21"))*(INDIRECT($A18&amp;"!S23:S200")&lt;&gt;""),INDIRECT($A18&amp;"!S23:S200")),0)</f>
        <v>0</v>
      </c>
      <c r="N18" s="11">
        <f t="array" aca="1" ref="N18" ca="1">SUM(IF((INDIRECT($A18&amp;"!J23:J200")=$B$1)*(INDIRECT($A18&amp;"!I23:I200")="H")*(INDIRECT($A18&amp;"!H23:H200")=INDIRECT(N$5&amp;"!$H$21"))*(INDIRECT($A18&amp;"!S23:S200")&lt;&gt;""),INDIRECT($A18&amp;"!S23:S200")),0)</f>
        <v>0</v>
      </c>
      <c r="O18" s="11">
        <f t="array" aca="1" ref="O18" ca="1">SUM(IF((INDIRECT($A18&amp;"!J23:J200")=$B$1)*(INDIRECT($A18&amp;"!I23:I200")="H")*(INDIRECT($A18&amp;"!H23:H200")=INDIRECT(O$5&amp;"!$H$21"))*(INDIRECT($A18&amp;"!S23:S200")&lt;&gt;""),INDIRECT($A18&amp;"!S23:S200")),0)</f>
        <v>0</v>
      </c>
      <c r="P18" s="11">
        <f t="array" aca="1" ref="P18" ca="1">SUM(IF((INDIRECT($A18&amp;"!J23:J200")=$B$1)*(INDIRECT($A18&amp;"!I23:I200")="H")*(INDIRECT($A18&amp;"!H23:H200")=INDIRECT(P$5&amp;"!$H$21"))*(INDIRECT($A18&amp;"!S23:S200")&lt;&gt;""),INDIRECT($A18&amp;"!S23:S200")),0)</f>
        <v>0</v>
      </c>
      <c r="Q18" s="11">
        <f t="array" aca="1" ref="Q18" ca="1">SUM(IF((INDIRECT($A18&amp;"!J23:J200")=$B$1)*(INDIRECT($A18&amp;"!I23:I200")="H")*(INDIRECT($A18&amp;"!H23:H200")=INDIRECT(Q$5&amp;"!$H$21"))*(INDIRECT($A18&amp;"!S23:S200")&lt;&gt;""),INDIRECT($A18&amp;"!S23:S200")),0)</f>
        <v>0</v>
      </c>
      <c r="R18" s="11">
        <f t="array" aca="1" ref="R18" ca="1">SUM(IF((INDIRECT($A18&amp;"!J23:J200")=$B$1)*(INDIRECT($A18&amp;"!I23:I200")="H")*(INDIRECT($A18&amp;"!H23:H200")=INDIRECT(R$5&amp;"!$H$21"))*(INDIRECT($A18&amp;"!S23:S200")&lt;&gt;""),INDIRECT($A18&amp;"!S23:S200")),0)</f>
        <v>0</v>
      </c>
      <c r="S18" s="11">
        <f t="array" aca="1" ref="S18" ca="1">SUM(IF((INDIRECT($A18&amp;"!J23:J200")=$B$1)*(INDIRECT($A18&amp;"!I23:I200")="H")*(INDIRECT($A18&amp;"!H23:H200")=INDIRECT(S$5&amp;"!$H$21"))*(INDIRECT($A18&amp;"!S23:S200")&lt;&gt;""),INDIRECT($A18&amp;"!S23:S200")),0)</f>
        <v>0</v>
      </c>
      <c r="T18" s="11" t="e">
        <f t="array" aca="1" ref="T18" ca="1">SUM(IF((INDIRECT($A18&amp;"!J23:J200")=$B$1)*(INDIRECT($A18&amp;"!I23:I200")="H")*(INDIRECT($A18&amp;"!H23:H200")=INDIRECT(T$5&amp;"!$H$21"))*(INDIRECT($A18&amp;"!S23:S200")&lt;&gt;""),INDIRECT($A18&amp;"!S23:S200")),0)</f>
        <v>#REF!</v>
      </c>
      <c r="U18" s="11" t="e">
        <f t="array" aca="1" ref="U18" ca="1">SUM(IF((INDIRECT($A18&amp;"!J23:J200")=$B$1)*(INDIRECT($A18&amp;"!I23:I200")="H")*(INDIRECT($A18&amp;"!H23:H200")=INDIRECT(U$5&amp;"!$H$21"))*(INDIRECT($A18&amp;"!S23:S200")&lt;&gt;""),INDIRECT($A18&amp;"!S23:S200")),0)</f>
        <v>#REF!</v>
      </c>
      <c r="V18" s="11" t="e">
        <f t="array" aca="1" ref="V18" ca="1">SUM(IF((INDIRECT($A18&amp;"!J23:J200")=$B$1)*(INDIRECT($A18&amp;"!I23:I200")="H")*(INDIRECT($A18&amp;"!H23:H200")=INDIRECT(V$5&amp;"!$H$21"))*(INDIRECT($A18&amp;"!S23:S200")&lt;&gt;""),INDIRECT($A18&amp;"!S23:S200")),0)</f>
        <v>#REF!</v>
      </c>
      <c r="W18" s="11" t="e">
        <f t="array" aca="1" ref="W18" ca="1">SUM(IF((INDIRECT($A18&amp;"!J23:J200")=$B$1)*(INDIRECT($A18&amp;"!I23:I200")="H")*(INDIRECT($A18&amp;"!H23:H200")=INDIRECT(W$5&amp;"!$H$21"))*(INDIRECT($A18&amp;"!S23:S200")&lt;&gt;""),INDIRECT($A18&amp;"!S23:S200")),0)</f>
        <v>#REF!</v>
      </c>
      <c r="X18" s="11" t="e">
        <f t="array" aca="1" ref="X18" ca="1">SUM(IF((INDIRECT($A18&amp;"!J23:J200")=$B$1)*(INDIRECT($A18&amp;"!I23:I200")="H")*(INDIRECT($A18&amp;"!H23:H200")=INDIRECT(X$5&amp;"!$H$21"))*(INDIRECT($A18&amp;"!S23:S200")&lt;&gt;""),INDIRECT($A18&amp;"!S23:S200")),0)</f>
        <v>#REF!</v>
      </c>
      <c r="Y18" s="12" t="e">
        <f t="array" aca="1" ref="Y18" ca="1">SUM(IF((INDIRECT($A18&amp;"!J23:J200")=$B$1)*(INDIRECT($A18&amp;"!I23:I200")="H")*(INDIRECT($A18&amp;"!H23:H200")=INDIRECT(Y$5&amp;"!$H$21"))*(INDIRECT($A18&amp;"!S23:S200")&lt;&gt;""),INDIRECT($A18&amp;"!S23:S200")),0)</f>
        <v>#REF!</v>
      </c>
      <c r="Z18" s="4"/>
      <c r="AA18" s="4"/>
      <c r="AB18" s="4" t="str">
        <f>Table!$C$50</f>
        <v>Shimizu_S_Pulse</v>
      </c>
      <c r="AC18" s="10">
        <f t="array" aca="1" ref="AC18" ca="1">SUM(IF((INDIRECT($AB18&amp;"!J23:J200")=$B$1)*(INDIRECT($AB18&amp;"!I23:I200")="A")*(INDIRECT($AB18&amp;"!H23:H200")=INDIRECT(AC$5&amp;"!$H$21"))*(INDIRECT($AB18&amp;"!S23:S200")&lt;&gt;""),INDIRECT($AB18&amp;"!S23:S200")),0)</f>
        <v>0</v>
      </c>
      <c r="AD18" s="11">
        <f t="array" aca="1" ref="AD18" ca="1">SUM(IF((INDIRECT($AB18&amp;"!J23:J200")=$B$1)*(INDIRECT($AB18&amp;"!I23:I200")="A")*(INDIRECT($AB18&amp;"!H23:H200")=INDIRECT(AD$5&amp;"!$H$21"))*(INDIRECT($AB18&amp;"!S23:S200")&lt;&gt;""),INDIRECT($AB18&amp;"!S23:S200")),0)</f>
        <v>0</v>
      </c>
      <c r="AE18" s="11">
        <f t="array" aca="1" ref="AE18" ca="1">SUM(IF((INDIRECT($AB18&amp;"!J23:J200")=$B$1)*(INDIRECT($AB18&amp;"!I23:I200")="A")*(INDIRECT($AB18&amp;"!H23:H200")=INDIRECT(AE$5&amp;"!$H$21"))*(INDIRECT($AB18&amp;"!S23:S200")&lt;&gt;""),INDIRECT($AB18&amp;"!S23:S200")),0)</f>
        <v>0</v>
      </c>
      <c r="AF18" s="11">
        <f t="array" aca="1" ref="AF18" ca="1">SUM(IF((INDIRECT($AB18&amp;"!J23:J200")=$B$1)*(INDIRECT($AB18&amp;"!I23:I200")="A")*(INDIRECT($AB18&amp;"!H23:H200")=INDIRECT(AF$5&amp;"!$H$21"))*(INDIRECT($AB18&amp;"!S23:S200")&lt;&gt;""),INDIRECT($AB18&amp;"!S23:S200")),0)</f>
        <v>0</v>
      </c>
      <c r="AG18" s="11">
        <f t="array" aca="1" ref="AG18" ca="1">SUM(IF((INDIRECT($AB18&amp;"!J23:J200")=$B$1)*(INDIRECT($AB18&amp;"!I23:I200")="A")*(INDIRECT($AB18&amp;"!H23:H200")=INDIRECT(AG$5&amp;"!$H$21"))*(INDIRECT($AB18&amp;"!S23:S200")&lt;&gt;""),INDIRECT($AB18&amp;"!S23:S200")),0)</f>
        <v>0</v>
      </c>
      <c r="AH18" s="11">
        <f t="array" aca="1" ref="AH18" ca="1">SUM(IF((INDIRECT($AB18&amp;"!J23:J200")=$B$1)*(INDIRECT($AB18&amp;"!I23:I200")="A")*(INDIRECT($AB18&amp;"!H23:H200")=INDIRECT(AH$5&amp;"!$H$21"))*(INDIRECT($AB18&amp;"!S23:S200")&lt;&gt;""),INDIRECT($AB18&amp;"!S23:S200")),0)</f>
        <v>0</v>
      </c>
      <c r="AI18" s="11">
        <f t="array" aca="1" ref="AI18" ca="1">SUM(IF((INDIRECT($AB18&amp;"!J23:J200")=$B$1)*(INDIRECT($AB18&amp;"!I23:I200")="A")*(INDIRECT($AB18&amp;"!H23:H200")=INDIRECT(AI$5&amp;"!$H$21"))*(INDIRECT($AB18&amp;"!S23:S200")&lt;&gt;""),INDIRECT($AB18&amp;"!S23:S200")),0)</f>
        <v>0</v>
      </c>
      <c r="AJ18" s="11">
        <f t="array" aca="1" ref="AJ18" ca="1">SUM(IF((INDIRECT($AB18&amp;"!J23:J200")=$B$1)*(INDIRECT($AB18&amp;"!I23:I200")="A")*(INDIRECT($AB18&amp;"!H23:H200")=INDIRECT(AJ$5&amp;"!$H$21"))*(INDIRECT($AB18&amp;"!S23:S200")&lt;&gt;""),INDIRECT($AB18&amp;"!S23:S200")),0)</f>
        <v>0</v>
      </c>
      <c r="AK18" s="11">
        <f t="array" aca="1" ref="AK18" ca="1">SUM(IF((INDIRECT($AB18&amp;"!J23:J200")=$B$1)*(INDIRECT($AB18&amp;"!I23:I200")="A")*(INDIRECT($AB18&amp;"!H23:H200")=INDIRECT(AK$5&amp;"!$H$21"))*(INDIRECT($AB18&amp;"!S23:S200")&lt;&gt;""),INDIRECT($AB18&amp;"!S23:S200")),0)</f>
        <v>0</v>
      </c>
      <c r="AL18" s="11">
        <f t="array" aca="1" ref="AL18" ca="1">SUM(IF((INDIRECT($AB18&amp;"!J23:J200")=$B$1)*(INDIRECT($AB18&amp;"!I23:I200")="A")*(INDIRECT($AB18&amp;"!H23:H200")=INDIRECT(AL$5&amp;"!$H$21"))*(INDIRECT($AB18&amp;"!S23:S200")&lt;&gt;""),INDIRECT($AB18&amp;"!S23:S200")),0)</f>
        <v>0</v>
      </c>
      <c r="AM18" s="11">
        <f t="array" aca="1" ref="AM18" ca="1">SUM(IF((INDIRECT($AB18&amp;"!J23:J200")=$B$1)*(INDIRECT($AB18&amp;"!I23:I200")="A")*(INDIRECT($AB18&amp;"!H23:H200")=INDIRECT(AM$5&amp;"!$H$21"))*(INDIRECT($AB18&amp;"!S23:S200")&lt;&gt;""),INDIRECT($AB18&amp;"!S23:S200")),0)</f>
        <v>0</v>
      </c>
      <c r="AN18" s="11">
        <f t="array" aca="1" ref="AN18" ca="1">SUM(IF((INDIRECT($AB18&amp;"!J23:J200")=$B$1)*(INDIRECT($AB18&amp;"!I23:I200")="A")*(INDIRECT($AB18&amp;"!H23:H200")=INDIRECT(AN$5&amp;"!$H$21"))*(INDIRECT($AB18&amp;"!S23:S200")&lt;&gt;""),INDIRECT($AB18&amp;"!S23:S200")),0)</f>
        <v>0</v>
      </c>
      <c r="AO18" s="11">
        <f t="array" aca="1" ref="AO18" ca="1">SUM(IF((INDIRECT($AB18&amp;"!J23:J200")=$B$1)*(INDIRECT($AB18&amp;"!I23:I200")="A")*(INDIRECT($AB18&amp;"!H23:H200")=INDIRECT(AO$5&amp;"!$H$21"))*(INDIRECT($AB18&amp;"!S23:S200")&lt;&gt;""),INDIRECT($AB18&amp;"!S23:S200")),0)</f>
        <v>0</v>
      </c>
      <c r="AP18" s="11">
        <f t="array" aca="1" ref="AP18" ca="1">SUM(IF((INDIRECT($AB18&amp;"!J23:J200")=$B$1)*(INDIRECT($AB18&amp;"!I23:I200")="A")*(INDIRECT($AB18&amp;"!H23:H200")=INDIRECT(AP$5&amp;"!$H$21"))*(INDIRECT($AB18&amp;"!S23:S200")&lt;&gt;""),INDIRECT($AB18&amp;"!S23:S200")),0)</f>
        <v>0</v>
      </c>
      <c r="AQ18" s="11">
        <f t="array" aca="1" ref="AQ18" ca="1">SUM(IF((INDIRECT($AB18&amp;"!J23:J200")=$B$1)*(INDIRECT($AB18&amp;"!I23:I200")="A")*(INDIRECT($AB18&amp;"!H23:H200")=INDIRECT(AQ$5&amp;"!$H$21"))*(INDIRECT($AB18&amp;"!S23:S200")&lt;&gt;""),INDIRECT($AB18&amp;"!S23:S200")),0)</f>
        <v>0</v>
      </c>
      <c r="AR18" s="11">
        <f t="array" aca="1" ref="AR18" ca="1">SUM(IF((INDIRECT($AB18&amp;"!J23:J200")=$B$1)*(INDIRECT($AB18&amp;"!I23:I200")="A")*(INDIRECT($AB18&amp;"!H23:H200")=INDIRECT(AR$5&amp;"!$H$21"))*(INDIRECT($AB18&amp;"!S23:S200")&lt;&gt;""),INDIRECT($AB18&amp;"!S23:S200")),0)</f>
        <v>0</v>
      </c>
      <c r="AS18" s="11">
        <f t="array" aca="1" ref="AS18" ca="1">SUM(IF((INDIRECT($AB18&amp;"!J23:J200")=$B$1)*(INDIRECT($AB18&amp;"!I23:I200")="A")*(INDIRECT($AB18&amp;"!H23:H200")=INDIRECT(AS$5&amp;"!$H$21"))*(INDIRECT($AB18&amp;"!S23:S200")&lt;&gt;""),INDIRECT($AB18&amp;"!S23:S200")),0)</f>
        <v>0</v>
      </c>
      <c r="AT18" s="11">
        <f t="array" aca="1" ref="AT18" ca="1">SUM(IF((INDIRECT($AB18&amp;"!J23:J200")=$B$1)*(INDIRECT($AB18&amp;"!I23:I200")="A")*(INDIRECT($AB18&amp;"!H23:H200")=INDIRECT(AT$5&amp;"!$H$21"))*(INDIRECT($AB18&amp;"!S23:S200")&lt;&gt;""),INDIRECT($AB18&amp;"!S23:S200")),0)</f>
        <v>0</v>
      </c>
      <c r="AU18" s="11" t="e">
        <f t="array" aca="1" ref="AU18" ca="1">SUM(IF((INDIRECT($AB18&amp;"!J23:J200")=$B$1)*(INDIRECT($AB18&amp;"!I23:I200")="A")*(INDIRECT($AB18&amp;"!H23:H200")=INDIRECT(AU$5&amp;"!$H$21"))*(INDIRECT($AB18&amp;"!S23:S200")&lt;&gt;""),INDIRECT($AB18&amp;"!S23:S200")),0)</f>
        <v>#REF!</v>
      </c>
      <c r="AV18" s="11" t="e">
        <f t="array" aca="1" ref="AV18" ca="1">SUM(IF((INDIRECT($AB18&amp;"!J23:J200")=$B$1)*(INDIRECT($AB18&amp;"!I23:I200")="A")*(INDIRECT($AB18&amp;"!H23:H200")=INDIRECT(AV$5&amp;"!$H$21"))*(INDIRECT($AB18&amp;"!S23:S200")&lt;&gt;""),INDIRECT($AB18&amp;"!S23:S200")),0)</f>
        <v>#REF!</v>
      </c>
      <c r="AW18" s="11" t="e">
        <f t="array" aca="1" ref="AW18" ca="1">SUM(IF((INDIRECT($AB18&amp;"!J23:J200")=$B$1)*(INDIRECT($AB18&amp;"!I23:I200")="A")*(INDIRECT($AB18&amp;"!H23:H200")=INDIRECT(AW$5&amp;"!$H$21"))*(INDIRECT($AB18&amp;"!S23:S200")&lt;&gt;""),INDIRECT($AB18&amp;"!S23:S200")),0)</f>
        <v>#REF!</v>
      </c>
      <c r="AX18" s="11" t="e">
        <f t="array" aca="1" ref="AX18" ca="1">SUM(IF((INDIRECT($AB18&amp;"!J23:J200")=$B$1)*(INDIRECT($AB18&amp;"!I23:I200")="A")*(INDIRECT($AB18&amp;"!H23:H200")=INDIRECT(AX$5&amp;"!$H$21"))*(INDIRECT($AB18&amp;"!S23:S200")&lt;&gt;""),INDIRECT($AB18&amp;"!S23:S200")),0)</f>
        <v>#REF!</v>
      </c>
      <c r="AY18" s="11" t="e">
        <f t="array" aca="1" ref="AY18" ca="1">SUM(IF((INDIRECT($AB18&amp;"!J23:J200")=$B$1)*(INDIRECT($AB18&amp;"!I23:I200")="A")*(INDIRECT($AB18&amp;"!H23:H200")=INDIRECT(AY$5&amp;"!$H$21"))*(INDIRECT($AB18&amp;"!S23:S200")&lt;&gt;""),INDIRECT($AB18&amp;"!S23:S200")),0)</f>
        <v>#REF!</v>
      </c>
      <c r="AZ18" s="12" t="e">
        <f t="array" aca="1" ref="AZ18" ca="1">SUM(IF((INDIRECT($AB18&amp;"!J23:J200")=$B$1)*(INDIRECT($AB18&amp;"!I23:I200")="A")*(INDIRECT($AB18&amp;"!H23:H200")=INDIRECT(AZ$5&amp;"!$H$21"))*(INDIRECT($AB18&amp;"!S23:S200")&lt;&gt;""),INDIRECT($AB18&amp;"!S23:S200")),0)</f>
        <v>#REF!</v>
      </c>
    </row>
    <row r="19" spans="1:52" hidden="1">
      <c r="A19" s="4" t="str">
        <f>Table!$C$51</f>
        <v>Tokyo</v>
      </c>
      <c r="B19" s="10">
        <f t="array" aca="1" ref="B19" ca="1">SUM(IF((INDIRECT($A19&amp;"!J23:J200")=$B$1)*(INDIRECT($A19&amp;"!I23:I200")="H")*(INDIRECT($A19&amp;"!H23:H200")=INDIRECT(B$5&amp;"!$H$21"))*(INDIRECT($A19&amp;"!S23:S200")&lt;&gt;""),INDIRECT($A19&amp;"!S23:S200")),0)</f>
        <v>0</v>
      </c>
      <c r="C19" s="11">
        <f t="array" aca="1" ref="C19" ca="1">SUM(IF((INDIRECT($A19&amp;"!J23:J200")=$B$1)*(INDIRECT($A19&amp;"!I23:I200")="H")*(INDIRECT($A19&amp;"!H23:H200")=INDIRECT(C$5&amp;"!$H$21"))*(INDIRECT($A19&amp;"!S23:S200")&lt;&gt;""),INDIRECT($A19&amp;"!S23:S200")),0)</f>
        <v>0</v>
      </c>
      <c r="D19" s="11">
        <f t="array" aca="1" ref="D19" ca="1">SUM(IF((INDIRECT($A19&amp;"!J23:J200")=$B$1)*(INDIRECT($A19&amp;"!I23:I200")="H")*(INDIRECT($A19&amp;"!H23:H200")=INDIRECT(D$5&amp;"!$H$21"))*(INDIRECT($A19&amp;"!S23:S200")&lt;&gt;""),INDIRECT($A19&amp;"!S23:S200")),0)</f>
        <v>0</v>
      </c>
      <c r="E19" s="11">
        <f t="array" aca="1" ref="E19" ca="1">SUM(IF((INDIRECT($A19&amp;"!J23:J200")=$B$1)*(INDIRECT($A19&amp;"!I23:I200")="H")*(INDIRECT($A19&amp;"!H23:H200")=INDIRECT(E$5&amp;"!$H$21"))*(INDIRECT($A19&amp;"!S23:S200")&lt;&gt;""),INDIRECT($A19&amp;"!S23:S200")),0)</f>
        <v>0</v>
      </c>
      <c r="F19" s="11">
        <f t="array" aca="1" ref="F19" ca="1">SUM(IF((INDIRECT($A19&amp;"!J23:J200")=$B$1)*(INDIRECT($A19&amp;"!I23:I200")="H")*(INDIRECT($A19&amp;"!H23:H200")=INDIRECT(F$5&amp;"!$H$21"))*(INDIRECT($A19&amp;"!S23:S200")&lt;&gt;""),INDIRECT($A19&amp;"!S23:S200")),0)</f>
        <v>0</v>
      </c>
      <c r="G19" s="11">
        <f t="array" aca="1" ref="G19" ca="1">SUM(IF((INDIRECT($A19&amp;"!J23:J200")=$B$1)*(INDIRECT($A19&amp;"!I23:I200")="H")*(INDIRECT($A19&amp;"!H23:H200")=INDIRECT(G$5&amp;"!$H$21"))*(INDIRECT($A19&amp;"!S23:S200")&lt;&gt;""),INDIRECT($A19&amp;"!S23:S200")),0)</f>
        <v>0</v>
      </c>
      <c r="H19" s="11">
        <f t="array" aca="1" ref="H19" ca="1">SUM(IF((INDIRECT($A19&amp;"!J23:J200")=$B$1)*(INDIRECT($A19&amp;"!I23:I200")="H")*(INDIRECT($A19&amp;"!H23:H200")=INDIRECT(H$5&amp;"!$H$21"))*(INDIRECT($A19&amp;"!S23:S200")&lt;&gt;""),INDIRECT($A19&amp;"!S23:S200")),0)</f>
        <v>0</v>
      </c>
      <c r="I19" s="11">
        <f t="array" aca="1" ref="I19" ca="1">SUM(IF((INDIRECT($A19&amp;"!J23:J200")=$B$1)*(INDIRECT($A19&amp;"!I23:I200")="H")*(INDIRECT($A19&amp;"!H23:H200")=INDIRECT(I$5&amp;"!$H$21"))*(INDIRECT($A19&amp;"!S23:S200")&lt;&gt;""),INDIRECT($A19&amp;"!S23:S200")),0)</f>
        <v>0</v>
      </c>
      <c r="J19" s="11">
        <f t="array" aca="1" ref="J19" ca="1">SUM(IF((INDIRECT($A19&amp;"!J23:J200")=$B$1)*(INDIRECT($A19&amp;"!I23:I200")="H")*(INDIRECT($A19&amp;"!H23:H200")=INDIRECT(J$5&amp;"!$H$21"))*(INDIRECT($A19&amp;"!S23:S200")&lt;&gt;""),INDIRECT($A19&amp;"!S23:S200")),0)</f>
        <v>0</v>
      </c>
      <c r="K19" s="11">
        <f t="array" aca="1" ref="K19" ca="1">SUM(IF((INDIRECT($A19&amp;"!J23:J200")=$B$1)*(INDIRECT($A19&amp;"!I23:I200")="H")*(INDIRECT($A19&amp;"!H23:H200")=INDIRECT(K$5&amp;"!$H$21"))*(INDIRECT($A19&amp;"!S23:S200")&lt;&gt;""),INDIRECT($A19&amp;"!S23:S200")),0)</f>
        <v>0</v>
      </c>
      <c r="L19" s="11">
        <f t="array" aca="1" ref="L19" ca="1">SUM(IF((INDIRECT($A19&amp;"!J23:J200")=$B$1)*(INDIRECT($A19&amp;"!I23:I200")="H")*(INDIRECT($A19&amp;"!H23:H200")=INDIRECT(L$5&amp;"!$H$21"))*(INDIRECT($A19&amp;"!S23:S200")&lt;&gt;""),INDIRECT($A19&amp;"!S23:S200")),0)</f>
        <v>0</v>
      </c>
      <c r="M19" s="11">
        <f t="array" aca="1" ref="M19" ca="1">SUM(IF((INDIRECT($A19&amp;"!J23:J200")=$B$1)*(INDIRECT($A19&amp;"!I23:I200")="H")*(INDIRECT($A19&amp;"!H23:H200")=INDIRECT(M$5&amp;"!$H$21"))*(INDIRECT($A19&amp;"!S23:S200")&lt;&gt;""),INDIRECT($A19&amp;"!S23:S200")),0)</f>
        <v>0</v>
      </c>
      <c r="N19" s="11">
        <f t="array" aca="1" ref="N19" ca="1">SUM(IF((INDIRECT($A19&amp;"!J23:J200")=$B$1)*(INDIRECT($A19&amp;"!I23:I200")="H")*(INDIRECT($A19&amp;"!H23:H200")=INDIRECT(N$5&amp;"!$H$21"))*(INDIRECT($A19&amp;"!S23:S200")&lt;&gt;""),INDIRECT($A19&amp;"!S23:S200")),0)</f>
        <v>0</v>
      </c>
      <c r="O19" s="11">
        <f t="array" aca="1" ref="O19" ca="1">SUM(IF((INDIRECT($A19&amp;"!J23:J200")=$B$1)*(INDIRECT($A19&amp;"!I23:I200")="H")*(INDIRECT($A19&amp;"!H23:H200")=INDIRECT(O$5&amp;"!$H$21"))*(INDIRECT($A19&amp;"!S23:S200")&lt;&gt;""),INDIRECT($A19&amp;"!S23:S200")),0)</f>
        <v>0</v>
      </c>
      <c r="P19" s="11">
        <f t="array" aca="1" ref="P19" ca="1">SUM(IF((INDIRECT($A19&amp;"!J23:J200")=$B$1)*(INDIRECT($A19&amp;"!I23:I200")="H")*(INDIRECT($A19&amp;"!H23:H200")=INDIRECT(P$5&amp;"!$H$21"))*(INDIRECT($A19&amp;"!S23:S200")&lt;&gt;""),INDIRECT($A19&amp;"!S23:S200")),0)</f>
        <v>0</v>
      </c>
      <c r="Q19" s="11">
        <f t="array" aca="1" ref="Q19" ca="1">SUM(IF((INDIRECT($A19&amp;"!J23:J200")=$B$1)*(INDIRECT($A19&amp;"!I23:I200")="H")*(INDIRECT($A19&amp;"!H23:H200")=INDIRECT(Q$5&amp;"!$H$21"))*(INDIRECT($A19&amp;"!S23:S200")&lt;&gt;""),INDIRECT($A19&amp;"!S23:S200")),0)</f>
        <v>0</v>
      </c>
      <c r="R19" s="11">
        <f t="array" aca="1" ref="R19" ca="1">SUM(IF((INDIRECT($A19&amp;"!J23:J200")=$B$1)*(INDIRECT($A19&amp;"!I23:I200")="H")*(INDIRECT($A19&amp;"!H23:H200")=INDIRECT(R$5&amp;"!$H$21"))*(INDIRECT($A19&amp;"!S23:S200")&lt;&gt;""),INDIRECT($A19&amp;"!S23:S200")),0)</f>
        <v>0</v>
      </c>
      <c r="S19" s="11">
        <f t="array" aca="1" ref="S19" ca="1">SUM(IF((INDIRECT($A19&amp;"!J23:J200")=$B$1)*(INDIRECT($A19&amp;"!I23:I200")="H")*(INDIRECT($A19&amp;"!H23:H200")=INDIRECT(S$5&amp;"!$H$21"))*(INDIRECT($A19&amp;"!S23:S200")&lt;&gt;""),INDIRECT($A19&amp;"!S23:S200")),0)</f>
        <v>0</v>
      </c>
      <c r="T19" s="11" t="e">
        <f t="array" aca="1" ref="T19" ca="1">SUM(IF((INDIRECT($A19&amp;"!J23:J200")=$B$1)*(INDIRECT($A19&amp;"!I23:I200")="H")*(INDIRECT($A19&amp;"!H23:H200")=INDIRECT(T$5&amp;"!$H$21"))*(INDIRECT($A19&amp;"!S23:S200")&lt;&gt;""),INDIRECT($A19&amp;"!S23:S200")),0)</f>
        <v>#REF!</v>
      </c>
      <c r="U19" s="11" t="e">
        <f t="array" aca="1" ref="U19" ca="1">SUM(IF((INDIRECT($A19&amp;"!J23:J200")=$B$1)*(INDIRECT($A19&amp;"!I23:I200")="H")*(INDIRECT($A19&amp;"!H23:H200")=INDIRECT(U$5&amp;"!$H$21"))*(INDIRECT($A19&amp;"!S23:S200")&lt;&gt;""),INDIRECT($A19&amp;"!S23:S200")),0)</f>
        <v>#REF!</v>
      </c>
      <c r="V19" s="11" t="e">
        <f t="array" aca="1" ref="V19" ca="1">SUM(IF((INDIRECT($A19&amp;"!J23:J200")=$B$1)*(INDIRECT($A19&amp;"!I23:I200")="H")*(INDIRECT($A19&amp;"!H23:H200")=INDIRECT(V$5&amp;"!$H$21"))*(INDIRECT($A19&amp;"!S23:S200")&lt;&gt;""),INDIRECT($A19&amp;"!S23:S200")),0)</f>
        <v>#REF!</v>
      </c>
      <c r="W19" s="11" t="e">
        <f t="array" aca="1" ref="W19" ca="1">SUM(IF((INDIRECT($A19&amp;"!J23:J200")=$B$1)*(INDIRECT($A19&amp;"!I23:I200")="H")*(INDIRECT($A19&amp;"!H23:H200")=INDIRECT(W$5&amp;"!$H$21"))*(INDIRECT($A19&amp;"!S23:S200")&lt;&gt;""),INDIRECT($A19&amp;"!S23:S200")),0)</f>
        <v>#REF!</v>
      </c>
      <c r="X19" s="11" t="e">
        <f t="array" aca="1" ref="X19" ca="1">SUM(IF((INDIRECT($A19&amp;"!J23:J200")=$B$1)*(INDIRECT($A19&amp;"!I23:I200")="H")*(INDIRECT($A19&amp;"!H23:H200")=INDIRECT(X$5&amp;"!$H$21"))*(INDIRECT($A19&amp;"!S23:S200")&lt;&gt;""),INDIRECT($A19&amp;"!S23:S200")),0)</f>
        <v>#REF!</v>
      </c>
      <c r="Y19" s="12" t="e">
        <f t="array" aca="1" ref="Y19" ca="1">SUM(IF((INDIRECT($A19&amp;"!J23:J200")=$B$1)*(INDIRECT($A19&amp;"!I23:I200")="H")*(INDIRECT($A19&amp;"!H23:H200")=INDIRECT(Y$5&amp;"!$H$21"))*(INDIRECT($A19&amp;"!S23:S200")&lt;&gt;""),INDIRECT($A19&amp;"!S23:S200")),0)</f>
        <v>#REF!</v>
      </c>
      <c r="Z19" s="4"/>
      <c r="AA19" s="4"/>
      <c r="AB19" s="4" t="str">
        <f>Table!$C$51</f>
        <v>Tokyo</v>
      </c>
      <c r="AC19" s="10">
        <f t="array" aca="1" ref="AC19" ca="1">SUM(IF((INDIRECT($AB19&amp;"!J23:J200")=$B$1)*(INDIRECT($AB19&amp;"!I23:I200")="A")*(INDIRECT($AB19&amp;"!H23:H200")=INDIRECT(AC$5&amp;"!$H$21"))*(INDIRECT($AB19&amp;"!S23:S200")&lt;&gt;""),INDIRECT($AB19&amp;"!S23:S200")),0)</f>
        <v>0</v>
      </c>
      <c r="AD19" s="11">
        <f t="array" aca="1" ref="AD19" ca="1">SUM(IF((INDIRECT($AB19&amp;"!J23:J200")=$B$1)*(INDIRECT($AB19&amp;"!I23:I200")="A")*(INDIRECT($AB19&amp;"!H23:H200")=INDIRECT(AD$5&amp;"!$H$21"))*(INDIRECT($AB19&amp;"!S23:S200")&lt;&gt;""),INDIRECT($AB19&amp;"!S23:S200")),0)</f>
        <v>0</v>
      </c>
      <c r="AE19" s="11">
        <f t="array" aca="1" ref="AE19" ca="1">SUM(IF((INDIRECT($AB19&amp;"!J23:J200")=$B$1)*(INDIRECT($AB19&amp;"!I23:I200")="A")*(INDIRECT($AB19&amp;"!H23:H200")=INDIRECT(AE$5&amp;"!$H$21"))*(INDIRECT($AB19&amp;"!S23:S200")&lt;&gt;""),INDIRECT($AB19&amp;"!S23:S200")),0)</f>
        <v>0</v>
      </c>
      <c r="AF19" s="11">
        <f t="array" aca="1" ref="AF19" ca="1">SUM(IF((INDIRECT($AB19&amp;"!J23:J200")=$B$1)*(INDIRECT($AB19&amp;"!I23:I200")="A")*(INDIRECT($AB19&amp;"!H23:H200")=INDIRECT(AF$5&amp;"!$H$21"))*(INDIRECT($AB19&amp;"!S23:S200")&lt;&gt;""),INDIRECT($AB19&amp;"!S23:S200")),0)</f>
        <v>0</v>
      </c>
      <c r="AG19" s="11">
        <f t="array" aca="1" ref="AG19" ca="1">SUM(IF((INDIRECT($AB19&amp;"!J23:J200")=$B$1)*(INDIRECT($AB19&amp;"!I23:I200")="A")*(INDIRECT($AB19&amp;"!H23:H200")=INDIRECT(AG$5&amp;"!$H$21"))*(INDIRECT($AB19&amp;"!S23:S200")&lt;&gt;""),INDIRECT($AB19&amp;"!S23:S200")),0)</f>
        <v>0</v>
      </c>
      <c r="AH19" s="11">
        <f t="array" aca="1" ref="AH19" ca="1">SUM(IF((INDIRECT($AB19&amp;"!J23:J200")=$B$1)*(INDIRECT($AB19&amp;"!I23:I200")="A")*(INDIRECT($AB19&amp;"!H23:H200")=INDIRECT(AH$5&amp;"!$H$21"))*(INDIRECT($AB19&amp;"!S23:S200")&lt;&gt;""),INDIRECT($AB19&amp;"!S23:S200")),0)</f>
        <v>0</v>
      </c>
      <c r="AI19" s="11">
        <f t="array" aca="1" ref="AI19" ca="1">SUM(IF((INDIRECT($AB19&amp;"!J23:J200")=$B$1)*(INDIRECT($AB19&amp;"!I23:I200")="A")*(INDIRECT($AB19&amp;"!H23:H200")=INDIRECT(AI$5&amp;"!$H$21"))*(INDIRECT($AB19&amp;"!S23:S200")&lt;&gt;""),INDIRECT($AB19&amp;"!S23:S200")),0)</f>
        <v>0</v>
      </c>
      <c r="AJ19" s="11">
        <f t="array" aca="1" ref="AJ19" ca="1">SUM(IF((INDIRECT($AB19&amp;"!J23:J200")=$B$1)*(INDIRECT($AB19&amp;"!I23:I200")="A")*(INDIRECT($AB19&amp;"!H23:H200")=INDIRECT(AJ$5&amp;"!$H$21"))*(INDIRECT($AB19&amp;"!S23:S200")&lt;&gt;""),INDIRECT($AB19&amp;"!S23:S200")),0)</f>
        <v>0</v>
      </c>
      <c r="AK19" s="11">
        <f t="array" aca="1" ref="AK19" ca="1">SUM(IF((INDIRECT($AB19&amp;"!J23:J200")=$B$1)*(INDIRECT($AB19&amp;"!I23:I200")="A")*(INDIRECT($AB19&amp;"!H23:H200")=INDIRECT(AK$5&amp;"!$H$21"))*(INDIRECT($AB19&amp;"!S23:S200")&lt;&gt;""),INDIRECT($AB19&amp;"!S23:S200")),0)</f>
        <v>0</v>
      </c>
      <c r="AL19" s="11">
        <f t="array" aca="1" ref="AL19" ca="1">SUM(IF((INDIRECT($AB19&amp;"!J23:J200")=$B$1)*(INDIRECT($AB19&amp;"!I23:I200")="A")*(INDIRECT($AB19&amp;"!H23:H200")=INDIRECT(AL$5&amp;"!$H$21"))*(INDIRECT($AB19&amp;"!S23:S200")&lt;&gt;""),INDIRECT($AB19&amp;"!S23:S200")),0)</f>
        <v>0</v>
      </c>
      <c r="AM19" s="11">
        <f t="array" aca="1" ref="AM19" ca="1">SUM(IF((INDIRECT($AB19&amp;"!J23:J200")=$B$1)*(INDIRECT($AB19&amp;"!I23:I200")="A")*(INDIRECT($AB19&amp;"!H23:H200")=INDIRECT(AM$5&amp;"!$H$21"))*(INDIRECT($AB19&amp;"!S23:S200")&lt;&gt;""),INDIRECT($AB19&amp;"!S23:S200")),0)</f>
        <v>0</v>
      </c>
      <c r="AN19" s="11">
        <f t="array" aca="1" ref="AN19" ca="1">SUM(IF((INDIRECT($AB19&amp;"!J23:J200")=$B$1)*(INDIRECT($AB19&amp;"!I23:I200")="A")*(INDIRECT($AB19&amp;"!H23:H200")=INDIRECT(AN$5&amp;"!$H$21"))*(INDIRECT($AB19&amp;"!S23:S200")&lt;&gt;""),INDIRECT($AB19&amp;"!S23:S200")),0)</f>
        <v>0</v>
      </c>
      <c r="AO19" s="11">
        <f t="array" aca="1" ref="AO19" ca="1">SUM(IF((INDIRECT($AB19&amp;"!J23:J200")=$B$1)*(INDIRECT($AB19&amp;"!I23:I200")="A")*(INDIRECT($AB19&amp;"!H23:H200")=INDIRECT(AO$5&amp;"!$H$21"))*(INDIRECT($AB19&amp;"!S23:S200")&lt;&gt;""),INDIRECT($AB19&amp;"!S23:S200")),0)</f>
        <v>0</v>
      </c>
      <c r="AP19" s="11">
        <f t="array" aca="1" ref="AP19" ca="1">SUM(IF((INDIRECT($AB19&amp;"!J23:J200")=$B$1)*(INDIRECT($AB19&amp;"!I23:I200")="A")*(INDIRECT($AB19&amp;"!H23:H200")=INDIRECT(AP$5&amp;"!$H$21"))*(INDIRECT($AB19&amp;"!S23:S200")&lt;&gt;""),INDIRECT($AB19&amp;"!S23:S200")),0)</f>
        <v>0</v>
      </c>
      <c r="AQ19" s="11">
        <f t="array" aca="1" ref="AQ19" ca="1">SUM(IF((INDIRECT($AB19&amp;"!J23:J200")=$B$1)*(INDIRECT($AB19&amp;"!I23:I200")="A")*(INDIRECT($AB19&amp;"!H23:H200")=INDIRECT(AQ$5&amp;"!$H$21"))*(INDIRECT($AB19&amp;"!S23:S200")&lt;&gt;""),INDIRECT($AB19&amp;"!S23:S200")),0)</f>
        <v>0</v>
      </c>
      <c r="AR19" s="11">
        <f t="array" aca="1" ref="AR19" ca="1">SUM(IF((INDIRECT($AB19&amp;"!J23:J200")=$B$1)*(INDIRECT($AB19&amp;"!I23:I200")="A")*(INDIRECT($AB19&amp;"!H23:H200")=INDIRECT(AR$5&amp;"!$H$21"))*(INDIRECT($AB19&amp;"!S23:S200")&lt;&gt;""),INDIRECT($AB19&amp;"!S23:S200")),0)</f>
        <v>0</v>
      </c>
      <c r="AS19" s="11">
        <f t="array" aca="1" ref="AS19" ca="1">SUM(IF((INDIRECT($AB19&amp;"!J23:J200")=$B$1)*(INDIRECT($AB19&amp;"!I23:I200")="A")*(INDIRECT($AB19&amp;"!H23:H200")=INDIRECT(AS$5&amp;"!$H$21"))*(INDIRECT($AB19&amp;"!S23:S200")&lt;&gt;""),INDIRECT($AB19&amp;"!S23:S200")),0)</f>
        <v>0</v>
      </c>
      <c r="AT19" s="11">
        <f t="array" aca="1" ref="AT19" ca="1">SUM(IF((INDIRECT($AB19&amp;"!J23:J200")=$B$1)*(INDIRECT($AB19&amp;"!I23:I200")="A")*(INDIRECT($AB19&amp;"!H23:H200")=INDIRECT(AT$5&amp;"!$H$21"))*(INDIRECT($AB19&amp;"!S23:S200")&lt;&gt;""),INDIRECT($AB19&amp;"!S23:S200")),0)</f>
        <v>0</v>
      </c>
      <c r="AU19" s="11" t="e">
        <f t="array" aca="1" ref="AU19" ca="1">SUM(IF((INDIRECT($AB19&amp;"!J23:J200")=$B$1)*(INDIRECT($AB19&amp;"!I23:I200")="A")*(INDIRECT($AB19&amp;"!H23:H200")=INDIRECT(AU$5&amp;"!$H$21"))*(INDIRECT($AB19&amp;"!S23:S200")&lt;&gt;""),INDIRECT($AB19&amp;"!S23:S200")),0)</f>
        <v>#REF!</v>
      </c>
      <c r="AV19" s="11" t="e">
        <f t="array" aca="1" ref="AV19" ca="1">SUM(IF((INDIRECT($AB19&amp;"!J23:J200")=$B$1)*(INDIRECT($AB19&amp;"!I23:I200")="A")*(INDIRECT($AB19&amp;"!H23:H200")=INDIRECT(AV$5&amp;"!$H$21"))*(INDIRECT($AB19&amp;"!S23:S200")&lt;&gt;""),INDIRECT($AB19&amp;"!S23:S200")),0)</f>
        <v>#REF!</v>
      </c>
      <c r="AW19" s="11" t="e">
        <f t="array" aca="1" ref="AW19" ca="1">SUM(IF((INDIRECT($AB19&amp;"!J23:J200")=$B$1)*(INDIRECT($AB19&amp;"!I23:I200")="A")*(INDIRECT($AB19&amp;"!H23:H200")=INDIRECT(AW$5&amp;"!$H$21"))*(INDIRECT($AB19&amp;"!S23:S200")&lt;&gt;""),INDIRECT($AB19&amp;"!S23:S200")),0)</f>
        <v>#REF!</v>
      </c>
      <c r="AX19" s="11" t="e">
        <f t="array" aca="1" ref="AX19" ca="1">SUM(IF((INDIRECT($AB19&amp;"!J23:J200")=$B$1)*(INDIRECT($AB19&amp;"!I23:I200")="A")*(INDIRECT($AB19&amp;"!H23:H200")=INDIRECT(AX$5&amp;"!$H$21"))*(INDIRECT($AB19&amp;"!S23:S200")&lt;&gt;""),INDIRECT($AB19&amp;"!S23:S200")),0)</f>
        <v>#REF!</v>
      </c>
      <c r="AY19" s="11" t="e">
        <f t="array" aca="1" ref="AY19" ca="1">SUM(IF((INDIRECT($AB19&amp;"!J23:J200")=$B$1)*(INDIRECT($AB19&amp;"!I23:I200")="A")*(INDIRECT($AB19&amp;"!H23:H200")=INDIRECT(AY$5&amp;"!$H$21"))*(INDIRECT($AB19&amp;"!S23:S200")&lt;&gt;""),INDIRECT($AB19&amp;"!S23:S200")),0)</f>
        <v>#REF!</v>
      </c>
      <c r="AZ19" s="12" t="e">
        <f t="array" aca="1" ref="AZ19" ca="1">SUM(IF((INDIRECT($AB19&amp;"!J23:J200")=$B$1)*(INDIRECT($AB19&amp;"!I23:I200")="A")*(INDIRECT($AB19&amp;"!H23:H200")=INDIRECT(AZ$5&amp;"!$H$21"))*(INDIRECT($AB19&amp;"!S23:S200")&lt;&gt;""),INDIRECT($AB19&amp;"!S23:S200")),0)</f>
        <v>#REF!</v>
      </c>
    </row>
    <row r="20" spans="1:52" hidden="1">
      <c r="A20" s="4" t="str">
        <f>Table!$C$52</f>
        <v>Urawa_Reds</v>
      </c>
      <c r="B20" s="10">
        <f t="array" aca="1" ref="B20" ca="1">SUM(IF((INDIRECT($A20&amp;"!J23:J200")=$B$1)*(INDIRECT($A20&amp;"!I23:I200")="H")*(INDIRECT($A20&amp;"!H23:H200")=INDIRECT(B$5&amp;"!$H$21"))*(INDIRECT($A20&amp;"!S23:S200")&lt;&gt;""),INDIRECT($A20&amp;"!S23:S200")),0)</f>
        <v>0</v>
      </c>
      <c r="C20" s="11">
        <f t="array" aca="1" ref="C20" ca="1">SUM(IF((INDIRECT($A20&amp;"!J23:J200")=$B$1)*(INDIRECT($A20&amp;"!I23:I200")="H")*(INDIRECT($A20&amp;"!H23:H200")=INDIRECT(C$5&amp;"!$H$21"))*(INDIRECT($A20&amp;"!S23:S200")&lt;&gt;""),INDIRECT($A20&amp;"!S23:S200")),0)</f>
        <v>0</v>
      </c>
      <c r="D20" s="11">
        <f t="array" aca="1" ref="D20" ca="1">SUM(IF((INDIRECT($A20&amp;"!J23:J200")=$B$1)*(INDIRECT($A20&amp;"!I23:I200")="H")*(INDIRECT($A20&amp;"!H23:H200")=INDIRECT(D$5&amp;"!$H$21"))*(INDIRECT($A20&amp;"!S23:S200")&lt;&gt;""),INDIRECT($A20&amp;"!S23:S200")),0)</f>
        <v>0</v>
      </c>
      <c r="E20" s="11">
        <f t="array" aca="1" ref="E20" ca="1">SUM(IF((INDIRECT($A20&amp;"!J23:J200")=$B$1)*(INDIRECT($A20&amp;"!I23:I200")="H")*(INDIRECT($A20&amp;"!H23:H200")=INDIRECT(E$5&amp;"!$H$21"))*(INDIRECT($A20&amp;"!S23:S200")&lt;&gt;""),INDIRECT($A20&amp;"!S23:S200")),0)</f>
        <v>0</v>
      </c>
      <c r="F20" s="11">
        <f t="array" aca="1" ref="F20" ca="1">SUM(IF((INDIRECT($A20&amp;"!J23:J200")=$B$1)*(INDIRECT($A20&amp;"!I23:I200")="H")*(INDIRECT($A20&amp;"!H23:H200")=INDIRECT(F$5&amp;"!$H$21"))*(INDIRECT($A20&amp;"!S23:S200")&lt;&gt;""),INDIRECT($A20&amp;"!S23:S200")),0)</f>
        <v>0</v>
      </c>
      <c r="G20" s="11">
        <f t="array" aca="1" ref="G20" ca="1">SUM(IF((INDIRECT($A20&amp;"!J23:J200")=$B$1)*(INDIRECT($A20&amp;"!I23:I200")="H")*(INDIRECT($A20&amp;"!H23:H200")=INDIRECT(G$5&amp;"!$H$21"))*(INDIRECT($A20&amp;"!S23:S200")&lt;&gt;""),INDIRECT($A20&amp;"!S23:S200")),0)</f>
        <v>0</v>
      </c>
      <c r="H20" s="11">
        <f t="array" aca="1" ref="H20" ca="1">SUM(IF((INDIRECT($A20&amp;"!J23:J200")=$B$1)*(INDIRECT($A20&amp;"!I23:I200")="H")*(INDIRECT($A20&amp;"!H23:H200")=INDIRECT(H$5&amp;"!$H$21"))*(INDIRECT($A20&amp;"!S23:S200")&lt;&gt;""),INDIRECT($A20&amp;"!S23:S200")),0)</f>
        <v>0</v>
      </c>
      <c r="I20" s="11">
        <f t="array" aca="1" ref="I20" ca="1">SUM(IF((INDIRECT($A20&amp;"!J23:J200")=$B$1)*(INDIRECT($A20&amp;"!I23:I200")="H")*(INDIRECT($A20&amp;"!H23:H200")=INDIRECT(I$5&amp;"!$H$21"))*(INDIRECT($A20&amp;"!S23:S200")&lt;&gt;""),INDIRECT($A20&amp;"!S23:S200")),0)</f>
        <v>0</v>
      </c>
      <c r="J20" s="11">
        <f t="array" aca="1" ref="J20" ca="1">SUM(IF((INDIRECT($A20&amp;"!J23:J200")=$B$1)*(INDIRECT($A20&amp;"!I23:I200")="H")*(INDIRECT($A20&amp;"!H23:H200")=INDIRECT(J$5&amp;"!$H$21"))*(INDIRECT($A20&amp;"!S23:S200")&lt;&gt;""),INDIRECT($A20&amp;"!S23:S200")),0)</f>
        <v>0</v>
      </c>
      <c r="K20" s="11">
        <f t="array" aca="1" ref="K20" ca="1">SUM(IF((INDIRECT($A20&amp;"!J23:J200")=$B$1)*(INDIRECT($A20&amp;"!I23:I200")="H")*(INDIRECT($A20&amp;"!H23:H200")=INDIRECT(K$5&amp;"!$H$21"))*(INDIRECT($A20&amp;"!S23:S200")&lt;&gt;""),INDIRECT($A20&amp;"!S23:S200")),0)</f>
        <v>0</v>
      </c>
      <c r="L20" s="11">
        <f t="array" aca="1" ref="L20" ca="1">SUM(IF((INDIRECT($A20&amp;"!J23:J200")=$B$1)*(INDIRECT($A20&amp;"!I23:I200")="H")*(INDIRECT($A20&amp;"!H23:H200")=INDIRECT(L$5&amp;"!$H$21"))*(INDIRECT($A20&amp;"!S23:S200")&lt;&gt;""),INDIRECT($A20&amp;"!S23:S200")),0)</f>
        <v>0</v>
      </c>
      <c r="M20" s="11">
        <f t="array" aca="1" ref="M20" ca="1">SUM(IF((INDIRECT($A20&amp;"!J23:J200")=$B$1)*(INDIRECT($A20&amp;"!I23:I200")="H")*(INDIRECT($A20&amp;"!H23:H200")=INDIRECT(M$5&amp;"!$H$21"))*(INDIRECT($A20&amp;"!S23:S200")&lt;&gt;""),INDIRECT($A20&amp;"!S23:S200")),0)</f>
        <v>0</v>
      </c>
      <c r="N20" s="11">
        <f t="array" aca="1" ref="N20" ca="1">SUM(IF((INDIRECT($A20&amp;"!J23:J200")=$B$1)*(INDIRECT($A20&amp;"!I23:I200")="H")*(INDIRECT($A20&amp;"!H23:H200")=INDIRECT(N$5&amp;"!$H$21"))*(INDIRECT($A20&amp;"!S23:S200")&lt;&gt;""),INDIRECT($A20&amp;"!S23:S200")),0)</f>
        <v>0</v>
      </c>
      <c r="O20" s="11">
        <f t="array" aca="1" ref="O20" ca="1">SUM(IF((INDIRECT($A20&amp;"!J23:J200")=$B$1)*(INDIRECT($A20&amp;"!I23:I200")="H")*(INDIRECT($A20&amp;"!H23:H200")=INDIRECT(O$5&amp;"!$H$21"))*(INDIRECT($A20&amp;"!S23:S200")&lt;&gt;""),INDIRECT($A20&amp;"!S23:S200")),0)</f>
        <v>0</v>
      </c>
      <c r="P20" s="11">
        <f t="array" aca="1" ref="P20" ca="1">SUM(IF((INDIRECT($A20&amp;"!J23:J200")=$B$1)*(INDIRECT($A20&amp;"!I23:I200")="H")*(INDIRECT($A20&amp;"!H23:H200")=INDIRECT(P$5&amp;"!$H$21"))*(INDIRECT($A20&amp;"!S23:S200")&lt;&gt;""),INDIRECT($A20&amp;"!S23:S200")),0)</f>
        <v>0</v>
      </c>
      <c r="Q20" s="11">
        <f t="array" aca="1" ref="Q20" ca="1">SUM(IF((INDIRECT($A20&amp;"!J23:J200")=$B$1)*(INDIRECT($A20&amp;"!I23:I200")="H")*(INDIRECT($A20&amp;"!H23:H200")=INDIRECT(Q$5&amp;"!$H$21"))*(INDIRECT($A20&amp;"!S23:S200")&lt;&gt;""),INDIRECT($A20&amp;"!S23:S200")),0)</f>
        <v>0</v>
      </c>
      <c r="R20" s="11">
        <f t="array" aca="1" ref="R20" ca="1">SUM(IF((INDIRECT($A20&amp;"!J23:J200")=$B$1)*(INDIRECT($A20&amp;"!I23:I200")="H")*(INDIRECT($A20&amp;"!H23:H200")=INDIRECT(R$5&amp;"!$H$21"))*(INDIRECT($A20&amp;"!S23:S200")&lt;&gt;""),INDIRECT($A20&amp;"!S23:S200")),0)</f>
        <v>0</v>
      </c>
      <c r="S20" s="11">
        <f t="array" aca="1" ref="S20" ca="1">SUM(IF((INDIRECT($A20&amp;"!J23:J200")=$B$1)*(INDIRECT($A20&amp;"!I23:I200")="H")*(INDIRECT($A20&amp;"!H23:H200")=INDIRECT(S$5&amp;"!$H$21"))*(INDIRECT($A20&amp;"!S23:S200")&lt;&gt;""),INDIRECT($A20&amp;"!S23:S200")),0)</f>
        <v>0</v>
      </c>
      <c r="T20" s="11" t="e">
        <f t="array" aca="1" ref="T20" ca="1">SUM(IF((INDIRECT($A20&amp;"!J23:J200")=$B$1)*(INDIRECT($A20&amp;"!I23:I200")="H")*(INDIRECT($A20&amp;"!H23:H200")=INDIRECT(T$5&amp;"!$H$21"))*(INDIRECT($A20&amp;"!S23:S200")&lt;&gt;""),INDIRECT($A20&amp;"!S23:S200")),0)</f>
        <v>#REF!</v>
      </c>
      <c r="U20" s="11" t="e">
        <f t="array" aca="1" ref="U20" ca="1">SUM(IF((INDIRECT($A20&amp;"!J23:J200")=$B$1)*(INDIRECT($A20&amp;"!I23:I200")="H")*(INDIRECT($A20&amp;"!H23:H200")=INDIRECT(U$5&amp;"!$H$21"))*(INDIRECT($A20&amp;"!S23:S200")&lt;&gt;""),INDIRECT($A20&amp;"!S23:S200")),0)</f>
        <v>#REF!</v>
      </c>
      <c r="V20" s="11" t="e">
        <f t="array" aca="1" ref="V20" ca="1">SUM(IF((INDIRECT($A20&amp;"!J23:J200")=$B$1)*(INDIRECT($A20&amp;"!I23:I200")="H")*(INDIRECT($A20&amp;"!H23:H200")=INDIRECT(V$5&amp;"!$H$21"))*(INDIRECT($A20&amp;"!S23:S200")&lt;&gt;""),INDIRECT($A20&amp;"!S23:S200")),0)</f>
        <v>#REF!</v>
      </c>
      <c r="W20" s="11" t="e">
        <f t="array" aca="1" ref="W20" ca="1">SUM(IF((INDIRECT($A20&amp;"!J23:J200")=$B$1)*(INDIRECT($A20&amp;"!I23:I200")="H")*(INDIRECT($A20&amp;"!H23:H200")=INDIRECT(W$5&amp;"!$H$21"))*(INDIRECT($A20&amp;"!S23:S200")&lt;&gt;""),INDIRECT($A20&amp;"!S23:S200")),0)</f>
        <v>#REF!</v>
      </c>
      <c r="X20" s="11" t="e">
        <f t="array" aca="1" ref="X20" ca="1">SUM(IF((INDIRECT($A20&amp;"!J23:J200")=$B$1)*(INDIRECT($A20&amp;"!I23:I200")="H")*(INDIRECT($A20&amp;"!H23:H200")=INDIRECT(X$5&amp;"!$H$21"))*(INDIRECT($A20&amp;"!S23:S200")&lt;&gt;""),INDIRECT($A20&amp;"!S23:S200")),0)</f>
        <v>#REF!</v>
      </c>
      <c r="Y20" s="12" t="e">
        <f t="array" aca="1" ref="Y20" ca="1">SUM(IF((INDIRECT($A20&amp;"!J23:J200")=$B$1)*(INDIRECT($A20&amp;"!I23:I200")="H")*(INDIRECT($A20&amp;"!H23:H200")=INDIRECT(Y$5&amp;"!$H$21"))*(INDIRECT($A20&amp;"!S23:S200")&lt;&gt;""),INDIRECT($A20&amp;"!S23:S200")),0)</f>
        <v>#REF!</v>
      </c>
      <c r="Z20" s="4"/>
      <c r="AA20" s="4"/>
      <c r="AB20" s="4" t="str">
        <f>Table!$C$52</f>
        <v>Urawa_Reds</v>
      </c>
      <c r="AC20" s="10">
        <f t="array" aca="1" ref="AC20" ca="1">SUM(IF((INDIRECT($AB20&amp;"!J23:J200")=$B$1)*(INDIRECT($AB20&amp;"!I23:I200")="A")*(INDIRECT($AB20&amp;"!H23:H200")=INDIRECT(AC$5&amp;"!$H$21"))*(INDIRECT($AB20&amp;"!S23:S200")&lt;&gt;""),INDIRECT($AB20&amp;"!S23:S200")),0)</f>
        <v>0</v>
      </c>
      <c r="AD20" s="11">
        <f t="array" aca="1" ref="AD20" ca="1">SUM(IF((INDIRECT($AB20&amp;"!J23:J200")=$B$1)*(INDIRECT($AB20&amp;"!I23:I200")="A")*(INDIRECT($AB20&amp;"!H23:H200")=INDIRECT(AD$5&amp;"!$H$21"))*(INDIRECT($AB20&amp;"!S23:S200")&lt;&gt;""),INDIRECT($AB20&amp;"!S23:S200")),0)</f>
        <v>0</v>
      </c>
      <c r="AE20" s="11">
        <f t="array" aca="1" ref="AE20" ca="1">SUM(IF((INDIRECT($AB20&amp;"!J23:J200")=$B$1)*(INDIRECT($AB20&amp;"!I23:I200")="A")*(INDIRECT($AB20&amp;"!H23:H200")=INDIRECT(AE$5&amp;"!$H$21"))*(INDIRECT($AB20&amp;"!S23:S200")&lt;&gt;""),INDIRECT($AB20&amp;"!S23:S200")),0)</f>
        <v>0</v>
      </c>
      <c r="AF20" s="11">
        <f t="array" aca="1" ref="AF20" ca="1">SUM(IF((INDIRECT($AB20&amp;"!J23:J200")=$B$1)*(INDIRECT($AB20&amp;"!I23:I200")="A")*(INDIRECT($AB20&amp;"!H23:H200")=INDIRECT(AF$5&amp;"!$H$21"))*(INDIRECT($AB20&amp;"!S23:S200")&lt;&gt;""),INDIRECT($AB20&amp;"!S23:S200")),0)</f>
        <v>0</v>
      </c>
      <c r="AG20" s="11">
        <f t="array" aca="1" ref="AG20" ca="1">SUM(IF((INDIRECT($AB20&amp;"!J23:J200")=$B$1)*(INDIRECT($AB20&amp;"!I23:I200")="A")*(INDIRECT($AB20&amp;"!H23:H200")=INDIRECT(AG$5&amp;"!$H$21"))*(INDIRECT($AB20&amp;"!S23:S200")&lt;&gt;""),INDIRECT($AB20&amp;"!S23:S200")),0)</f>
        <v>0</v>
      </c>
      <c r="AH20" s="11">
        <f t="array" aca="1" ref="AH20" ca="1">SUM(IF((INDIRECT($AB20&amp;"!J23:J200")=$B$1)*(INDIRECT($AB20&amp;"!I23:I200")="A")*(INDIRECT($AB20&amp;"!H23:H200")=INDIRECT(AH$5&amp;"!$H$21"))*(INDIRECT($AB20&amp;"!S23:S200")&lt;&gt;""),INDIRECT($AB20&amp;"!S23:S200")),0)</f>
        <v>0</v>
      </c>
      <c r="AI20" s="11">
        <f t="array" aca="1" ref="AI20" ca="1">SUM(IF((INDIRECT($AB20&amp;"!J23:J200")=$B$1)*(INDIRECT($AB20&amp;"!I23:I200")="A")*(INDIRECT($AB20&amp;"!H23:H200")=INDIRECT(AI$5&amp;"!$H$21"))*(INDIRECT($AB20&amp;"!S23:S200")&lt;&gt;""),INDIRECT($AB20&amp;"!S23:S200")),0)</f>
        <v>0</v>
      </c>
      <c r="AJ20" s="11">
        <f t="array" aca="1" ref="AJ20" ca="1">SUM(IF((INDIRECT($AB20&amp;"!J23:J200")=$B$1)*(INDIRECT($AB20&amp;"!I23:I200")="A")*(INDIRECT($AB20&amp;"!H23:H200")=INDIRECT(AJ$5&amp;"!$H$21"))*(INDIRECT($AB20&amp;"!S23:S200")&lt;&gt;""),INDIRECT($AB20&amp;"!S23:S200")),0)</f>
        <v>0</v>
      </c>
      <c r="AK20" s="11">
        <f t="array" aca="1" ref="AK20" ca="1">SUM(IF((INDIRECT($AB20&amp;"!J23:J200")=$B$1)*(INDIRECT($AB20&amp;"!I23:I200")="A")*(INDIRECT($AB20&amp;"!H23:H200")=INDIRECT(AK$5&amp;"!$H$21"))*(INDIRECT($AB20&amp;"!S23:S200")&lt;&gt;""),INDIRECT($AB20&amp;"!S23:S200")),0)</f>
        <v>0</v>
      </c>
      <c r="AL20" s="11">
        <f t="array" aca="1" ref="AL20" ca="1">SUM(IF((INDIRECT($AB20&amp;"!J23:J200")=$B$1)*(INDIRECT($AB20&amp;"!I23:I200")="A")*(INDIRECT($AB20&amp;"!H23:H200")=INDIRECT(AL$5&amp;"!$H$21"))*(INDIRECT($AB20&amp;"!S23:S200")&lt;&gt;""),INDIRECT($AB20&amp;"!S23:S200")),0)</f>
        <v>0</v>
      </c>
      <c r="AM20" s="11">
        <f t="array" aca="1" ref="AM20" ca="1">SUM(IF((INDIRECT($AB20&amp;"!J23:J200")=$B$1)*(INDIRECT($AB20&amp;"!I23:I200")="A")*(INDIRECT($AB20&amp;"!H23:H200")=INDIRECT(AM$5&amp;"!$H$21"))*(INDIRECT($AB20&amp;"!S23:S200")&lt;&gt;""),INDIRECT($AB20&amp;"!S23:S200")),0)</f>
        <v>0</v>
      </c>
      <c r="AN20" s="11">
        <f t="array" aca="1" ref="AN20" ca="1">SUM(IF((INDIRECT($AB20&amp;"!J23:J200")=$B$1)*(INDIRECT($AB20&amp;"!I23:I200")="A")*(INDIRECT($AB20&amp;"!H23:H200")=INDIRECT(AN$5&amp;"!$H$21"))*(INDIRECT($AB20&amp;"!S23:S200")&lt;&gt;""),INDIRECT($AB20&amp;"!S23:S200")),0)</f>
        <v>0</v>
      </c>
      <c r="AO20" s="11">
        <f t="array" aca="1" ref="AO20" ca="1">SUM(IF((INDIRECT($AB20&amp;"!J23:J200")=$B$1)*(INDIRECT($AB20&amp;"!I23:I200")="A")*(INDIRECT($AB20&amp;"!H23:H200")=INDIRECT(AO$5&amp;"!$H$21"))*(INDIRECT($AB20&amp;"!S23:S200")&lt;&gt;""),INDIRECT($AB20&amp;"!S23:S200")),0)</f>
        <v>0</v>
      </c>
      <c r="AP20" s="11">
        <f t="array" aca="1" ref="AP20" ca="1">SUM(IF((INDIRECT($AB20&amp;"!J23:J200")=$B$1)*(INDIRECT($AB20&amp;"!I23:I200")="A")*(INDIRECT($AB20&amp;"!H23:H200")=INDIRECT(AP$5&amp;"!$H$21"))*(INDIRECT($AB20&amp;"!S23:S200")&lt;&gt;""),INDIRECT($AB20&amp;"!S23:S200")),0)</f>
        <v>0</v>
      </c>
      <c r="AQ20" s="11">
        <f t="array" aca="1" ref="AQ20" ca="1">SUM(IF((INDIRECT($AB20&amp;"!J23:J200")=$B$1)*(INDIRECT($AB20&amp;"!I23:I200")="A")*(INDIRECT($AB20&amp;"!H23:H200")=INDIRECT(AQ$5&amp;"!$H$21"))*(INDIRECT($AB20&amp;"!S23:S200")&lt;&gt;""),INDIRECT($AB20&amp;"!S23:S200")),0)</f>
        <v>0</v>
      </c>
      <c r="AR20" s="11">
        <f t="array" aca="1" ref="AR20" ca="1">SUM(IF((INDIRECT($AB20&amp;"!J23:J200")=$B$1)*(INDIRECT($AB20&amp;"!I23:I200")="A")*(INDIRECT($AB20&amp;"!H23:H200")=INDIRECT(AR$5&amp;"!$H$21"))*(INDIRECT($AB20&amp;"!S23:S200")&lt;&gt;""),INDIRECT($AB20&amp;"!S23:S200")),0)</f>
        <v>0</v>
      </c>
      <c r="AS20" s="11">
        <f t="array" aca="1" ref="AS20" ca="1">SUM(IF((INDIRECT($AB20&amp;"!J23:J200")=$B$1)*(INDIRECT($AB20&amp;"!I23:I200")="A")*(INDIRECT($AB20&amp;"!H23:H200")=INDIRECT(AS$5&amp;"!$H$21"))*(INDIRECT($AB20&amp;"!S23:S200")&lt;&gt;""),INDIRECT($AB20&amp;"!S23:S200")),0)</f>
        <v>0</v>
      </c>
      <c r="AT20" s="11">
        <f t="array" aca="1" ref="AT20" ca="1">SUM(IF((INDIRECT($AB20&amp;"!J23:J200")=$B$1)*(INDIRECT($AB20&amp;"!I23:I200")="A")*(INDIRECT($AB20&amp;"!H23:H200")=INDIRECT(AT$5&amp;"!$H$21"))*(INDIRECT($AB20&amp;"!S23:S200")&lt;&gt;""),INDIRECT($AB20&amp;"!S23:S200")),0)</f>
        <v>0</v>
      </c>
      <c r="AU20" s="11" t="e">
        <f t="array" aca="1" ref="AU20" ca="1">SUM(IF((INDIRECT($AB20&amp;"!J23:J200")=$B$1)*(INDIRECT($AB20&amp;"!I23:I200")="A")*(INDIRECT($AB20&amp;"!H23:H200")=INDIRECT(AU$5&amp;"!$H$21"))*(INDIRECT($AB20&amp;"!S23:S200")&lt;&gt;""),INDIRECT($AB20&amp;"!S23:S200")),0)</f>
        <v>#REF!</v>
      </c>
      <c r="AV20" s="11" t="e">
        <f t="array" aca="1" ref="AV20" ca="1">SUM(IF((INDIRECT($AB20&amp;"!J23:J200")=$B$1)*(INDIRECT($AB20&amp;"!I23:I200")="A")*(INDIRECT($AB20&amp;"!H23:H200")=INDIRECT(AV$5&amp;"!$H$21"))*(INDIRECT($AB20&amp;"!S23:S200")&lt;&gt;""),INDIRECT($AB20&amp;"!S23:S200")),0)</f>
        <v>#REF!</v>
      </c>
      <c r="AW20" s="11" t="e">
        <f t="array" aca="1" ref="AW20" ca="1">SUM(IF((INDIRECT($AB20&amp;"!J23:J200")=$B$1)*(INDIRECT($AB20&amp;"!I23:I200")="A")*(INDIRECT($AB20&amp;"!H23:H200")=INDIRECT(AW$5&amp;"!$H$21"))*(INDIRECT($AB20&amp;"!S23:S200")&lt;&gt;""),INDIRECT($AB20&amp;"!S23:S200")),0)</f>
        <v>#REF!</v>
      </c>
      <c r="AX20" s="11" t="e">
        <f t="array" aca="1" ref="AX20" ca="1">SUM(IF((INDIRECT($AB20&amp;"!J23:J200")=$B$1)*(INDIRECT($AB20&amp;"!I23:I200")="A")*(INDIRECT($AB20&amp;"!H23:H200")=INDIRECT(AX$5&amp;"!$H$21"))*(INDIRECT($AB20&amp;"!S23:S200")&lt;&gt;""),INDIRECT($AB20&amp;"!S23:S200")),0)</f>
        <v>#REF!</v>
      </c>
      <c r="AY20" s="11" t="e">
        <f t="array" aca="1" ref="AY20" ca="1">SUM(IF((INDIRECT($AB20&amp;"!J23:J200")=$B$1)*(INDIRECT($AB20&amp;"!I23:I200")="A")*(INDIRECT($AB20&amp;"!H23:H200")=INDIRECT(AY$5&amp;"!$H$21"))*(INDIRECT($AB20&amp;"!S23:S200")&lt;&gt;""),INDIRECT($AB20&amp;"!S23:S200")),0)</f>
        <v>#REF!</v>
      </c>
      <c r="AZ20" s="12" t="e">
        <f t="array" aca="1" ref="AZ20" ca="1">SUM(IF((INDIRECT($AB20&amp;"!J23:J200")=$B$1)*(INDIRECT($AB20&amp;"!I23:I200")="A")*(INDIRECT($AB20&amp;"!H23:H200")=INDIRECT(AZ$5&amp;"!$H$21"))*(INDIRECT($AB20&amp;"!S23:S200")&lt;&gt;""),INDIRECT($AB20&amp;"!S23:S200")),0)</f>
        <v>#REF!</v>
      </c>
    </row>
    <row r="21" spans="1:52" hidden="1">
      <c r="A21" s="4" t="str">
        <f>Table!$C$53</f>
        <v>Vegalta_Sendai</v>
      </c>
      <c r="B21" s="10">
        <f t="array" aca="1" ref="B21" ca="1">SUM(IF((INDIRECT($A21&amp;"!J23:J200")=$B$1)*(INDIRECT($A21&amp;"!I23:I200")="H")*(INDIRECT($A21&amp;"!H23:H200")=INDIRECT(B$5&amp;"!$H$21"))*(INDIRECT($A21&amp;"!S23:S200")&lt;&gt;""),INDIRECT($A21&amp;"!S23:S200")),0)</f>
        <v>0</v>
      </c>
      <c r="C21" s="11">
        <f t="array" aca="1" ref="C21" ca="1">SUM(IF((INDIRECT($A21&amp;"!J23:J200")=$B$1)*(INDIRECT($A21&amp;"!I23:I200")="H")*(INDIRECT($A21&amp;"!H23:H200")=INDIRECT(C$5&amp;"!$H$21"))*(INDIRECT($A21&amp;"!S23:S200")&lt;&gt;""),INDIRECT($A21&amp;"!S23:S200")),0)</f>
        <v>0</v>
      </c>
      <c r="D21" s="11">
        <f t="array" aca="1" ref="D21" ca="1">SUM(IF((INDIRECT($A21&amp;"!J23:J200")=$B$1)*(INDIRECT($A21&amp;"!I23:I200")="H")*(INDIRECT($A21&amp;"!H23:H200")=INDIRECT(D$5&amp;"!$H$21"))*(INDIRECT($A21&amp;"!S23:S200")&lt;&gt;""),INDIRECT($A21&amp;"!S23:S200")),0)</f>
        <v>0</v>
      </c>
      <c r="E21" s="11">
        <f t="array" aca="1" ref="E21" ca="1">SUM(IF((INDIRECT($A21&amp;"!J23:J200")=$B$1)*(INDIRECT($A21&amp;"!I23:I200")="H")*(INDIRECT($A21&amp;"!H23:H200")=INDIRECT(E$5&amp;"!$H$21"))*(INDIRECT($A21&amp;"!S23:S200")&lt;&gt;""),INDIRECT($A21&amp;"!S23:S200")),0)</f>
        <v>0</v>
      </c>
      <c r="F21" s="11">
        <f t="array" aca="1" ref="F21" ca="1">SUM(IF((INDIRECT($A21&amp;"!J23:J200")=$B$1)*(INDIRECT($A21&amp;"!I23:I200")="H")*(INDIRECT($A21&amp;"!H23:H200")=INDIRECT(F$5&amp;"!$H$21"))*(INDIRECT($A21&amp;"!S23:S200")&lt;&gt;""),INDIRECT($A21&amp;"!S23:S200")),0)</f>
        <v>0</v>
      </c>
      <c r="G21" s="11">
        <f t="array" aca="1" ref="G21" ca="1">SUM(IF((INDIRECT($A21&amp;"!J23:J200")=$B$1)*(INDIRECT($A21&amp;"!I23:I200")="H")*(INDIRECT($A21&amp;"!H23:H200")=INDIRECT(G$5&amp;"!$H$21"))*(INDIRECT($A21&amp;"!S23:S200")&lt;&gt;""),INDIRECT($A21&amp;"!S23:S200")),0)</f>
        <v>0</v>
      </c>
      <c r="H21" s="11">
        <f t="array" aca="1" ref="H21" ca="1">SUM(IF((INDIRECT($A21&amp;"!J23:J200")=$B$1)*(INDIRECT($A21&amp;"!I23:I200")="H")*(INDIRECT($A21&amp;"!H23:H200")=INDIRECT(H$5&amp;"!$H$21"))*(INDIRECT($A21&amp;"!S23:S200")&lt;&gt;""),INDIRECT($A21&amp;"!S23:S200")),0)</f>
        <v>0</v>
      </c>
      <c r="I21" s="11">
        <f t="array" aca="1" ref="I21" ca="1">SUM(IF((INDIRECT($A21&amp;"!J23:J200")=$B$1)*(INDIRECT($A21&amp;"!I23:I200")="H")*(INDIRECT($A21&amp;"!H23:H200")=INDIRECT(I$5&amp;"!$H$21"))*(INDIRECT($A21&amp;"!S23:S200")&lt;&gt;""),INDIRECT($A21&amp;"!S23:S200")),0)</f>
        <v>0</v>
      </c>
      <c r="J21" s="11">
        <f t="array" aca="1" ref="J21" ca="1">SUM(IF((INDIRECT($A21&amp;"!J23:J200")=$B$1)*(INDIRECT($A21&amp;"!I23:I200")="H")*(INDIRECT($A21&amp;"!H23:H200")=INDIRECT(J$5&amp;"!$H$21"))*(INDIRECT($A21&amp;"!S23:S200")&lt;&gt;""),INDIRECT($A21&amp;"!S23:S200")),0)</f>
        <v>0</v>
      </c>
      <c r="K21" s="11">
        <f t="array" aca="1" ref="K21" ca="1">SUM(IF((INDIRECT($A21&amp;"!J23:J200")=$B$1)*(INDIRECT($A21&amp;"!I23:I200")="H")*(INDIRECT($A21&amp;"!H23:H200")=INDIRECT(K$5&amp;"!$H$21"))*(INDIRECT($A21&amp;"!S23:S200")&lt;&gt;""),INDIRECT($A21&amp;"!S23:S200")),0)</f>
        <v>0</v>
      </c>
      <c r="L21" s="11">
        <f t="array" aca="1" ref="L21" ca="1">SUM(IF((INDIRECT($A21&amp;"!J23:J200")=$B$1)*(INDIRECT($A21&amp;"!I23:I200")="H")*(INDIRECT($A21&amp;"!H23:H200")=INDIRECT(L$5&amp;"!$H$21"))*(INDIRECT($A21&amp;"!S23:S200")&lt;&gt;""),INDIRECT($A21&amp;"!S23:S200")),0)</f>
        <v>0</v>
      </c>
      <c r="M21" s="11">
        <f t="array" aca="1" ref="M21" ca="1">SUM(IF((INDIRECT($A21&amp;"!J23:J200")=$B$1)*(INDIRECT($A21&amp;"!I23:I200")="H")*(INDIRECT($A21&amp;"!H23:H200")=INDIRECT(M$5&amp;"!$H$21"))*(INDIRECT($A21&amp;"!S23:S200")&lt;&gt;""),INDIRECT($A21&amp;"!S23:S200")),0)</f>
        <v>0</v>
      </c>
      <c r="N21" s="11">
        <f t="array" aca="1" ref="N21" ca="1">SUM(IF((INDIRECT($A21&amp;"!J23:J200")=$B$1)*(INDIRECT($A21&amp;"!I23:I200")="H")*(INDIRECT($A21&amp;"!H23:H200")=INDIRECT(N$5&amp;"!$H$21"))*(INDIRECT($A21&amp;"!S23:S200")&lt;&gt;""),INDIRECT($A21&amp;"!S23:S200")),0)</f>
        <v>0</v>
      </c>
      <c r="O21" s="11">
        <f t="array" aca="1" ref="O21" ca="1">SUM(IF((INDIRECT($A21&amp;"!J23:J200")=$B$1)*(INDIRECT($A21&amp;"!I23:I200")="H")*(INDIRECT($A21&amp;"!H23:H200")=INDIRECT(O$5&amp;"!$H$21"))*(INDIRECT($A21&amp;"!S23:S200")&lt;&gt;""),INDIRECT($A21&amp;"!S23:S200")),0)</f>
        <v>0</v>
      </c>
      <c r="P21" s="11">
        <f t="array" aca="1" ref="P21" ca="1">SUM(IF((INDIRECT($A21&amp;"!J23:J200")=$B$1)*(INDIRECT($A21&amp;"!I23:I200")="H")*(INDIRECT($A21&amp;"!H23:H200")=INDIRECT(P$5&amp;"!$H$21"))*(INDIRECT($A21&amp;"!S23:S200")&lt;&gt;""),INDIRECT($A21&amp;"!S23:S200")),0)</f>
        <v>0</v>
      </c>
      <c r="Q21" s="11">
        <f t="array" aca="1" ref="Q21" ca="1">SUM(IF((INDIRECT($A21&amp;"!J23:J200")=$B$1)*(INDIRECT($A21&amp;"!I23:I200")="H")*(INDIRECT($A21&amp;"!H23:H200")=INDIRECT(Q$5&amp;"!$H$21"))*(INDIRECT($A21&amp;"!S23:S200")&lt;&gt;""),INDIRECT($A21&amp;"!S23:S200")),0)</f>
        <v>0</v>
      </c>
      <c r="R21" s="11">
        <f t="array" aca="1" ref="R21" ca="1">SUM(IF((INDIRECT($A21&amp;"!J23:J200")=$B$1)*(INDIRECT($A21&amp;"!I23:I200")="H")*(INDIRECT($A21&amp;"!H23:H200")=INDIRECT(R$5&amp;"!$H$21"))*(INDIRECT($A21&amp;"!S23:S200")&lt;&gt;""),INDIRECT($A21&amp;"!S23:S200")),0)</f>
        <v>0</v>
      </c>
      <c r="S21" s="11">
        <f t="array" aca="1" ref="S21" ca="1">SUM(IF((INDIRECT($A21&amp;"!J23:J200")=$B$1)*(INDIRECT($A21&amp;"!I23:I200")="H")*(INDIRECT($A21&amp;"!H23:H200")=INDIRECT(S$5&amp;"!$H$21"))*(INDIRECT($A21&amp;"!S23:S200")&lt;&gt;""),INDIRECT($A21&amp;"!S23:S200")),0)</f>
        <v>0</v>
      </c>
      <c r="T21" s="11" t="e">
        <f t="array" aca="1" ref="T21" ca="1">SUM(IF((INDIRECT($A21&amp;"!J23:J200")=$B$1)*(INDIRECT($A21&amp;"!I23:I200")="H")*(INDIRECT($A21&amp;"!H23:H200")=INDIRECT(T$5&amp;"!$H$21"))*(INDIRECT($A21&amp;"!S23:S200")&lt;&gt;""),INDIRECT($A21&amp;"!S23:S200")),0)</f>
        <v>#REF!</v>
      </c>
      <c r="U21" s="11" t="e">
        <f t="array" aca="1" ref="U21" ca="1">SUM(IF((INDIRECT($A21&amp;"!J23:J200")=$B$1)*(INDIRECT($A21&amp;"!I23:I200")="H")*(INDIRECT($A21&amp;"!H23:H200")=INDIRECT(U$5&amp;"!$H$21"))*(INDIRECT($A21&amp;"!S23:S200")&lt;&gt;""),INDIRECT($A21&amp;"!S23:S200")),0)</f>
        <v>#REF!</v>
      </c>
      <c r="V21" s="11" t="e">
        <f t="array" aca="1" ref="V21" ca="1">SUM(IF((INDIRECT($A21&amp;"!J23:J200")=$B$1)*(INDIRECT($A21&amp;"!I23:I200")="H")*(INDIRECT($A21&amp;"!H23:H200")=INDIRECT(V$5&amp;"!$H$21"))*(INDIRECT($A21&amp;"!S23:S200")&lt;&gt;""),INDIRECT($A21&amp;"!S23:S200")),0)</f>
        <v>#REF!</v>
      </c>
      <c r="W21" s="11" t="e">
        <f t="array" aca="1" ref="W21" ca="1">SUM(IF((INDIRECT($A21&amp;"!J23:J200")=$B$1)*(INDIRECT($A21&amp;"!I23:I200")="H")*(INDIRECT($A21&amp;"!H23:H200")=INDIRECT(W$5&amp;"!$H$21"))*(INDIRECT($A21&amp;"!S23:S200")&lt;&gt;""),INDIRECT($A21&amp;"!S23:S200")),0)</f>
        <v>#REF!</v>
      </c>
      <c r="X21" s="11" t="e">
        <f t="array" aca="1" ref="X21" ca="1">SUM(IF((INDIRECT($A21&amp;"!J23:J200")=$B$1)*(INDIRECT($A21&amp;"!I23:I200")="H")*(INDIRECT($A21&amp;"!H23:H200")=INDIRECT(X$5&amp;"!$H$21"))*(INDIRECT($A21&amp;"!S23:S200")&lt;&gt;""),INDIRECT($A21&amp;"!S23:S200")),0)</f>
        <v>#REF!</v>
      </c>
      <c r="Y21" s="12" t="e">
        <f t="array" aca="1" ref="Y21" ca="1">SUM(IF((INDIRECT($A21&amp;"!J23:J200")=$B$1)*(INDIRECT($A21&amp;"!I23:I200")="H")*(INDIRECT($A21&amp;"!H23:H200")=INDIRECT(Y$5&amp;"!$H$21"))*(INDIRECT($A21&amp;"!S23:S200")&lt;&gt;""),INDIRECT($A21&amp;"!S23:S200")),0)</f>
        <v>#REF!</v>
      </c>
      <c r="Z21" s="4"/>
      <c r="AA21" s="4"/>
      <c r="AB21" s="4" t="str">
        <f>Table!$C$53</f>
        <v>Vegalta_Sendai</v>
      </c>
      <c r="AC21" s="10">
        <f t="array" aca="1" ref="AC21" ca="1">SUM(IF((INDIRECT($AB21&amp;"!J23:J200")=$B$1)*(INDIRECT($AB21&amp;"!I23:I200")="A")*(INDIRECT($AB21&amp;"!H23:H200")=INDIRECT(AC$5&amp;"!$H$21"))*(INDIRECT($AB21&amp;"!S23:S200")&lt;&gt;""),INDIRECT($AB21&amp;"!S23:S200")),0)</f>
        <v>0</v>
      </c>
      <c r="AD21" s="11">
        <f t="array" aca="1" ref="AD21" ca="1">SUM(IF((INDIRECT($AB21&amp;"!J23:J200")=$B$1)*(INDIRECT($AB21&amp;"!I23:I200")="A")*(INDIRECT($AB21&amp;"!H23:H200")=INDIRECT(AD$5&amp;"!$H$21"))*(INDIRECT($AB21&amp;"!S23:S200")&lt;&gt;""),INDIRECT($AB21&amp;"!S23:S200")),0)</f>
        <v>0</v>
      </c>
      <c r="AE21" s="11">
        <f t="array" aca="1" ref="AE21" ca="1">SUM(IF((INDIRECT($AB21&amp;"!J23:J200")=$B$1)*(INDIRECT($AB21&amp;"!I23:I200")="A")*(INDIRECT($AB21&amp;"!H23:H200")=INDIRECT(AE$5&amp;"!$H$21"))*(INDIRECT($AB21&amp;"!S23:S200")&lt;&gt;""),INDIRECT($AB21&amp;"!S23:S200")),0)</f>
        <v>0</v>
      </c>
      <c r="AF21" s="11">
        <f t="array" aca="1" ref="AF21" ca="1">SUM(IF((INDIRECT($AB21&amp;"!J23:J200")=$B$1)*(INDIRECT($AB21&amp;"!I23:I200")="A")*(INDIRECT($AB21&amp;"!H23:H200")=INDIRECT(AF$5&amp;"!$H$21"))*(INDIRECT($AB21&amp;"!S23:S200")&lt;&gt;""),INDIRECT($AB21&amp;"!S23:S200")),0)</f>
        <v>0</v>
      </c>
      <c r="AG21" s="11">
        <f t="array" aca="1" ref="AG21" ca="1">SUM(IF((INDIRECT($AB21&amp;"!J23:J200")=$B$1)*(INDIRECT($AB21&amp;"!I23:I200")="A")*(INDIRECT($AB21&amp;"!H23:H200")=INDIRECT(AG$5&amp;"!$H$21"))*(INDIRECT($AB21&amp;"!S23:S200")&lt;&gt;""),INDIRECT($AB21&amp;"!S23:S200")),0)</f>
        <v>0</v>
      </c>
      <c r="AH21" s="11">
        <f t="array" aca="1" ref="AH21" ca="1">SUM(IF((INDIRECT($AB21&amp;"!J23:J200")=$B$1)*(INDIRECT($AB21&amp;"!I23:I200")="A")*(INDIRECT($AB21&amp;"!H23:H200")=INDIRECT(AH$5&amp;"!$H$21"))*(INDIRECT($AB21&amp;"!S23:S200")&lt;&gt;""),INDIRECT($AB21&amp;"!S23:S200")),0)</f>
        <v>0</v>
      </c>
      <c r="AI21" s="11">
        <f t="array" aca="1" ref="AI21" ca="1">SUM(IF((INDIRECT($AB21&amp;"!J23:J200")=$B$1)*(INDIRECT($AB21&amp;"!I23:I200")="A")*(INDIRECT($AB21&amp;"!H23:H200")=INDIRECT(AI$5&amp;"!$H$21"))*(INDIRECT($AB21&amp;"!S23:S200")&lt;&gt;""),INDIRECT($AB21&amp;"!S23:S200")),0)</f>
        <v>0</v>
      </c>
      <c r="AJ21" s="11">
        <f t="array" aca="1" ref="AJ21" ca="1">SUM(IF((INDIRECT($AB21&amp;"!J23:J200")=$B$1)*(INDIRECT($AB21&amp;"!I23:I200")="A")*(INDIRECT($AB21&amp;"!H23:H200")=INDIRECT(AJ$5&amp;"!$H$21"))*(INDIRECT($AB21&amp;"!S23:S200")&lt;&gt;""),INDIRECT($AB21&amp;"!S23:S200")),0)</f>
        <v>0</v>
      </c>
      <c r="AK21" s="11">
        <f t="array" aca="1" ref="AK21" ca="1">SUM(IF((INDIRECT($AB21&amp;"!J23:J200")=$B$1)*(INDIRECT($AB21&amp;"!I23:I200")="A")*(INDIRECT($AB21&amp;"!H23:H200")=INDIRECT(AK$5&amp;"!$H$21"))*(INDIRECT($AB21&amp;"!S23:S200")&lt;&gt;""),INDIRECT($AB21&amp;"!S23:S200")),0)</f>
        <v>0</v>
      </c>
      <c r="AL21" s="11">
        <f t="array" aca="1" ref="AL21" ca="1">SUM(IF((INDIRECT($AB21&amp;"!J23:J200")=$B$1)*(INDIRECT($AB21&amp;"!I23:I200")="A")*(INDIRECT($AB21&amp;"!H23:H200")=INDIRECT(AL$5&amp;"!$H$21"))*(INDIRECT($AB21&amp;"!S23:S200")&lt;&gt;""),INDIRECT($AB21&amp;"!S23:S200")),0)</f>
        <v>0</v>
      </c>
      <c r="AM21" s="11">
        <f t="array" aca="1" ref="AM21" ca="1">SUM(IF((INDIRECT($AB21&amp;"!J23:J200")=$B$1)*(INDIRECT($AB21&amp;"!I23:I200")="A")*(INDIRECT($AB21&amp;"!H23:H200")=INDIRECT(AM$5&amp;"!$H$21"))*(INDIRECT($AB21&amp;"!S23:S200")&lt;&gt;""),INDIRECT($AB21&amp;"!S23:S200")),0)</f>
        <v>0</v>
      </c>
      <c r="AN21" s="11">
        <f t="array" aca="1" ref="AN21" ca="1">SUM(IF((INDIRECT($AB21&amp;"!J23:J200")=$B$1)*(INDIRECT($AB21&amp;"!I23:I200")="A")*(INDIRECT($AB21&amp;"!H23:H200")=INDIRECT(AN$5&amp;"!$H$21"))*(INDIRECT($AB21&amp;"!S23:S200")&lt;&gt;""),INDIRECT($AB21&amp;"!S23:S200")),0)</f>
        <v>0</v>
      </c>
      <c r="AO21" s="11">
        <f t="array" aca="1" ref="AO21" ca="1">SUM(IF((INDIRECT($AB21&amp;"!J23:J200")=$B$1)*(INDIRECT($AB21&amp;"!I23:I200")="A")*(INDIRECT($AB21&amp;"!H23:H200")=INDIRECT(AO$5&amp;"!$H$21"))*(INDIRECT($AB21&amp;"!S23:S200")&lt;&gt;""),INDIRECT($AB21&amp;"!S23:S200")),0)</f>
        <v>0</v>
      </c>
      <c r="AP21" s="11">
        <f t="array" aca="1" ref="AP21" ca="1">SUM(IF((INDIRECT($AB21&amp;"!J23:J200")=$B$1)*(INDIRECT($AB21&amp;"!I23:I200")="A")*(INDIRECT($AB21&amp;"!H23:H200")=INDIRECT(AP$5&amp;"!$H$21"))*(INDIRECT($AB21&amp;"!S23:S200")&lt;&gt;""),INDIRECT($AB21&amp;"!S23:S200")),0)</f>
        <v>0</v>
      </c>
      <c r="AQ21" s="11">
        <f t="array" aca="1" ref="AQ21" ca="1">SUM(IF((INDIRECT($AB21&amp;"!J23:J200")=$B$1)*(INDIRECT($AB21&amp;"!I23:I200")="A")*(INDIRECT($AB21&amp;"!H23:H200")=INDIRECT(AQ$5&amp;"!$H$21"))*(INDIRECT($AB21&amp;"!S23:S200")&lt;&gt;""),INDIRECT($AB21&amp;"!S23:S200")),0)</f>
        <v>0</v>
      </c>
      <c r="AR21" s="11">
        <f t="array" aca="1" ref="AR21" ca="1">SUM(IF((INDIRECT($AB21&amp;"!J23:J200")=$B$1)*(INDIRECT($AB21&amp;"!I23:I200")="A")*(INDIRECT($AB21&amp;"!H23:H200")=INDIRECT(AR$5&amp;"!$H$21"))*(INDIRECT($AB21&amp;"!S23:S200")&lt;&gt;""),INDIRECT($AB21&amp;"!S23:S200")),0)</f>
        <v>0</v>
      </c>
      <c r="AS21" s="11">
        <f t="array" aca="1" ref="AS21" ca="1">SUM(IF((INDIRECT($AB21&amp;"!J23:J200")=$B$1)*(INDIRECT($AB21&amp;"!I23:I200")="A")*(INDIRECT($AB21&amp;"!H23:H200")=INDIRECT(AS$5&amp;"!$H$21"))*(INDIRECT($AB21&amp;"!S23:S200")&lt;&gt;""),INDIRECT($AB21&amp;"!S23:S200")),0)</f>
        <v>0</v>
      </c>
      <c r="AT21" s="11">
        <f t="array" aca="1" ref="AT21" ca="1">SUM(IF((INDIRECT($AB21&amp;"!J23:J200")=$B$1)*(INDIRECT($AB21&amp;"!I23:I200")="A")*(INDIRECT($AB21&amp;"!H23:H200")=INDIRECT(AT$5&amp;"!$H$21"))*(INDIRECT($AB21&amp;"!S23:S200")&lt;&gt;""),INDIRECT($AB21&amp;"!S23:S200")),0)</f>
        <v>0</v>
      </c>
      <c r="AU21" s="11" t="e">
        <f t="array" aca="1" ref="AU21" ca="1">SUM(IF((INDIRECT($AB21&amp;"!J23:J200")=$B$1)*(INDIRECT($AB21&amp;"!I23:I200")="A")*(INDIRECT($AB21&amp;"!H23:H200")=INDIRECT(AU$5&amp;"!$H$21"))*(INDIRECT($AB21&amp;"!S23:S200")&lt;&gt;""),INDIRECT($AB21&amp;"!S23:S200")),0)</f>
        <v>#REF!</v>
      </c>
      <c r="AV21" s="11" t="e">
        <f t="array" aca="1" ref="AV21" ca="1">SUM(IF((INDIRECT($AB21&amp;"!J23:J200")=$B$1)*(INDIRECT($AB21&amp;"!I23:I200")="A")*(INDIRECT($AB21&amp;"!H23:H200")=INDIRECT(AV$5&amp;"!$H$21"))*(INDIRECT($AB21&amp;"!S23:S200")&lt;&gt;""),INDIRECT($AB21&amp;"!S23:S200")),0)</f>
        <v>#REF!</v>
      </c>
      <c r="AW21" s="11" t="e">
        <f t="array" aca="1" ref="AW21" ca="1">SUM(IF((INDIRECT($AB21&amp;"!J23:J200")=$B$1)*(INDIRECT($AB21&amp;"!I23:I200")="A")*(INDIRECT($AB21&amp;"!H23:H200")=INDIRECT(AW$5&amp;"!$H$21"))*(INDIRECT($AB21&amp;"!S23:S200")&lt;&gt;""),INDIRECT($AB21&amp;"!S23:S200")),0)</f>
        <v>#REF!</v>
      </c>
      <c r="AX21" s="11" t="e">
        <f t="array" aca="1" ref="AX21" ca="1">SUM(IF((INDIRECT($AB21&amp;"!J23:J200")=$B$1)*(INDIRECT($AB21&amp;"!I23:I200")="A")*(INDIRECT($AB21&amp;"!H23:H200")=INDIRECT(AX$5&amp;"!$H$21"))*(INDIRECT($AB21&amp;"!S23:S200")&lt;&gt;""),INDIRECT($AB21&amp;"!S23:S200")),0)</f>
        <v>#REF!</v>
      </c>
      <c r="AY21" s="11" t="e">
        <f t="array" aca="1" ref="AY21" ca="1">SUM(IF((INDIRECT($AB21&amp;"!J23:J200")=$B$1)*(INDIRECT($AB21&amp;"!I23:I200")="A")*(INDIRECT($AB21&amp;"!H23:H200")=INDIRECT(AY$5&amp;"!$H$21"))*(INDIRECT($AB21&amp;"!S23:S200")&lt;&gt;""),INDIRECT($AB21&amp;"!S23:S200")),0)</f>
        <v>#REF!</v>
      </c>
      <c r="AZ21" s="12" t="e">
        <f t="array" aca="1" ref="AZ21" ca="1">SUM(IF((INDIRECT($AB21&amp;"!J23:J200")=$B$1)*(INDIRECT($AB21&amp;"!I23:I200")="A")*(INDIRECT($AB21&amp;"!H23:H200")=INDIRECT(AZ$5&amp;"!$H$21"))*(INDIRECT($AB21&amp;"!S23:S200")&lt;&gt;""),INDIRECT($AB21&amp;"!S23:S200")),0)</f>
        <v>#REF!</v>
      </c>
    </row>
    <row r="22" spans="1:52" hidden="1">
      <c r="A22" s="4" t="str">
        <f>Table!$C$54</f>
        <v>Ventforet_Kofu</v>
      </c>
      <c r="B22" s="10">
        <f t="array" aca="1" ref="B22" ca="1">SUM(IF((INDIRECT($A22&amp;"!J23:J200")=$B$1)*(INDIRECT($A22&amp;"!I23:I200")="H")*(INDIRECT($A22&amp;"!H23:H200")=INDIRECT(B$5&amp;"!$H$21"))*(INDIRECT($A22&amp;"!S23:S200")&lt;&gt;""),INDIRECT($A22&amp;"!S23:S200")),0)</f>
        <v>0</v>
      </c>
      <c r="C22" s="11">
        <f t="array" aca="1" ref="C22" ca="1">SUM(IF((INDIRECT($A22&amp;"!J23:J200")=$B$1)*(INDIRECT($A22&amp;"!I23:I200")="H")*(INDIRECT($A22&amp;"!H23:H200")=INDIRECT(C$5&amp;"!$H$21"))*(INDIRECT($A22&amp;"!S23:S200")&lt;&gt;""),INDIRECT($A22&amp;"!S23:S200")),0)</f>
        <v>0</v>
      </c>
      <c r="D22" s="11">
        <f t="array" aca="1" ref="D22" ca="1">SUM(IF((INDIRECT($A22&amp;"!J23:J200")=$B$1)*(INDIRECT($A22&amp;"!I23:I200")="H")*(INDIRECT($A22&amp;"!H23:H200")=INDIRECT(D$5&amp;"!$H$21"))*(INDIRECT($A22&amp;"!S23:S200")&lt;&gt;""),INDIRECT($A22&amp;"!S23:S200")),0)</f>
        <v>0</v>
      </c>
      <c r="E22" s="11">
        <f t="array" aca="1" ref="E22" ca="1">SUM(IF((INDIRECT($A22&amp;"!J23:J200")=$B$1)*(INDIRECT($A22&amp;"!I23:I200")="H")*(INDIRECT($A22&amp;"!H23:H200")=INDIRECT(E$5&amp;"!$H$21"))*(INDIRECT($A22&amp;"!S23:S200")&lt;&gt;""),INDIRECT($A22&amp;"!S23:S200")),0)</f>
        <v>0</v>
      </c>
      <c r="F22" s="11">
        <f t="array" aca="1" ref="F22" ca="1">SUM(IF((INDIRECT($A22&amp;"!J23:J200")=$B$1)*(INDIRECT($A22&amp;"!I23:I200")="H")*(INDIRECT($A22&amp;"!H23:H200")=INDIRECT(F$5&amp;"!$H$21"))*(INDIRECT($A22&amp;"!S23:S200")&lt;&gt;""),INDIRECT($A22&amp;"!S23:S200")),0)</f>
        <v>0</v>
      </c>
      <c r="G22" s="11">
        <f t="array" aca="1" ref="G22" ca="1">SUM(IF((INDIRECT($A22&amp;"!J23:J200")=$B$1)*(INDIRECT($A22&amp;"!I23:I200")="H")*(INDIRECT($A22&amp;"!H23:H200")=INDIRECT(G$5&amp;"!$H$21"))*(INDIRECT($A22&amp;"!S23:S200")&lt;&gt;""),INDIRECT($A22&amp;"!S23:S200")),0)</f>
        <v>0</v>
      </c>
      <c r="H22" s="11">
        <f t="array" aca="1" ref="H22" ca="1">SUM(IF((INDIRECT($A22&amp;"!J23:J200")=$B$1)*(INDIRECT($A22&amp;"!I23:I200")="H")*(INDIRECT($A22&amp;"!H23:H200")=INDIRECT(H$5&amp;"!$H$21"))*(INDIRECT($A22&amp;"!S23:S200")&lt;&gt;""),INDIRECT($A22&amp;"!S23:S200")),0)</f>
        <v>0</v>
      </c>
      <c r="I22" s="11">
        <f t="array" aca="1" ref="I22" ca="1">SUM(IF((INDIRECT($A22&amp;"!J23:J200")=$B$1)*(INDIRECT($A22&amp;"!I23:I200")="H")*(INDIRECT($A22&amp;"!H23:H200")=INDIRECT(I$5&amp;"!$H$21"))*(INDIRECT($A22&amp;"!S23:S200")&lt;&gt;""),INDIRECT($A22&amp;"!S23:S200")),0)</f>
        <v>0</v>
      </c>
      <c r="J22" s="11">
        <f t="array" aca="1" ref="J22" ca="1">SUM(IF((INDIRECT($A22&amp;"!J23:J200")=$B$1)*(INDIRECT($A22&amp;"!I23:I200")="H")*(INDIRECT($A22&amp;"!H23:H200")=INDIRECT(J$5&amp;"!$H$21"))*(INDIRECT($A22&amp;"!S23:S200")&lt;&gt;""),INDIRECT($A22&amp;"!S23:S200")),0)</f>
        <v>0</v>
      </c>
      <c r="K22" s="11">
        <f t="array" aca="1" ref="K22" ca="1">SUM(IF((INDIRECT($A22&amp;"!J23:J200")=$B$1)*(INDIRECT($A22&amp;"!I23:I200")="H")*(INDIRECT($A22&amp;"!H23:H200")=INDIRECT(K$5&amp;"!$H$21"))*(INDIRECT($A22&amp;"!S23:S200")&lt;&gt;""),INDIRECT($A22&amp;"!S23:S200")),0)</f>
        <v>0</v>
      </c>
      <c r="L22" s="11">
        <f t="array" aca="1" ref="L22" ca="1">SUM(IF((INDIRECT($A22&amp;"!J23:J200")=$B$1)*(INDIRECT($A22&amp;"!I23:I200")="H")*(INDIRECT($A22&amp;"!H23:H200")=INDIRECT(L$5&amp;"!$H$21"))*(INDIRECT($A22&amp;"!S23:S200")&lt;&gt;""),INDIRECT($A22&amp;"!S23:S200")),0)</f>
        <v>0</v>
      </c>
      <c r="M22" s="11">
        <f t="array" aca="1" ref="M22" ca="1">SUM(IF((INDIRECT($A22&amp;"!J23:J200")=$B$1)*(INDIRECT($A22&amp;"!I23:I200")="H")*(INDIRECT($A22&amp;"!H23:H200")=INDIRECT(M$5&amp;"!$H$21"))*(INDIRECT($A22&amp;"!S23:S200")&lt;&gt;""),INDIRECT($A22&amp;"!S23:S200")),0)</f>
        <v>0</v>
      </c>
      <c r="N22" s="11">
        <f t="array" aca="1" ref="N22" ca="1">SUM(IF((INDIRECT($A22&amp;"!J23:J200")=$B$1)*(INDIRECT($A22&amp;"!I23:I200")="H")*(INDIRECT($A22&amp;"!H23:H200")=INDIRECT(N$5&amp;"!$H$21"))*(INDIRECT($A22&amp;"!S23:S200")&lt;&gt;""),INDIRECT($A22&amp;"!S23:S200")),0)</f>
        <v>0</v>
      </c>
      <c r="O22" s="11">
        <f t="array" aca="1" ref="O22" ca="1">SUM(IF((INDIRECT($A22&amp;"!J23:J200")=$B$1)*(INDIRECT($A22&amp;"!I23:I200")="H")*(INDIRECT($A22&amp;"!H23:H200")=INDIRECT(O$5&amp;"!$H$21"))*(INDIRECT($A22&amp;"!S23:S200")&lt;&gt;""),INDIRECT($A22&amp;"!S23:S200")),0)</f>
        <v>0</v>
      </c>
      <c r="P22" s="11">
        <f t="array" aca="1" ref="P22" ca="1">SUM(IF((INDIRECT($A22&amp;"!J23:J200")=$B$1)*(INDIRECT($A22&amp;"!I23:I200")="H")*(INDIRECT($A22&amp;"!H23:H200")=INDIRECT(P$5&amp;"!$H$21"))*(INDIRECT($A22&amp;"!S23:S200")&lt;&gt;""),INDIRECT($A22&amp;"!S23:S200")),0)</f>
        <v>0</v>
      </c>
      <c r="Q22" s="11">
        <f t="array" aca="1" ref="Q22" ca="1">SUM(IF((INDIRECT($A22&amp;"!J23:J200")=$B$1)*(INDIRECT($A22&amp;"!I23:I200")="H")*(INDIRECT($A22&amp;"!H23:H200")=INDIRECT(Q$5&amp;"!$H$21"))*(INDIRECT($A22&amp;"!S23:S200")&lt;&gt;""),INDIRECT($A22&amp;"!S23:S200")),0)</f>
        <v>0</v>
      </c>
      <c r="R22" s="11">
        <f t="array" aca="1" ref="R22" ca="1">SUM(IF((INDIRECT($A22&amp;"!J23:J200")=$B$1)*(INDIRECT($A22&amp;"!I23:I200")="H")*(INDIRECT($A22&amp;"!H23:H200")=INDIRECT(R$5&amp;"!$H$21"))*(INDIRECT($A22&amp;"!S23:S200")&lt;&gt;""),INDIRECT($A22&amp;"!S23:S200")),0)</f>
        <v>0</v>
      </c>
      <c r="S22" s="11">
        <f t="array" aca="1" ref="S22" ca="1">SUM(IF((INDIRECT($A22&amp;"!J23:J200")=$B$1)*(INDIRECT($A22&amp;"!I23:I200")="H")*(INDIRECT($A22&amp;"!H23:H200")=INDIRECT(S$5&amp;"!$H$21"))*(INDIRECT($A22&amp;"!S23:S200")&lt;&gt;""),INDIRECT($A22&amp;"!S23:S200")),0)</f>
        <v>0</v>
      </c>
      <c r="T22" s="11" t="e">
        <f t="array" aca="1" ref="T22" ca="1">SUM(IF((INDIRECT($A22&amp;"!J23:J200")=$B$1)*(INDIRECT($A22&amp;"!I23:I200")="H")*(INDIRECT($A22&amp;"!H23:H200")=INDIRECT(T$5&amp;"!$H$21"))*(INDIRECT($A22&amp;"!S23:S200")&lt;&gt;""),INDIRECT($A22&amp;"!S23:S200")),0)</f>
        <v>#REF!</v>
      </c>
      <c r="U22" s="11" t="e">
        <f t="array" aca="1" ref="U22" ca="1">SUM(IF((INDIRECT($A22&amp;"!J23:J200")=$B$1)*(INDIRECT($A22&amp;"!I23:I200")="H")*(INDIRECT($A22&amp;"!H23:H200")=INDIRECT(U$5&amp;"!$H$21"))*(INDIRECT($A22&amp;"!S23:S200")&lt;&gt;""),INDIRECT($A22&amp;"!S23:S200")),0)</f>
        <v>#REF!</v>
      </c>
      <c r="V22" s="11" t="e">
        <f t="array" aca="1" ref="V22" ca="1">SUM(IF((INDIRECT($A22&amp;"!J23:J200")=$B$1)*(INDIRECT($A22&amp;"!I23:I200")="H")*(INDIRECT($A22&amp;"!H23:H200")=INDIRECT(V$5&amp;"!$H$21"))*(INDIRECT($A22&amp;"!S23:S200")&lt;&gt;""),INDIRECT($A22&amp;"!S23:S200")),0)</f>
        <v>#REF!</v>
      </c>
      <c r="W22" s="11" t="e">
        <f t="array" aca="1" ref="W22" ca="1">SUM(IF((INDIRECT($A22&amp;"!J23:J200")=$B$1)*(INDIRECT($A22&amp;"!I23:I200")="H")*(INDIRECT($A22&amp;"!H23:H200")=INDIRECT(W$5&amp;"!$H$21"))*(INDIRECT($A22&amp;"!S23:S200")&lt;&gt;""),INDIRECT($A22&amp;"!S23:S200")),0)</f>
        <v>#REF!</v>
      </c>
      <c r="X22" s="11" t="e">
        <f t="array" aca="1" ref="X22" ca="1">SUM(IF((INDIRECT($A22&amp;"!J23:J200")=$B$1)*(INDIRECT($A22&amp;"!I23:I200")="H")*(INDIRECT($A22&amp;"!H23:H200")=INDIRECT(X$5&amp;"!$H$21"))*(INDIRECT($A22&amp;"!S23:S200")&lt;&gt;""),INDIRECT($A22&amp;"!S23:S200")),0)</f>
        <v>#REF!</v>
      </c>
      <c r="Y22" s="12" t="e">
        <f t="array" aca="1" ref="Y22" ca="1">SUM(IF((INDIRECT($A22&amp;"!J23:J200")=$B$1)*(INDIRECT($A22&amp;"!I23:I200")="H")*(INDIRECT($A22&amp;"!H23:H200")=INDIRECT(Y$5&amp;"!$H$21"))*(INDIRECT($A22&amp;"!S23:S200")&lt;&gt;""),INDIRECT($A22&amp;"!S23:S200")),0)</f>
        <v>#REF!</v>
      </c>
      <c r="Z22" s="4"/>
      <c r="AA22" s="4"/>
      <c r="AB22" s="4" t="str">
        <f>Table!$C$54</f>
        <v>Ventforet_Kofu</v>
      </c>
      <c r="AC22" s="10">
        <f t="array" aca="1" ref="AC22" ca="1">SUM(IF((INDIRECT($AB22&amp;"!J23:J200")=$B$1)*(INDIRECT($AB22&amp;"!I23:I200")="A")*(INDIRECT($AB22&amp;"!H23:H200")=INDIRECT(AC$5&amp;"!$H$21"))*(INDIRECT($AB22&amp;"!S23:S200")&lt;&gt;""),INDIRECT($AB22&amp;"!S23:S200")),0)</f>
        <v>0</v>
      </c>
      <c r="AD22" s="11">
        <f t="array" aca="1" ref="AD22" ca="1">SUM(IF((INDIRECT($AB22&amp;"!J23:J200")=$B$1)*(INDIRECT($AB22&amp;"!I23:I200")="A")*(INDIRECT($AB22&amp;"!H23:H200")=INDIRECT(AD$5&amp;"!$H$21"))*(INDIRECT($AB22&amp;"!S23:S200")&lt;&gt;""),INDIRECT($AB22&amp;"!S23:S200")),0)</f>
        <v>0</v>
      </c>
      <c r="AE22" s="11">
        <f t="array" aca="1" ref="AE22" ca="1">SUM(IF((INDIRECT($AB22&amp;"!J23:J200")=$B$1)*(INDIRECT($AB22&amp;"!I23:I200")="A")*(INDIRECT($AB22&amp;"!H23:H200")=INDIRECT(AE$5&amp;"!$H$21"))*(INDIRECT($AB22&amp;"!S23:S200")&lt;&gt;""),INDIRECT($AB22&amp;"!S23:S200")),0)</f>
        <v>0</v>
      </c>
      <c r="AF22" s="11">
        <f t="array" aca="1" ref="AF22" ca="1">SUM(IF((INDIRECT($AB22&amp;"!J23:J200")=$B$1)*(INDIRECT($AB22&amp;"!I23:I200")="A")*(INDIRECT($AB22&amp;"!H23:H200")=INDIRECT(AF$5&amp;"!$H$21"))*(INDIRECT($AB22&amp;"!S23:S200")&lt;&gt;""),INDIRECT($AB22&amp;"!S23:S200")),0)</f>
        <v>0</v>
      </c>
      <c r="AG22" s="11">
        <f t="array" aca="1" ref="AG22" ca="1">SUM(IF((INDIRECT($AB22&amp;"!J23:J200")=$B$1)*(INDIRECT($AB22&amp;"!I23:I200")="A")*(INDIRECT($AB22&amp;"!H23:H200")=INDIRECT(AG$5&amp;"!$H$21"))*(INDIRECT($AB22&amp;"!S23:S200")&lt;&gt;""),INDIRECT($AB22&amp;"!S23:S200")),0)</f>
        <v>0</v>
      </c>
      <c r="AH22" s="11">
        <f t="array" aca="1" ref="AH22" ca="1">SUM(IF((INDIRECT($AB22&amp;"!J23:J200")=$B$1)*(INDIRECT($AB22&amp;"!I23:I200")="A")*(INDIRECT($AB22&amp;"!H23:H200")=INDIRECT(AH$5&amp;"!$H$21"))*(INDIRECT($AB22&amp;"!S23:S200")&lt;&gt;""),INDIRECT($AB22&amp;"!S23:S200")),0)</f>
        <v>0</v>
      </c>
      <c r="AI22" s="11">
        <f t="array" aca="1" ref="AI22" ca="1">SUM(IF((INDIRECT($AB22&amp;"!J23:J200")=$B$1)*(INDIRECT($AB22&amp;"!I23:I200")="A")*(INDIRECT($AB22&amp;"!H23:H200")=INDIRECT(AI$5&amp;"!$H$21"))*(INDIRECT($AB22&amp;"!S23:S200")&lt;&gt;""),INDIRECT($AB22&amp;"!S23:S200")),0)</f>
        <v>0</v>
      </c>
      <c r="AJ22" s="11">
        <f t="array" aca="1" ref="AJ22" ca="1">SUM(IF((INDIRECT($AB22&amp;"!J23:J200")=$B$1)*(INDIRECT($AB22&amp;"!I23:I200")="A")*(INDIRECT($AB22&amp;"!H23:H200")=INDIRECT(AJ$5&amp;"!$H$21"))*(INDIRECT($AB22&amp;"!S23:S200")&lt;&gt;""),INDIRECT($AB22&amp;"!S23:S200")),0)</f>
        <v>0</v>
      </c>
      <c r="AK22" s="11">
        <f t="array" aca="1" ref="AK22" ca="1">SUM(IF((INDIRECT($AB22&amp;"!J23:J200")=$B$1)*(INDIRECT($AB22&amp;"!I23:I200")="A")*(INDIRECT($AB22&amp;"!H23:H200")=INDIRECT(AK$5&amp;"!$H$21"))*(INDIRECT($AB22&amp;"!S23:S200")&lt;&gt;""),INDIRECT($AB22&amp;"!S23:S200")),0)</f>
        <v>0</v>
      </c>
      <c r="AL22" s="11">
        <f t="array" aca="1" ref="AL22" ca="1">SUM(IF((INDIRECT($AB22&amp;"!J23:J200")=$B$1)*(INDIRECT($AB22&amp;"!I23:I200")="A")*(INDIRECT($AB22&amp;"!H23:H200")=INDIRECT(AL$5&amp;"!$H$21"))*(INDIRECT($AB22&amp;"!S23:S200")&lt;&gt;""),INDIRECT($AB22&amp;"!S23:S200")),0)</f>
        <v>0</v>
      </c>
      <c r="AM22" s="11">
        <f t="array" aca="1" ref="AM22" ca="1">SUM(IF((INDIRECT($AB22&amp;"!J23:J200")=$B$1)*(INDIRECT($AB22&amp;"!I23:I200")="A")*(INDIRECT($AB22&amp;"!H23:H200")=INDIRECT(AM$5&amp;"!$H$21"))*(INDIRECT($AB22&amp;"!S23:S200")&lt;&gt;""),INDIRECT($AB22&amp;"!S23:S200")),0)</f>
        <v>0</v>
      </c>
      <c r="AN22" s="11">
        <f t="array" aca="1" ref="AN22" ca="1">SUM(IF((INDIRECT($AB22&amp;"!J23:J200")=$B$1)*(INDIRECT($AB22&amp;"!I23:I200")="A")*(INDIRECT($AB22&amp;"!H23:H200")=INDIRECT(AN$5&amp;"!$H$21"))*(INDIRECT($AB22&amp;"!S23:S200")&lt;&gt;""),INDIRECT($AB22&amp;"!S23:S200")),0)</f>
        <v>0</v>
      </c>
      <c r="AO22" s="11">
        <f t="array" aca="1" ref="AO22" ca="1">SUM(IF((INDIRECT($AB22&amp;"!J23:J200")=$B$1)*(INDIRECT($AB22&amp;"!I23:I200")="A")*(INDIRECT($AB22&amp;"!H23:H200")=INDIRECT(AO$5&amp;"!$H$21"))*(INDIRECT($AB22&amp;"!S23:S200")&lt;&gt;""),INDIRECT($AB22&amp;"!S23:S200")),0)</f>
        <v>0</v>
      </c>
      <c r="AP22" s="11">
        <f t="array" aca="1" ref="AP22" ca="1">SUM(IF((INDIRECT($AB22&amp;"!J23:J200")=$B$1)*(INDIRECT($AB22&amp;"!I23:I200")="A")*(INDIRECT($AB22&amp;"!H23:H200")=INDIRECT(AP$5&amp;"!$H$21"))*(INDIRECT($AB22&amp;"!S23:S200")&lt;&gt;""),INDIRECT($AB22&amp;"!S23:S200")),0)</f>
        <v>0</v>
      </c>
      <c r="AQ22" s="11">
        <f t="array" aca="1" ref="AQ22" ca="1">SUM(IF((INDIRECT($AB22&amp;"!J23:J200")=$B$1)*(INDIRECT($AB22&amp;"!I23:I200")="A")*(INDIRECT($AB22&amp;"!H23:H200")=INDIRECT(AQ$5&amp;"!$H$21"))*(INDIRECT($AB22&amp;"!S23:S200")&lt;&gt;""),INDIRECT($AB22&amp;"!S23:S200")),0)</f>
        <v>0</v>
      </c>
      <c r="AR22" s="11">
        <f t="array" aca="1" ref="AR22" ca="1">SUM(IF((INDIRECT($AB22&amp;"!J23:J200")=$B$1)*(INDIRECT($AB22&amp;"!I23:I200")="A")*(INDIRECT($AB22&amp;"!H23:H200")=INDIRECT(AR$5&amp;"!$H$21"))*(INDIRECT($AB22&amp;"!S23:S200")&lt;&gt;""),INDIRECT($AB22&amp;"!S23:S200")),0)</f>
        <v>0</v>
      </c>
      <c r="AS22" s="11">
        <f t="array" aca="1" ref="AS22" ca="1">SUM(IF((INDIRECT($AB22&amp;"!J23:J200")=$B$1)*(INDIRECT($AB22&amp;"!I23:I200")="A")*(INDIRECT($AB22&amp;"!H23:H200")=INDIRECT(AS$5&amp;"!$H$21"))*(INDIRECT($AB22&amp;"!S23:S200")&lt;&gt;""),INDIRECT($AB22&amp;"!S23:S200")),0)</f>
        <v>0</v>
      </c>
      <c r="AT22" s="11">
        <f t="array" aca="1" ref="AT22" ca="1">SUM(IF((INDIRECT($AB22&amp;"!J23:J200")=$B$1)*(INDIRECT($AB22&amp;"!I23:I200")="A")*(INDIRECT($AB22&amp;"!H23:H200")=INDIRECT(AT$5&amp;"!$H$21"))*(INDIRECT($AB22&amp;"!S23:S200")&lt;&gt;""),INDIRECT($AB22&amp;"!S23:S200")),0)</f>
        <v>0</v>
      </c>
      <c r="AU22" s="11" t="e">
        <f t="array" aca="1" ref="AU22" ca="1">SUM(IF((INDIRECT($AB22&amp;"!J23:J200")=$B$1)*(INDIRECT($AB22&amp;"!I23:I200")="A")*(INDIRECT($AB22&amp;"!H23:H200")=INDIRECT(AU$5&amp;"!$H$21"))*(INDIRECT($AB22&amp;"!S23:S200")&lt;&gt;""),INDIRECT($AB22&amp;"!S23:S200")),0)</f>
        <v>#REF!</v>
      </c>
      <c r="AV22" s="11" t="e">
        <f t="array" aca="1" ref="AV22" ca="1">SUM(IF((INDIRECT($AB22&amp;"!J23:J200")=$B$1)*(INDIRECT($AB22&amp;"!I23:I200")="A")*(INDIRECT($AB22&amp;"!H23:H200")=INDIRECT(AV$5&amp;"!$H$21"))*(INDIRECT($AB22&amp;"!S23:S200")&lt;&gt;""),INDIRECT($AB22&amp;"!S23:S200")),0)</f>
        <v>#REF!</v>
      </c>
      <c r="AW22" s="11" t="e">
        <f t="array" aca="1" ref="AW22" ca="1">SUM(IF((INDIRECT($AB22&amp;"!J23:J200")=$B$1)*(INDIRECT($AB22&amp;"!I23:I200")="A")*(INDIRECT($AB22&amp;"!H23:H200")=INDIRECT(AW$5&amp;"!$H$21"))*(INDIRECT($AB22&amp;"!S23:S200")&lt;&gt;""),INDIRECT($AB22&amp;"!S23:S200")),0)</f>
        <v>#REF!</v>
      </c>
      <c r="AX22" s="11" t="e">
        <f t="array" aca="1" ref="AX22" ca="1">SUM(IF((INDIRECT($AB22&amp;"!J23:J200")=$B$1)*(INDIRECT($AB22&amp;"!I23:I200")="A")*(INDIRECT($AB22&amp;"!H23:H200")=INDIRECT(AX$5&amp;"!$H$21"))*(INDIRECT($AB22&amp;"!S23:S200")&lt;&gt;""),INDIRECT($AB22&amp;"!S23:S200")),0)</f>
        <v>#REF!</v>
      </c>
      <c r="AY22" s="11" t="e">
        <f t="array" aca="1" ref="AY22" ca="1">SUM(IF((INDIRECT($AB22&amp;"!J23:J200")=$B$1)*(INDIRECT($AB22&amp;"!I23:I200")="A")*(INDIRECT($AB22&amp;"!H23:H200")=INDIRECT(AY$5&amp;"!$H$21"))*(INDIRECT($AB22&amp;"!S23:S200")&lt;&gt;""),INDIRECT($AB22&amp;"!S23:S200")),0)</f>
        <v>#REF!</v>
      </c>
      <c r="AZ22" s="12" t="e">
        <f t="array" aca="1" ref="AZ22" ca="1">SUM(IF((INDIRECT($AB22&amp;"!J23:J200")=$B$1)*(INDIRECT($AB22&amp;"!I23:I200")="A")*(INDIRECT($AB22&amp;"!H23:H200")=INDIRECT(AZ$5&amp;"!$H$21"))*(INDIRECT($AB22&amp;"!S23:S200")&lt;&gt;""),INDIRECT($AB22&amp;"!S23:S200")),0)</f>
        <v>#REF!</v>
      </c>
    </row>
    <row r="23" spans="1:52" hidden="1">
      <c r="A23" s="4" t="str">
        <f>Table!$C$55</f>
        <v>Yokohama_F_Marinos</v>
      </c>
      <c r="B23" s="10">
        <f t="array" aca="1" ref="B23" ca="1">SUM(IF((INDIRECT($A23&amp;"!J23:J200")=$B$1)*(INDIRECT($A23&amp;"!I23:I200")="H")*(INDIRECT($A23&amp;"!H23:H200")=INDIRECT(B$5&amp;"!$H$21"))*(INDIRECT($A23&amp;"!S23:S200")&lt;&gt;""),INDIRECT($A23&amp;"!S23:S200")),0)</f>
        <v>0</v>
      </c>
      <c r="C23" s="11">
        <f t="array" aca="1" ref="C23" ca="1">SUM(IF((INDIRECT($A23&amp;"!J23:J200")=$B$1)*(INDIRECT($A23&amp;"!I23:I200")="H")*(INDIRECT($A23&amp;"!H23:H200")=INDIRECT(C$5&amp;"!$H$21"))*(INDIRECT($A23&amp;"!S23:S200")&lt;&gt;""),INDIRECT($A23&amp;"!S23:S200")),0)</f>
        <v>0</v>
      </c>
      <c r="D23" s="11">
        <f t="array" aca="1" ref="D23" ca="1">SUM(IF((INDIRECT($A23&amp;"!J23:J200")=$B$1)*(INDIRECT($A23&amp;"!I23:I200")="H")*(INDIRECT($A23&amp;"!H23:H200")=INDIRECT(D$5&amp;"!$H$21"))*(INDIRECT($A23&amp;"!S23:S200")&lt;&gt;""),INDIRECT($A23&amp;"!S23:S200")),0)</f>
        <v>0</v>
      </c>
      <c r="E23" s="11">
        <f t="array" aca="1" ref="E23" ca="1">SUM(IF((INDIRECT($A23&amp;"!J23:J200")=$B$1)*(INDIRECT($A23&amp;"!I23:I200")="H")*(INDIRECT($A23&amp;"!H23:H200")=INDIRECT(E$5&amp;"!$H$21"))*(INDIRECT($A23&amp;"!S23:S200")&lt;&gt;""),INDIRECT($A23&amp;"!S23:S200")),0)</f>
        <v>0</v>
      </c>
      <c r="F23" s="11">
        <f t="array" aca="1" ref="F23" ca="1">SUM(IF((INDIRECT($A23&amp;"!J23:J200")=$B$1)*(INDIRECT($A23&amp;"!I23:I200")="H")*(INDIRECT($A23&amp;"!H23:H200")=INDIRECT(F$5&amp;"!$H$21"))*(INDIRECT($A23&amp;"!S23:S200")&lt;&gt;""),INDIRECT($A23&amp;"!S23:S200")),0)</f>
        <v>0</v>
      </c>
      <c r="G23" s="11">
        <f t="array" aca="1" ref="G23" ca="1">SUM(IF((INDIRECT($A23&amp;"!J23:J200")=$B$1)*(INDIRECT($A23&amp;"!I23:I200")="H")*(INDIRECT($A23&amp;"!H23:H200")=INDIRECT(G$5&amp;"!$H$21"))*(INDIRECT($A23&amp;"!S23:S200")&lt;&gt;""),INDIRECT($A23&amp;"!S23:S200")),0)</f>
        <v>0</v>
      </c>
      <c r="H23" s="11">
        <f t="array" aca="1" ref="H23" ca="1">SUM(IF((INDIRECT($A23&amp;"!J23:J200")=$B$1)*(INDIRECT($A23&amp;"!I23:I200")="H")*(INDIRECT($A23&amp;"!H23:H200")=INDIRECT(H$5&amp;"!$H$21"))*(INDIRECT($A23&amp;"!S23:S200")&lt;&gt;""),INDIRECT($A23&amp;"!S23:S200")),0)</f>
        <v>0</v>
      </c>
      <c r="I23" s="11">
        <f t="array" aca="1" ref="I23" ca="1">SUM(IF((INDIRECT($A23&amp;"!J23:J200")=$B$1)*(INDIRECT($A23&amp;"!I23:I200")="H")*(INDIRECT($A23&amp;"!H23:H200")=INDIRECT(I$5&amp;"!$H$21"))*(INDIRECT($A23&amp;"!S23:S200")&lt;&gt;""),INDIRECT($A23&amp;"!S23:S200")),0)</f>
        <v>0</v>
      </c>
      <c r="J23" s="11">
        <f t="array" aca="1" ref="J23" ca="1">SUM(IF((INDIRECT($A23&amp;"!J23:J200")=$B$1)*(INDIRECT($A23&amp;"!I23:I200")="H")*(INDIRECT($A23&amp;"!H23:H200")=INDIRECT(J$5&amp;"!$H$21"))*(INDIRECT($A23&amp;"!S23:S200")&lt;&gt;""),INDIRECT($A23&amp;"!S23:S200")),0)</f>
        <v>0</v>
      </c>
      <c r="K23" s="11">
        <f t="array" aca="1" ref="K23" ca="1">SUM(IF((INDIRECT($A23&amp;"!J23:J200")=$B$1)*(INDIRECT($A23&amp;"!I23:I200")="H")*(INDIRECT($A23&amp;"!H23:H200")=INDIRECT(K$5&amp;"!$H$21"))*(INDIRECT($A23&amp;"!S23:S200")&lt;&gt;""),INDIRECT($A23&amp;"!S23:S200")),0)</f>
        <v>0</v>
      </c>
      <c r="L23" s="11">
        <f t="array" aca="1" ref="L23" ca="1">SUM(IF((INDIRECT($A23&amp;"!J23:J200")=$B$1)*(INDIRECT($A23&amp;"!I23:I200")="H")*(INDIRECT($A23&amp;"!H23:H200")=INDIRECT(L$5&amp;"!$H$21"))*(INDIRECT($A23&amp;"!S23:S200")&lt;&gt;""),INDIRECT($A23&amp;"!S23:S200")),0)</f>
        <v>0</v>
      </c>
      <c r="M23" s="11">
        <f t="array" aca="1" ref="M23" ca="1">SUM(IF((INDIRECT($A23&amp;"!J23:J200")=$B$1)*(INDIRECT($A23&amp;"!I23:I200")="H")*(INDIRECT($A23&amp;"!H23:H200")=INDIRECT(M$5&amp;"!$H$21"))*(INDIRECT($A23&amp;"!S23:S200")&lt;&gt;""),INDIRECT($A23&amp;"!S23:S200")),0)</f>
        <v>0</v>
      </c>
      <c r="N23" s="11">
        <f t="array" aca="1" ref="N23" ca="1">SUM(IF((INDIRECT($A23&amp;"!J23:J200")=$B$1)*(INDIRECT($A23&amp;"!I23:I200")="H")*(INDIRECT($A23&amp;"!H23:H200")=INDIRECT(N$5&amp;"!$H$21"))*(INDIRECT($A23&amp;"!S23:S200")&lt;&gt;""),INDIRECT($A23&amp;"!S23:S200")),0)</f>
        <v>0</v>
      </c>
      <c r="O23" s="11">
        <f t="array" aca="1" ref="O23" ca="1">SUM(IF((INDIRECT($A23&amp;"!J23:J200")=$B$1)*(INDIRECT($A23&amp;"!I23:I200")="H")*(INDIRECT($A23&amp;"!H23:H200")=INDIRECT(O$5&amp;"!$H$21"))*(INDIRECT($A23&amp;"!S23:S200")&lt;&gt;""),INDIRECT($A23&amp;"!S23:S200")),0)</f>
        <v>0</v>
      </c>
      <c r="P23" s="11">
        <f t="array" aca="1" ref="P23" ca="1">SUM(IF((INDIRECT($A23&amp;"!J23:J200")=$B$1)*(INDIRECT($A23&amp;"!I23:I200")="H")*(INDIRECT($A23&amp;"!H23:H200")=INDIRECT(P$5&amp;"!$H$21"))*(INDIRECT($A23&amp;"!S23:S200")&lt;&gt;""),INDIRECT($A23&amp;"!S23:S200")),0)</f>
        <v>0</v>
      </c>
      <c r="Q23" s="11">
        <f t="array" aca="1" ref="Q23" ca="1">SUM(IF((INDIRECT($A23&amp;"!J23:J200")=$B$1)*(INDIRECT($A23&amp;"!I23:I200")="H")*(INDIRECT($A23&amp;"!H23:H200")=INDIRECT(Q$5&amp;"!$H$21"))*(INDIRECT($A23&amp;"!S23:S200")&lt;&gt;""),INDIRECT($A23&amp;"!S23:S200")),0)</f>
        <v>0</v>
      </c>
      <c r="R23" s="11">
        <f t="array" aca="1" ref="R23" ca="1">SUM(IF((INDIRECT($A23&amp;"!J23:J200")=$B$1)*(INDIRECT($A23&amp;"!I23:I200")="H")*(INDIRECT($A23&amp;"!H23:H200")=INDIRECT(R$5&amp;"!$H$21"))*(INDIRECT($A23&amp;"!S23:S200")&lt;&gt;""),INDIRECT($A23&amp;"!S23:S200")),0)</f>
        <v>0</v>
      </c>
      <c r="S23" s="11">
        <f t="array" aca="1" ref="S23" ca="1">SUM(IF((INDIRECT($A23&amp;"!J23:J200")=$B$1)*(INDIRECT($A23&amp;"!I23:I200")="H")*(INDIRECT($A23&amp;"!H23:H200")=INDIRECT(S$5&amp;"!$H$21"))*(INDIRECT($A23&amp;"!S23:S200")&lt;&gt;""),INDIRECT($A23&amp;"!S23:S200")),0)</f>
        <v>0</v>
      </c>
      <c r="T23" s="11" t="e">
        <f t="array" aca="1" ref="T23" ca="1">SUM(IF((INDIRECT($A23&amp;"!J23:J200")=$B$1)*(INDIRECT($A23&amp;"!I23:I200")="H")*(INDIRECT($A23&amp;"!H23:H200")=INDIRECT(T$5&amp;"!$H$21"))*(INDIRECT($A23&amp;"!S23:S200")&lt;&gt;""),INDIRECT($A23&amp;"!S23:S200")),0)</f>
        <v>#REF!</v>
      </c>
      <c r="U23" s="11" t="e">
        <f t="array" aca="1" ref="U23" ca="1">SUM(IF((INDIRECT($A23&amp;"!J23:J200")=$B$1)*(INDIRECT($A23&amp;"!I23:I200")="H")*(INDIRECT($A23&amp;"!H23:H200")=INDIRECT(U$5&amp;"!$H$21"))*(INDIRECT($A23&amp;"!S23:S200")&lt;&gt;""),INDIRECT($A23&amp;"!S23:S200")),0)</f>
        <v>#REF!</v>
      </c>
      <c r="V23" s="11" t="e">
        <f t="array" aca="1" ref="V23" ca="1">SUM(IF((INDIRECT($A23&amp;"!J23:J200")=$B$1)*(INDIRECT($A23&amp;"!I23:I200")="H")*(INDIRECT($A23&amp;"!H23:H200")=INDIRECT(V$5&amp;"!$H$21"))*(INDIRECT($A23&amp;"!S23:S200")&lt;&gt;""),INDIRECT($A23&amp;"!S23:S200")),0)</f>
        <v>#REF!</v>
      </c>
      <c r="W23" s="11" t="e">
        <f t="array" aca="1" ref="W23" ca="1">SUM(IF((INDIRECT($A23&amp;"!J23:J200")=$B$1)*(INDIRECT($A23&amp;"!I23:I200")="H")*(INDIRECT($A23&amp;"!H23:H200")=INDIRECT(W$5&amp;"!$H$21"))*(INDIRECT($A23&amp;"!S23:S200")&lt;&gt;""),INDIRECT($A23&amp;"!S23:S200")),0)</f>
        <v>#REF!</v>
      </c>
      <c r="X23" s="11" t="e">
        <f t="array" aca="1" ref="X23" ca="1">SUM(IF((INDIRECT($A23&amp;"!J23:J200")=$B$1)*(INDIRECT($A23&amp;"!I23:I200")="H")*(INDIRECT($A23&amp;"!H23:H200")=INDIRECT(X$5&amp;"!$H$21"))*(INDIRECT($A23&amp;"!S23:S200")&lt;&gt;""),INDIRECT($A23&amp;"!S23:S200")),0)</f>
        <v>#REF!</v>
      </c>
      <c r="Y23" s="12" t="e">
        <f t="array" aca="1" ref="Y23" ca="1">SUM(IF((INDIRECT($A23&amp;"!J23:J200")=$B$1)*(INDIRECT($A23&amp;"!I23:I200")="H")*(INDIRECT($A23&amp;"!H23:H200")=INDIRECT(Y$5&amp;"!$H$21"))*(INDIRECT($A23&amp;"!S23:S200")&lt;&gt;""),INDIRECT($A23&amp;"!S23:S200")),0)</f>
        <v>#REF!</v>
      </c>
      <c r="Z23" s="4"/>
      <c r="AA23" s="4"/>
      <c r="AB23" s="4" t="str">
        <f>Table!$C$55</f>
        <v>Yokohama_F_Marinos</v>
      </c>
      <c r="AC23" s="10">
        <f t="array" aca="1" ref="AC23" ca="1">SUM(IF((INDIRECT($AB23&amp;"!J23:J200")=$B$1)*(INDIRECT($AB23&amp;"!I23:I200")="A")*(INDIRECT($AB23&amp;"!H23:H200")=INDIRECT(AC$5&amp;"!$H$21"))*(INDIRECT($AB23&amp;"!S23:S200")&lt;&gt;""),INDIRECT($AB23&amp;"!S23:S200")),0)</f>
        <v>0</v>
      </c>
      <c r="AD23" s="11">
        <f t="array" aca="1" ref="AD23" ca="1">SUM(IF((INDIRECT($AB23&amp;"!J23:J200")=$B$1)*(INDIRECT($AB23&amp;"!I23:I200")="A")*(INDIRECT($AB23&amp;"!H23:H200")=INDIRECT(AD$5&amp;"!$H$21"))*(INDIRECT($AB23&amp;"!S23:S200")&lt;&gt;""),INDIRECT($AB23&amp;"!S23:S200")),0)</f>
        <v>0</v>
      </c>
      <c r="AE23" s="11">
        <f t="array" aca="1" ref="AE23" ca="1">SUM(IF((INDIRECT($AB23&amp;"!J23:J200")=$B$1)*(INDIRECT($AB23&amp;"!I23:I200")="A")*(INDIRECT($AB23&amp;"!H23:H200")=INDIRECT(AE$5&amp;"!$H$21"))*(INDIRECT($AB23&amp;"!S23:S200")&lt;&gt;""),INDIRECT($AB23&amp;"!S23:S200")),0)</f>
        <v>0</v>
      </c>
      <c r="AF23" s="11">
        <f t="array" aca="1" ref="AF23" ca="1">SUM(IF((INDIRECT($AB23&amp;"!J23:J200")=$B$1)*(INDIRECT($AB23&amp;"!I23:I200")="A")*(INDIRECT($AB23&amp;"!H23:H200")=INDIRECT(AF$5&amp;"!$H$21"))*(INDIRECT($AB23&amp;"!S23:S200")&lt;&gt;""),INDIRECT($AB23&amp;"!S23:S200")),0)</f>
        <v>0</v>
      </c>
      <c r="AG23" s="11">
        <f t="array" aca="1" ref="AG23" ca="1">SUM(IF((INDIRECT($AB23&amp;"!J23:J200")=$B$1)*(INDIRECT($AB23&amp;"!I23:I200")="A")*(INDIRECT($AB23&amp;"!H23:H200")=INDIRECT(AG$5&amp;"!$H$21"))*(INDIRECT($AB23&amp;"!S23:S200")&lt;&gt;""),INDIRECT($AB23&amp;"!S23:S200")),0)</f>
        <v>0</v>
      </c>
      <c r="AH23" s="11">
        <f t="array" aca="1" ref="AH23" ca="1">SUM(IF((INDIRECT($AB23&amp;"!J23:J200")=$B$1)*(INDIRECT($AB23&amp;"!I23:I200")="A")*(INDIRECT($AB23&amp;"!H23:H200")=INDIRECT(AH$5&amp;"!$H$21"))*(INDIRECT($AB23&amp;"!S23:S200")&lt;&gt;""),INDIRECT($AB23&amp;"!S23:S200")),0)</f>
        <v>0</v>
      </c>
      <c r="AI23" s="11">
        <f t="array" aca="1" ref="AI23" ca="1">SUM(IF((INDIRECT($AB23&amp;"!J23:J200")=$B$1)*(INDIRECT($AB23&amp;"!I23:I200")="A")*(INDIRECT($AB23&amp;"!H23:H200")=INDIRECT(AI$5&amp;"!$H$21"))*(INDIRECT($AB23&amp;"!S23:S200")&lt;&gt;""),INDIRECT($AB23&amp;"!S23:S200")),0)</f>
        <v>0</v>
      </c>
      <c r="AJ23" s="11">
        <f t="array" aca="1" ref="AJ23" ca="1">SUM(IF((INDIRECT($AB23&amp;"!J23:J200")=$B$1)*(INDIRECT($AB23&amp;"!I23:I200")="A")*(INDIRECT($AB23&amp;"!H23:H200")=INDIRECT(AJ$5&amp;"!$H$21"))*(INDIRECT($AB23&amp;"!S23:S200")&lt;&gt;""),INDIRECT($AB23&amp;"!S23:S200")),0)</f>
        <v>0</v>
      </c>
      <c r="AK23" s="11">
        <f t="array" aca="1" ref="AK23" ca="1">SUM(IF((INDIRECT($AB23&amp;"!J23:J200")=$B$1)*(INDIRECT($AB23&amp;"!I23:I200")="A")*(INDIRECT($AB23&amp;"!H23:H200")=INDIRECT(AK$5&amp;"!$H$21"))*(INDIRECT($AB23&amp;"!S23:S200")&lt;&gt;""),INDIRECT($AB23&amp;"!S23:S200")),0)</f>
        <v>0</v>
      </c>
      <c r="AL23" s="11">
        <f t="array" aca="1" ref="AL23" ca="1">SUM(IF((INDIRECT($AB23&amp;"!J23:J200")=$B$1)*(INDIRECT($AB23&amp;"!I23:I200")="A")*(INDIRECT($AB23&amp;"!H23:H200")=INDIRECT(AL$5&amp;"!$H$21"))*(INDIRECT($AB23&amp;"!S23:S200")&lt;&gt;""),INDIRECT($AB23&amp;"!S23:S200")),0)</f>
        <v>0</v>
      </c>
      <c r="AM23" s="11">
        <f t="array" aca="1" ref="AM23" ca="1">SUM(IF((INDIRECT($AB23&amp;"!J23:J200")=$B$1)*(INDIRECT($AB23&amp;"!I23:I200")="A")*(INDIRECT($AB23&amp;"!H23:H200")=INDIRECT(AM$5&amp;"!$H$21"))*(INDIRECT($AB23&amp;"!S23:S200")&lt;&gt;""),INDIRECT($AB23&amp;"!S23:S200")),0)</f>
        <v>0</v>
      </c>
      <c r="AN23" s="11">
        <f t="array" aca="1" ref="AN23" ca="1">SUM(IF((INDIRECT($AB23&amp;"!J23:J200")=$B$1)*(INDIRECT($AB23&amp;"!I23:I200")="A")*(INDIRECT($AB23&amp;"!H23:H200")=INDIRECT(AN$5&amp;"!$H$21"))*(INDIRECT($AB23&amp;"!S23:S200")&lt;&gt;""),INDIRECT($AB23&amp;"!S23:S200")),0)</f>
        <v>0</v>
      </c>
      <c r="AO23" s="11">
        <f t="array" aca="1" ref="AO23" ca="1">SUM(IF((INDIRECT($AB23&amp;"!J23:J200")=$B$1)*(INDIRECT($AB23&amp;"!I23:I200")="A")*(INDIRECT($AB23&amp;"!H23:H200")=INDIRECT(AO$5&amp;"!$H$21"))*(INDIRECT($AB23&amp;"!S23:S200")&lt;&gt;""),INDIRECT($AB23&amp;"!S23:S200")),0)</f>
        <v>0</v>
      </c>
      <c r="AP23" s="11">
        <f t="array" aca="1" ref="AP23" ca="1">SUM(IF((INDIRECT($AB23&amp;"!J23:J200")=$B$1)*(INDIRECT($AB23&amp;"!I23:I200")="A")*(INDIRECT($AB23&amp;"!H23:H200")=INDIRECT(AP$5&amp;"!$H$21"))*(INDIRECT($AB23&amp;"!S23:S200")&lt;&gt;""),INDIRECT($AB23&amp;"!S23:S200")),0)</f>
        <v>0</v>
      </c>
      <c r="AQ23" s="11">
        <f t="array" aca="1" ref="AQ23" ca="1">SUM(IF((INDIRECT($AB23&amp;"!J23:J200")=$B$1)*(INDIRECT($AB23&amp;"!I23:I200")="A")*(INDIRECT($AB23&amp;"!H23:H200")=INDIRECT(AQ$5&amp;"!$H$21"))*(INDIRECT($AB23&amp;"!S23:S200")&lt;&gt;""),INDIRECT($AB23&amp;"!S23:S200")),0)</f>
        <v>0</v>
      </c>
      <c r="AR23" s="11">
        <f t="array" aca="1" ref="AR23" ca="1">SUM(IF((INDIRECT($AB23&amp;"!J23:J200")=$B$1)*(INDIRECT($AB23&amp;"!I23:I200")="A")*(INDIRECT($AB23&amp;"!H23:H200")=INDIRECT(AR$5&amp;"!$H$21"))*(INDIRECT($AB23&amp;"!S23:S200")&lt;&gt;""),INDIRECT($AB23&amp;"!S23:S200")),0)</f>
        <v>0</v>
      </c>
      <c r="AS23" s="11">
        <f t="array" aca="1" ref="AS23" ca="1">SUM(IF((INDIRECT($AB23&amp;"!J23:J200")=$B$1)*(INDIRECT($AB23&amp;"!I23:I200")="A")*(INDIRECT($AB23&amp;"!H23:H200")=INDIRECT(AS$5&amp;"!$H$21"))*(INDIRECT($AB23&amp;"!S23:S200")&lt;&gt;""),INDIRECT($AB23&amp;"!S23:S200")),0)</f>
        <v>0</v>
      </c>
      <c r="AT23" s="11">
        <f t="array" aca="1" ref="AT23" ca="1">SUM(IF((INDIRECT($AB23&amp;"!J23:J200")=$B$1)*(INDIRECT($AB23&amp;"!I23:I200")="A")*(INDIRECT($AB23&amp;"!H23:H200")=INDIRECT(AT$5&amp;"!$H$21"))*(INDIRECT($AB23&amp;"!S23:S200")&lt;&gt;""),INDIRECT($AB23&amp;"!S23:S200")),0)</f>
        <v>0</v>
      </c>
      <c r="AU23" s="11" t="e">
        <f t="array" aca="1" ref="AU23" ca="1">SUM(IF((INDIRECT($AB23&amp;"!J23:J200")=$B$1)*(INDIRECT($AB23&amp;"!I23:I200")="A")*(INDIRECT($AB23&amp;"!H23:H200")=INDIRECT(AU$5&amp;"!$H$21"))*(INDIRECT($AB23&amp;"!S23:S200")&lt;&gt;""),INDIRECT($AB23&amp;"!S23:S200")),0)</f>
        <v>#REF!</v>
      </c>
      <c r="AV23" s="11" t="e">
        <f t="array" aca="1" ref="AV23" ca="1">SUM(IF((INDIRECT($AB23&amp;"!J23:J200")=$B$1)*(INDIRECT($AB23&amp;"!I23:I200")="A")*(INDIRECT($AB23&amp;"!H23:H200")=INDIRECT(AV$5&amp;"!$H$21"))*(INDIRECT($AB23&amp;"!S23:S200")&lt;&gt;""),INDIRECT($AB23&amp;"!S23:S200")),0)</f>
        <v>#REF!</v>
      </c>
      <c r="AW23" s="11" t="e">
        <f t="array" aca="1" ref="AW23" ca="1">SUM(IF((INDIRECT($AB23&amp;"!J23:J200")=$B$1)*(INDIRECT($AB23&amp;"!I23:I200")="A")*(INDIRECT($AB23&amp;"!H23:H200")=INDIRECT(AW$5&amp;"!$H$21"))*(INDIRECT($AB23&amp;"!S23:S200")&lt;&gt;""),INDIRECT($AB23&amp;"!S23:S200")),0)</f>
        <v>#REF!</v>
      </c>
      <c r="AX23" s="11" t="e">
        <f t="array" aca="1" ref="AX23" ca="1">SUM(IF((INDIRECT($AB23&amp;"!J23:J200")=$B$1)*(INDIRECT($AB23&amp;"!I23:I200")="A")*(INDIRECT($AB23&amp;"!H23:H200")=INDIRECT(AX$5&amp;"!$H$21"))*(INDIRECT($AB23&amp;"!S23:S200")&lt;&gt;""),INDIRECT($AB23&amp;"!S23:S200")),0)</f>
        <v>#REF!</v>
      </c>
      <c r="AY23" s="11" t="e">
        <f t="array" aca="1" ref="AY23" ca="1">SUM(IF((INDIRECT($AB23&amp;"!J23:J200")=$B$1)*(INDIRECT($AB23&amp;"!I23:I200")="A")*(INDIRECT($AB23&amp;"!H23:H200")=INDIRECT(AY$5&amp;"!$H$21"))*(INDIRECT($AB23&amp;"!S23:S200")&lt;&gt;""),INDIRECT($AB23&amp;"!S23:S200")),0)</f>
        <v>#REF!</v>
      </c>
      <c r="AZ23" s="12" t="e">
        <f t="array" aca="1" ref="AZ23" ca="1">SUM(IF((INDIRECT($AB23&amp;"!J23:J200")=$B$1)*(INDIRECT($AB23&amp;"!I23:I200")="A")*(INDIRECT($AB23&amp;"!H23:H200")=INDIRECT(AZ$5&amp;"!$H$21"))*(INDIRECT($AB23&amp;"!S23:S200")&lt;&gt;""),INDIRECT($AB23&amp;"!S23:S200")),0)</f>
        <v>#REF!</v>
      </c>
    </row>
    <row r="24" spans="1:52" hidden="1">
      <c r="A24" s="4">
        <f>Table!$C$56</f>
        <v>0</v>
      </c>
      <c r="B24" s="10" t="e">
        <f t="array" aca="1" ref="B24" ca="1">SUM(IF((INDIRECT($A24&amp;"!J23:J200")=$B$1)*(INDIRECT($A24&amp;"!I23:I200")="H")*(INDIRECT($A24&amp;"!H23:H200")=INDIRECT(B$5&amp;"!$H$21"))*(INDIRECT($A24&amp;"!S23:S200")&lt;&gt;""),INDIRECT($A24&amp;"!S23:S200")),0)</f>
        <v>#REF!</v>
      </c>
      <c r="C24" s="11" t="e">
        <f t="array" aca="1" ref="C24" ca="1">SUM(IF((INDIRECT($A24&amp;"!J23:J200")=$B$1)*(INDIRECT($A24&amp;"!I23:I200")="H")*(INDIRECT($A24&amp;"!H23:H200")=INDIRECT(C$5&amp;"!$H$21"))*(INDIRECT($A24&amp;"!S23:S200")&lt;&gt;""),INDIRECT($A24&amp;"!S23:S200")),0)</f>
        <v>#REF!</v>
      </c>
      <c r="D24" s="11" t="e">
        <f t="array" aca="1" ref="D24" ca="1">SUM(IF((INDIRECT($A24&amp;"!J23:J200")=$B$1)*(INDIRECT($A24&amp;"!I23:I200")="H")*(INDIRECT($A24&amp;"!H23:H200")=INDIRECT(D$5&amp;"!$H$21"))*(INDIRECT($A24&amp;"!S23:S200")&lt;&gt;""),INDIRECT($A24&amp;"!S23:S200")),0)</f>
        <v>#REF!</v>
      </c>
      <c r="E24" s="11" t="e">
        <f t="array" aca="1" ref="E24" ca="1">SUM(IF((INDIRECT($A24&amp;"!J23:J200")=$B$1)*(INDIRECT($A24&amp;"!I23:I200")="H")*(INDIRECT($A24&amp;"!H23:H200")=INDIRECT(E$5&amp;"!$H$21"))*(INDIRECT($A24&amp;"!S23:S200")&lt;&gt;""),INDIRECT($A24&amp;"!S23:S200")),0)</f>
        <v>#REF!</v>
      </c>
      <c r="F24" s="11" t="e">
        <f t="array" aca="1" ref="F24" ca="1">SUM(IF((INDIRECT($A24&amp;"!J23:J200")=$B$1)*(INDIRECT($A24&amp;"!I23:I200")="H")*(INDIRECT($A24&amp;"!H23:H200")=INDIRECT(F$5&amp;"!$H$21"))*(INDIRECT($A24&amp;"!S23:S200")&lt;&gt;""),INDIRECT($A24&amp;"!S23:S200")),0)</f>
        <v>#REF!</v>
      </c>
      <c r="G24" s="11" t="e">
        <f t="array" aca="1" ref="G24" ca="1">SUM(IF((INDIRECT($A24&amp;"!J23:J200")=$B$1)*(INDIRECT($A24&amp;"!I23:I200")="H")*(INDIRECT($A24&amp;"!H23:H200")=INDIRECT(G$5&amp;"!$H$21"))*(INDIRECT($A24&amp;"!S23:S200")&lt;&gt;""),INDIRECT($A24&amp;"!S23:S200")),0)</f>
        <v>#REF!</v>
      </c>
      <c r="H24" s="11" t="e">
        <f t="array" aca="1" ref="H24" ca="1">SUM(IF((INDIRECT($A24&amp;"!J23:J200")=$B$1)*(INDIRECT($A24&amp;"!I23:I200")="H")*(INDIRECT($A24&amp;"!H23:H200")=INDIRECT(H$5&amp;"!$H$21"))*(INDIRECT($A24&amp;"!S23:S200")&lt;&gt;""),INDIRECT($A24&amp;"!S23:S200")),0)</f>
        <v>#REF!</v>
      </c>
      <c r="I24" s="11" t="e">
        <f t="array" aca="1" ref="I24" ca="1">SUM(IF((INDIRECT($A24&amp;"!J23:J200")=$B$1)*(INDIRECT($A24&amp;"!I23:I200")="H")*(INDIRECT($A24&amp;"!H23:H200")=INDIRECT(I$5&amp;"!$H$21"))*(INDIRECT($A24&amp;"!S23:S200")&lt;&gt;""),INDIRECT($A24&amp;"!S23:S200")),0)</f>
        <v>#REF!</v>
      </c>
      <c r="J24" s="11" t="e">
        <f t="array" aca="1" ref="J24" ca="1">SUM(IF((INDIRECT($A24&amp;"!J23:J200")=$B$1)*(INDIRECT($A24&amp;"!I23:I200")="H")*(INDIRECT($A24&amp;"!H23:H200")=INDIRECT(J$5&amp;"!$H$21"))*(INDIRECT($A24&amp;"!S23:S200")&lt;&gt;""),INDIRECT($A24&amp;"!S23:S200")),0)</f>
        <v>#REF!</v>
      </c>
      <c r="K24" s="11" t="e">
        <f t="array" aca="1" ref="K24" ca="1">SUM(IF((INDIRECT($A24&amp;"!J23:J200")=$B$1)*(INDIRECT($A24&amp;"!I23:I200")="H")*(INDIRECT($A24&amp;"!H23:H200")=INDIRECT(K$5&amp;"!$H$21"))*(INDIRECT($A24&amp;"!S23:S200")&lt;&gt;""),INDIRECT($A24&amp;"!S23:S200")),0)</f>
        <v>#REF!</v>
      </c>
      <c r="L24" s="11" t="e">
        <f t="array" aca="1" ref="L24" ca="1">SUM(IF((INDIRECT($A24&amp;"!J23:J200")=$B$1)*(INDIRECT($A24&amp;"!I23:I200")="H")*(INDIRECT($A24&amp;"!H23:H200")=INDIRECT(L$5&amp;"!$H$21"))*(INDIRECT($A24&amp;"!S23:S200")&lt;&gt;""),INDIRECT($A24&amp;"!S23:S200")),0)</f>
        <v>#REF!</v>
      </c>
      <c r="M24" s="11" t="e">
        <f t="array" aca="1" ref="M24" ca="1">SUM(IF((INDIRECT($A24&amp;"!J23:J200")=$B$1)*(INDIRECT($A24&amp;"!I23:I200")="H")*(INDIRECT($A24&amp;"!H23:H200")=INDIRECT(M$5&amp;"!$H$21"))*(INDIRECT($A24&amp;"!S23:S200")&lt;&gt;""),INDIRECT($A24&amp;"!S23:S200")),0)</f>
        <v>#REF!</v>
      </c>
      <c r="N24" s="11" t="e">
        <f t="array" aca="1" ref="N24" ca="1">SUM(IF((INDIRECT($A24&amp;"!J23:J200")=$B$1)*(INDIRECT($A24&amp;"!I23:I200")="H")*(INDIRECT($A24&amp;"!H23:H200")=INDIRECT(N$5&amp;"!$H$21"))*(INDIRECT($A24&amp;"!S23:S200")&lt;&gt;""),INDIRECT($A24&amp;"!S23:S200")),0)</f>
        <v>#REF!</v>
      </c>
      <c r="O24" s="11" t="e">
        <f t="array" aca="1" ref="O24" ca="1">SUM(IF((INDIRECT($A24&amp;"!J23:J200")=$B$1)*(INDIRECT($A24&amp;"!I23:I200")="H")*(INDIRECT($A24&amp;"!H23:H200")=INDIRECT(O$5&amp;"!$H$21"))*(INDIRECT($A24&amp;"!S23:S200")&lt;&gt;""),INDIRECT($A24&amp;"!S23:S200")),0)</f>
        <v>#REF!</v>
      </c>
      <c r="P24" s="11" t="e">
        <f t="array" aca="1" ref="P24" ca="1">SUM(IF((INDIRECT($A24&amp;"!J23:J200")=$B$1)*(INDIRECT($A24&amp;"!I23:I200")="H")*(INDIRECT($A24&amp;"!H23:H200")=INDIRECT(P$5&amp;"!$H$21"))*(INDIRECT($A24&amp;"!S23:S200")&lt;&gt;""),INDIRECT($A24&amp;"!S23:S200")),0)</f>
        <v>#REF!</v>
      </c>
      <c r="Q24" s="11" t="e">
        <f t="array" aca="1" ref="Q24" ca="1">SUM(IF((INDIRECT($A24&amp;"!J23:J200")=$B$1)*(INDIRECT($A24&amp;"!I23:I200")="H")*(INDIRECT($A24&amp;"!H23:H200")=INDIRECT(Q$5&amp;"!$H$21"))*(INDIRECT($A24&amp;"!S23:S200")&lt;&gt;""),INDIRECT($A24&amp;"!S23:S200")),0)</f>
        <v>#REF!</v>
      </c>
      <c r="R24" s="11" t="e">
        <f t="array" aca="1" ref="R24" ca="1">SUM(IF((INDIRECT($A24&amp;"!J23:J200")=$B$1)*(INDIRECT($A24&amp;"!I23:I200")="H")*(INDIRECT($A24&amp;"!H23:H200")=INDIRECT(R$5&amp;"!$H$21"))*(INDIRECT($A24&amp;"!S23:S200")&lt;&gt;""),INDIRECT($A24&amp;"!S23:S200")),0)</f>
        <v>#REF!</v>
      </c>
      <c r="S24" s="11" t="e">
        <f t="array" aca="1" ref="S24" ca="1">SUM(IF((INDIRECT($A24&amp;"!J23:J200")=$B$1)*(INDIRECT($A24&amp;"!I23:I200")="H")*(INDIRECT($A24&amp;"!H23:H200")=INDIRECT(S$5&amp;"!$H$21"))*(INDIRECT($A24&amp;"!S23:S200")&lt;&gt;""),INDIRECT($A24&amp;"!S23:S200")),0)</f>
        <v>#REF!</v>
      </c>
      <c r="T24" s="11" t="e">
        <f t="array" aca="1" ref="T24" ca="1">SUM(IF((INDIRECT($A24&amp;"!J23:J200")=$B$1)*(INDIRECT($A24&amp;"!I23:I200")="H")*(INDIRECT($A24&amp;"!H23:H200")=INDIRECT(T$5&amp;"!$H$21"))*(INDIRECT($A24&amp;"!S23:S200")&lt;&gt;""),INDIRECT($A24&amp;"!S23:S200")),0)</f>
        <v>#REF!</v>
      </c>
      <c r="U24" s="11" t="e">
        <f t="array" aca="1" ref="U24" ca="1">SUM(IF((INDIRECT($A24&amp;"!J23:J200")=$B$1)*(INDIRECT($A24&amp;"!I23:I200")="H")*(INDIRECT($A24&amp;"!H23:H200")=INDIRECT(U$5&amp;"!$H$21"))*(INDIRECT($A24&amp;"!S23:S200")&lt;&gt;""),INDIRECT($A24&amp;"!S23:S200")),0)</f>
        <v>#REF!</v>
      </c>
      <c r="V24" s="11" t="e">
        <f t="array" aca="1" ref="V24" ca="1">SUM(IF((INDIRECT($A24&amp;"!J23:J200")=$B$1)*(INDIRECT($A24&amp;"!I23:I200")="H")*(INDIRECT($A24&amp;"!H23:H200")=INDIRECT(V$5&amp;"!$H$21"))*(INDIRECT($A24&amp;"!S23:S200")&lt;&gt;""),INDIRECT($A24&amp;"!S23:S200")),0)</f>
        <v>#REF!</v>
      </c>
      <c r="W24" s="11" t="e">
        <f t="array" aca="1" ref="W24" ca="1">SUM(IF((INDIRECT($A24&amp;"!J23:J200")=$B$1)*(INDIRECT($A24&amp;"!I23:I200")="H")*(INDIRECT($A24&amp;"!H23:H200")=INDIRECT(W$5&amp;"!$H$21"))*(INDIRECT($A24&amp;"!S23:S200")&lt;&gt;""),INDIRECT($A24&amp;"!S23:S200")),0)</f>
        <v>#REF!</v>
      </c>
      <c r="X24" s="11" t="e">
        <f t="array" aca="1" ref="X24" ca="1">SUM(IF((INDIRECT($A24&amp;"!J23:J200")=$B$1)*(INDIRECT($A24&amp;"!I23:I200")="H")*(INDIRECT($A24&amp;"!H23:H200")=INDIRECT(X$5&amp;"!$H$21"))*(INDIRECT($A24&amp;"!S23:S200")&lt;&gt;""),INDIRECT($A24&amp;"!S23:S200")),0)</f>
        <v>#REF!</v>
      </c>
      <c r="Y24" s="12" t="e">
        <f t="array" aca="1" ref="Y24" ca="1">SUM(IF((INDIRECT($A24&amp;"!J23:J200")=$B$1)*(INDIRECT($A24&amp;"!I23:I200")="H")*(INDIRECT($A24&amp;"!H23:H200")=INDIRECT(Y$5&amp;"!$H$21"))*(INDIRECT($A24&amp;"!S23:S200")&lt;&gt;""),INDIRECT($A24&amp;"!S23:S200")),0)</f>
        <v>#REF!</v>
      </c>
      <c r="Z24" s="4"/>
      <c r="AA24" s="4"/>
      <c r="AB24" s="4">
        <f>Table!$C$56</f>
        <v>0</v>
      </c>
      <c r="AC24" s="10" t="e">
        <f t="array" aca="1" ref="AC24" ca="1">SUM(IF((INDIRECT($AB24&amp;"!J23:J200")=$B$1)*(INDIRECT($AB24&amp;"!I23:I200")="A")*(INDIRECT($AB24&amp;"!H23:H200")=INDIRECT(AC$5&amp;"!$H$21"))*(INDIRECT($AB24&amp;"!S23:S200")&lt;&gt;""),INDIRECT($AB24&amp;"!S23:S200")),0)</f>
        <v>#REF!</v>
      </c>
      <c r="AD24" s="11" t="e">
        <f t="array" aca="1" ref="AD24" ca="1">SUM(IF((INDIRECT($AB24&amp;"!J23:J200")=$B$1)*(INDIRECT($AB24&amp;"!I23:I200")="A")*(INDIRECT($AB24&amp;"!H23:H200")=INDIRECT(AD$5&amp;"!$H$21"))*(INDIRECT($AB24&amp;"!S23:S200")&lt;&gt;""),INDIRECT($AB24&amp;"!S23:S200")),0)</f>
        <v>#REF!</v>
      </c>
      <c r="AE24" s="11" t="e">
        <f t="array" aca="1" ref="AE24" ca="1">SUM(IF((INDIRECT($AB24&amp;"!J23:J200")=$B$1)*(INDIRECT($AB24&amp;"!I23:I200")="A")*(INDIRECT($AB24&amp;"!H23:H200")=INDIRECT(AE$5&amp;"!$H$21"))*(INDIRECT($AB24&amp;"!S23:S200")&lt;&gt;""),INDIRECT($AB24&amp;"!S23:S200")),0)</f>
        <v>#REF!</v>
      </c>
      <c r="AF24" s="11" t="e">
        <f t="array" aca="1" ref="AF24" ca="1">SUM(IF((INDIRECT($AB24&amp;"!J23:J200")=$B$1)*(INDIRECT($AB24&amp;"!I23:I200")="A")*(INDIRECT($AB24&amp;"!H23:H200")=INDIRECT(AF$5&amp;"!$H$21"))*(INDIRECT($AB24&amp;"!S23:S200")&lt;&gt;""),INDIRECT($AB24&amp;"!S23:S200")),0)</f>
        <v>#REF!</v>
      </c>
      <c r="AG24" s="11" t="e">
        <f t="array" aca="1" ref="AG24" ca="1">SUM(IF((INDIRECT($AB24&amp;"!J23:J200")=$B$1)*(INDIRECT($AB24&amp;"!I23:I200")="A")*(INDIRECT($AB24&amp;"!H23:H200")=INDIRECT(AG$5&amp;"!$H$21"))*(INDIRECT($AB24&amp;"!S23:S200")&lt;&gt;""),INDIRECT($AB24&amp;"!S23:S200")),0)</f>
        <v>#REF!</v>
      </c>
      <c r="AH24" s="11" t="e">
        <f t="array" aca="1" ref="AH24" ca="1">SUM(IF((INDIRECT($AB24&amp;"!J23:J200")=$B$1)*(INDIRECT($AB24&amp;"!I23:I200")="A")*(INDIRECT($AB24&amp;"!H23:H200")=INDIRECT(AH$5&amp;"!$H$21"))*(INDIRECT($AB24&amp;"!S23:S200")&lt;&gt;""),INDIRECT($AB24&amp;"!S23:S200")),0)</f>
        <v>#REF!</v>
      </c>
      <c r="AI24" s="11" t="e">
        <f t="array" aca="1" ref="AI24" ca="1">SUM(IF((INDIRECT($AB24&amp;"!J23:J200")=$B$1)*(INDIRECT($AB24&amp;"!I23:I200")="A")*(INDIRECT($AB24&amp;"!H23:H200")=INDIRECT(AI$5&amp;"!$H$21"))*(INDIRECT($AB24&amp;"!S23:S200")&lt;&gt;""),INDIRECT($AB24&amp;"!S23:S200")),0)</f>
        <v>#REF!</v>
      </c>
      <c r="AJ24" s="11" t="e">
        <f t="array" aca="1" ref="AJ24" ca="1">SUM(IF((INDIRECT($AB24&amp;"!J23:J200")=$B$1)*(INDIRECT($AB24&amp;"!I23:I200")="A")*(INDIRECT($AB24&amp;"!H23:H200")=INDIRECT(AJ$5&amp;"!$H$21"))*(INDIRECT($AB24&amp;"!S23:S200")&lt;&gt;""),INDIRECT($AB24&amp;"!S23:S200")),0)</f>
        <v>#REF!</v>
      </c>
      <c r="AK24" s="11" t="e">
        <f t="array" aca="1" ref="AK24" ca="1">SUM(IF((INDIRECT($AB24&amp;"!J23:J200")=$B$1)*(INDIRECT($AB24&amp;"!I23:I200")="A")*(INDIRECT($AB24&amp;"!H23:H200")=INDIRECT(AK$5&amp;"!$H$21"))*(INDIRECT($AB24&amp;"!S23:S200")&lt;&gt;""),INDIRECT($AB24&amp;"!S23:S200")),0)</f>
        <v>#REF!</v>
      </c>
      <c r="AL24" s="11" t="e">
        <f t="array" aca="1" ref="AL24" ca="1">SUM(IF((INDIRECT($AB24&amp;"!J23:J200")=$B$1)*(INDIRECT($AB24&amp;"!I23:I200")="A")*(INDIRECT($AB24&amp;"!H23:H200")=INDIRECT(AL$5&amp;"!$H$21"))*(INDIRECT($AB24&amp;"!S23:S200")&lt;&gt;""),INDIRECT($AB24&amp;"!S23:S200")),0)</f>
        <v>#REF!</v>
      </c>
      <c r="AM24" s="11" t="e">
        <f t="array" aca="1" ref="AM24" ca="1">SUM(IF((INDIRECT($AB24&amp;"!J23:J200")=$B$1)*(INDIRECT($AB24&amp;"!I23:I200")="A")*(INDIRECT($AB24&amp;"!H23:H200")=INDIRECT(AM$5&amp;"!$H$21"))*(INDIRECT($AB24&amp;"!S23:S200")&lt;&gt;""),INDIRECT($AB24&amp;"!S23:S200")),0)</f>
        <v>#REF!</v>
      </c>
      <c r="AN24" s="11" t="e">
        <f t="array" aca="1" ref="AN24" ca="1">SUM(IF((INDIRECT($AB24&amp;"!J23:J200")=$B$1)*(INDIRECT($AB24&amp;"!I23:I200")="A")*(INDIRECT($AB24&amp;"!H23:H200")=INDIRECT(AN$5&amp;"!$H$21"))*(INDIRECT($AB24&amp;"!S23:S200")&lt;&gt;""),INDIRECT($AB24&amp;"!S23:S200")),0)</f>
        <v>#REF!</v>
      </c>
      <c r="AO24" s="11" t="e">
        <f t="array" aca="1" ref="AO24" ca="1">SUM(IF((INDIRECT($AB24&amp;"!J23:J200")=$B$1)*(INDIRECT($AB24&amp;"!I23:I200")="A")*(INDIRECT($AB24&amp;"!H23:H200")=INDIRECT(AO$5&amp;"!$H$21"))*(INDIRECT($AB24&amp;"!S23:S200")&lt;&gt;""),INDIRECT($AB24&amp;"!S23:S200")),0)</f>
        <v>#REF!</v>
      </c>
      <c r="AP24" s="11" t="e">
        <f t="array" aca="1" ref="AP24" ca="1">SUM(IF((INDIRECT($AB24&amp;"!J23:J200")=$B$1)*(INDIRECT($AB24&amp;"!I23:I200")="A")*(INDIRECT($AB24&amp;"!H23:H200")=INDIRECT(AP$5&amp;"!$H$21"))*(INDIRECT($AB24&amp;"!S23:S200")&lt;&gt;""),INDIRECT($AB24&amp;"!S23:S200")),0)</f>
        <v>#REF!</v>
      </c>
      <c r="AQ24" s="11" t="e">
        <f t="array" aca="1" ref="AQ24" ca="1">SUM(IF((INDIRECT($AB24&amp;"!J23:J200")=$B$1)*(INDIRECT($AB24&amp;"!I23:I200")="A")*(INDIRECT($AB24&amp;"!H23:H200")=INDIRECT(AQ$5&amp;"!$H$21"))*(INDIRECT($AB24&amp;"!S23:S200")&lt;&gt;""),INDIRECT($AB24&amp;"!S23:S200")),0)</f>
        <v>#REF!</v>
      </c>
      <c r="AR24" s="11" t="e">
        <f t="array" aca="1" ref="AR24" ca="1">SUM(IF((INDIRECT($AB24&amp;"!J23:J200")=$B$1)*(INDIRECT($AB24&amp;"!I23:I200")="A")*(INDIRECT($AB24&amp;"!H23:H200")=INDIRECT(AR$5&amp;"!$H$21"))*(INDIRECT($AB24&amp;"!S23:S200")&lt;&gt;""),INDIRECT($AB24&amp;"!S23:S200")),0)</f>
        <v>#REF!</v>
      </c>
      <c r="AS24" s="11" t="e">
        <f t="array" aca="1" ref="AS24" ca="1">SUM(IF((INDIRECT($AB24&amp;"!J23:J200")=$B$1)*(INDIRECT($AB24&amp;"!I23:I200")="A")*(INDIRECT($AB24&amp;"!H23:H200")=INDIRECT(AS$5&amp;"!$H$21"))*(INDIRECT($AB24&amp;"!S23:S200")&lt;&gt;""),INDIRECT($AB24&amp;"!S23:S200")),0)</f>
        <v>#REF!</v>
      </c>
      <c r="AT24" s="11" t="e">
        <f t="array" aca="1" ref="AT24" ca="1">SUM(IF((INDIRECT($AB24&amp;"!J23:J200")=$B$1)*(INDIRECT($AB24&amp;"!I23:I200")="A")*(INDIRECT($AB24&amp;"!H23:H200")=INDIRECT(AT$5&amp;"!$H$21"))*(INDIRECT($AB24&amp;"!S23:S200")&lt;&gt;""),INDIRECT($AB24&amp;"!S23:S200")),0)</f>
        <v>#REF!</v>
      </c>
      <c r="AU24" s="11" t="e">
        <f t="array" aca="1" ref="AU24" ca="1">SUM(IF((INDIRECT($AB24&amp;"!J23:J200")=$B$1)*(INDIRECT($AB24&amp;"!I23:I200")="A")*(INDIRECT($AB24&amp;"!H23:H200")=INDIRECT(AU$5&amp;"!$H$21"))*(INDIRECT($AB24&amp;"!S23:S200")&lt;&gt;""),INDIRECT($AB24&amp;"!S23:S200")),0)</f>
        <v>#REF!</v>
      </c>
      <c r="AV24" s="11" t="e">
        <f t="array" aca="1" ref="AV24" ca="1">SUM(IF((INDIRECT($AB24&amp;"!J23:J200")=$B$1)*(INDIRECT($AB24&amp;"!I23:I200")="A")*(INDIRECT($AB24&amp;"!H23:H200")=INDIRECT(AV$5&amp;"!$H$21"))*(INDIRECT($AB24&amp;"!S23:S200")&lt;&gt;""),INDIRECT($AB24&amp;"!S23:S200")),0)</f>
        <v>#REF!</v>
      </c>
      <c r="AW24" s="11" t="e">
        <f t="array" aca="1" ref="AW24" ca="1">SUM(IF((INDIRECT($AB24&amp;"!J23:J200")=$B$1)*(INDIRECT($AB24&amp;"!I23:I200")="A")*(INDIRECT($AB24&amp;"!H23:H200")=INDIRECT(AW$5&amp;"!$H$21"))*(INDIRECT($AB24&amp;"!S23:S200")&lt;&gt;""),INDIRECT($AB24&amp;"!S23:S200")),0)</f>
        <v>#REF!</v>
      </c>
      <c r="AX24" s="11" t="e">
        <f t="array" aca="1" ref="AX24" ca="1">SUM(IF((INDIRECT($AB24&amp;"!J23:J200")=$B$1)*(INDIRECT($AB24&amp;"!I23:I200")="A")*(INDIRECT($AB24&amp;"!H23:H200")=INDIRECT(AX$5&amp;"!$H$21"))*(INDIRECT($AB24&amp;"!S23:S200")&lt;&gt;""),INDIRECT($AB24&amp;"!S23:S200")),0)</f>
        <v>#REF!</v>
      </c>
      <c r="AY24" s="11" t="e">
        <f t="array" aca="1" ref="AY24" ca="1">SUM(IF((INDIRECT($AB24&amp;"!J23:J200")=$B$1)*(INDIRECT($AB24&amp;"!I23:I200")="A")*(INDIRECT($AB24&amp;"!H23:H200")=INDIRECT(AY$5&amp;"!$H$21"))*(INDIRECT($AB24&amp;"!S23:S200")&lt;&gt;""),INDIRECT($AB24&amp;"!S23:S200")),0)</f>
        <v>#REF!</v>
      </c>
      <c r="AZ24" s="12" t="e">
        <f t="array" aca="1" ref="AZ24" ca="1">SUM(IF((INDIRECT($AB24&amp;"!J23:J200")=$B$1)*(INDIRECT($AB24&amp;"!I23:I200")="A")*(INDIRECT($AB24&amp;"!H23:H200")=INDIRECT(AZ$5&amp;"!$H$21"))*(INDIRECT($AB24&amp;"!S23:S200")&lt;&gt;""),INDIRECT($AB24&amp;"!S23:S200")),0)</f>
        <v>#REF!</v>
      </c>
    </row>
    <row r="25" spans="1:52" hidden="1">
      <c r="A25" s="4">
        <f>Table!$C$57</f>
        <v>0</v>
      </c>
      <c r="B25" s="10" t="e">
        <f t="array" aca="1" ref="B25" ca="1">SUM(IF((INDIRECT($A25&amp;"!J23:J200")=$B$1)*(INDIRECT($A25&amp;"!I23:I200")="H")*(INDIRECT($A25&amp;"!H23:H200")=INDIRECT(B$5&amp;"!$H$21"))*(INDIRECT($A25&amp;"!S23:S200")&lt;&gt;""),INDIRECT($A25&amp;"!S23:S200")),0)</f>
        <v>#REF!</v>
      </c>
      <c r="C25" s="11" t="e">
        <f t="array" aca="1" ref="C25" ca="1">SUM(IF((INDIRECT($A25&amp;"!J23:J200")=$B$1)*(INDIRECT($A25&amp;"!I23:I200")="H")*(INDIRECT($A25&amp;"!H23:H200")=INDIRECT(C$5&amp;"!$H$21"))*(INDIRECT($A25&amp;"!S23:S200")&lt;&gt;""),INDIRECT($A25&amp;"!S23:S200")),0)</f>
        <v>#REF!</v>
      </c>
      <c r="D25" s="11" t="e">
        <f t="array" aca="1" ref="D25" ca="1">SUM(IF((INDIRECT($A25&amp;"!J23:J200")=$B$1)*(INDIRECT($A25&amp;"!I23:I200")="H")*(INDIRECT($A25&amp;"!H23:H200")=INDIRECT(D$5&amp;"!$H$21"))*(INDIRECT($A25&amp;"!S23:S200")&lt;&gt;""),INDIRECT($A25&amp;"!S23:S200")),0)</f>
        <v>#REF!</v>
      </c>
      <c r="E25" s="11" t="e">
        <f t="array" aca="1" ref="E25" ca="1">SUM(IF((INDIRECT($A25&amp;"!J23:J200")=$B$1)*(INDIRECT($A25&amp;"!I23:I200")="H")*(INDIRECT($A25&amp;"!H23:H200")=INDIRECT(E$5&amp;"!$H$21"))*(INDIRECT($A25&amp;"!S23:S200")&lt;&gt;""),INDIRECT($A25&amp;"!S23:S200")),0)</f>
        <v>#REF!</v>
      </c>
      <c r="F25" s="11" t="e">
        <f t="array" aca="1" ref="F25" ca="1">SUM(IF((INDIRECT($A25&amp;"!J23:J200")=$B$1)*(INDIRECT($A25&amp;"!I23:I200")="H")*(INDIRECT($A25&amp;"!H23:H200")=INDIRECT(F$5&amp;"!$H$21"))*(INDIRECT($A25&amp;"!S23:S200")&lt;&gt;""),INDIRECT($A25&amp;"!S23:S200")),0)</f>
        <v>#REF!</v>
      </c>
      <c r="G25" s="11" t="e">
        <f t="array" aca="1" ref="G25" ca="1">SUM(IF((INDIRECT($A25&amp;"!J23:J200")=$B$1)*(INDIRECT($A25&amp;"!I23:I200")="H")*(INDIRECT($A25&amp;"!H23:H200")=INDIRECT(G$5&amp;"!$H$21"))*(INDIRECT($A25&amp;"!S23:S200")&lt;&gt;""),INDIRECT($A25&amp;"!S23:S200")),0)</f>
        <v>#REF!</v>
      </c>
      <c r="H25" s="11" t="e">
        <f t="array" aca="1" ref="H25" ca="1">SUM(IF((INDIRECT($A25&amp;"!J23:J200")=$B$1)*(INDIRECT($A25&amp;"!I23:I200")="H")*(INDIRECT($A25&amp;"!H23:H200")=INDIRECT(H$5&amp;"!$H$21"))*(INDIRECT($A25&amp;"!S23:S200")&lt;&gt;""),INDIRECT($A25&amp;"!S23:S200")),0)</f>
        <v>#REF!</v>
      </c>
      <c r="I25" s="11" t="e">
        <f t="array" aca="1" ref="I25" ca="1">SUM(IF((INDIRECT($A25&amp;"!J23:J200")=$B$1)*(INDIRECT($A25&amp;"!I23:I200")="H")*(INDIRECT($A25&amp;"!H23:H200")=INDIRECT(I$5&amp;"!$H$21"))*(INDIRECT($A25&amp;"!S23:S200")&lt;&gt;""),INDIRECT($A25&amp;"!S23:S200")),0)</f>
        <v>#REF!</v>
      </c>
      <c r="J25" s="11" t="e">
        <f t="array" aca="1" ref="J25" ca="1">SUM(IF((INDIRECT($A25&amp;"!J23:J200")=$B$1)*(INDIRECT($A25&amp;"!I23:I200")="H")*(INDIRECT($A25&amp;"!H23:H200")=INDIRECT(J$5&amp;"!$H$21"))*(INDIRECT($A25&amp;"!S23:S200")&lt;&gt;""),INDIRECT($A25&amp;"!S23:S200")),0)</f>
        <v>#REF!</v>
      </c>
      <c r="K25" s="11" t="e">
        <f t="array" aca="1" ref="K25" ca="1">SUM(IF((INDIRECT($A25&amp;"!J23:J200")=$B$1)*(INDIRECT($A25&amp;"!I23:I200")="H")*(INDIRECT($A25&amp;"!H23:H200")=INDIRECT(K$5&amp;"!$H$21"))*(INDIRECT($A25&amp;"!S23:S200")&lt;&gt;""),INDIRECT($A25&amp;"!S23:S200")),0)</f>
        <v>#REF!</v>
      </c>
      <c r="L25" s="11" t="e">
        <f t="array" aca="1" ref="L25" ca="1">SUM(IF((INDIRECT($A25&amp;"!J23:J200")=$B$1)*(INDIRECT($A25&amp;"!I23:I200")="H")*(INDIRECT($A25&amp;"!H23:H200")=INDIRECT(L$5&amp;"!$H$21"))*(INDIRECT($A25&amp;"!S23:S200")&lt;&gt;""),INDIRECT($A25&amp;"!S23:S200")),0)</f>
        <v>#REF!</v>
      </c>
      <c r="M25" s="11" t="e">
        <f t="array" aca="1" ref="M25" ca="1">SUM(IF((INDIRECT($A25&amp;"!J23:J200")=$B$1)*(INDIRECT($A25&amp;"!I23:I200")="H")*(INDIRECT($A25&amp;"!H23:H200")=INDIRECT(M$5&amp;"!$H$21"))*(INDIRECT($A25&amp;"!S23:S200")&lt;&gt;""),INDIRECT($A25&amp;"!S23:S200")),0)</f>
        <v>#REF!</v>
      </c>
      <c r="N25" s="11" t="e">
        <f t="array" aca="1" ref="N25" ca="1">SUM(IF((INDIRECT($A25&amp;"!J23:J200")=$B$1)*(INDIRECT($A25&amp;"!I23:I200")="H")*(INDIRECT($A25&amp;"!H23:H200")=INDIRECT(N$5&amp;"!$H$21"))*(INDIRECT($A25&amp;"!S23:S200")&lt;&gt;""),INDIRECT($A25&amp;"!S23:S200")),0)</f>
        <v>#REF!</v>
      </c>
      <c r="O25" s="11" t="e">
        <f t="array" aca="1" ref="O25" ca="1">SUM(IF((INDIRECT($A25&amp;"!J23:J200")=$B$1)*(INDIRECT($A25&amp;"!I23:I200")="H")*(INDIRECT($A25&amp;"!H23:H200")=INDIRECT(O$5&amp;"!$H$21"))*(INDIRECT($A25&amp;"!S23:S200")&lt;&gt;""),INDIRECT($A25&amp;"!S23:S200")),0)</f>
        <v>#REF!</v>
      </c>
      <c r="P25" s="11" t="e">
        <f t="array" aca="1" ref="P25" ca="1">SUM(IF((INDIRECT($A25&amp;"!J23:J200")=$B$1)*(INDIRECT($A25&amp;"!I23:I200")="H")*(INDIRECT($A25&amp;"!H23:H200")=INDIRECT(P$5&amp;"!$H$21"))*(INDIRECT($A25&amp;"!S23:S200")&lt;&gt;""),INDIRECT($A25&amp;"!S23:S200")),0)</f>
        <v>#REF!</v>
      </c>
      <c r="Q25" s="11" t="e">
        <f t="array" aca="1" ref="Q25" ca="1">SUM(IF((INDIRECT($A25&amp;"!J23:J200")=$B$1)*(INDIRECT($A25&amp;"!I23:I200")="H")*(INDIRECT($A25&amp;"!H23:H200")=INDIRECT(Q$5&amp;"!$H$21"))*(INDIRECT($A25&amp;"!S23:S200")&lt;&gt;""),INDIRECT($A25&amp;"!S23:S200")),0)</f>
        <v>#REF!</v>
      </c>
      <c r="R25" s="11" t="e">
        <f t="array" aca="1" ref="R25" ca="1">SUM(IF((INDIRECT($A25&amp;"!J23:J200")=$B$1)*(INDIRECT($A25&amp;"!I23:I200")="H")*(INDIRECT($A25&amp;"!H23:H200")=INDIRECT(R$5&amp;"!$H$21"))*(INDIRECT($A25&amp;"!S23:S200")&lt;&gt;""),INDIRECT($A25&amp;"!S23:S200")),0)</f>
        <v>#REF!</v>
      </c>
      <c r="S25" s="11" t="e">
        <f t="array" aca="1" ref="S25" ca="1">SUM(IF((INDIRECT($A25&amp;"!J23:J200")=$B$1)*(INDIRECT($A25&amp;"!I23:I200")="H")*(INDIRECT($A25&amp;"!H23:H200")=INDIRECT(S$5&amp;"!$H$21"))*(INDIRECT($A25&amp;"!S23:S200")&lt;&gt;""),INDIRECT($A25&amp;"!S23:S200")),0)</f>
        <v>#REF!</v>
      </c>
      <c r="T25" s="11" t="e">
        <f t="array" aca="1" ref="T25" ca="1">SUM(IF((INDIRECT($A25&amp;"!J23:J200")=$B$1)*(INDIRECT($A25&amp;"!I23:I200")="H")*(INDIRECT($A25&amp;"!H23:H200")=INDIRECT(T$5&amp;"!$H$21"))*(INDIRECT($A25&amp;"!S23:S200")&lt;&gt;""),INDIRECT($A25&amp;"!S23:S200")),0)</f>
        <v>#REF!</v>
      </c>
      <c r="U25" s="11" t="e">
        <f t="array" aca="1" ref="U25" ca="1">SUM(IF((INDIRECT($A25&amp;"!J23:J200")=$B$1)*(INDIRECT($A25&amp;"!I23:I200")="H")*(INDIRECT($A25&amp;"!H23:H200")=INDIRECT(U$5&amp;"!$H$21"))*(INDIRECT($A25&amp;"!S23:S200")&lt;&gt;""),INDIRECT($A25&amp;"!S23:S200")),0)</f>
        <v>#REF!</v>
      </c>
      <c r="V25" s="11" t="e">
        <f t="array" aca="1" ref="V25" ca="1">SUM(IF((INDIRECT($A25&amp;"!J23:J200")=$B$1)*(INDIRECT($A25&amp;"!I23:I200")="H")*(INDIRECT($A25&amp;"!H23:H200")=INDIRECT(V$5&amp;"!$H$21"))*(INDIRECT($A25&amp;"!S23:S200")&lt;&gt;""),INDIRECT($A25&amp;"!S23:S200")),0)</f>
        <v>#REF!</v>
      </c>
      <c r="W25" s="11" t="e">
        <f t="array" aca="1" ref="W25" ca="1">SUM(IF((INDIRECT($A25&amp;"!J23:J200")=$B$1)*(INDIRECT($A25&amp;"!I23:I200")="H")*(INDIRECT($A25&amp;"!H23:H200")=INDIRECT(W$5&amp;"!$H$21"))*(INDIRECT($A25&amp;"!S23:S200")&lt;&gt;""),INDIRECT($A25&amp;"!S23:S200")),0)</f>
        <v>#REF!</v>
      </c>
      <c r="X25" s="11" t="e">
        <f t="array" aca="1" ref="X25" ca="1">SUM(IF((INDIRECT($A25&amp;"!J23:J200")=$B$1)*(INDIRECT($A25&amp;"!I23:I200")="H")*(INDIRECT($A25&amp;"!H23:H200")=INDIRECT(X$5&amp;"!$H$21"))*(INDIRECT($A25&amp;"!S23:S200")&lt;&gt;""),INDIRECT($A25&amp;"!S23:S200")),0)</f>
        <v>#REF!</v>
      </c>
      <c r="Y25" s="12" t="e">
        <f t="array" aca="1" ref="Y25" ca="1">SUM(IF((INDIRECT($A25&amp;"!J23:J200")=$B$1)*(INDIRECT($A25&amp;"!I23:I200")="H")*(INDIRECT($A25&amp;"!H23:H200")=INDIRECT(Y$5&amp;"!$H$21"))*(INDIRECT($A25&amp;"!S23:S200")&lt;&gt;""),INDIRECT($A25&amp;"!S23:S200")),0)</f>
        <v>#REF!</v>
      </c>
      <c r="Z25" s="4"/>
      <c r="AA25" s="4"/>
      <c r="AB25" s="4">
        <f>Table!$C$57</f>
        <v>0</v>
      </c>
      <c r="AC25" s="10" t="e">
        <f t="array" aca="1" ref="AC25" ca="1">SUM(IF((INDIRECT($AB25&amp;"!J23:J200")=$B$1)*(INDIRECT($AB25&amp;"!I23:I200")="A")*(INDIRECT($AB25&amp;"!H23:H200")=INDIRECT(AC$5&amp;"!$H$21"))*(INDIRECT($AB25&amp;"!S23:S200")&lt;&gt;""),INDIRECT($AB25&amp;"!S23:S200")),0)</f>
        <v>#REF!</v>
      </c>
      <c r="AD25" s="11" t="e">
        <f t="array" aca="1" ref="AD25" ca="1">SUM(IF((INDIRECT($AB25&amp;"!J23:J200")=$B$1)*(INDIRECT($AB25&amp;"!I23:I200")="A")*(INDIRECT($AB25&amp;"!H23:H200")=INDIRECT(AD$5&amp;"!$H$21"))*(INDIRECT($AB25&amp;"!S23:S200")&lt;&gt;""),INDIRECT($AB25&amp;"!S23:S200")),0)</f>
        <v>#REF!</v>
      </c>
      <c r="AE25" s="11" t="e">
        <f t="array" aca="1" ref="AE25" ca="1">SUM(IF((INDIRECT($AB25&amp;"!J23:J200")=$B$1)*(INDIRECT($AB25&amp;"!I23:I200")="A")*(INDIRECT($AB25&amp;"!H23:H200")=INDIRECT(AE$5&amp;"!$H$21"))*(INDIRECT($AB25&amp;"!S23:S200")&lt;&gt;""),INDIRECT($AB25&amp;"!S23:S200")),0)</f>
        <v>#REF!</v>
      </c>
      <c r="AF25" s="11" t="e">
        <f t="array" aca="1" ref="AF25" ca="1">SUM(IF((INDIRECT($AB25&amp;"!J23:J200")=$B$1)*(INDIRECT($AB25&amp;"!I23:I200")="A")*(INDIRECT($AB25&amp;"!H23:H200")=INDIRECT(AF$5&amp;"!$H$21"))*(INDIRECT($AB25&amp;"!S23:S200")&lt;&gt;""),INDIRECT($AB25&amp;"!S23:S200")),0)</f>
        <v>#REF!</v>
      </c>
      <c r="AG25" s="11" t="e">
        <f t="array" aca="1" ref="AG25" ca="1">SUM(IF((INDIRECT($AB25&amp;"!J23:J200")=$B$1)*(INDIRECT($AB25&amp;"!I23:I200")="A")*(INDIRECT($AB25&amp;"!H23:H200")=INDIRECT(AG$5&amp;"!$H$21"))*(INDIRECT($AB25&amp;"!S23:S200")&lt;&gt;""),INDIRECT($AB25&amp;"!S23:S200")),0)</f>
        <v>#REF!</v>
      </c>
      <c r="AH25" s="11" t="e">
        <f t="array" aca="1" ref="AH25" ca="1">SUM(IF((INDIRECT($AB25&amp;"!J23:J200")=$B$1)*(INDIRECT($AB25&amp;"!I23:I200")="A")*(INDIRECT($AB25&amp;"!H23:H200")=INDIRECT(AH$5&amp;"!$H$21"))*(INDIRECT($AB25&amp;"!S23:S200")&lt;&gt;""),INDIRECT($AB25&amp;"!S23:S200")),0)</f>
        <v>#REF!</v>
      </c>
      <c r="AI25" s="11" t="e">
        <f t="array" aca="1" ref="AI25" ca="1">SUM(IF((INDIRECT($AB25&amp;"!J23:J200")=$B$1)*(INDIRECT($AB25&amp;"!I23:I200")="A")*(INDIRECT($AB25&amp;"!H23:H200")=INDIRECT(AI$5&amp;"!$H$21"))*(INDIRECT($AB25&amp;"!S23:S200")&lt;&gt;""),INDIRECT($AB25&amp;"!S23:S200")),0)</f>
        <v>#REF!</v>
      </c>
      <c r="AJ25" s="11" t="e">
        <f t="array" aca="1" ref="AJ25" ca="1">SUM(IF((INDIRECT($AB25&amp;"!J23:J200")=$B$1)*(INDIRECT($AB25&amp;"!I23:I200")="A")*(INDIRECT($AB25&amp;"!H23:H200")=INDIRECT(AJ$5&amp;"!$H$21"))*(INDIRECT($AB25&amp;"!S23:S200")&lt;&gt;""),INDIRECT($AB25&amp;"!S23:S200")),0)</f>
        <v>#REF!</v>
      </c>
      <c r="AK25" s="11" t="e">
        <f t="array" aca="1" ref="AK25" ca="1">SUM(IF((INDIRECT($AB25&amp;"!J23:J200")=$B$1)*(INDIRECT($AB25&amp;"!I23:I200")="A")*(INDIRECT($AB25&amp;"!H23:H200")=INDIRECT(AK$5&amp;"!$H$21"))*(INDIRECT($AB25&amp;"!S23:S200")&lt;&gt;""),INDIRECT($AB25&amp;"!S23:S200")),0)</f>
        <v>#REF!</v>
      </c>
      <c r="AL25" s="11" t="e">
        <f t="array" aca="1" ref="AL25" ca="1">SUM(IF((INDIRECT($AB25&amp;"!J23:J200")=$B$1)*(INDIRECT($AB25&amp;"!I23:I200")="A")*(INDIRECT($AB25&amp;"!H23:H200")=INDIRECT(AL$5&amp;"!$H$21"))*(INDIRECT($AB25&amp;"!S23:S200")&lt;&gt;""),INDIRECT($AB25&amp;"!S23:S200")),0)</f>
        <v>#REF!</v>
      </c>
      <c r="AM25" s="11" t="e">
        <f t="array" aca="1" ref="AM25" ca="1">SUM(IF((INDIRECT($AB25&amp;"!J23:J200")=$B$1)*(INDIRECT($AB25&amp;"!I23:I200")="A")*(INDIRECT($AB25&amp;"!H23:H200")=INDIRECT(AM$5&amp;"!$H$21"))*(INDIRECT($AB25&amp;"!S23:S200")&lt;&gt;""),INDIRECT($AB25&amp;"!S23:S200")),0)</f>
        <v>#REF!</v>
      </c>
      <c r="AN25" s="11" t="e">
        <f t="array" aca="1" ref="AN25" ca="1">SUM(IF((INDIRECT($AB25&amp;"!J23:J200")=$B$1)*(INDIRECT($AB25&amp;"!I23:I200")="A")*(INDIRECT($AB25&amp;"!H23:H200")=INDIRECT(AN$5&amp;"!$H$21"))*(INDIRECT($AB25&amp;"!S23:S200")&lt;&gt;""),INDIRECT($AB25&amp;"!S23:S200")),0)</f>
        <v>#REF!</v>
      </c>
      <c r="AO25" s="11" t="e">
        <f t="array" aca="1" ref="AO25" ca="1">SUM(IF((INDIRECT($AB25&amp;"!J23:J200")=$B$1)*(INDIRECT($AB25&amp;"!I23:I200")="A")*(INDIRECT($AB25&amp;"!H23:H200")=INDIRECT(AO$5&amp;"!$H$21"))*(INDIRECT($AB25&amp;"!S23:S200")&lt;&gt;""),INDIRECT($AB25&amp;"!S23:S200")),0)</f>
        <v>#REF!</v>
      </c>
      <c r="AP25" s="11" t="e">
        <f t="array" aca="1" ref="AP25" ca="1">SUM(IF((INDIRECT($AB25&amp;"!J23:J200")=$B$1)*(INDIRECT($AB25&amp;"!I23:I200")="A")*(INDIRECT($AB25&amp;"!H23:H200")=INDIRECT(AP$5&amp;"!$H$21"))*(INDIRECT($AB25&amp;"!S23:S200")&lt;&gt;""),INDIRECT($AB25&amp;"!S23:S200")),0)</f>
        <v>#REF!</v>
      </c>
      <c r="AQ25" s="11" t="e">
        <f t="array" aca="1" ref="AQ25" ca="1">SUM(IF((INDIRECT($AB25&amp;"!J23:J200")=$B$1)*(INDIRECT($AB25&amp;"!I23:I200")="A")*(INDIRECT($AB25&amp;"!H23:H200")=INDIRECT(AQ$5&amp;"!$H$21"))*(INDIRECT($AB25&amp;"!S23:S200")&lt;&gt;""),INDIRECT($AB25&amp;"!S23:S200")),0)</f>
        <v>#REF!</v>
      </c>
      <c r="AR25" s="11" t="e">
        <f t="array" aca="1" ref="AR25" ca="1">SUM(IF((INDIRECT($AB25&amp;"!J23:J200")=$B$1)*(INDIRECT($AB25&amp;"!I23:I200")="A")*(INDIRECT($AB25&amp;"!H23:H200")=INDIRECT(AR$5&amp;"!$H$21"))*(INDIRECT($AB25&amp;"!S23:S200")&lt;&gt;""),INDIRECT($AB25&amp;"!S23:S200")),0)</f>
        <v>#REF!</v>
      </c>
      <c r="AS25" s="11" t="e">
        <f t="array" aca="1" ref="AS25" ca="1">SUM(IF((INDIRECT($AB25&amp;"!J23:J200")=$B$1)*(INDIRECT($AB25&amp;"!I23:I200")="A")*(INDIRECT($AB25&amp;"!H23:H200")=INDIRECT(AS$5&amp;"!$H$21"))*(INDIRECT($AB25&amp;"!S23:S200")&lt;&gt;""),INDIRECT($AB25&amp;"!S23:S200")),0)</f>
        <v>#REF!</v>
      </c>
      <c r="AT25" s="11" t="e">
        <f t="array" aca="1" ref="AT25" ca="1">SUM(IF((INDIRECT($AB25&amp;"!J23:J200")=$B$1)*(INDIRECT($AB25&amp;"!I23:I200")="A")*(INDIRECT($AB25&amp;"!H23:H200")=INDIRECT(AT$5&amp;"!$H$21"))*(INDIRECT($AB25&amp;"!S23:S200")&lt;&gt;""),INDIRECT($AB25&amp;"!S23:S200")),0)</f>
        <v>#REF!</v>
      </c>
      <c r="AU25" s="11" t="e">
        <f t="array" aca="1" ref="AU25" ca="1">SUM(IF((INDIRECT($AB25&amp;"!J23:J200")=$B$1)*(INDIRECT($AB25&amp;"!I23:I200")="A")*(INDIRECT($AB25&amp;"!H23:H200")=INDIRECT(AU$5&amp;"!$H$21"))*(INDIRECT($AB25&amp;"!S23:S200")&lt;&gt;""),INDIRECT($AB25&amp;"!S23:S200")),0)</f>
        <v>#REF!</v>
      </c>
      <c r="AV25" s="11" t="e">
        <f t="array" aca="1" ref="AV25" ca="1">SUM(IF((INDIRECT($AB25&amp;"!J23:J200")=$B$1)*(INDIRECT($AB25&amp;"!I23:I200")="A")*(INDIRECT($AB25&amp;"!H23:H200")=INDIRECT(AV$5&amp;"!$H$21"))*(INDIRECT($AB25&amp;"!S23:S200")&lt;&gt;""),INDIRECT($AB25&amp;"!S23:S200")),0)</f>
        <v>#REF!</v>
      </c>
      <c r="AW25" s="11" t="e">
        <f t="array" aca="1" ref="AW25" ca="1">SUM(IF((INDIRECT($AB25&amp;"!J23:J200")=$B$1)*(INDIRECT($AB25&amp;"!I23:I200")="A")*(INDIRECT($AB25&amp;"!H23:H200")=INDIRECT(AW$5&amp;"!$H$21"))*(INDIRECT($AB25&amp;"!S23:S200")&lt;&gt;""),INDIRECT($AB25&amp;"!S23:S200")),0)</f>
        <v>#REF!</v>
      </c>
      <c r="AX25" s="11" t="e">
        <f t="array" aca="1" ref="AX25" ca="1">SUM(IF((INDIRECT($AB25&amp;"!J23:J200")=$B$1)*(INDIRECT($AB25&amp;"!I23:I200")="A")*(INDIRECT($AB25&amp;"!H23:H200")=INDIRECT(AX$5&amp;"!$H$21"))*(INDIRECT($AB25&amp;"!S23:S200")&lt;&gt;""),INDIRECT($AB25&amp;"!S23:S200")),0)</f>
        <v>#REF!</v>
      </c>
      <c r="AY25" s="11" t="e">
        <f t="array" aca="1" ref="AY25" ca="1">SUM(IF((INDIRECT($AB25&amp;"!J23:J200")=$B$1)*(INDIRECT($AB25&amp;"!I23:I200")="A")*(INDIRECT($AB25&amp;"!H23:H200")=INDIRECT(AY$5&amp;"!$H$21"))*(INDIRECT($AB25&amp;"!S23:S200")&lt;&gt;""),INDIRECT($AB25&amp;"!S23:S200")),0)</f>
        <v>#REF!</v>
      </c>
      <c r="AZ25" s="12" t="e">
        <f t="array" aca="1" ref="AZ25" ca="1">SUM(IF((INDIRECT($AB25&amp;"!J23:J200")=$B$1)*(INDIRECT($AB25&amp;"!I23:I200")="A")*(INDIRECT($AB25&amp;"!H23:H200")=INDIRECT(AZ$5&amp;"!$H$21"))*(INDIRECT($AB25&amp;"!S23:S200")&lt;&gt;""),INDIRECT($AB25&amp;"!S23:S200")),0)</f>
        <v>#REF!</v>
      </c>
    </row>
    <row r="26" spans="1:52" hidden="1">
      <c r="A26" s="4">
        <f>Table!$C$58</f>
        <v>0</v>
      </c>
      <c r="B26" s="10" t="e">
        <f t="array" aca="1" ref="B26" ca="1">SUM(IF((INDIRECT($A26&amp;"!J23:J200")=$B$1)*(INDIRECT($A26&amp;"!I23:I200")="H")*(INDIRECT($A26&amp;"!H23:H200")=INDIRECT(B$5&amp;"!$H$21"))*(INDIRECT($A26&amp;"!S23:S200")&lt;&gt;""),INDIRECT($A26&amp;"!S23:S200")),0)</f>
        <v>#REF!</v>
      </c>
      <c r="C26" s="11" t="e">
        <f t="array" aca="1" ref="C26" ca="1">SUM(IF((INDIRECT($A26&amp;"!J23:J200")=$B$1)*(INDIRECT($A26&amp;"!I23:I200")="H")*(INDIRECT($A26&amp;"!H23:H200")=INDIRECT(C$5&amp;"!$H$21"))*(INDIRECT($A26&amp;"!S23:S200")&lt;&gt;""),INDIRECT($A26&amp;"!S23:S200")),0)</f>
        <v>#REF!</v>
      </c>
      <c r="D26" s="11" t="e">
        <f t="array" aca="1" ref="D26" ca="1">SUM(IF((INDIRECT($A26&amp;"!J23:J200")=$B$1)*(INDIRECT($A26&amp;"!I23:I200")="H")*(INDIRECT($A26&amp;"!H23:H200")=INDIRECT(D$5&amp;"!$H$21"))*(INDIRECT($A26&amp;"!S23:S200")&lt;&gt;""),INDIRECT($A26&amp;"!S23:S200")),0)</f>
        <v>#REF!</v>
      </c>
      <c r="E26" s="11" t="e">
        <f t="array" aca="1" ref="E26" ca="1">SUM(IF((INDIRECT($A26&amp;"!J23:J200")=$B$1)*(INDIRECT($A26&amp;"!I23:I200")="H")*(INDIRECT($A26&amp;"!H23:H200")=INDIRECT(E$5&amp;"!$H$21"))*(INDIRECT($A26&amp;"!S23:S200")&lt;&gt;""),INDIRECT($A26&amp;"!S23:S200")),0)</f>
        <v>#REF!</v>
      </c>
      <c r="F26" s="11" t="e">
        <f t="array" aca="1" ref="F26" ca="1">SUM(IF((INDIRECT($A26&amp;"!J23:J200")=$B$1)*(INDIRECT($A26&amp;"!I23:I200")="H")*(INDIRECT($A26&amp;"!H23:H200")=INDIRECT(F$5&amp;"!$H$21"))*(INDIRECT($A26&amp;"!S23:S200")&lt;&gt;""),INDIRECT($A26&amp;"!S23:S200")),0)</f>
        <v>#REF!</v>
      </c>
      <c r="G26" s="11" t="e">
        <f t="array" aca="1" ref="G26" ca="1">SUM(IF((INDIRECT($A26&amp;"!J23:J200")=$B$1)*(INDIRECT($A26&amp;"!I23:I200")="H")*(INDIRECT($A26&amp;"!H23:H200")=INDIRECT(G$5&amp;"!$H$21"))*(INDIRECT($A26&amp;"!S23:S200")&lt;&gt;""),INDIRECT($A26&amp;"!S23:S200")),0)</f>
        <v>#REF!</v>
      </c>
      <c r="H26" s="11" t="e">
        <f t="array" aca="1" ref="H26" ca="1">SUM(IF((INDIRECT($A26&amp;"!J23:J200")=$B$1)*(INDIRECT($A26&amp;"!I23:I200")="H")*(INDIRECT($A26&amp;"!H23:H200")=INDIRECT(H$5&amp;"!$H$21"))*(INDIRECT($A26&amp;"!S23:S200")&lt;&gt;""),INDIRECT($A26&amp;"!S23:S200")),0)</f>
        <v>#REF!</v>
      </c>
      <c r="I26" s="11" t="e">
        <f t="array" aca="1" ref="I26" ca="1">SUM(IF((INDIRECT($A26&amp;"!J23:J200")=$B$1)*(INDIRECT($A26&amp;"!I23:I200")="H")*(INDIRECT($A26&amp;"!H23:H200")=INDIRECT(I$5&amp;"!$H$21"))*(INDIRECT($A26&amp;"!S23:S200")&lt;&gt;""),INDIRECT($A26&amp;"!S23:S200")),0)</f>
        <v>#REF!</v>
      </c>
      <c r="J26" s="11" t="e">
        <f t="array" aca="1" ref="J26" ca="1">SUM(IF((INDIRECT($A26&amp;"!J23:J200")=$B$1)*(INDIRECT($A26&amp;"!I23:I200")="H")*(INDIRECT($A26&amp;"!H23:H200")=INDIRECT(J$5&amp;"!$H$21"))*(INDIRECT($A26&amp;"!S23:S200")&lt;&gt;""),INDIRECT($A26&amp;"!S23:S200")),0)</f>
        <v>#REF!</v>
      </c>
      <c r="K26" s="11" t="e">
        <f t="array" aca="1" ref="K26" ca="1">SUM(IF((INDIRECT($A26&amp;"!J23:J200")=$B$1)*(INDIRECT($A26&amp;"!I23:I200")="H")*(INDIRECT($A26&amp;"!H23:H200")=INDIRECT(K$5&amp;"!$H$21"))*(INDIRECT($A26&amp;"!S23:S200")&lt;&gt;""),INDIRECT($A26&amp;"!S23:S200")),0)</f>
        <v>#REF!</v>
      </c>
      <c r="L26" s="11" t="e">
        <f t="array" aca="1" ref="L26" ca="1">SUM(IF((INDIRECT($A26&amp;"!J23:J200")=$B$1)*(INDIRECT($A26&amp;"!I23:I200")="H")*(INDIRECT($A26&amp;"!H23:H200")=INDIRECT(L$5&amp;"!$H$21"))*(INDIRECT($A26&amp;"!S23:S200")&lt;&gt;""),INDIRECT($A26&amp;"!S23:S200")),0)</f>
        <v>#REF!</v>
      </c>
      <c r="M26" s="11" t="e">
        <f t="array" aca="1" ref="M26" ca="1">SUM(IF((INDIRECT($A26&amp;"!J23:J200")=$B$1)*(INDIRECT($A26&amp;"!I23:I200")="H")*(INDIRECT($A26&amp;"!H23:H200")=INDIRECT(M$5&amp;"!$H$21"))*(INDIRECT($A26&amp;"!S23:S200")&lt;&gt;""),INDIRECT($A26&amp;"!S23:S200")),0)</f>
        <v>#REF!</v>
      </c>
      <c r="N26" s="11" t="e">
        <f t="array" aca="1" ref="N26" ca="1">SUM(IF((INDIRECT($A26&amp;"!J23:J200")=$B$1)*(INDIRECT($A26&amp;"!I23:I200")="H")*(INDIRECT($A26&amp;"!H23:H200")=INDIRECT(N$5&amp;"!$H$21"))*(INDIRECT($A26&amp;"!S23:S200")&lt;&gt;""),INDIRECT($A26&amp;"!S23:S200")),0)</f>
        <v>#REF!</v>
      </c>
      <c r="O26" s="11" t="e">
        <f t="array" aca="1" ref="O26" ca="1">SUM(IF((INDIRECT($A26&amp;"!J23:J200")=$B$1)*(INDIRECT($A26&amp;"!I23:I200")="H")*(INDIRECT($A26&amp;"!H23:H200")=INDIRECT(O$5&amp;"!$H$21"))*(INDIRECT($A26&amp;"!S23:S200")&lt;&gt;""),INDIRECT($A26&amp;"!S23:S200")),0)</f>
        <v>#REF!</v>
      </c>
      <c r="P26" s="11" t="e">
        <f t="array" aca="1" ref="P26" ca="1">SUM(IF((INDIRECT($A26&amp;"!J23:J200")=$B$1)*(INDIRECT($A26&amp;"!I23:I200")="H")*(INDIRECT($A26&amp;"!H23:H200")=INDIRECT(P$5&amp;"!$H$21"))*(INDIRECT($A26&amp;"!S23:S200")&lt;&gt;""),INDIRECT($A26&amp;"!S23:S200")),0)</f>
        <v>#REF!</v>
      </c>
      <c r="Q26" s="11" t="e">
        <f t="array" aca="1" ref="Q26" ca="1">SUM(IF((INDIRECT($A26&amp;"!J23:J200")=$B$1)*(INDIRECT($A26&amp;"!I23:I200")="H")*(INDIRECT($A26&amp;"!H23:H200")=INDIRECT(Q$5&amp;"!$H$21"))*(INDIRECT($A26&amp;"!S23:S200")&lt;&gt;""),INDIRECT($A26&amp;"!S23:S200")),0)</f>
        <v>#REF!</v>
      </c>
      <c r="R26" s="11" t="e">
        <f t="array" aca="1" ref="R26" ca="1">SUM(IF((INDIRECT($A26&amp;"!J23:J200")=$B$1)*(INDIRECT($A26&amp;"!I23:I200")="H")*(INDIRECT($A26&amp;"!H23:H200")=INDIRECT(R$5&amp;"!$H$21"))*(INDIRECT($A26&amp;"!S23:S200")&lt;&gt;""),INDIRECT($A26&amp;"!S23:S200")),0)</f>
        <v>#REF!</v>
      </c>
      <c r="S26" s="11" t="e">
        <f t="array" aca="1" ref="S26" ca="1">SUM(IF((INDIRECT($A26&amp;"!J23:J200")=$B$1)*(INDIRECT($A26&amp;"!I23:I200")="H")*(INDIRECT($A26&amp;"!H23:H200")=INDIRECT(S$5&amp;"!$H$21"))*(INDIRECT($A26&amp;"!S23:S200")&lt;&gt;""),INDIRECT($A26&amp;"!S23:S200")),0)</f>
        <v>#REF!</v>
      </c>
      <c r="T26" s="11" t="e">
        <f t="array" aca="1" ref="T26" ca="1">SUM(IF((INDIRECT($A26&amp;"!J23:J200")=$B$1)*(INDIRECT($A26&amp;"!I23:I200")="H")*(INDIRECT($A26&amp;"!H23:H200")=INDIRECT(T$5&amp;"!$H$21"))*(INDIRECT($A26&amp;"!S23:S200")&lt;&gt;""),INDIRECT($A26&amp;"!S23:S200")),0)</f>
        <v>#REF!</v>
      </c>
      <c r="U26" s="11" t="e">
        <f t="array" aca="1" ref="U26" ca="1">SUM(IF((INDIRECT($A26&amp;"!J23:J200")=$B$1)*(INDIRECT($A26&amp;"!I23:I200")="H")*(INDIRECT($A26&amp;"!H23:H200")=INDIRECT(U$5&amp;"!$H$21"))*(INDIRECT($A26&amp;"!S23:S200")&lt;&gt;""),INDIRECT($A26&amp;"!S23:S200")),0)</f>
        <v>#REF!</v>
      </c>
      <c r="V26" s="11" t="e">
        <f t="array" aca="1" ref="V26" ca="1">SUM(IF((INDIRECT($A26&amp;"!J23:J200")=$B$1)*(INDIRECT($A26&amp;"!I23:I200")="H")*(INDIRECT($A26&amp;"!H23:H200")=INDIRECT(V$5&amp;"!$H$21"))*(INDIRECT($A26&amp;"!S23:S200")&lt;&gt;""),INDIRECT($A26&amp;"!S23:S200")),0)</f>
        <v>#REF!</v>
      </c>
      <c r="W26" s="11" t="e">
        <f t="array" aca="1" ref="W26" ca="1">SUM(IF((INDIRECT($A26&amp;"!J23:J200")=$B$1)*(INDIRECT($A26&amp;"!I23:I200")="H")*(INDIRECT($A26&amp;"!H23:H200")=INDIRECT(W$5&amp;"!$H$21"))*(INDIRECT($A26&amp;"!S23:S200")&lt;&gt;""),INDIRECT($A26&amp;"!S23:S200")),0)</f>
        <v>#REF!</v>
      </c>
      <c r="X26" s="11" t="e">
        <f t="array" aca="1" ref="X26" ca="1">SUM(IF((INDIRECT($A26&amp;"!J23:J200")=$B$1)*(INDIRECT($A26&amp;"!I23:I200")="H")*(INDIRECT($A26&amp;"!H23:H200")=INDIRECT(X$5&amp;"!$H$21"))*(INDIRECT($A26&amp;"!S23:S200")&lt;&gt;""),INDIRECT($A26&amp;"!S23:S200")),0)</f>
        <v>#REF!</v>
      </c>
      <c r="Y26" s="12" t="e">
        <f t="array" aca="1" ref="Y26" ca="1">SUM(IF((INDIRECT($A26&amp;"!J23:J200")=$B$1)*(INDIRECT($A26&amp;"!I23:I200")="H")*(INDIRECT($A26&amp;"!H23:H200")=INDIRECT(Y$5&amp;"!$H$21"))*(INDIRECT($A26&amp;"!S23:S200")&lt;&gt;""),INDIRECT($A26&amp;"!S23:S200")),0)</f>
        <v>#REF!</v>
      </c>
      <c r="Z26" s="4"/>
      <c r="AA26" s="4"/>
      <c r="AB26" s="4">
        <f>Table!$C$58</f>
        <v>0</v>
      </c>
      <c r="AC26" s="10" t="e">
        <f t="array" aca="1" ref="AC26" ca="1">SUM(IF((INDIRECT($AB26&amp;"!J23:J200")=$B$1)*(INDIRECT($AB26&amp;"!I23:I200")="A")*(INDIRECT($AB26&amp;"!H23:H200")=INDIRECT(AC$5&amp;"!$H$21"))*(INDIRECT($AB26&amp;"!S23:S200")&lt;&gt;""),INDIRECT($AB26&amp;"!S23:S200")),0)</f>
        <v>#REF!</v>
      </c>
      <c r="AD26" s="11" t="e">
        <f t="array" aca="1" ref="AD26" ca="1">SUM(IF((INDIRECT($AB26&amp;"!J23:J200")=$B$1)*(INDIRECT($AB26&amp;"!I23:I200")="A")*(INDIRECT($AB26&amp;"!H23:H200")=INDIRECT(AD$5&amp;"!$H$21"))*(INDIRECT($AB26&amp;"!S23:S200")&lt;&gt;""),INDIRECT($AB26&amp;"!S23:S200")),0)</f>
        <v>#REF!</v>
      </c>
      <c r="AE26" s="11" t="e">
        <f t="array" aca="1" ref="AE26" ca="1">SUM(IF((INDIRECT($AB26&amp;"!J23:J200")=$B$1)*(INDIRECT($AB26&amp;"!I23:I200")="A")*(INDIRECT($AB26&amp;"!H23:H200")=INDIRECT(AE$5&amp;"!$H$21"))*(INDIRECT($AB26&amp;"!S23:S200")&lt;&gt;""),INDIRECT($AB26&amp;"!S23:S200")),0)</f>
        <v>#REF!</v>
      </c>
      <c r="AF26" s="11" t="e">
        <f t="array" aca="1" ref="AF26" ca="1">SUM(IF((INDIRECT($AB26&amp;"!J23:J200")=$B$1)*(INDIRECT($AB26&amp;"!I23:I200")="A")*(INDIRECT($AB26&amp;"!H23:H200")=INDIRECT(AF$5&amp;"!$H$21"))*(INDIRECT($AB26&amp;"!S23:S200")&lt;&gt;""),INDIRECT($AB26&amp;"!S23:S200")),0)</f>
        <v>#REF!</v>
      </c>
      <c r="AG26" s="11" t="e">
        <f t="array" aca="1" ref="AG26" ca="1">SUM(IF((INDIRECT($AB26&amp;"!J23:J200")=$B$1)*(INDIRECT($AB26&amp;"!I23:I200")="A")*(INDIRECT($AB26&amp;"!H23:H200")=INDIRECT(AG$5&amp;"!$H$21"))*(INDIRECT($AB26&amp;"!S23:S200")&lt;&gt;""),INDIRECT($AB26&amp;"!S23:S200")),0)</f>
        <v>#REF!</v>
      </c>
      <c r="AH26" s="11" t="e">
        <f t="array" aca="1" ref="AH26" ca="1">SUM(IF((INDIRECT($AB26&amp;"!J23:J200")=$B$1)*(INDIRECT($AB26&amp;"!I23:I200")="A")*(INDIRECT($AB26&amp;"!H23:H200")=INDIRECT(AH$5&amp;"!$H$21"))*(INDIRECT($AB26&amp;"!S23:S200")&lt;&gt;""),INDIRECT($AB26&amp;"!S23:S200")),0)</f>
        <v>#REF!</v>
      </c>
      <c r="AI26" s="11" t="e">
        <f t="array" aca="1" ref="AI26" ca="1">SUM(IF((INDIRECT($AB26&amp;"!J23:J200")=$B$1)*(INDIRECT($AB26&amp;"!I23:I200")="A")*(INDIRECT($AB26&amp;"!H23:H200")=INDIRECT(AI$5&amp;"!$H$21"))*(INDIRECT($AB26&amp;"!S23:S200")&lt;&gt;""),INDIRECT($AB26&amp;"!S23:S200")),0)</f>
        <v>#REF!</v>
      </c>
      <c r="AJ26" s="11" t="e">
        <f t="array" aca="1" ref="AJ26" ca="1">SUM(IF((INDIRECT($AB26&amp;"!J23:J200")=$B$1)*(INDIRECT($AB26&amp;"!I23:I200")="A")*(INDIRECT($AB26&amp;"!H23:H200")=INDIRECT(AJ$5&amp;"!$H$21"))*(INDIRECT($AB26&amp;"!S23:S200")&lt;&gt;""),INDIRECT($AB26&amp;"!S23:S200")),0)</f>
        <v>#REF!</v>
      </c>
      <c r="AK26" s="11" t="e">
        <f t="array" aca="1" ref="AK26" ca="1">SUM(IF((INDIRECT($AB26&amp;"!J23:J200")=$B$1)*(INDIRECT($AB26&amp;"!I23:I200")="A")*(INDIRECT($AB26&amp;"!H23:H200")=INDIRECT(AK$5&amp;"!$H$21"))*(INDIRECT($AB26&amp;"!S23:S200")&lt;&gt;""),INDIRECT($AB26&amp;"!S23:S200")),0)</f>
        <v>#REF!</v>
      </c>
      <c r="AL26" s="11" t="e">
        <f t="array" aca="1" ref="AL26" ca="1">SUM(IF((INDIRECT($AB26&amp;"!J23:J200")=$B$1)*(INDIRECT($AB26&amp;"!I23:I200")="A")*(INDIRECT($AB26&amp;"!H23:H200")=INDIRECT(AL$5&amp;"!$H$21"))*(INDIRECT($AB26&amp;"!S23:S200")&lt;&gt;""),INDIRECT($AB26&amp;"!S23:S200")),0)</f>
        <v>#REF!</v>
      </c>
      <c r="AM26" s="11" t="e">
        <f t="array" aca="1" ref="AM26" ca="1">SUM(IF((INDIRECT($AB26&amp;"!J23:J200")=$B$1)*(INDIRECT($AB26&amp;"!I23:I200")="A")*(INDIRECT($AB26&amp;"!H23:H200")=INDIRECT(AM$5&amp;"!$H$21"))*(INDIRECT($AB26&amp;"!S23:S200")&lt;&gt;""),INDIRECT($AB26&amp;"!S23:S200")),0)</f>
        <v>#REF!</v>
      </c>
      <c r="AN26" s="11" t="e">
        <f t="array" aca="1" ref="AN26" ca="1">SUM(IF((INDIRECT($AB26&amp;"!J23:J200")=$B$1)*(INDIRECT($AB26&amp;"!I23:I200")="A")*(INDIRECT($AB26&amp;"!H23:H200")=INDIRECT(AN$5&amp;"!$H$21"))*(INDIRECT($AB26&amp;"!S23:S200")&lt;&gt;""),INDIRECT($AB26&amp;"!S23:S200")),0)</f>
        <v>#REF!</v>
      </c>
      <c r="AO26" s="11" t="e">
        <f t="array" aca="1" ref="AO26" ca="1">SUM(IF((INDIRECT($AB26&amp;"!J23:J200")=$B$1)*(INDIRECT($AB26&amp;"!I23:I200")="A")*(INDIRECT($AB26&amp;"!H23:H200")=INDIRECT(AO$5&amp;"!$H$21"))*(INDIRECT($AB26&amp;"!S23:S200")&lt;&gt;""),INDIRECT($AB26&amp;"!S23:S200")),0)</f>
        <v>#REF!</v>
      </c>
      <c r="AP26" s="11" t="e">
        <f t="array" aca="1" ref="AP26" ca="1">SUM(IF((INDIRECT($AB26&amp;"!J23:J200")=$B$1)*(INDIRECT($AB26&amp;"!I23:I200")="A")*(INDIRECT($AB26&amp;"!H23:H200")=INDIRECT(AP$5&amp;"!$H$21"))*(INDIRECT($AB26&amp;"!S23:S200")&lt;&gt;""),INDIRECT($AB26&amp;"!S23:S200")),0)</f>
        <v>#REF!</v>
      </c>
      <c r="AQ26" s="11" t="e">
        <f t="array" aca="1" ref="AQ26" ca="1">SUM(IF((INDIRECT($AB26&amp;"!J23:J200")=$B$1)*(INDIRECT($AB26&amp;"!I23:I200")="A")*(INDIRECT($AB26&amp;"!H23:H200")=INDIRECT(AQ$5&amp;"!$H$21"))*(INDIRECT($AB26&amp;"!S23:S200")&lt;&gt;""),INDIRECT($AB26&amp;"!S23:S200")),0)</f>
        <v>#REF!</v>
      </c>
      <c r="AR26" s="11" t="e">
        <f t="array" aca="1" ref="AR26" ca="1">SUM(IF((INDIRECT($AB26&amp;"!J23:J200")=$B$1)*(INDIRECT($AB26&amp;"!I23:I200")="A")*(INDIRECT($AB26&amp;"!H23:H200")=INDIRECT(AR$5&amp;"!$H$21"))*(INDIRECT($AB26&amp;"!S23:S200")&lt;&gt;""),INDIRECT($AB26&amp;"!S23:S200")),0)</f>
        <v>#REF!</v>
      </c>
      <c r="AS26" s="11" t="e">
        <f t="array" aca="1" ref="AS26" ca="1">SUM(IF((INDIRECT($AB26&amp;"!J23:J200")=$B$1)*(INDIRECT($AB26&amp;"!I23:I200")="A")*(INDIRECT($AB26&amp;"!H23:H200")=INDIRECT(AS$5&amp;"!$H$21"))*(INDIRECT($AB26&amp;"!S23:S200")&lt;&gt;""),INDIRECT($AB26&amp;"!S23:S200")),0)</f>
        <v>#REF!</v>
      </c>
      <c r="AT26" s="11" t="e">
        <f t="array" aca="1" ref="AT26" ca="1">SUM(IF((INDIRECT($AB26&amp;"!J23:J200")=$B$1)*(INDIRECT($AB26&amp;"!I23:I200")="A")*(INDIRECT($AB26&amp;"!H23:H200")=INDIRECT(AT$5&amp;"!$H$21"))*(INDIRECT($AB26&amp;"!S23:S200")&lt;&gt;""),INDIRECT($AB26&amp;"!S23:S200")),0)</f>
        <v>#REF!</v>
      </c>
      <c r="AU26" s="11" t="e">
        <f t="array" aca="1" ref="AU26" ca="1">SUM(IF((INDIRECT($AB26&amp;"!J23:J200")=$B$1)*(INDIRECT($AB26&amp;"!I23:I200")="A")*(INDIRECT($AB26&amp;"!H23:H200")=INDIRECT(AU$5&amp;"!$H$21"))*(INDIRECT($AB26&amp;"!S23:S200")&lt;&gt;""),INDIRECT($AB26&amp;"!S23:S200")),0)</f>
        <v>#REF!</v>
      </c>
      <c r="AV26" s="11" t="e">
        <f t="array" aca="1" ref="AV26" ca="1">SUM(IF((INDIRECT($AB26&amp;"!J23:J200")=$B$1)*(INDIRECT($AB26&amp;"!I23:I200")="A")*(INDIRECT($AB26&amp;"!H23:H200")=INDIRECT(AV$5&amp;"!$H$21"))*(INDIRECT($AB26&amp;"!S23:S200")&lt;&gt;""),INDIRECT($AB26&amp;"!S23:S200")),0)</f>
        <v>#REF!</v>
      </c>
      <c r="AW26" s="11" t="e">
        <f t="array" aca="1" ref="AW26" ca="1">SUM(IF((INDIRECT($AB26&amp;"!J23:J200")=$B$1)*(INDIRECT($AB26&amp;"!I23:I200")="A")*(INDIRECT($AB26&amp;"!H23:H200")=INDIRECT(AW$5&amp;"!$H$21"))*(INDIRECT($AB26&amp;"!S23:S200")&lt;&gt;""),INDIRECT($AB26&amp;"!S23:S200")),0)</f>
        <v>#REF!</v>
      </c>
      <c r="AX26" s="11" t="e">
        <f t="array" aca="1" ref="AX26" ca="1">SUM(IF((INDIRECT($AB26&amp;"!J23:J200")=$B$1)*(INDIRECT($AB26&amp;"!I23:I200")="A")*(INDIRECT($AB26&amp;"!H23:H200")=INDIRECT(AX$5&amp;"!$H$21"))*(INDIRECT($AB26&amp;"!S23:S200")&lt;&gt;""),INDIRECT($AB26&amp;"!S23:S200")),0)</f>
        <v>#REF!</v>
      </c>
      <c r="AY26" s="11" t="e">
        <f t="array" aca="1" ref="AY26" ca="1">SUM(IF((INDIRECT($AB26&amp;"!J23:J200")=$B$1)*(INDIRECT($AB26&amp;"!I23:I200")="A")*(INDIRECT($AB26&amp;"!H23:H200")=INDIRECT(AY$5&amp;"!$H$21"))*(INDIRECT($AB26&amp;"!S23:S200")&lt;&gt;""),INDIRECT($AB26&amp;"!S23:S200")),0)</f>
        <v>#REF!</v>
      </c>
      <c r="AZ26" s="12" t="e">
        <f t="array" aca="1" ref="AZ26" ca="1">SUM(IF((INDIRECT($AB26&amp;"!J23:J200")=$B$1)*(INDIRECT($AB26&amp;"!I23:I200")="A")*(INDIRECT($AB26&amp;"!H23:H200")=INDIRECT(AZ$5&amp;"!$H$21"))*(INDIRECT($AB26&amp;"!S23:S200")&lt;&gt;""),INDIRECT($AB26&amp;"!S23:S200")),0)</f>
        <v>#REF!</v>
      </c>
    </row>
    <row r="27" spans="1:52" hidden="1">
      <c r="A27" s="4">
        <f>Table!$C$59</f>
        <v>0</v>
      </c>
      <c r="B27" s="10" t="e">
        <f t="array" aca="1" ref="B27" ca="1">SUM(IF((INDIRECT($A27&amp;"!J23:J200")=$B$1)*(INDIRECT($A27&amp;"!I23:I200")="H")*(INDIRECT($A27&amp;"!H23:H200")=INDIRECT(B$5&amp;"!$H$21"))*(INDIRECT($A27&amp;"!S23:S200")&lt;&gt;""),INDIRECT($A27&amp;"!S23:S200")),0)</f>
        <v>#REF!</v>
      </c>
      <c r="C27" s="11" t="e">
        <f t="array" aca="1" ref="C27" ca="1">SUM(IF((INDIRECT($A27&amp;"!J23:J200")=$B$1)*(INDIRECT($A27&amp;"!I23:I200")="H")*(INDIRECT($A27&amp;"!H23:H200")=INDIRECT(C$5&amp;"!$H$21"))*(INDIRECT($A27&amp;"!S23:S200")&lt;&gt;""),INDIRECT($A27&amp;"!S23:S200")),0)</f>
        <v>#REF!</v>
      </c>
      <c r="D27" s="11" t="e">
        <f t="array" aca="1" ref="D27" ca="1">SUM(IF((INDIRECT($A27&amp;"!J23:J200")=$B$1)*(INDIRECT($A27&amp;"!I23:I200")="H")*(INDIRECT($A27&amp;"!H23:H200")=INDIRECT(D$5&amp;"!$H$21"))*(INDIRECT($A27&amp;"!S23:S200")&lt;&gt;""),INDIRECT($A27&amp;"!S23:S200")),0)</f>
        <v>#REF!</v>
      </c>
      <c r="E27" s="11" t="e">
        <f t="array" aca="1" ref="E27" ca="1">SUM(IF((INDIRECT($A27&amp;"!J23:J200")=$B$1)*(INDIRECT($A27&amp;"!I23:I200")="H")*(INDIRECT($A27&amp;"!H23:H200")=INDIRECT(E$5&amp;"!$H$21"))*(INDIRECT($A27&amp;"!S23:S200")&lt;&gt;""),INDIRECT($A27&amp;"!S23:S200")),0)</f>
        <v>#REF!</v>
      </c>
      <c r="F27" s="11" t="e">
        <f t="array" aca="1" ref="F27" ca="1">SUM(IF((INDIRECT($A27&amp;"!J23:J200")=$B$1)*(INDIRECT($A27&amp;"!I23:I200")="H")*(INDIRECT($A27&amp;"!H23:H200")=INDIRECT(F$5&amp;"!$H$21"))*(INDIRECT($A27&amp;"!S23:S200")&lt;&gt;""),INDIRECT($A27&amp;"!S23:S200")),0)</f>
        <v>#REF!</v>
      </c>
      <c r="G27" s="11" t="e">
        <f t="array" aca="1" ref="G27" ca="1">SUM(IF((INDIRECT($A27&amp;"!J23:J200")=$B$1)*(INDIRECT($A27&amp;"!I23:I200")="H")*(INDIRECT($A27&amp;"!H23:H200")=INDIRECT(G$5&amp;"!$H$21"))*(INDIRECT($A27&amp;"!S23:S200")&lt;&gt;""),INDIRECT($A27&amp;"!S23:S200")),0)</f>
        <v>#REF!</v>
      </c>
      <c r="H27" s="11" t="e">
        <f t="array" aca="1" ref="H27" ca="1">SUM(IF((INDIRECT($A27&amp;"!J23:J200")=$B$1)*(INDIRECT($A27&amp;"!I23:I200")="H")*(INDIRECT($A27&amp;"!H23:H200")=INDIRECT(H$5&amp;"!$H$21"))*(INDIRECT($A27&amp;"!S23:S200")&lt;&gt;""),INDIRECT($A27&amp;"!S23:S200")),0)</f>
        <v>#REF!</v>
      </c>
      <c r="I27" s="11" t="e">
        <f t="array" aca="1" ref="I27" ca="1">SUM(IF((INDIRECT($A27&amp;"!J23:J200")=$B$1)*(INDIRECT($A27&amp;"!I23:I200")="H")*(INDIRECT($A27&amp;"!H23:H200")=INDIRECT(I$5&amp;"!$H$21"))*(INDIRECT($A27&amp;"!S23:S200")&lt;&gt;""),INDIRECT($A27&amp;"!S23:S200")),0)</f>
        <v>#REF!</v>
      </c>
      <c r="J27" s="11" t="e">
        <f t="array" aca="1" ref="J27" ca="1">SUM(IF((INDIRECT($A27&amp;"!J23:J200")=$B$1)*(INDIRECT($A27&amp;"!I23:I200")="H")*(INDIRECT($A27&amp;"!H23:H200")=INDIRECT(J$5&amp;"!$H$21"))*(INDIRECT($A27&amp;"!S23:S200")&lt;&gt;""),INDIRECT($A27&amp;"!S23:S200")),0)</f>
        <v>#REF!</v>
      </c>
      <c r="K27" s="11" t="e">
        <f t="array" aca="1" ref="K27" ca="1">SUM(IF((INDIRECT($A27&amp;"!J23:J200")=$B$1)*(INDIRECT($A27&amp;"!I23:I200")="H")*(INDIRECT($A27&amp;"!H23:H200")=INDIRECT(K$5&amp;"!$H$21"))*(INDIRECT($A27&amp;"!S23:S200")&lt;&gt;""),INDIRECT($A27&amp;"!S23:S200")),0)</f>
        <v>#REF!</v>
      </c>
      <c r="L27" s="11" t="e">
        <f t="array" aca="1" ref="L27" ca="1">SUM(IF((INDIRECT($A27&amp;"!J23:J200")=$B$1)*(INDIRECT($A27&amp;"!I23:I200")="H")*(INDIRECT($A27&amp;"!H23:H200")=INDIRECT(L$5&amp;"!$H$21"))*(INDIRECT($A27&amp;"!S23:S200")&lt;&gt;""),INDIRECT($A27&amp;"!S23:S200")),0)</f>
        <v>#REF!</v>
      </c>
      <c r="M27" s="11" t="e">
        <f t="array" aca="1" ref="M27" ca="1">SUM(IF((INDIRECT($A27&amp;"!J23:J200")=$B$1)*(INDIRECT($A27&amp;"!I23:I200")="H")*(INDIRECT($A27&amp;"!H23:H200")=INDIRECT(M$5&amp;"!$H$21"))*(INDIRECT($A27&amp;"!S23:S200")&lt;&gt;""),INDIRECT($A27&amp;"!S23:S200")),0)</f>
        <v>#REF!</v>
      </c>
      <c r="N27" s="11" t="e">
        <f t="array" aca="1" ref="N27" ca="1">SUM(IF((INDIRECT($A27&amp;"!J23:J200")=$B$1)*(INDIRECT($A27&amp;"!I23:I200")="H")*(INDIRECT($A27&amp;"!H23:H200")=INDIRECT(N$5&amp;"!$H$21"))*(INDIRECT($A27&amp;"!S23:S200")&lt;&gt;""),INDIRECT($A27&amp;"!S23:S200")),0)</f>
        <v>#REF!</v>
      </c>
      <c r="O27" s="11" t="e">
        <f t="array" aca="1" ref="O27" ca="1">SUM(IF((INDIRECT($A27&amp;"!J23:J200")=$B$1)*(INDIRECT($A27&amp;"!I23:I200")="H")*(INDIRECT($A27&amp;"!H23:H200")=INDIRECT(O$5&amp;"!$H$21"))*(INDIRECT($A27&amp;"!S23:S200")&lt;&gt;""),INDIRECT($A27&amp;"!S23:S200")),0)</f>
        <v>#REF!</v>
      </c>
      <c r="P27" s="11" t="e">
        <f t="array" aca="1" ref="P27" ca="1">SUM(IF((INDIRECT($A27&amp;"!J23:J200")=$B$1)*(INDIRECT($A27&amp;"!I23:I200")="H")*(INDIRECT($A27&amp;"!H23:H200")=INDIRECT(P$5&amp;"!$H$21"))*(INDIRECT($A27&amp;"!S23:S200")&lt;&gt;""),INDIRECT($A27&amp;"!S23:S200")),0)</f>
        <v>#REF!</v>
      </c>
      <c r="Q27" s="11" t="e">
        <f t="array" aca="1" ref="Q27" ca="1">SUM(IF((INDIRECT($A27&amp;"!J23:J200")=$B$1)*(INDIRECT($A27&amp;"!I23:I200")="H")*(INDIRECT($A27&amp;"!H23:H200")=INDIRECT(Q$5&amp;"!$H$21"))*(INDIRECT($A27&amp;"!S23:S200")&lt;&gt;""),INDIRECT($A27&amp;"!S23:S200")),0)</f>
        <v>#REF!</v>
      </c>
      <c r="R27" s="11" t="e">
        <f t="array" aca="1" ref="R27" ca="1">SUM(IF((INDIRECT($A27&amp;"!J23:J200")=$B$1)*(INDIRECT($A27&amp;"!I23:I200")="H")*(INDIRECT($A27&amp;"!H23:H200")=INDIRECT(R$5&amp;"!$H$21"))*(INDIRECT($A27&amp;"!S23:S200")&lt;&gt;""),INDIRECT($A27&amp;"!S23:S200")),0)</f>
        <v>#REF!</v>
      </c>
      <c r="S27" s="11" t="e">
        <f t="array" aca="1" ref="S27" ca="1">SUM(IF((INDIRECT($A27&amp;"!J23:J200")=$B$1)*(INDIRECT($A27&amp;"!I23:I200")="H")*(INDIRECT($A27&amp;"!H23:H200")=INDIRECT(S$5&amp;"!$H$21"))*(INDIRECT($A27&amp;"!S23:S200")&lt;&gt;""),INDIRECT($A27&amp;"!S23:S200")),0)</f>
        <v>#REF!</v>
      </c>
      <c r="T27" s="11" t="e">
        <f t="array" aca="1" ref="T27" ca="1">SUM(IF((INDIRECT($A27&amp;"!J23:J200")=$B$1)*(INDIRECT($A27&amp;"!I23:I200")="H")*(INDIRECT($A27&amp;"!H23:H200")=INDIRECT(T$5&amp;"!$H$21"))*(INDIRECT($A27&amp;"!S23:S200")&lt;&gt;""),INDIRECT($A27&amp;"!S23:S200")),0)</f>
        <v>#REF!</v>
      </c>
      <c r="U27" s="11" t="e">
        <f t="array" aca="1" ref="U27" ca="1">SUM(IF((INDIRECT($A27&amp;"!J23:J200")=$B$1)*(INDIRECT($A27&amp;"!I23:I200")="H")*(INDIRECT($A27&amp;"!H23:H200")=INDIRECT(U$5&amp;"!$H$21"))*(INDIRECT($A27&amp;"!S23:S200")&lt;&gt;""),INDIRECT($A27&amp;"!S23:S200")),0)</f>
        <v>#REF!</v>
      </c>
      <c r="V27" s="11" t="e">
        <f t="array" aca="1" ref="V27" ca="1">SUM(IF((INDIRECT($A27&amp;"!J23:J200")=$B$1)*(INDIRECT($A27&amp;"!I23:I200")="H")*(INDIRECT($A27&amp;"!H23:H200")=INDIRECT(V$5&amp;"!$H$21"))*(INDIRECT($A27&amp;"!S23:S200")&lt;&gt;""),INDIRECT($A27&amp;"!S23:S200")),0)</f>
        <v>#REF!</v>
      </c>
      <c r="W27" s="11" t="e">
        <f t="array" aca="1" ref="W27" ca="1">SUM(IF((INDIRECT($A27&amp;"!J23:J200")=$B$1)*(INDIRECT($A27&amp;"!I23:I200")="H")*(INDIRECT($A27&amp;"!H23:H200")=INDIRECT(W$5&amp;"!$H$21"))*(INDIRECT($A27&amp;"!S23:S200")&lt;&gt;""),INDIRECT($A27&amp;"!S23:S200")),0)</f>
        <v>#REF!</v>
      </c>
      <c r="X27" s="11" t="e">
        <f t="array" aca="1" ref="X27" ca="1">SUM(IF((INDIRECT($A27&amp;"!J23:J200")=$B$1)*(INDIRECT($A27&amp;"!I23:I200")="H")*(INDIRECT($A27&amp;"!H23:H200")=INDIRECT(X$5&amp;"!$H$21"))*(INDIRECT($A27&amp;"!S23:S200")&lt;&gt;""),INDIRECT($A27&amp;"!S23:S200")),0)</f>
        <v>#REF!</v>
      </c>
      <c r="Y27" s="12" t="e">
        <f t="array" aca="1" ref="Y27" ca="1">SUM(IF((INDIRECT($A27&amp;"!J23:J200")=$B$1)*(INDIRECT($A27&amp;"!I23:I200")="H")*(INDIRECT($A27&amp;"!H23:H200")=INDIRECT(Y$5&amp;"!$H$21"))*(INDIRECT($A27&amp;"!S23:S200")&lt;&gt;""),INDIRECT($A27&amp;"!S23:S200")),0)</f>
        <v>#REF!</v>
      </c>
      <c r="Z27" s="4"/>
      <c r="AA27" s="4"/>
      <c r="AB27" s="4">
        <f>Table!$C$59</f>
        <v>0</v>
      </c>
      <c r="AC27" s="10" t="e">
        <f t="array" aca="1" ref="AC27" ca="1">SUM(IF((INDIRECT($AB27&amp;"!J23:J200")=$B$1)*(INDIRECT($AB27&amp;"!I23:I200")="A")*(INDIRECT($AB27&amp;"!H23:H200")=INDIRECT(AC$5&amp;"!$H$21"))*(INDIRECT($AB27&amp;"!S23:S200")&lt;&gt;""),INDIRECT($AB27&amp;"!S23:S200")),0)</f>
        <v>#REF!</v>
      </c>
      <c r="AD27" s="11" t="e">
        <f t="array" aca="1" ref="AD27" ca="1">SUM(IF((INDIRECT($AB27&amp;"!J23:J200")=$B$1)*(INDIRECT($AB27&amp;"!I23:I200")="A")*(INDIRECT($AB27&amp;"!H23:H200")=INDIRECT(AD$5&amp;"!$H$21"))*(INDIRECT($AB27&amp;"!S23:S200")&lt;&gt;""),INDIRECT($AB27&amp;"!S23:S200")),0)</f>
        <v>#REF!</v>
      </c>
      <c r="AE27" s="11" t="e">
        <f t="array" aca="1" ref="AE27" ca="1">SUM(IF((INDIRECT($AB27&amp;"!J23:J200")=$B$1)*(INDIRECT($AB27&amp;"!I23:I200")="A")*(INDIRECT($AB27&amp;"!H23:H200")=INDIRECT(AE$5&amp;"!$H$21"))*(INDIRECT($AB27&amp;"!S23:S200")&lt;&gt;""),INDIRECT($AB27&amp;"!S23:S200")),0)</f>
        <v>#REF!</v>
      </c>
      <c r="AF27" s="11" t="e">
        <f t="array" aca="1" ref="AF27" ca="1">SUM(IF((INDIRECT($AB27&amp;"!J23:J200")=$B$1)*(INDIRECT($AB27&amp;"!I23:I200")="A")*(INDIRECT($AB27&amp;"!H23:H200")=INDIRECT(AF$5&amp;"!$H$21"))*(INDIRECT($AB27&amp;"!S23:S200")&lt;&gt;""),INDIRECT($AB27&amp;"!S23:S200")),0)</f>
        <v>#REF!</v>
      </c>
      <c r="AG27" s="11" t="e">
        <f t="array" aca="1" ref="AG27" ca="1">SUM(IF((INDIRECT($AB27&amp;"!J23:J200")=$B$1)*(INDIRECT($AB27&amp;"!I23:I200")="A")*(INDIRECT($AB27&amp;"!H23:H200")=INDIRECT(AG$5&amp;"!$H$21"))*(INDIRECT($AB27&amp;"!S23:S200")&lt;&gt;""),INDIRECT($AB27&amp;"!S23:S200")),0)</f>
        <v>#REF!</v>
      </c>
      <c r="AH27" s="11" t="e">
        <f t="array" aca="1" ref="AH27" ca="1">SUM(IF((INDIRECT($AB27&amp;"!J23:J200")=$B$1)*(INDIRECT($AB27&amp;"!I23:I200")="A")*(INDIRECT($AB27&amp;"!H23:H200")=INDIRECT(AH$5&amp;"!$H$21"))*(INDIRECT($AB27&amp;"!S23:S200")&lt;&gt;""),INDIRECT($AB27&amp;"!S23:S200")),0)</f>
        <v>#REF!</v>
      </c>
      <c r="AI27" s="11" t="e">
        <f t="array" aca="1" ref="AI27" ca="1">SUM(IF((INDIRECT($AB27&amp;"!J23:J200")=$B$1)*(INDIRECT($AB27&amp;"!I23:I200")="A")*(INDIRECT($AB27&amp;"!H23:H200")=INDIRECT(AI$5&amp;"!$H$21"))*(INDIRECT($AB27&amp;"!S23:S200")&lt;&gt;""),INDIRECT($AB27&amp;"!S23:S200")),0)</f>
        <v>#REF!</v>
      </c>
      <c r="AJ27" s="11" t="e">
        <f t="array" aca="1" ref="AJ27" ca="1">SUM(IF((INDIRECT($AB27&amp;"!J23:J200")=$B$1)*(INDIRECT($AB27&amp;"!I23:I200")="A")*(INDIRECT($AB27&amp;"!H23:H200")=INDIRECT(AJ$5&amp;"!$H$21"))*(INDIRECT($AB27&amp;"!S23:S200")&lt;&gt;""),INDIRECT($AB27&amp;"!S23:S200")),0)</f>
        <v>#REF!</v>
      </c>
      <c r="AK27" s="11" t="e">
        <f t="array" aca="1" ref="AK27" ca="1">SUM(IF((INDIRECT($AB27&amp;"!J23:J200")=$B$1)*(INDIRECT($AB27&amp;"!I23:I200")="A")*(INDIRECT($AB27&amp;"!H23:H200")=INDIRECT(AK$5&amp;"!$H$21"))*(INDIRECT($AB27&amp;"!S23:S200")&lt;&gt;""),INDIRECT($AB27&amp;"!S23:S200")),0)</f>
        <v>#REF!</v>
      </c>
      <c r="AL27" s="11" t="e">
        <f t="array" aca="1" ref="AL27" ca="1">SUM(IF((INDIRECT($AB27&amp;"!J23:J200")=$B$1)*(INDIRECT($AB27&amp;"!I23:I200")="A")*(INDIRECT($AB27&amp;"!H23:H200")=INDIRECT(AL$5&amp;"!$H$21"))*(INDIRECT($AB27&amp;"!S23:S200")&lt;&gt;""),INDIRECT($AB27&amp;"!S23:S200")),0)</f>
        <v>#REF!</v>
      </c>
      <c r="AM27" s="11" t="e">
        <f t="array" aca="1" ref="AM27" ca="1">SUM(IF((INDIRECT($AB27&amp;"!J23:J200")=$B$1)*(INDIRECT($AB27&amp;"!I23:I200")="A")*(INDIRECT($AB27&amp;"!H23:H200")=INDIRECT(AM$5&amp;"!$H$21"))*(INDIRECT($AB27&amp;"!S23:S200")&lt;&gt;""),INDIRECT($AB27&amp;"!S23:S200")),0)</f>
        <v>#REF!</v>
      </c>
      <c r="AN27" s="11" t="e">
        <f t="array" aca="1" ref="AN27" ca="1">SUM(IF((INDIRECT($AB27&amp;"!J23:J200")=$B$1)*(INDIRECT($AB27&amp;"!I23:I200")="A")*(INDIRECT($AB27&amp;"!H23:H200")=INDIRECT(AN$5&amp;"!$H$21"))*(INDIRECT($AB27&amp;"!S23:S200")&lt;&gt;""),INDIRECT($AB27&amp;"!S23:S200")),0)</f>
        <v>#REF!</v>
      </c>
      <c r="AO27" s="11" t="e">
        <f t="array" aca="1" ref="AO27" ca="1">SUM(IF((INDIRECT($AB27&amp;"!J23:J200")=$B$1)*(INDIRECT($AB27&amp;"!I23:I200")="A")*(INDIRECT($AB27&amp;"!H23:H200")=INDIRECT(AO$5&amp;"!$H$21"))*(INDIRECT($AB27&amp;"!S23:S200")&lt;&gt;""),INDIRECT($AB27&amp;"!S23:S200")),0)</f>
        <v>#REF!</v>
      </c>
      <c r="AP27" s="11" t="e">
        <f t="array" aca="1" ref="AP27" ca="1">SUM(IF((INDIRECT($AB27&amp;"!J23:J200")=$B$1)*(INDIRECT($AB27&amp;"!I23:I200")="A")*(INDIRECT($AB27&amp;"!H23:H200")=INDIRECT(AP$5&amp;"!$H$21"))*(INDIRECT($AB27&amp;"!S23:S200")&lt;&gt;""),INDIRECT($AB27&amp;"!S23:S200")),0)</f>
        <v>#REF!</v>
      </c>
      <c r="AQ27" s="11" t="e">
        <f t="array" aca="1" ref="AQ27" ca="1">SUM(IF((INDIRECT($AB27&amp;"!J23:J200")=$B$1)*(INDIRECT($AB27&amp;"!I23:I200")="A")*(INDIRECT($AB27&amp;"!H23:H200")=INDIRECT(AQ$5&amp;"!$H$21"))*(INDIRECT($AB27&amp;"!S23:S200")&lt;&gt;""),INDIRECT($AB27&amp;"!S23:S200")),0)</f>
        <v>#REF!</v>
      </c>
      <c r="AR27" s="11" t="e">
        <f t="array" aca="1" ref="AR27" ca="1">SUM(IF((INDIRECT($AB27&amp;"!J23:J200")=$B$1)*(INDIRECT($AB27&amp;"!I23:I200")="A")*(INDIRECT($AB27&amp;"!H23:H200")=INDIRECT(AR$5&amp;"!$H$21"))*(INDIRECT($AB27&amp;"!S23:S200")&lt;&gt;""),INDIRECT($AB27&amp;"!S23:S200")),0)</f>
        <v>#REF!</v>
      </c>
      <c r="AS27" s="11" t="e">
        <f t="array" aca="1" ref="AS27" ca="1">SUM(IF((INDIRECT($AB27&amp;"!J23:J200")=$B$1)*(INDIRECT($AB27&amp;"!I23:I200")="A")*(INDIRECT($AB27&amp;"!H23:H200")=INDIRECT(AS$5&amp;"!$H$21"))*(INDIRECT($AB27&amp;"!S23:S200")&lt;&gt;""),INDIRECT($AB27&amp;"!S23:S200")),0)</f>
        <v>#REF!</v>
      </c>
      <c r="AT27" s="11" t="e">
        <f t="array" aca="1" ref="AT27" ca="1">SUM(IF((INDIRECT($AB27&amp;"!J23:J200")=$B$1)*(INDIRECT($AB27&amp;"!I23:I200")="A")*(INDIRECT($AB27&amp;"!H23:H200")=INDIRECT(AT$5&amp;"!$H$21"))*(INDIRECT($AB27&amp;"!S23:S200")&lt;&gt;""),INDIRECT($AB27&amp;"!S23:S200")),0)</f>
        <v>#REF!</v>
      </c>
      <c r="AU27" s="11" t="e">
        <f t="array" aca="1" ref="AU27" ca="1">SUM(IF((INDIRECT($AB27&amp;"!J23:J200")=$B$1)*(INDIRECT($AB27&amp;"!I23:I200")="A")*(INDIRECT($AB27&amp;"!H23:H200")=INDIRECT(AU$5&amp;"!$H$21"))*(INDIRECT($AB27&amp;"!S23:S200")&lt;&gt;""),INDIRECT($AB27&amp;"!S23:S200")),0)</f>
        <v>#REF!</v>
      </c>
      <c r="AV27" s="11" t="e">
        <f t="array" aca="1" ref="AV27" ca="1">SUM(IF((INDIRECT($AB27&amp;"!J23:J200")=$B$1)*(INDIRECT($AB27&amp;"!I23:I200")="A")*(INDIRECT($AB27&amp;"!H23:H200")=INDIRECT(AV$5&amp;"!$H$21"))*(INDIRECT($AB27&amp;"!S23:S200")&lt;&gt;""),INDIRECT($AB27&amp;"!S23:S200")),0)</f>
        <v>#REF!</v>
      </c>
      <c r="AW27" s="11" t="e">
        <f t="array" aca="1" ref="AW27" ca="1">SUM(IF((INDIRECT($AB27&amp;"!J23:J200")=$B$1)*(INDIRECT($AB27&amp;"!I23:I200")="A")*(INDIRECT($AB27&amp;"!H23:H200")=INDIRECT(AW$5&amp;"!$H$21"))*(INDIRECT($AB27&amp;"!S23:S200")&lt;&gt;""),INDIRECT($AB27&amp;"!S23:S200")),0)</f>
        <v>#REF!</v>
      </c>
      <c r="AX27" s="11" t="e">
        <f t="array" aca="1" ref="AX27" ca="1">SUM(IF((INDIRECT($AB27&amp;"!J23:J200")=$B$1)*(INDIRECT($AB27&amp;"!I23:I200")="A")*(INDIRECT($AB27&amp;"!H23:H200")=INDIRECT(AX$5&amp;"!$H$21"))*(INDIRECT($AB27&amp;"!S23:S200")&lt;&gt;""),INDIRECT($AB27&amp;"!S23:S200")),0)</f>
        <v>#REF!</v>
      </c>
      <c r="AY27" s="11" t="e">
        <f t="array" aca="1" ref="AY27" ca="1">SUM(IF((INDIRECT($AB27&amp;"!J23:J200")=$B$1)*(INDIRECT($AB27&amp;"!I23:I200")="A")*(INDIRECT($AB27&amp;"!H23:H200")=INDIRECT(AY$5&amp;"!$H$21"))*(INDIRECT($AB27&amp;"!S23:S200")&lt;&gt;""),INDIRECT($AB27&amp;"!S23:S200")),0)</f>
        <v>#REF!</v>
      </c>
      <c r="AZ27" s="12" t="e">
        <f t="array" aca="1" ref="AZ27" ca="1">SUM(IF((INDIRECT($AB27&amp;"!J23:J200")=$B$1)*(INDIRECT($AB27&amp;"!I23:I200")="A")*(INDIRECT($AB27&amp;"!H23:H200")=INDIRECT(AZ$5&amp;"!$H$21"))*(INDIRECT($AB27&amp;"!S23:S200")&lt;&gt;""),INDIRECT($AB27&amp;"!S23:S200")),0)</f>
        <v>#REF!</v>
      </c>
    </row>
    <row r="28" spans="1:52" hidden="1">
      <c r="A28" s="4">
        <f>Table!$C$60</f>
        <v>0</v>
      </c>
      <c r="B28" s="10" t="e">
        <f t="array" aca="1" ref="B28" ca="1">SUM(IF((INDIRECT($A28&amp;"!J23:J200")=$B$1)*(INDIRECT($A28&amp;"!I23:I200")="H")*(INDIRECT($A28&amp;"!H23:H200")=INDIRECT(B$5&amp;"!$H$21"))*(INDIRECT($A28&amp;"!S23:S200")&lt;&gt;""),INDIRECT($A28&amp;"!S23:S200")),0)</f>
        <v>#REF!</v>
      </c>
      <c r="C28" s="11" t="e">
        <f t="array" aca="1" ref="C28" ca="1">SUM(IF((INDIRECT($A28&amp;"!J23:J200")=$B$1)*(INDIRECT($A28&amp;"!I23:I200")="H")*(INDIRECT($A28&amp;"!H23:H200")=INDIRECT(C$5&amp;"!$H$21"))*(INDIRECT($A28&amp;"!S23:S200")&lt;&gt;""),INDIRECT($A28&amp;"!S23:S200")),0)</f>
        <v>#REF!</v>
      </c>
      <c r="D28" s="11" t="e">
        <f t="array" aca="1" ref="D28" ca="1">SUM(IF((INDIRECT($A28&amp;"!J23:J200")=$B$1)*(INDIRECT($A28&amp;"!I23:I200")="H")*(INDIRECT($A28&amp;"!H23:H200")=INDIRECT(D$5&amp;"!$H$21"))*(INDIRECT($A28&amp;"!S23:S200")&lt;&gt;""),INDIRECT($A28&amp;"!S23:S200")),0)</f>
        <v>#REF!</v>
      </c>
      <c r="E28" s="11" t="e">
        <f t="array" aca="1" ref="E28" ca="1">SUM(IF((INDIRECT($A28&amp;"!J23:J200")=$B$1)*(INDIRECT($A28&amp;"!I23:I200")="H")*(INDIRECT($A28&amp;"!H23:H200")=INDIRECT(E$5&amp;"!$H$21"))*(INDIRECT($A28&amp;"!S23:S200")&lt;&gt;""),INDIRECT($A28&amp;"!S23:S200")),0)</f>
        <v>#REF!</v>
      </c>
      <c r="F28" s="11" t="e">
        <f t="array" aca="1" ref="F28" ca="1">SUM(IF((INDIRECT($A28&amp;"!J23:J200")=$B$1)*(INDIRECT($A28&amp;"!I23:I200")="H")*(INDIRECT($A28&amp;"!H23:H200")=INDIRECT(F$5&amp;"!$H$21"))*(INDIRECT($A28&amp;"!S23:S200")&lt;&gt;""),INDIRECT($A28&amp;"!S23:S200")),0)</f>
        <v>#REF!</v>
      </c>
      <c r="G28" s="11" t="e">
        <f t="array" aca="1" ref="G28" ca="1">SUM(IF((INDIRECT($A28&amp;"!J23:J200")=$B$1)*(INDIRECT($A28&amp;"!I23:I200")="H")*(INDIRECT($A28&amp;"!H23:H200")=INDIRECT(G$5&amp;"!$H$21"))*(INDIRECT($A28&amp;"!S23:S200")&lt;&gt;""),INDIRECT($A28&amp;"!S23:S200")),0)</f>
        <v>#REF!</v>
      </c>
      <c r="H28" s="11" t="e">
        <f t="array" aca="1" ref="H28" ca="1">SUM(IF((INDIRECT($A28&amp;"!J23:J200")=$B$1)*(INDIRECT($A28&amp;"!I23:I200")="H")*(INDIRECT($A28&amp;"!H23:H200")=INDIRECT(H$5&amp;"!$H$21"))*(INDIRECT($A28&amp;"!S23:S200")&lt;&gt;""),INDIRECT($A28&amp;"!S23:S200")),0)</f>
        <v>#REF!</v>
      </c>
      <c r="I28" s="11" t="e">
        <f t="array" aca="1" ref="I28" ca="1">SUM(IF((INDIRECT($A28&amp;"!J23:J200")=$B$1)*(INDIRECT($A28&amp;"!I23:I200")="H")*(INDIRECT($A28&amp;"!H23:H200")=INDIRECT(I$5&amp;"!$H$21"))*(INDIRECT($A28&amp;"!S23:S200")&lt;&gt;""),INDIRECT($A28&amp;"!S23:S200")),0)</f>
        <v>#REF!</v>
      </c>
      <c r="J28" s="11" t="e">
        <f t="array" aca="1" ref="J28" ca="1">SUM(IF((INDIRECT($A28&amp;"!J23:J200")=$B$1)*(INDIRECT($A28&amp;"!I23:I200")="H")*(INDIRECT($A28&amp;"!H23:H200")=INDIRECT(J$5&amp;"!$H$21"))*(INDIRECT($A28&amp;"!S23:S200")&lt;&gt;""),INDIRECT($A28&amp;"!S23:S200")),0)</f>
        <v>#REF!</v>
      </c>
      <c r="K28" s="11" t="e">
        <f t="array" aca="1" ref="K28" ca="1">SUM(IF((INDIRECT($A28&amp;"!J23:J200")=$B$1)*(INDIRECT($A28&amp;"!I23:I200")="H")*(INDIRECT($A28&amp;"!H23:H200")=INDIRECT(K$5&amp;"!$H$21"))*(INDIRECT($A28&amp;"!S23:S200")&lt;&gt;""),INDIRECT($A28&amp;"!S23:S200")),0)</f>
        <v>#REF!</v>
      </c>
      <c r="L28" s="11" t="e">
        <f t="array" aca="1" ref="L28" ca="1">SUM(IF((INDIRECT($A28&amp;"!J23:J200")=$B$1)*(INDIRECT($A28&amp;"!I23:I200")="H")*(INDIRECT($A28&amp;"!H23:H200")=INDIRECT(L$5&amp;"!$H$21"))*(INDIRECT($A28&amp;"!S23:S200")&lt;&gt;""),INDIRECT($A28&amp;"!S23:S200")),0)</f>
        <v>#REF!</v>
      </c>
      <c r="M28" s="11" t="e">
        <f t="array" aca="1" ref="M28" ca="1">SUM(IF((INDIRECT($A28&amp;"!J23:J200")=$B$1)*(INDIRECT($A28&amp;"!I23:I200")="H")*(INDIRECT($A28&amp;"!H23:H200")=INDIRECT(M$5&amp;"!$H$21"))*(INDIRECT($A28&amp;"!S23:S200")&lt;&gt;""),INDIRECT($A28&amp;"!S23:S200")),0)</f>
        <v>#REF!</v>
      </c>
      <c r="N28" s="11" t="e">
        <f t="array" aca="1" ref="N28" ca="1">SUM(IF((INDIRECT($A28&amp;"!J23:J200")=$B$1)*(INDIRECT($A28&amp;"!I23:I200")="H")*(INDIRECT($A28&amp;"!H23:H200")=INDIRECT(N$5&amp;"!$H$21"))*(INDIRECT($A28&amp;"!S23:S200")&lt;&gt;""),INDIRECT($A28&amp;"!S23:S200")),0)</f>
        <v>#REF!</v>
      </c>
      <c r="O28" s="11" t="e">
        <f t="array" aca="1" ref="O28" ca="1">SUM(IF((INDIRECT($A28&amp;"!J23:J200")=$B$1)*(INDIRECT($A28&amp;"!I23:I200")="H")*(INDIRECT($A28&amp;"!H23:H200")=INDIRECT(O$5&amp;"!$H$21"))*(INDIRECT($A28&amp;"!S23:S200")&lt;&gt;""),INDIRECT($A28&amp;"!S23:S200")),0)</f>
        <v>#REF!</v>
      </c>
      <c r="P28" s="11" t="e">
        <f t="array" aca="1" ref="P28" ca="1">SUM(IF((INDIRECT($A28&amp;"!J23:J200")=$B$1)*(INDIRECT($A28&amp;"!I23:I200")="H")*(INDIRECT($A28&amp;"!H23:H200")=INDIRECT(P$5&amp;"!$H$21"))*(INDIRECT($A28&amp;"!S23:S200")&lt;&gt;""),INDIRECT($A28&amp;"!S23:S200")),0)</f>
        <v>#REF!</v>
      </c>
      <c r="Q28" s="11" t="e">
        <f t="array" aca="1" ref="Q28" ca="1">SUM(IF((INDIRECT($A28&amp;"!J23:J200")=$B$1)*(INDIRECT($A28&amp;"!I23:I200")="H")*(INDIRECT($A28&amp;"!H23:H200")=INDIRECT(Q$5&amp;"!$H$21"))*(INDIRECT($A28&amp;"!S23:S200")&lt;&gt;""),INDIRECT($A28&amp;"!S23:S200")),0)</f>
        <v>#REF!</v>
      </c>
      <c r="R28" s="11" t="e">
        <f t="array" aca="1" ref="R28" ca="1">SUM(IF((INDIRECT($A28&amp;"!J23:J200")=$B$1)*(INDIRECT($A28&amp;"!I23:I200")="H")*(INDIRECT($A28&amp;"!H23:H200")=INDIRECT(R$5&amp;"!$H$21"))*(INDIRECT($A28&amp;"!S23:S200")&lt;&gt;""),INDIRECT($A28&amp;"!S23:S200")),0)</f>
        <v>#REF!</v>
      </c>
      <c r="S28" s="11" t="e">
        <f t="array" aca="1" ref="S28" ca="1">SUM(IF((INDIRECT($A28&amp;"!J23:J200")=$B$1)*(INDIRECT($A28&amp;"!I23:I200")="H")*(INDIRECT($A28&amp;"!H23:H200")=INDIRECT(S$5&amp;"!$H$21"))*(INDIRECT($A28&amp;"!S23:S200")&lt;&gt;""),INDIRECT($A28&amp;"!S23:S200")),0)</f>
        <v>#REF!</v>
      </c>
      <c r="T28" s="11" t="e">
        <f t="array" aca="1" ref="T28" ca="1">SUM(IF((INDIRECT($A28&amp;"!J23:J200")=$B$1)*(INDIRECT($A28&amp;"!I23:I200")="H")*(INDIRECT($A28&amp;"!H23:H200")=INDIRECT(T$5&amp;"!$H$21"))*(INDIRECT($A28&amp;"!S23:S200")&lt;&gt;""),INDIRECT($A28&amp;"!S23:S200")),0)</f>
        <v>#REF!</v>
      </c>
      <c r="U28" s="11" t="e">
        <f t="array" aca="1" ref="U28" ca="1">SUM(IF((INDIRECT($A28&amp;"!J23:J200")=$B$1)*(INDIRECT($A28&amp;"!I23:I200")="H")*(INDIRECT($A28&amp;"!H23:H200")=INDIRECT(U$5&amp;"!$H$21"))*(INDIRECT($A28&amp;"!S23:S200")&lt;&gt;""),INDIRECT($A28&amp;"!S23:S200")),0)</f>
        <v>#REF!</v>
      </c>
      <c r="V28" s="11" t="e">
        <f t="array" aca="1" ref="V28" ca="1">SUM(IF((INDIRECT($A28&amp;"!J23:J200")=$B$1)*(INDIRECT($A28&amp;"!I23:I200")="H")*(INDIRECT($A28&amp;"!H23:H200")=INDIRECT(V$5&amp;"!$H$21"))*(INDIRECT($A28&amp;"!S23:S200")&lt;&gt;""),INDIRECT($A28&amp;"!S23:S200")),0)</f>
        <v>#REF!</v>
      </c>
      <c r="W28" s="11" t="e">
        <f t="array" aca="1" ref="W28" ca="1">SUM(IF((INDIRECT($A28&amp;"!J23:J200")=$B$1)*(INDIRECT($A28&amp;"!I23:I200")="H")*(INDIRECT($A28&amp;"!H23:H200")=INDIRECT(W$5&amp;"!$H$21"))*(INDIRECT($A28&amp;"!S23:S200")&lt;&gt;""),INDIRECT($A28&amp;"!S23:S200")),0)</f>
        <v>#REF!</v>
      </c>
      <c r="X28" s="11" t="e">
        <f t="array" aca="1" ref="X28" ca="1">SUM(IF((INDIRECT($A28&amp;"!J23:J200")=$B$1)*(INDIRECT($A28&amp;"!I23:I200")="H")*(INDIRECT($A28&amp;"!H23:H200")=INDIRECT(X$5&amp;"!$H$21"))*(INDIRECT($A28&amp;"!S23:S200")&lt;&gt;""),INDIRECT($A28&amp;"!S23:S200")),0)</f>
        <v>#REF!</v>
      </c>
      <c r="Y28" s="12" t="e">
        <f t="array" aca="1" ref="Y28" ca="1">SUM(IF((INDIRECT($A28&amp;"!J23:J200")=$B$1)*(INDIRECT($A28&amp;"!I23:I200")="H")*(INDIRECT($A28&amp;"!H23:H200")=INDIRECT(Y$5&amp;"!$H$21"))*(INDIRECT($A28&amp;"!S23:S200")&lt;&gt;""),INDIRECT($A28&amp;"!S23:S200")),0)</f>
        <v>#REF!</v>
      </c>
      <c r="Z28" s="4"/>
      <c r="AA28" s="4"/>
      <c r="AB28" s="4">
        <f>Table!$C$60</f>
        <v>0</v>
      </c>
      <c r="AC28" s="10" t="e">
        <f t="array" aca="1" ref="AC28" ca="1">SUM(IF((INDIRECT($AB28&amp;"!J23:J200")=$B$1)*(INDIRECT($AB28&amp;"!I23:I200")="A")*(INDIRECT($AB28&amp;"!H23:H200")=INDIRECT(AC$5&amp;"!$H$21"))*(INDIRECT($AB28&amp;"!S23:S200")&lt;&gt;""),INDIRECT($AB28&amp;"!S23:S200")),0)</f>
        <v>#REF!</v>
      </c>
      <c r="AD28" s="11" t="e">
        <f t="array" aca="1" ref="AD28" ca="1">SUM(IF((INDIRECT($AB28&amp;"!J23:J200")=$B$1)*(INDIRECT($AB28&amp;"!I23:I200")="A")*(INDIRECT($AB28&amp;"!H23:H200")=INDIRECT(AD$5&amp;"!$H$21"))*(INDIRECT($AB28&amp;"!S23:S200")&lt;&gt;""),INDIRECT($AB28&amp;"!S23:S200")),0)</f>
        <v>#REF!</v>
      </c>
      <c r="AE28" s="11" t="e">
        <f t="array" aca="1" ref="AE28" ca="1">SUM(IF((INDIRECT($AB28&amp;"!J23:J200")=$B$1)*(INDIRECT($AB28&amp;"!I23:I200")="A")*(INDIRECT($AB28&amp;"!H23:H200")=INDIRECT(AE$5&amp;"!$H$21"))*(INDIRECT($AB28&amp;"!S23:S200")&lt;&gt;""),INDIRECT($AB28&amp;"!S23:S200")),0)</f>
        <v>#REF!</v>
      </c>
      <c r="AF28" s="11" t="e">
        <f t="array" aca="1" ref="AF28" ca="1">SUM(IF((INDIRECT($AB28&amp;"!J23:J200")=$B$1)*(INDIRECT($AB28&amp;"!I23:I200")="A")*(INDIRECT($AB28&amp;"!H23:H200")=INDIRECT(AF$5&amp;"!$H$21"))*(INDIRECT($AB28&amp;"!S23:S200")&lt;&gt;""),INDIRECT($AB28&amp;"!S23:S200")),0)</f>
        <v>#REF!</v>
      </c>
      <c r="AG28" s="11" t="e">
        <f t="array" aca="1" ref="AG28" ca="1">SUM(IF((INDIRECT($AB28&amp;"!J23:J200")=$B$1)*(INDIRECT($AB28&amp;"!I23:I200")="A")*(INDIRECT($AB28&amp;"!H23:H200")=INDIRECT(AG$5&amp;"!$H$21"))*(INDIRECT($AB28&amp;"!S23:S200")&lt;&gt;""),INDIRECT($AB28&amp;"!S23:S200")),0)</f>
        <v>#REF!</v>
      </c>
      <c r="AH28" s="11" t="e">
        <f t="array" aca="1" ref="AH28" ca="1">SUM(IF((INDIRECT($AB28&amp;"!J23:J200")=$B$1)*(INDIRECT($AB28&amp;"!I23:I200")="A")*(INDIRECT($AB28&amp;"!H23:H200")=INDIRECT(AH$5&amp;"!$H$21"))*(INDIRECT($AB28&amp;"!S23:S200")&lt;&gt;""),INDIRECT($AB28&amp;"!S23:S200")),0)</f>
        <v>#REF!</v>
      </c>
      <c r="AI28" s="11" t="e">
        <f t="array" aca="1" ref="AI28" ca="1">SUM(IF((INDIRECT($AB28&amp;"!J23:J200")=$B$1)*(INDIRECT($AB28&amp;"!I23:I200")="A")*(INDIRECT($AB28&amp;"!H23:H200")=INDIRECT(AI$5&amp;"!$H$21"))*(INDIRECT($AB28&amp;"!S23:S200")&lt;&gt;""),INDIRECT($AB28&amp;"!S23:S200")),0)</f>
        <v>#REF!</v>
      </c>
      <c r="AJ28" s="11" t="e">
        <f t="array" aca="1" ref="AJ28" ca="1">SUM(IF((INDIRECT($AB28&amp;"!J23:J200")=$B$1)*(INDIRECT($AB28&amp;"!I23:I200")="A")*(INDIRECT($AB28&amp;"!H23:H200")=INDIRECT(AJ$5&amp;"!$H$21"))*(INDIRECT($AB28&amp;"!S23:S200")&lt;&gt;""),INDIRECT($AB28&amp;"!S23:S200")),0)</f>
        <v>#REF!</v>
      </c>
      <c r="AK28" s="11" t="e">
        <f t="array" aca="1" ref="AK28" ca="1">SUM(IF((INDIRECT($AB28&amp;"!J23:J200")=$B$1)*(INDIRECT($AB28&amp;"!I23:I200")="A")*(INDIRECT($AB28&amp;"!H23:H200")=INDIRECT(AK$5&amp;"!$H$21"))*(INDIRECT($AB28&amp;"!S23:S200")&lt;&gt;""),INDIRECT($AB28&amp;"!S23:S200")),0)</f>
        <v>#REF!</v>
      </c>
      <c r="AL28" s="11" t="e">
        <f t="array" aca="1" ref="AL28" ca="1">SUM(IF((INDIRECT($AB28&amp;"!J23:J200")=$B$1)*(INDIRECT($AB28&amp;"!I23:I200")="A")*(INDIRECT($AB28&amp;"!H23:H200")=INDIRECT(AL$5&amp;"!$H$21"))*(INDIRECT($AB28&amp;"!S23:S200")&lt;&gt;""),INDIRECT($AB28&amp;"!S23:S200")),0)</f>
        <v>#REF!</v>
      </c>
      <c r="AM28" s="11" t="e">
        <f t="array" aca="1" ref="AM28" ca="1">SUM(IF((INDIRECT($AB28&amp;"!J23:J200")=$B$1)*(INDIRECT($AB28&amp;"!I23:I200")="A")*(INDIRECT($AB28&amp;"!H23:H200")=INDIRECT(AM$5&amp;"!$H$21"))*(INDIRECT($AB28&amp;"!S23:S200")&lt;&gt;""),INDIRECT($AB28&amp;"!S23:S200")),0)</f>
        <v>#REF!</v>
      </c>
      <c r="AN28" s="11" t="e">
        <f t="array" aca="1" ref="AN28" ca="1">SUM(IF((INDIRECT($AB28&amp;"!J23:J200")=$B$1)*(INDIRECT($AB28&amp;"!I23:I200")="A")*(INDIRECT($AB28&amp;"!H23:H200")=INDIRECT(AN$5&amp;"!$H$21"))*(INDIRECT($AB28&amp;"!S23:S200")&lt;&gt;""),INDIRECT($AB28&amp;"!S23:S200")),0)</f>
        <v>#REF!</v>
      </c>
      <c r="AO28" s="11" t="e">
        <f t="array" aca="1" ref="AO28" ca="1">SUM(IF((INDIRECT($AB28&amp;"!J23:J200")=$B$1)*(INDIRECT($AB28&amp;"!I23:I200")="A")*(INDIRECT($AB28&amp;"!H23:H200")=INDIRECT(AO$5&amp;"!$H$21"))*(INDIRECT($AB28&amp;"!S23:S200")&lt;&gt;""),INDIRECT($AB28&amp;"!S23:S200")),0)</f>
        <v>#REF!</v>
      </c>
      <c r="AP28" s="11" t="e">
        <f t="array" aca="1" ref="AP28" ca="1">SUM(IF((INDIRECT($AB28&amp;"!J23:J200")=$B$1)*(INDIRECT($AB28&amp;"!I23:I200")="A")*(INDIRECT($AB28&amp;"!H23:H200")=INDIRECT(AP$5&amp;"!$H$21"))*(INDIRECT($AB28&amp;"!S23:S200")&lt;&gt;""),INDIRECT($AB28&amp;"!S23:S200")),0)</f>
        <v>#REF!</v>
      </c>
      <c r="AQ28" s="11" t="e">
        <f t="array" aca="1" ref="AQ28" ca="1">SUM(IF((INDIRECT($AB28&amp;"!J23:J200")=$B$1)*(INDIRECT($AB28&amp;"!I23:I200")="A")*(INDIRECT($AB28&amp;"!H23:H200")=INDIRECT(AQ$5&amp;"!$H$21"))*(INDIRECT($AB28&amp;"!S23:S200")&lt;&gt;""),INDIRECT($AB28&amp;"!S23:S200")),0)</f>
        <v>#REF!</v>
      </c>
      <c r="AR28" s="11" t="e">
        <f t="array" aca="1" ref="AR28" ca="1">SUM(IF((INDIRECT($AB28&amp;"!J23:J200")=$B$1)*(INDIRECT($AB28&amp;"!I23:I200")="A")*(INDIRECT($AB28&amp;"!H23:H200")=INDIRECT(AR$5&amp;"!$H$21"))*(INDIRECT($AB28&amp;"!S23:S200")&lt;&gt;""),INDIRECT($AB28&amp;"!S23:S200")),0)</f>
        <v>#REF!</v>
      </c>
      <c r="AS28" s="11" t="e">
        <f t="array" aca="1" ref="AS28" ca="1">SUM(IF((INDIRECT($AB28&amp;"!J23:J200")=$B$1)*(INDIRECT($AB28&amp;"!I23:I200")="A")*(INDIRECT($AB28&amp;"!H23:H200")=INDIRECT(AS$5&amp;"!$H$21"))*(INDIRECT($AB28&amp;"!S23:S200")&lt;&gt;""),INDIRECT($AB28&amp;"!S23:S200")),0)</f>
        <v>#REF!</v>
      </c>
      <c r="AT28" s="11" t="e">
        <f t="array" aca="1" ref="AT28" ca="1">SUM(IF((INDIRECT($AB28&amp;"!J23:J200")=$B$1)*(INDIRECT($AB28&amp;"!I23:I200")="A")*(INDIRECT($AB28&amp;"!H23:H200")=INDIRECT(AT$5&amp;"!$H$21"))*(INDIRECT($AB28&amp;"!S23:S200")&lt;&gt;""),INDIRECT($AB28&amp;"!S23:S200")),0)</f>
        <v>#REF!</v>
      </c>
      <c r="AU28" s="11" t="e">
        <f t="array" aca="1" ref="AU28" ca="1">SUM(IF((INDIRECT($AB28&amp;"!J23:J200")=$B$1)*(INDIRECT($AB28&amp;"!I23:I200")="A")*(INDIRECT($AB28&amp;"!H23:H200")=INDIRECT(AU$5&amp;"!$H$21"))*(INDIRECT($AB28&amp;"!S23:S200")&lt;&gt;""),INDIRECT($AB28&amp;"!S23:S200")),0)</f>
        <v>#REF!</v>
      </c>
      <c r="AV28" s="11" t="e">
        <f t="array" aca="1" ref="AV28" ca="1">SUM(IF((INDIRECT($AB28&amp;"!J23:J200")=$B$1)*(INDIRECT($AB28&amp;"!I23:I200")="A")*(INDIRECT($AB28&amp;"!H23:H200")=INDIRECT(AV$5&amp;"!$H$21"))*(INDIRECT($AB28&amp;"!S23:S200")&lt;&gt;""),INDIRECT($AB28&amp;"!S23:S200")),0)</f>
        <v>#REF!</v>
      </c>
      <c r="AW28" s="11" t="e">
        <f t="array" aca="1" ref="AW28" ca="1">SUM(IF((INDIRECT($AB28&amp;"!J23:J200")=$B$1)*(INDIRECT($AB28&amp;"!I23:I200")="A")*(INDIRECT($AB28&amp;"!H23:H200")=INDIRECT(AW$5&amp;"!$H$21"))*(INDIRECT($AB28&amp;"!S23:S200")&lt;&gt;""),INDIRECT($AB28&amp;"!S23:S200")),0)</f>
        <v>#REF!</v>
      </c>
      <c r="AX28" s="11" t="e">
        <f t="array" aca="1" ref="AX28" ca="1">SUM(IF((INDIRECT($AB28&amp;"!J23:J200")=$B$1)*(INDIRECT($AB28&amp;"!I23:I200")="A")*(INDIRECT($AB28&amp;"!H23:H200")=INDIRECT(AX$5&amp;"!$H$21"))*(INDIRECT($AB28&amp;"!S23:S200")&lt;&gt;""),INDIRECT($AB28&amp;"!S23:S200")),0)</f>
        <v>#REF!</v>
      </c>
      <c r="AY28" s="11" t="e">
        <f t="array" aca="1" ref="AY28" ca="1">SUM(IF((INDIRECT($AB28&amp;"!J23:J200")=$B$1)*(INDIRECT($AB28&amp;"!I23:I200")="A")*(INDIRECT($AB28&amp;"!H23:H200")=INDIRECT(AY$5&amp;"!$H$21"))*(INDIRECT($AB28&amp;"!S23:S200")&lt;&gt;""),INDIRECT($AB28&amp;"!S23:S200")),0)</f>
        <v>#REF!</v>
      </c>
      <c r="AZ28" s="12" t="e">
        <f t="array" aca="1" ref="AZ28" ca="1">SUM(IF((INDIRECT($AB28&amp;"!J23:J200")=$B$1)*(INDIRECT($AB28&amp;"!I23:I200")="A")*(INDIRECT($AB28&amp;"!H23:H200")=INDIRECT(AZ$5&amp;"!$H$21"))*(INDIRECT($AB28&amp;"!S23:S200")&lt;&gt;""),INDIRECT($AB28&amp;"!S23:S200")),0)</f>
        <v>#REF!</v>
      </c>
    </row>
    <row r="29" spans="1:52" ht="13.5" hidden="1" thickBot="1">
      <c r="A29" s="4">
        <f>Table!$C$61</f>
        <v>0</v>
      </c>
      <c r="B29" s="13" t="e">
        <f t="array" aca="1" ref="B29" ca="1">SUM(IF((INDIRECT($A29&amp;"!J23:J200")=$B$1)*(INDIRECT($A29&amp;"!I23:I200")="H")*(INDIRECT($A29&amp;"!H23:H200")=INDIRECT(B$5&amp;"!$H$21"))*(INDIRECT($A29&amp;"!S23:S200")&lt;&gt;""),INDIRECT($A29&amp;"!S23:S200")),0)</f>
        <v>#REF!</v>
      </c>
      <c r="C29" s="14" t="e">
        <f t="array" aca="1" ref="C29" ca="1">SUM(IF((INDIRECT($A29&amp;"!J23:J200")=$B$1)*(INDIRECT($A29&amp;"!I23:I200")="H")*(INDIRECT($A29&amp;"!H23:H200")=INDIRECT(C$5&amp;"!$H$21"))*(INDIRECT($A29&amp;"!S23:S200")&lt;&gt;""),INDIRECT($A29&amp;"!S23:S200")),0)</f>
        <v>#REF!</v>
      </c>
      <c r="D29" s="14" t="e">
        <f t="array" aca="1" ref="D29" ca="1">SUM(IF((INDIRECT($A29&amp;"!J23:J200")=$B$1)*(INDIRECT($A29&amp;"!I23:I200")="H")*(INDIRECT($A29&amp;"!H23:H200")=INDIRECT(D$5&amp;"!$H$21"))*(INDIRECT($A29&amp;"!S23:S200")&lt;&gt;""),INDIRECT($A29&amp;"!S23:S200")),0)</f>
        <v>#REF!</v>
      </c>
      <c r="E29" s="14" t="e">
        <f t="array" aca="1" ref="E29" ca="1">SUM(IF((INDIRECT($A29&amp;"!J23:J200")=$B$1)*(INDIRECT($A29&amp;"!I23:I200")="H")*(INDIRECT($A29&amp;"!H23:H200")=INDIRECT(E$5&amp;"!$H$21"))*(INDIRECT($A29&amp;"!S23:S200")&lt;&gt;""),INDIRECT($A29&amp;"!S23:S200")),0)</f>
        <v>#REF!</v>
      </c>
      <c r="F29" s="14" t="e">
        <f t="array" aca="1" ref="F29" ca="1">SUM(IF((INDIRECT($A29&amp;"!J23:J200")=$B$1)*(INDIRECT($A29&amp;"!I23:I200")="H")*(INDIRECT($A29&amp;"!H23:H200")=INDIRECT(F$5&amp;"!$H$21"))*(INDIRECT($A29&amp;"!S23:S200")&lt;&gt;""),INDIRECT($A29&amp;"!S23:S200")),0)</f>
        <v>#REF!</v>
      </c>
      <c r="G29" s="14" t="e">
        <f t="array" aca="1" ref="G29" ca="1">SUM(IF((INDIRECT($A29&amp;"!J23:J200")=$B$1)*(INDIRECT($A29&amp;"!I23:I200")="H")*(INDIRECT($A29&amp;"!H23:H200")=INDIRECT(G$5&amp;"!$H$21"))*(INDIRECT($A29&amp;"!S23:S200")&lt;&gt;""),INDIRECT($A29&amp;"!S23:S200")),0)</f>
        <v>#REF!</v>
      </c>
      <c r="H29" s="14" t="e">
        <f t="array" aca="1" ref="H29" ca="1">SUM(IF((INDIRECT($A29&amp;"!J23:J200")=$B$1)*(INDIRECT($A29&amp;"!I23:I200")="H")*(INDIRECT($A29&amp;"!H23:H200")=INDIRECT(H$5&amp;"!$H$21"))*(INDIRECT($A29&amp;"!S23:S200")&lt;&gt;""),INDIRECT($A29&amp;"!S23:S200")),0)</f>
        <v>#REF!</v>
      </c>
      <c r="I29" s="14" t="e">
        <f t="array" aca="1" ref="I29" ca="1">SUM(IF((INDIRECT($A29&amp;"!J23:J200")=$B$1)*(INDIRECT($A29&amp;"!I23:I200")="H")*(INDIRECT($A29&amp;"!H23:H200")=INDIRECT(I$5&amp;"!$H$21"))*(INDIRECT($A29&amp;"!S23:S200")&lt;&gt;""),INDIRECT($A29&amp;"!S23:S200")),0)</f>
        <v>#REF!</v>
      </c>
      <c r="J29" s="14" t="e">
        <f t="array" aca="1" ref="J29" ca="1">SUM(IF((INDIRECT($A29&amp;"!J23:J200")=$B$1)*(INDIRECT($A29&amp;"!I23:I200")="H")*(INDIRECT($A29&amp;"!H23:H200")=INDIRECT(J$5&amp;"!$H$21"))*(INDIRECT($A29&amp;"!S23:S200")&lt;&gt;""),INDIRECT($A29&amp;"!S23:S200")),0)</f>
        <v>#REF!</v>
      </c>
      <c r="K29" s="14" t="e">
        <f t="array" aca="1" ref="K29" ca="1">SUM(IF((INDIRECT($A29&amp;"!J23:J200")=$B$1)*(INDIRECT($A29&amp;"!I23:I200")="H")*(INDIRECT($A29&amp;"!H23:H200")=INDIRECT(K$5&amp;"!$H$21"))*(INDIRECT($A29&amp;"!S23:S200")&lt;&gt;""),INDIRECT($A29&amp;"!S23:S200")),0)</f>
        <v>#REF!</v>
      </c>
      <c r="L29" s="14" t="e">
        <f t="array" aca="1" ref="L29" ca="1">SUM(IF((INDIRECT($A29&amp;"!J23:J200")=$B$1)*(INDIRECT($A29&amp;"!I23:I200")="H")*(INDIRECT($A29&amp;"!H23:H200")=INDIRECT(L$5&amp;"!$H$21"))*(INDIRECT($A29&amp;"!S23:S200")&lt;&gt;""),INDIRECT($A29&amp;"!S23:S200")),0)</f>
        <v>#REF!</v>
      </c>
      <c r="M29" s="14" t="e">
        <f t="array" aca="1" ref="M29" ca="1">SUM(IF((INDIRECT($A29&amp;"!J23:J200")=$B$1)*(INDIRECT($A29&amp;"!I23:I200")="H")*(INDIRECT($A29&amp;"!H23:H200")=INDIRECT(M$5&amp;"!$H$21"))*(INDIRECT($A29&amp;"!S23:S200")&lt;&gt;""),INDIRECT($A29&amp;"!S23:S200")),0)</f>
        <v>#REF!</v>
      </c>
      <c r="N29" s="14" t="e">
        <f t="array" aca="1" ref="N29" ca="1">SUM(IF((INDIRECT($A29&amp;"!J23:J200")=$B$1)*(INDIRECT($A29&amp;"!I23:I200")="H")*(INDIRECT($A29&amp;"!H23:H200")=INDIRECT(N$5&amp;"!$H$21"))*(INDIRECT($A29&amp;"!S23:S200")&lt;&gt;""),INDIRECT($A29&amp;"!S23:S200")),0)</f>
        <v>#REF!</v>
      </c>
      <c r="O29" s="14" t="e">
        <f t="array" aca="1" ref="O29" ca="1">SUM(IF((INDIRECT($A29&amp;"!J23:J200")=$B$1)*(INDIRECT($A29&amp;"!I23:I200")="H")*(INDIRECT($A29&amp;"!H23:H200")=INDIRECT(O$5&amp;"!$H$21"))*(INDIRECT($A29&amp;"!S23:S200")&lt;&gt;""),INDIRECT($A29&amp;"!S23:S200")),0)</f>
        <v>#REF!</v>
      </c>
      <c r="P29" s="14" t="e">
        <f t="array" aca="1" ref="P29" ca="1">SUM(IF((INDIRECT($A29&amp;"!J23:J200")=$B$1)*(INDIRECT($A29&amp;"!I23:I200")="H")*(INDIRECT($A29&amp;"!H23:H200")=INDIRECT(P$5&amp;"!$H$21"))*(INDIRECT($A29&amp;"!S23:S200")&lt;&gt;""),INDIRECT($A29&amp;"!S23:S200")),0)</f>
        <v>#REF!</v>
      </c>
      <c r="Q29" s="14" t="e">
        <f t="array" aca="1" ref="Q29" ca="1">SUM(IF((INDIRECT($A29&amp;"!J23:J200")=$B$1)*(INDIRECT($A29&amp;"!I23:I200")="H")*(INDIRECT($A29&amp;"!H23:H200")=INDIRECT(Q$5&amp;"!$H$21"))*(INDIRECT($A29&amp;"!S23:S200")&lt;&gt;""),INDIRECT($A29&amp;"!S23:S200")),0)</f>
        <v>#REF!</v>
      </c>
      <c r="R29" s="14" t="e">
        <f t="array" aca="1" ref="R29" ca="1">SUM(IF((INDIRECT($A29&amp;"!J23:J200")=$B$1)*(INDIRECT($A29&amp;"!I23:I200")="H")*(INDIRECT($A29&amp;"!H23:H200")=INDIRECT(R$5&amp;"!$H$21"))*(INDIRECT($A29&amp;"!S23:S200")&lt;&gt;""),INDIRECT($A29&amp;"!S23:S200")),0)</f>
        <v>#REF!</v>
      </c>
      <c r="S29" s="14" t="e">
        <f t="array" aca="1" ref="S29" ca="1">SUM(IF((INDIRECT($A29&amp;"!J23:J200")=$B$1)*(INDIRECT($A29&amp;"!I23:I200")="H")*(INDIRECT($A29&amp;"!H23:H200")=INDIRECT(S$5&amp;"!$H$21"))*(INDIRECT($A29&amp;"!S23:S200")&lt;&gt;""),INDIRECT($A29&amp;"!S23:S200")),0)</f>
        <v>#REF!</v>
      </c>
      <c r="T29" s="14" t="e">
        <f t="array" aca="1" ref="T29" ca="1">SUM(IF((INDIRECT($A29&amp;"!J23:J200")=$B$1)*(INDIRECT($A29&amp;"!I23:I200")="H")*(INDIRECT($A29&amp;"!H23:H200")=INDIRECT(T$5&amp;"!$H$21"))*(INDIRECT($A29&amp;"!S23:S200")&lt;&gt;""),INDIRECT($A29&amp;"!S23:S200")),0)</f>
        <v>#REF!</v>
      </c>
      <c r="U29" s="14" t="e">
        <f t="array" aca="1" ref="U29" ca="1">SUM(IF((INDIRECT($A29&amp;"!J23:J200")=$B$1)*(INDIRECT($A29&amp;"!I23:I200")="H")*(INDIRECT($A29&amp;"!H23:H200")=INDIRECT(U$5&amp;"!$H$21"))*(INDIRECT($A29&amp;"!S23:S200")&lt;&gt;""),INDIRECT($A29&amp;"!S23:S200")),0)</f>
        <v>#REF!</v>
      </c>
      <c r="V29" s="14" t="e">
        <f t="array" aca="1" ref="V29" ca="1">SUM(IF((INDIRECT($A29&amp;"!J23:J200")=$B$1)*(INDIRECT($A29&amp;"!I23:I200")="H")*(INDIRECT($A29&amp;"!H23:H200")=INDIRECT(V$5&amp;"!$H$21"))*(INDIRECT($A29&amp;"!S23:S200")&lt;&gt;""),INDIRECT($A29&amp;"!S23:S200")),0)</f>
        <v>#REF!</v>
      </c>
      <c r="W29" s="14" t="e">
        <f t="array" aca="1" ref="W29" ca="1">SUM(IF((INDIRECT($A29&amp;"!J23:J200")=$B$1)*(INDIRECT($A29&amp;"!I23:I200")="H")*(INDIRECT($A29&amp;"!H23:H200")=INDIRECT(W$5&amp;"!$H$21"))*(INDIRECT($A29&amp;"!S23:S200")&lt;&gt;""),INDIRECT($A29&amp;"!S23:S200")),0)</f>
        <v>#REF!</v>
      </c>
      <c r="X29" s="14" t="e">
        <f t="array" aca="1" ref="X29" ca="1">SUM(IF((INDIRECT($A29&amp;"!J23:J200")=$B$1)*(INDIRECT($A29&amp;"!I23:I200")="H")*(INDIRECT($A29&amp;"!H23:H200")=INDIRECT(X$5&amp;"!$H$21"))*(INDIRECT($A29&amp;"!S23:S200")&lt;&gt;""),INDIRECT($A29&amp;"!S23:S200")),0)</f>
        <v>#REF!</v>
      </c>
      <c r="Y29" s="15" t="e">
        <f t="array" aca="1" ref="Y29" ca="1">SUM(IF((INDIRECT($A29&amp;"!J23:J200")=$B$1)*(INDIRECT($A29&amp;"!I23:I200")="H")*(INDIRECT($A29&amp;"!H23:H200")=INDIRECT(Y$5&amp;"!$H$21"))*(INDIRECT($A29&amp;"!S23:S200")&lt;&gt;""),INDIRECT($A29&amp;"!S23:S200")),0)</f>
        <v>#REF!</v>
      </c>
      <c r="Z29" s="4"/>
      <c r="AA29" s="4"/>
      <c r="AB29" s="4">
        <f>Table!$C$61</f>
        <v>0</v>
      </c>
      <c r="AC29" s="13" t="e">
        <f t="array" aca="1" ref="AC29" ca="1">SUM(IF((INDIRECT($AB29&amp;"!J23:J200")=$B$1)*(INDIRECT($AB29&amp;"!I23:I200")="A")*(INDIRECT($AB29&amp;"!H23:H200")=INDIRECT(AC$5&amp;"!$H$21"))*(INDIRECT($AB29&amp;"!S23:S200")&lt;&gt;""),INDIRECT($AB29&amp;"!S23:S200")),0)</f>
        <v>#REF!</v>
      </c>
      <c r="AD29" s="14" t="e">
        <f t="array" aca="1" ref="AD29" ca="1">SUM(IF((INDIRECT($AB29&amp;"!J23:J200")=$B$1)*(INDIRECT($AB29&amp;"!I23:I200")="A")*(INDIRECT($AB29&amp;"!H23:H200")=INDIRECT(AD$5&amp;"!$H$21"))*(INDIRECT($AB29&amp;"!S23:S200")&lt;&gt;""),INDIRECT($AB29&amp;"!S23:S200")),0)</f>
        <v>#REF!</v>
      </c>
      <c r="AE29" s="14" t="e">
        <f t="array" aca="1" ref="AE29" ca="1">SUM(IF((INDIRECT($AB29&amp;"!J23:J200")=$B$1)*(INDIRECT($AB29&amp;"!I23:I200")="A")*(INDIRECT($AB29&amp;"!H23:H200")=INDIRECT(AE$5&amp;"!$H$21"))*(INDIRECT($AB29&amp;"!S23:S200")&lt;&gt;""),INDIRECT($AB29&amp;"!S23:S200")),0)</f>
        <v>#REF!</v>
      </c>
      <c r="AF29" s="14" t="e">
        <f t="array" aca="1" ref="AF29" ca="1">SUM(IF((INDIRECT($AB29&amp;"!J23:J200")=$B$1)*(INDIRECT($AB29&amp;"!I23:I200")="A")*(INDIRECT($AB29&amp;"!H23:H200")=INDIRECT(AF$5&amp;"!$H$21"))*(INDIRECT($AB29&amp;"!S23:S200")&lt;&gt;""),INDIRECT($AB29&amp;"!S23:S200")),0)</f>
        <v>#REF!</v>
      </c>
      <c r="AG29" s="14" t="e">
        <f t="array" aca="1" ref="AG29" ca="1">SUM(IF((INDIRECT($AB29&amp;"!J23:J200")=$B$1)*(INDIRECT($AB29&amp;"!I23:I200")="A")*(INDIRECT($AB29&amp;"!H23:H200")=INDIRECT(AG$5&amp;"!$H$21"))*(INDIRECT($AB29&amp;"!S23:S200")&lt;&gt;""),INDIRECT($AB29&amp;"!S23:S200")),0)</f>
        <v>#REF!</v>
      </c>
      <c r="AH29" s="14" t="e">
        <f t="array" aca="1" ref="AH29" ca="1">SUM(IF((INDIRECT($AB29&amp;"!J23:J200")=$B$1)*(INDIRECT($AB29&amp;"!I23:I200")="A")*(INDIRECT($AB29&amp;"!H23:H200")=INDIRECT(AH$5&amp;"!$H$21"))*(INDIRECT($AB29&amp;"!S23:S200")&lt;&gt;""),INDIRECT($AB29&amp;"!S23:S200")),0)</f>
        <v>#REF!</v>
      </c>
      <c r="AI29" s="14" t="e">
        <f t="array" aca="1" ref="AI29" ca="1">SUM(IF((INDIRECT($AB29&amp;"!J23:J200")=$B$1)*(INDIRECT($AB29&amp;"!I23:I200")="A")*(INDIRECT($AB29&amp;"!H23:H200")=INDIRECT(AI$5&amp;"!$H$21"))*(INDIRECT($AB29&amp;"!S23:S200")&lt;&gt;""),INDIRECT($AB29&amp;"!S23:S200")),0)</f>
        <v>#REF!</v>
      </c>
      <c r="AJ29" s="14" t="e">
        <f t="array" aca="1" ref="AJ29" ca="1">SUM(IF((INDIRECT($AB29&amp;"!J23:J200")=$B$1)*(INDIRECT($AB29&amp;"!I23:I200")="A")*(INDIRECT($AB29&amp;"!H23:H200")=INDIRECT(AJ$5&amp;"!$H$21"))*(INDIRECT($AB29&amp;"!S23:S200")&lt;&gt;""),INDIRECT($AB29&amp;"!S23:S200")),0)</f>
        <v>#REF!</v>
      </c>
      <c r="AK29" s="14" t="e">
        <f t="array" aca="1" ref="AK29" ca="1">SUM(IF((INDIRECT($AB29&amp;"!J23:J200")=$B$1)*(INDIRECT($AB29&amp;"!I23:I200")="A")*(INDIRECT($AB29&amp;"!H23:H200")=INDIRECT(AK$5&amp;"!$H$21"))*(INDIRECT($AB29&amp;"!S23:S200")&lt;&gt;""),INDIRECT($AB29&amp;"!S23:S200")),0)</f>
        <v>#REF!</v>
      </c>
      <c r="AL29" s="14" t="e">
        <f t="array" aca="1" ref="AL29" ca="1">SUM(IF((INDIRECT($AB29&amp;"!J23:J200")=$B$1)*(INDIRECT($AB29&amp;"!I23:I200")="A")*(INDIRECT($AB29&amp;"!H23:H200")=INDIRECT(AL$5&amp;"!$H$21"))*(INDIRECT($AB29&amp;"!S23:S200")&lt;&gt;""),INDIRECT($AB29&amp;"!S23:S200")),0)</f>
        <v>#REF!</v>
      </c>
      <c r="AM29" s="14" t="e">
        <f t="array" aca="1" ref="AM29" ca="1">SUM(IF((INDIRECT($AB29&amp;"!J23:J200")=$B$1)*(INDIRECT($AB29&amp;"!I23:I200")="A")*(INDIRECT($AB29&amp;"!H23:H200")=INDIRECT(AM$5&amp;"!$H$21"))*(INDIRECT($AB29&amp;"!S23:S200")&lt;&gt;""),INDIRECT($AB29&amp;"!S23:S200")),0)</f>
        <v>#REF!</v>
      </c>
      <c r="AN29" s="14" t="e">
        <f t="array" aca="1" ref="AN29" ca="1">SUM(IF((INDIRECT($AB29&amp;"!J23:J200")=$B$1)*(INDIRECT($AB29&amp;"!I23:I200")="A")*(INDIRECT($AB29&amp;"!H23:H200")=INDIRECT(AN$5&amp;"!$H$21"))*(INDIRECT($AB29&amp;"!S23:S200")&lt;&gt;""),INDIRECT($AB29&amp;"!S23:S200")),0)</f>
        <v>#REF!</v>
      </c>
      <c r="AO29" s="14" t="e">
        <f t="array" aca="1" ref="AO29" ca="1">SUM(IF((INDIRECT($AB29&amp;"!J23:J200")=$B$1)*(INDIRECT($AB29&amp;"!I23:I200")="A")*(INDIRECT($AB29&amp;"!H23:H200")=INDIRECT(AO$5&amp;"!$H$21"))*(INDIRECT($AB29&amp;"!S23:S200")&lt;&gt;""),INDIRECT($AB29&amp;"!S23:S200")),0)</f>
        <v>#REF!</v>
      </c>
      <c r="AP29" s="14" t="e">
        <f t="array" aca="1" ref="AP29" ca="1">SUM(IF((INDIRECT($AB29&amp;"!J23:J200")=$B$1)*(INDIRECT($AB29&amp;"!I23:I200")="A")*(INDIRECT($AB29&amp;"!H23:H200")=INDIRECT(AP$5&amp;"!$H$21"))*(INDIRECT($AB29&amp;"!S23:S200")&lt;&gt;""),INDIRECT($AB29&amp;"!S23:S200")),0)</f>
        <v>#REF!</v>
      </c>
      <c r="AQ29" s="14" t="e">
        <f t="array" aca="1" ref="AQ29" ca="1">SUM(IF((INDIRECT($AB29&amp;"!J23:J200")=$B$1)*(INDIRECT($AB29&amp;"!I23:I200")="A")*(INDIRECT($AB29&amp;"!H23:H200")=INDIRECT(AQ$5&amp;"!$H$21"))*(INDIRECT($AB29&amp;"!S23:S200")&lt;&gt;""),INDIRECT($AB29&amp;"!S23:S200")),0)</f>
        <v>#REF!</v>
      </c>
      <c r="AR29" s="14" t="e">
        <f t="array" aca="1" ref="AR29" ca="1">SUM(IF((INDIRECT($AB29&amp;"!J23:J200")=$B$1)*(INDIRECT($AB29&amp;"!I23:I200")="A")*(INDIRECT($AB29&amp;"!H23:H200")=INDIRECT(AR$5&amp;"!$H$21"))*(INDIRECT($AB29&amp;"!S23:S200")&lt;&gt;""),INDIRECT($AB29&amp;"!S23:S200")),0)</f>
        <v>#REF!</v>
      </c>
      <c r="AS29" s="14" t="e">
        <f t="array" aca="1" ref="AS29" ca="1">SUM(IF((INDIRECT($AB29&amp;"!J23:J200")=$B$1)*(INDIRECT($AB29&amp;"!I23:I200")="A")*(INDIRECT($AB29&amp;"!H23:H200")=INDIRECT(AS$5&amp;"!$H$21"))*(INDIRECT($AB29&amp;"!S23:S200")&lt;&gt;""),INDIRECT($AB29&amp;"!S23:S200")),0)</f>
        <v>#REF!</v>
      </c>
      <c r="AT29" s="14" t="e">
        <f t="array" aca="1" ref="AT29" ca="1">SUM(IF((INDIRECT($AB29&amp;"!J23:J200")=$B$1)*(INDIRECT($AB29&amp;"!I23:I200")="A")*(INDIRECT($AB29&amp;"!H23:H200")=INDIRECT(AT$5&amp;"!$H$21"))*(INDIRECT($AB29&amp;"!S23:S200")&lt;&gt;""),INDIRECT($AB29&amp;"!S23:S200")),0)</f>
        <v>#REF!</v>
      </c>
      <c r="AU29" s="14" t="e">
        <f t="array" aca="1" ref="AU29" ca="1">SUM(IF((INDIRECT($AB29&amp;"!J23:J200")=$B$1)*(INDIRECT($AB29&amp;"!I23:I200")="A")*(INDIRECT($AB29&amp;"!H23:H200")=INDIRECT(AU$5&amp;"!$H$21"))*(INDIRECT($AB29&amp;"!S23:S200")&lt;&gt;""),INDIRECT($AB29&amp;"!S23:S200")),0)</f>
        <v>#REF!</v>
      </c>
      <c r="AV29" s="14" t="e">
        <f t="array" aca="1" ref="AV29" ca="1">SUM(IF((INDIRECT($AB29&amp;"!J23:J200")=$B$1)*(INDIRECT($AB29&amp;"!I23:I200")="A")*(INDIRECT($AB29&amp;"!H23:H200")=INDIRECT(AV$5&amp;"!$H$21"))*(INDIRECT($AB29&amp;"!S23:S200")&lt;&gt;""),INDIRECT($AB29&amp;"!S23:S200")),0)</f>
        <v>#REF!</v>
      </c>
      <c r="AW29" s="14" t="e">
        <f t="array" aca="1" ref="AW29" ca="1">SUM(IF((INDIRECT($AB29&amp;"!J23:J200")=$B$1)*(INDIRECT($AB29&amp;"!I23:I200")="A")*(INDIRECT($AB29&amp;"!H23:H200")=INDIRECT(AW$5&amp;"!$H$21"))*(INDIRECT($AB29&amp;"!S23:S200")&lt;&gt;""),INDIRECT($AB29&amp;"!S23:S200")),0)</f>
        <v>#REF!</v>
      </c>
      <c r="AX29" s="14" t="e">
        <f t="array" aca="1" ref="AX29" ca="1">SUM(IF((INDIRECT($AB29&amp;"!J23:J200")=$B$1)*(INDIRECT($AB29&amp;"!I23:I200")="A")*(INDIRECT($AB29&amp;"!H23:H200")=INDIRECT(AX$5&amp;"!$H$21"))*(INDIRECT($AB29&amp;"!S23:S200")&lt;&gt;""),INDIRECT($AB29&amp;"!S23:S200")),0)</f>
        <v>#REF!</v>
      </c>
      <c r="AY29" s="14" t="e">
        <f t="array" aca="1" ref="AY29" ca="1">SUM(IF((INDIRECT($AB29&amp;"!J23:J200")=$B$1)*(INDIRECT($AB29&amp;"!I23:I200")="A")*(INDIRECT($AB29&amp;"!H23:H200")=INDIRECT(AY$5&amp;"!$H$21"))*(INDIRECT($AB29&amp;"!S23:S200")&lt;&gt;""),INDIRECT($AB29&amp;"!S23:S200")),0)</f>
        <v>#REF!</v>
      </c>
      <c r="AZ29" s="15" t="e">
        <f t="array" aca="1" ref="AZ29" ca="1">SUM(IF((INDIRECT($AB29&amp;"!J23:J200")=$B$1)*(INDIRECT($AB29&amp;"!I23:I200")="A")*(INDIRECT($AB29&amp;"!H23:H200")=INDIRECT(AZ$5&amp;"!$H$21"))*(INDIRECT($AB29&amp;"!S23:S200")&lt;&gt;""),INDIRECT($AB29&amp;"!S23:S200")),0)</f>
        <v>#REF!</v>
      </c>
    </row>
    <row r="30" spans="1:52" hidden="1">
      <c r="A30" s="4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4"/>
      <c r="AA30" s="4"/>
      <c r="AB30" s="4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</row>
    <row r="31" spans="1:52" hidden="1">
      <c r="A31" s="4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</row>
    <row r="32" spans="1:52" ht="13.5" thickBot="1">
      <c r="A32" s="4" t="s">
        <v>211</v>
      </c>
      <c r="B32" s="6" t="str">
        <f t="array" ref="B32:Y32">TRANSPOSE(A33:A56)</f>
        <v>Albirex_Niigata</v>
      </c>
      <c r="C32" s="6" t="str">
        <v>Consadole_Sapporo</v>
      </c>
      <c r="D32" s="6" t="str">
        <v>Gamba_Osaka</v>
      </c>
      <c r="E32" s="6" t="str">
        <v>Kashima_Antlers</v>
      </c>
      <c r="F32" s="6" t="str">
        <v>Kashiwa_Reysol</v>
      </c>
      <c r="G32" s="6" t="str">
        <v>Kawasaki_Frontale</v>
      </c>
      <c r="H32" s="6" t="str">
        <v>Cerezo_Osaka</v>
      </c>
      <c r="I32" s="6" t="str">
        <v>Vissel_Kobe</v>
      </c>
      <c r="J32" s="6" t="str">
        <v>Omiya_Ardija</v>
      </c>
      <c r="K32" s="6" t="str">
        <v>Sagan_Tosu</v>
      </c>
      <c r="L32" s="6" t="str">
        <v>Sanfrecce_Hiroshima</v>
      </c>
      <c r="M32" s="6" t="str">
        <v>Júbilo_Iwata</v>
      </c>
      <c r="N32" s="6" t="str">
        <v>Shimizu_S_Pulse</v>
      </c>
      <c r="O32" s="6" t="str">
        <v>Tokyo</v>
      </c>
      <c r="P32" s="6" t="str">
        <v>Urawa_Reds</v>
      </c>
      <c r="Q32" s="6" t="str">
        <v>Vegalta_Sendai</v>
      </c>
      <c r="R32" s="6" t="str">
        <v>Ventforet_Kofu</v>
      </c>
      <c r="S32" s="6" t="str">
        <v>Yokohama_F_Marinos</v>
      </c>
      <c r="T32" s="6">
        <v>0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</row>
    <row r="33" spans="1:25">
      <c r="A33" s="4" t="str">
        <f>Table!$C$38</f>
        <v>Albirex_Niigata</v>
      </c>
      <c r="B33" s="7">
        <f t="array" aca="1" ref="B33:Y56" ca="1">TRANSPOSE(AC6:AZ29)</f>
        <v>0</v>
      </c>
      <c r="C33" s="8">
        <f ca="1"/>
        <v>0</v>
      </c>
      <c r="D33" s="8">
        <f ca="1"/>
        <v>0</v>
      </c>
      <c r="E33" s="8">
        <f ca="1"/>
        <v>0</v>
      </c>
      <c r="F33" s="8">
        <f ca="1"/>
        <v>0</v>
      </c>
      <c r="G33" s="8">
        <f ca="1"/>
        <v>0</v>
      </c>
      <c r="H33" s="8">
        <f ca="1"/>
        <v>0</v>
      </c>
      <c r="I33" s="8">
        <f ca="1"/>
        <v>0</v>
      </c>
      <c r="J33" s="8">
        <f ca="1"/>
        <v>0</v>
      </c>
      <c r="K33" s="8">
        <f ca="1"/>
        <v>0</v>
      </c>
      <c r="L33" s="8">
        <f ca="1"/>
        <v>0</v>
      </c>
      <c r="M33" s="8">
        <f ca="1"/>
        <v>0</v>
      </c>
      <c r="N33" s="8">
        <f ca="1"/>
        <v>0</v>
      </c>
      <c r="O33" s="8">
        <f ca="1"/>
        <v>0</v>
      </c>
      <c r="P33" s="8">
        <f ca="1"/>
        <v>0</v>
      </c>
      <c r="Q33" s="8">
        <f ca="1"/>
        <v>0</v>
      </c>
      <c r="R33" s="8">
        <f ca="1"/>
        <v>0</v>
      </c>
      <c r="S33" s="8">
        <f ca="1"/>
        <v>0</v>
      </c>
      <c r="T33" s="8" t="e">
        <f ca="1"/>
        <v>#REF!</v>
      </c>
      <c r="U33" s="9" t="e">
        <f ca="1"/>
        <v>#REF!</v>
      </c>
      <c r="V33" s="8" t="e">
        <f ca="1"/>
        <v>#REF!</v>
      </c>
      <c r="W33" s="8" t="e">
        <f ca="1"/>
        <v>#REF!</v>
      </c>
      <c r="X33" s="8" t="e">
        <f ca="1"/>
        <v>#REF!</v>
      </c>
      <c r="Y33" s="9" t="e">
        <f ca="1"/>
        <v>#REF!</v>
      </c>
    </row>
    <row r="34" spans="1:25">
      <c r="A34" s="4" t="str">
        <f>Table!$C$39</f>
        <v>Consadole_Sapporo</v>
      </c>
      <c r="B34" s="10">
        <f ca="1"/>
        <v>0</v>
      </c>
      <c r="C34" s="11">
        <f ca="1"/>
        <v>0</v>
      </c>
      <c r="D34" s="11">
        <f ca="1"/>
        <v>0</v>
      </c>
      <c r="E34" s="11">
        <f ca="1"/>
        <v>0</v>
      </c>
      <c r="F34" s="11">
        <f ca="1"/>
        <v>0</v>
      </c>
      <c r="G34" s="11">
        <f ca="1"/>
        <v>0</v>
      </c>
      <c r="H34" s="11">
        <f ca="1"/>
        <v>0</v>
      </c>
      <c r="I34" s="11">
        <f ca="1"/>
        <v>0</v>
      </c>
      <c r="J34" s="11">
        <f ca="1"/>
        <v>0</v>
      </c>
      <c r="K34" s="11">
        <f ca="1"/>
        <v>0</v>
      </c>
      <c r="L34" s="11">
        <f ca="1"/>
        <v>0</v>
      </c>
      <c r="M34" s="11">
        <f ca="1"/>
        <v>0</v>
      </c>
      <c r="N34" s="11">
        <f ca="1"/>
        <v>0</v>
      </c>
      <c r="O34" s="11">
        <f ca="1"/>
        <v>0</v>
      </c>
      <c r="P34" s="11">
        <f ca="1"/>
        <v>0</v>
      </c>
      <c r="Q34" s="11">
        <f ca="1"/>
        <v>0</v>
      </c>
      <c r="R34" s="11">
        <f ca="1"/>
        <v>0</v>
      </c>
      <c r="S34" s="11">
        <f ca="1"/>
        <v>0</v>
      </c>
      <c r="T34" s="11" t="e">
        <f ca="1"/>
        <v>#REF!</v>
      </c>
      <c r="U34" s="12" t="e">
        <f ca="1"/>
        <v>#REF!</v>
      </c>
      <c r="V34" s="11" t="e">
        <f ca="1"/>
        <v>#REF!</v>
      </c>
      <c r="W34" s="11" t="e">
        <f ca="1"/>
        <v>#REF!</v>
      </c>
      <c r="X34" s="11" t="e">
        <f ca="1"/>
        <v>#REF!</v>
      </c>
      <c r="Y34" s="12" t="e">
        <f ca="1"/>
        <v>#REF!</v>
      </c>
    </row>
    <row r="35" spans="1:25">
      <c r="A35" s="4" t="str">
        <f>Table!$C$40</f>
        <v>Gamba_Osaka</v>
      </c>
      <c r="B35" s="10">
        <f ca="1"/>
        <v>0</v>
      </c>
      <c r="C35" s="11">
        <f ca="1"/>
        <v>0</v>
      </c>
      <c r="D35" s="11">
        <f ca="1"/>
        <v>0</v>
      </c>
      <c r="E35" s="11">
        <f ca="1"/>
        <v>0</v>
      </c>
      <c r="F35" s="11">
        <f ca="1"/>
        <v>0</v>
      </c>
      <c r="G35" s="11">
        <f ca="1"/>
        <v>0</v>
      </c>
      <c r="H35" s="11">
        <f ca="1"/>
        <v>0</v>
      </c>
      <c r="I35" s="11">
        <f ca="1"/>
        <v>0</v>
      </c>
      <c r="J35" s="11">
        <f ca="1"/>
        <v>0</v>
      </c>
      <c r="K35" s="11">
        <f ca="1"/>
        <v>0</v>
      </c>
      <c r="L35" s="11">
        <f ca="1"/>
        <v>0</v>
      </c>
      <c r="M35" s="11">
        <f ca="1"/>
        <v>0</v>
      </c>
      <c r="N35" s="11">
        <f ca="1"/>
        <v>0</v>
      </c>
      <c r="O35" s="11">
        <f ca="1"/>
        <v>0</v>
      </c>
      <c r="P35" s="11">
        <f ca="1"/>
        <v>0</v>
      </c>
      <c r="Q35" s="11">
        <f ca="1"/>
        <v>0</v>
      </c>
      <c r="R35" s="11">
        <f ca="1"/>
        <v>0</v>
      </c>
      <c r="S35" s="11">
        <f ca="1"/>
        <v>0</v>
      </c>
      <c r="T35" s="11" t="e">
        <f ca="1"/>
        <v>#REF!</v>
      </c>
      <c r="U35" s="12" t="e">
        <f ca="1"/>
        <v>#REF!</v>
      </c>
      <c r="V35" s="11" t="e">
        <f ca="1"/>
        <v>#REF!</v>
      </c>
      <c r="W35" s="11" t="e">
        <f ca="1"/>
        <v>#REF!</v>
      </c>
      <c r="X35" s="11" t="e">
        <f ca="1"/>
        <v>#REF!</v>
      </c>
      <c r="Y35" s="12" t="e">
        <f ca="1"/>
        <v>#REF!</v>
      </c>
    </row>
    <row r="36" spans="1:25">
      <c r="A36" s="4" t="str">
        <f>Table!$C$41</f>
        <v>Kashima_Antlers</v>
      </c>
      <c r="B36" s="10">
        <f ca="1"/>
        <v>0</v>
      </c>
      <c r="C36" s="11">
        <f ca="1"/>
        <v>0</v>
      </c>
      <c r="D36" s="11">
        <f ca="1"/>
        <v>0</v>
      </c>
      <c r="E36" s="11">
        <f ca="1"/>
        <v>0</v>
      </c>
      <c r="F36" s="11">
        <f ca="1"/>
        <v>0</v>
      </c>
      <c r="G36" s="11">
        <f ca="1"/>
        <v>0</v>
      </c>
      <c r="H36" s="11">
        <f ca="1"/>
        <v>0</v>
      </c>
      <c r="I36" s="11">
        <f ca="1"/>
        <v>0</v>
      </c>
      <c r="J36" s="11">
        <f ca="1"/>
        <v>0</v>
      </c>
      <c r="K36" s="11">
        <f ca="1"/>
        <v>0</v>
      </c>
      <c r="L36" s="11">
        <f ca="1"/>
        <v>0</v>
      </c>
      <c r="M36" s="11">
        <f ca="1"/>
        <v>0</v>
      </c>
      <c r="N36" s="11">
        <f ca="1"/>
        <v>0</v>
      </c>
      <c r="O36" s="11">
        <f ca="1"/>
        <v>0</v>
      </c>
      <c r="P36" s="11">
        <f ca="1"/>
        <v>0</v>
      </c>
      <c r="Q36" s="11">
        <f ca="1"/>
        <v>0</v>
      </c>
      <c r="R36" s="11">
        <f ca="1"/>
        <v>0</v>
      </c>
      <c r="S36" s="11">
        <f ca="1"/>
        <v>0</v>
      </c>
      <c r="T36" s="11" t="e">
        <f ca="1"/>
        <v>#REF!</v>
      </c>
      <c r="U36" s="12" t="e">
        <f ca="1"/>
        <v>#REF!</v>
      </c>
      <c r="V36" s="11" t="e">
        <f ca="1"/>
        <v>#REF!</v>
      </c>
      <c r="W36" s="11" t="e">
        <f ca="1"/>
        <v>#REF!</v>
      </c>
      <c r="X36" s="11" t="e">
        <f ca="1"/>
        <v>#REF!</v>
      </c>
      <c r="Y36" s="12" t="e">
        <f ca="1"/>
        <v>#REF!</v>
      </c>
    </row>
    <row r="37" spans="1:25">
      <c r="A37" s="4" t="str">
        <f>Table!$C$42</f>
        <v>Kashiwa_Reysol</v>
      </c>
      <c r="B37" s="10">
        <f ca="1"/>
        <v>0</v>
      </c>
      <c r="C37" s="11">
        <f ca="1"/>
        <v>0</v>
      </c>
      <c r="D37" s="11">
        <f ca="1"/>
        <v>0</v>
      </c>
      <c r="E37" s="11">
        <f ca="1"/>
        <v>0</v>
      </c>
      <c r="F37" s="11">
        <f ca="1"/>
        <v>0</v>
      </c>
      <c r="G37" s="11">
        <f ca="1"/>
        <v>0</v>
      </c>
      <c r="H37" s="11">
        <f ca="1"/>
        <v>0</v>
      </c>
      <c r="I37" s="11">
        <f ca="1"/>
        <v>0</v>
      </c>
      <c r="J37" s="11">
        <f ca="1"/>
        <v>0</v>
      </c>
      <c r="K37" s="11">
        <f ca="1"/>
        <v>0</v>
      </c>
      <c r="L37" s="11">
        <f ca="1"/>
        <v>0</v>
      </c>
      <c r="M37" s="11">
        <f ca="1"/>
        <v>0</v>
      </c>
      <c r="N37" s="11">
        <f ca="1"/>
        <v>0</v>
      </c>
      <c r="O37" s="11">
        <f ca="1"/>
        <v>0</v>
      </c>
      <c r="P37" s="11">
        <f ca="1"/>
        <v>0</v>
      </c>
      <c r="Q37" s="11">
        <f ca="1"/>
        <v>0</v>
      </c>
      <c r="R37" s="11">
        <f ca="1"/>
        <v>0</v>
      </c>
      <c r="S37" s="11">
        <f ca="1"/>
        <v>0</v>
      </c>
      <c r="T37" s="11" t="e">
        <f ca="1"/>
        <v>#REF!</v>
      </c>
      <c r="U37" s="12" t="e">
        <f ca="1"/>
        <v>#REF!</v>
      </c>
      <c r="V37" s="11" t="e">
        <f ca="1"/>
        <v>#REF!</v>
      </c>
      <c r="W37" s="11" t="e">
        <f ca="1"/>
        <v>#REF!</v>
      </c>
      <c r="X37" s="11" t="e">
        <f ca="1"/>
        <v>#REF!</v>
      </c>
      <c r="Y37" s="12" t="e">
        <f ca="1"/>
        <v>#REF!</v>
      </c>
    </row>
    <row r="38" spans="1:25">
      <c r="A38" s="4" t="str">
        <f>Table!$C$43</f>
        <v>Kawasaki_Frontale</v>
      </c>
      <c r="B38" s="10">
        <f ca="1"/>
        <v>0</v>
      </c>
      <c r="C38" s="11">
        <f ca="1"/>
        <v>0</v>
      </c>
      <c r="D38" s="11">
        <f ca="1"/>
        <v>0</v>
      </c>
      <c r="E38" s="11">
        <f ca="1"/>
        <v>0</v>
      </c>
      <c r="F38" s="11">
        <f ca="1"/>
        <v>0</v>
      </c>
      <c r="G38" s="11">
        <f ca="1"/>
        <v>0</v>
      </c>
      <c r="H38" s="11">
        <f ca="1"/>
        <v>0</v>
      </c>
      <c r="I38" s="11">
        <f ca="1"/>
        <v>0</v>
      </c>
      <c r="J38" s="11">
        <f ca="1"/>
        <v>0</v>
      </c>
      <c r="K38" s="11">
        <f ca="1"/>
        <v>0</v>
      </c>
      <c r="L38" s="11">
        <f ca="1"/>
        <v>0</v>
      </c>
      <c r="M38" s="11">
        <f ca="1"/>
        <v>0</v>
      </c>
      <c r="N38" s="11">
        <f ca="1"/>
        <v>0</v>
      </c>
      <c r="O38" s="11">
        <f ca="1"/>
        <v>0</v>
      </c>
      <c r="P38" s="11">
        <f ca="1"/>
        <v>0</v>
      </c>
      <c r="Q38" s="11">
        <f ca="1"/>
        <v>0</v>
      </c>
      <c r="R38" s="11">
        <f ca="1"/>
        <v>0</v>
      </c>
      <c r="S38" s="11">
        <f ca="1"/>
        <v>0</v>
      </c>
      <c r="T38" s="11" t="e">
        <f ca="1"/>
        <v>#REF!</v>
      </c>
      <c r="U38" s="12" t="e">
        <f ca="1"/>
        <v>#REF!</v>
      </c>
      <c r="V38" s="11" t="e">
        <f ca="1"/>
        <v>#REF!</v>
      </c>
      <c r="W38" s="11" t="e">
        <f ca="1"/>
        <v>#REF!</v>
      </c>
      <c r="X38" s="11" t="e">
        <f ca="1"/>
        <v>#REF!</v>
      </c>
      <c r="Y38" s="12" t="e">
        <f ca="1"/>
        <v>#REF!</v>
      </c>
    </row>
    <row r="39" spans="1:25">
      <c r="A39" s="4" t="str">
        <f>Table!$C$44</f>
        <v>Cerezo_Osaka</v>
      </c>
      <c r="B39" s="10">
        <f ca="1"/>
        <v>0</v>
      </c>
      <c r="C39" s="11">
        <f ca="1"/>
        <v>0</v>
      </c>
      <c r="D39" s="11">
        <f ca="1"/>
        <v>0</v>
      </c>
      <c r="E39" s="11">
        <f ca="1"/>
        <v>0</v>
      </c>
      <c r="F39" s="11">
        <f ca="1"/>
        <v>0</v>
      </c>
      <c r="G39" s="11">
        <f ca="1"/>
        <v>0</v>
      </c>
      <c r="H39" s="11">
        <f ca="1"/>
        <v>0</v>
      </c>
      <c r="I39" s="11">
        <f ca="1"/>
        <v>0</v>
      </c>
      <c r="J39" s="11">
        <f ca="1"/>
        <v>0</v>
      </c>
      <c r="K39" s="11">
        <f ca="1"/>
        <v>0</v>
      </c>
      <c r="L39" s="11">
        <f ca="1"/>
        <v>0</v>
      </c>
      <c r="M39" s="11">
        <f ca="1"/>
        <v>0</v>
      </c>
      <c r="N39" s="11">
        <f ca="1"/>
        <v>0</v>
      </c>
      <c r="O39" s="11">
        <f ca="1"/>
        <v>0</v>
      </c>
      <c r="P39" s="11">
        <f ca="1"/>
        <v>0</v>
      </c>
      <c r="Q39" s="11">
        <f ca="1"/>
        <v>0</v>
      </c>
      <c r="R39" s="11">
        <f ca="1"/>
        <v>0</v>
      </c>
      <c r="S39" s="11">
        <f ca="1"/>
        <v>0</v>
      </c>
      <c r="T39" s="11" t="e">
        <f ca="1"/>
        <v>#REF!</v>
      </c>
      <c r="U39" s="12" t="e">
        <f ca="1"/>
        <v>#REF!</v>
      </c>
      <c r="V39" s="11" t="e">
        <f ca="1"/>
        <v>#REF!</v>
      </c>
      <c r="W39" s="11" t="e">
        <f ca="1"/>
        <v>#REF!</v>
      </c>
      <c r="X39" s="11" t="e">
        <f ca="1"/>
        <v>#REF!</v>
      </c>
      <c r="Y39" s="12" t="e">
        <f ca="1"/>
        <v>#REF!</v>
      </c>
    </row>
    <row r="40" spans="1:25">
      <c r="A40" s="4" t="str">
        <f>Table!$C$45</f>
        <v>Vissel_Kobe</v>
      </c>
      <c r="B40" s="10">
        <f ca="1"/>
        <v>0</v>
      </c>
      <c r="C40" s="11">
        <f ca="1"/>
        <v>0</v>
      </c>
      <c r="D40" s="11">
        <f ca="1"/>
        <v>0</v>
      </c>
      <c r="E40" s="11">
        <f ca="1"/>
        <v>0</v>
      </c>
      <c r="F40" s="11">
        <f ca="1"/>
        <v>0</v>
      </c>
      <c r="G40" s="11">
        <f ca="1"/>
        <v>0</v>
      </c>
      <c r="H40" s="11">
        <f ca="1"/>
        <v>0</v>
      </c>
      <c r="I40" s="11">
        <f ca="1"/>
        <v>0</v>
      </c>
      <c r="J40" s="11">
        <f ca="1"/>
        <v>0</v>
      </c>
      <c r="K40" s="11">
        <f ca="1"/>
        <v>0</v>
      </c>
      <c r="L40" s="11">
        <f ca="1"/>
        <v>0</v>
      </c>
      <c r="M40" s="11">
        <f ca="1"/>
        <v>0</v>
      </c>
      <c r="N40" s="11">
        <f ca="1"/>
        <v>0</v>
      </c>
      <c r="O40" s="11">
        <f ca="1"/>
        <v>0</v>
      </c>
      <c r="P40" s="11">
        <f ca="1"/>
        <v>0</v>
      </c>
      <c r="Q40" s="11">
        <f ca="1"/>
        <v>0</v>
      </c>
      <c r="R40" s="11">
        <f ca="1"/>
        <v>0</v>
      </c>
      <c r="S40" s="11">
        <f ca="1"/>
        <v>0</v>
      </c>
      <c r="T40" s="11" t="e">
        <f ca="1"/>
        <v>#REF!</v>
      </c>
      <c r="U40" s="12" t="e">
        <f ca="1"/>
        <v>#REF!</v>
      </c>
      <c r="V40" s="11" t="e">
        <f ca="1"/>
        <v>#REF!</v>
      </c>
      <c r="W40" s="11" t="e">
        <f ca="1"/>
        <v>#REF!</v>
      </c>
      <c r="X40" s="11" t="e">
        <f ca="1"/>
        <v>#REF!</v>
      </c>
      <c r="Y40" s="12" t="e">
        <f ca="1"/>
        <v>#REF!</v>
      </c>
    </row>
    <row r="41" spans="1:25">
      <c r="A41" s="4" t="str">
        <f>Table!$C$46</f>
        <v>Omiya_Ardija</v>
      </c>
      <c r="B41" s="10">
        <f ca="1"/>
        <v>0</v>
      </c>
      <c r="C41" s="11">
        <f ca="1"/>
        <v>0</v>
      </c>
      <c r="D41" s="11">
        <f ca="1"/>
        <v>0</v>
      </c>
      <c r="E41" s="11">
        <f ca="1"/>
        <v>0</v>
      </c>
      <c r="F41" s="11">
        <f ca="1"/>
        <v>0</v>
      </c>
      <c r="G41" s="11">
        <f ca="1"/>
        <v>0</v>
      </c>
      <c r="H41" s="11">
        <f ca="1"/>
        <v>0</v>
      </c>
      <c r="I41" s="11">
        <f ca="1"/>
        <v>0</v>
      </c>
      <c r="J41" s="11">
        <f ca="1"/>
        <v>0</v>
      </c>
      <c r="K41" s="11">
        <f ca="1"/>
        <v>0</v>
      </c>
      <c r="L41" s="11">
        <f ca="1"/>
        <v>0</v>
      </c>
      <c r="M41" s="11">
        <f ca="1"/>
        <v>0</v>
      </c>
      <c r="N41" s="11">
        <f ca="1"/>
        <v>0</v>
      </c>
      <c r="O41" s="11">
        <f ca="1"/>
        <v>0</v>
      </c>
      <c r="P41" s="11">
        <f ca="1"/>
        <v>0</v>
      </c>
      <c r="Q41" s="11">
        <f ca="1"/>
        <v>0</v>
      </c>
      <c r="R41" s="11">
        <f ca="1"/>
        <v>0</v>
      </c>
      <c r="S41" s="11">
        <f ca="1"/>
        <v>0</v>
      </c>
      <c r="T41" s="11" t="e">
        <f ca="1"/>
        <v>#REF!</v>
      </c>
      <c r="U41" s="12" t="e">
        <f ca="1"/>
        <v>#REF!</v>
      </c>
      <c r="V41" s="11" t="e">
        <f ca="1"/>
        <v>#REF!</v>
      </c>
      <c r="W41" s="11" t="e">
        <f ca="1"/>
        <v>#REF!</v>
      </c>
      <c r="X41" s="11" t="e">
        <f ca="1"/>
        <v>#REF!</v>
      </c>
      <c r="Y41" s="12" t="e">
        <f ca="1"/>
        <v>#REF!</v>
      </c>
    </row>
    <row r="42" spans="1:25">
      <c r="A42" s="4" t="str">
        <f>Table!$C$47</f>
        <v>Sagan_Tosu</v>
      </c>
      <c r="B42" s="10">
        <f ca="1"/>
        <v>0</v>
      </c>
      <c r="C42" s="11">
        <f ca="1"/>
        <v>0</v>
      </c>
      <c r="D42" s="11">
        <f ca="1"/>
        <v>0</v>
      </c>
      <c r="E42" s="11">
        <f ca="1"/>
        <v>0</v>
      </c>
      <c r="F42" s="11">
        <f ca="1"/>
        <v>0</v>
      </c>
      <c r="G42" s="11">
        <f ca="1"/>
        <v>0</v>
      </c>
      <c r="H42" s="11">
        <f ca="1"/>
        <v>0</v>
      </c>
      <c r="I42" s="11">
        <f ca="1"/>
        <v>0</v>
      </c>
      <c r="J42" s="11">
        <f ca="1"/>
        <v>0</v>
      </c>
      <c r="K42" s="11">
        <f ca="1"/>
        <v>0</v>
      </c>
      <c r="L42" s="11">
        <f ca="1"/>
        <v>0</v>
      </c>
      <c r="M42" s="11">
        <f ca="1"/>
        <v>0</v>
      </c>
      <c r="N42" s="11">
        <f ca="1"/>
        <v>0</v>
      </c>
      <c r="O42" s="11">
        <f ca="1"/>
        <v>0</v>
      </c>
      <c r="P42" s="11">
        <f ca="1"/>
        <v>0</v>
      </c>
      <c r="Q42" s="11">
        <f ca="1"/>
        <v>0</v>
      </c>
      <c r="R42" s="11">
        <f ca="1"/>
        <v>0</v>
      </c>
      <c r="S42" s="11">
        <f ca="1"/>
        <v>0</v>
      </c>
      <c r="T42" s="11" t="e">
        <f ca="1"/>
        <v>#REF!</v>
      </c>
      <c r="U42" s="12" t="e">
        <f ca="1"/>
        <v>#REF!</v>
      </c>
      <c r="V42" s="11" t="e">
        <f ca="1"/>
        <v>#REF!</v>
      </c>
      <c r="W42" s="11" t="e">
        <f ca="1"/>
        <v>#REF!</v>
      </c>
      <c r="X42" s="11" t="e">
        <f ca="1"/>
        <v>#REF!</v>
      </c>
      <c r="Y42" s="12" t="e">
        <f ca="1"/>
        <v>#REF!</v>
      </c>
    </row>
    <row r="43" spans="1:25">
      <c r="A43" s="4" t="str">
        <f>Table!$C$48</f>
        <v>Sanfrecce_Hiroshima</v>
      </c>
      <c r="B43" s="10">
        <f ca="1"/>
        <v>0</v>
      </c>
      <c r="C43" s="11">
        <f ca="1"/>
        <v>0</v>
      </c>
      <c r="D43" s="11">
        <f ca="1"/>
        <v>0</v>
      </c>
      <c r="E43" s="11">
        <f ca="1"/>
        <v>0</v>
      </c>
      <c r="F43" s="11">
        <f ca="1"/>
        <v>0</v>
      </c>
      <c r="G43" s="11">
        <f ca="1"/>
        <v>0</v>
      </c>
      <c r="H43" s="11">
        <f ca="1"/>
        <v>0</v>
      </c>
      <c r="I43" s="11">
        <f ca="1"/>
        <v>0</v>
      </c>
      <c r="J43" s="11">
        <f ca="1"/>
        <v>0</v>
      </c>
      <c r="K43" s="11">
        <f ca="1"/>
        <v>0</v>
      </c>
      <c r="L43" s="11">
        <f ca="1"/>
        <v>0</v>
      </c>
      <c r="M43" s="11">
        <f ca="1"/>
        <v>0</v>
      </c>
      <c r="N43" s="11">
        <f ca="1"/>
        <v>0</v>
      </c>
      <c r="O43" s="11">
        <f ca="1"/>
        <v>0</v>
      </c>
      <c r="P43" s="11">
        <f ca="1"/>
        <v>0</v>
      </c>
      <c r="Q43" s="11">
        <f ca="1"/>
        <v>0</v>
      </c>
      <c r="R43" s="11">
        <f ca="1"/>
        <v>0</v>
      </c>
      <c r="S43" s="11">
        <f ca="1"/>
        <v>0</v>
      </c>
      <c r="T43" s="11" t="e">
        <f ca="1"/>
        <v>#REF!</v>
      </c>
      <c r="U43" s="12" t="e">
        <f ca="1"/>
        <v>#REF!</v>
      </c>
      <c r="V43" s="11" t="e">
        <f ca="1"/>
        <v>#REF!</v>
      </c>
      <c r="W43" s="11" t="e">
        <f ca="1"/>
        <v>#REF!</v>
      </c>
      <c r="X43" s="11" t="e">
        <f ca="1"/>
        <v>#REF!</v>
      </c>
      <c r="Y43" s="12" t="e">
        <f ca="1"/>
        <v>#REF!</v>
      </c>
    </row>
    <row r="44" spans="1:25">
      <c r="A44" s="4" t="str">
        <f>Table!$C$49</f>
        <v>Júbilo_Iwata</v>
      </c>
      <c r="B44" s="10">
        <f ca="1"/>
        <v>0</v>
      </c>
      <c r="C44" s="11">
        <f ca="1"/>
        <v>0</v>
      </c>
      <c r="D44" s="11">
        <f ca="1"/>
        <v>0</v>
      </c>
      <c r="E44" s="11">
        <f ca="1"/>
        <v>0</v>
      </c>
      <c r="F44" s="11">
        <f ca="1"/>
        <v>0</v>
      </c>
      <c r="G44" s="11">
        <f ca="1"/>
        <v>0</v>
      </c>
      <c r="H44" s="11">
        <f ca="1"/>
        <v>0</v>
      </c>
      <c r="I44" s="11">
        <f ca="1"/>
        <v>0</v>
      </c>
      <c r="J44" s="11">
        <f ca="1"/>
        <v>0</v>
      </c>
      <c r="K44" s="11">
        <f ca="1"/>
        <v>0</v>
      </c>
      <c r="L44" s="11">
        <f ca="1"/>
        <v>0</v>
      </c>
      <c r="M44" s="11">
        <f ca="1"/>
        <v>0</v>
      </c>
      <c r="N44" s="11">
        <f ca="1"/>
        <v>0</v>
      </c>
      <c r="O44" s="11">
        <f ca="1"/>
        <v>0</v>
      </c>
      <c r="P44" s="11">
        <f ca="1"/>
        <v>0</v>
      </c>
      <c r="Q44" s="11">
        <f ca="1"/>
        <v>0</v>
      </c>
      <c r="R44" s="11">
        <f ca="1"/>
        <v>0</v>
      </c>
      <c r="S44" s="11">
        <f ca="1"/>
        <v>0</v>
      </c>
      <c r="T44" s="11" t="e">
        <f ca="1"/>
        <v>#REF!</v>
      </c>
      <c r="U44" s="12" t="e">
        <f ca="1"/>
        <v>#REF!</v>
      </c>
      <c r="V44" s="11" t="e">
        <f ca="1"/>
        <v>#REF!</v>
      </c>
      <c r="W44" s="11" t="e">
        <f ca="1"/>
        <v>#REF!</v>
      </c>
      <c r="X44" s="11" t="e">
        <f ca="1"/>
        <v>#REF!</v>
      </c>
      <c r="Y44" s="12" t="e">
        <f ca="1"/>
        <v>#REF!</v>
      </c>
    </row>
    <row r="45" spans="1:25">
      <c r="A45" s="4" t="str">
        <f>Table!$C$50</f>
        <v>Shimizu_S_Pulse</v>
      </c>
      <c r="B45" s="10">
        <f ca="1"/>
        <v>0</v>
      </c>
      <c r="C45" s="11">
        <f ca="1"/>
        <v>0</v>
      </c>
      <c r="D45" s="11">
        <f ca="1"/>
        <v>0</v>
      </c>
      <c r="E45" s="11">
        <f ca="1"/>
        <v>0</v>
      </c>
      <c r="F45" s="11">
        <f ca="1"/>
        <v>0</v>
      </c>
      <c r="G45" s="11">
        <f ca="1"/>
        <v>0</v>
      </c>
      <c r="H45" s="11">
        <f ca="1"/>
        <v>0</v>
      </c>
      <c r="I45" s="11">
        <f ca="1"/>
        <v>0</v>
      </c>
      <c r="J45" s="11">
        <f ca="1"/>
        <v>0</v>
      </c>
      <c r="K45" s="11">
        <f ca="1"/>
        <v>0</v>
      </c>
      <c r="L45" s="11">
        <f ca="1"/>
        <v>0</v>
      </c>
      <c r="M45" s="11">
        <f ca="1"/>
        <v>0</v>
      </c>
      <c r="N45" s="11">
        <f ca="1"/>
        <v>0</v>
      </c>
      <c r="O45" s="11">
        <f ca="1"/>
        <v>0</v>
      </c>
      <c r="P45" s="11">
        <f ca="1"/>
        <v>0</v>
      </c>
      <c r="Q45" s="11">
        <f ca="1"/>
        <v>0</v>
      </c>
      <c r="R45" s="11">
        <f ca="1"/>
        <v>0</v>
      </c>
      <c r="S45" s="11">
        <f ca="1"/>
        <v>0</v>
      </c>
      <c r="T45" s="11" t="e">
        <f ca="1"/>
        <v>#REF!</v>
      </c>
      <c r="U45" s="12" t="e">
        <f ca="1"/>
        <v>#REF!</v>
      </c>
      <c r="V45" s="11" t="e">
        <f ca="1"/>
        <v>#REF!</v>
      </c>
      <c r="W45" s="11" t="e">
        <f ca="1"/>
        <v>#REF!</v>
      </c>
      <c r="X45" s="11" t="e">
        <f ca="1"/>
        <v>#REF!</v>
      </c>
      <c r="Y45" s="12" t="e">
        <f ca="1"/>
        <v>#REF!</v>
      </c>
    </row>
    <row r="46" spans="1:25">
      <c r="A46" s="4" t="str">
        <f>Table!$C$51</f>
        <v>Tokyo</v>
      </c>
      <c r="B46" s="10">
        <f ca="1"/>
        <v>0</v>
      </c>
      <c r="C46" s="11">
        <f ca="1"/>
        <v>0</v>
      </c>
      <c r="D46" s="11">
        <f ca="1"/>
        <v>0</v>
      </c>
      <c r="E46" s="11">
        <f ca="1"/>
        <v>0</v>
      </c>
      <c r="F46" s="11">
        <f ca="1"/>
        <v>0</v>
      </c>
      <c r="G46" s="11">
        <f ca="1"/>
        <v>0</v>
      </c>
      <c r="H46" s="11">
        <f ca="1"/>
        <v>0</v>
      </c>
      <c r="I46" s="11">
        <f ca="1"/>
        <v>0</v>
      </c>
      <c r="J46" s="11">
        <f ca="1"/>
        <v>0</v>
      </c>
      <c r="K46" s="11">
        <f ca="1"/>
        <v>0</v>
      </c>
      <c r="L46" s="11">
        <f ca="1"/>
        <v>0</v>
      </c>
      <c r="M46" s="11">
        <f ca="1"/>
        <v>0</v>
      </c>
      <c r="N46" s="11">
        <f ca="1"/>
        <v>0</v>
      </c>
      <c r="O46" s="11">
        <f ca="1"/>
        <v>0</v>
      </c>
      <c r="P46" s="11">
        <f ca="1"/>
        <v>0</v>
      </c>
      <c r="Q46" s="11">
        <f ca="1"/>
        <v>0</v>
      </c>
      <c r="R46" s="11">
        <f ca="1"/>
        <v>0</v>
      </c>
      <c r="S46" s="11">
        <f ca="1"/>
        <v>0</v>
      </c>
      <c r="T46" s="11" t="e">
        <f ca="1"/>
        <v>#REF!</v>
      </c>
      <c r="U46" s="12" t="e">
        <f ca="1"/>
        <v>#REF!</v>
      </c>
      <c r="V46" s="11" t="e">
        <f ca="1"/>
        <v>#REF!</v>
      </c>
      <c r="W46" s="11" t="e">
        <f ca="1"/>
        <v>#REF!</v>
      </c>
      <c r="X46" s="11" t="e">
        <f ca="1"/>
        <v>#REF!</v>
      </c>
      <c r="Y46" s="12" t="e">
        <f ca="1"/>
        <v>#REF!</v>
      </c>
    </row>
    <row r="47" spans="1:25">
      <c r="A47" s="4" t="str">
        <f>Table!$C$52</f>
        <v>Urawa_Reds</v>
      </c>
      <c r="B47" s="10">
        <f ca="1"/>
        <v>0</v>
      </c>
      <c r="C47" s="11">
        <f ca="1"/>
        <v>0</v>
      </c>
      <c r="D47" s="11">
        <f ca="1"/>
        <v>0</v>
      </c>
      <c r="E47" s="11">
        <f ca="1"/>
        <v>0</v>
      </c>
      <c r="F47" s="11">
        <f ca="1"/>
        <v>0</v>
      </c>
      <c r="G47" s="11">
        <f ca="1"/>
        <v>0</v>
      </c>
      <c r="H47" s="11">
        <f ca="1"/>
        <v>0</v>
      </c>
      <c r="I47" s="11">
        <f ca="1"/>
        <v>0</v>
      </c>
      <c r="J47" s="11">
        <f ca="1"/>
        <v>0</v>
      </c>
      <c r="K47" s="11">
        <f ca="1"/>
        <v>0</v>
      </c>
      <c r="L47" s="11">
        <f ca="1"/>
        <v>0</v>
      </c>
      <c r="M47" s="11">
        <f ca="1"/>
        <v>0</v>
      </c>
      <c r="N47" s="11">
        <f ca="1"/>
        <v>0</v>
      </c>
      <c r="O47" s="11">
        <f ca="1"/>
        <v>0</v>
      </c>
      <c r="P47" s="11">
        <f ca="1"/>
        <v>0</v>
      </c>
      <c r="Q47" s="11">
        <f ca="1"/>
        <v>0</v>
      </c>
      <c r="R47" s="11">
        <f ca="1"/>
        <v>0</v>
      </c>
      <c r="S47" s="11">
        <f ca="1"/>
        <v>0</v>
      </c>
      <c r="T47" s="11" t="e">
        <f ca="1"/>
        <v>#REF!</v>
      </c>
      <c r="U47" s="12" t="e">
        <f ca="1"/>
        <v>#REF!</v>
      </c>
      <c r="V47" s="11" t="e">
        <f ca="1"/>
        <v>#REF!</v>
      </c>
      <c r="W47" s="11" t="e">
        <f ca="1"/>
        <v>#REF!</v>
      </c>
      <c r="X47" s="11" t="e">
        <f ca="1"/>
        <v>#REF!</v>
      </c>
      <c r="Y47" s="12" t="e">
        <f ca="1"/>
        <v>#REF!</v>
      </c>
    </row>
    <row r="48" spans="1:25">
      <c r="A48" s="4" t="str">
        <f>Table!$C$53</f>
        <v>Vegalta_Sendai</v>
      </c>
      <c r="B48" s="10">
        <f ca="1"/>
        <v>0</v>
      </c>
      <c r="C48" s="11">
        <f ca="1"/>
        <v>0</v>
      </c>
      <c r="D48" s="11">
        <f ca="1"/>
        <v>0</v>
      </c>
      <c r="E48" s="11">
        <f ca="1"/>
        <v>0</v>
      </c>
      <c r="F48" s="11">
        <f ca="1"/>
        <v>0</v>
      </c>
      <c r="G48" s="11">
        <f ca="1"/>
        <v>0</v>
      </c>
      <c r="H48" s="11">
        <f ca="1"/>
        <v>0</v>
      </c>
      <c r="I48" s="11">
        <f ca="1"/>
        <v>0</v>
      </c>
      <c r="J48" s="11">
        <f ca="1"/>
        <v>0</v>
      </c>
      <c r="K48" s="11">
        <f ca="1"/>
        <v>0</v>
      </c>
      <c r="L48" s="11">
        <f ca="1"/>
        <v>0</v>
      </c>
      <c r="M48" s="11">
        <f ca="1"/>
        <v>0</v>
      </c>
      <c r="N48" s="11">
        <f ca="1"/>
        <v>0</v>
      </c>
      <c r="O48" s="11">
        <f ca="1"/>
        <v>0</v>
      </c>
      <c r="P48" s="11">
        <f ca="1"/>
        <v>0</v>
      </c>
      <c r="Q48" s="11">
        <f ca="1"/>
        <v>0</v>
      </c>
      <c r="R48" s="11">
        <f ca="1"/>
        <v>0</v>
      </c>
      <c r="S48" s="11">
        <f ca="1"/>
        <v>0</v>
      </c>
      <c r="T48" s="11" t="e">
        <f ca="1"/>
        <v>#REF!</v>
      </c>
      <c r="U48" s="12" t="e">
        <f ca="1"/>
        <v>#REF!</v>
      </c>
      <c r="V48" s="11" t="e">
        <f ca="1"/>
        <v>#REF!</v>
      </c>
      <c r="W48" s="11" t="e">
        <f ca="1"/>
        <v>#REF!</v>
      </c>
      <c r="X48" s="11" t="e">
        <f ca="1"/>
        <v>#REF!</v>
      </c>
      <c r="Y48" s="12" t="e">
        <f ca="1"/>
        <v>#REF!</v>
      </c>
    </row>
    <row r="49" spans="1:52">
      <c r="A49" s="4" t="str">
        <f>Table!$C$54</f>
        <v>Ventforet_Kofu</v>
      </c>
      <c r="B49" s="10">
        <f ca="1"/>
        <v>0</v>
      </c>
      <c r="C49" s="11">
        <f ca="1"/>
        <v>0</v>
      </c>
      <c r="D49" s="11">
        <f ca="1"/>
        <v>0</v>
      </c>
      <c r="E49" s="11">
        <f ca="1"/>
        <v>0</v>
      </c>
      <c r="F49" s="11">
        <f ca="1"/>
        <v>0</v>
      </c>
      <c r="G49" s="11">
        <f ca="1"/>
        <v>0</v>
      </c>
      <c r="H49" s="11">
        <f ca="1"/>
        <v>0</v>
      </c>
      <c r="I49" s="11">
        <f ca="1"/>
        <v>0</v>
      </c>
      <c r="J49" s="11">
        <f ca="1"/>
        <v>0</v>
      </c>
      <c r="K49" s="11">
        <f ca="1"/>
        <v>0</v>
      </c>
      <c r="L49" s="11">
        <f ca="1"/>
        <v>0</v>
      </c>
      <c r="M49" s="11">
        <f ca="1"/>
        <v>0</v>
      </c>
      <c r="N49" s="11">
        <f ca="1"/>
        <v>0</v>
      </c>
      <c r="O49" s="11">
        <f ca="1"/>
        <v>0</v>
      </c>
      <c r="P49" s="11">
        <f ca="1"/>
        <v>0</v>
      </c>
      <c r="Q49" s="11">
        <f ca="1"/>
        <v>0</v>
      </c>
      <c r="R49" s="11">
        <f ca="1"/>
        <v>0</v>
      </c>
      <c r="S49" s="11">
        <f ca="1"/>
        <v>0</v>
      </c>
      <c r="T49" s="11" t="e">
        <f ca="1"/>
        <v>#REF!</v>
      </c>
      <c r="U49" s="12" t="e">
        <f ca="1"/>
        <v>#REF!</v>
      </c>
      <c r="V49" s="11" t="e">
        <f ca="1"/>
        <v>#REF!</v>
      </c>
      <c r="W49" s="11" t="e">
        <f ca="1"/>
        <v>#REF!</v>
      </c>
      <c r="X49" s="11" t="e">
        <f ca="1"/>
        <v>#REF!</v>
      </c>
      <c r="Y49" s="12" t="e">
        <f ca="1"/>
        <v>#REF!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</row>
    <row r="50" spans="1:52">
      <c r="A50" s="4" t="str">
        <f>Table!$C$55</f>
        <v>Yokohama_F_Marinos</v>
      </c>
      <c r="B50" s="10">
        <f ca="1"/>
        <v>0</v>
      </c>
      <c r="C50" s="11">
        <f ca="1"/>
        <v>0</v>
      </c>
      <c r="D50" s="11">
        <f ca="1"/>
        <v>0</v>
      </c>
      <c r="E50" s="11">
        <f ca="1"/>
        <v>0</v>
      </c>
      <c r="F50" s="11">
        <f ca="1"/>
        <v>0</v>
      </c>
      <c r="G50" s="11">
        <f ca="1"/>
        <v>0</v>
      </c>
      <c r="H50" s="11">
        <f ca="1"/>
        <v>0</v>
      </c>
      <c r="I50" s="11">
        <f ca="1"/>
        <v>0</v>
      </c>
      <c r="J50" s="11">
        <f ca="1"/>
        <v>0</v>
      </c>
      <c r="K50" s="11">
        <f ca="1"/>
        <v>0</v>
      </c>
      <c r="L50" s="11">
        <f ca="1"/>
        <v>0</v>
      </c>
      <c r="M50" s="11">
        <f ca="1"/>
        <v>0</v>
      </c>
      <c r="N50" s="11">
        <f ca="1"/>
        <v>0</v>
      </c>
      <c r="O50" s="11">
        <f ca="1"/>
        <v>0</v>
      </c>
      <c r="P50" s="11">
        <f ca="1"/>
        <v>0</v>
      </c>
      <c r="Q50" s="11">
        <f ca="1"/>
        <v>0</v>
      </c>
      <c r="R50" s="11">
        <f ca="1"/>
        <v>0</v>
      </c>
      <c r="S50" s="11">
        <f ca="1"/>
        <v>0</v>
      </c>
      <c r="T50" s="11" t="e">
        <f ca="1"/>
        <v>#REF!</v>
      </c>
      <c r="U50" s="12" t="e">
        <f ca="1"/>
        <v>#REF!</v>
      </c>
      <c r="V50" s="11" t="e">
        <f ca="1"/>
        <v>#REF!</v>
      </c>
      <c r="W50" s="11" t="e">
        <f ca="1"/>
        <v>#REF!</v>
      </c>
      <c r="X50" s="11" t="e">
        <f ca="1"/>
        <v>#REF!</v>
      </c>
      <c r="Y50" s="12" t="e">
        <f ca="1"/>
        <v>#REF!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</row>
    <row r="51" spans="1:52">
      <c r="A51" s="4">
        <f>Table!$C$56</f>
        <v>0</v>
      </c>
      <c r="B51" s="10" t="e">
        <f ca="1"/>
        <v>#REF!</v>
      </c>
      <c r="C51" s="11" t="e">
        <f ca="1"/>
        <v>#REF!</v>
      </c>
      <c r="D51" s="11" t="e">
        <f ca="1"/>
        <v>#REF!</v>
      </c>
      <c r="E51" s="11" t="e">
        <f ca="1"/>
        <v>#REF!</v>
      </c>
      <c r="F51" s="11" t="e">
        <f ca="1"/>
        <v>#REF!</v>
      </c>
      <c r="G51" s="11" t="e">
        <f ca="1"/>
        <v>#REF!</v>
      </c>
      <c r="H51" s="11" t="e">
        <f ca="1"/>
        <v>#REF!</v>
      </c>
      <c r="I51" s="11" t="e">
        <f ca="1"/>
        <v>#REF!</v>
      </c>
      <c r="J51" s="11" t="e">
        <f ca="1"/>
        <v>#REF!</v>
      </c>
      <c r="K51" s="11" t="e">
        <f ca="1"/>
        <v>#REF!</v>
      </c>
      <c r="L51" s="11" t="e">
        <f ca="1"/>
        <v>#REF!</v>
      </c>
      <c r="M51" s="11" t="e">
        <f ca="1"/>
        <v>#REF!</v>
      </c>
      <c r="N51" s="11" t="e">
        <f ca="1"/>
        <v>#REF!</v>
      </c>
      <c r="O51" s="11" t="e">
        <f ca="1"/>
        <v>#REF!</v>
      </c>
      <c r="P51" s="11" t="e">
        <f ca="1"/>
        <v>#REF!</v>
      </c>
      <c r="Q51" s="11" t="e">
        <f ca="1"/>
        <v>#REF!</v>
      </c>
      <c r="R51" s="11" t="e">
        <f ca="1"/>
        <v>#REF!</v>
      </c>
      <c r="S51" s="11" t="e">
        <f ca="1"/>
        <v>#REF!</v>
      </c>
      <c r="T51" s="11" t="e">
        <f ca="1"/>
        <v>#REF!</v>
      </c>
      <c r="U51" s="12" t="e">
        <f ca="1"/>
        <v>#REF!</v>
      </c>
      <c r="V51" s="11" t="e">
        <f ca="1"/>
        <v>#REF!</v>
      </c>
      <c r="W51" s="11" t="e">
        <f ca="1"/>
        <v>#REF!</v>
      </c>
      <c r="X51" s="11" t="e">
        <f ca="1"/>
        <v>#REF!</v>
      </c>
      <c r="Y51" s="12" t="e">
        <f ca="1"/>
        <v>#REF!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</row>
    <row r="52" spans="1:52" ht="13.5" thickBot="1">
      <c r="A52" s="4">
        <f>Table!$C$57</f>
        <v>0</v>
      </c>
      <c r="B52" s="13" t="e">
        <f ca="1"/>
        <v>#REF!</v>
      </c>
      <c r="C52" s="14" t="e">
        <f ca="1"/>
        <v>#REF!</v>
      </c>
      <c r="D52" s="14" t="e">
        <f ca="1"/>
        <v>#REF!</v>
      </c>
      <c r="E52" s="14" t="e">
        <f ca="1"/>
        <v>#REF!</v>
      </c>
      <c r="F52" s="14" t="e">
        <f ca="1"/>
        <v>#REF!</v>
      </c>
      <c r="G52" s="14" t="e">
        <f ca="1"/>
        <v>#REF!</v>
      </c>
      <c r="H52" s="14" t="e">
        <f ca="1"/>
        <v>#REF!</v>
      </c>
      <c r="I52" s="14" t="e">
        <f ca="1"/>
        <v>#REF!</v>
      </c>
      <c r="J52" s="14" t="e">
        <f ca="1"/>
        <v>#REF!</v>
      </c>
      <c r="K52" s="14" t="e">
        <f ca="1"/>
        <v>#REF!</v>
      </c>
      <c r="L52" s="14" t="e">
        <f ca="1"/>
        <v>#REF!</v>
      </c>
      <c r="M52" s="14" t="e">
        <f ca="1"/>
        <v>#REF!</v>
      </c>
      <c r="N52" s="14" t="e">
        <f ca="1"/>
        <v>#REF!</v>
      </c>
      <c r="O52" s="14" t="e">
        <f ca="1"/>
        <v>#REF!</v>
      </c>
      <c r="P52" s="14" t="e">
        <f ca="1"/>
        <v>#REF!</v>
      </c>
      <c r="Q52" s="14" t="e">
        <f ca="1"/>
        <v>#REF!</v>
      </c>
      <c r="R52" s="14" t="e">
        <f ca="1"/>
        <v>#REF!</v>
      </c>
      <c r="S52" s="14" t="e">
        <f ca="1"/>
        <v>#REF!</v>
      </c>
      <c r="T52" s="14" t="e">
        <f ca="1"/>
        <v>#REF!</v>
      </c>
      <c r="U52" s="15" t="e">
        <f ca="1"/>
        <v>#REF!</v>
      </c>
      <c r="V52" s="11" t="e">
        <f ca="1"/>
        <v>#REF!</v>
      </c>
      <c r="W52" s="11" t="e">
        <f ca="1"/>
        <v>#REF!</v>
      </c>
      <c r="X52" s="11" t="e">
        <f ca="1"/>
        <v>#REF!</v>
      </c>
      <c r="Y52" s="12" t="e">
        <f ca="1"/>
        <v>#REF!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</row>
    <row r="53" spans="1:52" hidden="1">
      <c r="A53" s="4">
        <f>Table!$C$58</f>
        <v>0</v>
      </c>
      <c r="B53" s="10" t="e">
        <f ca="1"/>
        <v>#REF!</v>
      </c>
      <c r="C53" s="11" t="e">
        <f ca="1"/>
        <v>#REF!</v>
      </c>
      <c r="D53" s="11" t="e">
        <f ca="1"/>
        <v>#REF!</v>
      </c>
      <c r="E53" s="11" t="e">
        <f ca="1"/>
        <v>#REF!</v>
      </c>
      <c r="F53" s="11" t="e">
        <f ca="1"/>
        <v>#REF!</v>
      </c>
      <c r="G53" s="11" t="e">
        <f ca="1"/>
        <v>#REF!</v>
      </c>
      <c r="H53" s="11" t="e">
        <f ca="1"/>
        <v>#REF!</v>
      </c>
      <c r="I53" s="11" t="e">
        <f ca="1"/>
        <v>#REF!</v>
      </c>
      <c r="J53" s="11" t="e">
        <f ca="1"/>
        <v>#REF!</v>
      </c>
      <c r="K53" s="11" t="e">
        <f ca="1"/>
        <v>#REF!</v>
      </c>
      <c r="L53" s="11" t="e">
        <f ca="1"/>
        <v>#REF!</v>
      </c>
      <c r="M53" s="11" t="e">
        <f ca="1"/>
        <v>#REF!</v>
      </c>
      <c r="N53" s="11" t="e">
        <f ca="1"/>
        <v>#REF!</v>
      </c>
      <c r="O53" s="11" t="e">
        <f ca="1"/>
        <v>#REF!</v>
      </c>
      <c r="P53" s="11" t="e">
        <f ca="1"/>
        <v>#REF!</v>
      </c>
      <c r="Q53" s="11" t="e">
        <f ca="1"/>
        <v>#REF!</v>
      </c>
      <c r="R53" s="11" t="e">
        <f ca="1"/>
        <v>#REF!</v>
      </c>
      <c r="S53" s="11" t="e">
        <f ca="1"/>
        <v>#REF!</v>
      </c>
      <c r="T53" s="11" t="e">
        <f ca="1"/>
        <v>#REF!</v>
      </c>
      <c r="U53" s="11" t="e">
        <f ca="1"/>
        <v>#REF!</v>
      </c>
      <c r="V53" s="11" t="e">
        <f ca="1"/>
        <v>#REF!</v>
      </c>
      <c r="W53" s="11" t="e">
        <f ca="1"/>
        <v>#REF!</v>
      </c>
      <c r="X53" s="11" t="e">
        <f ca="1"/>
        <v>#REF!</v>
      </c>
      <c r="Y53" s="12" t="e">
        <f ca="1"/>
        <v>#REF!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</row>
    <row r="54" spans="1:52" hidden="1">
      <c r="A54" s="4">
        <f>Table!$C$59</f>
        <v>0</v>
      </c>
      <c r="B54" s="10" t="e">
        <f ca="1"/>
        <v>#REF!</v>
      </c>
      <c r="C54" s="11" t="e">
        <f ca="1"/>
        <v>#REF!</v>
      </c>
      <c r="D54" s="11" t="e">
        <f ca="1"/>
        <v>#REF!</v>
      </c>
      <c r="E54" s="11" t="e">
        <f ca="1"/>
        <v>#REF!</v>
      </c>
      <c r="F54" s="11" t="e">
        <f ca="1"/>
        <v>#REF!</v>
      </c>
      <c r="G54" s="11" t="e">
        <f ca="1"/>
        <v>#REF!</v>
      </c>
      <c r="H54" s="11" t="e">
        <f ca="1"/>
        <v>#REF!</v>
      </c>
      <c r="I54" s="11" t="e">
        <f ca="1"/>
        <v>#REF!</v>
      </c>
      <c r="J54" s="11" t="e">
        <f ca="1"/>
        <v>#REF!</v>
      </c>
      <c r="K54" s="11" t="e">
        <f ca="1"/>
        <v>#REF!</v>
      </c>
      <c r="L54" s="11" t="e">
        <f ca="1"/>
        <v>#REF!</v>
      </c>
      <c r="M54" s="11" t="e">
        <f ca="1"/>
        <v>#REF!</v>
      </c>
      <c r="N54" s="11" t="e">
        <f ca="1"/>
        <v>#REF!</v>
      </c>
      <c r="O54" s="11" t="e">
        <f ca="1"/>
        <v>#REF!</v>
      </c>
      <c r="P54" s="11" t="e">
        <f ca="1"/>
        <v>#REF!</v>
      </c>
      <c r="Q54" s="11" t="e">
        <f ca="1"/>
        <v>#REF!</v>
      </c>
      <c r="R54" s="11" t="e">
        <f ca="1"/>
        <v>#REF!</v>
      </c>
      <c r="S54" s="11" t="e">
        <f ca="1"/>
        <v>#REF!</v>
      </c>
      <c r="T54" s="11" t="e">
        <f ca="1"/>
        <v>#REF!</v>
      </c>
      <c r="U54" s="11" t="e">
        <f ca="1"/>
        <v>#REF!</v>
      </c>
      <c r="V54" s="11" t="e">
        <f ca="1"/>
        <v>#REF!</v>
      </c>
      <c r="W54" s="11" t="e">
        <f ca="1"/>
        <v>#REF!</v>
      </c>
      <c r="X54" s="11" t="e">
        <f ca="1"/>
        <v>#REF!</v>
      </c>
      <c r="Y54" s="12" t="e">
        <f ca="1"/>
        <v>#REF!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</row>
    <row r="55" spans="1:52" hidden="1">
      <c r="A55" s="4">
        <f>Table!$C$60</f>
        <v>0</v>
      </c>
      <c r="B55" s="10" t="e">
        <f ca="1"/>
        <v>#REF!</v>
      </c>
      <c r="C55" s="11" t="e">
        <f ca="1"/>
        <v>#REF!</v>
      </c>
      <c r="D55" s="11" t="e">
        <f ca="1"/>
        <v>#REF!</v>
      </c>
      <c r="E55" s="11" t="e">
        <f ca="1"/>
        <v>#REF!</v>
      </c>
      <c r="F55" s="11" t="e">
        <f ca="1"/>
        <v>#REF!</v>
      </c>
      <c r="G55" s="11" t="e">
        <f ca="1"/>
        <v>#REF!</v>
      </c>
      <c r="H55" s="11" t="e">
        <f ca="1"/>
        <v>#REF!</v>
      </c>
      <c r="I55" s="11" t="e">
        <f ca="1"/>
        <v>#REF!</v>
      </c>
      <c r="J55" s="11" t="e">
        <f ca="1"/>
        <v>#REF!</v>
      </c>
      <c r="K55" s="11" t="e">
        <f ca="1"/>
        <v>#REF!</v>
      </c>
      <c r="L55" s="11" t="e">
        <f ca="1"/>
        <v>#REF!</v>
      </c>
      <c r="M55" s="11" t="e">
        <f ca="1"/>
        <v>#REF!</v>
      </c>
      <c r="N55" s="11" t="e">
        <f ca="1"/>
        <v>#REF!</v>
      </c>
      <c r="O55" s="11" t="e">
        <f ca="1"/>
        <v>#REF!</v>
      </c>
      <c r="P55" s="11" t="e">
        <f ca="1"/>
        <v>#REF!</v>
      </c>
      <c r="Q55" s="11" t="e">
        <f ca="1"/>
        <v>#REF!</v>
      </c>
      <c r="R55" s="11" t="e">
        <f ca="1"/>
        <v>#REF!</v>
      </c>
      <c r="S55" s="11" t="e">
        <f ca="1"/>
        <v>#REF!</v>
      </c>
      <c r="T55" s="11" t="e">
        <f ca="1"/>
        <v>#REF!</v>
      </c>
      <c r="U55" s="11" t="e">
        <f ca="1"/>
        <v>#REF!</v>
      </c>
      <c r="V55" s="11" t="e">
        <f ca="1"/>
        <v>#REF!</v>
      </c>
      <c r="W55" s="11" t="e">
        <f ca="1"/>
        <v>#REF!</v>
      </c>
      <c r="X55" s="11" t="e">
        <f ca="1"/>
        <v>#REF!</v>
      </c>
      <c r="Y55" s="12" t="e">
        <f ca="1"/>
        <v>#REF!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</row>
    <row r="56" spans="1:52" ht="13.5" hidden="1" thickBot="1">
      <c r="A56" s="4">
        <f>Table!$C$61</f>
        <v>0</v>
      </c>
      <c r="B56" s="13" t="e">
        <f ca="1"/>
        <v>#REF!</v>
      </c>
      <c r="C56" s="14" t="e">
        <f ca="1"/>
        <v>#REF!</v>
      </c>
      <c r="D56" s="14" t="e">
        <f ca="1"/>
        <v>#REF!</v>
      </c>
      <c r="E56" s="14" t="e">
        <f ca="1"/>
        <v>#REF!</v>
      </c>
      <c r="F56" s="14" t="e">
        <f ca="1"/>
        <v>#REF!</v>
      </c>
      <c r="G56" s="14" t="e">
        <f ca="1"/>
        <v>#REF!</v>
      </c>
      <c r="H56" s="14" t="e">
        <f ca="1"/>
        <v>#REF!</v>
      </c>
      <c r="I56" s="14" t="e">
        <f ca="1"/>
        <v>#REF!</v>
      </c>
      <c r="J56" s="14" t="e">
        <f ca="1"/>
        <v>#REF!</v>
      </c>
      <c r="K56" s="14" t="e">
        <f ca="1"/>
        <v>#REF!</v>
      </c>
      <c r="L56" s="14" t="e">
        <f ca="1"/>
        <v>#REF!</v>
      </c>
      <c r="M56" s="14" t="e">
        <f ca="1"/>
        <v>#REF!</v>
      </c>
      <c r="N56" s="14" t="e">
        <f ca="1"/>
        <v>#REF!</v>
      </c>
      <c r="O56" s="14" t="e">
        <f ca="1"/>
        <v>#REF!</v>
      </c>
      <c r="P56" s="14" t="e">
        <f ca="1"/>
        <v>#REF!</v>
      </c>
      <c r="Q56" s="14" t="e">
        <f ca="1"/>
        <v>#REF!</v>
      </c>
      <c r="R56" s="14" t="e">
        <f ca="1"/>
        <v>#REF!</v>
      </c>
      <c r="S56" s="14" t="e">
        <f ca="1"/>
        <v>#REF!</v>
      </c>
      <c r="T56" s="14" t="e">
        <f ca="1"/>
        <v>#REF!</v>
      </c>
      <c r="U56" s="14" t="e">
        <f ca="1"/>
        <v>#REF!</v>
      </c>
      <c r="V56" s="14" t="e">
        <f ca="1"/>
        <v>#REF!</v>
      </c>
      <c r="W56" s="14" t="e">
        <f ca="1"/>
        <v>#REF!</v>
      </c>
      <c r="X56" s="14" t="e">
        <f ca="1"/>
        <v>#REF!</v>
      </c>
      <c r="Y56" s="15" t="e">
        <f ca="1"/>
        <v>#REF!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</row>
    <row r="57" spans="1:52">
      <c r="A57" s="4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</row>
    <row r="61" spans="1:52">
      <c r="A61" s="4" t="s">
        <v>209</v>
      </c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</row>
    <row r="62" spans="1:52" hidden="1">
      <c r="A62" s="4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</row>
    <row r="63" spans="1:52" ht="13.5" hidden="1" thickBot="1">
      <c r="A63" s="4" t="s">
        <v>207</v>
      </c>
      <c r="B63" s="4" t="str">
        <f t="array" ref="B63:Y63">TRANSPOSE(A64:A87)</f>
        <v>Albirex_Niigata</v>
      </c>
      <c r="C63" s="4" t="str">
        <v>Consadole_Sapporo</v>
      </c>
      <c r="D63" s="4" t="str">
        <v>Gamba_Osaka</v>
      </c>
      <c r="E63" s="4" t="str">
        <v>Kashima_Antlers</v>
      </c>
      <c r="F63" s="4" t="str">
        <v>Kashiwa_Reysol</v>
      </c>
      <c r="G63" s="4" t="str">
        <v>Kawasaki_Frontale</v>
      </c>
      <c r="H63" s="4" t="str">
        <v>Cerezo_Osaka</v>
      </c>
      <c r="I63" s="4" t="str">
        <v>Vissel_Kobe</v>
      </c>
      <c r="J63" s="4" t="str">
        <v>Omiya_Ardija</v>
      </c>
      <c r="K63" s="4" t="str">
        <v>Sagan_Tosu</v>
      </c>
      <c r="L63" s="4" t="str">
        <v>Sanfrecce_Hiroshima</v>
      </c>
      <c r="M63" s="4" t="str">
        <v>Júbilo_Iwata</v>
      </c>
      <c r="N63" s="4" t="str">
        <v>Shimizu_S_Pulse</v>
      </c>
      <c r="O63" s="4" t="str">
        <v>Tokyo</v>
      </c>
      <c r="P63" s="4" t="str">
        <v>Urawa_Reds</v>
      </c>
      <c r="Q63" s="4" t="str">
        <v>Vegalta_Sendai</v>
      </c>
      <c r="R63" s="4" t="str">
        <v>Ventforet_Kofu</v>
      </c>
      <c r="S63" s="4" t="str">
        <v>Yokohama_F_Marinos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0</v>
      </c>
      <c r="Z63" s="4"/>
      <c r="AA63" s="4"/>
      <c r="AB63" s="4" t="s">
        <v>208</v>
      </c>
      <c r="AC63" s="6" t="str">
        <f t="array" ref="AC63:AZ63">TRANSPOSE(AB64:AB87)</f>
        <v>Albirex_Niigata</v>
      </c>
      <c r="AD63" s="6" t="str">
        <v>Consadole_Sapporo</v>
      </c>
      <c r="AE63" s="6" t="str">
        <v>Gamba_Osaka</v>
      </c>
      <c r="AF63" s="6" t="str">
        <v>Kashima_Antlers</v>
      </c>
      <c r="AG63" s="6" t="str">
        <v>Kashiwa_Reysol</v>
      </c>
      <c r="AH63" s="6" t="str">
        <v>Kawasaki_Frontale</v>
      </c>
      <c r="AI63" s="6" t="str">
        <v>Cerezo_Osaka</v>
      </c>
      <c r="AJ63" s="6" t="str">
        <v>Vissel_Kobe</v>
      </c>
      <c r="AK63" s="6" t="str">
        <v>Omiya_Ardija</v>
      </c>
      <c r="AL63" s="6" t="str">
        <v>Sagan_Tosu</v>
      </c>
      <c r="AM63" s="6" t="str">
        <v>Sanfrecce_Hiroshima</v>
      </c>
      <c r="AN63" s="6" t="str">
        <v>Júbilo_Iwata</v>
      </c>
      <c r="AO63" s="6" t="str">
        <v>Shimizu_S_Pulse</v>
      </c>
      <c r="AP63" s="6" t="str">
        <v>Tokyo</v>
      </c>
      <c r="AQ63" s="6" t="str">
        <v>Urawa_Reds</v>
      </c>
      <c r="AR63" s="6" t="str">
        <v>Vegalta_Sendai</v>
      </c>
      <c r="AS63" s="6" t="str">
        <v>Ventforet_Kofu</v>
      </c>
      <c r="AT63" s="6" t="str">
        <v>Yokohama_F_Marinos</v>
      </c>
      <c r="AU63" s="6">
        <v>0</v>
      </c>
      <c r="AV63" s="6">
        <v>0</v>
      </c>
      <c r="AW63" s="6">
        <v>0</v>
      </c>
      <c r="AX63" s="6">
        <v>0</v>
      </c>
      <c r="AY63" s="6">
        <v>0</v>
      </c>
      <c r="AZ63" s="6">
        <v>0</v>
      </c>
    </row>
    <row r="64" spans="1:52" hidden="1">
      <c r="A64" s="4" t="str">
        <f>Table!$C$38</f>
        <v>Albirex_Niigata</v>
      </c>
      <c r="B64" s="7">
        <f t="array" aca="1" ref="B64" ca="1">SUM(IF((INDIRECT($A64&amp;"!J23:J200")=$B$1)*(INDIRECT($A64&amp;"!I23:I200")="H")*(INDIRECT($A64&amp;"!H23:H200")=INDIRECT(B$63&amp;"!$H$21"))*(INDIRECT($A64&amp;"!U23:U200")&lt;&gt;""),INDIRECT($A64&amp;"!U23:U200")),0)</f>
        <v>0</v>
      </c>
      <c r="C64" s="8">
        <f t="array" aca="1" ref="C64" ca="1">SUM(IF((INDIRECT($A64&amp;"!J23:J200")=$B$1)*(INDIRECT($A64&amp;"!I23:I200")="H")*(INDIRECT($A64&amp;"!H23:H200")=INDIRECT(C$63&amp;"!$H$21"))*(INDIRECT($A64&amp;"!U23:U200")&lt;&gt;""),INDIRECT($A64&amp;"!U23:U200")),0)</f>
        <v>0</v>
      </c>
      <c r="D64" s="8">
        <f t="array" aca="1" ref="D64" ca="1">SUM(IF((INDIRECT($A64&amp;"!J23:J200")=$B$1)*(INDIRECT($A64&amp;"!I23:I200")="H")*(INDIRECT($A64&amp;"!H23:H200")=INDIRECT(D$63&amp;"!$H$21"))*(INDIRECT($A64&amp;"!U23:U200")&lt;&gt;""),INDIRECT($A64&amp;"!U23:U200")),0)</f>
        <v>0</v>
      </c>
      <c r="E64" s="8">
        <f t="array" aca="1" ref="E64" ca="1">SUM(IF((INDIRECT($A64&amp;"!J23:J200")=$B$1)*(INDIRECT($A64&amp;"!I23:I200")="H")*(INDIRECT($A64&amp;"!H23:H200")=INDIRECT(E$63&amp;"!$H$21"))*(INDIRECT($A64&amp;"!U23:U200")&lt;&gt;""),INDIRECT($A64&amp;"!U23:U200")),0)</f>
        <v>0</v>
      </c>
      <c r="F64" s="8">
        <f t="array" aca="1" ref="F64" ca="1">SUM(IF((INDIRECT($A64&amp;"!J23:J200")=$B$1)*(INDIRECT($A64&amp;"!I23:I200")="H")*(INDIRECT($A64&amp;"!H23:H200")=INDIRECT(F$63&amp;"!$H$21"))*(INDIRECT($A64&amp;"!U23:U200")&lt;&gt;""),INDIRECT($A64&amp;"!U23:U200")),0)</f>
        <v>0</v>
      </c>
      <c r="G64" s="8">
        <f t="array" aca="1" ref="G64" ca="1">SUM(IF((INDIRECT($A64&amp;"!J23:J200")=$B$1)*(INDIRECT($A64&amp;"!I23:I200")="H")*(INDIRECT($A64&amp;"!H23:H200")=INDIRECT(G$63&amp;"!$H$21"))*(INDIRECT($A64&amp;"!U23:U200")&lt;&gt;""),INDIRECT($A64&amp;"!U23:U200")),0)</f>
        <v>0</v>
      </c>
      <c r="H64" s="8">
        <f t="array" aca="1" ref="H64" ca="1">SUM(IF((INDIRECT($A64&amp;"!J23:J200")=$B$1)*(INDIRECT($A64&amp;"!I23:I200")="H")*(INDIRECT($A64&amp;"!H23:H200")=INDIRECT(H$63&amp;"!$H$21"))*(INDIRECT($A64&amp;"!U23:U200")&lt;&gt;""),INDIRECT($A64&amp;"!U23:U200")),0)</f>
        <v>0</v>
      </c>
      <c r="I64" s="8">
        <f t="array" aca="1" ref="I64" ca="1">SUM(IF((INDIRECT($A64&amp;"!J23:J200")=$B$1)*(INDIRECT($A64&amp;"!I23:I200")="H")*(INDIRECT($A64&amp;"!H23:H200")=INDIRECT(I$63&amp;"!$H$21"))*(INDIRECT($A64&amp;"!U23:U200")&lt;&gt;""),INDIRECT($A64&amp;"!U23:U200")),0)</f>
        <v>0</v>
      </c>
      <c r="J64" s="8">
        <f t="array" aca="1" ref="J64" ca="1">SUM(IF((INDIRECT($A64&amp;"!J23:J200")=$B$1)*(INDIRECT($A64&amp;"!I23:I200")="H")*(INDIRECT($A64&amp;"!H23:H200")=INDIRECT(J$63&amp;"!$H$21"))*(INDIRECT($A64&amp;"!U23:U200")&lt;&gt;""),INDIRECT($A64&amp;"!U23:U200")),0)</f>
        <v>0</v>
      </c>
      <c r="K64" s="8">
        <f t="array" aca="1" ref="K64" ca="1">SUM(IF((INDIRECT($A64&amp;"!J23:J200")=$B$1)*(INDIRECT($A64&amp;"!I23:I200")="H")*(INDIRECT($A64&amp;"!H23:H200")=INDIRECT(K$63&amp;"!$H$21"))*(INDIRECT($A64&amp;"!U23:U200")&lt;&gt;""),INDIRECT($A64&amp;"!U23:U200")),0)</f>
        <v>0</v>
      </c>
      <c r="L64" s="8">
        <f t="array" aca="1" ref="L64" ca="1">SUM(IF((INDIRECT($A64&amp;"!J23:J200")=$B$1)*(INDIRECT($A64&amp;"!I23:I200")="H")*(INDIRECT($A64&amp;"!H23:H200")=INDIRECT(L$63&amp;"!$H$21"))*(INDIRECT($A64&amp;"!U23:U200")&lt;&gt;""),INDIRECT($A64&amp;"!U23:U200")),0)</f>
        <v>0</v>
      </c>
      <c r="M64" s="8">
        <f t="array" aca="1" ref="M64" ca="1">SUM(IF((INDIRECT($A64&amp;"!J23:J200")=$B$1)*(INDIRECT($A64&amp;"!I23:I200")="H")*(INDIRECT($A64&amp;"!H23:H200")=INDIRECT(M$63&amp;"!$H$21"))*(INDIRECT($A64&amp;"!U23:U200")&lt;&gt;""),INDIRECT($A64&amp;"!U23:U200")),0)</f>
        <v>0</v>
      </c>
      <c r="N64" s="8">
        <f t="array" aca="1" ref="N64" ca="1">SUM(IF((INDIRECT($A64&amp;"!J23:J200")=$B$1)*(INDIRECT($A64&amp;"!I23:I200")="H")*(INDIRECT($A64&amp;"!H23:H200")=INDIRECT(N$63&amp;"!$H$21"))*(INDIRECT($A64&amp;"!U23:U200")&lt;&gt;""),INDIRECT($A64&amp;"!U23:U200")),0)</f>
        <v>0</v>
      </c>
      <c r="O64" s="8">
        <f t="array" aca="1" ref="O64" ca="1">SUM(IF((INDIRECT($A64&amp;"!J23:J200")=$B$1)*(INDIRECT($A64&amp;"!I23:I200")="H")*(INDIRECT($A64&amp;"!H23:H200")=INDIRECT(O$63&amp;"!$H$21"))*(INDIRECT($A64&amp;"!U23:U200")&lt;&gt;""),INDIRECT($A64&amp;"!U23:U200")),0)</f>
        <v>0</v>
      </c>
      <c r="P64" s="8">
        <f t="array" aca="1" ref="P64" ca="1">SUM(IF((INDIRECT($A64&amp;"!J23:J200")=$B$1)*(INDIRECT($A64&amp;"!I23:I200")="H")*(INDIRECT($A64&amp;"!H23:H200")=INDIRECT(P$63&amp;"!$H$21"))*(INDIRECT($A64&amp;"!U23:U200")&lt;&gt;""),INDIRECT($A64&amp;"!U23:U200")),0)</f>
        <v>0</v>
      </c>
      <c r="Q64" s="8">
        <f t="array" aca="1" ref="Q64" ca="1">SUM(IF((INDIRECT($A64&amp;"!J23:J200")=$B$1)*(INDIRECT($A64&amp;"!I23:I200")="H")*(INDIRECT($A64&amp;"!H23:H200")=INDIRECT(Q$63&amp;"!$H$21"))*(INDIRECT($A64&amp;"!U23:U200")&lt;&gt;""),INDIRECT($A64&amp;"!U23:U200")),0)</f>
        <v>0</v>
      </c>
      <c r="R64" s="8">
        <f t="array" aca="1" ref="R64" ca="1">SUM(IF((INDIRECT($A64&amp;"!J23:J200")=$B$1)*(INDIRECT($A64&amp;"!I23:I200")="H")*(INDIRECT($A64&amp;"!H23:H200")=INDIRECT(R$63&amp;"!$H$21"))*(INDIRECT($A64&amp;"!U23:U200")&lt;&gt;""),INDIRECT($A64&amp;"!U23:U200")),0)</f>
        <v>0</v>
      </c>
      <c r="S64" s="8">
        <f t="array" aca="1" ref="S64" ca="1">SUM(IF((INDIRECT($A64&amp;"!J23:J200")=$B$1)*(INDIRECT($A64&amp;"!I23:I200")="H")*(INDIRECT($A64&amp;"!H23:H200")=INDIRECT(S$63&amp;"!$H$21"))*(INDIRECT($A64&amp;"!U23:U200")&lt;&gt;""),INDIRECT($A64&amp;"!U23:U200")),0)</f>
        <v>0</v>
      </c>
      <c r="T64" s="8" t="e">
        <f t="array" aca="1" ref="T64" ca="1">SUM(IF((INDIRECT($A64&amp;"!J23:J200")=$B$1)*(INDIRECT($A64&amp;"!I23:I200")="H")*(INDIRECT($A64&amp;"!H23:H200")=INDIRECT(T$63&amp;"!$H$21"))*(INDIRECT($A64&amp;"!U23:U200")&lt;&gt;""),INDIRECT($A64&amp;"!U23:U200")),0)</f>
        <v>#REF!</v>
      </c>
      <c r="U64" s="8" t="e">
        <f t="array" aca="1" ref="U64" ca="1">SUM(IF((INDIRECT($A64&amp;"!J23:J200")=$B$1)*(INDIRECT($A64&amp;"!I23:I200")="H")*(INDIRECT($A64&amp;"!H23:H200")=INDIRECT(U$63&amp;"!$H$21"))*(INDIRECT($A64&amp;"!U23:U200")&lt;&gt;""),INDIRECT($A64&amp;"!U23:U200")),0)</f>
        <v>#REF!</v>
      </c>
      <c r="V64" s="8" t="e">
        <f t="array" aca="1" ref="V64" ca="1">SUM(IF((INDIRECT($A64&amp;"!J23:J200")=$B$1)*(INDIRECT($A64&amp;"!I23:I200")="H")*(INDIRECT($A64&amp;"!H23:H200")=INDIRECT(V$63&amp;"!$H$21"))*(INDIRECT($A64&amp;"!U23:U200")&lt;&gt;""),INDIRECT($A64&amp;"!U23:U200")),0)</f>
        <v>#REF!</v>
      </c>
      <c r="W64" s="8" t="e">
        <f t="array" aca="1" ref="W64" ca="1">SUM(IF((INDIRECT($A64&amp;"!J23:J200")=$B$1)*(INDIRECT($A64&amp;"!I23:I200")="H")*(INDIRECT($A64&amp;"!H23:H200")=INDIRECT(W$63&amp;"!$H$21"))*(INDIRECT($A64&amp;"!U23:U200")&lt;&gt;""),INDIRECT($A64&amp;"!U23:U200")),0)</f>
        <v>#REF!</v>
      </c>
      <c r="X64" s="8" t="e">
        <f t="array" aca="1" ref="X64" ca="1">SUM(IF((INDIRECT($A64&amp;"!J23:J200")=$B$1)*(INDIRECT($A64&amp;"!I23:I200")="H")*(INDIRECT($A64&amp;"!H23:H200")=INDIRECT(X$63&amp;"!$H$21"))*(INDIRECT($A64&amp;"!U23:U200")&lt;&gt;""),INDIRECT($A64&amp;"!U23:U200")),0)</f>
        <v>#REF!</v>
      </c>
      <c r="Y64" s="9" t="e">
        <f t="array" aca="1" ref="Y64" ca="1">SUM(IF((INDIRECT($A64&amp;"!J23:J200")=$B$1)*(INDIRECT($A64&amp;"!I23:I200")="H")*(INDIRECT($A64&amp;"!H23:H200")=INDIRECT(Y$63&amp;"!$H$21"))*(INDIRECT($A64&amp;"!U23:U200")&lt;&gt;""),INDIRECT($A64&amp;"!U23:U200")),0)</f>
        <v>#REF!</v>
      </c>
      <c r="Z64" s="4"/>
      <c r="AA64" s="4"/>
      <c r="AB64" s="4" t="str">
        <f>Table!$C$38</f>
        <v>Albirex_Niigata</v>
      </c>
      <c r="AC64" s="7">
        <f t="array" aca="1" ref="AC64" ca="1">SUM(IF((INDIRECT($AB64&amp;"!J23:J200")=$B$1)*(INDIRECT($AB64&amp;"!I23:I200")="A")*(INDIRECT($AB64&amp;"!H23:H200")=INDIRECT(AC$63&amp;"!$H$21"))*(INDIRECT($AB64&amp;"!U23:U200")&lt;&gt;""),INDIRECT($AB64&amp;"!U23:U200")),0)</f>
        <v>0</v>
      </c>
      <c r="AD64" s="8">
        <f t="array" aca="1" ref="AD64" ca="1">SUM(IF((INDIRECT($AB64&amp;"!J23:J200")=$B$1)*(INDIRECT($AB64&amp;"!I23:I200")="A")*(INDIRECT($AB64&amp;"!H23:H200")=INDIRECT(AD$63&amp;"!$H$21"))*(INDIRECT($AB64&amp;"!U23:U200")&lt;&gt;""),INDIRECT($AB64&amp;"!U23:U200")),0)</f>
        <v>0</v>
      </c>
      <c r="AE64" s="8">
        <f t="array" aca="1" ref="AE64" ca="1">SUM(IF((INDIRECT($AB64&amp;"!J23:J200")=$B$1)*(INDIRECT($AB64&amp;"!I23:I200")="A")*(INDIRECT($AB64&amp;"!H23:H200")=INDIRECT(AE$63&amp;"!$H$21"))*(INDIRECT($AB64&amp;"!U23:U200")&lt;&gt;""),INDIRECT($AB64&amp;"!U23:U200")),0)</f>
        <v>0</v>
      </c>
      <c r="AF64" s="8">
        <f t="array" aca="1" ref="AF64" ca="1">SUM(IF((INDIRECT($AB64&amp;"!J23:J200")=$B$1)*(INDIRECT($AB64&amp;"!I23:I200")="A")*(INDIRECT($AB64&amp;"!H23:H200")=INDIRECT(AF$63&amp;"!$H$21"))*(INDIRECT($AB64&amp;"!U23:U200")&lt;&gt;""),INDIRECT($AB64&amp;"!U23:U200")),0)</f>
        <v>0</v>
      </c>
      <c r="AG64" s="8">
        <f t="array" aca="1" ref="AG64" ca="1">SUM(IF((INDIRECT($AB64&amp;"!J23:J200")=$B$1)*(INDIRECT($AB64&amp;"!I23:I200")="A")*(INDIRECT($AB64&amp;"!H23:H200")=INDIRECT(AG$63&amp;"!$H$21"))*(INDIRECT($AB64&amp;"!U23:U200")&lt;&gt;""),INDIRECT($AB64&amp;"!U23:U200")),0)</f>
        <v>0</v>
      </c>
      <c r="AH64" s="8">
        <f t="array" aca="1" ref="AH64" ca="1">SUM(IF((INDIRECT($AB64&amp;"!J23:J200")=$B$1)*(INDIRECT($AB64&amp;"!I23:I200")="A")*(INDIRECT($AB64&amp;"!H23:H200")=INDIRECT(AH$63&amp;"!$H$21"))*(INDIRECT($AB64&amp;"!U23:U200")&lt;&gt;""),INDIRECT($AB64&amp;"!U23:U200")),0)</f>
        <v>0</v>
      </c>
      <c r="AI64" s="8">
        <f t="array" aca="1" ref="AI64" ca="1">SUM(IF((INDIRECT($AB64&amp;"!J23:J200")=$B$1)*(INDIRECT($AB64&amp;"!I23:I200")="A")*(INDIRECT($AB64&amp;"!H23:H200")=INDIRECT(AI$63&amp;"!$H$21"))*(INDIRECT($AB64&amp;"!U23:U200")&lt;&gt;""),INDIRECT($AB64&amp;"!U23:U200")),0)</f>
        <v>0</v>
      </c>
      <c r="AJ64" s="8">
        <f t="array" aca="1" ref="AJ64" ca="1">SUM(IF((INDIRECT($AB64&amp;"!J23:J200")=$B$1)*(INDIRECT($AB64&amp;"!I23:I200")="A")*(INDIRECT($AB64&amp;"!H23:H200")=INDIRECT(AJ$63&amp;"!$H$21"))*(INDIRECT($AB64&amp;"!U23:U200")&lt;&gt;""),INDIRECT($AB64&amp;"!U23:U200")),0)</f>
        <v>0</v>
      </c>
      <c r="AK64" s="8">
        <f t="array" aca="1" ref="AK64" ca="1">SUM(IF((INDIRECT($AB64&amp;"!J23:J200")=$B$1)*(INDIRECT($AB64&amp;"!I23:I200")="A")*(INDIRECT($AB64&amp;"!H23:H200")=INDIRECT(AK$63&amp;"!$H$21"))*(INDIRECT($AB64&amp;"!U23:U200")&lt;&gt;""),INDIRECT($AB64&amp;"!U23:U200")),0)</f>
        <v>0</v>
      </c>
      <c r="AL64" s="8">
        <f t="array" aca="1" ref="AL64" ca="1">SUM(IF((INDIRECT($AB64&amp;"!J23:J200")=$B$1)*(INDIRECT($AB64&amp;"!I23:I200")="A")*(INDIRECT($AB64&amp;"!H23:H200")=INDIRECT(AL$63&amp;"!$H$21"))*(INDIRECT($AB64&amp;"!U23:U200")&lt;&gt;""),INDIRECT($AB64&amp;"!U23:U200")),0)</f>
        <v>0</v>
      </c>
      <c r="AM64" s="8">
        <f t="array" aca="1" ref="AM64" ca="1">SUM(IF((INDIRECT($AB64&amp;"!J23:J200")=$B$1)*(INDIRECT($AB64&amp;"!I23:I200")="A")*(INDIRECT($AB64&amp;"!H23:H200")=INDIRECT(AM$63&amp;"!$H$21"))*(INDIRECT($AB64&amp;"!U23:U200")&lt;&gt;""),INDIRECT($AB64&amp;"!U23:U200")),0)</f>
        <v>0</v>
      </c>
      <c r="AN64" s="8">
        <f t="array" aca="1" ref="AN64" ca="1">SUM(IF((INDIRECT($AB64&amp;"!J23:J200")=$B$1)*(INDIRECT($AB64&amp;"!I23:I200")="A")*(INDIRECT($AB64&amp;"!H23:H200")=INDIRECT(AN$63&amp;"!$H$21"))*(INDIRECT($AB64&amp;"!U23:U200")&lt;&gt;""),INDIRECT($AB64&amp;"!U23:U200")),0)</f>
        <v>0</v>
      </c>
      <c r="AO64" s="8">
        <f t="array" aca="1" ref="AO64" ca="1">SUM(IF((INDIRECT($AB64&amp;"!J23:J200")=$B$1)*(INDIRECT($AB64&amp;"!I23:I200")="A")*(INDIRECT($AB64&amp;"!H23:H200")=INDIRECT(AO$63&amp;"!$H$21"))*(INDIRECT($AB64&amp;"!U23:U200")&lt;&gt;""),INDIRECT($AB64&amp;"!U23:U200")),0)</f>
        <v>0</v>
      </c>
      <c r="AP64" s="8">
        <f t="array" aca="1" ref="AP64" ca="1">SUM(IF((INDIRECT($AB64&amp;"!J23:J200")=$B$1)*(INDIRECT($AB64&amp;"!I23:I200")="A")*(INDIRECT($AB64&amp;"!H23:H200")=INDIRECT(AP$63&amp;"!$H$21"))*(INDIRECT($AB64&amp;"!U23:U200")&lt;&gt;""),INDIRECT($AB64&amp;"!U23:U200")),0)</f>
        <v>0</v>
      </c>
      <c r="AQ64" s="8">
        <f t="array" aca="1" ref="AQ64" ca="1">SUM(IF((INDIRECT($AB64&amp;"!J23:J200")=$B$1)*(INDIRECT($AB64&amp;"!I23:I200")="A")*(INDIRECT($AB64&amp;"!H23:H200")=INDIRECT(AQ$63&amp;"!$H$21"))*(INDIRECT($AB64&amp;"!U23:U200")&lt;&gt;""),INDIRECT($AB64&amp;"!U23:U200")),0)</f>
        <v>0</v>
      </c>
      <c r="AR64" s="8">
        <f t="array" aca="1" ref="AR64" ca="1">SUM(IF((INDIRECT($AB64&amp;"!J23:J200")=$B$1)*(INDIRECT($AB64&amp;"!I23:I200")="A")*(INDIRECT($AB64&amp;"!H23:H200")=INDIRECT(AR$63&amp;"!$H$21"))*(INDIRECT($AB64&amp;"!U23:U200")&lt;&gt;""),INDIRECT($AB64&amp;"!U23:U200")),0)</f>
        <v>0</v>
      </c>
      <c r="AS64" s="8">
        <f t="array" aca="1" ref="AS64" ca="1">SUM(IF((INDIRECT($AB64&amp;"!J23:J200")=$B$1)*(INDIRECT($AB64&amp;"!I23:I200")="A")*(INDIRECT($AB64&amp;"!H23:H200")=INDIRECT(AS$63&amp;"!$H$21"))*(INDIRECT($AB64&amp;"!U23:U200")&lt;&gt;""),INDIRECT($AB64&amp;"!U23:U200")),0)</f>
        <v>0</v>
      </c>
      <c r="AT64" s="8">
        <f t="array" aca="1" ref="AT64" ca="1">SUM(IF((INDIRECT($AB64&amp;"!J23:J200")=$B$1)*(INDIRECT($AB64&amp;"!I23:I200")="A")*(INDIRECT($AB64&amp;"!H23:H200")=INDIRECT(AT$63&amp;"!$H$21"))*(INDIRECT($AB64&amp;"!U23:U200")&lt;&gt;""),INDIRECT($AB64&amp;"!U23:U200")),0)</f>
        <v>0</v>
      </c>
      <c r="AU64" s="8" t="e">
        <f t="array" aca="1" ref="AU64" ca="1">SUM(IF((INDIRECT($AB64&amp;"!J23:J200")=$B$1)*(INDIRECT($AB64&amp;"!I23:I200")="A")*(INDIRECT($AB64&amp;"!H23:H200")=INDIRECT(AU$63&amp;"!$H$21"))*(INDIRECT($AB64&amp;"!U23:U200")&lt;&gt;""),INDIRECT($AB64&amp;"!U23:U200")),0)</f>
        <v>#REF!</v>
      </c>
      <c r="AV64" s="8" t="e">
        <f t="array" aca="1" ref="AV64" ca="1">SUM(IF((INDIRECT($AB64&amp;"!J23:J200")=$B$1)*(INDIRECT($AB64&amp;"!I23:I200")="A")*(INDIRECT($AB64&amp;"!H23:H200")=INDIRECT(AV$63&amp;"!$H$21"))*(INDIRECT($AB64&amp;"!U23:U200")&lt;&gt;""),INDIRECT($AB64&amp;"!U23:U200")),0)</f>
        <v>#REF!</v>
      </c>
      <c r="AW64" s="8" t="e">
        <f t="array" aca="1" ref="AW64" ca="1">SUM(IF((INDIRECT($AB64&amp;"!J23:J200")=$B$1)*(INDIRECT($AB64&amp;"!I23:I200")="A")*(INDIRECT($AB64&amp;"!H23:H200")=INDIRECT(AW$63&amp;"!$H$21"))*(INDIRECT($AB64&amp;"!U23:U200")&lt;&gt;""),INDIRECT($AB64&amp;"!U23:U200")),0)</f>
        <v>#REF!</v>
      </c>
      <c r="AX64" s="8" t="e">
        <f t="array" aca="1" ref="AX64" ca="1">SUM(IF((INDIRECT($AB64&amp;"!J23:J200")=$B$1)*(INDIRECT($AB64&amp;"!I23:I200")="A")*(INDIRECT($AB64&amp;"!H23:H200")=INDIRECT(AX$63&amp;"!$H$21"))*(INDIRECT($AB64&amp;"!U23:U200")&lt;&gt;""),INDIRECT($AB64&amp;"!U23:U200")),0)</f>
        <v>#REF!</v>
      </c>
      <c r="AY64" s="8" t="e">
        <f t="array" aca="1" ref="AY64" ca="1">SUM(IF((INDIRECT($AB64&amp;"!J23:J200")=$B$1)*(INDIRECT($AB64&amp;"!I23:I200")="A")*(INDIRECT($AB64&amp;"!H23:H200")=INDIRECT(AY$63&amp;"!$H$21"))*(INDIRECT($AB64&amp;"!U23:U200")&lt;&gt;""),INDIRECT($AB64&amp;"!U23:U200")),0)</f>
        <v>#REF!</v>
      </c>
      <c r="AZ64" s="9" t="e">
        <f t="array" aca="1" ref="AZ64" ca="1">SUM(IF((INDIRECT($AB64&amp;"!J23:J200")=$B$1)*(INDIRECT($AB64&amp;"!I23:I200")="A")*(INDIRECT($AB64&amp;"!H23:H200")=INDIRECT(AZ$63&amp;"!$H$21"))*(INDIRECT($AB64&amp;"!U23:U200")&lt;&gt;""),INDIRECT($AB64&amp;"!U23:U200")),0)</f>
        <v>#REF!</v>
      </c>
    </row>
    <row r="65" spans="1:52" hidden="1">
      <c r="A65" s="4" t="str">
        <f>Table!$C$39</f>
        <v>Consadole_Sapporo</v>
      </c>
      <c r="B65" s="10">
        <f t="array" aca="1" ref="B65" ca="1">SUM(IF((INDIRECT($A65&amp;"!J23:J200")=$B$1)*(INDIRECT($A65&amp;"!I23:I200")="H")*(INDIRECT($A65&amp;"!H23:H200")=INDIRECT(B$63&amp;"!$H$21"))*(INDIRECT($A65&amp;"!U23:U200")&lt;&gt;""),INDIRECT($A65&amp;"!U23:U200")),0)</f>
        <v>0</v>
      </c>
      <c r="C65" s="11">
        <f t="array" aca="1" ref="C65" ca="1">SUM(IF((INDIRECT($A65&amp;"!J23:J200")=$B$1)*(INDIRECT($A65&amp;"!I23:I200")="H")*(INDIRECT($A65&amp;"!H23:H200")=INDIRECT(C$63&amp;"!$H$21"))*(INDIRECT($A65&amp;"!U23:U200")&lt;&gt;""),INDIRECT($A65&amp;"!U23:U200")),0)</f>
        <v>0</v>
      </c>
      <c r="D65" s="11">
        <f t="array" aca="1" ref="D65" ca="1">SUM(IF((INDIRECT($A65&amp;"!J23:J200")=$B$1)*(INDIRECT($A65&amp;"!I23:I200")="H")*(INDIRECT($A65&amp;"!H23:H200")=INDIRECT(D$63&amp;"!$H$21"))*(INDIRECT($A65&amp;"!U23:U200")&lt;&gt;""),INDIRECT($A65&amp;"!U23:U200")),0)</f>
        <v>0</v>
      </c>
      <c r="E65" s="11">
        <f t="array" aca="1" ref="E65" ca="1">SUM(IF((INDIRECT($A65&amp;"!J23:J200")=$B$1)*(INDIRECT($A65&amp;"!I23:I200")="H")*(INDIRECT($A65&amp;"!H23:H200")=INDIRECT(E$63&amp;"!$H$21"))*(INDIRECT($A65&amp;"!U23:U200")&lt;&gt;""),INDIRECT($A65&amp;"!U23:U200")),0)</f>
        <v>0</v>
      </c>
      <c r="F65" s="11">
        <f t="array" aca="1" ref="F65" ca="1">SUM(IF((INDIRECT($A65&amp;"!J23:J200")=$B$1)*(INDIRECT($A65&amp;"!I23:I200")="H")*(INDIRECT($A65&amp;"!H23:H200")=INDIRECT(F$63&amp;"!$H$21"))*(INDIRECT($A65&amp;"!U23:U200")&lt;&gt;""),INDIRECT($A65&amp;"!U23:U200")),0)</f>
        <v>0</v>
      </c>
      <c r="G65" s="11">
        <f t="array" aca="1" ref="G65" ca="1">SUM(IF((INDIRECT($A65&amp;"!J23:J200")=$B$1)*(INDIRECT($A65&amp;"!I23:I200")="H")*(INDIRECT($A65&amp;"!H23:H200")=INDIRECT(G$63&amp;"!$H$21"))*(INDIRECT($A65&amp;"!U23:U200")&lt;&gt;""),INDIRECT($A65&amp;"!U23:U200")),0)</f>
        <v>0</v>
      </c>
      <c r="H65" s="11">
        <f t="array" aca="1" ref="H65" ca="1">SUM(IF((INDIRECT($A65&amp;"!J23:J200")=$B$1)*(INDIRECT($A65&amp;"!I23:I200")="H")*(INDIRECT($A65&amp;"!H23:H200")=INDIRECT(H$63&amp;"!$H$21"))*(INDIRECT($A65&amp;"!U23:U200")&lt;&gt;""),INDIRECT($A65&amp;"!U23:U200")),0)</f>
        <v>0</v>
      </c>
      <c r="I65" s="11">
        <f t="array" aca="1" ref="I65" ca="1">SUM(IF((INDIRECT($A65&amp;"!J23:J200")=$B$1)*(INDIRECT($A65&amp;"!I23:I200")="H")*(INDIRECT($A65&amp;"!H23:H200")=INDIRECT(I$63&amp;"!$H$21"))*(INDIRECT($A65&amp;"!U23:U200")&lt;&gt;""),INDIRECT($A65&amp;"!U23:U200")),0)</f>
        <v>0</v>
      </c>
      <c r="J65" s="11">
        <f t="array" aca="1" ref="J65" ca="1">SUM(IF((INDIRECT($A65&amp;"!J23:J200")=$B$1)*(INDIRECT($A65&amp;"!I23:I200")="H")*(INDIRECT($A65&amp;"!H23:H200")=INDIRECT(J$63&amp;"!$H$21"))*(INDIRECT($A65&amp;"!U23:U200")&lt;&gt;""),INDIRECT($A65&amp;"!U23:U200")),0)</f>
        <v>0</v>
      </c>
      <c r="K65" s="11">
        <f t="array" aca="1" ref="K65" ca="1">SUM(IF((INDIRECT($A65&amp;"!J23:J200")=$B$1)*(INDIRECT($A65&amp;"!I23:I200")="H")*(INDIRECT($A65&amp;"!H23:H200")=INDIRECT(K$63&amp;"!$H$21"))*(INDIRECT($A65&amp;"!U23:U200")&lt;&gt;""),INDIRECT($A65&amp;"!U23:U200")),0)</f>
        <v>0</v>
      </c>
      <c r="L65" s="11">
        <f t="array" aca="1" ref="L65" ca="1">SUM(IF((INDIRECT($A65&amp;"!J23:J200")=$B$1)*(INDIRECT($A65&amp;"!I23:I200")="H")*(INDIRECT($A65&amp;"!H23:H200")=INDIRECT(L$63&amp;"!$H$21"))*(INDIRECT($A65&amp;"!U23:U200")&lt;&gt;""),INDIRECT($A65&amp;"!U23:U200")),0)</f>
        <v>0</v>
      </c>
      <c r="M65" s="11">
        <f t="array" aca="1" ref="M65" ca="1">SUM(IF((INDIRECT($A65&amp;"!J23:J200")=$B$1)*(INDIRECT($A65&amp;"!I23:I200")="H")*(INDIRECT($A65&amp;"!H23:H200")=INDIRECT(M$63&amp;"!$H$21"))*(INDIRECT($A65&amp;"!U23:U200")&lt;&gt;""),INDIRECT($A65&amp;"!U23:U200")),0)</f>
        <v>0</v>
      </c>
      <c r="N65" s="11">
        <f t="array" aca="1" ref="N65" ca="1">SUM(IF((INDIRECT($A65&amp;"!J23:J200")=$B$1)*(INDIRECT($A65&amp;"!I23:I200")="H")*(INDIRECT($A65&amp;"!H23:H200")=INDIRECT(N$63&amp;"!$H$21"))*(INDIRECT($A65&amp;"!U23:U200")&lt;&gt;""),INDIRECT($A65&amp;"!U23:U200")),0)</f>
        <v>0</v>
      </c>
      <c r="O65" s="11">
        <f t="array" aca="1" ref="O65" ca="1">SUM(IF((INDIRECT($A65&amp;"!J23:J200")=$B$1)*(INDIRECT($A65&amp;"!I23:I200")="H")*(INDIRECT($A65&amp;"!H23:H200")=INDIRECT(O$63&amp;"!$H$21"))*(INDIRECT($A65&amp;"!U23:U200")&lt;&gt;""),INDIRECT($A65&amp;"!U23:U200")),0)</f>
        <v>0</v>
      </c>
      <c r="P65" s="11">
        <f t="array" aca="1" ref="P65" ca="1">SUM(IF((INDIRECT($A65&amp;"!J23:J200")=$B$1)*(INDIRECT($A65&amp;"!I23:I200")="H")*(INDIRECT($A65&amp;"!H23:H200")=INDIRECT(P$63&amp;"!$H$21"))*(INDIRECT($A65&amp;"!U23:U200")&lt;&gt;""),INDIRECT($A65&amp;"!U23:U200")),0)</f>
        <v>0</v>
      </c>
      <c r="Q65" s="11">
        <f t="array" aca="1" ref="Q65" ca="1">SUM(IF((INDIRECT($A65&amp;"!J23:J200")=$B$1)*(INDIRECT($A65&amp;"!I23:I200")="H")*(INDIRECT($A65&amp;"!H23:H200")=INDIRECT(Q$63&amp;"!$H$21"))*(INDIRECT($A65&amp;"!U23:U200")&lt;&gt;""),INDIRECT($A65&amp;"!U23:U200")),0)</f>
        <v>0</v>
      </c>
      <c r="R65" s="11">
        <f t="array" aca="1" ref="R65" ca="1">SUM(IF((INDIRECT($A65&amp;"!J23:J200")=$B$1)*(INDIRECT($A65&amp;"!I23:I200")="H")*(INDIRECT($A65&amp;"!H23:H200")=INDIRECT(R$63&amp;"!$H$21"))*(INDIRECT($A65&amp;"!U23:U200")&lt;&gt;""),INDIRECT($A65&amp;"!U23:U200")),0)</f>
        <v>0</v>
      </c>
      <c r="S65" s="11">
        <f t="array" aca="1" ref="S65" ca="1">SUM(IF((INDIRECT($A65&amp;"!J23:J200")=$B$1)*(INDIRECT($A65&amp;"!I23:I200")="H")*(INDIRECT($A65&amp;"!H23:H200")=INDIRECT(S$63&amp;"!$H$21"))*(INDIRECT($A65&amp;"!U23:U200")&lt;&gt;""),INDIRECT($A65&amp;"!U23:U200")),0)</f>
        <v>0</v>
      </c>
      <c r="T65" s="11" t="e">
        <f t="array" aca="1" ref="T65" ca="1">SUM(IF((INDIRECT($A65&amp;"!J23:J200")=$B$1)*(INDIRECT($A65&amp;"!I23:I200")="H")*(INDIRECT($A65&amp;"!H23:H200")=INDIRECT(T$63&amp;"!$H$21"))*(INDIRECT($A65&amp;"!U23:U200")&lt;&gt;""),INDIRECT($A65&amp;"!U23:U200")),0)</f>
        <v>#REF!</v>
      </c>
      <c r="U65" s="11" t="e">
        <f t="array" aca="1" ref="U65" ca="1">SUM(IF((INDIRECT($A65&amp;"!J23:J200")=$B$1)*(INDIRECT($A65&amp;"!I23:I200")="H")*(INDIRECT($A65&amp;"!H23:H200")=INDIRECT(U$63&amp;"!$H$21"))*(INDIRECT($A65&amp;"!U23:U200")&lt;&gt;""),INDIRECT($A65&amp;"!U23:U200")),0)</f>
        <v>#REF!</v>
      </c>
      <c r="V65" s="11" t="e">
        <f t="array" aca="1" ref="V65" ca="1">SUM(IF((INDIRECT($A65&amp;"!J23:J200")=$B$1)*(INDIRECT($A65&amp;"!I23:I200")="H")*(INDIRECT($A65&amp;"!H23:H200")=INDIRECT(V$63&amp;"!$H$21"))*(INDIRECT($A65&amp;"!U23:U200")&lt;&gt;""),INDIRECT($A65&amp;"!U23:U200")),0)</f>
        <v>#REF!</v>
      </c>
      <c r="W65" s="11" t="e">
        <f t="array" aca="1" ref="W65" ca="1">SUM(IF((INDIRECT($A65&amp;"!J23:J200")=$B$1)*(INDIRECT($A65&amp;"!I23:I200")="H")*(INDIRECT($A65&amp;"!H23:H200")=INDIRECT(W$63&amp;"!$H$21"))*(INDIRECT($A65&amp;"!U23:U200")&lt;&gt;""),INDIRECT($A65&amp;"!U23:U200")),0)</f>
        <v>#REF!</v>
      </c>
      <c r="X65" s="11" t="e">
        <f t="array" aca="1" ref="X65" ca="1">SUM(IF((INDIRECT($A65&amp;"!J23:J200")=$B$1)*(INDIRECT($A65&amp;"!I23:I200")="H")*(INDIRECT($A65&amp;"!H23:H200")=INDIRECT(X$63&amp;"!$H$21"))*(INDIRECT($A65&amp;"!U23:U200")&lt;&gt;""),INDIRECT($A65&amp;"!U23:U200")),0)</f>
        <v>#REF!</v>
      </c>
      <c r="Y65" s="12" t="e">
        <f t="array" aca="1" ref="Y65" ca="1">SUM(IF((INDIRECT($A65&amp;"!J23:J200")=$B$1)*(INDIRECT($A65&amp;"!I23:I200")="H")*(INDIRECT($A65&amp;"!H23:H200")=INDIRECT(Y$63&amp;"!$H$21"))*(INDIRECT($A65&amp;"!U23:U200")&lt;&gt;""),INDIRECT($A65&amp;"!U23:U200")),0)</f>
        <v>#REF!</v>
      </c>
      <c r="Z65" s="4"/>
      <c r="AA65" s="4"/>
      <c r="AB65" s="4" t="str">
        <f>Table!$C$39</f>
        <v>Consadole_Sapporo</v>
      </c>
      <c r="AC65" s="10">
        <f t="array" aca="1" ref="AC65" ca="1">SUM(IF((INDIRECT($AB65&amp;"!J23:J200")=$B$1)*(INDIRECT($AB65&amp;"!I23:I200")="A")*(INDIRECT($AB65&amp;"!H23:H200")=INDIRECT(AC$63&amp;"!$H$21"))*(INDIRECT($AB65&amp;"!U23:U200")&lt;&gt;""),INDIRECT($AB65&amp;"!U23:U200")),0)</f>
        <v>0</v>
      </c>
      <c r="AD65" s="11">
        <f t="array" aca="1" ref="AD65" ca="1">SUM(IF((INDIRECT($AB65&amp;"!J23:J200")=$B$1)*(INDIRECT($AB65&amp;"!I23:I200")="A")*(INDIRECT($AB65&amp;"!H23:H200")=INDIRECT(AD$63&amp;"!$H$21"))*(INDIRECT($AB65&amp;"!U23:U200")&lt;&gt;""),INDIRECT($AB65&amp;"!U23:U200")),0)</f>
        <v>0</v>
      </c>
      <c r="AE65" s="11">
        <f t="array" aca="1" ref="AE65" ca="1">SUM(IF((INDIRECT($AB65&amp;"!J23:J200")=$B$1)*(INDIRECT($AB65&amp;"!I23:I200")="A")*(INDIRECT($AB65&amp;"!H23:H200")=INDIRECT(AE$63&amp;"!$H$21"))*(INDIRECT($AB65&amp;"!U23:U200")&lt;&gt;""),INDIRECT($AB65&amp;"!U23:U200")),0)</f>
        <v>0</v>
      </c>
      <c r="AF65" s="11">
        <f t="array" aca="1" ref="AF65" ca="1">SUM(IF((INDIRECT($AB65&amp;"!J23:J200")=$B$1)*(INDIRECT($AB65&amp;"!I23:I200")="A")*(INDIRECT($AB65&amp;"!H23:H200")=INDIRECT(AF$63&amp;"!$H$21"))*(INDIRECT($AB65&amp;"!U23:U200")&lt;&gt;""),INDIRECT($AB65&amp;"!U23:U200")),0)</f>
        <v>0</v>
      </c>
      <c r="AG65" s="11">
        <f t="array" aca="1" ref="AG65" ca="1">SUM(IF((INDIRECT($AB65&amp;"!J23:J200")=$B$1)*(INDIRECT($AB65&amp;"!I23:I200")="A")*(INDIRECT($AB65&amp;"!H23:H200")=INDIRECT(AG$63&amp;"!$H$21"))*(INDIRECT($AB65&amp;"!U23:U200")&lt;&gt;""),INDIRECT($AB65&amp;"!U23:U200")),0)</f>
        <v>0</v>
      </c>
      <c r="AH65" s="11">
        <f t="array" aca="1" ref="AH65" ca="1">SUM(IF((INDIRECT($AB65&amp;"!J23:J200")=$B$1)*(INDIRECT($AB65&amp;"!I23:I200")="A")*(INDIRECT($AB65&amp;"!H23:H200")=INDIRECT(AH$63&amp;"!$H$21"))*(INDIRECT($AB65&amp;"!U23:U200")&lt;&gt;""),INDIRECT($AB65&amp;"!U23:U200")),0)</f>
        <v>0</v>
      </c>
      <c r="AI65" s="11">
        <f t="array" aca="1" ref="AI65" ca="1">SUM(IF((INDIRECT($AB65&amp;"!J23:J200")=$B$1)*(INDIRECT($AB65&amp;"!I23:I200")="A")*(INDIRECT($AB65&amp;"!H23:H200")=INDIRECT(AI$63&amp;"!$H$21"))*(INDIRECT($AB65&amp;"!U23:U200")&lt;&gt;""),INDIRECT($AB65&amp;"!U23:U200")),0)</f>
        <v>0</v>
      </c>
      <c r="AJ65" s="11">
        <f t="array" aca="1" ref="AJ65" ca="1">SUM(IF((INDIRECT($AB65&amp;"!J23:J200")=$B$1)*(INDIRECT($AB65&amp;"!I23:I200")="A")*(INDIRECT($AB65&amp;"!H23:H200")=INDIRECT(AJ$63&amp;"!$H$21"))*(INDIRECT($AB65&amp;"!U23:U200")&lt;&gt;""),INDIRECT($AB65&amp;"!U23:U200")),0)</f>
        <v>0</v>
      </c>
      <c r="AK65" s="11">
        <f t="array" aca="1" ref="AK65" ca="1">SUM(IF((INDIRECT($AB65&amp;"!J23:J200")=$B$1)*(INDIRECT($AB65&amp;"!I23:I200")="A")*(INDIRECT($AB65&amp;"!H23:H200")=INDIRECT(AK$63&amp;"!$H$21"))*(INDIRECT($AB65&amp;"!U23:U200")&lt;&gt;""),INDIRECT($AB65&amp;"!U23:U200")),0)</f>
        <v>0</v>
      </c>
      <c r="AL65" s="11">
        <f t="array" aca="1" ref="AL65" ca="1">SUM(IF((INDIRECT($AB65&amp;"!J23:J200")=$B$1)*(INDIRECT($AB65&amp;"!I23:I200")="A")*(INDIRECT($AB65&amp;"!H23:H200")=INDIRECT(AL$63&amp;"!$H$21"))*(INDIRECT($AB65&amp;"!U23:U200")&lt;&gt;""),INDIRECT($AB65&amp;"!U23:U200")),0)</f>
        <v>0</v>
      </c>
      <c r="AM65" s="11">
        <f t="array" aca="1" ref="AM65" ca="1">SUM(IF((INDIRECT($AB65&amp;"!J23:J200")=$B$1)*(INDIRECT($AB65&amp;"!I23:I200")="A")*(INDIRECT($AB65&amp;"!H23:H200")=INDIRECT(AM$63&amp;"!$H$21"))*(INDIRECT($AB65&amp;"!U23:U200")&lt;&gt;""),INDIRECT($AB65&amp;"!U23:U200")),0)</f>
        <v>0</v>
      </c>
      <c r="AN65" s="11">
        <f t="array" aca="1" ref="AN65" ca="1">SUM(IF((INDIRECT($AB65&amp;"!J23:J200")=$B$1)*(INDIRECT($AB65&amp;"!I23:I200")="A")*(INDIRECT($AB65&amp;"!H23:H200")=INDIRECT(AN$63&amp;"!$H$21"))*(INDIRECT($AB65&amp;"!U23:U200")&lt;&gt;""),INDIRECT($AB65&amp;"!U23:U200")),0)</f>
        <v>0</v>
      </c>
      <c r="AO65" s="11">
        <f t="array" aca="1" ref="AO65" ca="1">SUM(IF((INDIRECT($AB65&amp;"!J23:J200")=$B$1)*(INDIRECT($AB65&amp;"!I23:I200")="A")*(INDIRECT($AB65&amp;"!H23:H200")=INDIRECT(AO$63&amp;"!$H$21"))*(INDIRECT($AB65&amp;"!U23:U200")&lt;&gt;""),INDIRECT($AB65&amp;"!U23:U200")),0)</f>
        <v>0</v>
      </c>
      <c r="AP65" s="11">
        <f t="array" aca="1" ref="AP65" ca="1">SUM(IF((INDIRECT($AB65&amp;"!J23:J200")=$B$1)*(INDIRECT($AB65&amp;"!I23:I200")="A")*(INDIRECT($AB65&amp;"!H23:H200")=INDIRECT(AP$63&amp;"!$H$21"))*(INDIRECT($AB65&amp;"!U23:U200")&lt;&gt;""),INDIRECT($AB65&amp;"!U23:U200")),0)</f>
        <v>0</v>
      </c>
      <c r="AQ65" s="11">
        <f t="array" aca="1" ref="AQ65" ca="1">SUM(IF((INDIRECT($AB65&amp;"!J23:J200")=$B$1)*(INDIRECT($AB65&amp;"!I23:I200")="A")*(INDIRECT($AB65&amp;"!H23:H200")=INDIRECT(AQ$63&amp;"!$H$21"))*(INDIRECT($AB65&amp;"!U23:U200")&lt;&gt;""),INDIRECT($AB65&amp;"!U23:U200")),0)</f>
        <v>0</v>
      </c>
      <c r="AR65" s="11">
        <f t="array" aca="1" ref="AR65" ca="1">SUM(IF((INDIRECT($AB65&amp;"!J23:J200")=$B$1)*(INDIRECT($AB65&amp;"!I23:I200")="A")*(INDIRECT($AB65&amp;"!H23:H200")=INDIRECT(AR$63&amp;"!$H$21"))*(INDIRECT($AB65&amp;"!U23:U200")&lt;&gt;""),INDIRECT($AB65&amp;"!U23:U200")),0)</f>
        <v>0</v>
      </c>
      <c r="AS65" s="11">
        <f t="array" aca="1" ref="AS65" ca="1">SUM(IF((INDIRECT($AB65&amp;"!J23:J200")=$B$1)*(INDIRECT($AB65&amp;"!I23:I200")="A")*(INDIRECT($AB65&amp;"!H23:H200")=INDIRECT(AS$63&amp;"!$H$21"))*(INDIRECT($AB65&amp;"!U23:U200")&lt;&gt;""),INDIRECT($AB65&amp;"!U23:U200")),0)</f>
        <v>0</v>
      </c>
      <c r="AT65" s="11">
        <f t="array" aca="1" ref="AT65" ca="1">SUM(IF((INDIRECT($AB65&amp;"!J23:J200")=$B$1)*(INDIRECT($AB65&amp;"!I23:I200")="A")*(INDIRECT($AB65&amp;"!H23:H200")=INDIRECT(AT$63&amp;"!$H$21"))*(INDIRECT($AB65&amp;"!U23:U200")&lt;&gt;""),INDIRECT($AB65&amp;"!U23:U200")),0)</f>
        <v>0</v>
      </c>
      <c r="AU65" s="11" t="e">
        <f t="array" aca="1" ref="AU65" ca="1">SUM(IF((INDIRECT($AB65&amp;"!J23:J200")=$B$1)*(INDIRECT($AB65&amp;"!I23:I200")="A")*(INDIRECT($AB65&amp;"!H23:H200")=INDIRECT(AU$63&amp;"!$H$21"))*(INDIRECT($AB65&amp;"!U23:U200")&lt;&gt;""),INDIRECT($AB65&amp;"!U23:U200")),0)</f>
        <v>#REF!</v>
      </c>
      <c r="AV65" s="11" t="e">
        <f t="array" aca="1" ref="AV65" ca="1">SUM(IF((INDIRECT($AB65&amp;"!J23:J200")=$B$1)*(INDIRECT($AB65&amp;"!I23:I200")="A")*(INDIRECT($AB65&amp;"!H23:H200")=INDIRECT(AV$63&amp;"!$H$21"))*(INDIRECT($AB65&amp;"!U23:U200")&lt;&gt;""),INDIRECT($AB65&amp;"!U23:U200")),0)</f>
        <v>#REF!</v>
      </c>
      <c r="AW65" s="11" t="e">
        <f t="array" aca="1" ref="AW65" ca="1">SUM(IF((INDIRECT($AB65&amp;"!J23:J200")=$B$1)*(INDIRECT($AB65&amp;"!I23:I200")="A")*(INDIRECT($AB65&amp;"!H23:H200")=INDIRECT(AW$63&amp;"!$H$21"))*(INDIRECT($AB65&amp;"!U23:U200")&lt;&gt;""),INDIRECT($AB65&amp;"!U23:U200")),0)</f>
        <v>#REF!</v>
      </c>
      <c r="AX65" s="11" t="e">
        <f t="array" aca="1" ref="AX65" ca="1">SUM(IF((INDIRECT($AB65&amp;"!J23:J200")=$B$1)*(INDIRECT($AB65&amp;"!I23:I200")="A")*(INDIRECT($AB65&amp;"!H23:H200")=INDIRECT(AX$63&amp;"!$H$21"))*(INDIRECT($AB65&amp;"!U23:U200")&lt;&gt;""),INDIRECT($AB65&amp;"!U23:U200")),0)</f>
        <v>#REF!</v>
      </c>
      <c r="AY65" s="11" t="e">
        <f t="array" aca="1" ref="AY65" ca="1">SUM(IF((INDIRECT($AB65&amp;"!J23:J200")=$B$1)*(INDIRECT($AB65&amp;"!I23:I200")="A")*(INDIRECT($AB65&amp;"!H23:H200")=INDIRECT(AY$63&amp;"!$H$21"))*(INDIRECT($AB65&amp;"!U23:U200")&lt;&gt;""),INDIRECT($AB65&amp;"!U23:U200")),0)</f>
        <v>#REF!</v>
      </c>
      <c r="AZ65" s="12" t="e">
        <f t="array" aca="1" ref="AZ65" ca="1">SUM(IF((INDIRECT($AB65&amp;"!J23:J200")=$B$1)*(INDIRECT($AB65&amp;"!I23:I200")="A")*(INDIRECT($AB65&amp;"!H23:H200")=INDIRECT(AZ$63&amp;"!$H$21"))*(INDIRECT($AB65&amp;"!U23:U200")&lt;&gt;""),INDIRECT($AB65&amp;"!U23:U200")),0)</f>
        <v>#REF!</v>
      </c>
    </row>
    <row r="66" spans="1:52" hidden="1">
      <c r="A66" s="4" t="str">
        <f>Table!$C$40</f>
        <v>Gamba_Osaka</v>
      </c>
      <c r="B66" s="10">
        <f t="array" aca="1" ref="B66" ca="1">SUM(IF((INDIRECT($A66&amp;"!J23:J200")=$B$1)*(INDIRECT($A66&amp;"!I23:I200")="H")*(INDIRECT($A66&amp;"!H23:H200")=INDIRECT(B$63&amp;"!$H$21"))*(INDIRECT($A66&amp;"!U23:U200")&lt;&gt;""),INDIRECT($A66&amp;"!U23:U200")),0)</f>
        <v>0</v>
      </c>
      <c r="C66" s="11">
        <f t="array" aca="1" ref="C66" ca="1">SUM(IF((INDIRECT($A66&amp;"!J23:J200")=$B$1)*(INDIRECT($A66&amp;"!I23:I200")="H")*(INDIRECT($A66&amp;"!H23:H200")=INDIRECT(C$63&amp;"!$H$21"))*(INDIRECT($A66&amp;"!U23:U200")&lt;&gt;""),INDIRECT($A66&amp;"!U23:U200")),0)</f>
        <v>0</v>
      </c>
      <c r="D66" s="11">
        <f t="array" aca="1" ref="D66" ca="1">SUM(IF((INDIRECT($A66&amp;"!J23:J200")=$B$1)*(INDIRECT($A66&amp;"!I23:I200")="H")*(INDIRECT($A66&amp;"!H23:H200")=INDIRECT(D$63&amp;"!$H$21"))*(INDIRECT($A66&amp;"!U23:U200")&lt;&gt;""),INDIRECT($A66&amp;"!U23:U200")),0)</f>
        <v>0</v>
      </c>
      <c r="E66" s="11">
        <f t="array" aca="1" ref="E66" ca="1">SUM(IF((INDIRECT($A66&amp;"!J23:J200")=$B$1)*(INDIRECT($A66&amp;"!I23:I200")="H")*(INDIRECT($A66&amp;"!H23:H200")=INDIRECT(E$63&amp;"!$H$21"))*(INDIRECT($A66&amp;"!U23:U200")&lt;&gt;""),INDIRECT($A66&amp;"!U23:U200")),0)</f>
        <v>0</v>
      </c>
      <c r="F66" s="11">
        <f t="array" aca="1" ref="F66" ca="1">SUM(IF((INDIRECT($A66&amp;"!J23:J200")=$B$1)*(INDIRECT($A66&amp;"!I23:I200")="H")*(INDIRECT($A66&amp;"!H23:H200")=INDIRECT(F$63&amp;"!$H$21"))*(INDIRECT($A66&amp;"!U23:U200")&lt;&gt;""),INDIRECT($A66&amp;"!U23:U200")),0)</f>
        <v>0</v>
      </c>
      <c r="G66" s="11">
        <f t="array" aca="1" ref="G66" ca="1">SUM(IF((INDIRECT($A66&amp;"!J23:J200")=$B$1)*(INDIRECT($A66&amp;"!I23:I200")="H")*(INDIRECT($A66&amp;"!H23:H200")=INDIRECT(G$63&amp;"!$H$21"))*(INDIRECT($A66&amp;"!U23:U200")&lt;&gt;""),INDIRECT($A66&amp;"!U23:U200")),0)</f>
        <v>0</v>
      </c>
      <c r="H66" s="11">
        <f t="array" aca="1" ref="H66" ca="1">SUM(IF((INDIRECT($A66&amp;"!J23:J200")=$B$1)*(INDIRECT($A66&amp;"!I23:I200")="H")*(INDIRECT($A66&amp;"!H23:H200")=INDIRECT(H$63&amp;"!$H$21"))*(INDIRECT($A66&amp;"!U23:U200")&lt;&gt;""),INDIRECT($A66&amp;"!U23:U200")),0)</f>
        <v>0</v>
      </c>
      <c r="I66" s="11">
        <f t="array" aca="1" ref="I66" ca="1">SUM(IF((INDIRECT($A66&amp;"!J23:J200")=$B$1)*(INDIRECT($A66&amp;"!I23:I200")="H")*(INDIRECT($A66&amp;"!H23:H200")=INDIRECT(I$63&amp;"!$H$21"))*(INDIRECT($A66&amp;"!U23:U200")&lt;&gt;""),INDIRECT($A66&amp;"!U23:U200")),0)</f>
        <v>0</v>
      </c>
      <c r="J66" s="11">
        <f t="array" aca="1" ref="J66" ca="1">SUM(IF((INDIRECT($A66&amp;"!J23:J200")=$B$1)*(INDIRECT($A66&amp;"!I23:I200")="H")*(INDIRECT($A66&amp;"!H23:H200")=INDIRECT(J$63&amp;"!$H$21"))*(INDIRECT($A66&amp;"!U23:U200")&lt;&gt;""),INDIRECT($A66&amp;"!U23:U200")),0)</f>
        <v>0</v>
      </c>
      <c r="K66" s="11">
        <f t="array" aca="1" ref="K66" ca="1">SUM(IF((INDIRECT($A66&amp;"!J23:J200")=$B$1)*(INDIRECT($A66&amp;"!I23:I200")="H")*(INDIRECT($A66&amp;"!H23:H200")=INDIRECT(K$63&amp;"!$H$21"))*(INDIRECT($A66&amp;"!U23:U200")&lt;&gt;""),INDIRECT($A66&amp;"!U23:U200")),0)</f>
        <v>0</v>
      </c>
      <c r="L66" s="11">
        <f t="array" aca="1" ref="L66" ca="1">SUM(IF((INDIRECT($A66&amp;"!J23:J200")=$B$1)*(INDIRECT($A66&amp;"!I23:I200")="H")*(INDIRECT($A66&amp;"!H23:H200")=INDIRECT(L$63&amp;"!$H$21"))*(INDIRECT($A66&amp;"!U23:U200")&lt;&gt;""),INDIRECT($A66&amp;"!U23:U200")),0)</f>
        <v>0</v>
      </c>
      <c r="M66" s="11">
        <f t="array" aca="1" ref="M66" ca="1">SUM(IF((INDIRECT($A66&amp;"!J23:J200")=$B$1)*(INDIRECT($A66&amp;"!I23:I200")="H")*(INDIRECT($A66&amp;"!H23:H200")=INDIRECT(M$63&amp;"!$H$21"))*(INDIRECT($A66&amp;"!U23:U200")&lt;&gt;""),INDIRECT($A66&amp;"!U23:U200")),0)</f>
        <v>0</v>
      </c>
      <c r="N66" s="11">
        <f t="array" aca="1" ref="N66" ca="1">SUM(IF((INDIRECT($A66&amp;"!J23:J200")=$B$1)*(INDIRECT($A66&amp;"!I23:I200")="H")*(INDIRECT($A66&amp;"!H23:H200")=INDIRECT(N$63&amp;"!$H$21"))*(INDIRECT($A66&amp;"!U23:U200")&lt;&gt;""),INDIRECT($A66&amp;"!U23:U200")),0)</f>
        <v>0</v>
      </c>
      <c r="O66" s="11">
        <f t="array" aca="1" ref="O66" ca="1">SUM(IF((INDIRECT($A66&amp;"!J23:J200")=$B$1)*(INDIRECT($A66&amp;"!I23:I200")="H")*(INDIRECT($A66&amp;"!H23:H200")=INDIRECT(O$63&amp;"!$H$21"))*(INDIRECT($A66&amp;"!U23:U200")&lt;&gt;""),INDIRECT($A66&amp;"!U23:U200")),0)</f>
        <v>0</v>
      </c>
      <c r="P66" s="11">
        <f t="array" aca="1" ref="P66" ca="1">SUM(IF((INDIRECT($A66&amp;"!J23:J200")=$B$1)*(INDIRECT($A66&amp;"!I23:I200")="H")*(INDIRECT($A66&amp;"!H23:H200")=INDIRECT(P$63&amp;"!$H$21"))*(INDIRECT($A66&amp;"!U23:U200")&lt;&gt;""),INDIRECT($A66&amp;"!U23:U200")),0)</f>
        <v>0</v>
      </c>
      <c r="Q66" s="11">
        <f t="array" aca="1" ref="Q66" ca="1">SUM(IF((INDIRECT($A66&amp;"!J23:J200")=$B$1)*(INDIRECT($A66&amp;"!I23:I200")="H")*(INDIRECT($A66&amp;"!H23:H200")=INDIRECT(Q$63&amp;"!$H$21"))*(INDIRECT($A66&amp;"!U23:U200")&lt;&gt;""),INDIRECT($A66&amp;"!U23:U200")),0)</f>
        <v>0</v>
      </c>
      <c r="R66" s="11">
        <f t="array" aca="1" ref="R66" ca="1">SUM(IF((INDIRECT($A66&amp;"!J23:J200")=$B$1)*(INDIRECT($A66&amp;"!I23:I200")="H")*(INDIRECT($A66&amp;"!H23:H200")=INDIRECT(R$63&amp;"!$H$21"))*(INDIRECT($A66&amp;"!U23:U200")&lt;&gt;""),INDIRECT($A66&amp;"!U23:U200")),0)</f>
        <v>0</v>
      </c>
      <c r="S66" s="11">
        <f t="array" aca="1" ref="S66" ca="1">SUM(IF((INDIRECT($A66&amp;"!J23:J200")=$B$1)*(INDIRECT($A66&amp;"!I23:I200")="H")*(INDIRECT($A66&amp;"!H23:H200")=INDIRECT(S$63&amp;"!$H$21"))*(INDIRECT($A66&amp;"!U23:U200")&lt;&gt;""),INDIRECT($A66&amp;"!U23:U200")),0)</f>
        <v>0</v>
      </c>
      <c r="T66" s="11" t="e">
        <f t="array" aca="1" ref="T66" ca="1">SUM(IF((INDIRECT($A66&amp;"!J23:J200")=$B$1)*(INDIRECT($A66&amp;"!I23:I200")="H")*(INDIRECT($A66&amp;"!H23:H200")=INDIRECT(T$63&amp;"!$H$21"))*(INDIRECT($A66&amp;"!U23:U200")&lt;&gt;""),INDIRECT($A66&amp;"!U23:U200")),0)</f>
        <v>#REF!</v>
      </c>
      <c r="U66" s="11" t="e">
        <f t="array" aca="1" ref="U66" ca="1">SUM(IF((INDIRECT($A66&amp;"!J23:J200")=$B$1)*(INDIRECT($A66&amp;"!I23:I200")="H")*(INDIRECT($A66&amp;"!H23:H200")=INDIRECT(U$63&amp;"!$H$21"))*(INDIRECT($A66&amp;"!U23:U200")&lt;&gt;""),INDIRECT($A66&amp;"!U23:U200")),0)</f>
        <v>#REF!</v>
      </c>
      <c r="V66" s="11" t="e">
        <f t="array" aca="1" ref="V66" ca="1">SUM(IF((INDIRECT($A66&amp;"!J23:J200")=$B$1)*(INDIRECT($A66&amp;"!I23:I200")="H")*(INDIRECT($A66&amp;"!H23:H200")=INDIRECT(V$63&amp;"!$H$21"))*(INDIRECT($A66&amp;"!U23:U200")&lt;&gt;""),INDIRECT($A66&amp;"!U23:U200")),0)</f>
        <v>#REF!</v>
      </c>
      <c r="W66" s="11" t="e">
        <f t="array" aca="1" ref="W66" ca="1">SUM(IF((INDIRECT($A66&amp;"!J23:J200")=$B$1)*(INDIRECT($A66&amp;"!I23:I200")="H")*(INDIRECT($A66&amp;"!H23:H200")=INDIRECT(W$63&amp;"!$H$21"))*(INDIRECT($A66&amp;"!U23:U200")&lt;&gt;""),INDIRECT($A66&amp;"!U23:U200")),0)</f>
        <v>#REF!</v>
      </c>
      <c r="X66" s="11" t="e">
        <f t="array" aca="1" ref="X66" ca="1">SUM(IF((INDIRECT($A66&amp;"!J23:J200")=$B$1)*(INDIRECT($A66&amp;"!I23:I200")="H")*(INDIRECT($A66&amp;"!H23:H200")=INDIRECT(X$63&amp;"!$H$21"))*(INDIRECT($A66&amp;"!U23:U200")&lt;&gt;""),INDIRECT($A66&amp;"!U23:U200")),0)</f>
        <v>#REF!</v>
      </c>
      <c r="Y66" s="12" t="e">
        <f t="array" aca="1" ref="Y66" ca="1">SUM(IF((INDIRECT($A66&amp;"!J23:J200")=$B$1)*(INDIRECT($A66&amp;"!I23:I200")="H")*(INDIRECT($A66&amp;"!H23:H200")=INDIRECT(Y$63&amp;"!$H$21"))*(INDIRECT($A66&amp;"!U23:U200")&lt;&gt;""),INDIRECT($A66&amp;"!U23:U200")),0)</f>
        <v>#REF!</v>
      </c>
      <c r="Z66" s="4"/>
      <c r="AA66" s="4"/>
      <c r="AB66" s="4" t="str">
        <f>Table!$C$40</f>
        <v>Gamba_Osaka</v>
      </c>
      <c r="AC66" s="10">
        <f t="array" aca="1" ref="AC66" ca="1">SUM(IF((INDIRECT($AB66&amp;"!J23:J200")=$B$1)*(INDIRECT($AB66&amp;"!I23:I200")="A")*(INDIRECT($AB66&amp;"!H23:H200")=INDIRECT(AC$63&amp;"!$H$21"))*(INDIRECT($AB66&amp;"!U23:U200")&lt;&gt;""),INDIRECT($AB66&amp;"!U23:U200")),0)</f>
        <v>0</v>
      </c>
      <c r="AD66" s="11">
        <f t="array" aca="1" ref="AD66" ca="1">SUM(IF((INDIRECT($AB66&amp;"!J23:J200")=$B$1)*(INDIRECT($AB66&amp;"!I23:I200")="A")*(INDIRECT($AB66&amp;"!H23:H200")=INDIRECT(AD$63&amp;"!$H$21"))*(INDIRECT($AB66&amp;"!U23:U200")&lt;&gt;""),INDIRECT($AB66&amp;"!U23:U200")),0)</f>
        <v>0</v>
      </c>
      <c r="AE66" s="11">
        <f t="array" aca="1" ref="AE66" ca="1">SUM(IF((INDIRECT($AB66&amp;"!J23:J200")=$B$1)*(INDIRECT($AB66&amp;"!I23:I200")="A")*(INDIRECT($AB66&amp;"!H23:H200")=INDIRECT(AE$63&amp;"!$H$21"))*(INDIRECT($AB66&amp;"!U23:U200")&lt;&gt;""),INDIRECT($AB66&amp;"!U23:U200")),0)</f>
        <v>0</v>
      </c>
      <c r="AF66" s="11">
        <f t="array" aca="1" ref="AF66" ca="1">SUM(IF((INDIRECT($AB66&amp;"!J23:J200")=$B$1)*(INDIRECT($AB66&amp;"!I23:I200")="A")*(INDIRECT($AB66&amp;"!H23:H200")=INDIRECT(AF$63&amp;"!$H$21"))*(INDIRECT($AB66&amp;"!U23:U200")&lt;&gt;""),INDIRECT($AB66&amp;"!U23:U200")),0)</f>
        <v>0</v>
      </c>
      <c r="AG66" s="11">
        <f t="array" aca="1" ref="AG66" ca="1">SUM(IF((INDIRECT($AB66&amp;"!J23:J200")=$B$1)*(INDIRECT($AB66&amp;"!I23:I200")="A")*(INDIRECT($AB66&amp;"!H23:H200")=INDIRECT(AG$63&amp;"!$H$21"))*(INDIRECT($AB66&amp;"!U23:U200")&lt;&gt;""),INDIRECT($AB66&amp;"!U23:U200")),0)</f>
        <v>0</v>
      </c>
      <c r="AH66" s="11">
        <f t="array" aca="1" ref="AH66" ca="1">SUM(IF((INDIRECT($AB66&amp;"!J23:J200")=$B$1)*(INDIRECT($AB66&amp;"!I23:I200")="A")*(INDIRECT($AB66&amp;"!H23:H200")=INDIRECT(AH$63&amp;"!$H$21"))*(INDIRECT($AB66&amp;"!U23:U200")&lt;&gt;""),INDIRECT($AB66&amp;"!U23:U200")),0)</f>
        <v>0</v>
      </c>
      <c r="AI66" s="11">
        <f t="array" aca="1" ref="AI66" ca="1">SUM(IF((INDIRECT($AB66&amp;"!J23:J200")=$B$1)*(INDIRECT($AB66&amp;"!I23:I200")="A")*(INDIRECT($AB66&amp;"!H23:H200")=INDIRECT(AI$63&amp;"!$H$21"))*(INDIRECT($AB66&amp;"!U23:U200")&lt;&gt;""),INDIRECT($AB66&amp;"!U23:U200")),0)</f>
        <v>0</v>
      </c>
      <c r="AJ66" s="11">
        <f t="array" aca="1" ref="AJ66" ca="1">SUM(IF((INDIRECT($AB66&amp;"!J23:J200")=$B$1)*(INDIRECT($AB66&amp;"!I23:I200")="A")*(INDIRECT($AB66&amp;"!H23:H200")=INDIRECT(AJ$63&amp;"!$H$21"))*(INDIRECT($AB66&amp;"!U23:U200")&lt;&gt;""),INDIRECT($AB66&amp;"!U23:U200")),0)</f>
        <v>0</v>
      </c>
      <c r="AK66" s="11">
        <f t="array" aca="1" ref="AK66" ca="1">SUM(IF((INDIRECT($AB66&amp;"!J23:J200")=$B$1)*(INDIRECT($AB66&amp;"!I23:I200")="A")*(INDIRECT($AB66&amp;"!H23:H200")=INDIRECT(AK$63&amp;"!$H$21"))*(INDIRECT($AB66&amp;"!U23:U200")&lt;&gt;""),INDIRECT($AB66&amp;"!U23:U200")),0)</f>
        <v>0</v>
      </c>
      <c r="AL66" s="11">
        <f t="array" aca="1" ref="AL66" ca="1">SUM(IF((INDIRECT($AB66&amp;"!J23:J200")=$B$1)*(INDIRECT($AB66&amp;"!I23:I200")="A")*(INDIRECT($AB66&amp;"!H23:H200")=INDIRECT(AL$63&amp;"!$H$21"))*(INDIRECT($AB66&amp;"!U23:U200")&lt;&gt;""),INDIRECT($AB66&amp;"!U23:U200")),0)</f>
        <v>0</v>
      </c>
      <c r="AM66" s="11">
        <f t="array" aca="1" ref="AM66" ca="1">SUM(IF((INDIRECT($AB66&amp;"!J23:J200")=$B$1)*(INDIRECT($AB66&amp;"!I23:I200")="A")*(INDIRECT($AB66&amp;"!H23:H200")=INDIRECT(AM$63&amp;"!$H$21"))*(INDIRECT($AB66&amp;"!U23:U200")&lt;&gt;""),INDIRECT($AB66&amp;"!U23:U200")),0)</f>
        <v>0</v>
      </c>
      <c r="AN66" s="11">
        <f t="array" aca="1" ref="AN66" ca="1">SUM(IF((INDIRECT($AB66&amp;"!J23:J200")=$B$1)*(INDIRECT($AB66&amp;"!I23:I200")="A")*(INDIRECT($AB66&amp;"!H23:H200")=INDIRECT(AN$63&amp;"!$H$21"))*(INDIRECT($AB66&amp;"!U23:U200")&lt;&gt;""),INDIRECT($AB66&amp;"!U23:U200")),0)</f>
        <v>0</v>
      </c>
      <c r="AO66" s="11">
        <f t="array" aca="1" ref="AO66" ca="1">SUM(IF((INDIRECT($AB66&amp;"!J23:J200")=$B$1)*(INDIRECT($AB66&amp;"!I23:I200")="A")*(INDIRECT($AB66&amp;"!H23:H200")=INDIRECT(AO$63&amp;"!$H$21"))*(INDIRECT($AB66&amp;"!U23:U200")&lt;&gt;""),INDIRECT($AB66&amp;"!U23:U200")),0)</f>
        <v>0</v>
      </c>
      <c r="AP66" s="11">
        <f t="array" aca="1" ref="AP66" ca="1">SUM(IF((INDIRECT($AB66&amp;"!J23:J200")=$B$1)*(INDIRECT($AB66&amp;"!I23:I200")="A")*(INDIRECT($AB66&amp;"!H23:H200")=INDIRECT(AP$63&amp;"!$H$21"))*(INDIRECT($AB66&amp;"!U23:U200")&lt;&gt;""),INDIRECT($AB66&amp;"!U23:U200")),0)</f>
        <v>0</v>
      </c>
      <c r="AQ66" s="11">
        <f t="array" aca="1" ref="AQ66" ca="1">SUM(IF((INDIRECT($AB66&amp;"!J23:J200")=$B$1)*(INDIRECT($AB66&amp;"!I23:I200")="A")*(INDIRECT($AB66&amp;"!H23:H200")=INDIRECT(AQ$63&amp;"!$H$21"))*(INDIRECT($AB66&amp;"!U23:U200")&lt;&gt;""),INDIRECT($AB66&amp;"!U23:U200")),0)</f>
        <v>0</v>
      </c>
      <c r="AR66" s="11">
        <f t="array" aca="1" ref="AR66" ca="1">SUM(IF((INDIRECT($AB66&amp;"!J23:J200")=$B$1)*(INDIRECT($AB66&amp;"!I23:I200")="A")*(INDIRECT($AB66&amp;"!H23:H200")=INDIRECT(AR$63&amp;"!$H$21"))*(INDIRECT($AB66&amp;"!U23:U200")&lt;&gt;""),INDIRECT($AB66&amp;"!U23:U200")),0)</f>
        <v>0</v>
      </c>
      <c r="AS66" s="11">
        <f t="array" aca="1" ref="AS66" ca="1">SUM(IF((INDIRECT($AB66&amp;"!J23:J200")=$B$1)*(INDIRECT($AB66&amp;"!I23:I200")="A")*(INDIRECT($AB66&amp;"!H23:H200")=INDIRECT(AS$63&amp;"!$H$21"))*(INDIRECT($AB66&amp;"!U23:U200")&lt;&gt;""),INDIRECT($AB66&amp;"!U23:U200")),0)</f>
        <v>0</v>
      </c>
      <c r="AT66" s="11">
        <f t="array" aca="1" ref="AT66" ca="1">SUM(IF((INDIRECT($AB66&amp;"!J23:J200")=$B$1)*(INDIRECT($AB66&amp;"!I23:I200")="A")*(INDIRECT($AB66&amp;"!H23:H200")=INDIRECT(AT$63&amp;"!$H$21"))*(INDIRECT($AB66&amp;"!U23:U200")&lt;&gt;""),INDIRECT($AB66&amp;"!U23:U200")),0)</f>
        <v>0</v>
      </c>
      <c r="AU66" s="11" t="e">
        <f t="array" aca="1" ref="AU66" ca="1">SUM(IF((INDIRECT($AB66&amp;"!J23:J200")=$B$1)*(INDIRECT($AB66&amp;"!I23:I200")="A")*(INDIRECT($AB66&amp;"!H23:H200")=INDIRECT(AU$63&amp;"!$H$21"))*(INDIRECT($AB66&amp;"!U23:U200")&lt;&gt;""),INDIRECT($AB66&amp;"!U23:U200")),0)</f>
        <v>#REF!</v>
      </c>
      <c r="AV66" s="11" t="e">
        <f t="array" aca="1" ref="AV66" ca="1">SUM(IF((INDIRECT($AB66&amp;"!J23:J200")=$B$1)*(INDIRECT($AB66&amp;"!I23:I200")="A")*(INDIRECT($AB66&amp;"!H23:H200")=INDIRECT(AV$63&amp;"!$H$21"))*(INDIRECT($AB66&amp;"!U23:U200")&lt;&gt;""),INDIRECT($AB66&amp;"!U23:U200")),0)</f>
        <v>#REF!</v>
      </c>
      <c r="AW66" s="11" t="e">
        <f t="array" aca="1" ref="AW66" ca="1">SUM(IF((INDIRECT($AB66&amp;"!J23:J200")=$B$1)*(INDIRECT($AB66&amp;"!I23:I200")="A")*(INDIRECT($AB66&amp;"!H23:H200")=INDIRECT(AW$63&amp;"!$H$21"))*(INDIRECT($AB66&amp;"!U23:U200")&lt;&gt;""),INDIRECT($AB66&amp;"!U23:U200")),0)</f>
        <v>#REF!</v>
      </c>
      <c r="AX66" s="11" t="e">
        <f t="array" aca="1" ref="AX66" ca="1">SUM(IF((INDIRECT($AB66&amp;"!J23:J200")=$B$1)*(INDIRECT($AB66&amp;"!I23:I200")="A")*(INDIRECT($AB66&amp;"!H23:H200")=INDIRECT(AX$63&amp;"!$H$21"))*(INDIRECT($AB66&amp;"!U23:U200")&lt;&gt;""),INDIRECT($AB66&amp;"!U23:U200")),0)</f>
        <v>#REF!</v>
      </c>
      <c r="AY66" s="11" t="e">
        <f t="array" aca="1" ref="AY66" ca="1">SUM(IF((INDIRECT($AB66&amp;"!J23:J200")=$B$1)*(INDIRECT($AB66&amp;"!I23:I200")="A")*(INDIRECT($AB66&amp;"!H23:H200")=INDIRECT(AY$63&amp;"!$H$21"))*(INDIRECT($AB66&amp;"!U23:U200")&lt;&gt;""),INDIRECT($AB66&amp;"!U23:U200")),0)</f>
        <v>#REF!</v>
      </c>
      <c r="AZ66" s="12" t="e">
        <f t="array" aca="1" ref="AZ66" ca="1">SUM(IF((INDIRECT($AB66&amp;"!J23:J200")=$B$1)*(INDIRECT($AB66&amp;"!I23:I200")="A")*(INDIRECT($AB66&amp;"!H23:H200")=INDIRECT(AZ$63&amp;"!$H$21"))*(INDIRECT($AB66&amp;"!U23:U200")&lt;&gt;""),INDIRECT($AB66&amp;"!U23:U200")),0)</f>
        <v>#REF!</v>
      </c>
    </row>
    <row r="67" spans="1:52" hidden="1">
      <c r="A67" s="4" t="str">
        <f>Table!$C$41</f>
        <v>Kashima_Antlers</v>
      </c>
      <c r="B67" s="10">
        <f t="array" aca="1" ref="B67" ca="1">SUM(IF((INDIRECT($A67&amp;"!J23:J200")=$B$1)*(INDIRECT($A67&amp;"!I23:I200")="H")*(INDIRECT($A67&amp;"!H23:H200")=INDIRECT(B$63&amp;"!$H$21"))*(INDIRECT($A67&amp;"!U23:U200")&lt;&gt;""),INDIRECT($A67&amp;"!U23:U200")),0)</f>
        <v>0</v>
      </c>
      <c r="C67" s="11">
        <f t="array" aca="1" ref="C67" ca="1">SUM(IF((INDIRECT($A67&amp;"!J23:J200")=$B$1)*(INDIRECT($A67&amp;"!I23:I200")="H")*(INDIRECT($A67&amp;"!H23:H200")=INDIRECT(C$63&amp;"!$H$21"))*(INDIRECT($A67&amp;"!U23:U200")&lt;&gt;""),INDIRECT($A67&amp;"!U23:U200")),0)</f>
        <v>0</v>
      </c>
      <c r="D67" s="11">
        <f t="array" aca="1" ref="D67" ca="1">SUM(IF((INDIRECT($A67&amp;"!J23:J200")=$B$1)*(INDIRECT($A67&amp;"!I23:I200")="H")*(INDIRECT($A67&amp;"!H23:H200")=INDIRECT(D$63&amp;"!$H$21"))*(INDIRECT($A67&amp;"!U23:U200")&lt;&gt;""),INDIRECT($A67&amp;"!U23:U200")),0)</f>
        <v>0</v>
      </c>
      <c r="E67" s="11">
        <f t="array" aca="1" ref="E67" ca="1">SUM(IF((INDIRECT($A67&amp;"!J23:J200")=$B$1)*(INDIRECT($A67&amp;"!I23:I200")="H")*(INDIRECT($A67&amp;"!H23:H200")=INDIRECT(E$63&amp;"!$H$21"))*(INDIRECT($A67&amp;"!U23:U200")&lt;&gt;""),INDIRECT($A67&amp;"!U23:U200")),0)</f>
        <v>0</v>
      </c>
      <c r="F67" s="11">
        <f t="array" aca="1" ref="F67" ca="1">SUM(IF((INDIRECT($A67&amp;"!J23:J200")=$B$1)*(INDIRECT($A67&amp;"!I23:I200")="H")*(INDIRECT($A67&amp;"!H23:H200")=INDIRECT(F$63&amp;"!$H$21"))*(INDIRECT($A67&amp;"!U23:U200")&lt;&gt;""),INDIRECT($A67&amp;"!U23:U200")),0)</f>
        <v>0</v>
      </c>
      <c r="G67" s="11">
        <f t="array" aca="1" ref="G67" ca="1">SUM(IF((INDIRECT($A67&amp;"!J23:J200")=$B$1)*(INDIRECT($A67&amp;"!I23:I200")="H")*(INDIRECT($A67&amp;"!H23:H200")=INDIRECT(G$63&amp;"!$H$21"))*(INDIRECT($A67&amp;"!U23:U200")&lt;&gt;""),INDIRECT($A67&amp;"!U23:U200")),0)</f>
        <v>0</v>
      </c>
      <c r="H67" s="11">
        <f t="array" aca="1" ref="H67" ca="1">SUM(IF((INDIRECT($A67&amp;"!J23:J200")=$B$1)*(INDIRECT($A67&amp;"!I23:I200")="H")*(INDIRECT($A67&amp;"!H23:H200")=INDIRECT(H$63&amp;"!$H$21"))*(INDIRECT($A67&amp;"!U23:U200")&lt;&gt;""),INDIRECT($A67&amp;"!U23:U200")),0)</f>
        <v>0</v>
      </c>
      <c r="I67" s="11">
        <f t="array" aca="1" ref="I67" ca="1">SUM(IF((INDIRECT($A67&amp;"!J23:J200")=$B$1)*(INDIRECT($A67&amp;"!I23:I200")="H")*(INDIRECT($A67&amp;"!H23:H200")=INDIRECT(I$63&amp;"!$H$21"))*(INDIRECT($A67&amp;"!U23:U200")&lt;&gt;""),INDIRECT($A67&amp;"!U23:U200")),0)</f>
        <v>0</v>
      </c>
      <c r="J67" s="11">
        <f t="array" aca="1" ref="J67" ca="1">SUM(IF((INDIRECT($A67&amp;"!J23:J200")=$B$1)*(INDIRECT($A67&amp;"!I23:I200")="H")*(INDIRECT($A67&amp;"!H23:H200")=INDIRECT(J$63&amp;"!$H$21"))*(INDIRECT($A67&amp;"!U23:U200")&lt;&gt;""),INDIRECT($A67&amp;"!U23:U200")),0)</f>
        <v>0</v>
      </c>
      <c r="K67" s="11">
        <f t="array" aca="1" ref="K67" ca="1">SUM(IF((INDIRECT($A67&amp;"!J23:J200")=$B$1)*(INDIRECT($A67&amp;"!I23:I200")="H")*(INDIRECT($A67&amp;"!H23:H200")=INDIRECT(K$63&amp;"!$H$21"))*(INDIRECT($A67&amp;"!U23:U200")&lt;&gt;""),INDIRECT($A67&amp;"!U23:U200")),0)</f>
        <v>0</v>
      </c>
      <c r="L67" s="11">
        <f t="array" aca="1" ref="L67" ca="1">SUM(IF((INDIRECT($A67&amp;"!J23:J200")=$B$1)*(INDIRECT($A67&amp;"!I23:I200")="H")*(INDIRECT($A67&amp;"!H23:H200")=INDIRECT(L$63&amp;"!$H$21"))*(INDIRECT($A67&amp;"!U23:U200")&lt;&gt;""),INDIRECT($A67&amp;"!U23:U200")),0)</f>
        <v>0</v>
      </c>
      <c r="M67" s="11">
        <f t="array" aca="1" ref="M67" ca="1">SUM(IF((INDIRECT($A67&amp;"!J23:J200")=$B$1)*(INDIRECT($A67&amp;"!I23:I200")="H")*(INDIRECT($A67&amp;"!H23:H200")=INDIRECT(M$63&amp;"!$H$21"))*(INDIRECT($A67&amp;"!U23:U200")&lt;&gt;""),INDIRECT($A67&amp;"!U23:U200")),0)</f>
        <v>0</v>
      </c>
      <c r="N67" s="11">
        <f t="array" aca="1" ref="N67" ca="1">SUM(IF((INDIRECT($A67&amp;"!J23:J200")=$B$1)*(INDIRECT($A67&amp;"!I23:I200")="H")*(INDIRECT($A67&amp;"!H23:H200")=INDIRECT(N$63&amp;"!$H$21"))*(INDIRECT($A67&amp;"!U23:U200")&lt;&gt;""),INDIRECT($A67&amp;"!U23:U200")),0)</f>
        <v>0</v>
      </c>
      <c r="O67" s="11">
        <f t="array" aca="1" ref="O67" ca="1">SUM(IF((INDIRECT($A67&amp;"!J23:J200")=$B$1)*(INDIRECT($A67&amp;"!I23:I200")="H")*(INDIRECT($A67&amp;"!H23:H200")=INDIRECT(O$63&amp;"!$H$21"))*(INDIRECT($A67&amp;"!U23:U200")&lt;&gt;""),INDIRECT($A67&amp;"!U23:U200")),0)</f>
        <v>0</v>
      </c>
      <c r="P67" s="11">
        <f t="array" aca="1" ref="P67" ca="1">SUM(IF((INDIRECT($A67&amp;"!J23:J200")=$B$1)*(INDIRECT($A67&amp;"!I23:I200")="H")*(INDIRECT($A67&amp;"!H23:H200")=INDIRECT(P$63&amp;"!$H$21"))*(INDIRECT($A67&amp;"!U23:U200")&lt;&gt;""),INDIRECT($A67&amp;"!U23:U200")),0)</f>
        <v>0</v>
      </c>
      <c r="Q67" s="11">
        <f t="array" aca="1" ref="Q67" ca="1">SUM(IF((INDIRECT($A67&amp;"!J23:J200")=$B$1)*(INDIRECT($A67&amp;"!I23:I200")="H")*(INDIRECT($A67&amp;"!H23:H200")=INDIRECT(Q$63&amp;"!$H$21"))*(INDIRECT($A67&amp;"!U23:U200")&lt;&gt;""),INDIRECT($A67&amp;"!U23:U200")),0)</f>
        <v>0</v>
      </c>
      <c r="R67" s="11">
        <f t="array" aca="1" ref="R67" ca="1">SUM(IF((INDIRECT($A67&amp;"!J23:J200")=$B$1)*(INDIRECT($A67&amp;"!I23:I200")="H")*(INDIRECT($A67&amp;"!H23:H200")=INDIRECT(R$63&amp;"!$H$21"))*(INDIRECT($A67&amp;"!U23:U200")&lt;&gt;""),INDIRECT($A67&amp;"!U23:U200")),0)</f>
        <v>0</v>
      </c>
      <c r="S67" s="11">
        <f t="array" aca="1" ref="S67" ca="1">SUM(IF((INDIRECT($A67&amp;"!J23:J200")=$B$1)*(INDIRECT($A67&amp;"!I23:I200")="H")*(INDIRECT($A67&amp;"!H23:H200")=INDIRECT(S$63&amp;"!$H$21"))*(INDIRECT($A67&amp;"!U23:U200")&lt;&gt;""),INDIRECT($A67&amp;"!U23:U200")),0)</f>
        <v>0</v>
      </c>
      <c r="T67" s="11" t="e">
        <f t="array" aca="1" ref="T67" ca="1">SUM(IF((INDIRECT($A67&amp;"!J23:J200")=$B$1)*(INDIRECT($A67&amp;"!I23:I200")="H")*(INDIRECT($A67&amp;"!H23:H200")=INDIRECT(T$63&amp;"!$H$21"))*(INDIRECT($A67&amp;"!U23:U200")&lt;&gt;""),INDIRECT($A67&amp;"!U23:U200")),0)</f>
        <v>#REF!</v>
      </c>
      <c r="U67" s="11" t="e">
        <f t="array" aca="1" ref="U67" ca="1">SUM(IF((INDIRECT($A67&amp;"!J23:J200")=$B$1)*(INDIRECT($A67&amp;"!I23:I200")="H")*(INDIRECT($A67&amp;"!H23:H200")=INDIRECT(U$63&amp;"!$H$21"))*(INDIRECT($A67&amp;"!U23:U200")&lt;&gt;""),INDIRECT($A67&amp;"!U23:U200")),0)</f>
        <v>#REF!</v>
      </c>
      <c r="V67" s="11" t="e">
        <f t="array" aca="1" ref="V67" ca="1">SUM(IF((INDIRECT($A67&amp;"!J23:J200")=$B$1)*(INDIRECT($A67&amp;"!I23:I200")="H")*(INDIRECT($A67&amp;"!H23:H200")=INDIRECT(V$63&amp;"!$H$21"))*(INDIRECT($A67&amp;"!U23:U200")&lt;&gt;""),INDIRECT($A67&amp;"!U23:U200")),0)</f>
        <v>#REF!</v>
      </c>
      <c r="W67" s="11" t="e">
        <f t="array" aca="1" ref="W67" ca="1">SUM(IF((INDIRECT($A67&amp;"!J23:J200")=$B$1)*(INDIRECT($A67&amp;"!I23:I200")="H")*(INDIRECT($A67&amp;"!H23:H200")=INDIRECT(W$63&amp;"!$H$21"))*(INDIRECT($A67&amp;"!U23:U200")&lt;&gt;""),INDIRECT($A67&amp;"!U23:U200")),0)</f>
        <v>#REF!</v>
      </c>
      <c r="X67" s="11" t="e">
        <f t="array" aca="1" ref="X67" ca="1">SUM(IF((INDIRECT($A67&amp;"!J23:J200")=$B$1)*(INDIRECT($A67&amp;"!I23:I200")="H")*(INDIRECT($A67&amp;"!H23:H200")=INDIRECT(X$63&amp;"!$H$21"))*(INDIRECT($A67&amp;"!U23:U200")&lt;&gt;""),INDIRECT($A67&amp;"!U23:U200")),0)</f>
        <v>#REF!</v>
      </c>
      <c r="Y67" s="12" t="e">
        <f t="array" aca="1" ref="Y67" ca="1">SUM(IF((INDIRECT($A67&amp;"!J23:J200")=$B$1)*(INDIRECT($A67&amp;"!I23:I200")="H")*(INDIRECT($A67&amp;"!H23:H200")=INDIRECT(Y$63&amp;"!$H$21"))*(INDIRECT($A67&amp;"!U23:U200")&lt;&gt;""),INDIRECT($A67&amp;"!U23:U200")),0)</f>
        <v>#REF!</v>
      </c>
      <c r="Z67" s="4"/>
      <c r="AA67" s="4"/>
      <c r="AB67" s="4" t="str">
        <f>Table!$C$41</f>
        <v>Kashima_Antlers</v>
      </c>
      <c r="AC67" s="10">
        <f t="array" aca="1" ref="AC67" ca="1">SUM(IF((INDIRECT($AB67&amp;"!J23:J200")=$B$1)*(INDIRECT($AB67&amp;"!I23:I200")="A")*(INDIRECT($AB67&amp;"!H23:H200")=INDIRECT(AC$63&amp;"!$H$21"))*(INDIRECT($AB67&amp;"!U23:U200")&lt;&gt;""),INDIRECT($AB67&amp;"!U23:U200")),0)</f>
        <v>0</v>
      </c>
      <c r="AD67" s="11">
        <f t="array" aca="1" ref="AD67" ca="1">SUM(IF((INDIRECT($AB67&amp;"!J23:J200")=$B$1)*(INDIRECT($AB67&amp;"!I23:I200")="A")*(INDIRECT($AB67&amp;"!H23:H200")=INDIRECT(AD$63&amp;"!$H$21"))*(INDIRECT($AB67&amp;"!U23:U200")&lt;&gt;""),INDIRECT($AB67&amp;"!U23:U200")),0)</f>
        <v>0</v>
      </c>
      <c r="AE67" s="11">
        <f t="array" aca="1" ref="AE67" ca="1">SUM(IF((INDIRECT($AB67&amp;"!J23:J200")=$B$1)*(INDIRECT($AB67&amp;"!I23:I200")="A")*(INDIRECT($AB67&amp;"!H23:H200")=INDIRECT(AE$63&amp;"!$H$21"))*(INDIRECT($AB67&amp;"!U23:U200")&lt;&gt;""),INDIRECT($AB67&amp;"!U23:U200")),0)</f>
        <v>0</v>
      </c>
      <c r="AF67" s="11">
        <f t="array" aca="1" ref="AF67" ca="1">SUM(IF((INDIRECT($AB67&amp;"!J23:J200")=$B$1)*(INDIRECT($AB67&amp;"!I23:I200")="A")*(INDIRECT($AB67&amp;"!H23:H200")=INDIRECT(AF$63&amp;"!$H$21"))*(INDIRECT($AB67&amp;"!U23:U200")&lt;&gt;""),INDIRECT($AB67&amp;"!U23:U200")),0)</f>
        <v>0</v>
      </c>
      <c r="AG67" s="11">
        <f t="array" aca="1" ref="AG67" ca="1">SUM(IF((INDIRECT($AB67&amp;"!J23:J200")=$B$1)*(INDIRECT($AB67&amp;"!I23:I200")="A")*(INDIRECT($AB67&amp;"!H23:H200")=INDIRECT(AG$63&amp;"!$H$21"))*(INDIRECT($AB67&amp;"!U23:U200")&lt;&gt;""),INDIRECT($AB67&amp;"!U23:U200")),0)</f>
        <v>0</v>
      </c>
      <c r="AH67" s="11">
        <f t="array" aca="1" ref="AH67" ca="1">SUM(IF((INDIRECT($AB67&amp;"!J23:J200")=$B$1)*(INDIRECT($AB67&amp;"!I23:I200")="A")*(INDIRECT($AB67&amp;"!H23:H200")=INDIRECT(AH$63&amp;"!$H$21"))*(INDIRECT($AB67&amp;"!U23:U200")&lt;&gt;""),INDIRECT($AB67&amp;"!U23:U200")),0)</f>
        <v>0</v>
      </c>
      <c r="AI67" s="11">
        <f t="array" aca="1" ref="AI67" ca="1">SUM(IF((INDIRECT($AB67&amp;"!J23:J200")=$B$1)*(INDIRECT($AB67&amp;"!I23:I200")="A")*(INDIRECT($AB67&amp;"!H23:H200")=INDIRECT(AI$63&amp;"!$H$21"))*(INDIRECT($AB67&amp;"!U23:U200")&lt;&gt;""),INDIRECT($AB67&amp;"!U23:U200")),0)</f>
        <v>0</v>
      </c>
      <c r="AJ67" s="11">
        <f t="array" aca="1" ref="AJ67" ca="1">SUM(IF((INDIRECT($AB67&amp;"!J23:J200")=$B$1)*(INDIRECT($AB67&amp;"!I23:I200")="A")*(INDIRECT($AB67&amp;"!H23:H200")=INDIRECT(AJ$63&amp;"!$H$21"))*(INDIRECT($AB67&amp;"!U23:U200")&lt;&gt;""),INDIRECT($AB67&amp;"!U23:U200")),0)</f>
        <v>0</v>
      </c>
      <c r="AK67" s="11">
        <f t="array" aca="1" ref="AK67" ca="1">SUM(IF((INDIRECT($AB67&amp;"!J23:J200")=$B$1)*(INDIRECT($AB67&amp;"!I23:I200")="A")*(INDIRECT($AB67&amp;"!H23:H200")=INDIRECT(AK$63&amp;"!$H$21"))*(INDIRECT($AB67&amp;"!U23:U200")&lt;&gt;""),INDIRECT($AB67&amp;"!U23:U200")),0)</f>
        <v>0</v>
      </c>
      <c r="AL67" s="11">
        <f t="array" aca="1" ref="AL67" ca="1">SUM(IF((INDIRECT($AB67&amp;"!J23:J200")=$B$1)*(INDIRECT($AB67&amp;"!I23:I200")="A")*(INDIRECT($AB67&amp;"!H23:H200")=INDIRECT(AL$63&amp;"!$H$21"))*(INDIRECT($AB67&amp;"!U23:U200")&lt;&gt;""),INDIRECT($AB67&amp;"!U23:U200")),0)</f>
        <v>0</v>
      </c>
      <c r="AM67" s="11">
        <f t="array" aca="1" ref="AM67" ca="1">SUM(IF((INDIRECT($AB67&amp;"!J23:J200")=$B$1)*(INDIRECT($AB67&amp;"!I23:I200")="A")*(INDIRECT($AB67&amp;"!H23:H200")=INDIRECT(AM$63&amp;"!$H$21"))*(INDIRECT($AB67&amp;"!U23:U200")&lt;&gt;""),INDIRECT($AB67&amp;"!U23:U200")),0)</f>
        <v>0</v>
      </c>
      <c r="AN67" s="11">
        <f t="array" aca="1" ref="AN67" ca="1">SUM(IF((INDIRECT($AB67&amp;"!J23:J200")=$B$1)*(INDIRECT($AB67&amp;"!I23:I200")="A")*(INDIRECT($AB67&amp;"!H23:H200")=INDIRECT(AN$63&amp;"!$H$21"))*(INDIRECT($AB67&amp;"!U23:U200")&lt;&gt;""),INDIRECT($AB67&amp;"!U23:U200")),0)</f>
        <v>0</v>
      </c>
      <c r="AO67" s="11">
        <f t="array" aca="1" ref="AO67" ca="1">SUM(IF((INDIRECT($AB67&amp;"!J23:J200")=$B$1)*(INDIRECT($AB67&amp;"!I23:I200")="A")*(INDIRECT($AB67&amp;"!H23:H200")=INDIRECT(AO$63&amp;"!$H$21"))*(INDIRECT($AB67&amp;"!U23:U200")&lt;&gt;""),INDIRECT($AB67&amp;"!U23:U200")),0)</f>
        <v>0</v>
      </c>
      <c r="AP67" s="11">
        <f t="array" aca="1" ref="AP67" ca="1">SUM(IF((INDIRECT($AB67&amp;"!J23:J200")=$B$1)*(INDIRECT($AB67&amp;"!I23:I200")="A")*(INDIRECT($AB67&amp;"!H23:H200")=INDIRECT(AP$63&amp;"!$H$21"))*(INDIRECT($AB67&amp;"!U23:U200")&lt;&gt;""),INDIRECT($AB67&amp;"!U23:U200")),0)</f>
        <v>0</v>
      </c>
      <c r="AQ67" s="11">
        <f t="array" aca="1" ref="AQ67" ca="1">SUM(IF((INDIRECT($AB67&amp;"!J23:J200")=$B$1)*(INDIRECT($AB67&amp;"!I23:I200")="A")*(INDIRECT($AB67&amp;"!H23:H200")=INDIRECT(AQ$63&amp;"!$H$21"))*(INDIRECT($AB67&amp;"!U23:U200")&lt;&gt;""),INDIRECT($AB67&amp;"!U23:U200")),0)</f>
        <v>0</v>
      </c>
      <c r="AR67" s="11">
        <f t="array" aca="1" ref="AR67" ca="1">SUM(IF((INDIRECT($AB67&amp;"!J23:J200")=$B$1)*(INDIRECT($AB67&amp;"!I23:I200")="A")*(INDIRECT($AB67&amp;"!H23:H200")=INDIRECT(AR$63&amp;"!$H$21"))*(INDIRECT($AB67&amp;"!U23:U200")&lt;&gt;""),INDIRECT($AB67&amp;"!U23:U200")),0)</f>
        <v>0</v>
      </c>
      <c r="AS67" s="11">
        <f t="array" aca="1" ref="AS67" ca="1">SUM(IF((INDIRECT($AB67&amp;"!J23:J200")=$B$1)*(INDIRECT($AB67&amp;"!I23:I200")="A")*(INDIRECT($AB67&amp;"!H23:H200")=INDIRECT(AS$63&amp;"!$H$21"))*(INDIRECT($AB67&amp;"!U23:U200")&lt;&gt;""),INDIRECT($AB67&amp;"!U23:U200")),0)</f>
        <v>0</v>
      </c>
      <c r="AT67" s="11">
        <f t="array" aca="1" ref="AT67" ca="1">SUM(IF((INDIRECT($AB67&amp;"!J23:J200")=$B$1)*(INDIRECT($AB67&amp;"!I23:I200")="A")*(INDIRECT($AB67&amp;"!H23:H200")=INDIRECT(AT$63&amp;"!$H$21"))*(INDIRECT($AB67&amp;"!U23:U200")&lt;&gt;""),INDIRECT($AB67&amp;"!U23:U200")),0)</f>
        <v>0</v>
      </c>
      <c r="AU67" s="11" t="e">
        <f t="array" aca="1" ref="AU67" ca="1">SUM(IF((INDIRECT($AB67&amp;"!J23:J200")=$B$1)*(INDIRECT($AB67&amp;"!I23:I200")="A")*(INDIRECT($AB67&amp;"!H23:H200")=INDIRECT(AU$63&amp;"!$H$21"))*(INDIRECT($AB67&amp;"!U23:U200")&lt;&gt;""),INDIRECT($AB67&amp;"!U23:U200")),0)</f>
        <v>#REF!</v>
      </c>
      <c r="AV67" s="11" t="e">
        <f t="array" aca="1" ref="AV67" ca="1">SUM(IF((INDIRECT($AB67&amp;"!J23:J200")=$B$1)*(INDIRECT($AB67&amp;"!I23:I200")="A")*(INDIRECT($AB67&amp;"!H23:H200")=INDIRECT(AV$63&amp;"!$H$21"))*(INDIRECT($AB67&amp;"!U23:U200")&lt;&gt;""),INDIRECT($AB67&amp;"!U23:U200")),0)</f>
        <v>#REF!</v>
      </c>
      <c r="AW67" s="11" t="e">
        <f t="array" aca="1" ref="AW67" ca="1">SUM(IF((INDIRECT($AB67&amp;"!J23:J200")=$B$1)*(INDIRECT($AB67&amp;"!I23:I200")="A")*(INDIRECT($AB67&amp;"!H23:H200")=INDIRECT(AW$63&amp;"!$H$21"))*(INDIRECT($AB67&amp;"!U23:U200")&lt;&gt;""),INDIRECT($AB67&amp;"!U23:U200")),0)</f>
        <v>#REF!</v>
      </c>
      <c r="AX67" s="11" t="e">
        <f t="array" aca="1" ref="AX67" ca="1">SUM(IF((INDIRECT($AB67&amp;"!J23:J200")=$B$1)*(INDIRECT($AB67&amp;"!I23:I200")="A")*(INDIRECT($AB67&amp;"!H23:H200")=INDIRECT(AX$63&amp;"!$H$21"))*(INDIRECT($AB67&amp;"!U23:U200")&lt;&gt;""),INDIRECT($AB67&amp;"!U23:U200")),0)</f>
        <v>#REF!</v>
      </c>
      <c r="AY67" s="11" t="e">
        <f t="array" aca="1" ref="AY67" ca="1">SUM(IF((INDIRECT($AB67&amp;"!J23:J200")=$B$1)*(INDIRECT($AB67&amp;"!I23:I200")="A")*(INDIRECT($AB67&amp;"!H23:H200")=INDIRECT(AY$63&amp;"!$H$21"))*(INDIRECT($AB67&amp;"!U23:U200")&lt;&gt;""),INDIRECT($AB67&amp;"!U23:U200")),0)</f>
        <v>#REF!</v>
      </c>
      <c r="AZ67" s="12" t="e">
        <f t="array" aca="1" ref="AZ67" ca="1">SUM(IF((INDIRECT($AB67&amp;"!J23:J200")=$B$1)*(INDIRECT($AB67&amp;"!I23:I200")="A")*(INDIRECT($AB67&amp;"!H23:H200")=INDIRECT(AZ$63&amp;"!$H$21"))*(INDIRECT($AB67&amp;"!U23:U200")&lt;&gt;""),INDIRECT($AB67&amp;"!U23:U200")),0)</f>
        <v>#REF!</v>
      </c>
    </row>
    <row r="68" spans="1:52" hidden="1">
      <c r="A68" s="4" t="str">
        <f>Table!$C$42</f>
        <v>Kashiwa_Reysol</v>
      </c>
      <c r="B68" s="10">
        <f t="array" aca="1" ref="B68" ca="1">SUM(IF((INDIRECT($A68&amp;"!J23:J200")=$B$1)*(INDIRECT($A68&amp;"!I23:I200")="H")*(INDIRECT($A68&amp;"!H23:H200")=INDIRECT(B$63&amp;"!$H$21"))*(INDIRECT($A68&amp;"!U23:U200")&lt;&gt;""),INDIRECT($A68&amp;"!U23:U200")),0)</f>
        <v>0</v>
      </c>
      <c r="C68" s="11">
        <f t="array" aca="1" ref="C68" ca="1">SUM(IF((INDIRECT($A68&amp;"!J23:J200")=$B$1)*(INDIRECT($A68&amp;"!I23:I200")="H")*(INDIRECT($A68&amp;"!H23:H200")=INDIRECT(C$63&amp;"!$H$21"))*(INDIRECT($A68&amp;"!U23:U200")&lt;&gt;""),INDIRECT($A68&amp;"!U23:U200")),0)</f>
        <v>0</v>
      </c>
      <c r="D68" s="11">
        <f t="array" aca="1" ref="D68" ca="1">SUM(IF((INDIRECT($A68&amp;"!J23:J200")=$B$1)*(INDIRECT($A68&amp;"!I23:I200")="H")*(INDIRECT($A68&amp;"!H23:H200")=INDIRECT(D$63&amp;"!$H$21"))*(INDIRECT($A68&amp;"!U23:U200")&lt;&gt;""),INDIRECT($A68&amp;"!U23:U200")),0)</f>
        <v>0</v>
      </c>
      <c r="E68" s="11">
        <f t="array" aca="1" ref="E68" ca="1">SUM(IF((INDIRECT($A68&amp;"!J23:J200")=$B$1)*(INDIRECT($A68&amp;"!I23:I200")="H")*(INDIRECT($A68&amp;"!H23:H200")=INDIRECT(E$63&amp;"!$H$21"))*(INDIRECT($A68&amp;"!U23:U200")&lt;&gt;""),INDIRECT($A68&amp;"!U23:U200")),0)</f>
        <v>0</v>
      </c>
      <c r="F68" s="11">
        <f t="array" aca="1" ref="F68" ca="1">SUM(IF((INDIRECT($A68&amp;"!J23:J200")=$B$1)*(INDIRECT($A68&amp;"!I23:I200")="H")*(INDIRECT($A68&amp;"!H23:H200")=INDIRECT(F$63&amp;"!$H$21"))*(INDIRECT($A68&amp;"!U23:U200")&lt;&gt;""),INDIRECT($A68&amp;"!U23:U200")),0)</f>
        <v>0</v>
      </c>
      <c r="G68" s="11">
        <f t="array" aca="1" ref="G68" ca="1">SUM(IF((INDIRECT($A68&amp;"!J23:J200")=$B$1)*(INDIRECT($A68&amp;"!I23:I200")="H")*(INDIRECT($A68&amp;"!H23:H200")=INDIRECT(G$63&amp;"!$H$21"))*(INDIRECT($A68&amp;"!U23:U200")&lt;&gt;""),INDIRECT($A68&amp;"!U23:U200")),0)</f>
        <v>0</v>
      </c>
      <c r="H68" s="11">
        <f t="array" aca="1" ref="H68" ca="1">SUM(IF((INDIRECT($A68&amp;"!J23:J200")=$B$1)*(INDIRECT($A68&amp;"!I23:I200")="H")*(INDIRECT($A68&amp;"!H23:H200")=INDIRECT(H$63&amp;"!$H$21"))*(INDIRECT($A68&amp;"!U23:U200")&lt;&gt;""),INDIRECT($A68&amp;"!U23:U200")),0)</f>
        <v>0</v>
      </c>
      <c r="I68" s="11">
        <f t="array" aca="1" ref="I68" ca="1">SUM(IF((INDIRECT($A68&amp;"!J23:J200")=$B$1)*(INDIRECT($A68&amp;"!I23:I200")="H")*(INDIRECT($A68&amp;"!H23:H200")=INDIRECT(I$63&amp;"!$H$21"))*(INDIRECT($A68&amp;"!U23:U200")&lt;&gt;""),INDIRECT($A68&amp;"!U23:U200")),0)</f>
        <v>0</v>
      </c>
      <c r="J68" s="11">
        <f t="array" aca="1" ref="J68" ca="1">SUM(IF((INDIRECT($A68&amp;"!J23:J200")=$B$1)*(INDIRECT($A68&amp;"!I23:I200")="H")*(INDIRECT($A68&amp;"!H23:H200")=INDIRECT(J$63&amp;"!$H$21"))*(INDIRECT($A68&amp;"!U23:U200")&lt;&gt;""),INDIRECT($A68&amp;"!U23:U200")),0)</f>
        <v>0</v>
      </c>
      <c r="K68" s="11">
        <f t="array" aca="1" ref="K68" ca="1">SUM(IF((INDIRECT($A68&amp;"!J23:J200")=$B$1)*(INDIRECT($A68&amp;"!I23:I200")="H")*(INDIRECT($A68&amp;"!H23:H200")=INDIRECT(K$63&amp;"!$H$21"))*(INDIRECT($A68&amp;"!U23:U200")&lt;&gt;""),INDIRECT($A68&amp;"!U23:U200")),0)</f>
        <v>0</v>
      </c>
      <c r="L68" s="11">
        <f t="array" aca="1" ref="L68" ca="1">SUM(IF((INDIRECT($A68&amp;"!J23:J200")=$B$1)*(INDIRECT($A68&amp;"!I23:I200")="H")*(INDIRECT($A68&amp;"!H23:H200")=INDIRECT(L$63&amp;"!$H$21"))*(INDIRECT($A68&amp;"!U23:U200")&lt;&gt;""),INDIRECT($A68&amp;"!U23:U200")),0)</f>
        <v>0</v>
      </c>
      <c r="M68" s="11">
        <f t="array" aca="1" ref="M68" ca="1">SUM(IF((INDIRECT($A68&amp;"!J23:J200")=$B$1)*(INDIRECT($A68&amp;"!I23:I200")="H")*(INDIRECT($A68&amp;"!H23:H200")=INDIRECT(M$63&amp;"!$H$21"))*(INDIRECT($A68&amp;"!U23:U200")&lt;&gt;""),INDIRECT($A68&amp;"!U23:U200")),0)</f>
        <v>0</v>
      </c>
      <c r="N68" s="11">
        <f t="array" aca="1" ref="N68" ca="1">SUM(IF((INDIRECT($A68&amp;"!J23:J200")=$B$1)*(INDIRECT($A68&amp;"!I23:I200")="H")*(INDIRECT($A68&amp;"!H23:H200")=INDIRECT(N$63&amp;"!$H$21"))*(INDIRECT($A68&amp;"!U23:U200")&lt;&gt;""),INDIRECT($A68&amp;"!U23:U200")),0)</f>
        <v>0</v>
      </c>
      <c r="O68" s="11">
        <f t="array" aca="1" ref="O68" ca="1">SUM(IF((INDIRECT($A68&amp;"!J23:J200")=$B$1)*(INDIRECT($A68&amp;"!I23:I200")="H")*(INDIRECT($A68&amp;"!H23:H200")=INDIRECT(O$63&amp;"!$H$21"))*(INDIRECT($A68&amp;"!U23:U200")&lt;&gt;""),INDIRECT($A68&amp;"!U23:U200")),0)</f>
        <v>0</v>
      </c>
      <c r="P68" s="11">
        <f t="array" aca="1" ref="P68" ca="1">SUM(IF((INDIRECT($A68&amp;"!J23:J200")=$B$1)*(INDIRECT($A68&amp;"!I23:I200")="H")*(INDIRECT($A68&amp;"!H23:H200")=INDIRECT(P$63&amp;"!$H$21"))*(INDIRECT($A68&amp;"!U23:U200")&lt;&gt;""),INDIRECT($A68&amp;"!U23:U200")),0)</f>
        <v>0</v>
      </c>
      <c r="Q68" s="11">
        <f t="array" aca="1" ref="Q68" ca="1">SUM(IF((INDIRECT($A68&amp;"!J23:J200")=$B$1)*(INDIRECT($A68&amp;"!I23:I200")="H")*(INDIRECT($A68&amp;"!H23:H200")=INDIRECT(Q$63&amp;"!$H$21"))*(INDIRECT($A68&amp;"!U23:U200")&lt;&gt;""),INDIRECT($A68&amp;"!U23:U200")),0)</f>
        <v>0</v>
      </c>
      <c r="R68" s="11">
        <f t="array" aca="1" ref="R68" ca="1">SUM(IF((INDIRECT($A68&amp;"!J23:J200")=$B$1)*(INDIRECT($A68&amp;"!I23:I200")="H")*(INDIRECT($A68&amp;"!H23:H200")=INDIRECT(R$63&amp;"!$H$21"))*(INDIRECT($A68&amp;"!U23:U200")&lt;&gt;""),INDIRECT($A68&amp;"!U23:U200")),0)</f>
        <v>0</v>
      </c>
      <c r="S68" s="11">
        <f t="array" aca="1" ref="S68" ca="1">SUM(IF((INDIRECT($A68&amp;"!J23:J200")=$B$1)*(INDIRECT($A68&amp;"!I23:I200")="H")*(INDIRECT($A68&amp;"!H23:H200")=INDIRECT(S$63&amp;"!$H$21"))*(INDIRECT($A68&amp;"!U23:U200")&lt;&gt;""),INDIRECT($A68&amp;"!U23:U200")),0)</f>
        <v>0</v>
      </c>
      <c r="T68" s="11" t="e">
        <f t="array" aca="1" ref="T68" ca="1">SUM(IF((INDIRECT($A68&amp;"!J23:J200")=$B$1)*(INDIRECT($A68&amp;"!I23:I200")="H")*(INDIRECT($A68&amp;"!H23:H200")=INDIRECT(T$63&amp;"!$H$21"))*(INDIRECT($A68&amp;"!U23:U200")&lt;&gt;""),INDIRECT($A68&amp;"!U23:U200")),0)</f>
        <v>#REF!</v>
      </c>
      <c r="U68" s="11" t="e">
        <f t="array" aca="1" ref="U68" ca="1">SUM(IF((INDIRECT($A68&amp;"!J23:J200")=$B$1)*(INDIRECT($A68&amp;"!I23:I200")="H")*(INDIRECT($A68&amp;"!H23:H200")=INDIRECT(U$63&amp;"!$H$21"))*(INDIRECT($A68&amp;"!U23:U200")&lt;&gt;""),INDIRECT($A68&amp;"!U23:U200")),0)</f>
        <v>#REF!</v>
      </c>
      <c r="V68" s="11" t="e">
        <f t="array" aca="1" ref="V68" ca="1">SUM(IF((INDIRECT($A68&amp;"!J23:J200")=$B$1)*(INDIRECT($A68&amp;"!I23:I200")="H")*(INDIRECT($A68&amp;"!H23:H200")=INDIRECT(V$63&amp;"!$H$21"))*(INDIRECT($A68&amp;"!U23:U200")&lt;&gt;""),INDIRECT($A68&amp;"!U23:U200")),0)</f>
        <v>#REF!</v>
      </c>
      <c r="W68" s="11" t="e">
        <f t="array" aca="1" ref="W68" ca="1">SUM(IF((INDIRECT($A68&amp;"!J23:J200")=$B$1)*(INDIRECT($A68&amp;"!I23:I200")="H")*(INDIRECT($A68&amp;"!H23:H200")=INDIRECT(W$63&amp;"!$H$21"))*(INDIRECT($A68&amp;"!U23:U200")&lt;&gt;""),INDIRECT($A68&amp;"!U23:U200")),0)</f>
        <v>#REF!</v>
      </c>
      <c r="X68" s="11" t="e">
        <f t="array" aca="1" ref="X68" ca="1">SUM(IF((INDIRECT($A68&amp;"!J23:J200")=$B$1)*(INDIRECT($A68&amp;"!I23:I200")="H")*(INDIRECT($A68&amp;"!H23:H200")=INDIRECT(X$63&amp;"!$H$21"))*(INDIRECT($A68&amp;"!U23:U200")&lt;&gt;""),INDIRECT($A68&amp;"!U23:U200")),0)</f>
        <v>#REF!</v>
      </c>
      <c r="Y68" s="12" t="e">
        <f t="array" aca="1" ref="Y68" ca="1">SUM(IF((INDIRECT($A68&amp;"!J23:J200")=$B$1)*(INDIRECT($A68&amp;"!I23:I200")="H")*(INDIRECT($A68&amp;"!H23:H200")=INDIRECT(Y$63&amp;"!$H$21"))*(INDIRECT($A68&amp;"!U23:U200")&lt;&gt;""),INDIRECT($A68&amp;"!U23:U200")),0)</f>
        <v>#REF!</v>
      </c>
      <c r="Z68" s="4"/>
      <c r="AA68" s="4"/>
      <c r="AB68" s="4" t="str">
        <f>Table!$C$42</f>
        <v>Kashiwa_Reysol</v>
      </c>
      <c r="AC68" s="10">
        <f t="array" aca="1" ref="AC68" ca="1">SUM(IF((INDIRECT($AB68&amp;"!J23:J200")=$B$1)*(INDIRECT($AB68&amp;"!I23:I200")="A")*(INDIRECT($AB68&amp;"!H23:H200")=INDIRECT(AC$63&amp;"!$H$21"))*(INDIRECT($AB68&amp;"!U23:U200")&lt;&gt;""),INDIRECT($AB68&amp;"!U23:U200")),0)</f>
        <v>0</v>
      </c>
      <c r="AD68" s="11">
        <f t="array" aca="1" ref="AD68" ca="1">SUM(IF((INDIRECT($AB68&amp;"!J23:J200")=$B$1)*(INDIRECT($AB68&amp;"!I23:I200")="A")*(INDIRECT($AB68&amp;"!H23:H200")=INDIRECT(AD$63&amp;"!$H$21"))*(INDIRECT($AB68&amp;"!U23:U200")&lt;&gt;""),INDIRECT($AB68&amp;"!U23:U200")),0)</f>
        <v>0</v>
      </c>
      <c r="AE68" s="11">
        <f t="array" aca="1" ref="AE68" ca="1">SUM(IF((INDIRECT($AB68&amp;"!J23:J200")=$B$1)*(INDIRECT($AB68&amp;"!I23:I200")="A")*(INDIRECT($AB68&amp;"!H23:H200")=INDIRECT(AE$63&amp;"!$H$21"))*(INDIRECT($AB68&amp;"!U23:U200")&lt;&gt;""),INDIRECT($AB68&amp;"!U23:U200")),0)</f>
        <v>0</v>
      </c>
      <c r="AF68" s="11">
        <f t="array" aca="1" ref="AF68" ca="1">SUM(IF((INDIRECT($AB68&amp;"!J23:J200")=$B$1)*(INDIRECT($AB68&amp;"!I23:I200")="A")*(INDIRECT($AB68&amp;"!H23:H200")=INDIRECT(AF$63&amp;"!$H$21"))*(INDIRECT($AB68&amp;"!U23:U200")&lt;&gt;""),INDIRECT($AB68&amp;"!U23:U200")),0)</f>
        <v>0</v>
      </c>
      <c r="AG68" s="11">
        <f t="array" aca="1" ref="AG68" ca="1">SUM(IF((INDIRECT($AB68&amp;"!J23:J200")=$B$1)*(INDIRECT($AB68&amp;"!I23:I200")="A")*(INDIRECT($AB68&amp;"!H23:H200")=INDIRECT(AG$63&amp;"!$H$21"))*(INDIRECT($AB68&amp;"!U23:U200")&lt;&gt;""),INDIRECT($AB68&amp;"!U23:U200")),0)</f>
        <v>0</v>
      </c>
      <c r="AH68" s="11">
        <f t="array" aca="1" ref="AH68" ca="1">SUM(IF((INDIRECT($AB68&amp;"!J23:J200")=$B$1)*(INDIRECT($AB68&amp;"!I23:I200")="A")*(INDIRECT($AB68&amp;"!H23:H200")=INDIRECT(AH$63&amp;"!$H$21"))*(INDIRECT($AB68&amp;"!U23:U200")&lt;&gt;""),INDIRECT($AB68&amp;"!U23:U200")),0)</f>
        <v>0</v>
      </c>
      <c r="AI68" s="11">
        <f t="array" aca="1" ref="AI68" ca="1">SUM(IF((INDIRECT($AB68&amp;"!J23:J200")=$B$1)*(INDIRECT($AB68&amp;"!I23:I200")="A")*(INDIRECT($AB68&amp;"!H23:H200")=INDIRECT(AI$63&amp;"!$H$21"))*(INDIRECT($AB68&amp;"!U23:U200")&lt;&gt;""),INDIRECT($AB68&amp;"!U23:U200")),0)</f>
        <v>0</v>
      </c>
      <c r="AJ68" s="11">
        <f t="array" aca="1" ref="AJ68" ca="1">SUM(IF((INDIRECT($AB68&amp;"!J23:J200")=$B$1)*(INDIRECT($AB68&amp;"!I23:I200")="A")*(INDIRECT($AB68&amp;"!H23:H200")=INDIRECT(AJ$63&amp;"!$H$21"))*(INDIRECT($AB68&amp;"!U23:U200")&lt;&gt;""),INDIRECT($AB68&amp;"!U23:U200")),0)</f>
        <v>0</v>
      </c>
      <c r="AK68" s="11">
        <f t="array" aca="1" ref="AK68" ca="1">SUM(IF((INDIRECT($AB68&amp;"!J23:J200")=$B$1)*(INDIRECT($AB68&amp;"!I23:I200")="A")*(INDIRECT($AB68&amp;"!H23:H200")=INDIRECT(AK$63&amp;"!$H$21"))*(INDIRECT($AB68&amp;"!U23:U200")&lt;&gt;""),INDIRECT($AB68&amp;"!U23:U200")),0)</f>
        <v>0</v>
      </c>
      <c r="AL68" s="11">
        <f t="array" aca="1" ref="AL68" ca="1">SUM(IF((INDIRECT($AB68&amp;"!J23:J200")=$B$1)*(INDIRECT($AB68&amp;"!I23:I200")="A")*(INDIRECT($AB68&amp;"!H23:H200")=INDIRECT(AL$63&amp;"!$H$21"))*(INDIRECT($AB68&amp;"!U23:U200")&lt;&gt;""),INDIRECT($AB68&amp;"!U23:U200")),0)</f>
        <v>0</v>
      </c>
      <c r="AM68" s="11">
        <f t="array" aca="1" ref="AM68" ca="1">SUM(IF((INDIRECT($AB68&amp;"!J23:J200")=$B$1)*(INDIRECT($AB68&amp;"!I23:I200")="A")*(INDIRECT($AB68&amp;"!H23:H200")=INDIRECT(AM$63&amp;"!$H$21"))*(INDIRECT($AB68&amp;"!U23:U200")&lt;&gt;""),INDIRECT($AB68&amp;"!U23:U200")),0)</f>
        <v>0</v>
      </c>
      <c r="AN68" s="11">
        <f t="array" aca="1" ref="AN68" ca="1">SUM(IF((INDIRECT($AB68&amp;"!J23:J200")=$B$1)*(INDIRECT($AB68&amp;"!I23:I200")="A")*(INDIRECT($AB68&amp;"!H23:H200")=INDIRECT(AN$63&amp;"!$H$21"))*(INDIRECT($AB68&amp;"!U23:U200")&lt;&gt;""),INDIRECT($AB68&amp;"!U23:U200")),0)</f>
        <v>0</v>
      </c>
      <c r="AO68" s="11">
        <f t="array" aca="1" ref="AO68" ca="1">SUM(IF((INDIRECT($AB68&amp;"!J23:J200")=$B$1)*(INDIRECT($AB68&amp;"!I23:I200")="A")*(INDIRECT($AB68&amp;"!H23:H200")=INDIRECT(AO$63&amp;"!$H$21"))*(INDIRECT($AB68&amp;"!U23:U200")&lt;&gt;""),INDIRECT($AB68&amp;"!U23:U200")),0)</f>
        <v>0</v>
      </c>
      <c r="AP68" s="11">
        <f t="array" aca="1" ref="AP68" ca="1">SUM(IF((INDIRECT($AB68&amp;"!J23:J200")=$B$1)*(INDIRECT($AB68&amp;"!I23:I200")="A")*(INDIRECT($AB68&amp;"!H23:H200")=INDIRECT(AP$63&amp;"!$H$21"))*(INDIRECT($AB68&amp;"!U23:U200")&lt;&gt;""),INDIRECT($AB68&amp;"!U23:U200")),0)</f>
        <v>0</v>
      </c>
      <c r="AQ68" s="11">
        <f t="array" aca="1" ref="AQ68" ca="1">SUM(IF((INDIRECT($AB68&amp;"!J23:J200")=$B$1)*(INDIRECT($AB68&amp;"!I23:I200")="A")*(INDIRECT($AB68&amp;"!H23:H200")=INDIRECT(AQ$63&amp;"!$H$21"))*(INDIRECT($AB68&amp;"!U23:U200")&lt;&gt;""),INDIRECT($AB68&amp;"!U23:U200")),0)</f>
        <v>0</v>
      </c>
      <c r="AR68" s="11">
        <f t="array" aca="1" ref="AR68" ca="1">SUM(IF((INDIRECT($AB68&amp;"!J23:J200")=$B$1)*(INDIRECT($AB68&amp;"!I23:I200")="A")*(INDIRECT($AB68&amp;"!H23:H200")=INDIRECT(AR$63&amp;"!$H$21"))*(INDIRECT($AB68&amp;"!U23:U200")&lt;&gt;""),INDIRECT($AB68&amp;"!U23:U200")),0)</f>
        <v>0</v>
      </c>
      <c r="AS68" s="11">
        <f t="array" aca="1" ref="AS68" ca="1">SUM(IF((INDIRECT($AB68&amp;"!J23:J200")=$B$1)*(INDIRECT($AB68&amp;"!I23:I200")="A")*(INDIRECT($AB68&amp;"!H23:H200")=INDIRECT(AS$63&amp;"!$H$21"))*(INDIRECT($AB68&amp;"!U23:U200")&lt;&gt;""),INDIRECT($AB68&amp;"!U23:U200")),0)</f>
        <v>0</v>
      </c>
      <c r="AT68" s="11">
        <f t="array" aca="1" ref="AT68" ca="1">SUM(IF((INDIRECT($AB68&amp;"!J23:J200")=$B$1)*(INDIRECT($AB68&amp;"!I23:I200")="A")*(INDIRECT($AB68&amp;"!H23:H200")=INDIRECT(AT$63&amp;"!$H$21"))*(INDIRECT($AB68&amp;"!U23:U200")&lt;&gt;""),INDIRECT($AB68&amp;"!U23:U200")),0)</f>
        <v>0</v>
      </c>
      <c r="AU68" s="11" t="e">
        <f t="array" aca="1" ref="AU68" ca="1">SUM(IF((INDIRECT($AB68&amp;"!J23:J200")=$B$1)*(INDIRECT($AB68&amp;"!I23:I200")="A")*(INDIRECT($AB68&amp;"!H23:H200")=INDIRECT(AU$63&amp;"!$H$21"))*(INDIRECT($AB68&amp;"!U23:U200")&lt;&gt;""),INDIRECT($AB68&amp;"!U23:U200")),0)</f>
        <v>#REF!</v>
      </c>
      <c r="AV68" s="11" t="e">
        <f t="array" aca="1" ref="AV68" ca="1">SUM(IF((INDIRECT($AB68&amp;"!J23:J200")=$B$1)*(INDIRECT($AB68&amp;"!I23:I200")="A")*(INDIRECT($AB68&amp;"!H23:H200")=INDIRECT(AV$63&amp;"!$H$21"))*(INDIRECT($AB68&amp;"!U23:U200")&lt;&gt;""),INDIRECT($AB68&amp;"!U23:U200")),0)</f>
        <v>#REF!</v>
      </c>
      <c r="AW68" s="11" t="e">
        <f t="array" aca="1" ref="AW68" ca="1">SUM(IF((INDIRECT($AB68&amp;"!J23:J200")=$B$1)*(INDIRECT($AB68&amp;"!I23:I200")="A")*(INDIRECT($AB68&amp;"!H23:H200")=INDIRECT(AW$63&amp;"!$H$21"))*(INDIRECT($AB68&amp;"!U23:U200")&lt;&gt;""),INDIRECT($AB68&amp;"!U23:U200")),0)</f>
        <v>#REF!</v>
      </c>
      <c r="AX68" s="11" t="e">
        <f t="array" aca="1" ref="AX68" ca="1">SUM(IF((INDIRECT($AB68&amp;"!J23:J200")=$B$1)*(INDIRECT($AB68&amp;"!I23:I200")="A")*(INDIRECT($AB68&amp;"!H23:H200")=INDIRECT(AX$63&amp;"!$H$21"))*(INDIRECT($AB68&amp;"!U23:U200")&lt;&gt;""),INDIRECT($AB68&amp;"!U23:U200")),0)</f>
        <v>#REF!</v>
      </c>
      <c r="AY68" s="11" t="e">
        <f t="array" aca="1" ref="AY68" ca="1">SUM(IF((INDIRECT($AB68&amp;"!J23:J200")=$B$1)*(INDIRECT($AB68&amp;"!I23:I200")="A")*(INDIRECT($AB68&amp;"!H23:H200")=INDIRECT(AY$63&amp;"!$H$21"))*(INDIRECT($AB68&amp;"!U23:U200")&lt;&gt;""),INDIRECT($AB68&amp;"!U23:U200")),0)</f>
        <v>#REF!</v>
      </c>
      <c r="AZ68" s="12" t="e">
        <f t="array" aca="1" ref="AZ68" ca="1">SUM(IF((INDIRECT($AB68&amp;"!J23:J200")=$B$1)*(INDIRECT($AB68&amp;"!I23:I200")="A")*(INDIRECT($AB68&amp;"!H23:H200")=INDIRECT(AZ$63&amp;"!$H$21"))*(INDIRECT($AB68&amp;"!U23:U200")&lt;&gt;""),INDIRECT($AB68&amp;"!U23:U200")),0)</f>
        <v>#REF!</v>
      </c>
    </row>
    <row r="69" spans="1:52" hidden="1">
      <c r="A69" s="4" t="str">
        <f>Table!$C$43</f>
        <v>Kawasaki_Frontale</v>
      </c>
      <c r="B69" s="10">
        <f t="array" aca="1" ref="B69" ca="1">SUM(IF((INDIRECT($A69&amp;"!J23:J200")=$B$1)*(INDIRECT($A69&amp;"!I23:I200")="H")*(INDIRECT($A69&amp;"!H23:H200")=INDIRECT(B$63&amp;"!$H$21"))*(INDIRECT($A69&amp;"!U23:U200")&lt;&gt;""),INDIRECT($A69&amp;"!U23:U200")),0)</f>
        <v>0</v>
      </c>
      <c r="C69" s="11">
        <f t="array" aca="1" ref="C69" ca="1">SUM(IF((INDIRECT($A69&amp;"!J23:J200")=$B$1)*(INDIRECT($A69&amp;"!I23:I200")="H")*(INDIRECT($A69&amp;"!H23:H200")=INDIRECT(C$63&amp;"!$H$21"))*(INDIRECT($A69&amp;"!U23:U200")&lt;&gt;""),INDIRECT($A69&amp;"!U23:U200")),0)</f>
        <v>0</v>
      </c>
      <c r="D69" s="11">
        <f t="array" aca="1" ref="D69" ca="1">SUM(IF((INDIRECT($A69&amp;"!J23:J200")=$B$1)*(INDIRECT($A69&amp;"!I23:I200")="H")*(INDIRECT($A69&amp;"!H23:H200")=INDIRECT(D$63&amp;"!$H$21"))*(INDIRECT($A69&amp;"!U23:U200")&lt;&gt;""),INDIRECT($A69&amp;"!U23:U200")),0)</f>
        <v>0</v>
      </c>
      <c r="E69" s="11">
        <f t="array" aca="1" ref="E69" ca="1">SUM(IF((INDIRECT($A69&amp;"!J23:J200")=$B$1)*(INDIRECT($A69&amp;"!I23:I200")="H")*(INDIRECT($A69&amp;"!H23:H200")=INDIRECT(E$63&amp;"!$H$21"))*(INDIRECT($A69&amp;"!U23:U200")&lt;&gt;""),INDIRECT($A69&amp;"!U23:U200")),0)</f>
        <v>0</v>
      </c>
      <c r="F69" s="11">
        <f t="array" aca="1" ref="F69" ca="1">SUM(IF((INDIRECT($A69&amp;"!J23:J200")=$B$1)*(INDIRECT($A69&amp;"!I23:I200")="H")*(INDIRECT($A69&amp;"!H23:H200")=INDIRECT(F$63&amp;"!$H$21"))*(INDIRECT($A69&amp;"!U23:U200")&lt;&gt;""),INDIRECT($A69&amp;"!U23:U200")),0)</f>
        <v>0</v>
      </c>
      <c r="G69" s="11">
        <f t="array" aca="1" ref="G69" ca="1">SUM(IF((INDIRECT($A69&amp;"!J23:J200")=$B$1)*(INDIRECT($A69&amp;"!I23:I200")="H")*(INDIRECT($A69&amp;"!H23:H200")=INDIRECT(G$63&amp;"!$H$21"))*(INDIRECT($A69&amp;"!U23:U200")&lt;&gt;""),INDIRECT($A69&amp;"!U23:U200")),0)</f>
        <v>0</v>
      </c>
      <c r="H69" s="11">
        <f t="array" aca="1" ref="H69" ca="1">SUM(IF((INDIRECT($A69&amp;"!J23:J200")=$B$1)*(INDIRECT($A69&amp;"!I23:I200")="H")*(INDIRECT($A69&amp;"!H23:H200")=INDIRECT(H$63&amp;"!$H$21"))*(INDIRECT($A69&amp;"!U23:U200")&lt;&gt;""),INDIRECT($A69&amp;"!U23:U200")),0)</f>
        <v>0</v>
      </c>
      <c r="I69" s="11">
        <f t="array" aca="1" ref="I69" ca="1">SUM(IF((INDIRECT($A69&amp;"!J23:J200")=$B$1)*(INDIRECT($A69&amp;"!I23:I200")="H")*(INDIRECT($A69&amp;"!H23:H200")=INDIRECT(I$63&amp;"!$H$21"))*(INDIRECT($A69&amp;"!U23:U200")&lt;&gt;""),INDIRECT($A69&amp;"!U23:U200")),0)</f>
        <v>0</v>
      </c>
      <c r="J69" s="11">
        <f t="array" aca="1" ref="J69" ca="1">SUM(IF((INDIRECT($A69&amp;"!J23:J200")=$B$1)*(INDIRECT($A69&amp;"!I23:I200")="H")*(INDIRECT($A69&amp;"!H23:H200")=INDIRECT(J$63&amp;"!$H$21"))*(INDIRECT($A69&amp;"!U23:U200")&lt;&gt;""),INDIRECT($A69&amp;"!U23:U200")),0)</f>
        <v>0</v>
      </c>
      <c r="K69" s="11">
        <f t="array" aca="1" ref="K69" ca="1">SUM(IF((INDIRECT($A69&amp;"!J23:J200")=$B$1)*(INDIRECT($A69&amp;"!I23:I200")="H")*(INDIRECT($A69&amp;"!H23:H200")=INDIRECT(K$63&amp;"!$H$21"))*(INDIRECT($A69&amp;"!U23:U200")&lt;&gt;""),INDIRECT($A69&amp;"!U23:U200")),0)</f>
        <v>0</v>
      </c>
      <c r="L69" s="11">
        <f t="array" aca="1" ref="L69" ca="1">SUM(IF((INDIRECT($A69&amp;"!J23:J200")=$B$1)*(INDIRECT($A69&amp;"!I23:I200")="H")*(INDIRECT($A69&amp;"!H23:H200")=INDIRECT(L$63&amp;"!$H$21"))*(INDIRECT($A69&amp;"!U23:U200")&lt;&gt;""),INDIRECT($A69&amp;"!U23:U200")),0)</f>
        <v>0</v>
      </c>
      <c r="M69" s="11">
        <f t="array" aca="1" ref="M69" ca="1">SUM(IF((INDIRECT($A69&amp;"!J23:J200")=$B$1)*(INDIRECT($A69&amp;"!I23:I200")="H")*(INDIRECT($A69&amp;"!H23:H200")=INDIRECT(M$63&amp;"!$H$21"))*(INDIRECT($A69&amp;"!U23:U200")&lt;&gt;""),INDIRECT($A69&amp;"!U23:U200")),0)</f>
        <v>0</v>
      </c>
      <c r="N69" s="11">
        <f t="array" aca="1" ref="N69" ca="1">SUM(IF((INDIRECT($A69&amp;"!J23:J200")=$B$1)*(INDIRECT($A69&amp;"!I23:I200")="H")*(INDIRECT($A69&amp;"!H23:H200")=INDIRECT(N$63&amp;"!$H$21"))*(INDIRECT($A69&amp;"!U23:U200")&lt;&gt;""),INDIRECT($A69&amp;"!U23:U200")),0)</f>
        <v>0</v>
      </c>
      <c r="O69" s="11">
        <f t="array" aca="1" ref="O69" ca="1">SUM(IF((INDIRECT($A69&amp;"!J23:J200")=$B$1)*(INDIRECT($A69&amp;"!I23:I200")="H")*(INDIRECT($A69&amp;"!H23:H200")=INDIRECT(O$63&amp;"!$H$21"))*(INDIRECT($A69&amp;"!U23:U200")&lt;&gt;""),INDIRECT($A69&amp;"!U23:U200")),0)</f>
        <v>0</v>
      </c>
      <c r="P69" s="11">
        <f t="array" aca="1" ref="P69" ca="1">SUM(IF((INDIRECT($A69&amp;"!J23:J200")=$B$1)*(INDIRECT($A69&amp;"!I23:I200")="H")*(INDIRECT($A69&amp;"!H23:H200")=INDIRECT(P$63&amp;"!$H$21"))*(INDIRECT($A69&amp;"!U23:U200")&lt;&gt;""),INDIRECT($A69&amp;"!U23:U200")),0)</f>
        <v>0</v>
      </c>
      <c r="Q69" s="11">
        <f t="array" aca="1" ref="Q69" ca="1">SUM(IF((INDIRECT($A69&amp;"!J23:J200")=$B$1)*(INDIRECT($A69&amp;"!I23:I200")="H")*(INDIRECT($A69&amp;"!H23:H200")=INDIRECT(Q$63&amp;"!$H$21"))*(INDIRECT($A69&amp;"!U23:U200")&lt;&gt;""),INDIRECT($A69&amp;"!U23:U200")),0)</f>
        <v>0</v>
      </c>
      <c r="R69" s="11">
        <f t="array" aca="1" ref="R69" ca="1">SUM(IF((INDIRECT($A69&amp;"!J23:J200")=$B$1)*(INDIRECT($A69&amp;"!I23:I200")="H")*(INDIRECT($A69&amp;"!H23:H200")=INDIRECT(R$63&amp;"!$H$21"))*(INDIRECT($A69&amp;"!U23:U200")&lt;&gt;""),INDIRECT($A69&amp;"!U23:U200")),0)</f>
        <v>0</v>
      </c>
      <c r="S69" s="11">
        <f t="array" aca="1" ref="S69" ca="1">SUM(IF((INDIRECT($A69&amp;"!J23:J200")=$B$1)*(INDIRECT($A69&amp;"!I23:I200")="H")*(INDIRECT($A69&amp;"!H23:H200")=INDIRECT(S$63&amp;"!$H$21"))*(INDIRECT($A69&amp;"!U23:U200")&lt;&gt;""),INDIRECT($A69&amp;"!U23:U200")),0)</f>
        <v>0</v>
      </c>
      <c r="T69" s="11" t="e">
        <f t="array" aca="1" ref="T69" ca="1">SUM(IF((INDIRECT($A69&amp;"!J23:J200")=$B$1)*(INDIRECT($A69&amp;"!I23:I200")="H")*(INDIRECT($A69&amp;"!H23:H200")=INDIRECT(T$63&amp;"!$H$21"))*(INDIRECT($A69&amp;"!U23:U200")&lt;&gt;""),INDIRECT($A69&amp;"!U23:U200")),0)</f>
        <v>#REF!</v>
      </c>
      <c r="U69" s="11" t="e">
        <f t="array" aca="1" ref="U69" ca="1">SUM(IF((INDIRECT($A69&amp;"!J23:J200")=$B$1)*(INDIRECT($A69&amp;"!I23:I200")="H")*(INDIRECT($A69&amp;"!H23:H200")=INDIRECT(U$63&amp;"!$H$21"))*(INDIRECT($A69&amp;"!U23:U200")&lt;&gt;""),INDIRECT($A69&amp;"!U23:U200")),0)</f>
        <v>#REF!</v>
      </c>
      <c r="V69" s="11" t="e">
        <f t="array" aca="1" ref="V69" ca="1">SUM(IF((INDIRECT($A69&amp;"!J23:J200")=$B$1)*(INDIRECT($A69&amp;"!I23:I200")="H")*(INDIRECT($A69&amp;"!H23:H200")=INDIRECT(V$63&amp;"!$H$21"))*(INDIRECT($A69&amp;"!U23:U200")&lt;&gt;""),INDIRECT($A69&amp;"!U23:U200")),0)</f>
        <v>#REF!</v>
      </c>
      <c r="W69" s="11" t="e">
        <f t="array" aca="1" ref="W69" ca="1">SUM(IF((INDIRECT($A69&amp;"!J23:J200")=$B$1)*(INDIRECT($A69&amp;"!I23:I200")="H")*(INDIRECT($A69&amp;"!H23:H200")=INDIRECT(W$63&amp;"!$H$21"))*(INDIRECT($A69&amp;"!U23:U200")&lt;&gt;""),INDIRECT($A69&amp;"!U23:U200")),0)</f>
        <v>#REF!</v>
      </c>
      <c r="X69" s="11" t="e">
        <f t="array" aca="1" ref="X69" ca="1">SUM(IF((INDIRECT($A69&amp;"!J23:J200")=$B$1)*(INDIRECT($A69&amp;"!I23:I200")="H")*(INDIRECT($A69&amp;"!H23:H200")=INDIRECT(X$63&amp;"!$H$21"))*(INDIRECT($A69&amp;"!U23:U200")&lt;&gt;""),INDIRECT($A69&amp;"!U23:U200")),0)</f>
        <v>#REF!</v>
      </c>
      <c r="Y69" s="12" t="e">
        <f t="array" aca="1" ref="Y69" ca="1">SUM(IF((INDIRECT($A69&amp;"!J23:J200")=$B$1)*(INDIRECT($A69&amp;"!I23:I200")="H")*(INDIRECT($A69&amp;"!H23:H200")=INDIRECT(Y$63&amp;"!$H$21"))*(INDIRECT($A69&amp;"!U23:U200")&lt;&gt;""),INDIRECT($A69&amp;"!U23:U200")),0)</f>
        <v>#REF!</v>
      </c>
      <c r="Z69" s="4"/>
      <c r="AA69" s="4"/>
      <c r="AB69" s="4" t="str">
        <f>Table!$C$43</f>
        <v>Kawasaki_Frontale</v>
      </c>
      <c r="AC69" s="10">
        <f t="array" aca="1" ref="AC69" ca="1">SUM(IF((INDIRECT($AB69&amp;"!J23:J200")=$B$1)*(INDIRECT($AB69&amp;"!I23:I200")="A")*(INDIRECT($AB69&amp;"!H23:H200")=INDIRECT(AC$63&amp;"!$H$21"))*(INDIRECT($AB69&amp;"!U23:U200")&lt;&gt;""),INDIRECT($AB69&amp;"!U23:U200")),0)</f>
        <v>0</v>
      </c>
      <c r="AD69" s="11">
        <f t="array" aca="1" ref="AD69" ca="1">SUM(IF((INDIRECT($AB69&amp;"!J23:J200")=$B$1)*(INDIRECT($AB69&amp;"!I23:I200")="A")*(INDIRECT($AB69&amp;"!H23:H200")=INDIRECT(AD$63&amp;"!$H$21"))*(INDIRECT($AB69&amp;"!U23:U200")&lt;&gt;""),INDIRECT($AB69&amp;"!U23:U200")),0)</f>
        <v>0</v>
      </c>
      <c r="AE69" s="11">
        <f t="array" aca="1" ref="AE69" ca="1">SUM(IF((INDIRECT($AB69&amp;"!J23:J200")=$B$1)*(INDIRECT($AB69&amp;"!I23:I200")="A")*(INDIRECT($AB69&amp;"!H23:H200")=INDIRECT(AE$63&amp;"!$H$21"))*(INDIRECT($AB69&amp;"!U23:U200")&lt;&gt;""),INDIRECT($AB69&amp;"!U23:U200")),0)</f>
        <v>0</v>
      </c>
      <c r="AF69" s="11">
        <f t="array" aca="1" ref="AF69" ca="1">SUM(IF((INDIRECT($AB69&amp;"!J23:J200")=$B$1)*(INDIRECT($AB69&amp;"!I23:I200")="A")*(INDIRECT($AB69&amp;"!H23:H200")=INDIRECT(AF$63&amp;"!$H$21"))*(INDIRECT($AB69&amp;"!U23:U200")&lt;&gt;""),INDIRECT($AB69&amp;"!U23:U200")),0)</f>
        <v>0</v>
      </c>
      <c r="AG69" s="11">
        <f t="array" aca="1" ref="AG69" ca="1">SUM(IF((INDIRECT($AB69&amp;"!J23:J200")=$B$1)*(INDIRECT($AB69&amp;"!I23:I200")="A")*(INDIRECT($AB69&amp;"!H23:H200")=INDIRECT(AG$63&amp;"!$H$21"))*(INDIRECT($AB69&amp;"!U23:U200")&lt;&gt;""),INDIRECT($AB69&amp;"!U23:U200")),0)</f>
        <v>0</v>
      </c>
      <c r="AH69" s="11">
        <f t="array" aca="1" ref="AH69" ca="1">SUM(IF((INDIRECT($AB69&amp;"!J23:J200")=$B$1)*(INDIRECT($AB69&amp;"!I23:I200")="A")*(INDIRECT($AB69&amp;"!H23:H200")=INDIRECT(AH$63&amp;"!$H$21"))*(INDIRECT($AB69&amp;"!U23:U200")&lt;&gt;""),INDIRECT($AB69&amp;"!U23:U200")),0)</f>
        <v>0</v>
      </c>
      <c r="AI69" s="11">
        <f t="array" aca="1" ref="AI69" ca="1">SUM(IF((INDIRECT($AB69&amp;"!J23:J200")=$B$1)*(INDIRECT($AB69&amp;"!I23:I200")="A")*(INDIRECT($AB69&amp;"!H23:H200")=INDIRECT(AI$63&amp;"!$H$21"))*(INDIRECT($AB69&amp;"!U23:U200")&lt;&gt;""),INDIRECT($AB69&amp;"!U23:U200")),0)</f>
        <v>0</v>
      </c>
      <c r="AJ69" s="11">
        <f t="array" aca="1" ref="AJ69" ca="1">SUM(IF((INDIRECT($AB69&amp;"!J23:J200")=$B$1)*(INDIRECT($AB69&amp;"!I23:I200")="A")*(INDIRECT($AB69&amp;"!H23:H200")=INDIRECT(AJ$63&amp;"!$H$21"))*(INDIRECT($AB69&amp;"!U23:U200")&lt;&gt;""),INDIRECT($AB69&amp;"!U23:U200")),0)</f>
        <v>0</v>
      </c>
      <c r="AK69" s="11">
        <f t="array" aca="1" ref="AK69" ca="1">SUM(IF((INDIRECT($AB69&amp;"!J23:J200")=$B$1)*(INDIRECT($AB69&amp;"!I23:I200")="A")*(INDIRECT($AB69&amp;"!H23:H200")=INDIRECT(AK$63&amp;"!$H$21"))*(INDIRECT($AB69&amp;"!U23:U200")&lt;&gt;""),INDIRECT($AB69&amp;"!U23:U200")),0)</f>
        <v>0</v>
      </c>
      <c r="AL69" s="11">
        <f t="array" aca="1" ref="AL69" ca="1">SUM(IF((INDIRECT($AB69&amp;"!J23:J200")=$B$1)*(INDIRECT($AB69&amp;"!I23:I200")="A")*(INDIRECT($AB69&amp;"!H23:H200")=INDIRECT(AL$63&amp;"!$H$21"))*(INDIRECT($AB69&amp;"!U23:U200")&lt;&gt;""),INDIRECT($AB69&amp;"!U23:U200")),0)</f>
        <v>0</v>
      </c>
      <c r="AM69" s="11">
        <f t="array" aca="1" ref="AM69" ca="1">SUM(IF((INDIRECT($AB69&amp;"!J23:J200")=$B$1)*(INDIRECT($AB69&amp;"!I23:I200")="A")*(INDIRECT($AB69&amp;"!H23:H200")=INDIRECT(AM$63&amp;"!$H$21"))*(INDIRECT($AB69&amp;"!U23:U200")&lt;&gt;""),INDIRECT($AB69&amp;"!U23:U200")),0)</f>
        <v>0</v>
      </c>
      <c r="AN69" s="11">
        <f t="array" aca="1" ref="AN69" ca="1">SUM(IF((INDIRECT($AB69&amp;"!J23:J200")=$B$1)*(INDIRECT($AB69&amp;"!I23:I200")="A")*(INDIRECT($AB69&amp;"!H23:H200")=INDIRECT(AN$63&amp;"!$H$21"))*(INDIRECT($AB69&amp;"!U23:U200")&lt;&gt;""),INDIRECT($AB69&amp;"!U23:U200")),0)</f>
        <v>0</v>
      </c>
      <c r="AO69" s="11">
        <f t="array" aca="1" ref="AO69" ca="1">SUM(IF((INDIRECT($AB69&amp;"!J23:J200")=$B$1)*(INDIRECT($AB69&amp;"!I23:I200")="A")*(INDIRECT($AB69&amp;"!H23:H200")=INDIRECT(AO$63&amp;"!$H$21"))*(INDIRECT($AB69&amp;"!U23:U200")&lt;&gt;""),INDIRECT($AB69&amp;"!U23:U200")),0)</f>
        <v>0</v>
      </c>
      <c r="AP69" s="11">
        <f t="array" aca="1" ref="AP69" ca="1">SUM(IF((INDIRECT($AB69&amp;"!J23:J200")=$B$1)*(INDIRECT($AB69&amp;"!I23:I200")="A")*(INDIRECT($AB69&amp;"!H23:H200")=INDIRECT(AP$63&amp;"!$H$21"))*(INDIRECT($AB69&amp;"!U23:U200")&lt;&gt;""),INDIRECT($AB69&amp;"!U23:U200")),0)</f>
        <v>0</v>
      </c>
      <c r="AQ69" s="11">
        <f t="array" aca="1" ref="AQ69" ca="1">SUM(IF((INDIRECT($AB69&amp;"!J23:J200")=$B$1)*(INDIRECT($AB69&amp;"!I23:I200")="A")*(INDIRECT($AB69&amp;"!H23:H200")=INDIRECT(AQ$63&amp;"!$H$21"))*(INDIRECT($AB69&amp;"!U23:U200")&lt;&gt;""),INDIRECT($AB69&amp;"!U23:U200")),0)</f>
        <v>0</v>
      </c>
      <c r="AR69" s="11">
        <f t="array" aca="1" ref="AR69" ca="1">SUM(IF((INDIRECT($AB69&amp;"!J23:J200")=$B$1)*(INDIRECT($AB69&amp;"!I23:I200")="A")*(INDIRECT($AB69&amp;"!H23:H200")=INDIRECT(AR$63&amp;"!$H$21"))*(INDIRECT($AB69&amp;"!U23:U200")&lt;&gt;""),INDIRECT($AB69&amp;"!U23:U200")),0)</f>
        <v>0</v>
      </c>
      <c r="AS69" s="11">
        <f t="array" aca="1" ref="AS69" ca="1">SUM(IF((INDIRECT($AB69&amp;"!J23:J200")=$B$1)*(INDIRECT($AB69&amp;"!I23:I200")="A")*(INDIRECT($AB69&amp;"!H23:H200")=INDIRECT(AS$63&amp;"!$H$21"))*(INDIRECT($AB69&amp;"!U23:U200")&lt;&gt;""),INDIRECT($AB69&amp;"!U23:U200")),0)</f>
        <v>0</v>
      </c>
      <c r="AT69" s="11">
        <f t="array" aca="1" ref="AT69" ca="1">SUM(IF((INDIRECT($AB69&amp;"!J23:J200")=$B$1)*(INDIRECT($AB69&amp;"!I23:I200")="A")*(INDIRECT($AB69&amp;"!H23:H200")=INDIRECT(AT$63&amp;"!$H$21"))*(INDIRECT($AB69&amp;"!U23:U200")&lt;&gt;""),INDIRECT($AB69&amp;"!U23:U200")),0)</f>
        <v>0</v>
      </c>
      <c r="AU69" s="11" t="e">
        <f t="array" aca="1" ref="AU69" ca="1">SUM(IF((INDIRECT($AB69&amp;"!J23:J200")=$B$1)*(INDIRECT($AB69&amp;"!I23:I200")="A")*(INDIRECT($AB69&amp;"!H23:H200")=INDIRECT(AU$63&amp;"!$H$21"))*(INDIRECT($AB69&amp;"!U23:U200")&lt;&gt;""),INDIRECT($AB69&amp;"!U23:U200")),0)</f>
        <v>#REF!</v>
      </c>
      <c r="AV69" s="11" t="e">
        <f t="array" aca="1" ref="AV69" ca="1">SUM(IF((INDIRECT($AB69&amp;"!J23:J200")=$B$1)*(INDIRECT($AB69&amp;"!I23:I200")="A")*(INDIRECT($AB69&amp;"!H23:H200")=INDIRECT(AV$63&amp;"!$H$21"))*(INDIRECT($AB69&amp;"!U23:U200")&lt;&gt;""),INDIRECT($AB69&amp;"!U23:U200")),0)</f>
        <v>#REF!</v>
      </c>
      <c r="AW69" s="11" t="e">
        <f t="array" aca="1" ref="AW69" ca="1">SUM(IF((INDIRECT($AB69&amp;"!J23:J200")=$B$1)*(INDIRECT($AB69&amp;"!I23:I200")="A")*(INDIRECT($AB69&amp;"!H23:H200")=INDIRECT(AW$63&amp;"!$H$21"))*(INDIRECT($AB69&amp;"!U23:U200")&lt;&gt;""),INDIRECT($AB69&amp;"!U23:U200")),0)</f>
        <v>#REF!</v>
      </c>
      <c r="AX69" s="11" t="e">
        <f t="array" aca="1" ref="AX69" ca="1">SUM(IF((INDIRECT($AB69&amp;"!J23:J200")=$B$1)*(INDIRECT($AB69&amp;"!I23:I200")="A")*(INDIRECT($AB69&amp;"!H23:H200")=INDIRECT(AX$63&amp;"!$H$21"))*(INDIRECT($AB69&amp;"!U23:U200")&lt;&gt;""),INDIRECT($AB69&amp;"!U23:U200")),0)</f>
        <v>#REF!</v>
      </c>
      <c r="AY69" s="11" t="e">
        <f t="array" aca="1" ref="AY69" ca="1">SUM(IF((INDIRECT($AB69&amp;"!J23:J200")=$B$1)*(INDIRECT($AB69&amp;"!I23:I200")="A")*(INDIRECT($AB69&amp;"!H23:H200")=INDIRECT(AY$63&amp;"!$H$21"))*(INDIRECT($AB69&amp;"!U23:U200")&lt;&gt;""),INDIRECT($AB69&amp;"!U23:U200")),0)</f>
        <v>#REF!</v>
      </c>
      <c r="AZ69" s="12" t="e">
        <f t="array" aca="1" ref="AZ69" ca="1">SUM(IF((INDIRECT($AB69&amp;"!J23:J200")=$B$1)*(INDIRECT($AB69&amp;"!I23:I200")="A")*(INDIRECT($AB69&amp;"!H23:H200")=INDIRECT(AZ$63&amp;"!$H$21"))*(INDIRECT($AB69&amp;"!U23:U200")&lt;&gt;""),INDIRECT($AB69&amp;"!U23:U200")),0)</f>
        <v>#REF!</v>
      </c>
    </row>
    <row r="70" spans="1:52" hidden="1">
      <c r="A70" s="4" t="str">
        <f>Table!$C$44</f>
        <v>Cerezo_Osaka</v>
      </c>
      <c r="B70" s="10">
        <f t="array" aca="1" ref="B70" ca="1">SUM(IF((INDIRECT($A70&amp;"!J23:J200")=$B$1)*(INDIRECT($A70&amp;"!I23:I200")="H")*(INDIRECT($A70&amp;"!H23:H200")=INDIRECT(B$63&amp;"!$H$21"))*(INDIRECT($A70&amp;"!U23:U200")&lt;&gt;""),INDIRECT($A70&amp;"!U23:U200")),0)</f>
        <v>0</v>
      </c>
      <c r="C70" s="11">
        <f t="array" aca="1" ref="C70" ca="1">SUM(IF((INDIRECT($A70&amp;"!J23:J200")=$B$1)*(INDIRECT($A70&amp;"!I23:I200")="H")*(INDIRECT($A70&amp;"!H23:H200")=INDIRECT(C$63&amp;"!$H$21"))*(INDIRECT($A70&amp;"!U23:U200")&lt;&gt;""),INDIRECT($A70&amp;"!U23:U200")),0)</f>
        <v>0</v>
      </c>
      <c r="D70" s="11">
        <f t="array" aca="1" ref="D70" ca="1">SUM(IF((INDIRECT($A70&amp;"!J23:J200")=$B$1)*(INDIRECT($A70&amp;"!I23:I200")="H")*(INDIRECT($A70&amp;"!H23:H200")=INDIRECT(D$63&amp;"!$H$21"))*(INDIRECT($A70&amp;"!U23:U200")&lt;&gt;""),INDIRECT($A70&amp;"!U23:U200")),0)</f>
        <v>0</v>
      </c>
      <c r="E70" s="11">
        <f t="array" aca="1" ref="E70" ca="1">SUM(IF((INDIRECT($A70&amp;"!J23:J200")=$B$1)*(INDIRECT($A70&amp;"!I23:I200")="H")*(INDIRECT($A70&amp;"!H23:H200")=INDIRECT(E$63&amp;"!$H$21"))*(INDIRECT($A70&amp;"!U23:U200")&lt;&gt;""),INDIRECT($A70&amp;"!U23:U200")),0)</f>
        <v>0</v>
      </c>
      <c r="F70" s="11">
        <f t="array" aca="1" ref="F70" ca="1">SUM(IF((INDIRECT($A70&amp;"!J23:J200")=$B$1)*(INDIRECT($A70&amp;"!I23:I200")="H")*(INDIRECT($A70&amp;"!H23:H200")=INDIRECT(F$63&amp;"!$H$21"))*(INDIRECT($A70&amp;"!U23:U200")&lt;&gt;""),INDIRECT($A70&amp;"!U23:U200")),0)</f>
        <v>0</v>
      </c>
      <c r="G70" s="11">
        <f t="array" aca="1" ref="G70" ca="1">SUM(IF((INDIRECT($A70&amp;"!J23:J200")=$B$1)*(INDIRECT($A70&amp;"!I23:I200")="H")*(INDIRECT($A70&amp;"!H23:H200")=INDIRECT(G$63&amp;"!$H$21"))*(INDIRECT($A70&amp;"!U23:U200")&lt;&gt;""),INDIRECT($A70&amp;"!U23:U200")),0)</f>
        <v>0</v>
      </c>
      <c r="H70" s="11">
        <f t="array" aca="1" ref="H70" ca="1">SUM(IF((INDIRECT($A70&amp;"!J23:J200")=$B$1)*(INDIRECT($A70&amp;"!I23:I200")="H")*(INDIRECT($A70&amp;"!H23:H200")=INDIRECT(H$63&amp;"!$H$21"))*(INDIRECT($A70&amp;"!U23:U200")&lt;&gt;""),INDIRECT($A70&amp;"!U23:U200")),0)</f>
        <v>0</v>
      </c>
      <c r="I70" s="11">
        <f t="array" aca="1" ref="I70" ca="1">SUM(IF((INDIRECT($A70&amp;"!J23:J200")=$B$1)*(INDIRECT($A70&amp;"!I23:I200")="H")*(INDIRECT($A70&amp;"!H23:H200")=INDIRECT(I$63&amp;"!$H$21"))*(INDIRECT($A70&amp;"!U23:U200")&lt;&gt;""),INDIRECT($A70&amp;"!U23:U200")),0)</f>
        <v>0</v>
      </c>
      <c r="J70" s="11">
        <f t="array" aca="1" ref="J70" ca="1">SUM(IF((INDIRECT($A70&amp;"!J23:J200")=$B$1)*(INDIRECT($A70&amp;"!I23:I200")="H")*(INDIRECT($A70&amp;"!H23:H200")=INDIRECT(J$63&amp;"!$H$21"))*(INDIRECT($A70&amp;"!U23:U200")&lt;&gt;""),INDIRECT($A70&amp;"!U23:U200")),0)</f>
        <v>0</v>
      </c>
      <c r="K70" s="11">
        <f t="array" aca="1" ref="K70" ca="1">SUM(IF((INDIRECT($A70&amp;"!J23:J200")=$B$1)*(INDIRECT($A70&amp;"!I23:I200")="H")*(INDIRECT($A70&amp;"!H23:H200")=INDIRECT(K$63&amp;"!$H$21"))*(INDIRECT($A70&amp;"!U23:U200")&lt;&gt;""),INDIRECT($A70&amp;"!U23:U200")),0)</f>
        <v>0</v>
      </c>
      <c r="L70" s="11">
        <f t="array" aca="1" ref="L70" ca="1">SUM(IF((INDIRECT($A70&amp;"!J23:J200")=$B$1)*(INDIRECT($A70&amp;"!I23:I200")="H")*(INDIRECT($A70&amp;"!H23:H200")=INDIRECT(L$63&amp;"!$H$21"))*(INDIRECT($A70&amp;"!U23:U200")&lt;&gt;""),INDIRECT($A70&amp;"!U23:U200")),0)</f>
        <v>0</v>
      </c>
      <c r="M70" s="11">
        <f t="array" aca="1" ref="M70" ca="1">SUM(IF((INDIRECT($A70&amp;"!J23:J200")=$B$1)*(INDIRECT($A70&amp;"!I23:I200")="H")*(INDIRECT($A70&amp;"!H23:H200")=INDIRECT(M$63&amp;"!$H$21"))*(INDIRECT($A70&amp;"!U23:U200")&lt;&gt;""),INDIRECT($A70&amp;"!U23:U200")),0)</f>
        <v>0</v>
      </c>
      <c r="N70" s="11">
        <f t="array" aca="1" ref="N70" ca="1">SUM(IF((INDIRECT($A70&amp;"!J23:J200")=$B$1)*(INDIRECT($A70&amp;"!I23:I200")="H")*(INDIRECT($A70&amp;"!H23:H200")=INDIRECT(N$63&amp;"!$H$21"))*(INDIRECT($A70&amp;"!U23:U200")&lt;&gt;""),INDIRECT($A70&amp;"!U23:U200")),0)</f>
        <v>0</v>
      </c>
      <c r="O70" s="11">
        <f t="array" aca="1" ref="O70" ca="1">SUM(IF((INDIRECT($A70&amp;"!J23:J200")=$B$1)*(INDIRECT($A70&amp;"!I23:I200")="H")*(INDIRECT($A70&amp;"!H23:H200")=INDIRECT(O$63&amp;"!$H$21"))*(INDIRECT($A70&amp;"!U23:U200")&lt;&gt;""),INDIRECT($A70&amp;"!U23:U200")),0)</f>
        <v>0</v>
      </c>
      <c r="P70" s="11">
        <f t="array" aca="1" ref="P70" ca="1">SUM(IF((INDIRECT($A70&amp;"!J23:J200")=$B$1)*(INDIRECT($A70&amp;"!I23:I200")="H")*(INDIRECT($A70&amp;"!H23:H200")=INDIRECT(P$63&amp;"!$H$21"))*(INDIRECT($A70&amp;"!U23:U200")&lt;&gt;""),INDIRECT($A70&amp;"!U23:U200")),0)</f>
        <v>0</v>
      </c>
      <c r="Q70" s="11">
        <f t="array" aca="1" ref="Q70" ca="1">SUM(IF((INDIRECT($A70&amp;"!J23:J200")=$B$1)*(INDIRECT($A70&amp;"!I23:I200")="H")*(INDIRECT($A70&amp;"!H23:H200")=INDIRECT(Q$63&amp;"!$H$21"))*(INDIRECT($A70&amp;"!U23:U200")&lt;&gt;""),INDIRECT($A70&amp;"!U23:U200")),0)</f>
        <v>0</v>
      </c>
      <c r="R70" s="11">
        <f t="array" aca="1" ref="R70" ca="1">SUM(IF((INDIRECT($A70&amp;"!J23:J200")=$B$1)*(INDIRECT($A70&amp;"!I23:I200")="H")*(INDIRECT($A70&amp;"!H23:H200")=INDIRECT(R$63&amp;"!$H$21"))*(INDIRECT($A70&amp;"!U23:U200")&lt;&gt;""),INDIRECT($A70&amp;"!U23:U200")),0)</f>
        <v>0</v>
      </c>
      <c r="S70" s="11">
        <f t="array" aca="1" ref="S70" ca="1">SUM(IF((INDIRECT($A70&amp;"!J23:J200")=$B$1)*(INDIRECT($A70&amp;"!I23:I200")="H")*(INDIRECT($A70&amp;"!H23:H200")=INDIRECT(S$63&amp;"!$H$21"))*(INDIRECT($A70&amp;"!U23:U200")&lt;&gt;""),INDIRECT($A70&amp;"!U23:U200")),0)</f>
        <v>0</v>
      </c>
      <c r="T70" s="11" t="e">
        <f t="array" aca="1" ref="T70" ca="1">SUM(IF((INDIRECT($A70&amp;"!J23:J200")=$B$1)*(INDIRECT($A70&amp;"!I23:I200")="H")*(INDIRECT($A70&amp;"!H23:H200")=INDIRECT(T$63&amp;"!$H$21"))*(INDIRECT($A70&amp;"!U23:U200")&lt;&gt;""),INDIRECT($A70&amp;"!U23:U200")),0)</f>
        <v>#REF!</v>
      </c>
      <c r="U70" s="11" t="e">
        <f t="array" aca="1" ref="U70" ca="1">SUM(IF((INDIRECT($A70&amp;"!J23:J200")=$B$1)*(INDIRECT($A70&amp;"!I23:I200")="H")*(INDIRECT($A70&amp;"!H23:H200")=INDIRECT(U$63&amp;"!$H$21"))*(INDIRECT($A70&amp;"!U23:U200")&lt;&gt;""),INDIRECT($A70&amp;"!U23:U200")),0)</f>
        <v>#REF!</v>
      </c>
      <c r="V70" s="11" t="e">
        <f t="array" aca="1" ref="V70" ca="1">SUM(IF((INDIRECT($A70&amp;"!J23:J200")=$B$1)*(INDIRECT($A70&amp;"!I23:I200")="H")*(INDIRECT($A70&amp;"!H23:H200")=INDIRECT(V$63&amp;"!$H$21"))*(INDIRECT($A70&amp;"!U23:U200")&lt;&gt;""),INDIRECT($A70&amp;"!U23:U200")),0)</f>
        <v>#REF!</v>
      </c>
      <c r="W70" s="11" t="e">
        <f t="array" aca="1" ref="W70" ca="1">SUM(IF((INDIRECT($A70&amp;"!J23:J200")=$B$1)*(INDIRECT($A70&amp;"!I23:I200")="H")*(INDIRECT($A70&amp;"!H23:H200")=INDIRECT(W$63&amp;"!$H$21"))*(INDIRECT($A70&amp;"!U23:U200")&lt;&gt;""),INDIRECT($A70&amp;"!U23:U200")),0)</f>
        <v>#REF!</v>
      </c>
      <c r="X70" s="11" t="e">
        <f t="array" aca="1" ref="X70" ca="1">SUM(IF((INDIRECT($A70&amp;"!J23:J200")=$B$1)*(INDIRECT($A70&amp;"!I23:I200")="H")*(INDIRECT($A70&amp;"!H23:H200")=INDIRECT(X$63&amp;"!$H$21"))*(INDIRECT($A70&amp;"!U23:U200")&lt;&gt;""),INDIRECT($A70&amp;"!U23:U200")),0)</f>
        <v>#REF!</v>
      </c>
      <c r="Y70" s="12" t="e">
        <f t="array" aca="1" ref="Y70" ca="1">SUM(IF((INDIRECT($A70&amp;"!J23:J200")=$B$1)*(INDIRECT($A70&amp;"!I23:I200")="H")*(INDIRECT($A70&amp;"!H23:H200")=INDIRECT(Y$63&amp;"!$H$21"))*(INDIRECT($A70&amp;"!U23:U200")&lt;&gt;""),INDIRECT($A70&amp;"!U23:U200")),0)</f>
        <v>#REF!</v>
      </c>
      <c r="Z70" s="4"/>
      <c r="AA70" s="4"/>
      <c r="AB70" s="4" t="str">
        <f>Table!$C$44</f>
        <v>Cerezo_Osaka</v>
      </c>
      <c r="AC70" s="10">
        <f t="array" aca="1" ref="AC70" ca="1">SUM(IF((INDIRECT($AB70&amp;"!J23:J200")=$B$1)*(INDIRECT($AB70&amp;"!I23:I200")="A")*(INDIRECT($AB70&amp;"!H23:H200")=INDIRECT(AC$63&amp;"!$H$21"))*(INDIRECT($AB70&amp;"!U23:U200")&lt;&gt;""),INDIRECT($AB70&amp;"!U23:U200")),0)</f>
        <v>0</v>
      </c>
      <c r="AD70" s="11">
        <f t="array" aca="1" ref="AD70" ca="1">SUM(IF((INDIRECT($AB70&amp;"!J23:J200")=$B$1)*(INDIRECT($AB70&amp;"!I23:I200")="A")*(INDIRECT($AB70&amp;"!H23:H200")=INDIRECT(AD$63&amp;"!$H$21"))*(INDIRECT($AB70&amp;"!U23:U200")&lt;&gt;""),INDIRECT($AB70&amp;"!U23:U200")),0)</f>
        <v>0</v>
      </c>
      <c r="AE70" s="11">
        <f t="array" aca="1" ref="AE70" ca="1">SUM(IF((INDIRECT($AB70&amp;"!J23:J200")=$B$1)*(INDIRECT($AB70&amp;"!I23:I200")="A")*(INDIRECT($AB70&amp;"!H23:H200")=INDIRECT(AE$63&amp;"!$H$21"))*(INDIRECT($AB70&amp;"!U23:U200")&lt;&gt;""),INDIRECT($AB70&amp;"!U23:U200")),0)</f>
        <v>0</v>
      </c>
      <c r="AF70" s="11">
        <f t="array" aca="1" ref="AF70" ca="1">SUM(IF((INDIRECT($AB70&amp;"!J23:J200")=$B$1)*(INDIRECT($AB70&amp;"!I23:I200")="A")*(INDIRECT($AB70&amp;"!H23:H200")=INDIRECT(AF$63&amp;"!$H$21"))*(INDIRECT($AB70&amp;"!U23:U200")&lt;&gt;""),INDIRECT($AB70&amp;"!U23:U200")),0)</f>
        <v>0</v>
      </c>
      <c r="AG70" s="11">
        <f t="array" aca="1" ref="AG70" ca="1">SUM(IF((INDIRECT($AB70&amp;"!J23:J200")=$B$1)*(INDIRECT($AB70&amp;"!I23:I200")="A")*(INDIRECT($AB70&amp;"!H23:H200")=INDIRECT(AG$63&amp;"!$H$21"))*(INDIRECT($AB70&amp;"!U23:U200")&lt;&gt;""),INDIRECT($AB70&amp;"!U23:U200")),0)</f>
        <v>0</v>
      </c>
      <c r="AH70" s="11">
        <f t="array" aca="1" ref="AH70" ca="1">SUM(IF((INDIRECT($AB70&amp;"!J23:J200")=$B$1)*(INDIRECT($AB70&amp;"!I23:I200")="A")*(INDIRECT($AB70&amp;"!H23:H200")=INDIRECT(AH$63&amp;"!$H$21"))*(INDIRECT($AB70&amp;"!U23:U200")&lt;&gt;""),INDIRECT($AB70&amp;"!U23:U200")),0)</f>
        <v>0</v>
      </c>
      <c r="AI70" s="11">
        <f t="array" aca="1" ref="AI70" ca="1">SUM(IF((INDIRECT($AB70&amp;"!J23:J200")=$B$1)*(INDIRECT($AB70&amp;"!I23:I200")="A")*(INDIRECT($AB70&amp;"!H23:H200")=INDIRECT(AI$63&amp;"!$H$21"))*(INDIRECT($AB70&amp;"!U23:U200")&lt;&gt;""),INDIRECT($AB70&amp;"!U23:U200")),0)</f>
        <v>0</v>
      </c>
      <c r="AJ70" s="11">
        <f t="array" aca="1" ref="AJ70" ca="1">SUM(IF((INDIRECT($AB70&amp;"!J23:J200")=$B$1)*(INDIRECT($AB70&amp;"!I23:I200")="A")*(INDIRECT($AB70&amp;"!H23:H200")=INDIRECT(AJ$63&amp;"!$H$21"))*(INDIRECT($AB70&amp;"!U23:U200")&lt;&gt;""),INDIRECT($AB70&amp;"!U23:U200")),0)</f>
        <v>0</v>
      </c>
      <c r="AK70" s="11">
        <f t="array" aca="1" ref="AK70" ca="1">SUM(IF((INDIRECT($AB70&amp;"!J23:J200")=$B$1)*(INDIRECT($AB70&amp;"!I23:I200")="A")*(INDIRECT($AB70&amp;"!H23:H200")=INDIRECT(AK$63&amp;"!$H$21"))*(INDIRECT($AB70&amp;"!U23:U200")&lt;&gt;""),INDIRECT($AB70&amp;"!U23:U200")),0)</f>
        <v>0</v>
      </c>
      <c r="AL70" s="11">
        <f t="array" aca="1" ref="AL70" ca="1">SUM(IF((INDIRECT($AB70&amp;"!J23:J200")=$B$1)*(INDIRECT($AB70&amp;"!I23:I200")="A")*(INDIRECT($AB70&amp;"!H23:H200")=INDIRECT(AL$63&amp;"!$H$21"))*(INDIRECT($AB70&amp;"!U23:U200")&lt;&gt;""),INDIRECT($AB70&amp;"!U23:U200")),0)</f>
        <v>0</v>
      </c>
      <c r="AM70" s="11">
        <f t="array" aca="1" ref="AM70" ca="1">SUM(IF((INDIRECT($AB70&amp;"!J23:J200")=$B$1)*(INDIRECT($AB70&amp;"!I23:I200")="A")*(INDIRECT($AB70&amp;"!H23:H200")=INDIRECT(AM$63&amp;"!$H$21"))*(INDIRECT($AB70&amp;"!U23:U200")&lt;&gt;""),INDIRECT($AB70&amp;"!U23:U200")),0)</f>
        <v>0</v>
      </c>
      <c r="AN70" s="11">
        <f t="array" aca="1" ref="AN70" ca="1">SUM(IF((INDIRECT($AB70&amp;"!J23:J200")=$B$1)*(INDIRECT($AB70&amp;"!I23:I200")="A")*(INDIRECT($AB70&amp;"!H23:H200")=INDIRECT(AN$63&amp;"!$H$21"))*(INDIRECT($AB70&amp;"!U23:U200")&lt;&gt;""),INDIRECT($AB70&amp;"!U23:U200")),0)</f>
        <v>0</v>
      </c>
      <c r="AO70" s="11">
        <f t="array" aca="1" ref="AO70" ca="1">SUM(IF((INDIRECT($AB70&amp;"!J23:J200")=$B$1)*(INDIRECT($AB70&amp;"!I23:I200")="A")*(INDIRECT($AB70&amp;"!H23:H200")=INDIRECT(AO$63&amp;"!$H$21"))*(INDIRECT($AB70&amp;"!U23:U200")&lt;&gt;""),INDIRECT($AB70&amp;"!U23:U200")),0)</f>
        <v>0</v>
      </c>
      <c r="AP70" s="11">
        <f t="array" aca="1" ref="AP70" ca="1">SUM(IF((INDIRECT($AB70&amp;"!J23:J200")=$B$1)*(INDIRECT($AB70&amp;"!I23:I200")="A")*(INDIRECT($AB70&amp;"!H23:H200")=INDIRECT(AP$63&amp;"!$H$21"))*(INDIRECT($AB70&amp;"!U23:U200")&lt;&gt;""),INDIRECT($AB70&amp;"!U23:U200")),0)</f>
        <v>0</v>
      </c>
      <c r="AQ70" s="11">
        <f t="array" aca="1" ref="AQ70" ca="1">SUM(IF((INDIRECT($AB70&amp;"!J23:J200")=$B$1)*(INDIRECT($AB70&amp;"!I23:I200")="A")*(INDIRECT($AB70&amp;"!H23:H200")=INDIRECT(AQ$63&amp;"!$H$21"))*(INDIRECT($AB70&amp;"!U23:U200")&lt;&gt;""),INDIRECT($AB70&amp;"!U23:U200")),0)</f>
        <v>0</v>
      </c>
      <c r="AR70" s="11">
        <f t="array" aca="1" ref="AR70" ca="1">SUM(IF((INDIRECT($AB70&amp;"!J23:J200")=$B$1)*(INDIRECT($AB70&amp;"!I23:I200")="A")*(INDIRECT($AB70&amp;"!H23:H200")=INDIRECT(AR$63&amp;"!$H$21"))*(INDIRECT($AB70&amp;"!U23:U200")&lt;&gt;""),INDIRECT($AB70&amp;"!U23:U200")),0)</f>
        <v>0</v>
      </c>
      <c r="AS70" s="11">
        <f t="array" aca="1" ref="AS70" ca="1">SUM(IF((INDIRECT($AB70&amp;"!J23:J200")=$B$1)*(INDIRECT($AB70&amp;"!I23:I200")="A")*(INDIRECT($AB70&amp;"!H23:H200")=INDIRECT(AS$63&amp;"!$H$21"))*(INDIRECT($AB70&amp;"!U23:U200")&lt;&gt;""),INDIRECT($AB70&amp;"!U23:U200")),0)</f>
        <v>0</v>
      </c>
      <c r="AT70" s="11">
        <f t="array" aca="1" ref="AT70" ca="1">SUM(IF((INDIRECT($AB70&amp;"!J23:J200")=$B$1)*(INDIRECT($AB70&amp;"!I23:I200")="A")*(INDIRECT($AB70&amp;"!H23:H200")=INDIRECT(AT$63&amp;"!$H$21"))*(INDIRECT($AB70&amp;"!U23:U200")&lt;&gt;""),INDIRECT($AB70&amp;"!U23:U200")),0)</f>
        <v>0</v>
      </c>
      <c r="AU70" s="11" t="e">
        <f t="array" aca="1" ref="AU70" ca="1">SUM(IF((INDIRECT($AB70&amp;"!J23:J200")=$B$1)*(INDIRECT($AB70&amp;"!I23:I200")="A")*(INDIRECT($AB70&amp;"!H23:H200")=INDIRECT(AU$63&amp;"!$H$21"))*(INDIRECT($AB70&amp;"!U23:U200")&lt;&gt;""),INDIRECT($AB70&amp;"!U23:U200")),0)</f>
        <v>#REF!</v>
      </c>
      <c r="AV70" s="11" t="e">
        <f t="array" aca="1" ref="AV70" ca="1">SUM(IF((INDIRECT($AB70&amp;"!J23:J200")=$B$1)*(INDIRECT($AB70&amp;"!I23:I200")="A")*(INDIRECT($AB70&amp;"!H23:H200")=INDIRECT(AV$63&amp;"!$H$21"))*(INDIRECT($AB70&amp;"!U23:U200")&lt;&gt;""),INDIRECT($AB70&amp;"!U23:U200")),0)</f>
        <v>#REF!</v>
      </c>
      <c r="AW70" s="11" t="e">
        <f t="array" aca="1" ref="AW70" ca="1">SUM(IF((INDIRECT($AB70&amp;"!J23:J200")=$B$1)*(INDIRECT($AB70&amp;"!I23:I200")="A")*(INDIRECT($AB70&amp;"!H23:H200")=INDIRECT(AW$63&amp;"!$H$21"))*(INDIRECT($AB70&amp;"!U23:U200")&lt;&gt;""),INDIRECT($AB70&amp;"!U23:U200")),0)</f>
        <v>#REF!</v>
      </c>
      <c r="AX70" s="11" t="e">
        <f t="array" aca="1" ref="AX70" ca="1">SUM(IF((INDIRECT($AB70&amp;"!J23:J200")=$B$1)*(INDIRECT($AB70&amp;"!I23:I200")="A")*(INDIRECT($AB70&amp;"!H23:H200")=INDIRECT(AX$63&amp;"!$H$21"))*(INDIRECT($AB70&amp;"!U23:U200")&lt;&gt;""),INDIRECT($AB70&amp;"!U23:U200")),0)</f>
        <v>#REF!</v>
      </c>
      <c r="AY70" s="11" t="e">
        <f t="array" aca="1" ref="AY70" ca="1">SUM(IF((INDIRECT($AB70&amp;"!J23:J200")=$B$1)*(INDIRECT($AB70&amp;"!I23:I200")="A")*(INDIRECT($AB70&amp;"!H23:H200")=INDIRECT(AY$63&amp;"!$H$21"))*(INDIRECT($AB70&amp;"!U23:U200")&lt;&gt;""),INDIRECT($AB70&amp;"!U23:U200")),0)</f>
        <v>#REF!</v>
      </c>
      <c r="AZ70" s="12" t="e">
        <f t="array" aca="1" ref="AZ70" ca="1">SUM(IF((INDIRECT($AB70&amp;"!J23:J200")=$B$1)*(INDIRECT($AB70&amp;"!I23:I200")="A")*(INDIRECT($AB70&amp;"!H23:H200")=INDIRECT(AZ$63&amp;"!$H$21"))*(INDIRECT($AB70&amp;"!U23:U200")&lt;&gt;""),INDIRECT($AB70&amp;"!U23:U200")),0)</f>
        <v>#REF!</v>
      </c>
    </row>
    <row r="71" spans="1:52" hidden="1">
      <c r="A71" s="4" t="str">
        <f>Table!$C$45</f>
        <v>Vissel_Kobe</v>
      </c>
      <c r="B71" s="10">
        <f t="array" aca="1" ref="B71" ca="1">SUM(IF((INDIRECT($A71&amp;"!J23:J200")=$B$1)*(INDIRECT($A71&amp;"!I23:I200")="H")*(INDIRECT($A71&amp;"!H23:H200")=INDIRECT(B$63&amp;"!$H$21"))*(INDIRECT($A71&amp;"!U23:U200")&lt;&gt;""),INDIRECT($A71&amp;"!U23:U200")),0)</f>
        <v>0</v>
      </c>
      <c r="C71" s="11">
        <f t="array" aca="1" ref="C71" ca="1">SUM(IF((INDIRECT($A71&amp;"!J23:J200")=$B$1)*(INDIRECT($A71&amp;"!I23:I200")="H")*(INDIRECT($A71&amp;"!H23:H200")=INDIRECT(C$63&amp;"!$H$21"))*(INDIRECT($A71&amp;"!U23:U200")&lt;&gt;""),INDIRECT($A71&amp;"!U23:U200")),0)</f>
        <v>0</v>
      </c>
      <c r="D71" s="11">
        <f t="array" aca="1" ref="D71" ca="1">SUM(IF((INDIRECT($A71&amp;"!J23:J200")=$B$1)*(INDIRECT($A71&amp;"!I23:I200")="H")*(INDIRECT($A71&amp;"!H23:H200")=INDIRECT(D$63&amp;"!$H$21"))*(INDIRECT($A71&amp;"!U23:U200")&lt;&gt;""),INDIRECT($A71&amp;"!U23:U200")),0)</f>
        <v>0</v>
      </c>
      <c r="E71" s="11">
        <f t="array" aca="1" ref="E71" ca="1">SUM(IF((INDIRECT($A71&amp;"!J23:J200")=$B$1)*(INDIRECT($A71&amp;"!I23:I200")="H")*(INDIRECT($A71&amp;"!H23:H200")=INDIRECT(E$63&amp;"!$H$21"))*(INDIRECT($A71&amp;"!U23:U200")&lt;&gt;""),INDIRECT($A71&amp;"!U23:U200")),0)</f>
        <v>0</v>
      </c>
      <c r="F71" s="11">
        <f t="array" aca="1" ref="F71" ca="1">SUM(IF((INDIRECT($A71&amp;"!J23:J200")=$B$1)*(INDIRECT($A71&amp;"!I23:I200")="H")*(INDIRECT($A71&amp;"!H23:H200")=INDIRECT(F$63&amp;"!$H$21"))*(INDIRECT($A71&amp;"!U23:U200")&lt;&gt;""),INDIRECT($A71&amp;"!U23:U200")),0)</f>
        <v>0</v>
      </c>
      <c r="G71" s="11">
        <f t="array" aca="1" ref="G71" ca="1">SUM(IF((INDIRECT($A71&amp;"!J23:J200")=$B$1)*(INDIRECT($A71&amp;"!I23:I200")="H")*(INDIRECT($A71&amp;"!H23:H200")=INDIRECT(G$63&amp;"!$H$21"))*(INDIRECT($A71&amp;"!U23:U200")&lt;&gt;""),INDIRECT($A71&amp;"!U23:U200")),0)</f>
        <v>0</v>
      </c>
      <c r="H71" s="11">
        <f t="array" aca="1" ref="H71" ca="1">SUM(IF((INDIRECT($A71&amp;"!J23:J200")=$B$1)*(INDIRECT($A71&amp;"!I23:I200")="H")*(INDIRECT($A71&amp;"!H23:H200")=INDIRECT(H$63&amp;"!$H$21"))*(INDIRECT($A71&amp;"!U23:U200")&lt;&gt;""),INDIRECT($A71&amp;"!U23:U200")),0)</f>
        <v>0</v>
      </c>
      <c r="I71" s="11">
        <f t="array" aca="1" ref="I71" ca="1">SUM(IF((INDIRECT($A71&amp;"!J23:J200")=$B$1)*(INDIRECT($A71&amp;"!I23:I200")="H")*(INDIRECT($A71&amp;"!H23:H200")=INDIRECT(I$63&amp;"!$H$21"))*(INDIRECT($A71&amp;"!U23:U200")&lt;&gt;""),INDIRECT($A71&amp;"!U23:U200")),0)</f>
        <v>0</v>
      </c>
      <c r="J71" s="11">
        <f t="array" aca="1" ref="J71" ca="1">SUM(IF((INDIRECT($A71&amp;"!J23:J200")=$B$1)*(INDIRECT($A71&amp;"!I23:I200")="H")*(INDIRECT($A71&amp;"!H23:H200")=INDIRECT(J$63&amp;"!$H$21"))*(INDIRECT($A71&amp;"!U23:U200")&lt;&gt;""),INDIRECT($A71&amp;"!U23:U200")),0)</f>
        <v>0</v>
      </c>
      <c r="K71" s="11">
        <f t="array" aca="1" ref="K71" ca="1">SUM(IF((INDIRECT($A71&amp;"!J23:J200")=$B$1)*(INDIRECT($A71&amp;"!I23:I200")="H")*(INDIRECT($A71&amp;"!H23:H200")=INDIRECT(K$63&amp;"!$H$21"))*(INDIRECT($A71&amp;"!U23:U200")&lt;&gt;""),INDIRECT($A71&amp;"!U23:U200")),0)</f>
        <v>0</v>
      </c>
      <c r="L71" s="11">
        <f t="array" aca="1" ref="L71" ca="1">SUM(IF((INDIRECT($A71&amp;"!J23:J200")=$B$1)*(INDIRECT($A71&amp;"!I23:I200")="H")*(INDIRECT($A71&amp;"!H23:H200")=INDIRECT(L$63&amp;"!$H$21"))*(INDIRECT($A71&amp;"!U23:U200")&lt;&gt;""),INDIRECT($A71&amp;"!U23:U200")),0)</f>
        <v>0</v>
      </c>
      <c r="M71" s="11">
        <f t="array" aca="1" ref="M71" ca="1">SUM(IF((INDIRECT($A71&amp;"!J23:J200")=$B$1)*(INDIRECT($A71&amp;"!I23:I200")="H")*(INDIRECT($A71&amp;"!H23:H200")=INDIRECT(M$63&amp;"!$H$21"))*(INDIRECT($A71&amp;"!U23:U200")&lt;&gt;""),INDIRECT($A71&amp;"!U23:U200")),0)</f>
        <v>0</v>
      </c>
      <c r="N71" s="11">
        <f t="array" aca="1" ref="N71" ca="1">SUM(IF((INDIRECT($A71&amp;"!J23:J200")=$B$1)*(INDIRECT($A71&amp;"!I23:I200")="H")*(INDIRECT($A71&amp;"!H23:H200")=INDIRECT(N$63&amp;"!$H$21"))*(INDIRECT($A71&amp;"!U23:U200")&lt;&gt;""),INDIRECT($A71&amp;"!U23:U200")),0)</f>
        <v>0</v>
      </c>
      <c r="O71" s="11">
        <f t="array" aca="1" ref="O71" ca="1">SUM(IF((INDIRECT($A71&amp;"!J23:J200")=$B$1)*(INDIRECT($A71&amp;"!I23:I200")="H")*(INDIRECT($A71&amp;"!H23:H200")=INDIRECT(O$63&amp;"!$H$21"))*(INDIRECT($A71&amp;"!U23:U200")&lt;&gt;""),INDIRECT($A71&amp;"!U23:U200")),0)</f>
        <v>0</v>
      </c>
      <c r="P71" s="11">
        <f t="array" aca="1" ref="P71" ca="1">SUM(IF((INDIRECT($A71&amp;"!J23:J200")=$B$1)*(INDIRECT($A71&amp;"!I23:I200")="H")*(INDIRECT($A71&amp;"!H23:H200")=INDIRECT(P$63&amp;"!$H$21"))*(INDIRECT($A71&amp;"!U23:U200")&lt;&gt;""),INDIRECT($A71&amp;"!U23:U200")),0)</f>
        <v>0</v>
      </c>
      <c r="Q71" s="11">
        <f t="array" aca="1" ref="Q71" ca="1">SUM(IF((INDIRECT($A71&amp;"!J23:J200")=$B$1)*(INDIRECT($A71&amp;"!I23:I200")="H")*(INDIRECT($A71&amp;"!H23:H200")=INDIRECT(Q$63&amp;"!$H$21"))*(INDIRECT($A71&amp;"!U23:U200")&lt;&gt;""),INDIRECT($A71&amp;"!U23:U200")),0)</f>
        <v>0</v>
      </c>
      <c r="R71" s="11">
        <f t="array" aca="1" ref="R71" ca="1">SUM(IF((INDIRECT($A71&amp;"!J23:J200")=$B$1)*(INDIRECT($A71&amp;"!I23:I200")="H")*(INDIRECT($A71&amp;"!H23:H200")=INDIRECT(R$63&amp;"!$H$21"))*(INDIRECT($A71&amp;"!U23:U200")&lt;&gt;""),INDIRECT($A71&amp;"!U23:U200")),0)</f>
        <v>0</v>
      </c>
      <c r="S71" s="11">
        <f t="array" aca="1" ref="S71" ca="1">SUM(IF((INDIRECT($A71&amp;"!J23:J200")=$B$1)*(INDIRECT($A71&amp;"!I23:I200")="H")*(INDIRECT($A71&amp;"!H23:H200")=INDIRECT(S$63&amp;"!$H$21"))*(INDIRECT($A71&amp;"!U23:U200")&lt;&gt;""),INDIRECT($A71&amp;"!U23:U200")),0)</f>
        <v>0</v>
      </c>
      <c r="T71" s="11" t="e">
        <f t="array" aca="1" ref="T71" ca="1">SUM(IF((INDIRECT($A71&amp;"!J23:J200")=$B$1)*(INDIRECT($A71&amp;"!I23:I200")="H")*(INDIRECT($A71&amp;"!H23:H200")=INDIRECT(T$63&amp;"!$H$21"))*(INDIRECT($A71&amp;"!U23:U200")&lt;&gt;""),INDIRECT($A71&amp;"!U23:U200")),0)</f>
        <v>#REF!</v>
      </c>
      <c r="U71" s="11" t="e">
        <f t="array" aca="1" ref="U71" ca="1">SUM(IF((INDIRECT($A71&amp;"!J23:J200")=$B$1)*(INDIRECT($A71&amp;"!I23:I200")="H")*(INDIRECT($A71&amp;"!H23:H200")=INDIRECT(U$63&amp;"!$H$21"))*(INDIRECT($A71&amp;"!U23:U200")&lt;&gt;""),INDIRECT($A71&amp;"!U23:U200")),0)</f>
        <v>#REF!</v>
      </c>
      <c r="V71" s="11" t="e">
        <f t="array" aca="1" ref="V71" ca="1">SUM(IF((INDIRECT($A71&amp;"!J23:J200")=$B$1)*(INDIRECT($A71&amp;"!I23:I200")="H")*(INDIRECT($A71&amp;"!H23:H200")=INDIRECT(V$63&amp;"!$H$21"))*(INDIRECT($A71&amp;"!U23:U200")&lt;&gt;""),INDIRECT($A71&amp;"!U23:U200")),0)</f>
        <v>#REF!</v>
      </c>
      <c r="W71" s="11" t="e">
        <f t="array" aca="1" ref="W71" ca="1">SUM(IF((INDIRECT($A71&amp;"!J23:J200")=$B$1)*(INDIRECT($A71&amp;"!I23:I200")="H")*(INDIRECT($A71&amp;"!H23:H200")=INDIRECT(W$63&amp;"!$H$21"))*(INDIRECT($A71&amp;"!U23:U200")&lt;&gt;""),INDIRECT($A71&amp;"!U23:U200")),0)</f>
        <v>#REF!</v>
      </c>
      <c r="X71" s="11" t="e">
        <f t="array" aca="1" ref="X71" ca="1">SUM(IF((INDIRECT($A71&amp;"!J23:J200")=$B$1)*(INDIRECT($A71&amp;"!I23:I200")="H")*(INDIRECT($A71&amp;"!H23:H200")=INDIRECT(X$63&amp;"!$H$21"))*(INDIRECT($A71&amp;"!U23:U200")&lt;&gt;""),INDIRECT($A71&amp;"!U23:U200")),0)</f>
        <v>#REF!</v>
      </c>
      <c r="Y71" s="12" t="e">
        <f t="array" aca="1" ref="Y71" ca="1">SUM(IF((INDIRECT($A71&amp;"!J23:J200")=$B$1)*(INDIRECT($A71&amp;"!I23:I200")="H")*(INDIRECT($A71&amp;"!H23:H200")=INDIRECT(Y$63&amp;"!$H$21"))*(INDIRECT($A71&amp;"!U23:U200")&lt;&gt;""),INDIRECT($A71&amp;"!U23:U200")),0)</f>
        <v>#REF!</v>
      </c>
      <c r="Z71" s="4"/>
      <c r="AA71" s="4"/>
      <c r="AB71" s="4" t="str">
        <f>Table!$C$45</f>
        <v>Vissel_Kobe</v>
      </c>
      <c r="AC71" s="10">
        <f t="array" aca="1" ref="AC71" ca="1">SUM(IF((INDIRECT($AB71&amp;"!J23:J200")=$B$1)*(INDIRECT($AB71&amp;"!I23:I200")="A")*(INDIRECT($AB71&amp;"!H23:H200")=INDIRECT(AC$63&amp;"!$H$21"))*(INDIRECT($AB71&amp;"!U23:U200")&lt;&gt;""),INDIRECT($AB71&amp;"!U23:U200")),0)</f>
        <v>0</v>
      </c>
      <c r="AD71" s="11">
        <f t="array" aca="1" ref="AD71" ca="1">SUM(IF((INDIRECT($AB71&amp;"!J23:J200")=$B$1)*(INDIRECT($AB71&amp;"!I23:I200")="A")*(INDIRECT($AB71&amp;"!H23:H200")=INDIRECT(AD$63&amp;"!$H$21"))*(INDIRECT($AB71&amp;"!U23:U200")&lt;&gt;""),INDIRECT($AB71&amp;"!U23:U200")),0)</f>
        <v>0</v>
      </c>
      <c r="AE71" s="11">
        <f t="array" aca="1" ref="AE71" ca="1">SUM(IF((INDIRECT($AB71&amp;"!J23:J200")=$B$1)*(INDIRECT($AB71&amp;"!I23:I200")="A")*(INDIRECT($AB71&amp;"!H23:H200")=INDIRECT(AE$63&amp;"!$H$21"))*(INDIRECT($AB71&amp;"!U23:U200")&lt;&gt;""),INDIRECT($AB71&amp;"!U23:U200")),0)</f>
        <v>0</v>
      </c>
      <c r="AF71" s="11">
        <f t="array" aca="1" ref="AF71" ca="1">SUM(IF((INDIRECT($AB71&amp;"!J23:J200")=$B$1)*(INDIRECT($AB71&amp;"!I23:I200")="A")*(INDIRECT($AB71&amp;"!H23:H200")=INDIRECT(AF$63&amp;"!$H$21"))*(INDIRECT($AB71&amp;"!U23:U200")&lt;&gt;""),INDIRECT($AB71&amp;"!U23:U200")),0)</f>
        <v>0</v>
      </c>
      <c r="AG71" s="11">
        <f t="array" aca="1" ref="AG71" ca="1">SUM(IF((INDIRECT($AB71&amp;"!J23:J200")=$B$1)*(INDIRECT($AB71&amp;"!I23:I200")="A")*(INDIRECT($AB71&amp;"!H23:H200")=INDIRECT(AG$63&amp;"!$H$21"))*(INDIRECT($AB71&amp;"!U23:U200")&lt;&gt;""),INDIRECT($AB71&amp;"!U23:U200")),0)</f>
        <v>0</v>
      </c>
      <c r="AH71" s="11">
        <f t="array" aca="1" ref="AH71" ca="1">SUM(IF((INDIRECT($AB71&amp;"!J23:J200")=$B$1)*(INDIRECT($AB71&amp;"!I23:I200")="A")*(INDIRECT($AB71&amp;"!H23:H200")=INDIRECT(AH$63&amp;"!$H$21"))*(INDIRECT($AB71&amp;"!U23:U200")&lt;&gt;""),INDIRECT($AB71&amp;"!U23:U200")),0)</f>
        <v>0</v>
      </c>
      <c r="AI71" s="11">
        <f t="array" aca="1" ref="AI71" ca="1">SUM(IF((INDIRECT($AB71&amp;"!J23:J200")=$B$1)*(INDIRECT($AB71&amp;"!I23:I200")="A")*(INDIRECT($AB71&amp;"!H23:H200")=INDIRECT(AI$63&amp;"!$H$21"))*(INDIRECT($AB71&amp;"!U23:U200")&lt;&gt;""),INDIRECT($AB71&amp;"!U23:U200")),0)</f>
        <v>0</v>
      </c>
      <c r="AJ71" s="11">
        <f t="array" aca="1" ref="AJ71" ca="1">SUM(IF((INDIRECT($AB71&amp;"!J23:J200")=$B$1)*(INDIRECT($AB71&amp;"!I23:I200")="A")*(INDIRECT($AB71&amp;"!H23:H200")=INDIRECT(AJ$63&amp;"!$H$21"))*(INDIRECT($AB71&amp;"!U23:U200")&lt;&gt;""),INDIRECT($AB71&amp;"!U23:U200")),0)</f>
        <v>0</v>
      </c>
      <c r="AK71" s="11">
        <f t="array" aca="1" ref="AK71" ca="1">SUM(IF((INDIRECT($AB71&amp;"!J23:J200")=$B$1)*(INDIRECT($AB71&amp;"!I23:I200")="A")*(INDIRECT($AB71&amp;"!H23:H200")=INDIRECT(AK$63&amp;"!$H$21"))*(INDIRECT($AB71&amp;"!U23:U200")&lt;&gt;""),INDIRECT($AB71&amp;"!U23:U200")),0)</f>
        <v>0</v>
      </c>
      <c r="AL71" s="11">
        <f t="array" aca="1" ref="AL71" ca="1">SUM(IF((INDIRECT($AB71&amp;"!J23:J200")=$B$1)*(INDIRECT($AB71&amp;"!I23:I200")="A")*(INDIRECT($AB71&amp;"!H23:H200")=INDIRECT(AL$63&amp;"!$H$21"))*(INDIRECT($AB71&amp;"!U23:U200")&lt;&gt;""),INDIRECT($AB71&amp;"!U23:U200")),0)</f>
        <v>0</v>
      </c>
      <c r="AM71" s="11">
        <f t="array" aca="1" ref="AM71" ca="1">SUM(IF((INDIRECT($AB71&amp;"!J23:J200")=$B$1)*(INDIRECT($AB71&amp;"!I23:I200")="A")*(INDIRECT($AB71&amp;"!H23:H200")=INDIRECT(AM$63&amp;"!$H$21"))*(INDIRECT($AB71&amp;"!U23:U200")&lt;&gt;""),INDIRECT($AB71&amp;"!U23:U200")),0)</f>
        <v>0</v>
      </c>
      <c r="AN71" s="11">
        <f t="array" aca="1" ref="AN71" ca="1">SUM(IF((INDIRECT($AB71&amp;"!J23:J200")=$B$1)*(INDIRECT($AB71&amp;"!I23:I200")="A")*(INDIRECT($AB71&amp;"!H23:H200")=INDIRECT(AN$63&amp;"!$H$21"))*(INDIRECT($AB71&amp;"!U23:U200")&lt;&gt;""),INDIRECT($AB71&amp;"!U23:U200")),0)</f>
        <v>0</v>
      </c>
      <c r="AO71" s="11">
        <f t="array" aca="1" ref="AO71" ca="1">SUM(IF((INDIRECT($AB71&amp;"!J23:J200")=$B$1)*(INDIRECT($AB71&amp;"!I23:I200")="A")*(INDIRECT($AB71&amp;"!H23:H200")=INDIRECT(AO$63&amp;"!$H$21"))*(INDIRECT($AB71&amp;"!U23:U200")&lt;&gt;""),INDIRECT($AB71&amp;"!U23:U200")),0)</f>
        <v>0</v>
      </c>
      <c r="AP71" s="11">
        <f t="array" aca="1" ref="AP71" ca="1">SUM(IF((INDIRECT($AB71&amp;"!J23:J200")=$B$1)*(INDIRECT($AB71&amp;"!I23:I200")="A")*(INDIRECT($AB71&amp;"!H23:H200")=INDIRECT(AP$63&amp;"!$H$21"))*(INDIRECT($AB71&amp;"!U23:U200")&lt;&gt;""),INDIRECT($AB71&amp;"!U23:U200")),0)</f>
        <v>0</v>
      </c>
      <c r="AQ71" s="11">
        <f t="array" aca="1" ref="AQ71" ca="1">SUM(IF((INDIRECT($AB71&amp;"!J23:J200")=$B$1)*(INDIRECT($AB71&amp;"!I23:I200")="A")*(INDIRECT($AB71&amp;"!H23:H200")=INDIRECT(AQ$63&amp;"!$H$21"))*(INDIRECT($AB71&amp;"!U23:U200")&lt;&gt;""),INDIRECT($AB71&amp;"!U23:U200")),0)</f>
        <v>0</v>
      </c>
      <c r="AR71" s="11">
        <f t="array" aca="1" ref="AR71" ca="1">SUM(IF((INDIRECT($AB71&amp;"!J23:J200")=$B$1)*(INDIRECT($AB71&amp;"!I23:I200")="A")*(INDIRECT($AB71&amp;"!H23:H200")=INDIRECT(AR$63&amp;"!$H$21"))*(INDIRECT($AB71&amp;"!U23:U200")&lt;&gt;""),INDIRECT($AB71&amp;"!U23:U200")),0)</f>
        <v>0</v>
      </c>
      <c r="AS71" s="11">
        <f t="array" aca="1" ref="AS71" ca="1">SUM(IF((INDIRECT($AB71&amp;"!J23:J200")=$B$1)*(INDIRECT($AB71&amp;"!I23:I200")="A")*(INDIRECT($AB71&amp;"!H23:H200")=INDIRECT(AS$63&amp;"!$H$21"))*(INDIRECT($AB71&amp;"!U23:U200")&lt;&gt;""),INDIRECT($AB71&amp;"!U23:U200")),0)</f>
        <v>0</v>
      </c>
      <c r="AT71" s="11">
        <f t="array" aca="1" ref="AT71" ca="1">SUM(IF((INDIRECT($AB71&amp;"!J23:J200")=$B$1)*(INDIRECT($AB71&amp;"!I23:I200")="A")*(INDIRECT($AB71&amp;"!H23:H200")=INDIRECT(AT$63&amp;"!$H$21"))*(INDIRECT($AB71&amp;"!U23:U200")&lt;&gt;""),INDIRECT($AB71&amp;"!U23:U200")),0)</f>
        <v>0</v>
      </c>
      <c r="AU71" s="11" t="e">
        <f t="array" aca="1" ref="AU71" ca="1">SUM(IF((INDIRECT($AB71&amp;"!J23:J200")=$B$1)*(INDIRECT($AB71&amp;"!I23:I200")="A")*(INDIRECT($AB71&amp;"!H23:H200")=INDIRECT(AU$63&amp;"!$H$21"))*(INDIRECT($AB71&amp;"!U23:U200")&lt;&gt;""),INDIRECT($AB71&amp;"!U23:U200")),0)</f>
        <v>#REF!</v>
      </c>
      <c r="AV71" s="11" t="e">
        <f t="array" aca="1" ref="AV71" ca="1">SUM(IF((INDIRECT($AB71&amp;"!J23:J200")=$B$1)*(INDIRECT($AB71&amp;"!I23:I200")="A")*(INDIRECT($AB71&amp;"!H23:H200")=INDIRECT(AV$63&amp;"!$H$21"))*(INDIRECT($AB71&amp;"!U23:U200")&lt;&gt;""),INDIRECT($AB71&amp;"!U23:U200")),0)</f>
        <v>#REF!</v>
      </c>
      <c r="AW71" s="11" t="e">
        <f t="array" aca="1" ref="AW71" ca="1">SUM(IF((INDIRECT($AB71&amp;"!J23:J200")=$B$1)*(INDIRECT($AB71&amp;"!I23:I200")="A")*(INDIRECT($AB71&amp;"!H23:H200")=INDIRECT(AW$63&amp;"!$H$21"))*(INDIRECT($AB71&amp;"!U23:U200")&lt;&gt;""),INDIRECT($AB71&amp;"!U23:U200")),0)</f>
        <v>#REF!</v>
      </c>
      <c r="AX71" s="11" t="e">
        <f t="array" aca="1" ref="AX71" ca="1">SUM(IF((INDIRECT($AB71&amp;"!J23:J200")=$B$1)*(INDIRECT($AB71&amp;"!I23:I200")="A")*(INDIRECT($AB71&amp;"!H23:H200")=INDIRECT(AX$63&amp;"!$H$21"))*(INDIRECT($AB71&amp;"!U23:U200")&lt;&gt;""),INDIRECT($AB71&amp;"!U23:U200")),0)</f>
        <v>#REF!</v>
      </c>
      <c r="AY71" s="11" t="e">
        <f t="array" aca="1" ref="AY71" ca="1">SUM(IF((INDIRECT($AB71&amp;"!J23:J200")=$B$1)*(INDIRECT($AB71&amp;"!I23:I200")="A")*(INDIRECT($AB71&amp;"!H23:H200")=INDIRECT(AY$63&amp;"!$H$21"))*(INDIRECT($AB71&amp;"!U23:U200")&lt;&gt;""),INDIRECT($AB71&amp;"!U23:U200")),0)</f>
        <v>#REF!</v>
      </c>
      <c r="AZ71" s="12" t="e">
        <f t="array" aca="1" ref="AZ71" ca="1">SUM(IF((INDIRECT($AB71&amp;"!J23:J200")=$B$1)*(INDIRECT($AB71&amp;"!I23:I200")="A")*(INDIRECT($AB71&amp;"!H23:H200")=INDIRECT(AZ$63&amp;"!$H$21"))*(INDIRECT($AB71&amp;"!U23:U200")&lt;&gt;""),INDIRECT($AB71&amp;"!U23:U200")),0)</f>
        <v>#REF!</v>
      </c>
    </row>
    <row r="72" spans="1:52" hidden="1">
      <c r="A72" s="4" t="str">
        <f>Table!$C$46</f>
        <v>Omiya_Ardija</v>
      </c>
      <c r="B72" s="10">
        <f t="array" aca="1" ref="B72" ca="1">SUM(IF((INDIRECT($A72&amp;"!J23:J200")=$B$1)*(INDIRECT($A72&amp;"!I23:I200")="H")*(INDIRECT($A72&amp;"!H23:H200")=INDIRECT(B$63&amp;"!$H$21"))*(INDIRECT($A72&amp;"!U23:U200")&lt;&gt;""),INDIRECT($A72&amp;"!U23:U200")),0)</f>
        <v>0</v>
      </c>
      <c r="C72" s="11">
        <f t="array" aca="1" ref="C72" ca="1">SUM(IF((INDIRECT($A72&amp;"!J23:J200")=$B$1)*(INDIRECT($A72&amp;"!I23:I200")="H")*(INDIRECT($A72&amp;"!H23:H200")=INDIRECT(C$63&amp;"!$H$21"))*(INDIRECT($A72&amp;"!U23:U200")&lt;&gt;""),INDIRECT($A72&amp;"!U23:U200")),0)</f>
        <v>0</v>
      </c>
      <c r="D72" s="11">
        <f t="array" aca="1" ref="D72" ca="1">SUM(IF((INDIRECT($A72&amp;"!J23:J200")=$B$1)*(INDIRECT($A72&amp;"!I23:I200")="H")*(INDIRECT($A72&amp;"!H23:H200")=INDIRECT(D$63&amp;"!$H$21"))*(INDIRECT($A72&amp;"!U23:U200")&lt;&gt;""),INDIRECT($A72&amp;"!U23:U200")),0)</f>
        <v>0</v>
      </c>
      <c r="E72" s="11">
        <f t="array" aca="1" ref="E72" ca="1">SUM(IF((INDIRECT($A72&amp;"!J23:J200")=$B$1)*(INDIRECT($A72&amp;"!I23:I200")="H")*(INDIRECT($A72&amp;"!H23:H200")=INDIRECT(E$63&amp;"!$H$21"))*(INDIRECT($A72&amp;"!U23:U200")&lt;&gt;""),INDIRECT($A72&amp;"!U23:U200")),0)</f>
        <v>0</v>
      </c>
      <c r="F72" s="11">
        <f t="array" aca="1" ref="F72" ca="1">SUM(IF((INDIRECT($A72&amp;"!J23:J200")=$B$1)*(INDIRECT($A72&amp;"!I23:I200")="H")*(INDIRECT($A72&amp;"!H23:H200")=INDIRECT(F$63&amp;"!$H$21"))*(INDIRECT($A72&amp;"!U23:U200")&lt;&gt;""),INDIRECT($A72&amp;"!U23:U200")),0)</f>
        <v>0</v>
      </c>
      <c r="G72" s="11">
        <f t="array" aca="1" ref="G72" ca="1">SUM(IF((INDIRECT($A72&amp;"!J23:J200")=$B$1)*(INDIRECT($A72&amp;"!I23:I200")="H")*(INDIRECT($A72&amp;"!H23:H200")=INDIRECT(G$63&amp;"!$H$21"))*(INDIRECT($A72&amp;"!U23:U200")&lt;&gt;""),INDIRECT($A72&amp;"!U23:U200")),0)</f>
        <v>0</v>
      </c>
      <c r="H72" s="11">
        <f t="array" aca="1" ref="H72" ca="1">SUM(IF((INDIRECT($A72&amp;"!J23:J200")=$B$1)*(INDIRECT($A72&amp;"!I23:I200")="H")*(INDIRECT($A72&amp;"!H23:H200")=INDIRECT(H$63&amp;"!$H$21"))*(INDIRECT($A72&amp;"!U23:U200")&lt;&gt;""),INDIRECT($A72&amp;"!U23:U200")),0)</f>
        <v>0</v>
      </c>
      <c r="I72" s="11">
        <f t="array" aca="1" ref="I72" ca="1">SUM(IF((INDIRECT($A72&amp;"!J23:J200")=$B$1)*(INDIRECT($A72&amp;"!I23:I200")="H")*(INDIRECT($A72&amp;"!H23:H200")=INDIRECT(I$63&amp;"!$H$21"))*(INDIRECT($A72&amp;"!U23:U200")&lt;&gt;""),INDIRECT($A72&amp;"!U23:U200")),0)</f>
        <v>0</v>
      </c>
      <c r="J72" s="11">
        <f t="array" aca="1" ref="J72" ca="1">SUM(IF((INDIRECT($A72&amp;"!J23:J200")=$B$1)*(INDIRECT($A72&amp;"!I23:I200")="H")*(INDIRECT($A72&amp;"!H23:H200")=INDIRECT(J$63&amp;"!$H$21"))*(INDIRECT($A72&amp;"!U23:U200")&lt;&gt;""),INDIRECT($A72&amp;"!U23:U200")),0)</f>
        <v>0</v>
      </c>
      <c r="K72" s="11">
        <f t="array" aca="1" ref="K72" ca="1">SUM(IF((INDIRECT($A72&amp;"!J23:J200")=$B$1)*(INDIRECT($A72&amp;"!I23:I200")="H")*(INDIRECT($A72&amp;"!H23:H200")=INDIRECT(K$63&amp;"!$H$21"))*(INDIRECT($A72&amp;"!U23:U200")&lt;&gt;""),INDIRECT($A72&amp;"!U23:U200")),0)</f>
        <v>0</v>
      </c>
      <c r="L72" s="11">
        <f t="array" aca="1" ref="L72" ca="1">SUM(IF((INDIRECT($A72&amp;"!J23:J200")=$B$1)*(INDIRECT($A72&amp;"!I23:I200")="H")*(INDIRECT($A72&amp;"!H23:H200")=INDIRECT(L$63&amp;"!$H$21"))*(INDIRECT($A72&amp;"!U23:U200")&lt;&gt;""),INDIRECT($A72&amp;"!U23:U200")),0)</f>
        <v>0</v>
      </c>
      <c r="M72" s="11">
        <f t="array" aca="1" ref="M72" ca="1">SUM(IF((INDIRECT($A72&amp;"!J23:J200")=$B$1)*(INDIRECT($A72&amp;"!I23:I200")="H")*(INDIRECT($A72&amp;"!H23:H200")=INDIRECT(M$63&amp;"!$H$21"))*(INDIRECT($A72&amp;"!U23:U200")&lt;&gt;""),INDIRECT($A72&amp;"!U23:U200")),0)</f>
        <v>0</v>
      </c>
      <c r="N72" s="11">
        <f t="array" aca="1" ref="N72" ca="1">SUM(IF((INDIRECT($A72&amp;"!J23:J200")=$B$1)*(INDIRECT($A72&amp;"!I23:I200")="H")*(INDIRECT($A72&amp;"!H23:H200")=INDIRECT(N$63&amp;"!$H$21"))*(INDIRECT($A72&amp;"!U23:U200")&lt;&gt;""),INDIRECT($A72&amp;"!U23:U200")),0)</f>
        <v>0</v>
      </c>
      <c r="O72" s="11">
        <f t="array" aca="1" ref="O72" ca="1">SUM(IF((INDIRECT($A72&amp;"!J23:J200")=$B$1)*(INDIRECT($A72&amp;"!I23:I200")="H")*(INDIRECT($A72&amp;"!H23:H200")=INDIRECT(O$63&amp;"!$H$21"))*(INDIRECT($A72&amp;"!U23:U200")&lt;&gt;""),INDIRECT($A72&amp;"!U23:U200")),0)</f>
        <v>0</v>
      </c>
      <c r="P72" s="11">
        <f t="array" aca="1" ref="P72" ca="1">SUM(IF((INDIRECT($A72&amp;"!J23:J200")=$B$1)*(INDIRECT($A72&amp;"!I23:I200")="H")*(INDIRECT($A72&amp;"!H23:H200")=INDIRECT(P$63&amp;"!$H$21"))*(INDIRECT($A72&amp;"!U23:U200")&lt;&gt;""),INDIRECT($A72&amp;"!U23:U200")),0)</f>
        <v>0</v>
      </c>
      <c r="Q72" s="11">
        <f t="array" aca="1" ref="Q72" ca="1">SUM(IF((INDIRECT($A72&amp;"!J23:J200")=$B$1)*(INDIRECT($A72&amp;"!I23:I200")="H")*(INDIRECT($A72&amp;"!H23:H200")=INDIRECT(Q$63&amp;"!$H$21"))*(INDIRECT($A72&amp;"!U23:U200")&lt;&gt;""),INDIRECT($A72&amp;"!U23:U200")),0)</f>
        <v>0</v>
      </c>
      <c r="R72" s="11">
        <f t="array" aca="1" ref="R72" ca="1">SUM(IF((INDIRECT($A72&amp;"!J23:J200")=$B$1)*(INDIRECT($A72&amp;"!I23:I200")="H")*(INDIRECT($A72&amp;"!H23:H200")=INDIRECT(R$63&amp;"!$H$21"))*(INDIRECT($A72&amp;"!U23:U200")&lt;&gt;""),INDIRECT($A72&amp;"!U23:U200")),0)</f>
        <v>0</v>
      </c>
      <c r="S72" s="11">
        <f t="array" aca="1" ref="S72" ca="1">SUM(IF((INDIRECT($A72&amp;"!J23:J200")=$B$1)*(INDIRECT($A72&amp;"!I23:I200")="H")*(INDIRECT($A72&amp;"!H23:H200")=INDIRECT(S$63&amp;"!$H$21"))*(INDIRECT($A72&amp;"!U23:U200")&lt;&gt;""),INDIRECT($A72&amp;"!U23:U200")),0)</f>
        <v>0</v>
      </c>
      <c r="T72" s="11" t="e">
        <f t="array" aca="1" ref="T72" ca="1">SUM(IF((INDIRECT($A72&amp;"!J23:J200")=$B$1)*(INDIRECT($A72&amp;"!I23:I200")="H")*(INDIRECT($A72&amp;"!H23:H200")=INDIRECT(T$63&amp;"!$H$21"))*(INDIRECT($A72&amp;"!U23:U200")&lt;&gt;""),INDIRECT($A72&amp;"!U23:U200")),0)</f>
        <v>#REF!</v>
      </c>
      <c r="U72" s="11" t="e">
        <f t="array" aca="1" ref="U72" ca="1">SUM(IF((INDIRECT($A72&amp;"!J23:J200")=$B$1)*(INDIRECT($A72&amp;"!I23:I200")="H")*(INDIRECT($A72&amp;"!H23:H200")=INDIRECT(U$63&amp;"!$H$21"))*(INDIRECT($A72&amp;"!U23:U200")&lt;&gt;""),INDIRECT($A72&amp;"!U23:U200")),0)</f>
        <v>#REF!</v>
      </c>
      <c r="V72" s="11" t="e">
        <f t="array" aca="1" ref="V72" ca="1">SUM(IF((INDIRECT($A72&amp;"!J23:J200")=$B$1)*(INDIRECT($A72&amp;"!I23:I200")="H")*(INDIRECT($A72&amp;"!H23:H200")=INDIRECT(V$63&amp;"!$H$21"))*(INDIRECT($A72&amp;"!U23:U200")&lt;&gt;""),INDIRECT($A72&amp;"!U23:U200")),0)</f>
        <v>#REF!</v>
      </c>
      <c r="W72" s="11" t="e">
        <f t="array" aca="1" ref="W72" ca="1">SUM(IF((INDIRECT($A72&amp;"!J23:J200")=$B$1)*(INDIRECT($A72&amp;"!I23:I200")="H")*(INDIRECT($A72&amp;"!H23:H200")=INDIRECT(W$63&amp;"!$H$21"))*(INDIRECT($A72&amp;"!U23:U200")&lt;&gt;""),INDIRECT($A72&amp;"!U23:U200")),0)</f>
        <v>#REF!</v>
      </c>
      <c r="X72" s="11" t="e">
        <f t="array" aca="1" ref="X72" ca="1">SUM(IF((INDIRECT($A72&amp;"!J23:J200")=$B$1)*(INDIRECT($A72&amp;"!I23:I200")="H")*(INDIRECT($A72&amp;"!H23:H200")=INDIRECT(X$63&amp;"!$H$21"))*(INDIRECT($A72&amp;"!U23:U200")&lt;&gt;""),INDIRECT($A72&amp;"!U23:U200")),0)</f>
        <v>#REF!</v>
      </c>
      <c r="Y72" s="12" t="e">
        <f t="array" aca="1" ref="Y72" ca="1">SUM(IF((INDIRECT($A72&amp;"!J23:J200")=$B$1)*(INDIRECT($A72&amp;"!I23:I200")="H")*(INDIRECT($A72&amp;"!H23:H200")=INDIRECT(Y$63&amp;"!$H$21"))*(INDIRECT($A72&amp;"!U23:U200")&lt;&gt;""),INDIRECT($A72&amp;"!U23:U200")),0)</f>
        <v>#REF!</v>
      </c>
      <c r="Z72" s="4"/>
      <c r="AA72" s="4"/>
      <c r="AB72" s="4" t="str">
        <f>Table!$C$46</f>
        <v>Omiya_Ardija</v>
      </c>
      <c r="AC72" s="10">
        <f t="array" aca="1" ref="AC72" ca="1">SUM(IF((INDIRECT($AB72&amp;"!J23:J200")=$B$1)*(INDIRECT($AB72&amp;"!I23:I200")="A")*(INDIRECT($AB72&amp;"!H23:H200")=INDIRECT(AC$63&amp;"!$H$21"))*(INDIRECT($AB72&amp;"!U23:U200")&lt;&gt;""),INDIRECT($AB72&amp;"!U23:U200")),0)</f>
        <v>0</v>
      </c>
      <c r="AD72" s="11">
        <f t="array" aca="1" ref="AD72" ca="1">SUM(IF((INDIRECT($AB72&amp;"!J23:J200")=$B$1)*(INDIRECT($AB72&amp;"!I23:I200")="A")*(INDIRECT($AB72&amp;"!H23:H200")=INDIRECT(AD$63&amp;"!$H$21"))*(INDIRECT($AB72&amp;"!U23:U200")&lt;&gt;""),INDIRECT($AB72&amp;"!U23:U200")),0)</f>
        <v>0</v>
      </c>
      <c r="AE72" s="11">
        <f t="array" aca="1" ref="AE72" ca="1">SUM(IF((INDIRECT($AB72&amp;"!J23:J200")=$B$1)*(INDIRECT($AB72&amp;"!I23:I200")="A")*(INDIRECT($AB72&amp;"!H23:H200")=INDIRECT(AE$63&amp;"!$H$21"))*(INDIRECT($AB72&amp;"!U23:U200")&lt;&gt;""),INDIRECT($AB72&amp;"!U23:U200")),0)</f>
        <v>0</v>
      </c>
      <c r="AF72" s="11">
        <f t="array" aca="1" ref="AF72" ca="1">SUM(IF((INDIRECT($AB72&amp;"!J23:J200")=$B$1)*(INDIRECT($AB72&amp;"!I23:I200")="A")*(INDIRECT($AB72&amp;"!H23:H200")=INDIRECT(AF$63&amp;"!$H$21"))*(INDIRECT($AB72&amp;"!U23:U200")&lt;&gt;""),INDIRECT($AB72&amp;"!U23:U200")),0)</f>
        <v>0</v>
      </c>
      <c r="AG72" s="11">
        <f t="array" aca="1" ref="AG72" ca="1">SUM(IF((INDIRECT($AB72&amp;"!J23:J200")=$B$1)*(INDIRECT($AB72&amp;"!I23:I200")="A")*(INDIRECT($AB72&amp;"!H23:H200")=INDIRECT(AG$63&amp;"!$H$21"))*(INDIRECT($AB72&amp;"!U23:U200")&lt;&gt;""),INDIRECT($AB72&amp;"!U23:U200")),0)</f>
        <v>0</v>
      </c>
      <c r="AH72" s="11">
        <f t="array" aca="1" ref="AH72" ca="1">SUM(IF((INDIRECT($AB72&amp;"!J23:J200")=$B$1)*(INDIRECT($AB72&amp;"!I23:I200")="A")*(INDIRECT($AB72&amp;"!H23:H200")=INDIRECT(AH$63&amp;"!$H$21"))*(INDIRECT($AB72&amp;"!U23:U200")&lt;&gt;""),INDIRECT($AB72&amp;"!U23:U200")),0)</f>
        <v>0</v>
      </c>
      <c r="AI72" s="11">
        <f t="array" aca="1" ref="AI72" ca="1">SUM(IF((INDIRECT($AB72&amp;"!J23:J200")=$B$1)*(INDIRECT($AB72&amp;"!I23:I200")="A")*(INDIRECT($AB72&amp;"!H23:H200")=INDIRECT(AI$63&amp;"!$H$21"))*(INDIRECT($AB72&amp;"!U23:U200")&lt;&gt;""),INDIRECT($AB72&amp;"!U23:U200")),0)</f>
        <v>0</v>
      </c>
      <c r="AJ72" s="11">
        <f t="array" aca="1" ref="AJ72" ca="1">SUM(IF((INDIRECT($AB72&amp;"!J23:J200")=$B$1)*(INDIRECT($AB72&amp;"!I23:I200")="A")*(INDIRECT($AB72&amp;"!H23:H200")=INDIRECT(AJ$63&amp;"!$H$21"))*(INDIRECT($AB72&amp;"!U23:U200")&lt;&gt;""),INDIRECT($AB72&amp;"!U23:U200")),0)</f>
        <v>0</v>
      </c>
      <c r="AK72" s="11">
        <f t="array" aca="1" ref="AK72" ca="1">SUM(IF((INDIRECT($AB72&amp;"!J23:J200")=$B$1)*(INDIRECT($AB72&amp;"!I23:I200")="A")*(INDIRECT($AB72&amp;"!H23:H200")=INDIRECT(AK$63&amp;"!$H$21"))*(INDIRECT($AB72&amp;"!U23:U200")&lt;&gt;""),INDIRECT($AB72&amp;"!U23:U200")),0)</f>
        <v>0</v>
      </c>
      <c r="AL72" s="11">
        <f t="array" aca="1" ref="AL72" ca="1">SUM(IF((INDIRECT($AB72&amp;"!J23:J200")=$B$1)*(INDIRECT($AB72&amp;"!I23:I200")="A")*(INDIRECT($AB72&amp;"!H23:H200")=INDIRECT(AL$63&amp;"!$H$21"))*(INDIRECT($AB72&amp;"!U23:U200")&lt;&gt;""),INDIRECT($AB72&amp;"!U23:U200")),0)</f>
        <v>0</v>
      </c>
      <c r="AM72" s="11">
        <f t="array" aca="1" ref="AM72" ca="1">SUM(IF((INDIRECT($AB72&amp;"!J23:J200")=$B$1)*(INDIRECT($AB72&amp;"!I23:I200")="A")*(INDIRECT($AB72&amp;"!H23:H200")=INDIRECT(AM$63&amp;"!$H$21"))*(INDIRECT($AB72&amp;"!U23:U200")&lt;&gt;""),INDIRECT($AB72&amp;"!U23:U200")),0)</f>
        <v>0</v>
      </c>
      <c r="AN72" s="11">
        <f t="array" aca="1" ref="AN72" ca="1">SUM(IF((INDIRECT($AB72&amp;"!J23:J200")=$B$1)*(INDIRECT($AB72&amp;"!I23:I200")="A")*(INDIRECT($AB72&amp;"!H23:H200")=INDIRECT(AN$63&amp;"!$H$21"))*(INDIRECT($AB72&amp;"!U23:U200")&lt;&gt;""),INDIRECT($AB72&amp;"!U23:U200")),0)</f>
        <v>0</v>
      </c>
      <c r="AO72" s="11">
        <f t="array" aca="1" ref="AO72" ca="1">SUM(IF((INDIRECT($AB72&amp;"!J23:J200")=$B$1)*(INDIRECT($AB72&amp;"!I23:I200")="A")*(INDIRECT($AB72&amp;"!H23:H200")=INDIRECT(AO$63&amp;"!$H$21"))*(INDIRECT($AB72&amp;"!U23:U200")&lt;&gt;""),INDIRECT($AB72&amp;"!U23:U200")),0)</f>
        <v>0</v>
      </c>
      <c r="AP72" s="11">
        <f t="array" aca="1" ref="AP72" ca="1">SUM(IF((INDIRECT($AB72&amp;"!J23:J200")=$B$1)*(INDIRECT($AB72&amp;"!I23:I200")="A")*(INDIRECT($AB72&amp;"!H23:H200")=INDIRECT(AP$63&amp;"!$H$21"))*(INDIRECT($AB72&amp;"!U23:U200")&lt;&gt;""),INDIRECT($AB72&amp;"!U23:U200")),0)</f>
        <v>0</v>
      </c>
      <c r="AQ72" s="11">
        <f t="array" aca="1" ref="AQ72" ca="1">SUM(IF((INDIRECT($AB72&amp;"!J23:J200")=$B$1)*(INDIRECT($AB72&amp;"!I23:I200")="A")*(INDIRECT($AB72&amp;"!H23:H200")=INDIRECT(AQ$63&amp;"!$H$21"))*(INDIRECT($AB72&amp;"!U23:U200")&lt;&gt;""),INDIRECT($AB72&amp;"!U23:U200")),0)</f>
        <v>0</v>
      </c>
      <c r="AR72" s="11">
        <f t="array" aca="1" ref="AR72" ca="1">SUM(IF((INDIRECT($AB72&amp;"!J23:J200")=$B$1)*(INDIRECT($AB72&amp;"!I23:I200")="A")*(INDIRECT($AB72&amp;"!H23:H200")=INDIRECT(AR$63&amp;"!$H$21"))*(INDIRECT($AB72&amp;"!U23:U200")&lt;&gt;""),INDIRECT($AB72&amp;"!U23:U200")),0)</f>
        <v>0</v>
      </c>
      <c r="AS72" s="11">
        <f t="array" aca="1" ref="AS72" ca="1">SUM(IF((INDIRECT($AB72&amp;"!J23:J200")=$B$1)*(INDIRECT($AB72&amp;"!I23:I200")="A")*(INDIRECT($AB72&amp;"!H23:H200")=INDIRECT(AS$63&amp;"!$H$21"))*(INDIRECT($AB72&amp;"!U23:U200")&lt;&gt;""),INDIRECT($AB72&amp;"!U23:U200")),0)</f>
        <v>0</v>
      </c>
      <c r="AT72" s="11">
        <f t="array" aca="1" ref="AT72" ca="1">SUM(IF((INDIRECT($AB72&amp;"!J23:J200")=$B$1)*(INDIRECT($AB72&amp;"!I23:I200")="A")*(INDIRECT($AB72&amp;"!H23:H200")=INDIRECT(AT$63&amp;"!$H$21"))*(INDIRECT($AB72&amp;"!U23:U200")&lt;&gt;""),INDIRECT($AB72&amp;"!U23:U200")),0)</f>
        <v>0</v>
      </c>
      <c r="AU72" s="11" t="e">
        <f t="array" aca="1" ref="AU72" ca="1">SUM(IF((INDIRECT($AB72&amp;"!J23:J200")=$B$1)*(INDIRECT($AB72&amp;"!I23:I200")="A")*(INDIRECT($AB72&amp;"!H23:H200")=INDIRECT(AU$63&amp;"!$H$21"))*(INDIRECT($AB72&amp;"!U23:U200")&lt;&gt;""),INDIRECT($AB72&amp;"!U23:U200")),0)</f>
        <v>#REF!</v>
      </c>
      <c r="AV72" s="11" t="e">
        <f t="array" aca="1" ref="AV72" ca="1">SUM(IF((INDIRECT($AB72&amp;"!J23:J200")=$B$1)*(INDIRECT($AB72&amp;"!I23:I200")="A")*(INDIRECT($AB72&amp;"!H23:H200")=INDIRECT(AV$63&amp;"!$H$21"))*(INDIRECT($AB72&amp;"!U23:U200")&lt;&gt;""),INDIRECT($AB72&amp;"!U23:U200")),0)</f>
        <v>#REF!</v>
      </c>
      <c r="AW72" s="11" t="e">
        <f t="array" aca="1" ref="AW72" ca="1">SUM(IF((INDIRECT($AB72&amp;"!J23:J200")=$B$1)*(INDIRECT($AB72&amp;"!I23:I200")="A")*(INDIRECT($AB72&amp;"!H23:H200")=INDIRECT(AW$63&amp;"!$H$21"))*(INDIRECT($AB72&amp;"!U23:U200")&lt;&gt;""),INDIRECT($AB72&amp;"!U23:U200")),0)</f>
        <v>#REF!</v>
      </c>
      <c r="AX72" s="11" t="e">
        <f t="array" aca="1" ref="AX72" ca="1">SUM(IF((INDIRECT($AB72&amp;"!J23:J200")=$B$1)*(INDIRECT($AB72&amp;"!I23:I200")="A")*(INDIRECT($AB72&amp;"!H23:H200")=INDIRECT(AX$63&amp;"!$H$21"))*(INDIRECT($AB72&amp;"!U23:U200")&lt;&gt;""),INDIRECT($AB72&amp;"!U23:U200")),0)</f>
        <v>#REF!</v>
      </c>
      <c r="AY72" s="11" t="e">
        <f t="array" aca="1" ref="AY72" ca="1">SUM(IF((INDIRECT($AB72&amp;"!J23:J200")=$B$1)*(INDIRECT($AB72&amp;"!I23:I200")="A")*(INDIRECT($AB72&amp;"!H23:H200")=INDIRECT(AY$63&amp;"!$H$21"))*(INDIRECT($AB72&amp;"!U23:U200")&lt;&gt;""),INDIRECT($AB72&amp;"!U23:U200")),0)</f>
        <v>#REF!</v>
      </c>
      <c r="AZ72" s="12" t="e">
        <f t="array" aca="1" ref="AZ72" ca="1">SUM(IF((INDIRECT($AB72&amp;"!J23:J200")=$B$1)*(INDIRECT($AB72&amp;"!I23:I200")="A")*(INDIRECT($AB72&amp;"!H23:H200")=INDIRECT(AZ$63&amp;"!$H$21"))*(INDIRECT($AB72&amp;"!U23:U200")&lt;&gt;""),INDIRECT($AB72&amp;"!U23:U200")),0)</f>
        <v>#REF!</v>
      </c>
    </row>
    <row r="73" spans="1:52" hidden="1">
      <c r="A73" s="4" t="str">
        <f>Table!$C$47</f>
        <v>Sagan_Tosu</v>
      </c>
      <c r="B73" s="10">
        <f t="array" aca="1" ref="B73" ca="1">SUM(IF((INDIRECT($A73&amp;"!J23:J200")=$B$1)*(INDIRECT($A73&amp;"!I23:I200")="H")*(INDIRECT($A73&amp;"!H23:H200")=INDIRECT(B$63&amp;"!$H$21"))*(INDIRECT($A73&amp;"!U23:U200")&lt;&gt;""),INDIRECT($A73&amp;"!U23:U200")),0)</f>
        <v>0</v>
      </c>
      <c r="C73" s="11">
        <f t="array" aca="1" ref="C73" ca="1">SUM(IF((INDIRECT($A73&amp;"!J23:J200")=$B$1)*(INDIRECT($A73&amp;"!I23:I200")="H")*(INDIRECT($A73&amp;"!H23:H200")=INDIRECT(C$63&amp;"!$H$21"))*(INDIRECT($A73&amp;"!U23:U200")&lt;&gt;""),INDIRECT($A73&amp;"!U23:U200")),0)</f>
        <v>0</v>
      </c>
      <c r="D73" s="11">
        <f t="array" aca="1" ref="D73" ca="1">SUM(IF((INDIRECT($A73&amp;"!J23:J200")=$B$1)*(INDIRECT($A73&amp;"!I23:I200")="H")*(INDIRECT($A73&amp;"!H23:H200")=INDIRECT(D$63&amp;"!$H$21"))*(INDIRECT($A73&amp;"!U23:U200")&lt;&gt;""),INDIRECT($A73&amp;"!U23:U200")),0)</f>
        <v>0</v>
      </c>
      <c r="E73" s="11">
        <f t="array" aca="1" ref="E73" ca="1">SUM(IF((INDIRECT($A73&amp;"!J23:J200")=$B$1)*(INDIRECT($A73&amp;"!I23:I200")="H")*(INDIRECT($A73&amp;"!H23:H200")=INDIRECT(E$63&amp;"!$H$21"))*(INDIRECT($A73&amp;"!U23:U200")&lt;&gt;""),INDIRECT($A73&amp;"!U23:U200")),0)</f>
        <v>0</v>
      </c>
      <c r="F73" s="11">
        <f t="array" aca="1" ref="F73" ca="1">SUM(IF((INDIRECT($A73&amp;"!J23:J200")=$B$1)*(INDIRECT($A73&amp;"!I23:I200")="H")*(INDIRECT($A73&amp;"!H23:H200")=INDIRECT(F$63&amp;"!$H$21"))*(INDIRECT($A73&amp;"!U23:U200")&lt;&gt;""),INDIRECT($A73&amp;"!U23:U200")),0)</f>
        <v>0</v>
      </c>
      <c r="G73" s="11">
        <f t="array" aca="1" ref="G73" ca="1">SUM(IF((INDIRECT($A73&amp;"!J23:J200")=$B$1)*(INDIRECT($A73&amp;"!I23:I200")="H")*(INDIRECT($A73&amp;"!H23:H200")=INDIRECT(G$63&amp;"!$H$21"))*(INDIRECT($A73&amp;"!U23:U200")&lt;&gt;""),INDIRECT($A73&amp;"!U23:U200")),0)</f>
        <v>0</v>
      </c>
      <c r="H73" s="11">
        <f t="array" aca="1" ref="H73" ca="1">SUM(IF((INDIRECT($A73&amp;"!J23:J200")=$B$1)*(INDIRECT($A73&amp;"!I23:I200")="H")*(INDIRECT($A73&amp;"!H23:H200")=INDIRECT(H$63&amp;"!$H$21"))*(INDIRECT($A73&amp;"!U23:U200")&lt;&gt;""),INDIRECT($A73&amp;"!U23:U200")),0)</f>
        <v>0</v>
      </c>
      <c r="I73" s="11">
        <f t="array" aca="1" ref="I73" ca="1">SUM(IF((INDIRECT($A73&amp;"!J23:J200")=$B$1)*(INDIRECT($A73&amp;"!I23:I200")="H")*(INDIRECT($A73&amp;"!H23:H200")=INDIRECT(I$63&amp;"!$H$21"))*(INDIRECT($A73&amp;"!U23:U200")&lt;&gt;""),INDIRECT($A73&amp;"!U23:U200")),0)</f>
        <v>0</v>
      </c>
      <c r="J73" s="11">
        <f t="array" aca="1" ref="J73" ca="1">SUM(IF((INDIRECT($A73&amp;"!J23:J200")=$B$1)*(INDIRECT($A73&amp;"!I23:I200")="H")*(INDIRECT($A73&amp;"!H23:H200")=INDIRECT(J$63&amp;"!$H$21"))*(INDIRECT($A73&amp;"!U23:U200")&lt;&gt;""),INDIRECT($A73&amp;"!U23:U200")),0)</f>
        <v>0</v>
      </c>
      <c r="K73" s="11">
        <f t="array" aca="1" ref="K73" ca="1">SUM(IF((INDIRECT($A73&amp;"!J23:J200")=$B$1)*(INDIRECT($A73&amp;"!I23:I200")="H")*(INDIRECT($A73&amp;"!H23:H200")=INDIRECT(K$63&amp;"!$H$21"))*(INDIRECT($A73&amp;"!U23:U200")&lt;&gt;""),INDIRECT($A73&amp;"!U23:U200")),0)</f>
        <v>0</v>
      </c>
      <c r="L73" s="11">
        <f t="array" aca="1" ref="L73" ca="1">SUM(IF((INDIRECT($A73&amp;"!J23:J200")=$B$1)*(INDIRECT($A73&amp;"!I23:I200")="H")*(INDIRECT($A73&amp;"!H23:H200")=INDIRECT(L$63&amp;"!$H$21"))*(INDIRECT($A73&amp;"!U23:U200")&lt;&gt;""),INDIRECT($A73&amp;"!U23:U200")),0)</f>
        <v>0</v>
      </c>
      <c r="M73" s="11">
        <f t="array" aca="1" ref="M73" ca="1">SUM(IF((INDIRECT($A73&amp;"!J23:J200")=$B$1)*(INDIRECT($A73&amp;"!I23:I200")="H")*(INDIRECT($A73&amp;"!H23:H200")=INDIRECT(M$63&amp;"!$H$21"))*(INDIRECT($A73&amp;"!U23:U200")&lt;&gt;""),INDIRECT($A73&amp;"!U23:U200")),0)</f>
        <v>0</v>
      </c>
      <c r="N73" s="11">
        <f t="array" aca="1" ref="N73" ca="1">SUM(IF((INDIRECT($A73&amp;"!J23:J200")=$B$1)*(INDIRECT($A73&amp;"!I23:I200")="H")*(INDIRECT($A73&amp;"!H23:H200")=INDIRECT(N$63&amp;"!$H$21"))*(INDIRECT($A73&amp;"!U23:U200")&lt;&gt;""),INDIRECT($A73&amp;"!U23:U200")),0)</f>
        <v>0</v>
      </c>
      <c r="O73" s="11">
        <f t="array" aca="1" ref="O73" ca="1">SUM(IF((INDIRECT($A73&amp;"!J23:J200")=$B$1)*(INDIRECT($A73&amp;"!I23:I200")="H")*(INDIRECT($A73&amp;"!H23:H200")=INDIRECT(O$63&amp;"!$H$21"))*(INDIRECT($A73&amp;"!U23:U200")&lt;&gt;""),INDIRECT($A73&amp;"!U23:U200")),0)</f>
        <v>0</v>
      </c>
      <c r="P73" s="11">
        <f t="array" aca="1" ref="P73" ca="1">SUM(IF((INDIRECT($A73&amp;"!J23:J200")=$B$1)*(INDIRECT($A73&amp;"!I23:I200")="H")*(INDIRECT($A73&amp;"!H23:H200")=INDIRECT(P$63&amp;"!$H$21"))*(INDIRECT($A73&amp;"!U23:U200")&lt;&gt;""),INDIRECT($A73&amp;"!U23:U200")),0)</f>
        <v>0</v>
      </c>
      <c r="Q73" s="11">
        <f t="array" aca="1" ref="Q73" ca="1">SUM(IF((INDIRECT($A73&amp;"!J23:J200")=$B$1)*(INDIRECT($A73&amp;"!I23:I200")="H")*(INDIRECT($A73&amp;"!H23:H200")=INDIRECT(Q$63&amp;"!$H$21"))*(INDIRECT($A73&amp;"!U23:U200")&lt;&gt;""),INDIRECT($A73&amp;"!U23:U200")),0)</f>
        <v>0</v>
      </c>
      <c r="R73" s="11">
        <f t="array" aca="1" ref="R73" ca="1">SUM(IF((INDIRECT($A73&amp;"!J23:J200")=$B$1)*(INDIRECT($A73&amp;"!I23:I200")="H")*(INDIRECT($A73&amp;"!H23:H200")=INDIRECT(R$63&amp;"!$H$21"))*(INDIRECT($A73&amp;"!U23:U200")&lt;&gt;""),INDIRECT($A73&amp;"!U23:U200")),0)</f>
        <v>0</v>
      </c>
      <c r="S73" s="11">
        <f t="array" aca="1" ref="S73" ca="1">SUM(IF((INDIRECT($A73&amp;"!J23:J200")=$B$1)*(INDIRECT($A73&amp;"!I23:I200")="H")*(INDIRECT($A73&amp;"!H23:H200")=INDIRECT(S$63&amp;"!$H$21"))*(INDIRECT($A73&amp;"!U23:U200")&lt;&gt;""),INDIRECT($A73&amp;"!U23:U200")),0)</f>
        <v>0</v>
      </c>
      <c r="T73" s="11" t="e">
        <f t="array" aca="1" ref="T73" ca="1">SUM(IF((INDIRECT($A73&amp;"!J23:J200")=$B$1)*(INDIRECT($A73&amp;"!I23:I200")="H")*(INDIRECT($A73&amp;"!H23:H200")=INDIRECT(T$63&amp;"!$H$21"))*(INDIRECT($A73&amp;"!U23:U200")&lt;&gt;""),INDIRECT($A73&amp;"!U23:U200")),0)</f>
        <v>#REF!</v>
      </c>
      <c r="U73" s="11" t="e">
        <f t="array" aca="1" ref="U73" ca="1">SUM(IF((INDIRECT($A73&amp;"!J23:J200")=$B$1)*(INDIRECT($A73&amp;"!I23:I200")="H")*(INDIRECT($A73&amp;"!H23:H200")=INDIRECT(U$63&amp;"!$H$21"))*(INDIRECT($A73&amp;"!U23:U200")&lt;&gt;""),INDIRECT($A73&amp;"!U23:U200")),0)</f>
        <v>#REF!</v>
      </c>
      <c r="V73" s="11" t="e">
        <f t="array" aca="1" ref="V73" ca="1">SUM(IF((INDIRECT($A73&amp;"!J23:J200")=$B$1)*(INDIRECT($A73&amp;"!I23:I200")="H")*(INDIRECT($A73&amp;"!H23:H200")=INDIRECT(V$63&amp;"!$H$21"))*(INDIRECT($A73&amp;"!U23:U200")&lt;&gt;""),INDIRECT($A73&amp;"!U23:U200")),0)</f>
        <v>#REF!</v>
      </c>
      <c r="W73" s="11" t="e">
        <f t="array" aca="1" ref="W73" ca="1">SUM(IF((INDIRECT($A73&amp;"!J23:J200")=$B$1)*(INDIRECT($A73&amp;"!I23:I200")="H")*(INDIRECT($A73&amp;"!H23:H200")=INDIRECT(W$63&amp;"!$H$21"))*(INDIRECT($A73&amp;"!U23:U200")&lt;&gt;""),INDIRECT($A73&amp;"!U23:U200")),0)</f>
        <v>#REF!</v>
      </c>
      <c r="X73" s="11" t="e">
        <f t="array" aca="1" ref="X73" ca="1">SUM(IF((INDIRECT($A73&amp;"!J23:J200")=$B$1)*(INDIRECT($A73&amp;"!I23:I200")="H")*(INDIRECT($A73&amp;"!H23:H200")=INDIRECT(X$63&amp;"!$H$21"))*(INDIRECT($A73&amp;"!U23:U200")&lt;&gt;""),INDIRECT($A73&amp;"!U23:U200")),0)</f>
        <v>#REF!</v>
      </c>
      <c r="Y73" s="12" t="e">
        <f t="array" aca="1" ref="Y73" ca="1">SUM(IF((INDIRECT($A73&amp;"!J23:J200")=$B$1)*(INDIRECT($A73&amp;"!I23:I200")="H")*(INDIRECT($A73&amp;"!H23:H200")=INDIRECT(Y$63&amp;"!$H$21"))*(INDIRECT($A73&amp;"!U23:U200")&lt;&gt;""),INDIRECT($A73&amp;"!U23:U200")),0)</f>
        <v>#REF!</v>
      </c>
      <c r="Z73" s="4"/>
      <c r="AA73" s="4"/>
      <c r="AB73" s="4" t="str">
        <f>Table!$C$47</f>
        <v>Sagan_Tosu</v>
      </c>
      <c r="AC73" s="10">
        <f t="array" aca="1" ref="AC73" ca="1">SUM(IF((INDIRECT($AB73&amp;"!J23:J200")=$B$1)*(INDIRECT($AB73&amp;"!I23:I200")="A")*(INDIRECT($AB73&amp;"!H23:H200")=INDIRECT(AC$63&amp;"!$H$21"))*(INDIRECT($AB73&amp;"!U23:U200")&lt;&gt;""),INDIRECT($AB73&amp;"!U23:U200")),0)</f>
        <v>0</v>
      </c>
      <c r="AD73" s="11">
        <f t="array" aca="1" ref="AD73" ca="1">SUM(IF((INDIRECT($AB73&amp;"!J23:J200")=$B$1)*(INDIRECT($AB73&amp;"!I23:I200")="A")*(INDIRECT($AB73&amp;"!H23:H200")=INDIRECT(AD$63&amp;"!$H$21"))*(INDIRECT($AB73&amp;"!U23:U200")&lt;&gt;""),INDIRECT($AB73&amp;"!U23:U200")),0)</f>
        <v>0</v>
      </c>
      <c r="AE73" s="11">
        <f t="array" aca="1" ref="AE73" ca="1">SUM(IF((INDIRECT($AB73&amp;"!J23:J200")=$B$1)*(INDIRECT($AB73&amp;"!I23:I200")="A")*(INDIRECT($AB73&amp;"!H23:H200")=INDIRECT(AE$63&amp;"!$H$21"))*(INDIRECT($AB73&amp;"!U23:U200")&lt;&gt;""),INDIRECT($AB73&amp;"!U23:U200")),0)</f>
        <v>0</v>
      </c>
      <c r="AF73" s="11">
        <f t="array" aca="1" ref="AF73" ca="1">SUM(IF((INDIRECT($AB73&amp;"!J23:J200")=$B$1)*(INDIRECT($AB73&amp;"!I23:I200")="A")*(INDIRECT($AB73&amp;"!H23:H200")=INDIRECT(AF$63&amp;"!$H$21"))*(INDIRECT($AB73&amp;"!U23:U200")&lt;&gt;""),INDIRECT($AB73&amp;"!U23:U200")),0)</f>
        <v>0</v>
      </c>
      <c r="AG73" s="11">
        <f t="array" aca="1" ref="AG73" ca="1">SUM(IF((INDIRECT($AB73&amp;"!J23:J200")=$B$1)*(INDIRECT($AB73&amp;"!I23:I200")="A")*(INDIRECT($AB73&amp;"!H23:H200")=INDIRECT(AG$63&amp;"!$H$21"))*(INDIRECT($AB73&amp;"!U23:U200")&lt;&gt;""),INDIRECT($AB73&amp;"!U23:U200")),0)</f>
        <v>0</v>
      </c>
      <c r="AH73" s="11">
        <f t="array" aca="1" ref="AH73" ca="1">SUM(IF((INDIRECT($AB73&amp;"!J23:J200")=$B$1)*(INDIRECT($AB73&amp;"!I23:I200")="A")*(INDIRECT($AB73&amp;"!H23:H200")=INDIRECT(AH$63&amp;"!$H$21"))*(INDIRECT($AB73&amp;"!U23:U200")&lt;&gt;""),INDIRECT($AB73&amp;"!U23:U200")),0)</f>
        <v>0</v>
      </c>
      <c r="AI73" s="11">
        <f t="array" aca="1" ref="AI73" ca="1">SUM(IF((INDIRECT($AB73&amp;"!J23:J200")=$B$1)*(INDIRECT($AB73&amp;"!I23:I200")="A")*(INDIRECT($AB73&amp;"!H23:H200")=INDIRECT(AI$63&amp;"!$H$21"))*(INDIRECT($AB73&amp;"!U23:U200")&lt;&gt;""),INDIRECT($AB73&amp;"!U23:U200")),0)</f>
        <v>0</v>
      </c>
      <c r="AJ73" s="11">
        <f t="array" aca="1" ref="AJ73" ca="1">SUM(IF((INDIRECT($AB73&amp;"!J23:J200")=$B$1)*(INDIRECT($AB73&amp;"!I23:I200")="A")*(INDIRECT($AB73&amp;"!H23:H200")=INDIRECT(AJ$63&amp;"!$H$21"))*(INDIRECT($AB73&amp;"!U23:U200")&lt;&gt;""),INDIRECT($AB73&amp;"!U23:U200")),0)</f>
        <v>0</v>
      </c>
      <c r="AK73" s="11">
        <f t="array" aca="1" ref="AK73" ca="1">SUM(IF((INDIRECT($AB73&amp;"!J23:J200")=$B$1)*(INDIRECT($AB73&amp;"!I23:I200")="A")*(INDIRECT($AB73&amp;"!H23:H200")=INDIRECT(AK$63&amp;"!$H$21"))*(INDIRECT($AB73&amp;"!U23:U200")&lt;&gt;""),INDIRECT($AB73&amp;"!U23:U200")),0)</f>
        <v>0</v>
      </c>
      <c r="AL73" s="11">
        <f t="array" aca="1" ref="AL73" ca="1">SUM(IF((INDIRECT($AB73&amp;"!J23:J200")=$B$1)*(INDIRECT($AB73&amp;"!I23:I200")="A")*(INDIRECT($AB73&amp;"!H23:H200")=INDIRECT(AL$63&amp;"!$H$21"))*(INDIRECT($AB73&amp;"!U23:U200")&lt;&gt;""),INDIRECT($AB73&amp;"!U23:U200")),0)</f>
        <v>0</v>
      </c>
      <c r="AM73" s="11">
        <f t="array" aca="1" ref="AM73" ca="1">SUM(IF((INDIRECT($AB73&amp;"!J23:J200")=$B$1)*(INDIRECT($AB73&amp;"!I23:I200")="A")*(INDIRECT($AB73&amp;"!H23:H200")=INDIRECT(AM$63&amp;"!$H$21"))*(INDIRECT($AB73&amp;"!U23:U200")&lt;&gt;""),INDIRECT($AB73&amp;"!U23:U200")),0)</f>
        <v>0</v>
      </c>
      <c r="AN73" s="11">
        <f t="array" aca="1" ref="AN73" ca="1">SUM(IF((INDIRECT($AB73&amp;"!J23:J200")=$B$1)*(INDIRECT($AB73&amp;"!I23:I200")="A")*(INDIRECT($AB73&amp;"!H23:H200")=INDIRECT(AN$63&amp;"!$H$21"))*(INDIRECT($AB73&amp;"!U23:U200")&lt;&gt;""),INDIRECT($AB73&amp;"!U23:U200")),0)</f>
        <v>0</v>
      </c>
      <c r="AO73" s="11">
        <f t="array" aca="1" ref="AO73" ca="1">SUM(IF((INDIRECT($AB73&amp;"!J23:J200")=$B$1)*(INDIRECT($AB73&amp;"!I23:I200")="A")*(INDIRECT($AB73&amp;"!H23:H200")=INDIRECT(AO$63&amp;"!$H$21"))*(INDIRECT($AB73&amp;"!U23:U200")&lt;&gt;""),INDIRECT($AB73&amp;"!U23:U200")),0)</f>
        <v>0</v>
      </c>
      <c r="AP73" s="11">
        <f t="array" aca="1" ref="AP73" ca="1">SUM(IF((INDIRECT($AB73&amp;"!J23:J200")=$B$1)*(INDIRECT($AB73&amp;"!I23:I200")="A")*(INDIRECT($AB73&amp;"!H23:H200")=INDIRECT(AP$63&amp;"!$H$21"))*(INDIRECT($AB73&amp;"!U23:U200")&lt;&gt;""),INDIRECT($AB73&amp;"!U23:U200")),0)</f>
        <v>0</v>
      </c>
      <c r="AQ73" s="11">
        <f t="array" aca="1" ref="AQ73" ca="1">SUM(IF((INDIRECT($AB73&amp;"!J23:J200")=$B$1)*(INDIRECT($AB73&amp;"!I23:I200")="A")*(INDIRECT($AB73&amp;"!H23:H200")=INDIRECT(AQ$63&amp;"!$H$21"))*(INDIRECT($AB73&amp;"!U23:U200")&lt;&gt;""),INDIRECT($AB73&amp;"!U23:U200")),0)</f>
        <v>0</v>
      </c>
      <c r="AR73" s="11">
        <f t="array" aca="1" ref="AR73" ca="1">SUM(IF((INDIRECT($AB73&amp;"!J23:J200")=$B$1)*(INDIRECT($AB73&amp;"!I23:I200")="A")*(INDIRECT($AB73&amp;"!H23:H200")=INDIRECT(AR$63&amp;"!$H$21"))*(INDIRECT($AB73&amp;"!U23:U200")&lt;&gt;""),INDIRECT($AB73&amp;"!U23:U200")),0)</f>
        <v>0</v>
      </c>
      <c r="AS73" s="11">
        <f t="array" aca="1" ref="AS73" ca="1">SUM(IF((INDIRECT($AB73&amp;"!J23:J200")=$B$1)*(INDIRECT($AB73&amp;"!I23:I200")="A")*(INDIRECT($AB73&amp;"!H23:H200")=INDIRECT(AS$63&amp;"!$H$21"))*(INDIRECT($AB73&amp;"!U23:U200")&lt;&gt;""),INDIRECT($AB73&amp;"!U23:U200")),0)</f>
        <v>0</v>
      </c>
      <c r="AT73" s="11">
        <f t="array" aca="1" ref="AT73" ca="1">SUM(IF((INDIRECT($AB73&amp;"!J23:J200")=$B$1)*(INDIRECT($AB73&amp;"!I23:I200")="A")*(INDIRECT($AB73&amp;"!H23:H200")=INDIRECT(AT$63&amp;"!$H$21"))*(INDIRECT($AB73&amp;"!U23:U200")&lt;&gt;""),INDIRECT($AB73&amp;"!U23:U200")),0)</f>
        <v>0</v>
      </c>
      <c r="AU73" s="11" t="e">
        <f t="array" aca="1" ref="AU73" ca="1">SUM(IF((INDIRECT($AB73&amp;"!J23:J200")=$B$1)*(INDIRECT($AB73&amp;"!I23:I200")="A")*(INDIRECT($AB73&amp;"!H23:H200")=INDIRECT(AU$63&amp;"!$H$21"))*(INDIRECT($AB73&amp;"!U23:U200")&lt;&gt;""),INDIRECT($AB73&amp;"!U23:U200")),0)</f>
        <v>#REF!</v>
      </c>
      <c r="AV73" s="11" t="e">
        <f t="array" aca="1" ref="AV73" ca="1">SUM(IF((INDIRECT($AB73&amp;"!J23:J200")=$B$1)*(INDIRECT($AB73&amp;"!I23:I200")="A")*(INDIRECT($AB73&amp;"!H23:H200")=INDIRECT(AV$63&amp;"!$H$21"))*(INDIRECT($AB73&amp;"!U23:U200")&lt;&gt;""),INDIRECT($AB73&amp;"!U23:U200")),0)</f>
        <v>#REF!</v>
      </c>
      <c r="AW73" s="11" t="e">
        <f t="array" aca="1" ref="AW73" ca="1">SUM(IF((INDIRECT($AB73&amp;"!J23:J200")=$B$1)*(INDIRECT($AB73&amp;"!I23:I200")="A")*(INDIRECT($AB73&amp;"!H23:H200")=INDIRECT(AW$63&amp;"!$H$21"))*(INDIRECT($AB73&amp;"!U23:U200")&lt;&gt;""),INDIRECT($AB73&amp;"!U23:U200")),0)</f>
        <v>#REF!</v>
      </c>
      <c r="AX73" s="11" t="e">
        <f t="array" aca="1" ref="AX73" ca="1">SUM(IF((INDIRECT($AB73&amp;"!J23:J200")=$B$1)*(INDIRECT($AB73&amp;"!I23:I200")="A")*(INDIRECT($AB73&amp;"!H23:H200")=INDIRECT(AX$63&amp;"!$H$21"))*(INDIRECT($AB73&amp;"!U23:U200")&lt;&gt;""),INDIRECT($AB73&amp;"!U23:U200")),0)</f>
        <v>#REF!</v>
      </c>
      <c r="AY73" s="11" t="e">
        <f t="array" aca="1" ref="AY73" ca="1">SUM(IF((INDIRECT($AB73&amp;"!J23:J200")=$B$1)*(INDIRECT($AB73&amp;"!I23:I200")="A")*(INDIRECT($AB73&amp;"!H23:H200")=INDIRECT(AY$63&amp;"!$H$21"))*(INDIRECT($AB73&amp;"!U23:U200")&lt;&gt;""),INDIRECT($AB73&amp;"!U23:U200")),0)</f>
        <v>#REF!</v>
      </c>
      <c r="AZ73" s="12" t="e">
        <f t="array" aca="1" ref="AZ73" ca="1">SUM(IF((INDIRECT($AB73&amp;"!J23:J200")=$B$1)*(INDIRECT($AB73&amp;"!I23:I200")="A")*(INDIRECT($AB73&amp;"!H23:H200")=INDIRECT(AZ$63&amp;"!$H$21"))*(INDIRECT($AB73&amp;"!U23:U200")&lt;&gt;""),INDIRECT($AB73&amp;"!U23:U200")),0)</f>
        <v>#REF!</v>
      </c>
    </row>
    <row r="74" spans="1:52" hidden="1">
      <c r="A74" s="4" t="str">
        <f>Table!$C$48</f>
        <v>Sanfrecce_Hiroshima</v>
      </c>
      <c r="B74" s="10">
        <f t="array" aca="1" ref="B74" ca="1">SUM(IF((INDIRECT($A74&amp;"!J23:J200")=$B$1)*(INDIRECT($A74&amp;"!I23:I200")="H")*(INDIRECT($A74&amp;"!H23:H200")=INDIRECT(B$63&amp;"!$H$21"))*(INDIRECT($A74&amp;"!U23:U200")&lt;&gt;""),INDIRECT($A74&amp;"!U23:U200")),0)</f>
        <v>0</v>
      </c>
      <c r="C74" s="11">
        <f t="array" aca="1" ref="C74" ca="1">SUM(IF((INDIRECT($A74&amp;"!J23:J200")=$B$1)*(INDIRECT($A74&amp;"!I23:I200")="H")*(INDIRECT($A74&amp;"!H23:H200")=INDIRECT(C$63&amp;"!$H$21"))*(INDIRECT($A74&amp;"!U23:U200")&lt;&gt;""),INDIRECT($A74&amp;"!U23:U200")),0)</f>
        <v>0</v>
      </c>
      <c r="D74" s="11">
        <f t="array" aca="1" ref="D74" ca="1">SUM(IF((INDIRECT($A74&amp;"!J23:J200")=$B$1)*(INDIRECT($A74&amp;"!I23:I200")="H")*(INDIRECT($A74&amp;"!H23:H200")=INDIRECT(D$63&amp;"!$H$21"))*(INDIRECT($A74&amp;"!U23:U200")&lt;&gt;""),INDIRECT($A74&amp;"!U23:U200")),0)</f>
        <v>0</v>
      </c>
      <c r="E74" s="11">
        <f t="array" aca="1" ref="E74" ca="1">SUM(IF((INDIRECT($A74&amp;"!J23:J200")=$B$1)*(INDIRECT($A74&amp;"!I23:I200")="H")*(INDIRECT($A74&amp;"!H23:H200")=INDIRECT(E$63&amp;"!$H$21"))*(INDIRECT($A74&amp;"!U23:U200")&lt;&gt;""),INDIRECT($A74&amp;"!U23:U200")),0)</f>
        <v>0</v>
      </c>
      <c r="F74" s="11">
        <f t="array" aca="1" ref="F74" ca="1">SUM(IF((INDIRECT($A74&amp;"!J23:J200")=$B$1)*(INDIRECT($A74&amp;"!I23:I200")="H")*(INDIRECT($A74&amp;"!H23:H200")=INDIRECT(F$63&amp;"!$H$21"))*(INDIRECT($A74&amp;"!U23:U200")&lt;&gt;""),INDIRECT($A74&amp;"!U23:U200")),0)</f>
        <v>0</v>
      </c>
      <c r="G74" s="11">
        <f t="array" aca="1" ref="G74" ca="1">SUM(IF((INDIRECT($A74&amp;"!J23:J200")=$B$1)*(INDIRECT($A74&amp;"!I23:I200")="H")*(INDIRECT($A74&amp;"!H23:H200")=INDIRECT(G$63&amp;"!$H$21"))*(INDIRECT($A74&amp;"!U23:U200")&lt;&gt;""),INDIRECT($A74&amp;"!U23:U200")),0)</f>
        <v>0</v>
      </c>
      <c r="H74" s="11">
        <f t="array" aca="1" ref="H74" ca="1">SUM(IF((INDIRECT($A74&amp;"!J23:J200")=$B$1)*(INDIRECT($A74&amp;"!I23:I200")="H")*(INDIRECT($A74&amp;"!H23:H200")=INDIRECT(H$63&amp;"!$H$21"))*(INDIRECT($A74&amp;"!U23:U200")&lt;&gt;""),INDIRECT($A74&amp;"!U23:U200")),0)</f>
        <v>0</v>
      </c>
      <c r="I74" s="11">
        <f t="array" aca="1" ref="I74" ca="1">SUM(IF((INDIRECT($A74&amp;"!J23:J200")=$B$1)*(INDIRECT($A74&amp;"!I23:I200")="H")*(INDIRECT($A74&amp;"!H23:H200")=INDIRECT(I$63&amp;"!$H$21"))*(INDIRECT($A74&amp;"!U23:U200")&lt;&gt;""),INDIRECT($A74&amp;"!U23:U200")),0)</f>
        <v>0</v>
      </c>
      <c r="J74" s="11">
        <f t="array" aca="1" ref="J74" ca="1">SUM(IF((INDIRECT($A74&amp;"!J23:J200")=$B$1)*(INDIRECT($A74&amp;"!I23:I200")="H")*(INDIRECT($A74&amp;"!H23:H200")=INDIRECT(J$63&amp;"!$H$21"))*(INDIRECT($A74&amp;"!U23:U200")&lt;&gt;""),INDIRECT($A74&amp;"!U23:U200")),0)</f>
        <v>0</v>
      </c>
      <c r="K74" s="11">
        <f t="array" aca="1" ref="K74" ca="1">SUM(IF((INDIRECT($A74&amp;"!J23:J200")=$B$1)*(INDIRECT($A74&amp;"!I23:I200")="H")*(INDIRECT($A74&amp;"!H23:H200")=INDIRECT(K$63&amp;"!$H$21"))*(INDIRECT($A74&amp;"!U23:U200")&lt;&gt;""),INDIRECT($A74&amp;"!U23:U200")),0)</f>
        <v>0</v>
      </c>
      <c r="L74" s="11">
        <f t="array" aca="1" ref="L74" ca="1">SUM(IF((INDIRECT($A74&amp;"!J23:J200")=$B$1)*(INDIRECT($A74&amp;"!I23:I200")="H")*(INDIRECT($A74&amp;"!H23:H200")=INDIRECT(L$63&amp;"!$H$21"))*(INDIRECT($A74&amp;"!U23:U200")&lt;&gt;""),INDIRECT($A74&amp;"!U23:U200")),0)</f>
        <v>0</v>
      </c>
      <c r="M74" s="11">
        <f t="array" aca="1" ref="M74" ca="1">SUM(IF((INDIRECT($A74&amp;"!J23:J200")=$B$1)*(INDIRECT($A74&amp;"!I23:I200")="H")*(INDIRECT($A74&amp;"!H23:H200")=INDIRECT(M$63&amp;"!$H$21"))*(INDIRECT($A74&amp;"!U23:U200")&lt;&gt;""),INDIRECT($A74&amp;"!U23:U200")),0)</f>
        <v>0</v>
      </c>
      <c r="N74" s="11">
        <f t="array" aca="1" ref="N74" ca="1">SUM(IF((INDIRECT($A74&amp;"!J23:J200")=$B$1)*(INDIRECT($A74&amp;"!I23:I200")="H")*(INDIRECT($A74&amp;"!H23:H200")=INDIRECT(N$63&amp;"!$H$21"))*(INDIRECT($A74&amp;"!U23:U200")&lt;&gt;""),INDIRECT($A74&amp;"!U23:U200")),0)</f>
        <v>0</v>
      </c>
      <c r="O74" s="11">
        <f t="array" aca="1" ref="O74" ca="1">SUM(IF((INDIRECT($A74&amp;"!J23:J200")=$B$1)*(INDIRECT($A74&amp;"!I23:I200")="H")*(INDIRECT($A74&amp;"!H23:H200")=INDIRECT(O$63&amp;"!$H$21"))*(INDIRECT($A74&amp;"!U23:U200")&lt;&gt;""),INDIRECT($A74&amp;"!U23:U200")),0)</f>
        <v>0</v>
      </c>
      <c r="P74" s="11">
        <f t="array" aca="1" ref="P74" ca="1">SUM(IF((INDIRECT($A74&amp;"!J23:J200")=$B$1)*(INDIRECT($A74&amp;"!I23:I200")="H")*(INDIRECT($A74&amp;"!H23:H200")=INDIRECT(P$63&amp;"!$H$21"))*(INDIRECT($A74&amp;"!U23:U200")&lt;&gt;""),INDIRECT($A74&amp;"!U23:U200")),0)</f>
        <v>0</v>
      </c>
      <c r="Q74" s="11">
        <f t="array" aca="1" ref="Q74" ca="1">SUM(IF((INDIRECT($A74&amp;"!J23:J200")=$B$1)*(INDIRECT($A74&amp;"!I23:I200")="H")*(INDIRECT($A74&amp;"!H23:H200")=INDIRECT(Q$63&amp;"!$H$21"))*(INDIRECT($A74&amp;"!U23:U200")&lt;&gt;""),INDIRECT($A74&amp;"!U23:U200")),0)</f>
        <v>0</v>
      </c>
      <c r="R74" s="11">
        <f t="array" aca="1" ref="R74" ca="1">SUM(IF((INDIRECT($A74&amp;"!J23:J200")=$B$1)*(INDIRECT($A74&amp;"!I23:I200")="H")*(INDIRECT($A74&amp;"!H23:H200")=INDIRECT(R$63&amp;"!$H$21"))*(INDIRECT($A74&amp;"!U23:U200")&lt;&gt;""),INDIRECT($A74&amp;"!U23:U200")),0)</f>
        <v>0</v>
      </c>
      <c r="S74" s="11">
        <f t="array" aca="1" ref="S74" ca="1">SUM(IF((INDIRECT($A74&amp;"!J23:J200")=$B$1)*(INDIRECT($A74&amp;"!I23:I200")="H")*(INDIRECT($A74&amp;"!H23:H200")=INDIRECT(S$63&amp;"!$H$21"))*(INDIRECT($A74&amp;"!U23:U200")&lt;&gt;""),INDIRECT($A74&amp;"!U23:U200")),0)</f>
        <v>0</v>
      </c>
      <c r="T74" s="11" t="e">
        <f t="array" aca="1" ref="T74" ca="1">SUM(IF((INDIRECT($A74&amp;"!J23:J200")=$B$1)*(INDIRECT($A74&amp;"!I23:I200")="H")*(INDIRECT($A74&amp;"!H23:H200")=INDIRECT(T$63&amp;"!$H$21"))*(INDIRECT($A74&amp;"!U23:U200")&lt;&gt;""),INDIRECT($A74&amp;"!U23:U200")),0)</f>
        <v>#REF!</v>
      </c>
      <c r="U74" s="11" t="e">
        <f t="array" aca="1" ref="U74" ca="1">SUM(IF((INDIRECT($A74&amp;"!J23:J200")=$B$1)*(INDIRECT($A74&amp;"!I23:I200")="H")*(INDIRECT($A74&amp;"!H23:H200")=INDIRECT(U$63&amp;"!$H$21"))*(INDIRECT($A74&amp;"!U23:U200")&lt;&gt;""),INDIRECT($A74&amp;"!U23:U200")),0)</f>
        <v>#REF!</v>
      </c>
      <c r="V74" s="11" t="e">
        <f t="array" aca="1" ref="V74" ca="1">SUM(IF((INDIRECT($A74&amp;"!J23:J200")=$B$1)*(INDIRECT($A74&amp;"!I23:I200")="H")*(INDIRECT($A74&amp;"!H23:H200")=INDIRECT(V$63&amp;"!$H$21"))*(INDIRECT($A74&amp;"!U23:U200")&lt;&gt;""),INDIRECT($A74&amp;"!U23:U200")),0)</f>
        <v>#REF!</v>
      </c>
      <c r="W74" s="11" t="e">
        <f t="array" aca="1" ref="W74" ca="1">SUM(IF((INDIRECT($A74&amp;"!J23:J200")=$B$1)*(INDIRECT($A74&amp;"!I23:I200")="H")*(INDIRECT($A74&amp;"!H23:H200")=INDIRECT(W$63&amp;"!$H$21"))*(INDIRECT($A74&amp;"!U23:U200")&lt;&gt;""),INDIRECT($A74&amp;"!U23:U200")),0)</f>
        <v>#REF!</v>
      </c>
      <c r="X74" s="11" t="e">
        <f t="array" aca="1" ref="X74" ca="1">SUM(IF((INDIRECT($A74&amp;"!J23:J200")=$B$1)*(INDIRECT($A74&amp;"!I23:I200")="H")*(INDIRECT($A74&amp;"!H23:H200")=INDIRECT(X$63&amp;"!$H$21"))*(INDIRECT($A74&amp;"!U23:U200")&lt;&gt;""),INDIRECT($A74&amp;"!U23:U200")),0)</f>
        <v>#REF!</v>
      </c>
      <c r="Y74" s="12" t="e">
        <f t="array" aca="1" ref="Y74" ca="1">SUM(IF((INDIRECT($A74&amp;"!J23:J200")=$B$1)*(INDIRECT($A74&amp;"!I23:I200")="H")*(INDIRECT($A74&amp;"!H23:H200")=INDIRECT(Y$63&amp;"!$H$21"))*(INDIRECT($A74&amp;"!U23:U200")&lt;&gt;""),INDIRECT($A74&amp;"!U23:U200")),0)</f>
        <v>#REF!</v>
      </c>
      <c r="Z74" s="4"/>
      <c r="AA74" s="4"/>
      <c r="AB74" s="4" t="str">
        <f>Table!$C$48</f>
        <v>Sanfrecce_Hiroshima</v>
      </c>
      <c r="AC74" s="10">
        <f t="array" aca="1" ref="AC74" ca="1">SUM(IF((INDIRECT($AB74&amp;"!J23:J200")=$B$1)*(INDIRECT($AB74&amp;"!I23:I200")="A")*(INDIRECT($AB74&amp;"!H23:H200")=INDIRECT(AC$63&amp;"!$H$21"))*(INDIRECT($AB74&amp;"!U23:U200")&lt;&gt;""),INDIRECT($AB74&amp;"!U23:U200")),0)</f>
        <v>0</v>
      </c>
      <c r="AD74" s="11">
        <f t="array" aca="1" ref="AD74" ca="1">SUM(IF((INDIRECT($AB74&amp;"!J23:J200")=$B$1)*(INDIRECT($AB74&amp;"!I23:I200")="A")*(INDIRECT($AB74&amp;"!H23:H200")=INDIRECT(AD$63&amp;"!$H$21"))*(INDIRECT($AB74&amp;"!U23:U200")&lt;&gt;""),INDIRECT($AB74&amp;"!U23:U200")),0)</f>
        <v>0</v>
      </c>
      <c r="AE74" s="11">
        <f t="array" aca="1" ref="AE74" ca="1">SUM(IF((INDIRECT($AB74&amp;"!J23:J200")=$B$1)*(INDIRECT($AB74&amp;"!I23:I200")="A")*(INDIRECT($AB74&amp;"!H23:H200")=INDIRECT(AE$63&amp;"!$H$21"))*(INDIRECT($AB74&amp;"!U23:U200")&lt;&gt;""),INDIRECT($AB74&amp;"!U23:U200")),0)</f>
        <v>0</v>
      </c>
      <c r="AF74" s="11">
        <f t="array" aca="1" ref="AF74" ca="1">SUM(IF((INDIRECT($AB74&amp;"!J23:J200")=$B$1)*(INDIRECT($AB74&amp;"!I23:I200")="A")*(INDIRECT($AB74&amp;"!H23:H200")=INDIRECT(AF$63&amp;"!$H$21"))*(INDIRECT($AB74&amp;"!U23:U200")&lt;&gt;""),INDIRECT($AB74&amp;"!U23:U200")),0)</f>
        <v>0</v>
      </c>
      <c r="AG74" s="11">
        <f t="array" aca="1" ref="AG74" ca="1">SUM(IF((INDIRECT($AB74&amp;"!J23:J200")=$B$1)*(INDIRECT($AB74&amp;"!I23:I200")="A")*(INDIRECT($AB74&amp;"!H23:H200")=INDIRECT(AG$63&amp;"!$H$21"))*(INDIRECT($AB74&amp;"!U23:U200")&lt;&gt;""),INDIRECT($AB74&amp;"!U23:U200")),0)</f>
        <v>0</v>
      </c>
      <c r="AH74" s="11">
        <f t="array" aca="1" ref="AH74" ca="1">SUM(IF((INDIRECT($AB74&amp;"!J23:J200")=$B$1)*(INDIRECT($AB74&amp;"!I23:I200")="A")*(INDIRECT($AB74&amp;"!H23:H200")=INDIRECT(AH$63&amp;"!$H$21"))*(INDIRECT($AB74&amp;"!U23:U200")&lt;&gt;""),INDIRECT($AB74&amp;"!U23:U200")),0)</f>
        <v>0</v>
      </c>
      <c r="AI74" s="11">
        <f t="array" aca="1" ref="AI74" ca="1">SUM(IF((INDIRECT($AB74&amp;"!J23:J200")=$B$1)*(INDIRECT($AB74&amp;"!I23:I200")="A")*(INDIRECT($AB74&amp;"!H23:H200")=INDIRECT(AI$63&amp;"!$H$21"))*(INDIRECT($AB74&amp;"!U23:U200")&lt;&gt;""),INDIRECT($AB74&amp;"!U23:U200")),0)</f>
        <v>0</v>
      </c>
      <c r="AJ74" s="11">
        <f t="array" aca="1" ref="AJ74" ca="1">SUM(IF((INDIRECT($AB74&amp;"!J23:J200")=$B$1)*(INDIRECT($AB74&amp;"!I23:I200")="A")*(INDIRECT($AB74&amp;"!H23:H200")=INDIRECT(AJ$63&amp;"!$H$21"))*(INDIRECT($AB74&amp;"!U23:U200")&lt;&gt;""),INDIRECT($AB74&amp;"!U23:U200")),0)</f>
        <v>0</v>
      </c>
      <c r="AK74" s="11">
        <f t="array" aca="1" ref="AK74" ca="1">SUM(IF((INDIRECT($AB74&amp;"!J23:J200")=$B$1)*(INDIRECT($AB74&amp;"!I23:I200")="A")*(INDIRECT($AB74&amp;"!H23:H200")=INDIRECT(AK$63&amp;"!$H$21"))*(INDIRECT($AB74&amp;"!U23:U200")&lt;&gt;""),INDIRECT($AB74&amp;"!U23:U200")),0)</f>
        <v>0</v>
      </c>
      <c r="AL74" s="11">
        <f t="array" aca="1" ref="AL74" ca="1">SUM(IF((INDIRECT($AB74&amp;"!J23:J200")=$B$1)*(INDIRECT($AB74&amp;"!I23:I200")="A")*(INDIRECT($AB74&amp;"!H23:H200")=INDIRECT(AL$63&amp;"!$H$21"))*(INDIRECT($AB74&amp;"!U23:U200")&lt;&gt;""),INDIRECT($AB74&amp;"!U23:U200")),0)</f>
        <v>0</v>
      </c>
      <c r="AM74" s="11">
        <f t="array" aca="1" ref="AM74" ca="1">SUM(IF((INDIRECT($AB74&amp;"!J23:J200")=$B$1)*(INDIRECT($AB74&amp;"!I23:I200")="A")*(INDIRECT($AB74&amp;"!H23:H200")=INDIRECT(AM$63&amp;"!$H$21"))*(INDIRECT($AB74&amp;"!U23:U200")&lt;&gt;""),INDIRECT($AB74&amp;"!U23:U200")),0)</f>
        <v>0</v>
      </c>
      <c r="AN74" s="11">
        <f t="array" aca="1" ref="AN74" ca="1">SUM(IF((INDIRECT($AB74&amp;"!J23:J200")=$B$1)*(INDIRECT($AB74&amp;"!I23:I200")="A")*(INDIRECT($AB74&amp;"!H23:H200")=INDIRECT(AN$63&amp;"!$H$21"))*(INDIRECT($AB74&amp;"!U23:U200")&lt;&gt;""),INDIRECT($AB74&amp;"!U23:U200")),0)</f>
        <v>0</v>
      </c>
      <c r="AO74" s="11">
        <f t="array" aca="1" ref="AO74" ca="1">SUM(IF((INDIRECT($AB74&amp;"!J23:J200")=$B$1)*(INDIRECT($AB74&amp;"!I23:I200")="A")*(INDIRECT($AB74&amp;"!H23:H200")=INDIRECT(AO$63&amp;"!$H$21"))*(INDIRECT($AB74&amp;"!U23:U200")&lt;&gt;""),INDIRECT($AB74&amp;"!U23:U200")),0)</f>
        <v>0</v>
      </c>
      <c r="AP74" s="11">
        <f t="array" aca="1" ref="AP74" ca="1">SUM(IF((INDIRECT($AB74&amp;"!J23:J200")=$B$1)*(INDIRECT($AB74&amp;"!I23:I200")="A")*(INDIRECT($AB74&amp;"!H23:H200")=INDIRECT(AP$63&amp;"!$H$21"))*(INDIRECT($AB74&amp;"!U23:U200")&lt;&gt;""),INDIRECT($AB74&amp;"!U23:U200")),0)</f>
        <v>0</v>
      </c>
      <c r="AQ74" s="11">
        <f t="array" aca="1" ref="AQ74" ca="1">SUM(IF((INDIRECT($AB74&amp;"!J23:J200")=$B$1)*(INDIRECT($AB74&amp;"!I23:I200")="A")*(INDIRECT($AB74&amp;"!H23:H200")=INDIRECT(AQ$63&amp;"!$H$21"))*(INDIRECT($AB74&amp;"!U23:U200")&lt;&gt;""),INDIRECT($AB74&amp;"!U23:U200")),0)</f>
        <v>0</v>
      </c>
      <c r="AR74" s="11">
        <f t="array" aca="1" ref="AR74" ca="1">SUM(IF((INDIRECT($AB74&amp;"!J23:J200")=$B$1)*(INDIRECT($AB74&amp;"!I23:I200")="A")*(INDIRECT($AB74&amp;"!H23:H200")=INDIRECT(AR$63&amp;"!$H$21"))*(INDIRECT($AB74&amp;"!U23:U200")&lt;&gt;""),INDIRECT($AB74&amp;"!U23:U200")),0)</f>
        <v>0</v>
      </c>
      <c r="AS74" s="11">
        <f t="array" aca="1" ref="AS74" ca="1">SUM(IF((INDIRECT($AB74&amp;"!J23:J200")=$B$1)*(INDIRECT($AB74&amp;"!I23:I200")="A")*(INDIRECT($AB74&amp;"!H23:H200")=INDIRECT(AS$63&amp;"!$H$21"))*(INDIRECT($AB74&amp;"!U23:U200")&lt;&gt;""),INDIRECT($AB74&amp;"!U23:U200")),0)</f>
        <v>0</v>
      </c>
      <c r="AT74" s="11">
        <f t="array" aca="1" ref="AT74" ca="1">SUM(IF((INDIRECT($AB74&amp;"!J23:J200")=$B$1)*(INDIRECT($AB74&amp;"!I23:I200")="A")*(INDIRECT($AB74&amp;"!H23:H200")=INDIRECT(AT$63&amp;"!$H$21"))*(INDIRECT($AB74&amp;"!U23:U200")&lt;&gt;""),INDIRECT($AB74&amp;"!U23:U200")),0)</f>
        <v>0</v>
      </c>
      <c r="AU74" s="11" t="e">
        <f t="array" aca="1" ref="AU74" ca="1">SUM(IF((INDIRECT($AB74&amp;"!J23:J200")=$B$1)*(INDIRECT($AB74&amp;"!I23:I200")="A")*(INDIRECT($AB74&amp;"!H23:H200")=INDIRECT(AU$63&amp;"!$H$21"))*(INDIRECT($AB74&amp;"!U23:U200")&lt;&gt;""),INDIRECT($AB74&amp;"!U23:U200")),0)</f>
        <v>#REF!</v>
      </c>
      <c r="AV74" s="11" t="e">
        <f t="array" aca="1" ref="AV74" ca="1">SUM(IF((INDIRECT($AB74&amp;"!J23:J200")=$B$1)*(INDIRECT($AB74&amp;"!I23:I200")="A")*(INDIRECT($AB74&amp;"!H23:H200")=INDIRECT(AV$63&amp;"!$H$21"))*(INDIRECT($AB74&amp;"!U23:U200")&lt;&gt;""),INDIRECT($AB74&amp;"!U23:U200")),0)</f>
        <v>#REF!</v>
      </c>
      <c r="AW74" s="11" t="e">
        <f t="array" aca="1" ref="AW74" ca="1">SUM(IF((INDIRECT($AB74&amp;"!J23:J200")=$B$1)*(INDIRECT($AB74&amp;"!I23:I200")="A")*(INDIRECT($AB74&amp;"!H23:H200")=INDIRECT(AW$63&amp;"!$H$21"))*(INDIRECT($AB74&amp;"!U23:U200")&lt;&gt;""),INDIRECT($AB74&amp;"!U23:U200")),0)</f>
        <v>#REF!</v>
      </c>
      <c r="AX74" s="11" t="e">
        <f t="array" aca="1" ref="AX74" ca="1">SUM(IF((INDIRECT($AB74&amp;"!J23:J200")=$B$1)*(INDIRECT($AB74&amp;"!I23:I200")="A")*(INDIRECT($AB74&amp;"!H23:H200")=INDIRECT(AX$63&amp;"!$H$21"))*(INDIRECT($AB74&amp;"!U23:U200")&lt;&gt;""),INDIRECT($AB74&amp;"!U23:U200")),0)</f>
        <v>#REF!</v>
      </c>
      <c r="AY74" s="11" t="e">
        <f t="array" aca="1" ref="AY74" ca="1">SUM(IF((INDIRECT($AB74&amp;"!J23:J200")=$B$1)*(INDIRECT($AB74&amp;"!I23:I200")="A")*(INDIRECT($AB74&amp;"!H23:H200")=INDIRECT(AY$63&amp;"!$H$21"))*(INDIRECT($AB74&amp;"!U23:U200")&lt;&gt;""),INDIRECT($AB74&amp;"!U23:U200")),0)</f>
        <v>#REF!</v>
      </c>
      <c r="AZ74" s="12" t="e">
        <f t="array" aca="1" ref="AZ74" ca="1">SUM(IF((INDIRECT($AB74&amp;"!J23:J200")=$B$1)*(INDIRECT($AB74&amp;"!I23:I200")="A")*(INDIRECT($AB74&amp;"!H23:H200")=INDIRECT(AZ$63&amp;"!$H$21"))*(INDIRECT($AB74&amp;"!U23:U200")&lt;&gt;""),INDIRECT($AB74&amp;"!U23:U200")),0)</f>
        <v>#REF!</v>
      </c>
    </row>
    <row r="75" spans="1:52" hidden="1">
      <c r="A75" s="4" t="str">
        <f>Table!$C$49</f>
        <v>Júbilo_Iwata</v>
      </c>
      <c r="B75" s="10">
        <f t="array" aca="1" ref="B75" ca="1">SUM(IF((INDIRECT($A75&amp;"!J23:J200")=$B$1)*(INDIRECT($A75&amp;"!I23:I200")="H")*(INDIRECT($A75&amp;"!H23:H200")=INDIRECT(B$63&amp;"!$H$21"))*(INDIRECT($A75&amp;"!U23:U200")&lt;&gt;""),INDIRECT($A75&amp;"!U23:U200")),0)</f>
        <v>0</v>
      </c>
      <c r="C75" s="11">
        <f t="array" aca="1" ref="C75" ca="1">SUM(IF((INDIRECT($A75&amp;"!J23:J200")=$B$1)*(INDIRECT($A75&amp;"!I23:I200")="H")*(INDIRECT($A75&amp;"!H23:H200")=INDIRECT(C$63&amp;"!$H$21"))*(INDIRECT($A75&amp;"!U23:U200")&lt;&gt;""),INDIRECT($A75&amp;"!U23:U200")),0)</f>
        <v>0</v>
      </c>
      <c r="D75" s="11">
        <f t="array" aca="1" ref="D75" ca="1">SUM(IF((INDIRECT($A75&amp;"!J23:J200")=$B$1)*(INDIRECT($A75&amp;"!I23:I200")="H")*(INDIRECT($A75&amp;"!H23:H200")=INDIRECT(D$63&amp;"!$H$21"))*(INDIRECT($A75&amp;"!U23:U200")&lt;&gt;""),INDIRECT($A75&amp;"!U23:U200")),0)</f>
        <v>0</v>
      </c>
      <c r="E75" s="11">
        <f t="array" aca="1" ref="E75" ca="1">SUM(IF((INDIRECT($A75&amp;"!J23:J200")=$B$1)*(INDIRECT($A75&amp;"!I23:I200")="H")*(INDIRECT($A75&amp;"!H23:H200")=INDIRECT(E$63&amp;"!$H$21"))*(INDIRECT($A75&amp;"!U23:U200")&lt;&gt;""),INDIRECT($A75&amp;"!U23:U200")),0)</f>
        <v>0</v>
      </c>
      <c r="F75" s="11">
        <f t="array" aca="1" ref="F75" ca="1">SUM(IF((INDIRECT($A75&amp;"!J23:J200")=$B$1)*(INDIRECT($A75&amp;"!I23:I200")="H")*(INDIRECT($A75&amp;"!H23:H200")=INDIRECT(F$63&amp;"!$H$21"))*(INDIRECT($A75&amp;"!U23:U200")&lt;&gt;""),INDIRECT($A75&amp;"!U23:U200")),0)</f>
        <v>0</v>
      </c>
      <c r="G75" s="11">
        <f t="array" aca="1" ref="G75" ca="1">SUM(IF((INDIRECT($A75&amp;"!J23:J200")=$B$1)*(INDIRECT($A75&amp;"!I23:I200")="H")*(INDIRECT($A75&amp;"!H23:H200")=INDIRECT(G$63&amp;"!$H$21"))*(INDIRECT($A75&amp;"!U23:U200")&lt;&gt;""),INDIRECT($A75&amp;"!U23:U200")),0)</f>
        <v>0</v>
      </c>
      <c r="H75" s="11">
        <f t="array" aca="1" ref="H75" ca="1">SUM(IF((INDIRECT($A75&amp;"!J23:J200")=$B$1)*(INDIRECT($A75&amp;"!I23:I200")="H")*(INDIRECT($A75&amp;"!H23:H200")=INDIRECT(H$63&amp;"!$H$21"))*(INDIRECT($A75&amp;"!U23:U200")&lt;&gt;""),INDIRECT($A75&amp;"!U23:U200")),0)</f>
        <v>0</v>
      </c>
      <c r="I75" s="11">
        <f t="array" aca="1" ref="I75" ca="1">SUM(IF((INDIRECT($A75&amp;"!J23:J200")=$B$1)*(INDIRECT($A75&amp;"!I23:I200")="H")*(INDIRECT($A75&amp;"!H23:H200")=INDIRECT(I$63&amp;"!$H$21"))*(INDIRECT($A75&amp;"!U23:U200")&lt;&gt;""),INDIRECT($A75&amp;"!U23:U200")),0)</f>
        <v>0</v>
      </c>
      <c r="J75" s="11">
        <f t="array" aca="1" ref="J75" ca="1">SUM(IF((INDIRECT($A75&amp;"!J23:J200")=$B$1)*(INDIRECT($A75&amp;"!I23:I200")="H")*(INDIRECT($A75&amp;"!H23:H200")=INDIRECT(J$63&amp;"!$H$21"))*(INDIRECT($A75&amp;"!U23:U200")&lt;&gt;""),INDIRECT($A75&amp;"!U23:U200")),0)</f>
        <v>0</v>
      </c>
      <c r="K75" s="11">
        <f t="array" aca="1" ref="K75" ca="1">SUM(IF((INDIRECT($A75&amp;"!J23:J200")=$B$1)*(INDIRECT($A75&amp;"!I23:I200")="H")*(INDIRECT($A75&amp;"!H23:H200")=INDIRECT(K$63&amp;"!$H$21"))*(INDIRECT($A75&amp;"!U23:U200")&lt;&gt;""),INDIRECT($A75&amp;"!U23:U200")),0)</f>
        <v>0</v>
      </c>
      <c r="L75" s="11">
        <f t="array" aca="1" ref="L75" ca="1">SUM(IF((INDIRECT($A75&amp;"!J23:J200")=$B$1)*(INDIRECT($A75&amp;"!I23:I200")="H")*(INDIRECT($A75&amp;"!H23:H200")=INDIRECT(L$63&amp;"!$H$21"))*(INDIRECT($A75&amp;"!U23:U200")&lt;&gt;""),INDIRECT($A75&amp;"!U23:U200")),0)</f>
        <v>0</v>
      </c>
      <c r="M75" s="11">
        <f t="array" aca="1" ref="M75" ca="1">SUM(IF((INDIRECT($A75&amp;"!J23:J200")=$B$1)*(INDIRECT($A75&amp;"!I23:I200")="H")*(INDIRECT($A75&amp;"!H23:H200")=INDIRECT(M$63&amp;"!$H$21"))*(INDIRECT($A75&amp;"!U23:U200")&lt;&gt;""),INDIRECT($A75&amp;"!U23:U200")),0)</f>
        <v>0</v>
      </c>
      <c r="N75" s="11">
        <f t="array" aca="1" ref="N75" ca="1">SUM(IF((INDIRECT($A75&amp;"!J23:J200")=$B$1)*(INDIRECT($A75&amp;"!I23:I200")="H")*(INDIRECT($A75&amp;"!H23:H200")=INDIRECT(N$63&amp;"!$H$21"))*(INDIRECT($A75&amp;"!U23:U200")&lt;&gt;""),INDIRECT($A75&amp;"!U23:U200")),0)</f>
        <v>0</v>
      </c>
      <c r="O75" s="11">
        <f t="array" aca="1" ref="O75" ca="1">SUM(IF((INDIRECT($A75&amp;"!J23:J200")=$B$1)*(INDIRECT($A75&amp;"!I23:I200")="H")*(INDIRECT($A75&amp;"!H23:H200")=INDIRECT(O$63&amp;"!$H$21"))*(INDIRECT($A75&amp;"!U23:U200")&lt;&gt;""),INDIRECT($A75&amp;"!U23:U200")),0)</f>
        <v>0</v>
      </c>
      <c r="P75" s="11">
        <f t="array" aca="1" ref="P75" ca="1">SUM(IF((INDIRECT($A75&amp;"!J23:J200")=$B$1)*(INDIRECT($A75&amp;"!I23:I200")="H")*(INDIRECT($A75&amp;"!H23:H200")=INDIRECT(P$63&amp;"!$H$21"))*(INDIRECT($A75&amp;"!U23:U200")&lt;&gt;""),INDIRECT($A75&amp;"!U23:U200")),0)</f>
        <v>0</v>
      </c>
      <c r="Q75" s="11">
        <f t="array" aca="1" ref="Q75" ca="1">SUM(IF((INDIRECT($A75&amp;"!J23:J200")=$B$1)*(INDIRECT($A75&amp;"!I23:I200")="H")*(INDIRECT($A75&amp;"!H23:H200")=INDIRECT(Q$63&amp;"!$H$21"))*(INDIRECT($A75&amp;"!U23:U200")&lt;&gt;""),INDIRECT($A75&amp;"!U23:U200")),0)</f>
        <v>0</v>
      </c>
      <c r="R75" s="11">
        <f t="array" aca="1" ref="R75" ca="1">SUM(IF((INDIRECT($A75&amp;"!J23:J200")=$B$1)*(INDIRECT($A75&amp;"!I23:I200")="H")*(INDIRECT($A75&amp;"!H23:H200")=INDIRECT(R$63&amp;"!$H$21"))*(INDIRECT($A75&amp;"!U23:U200")&lt;&gt;""),INDIRECT($A75&amp;"!U23:U200")),0)</f>
        <v>0</v>
      </c>
      <c r="S75" s="11">
        <f t="array" aca="1" ref="S75" ca="1">SUM(IF((INDIRECT($A75&amp;"!J23:J200")=$B$1)*(INDIRECT($A75&amp;"!I23:I200")="H")*(INDIRECT($A75&amp;"!H23:H200")=INDIRECT(S$63&amp;"!$H$21"))*(INDIRECT($A75&amp;"!U23:U200")&lt;&gt;""),INDIRECT($A75&amp;"!U23:U200")),0)</f>
        <v>0</v>
      </c>
      <c r="T75" s="11" t="e">
        <f t="array" aca="1" ref="T75" ca="1">SUM(IF((INDIRECT($A75&amp;"!J23:J200")=$B$1)*(INDIRECT($A75&amp;"!I23:I200")="H")*(INDIRECT($A75&amp;"!H23:H200")=INDIRECT(T$63&amp;"!$H$21"))*(INDIRECT($A75&amp;"!U23:U200")&lt;&gt;""),INDIRECT($A75&amp;"!U23:U200")),0)</f>
        <v>#REF!</v>
      </c>
      <c r="U75" s="11" t="e">
        <f t="array" aca="1" ref="U75" ca="1">SUM(IF((INDIRECT($A75&amp;"!J23:J200")=$B$1)*(INDIRECT($A75&amp;"!I23:I200")="H")*(INDIRECT($A75&amp;"!H23:H200")=INDIRECT(U$63&amp;"!$H$21"))*(INDIRECT($A75&amp;"!U23:U200")&lt;&gt;""),INDIRECT($A75&amp;"!U23:U200")),0)</f>
        <v>#REF!</v>
      </c>
      <c r="V75" s="11" t="e">
        <f t="array" aca="1" ref="V75" ca="1">SUM(IF((INDIRECT($A75&amp;"!J23:J200")=$B$1)*(INDIRECT($A75&amp;"!I23:I200")="H")*(INDIRECT($A75&amp;"!H23:H200")=INDIRECT(V$63&amp;"!$H$21"))*(INDIRECT($A75&amp;"!U23:U200")&lt;&gt;""),INDIRECT($A75&amp;"!U23:U200")),0)</f>
        <v>#REF!</v>
      </c>
      <c r="W75" s="11" t="e">
        <f t="array" aca="1" ref="W75" ca="1">SUM(IF((INDIRECT($A75&amp;"!J23:J200")=$B$1)*(INDIRECT($A75&amp;"!I23:I200")="H")*(INDIRECT($A75&amp;"!H23:H200")=INDIRECT(W$63&amp;"!$H$21"))*(INDIRECT($A75&amp;"!U23:U200")&lt;&gt;""),INDIRECT($A75&amp;"!U23:U200")),0)</f>
        <v>#REF!</v>
      </c>
      <c r="X75" s="11" t="e">
        <f t="array" aca="1" ref="X75" ca="1">SUM(IF((INDIRECT($A75&amp;"!J23:J200")=$B$1)*(INDIRECT($A75&amp;"!I23:I200")="H")*(INDIRECT($A75&amp;"!H23:H200")=INDIRECT(X$63&amp;"!$H$21"))*(INDIRECT($A75&amp;"!U23:U200")&lt;&gt;""),INDIRECT($A75&amp;"!U23:U200")),0)</f>
        <v>#REF!</v>
      </c>
      <c r="Y75" s="12" t="e">
        <f t="array" aca="1" ref="Y75" ca="1">SUM(IF((INDIRECT($A75&amp;"!J23:J200")=$B$1)*(INDIRECT($A75&amp;"!I23:I200")="H")*(INDIRECT($A75&amp;"!H23:H200")=INDIRECT(Y$63&amp;"!$H$21"))*(INDIRECT($A75&amp;"!U23:U200")&lt;&gt;""),INDIRECT($A75&amp;"!U23:U200")),0)</f>
        <v>#REF!</v>
      </c>
      <c r="Z75" s="4"/>
      <c r="AA75" s="4"/>
      <c r="AB75" s="4" t="str">
        <f>Table!$C$49</f>
        <v>Júbilo_Iwata</v>
      </c>
      <c r="AC75" s="10">
        <f t="array" aca="1" ref="AC75" ca="1">SUM(IF((INDIRECT($AB75&amp;"!J23:J200")=$B$1)*(INDIRECT($AB75&amp;"!I23:I200")="A")*(INDIRECT($AB75&amp;"!H23:H200")=INDIRECT(AC$63&amp;"!$H$21"))*(INDIRECT($AB75&amp;"!U23:U200")&lt;&gt;""),INDIRECT($AB75&amp;"!U23:U200")),0)</f>
        <v>0</v>
      </c>
      <c r="AD75" s="11">
        <f t="array" aca="1" ref="AD75" ca="1">SUM(IF((INDIRECT($AB75&amp;"!J23:J200")=$B$1)*(INDIRECT($AB75&amp;"!I23:I200")="A")*(INDIRECT($AB75&amp;"!H23:H200")=INDIRECT(AD$63&amp;"!$H$21"))*(INDIRECT($AB75&amp;"!U23:U200")&lt;&gt;""),INDIRECT($AB75&amp;"!U23:U200")),0)</f>
        <v>0</v>
      </c>
      <c r="AE75" s="11">
        <f t="array" aca="1" ref="AE75" ca="1">SUM(IF((INDIRECT($AB75&amp;"!J23:J200")=$B$1)*(INDIRECT($AB75&amp;"!I23:I200")="A")*(INDIRECT($AB75&amp;"!H23:H200")=INDIRECT(AE$63&amp;"!$H$21"))*(INDIRECT($AB75&amp;"!U23:U200")&lt;&gt;""),INDIRECT($AB75&amp;"!U23:U200")),0)</f>
        <v>0</v>
      </c>
      <c r="AF75" s="11">
        <f t="array" aca="1" ref="AF75" ca="1">SUM(IF((INDIRECT($AB75&amp;"!J23:J200")=$B$1)*(INDIRECT($AB75&amp;"!I23:I200")="A")*(INDIRECT($AB75&amp;"!H23:H200")=INDIRECT(AF$63&amp;"!$H$21"))*(INDIRECT($AB75&amp;"!U23:U200")&lt;&gt;""),INDIRECT($AB75&amp;"!U23:U200")),0)</f>
        <v>0</v>
      </c>
      <c r="AG75" s="11">
        <f t="array" aca="1" ref="AG75" ca="1">SUM(IF((INDIRECT($AB75&amp;"!J23:J200")=$B$1)*(INDIRECT($AB75&amp;"!I23:I200")="A")*(INDIRECT($AB75&amp;"!H23:H200")=INDIRECT(AG$63&amp;"!$H$21"))*(INDIRECT($AB75&amp;"!U23:U200")&lt;&gt;""),INDIRECT($AB75&amp;"!U23:U200")),0)</f>
        <v>0</v>
      </c>
      <c r="AH75" s="11">
        <f t="array" aca="1" ref="AH75" ca="1">SUM(IF((INDIRECT($AB75&amp;"!J23:J200")=$B$1)*(INDIRECT($AB75&amp;"!I23:I200")="A")*(INDIRECT($AB75&amp;"!H23:H200")=INDIRECT(AH$63&amp;"!$H$21"))*(INDIRECT($AB75&amp;"!U23:U200")&lt;&gt;""),INDIRECT($AB75&amp;"!U23:U200")),0)</f>
        <v>0</v>
      </c>
      <c r="AI75" s="11">
        <f t="array" aca="1" ref="AI75" ca="1">SUM(IF((INDIRECT($AB75&amp;"!J23:J200")=$B$1)*(INDIRECT($AB75&amp;"!I23:I200")="A")*(INDIRECT($AB75&amp;"!H23:H200")=INDIRECT(AI$63&amp;"!$H$21"))*(INDIRECT($AB75&amp;"!U23:U200")&lt;&gt;""),INDIRECT($AB75&amp;"!U23:U200")),0)</f>
        <v>0</v>
      </c>
      <c r="AJ75" s="11">
        <f t="array" aca="1" ref="AJ75" ca="1">SUM(IF((INDIRECT($AB75&amp;"!J23:J200")=$B$1)*(INDIRECT($AB75&amp;"!I23:I200")="A")*(INDIRECT($AB75&amp;"!H23:H200")=INDIRECT(AJ$63&amp;"!$H$21"))*(INDIRECT($AB75&amp;"!U23:U200")&lt;&gt;""),INDIRECT($AB75&amp;"!U23:U200")),0)</f>
        <v>0</v>
      </c>
      <c r="AK75" s="11">
        <f t="array" aca="1" ref="AK75" ca="1">SUM(IF((INDIRECT($AB75&amp;"!J23:J200")=$B$1)*(INDIRECT($AB75&amp;"!I23:I200")="A")*(INDIRECT($AB75&amp;"!H23:H200")=INDIRECT(AK$63&amp;"!$H$21"))*(INDIRECT($AB75&amp;"!U23:U200")&lt;&gt;""),INDIRECT($AB75&amp;"!U23:U200")),0)</f>
        <v>0</v>
      </c>
      <c r="AL75" s="11">
        <f t="array" aca="1" ref="AL75" ca="1">SUM(IF((INDIRECT($AB75&amp;"!J23:J200")=$B$1)*(INDIRECT($AB75&amp;"!I23:I200")="A")*(INDIRECT($AB75&amp;"!H23:H200")=INDIRECT(AL$63&amp;"!$H$21"))*(INDIRECT($AB75&amp;"!U23:U200")&lt;&gt;""),INDIRECT($AB75&amp;"!U23:U200")),0)</f>
        <v>0</v>
      </c>
      <c r="AM75" s="11">
        <f t="array" aca="1" ref="AM75" ca="1">SUM(IF((INDIRECT($AB75&amp;"!J23:J200")=$B$1)*(INDIRECT($AB75&amp;"!I23:I200")="A")*(INDIRECT($AB75&amp;"!H23:H200")=INDIRECT(AM$63&amp;"!$H$21"))*(INDIRECT($AB75&amp;"!U23:U200")&lt;&gt;""),INDIRECT($AB75&amp;"!U23:U200")),0)</f>
        <v>0</v>
      </c>
      <c r="AN75" s="11">
        <f t="array" aca="1" ref="AN75" ca="1">SUM(IF((INDIRECT($AB75&amp;"!J23:J200")=$B$1)*(INDIRECT($AB75&amp;"!I23:I200")="A")*(INDIRECT($AB75&amp;"!H23:H200")=INDIRECT(AN$63&amp;"!$H$21"))*(INDIRECT($AB75&amp;"!U23:U200")&lt;&gt;""),INDIRECT($AB75&amp;"!U23:U200")),0)</f>
        <v>0</v>
      </c>
      <c r="AO75" s="11">
        <f t="array" aca="1" ref="AO75" ca="1">SUM(IF((INDIRECT($AB75&amp;"!J23:J200")=$B$1)*(INDIRECT($AB75&amp;"!I23:I200")="A")*(INDIRECT($AB75&amp;"!H23:H200")=INDIRECT(AO$63&amp;"!$H$21"))*(INDIRECT($AB75&amp;"!U23:U200")&lt;&gt;""),INDIRECT($AB75&amp;"!U23:U200")),0)</f>
        <v>0</v>
      </c>
      <c r="AP75" s="11">
        <f t="array" aca="1" ref="AP75" ca="1">SUM(IF((INDIRECT($AB75&amp;"!J23:J200")=$B$1)*(INDIRECT($AB75&amp;"!I23:I200")="A")*(INDIRECT($AB75&amp;"!H23:H200")=INDIRECT(AP$63&amp;"!$H$21"))*(INDIRECT($AB75&amp;"!U23:U200")&lt;&gt;""),INDIRECT($AB75&amp;"!U23:U200")),0)</f>
        <v>0</v>
      </c>
      <c r="AQ75" s="11">
        <f t="array" aca="1" ref="AQ75" ca="1">SUM(IF((INDIRECT($AB75&amp;"!J23:J200")=$B$1)*(INDIRECT($AB75&amp;"!I23:I200")="A")*(INDIRECT($AB75&amp;"!H23:H200")=INDIRECT(AQ$63&amp;"!$H$21"))*(INDIRECT($AB75&amp;"!U23:U200")&lt;&gt;""),INDIRECT($AB75&amp;"!U23:U200")),0)</f>
        <v>0</v>
      </c>
      <c r="AR75" s="11">
        <f t="array" aca="1" ref="AR75" ca="1">SUM(IF((INDIRECT($AB75&amp;"!J23:J200")=$B$1)*(INDIRECT($AB75&amp;"!I23:I200")="A")*(INDIRECT($AB75&amp;"!H23:H200")=INDIRECT(AR$63&amp;"!$H$21"))*(INDIRECT($AB75&amp;"!U23:U200")&lt;&gt;""),INDIRECT($AB75&amp;"!U23:U200")),0)</f>
        <v>0</v>
      </c>
      <c r="AS75" s="11">
        <f t="array" aca="1" ref="AS75" ca="1">SUM(IF((INDIRECT($AB75&amp;"!J23:J200")=$B$1)*(INDIRECT($AB75&amp;"!I23:I200")="A")*(INDIRECT($AB75&amp;"!H23:H200")=INDIRECT(AS$63&amp;"!$H$21"))*(INDIRECT($AB75&amp;"!U23:U200")&lt;&gt;""),INDIRECT($AB75&amp;"!U23:U200")),0)</f>
        <v>0</v>
      </c>
      <c r="AT75" s="11">
        <f t="array" aca="1" ref="AT75" ca="1">SUM(IF((INDIRECT($AB75&amp;"!J23:J200")=$B$1)*(INDIRECT($AB75&amp;"!I23:I200")="A")*(INDIRECT($AB75&amp;"!H23:H200")=INDIRECT(AT$63&amp;"!$H$21"))*(INDIRECT($AB75&amp;"!U23:U200")&lt;&gt;""),INDIRECT($AB75&amp;"!U23:U200")),0)</f>
        <v>0</v>
      </c>
      <c r="AU75" s="11" t="e">
        <f t="array" aca="1" ref="AU75" ca="1">SUM(IF((INDIRECT($AB75&amp;"!J23:J200")=$B$1)*(INDIRECT($AB75&amp;"!I23:I200")="A")*(INDIRECT($AB75&amp;"!H23:H200")=INDIRECT(AU$63&amp;"!$H$21"))*(INDIRECT($AB75&amp;"!U23:U200")&lt;&gt;""),INDIRECT($AB75&amp;"!U23:U200")),0)</f>
        <v>#REF!</v>
      </c>
      <c r="AV75" s="11" t="e">
        <f t="array" aca="1" ref="AV75" ca="1">SUM(IF((INDIRECT($AB75&amp;"!J23:J200")=$B$1)*(INDIRECT($AB75&amp;"!I23:I200")="A")*(INDIRECT($AB75&amp;"!H23:H200")=INDIRECT(AV$63&amp;"!$H$21"))*(INDIRECT($AB75&amp;"!U23:U200")&lt;&gt;""),INDIRECT($AB75&amp;"!U23:U200")),0)</f>
        <v>#REF!</v>
      </c>
      <c r="AW75" s="11" t="e">
        <f t="array" aca="1" ref="AW75" ca="1">SUM(IF((INDIRECT($AB75&amp;"!J23:J200")=$B$1)*(INDIRECT($AB75&amp;"!I23:I200")="A")*(INDIRECT($AB75&amp;"!H23:H200")=INDIRECT(AW$63&amp;"!$H$21"))*(INDIRECT($AB75&amp;"!U23:U200")&lt;&gt;""),INDIRECT($AB75&amp;"!U23:U200")),0)</f>
        <v>#REF!</v>
      </c>
      <c r="AX75" s="11" t="e">
        <f t="array" aca="1" ref="AX75" ca="1">SUM(IF((INDIRECT($AB75&amp;"!J23:J200")=$B$1)*(INDIRECT($AB75&amp;"!I23:I200")="A")*(INDIRECT($AB75&amp;"!H23:H200")=INDIRECT(AX$63&amp;"!$H$21"))*(INDIRECT($AB75&amp;"!U23:U200")&lt;&gt;""),INDIRECT($AB75&amp;"!U23:U200")),0)</f>
        <v>#REF!</v>
      </c>
      <c r="AY75" s="11" t="e">
        <f t="array" aca="1" ref="AY75" ca="1">SUM(IF((INDIRECT($AB75&amp;"!J23:J200")=$B$1)*(INDIRECT($AB75&amp;"!I23:I200")="A")*(INDIRECT($AB75&amp;"!H23:H200")=INDIRECT(AY$63&amp;"!$H$21"))*(INDIRECT($AB75&amp;"!U23:U200")&lt;&gt;""),INDIRECT($AB75&amp;"!U23:U200")),0)</f>
        <v>#REF!</v>
      </c>
      <c r="AZ75" s="12" t="e">
        <f t="array" aca="1" ref="AZ75" ca="1">SUM(IF((INDIRECT($AB75&amp;"!J23:J200")=$B$1)*(INDIRECT($AB75&amp;"!I23:I200")="A")*(INDIRECT($AB75&amp;"!H23:H200")=INDIRECT(AZ$63&amp;"!$H$21"))*(INDIRECT($AB75&amp;"!U23:U200")&lt;&gt;""),INDIRECT($AB75&amp;"!U23:U200")),0)</f>
        <v>#REF!</v>
      </c>
    </row>
    <row r="76" spans="1:52" hidden="1">
      <c r="A76" s="4" t="str">
        <f>Table!$C$50</f>
        <v>Shimizu_S_Pulse</v>
      </c>
      <c r="B76" s="10">
        <f t="array" aca="1" ref="B76" ca="1">SUM(IF((INDIRECT($A76&amp;"!J23:J200")=$B$1)*(INDIRECT($A76&amp;"!I23:I200")="H")*(INDIRECT($A76&amp;"!H23:H200")=INDIRECT(B$63&amp;"!$H$21"))*(INDIRECT($A76&amp;"!U23:U200")&lt;&gt;""),INDIRECT($A76&amp;"!U23:U200")),0)</f>
        <v>0</v>
      </c>
      <c r="C76" s="11">
        <f t="array" aca="1" ref="C76" ca="1">SUM(IF((INDIRECT($A76&amp;"!J23:J200")=$B$1)*(INDIRECT($A76&amp;"!I23:I200")="H")*(INDIRECT($A76&amp;"!H23:H200")=INDIRECT(C$63&amp;"!$H$21"))*(INDIRECT($A76&amp;"!U23:U200")&lt;&gt;""),INDIRECT($A76&amp;"!U23:U200")),0)</f>
        <v>0</v>
      </c>
      <c r="D76" s="11">
        <f t="array" aca="1" ref="D76" ca="1">SUM(IF((INDIRECT($A76&amp;"!J23:J200")=$B$1)*(INDIRECT($A76&amp;"!I23:I200")="H")*(INDIRECT($A76&amp;"!H23:H200")=INDIRECT(D$63&amp;"!$H$21"))*(INDIRECT($A76&amp;"!U23:U200")&lt;&gt;""),INDIRECT($A76&amp;"!U23:U200")),0)</f>
        <v>0</v>
      </c>
      <c r="E76" s="11">
        <f t="array" aca="1" ref="E76" ca="1">SUM(IF((INDIRECT($A76&amp;"!J23:J200")=$B$1)*(INDIRECT($A76&amp;"!I23:I200")="H")*(INDIRECT($A76&amp;"!H23:H200")=INDIRECT(E$63&amp;"!$H$21"))*(INDIRECT($A76&amp;"!U23:U200")&lt;&gt;""),INDIRECT($A76&amp;"!U23:U200")),0)</f>
        <v>0</v>
      </c>
      <c r="F76" s="11">
        <f t="array" aca="1" ref="F76" ca="1">SUM(IF((INDIRECT($A76&amp;"!J23:J200")=$B$1)*(INDIRECT($A76&amp;"!I23:I200")="H")*(INDIRECT($A76&amp;"!H23:H200")=INDIRECT(F$63&amp;"!$H$21"))*(INDIRECT($A76&amp;"!U23:U200")&lt;&gt;""),INDIRECT($A76&amp;"!U23:U200")),0)</f>
        <v>0</v>
      </c>
      <c r="G76" s="11">
        <f t="array" aca="1" ref="G76" ca="1">SUM(IF((INDIRECT($A76&amp;"!J23:J200")=$B$1)*(INDIRECT($A76&amp;"!I23:I200")="H")*(INDIRECT($A76&amp;"!H23:H200")=INDIRECT(G$63&amp;"!$H$21"))*(INDIRECT($A76&amp;"!U23:U200")&lt;&gt;""),INDIRECT($A76&amp;"!U23:U200")),0)</f>
        <v>0</v>
      </c>
      <c r="H76" s="11">
        <f t="array" aca="1" ref="H76" ca="1">SUM(IF((INDIRECT($A76&amp;"!J23:J200")=$B$1)*(INDIRECT($A76&amp;"!I23:I200")="H")*(INDIRECT($A76&amp;"!H23:H200")=INDIRECT(H$63&amp;"!$H$21"))*(INDIRECT($A76&amp;"!U23:U200")&lt;&gt;""),INDIRECT($A76&amp;"!U23:U200")),0)</f>
        <v>0</v>
      </c>
      <c r="I76" s="11">
        <f t="array" aca="1" ref="I76" ca="1">SUM(IF((INDIRECT($A76&amp;"!J23:J200")=$B$1)*(INDIRECT($A76&amp;"!I23:I200")="H")*(INDIRECT($A76&amp;"!H23:H200")=INDIRECT(I$63&amp;"!$H$21"))*(INDIRECT($A76&amp;"!U23:U200")&lt;&gt;""),INDIRECT($A76&amp;"!U23:U200")),0)</f>
        <v>0</v>
      </c>
      <c r="J76" s="11">
        <f t="array" aca="1" ref="J76" ca="1">SUM(IF((INDIRECT($A76&amp;"!J23:J200")=$B$1)*(INDIRECT($A76&amp;"!I23:I200")="H")*(INDIRECT($A76&amp;"!H23:H200")=INDIRECT(J$63&amp;"!$H$21"))*(INDIRECT($A76&amp;"!U23:U200")&lt;&gt;""),INDIRECT($A76&amp;"!U23:U200")),0)</f>
        <v>0</v>
      </c>
      <c r="K76" s="11">
        <f t="array" aca="1" ref="K76" ca="1">SUM(IF((INDIRECT($A76&amp;"!J23:J200")=$B$1)*(INDIRECT($A76&amp;"!I23:I200")="H")*(INDIRECT($A76&amp;"!H23:H200")=INDIRECT(K$63&amp;"!$H$21"))*(INDIRECT($A76&amp;"!U23:U200")&lt;&gt;""),INDIRECT($A76&amp;"!U23:U200")),0)</f>
        <v>0</v>
      </c>
      <c r="L76" s="11">
        <f t="array" aca="1" ref="L76" ca="1">SUM(IF((INDIRECT($A76&amp;"!J23:J200")=$B$1)*(INDIRECT($A76&amp;"!I23:I200")="H")*(INDIRECT($A76&amp;"!H23:H200")=INDIRECT(L$63&amp;"!$H$21"))*(INDIRECT($A76&amp;"!U23:U200")&lt;&gt;""),INDIRECT($A76&amp;"!U23:U200")),0)</f>
        <v>0</v>
      </c>
      <c r="M76" s="11">
        <f t="array" aca="1" ref="M76" ca="1">SUM(IF((INDIRECT($A76&amp;"!J23:J200")=$B$1)*(INDIRECT($A76&amp;"!I23:I200")="H")*(INDIRECT($A76&amp;"!H23:H200")=INDIRECT(M$63&amp;"!$H$21"))*(INDIRECT($A76&amp;"!U23:U200")&lt;&gt;""),INDIRECT($A76&amp;"!U23:U200")),0)</f>
        <v>0</v>
      </c>
      <c r="N76" s="11">
        <f t="array" aca="1" ref="N76" ca="1">SUM(IF((INDIRECT($A76&amp;"!J23:J200")=$B$1)*(INDIRECT($A76&amp;"!I23:I200")="H")*(INDIRECT($A76&amp;"!H23:H200")=INDIRECT(N$63&amp;"!$H$21"))*(INDIRECT($A76&amp;"!U23:U200")&lt;&gt;""),INDIRECT($A76&amp;"!U23:U200")),0)</f>
        <v>0</v>
      </c>
      <c r="O76" s="11">
        <f t="array" aca="1" ref="O76" ca="1">SUM(IF((INDIRECT($A76&amp;"!J23:J200")=$B$1)*(INDIRECT($A76&amp;"!I23:I200")="H")*(INDIRECT($A76&amp;"!H23:H200")=INDIRECT(O$63&amp;"!$H$21"))*(INDIRECT($A76&amp;"!U23:U200")&lt;&gt;""),INDIRECT($A76&amp;"!U23:U200")),0)</f>
        <v>0</v>
      </c>
      <c r="P76" s="11">
        <f t="array" aca="1" ref="P76" ca="1">SUM(IF((INDIRECT($A76&amp;"!J23:J200")=$B$1)*(INDIRECT($A76&amp;"!I23:I200")="H")*(INDIRECT($A76&amp;"!H23:H200")=INDIRECT(P$63&amp;"!$H$21"))*(INDIRECT($A76&amp;"!U23:U200")&lt;&gt;""),INDIRECT($A76&amp;"!U23:U200")),0)</f>
        <v>0</v>
      </c>
      <c r="Q76" s="11">
        <f t="array" aca="1" ref="Q76" ca="1">SUM(IF((INDIRECT($A76&amp;"!J23:J200")=$B$1)*(INDIRECT($A76&amp;"!I23:I200")="H")*(INDIRECT($A76&amp;"!H23:H200")=INDIRECT(Q$63&amp;"!$H$21"))*(INDIRECT($A76&amp;"!U23:U200")&lt;&gt;""),INDIRECT($A76&amp;"!U23:U200")),0)</f>
        <v>0</v>
      </c>
      <c r="R76" s="11">
        <f t="array" aca="1" ref="R76" ca="1">SUM(IF((INDIRECT($A76&amp;"!J23:J200")=$B$1)*(INDIRECT($A76&amp;"!I23:I200")="H")*(INDIRECT($A76&amp;"!H23:H200")=INDIRECT(R$63&amp;"!$H$21"))*(INDIRECT($A76&amp;"!U23:U200")&lt;&gt;""),INDIRECT($A76&amp;"!U23:U200")),0)</f>
        <v>0</v>
      </c>
      <c r="S76" s="11">
        <f t="array" aca="1" ref="S76" ca="1">SUM(IF((INDIRECT($A76&amp;"!J23:J200")=$B$1)*(INDIRECT($A76&amp;"!I23:I200")="H")*(INDIRECT($A76&amp;"!H23:H200")=INDIRECT(S$63&amp;"!$H$21"))*(INDIRECT($A76&amp;"!U23:U200")&lt;&gt;""),INDIRECT($A76&amp;"!U23:U200")),0)</f>
        <v>0</v>
      </c>
      <c r="T76" s="11" t="e">
        <f t="array" aca="1" ref="T76" ca="1">SUM(IF((INDIRECT($A76&amp;"!J23:J200")=$B$1)*(INDIRECT($A76&amp;"!I23:I200")="H")*(INDIRECT($A76&amp;"!H23:H200")=INDIRECT(T$63&amp;"!$H$21"))*(INDIRECT($A76&amp;"!U23:U200")&lt;&gt;""),INDIRECT($A76&amp;"!U23:U200")),0)</f>
        <v>#REF!</v>
      </c>
      <c r="U76" s="11" t="e">
        <f t="array" aca="1" ref="U76" ca="1">SUM(IF((INDIRECT($A76&amp;"!J23:J200")=$B$1)*(INDIRECT($A76&amp;"!I23:I200")="H")*(INDIRECT($A76&amp;"!H23:H200")=INDIRECT(U$63&amp;"!$H$21"))*(INDIRECT($A76&amp;"!U23:U200")&lt;&gt;""),INDIRECT($A76&amp;"!U23:U200")),0)</f>
        <v>#REF!</v>
      </c>
      <c r="V76" s="11" t="e">
        <f t="array" aca="1" ref="V76" ca="1">SUM(IF((INDIRECT($A76&amp;"!J23:J200")=$B$1)*(INDIRECT($A76&amp;"!I23:I200")="H")*(INDIRECT($A76&amp;"!H23:H200")=INDIRECT(V$63&amp;"!$H$21"))*(INDIRECT($A76&amp;"!U23:U200")&lt;&gt;""),INDIRECT($A76&amp;"!U23:U200")),0)</f>
        <v>#REF!</v>
      </c>
      <c r="W76" s="11" t="e">
        <f t="array" aca="1" ref="W76" ca="1">SUM(IF((INDIRECT($A76&amp;"!J23:J200")=$B$1)*(INDIRECT($A76&amp;"!I23:I200")="H")*(INDIRECT($A76&amp;"!H23:H200")=INDIRECT(W$63&amp;"!$H$21"))*(INDIRECT($A76&amp;"!U23:U200")&lt;&gt;""),INDIRECT($A76&amp;"!U23:U200")),0)</f>
        <v>#REF!</v>
      </c>
      <c r="X76" s="11" t="e">
        <f t="array" aca="1" ref="X76" ca="1">SUM(IF((INDIRECT($A76&amp;"!J23:J200")=$B$1)*(INDIRECT($A76&amp;"!I23:I200")="H")*(INDIRECT($A76&amp;"!H23:H200")=INDIRECT(X$63&amp;"!$H$21"))*(INDIRECT($A76&amp;"!U23:U200")&lt;&gt;""),INDIRECT($A76&amp;"!U23:U200")),0)</f>
        <v>#REF!</v>
      </c>
      <c r="Y76" s="12" t="e">
        <f t="array" aca="1" ref="Y76" ca="1">SUM(IF((INDIRECT($A76&amp;"!J23:J200")=$B$1)*(INDIRECT($A76&amp;"!I23:I200")="H")*(INDIRECT($A76&amp;"!H23:H200")=INDIRECT(Y$63&amp;"!$H$21"))*(INDIRECT($A76&amp;"!U23:U200")&lt;&gt;""),INDIRECT($A76&amp;"!U23:U200")),0)</f>
        <v>#REF!</v>
      </c>
      <c r="Z76" s="4"/>
      <c r="AA76" s="4"/>
      <c r="AB76" s="4" t="str">
        <f>Table!$C$50</f>
        <v>Shimizu_S_Pulse</v>
      </c>
      <c r="AC76" s="10">
        <f t="array" aca="1" ref="AC76" ca="1">SUM(IF((INDIRECT($AB76&amp;"!J23:J200")=$B$1)*(INDIRECT($AB76&amp;"!I23:I200")="A")*(INDIRECT($AB76&amp;"!H23:H200")=INDIRECT(AC$63&amp;"!$H$21"))*(INDIRECT($AB76&amp;"!U23:U200")&lt;&gt;""),INDIRECT($AB76&amp;"!U23:U200")),0)</f>
        <v>0</v>
      </c>
      <c r="AD76" s="11">
        <f t="array" aca="1" ref="AD76" ca="1">SUM(IF((INDIRECT($AB76&amp;"!J23:J200")=$B$1)*(INDIRECT($AB76&amp;"!I23:I200")="A")*(INDIRECT($AB76&amp;"!H23:H200")=INDIRECT(AD$63&amp;"!$H$21"))*(INDIRECT($AB76&amp;"!U23:U200")&lt;&gt;""),INDIRECT($AB76&amp;"!U23:U200")),0)</f>
        <v>0</v>
      </c>
      <c r="AE76" s="11">
        <f t="array" aca="1" ref="AE76" ca="1">SUM(IF((INDIRECT($AB76&amp;"!J23:J200")=$B$1)*(INDIRECT($AB76&amp;"!I23:I200")="A")*(INDIRECT($AB76&amp;"!H23:H200")=INDIRECT(AE$63&amp;"!$H$21"))*(INDIRECT($AB76&amp;"!U23:U200")&lt;&gt;""),INDIRECT($AB76&amp;"!U23:U200")),0)</f>
        <v>0</v>
      </c>
      <c r="AF76" s="11">
        <f t="array" aca="1" ref="AF76" ca="1">SUM(IF((INDIRECT($AB76&amp;"!J23:J200")=$B$1)*(INDIRECT($AB76&amp;"!I23:I200")="A")*(INDIRECT($AB76&amp;"!H23:H200")=INDIRECT(AF$63&amp;"!$H$21"))*(INDIRECT($AB76&amp;"!U23:U200")&lt;&gt;""),INDIRECT($AB76&amp;"!U23:U200")),0)</f>
        <v>0</v>
      </c>
      <c r="AG76" s="11">
        <f t="array" aca="1" ref="AG76" ca="1">SUM(IF((INDIRECT($AB76&amp;"!J23:J200")=$B$1)*(INDIRECT($AB76&amp;"!I23:I200")="A")*(INDIRECT($AB76&amp;"!H23:H200")=INDIRECT(AG$63&amp;"!$H$21"))*(INDIRECT($AB76&amp;"!U23:U200")&lt;&gt;""),INDIRECT($AB76&amp;"!U23:U200")),0)</f>
        <v>0</v>
      </c>
      <c r="AH76" s="11">
        <f t="array" aca="1" ref="AH76" ca="1">SUM(IF((INDIRECT($AB76&amp;"!J23:J200")=$B$1)*(INDIRECT($AB76&amp;"!I23:I200")="A")*(INDIRECT($AB76&amp;"!H23:H200")=INDIRECT(AH$63&amp;"!$H$21"))*(INDIRECT($AB76&amp;"!U23:U200")&lt;&gt;""),INDIRECT($AB76&amp;"!U23:U200")),0)</f>
        <v>0</v>
      </c>
      <c r="AI76" s="11">
        <f t="array" aca="1" ref="AI76" ca="1">SUM(IF((INDIRECT($AB76&amp;"!J23:J200")=$B$1)*(INDIRECT($AB76&amp;"!I23:I200")="A")*(INDIRECT($AB76&amp;"!H23:H200")=INDIRECT(AI$63&amp;"!$H$21"))*(INDIRECT($AB76&amp;"!U23:U200")&lt;&gt;""),INDIRECT($AB76&amp;"!U23:U200")),0)</f>
        <v>0</v>
      </c>
      <c r="AJ76" s="11">
        <f t="array" aca="1" ref="AJ76" ca="1">SUM(IF((INDIRECT($AB76&amp;"!J23:J200")=$B$1)*(INDIRECT($AB76&amp;"!I23:I200")="A")*(INDIRECT($AB76&amp;"!H23:H200")=INDIRECT(AJ$63&amp;"!$H$21"))*(INDIRECT($AB76&amp;"!U23:U200")&lt;&gt;""),INDIRECT($AB76&amp;"!U23:U200")),0)</f>
        <v>0</v>
      </c>
      <c r="AK76" s="11">
        <f t="array" aca="1" ref="AK76" ca="1">SUM(IF((INDIRECT($AB76&amp;"!J23:J200")=$B$1)*(INDIRECT($AB76&amp;"!I23:I200")="A")*(INDIRECT($AB76&amp;"!H23:H200")=INDIRECT(AK$63&amp;"!$H$21"))*(INDIRECT($AB76&amp;"!U23:U200")&lt;&gt;""),INDIRECT($AB76&amp;"!U23:U200")),0)</f>
        <v>0</v>
      </c>
      <c r="AL76" s="11">
        <f t="array" aca="1" ref="AL76" ca="1">SUM(IF((INDIRECT($AB76&amp;"!J23:J200")=$B$1)*(INDIRECT($AB76&amp;"!I23:I200")="A")*(INDIRECT($AB76&amp;"!H23:H200")=INDIRECT(AL$63&amp;"!$H$21"))*(INDIRECT($AB76&amp;"!U23:U200")&lt;&gt;""),INDIRECT($AB76&amp;"!U23:U200")),0)</f>
        <v>0</v>
      </c>
      <c r="AM76" s="11">
        <f t="array" aca="1" ref="AM76" ca="1">SUM(IF((INDIRECT($AB76&amp;"!J23:J200")=$B$1)*(INDIRECT($AB76&amp;"!I23:I200")="A")*(INDIRECT($AB76&amp;"!H23:H200")=INDIRECT(AM$63&amp;"!$H$21"))*(INDIRECT($AB76&amp;"!U23:U200")&lt;&gt;""),INDIRECT($AB76&amp;"!U23:U200")),0)</f>
        <v>0</v>
      </c>
      <c r="AN76" s="11">
        <f t="array" aca="1" ref="AN76" ca="1">SUM(IF((INDIRECT($AB76&amp;"!J23:J200")=$B$1)*(INDIRECT($AB76&amp;"!I23:I200")="A")*(INDIRECT($AB76&amp;"!H23:H200")=INDIRECT(AN$63&amp;"!$H$21"))*(INDIRECT($AB76&amp;"!U23:U200")&lt;&gt;""),INDIRECT($AB76&amp;"!U23:U200")),0)</f>
        <v>0</v>
      </c>
      <c r="AO76" s="11">
        <f t="array" aca="1" ref="AO76" ca="1">SUM(IF((INDIRECT($AB76&amp;"!J23:J200")=$B$1)*(INDIRECT($AB76&amp;"!I23:I200")="A")*(INDIRECT($AB76&amp;"!H23:H200")=INDIRECT(AO$63&amp;"!$H$21"))*(INDIRECT($AB76&amp;"!U23:U200")&lt;&gt;""),INDIRECT($AB76&amp;"!U23:U200")),0)</f>
        <v>0</v>
      </c>
      <c r="AP76" s="11">
        <f t="array" aca="1" ref="AP76" ca="1">SUM(IF((INDIRECT($AB76&amp;"!J23:J200")=$B$1)*(INDIRECT($AB76&amp;"!I23:I200")="A")*(INDIRECT($AB76&amp;"!H23:H200")=INDIRECT(AP$63&amp;"!$H$21"))*(INDIRECT($AB76&amp;"!U23:U200")&lt;&gt;""),INDIRECT($AB76&amp;"!U23:U200")),0)</f>
        <v>0</v>
      </c>
      <c r="AQ76" s="11">
        <f t="array" aca="1" ref="AQ76" ca="1">SUM(IF((INDIRECT($AB76&amp;"!J23:J200")=$B$1)*(INDIRECT($AB76&amp;"!I23:I200")="A")*(INDIRECT($AB76&amp;"!H23:H200")=INDIRECT(AQ$63&amp;"!$H$21"))*(INDIRECT($AB76&amp;"!U23:U200")&lt;&gt;""),INDIRECT($AB76&amp;"!U23:U200")),0)</f>
        <v>0</v>
      </c>
      <c r="AR76" s="11">
        <f t="array" aca="1" ref="AR76" ca="1">SUM(IF((INDIRECT($AB76&amp;"!J23:J200")=$B$1)*(INDIRECT($AB76&amp;"!I23:I200")="A")*(INDIRECT($AB76&amp;"!H23:H200")=INDIRECT(AR$63&amp;"!$H$21"))*(INDIRECT($AB76&amp;"!U23:U200")&lt;&gt;""),INDIRECT($AB76&amp;"!U23:U200")),0)</f>
        <v>0</v>
      </c>
      <c r="AS76" s="11">
        <f t="array" aca="1" ref="AS76" ca="1">SUM(IF((INDIRECT($AB76&amp;"!J23:J200")=$B$1)*(INDIRECT($AB76&amp;"!I23:I200")="A")*(INDIRECT($AB76&amp;"!H23:H200")=INDIRECT(AS$63&amp;"!$H$21"))*(INDIRECT($AB76&amp;"!U23:U200")&lt;&gt;""),INDIRECT($AB76&amp;"!U23:U200")),0)</f>
        <v>0</v>
      </c>
      <c r="AT76" s="11">
        <f t="array" aca="1" ref="AT76" ca="1">SUM(IF((INDIRECT($AB76&amp;"!J23:J200")=$B$1)*(INDIRECT($AB76&amp;"!I23:I200")="A")*(INDIRECT($AB76&amp;"!H23:H200")=INDIRECT(AT$63&amp;"!$H$21"))*(INDIRECT($AB76&amp;"!U23:U200")&lt;&gt;""),INDIRECT($AB76&amp;"!U23:U200")),0)</f>
        <v>0</v>
      </c>
      <c r="AU76" s="11" t="e">
        <f t="array" aca="1" ref="AU76" ca="1">SUM(IF((INDIRECT($AB76&amp;"!J23:J200")=$B$1)*(INDIRECT($AB76&amp;"!I23:I200")="A")*(INDIRECT($AB76&amp;"!H23:H200")=INDIRECT(AU$63&amp;"!$H$21"))*(INDIRECT($AB76&amp;"!U23:U200")&lt;&gt;""),INDIRECT($AB76&amp;"!U23:U200")),0)</f>
        <v>#REF!</v>
      </c>
      <c r="AV76" s="11" t="e">
        <f t="array" aca="1" ref="AV76" ca="1">SUM(IF((INDIRECT($AB76&amp;"!J23:J200")=$B$1)*(INDIRECT($AB76&amp;"!I23:I200")="A")*(INDIRECT($AB76&amp;"!H23:H200")=INDIRECT(AV$63&amp;"!$H$21"))*(INDIRECT($AB76&amp;"!U23:U200")&lt;&gt;""),INDIRECT($AB76&amp;"!U23:U200")),0)</f>
        <v>#REF!</v>
      </c>
      <c r="AW76" s="11" t="e">
        <f t="array" aca="1" ref="AW76" ca="1">SUM(IF((INDIRECT($AB76&amp;"!J23:J200")=$B$1)*(INDIRECT($AB76&amp;"!I23:I200")="A")*(INDIRECT($AB76&amp;"!H23:H200")=INDIRECT(AW$63&amp;"!$H$21"))*(INDIRECT($AB76&amp;"!U23:U200")&lt;&gt;""),INDIRECT($AB76&amp;"!U23:U200")),0)</f>
        <v>#REF!</v>
      </c>
      <c r="AX76" s="11" t="e">
        <f t="array" aca="1" ref="AX76" ca="1">SUM(IF((INDIRECT($AB76&amp;"!J23:J200")=$B$1)*(INDIRECT($AB76&amp;"!I23:I200")="A")*(INDIRECT($AB76&amp;"!H23:H200")=INDIRECT(AX$63&amp;"!$H$21"))*(INDIRECT($AB76&amp;"!U23:U200")&lt;&gt;""),INDIRECT($AB76&amp;"!U23:U200")),0)</f>
        <v>#REF!</v>
      </c>
      <c r="AY76" s="11" t="e">
        <f t="array" aca="1" ref="AY76" ca="1">SUM(IF((INDIRECT($AB76&amp;"!J23:J200")=$B$1)*(INDIRECT($AB76&amp;"!I23:I200")="A")*(INDIRECT($AB76&amp;"!H23:H200")=INDIRECT(AY$63&amp;"!$H$21"))*(INDIRECT($AB76&amp;"!U23:U200")&lt;&gt;""),INDIRECT($AB76&amp;"!U23:U200")),0)</f>
        <v>#REF!</v>
      </c>
      <c r="AZ76" s="12" t="e">
        <f t="array" aca="1" ref="AZ76" ca="1">SUM(IF((INDIRECT($AB76&amp;"!J23:J200")=$B$1)*(INDIRECT($AB76&amp;"!I23:I200")="A")*(INDIRECT($AB76&amp;"!H23:H200")=INDIRECT(AZ$63&amp;"!$H$21"))*(INDIRECT($AB76&amp;"!U23:U200")&lt;&gt;""),INDIRECT($AB76&amp;"!U23:U200")),0)</f>
        <v>#REF!</v>
      </c>
    </row>
    <row r="77" spans="1:52" hidden="1">
      <c r="A77" s="4" t="str">
        <f>Table!$C$51</f>
        <v>Tokyo</v>
      </c>
      <c r="B77" s="10">
        <f t="array" aca="1" ref="B77" ca="1">SUM(IF((INDIRECT($A77&amp;"!J23:J200")=$B$1)*(INDIRECT($A77&amp;"!I23:I200")="H")*(INDIRECT($A77&amp;"!H23:H200")=INDIRECT(B$63&amp;"!$H$21"))*(INDIRECT($A77&amp;"!U23:U200")&lt;&gt;""),INDIRECT($A77&amp;"!U23:U200")),0)</f>
        <v>0</v>
      </c>
      <c r="C77" s="11">
        <f t="array" aca="1" ref="C77" ca="1">SUM(IF((INDIRECT($A77&amp;"!J23:J200")=$B$1)*(INDIRECT($A77&amp;"!I23:I200")="H")*(INDIRECT($A77&amp;"!H23:H200")=INDIRECT(C$63&amp;"!$H$21"))*(INDIRECT($A77&amp;"!U23:U200")&lt;&gt;""),INDIRECT($A77&amp;"!U23:U200")),0)</f>
        <v>0</v>
      </c>
      <c r="D77" s="11">
        <f t="array" aca="1" ref="D77" ca="1">SUM(IF((INDIRECT($A77&amp;"!J23:J200")=$B$1)*(INDIRECT($A77&amp;"!I23:I200")="H")*(INDIRECT($A77&amp;"!H23:H200")=INDIRECT(D$63&amp;"!$H$21"))*(INDIRECT($A77&amp;"!U23:U200")&lt;&gt;""),INDIRECT($A77&amp;"!U23:U200")),0)</f>
        <v>0</v>
      </c>
      <c r="E77" s="11">
        <f t="array" aca="1" ref="E77" ca="1">SUM(IF((INDIRECT($A77&amp;"!J23:J200")=$B$1)*(INDIRECT($A77&amp;"!I23:I200")="H")*(INDIRECT($A77&amp;"!H23:H200")=INDIRECT(E$63&amp;"!$H$21"))*(INDIRECT($A77&amp;"!U23:U200")&lt;&gt;""),INDIRECT($A77&amp;"!U23:U200")),0)</f>
        <v>0</v>
      </c>
      <c r="F77" s="11">
        <f t="array" aca="1" ref="F77" ca="1">SUM(IF((INDIRECT($A77&amp;"!J23:J200")=$B$1)*(INDIRECT($A77&amp;"!I23:I200")="H")*(INDIRECT($A77&amp;"!H23:H200")=INDIRECT(F$63&amp;"!$H$21"))*(INDIRECT($A77&amp;"!U23:U200")&lt;&gt;""),INDIRECT($A77&amp;"!U23:U200")),0)</f>
        <v>0</v>
      </c>
      <c r="G77" s="11">
        <f t="array" aca="1" ref="G77" ca="1">SUM(IF((INDIRECT($A77&amp;"!J23:J200")=$B$1)*(INDIRECT($A77&amp;"!I23:I200")="H")*(INDIRECT($A77&amp;"!H23:H200")=INDIRECT(G$63&amp;"!$H$21"))*(INDIRECT($A77&amp;"!U23:U200")&lt;&gt;""),INDIRECT($A77&amp;"!U23:U200")),0)</f>
        <v>0</v>
      </c>
      <c r="H77" s="11">
        <f t="array" aca="1" ref="H77" ca="1">SUM(IF((INDIRECT($A77&amp;"!J23:J200")=$B$1)*(INDIRECT($A77&amp;"!I23:I200")="H")*(INDIRECT($A77&amp;"!H23:H200")=INDIRECT(H$63&amp;"!$H$21"))*(INDIRECT($A77&amp;"!U23:U200")&lt;&gt;""),INDIRECT($A77&amp;"!U23:U200")),0)</f>
        <v>0</v>
      </c>
      <c r="I77" s="11">
        <f t="array" aca="1" ref="I77" ca="1">SUM(IF((INDIRECT($A77&amp;"!J23:J200")=$B$1)*(INDIRECT($A77&amp;"!I23:I200")="H")*(INDIRECT($A77&amp;"!H23:H200")=INDIRECT(I$63&amp;"!$H$21"))*(INDIRECT($A77&amp;"!U23:U200")&lt;&gt;""),INDIRECT($A77&amp;"!U23:U200")),0)</f>
        <v>0</v>
      </c>
      <c r="J77" s="11">
        <f t="array" aca="1" ref="J77" ca="1">SUM(IF((INDIRECT($A77&amp;"!J23:J200")=$B$1)*(INDIRECT($A77&amp;"!I23:I200")="H")*(INDIRECT($A77&amp;"!H23:H200")=INDIRECT(J$63&amp;"!$H$21"))*(INDIRECT($A77&amp;"!U23:U200")&lt;&gt;""),INDIRECT($A77&amp;"!U23:U200")),0)</f>
        <v>0</v>
      </c>
      <c r="K77" s="11">
        <f t="array" aca="1" ref="K77" ca="1">SUM(IF((INDIRECT($A77&amp;"!J23:J200")=$B$1)*(INDIRECT($A77&amp;"!I23:I200")="H")*(INDIRECT($A77&amp;"!H23:H200")=INDIRECT(K$63&amp;"!$H$21"))*(INDIRECT($A77&amp;"!U23:U200")&lt;&gt;""),INDIRECT($A77&amp;"!U23:U200")),0)</f>
        <v>0</v>
      </c>
      <c r="L77" s="11">
        <f t="array" aca="1" ref="L77" ca="1">SUM(IF((INDIRECT($A77&amp;"!J23:J200")=$B$1)*(INDIRECT($A77&amp;"!I23:I200")="H")*(INDIRECT($A77&amp;"!H23:H200")=INDIRECT(L$63&amp;"!$H$21"))*(INDIRECT($A77&amp;"!U23:U200")&lt;&gt;""),INDIRECT($A77&amp;"!U23:U200")),0)</f>
        <v>0</v>
      </c>
      <c r="M77" s="11">
        <f t="array" aca="1" ref="M77" ca="1">SUM(IF((INDIRECT($A77&amp;"!J23:J200")=$B$1)*(INDIRECT($A77&amp;"!I23:I200")="H")*(INDIRECT($A77&amp;"!H23:H200")=INDIRECT(M$63&amp;"!$H$21"))*(INDIRECT($A77&amp;"!U23:U200")&lt;&gt;""),INDIRECT($A77&amp;"!U23:U200")),0)</f>
        <v>0</v>
      </c>
      <c r="N77" s="11">
        <f t="array" aca="1" ref="N77" ca="1">SUM(IF((INDIRECT($A77&amp;"!J23:J200")=$B$1)*(INDIRECT($A77&amp;"!I23:I200")="H")*(INDIRECT($A77&amp;"!H23:H200")=INDIRECT(N$63&amp;"!$H$21"))*(INDIRECT($A77&amp;"!U23:U200")&lt;&gt;""),INDIRECT($A77&amp;"!U23:U200")),0)</f>
        <v>0</v>
      </c>
      <c r="O77" s="11">
        <f t="array" aca="1" ref="O77" ca="1">SUM(IF((INDIRECT($A77&amp;"!J23:J200")=$B$1)*(INDIRECT($A77&amp;"!I23:I200")="H")*(INDIRECT($A77&amp;"!H23:H200")=INDIRECT(O$63&amp;"!$H$21"))*(INDIRECT($A77&amp;"!U23:U200")&lt;&gt;""),INDIRECT($A77&amp;"!U23:U200")),0)</f>
        <v>0</v>
      </c>
      <c r="P77" s="11">
        <f t="array" aca="1" ref="P77" ca="1">SUM(IF((INDIRECT($A77&amp;"!J23:J200")=$B$1)*(INDIRECT($A77&amp;"!I23:I200")="H")*(INDIRECT($A77&amp;"!H23:H200")=INDIRECT(P$63&amp;"!$H$21"))*(INDIRECT($A77&amp;"!U23:U200")&lt;&gt;""),INDIRECT($A77&amp;"!U23:U200")),0)</f>
        <v>0</v>
      </c>
      <c r="Q77" s="11">
        <f t="array" aca="1" ref="Q77" ca="1">SUM(IF((INDIRECT($A77&amp;"!J23:J200")=$B$1)*(INDIRECT($A77&amp;"!I23:I200")="H")*(INDIRECT($A77&amp;"!H23:H200")=INDIRECT(Q$63&amp;"!$H$21"))*(INDIRECT($A77&amp;"!U23:U200")&lt;&gt;""),INDIRECT($A77&amp;"!U23:U200")),0)</f>
        <v>0</v>
      </c>
      <c r="R77" s="11">
        <f t="array" aca="1" ref="R77" ca="1">SUM(IF((INDIRECT($A77&amp;"!J23:J200")=$B$1)*(INDIRECT($A77&amp;"!I23:I200")="H")*(INDIRECT($A77&amp;"!H23:H200")=INDIRECT(R$63&amp;"!$H$21"))*(INDIRECT($A77&amp;"!U23:U200")&lt;&gt;""),INDIRECT($A77&amp;"!U23:U200")),0)</f>
        <v>0</v>
      </c>
      <c r="S77" s="11">
        <f t="array" aca="1" ref="S77" ca="1">SUM(IF((INDIRECT($A77&amp;"!J23:J200")=$B$1)*(INDIRECT($A77&amp;"!I23:I200")="H")*(INDIRECT($A77&amp;"!H23:H200")=INDIRECT(S$63&amp;"!$H$21"))*(INDIRECT($A77&amp;"!U23:U200")&lt;&gt;""),INDIRECT($A77&amp;"!U23:U200")),0)</f>
        <v>0</v>
      </c>
      <c r="T77" s="11" t="e">
        <f t="array" aca="1" ref="T77" ca="1">SUM(IF((INDIRECT($A77&amp;"!J23:J200")=$B$1)*(INDIRECT($A77&amp;"!I23:I200")="H")*(INDIRECT($A77&amp;"!H23:H200")=INDIRECT(T$63&amp;"!$H$21"))*(INDIRECT($A77&amp;"!U23:U200")&lt;&gt;""),INDIRECT($A77&amp;"!U23:U200")),0)</f>
        <v>#REF!</v>
      </c>
      <c r="U77" s="11" t="e">
        <f t="array" aca="1" ref="U77" ca="1">SUM(IF((INDIRECT($A77&amp;"!J23:J200")=$B$1)*(INDIRECT($A77&amp;"!I23:I200")="H")*(INDIRECT($A77&amp;"!H23:H200")=INDIRECT(U$63&amp;"!$H$21"))*(INDIRECT($A77&amp;"!U23:U200")&lt;&gt;""),INDIRECT($A77&amp;"!U23:U200")),0)</f>
        <v>#REF!</v>
      </c>
      <c r="V77" s="11" t="e">
        <f t="array" aca="1" ref="V77" ca="1">SUM(IF((INDIRECT($A77&amp;"!J23:J200")=$B$1)*(INDIRECT($A77&amp;"!I23:I200")="H")*(INDIRECT($A77&amp;"!H23:H200")=INDIRECT(V$63&amp;"!$H$21"))*(INDIRECT($A77&amp;"!U23:U200")&lt;&gt;""),INDIRECT($A77&amp;"!U23:U200")),0)</f>
        <v>#REF!</v>
      </c>
      <c r="W77" s="11" t="e">
        <f t="array" aca="1" ref="W77" ca="1">SUM(IF((INDIRECT($A77&amp;"!J23:J200")=$B$1)*(INDIRECT($A77&amp;"!I23:I200")="H")*(INDIRECT($A77&amp;"!H23:H200")=INDIRECT(W$63&amp;"!$H$21"))*(INDIRECT($A77&amp;"!U23:U200")&lt;&gt;""),INDIRECT($A77&amp;"!U23:U200")),0)</f>
        <v>#REF!</v>
      </c>
      <c r="X77" s="11" t="e">
        <f t="array" aca="1" ref="X77" ca="1">SUM(IF((INDIRECT($A77&amp;"!J23:J200")=$B$1)*(INDIRECT($A77&amp;"!I23:I200")="H")*(INDIRECT($A77&amp;"!H23:H200")=INDIRECT(X$63&amp;"!$H$21"))*(INDIRECT($A77&amp;"!U23:U200")&lt;&gt;""),INDIRECT($A77&amp;"!U23:U200")),0)</f>
        <v>#REF!</v>
      </c>
      <c r="Y77" s="12" t="e">
        <f t="array" aca="1" ref="Y77" ca="1">SUM(IF((INDIRECT($A77&amp;"!J23:J200")=$B$1)*(INDIRECT($A77&amp;"!I23:I200")="H")*(INDIRECT($A77&amp;"!H23:H200")=INDIRECT(Y$63&amp;"!$H$21"))*(INDIRECT($A77&amp;"!U23:U200")&lt;&gt;""),INDIRECT($A77&amp;"!U23:U200")),0)</f>
        <v>#REF!</v>
      </c>
      <c r="Z77" s="4"/>
      <c r="AA77" s="4"/>
      <c r="AB77" s="4" t="str">
        <f>Table!$C$51</f>
        <v>Tokyo</v>
      </c>
      <c r="AC77" s="10">
        <f t="array" aca="1" ref="AC77" ca="1">SUM(IF((INDIRECT($AB77&amp;"!J23:J200")=$B$1)*(INDIRECT($AB77&amp;"!I23:I200")="A")*(INDIRECT($AB77&amp;"!H23:H200")=INDIRECT(AC$63&amp;"!$H$21"))*(INDIRECT($AB77&amp;"!U23:U200")&lt;&gt;""),INDIRECT($AB77&amp;"!U23:U200")),0)</f>
        <v>0</v>
      </c>
      <c r="AD77" s="11">
        <f t="array" aca="1" ref="AD77" ca="1">SUM(IF((INDIRECT($AB77&amp;"!J23:J200")=$B$1)*(INDIRECT($AB77&amp;"!I23:I200")="A")*(INDIRECT($AB77&amp;"!H23:H200")=INDIRECT(AD$63&amp;"!$H$21"))*(INDIRECT($AB77&amp;"!U23:U200")&lt;&gt;""),INDIRECT($AB77&amp;"!U23:U200")),0)</f>
        <v>0</v>
      </c>
      <c r="AE77" s="11">
        <f t="array" aca="1" ref="AE77" ca="1">SUM(IF((INDIRECT($AB77&amp;"!J23:J200")=$B$1)*(INDIRECT($AB77&amp;"!I23:I200")="A")*(INDIRECT($AB77&amp;"!H23:H200")=INDIRECT(AE$63&amp;"!$H$21"))*(INDIRECT($AB77&amp;"!U23:U200")&lt;&gt;""),INDIRECT($AB77&amp;"!U23:U200")),0)</f>
        <v>0</v>
      </c>
      <c r="AF77" s="11">
        <f t="array" aca="1" ref="AF77" ca="1">SUM(IF((INDIRECT($AB77&amp;"!J23:J200")=$B$1)*(INDIRECT($AB77&amp;"!I23:I200")="A")*(INDIRECT($AB77&amp;"!H23:H200")=INDIRECT(AF$63&amp;"!$H$21"))*(INDIRECT($AB77&amp;"!U23:U200")&lt;&gt;""),INDIRECT($AB77&amp;"!U23:U200")),0)</f>
        <v>0</v>
      </c>
      <c r="AG77" s="11">
        <f t="array" aca="1" ref="AG77" ca="1">SUM(IF((INDIRECT($AB77&amp;"!J23:J200")=$B$1)*(INDIRECT($AB77&amp;"!I23:I200")="A")*(INDIRECT($AB77&amp;"!H23:H200")=INDIRECT(AG$63&amp;"!$H$21"))*(INDIRECT($AB77&amp;"!U23:U200")&lt;&gt;""),INDIRECT($AB77&amp;"!U23:U200")),0)</f>
        <v>0</v>
      </c>
      <c r="AH77" s="11">
        <f t="array" aca="1" ref="AH77" ca="1">SUM(IF((INDIRECT($AB77&amp;"!J23:J200")=$B$1)*(INDIRECT($AB77&amp;"!I23:I200")="A")*(INDIRECT($AB77&amp;"!H23:H200")=INDIRECT(AH$63&amp;"!$H$21"))*(INDIRECT($AB77&amp;"!U23:U200")&lt;&gt;""),INDIRECT($AB77&amp;"!U23:U200")),0)</f>
        <v>0</v>
      </c>
      <c r="AI77" s="11">
        <f t="array" aca="1" ref="AI77" ca="1">SUM(IF((INDIRECT($AB77&amp;"!J23:J200")=$B$1)*(INDIRECT($AB77&amp;"!I23:I200")="A")*(INDIRECT($AB77&amp;"!H23:H200")=INDIRECT(AI$63&amp;"!$H$21"))*(INDIRECT($AB77&amp;"!U23:U200")&lt;&gt;""),INDIRECT($AB77&amp;"!U23:U200")),0)</f>
        <v>0</v>
      </c>
      <c r="AJ77" s="11">
        <f t="array" aca="1" ref="AJ77" ca="1">SUM(IF((INDIRECT($AB77&amp;"!J23:J200")=$B$1)*(INDIRECT($AB77&amp;"!I23:I200")="A")*(INDIRECT($AB77&amp;"!H23:H200")=INDIRECT(AJ$63&amp;"!$H$21"))*(INDIRECT($AB77&amp;"!U23:U200")&lt;&gt;""),INDIRECT($AB77&amp;"!U23:U200")),0)</f>
        <v>0</v>
      </c>
      <c r="AK77" s="11">
        <f t="array" aca="1" ref="AK77" ca="1">SUM(IF((INDIRECT($AB77&amp;"!J23:J200")=$B$1)*(INDIRECT($AB77&amp;"!I23:I200")="A")*(INDIRECT($AB77&amp;"!H23:H200")=INDIRECT(AK$63&amp;"!$H$21"))*(INDIRECT($AB77&amp;"!U23:U200")&lt;&gt;""),INDIRECT($AB77&amp;"!U23:U200")),0)</f>
        <v>0</v>
      </c>
      <c r="AL77" s="11">
        <f t="array" aca="1" ref="AL77" ca="1">SUM(IF((INDIRECT($AB77&amp;"!J23:J200")=$B$1)*(INDIRECT($AB77&amp;"!I23:I200")="A")*(INDIRECT($AB77&amp;"!H23:H200")=INDIRECT(AL$63&amp;"!$H$21"))*(INDIRECT($AB77&amp;"!U23:U200")&lt;&gt;""),INDIRECT($AB77&amp;"!U23:U200")),0)</f>
        <v>0</v>
      </c>
      <c r="AM77" s="11">
        <f t="array" aca="1" ref="AM77" ca="1">SUM(IF((INDIRECT($AB77&amp;"!J23:J200")=$B$1)*(INDIRECT($AB77&amp;"!I23:I200")="A")*(INDIRECT($AB77&amp;"!H23:H200")=INDIRECT(AM$63&amp;"!$H$21"))*(INDIRECT($AB77&amp;"!U23:U200")&lt;&gt;""),INDIRECT($AB77&amp;"!U23:U200")),0)</f>
        <v>0</v>
      </c>
      <c r="AN77" s="11">
        <f t="array" aca="1" ref="AN77" ca="1">SUM(IF((INDIRECT($AB77&amp;"!J23:J200")=$B$1)*(INDIRECT($AB77&amp;"!I23:I200")="A")*(INDIRECT($AB77&amp;"!H23:H200")=INDIRECT(AN$63&amp;"!$H$21"))*(INDIRECT($AB77&amp;"!U23:U200")&lt;&gt;""),INDIRECT($AB77&amp;"!U23:U200")),0)</f>
        <v>0</v>
      </c>
      <c r="AO77" s="11">
        <f t="array" aca="1" ref="AO77" ca="1">SUM(IF((INDIRECT($AB77&amp;"!J23:J200")=$B$1)*(INDIRECT($AB77&amp;"!I23:I200")="A")*(INDIRECT($AB77&amp;"!H23:H200")=INDIRECT(AO$63&amp;"!$H$21"))*(INDIRECT($AB77&amp;"!U23:U200")&lt;&gt;""),INDIRECT($AB77&amp;"!U23:U200")),0)</f>
        <v>0</v>
      </c>
      <c r="AP77" s="11">
        <f t="array" aca="1" ref="AP77" ca="1">SUM(IF((INDIRECT($AB77&amp;"!J23:J200")=$B$1)*(INDIRECT($AB77&amp;"!I23:I200")="A")*(INDIRECT($AB77&amp;"!H23:H200")=INDIRECT(AP$63&amp;"!$H$21"))*(INDIRECT($AB77&amp;"!U23:U200")&lt;&gt;""),INDIRECT($AB77&amp;"!U23:U200")),0)</f>
        <v>0</v>
      </c>
      <c r="AQ77" s="11">
        <f t="array" aca="1" ref="AQ77" ca="1">SUM(IF((INDIRECT($AB77&amp;"!J23:J200")=$B$1)*(INDIRECT($AB77&amp;"!I23:I200")="A")*(INDIRECT($AB77&amp;"!H23:H200")=INDIRECT(AQ$63&amp;"!$H$21"))*(INDIRECT($AB77&amp;"!U23:U200")&lt;&gt;""),INDIRECT($AB77&amp;"!U23:U200")),0)</f>
        <v>0</v>
      </c>
      <c r="AR77" s="11">
        <f t="array" aca="1" ref="AR77" ca="1">SUM(IF((INDIRECT($AB77&amp;"!J23:J200")=$B$1)*(INDIRECT($AB77&amp;"!I23:I200")="A")*(INDIRECT($AB77&amp;"!H23:H200")=INDIRECT(AR$63&amp;"!$H$21"))*(INDIRECT($AB77&amp;"!U23:U200")&lt;&gt;""),INDIRECT($AB77&amp;"!U23:U200")),0)</f>
        <v>0</v>
      </c>
      <c r="AS77" s="11">
        <f t="array" aca="1" ref="AS77" ca="1">SUM(IF((INDIRECT($AB77&amp;"!J23:J200")=$B$1)*(INDIRECT($AB77&amp;"!I23:I200")="A")*(INDIRECT($AB77&amp;"!H23:H200")=INDIRECT(AS$63&amp;"!$H$21"))*(INDIRECT($AB77&amp;"!U23:U200")&lt;&gt;""),INDIRECT($AB77&amp;"!U23:U200")),0)</f>
        <v>0</v>
      </c>
      <c r="AT77" s="11">
        <f t="array" aca="1" ref="AT77" ca="1">SUM(IF((INDIRECT($AB77&amp;"!J23:J200")=$B$1)*(INDIRECT($AB77&amp;"!I23:I200")="A")*(INDIRECT($AB77&amp;"!H23:H200")=INDIRECT(AT$63&amp;"!$H$21"))*(INDIRECT($AB77&amp;"!U23:U200")&lt;&gt;""),INDIRECT($AB77&amp;"!U23:U200")),0)</f>
        <v>0</v>
      </c>
      <c r="AU77" s="11" t="e">
        <f t="array" aca="1" ref="AU77" ca="1">SUM(IF((INDIRECT($AB77&amp;"!J23:J200")=$B$1)*(INDIRECT($AB77&amp;"!I23:I200")="A")*(INDIRECT($AB77&amp;"!H23:H200")=INDIRECT(AU$63&amp;"!$H$21"))*(INDIRECT($AB77&amp;"!U23:U200")&lt;&gt;""),INDIRECT($AB77&amp;"!U23:U200")),0)</f>
        <v>#REF!</v>
      </c>
      <c r="AV77" s="11" t="e">
        <f t="array" aca="1" ref="AV77" ca="1">SUM(IF((INDIRECT($AB77&amp;"!J23:J200")=$B$1)*(INDIRECT($AB77&amp;"!I23:I200")="A")*(INDIRECT($AB77&amp;"!H23:H200")=INDIRECT(AV$63&amp;"!$H$21"))*(INDIRECT($AB77&amp;"!U23:U200")&lt;&gt;""),INDIRECT($AB77&amp;"!U23:U200")),0)</f>
        <v>#REF!</v>
      </c>
      <c r="AW77" s="11" t="e">
        <f t="array" aca="1" ref="AW77" ca="1">SUM(IF((INDIRECT($AB77&amp;"!J23:J200")=$B$1)*(INDIRECT($AB77&amp;"!I23:I200")="A")*(INDIRECT($AB77&amp;"!H23:H200")=INDIRECT(AW$63&amp;"!$H$21"))*(INDIRECT($AB77&amp;"!U23:U200")&lt;&gt;""),INDIRECT($AB77&amp;"!U23:U200")),0)</f>
        <v>#REF!</v>
      </c>
      <c r="AX77" s="11" t="e">
        <f t="array" aca="1" ref="AX77" ca="1">SUM(IF((INDIRECT($AB77&amp;"!J23:J200")=$B$1)*(INDIRECT($AB77&amp;"!I23:I200")="A")*(INDIRECT($AB77&amp;"!H23:H200")=INDIRECT(AX$63&amp;"!$H$21"))*(INDIRECT($AB77&amp;"!U23:U200")&lt;&gt;""),INDIRECT($AB77&amp;"!U23:U200")),0)</f>
        <v>#REF!</v>
      </c>
      <c r="AY77" s="11" t="e">
        <f t="array" aca="1" ref="AY77" ca="1">SUM(IF((INDIRECT($AB77&amp;"!J23:J200")=$B$1)*(INDIRECT($AB77&amp;"!I23:I200")="A")*(INDIRECT($AB77&amp;"!H23:H200")=INDIRECT(AY$63&amp;"!$H$21"))*(INDIRECT($AB77&amp;"!U23:U200")&lt;&gt;""),INDIRECT($AB77&amp;"!U23:U200")),0)</f>
        <v>#REF!</v>
      </c>
      <c r="AZ77" s="12" t="e">
        <f t="array" aca="1" ref="AZ77" ca="1">SUM(IF((INDIRECT($AB77&amp;"!J23:J200")=$B$1)*(INDIRECT($AB77&amp;"!I23:I200")="A")*(INDIRECT($AB77&amp;"!H23:H200")=INDIRECT(AZ$63&amp;"!$H$21"))*(INDIRECT($AB77&amp;"!U23:U200")&lt;&gt;""),INDIRECT($AB77&amp;"!U23:U200")),0)</f>
        <v>#REF!</v>
      </c>
    </row>
    <row r="78" spans="1:52" hidden="1">
      <c r="A78" s="4" t="str">
        <f>Table!$C$52</f>
        <v>Urawa_Reds</v>
      </c>
      <c r="B78" s="10">
        <f t="array" aca="1" ref="B78" ca="1">SUM(IF((INDIRECT($A78&amp;"!J23:J200")=$B$1)*(INDIRECT($A78&amp;"!I23:I200")="H")*(INDIRECT($A78&amp;"!H23:H200")=INDIRECT(B$63&amp;"!$H$21"))*(INDIRECT($A78&amp;"!U23:U200")&lt;&gt;""),INDIRECT($A78&amp;"!U23:U200")),0)</f>
        <v>0</v>
      </c>
      <c r="C78" s="11">
        <f t="array" aca="1" ref="C78" ca="1">SUM(IF((INDIRECT($A78&amp;"!J23:J200")=$B$1)*(INDIRECT($A78&amp;"!I23:I200")="H")*(INDIRECT($A78&amp;"!H23:H200")=INDIRECT(C$63&amp;"!$H$21"))*(INDIRECT($A78&amp;"!U23:U200")&lt;&gt;""),INDIRECT($A78&amp;"!U23:U200")),0)</f>
        <v>0</v>
      </c>
      <c r="D78" s="11">
        <f t="array" aca="1" ref="D78" ca="1">SUM(IF((INDIRECT($A78&amp;"!J23:J200")=$B$1)*(INDIRECT($A78&amp;"!I23:I200")="H")*(INDIRECT($A78&amp;"!H23:H200")=INDIRECT(D$63&amp;"!$H$21"))*(INDIRECT($A78&amp;"!U23:U200")&lt;&gt;""),INDIRECT($A78&amp;"!U23:U200")),0)</f>
        <v>0</v>
      </c>
      <c r="E78" s="11">
        <f t="array" aca="1" ref="E78" ca="1">SUM(IF((INDIRECT($A78&amp;"!J23:J200")=$B$1)*(INDIRECT($A78&amp;"!I23:I200")="H")*(INDIRECT($A78&amp;"!H23:H200")=INDIRECT(E$63&amp;"!$H$21"))*(INDIRECT($A78&amp;"!U23:U200")&lt;&gt;""),INDIRECT($A78&amp;"!U23:U200")),0)</f>
        <v>0</v>
      </c>
      <c r="F78" s="11">
        <f t="array" aca="1" ref="F78" ca="1">SUM(IF((INDIRECT($A78&amp;"!J23:J200")=$B$1)*(INDIRECT($A78&amp;"!I23:I200")="H")*(INDIRECT($A78&amp;"!H23:H200")=INDIRECT(F$63&amp;"!$H$21"))*(INDIRECT($A78&amp;"!U23:U200")&lt;&gt;""),INDIRECT($A78&amp;"!U23:U200")),0)</f>
        <v>0</v>
      </c>
      <c r="G78" s="11">
        <f t="array" aca="1" ref="G78" ca="1">SUM(IF((INDIRECT($A78&amp;"!J23:J200")=$B$1)*(INDIRECT($A78&amp;"!I23:I200")="H")*(INDIRECT($A78&amp;"!H23:H200")=INDIRECT(G$63&amp;"!$H$21"))*(INDIRECT($A78&amp;"!U23:U200")&lt;&gt;""),INDIRECT($A78&amp;"!U23:U200")),0)</f>
        <v>0</v>
      </c>
      <c r="H78" s="11">
        <f t="array" aca="1" ref="H78" ca="1">SUM(IF((INDIRECT($A78&amp;"!J23:J200")=$B$1)*(INDIRECT($A78&amp;"!I23:I200")="H")*(INDIRECT($A78&amp;"!H23:H200")=INDIRECT(H$63&amp;"!$H$21"))*(INDIRECT($A78&amp;"!U23:U200")&lt;&gt;""),INDIRECT($A78&amp;"!U23:U200")),0)</f>
        <v>0</v>
      </c>
      <c r="I78" s="11">
        <f t="array" aca="1" ref="I78" ca="1">SUM(IF((INDIRECT($A78&amp;"!J23:J200")=$B$1)*(INDIRECT($A78&amp;"!I23:I200")="H")*(INDIRECT($A78&amp;"!H23:H200")=INDIRECT(I$63&amp;"!$H$21"))*(INDIRECT($A78&amp;"!U23:U200")&lt;&gt;""),INDIRECT($A78&amp;"!U23:U200")),0)</f>
        <v>0</v>
      </c>
      <c r="J78" s="11">
        <f t="array" aca="1" ref="J78" ca="1">SUM(IF((INDIRECT($A78&amp;"!J23:J200")=$B$1)*(INDIRECT($A78&amp;"!I23:I200")="H")*(INDIRECT($A78&amp;"!H23:H200")=INDIRECT(J$63&amp;"!$H$21"))*(INDIRECT($A78&amp;"!U23:U200")&lt;&gt;""),INDIRECT($A78&amp;"!U23:U200")),0)</f>
        <v>0</v>
      </c>
      <c r="K78" s="11">
        <f t="array" aca="1" ref="K78" ca="1">SUM(IF((INDIRECT($A78&amp;"!J23:J200")=$B$1)*(INDIRECT($A78&amp;"!I23:I200")="H")*(INDIRECT($A78&amp;"!H23:H200")=INDIRECT(K$63&amp;"!$H$21"))*(INDIRECT($A78&amp;"!U23:U200")&lt;&gt;""),INDIRECT($A78&amp;"!U23:U200")),0)</f>
        <v>0</v>
      </c>
      <c r="L78" s="11">
        <f t="array" aca="1" ref="L78" ca="1">SUM(IF((INDIRECT($A78&amp;"!J23:J200")=$B$1)*(INDIRECT($A78&amp;"!I23:I200")="H")*(INDIRECT($A78&amp;"!H23:H200")=INDIRECT(L$63&amp;"!$H$21"))*(INDIRECT($A78&amp;"!U23:U200")&lt;&gt;""),INDIRECT($A78&amp;"!U23:U200")),0)</f>
        <v>0</v>
      </c>
      <c r="M78" s="11">
        <f t="array" aca="1" ref="M78" ca="1">SUM(IF((INDIRECT($A78&amp;"!J23:J200")=$B$1)*(INDIRECT($A78&amp;"!I23:I200")="H")*(INDIRECT($A78&amp;"!H23:H200")=INDIRECT(M$63&amp;"!$H$21"))*(INDIRECT($A78&amp;"!U23:U200")&lt;&gt;""),INDIRECT($A78&amp;"!U23:U200")),0)</f>
        <v>0</v>
      </c>
      <c r="N78" s="11">
        <f t="array" aca="1" ref="N78" ca="1">SUM(IF((INDIRECT($A78&amp;"!J23:J200")=$B$1)*(INDIRECT($A78&amp;"!I23:I200")="H")*(INDIRECT($A78&amp;"!H23:H200")=INDIRECT(N$63&amp;"!$H$21"))*(INDIRECT($A78&amp;"!U23:U200")&lt;&gt;""),INDIRECT($A78&amp;"!U23:U200")),0)</f>
        <v>0</v>
      </c>
      <c r="O78" s="11">
        <f t="array" aca="1" ref="O78" ca="1">SUM(IF((INDIRECT($A78&amp;"!J23:J200")=$B$1)*(INDIRECT($A78&amp;"!I23:I200")="H")*(INDIRECT($A78&amp;"!H23:H200")=INDIRECT(O$63&amp;"!$H$21"))*(INDIRECT($A78&amp;"!U23:U200")&lt;&gt;""),INDIRECT($A78&amp;"!U23:U200")),0)</f>
        <v>0</v>
      </c>
      <c r="P78" s="11">
        <f t="array" aca="1" ref="P78" ca="1">SUM(IF((INDIRECT($A78&amp;"!J23:J200")=$B$1)*(INDIRECT($A78&amp;"!I23:I200")="H")*(INDIRECT($A78&amp;"!H23:H200")=INDIRECT(P$63&amp;"!$H$21"))*(INDIRECT($A78&amp;"!U23:U200")&lt;&gt;""),INDIRECT($A78&amp;"!U23:U200")),0)</f>
        <v>0</v>
      </c>
      <c r="Q78" s="11">
        <f t="array" aca="1" ref="Q78" ca="1">SUM(IF((INDIRECT($A78&amp;"!J23:J200")=$B$1)*(INDIRECT($A78&amp;"!I23:I200")="H")*(INDIRECT($A78&amp;"!H23:H200")=INDIRECT(Q$63&amp;"!$H$21"))*(INDIRECT($A78&amp;"!U23:U200")&lt;&gt;""),INDIRECT($A78&amp;"!U23:U200")),0)</f>
        <v>0</v>
      </c>
      <c r="R78" s="11">
        <f t="array" aca="1" ref="R78" ca="1">SUM(IF((INDIRECT($A78&amp;"!J23:J200")=$B$1)*(INDIRECT($A78&amp;"!I23:I200")="H")*(INDIRECT($A78&amp;"!H23:H200")=INDIRECT(R$63&amp;"!$H$21"))*(INDIRECT($A78&amp;"!U23:U200")&lt;&gt;""),INDIRECT($A78&amp;"!U23:U200")),0)</f>
        <v>0</v>
      </c>
      <c r="S78" s="11">
        <f t="array" aca="1" ref="S78" ca="1">SUM(IF((INDIRECT($A78&amp;"!J23:J200")=$B$1)*(INDIRECT($A78&amp;"!I23:I200")="H")*(INDIRECT($A78&amp;"!H23:H200")=INDIRECT(S$63&amp;"!$H$21"))*(INDIRECT($A78&amp;"!U23:U200")&lt;&gt;""),INDIRECT($A78&amp;"!U23:U200")),0)</f>
        <v>0</v>
      </c>
      <c r="T78" s="11" t="e">
        <f t="array" aca="1" ref="T78" ca="1">SUM(IF((INDIRECT($A78&amp;"!J23:J200")=$B$1)*(INDIRECT($A78&amp;"!I23:I200")="H")*(INDIRECT($A78&amp;"!H23:H200")=INDIRECT(T$63&amp;"!$H$21"))*(INDIRECT($A78&amp;"!U23:U200")&lt;&gt;""),INDIRECT($A78&amp;"!U23:U200")),0)</f>
        <v>#REF!</v>
      </c>
      <c r="U78" s="11" t="e">
        <f t="array" aca="1" ref="U78" ca="1">SUM(IF((INDIRECT($A78&amp;"!J23:J200")=$B$1)*(INDIRECT($A78&amp;"!I23:I200")="H")*(INDIRECT($A78&amp;"!H23:H200")=INDIRECT(U$63&amp;"!$H$21"))*(INDIRECT($A78&amp;"!U23:U200")&lt;&gt;""),INDIRECT($A78&amp;"!U23:U200")),0)</f>
        <v>#REF!</v>
      </c>
      <c r="V78" s="11" t="e">
        <f t="array" aca="1" ref="V78" ca="1">SUM(IF((INDIRECT($A78&amp;"!J23:J200")=$B$1)*(INDIRECT($A78&amp;"!I23:I200")="H")*(INDIRECT($A78&amp;"!H23:H200")=INDIRECT(V$63&amp;"!$H$21"))*(INDIRECT($A78&amp;"!U23:U200")&lt;&gt;""),INDIRECT($A78&amp;"!U23:U200")),0)</f>
        <v>#REF!</v>
      </c>
      <c r="W78" s="11" t="e">
        <f t="array" aca="1" ref="W78" ca="1">SUM(IF((INDIRECT($A78&amp;"!J23:J200")=$B$1)*(INDIRECT($A78&amp;"!I23:I200")="H")*(INDIRECT($A78&amp;"!H23:H200")=INDIRECT(W$63&amp;"!$H$21"))*(INDIRECT($A78&amp;"!U23:U200")&lt;&gt;""),INDIRECT($A78&amp;"!U23:U200")),0)</f>
        <v>#REF!</v>
      </c>
      <c r="X78" s="11" t="e">
        <f t="array" aca="1" ref="X78" ca="1">SUM(IF((INDIRECT($A78&amp;"!J23:J200")=$B$1)*(INDIRECT($A78&amp;"!I23:I200")="H")*(INDIRECT($A78&amp;"!H23:H200")=INDIRECT(X$63&amp;"!$H$21"))*(INDIRECT($A78&amp;"!U23:U200")&lt;&gt;""),INDIRECT($A78&amp;"!U23:U200")),0)</f>
        <v>#REF!</v>
      </c>
      <c r="Y78" s="12" t="e">
        <f t="array" aca="1" ref="Y78" ca="1">SUM(IF((INDIRECT($A78&amp;"!J23:J200")=$B$1)*(INDIRECT($A78&amp;"!I23:I200")="H")*(INDIRECT($A78&amp;"!H23:H200")=INDIRECT(Y$63&amp;"!$H$21"))*(INDIRECT($A78&amp;"!U23:U200")&lt;&gt;""),INDIRECT($A78&amp;"!U23:U200")),0)</f>
        <v>#REF!</v>
      </c>
      <c r="Z78" s="4"/>
      <c r="AA78" s="4"/>
      <c r="AB78" s="4" t="str">
        <f>Table!$C$52</f>
        <v>Urawa_Reds</v>
      </c>
      <c r="AC78" s="10">
        <f t="array" aca="1" ref="AC78" ca="1">SUM(IF((INDIRECT($AB78&amp;"!J23:J200")=$B$1)*(INDIRECT($AB78&amp;"!I23:I200")="A")*(INDIRECT($AB78&amp;"!H23:H200")=INDIRECT(AC$63&amp;"!$H$21"))*(INDIRECT($AB78&amp;"!U23:U200")&lt;&gt;""),INDIRECT($AB78&amp;"!U23:U200")),0)</f>
        <v>0</v>
      </c>
      <c r="AD78" s="11">
        <f t="array" aca="1" ref="AD78" ca="1">SUM(IF((INDIRECT($AB78&amp;"!J23:J200")=$B$1)*(INDIRECT($AB78&amp;"!I23:I200")="A")*(INDIRECT($AB78&amp;"!H23:H200")=INDIRECT(AD$63&amp;"!$H$21"))*(INDIRECT($AB78&amp;"!U23:U200")&lt;&gt;""),INDIRECT($AB78&amp;"!U23:U200")),0)</f>
        <v>0</v>
      </c>
      <c r="AE78" s="11">
        <f t="array" aca="1" ref="AE78" ca="1">SUM(IF((INDIRECT($AB78&amp;"!J23:J200")=$B$1)*(INDIRECT($AB78&amp;"!I23:I200")="A")*(INDIRECT($AB78&amp;"!H23:H200")=INDIRECT(AE$63&amp;"!$H$21"))*(INDIRECT($AB78&amp;"!U23:U200")&lt;&gt;""),INDIRECT($AB78&amp;"!U23:U200")),0)</f>
        <v>0</v>
      </c>
      <c r="AF78" s="11">
        <f t="array" aca="1" ref="AF78" ca="1">SUM(IF((INDIRECT($AB78&amp;"!J23:J200")=$B$1)*(INDIRECT($AB78&amp;"!I23:I200")="A")*(INDIRECT($AB78&amp;"!H23:H200")=INDIRECT(AF$63&amp;"!$H$21"))*(INDIRECT($AB78&amp;"!U23:U200")&lt;&gt;""),INDIRECT($AB78&amp;"!U23:U200")),0)</f>
        <v>0</v>
      </c>
      <c r="AG78" s="11">
        <f t="array" aca="1" ref="AG78" ca="1">SUM(IF((INDIRECT($AB78&amp;"!J23:J200")=$B$1)*(INDIRECT($AB78&amp;"!I23:I200")="A")*(INDIRECT($AB78&amp;"!H23:H200")=INDIRECT(AG$63&amp;"!$H$21"))*(INDIRECT($AB78&amp;"!U23:U200")&lt;&gt;""),INDIRECT($AB78&amp;"!U23:U200")),0)</f>
        <v>0</v>
      </c>
      <c r="AH78" s="11">
        <f t="array" aca="1" ref="AH78" ca="1">SUM(IF((INDIRECT($AB78&amp;"!J23:J200")=$B$1)*(INDIRECT($AB78&amp;"!I23:I200")="A")*(INDIRECT($AB78&amp;"!H23:H200")=INDIRECT(AH$63&amp;"!$H$21"))*(INDIRECT($AB78&amp;"!U23:U200")&lt;&gt;""),INDIRECT($AB78&amp;"!U23:U200")),0)</f>
        <v>0</v>
      </c>
      <c r="AI78" s="11">
        <f t="array" aca="1" ref="AI78" ca="1">SUM(IF((INDIRECT($AB78&amp;"!J23:J200")=$B$1)*(INDIRECT($AB78&amp;"!I23:I200")="A")*(INDIRECT($AB78&amp;"!H23:H200")=INDIRECT(AI$63&amp;"!$H$21"))*(INDIRECT($AB78&amp;"!U23:U200")&lt;&gt;""),INDIRECT($AB78&amp;"!U23:U200")),0)</f>
        <v>0</v>
      </c>
      <c r="AJ78" s="11">
        <f t="array" aca="1" ref="AJ78" ca="1">SUM(IF((INDIRECT($AB78&amp;"!J23:J200")=$B$1)*(INDIRECT($AB78&amp;"!I23:I200")="A")*(INDIRECT($AB78&amp;"!H23:H200")=INDIRECT(AJ$63&amp;"!$H$21"))*(INDIRECT($AB78&amp;"!U23:U200")&lt;&gt;""),INDIRECT($AB78&amp;"!U23:U200")),0)</f>
        <v>0</v>
      </c>
      <c r="AK78" s="11">
        <f t="array" aca="1" ref="AK78" ca="1">SUM(IF((INDIRECT($AB78&amp;"!J23:J200")=$B$1)*(INDIRECT($AB78&amp;"!I23:I200")="A")*(INDIRECT($AB78&amp;"!H23:H200")=INDIRECT(AK$63&amp;"!$H$21"))*(INDIRECT($AB78&amp;"!U23:U200")&lt;&gt;""),INDIRECT($AB78&amp;"!U23:U200")),0)</f>
        <v>0</v>
      </c>
      <c r="AL78" s="11">
        <f t="array" aca="1" ref="AL78" ca="1">SUM(IF((INDIRECT($AB78&amp;"!J23:J200")=$B$1)*(INDIRECT($AB78&amp;"!I23:I200")="A")*(INDIRECT($AB78&amp;"!H23:H200")=INDIRECT(AL$63&amp;"!$H$21"))*(INDIRECT($AB78&amp;"!U23:U200")&lt;&gt;""),INDIRECT($AB78&amp;"!U23:U200")),0)</f>
        <v>0</v>
      </c>
      <c r="AM78" s="11">
        <f t="array" aca="1" ref="AM78" ca="1">SUM(IF((INDIRECT($AB78&amp;"!J23:J200")=$B$1)*(INDIRECT($AB78&amp;"!I23:I200")="A")*(INDIRECT($AB78&amp;"!H23:H200")=INDIRECT(AM$63&amp;"!$H$21"))*(INDIRECT($AB78&amp;"!U23:U200")&lt;&gt;""),INDIRECT($AB78&amp;"!U23:U200")),0)</f>
        <v>0</v>
      </c>
      <c r="AN78" s="11">
        <f t="array" aca="1" ref="AN78" ca="1">SUM(IF((INDIRECT($AB78&amp;"!J23:J200")=$B$1)*(INDIRECT($AB78&amp;"!I23:I200")="A")*(INDIRECT($AB78&amp;"!H23:H200")=INDIRECT(AN$63&amp;"!$H$21"))*(INDIRECT($AB78&amp;"!U23:U200")&lt;&gt;""),INDIRECT($AB78&amp;"!U23:U200")),0)</f>
        <v>0</v>
      </c>
      <c r="AO78" s="11">
        <f t="array" aca="1" ref="AO78" ca="1">SUM(IF((INDIRECT($AB78&amp;"!J23:J200")=$B$1)*(INDIRECT($AB78&amp;"!I23:I200")="A")*(INDIRECT($AB78&amp;"!H23:H200")=INDIRECT(AO$63&amp;"!$H$21"))*(INDIRECT($AB78&amp;"!U23:U200")&lt;&gt;""),INDIRECT($AB78&amp;"!U23:U200")),0)</f>
        <v>0</v>
      </c>
      <c r="AP78" s="11">
        <f t="array" aca="1" ref="AP78" ca="1">SUM(IF((INDIRECT($AB78&amp;"!J23:J200")=$B$1)*(INDIRECT($AB78&amp;"!I23:I200")="A")*(INDIRECT($AB78&amp;"!H23:H200")=INDIRECT(AP$63&amp;"!$H$21"))*(INDIRECT($AB78&amp;"!U23:U200")&lt;&gt;""),INDIRECT($AB78&amp;"!U23:U200")),0)</f>
        <v>0</v>
      </c>
      <c r="AQ78" s="11">
        <f t="array" aca="1" ref="AQ78" ca="1">SUM(IF((INDIRECT($AB78&amp;"!J23:J200")=$B$1)*(INDIRECT($AB78&amp;"!I23:I200")="A")*(INDIRECT($AB78&amp;"!H23:H200")=INDIRECT(AQ$63&amp;"!$H$21"))*(INDIRECT($AB78&amp;"!U23:U200")&lt;&gt;""),INDIRECT($AB78&amp;"!U23:U200")),0)</f>
        <v>0</v>
      </c>
      <c r="AR78" s="11">
        <f t="array" aca="1" ref="AR78" ca="1">SUM(IF((INDIRECT($AB78&amp;"!J23:J200")=$B$1)*(INDIRECT($AB78&amp;"!I23:I200")="A")*(INDIRECT($AB78&amp;"!H23:H200")=INDIRECT(AR$63&amp;"!$H$21"))*(INDIRECT($AB78&amp;"!U23:U200")&lt;&gt;""),INDIRECT($AB78&amp;"!U23:U200")),0)</f>
        <v>0</v>
      </c>
      <c r="AS78" s="11">
        <f t="array" aca="1" ref="AS78" ca="1">SUM(IF((INDIRECT($AB78&amp;"!J23:J200")=$B$1)*(INDIRECT($AB78&amp;"!I23:I200")="A")*(INDIRECT($AB78&amp;"!H23:H200")=INDIRECT(AS$63&amp;"!$H$21"))*(INDIRECT($AB78&amp;"!U23:U200")&lt;&gt;""),INDIRECT($AB78&amp;"!U23:U200")),0)</f>
        <v>0</v>
      </c>
      <c r="AT78" s="11">
        <f t="array" aca="1" ref="AT78" ca="1">SUM(IF((INDIRECT($AB78&amp;"!J23:J200")=$B$1)*(INDIRECT($AB78&amp;"!I23:I200")="A")*(INDIRECT($AB78&amp;"!H23:H200")=INDIRECT(AT$63&amp;"!$H$21"))*(INDIRECT($AB78&amp;"!U23:U200")&lt;&gt;""),INDIRECT($AB78&amp;"!U23:U200")),0)</f>
        <v>0</v>
      </c>
      <c r="AU78" s="11" t="e">
        <f t="array" aca="1" ref="AU78" ca="1">SUM(IF((INDIRECT($AB78&amp;"!J23:J200")=$B$1)*(INDIRECT($AB78&amp;"!I23:I200")="A")*(INDIRECT($AB78&amp;"!H23:H200")=INDIRECT(AU$63&amp;"!$H$21"))*(INDIRECT($AB78&amp;"!U23:U200")&lt;&gt;""),INDIRECT($AB78&amp;"!U23:U200")),0)</f>
        <v>#REF!</v>
      </c>
      <c r="AV78" s="11" t="e">
        <f t="array" aca="1" ref="AV78" ca="1">SUM(IF((INDIRECT($AB78&amp;"!J23:J200")=$B$1)*(INDIRECT($AB78&amp;"!I23:I200")="A")*(INDIRECT($AB78&amp;"!H23:H200")=INDIRECT(AV$63&amp;"!$H$21"))*(INDIRECT($AB78&amp;"!U23:U200")&lt;&gt;""),INDIRECT($AB78&amp;"!U23:U200")),0)</f>
        <v>#REF!</v>
      </c>
      <c r="AW78" s="11" t="e">
        <f t="array" aca="1" ref="AW78" ca="1">SUM(IF((INDIRECT($AB78&amp;"!J23:J200")=$B$1)*(INDIRECT($AB78&amp;"!I23:I200")="A")*(INDIRECT($AB78&amp;"!H23:H200")=INDIRECT(AW$63&amp;"!$H$21"))*(INDIRECT($AB78&amp;"!U23:U200")&lt;&gt;""),INDIRECT($AB78&amp;"!U23:U200")),0)</f>
        <v>#REF!</v>
      </c>
      <c r="AX78" s="11" t="e">
        <f t="array" aca="1" ref="AX78" ca="1">SUM(IF((INDIRECT($AB78&amp;"!J23:J200")=$B$1)*(INDIRECT($AB78&amp;"!I23:I200")="A")*(INDIRECT($AB78&amp;"!H23:H200")=INDIRECT(AX$63&amp;"!$H$21"))*(INDIRECT($AB78&amp;"!U23:U200")&lt;&gt;""),INDIRECT($AB78&amp;"!U23:U200")),0)</f>
        <v>#REF!</v>
      </c>
      <c r="AY78" s="11" t="e">
        <f t="array" aca="1" ref="AY78" ca="1">SUM(IF((INDIRECT($AB78&amp;"!J23:J200")=$B$1)*(INDIRECT($AB78&amp;"!I23:I200")="A")*(INDIRECT($AB78&amp;"!H23:H200")=INDIRECT(AY$63&amp;"!$H$21"))*(INDIRECT($AB78&amp;"!U23:U200")&lt;&gt;""),INDIRECT($AB78&amp;"!U23:U200")),0)</f>
        <v>#REF!</v>
      </c>
      <c r="AZ78" s="12" t="e">
        <f t="array" aca="1" ref="AZ78" ca="1">SUM(IF((INDIRECT($AB78&amp;"!J23:J200")=$B$1)*(INDIRECT($AB78&amp;"!I23:I200")="A")*(INDIRECT($AB78&amp;"!H23:H200")=INDIRECT(AZ$63&amp;"!$H$21"))*(INDIRECT($AB78&amp;"!U23:U200")&lt;&gt;""),INDIRECT($AB78&amp;"!U23:U200")),0)</f>
        <v>#REF!</v>
      </c>
    </row>
    <row r="79" spans="1:52" hidden="1">
      <c r="A79" s="4" t="str">
        <f>Table!$C$53</f>
        <v>Vegalta_Sendai</v>
      </c>
      <c r="B79" s="10">
        <f t="array" aca="1" ref="B79" ca="1">SUM(IF((INDIRECT($A79&amp;"!J23:J200")=$B$1)*(INDIRECT($A79&amp;"!I23:I200")="H")*(INDIRECT($A79&amp;"!H23:H200")=INDIRECT(B$63&amp;"!$H$21"))*(INDIRECT($A79&amp;"!U23:U200")&lt;&gt;""),INDIRECT($A79&amp;"!U23:U200")),0)</f>
        <v>0</v>
      </c>
      <c r="C79" s="11">
        <f t="array" aca="1" ref="C79" ca="1">SUM(IF((INDIRECT($A79&amp;"!J23:J200")=$B$1)*(INDIRECT($A79&amp;"!I23:I200")="H")*(INDIRECT($A79&amp;"!H23:H200")=INDIRECT(C$63&amp;"!$H$21"))*(INDIRECT($A79&amp;"!U23:U200")&lt;&gt;""),INDIRECT($A79&amp;"!U23:U200")),0)</f>
        <v>0</v>
      </c>
      <c r="D79" s="11">
        <f t="array" aca="1" ref="D79" ca="1">SUM(IF((INDIRECT($A79&amp;"!J23:J200")=$B$1)*(INDIRECT($A79&amp;"!I23:I200")="H")*(INDIRECT($A79&amp;"!H23:H200")=INDIRECT(D$63&amp;"!$H$21"))*(INDIRECT($A79&amp;"!U23:U200")&lt;&gt;""),INDIRECT($A79&amp;"!U23:U200")),0)</f>
        <v>0</v>
      </c>
      <c r="E79" s="11">
        <f t="array" aca="1" ref="E79" ca="1">SUM(IF((INDIRECT($A79&amp;"!J23:J200")=$B$1)*(INDIRECT($A79&amp;"!I23:I200")="H")*(INDIRECT($A79&amp;"!H23:H200")=INDIRECT(E$63&amp;"!$H$21"))*(INDIRECT($A79&amp;"!U23:U200")&lt;&gt;""),INDIRECT($A79&amp;"!U23:U200")),0)</f>
        <v>0</v>
      </c>
      <c r="F79" s="11">
        <f t="array" aca="1" ref="F79" ca="1">SUM(IF((INDIRECT($A79&amp;"!J23:J200")=$B$1)*(INDIRECT($A79&amp;"!I23:I200")="H")*(INDIRECT($A79&amp;"!H23:H200")=INDIRECT(F$63&amp;"!$H$21"))*(INDIRECT($A79&amp;"!U23:U200")&lt;&gt;""),INDIRECT($A79&amp;"!U23:U200")),0)</f>
        <v>0</v>
      </c>
      <c r="G79" s="11">
        <f t="array" aca="1" ref="G79" ca="1">SUM(IF((INDIRECT($A79&amp;"!J23:J200")=$B$1)*(INDIRECT($A79&amp;"!I23:I200")="H")*(INDIRECT($A79&amp;"!H23:H200")=INDIRECT(G$63&amp;"!$H$21"))*(INDIRECT($A79&amp;"!U23:U200")&lt;&gt;""),INDIRECT($A79&amp;"!U23:U200")),0)</f>
        <v>0</v>
      </c>
      <c r="H79" s="11">
        <f t="array" aca="1" ref="H79" ca="1">SUM(IF((INDIRECT($A79&amp;"!J23:J200")=$B$1)*(INDIRECT($A79&amp;"!I23:I200")="H")*(INDIRECT($A79&amp;"!H23:H200")=INDIRECT(H$63&amp;"!$H$21"))*(INDIRECT($A79&amp;"!U23:U200")&lt;&gt;""),INDIRECT($A79&amp;"!U23:U200")),0)</f>
        <v>0</v>
      </c>
      <c r="I79" s="11">
        <f t="array" aca="1" ref="I79" ca="1">SUM(IF((INDIRECT($A79&amp;"!J23:J200")=$B$1)*(INDIRECT($A79&amp;"!I23:I200")="H")*(INDIRECT($A79&amp;"!H23:H200")=INDIRECT(I$63&amp;"!$H$21"))*(INDIRECT($A79&amp;"!U23:U200")&lt;&gt;""),INDIRECT($A79&amp;"!U23:U200")),0)</f>
        <v>0</v>
      </c>
      <c r="J79" s="11">
        <f t="array" aca="1" ref="J79" ca="1">SUM(IF((INDIRECT($A79&amp;"!J23:J200")=$B$1)*(INDIRECT($A79&amp;"!I23:I200")="H")*(INDIRECT($A79&amp;"!H23:H200")=INDIRECT(J$63&amp;"!$H$21"))*(INDIRECT($A79&amp;"!U23:U200")&lt;&gt;""),INDIRECT($A79&amp;"!U23:U200")),0)</f>
        <v>0</v>
      </c>
      <c r="K79" s="11">
        <f t="array" aca="1" ref="K79" ca="1">SUM(IF((INDIRECT($A79&amp;"!J23:J200")=$B$1)*(INDIRECT($A79&amp;"!I23:I200")="H")*(INDIRECT($A79&amp;"!H23:H200")=INDIRECT(K$63&amp;"!$H$21"))*(INDIRECT($A79&amp;"!U23:U200")&lt;&gt;""),INDIRECT($A79&amp;"!U23:U200")),0)</f>
        <v>0</v>
      </c>
      <c r="L79" s="11">
        <f t="array" aca="1" ref="L79" ca="1">SUM(IF((INDIRECT($A79&amp;"!J23:J200")=$B$1)*(INDIRECT($A79&amp;"!I23:I200")="H")*(INDIRECT($A79&amp;"!H23:H200")=INDIRECT(L$63&amp;"!$H$21"))*(INDIRECT($A79&amp;"!U23:U200")&lt;&gt;""),INDIRECT($A79&amp;"!U23:U200")),0)</f>
        <v>0</v>
      </c>
      <c r="M79" s="11">
        <f t="array" aca="1" ref="M79" ca="1">SUM(IF((INDIRECT($A79&amp;"!J23:J200")=$B$1)*(INDIRECT($A79&amp;"!I23:I200")="H")*(INDIRECT($A79&amp;"!H23:H200")=INDIRECT(M$63&amp;"!$H$21"))*(INDIRECT($A79&amp;"!U23:U200")&lt;&gt;""),INDIRECT($A79&amp;"!U23:U200")),0)</f>
        <v>0</v>
      </c>
      <c r="N79" s="11">
        <f t="array" aca="1" ref="N79" ca="1">SUM(IF((INDIRECT($A79&amp;"!J23:J200")=$B$1)*(INDIRECT($A79&amp;"!I23:I200")="H")*(INDIRECT($A79&amp;"!H23:H200")=INDIRECT(N$63&amp;"!$H$21"))*(INDIRECT($A79&amp;"!U23:U200")&lt;&gt;""),INDIRECT($A79&amp;"!U23:U200")),0)</f>
        <v>0</v>
      </c>
      <c r="O79" s="11">
        <f t="array" aca="1" ref="O79" ca="1">SUM(IF((INDIRECT($A79&amp;"!J23:J200")=$B$1)*(INDIRECT($A79&amp;"!I23:I200")="H")*(INDIRECT($A79&amp;"!H23:H200")=INDIRECT(O$63&amp;"!$H$21"))*(INDIRECT($A79&amp;"!U23:U200")&lt;&gt;""),INDIRECT($A79&amp;"!U23:U200")),0)</f>
        <v>0</v>
      </c>
      <c r="P79" s="11">
        <f t="array" aca="1" ref="P79" ca="1">SUM(IF((INDIRECT($A79&amp;"!J23:J200")=$B$1)*(INDIRECT($A79&amp;"!I23:I200")="H")*(INDIRECT($A79&amp;"!H23:H200")=INDIRECT(P$63&amp;"!$H$21"))*(INDIRECT($A79&amp;"!U23:U200")&lt;&gt;""),INDIRECT($A79&amp;"!U23:U200")),0)</f>
        <v>0</v>
      </c>
      <c r="Q79" s="11">
        <f t="array" aca="1" ref="Q79" ca="1">SUM(IF((INDIRECT($A79&amp;"!J23:J200")=$B$1)*(INDIRECT($A79&amp;"!I23:I200")="H")*(INDIRECT($A79&amp;"!H23:H200")=INDIRECT(Q$63&amp;"!$H$21"))*(INDIRECT($A79&amp;"!U23:U200")&lt;&gt;""),INDIRECT($A79&amp;"!U23:U200")),0)</f>
        <v>0</v>
      </c>
      <c r="R79" s="11">
        <f t="array" aca="1" ref="R79" ca="1">SUM(IF((INDIRECT($A79&amp;"!J23:J200")=$B$1)*(INDIRECT($A79&amp;"!I23:I200")="H")*(INDIRECT($A79&amp;"!H23:H200")=INDIRECT(R$63&amp;"!$H$21"))*(INDIRECT($A79&amp;"!U23:U200")&lt;&gt;""),INDIRECT($A79&amp;"!U23:U200")),0)</f>
        <v>0</v>
      </c>
      <c r="S79" s="11">
        <f t="array" aca="1" ref="S79" ca="1">SUM(IF((INDIRECT($A79&amp;"!J23:J200")=$B$1)*(INDIRECT($A79&amp;"!I23:I200")="H")*(INDIRECT($A79&amp;"!H23:H200")=INDIRECT(S$63&amp;"!$H$21"))*(INDIRECT($A79&amp;"!U23:U200")&lt;&gt;""),INDIRECT($A79&amp;"!U23:U200")),0)</f>
        <v>0</v>
      </c>
      <c r="T79" s="11" t="e">
        <f t="array" aca="1" ref="T79" ca="1">SUM(IF((INDIRECT($A79&amp;"!J23:J200")=$B$1)*(INDIRECT($A79&amp;"!I23:I200")="H")*(INDIRECT($A79&amp;"!H23:H200")=INDIRECT(T$63&amp;"!$H$21"))*(INDIRECT($A79&amp;"!U23:U200")&lt;&gt;""),INDIRECT($A79&amp;"!U23:U200")),0)</f>
        <v>#REF!</v>
      </c>
      <c r="U79" s="11" t="e">
        <f t="array" aca="1" ref="U79" ca="1">SUM(IF((INDIRECT($A79&amp;"!J23:J200")=$B$1)*(INDIRECT($A79&amp;"!I23:I200")="H")*(INDIRECT($A79&amp;"!H23:H200")=INDIRECT(U$63&amp;"!$H$21"))*(INDIRECT($A79&amp;"!U23:U200")&lt;&gt;""),INDIRECT($A79&amp;"!U23:U200")),0)</f>
        <v>#REF!</v>
      </c>
      <c r="V79" s="11" t="e">
        <f t="array" aca="1" ref="V79" ca="1">SUM(IF((INDIRECT($A79&amp;"!J23:J200")=$B$1)*(INDIRECT($A79&amp;"!I23:I200")="H")*(INDIRECT($A79&amp;"!H23:H200")=INDIRECT(V$63&amp;"!$H$21"))*(INDIRECT($A79&amp;"!U23:U200")&lt;&gt;""),INDIRECT($A79&amp;"!U23:U200")),0)</f>
        <v>#REF!</v>
      </c>
      <c r="W79" s="11" t="e">
        <f t="array" aca="1" ref="W79" ca="1">SUM(IF((INDIRECT($A79&amp;"!J23:J200")=$B$1)*(INDIRECT($A79&amp;"!I23:I200")="H")*(INDIRECT($A79&amp;"!H23:H200")=INDIRECT(W$63&amp;"!$H$21"))*(INDIRECT($A79&amp;"!U23:U200")&lt;&gt;""),INDIRECT($A79&amp;"!U23:U200")),0)</f>
        <v>#REF!</v>
      </c>
      <c r="X79" s="11" t="e">
        <f t="array" aca="1" ref="X79" ca="1">SUM(IF((INDIRECT($A79&amp;"!J23:J200")=$B$1)*(INDIRECT($A79&amp;"!I23:I200")="H")*(INDIRECT($A79&amp;"!H23:H200")=INDIRECT(X$63&amp;"!$H$21"))*(INDIRECT($A79&amp;"!U23:U200")&lt;&gt;""),INDIRECT($A79&amp;"!U23:U200")),0)</f>
        <v>#REF!</v>
      </c>
      <c r="Y79" s="12" t="e">
        <f t="array" aca="1" ref="Y79" ca="1">SUM(IF((INDIRECT($A79&amp;"!J23:J200")=$B$1)*(INDIRECT($A79&amp;"!I23:I200")="H")*(INDIRECT($A79&amp;"!H23:H200")=INDIRECT(Y$63&amp;"!$H$21"))*(INDIRECT($A79&amp;"!U23:U200")&lt;&gt;""),INDIRECT($A79&amp;"!U23:U200")),0)</f>
        <v>#REF!</v>
      </c>
      <c r="Z79" s="4"/>
      <c r="AA79" s="4"/>
      <c r="AB79" s="4" t="str">
        <f>Table!$C$53</f>
        <v>Vegalta_Sendai</v>
      </c>
      <c r="AC79" s="10">
        <f t="array" aca="1" ref="AC79" ca="1">SUM(IF((INDIRECT($AB79&amp;"!J23:J200")=$B$1)*(INDIRECT($AB79&amp;"!I23:I200")="A")*(INDIRECT($AB79&amp;"!H23:H200")=INDIRECT(AC$63&amp;"!$H$21"))*(INDIRECT($AB79&amp;"!U23:U200")&lt;&gt;""),INDIRECT($AB79&amp;"!U23:U200")),0)</f>
        <v>0</v>
      </c>
      <c r="AD79" s="11">
        <f t="array" aca="1" ref="AD79" ca="1">SUM(IF((INDIRECT($AB79&amp;"!J23:J200")=$B$1)*(INDIRECT($AB79&amp;"!I23:I200")="A")*(INDIRECT($AB79&amp;"!H23:H200")=INDIRECT(AD$63&amp;"!$H$21"))*(INDIRECT($AB79&amp;"!U23:U200")&lt;&gt;""),INDIRECT($AB79&amp;"!U23:U200")),0)</f>
        <v>0</v>
      </c>
      <c r="AE79" s="11">
        <f t="array" aca="1" ref="AE79" ca="1">SUM(IF((INDIRECT($AB79&amp;"!J23:J200")=$B$1)*(INDIRECT($AB79&amp;"!I23:I200")="A")*(INDIRECT($AB79&amp;"!H23:H200")=INDIRECT(AE$63&amp;"!$H$21"))*(INDIRECT($AB79&amp;"!U23:U200")&lt;&gt;""),INDIRECT($AB79&amp;"!U23:U200")),0)</f>
        <v>0</v>
      </c>
      <c r="AF79" s="11">
        <f t="array" aca="1" ref="AF79" ca="1">SUM(IF((INDIRECT($AB79&amp;"!J23:J200")=$B$1)*(INDIRECT($AB79&amp;"!I23:I200")="A")*(INDIRECT($AB79&amp;"!H23:H200")=INDIRECT(AF$63&amp;"!$H$21"))*(INDIRECT($AB79&amp;"!U23:U200")&lt;&gt;""),INDIRECT($AB79&amp;"!U23:U200")),0)</f>
        <v>0</v>
      </c>
      <c r="AG79" s="11">
        <f t="array" aca="1" ref="AG79" ca="1">SUM(IF((INDIRECT($AB79&amp;"!J23:J200")=$B$1)*(INDIRECT($AB79&amp;"!I23:I200")="A")*(INDIRECT($AB79&amp;"!H23:H200")=INDIRECT(AG$63&amp;"!$H$21"))*(INDIRECT($AB79&amp;"!U23:U200")&lt;&gt;""),INDIRECT($AB79&amp;"!U23:U200")),0)</f>
        <v>0</v>
      </c>
      <c r="AH79" s="11">
        <f t="array" aca="1" ref="AH79" ca="1">SUM(IF((INDIRECT($AB79&amp;"!J23:J200")=$B$1)*(INDIRECT($AB79&amp;"!I23:I200")="A")*(INDIRECT($AB79&amp;"!H23:H200")=INDIRECT(AH$63&amp;"!$H$21"))*(INDIRECT($AB79&amp;"!U23:U200")&lt;&gt;""),INDIRECT($AB79&amp;"!U23:U200")),0)</f>
        <v>0</v>
      </c>
      <c r="AI79" s="11">
        <f t="array" aca="1" ref="AI79" ca="1">SUM(IF((INDIRECT($AB79&amp;"!J23:J200")=$B$1)*(INDIRECT($AB79&amp;"!I23:I200")="A")*(INDIRECT($AB79&amp;"!H23:H200")=INDIRECT(AI$63&amp;"!$H$21"))*(INDIRECT($AB79&amp;"!U23:U200")&lt;&gt;""),INDIRECT($AB79&amp;"!U23:U200")),0)</f>
        <v>0</v>
      </c>
      <c r="AJ79" s="11">
        <f t="array" aca="1" ref="AJ79" ca="1">SUM(IF((INDIRECT($AB79&amp;"!J23:J200")=$B$1)*(INDIRECT($AB79&amp;"!I23:I200")="A")*(INDIRECT($AB79&amp;"!H23:H200")=INDIRECT(AJ$63&amp;"!$H$21"))*(INDIRECT($AB79&amp;"!U23:U200")&lt;&gt;""),INDIRECT($AB79&amp;"!U23:U200")),0)</f>
        <v>0</v>
      </c>
      <c r="AK79" s="11">
        <f t="array" aca="1" ref="AK79" ca="1">SUM(IF((INDIRECT($AB79&amp;"!J23:J200")=$B$1)*(INDIRECT($AB79&amp;"!I23:I200")="A")*(INDIRECT($AB79&amp;"!H23:H200")=INDIRECT(AK$63&amp;"!$H$21"))*(INDIRECT($AB79&amp;"!U23:U200")&lt;&gt;""),INDIRECT($AB79&amp;"!U23:U200")),0)</f>
        <v>0</v>
      </c>
      <c r="AL79" s="11">
        <f t="array" aca="1" ref="AL79" ca="1">SUM(IF((INDIRECT($AB79&amp;"!J23:J200")=$B$1)*(INDIRECT($AB79&amp;"!I23:I200")="A")*(INDIRECT($AB79&amp;"!H23:H200")=INDIRECT(AL$63&amp;"!$H$21"))*(INDIRECT($AB79&amp;"!U23:U200")&lt;&gt;""),INDIRECT($AB79&amp;"!U23:U200")),0)</f>
        <v>0</v>
      </c>
      <c r="AM79" s="11">
        <f t="array" aca="1" ref="AM79" ca="1">SUM(IF((INDIRECT($AB79&amp;"!J23:J200")=$B$1)*(INDIRECT($AB79&amp;"!I23:I200")="A")*(INDIRECT($AB79&amp;"!H23:H200")=INDIRECT(AM$63&amp;"!$H$21"))*(INDIRECT($AB79&amp;"!U23:U200")&lt;&gt;""),INDIRECT($AB79&amp;"!U23:U200")),0)</f>
        <v>0</v>
      </c>
      <c r="AN79" s="11">
        <f t="array" aca="1" ref="AN79" ca="1">SUM(IF((INDIRECT($AB79&amp;"!J23:J200")=$B$1)*(INDIRECT($AB79&amp;"!I23:I200")="A")*(INDIRECT($AB79&amp;"!H23:H200")=INDIRECT(AN$63&amp;"!$H$21"))*(INDIRECT($AB79&amp;"!U23:U200")&lt;&gt;""),INDIRECT($AB79&amp;"!U23:U200")),0)</f>
        <v>0</v>
      </c>
      <c r="AO79" s="11">
        <f t="array" aca="1" ref="AO79" ca="1">SUM(IF((INDIRECT($AB79&amp;"!J23:J200")=$B$1)*(INDIRECT($AB79&amp;"!I23:I200")="A")*(INDIRECT($AB79&amp;"!H23:H200")=INDIRECT(AO$63&amp;"!$H$21"))*(INDIRECT($AB79&amp;"!U23:U200")&lt;&gt;""),INDIRECT($AB79&amp;"!U23:U200")),0)</f>
        <v>0</v>
      </c>
      <c r="AP79" s="11">
        <f t="array" aca="1" ref="AP79" ca="1">SUM(IF((INDIRECT($AB79&amp;"!J23:J200")=$B$1)*(INDIRECT($AB79&amp;"!I23:I200")="A")*(INDIRECT($AB79&amp;"!H23:H200")=INDIRECT(AP$63&amp;"!$H$21"))*(INDIRECT($AB79&amp;"!U23:U200")&lt;&gt;""),INDIRECT($AB79&amp;"!U23:U200")),0)</f>
        <v>0</v>
      </c>
      <c r="AQ79" s="11">
        <f t="array" aca="1" ref="AQ79" ca="1">SUM(IF((INDIRECT($AB79&amp;"!J23:J200")=$B$1)*(INDIRECT($AB79&amp;"!I23:I200")="A")*(INDIRECT($AB79&amp;"!H23:H200")=INDIRECT(AQ$63&amp;"!$H$21"))*(INDIRECT($AB79&amp;"!U23:U200")&lt;&gt;""),INDIRECT($AB79&amp;"!U23:U200")),0)</f>
        <v>0</v>
      </c>
      <c r="AR79" s="11">
        <f t="array" aca="1" ref="AR79" ca="1">SUM(IF((INDIRECT($AB79&amp;"!J23:J200")=$B$1)*(INDIRECT($AB79&amp;"!I23:I200")="A")*(INDIRECT($AB79&amp;"!H23:H200")=INDIRECT(AR$63&amp;"!$H$21"))*(INDIRECT($AB79&amp;"!U23:U200")&lt;&gt;""),INDIRECT($AB79&amp;"!U23:U200")),0)</f>
        <v>0</v>
      </c>
      <c r="AS79" s="11">
        <f t="array" aca="1" ref="AS79" ca="1">SUM(IF((INDIRECT($AB79&amp;"!J23:J200")=$B$1)*(INDIRECT($AB79&amp;"!I23:I200")="A")*(INDIRECT($AB79&amp;"!H23:H200")=INDIRECT(AS$63&amp;"!$H$21"))*(INDIRECT($AB79&amp;"!U23:U200")&lt;&gt;""),INDIRECT($AB79&amp;"!U23:U200")),0)</f>
        <v>0</v>
      </c>
      <c r="AT79" s="11">
        <f t="array" aca="1" ref="AT79" ca="1">SUM(IF((INDIRECT($AB79&amp;"!J23:J200")=$B$1)*(INDIRECT($AB79&amp;"!I23:I200")="A")*(INDIRECT($AB79&amp;"!H23:H200")=INDIRECT(AT$63&amp;"!$H$21"))*(INDIRECT($AB79&amp;"!U23:U200")&lt;&gt;""),INDIRECT($AB79&amp;"!U23:U200")),0)</f>
        <v>0</v>
      </c>
      <c r="AU79" s="11" t="e">
        <f t="array" aca="1" ref="AU79" ca="1">SUM(IF((INDIRECT($AB79&amp;"!J23:J200")=$B$1)*(INDIRECT($AB79&amp;"!I23:I200")="A")*(INDIRECT($AB79&amp;"!H23:H200")=INDIRECT(AU$63&amp;"!$H$21"))*(INDIRECT($AB79&amp;"!U23:U200")&lt;&gt;""),INDIRECT($AB79&amp;"!U23:U200")),0)</f>
        <v>#REF!</v>
      </c>
      <c r="AV79" s="11" t="e">
        <f t="array" aca="1" ref="AV79" ca="1">SUM(IF((INDIRECT($AB79&amp;"!J23:J200")=$B$1)*(INDIRECT($AB79&amp;"!I23:I200")="A")*(INDIRECT($AB79&amp;"!H23:H200")=INDIRECT(AV$63&amp;"!$H$21"))*(INDIRECT($AB79&amp;"!U23:U200")&lt;&gt;""),INDIRECT($AB79&amp;"!U23:U200")),0)</f>
        <v>#REF!</v>
      </c>
      <c r="AW79" s="11" t="e">
        <f t="array" aca="1" ref="AW79" ca="1">SUM(IF((INDIRECT($AB79&amp;"!J23:J200")=$B$1)*(INDIRECT($AB79&amp;"!I23:I200")="A")*(INDIRECT($AB79&amp;"!H23:H200")=INDIRECT(AW$63&amp;"!$H$21"))*(INDIRECT($AB79&amp;"!U23:U200")&lt;&gt;""),INDIRECT($AB79&amp;"!U23:U200")),0)</f>
        <v>#REF!</v>
      </c>
      <c r="AX79" s="11" t="e">
        <f t="array" aca="1" ref="AX79" ca="1">SUM(IF((INDIRECT($AB79&amp;"!J23:J200")=$B$1)*(INDIRECT($AB79&amp;"!I23:I200")="A")*(INDIRECT($AB79&amp;"!H23:H200")=INDIRECT(AX$63&amp;"!$H$21"))*(INDIRECT($AB79&amp;"!U23:U200")&lt;&gt;""),INDIRECT($AB79&amp;"!U23:U200")),0)</f>
        <v>#REF!</v>
      </c>
      <c r="AY79" s="11" t="e">
        <f t="array" aca="1" ref="AY79" ca="1">SUM(IF((INDIRECT($AB79&amp;"!J23:J200")=$B$1)*(INDIRECT($AB79&amp;"!I23:I200")="A")*(INDIRECT($AB79&amp;"!H23:H200")=INDIRECT(AY$63&amp;"!$H$21"))*(INDIRECT($AB79&amp;"!U23:U200")&lt;&gt;""),INDIRECT($AB79&amp;"!U23:U200")),0)</f>
        <v>#REF!</v>
      </c>
      <c r="AZ79" s="12" t="e">
        <f t="array" aca="1" ref="AZ79" ca="1">SUM(IF((INDIRECT($AB79&amp;"!J23:J200")=$B$1)*(INDIRECT($AB79&amp;"!I23:I200")="A")*(INDIRECT($AB79&amp;"!H23:H200")=INDIRECT(AZ$63&amp;"!$H$21"))*(INDIRECT($AB79&amp;"!U23:U200")&lt;&gt;""),INDIRECT($AB79&amp;"!U23:U200")),0)</f>
        <v>#REF!</v>
      </c>
    </row>
    <row r="80" spans="1:52" hidden="1">
      <c r="A80" s="4" t="str">
        <f>Table!$C$54</f>
        <v>Ventforet_Kofu</v>
      </c>
      <c r="B80" s="10">
        <f t="array" aca="1" ref="B80" ca="1">SUM(IF((INDIRECT($A80&amp;"!J23:J200")=$B$1)*(INDIRECT($A80&amp;"!I23:I200")="H")*(INDIRECT($A80&amp;"!H23:H200")=INDIRECT(B$63&amp;"!$H$21"))*(INDIRECT($A80&amp;"!U23:U200")&lt;&gt;""),INDIRECT($A80&amp;"!U23:U200")),0)</f>
        <v>0</v>
      </c>
      <c r="C80" s="11">
        <f t="array" aca="1" ref="C80" ca="1">SUM(IF((INDIRECT($A80&amp;"!J23:J200")=$B$1)*(INDIRECT($A80&amp;"!I23:I200")="H")*(INDIRECT($A80&amp;"!H23:H200")=INDIRECT(C$63&amp;"!$H$21"))*(INDIRECT($A80&amp;"!U23:U200")&lt;&gt;""),INDIRECT($A80&amp;"!U23:U200")),0)</f>
        <v>0</v>
      </c>
      <c r="D80" s="11">
        <f t="array" aca="1" ref="D80" ca="1">SUM(IF((INDIRECT($A80&amp;"!J23:J200")=$B$1)*(INDIRECT($A80&amp;"!I23:I200")="H")*(INDIRECT($A80&amp;"!H23:H200")=INDIRECT(D$63&amp;"!$H$21"))*(INDIRECT($A80&amp;"!U23:U200")&lt;&gt;""),INDIRECT($A80&amp;"!U23:U200")),0)</f>
        <v>0</v>
      </c>
      <c r="E80" s="11">
        <f t="array" aca="1" ref="E80" ca="1">SUM(IF((INDIRECT($A80&amp;"!J23:J200")=$B$1)*(INDIRECT($A80&amp;"!I23:I200")="H")*(INDIRECT($A80&amp;"!H23:H200")=INDIRECT(E$63&amp;"!$H$21"))*(INDIRECT($A80&amp;"!U23:U200")&lt;&gt;""),INDIRECT($A80&amp;"!U23:U200")),0)</f>
        <v>0</v>
      </c>
      <c r="F80" s="11">
        <f t="array" aca="1" ref="F80" ca="1">SUM(IF((INDIRECT($A80&amp;"!J23:J200")=$B$1)*(INDIRECT($A80&amp;"!I23:I200")="H")*(INDIRECT($A80&amp;"!H23:H200")=INDIRECT(F$63&amp;"!$H$21"))*(INDIRECT($A80&amp;"!U23:U200")&lt;&gt;""),INDIRECT($A80&amp;"!U23:U200")),0)</f>
        <v>0</v>
      </c>
      <c r="G80" s="11">
        <f t="array" aca="1" ref="G80" ca="1">SUM(IF((INDIRECT($A80&amp;"!J23:J200")=$B$1)*(INDIRECT($A80&amp;"!I23:I200")="H")*(INDIRECT($A80&amp;"!H23:H200")=INDIRECT(G$63&amp;"!$H$21"))*(INDIRECT($A80&amp;"!U23:U200")&lt;&gt;""),INDIRECT($A80&amp;"!U23:U200")),0)</f>
        <v>0</v>
      </c>
      <c r="H80" s="11">
        <f t="array" aca="1" ref="H80" ca="1">SUM(IF((INDIRECT($A80&amp;"!J23:J200")=$B$1)*(INDIRECT($A80&amp;"!I23:I200")="H")*(INDIRECT($A80&amp;"!H23:H200")=INDIRECT(H$63&amp;"!$H$21"))*(INDIRECT($A80&amp;"!U23:U200")&lt;&gt;""),INDIRECT($A80&amp;"!U23:U200")),0)</f>
        <v>0</v>
      </c>
      <c r="I80" s="11">
        <f t="array" aca="1" ref="I80" ca="1">SUM(IF((INDIRECT($A80&amp;"!J23:J200")=$B$1)*(INDIRECT($A80&amp;"!I23:I200")="H")*(INDIRECT($A80&amp;"!H23:H200")=INDIRECT(I$63&amp;"!$H$21"))*(INDIRECT($A80&amp;"!U23:U200")&lt;&gt;""),INDIRECT($A80&amp;"!U23:U200")),0)</f>
        <v>0</v>
      </c>
      <c r="J80" s="11">
        <f t="array" aca="1" ref="J80" ca="1">SUM(IF((INDIRECT($A80&amp;"!J23:J200")=$B$1)*(INDIRECT($A80&amp;"!I23:I200")="H")*(INDIRECT($A80&amp;"!H23:H200")=INDIRECT(J$63&amp;"!$H$21"))*(INDIRECT($A80&amp;"!U23:U200")&lt;&gt;""),INDIRECT($A80&amp;"!U23:U200")),0)</f>
        <v>0</v>
      </c>
      <c r="K80" s="11">
        <f t="array" aca="1" ref="K80" ca="1">SUM(IF((INDIRECT($A80&amp;"!J23:J200")=$B$1)*(INDIRECT($A80&amp;"!I23:I200")="H")*(INDIRECT($A80&amp;"!H23:H200")=INDIRECT(K$63&amp;"!$H$21"))*(INDIRECT($A80&amp;"!U23:U200")&lt;&gt;""),INDIRECT($A80&amp;"!U23:U200")),0)</f>
        <v>0</v>
      </c>
      <c r="L80" s="11">
        <f t="array" aca="1" ref="L80" ca="1">SUM(IF((INDIRECT($A80&amp;"!J23:J200")=$B$1)*(INDIRECT($A80&amp;"!I23:I200")="H")*(INDIRECT($A80&amp;"!H23:H200")=INDIRECT(L$63&amp;"!$H$21"))*(INDIRECT($A80&amp;"!U23:U200")&lt;&gt;""),INDIRECT($A80&amp;"!U23:U200")),0)</f>
        <v>0</v>
      </c>
      <c r="M80" s="11">
        <f t="array" aca="1" ref="M80" ca="1">SUM(IF((INDIRECT($A80&amp;"!J23:J200")=$B$1)*(INDIRECT($A80&amp;"!I23:I200")="H")*(INDIRECT($A80&amp;"!H23:H200")=INDIRECT(M$63&amp;"!$H$21"))*(INDIRECT($A80&amp;"!U23:U200")&lt;&gt;""),INDIRECT($A80&amp;"!U23:U200")),0)</f>
        <v>0</v>
      </c>
      <c r="N80" s="11">
        <f t="array" aca="1" ref="N80" ca="1">SUM(IF((INDIRECT($A80&amp;"!J23:J200")=$B$1)*(INDIRECT($A80&amp;"!I23:I200")="H")*(INDIRECT($A80&amp;"!H23:H200")=INDIRECT(N$63&amp;"!$H$21"))*(INDIRECT($A80&amp;"!U23:U200")&lt;&gt;""),INDIRECT($A80&amp;"!U23:U200")),0)</f>
        <v>0</v>
      </c>
      <c r="O80" s="11">
        <f t="array" aca="1" ref="O80" ca="1">SUM(IF((INDIRECT($A80&amp;"!J23:J200")=$B$1)*(INDIRECT($A80&amp;"!I23:I200")="H")*(INDIRECT($A80&amp;"!H23:H200")=INDIRECT(O$63&amp;"!$H$21"))*(INDIRECT($A80&amp;"!U23:U200")&lt;&gt;""),INDIRECT($A80&amp;"!U23:U200")),0)</f>
        <v>0</v>
      </c>
      <c r="P80" s="11">
        <f t="array" aca="1" ref="P80" ca="1">SUM(IF((INDIRECT($A80&amp;"!J23:J200")=$B$1)*(INDIRECT($A80&amp;"!I23:I200")="H")*(INDIRECT($A80&amp;"!H23:H200")=INDIRECT(P$63&amp;"!$H$21"))*(INDIRECT($A80&amp;"!U23:U200")&lt;&gt;""),INDIRECT($A80&amp;"!U23:U200")),0)</f>
        <v>0</v>
      </c>
      <c r="Q80" s="11">
        <f t="array" aca="1" ref="Q80" ca="1">SUM(IF((INDIRECT($A80&amp;"!J23:J200")=$B$1)*(INDIRECT($A80&amp;"!I23:I200")="H")*(INDIRECT($A80&amp;"!H23:H200")=INDIRECT(Q$63&amp;"!$H$21"))*(INDIRECT($A80&amp;"!U23:U200")&lt;&gt;""),INDIRECT($A80&amp;"!U23:U200")),0)</f>
        <v>0</v>
      </c>
      <c r="R80" s="11">
        <f t="array" aca="1" ref="R80" ca="1">SUM(IF((INDIRECT($A80&amp;"!J23:J200")=$B$1)*(INDIRECT($A80&amp;"!I23:I200")="H")*(INDIRECT($A80&amp;"!H23:H200")=INDIRECT(R$63&amp;"!$H$21"))*(INDIRECT($A80&amp;"!U23:U200")&lt;&gt;""),INDIRECT($A80&amp;"!U23:U200")),0)</f>
        <v>0</v>
      </c>
      <c r="S80" s="11">
        <f t="array" aca="1" ref="S80" ca="1">SUM(IF((INDIRECT($A80&amp;"!J23:J200")=$B$1)*(INDIRECT($A80&amp;"!I23:I200")="H")*(INDIRECT($A80&amp;"!H23:H200")=INDIRECT(S$63&amp;"!$H$21"))*(INDIRECT($A80&amp;"!U23:U200")&lt;&gt;""),INDIRECT($A80&amp;"!U23:U200")),0)</f>
        <v>0</v>
      </c>
      <c r="T80" s="11" t="e">
        <f t="array" aca="1" ref="T80" ca="1">SUM(IF((INDIRECT($A80&amp;"!J23:J200")=$B$1)*(INDIRECT($A80&amp;"!I23:I200")="H")*(INDIRECT($A80&amp;"!H23:H200")=INDIRECT(T$63&amp;"!$H$21"))*(INDIRECT($A80&amp;"!U23:U200")&lt;&gt;""),INDIRECT($A80&amp;"!U23:U200")),0)</f>
        <v>#REF!</v>
      </c>
      <c r="U80" s="11" t="e">
        <f t="array" aca="1" ref="U80" ca="1">SUM(IF((INDIRECT($A80&amp;"!J23:J200")=$B$1)*(INDIRECT($A80&amp;"!I23:I200")="H")*(INDIRECT($A80&amp;"!H23:H200")=INDIRECT(U$63&amp;"!$H$21"))*(INDIRECT($A80&amp;"!U23:U200")&lt;&gt;""),INDIRECT($A80&amp;"!U23:U200")),0)</f>
        <v>#REF!</v>
      </c>
      <c r="V80" s="11" t="e">
        <f t="array" aca="1" ref="V80" ca="1">SUM(IF((INDIRECT($A80&amp;"!J23:J200")=$B$1)*(INDIRECT($A80&amp;"!I23:I200")="H")*(INDIRECT($A80&amp;"!H23:H200")=INDIRECT(V$63&amp;"!$H$21"))*(INDIRECT($A80&amp;"!U23:U200")&lt;&gt;""),INDIRECT($A80&amp;"!U23:U200")),0)</f>
        <v>#REF!</v>
      </c>
      <c r="W80" s="11" t="e">
        <f t="array" aca="1" ref="W80" ca="1">SUM(IF((INDIRECT($A80&amp;"!J23:J200")=$B$1)*(INDIRECT($A80&amp;"!I23:I200")="H")*(INDIRECT($A80&amp;"!H23:H200")=INDIRECT(W$63&amp;"!$H$21"))*(INDIRECT($A80&amp;"!U23:U200")&lt;&gt;""),INDIRECT($A80&amp;"!U23:U200")),0)</f>
        <v>#REF!</v>
      </c>
      <c r="X80" s="11" t="e">
        <f t="array" aca="1" ref="X80" ca="1">SUM(IF((INDIRECT($A80&amp;"!J23:J200")=$B$1)*(INDIRECT($A80&amp;"!I23:I200")="H")*(INDIRECT($A80&amp;"!H23:H200")=INDIRECT(X$63&amp;"!$H$21"))*(INDIRECT($A80&amp;"!U23:U200")&lt;&gt;""),INDIRECT($A80&amp;"!U23:U200")),0)</f>
        <v>#REF!</v>
      </c>
      <c r="Y80" s="12" t="e">
        <f t="array" aca="1" ref="Y80" ca="1">SUM(IF((INDIRECT($A80&amp;"!J23:J200")=$B$1)*(INDIRECT($A80&amp;"!I23:I200")="H")*(INDIRECT($A80&amp;"!H23:H200")=INDIRECT(Y$63&amp;"!$H$21"))*(INDIRECT($A80&amp;"!U23:U200")&lt;&gt;""),INDIRECT($A80&amp;"!U23:U200")),0)</f>
        <v>#REF!</v>
      </c>
      <c r="Z80" s="4"/>
      <c r="AA80" s="4"/>
      <c r="AB80" s="4" t="str">
        <f>Table!$C$54</f>
        <v>Ventforet_Kofu</v>
      </c>
      <c r="AC80" s="10">
        <f t="array" aca="1" ref="AC80" ca="1">SUM(IF((INDIRECT($AB80&amp;"!J23:J200")=$B$1)*(INDIRECT($AB80&amp;"!I23:I200")="A")*(INDIRECT($AB80&amp;"!H23:H200")=INDIRECT(AC$63&amp;"!$H$21"))*(INDIRECT($AB80&amp;"!U23:U200")&lt;&gt;""),INDIRECT($AB80&amp;"!U23:U200")),0)</f>
        <v>0</v>
      </c>
      <c r="AD80" s="11">
        <f t="array" aca="1" ref="AD80" ca="1">SUM(IF((INDIRECT($AB80&amp;"!J23:J200")=$B$1)*(INDIRECT($AB80&amp;"!I23:I200")="A")*(INDIRECT($AB80&amp;"!H23:H200")=INDIRECT(AD$63&amp;"!$H$21"))*(INDIRECT($AB80&amp;"!U23:U200")&lt;&gt;""),INDIRECT($AB80&amp;"!U23:U200")),0)</f>
        <v>0</v>
      </c>
      <c r="AE80" s="11">
        <f t="array" aca="1" ref="AE80" ca="1">SUM(IF((INDIRECT($AB80&amp;"!J23:J200")=$B$1)*(INDIRECT($AB80&amp;"!I23:I200")="A")*(INDIRECT($AB80&amp;"!H23:H200")=INDIRECT(AE$63&amp;"!$H$21"))*(INDIRECT($AB80&amp;"!U23:U200")&lt;&gt;""),INDIRECT($AB80&amp;"!U23:U200")),0)</f>
        <v>0</v>
      </c>
      <c r="AF80" s="11">
        <f t="array" aca="1" ref="AF80" ca="1">SUM(IF((INDIRECT($AB80&amp;"!J23:J200")=$B$1)*(INDIRECT($AB80&amp;"!I23:I200")="A")*(INDIRECT($AB80&amp;"!H23:H200")=INDIRECT(AF$63&amp;"!$H$21"))*(INDIRECT($AB80&amp;"!U23:U200")&lt;&gt;""),INDIRECT($AB80&amp;"!U23:U200")),0)</f>
        <v>0</v>
      </c>
      <c r="AG80" s="11">
        <f t="array" aca="1" ref="AG80" ca="1">SUM(IF((INDIRECT($AB80&amp;"!J23:J200")=$B$1)*(INDIRECT($AB80&amp;"!I23:I200")="A")*(INDIRECT($AB80&amp;"!H23:H200")=INDIRECT(AG$63&amp;"!$H$21"))*(INDIRECT($AB80&amp;"!U23:U200")&lt;&gt;""),INDIRECT($AB80&amp;"!U23:U200")),0)</f>
        <v>0</v>
      </c>
      <c r="AH80" s="11">
        <f t="array" aca="1" ref="AH80" ca="1">SUM(IF((INDIRECT($AB80&amp;"!J23:J200")=$B$1)*(INDIRECT($AB80&amp;"!I23:I200")="A")*(INDIRECT($AB80&amp;"!H23:H200")=INDIRECT(AH$63&amp;"!$H$21"))*(INDIRECT($AB80&amp;"!U23:U200")&lt;&gt;""),INDIRECT($AB80&amp;"!U23:U200")),0)</f>
        <v>0</v>
      </c>
      <c r="AI80" s="11">
        <f t="array" aca="1" ref="AI80" ca="1">SUM(IF((INDIRECT($AB80&amp;"!J23:J200")=$B$1)*(INDIRECT($AB80&amp;"!I23:I200")="A")*(INDIRECT($AB80&amp;"!H23:H200")=INDIRECT(AI$63&amp;"!$H$21"))*(INDIRECT($AB80&amp;"!U23:U200")&lt;&gt;""),INDIRECT($AB80&amp;"!U23:U200")),0)</f>
        <v>0</v>
      </c>
      <c r="AJ80" s="11">
        <f t="array" aca="1" ref="AJ80" ca="1">SUM(IF((INDIRECT($AB80&amp;"!J23:J200")=$B$1)*(INDIRECT($AB80&amp;"!I23:I200")="A")*(INDIRECT($AB80&amp;"!H23:H200")=INDIRECT(AJ$63&amp;"!$H$21"))*(INDIRECT($AB80&amp;"!U23:U200")&lt;&gt;""),INDIRECT($AB80&amp;"!U23:U200")),0)</f>
        <v>0</v>
      </c>
      <c r="AK80" s="11">
        <f t="array" aca="1" ref="AK80" ca="1">SUM(IF((INDIRECT($AB80&amp;"!J23:J200")=$B$1)*(INDIRECT($AB80&amp;"!I23:I200")="A")*(INDIRECT($AB80&amp;"!H23:H200")=INDIRECT(AK$63&amp;"!$H$21"))*(INDIRECT($AB80&amp;"!U23:U200")&lt;&gt;""),INDIRECT($AB80&amp;"!U23:U200")),0)</f>
        <v>0</v>
      </c>
      <c r="AL80" s="11">
        <f t="array" aca="1" ref="AL80" ca="1">SUM(IF((INDIRECT($AB80&amp;"!J23:J200")=$B$1)*(INDIRECT($AB80&amp;"!I23:I200")="A")*(INDIRECT($AB80&amp;"!H23:H200")=INDIRECT(AL$63&amp;"!$H$21"))*(INDIRECT($AB80&amp;"!U23:U200")&lt;&gt;""),INDIRECT($AB80&amp;"!U23:U200")),0)</f>
        <v>0</v>
      </c>
      <c r="AM80" s="11">
        <f t="array" aca="1" ref="AM80" ca="1">SUM(IF((INDIRECT($AB80&amp;"!J23:J200")=$B$1)*(INDIRECT($AB80&amp;"!I23:I200")="A")*(INDIRECT($AB80&amp;"!H23:H200")=INDIRECT(AM$63&amp;"!$H$21"))*(INDIRECT($AB80&amp;"!U23:U200")&lt;&gt;""),INDIRECT($AB80&amp;"!U23:U200")),0)</f>
        <v>0</v>
      </c>
      <c r="AN80" s="11">
        <f t="array" aca="1" ref="AN80" ca="1">SUM(IF((INDIRECT($AB80&amp;"!J23:J200")=$B$1)*(INDIRECT($AB80&amp;"!I23:I200")="A")*(INDIRECT($AB80&amp;"!H23:H200")=INDIRECT(AN$63&amp;"!$H$21"))*(INDIRECT($AB80&amp;"!U23:U200")&lt;&gt;""),INDIRECT($AB80&amp;"!U23:U200")),0)</f>
        <v>0</v>
      </c>
      <c r="AO80" s="11">
        <f t="array" aca="1" ref="AO80" ca="1">SUM(IF((INDIRECT($AB80&amp;"!J23:J200")=$B$1)*(INDIRECT($AB80&amp;"!I23:I200")="A")*(INDIRECT($AB80&amp;"!H23:H200")=INDIRECT(AO$63&amp;"!$H$21"))*(INDIRECT($AB80&amp;"!U23:U200")&lt;&gt;""),INDIRECT($AB80&amp;"!U23:U200")),0)</f>
        <v>0</v>
      </c>
      <c r="AP80" s="11">
        <f t="array" aca="1" ref="AP80" ca="1">SUM(IF((INDIRECT($AB80&amp;"!J23:J200")=$B$1)*(INDIRECT($AB80&amp;"!I23:I200")="A")*(INDIRECT($AB80&amp;"!H23:H200")=INDIRECT(AP$63&amp;"!$H$21"))*(INDIRECT($AB80&amp;"!U23:U200")&lt;&gt;""),INDIRECT($AB80&amp;"!U23:U200")),0)</f>
        <v>0</v>
      </c>
      <c r="AQ80" s="11">
        <f t="array" aca="1" ref="AQ80" ca="1">SUM(IF((INDIRECT($AB80&amp;"!J23:J200")=$B$1)*(INDIRECT($AB80&amp;"!I23:I200")="A")*(INDIRECT($AB80&amp;"!H23:H200")=INDIRECT(AQ$63&amp;"!$H$21"))*(INDIRECT($AB80&amp;"!U23:U200")&lt;&gt;""),INDIRECT($AB80&amp;"!U23:U200")),0)</f>
        <v>0</v>
      </c>
      <c r="AR80" s="11">
        <f t="array" aca="1" ref="AR80" ca="1">SUM(IF((INDIRECT($AB80&amp;"!J23:J200")=$B$1)*(INDIRECT($AB80&amp;"!I23:I200")="A")*(INDIRECT($AB80&amp;"!H23:H200")=INDIRECT(AR$63&amp;"!$H$21"))*(INDIRECT($AB80&amp;"!U23:U200")&lt;&gt;""),INDIRECT($AB80&amp;"!U23:U200")),0)</f>
        <v>0</v>
      </c>
      <c r="AS80" s="11">
        <f t="array" aca="1" ref="AS80" ca="1">SUM(IF((INDIRECT($AB80&amp;"!J23:J200")=$B$1)*(INDIRECT($AB80&amp;"!I23:I200")="A")*(INDIRECT($AB80&amp;"!H23:H200")=INDIRECT(AS$63&amp;"!$H$21"))*(INDIRECT($AB80&amp;"!U23:U200")&lt;&gt;""),INDIRECT($AB80&amp;"!U23:U200")),0)</f>
        <v>0</v>
      </c>
      <c r="AT80" s="11">
        <f t="array" aca="1" ref="AT80" ca="1">SUM(IF((INDIRECT($AB80&amp;"!J23:J200")=$B$1)*(INDIRECT($AB80&amp;"!I23:I200")="A")*(INDIRECT($AB80&amp;"!H23:H200")=INDIRECT(AT$63&amp;"!$H$21"))*(INDIRECT($AB80&amp;"!U23:U200")&lt;&gt;""),INDIRECT($AB80&amp;"!U23:U200")),0)</f>
        <v>0</v>
      </c>
      <c r="AU80" s="11" t="e">
        <f t="array" aca="1" ref="AU80" ca="1">SUM(IF((INDIRECT($AB80&amp;"!J23:J200")=$B$1)*(INDIRECT($AB80&amp;"!I23:I200")="A")*(INDIRECT($AB80&amp;"!H23:H200")=INDIRECT(AU$63&amp;"!$H$21"))*(INDIRECT($AB80&amp;"!U23:U200")&lt;&gt;""),INDIRECT($AB80&amp;"!U23:U200")),0)</f>
        <v>#REF!</v>
      </c>
      <c r="AV80" s="11" t="e">
        <f t="array" aca="1" ref="AV80" ca="1">SUM(IF((INDIRECT($AB80&amp;"!J23:J200")=$B$1)*(INDIRECT($AB80&amp;"!I23:I200")="A")*(INDIRECT($AB80&amp;"!H23:H200")=INDIRECT(AV$63&amp;"!$H$21"))*(INDIRECT($AB80&amp;"!U23:U200")&lt;&gt;""),INDIRECT($AB80&amp;"!U23:U200")),0)</f>
        <v>#REF!</v>
      </c>
      <c r="AW80" s="11" t="e">
        <f t="array" aca="1" ref="AW80" ca="1">SUM(IF((INDIRECT($AB80&amp;"!J23:J200")=$B$1)*(INDIRECT($AB80&amp;"!I23:I200")="A")*(INDIRECT($AB80&amp;"!H23:H200")=INDIRECT(AW$63&amp;"!$H$21"))*(INDIRECT($AB80&amp;"!U23:U200")&lt;&gt;""),INDIRECT($AB80&amp;"!U23:U200")),0)</f>
        <v>#REF!</v>
      </c>
      <c r="AX80" s="11" t="e">
        <f t="array" aca="1" ref="AX80" ca="1">SUM(IF((INDIRECT($AB80&amp;"!J23:J200")=$B$1)*(INDIRECT($AB80&amp;"!I23:I200")="A")*(INDIRECT($AB80&amp;"!H23:H200")=INDIRECT(AX$63&amp;"!$H$21"))*(INDIRECT($AB80&amp;"!U23:U200")&lt;&gt;""),INDIRECT($AB80&amp;"!U23:U200")),0)</f>
        <v>#REF!</v>
      </c>
      <c r="AY80" s="11" t="e">
        <f t="array" aca="1" ref="AY80" ca="1">SUM(IF((INDIRECT($AB80&amp;"!J23:J200")=$B$1)*(INDIRECT($AB80&amp;"!I23:I200")="A")*(INDIRECT($AB80&amp;"!H23:H200")=INDIRECT(AY$63&amp;"!$H$21"))*(INDIRECT($AB80&amp;"!U23:U200")&lt;&gt;""),INDIRECT($AB80&amp;"!U23:U200")),0)</f>
        <v>#REF!</v>
      </c>
      <c r="AZ80" s="12" t="e">
        <f t="array" aca="1" ref="AZ80" ca="1">SUM(IF((INDIRECT($AB80&amp;"!J23:J200")=$B$1)*(INDIRECT($AB80&amp;"!I23:I200")="A")*(INDIRECT($AB80&amp;"!H23:H200")=INDIRECT(AZ$63&amp;"!$H$21"))*(INDIRECT($AB80&amp;"!U23:U200")&lt;&gt;""),INDIRECT($AB80&amp;"!U23:U200")),0)</f>
        <v>#REF!</v>
      </c>
    </row>
    <row r="81" spans="1:52" hidden="1">
      <c r="A81" s="4" t="str">
        <f>Table!$C$55</f>
        <v>Yokohama_F_Marinos</v>
      </c>
      <c r="B81" s="10">
        <f t="array" aca="1" ref="B81" ca="1">SUM(IF((INDIRECT($A81&amp;"!J23:J200")=$B$1)*(INDIRECT($A81&amp;"!I23:I200")="H")*(INDIRECT($A81&amp;"!H23:H200")=INDIRECT(B$63&amp;"!$H$21"))*(INDIRECT($A81&amp;"!U23:U200")&lt;&gt;""),INDIRECT($A81&amp;"!U23:U200")),0)</f>
        <v>0</v>
      </c>
      <c r="C81" s="11">
        <f t="array" aca="1" ref="C81" ca="1">SUM(IF((INDIRECT($A81&amp;"!J23:J200")=$B$1)*(INDIRECT($A81&amp;"!I23:I200")="H")*(INDIRECT($A81&amp;"!H23:H200")=INDIRECT(C$63&amp;"!$H$21"))*(INDIRECT($A81&amp;"!U23:U200")&lt;&gt;""),INDIRECT($A81&amp;"!U23:U200")),0)</f>
        <v>0</v>
      </c>
      <c r="D81" s="11">
        <f t="array" aca="1" ref="D81" ca="1">SUM(IF((INDIRECT($A81&amp;"!J23:J200")=$B$1)*(INDIRECT($A81&amp;"!I23:I200")="H")*(INDIRECT($A81&amp;"!H23:H200")=INDIRECT(D$63&amp;"!$H$21"))*(INDIRECT($A81&amp;"!U23:U200")&lt;&gt;""),INDIRECT($A81&amp;"!U23:U200")),0)</f>
        <v>0</v>
      </c>
      <c r="E81" s="11">
        <f t="array" aca="1" ref="E81" ca="1">SUM(IF((INDIRECT($A81&amp;"!J23:J200")=$B$1)*(INDIRECT($A81&amp;"!I23:I200")="H")*(INDIRECT($A81&amp;"!H23:H200")=INDIRECT(E$63&amp;"!$H$21"))*(INDIRECT($A81&amp;"!U23:U200")&lt;&gt;""),INDIRECT($A81&amp;"!U23:U200")),0)</f>
        <v>0</v>
      </c>
      <c r="F81" s="11">
        <f t="array" aca="1" ref="F81" ca="1">SUM(IF((INDIRECT($A81&amp;"!J23:J200")=$B$1)*(INDIRECT($A81&amp;"!I23:I200")="H")*(INDIRECT($A81&amp;"!H23:H200")=INDIRECT(F$63&amp;"!$H$21"))*(INDIRECT($A81&amp;"!U23:U200")&lt;&gt;""),INDIRECT($A81&amp;"!U23:U200")),0)</f>
        <v>0</v>
      </c>
      <c r="G81" s="11">
        <f t="array" aca="1" ref="G81" ca="1">SUM(IF((INDIRECT($A81&amp;"!J23:J200")=$B$1)*(INDIRECT($A81&amp;"!I23:I200")="H")*(INDIRECT($A81&amp;"!H23:H200")=INDIRECT(G$63&amp;"!$H$21"))*(INDIRECT($A81&amp;"!U23:U200")&lt;&gt;""),INDIRECT($A81&amp;"!U23:U200")),0)</f>
        <v>0</v>
      </c>
      <c r="H81" s="11">
        <f t="array" aca="1" ref="H81" ca="1">SUM(IF((INDIRECT($A81&amp;"!J23:J200")=$B$1)*(INDIRECT($A81&amp;"!I23:I200")="H")*(INDIRECT($A81&amp;"!H23:H200")=INDIRECT(H$63&amp;"!$H$21"))*(INDIRECT($A81&amp;"!U23:U200")&lt;&gt;""),INDIRECT($A81&amp;"!U23:U200")),0)</f>
        <v>0</v>
      </c>
      <c r="I81" s="11">
        <f t="array" aca="1" ref="I81" ca="1">SUM(IF((INDIRECT($A81&amp;"!J23:J200")=$B$1)*(INDIRECT($A81&amp;"!I23:I200")="H")*(INDIRECT($A81&amp;"!H23:H200")=INDIRECT(I$63&amp;"!$H$21"))*(INDIRECT($A81&amp;"!U23:U200")&lt;&gt;""),INDIRECT($A81&amp;"!U23:U200")),0)</f>
        <v>0</v>
      </c>
      <c r="J81" s="11">
        <f t="array" aca="1" ref="J81" ca="1">SUM(IF((INDIRECT($A81&amp;"!J23:J200")=$B$1)*(INDIRECT($A81&amp;"!I23:I200")="H")*(INDIRECT($A81&amp;"!H23:H200")=INDIRECT(J$63&amp;"!$H$21"))*(INDIRECT($A81&amp;"!U23:U200")&lt;&gt;""),INDIRECT($A81&amp;"!U23:U200")),0)</f>
        <v>0</v>
      </c>
      <c r="K81" s="11">
        <f t="array" aca="1" ref="K81" ca="1">SUM(IF((INDIRECT($A81&amp;"!J23:J200")=$B$1)*(INDIRECT($A81&amp;"!I23:I200")="H")*(INDIRECT($A81&amp;"!H23:H200")=INDIRECT(K$63&amp;"!$H$21"))*(INDIRECT($A81&amp;"!U23:U200")&lt;&gt;""),INDIRECT($A81&amp;"!U23:U200")),0)</f>
        <v>0</v>
      </c>
      <c r="L81" s="11">
        <f t="array" aca="1" ref="L81" ca="1">SUM(IF((INDIRECT($A81&amp;"!J23:J200")=$B$1)*(INDIRECT($A81&amp;"!I23:I200")="H")*(INDIRECT($A81&amp;"!H23:H200")=INDIRECT(L$63&amp;"!$H$21"))*(INDIRECT($A81&amp;"!U23:U200")&lt;&gt;""),INDIRECT($A81&amp;"!U23:U200")),0)</f>
        <v>0</v>
      </c>
      <c r="M81" s="11">
        <f t="array" aca="1" ref="M81" ca="1">SUM(IF((INDIRECT($A81&amp;"!J23:J200")=$B$1)*(INDIRECT($A81&amp;"!I23:I200")="H")*(INDIRECT($A81&amp;"!H23:H200")=INDIRECT(M$63&amp;"!$H$21"))*(INDIRECT($A81&amp;"!U23:U200")&lt;&gt;""),INDIRECT($A81&amp;"!U23:U200")),0)</f>
        <v>0</v>
      </c>
      <c r="N81" s="11">
        <f t="array" aca="1" ref="N81" ca="1">SUM(IF((INDIRECT($A81&amp;"!J23:J200")=$B$1)*(INDIRECT($A81&amp;"!I23:I200")="H")*(INDIRECT($A81&amp;"!H23:H200")=INDIRECT(N$63&amp;"!$H$21"))*(INDIRECT($A81&amp;"!U23:U200")&lt;&gt;""),INDIRECT($A81&amp;"!U23:U200")),0)</f>
        <v>0</v>
      </c>
      <c r="O81" s="11">
        <f t="array" aca="1" ref="O81" ca="1">SUM(IF((INDIRECT($A81&amp;"!J23:J200")=$B$1)*(INDIRECT($A81&amp;"!I23:I200")="H")*(INDIRECT($A81&amp;"!H23:H200")=INDIRECT(O$63&amp;"!$H$21"))*(INDIRECT($A81&amp;"!U23:U200")&lt;&gt;""),INDIRECT($A81&amp;"!U23:U200")),0)</f>
        <v>0</v>
      </c>
      <c r="P81" s="11">
        <f t="array" aca="1" ref="P81" ca="1">SUM(IF((INDIRECT($A81&amp;"!J23:J200")=$B$1)*(INDIRECT($A81&amp;"!I23:I200")="H")*(INDIRECT($A81&amp;"!H23:H200")=INDIRECT(P$63&amp;"!$H$21"))*(INDIRECT($A81&amp;"!U23:U200")&lt;&gt;""),INDIRECT($A81&amp;"!U23:U200")),0)</f>
        <v>0</v>
      </c>
      <c r="Q81" s="11">
        <f t="array" aca="1" ref="Q81" ca="1">SUM(IF((INDIRECT($A81&amp;"!J23:J200")=$B$1)*(INDIRECT($A81&amp;"!I23:I200")="H")*(INDIRECT($A81&amp;"!H23:H200")=INDIRECT(Q$63&amp;"!$H$21"))*(INDIRECT($A81&amp;"!U23:U200")&lt;&gt;""),INDIRECT($A81&amp;"!U23:U200")),0)</f>
        <v>0</v>
      </c>
      <c r="R81" s="11">
        <f t="array" aca="1" ref="R81" ca="1">SUM(IF((INDIRECT($A81&amp;"!J23:J200")=$B$1)*(INDIRECT($A81&amp;"!I23:I200")="H")*(INDIRECT($A81&amp;"!H23:H200")=INDIRECT(R$63&amp;"!$H$21"))*(INDIRECT($A81&amp;"!U23:U200")&lt;&gt;""),INDIRECT($A81&amp;"!U23:U200")),0)</f>
        <v>0</v>
      </c>
      <c r="S81" s="11">
        <f t="array" aca="1" ref="S81" ca="1">SUM(IF((INDIRECT($A81&amp;"!J23:J200")=$B$1)*(INDIRECT($A81&amp;"!I23:I200")="H")*(INDIRECT($A81&amp;"!H23:H200")=INDIRECT(S$63&amp;"!$H$21"))*(INDIRECT($A81&amp;"!U23:U200")&lt;&gt;""),INDIRECT($A81&amp;"!U23:U200")),0)</f>
        <v>0</v>
      </c>
      <c r="T81" s="11" t="e">
        <f t="array" aca="1" ref="T81" ca="1">SUM(IF((INDIRECT($A81&amp;"!J23:J200")=$B$1)*(INDIRECT($A81&amp;"!I23:I200")="H")*(INDIRECT($A81&amp;"!H23:H200")=INDIRECT(T$63&amp;"!$H$21"))*(INDIRECT($A81&amp;"!U23:U200")&lt;&gt;""),INDIRECT($A81&amp;"!U23:U200")),0)</f>
        <v>#REF!</v>
      </c>
      <c r="U81" s="11" t="e">
        <f t="array" aca="1" ref="U81" ca="1">SUM(IF((INDIRECT($A81&amp;"!J23:J200")=$B$1)*(INDIRECT($A81&amp;"!I23:I200")="H")*(INDIRECT($A81&amp;"!H23:H200")=INDIRECT(U$63&amp;"!$H$21"))*(INDIRECT($A81&amp;"!U23:U200")&lt;&gt;""),INDIRECT($A81&amp;"!U23:U200")),0)</f>
        <v>#REF!</v>
      </c>
      <c r="V81" s="11" t="e">
        <f t="array" aca="1" ref="V81" ca="1">SUM(IF((INDIRECT($A81&amp;"!J23:J200")=$B$1)*(INDIRECT($A81&amp;"!I23:I200")="H")*(INDIRECT($A81&amp;"!H23:H200")=INDIRECT(V$63&amp;"!$H$21"))*(INDIRECT($A81&amp;"!U23:U200")&lt;&gt;""),INDIRECT($A81&amp;"!U23:U200")),0)</f>
        <v>#REF!</v>
      </c>
      <c r="W81" s="11" t="e">
        <f t="array" aca="1" ref="W81" ca="1">SUM(IF((INDIRECT($A81&amp;"!J23:J200")=$B$1)*(INDIRECT($A81&amp;"!I23:I200")="H")*(INDIRECT($A81&amp;"!H23:H200")=INDIRECT(W$63&amp;"!$H$21"))*(INDIRECT($A81&amp;"!U23:U200")&lt;&gt;""),INDIRECT($A81&amp;"!U23:U200")),0)</f>
        <v>#REF!</v>
      </c>
      <c r="X81" s="11" t="e">
        <f t="array" aca="1" ref="X81" ca="1">SUM(IF((INDIRECT($A81&amp;"!J23:J200")=$B$1)*(INDIRECT($A81&amp;"!I23:I200")="H")*(INDIRECT($A81&amp;"!H23:H200")=INDIRECT(X$63&amp;"!$H$21"))*(INDIRECT($A81&amp;"!U23:U200")&lt;&gt;""),INDIRECT($A81&amp;"!U23:U200")),0)</f>
        <v>#REF!</v>
      </c>
      <c r="Y81" s="12" t="e">
        <f t="array" aca="1" ref="Y81" ca="1">SUM(IF((INDIRECT($A81&amp;"!J23:J200")=$B$1)*(INDIRECT($A81&amp;"!I23:I200")="H")*(INDIRECT($A81&amp;"!H23:H200")=INDIRECT(Y$63&amp;"!$H$21"))*(INDIRECT($A81&amp;"!U23:U200")&lt;&gt;""),INDIRECT($A81&amp;"!U23:U200")),0)</f>
        <v>#REF!</v>
      </c>
      <c r="Z81" s="4"/>
      <c r="AA81" s="4"/>
      <c r="AB81" s="4" t="str">
        <f>Table!$C$55</f>
        <v>Yokohama_F_Marinos</v>
      </c>
      <c r="AC81" s="10">
        <f t="array" aca="1" ref="AC81" ca="1">SUM(IF((INDIRECT($AB81&amp;"!J23:J200")=$B$1)*(INDIRECT($AB81&amp;"!I23:I200")="A")*(INDIRECT($AB81&amp;"!H23:H200")=INDIRECT(AC$63&amp;"!$H$21"))*(INDIRECT($AB81&amp;"!U23:U200")&lt;&gt;""),INDIRECT($AB81&amp;"!U23:U200")),0)</f>
        <v>0</v>
      </c>
      <c r="AD81" s="11">
        <f t="array" aca="1" ref="AD81" ca="1">SUM(IF((INDIRECT($AB81&amp;"!J23:J200")=$B$1)*(INDIRECT($AB81&amp;"!I23:I200")="A")*(INDIRECT($AB81&amp;"!H23:H200")=INDIRECT(AD$63&amp;"!$H$21"))*(INDIRECT($AB81&amp;"!U23:U200")&lt;&gt;""),INDIRECT($AB81&amp;"!U23:U200")),0)</f>
        <v>0</v>
      </c>
      <c r="AE81" s="11">
        <f t="array" aca="1" ref="AE81" ca="1">SUM(IF((INDIRECT($AB81&amp;"!J23:J200")=$B$1)*(INDIRECT($AB81&amp;"!I23:I200")="A")*(INDIRECT($AB81&amp;"!H23:H200")=INDIRECT(AE$63&amp;"!$H$21"))*(INDIRECT($AB81&amp;"!U23:U200")&lt;&gt;""),INDIRECT($AB81&amp;"!U23:U200")),0)</f>
        <v>0</v>
      </c>
      <c r="AF81" s="11">
        <f t="array" aca="1" ref="AF81" ca="1">SUM(IF((INDIRECT($AB81&amp;"!J23:J200")=$B$1)*(INDIRECT($AB81&amp;"!I23:I200")="A")*(INDIRECT($AB81&amp;"!H23:H200")=INDIRECT(AF$63&amp;"!$H$21"))*(INDIRECT($AB81&amp;"!U23:U200")&lt;&gt;""),INDIRECT($AB81&amp;"!U23:U200")),0)</f>
        <v>0</v>
      </c>
      <c r="AG81" s="11">
        <f t="array" aca="1" ref="AG81" ca="1">SUM(IF((INDIRECT($AB81&amp;"!J23:J200")=$B$1)*(INDIRECT($AB81&amp;"!I23:I200")="A")*(INDIRECT($AB81&amp;"!H23:H200")=INDIRECT(AG$63&amp;"!$H$21"))*(INDIRECT($AB81&amp;"!U23:U200")&lt;&gt;""),INDIRECT($AB81&amp;"!U23:U200")),0)</f>
        <v>0</v>
      </c>
      <c r="AH81" s="11">
        <f t="array" aca="1" ref="AH81" ca="1">SUM(IF((INDIRECT($AB81&amp;"!J23:J200")=$B$1)*(INDIRECT($AB81&amp;"!I23:I200")="A")*(INDIRECT($AB81&amp;"!H23:H200")=INDIRECT(AH$63&amp;"!$H$21"))*(INDIRECT($AB81&amp;"!U23:U200")&lt;&gt;""),INDIRECT($AB81&amp;"!U23:U200")),0)</f>
        <v>0</v>
      </c>
      <c r="AI81" s="11">
        <f t="array" aca="1" ref="AI81" ca="1">SUM(IF((INDIRECT($AB81&amp;"!J23:J200")=$B$1)*(INDIRECT($AB81&amp;"!I23:I200")="A")*(INDIRECT($AB81&amp;"!H23:H200")=INDIRECT(AI$63&amp;"!$H$21"))*(INDIRECT($AB81&amp;"!U23:U200")&lt;&gt;""),INDIRECT($AB81&amp;"!U23:U200")),0)</f>
        <v>0</v>
      </c>
      <c r="AJ81" s="11">
        <f t="array" aca="1" ref="AJ81" ca="1">SUM(IF((INDIRECT($AB81&amp;"!J23:J200")=$B$1)*(INDIRECT($AB81&amp;"!I23:I200")="A")*(INDIRECT($AB81&amp;"!H23:H200")=INDIRECT(AJ$63&amp;"!$H$21"))*(INDIRECT($AB81&amp;"!U23:U200")&lt;&gt;""),INDIRECT($AB81&amp;"!U23:U200")),0)</f>
        <v>0</v>
      </c>
      <c r="AK81" s="11">
        <f t="array" aca="1" ref="AK81" ca="1">SUM(IF((INDIRECT($AB81&amp;"!J23:J200")=$B$1)*(INDIRECT($AB81&amp;"!I23:I200")="A")*(INDIRECT($AB81&amp;"!H23:H200")=INDIRECT(AK$63&amp;"!$H$21"))*(INDIRECT($AB81&amp;"!U23:U200")&lt;&gt;""),INDIRECT($AB81&amp;"!U23:U200")),0)</f>
        <v>0</v>
      </c>
      <c r="AL81" s="11">
        <f t="array" aca="1" ref="AL81" ca="1">SUM(IF((INDIRECT($AB81&amp;"!J23:J200")=$B$1)*(INDIRECT($AB81&amp;"!I23:I200")="A")*(INDIRECT($AB81&amp;"!H23:H200")=INDIRECT(AL$63&amp;"!$H$21"))*(INDIRECT($AB81&amp;"!U23:U200")&lt;&gt;""),INDIRECT($AB81&amp;"!U23:U200")),0)</f>
        <v>0</v>
      </c>
      <c r="AM81" s="11">
        <f t="array" aca="1" ref="AM81" ca="1">SUM(IF((INDIRECT($AB81&amp;"!J23:J200")=$B$1)*(INDIRECT($AB81&amp;"!I23:I200")="A")*(INDIRECT($AB81&amp;"!H23:H200")=INDIRECT(AM$63&amp;"!$H$21"))*(INDIRECT($AB81&amp;"!U23:U200")&lt;&gt;""),INDIRECT($AB81&amp;"!U23:U200")),0)</f>
        <v>0</v>
      </c>
      <c r="AN81" s="11">
        <f t="array" aca="1" ref="AN81" ca="1">SUM(IF((INDIRECT($AB81&amp;"!J23:J200")=$B$1)*(INDIRECT($AB81&amp;"!I23:I200")="A")*(INDIRECT($AB81&amp;"!H23:H200")=INDIRECT(AN$63&amp;"!$H$21"))*(INDIRECT($AB81&amp;"!U23:U200")&lt;&gt;""),INDIRECT($AB81&amp;"!U23:U200")),0)</f>
        <v>0</v>
      </c>
      <c r="AO81" s="11">
        <f t="array" aca="1" ref="AO81" ca="1">SUM(IF((INDIRECT($AB81&amp;"!J23:J200")=$B$1)*(INDIRECT($AB81&amp;"!I23:I200")="A")*(INDIRECT($AB81&amp;"!H23:H200")=INDIRECT(AO$63&amp;"!$H$21"))*(INDIRECT($AB81&amp;"!U23:U200")&lt;&gt;""),INDIRECT($AB81&amp;"!U23:U200")),0)</f>
        <v>0</v>
      </c>
      <c r="AP81" s="11">
        <f t="array" aca="1" ref="AP81" ca="1">SUM(IF((INDIRECT($AB81&amp;"!J23:J200")=$B$1)*(INDIRECT($AB81&amp;"!I23:I200")="A")*(INDIRECT($AB81&amp;"!H23:H200")=INDIRECT(AP$63&amp;"!$H$21"))*(INDIRECT($AB81&amp;"!U23:U200")&lt;&gt;""),INDIRECT($AB81&amp;"!U23:U200")),0)</f>
        <v>0</v>
      </c>
      <c r="AQ81" s="11">
        <f t="array" aca="1" ref="AQ81" ca="1">SUM(IF((INDIRECT($AB81&amp;"!J23:J200")=$B$1)*(INDIRECT($AB81&amp;"!I23:I200")="A")*(INDIRECT($AB81&amp;"!H23:H200")=INDIRECT(AQ$63&amp;"!$H$21"))*(INDIRECT($AB81&amp;"!U23:U200")&lt;&gt;""),INDIRECT($AB81&amp;"!U23:U200")),0)</f>
        <v>0</v>
      </c>
      <c r="AR81" s="11">
        <f t="array" aca="1" ref="AR81" ca="1">SUM(IF((INDIRECT($AB81&amp;"!J23:J200")=$B$1)*(INDIRECT($AB81&amp;"!I23:I200")="A")*(INDIRECT($AB81&amp;"!H23:H200")=INDIRECT(AR$63&amp;"!$H$21"))*(INDIRECT($AB81&amp;"!U23:U200")&lt;&gt;""),INDIRECT($AB81&amp;"!U23:U200")),0)</f>
        <v>0</v>
      </c>
      <c r="AS81" s="11">
        <f t="array" aca="1" ref="AS81" ca="1">SUM(IF((INDIRECT($AB81&amp;"!J23:J200")=$B$1)*(INDIRECT($AB81&amp;"!I23:I200")="A")*(INDIRECT($AB81&amp;"!H23:H200")=INDIRECT(AS$63&amp;"!$H$21"))*(INDIRECT($AB81&amp;"!U23:U200")&lt;&gt;""),INDIRECT($AB81&amp;"!U23:U200")),0)</f>
        <v>0</v>
      </c>
      <c r="AT81" s="11">
        <f t="array" aca="1" ref="AT81" ca="1">SUM(IF((INDIRECT($AB81&amp;"!J23:J200")=$B$1)*(INDIRECT($AB81&amp;"!I23:I200")="A")*(INDIRECT($AB81&amp;"!H23:H200")=INDIRECT(AT$63&amp;"!$H$21"))*(INDIRECT($AB81&amp;"!U23:U200")&lt;&gt;""),INDIRECT($AB81&amp;"!U23:U200")),0)</f>
        <v>0</v>
      </c>
      <c r="AU81" s="11" t="e">
        <f t="array" aca="1" ref="AU81" ca="1">SUM(IF((INDIRECT($AB81&amp;"!J23:J200")=$B$1)*(INDIRECT($AB81&amp;"!I23:I200")="A")*(INDIRECT($AB81&amp;"!H23:H200")=INDIRECT(AU$63&amp;"!$H$21"))*(INDIRECT($AB81&amp;"!U23:U200")&lt;&gt;""),INDIRECT($AB81&amp;"!U23:U200")),0)</f>
        <v>#REF!</v>
      </c>
      <c r="AV81" s="11" t="e">
        <f t="array" aca="1" ref="AV81" ca="1">SUM(IF((INDIRECT($AB81&amp;"!J23:J200")=$B$1)*(INDIRECT($AB81&amp;"!I23:I200")="A")*(INDIRECT($AB81&amp;"!H23:H200")=INDIRECT(AV$63&amp;"!$H$21"))*(INDIRECT($AB81&amp;"!U23:U200")&lt;&gt;""),INDIRECT($AB81&amp;"!U23:U200")),0)</f>
        <v>#REF!</v>
      </c>
      <c r="AW81" s="11" t="e">
        <f t="array" aca="1" ref="AW81" ca="1">SUM(IF((INDIRECT($AB81&amp;"!J23:J200")=$B$1)*(INDIRECT($AB81&amp;"!I23:I200")="A")*(INDIRECT($AB81&amp;"!H23:H200")=INDIRECT(AW$63&amp;"!$H$21"))*(INDIRECT($AB81&amp;"!U23:U200")&lt;&gt;""),INDIRECT($AB81&amp;"!U23:U200")),0)</f>
        <v>#REF!</v>
      </c>
      <c r="AX81" s="11" t="e">
        <f t="array" aca="1" ref="AX81" ca="1">SUM(IF((INDIRECT($AB81&amp;"!J23:J200")=$B$1)*(INDIRECT($AB81&amp;"!I23:I200")="A")*(INDIRECT($AB81&amp;"!H23:H200")=INDIRECT(AX$63&amp;"!$H$21"))*(INDIRECT($AB81&amp;"!U23:U200")&lt;&gt;""),INDIRECT($AB81&amp;"!U23:U200")),0)</f>
        <v>#REF!</v>
      </c>
      <c r="AY81" s="11" t="e">
        <f t="array" aca="1" ref="AY81" ca="1">SUM(IF((INDIRECT($AB81&amp;"!J23:J200")=$B$1)*(INDIRECT($AB81&amp;"!I23:I200")="A")*(INDIRECT($AB81&amp;"!H23:H200")=INDIRECT(AY$63&amp;"!$H$21"))*(INDIRECT($AB81&amp;"!U23:U200")&lt;&gt;""),INDIRECT($AB81&amp;"!U23:U200")),0)</f>
        <v>#REF!</v>
      </c>
      <c r="AZ81" s="12" t="e">
        <f t="array" aca="1" ref="AZ81" ca="1">SUM(IF((INDIRECT($AB81&amp;"!J23:J200")=$B$1)*(INDIRECT($AB81&amp;"!I23:I200")="A")*(INDIRECT($AB81&amp;"!H23:H200")=INDIRECT(AZ$63&amp;"!$H$21"))*(INDIRECT($AB81&amp;"!U23:U200")&lt;&gt;""),INDIRECT($AB81&amp;"!U23:U200")),0)</f>
        <v>#REF!</v>
      </c>
    </row>
    <row r="82" spans="1:52" hidden="1">
      <c r="A82" s="4">
        <f>Table!$C$56</f>
        <v>0</v>
      </c>
      <c r="B82" s="10" t="e">
        <f t="array" aca="1" ref="B82" ca="1">SUM(IF((INDIRECT($A82&amp;"!J23:J200")=$B$1)*(INDIRECT($A82&amp;"!I23:I200")="H")*(INDIRECT($A82&amp;"!H23:H200")=INDIRECT(B$63&amp;"!$H$21"))*(INDIRECT($A82&amp;"!U23:U200")&lt;&gt;""),INDIRECT($A82&amp;"!U23:U200")),0)</f>
        <v>#REF!</v>
      </c>
      <c r="C82" s="11" t="e">
        <f t="array" aca="1" ref="C82" ca="1">SUM(IF((INDIRECT($A82&amp;"!J23:J200")=$B$1)*(INDIRECT($A82&amp;"!I23:I200")="H")*(INDIRECT($A82&amp;"!H23:H200")=INDIRECT(C$63&amp;"!$H$21"))*(INDIRECT($A82&amp;"!U23:U200")&lt;&gt;""),INDIRECT($A82&amp;"!U23:U200")),0)</f>
        <v>#REF!</v>
      </c>
      <c r="D82" s="11" t="e">
        <f t="array" aca="1" ref="D82" ca="1">SUM(IF((INDIRECT($A82&amp;"!J23:J200")=$B$1)*(INDIRECT($A82&amp;"!I23:I200")="H")*(INDIRECT($A82&amp;"!H23:H200")=INDIRECT(D$63&amp;"!$H$21"))*(INDIRECT($A82&amp;"!U23:U200")&lt;&gt;""),INDIRECT($A82&amp;"!U23:U200")),0)</f>
        <v>#REF!</v>
      </c>
      <c r="E82" s="11" t="e">
        <f t="array" aca="1" ref="E82" ca="1">SUM(IF((INDIRECT($A82&amp;"!J23:J200")=$B$1)*(INDIRECT($A82&amp;"!I23:I200")="H")*(INDIRECT($A82&amp;"!H23:H200")=INDIRECT(E$63&amp;"!$H$21"))*(INDIRECT($A82&amp;"!U23:U200")&lt;&gt;""),INDIRECT($A82&amp;"!U23:U200")),0)</f>
        <v>#REF!</v>
      </c>
      <c r="F82" s="11" t="e">
        <f t="array" aca="1" ref="F82" ca="1">SUM(IF((INDIRECT($A82&amp;"!J23:J200")=$B$1)*(INDIRECT($A82&amp;"!I23:I200")="H")*(INDIRECT($A82&amp;"!H23:H200")=INDIRECT(F$63&amp;"!$H$21"))*(INDIRECT($A82&amp;"!U23:U200")&lt;&gt;""),INDIRECT($A82&amp;"!U23:U200")),0)</f>
        <v>#REF!</v>
      </c>
      <c r="G82" s="11" t="e">
        <f t="array" aca="1" ref="G82" ca="1">SUM(IF((INDIRECT($A82&amp;"!J23:J200")=$B$1)*(INDIRECT($A82&amp;"!I23:I200")="H")*(INDIRECT($A82&amp;"!H23:H200")=INDIRECT(G$63&amp;"!$H$21"))*(INDIRECT($A82&amp;"!U23:U200")&lt;&gt;""),INDIRECT($A82&amp;"!U23:U200")),0)</f>
        <v>#REF!</v>
      </c>
      <c r="H82" s="11" t="e">
        <f t="array" aca="1" ref="H82" ca="1">SUM(IF((INDIRECT($A82&amp;"!J23:J200")=$B$1)*(INDIRECT($A82&amp;"!I23:I200")="H")*(INDIRECT($A82&amp;"!H23:H200")=INDIRECT(H$63&amp;"!$H$21"))*(INDIRECT($A82&amp;"!U23:U200")&lt;&gt;""),INDIRECT($A82&amp;"!U23:U200")),0)</f>
        <v>#REF!</v>
      </c>
      <c r="I82" s="11" t="e">
        <f t="array" aca="1" ref="I82" ca="1">SUM(IF((INDIRECT($A82&amp;"!J23:J200")=$B$1)*(INDIRECT($A82&amp;"!I23:I200")="H")*(INDIRECT($A82&amp;"!H23:H200")=INDIRECT(I$63&amp;"!$H$21"))*(INDIRECT($A82&amp;"!U23:U200")&lt;&gt;""),INDIRECT($A82&amp;"!U23:U200")),0)</f>
        <v>#REF!</v>
      </c>
      <c r="J82" s="11" t="e">
        <f t="array" aca="1" ref="J82" ca="1">SUM(IF((INDIRECT($A82&amp;"!J23:J200")=$B$1)*(INDIRECT($A82&amp;"!I23:I200")="H")*(INDIRECT($A82&amp;"!H23:H200")=INDIRECT(J$63&amp;"!$H$21"))*(INDIRECT($A82&amp;"!U23:U200")&lt;&gt;""),INDIRECT($A82&amp;"!U23:U200")),0)</f>
        <v>#REF!</v>
      </c>
      <c r="K82" s="11" t="e">
        <f t="array" aca="1" ref="K82" ca="1">SUM(IF((INDIRECT($A82&amp;"!J23:J200")=$B$1)*(INDIRECT($A82&amp;"!I23:I200")="H")*(INDIRECT($A82&amp;"!H23:H200")=INDIRECT(K$63&amp;"!$H$21"))*(INDIRECT($A82&amp;"!U23:U200")&lt;&gt;""),INDIRECT($A82&amp;"!U23:U200")),0)</f>
        <v>#REF!</v>
      </c>
      <c r="L82" s="11" t="e">
        <f t="array" aca="1" ref="L82" ca="1">SUM(IF((INDIRECT($A82&amp;"!J23:J200")=$B$1)*(INDIRECT($A82&amp;"!I23:I200")="H")*(INDIRECT($A82&amp;"!H23:H200")=INDIRECT(L$63&amp;"!$H$21"))*(INDIRECT($A82&amp;"!U23:U200")&lt;&gt;""),INDIRECT($A82&amp;"!U23:U200")),0)</f>
        <v>#REF!</v>
      </c>
      <c r="M82" s="11" t="e">
        <f t="array" aca="1" ref="M82" ca="1">SUM(IF((INDIRECT($A82&amp;"!J23:J200")=$B$1)*(INDIRECT($A82&amp;"!I23:I200")="H")*(INDIRECT($A82&amp;"!H23:H200")=INDIRECT(M$63&amp;"!$H$21"))*(INDIRECT($A82&amp;"!U23:U200")&lt;&gt;""),INDIRECT($A82&amp;"!U23:U200")),0)</f>
        <v>#REF!</v>
      </c>
      <c r="N82" s="11" t="e">
        <f t="array" aca="1" ref="N82" ca="1">SUM(IF((INDIRECT($A82&amp;"!J23:J200")=$B$1)*(INDIRECT($A82&amp;"!I23:I200")="H")*(INDIRECT($A82&amp;"!H23:H200")=INDIRECT(N$63&amp;"!$H$21"))*(INDIRECT($A82&amp;"!U23:U200")&lt;&gt;""),INDIRECT($A82&amp;"!U23:U200")),0)</f>
        <v>#REF!</v>
      </c>
      <c r="O82" s="11" t="e">
        <f t="array" aca="1" ref="O82" ca="1">SUM(IF((INDIRECT($A82&amp;"!J23:J200")=$B$1)*(INDIRECT($A82&amp;"!I23:I200")="H")*(INDIRECT($A82&amp;"!H23:H200")=INDIRECT(O$63&amp;"!$H$21"))*(INDIRECT($A82&amp;"!U23:U200")&lt;&gt;""),INDIRECT($A82&amp;"!U23:U200")),0)</f>
        <v>#REF!</v>
      </c>
      <c r="P82" s="11" t="e">
        <f t="array" aca="1" ref="P82" ca="1">SUM(IF((INDIRECT($A82&amp;"!J23:J200")=$B$1)*(INDIRECT($A82&amp;"!I23:I200")="H")*(INDIRECT($A82&amp;"!H23:H200")=INDIRECT(P$63&amp;"!$H$21"))*(INDIRECT($A82&amp;"!U23:U200")&lt;&gt;""),INDIRECT($A82&amp;"!U23:U200")),0)</f>
        <v>#REF!</v>
      </c>
      <c r="Q82" s="11" t="e">
        <f t="array" aca="1" ref="Q82" ca="1">SUM(IF((INDIRECT($A82&amp;"!J23:J200")=$B$1)*(INDIRECT($A82&amp;"!I23:I200")="H")*(INDIRECT($A82&amp;"!H23:H200")=INDIRECT(Q$63&amp;"!$H$21"))*(INDIRECT($A82&amp;"!U23:U200")&lt;&gt;""),INDIRECT($A82&amp;"!U23:U200")),0)</f>
        <v>#REF!</v>
      </c>
      <c r="R82" s="11" t="e">
        <f t="array" aca="1" ref="R82" ca="1">SUM(IF((INDIRECT($A82&amp;"!J23:J200")=$B$1)*(INDIRECT($A82&amp;"!I23:I200")="H")*(INDIRECT($A82&amp;"!H23:H200")=INDIRECT(R$63&amp;"!$H$21"))*(INDIRECT($A82&amp;"!U23:U200")&lt;&gt;""),INDIRECT($A82&amp;"!U23:U200")),0)</f>
        <v>#REF!</v>
      </c>
      <c r="S82" s="11" t="e">
        <f t="array" aca="1" ref="S82" ca="1">SUM(IF((INDIRECT($A82&amp;"!J23:J200")=$B$1)*(INDIRECT($A82&amp;"!I23:I200")="H")*(INDIRECT($A82&amp;"!H23:H200")=INDIRECT(S$63&amp;"!$H$21"))*(INDIRECT($A82&amp;"!U23:U200")&lt;&gt;""),INDIRECT($A82&amp;"!U23:U200")),0)</f>
        <v>#REF!</v>
      </c>
      <c r="T82" s="11" t="e">
        <f t="array" aca="1" ref="T82" ca="1">SUM(IF((INDIRECT($A82&amp;"!J23:J200")=$B$1)*(INDIRECT($A82&amp;"!I23:I200")="H")*(INDIRECT($A82&amp;"!H23:H200")=INDIRECT(T$63&amp;"!$H$21"))*(INDIRECT($A82&amp;"!U23:U200")&lt;&gt;""),INDIRECT($A82&amp;"!U23:U200")),0)</f>
        <v>#REF!</v>
      </c>
      <c r="U82" s="11" t="e">
        <f t="array" aca="1" ref="U82" ca="1">SUM(IF((INDIRECT($A82&amp;"!J23:J200")=$B$1)*(INDIRECT($A82&amp;"!I23:I200")="H")*(INDIRECT($A82&amp;"!H23:H200")=INDIRECT(U$63&amp;"!$H$21"))*(INDIRECT($A82&amp;"!U23:U200")&lt;&gt;""),INDIRECT($A82&amp;"!U23:U200")),0)</f>
        <v>#REF!</v>
      </c>
      <c r="V82" s="11" t="e">
        <f t="array" aca="1" ref="V82" ca="1">SUM(IF((INDIRECT($A82&amp;"!J23:J200")=$B$1)*(INDIRECT($A82&amp;"!I23:I200")="H")*(INDIRECT($A82&amp;"!H23:H200")=INDIRECT(V$63&amp;"!$H$21"))*(INDIRECT($A82&amp;"!U23:U200")&lt;&gt;""),INDIRECT($A82&amp;"!U23:U200")),0)</f>
        <v>#REF!</v>
      </c>
      <c r="W82" s="11" t="e">
        <f t="array" aca="1" ref="W82" ca="1">SUM(IF((INDIRECT($A82&amp;"!J23:J200")=$B$1)*(INDIRECT($A82&amp;"!I23:I200")="H")*(INDIRECT($A82&amp;"!H23:H200")=INDIRECT(W$63&amp;"!$H$21"))*(INDIRECT($A82&amp;"!U23:U200")&lt;&gt;""),INDIRECT($A82&amp;"!U23:U200")),0)</f>
        <v>#REF!</v>
      </c>
      <c r="X82" s="11" t="e">
        <f t="array" aca="1" ref="X82" ca="1">SUM(IF((INDIRECT($A82&amp;"!J23:J200")=$B$1)*(INDIRECT($A82&amp;"!I23:I200")="H")*(INDIRECT($A82&amp;"!H23:H200")=INDIRECT(X$63&amp;"!$H$21"))*(INDIRECT($A82&amp;"!U23:U200")&lt;&gt;""),INDIRECT($A82&amp;"!U23:U200")),0)</f>
        <v>#REF!</v>
      </c>
      <c r="Y82" s="12" t="e">
        <f t="array" aca="1" ref="Y82" ca="1">SUM(IF((INDIRECT($A82&amp;"!J23:J200")=$B$1)*(INDIRECT($A82&amp;"!I23:I200")="H")*(INDIRECT($A82&amp;"!H23:H200")=INDIRECT(Y$63&amp;"!$H$21"))*(INDIRECT($A82&amp;"!U23:U200")&lt;&gt;""),INDIRECT($A82&amp;"!U23:U200")),0)</f>
        <v>#REF!</v>
      </c>
      <c r="Z82" s="4"/>
      <c r="AA82" s="4"/>
      <c r="AB82" s="4">
        <f>Table!$C$56</f>
        <v>0</v>
      </c>
      <c r="AC82" s="10" t="e">
        <f t="array" aca="1" ref="AC82" ca="1">SUM(IF((INDIRECT($AB82&amp;"!J23:J200")=$B$1)*(INDIRECT($AB82&amp;"!I23:I200")="A")*(INDIRECT($AB82&amp;"!H23:H200")=INDIRECT(AC$63&amp;"!$H$21"))*(INDIRECT($AB82&amp;"!U23:U200")&lt;&gt;""),INDIRECT($AB82&amp;"!U23:U200")),0)</f>
        <v>#REF!</v>
      </c>
      <c r="AD82" s="11" t="e">
        <f t="array" aca="1" ref="AD82" ca="1">SUM(IF((INDIRECT($AB82&amp;"!J23:J200")=$B$1)*(INDIRECT($AB82&amp;"!I23:I200")="A")*(INDIRECT($AB82&amp;"!H23:H200")=INDIRECT(AD$63&amp;"!$H$21"))*(INDIRECT($AB82&amp;"!U23:U200")&lt;&gt;""),INDIRECT($AB82&amp;"!U23:U200")),0)</f>
        <v>#REF!</v>
      </c>
      <c r="AE82" s="11" t="e">
        <f t="array" aca="1" ref="AE82" ca="1">SUM(IF((INDIRECT($AB82&amp;"!J23:J200")=$B$1)*(INDIRECT($AB82&amp;"!I23:I200")="A")*(INDIRECT($AB82&amp;"!H23:H200")=INDIRECT(AE$63&amp;"!$H$21"))*(INDIRECT($AB82&amp;"!U23:U200")&lt;&gt;""),INDIRECT($AB82&amp;"!U23:U200")),0)</f>
        <v>#REF!</v>
      </c>
      <c r="AF82" s="11" t="e">
        <f t="array" aca="1" ref="AF82" ca="1">SUM(IF((INDIRECT($AB82&amp;"!J23:J200")=$B$1)*(INDIRECT($AB82&amp;"!I23:I200")="A")*(INDIRECT($AB82&amp;"!H23:H200")=INDIRECT(AF$63&amp;"!$H$21"))*(INDIRECT($AB82&amp;"!U23:U200")&lt;&gt;""),INDIRECT($AB82&amp;"!U23:U200")),0)</f>
        <v>#REF!</v>
      </c>
      <c r="AG82" s="11" t="e">
        <f t="array" aca="1" ref="AG82" ca="1">SUM(IF((INDIRECT($AB82&amp;"!J23:J200")=$B$1)*(INDIRECT($AB82&amp;"!I23:I200")="A")*(INDIRECT($AB82&amp;"!H23:H200")=INDIRECT(AG$63&amp;"!$H$21"))*(INDIRECT($AB82&amp;"!U23:U200")&lt;&gt;""),INDIRECT($AB82&amp;"!U23:U200")),0)</f>
        <v>#REF!</v>
      </c>
      <c r="AH82" s="11" t="e">
        <f t="array" aca="1" ref="AH82" ca="1">SUM(IF((INDIRECT($AB82&amp;"!J23:J200")=$B$1)*(INDIRECT($AB82&amp;"!I23:I200")="A")*(INDIRECT($AB82&amp;"!H23:H200")=INDIRECT(AH$63&amp;"!$H$21"))*(INDIRECT($AB82&amp;"!U23:U200")&lt;&gt;""),INDIRECT($AB82&amp;"!U23:U200")),0)</f>
        <v>#REF!</v>
      </c>
      <c r="AI82" s="11" t="e">
        <f t="array" aca="1" ref="AI82" ca="1">SUM(IF((INDIRECT($AB82&amp;"!J23:J200")=$B$1)*(INDIRECT($AB82&amp;"!I23:I200")="A")*(INDIRECT($AB82&amp;"!H23:H200")=INDIRECT(AI$63&amp;"!$H$21"))*(INDIRECT($AB82&amp;"!U23:U200")&lt;&gt;""),INDIRECT($AB82&amp;"!U23:U200")),0)</f>
        <v>#REF!</v>
      </c>
      <c r="AJ82" s="11" t="e">
        <f t="array" aca="1" ref="AJ82" ca="1">SUM(IF((INDIRECT($AB82&amp;"!J23:J200")=$B$1)*(INDIRECT($AB82&amp;"!I23:I200")="A")*(INDIRECT($AB82&amp;"!H23:H200")=INDIRECT(AJ$63&amp;"!$H$21"))*(INDIRECT($AB82&amp;"!U23:U200")&lt;&gt;""),INDIRECT($AB82&amp;"!U23:U200")),0)</f>
        <v>#REF!</v>
      </c>
      <c r="AK82" s="11" t="e">
        <f t="array" aca="1" ref="AK82" ca="1">SUM(IF((INDIRECT($AB82&amp;"!J23:J200")=$B$1)*(INDIRECT($AB82&amp;"!I23:I200")="A")*(INDIRECT($AB82&amp;"!H23:H200")=INDIRECT(AK$63&amp;"!$H$21"))*(INDIRECT($AB82&amp;"!U23:U200")&lt;&gt;""),INDIRECT($AB82&amp;"!U23:U200")),0)</f>
        <v>#REF!</v>
      </c>
      <c r="AL82" s="11" t="e">
        <f t="array" aca="1" ref="AL82" ca="1">SUM(IF((INDIRECT($AB82&amp;"!J23:J200")=$B$1)*(INDIRECT($AB82&amp;"!I23:I200")="A")*(INDIRECT($AB82&amp;"!H23:H200")=INDIRECT(AL$63&amp;"!$H$21"))*(INDIRECT($AB82&amp;"!U23:U200")&lt;&gt;""),INDIRECT($AB82&amp;"!U23:U200")),0)</f>
        <v>#REF!</v>
      </c>
      <c r="AM82" s="11" t="e">
        <f t="array" aca="1" ref="AM82" ca="1">SUM(IF((INDIRECT($AB82&amp;"!J23:J200")=$B$1)*(INDIRECT($AB82&amp;"!I23:I200")="A")*(INDIRECT($AB82&amp;"!H23:H200")=INDIRECT(AM$63&amp;"!$H$21"))*(INDIRECT($AB82&amp;"!U23:U200")&lt;&gt;""),INDIRECT($AB82&amp;"!U23:U200")),0)</f>
        <v>#REF!</v>
      </c>
      <c r="AN82" s="11" t="e">
        <f t="array" aca="1" ref="AN82" ca="1">SUM(IF((INDIRECT($AB82&amp;"!J23:J200")=$B$1)*(INDIRECT($AB82&amp;"!I23:I200")="A")*(INDIRECT($AB82&amp;"!H23:H200")=INDIRECT(AN$63&amp;"!$H$21"))*(INDIRECT($AB82&amp;"!U23:U200")&lt;&gt;""),INDIRECT($AB82&amp;"!U23:U200")),0)</f>
        <v>#REF!</v>
      </c>
      <c r="AO82" s="11" t="e">
        <f t="array" aca="1" ref="AO82" ca="1">SUM(IF((INDIRECT($AB82&amp;"!J23:J200")=$B$1)*(INDIRECT($AB82&amp;"!I23:I200")="A")*(INDIRECT($AB82&amp;"!H23:H200")=INDIRECT(AO$63&amp;"!$H$21"))*(INDIRECT($AB82&amp;"!U23:U200")&lt;&gt;""),INDIRECT($AB82&amp;"!U23:U200")),0)</f>
        <v>#REF!</v>
      </c>
      <c r="AP82" s="11" t="e">
        <f t="array" aca="1" ref="AP82" ca="1">SUM(IF((INDIRECT($AB82&amp;"!J23:J200")=$B$1)*(INDIRECT($AB82&amp;"!I23:I200")="A")*(INDIRECT($AB82&amp;"!H23:H200")=INDIRECT(AP$63&amp;"!$H$21"))*(INDIRECT($AB82&amp;"!U23:U200")&lt;&gt;""),INDIRECT($AB82&amp;"!U23:U200")),0)</f>
        <v>#REF!</v>
      </c>
      <c r="AQ82" s="11" t="e">
        <f t="array" aca="1" ref="AQ82" ca="1">SUM(IF((INDIRECT($AB82&amp;"!J23:J200")=$B$1)*(INDIRECT($AB82&amp;"!I23:I200")="A")*(INDIRECT($AB82&amp;"!H23:H200")=INDIRECT(AQ$63&amp;"!$H$21"))*(INDIRECT($AB82&amp;"!U23:U200")&lt;&gt;""),INDIRECT($AB82&amp;"!U23:U200")),0)</f>
        <v>#REF!</v>
      </c>
      <c r="AR82" s="11" t="e">
        <f t="array" aca="1" ref="AR82" ca="1">SUM(IF((INDIRECT($AB82&amp;"!J23:J200")=$B$1)*(INDIRECT($AB82&amp;"!I23:I200")="A")*(INDIRECT($AB82&amp;"!H23:H200")=INDIRECT(AR$63&amp;"!$H$21"))*(INDIRECT($AB82&amp;"!U23:U200")&lt;&gt;""),INDIRECT($AB82&amp;"!U23:U200")),0)</f>
        <v>#REF!</v>
      </c>
      <c r="AS82" s="11" t="e">
        <f t="array" aca="1" ref="AS82" ca="1">SUM(IF((INDIRECT($AB82&amp;"!J23:J200")=$B$1)*(INDIRECT($AB82&amp;"!I23:I200")="A")*(INDIRECT($AB82&amp;"!H23:H200")=INDIRECT(AS$63&amp;"!$H$21"))*(INDIRECT($AB82&amp;"!U23:U200")&lt;&gt;""),INDIRECT($AB82&amp;"!U23:U200")),0)</f>
        <v>#REF!</v>
      </c>
      <c r="AT82" s="11" t="e">
        <f t="array" aca="1" ref="AT82" ca="1">SUM(IF((INDIRECT($AB82&amp;"!J23:J200")=$B$1)*(INDIRECT($AB82&amp;"!I23:I200")="A")*(INDIRECT($AB82&amp;"!H23:H200")=INDIRECT(AT$63&amp;"!$H$21"))*(INDIRECT($AB82&amp;"!U23:U200")&lt;&gt;""),INDIRECT($AB82&amp;"!U23:U200")),0)</f>
        <v>#REF!</v>
      </c>
      <c r="AU82" s="11" t="e">
        <f t="array" aca="1" ref="AU82" ca="1">SUM(IF((INDIRECT($AB82&amp;"!J23:J200")=$B$1)*(INDIRECT($AB82&amp;"!I23:I200")="A")*(INDIRECT($AB82&amp;"!H23:H200")=INDIRECT(AU$63&amp;"!$H$21"))*(INDIRECT($AB82&amp;"!U23:U200")&lt;&gt;""),INDIRECT($AB82&amp;"!U23:U200")),0)</f>
        <v>#REF!</v>
      </c>
      <c r="AV82" s="11" t="e">
        <f t="array" aca="1" ref="AV82" ca="1">SUM(IF((INDIRECT($AB82&amp;"!J23:J200")=$B$1)*(INDIRECT($AB82&amp;"!I23:I200")="A")*(INDIRECT($AB82&amp;"!H23:H200")=INDIRECT(AV$63&amp;"!$H$21"))*(INDIRECT($AB82&amp;"!U23:U200")&lt;&gt;""),INDIRECT($AB82&amp;"!U23:U200")),0)</f>
        <v>#REF!</v>
      </c>
      <c r="AW82" s="11" t="e">
        <f t="array" aca="1" ref="AW82" ca="1">SUM(IF((INDIRECT($AB82&amp;"!J23:J200")=$B$1)*(INDIRECT($AB82&amp;"!I23:I200")="A")*(INDIRECT($AB82&amp;"!H23:H200")=INDIRECT(AW$63&amp;"!$H$21"))*(INDIRECT($AB82&amp;"!U23:U200")&lt;&gt;""),INDIRECT($AB82&amp;"!U23:U200")),0)</f>
        <v>#REF!</v>
      </c>
      <c r="AX82" s="11" t="e">
        <f t="array" aca="1" ref="AX82" ca="1">SUM(IF((INDIRECT($AB82&amp;"!J23:J200")=$B$1)*(INDIRECT($AB82&amp;"!I23:I200")="A")*(INDIRECT($AB82&amp;"!H23:H200")=INDIRECT(AX$63&amp;"!$H$21"))*(INDIRECT($AB82&amp;"!U23:U200")&lt;&gt;""),INDIRECT($AB82&amp;"!U23:U200")),0)</f>
        <v>#REF!</v>
      </c>
      <c r="AY82" s="11" t="e">
        <f t="array" aca="1" ref="AY82" ca="1">SUM(IF((INDIRECT($AB82&amp;"!J23:J200")=$B$1)*(INDIRECT($AB82&amp;"!I23:I200")="A")*(INDIRECT($AB82&amp;"!H23:H200")=INDIRECT(AY$63&amp;"!$H$21"))*(INDIRECT($AB82&amp;"!U23:U200")&lt;&gt;""),INDIRECT($AB82&amp;"!U23:U200")),0)</f>
        <v>#REF!</v>
      </c>
      <c r="AZ82" s="12" t="e">
        <f t="array" aca="1" ref="AZ82" ca="1">SUM(IF((INDIRECT($AB82&amp;"!J23:J200")=$B$1)*(INDIRECT($AB82&amp;"!I23:I200")="A")*(INDIRECT($AB82&amp;"!H23:H200")=INDIRECT(AZ$63&amp;"!$H$21"))*(INDIRECT($AB82&amp;"!U23:U200")&lt;&gt;""),INDIRECT($AB82&amp;"!U23:U200")),0)</f>
        <v>#REF!</v>
      </c>
    </row>
    <row r="83" spans="1:52" hidden="1">
      <c r="A83" s="4">
        <f>Table!$C$57</f>
        <v>0</v>
      </c>
      <c r="B83" s="10" t="e">
        <f t="array" aca="1" ref="B83" ca="1">SUM(IF((INDIRECT($A83&amp;"!J23:J200")=$B$1)*(INDIRECT($A83&amp;"!I23:I200")="H")*(INDIRECT($A83&amp;"!H23:H200")=INDIRECT(B$63&amp;"!$H$21"))*(INDIRECT($A83&amp;"!U23:U200")&lt;&gt;""),INDIRECT($A83&amp;"!U23:U200")),0)</f>
        <v>#REF!</v>
      </c>
      <c r="C83" s="11" t="e">
        <f t="array" aca="1" ref="C83" ca="1">SUM(IF((INDIRECT($A83&amp;"!J23:J200")=$B$1)*(INDIRECT($A83&amp;"!I23:I200")="H")*(INDIRECT($A83&amp;"!H23:H200")=INDIRECT(C$63&amp;"!$H$21"))*(INDIRECT($A83&amp;"!U23:U200")&lt;&gt;""),INDIRECT($A83&amp;"!U23:U200")),0)</f>
        <v>#REF!</v>
      </c>
      <c r="D83" s="11" t="e">
        <f t="array" aca="1" ref="D83" ca="1">SUM(IF((INDIRECT($A83&amp;"!J23:J200")=$B$1)*(INDIRECT($A83&amp;"!I23:I200")="H")*(INDIRECT($A83&amp;"!H23:H200")=INDIRECT(D$63&amp;"!$H$21"))*(INDIRECT($A83&amp;"!U23:U200")&lt;&gt;""),INDIRECT($A83&amp;"!U23:U200")),0)</f>
        <v>#REF!</v>
      </c>
      <c r="E83" s="11" t="e">
        <f t="array" aca="1" ref="E83" ca="1">SUM(IF((INDIRECT($A83&amp;"!J23:J200")=$B$1)*(INDIRECT($A83&amp;"!I23:I200")="H")*(INDIRECT($A83&amp;"!H23:H200")=INDIRECT(E$63&amp;"!$H$21"))*(INDIRECT($A83&amp;"!U23:U200")&lt;&gt;""),INDIRECT($A83&amp;"!U23:U200")),0)</f>
        <v>#REF!</v>
      </c>
      <c r="F83" s="11" t="e">
        <f t="array" aca="1" ref="F83" ca="1">SUM(IF((INDIRECT($A83&amp;"!J23:J200")=$B$1)*(INDIRECT($A83&amp;"!I23:I200")="H")*(INDIRECT($A83&amp;"!H23:H200")=INDIRECT(F$63&amp;"!$H$21"))*(INDIRECT($A83&amp;"!U23:U200")&lt;&gt;""),INDIRECT($A83&amp;"!U23:U200")),0)</f>
        <v>#REF!</v>
      </c>
      <c r="G83" s="11" t="e">
        <f t="array" aca="1" ref="G83" ca="1">SUM(IF((INDIRECT($A83&amp;"!J23:J200")=$B$1)*(INDIRECT($A83&amp;"!I23:I200")="H")*(INDIRECT($A83&amp;"!H23:H200")=INDIRECT(G$63&amp;"!$H$21"))*(INDIRECT($A83&amp;"!U23:U200")&lt;&gt;""),INDIRECT($A83&amp;"!U23:U200")),0)</f>
        <v>#REF!</v>
      </c>
      <c r="H83" s="11" t="e">
        <f t="array" aca="1" ref="H83" ca="1">SUM(IF((INDIRECT($A83&amp;"!J23:J200")=$B$1)*(INDIRECT($A83&amp;"!I23:I200")="H")*(INDIRECT($A83&amp;"!H23:H200")=INDIRECT(H$63&amp;"!$H$21"))*(INDIRECT($A83&amp;"!U23:U200")&lt;&gt;""),INDIRECT($A83&amp;"!U23:U200")),0)</f>
        <v>#REF!</v>
      </c>
      <c r="I83" s="11" t="e">
        <f t="array" aca="1" ref="I83" ca="1">SUM(IF((INDIRECT($A83&amp;"!J23:J200")=$B$1)*(INDIRECT($A83&amp;"!I23:I200")="H")*(INDIRECT($A83&amp;"!H23:H200")=INDIRECT(I$63&amp;"!$H$21"))*(INDIRECT($A83&amp;"!U23:U200")&lt;&gt;""),INDIRECT($A83&amp;"!U23:U200")),0)</f>
        <v>#REF!</v>
      </c>
      <c r="J83" s="11" t="e">
        <f t="array" aca="1" ref="J83" ca="1">SUM(IF((INDIRECT($A83&amp;"!J23:J200")=$B$1)*(INDIRECT($A83&amp;"!I23:I200")="H")*(INDIRECT($A83&amp;"!H23:H200")=INDIRECT(J$63&amp;"!$H$21"))*(INDIRECT($A83&amp;"!U23:U200")&lt;&gt;""),INDIRECT($A83&amp;"!U23:U200")),0)</f>
        <v>#REF!</v>
      </c>
      <c r="K83" s="11" t="e">
        <f t="array" aca="1" ref="K83" ca="1">SUM(IF((INDIRECT($A83&amp;"!J23:J200")=$B$1)*(INDIRECT($A83&amp;"!I23:I200")="H")*(INDIRECT($A83&amp;"!H23:H200")=INDIRECT(K$63&amp;"!$H$21"))*(INDIRECT($A83&amp;"!U23:U200")&lt;&gt;""),INDIRECT($A83&amp;"!U23:U200")),0)</f>
        <v>#REF!</v>
      </c>
      <c r="L83" s="11" t="e">
        <f t="array" aca="1" ref="L83" ca="1">SUM(IF((INDIRECT($A83&amp;"!J23:J200")=$B$1)*(INDIRECT($A83&amp;"!I23:I200")="H")*(INDIRECT($A83&amp;"!H23:H200")=INDIRECT(L$63&amp;"!$H$21"))*(INDIRECT($A83&amp;"!U23:U200")&lt;&gt;""),INDIRECT($A83&amp;"!U23:U200")),0)</f>
        <v>#REF!</v>
      </c>
      <c r="M83" s="11" t="e">
        <f t="array" aca="1" ref="M83" ca="1">SUM(IF((INDIRECT($A83&amp;"!J23:J200")=$B$1)*(INDIRECT($A83&amp;"!I23:I200")="H")*(INDIRECT($A83&amp;"!H23:H200")=INDIRECT(M$63&amp;"!$H$21"))*(INDIRECT($A83&amp;"!U23:U200")&lt;&gt;""),INDIRECT($A83&amp;"!U23:U200")),0)</f>
        <v>#REF!</v>
      </c>
      <c r="N83" s="11" t="e">
        <f t="array" aca="1" ref="N83" ca="1">SUM(IF((INDIRECT($A83&amp;"!J23:J200")=$B$1)*(INDIRECT($A83&amp;"!I23:I200")="H")*(INDIRECT($A83&amp;"!H23:H200")=INDIRECT(N$63&amp;"!$H$21"))*(INDIRECT($A83&amp;"!U23:U200")&lt;&gt;""),INDIRECT($A83&amp;"!U23:U200")),0)</f>
        <v>#REF!</v>
      </c>
      <c r="O83" s="11" t="e">
        <f t="array" aca="1" ref="O83" ca="1">SUM(IF((INDIRECT($A83&amp;"!J23:J200")=$B$1)*(INDIRECT($A83&amp;"!I23:I200")="H")*(INDIRECT($A83&amp;"!H23:H200")=INDIRECT(O$63&amp;"!$H$21"))*(INDIRECT($A83&amp;"!U23:U200")&lt;&gt;""),INDIRECT($A83&amp;"!U23:U200")),0)</f>
        <v>#REF!</v>
      </c>
      <c r="P83" s="11" t="e">
        <f t="array" aca="1" ref="P83" ca="1">SUM(IF((INDIRECT($A83&amp;"!J23:J200")=$B$1)*(INDIRECT($A83&amp;"!I23:I200")="H")*(INDIRECT($A83&amp;"!H23:H200")=INDIRECT(P$63&amp;"!$H$21"))*(INDIRECT($A83&amp;"!U23:U200")&lt;&gt;""),INDIRECT($A83&amp;"!U23:U200")),0)</f>
        <v>#REF!</v>
      </c>
      <c r="Q83" s="11" t="e">
        <f t="array" aca="1" ref="Q83" ca="1">SUM(IF((INDIRECT($A83&amp;"!J23:J200")=$B$1)*(INDIRECT($A83&amp;"!I23:I200")="H")*(INDIRECT($A83&amp;"!H23:H200")=INDIRECT(Q$63&amp;"!$H$21"))*(INDIRECT($A83&amp;"!U23:U200")&lt;&gt;""),INDIRECT($A83&amp;"!U23:U200")),0)</f>
        <v>#REF!</v>
      </c>
      <c r="R83" s="11" t="e">
        <f t="array" aca="1" ref="R83" ca="1">SUM(IF((INDIRECT($A83&amp;"!J23:J200")=$B$1)*(INDIRECT($A83&amp;"!I23:I200")="H")*(INDIRECT($A83&amp;"!H23:H200")=INDIRECT(R$63&amp;"!$H$21"))*(INDIRECT($A83&amp;"!U23:U200")&lt;&gt;""),INDIRECT($A83&amp;"!U23:U200")),0)</f>
        <v>#REF!</v>
      </c>
      <c r="S83" s="11" t="e">
        <f t="array" aca="1" ref="S83" ca="1">SUM(IF((INDIRECT($A83&amp;"!J23:J200")=$B$1)*(INDIRECT($A83&amp;"!I23:I200")="H")*(INDIRECT($A83&amp;"!H23:H200")=INDIRECT(S$63&amp;"!$H$21"))*(INDIRECT($A83&amp;"!U23:U200")&lt;&gt;""),INDIRECT($A83&amp;"!U23:U200")),0)</f>
        <v>#REF!</v>
      </c>
      <c r="T83" s="11" t="e">
        <f t="array" aca="1" ref="T83" ca="1">SUM(IF((INDIRECT($A83&amp;"!J23:J200")=$B$1)*(INDIRECT($A83&amp;"!I23:I200")="H")*(INDIRECT($A83&amp;"!H23:H200")=INDIRECT(T$63&amp;"!$H$21"))*(INDIRECT($A83&amp;"!U23:U200")&lt;&gt;""),INDIRECT($A83&amp;"!U23:U200")),0)</f>
        <v>#REF!</v>
      </c>
      <c r="U83" s="11" t="e">
        <f t="array" aca="1" ref="U83" ca="1">SUM(IF((INDIRECT($A83&amp;"!J23:J200")=$B$1)*(INDIRECT($A83&amp;"!I23:I200")="H")*(INDIRECT($A83&amp;"!H23:H200")=INDIRECT(U$63&amp;"!$H$21"))*(INDIRECT($A83&amp;"!U23:U200")&lt;&gt;""),INDIRECT($A83&amp;"!U23:U200")),0)</f>
        <v>#REF!</v>
      </c>
      <c r="V83" s="11" t="e">
        <f t="array" aca="1" ref="V83" ca="1">SUM(IF((INDIRECT($A83&amp;"!J23:J200")=$B$1)*(INDIRECT($A83&amp;"!I23:I200")="H")*(INDIRECT($A83&amp;"!H23:H200")=INDIRECT(V$63&amp;"!$H$21"))*(INDIRECT($A83&amp;"!U23:U200")&lt;&gt;""),INDIRECT($A83&amp;"!U23:U200")),0)</f>
        <v>#REF!</v>
      </c>
      <c r="W83" s="11" t="e">
        <f t="array" aca="1" ref="W83" ca="1">SUM(IF((INDIRECT($A83&amp;"!J23:J200")=$B$1)*(INDIRECT($A83&amp;"!I23:I200")="H")*(INDIRECT($A83&amp;"!H23:H200")=INDIRECT(W$63&amp;"!$H$21"))*(INDIRECT($A83&amp;"!U23:U200")&lt;&gt;""),INDIRECT($A83&amp;"!U23:U200")),0)</f>
        <v>#REF!</v>
      </c>
      <c r="X83" s="11" t="e">
        <f t="array" aca="1" ref="X83" ca="1">SUM(IF((INDIRECT($A83&amp;"!J23:J200")=$B$1)*(INDIRECT($A83&amp;"!I23:I200")="H")*(INDIRECT($A83&amp;"!H23:H200")=INDIRECT(X$63&amp;"!$H$21"))*(INDIRECT($A83&amp;"!U23:U200")&lt;&gt;""),INDIRECT($A83&amp;"!U23:U200")),0)</f>
        <v>#REF!</v>
      </c>
      <c r="Y83" s="12" t="e">
        <f t="array" aca="1" ref="Y83" ca="1">SUM(IF((INDIRECT($A83&amp;"!J23:J200")=$B$1)*(INDIRECT($A83&amp;"!I23:I200")="H")*(INDIRECT($A83&amp;"!H23:H200")=INDIRECT(Y$63&amp;"!$H$21"))*(INDIRECT($A83&amp;"!U23:U200")&lt;&gt;""),INDIRECT($A83&amp;"!U23:U200")),0)</f>
        <v>#REF!</v>
      </c>
      <c r="Z83" s="4"/>
      <c r="AA83" s="4"/>
      <c r="AB83" s="4">
        <f>Table!$C$57</f>
        <v>0</v>
      </c>
      <c r="AC83" s="10" t="e">
        <f t="array" aca="1" ref="AC83" ca="1">SUM(IF((INDIRECT($AB83&amp;"!J23:J200")=$B$1)*(INDIRECT($AB83&amp;"!I23:I200")="A")*(INDIRECT($AB83&amp;"!H23:H200")=INDIRECT(AC$63&amp;"!$H$21"))*(INDIRECT($AB83&amp;"!U23:U200")&lt;&gt;""),INDIRECT($AB83&amp;"!U23:U200")),0)</f>
        <v>#REF!</v>
      </c>
      <c r="AD83" s="11" t="e">
        <f t="array" aca="1" ref="AD83" ca="1">SUM(IF((INDIRECT($AB83&amp;"!J23:J200")=$B$1)*(INDIRECT($AB83&amp;"!I23:I200")="A")*(INDIRECT($AB83&amp;"!H23:H200")=INDIRECT(AD$63&amp;"!$H$21"))*(INDIRECT($AB83&amp;"!U23:U200")&lt;&gt;""),INDIRECT($AB83&amp;"!U23:U200")),0)</f>
        <v>#REF!</v>
      </c>
      <c r="AE83" s="11" t="e">
        <f t="array" aca="1" ref="AE83" ca="1">SUM(IF((INDIRECT($AB83&amp;"!J23:J200")=$B$1)*(INDIRECT($AB83&amp;"!I23:I200")="A")*(INDIRECT($AB83&amp;"!H23:H200")=INDIRECT(AE$63&amp;"!$H$21"))*(INDIRECT($AB83&amp;"!U23:U200")&lt;&gt;""),INDIRECT($AB83&amp;"!U23:U200")),0)</f>
        <v>#REF!</v>
      </c>
      <c r="AF83" s="11" t="e">
        <f t="array" aca="1" ref="AF83" ca="1">SUM(IF((INDIRECT($AB83&amp;"!J23:J200")=$B$1)*(INDIRECT($AB83&amp;"!I23:I200")="A")*(INDIRECT($AB83&amp;"!H23:H200")=INDIRECT(AF$63&amp;"!$H$21"))*(INDIRECT($AB83&amp;"!U23:U200")&lt;&gt;""),INDIRECT($AB83&amp;"!U23:U200")),0)</f>
        <v>#REF!</v>
      </c>
      <c r="AG83" s="11" t="e">
        <f t="array" aca="1" ref="AG83" ca="1">SUM(IF((INDIRECT($AB83&amp;"!J23:J200")=$B$1)*(INDIRECT($AB83&amp;"!I23:I200")="A")*(INDIRECT($AB83&amp;"!H23:H200")=INDIRECT(AG$63&amp;"!$H$21"))*(INDIRECT($AB83&amp;"!U23:U200")&lt;&gt;""),INDIRECT($AB83&amp;"!U23:U200")),0)</f>
        <v>#REF!</v>
      </c>
      <c r="AH83" s="11" t="e">
        <f t="array" aca="1" ref="AH83" ca="1">SUM(IF((INDIRECT($AB83&amp;"!J23:J200")=$B$1)*(INDIRECT($AB83&amp;"!I23:I200")="A")*(INDIRECT($AB83&amp;"!H23:H200")=INDIRECT(AH$63&amp;"!$H$21"))*(INDIRECT($AB83&amp;"!U23:U200")&lt;&gt;""),INDIRECT($AB83&amp;"!U23:U200")),0)</f>
        <v>#REF!</v>
      </c>
      <c r="AI83" s="11" t="e">
        <f t="array" aca="1" ref="AI83" ca="1">SUM(IF((INDIRECT($AB83&amp;"!J23:J200")=$B$1)*(INDIRECT($AB83&amp;"!I23:I200")="A")*(INDIRECT($AB83&amp;"!H23:H200")=INDIRECT(AI$63&amp;"!$H$21"))*(INDIRECT($AB83&amp;"!U23:U200")&lt;&gt;""),INDIRECT($AB83&amp;"!U23:U200")),0)</f>
        <v>#REF!</v>
      </c>
      <c r="AJ83" s="11" t="e">
        <f t="array" aca="1" ref="AJ83" ca="1">SUM(IF((INDIRECT($AB83&amp;"!J23:J200")=$B$1)*(INDIRECT($AB83&amp;"!I23:I200")="A")*(INDIRECT($AB83&amp;"!H23:H200")=INDIRECT(AJ$63&amp;"!$H$21"))*(INDIRECT($AB83&amp;"!U23:U200")&lt;&gt;""),INDIRECT($AB83&amp;"!U23:U200")),0)</f>
        <v>#REF!</v>
      </c>
      <c r="AK83" s="11" t="e">
        <f t="array" aca="1" ref="AK83" ca="1">SUM(IF((INDIRECT($AB83&amp;"!J23:J200")=$B$1)*(INDIRECT($AB83&amp;"!I23:I200")="A")*(INDIRECT($AB83&amp;"!H23:H200")=INDIRECT(AK$63&amp;"!$H$21"))*(INDIRECT($AB83&amp;"!U23:U200")&lt;&gt;""),INDIRECT($AB83&amp;"!U23:U200")),0)</f>
        <v>#REF!</v>
      </c>
      <c r="AL83" s="11" t="e">
        <f t="array" aca="1" ref="AL83" ca="1">SUM(IF((INDIRECT($AB83&amp;"!J23:J200")=$B$1)*(INDIRECT($AB83&amp;"!I23:I200")="A")*(INDIRECT($AB83&amp;"!H23:H200")=INDIRECT(AL$63&amp;"!$H$21"))*(INDIRECT($AB83&amp;"!U23:U200")&lt;&gt;""),INDIRECT($AB83&amp;"!U23:U200")),0)</f>
        <v>#REF!</v>
      </c>
      <c r="AM83" s="11" t="e">
        <f t="array" aca="1" ref="AM83" ca="1">SUM(IF((INDIRECT($AB83&amp;"!J23:J200")=$B$1)*(INDIRECT($AB83&amp;"!I23:I200")="A")*(INDIRECT($AB83&amp;"!H23:H200")=INDIRECT(AM$63&amp;"!$H$21"))*(INDIRECT($AB83&amp;"!U23:U200")&lt;&gt;""),INDIRECT($AB83&amp;"!U23:U200")),0)</f>
        <v>#REF!</v>
      </c>
      <c r="AN83" s="11" t="e">
        <f t="array" aca="1" ref="AN83" ca="1">SUM(IF((INDIRECT($AB83&amp;"!J23:J200")=$B$1)*(INDIRECT($AB83&amp;"!I23:I200")="A")*(INDIRECT($AB83&amp;"!H23:H200")=INDIRECT(AN$63&amp;"!$H$21"))*(INDIRECT($AB83&amp;"!U23:U200")&lt;&gt;""),INDIRECT($AB83&amp;"!U23:U200")),0)</f>
        <v>#REF!</v>
      </c>
      <c r="AO83" s="11" t="e">
        <f t="array" aca="1" ref="AO83" ca="1">SUM(IF((INDIRECT($AB83&amp;"!J23:J200")=$B$1)*(INDIRECT($AB83&amp;"!I23:I200")="A")*(INDIRECT($AB83&amp;"!H23:H200")=INDIRECT(AO$63&amp;"!$H$21"))*(INDIRECT($AB83&amp;"!U23:U200")&lt;&gt;""),INDIRECT($AB83&amp;"!U23:U200")),0)</f>
        <v>#REF!</v>
      </c>
      <c r="AP83" s="11" t="e">
        <f t="array" aca="1" ref="AP83" ca="1">SUM(IF((INDIRECT($AB83&amp;"!J23:J200")=$B$1)*(INDIRECT($AB83&amp;"!I23:I200")="A")*(INDIRECT($AB83&amp;"!H23:H200")=INDIRECT(AP$63&amp;"!$H$21"))*(INDIRECT($AB83&amp;"!U23:U200")&lt;&gt;""),INDIRECT($AB83&amp;"!U23:U200")),0)</f>
        <v>#REF!</v>
      </c>
      <c r="AQ83" s="11" t="e">
        <f t="array" aca="1" ref="AQ83" ca="1">SUM(IF((INDIRECT($AB83&amp;"!J23:J200")=$B$1)*(INDIRECT($AB83&amp;"!I23:I200")="A")*(INDIRECT($AB83&amp;"!H23:H200")=INDIRECT(AQ$63&amp;"!$H$21"))*(INDIRECT($AB83&amp;"!U23:U200")&lt;&gt;""),INDIRECT($AB83&amp;"!U23:U200")),0)</f>
        <v>#REF!</v>
      </c>
      <c r="AR83" s="11" t="e">
        <f t="array" aca="1" ref="AR83" ca="1">SUM(IF((INDIRECT($AB83&amp;"!J23:J200")=$B$1)*(INDIRECT($AB83&amp;"!I23:I200")="A")*(INDIRECT($AB83&amp;"!H23:H200")=INDIRECT(AR$63&amp;"!$H$21"))*(INDIRECT($AB83&amp;"!U23:U200")&lt;&gt;""),INDIRECT($AB83&amp;"!U23:U200")),0)</f>
        <v>#REF!</v>
      </c>
      <c r="AS83" s="11" t="e">
        <f t="array" aca="1" ref="AS83" ca="1">SUM(IF((INDIRECT($AB83&amp;"!J23:J200")=$B$1)*(INDIRECT($AB83&amp;"!I23:I200")="A")*(INDIRECT($AB83&amp;"!H23:H200")=INDIRECT(AS$63&amp;"!$H$21"))*(INDIRECT($AB83&amp;"!U23:U200")&lt;&gt;""),INDIRECT($AB83&amp;"!U23:U200")),0)</f>
        <v>#REF!</v>
      </c>
      <c r="AT83" s="11" t="e">
        <f t="array" aca="1" ref="AT83" ca="1">SUM(IF((INDIRECT($AB83&amp;"!J23:J200")=$B$1)*(INDIRECT($AB83&amp;"!I23:I200")="A")*(INDIRECT($AB83&amp;"!H23:H200")=INDIRECT(AT$63&amp;"!$H$21"))*(INDIRECT($AB83&amp;"!U23:U200")&lt;&gt;""),INDIRECT($AB83&amp;"!U23:U200")),0)</f>
        <v>#REF!</v>
      </c>
      <c r="AU83" s="11" t="e">
        <f t="array" aca="1" ref="AU83" ca="1">SUM(IF((INDIRECT($AB83&amp;"!J23:J200")=$B$1)*(INDIRECT($AB83&amp;"!I23:I200")="A")*(INDIRECT($AB83&amp;"!H23:H200")=INDIRECT(AU$63&amp;"!$H$21"))*(INDIRECT($AB83&amp;"!U23:U200")&lt;&gt;""),INDIRECT($AB83&amp;"!U23:U200")),0)</f>
        <v>#REF!</v>
      </c>
      <c r="AV83" s="11" t="e">
        <f t="array" aca="1" ref="AV83" ca="1">SUM(IF((INDIRECT($AB83&amp;"!J23:J200")=$B$1)*(INDIRECT($AB83&amp;"!I23:I200")="A")*(INDIRECT($AB83&amp;"!H23:H200")=INDIRECT(AV$63&amp;"!$H$21"))*(INDIRECT($AB83&amp;"!U23:U200")&lt;&gt;""),INDIRECT($AB83&amp;"!U23:U200")),0)</f>
        <v>#REF!</v>
      </c>
      <c r="AW83" s="11" t="e">
        <f t="array" aca="1" ref="AW83" ca="1">SUM(IF((INDIRECT($AB83&amp;"!J23:J200")=$B$1)*(INDIRECT($AB83&amp;"!I23:I200")="A")*(INDIRECT($AB83&amp;"!H23:H200")=INDIRECT(AW$63&amp;"!$H$21"))*(INDIRECT($AB83&amp;"!U23:U200")&lt;&gt;""),INDIRECT($AB83&amp;"!U23:U200")),0)</f>
        <v>#REF!</v>
      </c>
      <c r="AX83" s="11" t="e">
        <f t="array" aca="1" ref="AX83" ca="1">SUM(IF((INDIRECT($AB83&amp;"!J23:J200")=$B$1)*(INDIRECT($AB83&amp;"!I23:I200")="A")*(INDIRECT($AB83&amp;"!H23:H200")=INDIRECT(AX$63&amp;"!$H$21"))*(INDIRECT($AB83&amp;"!U23:U200")&lt;&gt;""),INDIRECT($AB83&amp;"!U23:U200")),0)</f>
        <v>#REF!</v>
      </c>
      <c r="AY83" s="11" t="e">
        <f t="array" aca="1" ref="AY83" ca="1">SUM(IF((INDIRECT($AB83&amp;"!J23:J200")=$B$1)*(INDIRECT($AB83&amp;"!I23:I200")="A")*(INDIRECT($AB83&amp;"!H23:H200")=INDIRECT(AY$63&amp;"!$H$21"))*(INDIRECT($AB83&amp;"!U23:U200")&lt;&gt;""),INDIRECT($AB83&amp;"!U23:U200")),0)</f>
        <v>#REF!</v>
      </c>
      <c r="AZ83" s="12" t="e">
        <f t="array" aca="1" ref="AZ83" ca="1">SUM(IF((INDIRECT($AB83&amp;"!J23:J200")=$B$1)*(INDIRECT($AB83&amp;"!I23:I200")="A")*(INDIRECT($AB83&amp;"!H23:H200")=INDIRECT(AZ$63&amp;"!$H$21"))*(INDIRECT($AB83&amp;"!U23:U200")&lt;&gt;""),INDIRECT($AB83&amp;"!U23:U200")),0)</f>
        <v>#REF!</v>
      </c>
    </row>
    <row r="84" spans="1:52" hidden="1">
      <c r="A84" s="4">
        <f>Table!$C$58</f>
        <v>0</v>
      </c>
      <c r="B84" s="10" t="e">
        <f t="array" aca="1" ref="B84" ca="1">SUM(IF((INDIRECT($A84&amp;"!J23:J200")=$B$1)*(INDIRECT($A84&amp;"!I23:I200")="H")*(INDIRECT($A84&amp;"!H23:H200")=INDIRECT(B$63&amp;"!$H$21"))*(INDIRECT($A84&amp;"!U23:U200")&lt;&gt;""),INDIRECT($A84&amp;"!U23:U200")),0)</f>
        <v>#REF!</v>
      </c>
      <c r="C84" s="11" t="e">
        <f t="array" aca="1" ref="C84" ca="1">SUM(IF((INDIRECT($A84&amp;"!J23:J200")=$B$1)*(INDIRECT($A84&amp;"!I23:I200")="H")*(INDIRECT($A84&amp;"!H23:H200")=INDIRECT(C$63&amp;"!$H$21"))*(INDIRECT($A84&amp;"!U23:U200")&lt;&gt;""),INDIRECT($A84&amp;"!U23:U200")),0)</f>
        <v>#REF!</v>
      </c>
      <c r="D84" s="11" t="e">
        <f t="array" aca="1" ref="D84" ca="1">SUM(IF((INDIRECT($A84&amp;"!J23:J200")=$B$1)*(INDIRECT($A84&amp;"!I23:I200")="H")*(INDIRECT($A84&amp;"!H23:H200")=INDIRECT(D$63&amp;"!$H$21"))*(INDIRECT($A84&amp;"!U23:U200")&lt;&gt;""),INDIRECT($A84&amp;"!U23:U200")),0)</f>
        <v>#REF!</v>
      </c>
      <c r="E84" s="11" t="e">
        <f t="array" aca="1" ref="E84" ca="1">SUM(IF((INDIRECT($A84&amp;"!J23:J200")=$B$1)*(INDIRECT($A84&amp;"!I23:I200")="H")*(INDIRECT($A84&amp;"!H23:H200")=INDIRECT(E$63&amp;"!$H$21"))*(INDIRECT($A84&amp;"!U23:U200")&lt;&gt;""),INDIRECT($A84&amp;"!U23:U200")),0)</f>
        <v>#REF!</v>
      </c>
      <c r="F84" s="11" t="e">
        <f t="array" aca="1" ref="F84" ca="1">SUM(IF((INDIRECT($A84&amp;"!J23:J200")=$B$1)*(INDIRECT($A84&amp;"!I23:I200")="H")*(INDIRECT($A84&amp;"!H23:H200")=INDIRECT(F$63&amp;"!$H$21"))*(INDIRECT($A84&amp;"!U23:U200")&lt;&gt;""),INDIRECT($A84&amp;"!U23:U200")),0)</f>
        <v>#REF!</v>
      </c>
      <c r="G84" s="11" t="e">
        <f t="array" aca="1" ref="G84" ca="1">SUM(IF((INDIRECT($A84&amp;"!J23:J200")=$B$1)*(INDIRECT($A84&amp;"!I23:I200")="H")*(INDIRECT($A84&amp;"!H23:H200")=INDIRECT(G$63&amp;"!$H$21"))*(INDIRECT($A84&amp;"!U23:U200")&lt;&gt;""),INDIRECT($A84&amp;"!U23:U200")),0)</f>
        <v>#REF!</v>
      </c>
      <c r="H84" s="11" t="e">
        <f t="array" aca="1" ref="H84" ca="1">SUM(IF((INDIRECT($A84&amp;"!J23:J200")=$B$1)*(INDIRECT($A84&amp;"!I23:I200")="H")*(INDIRECT($A84&amp;"!H23:H200")=INDIRECT(H$63&amp;"!$H$21"))*(INDIRECT($A84&amp;"!U23:U200")&lt;&gt;""),INDIRECT($A84&amp;"!U23:U200")),0)</f>
        <v>#REF!</v>
      </c>
      <c r="I84" s="11" t="e">
        <f t="array" aca="1" ref="I84" ca="1">SUM(IF((INDIRECT($A84&amp;"!J23:J200")=$B$1)*(INDIRECT($A84&amp;"!I23:I200")="H")*(INDIRECT($A84&amp;"!H23:H200")=INDIRECT(I$63&amp;"!$H$21"))*(INDIRECT($A84&amp;"!U23:U200")&lt;&gt;""),INDIRECT($A84&amp;"!U23:U200")),0)</f>
        <v>#REF!</v>
      </c>
      <c r="J84" s="11" t="e">
        <f t="array" aca="1" ref="J84" ca="1">SUM(IF((INDIRECT($A84&amp;"!J23:J200")=$B$1)*(INDIRECT($A84&amp;"!I23:I200")="H")*(INDIRECT($A84&amp;"!H23:H200")=INDIRECT(J$63&amp;"!$H$21"))*(INDIRECT($A84&amp;"!U23:U200")&lt;&gt;""),INDIRECT($A84&amp;"!U23:U200")),0)</f>
        <v>#REF!</v>
      </c>
      <c r="K84" s="11" t="e">
        <f t="array" aca="1" ref="K84" ca="1">SUM(IF((INDIRECT($A84&amp;"!J23:J200")=$B$1)*(INDIRECT($A84&amp;"!I23:I200")="H")*(INDIRECT($A84&amp;"!H23:H200")=INDIRECT(K$63&amp;"!$H$21"))*(INDIRECT($A84&amp;"!U23:U200")&lt;&gt;""),INDIRECT($A84&amp;"!U23:U200")),0)</f>
        <v>#REF!</v>
      </c>
      <c r="L84" s="11" t="e">
        <f t="array" aca="1" ref="L84" ca="1">SUM(IF((INDIRECT($A84&amp;"!J23:J200")=$B$1)*(INDIRECT($A84&amp;"!I23:I200")="H")*(INDIRECT($A84&amp;"!H23:H200")=INDIRECT(L$63&amp;"!$H$21"))*(INDIRECT($A84&amp;"!U23:U200")&lt;&gt;""),INDIRECT($A84&amp;"!U23:U200")),0)</f>
        <v>#REF!</v>
      </c>
      <c r="M84" s="11" t="e">
        <f t="array" aca="1" ref="M84" ca="1">SUM(IF((INDIRECT($A84&amp;"!J23:J200")=$B$1)*(INDIRECT($A84&amp;"!I23:I200")="H")*(INDIRECT($A84&amp;"!H23:H200")=INDIRECT(M$63&amp;"!$H$21"))*(INDIRECT($A84&amp;"!U23:U200")&lt;&gt;""),INDIRECT($A84&amp;"!U23:U200")),0)</f>
        <v>#REF!</v>
      </c>
      <c r="N84" s="11" t="e">
        <f t="array" aca="1" ref="N84" ca="1">SUM(IF((INDIRECT($A84&amp;"!J23:J200")=$B$1)*(INDIRECT($A84&amp;"!I23:I200")="H")*(INDIRECT($A84&amp;"!H23:H200")=INDIRECT(N$63&amp;"!$H$21"))*(INDIRECT($A84&amp;"!U23:U200")&lt;&gt;""),INDIRECT($A84&amp;"!U23:U200")),0)</f>
        <v>#REF!</v>
      </c>
      <c r="O84" s="11" t="e">
        <f t="array" aca="1" ref="O84" ca="1">SUM(IF((INDIRECT($A84&amp;"!J23:J200")=$B$1)*(INDIRECT($A84&amp;"!I23:I200")="H")*(INDIRECT($A84&amp;"!H23:H200")=INDIRECT(O$63&amp;"!$H$21"))*(INDIRECT($A84&amp;"!U23:U200")&lt;&gt;""),INDIRECT($A84&amp;"!U23:U200")),0)</f>
        <v>#REF!</v>
      </c>
      <c r="P84" s="11" t="e">
        <f t="array" aca="1" ref="P84" ca="1">SUM(IF((INDIRECT($A84&amp;"!J23:J200")=$B$1)*(INDIRECT($A84&amp;"!I23:I200")="H")*(INDIRECT($A84&amp;"!H23:H200")=INDIRECT(P$63&amp;"!$H$21"))*(INDIRECT($A84&amp;"!U23:U200")&lt;&gt;""),INDIRECT($A84&amp;"!U23:U200")),0)</f>
        <v>#REF!</v>
      </c>
      <c r="Q84" s="11" t="e">
        <f t="array" aca="1" ref="Q84" ca="1">SUM(IF((INDIRECT($A84&amp;"!J23:J200")=$B$1)*(INDIRECT($A84&amp;"!I23:I200")="H")*(INDIRECT($A84&amp;"!H23:H200")=INDIRECT(Q$63&amp;"!$H$21"))*(INDIRECT($A84&amp;"!U23:U200")&lt;&gt;""),INDIRECT($A84&amp;"!U23:U200")),0)</f>
        <v>#REF!</v>
      </c>
      <c r="R84" s="11" t="e">
        <f t="array" aca="1" ref="R84" ca="1">SUM(IF((INDIRECT($A84&amp;"!J23:J200")=$B$1)*(INDIRECT($A84&amp;"!I23:I200")="H")*(INDIRECT($A84&amp;"!H23:H200")=INDIRECT(R$63&amp;"!$H$21"))*(INDIRECT($A84&amp;"!U23:U200")&lt;&gt;""),INDIRECT($A84&amp;"!U23:U200")),0)</f>
        <v>#REF!</v>
      </c>
      <c r="S84" s="11" t="e">
        <f t="array" aca="1" ref="S84" ca="1">SUM(IF((INDIRECT($A84&amp;"!J23:J200")=$B$1)*(INDIRECT($A84&amp;"!I23:I200")="H")*(INDIRECT($A84&amp;"!H23:H200")=INDIRECT(S$63&amp;"!$H$21"))*(INDIRECT($A84&amp;"!U23:U200")&lt;&gt;""),INDIRECT($A84&amp;"!U23:U200")),0)</f>
        <v>#REF!</v>
      </c>
      <c r="T84" s="11" t="e">
        <f t="array" aca="1" ref="T84" ca="1">SUM(IF((INDIRECT($A84&amp;"!J23:J200")=$B$1)*(INDIRECT($A84&amp;"!I23:I200")="H")*(INDIRECT($A84&amp;"!H23:H200")=INDIRECT(T$63&amp;"!$H$21"))*(INDIRECT($A84&amp;"!U23:U200")&lt;&gt;""),INDIRECT($A84&amp;"!U23:U200")),0)</f>
        <v>#REF!</v>
      </c>
      <c r="U84" s="11" t="e">
        <f t="array" aca="1" ref="U84" ca="1">SUM(IF((INDIRECT($A84&amp;"!J23:J200")=$B$1)*(INDIRECT($A84&amp;"!I23:I200")="H")*(INDIRECT($A84&amp;"!H23:H200")=INDIRECT(U$63&amp;"!$H$21"))*(INDIRECT($A84&amp;"!U23:U200")&lt;&gt;""),INDIRECT($A84&amp;"!U23:U200")),0)</f>
        <v>#REF!</v>
      </c>
      <c r="V84" s="11" t="e">
        <f t="array" aca="1" ref="V84" ca="1">SUM(IF((INDIRECT($A84&amp;"!J23:J200")=$B$1)*(INDIRECT($A84&amp;"!I23:I200")="H")*(INDIRECT($A84&amp;"!H23:H200")=INDIRECT(V$63&amp;"!$H$21"))*(INDIRECT($A84&amp;"!U23:U200")&lt;&gt;""),INDIRECT($A84&amp;"!U23:U200")),0)</f>
        <v>#REF!</v>
      </c>
      <c r="W84" s="11" t="e">
        <f t="array" aca="1" ref="W84" ca="1">SUM(IF((INDIRECT($A84&amp;"!J23:J200")=$B$1)*(INDIRECT($A84&amp;"!I23:I200")="H")*(INDIRECT($A84&amp;"!H23:H200")=INDIRECT(W$63&amp;"!$H$21"))*(INDIRECT($A84&amp;"!U23:U200")&lt;&gt;""),INDIRECT($A84&amp;"!U23:U200")),0)</f>
        <v>#REF!</v>
      </c>
      <c r="X84" s="11" t="e">
        <f t="array" aca="1" ref="X84" ca="1">SUM(IF((INDIRECT($A84&amp;"!J23:J200")=$B$1)*(INDIRECT($A84&amp;"!I23:I200")="H")*(INDIRECT($A84&amp;"!H23:H200")=INDIRECT(X$63&amp;"!$H$21"))*(INDIRECT($A84&amp;"!U23:U200")&lt;&gt;""),INDIRECT($A84&amp;"!U23:U200")),0)</f>
        <v>#REF!</v>
      </c>
      <c r="Y84" s="12" t="e">
        <f t="array" aca="1" ref="Y84" ca="1">SUM(IF((INDIRECT($A84&amp;"!J23:J200")=$B$1)*(INDIRECT($A84&amp;"!I23:I200")="H")*(INDIRECT($A84&amp;"!H23:H200")=INDIRECT(Y$63&amp;"!$H$21"))*(INDIRECT($A84&amp;"!U23:U200")&lt;&gt;""),INDIRECT($A84&amp;"!U23:U200")),0)</f>
        <v>#REF!</v>
      </c>
      <c r="Z84" s="4"/>
      <c r="AA84" s="4"/>
      <c r="AB84" s="4">
        <f>Table!$C$58</f>
        <v>0</v>
      </c>
      <c r="AC84" s="10" t="e">
        <f t="array" aca="1" ref="AC84" ca="1">SUM(IF((INDIRECT($AB84&amp;"!J23:J200")=$B$1)*(INDIRECT($AB84&amp;"!I23:I200")="A")*(INDIRECT($AB84&amp;"!H23:H200")=INDIRECT(AC$63&amp;"!$H$21"))*(INDIRECT($AB84&amp;"!U23:U200")&lt;&gt;""),INDIRECT($AB84&amp;"!U23:U200")),0)</f>
        <v>#REF!</v>
      </c>
      <c r="AD84" s="11" t="e">
        <f t="array" aca="1" ref="AD84" ca="1">SUM(IF((INDIRECT($AB84&amp;"!J23:J200")=$B$1)*(INDIRECT($AB84&amp;"!I23:I200")="A")*(INDIRECT($AB84&amp;"!H23:H200")=INDIRECT(AD$63&amp;"!$H$21"))*(INDIRECT($AB84&amp;"!U23:U200")&lt;&gt;""),INDIRECT($AB84&amp;"!U23:U200")),0)</f>
        <v>#REF!</v>
      </c>
      <c r="AE84" s="11" t="e">
        <f t="array" aca="1" ref="AE84" ca="1">SUM(IF((INDIRECT($AB84&amp;"!J23:J200")=$B$1)*(INDIRECT($AB84&amp;"!I23:I200")="A")*(INDIRECT($AB84&amp;"!H23:H200")=INDIRECT(AE$63&amp;"!$H$21"))*(INDIRECT($AB84&amp;"!U23:U200")&lt;&gt;""),INDIRECT($AB84&amp;"!U23:U200")),0)</f>
        <v>#REF!</v>
      </c>
      <c r="AF84" s="11" t="e">
        <f t="array" aca="1" ref="AF84" ca="1">SUM(IF((INDIRECT($AB84&amp;"!J23:J200")=$B$1)*(INDIRECT($AB84&amp;"!I23:I200")="A")*(INDIRECT($AB84&amp;"!H23:H200")=INDIRECT(AF$63&amp;"!$H$21"))*(INDIRECT($AB84&amp;"!U23:U200")&lt;&gt;""),INDIRECT($AB84&amp;"!U23:U200")),0)</f>
        <v>#REF!</v>
      </c>
      <c r="AG84" s="11" t="e">
        <f t="array" aca="1" ref="AG84" ca="1">SUM(IF((INDIRECT($AB84&amp;"!J23:J200")=$B$1)*(INDIRECT($AB84&amp;"!I23:I200")="A")*(INDIRECT($AB84&amp;"!H23:H200")=INDIRECT(AG$63&amp;"!$H$21"))*(INDIRECT($AB84&amp;"!U23:U200")&lt;&gt;""),INDIRECT($AB84&amp;"!U23:U200")),0)</f>
        <v>#REF!</v>
      </c>
      <c r="AH84" s="11" t="e">
        <f t="array" aca="1" ref="AH84" ca="1">SUM(IF((INDIRECT($AB84&amp;"!J23:J200")=$B$1)*(INDIRECT($AB84&amp;"!I23:I200")="A")*(INDIRECT($AB84&amp;"!H23:H200")=INDIRECT(AH$63&amp;"!$H$21"))*(INDIRECT($AB84&amp;"!U23:U200")&lt;&gt;""),INDIRECT($AB84&amp;"!U23:U200")),0)</f>
        <v>#REF!</v>
      </c>
      <c r="AI84" s="11" t="e">
        <f t="array" aca="1" ref="AI84" ca="1">SUM(IF((INDIRECT($AB84&amp;"!J23:J200")=$B$1)*(INDIRECT($AB84&amp;"!I23:I200")="A")*(INDIRECT($AB84&amp;"!H23:H200")=INDIRECT(AI$63&amp;"!$H$21"))*(INDIRECT($AB84&amp;"!U23:U200")&lt;&gt;""),INDIRECT($AB84&amp;"!U23:U200")),0)</f>
        <v>#REF!</v>
      </c>
      <c r="AJ84" s="11" t="e">
        <f t="array" aca="1" ref="AJ84" ca="1">SUM(IF((INDIRECT($AB84&amp;"!J23:J200")=$B$1)*(INDIRECT($AB84&amp;"!I23:I200")="A")*(INDIRECT($AB84&amp;"!H23:H200")=INDIRECT(AJ$63&amp;"!$H$21"))*(INDIRECT($AB84&amp;"!U23:U200")&lt;&gt;""),INDIRECT($AB84&amp;"!U23:U200")),0)</f>
        <v>#REF!</v>
      </c>
      <c r="AK84" s="11" t="e">
        <f t="array" aca="1" ref="AK84" ca="1">SUM(IF((INDIRECT($AB84&amp;"!J23:J200")=$B$1)*(INDIRECT($AB84&amp;"!I23:I200")="A")*(INDIRECT($AB84&amp;"!H23:H200")=INDIRECT(AK$63&amp;"!$H$21"))*(INDIRECT($AB84&amp;"!U23:U200")&lt;&gt;""),INDIRECT($AB84&amp;"!U23:U200")),0)</f>
        <v>#REF!</v>
      </c>
      <c r="AL84" s="11" t="e">
        <f t="array" aca="1" ref="AL84" ca="1">SUM(IF((INDIRECT($AB84&amp;"!J23:J200")=$B$1)*(INDIRECT($AB84&amp;"!I23:I200")="A")*(INDIRECT($AB84&amp;"!H23:H200")=INDIRECT(AL$63&amp;"!$H$21"))*(INDIRECT($AB84&amp;"!U23:U200")&lt;&gt;""),INDIRECT($AB84&amp;"!U23:U200")),0)</f>
        <v>#REF!</v>
      </c>
      <c r="AM84" s="11" t="e">
        <f t="array" aca="1" ref="AM84" ca="1">SUM(IF((INDIRECT($AB84&amp;"!J23:J200")=$B$1)*(INDIRECT($AB84&amp;"!I23:I200")="A")*(INDIRECT($AB84&amp;"!H23:H200")=INDIRECT(AM$63&amp;"!$H$21"))*(INDIRECT($AB84&amp;"!U23:U200")&lt;&gt;""),INDIRECT($AB84&amp;"!U23:U200")),0)</f>
        <v>#REF!</v>
      </c>
      <c r="AN84" s="11" t="e">
        <f t="array" aca="1" ref="AN84" ca="1">SUM(IF((INDIRECT($AB84&amp;"!J23:J200")=$B$1)*(INDIRECT($AB84&amp;"!I23:I200")="A")*(INDIRECT($AB84&amp;"!H23:H200")=INDIRECT(AN$63&amp;"!$H$21"))*(INDIRECT($AB84&amp;"!U23:U200")&lt;&gt;""),INDIRECT($AB84&amp;"!U23:U200")),0)</f>
        <v>#REF!</v>
      </c>
      <c r="AO84" s="11" t="e">
        <f t="array" aca="1" ref="AO84" ca="1">SUM(IF((INDIRECT($AB84&amp;"!J23:J200")=$B$1)*(INDIRECT($AB84&amp;"!I23:I200")="A")*(INDIRECT($AB84&amp;"!H23:H200")=INDIRECT(AO$63&amp;"!$H$21"))*(INDIRECT($AB84&amp;"!U23:U200")&lt;&gt;""),INDIRECT($AB84&amp;"!U23:U200")),0)</f>
        <v>#REF!</v>
      </c>
      <c r="AP84" s="11" t="e">
        <f t="array" aca="1" ref="AP84" ca="1">SUM(IF((INDIRECT($AB84&amp;"!J23:J200")=$B$1)*(INDIRECT($AB84&amp;"!I23:I200")="A")*(INDIRECT($AB84&amp;"!H23:H200")=INDIRECT(AP$63&amp;"!$H$21"))*(INDIRECT($AB84&amp;"!U23:U200")&lt;&gt;""),INDIRECT($AB84&amp;"!U23:U200")),0)</f>
        <v>#REF!</v>
      </c>
      <c r="AQ84" s="11" t="e">
        <f t="array" aca="1" ref="AQ84" ca="1">SUM(IF((INDIRECT($AB84&amp;"!J23:J200")=$B$1)*(INDIRECT($AB84&amp;"!I23:I200")="A")*(INDIRECT($AB84&amp;"!H23:H200")=INDIRECT(AQ$63&amp;"!$H$21"))*(INDIRECT($AB84&amp;"!U23:U200")&lt;&gt;""),INDIRECT($AB84&amp;"!U23:U200")),0)</f>
        <v>#REF!</v>
      </c>
      <c r="AR84" s="11" t="e">
        <f t="array" aca="1" ref="AR84" ca="1">SUM(IF((INDIRECT($AB84&amp;"!J23:J200")=$B$1)*(INDIRECT($AB84&amp;"!I23:I200")="A")*(INDIRECT($AB84&amp;"!H23:H200")=INDIRECT(AR$63&amp;"!$H$21"))*(INDIRECT($AB84&amp;"!U23:U200")&lt;&gt;""),INDIRECT($AB84&amp;"!U23:U200")),0)</f>
        <v>#REF!</v>
      </c>
      <c r="AS84" s="11" t="e">
        <f t="array" aca="1" ref="AS84" ca="1">SUM(IF((INDIRECT($AB84&amp;"!J23:J200")=$B$1)*(INDIRECT($AB84&amp;"!I23:I200")="A")*(INDIRECT($AB84&amp;"!H23:H200")=INDIRECT(AS$63&amp;"!$H$21"))*(INDIRECT($AB84&amp;"!U23:U200")&lt;&gt;""),INDIRECT($AB84&amp;"!U23:U200")),0)</f>
        <v>#REF!</v>
      </c>
      <c r="AT84" s="11" t="e">
        <f t="array" aca="1" ref="AT84" ca="1">SUM(IF((INDIRECT($AB84&amp;"!J23:J200")=$B$1)*(INDIRECT($AB84&amp;"!I23:I200")="A")*(INDIRECT($AB84&amp;"!H23:H200")=INDIRECT(AT$63&amp;"!$H$21"))*(INDIRECT($AB84&amp;"!U23:U200")&lt;&gt;""),INDIRECT($AB84&amp;"!U23:U200")),0)</f>
        <v>#REF!</v>
      </c>
      <c r="AU84" s="11" t="e">
        <f t="array" aca="1" ref="AU84" ca="1">SUM(IF((INDIRECT($AB84&amp;"!J23:J200")=$B$1)*(INDIRECT($AB84&amp;"!I23:I200")="A")*(INDIRECT($AB84&amp;"!H23:H200")=INDIRECT(AU$63&amp;"!$H$21"))*(INDIRECT($AB84&amp;"!U23:U200")&lt;&gt;""),INDIRECT($AB84&amp;"!U23:U200")),0)</f>
        <v>#REF!</v>
      </c>
      <c r="AV84" s="11" t="e">
        <f t="array" aca="1" ref="AV84" ca="1">SUM(IF((INDIRECT($AB84&amp;"!J23:J200")=$B$1)*(INDIRECT($AB84&amp;"!I23:I200")="A")*(INDIRECT($AB84&amp;"!H23:H200")=INDIRECT(AV$63&amp;"!$H$21"))*(INDIRECT($AB84&amp;"!U23:U200")&lt;&gt;""),INDIRECT($AB84&amp;"!U23:U200")),0)</f>
        <v>#REF!</v>
      </c>
      <c r="AW84" s="11" t="e">
        <f t="array" aca="1" ref="AW84" ca="1">SUM(IF((INDIRECT($AB84&amp;"!J23:J200")=$B$1)*(INDIRECT($AB84&amp;"!I23:I200")="A")*(INDIRECT($AB84&amp;"!H23:H200")=INDIRECT(AW$63&amp;"!$H$21"))*(INDIRECT($AB84&amp;"!U23:U200")&lt;&gt;""),INDIRECT($AB84&amp;"!U23:U200")),0)</f>
        <v>#REF!</v>
      </c>
      <c r="AX84" s="11" t="e">
        <f t="array" aca="1" ref="AX84" ca="1">SUM(IF((INDIRECT($AB84&amp;"!J23:J200")=$B$1)*(INDIRECT($AB84&amp;"!I23:I200")="A")*(INDIRECT($AB84&amp;"!H23:H200")=INDIRECT(AX$63&amp;"!$H$21"))*(INDIRECT($AB84&amp;"!U23:U200")&lt;&gt;""),INDIRECT($AB84&amp;"!U23:U200")),0)</f>
        <v>#REF!</v>
      </c>
      <c r="AY84" s="11" t="e">
        <f t="array" aca="1" ref="AY84" ca="1">SUM(IF((INDIRECT($AB84&amp;"!J23:J200")=$B$1)*(INDIRECT($AB84&amp;"!I23:I200")="A")*(INDIRECT($AB84&amp;"!H23:H200")=INDIRECT(AY$63&amp;"!$H$21"))*(INDIRECT($AB84&amp;"!U23:U200")&lt;&gt;""),INDIRECT($AB84&amp;"!U23:U200")),0)</f>
        <v>#REF!</v>
      </c>
      <c r="AZ84" s="12" t="e">
        <f t="array" aca="1" ref="AZ84" ca="1">SUM(IF((INDIRECT($AB84&amp;"!J23:J200")=$B$1)*(INDIRECT($AB84&amp;"!I23:I200")="A")*(INDIRECT($AB84&amp;"!H23:H200")=INDIRECT(AZ$63&amp;"!$H$21"))*(INDIRECT($AB84&amp;"!U23:U200")&lt;&gt;""),INDIRECT($AB84&amp;"!U23:U200")),0)</f>
        <v>#REF!</v>
      </c>
    </row>
    <row r="85" spans="1:52" hidden="1">
      <c r="A85" s="4">
        <f>Table!$C$59</f>
        <v>0</v>
      </c>
      <c r="B85" s="10" t="e">
        <f t="array" aca="1" ref="B85" ca="1">SUM(IF((INDIRECT($A85&amp;"!J23:J200")=$B$1)*(INDIRECT($A85&amp;"!I23:I200")="H")*(INDIRECT($A85&amp;"!H23:H200")=INDIRECT(B$63&amp;"!$H$21"))*(INDIRECT($A85&amp;"!U23:U200")&lt;&gt;""),INDIRECT($A85&amp;"!U23:U200")),0)</f>
        <v>#REF!</v>
      </c>
      <c r="C85" s="11" t="e">
        <f t="array" aca="1" ref="C85" ca="1">SUM(IF((INDIRECT($A85&amp;"!J23:J200")=$B$1)*(INDIRECT($A85&amp;"!I23:I200")="H")*(INDIRECT($A85&amp;"!H23:H200")=INDIRECT(C$63&amp;"!$H$21"))*(INDIRECT($A85&amp;"!U23:U200")&lt;&gt;""),INDIRECT($A85&amp;"!U23:U200")),0)</f>
        <v>#REF!</v>
      </c>
      <c r="D85" s="11" t="e">
        <f t="array" aca="1" ref="D85" ca="1">SUM(IF((INDIRECT($A85&amp;"!J23:J200")=$B$1)*(INDIRECT($A85&amp;"!I23:I200")="H")*(INDIRECT($A85&amp;"!H23:H200")=INDIRECT(D$63&amp;"!$H$21"))*(INDIRECT($A85&amp;"!U23:U200")&lt;&gt;""),INDIRECT($A85&amp;"!U23:U200")),0)</f>
        <v>#REF!</v>
      </c>
      <c r="E85" s="11" t="e">
        <f t="array" aca="1" ref="E85" ca="1">SUM(IF((INDIRECT($A85&amp;"!J23:J200")=$B$1)*(INDIRECT($A85&amp;"!I23:I200")="H")*(INDIRECT($A85&amp;"!H23:H200")=INDIRECT(E$63&amp;"!$H$21"))*(INDIRECT($A85&amp;"!U23:U200")&lt;&gt;""),INDIRECT($A85&amp;"!U23:U200")),0)</f>
        <v>#REF!</v>
      </c>
      <c r="F85" s="11" t="e">
        <f t="array" aca="1" ref="F85" ca="1">SUM(IF((INDIRECT($A85&amp;"!J23:J200")=$B$1)*(INDIRECT($A85&amp;"!I23:I200")="H")*(INDIRECT($A85&amp;"!H23:H200")=INDIRECT(F$63&amp;"!$H$21"))*(INDIRECT($A85&amp;"!U23:U200")&lt;&gt;""),INDIRECT($A85&amp;"!U23:U200")),0)</f>
        <v>#REF!</v>
      </c>
      <c r="G85" s="11" t="e">
        <f t="array" aca="1" ref="G85" ca="1">SUM(IF((INDIRECT($A85&amp;"!J23:J200")=$B$1)*(INDIRECT($A85&amp;"!I23:I200")="H")*(INDIRECT($A85&amp;"!H23:H200")=INDIRECT(G$63&amp;"!$H$21"))*(INDIRECT($A85&amp;"!U23:U200")&lt;&gt;""),INDIRECT($A85&amp;"!U23:U200")),0)</f>
        <v>#REF!</v>
      </c>
      <c r="H85" s="11" t="e">
        <f t="array" aca="1" ref="H85" ca="1">SUM(IF((INDIRECT($A85&amp;"!J23:J200")=$B$1)*(INDIRECT($A85&amp;"!I23:I200")="H")*(INDIRECT($A85&amp;"!H23:H200")=INDIRECT(H$63&amp;"!$H$21"))*(INDIRECT($A85&amp;"!U23:U200")&lt;&gt;""),INDIRECT($A85&amp;"!U23:U200")),0)</f>
        <v>#REF!</v>
      </c>
      <c r="I85" s="11" t="e">
        <f t="array" aca="1" ref="I85" ca="1">SUM(IF((INDIRECT($A85&amp;"!J23:J200")=$B$1)*(INDIRECT($A85&amp;"!I23:I200")="H")*(INDIRECT($A85&amp;"!H23:H200")=INDIRECT(I$63&amp;"!$H$21"))*(INDIRECT($A85&amp;"!U23:U200")&lt;&gt;""),INDIRECT($A85&amp;"!U23:U200")),0)</f>
        <v>#REF!</v>
      </c>
      <c r="J85" s="11" t="e">
        <f t="array" aca="1" ref="J85" ca="1">SUM(IF((INDIRECT($A85&amp;"!J23:J200")=$B$1)*(INDIRECT($A85&amp;"!I23:I200")="H")*(INDIRECT($A85&amp;"!H23:H200")=INDIRECT(J$63&amp;"!$H$21"))*(INDIRECT($A85&amp;"!U23:U200")&lt;&gt;""),INDIRECT($A85&amp;"!U23:U200")),0)</f>
        <v>#REF!</v>
      </c>
      <c r="K85" s="11" t="e">
        <f t="array" aca="1" ref="K85" ca="1">SUM(IF((INDIRECT($A85&amp;"!J23:J200")=$B$1)*(INDIRECT($A85&amp;"!I23:I200")="H")*(INDIRECT($A85&amp;"!H23:H200")=INDIRECT(K$63&amp;"!$H$21"))*(INDIRECT($A85&amp;"!U23:U200")&lt;&gt;""),INDIRECT($A85&amp;"!U23:U200")),0)</f>
        <v>#REF!</v>
      </c>
      <c r="L85" s="11" t="e">
        <f t="array" aca="1" ref="L85" ca="1">SUM(IF((INDIRECT($A85&amp;"!J23:J200")=$B$1)*(INDIRECT($A85&amp;"!I23:I200")="H")*(INDIRECT($A85&amp;"!H23:H200")=INDIRECT(L$63&amp;"!$H$21"))*(INDIRECT($A85&amp;"!U23:U200")&lt;&gt;""),INDIRECT($A85&amp;"!U23:U200")),0)</f>
        <v>#REF!</v>
      </c>
      <c r="M85" s="11" t="e">
        <f t="array" aca="1" ref="M85" ca="1">SUM(IF((INDIRECT($A85&amp;"!J23:J200")=$B$1)*(INDIRECT($A85&amp;"!I23:I200")="H")*(INDIRECT($A85&amp;"!H23:H200")=INDIRECT(M$63&amp;"!$H$21"))*(INDIRECT($A85&amp;"!U23:U200")&lt;&gt;""),INDIRECT($A85&amp;"!U23:U200")),0)</f>
        <v>#REF!</v>
      </c>
      <c r="N85" s="11" t="e">
        <f t="array" aca="1" ref="N85" ca="1">SUM(IF((INDIRECT($A85&amp;"!J23:J200")=$B$1)*(INDIRECT($A85&amp;"!I23:I200")="H")*(INDIRECT($A85&amp;"!H23:H200")=INDIRECT(N$63&amp;"!$H$21"))*(INDIRECT($A85&amp;"!U23:U200")&lt;&gt;""),INDIRECT($A85&amp;"!U23:U200")),0)</f>
        <v>#REF!</v>
      </c>
      <c r="O85" s="11" t="e">
        <f t="array" aca="1" ref="O85" ca="1">SUM(IF((INDIRECT($A85&amp;"!J23:J200")=$B$1)*(INDIRECT($A85&amp;"!I23:I200")="H")*(INDIRECT($A85&amp;"!H23:H200")=INDIRECT(O$63&amp;"!$H$21"))*(INDIRECT($A85&amp;"!U23:U200")&lt;&gt;""),INDIRECT($A85&amp;"!U23:U200")),0)</f>
        <v>#REF!</v>
      </c>
      <c r="P85" s="11" t="e">
        <f t="array" aca="1" ref="P85" ca="1">SUM(IF((INDIRECT($A85&amp;"!J23:J200")=$B$1)*(INDIRECT($A85&amp;"!I23:I200")="H")*(INDIRECT($A85&amp;"!H23:H200")=INDIRECT(P$63&amp;"!$H$21"))*(INDIRECT($A85&amp;"!U23:U200")&lt;&gt;""),INDIRECT($A85&amp;"!U23:U200")),0)</f>
        <v>#REF!</v>
      </c>
      <c r="Q85" s="11" t="e">
        <f t="array" aca="1" ref="Q85" ca="1">SUM(IF((INDIRECT($A85&amp;"!J23:J200")=$B$1)*(INDIRECT($A85&amp;"!I23:I200")="H")*(INDIRECT($A85&amp;"!H23:H200")=INDIRECT(Q$63&amp;"!$H$21"))*(INDIRECT($A85&amp;"!U23:U200")&lt;&gt;""),INDIRECT($A85&amp;"!U23:U200")),0)</f>
        <v>#REF!</v>
      </c>
      <c r="R85" s="11" t="e">
        <f t="array" aca="1" ref="R85" ca="1">SUM(IF((INDIRECT($A85&amp;"!J23:J200")=$B$1)*(INDIRECT($A85&amp;"!I23:I200")="H")*(INDIRECT($A85&amp;"!H23:H200")=INDIRECT(R$63&amp;"!$H$21"))*(INDIRECT($A85&amp;"!U23:U200")&lt;&gt;""),INDIRECT($A85&amp;"!U23:U200")),0)</f>
        <v>#REF!</v>
      </c>
      <c r="S85" s="11" t="e">
        <f t="array" aca="1" ref="S85" ca="1">SUM(IF((INDIRECT($A85&amp;"!J23:J200")=$B$1)*(INDIRECT($A85&amp;"!I23:I200")="H")*(INDIRECT($A85&amp;"!H23:H200")=INDIRECT(S$63&amp;"!$H$21"))*(INDIRECT($A85&amp;"!U23:U200")&lt;&gt;""),INDIRECT($A85&amp;"!U23:U200")),0)</f>
        <v>#REF!</v>
      </c>
      <c r="T85" s="11" t="e">
        <f t="array" aca="1" ref="T85" ca="1">SUM(IF((INDIRECT($A85&amp;"!J23:J200")=$B$1)*(INDIRECT($A85&amp;"!I23:I200")="H")*(INDIRECT($A85&amp;"!H23:H200")=INDIRECT(T$63&amp;"!$H$21"))*(INDIRECT($A85&amp;"!U23:U200")&lt;&gt;""),INDIRECT($A85&amp;"!U23:U200")),0)</f>
        <v>#REF!</v>
      </c>
      <c r="U85" s="11" t="e">
        <f t="array" aca="1" ref="U85" ca="1">SUM(IF((INDIRECT($A85&amp;"!J23:J200")=$B$1)*(INDIRECT($A85&amp;"!I23:I200")="H")*(INDIRECT($A85&amp;"!H23:H200")=INDIRECT(U$63&amp;"!$H$21"))*(INDIRECT($A85&amp;"!U23:U200")&lt;&gt;""),INDIRECT($A85&amp;"!U23:U200")),0)</f>
        <v>#REF!</v>
      </c>
      <c r="V85" s="11" t="e">
        <f t="array" aca="1" ref="V85" ca="1">SUM(IF((INDIRECT($A85&amp;"!J23:J200")=$B$1)*(INDIRECT($A85&amp;"!I23:I200")="H")*(INDIRECT($A85&amp;"!H23:H200")=INDIRECT(V$63&amp;"!$H$21"))*(INDIRECT($A85&amp;"!U23:U200")&lt;&gt;""),INDIRECT($A85&amp;"!U23:U200")),0)</f>
        <v>#REF!</v>
      </c>
      <c r="W85" s="11" t="e">
        <f t="array" aca="1" ref="W85" ca="1">SUM(IF((INDIRECT($A85&amp;"!J23:J200")=$B$1)*(INDIRECT($A85&amp;"!I23:I200")="H")*(INDIRECT($A85&amp;"!H23:H200")=INDIRECT(W$63&amp;"!$H$21"))*(INDIRECT($A85&amp;"!U23:U200")&lt;&gt;""),INDIRECT($A85&amp;"!U23:U200")),0)</f>
        <v>#REF!</v>
      </c>
      <c r="X85" s="11" t="e">
        <f t="array" aca="1" ref="X85" ca="1">SUM(IF((INDIRECT($A85&amp;"!J23:J200")=$B$1)*(INDIRECT($A85&amp;"!I23:I200")="H")*(INDIRECT($A85&amp;"!H23:H200")=INDIRECT(X$63&amp;"!$H$21"))*(INDIRECT($A85&amp;"!U23:U200")&lt;&gt;""),INDIRECT($A85&amp;"!U23:U200")),0)</f>
        <v>#REF!</v>
      </c>
      <c r="Y85" s="12" t="e">
        <f t="array" aca="1" ref="Y85" ca="1">SUM(IF((INDIRECT($A85&amp;"!J23:J200")=$B$1)*(INDIRECT($A85&amp;"!I23:I200")="H")*(INDIRECT($A85&amp;"!H23:H200")=INDIRECT(Y$63&amp;"!$H$21"))*(INDIRECT($A85&amp;"!U23:U200")&lt;&gt;""),INDIRECT($A85&amp;"!U23:U200")),0)</f>
        <v>#REF!</v>
      </c>
      <c r="Z85" s="4"/>
      <c r="AA85" s="4"/>
      <c r="AB85" s="4">
        <f>Table!$C$59</f>
        <v>0</v>
      </c>
      <c r="AC85" s="10" t="e">
        <f t="array" aca="1" ref="AC85" ca="1">SUM(IF((INDIRECT($AB85&amp;"!J23:J200")=$B$1)*(INDIRECT($AB85&amp;"!I23:I200")="A")*(INDIRECT($AB85&amp;"!H23:H200")=INDIRECT(AC$63&amp;"!$H$21"))*(INDIRECT($AB85&amp;"!U23:U200")&lt;&gt;""),INDIRECT($AB85&amp;"!U23:U200")),0)</f>
        <v>#REF!</v>
      </c>
      <c r="AD85" s="11" t="e">
        <f t="array" aca="1" ref="AD85" ca="1">SUM(IF((INDIRECT($AB85&amp;"!J23:J200")=$B$1)*(INDIRECT($AB85&amp;"!I23:I200")="A")*(INDIRECT($AB85&amp;"!H23:H200")=INDIRECT(AD$63&amp;"!$H$21"))*(INDIRECT($AB85&amp;"!U23:U200")&lt;&gt;""),INDIRECT($AB85&amp;"!U23:U200")),0)</f>
        <v>#REF!</v>
      </c>
      <c r="AE85" s="11" t="e">
        <f t="array" aca="1" ref="AE85" ca="1">SUM(IF((INDIRECT($AB85&amp;"!J23:J200")=$B$1)*(INDIRECT($AB85&amp;"!I23:I200")="A")*(INDIRECT($AB85&amp;"!H23:H200")=INDIRECT(AE$63&amp;"!$H$21"))*(INDIRECT($AB85&amp;"!U23:U200")&lt;&gt;""),INDIRECT($AB85&amp;"!U23:U200")),0)</f>
        <v>#REF!</v>
      </c>
      <c r="AF85" s="11" t="e">
        <f t="array" aca="1" ref="AF85" ca="1">SUM(IF((INDIRECT($AB85&amp;"!J23:J200")=$B$1)*(INDIRECT($AB85&amp;"!I23:I200")="A")*(INDIRECT($AB85&amp;"!H23:H200")=INDIRECT(AF$63&amp;"!$H$21"))*(INDIRECT($AB85&amp;"!U23:U200")&lt;&gt;""),INDIRECT($AB85&amp;"!U23:U200")),0)</f>
        <v>#REF!</v>
      </c>
      <c r="AG85" s="11" t="e">
        <f t="array" aca="1" ref="AG85" ca="1">SUM(IF((INDIRECT($AB85&amp;"!J23:J200")=$B$1)*(INDIRECT($AB85&amp;"!I23:I200")="A")*(INDIRECT($AB85&amp;"!H23:H200")=INDIRECT(AG$63&amp;"!$H$21"))*(INDIRECT($AB85&amp;"!U23:U200")&lt;&gt;""),INDIRECT($AB85&amp;"!U23:U200")),0)</f>
        <v>#REF!</v>
      </c>
      <c r="AH85" s="11" t="e">
        <f t="array" aca="1" ref="AH85" ca="1">SUM(IF((INDIRECT($AB85&amp;"!J23:J200")=$B$1)*(INDIRECT($AB85&amp;"!I23:I200")="A")*(INDIRECT($AB85&amp;"!H23:H200")=INDIRECT(AH$63&amp;"!$H$21"))*(INDIRECT($AB85&amp;"!U23:U200")&lt;&gt;""),INDIRECT($AB85&amp;"!U23:U200")),0)</f>
        <v>#REF!</v>
      </c>
      <c r="AI85" s="11" t="e">
        <f t="array" aca="1" ref="AI85" ca="1">SUM(IF((INDIRECT($AB85&amp;"!J23:J200")=$B$1)*(INDIRECT($AB85&amp;"!I23:I200")="A")*(INDIRECT($AB85&amp;"!H23:H200")=INDIRECT(AI$63&amp;"!$H$21"))*(INDIRECT($AB85&amp;"!U23:U200")&lt;&gt;""),INDIRECT($AB85&amp;"!U23:U200")),0)</f>
        <v>#REF!</v>
      </c>
      <c r="AJ85" s="11" t="e">
        <f t="array" aca="1" ref="AJ85" ca="1">SUM(IF((INDIRECT($AB85&amp;"!J23:J200")=$B$1)*(INDIRECT($AB85&amp;"!I23:I200")="A")*(INDIRECT($AB85&amp;"!H23:H200")=INDIRECT(AJ$63&amp;"!$H$21"))*(INDIRECT($AB85&amp;"!U23:U200")&lt;&gt;""),INDIRECT($AB85&amp;"!U23:U200")),0)</f>
        <v>#REF!</v>
      </c>
      <c r="AK85" s="11" t="e">
        <f t="array" aca="1" ref="AK85" ca="1">SUM(IF((INDIRECT($AB85&amp;"!J23:J200")=$B$1)*(INDIRECT($AB85&amp;"!I23:I200")="A")*(INDIRECT($AB85&amp;"!H23:H200")=INDIRECT(AK$63&amp;"!$H$21"))*(INDIRECT($AB85&amp;"!U23:U200")&lt;&gt;""),INDIRECT($AB85&amp;"!U23:U200")),0)</f>
        <v>#REF!</v>
      </c>
      <c r="AL85" s="11" t="e">
        <f t="array" aca="1" ref="AL85" ca="1">SUM(IF((INDIRECT($AB85&amp;"!J23:J200")=$B$1)*(INDIRECT($AB85&amp;"!I23:I200")="A")*(INDIRECT($AB85&amp;"!H23:H200")=INDIRECT(AL$63&amp;"!$H$21"))*(INDIRECT($AB85&amp;"!U23:U200")&lt;&gt;""),INDIRECT($AB85&amp;"!U23:U200")),0)</f>
        <v>#REF!</v>
      </c>
      <c r="AM85" s="11" t="e">
        <f t="array" aca="1" ref="AM85" ca="1">SUM(IF((INDIRECT($AB85&amp;"!J23:J200")=$B$1)*(INDIRECT($AB85&amp;"!I23:I200")="A")*(INDIRECT($AB85&amp;"!H23:H200")=INDIRECT(AM$63&amp;"!$H$21"))*(INDIRECT($AB85&amp;"!U23:U200")&lt;&gt;""),INDIRECT($AB85&amp;"!U23:U200")),0)</f>
        <v>#REF!</v>
      </c>
      <c r="AN85" s="11" t="e">
        <f t="array" aca="1" ref="AN85" ca="1">SUM(IF((INDIRECT($AB85&amp;"!J23:J200")=$B$1)*(INDIRECT($AB85&amp;"!I23:I200")="A")*(INDIRECT($AB85&amp;"!H23:H200")=INDIRECT(AN$63&amp;"!$H$21"))*(INDIRECT($AB85&amp;"!U23:U200")&lt;&gt;""),INDIRECT($AB85&amp;"!U23:U200")),0)</f>
        <v>#REF!</v>
      </c>
      <c r="AO85" s="11" t="e">
        <f t="array" aca="1" ref="AO85" ca="1">SUM(IF((INDIRECT($AB85&amp;"!J23:J200")=$B$1)*(INDIRECT($AB85&amp;"!I23:I200")="A")*(INDIRECT($AB85&amp;"!H23:H200")=INDIRECT(AO$63&amp;"!$H$21"))*(INDIRECT($AB85&amp;"!U23:U200")&lt;&gt;""),INDIRECT($AB85&amp;"!U23:U200")),0)</f>
        <v>#REF!</v>
      </c>
      <c r="AP85" s="11" t="e">
        <f t="array" aca="1" ref="AP85" ca="1">SUM(IF((INDIRECT($AB85&amp;"!J23:J200")=$B$1)*(INDIRECT($AB85&amp;"!I23:I200")="A")*(INDIRECT($AB85&amp;"!H23:H200")=INDIRECT(AP$63&amp;"!$H$21"))*(INDIRECT($AB85&amp;"!U23:U200")&lt;&gt;""),INDIRECT($AB85&amp;"!U23:U200")),0)</f>
        <v>#REF!</v>
      </c>
      <c r="AQ85" s="11" t="e">
        <f t="array" aca="1" ref="AQ85" ca="1">SUM(IF((INDIRECT($AB85&amp;"!J23:J200")=$B$1)*(INDIRECT($AB85&amp;"!I23:I200")="A")*(INDIRECT($AB85&amp;"!H23:H200")=INDIRECT(AQ$63&amp;"!$H$21"))*(INDIRECT($AB85&amp;"!U23:U200")&lt;&gt;""),INDIRECT($AB85&amp;"!U23:U200")),0)</f>
        <v>#REF!</v>
      </c>
      <c r="AR85" s="11" t="e">
        <f t="array" aca="1" ref="AR85" ca="1">SUM(IF((INDIRECT($AB85&amp;"!J23:J200")=$B$1)*(INDIRECT($AB85&amp;"!I23:I200")="A")*(INDIRECT($AB85&amp;"!H23:H200")=INDIRECT(AR$63&amp;"!$H$21"))*(INDIRECT($AB85&amp;"!U23:U200")&lt;&gt;""),INDIRECT($AB85&amp;"!U23:U200")),0)</f>
        <v>#REF!</v>
      </c>
      <c r="AS85" s="11" t="e">
        <f t="array" aca="1" ref="AS85" ca="1">SUM(IF((INDIRECT($AB85&amp;"!J23:J200")=$B$1)*(INDIRECT($AB85&amp;"!I23:I200")="A")*(INDIRECT($AB85&amp;"!H23:H200")=INDIRECT(AS$63&amp;"!$H$21"))*(INDIRECT($AB85&amp;"!U23:U200")&lt;&gt;""),INDIRECT($AB85&amp;"!U23:U200")),0)</f>
        <v>#REF!</v>
      </c>
      <c r="AT85" s="11" t="e">
        <f t="array" aca="1" ref="AT85" ca="1">SUM(IF((INDIRECT($AB85&amp;"!J23:J200")=$B$1)*(INDIRECT($AB85&amp;"!I23:I200")="A")*(INDIRECT($AB85&amp;"!H23:H200")=INDIRECT(AT$63&amp;"!$H$21"))*(INDIRECT($AB85&amp;"!U23:U200")&lt;&gt;""),INDIRECT($AB85&amp;"!U23:U200")),0)</f>
        <v>#REF!</v>
      </c>
      <c r="AU85" s="11" t="e">
        <f t="array" aca="1" ref="AU85" ca="1">SUM(IF((INDIRECT($AB85&amp;"!J23:J200")=$B$1)*(INDIRECT($AB85&amp;"!I23:I200")="A")*(INDIRECT($AB85&amp;"!H23:H200")=INDIRECT(AU$63&amp;"!$H$21"))*(INDIRECT($AB85&amp;"!U23:U200")&lt;&gt;""),INDIRECT($AB85&amp;"!U23:U200")),0)</f>
        <v>#REF!</v>
      </c>
      <c r="AV85" s="11" t="e">
        <f t="array" aca="1" ref="AV85" ca="1">SUM(IF((INDIRECT($AB85&amp;"!J23:J200")=$B$1)*(INDIRECT($AB85&amp;"!I23:I200")="A")*(INDIRECT($AB85&amp;"!H23:H200")=INDIRECT(AV$63&amp;"!$H$21"))*(INDIRECT($AB85&amp;"!U23:U200")&lt;&gt;""),INDIRECT($AB85&amp;"!U23:U200")),0)</f>
        <v>#REF!</v>
      </c>
      <c r="AW85" s="11" t="e">
        <f t="array" aca="1" ref="AW85" ca="1">SUM(IF((INDIRECT($AB85&amp;"!J23:J200")=$B$1)*(INDIRECT($AB85&amp;"!I23:I200")="A")*(INDIRECT($AB85&amp;"!H23:H200")=INDIRECT(AW$63&amp;"!$H$21"))*(INDIRECT($AB85&amp;"!U23:U200")&lt;&gt;""),INDIRECT($AB85&amp;"!U23:U200")),0)</f>
        <v>#REF!</v>
      </c>
      <c r="AX85" s="11" t="e">
        <f t="array" aca="1" ref="AX85" ca="1">SUM(IF((INDIRECT($AB85&amp;"!J23:J200")=$B$1)*(INDIRECT($AB85&amp;"!I23:I200")="A")*(INDIRECT($AB85&amp;"!H23:H200")=INDIRECT(AX$63&amp;"!$H$21"))*(INDIRECT($AB85&amp;"!U23:U200")&lt;&gt;""),INDIRECT($AB85&amp;"!U23:U200")),0)</f>
        <v>#REF!</v>
      </c>
      <c r="AY85" s="11" t="e">
        <f t="array" aca="1" ref="AY85" ca="1">SUM(IF((INDIRECT($AB85&amp;"!J23:J200")=$B$1)*(INDIRECT($AB85&amp;"!I23:I200")="A")*(INDIRECT($AB85&amp;"!H23:H200")=INDIRECT(AY$63&amp;"!$H$21"))*(INDIRECT($AB85&amp;"!U23:U200")&lt;&gt;""),INDIRECT($AB85&amp;"!U23:U200")),0)</f>
        <v>#REF!</v>
      </c>
      <c r="AZ85" s="12" t="e">
        <f t="array" aca="1" ref="AZ85" ca="1">SUM(IF((INDIRECT($AB85&amp;"!J23:J200")=$B$1)*(INDIRECT($AB85&amp;"!I23:I200")="A")*(INDIRECT($AB85&amp;"!H23:H200")=INDIRECT(AZ$63&amp;"!$H$21"))*(INDIRECT($AB85&amp;"!U23:U200")&lt;&gt;""),INDIRECT($AB85&amp;"!U23:U200")),0)</f>
        <v>#REF!</v>
      </c>
    </row>
    <row r="86" spans="1:52" hidden="1">
      <c r="A86" s="4">
        <f>Table!$C$60</f>
        <v>0</v>
      </c>
      <c r="B86" s="10" t="e">
        <f t="array" aca="1" ref="B86" ca="1">SUM(IF((INDIRECT($A86&amp;"!J23:J200")=$B$1)*(INDIRECT($A86&amp;"!I23:I200")="H")*(INDIRECT($A86&amp;"!H23:H200")=INDIRECT(B$63&amp;"!$H$21"))*(INDIRECT($A86&amp;"!U23:U200")&lt;&gt;""),INDIRECT($A86&amp;"!U23:U200")),0)</f>
        <v>#REF!</v>
      </c>
      <c r="C86" s="11" t="e">
        <f t="array" aca="1" ref="C86" ca="1">SUM(IF((INDIRECT($A86&amp;"!J23:J200")=$B$1)*(INDIRECT($A86&amp;"!I23:I200")="H")*(INDIRECT($A86&amp;"!H23:H200")=INDIRECT(C$63&amp;"!$H$21"))*(INDIRECT($A86&amp;"!U23:U200")&lt;&gt;""),INDIRECT($A86&amp;"!U23:U200")),0)</f>
        <v>#REF!</v>
      </c>
      <c r="D86" s="11" t="e">
        <f t="array" aca="1" ref="D86" ca="1">SUM(IF((INDIRECT($A86&amp;"!J23:J200")=$B$1)*(INDIRECT($A86&amp;"!I23:I200")="H")*(INDIRECT($A86&amp;"!H23:H200")=INDIRECT(D$63&amp;"!$H$21"))*(INDIRECT($A86&amp;"!U23:U200")&lt;&gt;""),INDIRECT($A86&amp;"!U23:U200")),0)</f>
        <v>#REF!</v>
      </c>
      <c r="E86" s="11" t="e">
        <f t="array" aca="1" ref="E86" ca="1">SUM(IF((INDIRECT($A86&amp;"!J23:J200")=$B$1)*(INDIRECT($A86&amp;"!I23:I200")="H")*(INDIRECT($A86&amp;"!H23:H200")=INDIRECT(E$63&amp;"!$H$21"))*(INDIRECT($A86&amp;"!U23:U200")&lt;&gt;""),INDIRECT($A86&amp;"!U23:U200")),0)</f>
        <v>#REF!</v>
      </c>
      <c r="F86" s="11" t="e">
        <f t="array" aca="1" ref="F86" ca="1">SUM(IF((INDIRECT($A86&amp;"!J23:J200")=$B$1)*(INDIRECT($A86&amp;"!I23:I200")="H")*(INDIRECT($A86&amp;"!H23:H200")=INDIRECT(F$63&amp;"!$H$21"))*(INDIRECT($A86&amp;"!U23:U200")&lt;&gt;""),INDIRECT($A86&amp;"!U23:U200")),0)</f>
        <v>#REF!</v>
      </c>
      <c r="G86" s="11" t="e">
        <f t="array" aca="1" ref="G86" ca="1">SUM(IF((INDIRECT($A86&amp;"!J23:J200")=$B$1)*(INDIRECT($A86&amp;"!I23:I200")="H")*(INDIRECT($A86&amp;"!H23:H200")=INDIRECT(G$63&amp;"!$H$21"))*(INDIRECT($A86&amp;"!U23:U200")&lt;&gt;""),INDIRECT($A86&amp;"!U23:U200")),0)</f>
        <v>#REF!</v>
      </c>
      <c r="H86" s="11" t="e">
        <f t="array" aca="1" ref="H86" ca="1">SUM(IF((INDIRECT($A86&amp;"!J23:J200")=$B$1)*(INDIRECT($A86&amp;"!I23:I200")="H")*(INDIRECT($A86&amp;"!H23:H200")=INDIRECT(H$63&amp;"!$H$21"))*(INDIRECT($A86&amp;"!U23:U200")&lt;&gt;""),INDIRECT($A86&amp;"!U23:U200")),0)</f>
        <v>#REF!</v>
      </c>
      <c r="I86" s="11" t="e">
        <f t="array" aca="1" ref="I86" ca="1">SUM(IF((INDIRECT($A86&amp;"!J23:J200")=$B$1)*(INDIRECT($A86&amp;"!I23:I200")="H")*(INDIRECT($A86&amp;"!H23:H200")=INDIRECT(I$63&amp;"!$H$21"))*(INDIRECT($A86&amp;"!U23:U200")&lt;&gt;""),INDIRECT($A86&amp;"!U23:U200")),0)</f>
        <v>#REF!</v>
      </c>
      <c r="J86" s="11" t="e">
        <f t="array" aca="1" ref="J86" ca="1">SUM(IF((INDIRECT($A86&amp;"!J23:J200")=$B$1)*(INDIRECT($A86&amp;"!I23:I200")="H")*(INDIRECT($A86&amp;"!H23:H200")=INDIRECT(J$63&amp;"!$H$21"))*(INDIRECT($A86&amp;"!U23:U200")&lt;&gt;""),INDIRECT($A86&amp;"!U23:U200")),0)</f>
        <v>#REF!</v>
      </c>
      <c r="K86" s="11" t="e">
        <f t="array" aca="1" ref="K86" ca="1">SUM(IF((INDIRECT($A86&amp;"!J23:J200")=$B$1)*(INDIRECT($A86&amp;"!I23:I200")="H")*(INDIRECT($A86&amp;"!H23:H200")=INDIRECT(K$63&amp;"!$H$21"))*(INDIRECT($A86&amp;"!U23:U200")&lt;&gt;""),INDIRECT($A86&amp;"!U23:U200")),0)</f>
        <v>#REF!</v>
      </c>
      <c r="L86" s="11" t="e">
        <f t="array" aca="1" ref="L86" ca="1">SUM(IF((INDIRECT($A86&amp;"!J23:J200")=$B$1)*(INDIRECT($A86&amp;"!I23:I200")="H")*(INDIRECT($A86&amp;"!H23:H200")=INDIRECT(L$63&amp;"!$H$21"))*(INDIRECT($A86&amp;"!U23:U200")&lt;&gt;""),INDIRECT($A86&amp;"!U23:U200")),0)</f>
        <v>#REF!</v>
      </c>
      <c r="M86" s="11" t="e">
        <f t="array" aca="1" ref="M86" ca="1">SUM(IF((INDIRECT($A86&amp;"!J23:J200")=$B$1)*(INDIRECT($A86&amp;"!I23:I200")="H")*(INDIRECT($A86&amp;"!H23:H200")=INDIRECT(M$63&amp;"!$H$21"))*(INDIRECT($A86&amp;"!U23:U200")&lt;&gt;""),INDIRECT($A86&amp;"!U23:U200")),0)</f>
        <v>#REF!</v>
      </c>
      <c r="N86" s="11" t="e">
        <f t="array" aca="1" ref="N86" ca="1">SUM(IF((INDIRECT($A86&amp;"!J23:J200")=$B$1)*(INDIRECT($A86&amp;"!I23:I200")="H")*(INDIRECT($A86&amp;"!H23:H200")=INDIRECT(N$63&amp;"!$H$21"))*(INDIRECT($A86&amp;"!U23:U200")&lt;&gt;""),INDIRECT($A86&amp;"!U23:U200")),0)</f>
        <v>#REF!</v>
      </c>
      <c r="O86" s="11" t="e">
        <f t="array" aca="1" ref="O86" ca="1">SUM(IF((INDIRECT($A86&amp;"!J23:J200")=$B$1)*(INDIRECT($A86&amp;"!I23:I200")="H")*(INDIRECT($A86&amp;"!H23:H200")=INDIRECT(O$63&amp;"!$H$21"))*(INDIRECT($A86&amp;"!U23:U200")&lt;&gt;""),INDIRECT($A86&amp;"!U23:U200")),0)</f>
        <v>#REF!</v>
      </c>
      <c r="P86" s="11" t="e">
        <f t="array" aca="1" ref="P86" ca="1">SUM(IF((INDIRECT($A86&amp;"!J23:J200")=$B$1)*(INDIRECT($A86&amp;"!I23:I200")="H")*(INDIRECT($A86&amp;"!H23:H200")=INDIRECT(P$63&amp;"!$H$21"))*(INDIRECT($A86&amp;"!U23:U200")&lt;&gt;""),INDIRECT($A86&amp;"!U23:U200")),0)</f>
        <v>#REF!</v>
      </c>
      <c r="Q86" s="11" t="e">
        <f t="array" aca="1" ref="Q86" ca="1">SUM(IF((INDIRECT($A86&amp;"!J23:J200")=$B$1)*(INDIRECT($A86&amp;"!I23:I200")="H")*(INDIRECT($A86&amp;"!H23:H200")=INDIRECT(Q$63&amp;"!$H$21"))*(INDIRECT($A86&amp;"!U23:U200")&lt;&gt;""),INDIRECT($A86&amp;"!U23:U200")),0)</f>
        <v>#REF!</v>
      </c>
      <c r="R86" s="11" t="e">
        <f t="array" aca="1" ref="R86" ca="1">SUM(IF((INDIRECT($A86&amp;"!J23:J200")=$B$1)*(INDIRECT($A86&amp;"!I23:I200")="H")*(INDIRECT($A86&amp;"!H23:H200")=INDIRECT(R$63&amp;"!$H$21"))*(INDIRECT($A86&amp;"!U23:U200")&lt;&gt;""),INDIRECT($A86&amp;"!U23:U200")),0)</f>
        <v>#REF!</v>
      </c>
      <c r="S86" s="11" t="e">
        <f t="array" aca="1" ref="S86" ca="1">SUM(IF((INDIRECT($A86&amp;"!J23:J200")=$B$1)*(INDIRECT($A86&amp;"!I23:I200")="H")*(INDIRECT($A86&amp;"!H23:H200")=INDIRECT(S$63&amp;"!$H$21"))*(INDIRECT($A86&amp;"!U23:U200")&lt;&gt;""),INDIRECT($A86&amp;"!U23:U200")),0)</f>
        <v>#REF!</v>
      </c>
      <c r="T86" s="11" t="e">
        <f t="array" aca="1" ref="T86" ca="1">SUM(IF((INDIRECT($A86&amp;"!J23:J200")=$B$1)*(INDIRECT($A86&amp;"!I23:I200")="H")*(INDIRECT($A86&amp;"!H23:H200")=INDIRECT(T$63&amp;"!$H$21"))*(INDIRECT($A86&amp;"!U23:U200")&lt;&gt;""),INDIRECT($A86&amp;"!U23:U200")),0)</f>
        <v>#REF!</v>
      </c>
      <c r="U86" s="11" t="e">
        <f t="array" aca="1" ref="U86" ca="1">SUM(IF((INDIRECT($A86&amp;"!J23:J200")=$B$1)*(INDIRECT($A86&amp;"!I23:I200")="H")*(INDIRECT($A86&amp;"!H23:H200")=INDIRECT(U$63&amp;"!$H$21"))*(INDIRECT($A86&amp;"!U23:U200")&lt;&gt;""),INDIRECT($A86&amp;"!U23:U200")),0)</f>
        <v>#REF!</v>
      </c>
      <c r="V86" s="11" t="e">
        <f t="array" aca="1" ref="V86" ca="1">SUM(IF((INDIRECT($A86&amp;"!J23:J200")=$B$1)*(INDIRECT($A86&amp;"!I23:I200")="H")*(INDIRECT($A86&amp;"!H23:H200")=INDIRECT(V$63&amp;"!$H$21"))*(INDIRECT($A86&amp;"!U23:U200")&lt;&gt;""),INDIRECT($A86&amp;"!U23:U200")),0)</f>
        <v>#REF!</v>
      </c>
      <c r="W86" s="11" t="e">
        <f t="array" aca="1" ref="W86" ca="1">SUM(IF((INDIRECT($A86&amp;"!J23:J200")=$B$1)*(INDIRECT($A86&amp;"!I23:I200")="H")*(INDIRECT($A86&amp;"!H23:H200")=INDIRECT(W$63&amp;"!$H$21"))*(INDIRECT($A86&amp;"!U23:U200")&lt;&gt;""),INDIRECT($A86&amp;"!U23:U200")),0)</f>
        <v>#REF!</v>
      </c>
      <c r="X86" s="11" t="e">
        <f t="array" aca="1" ref="X86" ca="1">SUM(IF((INDIRECT($A86&amp;"!J23:J200")=$B$1)*(INDIRECT($A86&amp;"!I23:I200")="H")*(INDIRECT($A86&amp;"!H23:H200")=INDIRECT(X$63&amp;"!$H$21"))*(INDIRECT($A86&amp;"!U23:U200")&lt;&gt;""),INDIRECT($A86&amp;"!U23:U200")),0)</f>
        <v>#REF!</v>
      </c>
      <c r="Y86" s="12" t="e">
        <f t="array" aca="1" ref="Y86" ca="1">SUM(IF((INDIRECT($A86&amp;"!J23:J200")=$B$1)*(INDIRECT($A86&amp;"!I23:I200")="H")*(INDIRECT($A86&amp;"!H23:H200")=INDIRECT(Y$63&amp;"!$H$21"))*(INDIRECT($A86&amp;"!U23:U200")&lt;&gt;""),INDIRECT($A86&amp;"!U23:U200")),0)</f>
        <v>#REF!</v>
      </c>
      <c r="Z86" s="4"/>
      <c r="AA86" s="4"/>
      <c r="AB86" s="4">
        <f>Table!$C$60</f>
        <v>0</v>
      </c>
      <c r="AC86" s="10" t="e">
        <f t="array" aca="1" ref="AC86" ca="1">SUM(IF((INDIRECT($AB86&amp;"!J23:J200")=$B$1)*(INDIRECT($AB86&amp;"!I23:I200")="A")*(INDIRECT($AB86&amp;"!H23:H200")=INDIRECT(AC$63&amp;"!$H$21"))*(INDIRECT($AB86&amp;"!U23:U200")&lt;&gt;""),INDIRECT($AB86&amp;"!U23:U200")),0)</f>
        <v>#REF!</v>
      </c>
      <c r="AD86" s="11" t="e">
        <f t="array" aca="1" ref="AD86" ca="1">SUM(IF((INDIRECT($AB86&amp;"!J23:J200")=$B$1)*(INDIRECT($AB86&amp;"!I23:I200")="A")*(INDIRECT($AB86&amp;"!H23:H200")=INDIRECT(AD$63&amp;"!$H$21"))*(INDIRECT($AB86&amp;"!U23:U200")&lt;&gt;""),INDIRECT($AB86&amp;"!U23:U200")),0)</f>
        <v>#REF!</v>
      </c>
      <c r="AE86" s="11" t="e">
        <f t="array" aca="1" ref="AE86" ca="1">SUM(IF((INDIRECT($AB86&amp;"!J23:J200")=$B$1)*(INDIRECT($AB86&amp;"!I23:I200")="A")*(INDIRECT($AB86&amp;"!H23:H200")=INDIRECT(AE$63&amp;"!$H$21"))*(INDIRECT($AB86&amp;"!U23:U200")&lt;&gt;""),INDIRECT($AB86&amp;"!U23:U200")),0)</f>
        <v>#REF!</v>
      </c>
      <c r="AF86" s="11" t="e">
        <f t="array" aca="1" ref="AF86" ca="1">SUM(IF((INDIRECT($AB86&amp;"!J23:J200")=$B$1)*(INDIRECT($AB86&amp;"!I23:I200")="A")*(INDIRECT($AB86&amp;"!H23:H200")=INDIRECT(AF$63&amp;"!$H$21"))*(INDIRECT($AB86&amp;"!U23:U200")&lt;&gt;""),INDIRECT($AB86&amp;"!U23:U200")),0)</f>
        <v>#REF!</v>
      </c>
      <c r="AG86" s="11" t="e">
        <f t="array" aca="1" ref="AG86" ca="1">SUM(IF((INDIRECT($AB86&amp;"!J23:J200")=$B$1)*(INDIRECT($AB86&amp;"!I23:I200")="A")*(INDIRECT($AB86&amp;"!H23:H200")=INDIRECT(AG$63&amp;"!$H$21"))*(INDIRECT($AB86&amp;"!U23:U200")&lt;&gt;""),INDIRECT($AB86&amp;"!U23:U200")),0)</f>
        <v>#REF!</v>
      </c>
      <c r="AH86" s="11" t="e">
        <f t="array" aca="1" ref="AH86" ca="1">SUM(IF((INDIRECT($AB86&amp;"!J23:J200")=$B$1)*(INDIRECT($AB86&amp;"!I23:I200")="A")*(INDIRECT($AB86&amp;"!H23:H200")=INDIRECT(AH$63&amp;"!$H$21"))*(INDIRECT($AB86&amp;"!U23:U200")&lt;&gt;""),INDIRECT($AB86&amp;"!U23:U200")),0)</f>
        <v>#REF!</v>
      </c>
      <c r="AI86" s="11" t="e">
        <f t="array" aca="1" ref="AI86" ca="1">SUM(IF((INDIRECT($AB86&amp;"!J23:J200")=$B$1)*(INDIRECT($AB86&amp;"!I23:I200")="A")*(INDIRECT($AB86&amp;"!H23:H200")=INDIRECT(AI$63&amp;"!$H$21"))*(INDIRECT($AB86&amp;"!U23:U200")&lt;&gt;""),INDIRECT($AB86&amp;"!U23:U200")),0)</f>
        <v>#REF!</v>
      </c>
      <c r="AJ86" s="11" t="e">
        <f t="array" aca="1" ref="AJ86" ca="1">SUM(IF((INDIRECT($AB86&amp;"!J23:J200")=$B$1)*(INDIRECT($AB86&amp;"!I23:I200")="A")*(INDIRECT($AB86&amp;"!H23:H200")=INDIRECT(AJ$63&amp;"!$H$21"))*(INDIRECT($AB86&amp;"!U23:U200")&lt;&gt;""),INDIRECT($AB86&amp;"!U23:U200")),0)</f>
        <v>#REF!</v>
      </c>
      <c r="AK86" s="11" t="e">
        <f t="array" aca="1" ref="AK86" ca="1">SUM(IF((INDIRECT($AB86&amp;"!J23:J200")=$B$1)*(INDIRECT($AB86&amp;"!I23:I200")="A")*(INDIRECT($AB86&amp;"!H23:H200")=INDIRECT(AK$63&amp;"!$H$21"))*(INDIRECT($AB86&amp;"!U23:U200")&lt;&gt;""),INDIRECT($AB86&amp;"!U23:U200")),0)</f>
        <v>#REF!</v>
      </c>
      <c r="AL86" s="11" t="e">
        <f t="array" aca="1" ref="AL86" ca="1">SUM(IF((INDIRECT($AB86&amp;"!J23:J200")=$B$1)*(INDIRECT($AB86&amp;"!I23:I200")="A")*(INDIRECT($AB86&amp;"!H23:H200")=INDIRECT(AL$63&amp;"!$H$21"))*(INDIRECT($AB86&amp;"!U23:U200")&lt;&gt;""),INDIRECT($AB86&amp;"!U23:U200")),0)</f>
        <v>#REF!</v>
      </c>
      <c r="AM86" s="11" t="e">
        <f t="array" aca="1" ref="AM86" ca="1">SUM(IF((INDIRECT($AB86&amp;"!J23:J200")=$B$1)*(INDIRECT($AB86&amp;"!I23:I200")="A")*(INDIRECT($AB86&amp;"!H23:H200")=INDIRECT(AM$63&amp;"!$H$21"))*(INDIRECT($AB86&amp;"!U23:U200")&lt;&gt;""),INDIRECT($AB86&amp;"!U23:U200")),0)</f>
        <v>#REF!</v>
      </c>
      <c r="AN86" s="11" t="e">
        <f t="array" aca="1" ref="AN86" ca="1">SUM(IF((INDIRECT($AB86&amp;"!J23:J200")=$B$1)*(INDIRECT($AB86&amp;"!I23:I200")="A")*(INDIRECT($AB86&amp;"!H23:H200")=INDIRECT(AN$63&amp;"!$H$21"))*(INDIRECT($AB86&amp;"!U23:U200")&lt;&gt;""),INDIRECT($AB86&amp;"!U23:U200")),0)</f>
        <v>#REF!</v>
      </c>
      <c r="AO86" s="11" t="e">
        <f t="array" aca="1" ref="AO86" ca="1">SUM(IF((INDIRECT($AB86&amp;"!J23:J200")=$B$1)*(INDIRECT($AB86&amp;"!I23:I200")="A")*(INDIRECT($AB86&amp;"!H23:H200")=INDIRECT(AO$63&amp;"!$H$21"))*(INDIRECT($AB86&amp;"!U23:U200")&lt;&gt;""),INDIRECT($AB86&amp;"!U23:U200")),0)</f>
        <v>#REF!</v>
      </c>
      <c r="AP86" s="11" t="e">
        <f t="array" aca="1" ref="AP86" ca="1">SUM(IF((INDIRECT($AB86&amp;"!J23:J200")=$B$1)*(INDIRECT($AB86&amp;"!I23:I200")="A")*(INDIRECT($AB86&amp;"!H23:H200")=INDIRECT(AP$63&amp;"!$H$21"))*(INDIRECT($AB86&amp;"!U23:U200")&lt;&gt;""),INDIRECT($AB86&amp;"!U23:U200")),0)</f>
        <v>#REF!</v>
      </c>
      <c r="AQ86" s="11" t="e">
        <f t="array" aca="1" ref="AQ86" ca="1">SUM(IF((INDIRECT($AB86&amp;"!J23:J200")=$B$1)*(INDIRECT($AB86&amp;"!I23:I200")="A")*(INDIRECT($AB86&amp;"!H23:H200")=INDIRECT(AQ$63&amp;"!$H$21"))*(INDIRECT($AB86&amp;"!U23:U200")&lt;&gt;""),INDIRECT($AB86&amp;"!U23:U200")),0)</f>
        <v>#REF!</v>
      </c>
      <c r="AR86" s="11" t="e">
        <f t="array" aca="1" ref="AR86" ca="1">SUM(IF((INDIRECT($AB86&amp;"!J23:J200")=$B$1)*(INDIRECT($AB86&amp;"!I23:I200")="A")*(INDIRECT($AB86&amp;"!H23:H200")=INDIRECT(AR$63&amp;"!$H$21"))*(INDIRECT($AB86&amp;"!U23:U200")&lt;&gt;""),INDIRECT($AB86&amp;"!U23:U200")),0)</f>
        <v>#REF!</v>
      </c>
      <c r="AS86" s="11" t="e">
        <f t="array" aca="1" ref="AS86" ca="1">SUM(IF((INDIRECT($AB86&amp;"!J23:J200")=$B$1)*(INDIRECT($AB86&amp;"!I23:I200")="A")*(INDIRECT($AB86&amp;"!H23:H200")=INDIRECT(AS$63&amp;"!$H$21"))*(INDIRECT($AB86&amp;"!U23:U200")&lt;&gt;""),INDIRECT($AB86&amp;"!U23:U200")),0)</f>
        <v>#REF!</v>
      </c>
      <c r="AT86" s="11" t="e">
        <f t="array" aca="1" ref="AT86" ca="1">SUM(IF((INDIRECT($AB86&amp;"!J23:J200")=$B$1)*(INDIRECT($AB86&amp;"!I23:I200")="A")*(INDIRECT($AB86&amp;"!H23:H200")=INDIRECT(AT$63&amp;"!$H$21"))*(INDIRECT($AB86&amp;"!U23:U200")&lt;&gt;""),INDIRECT($AB86&amp;"!U23:U200")),0)</f>
        <v>#REF!</v>
      </c>
      <c r="AU86" s="11" t="e">
        <f t="array" aca="1" ref="AU86" ca="1">SUM(IF((INDIRECT($AB86&amp;"!J23:J200")=$B$1)*(INDIRECT($AB86&amp;"!I23:I200")="A")*(INDIRECT($AB86&amp;"!H23:H200")=INDIRECT(AU$63&amp;"!$H$21"))*(INDIRECT($AB86&amp;"!U23:U200")&lt;&gt;""),INDIRECT($AB86&amp;"!U23:U200")),0)</f>
        <v>#REF!</v>
      </c>
      <c r="AV86" s="11" t="e">
        <f t="array" aca="1" ref="AV86" ca="1">SUM(IF((INDIRECT($AB86&amp;"!J23:J200")=$B$1)*(INDIRECT($AB86&amp;"!I23:I200")="A")*(INDIRECT($AB86&amp;"!H23:H200")=INDIRECT(AV$63&amp;"!$H$21"))*(INDIRECT($AB86&amp;"!U23:U200")&lt;&gt;""),INDIRECT($AB86&amp;"!U23:U200")),0)</f>
        <v>#REF!</v>
      </c>
      <c r="AW86" s="11" t="e">
        <f t="array" aca="1" ref="AW86" ca="1">SUM(IF((INDIRECT($AB86&amp;"!J23:J200")=$B$1)*(INDIRECT($AB86&amp;"!I23:I200")="A")*(INDIRECT($AB86&amp;"!H23:H200")=INDIRECT(AW$63&amp;"!$H$21"))*(INDIRECT($AB86&amp;"!U23:U200")&lt;&gt;""),INDIRECT($AB86&amp;"!U23:U200")),0)</f>
        <v>#REF!</v>
      </c>
      <c r="AX86" s="11" t="e">
        <f t="array" aca="1" ref="AX86" ca="1">SUM(IF((INDIRECT($AB86&amp;"!J23:J200")=$B$1)*(INDIRECT($AB86&amp;"!I23:I200")="A")*(INDIRECT($AB86&amp;"!H23:H200")=INDIRECT(AX$63&amp;"!$H$21"))*(INDIRECT($AB86&amp;"!U23:U200")&lt;&gt;""),INDIRECT($AB86&amp;"!U23:U200")),0)</f>
        <v>#REF!</v>
      </c>
      <c r="AY86" s="11" t="e">
        <f t="array" aca="1" ref="AY86" ca="1">SUM(IF((INDIRECT($AB86&amp;"!J23:J200")=$B$1)*(INDIRECT($AB86&amp;"!I23:I200")="A")*(INDIRECT($AB86&amp;"!H23:H200")=INDIRECT(AY$63&amp;"!$H$21"))*(INDIRECT($AB86&amp;"!U23:U200")&lt;&gt;""),INDIRECT($AB86&amp;"!U23:U200")),0)</f>
        <v>#REF!</v>
      </c>
      <c r="AZ86" s="12" t="e">
        <f t="array" aca="1" ref="AZ86" ca="1">SUM(IF((INDIRECT($AB86&amp;"!J23:J200")=$B$1)*(INDIRECT($AB86&amp;"!I23:I200")="A")*(INDIRECT($AB86&amp;"!H23:H200")=INDIRECT(AZ$63&amp;"!$H$21"))*(INDIRECT($AB86&amp;"!U23:U200")&lt;&gt;""),INDIRECT($AB86&amp;"!U23:U200")),0)</f>
        <v>#REF!</v>
      </c>
    </row>
    <row r="87" spans="1:52" ht="13.5" hidden="1" thickBot="1">
      <c r="A87" s="4">
        <f>Table!$C$61</f>
        <v>0</v>
      </c>
      <c r="B87" s="13" t="e">
        <f t="array" aca="1" ref="B87" ca="1">SUM(IF((INDIRECT($A87&amp;"!J23:J200")=$B$1)*(INDIRECT($A87&amp;"!I23:I200")="H")*(INDIRECT($A87&amp;"!H23:H200")=INDIRECT(B$63&amp;"!$H$21"))*(INDIRECT($A87&amp;"!U23:U200")&lt;&gt;""),INDIRECT($A87&amp;"!U23:U200")),0)</f>
        <v>#REF!</v>
      </c>
      <c r="C87" s="14" t="e">
        <f t="array" aca="1" ref="C87" ca="1">SUM(IF((INDIRECT($A87&amp;"!J23:J200")=$B$1)*(INDIRECT($A87&amp;"!I23:I200")="H")*(INDIRECT($A87&amp;"!H23:H200")=INDIRECT(C$63&amp;"!$H$21"))*(INDIRECT($A87&amp;"!U23:U200")&lt;&gt;""),INDIRECT($A87&amp;"!U23:U200")),0)</f>
        <v>#REF!</v>
      </c>
      <c r="D87" s="14" t="e">
        <f t="array" aca="1" ref="D87" ca="1">SUM(IF((INDIRECT($A87&amp;"!J23:J200")=$B$1)*(INDIRECT($A87&amp;"!I23:I200")="H")*(INDIRECT($A87&amp;"!H23:H200")=INDIRECT(D$63&amp;"!$H$21"))*(INDIRECT($A87&amp;"!U23:U200")&lt;&gt;""),INDIRECT($A87&amp;"!U23:U200")),0)</f>
        <v>#REF!</v>
      </c>
      <c r="E87" s="14" t="e">
        <f t="array" aca="1" ref="E87" ca="1">SUM(IF((INDIRECT($A87&amp;"!J23:J200")=$B$1)*(INDIRECT($A87&amp;"!I23:I200")="H")*(INDIRECT($A87&amp;"!H23:H200")=INDIRECT(E$63&amp;"!$H$21"))*(INDIRECT($A87&amp;"!U23:U200")&lt;&gt;""),INDIRECT($A87&amp;"!U23:U200")),0)</f>
        <v>#REF!</v>
      </c>
      <c r="F87" s="14" t="e">
        <f t="array" aca="1" ref="F87" ca="1">SUM(IF((INDIRECT($A87&amp;"!J23:J200")=$B$1)*(INDIRECT($A87&amp;"!I23:I200")="H")*(INDIRECT($A87&amp;"!H23:H200")=INDIRECT(F$63&amp;"!$H$21"))*(INDIRECT($A87&amp;"!U23:U200")&lt;&gt;""),INDIRECT($A87&amp;"!U23:U200")),0)</f>
        <v>#REF!</v>
      </c>
      <c r="G87" s="14" t="e">
        <f t="array" aca="1" ref="G87" ca="1">SUM(IF((INDIRECT($A87&amp;"!J23:J200")=$B$1)*(INDIRECT($A87&amp;"!I23:I200")="H")*(INDIRECT($A87&amp;"!H23:H200")=INDIRECT(G$63&amp;"!$H$21"))*(INDIRECT($A87&amp;"!U23:U200")&lt;&gt;""),INDIRECT($A87&amp;"!U23:U200")),0)</f>
        <v>#REF!</v>
      </c>
      <c r="H87" s="14" t="e">
        <f t="array" aca="1" ref="H87" ca="1">SUM(IF((INDIRECT($A87&amp;"!J23:J200")=$B$1)*(INDIRECT($A87&amp;"!I23:I200")="H")*(INDIRECT($A87&amp;"!H23:H200")=INDIRECT(H$63&amp;"!$H$21"))*(INDIRECT($A87&amp;"!U23:U200")&lt;&gt;""),INDIRECT($A87&amp;"!U23:U200")),0)</f>
        <v>#REF!</v>
      </c>
      <c r="I87" s="14" t="e">
        <f t="array" aca="1" ref="I87" ca="1">SUM(IF((INDIRECT($A87&amp;"!J23:J200")=$B$1)*(INDIRECT($A87&amp;"!I23:I200")="H")*(INDIRECT($A87&amp;"!H23:H200")=INDIRECT(I$63&amp;"!$H$21"))*(INDIRECT($A87&amp;"!U23:U200")&lt;&gt;""),INDIRECT($A87&amp;"!U23:U200")),0)</f>
        <v>#REF!</v>
      </c>
      <c r="J87" s="14" t="e">
        <f t="array" aca="1" ref="J87" ca="1">SUM(IF((INDIRECT($A87&amp;"!J23:J200")=$B$1)*(INDIRECT($A87&amp;"!I23:I200")="H")*(INDIRECT($A87&amp;"!H23:H200")=INDIRECT(J$63&amp;"!$H$21"))*(INDIRECT($A87&amp;"!U23:U200")&lt;&gt;""),INDIRECT($A87&amp;"!U23:U200")),0)</f>
        <v>#REF!</v>
      </c>
      <c r="K87" s="14" t="e">
        <f t="array" aca="1" ref="K87" ca="1">SUM(IF((INDIRECT($A87&amp;"!J23:J200")=$B$1)*(INDIRECT($A87&amp;"!I23:I200")="H")*(INDIRECT($A87&amp;"!H23:H200")=INDIRECT(K$63&amp;"!$H$21"))*(INDIRECT($A87&amp;"!U23:U200")&lt;&gt;""),INDIRECT($A87&amp;"!U23:U200")),0)</f>
        <v>#REF!</v>
      </c>
      <c r="L87" s="14" t="e">
        <f t="array" aca="1" ref="L87" ca="1">SUM(IF((INDIRECT($A87&amp;"!J23:J200")=$B$1)*(INDIRECT($A87&amp;"!I23:I200")="H")*(INDIRECT($A87&amp;"!H23:H200")=INDIRECT(L$63&amp;"!$H$21"))*(INDIRECT($A87&amp;"!U23:U200")&lt;&gt;""),INDIRECT($A87&amp;"!U23:U200")),0)</f>
        <v>#REF!</v>
      </c>
      <c r="M87" s="14" t="e">
        <f t="array" aca="1" ref="M87" ca="1">SUM(IF((INDIRECT($A87&amp;"!J23:J200")=$B$1)*(INDIRECT($A87&amp;"!I23:I200")="H")*(INDIRECT($A87&amp;"!H23:H200")=INDIRECT(M$63&amp;"!$H$21"))*(INDIRECT($A87&amp;"!U23:U200")&lt;&gt;""),INDIRECT($A87&amp;"!U23:U200")),0)</f>
        <v>#REF!</v>
      </c>
      <c r="N87" s="14" t="e">
        <f t="array" aca="1" ref="N87" ca="1">SUM(IF((INDIRECT($A87&amp;"!J23:J200")=$B$1)*(INDIRECT($A87&amp;"!I23:I200")="H")*(INDIRECT($A87&amp;"!H23:H200")=INDIRECT(N$63&amp;"!$H$21"))*(INDIRECT($A87&amp;"!U23:U200")&lt;&gt;""),INDIRECT($A87&amp;"!U23:U200")),0)</f>
        <v>#REF!</v>
      </c>
      <c r="O87" s="14" t="e">
        <f t="array" aca="1" ref="O87" ca="1">SUM(IF((INDIRECT($A87&amp;"!J23:J200")=$B$1)*(INDIRECT($A87&amp;"!I23:I200")="H")*(INDIRECT($A87&amp;"!H23:H200")=INDIRECT(O$63&amp;"!$H$21"))*(INDIRECT($A87&amp;"!U23:U200")&lt;&gt;""),INDIRECT($A87&amp;"!U23:U200")),0)</f>
        <v>#REF!</v>
      </c>
      <c r="P87" s="14" t="e">
        <f t="array" aca="1" ref="P87" ca="1">SUM(IF((INDIRECT($A87&amp;"!J23:J200")=$B$1)*(INDIRECT($A87&amp;"!I23:I200")="H")*(INDIRECT($A87&amp;"!H23:H200")=INDIRECT(P$63&amp;"!$H$21"))*(INDIRECT($A87&amp;"!U23:U200")&lt;&gt;""),INDIRECT($A87&amp;"!U23:U200")),0)</f>
        <v>#REF!</v>
      </c>
      <c r="Q87" s="14" t="e">
        <f t="array" aca="1" ref="Q87" ca="1">SUM(IF((INDIRECT($A87&amp;"!J23:J200")=$B$1)*(INDIRECT($A87&amp;"!I23:I200")="H")*(INDIRECT($A87&amp;"!H23:H200")=INDIRECT(Q$63&amp;"!$H$21"))*(INDIRECT($A87&amp;"!U23:U200")&lt;&gt;""),INDIRECT($A87&amp;"!U23:U200")),0)</f>
        <v>#REF!</v>
      </c>
      <c r="R87" s="14" t="e">
        <f t="array" aca="1" ref="R87" ca="1">SUM(IF((INDIRECT($A87&amp;"!J23:J200")=$B$1)*(INDIRECT($A87&amp;"!I23:I200")="H")*(INDIRECT($A87&amp;"!H23:H200")=INDIRECT(R$63&amp;"!$H$21"))*(INDIRECT($A87&amp;"!U23:U200")&lt;&gt;""),INDIRECT($A87&amp;"!U23:U200")),0)</f>
        <v>#REF!</v>
      </c>
      <c r="S87" s="14" t="e">
        <f t="array" aca="1" ref="S87" ca="1">SUM(IF((INDIRECT($A87&amp;"!J23:J200")=$B$1)*(INDIRECT($A87&amp;"!I23:I200")="H")*(INDIRECT($A87&amp;"!H23:H200")=INDIRECT(S$63&amp;"!$H$21"))*(INDIRECT($A87&amp;"!U23:U200")&lt;&gt;""),INDIRECT($A87&amp;"!U23:U200")),0)</f>
        <v>#REF!</v>
      </c>
      <c r="T87" s="14" t="e">
        <f t="array" aca="1" ref="T87" ca="1">SUM(IF((INDIRECT($A87&amp;"!J23:J200")=$B$1)*(INDIRECT($A87&amp;"!I23:I200")="H")*(INDIRECT($A87&amp;"!H23:H200")=INDIRECT(T$63&amp;"!$H$21"))*(INDIRECT($A87&amp;"!U23:U200")&lt;&gt;""),INDIRECT($A87&amp;"!U23:U200")),0)</f>
        <v>#REF!</v>
      </c>
      <c r="U87" s="14" t="e">
        <f t="array" aca="1" ref="U87" ca="1">SUM(IF((INDIRECT($A87&amp;"!J23:J200")=$B$1)*(INDIRECT($A87&amp;"!I23:I200")="H")*(INDIRECT($A87&amp;"!H23:H200")=INDIRECT(U$63&amp;"!$H$21"))*(INDIRECT($A87&amp;"!U23:U200")&lt;&gt;""),INDIRECT($A87&amp;"!U23:U200")),0)</f>
        <v>#REF!</v>
      </c>
      <c r="V87" s="14" t="e">
        <f t="array" aca="1" ref="V87" ca="1">SUM(IF((INDIRECT($A87&amp;"!J23:J200")=$B$1)*(INDIRECT($A87&amp;"!I23:I200")="H")*(INDIRECT($A87&amp;"!H23:H200")=INDIRECT(V$63&amp;"!$H$21"))*(INDIRECT($A87&amp;"!U23:U200")&lt;&gt;""),INDIRECT($A87&amp;"!U23:U200")),0)</f>
        <v>#REF!</v>
      </c>
      <c r="W87" s="14" t="e">
        <f t="array" aca="1" ref="W87" ca="1">SUM(IF((INDIRECT($A87&amp;"!J23:J200")=$B$1)*(INDIRECT($A87&amp;"!I23:I200")="H")*(INDIRECT($A87&amp;"!H23:H200")=INDIRECT(W$63&amp;"!$H$21"))*(INDIRECT($A87&amp;"!U23:U200")&lt;&gt;""),INDIRECT($A87&amp;"!U23:U200")),0)</f>
        <v>#REF!</v>
      </c>
      <c r="X87" s="14" t="e">
        <f t="array" aca="1" ref="X87" ca="1">SUM(IF((INDIRECT($A87&amp;"!J23:J200")=$B$1)*(INDIRECT($A87&amp;"!I23:I200")="H")*(INDIRECT($A87&amp;"!H23:H200")=INDIRECT(X$63&amp;"!$H$21"))*(INDIRECT($A87&amp;"!U23:U200")&lt;&gt;""),INDIRECT($A87&amp;"!U23:U200")),0)</f>
        <v>#REF!</v>
      </c>
      <c r="Y87" s="15" t="e">
        <f t="array" aca="1" ref="Y87" ca="1">SUM(IF((INDIRECT($A87&amp;"!J23:J200")=$B$1)*(INDIRECT($A87&amp;"!I23:I200")="H")*(INDIRECT($A87&amp;"!H23:H200")=INDIRECT(Y$63&amp;"!$H$21"))*(INDIRECT($A87&amp;"!U23:U200")&lt;&gt;""),INDIRECT($A87&amp;"!U23:U200")),0)</f>
        <v>#REF!</v>
      </c>
      <c r="Z87" s="4"/>
      <c r="AA87" s="4"/>
      <c r="AB87" s="4">
        <f>Table!$C$61</f>
        <v>0</v>
      </c>
      <c r="AC87" s="13" t="e">
        <f t="array" aca="1" ref="AC87" ca="1">SUM(IF((INDIRECT($AB87&amp;"!J23:J200")=$B$1)*(INDIRECT($AB87&amp;"!I23:I200")="A")*(INDIRECT($AB87&amp;"!H23:H200")=INDIRECT(AC$63&amp;"!$H$21"))*(INDIRECT($AB87&amp;"!U23:U200")&lt;&gt;""),INDIRECT($AB87&amp;"!U23:U200")),0)</f>
        <v>#REF!</v>
      </c>
      <c r="AD87" s="14" t="e">
        <f t="array" aca="1" ref="AD87" ca="1">SUM(IF((INDIRECT($AB87&amp;"!J23:J200")=$B$1)*(INDIRECT($AB87&amp;"!I23:I200")="A")*(INDIRECT($AB87&amp;"!H23:H200")=INDIRECT(AD$63&amp;"!$H$21"))*(INDIRECT($AB87&amp;"!U23:U200")&lt;&gt;""),INDIRECT($AB87&amp;"!U23:U200")),0)</f>
        <v>#REF!</v>
      </c>
      <c r="AE87" s="14" t="e">
        <f t="array" aca="1" ref="AE87" ca="1">SUM(IF((INDIRECT($AB87&amp;"!J23:J200")=$B$1)*(INDIRECT($AB87&amp;"!I23:I200")="A")*(INDIRECT($AB87&amp;"!H23:H200")=INDIRECT(AE$63&amp;"!$H$21"))*(INDIRECT($AB87&amp;"!U23:U200")&lt;&gt;""),INDIRECT($AB87&amp;"!U23:U200")),0)</f>
        <v>#REF!</v>
      </c>
      <c r="AF87" s="14" t="e">
        <f t="array" aca="1" ref="AF87" ca="1">SUM(IF((INDIRECT($AB87&amp;"!J23:J200")=$B$1)*(INDIRECT($AB87&amp;"!I23:I200")="A")*(INDIRECT($AB87&amp;"!H23:H200")=INDIRECT(AF$63&amp;"!$H$21"))*(INDIRECT($AB87&amp;"!U23:U200")&lt;&gt;""),INDIRECT($AB87&amp;"!U23:U200")),0)</f>
        <v>#REF!</v>
      </c>
      <c r="AG87" s="14" t="e">
        <f t="array" aca="1" ref="AG87" ca="1">SUM(IF((INDIRECT($AB87&amp;"!J23:J200")=$B$1)*(INDIRECT($AB87&amp;"!I23:I200")="A")*(INDIRECT($AB87&amp;"!H23:H200")=INDIRECT(AG$63&amp;"!$H$21"))*(INDIRECT($AB87&amp;"!U23:U200")&lt;&gt;""),INDIRECT($AB87&amp;"!U23:U200")),0)</f>
        <v>#REF!</v>
      </c>
      <c r="AH87" s="14" t="e">
        <f t="array" aca="1" ref="AH87" ca="1">SUM(IF((INDIRECT($AB87&amp;"!J23:J200")=$B$1)*(INDIRECT($AB87&amp;"!I23:I200")="A")*(INDIRECT($AB87&amp;"!H23:H200")=INDIRECT(AH$63&amp;"!$H$21"))*(INDIRECT($AB87&amp;"!U23:U200")&lt;&gt;""),INDIRECT($AB87&amp;"!U23:U200")),0)</f>
        <v>#REF!</v>
      </c>
      <c r="AI87" s="14" t="e">
        <f t="array" aca="1" ref="AI87" ca="1">SUM(IF((INDIRECT($AB87&amp;"!J23:J200")=$B$1)*(INDIRECT($AB87&amp;"!I23:I200")="A")*(INDIRECT($AB87&amp;"!H23:H200")=INDIRECT(AI$63&amp;"!$H$21"))*(INDIRECT($AB87&amp;"!U23:U200")&lt;&gt;""),INDIRECT($AB87&amp;"!U23:U200")),0)</f>
        <v>#REF!</v>
      </c>
      <c r="AJ87" s="14" t="e">
        <f t="array" aca="1" ref="AJ87" ca="1">SUM(IF((INDIRECT($AB87&amp;"!J23:J200")=$B$1)*(INDIRECT($AB87&amp;"!I23:I200")="A")*(INDIRECT($AB87&amp;"!H23:H200")=INDIRECT(AJ$63&amp;"!$H$21"))*(INDIRECT($AB87&amp;"!U23:U200")&lt;&gt;""),INDIRECT($AB87&amp;"!U23:U200")),0)</f>
        <v>#REF!</v>
      </c>
      <c r="AK87" s="14" t="e">
        <f t="array" aca="1" ref="AK87" ca="1">SUM(IF((INDIRECT($AB87&amp;"!J23:J200")=$B$1)*(INDIRECT($AB87&amp;"!I23:I200")="A")*(INDIRECT($AB87&amp;"!H23:H200")=INDIRECT(AK$63&amp;"!$H$21"))*(INDIRECT($AB87&amp;"!U23:U200")&lt;&gt;""),INDIRECT($AB87&amp;"!U23:U200")),0)</f>
        <v>#REF!</v>
      </c>
      <c r="AL87" s="14" t="e">
        <f t="array" aca="1" ref="AL87" ca="1">SUM(IF((INDIRECT($AB87&amp;"!J23:J200")=$B$1)*(INDIRECT($AB87&amp;"!I23:I200")="A")*(INDIRECT($AB87&amp;"!H23:H200")=INDIRECT(AL$63&amp;"!$H$21"))*(INDIRECT($AB87&amp;"!U23:U200")&lt;&gt;""),INDIRECT($AB87&amp;"!U23:U200")),0)</f>
        <v>#REF!</v>
      </c>
      <c r="AM87" s="14" t="e">
        <f t="array" aca="1" ref="AM87" ca="1">SUM(IF((INDIRECT($AB87&amp;"!J23:J200")=$B$1)*(INDIRECT($AB87&amp;"!I23:I200")="A")*(INDIRECT($AB87&amp;"!H23:H200")=INDIRECT(AM$63&amp;"!$H$21"))*(INDIRECT($AB87&amp;"!U23:U200")&lt;&gt;""),INDIRECT($AB87&amp;"!U23:U200")),0)</f>
        <v>#REF!</v>
      </c>
      <c r="AN87" s="14" t="e">
        <f t="array" aca="1" ref="AN87" ca="1">SUM(IF((INDIRECT($AB87&amp;"!J23:J200")=$B$1)*(INDIRECT($AB87&amp;"!I23:I200")="A")*(INDIRECT($AB87&amp;"!H23:H200")=INDIRECT(AN$63&amp;"!$H$21"))*(INDIRECT($AB87&amp;"!U23:U200")&lt;&gt;""),INDIRECT($AB87&amp;"!U23:U200")),0)</f>
        <v>#REF!</v>
      </c>
      <c r="AO87" s="14" t="e">
        <f t="array" aca="1" ref="AO87" ca="1">SUM(IF((INDIRECT($AB87&amp;"!J23:J200")=$B$1)*(INDIRECT($AB87&amp;"!I23:I200")="A")*(INDIRECT($AB87&amp;"!H23:H200")=INDIRECT(AO$63&amp;"!$H$21"))*(INDIRECT($AB87&amp;"!U23:U200")&lt;&gt;""),INDIRECT($AB87&amp;"!U23:U200")),0)</f>
        <v>#REF!</v>
      </c>
      <c r="AP87" s="14" t="e">
        <f t="array" aca="1" ref="AP87" ca="1">SUM(IF((INDIRECT($AB87&amp;"!J23:J200")=$B$1)*(INDIRECT($AB87&amp;"!I23:I200")="A")*(INDIRECT($AB87&amp;"!H23:H200")=INDIRECT(AP$63&amp;"!$H$21"))*(INDIRECT($AB87&amp;"!U23:U200")&lt;&gt;""),INDIRECT($AB87&amp;"!U23:U200")),0)</f>
        <v>#REF!</v>
      </c>
      <c r="AQ87" s="14" t="e">
        <f t="array" aca="1" ref="AQ87" ca="1">SUM(IF((INDIRECT($AB87&amp;"!J23:J200")=$B$1)*(INDIRECT($AB87&amp;"!I23:I200")="A")*(INDIRECT($AB87&amp;"!H23:H200")=INDIRECT(AQ$63&amp;"!$H$21"))*(INDIRECT($AB87&amp;"!U23:U200")&lt;&gt;""),INDIRECT($AB87&amp;"!U23:U200")),0)</f>
        <v>#REF!</v>
      </c>
      <c r="AR87" s="14" t="e">
        <f t="array" aca="1" ref="AR87" ca="1">SUM(IF((INDIRECT($AB87&amp;"!J23:J200")=$B$1)*(INDIRECT($AB87&amp;"!I23:I200")="A")*(INDIRECT($AB87&amp;"!H23:H200")=INDIRECT(AR$63&amp;"!$H$21"))*(INDIRECT($AB87&amp;"!U23:U200")&lt;&gt;""),INDIRECT($AB87&amp;"!U23:U200")),0)</f>
        <v>#REF!</v>
      </c>
      <c r="AS87" s="14" t="e">
        <f t="array" aca="1" ref="AS87" ca="1">SUM(IF((INDIRECT($AB87&amp;"!J23:J200")=$B$1)*(INDIRECT($AB87&amp;"!I23:I200")="A")*(INDIRECT($AB87&amp;"!H23:H200")=INDIRECT(AS$63&amp;"!$H$21"))*(INDIRECT($AB87&amp;"!U23:U200")&lt;&gt;""),INDIRECT($AB87&amp;"!U23:U200")),0)</f>
        <v>#REF!</v>
      </c>
      <c r="AT87" s="14" t="e">
        <f t="array" aca="1" ref="AT87" ca="1">SUM(IF((INDIRECT($AB87&amp;"!J23:J200")=$B$1)*(INDIRECT($AB87&amp;"!I23:I200")="A")*(INDIRECT($AB87&amp;"!H23:H200")=INDIRECT(AT$63&amp;"!$H$21"))*(INDIRECT($AB87&amp;"!U23:U200")&lt;&gt;""),INDIRECT($AB87&amp;"!U23:U200")),0)</f>
        <v>#REF!</v>
      </c>
      <c r="AU87" s="14" t="e">
        <f t="array" aca="1" ref="AU87" ca="1">SUM(IF((INDIRECT($AB87&amp;"!J23:J200")=$B$1)*(INDIRECT($AB87&amp;"!I23:I200")="A")*(INDIRECT($AB87&amp;"!H23:H200")=INDIRECT(AU$63&amp;"!$H$21"))*(INDIRECT($AB87&amp;"!U23:U200")&lt;&gt;""),INDIRECT($AB87&amp;"!U23:U200")),0)</f>
        <v>#REF!</v>
      </c>
      <c r="AV87" s="14" t="e">
        <f t="array" aca="1" ref="AV87" ca="1">SUM(IF((INDIRECT($AB87&amp;"!J23:J200")=$B$1)*(INDIRECT($AB87&amp;"!I23:I200")="A")*(INDIRECT($AB87&amp;"!H23:H200")=INDIRECT(AV$63&amp;"!$H$21"))*(INDIRECT($AB87&amp;"!U23:U200")&lt;&gt;""),INDIRECT($AB87&amp;"!U23:U200")),0)</f>
        <v>#REF!</v>
      </c>
      <c r="AW87" s="14" t="e">
        <f t="array" aca="1" ref="AW87" ca="1">SUM(IF((INDIRECT($AB87&amp;"!J23:J200")=$B$1)*(INDIRECT($AB87&amp;"!I23:I200")="A")*(INDIRECT($AB87&amp;"!H23:H200")=INDIRECT(AW$63&amp;"!$H$21"))*(INDIRECT($AB87&amp;"!U23:U200")&lt;&gt;""),INDIRECT($AB87&amp;"!U23:U200")),0)</f>
        <v>#REF!</v>
      </c>
      <c r="AX87" s="14" t="e">
        <f t="array" aca="1" ref="AX87" ca="1">SUM(IF((INDIRECT($AB87&amp;"!J23:J200")=$B$1)*(INDIRECT($AB87&amp;"!I23:I200")="A")*(INDIRECT($AB87&amp;"!H23:H200")=INDIRECT(AX$63&amp;"!$H$21"))*(INDIRECT($AB87&amp;"!U23:U200")&lt;&gt;""),INDIRECT($AB87&amp;"!U23:U200")),0)</f>
        <v>#REF!</v>
      </c>
      <c r="AY87" s="14" t="e">
        <f t="array" aca="1" ref="AY87" ca="1">SUM(IF((INDIRECT($AB87&amp;"!J23:J200")=$B$1)*(INDIRECT($AB87&amp;"!I23:I200")="A")*(INDIRECT($AB87&amp;"!H23:H200")=INDIRECT(AY$63&amp;"!$H$21"))*(INDIRECT($AB87&amp;"!U23:U200")&lt;&gt;""),INDIRECT($AB87&amp;"!U23:U200")),0)</f>
        <v>#REF!</v>
      </c>
      <c r="AZ87" s="15" t="e">
        <f t="array" aca="1" ref="AZ87" ca="1">SUM(IF((INDIRECT($AB87&amp;"!J23:J200")=$B$1)*(INDIRECT($AB87&amp;"!I23:I200")="A")*(INDIRECT($AB87&amp;"!H23:H200")=INDIRECT(AZ$63&amp;"!$H$21"))*(INDIRECT($AB87&amp;"!U23:U200")&lt;&gt;""),INDIRECT($AB87&amp;"!U23:U200")),0)</f>
        <v>#REF!</v>
      </c>
    </row>
    <row r="88" spans="1:52" hidden="1">
      <c r="A88" s="4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4"/>
      <c r="AA88" s="4"/>
      <c r="AB88" s="4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</row>
    <row r="89" spans="1:52" hidden="1">
      <c r="A89" s="4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</row>
    <row r="90" spans="1:52" ht="13.5" thickBot="1">
      <c r="A90" s="4" t="s">
        <v>207</v>
      </c>
      <c r="B90" s="6" t="str">
        <f t="array" ref="B90:Y90">TRANSPOSE(A91:A114)</f>
        <v>Albirex_Niigata</v>
      </c>
      <c r="C90" s="6" t="str">
        <v>Consadole_Sapporo</v>
      </c>
      <c r="D90" s="6" t="str">
        <v>Gamba_Osaka</v>
      </c>
      <c r="E90" s="6" t="str">
        <v>Kashima_Antlers</v>
      </c>
      <c r="F90" s="6" t="str">
        <v>Kashiwa_Reysol</v>
      </c>
      <c r="G90" s="6" t="str">
        <v>Kawasaki_Frontale</v>
      </c>
      <c r="H90" s="6" t="str">
        <v>Cerezo_Osaka</v>
      </c>
      <c r="I90" s="6" t="str">
        <v>Vissel_Kobe</v>
      </c>
      <c r="J90" s="6" t="str">
        <v>Omiya_Ardija</v>
      </c>
      <c r="K90" s="6" t="str">
        <v>Sagan_Tosu</v>
      </c>
      <c r="L90" s="6" t="str">
        <v>Sanfrecce_Hiroshima</v>
      </c>
      <c r="M90" s="6" t="str">
        <v>Júbilo_Iwata</v>
      </c>
      <c r="N90" s="6" t="str">
        <v>Shimizu_S_Pulse</v>
      </c>
      <c r="O90" s="6" t="str">
        <v>Tokyo</v>
      </c>
      <c r="P90" s="6" t="str">
        <v>Urawa_Reds</v>
      </c>
      <c r="Q90" s="6" t="str">
        <v>Vegalta_Sendai</v>
      </c>
      <c r="R90" s="6" t="str">
        <v>Ventforet_Kofu</v>
      </c>
      <c r="S90" s="6" t="str">
        <v>Yokohama_F_Marinos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</row>
    <row r="91" spans="1:52">
      <c r="A91" s="4" t="str">
        <f>Table!$C$38</f>
        <v>Albirex_Niigata</v>
      </c>
      <c r="B91" s="7">
        <f t="array" aca="1" ref="B91:Y114" ca="1">TRANSPOSE(AC64:AZ87)</f>
        <v>0</v>
      </c>
      <c r="C91" s="8">
        <f ca="1"/>
        <v>0</v>
      </c>
      <c r="D91" s="8">
        <f ca="1"/>
        <v>0</v>
      </c>
      <c r="E91" s="8">
        <f ca="1"/>
        <v>0</v>
      </c>
      <c r="F91" s="8">
        <f ca="1"/>
        <v>0</v>
      </c>
      <c r="G91" s="8">
        <f ca="1"/>
        <v>0</v>
      </c>
      <c r="H91" s="8">
        <f ca="1"/>
        <v>0</v>
      </c>
      <c r="I91" s="8">
        <f ca="1"/>
        <v>0</v>
      </c>
      <c r="J91" s="8">
        <f ca="1"/>
        <v>0</v>
      </c>
      <c r="K91" s="8">
        <f ca="1"/>
        <v>0</v>
      </c>
      <c r="L91" s="8">
        <f ca="1"/>
        <v>0</v>
      </c>
      <c r="M91" s="8">
        <f ca="1"/>
        <v>0</v>
      </c>
      <c r="N91" s="8">
        <f ca="1"/>
        <v>0</v>
      </c>
      <c r="O91" s="8">
        <f ca="1"/>
        <v>0</v>
      </c>
      <c r="P91" s="8">
        <f ca="1"/>
        <v>0</v>
      </c>
      <c r="Q91" s="8">
        <f ca="1"/>
        <v>0</v>
      </c>
      <c r="R91" s="8">
        <f ca="1"/>
        <v>0</v>
      </c>
      <c r="S91" s="8">
        <f ca="1"/>
        <v>0</v>
      </c>
      <c r="T91" s="8" t="e">
        <f ca="1"/>
        <v>#REF!</v>
      </c>
      <c r="U91" s="9" t="e">
        <f ca="1"/>
        <v>#REF!</v>
      </c>
      <c r="V91" s="8" t="e">
        <f ca="1"/>
        <v>#REF!</v>
      </c>
      <c r="W91" s="8" t="e">
        <f ca="1"/>
        <v>#REF!</v>
      </c>
      <c r="X91" s="8" t="e">
        <f ca="1"/>
        <v>#REF!</v>
      </c>
      <c r="Y91" s="9" t="e">
        <f ca="1"/>
        <v>#REF!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</row>
    <row r="92" spans="1:52">
      <c r="A92" s="4" t="str">
        <f>Table!$C$39</f>
        <v>Consadole_Sapporo</v>
      </c>
      <c r="B92" s="10">
        <f ca="1"/>
        <v>0</v>
      </c>
      <c r="C92" s="11">
        <f ca="1"/>
        <v>0</v>
      </c>
      <c r="D92" s="11">
        <f ca="1"/>
        <v>0</v>
      </c>
      <c r="E92" s="11">
        <f ca="1"/>
        <v>0</v>
      </c>
      <c r="F92" s="11">
        <f ca="1"/>
        <v>0</v>
      </c>
      <c r="G92" s="11">
        <f ca="1"/>
        <v>0</v>
      </c>
      <c r="H92" s="11">
        <f ca="1"/>
        <v>0</v>
      </c>
      <c r="I92" s="11">
        <f ca="1"/>
        <v>0</v>
      </c>
      <c r="J92" s="11">
        <f ca="1"/>
        <v>0</v>
      </c>
      <c r="K92" s="11">
        <f ca="1"/>
        <v>0</v>
      </c>
      <c r="L92" s="11">
        <f ca="1"/>
        <v>0</v>
      </c>
      <c r="M92" s="11">
        <f ca="1"/>
        <v>0</v>
      </c>
      <c r="N92" s="11">
        <f ca="1"/>
        <v>0</v>
      </c>
      <c r="O92" s="11">
        <f ca="1"/>
        <v>0</v>
      </c>
      <c r="P92" s="11">
        <f ca="1"/>
        <v>0</v>
      </c>
      <c r="Q92" s="11">
        <f ca="1"/>
        <v>0</v>
      </c>
      <c r="R92" s="11">
        <f ca="1"/>
        <v>0</v>
      </c>
      <c r="S92" s="11">
        <f ca="1"/>
        <v>0</v>
      </c>
      <c r="T92" s="11" t="e">
        <f ca="1"/>
        <v>#REF!</v>
      </c>
      <c r="U92" s="12" t="e">
        <f ca="1"/>
        <v>#REF!</v>
      </c>
      <c r="V92" s="11" t="e">
        <f ca="1"/>
        <v>#REF!</v>
      </c>
      <c r="W92" s="11" t="e">
        <f ca="1"/>
        <v>#REF!</v>
      </c>
      <c r="X92" s="11" t="e">
        <f ca="1"/>
        <v>#REF!</v>
      </c>
      <c r="Y92" s="12" t="e">
        <f ca="1"/>
        <v>#REF!</v>
      </c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</row>
    <row r="93" spans="1:52">
      <c r="A93" s="4" t="str">
        <f>Table!$C$40</f>
        <v>Gamba_Osaka</v>
      </c>
      <c r="B93" s="10">
        <f ca="1"/>
        <v>0</v>
      </c>
      <c r="C93" s="11">
        <f ca="1"/>
        <v>0</v>
      </c>
      <c r="D93" s="11">
        <f ca="1"/>
        <v>0</v>
      </c>
      <c r="E93" s="11">
        <f ca="1"/>
        <v>0</v>
      </c>
      <c r="F93" s="11">
        <f ca="1"/>
        <v>0</v>
      </c>
      <c r="G93" s="11">
        <f ca="1"/>
        <v>0</v>
      </c>
      <c r="H93" s="11">
        <f ca="1"/>
        <v>0</v>
      </c>
      <c r="I93" s="11">
        <f ca="1"/>
        <v>0</v>
      </c>
      <c r="J93" s="11">
        <f ca="1"/>
        <v>0</v>
      </c>
      <c r="K93" s="11">
        <f ca="1"/>
        <v>0</v>
      </c>
      <c r="L93" s="11">
        <f ca="1"/>
        <v>0</v>
      </c>
      <c r="M93" s="11">
        <f ca="1"/>
        <v>0</v>
      </c>
      <c r="N93" s="11">
        <f ca="1"/>
        <v>0</v>
      </c>
      <c r="O93" s="11">
        <f ca="1"/>
        <v>0</v>
      </c>
      <c r="P93" s="11">
        <f ca="1"/>
        <v>0</v>
      </c>
      <c r="Q93" s="11">
        <f ca="1"/>
        <v>0</v>
      </c>
      <c r="R93" s="11">
        <f ca="1"/>
        <v>0</v>
      </c>
      <c r="S93" s="11">
        <f ca="1"/>
        <v>0</v>
      </c>
      <c r="T93" s="11" t="e">
        <f ca="1"/>
        <v>#REF!</v>
      </c>
      <c r="U93" s="12" t="e">
        <f ca="1"/>
        <v>#REF!</v>
      </c>
      <c r="V93" s="11" t="e">
        <f ca="1"/>
        <v>#REF!</v>
      </c>
      <c r="W93" s="11" t="e">
        <f ca="1"/>
        <v>#REF!</v>
      </c>
      <c r="X93" s="11" t="e">
        <f ca="1"/>
        <v>#REF!</v>
      </c>
      <c r="Y93" s="12" t="e">
        <f ca="1"/>
        <v>#REF!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</row>
    <row r="94" spans="1:52">
      <c r="A94" s="4" t="str">
        <f>Table!$C$41</f>
        <v>Kashima_Antlers</v>
      </c>
      <c r="B94" s="10">
        <f ca="1"/>
        <v>0</v>
      </c>
      <c r="C94" s="11">
        <f ca="1"/>
        <v>0</v>
      </c>
      <c r="D94" s="11">
        <f ca="1"/>
        <v>0</v>
      </c>
      <c r="E94" s="11">
        <f ca="1"/>
        <v>0</v>
      </c>
      <c r="F94" s="11">
        <f ca="1"/>
        <v>0</v>
      </c>
      <c r="G94" s="11">
        <f ca="1"/>
        <v>0</v>
      </c>
      <c r="H94" s="11">
        <f ca="1"/>
        <v>0</v>
      </c>
      <c r="I94" s="11">
        <f ca="1"/>
        <v>0</v>
      </c>
      <c r="J94" s="11">
        <f ca="1"/>
        <v>0</v>
      </c>
      <c r="K94" s="11">
        <f ca="1"/>
        <v>0</v>
      </c>
      <c r="L94" s="11">
        <f ca="1"/>
        <v>0</v>
      </c>
      <c r="M94" s="11">
        <f ca="1"/>
        <v>0</v>
      </c>
      <c r="N94" s="11">
        <f ca="1"/>
        <v>0</v>
      </c>
      <c r="O94" s="11">
        <f ca="1"/>
        <v>0</v>
      </c>
      <c r="P94" s="11">
        <f ca="1"/>
        <v>0</v>
      </c>
      <c r="Q94" s="11">
        <f ca="1"/>
        <v>0</v>
      </c>
      <c r="R94" s="11">
        <f ca="1"/>
        <v>0</v>
      </c>
      <c r="S94" s="11">
        <f ca="1"/>
        <v>0</v>
      </c>
      <c r="T94" s="11" t="e">
        <f ca="1"/>
        <v>#REF!</v>
      </c>
      <c r="U94" s="12" t="e">
        <f ca="1"/>
        <v>#REF!</v>
      </c>
      <c r="V94" s="11" t="e">
        <f ca="1"/>
        <v>#REF!</v>
      </c>
      <c r="W94" s="11" t="e">
        <f ca="1"/>
        <v>#REF!</v>
      </c>
      <c r="X94" s="11" t="e">
        <f ca="1"/>
        <v>#REF!</v>
      </c>
      <c r="Y94" s="12" t="e">
        <f ca="1"/>
        <v>#REF!</v>
      </c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</row>
    <row r="95" spans="1:52">
      <c r="A95" s="4" t="str">
        <f>Table!$C$42</f>
        <v>Kashiwa_Reysol</v>
      </c>
      <c r="B95" s="10">
        <f ca="1"/>
        <v>0</v>
      </c>
      <c r="C95" s="11">
        <f ca="1"/>
        <v>0</v>
      </c>
      <c r="D95" s="11">
        <f ca="1"/>
        <v>0</v>
      </c>
      <c r="E95" s="11">
        <f ca="1"/>
        <v>0</v>
      </c>
      <c r="F95" s="11">
        <f ca="1"/>
        <v>0</v>
      </c>
      <c r="G95" s="11">
        <f ca="1"/>
        <v>0</v>
      </c>
      <c r="H95" s="11">
        <f ca="1"/>
        <v>0</v>
      </c>
      <c r="I95" s="11">
        <f ca="1"/>
        <v>0</v>
      </c>
      <c r="J95" s="11">
        <f ca="1"/>
        <v>0</v>
      </c>
      <c r="K95" s="11">
        <f ca="1"/>
        <v>0</v>
      </c>
      <c r="L95" s="11">
        <f ca="1"/>
        <v>0</v>
      </c>
      <c r="M95" s="11">
        <f ca="1"/>
        <v>0</v>
      </c>
      <c r="N95" s="11">
        <f ca="1"/>
        <v>0</v>
      </c>
      <c r="O95" s="11">
        <f ca="1"/>
        <v>0</v>
      </c>
      <c r="P95" s="11">
        <f ca="1"/>
        <v>0</v>
      </c>
      <c r="Q95" s="11">
        <f ca="1"/>
        <v>0</v>
      </c>
      <c r="R95" s="11">
        <f ca="1"/>
        <v>0</v>
      </c>
      <c r="S95" s="11">
        <f ca="1"/>
        <v>0</v>
      </c>
      <c r="T95" s="11" t="e">
        <f ca="1"/>
        <v>#REF!</v>
      </c>
      <c r="U95" s="12" t="e">
        <f ca="1"/>
        <v>#REF!</v>
      </c>
      <c r="V95" s="11" t="e">
        <f ca="1"/>
        <v>#REF!</v>
      </c>
      <c r="W95" s="11" t="e">
        <f ca="1"/>
        <v>#REF!</v>
      </c>
      <c r="X95" s="11" t="e">
        <f ca="1"/>
        <v>#REF!</v>
      </c>
      <c r="Y95" s="12" t="e">
        <f ca="1"/>
        <v>#REF!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</row>
    <row r="96" spans="1:52">
      <c r="A96" s="4" t="str">
        <f>Table!$C$43</f>
        <v>Kawasaki_Frontale</v>
      </c>
      <c r="B96" s="10">
        <f ca="1"/>
        <v>0</v>
      </c>
      <c r="C96" s="11">
        <f ca="1"/>
        <v>0</v>
      </c>
      <c r="D96" s="11">
        <f ca="1"/>
        <v>0</v>
      </c>
      <c r="E96" s="11">
        <f ca="1"/>
        <v>0</v>
      </c>
      <c r="F96" s="11">
        <f ca="1"/>
        <v>0</v>
      </c>
      <c r="G96" s="11">
        <f ca="1"/>
        <v>0</v>
      </c>
      <c r="H96" s="11">
        <f ca="1"/>
        <v>0</v>
      </c>
      <c r="I96" s="11">
        <f ca="1"/>
        <v>0</v>
      </c>
      <c r="J96" s="11">
        <f ca="1"/>
        <v>0</v>
      </c>
      <c r="K96" s="11">
        <f ca="1"/>
        <v>0</v>
      </c>
      <c r="L96" s="11">
        <f ca="1"/>
        <v>0</v>
      </c>
      <c r="M96" s="11">
        <f ca="1"/>
        <v>0</v>
      </c>
      <c r="N96" s="11">
        <f ca="1"/>
        <v>0</v>
      </c>
      <c r="O96" s="11">
        <f ca="1"/>
        <v>0</v>
      </c>
      <c r="P96" s="11">
        <f ca="1"/>
        <v>0</v>
      </c>
      <c r="Q96" s="11">
        <f ca="1"/>
        <v>0</v>
      </c>
      <c r="R96" s="11">
        <f ca="1"/>
        <v>0</v>
      </c>
      <c r="S96" s="11">
        <f ca="1"/>
        <v>0</v>
      </c>
      <c r="T96" s="11" t="e">
        <f ca="1"/>
        <v>#REF!</v>
      </c>
      <c r="U96" s="12" t="e">
        <f ca="1"/>
        <v>#REF!</v>
      </c>
      <c r="V96" s="11" t="e">
        <f ca="1"/>
        <v>#REF!</v>
      </c>
      <c r="W96" s="11" t="e">
        <f ca="1"/>
        <v>#REF!</v>
      </c>
      <c r="X96" s="11" t="e">
        <f ca="1"/>
        <v>#REF!</v>
      </c>
      <c r="Y96" s="12" t="e">
        <f ca="1"/>
        <v>#REF!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</row>
    <row r="97" spans="1:25">
      <c r="A97" s="4" t="str">
        <f>Table!$C$44</f>
        <v>Cerezo_Osaka</v>
      </c>
      <c r="B97" s="10">
        <f ca="1"/>
        <v>0</v>
      </c>
      <c r="C97" s="11">
        <f ca="1"/>
        <v>0</v>
      </c>
      <c r="D97" s="11">
        <f ca="1"/>
        <v>0</v>
      </c>
      <c r="E97" s="11">
        <f ca="1"/>
        <v>0</v>
      </c>
      <c r="F97" s="11">
        <f ca="1"/>
        <v>0</v>
      </c>
      <c r="G97" s="11">
        <f ca="1"/>
        <v>0</v>
      </c>
      <c r="H97" s="11">
        <f ca="1"/>
        <v>0</v>
      </c>
      <c r="I97" s="11">
        <f ca="1"/>
        <v>0</v>
      </c>
      <c r="J97" s="11">
        <f ca="1"/>
        <v>0</v>
      </c>
      <c r="K97" s="11">
        <f ca="1"/>
        <v>0</v>
      </c>
      <c r="L97" s="11">
        <f ca="1"/>
        <v>0</v>
      </c>
      <c r="M97" s="11">
        <f ca="1"/>
        <v>0</v>
      </c>
      <c r="N97" s="11">
        <f ca="1"/>
        <v>0</v>
      </c>
      <c r="O97" s="11">
        <f ca="1"/>
        <v>0</v>
      </c>
      <c r="P97" s="11">
        <f ca="1"/>
        <v>0</v>
      </c>
      <c r="Q97" s="11">
        <f ca="1"/>
        <v>0</v>
      </c>
      <c r="R97" s="11">
        <f ca="1"/>
        <v>0</v>
      </c>
      <c r="S97" s="11">
        <f ca="1"/>
        <v>0</v>
      </c>
      <c r="T97" s="11" t="e">
        <f ca="1"/>
        <v>#REF!</v>
      </c>
      <c r="U97" s="12" t="e">
        <f ca="1"/>
        <v>#REF!</v>
      </c>
      <c r="V97" s="11" t="e">
        <f ca="1"/>
        <v>#REF!</v>
      </c>
      <c r="W97" s="11" t="e">
        <f ca="1"/>
        <v>#REF!</v>
      </c>
      <c r="X97" s="11" t="e">
        <f ca="1"/>
        <v>#REF!</v>
      </c>
      <c r="Y97" s="12" t="e">
        <f ca="1"/>
        <v>#REF!</v>
      </c>
    </row>
    <row r="98" spans="1:25">
      <c r="A98" s="4" t="str">
        <f>Table!$C$45</f>
        <v>Vissel_Kobe</v>
      </c>
      <c r="B98" s="10">
        <f ca="1"/>
        <v>0</v>
      </c>
      <c r="C98" s="11">
        <f ca="1"/>
        <v>0</v>
      </c>
      <c r="D98" s="11">
        <f ca="1"/>
        <v>0</v>
      </c>
      <c r="E98" s="11">
        <f ca="1"/>
        <v>0</v>
      </c>
      <c r="F98" s="11">
        <f ca="1"/>
        <v>0</v>
      </c>
      <c r="G98" s="11">
        <f ca="1"/>
        <v>0</v>
      </c>
      <c r="H98" s="11">
        <f ca="1"/>
        <v>0</v>
      </c>
      <c r="I98" s="11">
        <f ca="1"/>
        <v>0</v>
      </c>
      <c r="J98" s="11">
        <f ca="1"/>
        <v>0</v>
      </c>
      <c r="K98" s="11">
        <f ca="1"/>
        <v>0</v>
      </c>
      <c r="L98" s="11">
        <f ca="1"/>
        <v>0</v>
      </c>
      <c r="M98" s="11">
        <f ca="1"/>
        <v>0</v>
      </c>
      <c r="N98" s="11">
        <f ca="1"/>
        <v>0</v>
      </c>
      <c r="O98" s="11">
        <f ca="1"/>
        <v>0</v>
      </c>
      <c r="P98" s="11">
        <f ca="1"/>
        <v>0</v>
      </c>
      <c r="Q98" s="11">
        <f ca="1"/>
        <v>0</v>
      </c>
      <c r="R98" s="11">
        <f ca="1"/>
        <v>0</v>
      </c>
      <c r="S98" s="11">
        <f ca="1"/>
        <v>0</v>
      </c>
      <c r="T98" s="11" t="e">
        <f ca="1"/>
        <v>#REF!</v>
      </c>
      <c r="U98" s="12" t="e">
        <f ca="1"/>
        <v>#REF!</v>
      </c>
      <c r="V98" s="11" t="e">
        <f ca="1"/>
        <v>#REF!</v>
      </c>
      <c r="W98" s="11" t="e">
        <f ca="1"/>
        <v>#REF!</v>
      </c>
      <c r="X98" s="11" t="e">
        <f ca="1"/>
        <v>#REF!</v>
      </c>
      <c r="Y98" s="12" t="e">
        <f ca="1"/>
        <v>#REF!</v>
      </c>
    </row>
    <row r="99" spans="1:25">
      <c r="A99" s="4" t="str">
        <f>Table!$C$46</f>
        <v>Omiya_Ardija</v>
      </c>
      <c r="B99" s="10">
        <f ca="1"/>
        <v>0</v>
      </c>
      <c r="C99" s="11">
        <f ca="1"/>
        <v>0</v>
      </c>
      <c r="D99" s="11">
        <f ca="1"/>
        <v>0</v>
      </c>
      <c r="E99" s="11">
        <f ca="1"/>
        <v>0</v>
      </c>
      <c r="F99" s="11">
        <f ca="1"/>
        <v>0</v>
      </c>
      <c r="G99" s="11">
        <f ca="1"/>
        <v>0</v>
      </c>
      <c r="H99" s="11">
        <f ca="1"/>
        <v>0</v>
      </c>
      <c r="I99" s="11">
        <f ca="1"/>
        <v>0</v>
      </c>
      <c r="J99" s="11">
        <f ca="1"/>
        <v>0</v>
      </c>
      <c r="K99" s="11">
        <f ca="1"/>
        <v>0</v>
      </c>
      <c r="L99" s="11">
        <f ca="1"/>
        <v>0</v>
      </c>
      <c r="M99" s="11">
        <f ca="1"/>
        <v>0</v>
      </c>
      <c r="N99" s="11">
        <f ca="1"/>
        <v>0</v>
      </c>
      <c r="O99" s="11">
        <f ca="1"/>
        <v>0</v>
      </c>
      <c r="P99" s="11">
        <f ca="1"/>
        <v>0</v>
      </c>
      <c r="Q99" s="11">
        <f ca="1"/>
        <v>0</v>
      </c>
      <c r="R99" s="11">
        <f ca="1"/>
        <v>0</v>
      </c>
      <c r="S99" s="11">
        <f ca="1"/>
        <v>0</v>
      </c>
      <c r="T99" s="11" t="e">
        <f ca="1"/>
        <v>#REF!</v>
      </c>
      <c r="U99" s="12" t="e">
        <f ca="1"/>
        <v>#REF!</v>
      </c>
      <c r="V99" s="11" t="e">
        <f ca="1"/>
        <v>#REF!</v>
      </c>
      <c r="W99" s="11" t="e">
        <f ca="1"/>
        <v>#REF!</v>
      </c>
      <c r="X99" s="11" t="e">
        <f ca="1"/>
        <v>#REF!</v>
      </c>
      <c r="Y99" s="12" t="e">
        <f ca="1"/>
        <v>#REF!</v>
      </c>
    </row>
    <row r="100" spans="1:25">
      <c r="A100" s="4" t="str">
        <f>Table!$C$47</f>
        <v>Sagan_Tosu</v>
      </c>
      <c r="B100" s="10">
        <f ca="1"/>
        <v>0</v>
      </c>
      <c r="C100" s="11">
        <f ca="1"/>
        <v>0</v>
      </c>
      <c r="D100" s="11">
        <f ca="1"/>
        <v>0</v>
      </c>
      <c r="E100" s="11">
        <f ca="1"/>
        <v>0</v>
      </c>
      <c r="F100" s="11">
        <f ca="1"/>
        <v>0</v>
      </c>
      <c r="G100" s="11">
        <f ca="1"/>
        <v>0</v>
      </c>
      <c r="H100" s="11">
        <f ca="1"/>
        <v>0</v>
      </c>
      <c r="I100" s="11">
        <f ca="1"/>
        <v>0</v>
      </c>
      <c r="J100" s="11">
        <f ca="1"/>
        <v>0</v>
      </c>
      <c r="K100" s="11">
        <f ca="1"/>
        <v>0</v>
      </c>
      <c r="L100" s="11">
        <f ca="1"/>
        <v>0</v>
      </c>
      <c r="M100" s="11">
        <f ca="1"/>
        <v>0</v>
      </c>
      <c r="N100" s="11">
        <f ca="1"/>
        <v>0</v>
      </c>
      <c r="O100" s="11">
        <f ca="1"/>
        <v>0</v>
      </c>
      <c r="P100" s="11">
        <f ca="1"/>
        <v>0</v>
      </c>
      <c r="Q100" s="11">
        <f ca="1"/>
        <v>0</v>
      </c>
      <c r="R100" s="11">
        <f ca="1"/>
        <v>0</v>
      </c>
      <c r="S100" s="11">
        <f ca="1"/>
        <v>0</v>
      </c>
      <c r="T100" s="11" t="e">
        <f ca="1"/>
        <v>#REF!</v>
      </c>
      <c r="U100" s="12" t="e">
        <f ca="1"/>
        <v>#REF!</v>
      </c>
      <c r="V100" s="11" t="e">
        <f ca="1"/>
        <v>#REF!</v>
      </c>
      <c r="W100" s="11" t="e">
        <f ca="1"/>
        <v>#REF!</v>
      </c>
      <c r="X100" s="11" t="e">
        <f ca="1"/>
        <v>#REF!</v>
      </c>
      <c r="Y100" s="12" t="e">
        <f ca="1"/>
        <v>#REF!</v>
      </c>
    </row>
    <row r="101" spans="1:25">
      <c r="A101" s="4" t="str">
        <f>Table!$C$48</f>
        <v>Sanfrecce_Hiroshima</v>
      </c>
      <c r="B101" s="10">
        <f ca="1"/>
        <v>0</v>
      </c>
      <c r="C101" s="11">
        <f ca="1"/>
        <v>0</v>
      </c>
      <c r="D101" s="11">
        <f ca="1"/>
        <v>0</v>
      </c>
      <c r="E101" s="11">
        <f ca="1"/>
        <v>0</v>
      </c>
      <c r="F101" s="11">
        <f ca="1"/>
        <v>0</v>
      </c>
      <c r="G101" s="11">
        <f ca="1"/>
        <v>0</v>
      </c>
      <c r="H101" s="11">
        <f ca="1"/>
        <v>0</v>
      </c>
      <c r="I101" s="11">
        <f ca="1"/>
        <v>0</v>
      </c>
      <c r="J101" s="11">
        <f ca="1"/>
        <v>0</v>
      </c>
      <c r="K101" s="11">
        <f ca="1"/>
        <v>0</v>
      </c>
      <c r="L101" s="11">
        <f ca="1"/>
        <v>0</v>
      </c>
      <c r="M101" s="11">
        <f ca="1"/>
        <v>0</v>
      </c>
      <c r="N101" s="11">
        <f ca="1"/>
        <v>0</v>
      </c>
      <c r="O101" s="11">
        <f ca="1"/>
        <v>0</v>
      </c>
      <c r="P101" s="11">
        <f ca="1"/>
        <v>0</v>
      </c>
      <c r="Q101" s="11">
        <f ca="1"/>
        <v>0</v>
      </c>
      <c r="R101" s="11">
        <f ca="1"/>
        <v>0</v>
      </c>
      <c r="S101" s="11">
        <f ca="1"/>
        <v>0</v>
      </c>
      <c r="T101" s="11" t="e">
        <f ca="1"/>
        <v>#REF!</v>
      </c>
      <c r="U101" s="12" t="e">
        <f ca="1"/>
        <v>#REF!</v>
      </c>
      <c r="V101" s="11" t="e">
        <f ca="1"/>
        <v>#REF!</v>
      </c>
      <c r="W101" s="11" t="e">
        <f ca="1"/>
        <v>#REF!</v>
      </c>
      <c r="X101" s="11" t="e">
        <f ca="1"/>
        <v>#REF!</v>
      </c>
      <c r="Y101" s="12" t="e">
        <f ca="1"/>
        <v>#REF!</v>
      </c>
    </row>
    <row r="102" spans="1:25">
      <c r="A102" s="4" t="str">
        <f>Table!$C$49</f>
        <v>Júbilo_Iwata</v>
      </c>
      <c r="B102" s="10">
        <f ca="1"/>
        <v>0</v>
      </c>
      <c r="C102" s="11">
        <f ca="1"/>
        <v>0</v>
      </c>
      <c r="D102" s="11">
        <f ca="1"/>
        <v>0</v>
      </c>
      <c r="E102" s="11">
        <f ca="1"/>
        <v>0</v>
      </c>
      <c r="F102" s="11">
        <f ca="1"/>
        <v>0</v>
      </c>
      <c r="G102" s="11">
        <f ca="1"/>
        <v>0</v>
      </c>
      <c r="H102" s="11">
        <f ca="1"/>
        <v>0</v>
      </c>
      <c r="I102" s="11">
        <f ca="1"/>
        <v>0</v>
      </c>
      <c r="J102" s="11">
        <f ca="1"/>
        <v>0</v>
      </c>
      <c r="K102" s="11">
        <f ca="1"/>
        <v>0</v>
      </c>
      <c r="L102" s="11">
        <f ca="1"/>
        <v>0</v>
      </c>
      <c r="M102" s="11">
        <f ca="1"/>
        <v>0</v>
      </c>
      <c r="N102" s="11">
        <f ca="1"/>
        <v>0</v>
      </c>
      <c r="O102" s="11">
        <f ca="1"/>
        <v>0</v>
      </c>
      <c r="P102" s="11">
        <f ca="1"/>
        <v>0</v>
      </c>
      <c r="Q102" s="11">
        <f ca="1"/>
        <v>0</v>
      </c>
      <c r="R102" s="11">
        <f ca="1"/>
        <v>0</v>
      </c>
      <c r="S102" s="11">
        <f ca="1"/>
        <v>0</v>
      </c>
      <c r="T102" s="11" t="e">
        <f ca="1"/>
        <v>#REF!</v>
      </c>
      <c r="U102" s="12" t="e">
        <f ca="1"/>
        <v>#REF!</v>
      </c>
      <c r="V102" s="11" t="e">
        <f ca="1"/>
        <v>#REF!</v>
      </c>
      <c r="W102" s="11" t="e">
        <f ca="1"/>
        <v>#REF!</v>
      </c>
      <c r="X102" s="11" t="e">
        <f ca="1"/>
        <v>#REF!</v>
      </c>
      <c r="Y102" s="12" t="e">
        <f ca="1"/>
        <v>#REF!</v>
      </c>
    </row>
    <row r="103" spans="1:25">
      <c r="A103" s="4" t="str">
        <f>Table!$C$50</f>
        <v>Shimizu_S_Pulse</v>
      </c>
      <c r="B103" s="10">
        <f ca="1"/>
        <v>0</v>
      </c>
      <c r="C103" s="11">
        <f ca="1"/>
        <v>0</v>
      </c>
      <c r="D103" s="11">
        <f ca="1"/>
        <v>0</v>
      </c>
      <c r="E103" s="11">
        <f ca="1"/>
        <v>0</v>
      </c>
      <c r="F103" s="11">
        <f ca="1"/>
        <v>0</v>
      </c>
      <c r="G103" s="11">
        <f ca="1"/>
        <v>0</v>
      </c>
      <c r="H103" s="11">
        <f ca="1"/>
        <v>0</v>
      </c>
      <c r="I103" s="11">
        <f ca="1"/>
        <v>0</v>
      </c>
      <c r="J103" s="11">
        <f ca="1"/>
        <v>0</v>
      </c>
      <c r="K103" s="11">
        <f ca="1"/>
        <v>0</v>
      </c>
      <c r="L103" s="11">
        <f ca="1"/>
        <v>0</v>
      </c>
      <c r="M103" s="11">
        <f ca="1"/>
        <v>0</v>
      </c>
      <c r="N103" s="11">
        <f ca="1"/>
        <v>0</v>
      </c>
      <c r="O103" s="11">
        <f ca="1"/>
        <v>0</v>
      </c>
      <c r="P103" s="11">
        <f ca="1"/>
        <v>0</v>
      </c>
      <c r="Q103" s="11">
        <f ca="1"/>
        <v>0</v>
      </c>
      <c r="R103" s="11">
        <f ca="1"/>
        <v>0</v>
      </c>
      <c r="S103" s="11">
        <f ca="1"/>
        <v>0</v>
      </c>
      <c r="T103" s="11" t="e">
        <f ca="1"/>
        <v>#REF!</v>
      </c>
      <c r="U103" s="12" t="e">
        <f ca="1"/>
        <v>#REF!</v>
      </c>
      <c r="V103" s="11" t="e">
        <f ca="1"/>
        <v>#REF!</v>
      </c>
      <c r="W103" s="11" t="e">
        <f ca="1"/>
        <v>#REF!</v>
      </c>
      <c r="X103" s="11" t="e">
        <f ca="1"/>
        <v>#REF!</v>
      </c>
      <c r="Y103" s="12" t="e">
        <f ca="1"/>
        <v>#REF!</v>
      </c>
    </row>
    <row r="104" spans="1:25">
      <c r="A104" s="4" t="str">
        <f>Table!$C$51</f>
        <v>Tokyo</v>
      </c>
      <c r="B104" s="10">
        <f ca="1"/>
        <v>0</v>
      </c>
      <c r="C104" s="11">
        <f ca="1"/>
        <v>0</v>
      </c>
      <c r="D104" s="11">
        <f ca="1"/>
        <v>0</v>
      </c>
      <c r="E104" s="11">
        <f ca="1"/>
        <v>0</v>
      </c>
      <c r="F104" s="11">
        <f ca="1"/>
        <v>0</v>
      </c>
      <c r="G104" s="11">
        <f ca="1"/>
        <v>0</v>
      </c>
      <c r="H104" s="11">
        <f ca="1"/>
        <v>0</v>
      </c>
      <c r="I104" s="11">
        <f ca="1"/>
        <v>0</v>
      </c>
      <c r="J104" s="11">
        <f ca="1"/>
        <v>0</v>
      </c>
      <c r="K104" s="11">
        <f ca="1"/>
        <v>0</v>
      </c>
      <c r="L104" s="11">
        <f ca="1"/>
        <v>0</v>
      </c>
      <c r="M104" s="11">
        <f ca="1"/>
        <v>0</v>
      </c>
      <c r="N104" s="11">
        <f ca="1"/>
        <v>0</v>
      </c>
      <c r="O104" s="11">
        <f ca="1"/>
        <v>0</v>
      </c>
      <c r="P104" s="11">
        <f ca="1"/>
        <v>0</v>
      </c>
      <c r="Q104" s="11">
        <f ca="1"/>
        <v>0</v>
      </c>
      <c r="R104" s="11">
        <f ca="1"/>
        <v>0</v>
      </c>
      <c r="S104" s="11">
        <f ca="1"/>
        <v>0</v>
      </c>
      <c r="T104" s="11" t="e">
        <f ca="1"/>
        <v>#REF!</v>
      </c>
      <c r="U104" s="12" t="e">
        <f ca="1"/>
        <v>#REF!</v>
      </c>
      <c r="V104" s="11" t="e">
        <f ca="1"/>
        <v>#REF!</v>
      </c>
      <c r="W104" s="11" t="e">
        <f ca="1"/>
        <v>#REF!</v>
      </c>
      <c r="X104" s="11" t="e">
        <f ca="1"/>
        <v>#REF!</v>
      </c>
      <c r="Y104" s="12" t="e">
        <f ca="1"/>
        <v>#REF!</v>
      </c>
    </row>
    <row r="105" spans="1:25">
      <c r="A105" s="4" t="str">
        <f>Table!$C$52</f>
        <v>Urawa_Reds</v>
      </c>
      <c r="B105" s="10">
        <f ca="1"/>
        <v>0</v>
      </c>
      <c r="C105" s="11">
        <f ca="1"/>
        <v>0</v>
      </c>
      <c r="D105" s="11">
        <f ca="1"/>
        <v>0</v>
      </c>
      <c r="E105" s="11">
        <f ca="1"/>
        <v>0</v>
      </c>
      <c r="F105" s="11">
        <f ca="1"/>
        <v>0</v>
      </c>
      <c r="G105" s="11">
        <f ca="1"/>
        <v>0</v>
      </c>
      <c r="H105" s="11">
        <f ca="1"/>
        <v>0</v>
      </c>
      <c r="I105" s="11">
        <f ca="1"/>
        <v>0</v>
      </c>
      <c r="J105" s="11">
        <f ca="1"/>
        <v>0</v>
      </c>
      <c r="K105" s="11">
        <f ca="1"/>
        <v>0</v>
      </c>
      <c r="L105" s="11">
        <f ca="1"/>
        <v>0</v>
      </c>
      <c r="M105" s="11">
        <f ca="1"/>
        <v>0</v>
      </c>
      <c r="N105" s="11">
        <f ca="1"/>
        <v>0</v>
      </c>
      <c r="O105" s="11">
        <f ca="1"/>
        <v>0</v>
      </c>
      <c r="P105" s="11">
        <f ca="1"/>
        <v>0</v>
      </c>
      <c r="Q105" s="11">
        <f ca="1"/>
        <v>0</v>
      </c>
      <c r="R105" s="11">
        <f ca="1"/>
        <v>0</v>
      </c>
      <c r="S105" s="11">
        <f ca="1"/>
        <v>0</v>
      </c>
      <c r="T105" s="11" t="e">
        <f ca="1"/>
        <v>#REF!</v>
      </c>
      <c r="U105" s="12" t="e">
        <f ca="1"/>
        <v>#REF!</v>
      </c>
      <c r="V105" s="11" t="e">
        <f ca="1"/>
        <v>#REF!</v>
      </c>
      <c r="W105" s="11" t="e">
        <f ca="1"/>
        <v>#REF!</v>
      </c>
      <c r="X105" s="11" t="e">
        <f ca="1"/>
        <v>#REF!</v>
      </c>
      <c r="Y105" s="12" t="e">
        <f ca="1"/>
        <v>#REF!</v>
      </c>
    </row>
    <row r="106" spans="1:25">
      <c r="A106" s="4" t="str">
        <f>Table!$C$53</f>
        <v>Vegalta_Sendai</v>
      </c>
      <c r="B106" s="10">
        <f ca="1"/>
        <v>0</v>
      </c>
      <c r="C106" s="11">
        <f ca="1"/>
        <v>0</v>
      </c>
      <c r="D106" s="11">
        <f ca="1"/>
        <v>0</v>
      </c>
      <c r="E106" s="11">
        <f ca="1"/>
        <v>0</v>
      </c>
      <c r="F106" s="11">
        <f ca="1"/>
        <v>0</v>
      </c>
      <c r="G106" s="11">
        <f ca="1"/>
        <v>0</v>
      </c>
      <c r="H106" s="11">
        <f ca="1"/>
        <v>0</v>
      </c>
      <c r="I106" s="11">
        <f ca="1"/>
        <v>0</v>
      </c>
      <c r="J106" s="11">
        <f ca="1"/>
        <v>0</v>
      </c>
      <c r="K106" s="11">
        <f ca="1"/>
        <v>0</v>
      </c>
      <c r="L106" s="11">
        <f ca="1"/>
        <v>0</v>
      </c>
      <c r="M106" s="11">
        <f ca="1"/>
        <v>0</v>
      </c>
      <c r="N106" s="11">
        <f ca="1"/>
        <v>0</v>
      </c>
      <c r="O106" s="11">
        <f ca="1"/>
        <v>0</v>
      </c>
      <c r="P106" s="11">
        <f ca="1"/>
        <v>0</v>
      </c>
      <c r="Q106" s="11">
        <f ca="1"/>
        <v>0</v>
      </c>
      <c r="R106" s="11">
        <f ca="1"/>
        <v>0</v>
      </c>
      <c r="S106" s="11">
        <f ca="1"/>
        <v>0</v>
      </c>
      <c r="T106" s="11" t="e">
        <f ca="1"/>
        <v>#REF!</v>
      </c>
      <c r="U106" s="12" t="e">
        <f ca="1"/>
        <v>#REF!</v>
      </c>
      <c r="V106" s="11" t="e">
        <f ca="1"/>
        <v>#REF!</v>
      </c>
      <c r="W106" s="11" t="e">
        <f ca="1"/>
        <v>#REF!</v>
      </c>
      <c r="X106" s="11" t="e">
        <f ca="1"/>
        <v>#REF!</v>
      </c>
      <c r="Y106" s="12" t="e">
        <f ca="1"/>
        <v>#REF!</v>
      </c>
    </row>
    <row r="107" spans="1:25">
      <c r="A107" s="4" t="str">
        <f>Table!$C$54</f>
        <v>Ventforet_Kofu</v>
      </c>
      <c r="B107" s="10">
        <f ca="1"/>
        <v>0</v>
      </c>
      <c r="C107" s="11">
        <f ca="1"/>
        <v>0</v>
      </c>
      <c r="D107" s="11">
        <f ca="1"/>
        <v>0</v>
      </c>
      <c r="E107" s="11">
        <f ca="1"/>
        <v>0</v>
      </c>
      <c r="F107" s="11">
        <f ca="1"/>
        <v>0</v>
      </c>
      <c r="G107" s="11">
        <f ca="1"/>
        <v>0</v>
      </c>
      <c r="H107" s="11">
        <f ca="1"/>
        <v>0</v>
      </c>
      <c r="I107" s="11">
        <f ca="1"/>
        <v>0</v>
      </c>
      <c r="J107" s="11">
        <f ca="1"/>
        <v>0</v>
      </c>
      <c r="K107" s="11">
        <f ca="1"/>
        <v>0</v>
      </c>
      <c r="L107" s="11">
        <f ca="1"/>
        <v>0</v>
      </c>
      <c r="M107" s="11">
        <f ca="1"/>
        <v>0</v>
      </c>
      <c r="N107" s="11">
        <f ca="1"/>
        <v>0</v>
      </c>
      <c r="O107" s="11">
        <f ca="1"/>
        <v>0</v>
      </c>
      <c r="P107" s="11">
        <f ca="1"/>
        <v>0</v>
      </c>
      <c r="Q107" s="11">
        <f ca="1"/>
        <v>0</v>
      </c>
      <c r="R107" s="11">
        <f ca="1"/>
        <v>0</v>
      </c>
      <c r="S107" s="11">
        <f ca="1"/>
        <v>0</v>
      </c>
      <c r="T107" s="11" t="e">
        <f ca="1"/>
        <v>#REF!</v>
      </c>
      <c r="U107" s="12" t="e">
        <f ca="1"/>
        <v>#REF!</v>
      </c>
      <c r="V107" s="11" t="e">
        <f ca="1"/>
        <v>#REF!</v>
      </c>
      <c r="W107" s="11" t="e">
        <f ca="1"/>
        <v>#REF!</v>
      </c>
      <c r="X107" s="11" t="e">
        <f ca="1"/>
        <v>#REF!</v>
      </c>
      <c r="Y107" s="12" t="e">
        <f ca="1"/>
        <v>#REF!</v>
      </c>
    </row>
    <row r="108" spans="1:25">
      <c r="A108" s="4" t="str">
        <f>Table!$C$55</f>
        <v>Yokohama_F_Marinos</v>
      </c>
      <c r="B108" s="10">
        <f ca="1"/>
        <v>0</v>
      </c>
      <c r="C108" s="11">
        <f ca="1"/>
        <v>0</v>
      </c>
      <c r="D108" s="11">
        <f ca="1"/>
        <v>0</v>
      </c>
      <c r="E108" s="11">
        <f ca="1"/>
        <v>0</v>
      </c>
      <c r="F108" s="11">
        <f ca="1"/>
        <v>0</v>
      </c>
      <c r="G108" s="11">
        <f ca="1"/>
        <v>0</v>
      </c>
      <c r="H108" s="11">
        <f ca="1"/>
        <v>0</v>
      </c>
      <c r="I108" s="11">
        <f ca="1"/>
        <v>0</v>
      </c>
      <c r="J108" s="11">
        <f ca="1"/>
        <v>0</v>
      </c>
      <c r="K108" s="11">
        <f ca="1"/>
        <v>0</v>
      </c>
      <c r="L108" s="11">
        <f ca="1"/>
        <v>0</v>
      </c>
      <c r="M108" s="11">
        <f ca="1"/>
        <v>0</v>
      </c>
      <c r="N108" s="11">
        <f ca="1"/>
        <v>0</v>
      </c>
      <c r="O108" s="11">
        <f ca="1"/>
        <v>0</v>
      </c>
      <c r="P108" s="11">
        <f ca="1"/>
        <v>0</v>
      </c>
      <c r="Q108" s="11">
        <f ca="1"/>
        <v>0</v>
      </c>
      <c r="R108" s="11">
        <f ca="1"/>
        <v>0</v>
      </c>
      <c r="S108" s="11">
        <f ca="1"/>
        <v>0</v>
      </c>
      <c r="T108" s="11" t="e">
        <f ca="1"/>
        <v>#REF!</v>
      </c>
      <c r="U108" s="12" t="e">
        <f ca="1"/>
        <v>#REF!</v>
      </c>
      <c r="V108" s="11" t="e">
        <f ca="1"/>
        <v>#REF!</v>
      </c>
      <c r="W108" s="11" t="e">
        <f ca="1"/>
        <v>#REF!</v>
      </c>
      <c r="X108" s="11" t="e">
        <f ca="1"/>
        <v>#REF!</v>
      </c>
      <c r="Y108" s="12" t="e">
        <f ca="1"/>
        <v>#REF!</v>
      </c>
    </row>
    <row r="109" spans="1:25">
      <c r="A109" s="4">
        <f>Table!$C$56</f>
        <v>0</v>
      </c>
      <c r="B109" s="10" t="e">
        <f ca="1"/>
        <v>#REF!</v>
      </c>
      <c r="C109" s="11" t="e">
        <f ca="1"/>
        <v>#REF!</v>
      </c>
      <c r="D109" s="11" t="e">
        <f ca="1"/>
        <v>#REF!</v>
      </c>
      <c r="E109" s="11" t="e">
        <f ca="1"/>
        <v>#REF!</v>
      </c>
      <c r="F109" s="11" t="e">
        <f ca="1"/>
        <v>#REF!</v>
      </c>
      <c r="G109" s="11" t="e">
        <f ca="1"/>
        <v>#REF!</v>
      </c>
      <c r="H109" s="11" t="e">
        <f ca="1"/>
        <v>#REF!</v>
      </c>
      <c r="I109" s="11" t="e">
        <f ca="1"/>
        <v>#REF!</v>
      </c>
      <c r="J109" s="11" t="e">
        <f ca="1"/>
        <v>#REF!</v>
      </c>
      <c r="K109" s="11" t="e">
        <f ca="1"/>
        <v>#REF!</v>
      </c>
      <c r="L109" s="11" t="e">
        <f ca="1"/>
        <v>#REF!</v>
      </c>
      <c r="M109" s="11" t="e">
        <f ca="1"/>
        <v>#REF!</v>
      </c>
      <c r="N109" s="11" t="e">
        <f ca="1"/>
        <v>#REF!</v>
      </c>
      <c r="O109" s="11" t="e">
        <f ca="1"/>
        <v>#REF!</v>
      </c>
      <c r="P109" s="11" t="e">
        <f ca="1"/>
        <v>#REF!</v>
      </c>
      <c r="Q109" s="11" t="e">
        <f ca="1"/>
        <v>#REF!</v>
      </c>
      <c r="R109" s="11" t="e">
        <f ca="1"/>
        <v>#REF!</v>
      </c>
      <c r="S109" s="11" t="e">
        <f ca="1"/>
        <v>#REF!</v>
      </c>
      <c r="T109" s="11" t="e">
        <f ca="1"/>
        <v>#REF!</v>
      </c>
      <c r="U109" s="12" t="e">
        <f ca="1"/>
        <v>#REF!</v>
      </c>
      <c r="V109" s="11" t="e">
        <f ca="1"/>
        <v>#REF!</v>
      </c>
      <c r="W109" s="11" t="e">
        <f ca="1"/>
        <v>#REF!</v>
      </c>
      <c r="X109" s="11" t="e">
        <f ca="1"/>
        <v>#REF!</v>
      </c>
      <c r="Y109" s="12" t="e">
        <f ca="1"/>
        <v>#REF!</v>
      </c>
    </row>
    <row r="110" spans="1:25" ht="13.5" thickBot="1">
      <c r="A110" s="4">
        <f>Table!$C$57</f>
        <v>0</v>
      </c>
      <c r="B110" s="13" t="e">
        <f ca="1"/>
        <v>#REF!</v>
      </c>
      <c r="C110" s="14" t="e">
        <f ca="1"/>
        <v>#REF!</v>
      </c>
      <c r="D110" s="14" t="e">
        <f ca="1"/>
        <v>#REF!</v>
      </c>
      <c r="E110" s="14" t="e">
        <f ca="1"/>
        <v>#REF!</v>
      </c>
      <c r="F110" s="14" t="e">
        <f ca="1"/>
        <v>#REF!</v>
      </c>
      <c r="G110" s="14" t="e">
        <f ca="1"/>
        <v>#REF!</v>
      </c>
      <c r="H110" s="14" t="e">
        <f ca="1"/>
        <v>#REF!</v>
      </c>
      <c r="I110" s="14" t="e">
        <f ca="1"/>
        <v>#REF!</v>
      </c>
      <c r="J110" s="14" t="e">
        <f ca="1"/>
        <v>#REF!</v>
      </c>
      <c r="K110" s="14" t="e">
        <f ca="1"/>
        <v>#REF!</v>
      </c>
      <c r="L110" s="14" t="e">
        <f ca="1"/>
        <v>#REF!</v>
      </c>
      <c r="M110" s="14" t="e">
        <f ca="1"/>
        <v>#REF!</v>
      </c>
      <c r="N110" s="14" t="e">
        <f ca="1"/>
        <v>#REF!</v>
      </c>
      <c r="O110" s="14" t="e">
        <f ca="1"/>
        <v>#REF!</v>
      </c>
      <c r="P110" s="14" t="e">
        <f ca="1"/>
        <v>#REF!</v>
      </c>
      <c r="Q110" s="14" t="e">
        <f ca="1"/>
        <v>#REF!</v>
      </c>
      <c r="R110" s="14" t="e">
        <f ca="1"/>
        <v>#REF!</v>
      </c>
      <c r="S110" s="14" t="e">
        <f ca="1"/>
        <v>#REF!</v>
      </c>
      <c r="T110" s="14" t="e">
        <f ca="1"/>
        <v>#REF!</v>
      </c>
      <c r="U110" s="15" t="e">
        <f ca="1"/>
        <v>#REF!</v>
      </c>
      <c r="V110" s="11" t="e">
        <f ca="1"/>
        <v>#REF!</v>
      </c>
      <c r="W110" s="11" t="e">
        <f ca="1"/>
        <v>#REF!</v>
      </c>
      <c r="X110" s="11" t="e">
        <f ca="1"/>
        <v>#REF!</v>
      </c>
      <c r="Y110" s="12" t="e">
        <f ca="1"/>
        <v>#REF!</v>
      </c>
    </row>
    <row r="111" spans="1:25" hidden="1">
      <c r="A111" s="4">
        <f>Table!$C$58</f>
        <v>0</v>
      </c>
      <c r="B111" s="10" t="e">
        <f ca="1"/>
        <v>#REF!</v>
      </c>
      <c r="C111" s="11" t="e">
        <f ca="1"/>
        <v>#REF!</v>
      </c>
      <c r="D111" s="11" t="e">
        <f ca="1"/>
        <v>#REF!</v>
      </c>
      <c r="E111" s="11" t="e">
        <f ca="1"/>
        <v>#REF!</v>
      </c>
      <c r="F111" s="11" t="e">
        <f ca="1"/>
        <v>#REF!</v>
      </c>
      <c r="G111" s="11" t="e">
        <f ca="1"/>
        <v>#REF!</v>
      </c>
      <c r="H111" s="11" t="e">
        <f ca="1"/>
        <v>#REF!</v>
      </c>
      <c r="I111" s="11" t="e">
        <f ca="1"/>
        <v>#REF!</v>
      </c>
      <c r="J111" s="11" t="e">
        <f ca="1"/>
        <v>#REF!</v>
      </c>
      <c r="K111" s="11" t="e">
        <f ca="1"/>
        <v>#REF!</v>
      </c>
      <c r="L111" s="11" t="e">
        <f ca="1"/>
        <v>#REF!</v>
      </c>
      <c r="M111" s="11" t="e">
        <f ca="1"/>
        <v>#REF!</v>
      </c>
      <c r="N111" s="11" t="e">
        <f ca="1"/>
        <v>#REF!</v>
      </c>
      <c r="O111" s="11" t="e">
        <f ca="1"/>
        <v>#REF!</v>
      </c>
      <c r="P111" s="11" t="e">
        <f ca="1"/>
        <v>#REF!</v>
      </c>
      <c r="Q111" s="11" t="e">
        <f ca="1"/>
        <v>#REF!</v>
      </c>
      <c r="R111" s="11" t="e">
        <f ca="1"/>
        <v>#REF!</v>
      </c>
      <c r="S111" s="11" t="e">
        <f ca="1"/>
        <v>#REF!</v>
      </c>
      <c r="T111" s="11" t="e">
        <f ca="1"/>
        <v>#REF!</v>
      </c>
      <c r="U111" s="11" t="e">
        <f ca="1"/>
        <v>#REF!</v>
      </c>
      <c r="V111" s="11" t="e">
        <f ca="1"/>
        <v>#REF!</v>
      </c>
      <c r="W111" s="11" t="e">
        <f ca="1"/>
        <v>#REF!</v>
      </c>
      <c r="X111" s="11" t="e">
        <f ca="1"/>
        <v>#REF!</v>
      </c>
      <c r="Y111" s="12" t="e">
        <f ca="1"/>
        <v>#REF!</v>
      </c>
    </row>
    <row r="112" spans="1:25" hidden="1">
      <c r="A112" s="4">
        <f>Table!$C$59</f>
        <v>0</v>
      </c>
      <c r="B112" s="10" t="e">
        <f ca="1"/>
        <v>#REF!</v>
      </c>
      <c r="C112" s="11" t="e">
        <f ca="1"/>
        <v>#REF!</v>
      </c>
      <c r="D112" s="11" t="e">
        <f ca="1"/>
        <v>#REF!</v>
      </c>
      <c r="E112" s="11" t="e">
        <f ca="1"/>
        <v>#REF!</v>
      </c>
      <c r="F112" s="11" t="e">
        <f ca="1"/>
        <v>#REF!</v>
      </c>
      <c r="G112" s="11" t="e">
        <f ca="1"/>
        <v>#REF!</v>
      </c>
      <c r="H112" s="11" t="e">
        <f ca="1"/>
        <v>#REF!</v>
      </c>
      <c r="I112" s="11" t="e">
        <f ca="1"/>
        <v>#REF!</v>
      </c>
      <c r="J112" s="11" t="e">
        <f ca="1"/>
        <v>#REF!</v>
      </c>
      <c r="K112" s="11" t="e">
        <f ca="1"/>
        <v>#REF!</v>
      </c>
      <c r="L112" s="11" t="e">
        <f ca="1"/>
        <v>#REF!</v>
      </c>
      <c r="M112" s="11" t="e">
        <f ca="1"/>
        <v>#REF!</v>
      </c>
      <c r="N112" s="11" t="e">
        <f ca="1"/>
        <v>#REF!</v>
      </c>
      <c r="O112" s="11" t="e">
        <f ca="1"/>
        <v>#REF!</v>
      </c>
      <c r="P112" s="11" t="e">
        <f ca="1"/>
        <v>#REF!</v>
      </c>
      <c r="Q112" s="11" t="e">
        <f ca="1"/>
        <v>#REF!</v>
      </c>
      <c r="R112" s="11" t="e">
        <f ca="1"/>
        <v>#REF!</v>
      </c>
      <c r="S112" s="11" t="e">
        <f ca="1"/>
        <v>#REF!</v>
      </c>
      <c r="T112" s="11" t="e">
        <f ca="1"/>
        <v>#REF!</v>
      </c>
      <c r="U112" s="11" t="e">
        <f ca="1"/>
        <v>#REF!</v>
      </c>
      <c r="V112" s="11" t="e">
        <f ca="1"/>
        <v>#REF!</v>
      </c>
      <c r="W112" s="11" t="e">
        <f ca="1"/>
        <v>#REF!</v>
      </c>
      <c r="X112" s="11" t="e">
        <f ca="1"/>
        <v>#REF!</v>
      </c>
      <c r="Y112" s="12" t="e">
        <f ca="1"/>
        <v>#REF!</v>
      </c>
    </row>
    <row r="113" spans="1:52" hidden="1">
      <c r="A113" s="4">
        <f>Table!$C$60</f>
        <v>0</v>
      </c>
      <c r="B113" s="10" t="e">
        <f ca="1"/>
        <v>#REF!</v>
      </c>
      <c r="C113" s="11" t="e">
        <f ca="1"/>
        <v>#REF!</v>
      </c>
      <c r="D113" s="11" t="e">
        <f ca="1"/>
        <v>#REF!</v>
      </c>
      <c r="E113" s="11" t="e">
        <f ca="1"/>
        <v>#REF!</v>
      </c>
      <c r="F113" s="11" t="e">
        <f ca="1"/>
        <v>#REF!</v>
      </c>
      <c r="G113" s="11" t="e">
        <f ca="1"/>
        <v>#REF!</v>
      </c>
      <c r="H113" s="11" t="e">
        <f ca="1"/>
        <v>#REF!</v>
      </c>
      <c r="I113" s="11" t="e">
        <f ca="1"/>
        <v>#REF!</v>
      </c>
      <c r="J113" s="11" t="e">
        <f ca="1"/>
        <v>#REF!</v>
      </c>
      <c r="K113" s="11" t="e">
        <f ca="1"/>
        <v>#REF!</v>
      </c>
      <c r="L113" s="11" t="e">
        <f ca="1"/>
        <v>#REF!</v>
      </c>
      <c r="M113" s="11" t="e">
        <f ca="1"/>
        <v>#REF!</v>
      </c>
      <c r="N113" s="11" t="e">
        <f ca="1"/>
        <v>#REF!</v>
      </c>
      <c r="O113" s="11" t="e">
        <f ca="1"/>
        <v>#REF!</v>
      </c>
      <c r="P113" s="11" t="e">
        <f ca="1"/>
        <v>#REF!</v>
      </c>
      <c r="Q113" s="11" t="e">
        <f ca="1"/>
        <v>#REF!</v>
      </c>
      <c r="R113" s="11" t="e">
        <f ca="1"/>
        <v>#REF!</v>
      </c>
      <c r="S113" s="11" t="e">
        <f ca="1"/>
        <v>#REF!</v>
      </c>
      <c r="T113" s="11" t="e">
        <f ca="1"/>
        <v>#REF!</v>
      </c>
      <c r="U113" s="11" t="e">
        <f ca="1"/>
        <v>#REF!</v>
      </c>
      <c r="V113" s="11" t="e">
        <f ca="1"/>
        <v>#REF!</v>
      </c>
      <c r="W113" s="11" t="e">
        <f ca="1"/>
        <v>#REF!</v>
      </c>
      <c r="X113" s="11" t="e">
        <f ca="1"/>
        <v>#REF!</v>
      </c>
      <c r="Y113" s="12" t="e">
        <f ca="1"/>
        <v>#REF!</v>
      </c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</row>
    <row r="114" spans="1:52" ht="13.5" hidden="1" thickBot="1">
      <c r="A114" s="4">
        <f>Table!$C$61</f>
        <v>0</v>
      </c>
      <c r="B114" s="13" t="e">
        <f ca="1"/>
        <v>#REF!</v>
      </c>
      <c r="C114" s="14" t="e">
        <f ca="1"/>
        <v>#REF!</v>
      </c>
      <c r="D114" s="14" t="e">
        <f ca="1"/>
        <v>#REF!</v>
      </c>
      <c r="E114" s="14" t="e">
        <f ca="1"/>
        <v>#REF!</v>
      </c>
      <c r="F114" s="14" t="e">
        <f ca="1"/>
        <v>#REF!</v>
      </c>
      <c r="G114" s="14" t="e">
        <f ca="1"/>
        <v>#REF!</v>
      </c>
      <c r="H114" s="14" t="e">
        <f ca="1"/>
        <v>#REF!</v>
      </c>
      <c r="I114" s="14" t="e">
        <f ca="1"/>
        <v>#REF!</v>
      </c>
      <c r="J114" s="14" t="e">
        <f ca="1"/>
        <v>#REF!</v>
      </c>
      <c r="K114" s="14" t="e">
        <f ca="1"/>
        <v>#REF!</v>
      </c>
      <c r="L114" s="14" t="e">
        <f ca="1"/>
        <v>#REF!</v>
      </c>
      <c r="M114" s="14" t="e">
        <f ca="1"/>
        <v>#REF!</v>
      </c>
      <c r="N114" s="14" t="e">
        <f ca="1"/>
        <v>#REF!</v>
      </c>
      <c r="O114" s="14" t="e">
        <f ca="1"/>
        <v>#REF!</v>
      </c>
      <c r="P114" s="14" t="e">
        <f ca="1"/>
        <v>#REF!</v>
      </c>
      <c r="Q114" s="14" t="e">
        <f ca="1"/>
        <v>#REF!</v>
      </c>
      <c r="R114" s="14" t="e">
        <f ca="1"/>
        <v>#REF!</v>
      </c>
      <c r="S114" s="14" t="e">
        <f ca="1"/>
        <v>#REF!</v>
      </c>
      <c r="T114" s="14" t="e">
        <f ca="1"/>
        <v>#REF!</v>
      </c>
      <c r="U114" s="14" t="e">
        <f ca="1"/>
        <v>#REF!</v>
      </c>
      <c r="V114" s="14" t="e">
        <f ca="1"/>
        <v>#REF!</v>
      </c>
      <c r="W114" s="14" t="e">
        <f ca="1"/>
        <v>#REF!</v>
      </c>
      <c r="X114" s="14" t="e">
        <f ca="1"/>
        <v>#REF!</v>
      </c>
      <c r="Y114" s="15" t="e">
        <f ca="1"/>
        <v>#REF!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</row>
    <row r="115" spans="1:52" hidden="1">
      <c r="A115" s="4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</row>
    <row r="116" spans="1:52" hidden="1"/>
    <row r="119" spans="1:52">
      <c r="A119" s="4" t="s">
        <v>20</v>
      </c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</row>
    <row r="120" spans="1:52" hidden="1">
      <c r="A120" s="4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</row>
    <row r="121" spans="1:52" ht="13.5" hidden="1" thickBot="1">
      <c r="A121" s="4" t="s">
        <v>207</v>
      </c>
      <c r="B121" s="4" t="str">
        <f t="array" ref="B121:Y121">TRANSPOSE(A122:A145)</f>
        <v>Albirex_Niigata</v>
      </c>
      <c r="C121" s="4" t="str">
        <v>Consadole_Sapporo</v>
      </c>
      <c r="D121" s="4" t="str">
        <v>Gamba_Osaka</v>
      </c>
      <c r="E121" s="4" t="str">
        <v>Kashima_Antlers</v>
      </c>
      <c r="F121" s="4" t="str">
        <v>Kashiwa_Reysol</v>
      </c>
      <c r="G121" s="4" t="str">
        <v>Kawasaki_Frontale</v>
      </c>
      <c r="H121" s="4" t="str">
        <v>Cerezo_Osaka</v>
      </c>
      <c r="I121" s="4" t="str">
        <v>Vissel_Kobe</v>
      </c>
      <c r="J121" s="4" t="str">
        <v>Omiya_Ardija</v>
      </c>
      <c r="K121" s="4" t="str">
        <v>Sagan_Tosu</v>
      </c>
      <c r="L121" s="4" t="str">
        <v>Sanfrecce_Hiroshima</v>
      </c>
      <c r="M121" s="4" t="str">
        <v>Júbilo_Iwata</v>
      </c>
      <c r="N121" s="4" t="str">
        <v>Shimizu_S_Pulse</v>
      </c>
      <c r="O121" s="4" t="str">
        <v>Tokyo</v>
      </c>
      <c r="P121" s="4" t="str">
        <v>Urawa_Reds</v>
      </c>
      <c r="Q121" s="4" t="str">
        <v>Vegalta_Sendai</v>
      </c>
      <c r="R121" s="4" t="str">
        <v>Ventforet_Kofu</v>
      </c>
      <c r="S121" s="4" t="str">
        <v>Yokohama_F_Marinos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/>
      <c r="AA121" s="4"/>
      <c r="AB121" s="4" t="s">
        <v>208</v>
      </c>
      <c r="AC121" s="6" t="str">
        <f t="array" ref="AC121:AZ121">TRANSPOSE(AB122:AB145)</f>
        <v>Albirex_Niigata</v>
      </c>
      <c r="AD121" s="6" t="str">
        <v>Consadole_Sapporo</v>
      </c>
      <c r="AE121" s="6" t="str">
        <v>Gamba_Osaka</v>
      </c>
      <c r="AF121" s="6" t="str">
        <v>Kashima_Antlers</v>
      </c>
      <c r="AG121" s="6" t="str">
        <v>Kashiwa_Reysol</v>
      </c>
      <c r="AH121" s="6" t="str">
        <v>Kawasaki_Frontale</v>
      </c>
      <c r="AI121" s="6" t="str">
        <v>Cerezo_Osaka</v>
      </c>
      <c r="AJ121" s="6" t="str">
        <v>Vissel_Kobe</v>
      </c>
      <c r="AK121" s="6" t="str">
        <v>Omiya_Ardija</v>
      </c>
      <c r="AL121" s="6" t="str">
        <v>Sagan_Tosu</v>
      </c>
      <c r="AM121" s="6" t="str">
        <v>Sanfrecce_Hiroshima</v>
      </c>
      <c r="AN121" s="6" t="str">
        <v>Júbilo_Iwata</v>
      </c>
      <c r="AO121" s="6" t="str">
        <v>Shimizu_S_Pulse</v>
      </c>
      <c r="AP121" s="6" t="str">
        <v>Tokyo</v>
      </c>
      <c r="AQ121" s="6" t="str">
        <v>Urawa_Reds</v>
      </c>
      <c r="AR121" s="6" t="str">
        <v>Vegalta_Sendai</v>
      </c>
      <c r="AS121" s="6" t="str">
        <v>Ventforet_Kofu</v>
      </c>
      <c r="AT121" s="6" t="str">
        <v>Yokohama_F_Marinos</v>
      </c>
      <c r="AU121" s="6">
        <v>0</v>
      </c>
      <c r="AV121" s="6">
        <v>0</v>
      </c>
      <c r="AW121" s="6">
        <v>0</v>
      </c>
      <c r="AX121" s="6">
        <v>0</v>
      </c>
      <c r="AY121" s="6">
        <v>0</v>
      </c>
      <c r="AZ121" s="6">
        <v>0</v>
      </c>
    </row>
    <row r="122" spans="1:52" hidden="1">
      <c r="A122" s="4" t="str">
        <f>Table!$C$38</f>
        <v>Albirex_Niigata</v>
      </c>
      <c r="B122" s="7">
        <f t="array" aca="1" ref="B122" ca="1">SUM(IF((INDIRECT($A122&amp;"!J23:J200")=$B$1)*(INDIRECT($A122&amp;"!I23:I200")="H")*(INDIRECT($A122&amp;"!H23:H200")=INDIRECT(B$121&amp;"!$H$21"))*(INDIRECT($A122&amp;"!Q23:Q200")&lt;&gt;""),INDIRECT($A122&amp;"!Q23:Q200")),0)</f>
        <v>0</v>
      </c>
      <c r="C122" s="8">
        <f t="array" aca="1" ref="C122" ca="1">SUM(IF((INDIRECT($A122&amp;"!J23:J200")=$B$1)*(INDIRECT($A122&amp;"!I23:I200")="H")*(INDIRECT($A122&amp;"!H23:H200")=INDIRECT(C$121&amp;"!$H$21"))*(INDIRECT($A122&amp;"!Q23:Q200")&lt;&gt;""),INDIRECT($A122&amp;"!Q23:Q200")),0)</f>
        <v>0</v>
      </c>
      <c r="D122" s="8">
        <f t="array" aca="1" ref="D122" ca="1">SUM(IF((INDIRECT($A122&amp;"!J23:J200")=$B$1)*(INDIRECT($A122&amp;"!I23:I200")="H")*(INDIRECT($A122&amp;"!H23:H200")=INDIRECT(D$121&amp;"!$H$21"))*(INDIRECT($A122&amp;"!Q23:Q200")&lt;&gt;""),INDIRECT($A122&amp;"!Q23:Q200")),0)</f>
        <v>0</v>
      </c>
      <c r="E122" s="8">
        <f t="array" aca="1" ref="E122" ca="1">SUM(IF((INDIRECT($A122&amp;"!J23:J200")=$B$1)*(INDIRECT($A122&amp;"!I23:I200")="H")*(INDIRECT($A122&amp;"!H23:H200")=INDIRECT(E$121&amp;"!$H$21"))*(INDIRECT($A122&amp;"!Q23:Q200")&lt;&gt;""),INDIRECT($A122&amp;"!Q23:Q200")),0)</f>
        <v>0</v>
      </c>
      <c r="F122" s="8">
        <f t="array" aca="1" ref="F122" ca="1">SUM(IF((INDIRECT($A122&amp;"!J23:J200")=$B$1)*(INDIRECT($A122&amp;"!I23:I200")="H")*(INDIRECT($A122&amp;"!H23:H200")=INDIRECT(F$121&amp;"!$H$21"))*(INDIRECT($A122&amp;"!Q23:Q200")&lt;&gt;""),INDIRECT($A122&amp;"!Q23:Q200")),0)</f>
        <v>0</v>
      </c>
      <c r="G122" s="8">
        <f t="array" aca="1" ref="G122" ca="1">SUM(IF((INDIRECT($A122&amp;"!J23:J200")=$B$1)*(INDIRECT($A122&amp;"!I23:I200")="H")*(INDIRECT($A122&amp;"!H23:H200")=INDIRECT(G$121&amp;"!$H$21"))*(INDIRECT($A122&amp;"!Q23:Q200")&lt;&gt;""),INDIRECT($A122&amp;"!Q23:Q200")),0)</f>
        <v>0</v>
      </c>
      <c r="H122" s="8">
        <f t="array" aca="1" ref="H122" ca="1">SUM(IF((INDIRECT($A122&amp;"!J23:J200")=$B$1)*(INDIRECT($A122&amp;"!I23:I200")="H")*(INDIRECT($A122&amp;"!H23:H200")=INDIRECT(H$121&amp;"!$H$21"))*(INDIRECT($A122&amp;"!Q23:Q200")&lt;&gt;""),INDIRECT($A122&amp;"!Q23:Q200")),0)</f>
        <v>0</v>
      </c>
      <c r="I122" s="8">
        <f t="array" aca="1" ref="I122" ca="1">SUM(IF((INDIRECT($A122&amp;"!J23:J200")=$B$1)*(INDIRECT($A122&amp;"!I23:I200")="H")*(INDIRECT($A122&amp;"!H23:H200")=INDIRECT(I$121&amp;"!$H$21"))*(INDIRECT($A122&amp;"!Q23:Q200")&lt;&gt;""),INDIRECT($A122&amp;"!Q23:Q200")),0)</f>
        <v>0</v>
      </c>
      <c r="J122" s="8">
        <f t="array" aca="1" ref="J122" ca="1">SUM(IF((INDIRECT($A122&amp;"!J23:J200")=$B$1)*(INDIRECT($A122&amp;"!I23:I200")="H")*(INDIRECT($A122&amp;"!H23:H200")=INDIRECT(J$121&amp;"!$H$21"))*(INDIRECT($A122&amp;"!Q23:Q200")&lt;&gt;""),INDIRECT($A122&amp;"!Q23:Q200")),0)</f>
        <v>0</v>
      </c>
      <c r="K122" s="8">
        <f t="array" aca="1" ref="K122" ca="1">SUM(IF((INDIRECT($A122&amp;"!J23:J200")=$B$1)*(INDIRECT($A122&amp;"!I23:I200")="H")*(INDIRECT($A122&amp;"!H23:H200")=INDIRECT(K$121&amp;"!$H$21"))*(INDIRECT($A122&amp;"!Q23:Q200")&lt;&gt;""),INDIRECT($A122&amp;"!Q23:Q200")),0)</f>
        <v>0</v>
      </c>
      <c r="L122" s="8">
        <f t="array" aca="1" ref="L122" ca="1">SUM(IF((INDIRECT($A122&amp;"!J23:J200")=$B$1)*(INDIRECT($A122&amp;"!I23:I200")="H")*(INDIRECT($A122&amp;"!H23:H200")=INDIRECT(L$121&amp;"!$H$21"))*(INDIRECT($A122&amp;"!Q23:Q200")&lt;&gt;""),INDIRECT($A122&amp;"!Q23:Q200")),0)</f>
        <v>0</v>
      </c>
      <c r="M122" s="8">
        <f t="array" aca="1" ref="M122" ca="1">SUM(IF((INDIRECT($A122&amp;"!J23:J200")=$B$1)*(INDIRECT($A122&amp;"!I23:I200")="H")*(INDIRECT($A122&amp;"!H23:H200")=INDIRECT(M$121&amp;"!$H$21"))*(INDIRECT($A122&amp;"!Q23:Q200")&lt;&gt;""),INDIRECT($A122&amp;"!Q23:Q200")),0)</f>
        <v>0</v>
      </c>
      <c r="N122" s="8">
        <f t="array" aca="1" ref="N122" ca="1">SUM(IF((INDIRECT($A122&amp;"!J23:J200")=$B$1)*(INDIRECT($A122&amp;"!I23:I200")="H")*(INDIRECT($A122&amp;"!H23:H200")=INDIRECT(N$121&amp;"!$H$21"))*(INDIRECT($A122&amp;"!Q23:Q200")&lt;&gt;""),INDIRECT($A122&amp;"!Q23:Q200")),0)</f>
        <v>0</v>
      </c>
      <c r="O122" s="8">
        <f t="array" aca="1" ref="O122" ca="1">SUM(IF((INDIRECT($A122&amp;"!J23:J200")=$B$1)*(INDIRECT($A122&amp;"!I23:I200")="H")*(INDIRECT($A122&amp;"!H23:H200")=INDIRECT(O$121&amp;"!$H$21"))*(INDIRECT($A122&amp;"!Q23:Q200")&lt;&gt;""),INDIRECT($A122&amp;"!Q23:Q200")),0)</f>
        <v>0</v>
      </c>
      <c r="P122" s="8">
        <f t="array" aca="1" ref="P122" ca="1">SUM(IF((INDIRECT($A122&amp;"!J23:J200")=$B$1)*(INDIRECT($A122&amp;"!I23:I200")="H")*(INDIRECT($A122&amp;"!H23:H200")=INDIRECT(P$121&amp;"!$H$21"))*(INDIRECT($A122&amp;"!Q23:Q200")&lt;&gt;""),INDIRECT($A122&amp;"!Q23:Q200")),0)</f>
        <v>0</v>
      </c>
      <c r="Q122" s="8">
        <f t="array" aca="1" ref="Q122" ca="1">SUM(IF((INDIRECT($A122&amp;"!J23:J200")=$B$1)*(INDIRECT($A122&amp;"!I23:I200")="H")*(INDIRECT($A122&amp;"!H23:H200")=INDIRECT(Q$121&amp;"!$H$21"))*(INDIRECT($A122&amp;"!Q23:Q200")&lt;&gt;""),INDIRECT($A122&amp;"!Q23:Q200")),0)</f>
        <v>0</v>
      </c>
      <c r="R122" s="8">
        <f t="array" aca="1" ref="R122" ca="1">SUM(IF((INDIRECT($A122&amp;"!J23:J200")=$B$1)*(INDIRECT($A122&amp;"!I23:I200")="H")*(INDIRECT($A122&amp;"!H23:H200")=INDIRECT(R$121&amp;"!$H$21"))*(INDIRECT($A122&amp;"!Q23:Q200")&lt;&gt;""),INDIRECT($A122&amp;"!Q23:Q200")),0)</f>
        <v>0</v>
      </c>
      <c r="S122" s="8">
        <f t="array" aca="1" ref="S122" ca="1">SUM(IF((INDIRECT($A122&amp;"!J23:J200")=$B$1)*(INDIRECT($A122&amp;"!I23:I200")="H")*(INDIRECT($A122&amp;"!H23:H200")=INDIRECT(S$121&amp;"!$H$21"))*(INDIRECT($A122&amp;"!Q23:Q200")&lt;&gt;""),INDIRECT($A122&amp;"!Q23:Q200")),0)</f>
        <v>0</v>
      </c>
      <c r="T122" s="8" t="e">
        <f t="array" aca="1" ref="T122" ca="1">SUM(IF((INDIRECT($A122&amp;"!J23:J200")=$B$1)*(INDIRECT($A122&amp;"!I23:I200")="H")*(INDIRECT($A122&amp;"!H23:H200")=INDIRECT(T$121&amp;"!$H$21"))*(INDIRECT($A122&amp;"!Q23:Q200")&lt;&gt;""),INDIRECT($A122&amp;"!Q23:Q200")),0)</f>
        <v>#REF!</v>
      </c>
      <c r="U122" s="8" t="e">
        <f t="array" aca="1" ref="U122" ca="1">SUM(IF((INDIRECT($A122&amp;"!J23:J200")=$B$1)*(INDIRECT($A122&amp;"!I23:I200")="H")*(INDIRECT($A122&amp;"!H23:H200")=INDIRECT(U$121&amp;"!$H$21"))*(INDIRECT($A122&amp;"!Q23:Q200")&lt;&gt;""),INDIRECT($A122&amp;"!Q23:Q200")),0)</f>
        <v>#REF!</v>
      </c>
      <c r="V122" s="8" t="e">
        <f t="array" aca="1" ref="V122" ca="1">SUM(IF((INDIRECT($A122&amp;"!J23:J200")=$B$1)*(INDIRECT($A122&amp;"!I23:I200")="H")*(INDIRECT($A122&amp;"!H23:H200")=INDIRECT(V$121&amp;"!$H$21"))*(INDIRECT($A122&amp;"!Q23:Q200")&lt;&gt;""),INDIRECT($A122&amp;"!Q23:Q200")),0)</f>
        <v>#REF!</v>
      </c>
      <c r="W122" s="8" t="e">
        <f t="array" aca="1" ref="W122" ca="1">SUM(IF((INDIRECT($A122&amp;"!J23:J200")=$B$1)*(INDIRECT($A122&amp;"!I23:I200")="H")*(INDIRECT($A122&amp;"!H23:H200")=INDIRECT(W$121&amp;"!$H$21"))*(INDIRECT($A122&amp;"!Q23:Q200")&lt;&gt;""),INDIRECT($A122&amp;"!Q23:Q200")),0)</f>
        <v>#REF!</v>
      </c>
      <c r="X122" s="8" t="e">
        <f t="array" aca="1" ref="X122" ca="1">SUM(IF((INDIRECT($A122&amp;"!J23:J200")=$B$1)*(INDIRECT($A122&amp;"!I23:I200")="H")*(INDIRECT($A122&amp;"!H23:H200")=INDIRECT(X$121&amp;"!$H$21"))*(INDIRECT($A122&amp;"!Q23:Q200")&lt;&gt;""),INDIRECT($A122&amp;"!Q23:Q200")),0)</f>
        <v>#REF!</v>
      </c>
      <c r="Y122" s="9" t="e">
        <f t="array" aca="1" ref="Y122" ca="1">SUM(IF((INDIRECT($A122&amp;"!J23:J200")=$B$1)*(INDIRECT($A122&amp;"!I23:I200")="H")*(INDIRECT($A122&amp;"!H23:H200")=INDIRECT(Y$121&amp;"!$H$21"))*(INDIRECT($A122&amp;"!Q23:Q200")&lt;&gt;""),INDIRECT($A122&amp;"!Q23:Q200")),0)</f>
        <v>#REF!</v>
      </c>
      <c r="Z122" s="4"/>
      <c r="AA122" s="4"/>
      <c r="AB122" s="4" t="str">
        <f>Table!$C$38</f>
        <v>Albirex_Niigata</v>
      </c>
      <c r="AC122" s="7">
        <f t="array" aca="1" ref="AC122" ca="1">SUM(IF((INDIRECT($AB122&amp;"!J23:J200")=$B$1)*(INDIRECT($AB122&amp;"!I23:I200")="A")*(INDIRECT($AB122&amp;"!H23:H200")=INDIRECT(AC$121&amp;"!$H$21"))*(INDIRECT($AB122&amp;"!Q23:Q200")&lt;&gt;""),INDIRECT($AB122&amp;"!Q23:Q200")),0)</f>
        <v>0</v>
      </c>
      <c r="AD122" s="8">
        <f t="array" aca="1" ref="AD122" ca="1">SUM(IF((INDIRECT($AB122&amp;"!J23:J200")=$B$1)*(INDIRECT($AB122&amp;"!I23:I200")="A")*(INDIRECT($AB122&amp;"!H23:H200")=INDIRECT(AD$121&amp;"!$H$21"))*(INDIRECT($AB122&amp;"!Q23:Q200")&lt;&gt;""),INDIRECT($AB122&amp;"!Q23:Q200")),0)</f>
        <v>0</v>
      </c>
      <c r="AE122" s="8">
        <f t="array" aca="1" ref="AE122" ca="1">SUM(IF((INDIRECT($AB122&amp;"!J23:J200")=$B$1)*(INDIRECT($AB122&amp;"!I23:I200")="A")*(INDIRECT($AB122&amp;"!H23:H200")=INDIRECT(AE$121&amp;"!$H$21"))*(INDIRECT($AB122&amp;"!Q23:Q200")&lt;&gt;""),INDIRECT($AB122&amp;"!Q23:Q200")),0)</f>
        <v>0</v>
      </c>
      <c r="AF122" s="8">
        <f t="array" aca="1" ref="AF122" ca="1">SUM(IF((INDIRECT($AB122&amp;"!J23:J200")=$B$1)*(INDIRECT($AB122&amp;"!I23:I200")="A")*(INDIRECT($AB122&amp;"!H23:H200")=INDIRECT(AF$121&amp;"!$H$21"))*(INDIRECT($AB122&amp;"!Q23:Q200")&lt;&gt;""),INDIRECT($AB122&amp;"!Q23:Q200")),0)</f>
        <v>0</v>
      </c>
      <c r="AG122" s="8">
        <f t="array" aca="1" ref="AG122" ca="1">SUM(IF((INDIRECT($AB122&amp;"!J23:J200")=$B$1)*(INDIRECT($AB122&amp;"!I23:I200")="A")*(INDIRECT($AB122&amp;"!H23:H200")=INDIRECT(AG$121&amp;"!$H$21"))*(INDIRECT($AB122&amp;"!Q23:Q200")&lt;&gt;""),INDIRECT($AB122&amp;"!Q23:Q200")),0)</f>
        <v>0</v>
      </c>
      <c r="AH122" s="8">
        <f t="array" aca="1" ref="AH122" ca="1">SUM(IF((INDIRECT($AB122&amp;"!J23:J200")=$B$1)*(INDIRECT($AB122&amp;"!I23:I200")="A")*(INDIRECT($AB122&amp;"!H23:H200")=INDIRECT(AH$121&amp;"!$H$21"))*(INDIRECT($AB122&amp;"!Q23:Q200")&lt;&gt;""),INDIRECT($AB122&amp;"!Q23:Q200")),0)</f>
        <v>0</v>
      </c>
      <c r="AI122" s="8">
        <f t="array" aca="1" ref="AI122" ca="1">SUM(IF((INDIRECT($AB122&amp;"!J23:J200")=$B$1)*(INDIRECT($AB122&amp;"!I23:I200")="A")*(INDIRECT($AB122&amp;"!H23:H200")=INDIRECT(AI$121&amp;"!$H$21"))*(INDIRECT($AB122&amp;"!Q23:Q200")&lt;&gt;""),INDIRECT($AB122&amp;"!Q23:Q200")),0)</f>
        <v>0</v>
      </c>
      <c r="AJ122" s="8">
        <f t="array" aca="1" ref="AJ122" ca="1">SUM(IF((INDIRECT($AB122&amp;"!J23:J200")=$B$1)*(INDIRECT($AB122&amp;"!I23:I200")="A")*(INDIRECT($AB122&amp;"!H23:H200")=INDIRECT(AJ$121&amp;"!$H$21"))*(INDIRECT($AB122&amp;"!Q23:Q200")&lt;&gt;""),INDIRECT($AB122&amp;"!Q23:Q200")),0)</f>
        <v>0</v>
      </c>
      <c r="AK122" s="8">
        <f t="array" aca="1" ref="AK122" ca="1">SUM(IF((INDIRECT($AB122&amp;"!J23:J200")=$B$1)*(INDIRECT($AB122&amp;"!I23:I200")="A")*(INDIRECT($AB122&amp;"!H23:H200")=INDIRECT(AK$121&amp;"!$H$21"))*(INDIRECT($AB122&amp;"!Q23:Q200")&lt;&gt;""),INDIRECT($AB122&amp;"!Q23:Q200")),0)</f>
        <v>0</v>
      </c>
      <c r="AL122" s="8">
        <f t="array" aca="1" ref="AL122" ca="1">SUM(IF((INDIRECT($AB122&amp;"!J23:J200")=$B$1)*(INDIRECT($AB122&amp;"!I23:I200")="A")*(INDIRECT($AB122&amp;"!H23:H200")=INDIRECT(AL$121&amp;"!$H$21"))*(INDIRECT($AB122&amp;"!Q23:Q200")&lt;&gt;""),INDIRECT($AB122&amp;"!Q23:Q200")),0)</f>
        <v>0</v>
      </c>
      <c r="AM122" s="8">
        <f t="array" aca="1" ref="AM122" ca="1">SUM(IF((INDIRECT($AB122&amp;"!J23:J200")=$B$1)*(INDIRECT($AB122&amp;"!I23:I200")="A")*(INDIRECT($AB122&amp;"!H23:H200")=INDIRECT(AM$121&amp;"!$H$21"))*(INDIRECT($AB122&amp;"!Q23:Q200")&lt;&gt;""),INDIRECT($AB122&amp;"!Q23:Q200")),0)</f>
        <v>0</v>
      </c>
      <c r="AN122" s="8">
        <f t="array" aca="1" ref="AN122" ca="1">SUM(IF((INDIRECT($AB122&amp;"!J23:J200")=$B$1)*(INDIRECT($AB122&amp;"!I23:I200")="A")*(INDIRECT($AB122&amp;"!H23:H200")=INDIRECT(AN$121&amp;"!$H$21"))*(INDIRECT($AB122&amp;"!Q23:Q200")&lt;&gt;""),INDIRECT($AB122&amp;"!Q23:Q200")),0)</f>
        <v>0</v>
      </c>
      <c r="AO122" s="8">
        <f t="array" aca="1" ref="AO122" ca="1">SUM(IF((INDIRECT($AB122&amp;"!J23:J200")=$B$1)*(INDIRECT($AB122&amp;"!I23:I200")="A")*(INDIRECT($AB122&amp;"!H23:H200")=INDIRECT(AO$121&amp;"!$H$21"))*(INDIRECT($AB122&amp;"!Q23:Q200")&lt;&gt;""),INDIRECT($AB122&amp;"!Q23:Q200")),0)</f>
        <v>0</v>
      </c>
      <c r="AP122" s="8">
        <f t="array" aca="1" ref="AP122" ca="1">SUM(IF((INDIRECT($AB122&amp;"!J23:J200")=$B$1)*(INDIRECT($AB122&amp;"!I23:I200")="A")*(INDIRECT($AB122&amp;"!H23:H200")=INDIRECT(AP$121&amp;"!$H$21"))*(INDIRECT($AB122&amp;"!Q23:Q200")&lt;&gt;""),INDIRECT($AB122&amp;"!Q23:Q200")),0)</f>
        <v>0</v>
      </c>
      <c r="AQ122" s="8">
        <f t="array" aca="1" ref="AQ122" ca="1">SUM(IF((INDIRECT($AB122&amp;"!J23:J200")=$B$1)*(INDIRECT($AB122&amp;"!I23:I200")="A")*(INDIRECT($AB122&amp;"!H23:H200")=INDIRECT(AQ$121&amp;"!$H$21"))*(INDIRECT($AB122&amp;"!Q23:Q200")&lt;&gt;""),INDIRECT($AB122&amp;"!Q23:Q200")),0)</f>
        <v>0</v>
      </c>
      <c r="AR122" s="8">
        <f t="array" aca="1" ref="AR122" ca="1">SUM(IF((INDIRECT($AB122&amp;"!J23:J200")=$B$1)*(INDIRECT($AB122&amp;"!I23:I200")="A")*(INDIRECT($AB122&amp;"!H23:H200")=INDIRECT(AR$121&amp;"!$H$21"))*(INDIRECT($AB122&amp;"!Q23:Q200")&lt;&gt;""),INDIRECT($AB122&amp;"!Q23:Q200")),0)</f>
        <v>0</v>
      </c>
      <c r="AS122" s="8">
        <f t="array" aca="1" ref="AS122" ca="1">SUM(IF((INDIRECT($AB122&amp;"!J23:J200")=$B$1)*(INDIRECT($AB122&amp;"!I23:I200")="A")*(INDIRECT($AB122&amp;"!H23:H200")=INDIRECT(AS$121&amp;"!$H$21"))*(INDIRECT($AB122&amp;"!Q23:Q200")&lt;&gt;""),INDIRECT($AB122&amp;"!Q23:Q200")),0)</f>
        <v>0</v>
      </c>
      <c r="AT122" s="8">
        <f t="array" aca="1" ref="AT122" ca="1">SUM(IF((INDIRECT($AB122&amp;"!J23:J200")=$B$1)*(INDIRECT($AB122&amp;"!I23:I200")="A")*(INDIRECT($AB122&amp;"!H23:H200")=INDIRECT(AT$121&amp;"!$H$21"))*(INDIRECT($AB122&amp;"!Q23:Q200")&lt;&gt;""),INDIRECT($AB122&amp;"!Q23:Q200")),0)</f>
        <v>0</v>
      </c>
      <c r="AU122" s="8" t="e">
        <f t="array" aca="1" ref="AU122" ca="1">SUM(IF((INDIRECT($AB122&amp;"!J23:J200")=$B$1)*(INDIRECT($AB122&amp;"!I23:I200")="A")*(INDIRECT($AB122&amp;"!H23:H200")=INDIRECT(AU$121&amp;"!$H$21"))*(INDIRECT($AB122&amp;"!Q23:Q200")&lt;&gt;""),INDIRECT($AB122&amp;"!Q23:Q200")),0)</f>
        <v>#REF!</v>
      </c>
      <c r="AV122" s="8" t="e">
        <f t="array" aca="1" ref="AV122" ca="1">SUM(IF((INDIRECT($AB122&amp;"!J23:J200")=$B$1)*(INDIRECT($AB122&amp;"!I23:I200")="A")*(INDIRECT($AB122&amp;"!H23:H200")=INDIRECT(AV$121&amp;"!$H$21"))*(INDIRECT($AB122&amp;"!Q23:Q200")&lt;&gt;""),INDIRECT($AB122&amp;"!Q23:Q200")),0)</f>
        <v>#REF!</v>
      </c>
      <c r="AW122" s="8" t="e">
        <f t="array" aca="1" ref="AW122" ca="1">SUM(IF((INDIRECT($AB122&amp;"!J23:J200")=$B$1)*(INDIRECT($AB122&amp;"!I23:I200")="A")*(INDIRECT($AB122&amp;"!H23:H200")=INDIRECT(AW$121&amp;"!$H$21"))*(INDIRECT($AB122&amp;"!Q23:Q200")&lt;&gt;""),INDIRECT($AB122&amp;"!Q23:Q200")),0)</f>
        <v>#REF!</v>
      </c>
      <c r="AX122" s="8" t="e">
        <f t="array" aca="1" ref="AX122" ca="1">SUM(IF((INDIRECT($AB122&amp;"!J23:J200")=$B$1)*(INDIRECT($AB122&amp;"!I23:I200")="A")*(INDIRECT($AB122&amp;"!H23:H200")=INDIRECT(AX$121&amp;"!$H$21"))*(INDIRECT($AB122&amp;"!Q23:Q200")&lt;&gt;""),INDIRECT($AB122&amp;"!Q23:Q200")),0)</f>
        <v>#REF!</v>
      </c>
      <c r="AY122" s="8" t="e">
        <f t="array" aca="1" ref="AY122" ca="1">SUM(IF((INDIRECT($AB122&amp;"!J23:J200")=$B$1)*(INDIRECT($AB122&amp;"!I23:I200")="A")*(INDIRECT($AB122&amp;"!H23:H200")=INDIRECT(AY$121&amp;"!$H$21"))*(INDIRECT($AB122&amp;"!Q23:Q200")&lt;&gt;""),INDIRECT($AB122&amp;"!Q23:Q200")),0)</f>
        <v>#REF!</v>
      </c>
      <c r="AZ122" s="9" t="e">
        <f t="array" aca="1" ref="AZ122" ca="1">SUM(IF((INDIRECT($AB122&amp;"!J23:J200")=$B$1)*(INDIRECT($AB122&amp;"!I23:I200")="A")*(INDIRECT($AB122&amp;"!H23:H200")=INDIRECT(AZ$121&amp;"!$H$21"))*(INDIRECT($AB122&amp;"!Q23:Q200")&lt;&gt;""),INDIRECT($AB122&amp;"!Q23:Q200")),0)</f>
        <v>#REF!</v>
      </c>
    </row>
    <row r="123" spans="1:52" hidden="1">
      <c r="A123" s="4" t="str">
        <f>Table!$C$39</f>
        <v>Consadole_Sapporo</v>
      </c>
      <c r="B123" s="10">
        <f t="array" aca="1" ref="B123" ca="1">SUM(IF((INDIRECT($A123&amp;"!J23:J200")=$B$1)*(INDIRECT($A123&amp;"!I23:I200")="H")*(INDIRECT($A123&amp;"!H23:H200")=INDIRECT(B$121&amp;"!$H$21"))*(INDIRECT($A123&amp;"!Q23:Q200")&lt;&gt;""),INDIRECT($A123&amp;"!Q23:Q200")),0)</f>
        <v>0</v>
      </c>
      <c r="C123" s="11">
        <f t="array" aca="1" ref="C123" ca="1">SUM(IF((INDIRECT($A123&amp;"!J23:J200")=$B$1)*(INDIRECT($A123&amp;"!I23:I200")="H")*(INDIRECT($A123&amp;"!H23:H200")=INDIRECT(C$121&amp;"!$H$21"))*(INDIRECT($A123&amp;"!Q23:Q200")&lt;&gt;""),INDIRECT($A123&amp;"!Q23:Q200")),0)</f>
        <v>0</v>
      </c>
      <c r="D123" s="11">
        <f t="array" aca="1" ref="D123" ca="1">SUM(IF((INDIRECT($A123&amp;"!J23:J200")=$B$1)*(INDIRECT($A123&amp;"!I23:I200")="H")*(INDIRECT($A123&amp;"!H23:H200")=INDIRECT(D$121&amp;"!$H$21"))*(INDIRECT($A123&amp;"!Q23:Q200")&lt;&gt;""),INDIRECT($A123&amp;"!Q23:Q200")),0)</f>
        <v>0</v>
      </c>
      <c r="E123" s="11">
        <f t="array" aca="1" ref="E123" ca="1">SUM(IF((INDIRECT($A123&amp;"!J23:J200")=$B$1)*(INDIRECT($A123&amp;"!I23:I200")="H")*(INDIRECT($A123&amp;"!H23:H200")=INDIRECT(E$121&amp;"!$H$21"))*(INDIRECT($A123&amp;"!Q23:Q200")&lt;&gt;""),INDIRECT($A123&amp;"!Q23:Q200")),0)</f>
        <v>0</v>
      </c>
      <c r="F123" s="11">
        <f t="array" aca="1" ref="F123" ca="1">SUM(IF((INDIRECT($A123&amp;"!J23:J200")=$B$1)*(INDIRECT($A123&amp;"!I23:I200")="H")*(INDIRECT($A123&amp;"!H23:H200")=INDIRECT(F$121&amp;"!$H$21"))*(INDIRECT($A123&amp;"!Q23:Q200")&lt;&gt;""),INDIRECT($A123&amp;"!Q23:Q200")),0)</f>
        <v>0</v>
      </c>
      <c r="G123" s="11">
        <f t="array" aca="1" ref="G123" ca="1">SUM(IF((INDIRECT($A123&amp;"!J23:J200")=$B$1)*(INDIRECT($A123&amp;"!I23:I200")="H")*(INDIRECT($A123&amp;"!H23:H200")=INDIRECT(G$121&amp;"!$H$21"))*(INDIRECT($A123&amp;"!Q23:Q200")&lt;&gt;""),INDIRECT($A123&amp;"!Q23:Q200")),0)</f>
        <v>0</v>
      </c>
      <c r="H123" s="11">
        <f t="array" aca="1" ref="H123" ca="1">SUM(IF((INDIRECT($A123&amp;"!J23:J200")=$B$1)*(INDIRECT($A123&amp;"!I23:I200")="H")*(INDIRECT($A123&amp;"!H23:H200")=INDIRECT(H$121&amp;"!$H$21"))*(INDIRECT($A123&amp;"!Q23:Q200")&lt;&gt;""),INDIRECT($A123&amp;"!Q23:Q200")),0)</f>
        <v>0</v>
      </c>
      <c r="I123" s="11">
        <f t="array" aca="1" ref="I123" ca="1">SUM(IF((INDIRECT($A123&amp;"!J23:J200")=$B$1)*(INDIRECT($A123&amp;"!I23:I200")="H")*(INDIRECT($A123&amp;"!H23:H200")=INDIRECT(I$121&amp;"!$H$21"))*(INDIRECT($A123&amp;"!Q23:Q200")&lt;&gt;""),INDIRECT($A123&amp;"!Q23:Q200")),0)</f>
        <v>0</v>
      </c>
      <c r="J123" s="11">
        <f t="array" aca="1" ref="J123" ca="1">SUM(IF((INDIRECT($A123&amp;"!J23:J200")=$B$1)*(INDIRECT($A123&amp;"!I23:I200")="H")*(INDIRECT($A123&amp;"!H23:H200")=INDIRECT(J$121&amp;"!$H$21"))*(INDIRECT($A123&amp;"!Q23:Q200")&lt;&gt;""),INDIRECT($A123&amp;"!Q23:Q200")),0)</f>
        <v>0</v>
      </c>
      <c r="K123" s="11">
        <f t="array" aca="1" ref="K123" ca="1">SUM(IF((INDIRECT($A123&amp;"!J23:J200")=$B$1)*(INDIRECT($A123&amp;"!I23:I200")="H")*(INDIRECT($A123&amp;"!H23:H200")=INDIRECT(K$121&amp;"!$H$21"))*(INDIRECT($A123&amp;"!Q23:Q200")&lt;&gt;""),INDIRECT($A123&amp;"!Q23:Q200")),0)</f>
        <v>0</v>
      </c>
      <c r="L123" s="11">
        <f t="array" aca="1" ref="L123" ca="1">SUM(IF((INDIRECT($A123&amp;"!J23:J200")=$B$1)*(INDIRECT($A123&amp;"!I23:I200")="H")*(INDIRECT($A123&amp;"!H23:H200")=INDIRECT(L$121&amp;"!$H$21"))*(INDIRECT($A123&amp;"!Q23:Q200")&lt;&gt;""),INDIRECT($A123&amp;"!Q23:Q200")),0)</f>
        <v>0</v>
      </c>
      <c r="M123" s="11">
        <f t="array" aca="1" ref="M123" ca="1">SUM(IF((INDIRECT($A123&amp;"!J23:J200")=$B$1)*(INDIRECT($A123&amp;"!I23:I200")="H")*(INDIRECT($A123&amp;"!H23:H200")=INDIRECT(M$121&amp;"!$H$21"))*(INDIRECT($A123&amp;"!Q23:Q200")&lt;&gt;""),INDIRECT($A123&amp;"!Q23:Q200")),0)</f>
        <v>0</v>
      </c>
      <c r="N123" s="11">
        <f t="array" aca="1" ref="N123" ca="1">SUM(IF((INDIRECT($A123&amp;"!J23:J200")=$B$1)*(INDIRECT($A123&amp;"!I23:I200")="H")*(INDIRECT($A123&amp;"!H23:H200")=INDIRECT(N$121&amp;"!$H$21"))*(INDIRECT($A123&amp;"!Q23:Q200")&lt;&gt;""),INDIRECT($A123&amp;"!Q23:Q200")),0)</f>
        <v>0</v>
      </c>
      <c r="O123" s="11">
        <f t="array" aca="1" ref="O123" ca="1">SUM(IF((INDIRECT($A123&amp;"!J23:J200")=$B$1)*(INDIRECT($A123&amp;"!I23:I200")="H")*(INDIRECT($A123&amp;"!H23:H200")=INDIRECT(O$121&amp;"!$H$21"))*(INDIRECT($A123&amp;"!Q23:Q200")&lt;&gt;""),INDIRECT($A123&amp;"!Q23:Q200")),0)</f>
        <v>0</v>
      </c>
      <c r="P123" s="11">
        <f t="array" aca="1" ref="P123" ca="1">SUM(IF((INDIRECT($A123&amp;"!J23:J200")=$B$1)*(INDIRECT($A123&amp;"!I23:I200")="H")*(INDIRECT($A123&amp;"!H23:H200")=INDIRECT(P$121&amp;"!$H$21"))*(INDIRECT($A123&amp;"!Q23:Q200")&lt;&gt;""),INDIRECT($A123&amp;"!Q23:Q200")),0)</f>
        <v>0</v>
      </c>
      <c r="Q123" s="11">
        <f t="array" aca="1" ref="Q123" ca="1">SUM(IF((INDIRECT($A123&amp;"!J23:J200")=$B$1)*(INDIRECT($A123&amp;"!I23:I200")="H")*(INDIRECT($A123&amp;"!H23:H200")=INDIRECT(Q$121&amp;"!$H$21"))*(INDIRECT($A123&amp;"!Q23:Q200")&lt;&gt;""),INDIRECT($A123&amp;"!Q23:Q200")),0)</f>
        <v>0</v>
      </c>
      <c r="R123" s="11">
        <f t="array" aca="1" ref="R123" ca="1">SUM(IF((INDIRECT($A123&amp;"!J23:J200")=$B$1)*(INDIRECT($A123&amp;"!I23:I200")="H")*(INDIRECT($A123&amp;"!H23:H200")=INDIRECT(R$121&amp;"!$H$21"))*(INDIRECT($A123&amp;"!Q23:Q200")&lt;&gt;""),INDIRECT($A123&amp;"!Q23:Q200")),0)</f>
        <v>0</v>
      </c>
      <c r="S123" s="11">
        <f t="array" aca="1" ref="S123" ca="1">SUM(IF((INDIRECT($A123&amp;"!J23:J200")=$B$1)*(INDIRECT($A123&amp;"!I23:I200")="H")*(INDIRECT($A123&amp;"!H23:H200")=INDIRECT(S$121&amp;"!$H$21"))*(INDIRECT($A123&amp;"!Q23:Q200")&lt;&gt;""),INDIRECT($A123&amp;"!Q23:Q200")),0)</f>
        <v>0</v>
      </c>
      <c r="T123" s="11" t="e">
        <f t="array" aca="1" ref="T123" ca="1">SUM(IF((INDIRECT($A123&amp;"!J23:J200")=$B$1)*(INDIRECT($A123&amp;"!I23:I200")="H")*(INDIRECT($A123&amp;"!H23:H200")=INDIRECT(T$121&amp;"!$H$21"))*(INDIRECT($A123&amp;"!Q23:Q200")&lt;&gt;""),INDIRECT($A123&amp;"!Q23:Q200")),0)</f>
        <v>#REF!</v>
      </c>
      <c r="U123" s="11" t="e">
        <f t="array" aca="1" ref="U123" ca="1">SUM(IF((INDIRECT($A123&amp;"!J23:J200")=$B$1)*(INDIRECT($A123&amp;"!I23:I200")="H")*(INDIRECT($A123&amp;"!H23:H200")=INDIRECT(U$121&amp;"!$H$21"))*(INDIRECT($A123&amp;"!Q23:Q200")&lt;&gt;""),INDIRECT($A123&amp;"!Q23:Q200")),0)</f>
        <v>#REF!</v>
      </c>
      <c r="V123" s="11" t="e">
        <f t="array" aca="1" ref="V123" ca="1">SUM(IF((INDIRECT($A123&amp;"!J23:J200")=$B$1)*(INDIRECT($A123&amp;"!I23:I200")="H")*(INDIRECT($A123&amp;"!H23:H200")=INDIRECT(V$121&amp;"!$H$21"))*(INDIRECT($A123&amp;"!Q23:Q200")&lt;&gt;""),INDIRECT($A123&amp;"!Q23:Q200")),0)</f>
        <v>#REF!</v>
      </c>
      <c r="W123" s="11" t="e">
        <f t="array" aca="1" ref="W123" ca="1">SUM(IF((INDIRECT($A123&amp;"!J23:J200")=$B$1)*(INDIRECT($A123&amp;"!I23:I200")="H")*(INDIRECT($A123&amp;"!H23:H200")=INDIRECT(W$121&amp;"!$H$21"))*(INDIRECT($A123&amp;"!Q23:Q200")&lt;&gt;""),INDIRECT($A123&amp;"!Q23:Q200")),0)</f>
        <v>#REF!</v>
      </c>
      <c r="X123" s="11" t="e">
        <f t="array" aca="1" ref="X123" ca="1">SUM(IF((INDIRECT($A123&amp;"!J23:J200")=$B$1)*(INDIRECT($A123&amp;"!I23:I200")="H")*(INDIRECT($A123&amp;"!H23:H200")=INDIRECT(X$121&amp;"!$H$21"))*(INDIRECT($A123&amp;"!Q23:Q200")&lt;&gt;""),INDIRECT($A123&amp;"!Q23:Q200")),0)</f>
        <v>#REF!</v>
      </c>
      <c r="Y123" s="12" t="e">
        <f t="array" aca="1" ref="Y123" ca="1">SUM(IF((INDIRECT($A123&amp;"!J23:J200")=$B$1)*(INDIRECT($A123&amp;"!I23:I200")="H")*(INDIRECT($A123&amp;"!H23:H200")=INDIRECT(Y$121&amp;"!$H$21"))*(INDIRECT($A123&amp;"!Q23:Q200")&lt;&gt;""),INDIRECT($A123&amp;"!Q23:Q200")),0)</f>
        <v>#REF!</v>
      </c>
      <c r="Z123" s="4"/>
      <c r="AA123" s="4"/>
      <c r="AB123" s="4" t="str">
        <f>Table!$C$39</f>
        <v>Consadole_Sapporo</v>
      </c>
      <c r="AC123" s="10">
        <f t="array" aca="1" ref="AC123" ca="1">SUM(IF((INDIRECT($AB123&amp;"!J23:J200")=$B$1)*(INDIRECT($AB123&amp;"!I23:I200")="A")*(INDIRECT($AB123&amp;"!H23:H200")=INDIRECT(AC$121&amp;"!$H$21"))*(INDIRECT($AB123&amp;"!Q23:Q200")&lt;&gt;""),INDIRECT($AB123&amp;"!Q23:Q200")),0)</f>
        <v>0</v>
      </c>
      <c r="AD123" s="11">
        <f t="array" aca="1" ref="AD123" ca="1">SUM(IF((INDIRECT($AB123&amp;"!J23:J200")=$B$1)*(INDIRECT($AB123&amp;"!I23:I200")="A")*(INDIRECT($AB123&amp;"!H23:H200")=INDIRECT(AD$121&amp;"!$H$21"))*(INDIRECT($AB123&amp;"!Q23:Q200")&lt;&gt;""),INDIRECT($AB123&amp;"!Q23:Q200")),0)</f>
        <v>0</v>
      </c>
      <c r="AE123" s="11">
        <f t="array" aca="1" ref="AE123" ca="1">SUM(IF((INDIRECT($AB123&amp;"!J23:J200")=$B$1)*(INDIRECT($AB123&amp;"!I23:I200")="A")*(INDIRECT($AB123&amp;"!H23:H200")=INDIRECT(AE$121&amp;"!$H$21"))*(INDIRECT($AB123&amp;"!Q23:Q200")&lt;&gt;""),INDIRECT($AB123&amp;"!Q23:Q200")),0)</f>
        <v>0</v>
      </c>
      <c r="AF123" s="11">
        <f t="array" aca="1" ref="AF123" ca="1">SUM(IF((INDIRECT($AB123&amp;"!J23:J200")=$B$1)*(INDIRECT($AB123&amp;"!I23:I200")="A")*(INDIRECT($AB123&amp;"!H23:H200")=INDIRECT(AF$121&amp;"!$H$21"))*(INDIRECT($AB123&amp;"!Q23:Q200")&lt;&gt;""),INDIRECT($AB123&amp;"!Q23:Q200")),0)</f>
        <v>0</v>
      </c>
      <c r="AG123" s="11">
        <f t="array" aca="1" ref="AG123" ca="1">SUM(IF((INDIRECT($AB123&amp;"!J23:J200")=$B$1)*(INDIRECT($AB123&amp;"!I23:I200")="A")*(INDIRECT($AB123&amp;"!H23:H200")=INDIRECT(AG$121&amp;"!$H$21"))*(INDIRECT($AB123&amp;"!Q23:Q200")&lt;&gt;""),INDIRECT($AB123&amp;"!Q23:Q200")),0)</f>
        <v>0</v>
      </c>
      <c r="AH123" s="11">
        <f t="array" aca="1" ref="AH123" ca="1">SUM(IF((INDIRECT($AB123&amp;"!J23:J200")=$B$1)*(INDIRECT($AB123&amp;"!I23:I200")="A")*(INDIRECT($AB123&amp;"!H23:H200")=INDIRECT(AH$121&amp;"!$H$21"))*(INDIRECT($AB123&amp;"!Q23:Q200")&lt;&gt;""),INDIRECT($AB123&amp;"!Q23:Q200")),0)</f>
        <v>0</v>
      </c>
      <c r="AI123" s="11">
        <f t="array" aca="1" ref="AI123" ca="1">SUM(IF((INDIRECT($AB123&amp;"!J23:J200")=$B$1)*(INDIRECT($AB123&amp;"!I23:I200")="A")*(INDIRECT($AB123&amp;"!H23:H200")=INDIRECT(AI$121&amp;"!$H$21"))*(INDIRECT($AB123&amp;"!Q23:Q200")&lt;&gt;""),INDIRECT($AB123&amp;"!Q23:Q200")),0)</f>
        <v>0</v>
      </c>
      <c r="AJ123" s="11">
        <f t="array" aca="1" ref="AJ123" ca="1">SUM(IF((INDIRECT($AB123&amp;"!J23:J200")=$B$1)*(INDIRECT($AB123&amp;"!I23:I200")="A")*(INDIRECT($AB123&amp;"!H23:H200")=INDIRECT(AJ$121&amp;"!$H$21"))*(INDIRECT($AB123&amp;"!Q23:Q200")&lt;&gt;""),INDIRECT($AB123&amp;"!Q23:Q200")),0)</f>
        <v>0</v>
      </c>
      <c r="AK123" s="11">
        <f t="array" aca="1" ref="AK123" ca="1">SUM(IF((INDIRECT($AB123&amp;"!J23:J200")=$B$1)*(INDIRECT($AB123&amp;"!I23:I200")="A")*(INDIRECT($AB123&amp;"!H23:H200")=INDIRECT(AK$121&amp;"!$H$21"))*(INDIRECT($AB123&amp;"!Q23:Q200")&lt;&gt;""),INDIRECT($AB123&amp;"!Q23:Q200")),0)</f>
        <v>0</v>
      </c>
      <c r="AL123" s="11">
        <f t="array" aca="1" ref="AL123" ca="1">SUM(IF((INDIRECT($AB123&amp;"!J23:J200")=$B$1)*(INDIRECT($AB123&amp;"!I23:I200")="A")*(INDIRECT($AB123&amp;"!H23:H200")=INDIRECT(AL$121&amp;"!$H$21"))*(INDIRECT($AB123&amp;"!Q23:Q200")&lt;&gt;""),INDIRECT($AB123&amp;"!Q23:Q200")),0)</f>
        <v>0</v>
      </c>
      <c r="AM123" s="11">
        <f t="array" aca="1" ref="AM123" ca="1">SUM(IF((INDIRECT($AB123&amp;"!J23:J200")=$B$1)*(INDIRECT($AB123&amp;"!I23:I200")="A")*(INDIRECT($AB123&amp;"!H23:H200")=INDIRECT(AM$121&amp;"!$H$21"))*(INDIRECT($AB123&amp;"!Q23:Q200")&lt;&gt;""),INDIRECT($AB123&amp;"!Q23:Q200")),0)</f>
        <v>0</v>
      </c>
      <c r="AN123" s="11">
        <f t="array" aca="1" ref="AN123" ca="1">SUM(IF((INDIRECT($AB123&amp;"!J23:J200")=$B$1)*(INDIRECT($AB123&amp;"!I23:I200")="A")*(INDIRECT($AB123&amp;"!H23:H200")=INDIRECT(AN$121&amp;"!$H$21"))*(INDIRECT($AB123&amp;"!Q23:Q200")&lt;&gt;""),INDIRECT($AB123&amp;"!Q23:Q200")),0)</f>
        <v>0</v>
      </c>
      <c r="AO123" s="11">
        <f t="array" aca="1" ref="AO123" ca="1">SUM(IF((INDIRECT($AB123&amp;"!J23:J200")=$B$1)*(INDIRECT($AB123&amp;"!I23:I200")="A")*(INDIRECT($AB123&amp;"!H23:H200")=INDIRECT(AO$121&amp;"!$H$21"))*(INDIRECT($AB123&amp;"!Q23:Q200")&lt;&gt;""),INDIRECT($AB123&amp;"!Q23:Q200")),0)</f>
        <v>0</v>
      </c>
      <c r="AP123" s="11">
        <f t="array" aca="1" ref="AP123" ca="1">SUM(IF((INDIRECT($AB123&amp;"!J23:J200")=$B$1)*(INDIRECT($AB123&amp;"!I23:I200")="A")*(INDIRECT($AB123&amp;"!H23:H200")=INDIRECT(AP$121&amp;"!$H$21"))*(INDIRECT($AB123&amp;"!Q23:Q200")&lt;&gt;""),INDIRECT($AB123&amp;"!Q23:Q200")),0)</f>
        <v>0</v>
      </c>
      <c r="AQ123" s="11">
        <f t="array" aca="1" ref="AQ123" ca="1">SUM(IF((INDIRECT($AB123&amp;"!J23:J200")=$B$1)*(INDIRECT($AB123&amp;"!I23:I200")="A")*(INDIRECT($AB123&amp;"!H23:H200")=INDIRECT(AQ$121&amp;"!$H$21"))*(INDIRECT($AB123&amp;"!Q23:Q200")&lt;&gt;""),INDIRECT($AB123&amp;"!Q23:Q200")),0)</f>
        <v>0</v>
      </c>
      <c r="AR123" s="11">
        <f t="array" aca="1" ref="AR123" ca="1">SUM(IF((INDIRECT($AB123&amp;"!J23:J200")=$B$1)*(INDIRECT($AB123&amp;"!I23:I200")="A")*(INDIRECT($AB123&amp;"!H23:H200")=INDIRECT(AR$121&amp;"!$H$21"))*(INDIRECT($AB123&amp;"!Q23:Q200")&lt;&gt;""),INDIRECT($AB123&amp;"!Q23:Q200")),0)</f>
        <v>0</v>
      </c>
      <c r="AS123" s="11">
        <f t="array" aca="1" ref="AS123" ca="1">SUM(IF((INDIRECT($AB123&amp;"!J23:J200")=$B$1)*(INDIRECT($AB123&amp;"!I23:I200")="A")*(INDIRECT($AB123&amp;"!H23:H200")=INDIRECT(AS$121&amp;"!$H$21"))*(INDIRECT($AB123&amp;"!Q23:Q200")&lt;&gt;""),INDIRECT($AB123&amp;"!Q23:Q200")),0)</f>
        <v>0</v>
      </c>
      <c r="AT123" s="11">
        <f t="array" aca="1" ref="AT123" ca="1">SUM(IF((INDIRECT($AB123&amp;"!J23:J200")=$B$1)*(INDIRECT($AB123&amp;"!I23:I200")="A")*(INDIRECT($AB123&amp;"!H23:H200")=INDIRECT(AT$121&amp;"!$H$21"))*(INDIRECT($AB123&amp;"!Q23:Q200")&lt;&gt;""),INDIRECT($AB123&amp;"!Q23:Q200")),0)</f>
        <v>0</v>
      </c>
      <c r="AU123" s="11" t="e">
        <f t="array" aca="1" ref="AU123" ca="1">SUM(IF((INDIRECT($AB123&amp;"!J23:J200")=$B$1)*(INDIRECT($AB123&amp;"!I23:I200")="A")*(INDIRECT($AB123&amp;"!H23:H200")=INDIRECT(AU$121&amp;"!$H$21"))*(INDIRECT($AB123&amp;"!Q23:Q200")&lt;&gt;""),INDIRECT($AB123&amp;"!Q23:Q200")),0)</f>
        <v>#REF!</v>
      </c>
      <c r="AV123" s="11" t="e">
        <f t="array" aca="1" ref="AV123" ca="1">SUM(IF((INDIRECT($AB123&amp;"!J23:J200")=$B$1)*(INDIRECT($AB123&amp;"!I23:I200")="A")*(INDIRECT($AB123&amp;"!H23:H200")=INDIRECT(AV$121&amp;"!$H$21"))*(INDIRECT($AB123&amp;"!Q23:Q200")&lt;&gt;""),INDIRECT($AB123&amp;"!Q23:Q200")),0)</f>
        <v>#REF!</v>
      </c>
      <c r="AW123" s="11" t="e">
        <f t="array" aca="1" ref="AW123" ca="1">SUM(IF((INDIRECT($AB123&amp;"!J23:J200")=$B$1)*(INDIRECT($AB123&amp;"!I23:I200")="A")*(INDIRECT($AB123&amp;"!H23:H200")=INDIRECT(AW$121&amp;"!$H$21"))*(INDIRECT($AB123&amp;"!Q23:Q200")&lt;&gt;""),INDIRECT($AB123&amp;"!Q23:Q200")),0)</f>
        <v>#REF!</v>
      </c>
      <c r="AX123" s="11" t="e">
        <f t="array" aca="1" ref="AX123" ca="1">SUM(IF((INDIRECT($AB123&amp;"!J23:J200")=$B$1)*(INDIRECT($AB123&amp;"!I23:I200")="A")*(INDIRECT($AB123&amp;"!H23:H200")=INDIRECT(AX$121&amp;"!$H$21"))*(INDIRECT($AB123&amp;"!Q23:Q200")&lt;&gt;""),INDIRECT($AB123&amp;"!Q23:Q200")),0)</f>
        <v>#REF!</v>
      </c>
      <c r="AY123" s="11" t="e">
        <f t="array" aca="1" ref="AY123" ca="1">SUM(IF((INDIRECT($AB123&amp;"!J23:J200")=$B$1)*(INDIRECT($AB123&amp;"!I23:I200")="A")*(INDIRECT($AB123&amp;"!H23:H200")=INDIRECT(AY$121&amp;"!$H$21"))*(INDIRECT($AB123&amp;"!Q23:Q200")&lt;&gt;""),INDIRECT($AB123&amp;"!Q23:Q200")),0)</f>
        <v>#REF!</v>
      </c>
      <c r="AZ123" s="12" t="e">
        <f t="array" aca="1" ref="AZ123" ca="1">SUM(IF((INDIRECT($AB123&amp;"!J23:J200")=$B$1)*(INDIRECT($AB123&amp;"!I23:I200")="A")*(INDIRECT($AB123&amp;"!H23:H200")=INDIRECT(AZ$121&amp;"!$H$21"))*(INDIRECT($AB123&amp;"!Q23:Q200")&lt;&gt;""),INDIRECT($AB123&amp;"!Q23:Q200")),0)</f>
        <v>#REF!</v>
      </c>
    </row>
    <row r="124" spans="1:52" hidden="1">
      <c r="A124" s="4" t="str">
        <f>Table!$C$40</f>
        <v>Gamba_Osaka</v>
      </c>
      <c r="B124" s="10">
        <f t="array" aca="1" ref="B124" ca="1">SUM(IF((INDIRECT($A124&amp;"!J23:J200")=$B$1)*(INDIRECT($A124&amp;"!I23:I200")="H")*(INDIRECT($A124&amp;"!H23:H200")=INDIRECT(B$121&amp;"!$H$21"))*(INDIRECT($A124&amp;"!Q23:Q200")&lt;&gt;""),INDIRECT($A124&amp;"!Q23:Q200")),0)</f>
        <v>0</v>
      </c>
      <c r="C124" s="11">
        <f t="array" aca="1" ref="C124" ca="1">SUM(IF((INDIRECT($A124&amp;"!J23:J200")=$B$1)*(INDIRECT($A124&amp;"!I23:I200")="H")*(INDIRECT($A124&amp;"!H23:H200")=INDIRECT(C$121&amp;"!$H$21"))*(INDIRECT($A124&amp;"!Q23:Q200")&lt;&gt;""),INDIRECT($A124&amp;"!Q23:Q200")),0)</f>
        <v>0</v>
      </c>
      <c r="D124" s="11">
        <f t="array" aca="1" ref="D124" ca="1">SUM(IF((INDIRECT($A124&amp;"!J23:J200")=$B$1)*(INDIRECT($A124&amp;"!I23:I200")="H")*(INDIRECT($A124&amp;"!H23:H200")=INDIRECT(D$121&amp;"!$H$21"))*(INDIRECT($A124&amp;"!Q23:Q200")&lt;&gt;""),INDIRECT($A124&amp;"!Q23:Q200")),0)</f>
        <v>0</v>
      </c>
      <c r="E124" s="11">
        <f t="array" aca="1" ref="E124" ca="1">SUM(IF((INDIRECT($A124&amp;"!J23:J200")=$B$1)*(INDIRECT($A124&amp;"!I23:I200")="H")*(INDIRECT($A124&amp;"!H23:H200")=INDIRECT(E$121&amp;"!$H$21"))*(INDIRECT($A124&amp;"!Q23:Q200")&lt;&gt;""),INDIRECT($A124&amp;"!Q23:Q200")),0)</f>
        <v>0</v>
      </c>
      <c r="F124" s="11">
        <f t="array" aca="1" ref="F124" ca="1">SUM(IF((INDIRECT($A124&amp;"!J23:J200")=$B$1)*(INDIRECT($A124&amp;"!I23:I200")="H")*(INDIRECT($A124&amp;"!H23:H200")=INDIRECT(F$121&amp;"!$H$21"))*(INDIRECT($A124&amp;"!Q23:Q200")&lt;&gt;""),INDIRECT($A124&amp;"!Q23:Q200")),0)</f>
        <v>0</v>
      </c>
      <c r="G124" s="11">
        <f t="array" aca="1" ref="G124" ca="1">SUM(IF((INDIRECT($A124&amp;"!J23:J200")=$B$1)*(INDIRECT($A124&amp;"!I23:I200")="H")*(INDIRECT($A124&amp;"!H23:H200")=INDIRECT(G$121&amp;"!$H$21"))*(INDIRECT($A124&amp;"!Q23:Q200")&lt;&gt;""),INDIRECT($A124&amp;"!Q23:Q200")),0)</f>
        <v>0</v>
      </c>
      <c r="H124" s="11">
        <f t="array" aca="1" ref="H124" ca="1">SUM(IF((INDIRECT($A124&amp;"!J23:J200")=$B$1)*(INDIRECT($A124&amp;"!I23:I200")="H")*(INDIRECT($A124&amp;"!H23:H200")=INDIRECT(H$121&amp;"!$H$21"))*(INDIRECT($A124&amp;"!Q23:Q200")&lt;&gt;""),INDIRECT($A124&amp;"!Q23:Q200")),0)</f>
        <v>0</v>
      </c>
      <c r="I124" s="11">
        <f t="array" aca="1" ref="I124" ca="1">SUM(IF((INDIRECT($A124&amp;"!J23:J200")=$B$1)*(INDIRECT($A124&amp;"!I23:I200")="H")*(INDIRECT($A124&amp;"!H23:H200")=INDIRECT(I$121&amp;"!$H$21"))*(INDIRECT($A124&amp;"!Q23:Q200")&lt;&gt;""),INDIRECT($A124&amp;"!Q23:Q200")),0)</f>
        <v>0</v>
      </c>
      <c r="J124" s="11">
        <f t="array" aca="1" ref="J124" ca="1">SUM(IF((INDIRECT($A124&amp;"!J23:J200")=$B$1)*(INDIRECT($A124&amp;"!I23:I200")="H")*(INDIRECT($A124&amp;"!H23:H200")=INDIRECT(J$121&amp;"!$H$21"))*(INDIRECT($A124&amp;"!Q23:Q200")&lt;&gt;""),INDIRECT($A124&amp;"!Q23:Q200")),0)</f>
        <v>0</v>
      </c>
      <c r="K124" s="11">
        <f t="array" aca="1" ref="K124" ca="1">SUM(IF((INDIRECT($A124&amp;"!J23:J200")=$B$1)*(INDIRECT($A124&amp;"!I23:I200")="H")*(INDIRECT($A124&amp;"!H23:H200")=INDIRECT(K$121&amp;"!$H$21"))*(INDIRECT($A124&amp;"!Q23:Q200")&lt;&gt;""),INDIRECT($A124&amp;"!Q23:Q200")),0)</f>
        <v>0</v>
      </c>
      <c r="L124" s="11">
        <f t="array" aca="1" ref="L124" ca="1">SUM(IF((INDIRECT($A124&amp;"!J23:J200")=$B$1)*(INDIRECT($A124&amp;"!I23:I200")="H")*(INDIRECT($A124&amp;"!H23:H200")=INDIRECT(L$121&amp;"!$H$21"))*(INDIRECT($A124&amp;"!Q23:Q200")&lt;&gt;""),INDIRECT($A124&amp;"!Q23:Q200")),0)</f>
        <v>0</v>
      </c>
      <c r="M124" s="11">
        <f t="array" aca="1" ref="M124" ca="1">SUM(IF((INDIRECT($A124&amp;"!J23:J200")=$B$1)*(INDIRECT($A124&amp;"!I23:I200")="H")*(INDIRECT($A124&amp;"!H23:H200")=INDIRECT(M$121&amp;"!$H$21"))*(INDIRECT($A124&amp;"!Q23:Q200")&lt;&gt;""),INDIRECT($A124&amp;"!Q23:Q200")),0)</f>
        <v>0</v>
      </c>
      <c r="N124" s="11">
        <f t="array" aca="1" ref="N124" ca="1">SUM(IF((INDIRECT($A124&amp;"!J23:J200")=$B$1)*(INDIRECT($A124&amp;"!I23:I200")="H")*(INDIRECT($A124&amp;"!H23:H200")=INDIRECT(N$121&amp;"!$H$21"))*(INDIRECT($A124&amp;"!Q23:Q200")&lt;&gt;""),INDIRECT($A124&amp;"!Q23:Q200")),0)</f>
        <v>0</v>
      </c>
      <c r="O124" s="11">
        <f t="array" aca="1" ref="O124" ca="1">SUM(IF((INDIRECT($A124&amp;"!J23:J200")=$B$1)*(INDIRECT($A124&amp;"!I23:I200")="H")*(INDIRECT($A124&amp;"!H23:H200")=INDIRECT(O$121&amp;"!$H$21"))*(INDIRECT($A124&amp;"!Q23:Q200")&lt;&gt;""),INDIRECT($A124&amp;"!Q23:Q200")),0)</f>
        <v>0</v>
      </c>
      <c r="P124" s="11">
        <f t="array" aca="1" ref="P124" ca="1">SUM(IF((INDIRECT($A124&amp;"!J23:J200")=$B$1)*(INDIRECT($A124&amp;"!I23:I200")="H")*(INDIRECT($A124&amp;"!H23:H200")=INDIRECT(P$121&amp;"!$H$21"))*(INDIRECT($A124&amp;"!Q23:Q200")&lt;&gt;""),INDIRECT($A124&amp;"!Q23:Q200")),0)</f>
        <v>0</v>
      </c>
      <c r="Q124" s="11">
        <f t="array" aca="1" ref="Q124" ca="1">SUM(IF((INDIRECT($A124&amp;"!J23:J200")=$B$1)*(INDIRECT($A124&amp;"!I23:I200")="H")*(INDIRECT($A124&amp;"!H23:H200")=INDIRECT(Q$121&amp;"!$H$21"))*(INDIRECT($A124&amp;"!Q23:Q200")&lt;&gt;""),INDIRECT($A124&amp;"!Q23:Q200")),0)</f>
        <v>0</v>
      </c>
      <c r="R124" s="11">
        <f t="array" aca="1" ref="R124" ca="1">SUM(IF((INDIRECT($A124&amp;"!J23:J200")=$B$1)*(INDIRECT($A124&amp;"!I23:I200")="H")*(INDIRECT($A124&amp;"!H23:H200")=INDIRECT(R$121&amp;"!$H$21"))*(INDIRECT($A124&amp;"!Q23:Q200")&lt;&gt;""),INDIRECT($A124&amp;"!Q23:Q200")),0)</f>
        <v>0</v>
      </c>
      <c r="S124" s="11">
        <f t="array" aca="1" ref="S124" ca="1">SUM(IF((INDIRECT($A124&amp;"!J23:J200")=$B$1)*(INDIRECT($A124&amp;"!I23:I200")="H")*(INDIRECT($A124&amp;"!H23:H200")=INDIRECT(S$121&amp;"!$H$21"))*(INDIRECT($A124&amp;"!Q23:Q200")&lt;&gt;""),INDIRECT($A124&amp;"!Q23:Q200")),0)</f>
        <v>0</v>
      </c>
      <c r="T124" s="11" t="e">
        <f t="array" aca="1" ref="T124" ca="1">SUM(IF((INDIRECT($A124&amp;"!J23:J200")=$B$1)*(INDIRECT($A124&amp;"!I23:I200")="H")*(INDIRECT($A124&amp;"!H23:H200")=INDIRECT(T$121&amp;"!$H$21"))*(INDIRECT($A124&amp;"!Q23:Q200")&lt;&gt;""),INDIRECT($A124&amp;"!Q23:Q200")),0)</f>
        <v>#REF!</v>
      </c>
      <c r="U124" s="11" t="e">
        <f t="array" aca="1" ref="U124" ca="1">SUM(IF((INDIRECT($A124&amp;"!J23:J200")=$B$1)*(INDIRECT($A124&amp;"!I23:I200")="H")*(INDIRECT($A124&amp;"!H23:H200")=INDIRECT(U$121&amp;"!$H$21"))*(INDIRECT($A124&amp;"!Q23:Q200")&lt;&gt;""),INDIRECT($A124&amp;"!Q23:Q200")),0)</f>
        <v>#REF!</v>
      </c>
      <c r="V124" s="11" t="e">
        <f t="array" aca="1" ref="V124" ca="1">SUM(IF((INDIRECT($A124&amp;"!J23:J200")=$B$1)*(INDIRECT($A124&amp;"!I23:I200")="H")*(INDIRECT($A124&amp;"!H23:H200")=INDIRECT(V$121&amp;"!$H$21"))*(INDIRECT($A124&amp;"!Q23:Q200")&lt;&gt;""),INDIRECT($A124&amp;"!Q23:Q200")),0)</f>
        <v>#REF!</v>
      </c>
      <c r="W124" s="11" t="e">
        <f t="array" aca="1" ref="W124" ca="1">SUM(IF((INDIRECT($A124&amp;"!J23:J200")=$B$1)*(INDIRECT($A124&amp;"!I23:I200")="H")*(INDIRECT($A124&amp;"!H23:H200")=INDIRECT(W$121&amp;"!$H$21"))*(INDIRECT($A124&amp;"!Q23:Q200")&lt;&gt;""),INDIRECT($A124&amp;"!Q23:Q200")),0)</f>
        <v>#REF!</v>
      </c>
      <c r="X124" s="11" t="e">
        <f t="array" aca="1" ref="X124" ca="1">SUM(IF((INDIRECT($A124&amp;"!J23:J200")=$B$1)*(INDIRECT($A124&amp;"!I23:I200")="H")*(INDIRECT($A124&amp;"!H23:H200")=INDIRECT(X$121&amp;"!$H$21"))*(INDIRECT($A124&amp;"!Q23:Q200")&lt;&gt;""),INDIRECT($A124&amp;"!Q23:Q200")),0)</f>
        <v>#REF!</v>
      </c>
      <c r="Y124" s="12" t="e">
        <f t="array" aca="1" ref="Y124" ca="1">SUM(IF((INDIRECT($A124&amp;"!J23:J200")=$B$1)*(INDIRECT($A124&amp;"!I23:I200")="H")*(INDIRECT($A124&amp;"!H23:H200")=INDIRECT(Y$121&amp;"!$H$21"))*(INDIRECT($A124&amp;"!Q23:Q200")&lt;&gt;""),INDIRECT($A124&amp;"!Q23:Q200")),0)</f>
        <v>#REF!</v>
      </c>
      <c r="Z124" s="4"/>
      <c r="AA124" s="4"/>
      <c r="AB124" s="4" t="str">
        <f>Table!$C$40</f>
        <v>Gamba_Osaka</v>
      </c>
      <c r="AC124" s="10">
        <f t="array" aca="1" ref="AC124" ca="1">SUM(IF((INDIRECT($AB124&amp;"!J23:J200")=$B$1)*(INDIRECT($AB124&amp;"!I23:I200")="A")*(INDIRECT($AB124&amp;"!H23:H200")=INDIRECT(AC$121&amp;"!$H$21"))*(INDIRECT($AB124&amp;"!Q23:Q200")&lt;&gt;""),INDIRECT($AB124&amp;"!Q23:Q200")),0)</f>
        <v>0</v>
      </c>
      <c r="AD124" s="11">
        <f t="array" aca="1" ref="AD124" ca="1">SUM(IF((INDIRECT($AB124&amp;"!J23:J200")=$B$1)*(INDIRECT($AB124&amp;"!I23:I200")="A")*(INDIRECT($AB124&amp;"!H23:H200")=INDIRECT(AD$121&amp;"!$H$21"))*(INDIRECT($AB124&amp;"!Q23:Q200")&lt;&gt;""),INDIRECT($AB124&amp;"!Q23:Q200")),0)</f>
        <v>0</v>
      </c>
      <c r="AE124" s="11">
        <f t="array" aca="1" ref="AE124" ca="1">SUM(IF((INDIRECT($AB124&amp;"!J23:J200")=$B$1)*(INDIRECT($AB124&amp;"!I23:I200")="A")*(INDIRECT($AB124&amp;"!H23:H200")=INDIRECT(AE$121&amp;"!$H$21"))*(INDIRECT($AB124&amp;"!Q23:Q200")&lt;&gt;""),INDIRECT($AB124&amp;"!Q23:Q200")),0)</f>
        <v>0</v>
      </c>
      <c r="AF124" s="11">
        <f t="array" aca="1" ref="AF124" ca="1">SUM(IF((INDIRECT($AB124&amp;"!J23:J200")=$B$1)*(INDIRECT($AB124&amp;"!I23:I200")="A")*(INDIRECT($AB124&amp;"!H23:H200")=INDIRECT(AF$121&amp;"!$H$21"))*(INDIRECT($AB124&amp;"!Q23:Q200")&lt;&gt;""),INDIRECT($AB124&amp;"!Q23:Q200")),0)</f>
        <v>0</v>
      </c>
      <c r="AG124" s="11">
        <f t="array" aca="1" ref="AG124" ca="1">SUM(IF((INDIRECT($AB124&amp;"!J23:J200")=$B$1)*(INDIRECT($AB124&amp;"!I23:I200")="A")*(INDIRECT($AB124&amp;"!H23:H200")=INDIRECT(AG$121&amp;"!$H$21"))*(INDIRECT($AB124&amp;"!Q23:Q200")&lt;&gt;""),INDIRECT($AB124&amp;"!Q23:Q200")),0)</f>
        <v>0</v>
      </c>
      <c r="AH124" s="11">
        <f t="array" aca="1" ref="AH124" ca="1">SUM(IF((INDIRECT($AB124&amp;"!J23:J200")=$B$1)*(INDIRECT($AB124&amp;"!I23:I200")="A")*(INDIRECT($AB124&amp;"!H23:H200")=INDIRECT(AH$121&amp;"!$H$21"))*(INDIRECT($AB124&amp;"!Q23:Q200")&lt;&gt;""),INDIRECT($AB124&amp;"!Q23:Q200")),0)</f>
        <v>0</v>
      </c>
      <c r="AI124" s="11">
        <f t="array" aca="1" ref="AI124" ca="1">SUM(IF((INDIRECT($AB124&amp;"!J23:J200")=$B$1)*(INDIRECT($AB124&amp;"!I23:I200")="A")*(INDIRECT($AB124&amp;"!H23:H200")=INDIRECT(AI$121&amp;"!$H$21"))*(INDIRECT($AB124&amp;"!Q23:Q200")&lt;&gt;""),INDIRECT($AB124&amp;"!Q23:Q200")),0)</f>
        <v>0</v>
      </c>
      <c r="AJ124" s="11">
        <f t="array" aca="1" ref="AJ124" ca="1">SUM(IF((INDIRECT($AB124&amp;"!J23:J200")=$B$1)*(INDIRECT($AB124&amp;"!I23:I200")="A")*(INDIRECT($AB124&amp;"!H23:H200")=INDIRECT(AJ$121&amp;"!$H$21"))*(INDIRECT($AB124&amp;"!Q23:Q200")&lt;&gt;""),INDIRECT($AB124&amp;"!Q23:Q200")),0)</f>
        <v>0</v>
      </c>
      <c r="AK124" s="11">
        <f t="array" aca="1" ref="AK124" ca="1">SUM(IF((INDIRECT($AB124&amp;"!J23:J200")=$B$1)*(INDIRECT($AB124&amp;"!I23:I200")="A")*(INDIRECT($AB124&amp;"!H23:H200")=INDIRECT(AK$121&amp;"!$H$21"))*(INDIRECT($AB124&amp;"!Q23:Q200")&lt;&gt;""),INDIRECT($AB124&amp;"!Q23:Q200")),0)</f>
        <v>0</v>
      </c>
      <c r="AL124" s="11">
        <f t="array" aca="1" ref="AL124" ca="1">SUM(IF((INDIRECT($AB124&amp;"!J23:J200")=$B$1)*(INDIRECT($AB124&amp;"!I23:I200")="A")*(INDIRECT($AB124&amp;"!H23:H200")=INDIRECT(AL$121&amp;"!$H$21"))*(INDIRECT($AB124&amp;"!Q23:Q200")&lt;&gt;""),INDIRECT($AB124&amp;"!Q23:Q200")),0)</f>
        <v>0</v>
      </c>
      <c r="AM124" s="11">
        <f t="array" aca="1" ref="AM124" ca="1">SUM(IF((INDIRECT($AB124&amp;"!J23:J200")=$B$1)*(INDIRECT($AB124&amp;"!I23:I200")="A")*(INDIRECT($AB124&amp;"!H23:H200")=INDIRECT(AM$121&amp;"!$H$21"))*(INDIRECT($AB124&amp;"!Q23:Q200")&lt;&gt;""),INDIRECT($AB124&amp;"!Q23:Q200")),0)</f>
        <v>0</v>
      </c>
      <c r="AN124" s="11">
        <f t="array" aca="1" ref="AN124" ca="1">SUM(IF((INDIRECT($AB124&amp;"!J23:J200")=$B$1)*(INDIRECT($AB124&amp;"!I23:I200")="A")*(INDIRECT($AB124&amp;"!H23:H200")=INDIRECT(AN$121&amp;"!$H$21"))*(INDIRECT($AB124&amp;"!Q23:Q200")&lt;&gt;""),INDIRECT($AB124&amp;"!Q23:Q200")),0)</f>
        <v>0</v>
      </c>
      <c r="AO124" s="11">
        <f t="array" aca="1" ref="AO124" ca="1">SUM(IF((INDIRECT($AB124&amp;"!J23:J200")=$B$1)*(INDIRECT($AB124&amp;"!I23:I200")="A")*(INDIRECT($AB124&amp;"!H23:H200")=INDIRECT(AO$121&amp;"!$H$21"))*(INDIRECT($AB124&amp;"!Q23:Q200")&lt;&gt;""),INDIRECT($AB124&amp;"!Q23:Q200")),0)</f>
        <v>0</v>
      </c>
      <c r="AP124" s="11">
        <f t="array" aca="1" ref="AP124" ca="1">SUM(IF((INDIRECT($AB124&amp;"!J23:J200")=$B$1)*(INDIRECT($AB124&amp;"!I23:I200")="A")*(INDIRECT($AB124&amp;"!H23:H200")=INDIRECT(AP$121&amp;"!$H$21"))*(INDIRECT($AB124&amp;"!Q23:Q200")&lt;&gt;""),INDIRECT($AB124&amp;"!Q23:Q200")),0)</f>
        <v>0</v>
      </c>
      <c r="AQ124" s="11">
        <f t="array" aca="1" ref="AQ124" ca="1">SUM(IF((INDIRECT($AB124&amp;"!J23:J200")=$B$1)*(INDIRECT($AB124&amp;"!I23:I200")="A")*(INDIRECT($AB124&amp;"!H23:H200")=INDIRECT(AQ$121&amp;"!$H$21"))*(INDIRECT($AB124&amp;"!Q23:Q200")&lt;&gt;""),INDIRECT($AB124&amp;"!Q23:Q200")),0)</f>
        <v>0</v>
      </c>
      <c r="AR124" s="11">
        <f t="array" aca="1" ref="AR124" ca="1">SUM(IF((INDIRECT($AB124&amp;"!J23:J200")=$B$1)*(INDIRECT($AB124&amp;"!I23:I200")="A")*(INDIRECT($AB124&amp;"!H23:H200")=INDIRECT(AR$121&amp;"!$H$21"))*(INDIRECT($AB124&amp;"!Q23:Q200")&lt;&gt;""),INDIRECT($AB124&amp;"!Q23:Q200")),0)</f>
        <v>0</v>
      </c>
      <c r="AS124" s="11">
        <f t="array" aca="1" ref="AS124" ca="1">SUM(IF((INDIRECT($AB124&amp;"!J23:J200")=$B$1)*(INDIRECT($AB124&amp;"!I23:I200")="A")*(INDIRECT($AB124&amp;"!H23:H200")=INDIRECT(AS$121&amp;"!$H$21"))*(INDIRECT($AB124&amp;"!Q23:Q200")&lt;&gt;""),INDIRECT($AB124&amp;"!Q23:Q200")),0)</f>
        <v>0</v>
      </c>
      <c r="AT124" s="11">
        <f t="array" aca="1" ref="AT124" ca="1">SUM(IF((INDIRECT($AB124&amp;"!J23:J200")=$B$1)*(INDIRECT($AB124&amp;"!I23:I200")="A")*(INDIRECT($AB124&amp;"!H23:H200")=INDIRECT(AT$121&amp;"!$H$21"))*(INDIRECT($AB124&amp;"!Q23:Q200")&lt;&gt;""),INDIRECT($AB124&amp;"!Q23:Q200")),0)</f>
        <v>0</v>
      </c>
      <c r="AU124" s="11" t="e">
        <f t="array" aca="1" ref="AU124" ca="1">SUM(IF((INDIRECT($AB124&amp;"!J23:J200")=$B$1)*(INDIRECT($AB124&amp;"!I23:I200")="A")*(INDIRECT($AB124&amp;"!H23:H200")=INDIRECT(AU$121&amp;"!$H$21"))*(INDIRECT($AB124&amp;"!Q23:Q200")&lt;&gt;""),INDIRECT($AB124&amp;"!Q23:Q200")),0)</f>
        <v>#REF!</v>
      </c>
      <c r="AV124" s="11" t="e">
        <f t="array" aca="1" ref="AV124" ca="1">SUM(IF((INDIRECT($AB124&amp;"!J23:J200")=$B$1)*(INDIRECT($AB124&amp;"!I23:I200")="A")*(INDIRECT($AB124&amp;"!H23:H200")=INDIRECT(AV$121&amp;"!$H$21"))*(INDIRECT($AB124&amp;"!Q23:Q200")&lt;&gt;""),INDIRECT($AB124&amp;"!Q23:Q200")),0)</f>
        <v>#REF!</v>
      </c>
      <c r="AW124" s="11" t="e">
        <f t="array" aca="1" ref="AW124" ca="1">SUM(IF((INDIRECT($AB124&amp;"!J23:J200")=$B$1)*(INDIRECT($AB124&amp;"!I23:I200")="A")*(INDIRECT($AB124&amp;"!H23:H200")=INDIRECT(AW$121&amp;"!$H$21"))*(INDIRECT($AB124&amp;"!Q23:Q200")&lt;&gt;""),INDIRECT($AB124&amp;"!Q23:Q200")),0)</f>
        <v>#REF!</v>
      </c>
      <c r="AX124" s="11" t="e">
        <f t="array" aca="1" ref="AX124" ca="1">SUM(IF((INDIRECT($AB124&amp;"!J23:J200")=$B$1)*(INDIRECT($AB124&amp;"!I23:I200")="A")*(INDIRECT($AB124&amp;"!H23:H200")=INDIRECT(AX$121&amp;"!$H$21"))*(INDIRECT($AB124&amp;"!Q23:Q200")&lt;&gt;""),INDIRECT($AB124&amp;"!Q23:Q200")),0)</f>
        <v>#REF!</v>
      </c>
      <c r="AY124" s="11" t="e">
        <f t="array" aca="1" ref="AY124" ca="1">SUM(IF((INDIRECT($AB124&amp;"!J23:J200")=$B$1)*(INDIRECT($AB124&amp;"!I23:I200")="A")*(INDIRECT($AB124&amp;"!H23:H200")=INDIRECT(AY$121&amp;"!$H$21"))*(INDIRECT($AB124&amp;"!Q23:Q200")&lt;&gt;""),INDIRECT($AB124&amp;"!Q23:Q200")),0)</f>
        <v>#REF!</v>
      </c>
      <c r="AZ124" s="12" t="e">
        <f t="array" aca="1" ref="AZ124" ca="1">SUM(IF((INDIRECT($AB124&amp;"!J23:J200")=$B$1)*(INDIRECT($AB124&amp;"!I23:I200")="A")*(INDIRECT($AB124&amp;"!H23:H200")=INDIRECT(AZ$121&amp;"!$H$21"))*(INDIRECT($AB124&amp;"!Q23:Q200")&lt;&gt;""),INDIRECT($AB124&amp;"!Q23:Q200")),0)</f>
        <v>#REF!</v>
      </c>
    </row>
    <row r="125" spans="1:52" hidden="1">
      <c r="A125" s="4" t="str">
        <f>Table!$C$41</f>
        <v>Kashima_Antlers</v>
      </c>
      <c r="B125" s="10">
        <f t="array" aca="1" ref="B125" ca="1">SUM(IF((INDIRECT($A125&amp;"!J23:J200")=$B$1)*(INDIRECT($A125&amp;"!I23:I200")="H")*(INDIRECT($A125&amp;"!H23:H200")=INDIRECT(B$121&amp;"!$H$21"))*(INDIRECT($A125&amp;"!Q23:Q200")&lt;&gt;""),INDIRECT($A125&amp;"!Q23:Q200")),0)</f>
        <v>0</v>
      </c>
      <c r="C125" s="11">
        <f t="array" aca="1" ref="C125" ca="1">SUM(IF((INDIRECT($A125&amp;"!J23:J200")=$B$1)*(INDIRECT($A125&amp;"!I23:I200")="H")*(INDIRECT($A125&amp;"!H23:H200")=INDIRECT(C$121&amp;"!$H$21"))*(INDIRECT($A125&amp;"!Q23:Q200")&lt;&gt;""),INDIRECT($A125&amp;"!Q23:Q200")),0)</f>
        <v>0</v>
      </c>
      <c r="D125" s="11">
        <f t="array" aca="1" ref="D125" ca="1">SUM(IF((INDIRECT($A125&amp;"!J23:J200")=$B$1)*(INDIRECT($A125&amp;"!I23:I200")="H")*(INDIRECT($A125&amp;"!H23:H200")=INDIRECT(D$121&amp;"!$H$21"))*(INDIRECT($A125&amp;"!Q23:Q200")&lt;&gt;""),INDIRECT($A125&amp;"!Q23:Q200")),0)</f>
        <v>0</v>
      </c>
      <c r="E125" s="11">
        <f t="array" aca="1" ref="E125" ca="1">SUM(IF((INDIRECT($A125&amp;"!J23:J200")=$B$1)*(INDIRECT($A125&amp;"!I23:I200")="H")*(INDIRECT($A125&amp;"!H23:H200")=INDIRECT(E$121&amp;"!$H$21"))*(INDIRECT($A125&amp;"!Q23:Q200")&lt;&gt;""),INDIRECT($A125&amp;"!Q23:Q200")),0)</f>
        <v>0</v>
      </c>
      <c r="F125" s="11">
        <f t="array" aca="1" ref="F125" ca="1">SUM(IF((INDIRECT($A125&amp;"!J23:J200")=$B$1)*(INDIRECT($A125&amp;"!I23:I200")="H")*(INDIRECT($A125&amp;"!H23:H200")=INDIRECT(F$121&amp;"!$H$21"))*(INDIRECT($A125&amp;"!Q23:Q200")&lt;&gt;""),INDIRECT($A125&amp;"!Q23:Q200")),0)</f>
        <v>0</v>
      </c>
      <c r="G125" s="11">
        <f t="array" aca="1" ref="G125" ca="1">SUM(IF((INDIRECT($A125&amp;"!J23:J200")=$B$1)*(INDIRECT($A125&amp;"!I23:I200")="H")*(INDIRECT($A125&amp;"!H23:H200")=INDIRECT(G$121&amp;"!$H$21"))*(INDIRECT($A125&amp;"!Q23:Q200")&lt;&gt;""),INDIRECT($A125&amp;"!Q23:Q200")),0)</f>
        <v>0</v>
      </c>
      <c r="H125" s="11">
        <f t="array" aca="1" ref="H125" ca="1">SUM(IF((INDIRECT($A125&amp;"!J23:J200")=$B$1)*(INDIRECT($A125&amp;"!I23:I200")="H")*(INDIRECT($A125&amp;"!H23:H200")=INDIRECT(H$121&amp;"!$H$21"))*(INDIRECT($A125&amp;"!Q23:Q200")&lt;&gt;""),INDIRECT($A125&amp;"!Q23:Q200")),0)</f>
        <v>0</v>
      </c>
      <c r="I125" s="11">
        <f t="array" aca="1" ref="I125" ca="1">SUM(IF((INDIRECT($A125&amp;"!J23:J200")=$B$1)*(INDIRECT($A125&amp;"!I23:I200")="H")*(INDIRECT($A125&amp;"!H23:H200")=INDIRECT(I$121&amp;"!$H$21"))*(INDIRECT($A125&amp;"!Q23:Q200")&lt;&gt;""),INDIRECT($A125&amp;"!Q23:Q200")),0)</f>
        <v>0</v>
      </c>
      <c r="J125" s="11">
        <f t="array" aca="1" ref="J125" ca="1">SUM(IF((INDIRECT($A125&amp;"!J23:J200")=$B$1)*(INDIRECT($A125&amp;"!I23:I200")="H")*(INDIRECT($A125&amp;"!H23:H200")=INDIRECT(J$121&amp;"!$H$21"))*(INDIRECT($A125&amp;"!Q23:Q200")&lt;&gt;""),INDIRECT($A125&amp;"!Q23:Q200")),0)</f>
        <v>0</v>
      </c>
      <c r="K125" s="11">
        <f t="array" aca="1" ref="K125" ca="1">SUM(IF((INDIRECT($A125&amp;"!J23:J200")=$B$1)*(INDIRECT($A125&amp;"!I23:I200")="H")*(INDIRECT($A125&amp;"!H23:H200")=INDIRECT(K$121&amp;"!$H$21"))*(INDIRECT($A125&amp;"!Q23:Q200")&lt;&gt;""),INDIRECT($A125&amp;"!Q23:Q200")),0)</f>
        <v>0</v>
      </c>
      <c r="L125" s="11">
        <f t="array" aca="1" ref="L125" ca="1">SUM(IF((INDIRECT($A125&amp;"!J23:J200")=$B$1)*(INDIRECT($A125&amp;"!I23:I200")="H")*(INDIRECT($A125&amp;"!H23:H200")=INDIRECT(L$121&amp;"!$H$21"))*(INDIRECT($A125&amp;"!Q23:Q200")&lt;&gt;""),INDIRECT($A125&amp;"!Q23:Q200")),0)</f>
        <v>0</v>
      </c>
      <c r="M125" s="11">
        <f t="array" aca="1" ref="M125" ca="1">SUM(IF((INDIRECT($A125&amp;"!J23:J200")=$B$1)*(INDIRECT($A125&amp;"!I23:I200")="H")*(INDIRECT($A125&amp;"!H23:H200")=INDIRECT(M$121&amp;"!$H$21"))*(INDIRECT($A125&amp;"!Q23:Q200")&lt;&gt;""),INDIRECT($A125&amp;"!Q23:Q200")),0)</f>
        <v>0</v>
      </c>
      <c r="N125" s="11">
        <f t="array" aca="1" ref="N125" ca="1">SUM(IF((INDIRECT($A125&amp;"!J23:J200")=$B$1)*(INDIRECT($A125&amp;"!I23:I200")="H")*(INDIRECT($A125&amp;"!H23:H200")=INDIRECT(N$121&amp;"!$H$21"))*(INDIRECT($A125&amp;"!Q23:Q200")&lt;&gt;""),INDIRECT($A125&amp;"!Q23:Q200")),0)</f>
        <v>0</v>
      </c>
      <c r="O125" s="11">
        <f t="array" aca="1" ref="O125" ca="1">SUM(IF((INDIRECT($A125&amp;"!J23:J200")=$B$1)*(INDIRECT($A125&amp;"!I23:I200")="H")*(INDIRECT($A125&amp;"!H23:H200")=INDIRECT(O$121&amp;"!$H$21"))*(INDIRECT($A125&amp;"!Q23:Q200")&lt;&gt;""),INDIRECT($A125&amp;"!Q23:Q200")),0)</f>
        <v>0</v>
      </c>
      <c r="P125" s="11">
        <f t="array" aca="1" ref="P125" ca="1">SUM(IF((INDIRECT($A125&amp;"!J23:J200")=$B$1)*(INDIRECT($A125&amp;"!I23:I200")="H")*(INDIRECT($A125&amp;"!H23:H200")=INDIRECT(P$121&amp;"!$H$21"))*(INDIRECT($A125&amp;"!Q23:Q200")&lt;&gt;""),INDIRECT($A125&amp;"!Q23:Q200")),0)</f>
        <v>0</v>
      </c>
      <c r="Q125" s="11">
        <f t="array" aca="1" ref="Q125" ca="1">SUM(IF((INDIRECT($A125&amp;"!J23:J200")=$B$1)*(INDIRECT($A125&amp;"!I23:I200")="H")*(INDIRECT($A125&amp;"!H23:H200")=INDIRECT(Q$121&amp;"!$H$21"))*(INDIRECT($A125&amp;"!Q23:Q200")&lt;&gt;""),INDIRECT($A125&amp;"!Q23:Q200")),0)</f>
        <v>0</v>
      </c>
      <c r="R125" s="11">
        <f t="array" aca="1" ref="R125" ca="1">SUM(IF((INDIRECT($A125&amp;"!J23:J200")=$B$1)*(INDIRECT($A125&amp;"!I23:I200")="H")*(INDIRECT($A125&amp;"!H23:H200")=INDIRECT(R$121&amp;"!$H$21"))*(INDIRECT($A125&amp;"!Q23:Q200")&lt;&gt;""),INDIRECT($A125&amp;"!Q23:Q200")),0)</f>
        <v>0</v>
      </c>
      <c r="S125" s="11">
        <f t="array" aca="1" ref="S125" ca="1">SUM(IF((INDIRECT($A125&amp;"!J23:J200")=$B$1)*(INDIRECT($A125&amp;"!I23:I200")="H")*(INDIRECT($A125&amp;"!H23:H200")=INDIRECT(S$121&amp;"!$H$21"))*(INDIRECT($A125&amp;"!Q23:Q200")&lt;&gt;""),INDIRECT($A125&amp;"!Q23:Q200")),0)</f>
        <v>0</v>
      </c>
      <c r="T125" s="11" t="e">
        <f t="array" aca="1" ref="T125" ca="1">SUM(IF((INDIRECT($A125&amp;"!J23:J200")=$B$1)*(INDIRECT($A125&amp;"!I23:I200")="H")*(INDIRECT($A125&amp;"!H23:H200")=INDIRECT(T$121&amp;"!$H$21"))*(INDIRECT($A125&amp;"!Q23:Q200")&lt;&gt;""),INDIRECT($A125&amp;"!Q23:Q200")),0)</f>
        <v>#REF!</v>
      </c>
      <c r="U125" s="11" t="e">
        <f t="array" aca="1" ref="U125" ca="1">SUM(IF((INDIRECT($A125&amp;"!J23:J200")=$B$1)*(INDIRECT($A125&amp;"!I23:I200")="H")*(INDIRECT($A125&amp;"!H23:H200")=INDIRECT(U$121&amp;"!$H$21"))*(INDIRECT($A125&amp;"!Q23:Q200")&lt;&gt;""),INDIRECT($A125&amp;"!Q23:Q200")),0)</f>
        <v>#REF!</v>
      </c>
      <c r="V125" s="11" t="e">
        <f t="array" aca="1" ref="V125" ca="1">SUM(IF((INDIRECT($A125&amp;"!J23:J200")=$B$1)*(INDIRECT($A125&amp;"!I23:I200")="H")*(INDIRECT($A125&amp;"!H23:H200")=INDIRECT(V$121&amp;"!$H$21"))*(INDIRECT($A125&amp;"!Q23:Q200")&lt;&gt;""),INDIRECT($A125&amp;"!Q23:Q200")),0)</f>
        <v>#REF!</v>
      </c>
      <c r="W125" s="11" t="e">
        <f t="array" aca="1" ref="W125" ca="1">SUM(IF((INDIRECT($A125&amp;"!J23:J200")=$B$1)*(INDIRECT($A125&amp;"!I23:I200")="H")*(INDIRECT($A125&amp;"!H23:H200")=INDIRECT(W$121&amp;"!$H$21"))*(INDIRECT($A125&amp;"!Q23:Q200")&lt;&gt;""),INDIRECT($A125&amp;"!Q23:Q200")),0)</f>
        <v>#REF!</v>
      </c>
      <c r="X125" s="11" t="e">
        <f t="array" aca="1" ref="X125" ca="1">SUM(IF((INDIRECT($A125&amp;"!J23:J200")=$B$1)*(INDIRECT($A125&amp;"!I23:I200")="H")*(INDIRECT($A125&amp;"!H23:H200")=INDIRECT(X$121&amp;"!$H$21"))*(INDIRECT($A125&amp;"!Q23:Q200")&lt;&gt;""),INDIRECT($A125&amp;"!Q23:Q200")),0)</f>
        <v>#REF!</v>
      </c>
      <c r="Y125" s="12" t="e">
        <f t="array" aca="1" ref="Y125" ca="1">SUM(IF((INDIRECT($A125&amp;"!J23:J200")=$B$1)*(INDIRECT($A125&amp;"!I23:I200")="H")*(INDIRECT($A125&amp;"!H23:H200")=INDIRECT(Y$121&amp;"!$H$21"))*(INDIRECT($A125&amp;"!Q23:Q200")&lt;&gt;""),INDIRECT($A125&amp;"!Q23:Q200")),0)</f>
        <v>#REF!</v>
      </c>
      <c r="Z125" s="4"/>
      <c r="AA125" s="4"/>
      <c r="AB125" s="4" t="str">
        <f>Table!$C$41</f>
        <v>Kashima_Antlers</v>
      </c>
      <c r="AC125" s="10">
        <f t="array" aca="1" ref="AC125" ca="1">SUM(IF((INDIRECT($AB125&amp;"!J23:J200")=$B$1)*(INDIRECT($AB125&amp;"!I23:I200")="A")*(INDIRECT($AB125&amp;"!H23:H200")=INDIRECT(AC$121&amp;"!$H$21"))*(INDIRECT($AB125&amp;"!Q23:Q200")&lt;&gt;""),INDIRECT($AB125&amp;"!Q23:Q200")),0)</f>
        <v>0</v>
      </c>
      <c r="AD125" s="11">
        <f t="array" aca="1" ref="AD125" ca="1">SUM(IF((INDIRECT($AB125&amp;"!J23:J200")=$B$1)*(INDIRECT($AB125&amp;"!I23:I200")="A")*(INDIRECT($AB125&amp;"!H23:H200")=INDIRECT(AD$121&amp;"!$H$21"))*(INDIRECT($AB125&amp;"!Q23:Q200")&lt;&gt;""),INDIRECT($AB125&amp;"!Q23:Q200")),0)</f>
        <v>0</v>
      </c>
      <c r="AE125" s="11">
        <f t="array" aca="1" ref="AE125" ca="1">SUM(IF((INDIRECT($AB125&amp;"!J23:J200")=$B$1)*(INDIRECT($AB125&amp;"!I23:I200")="A")*(INDIRECT($AB125&amp;"!H23:H200")=INDIRECT(AE$121&amp;"!$H$21"))*(INDIRECT($AB125&amp;"!Q23:Q200")&lt;&gt;""),INDIRECT($AB125&amp;"!Q23:Q200")),0)</f>
        <v>0</v>
      </c>
      <c r="AF125" s="11">
        <f t="array" aca="1" ref="AF125" ca="1">SUM(IF((INDIRECT($AB125&amp;"!J23:J200")=$B$1)*(INDIRECT($AB125&amp;"!I23:I200")="A")*(INDIRECT($AB125&amp;"!H23:H200")=INDIRECT(AF$121&amp;"!$H$21"))*(INDIRECT($AB125&amp;"!Q23:Q200")&lt;&gt;""),INDIRECT($AB125&amp;"!Q23:Q200")),0)</f>
        <v>0</v>
      </c>
      <c r="AG125" s="11">
        <f t="array" aca="1" ref="AG125" ca="1">SUM(IF((INDIRECT($AB125&amp;"!J23:J200")=$B$1)*(INDIRECT($AB125&amp;"!I23:I200")="A")*(INDIRECT($AB125&amp;"!H23:H200")=INDIRECT(AG$121&amp;"!$H$21"))*(INDIRECT($AB125&amp;"!Q23:Q200")&lt;&gt;""),INDIRECT($AB125&amp;"!Q23:Q200")),0)</f>
        <v>0</v>
      </c>
      <c r="AH125" s="11">
        <f t="array" aca="1" ref="AH125" ca="1">SUM(IF((INDIRECT($AB125&amp;"!J23:J200")=$B$1)*(INDIRECT($AB125&amp;"!I23:I200")="A")*(INDIRECT($AB125&amp;"!H23:H200")=INDIRECT(AH$121&amp;"!$H$21"))*(INDIRECT($AB125&amp;"!Q23:Q200")&lt;&gt;""),INDIRECT($AB125&amp;"!Q23:Q200")),0)</f>
        <v>0</v>
      </c>
      <c r="AI125" s="11">
        <f t="array" aca="1" ref="AI125" ca="1">SUM(IF((INDIRECT($AB125&amp;"!J23:J200")=$B$1)*(INDIRECT($AB125&amp;"!I23:I200")="A")*(INDIRECT($AB125&amp;"!H23:H200")=INDIRECT(AI$121&amp;"!$H$21"))*(INDIRECT($AB125&amp;"!Q23:Q200")&lt;&gt;""),INDIRECT($AB125&amp;"!Q23:Q200")),0)</f>
        <v>0</v>
      </c>
      <c r="AJ125" s="11">
        <f t="array" aca="1" ref="AJ125" ca="1">SUM(IF((INDIRECT($AB125&amp;"!J23:J200")=$B$1)*(INDIRECT($AB125&amp;"!I23:I200")="A")*(INDIRECT($AB125&amp;"!H23:H200")=INDIRECT(AJ$121&amp;"!$H$21"))*(INDIRECT($AB125&amp;"!Q23:Q200")&lt;&gt;""),INDIRECT($AB125&amp;"!Q23:Q200")),0)</f>
        <v>0</v>
      </c>
      <c r="AK125" s="11">
        <f t="array" aca="1" ref="AK125" ca="1">SUM(IF((INDIRECT($AB125&amp;"!J23:J200")=$B$1)*(INDIRECT($AB125&amp;"!I23:I200")="A")*(INDIRECT($AB125&amp;"!H23:H200")=INDIRECT(AK$121&amp;"!$H$21"))*(INDIRECT($AB125&amp;"!Q23:Q200")&lt;&gt;""),INDIRECT($AB125&amp;"!Q23:Q200")),0)</f>
        <v>0</v>
      </c>
      <c r="AL125" s="11">
        <f t="array" aca="1" ref="AL125" ca="1">SUM(IF((INDIRECT($AB125&amp;"!J23:J200")=$B$1)*(INDIRECT($AB125&amp;"!I23:I200")="A")*(INDIRECT($AB125&amp;"!H23:H200")=INDIRECT(AL$121&amp;"!$H$21"))*(INDIRECT($AB125&amp;"!Q23:Q200")&lt;&gt;""),INDIRECT($AB125&amp;"!Q23:Q200")),0)</f>
        <v>0</v>
      </c>
      <c r="AM125" s="11">
        <f t="array" aca="1" ref="AM125" ca="1">SUM(IF((INDIRECT($AB125&amp;"!J23:J200")=$B$1)*(INDIRECT($AB125&amp;"!I23:I200")="A")*(INDIRECT($AB125&amp;"!H23:H200")=INDIRECT(AM$121&amp;"!$H$21"))*(INDIRECT($AB125&amp;"!Q23:Q200")&lt;&gt;""),INDIRECT($AB125&amp;"!Q23:Q200")),0)</f>
        <v>0</v>
      </c>
      <c r="AN125" s="11">
        <f t="array" aca="1" ref="AN125" ca="1">SUM(IF((INDIRECT($AB125&amp;"!J23:J200")=$B$1)*(INDIRECT($AB125&amp;"!I23:I200")="A")*(INDIRECT($AB125&amp;"!H23:H200")=INDIRECT(AN$121&amp;"!$H$21"))*(INDIRECT($AB125&amp;"!Q23:Q200")&lt;&gt;""),INDIRECT($AB125&amp;"!Q23:Q200")),0)</f>
        <v>0</v>
      </c>
      <c r="AO125" s="11">
        <f t="array" aca="1" ref="AO125" ca="1">SUM(IF((INDIRECT($AB125&amp;"!J23:J200")=$B$1)*(INDIRECT($AB125&amp;"!I23:I200")="A")*(INDIRECT($AB125&amp;"!H23:H200")=INDIRECT(AO$121&amp;"!$H$21"))*(INDIRECT($AB125&amp;"!Q23:Q200")&lt;&gt;""),INDIRECT($AB125&amp;"!Q23:Q200")),0)</f>
        <v>0</v>
      </c>
      <c r="AP125" s="11">
        <f t="array" aca="1" ref="AP125" ca="1">SUM(IF((INDIRECT($AB125&amp;"!J23:J200")=$B$1)*(INDIRECT($AB125&amp;"!I23:I200")="A")*(INDIRECT($AB125&amp;"!H23:H200")=INDIRECT(AP$121&amp;"!$H$21"))*(INDIRECT($AB125&amp;"!Q23:Q200")&lt;&gt;""),INDIRECT($AB125&amp;"!Q23:Q200")),0)</f>
        <v>0</v>
      </c>
      <c r="AQ125" s="11">
        <f t="array" aca="1" ref="AQ125" ca="1">SUM(IF((INDIRECT($AB125&amp;"!J23:J200")=$B$1)*(INDIRECT($AB125&amp;"!I23:I200")="A")*(INDIRECT($AB125&amp;"!H23:H200")=INDIRECT(AQ$121&amp;"!$H$21"))*(INDIRECT($AB125&amp;"!Q23:Q200")&lt;&gt;""),INDIRECT($AB125&amp;"!Q23:Q200")),0)</f>
        <v>0</v>
      </c>
      <c r="AR125" s="11">
        <f t="array" aca="1" ref="AR125" ca="1">SUM(IF((INDIRECT($AB125&amp;"!J23:J200")=$B$1)*(INDIRECT($AB125&amp;"!I23:I200")="A")*(INDIRECT($AB125&amp;"!H23:H200")=INDIRECT(AR$121&amp;"!$H$21"))*(INDIRECT($AB125&amp;"!Q23:Q200")&lt;&gt;""),INDIRECT($AB125&amp;"!Q23:Q200")),0)</f>
        <v>0</v>
      </c>
      <c r="AS125" s="11">
        <f t="array" aca="1" ref="AS125" ca="1">SUM(IF((INDIRECT($AB125&amp;"!J23:J200")=$B$1)*(INDIRECT($AB125&amp;"!I23:I200")="A")*(INDIRECT($AB125&amp;"!H23:H200")=INDIRECT(AS$121&amp;"!$H$21"))*(INDIRECT($AB125&amp;"!Q23:Q200")&lt;&gt;""),INDIRECT($AB125&amp;"!Q23:Q200")),0)</f>
        <v>0</v>
      </c>
      <c r="AT125" s="11">
        <f t="array" aca="1" ref="AT125" ca="1">SUM(IF((INDIRECT($AB125&amp;"!J23:J200")=$B$1)*(INDIRECT($AB125&amp;"!I23:I200")="A")*(INDIRECT($AB125&amp;"!H23:H200")=INDIRECT(AT$121&amp;"!$H$21"))*(INDIRECT($AB125&amp;"!Q23:Q200")&lt;&gt;""),INDIRECT($AB125&amp;"!Q23:Q200")),0)</f>
        <v>0</v>
      </c>
      <c r="AU125" s="11" t="e">
        <f t="array" aca="1" ref="AU125" ca="1">SUM(IF((INDIRECT($AB125&amp;"!J23:J200")=$B$1)*(INDIRECT($AB125&amp;"!I23:I200")="A")*(INDIRECT($AB125&amp;"!H23:H200")=INDIRECT(AU$121&amp;"!$H$21"))*(INDIRECT($AB125&amp;"!Q23:Q200")&lt;&gt;""),INDIRECT($AB125&amp;"!Q23:Q200")),0)</f>
        <v>#REF!</v>
      </c>
      <c r="AV125" s="11" t="e">
        <f t="array" aca="1" ref="AV125" ca="1">SUM(IF((INDIRECT($AB125&amp;"!J23:J200")=$B$1)*(INDIRECT($AB125&amp;"!I23:I200")="A")*(INDIRECT($AB125&amp;"!H23:H200")=INDIRECT(AV$121&amp;"!$H$21"))*(INDIRECT($AB125&amp;"!Q23:Q200")&lt;&gt;""),INDIRECT($AB125&amp;"!Q23:Q200")),0)</f>
        <v>#REF!</v>
      </c>
      <c r="AW125" s="11" t="e">
        <f t="array" aca="1" ref="AW125" ca="1">SUM(IF((INDIRECT($AB125&amp;"!J23:J200")=$B$1)*(INDIRECT($AB125&amp;"!I23:I200")="A")*(INDIRECT($AB125&amp;"!H23:H200")=INDIRECT(AW$121&amp;"!$H$21"))*(INDIRECT($AB125&amp;"!Q23:Q200")&lt;&gt;""),INDIRECT($AB125&amp;"!Q23:Q200")),0)</f>
        <v>#REF!</v>
      </c>
      <c r="AX125" s="11" t="e">
        <f t="array" aca="1" ref="AX125" ca="1">SUM(IF((INDIRECT($AB125&amp;"!J23:J200")=$B$1)*(INDIRECT($AB125&amp;"!I23:I200")="A")*(INDIRECT($AB125&amp;"!H23:H200")=INDIRECT(AX$121&amp;"!$H$21"))*(INDIRECT($AB125&amp;"!Q23:Q200")&lt;&gt;""),INDIRECT($AB125&amp;"!Q23:Q200")),0)</f>
        <v>#REF!</v>
      </c>
      <c r="AY125" s="11" t="e">
        <f t="array" aca="1" ref="AY125" ca="1">SUM(IF((INDIRECT($AB125&amp;"!J23:J200")=$B$1)*(INDIRECT($AB125&amp;"!I23:I200")="A")*(INDIRECT($AB125&amp;"!H23:H200")=INDIRECT(AY$121&amp;"!$H$21"))*(INDIRECT($AB125&amp;"!Q23:Q200")&lt;&gt;""),INDIRECT($AB125&amp;"!Q23:Q200")),0)</f>
        <v>#REF!</v>
      </c>
      <c r="AZ125" s="12" t="e">
        <f t="array" aca="1" ref="AZ125" ca="1">SUM(IF((INDIRECT($AB125&amp;"!J23:J200")=$B$1)*(INDIRECT($AB125&amp;"!I23:I200")="A")*(INDIRECT($AB125&amp;"!H23:H200")=INDIRECT(AZ$121&amp;"!$H$21"))*(INDIRECT($AB125&amp;"!Q23:Q200")&lt;&gt;""),INDIRECT($AB125&amp;"!Q23:Q200")),0)</f>
        <v>#REF!</v>
      </c>
    </row>
    <row r="126" spans="1:52" hidden="1">
      <c r="A126" s="4" t="str">
        <f>Table!$C$42</f>
        <v>Kashiwa_Reysol</v>
      </c>
      <c r="B126" s="10">
        <f t="array" aca="1" ref="B126" ca="1">SUM(IF((INDIRECT($A126&amp;"!J23:J200")=$B$1)*(INDIRECT($A126&amp;"!I23:I200")="H")*(INDIRECT($A126&amp;"!H23:H200")=INDIRECT(B$121&amp;"!$H$21"))*(INDIRECT($A126&amp;"!Q23:Q200")&lt;&gt;""),INDIRECT($A126&amp;"!Q23:Q200")),0)</f>
        <v>0</v>
      </c>
      <c r="C126" s="11">
        <f t="array" aca="1" ref="C126" ca="1">SUM(IF((INDIRECT($A126&amp;"!J23:J200")=$B$1)*(INDIRECT($A126&amp;"!I23:I200")="H")*(INDIRECT($A126&amp;"!H23:H200")=INDIRECT(C$121&amp;"!$H$21"))*(INDIRECT($A126&amp;"!Q23:Q200")&lt;&gt;""),INDIRECT($A126&amp;"!Q23:Q200")),0)</f>
        <v>0</v>
      </c>
      <c r="D126" s="11">
        <f t="array" aca="1" ref="D126" ca="1">SUM(IF((INDIRECT($A126&amp;"!J23:J200")=$B$1)*(INDIRECT($A126&amp;"!I23:I200")="H")*(INDIRECT($A126&amp;"!H23:H200")=INDIRECT(D$121&amp;"!$H$21"))*(INDIRECT($A126&amp;"!Q23:Q200")&lt;&gt;""),INDIRECT($A126&amp;"!Q23:Q200")),0)</f>
        <v>0</v>
      </c>
      <c r="E126" s="11">
        <f t="array" aca="1" ref="E126" ca="1">SUM(IF((INDIRECT($A126&amp;"!J23:J200")=$B$1)*(INDIRECT($A126&amp;"!I23:I200")="H")*(INDIRECT($A126&amp;"!H23:H200")=INDIRECT(E$121&amp;"!$H$21"))*(INDIRECT($A126&amp;"!Q23:Q200")&lt;&gt;""),INDIRECT($A126&amp;"!Q23:Q200")),0)</f>
        <v>0</v>
      </c>
      <c r="F126" s="11">
        <f t="array" aca="1" ref="F126" ca="1">SUM(IF((INDIRECT($A126&amp;"!J23:J200")=$B$1)*(INDIRECT($A126&amp;"!I23:I200")="H")*(INDIRECT($A126&amp;"!H23:H200")=INDIRECT(F$121&amp;"!$H$21"))*(INDIRECT($A126&amp;"!Q23:Q200")&lt;&gt;""),INDIRECT($A126&amp;"!Q23:Q200")),0)</f>
        <v>0</v>
      </c>
      <c r="G126" s="11">
        <f t="array" aca="1" ref="G126" ca="1">SUM(IF((INDIRECT($A126&amp;"!J23:J200")=$B$1)*(INDIRECT($A126&amp;"!I23:I200")="H")*(INDIRECT($A126&amp;"!H23:H200")=INDIRECT(G$121&amp;"!$H$21"))*(INDIRECT($A126&amp;"!Q23:Q200")&lt;&gt;""),INDIRECT($A126&amp;"!Q23:Q200")),0)</f>
        <v>0</v>
      </c>
      <c r="H126" s="11">
        <f t="array" aca="1" ref="H126" ca="1">SUM(IF((INDIRECT($A126&amp;"!J23:J200")=$B$1)*(INDIRECT($A126&amp;"!I23:I200")="H")*(INDIRECT($A126&amp;"!H23:H200")=INDIRECT(H$121&amp;"!$H$21"))*(INDIRECT($A126&amp;"!Q23:Q200")&lt;&gt;""),INDIRECT($A126&amp;"!Q23:Q200")),0)</f>
        <v>0</v>
      </c>
      <c r="I126" s="11">
        <f t="array" aca="1" ref="I126" ca="1">SUM(IF((INDIRECT($A126&amp;"!J23:J200")=$B$1)*(INDIRECT($A126&amp;"!I23:I200")="H")*(INDIRECT($A126&amp;"!H23:H200")=INDIRECT(I$121&amp;"!$H$21"))*(INDIRECT($A126&amp;"!Q23:Q200")&lt;&gt;""),INDIRECT($A126&amp;"!Q23:Q200")),0)</f>
        <v>0</v>
      </c>
      <c r="J126" s="11">
        <f t="array" aca="1" ref="J126" ca="1">SUM(IF((INDIRECT($A126&amp;"!J23:J200")=$B$1)*(INDIRECT($A126&amp;"!I23:I200")="H")*(INDIRECT($A126&amp;"!H23:H200")=INDIRECT(J$121&amp;"!$H$21"))*(INDIRECT($A126&amp;"!Q23:Q200")&lt;&gt;""),INDIRECT($A126&amp;"!Q23:Q200")),0)</f>
        <v>0</v>
      </c>
      <c r="K126" s="11">
        <f t="array" aca="1" ref="K126" ca="1">SUM(IF((INDIRECT($A126&amp;"!J23:J200")=$B$1)*(INDIRECT($A126&amp;"!I23:I200")="H")*(INDIRECT($A126&amp;"!H23:H200")=INDIRECT(K$121&amp;"!$H$21"))*(INDIRECT($A126&amp;"!Q23:Q200")&lt;&gt;""),INDIRECT($A126&amp;"!Q23:Q200")),0)</f>
        <v>0</v>
      </c>
      <c r="L126" s="11">
        <f t="array" aca="1" ref="L126" ca="1">SUM(IF((INDIRECT($A126&amp;"!J23:J200")=$B$1)*(INDIRECT($A126&amp;"!I23:I200")="H")*(INDIRECT($A126&amp;"!H23:H200")=INDIRECT(L$121&amp;"!$H$21"))*(INDIRECT($A126&amp;"!Q23:Q200")&lt;&gt;""),INDIRECT($A126&amp;"!Q23:Q200")),0)</f>
        <v>0</v>
      </c>
      <c r="M126" s="11">
        <f t="array" aca="1" ref="M126" ca="1">SUM(IF((INDIRECT($A126&amp;"!J23:J200")=$B$1)*(INDIRECT($A126&amp;"!I23:I200")="H")*(INDIRECT($A126&amp;"!H23:H200")=INDIRECT(M$121&amp;"!$H$21"))*(INDIRECT($A126&amp;"!Q23:Q200")&lt;&gt;""),INDIRECT($A126&amp;"!Q23:Q200")),0)</f>
        <v>0</v>
      </c>
      <c r="N126" s="11">
        <f t="array" aca="1" ref="N126" ca="1">SUM(IF((INDIRECT($A126&amp;"!J23:J200")=$B$1)*(INDIRECT($A126&amp;"!I23:I200")="H")*(INDIRECT($A126&amp;"!H23:H200")=INDIRECT(N$121&amp;"!$H$21"))*(INDIRECT($A126&amp;"!Q23:Q200")&lt;&gt;""),INDIRECT($A126&amp;"!Q23:Q200")),0)</f>
        <v>0</v>
      </c>
      <c r="O126" s="11">
        <f t="array" aca="1" ref="O126" ca="1">SUM(IF((INDIRECT($A126&amp;"!J23:J200")=$B$1)*(INDIRECT($A126&amp;"!I23:I200")="H")*(INDIRECT($A126&amp;"!H23:H200")=INDIRECT(O$121&amp;"!$H$21"))*(INDIRECT($A126&amp;"!Q23:Q200")&lt;&gt;""),INDIRECT($A126&amp;"!Q23:Q200")),0)</f>
        <v>0</v>
      </c>
      <c r="P126" s="11">
        <f t="array" aca="1" ref="P126" ca="1">SUM(IF((INDIRECT($A126&amp;"!J23:J200")=$B$1)*(INDIRECT($A126&amp;"!I23:I200")="H")*(INDIRECT($A126&amp;"!H23:H200")=INDIRECT(P$121&amp;"!$H$21"))*(INDIRECT($A126&amp;"!Q23:Q200")&lt;&gt;""),INDIRECT($A126&amp;"!Q23:Q200")),0)</f>
        <v>0</v>
      </c>
      <c r="Q126" s="11">
        <f t="array" aca="1" ref="Q126" ca="1">SUM(IF((INDIRECT($A126&amp;"!J23:J200")=$B$1)*(INDIRECT($A126&amp;"!I23:I200")="H")*(INDIRECT($A126&amp;"!H23:H200")=INDIRECT(Q$121&amp;"!$H$21"))*(INDIRECT($A126&amp;"!Q23:Q200")&lt;&gt;""),INDIRECT($A126&amp;"!Q23:Q200")),0)</f>
        <v>0</v>
      </c>
      <c r="R126" s="11">
        <f t="array" aca="1" ref="R126" ca="1">SUM(IF((INDIRECT($A126&amp;"!J23:J200")=$B$1)*(INDIRECT($A126&amp;"!I23:I200")="H")*(INDIRECT($A126&amp;"!H23:H200")=INDIRECT(R$121&amp;"!$H$21"))*(INDIRECT($A126&amp;"!Q23:Q200")&lt;&gt;""),INDIRECT($A126&amp;"!Q23:Q200")),0)</f>
        <v>0</v>
      </c>
      <c r="S126" s="11">
        <f t="array" aca="1" ref="S126" ca="1">SUM(IF((INDIRECT($A126&amp;"!J23:J200")=$B$1)*(INDIRECT($A126&amp;"!I23:I200")="H")*(INDIRECT($A126&amp;"!H23:H200")=INDIRECT(S$121&amp;"!$H$21"))*(INDIRECT($A126&amp;"!Q23:Q200")&lt;&gt;""),INDIRECT($A126&amp;"!Q23:Q200")),0)</f>
        <v>0</v>
      </c>
      <c r="T126" s="11" t="e">
        <f t="array" aca="1" ref="T126" ca="1">SUM(IF((INDIRECT($A126&amp;"!J23:J200")=$B$1)*(INDIRECT($A126&amp;"!I23:I200")="H")*(INDIRECT($A126&amp;"!H23:H200")=INDIRECT(T$121&amp;"!$H$21"))*(INDIRECT($A126&amp;"!Q23:Q200")&lt;&gt;""),INDIRECT($A126&amp;"!Q23:Q200")),0)</f>
        <v>#REF!</v>
      </c>
      <c r="U126" s="11" t="e">
        <f t="array" aca="1" ref="U126" ca="1">SUM(IF((INDIRECT($A126&amp;"!J23:J200")=$B$1)*(INDIRECT($A126&amp;"!I23:I200")="H")*(INDIRECT($A126&amp;"!H23:H200")=INDIRECT(U$121&amp;"!$H$21"))*(INDIRECT($A126&amp;"!Q23:Q200")&lt;&gt;""),INDIRECT($A126&amp;"!Q23:Q200")),0)</f>
        <v>#REF!</v>
      </c>
      <c r="V126" s="11" t="e">
        <f t="array" aca="1" ref="V126" ca="1">SUM(IF((INDIRECT($A126&amp;"!J23:J200")=$B$1)*(INDIRECT($A126&amp;"!I23:I200")="H")*(INDIRECT($A126&amp;"!H23:H200")=INDIRECT(V$121&amp;"!$H$21"))*(INDIRECT($A126&amp;"!Q23:Q200")&lt;&gt;""),INDIRECT($A126&amp;"!Q23:Q200")),0)</f>
        <v>#REF!</v>
      </c>
      <c r="W126" s="11" t="e">
        <f t="array" aca="1" ref="W126" ca="1">SUM(IF((INDIRECT($A126&amp;"!J23:J200")=$B$1)*(INDIRECT($A126&amp;"!I23:I200")="H")*(INDIRECT($A126&amp;"!H23:H200")=INDIRECT(W$121&amp;"!$H$21"))*(INDIRECT($A126&amp;"!Q23:Q200")&lt;&gt;""),INDIRECT($A126&amp;"!Q23:Q200")),0)</f>
        <v>#REF!</v>
      </c>
      <c r="X126" s="11" t="e">
        <f t="array" aca="1" ref="X126" ca="1">SUM(IF((INDIRECT($A126&amp;"!J23:J200")=$B$1)*(INDIRECT($A126&amp;"!I23:I200")="H")*(INDIRECT($A126&amp;"!H23:H200")=INDIRECT(X$121&amp;"!$H$21"))*(INDIRECT($A126&amp;"!Q23:Q200")&lt;&gt;""),INDIRECT($A126&amp;"!Q23:Q200")),0)</f>
        <v>#REF!</v>
      </c>
      <c r="Y126" s="12" t="e">
        <f t="array" aca="1" ref="Y126" ca="1">SUM(IF((INDIRECT($A126&amp;"!J23:J200")=$B$1)*(INDIRECT($A126&amp;"!I23:I200")="H")*(INDIRECT($A126&amp;"!H23:H200")=INDIRECT(Y$121&amp;"!$H$21"))*(INDIRECT($A126&amp;"!Q23:Q200")&lt;&gt;""),INDIRECT($A126&amp;"!Q23:Q200")),0)</f>
        <v>#REF!</v>
      </c>
      <c r="Z126" s="4"/>
      <c r="AA126" s="4"/>
      <c r="AB126" s="4" t="str">
        <f>Table!$C$42</f>
        <v>Kashiwa_Reysol</v>
      </c>
      <c r="AC126" s="10">
        <f t="array" aca="1" ref="AC126" ca="1">SUM(IF((INDIRECT($AB126&amp;"!J23:J200")=$B$1)*(INDIRECT($AB126&amp;"!I23:I200")="A")*(INDIRECT($AB126&amp;"!H23:H200")=INDIRECT(AC$121&amp;"!$H$21"))*(INDIRECT($AB126&amp;"!Q23:Q200")&lt;&gt;""),INDIRECT($AB126&amp;"!Q23:Q200")),0)</f>
        <v>0</v>
      </c>
      <c r="AD126" s="11">
        <f t="array" aca="1" ref="AD126" ca="1">SUM(IF((INDIRECT($AB126&amp;"!J23:J200")=$B$1)*(INDIRECT($AB126&amp;"!I23:I200")="A")*(INDIRECT($AB126&amp;"!H23:H200")=INDIRECT(AD$121&amp;"!$H$21"))*(INDIRECT($AB126&amp;"!Q23:Q200")&lt;&gt;""),INDIRECT($AB126&amp;"!Q23:Q200")),0)</f>
        <v>0</v>
      </c>
      <c r="AE126" s="11">
        <f t="array" aca="1" ref="AE126" ca="1">SUM(IF((INDIRECT($AB126&amp;"!J23:J200")=$B$1)*(INDIRECT($AB126&amp;"!I23:I200")="A")*(INDIRECT($AB126&amp;"!H23:H200")=INDIRECT(AE$121&amp;"!$H$21"))*(INDIRECT($AB126&amp;"!Q23:Q200")&lt;&gt;""),INDIRECT($AB126&amp;"!Q23:Q200")),0)</f>
        <v>0</v>
      </c>
      <c r="AF126" s="11">
        <f t="array" aca="1" ref="AF126" ca="1">SUM(IF((INDIRECT($AB126&amp;"!J23:J200")=$B$1)*(INDIRECT($AB126&amp;"!I23:I200")="A")*(INDIRECT($AB126&amp;"!H23:H200")=INDIRECT(AF$121&amp;"!$H$21"))*(INDIRECT($AB126&amp;"!Q23:Q200")&lt;&gt;""),INDIRECT($AB126&amp;"!Q23:Q200")),0)</f>
        <v>0</v>
      </c>
      <c r="AG126" s="11">
        <f t="array" aca="1" ref="AG126" ca="1">SUM(IF((INDIRECT($AB126&amp;"!J23:J200")=$B$1)*(INDIRECT($AB126&amp;"!I23:I200")="A")*(INDIRECT($AB126&amp;"!H23:H200")=INDIRECT(AG$121&amp;"!$H$21"))*(INDIRECT($AB126&amp;"!Q23:Q200")&lt;&gt;""),INDIRECT($AB126&amp;"!Q23:Q200")),0)</f>
        <v>0</v>
      </c>
      <c r="AH126" s="11">
        <f t="array" aca="1" ref="AH126" ca="1">SUM(IF((INDIRECT($AB126&amp;"!J23:J200")=$B$1)*(INDIRECT($AB126&amp;"!I23:I200")="A")*(INDIRECT($AB126&amp;"!H23:H200")=INDIRECT(AH$121&amp;"!$H$21"))*(INDIRECT($AB126&amp;"!Q23:Q200")&lt;&gt;""),INDIRECT($AB126&amp;"!Q23:Q200")),0)</f>
        <v>0</v>
      </c>
      <c r="AI126" s="11">
        <f t="array" aca="1" ref="AI126" ca="1">SUM(IF((INDIRECT($AB126&amp;"!J23:J200")=$B$1)*(INDIRECT($AB126&amp;"!I23:I200")="A")*(INDIRECT($AB126&amp;"!H23:H200")=INDIRECT(AI$121&amp;"!$H$21"))*(INDIRECT($AB126&amp;"!Q23:Q200")&lt;&gt;""),INDIRECT($AB126&amp;"!Q23:Q200")),0)</f>
        <v>0</v>
      </c>
      <c r="AJ126" s="11">
        <f t="array" aca="1" ref="AJ126" ca="1">SUM(IF((INDIRECT($AB126&amp;"!J23:J200")=$B$1)*(INDIRECT($AB126&amp;"!I23:I200")="A")*(INDIRECT($AB126&amp;"!H23:H200")=INDIRECT(AJ$121&amp;"!$H$21"))*(INDIRECT($AB126&amp;"!Q23:Q200")&lt;&gt;""),INDIRECT($AB126&amp;"!Q23:Q200")),0)</f>
        <v>0</v>
      </c>
      <c r="AK126" s="11">
        <f t="array" aca="1" ref="AK126" ca="1">SUM(IF((INDIRECT($AB126&amp;"!J23:J200")=$B$1)*(INDIRECT($AB126&amp;"!I23:I200")="A")*(INDIRECT($AB126&amp;"!H23:H200")=INDIRECT(AK$121&amp;"!$H$21"))*(INDIRECT($AB126&amp;"!Q23:Q200")&lt;&gt;""),INDIRECT($AB126&amp;"!Q23:Q200")),0)</f>
        <v>0</v>
      </c>
      <c r="AL126" s="11">
        <f t="array" aca="1" ref="AL126" ca="1">SUM(IF((INDIRECT($AB126&amp;"!J23:J200")=$B$1)*(INDIRECT($AB126&amp;"!I23:I200")="A")*(INDIRECT($AB126&amp;"!H23:H200")=INDIRECT(AL$121&amp;"!$H$21"))*(INDIRECT($AB126&amp;"!Q23:Q200")&lt;&gt;""),INDIRECT($AB126&amp;"!Q23:Q200")),0)</f>
        <v>0</v>
      </c>
      <c r="AM126" s="11">
        <f t="array" aca="1" ref="AM126" ca="1">SUM(IF((INDIRECT($AB126&amp;"!J23:J200")=$B$1)*(INDIRECT($AB126&amp;"!I23:I200")="A")*(INDIRECT($AB126&amp;"!H23:H200")=INDIRECT(AM$121&amp;"!$H$21"))*(INDIRECT($AB126&amp;"!Q23:Q200")&lt;&gt;""),INDIRECT($AB126&amp;"!Q23:Q200")),0)</f>
        <v>0</v>
      </c>
      <c r="AN126" s="11">
        <f t="array" aca="1" ref="AN126" ca="1">SUM(IF((INDIRECT($AB126&amp;"!J23:J200")=$B$1)*(INDIRECT($AB126&amp;"!I23:I200")="A")*(INDIRECT($AB126&amp;"!H23:H200")=INDIRECT(AN$121&amp;"!$H$21"))*(INDIRECT($AB126&amp;"!Q23:Q200")&lt;&gt;""),INDIRECT($AB126&amp;"!Q23:Q200")),0)</f>
        <v>0</v>
      </c>
      <c r="AO126" s="11">
        <f t="array" aca="1" ref="AO126" ca="1">SUM(IF((INDIRECT($AB126&amp;"!J23:J200")=$B$1)*(INDIRECT($AB126&amp;"!I23:I200")="A")*(INDIRECT($AB126&amp;"!H23:H200")=INDIRECT(AO$121&amp;"!$H$21"))*(INDIRECT($AB126&amp;"!Q23:Q200")&lt;&gt;""),INDIRECT($AB126&amp;"!Q23:Q200")),0)</f>
        <v>0</v>
      </c>
      <c r="AP126" s="11">
        <f t="array" aca="1" ref="AP126" ca="1">SUM(IF((INDIRECT($AB126&amp;"!J23:J200")=$B$1)*(INDIRECT($AB126&amp;"!I23:I200")="A")*(INDIRECT($AB126&amp;"!H23:H200")=INDIRECT(AP$121&amp;"!$H$21"))*(INDIRECT($AB126&amp;"!Q23:Q200")&lt;&gt;""),INDIRECT($AB126&amp;"!Q23:Q200")),0)</f>
        <v>0</v>
      </c>
      <c r="AQ126" s="11">
        <f t="array" aca="1" ref="AQ126" ca="1">SUM(IF((INDIRECT($AB126&amp;"!J23:J200")=$B$1)*(INDIRECT($AB126&amp;"!I23:I200")="A")*(INDIRECT($AB126&amp;"!H23:H200")=INDIRECT(AQ$121&amp;"!$H$21"))*(INDIRECT($AB126&amp;"!Q23:Q200")&lt;&gt;""),INDIRECT($AB126&amp;"!Q23:Q200")),0)</f>
        <v>0</v>
      </c>
      <c r="AR126" s="11">
        <f t="array" aca="1" ref="AR126" ca="1">SUM(IF((INDIRECT($AB126&amp;"!J23:J200")=$B$1)*(INDIRECT($AB126&amp;"!I23:I200")="A")*(INDIRECT($AB126&amp;"!H23:H200")=INDIRECT(AR$121&amp;"!$H$21"))*(INDIRECT($AB126&amp;"!Q23:Q200")&lt;&gt;""),INDIRECT($AB126&amp;"!Q23:Q200")),0)</f>
        <v>0</v>
      </c>
      <c r="AS126" s="11">
        <f t="array" aca="1" ref="AS126" ca="1">SUM(IF((INDIRECT($AB126&amp;"!J23:J200")=$B$1)*(INDIRECT($AB126&amp;"!I23:I200")="A")*(INDIRECT($AB126&amp;"!H23:H200")=INDIRECT(AS$121&amp;"!$H$21"))*(INDIRECT($AB126&amp;"!Q23:Q200")&lt;&gt;""),INDIRECT($AB126&amp;"!Q23:Q200")),0)</f>
        <v>0</v>
      </c>
      <c r="AT126" s="11">
        <f t="array" aca="1" ref="AT126" ca="1">SUM(IF((INDIRECT($AB126&amp;"!J23:J200")=$B$1)*(INDIRECT($AB126&amp;"!I23:I200")="A")*(INDIRECT($AB126&amp;"!H23:H200")=INDIRECT(AT$121&amp;"!$H$21"))*(INDIRECT($AB126&amp;"!Q23:Q200")&lt;&gt;""),INDIRECT($AB126&amp;"!Q23:Q200")),0)</f>
        <v>0</v>
      </c>
      <c r="AU126" s="11" t="e">
        <f t="array" aca="1" ref="AU126" ca="1">SUM(IF((INDIRECT($AB126&amp;"!J23:J200")=$B$1)*(INDIRECT($AB126&amp;"!I23:I200")="A")*(INDIRECT($AB126&amp;"!H23:H200")=INDIRECT(AU$121&amp;"!$H$21"))*(INDIRECT($AB126&amp;"!Q23:Q200")&lt;&gt;""),INDIRECT($AB126&amp;"!Q23:Q200")),0)</f>
        <v>#REF!</v>
      </c>
      <c r="AV126" s="11" t="e">
        <f t="array" aca="1" ref="AV126" ca="1">SUM(IF((INDIRECT($AB126&amp;"!J23:J200")=$B$1)*(INDIRECT($AB126&amp;"!I23:I200")="A")*(INDIRECT($AB126&amp;"!H23:H200")=INDIRECT(AV$121&amp;"!$H$21"))*(INDIRECT($AB126&amp;"!Q23:Q200")&lt;&gt;""),INDIRECT($AB126&amp;"!Q23:Q200")),0)</f>
        <v>#REF!</v>
      </c>
      <c r="AW126" s="11" t="e">
        <f t="array" aca="1" ref="AW126" ca="1">SUM(IF((INDIRECT($AB126&amp;"!J23:J200")=$B$1)*(INDIRECT($AB126&amp;"!I23:I200")="A")*(INDIRECT($AB126&amp;"!H23:H200")=INDIRECT(AW$121&amp;"!$H$21"))*(INDIRECT($AB126&amp;"!Q23:Q200")&lt;&gt;""),INDIRECT($AB126&amp;"!Q23:Q200")),0)</f>
        <v>#REF!</v>
      </c>
      <c r="AX126" s="11" t="e">
        <f t="array" aca="1" ref="AX126" ca="1">SUM(IF((INDIRECT($AB126&amp;"!J23:J200")=$B$1)*(INDIRECT($AB126&amp;"!I23:I200")="A")*(INDIRECT($AB126&amp;"!H23:H200")=INDIRECT(AX$121&amp;"!$H$21"))*(INDIRECT($AB126&amp;"!Q23:Q200")&lt;&gt;""),INDIRECT($AB126&amp;"!Q23:Q200")),0)</f>
        <v>#REF!</v>
      </c>
      <c r="AY126" s="11" t="e">
        <f t="array" aca="1" ref="AY126" ca="1">SUM(IF((INDIRECT($AB126&amp;"!J23:J200")=$B$1)*(INDIRECT($AB126&amp;"!I23:I200")="A")*(INDIRECT($AB126&amp;"!H23:H200")=INDIRECT(AY$121&amp;"!$H$21"))*(INDIRECT($AB126&amp;"!Q23:Q200")&lt;&gt;""),INDIRECT($AB126&amp;"!Q23:Q200")),0)</f>
        <v>#REF!</v>
      </c>
      <c r="AZ126" s="12" t="e">
        <f t="array" aca="1" ref="AZ126" ca="1">SUM(IF((INDIRECT($AB126&amp;"!J23:J200")=$B$1)*(INDIRECT($AB126&amp;"!I23:I200")="A")*(INDIRECT($AB126&amp;"!H23:H200")=INDIRECT(AZ$121&amp;"!$H$21"))*(INDIRECT($AB126&amp;"!Q23:Q200")&lt;&gt;""),INDIRECT($AB126&amp;"!Q23:Q200")),0)</f>
        <v>#REF!</v>
      </c>
    </row>
    <row r="127" spans="1:52" hidden="1">
      <c r="A127" s="4" t="str">
        <f>Table!$C$43</f>
        <v>Kawasaki_Frontale</v>
      </c>
      <c r="B127" s="10">
        <f t="array" aca="1" ref="B127" ca="1">SUM(IF((INDIRECT($A127&amp;"!J23:J200")=$B$1)*(INDIRECT($A127&amp;"!I23:I200")="H")*(INDIRECT($A127&amp;"!H23:H200")=INDIRECT(B$121&amp;"!$H$21"))*(INDIRECT($A127&amp;"!Q23:Q200")&lt;&gt;""),INDIRECT($A127&amp;"!Q23:Q200")),0)</f>
        <v>0</v>
      </c>
      <c r="C127" s="11">
        <f t="array" aca="1" ref="C127" ca="1">SUM(IF((INDIRECT($A127&amp;"!J23:J200")=$B$1)*(INDIRECT($A127&amp;"!I23:I200")="H")*(INDIRECT($A127&amp;"!H23:H200")=INDIRECT(C$121&amp;"!$H$21"))*(INDIRECT($A127&amp;"!Q23:Q200")&lt;&gt;""),INDIRECT($A127&amp;"!Q23:Q200")),0)</f>
        <v>0</v>
      </c>
      <c r="D127" s="11">
        <f t="array" aca="1" ref="D127" ca="1">SUM(IF((INDIRECT($A127&amp;"!J23:J200")=$B$1)*(INDIRECT($A127&amp;"!I23:I200")="H")*(INDIRECT($A127&amp;"!H23:H200")=INDIRECT(D$121&amp;"!$H$21"))*(INDIRECT($A127&amp;"!Q23:Q200")&lt;&gt;""),INDIRECT($A127&amp;"!Q23:Q200")),0)</f>
        <v>0</v>
      </c>
      <c r="E127" s="11">
        <f t="array" aca="1" ref="E127" ca="1">SUM(IF((INDIRECT($A127&amp;"!J23:J200")=$B$1)*(INDIRECT($A127&amp;"!I23:I200")="H")*(INDIRECT($A127&amp;"!H23:H200")=INDIRECT(E$121&amp;"!$H$21"))*(INDIRECT($A127&amp;"!Q23:Q200")&lt;&gt;""),INDIRECT($A127&amp;"!Q23:Q200")),0)</f>
        <v>0</v>
      </c>
      <c r="F127" s="11">
        <f t="array" aca="1" ref="F127" ca="1">SUM(IF((INDIRECT($A127&amp;"!J23:J200")=$B$1)*(INDIRECT($A127&amp;"!I23:I200")="H")*(INDIRECT($A127&amp;"!H23:H200")=INDIRECT(F$121&amp;"!$H$21"))*(INDIRECT($A127&amp;"!Q23:Q200")&lt;&gt;""),INDIRECT($A127&amp;"!Q23:Q200")),0)</f>
        <v>0</v>
      </c>
      <c r="G127" s="11">
        <f t="array" aca="1" ref="G127" ca="1">SUM(IF((INDIRECT($A127&amp;"!J23:J200")=$B$1)*(INDIRECT($A127&amp;"!I23:I200")="H")*(INDIRECT($A127&amp;"!H23:H200")=INDIRECT(G$121&amp;"!$H$21"))*(INDIRECT($A127&amp;"!Q23:Q200")&lt;&gt;""),INDIRECT($A127&amp;"!Q23:Q200")),0)</f>
        <v>0</v>
      </c>
      <c r="H127" s="11">
        <f t="array" aca="1" ref="H127" ca="1">SUM(IF((INDIRECT($A127&amp;"!J23:J200")=$B$1)*(INDIRECT($A127&amp;"!I23:I200")="H")*(INDIRECT($A127&amp;"!H23:H200")=INDIRECT(H$121&amp;"!$H$21"))*(INDIRECT($A127&amp;"!Q23:Q200")&lt;&gt;""),INDIRECT($A127&amp;"!Q23:Q200")),0)</f>
        <v>0</v>
      </c>
      <c r="I127" s="11">
        <f t="array" aca="1" ref="I127" ca="1">SUM(IF((INDIRECT($A127&amp;"!J23:J200")=$B$1)*(INDIRECT($A127&amp;"!I23:I200")="H")*(INDIRECT($A127&amp;"!H23:H200")=INDIRECT(I$121&amp;"!$H$21"))*(INDIRECT($A127&amp;"!Q23:Q200")&lt;&gt;""),INDIRECT($A127&amp;"!Q23:Q200")),0)</f>
        <v>0</v>
      </c>
      <c r="J127" s="11">
        <f t="array" aca="1" ref="J127" ca="1">SUM(IF((INDIRECT($A127&amp;"!J23:J200")=$B$1)*(INDIRECT($A127&amp;"!I23:I200")="H")*(INDIRECT($A127&amp;"!H23:H200")=INDIRECT(J$121&amp;"!$H$21"))*(INDIRECT($A127&amp;"!Q23:Q200")&lt;&gt;""),INDIRECT($A127&amp;"!Q23:Q200")),0)</f>
        <v>0</v>
      </c>
      <c r="K127" s="11">
        <f t="array" aca="1" ref="K127" ca="1">SUM(IF((INDIRECT($A127&amp;"!J23:J200")=$B$1)*(INDIRECT($A127&amp;"!I23:I200")="H")*(INDIRECT($A127&amp;"!H23:H200")=INDIRECT(K$121&amp;"!$H$21"))*(INDIRECT($A127&amp;"!Q23:Q200")&lt;&gt;""),INDIRECT($A127&amp;"!Q23:Q200")),0)</f>
        <v>0</v>
      </c>
      <c r="L127" s="11">
        <f t="array" aca="1" ref="L127" ca="1">SUM(IF((INDIRECT($A127&amp;"!J23:J200")=$B$1)*(INDIRECT($A127&amp;"!I23:I200")="H")*(INDIRECT($A127&amp;"!H23:H200")=INDIRECT(L$121&amp;"!$H$21"))*(INDIRECT($A127&amp;"!Q23:Q200")&lt;&gt;""),INDIRECT($A127&amp;"!Q23:Q200")),0)</f>
        <v>0</v>
      </c>
      <c r="M127" s="11">
        <f t="array" aca="1" ref="M127" ca="1">SUM(IF((INDIRECT($A127&amp;"!J23:J200")=$B$1)*(INDIRECT($A127&amp;"!I23:I200")="H")*(INDIRECT($A127&amp;"!H23:H200")=INDIRECT(M$121&amp;"!$H$21"))*(INDIRECT($A127&amp;"!Q23:Q200")&lt;&gt;""),INDIRECT($A127&amp;"!Q23:Q200")),0)</f>
        <v>0</v>
      </c>
      <c r="N127" s="11">
        <f t="array" aca="1" ref="N127" ca="1">SUM(IF((INDIRECT($A127&amp;"!J23:J200")=$B$1)*(INDIRECT($A127&amp;"!I23:I200")="H")*(INDIRECT($A127&amp;"!H23:H200")=INDIRECT(N$121&amp;"!$H$21"))*(INDIRECT($A127&amp;"!Q23:Q200")&lt;&gt;""),INDIRECT($A127&amp;"!Q23:Q200")),0)</f>
        <v>0</v>
      </c>
      <c r="O127" s="11">
        <f t="array" aca="1" ref="O127" ca="1">SUM(IF((INDIRECT($A127&amp;"!J23:J200")=$B$1)*(INDIRECT($A127&amp;"!I23:I200")="H")*(INDIRECT($A127&amp;"!H23:H200")=INDIRECT(O$121&amp;"!$H$21"))*(INDIRECT($A127&amp;"!Q23:Q200")&lt;&gt;""),INDIRECT($A127&amp;"!Q23:Q200")),0)</f>
        <v>0</v>
      </c>
      <c r="P127" s="11">
        <f t="array" aca="1" ref="P127" ca="1">SUM(IF((INDIRECT($A127&amp;"!J23:J200")=$B$1)*(INDIRECT($A127&amp;"!I23:I200")="H")*(INDIRECT($A127&amp;"!H23:H200")=INDIRECT(P$121&amp;"!$H$21"))*(INDIRECT($A127&amp;"!Q23:Q200")&lt;&gt;""),INDIRECT($A127&amp;"!Q23:Q200")),0)</f>
        <v>0</v>
      </c>
      <c r="Q127" s="11">
        <f t="array" aca="1" ref="Q127" ca="1">SUM(IF((INDIRECT($A127&amp;"!J23:J200")=$B$1)*(INDIRECT($A127&amp;"!I23:I200")="H")*(INDIRECT($A127&amp;"!H23:H200")=INDIRECT(Q$121&amp;"!$H$21"))*(INDIRECT($A127&amp;"!Q23:Q200")&lt;&gt;""),INDIRECT($A127&amp;"!Q23:Q200")),0)</f>
        <v>0</v>
      </c>
      <c r="R127" s="11">
        <f t="array" aca="1" ref="R127" ca="1">SUM(IF((INDIRECT($A127&amp;"!J23:J200")=$B$1)*(INDIRECT($A127&amp;"!I23:I200")="H")*(INDIRECT($A127&amp;"!H23:H200")=INDIRECT(R$121&amp;"!$H$21"))*(INDIRECT($A127&amp;"!Q23:Q200")&lt;&gt;""),INDIRECT($A127&amp;"!Q23:Q200")),0)</f>
        <v>0</v>
      </c>
      <c r="S127" s="11">
        <f t="array" aca="1" ref="S127" ca="1">SUM(IF((INDIRECT($A127&amp;"!J23:J200")=$B$1)*(INDIRECT($A127&amp;"!I23:I200")="H")*(INDIRECT($A127&amp;"!H23:H200")=INDIRECT(S$121&amp;"!$H$21"))*(INDIRECT($A127&amp;"!Q23:Q200")&lt;&gt;""),INDIRECT($A127&amp;"!Q23:Q200")),0)</f>
        <v>0</v>
      </c>
      <c r="T127" s="11" t="e">
        <f t="array" aca="1" ref="T127" ca="1">SUM(IF((INDIRECT($A127&amp;"!J23:J200")=$B$1)*(INDIRECT($A127&amp;"!I23:I200")="H")*(INDIRECT($A127&amp;"!H23:H200")=INDIRECT(T$121&amp;"!$H$21"))*(INDIRECT($A127&amp;"!Q23:Q200")&lt;&gt;""),INDIRECT($A127&amp;"!Q23:Q200")),0)</f>
        <v>#REF!</v>
      </c>
      <c r="U127" s="11" t="e">
        <f t="array" aca="1" ref="U127" ca="1">SUM(IF((INDIRECT($A127&amp;"!J23:J200")=$B$1)*(INDIRECT($A127&amp;"!I23:I200")="H")*(INDIRECT($A127&amp;"!H23:H200")=INDIRECT(U$121&amp;"!$H$21"))*(INDIRECT($A127&amp;"!Q23:Q200")&lt;&gt;""),INDIRECT($A127&amp;"!Q23:Q200")),0)</f>
        <v>#REF!</v>
      </c>
      <c r="V127" s="11" t="e">
        <f t="array" aca="1" ref="V127" ca="1">SUM(IF((INDIRECT($A127&amp;"!J23:J200")=$B$1)*(INDIRECT($A127&amp;"!I23:I200")="H")*(INDIRECT($A127&amp;"!H23:H200")=INDIRECT(V$121&amp;"!$H$21"))*(INDIRECT($A127&amp;"!Q23:Q200")&lt;&gt;""),INDIRECT($A127&amp;"!Q23:Q200")),0)</f>
        <v>#REF!</v>
      </c>
      <c r="W127" s="11" t="e">
        <f t="array" aca="1" ref="W127" ca="1">SUM(IF((INDIRECT($A127&amp;"!J23:J200")=$B$1)*(INDIRECT($A127&amp;"!I23:I200")="H")*(INDIRECT($A127&amp;"!H23:H200")=INDIRECT(W$121&amp;"!$H$21"))*(INDIRECT($A127&amp;"!Q23:Q200")&lt;&gt;""),INDIRECT($A127&amp;"!Q23:Q200")),0)</f>
        <v>#REF!</v>
      </c>
      <c r="X127" s="11" t="e">
        <f t="array" aca="1" ref="X127" ca="1">SUM(IF((INDIRECT($A127&amp;"!J23:J200")=$B$1)*(INDIRECT($A127&amp;"!I23:I200")="H")*(INDIRECT($A127&amp;"!H23:H200")=INDIRECT(X$121&amp;"!$H$21"))*(INDIRECT($A127&amp;"!Q23:Q200")&lt;&gt;""),INDIRECT($A127&amp;"!Q23:Q200")),0)</f>
        <v>#REF!</v>
      </c>
      <c r="Y127" s="12" t="e">
        <f t="array" aca="1" ref="Y127" ca="1">SUM(IF((INDIRECT($A127&amp;"!J23:J200")=$B$1)*(INDIRECT($A127&amp;"!I23:I200")="H")*(INDIRECT($A127&amp;"!H23:H200")=INDIRECT(Y$121&amp;"!$H$21"))*(INDIRECT($A127&amp;"!Q23:Q200")&lt;&gt;""),INDIRECT($A127&amp;"!Q23:Q200")),0)</f>
        <v>#REF!</v>
      </c>
      <c r="Z127" s="4"/>
      <c r="AA127" s="4"/>
      <c r="AB127" s="4" t="str">
        <f>Table!$C$43</f>
        <v>Kawasaki_Frontale</v>
      </c>
      <c r="AC127" s="10">
        <f t="array" aca="1" ref="AC127" ca="1">SUM(IF((INDIRECT($AB127&amp;"!J23:J200")=$B$1)*(INDIRECT($AB127&amp;"!I23:I200")="A")*(INDIRECT($AB127&amp;"!H23:H200")=INDIRECT(AC$121&amp;"!$H$21"))*(INDIRECT($AB127&amp;"!Q23:Q200")&lt;&gt;""),INDIRECT($AB127&amp;"!Q23:Q200")),0)</f>
        <v>0</v>
      </c>
      <c r="AD127" s="11">
        <f t="array" aca="1" ref="AD127" ca="1">SUM(IF((INDIRECT($AB127&amp;"!J23:J200")=$B$1)*(INDIRECT($AB127&amp;"!I23:I200")="A")*(INDIRECT($AB127&amp;"!H23:H200")=INDIRECT(AD$121&amp;"!$H$21"))*(INDIRECT($AB127&amp;"!Q23:Q200")&lt;&gt;""),INDIRECT($AB127&amp;"!Q23:Q200")),0)</f>
        <v>0</v>
      </c>
      <c r="AE127" s="11">
        <f t="array" aca="1" ref="AE127" ca="1">SUM(IF((INDIRECT($AB127&amp;"!J23:J200")=$B$1)*(INDIRECT($AB127&amp;"!I23:I200")="A")*(INDIRECT($AB127&amp;"!H23:H200")=INDIRECT(AE$121&amp;"!$H$21"))*(INDIRECT($AB127&amp;"!Q23:Q200")&lt;&gt;""),INDIRECT($AB127&amp;"!Q23:Q200")),0)</f>
        <v>0</v>
      </c>
      <c r="AF127" s="11">
        <f t="array" aca="1" ref="AF127" ca="1">SUM(IF((INDIRECT($AB127&amp;"!J23:J200")=$B$1)*(INDIRECT($AB127&amp;"!I23:I200")="A")*(INDIRECT($AB127&amp;"!H23:H200")=INDIRECT(AF$121&amp;"!$H$21"))*(INDIRECT($AB127&amp;"!Q23:Q200")&lt;&gt;""),INDIRECT($AB127&amp;"!Q23:Q200")),0)</f>
        <v>0</v>
      </c>
      <c r="AG127" s="11">
        <f t="array" aca="1" ref="AG127" ca="1">SUM(IF((INDIRECT($AB127&amp;"!J23:J200")=$B$1)*(INDIRECT($AB127&amp;"!I23:I200")="A")*(INDIRECT($AB127&amp;"!H23:H200")=INDIRECT(AG$121&amp;"!$H$21"))*(INDIRECT($AB127&amp;"!Q23:Q200")&lt;&gt;""),INDIRECT($AB127&amp;"!Q23:Q200")),0)</f>
        <v>0</v>
      </c>
      <c r="AH127" s="11">
        <f t="array" aca="1" ref="AH127" ca="1">SUM(IF((INDIRECT($AB127&amp;"!J23:J200")=$B$1)*(INDIRECT($AB127&amp;"!I23:I200")="A")*(INDIRECT($AB127&amp;"!H23:H200")=INDIRECT(AH$121&amp;"!$H$21"))*(INDIRECT($AB127&amp;"!Q23:Q200")&lt;&gt;""),INDIRECT($AB127&amp;"!Q23:Q200")),0)</f>
        <v>0</v>
      </c>
      <c r="AI127" s="11">
        <f t="array" aca="1" ref="AI127" ca="1">SUM(IF((INDIRECT($AB127&amp;"!J23:J200")=$B$1)*(INDIRECT($AB127&amp;"!I23:I200")="A")*(INDIRECT($AB127&amp;"!H23:H200")=INDIRECT(AI$121&amp;"!$H$21"))*(INDIRECT($AB127&amp;"!Q23:Q200")&lt;&gt;""),INDIRECT($AB127&amp;"!Q23:Q200")),0)</f>
        <v>0</v>
      </c>
      <c r="AJ127" s="11">
        <f t="array" aca="1" ref="AJ127" ca="1">SUM(IF((INDIRECT($AB127&amp;"!J23:J200")=$B$1)*(INDIRECT($AB127&amp;"!I23:I200")="A")*(INDIRECT($AB127&amp;"!H23:H200")=INDIRECT(AJ$121&amp;"!$H$21"))*(INDIRECT($AB127&amp;"!Q23:Q200")&lt;&gt;""),INDIRECT($AB127&amp;"!Q23:Q200")),0)</f>
        <v>0</v>
      </c>
      <c r="AK127" s="11">
        <f t="array" aca="1" ref="AK127" ca="1">SUM(IF((INDIRECT($AB127&amp;"!J23:J200")=$B$1)*(INDIRECT($AB127&amp;"!I23:I200")="A")*(INDIRECT($AB127&amp;"!H23:H200")=INDIRECT(AK$121&amp;"!$H$21"))*(INDIRECT($AB127&amp;"!Q23:Q200")&lt;&gt;""),INDIRECT($AB127&amp;"!Q23:Q200")),0)</f>
        <v>0</v>
      </c>
      <c r="AL127" s="11">
        <f t="array" aca="1" ref="AL127" ca="1">SUM(IF((INDIRECT($AB127&amp;"!J23:J200")=$B$1)*(INDIRECT($AB127&amp;"!I23:I200")="A")*(INDIRECT($AB127&amp;"!H23:H200")=INDIRECT(AL$121&amp;"!$H$21"))*(INDIRECT($AB127&amp;"!Q23:Q200")&lt;&gt;""),INDIRECT($AB127&amp;"!Q23:Q200")),0)</f>
        <v>0</v>
      </c>
      <c r="AM127" s="11">
        <f t="array" aca="1" ref="AM127" ca="1">SUM(IF((INDIRECT($AB127&amp;"!J23:J200")=$B$1)*(INDIRECT($AB127&amp;"!I23:I200")="A")*(INDIRECT($AB127&amp;"!H23:H200")=INDIRECT(AM$121&amp;"!$H$21"))*(INDIRECT($AB127&amp;"!Q23:Q200")&lt;&gt;""),INDIRECT($AB127&amp;"!Q23:Q200")),0)</f>
        <v>0</v>
      </c>
      <c r="AN127" s="11">
        <f t="array" aca="1" ref="AN127" ca="1">SUM(IF((INDIRECT($AB127&amp;"!J23:J200")=$B$1)*(INDIRECT($AB127&amp;"!I23:I200")="A")*(INDIRECT($AB127&amp;"!H23:H200")=INDIRECT(AN$121&amp;"!$H$21"))*(INDIRECT($AB127&amp;"!Q23:Q200")&lt;&gt;""),INDIRECT($AB127&amp;"!Q23:Q200")),0)</f>
        <v>0</v>
      </c>
      <c r="AO127" s="11">
        <f t="array" aca="1" ref="AO127" ca="1">SUM(IF((INDIRECT($AB127&amp;"!J23:J200")=$B$1)*(INDIRECT($AB127&amp;"!I23:I200")="A")*(INDIRECT($AB127&amp;"!H23:H200")=INDIRECT(AO$121&amp;"!$H$21"))*(INDIRECT($AB127&amp;"!Q23:Q200")&lt;&gt;""),INDIRECT($AB127&amp;"!Q23:Q200")),0)</f>
        <v>0</v>
      </c>
      <c r="AP127" s="11">
        <f t="array" aca="1" ref="AP127" ca="1">SUM(IF((INDIRECT($AB127&amp;"!J23:J200")=$B$1)*(INDIRECT($AB127&amp;"!I23:I200")="A")*(INDIRECT($AB127&amp;"!H23:H200")=INDIRECT(AP$121&amp;"!$H$21"))*(INDIRECT($AB127&amp;"!Q23:Q200")&lt;&gt;""),INDIRECT($AB127&amp;"!Q23:Q200")),0)</f>
        <v>0</v>
      </c>
      <c r="AQ127" s="11">
        <f t="array" aca="1" ref="AQ127" ca="1">SUM(IF((INDIRECT($AB127&amp;"!J23:J200")=$B$1)*(INDIRECT($AB127&amp;"!I23:I200")="A")*(INDIRECT($AB127&amp;"!H23:H200")=INDIRECT(AQ$121&amp;"!$H$21"))*(INDIRECT($AB127&amp;"!Q23:Q200")&lt;&gt;""),INDIRECT($AB127&amp;"!Q23:Q200")),0)</f>
        <v>0</v>
      </c>
      <c r="AR127" s="11">
        <f t="array" aca="1" ref="AR127" ca="1">SUM(IF((INDIRECT($AB127&amp;"!J23:J200")=$B$1)*(INDIRECT($AB127&amp;"!I23:I200")="A")*(INDIRECT($AB127&amp;"!H23:H200")=INDIRECT(AR$121&amp;"!$H$21"))*(INDIRECT($AB127&amp;"!Q23:Q200")&lt;&gt;""),INDIRECT($AB127&amp;"!Q23:Q200")),0)</f>
        <v>0</v>
      </c>
      <c r="AS127" s="11">
        <f t="array" aca="1" ref="AS127" ca="1">SUM(IF((INDIRECT($AB127&amp;"!J23:J200")=$B$1)*(INDIRECT($AB127&amp;"!I23:I200")="A")*(INDIRECT($AB127&amp;"!H23:H200")=INDIRECT(AS$121&amp;"!$H$21"))*(INDIRECT($AB127&amp;"!Q23:Q200")&lt;&gt;""),INDIRECT($AB127&amp;"!Q23:Q200")),0)</f>
        <v>0</v>
      </c>
      <c r="AT127" s="11">
        <f t="array" aca="1" ref="AT127" ca="1">SUM(IF((INDIRECT($AB127&amp;"!J23:J200")=$B$1)*(INDIRECT($AB127&amp;"!I23:I200")="A")*(INDIRECT($AB127&amp;"!H23:H200")=INDIRECT(AT$121&amp;"!$H$21"))*(INDIRECT($AB127&amp;"!Q23:Q200")&lt;&gt;""),INDIRECT($AB127&amp;"!Q23:Q200")),0)</f>
        <v>0</v>
      </c>
      <c r="AU127" s="11" t="e">
        <f t="array" aca="1" ref="AU127" ca="1">SUM(IF((INDIRECT($AB127&amp;"!J23:J200")=$B$1)*(INDIRECT($AB127&amp;"!I23:I200")="A")*(INDIRECT($AB127&amp;"!H23:H200")=INDIRECT(AU$121&amp;"!$H$21"))*(INDIRECT($AB127&amp;"!Q23:Q200")&lt;&gt;""),INDIRECT($AB127&amp;"!Q23:Q200")),0)</f>
        <v>#REF!</v>
      </c>
      <c r="AV127" s="11" t="e">
        <f t="array" aca="1" ref="AV127" ca="1">SUM(IF((INDIRECT($AB127&amp;"!J23:J200")=$B$1)*(INDIRECT($AB127&amp;"!I23:I200")="A")*(INDIRECT($AB127&amp;"!H23:H200")=INDIRECT(AV$121&amp;"!$H$21"))*(INDIRECT($AB127&amp;"!Q23:Q200")&lt;&gt;""),INDIRECT($AB127&amp;"!Q23:Q200")),0)</f>
        <v>#REF!</v>
      </c>
      <c r="AW127" s="11" t="e">
        <f t="array" aca="1" ref="AW127" ca="1">SUM(IF((INDIRECT($AB127&amp;"!J23:J200")=$B$1)*(INDIRECT($AB127&amp;"!I23:I200")="A")*(INDIRECT($AB127&amp;"!H23:H200")=INDIRECT(AW$121&amp;"!$H$21"))*(INDIRECT($AB127&amp;"!Q23:Q200")&lt;&gt;""),INDIRECT($AB127&amp;"!Q23:Q200")),0)</f>
        <v>#REF!</v>
      </c>
      <c r="AX127" s="11" t="e">
        <f t="array" aca="1" ref="AX127" ca="1">SUM(IF((INDIRECT($AB127&amp;"!J23:J200")=$B$1)*(INDIRECT($AB127&amp;"!I23:I200")="A")*(INDIRECT($AB127&amp;"!H23:H200")=INDIRECT(AX$121&amp;"!$H$21"))*(INDIRECT($AB127&amp;"!Q23:Q200")&lt;&gt;""),INDIRECT($AB127&amp;"!Q23:Q200")),0)</f>
        <v>#REF!</v>
      </c>
      <c r="AY127" s="11" t="e">
        <f t="array" aca="1" ref="AY127" ca="1">SUM(IF((INDIRECT($AB127&amp;"!J23:J200")=$B$1)*(INDIRECT($AB127&amp;"!I23:I200")="A")*(INDIRECT($AB127&amp;"!H23:H200")=INDIRECT(AY$121&amp;"!$H$21"))*(INDIRECT($AB127&amp;"!Q23:Q200")&lt;&gt;""),INDIRECT($AB127&amp;"!Q23:Q200")),0)</f>
        <v>#REF!</v>
      </c>
      <c r="AZ127" s="12" t="e">
        <f t="array" aca="1" ref="AZ127" ca="1">SUM(IF((INDIRECT($AB127&amp;"!J23:J200")=$B$1)*(INDIRECT($AB127&amp;"!I23:I200")="A")*(INDIRECT($AB127&amp;"!H23:H200")=INDIRECT(AZ$121&amp;"!$H$21"))*(INDIRECT($AB127&amp;"!Q23:Q200")&lt;&gt;""),INDIRECT($AB127&amp;"!Q23:Q200")),0)</f>
        <v>#REF!</v>
      </c>
    </row>
    <row r="128" spans="1:52" hidden="1">
      <c r="A128" s="4" t="str">
        <f>Table!$C$44</f>
        <v>Cerezo_Osaka</v>
      </c>
      <c r="B128" s="10">
        <f t="array" aca="1" ref="B128" ca="1">SUM(IF((INDIRECT($A128&amp;"!J23:J200")=$B$1)*(INDIRECT($A128&amp;"!I23:I200")="H")*(INDIRECT($A128&amp;"!H23:H200")=INDIRECT(B$121&amp;"!$H$21"))*(INDIRECT($A128&amp;"!Q23:Q200")&lt;&gt;""),INDIRECT($A128&amp;"!Q23:Q200")),0)</f>
        <v>0</v>
      </c>
      <c r="C128" s="11">
        <f t="array" aca="1" ref="C128" ca="1">SUM(IF((INDIRECT($A128&amp;"!J23:J200")=$B$1)*(INDIRECT($A128&amp;"!I23:I200")="H")*(INDIRECT($A128&amp;"!H23:H200")=INDIRECT(C$121&amp;"!$H$21"))*(INDIRECT($A128&amp;"!Q23:Q200")&lt;&gt;""),INDIRECT($A128&amp;"!Q23:Q200")),0)</f>
        <v>0</v>
      </c>
      <c r="D128" s="11">
        <f t="array" aca="1" ref="D128" ca="1">SUM(IF((INDIRECT($A128&amp;"!J23:J200")=$B$1)*(INDIRECT($A128&amp;"!I23:I200")="H")*(INDIRECT($A128&amp;"!H23:H200")=INDIRECT(D$121&amp;"!$H$21"))*(INDIRECT($A128&amp;"!Q23:Q200")&lt;&gt;""),INDIRECT($A128&amp;"!Q23:Q200")),0)</f>
        <v>0</v>
      </c>
      <c r="E128" s="11">
        <f t="array" aca="1" ref="E128" ca="1">SUM(IF((INDIRECT($A128&amp;"!J23:J200")=$B$1)*(INDIRECT($A128&amp;"!I23:I200")="H")*(INDIRECT($A128&amp;"!H23:H200")=INDIRECT(E$121&amp;"!$H$21"))*(INDIRECT($A128&amp;"!Q23:Q200")&lt;&gt;""),INDIRECT($A128&amp;"!Q23:Q200")),0)</f>
        <v>0</v>
      </c>
      <c r="F128" s="11">
        <f t="array" aca="1" ref="F128" ca="1">SUM(IF((INDIRECT($A128&amp;"!J23:J200")=$B$1)*(INDIRECT($A128&amp;"!I23:I200")="H")*(INDIRECT($A128&amp;"!H23:H200")=INDIRECT(F$121&amp;"!$H$21"))*(INDIRECT($A128&amp;"!Q23:Q200")&lt;&gt;""),INDIRECT($A128&amp;"!Q23:Q200")),0)</f>
        <v>0</v>
      </c>
      <c r="G128" s="11">
        <f t="array" aca="1" ref="G128" ca="1">SUM(IF((INDIRECT($A128&amp;"!J23:J200")=$B$1)*(INDIRECT($A128&amp;"!I23:I200")="H")*(INDIRECT($A128&amp;"!H23:H200")=INDIRECT(G$121&amp;"!$H$21"))*(INDIRECT($A128&amp;"!Q23:Q200")&lt;&gt;""),INDIRECT($A128&amp;"!Q23:Q200")),0)</f>
        <v>0</v>
      </c>
      <c r="H128" s="11">
        <f t="array" aca="1" ref="H128" ca="1">SUM(IF((INDIRECT($A128&amp;"!J23:J200")=$B$1)*(INDIRECT($A128&amp;"!I23:I200")="H")*(INDIRECT($A128&amp;"!H23:H200")=INDIRECT(H$121&amp;"!$H$21"))*(INDIRECT($A128&amp;"!Q23:Q200")&lt;&gt;""),INDIRECT($A128&amp;"!Q23:Q200")),0)</f>
        <v>0</v>
      </c>
      <c r="I128" s="11">
        <f t="array" aca="1" ref="I128" ca="1">SUM(IF((INDIRECT($A128&amp;"!J23:J200")=$B$1)*(INDIRECT($A128&amp;"!I23:I200")="H")*(INDIRECT($A128&amp;"!H23:H200")=INDIRECT(I$121&amp;"!$H$21"))*(INDIRECT($A128&amp;"!Q23:Q200")&lt;&gt;""),INDIRECT($A128&amp;"!Q23:Q200")),0)</f>
        <v>0</v>
      </c>
      <c r="J128" s="11">
        <f t="array" aca="1" ref="J128" ca="1">SUM(IF((INDIRECT($A128&amp;"!J23:J200")=$B$1)*(INDIRECT($A128&amp;"!I23:I200")="H")*(INDIRECT($A128&amp;"!H23:H200")=INDIRECT(J$121&amp;"!$H$21"))*(INDIRECT($A128&amp;"!Q23:Q200")&lt;&gt;""),INDIRECT($A128&amp;"!Q23:Q200")),0)</f>
        <v>0</v>
      </c>
      <c r="K128" s="11">
        <f t="array" aca="1" ref="K128" ca="1">SUM(IF((INDIRECT($A128&amp;"!J23:J200")=$B$1)*(INDIRECT($A128&amp;"!I23:I200")="H")*(INDIRECT($A128&amp;"!H23:H200")=INDIRECT(K$121&amp;"!$H$21"))*(INDIRECT($A128&amp;"!Q23:Q200")&lt;&gt;""),INDIRECT($A128&amp;"!Q23:Q200")),0)</f>
        <v>0</v>
      </c>
      <c r="L128" s="11">
        <f t="array" aca="1" ref="L128" ca="1">SUM(IF((INDIRECT($A128&amp;"!J23:J200")=$B$1)*(INDIRECT($A128&amp;"!I23:I200")="H")*(INDIRECT($A128&amp;"!H23:H200")=INDIRECT(L$121&amp;"!$H$21"))*(INDIRECT($A128&amp;"!Q23:Q200")&lt;&gt;""),INDIRECT($A128&amp;"!Q23:Q200")),0)</f>
        <v>0</v>
      </c>
      <c r="M128" s="11">
        <f t="array" aca="1" ref="M128" ca="1">SUM(IF((INDIRECT($A128&amp;"!J23:J200")=$B$1)*(INDIRECT($A128&amp;"!I23:I200")="H")*(INDIRECT($A128&amp;"!H23:H200")=INDIRECT(M$121&amp;"!$H$21"))*(INDIRECT($A128&amp;"!Q23:Q200")&lt;&gt;""),INDIRECT($A128&amp;"!Q23:Q200")),0)</f>
        <v>0</v>
      </c>
      <c r="N128" s="11">
        <f t="array" aca="1" ref="N128" ca="1">SUM(IF((INDIRECT($A128&amp;"!J23:J200")=$B$1)*(INDIRECT($A128&amp;"!I23:I200")="H")*(INDIRECT($A128&amp;"!H23:H200")=INDIRECT(N$121&amp;"!$H$21"))*(INDIRECT($A128&amp;"!Q23:Q200")&lt;&gt;""),INDIRECT($A128&amp;"!Q23:Q200")),0)</f>
        <v>0</v>
      </c>
      <c r="O128" s="11">
        <f t="array" aca="1" ref="O128" ca="1">SUM(IF((INDIRECT($A128&amp;"!J23:J200")=$B$1)*(INDIRECT($A128&amp;"!I23:I200")="H")*(INDIRECT($A128&amp;"!H23:H200")=INDIRECT(O$121&amp;"!$H$21"))*(INDIRECT($A128&amp;"!Q23:Q200")&lt;&gt;""),INDIRECT($A128&amp;"!Q23:Q200")),0)</f>
        <v>0</v>
      </c>
      <c r="P128" s="11">
        <f t="array" aca="1" ref="P128" ca="1">SUM(IF((INDIRECT($A128&amp;"!J23:J200")=$B$1)*(INDIRECT($A128&amp;"!I23:I200")="H")*(INDIRECT($A128&amp;"!H23:H200")=INDIRECT(P$121&amp;"!$H$21"))*(INDIRECT($A128&amp;"!Q23:Q200")&lt;&gt;""),INDIRECT($A128&amp;"!Q23:Q200")),0)</f>
        <v>0</v>
      </c>
      <c r="Q128" s="11">
        <f t="array" aca="1" ref="Q128" ca="1">SUM(IF((INDIRECT($A128&amp;"!J23:J200")=$B$1)*(INDIRECT($A128&amp;"!I23:I200")="H")*(INDIRECT($A128&amp;"!H23:H200")=INDIRECT(Q$121&amp;"!$H$21"))*(INDIRECT($A128&amp;"!Q23:Q200")&lt;&gt;""),INDIRECT($A128&amp;"!Q23:Q200")),0)</f>
        <v>0</v>
      </c>
      <c r="R128" s="11">
        <f t="array" aca="1" ref="R128" ca="1">SUM(IF((INDIRECT($A128&amp;"!J23:J200")=$B$1)*(INDIRECT($A128&amp;"!I23:I200")="H")*(INDIRECT($A128&amp;"!H23:H200")=INDIRECT(R$121&amp;"!$H$21"))*(INDIRECT($A128&amp;"!Q23:Q200")&lt;&gt;""),INDIRECT($A128&amp;"!Q23:Q200")),0)</f>
        <v>0</v>
      </c>
      <c r="S128" s="11">
        <f t="array" aca="1" ref="S128" ca="1">SUM(IF((INDIRECT($A128&amp;"!J23:J200")=$B$1)*(INDIRECT($A128&amp;"!I23:I200")="H")*(INDIRECT($A128&amp;"!H23:H200")=INDIRECT(S$121&amp;"!$H$21"))*(INDIRECT($A128&amp;"!Q23:Q200")&lt;&gt;""),INDIRECT($A128&amp;"!Q23:Q200")),0)</f>
        <v>0</v>
      </c>
      <c r="T128" s="11" t="e">
        <f t="array" aca="1" ref="T128" ca="1">SUM(IF((INDIRECT($A128&amp;"!J23:J200")=$B$1)*(INDIRECT($A128&amp;"!I23:I200")="H")*(INDIRECT($A128&amp;"!H23:H200")=INDIRECT(T$121&amp;"!$H$21"))*(INDIRECT($A128&amp;"!Q23:Q200")&lt;&gt;""),INDIRECT($A128&amp;"!Q23:Q200")),0)</f>
        <v>#REF!</v>
      </c>
      <c r="U128" s="11" t="e">
        <f t="array" aca="1" ref="U128" ca="1">SUM(IF((INDIRECT($A128&amp;"!J23:J200")=$B$1)*(INDIRECT($A128&amp;"!I23:I200")="H")*(INDIRECT($A128&amp;"!H23:H200")=INDIRECT(U$121&amp;"!$H$21"))*(INDIRECT($A128&amp;"!Q23:Q200")&lt;&gt;""),INDIRECT($A128&amp;"!Q23:Q200")),0)</f>
        <v>#REF!</v>
      </c>
      <c r="V128" s="11" t="e">
        <f t="array" aca="1" ref="V128" ca="1">SUM(IF((INDIRECT($A128&amp;"!J23:J200")=$B$1)*(INDIRECT($A128&amp;"!I23:I200")="H")*(INDIRECT($A128&amp;"!H23:H200")=INDIRECT(V$121&amp;"!$H$21"))*(INDIRECT($A128&amp;"!Q23:Q200")&lt;&gt;""),INDIRECT($A128&amp;"!Q23:Q200")),0)</f>
        <v>#REF!</v>
      </c>
      <c r="W128" s="11" t="e">
        <f t="array" aca="1" ref="W128" ca="1">SUM(IF((INDIRECT($A128&amp;"!J23:J200")=$B$1)*(INDIRECT($A128&amp;"!I23:I200")="H")*(INDIRECT($A128&amp;"!H23:H200")=INDIRECT(W$121&amp;"!$H$21"))*(INDIRECT($A128&amp;"!Q23:Q200")&lt;&gt;""),INDIRECT($A128&amp;"!Q23:Q200")),0)</f>
        <v>#REF!</v>
      </c>
      <c r="X128" s="11" t="e">
        <f t="array" aca="1" ref="X128" ca="1">SUM(IF((INDIRECT($A128&amp;"!J23:J200")=$B$1)*(INDIRECT($A128&amp;"!I23:I200")="H")*(INDIRECT($A128&amp;"!H23:H200")=INDIRECT(X$121&amp;"!$H$21"))*(INDIRECT($A128&amp;"!Q23:Q200")&lt;&gt;""),INDIRECT($A128&amp;"!Q23:Q200")),0)</f>
        <v>#REF!</v>
      </c>
      <c r="Y128" s="12" t="e">
        <f t="array" aca="1" ref="Y128" ca="1">SUM(IF((INDIRECT($A128&amp;"!J23:J200")=$B$1)*(INDIRECT($A128&amp;"!I23:I200")="H")*(INDIRECT($A128&amp;"!H23:H200")=INDIRECT(Y$121&amp;"!$H$21"))*(INDIRECT($A128&amp;"!Q23:Q200")&lt;&gt;""),INDIRECT($A128&amp;"!Q23:Q200")),0)</f>
        <v>#REF!</v>
      </c>
      <c r="Z128" s="4"/>
      <c r="AA128" s="4"/>
      <c r="AB128" s="4" t="str">
        <f>Table!$C$44</f>
        <v>Cerezo_Osaka</v>
      </c>
      <c r="AC128" s="10">
        <f t="array" aca="1" ref="AC128" ca="1">SUM(IF((INDIRECT($AB128&amp;"!J23:J200")=$B$1)*(INDIRECT($AB128&amp;"!I23:I200")="A")*(INDIRECT($AB128&amp;"!H23:H200")=INDIRECT(AC$121&amp;"!$H$21"))*(INDIRECT($AB128&amp;"!Q23:Q200")&lt;&gt;""),INDIRECT($AB128&amp;"!Q23:Q200")),0)</f>
        <v>0</v>
      </c>
      <c r="AD128" s="11">
        <f t="array" aca="1" ref="AD128" ca="1">SUM(IF((INDIRECT($AB128&amp;"!J23:J200")=$B$1)*(INDIRECT($AB128&amp;"!I23:I200")="A")*(INDIRECT($AB128&amp;"!H23:H200")=INDIRECT(AD$121&amp;"!$H$21"))*(INDIRECT($AB128&amp;"!Q23:Q200")&lt;&gt;""),INDIRECT($AB128&amp;"!Q23:Q200")),0)</f>
        <v>0</v>
      </c>
      <c r="AE128" s="11">
        <f t="array" aca="1" ref="AE128" ca="1">SUM(IF((INDIRECT($AB128&amp;"!J23:J200")=$B$1)*(INDIRECT($AB128&amp;"!I23:I200")="A")*(INDIRECT($AB128&amp;"!H23:H200")=INDIRECT(AE$121&amp;"!$H$21"))*(INDIRECT($AB128&amp;"!Q23:Q200")&lt;&gt;""),INDIRECT($AB128&amp;"!Q23:Q200")),0)</f>
        <v>0</v>
      </c>
      <c r="AF128" s="11">
        <f t="array" aca="1" ref="AF128" ca="1">SUM(IF((INDIRECT($AB128&amp;"!J23:J200")=$B$1)*(INDIRECT($AB128&amp;"!I23:I200")="A")*(INDIRECT($AB128&amp;"!H23:H200")=INDIRECT(AF$121&amp;"!$H$21"))*(INDIRECT($AB128&amp;"!Q23:Q200")&lt;&gt;""),INDIRECT($AB128&amp;"!Q23:Q200")),0)</f>
        <v>0</v>
      </c>
      <c r="AG128" s="11">
        <f t="array" aca="1" ref="AG128" ca="1">SUM(IF((INDIRECT($AB128&amp;"!J23:J200")=$B$1)*(INDIRECT($AB128&amp;"!I23:I200")="A")*(INDIRECT($AB128&amp;"!H23:H200")=INDIRECT(AG$121&amp;"!$H$21"))*(INDIRECT($AB128&amp;"!Q23:Q200")&lt;&gt;""),INDIRECT($AB128&amp;"!Q23:Q200")),0)</f>
        <v>0</v>
      </c>
      <c r="AH128" s="11">
        <f t="array" aca="1" ref="AH128" ca="1">SUM(IF((INDIRECT($AB128&amp;"!J23:J200")=$B$1)*(INDIRECT($AB128&amp;"!I23:I200")="A")*(INDIRECT($AB128&amp;"!H23:H200")=INDIRECT(AH$121&amp;"!$H$21"))*(INDIRECT($AB128&amp;"!Q23:Q200")&lt;&gt;""),INDIRECT($AB128&amp;"!Q23:Q200")),0)</f>
        <v>0</v>
      </c>
      <c r="AI128" s="11">
        <f t="array" aca="1" ref="AI128" ca="1">SUM(IF((INDIRECT($AB128&amp;"!J23:J200")=$B$1)*(INDIRECT($AB128&amp;"!I23:I200")="A")*(INDIRECT($AB128&amp;"!H23:H200")=INDIRECT(AI$121&amp;"!$H$21"))*(INDIRECT($AB128&amp;"!Q23:Q200")&lt;&gt;""),INDIRECT($AB128&amp;"!Q23:Q200")),0)</f>
        <v>0</v>
      </c>
      <c r="AJ128" s="11">
        <f t="array" aca="1" ref="AJ128" ca="1">SUM(IF((INDIRECT($AB128&amp;"!J23:J200")=$B$1)*(INDIRECT($AB128&amp;"!I23:I200")="A")*(INDIRECT($AB128&amp;"!H23:H200")=INDIRECT(AJ$121&amp;"!$H$21"))*(INDIRECT($AB128&amp;"!Q23:Q200")&lt;&gt;""),INDIRECT($AB128&amp;"!Q23:Q200")),0)</f>
        <v>0</v>
      </c>
      <c r="AK128" s="11">
        <f t="array" aca="1" ref="AK128" ca="1">SUM(IF((INDIRECT($AB128&amp;"!J23:J200")=$B$1)*(INDIRECT($AB128&amp;"!I23:I200")="A")*(INDIRECT($AB128&amp;"!H23:H200")=INDIRECT(AK$121&amp;"!$H$21"))*(INDIRECT($AB128&amp;"!Q23:Q200")&lt;&gt;""),INDIRECT($AB128&amp;"!Q23:Q200")),0)</f>
        <v>0</v>
      </c>
      <c r="AL128" s="11">
        <f t="array" aca="1" ref="AL128" ca="1">SUM(IF((INDIRECT($AB128&amp;"!J23:J200")=$B$1)*(INDIRECT($AB128&amp;"!I23:I200")="A")*(INDIRECT($AB128&amp;"!H23:H200")=INDIRECT(AL$121&amp;"!$H$21"))*(INDIRECT($AB128&amp;"!Q23:Q200")&lt;&gt;""),INDIRECT($AB128&amp;"!Q23:Q200")),0)</f>
        <v>0</v>
      </c>
      <c r="AM128" s="11">
        <f t="array" aca="1" ref="AM128" ca="1">SUM(IF((INDIRECT($AB128&amp;"!J23:J200")=$B$1)*(INDIRECT($AB128&amp;"!I23:I200")="A")*(INDIRECT($AB128&amp;"!H23:H200")=INDIRECT(AM$121&amp;"!$H$21"))*(INDIRECT($AB128&amp;"!Q23:Q200")&lt;&gt;""),INDIRECT($AB128&amp;"!Q23:Q200")),0)</f>
        <v>0</v>
      </c>
      <c r="AN128" s="11">
        <f t="array" aca="1" ref="AN128" ca="1">SUM(IF((INDIRECT($AB128&amp;"!J23:J200")=$B$1)*(INDIRECT($AB128&amp;"!I23:I200")="A")*(INDIRECT($AB128&amp;"!H23:H200")=INDIRECT(AN$121&amp;"!$H$21"))*(INDIRECT($AB128&amp;"!Q23:Q200")&lt;&gt;""),INDIRECT($AB128&amp;"!Q23:Q200")),0)</f>
        <v>0</v>
      </c>
      <c r="AO128" s="11">
        <f t="array" aca="1" ref="AO128" ca="1">SUM(IF((INDIRECT($AB128&amp;"!J23:J200")=$B$1)*(INDIRECT($AB128&amp;"!I23:I200")="A")*(INDIRECT($AB128&amp;"!H23:H200")=INDIRECT(AO$121&amp;"!$H$21"))*(INDIRECT($AB128&amp;"!Q23:Q200")&lt;&gt;""),INDIRECT($AB128&amp;"!Q23:Q200")),0)</f>
        <v>0</v>
      </c>
      <c r="AP128" s="11">
        <f t="array" aca="1" ref="AP128" ca="1">SUM(IF((INDIRECT($AB128&amp;"!J23:J200")=$B$1)*(INDIRECT($AB128&amp;"!I23:I200")="A")*(INDIRECT($AB128&amp;"!H23:H200")=INDIRECT(AP$121&amp;"!$H$21"))*(INDIRECT($AB128&amp;"!Q23:Q200")&lt;&gt;""),INDIRECT($AB128&amp;"!Q23:Q200")),0)</f>
        <v>0</v>
      </c>
      <c r="AQ128" s="11">
        <f t="array" aca="1" ref="AQ128" ca="1">SUM(IF((INDIRECT($AB128&amp;"!J23:J200")=$B$1)*(INDIRECT($AB128&amp;"!I23:I200")="A")*(INDIRECT($AB128&amp;"!H23:H200")=INDIRECT(AQ$121&amp;"!$H$21"))*(INDIRECT($AB128&amp;"!Q23:Q200")&lt;&gt;""),INDIRECT($AB128&amp;"!Q23:Q200")),0)</f>
        <v>0</v>
      </c>
      <c r="AR128" s="11">
        <f t="array" aca="1" ref="AR128" ca="1">SUM(IF((INDIRECT($AB128&amp;"!J23:J200")=$B$1)*(INDIRECT($AB128&amp;"!I23:I200")="A")*(INDIRECT($AB128&amp;"!H23:H200")=INDIRECT(AR$121&amp;"!$H$21"))*(INDIRECT($AB128&amp;"!Q23:Q200")&lt;&gt;""),INDIRECT($AB128&amp;"!Q23:Q200")),0)</f>
        <v>0</v>
      </c>
      <c r="AS128" s="11">
        <f t="array" aca="1" ref="AS128" ca="1">SUM(IF((INDIRECT($AB128&amp;"!J23:J200")=$B$1)*(INDIRECT($AB128&amp;"!I23:I200")="A")*(INDIRECT($AB128&amp;"!H23:H200")=INDIRECT(AS$121&amp;"!$H$21"))*(INDIRECT($AB128&amp;"!Q23:Q200")&lt;&gt;""),INDIRECT($AB128&amp;"!Q23:Q200")),0)</f>
        <v>0</v>
      </c>
      <c r="AT128" s="11">
        <f t="array" aca="1" ref="AT128" ca="1">SUM(IF((INDIRECT($AB128&amp;"!J23:J200")=$B$1)*(INDIRECT($AB128&amp;"!I23:I200")="A")*(INDIRECT($AB128&amp;"!H23:H200")=INDIRECT(AT$121&amp;"!$H$21"))*(INDIRECT($AB128&amp;"!Q23:Q200")&lt;&gt;""),INDIRECT($AB128&amp;"!Q23:Q200")),0)</f>
        <v>0</v>
      </c>
      <c r="AU128" s="11" t="e">
        <f t="array" aca="1" ref="AU128" ca="1">SUM(IF((INDIRECT($AB128&amp;"!J23:J200")=$B$1)*(INDIRECT($AB128&amp;"!I23:I200")="A")*(INDIRECT($AB128&amp;"!H23:H200")=INDIRECT(AU$121&amp;"!$H$21"))*(INDIRECT($AB128&amp;"!Q23:Q200")&lt;&gt;""),INDIRECT($AB128&amp;"!Q23:Q200")),0)</f>
        <v>#REF!</v>
      </c>
      <c r="AV128" s="11" t="e">
        <f t="array" aca="1" ref="AV128" ca="1">SUM(IF((INDIRECT($AB128&amp;"!J23:J200")=$B$1)*(INDIRECT($AB128&amp;"!I23:I200")="A")*(INDIRECT($AB128&amp;"!H23:H200")=INDIRECT(AV$121&amp;"!$H$21"))*(INDIRECT($AB128&amp;"!Q23:Q200")&lt;&gt;""),INDIRECT($AB128&amp;"!Q23:Q200")),0)</f>
        <v>#REF!</v>
      </c>
      <c r="AW128" s="11" t="e">
        <f t="array" aca="1" ref="AW128" ca="1">SUM(IF((INDIRECT($AB128&amp;"!J23:J200")=$B$1)*(INDIRECT($AB128&amp;"!I23:I200")="A")*(INDIRECT($AB128&amp;"!H23:H200")=INDIRECT(AW$121&amp;"!$H$21"))*(INDIRECT($AB128&amp;"!Q23:Q200")&lt;&gt;""),INDIRECT($AB128&amp;"!Q23:Q200")),0)</f>
        <v>#REF!</v>
      </c>
      <c r="AX128" s="11" t="e">
        <f t="array" aca="1" ref="AX128" ca="1">SUM(IF((INDIRECT($AB128&amp;"!J23:J200")=$B$1)*(INDIRECT($AB128&amp;"!I23:I200")="A")*(INDIRECT($AB128&amp;"!H23:H200")=INDIRECT(AX$121&amp;"!$H$21"))*(INDIRECT($AB128&amp;"!Q23:Q200")&lt;&gt;""),INDIRECT($AB128&amp;"!Q23:Q200")),0)</f>
        <v>#REF!</v>
      </c>
      <c r="AY128" s="11" t="e">
        <f t="array" aca="1" ref="AY128" ca="1">SUM(IF((INDIRECT($AB128&amp;"!J23:J200")=$B$1)*(INDIRECT($AB128&amp;"!I23:I200")="A")*(INDIRECT($AB128&amp;"!H23:H200")=INDIRECT(AY$121&amp;"!$H$21"))*(INDIRECT($AB128&amp;"!Q23:Q200")&lt;&gt;""),INDIRECT($AB128&amp;"!Q23:Q200")),0)</f>
        <v>#REF!</v>
      </c>
      <c r="AZ128" s="12" t="e">
        <f t="array" aca="1" ref="AZ128" ca="1">SUM(IF((INDIRECT($AB128&amp;"!J23:J200")=$B$1)*(INDIRECT($AB128&amp;"!I23:I200")="A")*(INDIRECT($AB128&amp;"!H23:H200")=INDIRECT(AZ$121&amp;"!$H$21"))*(INDIRECT($AB128&amp;"!Q23:Q200")&lt;&gt;""),INDIRECT($AB128&amp;"!Q23:Q200")),0)</f>
        <v>#REF!</v>
      </c>
    </row>
    <row r="129" spans="1:52" hidden="1">
      <c r="A129" s="4" t="str">
        <f>Table!$C$45</f>
        <v>Vissel_Kobe</v>
      </c>
      <c r="B129" s="10">
        <f t="array" aca="1" ref="B129" ca="1">SUM(IF((INDIRECT($A129&amp;"!J23:J200")=$B$1)*(INDIRECT($A129&amp;"!I23:I200")="H")*(INDIRECT($A129&amp;"!H23:H200")=INDIRECT(B$121&amp;"!$H$21"))*(INDIRECT($A129&amp;"!Q23:Q200")&lt;&gt;""),INDIRECT($A129&amp;"!Q23:Q200")),0)</f>
        <v>0</v>
      </c>
      <c r="C129" s="11">
        <f t="array" aca="1" ref="C129" ca="1">SUM(IF((INDIRECT($A129&amp;"!J23:J200")=$B$1)*(INDIRECT($A129&amp;"!I23:I200")="H")*(INDIRECT($A129&amp;"!H23:H200")=INDIRECT(C$121&amp;"!$H$21"))*(INDIRECT($A129&amp;"!Q23:Q200")&lt;&gt;""),INDIRECT($A129&amp;"!Q23:Q200")),0)</f>
        <v>0</v>
      </c>
      <c r="D129" s="11">
        <f t="array" aca="1" ref="D129" ca="1">SUM(IF((INDIRECT($A129&amp;"!J23:J200")=$B$1)*(INDIRECT($A129&amp;"!I23:I200")="H")*(INDIRECT($A129&amp;"!H23:H200")=INDIRECT(D$121&amp;"!$H$21"))*(INDIRECT($A129&amp;"!Q23:Q200")&lt;&gt;""),INDIRECT($A129&amp;"!Q23:Q200")),0)</f>
        <v>0</v>
      </c>
      <c r="E129" s="11">
        <f t="array" aca="1" ref="E129" ca="1">SUM(IF((INDIRECT($A129&amp;"!J23:J200")=$B$1)*(INDIRECT($A129&amp;"!I23:I200")="H")*(INDIRECT($A129&amp;"!H23:H200")=INDIRECT(E$121&amp;"!$H$21"))*(INDIRECT($A129&amp;"!Q23:Q200")&lt;&gt;""),INDIRECT($A129&amp;"!Q23:Q200")),0)</f>
        <v>0</v>
      </c>
      <c r="F129" s="11">
        <f t="array" aca="1" ref="F129" ca="1">SUM(IF((INDIRECT($A129&amp;"!J23:J200")=$B$1)*(INDIRECT($A129&amp;"!I23:I200")="H")*(INDIRECT($A129&amp;"!H23:H200")=INDIRECT(F$121&amp;"!$H$21"))*(INDIRECT($A129&amp;"!Q23:Q200")&lt;&gt;""),INDIRECT($A129&amp;"!Q23:Q200")),0)</f>
        <v>0</v>
      </c>
      <c r="G129" s="11">
        <f t="array" aca="1" ref="G129" ca="1">SUM(IF((INDIRECT($A129&amp;"!J23:J200")=$B$1)*(INDIRECT($A129&amp;"!I23:I200")="H")*(INDIRECT($A129&amp;"!H23:H200")=INDIRECT(G$121&amp;"!$H$21"))*(INDIRECT($A129&amp;"!Q23:Q200")&lt;&gt;""),INDIRECT($A129&amp;"!Q23:Q200")),0)</f>
        <v>0</v>
      </c>
      <c r="H129" s="11">
        <f t="array" aca="1" ref="H129" ca="1">SUM(IF((INDIRECT($A129&amp;"!J23:J200")=$B$1)*(INDIRECT($A129&amp;"!I23:I200")="H")*(INDIRECT($A129&amp;"!H23:H200")=INDIRECT(H$121&amp;"!$H$21"))*(INDIRECT($A129&amp;"!Q23:Q200")&lt;&gt;""),INDIRECT($A129&amp;"!Q23:Q200")),0)</f>
        <v>0</v>
      </c>
      <c r="I129" s="11">
        <f t="array" aca="1" ref="I129" ca="1">SUM(IF((INDIRECT($A129&amp;"!J23:J200")=$B$1)*(INDIRECT($A129&amp;"!I23:I200")="H")*(INDIRECT($A129&amp;"!H23:H200")=INDIRECT(I$121&amp;"!$H$21"))*(INDIRECT($A129&amp;"!Q23:Q200")&lt;&gt;""),INDIRECT($A129&amp;"!Q23:Q200")),0)</f>
        <v>0</v>
      </c>
      <c r="J129" s="11">
        <f t="array" aca="1" ref="J129" ca="1">SUM(IF((INDIRECT($A129&amp;"!J23:J200")=$B$1)*(INDIRECT($A129&amp;"!I23:I200")="H")*(INDIRECT($A129&amp;"!H23:H200")=INDIRECT(J$121&amp;"!$H$21"))*(INDIRECT($A129&amp;"!Q23:Q200")&lt;&gt;""),INDIRECT($A129&amp;"!Q23:Q200")),0)</f>
        <v>0</v>
      </c>
      <c r="K129" s="11">
        <f t="array" aca="1" ref="K129" ca="1">SUM(IF((INDIRECT($A129&amp;"!J23:J200")=$B$1)*(INDIRECT($A129&amp;"!I23:I200")="H")*(INDIRECT($A129&amp;"!H23:H200")=INDIRECT(K$121&amp;"!$H$21"))*(INDIRECT($A129&amp;"!Q23:Q200")&lt;&gt;""),INDIRECT($A129&amp;"!Q23:Q200")),0)</f>
        <v>0</v>
      </c>
      <c r="L129" s="11">
        <f t="array" aca="1" ref="L129" ca="1">SUM(IF((INDIRECT($A129&amp;"!J23:J200")=$B$1)*(INDIRECT($A129&amp;"!I23:I200")="H")*(INDIRECT($A129&amp;"!H23:H200")=INDIRECT(L$121&amp;"!$H$21"))*(INDIRECT($A129&amp;"!Q23:Q200")&lt;&gt;""),INDIRECT($A129&amp;"!Q23:Q200")),0)</f>
        <v>0</v>
      </c>
      <c r="M129" s="11">
        <f t="array" aca="1" ref="M129" ca="1">SUM(IF((INDIRECT($A129&amp;"!J23:J200")=$B$1)*(INDIRECT($A129&amp;"!I23:I200")="H")*(INDIRECT($A129&amp;"!H23:H200")=INDIRECT(M$121&amp;"!$H$21"))*(INDIRECT($A129&amp;"!Q23:Q200")&lt;&gt;""),INDIRECT($A129&amp;"!Q23:Q200")),0)</f>
        <v>0</v>
      </c>
      <c r="N129" s="11">
        <f t="array" aca="1" ref="N129" ca="1">SUM(IF((INDIRECT($A129&amp;"!J23:J200")=$B$1)*(INDIRECT($A129&amp;"!I23:I200")="H")*(INDIRECT($A129&amp;"!H23:H200")=INDIRECT(N$121&amp;"!$H$21"))*(INDIRECT($A129&amp;"!Q23:Q200")&lt;&gt;""),INDIRECT($A129&amp;"!Q23:Q200")),0)</f>
        <v>0</v>
      </c>
      <c r="O129" s="11">
        <f t="array" aca="1" ref="O129" ca="1">SUM(IF((INDIRECT($A129&amp;"!J23:J200")=$B$1)*(INDIRECT($A129&amp;"!I23:I200")="H")*(INDIRECT($A129&amp;"!H23:H200")=INDIRECT(O$121&amp;"!$H$21"))*(INDIRECT($A129&amp;"!Q23:Q200")&lt;&gt;""),INDIRECT($A129&amp;"!Q23:Q200")),0)</f>
        <v>0</v>
      </c>
      <c r="P129" s="11">
        <f t="array" aca="1" ref="P129" ca="1">SUM(IF((INDIRECT($A129&amp;"!J23:J200")=$B$1)*(INDIRECT($A129&amp;"!I23:I200")="H")*(INDIRECT($A129&amp;"!H23:H200")=INDIRECT(P$121&amp;"!$H$21"))*(INDIRECT($A129&amp;"!Q23:Q200")&lt;&gt;""),INDIRECT($A129&amp;"!Q23:Q200")),0)</f>
        <v>0</v>
      </c>
      <c r="Q129" s="11">
        <f t="array" aca="1" ref="Q129" ca="1">SUM(IF((INDIRECT($A129&amp;"!J23:J200")=$B$1)*(INDIRECT($A129&amp;"!I23:I200")="H")*(INDIRECT($A129&amp;"!H23:H200")=INDIRECT(Q$121&amp;"!$H$21"))*(INDIRECT($A129&amp;"!Q23:Q200")&lt;&gt;""),INDIRECT($A129&amp;"!Q23:Q200")),0)</f>
        <v>0</v>
      </c>
      <c r="R129" s="11">
        <f t="array" aca="1" ref="R129" ca="1">SUM(IF((INDIRECT($A129&amp;"!J23:J200")=$B$1)*(INDIRECT($A129&amp;"!I23:I200")="H")*(INDIRECT($A129&amp;"!H23:H200")=INDIRECT(R$121&amp;"!$H$21"))*(INDIRECT($A129&amp;"!Q23:Q200")&lt;&gt;""),INDIRECT($A129&amp;"!Q23:Q200")),0)</f>
        <v>0</v>
      </c>
      <c r="S129" s="11">
        <f t="array" aca="1" ref="S129" ca="1">SUM(IF((INDIRECT($A129&amp;"!J23:J200")=$B$1)*(INDIRECT($A129&amp;"!I23:I200")="H")*(INDIRECT($A129&amp;"!H23:H200")=INDIRECT(S$121&amp;"!$H$21"))*(INDIRECT($A129&amp;"!Q23:Q200")&lt;&gt;""),INDIRECT($A129&amp;"!Q23:Q200")),0)</f>
        <v>0</v>
      </c>
      <c r="T129" s="11" t="e">
        <f t="array" aca="1" ref="T129" ca="1">SUM(IF((INDIRECT($A129&amp;"!J23:J200")=$B$1)*(INDIRECT($A129&amp;"!I23:I200")="H")*(INDIRECT($A129&amp;"!H23:H200")=INDIRECT(T$121&amp;"!$H$21"))*(INDIRECT($A129&amp;"!Q23:Q200")&lt;&gt;""),INDIRECT($A129&amp;"!Q23:Q200")),0)</f>
        <v>#REF!</v>
      </c>
      <c r="U129" s="11" t="e">
        <f t="array" aca="1" ref="U129" ca="1">SUM(IF((INDIRECT($A129&amp;"!J23:J200")=$B$1)*(INDIRECT($A129&amp;"!I23:I200")="H")*(INDIRECT($A129&amp;"!H23:H200")=INDIRECT(U$121&amp;"!$H$21"))*(INDIRECT($A129&amp;"!Q23:Q200")&lt;&gt;""),INDIRECT($A129&amp;"!Q23:Q200")),0)</f>
        <v>#REF!</v>
      </c>
      <c r="V129" s="11" t="e">
        <f t="array" aca="1" ref="V129" ca="1">SUM(IF((INDIRECT($A129&amp;"!J23:J200")=$B$1)*(INDIRECT($A129&amp;"!I23:I200")="H")*(INDIRECT($A129&amp;"!H23:H200")=INDIRECT(V$121&amp;"!$H$21"))*(INDIRECT($A129&amp;"!Q23:Q200")&lt;&gt;""),INDIRECT($A129&amp;"!Q23:Q200")),0)</f>
        <v>#REF!</v>
      </c>
      <c r="W129" s="11" t="e">
        <f t="array" aca="1" ref="W129" ca="1">SUM(IF((INDIRECT($A129&amp;"!J23:J200")=$B$1)*(INDIRECT($A129&amp;"!I23:I200")="H")*(INDIRECT($A129&amp;"!H23:H200")=INDIRECT(W$121&amp;"!$H$21"))*(INDIRECT($A129&amp;"!Q23:Q200")&lt;&gt;""),INDIRECT($A129&amp;"!Q23:Q200")),0)</f>
        <v>#REF!</v>
      </c>
      <c r="X129" s="11" t="e">
        <f t="array" aca="1" ref="X129" ca="1">SUM(IF((INDIRECT($A129&amp;"!J23:J200")=$B$1)*(INDIRECT($A129&amp;"!I23:I200")="H")*(INDIRECT($A129&amp;"!H23:H200")=INDIRECT(X$121&amp;"!$H$21"))*(INDIRECT($A129&amp;"!Q23:Q200")&lt;&gt;""),INDIRECT($A129&amp;"!Q23:Q200")),0)</f>
        <v>#REF!</v>
      </c>
      <c r="Y129" s="12" t="e">
        <f t="array" aca="1" ref="Y129" ca="1">SUM(IF((INDIRECT($A129&amp;"!J23:J200")=$B$1)*(INDIRECT($A129&amp;"!I23:I200")="H")*(INDIRECT($A129&amp;"!H23:H200")=INDIRECT(Y$121&amp;"!$H$21"))*(INDIRECT($A129&amp;"!Q23:Q200")&lt;&gt;""),INDIRECT($A129&amp;"!Q23:Q200")),0)</f>
        <v>#REF!</v>
      </c>
      <c r="Z129" s="4"/>
      <c r="AA129" s="4"/>
      <c r="AB129" s="4" t="str">
        <f>Table!$C$45</f>
        <v>Vissel_Kobe</v>
      </c>
      <c r="AC129" s="10">
        <f t="array" aca="1" ref="AC129" ca="1">SUM(IF((INDIRECT($AB129&amp;"!J23:J200")=$B$1)*(INDIRECT($AB129&amp;"!I23:I200")="A")*(INDIRECT($AB129&amp;"!H23:H200")=INDIRECT(AC$121&amp;"!$H$21"))*(INDIRECT($AB129&amp;"!Q23:Q200")&lt;&gt;""),INDIRECT($AB129&amp;"!Q23:Q200")),0)</f>
        <v>0</v>
      </c>
      <c r="AD129" s="11">
        <f t="array" aca="1" ref="AD129" ca="1">SUM(IF((INDIRECT($AB129&amp;"!J23:J200")=$B$1)*(INDIRECT($AB129&amp;"!I23:I200")="A")*(INDIRECT($AB129&amp;"!H23:H200")=INDIRECT(AD$121&amp;"!$H$21"))*(INDIRECT($AB129&amp;"!Q23:Q200")&lt;&gt;""),INDIRECT($AB129&amp;"!Q23:Q200")),0)</f>
        <v>0</v>
      </c>
      <c r="AE129" s="11">
        <f t="array" aca="1" ref="AE129" ca="1">SUM(IF((INDIRECT($AB129&amp;"!J23:J200")=$B$1)*(INDIRECT($AB129&amp;"!I23:I200")="A")*(INDIRECT($AB129&amp;"!H23:H200")=INDIRECT(AE$121&amp;"!$H$21"))*(INDIRECT($AB129&amp;"!Q23:Q200")&lt;&gt;""),INDIRECT($AB129&amp;"!Q23:Q200")),0)</f>
        <v>0</v>
      </c>
      <c r="AF129" s="11">
        <f t="array" aca="1" ref="AF129" ca="1">SUM(IF((INDIRECT($AB129&amp;"!J23:J200")=$B$1)*(INDIRECT($AB129&amp;"!I23:I200")="A")*(INDIRECT($AB129&amp;"!H23:H200")=INDIRECT(AF$121&amp;"!$H$21"))*(INDIRECT($AB129&amp;"!Q23:Q200")&lt;&gt;""),INDIRECT($AB129&amp;"!Q23:Q200")),0)</f>
        <v>0</v>
      </c>
      <c r="AG129" s="11">
        <f t="array" aca="1" ref="AG129" ca="1">SUM(IF((INDIRECT($AB129&amp;"!J23:J200")=$B$1)*(INDIRECT($AB129&amp;"!I23:I200")="A")*(INDIRECT($AB129&amp;"!H23:H200")=INDIRECT(AG$121&amp;"!$H$21"))*(INDIRECT($AB129&amp;"!Q23:Q200")&lt;&gt;""),INDIRECT($AB129&amp;"!Q23:Q200")),0)</f>
        <v>0</v>
      </c>
      <c r="AH129" s="11">
        <f t="array" aca="1" ref="AH129" ca="1">SUM(IF((INDIRECT($AB129&amp;"!J23:J200")=$B$1)*(INDIRECT($AB129&amp;"!I23:I200")="A")*(INDIRECT($AB129&amp;"!H23:H200")=INDIRECT(AH$121&amp;"!$H$21"))*(INDIRECT($AB129&amp;"!Q23:Q200")&lt;&gt;""),INDIRECT($AB129&amp;"!Q23:Q200")),0)</f>
        <v>0</v>
      </c>
      <c r="AI129" s="11">
        <f t="array" aca="1" ref="AI129" ca="1">SUM(IF((INDIRECT($AB129&amp;"!J23:J200")=$B$1)*(INDIRECT($AB129&amp;"!I23:I200")="A")*(INDIRECT($AB129&amp;"!H23:H200")=INDIRECT(AI$121&amp;"!$H$21"))*(INDIRECT($AB129&amp;"!Q23:Q200")&lt;&gt;""),INDIRECT($AB129&amp;"!Q23:Q200")),0)</f>
        <v>0</v>
      </c>
      <c r="AJ129" s="11">
        <f t="array" aca="1" ref="AJ129" ca="1">SUM(IF((INDIRECT($AB129&amp;"!J23:J200")=$B$1)*(INDIRECT($AB129&amp;"!I23:I200")="A")*(INDIRECT($AB129&amp;"!H23:H200")=INDIRECT(AJ$121&amp;"!$H$21"))*(INDIRECT($AB129&amp;"!Q23:Q200")&lt;&gt;""),INDIRECT($AB129&amp;"!Q23:Q200")),0)</f>
        <v>0</v>
      </c>
      <c r="AK129" s="11">
        <f t="array" aca="1" ref="AK129" ca="1">SUM(IF((INDIRECT($AB129&amp;"!J23:J200")=$B$1)*(INDIRECT($AB129&amp;"!I23:I200")="A")*(INDIRECT($AB129&amp;"!H23:H200")=INDIRECT(AK$121&amp;"!$H$21"))*(INDIRECT($AB129&amp;"!Q23:Q200")&lt;&gt;""),INDIRECT($AB129&amp;"!Q23:Q200")),0)</f>
        <v>0</v>
      </c>
      <c r="AL129" s="11">
        <f t="array" aca="1" ref="AL129" ca="1">SUM(IF((INDIRECT($AB129&amp;"!J23:J200")=$B$1)*(INDIRECT($AB129&amp;"!I23:I200")="A")*(INDIRECT($AB129&amp;"!H23:H200")=INDIRECT(AL$121&amp;"!$H$21"))*(INDIRECT($AB129&amp;"!Q23:Q200")&lt;&gt;""),INDIRECT($AB129&amp;"!Q23:Q200")),0)</f>
        <v>0</v>
      </c>
      <c r="AM129" s="11">
        <f t="array" aca="1" ref="AM129" ca="1">SUM(IF((INDIRECT($AB129&amp;"!J23:J200")=$B$1)*(INDIRECT($AB129&amp;"!I23:I200")="A")*(INDIRECT($AB129&amp;"!H23:H200")=INDIRECT(AM$121&amp;"!$H$21"))*(INDIRECT($AB129&amp;"!Q23:Q200")&lt;&gt;""),INDIRECT($AB129&amp;"!Q23:Q200")),0)</f>
        <v>0</v>
      </c>
      <c r="AN129" s="11">
        <f t="array" aca="1" ref="AN129" ca="1">SUM(IF((INDIRECT($AB129&amp;"!J23:J200")=$B$1)*(INDIRECT($AB129&amp;"!I23:I200")="A")*(INDIRECT($AB129&amp;"!H23:H200")=INDIRECT(AN$121&amp;"!$H$21"))*(INDIRECT($AB129&amp;"!Q23:Q200")&lt;&gt;""),INDIRECT($AB129&amp;"!Q23:Q200")),0)</f>
        <v>0</v>
      </c>
      <c r="AO129" s="11">
        <f t="array" aca="1" ref="AO129" ca="1">SUM(IF((INDIRECT($AB129&amp;"!J23:J200")=$B$1)*(INDIRECT($AB129&amp;"!I23:I200")="A")*(INDIRECT($AB129&amp;"!H23:H200")=INDIRECT(AO$121&amp;"!$H$21"))*(INDIRECT($AB129&amp;"!Q23:Q200")&lt;&gt;""),INDIRECT($AB129&amp;"!Q23:Q200")),0)</f>
        <v>0</v>
      </c>
      <c r="AP129" s="11">
        <f t="array" aca="1" ref="AP129" ca="1">SUM(IF((INDIRECT($AB129&amp;"!J23:J200")=$B$1)*(INDIRECT($AB129&amp;"!I23:I200")="A")*(INDIRECT($AB129&amp;"!H23:H200")=INDIRECT(AP$121&amp;"!$H$21"))*(INDIRECT($AB129&amp;"!Q23:Q200")&lt;&gt;""),INDIRECT($AB129&amp;"!Q23:Q200")),0)</f>
        <v>0</v>
      </c>
      <c r="AQ129" s="11">
        <f t="array" aca="1" ref="AQ129" ca="1">SUM(IF((INDIRECT($AB129&amp;"!J23:J200")=$B$1)*(INDIRECT($AB129&amp;"!I23:I200")="A")*(INDIRECT($AB129&amp;"!H23:H200")=INDIRECT(AQ$121&amp;"!$H$21"))*(INDIRECT($AB129&amp;"!Q23:Q200")&lt;&gt;""),INDIRECT($AB129&amp;"!Q23:Q200")),0)</f>
        <v>0</v>
      </c>
      <c r="AR129" s="11">
        <f t="array" aca="1" ref="AR129" ca="1">SUM(IF((INDIRECT($AB129&amp;"!J23:J200")=$B$1)*(INDIRECT($AB129&amp;"!I23:I200")="A")*(INDIRECT($AB129&amp;"!H23:H200")=INDIRECT(AR$121&amp;"!$H$21"))*(INDIRECT($AB129&amp;"!Q23:Q200")&lt;&gt;""),INDIRECT($AB129&amp;"!Q23:Q200")),0)</f>
        <v>0</v>
      </c>
      <c r="AS129" s="11">
        <f t="array" aca="1" ref="AS129" ca="1">SUM(IF((INDIRECT($AB129&amp;"!J23:J200")=$B$1)*(INDIRECT($AB129&amp;"!I23:I200")="A")*(INDIRECT($AB129&amp;"!H23:H200")=INDIRECT(AS$121&amp;"!$H$21"))*(INDIRECT($AB129&amp;"!Q23:Q200")&lt;&gt;""),INDIRECT($AB129&amp;"!Q23:Q200")),0)</f>
        <v>0</v>
      </c>
      <c r="AT129" s="11">
        <f t="array" aca="1" ref="AT129" ca="1">SUM(IF((INDIRECT($AB129&amp;"!J23:J200")=$B$1)*(INDIRECT($AB129&amp;"!I23:I200")="A")*(INDIRECT($AB129&amp;"!H23:H200")=INDIRECT(AT$121&amp;"!$H$21"))*(INDIRECT($AB129&amp;"!Q23:Q200")&lt;&gt;""),INDIRECT($AB129&amp;"!Q23:Q200")),0)</f>
        <v>0</v>
      </c>
      <c r="AU129" s="11" t="e">
        <f t="array" aca="1" ref="AU129" ca="1">SUM(IF((INDIRECT($AB129&amp;"!J23:J200")=$B$1)*(INDIRECT($AB129&amp;"!I23:I200")="A")*(INDIRECT($AB129&amp;"!H23:H200")=INDIRECT(AU$121&amp;"!$H$21"))*(INDIRECT($AB129&amp;"!Q23:Q200")&lt;&gt;""),INDIRECT($AB129&amp;"!Q23:Q200")),0)</f>
        <v>#REF!</v>
      </c>
      <c r="AV129" s="11" t="e">
        <f t="array" aca="1" ref="AV129" ca="1">SUM(IF((INDIRECT($AB129&amp;"!J23:J200")=$B$1)*(INDIRECT($AB129&amp;"!I23:I200")="A")*(INDIRECT($AB129&amp;"!H23:H200")=INDIRECT(AV$121&amp;"!$H$21"))*(INDIRECT($AB129&amp;"!Q23:Q200")&lt;&gt;""),INDIRECT($AB129&amp;"!Q23:Q200")),0)</f>
        <v>#REF!</v>
      </c>
      <c r="AW129" s="11" t="e">
        <f t="array" aca="1" ref="AW129" ca="1">SUM(IF((INDIRECT($AB129&amp;"!J23:J200")=$B$1)*(INDIRECT($AB129&amp;"!I23:I200")="A")*(INDIRECT($AB129&amp;"!H23:H200")=INDIRECT(AW$121&amp;"!$H$21"))*(INDIRECT($AB129&amp;"!Q23:Q200")&lt;&gt;""),INDIRECT($AB129&amp;"!Q23:Q200")),0)</f>
        <v>#REF!</v>
      </c>
      <c r="AX129" s="11" t="e">
        <f t="array" aca="1" ref="AX129" ca="1">SUM(IF((INDIRECT($AB129&amp;"!J23:J200")=$B$1)*(INDIRECT($AB129&amp;"!I23:I200")="A")*(INDIRECT($AB129&amp;"!H23:H200")=INDIRECT(AX$121&amp;"!$H$21"))*(INDIRECT($AB129&amp;"!Q23:Q200")&lt;&gt;""),INDIRECT($AB129&amp;"!Q23:Q200")),0)</f>
        <v>#REF!</v>
      </c>
      <c r="AY129" s="11" t="e">
        <f t="array" aca="1" ref="AY129" ca="1">SUM(IF((INDIRECT($AB129&amp;"!J23:J200")=$B$1)*(INDIRECT($AB129&amp;"!I23:I200")="A")*(INDIRECT($AB129&amp;"!H23:H200")=INDIRECT(AY$121&amp;"!$H$21"))*(INDIRECT($AB129&amp;"!Q23:Q200")&lt;&gt;""),INDIRECT($AB129&amp;"!Q23:Q200")),0)</f>
        <v>#REF!</v>
      </c>
      <c r="AZ129" s="12" t="e">
        <f t="array" aca="1" ref="AZ129" ca="1">SUM(IF((INDIRECT($AB129&amp;"!J23:J200")=$B$1)*(INDIRECT($AB129&amp;"!I23:I200")="A")*(INDIRECT($AB129&amp;"!H23:H200")=INDIRECT(AZ$121&amp;"!$H$21"))*(INDIRECT($AB129&amp;"!Q23:Q200")&lt;&gt;""),INDIRECT($AB129&amp;"!Q23:Q200")),0)</f>
        <v>#REF!</v>
      </c>
    </row>
    <row r="130" spans="1:52" hidden="1">
      <c r="A130" s="4" t="str">
        <f>Table!$C$46</f>
        <v>Omiya_Ardija</v>
      </c>
      <c r="B130" s="10">
        <f t="array" aca="1" ref="B130" ca="1">SUM(IF((INDIRECT($A130&amp;"!J23:J200")=$B$1)*(INDIRECT($A130&amp;"!I23:I200")="H")*(INDIRECT($A130&amp;"!H23:H200")=INDIRECT(B$121&amp;"!$H$21"))*(INDIRECT($A130&amp;"!Q23:Q200")&lt;&gt;""),INDIRECT($A130&amp;"!Q23:Q200")),0)</f>
        <v>0</v>
      </c>
      <c r="C130" s="11">
        <f t="array" aca="1" ref="C130" ca="1">SUM(IF((INDIRECT($A130&amp;"!J23:J200")=$B$1)*(INDIRECT($A130&amp;"!I23:I200")="H")*(INDIRECT($A130&amp;"!H23:H200")=INDIRECT(C$121&amp;"!$H$21"))*(INDIRECT($A130&amp;"!Q23:Q200")&lt;&gt;""),INDIRECT($A130&amp;"!Q23:Q200")),0)</f>
        <v>0</v>
      </c>
      <c r="D130" s="11">
        <f t="array" aca="1" ref="D130" ca="1">SUM(IF((INDIRECT($A130&amp;"!J23:J200")=$B$1)*(INDIRECT($A130&amp;"!I23:I200")="H")*(INDIRECT($A130&amp;"!H23:H200")=INDIRECT(D$121&amp;"!$H$21"))*(INDIRECT($A130&amp;"!Q23:Q200")&lt;&gt;""),INDIRECT($A130&amp;"!Q23:Q200")),0)</f>
        <v>0</v>
      </c>
      <c r="E130" s="11">
        <f t="array" aca="1" ref="E130" ca="1">SUM(IF((INDIRECT($A130&amp;"!J23:J200")=$B$1)*(INDIRECT($A130&amp;"!I23:I200")="H")*(INDIRECT($A130&amp;"!H23:H200")=INDIRECT(E$121&amp;"!$H$21"))*(INDIRECT($A130&amp;"!Q23:Q200")&lt;&gt;""),INDIRECT($A130&amp;"!Q23:Q200")),0)</f>
        <v>0</v>
      </c>
      <c r="F130" s="11">
        <f t="array" aca="1" ref="F130" ca="1">SUM(IF((INDIRECT($A130&amp;"!J23:J200")=$B$1)*(INDIRECT($A130&amp;"!I23:I200")="H")*(INDIRECT($A130&amp;"!H23:H200")=INDIRECT(F$121&amp;"!$H$21"))*(INDIRECT($A130&amp;"!Q23:Q200")&lt;&gt;""),INDIRECT($A130&amp;"!Q23:Q200")),0)</f>
        <v>0</v>
      </c>
      <c r="G130" s="11">
        <f t="array" aca="1" ref="G130" ca="1">SUM(IF((INDIRECT($A130&amp;"!J23:J200")=$B$1)*(INDIRECT($A130&amp;"!I23:I200")="H")*(INDIRECT($A130&amp;"!H23:H200")=INDIRECT(G$121&amp;"!$H$21"))*(INDIRECT($A130&amp;"!Q23:Q200")&lt;&gt;""),INDIRECT($A130&amp;"!Q23:Q200")),0)</f>
        <v>0</v>
      </c>
      <c r="H130" s="11">
        <f t="array" aca="1" ref="H130" ca="1">SUM(IF((INDIRECT($A130&amp;"!J23:J200")=$B$1)*(INDIRECT($A130&amp;"!I23:I200")="H")*(INDIRECT($A130&amp;"!H23:H200")=INDIRECT(H$121&amp;"!$H$21"))*(INDIRECT($A130&amp;"!Q23:Q200")&lt;&gt;""),INDIRECT($A130&amp;"!Q23:Q200")),0)</f>
        <v>0</v>
      </c>
      <c r="I130" s="11">
        <f t="array" aca="1" ref="I130" ca="1">SUM(IF((INDIRECT($A130&amp;"!J23:J200")=$B$1)*(INDIRECT($A130&amp;"!I23:I200")="H")*(INDIRECT($A130&amp;"!H23:H200")=INDIRECT(I$121&amp;"!$H$21"))*(INDIRECT($A130&amp;"!Q23:Q200")&lt;&gt;""),INDIRECT($A130&amp;"!Q23:Q200")),0)</f>
        <v>0</v>
      </c>
      <c r="J130" s="11">
        <f t="array" aca="1" ref="J130" ca="1">SUM(IF((INDIRECT($A130&amp;"!J23:J200")=$B$1)*(INDIRECT($A130&amp;"!I23:I200")="H")*(INDIRECT($A130&amp;"!H23:H200")=INDIRECT(J$121&amp;"!$H$21"))*(INDIRECT($A130&amp;"!Q23:Q200")&lt;&gt;""),INDIRECT($A130&amp;"!Q23:Q200")),0)</f>
        <v>0</v>
      </c>
      <c r="K130" s="11">
        <f t="array" aca="1" ref="K130" ca="1">SUM(IF((INDIRECT($A130&amp;"!J23:J200")=$B$1)*(INDIRECT($A130&amp;"!I23:I200")="H")*(INDIRECT($A130&amp;"!H23:H200")=INDIRECT(K$121&amp;"!$H$21"))*(INDIRECT($A130&amp;"!Q23:Q200")&lt;&gt;""),INDIRECT($A130&amp;"!Q23:Q200")),0)</f>
        <v>0</v>
      </c>
      <c r="L130" s="11">
        <f t="array" aca="1" ref="L130" ca="1">SUM(IF((INDIRECT($A130&amp;"!J23:J200")=$B$1)*(INDIRECT($A130&amp;"!I23:I200")="H")*(INDIRECT($A130&amp;"!H23:H200")=INDIRECT(L$121&amp;"!$H$21"))*(INDIRECT($A130&amp;"!Q23:Q200")&lt;&gt;""),INDIRECT($A130&amp;"!Q23:Q200")),0)</f>
        <v>0</v>
      </c>
      <c r="M130" s="11">
        <f t="array" aca="1" ref="M130" ca="1">SUM(IF((INDIRECT($A130&amp;"!J23:J200")=$B$1)*(INDIRECT($A130&amp;"!I23:I200")="H")*(INDIRECT($A130&amp;"!H23:H200")=INDIRECT(M$121&amp;"!$H$21"))*(INDIRECT($A130&amp;"!Q23:Q200")&lt;&gt;""),INDIRECT($A130&amp;"!Q23:Q200")),0)</f>
        <v>0</v>
      </c>
      <c r="N130" s="11">
        <f t="array" aca="1" ref="N130" ca="1">SUM(IF((INDIRECT($A130&amp;"!J23:J200")=$B$1)*(INDIRECT($A130&amp;"!I23:I200")="H")*(INDIRECT($A130&amp;"!H23:H200")=INDIRECT(N$121&amp;"!$H$21"))*(INDIRECT($A130&amp;"!Q23:Q200")&lt;&gt;""),INDIRECT($A130&amp;"!Q23:Q200")),0)</f>
        <v>0</v>
      </c>
      <c r="O130" s="11">
        <f t="array" aca="1" ref="O130" ca="1">SUM(IF((INDIRECT($A130&amp;"!J23:J200")=$B$1)*(INDIRECT($A130&amp;"!I23:I200")="H")*(INDIRECT($A130&amp;"!H23:H200")=INDIRECT(O$121&amp;"!$H$21"))*(INDIRECT($A130&amp;"!Q23:Q200")&lt;&gt;""),INDIRECT($A130&amp;"!Q23:Q200")),0)</f>
        <v>0</v>
      </c>
      <c r="P130" s="11">
        <f t="array" aca="1" ref="P130" ca="1">SUM(IF((INDIRECT($A130&amp;"!J23:J200")=$B$1)*(INDIRECT($A130&amp;"!I23:I200")="H")*(INDIRECT($A130&amp;"!H23:H200")=INDIRECT(P$121&amp;"!$H$21"))*(INDIRECT($A130&amp;"!Q23:Q200")&lt;&gt;""),INDIRECT($A130&amp;"!Q23:Q200")),0)</f>
        <v>0</v>
      </c>
      <c r="Q130" s="11">
        <f t="array" aca="1" ref="Q130" ca="1">SUM(IF((INDIRECT($A130&amp;"!J23:J200")=$B$1)*(INDIRECT($A130&amp;"!I23:I200")="H")*(INDIRECT($A130&amp;"!H23:H200")=INDIRECT(Q$121&amp;"!$H$21"))*(INDIRECT($A130&amp;"!Q23:Q200")&lt;&gt;""),INDIRECT($A130&amp;"!Q23:Q200")),0)</f>
        <v>0</v>
      </c>
      <c r="R130" s="11">
        <f t="array" aca="1" ref="R130" ca="1">SUM(IF((INDIRECT($A130&amp;"!J23:J200")=$B$1)*(INDIRECT($A130&amp;"!I23:I200")="H")*(INDIRECT($A130&amp;"!H23:H200")=INDIRECT(R$121&amp;"!$H$21"))*(INDIRECT($A130&amp;"!Q23:Q200")&lt;&gt;""),INDIRECT($A130&amp;"!Q23:Q200")),0)</f>
        <v>0</v>
      </c>
      <c r="S130" s="11">
        <f t="array" aca="1" ref="S130" ca="1">SUM(IF((INDIRECT($A130&amp;"!J23:J200")=$B$1)*(INDIRECT($A130&amp;"!I23:I200")="H")*(INDIRECT($A130&amp;"!H23:H200")=INDIRECT(S$121&amp;"!$H$21"))*(INDIRECT($A130&amp;"!Q23:Q200")&lt;&gt;""),INDIRECT($A130&amp;"!Q23:Q200")),0)</f>
        <v>0</v>
      </c>
      <c r="T130" s="11" t="e">
        <f t="array" aca="1" ref="T130" ca="1">SUM(IF((INDIRECT($A130&amp;"!J23:J200")=$B$1)*(INDIRECT($A130&amp;"!I23:I200")="H")*(INDIRECT($A130&amp;"!H23:H200")=INDIRECT(T$121&amp;"!$H$21"))*(INDIRECT($A130&amp;"!Q23:Q200")&lt;&gt;""),INDIRECT($A130&amp;"!Q23:Q200")),0)</f>
        <v>#REF!</v>
      </c>
      <c r="U130" s="11" t="e">
        <f t="array" aca="1" ref="U130" ca="1">SUM(IF((INDIRECT($A130&amp;"!J23:J200")=$B$1)*(INDIRECT($A130&amp;"!I23:I200")="H")*(INDIRECT($A130&amp;"!H23:H200")=INDIRECT(U$121&amp;"!$H$21"))*(INDIRECT($A130&amp;"!Q23:Q200")&lt;&gt;""),INDIRECT($A130&amp;"!Q23:Q200")),0)</f>
        <v>#REF!</v>
      </c>
      <c r="V130" s="11" t="e">
        <f t="array" aca="1" ref="V130" ca="1">SUM(IF((INDIRECT($A130&amp;"!J23:J200")=$B$1)*(INDIRECT($A130&amp;"!I23:I200")="H")*(INDIRECT($A130&amp;"!H23:H200")=INDIRECT(V$121&amp;"!$H$21"))*(INDIRECT($A130&amp;"!Q23:Q200")&lt;&gt;""),INDIRECT($A130&amp;"!Q23:Q200")),0)</f>
        <v>#REF!</v>
      </c>
      <c r="W130" s="11" t="e">
        <f t="array" aca="1" ref="W130" ca="1">SUM(IF((INDIRECT($A130&amp;"!J23:J200")=$B$1)*(INDIRECT($A130&amp;"!I23:I200")="H")*(INDIRECT($A130&amp;"!H23:H200")=INDIRECT(W$121&amp;"!$H$21"))*(INDIRECT($A130&amp;"!Q23:Q200")&lt;&gt;""),INDIRECT($A130&amp;"!Q23:Q200")),0)</f>
        <v>#REF!</v>
      </c>
      <c r="X130" s="11" t="e">
        <f t="array" aca="1" ref="X130" ca="1">SUM(IF((INDIRECT($A130&amp;"!J23:J200")=$B$1)*(INDIRECT($A130&amp;"!I23:I200")="H")*(INDIRECT($A130&amp;"!H23:H200")=INDIRECT(X$121&amp;"!$H$21"))*(INDIRECT($A130&amp;"!Q23:Q200")&lt;&gt;""),INDIRECT($A130&amp;"!Q23:Q200")),0)</f>
        <v>#REF!</v>
      </c>
      <c r="Y130" s="12" t="e">
        <f t="array" aca="1" ref="Y130" ca="1">SUM(IF((INDIRECT($A130&amp;"!J23:J200")=$B$1)*(INDIRECT($A130&amp;"!I23:I200")="H")*(INDIRECT($A130&amp;"!H23:H200")=INDIRECT(Y$121&amp;"!$H$21"))*(INDIRECT($A130&amp;"!Q23:Q200")&lt;&gt;""),INDIRECT($A130&amp;"!Q23:Q200")),0)</f>
        <v>#REF!</v>
      </c>
      <c r="Z130" s="4"/>
      <c r="AA130" s="4"/>
      <c r="AB130" s="4" t="str">
        <f>Table!$C$46</f>
        <v>Omiya_Ardija</v>
      </c>
      <c r="AC130" s="10">
        <f t="array" aca="1" ref="AC130" ca="1">SUM(IF((INDIRECT($AB130&amp;"!J23:J200")=$B$1)*(INDIRECT($AB130&amp;"!I23:I200")="A")*(INDIRECT($AB130&amp;"!H23:H200")=INDIRECT(AC$121&amp;"!$H$21"))*(INDIRECT($AB130&amp;"!Q23:Q200")&lt;&gt;""),INDIRECT($AB130&amp;"!Q23:Q200")),0)</f>
        <v>0</v>
      </c>
      <c r="AD130" s="11">
        <f t="array" aca="1" ref="AD130" ca="1">SUM(IF((INDIRECT($AB130&amp;"!J23:J200")=$B$1)*(INDIRECT($AB130&amp;"!I23:I200")="A")*(INDIRECT($AB130&amp;"!H23:H200")=INDIRECT(AD$121&amp;"!$H$21"))*(INDIRECT($AB130&amp;"!Q23:Q200")&lt;&gt;""),INDIRECT($AB130&amp;"!Q23:Q200")),0)</f>
        <v>0</v>
      </c>
      <c r="AE130" s="11">
        <f t="array" aca="1" ref="AE130" ca="1">SUM(IF((INDIRECT($AB130&amp;"!J23:J200")=$B$1)*(INDIRECT($AB130&amp;"!I23:I200")="A")*(INDIRECT($AB130&amp;"!H23:H200")=INDIRECT(AE$121&amp;"!$H$21"))*(INDIRECT($AB130&amp;"!Q23:Q200")&lt;&gt;""),INDIRECT($AB130&amp;"!Q23:Q200")),0)</f>
        <v>0</v>
      </c>
      <c r="AF130" s="11">
        <f t="array" aca="1" ref="AF130" ca="1">SUM(IF((INDIRECT($AB130&amp;"!J23:J200")=$B$1)*(INDIRECT($AB130&amp;"!I23:I200")="A")*(INDIRECT($AB130&amp;"!H23:H200")=INDIRECT(AF$121&amp;"!$H$21"))*(INDIRECT($AB130&amp;"!Q23:Q200")&lt;&gt;""),INDIRECT($AB130&amp;"!Q23:Q200")),0)</f>
        <v>0</v>
      </c>
      <c r="AG130" s="11">
        <f t="array" aca="1" ref="AG130" ca="1">SUM(IF((INDIRECT($AB130&amp;"!J23:J200")=$B$1)*(INDIRECT($AB130&amp;"!I23:I200")="A")*(INDIRECT($AB130&amp;"!H23:H200")=INDIRECT(AG$121&amp;"!$H$21"))*(INDIRECT($AB130&amp;"!Q23:Q200")&lt;&gt;""),INDIRECT($AB130&amp;"!Q23:Q200")),0)</f>
        <v>0</v>
      </c>
      <c r="AH130" s="11">
        <f t="array" aca="1" ref="AH130" ca="1">SUM(IF((INDIRECT($AB130&amp;"!J23:J200")=$B$1)*(INDIRECT($AB130&amp;"!I23:I200")="A")*(INDIRECT($AB130&amp;"!H23:H200")=INDIRECT(AH$121&amp;"!$H$21"))*(INDIRECT($AB130&amp;"!Q23:Q200")&lt;&gt;""),INDIRECT($AB130&amp;"!Q23:Q200")),0)</f>
        <v>0</v>
      </c>
      <c r="AI130" s="11">
        <f t="array" aca="1" ref="AI130" ca="1">SUM(IF((INDIRECT($AB130&amp;"!J23:J200")=$B$1)*(INDIRECT($AB130&amp;"!I23:I200")="A")*(INDIRECT($AB130&amp;"!H23:H200")=INDIRECT(AI$121&amp;"!$H$21"))*(INDIRECT($AB130&amp;"!Q23:Q200")&lt;&gt;""),INDIRECT($AB130&amp;"!Q23:Q200")),0)</f>
        <v>0</v>
      </c>
      <c r="AJ130" s="11">
        <f t="array" aca="1" ref="AJ130" ca="1">SUM(IF((INDIRECT($AB130&amp;"!J23:J200")=$B$1)*(INDIRECT($AB130&amp;"!I23:I200")="A")*(INDIRECT($AB130&amp;"!H23:H200")=INDIRECT(AJ$121&amp;"!$H$21"))*(INDIRECT($AB130&amp;"!Q23:Q200")&lt;&gt;""),INDIRECT($AB130&amp;"!Q23:Q200")),0)</f>
        <v>0</v>
      </c>
      <c r="AK130" s="11">
        <f t="array" aca="1" ref="AK130" ca="1">SUM(IF((INDIRECT($AB130&amp;"!J23:J200")=$B$1)*(INDIRECT($AB130&amp;"!I23:I200")="A")*(INDIRECT($AB130&amp;"!H23:H200")=INDIRECT(AK$121&amp;"!$H$21"))*(INDIRECT($AB130&amp;"!Q23:Q200")&lt;&gt;""),INDIRECT($AB130&amp;"!Q23:Q200")),0)</f>
        <v>0</v>
      </c>
      <c r="AL130" s="11">
        <f t="array" aca="1" ref="AL130" ca="1">SUM(IF((INDIRECT($AB130&amp;"!J23:J200")=$B$1)*(INDIRECT($AB130&amp;"!I23:I200")="A")*(INDIRECT($AB130&amp;"!H23:H200")=INDIRECT(AL$121&amp;"!$H$21"))*(INDIRECT($AB130&amp;"!Q23:Q200")&lt;&gt;""),INDIRECT($AB130&amp;"!Q23:Q200")),0)</f>
        <v>0</v>
      </c>
      <c r="AM130" s="11">
        <f t="array" aca="1" ref="AM130" ca="1">SUM(IF((INDIRECT($AB130&amp;"!J23:J200")=$B$1)*(INDIRECT($AB130&amp;"!I23:I200")="A")*(INDIRECT($AB130&amp;"!H23:H200")=INDIRECT(AM$121&amp;"!$H$21"))*(INDIRECT($AB130&amp;"!Q23:Q200")&lt;&gt;""),INDIRECT($AB130&amp;"!Q23:Q200")),0)</f>
        <v>0</v>
      </c>
      <c r="AN130" s="11">
        <f t="array" aca="1" ref="AN130" ca="1">SUM(IF((INDIRECT($AB130&amp;"!J23:J200")=$B$1)*(INDIRECT($AB130&amp;"!I23:I200")="A")*(INDIRECT($AB130&amp;"!H23:H200")=INDIRECT(AN$121&amp;"!$H$21"))*(INDIRECT($AB130&amp;"!Q23:Q200")&lt;&gt;""),INDIRECT($AB130&amp;"!Q23:Q200")),0)</f>
        <v>0</v>
      </c>
      <c r="AO130" s="11">
        <f t="array" aca="1" ref="AO130" ca="1">SUM(IF((INDIRECT($AB130&amp;"!J23:J200")=$B$1)*(INDIRECT($AB130&amp;"!I23:I200")="A")*(INDIRECT($AB130&amp;"!H23:H200")=INDIRECT(AO$121&amp;"!$H$21"))*(INDIRECT($AB130&amp;"!Q23:Q200")&lt;&gt;""),INDIRECT($AB130&amp;"!Q23:Q200")),0)</f>
        <v>0</v>
      </c>
      <c r="AP130" s="11">
        <f t="array" aca="1" ref="AP130" ca="1">SUM(IF((INDIRECT($AB130&amp;"!J23:J200")=$B$1)*(INDIRECT($AB130&amp;"!I23:I200")="A")*(INDIRECT($AB130&amp;"!H23:H200")=INDIRECT(AP$121&amp;"!$H$21"))*(INDIRECT($AB130&amp;"!Q23:Q200")&lt;&gt;""),INDIRECT($AB130&amp;"!Q23:Q200")),0)</f>
        <v>0</v>
      </c>
      <c r="AQ130" s="11">
        <f t="array" aca="1" ref="AQ130" ca="1">SUM(IF((INDIRECT($AB130&amp;"!J23:J200")=$B$1)*(INDIRECT($AB130&amp;"!I23:I200")="A")*(INDIRECT($AB130&amp;"!H23:H200")=INDIRECT(AQ$121&amp;"!$H$21"))*(INDIRECT($AB130&amp;"!Q23:Q200")&lt;&gt;""),INDIRECT($AB130&amp;"!Q23:Q200")),0)</f>
        <v>0</v>
      </c>
      <c r="AR130" s="11">
        <f t="array" aca="1" ref="AR130" ca="1">SUM(IF((INDIRECT($AB130&amp;"!J23:J200")=$B$1)*(INDIRECT($AB130&amp;"!I23:I200")="A")*(INDIRECT($AB130&amp;"!H23:H200")=INDIRECT(AR$121&amp;"!$H$21"))*(INDIRECT($AB130&amp;"!Q23:Q200")&lt;&gt;""),INDIRECT($AB130&amp;"!Q23:Q200")),0)</f>
        <v>0</v>
      </c>
      <c r="AS130" s="11">
        <f t="array" aca="1" ref="AS130" ca="1">SUM(IF((INDIRECT($AB130&amp;"!J23:J200")=$B$1)*(INDIRECT($AB130&amp;"!I23:I200")="A")*(INDIRECT($AB130&amp;"!H23:H200")=INDIRECT(AS$121&amp;"!$H$21"))*(INDIRECT($AB130&amp;"!Q23:Q200")&lt;&gt;""),INDIRECT($AB130&amp;"!Q23:Q200")),0)</f>
        <v>0</v>
      </c>
      <c r="AT130" s="11">
        <f t="array" aca="1" ref="AT130" ca="1">SUM(IF((INDIRECT($AB130&amp;"!J23:J200")=$B$1)*(INDIRECT($AB130&amp;"!I23:I200")="A")*(INDIRECT($AB130&amp;"!H23:H200")=INDIRECT(AT$121&amp;"!$H$21"))*(INDIRECT($AB130&amp;"!Q23:Q200")&lt;&gt;""),INDIRECT($AB130&amp;"!Q23:Q200")),0)</f>
        <v>0</v>
      </c>
      <c r="AU130" s="11" t="e">
        <f t="array" aca="1" ref="AU130" ca="1">SUM(IF((INDIRECT($AB130&amp;"!J23:J200")=$B$1)*(INDIRECT($AB130&amp;"!I23:I200")="A")*(INDIRECT($AB130&amp;"!H23:H200")=INDIRECT(AU$121&amp;"!$H$21"))*(INDIRECT($AB130&amp;"!Q23:Q200")&lt;&gt;""),INDIRECT($AB130&amp;"!Q23:Q200")),0)</f>
        <v>#REF!</v>
      </c>
      <c r="AV130" s="11" t="e">
        <f t="array" aca="1" ref="AV130" ca="1">SUM(IF((INDIRECT($AB130&amp;"!J23:J200")=$B$1)*(INDIRECT($AB130&amp;"!I23:I200")="A")*(INDIRECT($AB130&amp;"!H23:H200")=INDIRECT(AV$121&amp;"!$H$21"))*(INDIRECT($AB130&amp;"!Q23:Q200")&lt;&gt;""),INDIRECT($AB130&amp;"!Q23:Q200")),0)</f>
        <v>#REF!</v>
      </c>
      <c r="AW130" s="11" t="e">
        <f t="array" aca="1" ref="AW130" ca="1">SUM(IF((INDIRECT($AB130&amp;"!J23:J200")=$B$1)*(INDIRECT($AB130&amp;"!I23:I200")="A")*(INDIRECT($AB130&amp;"!H23:H200")=INDIRECT(AW$121&amp;"!$H$21"))*(INDIRECT($AB130&amp;"!Q23:Q200")&lt;&gt;""),INDIRECT($AB130&amp;"!Q23:Q200")),0)</f>
        <v>#REF!</v>
      </c>
      <c r="AX130" s="11" t="e">
        <f t="array" aca="1" ref="AX130" ca="1">SUM(IF((INDIRECT($AB130&amp;"!J23:J200")=$B$1)*(INDIRECT($AB130&amp;"!I23:I200")="A")*(INDIRECT($AB130&amp;"!H23:H200")=INDIRECT(AX$121&amp;"!$H$21"))*(INDIRECT($AB130&amp;"!Q23:Q200")&lt;&gt;""),INDIRECT($AB130&amp;"!Q23:Q200")),0)</f>
        <v>#REF!</v>
      </c>
      <c r="AY130" s="11" t="e">
        <f t="array" aca="1" ref="AY130" ca="1">SUM(IF((INDIRECT($AB130&amp;"!J23:J200")=$B$1)*(INDIRECT($AB130&amp;"!I23:I200")="A")*(INDIRECT($AB130&amp;"!H23:H200")=INDIRECT(AY$121&amp;"!$H$21"))*(INDIRECT($AB130&amp;"!Q23:Q200")&lt;&gt;""),INDIRECT($AB130&amp;"!Q23:Q200")),0)</f>
        <v>#REF!</v>
      </c>
      <c r="AZ130" s="12" t="e">
        <f t="array" aca="1" ref="AZ130" ca="1">SUM(IF((INDIRECT($AB130&amp;"!J23:J200")=$B$1)*(INDIRECT($AB130&amp;"!I23:I200")="A")*(INDIRECT($AB130&amp;"!H23:H200")=INDIRECT(AZ$121&amp;"!$H$21"))*(INDIRECT($AB130&amp;"!Q23:Q200")&lt;&gt;""),INDIRECT($AB130&amp;"!Q23:Q200")),0)</f>
        <v>#REF!</v>
      </c>
    </row>
    <row r="131" spans="1:52" hidden="1">
      <c r="A131" s="4" t="str">
        <f>Table!$C$47</f>
        <v>Sagan_Tosu</v>
      </c>
      <c r="B131" s="10">
        <f t="array" aca="1" ref="B131" ca="1">SUM(IF((INDIRECT($A131&amp;"!J23:J200")=$B$1)*(INDIRECT($A131&amp;"!I23:I200")="H")*(INDIRECT($A131&amp;"!H23:H200")=INDIRECT(B$121&amp;"!$H$21"))*(INDIRECT($A131&amp;"!Q23:Q200")&lt;&gt;""),INDIRECT($A131&amp;"!Q23:Q200")),0)</f>
        <v>0</v>
      </c>
      <c r="C131" s="11">
        <f t="array" aca="1" ref="C131" ca="1">SUM(IF((INDIRECT($A131&amp;"!J23:J200")=$B$1)*(INDIRECT($A131&amp;"!I23:I200")="H")*(INDIRECT($A131&amp;"!H23:H200")=INDIRECT(C$121&amp;"!$H$21"))*(INDIRECT($A131&amp;"!Q23:Q200")&lt;&gt;""),INDIRECT($A131&amp;"!Q23:Q200")),0)</f>
        <v>0</v>
      </c>
      <c r="D131" s="11">
        <f t="array" aca="1" ref="D131" ca="1">SUM(IF((INDIRECT($A131&amp;"!J23:J200")=$B$1)*(INDIRECT($A131&amp;"!I23:I200")="H")*(INDIRECT($A131&amp;"!H23:H200")=INDIRECT(D$121&amp;"!$H$21"))*(INDIRECT($A131&amp;"!Q23:Q200")&lt;&gt;""),INDIRECT($A131&amp;"!Q23:Q200")),0)</f>
        <v>0</v>
      </c>
      <c r="E131" s="11">
        <f t="array" aca="1" ref="E131" ca="1">SUM(IF((INDIRECT($A131&amp;"!J23:J200")=$B$1)*(INDIRECT($A131&amp;"!I23:I200")="H")*(INDIRECT($A131&amp;"!H23:H200")=INDIRECT(E$121&amp;"!$H$21"))*(INDIRECT($A131&amp;"!Q23:Q200")&lt;&gt;""),INDIRECT($A131&amp;"!Q23:Q200")),0)</f>
        <v>0</v>
      </c>
      <c r="F131" s="11">
        <f t="array" aca="1" ref="F131" ca="1">SUM(IF((INDIRECT($A131&amp;"!J23:J200")=$B$1)*(INDIRECT($A131&amp;"!I23:I200")="H")*(INDIRECT($A131&amp;"!H23:H200")=INDIRECT(F$121&amp;"!$H$21"))*(INDIRECT($A131&amp;"!Q23:Q200")&lt;&gt;""),INDIRECT($A131&amp;"!Q23:Q200")),0)</f>
        <v>0</v>
      </c>
      <c r="G131" s="11">
        <f t="array" aca="1" ref="G131" ca="1">SUM(IF((INDIRECT($A131&amp;"!J23:J200")=$B$1)*(INDIRECT($A131&amp;"!I23:I200")="H")*(INDIRECT($A131&amp;"!H23:H200")=INDIRECT(G$121&amp;"!$H$21"))*(INDIRECT($A131&amp;"!Q23:Q200")&lt;&gt;""),INDIRECT($A131&amp;"!Q23:Q200")),0)</f>
        <v>0</v>
      </c>
      <c r="H131" s="11">
        <f t="array" aca="1" ref="H131" ca="1">SUM(IF((INDIRECT($A131&amp;"!J23:J200")=$B$1)*(INDIRECT($A131&amp;"!I23:I200")="H")*(INDIRECT($A131&amp;"!H23:H200")=INDIRECT(H$121&amp;"!$H$21"))*(INDIRECT($A131&amp;"!Q23:Q200")&lt;&gt;""),INDIRECT($A131&amp;"!Q23:Q200")),0)</f>
        <v>0</v>
      </c>
      <c r="I131" s="11">
        <f t="array" aca="1" ref="I131" ca="1">SUM(IF((INDIRECT($A131&amp;"!J23:J200")=$B$1)*(INDIRECT($A131&amp;"!I23:I200")="H")*(INDIRECT($A131&amp;"!H23:H200")=INDIRECT(I$121&amp;"!$H$21"))*(INDIRECT($A131&amp;"!Q23:Q200")&lt;&gt;""),INDIRECT($A131&amp;"!Q23:Q200")),0)</f>
        <v>0</v>
      </c>
      <c r="J131" s="11">
        <f t="array" aca="1" ref="J131" ca="1">SUM(IF((INDIRECT($A131&amp;"!J23:J200")=$B$1)*(INDIRECT($A131&amp;"!I23:I200")="H")*(INDIRECT($A131&amp;"!H23:H200")=INDIRECT(J$121&amp;"!$H$21"))*(INDIRECT($A131&amp;"!Q23:Q200")&lt;&gt;""),INDIRECT($A131&amp;"!Q23:Q200")),0)</f>
        <v>0</v>
      </c>
      <c r="K131" s="11">
        <f t="array" aca="1" ref="K131" ca="1">SUM(IF((INDIRECT($A131&amp;"!J23:J200")=$B$1)*(INDIRECT($A131&amp;"!I23:I200")="H")*(INDIRECT($A131&amp;"!H23:H200")=INDIRECT(K$121&amp;"!$H$21"))*(INDIRECT($A131&amp;"!Q23:Q200")&lt;&gt;""),INDIRECT($A131&amp;"!Q23:Q200")),0)</f>
        <v>0</v>
      </c>
      <c r="L131" s="11">
        <f t="array" aca="1" ref="L131" ca="1">SUM(IF((INDIRECT($A131&amp;"!J23:J200")=$B$1)*(INDIRECT($A131&amp;"!I23:I200")="H")*(INDIRECT($A131&amp;"!H23:H200")=INDIRECT(L$121&amp;"!$H$21"))*(INDIRECT($A131&amp;"!Q23:Q200")&lt;&gt;""),INDIRECT($A131&amp;"!Q23:Q200")),0)</f>
        <v>0</v>
      </c>
      <c r="M131" s="11">
        <f t="array" aca="1" ref="M131" ca="1">SUM(IF((INDIRECT($A131&amp;"!J23:J200")=$B$1)*(INDIRECT($A131&amp;"!I23:I200")="H")*(INDIRECT($A131&amp;"!H23:H200")=INDIRECT(M$121&amp;"!$H$21"))*(INDIRECT($A131&amp;"!Q23:Q200")&lt;&gt;""),INDIRECT($A131&amp;"!Q23:Q200")),0)</f>
        <v>0</v>
      </c>
      <c r="N131" s="11">
        <f t="array" aca="1" ref="N131" ca="1">SUM(IF((INDIRECT($A131&amp;"!J23:J200")=$B$1)*(INDIRECT($A131&amp;"!I23:I200")="H")*(INDIRECT($A131&amp;"!H23:H200")=INDIRECT(N$121&amp;"!$H$21"))*(INDIRECT($A131&amp;"!Q23:Q200")&lt;&gt;""),INDIRECT($A131&amp;"!Q23:Q200")),0)</f>
        <v>0</v>
      </c>
      <c r="O131" s="11">
        <f t="array" aca="1" ref="O131" ca="1">SUM(IF((INDIRECT($A131&amp;"!J23:J200")=$B$1)*(INDIRECT($A131&amp;"!I23:I200")="H")*(INDIRECT($A131&amp;"!H23:H200")=INDIRECT(O$121&amp;"!$H$21"))*(INDIRECT($A131&amp;"!Q23:Q200")&lt;&gt;""),INDIRECT($A131&amp;"!Q23:Q200")),0)</f>
        <v>0</v>
      </c>
      <c r="P131" s="11">
        <f t="array" aca="1" ref="P131" ca="1">SUM(IF((INDIRECT($A131&amp;"!J23:J200")=$B$1)*(INDIRECT($A131&amp;"!I23:I200")="H")*(INDIRECT($A131&amp;"!H23:H200")=INDIRECT(P$121&amp;"!$H$21"))*(INDIRECT($A131&amp;"!Q23:Q200")&lt;&gt;""),INDIRECT($A131&amp;"!Q23:Q200")),0)</f>
        <v>0</v>
      </c>
      <c r="Q131" s="11">
        <f t="array" aca="1" ref="Q131" ca="1">SUM(IF((INDIRECT($A131&amp;"!J23:J200")=$B$1)*(INDIRECT($A131&amp;"!I23:I200")="H")*(INDIRECT($A131&amp;"!H23:H200")=INDIRECT(Q$121&amp;"!$H$21"))*(INDIRECT($A131&amp;"!Q23:Q200")&lt;&gt;""),INDIRECT($A131&amp;"!Q23:Q200")),0)</f>
        <v>0</v>
      </c>
      <c r="R131" s="11">
        <f t="array" aca="1" ref="R131" ca="1">SUM(IF((INDIRECT($A131&amp;"!J23:J200")=$B$1)*(INDIRECT($A131&amp;"!I23:I200")="H")*(INDIRECT($A131&amp;"!H23:H200")=INDIRECT(R$121&amp;"!$H$21"))*(INDIRECT($A131&amp;"!Q23:Q200")&lt;&gt;""),INDIRECT($A131&amp;"!Q23:Q200")),0)</f>
        <v>0</v>
      </c>
      <c r="S131" s="11">
        <f t="array" aca="1" ref="S131" ca="1">SUM(IF((INDIRECT($A131&amp;"!J23:J200")=$B$1)*(INDIRECT($A131&amp;"!I23:I200")="H")*(INDIRECT($A131&amp;"!H23:H200")=INDIRECT(S$121&amp;"!$H$21"))*(INDIRECT($A131&amp;"!Q23:Q200")&lt;&gt;""),INDIRECT($A131&amp;"!Q23:Q200")),0)</f>
        <v>0</v>
      </c>
      <c r="T131" s="11" t="e">
        <f t="array" aca="1" ref="T131" ca="1">SUM(IF((INDIRECT($A131&amp;"!J23:J200")=$B$1)*(INDIRECT($A131&amp;"!I23:I200")="H")*(INDIRECT($A131&amp;"!H23:H200")=INDIRECT(T$121&amp;"!$H$21"))*(INDIRECT($A131&amp;"!Q23:Q200")&lt;&gt;""),INDIRECT($A131&amp;"!Q23:Q200")),0)</f>
        <v>#REF!</v>
      </c>
      <c r="U131" s="11" t="e">
        <f t="array" aca="1" ref="U131" ca="1">SUM(IF((INDIRECT($A131&amp;"!J23:J200")=$B$1)*(INDIRECT($A131&amp;"!I23:I200")="H")*(INDIRECT($A131&amp;"!H23:H200")=INDIRECT(U$121&amp;"!$H$21"))*(INDIRECT($A131&amp;"!Q23:Q200")&lt;&gt;""),INDIRECT($A131&amp;"!Q23:Q200")),0)</f>
        <v>#REF!</v>
      </c>
      <c r="V131" s="11" t="e">
        <f t="array" aca="1" ref="V131" ca="1">SUM(IF((INDIRECT($A131&amp;"!J23:J200")=$B$1)*(INDIRECT($A131&amp;"!I23:I200")="H")*(INDIRECT($A131&amp;"!H23:H200")=INDIRECT(V$121&amp;"!$H$21"))*(INDIRECT($A131&amp;"!Q23:Q200")&lt;&gt;""),INDIRECT($A131&amp;"!Q23:Q200")),0)</f>
        <v>#REF!</v>
      </c>
      <c r="W131" s="11" t="e">
        <f t="array" aca="1" ref="W131" ca="1">SUM(IF((INDIRECT($A131&amp;"!J23:J200")=$B$1)*(INDIRECT($A131&amp;"!I23:I200")="H")*(INDIRECT($A131&amp;"!H23:H200")=INDIRECT(W$121&amp;"!$H$21"))*(INDIRECT($A131&amp;"!Q23:Q200")&lt;&gt;""),INDIRECT($A131&amp;"!Q23:Q200")),0)</f>
        <v>#REF!</v>
      </c>
      <c r="X131" s="11" t="e">
        <f t="array" aca="1" ref="X131" ca="1">SUM(IF((INDIRECT($A131&amp;"!J23:J200")=$B$1)*(INDIRECT($A131&amp;"!I23:I200")="H")*(INDIRECT($A131&amp;"!H23:H200")=INDIRECT(X$121&amp;"!$H$21"))*(INDIRECT($A131&amp;"!Q23:Q200")&lt;&gt;""),INDIRECT($A131&amp;"!Q23:Q200")),0)</f>
        <v>#REF!</v>
      </c>
      <c r="Y131" s="12" t="e">
        <f t="array" aca="1" ref="Y131" ca="1">SUM(IF((INDIRECT($A131&amp;"!J23:J200")=$B$1)*(INDIRECT($A131&amp;"!I23:I200")="H")*(INDIRECT($A131&amp;"!H23:H200")=INDIRECT(Y$121&amp;"!$H$21"))*(INDIRECT($A131&amp;"!Q23:Q200")&lt;&gt;""),INDIRECT($A131&amp;"!Q23:Q200")),0)</f>
        <v>#REF!</v>
      </c>
      <c r="Z131" s="4"/>
      <c r="AA131" s="4"/>
      <c r="AB131" s="4" t="str">
        <f>Table!$C$47</f>
        <v>Sagan_Tosu</v>
      </c>
      <c r="AC131" s="10">
        <f t="array" aca="1" ref="AC131" ca="1">SUM(IF((INDIRECT($AB131&amp;"!J23:J200")=$B$1)*(INDIRECT($AB131&amp;"!I23:I200")="A")*(INDIRECT($AB131&amp;"!H23:H200")=INDIRECT(AC$121&amp;"!$H$21"))*(INDIRECT($AB131&amp;"!Q23:Q200")&lt;&gt;""),INDIRECT($AB131&amp;"!Q23:Q200")),0)</f>
        <v>0</v>
      </c>
      <c r="AD131" s="11">
        <f t="array" aca="1" ref="AD131" ca="1">SUM(IF((INDIRECT($AB131&amp;"!J23:J200")=$B$1)*(INDIRECT($AB131&amp;"!I23:I200")="A")*(INDIRECT($AB131&amp;"!H23:H200")=INDIRECT(AD$121&amp;"!$H$21"))*(INDIRECT($AB131&amp;"!Q23:Q200")&lt;&gt;""),INDIRECT($AB131&amp;"!Q23:Q200")),0)</f>
        <v>0</v>
      </c>
      <c r="AE131" s="11">
        <f t="array" aca="1" ref="AE131" ca="1">SUM(IF((INDIRECT($AB131&amp;"!J23:J200")=$B$1)*(INDIRECT($AB131&amp;"!I23:I200")="A")*(INDIRECT($AB131&amp;"!H23:H200")=INDIRECT(AE$121&amp;"!$H$21"))*(INDIRECT($AB131&amp;"!Q23:Q200")&lt;&gt;""),INDIRECT($AB131&amp;"!Q23:Q200")),0)</f>
        <v>0</v>
      </c>
      <c r="AF131" s="11">
        <f t="array" aca="1" ref="AF131" ca="1">SUM(IF((INDIRECT($AB131&amp;"!J23:J200")=$B$1)*(INDIRECT($AB131&amp;"!I23:I200")="A")*(INDIRECT($AB131&amp;"!H23:H200")=INDIRECT(AF$121&amp;"!$H$21"))*(INDIRECT($AB131&amp;"!Q23:Q200")&lt;&gt;""),INDIRECT($AB131&amp;"!Q23:Q200")),0)</f>
        <v>0</v>
      </c>
      <c r="AG131" s="11">
        <f t="array" aca="1" ref="AG131" ca="1">SUM(IF((INDIRECT($AB131&amp;"!J23:J200")=$B$1)*(INDIRECT($AB131&amp;"!I23:I200")="A")*(INDIRECT($AB131&amp;"!H23:H200")=INDIRECT(AG$121&amp;"!$H$21"))*(INDIRECT($AB131&amp;"!Q23:Q200")&lt;&gt;""),INDIRECT($AB131&amp;"!Q23:Q200")),0)</f>
        <v>0</v>
      </c>
      <c r="AH131" s="11">
        <f t="array" aca="1" ref="AH131" ca="1">SUM(IF((INDIRECT($AB131&amp;"!J23:J200")=$B$1)*(INDIRECT($AB131&amp;"!I23:I200")="A")*(INDIRECT($AB131&amp;"!H23:H200")=INDIRECT(AH$121&amp;"!$H$21"))*(INDIRECT($AB131&amp;"!Q23:Q200")&lt;&gt;""),INDIRECT($AB131&amp;"!Q23:Q200")),0)</f>
        <v>0</v>
      </c>
      <c r="AI131" s="11">
        <f t="array" aca="1" ref="AI131" ca="1">SUM(IF((INDIRECT($AB131&amp;"!J23:J200")=$B$1)*(INDIRECT($AB131&amp;"!I23:I200")="A")*(INDIRECT($AB131&amp;"!H23:H200")=INDIRECT(AI$121&amp;"!$H$21"))*(INDIRECT($AB131&amp;"!Q23:Q200")&lt;&gt;""),INDIRECT($AB131&amp;"!Q23:Q200")),0)</f>
        <v>0</v>
      </c>
      <c r="AJ131" s="11">
        <f t="array" aca="1" ref="AJ131" ca="1">SUM(IF((INDIRECT($AB131&amp;"!J23:J200")=$B$1)*(INDIRECT($AB131&amp;"!I23:I200")="A")*(INDIRECT($AB131&amp;"!H23:H200")=INDIRECT(AJ$121&amp;"!$H$21"))*(INDIRECT($AB131&amp;"!Q23:Q200")&lt;&gt;""),INDIRECT($AB131&amp;"!Q23:Q200")),0)</f>
        <v>0</v>
      </c>
      <c r="AK131" s="11">
        <f t="array" aca="1" ref="AK131" ca="1">SUM(IF((INDIRECT($AB131&amp;"!J23:J200")=$B$1)*(INDIRECT($AB131&amp;"!I23:I200")="A")*(INDIRECT($AB131&amp;"!H23:H200")=INDIRECT(AK$121&amp;"!$H$21"))*(INDIRECT($AB131&amp;"!Q23:Q200")&lt;&gt;""),INDIRECT($AB131&amp;"!Q23:Q200")),0)</f>
        <v>0</v>
      </c>
      <c r="AL131" s="11">
        <f t="array" aca="1" ref="AL131" ca="1">SUM(IF((INDIRECT($AB131&amp;"!J23:J200")=$B$1)*(INDIRECT($AB131&amp;"!I23:I200")="A")*(INDIRECT($AB131&amp;"!H23:H200")=INDIRECT(AL$121&amp;"!$H$21"))*(INDIRECT($AB131&amp;"!Q23:Q200")&lt;&gt;""),INDIRECT($AB131&amp;"!Q23:Q200")),0)</f>
        <v>0</v>
      </c>
      <c r="AM131" s="11">
        <f t="array" aca="1" ref="AM131" ca="1">SUM(IF((INDIRECT($AB131&amp;"!J23:J200")=$B$1)*(INDIRECT($AB131&amp;"!I23:I200")="A")*(INDIRECT($AB131&amp;"!H23:H200")=INDIRECT(AM$121&amp;"!$H$21"))*(INDIRECT($AB131&amp;"!Q23:Q200")&lt;&gt;""),INDIRECT($AB131&amp;"!Q23:Q200")),0)</f>
        <v>0</v>
      </c>
      <c r="AN131" s="11">
        <f t="array" aca="1" ref="AN131" ca="1">SUM(IF((INDIRECT($AB131&amp;"!J23:J200")=$B$1)*(INDIRECT($AB131&amp;"!I23:I200")="A")*(INDIRECT($AB131&amp;"!H23:H200")=INDIRECT(AN$121&amp;"!$H$21"))*(INDIRECT($AB131&amp;"!Q23:Q200")&lt;&gt;""),INDIRECT($AB131&amp;"!Q23:Q200")),0)</f>
        <v>0</v>
      </c>
      <c r="AO131" s="11">
        <f t="array" aca="1" ref="AO131" ca="1">SUM(IF((INDIRECT($AB131&amp;"!J23:J200")=$B$1)*(INDIRECT($AB131&amp;"!I23:I200")="A")*(INDIRECT($AB131&amp;"!H23:H200")=INDIRECT(AO$121&amp;"!$H$21"))*(INDIRECT($AB131&amp;"!Q23:Q200")&lt;&gt;""),INDIRECT($AB131&amp;"!Q23:Q200")),0)</f>
        <v>0</v>
      </c>
      <c r="AP131" s="11">
        <f t="array" aca="1" ref="AP131" ca="1">SUM(IF((INDIRECT($AB131&amp;"!J23:J200")=$B$1)*(INDIRECT($AB131&amp;"!I23:I200")="A")*(INDIRECT($AB131&amp;"!H23:H200")=INDIRECT(AP$121&amp;"!$H$21"))*(INDIRECT($AB131&amp;"!Q23:Q200")&lt;&gt;""),INDIRECT($AB131&amp;"!Q23:Q200")),0)</f>
        <v>0</v>
      </c>
      <c r="AQ131" s="11">
        <f t="array" aca="1" ref="AQ131" ca="1">SUM(IF((INDIRECT($AB131&amp;"!J23:J200")=$B$1)*(INDIRECT($AB131&amp;"!I23:I200")="A")*(INDIRECT($AB131&amp;"!H23:H200")=INDIRECT(AQ$121&amp;"!$H$21"))*(INDIRECT($AB131&amp;"!Q23:Q200")&lt;&gt;""),INDIRECT($AB131&amp;"!Q23:Q200")),0)</f>
        <v>0</v>
      </c>
      <c r="AR131" s="11">
        <f t="array" aca="1" ref="AR131" ca="1">SUM(IF((INDIRECT($AB131&amp;"!J23:J200")=$B$1)*(INDIRECT($AB131&amp;"!I23:I200")="A")*(INDIRECT($AB131&amp;"!H23:H200")=INDIRECT(AR$121&amp;"!$H$21"))*(INDIRECT($AB131&amp;"!Q23:Q200")&lt;&gt;""),INDIRECT($AB131&amp;"!Q23:Q200")),0)</f>
        <v>0</v>
      </c>
      <c r="AS131" s="11">
        <f t="array" aca="1" ref="AS131" ca="1">SUM(IF((INDIRECT($AB131&amp;"!J23:J200")=$B$1)*(INDIRECT($AB131&amp;"!I23:I200")="A")*(INDIRECT($AB131&amp;"!H23:H200")=INDIRECT(AS$121&amp;"!$H$21"))*(INDIRECT($AB131&amp;"!Q23:Q200")&lt;&gt;""),INDIRECT($AB131&amp;"!Q23:Q200")),0)</f>
        <v>0</v>
      </c>
      <c r="AT131" s="11">
        <f t="array" aca="1" ref="AT131" ca="1">SUM(IF((INDIRECT($AB131&amp;"!J23:J200")=$B$1)*(INDIRECT($AB131&amp;"!I23:I200")="A")*(INDIRECT($AB131&amp;"!H23:H200")=INDIRECT(AT$121&amp;"!$H$21"))*(INDIRECT($AB131&amp;"!Q23:Q200")&lt;&gt;""),INDIRECT($AB131&amp;"!Q23:Q200")),0)</f>
        <v>0</v>
      </c>
      <c r="AU131" s="11" t="e">
        <f t="array" aca="1" ref="AU131" ca="1">SUM(IF((INDIRECT($AB131&amp;"!J23:J200")=$B$1)*(INDIRECT($AB131&amp;"!I23:I200")="A")*(INDIRECT($AB131&amp;"!H23:H200")=INDIRECT(AU$121&amp;"!$H$21"))*(INDIRECT($AB131&amp;"!Q23:Q200")&lt;&gt;""),INDIRECT($AB131&amp;"!Q23:Q200")),0)</f>
        <v>#REF!</v>
      </c>
      <c r="AV131" s="11" t="e">
        <f t="array" aca="1" ref="AV131" ca="1">SUM(IF((INDIRECT($AB131&amp;"!J23:J200")=$B$1)*(INDIRECT($AB131&amp;"!I23:I200")="A")*(INDIRECT($AB131&amp;"!H23:H200")=INDIRECT(AV$121&amp;"!$H$21"))*(INDIRECT($AB131&amp;"!Q23:Q200")&lt;&gt;""),INDIRECT($AB131&amp;"!Q23:Q200")),0)</f>
        <v>#REF!</v>
      </c>
      <c r="AW131" s="11" t="e">
        <f t="array" aca="1" ref="AW131" ca="1">SUM(IF((INDIRECT($AB131&amp;"!J23:J200")=$B$1)*(INDIRECT($AB131&amp;"!I23:I200")="A")*(INDIRECT($AB131&amp;"!H23:H200")=INDIRECT(AW$121&amp;"!$H$21"))*(INDIRECT($AB131&amp;"!Q23:Q200")&lt;&gt;""),INDIRECT($AB131&amp;"!Q23:Q200")),0)</f>
        <v>#REF!</v>
      </c>
      <c r="AX131" s="11" t="e">
        <f t="array" aca="1" ref="AX131" ca="1">SUM(IF((INDIRECT($AB131&amp;"!J23:J200")=$B$1)*(INDIRECT($AB131&amp;"!I23:I200")="A")*(INDIRECT($AB131&amp;"!H23:H200")=INDIRECT(AX$121&amp;"!$H$21"))*(INDIRECT($AB131&amp;"!Q23:Q200")&lt;&gt;""),INDIRECT($AB131&amp;"!Q23:Q200")),0)</f>
        <v>#REF!</v>
      </c>
      <c r="AY131" s="11" t="e">
        <f t="array" aca="1" ref="AY131" ca="1">SUM(IF((INDIRECT($AB131&amp;"!J23:J200")=$B$1)*(INDIRECT($AB131&amp;"!I23:I200")="A")*(INDIRECT($AB131&amp;"!H23:H200")=INDIRECT(AY$121&amp;"!$H$21"))*(INDIRECT($AB131&amp;"!Q23:Q200")&lt;&gt;""),INDIRECT($AB131&amp;"!Q23:Q200")),0)</f>
        <v>#REF!</v>
      </c>
      <c r="AZ131" s="12" t="e">
        <f t="array" aca="1" ref="AZ131" ca="1">SUM(IF((INDIRECT($AB131&amp;"!J23:J200")=$B$1)*(INDIRECT($AB131&amp;"!I23:I200")="A")*(INDIRECT($AB131&amp;"!H23:H200")=INDIRECT(AZ$121&amp;"!$H$21"))*(INDIRECT($AB131&amp;"!Q23:Q200")&lt;&gt;""),INDIRECT($AB131&amp;"!Q23:Q200")),0)</f>
        <v>#REF!</v>
      </c>
    </row>
    <row r="132" spans="1:52" hidden="1">
      <c r="A132" s="4" t="str">
        <f>Table!$C$48</f>
        <v>Sanfrecce_Hiroshima</v>
      </c>
      <c r="B132" s="10">
        <f t="array" aca="1" ref="B132" ca="1">SUM(IF((INDIRECT($A132&amp;"!J23:J200")=$B$1)*(INDIRECT($A132&amp;"!I23:I200")="H")*(INDIRECT($A132&amp;"!H23:H200")=INDIRECT(B$121&amp;"!$H$21"))*(INDIRECT($A132&amp;"!Q23:Q200")&lt;&gt;""),INDIRECT($A132&amp;"!Q23:Q200")),0)</f>
        <v>0</v>
      </c>
      <c r="C132" s="11">
        <f t="array" aca="1" ref="C132" ca="1">SUM(IF((INDIRECT($A132&amp;"!J23:J200")=$B$1)*(INDIRECT($A132&amp;"!I23:I200")="H")*(INDIRECT($A132&amp;"!H23:H200")=INDIRECT(C$121&amp;"!$H$21"))*(INDIRECT($A132&amp;"!Q23:Q200")&lt;&gt;""),INDIRECT($A132&amp;"!Q23:Q200")),0)</f>
        <v>0</v>
      </c>
      <c r="D132" s="11">
        <f t="array" aca="1" ref="D132" ca="1">SUM(IF((INDIRECT($A132&amp;"!J23:J200")=$B$1)*(INDIRECT($A132&amp;"!I23:I200")="H")*(INDIRECT($A132&amp;"!H23:H200")=INDIRECT(D$121&amp;"!$H$21"))*(INDIRECT($A132&amp;"!Q23:Q200")&lt;&gt;""),INDIRECT($A132&amp;"!Q23:Q200")),0)</f>
        <v>0</v>
      </c>
      <c r="E132" s="11">
        <f t="array" aca="1" ref="E132" ca="1">SUM(IF((INDIRECT($A132&amp;"!J23:J200")=$B$1)*(INDIRECT($A132&amp;"!I23:I200")="H")*(INDIRECT($A132&amp;"!H23:H200")=INDIRECT(E$121&amp;"!$H$21"))*(INDIRECT($A132&amp;"!Q23:Q200")&lt;&gt;""),INDIRECT($A132&amp;"!Q23:Q200")),0)</f>
        <v>0</v>
      </c>
      <c r="F132" s="11">
        <f t="array" aca="1" ref="F132" ca="1">SUM(IF((INDIRECT($A132&amp;"!J23:J200")=$B$1)*(INDIRECT($A132&amp;"!I23:I200")="H")*(INDIRECT($A132&amp;"!H23:H200")=INDIRECT(F$121&amp;"!$H$21"))*(INDIRECT($A132&amp;"!Q23:Q200")&lt;&gt;""),INDIRECT($A132&amp;"!Q23:Q200")),0)</f>
        <v>0</v>
      </c>
      <c r="G132" s="11">
        <f t="array" aca="1" ref="G132" ca="1">SUM(IF((INDIRECT($A132&amp;"!J23:J200")=$B$1)*(INDIRECT($A132&amp;"!I23:I200")="H")*(INDIRECT($A132&amp;"!H23:H200")=INDIRECT(G$121&amp;"!$H$21"))*(INDIRECT($A132&amp;"!Q23:Q200")&lt;&gt;""),INDIRECT($A132&amp;"!Q23:Q200")),0)</f>
        <v>0</v>
      </c>
      <c r="H132" s="11">
        <f t="array" aca="1" ref="H132" ca="1">SUM(IF((INDIRECT($A132&amp;"!J23:J200")=$B$1)*(INDIRECT($A132&amp;"!I23:I200")="H")*(INDIRECT($A132&amp;"!H23:H200")=INDIRECT(H$121&amp;"!$H$21"))*(INDIRECT($A132&amp;"!Q23:Q200")&lt;&gt;""),INDIRECT($A132&amp;"!Q23:Q200")),0)</f>
        <v>0</v>
      </c>
      <c r="I132" s="11">
        <f t="array" aca="1" ref="I132" ca="1">SUM(IF((INDIRECT($A132&amp;"!J23:J200")=$B$1)*(INDIRECT($A132&amp;"!I23:I200")="H")*(INDIRECT($A132&amp;"!H23:H200")=INDIRECT(I$121&amp;"!$H$21"))*(INDIRECT($A132&amp;"!Q23:Q200")&lt;&gt;""),INDIRECT($A132&amp;"!Q23:Q200")),0)</f>
        <v>0</v>
      </c>
      <c r="J132" s="11">
        <f t="array" aca="1" ref="J132" ca="1">SUM(IF((INDIRECT($A132&amp;"!J23:J200")=$B$1)*(INDIRECT($A132&amp;"!I23:I200")="H")*(INDIRECT($A132&amp;"!H23:H200")=INDIRECT(J$121&amp;"!$H$21"))*(INDIRECT($A132&amp;"!Q23:Q200")&lt;&gt;""),INDIRECT($A132&amp;"!Q23:Q200")),0)</f>
        <v>0</v>
      </c>
      <c r="K132" s="11">
        <f t="array" aca="1" ref="K132" ca="1">SUM(IF((INDIRECT($A132&amp;"!J23:J200")=$B$1)*(INDIRECT($A132&amp;"!I23:I200")="H")*(INDIRECT($A132&amp;"!H23:H200")=INDIRECT(K$121&amp;"!$H$21"))*(INDIRECT($A132&amp;"!Q23:Q200")&lt;&gt;""),INDIRECT($A132&amp;"!Q23:Q200")),0)</f>
        <v>0</v>
      </c>
      <c r="L132" s="11">
        <f t="array" aca="1" ref="L132" ca="1">SUM(IF((INDIRECT($A132&amp;"!J23:J200")=$B$1)*(INDIRECT($A132&amp;"!I23:I200")="H")*(INDIRECT($A132&amp;"!H23:H200")=INDIRECT(L$121&amp;"!$H$21"))*(INDIRECT($A132&amp;"!Q23:Q200")&lt;&gt;""),INDIRECT($A132&amp;"!Q23:Q200")),0)</f>
        <v>0</v>
      </c>
      <c r="M132" s="11">
        <f t="array" aca="1" ref="M132" ca="1">SUM(IF((INDIRECT($A132&amp;"!J23:J200")=$B$1)*(INDIRECT($A132&amp;"!I23:I200")="H")*(INDIRECT($A132&amp;"!H23:H200")=INDIRECT(M$121&amp;"!$H$21"))*(INDIRECT($A132&amp;"!Q23:Q200")&lt;&gt;""),INDIRECT($A132&amp;"!Q23:Q200")),0)</f>
        <v>0</v>
      </c>
      <c r="N132" s="11">
        <f t="array" aca="1" ref="N132" ca="1">SUM(IF((INDIRECT($A132&amp;"!J23:J200")=$B$1)*(INDIRECT($A132&amp;"!I23:I200")="H")*(INDIRECT($A132&amp;"!H23:H200")=INDIRECT(N$121&amp;"!$H$21"))*(INDIRECT($A132&amp;"!Q23:Q200")&lt;&gt;""),INDIRECT($A132&amp;"!Q23:Q200")),0)</f>
        <v>0</v>
      </c>
      <c r="O132" s="11">
        <f t="array" aca="1" ref="O132" ca="1">SUM(IF((INDIRECT($A132&amp;"!J23:J200")=$B$1)*(INDIRECT($A132&amp;"!I23:I200")="H")*(INDIRECT($A132&amp;"!H23:H200")=INDIRECT(O$121&amp;"!$H$21"))*(INDIRECT($A132&amp;"!Q23:Q200")&lt;&gt;""),INDIRECT($A132&amp;"!Q23:Q200")),0)</f>
        <v>0</v>
      </c>
      <c r="P132" s="11">
        <f t="array" aca="1" ref="P132" ca="1">SUM(IF((INDIRECT($A132&amp;"!J23:J200")=$B$1)*(INDIRECT($A132&amp;"!I23:I200")="H")*(INDIRECT($A132&amp;"!H23:H200")=INDIRECT(P$121&amp;"!$H$21"))*(INDIRECT($A132&amp;"!Q23:Q200")&lt;&gt;""),INDIRECT($A132&amp;"!Q23:Q200")),0)</f>
        <v>0</v>
      </c>
      <c r="Q132" s="11">
        <f t="array" aca="1" ref="Q132" ca="1">SUM(IF((INDIRECT($A132&amp;"!J23:J200")=$B$1)*(INDIRECT($A132&amp;"!I23:I200")="H")*(INDIRECT($A132&amp;"!H23:H200")=INDIRECT(Q$121&amp;"!$H$21"))*(INDIRECT($A132&amp;"!Q23:Q200")&lt;&gt;""),INDIRECT($A132&amp;"!Q23:Q200")),0)</f>
        <v>0</v>
      </c>
      <c r="R132" s="11">
        <f t="array" aca="1" ref="R132" ca="1">SUM(IF((INDIRECT($A132&amp;"!J23:J200")=$B$1)*(INDIRECT($A132&amp;"!I23:I200")="H")*(INDIRECT($A132&amp;"!H23:H200")=INDIRECT(R$121&amp;"!$H$21"))*(INDIRECT($A132&amp;"!Q23:Q200")&lt;&gt;""),INDIRECT($A132&amp;"!Q23:Q200")),0)</f>
        <v>0</v>
      </c>
      <c r="S132" s="11">
        <f t="array" aca="1" ref="S132" ca="1">SUM(IF((INDIRECT($A132&amp;"!J23:J200")=$B$1)*(INDIRECT($A132&amp;"!I23:I200")="H")*(INDIRECT($A132&amp;"!H23:H200")=INDIRECT(S$121&amp;"!$H$21"))*(INDIRECT($A132&amp;"!Q23:Q200")&lt;&gt;""),INDIRECT($A132&amp;"!Q23:Q200")),0)</f>
        <v>0</v>
      </c>
      <c r="T132" s="11" t="e">
        <f t="array" aca="1" ref="T132" ca="1">SUM(IF((INDIRECT($A132&amp;"!J23:J200")=$B$1)*(INDIRECT($A132&amp;"!I23:I200")="H")*(INDIRECT($A132&amp;"!H23:H200")=INDIRECT(T$121&amp;"!$H$21"))*(INDIRECT($A132&amp;"!Q23:Q200")&lt;&gt;""),INDIRECT($A132&amp;"!Q23:Q200")),0)</f>
        <v>#REF!</v>
      </c>
      <c r="U132" s="11" t="e">
        <f t="array" aca="1" ref="U132" ca="1">SUM(IF((INDIRECT($A132&amp;"!J23:J200")=$B$1)*(INDIRECT($A132&amp;"!I23:I200")="H")*(INDIRECT($A132&amp;"!H23:H200")=INDIRECT(U$121&amp;"!$H$21"))*(INDIRECT($A132&amp;"!Q23:Q200")&lt;&gt;""),INDIRECT($A132&amp;"!Q23:Q200")),0)</f>
        <v>#REF!</v>
      </c>
      <c r="V132" s="11" t="e">
        <f t="array" aca="1" ref="V132" ca="1">SUM(IF((INDIRECT($A132&amp;"!J23:J200")=$B$1)*(INDIRECT($A132&amp;"!I23:I200")="H")*(INDIRECT($A132&amp;"!H23:H200")=INDIRECT(V$121&amp;"!$H$21"))*(INDIRECT($A132&amp;"!Q23:Q200")&lt;&gt;""),INDIRECT($A132&amp;"!Q23:Q200")),0)</f>
        <v>#REF!</v>
      </c>
      <c r="W132" s="11" t="e">
        <f t="array" aca="1" ref="W132" ca="1">SUM(IF((INDIRECT($A132&amp;"!J23:J200")=$B$1)*(INDIRECT($A132&amp;"!I23:I200")="H")*(INDIRECT($A132&amp;"!H23:H200")=INDIRECT(W$121&amp;"!$H$21"))*(INDIRECT($A132&amp;"!Q23:Q200")&lt;&gt;""),INDIRECT($A132&amp;"!Q23:Q200")),0)</f>
        <v>#REF!</v>
      </c>
      <c r="X132" s="11" t="e">
        <f t="array" aca="1" ref="X132" ca="1">SUM(IF((INDIRECT($A132&amp;"!J23:J200")=$B$1)*(INDIRECT($A132&amp;"!I23:I200")="H")*(INDIRECT($A132&amp;"!H23:H200")=INDIRECT(X$121&amp;"!$H$21"))*(INDIRECT($A132&amp;"!Q23:Q200")&lt;&gt;""),INDIRECT($A132&amp;"!Q23:Q200")),0)</f>
        <v>#REF!</v>
      </c>
      <c r="Y132" s="12" t="e">
        <f t="array" aca="1" ref="Y132" ca="1">SUM(IF((INDIRECT($A132&amp;"!J23:J200")=$B$1)*(INDIRECT($A132&amp;"!I23:I200")="H")*(INDIRECT($A132&amp;"!H23:H200")=INDIRECT(Y$121&amp;"!$H$21"))*(INDIRECT($A132&amp;"!Q23:Q200")&lt;&gt;""),INDIRECT($A132&amp;"!Q23:Q200")),0)</f>
        <v>#REF!</v>
      </c>
      <c r="Z132" s="4"/>
      <c r="AA132" s="4"/>
      <c r="AB132" s="4" t="str">
        <f>Table!$C$48</f>
        <v>Sanfrecce_Hiroshima</v>
      </c>
      <c r="AC132" s="10">
        <f t="array" aca="1" ref="AC132" ca="1">SUM(IF((INDIRECT($AB132&amp;"!J23:J200")=$B$1)*(INDIRECT($AB132&amp;"!I23:I200")="A")*(INDIRECT($AB132&amp;"!H23:H200")=INDIRECT(AC$121&amp;"!$H$21"))*(INDIRECT($AB132&amp;"!Q23:Q200")&lt;&gt;""),INDIRECT($AB132&amp;"!Q23:Q200")),0)</f>
        <v>0</v>
      </c>
      <c r="AD132" s="11">
        <f t="array" aca="1" ref="AD132" ca="1">SUM(IF((INDIRECT($AB132&amp;"!J23:J200")=$B$1)*(INDIRECT($AB132&amp;"!I23:I200")="A")*(INDIRECT($AB132&amp;"!H23:H200")=INDIRECT(AD$121&amp;"!$H$21"))*(INDIRECT($AB132&amp;"!Q23:Q200")&lt;&gt;""),INDIRECT($AB132&amp;"!Q23:Q200")),0)</f>
        <v>0</v>
      </c>
      <c r="AE132" s="11">
        <f t="array" aca="1" ref="AE132" ca="1">SUM(IF((INDIRECT($AB132&amp;"!J23:J200")=$B$1)*(INDIRECT($AB132&amp;"!I23:I200")="A")*(INDIRECT($AB132&amp;"!H23:H200")=INDIRECT(AE$121&amp;"!$H$21"))*(INDIRECT($AB132&amp;"!Q23:Q200")&lt;&gt;""),INDIRECT($AB132&amp;"!Q23:Q200")),0)</f>
        <v>0</v>
      </c>
      <c r="AF132" s="11">
        <f t="array" aca="1" ref="AF132" ca="1">SUM(IF((INDIRECT($AB132&amp;"!J23:J200")=$B$1)*(INDIRECT($AB132&amp;"!I23:I200")="A")*(INDIRECT($AB132&amp;"!H23:H200")=INDIRECT(AF$121&amp;"!$H$21"))*(INDIRECT($AB132&amp;"!Q23:Q200")&lt;&gt;""),INDIRECT($AB132&amp;"!Q23:Q200")),0)</f>
        <v>0</v>
      </c>
      <c r="AG132" s="11">
        <f t="array" aca="1" ref="AG132" ca="1">SUM(IF((INDIRECT($AB132&amp;"!J23:J200")=$B$1)*(INDIRECT($AB132&amp;"!I23:I200")="A")*(INDIRECT($AB132&amp;"!H23:H200")=INDIRECT(AG$121&amp;"!$H$21"))*(INDIRECT($AB132&amp;"!Q23:Q200")&lt;&gt;""),INDIRECT($AB132&amp;"!Q23:Q200")),0)</f>
        <v>0</v>
      </c>
      <c r="AH132" s="11">
        <f t="array" aca="1" ref="AH132" ca="1">SUM(IF((INDIRECT($AB132&amp;"!J23:J200")=$B$1)*(INDIRECT($AB132&amp;"!I23:I200")="A")*(INDIRECT($AB132&amp;"!H23:H200")=INDIRECT(AH$121&amp;"!$H$21"))*(INDIRECT($AB132&amp;"!Q23:Q200")&lt;&gt;""),INDIRECT($AB132&amp;"!Q23:Q200")),0)</f>
        <v>0</v>
      </c>
      <c r="AI132" s="11">
        <f t="array" aca="1" ref="AI132" ca="1">SUM(IF((INDIRECT($AB132&amp;"!J23:J200")=$B$1)*(INDIRECT($AB132&amp;"!I23:I200")="A")*(INDIRECT($AB132&amp;"!H23:H200")=INDIRECT(AI$121&amp;"!$H$21"))*(INDIRECT($AB132&amp;"!Q23:Q200")&lt;&gt;""),INDIRECT($AB132&amp;"!Q23:Q200")),0)</f>
        <v>0</v>
      </c>
      <c r="AJ132" s="11">
        <f t="array" aca="1" ref="AJ132" ca="1">SUM(IF((INDIRECT($AB132&amp;"!J23:J200")=$B$1)*(INDIRECT($AB132&amp;"!I23:I200")="A")*(INDIRECT($AB132&amp;"!H23:H200")=INDIRECT(AJ$121&amp;"!$H$21"))*(INDIRECT($AB132&amp;"!Q23:Q200")&lt;&gt;""),INDIRECT($AB132&amp;"!Q23:Q200")),0)</f>
        <v>0</v>
      </c>
      <c r="AK132" s="11">
        <f t="array" aca="1" ref="AK132" ca="1">SUM(IF((INDIRECT($AB132&amp;"!J23:J200")=$B$1)*(INDIRECT($AB132&amp;"!I23:I200")="A")*(INDIRECT($AB132&amp;"!H23:H200")=INDIRECT(AK$121&amp;"!$H$21"))*(INDIRECT($AB132&amp;"!Q23:Q200")&lt;&gt;""),INDIRECT($AB132&amp;"!Q23:Q200")),0)</f>
        <v>0</v>
      </c>
      <c r="AL132" s="11">
        <f t="array" aca="1" ref="AL132" ca="1">SUM(IF((INDIRECT($AB132&amp;"!J23:J200")=$B$1)*(INDIRECT($AB132&amp;"!I23:I200")="A")*(INDIRECT($AB132&amp;"!H23:H200")=INDIRECT(AL$121&amp;"!$H$21"))*(INDIRECT($AB132&amp;"!Q23:Q200")&lt;&gt;""),INDIRECT($AB132&amp;"!Q23:Q200")),0)</f>
        <v>0</v>
      </c>
      <c r="AM132" s="11">
        <f t="array" aca="1" ref="AM132" ca="1">SUM(IF((INDIRECT($AB132&amp;"!J23:J200")=$B$1)*(INDIRECT($AB132&amp;"!I23:I200")="A")*(INDIRECT($AB132&amp;"!H23:H200")=INDIRECT(AM$121&amp;"!$H$21"))*(INDIRECT($AB132&amp;"!Q23:Q200")&lt;&gt;""),INDIRECT($AB132&amp;"!Q23:Q200")),0)</f>
        <v>0</v>
      </c>
      <c r="AN132" s="11">
        <f t="array" aca="1" ref="AN132" ca="1">SUM(IF((INDIRECT($AB132&amp;"!J23:J200")=$B$1)*(INDIRECT($AB132&amp;"!I23:I200")="A")*(INDIRECT($AB132&amp;"!H23:H200")=INDIRECT(AN$121&amp;"!$H$21"))*(INDIRECT($AB132&amp;"!Q23:Q200")&lt;&gt;""),INDIRECT($AB132&amp;"!Q23:Q200")),0)</f>
        <v>0</v>
      </c>
      <c r="AO132" s="11">
        <f t="array" aca="1" ref="AO132" ca="1">SUM(IF((INDIRECT($AB132&amp;"!J23:J200")=$B$1)*(INDIRECT($AB132&amp;"!I23:I200")="A")*(INDIRECT($AB132&amp;"!H23:H200")=INDIRECT(AO$121&amp;"!$H$21"))*(INDIRECT($AB132&amp;"!Q23:Q200")&lt;&gt;""),INDIRECT($AB132&amp;"!Q23:Q200")),0)</f>
        <v>0</v>
      </c>
      <c r="AP132" s="11">
        <f t="array" aca="1" ref="AP132" ca="1">SUM(IF((INDIRECT($AB132&amp;"!J23:J200")=$B$1)*(INDIRECT($AB132&amp;"!I23:I200")="A")*(INDIRECT($AB132&amp;"!H23:H200")=INDIRECT(AP$121&amp;"!$H$21"))*(INDIRECT($AB132&amp;"!Q23:Q200")&lt;&gt;""),INDIRECT($AB132&amp;"!Q23:Q200")),0)</f>
        <v>0</v>
      </c>
      <c r="AQ132" s="11">
        <f t="array" aca="1" ref="AQ132" ca="1">SUM(IF((INDIRECT($AB132&amp;"!J23:J200")=$B$1)*(INDIRECT($AB132&amp;"!I23:I200")="A")*(INDIRECT($AB132&amp;"!H23:H200")=INDIRECT(AQ$121&amp;"!$H$21"))*(INDIRECT($AB132&amp;"!Q23:Q200")&lt;&gt;""),INDIRECT($AB132&amp;"!Q23:Q200")),0)</f>
        <v>0</v>
      </c>
      <c r="AR132" s="11">
        <f t="array" aca="1" ref="AR132" ca="1">SUM(IF((INDIRECT($AB132&amp;"!J23:J200")=$B$1)*(INDIRECT($AB132&amp;"!I23:I200")="A")*(INDIRECT($AB132&amp;"!H23:H200")=INDIRECT(AR$121&amp;"!$H$21"))*(INDIRECT($AB132&amp;"!Q23:Q200")&lt;&gt;""),INDIRECT($AB132&amp;"!Q23:Q200")),0)</f>
        <v>0</v>
      </c>
      <c r="AS132" s="11">
        <f t="array" aca="1" ref="AS132" ca="1">SUM(IF((INDIRECT($AB132&amp;"!J23:J200")=$B$1)*(INDIRECT($AB132&amp;"!I23:I200")="A")*(INDIRECT($AB132&amp;"!H23:H200")=INDIRECT(AS$121&amp;"!$H$21"))*(INDIRECT($AB132&amp;"!Q23:Q200")&lt;&gt;""),INDIRECT($AB132&amp;"!Q23:Q200")),0)</f>
        <v>0</v>
      </c>
      <c r="AT132" s="11">
        <f t="array" aca="1" ref="AT132" ca="1">SUM(IF((INDIRECT($AB132&amp;"!J23:J200")=$B$1)*(INDIRECT($AB132&amp;"!I23:I200")="A")*(INDIRECT($AB132&amp;"!H23:H200")=INDIRECT(AT$121&amp;"!$H$21"))*(INDIRECT($AB132&amp;"!Q23:Q200")&lt;&gt;""),INDIRECT($AB132&amp;"!Q23:Q200")),0)</f>
        <v>0</v>
      </c>
      <c r="AU132" s="11" t="e">
        <f t="array" aca="1" ref="AU132" ca="1">SUM(IF((INDIRECT($AB132&amp;"!J23:J200")=$B$1)*(INDIRECT($AB132&amp;"!I23:I200")="A")*(INDIRECT($AB132&amp;"!H23:H200")=INDIRECT(AU$121&amp;"!$H$21"))*(INDIRECT($AB132&amp;"!Q23:Q200")&lt;&gt;""),INDIRECT($AB132&amp;"!Q23:Q200")),0)</f>
        <v>#REF!</v>
      </c>
      <c r="AV132" s="11" t="e">
        <f t="array" aca="1" ref="AV132" ca="1">SUM(IF((INDIRECT($AB132&amp;"!J23:J200")=$B$1)*(INDIRECT($AB132&amp;"!I23:I200")="A")*(INDIRECT($AB132&amp;"!H23:H200")=INDIRECT(AV$121&amp;"!$H$21"))*(INDIRECT($AB132&amp;"!Q23:Q200")&lt;&gt;""),INDIRECT($AB132&amp;"!Q23:Q200")),0)</f>
        <v>#REF!</v>
      </c>
      <c r="AW132" s="11" t="e">
        <f t="array" aca="1" ref="AW132" ca="1">SUM(IF((INDIRECT($AB132&amp;"!J23:J200")=$B$1)*(INDIRECT($AB132&amp;"!I23:I200")="A")*(INDIRECT($AB132&amp;"!H23:H200")=INDIRECT(AW$121&amp;"!$H$21"))*(INDIRECT($AB132&amp;"!Q23:Q200")&lt;&gt;""),INDIRECT($AB132&amp;"!Q23:Q200")),0)</f>
        <v>#REF!</v>
      </c>
      <c r="AX132" s="11" t="e">
        <f t="array" aca="1" ref="AX132" ca="1">SUM(IF((INDIRECT($AB132&amp;"!J23:J200")=$B$1)*(INDIRECT($AB132&amp;"!I23:I200")="A")*(INDIRECT($AB132&amp;"!H23:H200")=INDIRECT(AX$121&amp;"!$H$21"))*(INDIRECT($AB132&amp;"!Q23:Q200")&lt;&gt;""),INDIRECT($AB132&amp;"!Q23:Q200")),0)</f>
        <v>#REF!</v>
      </c>
      <c r="AY132" s="11" t="e">
        <f t="array" aca="1" ref="AY132" ca="1">SUM(IF((INDIRECT($AB132&amp;"!J23:J200")=$B$1)*(INDIRECT($AB132&amp;"!I23:I200")="A")*(INDIRECT($AB132&amp;"!H23:H200")=INDIRECT(AY$121&amp;"!$H$21"))*(INDIRECT($AB132&amp;"!Q23:Q200")&lt;&gt;""),INDIRECT($AB132&amp;"!Q23:Q200")),0)</f>
        <v>#REF!</v>
      </c>
      <c r="AZ132" s="12" t="e">
        <f t="array" aca="1" ref="AZ132" ca="1">SUM(IF((INDIRECT($AB132&amp;"!J23:J200")=$B$1)*(INDIRECT($AB132&amp;"!I23:I200")="A")*(INDIRECT($AB132&amp;"!H23:H200")=INDIRECT(AZ$121&amp;"!$H$21"))*(INDIRECT($AB132&amp;"!Q23:Q200")&lt;&gt;""),INDIRECT($AB132&amp;"!Q23:Q200")),0)</f>
        <v>#REF!</v>
      </c>
    </row>
    <row r="133" spans="1:52" hidden="1">
      <c r="A133" s="4" t="str">
        <f>Table!$C$49</f>
        <v>Júbilo_Iwata</v>
      </c>
      <c r="B133" s="10">
        <f t="array" aca="1" ref="B133" ca="1">SUM(IF((INDIRECT($A133&amp;"!J23:J200")=$B$1)*(INDIRECT($A133&amp;"!I23:I200")="H")*(INDIRECT($A133&amp;"!H23:H200")=INDIRECT(B$121&amp;"!$H$21"))*(INDIRECT($A133&amp;"!Q23:Q200")&lt;&gt;""),INDIRECT($A133&amp;"!Q23:Q200")),0)</f>
        <v>0</v>
      </c>
      <c r="C133" s="11">
        <f t="array" aca="1" ref="C133" ca="1">SUM(IF((INDIRECT($A133&amp;"!J23:J200")=$B$1)*(INDIRECT($A133&amp;"!I23:I200")="H")*(INDIRECT($A133&amp;"!H23:H200")=INDIRECT(C$121&amp;"!$H$21"))*(INDIRECT($A133&amp;"!Q23:Q200")&lt;&gt;""),INDIRECT($A133&amp;"!Q23:Q200")),0)</f>
        <v>0</v>
      </c>
      <c r="D133" s="11">
        <f t="array" aca="1" ref="D133" ca="1">SUM(IF((INDIRECT($A133&amp;"!J23:J200")=$B$1)*(INDIRECT($A133&amp;"!I23:I200")="H")*(INDIRECT($A133&amp;"!H23:H200")=INDIRECT(D$121&amp;"!$H$21"))*(INDIRECT($A133&amp;"!Q23:Q200")&lt;&gt;""),INDIRECT($A133&amp;"!Q23:Q200")),0)</f>
        <v>0</v>
      </c>
      <c r="E133" s="11">
        <f t="array" aca="1" ref="E133" ca="1">SUM(IF((INDIRECT($A133&amp;"!J23:J200")=$B$1)*(INDIRECT($A133&amp;"!I23:I200")="H")*(INDIRECT($A133&amp;"!H23:H200")=INDIRECT(E$121&amp;"!$H$21"))*(INDIRECT($A133&amp;"!Q23:Q200")&lt;&gt;""),INDIRECT($A133&amp;"!Q23:Q200")),0)</f>
        <v>0</v>
      </c>
      <c r="F133" s="11">
        <f t="array" aca="1" ref="F133" ca="1">SUM(IF((INDIRECT($A133&amp;"!J23:J200")=$B$1)*(INDIRECT($A133&amp;"!I23:I200")="H")*(INDIRECT($A133&amp;"!H23:H200")=INDIRECT(F$121&amp;"!$H$21"))*(INDIRECT($A133&amp;"!Q23:Q200")&lt;&gt;""),INDIRECT($A133&amp;"!Q23:Q200")),0)</f>
        <v>0</v>
      </c>
      <c r="G133" s="11">
        <f t="array" aca="1" ref="G133" ca="1">SUM(IF((INDIRECT($A133&amp;"!J23:J200")=$B$1)*(INDIRECT($A133&amp;"!I23:I200")="H")*(INDIRECT($A133&amp;"!H23:H200")=INDIRECT(G$121&amp;"!$H$21"))*(INDIRECT($A133&amp;"!Q23:Q200")&lt;&gt;""),INDIRECT($A133&amp;"!Q23:Q200")),0)</f>
        <v>0</v>
      </c>
      <c r="H133" s="11">
        <f t="array" aca="1" ref="H133" ca="1">SUM(IF((INDIRECT($A133&amp;"!J23:J200")=$B$1)*(INDIRECT($A133&amp;"!I23:I200")="H")*(INDIRECT($A133&amp;"!H23:H200")=INDIRECT(H$121&amp;"!$H$21"))*(INDIRECT($A133&amp;"!Q23:Q200")&lt;&gt;""),INDIRECT($A133&amp;"!Q23:Q200")),0)</f>
        <v>0</v>
      </c>
      <c r="I133" s="11">
        <f t="array" aca="1" ref="I133" ca="1">SUM(IF((INDIRECT($A133&amp;"!J23:J200")=$B$1)*(INDIRECT($A133&amp;"!I23:I200")="H")*(INDIRECT($A133&amp;"!H23:H200")=INDIRECT(I$121&amp;"!$H$21"))*(INDIRECT($A133&amp;"!Q23:Q200")&lt;&gt;""),INDIRECT($A133&amp;"!Q23:Q200")),0)</f>
        <v>0</v>
      </c>
      <c r="J133" s="11">
        <f t="array" aca="1" ref="J133" ca="1">SUM(IF((INDIRECT($A133&amp;"!J23:J200")=$B$1)*(INDIRECT($A133&amp;"!I23:I200")="H")*(INDIRECT($A133&amp;"!H23:H200")=INDIRECT(J$121&amp;"!$H$21"))*(INDIRECT($A133&amp;"!Q23:Q200")&lt;&gt;""),INDIRECT($A133&amp;"!Q23:Q200")),0)</f>
        <v>0</v>
      </c>
      <c r="K133" s="11">
        <f t="array" aca="1" ref="K133" ca="1">SUM(IF((INDIRECT($A133&amp;"!J23:J200")=$B$1)*(INDIRECT($A133&amp;"!I23:I200")="H")*(INDIRECT($A133&amp;"!H23:H200")=INDIRECT(K$121&amp;"!$H$21"))*(INDIRECT($A133&amp;"!Q23:Q200")&lt;&gt;""),INDIRECT($A133&amp;"!Q23:Q200")),0)</f>
        <v>0</v>
      </c>
      <c r="L133" s="11">
        <f t="array" aca="1" ref="L133" ca="1">SUM(IF((INDIRECT($A133&amp;"!J23:J200")=$B$1)*(INDIRECT($A133&amp;"!I23:I200")="H")*(INDIRECT($A133&amp;"!H23:H200")=INDIRECT(L$121&amp;"!$H$21"))*(INDIRECT($A133&amp;"!Q23:Q200")&lt;&gt;""),INDIRECT($A133&amp;"!Q23:Q200")),0)</f>
        <v>0</v>
      </c>
      <c r="M133" s="11">
        <f t="array" aca="1" ref="M133" ca="1">SUM(IF((INDIRECT($A133&amp;"!J23:J200")=$B$1)*(INDIRECT($A133&amp;"!I23:I200")="H")*(INDIRECT($A133&amp;"!H23:H200")=INDIRECT(M$121&amp;"!$H$21"))*(INDIRECT($A133&amp;"!Q23:Q200")&lt;&gt;""),INDIRECT($A133&amp;"!Q23:Q200")),0)</f>
        <v>0</v>
      </c>
      <c r="N133" s="11">
        <f t="array" aca="1" ref="N133" ca="1">SUM(IF((INDIRECT($A133&amp;"!J23:J200")=$B$1)*(INDIRECT($A133&amp;"!I23:I200")="H")*(INDIRECT($A133&amp;"!H23:H200")=INDIRECT(N$121&amp;"!$H$21"))*(INDIRECT($A133&amp;"!Q23:Q200")&lt;&gt;""),INDIRECT($A133&amp;"!Q23:Q200")),0)</f>
        <v>0</v>
      </c>
      <c r="O133" s="11">
        <f t="array" aca="1" ref="O133" ca="1">SUM(IF((INDIRECT($A133&amp;"!J23:J200")=$B$1)*(INDIRECT($A133&amp;"!I23:I200")="H")*(INDIRECT($A133&amp;"!H23:H200")=INDIRECT(O$121&amp;"!$H$21"))*(INDIRECT($A133&amp;"!Q23:Q200")&lt;&gt;""),INDIRECT($A133&amp;"!Q23:Q200")),0)</f>
        <v>0</v>
      </c>
      <c r="P133" s="11">
        <f t="array" aca="1" ref="P133" ca="1">SUM(IF((INDIRECT($A133&amp;"!J23:J200")=$B$1)*(INDIRECT($A133&amp;"!I23:I200")="H")*(INDIRECT($A133&amp;"!H23:H200")=INDIRECT(P$121&amp;"!$H$21"))*(INDIRECT($A133&amp;"!Q23:Q200")&lt;&gt;""),INDIRECT($A133&amp;"!Q23:Q200")),0)</f>
        <v>0</v>
      </c>
      <c r="Q133" s="11">
        <f t="array" aca="1" ref="Q133" ca="1">SUM(IF((INDIRECT($A133&amp;"!J23:J200")=$B$1)*(INDIRECT($A133&amp;"!I23:I200")="H")*(INDIRECT($A133&amp;"!H23:H200")=INDIRECT(Q$121&amp;"!$H$21"))*(INDIRECT($A133&amp;"!Q23:Q200")&lt;&gt;""),INDIRECT($A133&amp;"!Q23:Q200")),0)</f>
        <v>0</v>
      </c>
      <c r="R133" s="11">
        <f t="array" aca="1" ref="R133" ca="1">SUM(IF((INDIRECT($A133&amp;"!J23:J200")=$B$1)*(INDIRECT($A133&amp;"!I23:I200")="H")*(INDIRECT($A133&amp;"!H23:H200")=INDIRECT(R$121&amp;"!$H$21"))*(INDIRECT($A133&amp;"!Q23:Q200")&lt;&gt;""),INDIRECT($A133&amp;"!Q23:Q200")),0)</f>
        <v>0</v>
      </c>
      <c r="S133" s="11">
        <f t="array" aca="1" ref="S133" ca="1">SUM(IF((INDIRECT($A133&amp;"!J23:J200")=$B$1)*(INDIRECT($A133&amp;"!I23:I200")="H")*(INDIRECT($A133&amp;"!H23:H200")=INDIRECT(S$121&amp;"!$H$21"))*(INDIRECT($A133&amp;"!Q23:Q200")&lt;&gt;""),INDIRECT($A133&amp;"!Q23:Q200")),0)</f>
        <v>0</v>
      </c>
      <c r="T133" s="11" t="e">
        <f t="array" aca="1" ref="T133" ca="1">SUM(IF((INDIRECT($A133&amp;"!J23:J200")=$B$1)*(INDIRECT($A133&amp;"!I23:I200")="H")*(INDIRECT($A133&amp;"!H23:H200")=INDIRECT(T$121&amp;"!$H$21"))*(INDIRECT($A133&amp;"!Q23:Q200")&lt;&gt;""),INDIRECT($A133&amp;"!Q23:Q200")),0)</f>
        <v>#REF!</v>
      </c>
      <c r="U133" s="11" t="e">
        <f t="array" aca="1" ref="U133" ca="1">SUM(IF((INDIRECT($A133&amp;"!J23:J200")=$B$1)*(INDIRECT($A133&amp;"!I23:I200")="H")*(INDIRECT($A133&amp;"!H23:H200")=INDIRECT(U$121&amp;"!$H$21"))*(INDIRECT($A133&amp;"!Q23:Q200")&lt;&gt;""),INDIRECT($A133&amp;"!Q23:Q200")),0)</f>
        <v>#REF!</v>
      </c>
      <c r="V133" s="11" t="e">
        <f t="array" aca="1" ref="V133" ca="1">SUM(IF((INDIRECT($A133&amp;"!J23:J200")=$B$1)*(INDIRECT($A133&amp;"!I23:I200")="H")*(INDIRECT($A133&amp;"!H23:H200")=INDIRECT(V$121&amp;"!$H$21"))*(INDIRECT($A133&amp;"!Q23:Q200")&lt;&gt;""),INDIRECT($A133&amp;"!Q23:Q200")),0)</f>
        <v>#REF!</v>
      </c>
      <c r="W133" s="11" t="e">
        <f t="array" aca="1" ref="W133" ca="1">SUM(IF((INDIRECT($A133&amp;"!J23:J200")=$B$1)*(INDIRECT($A133&amp;"!I23:I200")="H")*(INDIRECT($A133&amp;"!H23:H200")=INDIRECT(W$121&amp;"!$H$21"))*(INDIRECT($A133&amp;"!Q23:Q200")&lt;&gt;""),INDIRECT($A133&amp;"!Q23:Q200")),0)</f>
        <v>#REF!</v>
      </c>
      <c r="X133" s="11" t="e">
        <f t="array" aca="1" ref="X133" ca="1">SUM(IF((INDIRECT($A133&amp;"!J23:J200")=$B$1)*(INDIRECT($A133&amp;"!I23:I200")="H")*(INDIRECT($A133&amp;"!H23:H200")=INDIRECT(X$121&amp;"!$H$21"))*(INDIRECT($A133&amp;"!Q23:Q200")&lt;&gt;""),INDIRECT($A133&amp;"!Q23:Q200")),0)</f>
        <v>#REF!</v>
      </c>
      <c r="Y133" s="12" t="e">
        <f t="array" aca="1" ref="Y133" ca="1">SUM(IF((INDIRECT($A133&amp;"!J23:J200")=$B$1)*(INDIRECT($A133&amp;"!I23:I200")="H")*(INDIRECT($A133&amp;"!H23:H200")=INDIRECT(Y$121&amp;"!$H$21"))*(INDIRECT($A133&amp;"!Q23:Q200")&lt;&gt;""),INDIRECT($A133&amp;"!Q23:Q200")),0)</f>
        <v>#REF!</v>
      </c>
      <c r="Z133" s="4"/>
      <c r="AA133" s="4"/>
      <c r="AB133" s="4" t="str">
        <f>Table!$C$49</f>
        <v>Júbilo_Iwata</v>
      </c>
      <c r="AC133" s="10">
        <f t="array" aca="1" ref="AC133" ca="1">SUM(IF((INDIRECT($AB133&amp;"!J23:J200")=$B$1)*(INDIRECT($AB133&amp;"!I23:I200")="A")*(INDIRECT($AB133&amp;"!H23:H200")=INDIRECT(AC$121&amp;"!$H$21"))*(INDIRECT($AB133&amp;"!Q23:Q200")&lt;&gt;""),INDIRECT($AB133&amp;"!Q23:Q200")),0)</f>
        <v>0</v>
      </c>
      <c r="AD133" s="11">
        <f t="array" aca="1" ref="AD133" ca="1">SUM(IF((INDIRECT($AB133&amp;"!J23:J200")=$B$1)*(INDIRECT($AB133&amp;"!I23:I200")="A")*(INDIRECT($AB133&amp;"!H23:H200")=INDIRECT(AD$121&amp;"!$H$21"))*(INDIRECT($AB133&amp;"!Q23:Q200")&lt;&gt;""),INDIRECT($AB133&amp;"!Q23:Q200")),0)</f>
        <v>0</v>
      </c>
      <c r="AE133" s="11">
        <f t="array" aca="1" ref="AE133" ca="1">SUM(IF((INDIRECT($AB133&amp;"!J23:J200")=$B$1)*(INDIRECT($AB133&amp;"!I23:I200")="A")*(INDIRECT($AB133&amp;"!H23:H200")=INDIRECT(AE$121&amp;"!$H$21"))*(INDIRECT($AB133&amp;"!Q23:Q200")&lt;&gt;""),INDIRECT($AB133&amp;"!Q23:Q200")),0)</f>
        <v>0</v>
      </c>
      <c r="AF133" s="11">
        <f t="array" aca="1" ref="AF133" ca="1">SUM(IF((INDIRECT($AB133&amp;"!J23:J200")=$B$1)*(INDIRECT($AB133&amp;"!I23:I200")="A")*(INDIRECT($AB133&amp;"!H23:H200")=INDIRECT(AF$121&amp;"!$H$21"))*(INDIRECT($AB133&amp;"!Q23:Q200")&lt;&gt;""),INDIRECT($AB133&amp;"!Q23:Q200")),0)</f>
        <v>0</v>
      </c>
      <c r="AG133" s="11">
        <f t="array" aca="1" ref="AG133" ca="1">SUM(IF((INDIRECT($AB133&amp;"!J23:J200")=$B$1)*(INDIRECT($AB133&amp;"!I23:I200")="A")*(INDIRECT($AB133&amp;"!H23:H200")=INDIRECT(AG$121&amp;"!$H$21"))*(INDIRECT($AB133&amp;"!Q23:Q200")&lt;&gt;""),INDIRECT($AB133&amp;"!Q23:Q200")),0)</f>
        <v>0</v>
      </c>
      <c r="AH133" s="11">
        <f t="array" aca="1" ref="AH133" ca="1">SUM(IF((INDIRECT($AB133&amp;"!J23:J200")=$B$1)*(INDIRECT($AB133&amp;"!I23:I200")="A")*(INDIRECT($AB133&amp;"!H23:H200")=INDIRECT(AH$121&amp;"!$H$21"))*(INDIRECT($AB133&amp;"!Q23:Q200")&lt;&gt;""),INDIRECT($AB133&amp;"!Q23:Q200")),0)</f>
        <v>0</v>
      </c>
      <c r="AI133" s="11">
        <f t="array" aca="1" ref="AI133" ca="1">SUM(IF((INDIRECT($AB133&amp;"!J23:J200")=$B$1)*(INDIRECT($AB133&amp;"!I23:I200")="A")*(INDIRECT($AB133&amp;"!H23:H200")=INDIRECT(AI$121&amp;"!$H$21"))*(INDIRECT($AB133&amp;"!Q23:Q200")&lt;&gt;""),INDIRECT($AB133&amp;"!Q23:Q200")),0)</f>
        <v>0</v>
      </c>
      <c r="AJ133" s="11">
        <f t="array" aca="1" ref="AJ133" ca="1">SUM(IF((INDIRECT($AB133&amp;"!J23:J200")=$B$1)*(INDIRECT($AB133&amp;"!I23:I200")="A")*(INDIRECT($AB133&amp;"!H23:H200")=INDIRECT(AJ$121&amp;"!$H$21"))*(INDIRECT($AB133&amp;"!Q23:Q200")&lt;&gt;""),INDIRECT($AB133&amp;"!Q23:Q200")),0)</f>
        <v>0</v>
      </c>
      <c r="AK133" s="11">
        <f t="array" aca="1" ref="AK133" ca="1">SUM(IF((INDIRECT($AB133&amp;"!J23:J200")=$B$1)*(INDIRECT($AB133&amp;"!I23:I200")="A")*(INDIRECT($AB133&amp;"!H23:H200")=INDIRECT(AK$121&amp;"!$H$21"))*(INDIRECT($AB133&amp;"!Q23:Q200")&lt;&gt;""),INDIRECT($AB133&amp;"!Q23:Q200")),0)</f>
        <v>0</v>
      </c>
      <c r="AL133" s="11">
        <f t="array" aca="1" ref="AL133" ca="1">SUM(IF((INDIRECT($AB133&amp;"!J23:J200")=$B$1)*(INDIRECT($AB133&amp;"!I23:I200")="A")*(INDIRECT($AB133&amp;"!H23:H200")=INDIRECT(AL$121&amp;"!$H$21"))*(INDIRECT($AB133&amp;"!Q23:Q200")&lt;&gt;""),INDIRECT($AB133&amp;"!Q23:Q200")),0)</f>
        <v>0</v>
      </c>
      <c r="AM133" s="11">
        <f t="array" aca="1" ref="AM133" ca="1">SUM(IF((INDIRECT($AB133&amp;"!J23:J200")=$B$1)*(INDIRECT($AB133&amp;"!I23:I200")="A")*(INDIRECT($AB133&amp;"!H23:H200")=INDIRECT(AM$121&amp;"!$H$21"))*(INDIRECT($AB133&amp;"!Q23:Q200")&lt;&gt;""),INDIRECT($AB133&amp;"!Q23:Q200")),0)</f>
        <v>0</v>
      </c>
      <c r="AN133" s="11">
        <f t="array" aca="1" ref="AN133" ca="1">SUM(IF((INDIRECT($AB133&amp;"!J23:J200")=$B$1)*(INDIRECT($AB133&amp;"!I23:I200")="A")*(INDIRECT($AB133&amp;"!H23:H200")=INDIRECT(AN$121&amp;"!$H$21"))*(INDIRECT($AB133&amp;"!Q23:Q200")&lt;&gt;""),INDIRECT($AB133&amp;"!Q23:Q200")),0)</f>
        <v>0</v>
      </c>
      <c r="AO133" s="11">
        <f t="array" aca="1" ref="AO133" ca="1">SUM(IF((INDIRECT($AB133&amp;"!J23:J200")=$B$1)*(INDIRECT($AB133&amp;"!I23:I200")="A")*(INDIRECT($AB133&amp;"!H23:H200")=INDIRECT(AO$121&amp;"!$H$21"))*(INDIRECT($AB133&amp;"!Q23:Q200")&lt;&gt;""),INDIRECT($AB133&amp;"!Q23:Q200")),0)</f>
        <v>0</v>
      </c>
      <c r="AP133" s="11">
        <f t="array" aca="1" ref="AP133" ca="1">SUM(IF((INDIRECT($AB133&amp;"!J23:J200")=$B$1)*(INDIRECT($AB133&amp;"!I23:I200")="A")*(INDIRECT($AB133&amp;"!H23:H200")=INDIRECT(AP$121&amp;"!$H$21"))*(INDIRECT($AB133&amp;"!Q23:Q200")&lt;&gt;""),INDIRECT($AB133&amp;"!Q23:Q200")),0)</f>
        <v>0</v>
      </c>
      <c r="AQ133" s="11">
        <f t="array" aca="1" ref="AQ133" ca="1">SUM(IF((INDIRECT($AB133&amp;"!J23:J200")=$B$1)*(INDIRECT($AB133&amp;"!I23:I200")="A")*(INDIRECT($AB133&amp;"!H23:H200")=INDIRECT(AQ$121&amp;"!$H$21"))*(INDIRECT($AB133&amp;"!Q23:Q200")&lt;&gt;""),INDIRECT($AB133&amp;"!Q23:Q200")),0)</f>
        <v>0</v>
      </c>
      <c r="AR133" s="11">
        <f t="array" aca="1" ref="AR133" ca="1">SUM(IF((INDIRECT($AB133&amp;"!J23:J200")=$B$1)*(INDIRECT($AB133&amp;"!I23:I200")="A")*(INDIRECT($AB133&amp;"!H23:H200")=INDIRECT(AR$121&amp;"!$H$21"))*(INDIRECT($AB133&amp;"!Q23:Q200")&lt;&gt;""),INDIRECT($AB133&amp;"!Q23:Q200")),0)</f>
        <v>0</v>
      </c>
      <c r="AS133" s="11">
        <f t="array" aca="1" ref="AS133" ca="1">SUM(IF((INDIRECT($AB133&amp;"!J23:J200")=$B$1)*(INDIRECT($AB133&amp;"!I23:I200")="A")*(INDIRECT($AB133&amp;"!H23:H200")=INDIRECT(AS$121&amp;"!$H$21"))*(INDIRECT($AB133&amp;"!Q23:Q200")&lt;&gt;""),INDIRECT($AB133&amp;"!Q23:Q200")),0)</f>
        <v>0</v>
      </c>
      <c r="AT133" s="11">
        <f t="array" aca="1" ref="AT133" ca="1">SUM(IF((INDIRECT($AB133&amp;"!J23:J200")=$B$1)*(INDIRECT($AB133&amp;"!I23:I200")="A")*(INDIRECT($AB133&amp;"!H23:H200")=INDIRECT(AT$121&amp;"!$H$21"))*(INDIRECT($AB133&amp;"!Q23:Q200")&lt;&gt;""),INDIRECT($AB133&amp;"!Q23:Q200")),0)</f>
        <v>0</v>
      </c>
      <c r="AU133" s="11" t="e">
        <f t="array" aca="1" ref="AU133" ca="1">SUM(IF((INDIRECT($AB133&amp;"!J23:J200")=$B$1)*(INDIRECT($AB133&amp;"!I23:I200")="A")*(INDIRECT($AB133&amp;"!H23:H200")=INDIRECT(AU$121&amp;"!$H$21"))*(INDIRECT($AB133&amp;"!Q23:Q200")&lt;&gt;""),INDIRECT($AB133&amp;"!Q23:Q200")),0)</f>
        <v>#REF!</v>
      </c>
      <c r="AV133" s="11" t="e">
        <f t="array" aca="1" ref="AV133" ca="1">SUM(IF((INDIRECT($AB133&amp;"!J23:J200")=$B$1)*(INDIRECT($AB133&amp;"!I23:I200")="A")*(INDIRECT($AB133&amp;"!H23:H200")=INDIRECT(AV$121&amp;"!$H$21"))*(INDIRECT($AB133&amp;"!Q23:Q200")&lt;&gt;""),INDIRECT($AB133&amp;"!Q23:Q200")),0)</f>
        <v>#REF!</v>
      </c>
      <c r="AW133" s="11" t="e">
        <f t="array" aca="1" ref="AW133" ca="1">SUM(IF((INDIRECT($AB133&amp;"!J23:J200")=$B$1)*(INDIRECT($AB133&amp;"!I23:I200")="A")*(INDIRECT($AB133&amp;"!H23:H200")=INDIRECT(AW$121&amp;"!$H$21"))*(INDIRECT($AB133&amp;"!Q23:Q200")&lt;&gt;""),INDIRECT($AB133&amp;"!Q23:Q200")),0)</f>
        <v>#REF!</v>
      </c>
      <c r="AX133" s="11" t="e">
        <f t="array" aca="1" ref="AX133" ca="1">SUM(IF((INDIRECT($AB133&amp;"!J23:J200")=$B$1)*(INDIRECT($AB133&amp;"!I23:I200")="A")*(INDIRECT($AB133&amp;"!H23:H200")=INDIRECT(AX$121&amp;"!$H$21"))*(INDIRECT($AB133&amp;"!Q23:Q200")&lt;&gt;""),INDIRECT($AB133&amp;"!Q23:Q200")),0)</f>
        <v>#REF!</v>
      </c>
      <c r="AY133" s="11" t="e">
        <f t="array" aca="1" ref="AY133" ca="1">SUM(IF((INDIRECT($AB133&amp;"!J23:J200")=$B$1)*(INDIRECT($AB133&amp;"!I23:I200")="A")*(INDIRECT($AB133&amp;"!H23:H200")=INDIRECT(AY$121&amp;"!$H$21"))*(INDIRECT($AB133&amp;"!Q23:Q200")&lt;&gt;""),INDIRECT($AB133&amp;"!Q23:Q200")),0)</f>
        <v>#REF!</v>
      </c>
      <c r="AZ133" s="12" t="e">
        <f t="array" aca="1" ref="AZ133" ca="1">SUM(IF((INDIRECT($AB133&amp;"!J23:J200")=$B$1)*(INDIRECT($AB133&amp;"!I23:I200")="A")*(INDIRECT($AB133&amp;"!H23:H200")=INDIRECT(AZ$121&amp;"!$H$21"))*(INDIRECT($AB133&amp;"!Q23:Q200")&lt;&gt;""),INDIRECT($AB133&amp;"!Q23:Q200")),0)</f>
        <v>#REF!</v>
      </c>
    </row>
    <row r="134" spans="1:52" hidden="1">
      <c r="A134" s="4" t="str">
        <f>Table!$C$50</f>
        <v>Shimizu_S_Pulse</v>
      </c>
      <c r="B134" s="10">
        <f t="array" aca="1" ref="B134" ca="1">SUM(IF((INDIRECT($A134&amp;"!J23:J200")=$B$1)*(INDIRECT($A134&amp;"!I23:I200")="H")*(INDIRECT($A134&amp;"!H23:H200")=INDIRECT(B$121&amp;"!$H$21"))*(INDIRECT($A134&amp;"!Q23:Q200")&lt;&gt;""),INDIRECT($A134&amp;"!Q23:Q200")),0)</f>
        <v>0</v>
      </c>
      <c r="C134" s="11">
        <f t="array" aca="1" ref="C134" ca="1">SUM(IF((INDIRECT($A134&amp;"!J23:J200")=$B$1)*(INDIRECT($A134&amp;"!I23:I200")="H")*(INDIRECT($A134&amp;"!H23:H200")=INDIRECT(C$121&amp;"!$H$21"))*(INDIRECT($A134&amp;"!Q23:Q200")&lt;&gt;""),INDIRECT($A134&amp;"!Q23:Q200")),0)</f>
        <v>0</v>
      </c>
      <c r="D134" s="11">
        <f t="array" aca="1" ref="D134" ca="1">SUM(IF((INDIRECT($A134&amp;"!J23:J200")=$B$1)*(INDIRECT($A134&amp;"!I23:I200")="H")*(INDIRECT($A134&amp;"!H23:H200")=INDIRECT(D$121&amp;"!$H$21"))*(INDIRECT($A134&amp;"!Q23:Q200")&lt;&gt;""),INDIRECT($A134&amp;"!Q23:Q200")),0)</f>
        <v>0</v>
      </c>
      <c r="E134" s="11">
        <f t="array" aca="1" ref="E134" ca="1">SUM(IF((INDIRECT($A134&amp;"!J23:J200")=$B$1)*(INDIRECT($A134&amp;"!I23:I200")="H")*(INDIRECT($A134&amp;"!H23:H200")=INDIRECT(E$121&amp;"!$H$21"))*(INDIRECT($A134&amp;"!Q23:Q200")&lt;&gt;""),INDIRECT($A134&amp;"!Q23:Q200")),0)</f>
        <v>0</v>
      </c>
      <c r="F134" s="11">
        <f t="array" aca="1" ref="F134" ca="1">SUM(IF((INDIRECT($A134&amp;"!J23:J200")=$B$1)*(INDIRECT($A134&amp;"!I23:I200")="H")*(INDIRECT($A134&amp;"!H23:H200")=INDIRECT(F$121&amp;"!$H$21"))*(INDIRECT($A134&amp;"!Q23:Q200")&lt;&gt;""),INDIRECT($A134&amp;"!Q23:Q200")),0)</f>
        <v>0</v>
      </c>
      <c r="G134" s="11">
        <f t="array" aca="1" ref="G134" ca="1">SUM(IF((INDIRECT($A134&amp;"!J23:J200")=$B$1)*(INDIRECT($A134&amp;"!I23:I200")="H")*(INDIRECT($A134&amp;"!H23:H200")=INDIRECT(G$121&amp;"!$H$21"))*(INDIRECT($A134&amp;"!Q23:Q200")&lt;&gt;""),INDIRECT($A134&amp;"!Q23:Q200")),0)</f>
        <v>0</v>
      </c>
      <c r="H134" s="11">
        <f t="array" aca="1" ref="H134" ca="1">SUM(IF((INDIRECT($A134&amp;"!J23:J200")=$B$1)*(INDIRECT($A134&amp;"!I23:I200")="H")*(INDIRECT($A134&amp;"!H23:H200")=INDIRECT(H$121&amp;"!$H$21"))*(INDIRECT($A134&amp;"!Q23:Q200")&lt;&gt;""),INDIRECT($A134&amp;"!Q23:Q200")),0)</f>
        <v>0</v>
      </c>
      <c r="I134" s="11">
        <f t="array" aca="1" ref="I134" ca="1">SUM(IF((INDIRECT($A134&amp;"!J23:J200")=$B$1)*(INDIRECT($A134&amp;"!I23:I200")="H")*(INDIRECT($A134&amp;"!H23:H200")=INDIRECT(I$121&amp;"!$H$21"))*(INDIRECT($A134&amp;"!Q23:Q200")&lt;&gt;""),INDIRECT($A134&amp;"!Q23:Q200")),0)</f>
        <v>0</v>
      </c>
      <c r="J134" s="11">
        <f t="array" aca="1" ref="J134" ca="1">SUM(IF((INDIRECT($A134&amp;"!J23:J200")=$B$1)*(INDIRECT($A134&amp;"!I23:I200")="H")*(INDIRECT($A134&amp;"!H23:H200")=INDIRECT(J$121&amp;"!$H$21"))*(INDIRECT($A134&amp;"!Q23:Q200")&lt;&gt;""),INDIRECT($A134&amp;"!Q23:Q200")),0)</f>
        <v>0</v>
      </c>
      <c r="K134" s="11">
        <f t="array" aca="1" ref="K134" ca="1">SUM(IF((INDIRECT($A134&amp;"!J23:J200")=$B$1)*(INDIRECT($A134&amp;"!I23:I200")="H")*(INDIRECT($A134&amp;"!H23:H200")=INDIRECT(K$121&amp;"!$H$21"))*(INDIRECT($A134&amp;"!Q23:Q200")&lt;&gt;""),INDIRECT($A134&amp;"!Q23:Q200")),0)</f>
        <v>0</v>
      </c>
      <c r="L134" s="11">
        <f t="array" aca="1" ref="L134" ca="1">SUM(IF((INDIRECT($A134&amp;"!J23:J200")=$B$1)*(INDIRECT($A134&amp;"!I23:I200")="H")*(INDIRECT($A134&amp;"!H23:H200")=INDIRECT(L$121&amp;"!$H$21"))*(INDIRECT($A134&amp;"!Q23:Q200")&lt;&gt;""),INDIRECT($A134&amp;"!Q23:Q200")),0)</f>
        <v>0</v>
      </c>
      <c r="M134" s="11">
        <f t="array" aca="1" ref="M134" ca="1">SUM(IF((INDIRECT($A134&amp;"!J23:J200")=$B$1)*(INDIRECT($A134&amp;"!I23:I200")="H")*(INDIRECT($A134&amp;"!H23:H200")=INDIRECT(M$121&amp;"!$H$21"))*(INDIRECT($A134&amp;"!Q23:Q200")&lt;&gt;""),INDIRECT($A134&amp;"!Q23:Q200")),0)</f>
        <v>0</v>
      </c>
      <c r="N134" s="11">
        <f t="array" aca="1" ref="N134" ca="1">SUM(IF((INDIRECT($A134&amp;"!J23:J200")=$B$1)*(INDIRECT($A134&amp;"!I23:I200")="H")*(INDIRECT($A134&amp;"!H23:H200")=INDIRECT(N$121&amp;"!$H$21"))*(INDIRECT($A134&amp;"!Q23:Q200")&lt;&gt;""),INDIRECT($A134&amp;"!Q23:Q200")),0)</f>
        <v>0</v>
      </c>
      <c r="O134" s="11">
        <f t="array" aca="1" ref="O134" ca="1">SUM(IF((INDIRECT($A134&amp;"!J23:J200")=$B$1)*(INDIRECT($A134&amp;"!I23:I200")="H")*(INDIRECT($A134&amp;"!H23:H200")=INDIRECT(O$121&amp;"!$H$21"))*(INDIRECT($A134&amp;"!Q23:Q200")&lt;&gt;""),INDIRECT($A134&amp;"!Q23:Q200")),0)</f>
        <v>0</v>
      </c>
      <c r="P134" s="11">
        <f t="array" aca="1" ref="P134" ca="1">SUM(IF((INDIRECT($A134&amp;"!J23:J200")=$B$1)*(INDIRECT($A134&amp;"!I23:I200")="H")*(INDIRECT($A134&amp;"!H23:H200")=INDIRECT(P$121&amp;"!$H$21"))*(INDIRECT($A134&amp;"!Q23:Q200")&lt;&gt;""),INDIRECT($A134&amp;"!Q23:Q200")),0)</f>
        <v>0</v>
      </c>
      <c r="Q134" s="11">
        <f t="array" aca="1" ref="Q134" ca="1">SUM(IF((INDIRECT($A134&amp;"!J23:J200")=$B$1)*(INDIRECT($A134&amp;"!I23:I200")="H")*(INDIRECT($A134&amp;"!H23:H200")=INDIRECT(Q$121&amp;"!$H$21"))*(INDIRECT($A134&amp;"!Q23:Q200")&lt;&gt;""),INDIRECT($A134&amp;"!Q23:Q200")),0)</f>
        <v>0</v>
      </c>
      <c r="R134" s="11">
        <f t="array" aca="1" ref="R134" ca="1">SUM(IF((INDIRECT($A134&amp;"!J23:J200")=$B$1)*(INDIRECT($A134&amp;"!I23:I200")="H")*(INDIRECT($A134&amp;"!H23:H200")=INDIRECT(R$121&amp;"!$H$21"))*(INDIRECT($A134&amp;"!Q23:Q200")&lt;&gt;""),INDIRECT($A134&amp;"!Q23:Q200")),0)</f>
        <v>0</v>
      </c>
      <c r="S134" s="11">
        <f t="array" aca="1" ref="S134" ca="1">SUM(IF((INDIRECT($A134&amp;"!J23:J200")=$B$1)*(INDIRECT($A134&amp;"!I23:I200")="H")*(INDIRECT($A134&amp;"!H23:H200")=INDIRECT(S$121&amp;"!$H$21"))*(INDIRECT($A134&amp;"!Q23:Q200")&lt;&gt;""),INDIRECT($A134&amp;"!Q23:Q200")),0)</f>
        <v>0</v>
      </c>
      <c r="T134" s="11" t="e">
        <f t="array" aca="1" ref="T134" ca="1">SUM(IF((INDIRECT($A134&amp;"!J23:J200")=$B$1)*(INDIRECT($A134&amp;"!I23:I200")="H")*(INDIRECT($A134&amp;"!H23:H200")=INDIRECT(T$121&amp;"!$H$21"))*(INDIRECT($A134&amp;"!Q23:Q200")&lt;&gt;""),INDIRECT($A134&amp;"!Q23:Q200")),0)</f>
        <v>#REF!</v>
      </c>
      <c r="U134" s="11" t="e">
        <f t="array" aca="1" ref="U134" ca="1">SUM(IF((INDIRECT($A134&amp;"!J23:J200")=$B$1)*(INDIRECT($A134&amp;"!I23:I200")="H")*(INDIRECT($A134&amp;"!H23:H200")=INDIRECT(U$121&amp;"!$H$21"))*(INDIRECT($A134&amp;"!Q23:Q200")&lt;&gt;""),INDIRECT($A134&amp;"!Q23:Q200")),0)</f>
        <v>#REF!</v>
      </c>
      <c r="V134" s="11" t="e">
        <f t="array" aca="1" ref="V134" ca="1">SUM(IF((INDIRECT($A134&amp;"!J23:J200")=$B$1)*(INDIRECT($A134&amp;"!I23:I200")="H")*(INDIRECT($A134&amp;"!H23:H200")=INDIRECT(V$121&amp;"!$H$21"))*(INDIRECT($A134&amp;"!Q23:Q200")&lt;&gt;""),INDIRECT($A134&amp;"!Q23:Q200")),0)</f>
        <v>#REF!</v>
      </c>
      <c r="W134" s="11" t="e">
        <f t="array" aca="1" ref="W134" ca="1">SUM(IF((INDIRECT($A134&amp;"!J23:J200")=$B$1)*(INDIRECT($A134&amp;"!I23:I200")="H")*(INDIRECT($A134&amp;"!H23:H200")=INDIRECT(W$121&amp;"!$H$21"))*(INDIRECT($A134&amp;"!Q23:Q200")&lt;&gt;""),INDIRECT($A134&amp;"!Q23:Q200")),0)</f>
        <v>#REF!</v>
      </c>
      <c r="X134" s="11" t="e">
        <f t="array" aca="1" ref="X134" ca="1">SUM(IF((INDIRECT($A134&amp;"!J23:J200")=$B$1)*(INDIRECT($A134&amp;"!I23:I200")="H")*(INDIRECT($A134&amp;"!H23:H200")=INDIRECT(X$121&amp;"!$H$21"))*(INDIRECT($A134&amp;"!Q23:Q200")&lt;&gt;""),INDIRECT($A134&amp;"!Q23:Q200")),0)</f>
        <v>#REF!</v>
      </c>
      <c r="Y134" s="12" t="e">
        <f t="array" aca="1" ref="Y134" ca="1">SUM(IF((INDIRECT($A134&amp;"!J23:J200")=$B$1)*(INDIRECT($A134&amp;"!I23:I200")="H")*(INDIRECT($A134&amp;"!H23:H200")=INDIRECT(Y$121&amp;"!$H$21"))*(INDIRECT($A134&amp;"!Q23:Q200")&lt;&gt;""),INDIRECT($A134&amp;"!Q23:Q200")),0)</f>
        <v>#REF!</v>
      </c>
      <c r="Z134" s="4"/>
      <c r="AA134" s="4"/>
      <c r="AB134" s="4" t="str">
        <f>Table!$C$50</f>
        <v>Shimizu_S_Pulse</v>
      </c>
      <c r="AC134" s="10">
        <f t="array" aca="1" ref="AC134" ca="1">SUM(IF((INDIRECT($AB134&amp;"!J23:J200")=$B$1)*(INDIRECT($AB134&amp;"!I23:I200")="A")*(INDIRECT($AB134&amp;"!H23:H200")=INDIRECT(AC$121&amp;"!$H$21"))*(INDIRECT($AB134&amp;"!Q23:Q200")&lt;&gt;""),INDIRECT($AB134&amp;"!Q23:Q200")),0)</f>
        <v>0</v>
      </c>
      <c r="AD134" s="11">
        <f t="array" aca="1" ref="AD134" ca="1">SUM(IF((INDIRECT($AB134&amp;"!J23:J200")=$B$1)*(INDIRECT($AB134&amp;"!I23:I200")="A")*(INDIRECT($AB134&amp;"!H23:H200")=INDIRECT(AD$121&amp;"!$H$21"))*(INDIRECT($AB134&amp;"!Q23:Q200")&lt;&gt;""),INDIRECT($AB134&amp;"!Q23:Q200")),0)</f>
        <v>0</v>
      </c>
      <c r="AE134" s="11">
        <f t="array" aca="1" ref="AE134" ca="1">SUM(IF((INDIRECT($AB134&amp;"!J23:J200")=$B$1)*(INDIRECT($AB134&amp;"!I23:I200")="A")*(INDIRECT($AB134&amp;"!H23:H200")=INDIRECT(AE$121&amp;"!$H$21"))*(INDIRECT($AB134&amp;"!Q23:Q200")&lt;&gt;""),INDIRECT($AB134&amp;"!Q23:Q200")),0)</f>
        <v>0</v>
      </c>
      <c r="AF134" s="11">
        <f t="array" aca="1" ref="AF134" ca="1">SUM(IF((INDIRECT($AB134&amp;"!J23:J200")=$B$1)*(INDIRECT($AB134&amp;"!I23:I200")="A")*(INDIRECT($AB134&amp;"!H23:H200")=INDIRECT(AF$121&amp;"!$H$21"))*(INDIRECT($AB134&amp;"!Q23:Q200")&lt;&gt;""),INDIRECT($AB134&amp;"!Q23:Q200")),0)</f>
        <v>0</v>
      </c>
      <c r="AG134" s="11">
        <f t="array" aca="1" ref="AG134" ca="1">SUM(IF((INDIRECT($AB134&amp;"!J23:J200")=$B$1)*(INDIRECT($AB134&amp;"!I23:I200")="A")*(INDIRECT($AB134&amp;"!H23:H200")=INDIRECT(AG$121&amp;"!$H$21"))*(INDIRECT($AB134&amp;"!Q23:Q200")&lt;&gt;""),INDIRECT($AB134&amp;"!Q23:Q200")),0)</f>
        <v>0</v>
      </c>
      <c r="AH134" s="11">
        <f t="array" aca="1" ref="AH134" ca="1">SUM(IF((INDIRECT($AB134&amp;"!J23:J200")=$B$1)*(INDIRECT($AB134&amp;"!I23:I200")="A")*(INDIRECT($AB134&amp;"!H23:H200")=INDIRECT(AH$121&amp;"!$H$21"))*(INDIRECT($AB134&amp;"!Q23:Q200")&lt;&gt;""),INDIRECT($AB134&amp;"!Q23:Q200")),0)</f>
        <v>0</v>
      </c>
      <c r="AI134" s="11">
        <f t="array" aca="1" ref="AI134" ca="1">SUM(IF((INDIRECT($AB134&amp;"!J23:J200")=$B$1)*(INDIRECT($AB134&amp;"!I23:I200")="A")*(INDIRECT($AB134&amp;"!H23:H200")=INDIRECT(AI$121&amp;"!$H$21"))*(INDIRECT($AB134&amp;"!Q23:Q200")&lt;&gt;""),INDIRECT($AB134&amp;"!Q23:Q200")),0)</f>
        <v>0</v>
      </c>
      <c r="AJ134" s="11">
        <f t="array" aca="1" ref="AJ134" ca="1">SUM(IF((INDIRECT($AB134&amp;"!J23:J200")=$B$1)*(INDIRECT($AB134&amp;"!I23:I200")="A")*(INDIRECT($AB134&amp;"!H23:H200")=INDIRECT(AJ$121&amp;"!$H$21"))*(INDIRECT($AB134&amp;"!Q23:Q200")&lt;&gt;""),INDIRECT($AB134&amp;"!Q23:Q200")),0)</f>
        <v>0</v>
      </c>
      <c r="AK134" s="11">
        <f t="array" aca="1" ref="AK134" ca="1">SUM(IF((INDIRECT($AB134&amp;"!J23:J200")=$B$1)*(INDIRECT($AB134&amp;"!I23:I200")="A")*(INDIRECT($AB134&amp;"!H23:H200")=INDIRECT(AK$121&amp;"!$H$21"))*(INDIRECT($AB134&amp;"!Q23:Q200")&lt;&gt;""),INDIRECT($AB134&amp;"!Q23:Q200")),0)</f>
        <v>0</v>
      </c>
      <c r="AL134" s="11">
        <f t="array" aca="1" ref="AL134" ca="1">SUM(IF((INDIRECT($AB134&amp;"!J23:J200")=$B$1)*(INDIRECT($AB134&amp;"!I23:I200")="A")*(INDIRECT($AB134&amp;"!H23:H200")=INDIRECT(AL$121&amp;"!$H$21"))*(INDIRECT($AB134&amp;"!Q23:Q200")&lt;&gt;""),INDIRECT($AB134&amp;"!Q23:Q200")),0)</f>
        <v>0</v>
      </c>
      <c r="AM134" s="11">
        <f t="array" aca="1" ref="AM134" ca="1">SUM(IF((INDIRECT($AB134&amp;"!J23:J200")=$B$1)*(INDIRECT($AB134&amp;"!I23:I200")="A")*(INDIRECT($AB134&amp;"!H23:H200")=INDIRECT(AM$121&amp;"!$H$21"))*(INDIRECT($AB134&amp;"!Q23:Q200")&lt;&gt;""),INDIRECT($AB134&amp;"!Q23:Q200")),0)</f>
        <v>0</v>
      </c>
      <c r="AN134" s="11">
        <f t="array" aca="1" ref="AN134" ca="1">SUM(IF((INDIRECT($AB134&amp;"!J23:J200")=$B$1)*(INDIRECT($AB134&amp;"!I23:I200")="A")*(INDIRECT($AB134&amp;"!H23:H200")=INDIRECT(AN$121&amp;"!$H$21"))*(INDIRECT($AB134&amp;"!Q23:Q200")&lt;&gt;""),INDIRECT($AB134&amp;"!Q23:Q200")),0)</f>
        <v>0</v>
      </c>
      <c r="AO134" s="11">
        <f t="array" aca="1" ref="AO134" ca="1">SUM(IF((INDIRECT($AB134&amp;"!J23:J200")=$B$1)*(INDIRECT($AB134&amp;"!I23:I200")="A")*(INDIRECT($AB134&amp;"!H23:H200")=INDIRECT(AO$121&amp;"!$H$21"))*(INDIRECT($AB134&amp;"!Q23:Q200")&lt;&gt;""),INDIRECT($AB134&amp;"!Q23:Q200")),0)</f>
        <v>0</v>
      </c>
      <c r="AP134" s="11">
        <f t="array" aca="1" ref="AP134" ca="1">SUM(IF((INDIRECT($AB134&amp;"!J23:J200")=$B$1)*(INDIRECT($AB134&amp;"!I23:I200")="A")*(INDIRECT($AB134&amp;"!H23:H200")=INDIRECT(AP$121&amp;"!$H$21"))*(INDIRECT($AB134&amp;"!Q23:Q200")&lt;&gt;""),INDIRECT($AB134&amp;"!Q23:Q200")),0)</f>
        <v>0</v>
      </c>
      <c r="AQ134" s="11">
        <f t="array" aca="1" ref="AQ134" ca="1">SUM(IF((INDIRECT($AB134&amp;"!J23:J200")=$B$1)*(INDIRECT($AB134&amp;"!I23:I200")="A")*(INDIRECT($AB134&amp;"!H23:H200")=INDIRECT(AQ$121&amp;"!$H$21"))*(INDIRECT($AB134&amp;"!Q23:Q200")&lt;&gt;""),INDIRECT($AB134&amp;"!Q23:Q200")),0)</f>
        <v>0</v>
      </c>
      <c r="AR134" s="11">
        <f t="array" aca="1" ref="AR134" ca="1">SUM(IF((INDIRECT($AB134&amp;"!J23:J200")=$B$1)*(INDIRECT($AB134&amp;"!I23:I200")="A")*(INDIRECT($AB134&amp;"!H23:H200")=INDIRECT(AR$121&amp;"!$H$21"))*(INDIRECT($AB134&amp;"!Q23:Q200")&lt;&gt;""),INDIRECT($AB134&amp;"!Q23:Q200")),0)</f>
        <v>0</v>
      </c>
      <c r="AS134" s="11">
        <f t="array" aca="1" ref="AS134" ca="1">SUM(IF((INDIRECT($AB134&amp;"!J23:J200")=$B$1)*(INDIRECT($AB134&amp;"!I23:I200")="A")*(INDIRECT($AB134&amp;"!H23:H200")=INDIRECT(AS$121&amp;"!$H$21"))*(INDIRECT($AB134&amp;"!Q23:Q200")&lt;&gt;""),INDIRECT($AB134&amp;"!Q23:Q200")),0)</f>
        <v>0</v>
      </c>
      <c r="AT134" s="11">
        <f t="array" aca="1" ref="AT134" ca="1">SUM(IF((INDIRECT($AB134&amp;"!J23:J200")=$B$1)*(INDIRECT($AB134&amp;"!I23:I200")="A")*(INDIRECT($AB134&amp;"!H23:H200")=INDIRECT(AT$121&amp;"!$H$21"))*(INDIRECT($AB134&amp;"!Q23:Q200")&lt;&gt;""),INDIRECT($AB134&amp;"!Q23:Q200")),0)</f>
        <v>0</v>
      </c>
      <c r="AU134" s="11" t="e">
        <f t="array" aca="1" ref="AU134" ca="1">SUM(IF((INDIRECT($AB134&amp;"!J23:J200")=$B$1)*(INDIRECT($AB134&amp;"!I23:I200")="A")*(INDIRECT($AB134&amp;"!H23:H200")=INDIRECT(AU$121&amp;"!$H$21"))*(INDIRECT($AB134&amp;"!Q23:Q200")&lt;&gt;""),INDIRECT($AB134&amp;"!Q23:Q200")),0)</f>
        <v>#REF!</v>
      </c>
      <c r="AV134" s="11" t="e">
        <f t="array" aca="1" ref="AV134" ca="1">SUM(IF((INDIRECT($AB134&amp;"!J23:J200")=$B$1)*(INDIRECT($AB134&amp;"!I23:I200")="A")*(INDIRECT($AB134&amp;"!H23:H200")=INDIRECT(AV$121&amp;"!$H$21"))*(INDIRECT($AB134&amp;"!Q23:Q200")&lt;&gt;""),INDIRECT($AB134&amp;"!Q23:Q200")),0)</f>
        <v>#REF!</v>
      </c>
      <c r="AW134" s="11" t="e">
        <f t="array" aca="1" ref="AW134" ca="1">SUM(IF((INDIRECT($AB134&amp;"!J23:J200")=$B$1)*(INDIRECT($AB134&amp;"!I23:I200")="A")*(INDIRECT($AB134&amp;"!H23:H200")=INDIRECT(AW$121&amp;"!$H$21"))*(INDIRECT($AB134&amp;"!Q23:Q200")&lt;&gt;""),INDIRECT($AB134&amp;"!Q23:Q200")),0)</f>
        <v>#REF!</v>
      </c>
      <c r="AX134" s="11" t="e">
        <f t="array" aca="1" ref="AX134" ca="1">SUM(IF((INDIRECT($AB134&amp;"!J23:J200")=$B$1)*(INDIRECT($AB134&amp;"!I23:I200")="A")*(INDIRECT($AB134&amp;"!H23:H200")=INDIRECT(AX$121&amp;"!$H$21"))*(INDIRECT($AB134&amp;"!Q23:Q200")&lt;&gt;""),INDIRECT($AB134&amp;"!Q23:Q200")),0)</f>
        <v>#REF!</v>
      </c>
      <c r="AY134" s="11" t="e">
        <f t="array" aca="1" ref="AY134" ca="1">SUM(IF((INDIRECT($AB134&amp;"!J23:J200")=$B$1)*(INDIRECT($AB134&amp;"!I23:I200")="A")*(INDIRECT($AB134&amp;"!H23:H200")=INDIRECT(AY$121&amp;"!$H$21"))*(INDIRECT($AB134&amp;"!Q23:Q200")&lt;&gt;""),INDIRECT($AB134&amp;"!Q23:Q200")),0)</f>
        <v>#REF!</v>
      </c>
      <c r="AZ134" s="12" t="e">
        <f t="array" aca="1" ref="AZ134" ca="1">SUM(IF((INDIRECT($AB134&amp;"!J23:J200")=$B$1)*(INDIRECT($AB134&amp;"!I23:I200")="A")*(INDIRECT($AB134&amp;"!H23:H200")=INDIRECT(AZ$121&amp;"!$H$21"))*(INDIRECT($AB134&amp;"!Q23:Q200")&lt;&gt;""),INDIRECT($AB134&amp;"!Q23:Q200")),0)</f>
        <v>#REF!</v>
      </c>
    </row>
    <row r="135" spans="1:52" hidden="1">
      <c r="A135" s="4" t="str">
        <f>Table!$C$51</f>
        <v>Tokyo</v>
      </c>
      <c r="B135" s="10">
        <f t="array" aca="1" ref="B135" ca="1">SUM(IF((INDIRECT($A135&amp;"!J23:J200")=$B$1)*(INDIRECT($A135&amp;"!I23:I200")="H")*(INDIRECT($A135&amp;"!H23:H200")=INDIRECT(B$121&amp;"!$H$21"))*(INDIRECT($A135&amp;"!Q23:Q200")&lt;&gt;""),INDIRECT($A135&amp;"!Q23:Q200")),0)</f>
        <v>0</v>
      </c>
      <c r="C135" s="11">
        <f t="array" aca="1" ref="C135" ca="1">SUM(IF((INDIRECT($A135&amp;"!J23:J200")=$B$1)*(INDIRECT($A135&amp;"!I23:I200")="H")*(INDIRECT($A135&amp;"!H23:H200")=INDIRECT(C$121&amp;"!$H$21"))*(INDIRECT($A135&amp;"!Q23:Q200")&lt;&gt;""),INDIRECT($A135&amp;"!Q23:Q200")),0)</f>
        <v>0</v>
      </c>
      <c r="D135" s="11">
        <f t="array" aca="1" ref="D135" ca="1">SUM(IF((INDIRECT($A135&amp;"!J23:J200")=$B$1)*(INDIRECT($A135&amp;"!I23:I200")="H")*(INDIRECT($A135&amp;"!H23:H200")=INDIRECT(D$121&amp;"!$H$21"))*(INDIRECT($A135&amp;"!Q23:Q200")&lt;&gt;""),INDIRECT($A135&amp;"!Q23:Q200")),0)</f>
        <v>0</v>
      </c>
      <c r="E135" s="11">
        <f t="array" aca="1" ref="E135" ca="1">SUM(IF((INDIRECT($A135&amp;"!J23:J200")=$B$1)*(INDIRECT($A135&amp;"!I23:I200")="H")*(INDIRECT($A135&amp;"!H23:H200")=INDIRECT(E$121&amp;"!$H$21"))*(INDIRECT($A135&amp;"!Q23:Q200")&lt;&gt;""),INDIRECT($A135&amp;"!Q23:Q200")),0)</f>
        <v>0</v>
      </c>
      <c r="F135" s="11">
        <f t="array" aca="1" ref="F135" ca="1">SUM(IF((INDIRECT($A135&amp;"!J23:J200")=$B$1)*(INDIRECT($A135&amp;"!I23:I200")="H")*(INDIRECT($A135&amp;"!H23:H200")=INDIRECT(F$121&amp;"!$H$21"))*(INDIRECT($A135&amp;"!Q23:Q200")&lt;&gt;""),INDIRECT($A135&amp;"!Q23:Q200")),0)</f>
        <v>0</v>
      </c>
      <c r="G135" s="11">
        <f t="array" aca="1" ref="G135" ca="1">SUM(IF((INDIRECT($A135&amp;"!J23:J200")=$B$1)*(INDIRECT($A135&amp;"!I23:I200")="H")*(INDIRECT($A135&amp;"!H23:H200")=INDIRECT(G$121&amp;"!$H$21"))*(INDIRECT($A135&amp;"!Q23:Q200")&lt;&gt;""),INDIRECT($A135&amp;"!Q23:Q200")),0)</f>
        <v>0</v>
      </c>
      <c r="H135" s="11">
        <f t="array" aca="1" ref="H135" ca="1">SUM(IF((INDIRECT($A135&amp;"!J23:J200")=$B$1)*(INDIRECT($A135&amp;"!I23:I200")="H")*(INDIRECT($A135&amp;"!H23:H200")=INDIRECT(H$121&amp;"!$H$21"))*(INDIRECT($A135&amp;"!Q23:Q200")&lt;&gt;""),INDIRECT($A135&amp;"!Q23:Q200")),0)</f>
        <v>0</v>
      </c>
      <c r="I135" s="11">
        <f t="array" aca="1" ref="I135" ca="1">SUM(IF((INDIRECT($A135&amp;"!J23:J200")=$B$1)*(INDIRECT($A135&amp;"!I23:I200")="H")*(INDIRECT($A135&amp;"!H23:H200")=INDIRECT(I$121&amp;"!$H$21"))*(INDIRECT($A135&amp;"!Q23:Q200")&lt;&gt;""),INDIRECT($A135&amp;"!Q23:Q200")),0)</f>
        <v>0</v>
      </c>
      <c r="J135" s="11">
        <f t="array" aca="1" ref="J135" ca="1">SUM(IF((INDIRECT($A135&amp;"!J23:J200")=$B$1)*(INDIRECT($A135&amp;"!I23:I200")="H")*(INDIRECT($A135&amp;"!H23:H200")=INDIRECT(J$121&amp;"!$H$21"))*(INDIRECT($A135&amp;"!Q23:Q200")&lt;&gt;""),INDIRECT($A135&amp;"!Q23:Q200")),0)</f>
        <v>0</v>
      </c>
      <c r="K135" s="11">
        <f t="array" aca="1" ref="K135" ca="1">SUM(IF((INDIRECT($A135&amp;"!J23:J200")=$B$1)*(INDIRECT($A135&amp;"!I23:I200")="H")*(INDIRECT($A135&amp;"!H23:H200")=INDIRECT(K$121&amp;"!$H$21"))*(INDIRECT($A135&amp;"!Q23:Q200")&lt;&gt;""),INDIRECT($A135&amp;"!Q23:Q200")),0)</f>
        <v>0</v>
      </c>
      <c r="L135" s="11">
        <f t="array" aca="1" ref="L135" ca="1">SUM(IF((INDIRECT($A135&amp;"!J23:J200")=$B$1)*(INDIRECT($A135&amp;"!I23:I200")="H")*(INDIRECT($A135&amp;"!H23:H200")=INDIRECT(L$121&amp;"!$H$21"))*(INDIRECT($A135&amp;"!Q23:Q200")&lt;&gt;""),INDIRECT($A135&amp;"!Q23:Q200")),0)</f>
        <v>0</v>
      </c>
      <c r="M135" s="11">
        <f t="array" aca="1" ref="M135" ca="1">SUM(IF((INDIRECT($A135&amp;"!J23:J200")=$B$1)*(INDIRECT($A135&amp;"!I23:I200")="H")*(INDIRECT($A135&amp;"!H23:H200")=INDIRECT(M$121&amp;"!$H$21"))*(INDIRECT($A135&amp;"!Q23:Q200")&lt;&gt;""),INDIRECT($A135&amp;"!Q23:Q200")),0)</f>
        <v>0</v>
      </c>
      <c r="N135" s="11">
        <f t="array" aca="1" ref="N135" ca="1">SUM(IF((INDIRECT($A135&amp;"!J23:J200")=$B$1)*(INDIRECT($A135&amp;"!I23:I200")="H")*(INDIRECT($A135&amp;"!H23:H200")=INDIRECT(N$121&amp;"!$H$21"))*(INDIRECT($A135&amp;"!Q23:Q200")&lt;&gt;""),INDIRECT($A135&amp;"!Q23:Q200")),0)</f>
        <v>0</v>
      </c>
      <c r="O135" s="11">
        <f t="array" aca="1" ref="O135" ca="1">SUM(IF((INDIRECT($A135&amp;"!J23:J200")=$B$1)*(INDIRECT($A135&amp;"!I23:I200")="H")*(INDIRECT($A135&amp;"!H23:H200")=INDIRECT(O$121&amp;"!$H$21"))*(INDIRECT($A135&amp;"!Q23:Q200")&lt;&gt;""),INDIRECT($A135&amp;"!Q23:Q200")),0)</f>
        <v>0</v>
      </c>
      <c r="P135" s="11">
        <f t="array" aca="1" ref="P135" ca="1">SUM(IF((INDIRECT($A135&amp;"!J23:J200")=$B$1)*(INDIRECT($A135&amp;"!I23:I200")="H")*(INDIRECT($A135&amp;"!H23:H200")=INDIRECT(P$121&amp;"!$H$21"))*(INDIRECT($A135&amp;"!Q23:Q200")&lt;&gt;""),INDIRECT($A135&amp;"!Q23:Q200")),0)</f>
        <v>0</v>
      </c>
      <c r="Q135" s="11">
        <f t="array" aca="1" ref="Q135" ca="1">SUM(IF((INDIRECT($A135&amp;"!J23:J200")=$B$1)*(INDIRECT($A135&amp;"!I23:I200")="H")*(INDIRECT($A135&amp;"!H23:H200")=INDIRECT(Q$121&amp;"!$H$21"))*(INDIRECT($A135&amp;"!Q23:Q200")&lt;&gt;""),INDIRECT($A135&amp;"!Q23:Q200")),0)</f>
        <v>0</v>
      </c>
      <c r="R135" s="11">
        <f t="array" aca="1" ref="R135" ca="1">SUM(IF((INDIRECT($A135&amp;"!J23:J200")=$B$1)*(INDIRECT($A135&amp;"!I23:I200")="H")*(INDIRECT($A135&amp;"!H23:H200")=INDIRECT(R$121&amp;"!$H$21"))*(INDIRECT($A135&amp;"!Q23:Q200")&lt;&gt;""),INDIRECT($A135&amp;"!Q23:Q200")),0)</f>
        <v>0</v>
      </c>
      <c r="S135" s="11">
        <f t="array" aca="1" ref="S135" ca="1">SUM(IF((INDIRECT($A135&amp;"!J23:J200")=$B$1)*(INDIRECT($A135&amp;"!I23:I200")="H")*(INDIRECT($A135&amp;"!H23:H200")=INDIRECT(S$121&amp;"!$H$21"))*(INDIRECT($A135&amp;"!Q23:Q200")&lt;&gt;""),INDIRECT($A135&amp;"!Q23:Q200")),0)</f>
        <v>0</v>
      </c>
      <c r="T135" s="11" t="e">
        <f t="array" aca="1" ref="T135" ca="1">SUM(IF((INDIRECT($A135&amp;"!J23:J200")=$B$1)*(INDIRECT($A135&amp;"!I23:I200")="H")*(INDIRECT($A135&amp;"!H23:H200")=INDIRECT(T$121&amp;"!$H$21"))*(INDIRECT($A135&amp;"!Q23:Q200")&lt;&gt;""),INDIRECT($A135&amp;"!Q23:Q200")),0)</f>
        <v>#REF!</v>
      </c>
      <c r="U135" s="11" t="e">
        <f t="array" aca="1" ref="U135" ca="1">SUM(IF((INDIRECT($A135&amp;"!J23:J200")=$B$1)*(INDIRECT($A135&amp;"!I23:I200")="H")*(INDIRECT($A135&amp;"!H23:H200")=INDIRECT(U$121&amp;"!$H$21"))*(INDIRECT($A135&amp;"!Q23:Q200")&lt;&gt;""),INDIRECT($A135&amp;"!Q23:Q200")),0)</f>
        <v>#REF!</v>
      </c>
      <c r="V135" s="11" t="e">
        <f t="array" aca="1" ref="V135" ca="1">SUM(IF((INDIRECT($A135&amp;"!J23:J200")=$B$1)*(INDIRECT($A135&amp;"!I23:I200")="H")*(INDIRECT($A135&amp;"!H23:H200")=INDIRECT(V$121&amp;"!$H$21"))*(INDIRECT($A135&amp;"!Q23:Q200")&lt;&gt;""),INDIRECT($A135&amp;"!Q23:Q200")),0)</f>
        <v>#REF!</v>
      </c>
      <c r="W135" s="11" t="e">
        <f t="array" aca="1" ref="W135" ca="1">SUM(IF((INDIRECT($A135&amp;"!J23:J200")=$B$1)*(INDIRECT($A135&amp;"!I23:I200")="H")*(INDIRECT($A135&amp;"!H23:H200")=INDIRECT(W$121&amp;"!$H$21"))*(INDIRECT($A135&amp;"!Q23:Q200")&lt;&gt;""),INDIRECT($A135&amp;"!Q23:Q200")),0)</f>
        <v>#REF!</v>
      </c>
      <c r="X135" s="11" t="e">
        <f t="array" aca="1" ref="X135" ca="1">SUM(IF((INDIRECT($A135&amp;"!J23:J200")=$B$1)*(INDIRECT($A135&amp;"!I23:I200")="H")*(INDIRECT($A135&amp;"!H23:H200")=INDIRECT(X$121&amp;"!$H$21"))*(INDIRECT($A135&amp;"!Q23:Q200")&lt;&gt;""),INDIRECT($A135&amp;"!Q23:Q200")),0)</f>
        <v>#REF!</v>
      </c>
      <c r="Y135" s="12" t="e">
        <f t="array" aca="1" ref="Y135" ca="1">SUM(IF((INDIRECT($A135&amp;"!J23:J200")=$B$1)*(INDIRECT($A135&amp;"!I23:I200")="H")*(INDIRECT($A135&amp;"!H23:H200")=INDIRECT(Y$121&amp;"!$H$21"))*(INDIRECT($A135&amp;"!Q23:Q200")&lt;&gt;""),INDIRECT($A135&amp;"!Q23:Q200")),0)</f>
        <v>#REF!</v>
      </c>
      <c r="Z135" s="4"/>
      <c r="AA135" s="4"/>
      <c r="AB135" s="4" t="str">
        <f>Table!$C$51</f>
        <v>Tokyo</v>
      </c>
      <c r="AC135" s="10">
        <f t="array" aca="1" ref="AC135" ca="1">SUM(IF((INDIRECT($AB135&amp;"!J23:J200")=$B$1)*(INDIRECT($AB135&amp;"!I23:I200")="A")*(INDIRECT($AB135&amp;"!H23:H200")=INDIRECT(AC$121&amp;"!$H$21"))*(INDIRECT($AB135&amp;"!Q23:Q200")&lt;&gt;""),INDIRECT($AB135&amp;"!Q23:Q200")),0)</f>
        <v>0</v>
      </c>
      <c r="AD135" s="11">
        <f t="array" aca="1" ref="AD135" ca="1">SUM(IF((INDIRECT($AB135&amp;"!J23:J200")=$B$1)*(INDIRECT($AB135&amp;"!I23:I200")="A")*(INDIRECT($AB135&amp;"!H23:H200")=INDIRECT(AD$121&amp;"!$H$21"))*(INDIRECT($AB135&amp;"!Q23:Q200")&lt;&gt;""),INDIRECT($AB135&amp;"!Q23:Q200")),0)</f>
        <v>0</v>
      </c>
      <c r="AE135" s="11">
        <f t="array" aca="1" ref="AE135" ca="1">SUM(IF((INDIRECT($AB135&amp;"!J23:J200")=$B$1)*(INDIRECT($AB135&amp;"!I23:I200")="A")*(INDIRECT($AB135&amp;"!H23:H200")=INDIRECT(AE$121&amp;"!$H$21"))*(INDIRECT($AB135&amp;"!Q23:Q200")&lt;&gt;""),INDIRECT($AB135&amp;"!Q23:Q200")),0)</f>
        <v>0</v>
      </c>
      <c r="AF135" s="11">
        <f t="array" aca="1" ref="AF135" ca="1">SUM(IF((INDIRECT($AB135&amp;"!J23:J200")=$B$1)*(INDIRECT($AB135&amp;"!I23:I200")="A")*(INDIRECT($AB135&amp;"!H23:H200")=INDIRECT(AF$121&amp;"!$H$21"))*(INDIRECT($AB135&amp;"!Q23:Q200")&lt;&gt;""),INDIRECT($AB135&amp;"!Q23:Q200")),0)</f>
        <v>0</v>
      </c>
      <c r="AG135" s="11">
        <f t="array" aca="1" ref="AG135" ca="1">SUM(IF((INDIRECT($AB135&amp;"!J23:J200")=$B$1)*(INDIRECT($AB135&amp;"!I23:I200")="A")*(INDIRECT($AB135&amp;"!H23:H200")=INDIRECT(AG$121&amp;"!$H$21"))*(INDIRECT($AB135&amp;"!Q23:Q200")&lt;&gt;""),INDIRECT($AB135&amp;"!Q23:Q200")),0)</f>
        <v>0</v>
      </c>
      <c r="AH135" s="11">
        <f t="array" aca="1" ref="AH135" ca="1">SUM(IF((INDIRECT($AB135&amp;"!J23:J200")=$B$1)*(INDIRECT($AB135&amp;"!I23:I200")="A")*(INDIRECT($AB135&amp;"!H23:H200")=INDIRECT(AH$121&amp;"!$H$21"))*(INDIRECT($AB135&amp;"!Q23:Q200")&lt;&gt;""),INDIRECT($AB135&amp;"!Q23:Q200")),0)</f>
        <v>0</v>
      </c>
      <c r="AI135" s="11">
        <f t="array" aca="1" ref="AI135" ca="1">SUM(IF((INDIRECT($AB135&amp;"!J23:J200")=$B$1)*(INDIRECT($AB135&amp;"!I23:I200")="A")*(INDIRECT($AB135&amp;"!H23:H200")=INDIRECT(AI$121&amp;"!$H$21"))*(INDIRECT($AB135&amp;"!Q23:Q200")&lt;&gt;""),INDIRECT($AB135&amp;"!Q23:Q200")),0)</f>
        <v>0</v>
      </c>
      <c r="AJ135" s="11">
        <f t="array" aca="1" ref="AJ135" ca="1">SUM(IF((INDIRECT($AB135&amp;"!J23:J200")=$B$1)*(INDIRECT($AB135&amp;"!I23:I200")="A")*(INDIRECT($AB135&amp;"!H23:H200")=INDIRECT(AJ$121&amp;"!$H$21"))*(INDIRECT($AB135&amp;"!Q23:Q200")&lt;&gt;""),INDIRECT($AB135&amp;"!Q23:Q200")),0)</f>
        <v>0</v>
      </c>
      <c r="AK135" s="11">
        <f t="array" aca="1" ref="AK135" ca="1">SUM(IF((INDIRECT($AB135&amp;"!J23:J200")=$B$1)*(INDIRECT($AB135&amp;"!I23:I200")="A")*(INDIRECT($AB135&amp;"!H23:H200")=INDIRECT(AK$121&amp;"!$H$21"))*(INDIRECT($AB135&amp;"!Q23:Q200")&lt;&gt;""),INDIRECT($AB135&amp;"!Q23:Q200")),0)</f>
        <v>0</v>
      </c>
      <c r="AL135" s="11">
        <f t="array" aca="1" ref="AL135" ca="1">SUM(IF((INDIRECT($AB135&amp;"!J23:J200")=$B$1)*(INDIRECT($AB135&amp;"!I23:I200")="A")*(INDIRECT($AB135&amp;"!H23:H200")=INDIRECT(AL$121&amp;"!$H$21"))*(INDIRECT($AB135&amp;"!Q23:Q200")&lt;&gt;""),INDIRECT($AB135&amp;"!Q23:Q200")),0)</f>
        <v>0</v>
      </c>
      <c r="AM135" s="11">
        <f t="array" aca="1" ref="AM135" ca="1">SUM(IF((INDIRECT($AB135&amp;"!J23:J200")=$B$1)*(INDIRECT($AB135&amp;"!I23:I200")="A")*(INDIRECT($AB135&amp;"!H23:H200")=INDIRECT(AM$121&amp;"!$H$21"))*(INDIRECT($AB135&amp;"!Q23:Q200")&lt;&gt;""),INDIRECT($AB135&amp;"!Q23:Q200")),0)</f>
        <v>0</v>
      </c>
      <c r="AN135" s="11">
        <f t="array" aca="1" ref="AN135" ca="1">SUM(IF((INDIRECT($AB135&amp;"!J23:J200")=$B$1)*(INDIRECT($AB135&amp;"!I23:I200")="A")*(INDIRECT($AB135&amp;"!H23:H200")=INDIRECT(AN$121&amp;"!$H$21"))*(INDIRECT($AB135&amp;"!Q23:Q200")&lt;&gt;""),INDIRECT($AB135&amp;"!Q23:Q200")),0)</f>
        <v>0</v>
      </c>
      <c r="AO135" s="11">
        <f t="array" aca="1" ref="AO135" ca="1">SUM(IF((INDIRECT($AB135&amp;"!J23:J200")=$B$1)*(INDIRECT($AB135&amp;"!I23:I200")="A")*(INDIRECT($AB135&amp;"!H23:H200")=INDIRECT(AO$121&amp;"!$H$21"))*(INDIRECT($AB135&amp;"!Q23:Q200")&lt;&gt;""),INDIRECT($AB135&amp;"!Q23:Q200")),0)</f>
        <v>0</v>
      </c>
      <c r="AP135" s="11">
        <f t="array" aca="1" ref="AP135" ca="1">SUM(IF((INDIRECT($AB135&amp;"!J23:J200")=$B$1)*(INDIRECT($AB135&amp;"!I23:I200")="A")*(INDIRECT($AB135&amp;"!H23:H200")=INDIRECT(AP$121&amp;"!$H$21"))*(INDIRECT($AB135&amp;"!Q23:Q200")&lt;&gt;""),INDIRECT($AB135&amp;"!Q23:Q200")),0)</f>
        <v>0</v>
      </c>
      <c r="AQ135" s="11">
        <f t="array" aca="1" ref="AQ135" ca="1">SUM(IF((INDIRECT($AB135&amp;"!J23:J200")=$B$1)*(INDIRECT($AB135&amp;"!I23:I200")="A")*(INDIRECT($AB135&amp;"!H23:H200")=INDIRECT(AQ$121&amp;"!$H$21"))*(INDIRECT($AB135&amp;"!Q23:Q200")&lt;&gt;""),INDIRECT($AB135&amp;"!Q23:Q200")),0)</f>
        <v>0</v>
      </c>
      <c r="AR135" s="11">
        <f t="array" aca="1" ref="AR135" ca="1">SUM(IF((INDIRECT($AB135&amp;"!J23:J200")=$B$1)*(INDIRECT($AB135&amp;"!I23:I200")="A")*(INDIRECT($AB135&amp;"!H23:H200")=INDIRECT(AR$121&amp;"!$H$21"))*(INDIRECT($AB135&amp;"!Q23:Q200")&lt;&gt;""),INDIRECT($AB135&amp;"!Q23:Q200")),0)</f>
        <v>0</v>
      </c>
      <c r="AS135" s="11">
        <f t="array" aca="1" ref="AS135" ca="1">SUM(IF((INDIRECT($AB135&amp;"!J23:J200")=$B$1)*(INDIRECT($AB135&amp;"!I23:I200")="A")*(INDIRECT($AB135&amp;"!H23:H200")=INDIRECT(AS$121&amp;"!$H$21"))*(INDIRECT($AB135&amp;"!Q23:Q200")&lt;&gt;""),INDIRECT($AB135&amp;"!Q23:Q200")),0)</f>
        <v>0</v>
      </c>
      <c r="AT135" s="11">
        <f t="array" aca="1" ref="AT135" ca="1">SUM(IF((INDIRECT($AB135&amp;"!J23:J200")=$B$1)*(INDIRECT($AB135&amp;"!I23:I200")="A")*(INDIRECT($AB135&amp;"!H23:H200")=INDIRECT(AT$121&amp;"!$H$21"))*(INDIRECT($AB135&amp;"!Q23:Q200")&lt;&gt;""),INDIRECT($AB135&amp;"!Q23:Q200")),0)</f>
        <v>0</v>
      </c>
      <c r="AU135" s="11" t="e">
        <f t="array" aca="1" ref="AU135" ca="1">SUM(IF((INDIRECT($AB135&amp;"!J23:J200")=$B$1)*(INDIRECT($AB135&amp;"!I23:I200")="A")*(INDIRECT($AB135&amp;"!H23:H200")=INDIRECT(AU$121&amp;"!$H$21"))*(INDIRECT($AB135&amp;"!Q23:Q200")&lt;&gt;""),INDIRECT($AB135&amp;"!Q23:Q200")),0)</f>
        <v>#REF!</v>
      </c>
      <c r="AV135" s="11" t="e">
        <f t="array" aca="1" ref="AV135" ca="1">SUM(IF((INDIRECT($AB135&amp;"!J23:J200")=$B$1)*(INDIRECT($AB135&amp;"!I23:I200")="A")*(INDIRECT($AB135&amp;"!H23:H200")=INDIRECT(AV$121&amp;"!$H$21"))*(INDIRECT($AB135&amp;"!Q23:Q200")&lt;&gt;""),INDIRECT($AB135&amp;"!Q23:Q200")),0)</f>
        <v>#REF!</v>
      </c>
      <c r="AW135" s="11" t="e">
        <f t="array" aca="1" ref="AW135" ca="1">SUM(IF((INDIRECT($AB135&amp;"!J23:J200")=$B$1)*(INDIRECT($AB135&amp;"!I23:I200")="A")*(INDIRECT($AB135&amp;"!H23:H200")=INDIRECT(AW$121&amp;"!$H$21"))*(INDIRECT($AB135&amp;"!Q23:Q200")&lt;&gt;""),INDIRECT($AB135&amp;"!Q23:Q200")),0)</f>
        <v>#REF!</v>
      </c>
      <c r="AX135" s="11" t="e">
        <f t="array" aca="1" ref="AX135" ca="1">SUM(IF((INDIRECT($AB135&amp;"!J23:J200")=$B$1)*(INDIRECT($AB135&amp;"!I23:I200")="A")*(INDIRECT($AB135&amp;"!H23:H200")=INDIRECT(AX$121&amp;"!$H$21"))*(INDIRECT($AB135&amp;"!Q23:Q200")&lt;&gt;""),INDIRECT($AB135&amp;"!Q23:Q200")),0)</f>
        <v>#REF!</v>
      </c>
      <c r="AY135" s="11" t="e">
        <f t="array" aca="1" ref="AY135" ca="1">SUM(IF((INDIRECT($AB135&amp;"!J23:J200")=$B$1)*(INDIRECT($AB135&amp;"!I23:I200")="A")*(INDIRECT($AB135&amp;"!H23:H200")=INDIRECT(AY$121&amp;"!$H$21"))*(INDIRECT($AB135&amp;"!Q23:Q200")&lt;&gt;""),INDIRECT($AB135&amp;"!Q23:Q200")),0)</f>
        <v>#REF!</v>
      </c>
      <c r="AZ135" s="12" t="e">
        <f t="array" aca="1" ref="AZ135" ca="1">SUM(IF((INDIRECT($AB135&amp;"!J23:J200")=$B$1)*(INDIRECT($AB135&amp;"!I23:I200")="A")*(INDIRECT($AB135&amp;"!H23:H200")=INDIRECT(AZ$121&amp;"!$H$21"))*(INDIRECT($AB135&amp;"!Q23:Q200")&lt;&gt;""),INDIRECT($AB135&amp;"!Q23:Q200")),0)</f>
        <v>#REF!</v>
      </c>
    </row>
    <row r="136" spans="1:52" hidden="1">
      <c r="A136" s="4" t="str">
        <f>Table!$C$52</f>
        <v>Urawa_Reds</v>
      </c>
      <c r="B136" s="10">
        <f t="array" aca="1" ref="B136" ca="1">SUM(IF((INDIRECT($A136&amp;"!J23:J200")=$B$1)*(INDIRECT($A136&amp;"!I23:I200")="H")*(INDIRECT($A136&amp;"!H23:H200")=INDIRECT(B$121&amp;"!$H$21"))*(INDIRECT($A136&amp;"!Q23:Q200")&lt;&gt;""),INDIRECT($A136&amp;"!Q23:Q200")),0)</f>
        <v>0</v>
      </c>
      <c r="C136" s="11">
        <f t="array" aca="1" ref="C136" ca="1">SUM(IF((INDIRECT($A136&amp;"!J23:J200")=$B$1)*(INDIRECT($A136&amp;"!I23:I200")="H")*(INDIRECT($A136&amp;"!H23:H200")=INDIRECT(C$121&amp;"!$H$21"))*(INDIRECT($A136&amp;"!Q23:Q200")&lt;&gt;""),INDIRECT($A136&amp;"!Q23:Q200")),0)</f>
        <v>0</v>
      </c>
      <c r="D136" s="11">
        <f t="array" aca="1" ref="D136" ca="1">SUM(IF((INDIRECT($A136&amp;"!J23:J200")=$B$1)*(INDIRECT($A136&amp;"!I23:I200")="H")*(INDIRECT($A136&amp;"!H23:H200")=INDIRECT(D$121&amp;"!$H$21"))*(INDIRECT($A136&amp;"!Q23:Q200")&lt;&gt;""),INDIRECT($A136&amp;"!Q23:Q200")),0)</f>
        <v>0</v>
      </c>
      <c r="E136" s="11">
        <f t="array" aca="1" ref="E136" ca="1">SUM(IF((INDIRECT($A136&amp;"!J23:J200")=$B$1)*(INDIRECT($A136&amp;"!I23:I200")="H")*(INDIRECT($A136&amp;"!H23:H200")=INDIRECT(E$121&amp;"!$H$21"))*(INDIRECT($A136&amp;"!Q23:Q200")&lt;&gt;""),INDIRECT($A136&amp;"!Q23:Q200")),0)</f>
        <v>0</v>
      </c>
      <c r="F136" s="11">
        <f t="array" aca="1" ref="F136" ca="1">SUM(IF((INDIRECT($A136&amp;"!J23:J200")=$B$1)*(INDIRECT($A136&amp;"!I23:I200")="H")*(INDIRECT($A136&amp;"!H23:H200")=INDIRECT(F$121&amp;"!$H$21"))*(INDIRECT($A136&amp;"!Q23:Q200")&lt;&gt;""),INDIRECT($A136&amp;"!Q23:Q200")),0)</f>
        <v>0</v>
      </c>
      <c r="G136" s="11">
        <f t="array" aca="1" ref="G136" ca="1">SUM(IF((INDIRECT($A136&amp;"!J23:J200")=$B$1)*(INDIRECT($A136&amp;"!I23:I200")="H")*(INDIRECT($A136&amp;"!H23:H200")=INDIRECT(G$121&amp;"!$H$21"))*(INDIRECT($A136&amp;"!Q23:Q200")&lt;&gt;""),INDIRECT($A136&amp;"!Q23:Q200")),0)</f>
        <v>0</v>
      </c>
      <c r="H136" s="11">
        <f t="array" aca="1" ref="H136" ca="1">SUM(IF((INDIRECT($A136&amp;"!J23:J200")=$B$1)*(INDIRECT($A136&amp;"!I23:I200")="H")*(INDIRECT($A136&amp;"!H23:H200")=INDIRECT(H$121&amp;"!$H$21"))*(INDIRECT($A136&amp;"!Q23:Q200")&lt;&gt;""),INDIRECT($A136&amp;"!Q23:Q200")),0)</f>
        <v>0</v>
      </c>
      <c r="I136" s="11">
        <f t="array" aca="1" ref="I136" ca="1">SUM(IF((INDIRECT($A136&amp;"!J23:J200")=$B$1)*(INDIRECT($A136&amp;"!I23:I200")="H")*(INDIRECT($A136&amp;"!H23:H200")=INDIRECT(I$121&amp;"!$H$21"))*(INDIRECT($A136&amp;"!Q23:Q200")&lt;&gt;""),INDIRECT($A136&amp;"!Q23:Q200")),0)</f>
        <v>0</v>
      </c>
      <c r="J136" s="11">
        <f t="array" aca="1" ref="J136" ca="1">SUM(IF((INDIRECT($A136&amp;"!J23:J200")=$B$1)*(INDIRECT($A136&amp;"!I23:I200")="H")*(INDIRECT($A136&amp;"!H23:H200")=INDIRECT(J$121&amp;"!$H$21"))*(INDIRECT($A136&amp;"!Q23:Q200")&lt;&gt;""),INDIRECT($A136&amp;"!Q23:Q200")),0)</f>
        <v>0</v>
      </c>
      <c r="K136" s="11">
        <f t="array" aca="1" ref="K136" ca="1">SUM(IF((INDIRECT($A136&amp;"!J23:J200")=$B$1)*(INDIRECT($A136&amp;"!I23:I200")="H")*(INDIRECT($A136&amp;"!H23:H200")=INDIRECT(K$121&amp;"!$H$21"))*(INDIRECT($A136&amp;"!Q23:Q200")&lt;&gt;""),INDIRECT($A136&amp;"!Q23:Q200")),0)</f>
        <v>0</v>
      </c>
      <c r="L136" s="11">
        <f t="array" aca="1" ref="L136" ca="1">SUM(IF((INDIRECT($A136&amp;"!J23:J200")=$B$1)*(INDIRECT($A136&amp;"!I23:I200")="H")*(INDIRECT($A136&amp;"!H23:H200")=INDIRECT(L$121&amp;"!$H$21"))*(INDIRECT($A136&amp;"!Q23:Q200")&lt;&gt;""),INDIRECT($A136&amp;"!Q23:Q200")),0)</f>
        <v>0</v>
      </c>
      <c r="M136" s="11">
        <f t="array" aca="1" ref="M136" ca="1">SUM(IF((INDIRECT($A136&amp;"!J23:J200")=$B$1)*(INDIRECT($A136&amp;"!I23:I200")="H")*(INDIRECT($A136&amp;"!H23:H200")=INDIRECT(M$121&amp;"!$H$21"))*(INDIRECT($A136&amp;"!Q23:Q200")&lt;&gt;""),INDIRECT($A136&amp;"!Q23:Q200")),0)</f>
        <v>0</v>
      </c>
      <c r="N136" s="11">
        <f t="array" aca="1" ref="N136" ca="1">SUM(IF((INDIRECT($A136&amp;"!J23:J200")=$B$1)*(INDIRECT($A136&amp;"!I23:I200")="H")*(INDIRECT($A136&amp;"!H23:H200")=INDIRECT(N$121&amp;"!$H$21"))*(INDIRECT($A136&amp;"!Q23:Q200")&lt;&gt;""),INDIRECT($A136&amp;"!Q23:Q200")),0)</f>
        <v>0</v>
      </c>
      <c r="O136" s="11">
        <f t="array" aca="1" ref="O136" ca="1">SUM(IF((INDIRECT($A136&amp;"!J23:J200")=$B$1)*(INDIRECT($A136&amp;"!I23:I200")="H")*(INDIRECT($A136&amp;"!H23:H200")=INDIRECT(O$121&amp;"!$H$21"))*(INDIRECT($A136&amp;"!Q23:Q200")&lt;&gt;""),INDIRECT($A136&amp;"!Q23:Q200")),0)</f>
        <v>0</v>
      </c>
      <c r="P136" s="11">
        <f t="array" aca="1" ref="P136" ca="1">SUM(IF((INDIRECT($A136&amp;"!J23:J200")=$B$1)*(INDIRECT($A136&amp;"!I23:I200")="H")*(INDIRECT($A136&amp;"!H23:H200")=INDIRECT(P$121&amp;"!$H$21"))*(INDIRECT($A136&amp;"!Q23:Q200")&lt;&gt;""),INDIRECT($A136&amp;"!Q23:Q200")),0)</f>
        <v>0</v>
      </c>
      <c r="Q136" s="11">
        <f t="array" aca="1" ref="Q136" ca="1">SUM(IF((INDIRECT($A136&amp;"!J23:J200")=$B$1)*(INDIRECT($A136&amp;"!I23:I200")="H")*(INDIRECT($A136&amp;"!H23:H200")=INDIRECT(Q$121&amp;"!$H$21"))*(INDIRECT($A136&amp;"!Q23:Q200")&lt;&gt;""),INDIRECT($A136&amp;"!Q23:Q200")),0)</f>
        <v>0</v>
      </c>
      <c r="R136" s="11">
        <f t="array" aca="1" ref="R136" ca="1">SUM(IF((INDIRECT($A136&amp;"!J23:J200")=$B$1)*(INDIRECT($A136&amp;"!I23:I200")="H")*(INDIRECT($A136&amp;"!H23:H200")=INDIRECT(R$121&amp;"!$H$21"))*(INDIRECT($A136&amp;"!Q23:Q200")&lt;&gt;""),INDIRECT($A136&amp;"!Q23:Q200")),0)</f>
        <v>0</v>
      </c>
      <c r="S136" s="11">
        <f t="array" aca="1" ref="S136" ca="1">SUM(IF((INDIRECT($A136&amp;"!J23:J200")=$B$1)*(INDIRECT($A136&amp;"!I23:I200")="H")*(INDIRECT($A136&amp;"!H23:H200")=INDIRECT(S$121&amp;"!$H$21"))*(INDIRECT($A136&amp;"!Q23:Q200")&lt;&gt;""),INDIRECT($A136&amp;"!Q23:Q200")),0)</f>
        <v>0</v>
      </c>
      <c r="T136" s="11" t="e">
        <f t="array" aca="1" ref="T136" ca="1">SUM(IF((INDIRECT($A136&amp;"!J23:J200")=$B$1)*(INDIRECT($A136&amp;"!I23:I200")="H")*(INDIRECT($A136&amp;"!H23:H200")=INDIRECT(T$121&amp;"!$H$21"))*(INDIRECT($A136&amp;"!Q23:Q200")&lt;&gt;""),INDIRECT($A136&amp;"!Q23:Q200")),0)</f>
        <v>#REF!</v>
      </c>
      <c r="U136" s="11" t="e">
        <f t="array" aca="1" ref="U136" ca="1">SUM(IF((INDIRECT($A136&amp;"!J23:J200")=$B$1)*(INDIRECT($A136&amp;"!I23:I200")="H")*(INDIRECT($A136&amp;"!H23:H200")=INDIRECT(U$121&amp;"!$H$21"))*(INDIRECT($A136&amp;"!Q23:Q200")&lt;&gt;""),INDIRECT($A136&amp;"!Q23:Q200")),0)</f>
        <v>#REF!</v>
      </c>
      <c r="V136" s="11" t="e">
        <f t="array" aca="1" ref="V136" ca="1">SUM(IF((INDIRECT($A136&amp;"!J23:J200")=$B$1)*(INDIRECT($A136&amp;"!I23:I200")="H")*(INDIRECT($A136&amp;"!H23:H200")=INDIRECT(V$121&amp;"!$H$21"))*(INDIRECT($A136&amp;"!Q23:Q200")&lt;&gt;""),INDIRECT($A136&amp;"!Q23:Q200")),0)</f>
        <v>#REF!</v>
      </c>
      <c r="W136" s="11" t="e">
        <f t="array" aca="1" ref="W136" ca="1">SUM(IF((INDIRECT($A136&amp;"!J23:J200")=$B$1)*(INDIRECT($A136&amp;"!I23:I200")="H")*(INDIRECT($A136&amp;"!H23:H200")=INDIRECT(W$121&amp;"!$H$21"))*(INDIRECT($A136&amp;"!Q23:Q200")&lt;&gt;""),INDIRECT($A136&amp;"!Q23:Q200")),0)</f>
        <v>#REF!</v>
      </c>
      <c r="X136" s="11" t="e">
        <f t="array" aca="1" ref="X136" ca="1">SUM(IF((INDIRECT($A136&amp;"!J23:J200")=$B$1)*(INDIRECT($A136&amp;"!I23:I200")="H")*(INDIRECT($A136&amp;"!H23:H200")=INDIRECT(X$121&amp;"!$H$21"))*(INDIRECT($A136&amp;"!Q23:Q200")&lt;&gt;""),INDIRECT($A136&amp;"!Q23:Q200")),0)</f>
        <v>#REF!</v>
      </c>
      <c r="Y136" s="12" t="e">
        <f t="array" aca="1" ref="Y136" ca="1">SUM(IF((INDIRECT($A136&amp;"!J23:J200")=$B$1)*(INDIRECT($A136&amp;"!I23:I200")="H")*(INDIRECT($A136&amp;"!H23:H200")=INDIRECT(Y$121&amp;"!$H$21"))*(INDIRECT($A136&amp;"!Q23:Q200")&lt;&gt;""),INDIRECT($A136&amp;"!Q23:Q200")),0)</f>
        <v>#REF!</v>
      </c>
      <c r="Z136" s="4"/>
      <c r="AA136" s="4"/>
      <c r="AB136" s="4" t="str">
        <f>Table!$C$52</f>
        <v>Urawa_Reds</v>
      </c>
      <c r="AC136" s="10">
        <f t="array" aca="1" ref="AC136" ca="1">SUM(IF((INDIRECT($AB136&amp;"!J23:J200")=$B$1)*(INDIRECT($AB136&amp;"!I23:I200")="A")*(INDIRECT($AB136&amp;"!H23:H200")=INDIRECT(AC$121&amp;"!$H$21"))*(INDIRECT($AB136&amp;"!Q23:Q200")&lt;&gt;""),INDIRECT($AB136&amp;"!Q23:Q200")),0)</f>
        <v>0</v>
      </c>
      <c r="AD136" s="11">
        <f t="array" aca="1" ref="AD136" ca="1">SUM(IF((INDIRECT($AB136&amp;"!J23:J200")=$B$1)*(INDIRECT($AB136&amp;"!I23:I200")="A")*(INDIRECT($AB136&amp;"!H23:H200")=INDIRECT(AD$121&amp;"!$H$21"))*(INDIRECT($AB136&amp;"!Q23:Q200")&lt;&gt;""),INDIRECT($AB136&amp;"!Q23:Q200")),0)</f>
        <v>0</v>
      </c>
      <c r="AE136" s="11">
        <f t="array" aca="1" ref="AE136" ca="1">SUM(IF((INDIRECT($AB136&amp;"!J23:J200")=$B$1)*(INDIRECT($AB136&amp;"!I23:I200")="A")*(INDIRECT($AB136&amp;"!H23:H200")=INDIRECT(AE$121&amp;"!$H$21"))*(INDIRECT($AB136&amp;"!Q23:Q200")&lt;&gt;""),INDIRECT($AB136&amp;"!Q23:Q200")),0)</f>
        <v>0</v>
      </c>
      <c r="AF136" s="11">
        <f t="array" aca="1" ref="AF136" ca="1">SUM(IF((INDIRECT($AB136&amp;"!J23:J200")=$B$1)*(INDIRECT($AB136&amp;"!I23:I200")="A")*(INDIRECT($AB136&amp;"!H23:H200")=INDIRECT(AF$121&amp;"!$H$21"))*(INDIRECT($AB136&amp;"!Q23:Q200")&lt;&gt;""),INDIRECT($AB136&amp;"!Q23:Q200")),0)</f>
        <v>0</v>
      </c>
      <c r="AG136" s="11">
        <f t="array" aca="1" ref="AG136" ca="1">SUM(IF((INDIRECT($AB136&amp;"!J23:J200")=$B$1)*(INDIRECT($AB136&amp;"!I23:I200")="A")*(INDIRECT($AB136&amp;"!H23:H200")=INDIRECT(AG$121&amp;"!$H$21"))*(INDIRECT($AB136&amp;"!Q23:Q200")&lt;&gt;""),INDIRECT($AB136&amp;"!Q23:Q200")),0)</f>
        <v>0</v>
      </c>
      <c r="AH136" s="11">
        <f t="array" aca="1" ref="AH136" ca="1">SUM(IF((INDIRECT($AB136&amp;"!J23:J200")=$B$1)*(INDIRECT($AB136&amp;"!I23:I200")="A")*(INDIRECT($AB136&amp;"!H23:H200")=INDIRECT(AH$121&amp;"!$H$21"))*(INDIRECT($AB136&amp;"!Q23:Q200")&lt;&gt;""),INDIRECT($AB136&amp;"!Q23:Q200")),0)</f>
        <v>0</v>
      </c>
      <c r="AI136" s="11">
        <f t="array" aca="1" ref="AI136" ca="1">SUM(IF((INDIRECT($AB136&amp;"!J23:J200")=$B$1)*(INDIRECT($AB136&amp;"!I23:I200")="A")*(INDIRECT($AB136&amp;"!H23:H200")=INDIRECT(AI$121&amp;"!$H$21"))*(INDIRECT($AB136&amp;"!Q23:Q200")&lt;&gt;""),INDIRECT($AB136&amp;"!Q23:Q200")),0)</f>
        <v>0</v>
      </c>
      <c r="AJ136" s="11">
        <f t="array" aca="1" ref="AJ136" ca="1">SUM(IF((INDIRECT($AB136&amp;"!J23:J200")=$B$1)*(INDIRECT($AB136&amp;"!I23:I200")="A")*(INDIRECT($AB136&amp;"!H23:H200")=INDIRECT(AJ$121&amp;"!$H$21"))*(INDIRECT($AB136&amp;"!Q23:Q200")&lt;&gt;""),INDIRECT($AB136&amp;"!Q23:Q200")),0)</f>
        <v>0</v>
      </c>
      <c r="AK136" s="11">
        <f t="array" aca="1" ref="AK136" ca="1">SUM(IF((INDIRECT($AB136&amp;"!J23:J200")=$B$1)*(INDIRECT($AB136&amp;"!I23:I200")="A")*(INDIRECT($AB136&amp;"!H23:H200")=INDIRECT(AK$121&amp;"!$H$21"))*(INDIRECT($AB136&amp;"!Q23:Q200")&lt;&gt;""),INDIRECT($AB136&amp;"!Q23:Q200")),0)</f>
        <v>0</v>
      </c>
      <c r="AL136" s="11">
        <f t="array" aca="1" ref="AL136" ca="1">SUM(IF((INDIRECT($AB136&amp;"!J23:J200")=$B$1)*(INDIRECT($AB136&amp;"!I23:I200")="A")*(INDIRECT($AB136&amp;"!H23:H200")=INDIRECT(AL$121&amp;"!$H$21"))*(INDIRECT($AB136&amp;"!Q23:Q200")&lt;&gt;""),INDIRECT($AB136&amp;"!Q23:Q200")),0)</f>
        <v>0</v>
      </c>
      <c r="AM136" s="11">
        <f t="array" aca="1" ref="AM136" ca="1">SUM(IF((INDIRECT($AB136&amp;"!J23:J200")=$B$1)*(INDIRECT($AB136&amp;"!I23:I200")="A")*(INDIRECT($AB136&amp;"!H23:H200")=INDIRECT(AM$121&amp;"!$H$21"))*(INDIRECT($AB136&amp;"!Q23:Q200")&lt;&gt;""),INDIRECT($AB136&amp;"!Q23:Q200")),0)</f>
        <v>0</v>
      </c>
      <c r="AN136" s="11">
        <f t="array" aca="1" ref="AN136" ca="1">SUM(IF((INDIRECT($AB136&amp;"!J23:J200")=$B$1)*(INDIRECT($AB136&amp;"!I23:I200")="A")*(INDIRECT($AB136&amp;"!H23:H200")=INDIRECT(AN$121&amp;"!$H$21"))*(INDIRECT($AB136&amp;"!Q23:Q200")&lt;&gt;""),INDIRECT($AB136&amp;"!Q23:Q200")),0)</f>
        <v>0</v>
      </c>
      <c r="AO136" s="11">
        <f t="array" aca="1" ref="AO136" ca="1">SUM(IF((INDIRECT($AB136&amp;"!J23:J200")=$B$1)*(INDIRECT($AB136&amp;"!I23:I200")="A")*(INDIRECT($AB136&amp;"!H23:H200")=INDIRECT(AO$121&amp;"!$H$21"))*(INDIRECT($AB136&amp;"!Q23:Q200")&lt;&gt;""),INDIRECT($AB136&amp;"!Q23:Q200")),0)</f>
        <v>0</v>
      </c>
      <c r="AP136" s="11">
        <f t="array" aca="1" ref="AP136" ca="1">SUM(IF((INDIRECT($AB136&amp;"!J23:J200")=$B$1)*(INDIRECT($AB136&amp;"!I23:I200")="A")*(INDIRECT($AB136&amp;"!H23:H200")=INDIRECT(AP$121&amp;"!$H$21"))*(INDIRECT($AB136&amp;"!Q23:Q200")&lt;&gt;""),INDIRECT($AB136&amp;"!Q23:Q200")),0)</f>
        <v>0</v>
      </c>
      <c r="AQ136" s="11">
        <f t="array" aca="1" ref="AQ136" ca="1">SUM(IF((INDIRECT($AB136&amp;"!J23:J200")=$B$1)*(INDIRECT($AB136&amp;"!I23:I200")="A")*(INDIRECT($AB136&amp;"!H23:H200")=INDIRECT(AQ$121&amp;"!$H$21"))*(INDIRECT($AB136&amp;"!Q23:Q200")&lt;&gt;""),INDIRECT($AB136&amp;"!Q23:Q200")),0)</f>
        <v>0</v>
      </c>
      <c r="AR136" s="11">
        <f t="array" aca="1" ref="AR136" ca="1">SUM(IF((INDIRECT($AB136&amp;"!J23:J200")=$B$1)*(INDIRECT($AB136&amp;"!I23:I200")="A")*(INDIRECT($AB136&amp;"!H23:H200")=INDIRECT(AR$121&amp;"!$H$21"))*(INDIRECT($AB136&amp;"!Q23:Q200")&lt;&gt;""),INDIRECT($AB136&amp;"!Q23:Q200")),0)</f>
        <v>0</v>
      </c>
      <c r="AS136" s="11">
        <f t="array" aca="1" ref="AS136" ca="1">SUM(IF((INDIRECT($AB136&amp;"!J23:J200")=$B$1)*(INDIRECT($AB136&amp;"!I23:I200")="A")*(INDIRECT($AB136&amp;"!H23:H200")=INDIRECT(AS$121&amp;"!$H$21"))*(INDIRECT($AB136&amp;"!Q23:Q200")&lt;&gt;""),INDIRECT($AB136&amp;"!Q23:Q200")),0)</f>
        <v>0</v>
      </c>
      <c r="AT136" s="11">
        <f t="array" aca="1" ref="AT136" ca="1">SUM(IF((INDIRECT($AB136&amp;"!J23:J200")=$B$1)*(INDIRECT($AB136&amp;"!I23:I200")="A")*(INDIRECT($AB136&amp;"!H23:H200")=INDIRECT(AT$121&amp;"!$H$21"))*(INDIRECT($AB136&amp;"!Q23:Q200")&lt;&gt;""),INDIRECT($AB136&amp;"!Q23:Q200")),0)</f>
        <v>0</v>
      </c>
      <c r="AU136" s="11" t="e">
        <f t="array" aca="1" ref="AU136" ca="1">SUM(IF((INDIRECT($AB136&amp;"!J23:J200")=$B$1)*(INDIRECT($AB136&amp;"!I23:I200")="A")*(INDIRECT($AB136&amp;"!H23:H200")=INDIRECT(AU$121&amp;"!$H$21"))*(INDIRECT($AB136&amp;"!Q23:Q200")&lt;&gt;""),INDIRECT($AB136&amp;"!Q23:Q200")),0)</f>
        <v>#REF!</v>
      </c>
      <c r="AV136" s="11" t="e">
        <f t="array" aca="1" ref="AV136" ca="1">SUM(IF((INDIRECT($AB136&amp;"!J23:J200")=$B$1)*(INDIRECT($AB136&amp;"!I23:I200")="A")*(INDIRECT($AB136&amp;"!H23:H200")=INDIRECT(AV$121&amp;"!$H$21"))*(INDIRECT($AB136&amp;"!Q23:Q200")&lt;&gt;""),INDIRECT($AB136&amp;"!Q23:Q200")),0)</f>
        <v>#REF!</v>
      </c>
      <c r="AW136" s="11" t="e">
        <f t="array" aca="1" ref="AW136" ca="1">SUM(IF((INDIRECT($AB136&amp;"!J23:J200")=$B$1)*(INDIRECT($AB136&amp;"!I23:I200")="A")*(INDIRECT($AB136&amp;"!H23:H200")=INDIRECT(AW$121&amp;"!$H$21"))*(INDIRECT($AB136&amp;"!Q23:Q200")&lt;&gt;""),INDIRECT($AB136&amp;"!Q23:Q200")),0)</f>
        <v>#REF!</v>
      </c>
      <c r="AX136" s="11" t="e">
        <f t="array" aca="1" ref="AX136" ca="1">SUM(IF((INDIRECT($AB136&amp;"!J23:J200")=$B$1)*(INDIRECT($AB136&amp;"!I23:I200")="A")*(INDIRECT($AB136&amp;"!H23:H200")=INDIRECT(AX$121&amp;"!$H$21"))*(INDIRECT($AB136&amp;"!Q23:Q200")&lt;&gt;""),INDIRECT($AB136&amp;"!Q23:Q200")),0)</f>
        <v>#REF!</v>
      </c>
      <c r="AY136" s="11" t="e">
        <f t="array" aca="1" ref="AY136" ca="1">SUM(IF((INDIRECT($AB136&amp;"!J23:J200")=$B$1)*(INDIRECT($AB136&amp;"!I23:I200")="A")*(INDIRECT($AB136&amp;"!H23:H200")=INDIRECT(AY$121&amp;"!$H$21"))*(INDIRECT($AB136&amp;"!Q23:Q200")&lt;&gt;""),INDIRECT($AB136&amp;"!Q23:Q200")),0)</f>
        <v>#REF!</v>
      </c>
      <c r="AZ136" s="12" t="e">
        <f t="array" aca="1" ref="AZ136" ca="1">SUM(IF((INDIRECT($AB136&amp;"!J23:J200")=$B$1)*(INDIRECT($AB136&amp;"!I23:I200")="A")*(INDIRECT($AB136&amp;"!H23:H200")=INDIRECT(AZ$121&amp;"!$H$21"))*(INDIRECT($AB136&amp;"!Q23:Q200")&lt;&gt;""),INDIRECT($AB136&amp;"!Q23:Q200")),0)</f>
        <v>#REF!</v>
      </c>
    </row>
    <row r="137" spans="1:52" hidden="1">
      <c r="A137" s="4" t="str">
        <f>Table!$C$53</f>
        <v>Vegalta_Sendai</v>
      </c>
      <c r="B137" s="10">
        <f t="array" aca="1" ref="B137" ca="1">SUM(IF((INDIRECT($A137&amp;"!J23:J200")=$B$1)*(INDIRECT($A137&amp;"!I23:I200")="H")*(INDIRECT($A137&amp;"!H23:H200")=INDIRECT(B$121&amp;"!$H$21"))*(INDIRECT($A137&amp;"!Q23:Q200")&lt;&gt;""),INDIRECT($A137&amp;"!Q23:Q200")),0)</f>
        <v>0</v>
      </c>
      <c r="C137" s="11">
        <f t="array" aca="1" ref="C137" ca="1">SUM(IF((INDIRECT($A137&amp;"!J23:J200")=$B$1)*(INDIRECT($A137&amp;"!I23:I200")="H")*(INDIRECT($A137&amp;"!H23:H200")=INDIRECT(C$121&amp;"!$H$21"))*(INDIRECT($A137&amp;"!Q23:Q200")&lt;&gt;""),INDIRECT($A137&amp;"!Q23:Q200")),0)</f>
        <v>0</v>
      </c>
      <c r="D137" s="11">
        <f t="array" aca="1" ref="D137" ca="1">SUM(IF((INDIRECT($A137&amp;"!J23:J200")=$B$1)*(INDIRECT($A137&amp;"!I23:I200")="H")*(INDIRECT($A137&amp;"!H23:H200")=INDIRECT(D$121&amp;"!$H$21"))*(INDIRECT($A137&amp;"!Q23:Q200")&lt;&gt;""),INDIRECT($A137&amp;"!Q23:Q200")),0)</f>
        <v>0</v>
      </c>
      <c r="E137" s="11">
        <f t="array" aca="1" ref="E137" ca="1">SUM(IF((INDIRECT($A137&amp;"!J23:J200")=$B$1)*(INDIRECT($A137&amp;"!I23:I200")="H")*(INDIRECT($A137&amp;"!H23:H200")=INDIRECT(E$121&amp;"!$H$21"))*(INDIRECT($A137&amp;"!Q23:Q200")&lt;&gt;""),INDIRECT($A137&amp;"!Q23:Q200")),0)</f>
        <v>0</v>
      </c>
      <c r="F137" s="11">
        <f t="array" aca="1" ref="F137" ca="1">SUM(IF((INDIRECT($A137&amp;"!J23:J200")=$B$1)*(INDIRECT($A137&amp;"!I23:I200")="H")*(INDIRECT($A137&amp;"!H23:H200")=INDIRECT(F$121&amp;"!$H$21"))*(INDIRECT($A137&amp;"!Q23:Q200")&lt;&gt;""),INDIRECT($A137&amp;"!Q23:Q200")),0)</f>
        <v>0</v>
      </c>
      <c r="G137" s="11">
        <f t="array" aca="1" ref="G137" ca="1">SUM(IF((INDIRECT($A137&amp;"!J23:J200")=$B$1)*(INDIRECT($A137&amp;"!I23:I200")="H")*(INDIRECT($A137&amp;"!H23:H200")=INDIRECT(G$121&amp;"!$H$21"))*(INDIRECT($A137&amp;"!Q23:Q200")&lt;&gt;""),INDIRECT($A137&amp;"!Q23:Q200")),0)</f>
        <v>0</v>
      </c>
      <c r="H137" s="11">
        <f t="array" aca="1" ref="H137" ca="1">SUM(IF((INDIRECT($A137&amp;"!J23:J200")=$B$1)*(INDIRECT($A137&amp;"!I23:I200")="H")*(INDIRECT($A137&amp;"!H23:H200")=INDIRECT(H$121&amp;"!$H$21"))*(INDIRECT($A137&amp;"!Q23:Q200")&lt;&gt;""),INDIRECT($A137&amp;"!Q23:Q200")),0)</f>
        <v>0</v>
      </c>
      <c r="I137" s="11">
        <f t="array" aca="1" ref="I137" ca="1">SUM(IF((INDIRECT($A137&amp;"!J23:J200")=$B$1)*(INDIRECT($A137&amp;"!I23:I200")="H")*(INDIRECT($A137&amp;"!H23:H200")=INDIRECT(I$121&amp;"!$H$21"))*(INDIRECT($A137&amp;"!Q23:Q200")&lt;&gt;""),INDIRECT($A137&amp;"!Q23:Q200")),0)</f>
        <v>0</v>
      </c>
      <c r="J137" s="11">
        <f t="array" aca="1" ref="J137" ca="1">SUM(IF((INDIRECT($A137&amp;"!J23:J200")=$B$1)*(INDIRECT($A137&amp;"!I23:I200")="H")*(INDIRECT($A137&amp;"!H23:H200")=INDIRECT(J$121&amp;"!$H$21"))*(INDIRECT($A137&amp;"!Q23:Q200")&lt;&gt;""),INDIRECT($A137&amp;"!Q23:Q200")),0)</f>
        <v>0</v>
      </c>
      <c r="K137" s="11">
        <f t="array" aca="1" ref="K137" ca="1">SUM(IF((INDIRECT($A137&amp;"!J23:J200")=$B$1)*(INDIRECT($A137&amp;"!I23:I200")="H")*(INDIRECT($A137&amp;"!H23:H200")=INDIRECT(K$121&amp;"!$H$21"))*(INDIRECT($A137&amp;"!Q23:Q200")&lt;&gt;""),INDIRECT($A137&amp;"!Q23:Q200")),0)</f>
        <v>0</v>
      </c>
      <c r="L137" s="11">
        <f t="array" aca="1" ref="L137" ca="1">SUM(IF((INDIRECT($A137&amp;"!J23:J200")=$B$1)*(INDIRECT($A137&amp;"!I23:I200")="H")*(INDIRECT($A137&amp;"!H23:H200")=INDIRECT(L$121&amp;"!$H$21"))*(INDIRECT($A137&amp;"!Q23:Q200")&lt;&gt;""),INDIRECT($A137&amp;"!Q23:Q200")),0)</f>
        <v>0</v>
      </c>
      <c r="M137" s="11">
        <f t="array" aca="1" ref="M137" ca="1">SUM(IF((INDIRECT($A137&amp;"!J23:J200")=$B$1)*(INDIRECT($A137&amp;"!I23:I200")="H")*(INDIRECT($A137&amp;"!H23:H200")=INDIRECT(M$121&amp;"!$H$21"))*(INDIRECT($A137&amp;"!Q23:Q200")&lt;&gt;""),INDIRECT($A137&amp;"!Q23:Q200")),0)</f>
        <v>0</v>
      </c>
      <c r="N137" s="11">
        <f t="array" aca="1" ref="N137" ca="1">SUM(IF((INDIRECT($A137&amp;"!J23:J200")=$B$1)*(INDIRECT($A137&amp;"!I23:I200")="H")*(INDIRECT($A137&amp;"!H23:H200")=INDIRECT(N$121&amp;"!$H$21"))*(INDIRECT($A137&amp;"!Q23:Q200")&lt;&gt;""),INDIRECT($A137&amp;"!Q23:Q200")),0)</f>
        <v>0</v>
      </c>
      <c r="O137" s="11">
        <f t="array" aca="1" ref="O137" ca="1">SUM(IF((INDIRECT($A137&amp;"!J23:J200")=$B$1)*(INDIRECT($A137&amp;"!I23:I200")="H")*(INDIRECT($A137&amp;"!H23:H200")=INDIRECT(O$121&amp;"!$H$21"))*(INDIRECT($A137&amp;"!Q23:Q200")&lt;&gt;""),INDIRECT($A137&amp;"!Q23:Q200")),0)</f>
        <v>0</v>
      </c>
      <c r="P137" s="11">
        <f t="array" aca="1" ref="P137" ca="1">SUM(IF((INDIRECT($A137&amp;"!J23:J200")=$B$1)*(INDIRECT($A137&amp;"!I23:I200")="H")*(INDIRECT($A137&amp;"!H23:H200")=INDIRECT(P$121&amp;"!$H$21"))*(INDIRECT($A137&amp;"!Q23:Q200")&lt;&gt;""),INDIRECT($A137&amp;"!Q23:Q200")),0)</f>
        <v>0</v>
      </c>
      <c r="Q137" s="11">
        <f t="array" aca="1" ref="Q137" ca="1">SUM(IF((INDIRECT($A137&amp;"!J23:J200")=$B$1)*(INDIRECT($A137&amp;"!I23:I200")="H")*(INDIRECT($A137&amp;"!H23:H200")=INDIRECT(Q$121&amp;"!$H$21"))*(INDIRECT($A137&amp;"!Q23:Q200")&lt;&gt;""),INDIRECT($A137&amp;"!Q23:Q200")),0)</f>
        <v>0</v>
      </c>
      <c r="R137" s="11">
        <f t="array" aca="1" ref="R137" ca="1">SUM(IF((INDIRECT($A137&amp;"!J23:J200")=$B$1)*(INDIRECT($A137&amp;"!I23:I200")="H")*(INDIRECT($A137&amp;"!H23:H200")=INDIRECT(R$121&amp;"!$H$21"))*(INDIRECT($A137&amp;"!Q23:Q200")&lt;&gt;""),INDIRECT($A137&amp;"!Q23:Q200")),0)</f>
        <v>0</v>
      </c>
      <c r="S137" s="11">
        <f t="array" aca="1" ref="S137" ca="1">SUM(IF((INDIRECT($A137&amp;"!J23:J200")=$B$1)*(INDIRECT($A137&amp;"!I23:I200")="H")*(INDIRECT($A137&amp;"!H23:H200")=INDIRECT(S$121&amp;"!$H$21"))*(INDIRECT($A137&amp;"!Q23:Q200")&lt;&gt;""),INDIRECT($A137&amp;"!Q23:Q200")),0)</f>
        <v>0</v>
      </c>
      <c r="T137" s="11" t="e">
        <f t="array" aca="1" ref="T137" ca="1">SUM(IF((INDIRECT($A137&amp;"!J23:J200")=$B$1)*(INDIRECT($A137&amp;"!I23:I200")="H")*(INDIRECT($A137&amp;"!H23:H200")=INDIRECT(T$121&amp;"!$H$21"))*(INDIRECT($A137&amp;"!Q23:Q200")&lt;&gt;""),INDIRECT($A137&amp;"!Q23:Q200")),0)</f>
        <v>#REF!</v>
      </c>
      <c r="U137" s="11" t="e">
        <f t="array" aca="1" ref="U137" ca="1">SUM(IF((INDIRECT($A137&amp;"!J23:J200")=$B$1)*(INDIRECT($A137&amp;"!I23:I200")="H")*(INDIRECT($A137&amp;"!H23:H200")=INDIRECT(U$121&amp;"!$H$21"))*(INDIRECT($A137&amp;"!Q23:Q200")&lt;&gt;""),INDIRECT($A137&amp;"!Q23:Q200")),0)</f>
        <v>#REF!</v>
      </c>
      <c r="V137" s="11" t="e">
        <f t="array" aca="1" ref="V137" ca="1">SUM(IF((INDIRECT($A137&amp;"!J23:J200")=$B$1)*(INDIRECT($A137&amp;"!I23:I200")="H")*(INDIRECT($A137&amp;"!H23:H200")=INDIRECT(V$121&amp;"!$H$21"))*(INDIRECT($A137&amp;"!Q23:Q200")&lt;&gt;""),INDIRECT($A137&amp;"!Q23:Q200")),0)</f>
        <v>#REF!</v>
      </c>
      <c r="W137" s="11" t="e">
        <f t="array" aca="1" ref="W137" ca="1">SUM(IF((INDIRECT($A137&amp;"!J23:J200")=$B$1)*(INDIRECT($A137&amp;"!I23:I200")="H")*(INDIRECT($A137&amp;"!H23:H200")=INDIRECT(W$121&amp;"!$H$21"))*(INDIRECT($A137&amp;"!Q23:Q200")&lt;&gt;""),INDIRECT($A137&amp;"!Q23:Q200")),0)</f>
        <v>#REF!</v>
      </c>
      <c r="X137" s="11" t="e">
        <f t="array" aca="1" ref="X137" ca="1">SUM(IF((INDIRECT($A137&amp;"!J23:J200")=$B$1)*(INDIRECT($A137&amp;"!I23:I200")="H")*(INDIRECT($A137&amp;"!H23:H200")=INDIRECT(X$121&amp;"!$H$21"))*(INDIRECT($A137&amp;"!Q23:Q200")&lt;&gt;""),INDIRECT($A137&amp;"!Q23:Q200")),0)</f>
        <v>#REF!</v>
      </c>
      <c r="Y137" s="12" t="e">
        <f t="array" aca="1" ref="Y137" ca="1">SUM(IF((INDIRECT($A137&amp;"!J23:J200")=$B$1)*(INDIRECT($A137&amp;"!I23:I200")="H")*(INDIRECT($A137&amp;"!H23:H200")=INDIRECT(Y$121&amp;"!$H$21"))*(INDIRECT($A137&amp;"!Q23:Q200")&lt;&gt;""),INDIRECT($A137&amp;"!Q23:Q200")),0)</f>
        <v>#REF!</v>
      </c>
      <c r="Z137" s="4"/>
      <c r="AA137" s="4"/>
      <c r="AB137" s="4" t="str">
        <f>Table!$C$53</f>
        <v>Vegalta_Sendai</v>
      </c>
      <c r="AC137" s="10">
        <f t="array" aca="1" ref="AC137" ca="1">SUM(IF((INDIRECT($AB137&amp;"!J23:J200")=$B$1)*(INDIRECT($AB137&amp;"!I23:I200")="A")*(INDIRECT($AB137&amp;"!H23:H200")=INDIRECT(AC$121&amp;"!$H$21"))*(INDIRECT($AB137&amp;"!Q23:Q200")&lt;&gt;""),INDIRECT($AB137&amp;"!Q23:Q200")),0)</f>
        <v>0</v>
      </c>
      <c r="AD137" s="11">
        <f t="array" aca="1" ref="AD137" ca="1">SUM(IF((INDIRECT($AB137&amp;"!J23:J200")=$B$1)*(INDIRECT($AB137&amp;"!I23:I200")="A")*(INDIRECT($AB137&amp;"!H23:H200")=INDIRECT(AD$121&amp;"!$H$21"))*(INDIRECT($AB137&amp;"!Q23:Q200")&lt;&gt;""),INDIRECT($AB137&amp;"!Q23:Q200")),0)</f>
        <v>0</v>
      </c>
      <c r="AE137" s="11">
        <f t="array" aca="1" ref="AE137" ca="1">SUM(IF((INDIRECT($AB137&amp;"!J23:J200")=$B$1)*(INDIRECT($AB137&amp;"!I23:I200")="A")*(INDIRECT($AB137&amp;"!H23:H200")=INDIRECT(AE$121&amp;"!$H$21"))*(INDIRECT($AB137&amp;"!Q23:Q200")&lt;&gt;""),INDIRECT($AB137&amp;"!Q23:Q200")),0)</f>
        <v>0</v>
      </c>
      <c r="AF137" s="11">
        <f t="array" aca="1" ref="AF137" ca="1">SUM(IF((INDIRECT($AB137&amp;"!J23:J200")=$B$1)*(INDIRECT($AB137&amp;"!I23:I200")="A")*(INDIRECT($AB137&amp;"!H23:H200")=INDIRECT(AF$121&amp;"!$H$21"))*(INDIRECT($AB137&amp;"!Q23:Q200")&lt;&gt;""),INDIRECT($AB137&amp;"!Q23:Q200")),0)</f>
        <v>0</v>
      </c>
      <c r="AG137" s="11">
        <f t="array" aca="1" ref="AG137" ca="1">SUM(IF((INDIRECT($AB137&amp;"!J23:J200")=$B$1)*(INDIRECT($AB137&amp;"!I23:I200")="A")*(INDIRECT($AB137&amp;"!H23:H200")=INDIRECT(AG$121&amp;"!$H$21"))*(INDIRECT($AB137&amp;"!Q23:Q200")&lt;&gt;""),INDIRECT($AB137&amp;"!Q23:Q200")),0)</f>
        <v>0</v>
      </c>
      <c r="AH137" s="11">
        <f t="array" aca="1" ref="AH137" ca="1">SUM(IF((INDIRECT($AB137&amp;"!J23:J200")=$B$1)*(INDIRECT($AB137&amp;"!I23:I200")="A")*(INDIRECT($AB137&amp;"!H23:H200")=INDIRECT(AH$121&amp;"!$H$21"))*(INDIRECT($AB137&amp;"!Q23:Q200")&lt;&gt;""),INDIRECT($AB137&amp;"!Q23:Q200")),0)</f>
        <v>0</v>
      </c>
      <c r="AI137" s="11">
        <f t="array" aca="1" ref="AI137" ca="1">SUM(IF((INDIRECT($AB137&amp;"!J23:J200")=$B$1)*(INDIRECT($AB137&amp;"!I23:I200")="A")*(INDIRECT($AB137&amp;"!H23:H200")=INDIRECT(AI$121&amp;"!$H$21"))*(INDIRECT($AB137&amp;"!Q23:Q200")&lt;&gt;""),INDIRECT($AB137&amp;"!Q23:Q200")),0)</f>
        <v>0</v>
      </c>
      <c r="AJ137" s="11">
        <f t="array" aca="1" ref="AJ137" ca="1">SUM(IF((INDIRECT($AB137&amp;"!J23:J200")=$B$1)*(INDIRECT($AB137&amp;"!I23:I200")="A")*(INDIRECT($AB137&amp;"!H23:H200")=INDIRECT(AJ$121&amp;"!$H$21"))*(INDIRECT($AB137&amp;"!Q23:Q200")&lt;&gt;""),INDIRECT($AB137&amp;"!Q23:Q200")),0)</f>
        <v>0</v>
      </c>
      <c r="AK137" s="11">
        <f t="array" aca="1" ref="AK137" ca="1">SUM(IF((INDIRECT($AB137&amp;"!J23:J200")=$B$1)*(INDIRECT($AB137&amp;"!I23:I200")="A")*(INDIRECT($AB137&amp;"!H23:H200")=INDIRECT(AK$121&amp;"!$H$21"))*(INDIRECT($AB137&amp;"!Q23:Q200")&lt;&gt;""),INDIRECT($AB137&amp;"!Q23:Q200")),0)</f>
        <v>0</v>
      </c>
      <c r="AL137" s="11">
        <f t="array" aca="1" ref="AL137" ca="1">SUM(IF((INDIRECT($AB137&amp;"!J23:J200")=$B$1)*(INDIRECT($AB137&amp;"!I23:I200")="A")*(INDIRECT($AB137&amp;"!H23:H200")=INDIRECT(AL$121&amp;"!$H$21"))*(INDIRECT($AB137&amp;"!Q23:Q200")&lt;&gt;""),INDIRECT($AB137&amp;"!Q23:Q200")),0)</f>
        <v>0</v>
      </c>
      <c r="AM137" s="11">
        <f t="array" aca="1" ref="AM137" ca="1">SUM(IF((INDIRECT($AB137&amp;"!J23:J200")=$B$1)*(INDIRECT($AB137&amp;"!I23:I200")="A")*(INDIRECT($AB137&amp;"!H23:H200")=INDIRECT(AM$121&amp;"!$H$21"))*(INDIRECT($AB137&amp;"!Q23:Q200")&lt;&gt;""),INDIRECT($AB137&amp;"!Q23:Q200")),0)</f>
        <v>0</v>
      </c>
      <c r="AN137" s="11">
        <f t="array" aca="1" ref="AN137" ca="1">SUM(IF((INDIRECT($AB137&amp;"!J23:J200")=$B$1)*(INDIRECT($AB137&amp;"!I23:I200")="A")*(INDIRECT($AB137&amp;"!H23:H200")=INDIRECT(AN$121&amp;"!$H$21"))*(INDIRECT($AB137&amp;"!Q23:Q200")&lt;&gt;""),INDIRECT($AB137&amp;"!Q23:Q200")),0)</f>
        <v>0</v>
      </c>
      <c r="AO137" s="11">
        <f t="array" aca="1" ref="AO137" ca="1">SUM(IF((INDIRECT($AB137&amp;"!J23:J200")=$B$1)*(INDIRECT($AB137&amp;"!I23:I200")="A")*(INDIRECT($AB137&amp;"!H23:H200")=INDIRECT(AO$121&amp;"!$H$21"))*(INDIRECT($AB137&amp;"!Q23:Q200")&lt;&gt;""),INDIRECT($AB137&amp;"!Q23:Q200")),0)</f>
        <v>0</v>
      </c>
      <c r="AP137" s="11">
        <f t="array" aca="1" ref="AP137" ca="1">SUM(IF((INDIRECT($AB137&amp;"!J23:J200")=$B$1)*(INDIRECT($AB137&amp;"!I23:I200")="A")*(INDIRECT($AB137&amp;"!H23:H200")=INDIRECT(AP$121&amp;"!$H$21"))*(INDIRECT($AB137&amp;"!Q23:Q200")&lt;&gt;""),INDIRECT($AB137&amp;"!Q23:Q200")),0)</f>
        <v>0</v>
      </c>
      <c r="AQ137" s="11">
        <f t="array" aca="1" ref="AQ137" ca="1">SUM(IF((INDIRECT($AB137&amp;"!J23:J200")=$B$1)*(INDIRECT($AB137&amp;"!I23:I200")="A")*(INDIRECT($AB137&amp;"!H23:H200")=INDIRECT(AQ$121&amp;"!$H$21"))*(INDIRECT($AB137&amp;"!Q23:Q200")&lt;&gt;""),INDIRECT($AB137&amp;"!Q23:Q200")),0)</f>
        <v>0</v>
      </c>
      <c r="AR137" s="11">
        <f t="array" aca="1" ref="AR137" ca="1">SUM(IF((INDIRECT($AB137&amp;"!J23:J200")=$B$1)*(INDIRECT($AB137&amp;"!I23:I200")="A")*(INDIRECT($AB137&amp;"!H23:H200")=INDIRECT(AR$121&amp;"!$H$21"))*(INDIRECT($AB137&amp;"!Q23:Q200")&lt;&gt;""),INDIRECT($AB137&amp;"!Q23:Q200")),0)</f>
        <v>0</v>
      </c>
      <c r="AS137" s="11">
        <f t="array" aca="1" ref="AS137" ca="1">SUM(IF((INDIRECT($AB137&amp;"!J23:J200")=$B$1)*(INDIRECT($AB137&amp;"!I23:I200")="A")*(INDIRECT($AB137&amp;"!H23:H200")=INDIRECT(AS$121&amp;"!$H$21"))*(INDIRECT($AB137&amp;"!Q23:Q200")&lt;&gt;""),INDIRECT($AB137&amp;"!Q23:Q200")),0)</f>
        <v>0</v>
      </c>
      <c r="AT137" s="11">
        <f t="array" aca="1" ref="AT137" ca="1">SUM(IF((INDIRECT($AB137&amp;"!J23:J200")=$B$1)*(INDIRECT($AB137&amp;"!I23:I200")="A")*(INDIRECT($AB137&amp;"!H23:H200")=INDIRECT(AT$121&amp;"!$H$21"))*(INDIRECT($AB137&amp;"!Q23:Q200")&lt;&gt;""),INDIRECT($AB137&amp;"!Q23:Q200")),0)</f>
        <v>0</v>
      </c>
      <c r="AU137" s="11" t="e">
        <f t="array" aca="1" ref="AU137" ca="1">SUM(IF((INDIRECT($AB137&amp;"!J23:J200")=$B$1)*(INDIRECT($AB137&amp;"!I23:I200")="A")*(INDIRECT($AB137&amp;"!H23:H200")=INDIRECT(AU$121&amp;"!$H$21"))*(INDIRECT($AB137&amp;"!Q23:Q200")&lt;&gt;""),INDIRECT($AB137&amp;"!Q23:Q200")),0)</f>
        <v>#REF!</v>
      </c>
      <c r="AV137" s="11" t="e">
        <f t="array" aca="1" ref="AV137" ca="1">SUM(IF((INDIRECT($AB137&amp;"!J23:J200")=$B$1)*(INDIRECT($AB137&amp;"!I23:I200")="A")*(INDIRECT($AB137&amp;"!H23:H200")=INDIRECT(AV$121&amp;"!$H$21"))*(INDIRECT($AB137&amp;"!Q23:Q200")&lt;&gt;""),INDIRECT($AB137&amp;"!Q23:Q200")),0)</f>
        <v>#REF!</v>
      </c>
      <c r="AW137" s="11" t="e">
        <f t="array" aca="1" ref="AW137" ca="1">SUM(IF((INDIRECT($AB137&amp;"!J23:J200")=$B$1)*(INDIRECT($AB137&amp;"!I23:I200")="A")*(INDIRECT($AB137&amp;"!H23:H200")=INDIRECT(AW$121&amp;"!$H$21"))*(INDIRECT($AB137&amp;"!Q23:Q200")&lt;&gt;""),INDIRECT($AB137&amp;"!Q23:Q200")),0)</f>
        <v>#REF!</v>
      </c>
      <c r="AX137" s="11" t="e">
        <f t="array" aca="1" ref="AX137" ca="1">SUM(IF((INDIRECT($AB137&amp;"!J23:J200")=$B$1)*(INDIRECT($AB137&amp;"!I23:I200")="A")*(INDIRECT($AB137&amp;"!H23:H200")=INDIRECT(AX$121&amp;"!$H$21"))*(INDIRECT($AB137&amp;"!Q23:Q200")&lt;&gt;""),INDIRECT($AB137&amp;"!Q23:Q200")),0)</f>
        <v>#REF!</v>
      </c>
      <c r="AY137" s="11" t="e">
        <f t="array" aca="1" ref="AY137" ca="1">SUM(IF((INDIRECT($AB137&amp;"!J23:J200")=$B$1)*(INDIRECT($AB137&amp;"!I23:I200")="A")*(INDIRECT($AB137&amp;"!H23:H200")=INDIRECT(AY$121&amp;"!$H$21"))*(INDIRECT($AB137&amp;"!Q23:Q200")&lt;&gt;""),INDIRECT($AB137&amp;"!Q23:Q200")),0)</f>
        <v>#REF!</v>
      </c>
      <c r="AZ137" s="12" t="e">
        <f t="array" aca="1" ref="AZ137" ca="1">SUM(IF((INDIRECT($AB137&amp;"!J23:J200")=$B$1)*(INDIRECT($AB137&amp;"!I23:I200")="A")*(INDIRECT($AB137&amp;"!H23:H200")=INDIRECT(AZ$121&amp;"!$H$21"))*(INDIRECT($AB137&amp;"!Q23:Q200")&lt;&gt;""),INDIRECT($AB137&amp;"!Q23:Q200")),0)</f>
        <v>#REF!</v>
      </c>
    </row>
    <row r="138" spans="1:52" hidden="1">
      <c r="A138" s="4" t="str">
        <f>Table!$C$54</f>
        <v>Ventforet_Kofu</v>
      </c>
      <c r="B138" s="10">
        <f t="array" aca="1" ref="B138" ca="1">SUM(IF((INDIRECT($A138&amp;"!J23:J200")=$B$1)*(INDIRECT($A138&amp;"!I23:I200")="H")*(INDIRECT($A138&amp;"!H23:H200")=INDIRECT(B$121&amp;"!$H$21"))*(INDIRECT($A138&amp;"!Q23:Q200")&lt;&gt;""),INDIRECT($A138&amp;"!Q23:Q200")),0)</f>
        <v>0</v>
      </c>
      <c r="C138" s="11">
        <f t="array" aca="1" ref="C138" ca="1">SUM(IF((INDIRECT($A138&amp;"!J23:J200")=$B$1)*(INDIRECT($A138&amp;"!I23:I200")="H")*(INDIRECT($A138&amp;"!H23:H200")=INDIRECT(C$121&amp;"!$H$21"))*(INDIRECT($A138&amp;"!Q23:Q200")&lt;&gt;""),INDIRECT($A138&amp;"!Q23:Q200")),0)</f>
        <v>0</v>
      </c>
      <c r="D138" s="11">
        <f t="array" aca="1" ref="D138" ca="1">SUM(IF((INDIRECT($A138&amp;"!J23:J200")=$B$1)*(INDIRECT($A138&amp;"!I23:I200")="H")*(INDIRECT($A138&amp;"!H23:H200")=INDIRECT(D$121&amp;"!$H$21"))*(INDIRECT($A138&amp;"!Q23:Q200")&lt;&gt;""),INDIRECT($A138&amp;"!Q23:Q200")),0)</f>
        <v>0</v>
      </c>
      <c r="E138" s="11">
        <f t="array" aca="1" ref="E138" ca="1">SUM(IF((INDIRECT($A138&amp;"!J23:J200")=$B$1)*(INDIRECT($A138&amp;"!I23:I200")="H")*(INDIRECT($A138&amp;"!H23:H200")=INDIRECT(E$121&amp;"!$H$21"))*(INDIRECT($A138&amp;"!Q23:Q200")&lt;&gt;""),INDIRECT($A138&amp;"!Q23:Q200")),0)</f>
        <v>0</v>
      </c>
      <c r="F138" s="11">
        <f t="array" aca="1" ref="F138" ca="1">SUM(IF((INDIRECT($A138&amp;"!J23:J200")=$B$1)*(INDIRECT($A138&amp;"!I23:I200")="H")*(INDIRECT($A138&amp;"!H23:H200")=INDIRECT(F$121&amp;"!$H$21"))*(INDIRECT($A138&amp;"!Q23:Q200")&lt;&gt;""),INDIRECT($A138&amp;"!Q23:Q200")),0)</f>
        <v>0</v>
      </c>
      <c r="G138" s="11">
        <f t="array" aca="1" ref="G138" ca="1">SUM(IF((INDIRECT($A138&amp;"!J23:J200")=$B$1)*(INDIRECT($A138&amp;"!I23:I200")="H")*(INDIRECT($A138&amp;"!H23:H200")=INDIRECT(G$121&amp;"!$H$21"))*(INDIRECT($A138&amp;"!Q23:Q200")&lt;&gt;""),INDIRECT($A138&amp;"!Q23:Q200")),0)</f>
        <v>0</v>
      </c>
      <c r="H138" s="11">
        <f t="array" aca="1" ref="H138" ca="1">SUM(IF((INDIRECT($A138&amp;"!J23:J200")=$B$1)*(INDIRECT($A138&amp;"!I23:I200")="H")*(INDIRECT($A138&amp;"!H23:H200")=INDIRECT(H$121&amp;"!$H$21"))*(INDIRECT($A138&amp;"!Q23:Q200")&lt;&gt;""),INDIRECT($A138&amp;"!Q23:Q200")),0)</f>
        <v>0</v>
      </c>
      <c r="I138" s="11">
        <f t="array" aca="1" ref="I138" ca="1">SUM(IF((INDIRECT($A138&amp;"!J23:J200")=$B$1)*(INDIRECT($A138&amp;"!I23:I200")="H")*(INDIRECT($A138&amp;"!H23:H200")=INDIRECT(I$121&amp;"!$H$21"))*(INDIRECT($A138&amp;"!Q23:Q200")&lt;&gt;""),INDIRECT($A138&amp;"!Q23:Q200")),0)</f>
        <v>0</v>
      </c>
      <c r="J138" s="11">
        <f t="array" aca="1" ref="J138" ca="1">SUM(IF((INDIRECT($A138&amp;"!J23:J200")=$B$1)*(INDIRECT($A138&amp;"!I23:I200")="H")*(INDIRECT($A138&amp;"!H23:H200")=INDIRECT(J$121&amp;"!$H$21"))*(INDIRECT($A138&amp;"!Q23:Q200")&lt;&gt;""),INDIRECT($A138&amp;"!Q23:Q200")),0)</f>
        <v>0</v>
      </c>
      <c r="K138" s="11">
        <f t="array" aca="1" ref="K138" ca="1">SUM(IF((INDIRECT($A138&amp;"!J23:J200")=$B$1)*(INDIRECT($A138&amp;"!I23:I200")="H")*(INDIRECT($A138&amp;"!H23:H200")=INDIRECT(K$121&amp;"!$H$21"))*(INDIRECT($A138&amp;"!Q23:Q200")&lt;&gt;""),INDIRECT($A138&amp;"!Q23:Q200")),0)</f>
        <v>0</v>
      </c>
      <c r="L138" s="11">
        <f t="array" aca="1" ref="L138" ca="1">SUM(IF((INDIRECT($A138&amp;"!J23:J200")=$B$1)*(INDIRECT($A138&amp;"!I23:I200")="H")*(INDIRECT($A138&amp;"!H23:H200")=INDIRECT(L$121&amp;"!$H$21"))*(INDIRECT($A138&amp;"!Q23:Q200")&lt;&gt;""),INDIRECT($A138&amp;"!Q23:Q200")),0)</f>
        <v>0</v>
      </c>
      <c r="M138" s="11">
        <f t="array" aca="1" ref="M138" ca="1">SUM(IF((INDIRECT($A138&amp;"!J23:J200")=$B$1)*(INDIRECT($A138&amp;"!I23:I200")="H")*(INDIRECT($A138&amp;"!H23:H200")=INDIRECT(M$121&amp;"!$H$21"))*(INDIRECT($A138&amp;"!Q23:Q200")&lt;&gt;""),INDIRECT($A138&amp;"!Q23:Q200")),0)</f>
        <v>0</v>
      </c>
      <c r="N138" s="11">
        <f t="array" aca="1" ref="N138" ca="1">SUM(IF((INDIRECT($A138&amp;"!J23:J200")=$B$1)*(INDIRECT($A138&amp;"!I23:I200")="H")*(INDIRECT($A138&amp;"!H23:H200")=INDIRECT(N$121&amp;"!$H$21"))*(INDIRECT($A138&amp;"!Q23:Q200")&lt;&gt;""),INDIRECT($A138&amp;"!Q23:Q200")),0)</f>
        <v>0</v>
      </c>
      <c r="O138" s="11">
        <f t="array" aca="1" ref="O138" ca="1">SUM(IF((INDIRECT($A138&amp;"!J23:J200")=$B$1)*(INDIRECT($A138&amp;"!I23:I200")="H")*(INDIRECT($A138&amp;"!H23:H200")=INDIRECT(O$121&amp;"!$H$21"))*(INDIRECT($A138&amp;"!Q23:Q200")&lt;&gt;""),INDIRECT($A138&amp;"!Q23:Q200")),0)</f>
        <v>0</v>
      </c>
      <c r="P138" s="11">
        <f t="array" aca="1" ref="P138" ca="1">SUM(IF((INDIRECT($A138&amp;"!J23:J200")=$B$1)*(INDIRECT($A138&amp;"!I23:I200")="H")*(INDIRECT($A138&amp;"!H23:H200")=INDIRECT(P$121&amp;"!$H$21"))*(INDIRECT($A138&amp;"!Q23:Q200")&lt;&gt;""),INDIRECT($A138&amp;"!Q23:Q200")),0)</f>
        <v>0</v>
      </c>
      <c r="Q138" s="11">
        <f t="array" aca="1" ref="Q138" ca="1">SUM(IF((INDIRECT($A138&amp;"!J23:J200")=$B$1)*(INDIRECT($A138&amp;"!I23:I200")="H")*(INDIRECT($A138&amp;"!H23:H200")=INDIRECT(Q$121&amp;"!$H$21"))*(INDIRECT($A138&amp;"!Q23:Q200")&lt;&gt;""),INDIRECT($A138&amp;"!Q23:Q200")),0)</f>
        <v>0</v>
      </c>
      <c r="R138" s="11">
        <f t="array" aca="1" ref="R138" ca="1">SUM(IF((INDIRECT($A138&amp;"!J23:J200")=$B$1)*(INDIRECT($A138&amp;"!I23:I200")="H")*(INDIRECT($A138&amp;"!H23:H200")=INDIRECT(R$121&amp;"!$H$21"))*(INDIRECT($A138&amp;"!Q23:Q200")&lt;&gt;""),INDIRECT($A138&amp;"!Q23:Q200")),0)</f>
        <v>0</v>
      </c>
      <c r="S138" s="11">
        <f t="array" aca="1" ref="S138" ca="1">SUM(IF((INDIRECT($A138&amp;"!J23:J200")=$B$1)*(INDIRECT($A138&amp;"!I23:I200")="H")*(INDIRECT($A138&amp;"!H23:H200")=INDIRECT(S$121&amp;"!$H$21"))*(INDIRECT($A138&amp;"!Q23:Q200")&lt;&gt;""),INDIRECT($A138&amp;"!Q23:Q200")),0)</f>
        <v>0</v>
      </c>
      <c r="T138" s="11" t="e">
        <f t="array" aca="1" ref="T138" ca="1">SUM(IF((INDIRECT($A138&amp;"!J23:J200")=$B$1)*(INDIRECT($A138&amp;"!I23:I200")="H")*(INDIRECT($A138&amp;"!H23:H200")=INDIRECT(T$121&amp;"!$H$21"))*(INDIRECT($A138&amp;"!Q23:Q200")&lt;&gt;""),INDIRECT($A138&amp;"!Q23:Q200")),0)</f>
        <v>#REF!</v>
      </c>
      <c r="U138" s="11" t="e">
        <f t="array" aca="1" ref="U138" ca="1">SUM(IF((INDIRECT($A138&amp;"!J23:J200")=$B$1)*(INDIRECT($A138&amp;"!I23:I200")="H")*(INDIRECT($A138&amp;"!H23:H200")=INDIRECT(U$121&amp;"!$H$21"))*(INDIRECT($A138&amp;"!Q23:Q200")&lt;&gt;""),INDIRECT($A138&amp;"!Q23:Q200")),0)</f>
        <v>#REF!</v>
      </c>
      <c r="V138" s="11" t="e">
        <f t="array" aca="1" ref="V138" ca="1">SUM(IF((INDIRECT($A138&amp;"!J23:J200")=$B$1)*(INDIRECT($A138&amp;"!I23:I200")="H")*(INDIRECT($A138&amp;"!H23:H200")=INDIRECT(V$121&amp;"!$H$21"))*(INDIRECT($A138&amp;"!Q23:Q200")&lt;&gt;""),INDIRECT($A138&amp;"!Q23:Q200")),0)</f>
        <v>#REF!</v>
      </c>
      <c r="W138" s="11" t="e">
        <f t="array" aca="1" ref="W138" ca="1">SUM(IF((INDIRECT($A138&amp;"!J23:J200")=$B$1)*(INDIRECT($A138&amp;"!I23:I200")="H")*(INDIRECT($A138&amp;"!H23:H200")=INDIRECT(W$121&amp;"!$H$21"))*(INDIRECT($A138&amp;"!Q23:Q200")&lt;&gt;""),INDIRECT($A138&amp;"!Q23:Q200")),0)</f>
        <v>#REF!</v>
      </c>
      <c r="X138" s="11" t="e">
        <f t="array" aca="1" ref="X138" ca="1">SUM(IF((INDIRECT($A138&amp;"!J23:J200")=$B$1)*(INDIRECT($A138&amp;"!I23:I200")="H")*(INDIRECT($A138&amp;"!H23:H200")=INDIRECT(X$121&amp;"!$H$21"))*(INDIRECT($A138&amp;"!Q23:Q200")&lt;&gt;""),INDIRECT($A138&amp;"!Q23:Q200")),0)</f>
        <v>#REF!</v>
      </c>
      <c r="Y138" s="12" t="e">
        <f t="array" aca="1" ref="Y138" ca="1">SUM(IF((INDIRECT($A138&amp;"!J23:J200")=$B$1)*(INDIRECT($A138&amp;"!I23:I200")="H")*(INDIRECT($A138&amp;"!H23:H200")=INDIRECT(Y$121&amp;"!$H$21"))*(INDIRECT($A138&amp;"!Q23:Q200")&lt;&gt;""),INDIRECT($A138&amp;"!Q23:Q200")),0)</f>
        <v>#REF!</v>
      </c>
      <c r="Z138" s="4"/>
      <c r="AA138" s="4"/>
      <c r="AB138" s="4" t="str">
        <f>Table!$C$54</f>
        <v>Ventforet_Kofu</v>
      </c>
      <c r="AC138" s="10">
        <f t="array" aca="1" ref="AC138" ca="1">SUM(IF((INDIRECT($AB138&amp;"!J23:J200")=$B$1)*(INDIRECT($AB138&amp;"!I23:I200")="A")*(INDIRECT($AB138&amp;"!H23:H200")=INDIRECT(AC$121&amp;"!$H$21"))*(INDIRECT($AB138&amp;"!Q23:Q200")&lt;&gt;""),INDIRECT($AB138&amp;"!Q23:Q200")),0)</f>
        <v>0</v>
      </c>
      <c r="AD138" s="11">
        <f t="array" aca="1" ref="AD138" ca="1">SUM(IF((INDIRECT($AB138&amp;"!J23:J200")=$B$1)*(INDIRECT($AB138&amp;"!I23:I200")="A")*(INDIRECT($AB138&amp;"!H23:H200")=INDIRECT(AD$121&amp;"!$H$21"))*(INDIRECT($AB138&amp;"!Q23:Q200")&lt;&gt;""),INDIRECT($AB138&amp;"!Q23:Q200")),0)</f>
        <v>0</v>
      </c>
      <c r="AE138" s="11">
        <f t="array" aca="1" ref="AE138" ca="1">SUM(IF((INDIRECT($AB138&amp;"!J23:J200")=$B$1)*(INDIRECT($AB138&amp;"!I23:I200")="A")*(INDIRECT($AB138&amp;"!H23:H200")=INDIRECT(AE$121&amp;"!$H$21"))*(INDIRECT($AB138&amp;"!Q23:Q200")&lt;&gt;""),INDIRECT($AB138&amp;"!Q23:Q200")),0)</f>
        <v>0</v>
      </c>
      <c r="AF138" s="11">
        <f t="array" aca="1" ref="AF138" ca="1">SUM(IF((INDIRECT($AB138&amp;"!J23:J200")=$B$1)*(INDIRECT($AB138&amp;"!I23:I200")="A")*(INDIRECT($AB138&amp;"!H23:H200")=INDIRECT(AF$121&amp;"!$H$21"))*(INDIRECT($AB138&amp;"!Q23:Q200")&lt;&gt;""),INDIRECT($AB138&amp;"!Q23:Q200")),0)</f>
        <v>0</v>
      </c>
      <c r="AG138" s="11">
        <f t="array" aca="1" ref="AG138" ca="1">SUM(IF((INDIRECT($AB138&amp;"!J23:J200")=$B$1)*(INDIRECT($AB138&amp;"!I23:I200")="A")*(INDIRECT($AB138&amp;"!H23:H200")=INDIRECT(AG$121&amp;"!$H$21"))*(INDIRECT($AB138&amp;"!Q23:Q200")&lt;&gt;""),INDIRECT($AB138&amp;"!Q23:Q200")),0)</f>
        <v>0</v>
      </c>
      <c r="AH138" s="11">
        <f t="array" aca="1" ref="AH138" ca="1">SUM(IF((INDIRECT($AB138&amp;"!J23:J200")=$B$1)*(INDIRECT($AB138&amp;"!I23:I200")="A")*(INDIRECT($AB138&amp;"!H23:H200")=INDIRECT(AH$121&amp;"!$H$21"))*(INDIRECT($AB138&amp;"!Q23:Q200")&lt;&gt;""),INDIRECT($AB138&amp;"!Q23:Q200")),0)</f>
        <v>0</v>
      </c>
      <c r="AI138" s="11">
        <f t="array" aca="1" ref="AI138" ca="1">SUM(IF((INDIRECT($AB138&amp;"!J23:J200")=$B$1)*(INDIRECT($AB138&amp;"!I23:I200")="A")*(INDIRECT($AB138&amp;"!H23:H200")=INDIRECT(AI$121&amp;"!$H$21"))*(INDIRECT($AB138&amp;"!Q23:Q200")&lt;&gt;""),INDIRECT($AB138&amp;"!Q23:Q200")),0)</f>
        <v>0</v>
      </c>
      <c r="AJ138" s="11">
        <f t="array" aca="1" ref="AJ138" ca="1">SUM(IF((INDIRECT($AB138&amp;"!J23:J200")=$B$1)*(INDIRECT($AB138&amp;"!I23:I200")="A")*(INDIRECT($AB138&amp;"!H23:H200")=INDIRECT(AJ$121&amp;"!$H$21"))*(INDIRECT($AB138&amp;"!Q23:Q200")&lt;&gt;""),INDIRECT($AB138&amp;"!Q23:Q200")),0)</f>
        <v>0</v>
      </c>
      <c r="AK138" s="11">
        <f t="array" aca="1" ref="AK138" ca="1">SUM(IF((INDIRECT($AB138&amp;"!J23:J200")=$B$1)*(INDIRECT($AB138&amp;"!I23:I200")="A")*(INDIRECT($AB138&amp;"!H23:H200")=INDIRECT(AK$121&amp;"!$H$21"))*(INDIRECT($AB138&amp;"!Q23:Q200")&lt;&gt;""),INDIRECT($AB138&amp;"!Q23:Q200")),0)</f>
        <v>0</v>
      </c>
      <c r="AL138" s="11">
        <f t="array" aca="1" ref="AL138" ca="1">SUM(IF((INDIRECT($AB138&amp;"!J23:J200")=$B$1)*(INDIRECT($AB138&amp;"!I23:I200")="A")*(INDIRECT($AB138&amp;"!H23:H200")=INDIRECT(AL$121&amp;"!$H$21"))*(INDIRECT($AB138&amp;"!Q23:Q200")&lt;&gt;""),INDIRECT($AB138&amp;"!Q23:Q200")),0)</f>
        <v>0</v>
      </c>
      <c r="AM138" s="11">
        <f t="array" aca="1" ref="AM138" ca="1">SUM(IF((INDIRECT($AB138&amp;"!J23:J200")=$B$1)*(INDIRECT($AB138&amp;"!I23:I200")="A")*(INDIRECT($AB138&amp;"!H23:H200")=INDIRECT(AM$121&amp;"!$H$21"))*(INDIRECT($AB138&amp;"!Q23:Q200")&lt;&gt;""),INDIRECT($AB138&amp;"!Q23:Q200")),0)</f>
        <v>0</v>
      </c>
      <c r="AN138" s="11">
        <f t="array" aca="1" ref="AN138" ca="1">SUM(IF((INDIRECT($AB138&amp;"!J23:J200")=$B$1)*(INDIRECT($AB138&amp;"!I23:I200")="A")*(INDIRECT($AB138&amp;"!H23:H200")=INDIRECT(AN$121&amp;"!$H$21"))*(INDIRECT($AB138&amp;"!Q23:Q200")&lt;&gt;""),INDIRECT($AB138&amp;"!Q23:Q200")),0)</f>
        <v>0</v>
      </c>
      <c r="AO138" s="11">
        <f t="array" aca="1" ref="AO138" ca="1">SUM(IF((INDIRECT($AB138&amp;"!J23:J200")=$B$1)*(INDIRECT($AB138&amp;"!I23:I200")="A")*(INDIRECT($AB138&amp;"!H23:H200")=INDIRECT(AO$121&amp;"!$H$21"))*(INDIRECT($AB138&amp;"!Q23:Q200")&lt;&gt;""),INDIRECT($AB138&amp;"!Q23:Q200")),0)</f>
        <v>0</v>
      </c>
      <c r="AP138" s="11">
        <f t="array" aca="1" ref="AP138" ca="1">SUM(IF((INDIRECT($AB138&amp;"!J23:J200")=$B$1)*(INDIRECT($AB138&amp;"!I23:I200")="A")*(INDIRECT($AB138&amp;"!H23:H200")=INDIRECT(AP$121&amp;"!$H$21"))*(INDIRECT($AB138&amp;"!Q23:Q200")&lt;&gt;""),INDIRECT($AB138&amp;"!Q23:Q200")),0)</f>
        <v>0</v>
      </c>
      <c r="AQ138" s="11">
        <f t="array" aca="1" ref="AQ138" ca="1">SUM(IF((INDIRECT($AB138&amp;"!J23:J200")=$B$1)*(INDIRECT($AB138&amp;"!I23:I200")="A")*(INDIRECT($AB138&amp;"!H23:H200")=INDIRECT(AQ$121&amp;"!$H$21"))*(INDIRECT($AB138&amp;"!Q23:Q200")&lt;&gt;""),INDIRECT($AB138&amp;"!Q23:Q200")),0)</f>
        <v>0</v>
      </c>
      <c r="AR138" s="11">
        <f t="array" aca="1" ref="AR138" ca="1">SUM(IF((INDIRECT($AB138&amp;"!J23:J200")=$B$1)*(INDIRECT($AB138&amp;"!I23:I200")="A")*(INDIRECT($AB138&amp;"!H23:H200")=INDIRECT(AR$121&amp;"!$H$21"))*(INDIRECT($AB138&amp;"!Q23:Q200")&lt;&gt;""),INDIRECT($AB138&amp;"!Q23:Q200")),0)</f>
        <v>0</v>
      </c>
      <c r="AS138" s="11">
        <f t="array" aca="1" ref="AS138" ca="1">SUM(IF((INDIRECT($AB138&amp;"!J23:J200")=$B$1)*(INDIRECT($AB138&amp;"!I23:I200")="A")*(INDIRECT($AB138&amp;"!H23:H200")=INDIRECT(AS$121&amp;"!$H$21"))*(INDIRECT($AB138&amp;"!Q23:Q200")&lt;&gt;""),INDIRECT($AB138&amp;"!Q23:Q200")),0)</f>
        <v>0</v>
      </c>
      <c r="AT138" s="11">
        <f t="array" aca="1" ref="AT138" ca="1">SUM(IF((INDIRECT($AB138&amp;"!J23:J200")=$B$1)*(INDIRECT($AB138&amp;"!I23:I200")="A")*(INDIRECT($AB138&amp;"!H23:H200")=INDIRECT(AT$121&amp;"!$H$21"))*(INDIRECT($AB138&amp;"!Q23:Q200")&lt;&gt;""),INDIRECT($AB138&amp;"!Q23:Q200")),0)</f>
        <v>0</v>
      </c>
      <c r="AU138" s="11" t="e">
        <f t="array" aca="1" ref="AU138" ca="1">SUM(IF((INDIRECT($AB138&amp;"!J23:J200")=$B$1)*(INDIRECT($AB138&amp;"!I23:I200")="A")*(INDIRECT($AB138&amp;"!H23:H200")=INDIRECT(AU$121&amp;"!$H$21"))*(INDIRECT($AB138&amp;"!Q23:Q200")&lt;&gt;""),INDIRECT($AB138&amp;"!Q23:Q200")),0)</f>
        <v>#REF!</v>
      </c>
      <c r="AV138" s="11" t="e">
        <f t="array" aca="1" ref="AV138" ca="1">SUM(IF((INDIRECT($AB138&amp;"!J23:J200")=$B$1)*(INDIRECT($AB138&amp;"!I23:I200")="A")*(INDIRECT($AB138&amp;"!H23:H200")=INDIRECT(AV$121&amp;"!$H$21"))*(INDIRECT($AB138&amp;"!Q23:Q200")&lt;&gt;""),INDIRECT($AB138&amp;"!Q23:Q200")),0)</f>
        <v>#REF!</v>
      </c>
      <c r="AW138" s="11" t="e">
        <f t="array" aca="1" ref="AW138" ca="1">SUM(IF((INDIRECT($AB138&amp;"!J23:J200")=$B$1)*(INDIRECT($AB138&amp;"!I23:I200")="A")*(INDIRECT($AB138&amp;"!H23:H200")=INDIRECT(AW$121&amp;"!$H$21"))*(INDIRECT($AB138&amp;"!Q23:Q200")&lt;&gt;""),INDIRECT($AB138&amp;"!Q23:Q200")),0)</f>
        <v>#REF!</v>
      </c>
      <c r="AX138" s="11" t="e">
        <f t="array" aca="1" ref="AX138" ca="1">SUM(IF((INDIRECT($AB138&amp;"!J23:J200")=$B$1)*(INDIRECT($AB138&amp;"!I23:I200")="A")*(INDIRECT($AB138&amp;"!H23:H200")=INDIRECT(AX$121&amp;"!$H$21"))*(INDIRECT($AB138&amp;"!Q23:Q200")&lt;&gt;""),INDIRECT($AB138&amp;"!Q23:Q200")),0)</f>
        <v>#REF!</v>
      </c>
      <c r="AY138" s="11" t="e">
        <f t="array" aca="1" ref="AY138" ca="1">SUM(IF((INDIRECT($AB138&amp;"!J23:J200")=$B$1)*(INDIRECT($AB138&amp;"!I23:I200")="A")*(INDIRECT($AB138&amp;"!H23:H200")=INDIRECT(AY$121&amp;"!$H$21"))*(INDIRECT($AB138&amp;"!Q23:Q200")&lt;&gt;""),INDIRECT($AB138&amp;"!Q23:Q200")),0)</f>
        <v>#REF!</v>
      </c>
      <c r="AZ138" s="12" t="e">
        <f t="array" aca="1" ref="AZ138" ca="1">SUM(IF((INDIRECT($AB138&amp;"!J23:J200")=$B$1)*(INDIRECT($AB138&amp;"!I23:I200")="A")*(INDIRECT($AB138&amp;"!H23:H200")=INDIRECT(AZ$121&amp;"!$H$21"))*(INDIRECT($AB138&amp;"!Q23:Q200")&lt;&gt;""),INDIRECT($AB138&amp;"!Q23:Q200")),0)</f>
        <v>#REF!</v>
      </c>
    </row>
    <row r="139" spans="1:52" hidden="1">
      <c r="A139" s="4" t="str">
        <f>Table!$C$55</f>
        <v>Yokohama_F_Marinos</v>
      </c>
      <c r="B139" s="10">
        <f t="array" aca="1" ref="B139" ca="1">SUM(IF((INDIRECT($A139&amp;"!J23:J200")=$B$1)*(INDIRECT($A139&amp;"!I23:I200")="H")*(INDIRECT($A139&amp;"!H23:H200")=INDIRECT(B$121&amp;"!$H$21"))*(INDIRECT($A139&amp;"!Q23:Q200")&lt;&gt;""),INDIRECT($A139&amp;"!Q23:Q200")),0)</f>
        <v>0</v>
      </c>
      <c r="C139" s="11">
        <f t="array" aca="1" ref="C139" ca="1">SUM(IF((INDIRECT($A139&amp;"!J23:J200")=$B$1)*(INDIRECT($A139&amp;"!I23:I200")="H")*(INDIRECT($A139&amp;"!H23:H200")=INDIRECT(C$121&amp;"!$H$21"))*(INDIRECT($A139&amp;"!Q23:Q200")&lt;&gt;""),INDIRECT($A139&amp;"!Q23:Q200")),0)</f>
        <v>0</v>
      </c>
      <c r="D139" s="11">
        <f t="array" aca="1" ref="D139" ca="1">SUM(IF((INDIRECT($A139&amp;"!J23:J200")=$B$1)*(INDIRECT($A139&amp;"!I23:I200")="H")*(INDIRECT($A139&amp;"!H23:H200")=INDIRECT(D$121&amp;"!$H$21"))*(INDIRECT($A139&amp;"!Q23:Q200")&lt;&gt;""),INDIRECT($A139&amp;"!Q23:Q200")),0)</f>
        <v>0</v>
      </c>
      <c r="E139" s="11">
        <f t="array" aca="1" ref="E139" ca="1">SUM(IF((INDIRECT($A139&amp;"!J23:J200")=$B$1)*(INDIRECT($A139&amp;"!I23:I200")="H")*(INDIRECT($A139&amp;"!H23:H200")=INDIRECT(E$121&amp;"!$H$21"))*(INDIRECT($A139&amp;"!Q23:Q200")&lt;&gt;""),INDIRECT($A139&amp;"!Q23:Q200")),0)</f>
        <v>0</v>
      </c>
      <c r="F139" s="11">
        <f t="array" aca="1" ref="F139" ca="1">SUM(IF((INDIRECT($A139&amp;"!J23:J200")=$B$1)*(INDIRECT($A139&amp;"!I23:I200")="H")*(INDIRECT($A139&amp;"!H23:H200")=INDIRECT(F$121&amp;"!$H$21"))*(INDIRECT($A139&amp;"!Q23:Q200")&lt;&gt;""),INDIRECT($A139&amp;"!Q23:Q200")),0)</f>
        <v>0</v>
      </c>
      <c r="G139" s="11">
        <f t="array" aca="1" ref="G139" ca="1">SUM(IF((INDIRECT($A139&amp;"!J23:J200")=$B$1)*(INDIRECT($A139&amp;"!I23:I200")="H")*(INDIRECT($A139&amp;"!H23:H200")=INDIRECT(G$121&amp;"!$H$21"))*(INDIRECT($A139&amp;"!Q23:Q200")&lt;&gt;""),INDIRECT($A139&amp;"!Q23:Q200")),0)</f>
        <v>0</v>
      </c>
      <c r="H139" s="11">
        <f t="array" aca="1" ref="H139" ca="1">SUM(IF((INDIRECT($A139&amp;"!J23:J200")=$B$1)*(INDIRECT($A139&amp;"!I23:I200")="H")*(INDIRECT($A139&amp;"!H23:H200")=INDIRECT(H$121&amp;"!$H$21"))*(INDIRECT($A139&amp;"!Q23:Q200")&lt;&gt;""),INDIRECT($A139&amp;"!Q23:Q200")),0)</f>
        <v>0</v>
      </c>
      <c r="I139" s="11">
        <f t="array" aca="1" ref="I139" ca="1">SUM(IF((INDIRECT($A139&amp;"!J23:J200")=$B$1)*(INDIRECT($A139&amp;"!I23:I200")="H")*(INDIRECT($A139&amp;"!H23:H200")=INDIRECT(I$121&amp;"!$H$21"))*(INDIRECT($A139&amp;"!Q23:Q200")&lt;&gt;""),INDIRECT($A139&amp;"!Q23:Q200")),0)</f>
        <v>0</v>
      </c>
      <c r="J139" s="11">
        <f t="array" aca="1" ref="J139" ca="1">SUM(IF((INDIRECT($A139&amp;"!J23:J200")=$B$1)*(INDIRECT($A139&amp;"!I23:I200")="H")*(INDIRECT($A139&amp;"!H23:H200")=INDIRECT(J$121&amp;"!$H$21"))*(INDIRECT($A139&amp;"!Q23:Q200")&lt;&gt;""),INDIRECT($A139&amp;"!Q23:Q200")),0)</f>
        <v>0</v>
      </c>
      <c r="K139" s="11">
        <f t="array" aca="1" ref="K139" ca="1">SUM(IF((INDIRECT($A139&amp;"!J23:J200")=$B$1)*(INDIRECT($A139&amp;"!I23:I200")="H")*(INDIRECT($A139&amp;"!H23:H200")=INDIRECT(K$121&amp;"!$H$21"))*(INDIRECT($A139&amp;"!Q23:Q200")&lt;&gt;""),INDIRECT($A139&amp;"!Q23:Q200")),0)</f>
        <v>0</v>
      </c>
      <c r="L139" s="11">
        <f t="array" aca="1" ref="L139" ca="1">SUM(IF((INDIRECT($A139&amp;"!J23:J200")=$B$1)*(INDIRECT($A139&amp;"!I23:I200")="H")*(INDIRECT($A139&amp;"!H23:H200")=INDIRECT(L$121&amp;"!$H$21"))*(INDIRECT($A139&amp;"!Q23:Q200")&lt;&gt;""),INDIRECT($A139&amp;"!Q23:Q200")),0)</f>
        <v>0</v>
      </c>
      <c r="M139" s="11">
        <f t="array" aca="1" ref="M139" ca="1">SUM(IF((INDIRECT($A139&amp;"!J23:J200")=$B$1)*(INDIRECT($A139&amp;"!I23:I200")="H")*(INDIRECT($A139&amp;"!H23:H200")=INDIRECT(M$121&amp;"!$H$21"))*(INDIRECT($A139&amp;"!Q23:Q200")&lt;&gt;""),INDIRECT($A139&amp;"!Q23:Q200")),0)</f>
        <v>0</v>
      </c>
      <c r="N139" s="11">
        <f t="array" aca="1" ref="N139" ca="1">SUM(IF((INDIRECT($A139&amp;"!J23:J200")=$B$1)*(INDIRECT($A139&amp;"!I23:I200")="H")*(INDIRECT($A139&amp;"!H23:H200")=INDIRECT(N$121&amp;"!$H$21"))*(INDIRECT($A139&amp;"!Q23:Q200")&lt;&gt;""),INDIRECT($A139&amp;"!Q23:Q200")),0)</f>
        <v>0</v>
      </c>
      <c r="O139" s="11">
        <f t="array" aca="1" ref="O139" ca="1">SUM(IF((INDIRECT($A139&amp;"!J23:J200")=$B$1)*(INDIRECT($A139&amp;"!I23:I200")="H")*(INDIRECT($A139&amp;"!H23:H200")=INDIRECT(O$121&amp;"!$H$21"))*(INDIRECT($A139&amp;"!Q23:Q200")&lt;&gt;""),INDIRECT($A139&amp;"!Q23:Q200")),0)</f>
        <v>0</v>
      </c>
      <c r="P139" s="11">
        <f t="array" aca="1" ref="P139" ca="1">SUM(IF((INDIRECT($A139&amp;"!J23:J200")=$B$1)*(INDIRECT($A139&amp;"!I23:I200")="H")*(INDIRECT($A139&amp;"!H23:H200")=INDIRECT(P$121&amp;"!$H$21"))*(INDIRECT($A139&amp;"!Q23:Q200")&lt;&gt;""),INDIRECT($A139&amp;"!Q23:Q200")),0)</f>
        <v>0</v>
      </c>
      <c r="Q139" s="11">
        <f t="array" aca="1" ref="Q139" ca="1">SUM(IF((INDIRECT($A139&amp;"!J23:J200")=$B$1)*(INDIRECT($A139&amp;"!I23:I200")="H")*(INDIRECT($A139&amp;"!H23:H200")=INDIRECT(Q$121&amp;"!$H$21"))*(INDIRECT($A139&amp;"!Q23:Q200")&lt;&gt;""),INDIRECT($A139&amp;"!Q23:Q200")),0)</f>
        <v>0</v>
      </c>
      <c r="R139" s="11">
        <f t="array" aca="1" ref="R139" ca="1">SUM(IF((INDIRECT($A139&amp;"!J23:J200")=$B$1)*(INDIRECT($A139&amp;"!I23:I200")="H")*(INDIRECT($A139&amp;"!H23:H200")=INDIRECT(R$121&amp;"!$H$21"))*(INDIRECT($A139&amp;"!Q23:Q200")&lt;&gt;""),INDIRECT($A139&amp;"!Q23:Q200")),0)</f>
        <v>0</v>
      </c>
      <c r="S139" s="11">
        <f t="array" aca="1" ref="S139" ca="1">SUM(IF((INDIRECT($A139&amp;"!J23:J200")=$B$1)*(INDIRECT($A139&amp;"!I23:I200")="H")*(INDIRECT($A139&amp;"!H23:H200")=INDIRECT(S$121&amp;"!$H$21"))*(INDIRECT($A139&amp;"!Q23:Q200")&lt;&gt;""),INDIRECT($A139&amp;"!Q23:Q200")),0)</f>
        <v>0</v>
      </c>
      <c r="T139" s="11" t="e">
        <f t="array" aca="1" ref="T139" ca="1">SUM(IF((INDIRECT($A139&amp;"!J23:J200")=$B$1)*(INDIRECT($A139&amp;"!I23:I200")="H")*(INDIRECT($A139&amp;"!H23:H200")=INDIRECT(T$121&amp;"!$H$21"))*(INDIRECT($A139&amp;"!Q23:Q200")&lt;&gt;""),INDIRECT($A139&amp;"!Q23:Q200")),0)</f>
        <v>#REF!</v>
      </c>
      <c r="U139" s="11" t="e">
        <f t="array" aca="1" ref="U139" ca="1">SUM(IF((INDIRECT($A139&amp;"!J23:J200")=$B$1)*(INDIRECT($A139&amp;"!I23:I200")="H")*(INDIRECT($A139&amp;"!H23:H200")=INDIRECT(U$121&amp;"!$H$21"))*(INDIRECT($A139&amp;"!Q23:Q200")&lt;&gt;""),INDIRECT($A139&amp;"!Q23:Q200")),0)</f>
        <v>#REF!</v>
      </c>
      <c r="V139" s="11" t="e">
        <f t="array" aca="1" ref="V139" ca="1">SUM(IF((INDIRECT($A139&amp;"!J23:J200")=$B$1)*(INDIRECT($A139&amp;"!I23:I200")="H")*(INDIRECT($A139&amp;"!H23:H200")=INDIRECT(V$121&amp;"!$H$21"))*(INDIRECT($A139&amp;"!Q23:Q200")&lt;&gt;""),INDIRECT($A139&amp;"!Q23:Q200")),0)</f>
        <v>#REF!</v>
      </c>
      <c r="W139" s="11" t="e">
        <f t="array" aca="1" ref="W139" ca="1">SUM(IF((INDIRECT($A139&amp;"!J23:J200")=$B$1)*(INDIRECT($A139&amp;"!I23:I200")="H")*(INDIRECT($A139&amp;"!H23:H200")=INDIRECT(W$121&amp;"!$H$21"))*(INDIRECT($A139&amp;"!Q23:Q200")&lt;&gt;""),INDIRECT($A139&amp;"!Q23:Q200")),0)</f>
        <v>#REF!</v>
      </c>
      <c r="X139" s="11" t="e">
        <f t="array" aca="1" ref="X139" ca="1">SUM(IF((INDIRECT($A139&amp;"!J23:J200")=$B$1)*(INDIRECT($A139&amp;"!I23:I200")="H")*(INDIRECT($A139&amp;"!H23:H200")=INDIRECT(X$121&amp;"!$H$21"))*(INDIRECT($A139&amp;"!Q23:Q200")&lt;&gt;""),INDIRECT($A139&amp;"!Q23:Q200")),0)</f>
        <v>#REF!</v>
      </c>
      <c r="Y139" s="12" t="e">
        <f t="array" aca="1" ref="Y139" ca="1">SUM(IF((INDIRECT($A139&amp;"!J23:J200")=$B$1)*(INDIRECT($A139&amp;"!I23:I200")="H")*(INDIRECT($A139&amp;"!H23:H200")=INDIRECT(Y$121&amp;"!$H$21"))*(INDIRECT($A139&amp;"!Q23:Q200")&lt;&gt;""),INDIRECT($A139&amp;"!Q23:Q200")),0)</f>
        <v>#REF!</v>
      </c>
      <c r="Z139" s="4"/>
      <c r="AA139" s="4"/>
      <c r="AB139" s="4" t="str">
        <f>Table!$C$55</f>
        <v>Yokohama_F_Marinos</v>
      </c>
      <c r="AC139" s="10">
        <f t="array" aca="1" ref="AC139" ca="1">SUM(IF((INDIRECT($AB139&amp;"!J23:J200")=$B$1)*(INDIRECT($AB139&amp;"!I23:I200")="A")*(INDIRECT($AB139&amp;"!H23:H200")=INDIRECT(AC$121&amp;"!$H$21"))*(INDIRECT($AB139&amp;"!Q23:Q200")&lt;&gt;""),INDIRECT($AB139&amp;"!Q23:Q200")),0)</f>
        <v>0</v>
      </c>
      <c r="AD139" s="11">
        <f t="array" aca="1" ref="AD139" ca="1">SUM(IF((INDIRECT($AB139&amp;"!J23:J200")=$B$1)*(INDIRECT($AB139&amp;"!I23:I200")="A")*(INDIRECT($AB139&amp;"!H23:H200")=INDIRECT(AD$121&amp;"!$H$21"))*(INDIRECT($AB139&amp;"!Q23:Q200")&lt;&gt;""),INDIRECT($AB139&amp;"!Q23:Q200")),0)</f>
        <v>0</v>
      </c>
      <c r="AE139" s="11">
        <f t="array" aca="1" ref="AE139" ca="1">SUM(IF((INDIRECT($AB139&amp;"!J23:J200")=$B$1)*(INDIRECT($AB139&amp;"!I23:I200")="A")*(INDIRECT($AB139&amp;"!H23:H200")=INDIRECT(AE$121&amp;"!$H$21"))*(INDIRECT($AB139&amp;"!Q23:Q200")&lt;&gt;""),INDIRECT($AB139&amp;"!Q23:Q200")),0)</f>
        <v>0</v>
      </c>
      <c r="AF139" s="11">
        <f t="array" aca="1" ref="AF139" ca="1">SUM(IF((INDIRECT($AB139&amp;"!J23:J200")=$B$1)*(INDIRECT($AB139&amp;"!I23:I200")="A")*(INDIRECT($AB139&amp;"!H23:H200")=INDIRECT(AF$121&amp;"!$H$21"))*(INDIRECT($AB139&amp;"!Q23:Q200")&lt;&gt;""),INDIRECT($AB139&amp;"!Q23:Q200")),0)</f>
        <v>0</v>
      </c>
      <c r="AG139" s="11">
        <f t="array" aca="1" ref="AG139" ca="1">SUM(IF((INDIRECT($AB139&amp;"!J23:J200")=$B$1)*(INDIRECT($AB139&amp;"!I23:I200")="A")*(INDIRECT($AB139&amp;"!H23:H200")=INDIRECT(AG$121&amp;"!$H$21"))*(INDIRECT($AB139&amp;"!Q23:Q200")&lt;&gt;""),INDIRECT($AB139&amp;"!Q23:Q200")),0)</f>
        <v>0</v>
      </c>
      <c r="AH139" s="11">
        <f t="array" aca="1" ref="AH139" ca="1">SUM(IF((INDIRECT($AB139&amp;"!J23:J200")=$B$1)*(INDIRECT($AB139&amp;"!I23:I200")="A")*(INDIRECT($AB139&amp;"!H23:H200")=INDIRECT(AH$121&amp;"!$H$21"))*(INDIRECT($AB139&amp;"!Q23:Q200")&lt;&gt;""),INDIRECT($AB139&amp;"!Q23:Q200")),0)</f>
        <v>0</v>
      </c>
      <c r="AI139" s="11">
        <f t="array" aca="1" ref="AI139" ca="1">SUM(IF((INDIRECT($AB139&amp;"!J23:J200")=$B$1)*(INDIRECT($AB139&amp;"!I23:I200")="A")*(INDIRECT($AB139&amp;"!H23:H200")=INDIRECT(AI$121&amp;"!$H$21"))*(INDIRECT($AB139&amp;"!Q23:Q200")&lt;&gt;""),INDIRECT($AB139&amp;"!Q23:Q200")),0)</f>
        <v>0</v>
      </c>
      <c r="AJ139" s="11">
        <f t="array" aca="1" ref="AJ139" ca="1">SUM(IF((INDIRECT($AB139&amp;"!J23:J200")=$B$1)*(INDIRECT($AB139&amp;"!I23:I200")="A")*(INDIRECT($AB139&amp;"!H23:H200")=INDIRECT(AJ$121&amp;"!$H$21"))*(INDIRECT($AB139&amp;"!Q23:Q200")&lt;&gt;""),INDIRECT($AB139&amp;"!Q23:Q200")),0)</f>
        <v>0</v>
      </c>
      <c r="AK139" s="11">
        <f t="array" aca="1" ref="AK139" ca="1">SUM(IF((INDIRECT($AB139&amp;"!J23:J200")=$B$1)*(INDIRECT($AB139&amp;"!I23:I200")="A")*(INDIRECT($AB139&amp;"!H23:H200")=INDIRECT(AK$121&amp;"!$H$21"))*(INDIRECT($AB139&amp;"!Q23:Q200")&lt;&gt;""),INDIRECT($AB139&amp;"!Q23:Q200")),0)</f>
        <v>0</v>
      </c>
      <c r="AL139" s="11">
        <f t="array" aca="1" ref="AL139" ca="1">SUM(IF((INDIRECT($AB139&amp;"!J23:J200")=$B$1)*(INDIRECT($AB139&amp;"!I23:I200")="A")*(INDIRECT($AB139&amp;"!H23:H200")=INDIRECT(AL$121&amp;"!$H$21"))*(INDIRECT($AB139&amp;"!Q23:Q200")&lt;&gt;""),INDIRECT($AB139&amp;"!Q23:Q200")),0)</f>
        <v>0</v>
      </c>
      <c r="AM139" s="11">
        <f t="array" aca="1" ref="AM139" ca="1">SUM(IF((INDIRECT($AB139&amp;"!J23:J200")=$B$1)*(INDIRECT($AB139&amp;"!I23:I200")="A")*(INDIRECT($AB139&amp;"!H23:H200")=INDIRECT(AM$121&amp;"!$H$21"))*(INDIRECT($AB139&amp;"!Q23:Q200")&lt;&gt;""),INDIRECT($AB139&amp;"!Q23:Q200")),0)</f>
        <v>0</v>
      </c>
      <c r="AN139" s="11">
        <f t="array" aca="1" ref="AN139" ca="1">SUM(IF((INDIRECT($AB139&amp;"!J23:J200")=$B$1)*(INDIRECT($AB139&amp;"!I23:I200")="A")*(INDIRECT($AB139&amp;"!H23:H200")=INDIRECT(AN$121&amp;"!$H$21"))*(INDIRECT($AB139&amp;"!Q23:Q200")&lt;&gt;""),INDIRECT($AB139&amp;"!Q23:Q200")),0)</f>
        <v>0</v>
      </c>
      <c r="AO139" s="11">
        <f t="array" aca="1" ref="AO139" ca="1">SUM(IF((INDIRECT($AB139&amp;"!J23:J200")=$B$1)*(INDIRECT($AB139&amp;"!I23:I200")="A")*(INDIRECT($AB139&amp;"!H23:H200")=INDIRECT(AO$121&amp;"!$H$21"))*(INDIRECT($AB139&amp;"!Q23:Q200")&lt;&gt;""),INDIRECT($AB139&amp;"!Q23:Q200")),0)</f>
        <v>0</v>
      </c>
      <c r="AP139" s="11">
        <f t="array" aca="1" ref="AP139" ca="1">SUM(IF((INDIRECT($AB139&amp;"!J23:J200")=$B$1)*(INDIRECT($AB139&amp;"!I23:I200")="A")*(INDIRECT($AB139&amp;"!H23:H200")=INDIRECT(AP$121&amp;"!$H$21"))*(INDIRECT($AB139&amp;"!Q23:Q200")&lt;&gt;""),INDIRECT($AB139&amp;"!Q23:Q200")),0)</f>
        <v>0</v>
      </c>
      <c r="AQ139" s="11">
        <f t="array" aca="1" ref="AQ139" ca="1">SUM(IF((INDIRECT($AB139&amp;"!J23:J200")=$B$1)*(INDIRECT($AB139&amp;"!I23:I200")="A")*(INDIRECT($AB139&amp;"!H23:H200")=INDIRECT(AQ$121&amp;"!$H$21"))*(INDIRECT($AB139&amp;"!Q23:Q200")&lt;&gt;""),INDIRECT($AB139&amp;"!Q23:Q200")),0)</f>
        <v>0</v>
      </c>
      <c r="AR139" s="11">
        <f t="array" aca="1" ref="AR139" ca="1">SUM(IF((INDIRECT($AB139&amp;"!J23:J200")=$B$1)*(INDIRECT($AB139&amp;"!I23:I200")="A")*(INDIRECT($AB139&amp;"!H23:H200")=INDIRECT(AR$121&amp;"!$H$21"))*(INDIRECT($AB139&amp;"!Q23:Q200")&lt;&gt;""),INDIRECT($AB139&amp;"!Q23:Q200")),0)</f>
        <v>0</v>
      </c>
      <c r="AS139" s="11">
        <f t="array" aca="1" ref="AS139" ca="1">SUM(IF((INDIRECT($AB139&amp;"!J23:J200")=$B$1)*(INDIRECT($AB139&amp;"!I23:I200")="A")*(INDIRECT($AB139&amp;"!H23:H200")=INDIRECT(AS$121&amp;"!$H$21"))*(INDIRECT($AB139&amp;"!Q23:Q200")&lt;&gt;""),INDIRECT($AB139&amp;"!Q23:Q200")),0)</f>
        <v>0</v>
      </c>
      <c r="AT139" s="11">
        <f t="array" aca="1" ref="AT139" ca="1">SUM(IF((INDIRECT($AB139&amp;"!J23:J200")=$B$1)*(INDIRECT($AB139&amp;"!I23:I200")="A")*(INDIRECT($AB139&amp;"!H23:H200")=INDIRECT(AT$121&amp;"!$H$21"))*(INDIRECT($AB139&amp;"!Q23:Q200")&lt;&gt;""),INDIRECT($AB139&amp;"!Q23:Q200")),0)</f>
        <v>0</v>
      </c>
      <c r="AU139" s="11" t="e">
        <f t="array" aca="1" ref="AU139" ca="1">SUM(IF((INDIRECT($AB139&amp;"!J23:J200")=$B$1)*(INDIRECT($AB139&amp;"!I23:I200")="A")*(INDIRECT($AB139&amp;"!H23:H200")=INDIRECT(AU$121&amp;"!$H$21"))*(INDIRECT($AB139&amp;"!Q23:Q200")&lt;&gt;""),INDIRECT($AB139&amp;"!Q23:Q200")),0)</f>
        <v>#REF!</v>
      </c>
      <c r="AV139" s="11" t="e">
        <f t="array" aca="1" ref="AV139" ca="1">SUM(IF((INDIRECT($AB139&amp;"!J23:J200")=$B$1)*(INDIRECT($AB139&amp;"!I23:I200")="A")*(INDIRECT($AB139&amp;"!H23:H200")=INDIRECT(AV$121&amp;"!$H$21"))*(INDIRECT($AB139&amp;"!Q23:Q200")&lt;&gt;""),INDIRECT($AB139&amp;"!Q23:Q200")),0)</f>
        <v>#REF!</v>
      </c>
      <c r="AW139" s="11" t="e">
        <f t="array" aca="1" ref="AW139" ca="1">SUM(IF((INDIRECT($AB139&amp;"!J23:J200")=$B$1)*(INDIRECT($AB139&amp;"!I23:I200")="A")*(INDIRECT($AB139&amp;"!H23:H200")=INDIRECT(AW$121&amp;"!$H$21"))*(INDIRECT($AB139&amp;"!Q23:Q200")&lt;&gt;""),INDIRECT($AB139&amp;"!Q23:Q200")),0)</f>
        <v>#REF!</v>
      </c>
      <c r="AX139" s="11" t="e">
        <f t="array" aca="1" ref="AX139" ca="1">SUM(IF((INDIRECT($AB139&amp;"!J23:J200")=$B$1)*(INDIRECT($AB139&amp;"!I23:I200")="A")*(INDIRECT($AB139&amp;"!H23:H200")=INDIRECT(AX$121&amp;"!$H$21"))*(INDIRECT($AB139&amp;"!Q23:Q200")&lt;&gt;""),INDIRECT($AB139&amp;"!Q23:Q200")),0)</f>
        <v>#REF!</v>
      </c>
      <c r="AY139" s="11" t="e">
        <f t="array" aca="1" ref="AY139" ca="1">SUM(IF((INDIRECT($AB139&amp;"!J23:J200")=$B$1)*(INDIRECT($AB139&amp;"!I23:I200")="A")*(INDIRECT($AB139&amp;"!H23:H200")=INDIRECT(AY$121&amp;"!$H$21"))*(INDIRECT($AB139&amp;"!Q23:Q200")&lt;&gt;""),INDIRECT($AB139&amp;"!Q23:Q200")),0)</f>
        <v>#REF!</v>
      </c>
      <c r="AZ139" s="12" t="e">
        <f t="array" aca="1" ref="AZ139" ca="1">SUM(IF((INDIRECT($AB139&amp;"!J23:J200")=$B$1)*(INDIRECT($AB139&amp;"!I23:I200")="A")*(INDIRECT($AB139&amp;"!H23:H200")=INDIRECT(AZ$121&amp;"!$H$21"))*(INDIRECT($AB139&amp;"!Q23:Q200")&lt;&gt;""),INDIRECT($AB139&amp;"!Q23:Q200")),0)</f>
        <v>#REF!</v>
      </c>
    </row>
    <row r="140" spans="1:52" hidden="1">
      <c r="A140" s="4">
        <f>Table!$C$56</f>
        <v>0</v>
      </c>
      <c r="B140" s="10" t="e">
        <f t="array" aca="1" ref="B140" ca="1">SUM(IF((INDIRECT($A140&amp;"!J23:J200")=$B$1)*(INDIRECT($A140&amp;"!I23:I200")="H")*(INDIRECT($A140&amp;"!H23:H200")=INDIRECT(B$121&amp;"!$H$21"))*(INDIRECT($A140&amp;"!Q23:Q200")&lt;&gt;""),INDIRECT($A140&amp;"!Q23:Q200")),0)</f>
        <v>#REF!</v>
      </c>
      <c r="C140" s="11" t="e">
        <f t="array" aca="1" ref="C140" ca="1">SUM(IF((INDIRECT($A140&amp;"!J23:J200")=$B$1)*(INDIRECT($A140&amp;"!I23:I200")="H")*(INDIRECT($A140&amp;"!H23:H200")=INDIRECT(C$121&amp;"!$H$21"))*(INDIRECT($A140&amp;"!Q23:Q200")&lt;&gt;""),INDIRECT($A140&amp;"!Q23:Q200")),0)</f>
        <v>#REF!</v>
      </c>
      <c r="D140" s="11" t="e">
        <f t="array" aca="1" ref="D140" ca="1">SUM(IF((INDIRECT($A140&amp;"!J23:J200")=$B$1)*(INDIRECT($A140&amp;"!I23:I200")="H")*(INDIRECT($A140&amp;"!H23:H200")=INDIRECT(D$121&amp;"!$H$21"))*(INDIRECT($A140&amp;"!Q23:Q200")&lt;&gt;""),INDIRECT($A140&amp;"!Q23:Q200")),0)</f>
        <v>#REF!</v>
      </c>
      <c r="E140" s="11" t="e">
        <f t="array" aca="1" ref="E140" ca="1">SUM(IF((INDIRECT($A140&amp;"!J23:J200")=$B$1)*(INDIRECT($A140&amp;"!I23:I200")="H")*(INDIRECT($A140&amp;"!H23:H200")=INDIRECT(E$121&amp;"!$H$21"))*(INDIRECT($A140&amp;"!Q23:Q200")&lt;&gt;""),INDIRECT($A140&amp;"!Q23:Q200")),0)</f>
        <v>#REF!</v>
      </c>
      <c r="F140" s="11" t="e">
        <f t="array" aca="1" ref="F140" ca="1">SUM(IF((INDIRECT($A140&amp;"!J23:J200")=$B$1)*(INDIRECT($A140&amp;"!I23:I200")="H")*(INDIRECT($A140&amp;"!H23:H200")=INDIRECT(F$121&amp;"!$H$21"))*(INDIRECT($A140&amp;"!Q23:Q200")&lt;&gt;""),INDIRECT($A140&amp;"!Q23:Q200")),0)</f>
        <v>#REF!</v>
      </c>
      <c r="G140" s="11" t="e">
        <f t="array" aca="1" ref="G140" ca="1">SUM(IF((INDIRECT($A140&amp;"!J23:J200")=$B$1)*(INDIRECT($A140&amp;"!I23:I200")="H")*(INDIRECT($A140&amp;"!H23:H200")=INDIRECT(G$121&amp;"!$H$21"))*(INDIRECT($A140&amp;"!Q23:Q200")&lt;&gt;""),INDIRECT($A140&amp;"!Q23:Q200")),0)</f>
        <v>#REF!</v>
      </c>
      <c r="H140" s="11" t="e">
        <f t="array" aca="1" ref="H140" ca="1">SUM(IF((INDIRECT($A140&amp;"!J23:J200")=$B$1)*(INDIRECT($A140&amp;"!I23:I200")="H")*(INDIRECT($A140&amp;"!H23:H200")=INDIRECT(H$121&amp;"!$H$21"))*(INDIRECT($A140&amp;"!Q23:Q200")&lt;&gt;""),INDIRECT($A140&amp;"!Q23:Q200")),0)</f>
        <v>#REF!</v>
      </c>
      <c r="I140" s="11" t="e">
        <f t="array" aca="1" ref="I140" ca="1">SUM(IF((INDIRECT($A140&amp;"!J23:J200")=$B$1)*(INDIRECT($A140&amp;"!I23:I200")="H")*(INDIRECT($A140&amp;"!H23:H200")=INDIRECT(I$121&amp;"!$H$21"))*(INDIRECT($A140&amp;"!Q23:Q200")&lt;&gt;""),INDIRECT($A140&amp;"!Q23:Q200")),0)</f>
        <v>#REF!</v>
      </c>
      <c r="J140" s="11" t="e">
        <f t="array" aca="1" ref="J140" ca="1">SUM(IF((INDIRECT($A140&amp;"!J23:J200")=$B$1)*(INDIRECT($A140&amp;"!I23:I200")="H")*(INDIRECT($A140&amp;"!H23:H200")=INDIRECT(J$121&amp;"!$H$21"))*(INDIRECT($A140&amp;"!Q23:Q200")&lt;&gt;""),INDIRECT($A140&amp;"!Q23:Q200")),0)</f>
        <v>#REF!</v>
      </c>
      <c r="K140" s="11" t="e">
        <f t="array" aca="1" ref="K140" ca="1">SUM(IF((INDIRECT($A140&amp;"!J23:J200")=$B$1)*(INDIRECT($A140&amp;"!I23:I200")="H")*(INDIRECT($A140&amp;"!H23:H200")=INDIRECT(K$121&amp;"!$H$21"))*(INDIRECT($A140&amp;"!Q23:Q200")&lt;&gt;""),INDIRECT($A140&amp;"!Q23:Q200")),0)</f>
        <v>#REF!</v>
      </c>
      <c r="L140" s="11" t="e">
        <f t="array" aca="1" ref="L140" ca="1">SUM(IF((INDIRECT($A140&amp;"!J23:J200")=$B$1)*(INDIRECT($A140&amp;"!I23:I200")="H")*(INDIRECT($A140&amp;"!H23:H200")=INDIRECT(L$121&amp;"!$H$21"))*(INDIRECT($A140&amp;"!Q23:Q200")&lt;&gt;""),INDIRECT($A140&amp;"!Q23:Q200")),0)</f>
        <v>#REF!</v>
      </c>
      <c r="M140" s="11" t="e">
        <f t="array" aca="1" ref="M140" ca="1">SUM(IF((INDIRECT($A140&amp;"!J23:J200")=$B$1)*(INDIRECT($A140&amp;"!I23:I200")="H")*(INDIRECT($A140&amp;"!H23:H200")=INDIRECT(M$121&amp;"!$H$21"))*(INDIRECT($A140&amp;"!Q23:Q200")&lt;&gt;""),INDIRECT($A140&amp;"!Q23:Q200")),0)</f>
        <v>#REF!</v>
      </c>
      <c r="N140" s="11" t="e">
        <f t="array" aca="1" ref="N140" ca="1">SUM(IF((INDIRECT($A140&amp;"!J23:J200")=$B$1)*(INDIRECT($A140&amp;"!I23:I200")="H")*(INDIRECT($A140&amp;"!H23:H200")=INDIRECT(N$121&amp;"!$H$21"))*(INDIRECT($A140&amp;"!Q23:Q200")&lt;&gt;""),INDIRECT($A140&amp;"!Q23:Q200")),0)</f>
        <v>#REF!</v>
      </c>
      <c r="O140" s="11" t="e">
        <f t="array" aca="1" ref="O140" ca="1">SUM(IF((INDIRECT($A140&amp;"!J23:J200")=$B$1)*(INDIRECT($A140&amp;"!I23:I200")="H")*(INDIRECT($A140&amp;"!H23:H200")=INDIRECT(O$121&amp;"!$H$21"))*(INDIRECT($A140&amp;"!Q23:Q200")&lt;&gt;""),INDIRECT($A140&amp;"!Q23:Q200")),0)</f>
        <v>#REF!</v>
      </c>
      <c r="P140" s="11" t="e">
        <f t="array" aca="1" ref="P140" ca="1">SUM(IF((INDIRECT($A140&amp;"!J23:J200")=$B$1)*(INDIRECT($A140&amp;"!I23:I200")="H")*(INDIRECT($A140&amp;"!H23:H200")=INDIRECT(P$121&amp;"!$H$21"))*(INDIRECT($A140&amp;"!Q23:Q200")&lt;&gt;""),INDIRECT($A140&amp;"!Q23:Q200")),0)</f>
        <v>#REF!</v>
      </c>
      <c r="Q140" s="11" t="e">
        <f t="array" aca="1" ref="Q140" ca="1">SUM(IF((INDIRECT($A140&amp;"!J23:J200")=$B$1)*(INDIRECT($A140&amp;"!I23:I200")="H")*(INDIRECT($A140&amp;"!H23:H200")=INDIRECT(Q$121&amp;"!$H$21"))*(INDIRECT($A140&amp;"!Q23:Q200")&lt;&gt;""),INDIRECT($A140&amp;"!Q23:Q200")),0)</f>
        <v>#REF!</v>
      </c>
      <c r="R140" s="11" t="e">
        <f t="array" aca="1" ref="R140" ca="1">SUM(IF((INDIRECT($A140&amp;"!J23:J200")=$B$1)*(INDIRECT($A140&amp;"!I23:I200")="H")*(INDIRECT($A140&amp;"!H23:H200")=INDIRECT(R$121&amp;"!$H$21"))*(INDIRECT($A140&amp;"!Q23:Q200")&lt;&gt;""),INDIRECT($A140&amp;"!Q23:Q200")),0)</f>
        <v>#REF!</v>
      </c>
      <c r="S140" s="11" t="e">
        <f t="array" aca="1" ref="S140" ca="1">SUM(IF((INDIRECT($A140&amp;"!J23:J200")=$B$1)*(INDIRECT($A140&amp;"!I23:I200")="H")*(INDIRECT($A140&amp;"!H23:H200")=INDIRECT(S$121&amp;"!$H$21"))*(INDIRECT($A140&amp;"!Q23:Q200")&lt;&gt;""),INDIRECT($A140&amp;"!Q23:Q200")),0)</f>
        <v>#REF!</v>
      </c>
      <c r="T140" s="11" t="e">
        <f t="array" aca="1" ref="T140" ca="1">SUM(IF((INDIRECT($A140&amp;"!J23:J200")=$B$1)*(INDIRECT($A140&amp;"!I23:I200")="H")*(INDIRECT($A140&amp;"!H23:H200")=INDIRECT(T$121&amp;"!$H$21"))*(INDIRECT($A140&amp;"!Q23:Q200")&lt;&gt;""),INDIRECT($A140&amp;"!Q23:Q200")),0)</f>
        <v>#REF!</v>
      </c>
      <c r="U140" s="11" t="e">
        <f t="array" aca="1" ref="U140" ca="1">SUM(IF((INDIRECT($A140&amp;"!J23:J200")=$B$1)*(INDIRECT($A140&amp;"!I23:I200")="H")*(INDIRECT($A140&amp;"!H23:H200")=INDIRECT(U$121&amp;"!$H$21"))*(INDIRECT($A140&amp;"!Q23:Q200")&lt;&gt;""),INDIRECT($A140&amp;"!Q23:Q200")),0)</f>
        <v>#REF!</v>
      </c>
      <c r="V140" s="11" t="e">
        <f t="array" aca="1" ref="V140" ca="1">SUM(IF((INDIRECT($A140&amp;"!J23:J200")=$B$1)*(INDIRECT($A140&amp;"!I23:I200")="H")*(INDIRECT($A140&amp;"!H23:H200")=INDIRECT(V$121&amp;"!$H$21"))*(INDIRECT($A140&amp;"!Q23:Q200")&lt;&gt;""),INDIRECT($A140&amp;"!Q23:Q200")),0)</f>
        <v>#REF!</v>
      </c>
      <c r="W140" s="11" t="e">
        <f t="array" aca="1" ref="W140" ca="1">SUM(IF((INDIRECT($A140&amp;"!J23:J200")=$B$1)*(INDIRECT($A140&amp;"!I23:I200")="H")*(INDIRECT($A140&amp;"!H23:H200")=INDIRECT(W$121&amp;"!$H$21"))*(INDIRECT($A140&amp;"!Q23:Q200")&lt;&gt;""),INDIRECT($A140&amp;"!Q23:Q200")),0)</f>
        <v>#REF!</v>
      </c>
      <c r="X140" s="11" t="e">
        <f t="array" aca="1" ref="X140" ca="1">SUM(IF((INDIRECT($A140&amp;"!J23:J200")=$B$1)*(INDIRECT($A140&amp;"!I23:I200")="H")*(INDIRECT($A140&amp;"!H23:H200")=INDIRECT(X$121&amp;"!$H$21"))*(INDIRECT($A140&amp;"!Q23:Q200")&lt;&gt;""),INDIRECT($A140&amp;"!Q23:Q200")),0)</f>
        <v>#REF!</v>
      </c>
      <c r="Y140" s="12" t="e">
        <f t="array" aca="1" ref="Y140" ca="1">SUM(IF((INDIRECT($A140&amp;"!J23:J200")=$B$1)*(INDIRECT($A140&amp;"!I23:I200")="H")*(INDIRECT($A140&amp;"!H23:H200")=INDIRECT(Y$121&amp;"!$H$21"))*(INDIRECT($A140&amp;"!Q23:Q200")&lt;&gt;""),INDIRECT($A140&amp;"!Q23:Q200")),0)</f>
        <v>#REF!</v>
      </c>
      <c r="Z140" s="4"/>
      <c r="AA140" s="4"/>
      <c r="AB140" s="4">
        <f>Table!$C$56</f>
        <v>0</v>
      </c>
      <c r="AC140" s="10" t="e">
        <f t="array" aca="1" ref="AC140" ca="1">SUM(IF((INDIRECT($AB140&amp;"!J23:J200")=$B$1)*(INDIRECT($AB140&amp;"!I23:I200")="A")*(INDIRECT($AB140&amp;"!H23:H200")=INDIRECT(AC$121&amp;"!$H$21"))*(INDIRECT($AB140&amp;"!Q23:Q200")&lt;&gt;""),INDIRECT($AB140&amp;"!Q23:Q200")),0)</f>
        <v>#REF!</v>
      </c>
      <c r="AD140" s="11" t="e">
        <f t="array" aca="1" ref="AD140" ca="1">SUM(IF((INDIRECT($AB140&amp;"!J23:J200")=$B$1)*(INDIRECT($AB140&amp;"!I23:I200")="A")*(INDIRECT($AB140&amp;"!H23:H200")=INDIRECT(AD$121&amp;"!$H$21"))*(INDIRECT($AB140&amp;"!Q23:Q200")&lt;&gt;""),INDIRECT($AB140&amp;"!Q23:Q200")),0)</f>
        <v>#REF!</v>
      </c>
      <c r="AE140" s="11" t="e">
        <f t="array" aca="1" ref="AE140" ca="1">SUM(IF((INDIRECT($AB140&amp;"!J23:J200")=$B$1)*(INDIRECT($AB140&amp;"!I23:I200")="A")*(INDIRECT($AB140&amp;"!H23:H200")=INDIRECT(AE$121&amp;"!$H$21"))*(INDIRECT($AB140&amp;"!Q23:Q200")&lt;&gt;""),INDIRECT($AB140&amp;"!Q23:Q200")),0)</f>
        <v>#REF!</v>
      </c>
      <c r="AF140" s="11" t="e">
        <f t="array" aca="1" ref="AF140" ca="1">SUM(IF((INDIRECT($AB140&amp;"!J23:J200")=$B$1)*(INDIRECT($AB140&amp;"!I23:I200")="A")*(INDIRECT($AB140&amp;"!H23:H200")=INDIRECT(AF$121&amp;"!$H$21"))*(INDIRECT($AB140&amp;"!Q23:Q200")&lt;&gt;""),INDIRECT($AB140&amp;"!Q23:Q200")),0)</f>
        <v>#REF!</v>
      </c>
      <c r="AG140" s="11" t="e">
        <f t="array" aca="1" ref="AG140" ca="1">SUM(IF((INDIRECT($AB140&amp;"!J23:J200")=$B$1)*(INDIRECT($AB140&amp;"!I23:I200")="A")*(INDIRECT($AB140&amp;"!H23:H200")=INDIRECT(AG$121&amp;"!$H$21"))*(INDIRECT($AB140&amp;"!Q23:Q200")&lt;&gt;""),INDIRECT($AB140&amp;"!Q23:Q200")),0)</f>
        <v>#REF!</v>
      </c>
      <c r="AH140" s="11" t="e">
        <f t="array" aca="1" ref="AH140" ca="1">SUM(IF((INDIRECT($AB140&amp;"!J23:J200")=$B$1)*(INDIRECT($AB140&amp;"!I23:I200")="A")*(INDIRECT($AB140&amp;"!H23:H200")=INDIRECT(AH$121&amp;"!$H$21"))*(INDIRECT($AB140&amp;"!Q23:Q200")&lt;&gt;""),INDIRECT($AB140&amp;"!Q23:Q200")),0)</f>
        <v>#REF!</v>
      </c>
      <c r="AI140" s="11" t="e">
        <f t="array" aca="1" ref="AI140" ca="1">SUM(IF((INDIRECT($AB140&amp;"!J23:J200")=$B$1)*(INDIRECT($AB140&amp;"!I23:I200")="A")*(INDIRECT($AB140&amp;"!H23:H200")=INDIRECT(AI$121&amp;"!$H$21"))*(INDIRECT($AB140&amp;"!Q23:Q200")&lt;&gt;""),INDIRECT($AB140&amp;"!Q23:Q200")),0)</f>
        <v>#REF!</v>
      </c>
      <c r="AJ140" s="11" t="e">
        <f t="array" aca="1" ref="AJ140" ca="1">SUM(IF((INDIRECT($AB140&amp;"!J23:J200")=$B$1)*(INDIRECT($AB140&amp;"!I23:I200")="A")*(INDIRECT($AB140&amp;"!H23:H200")=INDIRECT(AJ$121&amp;"!$H$21"))*(INDIRECT($AB140&amp;"!Q23:Q200")&lt;&gt;""),INDIRECT($AB140&amp;"!Q23:Q200")),0)</f>
        <v>#REF!</v>
      </c>
      <c r="AK140" s="11" t="e">
        <f t="array" aca="1" ref="AK140" ca="1">SUM(IF((INDIRECT($AB140&amp;"!J23:J200")=$B$1)*(INDIRECT($AB140&amp;"!I23:I200")="A")*(INDIRECT($AB140&amp;"!H23:H200")=INDIRECT(AK$121&amp;"!$H$21"))*(INDIRECT($AB140&amp;"!Q23:Q200")&lt;&gt;""),INDIRECT($AB140&amp;"!Q23:Q200")),0)</f>
        <v>#REF!</v>
      </c>
      <c r="AL140" s="11" t="e">
        <f t="array" aca="1" ref="AL140" ca="1">SUM(IF((INDIRECT($AB140&amp;"!J23:J200")=$B$1)*(INDIRECT($AB140&amp;"!I23:I200")="A")*(INDIRECT($AB140&amp;"!H23:H200")=INDIRECT(AL$121&amp;"!$H$21"))*(INDIRECT($AB140&amp;"!Q23:Q200")&lt;&gt;""),INDIRECT($AB140&amp;"!Q23:Q200")),0)</f>
        <v>#REF!</v>
      </c>
      <c r="AM140" s="11" t="e">
        <f t="array" aca="1" ref="AM140" ca="1">SUM(IF((INDIRECT($AB140&amp;"!J23:J200")=$B$1)*(INDIRECT($AB140&amp;"!I23:I200")="A")*(INDIRECT($AB140&amp;"!H23:H200")=INDIRECT(AM$121&amp;"!$H$21"))*(INDIRECT($AB140&amp;"!Q23:Q200")&lt;&gt;""),INDIRECT($AB140&amp;"!Q23:Q200")),0)</f>
        <v>#REF!</v>
      </c>
      <c r="AN140" s="11" t="e">
        <f t="array" aca="1" ref="AN140" ca="1">SUM(IF((INDIRECT($AB140&amp;"!J23:J200")=$B$1)*(INDIRECT($AB140&amp;"!I23:I200")="A")*(INDIRECT($AB140&amp;"!H23:H200")=INDIRECT(AN$121&amp;"!$H$21"))*(INDIRECT($AB140&amp;"!Q23:Q200")&lt;&gt;""),INDIRECT($AB140&amp;"!Q23:Q200")),0)</f>
        <v>#REF!</v>
      </c>
      <c r="AO140" s="11" t="e">
        <f t="array" aca="1" ref="AO140" ca="1">SUM(IF((INDIRECT($AB140&amp;"!J23:J200")=$B$1)*(INDIRECT($AB140&amp;"!I23:I200")="A")*(INDIRECT($AB140&amp;"!H23:H200")=INDIRECT(AO$121&amp;"!$H$21"))*(INDIRECT($AB140&amp;"!Q23:Q200")&lt;&gt;""),INDIRECT($AB140&amp;"!Q23:Q200")),0)</f>
        <v>#REF!</v>
      </c>
      <c r="AP140" s="11" t="e">
        <f t="array" aca="1" ref="AP140" ca="1">SUM(IF((INDIRECT($AB140&amp;"!J23:J200")=$B$1)*(INDIRECT($AB140&amp;"!I23:I200")="A")*(INDIRECT($AB140&amp;"!H23:H200")=INDIRECT(AP$121&amp;"!$H$21"))*(INDIRECT($AB140&amp;"!Q23:Q200")&lt;&gt;""),INDIRECT($AB140&amp;"!Q23:Q200")),0)</f>
        <v>#REF!</v>
      </c>
      <c r="AQ140" s="11" t="e">
        <f t="array" aca="1" ref="AQ140" ca="1">SUM(IF((INDIRECT($AB140&amp;"!J23:J200")=$B$1)*(INDIRECT($AB140&amp;"!I23:I200")="A")*(INDIRECT($AB140&amp;"!H23:H200")=INDIRECT(AQ$121&amp;"!$H$21"))*(INDIRECT($AB140&amp;"!Q23:Q200")&lt;&gt;""),INDIRECT($AB140&amp;"!Q23:Q200")),0)</f>
        <v>#REF!</v>
      </c>
      <c r="AR140" s="11" t="e">
        <f t="array" aca="1" ref="AR140" ca="1">SUM(IF((INDIRECT($AB140&amp;"!J23:J200")=$B$1)*(INDIRECT($AB140&amp;"!I23:I200")="A")*(INDIRECT($AB140&amp;"!H23:H200")=INDIRECT(AR$121&amp;"!$H$21"))*(INDIRECT($AB140&amp;"!Q23:Q200")&lt;&gt;""),INDIRECT($AB140&amp;"!Q23:Q200")),0)</f>
        <v>#REF!</v>
      </c>
      <c r="AS140" s="11" t="e">
        <f t="array" aca="1" ref="AS140" ca="1">SUM(IF((INDIRECT($AB140&amp;"!J23:J200")=$B$1)*(INDIRECT($AB140&amp;"!I23:I200")="A")*(INDIRECT($AB140&amp;"!H23:H200")=INDIRECT(AS$121&amp;"!$H$21"))*(INDIRECT($AB140&amp;"!Q23:Q200")&lt;&gt;""),INDIRECT($AB140&amp;"!Q23:Q200")),0)</f>
        <v>#REF!</v>
      </c>
      <c r="AT140" s="11" t="e">
        <f t="array" aca="1" ref="AT140" ca="1">SUM(IF((INDIRECT($AB140&amp;"!J23:J200")=$B$1)*(INDIRECT($AB140&amp;"!I23:I200")="A")*(INDIRECT($AB140&amp;"!H23:H200")=INDIRECT(AT$121&amp;"!$H$21"))*(INDIRECT($AB140&amp;"!Q23:Q200")&lt;&gt;""),INDIRECT($AB140&amp;"!Q23:Q200")),0)</f>
        <v>#REF!</v>
      </c>
      <c r="AU140" s="11" t="e">
        <f t="array" aca="1" ref="AU140" ca="1">SUM(IF((INDIRECT($AB140&amp;"!J23:J200")=$B$1)*(INDIRECT($AB140&amp;"!I23:I200")="A")*(INDIRECT($AB140&amp;"!H23:H200")=INDIRECT(AU$121&amp;"!$H$21"))*(INDIRECT($AB140&amp;"!Q23:Q200")&lt;&gt;""),INDIRECT($AB140&amp;"!Q23:Q200")),0)</f>
        <v>#REF!</v>
      </c>
      <c r="AV140" s="11" t="e">
        <f t="array" aca="1" ref="AV140" ca="1">SUM(IF((INDIRECT($AB140&amp;"!J23:J200")=$B$1)*(INDIRECT($AB140&amp;"!I23:I200")="A")*(INDIRECT($AB140&amp;"!H23:H200")=INDIRECT(AV$121&amp;"!$H$21"))*(INDIRECT($AB140&amp;"!Q23:Q200")&lt;&gt;""),INDIRECT($AB140&amp;"!Q23:Q200")),0)</f>
        <v>#REF!</v>
      </c>
      <c r="AW140" s="11" t="e">
        <f t="array" aca="1" ref="AW140" ca="1">SUM(IF((INDIRECT($AB140&amp;"!J23:J200")=$B$1)*(INDIRECT($AB140&amp;"!I23:I200")="A")*(INDIRECT($AB140&amp;"!H23:H200")=INDIRECT(AW$121&amp;"!$H$21"))*(INDIRECT($AB140&amp;"!Q23:Q200")&lt;&gt;""),INDIRECT($AB140&amp;"!Q23:Q200")),0)</f>
        <v>#REF!</v>
      </c>
      <c r="AX140" s="11" t="e">
        <f t="array" aca="1" ref="AX140" ca="1">SUM(IF((INDIRECT($AB140&amp;"!J23:J200")=$B$1)*(INDIRECT($AB140&amp;"!I23:I200")="A")*(INDIRECT($AB140&amp;"!H23:H200")=INDIRECT(AX$121&amp;"!$H$21"))*(INDIRECT($AB140&amp;"!Q23:Q200")&lt;&gt;""),INDIRECT($AB140&amp;"!Q23:Q200")),0)</f>
        <v>#REF!</v>
      </c>
      <c r="AY140" s="11" t="e">
        <f t="array" aca="1" ref="AY140" ca="1">SUM(IF((INDIRECT($AB140&amp;"!J23:J200")=$B$1)*(INDIRECT($AB140&amp;"!I23:I200")="A")*(INDIRECT($AB140&amp;"!H23:H200")=INDIRECT(AY$121&amp;"!$H$21"))*(INDIRECT($AB140&amp;"!Q23:Q200")&lt;&gt;""),INDIRECT($AB140&amp;"!Q23:Q200")),0)</f>
        <v>#REF!</v>
      </c>
      <c r="AZ140" s="12" t="e">
        <f t="array" aca="1" ref="AZ140" ca="1">SUM(IF((INDIRECT($AB140&amp;"!J23:J200")=$B$1)*(INDIRECT($AB140&amp;"!I23:I200")="A")*(INDIRECT($AB140&amp;"!H23:H200")=INDIRECT(AZ$121&amp;"!$H$21"))*(INDIRECT($AB140&amp;"!Q23:Q200")&lt;&gt;""),INDIRECT($AB140&amp;"!Q23:Q200")),0)</f>
        <v>#REF!</v>
      </c>
    </row>
    <row r="141" spans="1:52" hidden="1">
      <c r="A141" s="4">
        <f>Table!$C$57</f>
        <v>0</v>
      </c>
      <c r="B141" s="10" t="e">
        <f t="array" aca="1" ref="B141" ca="1">SUM(IF((INDIRECT($A141&amp;"!J23:J200")=$B$1)*(INDIRECT($A141&amp;"!I23:I200")="H")*(INDIRECT($A141&amp;"!H23:H200")=INDIRECT(B$121&amp;"!$H$21"))*(INDIRECT($A141&amp;"!Q23:Q200")&lt;&gt;""),INDIRECT($A141&amp;"!Q23:Q200")),0)</f>
        <v>#REF!</v>
      </c>
      <c r="C141" s="11" t="e">
        <f t="array" aca="1" ref="C141" ca="1">SUM(IF((INDIRECT($A141&amp;"!J23:J200")=$B$1)*(INDIRECT($A141&amp;"!I23:I200")="H")*(INDIRECT($A141&amp;"!H23:H200")=INDIRECT(C$121&amp;"!$H$21"))*(INDIRECT($A141&amp;"!Q23:Q200")&lt;&gt;""),INDIRECT($A141&amp;"!Q23:Q200")),0)</f>
        <v>#REF!</v>
      </c>
      <c r="D141" s="11" t="e">
        <f t="array" aca="1" ref="D141" ca="1">SUM(IF((INDIRECT($A141&amp;"!J23:J200")=$B$1)*(INDIRECT($A141&amp;"!I23:I200")="H")*(INDIRECT($A141&amp;"!H23:H200")=INDIRECT(D$121&amp;"!$H$21"))*(INDIRECT($A141&amp;"!Q23:Q200")&lt;&gt;""),INDIRECT($A141&amp;"!Q23:Q200")),0)</f>
        <v>#REF!</v>
      </c>
      <c r="E141" s="11" t="e">
        <f t="array" aca="1" ref="E141" ca="1">SUM(IF((INDIRECT($A141&amp;"!J23:J200")=$B$1)*(INDIRECT($A141&amp;"!I23:I200")="H")*(INDIRECT($A141&amp;"!H23:H200")=INDIRECT(E$121&amp;"!$H$21"))*(INDIRECT($A141&amp;"!Q23:Q200")&lt;&gt;""),INDIRECT($A141&amp;"!Q23:Q200")),0)</f>
        <v>#REF!</v>
      </c>
      <c r="F141" s="11" t="e">
        <f t="array" aca="1" ref="F141" ca="1">SUM(IF((INDIRECT($A141&amp;"!J23:J200")=$B$1)*(INDIRECT($A141&amp;"!I23:I200")="H")*(INDIRECT($A141&amp;"!H23:H200")=INDIRECT(F$121&amp;"!$H$21"))*(INDIRECT($A141&amp;"!Q23:Q200")&lt;&gt;""),INDIRECT($A141&amp;"!Q23:Q200")),0)</f>
        <v>#REF!</v>
      </c>
      <c r="G141" s="11" t="e">
        <f t="array" aca="1" ref="G141" ca="1">SUM(IF((INDIRECT($A141&amp;"!J23:J200")=$B$1)*(INDIRECT($A141&amp;"!I23:I200")="H")*(INDIRECT($A141&amp;"!H23:H200")=INDIRECT(G$121&amp;"!$H$21"))*(INDIRECT($A141&amp;"!Q23:Q200")&lt;&gt;""),INDIRECT($A141&amp;"!Q23:Q200")),0)</f>
        <v>#REF!</v>
      </c>
      <c r="H141" s="11" t="e">
        <f t="array" aca="1" ref="H141" ca="1">SUM(IF((INDIRECT($A141&amp;"!J23:J200")=$B$1)*(INDIRECT($A141&amp;"!I23:I200")="H")*(INDIRECT($A141&amp;"!H23:H200")=INDIRECT(H$121&amp;"!$H$21"))*(INDIRECT($A141&amp;"!Q23:Q200")&lt;&gt;""),INDIRECT($A141&amp;"!Q23:Q200")),0)</f>
        <v>#REF!</v>
      </c>
      <c r="I141" s="11" t="e">
        <f t="array" aca="1" ref="I141" ca="1">SUM(IF((INDIRECT($A141&amp;"!J23:J200")=$B$1)*(INDIRECT($A141&amp;"!I23:I200")="H")*(INDIRECT($A141&amp;"!H23:H200")=INDIRECT(I$121&amp;"!$H$21"))*(INDIRECT($A141&amp;"!Q23:Q200")&lt;&gt;""),INDIRECT($A141&amp;"!Q23:Q200")),0)</f>
        <v>#REF!</v>
      </c>
      <c r="J141" s="11" t="e">
        <f t="array" aca="1" ref="J141" ca="1">SUM(IF((INDIRECT($A141&amp;"!J23:J200")=$B$1)*(INDIRECT($A141&amp;"!I23:I200")="H")*(INDIRECT($A141&amp;"!H23:H200")=INDIRECT(J$121&amp;"!$H$21"))*(INDIRECT($A141&amp;"!Q23:Q200")&lt;&gt;""),INDIRECT($A141&amp;"!Q23:Q200")),0)</f>
        <v>#REF!</v>
      </c>
      <c r="K141" s="11" t="e">
        <f t="array" aca="1" ref="K141" ca="1">SUM(IF((INDIRECT($A141&amp;"!J23:J200")=$B$1)*(INDIRECT($A141&amp;"!I23:I200")="H")*(INDIRECT($A141&amp;"!H23:H200")=INDIRECT(K$121&amp;"!$H$21"))*(INDIRECT($A141&amp;"!Q23:Q200")&lt;&gt;""),INDIRECT($A141&amp;"!Q23:Q200")),0)</f>
        <v>#REF!</v>
      </c>
      <c r="L141" s="11" t="e">
        <f t="array" aca="1" ref="L141" ca="1">SUM(IF((INDIRECT($A141&amp;"!J23:J200")=$B$1)*(INDIRECT($A141&amp;"!I23:I200")="H")*(INDIRECT($A141&amp;"!H23:H200")=INDIRECT(L$121&amp;"!$H$21"))*(INDIRECT($A141&amp;"!Q23:Q200")&lt;&gt;""),INDIRECT($A141&amp;"!Q23:Q200")),0)</f>
        <v>#REF!</v>
      </c>
      <c r="M141" s="11" t="e">
        <f t="array" aca="1" ref="M141" ca="1">SUM(IF((INDIRECT($A141&amp;"!J23:J200")=$B$1)*(INDIRECT($A141&amp;"!I23:I200")="H")*(INDIRECT($A141&amp;"!H23:H200")=INDIRECT(M$121&amp;"!$H$21"))*(INDIRECT($A141&amp;"!Q23:Q200")&lt;&gt;""),INDIRECT($A141&amp;"!Q23:Q200")),0)</f>
        <v>#REF!</v>
      </c>
      <c r="N141" s="11" t="e">
        <f t="array" aca="1" ref="N141" ca="1">SUM(IF((INDIRECT($A141&amp;"!J23:J200")=$B$1)*(INDIRECT($A141&amp;"!I23:I200")="H")*(INDIRECT($A141&amp;"!H23:H200")=INDIRECT(N$121&amp;"!$H$21"))*(INDIRECT($A141&amp;"!Q23:Q200")&lt;&gt;""),INDIRECT($A141&amp;"!Q23:Q200")),0)</f>
        <v>#REF!</v>
      </c>
      <c r="O141" s="11" t="e">
        <f t="array" aca="1" ref="O141" ca="1">SUM(IF((INDIRECT($A141&amp;"!J23:J200")=$B$1)*(INDIRECT($A141&amp;"!I23:I200")="H")*(INDIRECT($A141&amp;"!H23:H200")=INDIRECT(O$121&amp;"!$H$21"))*(INDIRECT($A141&amp;"!Q23:Q200")&lt;&gt;""),INDIRECT($A141&amp;"!Q23:Q200")),0)</f>
        <v>#REF!</v>
      </c>
      <c r="P141" s="11" t="e">
        <f t="array" aca="1" ref="P141" ca="1">SUM(IF((INDIRECT($A141&amp;"!J23:J200")=$B$1)*(INDIRECT($A141&amp;"!I23:I200")="H")*(INDIRECT($A141&amp;"!H23:H200")=INDIRECT(P$121&amp;"!$H$21"))*(INDIRECT($A141&amp;"!Q23:Q200")&lt;&gt;""),INDIRECT($A141&amp;"!Q23:Q200")),0)</f>
        <v>#REF!</v>
      </c>
      <c r="Q141" s="11" t="e">
        <f t="array" aca="1" ref="Q141" ca="1">SUM(IF((INDIRECT($A141&amp;"!J23:J200")=$B$1)*(INDIRECT($A141&amp;"!I23:I200")="H")*(INDIRECT($A141&amp;"!H23:H200")=INDIRECT(Q$121&amp;"!$H$21"))*(INDIRECT($A141&amp;"!Q23:Q200")&lt;&gt;""),INDIRECT($A141&amp;"!Q23:Q200")),0)</f>
        <v>#REF!</v>
      </c>
      <c r="R141" s="11" t="e">
        <f t="array" aca="1" ref="R141" ca="1">SUM(IF((INDIRECT($A141&amp;"!J23:J200")=$B$1)*(INDIRECT($A141&amp;"!I23:I200")="H")*(INDIRECT($A141&amp;"!H23:H200")=INDIRECT(R$121&amp;"!$H$21"))*(INDIRECT($A141&amp;"!Q23:Q200")&lt;&gt;""),INDIRECT($A141&amp;"!Q23:Q200")),0)</f>
        <v>#REF!</v>
      </c>
      <c r="S141" s="11" t="e">
        <f t="array" aca="1" ref="S141" ca="1">SUM(IF((INDIRECT($A141&amp;"!J23:J200")=$B$1)*(INDIRECT($A141&amp;"!I23:I200")="H")*(INDIRECT($A141&amp;"!H23:H200")=INDIRECT(S$121&amp;"!$H$21"))*(INDIRECT($A141&amp;"!Q23:Q200")&lt;&gt;""),INDIRECT($A141&amp;"!Q23:Q200")),0)</f>
        <v>#REF!</v>
      </c>
      <c r="T141" s="11" t="e">
        <f t="array" aca="1" ref="T141" ca="1">SUM(IF((INDIRECT($A141&amp;"!J23:J200")=$B$1)*(INDIRECT($A141&amp;"!I23:I200")="H")*(INDIRECT($A141&amp;"!H23:H200")=INDIRECT(T$121&amp;"!$H$21"))*(INDIRECT($A141&amp;"!Q23:Q200")&lt;&gt;""),INDIRECT($A141&amp;"!Q23:Q200")),0)</f>
        <v>#REF!</v>
      </c>
      <c r="U141" s="11" t="e">
        <f t="array" aca="1" ref="U141" ca="1">SUM(IF((INDIRECT($A141&amp;"!J23:J200")=$B$1)*(INDIRECT($A141&amp;"!I23:I200")="H")*(INDIRECT($A141&amp;"!H23:H200")=INDIRECT(U$121&amp;"!$H$21"))*(INDIRECT($A141&amp;"!Q23:Q200")&lt;&gt;""),INDIRECT($A141&amp;"!Q23:Q200")),0)</f>
        <v>#REF!</v>
      </c>
      <c r="V141" s="11" t="e">
        <f t="array" aca="1" ref="V141" ca="1">SUM(IF((INDIRECT($A141&amp;"!J23:J200")=$B$1)*(INDIRECT($A141&amp;"!I23:I200")="H")*(INDIRECT($A141&amp;"!H23:H200")=INDIRECT(V$121&amp;"!$H$21"))*(INDIRECT($A141&amp;"!Q23:Q200")&lt;&gt;""),INDIRECT($A141&amp;"!Q23:Q200")),0)</f>
        <v>#REF!</v>
      </c>
      <c r="W141" s="11" t="e">
        <f t="array" aca="1" ref="W141" ca="1">SUM(IF((INDIRECT($A141&amp;"!J23:J200")=$B$1)*(INDIRECT($A141&amp;"!I23:I200")="H")*(INDIRECT($A141&amp;"!H23:H200")=INDIRECT(W$121&amp;"!$H$21"))*(INDIRECT($A141&amp;"!Q23:Q200")&lt;&gt;""),INDIRECT($A141&amp;"!Q23:Q200")),0)</f>
        <v>#REF!</v>
      </c>
      <c r="X141" s="11" t="e">
        <f t="array" aca="1" ref="X141" ca="1">SUM(IF((INDIRECT($A141&amp;"!J23:J200")=$B$1)*(INDIRECT($A141&amp;"!I23:I200")="H")*(INDIRECT($A141&amp;"!H23:H200")=INDIRECT(X$121&amp;"!$H$21"))*(INDIRECT($A141&amp;"!Q23:Q200")&lt;&gt;""),INDIRECT($A141&amp;"!Q23:Q200")),0)</f>
        <v>#REF!</v>
      </c>
      <c r="Y141" s="12" t="e">
        <f t="array" aca="1" ref="Y141" ca="1">SUM(IF((INDIRECT($A141&amp;"!J23:J200")=$B$1)*(INDIRECT($A141&amp;"!I23:I200")="H")*(INDIRECT($A141&amp;"!H23:H200")=INDIRECT(Y$121&amp;"!$H$21"))*(INDIRECT($A141&amp;"!Q23:Q200")&lt;&gt;""),INDIRECT($A141&amp;"!Q23:Q200")),0)</f>
        <v>#REF!</v>
      </c>
      <c r="Z141" s="4"/>
      <c r="AA141" s="4"/>
      <c r="AB141" s="4">
        <f>Table!$C$57</f>
        <v>0</v>
      </c>
      <c r="AC141" s="10" t="e">
        <f t="array" aca="1" ref="AC141" ca="1">SUM(IF((INDIRECT($AB141&amp;"!J23:J200")=$B$1)*(INDIRECT($AB141&amp;"!I23:I200")="A")*(INDIRECT($AB141&amp;"!H23:H200")=INDIRECT(AC$121&amp;"!$H$21"))*(INDIRECT($AB141&amp;"!Q23:Q200")&lt;&gt;""),INDIRECT($AB141&amp;"!Q23:Q200")),0)</f>
        <v>#REF!</v>
      </c>
      <c r="AD141" s="11" t="e">
        <f t="array" aca="1" ref="AD141" ca="1">SUM(IF((INDIRECT($AB141&amp;"!J23:J200")=$B$1)*(INDIRECT($AB141&amp;"!I23:I200")="A")*(INDIRECT($AB141&amp;"!H23:H200")=INDIRECT(AD$121&amp;"!$H$21"))*(INDIRECT($AB141&amp;"!Q23:Q200")&lt;&gt;""),INDIRECT($AB141&amp;"!Q23:Q200")),0)</f>
        <v>#REF!</v>
      </c>
      <c r="AE141" s="11" t="e">
        <f t="array" aca="1" ref="AE141" ca="1">SUM(IF((INDIRECT($AB141&amp;"!J23:J200")=$B$1)*(INDIRECT($AB141&amp;"!I23:I200")="A")*(INDIRECT($AB141&amp;"!H23:H200")=INDIRECT(AE$121&amp;"!$H$21"))*(INDIRECT($AB141&amp;"!Q23:Q200")&lt;&gt;""),INDIRECT($AB141&amp;"!Q23:Q200")),0)</f>
        <v>#REF!</v>
      </c>
      <c r="AF141" s="11" t="e">
        <f t="array" aca="1" ref="AF141" ca="1">SUM(IF((INDIRECT($AB141&amp;"!J23:J200")=$B$1)*(INDIRECT($AB141&amp;"!I23:I200")="A")*(INDIRECT($AB141&amp;"!H23:H200")=INDIRECT(AF$121&amp;"!$H$21"))*(INDIRECT($AB141&amp;"!Q23:Q200")&lt;&gt;""),INDIRECT($AB141&amp;"!Q23:Q200")),0)</f>
        <v>#REF!</v>
      </c>
      <c r="AG141" s="11" t="e">
        <f t="array" aca="1" ref="AG141" ca="1">SUM(IF((INDIRECT($AB141&amp;"!J23:J200")=$B$1)*(INDIRECT($AB141&amp;"!I23:I200")="A")*(INDIRECT($AB141&amp;"!H23:H200")=INDIRECT(AG$121&amp;"!$H$21"))*(INDIRECT($AB141&amp;"!Q23:Q200")&lt;&gt;""),INDIRECT($AB141&amp;"!Q23:Q200")),0)</f>
        <v>#REF!</v>
      </c>
      <c r="AH141" s="11" t="e">
        <f t="array" aca="1" ref="AH141" ca="1">SUM(IF((INDIRECT($AB141&amp;"!J23:J200")=$B$1)*(INDIRECT($AB141&amp;"!I23:I200")="A")*(INDIRECT($AB141&amp;"!H23:H200")=INDIRECT(AH$121&amp;"!$H$21"))*(INDIRECT($AB141&amp;"!Q23:Q200")&lt;&gt;""),INDIRECT($AB141&amp;"!Q23:Q200")),0)</f>
        <v>#REF!</v>
      </c>
      <c r="AI141" s="11" t="e">
        <f t="array" aca="1" ref="AI141" ca="1">SUM(IF((INDIRECT($AB141&amp;"!J23:J200")=$B$1)*(INDIRECT($AB141&amp;"!I23:I200")="A")*(INDIRECT($AB141&amp;"!H23:H200")=INDIRECT(AI$121&amp;"!$H$21"))*(INDIRECT($AB141&amp;"!Q23:Q200")&lt;&gt;""),INDIRECT($AB141&amp;"!Q23:Q200")),0)</f>
        <v>#REF!</v>
      </c>
      <c r="AJ141" s="11" t="e">
        <f t="array" aca="1" ref="AJ141" ca="1">SUM(IF((INDIRECT($AB141&amp;"!J23:J200")=$B$1)*(INDIRECT($AB141&amp;"!I23:I200")="A")*(INDIRECT($AB141&amp;"!H23:H200")=INDIRECT(AJ$121&amp;"!$H$21"))*(INDIRECT($AB141&amp;"!Q23:Q200")&lt;&gt;""),INDIRECT($AB141&amp;"!Q23:Q200")),0)</f>
        <v>#REF!</v>
      </c>
      <c r="AK141" s="11" t="e">
        <f t="array" aca="1" ref="AK141" ca="1">SUM(IF((INDIRECT($AB141&amp;"!J23:J200")=$B$1)*(INDIRECT($AB141&amp;"!I23:I200")="A")*(INDIRECT($AB141&amp;"!H23:H200")=INDIRECT(AK$121&amp;"!$H$21"))*(INDIRECT($AB141&amp;"!Q23:Q200")&lt;&gt;""),INDIRECT($AB141&amp;"!Q23:Q200")),0)</f>
        <v>#REF!</v>
      </c>
      <c r="AL141" s="11" t="e">
        <f t="array" aca="1" ref="AL141" ca="1">SUM(IF((INDIRECT($AB141&amp;"!J23:J200")=$B$1)*(INDIRECT($AB141&amp;"!I23:I200")="A")*(INDIRECT($AB141&amp;"!H23:H200")=INDIRECT(AL$121&amp;"!$H$21"))*(INDIRECT($AB141&amp;"!Q23:Q200")&lt;&gt;""),INDIRECT($AB141&amp;"!Q23:Q200")),0)</f>
        <v>#REF!</v>
      </c>
      <c r="AM141" s="11" t="e">
        <f t="array" aca="1" ref="AM141" ca="1">SUM(IF((INDIRECT($AB141&amp;"!J23:J200")=$B$1)*(INDIRECT($AB141&amp;"!I23:I200")="A")*(INDIRECT($AB141&amp;"!H23:H200")=INDIRECT(AM$121&amp;"!$H$21"))*(INDIRECT($AB141&amp;"!Q23:Q200")&lt;&gt;""),INDIRECT($AB141&amp;"!Q23:Q200")),0)</f>
        <v>#REF!</v>
      </c>
      <c r="AN141" s="11" t="e">
        <f t="array" aca="1" ref="AN141" ca="1">SUM(IF((INDIRECT($AB141&amp;"!J23:J200")=$B$1)*(INDIRECT($AB141&amp;"!I23:I200")="A")*(INDIRECT($AB141&amp;"!H23:H200")=INDIRECT(AN$121&amp;"!$H$21"))*(INDIRECT($AB141&amp;"!Q23:Q200")&lt;&gt;""),INDIRECT($AB141&amp;"!Q23:Q200")),0)</f>
        <v>#REF!</v>
      </c>
      <c r="AO141" s="11" t="e">
        <f t="array" aca="1" ref="AO141" ca="1">SUM(IF((INDIRECT($AB141&amp;"!J23:J200")=$B$1)*(INDIRECT($AB141&amp;"!I23:I200")="A")*(INDIRECT($AB141&amp;"!H23:H200")=INDIRECT(AO$121&amp;"!$H$21"))*(INDIRECT($AB141&amp;"!Q23:Q200")&lt;&gt;""),INDIRECT($AB141&amp;"!Q23:Q200")),0)</f>
        <v>#REF!</v>
      </c>
      <c r="AP141" s="11" t="e">
        <f t="array" aca="1" ref="AP141" ca="1">SUM(IF((INDIRECT($AB141&amp;"!J23:J200")=$B$1)*(INDIRECT($AB141&amp;"!I23:I200")="A")*(INDIRECT($AB141&amp;"!H23:H200")=INDIRECT(AP$121&amp;"!$H$21"))*(INDIRECT($AB141&amp;"!Q23:Q200")&lt;&gt;""),INDIRECT($AB141&amp;"!Q23:Q200")),0)</f>
        <v>#REF!</v>
      </c>
      <c r="AQ141" s="11" t="e">
        <f t="array" aca="1" ref="AQ141" ca="1">SUM(IF((INDIRECT($AB141&amp;"!J23:J200")=$B$1)*(INDIRECT($AB141&amp;"!I23:I200")="A")*(INDIRECT($AB141&amp;"!H23:H200")=INDIRECT(AQ$121&amp;"!$H$21"))*(INDIRECT($AB141&amp;"!Q23:Q200")&lt;&gt;""),INDIRECT($AB141&amp;"!Q23:Q200")),0)</f>
        <v>#REF!</v>
      </c>
      <c r="AR141" s="11" t="e">
        <f t="array" aca="1" ref="AR141" ca="1">SUM(IF((INDIRECT($AB141&amp;"!J23:J200")=$B$1)*(INDIRECT($AB141&amp;"!I23:I200")="A")*(INDIRECT($AB141&amp;"!H23:H200")=INDIRECT(AR$121&amp;"!$H$21"))*(INDIRECT($AB141&amp;"!Q23:Q200")&lt;&gt;""),INDIRECT($AB141&amp;"!Q23:Q200")),0)</f>
        <v>#REF!</v>
      </c>
      <c r="AS141" s="11" t="e">
        <f t="array" aca="1" ref="AS141" ca="1">SUM(IF((INDIRECT($AB141&amp;"!J23:J200")=$B$1)*(INDIRECT($AB141&amp;"!I23:I200")="A")*(INDIRECT($AB141&amp;"!H23:H200")=INDIRECT(AS$121&amp;"!$H$21"))*(INDIRECT($AB141&amp;"!Q23:Q200")&lt;&gt;""),INDIRECT($AB141&amp;"!Q23:Q200")),0)</f>
        <v>#REF!</v>
      </c>
      <c r="AT141" s="11" t="e">
        <f t="array" aca="1" ref="AT141" ca="1">SUM(IF((INDIRECT($AB141&amp;"!J23:J200")=$B$1)*(INDIRECT($AB141&amp;"!I23:I200")="A")*(INDIRECT($AB141&amp;"!H23:H200")=INDIRECT(AT$121&amp;"!$H$21"))*(INDIRECT($AB141&amp;"!Q23:Q200")&lt;&gt;""),INDIRECT($AB141&amp;"!Q23:Q200")),0)</f>
        <v>#REF!</v>
      </c>
      <c r="AU141" s="11" t="e">
        <f t="array" aca="1" ref="AU141" ca="1">SUM(IF((INDIRECT($AB141&amp;"!J23:J200")=$B$1)*(INDIRECT($AB141&amp;"!I23:I200")="A")*(INDIRECT($AB141&amp;"!H23:H200")=INDIRECT(AU$121&amp;"!$H$21"))*(INDIRECT($AB141&amp;"!Q23:Q200")&lt;&gt;""),INDIRECT($AB141&amp;"!Q23:Q200")),0)</f>
        <v>#REF!</v>
      </c>
      <c r="AV141" s="11" t="e">
        <f t="array" aca="1" ref="AV141" ca="1">SUM(IF((INDIRECT($AB141&amp;"!J23:J200")=$B$1)*(INDIRECT($AB141&amp;"!I23:I200")="A")*(INDIRECT($AB141&amp;"!H23:H200")=INDIRECT(AV$121&amp;"!$H$21"))*(INDIRECT($AB141&amp;"!Q23:Q200")&lt;&gt;""),INDIRECT($AB141&amp;"!Q23:Q200")),0)</f>
        <v>#REF!</v>
      </c>
      <c r="AW141" s="11" t="e">
        <f t="array" aca="1" ref="AW141" ca="1">SUM(IF((INDIRECT($AB141&amp;"!J23:J200")=$B$1)*(INDIRECT($AB141&amp;"!I23:I200")="A")*(INDIRECT($AB141&amp;"!H23:H200")=INDIRECT(AW$121&amp;"!$H$21"))*(INDIRECT($AB141&amp;"!Q23:Q200")&lt;&gt;""),INDIRECT($AB141&amp;"!Q23:Q200")),0)</f>
        <v>#REF!</v>
      </c>
      <c r="AX141" s="11" t="e">
        <f t="array" aca="1" ref="AX141" ca="1">SUM(IF((INDIRECT($AB141&amp;"!J23:J200")=$B$1)*(INDIRECT($AB141&amp;"!I23:I200")="A")*(INDIRECT($AB141&amp;"!H23:H200")=INDIRECT(AX$121&amp;"!$H$21"))*(INDIRECT($AB141&amp;"!Q23:Q200")&lt;&gt;""),INDIRECT($AB141&amp;"!Q23:Q200")),0)</f>
        <v>#REF!</v>
      </c>
      <c r="AY141" s="11" t="e">
        <f t="array" aca="1" ref="AY141" ca="1">SUM(IF((INDIRECT($AB141&amp;"!J23:J200")=$B$1)*(INDIRECT($AB141&amp;"!I23:I200")="A")*(INDIRECT($AB141&amp;"!H23:H200")=INDIRECT(AY$121&amp;"!$H$21"))*(INDIRECT($AB141&amp;"!Q23:Q200")&lt;&gt;""),INDIRECT($AB141&amp;"!Q23:Q200")),0)</f>
        <v>#REF!</v>
      </c>
      <c r="AZ141" s="12" t="e">
        <f t="array" aca="1" ref="AZ141" ca="1">SUM(IF((INDIRECT($AB141&amp;"!J23:J200")=$B$1)*(INDIRECT($AB141&amp;"!I23:I200")="A")*(INDIRECT($AB141&amp;"!H23:H200")=INDIRECT(AZ$121&amp;"!$H$21"))*(INDIRECT($AB141&amp;"!Q23:Q200")&lt;&gt;""),INDIRECT($AB141&amp;"!Q23:Q200")),0)</f>
        <v>#REF!</v>
      </c>
    </row>
    <row r="142" spans="1:52" hidden="1">
      <c r="A142" s="4">
        <f>Table!$C$58</f>
        <v>0</v>
      </c>
      <c r="B142" s="10" t="e">
        <f t="array" aca="1" ref="B142" ca="1">SUM(IF((INDIRECT($A142&amp;"!J23:J200")=$B$1)*(INDIRECT($A142&amp;"!I23:I200")="H")*(INDIRECT($A142&amp;"!H23:H200")=INDIRECT(B$121&amp;"!$H$21"))*(INDIRECT($A142&amp;"!Q23:Q200")&lt;&gt;""),INDIRECT($A142&amp;"!Q23:Q200")),0)</f>
        <v>#REF!</v>
      </c>
      <c r="C142" s="11" t="e">
        <f t="array" aca="1" ref="C142" ca="1">SUM(IF((INDIRECT($A142&amp;"!J23:J200")=$B$1)*(INDIRECT($A142&amp;"!I23:I200")="H")*(INDIRECT($A142&amp;"!H23:H200")=INDIRECT(C$121&amp;"!$H$21"))*(INDIRECT($A142&amp;"!Q23:Q200")&lt;&gt;""),INDIRECT($A142&amp;"!Q23:Q200")),0)</f>
        <v>#REF!</v>
      </c>
      <c r="D142" s="11" t="e">
        <f t="array" aca="1" ref="D142" ca="1">SUM(IF((INDIRECT($A142&amp;"!J23:J200")=$B$1)*(INDIRECT($A142&amp;"!I23:I200")="H")*(INDIRECT($A142&amp;"!H23:H200")=INDIRECT(D$121&amp;"!$H$21"))*(INDIRECT($A142&amp;"!Q23:Q200")&lt;&gt;""),INDIRECT($A142&amp;"!Q23:Q200")),0)</f>
        <v>#REF!</v>
      </c>
      <c r="E142" s="11" t="e">
        <f t="array" aca="1" ref="E142" ca="1">SUM(IF((INDIRECT($A142&amp;"!J23:J200")=$B$1)*(INDIRECT($A142&amp;"!I23:I200")="H")*(INDIRECT($A142&amp;"!H23:H200")=INDIRECT(E$121&amp;"!$H$21"))*(INDIRECT($A142&amp;"!Q23:Q200")&lt;&gt;""),INDIRECT($A142&amp;"!Q23:Q200")),0)</f>
        <v>#REF!</v>
      </c>
      <c r="F142" s="11" t="e">
        <f t="array" aca="1" ref="F142" ca="1">SUM(IF((INDIRECT($A142&amp;"!J23:J200")=$B$1)*(INDIRECT($A142&amp;"!I23:I200")="H")*(INDIRECT($A142&amp;"!H23:H200")=INDIRECT(F$121&amp;"!$H$21"))*(INDIRECT($A142&amp;"!Q23:Q200")&lt;&gt;""),INDIRECT($A142&amp;"!Q23:Q200")),0)</f>
        <v>#REF!</v>
      </c>
      <c r="G142" s="11" t="e">
        <f t="array" aca="1" ref="G142" ca="1">SUM(IF((INDIRECT($A142&amp;"!J23:J200")=$B$1)*(INDIRECT($A142&amp;"!I23:I200")="H")*(INDIRECT($A142&amp;"!H23:H200")=INDIRECT(G$121&amp;"!$H$21"))*(INDIRECT($A142&amp;"!Q23:Q200")&lt;&gt;""),INDIRECT($A142&amp;"!Q23:Q200")),0)</f>
        <v>#REF!</v>
      </c>
      <c r="H142" s="11" t="e">
        <f t="array" aca="1" ref="H142" ca="1">SUM(IF((INDIRECT($A142&amp;"!J23:J200")=$B$1)*(INDIRECT($A142&amp;"!I23:I200")="H")*(INDIRECT($A142&amp;"!H23:H200")=INDIRECT(H$121&amp;"!$H$21"))*(INDIRECT($A142&amp;"!Q23:Q200")&lt;&gt;""),INDIRECT($A142&amp;"!Q23:Q200")),0)</f>
        <v>#REF!</v>
      </c>
      <c r="I142" s="11" t="e">
        <f t="array" aca="1" ref="I142" ca="1">SUM(IF((INDIRECT($A142&amp;"!J23:J200")=$B$1)*(INDIRECT($A142&amp;"!I23:I200")="H")*(INDIRECT($A142&amp;"!H23:H200")=INDIRECT(I$121&amp;"!$H$21"))*(INDIRECT($A142&amp;"!Q23:Q200")&lt;&gt;""),INDIRECT($A142&amp;"!Q23:Q200")),0)</f>
        <v>#REF!</v>
      </c>
      <c r="J142" s="11" t="e">
        <f t="array" aca="1" ref="J142" ca="1">SUM(IF((INDIRECT($A142&amp;"!J23:J200")=$B$1)*(INDIRECT($A142&amp;"!I23:I200")="H")*(INDIRECT($A142&amp;"!H23:H200")=INDIRECT(J$121&amp;"!$H$21"))*(INDIRECT($A142&amp;"!Q23:Q200")&lt;&gt;""),INDIRECT($A142&amp;"!Q23:Q200")),0)</f>
        <v>#REF!</v>
      </c>
      <c r="K142" s="11" t="e">
        <f t="array" aca="1" ref="K142" ca="1">SUM(IF((INDIRECT($A142&amp;"!J23:J200")=$B$1)*(INDIRECT($A142&amp;"!I23:I200")="H")*(INDIRECT($A142&amp;"!H23:H200")=INDIRECT(K$121&amp;"!$H$21"))*(INDIRECT($A142&amp;"!Q23:Q200")&lt;&gt;""),INDIRECT($A142&amp;"!Q23:Q200")),0)</f>
        <v>#REF!</v>
      </c>
      <c r="L142" s="11" t="e">
        <f t="array" aca="1" ref="L142" ca="1">SUM(IF((INDIRECT($A142&amp;"!J23:J200")=$B$1)*(INDIRECT($A142&amp;"!I23:I200")="H")*(INDIRECT($A142&amp;"!H23:H200")=INDIRECT(L$121&amp;"!$H$21"))*(INDIRECT($A142&amp;"!Q23:Q200")&lt;&gt;""),INDIRECT($A142&amp;"!Q23:Q200")),0)</f>
        <v>#REF!</v>
      </c>
      <c r="M142" s="11" t="e">
        <f t="array" aca="1" ref="M142" ca="1">SUM(IF((INDIRECT($A142&amp;"!J23:J200")=$B$1)*(INDIRECT($A142&amp;"!I23:I200")="H")*(INDIRECT($A142&amp;"!H23:H200")=INDIRECT(M$121&amp;"!$H$21"))*(INDIRECT($A142&amp;"!Q23:Q200")&lt;&gt;""),INDIRECT($A142&amp;"!Q23:Q200")),0)</f>
        <v>#REF!</v>
      </c>
      <c r="N142" s="11" t="e">
        <f t="array" aca="1" ref="N142" ca="1">SUM(IF((INDIRECT($A142&amp;"!J23:J200")=$B$1)*(INDIRECT($A142&amp;"!I23:I200")="H")*(INDIRECT($A142&amp;"!H23:H200")=INDIRECT(N$121&amp;"!$H$21"))*(INDIRECT($A142&amp;"!Q23:Q200")&lt;&gt;""),INDIRECT($A142&amp;"!Q23:Q200")),0)</f>
        <v>#REF!</v>
      </c>
      <c r="O142" s="11" t="e">
        <f t="array" aca="1" ref="O142" ca="1">SUM(IF((INDIRECT($A142&amp;"!J23:J200")=$B$1)*(INDIRECT($A142&amp;"!I23:I200")="H")*(INDIRECT($A142&amp;"!H23:H200")=INDIRECT(O$121&amp;"!$H$21"))*(INDIRECT($A142&amp;"!Q23:Q200")&lt;&gt;""),INDIRECT($A142&amp;"!Q23:Q200")),0)</f>
        <v>#REF!</v>
      </c>
      <c r="P142" s="11" t="e">
        <f t="array" aca="1" ref="P142" ca="1">SUM(IF((INDIRECT($A142&amp;"!J23:J200")=$B$1)*(INDIRECT($A142&amp;"!I23:I200")="H")*(INDIRECT($A142&amp;"!H23:H200")=INDIRECT(P$121&amp;"!$H$21"))*(INDIRECT($A142&amp;"!Q23:Q200")&lt;&gt;""),INDIRECT($A142&amp;"!Q23:Q200")),0)</f>
        <v>#REF!</v>
      </c>
      <c r="Q142" s="11" t="e">
        <f t="array" aca="1" ref="Q142" ca="1">SUM(IF((INDIRECT($A142&amp;"!J23:J200")=$B$1)*(INDIRECT($A142&amp;"!I23:I200")="H")*(INDIRECT($A142&amp;"!H23:H200")=INDIRECT(Q$121&amp;"!$H$21"))*(INDIRECT($A142&amp;"!Q23:Q200")&lt;&gt;""),INDIRECT($A142&amp;"!Q23:Q200")),0)</f>
        <v>#REF!</v>
      </c>
      <c r="R142" s="11" t="e">
        <f t="array" aca="1" ref="R142" ca="1">SUM(IF((INDIRECT($A142&amp;"!J23:J200")=$B$1)*(INDIRECT($A142&amp;"!I23:I200")="H")*(INDIRECT($A142&amp;"!H23:H200")=INDIRECT(R$121&amp;"!$H$21"))*(INDIRECT($A142&amp;"!Q23:Q200")&lt;&gt;""),INDIRECT($A142&amp;"!Q23:Q200")),0)</f>
        <v>#REF!</v>
      </c>
      <c r="S142" s="11" t="e">
        <f t="array" aca="1" ref="S142" ca="1">SUM(IF((INDIRECT($A142&amp;"!J23:J200")=$B$1)*(INDIRECT($A142&amp;"!I23:I200")="H")*(INDIRECT($A142&amp;"!H23:H200")=INDIRECT(S$121&amp;"!$H$21"))*(INDIRECT($A142&amp;"!Q23:Q200")&lt;&gt;""),INDIRECT($A142&amp;"!Q23:Q200")),0)</f>
        <v>#REF!</v>
      </c>
      <c r="T142" s="11" t="e">
        <f t="array" aca="1" ref="T142" ca="1">SUM(IF((INDIRECT($A142&amp;"!J23:J200")=$B$1)*(INDIRECT($A142&amp;"!I23:I200")="H")*(INDIRECT($A142&amp;"!H23:H200")=INDIRECT(T$121&amp;"!$H$21"))*(INDIRECT($A142&amp;"!Q23:Q200")&lt;&gt;""),INDIRECT($A142&amp;"!Q23:Q200")),0)</f>
        <v>#REF!</v>
      </c>
      <c r="U142" s="11" t="e">
        <f t="array" aca="1" ref="U142" ca="1">SUM(IF((INDIRECT($A142&amp;"!J23:J200")=$B$1)*(INDIRECT($A142&amp;"!I23:I200")="H")*(INDIRECT($A142&amp;"!H23:H200")=INDIRECT(U$121&amp;"!$H$21"))*(INDIRECT($A142&amp;"!Q23:Q200")&lt;&gt;""),INDIRECT($A142&amp;"!Q23:Q200")),0)</f>
        <v>#REF!</v>
      </c>
      <c r="V142" s="11" t="e">
        <f t="array" aca="1" ref="V142" ca="1">SUM(IF((INDIRECT($A142&amp;"!J23:J200")=$B$1)*(INDIRECT($A142&amp;"!I23:I200")="H")*(INDIRECT($A142&amp;"!H23:H200")=INDIRECT(V$121&amp;"!$H$21"))*(INDIRECT($A142&amp;"!Q23:Q200")&lt;&gt;""),INDIRECT($A142&amp;"!Q23:Q200")),0)</f>
        <v>#REF!</v>
      </c>
      <c r="W142" s="11" t="e">
        <f t="array" aca="1" ref="W142" ca="1">SUM(IF((INDIRECT($A142&amp;"!J23:J200")=$B$1)*(INDIRECT($A142&amp;"!I23:I200")="H")*(INDIRECT($A142&amp;"!H23:H200")=INDIRECT(W$121&amp;"!$H$21"))*(INDIRECT($A142&amp;"!Q23:Q200")&lt;&gt;""),INDIRECT($A142&amp;"!Q23:Q200")),0)</f>
        <v>#REF!</v>
      </c>
      <c r="X142" s="11" t="e">
        <f t="array" aca="1" ref="X142" ca="1">SUM(IF((INDIRECT($A142&amp;"!J23:J200")=$B$1)*(INDIRECT($A142&amp;"!I23:I200")="H")*(INDIRECT($A142&amp;"!H23:H200")=INDIRECT(X$121&amp;"!$H$21"))*(INDIRECT($A142&amp;"!Q23:Q200")&lt;&gt;""),INDIRECT($A142&amp;"!Q23:Q200")),0)</f>
        <v>#REF!</v>
      </c>
      <c r="Y142" s="12" t="e">
        <f t="array" aca="1" ref="Y142" ca="1">SUM(IF((INDIRECT($A142&amp;"!J23:J200")=$B$1)*(INDIRECT($A142&amp;"!I23:I200")="H")*(INDIRECT($A142&amp;"!H23:H200")=INDIRECT(Y$121&amp;"!$H$21"))*(INDIRECT($A142&amp;"!Q23:Q200")&lt;&gt;""),INDIRECT($A142&amp;"!Q23:Q200")),0)</f>
        <v>#REF!</v>
      </c>
      <c r="Z142" s="4"/>
      <c r="AA142" s="4"/>
      <c r="AB142" s="4">
        <f>Table!$C$58</f>
        <v>0</v>
      </c>
      <c r="AC142" s="10" t="e">
        <f t="array" aca="1" ref="AC142" ca="1">SUM(IF((INDIRECT($AB142&amp;"!J23:J200")=$B$1)*(INDIRECT($AB142&amp;"!I23:I200")="A")*(INDIRECT($AB142&amp;"!H23:H200")=INDIRECT(AC$121&amp;"!$H$21"))*(INDIRECT($AB142&amp;"!Q23:Q200")&lt;&gt;""),INDIRECT($AB142&amp;"!Q23:Q200")),0)</f>
        <v>#REF!</v>
      </c>
      <c r="AD142" s="11" t="e">
        <f t="array" aca="1" ref="AD142" ca="1">SUM(IF((INDIRECT($AB142&amp;"!J23:J200")=$B$1)*(INDIRECT($AB142&amp;"!I23:I200")="A")*(INDIRECT($AB142&amp;"!H23:H200")=INDIRECT(AD$121&amp;"!$H$21"))*(INDIRECT($AB142&amp;"!Q23:Q200")&lt;&gt;""),INDIRECT($AB142&amp;"!Q23:Q200")),0)</f>
        <v>#REF!</v>
      </c>
      <c r="AE142" s="11" t="e">
        <f t="array" aca="1" ref="AE142" ca="1">SUM(IF((INDIRECT($AB142&amp;"!J23:J200")=$B$1)*(INDIRECT($AB142&amp;"!I23:I200")="A")*(INDIRECT($AB142&amp;"!H23:H200")=INDIRECT(AE$121&amp;"!$H$21"))*(INDIRECT($AB142&amp;"!Q23:Q200")&lt;&gt;""),INDIRECT($AB142&amp;"!Q23:Q200")),0)</f>
        <v>#REF!</v>
      </c>
      <c r="AF142" s="11" t="e">
        <f t="array" aca="1" ref="AF142" ca="1">SUM(IF((INDIRECT($AB142&amp;"!J23:J200")=$B$1)*(INDIRECT($AB142&amp;"!I23:I200")="A")*(INDIRECT($AB142&amp;"!H23:H200")=INDIRECT(AF$121&amp;"!$H$21"))*(INDIRECT($AB142&amp;"!Q23:Q200")&lt;&gt;""),INDIRECT($AB142&amp;"!Q23:Q200")),0)</f>
        <v>#REF!</v>
      </c>
      <c r="AG142" s="11" t="e">
        <f t="array" aca="1" ref="AG142" ca="1">SUM(IF((INDIRECT($AB142&amp;"!J23:J200")=$B$1)*(INDIRECT($AB142&amp;"!I23:I200")="A")*(INDIRECT($AB142&amp;"!H23:H200")=INDIRECT(AG$121&amp;"!$H$21"))*(INDIRECT($AB142&amp;"!Q23:Q200")&lt;&gt;""),INDIRECT($AB142&amp;"!Q23:Q200")),0)</f>
        <v>#REF!</v>
      </c>
      <c r="AH142" s="11" t="e">
        <f t="array" aca="1" ref="AH142" ca="1">SUM(IF((INDIRECT($AB142&amp;"!J23:J200")=$B$1)*(INDIRECT($AB142&amp;"!I23:I200")="A")*(INDIRECT($AB142&amp;"!H23:H200")=INDIRECT(AH$121&amp;"!$H$21"))*(INDIRECT($AB142&amp;"!Q23:Q200")&lt;&gt;""),INDIRECT($AB142&amp;"!Q23:Q200")),0)</f>
        <v>#REF!</v>
      </c>
      <c r="AI142" s="11" t="e">
        <f t="array" aca="1" ref="AI142" ca="1">SUM(IF((INDIRECT($AB142&amp;"!J23:J200")=$B$1)*(INDIRECT($AB142&amp;"!I23:I200")="A")*(INDIRECT($AB142&amp;"!H23:H200")=INDIRECT(AI$121&amp;"!$H$21"))*(INDIRECT($AB142&amp;"!Q23:Q200")&lt;&gt;""),INDIRECT($AB142&amp;"!Q23:Q200")),0)</f>
        <v>#REF!</v>
      </c>
      <c r="AJ142" s="11" t="e">
        <f t="array" aca="1" ref="AJ142" ca="1">SUM(IF((INDIRECT($AB142&amp;"!J23:J200")=$B$1)*(INDIRECT($AB142&amp;"!I23:I200")="A")*(INDIRECT($AB142&amp;"!H23:H200")=INDIRECT(AJ$121&amp;"!$H$21"))*(INDIRECT($AB142&amp;"!Q23:Q200")&lt;&gt;""),INDIRECT($AB142&amp;"!Q23:Q200")),0)</f>
        <v>#REF!</v>
      </c>
      <c r="AK142" s="11" t="e">
        <f t="array" aca="1" ref="AK142" ca="1">SUM(IF((INDIRECT($AB142&amp;"!J23:J200")=$B$1)*(INDIRECT($AB142&amp;"!I23:I200")="A")*(INDIRECT($AB142&amp;"!H23:H200")=INDIRECT(AK$121&amp;"!$H$21"))*(INDIRECT($AB142&amp;"!Q23:Q200")&lt;&gt;""),INDIRECT($AB142&amp;"!Q23:Q200")),0)</f>
        <v>#REF!</v>
      </c>
      <c r="AL142" s="11" t="e">
        <f t="array" aca="1" ref="AL142" ca="1">SUM(IF((INDIRECT($AB142&amp;"!J23:J200")=$B$1)*(INDIRECT($AB142&amp;"!I23:I200")="A")*(INDIRECT($AB142&amp;"!H23:H200")=INDIRECT(AL$121&amp;"!$H$21"))*(INDIRECT($AB142&amp;"!Q23:Q200")&lt;&gt;""),INDIRECT($AB142&amp;"!Q23:Q200")),0)</f>
        <v>#REF!</v>
      </c>
      <c r="AM142" s="11" t="e">
        <f t="array" aca="1" ref="AM142" ca="1">SUM(IF((INDIRECT($AB142&amp;"!J23:J200")=$B$1)*(INDIRECT($AB142&amp;"!I23:I200")="A")*(INDIRECT($AB142&amp;"!H23:H200")=INDIRECT(AM$121&amp;"!$H$21"))*(INDIRECT($AB142&amp;"!Q23:Q200")&lt;&gt;""),INDIRECT($AB142&amp;"!Q23:Q200")),0)</f>
        <v>#REF!</v>
      </c>
      <c r="AN142" s="11" t="e">
        <f t="array" aca="1" ref="AN142" ca="1">SUM(IF((INDIRECT($AB142&amp;"!J23:J200")=$B$1)*(INDIRECT($AB142&amp;"!I23:I200")="A")*(INDIRECT($AB142&amp;"!H23:H200")=INDIRECT(AN$121&amp;"!$H$21"))*(INDIRECT($AB142&amp;"!Q23:Q200")&lt;&gt;""),INDIRECT($AB142&amp;"!Q23:Q200")),0)</f>
        <v>#REF!</v>
      </c>
      <c r="AO142" s="11" t="e">
        <f t="array" aca="1" ref="AO142" ca="1">SUM(IF((INDIRECT($AB142&amp;"!J23:J200")=$B$1)*(INDIRECT($AB142&amp;"!I23:I200")="A")*(INDIRECT($AB142&amp;"!H23:H200")=INDIRECT(AO$121&amp;"!$H$21"))*(INDIRECT($AB142&amp;"!Q23:Q200")&lt;&gt;""),INDIRECT($AB142&amp;"!Q23:Q200")),0)</f>
        <v>#REF!</v>
      </c>
      <c r="AP142" s="11" t="e">
        <f t="array" aca="1" ref="AP142" ca="1">SUM(IF((INDIRECT($AB142&amp;"!J23:J200")=$B$1)*(INDIRECT($AB142&amp;"!I23:I200")="A")*(INDIRECT($AB142&amp;"!H23:H200")=INDIRECT(AP$121&amp;"!$H$21"))*(INDIRECT($AB142&amp;"!Q23:Q200")&lt;&gt;""),INDIRECT($AB142&amp;"!Q23:Q200")),0)</f>
        <v>#REF!</v>
      </c>
      <c r="AQ142" s="11" t="e">
        <f t="array" aca="1" ref="AQ142" ca="1">SUM(IF((INDIRECT($AB142&amp;"!J23:J200")=$B$1)*(INDIRECT($AB142&amp;"!I23:I200")="A")*(INDIRECT($AB142&amp;"!H23:H200")=INDIRECT(AQ$121&amp;"!$H$21"))*(INDIRECT($AB142&amp;"!Q23:Q200")&lt;&gt;""),INDIRECT($AB142&amp;"!Q23:Q200")),0)</f>
        <v>#REF!</v>
      </c>
      <c r="AR142" s="11" t="e">
        <f t="array" aca="1" ref="AR142" ca="1">SUM(IF((INDIRECT($AB142&amp;"!J23:J200")=$B$1)*(INDIRECT($AB142&amp;"!I23:I200")="A")*(INDIRECT($AB142&amp;"!H23:H200")=INDIRECT(AR$121&amp;"!$H$21"))*(INDIRECT($AB142&amp;"!Q23:Q200")&lt;&gt;""),INDIRECT($AB142&amp;"!Q23:Q200")),0)</f>
        <v>#REF!</v>
      </c>
      <c r="AS142" s="11" t="e">
        <f t="array" aca="1" ref="AS142" ca="1">SUM(IF((INDIRECT($AB142&amp;"!J23:J200")=$B$1)*(INDIRECT($AB142&amp;"!I23:I200")="A")*(INDIRECT($AB142&amp;"!H23:H200")=INDIRECT(AS$121&amp;"!$H$21"))*(INDIRECT($AB142&amp;"!Q23:Q200")&lt;&gt;""),INDIRECT($AB142&amp;"!Q23:Q200")),0)</f>
        <v>#REF!</v>
      </c>
      <c r="AT142" s="11" t="e">
        <f t="array" aca="1" ref="AT142" ca="1">SUM(IF((INDIRECT($AB142&amp;"!J23:J200")=$B$1)*(INDIRECT($AB142&amp;"!I23:I200")="A")*(INDIRECT($AB142&amp;"!H23:H200")=INDIRECT(AT$121&amp;"!$H$21"))*(INDIRECT($AB142&amp;"!Q23:Q200")&lt;&gt;""),INDIRECT($AB142&amp;"!Q23:Q200")),0)</f>
        <v>#REF!</v>
      </c>
      <c r="AU142" s="11" t="e">
        <f t="array" aca="1" ref="AU142" ca="1">SUM(IF((INDIRECT($AB142&amp;"!J23:J200")=$B$1)*(INDIRECT($AB142&amp;"!I23:I200")="A")*(INDIRECT($AB142&amp;"!H23:H200")=INDIRECT(AU$121&amp;"!$H$21"))*(INDIRECT($AB142&amp;"!Q23:Q200")&lt;&gt;""),INDIRECT($AB142&amp;"!Q23:Q200")),0)</f>
        <v>#REF!</v>
      </c>
      <c r="AV142" s="11" t="e">
        <f t="array" aca="1" ref="AV142" ca="1">SUM(IF((INDIRECT($AB142&amp;"!J23:J200")=$B$1)*(INDIRECT($AB142&amp;"!I23:I200")="A")*(INDIRECT($AB142&amp;"!H23:H200")=INDIRECT(AV$121&amp;"!$H$21"))*(INDIRECT($AB142&amp;"!Q23:Q200")&lt;&gt;""),INDIRECT($AB142&amp;"!Q23:Q200")),0)</f>
        <v>#REF!</v>
      </c>
      <c r="AW142" s="11" t="e">
        <f t="array" aca="1" ref="AW142" ca="1">SUM(IF((INDIRECT($AB142&amp;"!J23:J200")=$B$1)*(INDIRECT($AB142&amp;"!I23:I200")="A")*(INDIRECT($AB142&amp;"!H23:H200")=INDIRECT(AW$121&amp;"!$H$21"))*(INDIRECT($AB142&amp;"!Q23:Q200")&lt;&gt;""),INDIRECT($AB142&amp;"!Q23:Q200")),0)</f>
        <v>#REF!</v>
      </c>
      <c r="AX142" s="11" t="e">
        <f t="array" aca="1" ref="AX142" ca="1">SUM(IF((INDIRECT($AB142&amp;"!J23:J200")=$B$1)*(INDIRECT($AB142&amp;"!I23:I200")="A")*(INDIRECT($AB142&amp;"!H23:H200")=INDIRECT(AX$121&amp;"!$H$21"))*(INDIRECT($AB142&amp;"!Q23:Q200")&lt;&gt;""),INDIRECT($AB142&amp;"!Q23:Q200")),0)</f>
        <v>#REF!</v>
      </c>
      <c r="AY142" s="11" t="e">
        <f t="array" aca="1" ref="AY142" ca="1">SUM(IF((INDIRECT($AB142&amp;"!J23:J200")=$B$1)*(INDIRECT($AB142&amp;"!I23:I200")="A")*(INDIRECT($AB142&amp;"!H23:H200")=INDIRECT(AY$121&amp;"!$H$21"))*(INDIRECT($AB142&amp;"!Q23:Q200")&lt;&gt;""),INDIRECT($AB142&amp;"!Q23:Q200")),0)</f>
        <v>#REF!</v>
      </c>
      <c r="AZ142" s="12" t="e">
        <f t="array" aca="1" ref="AZ142" ca="1">SUM(IF((INDIRECT($AB142&amp;"!J23:J200")=$B$1)*(INDIRECT($AB142&amp;"!I23:I200")="A")*(INDIRECT($AB142&amp;"!H23:H200")=INDIRECT(AZ$121&amp;"!$H$21"))*(INDIRECT($AB142&amp;"!Q23:Q200")&lt;&gt;""),INDIRECT($AB142&amp;"!Q23:Q200")),0)</f>
        <v>#REF!</v>
      </c>
    </row>
    <row r="143" spans="1:52" hidden="1">
      <c r="A143" s="4">
        <f>Table!$C$59</f>
        <v>0</v>
      </c>
      <c r="B143" s="10" t="e">
        <f t="array" aca="1" ref="B143" ca="1">SUM(IF((INDIRECT($A143&amp;"!J23:J200")=$B$1)*(INDIRECT($A143&amp;"!I23:I200")="H")*(INDIRECT($A143&amp;"!H23:H200")=INDIRECT(B$121&amp;"!$H$21"))*(INDIRECT($A143&amp;"!Q23:Q200")&lt;&gt;""),INDIRECT($A143&amp;"!Q23:Q200")),0)</f>
        <v>#REF!</v>
      </c>
      <c r="C143" s="11" t="e">
        <f t="array" aca="1" ref="C143" ca="1">SUM(IF((INDIRECT($A143&amp;"!J23:J200")=$B$1)*(INDIRECT($A143&amp;"!I23:I200")="H")*(INDIRECT($A143&amp;"!H23:H200")=INDIRECT(C$121&amp;"!$H$21"))*(INDIRECT($A143&amp;"!Q23:Q200")&lt;&gt;""),INDIRECT($A143&amp;"!Q23:Q200")),0)</f>
        <v>#REF!</v>
      </c>
      <c r="D143" s="11" t="e">
        <f t="array" aca="1" ref="D143" ca="1">SUM(IF((INDIRECT($A143&amp;"!J23:J200")=$B$1)*(INDIRECT($A143&amp;"!I23:I200")="H")*(INDIRECT($A143&amp;"!H23:H200")=INDIRECT(D$121&amp;"!$H$21"))*(INDIRECT($A143&amp;"!Q23:Q200")&lt;&gt;""),INDIRECT($A143&amp;"!Q23:Q200")),0)</f>
        <v>#REF!</v>
      </c>
      <c r="E143" s="11" t="e">
        <f t="array" aca="1" ref="E143" ca="1">SUM(IF((INDIRECT($A143&amp;"!J23:J200")=$B$1)*(INDIRECT($A143&amp;"!I23:I200")="H")*(INDIRECT($A143&amp;"!H23:H200")=INDIRECT(E$121&amp;"!$H$21"))*(INDIRECT($A143&amp;"!Q23:Q200")&lt;&gt;""),INDIRECT($A143&amp;"!Q23:Q200")),0)</f>
        <v>#REF!</v>
      </c>
      <c r="F143" s="11" t="e">
        <f t="array" aca="1" ref="F143" ca="1">SUM(IF((INDIRECT($A143&amp;"!J23:J200")=$B$1)*(INDIRECT($A143&amp;"!I23:I200")="H")*(INDIRECT($A143&amp;"!H23:H200")=INDIRECT(F$121&amp;"!$H$21"))*(INDIRECT($A143&amp;"!Q23:Q200")&lt;&gt;""),INDIRECT($A143&amp;"!Q23:Q200")),0)</f>
        <v>#REF!</v>
      </c>
      <c r="G143" s="11" t="e">
        <f t="array" aca="1" ref="G143" ca="1">SUM(IF((INDIRECT($A143&amp;"!J23:J200")=$B$1)*(INDIRECT($A143&amp;"!I23:I200")="H")*(INDIRECT($A143&amp;"!H23:H200")=INDIRECT(G$121&amp;"!$H$21"))*(INDIRECT($A143&amp;"!Q23:Q200")&lt;&gt;""),INDIRECT($A143&amp;"!Q23:Q200")),0)</f>
        <v>#REF!</v>
      </c>
      <c r="H143" s="11" t="e">
        <f t="array" aca="1" ref="H143" ca="1">SUM(IF((INDIRECT($A143&amp;"!J23:J200")=$B$1)*(INDIRECT($A143&amp;"!I23:I200")="H")*(INDIRECT($A143&amp;"!H23:H200")=INDIRECT(H$121&amp;"!$H$21"))*(INDIRECT($A143&amp;"!Q23:Q200")&lt;&gt;""),INDIRECT($A143&amp;"!Q23:Q200")),0)</f>
        <v>#REF!</v>
      </c>
      <c r="I143" s="11" t="e">
        <f t="array" aca="1" ref="I143" ca="1">SUM(IF((INDIRECT($A143&amp;"!J23:J200")=$B$1)*(INDIRECT($A143&amp;"!I23:I200")="H")*(INDIRECT($A143&amp;"!H23:H200")=INDIRECT(I$121&amp;"!$H$21"))*(INDIRECT($A143&amp;"!Q23:Q200")&lt;&gt;""),INDIRECT($A143&amp;"!Q23:Q200")),0)</f>
        <v>#REF!</v>
      </c>
      <c r="J143" s="11" t="e">
        <f t="array" aca="1" ref="J143" ca="1">SUM(IF((INDIRECT($A143&amp;"!J23:J200")=$B$1)*(INDIRECT($A143&amp;"!I23:I200")="H")*(INDIRECT($A143&amp;"!H23:H200")=INDIRECT(J$121&amp;"!$H$21"))*(INDIRECT($A143&amp;"!Q23:Q200")&lt;&gt;""),INDIRECT($A143&amp;"!Q23:Q200")),0)</f>
        <v>#REF!</v>
      </c>
      <c r="K143" s="11" t="e">
        <f t="array" aca="1" ref="K143" ca="1">SUM(IF((INDIRECT($A143&amp;"!J23:J200")=$B$1)*(INDIRECT($A143&amp;"!I23:I200")="H")*(INDIRECT($A143&amp;"!H23:H200")=INDIRECT(K$121&amp;"!$H$21"))*(INDIRECT($A143&amp;"!Q23:Q200")&lt;&gt;""),INDIRECT($A143&amp;"!Q23:Q200")),0)</f>
        <v>#REF!</v>
      </c>
      <c r="L143" s="11" t="e">
        <f t="array" aca="1" ref="L143" ca="1">SUM(IF((INDIRECT($A143&amp;"!J23:J200")=$B$1)*(INDIRECT($A143&amp;"!I23:I200")="H")*(INDIRECT($A143&amp;"!H23:H200")=INDIRECT(L$121&amp;"!$H$21"))*(INDIRECT($A143&amp;"!Q23:Q200")&lt;&gt;""),INDIRECT($A143&amp;"!Q23:Q200")),0)</f>
        <v>#REF!</v>
      </c>
      <c r="M143" s="11" t="e">
        <f t="array" aca="1" ref="M143" ca="1">SUM(IF((INDIRECT($A143&amp;"!J23:J200")=$B$1)*(INDIRECT($A143&amp;"!I23:I200")="H")*(INDIRECT($A143&amp;"!H23:H200")=INDIRECT(M$121&amp;"!$H$21"))*(INDIRECT($A143&amp;"!Q23:Q200")&lt;&gt;""),INDIRECT($A143&amp;"!Q23:Q200")),0)</f>
        <v>#REF!</v>
      </c>
      <c r="N143" s="11" t="e">
        <f t="array" aca="1" ref="N143" ca="1">SUM(IF((INDIRECT($A143&amp;"!J23:J200")=$B$1)*(INDIRECT($A143&amp;"!I23:I200")="H")*(INDIRECT($A143&amp;"!H23:H200")=INDIRECT(N$121&amp;"!$H$21"))*(INDIRECT($A143&amp;"!Q23:Q200")&lt;&gt;""),INDIRECT($A143&amp;"!Q23:Q200")),0)</f>
        <v>#REF!</v>
      </c>
      <c r="O143" s="11" t="e">
        <f t="array" aca="1" ref="O143" ca="1">SUM(IF((INDIRECT($A143&amp;"!J23:J200")=$B$1)*(INDIRECT($A143&amp;"!I23:I200")="H")*(INDIRECT($A143&amp;"!H23:H200")=INDIRECT(O$121&amp;"!$H$21"))*(INDIRECT($A143&amp;"!Q23:Q200")&lt;&gt;""),INDIRECT($A143&amp;"!Q23:Q200")),0)</f>
        <v>#REF!</v>
      </c>
      <c r="P143" s="11" t="e">
        <f t="array" aca="1" ref="P143" ca="1">SUM(IF((INDIRECT($A143&amp;"!J23:J200")=$B$1)*(INDIRECT($A143&amp;"!I23:I200")="H")*(INDIRECT($A143&amp;"!H23:H200")=INDIRECT(P$121&amp;"!$H$21"))*(INDIRECT($A143&amp;"!Q23:Q200")&lt;&gt;""),INDIRECT($A143&amp;"!Q23:Q200")),0)</f>
        <v>#REF!</v>
      </c>
      <c r="Q143" s="11" t="e">
        <f t="array" aca="1" ref="Q143" ca="1">SUM(IF((INDIRECT($A143&amp;"!J23:J200")=$B$1)*(INDIRECT($A143&amp;"!I23:I200")="H")*(INDIRECT($A143&amp;"!H23:H200")=INDIRECT(Q$121&amp;"!$H$21"))*(INDIRECT($A143&amp;"!Q23:Q200")&lt;&gt;""),INDIRECT($A143&amp;"!Q23:Q200")),0)</f>
        <v>#REF!</v>
      </c>
      <c r="R143" s="11" t="e">
        <f t="array" aca="1" ref="R143" ca="1">SUM(IF((INDIRECT($A143&amp;"!J23:J200")=$B$1)*(INDIRECT($A143&amp;"!I23:I200")="H")*(INDIRECT($A143&amp;"!H23:H200")=INDIRECT(R$121&amp;"!$H$21"))*(INDIRECT($A143&amp;"!Q23:Q200")&lt;&gt;""),INDIRECT($A143&amp;"!Q23:Q200")),0)</f>
        <v>#REF!</v>
      </c>
      <c r="S143" s="11" t="e">
        <f t="array" aca="1" ref="S143" ca="1">SUM(IF((INDIRECT($A143&amp;"!J23:J200")=$B$1)*(INDIRECT($A143&amp;"!I23:I200")="H")*(INDIRECT($A143&amp;"!H23:H200")=INDIRECT(S$121&amp;"!$H$21"))*(INDIRECT($A143&amp;"!Q23:Q200")&lt;&gt;""),INDIRECT($A143&amp;"!Q23:Q200")),0)</f>
        <v>#REF!</v>
      </c>
      <c r="T143" s="11" t="e">
        <f t="array" aca="1" ref="T143" ca="1">SUM(IF((INDIRECT($A143&amp;"!J23:J200")=$B$1)*(INDIRECT($A143&amp;"!I23:I200")="H")*(INDIRECT($A143&amp;"!H23:H200")=INDIRECT(T$121&amp;"!$H$21"))*(INDIRECT($A143&amp;"!Q23:Q200")&lt;&gt;""),INDIRECT($A143&amp;"!Q23:Q200")),0)</f>
        <v>#REF!</v>
      </c>
      <c r="U143" s="11" t="e">
        <f t="array" aca="1" ref="U143" ca="1">SUM(IF((INDIRECT($A143&amp;"!J23:J200")=$B$1)*(INDIRECT($A143&amp;"!I23:I200")="H")*(INDIRECT($A143&amp;"!H23:H200")=INDIRECT(U$121&amp;"!$H$21"))*(INDIRECT($A143&amp;"!Q23:Q200")&lt;&gt;""),INDIRECT($A143&amp;"!Q23:Q200")),0)</f>
        <v>#REF!</v>
      </c>
      <c r="V143" s="11" t="e">
        <f t="array" aca="1" ref="V143" ca="1">SUM(IF((INDIRECT($A143&amp;"!J23:J200")=$B$1)*(INDIRECT($A143&amp;"!I23:I200")="H")*(INDIRECT($A143&amp;"!H23:H200")=INDIRECT(V$121&amp;"!$H$21"))*(INDIRECT($A143&amp;"!Q23:Q200")&lt;&gt;""),INDIRECT($A143&amp;"!Q23:Q200")),0)</f>
        <v>#REF!</v>
      </c>
      <c r="W143" s="11" t="e">
        <f t="array" aca="1" ref="W143" ca="1">SUM(IF((INDIRECT($A143&amp;"!J23:J200")=$B$1)*(INDIRECT($A143&amp;"!I23:I200")="H")*(INDIRECT($A143&amp;"!H23:H200")=INDIRECT(W$121&amp;"!$H$21"))*(INDIRECT($A143&amp;"!Q23:Q200")&lt;&gt;""),INDIRECT($A143&amp;"!Q23:Q200")),0)</f>
        <v>#REF!</v>
      </c>
      <c r="X143" s="11" t="e">
        <f t="array" aca="1" ref="X143" ca="1">SUM(IF((INDIRECT($A143&amp;"!J23:J200")=$B$1)*(INDIRECT($A143&amp;"!I23:I200")="H")*(INDIRECT($A143&amp;"!H23:H200")=INDIRECT(X$121&amp;"!$H$21"))*(INDIRECT($A143&amp;"!Q23:Q200")&lt;&gt;""),INDIRECT($A143&amp;"!Q23:Q200")),0)</f>
        <v>#REF!</v>
      </c>
      <c r="Y143" s="12" t="e">
        <f t="array" aca="1" ref="Y143" ca="1">SUM(IF((INDIRECT($A143&amp;"!J23:J200")=$B$1)*(INDIRECT($A143&amp;"!I23:I200")="H")*(INDIRECT($A143&amp;"!H23:H200")=INDIRECT(Y$121&amp;"!$H$21"))*(INDIRECT($A143&amp;"!Q23:Q200")&lt;&gt;""),INDIRECT($A143&amp;"!Q23:Q200")),0)</f>
        <v>#REF!</v>
      </c>
      <c r="Z143" s="4"/>
      <c r="AA143" s="4"/>
      <c r="AB143" s="4">
        <f>Table!$C$59</f>
        <v>0</v>
      </c>
      <c r="AC143" s="10" t="e">
        <f t="array" aca="1" ref="AC143" ca="1">SUM(IF((INDIRECT($AB143&amp;"!J23:J200")=$B$1)*(INDIRECT($AB143&amp;"!I23:I200")="A")*(INDIRECT($AB143&amp;"!H23:H200")=INDIRECT(AC$121&amp;"!$H$21"))*(INDIRECT($AB143&amp;"!Q23:Q200")&lt;&gt;""),INDIRECT($AB143&amp;"!Q23:Q200")),0)</f>
        <v>#REF!</v>
      </c>
      <c r="AD143" s="11" t="e">
        <f t="array" aca="1" ref="AD143" ca="1">SUM(IF((INDIRECT($AB143&amp;"!J23:J200")=$B$1)*(INDIRECT($AB143&amp;"!I23:I200")="A")*(INDIRECT($AB143&amp;"!H23:H200")=INDIRECT(AD$121&amp;"!$H$21"))*(INDIRECT($AB143&amp;"!Q23:Q200")&lt;&gt;""),INDIRECT($AB143&amp;"!Q23:Q200")),0)</f>
        <v>#REF!</v>
      </c>
      <c r="AE143" s="11" t="e">
        <f t="array" aca="1" ref="AE143" ca="1">SUM(IF((INDIRECT($AB143&amp;"!J23:J200")=$B$1)*(INDIRECT($AB143&amp;"!I23:I200")="A")*(INDIRECT($AB143&amp;"!H23:H200")=INDIRECT(AE$121&amp;"!$H$21"))*(INDIRECT($AB143&amp;"!Q23:Q200")&lt;&gt;""),INDIRECT($AB143&amp;"!Q23:Q200")),0)</f>
        <v>#REF!</v>
      </c>
      <c r="AF143" s="11" t="e">
        <f t="array" aca="1" ref="AF143" ca="1">SUM(IF((INDIRECT($AB143&amp;"!J23:J200")=$B$1)*(INDIRECT($AB143&amp;"!I23:I200")="A")*(INDIRECT($AB143&amp;"!H23:H200")=INDIRECT(AF$121&amp;"!$H$21"))*(INDIRECT($AB143&amp;"!Q23:Q200")&lt;&gt;""),INDIRECT($AB143&amp;"!Q23:Q200")),0)</f>
        <v>#REF!</v>
      </c>
      <c r="AG143" s="11" t="e">
        <f t="array" aca="1" ref="AG143" ca="1">SUM(IF((INDIRECT($AB143&amp;"!J23:J200")=$B$1)*(INDIRECT($AB143&amp;"!I23:I200")="A")*(INDIRECT($AB143&amp;"!H23:H200")=INDIRECT(AG$121&amp;"!$H$21"))*(INDIRECT($AB143&amp;"!Q23:Q200")&lt;&gt;""),INDIRECT($AB143&amp;"!Q23:Q200")),0)</f>
        <v>#REF!</v>
      </c>
      <c r="AH143" s="11" t="e">
        <f t="array" aca="1" ref="AH143" ca="1">SUM(IF((INDIRECT($AB143&amp;"!J23:J200")=$B$1)*(INDIRECT($AB143&amp;"!I23:I200")="A")*(INDIRECT($AB143&amp;"!H23:H200")=INDIRECT(AH$121&amp;"!$H$21"))*(INDIRECT($AB143&amp;"!Q23:Q200")&lt;&gt;""),INDIRECT($AB143&amp;"!Q23:Q200")),0)</f>
        <v>#REF!</v>
      </c>
      <c r="AI143" s="11" t="e">
        <f t="array" aca="1" ref="AI143" ca="1">SUM(IF((INDIRECT($AB143&amp;"!J23:J200")=$B$1)*(INDIRECT($AB143&amp;"!I23:I200")="A")*(INDIRECT($AB143&amp;"!H23:H200")=INDIRECT(AI$121&amp;"!$H$21"))*(INDIRECT($AB143&amp;"!Q23:Q200")&lt;&gt;""),INDIRECT($AB143&amp;"!Q23:Q200")),0)</f>
        <v>#REF!</v>
      </c>
      <c r="AJ143" s="11" t="e">
        <f t="array" aca="1" ref="AJ143" ca="1">SUM(IF((INDIRECT($AB143&amp;"!J23:J200")=$B$1)*(INDIRECT($AB143&amp;"!I23:I200")="A")*(INDIRECT($AB143&amp;"!H23:H200")=INDIRECT(AJ$121&amp;"!$H$21"))*(INDIRECT($AB143&amp;"!Q23:Q200")&lt;&gt;""),INDIRECT($AB143&amp;"!Q23:Q200")),0)</f>
        <v>#REF!</v>
      </c>
      <c r="AK143" s="11" t="e">
        <f t="array" aca="1" ref="AK143" ca="1">SUM(IF((INDIRECT($AB143&amp;"!J23:J200")=$B$1)*(INDIRECT($AB143&amp;"!I23:I200")="A")*(INDIRECT($AB143&amp;"!H23:H200")=INDIRECT(AK$121&amp;"!$H$21"))*(INDIRECT($AB143&amp;"!Q23:Q200")&lt;&gt;""),INDIRECT($AB143&amp;"!Q23:Q200")),0)</f>
        <v>#REF!</v>
      </c>
      <c r="AL143" s="11" t="e">
        <f t="array" aca="1" ref="AL143" ca="1">SUM(IF((INDIRECT($AB143&amp;"!J23:J200")=$B$1)*(INDIRECT($AB143&amp;"!I23:I200")="A")*(INDIRECT($AB143&amp;"!H23:H200")=INDIRECT(AL$121&amp;"!$H$21"))*(INDIRECT($AB143&amp;"!Q23:Q200")&lt;&gt;""),INDIRECT($AB143&amp;"!Q23:Q200")),0)</f>
        <v>#REF!</v>
      </c>
      <c r="AM143" s="11" t="e">
        <f t="array" aca="1" ref="AM143" ca="1">SUM(IF((INDIRECT($AB143&amp;"!J23:J200")=$B$1)*(INDIRECT($AB143&amp;"!I23:I200")="A")*(INDIRECT($AB143&amp;"!H23:H200")=INDIRECT(AM$121&amp;"!$H$21"))*(INDIRECT($AB143&amp;"!Q23:Q200")&lt;&gt;""),INDIRECT($AB143&amp;"!Q23:Q200")),0)</f>
        <v>#REF!</v>
      </c>
      <c r="AN143" s="11" t="e">
        <f t="array" aca="1" ref="AN143" ca="1">SUM(IF((INDIRECT($AB143&amp;"!J23:J200")=$B$1)*(INDIRECT($AB143&amp;"!I23:I200")="A")*(INDIRECT($AB143&amp;"!H23:H200")=INDIRECT(AN$121&amp;"!$H$21"))*(INDIRECT($AB143&amp;"!Q23:Q200")&lt;&gt;""),INDIRECT($AB143&amp;"!Q23:Q200")),0)</f>
        <v>#REF!</v>
      </c>
      <c r="AO143" s="11" t="e">
        <f t="array" aca="1" ref="AO143" ca="1">SUM(IF((INDIRECT($AB143&amp;"!J23:J200")=$B$1)*(INDIRECT($AB143&amp;"!I23:I200")="A")*(INDIRECT($AB143&amp;"!H23:H200")=INDIRECT(AO$121&amp;"!$H$21"))*(INDIRECT($AB143&amp;"!Q23:Q200")&lt;&gt;""),INDIRECT($AB143&amp;"!Q23:Q200")),0)</f>
        <v>#REF!</v>
      </c>
      <c r="AP143" s="11" t="e">
        <f t="array" aca="1" ref="AP143" ca="1">SUM(IF((INDIRECT($AB143&amp;"!J23:J200")=$B$1)*(INDIRECT($AB143&amp;"!I23:I200")="A")*(INDIRECT($AB143&amp;"!H23:H200")=INDIRECT(AP$121&amp;"!$H$21"))*(INDIRECT($AB143&amp;"!Q23:Q200")&lt;&gt;""),INDIRECT($AB143&amp;"!Q23:Q200")),0)</f>
        <v>#REF!</v>
      </c>
      <c r="AQ143" s="11" t="e">
        <f t="array" aca="1" ref="AQ143" ca="1">SUM(IF((INDIRECT($AB143&amp;"!J23:J200")=$B$1)*(INDIRECT($AB143&amp;"!I23:I200")="A")*(INDIRECT($AB143&amp;"!H23:H200")=INDIRECT(AQ$121&amp;"!$H$21"))*(INDIRECT($AB143&amp;"!Q23:Q200")&lt;&gt;""),INDIRECT($AB143&amp;"!Q23:Q200")),0)</f>
        <v>#REF!</v>
      </c>
      <c r="AR143" s="11" t="e">
        <f t="array" aca="1" ref="AR143" ca="1">SUM(IF((INDIRECT($AB143&amp;"!J23:J200")=$B$1)*(INDIRECT($AB143&amp;"!I23:I200")="A")*(INDIRECT($AB143&amp;"!H23:H200")=INDIRECT(AR$121&amp;"!$H$21"))*(INDIRECT($AB143&amp;"!Q23:Q200")&lt;&gt;""),INDIRECT($AB143&amp;"!Q23:Q200")),0)</f>
        <v>#REF!</v>
      </c>
      <c r="AS143" s="11" t="e">
        <f t="array" aca="1" ref="AS143" ca="1">SUM(IF((INDIRECT($AB143&amp;"!J23:J200")=$B$1)*(INDIRECT($AB143&amp;"!I23:I200")="A")*(INDIRECT($AB143&amp;"!H23:H200")=INDIRECT(AS$121&amp;"!$H$21"))*(INDIRECT($AB143&amp;"!Q23:Q200")&lt;&gt;""),INDIRECT($AB143&amp;"!Q23:Q200")),0)</f>
        <v>#REF!</v>
      </c>
      <c r="AT143" s="11" t="e">
        <f t="array" aca="1" ref="AT143" ca="1">SUM(IF((INDIRECT($AB143&amp;"!J23:J200")=$B$1)*(INDIRECT($AB143&amp;"!I23:I200")="A")*(INDIRECT($AB143&amp;"!H23:H200")=INDIRECT(AT$121&amp;"!$H$21"))*(INDIRECT($AB143&amp;"!Q23:Q200")&lt;&gt;""),INDIRECT($AB143&amp;"!Q23:Q200")),0)</f>
        <v>#REF!</v>
      </c>
      <c r="AU143" s="11" t="e">
        <f t="array" aca="1" ref="AU143" ca="1">SUM(IF((INDIRECT($AB143&amp;"!J23:J200")=$B$1)*(INDIRECT($AB143&amp;"!I23:I200")="A")*(INDIRECT($AB143&amp;"!H23:H200")=INDIRECT(AU$121&amp;"!$H$21"))*(INDIRECT($AB143&amp;"!Q23:Q200")&lt;&gt;""),INDIRECT($AB143&amp;"!Q23:Q200")),0)</f>
        <v>#REF!</v>
      </c>
      <c r="AV143" s="11" t="e">
        <f t="array" aca="1" ref="AV143" ca="1">SUM(IF((INDIRECT($AB143&amp;"!J23:J200")=$B$1)*(INDIRECT($AB143&amp;"!I23:I200")="A")*(INDIRECT($AB143&amp;"!H23:H200")=INDIRECT(AV$121&amp;"!$H$21"))*(INDIRECT($AB143&amp;"!Q23:Q200")&lt;&gt;""),INDIRECT($AB143&amp;"!Q23:Q200")),0)</f>
        <v>#REF!</v>
      </c>
      <c r="AW143" s="11" t="e">
        <f t="array" aca="1" ref="AW143" ca="1">SUM(IF((INDIRECT($AB143&amp;"!J23:J200")=$B$1)*(INDIRECT($AB143&amp;"!I23:I200")="A")*(INDIRECT($AB143&amp;"!H23:H200")=INDIRECT(AW$121&amp;"!$H$21"))*(INDIRECT($AB143&amp;"!Q23:Q200")&lt;&gt;""),INDIRECT($AB143&amp;"!Q23:Q200")),0)</f>
        <v>#REF!</v>
      </c>
      <c r="AX143" s="11" t="e">
        <f t="array" aca="1" ref="AX143" ca="1">SUM(IF((INDIRECT($AB143&amp;"!J23:J200")=$B$1)*(INDIRECT($AB143&amp;"!I23:I200")="A")*(INDIRECT($AB143&amp;"!H23:H200")=INDIRECT(AX$121&amp;"!$H$21"))*(INDIRECT($AB143&amp;"!Q23:Q200")&lt;&gt;""),INDIRECT($AB143&amp;"!Q23:Q200")),0)</f>
        <v>#REF!</v>
      </c>
      <c r="AY143" s="11" t="e">
        <f t="array" aca="1" ref="AY143" ca="1">SUM(IF((INDIRECT($AB143&amp;"!J23:J200")=$B$1)*(INDIRECT($AB143&amp;"!I23:I200")="A")*(INDIRECT($AB143&amp;"!H23:H200")=INDIRECT(AY$121&amp;"!$H$21"))*(INDIRECT($AB143&amp;"!Q23:Q200")&lt;&gt;""),INDIRECT($AB143&amp;"!Q23:Q200")),0)</f>
        <v>#REF!</v>
      </c>
      <c r="AZ143" s="12" t="e">
        <f t="array" aca="1" ref="AZ143" ca="1">SUM(IF((INDIRECT($AB143&amp;"!J23:J200")=$B$1)*(INDIRECT($AB143&amp;"!I23:I200")="A")*(INDIRECT($AB143&amp;"!H23:H200")=INDIRECT(AZ$121&amp;"!$H$21"))*(INDIRECT($AB143&amp;"!Q23:Q200")&lt;&gt;""),INDIRECT($AB143&amp;"!Q23:Q200")),0)</f>
        <v>#REF!</v>
      </c>
    </row>
    <row r="144" spans="1:52" hidden="1">
      <c r="A144" s="4">
        <f>Table!$C$60</f>
        <v>0</v>
      </c>
      <c r="B144" s="10" t="e">
        <f t="array" aca="1" ref="B144" ca="1">SUM(IF((INDIRECT($A144&amp;"!J23:J200")=$B$1)*(INDIRECT($A144&amp;"!I23:I200")="H")*(INDIRECT($A144&amp;"!H23:H200")=INDIRECT(B$121&amp;"!$H$21"))*(INDIRECT($A144&amp;"!Q23:Q200")&lt;&gt;""),INDIRECT($A144&amp;"!Q23:Q200")),0)</f>
        <v>#REF!</v>
      </c>
      <c r="C144" s="11" t="e">
        <f t="array" aca="1" ref="C144" ca="1">SUM(IF((INDIRECT($A144&amp;"!J23:J200")=$B$1)*(INDIRECT($A144&amp;"!I23:I200")="H")*(INDIRECT($A144&amp;"!H23:H200")=INDIRECT(C$121&amp;"!$H$21"))*(INDIRECT($A144&amp;"!Q23:Q200")&lt;&gt;""),INDIRECT($A144&amp;"!Q23:Q200")),0)</f>
        <v>#REF!</v>
      </c>
      <c r="D144" s="11" t="e">
        <f t="array" aca="1" ref="D144" ca="1">SUM(IF((INDIRECT($A144&amp;"!J23:J200")=$B$1)*(INDIRECT($A144&amp;"!I23:I200")="H")*(INDIRECT($A144&amp;"!H23:H200")=INDIRECT(D$121&amp;"!$H$21"))*(INDIRECT($A144&amp;"!Q23:Q200")&lt;&gt;""),INDIRECT($A144&amp;"!Q23:Q200")),0)</f>
        <v>#REF!</v>
      </c>
      <c r="E144" s="11" t="e">
        <f t="array" aca="1" ref="E144" ca="1">SUM(IF((INDIRECT($A144&amp;"!J23:J200")=$B$1)*(INDIRECT($A144&amp;"!I23:I200")="H")*(INDIRECT($A144&amp;"!H23:H200")=INDIRECT(E$121&amp;"!$H$21"))*(INDIRECT($A144&amp;"!Q23:Q200")&lt;&gt;""),INDIRECT($A144&amp;"!Q23:Q200")),0)</f>
        <v>#REF!</v>
      </c>
      <c r="F144" s="11" t="e">
        <f t="array" aca="1" ref="F144" ca="1">SUM(IF((INDIRECT($A144&amp;"!J23:J200")=$B$1)*(INDIRECT($A144&amp;"!I23:I200")="H")*(INDIRECT($A144&amp;"!H23:H200")=INDIRECT(F$121&amp;"!$H$21"))*(INDIRECT($A144&amp;"!Q23:Q200")&lt;&gt;""),INDIRECT($A144&amp;"!Q23:Q200")),0)</f>
        <v>#REF!</v>
      </c>
      <c r="G144" s="11" t="e">
        <f t="array" aca="1" ref="G144" ca="1">SUM(IF((INDIRECT($A144&amp;"!J23:J200")=$B$1)*(INDIRECT($A144&amp;"!I23:I200")="H")*(INDIRECT($A144&amp;"!H23:H200")=INDIRECT(G$121&amp;"!$H$21"))*(INDIRECT($A144&amp;"!Q23:Q200")&lt;&gt;""),INDIRECT($A144&amp;"!Q23:Q200")),0)</f>
        <v>#REF!</v>
      </c>
      <c r="H144" s="11" t="e">
        <f t="array" aca="1" ref="H144" ca="1">SUM(IF((INDIRECT($A144&amp;"!J23:J200")=$B$1)*(INDIRECT($A144&amp;"!I23:I200")="H")*(INDIRECT($A144&amp;"!H23:H200")=INDIRECT(H$121&amp;"!$H$21"))*(INDIRECT($A144&amp;"!Q23:Q200")&lt;&gt;""),INDIRECT($A144&amp;"!Q23:Q200")),0)</f>
        <v>#REF!</v>
      </c>
      <c r="I144" s="11" t="e">
        <f t="array" aca="1" ref="I144" ca="1">SUM(IF((INDIRECT($A144&amp;"!J23:J200")=$B$1)*(INDIRECT($A144&amp;"!I23:I200")="H")*(INDIRECT($A144&amp;"!H23:H200")=INDIRECT(I$121&amp;"!$H$21"))*(INDIRECT($A144&amp;"!Q23:Q200")&lt;&gt;""),INDIRECT($A144&amp;"!Q23:Q200")),0)</f>
        <v>#REF!</v>
      </c>
      <c r="J144" s="11" t="e">
        <f t="array" aca="1" ref="J144" ca="1">SUM(IF((INDIRECT($A144&amp;"!J23:J200")=$B$1)*(INDIRECT($A144&amp;"!I23:I200")="H")*(INDIRECT($A144&amp;"!H23:H200")=INDIRECT(J$121&amp;"!$H$21"))*(INDIRECT($A144&amp;"!Q23:Q200")&lt;&gt;""),INDIRECT($A144&amp;"!Q23:Q200")),0)</f>
        <v>#REF!</v>
      </c>
      <c r="K144" s="11" t="e">
        <f t="array" aca="1" ref="K144" ca="1">SUM(IF((INDIRECT($A144&amp;"!J23:J200")=$B$1)*(INDIRECT($A144&amp;"!I23:I200")="H")*(INDIRECT($A144&amp;"!H23:H200")=INDIRECT(K$121&amp;"!$H$21"))*(INDIRECT($A144&amp;"!Q23:Q200")&lt;&gt;""),INDIRECT($A144&amp;"!Q23:Q200")),0)</f>
        <v>#REF!</v>
      </c>
      <c r="L144" s="11" t="e">
        <f t="array" aca="1" ref="L144" ca="1">SUM(IF((INDIRECT($A144&amp;"!J23:J200")=$B$1)*(INDIRECT($A144&amp;"!I23:I200")="H")*(INDIRECT($A144&amp;"!H23:H200")=INDIRECT(L$121&amp;"!$H$21"))*(INDIRECT($A144&amp;"!Q23:Q200")&lt;&gt;""),INDIRECT($A144&amp;"!Q23:Q200")),0)</f>
        <v>#REF!</v>
      </c>
      <c r="M144" s="11" t="e">
        <f t="array" aca="1" ref="M144" ca="1">SUM(IF((INDIRECT($A144&amp;"!J23:J200")=$B$1)*(INDIRECT($A144&amp;"!I23:I200")="H")*(INDIRECT($A144&amp;"!H23:H200")=INDIRECT(M$121&amp;"!$H$21"))*(INDIRECT($A144&amp;"!Q23:Q200")&lt;&gt;""),INDIRECT($A144&amp;"!Q23:Q200")),0)</f>
        <v>#REF!</v>
      </c>
      <c r="N144" s="11" t="e">
        <f t="array" aca="1" ref="N144" ca="1">SUM(IF((INDIRECT($A144&amp;"!J23:J200")=$B$1)*(INDIRECT($A144&amp;"!I23:I200")="H")*(INDIRECT($A144&amp;"!H23:H200")=INDIRECT(N$121&amp;"!$H$21"))*(INDIRECT($A144&amp;"!Q23:Q200")&lt;&gt;""),INDIRECT($A144&amp;"!Q23:Q200")),0)</f>
        <v>#REF!</v>
      </c>
      <c r="O144" s="11" t="e">
        <f t="array" aca="1" ref="O144" ca="1">SUM(IF((INDIRECT($A144&amp;"!J23:J200")=$B$1)*(INDIRECT($A144&amp;"!I23:I200")="H")*(INDIRECT($A144&amp;"!H23:H200")=INDIRECT(O$121&amp;"!$H$21"))*(INDIRECT($A144&amp;"!Q23:Q200")&lt;&gt;""),INDIRECT($A144&amp;"!Q23:Q200")),0)</f>
        <v>#REF!</v>
      </c>
      <c r="P144" s="11" t="e">
        <f t="array" aca="1" ref="P144" ca="1">SUM(IF((INDIRECT($A144&amp;"!J23:J200")=$B$1)*(INDIRECT($A144&amp;"!I23:I200")="H")*(INDIRECT($A144&amp;"!H23:H200")=INDIRECT(P$121&amp;"!$H$21"))*(INDIRECT($A144&amp;"!Q23:Q200")&lt;&gt;""),INDIRECT($A144&amp;"!Q23:Q200")),0)</f>
        <v>#REF!</v>
      </c>
      <c r="Q144" s="11" t="e">
        <f t="array" aca="1" ref="Q144" ca="1">SUM(IF((INDIRECT($A144&amp;"!J23:J200")=$B$1)*(INDIRECT($A144&amp;"!I23:I200")="H")*(INDIRECT($A144&amp;"!H23:H200")=INDIRECT(Q$121&amp;"!$H$21"))*(INDIRECT($A144&amp;"!Q23:Q200")&lt;&gt;""),INDIRECT($A144&amp;"!Q23:Q200")),0)</f>
        <v>#REF!</v>
      </c>
      <c r="R144" s="11" t="e">
        <f t="array" aca="1" ref="R144" ca="1">SUM(IF((INDIRECT($A144&amp;"!J23:J200")=$B$1)*(INDIRECT($A144&amp;"!I23:I200")="H")*(INDIRECT($A144&amp;"!H23:H200")=INDIRECT(R$121&amp;"!$H$21"))*(INDIRECT($A144&amp;"!Q23:Q200")&lt;&gt;""),INDIRECT($A144&amp;"!Q23:Q200")),0)</f>
        <v>#REF!</v>
      </c>
      <c r="S144" s="11" t="e">
        <f t="array" aca="1" ref="S144" ca="1">SUM(IF((INDIRECT($A144&amp;"!J23:J200")=$B$1)*(INDIRECT($A144&amp;"!I23:I200")="H")*(INDIRECT($A144&amp;"!H23:H200")=INDIRECT(S$121&amp;"!$H$21"))*(INDIRECT($A144&amp;"!Q23:Q200")&lt;&gt;""),INDIRECT($A144&amp;"!Q23:Q200")),0)</f>
        <v>#REF!</v>
      </c>
      <c r="T144" s="11" t="e">
        <f t="array" aca="1" ref="T144" ca="1">SUM(IF((INDIRECT($A144&amp;"!J23:J200")=$B$1)*(INDIRECT($A144&amp;"!I23:I200")="H")*(INDIRECT($A144&amp;"!H23:H200")=INDIRECT(T$121&amp;"!$H$21"))*(INDIRECT($A144&amp;"!Q23:Q200")&lt;&gt;""),INDIRECT($A144&amp;"!Q23:Q200")),0)</f>
        <v>#REF!</v>
      </c>
      <c r="U144" s="11" t="e">
        <f t="array" aca="1" ref="U144" ca="1">SUM(IF((INDIRECT($A144&amp;"!J23:J200")=$B$1)*(INDIRECT($A144&amp;"!I23:I200")="H")*(INDIRECT($A144&amp;"!H23:H200")=INDIRECT(U$121&amp;"!$H$21"))*(INDIRECT($A144&amp;"!Q23:Q200")&lt;&gt;""),INDIRECT($A144&amp;"!Q23:Q200")),0)</f>
        <v>#REF!</v>
      </c>
      <c r="V144" s="11" t="e">
        <f t="array" aca="1" ref="V144" ca="1">SUM(IF((INDIRECT($A144&amp;"!J23:J200")=$B$1)*(INDIRECT($A144&amp;"!I23:I200")="H")*(INDIRECT($A144&amp;"!H23:H200")=INDIRECT(V$121&amp;"!$H$21"))*(INDIRECT($A144&amp;"!Q23:Q200")&lt;&gt;""),INDIRECT($A144&amp;"!Q23:Q200")),0)</f>
        <v>#REF!</v>
      </c>
      <c r="W144" s="11" t="e">
        <f t="array" aca="1" ref="W144" ca="1">SUM(IF((INDIRECT($A144&amp;"!J23:J200")=$B$1)*(INDIRECT($A144&amp;"!I23:I200")="H")*(INDIRECT($A144&amp;"!H23:H200")=INDIRECT(W$121&amp;"!$H$21"))*(INDIRECT($A144&amp;"!Q23:Q200")&lt;&gt;""),INDIRECT($A144&amp;"!Q23:Q200")),0)</f>
        <v>#REF!</v>
      </c>
      <c r="X144" s="11" t="e">
        <f t="array" aca="1" ref="X144" ca="1">SUM(IF((INDIRECT($A144&amp;"!J23:J200")=$B$1)*(INDIRECT($A144&amp;"!I23:I200")="H")*(INDIRECT($A144&amp;"!H23:H200")=INDIRECT(X$121&amp;"!$H$21"))*(INDIRECT($A144&amp;"!Q23:Q200")&lt;&gt;""),INDIRECT($A144&amp;"!Q23:Q200")),0)</f>
        <v>#REF!</v>
      </c>
      <c r="Y144" s="12" t="e">
        <f t="array" aca="1" ref="Y144" ca="1">SUM(IF((INDIRECT($A144&amp;"!J23:J200")=$B$1)*(INDIRECT($A144&amp;"!I23:I200")="H")*(INDIRECT($A144&amp;"!H23:H200")=INDIRECT(Y$121&amp;"!$H$21"))*(INDIRECT($A144&amp;"!Q23:Q200")&lt;&gt;""),INDIRECT($A144&amp;"!Q23:Q200")),0)</f>
        <v>#REF!</v>
      </c>
      <c r="Z144" s="4"/>
      <c r="AA144" s="4"/>
      <c r="AB144" s="4">
        <f>Table!$C$60</f>
        <v>0</v>
      </c>
      <c r="AC144" s="10" t="e">
        <f t="array" aca="1" ref="AC144" ca="1">SUM(IF((INDIRECT($AB144&amp;"!J23:J200")=$B$1)*(INDIRECT($AB144&amp;"!I23:I200")="A")*(INDIRECT($AB144&amp;"!H23:H200")=INDIRECT(AC$121&amp;"!$H$21"))*(INDIRECT($AB144&amp;"!Q23:Q200")&lt;&gt;""),INDIRECT($AB144&amp;"!Q23:Q200")),0)</f>
        <v>#REF!</v>
      </c>
      <c r="AD144" s="11" t="e">
        <f t="array" aca="1" ref="AD144" ca="1">SUM(IF((INDIRECT($AB144&amp;"!J23:J200")=$B$1)*(INDIRECT($AB144&amp;"!I23:I200")="A")*(INDIRECT($AB144&amp;"!H23:H200")=INDIRECT(AD$121&amp;"!$H$21"))*(INDIRECT($AB144&amp;"!Q23:Q200")&lt;&gt;""),INDIRECT($AB144&amp;"!Q23:Q200")),0)</f>
        <v>#REF!</v>
      </c>
      <c r="AE144" s="11" t="e">
        <f t="array" aca="1" ref="AE144" ca="1">SUM(IF((INDIRECT($AB144&amp;"!J23:J200")=$B$1)*(INDIRECT($AB144&amp;"!I23:I200")="A")*(INDIRECT($AB144&amp;"!H23:H200")=INDIRECT(AE$121&amp;"!$H$21"))*(INDIRECT($AB144&amp;"!Q23:Q200")&lt;&gt;""),INDIRECT($AB144&amp;"!Q23:Q200")),0)</f>
        <v>#REF!</v>
      </c>
      <c r="AF144" s="11" t="e">
        <f t="array" aca="1" ref="AF144" ca="1">SUM(IF((INDIRECT($AB144&amp;"!J23:J200")=$B$1)*(INDIRECT($AB144&amp;"!I23:I200")="A")*(INDIRECT($AB144&amp;"!H23:H200")=INDIRECT(AF$121&amp;"!$H$21"))*(INDIRECT($AB144&amp;"!Q23:Q200")&lt;&gt;""),INDIRECT($AB144&amp;"!Q23:Q200")),0)</f>
        <v>#REF!</v>
      </c>
      <c r="AG144" s="11" t="e">
        <f t="array" aca="1" ref="AG144" ca="1">SUM(IF((INDIRECT($AB144&amp;"!J23:J200")=$B$1)*(INDIRECT($AB144&amp;"!I23:I200")="A")*(INDIRECT($AB144&amp;"!H23:H200")=INDIRECT(AG$121&amp;"!$H$21"))*(INDIRECT($AB144&amp;"!Q23:Q200")&lt;&gt;""),INDIRECT($AB144&amp;"!Q23:Q200")),0)</f>
        <v>#REF!</v>
      </c>
      <c r="AH144" s="11" t="e">
        <f t="array" aca="1" ref="AH144" ca="1">SUM(IF((INDIRECT($AB144&amp;"!J23:J200")=$B$1)*(INDIRECT($AB144&amp;"!I23:I200")="A")*(INDIRECT($AB144&amp;"!H23:H200")=INDIRECT(AH$121&amp;"!$H$21"))*(INDIRECT($AB144&amp;"!Q23:Q200")&lt;&gt;""),INDIRECT($AB144&amp;"!Q23:Q200")),0)</f>
        <v>#REF!</v>
      </c>
      <c r="AI144" s="11" t="e">
        <f t="array" aca="1" ref="AI144" ca="1">SUM(IF((INDIRECT($AB144&amp;"!J23:J200")=$B$1)*(INDIRECT($AB144&amp;"!I23:I200")="A")*(INDIRECT($AB144&amp;"!H23:H200")=INDIRECT(AI$121&amp;"!$H$21"))*(INDIRECT($AB144&amp;"!Q23:Q200")&lt;&gt;""),INDIRECT($AB144&amp;"!Q23:Q200")),0)</f>
        <v>#REF!</v>
      </c>
      <c r="AJ144" s="11" t="e">
        <f t="array" aca="1" ref="AJ144" ca="1">SUM(IF((INDIRECT($AB144&amp;"!J23:J200")=$B$1)*(INDIRECT($AB144&amp;"!I23:I200")="A")*(INDIRECT($AB144&amp;"!H23:H200")=INDIRECT(AJ$121&amp;"!$H$21"))*(INDIRECT($AB144&amp;"!Q23:Q200")&lt;&gt;""),INDIRECT($AB144&amp;"!Q23:Q200")),0)</f>
        <v>#REF!</v>
      </c>
      <c r="AK144" s="11" t="e">
        <f t="array" aca="1" ref="AK144" ca="1">SUM(IF((INDIRECT($AB144&amp;"!J23:J200")=$B$1)*(INDIRECT($AB144&amp;"!I23:I200")="A")*(INDIRECT($AB144&amp;"!H23:H200")=INDIRECT(AK$121&amp;"!$H$21"))*(INDIRECT($AB144&amp;"!Q23:Q200")&lt;&gt;""),INDIRECT($AB144&amp;"!Q23:Q200")),0)</f>
        <v>#REF!</v>
      </c>
      <c r="AL144" s="11" t="e">
        <f t="array" aca="1" ref="AL144" ca="1">SUM(IF((INDIRECT($AB144&amp;"!J23:J200")=$B$1)*(INDIRECT($AB144&amp;"!I23:I200")="A")*(INDIRECT($AB144&amp;"!H23:H200")=INDIRECT(AL$121&amp;"!$H$21"))*(INDIRECT($AB144&amp;"!Q23:Q200")&lt;&gt;""),INDIRECT($AB144&amp;"!Q23:Q200")),0)</f>
        <v>#REF!</v>
      </c>
      <c r="AM144" s="11" t="e">
        <f t="array" aca="1" ref="AM144" ca="1">SUM(IF((INDIRECT($AB144&amp;"!J23:J200")=$B$1)*(INDIRECT($AB144&amp;"!I23:I200")="A")*(INDIRECT($AB144&amp;"!H23:H200")=INDIRECT(AM$121&amp;"!$H$21"))*(INDIRECT($AB144&amp;"!Q23:Q200")&lt;&gt;""),INDIRECT($AB144&amp;"!Q23:Q200")),0)</f>
        <v>#REF!</v>
      </c>
      <c r="AN144" s="11" t="e">
        <f t="array" aca="1" ref="AN144" ca="1">SUM(IF((INDIRECT($AB144&amp;"!J23:J200")=$B$1)*(INDIRECT($AB144&amp;"!I23:I200")="A")*(INDIRECT($AB144&amp;"!H23:H200")=INDIRECT(AN$121&amp;"!$H$21"))*(INDIRECT($AB144&amp;"!Q23:Q200")&lt;&gt;""),INDIRECT($AB144&amp;"!Q23:Q200")),0)</f>
        <v>#REF!</v>
      </c>
      <c r="AO144" s="11" t="e">
        <f t="array" aca="1" ref="AO144" ca="1">SUM(IF((INDIRECT($AB144&amp;"!J23:J200")=$B$1)*(INDIRECT($AB144&amp;"!I23:I200")="A")*(INDIRECT($AB144&amp;"!H23:H200")=INDIRECT(AO$121&amp;"!$H$21"))*(INDIRECT($AB144&amp;"!Q23:Q200")&lt;&gt;""),INDIRECT($AB144&amp;"!Q23:Q200")),0)</f>
        <v>#REF!</v>
      </c>
      <c r="AP144" s="11" t="e">
        <f t="array" aca="1" ref="AP144" ca="1">SUM(IF((INDIRECT($AB144&amp;"!J23:J200")=$B$1)*(INDIRECT($AB144&amp;"!I23:I200")="A")*(INDIRECT($AB144&amp;"!H23:H200")=INDIRECT(AP$121&amp;"!$H$21"))*(INDIRECT($AB144&amp;"!Q23:Q200")&lt;&gt;""),INDIRECT($AB144&amp;"!Q23:Q200")),0)</f>
        <v>#REF!</v>
      </c>
      <c r="AQ144" s="11" t="e">
        <f t="array" aca="1" ref="AQ144" ca="1">SUM(IF((INDIRECT($AB144&amp;"!J23:J200")=$B$1)*(INDIRECT($AB144&amp;"!I23:I200")="A")*(INDIRECT($AB144&amp;"!H23:H200")=INDIRECT(AQ$121&amp;"!$H$21"))*(INDIRECT($AB144&amp;"!Q23:Q200")&lt;&gt;""),INDIRECT($AB144&amp;"!Q23:Q200")),0)</f>
        <v>#REF!</v>
      </c>
      <c r="AR144" s="11" t="e">
        <f t="array" aca="1" ref="AR144" ca="1">SUM(IF((INDIRECT($AB144&amp;"!J23:J200")=$B$1)*(INDIRECT($AB144&amp;"!I23:I200")="A")*(INDIRECT($AB144&amp;"!H23:H200")=INDIRECT(AR$121&amp;"!$H$21"))*(INDIRECT($AB144&amp;"!Q23:Q200")&lt;&gt;""),INDIRECT($AB144&amp;"!Q23:Q200")),0)</f>
        <v>#REF!</v>
      </c>
      <c r="AS144" s="11" t="e">
        <f t="array" aca="1" ref="AS144" ca="1">SUM(IF((INDIRECT($AB144&amp;"!J23:J200")=$B$1)*(INDIRECT($AB144&amp;"!I23:I200")="A")*(INDIRECT($AB144&amp;"!H23:H200")=INDIRECT(AS$121&amp;"!$H$21"))*(INDIRECT($AB144&amp;"!Q23:Q200")&lt;&gt;""),INDIRECT($AB144&amp;"!Q23:Q200")),0)</f>
        <v>#REF!</v>
      </c>
      <c r="AT144" s="11" t="e">
        <f t="array" aca="1" ref="AT144" ca="1">SUM(IF((INDIRECT($AB144&amp;"!J23:J200")=$B$1)*(INDIRECT($AB144&amp;"!I23:I200")="A")*(INDIRECT($AB144&amp;"!H23:H200")=INDIRECT(AT$121&amp;"!$H$21"))*(INDIRECT($AB144&amp;"!Q23:Q200")&lt;&gt;""),INDIRECT($AB144&amp;"!Q23:Q200")),0)</f>
        <v>#REF!</v>
      </c>
      <c r="AU144" s="11" t="e">
        <f t="array" aca="1" ref="AU144" ca="1">SUM(IF((INDIRECT($AB144&amp;"!J23:J200")=$B$1)*(INDIRECT($AB144&amp;"!I23:I200")="A")*(INDIRECT($AB144&amp;"!H23:H200")=INDIRECT(AU$121&amp;"!$H$21"))*(INDIRECT($AB144&amp;"!Q23:Q200")&lt;&gt;""),INDIRECT($AB144&amp;"!Q23:Q200")),0)</f>
        <v>#REF!</v>
      </c>
      <c r="AV144" s="11" t="e">
        <f t="array" aca="1" ref="AV144" ca="1">SUM(IF((INDIRECT($AB144&amp;"!J23:J200")=$B$1)*(INDIRECT($AB144&amp;"!I23:I200")="A")*(INDIRECT($AB144&amp;"!H23:H200")=INDIRECT(AV$121&amp;"!$H$21"))*(INDIRECT($AB144&amp;"!Q23:Q200")&lt;&gt;""),INDIRECT($AB144&amp;"!Q23:Q200")),0)</f>
        <v>#REF!</v>
      </c>
      <c r="AW144" s="11" t="e">
        <f t="array" aca="1" ref="AW144" ca="1">SUM(IF((INDIRECT($AB144&amp;"!J23:J200")=$B$1)*(INDIRECT($AB144&amp;"!I23:I200")="A")*(INDIRECT($AB144&amp;"!H23:H200")=INDIRECT(AW$121&amp;"!$H$21"))*(INDIRECT($AB144&amp;"!Q23:Q200")&lt;&gt;""),INDIRECT($AB144&amp;"!Q23:Q200")),0)</f>
        <v>#REF!</v>
      </c>
      <c r="AX144" s="11" t="e">
        <f t="array" aca="1" ref="AX144" ca="1">SUM(IF((INDIRECT($AB144&amp;"!J23:J200")=$B$1)*(INDIRECT($AB144&amp;"!I23:I200")="A")*(INDIRECT($AB144&amp;"!H23:H200")=INDIRECT(AX$121&amp;"!$H$21"))*(INDIRECT($AB144&amp;"!Q23:Q200")&lt;&gt;""),INDIRECT($AB144&amp;"!Q23:Q200")),0)</f>
        <v>#REF!</v>
      </c>
      <c r="AY144" s="11" t="e">
        <f t="array" aca="1" ref="AY144" ca="1">SUM(IF((INDIRECT($AB144&amp;"!J23:J200")=$B$1)*(INDIRECT($AB144&amp;"!I23:I200")="A")*(INDIRECT($AB144&amp;"!H23:H200")=INDIRECT(AY$121&amp;"!$H$21"))*(INDIRECT($AB144&amp;"!Q23:Q200")&lt;&gt;""),INDIRECT($AB144&amp;"!Q23:Q200")),0)</f>
        <v>#REF!</v>
      </c>
      <c r="AZ144" s="12" t="e">
        <f t="array" aca="1" ref="AZ144" ca="1">SUM(IF((INDIRECT($AB144&amp;"!J23:J200")=$B$1)*(INDIRECT($AB144&amp;"!I23:I200")="A")*(INDIRECT($AB144&amp;"!H23:H200")=INDIRECT(AZ$121&amp;"!$H$21"))*(INDIRECT($AB144&amp;"!Q23:Q200")&lt;&gt;""),INDIRECT($AB144&amp;"!Q23:Q200")),0)</f>
        <v>#REF!</v>
      </c>
    </row>
    <row r="145" spans="1:52" ht="13.5" hidden="1" thickBot="1">
      <c r="A145" s="4">
        <f>Table!$C$61</f>
        <v>0</v>
      </c>
      <c r="B145" s="13" t="e">
        <f t="array" aca="1" ref="B145" ca="1">SUM(IF((INDIRECT($A145&amp;"!J23:J200")=$B$1)*(INDIRECT($A145&amp;"!I23:I200")="H")*(INDIRECT($A145&amp;"!H23:H200")=INDIRECT(B$121&amp;"!$H$21"))*(INDIRECT($A145&amp;"!Q23:Q200")&lt;&gt;""),INDIRECT($A145&amp;"!Q23:Q200")),0)</f>
        <v>#REF!</v>
      </c>
      <c r="C145" s="14" t="e">
        <f t="array" aca="1" ref="C145" ca="1">SUM(IF((INDIRECT($A145&amp;"!J23:J200")=$B$1)*(INDIRECT($A145&amp;"!I23:I200")="H")*(INDIRECT($A145&amp;"!H23:H200")=INDIRECT(C$121&amp;"!$H$21"))*(INDIRECT($A145&amp;"!Q23:Q200")&lt;&gt;""),INDIRECT($A145&amp;"!Q23:Q200")),0)</f>
        <v>#REF!</v>
      </c>
      <c r="D145" s="14" t="e">
        <f t="array" aca="1" ref="D145" ca="1">SUM(IF((INDIRECT($A145&amp;"!J23:J200")=$B$1)*(INDIRECT($A145&amp;"!I23:I200")="H")*(INDIRECT($A145&amp;"!H23:H200")=INDIRECT(D$121&amp;"!$H$21"))*(INDIRECT($A145&amp;"!Q23:Q200")&lt;&gt;""),INDIRECT($A145&amp;"!Q23:Q200")),0)</f>
        <v>#REF!</v>
      </c>
      <c r="E145" s="14" t="e">
        <f t="array" aca="1" ref="E145" ca="1">SUM(IF((INDIRECT($A145&amp;"!J23:J200")=$B$1)*(INDIRECT($A145&amp;"!I23:I200")="H")*(INDIRECT($A145&amp;"!H23:H200")=INDIRECT(E$121&amp;"!$H$21"))*(INDIRECT($A145&amp;"!Q23:Q200")&lt;&gt;""),INDIRECT($A145&amp;"!Q23:Q200")),0)</f>
        <v>#REF!</v>
      </c>
      <c r="F145" s="14" t="e">
        <f t="array" aca="1" ref="F145" ca="1">SUM(IF((INDIRECT($A145&amp;"!J23:J200")=$B$1)*(INDIRECT($A145&amp;"!I23:I200")="H")*(INDIRECT($A145&amp;"!H23:H200")=INDIRECT(F$121&amp;"!$H$21"))*(INDIRECT($A145&amp;"!Q23:Q200")&lt;&gt;""),INDIRECT($A145&amp;"!Q23:Q200")),0)</f>
        <v>#REF!</v>
      </c>
      <c r="G145" s="14" t="e">
        <f t="array" aca="1" ref="G145" ca="1">SUM(IF((INDIRECT($A145&amp;"!J23:J200")=$B$1)*(INDIRECT($A145&amp;"!I23:I200")="H")*(INDIRECT($A145&amp;"!H23:H200")=INDIRECT(G$121&amp;"!$H$21"))*(INDIRECT($A145&amp;"!Q23:Q200")&lt;&gt;""),INDIRECT($A145&amp;"!Q23:Q200")),0)</f>
        <v>#REF!</v>
      </c>
      <c r="H145" s="14" t="e">
        <f t="array" aca="1" ref="H145" ca="1">SUM(IF((INDIRECT($A145&amp;"!J23:J200")=$B$1)*(INDIRECT($A145&amp;"!I23:I200")="H")*(INDIRECT($A145&amp;"!H23:H200")=INDIRECT(H$121&amp;"!$H$21"))*(INDIRECT($A145&amp;"!Q23:Q200")&lt;&gt;""),INDIRECT($A145&amp;"!Q23:Q200")),0)</f>
        <v>#REF!</v>
      </c>
      <c r="I145" s="14" t="e">
        <f t="array" aca="1" ref="I145" ca="1">SUM(IF((INDIRECT($A145&amp;"!J23:J200")=$B$1)*(INDIRECT($A145&amp;"!I23:I200")="H")*(INDIRECT($A145&amp;"!H23:H200")=INDIRECT(I$121&amp;"!$H$21"))*(INDIRECT($A145&amp;"!Q23:Q200")&lt;&gt;""),INDIRECT($A145&amp;"!Q23:Q200")),0)</f>
        <v>#REF!</v>
      </c>
      <c r="J145" s="14" t="e">
        <f t="array" aca="1" ref="J145" ca="1">SUM(IF((INDIRECT($A145&amp;"!J23:J200")=$B$1)*(INDIRECT($A145&amp;"!I23:I200")="H")*(INDIRECT($A145&amp;"!H23:H200")=INDIRECT(J$121&amp;"!$H$21"))*(INDIRECT($A145&amp;"!Q23:Q200")&lt;&gt;""),INDIRECT($A145&amp;"!Q23:Q200")),0)</f>
        <v>#REF!</v>
      </c>
      <c r="K145" s="14" t="e">
        <f t="array" aca="1" ref="K145" ca="1">SUM(IF((INDIRECT($A145&amp;"!J23:J200")=$B$1)*(INDIRECT($A145&amp;"!I23:I200")="H")*(INDIRECT($A145&amp;"!H23:H200")=INDIRECT(K$121&amp;"!$H$21"))*(INDIRECT($A145&amp;"!Q23:Q200")&lt;&gt;""),INDIRECT($A145&amp;"!Q23:Q200")),0)</f>
        <v>#REF!</v>
      </c>
      <c r="L145" s="14" t="e">
        <f t="array" aca="1" ref="L145" ca="1">SUM(IF((INDIRECT($A145&amp;"!J23:J200")=$B$1)*(INDIRECT($A145&amp;"!I23:I200")="H")*(INDIRECT($A145&amp;"!H23:H200")=INDIRECT(L$121&amp;"!$H$21"))*(INDIRECT($A145&amp;"!Q23:Q200")&lt;&gt;""),INDIRECT($A145&amp;"!Q23:Q200")),0)</f>
        <v>#REF!</v>
      </c>
      <c r="M145" s="14" t="e">
        <f t="array" aca="1" ref="M145" ca="1">SUM(IF((INDIRECT($A145&amp;"!J23:J200")=$B$1)*(INDIRECT($A145&amp;"!I23:I200")="H")*(INDIRECT($A145&amp;"!H23:H200")=INDIRECT(M$121&amp;"!$H$21"))*(INDIRECT($A145&amp;"!Q23:Q200")&lt;&gt;""),INDIRECT($A145&amp;"!Q23:Q200")),0)</f>
        <v>#REF!</v>
      </c>
      <c r="N145" s="14" t="e">
        <f t="array" aca="1" ref="N145" ca="1">SUM(IF((INDIRECT($A145&amp;"!J23:J200")=$B$1)*(INDIRECT($A145&amp;"!I23:I200")="H")*(INDIRECT($A145&amp;"!H23:H200")=INDIRECT(N$121&amp;"!$H$21"))*(INDIRECT($A145&amp;"!Q23:Q200")&lt;&gt;""),INDIRECT($A145&amp;"!Q23:Q200")),0)</f>
        <v>#REF!</v>
      </c>
      <c r="O145" s="14" t="e">
        <f t="array" aca="1" ref="O145" ca="1">SUM(IF((INDIRECT($A145&amp;"!J23:J200")=$B$1)*(INDIRECT($A145&amp;"!I23:I200")="H")*(INDIRECT($A145&amp;"!H23:H200")=INDIRECT(O$121&amp;"!$H$21"))*(INDIRECT($A145&amp;"!Q23:Q200")&lt;&gt;""),INDIRECT($A145&amp;"!Q23:Q200")),0)</f>
        <v>#REF!</v>
      </c>
      <c r="P145" s="14" t="e">
        <f t="array" aca="1" ref="P145" ca="1">SUM(IF((INDIRECT($A145&amp;"!J23:J200")=$B$1)*(INDIRECT($A145&amp;"!I23:I200")="H")*(INDIRECT($A145&amp;"!H23:H200")=INDIRECT(P$121&amp;"!$H$21"))*(INDIRECT($A145&amp;"!Q23:Q200")&lt;&gt;""),INDIRECT($A145&amp;"!Q23:Q200")),0)</f>
        <v>#REF!</v>
      </c>
      <c r="Q145" s="14" t="e">
        <f t="array" aca="1" ref="Q145" ca="1">SUM(IF((INDIRECT($A145&amp;"!J23:J200")=$B$1)*(INDIRECT($A145&amp;"!I23:I200")="H")*(INDIRECT($A145&amp;"!H23:H200")=INDIRECT(Q$121&amp;"!$H$21"))*(INDIRECT($A145&amp;"!Q23:Q200")&lt;&gt;""),INDIRECT($A145&amp;"!Q23:Q200")),0)</f>
        <v>#REF!</v>
      </c>
      <c r="R145" s="14" t="e">
        <f t="array" aca="1" ref="R145" ca="1">SUM(IF((INDIRECT($A145&amp;"!J23:J200")=$B$1)*(INDIRECT($A145&amp;"!I23:I200")="H")*(INDIRECT($A145&amp;"!H23:H200")=INDIRECT(R$121&amp;"!$H$21"))*(INDIRECT($A145&amp;"!Q23:Q200")&lt;&gt;""),INDIRECT($A145&amp;"!Q23:Q200")),0)</f>
        <v>#REF!</v>
      </c>
      <c r="S145" s="14" t="e">
        <f t="array" aca="1" ref="S145" ca="1">SUM(IF((INDIRECT($A145&amp;"!J23:J200")=$B$1)*(INDIRECT($A145&amp;"!I23:I200")="H")*(INDIRECT($A145&amp;"!H23:H200")=INDIRECT(S$121&amp;"!$H$21"))*(INDIRECT($A145&amp;"!Q23:Q200")&lt;&gt;""),INDIRECT($A145&amp;"!Q23:Q200")),0)</f>
        <v>#REF!</v>
      </c>
      <c r="T145" s="14" t="e">
        <f t="array" aca="1" ref="T145" ca="1">SUM(IF((INDIRECT($A145&amp;"!J23:J200")=$B$1)*(INDIRECT($A145&amp;"!I23:I200")="H")*(INDIRECT($A145&amp;"!H23:H200")=INDIRECT(T$121&amp;"!$H$21"))*(INDIRECT($A145&amp;"!Q23:Q200")&lt;&gt;""),INDIRECT($A145&amp;"!Q23:Q200")),0)</f>
        <v>#REF!</v>
      </c>
      <c r="U145" s="14" t="e">
        <f t="array" aca="1" ref="U145" ca="1">SUM(IF((INDIRECT($A145&amp;"!J23:J200")=$B$1)*(INDIRECT($A145&amp;"!I23:I200")="H")*(INDIRECT($A145&amp;"!H23:H200")=INDIRECT(U$121&amp;"!$H$21"))*(INDIRECT($A145&amp;"!Q23:Q200")&lt;&gt;""),INDIRECT($A145&amp;"!Q23:Q200")),0)</f>
        <v>#REF!</v>
      </c>
      <c r="V145" s="14" t="e">
        <f t="array" aca="1" ref="V145" ca="1">SUM(IF((INDIRECT($A145&amp;"!J23:J200")=$B$1)*(INDIRECT($A145&amp;"!I23:I200")="H")*(INDIRECT($A145&amp;"!H23:H200")=INDIRECT(V$121&amp;"!$H$21"))*(INDIRECT($A145&amp;"!Q23:Q200")&lt;&gt;""),INDIRECT($A145&amp;"!Q23:Q200")),0)</f>
        <v>#REF!</v>
      </c>
      <c r="W145" s="14" t="e">
        <f t="array" aca="1" ref="W145" ca="1">SUM(IF((INDIRECT($A145&amp;"!J23:J200")=$B$1)*(INDIRECT($A145&amp;"!I23:I200")="H")*(INDIRECT($A145&amp;"!H23:H200")=INDIRECT(W$121&amp;"!$H$21"))*(INDIRECT($A145&amp;"!Q23:Q200")&lt;&gt;""),INDIRECT($A145&amp;"!Q23:Q200")),0)</f>
        <v>#REF!</v>
      </c>
      <c r="X145" s="14" t="e">
        <f t="array" aca="1" ref="X145" ca="1">SUM(IF((INDIRECT($A145&amp;"!J23:J200")=$B$1)*(INDIRECT($A145&amp;"!I23:I200")="H")*(INDIRECT($A145&amp;"!H23:H200")=INDIRECT(X$121&amp;"!$H$21"))*(INDIRECT($A145&amp;"!Q23:Q200")&lt;&gt;""),INDIRECT($A145&amp;"!Q23:Q200")),0)</f>
        <v>#REF!</v>
      </c>
      <c r="Y145" s="15" t="e">
        <f t="array" aca="1" ref="Y145" ca="1">SUM(IF((INDIRECT($A145&amp;"!J23:J200")=$B$1)*(INDIRECT($A145&amp;"!I23:I200")="H")*(INDIRECT($A145&amp;"!H23:H200")=INDIRECT(Y$121&amp;"!$H$21"))*(INDIRECT($A145&amp;"!Q23:Q200")&lt;&gt;""),INDIRECT($A145&amp;"!Q23:Q200")),0)</f>
        <v>#REF!</v>
      </c>
      <c r="Z145" s="4"/>
      <c r="AA145" s="4"/>
      <c r="AB145" s="4">
        <f>Table!$C$61</f>
        <v>0</v>
      </c>
      <c r="AC145" s="13" t="e">
        <f t="array" aca="1" ref="AC145" ca="1">SUM(IF((INDIRECT($AB145&amp;"!J23:J200")=$B$1)*(INDIRECT($AB145&amp;"!I23:I200")="A")*(INDIRECT($AB145&amp;"!H23:H200")=INDIRECT(AC$121&amp;"!$H$21"))*(INDIRECT($AB145&amp;"!Q23:Q200")&lt;&gt;""),INDIRECT($AB145&amp;"!Q23:Q200")),0)</f>
        <v>#REF!</v>
      </c>
      <c r="AD145" s="14" t="e">
        <f t="array" aca="1" ref="AD145" ca="1">SUM(IF((INDIRECT($AB145&amp;"!J23:J200")=$B$1)*(INDIRECT($AB145&amp;"!I23:I200")="A")*(INDIRECT($AB145&amp;"!H23:H200")=INDIRECT(AD$121&amp;"!$H$21"))*(INDIRECT($AB145&amp;"!Q23:Q200")&lt;&gt;""),INDIRECT($AB145&amp;"!Q23:Q200")),0)</f>
        <v>#REF!</v>
      </c>
      <c r="AE145" s="14" t="e">
        <f t="array" aca="1" ref="AE145" ca="1">SUM(IF((INDIRECT($AB145&amp;"!J23:J200")=$B$1)*(INDIRECT($AB145&amp;"!I23:I200")="A")*(INDIRECT($AB145&amp;"!H23:H200")=INDIRECT(AE$121&amp;"!$H$21"))*(INDIRECT($AB145&amp;"!Q23:Q200")&lt;&gt;""),INDIRECT($AB145&amp;"!Q23:Q200")),0)</f>
        <v>#REF!</v>
      </c>
      <c r="AF145" s="14" t="e">
        <f t="array" aca="1" ref="AF145" ca="1">SUM(IF((INDIRECT($AB145&amp;"!J23:J200")=$B$1)*(INDIRECT($AB145&amp;"!I23:I200")="A")*(INDIRECT($AB145&amp;"!H23:H200")=INDIRECT(AF$121&amp;"!$H$21"))*(INDIRECT($AB145&amp;"!Q23:Q200")&lt;&gt;""),INDIRECT($AB145&amp;"!Q23:Q200")),0)</f>
        <v>#REF!</v>
      </c>
      <c r="AG145" s="14" t="e">
        <f t="array" aca="1" ref="AG145" ca="1">SUM(IF((INDIRECT($AB145&amp;"!J23:J200")=$B$1)*(INDIRECT($AB145&amp;"!I23:I200")="A")*(INDIRECT($AB145&amp;"!H23:H200")=INDIRECT(AG$121&amp;"!$H$21"))*(INDIRECT($AB145&amp;"!Q23:Q200")&lt;&gt;""),INDIRECT($AB145&amp;"!Q23:Q200")),0)</f>
        <v>#REF!</v>
      </c>
      <c r="AH145" s="14" t="e">
        <f t="array" aca="1" ref="AH145" ca="1">SUM(IF((INDIRECT($AB145&amp;"!J23:J200")=$B$1)*(INDIRECT($AB145&amp;"!I23:I200")="A")*(INDIRECT($AB145&amp;"!H23:H200")=INDIRECT(AH$121&amp;"!$H$21"))*(INDIRECT($AB145&amp;"!Q23:Q200")&lt;&gt;""),INDIRECT($AB145&amp;"!Q23:Q200")),0)</f>
        <v>#REF!</v>
      </c>
      <c r="AI145" s="14" t="e">
        <f t="array" aca="1" ref="AI145" ca="1">SUM(IF((INDIRECT($AB145&amp;"!J23:J200")=$B$1)*(INDIRECT($AB145&amp;"!I23:I200")="A")*(INDIRECT($AB145&amp;"!H23:H200")=INDIRECT(AI$121&amp;"!$H$21"))*(INDIRECT($AB145&amp;"!Q23:Q200")&lt;&gt;""),INDIRECT($AB145&amp;"!Q23:Q200")),0)</f>
        <v>#REF!</v>
      </c>
      <c r="AJ145" s="14" t="e">
        <f t="array" aca="1" ref="AJ145" ca="1">SUM(IF((INDIRECT($AB145&amp;"!J23:J200")=$B$1)*(INDIRECT($AB145&amp;"!I23:I200")="A")*(INDIRECT($AB145&amp;"!H23:H200")=INDIRECT(AJ$121&amp;"!$H$21"))*(INDIRECT($AB145&amp;"!Q23:Q200")&lt;&gt;""),INDIRECT($AB145&amp;"!Q23:Q200")),0)</f>
        <v>#REF!</v>
      </c>
      <c r="AK145" s="14" t="e">
        <f t="array" aca="1" ref="AK145" ca="1">SUM(IF((INDIRECT($AB145&amp;"!J23:J200")=$B$1)*(INDIRECT($AB145&amp;"!I23:I200")="A")*(INDIRECT($AB145&amp;"!H23:H200")=INDIRECT(AK$121&amp;"!$H$21"))*(INDIRECT($AB145&amp;"!Q23:Q200")&lt;&gt;""),INDIRECT($AB145&amp;"!Q23:Q200")),0)</f>
        <v>#REF!</v>
      </c>
      <c r="AL145" s="14" t="e">
        <f t="array" aca="1" ref="AL145" ca="1">SUM(IF((INDIRECT($AB145&amp;"!J23:J200")=$B$1)*(INDIRECT($AB145&amp;"!I23:I200")="A")*(INDIRECT($AB145&amp;"!H23:H200")=INDIRECT(AL$121&amp;"!$H$21"))*(INDIRECT($AB145&amp;"!Q23:Q200")&lt;&gt;""),INDIRECT($AB145&amp;"!Q23:Q200")),0)</f>
        <v>#REF!</v>
      </c>
      <c r="AM145" s="14" t="e">
        <f t="array" aca="1" ref="AM145" ca="1">SUM(IF((INDIRECT($AB145&amp;"!J23:J200")=$B$1)*(INDIRECT($AB145&amp;"!I23:I200")="A")*(INDIRECT($AB145&amp;"!H23:H200")=INDIRECT(AM$121&amp;"!$H$21"))*(INDIRECT($AB145&amp;"!Q23:Q200")&lt;&gt;""),INDIRECT($AB145&amp;"!Q23:Q200")),0)</f>
        <v>#REF!</v>
      </c>
      <c r="AN145" s="14" t="e">
        <f t="array" aca="1" ref="AN145" ca="1">SUM(IF((INDIRECT($AB145&amp;"!J23:J200")=$B$1)*(INDIRECT($AB145&amp;"!I23:I200")="A")*(INDIRECT($AB145&amp;"!H23:H200")=INDIRECT(AN$121&amp;"!$H$21"))*(INDIRECT($AB145&amp;"!Q23:Q200")&lt;&gt;""),INDIRECT($AB145&amp;"!Q23:Q200")),0)</f>
        <v>#REF!</v>
      </c>
      <c r="AO145" s="14" t="e">
        <f t="array" aca="1" ref="AO145" ca="1">SUM(IF((INDIRECT($AB145&amp;"!J23:J200")=$B$1)*(INDIRECT($AB145&amp;"!I23:I200")="A")*(INDIRECT($AB145&amp;"!H23:H200")=INDIRECT(AO$121&amp;"!$H$21"))*(INDIRECT($AB145&amp;"!Q23:Q200")&lt;&gt;""),INDIRECT($AB145&amp;"!Q23:Q200")),0)</f>
        <v>#REF!</v>
      </c>
      <c r="AP145" s="14" t="e">
        <f t="array" aca="1" ref="AP145" ca="1">SUM(IF((INDIRECT($AB145&amp;"!J23:J200")=$B$1)*(INDIRECT($AB145&amp;"!I23:I200")="A")*(INDIRECT($AB145&amp;"!H23:H200")=INDIRECT(AP$121&amp;"!$H$21"))*(INDIRECT($AB145&amp;"!Q23:Q200")&lt;&gt;""),INDIRECT($AB145&amp;"!Q23:Q200")),0)</f>
        <v>#REF!</v>
      </c>
      <c r="AQ145" s="14" t="e">
        <f t="array" aca="1" ref="AQ145" ca="1">SUM(IF((INDIRECT($AB145&amp;"!J23:J200")=$B$1)*(INDIRECT($AB145&amp;"!I23:I200")="A")*(INDIRECT($AB145&amp;"!H23:H200")=INDIRECT(AQ$121&amp;"!$H$21"))*(INDIRECT($AB145&amp;"!Q23:Q200")&lt;&gt;""),INDIRECT($AB145&amp;"!Q23:Q200")),0)</f>
        <v>#REF!</v>
      </c>
      <c r="AR145" s="14" t="e">
        <f t="array" aca="1" ref="AR145" ca="1">SUM(IF((INDIRECT($AB145&amp;"!J23:J200")=$B$1)*(INDIRECT($AB145&amp;"!I23:I200")="A")*(INDIRECT($AB145&amp;"!H23:H200")=INDIRECT(AR$121&amp;"!$H$21"))*(INDIRECT($AB145&amp;"!Q23:Q200")&lt;&gt;""),INDIRECT($AB145&amp;"!Q23:Q200")),0)</f>
        <v>#REF!</v>
      </c>
      <c r="AS145" s="14" t="e">
        <f t="array" aca="1" ref="AS145" ca="1">SUM(IF((INDIRECT($AB145&amp;"!J23:J200")=$B$1)*(INDIRECT($AB145&amp;"!I23:I200")="A")*(INDIRECT($AB145&amp;"!H23:H200")=INDIRECT(AS$121&amp;"!$H$21"))*(INDIRECT($AB145&amp;"!Q23:Q200")&lt;&gt;""),INDIRECT($AB145&amp;"!Q23:Q200")),0)</f>
        <v>#REF!</v>
      </c>
      <c r="AT145" s="14" t="e">
        <f t="array" aca="1" ref="AT145" ca="1">SUM(IF((INDIRECT($AB145&amp;"!J23:J200")=$B$1)*(INDIRECT($AB145&amp;"!I23:I200")="A")*(INDIRECT($AB145&amp;"!H23:H200")=INDIRECT(AT$121&amp;"!$H$21"))*(INDIRECT($AB145&amp;"!Q23:Q200")&lt;&gt;""),INDIRECT($AB145&amp;"!Q23:Q200")),0)</f>
        <v>#REF!</v>
      </c>
      <c r="AU145" s="14" t="e">
        <f t="array" aca="1" ref="AU145" ca="1">SUM(IF((INDIRECT($AB145&amp;"!J23:J200")=$B$1)*(INDIRECT($AB145&amp;"!I23:I200")="A")*(INDIRECT($AB145&amp;"!H23:H200")=INDIRECT(AU$121&amp;"!$H$21"))*(INDIRECT($AB145&amp;"!Q23:Q200")&lt;&gt;""),INDIRECT($AB145&amp;"!Q23:Q200")),0)</f>
        <v>#REF!</v>
      </c>
      <c r="AV145" s="14" t="e">
        <f t="array" aca="1" ref="AV145" ca="1">SUM(IF((INDIRECT($AB145&amp;"!J23:J200")=$B$1)*(INDIRECT($AB145&amp;"!I23:I200")="A")*(INDIRECT($AB145&amp;"!H23:H200")=INDIRECT(AV$121&amp;"!$H$21"))*(INDIRECT($AB145&amp;"!Q23:Q200")&lt;&gt;""),INDIRECT($AB145&amp;"!Q23:Q200")),0)</f>
        <v>#REF!</v>
      </c>
      <c r="AW145" s="14" t="e">
        <f t="array" aca="1" ref="AW145" ca="1">SUM(IF((INDIRECT($AB145&amp;"!J23:J200")=$B$1)*(INDIRECT($AB145&amp;"!I23:I200")="A")*(INDIRECT($AB145&amp;"!H23:H200")=INDIRECT(AW$121&amp;"!$H$21"))*(INDIRECT($AB145&amp;"!Q23:Q200")&lt;&gt;""),INDIRECT($AB145&amp;"!Q23:Q200")),0)</f>
        <v>#REF!</v>
      </c>
      <c r="AX145" s="14" t="e">
        <f t="array" aca="1" ref="AX145" ca="1">SUM(IF((INDIRECT($AB145&amp;"!J23:J200")=$B$1)*(INDIRECT($AB145&amp;"!I23:I200")="A")*(INDIRECT($AB145&amp;"!H23:H200")=INDIRECT(AX$121&amp;"!$H$21"))*(INDIRECT($AB145&amp;"!Q23:Q200")&lt;&gt;""),INDIRECT($AB145&amp;"!Q23:Q200")),0)</f>
        <v>#REF!</v>
      </c>
      <c r="AY145" s="14" t="e">
        <f t="array" aca="1" ref="AY145" ca="1">SUM(IF((INDIRECT($AB145&amp;"!J23:J200")=$B$1)*(INDIRECT($AB145&amp;"!I23:I200")="A")*(INDIRECT($AB145&amp;"!H23:H200")=INDIRECT(AY$121&amp;"!$H$21"))*(INDIRECT($AB145&amp;"!Q23:Q200")&lt;&gt;""),INDIRECT($AB145&amp;"!Q23:Q200")),0)</f>
        <v>#REF!</v>
      </c>
      <c r="AZ145" s="15" t="e">
        <f t="array" aca="1" ref="AZ145" ca="1">SUM(IF((INDIRECT($AB145&amp;"!J23:J200")=$B$1)*(INDIRECT($AB145&amp;"!I23:I200")="A")*(INDIRECT($AB145&amp;"!H23:H200")=INDIRECT(AZ$121&amp;"!$H$21"))*(INDIRECT($AB145&amp;"!Q23:Q200")&lt;&gt;""),INDIRECT($AB145&amp;"!Q23:Q200")),0)</f>
        <v>#REF!</v>
      </c>
    </row>
    <row r="146" spans="1:52" hidden="1">
      <c r="A146" s="4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4"/>
      <c r="AA146" s="4"/>
      <c r="AB146" s="4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</row>
    <row r="147" spans="1:52" hidden="1">
      <c r="A147" s="4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</row>
    <row r="148" spans="1:52" ht="13.5" thickBot="1">
      <c r="A148" s="4" t="s">
        <v>207</v>
      </c>
      <c r="B148" s="6" t="str">
        <f t="array" ref="B148:Y148">TRANSPOSE(A149:A172)</f>
        <v>Albirex_Niigata</v>
      </c>
      <c r="C148" s="6" t="str">
        <v>Consadole_Sapporo</v>
      </c>
      <c r="D148" s="6" t="str">
        <v>Gamba_Osaka</v>
      </c>
      <c r="E148" s="6" t="str">
        <v>Kashima_Antlers</v>
      </c>
      <c r="F148" s="6" t="str">
        <v>Kashiwa_Reysol</v>
      </c>
      <c r="G148" s="6" t="str">
        <v>Kawasaki_Frontale</v>
      </c>
      <c r="H148" s="6" t="str">
        <v>Cerezo_Osaka</v>
      </c>
      <c r="I148" s="6" t="str">
        <v>Vissel_Kobe</v>
      </c>
      <c r="J148" s="6" t="str">
        <v>Omiya_Ardija</v>
      </c>
      <c r="K148" s="6" t="str">
        <v>Sagan_Tosu</v>
      </c>
      <c r="L148" s="6" t="str">
        <v>Sanfrecce_Hiroshima</v>
      </c>
      <c r="M148" s="6" t="str">
        <v>Júbilo_Iwata</v>
      </c>
      <c r="N148" s="6" t="str">
        <v>Shimizu_S_Pulse</v>
      </c>
      <c r="O148" s="6" t="str">
        <v>Tokyo</v>
      </c>
      <c r="P148" s="6" t="str">
        <v>Urawa_Reds</v>
      </c>
      <c r="Q148" s="6" t="str">
        <v>Vegalta_Sendai</v>
      </c>
      <c r="R148" s="6" t="str">
        <v>Ventforet_Kofu</v>
      </c>
      <c r="S148" s="6" t="str">
        <v>Yokohama_F_Marinos</v>
      </c>
      <c r="T148" s="6">
        <v>0</v>
      </c>
      <c r="U148" s="6">
        <v>0</v>
      </c>
      <c r="V148" s="6">
        <v>0</v>
      </c>
      <c r="W148" s="6">
        <v>0</v>
      </c>
      <c r="X148" s="6">
        <v>0</v>
      </c>
      <c r="Y148" s="6">
        <v>0</v>
      </c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</row>
    <row r="149" spans="1:52">
      <c r="A149" s="4" t="str">
        <f>Table!$C$38</f>
        <v>Albirex_Niigata</v>
      </c>
      <c r="B149" s="7">
        <f t="array" aca="1" ref="B149:Y172" ca="1">TRANSPOSE(AC122:AZ145)</f>
        <v>0</v>
      </c>
      <c r="C149" s="8">
        <f ca="1"/>
        <v>0</v>
      </c>
      <c r="D149" s="8">
        <f ca="1"/>
        <v>0</v>
      </c>
      <c r="E149" s="8">
        <f ca="1"/>
        <v>0</v>
      </c>
      <c r="F149" s="8">
        <f ca="1"/>
        <v>0</v>
      </c>
      <c r="G149" s="8">
        <f ca="1"/>
        <v>0</v>
      </c>
      <c r="H149" s="8">
        <f ca="1"/>
        <v>0</v>
      </c>
      <c r="I149" s="8">
        <f ca="1"/>
        <v>0</v>
      </c>
      <c r="J149" s="8">
        <f ca="1"/>
        <v>0</v>
      </c>
      <c r="K149" s="8">
        <f ca="1"/>
        <v>0</v>
      </c>
      <c r="L149" s="8">
        <f ca="1"/>
        <v>0</v>
      </c>
      <c r="M149" s="8">
        <f ca="1"/>
        <v>0</v>
      </c>
      <c r="N149" s="8">
        <f ca="1"/>
        <v>0</v>
      </c>
      <c r="O149" s="8">
        <f ca="1"/>
        <v>0</v>
      </c>
      <c r="P149" s="8">
        <f ca="1"/>
        <v>0</v>
      </c>
      <c r="Q149" s="8">
        <f ca="1"/>
        <v>0</v>
      </c>
      <c r="R149" s="8">
        <f ca="1"/>
        <v>0</v>
      </c>
      <c r="S149" s="8">
        <f ca="1"/>
        <v>0</v>
      </c>
      <c r="T149" s="8" t="e">
        <f ca="1"/>
        <v>#REF!</v>
      </c>
      <c r="U149" s="9" t="e">
        <f ca="1"/>
        <v>#REF!</v>
      </c>
      <c r="V149" s="8" t="e">
        <f ca="1"/>
        <v>#REF!</v>
      </c>
      <c r="W149" s="8" t="e">
        <f ca="1"/>
        <v>#REF!</v>
      </c>
      <c r="X149" s="8" t="e">
        <f ca="1"/>
        <v>#REF!</v>
      </c>
      <c r="Y149" s="9" t="e">
        <f ca="1"/>
        <v>#REF!</v>
      </c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</row>
    <row r="150" spans="1:52">
      <c r="A150" s="4" t="str">
        <f>Table!$C$39</f>
        <v>Consadole_Sapporo</v>
      </c>
      <c r="B150" s="10">
        <f ca="1"/>
        <v>0</v>
      </c>
      <c r="C150" s="11">
        <f ca="1"/>
        <v>0</v>
      </c>
      <c r="D150" s="11">
        <f ca="1"/>
        <v>0</v>
      </c>
      <c r="E150" s="11">
        <f ca="1"/>
        <v>0</v>
      </c>
      <c r="F150" s="11">
        <f ca="1"/>
        <v>0</v>
      </c>
      <c r="G150" s="11">
        <f ca="1"/>
        <v>0</v>
      </c>
      <c r="H150" s="11">
        <f ca="1"/>
        <v>0</v>
      </c>
      <c r="I150" s="11">
        <f ca="1"/>
        <v>0</v>
      </c>
      <c r="J150" s="11">
        <f ca="1"/>
        <v>0</v>
      </c>
      <c r="K150" s="11">
        <f ca="1"/>
        <v>0</v>
      </c>
      <c r="L150" s="11">
        <f ca="1"/>
        <v>0</v>
      </c>
      <c r="M150" s="11">
        <f ca="1"/>
        <v>0</v>
      </c>
      <c r="N150" s="11">
        <f ca="1"/>
        <v>0</v>
      </c>
      <c r="O150" s="11">
        <f ca="1"/>
        <v>0</v>
      </c>
      <c r="P150" s="11">
        <f ca="1"/>
        <v>0</v>
      </c>
      <c r="Q150" s="11">
        <f ca="1"/>
        <v>0</v>
      </c>
      <c r="R150" s="11">
        <f ca="1"/>
        <v>0</v>
      </c>
      <c r="S150" s="11">
        <f ca="1"/>
        <v>0</v>
      </c>
      <c r="T150" s="11" t="e">
        <f ca="1"/>
        <v>#REF!</v>
      </c>
      <c r="U150" s="12" t="e">
        <f ca="1"/>
        <v>#REF!</v>
      </c>
      <c r="V150" s="11" t="e">
        <f ca="1"/>
        <v>#REF!</v>
      </c>
      <c r="W150" s="11" t="e">
        <f ca="1"/>
        <v>#REF!</v>
      </c>
      <c r="X150" s="11" t="e">
        <f ca="1"/>
        <v>#REF!</v>
      </c>
      <c r="Y150" s="12" t="e">
        <f ca="1"/>
        <v>#REF!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</row>
    <row r="151" spans="1:52">
      <c r="A151" s="4" t="str">
        <f>Table!$C$40</f>
        <v>Gamba_Osaka</v>
      </c>
      <c r="B151" s="10">
        <f ca="1"/>
        <v>0</v>
      </c>
      <c r="C151" s="11">
        <f ca="1"/>
        <v>0</v>
      </c>
      <c r="D151" s="11">
        <f ca="1"/>
        <v>0</v>
      </c>
      <c r="E151" s="11">
        <f ca="1"/>
        <v>0</v>
      </c>
      <c r="F151" s="11">
        <f ca="1"/>
        <v>0</v>
      </c>
      <c r="G151" s="11">
        <f ca="1"/>
        <v>0</v>
      </c>
      <c r="H151" s="11">
        <f ca="1"/>
        <v>0</v>
      </c>
      <c r="I151" s="11">
        <f ca="1"/>
        <v>0</v>
      </c>
      <c r="J151" s="11">
        <f ca="1"/>
        <v>0</v>
      </c>
      <c r="K151" s="11">
        <f ca="1"/>
        <v>0</v>
      </c>
      <c r="L151" s="11">
        <f ca="1"/>
        <v>0</v>
      </c>
      <c r="M151" s="11">
        <f ca="1"/>
        <v>0</v>
      </c>
      <c r="N151" s="11">
        <f ca="1"/>
        <v>0</v>
      </c>
      <c r="O151" s="11">
        <f ca="1"/>
        <v>0</v>
      </c>
      <c r="P151" s="11">
        <f ca="1"/>
        <v>0</v>
      </c>
      <c r="Q151" s="11">
        <f ca="1"/>
        <v>0</v>
      </c>
      <c r="R151" s="11">
        <f ca="1"/>
        <v>0</v>
      </c>
      <c r="S151" s="11">
        <f ca="1"/>
        <v>0</v>
      </c>
      <c r="T151" s="11" t="e">
        <f ca="1"/>
        <v>#REF!</v>
      </c>
      <c r="U151" s="12" t="e">
        <f ca="1"/>
        <v>#REF!</v>
      </c>
      <c r="V151" s="11" t="e">
        <f ca="1"/>
        <v>#REF!</v>
      </c>
      <c r="W151" s="11" t="e">
        <f ca="1"/>
        <v>#REF!</v>
      </c>
      <c r="X151" s="11" t="e">
        <f ca="1"/>
        <v>#REF!</v>
      </c>
      <c r="Y151" s="12" t="e">
        <f ca="1"/>
        <v>#REF!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</row>
    <row r="152" spans="1:52">
      <c r="A152" s="4" t="str">
        <f>Table!$C$41</f>
        <v>Kashima_Antlers</v>
      </c>
      <c r="B152" s="10">
        <f ca="1"/>
        <v>0</v>
      </c>
      <c r="C152" s="11">
        <f ca="1"/>
        <v>0</v>
      </c>
      <c r="D152" s="11">
        <f ca="1"/>
        <v>0</v>
      </c>
      <c r="E152" s="11">
        <f ca="1"/>
        <v>0</v>
      </c>
      <c r="F152" s="11">
        <f ca="1"/>
        <v>0</v>
      </c>
      <c r="G152" s="11">
        <f ca="1"/>
        <v>0</v>
      </c>
      <c r="H152" s="11">
        <f ca="1"/>
        <v>0</v>
      </c>
      <c r="I152" s="11">
        <f ca="1"/>
        <v>0</v>
      </c>
      <c r="J152" s="11">
        <f ca="1"/>
        <v>0</v>
      </c>
      <c r="K152" s="11">
        <f ca="1"/>
        <v>0</v>
      </c>
      <c r="L152" s="11">
        <f ca="1"/>
        <v>0</v>
      </c>
      <c r="M152" s="11">
        <f ca="1"/>
        <v>0</v>
      </c>
      <c r="N152" s="11">
        <f ca="1"/>
        <v>0</v>
      </c>
      <c r="O152" s="11">
        <f ca="1"/>
        <v>0</v>
      </c>
      <c r="P152" s="11">
        <f ca="1"/>
        <v>0</v>
      </c>
      <c r="Q152" s="11">
        <f ca="1"/>
        <v>0</v>
      </c>
      <c r="R152" s="11">
        <f ca="1"/>
        <v>0</v>
      </c>
      <c r="S152" s="11">
        <f ca="1"/>
        <v>0</v>
      </c>
      <c r="T152" s="11" t="e">
        <f ca="1"/>
        <v>#REF!</v>
      </c>
      <c r="U152" s="12" t="e">
        <f ca="1"/>
        <v>#REF!</v>
      </c>
      <c r="V152" s="11" t="e">
        <f ca="1"/>
        <v>#REF!</v>
      </c>
      <c r="W152" s="11" t="e">
        <f ca="1"/>
        <v>#REF!</v>
      </c>
      <c r="X152" s="11" t="e">
        <f ca="1"/>
        <v>#REF!</v>
      </c>
      <c r="Y152" s="12" t="e">
        <f ca="1"/>
        <v>#REF!</v>
      </c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</row>
    <row r="153" spans="1:52">
      <c r="A153" s="4" t="str">
        <f>Table!$C$42</f>
        <v>Kashiwa_Reysol</v>
      </c>
      <c r="B153" s="10">
        <f ca="1"/>
        <v>0</v>
      </c>
      <c r="C153" s="11">
        <f ca="1"/>
        <v>0</v>
      </c>
      <c r="D153" s="11">
        <f ca="1"/>
        <v>0</v>
      </c>
      <c r="E153" s="11">
        <f ca="1"/>
        <v>0</v>
      </c>
      <c r="F153" s="11">
        <f ca="1"/>
        <v>0</v>
      </c>
      <c r="G153" s="11">
        <f ca="1"/>
        <v>0</v>
      </c>
      <c r="H153" s="11">
        <f ca="1"/>
        <v>0</v>
      </c>
      <c r="I153" s="11">
        <f ca="1"/>
        <v>0</v>
      </c>
      <c r="J153" s="11">
        <f ca="1"/>
        <v>0</v>
      </c>
      <c r="K153" s="11">
        <f ca="1"/>
        <v>0</v>
      </c>
      <c r="L153" s="11">
        <f ca="1"/>
        <v>0</v>
      </c>
      <c r="M153" s="11">
        <f ca="1"/>
        <v>0</v>
      </c>
      <c r="N153" s="11">
        <f ca="1"/>
        <v>0</v>
      </c>
      <c r="O153" s="11">
        <f ca="1"/>
        <v>0</v>
      </c>
      <c r="P153" s="11">
        <f ca="1"/>
        <v>0</v>
      </c>
      <c r="Q153" s="11">
        <f ca="1"/>
        <v>0</v>
      </c>
      <c r="R153" s="11">
        <f ca="1"/>
        <v>0</v>
      </c>
      <c r="S153" s="11">
        <f ca="1"/>
        <v>0</v>
      </c>
      <c r="T153" s="11" t="e">
        <f ca="1"/>
        <v>#REF!</v>
      </c>
      <c r="U153" s="12" t="e">
        <f ca="1"/>
        <v>#REF!</v>
      </c>
      <c r="V153" s="11" t="e">
        <f ca="1"/>
        <v>#REF!</v>
      </c>
      <c r="W153" s="11" t="e">
        <f ca="1"/>
        <v>#REF!</v>
      </c>
      <c r="X153" s="11" t="e">
        <f ca="1"/>
        <v>#REF!</v>
      </c>
      <c r="Y153" s="12" t="e">
        <f ca="1"/>
        <v>#REF!</v>
      </c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</row>
    <row r="154" spans="1:52">
      <c r="A154" s="4" t="str">
        <f>Table!$C$43</f>
        <v>Kawasaki_Frontale</v>
      </c>
      <c r="B154" s="10">
        <f ca="1"/>
        <v>0</v>
      </c>
      <c r="C154" s="11">
        <f ca="1"/>
        <v>0</v>
      </c>
      <c r="D154" s="11">
        <f ca="1"/>
        <v>0</v>
      </c>
      <c r="E154" s="11">
        <f ca="1"/>
        <v>0</v>
      </c>
      <c r="F154" s="11">
        <f ca="1"/>
        <v>0</v>
      </c>
      <c r="G154" s="11">
        <f ca="1"/>
        <v>0</v>
      </c>
      <c r="H154" s="11">
        <f ca="1"/>
        <v>0</v>
      </c>
      <c r="I154" s="11">
        <f ca="1"/>
        <v>0</v>
      </c>
      <c r="J154" s="11">
        <f ca="1"/>
        <v>0</v>
      </c>
      <c r="K154" s="11">
        <f ca="1"/>
        <v>0</v>
      </c>
      <c r="L154" s="11">
        <f ca="1"/>
        <v>0</v>
      </c>
      <c r="M154" s="11">
        <f ca="1"/>
        <v>0</v>
      </c>
      <c r="N154" s="11">
        <f ca="1"/>
        <v>0</v>
      </c>
      <c r="O154" s="11">
        <f ca="1"/>
        <v>0</v>
      </c>
      <c r="P154" s="11">
        <f ca="1"/>
        <v>0</v>
      </c>
      <c r="Q154" s="11">
        <f ca="1"/>
        <v>0</v>
      </c>
      <c r="R154" s="11">
        <f ca="1"/>
        <v>0</v>
      </c>
      <c r="S154" s="11">
        <f ca="1"/>
        <v>0</v>
      </c>
      <c r="T154" s="11" t="e">
        <f ca="1"/>
        <v>#REF!</v>
      </c>
      <c r="U154" s="12" t="e">
        <f ca="1"/>
        <v>#REF!</v>
      </c>
      <c r="V154" s="11" t="e">
        <f ca="1"/>
        <v>#REF!</v>
      </c>
      <c r="W154" s="11" t="e">
        <f ca="1"/>
        <v>#REF!</v>
      </c>
      <c r="X154" s="11" t="e">
        <f ca="1"/>
        <v>#REF!</v>
      </c>
      <c r="Y154" s="12" t="e">
        <f ca="1"/>
        <v>#REF!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</row>
    <row r="155" spans="1:52">
      <c r="A155" s="4" t="str">
        <f>Table!$C$44</f>
        <v>Cerezo_Osaka</v>
      </c>
      <c r="B155" s="10">
        <f ca="1"/>
        <v>0</v>
      </c>
      <c r="C155" s="11">
        <f ca="1"/>
        <v>0</v>
      </c>
      <c r="D155" s="11">
        <f ca="1"/>
        <v>0</v>
      </c>
      <c r="E155" s="11">
        <f ca="1"/>
        <v>0</v>
      </c>
      <c r="F155" s="11">
        <f ca="1"/>
        <v>0</v>
      </c>
      <c r="G155" s="11">
        <f ca="1"/>
        <v>0</v>
      </c>
      <c r="H155" s="11">
        <f ca="1"/>
        <v>0</v>
      </c>
      <c r="I155" s="11">
        <f ca="1"/>
        <v>0</v>
      </c>
      <c r="J155" s="11">
        <f ca="1"/>
        <v>0</v>
      </c>
      <c r="K155" s="11">
        <f ca="1"/>
        <v>0</v>
      </c>
      <c r="L155" s="11">
        <f ca="1"/>
        <v>0</v>
      </c>
      <c r="M155" s="11">
        <f ca="1"/>
        <v>0</v>
      </c>
      <c r="N155" s="11">
        <f ca="1"/>
        <v>0</v>
      </c>
      <c r="O155" s="11">
        <f ca="1"/>
        <v>0</v>
      </c>
      <c r="P155" s="11">
        <f ca="1"/>
        <v>0</v>
      </c>
      <c r="Q155" s="11">
        <f ca="1"/>
        <v>0</v>
      </c>
      <c r="R155" s="11">
        <f ca="1"/>
        <v>0</v>
      </c>
      <c r="S155" s="11">
        <f ca="1"/>
        <v>0</v>
      </c>
      <c r="T155" s="11" t="e">
        <f ca="1"/>
        <v>#REF!</v>
      </c>
      <c r="U155" s="12" t="e">
        <f ca="1"/>
        <v>#REF!</v>
      </c>
      <c r="V155" s="11" t="e">
        <f ca="1"/>
        <v>#REF!</v>
      </c>
      <c r="W155" s="11" t="e">
        <f ca="1"/>
        <v>#REF!</v>
      </c>
      <c r="X155" s="11" t="e">
        <f ca="1"/>
        <v>#REF!</v>
      </c>
      <c r="Y155" s="12" t="e">
        <f ca="1"/>
        <v>#REF!</v>
      </c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</row>
    <row r="156" spans="1:52">
      <c r="A156" s="4" t="str">
        <f>Table!$C$45</f>
        <v>Vissel_Kobe</v>
      </c>
      <c r="B156" s="10">
        <f ca="1"/>
        <v>0</v>
      </c>
      <c r="C156" s="11">
        <f ca="1"/>
        <v>0</v>
      </c>
      <c r="D156" s="11">
        <f ca="1"/>
        <v>0</v>
      </c>
      <c r="E156" s="11">
        <f ca="1"/>
        <v>0</v>
      </c>
      <c r="F156" s="11">
        <f ca="1"/>
        <v>0</v>
      </c>
      <c r="G156" s="11">
        <f ca="1"/>
        <v>0</v>
      </c>
      <c r="H156" s="11">
        <f ca="1"/>
        <v>0</v>
      </c>
      <c r="I156" s="11">
        <f ca="1"/>
        <v>0</v>
      </c>
      <c r="J156" s="11">
        <f ca="1"/>
        <v>0</v>
      </c>
      <c r="K156" s="11">
        <f ca="1"/>
        <v>0</v>
      </c>
      <c r="L156" s="11">
        <f ca="1"/>
        <v>0</v>
      </c>
      <c r="M156" s="11">
        <f ca="1"/>
        <v>0</v>
      </c>
      <c r="N156" s="11">
        <f ca="1"/>
        <v>0</v>
      </c>
      <c r="O156" s="11">
        <f ca="1"/>
        <v>0</v>
      </c>
      <c r="P156" s="11">
        <f ca="1"/>
        <v>0</v>
      </c>
      <c r="Q156" s="11">
        <f ca="1"/>
        <v>0</v>
      </c>
      <c r="R156" s="11">
        <f ca="1"/>
        <v>0</v>
      </c>
      <c r="S156" s="11">
        <f ca="1"/>
        <v>0</v>
      </c>
      <c r="T156" s="11" t="e">
        <f ca="1"/>
        <v>#REF!</v>
      </c>
      <c r="U156" s="12" t="e">
        <f ca="1"/>
        <v>#REF!</v>
      </c>
      <c r="V156" s="11" t="e">
        <f ca="1"/>
        <v>#REF!</v>
      </c>
      <c r="W156" s="11" t="e">
        <f ca="1"/>
        <v>#REF!</v>
      </c>
      <c r="X156" s="11" t="e">
        <f ca="1"/>
        <v>#REF!</v>
      </c>
      <c r="Y156" s="12" t="e">
        <f ca="1"/>
        <v>#REF!</v>
      </c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</row>
    <row r="157" spans="1:52">
      <c r="A157" s="4" t="str">
        <f>Table!$C$46</f>
        <v>Omiya_Ardija</v>
      </c>
      <c r="B157" s="10">
        <f ca="1"/>
        <v>0</v>
      </c>
      <c r="C157" s="11">
        <f ca="1"/>
        <v>0</v>
      </c>
      <c r="D157" s="11">
        <f ca="1"/>
        <v>0</v>
      </c>
      <c r="E157" s="11">
        <f ca="1"/>
        <v>0</v>
      </c>
      <c r="F157" s="11">
        <f ca="1"/>
        <v>0</v>
      </c>
      <c r="G157" s="11">
        <f ca="1"/>
        <v>0</v>
      </c>
      <c r="H157" s="11">
        <f ca="1"/>
        <v>0</v>
      </c>
      <c r="I157" s="11">
        <f ca="1"/>
        <v>0</v>
      </c>
      <c r="J157" s="11">
        <f ca="1"/>
        <v>0</v>
      </c>
      <c r="K157" s="11">
        <f ca="1"/>
        <v>0</v>
      </c>
      <c r="L157" s="11">
        <f ca="1"/>
        <v>0</v>
      </c>
      <c r="M157" s="11">
        <f ca="1"/>
        <v>0</v>
      </c>
      <c r="N157" s="11">
        <f ca="1"/>
        <v>0</v>
      </c>
      <c r="O157" s="11">
        <f ca="1"/>
        <v>0</v>
      </c>
      <c r="P157" s="11">
        <f ca="1"/>
        <v>0</v>
      </c>
      <c r="Q157" s="11">
        <f ca="1"/>
        <v>0</v>
      </c>
      <c r="R157" s="11">
        <f ca="1"/>
        <v>0</v>
      </c>
      <c r="S157" s="11">
        <f ca="1"/>
        <v>0</v>
      </c>
      <c r="T157" s="11" t="e">
        <f ca="1"/>
        <v>#REF!</v>
      </c>
      <c r="U157" s="12" t="e">
        <f ca="1"/>
        <v>#REF!</v>
      </c>
      <c r="V157" s="11" t="e">
        <f ca="1"/>
        <v>#REF!</v>
      </c>
      <c r="W157" s="11" t="e">
        <f ca="1"/>
        <v>#REF!</v>
      </c>
      <c r="X157" s="11" t="e">
        <f ca="1"/>
        <v>#REF!</v>
      </c>
      <c r="Y157" s="12" t="e">
        <f ca="1"/>
        <v>#REF!</v>
      </c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</row>
    <row r="158" spans="1:52">
      <c r="A158" s="4" t="str">
        <f>Table!$C$47</f>
        <v>Sagan_Tosu</v>
      </c>
      <c r="B158" s="10">
        <f ca="1"/>
        <v>0</v>
      </c>
      <c r="C158" s="11">
        <f ca="1"/>
        <v>0</v>
      </c>
      <c r="D158" s="11">
        <f ca="1"/>
        <v>0</v>
      </c>
      <c r="E158" s="11">
        <f ca="1"/>
        <v>0</v>
      </c>
      <c r="F158" s="11">
        <f ca="1"/>
        <v>0</v>
      </c>
      <c r="G158" s="11">
        <f ca="1"/>
        <v>0</v>
      </c>
      <c r="H158" s="11">
        <f ca="1"/>
        <v>0</v>
      </c>
      <c r="I158" s="11">
        <f ca="1"/>
        <v>0</v>
      </c>
      <c r="J158" s="11">
        <f ca="1"/>
        <v>0</v>
      </c>
      <c r="K158" s="11">
        <f ca="1"/>
        <v>0</v>
      </c>
      <c r="L158" s="11">
        <f ca="1"/>
        <v>0</v>
      </c>
      <c r="M158" s="11">
        <f ca="1"/>
        <v>0</v>
      </c>
      <c r="N158" s="11">
        <f ca="1"/>
        <v>0</v>
      </c>
      <c r="O158" s="11">
        <f ca="1"/>
        <v>0</v>
      </c>
      <c r="P158" s="11">
        <f ca="1"/>
        <v>0</v>
      </c>
      <c r="Q158" s="11">
        <f ca="1"/>
        <v>0</v>
      </c>
      <c r="R158" s="11">
        <f ca="1"/>
        <v>0</v>
      </c>
      <c r="S158" s="11">
        <f ca="1"/>
        <v>0</v>
      </c>
      <c r="T158" s="11" t="e">
        <f ca="1"/>
        <v>#REF!</v>
      </c>
      <c r="U158" s="12" t="e">
        <f ca="1"/>
        <v>#REF!</v>
      </c>
      <c r="V158" s="11" t="e">
        <f ca="1"/>
        <v>#REF!</v>
      </c>
      <c r="W158" s="11" t="e">
        <f ca="1"/>
        <v>#REF!</v>
      </c>
      <c r="X158" s="11" t="e">
        <f ca="1"/>
        <v>#REF!</v>
      </c>
      <c r="Y158" s="12" t="e">
        <f ca="1"/>
        <v>#REF!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</row>
    <row r="159" spans="1:52">
      <c r="A159" s="4" t="str">
        <f>Table!$C$48</f>
        <v>Sanfrecce_Hiroshima</v>
      </c>
      <c r="B159" s="10">
        <f ca="1"/>
        <v>0</v>
      </c>
      <c r="C159" s="11">
        <f ca="1"/>
        <v>0</v>
      </c>
      <c r="D159" s="11">
        <f ca="1"/>
        <v>0</v>
      </c>
      <c r="E159" s="11">
        <f ca="1"/>
        <v>0</v>
      </c>
      <c r="F159" s="11">
        <f ca="1"/>
        <v>0</v>
      </c>
      <c r="G159" s="11">
        <f ca="1"/>
        <v>0</v>
      </c>
      <c r="H159" s="11">
        <f ca="1"/>
        <v>0</v>
      </c>
      <c r="I159" s="11">
        <f ca="1"/>
        <v>0</v>
      </c>
      <c r="J159" s="11">
        <f ca="1"/>
        <v>0</v>
      </c>
      <c r="K159" s="11">
        <f ca="1"/>
        <v>0</v>
      </c>
      <c r="L159" s="11">
        <f ca="1"/>
        <v>0</v>
      </c>
      <c r="M159" s="11">
        <f ca="1"/>
        <v>0</v>
      </c>
      <c r="N159" s="11">
        <f ca="1"/>
        <v>0</v>
      </c>
      <c r="O159" s="11">
        <f ca="1"/>
        <v>0</v>
      </c>
      <c r="P159" s="11">
        <f ca="1"/>
        <v>0</v>
      </c>
      <c r="Q159" s="11">
        <f ca="1"/>
        <v>0</v>
      </c>
      <c r="R159" s="11">
        <f ca="1"/>
        <v>0</v>
      </c>
      <c r="S159" s="11">
        <f ca="1"/>
        <v>0</v>
      </c>
      <c r="T159" s="11" t="e">
        <f ca="1"/>
        <v>#REF!</v>
      </c>
      <c r="U159" s="12" t="e">
        <f ca="1"/>
        <v>#REF!</v>
      </c>
      <c r="V159" s="11" t="e">
        <f ca="1"/>
        <v>#REF!</v>
      </c>
      <c r="W159" s="11" t="e">
        <f ca="1"/>
        <v>#REF!</v>
      </c>
      <c r="X159" s="11" t="e">
        <f ca="1"/>
        <v>#REF!</v>
      </c>
      <c r="Y159" s="12" t="e">
        <f ca="1"/>
        <v>#REF!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</row>
    <row r="160" spans="1:52">
      <c r="A160" s="4" t="str">
        <f>Table!$C$49</f>
        <v>Júbilo_Iwata</v>
      </c>
      <c r="B160" s="10">
        <f ca="1"/>
        <v>0</v>
      </c>
      <c r="C160" s="11">
        <f ca="1"/>
        <v>0</v>
      </c>
      <c r="D160" s="11">
        <f ca="1"/>
        <v>0</v>
      </c>
      <c r="E160" s="11">
        <f ca="1"/>
        <v>0</v>
      </c>
      <c r="F160" s="11">
        <f ca="1"/>
        <v>0</v>
      </c>
      <c r="G160" s="11">
        <f ca="1"/>
        <v>0</v>
      </c>
      <c r="H160" s="11">
        <f ca="1"/>
        <v>0</v>
      </c>
      <c r="I160" s="11">
        <f ca="1"/>
        <v>0</v>
      </c>
      <c r="J160" s="11">
        <f ca="1"/>
        <v>0</v>
      </c>
      <c r="K160" s="11">
        <f ca="1"/>
        <v>0</v>
      </c>
      <c r="L160" s="11">
        <f ca="1"/>
        <v>0</v>
      </c>
      <c r="M160" s="11">
        <f ca="1"/>
        <v>0</v>
      </c>
      <c r="N160" s="11">
        <f ca="1"/>
        <v>0</v>
      </c>
      <c r="O160" s="11">
        <f ca="1"/>
        <v>0</v>
      </c>
      <c r="P160" s="11">
        <f ca="1"/>
        <v>0</v>
      </c>
      <c r="Q160" s="11">
        <f ca="1"/>
        <v>0</v>
      </c>
      <c r="R160" s="11">
        <f ca="1"/>
        <v>0</v>
      </c>
      <c r="S160" s="11">
        <f ca="1"/>
        <v>0</v>
      </c>
      <c r="T160" s="11" t="e">
        <f ca="1"/>
        <v>#REF!</v>
      </c>
      <c r="U160" s="12" t="e">
        <f ca="1"/>
        <v>#REF!</v>
      </c>
      <c r="V160" s="11" t="e">
        <f ca="1"/>
        <v>#REF!</v>
      </c>
      <c r="W160" s="11" t="e">
        <f ca="1"/>
        <v>#REF!</v>
      </c>
      <c r="X160" s="11" t="e">
        <f ca="1"/>
        <v>#REF!</v>
      </c>
      <c r="Y160" s="12" t="e">
        <f ca="1"/>
        <v>#REF!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</row>
    <row r="161" spans="1:25">
      <c r="A161" s="4" t="str">
        <f>Table!$C$50</f>
        <v>Shimizu_S_Pulse</v>
      </c>
      <c r="B161" s="10">
        <f ca="1"/>
        <v>0</v>
      </c>
      <c r="C161" s="11">
        <f ca="1"/>
        <v>0</v>
      </c>
      <c r="D161" s="11">
        <f ca="1"/>
        <v>0</v>
      </c>
      <c r="E161" s="11">
        <f ca="1"/>
        <v>0</v>
      </c>
      <c r="F161" s="11">
        <f ca="1"/>
        <v>0</v>
      </c>
      <c r="G161" s="11">
        <f ca="1"/>
        <v>0</v>
      </c>
      <c r="H161" s="11">
        <f ca="1"/>
        <v>0</v>
      </c>
      <c r="I161" s="11">
        <f ca="1"/>
        <v>0</v>
      </c>
      <c r="J161" s="11">
        <f ca="1"/>
        <v>0</v>
      </c>
      <c r="K161" s="11">
        <f ca="1"/>
        <v>0</v>
      </c>
      <c r="L161" s="11">
        <f ca="1"/>
        <v>0</v>
      </c>
      <c r="M161" s="11">
        <f ca="1"/>
        <v>0</v>
      </c>
      <c r="N161" s="11">
        <f ca="1"/>
        <v>0</v>
      </c>
      <c r="O161" s="11">
        <f ca="1"/>
        <v>0</v>
      </c>
      <c r="P161" s="11">
        <f ca="1"/>
        <v>0</v>
      </c>
      <c r="Q161" s="11">
        <f ca="1"/>
        <v>0</v>
      </c>
      <c r="R161" s="11">
        <f ca="1"/>
        <v>0</v>
      </c>
      <c r="S161" s="11">
        <f ca="1"/>
        <v>0</v>
      </c>
      <c r="T161" s="11" t="e">
        <f ca="1"/>
        <v>#REF!</v>
      </c>
      <c r="U161" s="12" t="e">
        <f ca="1"/>
        <v>#REF!</v>
      </c>
      <c r="V161" s="11" t="e">
        <f ca="1"/>
        <v>#REF!</v>
      </c>
      <c r="W161" s="11" t="e">
        <f ca="1"/>
        <v>#REF!</v>
      </c>
      <c r="X161" s="11" t="e">
        <f ca="1"/>
        <v>#REF!</v>
      </c>
      <c r="Y161" s="12" t="e">
        <f ca="1"/>
        <v>#REF!</v>
      </c>
    </row>
    <row r="162" spans="1:25">
      <c r="A162" s="4" t="str">
        <f>Table!$C$51</f>
        <v>Tokyo</v>
      </c>
      <c r="B162" s="10">
        <f ca="1"/>
        <v>0</v>
      </c>
      <c r="C162" s="11">
        <f ca="1"/>
        <v>0</v>
      </c>
      <c r="D162" s="11">
        <f ca="1"/>
        <v>0</v>
      </c>
      <c r="E162" s="11">
        <f ca="1"/>
        <v>0</v>
      </c>
      <c r="F162" s="11">
        <f ca="1"/>
        <v>0</v>
      </c>
      <c r="G162" s="11">
        <f ca="1"/>
        <v>0</v>
      </c>
      <c r="H162" s="11">
        <f ca="1"/>
        <v>0</v>
      </c>
      <c r="I162" s="11">
        <f ca="1"/>
        <v>0</v>
      </c>
      <c r="J162" s="11">
        <f ca="1"/>
        <v>0</v>
      </c>
      <c r="K162" s="11">
        <f ca="1"/>
        <v>0</v>
      </c>
      <c r="L162" s="11">
        <f ca="1"/>
        <v>0</v>
      </c>
      <c r="M162" s="11">
        <f ca="1"/>
        <v>0</v>
      </c>
      <c r="N162" s="11">
        <f ca="1"/>
        <v>0</v>
      </c>
      <c r="O162" s="11">
        <f ca="1"/>
        <v>0</v>
      </c>
      <c r="P162" s="11">
        <f ca="1"/>
        <v>0</v>
      </c>
      <c r="Q162" s="11">
        <f ca="1"/>
        <v>0</v>
      </c>
      <c r="R162" s="11">
        <f ca="1"/>
        <v>0</v>
      </c>
      <c r="S162" s="11">
        <f ca="1"/>
        <v>0</v>
      </c>
      <c r="T162" s="11" t="e">
        <f ca="1"/>
        <v>#REF!</v>
      </c>
      <c r="U162" s="12" t="e">
        <f ca="1"/>
        <v>#REF!</v>
      </c>
      <c r="V162" s="11" t="e">
        <f ca="1"/>
        <v>#REF!</v>
      </c>
      <c r="W162" s="11" t="e">
        <f ca="1"/>
        <v>#REF!</v>
      </c>
      <c r="X162" s="11" t="e">
        <f ca="1"/>
        <v>#REF!</v>
      </c>
      <c r="Y162" s="12" t="e">
        <f ca="1"/>
        <v>#REF!</v>
      </c>
    </row>
    <row r="163" spans="1:25">
      <c r="A163" s="4" t="str">
        <f>Table!$C$52</f>
        <v>Urawa_Reds</v>
      </c>
      <c r="B163" s="10">
        <f ca="1"/>
        <v>0</v>
      </c>
      <c r="C163" s="11">
        <f ca="1"/>
        <v>0</v>
      </c>
      <c r="D163" s="11">
        <f ca="1"/>
        <v>0</v>
      </c>
      <c r="E163" s="11">
        <f ca="1"/>
        <v>0</v>
      </c>
      <c r="F163" s="11">
        <f ca="1"/>
        <v>0</v>
      </c>
      <c r="G163" s="11">
        <f ca="1"/>
        <v>0</v>
      </c>
      <c r="H163" s="11">
        <f ca="1"/>
        <v>0</v>
      </c>
      <c r="I163" s="11">
        <f ca="1"/>
        <v>0</v>
      </c>
      <c r="J163" s="11">
        <f ca="1"/>
        <v>0</v>
      </c>
      <c r="K163" s="11">
        <f ca="1"/>
        <v>0</v>
      </c>
      <c r="L163" s="11">
        <f ca="1"/>
        <v>0</v>
      </c>
      <c r="M163" s="11">
        <f ca="1"/>
        <v>0</v>
      </c>
      <c r="N163" s="11">
        <f ca="1"/>
        <v>0</v>
      </c>
      <c r="O163" s="11">
        <f ca="1"/>
        <v>0</v>
      </c>
      <c r="P163" s="11">
        <f ca="1"/>
        <v>0</v>
      </c>
      <c r="Q163" s="11">
        <f ca="1"/>
        <v>0</v>
      </c>
      <c r="R163" s="11">
        <f ca="1"/>
        <v>0</v>
      </c>
      <c r="S163" s="11">
        <f ca="1"/>
        <v>0</v>
      </c>
      <c r="T163" s="11" t="e">
        <f ca="1"/>
        <v>#REF!</v>
      </c>
      <c r="U163" s="12" t="e">
        <f ca="1"/>
        <v>#REF!</v>
      </c>
      <c r="V163" s="11" t="e">
        <f ca="1"/>
        <v>#REF!</v>
      </c>
      <c r="W163" s="11" t="e">
        <f ca="1"/>
        <v>#REF!</v>
      </c>
      <c r="X163" s="11" t="e">
        <f ca="1"/>
        <v>#REF!</v>
      </c>
      <c r="Y163" s="12" t="e">
        <f ca="1"/>
        <v>#REF!</v>
      </c>
    </row>
    <row r="164" spans="1:25">
      <c r="A164" s="4" t="str">
        <f>Table!$C$53</f>
        <v>Vegalta_Sendai</v>
      </c>
      <c r="B164" s="10">
        <f ca="1"/>
        <v>0</v>
      </c>
      <c r="C164" s="11">
        <f ca="1"/>
        <v>0</v>
      </c>
      <c r="D164" s="11">
        <f ca="1"/>
        <v>0</v>
      </c>
      <c r="E164" s="11">
        <f ca="1"/>
        <v>0</v>
      </c>
      <c r="F164" s="11">
        <f ca="1"/>
        <v>0</v>
      </c>
      <c r="G164" s="11">
        <f ca="1"/>
        <v>0</v>
      </c>
      <c r="H164" s="11">
        <f ca="1"/>
        <v>0</v>
      </c>
      <c r="I164" s="11">
        <f ca="1"/>
        <v>0</v>
      </c>
      <c r="J164" s="11">
        <f ca="1"/>
        <v>0</v>
      </c>
      <c r="K164" s="11">
        <f ca="1"/>
        <v>0</v>
      </c>
      <c r="L164" s="11">
        <f ca="1"/>
        <v>0</v>
      </c>
      <c r="M164" s="11">
        <f ca="1"/>
        <v>0</v>
      </c>
      <c r="N164" s="11">
        <f ca="1"/>
        <v>0</v>
      </c>
      <c r="O164" s="11">
        <f ca="1"/>
        <v>0</v>
      </c>
      <c r="P164" s="11">
        <f ca="1"/>
        <v>0</v>
      </c>
      <c r="Q164" s="11">
        <f ca="1"/>
        <v>0</v>
      </c>
      <c r="R164" s="11">
        <f ca="1"/>
        <v>0</v>
      </c>
      <c r="S164" s="11">
        <f ca="1"/>
        <v>0</v>
      </c>
      <c r="T164" s="11" t="e">
        <f ca="1"/>
        <v>#REF!</v>
      </c>
      <c r="U164" s="12" t="e">
        <f ca="1"/>
        <v>#REF!</v>
      </c>
      <c r="V164" s="11" t="e">
        <f ca="1"/>
        <v>#REF!</v>
      </c>
      <c r="W164" s="11" t="e">
        <f ca="1"/>
        <v>#REF!</v>
      </c>
      <c r="X164" s="11" t="e">
        <f ca="1"/>
        <v>#REF!</v>
      </c>
      <c r="Y164" s="12" t="e">
        <f ca="1"/>
        <v>#REF!</v>
      </c>
    </row>
    <row r="165" spans="1:25">
      <c r="A165" s="4" t="str">
        <f>Table!$C$54</f>
        <v>Ventforet_Kofu</v>
      </c>
      <c r="B165" s="10">
        <f ca="1"/>
        <v>0</v>
      </c>
      <c r="C165" s="11">
        <f ca="1"/>
        <v>0</v>
      </c>
      <c r="D165" s="11">
        <f ca="1"/>
        <v>0</v>
      </c>
      <c r="E165" s="11">
        <f ca="1"/>
        <v>0</v>
      </c>
      <c r="F165" s="11">
        <f ca="1"/>
        <v>0</v>
      </c>
      <c r="G165" s="11">
        <f ca="1"/>
        <v>0</v>
      </c>
      <c r="H165" s="11">
        <f ca="1"/>
        <v>0</v>
      </c>
      <c r="I165" s="11">
        <f ca="1"/>
        <v>0</v>
      </c>
      <c r="J165" s="11">
        <f ca="1"/>
        <v>0</v>
      </c>
      <c r="K165" s="11">
        <f ca="1"/>
        <v>0</v>
      </c>
      <c r="L165" s="11">
        <f ca="1"/>
        <v>0</v>
      </c>
      <c r="M165" s="11">
        <f ca="1"/>
        <v>0</v>
      </c>
      <c r="N165" s="11">
        <f ca="1"/>
        <v>0</v>
      </c>
      <c r="O165" s="11">
        <f ca="1"/>
        <v>0</v>
      </c>
      <c r="P165" s="11">
        <f ca="1"/>
        <v>0</v>
      </c>
      <c r="Q165" s="11">
        <f ca="1"/>
        <v>0</v>
      </c>
      <c r="R165" s="11">
        <f ca="1"/>
        <v>0</v>
      </c>
      <c r="S165" s="11">
        <f ca="1"/>
        <v>0</v>
      </c>
      <c r="T165" s="11" t="e">
        <f ca="1"/>
        <v>#REF!</v>
      </c>
      <c r="U165" s="12" t="e">
        <f ca="1"/>
        <v>#REF!</v>
      </c>
      <c r="V165" s="11" t="e">
        <f ca="1"/>
        <v>#REF!</v>
      </c>
      <c r="W165" s="11" t="e">
        <f ca="1"/>
        <v>#REF!</v>
      </c>
      <c r="X165" s="11" t="e">
        <f ca="1"/>
        <v>#REF!</v>
      </c>
      <c r="Y165" s="12" t="e">
        <f ca="1"/>
        <v>#REF!</v>
      </c>
    </row>
    <row r="166" spans="1:25">
      <c r="A166" s="4" t="str">
        <f>Table!$C$55</f>
        <v>Yokohama_F_Marinos</v>
      </c>
      <c r="B166" s="10">
        <f ca="1"/>
        <v>0</v>
      </c>
      <c r="C166" s="11">
        <f ca="1"/>
        <v>0</v>
      </c>
      <c r="D166" s="11">
        <f ca="1"/>
        <v>0</v>
      </c>
      <c r="E166" s="11">
        <f ca="1"/>
        <v>0</v>
      </c>
      <c r="F166" s="11">
        <f ca="1"/>
        <v>0</v>
      </c>
      <c r="G166" s="11">
        <f ca="1"/>
        <v>0</v>
      </c>
      <c r="H166" s="11">
        <f ca="1"/>
        <v>0</v>
      </c>
      <c r="I166" s="11">
        <f ca="1"/>
        <v>0</v>
      </c>
      <c r="J166" s="11">
        <f ca="1"/>
        <v>0</v>
      </c>
      <c r="K166" s="11">
        <f ca="1"/>
        <v>0</v>
      </c>
      <c r="L166" s="11">
        <f ca="1"/>
        <v>0</v>
      </c>
      <c r="M166" s="11">
        <f ca="1"/>
        <v>0</v>
      </c>
      <c r="N166" s="11">
        <f ca="1"/>
        <v>0</v>
      </c>
      <c r="O166" s="11">
        <f ca="1"/>
        <v>0</v>
      </c>
      <c r="P166" s="11">
        <f ca="1"/>
        <v>0</v>
      </c>
      <c r="Q166" s="11">
        <f ca="1"/>
        <v>0</v>
      </c>
      <c r="R166" s="11">
        <f ca="1"/>
        <v>0</v>
      </c>
      <c r="S166" s="11">
        <f ca="1"/>
        <v>0</v>
      </c>
      <c r="T166" s="11" t="e">
        <f ca="1"/>
        <v>#REF!</v>
      </c>
      <c r="U166" s="12" t="e">
        <f ca="1"/>
        <v>#REF!</v>
      </c>
      <c r="V166" s="11" t="e">
        <f ca="1"/>
        <v>#REF!</v>
      </c>
      <c r="W166" s="11" t="e">
        <f ca="1"/>
        <v>#REF!</v>
      </c>
      <c r="X166" s="11" t="e">
        <f ca="1"/>
        <v>#REF!</v>
      </c>
      <c r="Y166" s="12" t="e">
        <f ca="1"/>
        <v>#REF!</v>
      </c>
    </row>
    <row r="167" spans="1:25">
      <c r="A167" s="4">
        <f>Table!$C$56</f>
        <v>0</v>
      </c>
      <c r="B167" s="10" t="e">
        <f ca="1"/>
        <v>#REF!</v>
      </c>
      <c r="C167" s="11" t="e">
        <f ca="1"/>
        <v>#REF!</v>
      </c>
      <c r="D167" s="11" t="e">
        <f ca="1"/>
        <v>#REF!</v>
      </c>
      <c r="E167" s="11" t="e">
        <f ca="1"/>
        <v>#REF!</v>
      </c>
      <c r="F167" s="11" t="e">
        <f ca="1"/>
        <v>#REF!</v>
      </c>
      <c r="G167" s="11" t="e">
        <f ca="1"/>
        <v>#REF!</v>
      </c>
      <c r="H167" s="11" t="e">
        <f ca="1"/>
        <v>#REF!</v>
      </c>
      <c r="I167" s="11" t="e">
        <f ca="1"/>
        <v>#REF!</v>
      </c>
      <c r="J167" s="11" t="e">
        <f ca="1"/>
        <v>#REF!</v>
      </c>
      <c r="K167" s="11" t="e">
        <f ca="1"/>
        <v>#REF!</v>
      </c>
      <c r="L167" s="11" t="e">
        <f ca="1"/>
        <v>#REF!</v>
      </c>
      <c r="M167" s="11" t="e">
        <f ca="1"/>
        <v>#REF!</v>
      </c>
      <c r="N167" s="11" t="e">
        <f ca="1"/>
        <v>#REF!</v>
      </c>
      <c r="O167" s="11" t="e">
        <f ca="1"/>
        <v>#REF!</v>
      </c>
      <c r="P167" s="11" t="e">
        <f ca="1"/>
        <v>#REF!</v>
      </c>
      <c r="Q167" s="11" t="e">
        <f ca="1"/>
        <v>#REF!</v>
      </c>
      <c r="R167" s="11" t="e">
        <f ca="1"/>
        <v>#REF!</v>
      </c>
      <c r="S167" s="11" t="e">
        <f ca="1"/>
        <v>#REF!</v>
      </c>
      <c r="T167" s="11" t="e">
        <f ca="1"/>
        <v>#REF!</v>
      </c>
      <c r="U167" s="12" t="e">
        <f ca="1"/>
        <v>#REF!</v>
      </c>
      <c r="V167" s="11" t="e">
        <f ca="1"/>
        <v>#REF!</v>
      </c>
      <c r="W167" s="11" t="e">
        <f ca="1"/>
        <v>#REF!</v>
      </c>
      <c r="X167" s="11" t="e">
        <f ca="1"/>
        <v>#REF!</v>
      </c>
      <c r="Y167" s="12" t="e">
        <f ca="1"/>
        <v>#REF!</v>
      </c>
    </row>
    <row r="168" spans="1:25" ht="13.5" thickBot="1">
      <c r="A168" s="4">
        <f>Table!$C$57</f>
        <v>0</v>
      </c>
      <c r="B168" s="13" t="e">
        <f ca="1"/>
        <v>#REF!</v>
      </c>
      <c r="C168" s="14" t="e">
        <f ca="1"/>
        <v>#REF!</v>
      </c>
      <c r="D168" s="14" t="e">
        <f ca="1"/>
        <v>#REF!</v>
      </c>
      <c r="E168" s="14" t="e">
        <f ca="1"/>
        <v>#REF!</v>
      </c>
      <c r="F168" s="14" t="e">
        <f ca="1"/>
        <v>#REF!</v>
      </c>
      <c r="G168" s="14" t="e">
        <f ca="1"/>
        <v>#REF!</v>
      </c>
      <c r="H168" s="14" t="e">
        <f ca="1"/>
        <v>#REF!</v>
      </c>
      <c r="I168" s="14" t="e">
        <f ca="1"/>
        <v>#REF!</v>
      </c>
      <c r="J168" s="14" t="e">
        <f ca="1"/>
        <v>#REF!</v>
      </c>
      <c r="K168" s="14" t="e">
        <f ca="1"/>
        <v>#REF!</v>
      </c>
      <c r="L168" s="14" t="e">
        <f ca="1"/>
        <v>#REF!</v>
      </c>
      <c r="M168" s="14" t="e">
        <f ca="1"/>
        <v>#REF!</v>
      </c>
      <c r="N168" s="14" t="e">
        <f ca="1"/>
        <v>#REF!</v>
      </c>
      <c r="O168" s="14" t="e">
        <f ca="1"/>
        <v>#REF!</v>
      </c>
      <c r="P168" s="14" t="e">
        <f ca="1"/>
        <v>#REF!</v>
      </c>
      <c r="Q168" s="14" t="e">
        <f ca="1"/>
        <v>#REF!</v>
      </c>
      <c r="R168" s="14" t="e">
        <f ca="1"/>
        <v>#REF!</v>
      </c>
      <c r="S168" s="14" t="e">
        <f ca="1"/>
        <v>#REF!</v>
      </c>
      <c r="T168" s="14" t="e">
        <f ca="1"/>
        <v>#REF!</v>
      </c>
      <c r="U168" s="15" t="e">
        <f ca="1"/>
        <v>#REF!</v>
      </c>
      <c r="V168" s="11" t="e">
        <f ca="1"/>
        <v>#REF!</v>
      </c>
      <c r="W168" s="11" t="e">
        <f ca="1"/>
        <v>#REF!</v>
      </c>
      <c r="X168" s="11" t="e">
        <f ca="1"/>
        <v>#REF!</v>
      </c>
      <c r="Y168" s="12" t="e">
        <f ca="1"/>
        <v>#REF!</v>
      </c>
    </row>
    <row r="169" spans="1:25" hidden="1">
      <c r="A169" s="4">
        <f>Table!$C$58</f>
        <v>0</v>
      </c>
      <c r="B169" s="10" t="e">
        <f ca="1"/>
        <v>#REF!</v>
      </c>
      <c r="C169" s="11" t="e">
        <f ca="1"/>
        <v>#REF!</v>
      </c>
      <c r="D169" s="11" t="e">
        <f ca="1"/>
        <v>#REF!</v>
      </c>
      <c r="E169" s="11" t="e">
        <f ca="1"/>
        <v>#REF!</v>
      </c>
      <c r="F169" s="11" t="e">
        <f ca="1"/>
        <v>#REF!</v>
      </c>
      <c r="G169" s="11" t="e">
        <f ca="1"/>
        <v>#REF!</v>
      </c>
      <c r="H169" s="11" t="e">
        <f ca="1"/>
        <v>#REF!</v>
      </c>
      <c r="I169" s="11" t="e">
        <f ca="1"/>
        <v>#REF!</v>
      </c>
      <c r="J169" s="11" t="e">
        <f ca="1"/>
        <v>#REF!</v>
      </c>
      <c r="K169" s="11" t="e">
        <f ca="1"/>
        <v>#REF!</v>
      </c>
      <c r="L169" s="11" t="e">
        <f ca="1"/>
        <v>#REF!</v>
      </c>
      <c r="M169" s="11" t="e">
        <f ca="1"/>
        <v>#REF!</v>
      </c>
      <c r="N169" s="11" t="e">
        <f ca="1"/>
        <v>#REF!</v>
      </c>
      <c r="O169" s="11" t="e">
        <f ca="1"/>
        <v>#REF!</v>
      </c>
      <c r="P169" s="11" t="e">
        <f ca="1"/>
        <v>#REF!</v>
      </c>
      <c r="Q169" s="11" t="e">
        <f ca="1"/>
        <v>#REF!</v>
      </c>
      <c r="R169" s="11" t="e">
        <f ca="1"/>
        <v>#REF!</v>
      </c>
      <c r="S169" s="11" t="e">
        <f ca="1"/>
        <v>#REF!</v>
      </c>
      <c r="T169" s="11" t="e">
        <f ca="1"/>
        <v>#REF!</v>
      </c>
      <c r="U169" s="11" t="e">
        <f ca="1"/>
        <v>#REF!</v>
      </c>
      <c r="V169" s="11" t="e">
        <f ca="1"/>
        <v>#REF!</v>
      </c>
      <c r="W169" s="11" t="e">
        <f ca="1"/>
        <v>#REF!</v>
      </c>
      <c r="X169" s="11" t="e">
        <f ca="1"/>
        <v>#REF!</v>
      </c>
      <c r="Y169" s="12" t="e">
        <f ca="1"/>
        <v>#REF!</v>
      </c>
    </row>
    <row r="170" spans="1:25" hidden="1">
      <c r="A170" s="4">
        <f>Table!$C$59</f>
        <v>0</v>
      </c>
      <c r="B170" s="10" t="e">
        <f ca="1"/>
        <v>#REF!</v>
      </c>
      <c r="C170" s="11" t="e">
        <f ca="1"/>
        <v>#REF!</v>
      </c>
      <c r="D170" s="11" t="e">
        <f ca="1"/>
        <v>#REF!</v>
      </c>
      <c r="E170" s="11" t="e">
        <f ca="1"/>
        <v>#REF!</v>
      </c>
      <c r="F170" s="11" t="e">
        <f ca="1"/>
        <v>#REF!</v>
      </c>
      <c r="G170" s="11" t="e">
        <f ca="1"/>
        <v>#REF!</v>
      </c>
      <c r="H170" s="11" t="e">
        <f ca="1"/>
        <v>#REF!</v>
      </c>
      <c r="I170" s="11" t="e">
        <f ca="1"/>
        <v>#REF!</v>
      </c>
      <c r="J170" s="11" t="e">
        <f ca="1"/>
        <v>#REF!</v>
      </c>
      <c r="K170" s="11" t="e">
        <f ca="1"/>
        <v>#REF!</v>
      </c>
      <c r="L170" s="11" t="e">
        <f ca="1"/>
        <v>#REF!</v>
      </c>
      <c r="M170" s="11" t="e">
        <f ca="1"/>
        <v>#REF!</v>
      </c>
      <c r="N170" s="11" t="e">
        <f ca="1"/>
        <v>#REF!</v>
      </c>
      <c r="O170" s="11" t="e">
        <f ca="1"/>
        <v>#REF!</v>
      </c>
      <c r="P170" s="11" t="e">
        <f ca="1"/>
        <v>#REF!</v>
      </c>
      <c r="Q170" s="11" t="e">
        <f ca="1"/>
        <v>#REF!</v>
      </c>
      <c r="R170" s="11" t="e">
        <f ca="1"/>
        <v>#REF!</v>
      </c>
      <c r="S170" s="11" t="e">
        <f ca="1"/>
        <v>#REF!</v>
      </c>
      <c r="T170" s="11" t="e">
        <f ca="1"/>
        <v>#REF!</v>
      </c>
      <c r="U170" s="11" t="e">
        <f ca="1"/>
        <v>#REF!</v>
      </c>
      <c r="V170" s="11" t="e">
        <f ca="1"/>
        <v>#REF!</v>
      </c>
      <c r="W170" s="11" t="e">
        <f ca="1"/>
        <v>#REF!</v>
      </c>
      <c r="X170" s="11" t="e">
        <f ca="1"/>
        <v>#REF!</v>
      </c>
      <c r="Y170" s="12" t="e">
        <f ca="1"/>
        <v>#REF!</v>
      </c>
    </row>
    <row r="171" spans="1:25" hidden="1">
      <c r="A171" s="4">
        <f>Table!$C$60</f>
        <v>0</v>
      </c>
      <c r="B171" s="10" t="e">
        <f ca="1"/>
        <v>#REF!</v>
      </c>
      <c r="C171" s="11" t="e">
        <f ca="1"/>
        <v>#REF!</v>
      </c>
      <c r="D171" s="11" t="e">
        <f ca="1"/>
        <v>#REF!</v>
      </c>
      <c r="E171" s="11" t="e">
        <f ca="1"/>
        <v>#REF!</v>
      </c>
      <c r="F171" s="11" t="e">
        <f ca="1"/>
        <v>#REF!</v>
      </c>
      <c r="G171" s="11" t="e">
        <f ca="1"/>
        <v>#REF!</v>
      </c>
      <c r="H171" s="11" t="e">
        <f ca="1"/>
        <v>#REF!</v>
      </c>
      <c r="I171" s="11" t="e">
        <f ca="1"/>
        <v>#REF!</v>
      </c>
      <c r="J171" s="11" t="e">
        <f ca="1"/>
        <v>#REF!</v>
      </c>
      <c r="K171" s="11" t="e">
        <f ca="1"/>
        <v>#REF!</v>
      </c>
      <c r="L171" s="11" t="e">
        <f ca="1"/>
        <v>#REF!</v>
      </c>
      <c r="M171" s="11" t="e">
        <f ca="1"/>
        <v>#REF!</v>
      </c>
      <c r="N171" s="11" t="e">
        <f ca="1"/>
        <v>#REF!</v>
      </c>
      <c r="O171" s="11" t="e">
        <f ca="1"/>
        <v>#REF!</v>
      </c>
      <c r="P171" s="11" t="e">
        <f ca="1"/>
        <v>#REF!</v>
      </c>
      <c r="Q171" s="11" t="e">
        <f ca="1"/>
        <v>#REF!</v>
      </c>
      <c r="R171" s="11" t="e">
        <f ca="1"/>
        <v>#REF!</v>
      </c>
      <c r="S171" s="11" t="e">
        <f ca="1"/>
        <v>#REF!</v>
      </c>
      <c r="T171" s="11" t="e">
        <f ca="1"/>
        <v>#REF!</v>
      </c>
      <c r="U171" s="11" t="e">
        <f ca="1"/>
        <v>#REF!</v>
      </c>
      <c r="V171" s="11" t="e">
        <f ca="1"/>
        <v>#REF!</v>
      </c>
      <c r="W171" s="11" t="e">
        <f ca="1"/>
        <v>#REF!</v>
      </c>
      <c r="X171" s="11" t="e">
        <f ca="1"/>
        <v>#REF!</v>
      </c>
      <c r="Y171" s="12" t="e">
        <f ca="1"/>
        <v>#REF!</v>
      </c>
    </row>
    <row r="172" spans="1:25" ht="13.5" hidden="1" thickBot="1">
      <c r="A172" s="4">
        <f>Table!$C$61</f>
        <v>0</v>
      </c>
      <c r="B172" s="13" t="e">
        <f ca="1"/>
        <v>#REF!</v>
      </c>
      <c r="C172" s="14" t="e">
        <f ca="1"/>
        <v>#REF!</v>
      </c>
      <c r="D172" s="14" t="e">
        <f ca="1"/>
        <v>#REF!</v>
      </c>
      <c r="E172" s="14" t="e">
        <f ca="1"/>
        <v>#REF!</v>
      </c>
      <c r="F172" s="14" t="e">
        <f ca="1"/>
        <v>#REF!</v>
      </c>
      <c r="G172" s="14" t="e">
        <f ca="1"/>
        <v>#REF!</v>
      </c>
      <c r="H172" s="14" t="e">
        <f ca="1"/>
        <v>#REF!</v>
      </c>
      <c r="I172" s="14" t="e">
        <f ca="1"/>
        <v>#REF!</v>
      </c>
      <c r="J172" s="14" t="e">
        <f ca="1"/>
        <v>#REF!</v>
      </c>
      <c r="K172" s="14" t="e">
        <f ca="1"/>
        <v>#REF!</v>
      </c>
      <c r="L172" s="14" t="e">
        <f ca="1"/>
        <v>#REF!</v>
      </c>
      <c r="M172" s="14" t="e">
        <f ca="1"/>
        <v>#REF!</v>
      </c>
      <c r="N172" s="14" t="e">
        <f ca="1"/>
        <v>#REF!</v>
      </c>
      <c r="O172" s="14" t="e">
        <f ca="1"/>
        <v>#REF!</v>
      </c>
      <c r="P172" s="14" t="e">
        <f ca="1"/>
        <v>#REF!</v>
      </c>
      <c r="Q172" s="14" t="e">
        <f ca="1"/>
        <v>#REF!</v>
      </c>
      <c r="R172" s="14" t="e">
        <f ca="1"/>
        <v>#REF!</v>
      </c>
      <c r="S172" s="14" t="e">
        <f ca="1"/>
        <v>#REF!</v>
      </c>
      <c r="T172" s="14" t="e">
        <f ca="1"/>
        <v>#REF!</v>
      </c>
      <c r="U172" s="14" t="e">
        <f ca="1"/>
        <v>#REF!</v>
      </c>
      <c r="V172" s="14" t="e">
        <f ca="1"/>
        <v>#REF!</v>
      </c>
      <c r="W172" s="14" t="e">
        <f ca="1"/>
        <v>#REF!</v>
      </c>
      <c r="X172" s="14" t="e">
        <f ca="1"/>
        <v>#REF!</v>
      </c>
      <c r="Y172" s="15" t="e">
        <f ca="1"/>
        <v>#REF!</v>
      </c>
    </row>
    <row r="173" spans="1:25" hidden="1">
      <c r="A173" s="4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</sheetData>
  <customSheetViews>
    <customSheetView guid="{A9A59A81-8ED1-4D77-9D9E-FD20100ED198}" scale="85" hiddenRows="1" hiddenColumns="1">
      <selection activeCell="O118" sqref="O118"/>
      <pageMargins left="0.75" right="0.75" top="1" bottom="1" header="0.5" footer="0.5"/>
      <headerFooter alignWithMargins="0"/>
    </customSheetView>
  </customSheetViews>
  <phoneticPr fontId="13" type="noConversion"/>
  <conditionalFormatting sqref="B149:Y172">
    <cfRule type="cellIs" dxfId="5" priority="1" stopIfTrue="1" operator="notEqual">
      <formula>-B122</formula>
    </cfRule>
  </conditionalFormatting>
  <conditionalFormatting sqref="B6:Y29 AC6:AZ29 B64:Y87 AC64:AZ87">
    <cfRule type="cellIs" dxfId="4" priority="2" stopIfTrue="1" operator="equal">
      <formula>0</formula>
    </cfRule>
  </conditionalFormatting>
  <conditionalFormatting sqref="B33:Y56">
    <cfRule type="cellIs" dxfId="3" priority="3" stopIfTrue="1" operator="notEqual">
      <formula>-B6</formula>
    </cfRule>
    <cfRule type="cellIs" dxfId="2" priority="4" stopIfTrue="1" operator="equal">
      <formula>0</formula>
    </cfRule>
  </conditionalFormatting>
  <conditionalFormatting sqref="B91:Y114">
    <cfRule type="cellIs" dxfId="1" priority="5" stopIfTrue="1" operator="notEqual">
      <formula>B64</formula>
    </cfRule>
    <cfRule type="cellIs" dxfId="0" priority="6" stopIfTrue="1" operator="equal">
      <formula>0</formula>
    </cfRule>
  </conditionalFormatting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13</vt:i4>
      </vt:variant>
    </vt:vector>
  </HeadingPairs>
  <TitlesOfParts>
    <vt:vector size="47" baseType="lpstr">
      <vt:lpstr>Sheet1 (2)</vt:lpstr>
      <vt:lpstr>Sheet1</vt:lpstr>
      <vt:lpstr>squad</vt:lpstr>
      <vt:lpstr>Fixture tool</vt:lpstr>
      <vt:lpstr>Albirex_Niigata</vt:lpstr>
      <vt:lpstr>Cerezo_Osaka</vt:lpstr>
      <vt:lpstr>Consadole_Sapporo</vt:lpstr>
      <vt:lpstr>Gamba_Osaka</vt:lpstr>
      <vt:lpstr>Júbilo_Iwata</vt:lpstr>
      <vt:lpstr>Kashima_Antlers</vt:lpstr>
      <vt:lpstr>Kashiwa_Reysol</vt:lpstr>
      <vt:lpstr>Kawasaki_Frontale</vt:lpstr>
      <vt:lpstr>Omiya_Ardija</vt:lpstr>
      <vt:lpstr>Sagan_Tosu</vt:lpstr>
      <vt:lpstr>Sanfrecce_Hiroshima</vt:lpstr>
      <vt:lpstr>Shimizu_S_Pulse</vt:lpstr>
      <vt:lpstr>Tokyo</vt:lpstr>
      <vt:lpstr>Urawa_Reds</vt:lpstr>
      <vt:lpstr>Vegalta_Sendai</vt:lpstr>
      <vt:lpstr>Ventforet_Kofu</vt:lpstr>
      <vt:lpstr>Vissel_Kobe</vt:lpstr>
      <vt:lpstr>Yokohama_F_Marinos</vt:lpstr>
      <vt:lpstr>Table</vt:lpstr>
      <vt:lpstr>helper</vt:lpstr>
      <vt:lpstr>Sheet2</vt:lpstr>
      <vt:lpstr>HiLo</vt:lpstr>
      <vt:lpstr>Matrix</vt:lpstr>
      <vt:lpstr>HAD</vt:lpstr>
      <vt:lpstr>CRS</vt:lpstr>
      <vt:lpstr>HHAD</vt:lpstr>
      <vt:lpstr>HD</vt:lpstr>
      <vt:lpstr>SUP</vt:lpstr>
      <vt:lpstr>TTG</vt:lpstr>
      <vt:lpstr>SUMMARY</vt:lpstr>
      <vt:lpstr>HD!Print_Area</vt:lpstr>
      <vt:lpstr>SUP!Print_Area</vt:lpstr>
      <vt:lpstr>Table!Print_Area</vt:lpstr>
      <vt:lpstr>TTG!Print_Area</vt:lpstr>
      <vt:lpstr>HAD!SheetTeamMapping</vt:lpstr>
      <vt:lpstr>HD!SheetTeamMapping</vt:lpstr>
      <vt:lpstr>HHAD!SheetTeamMapping</vt:lpstr>
      <vt:lpstr>HiLo!SheetTeamMapping</vt:lpstr>
      <vt:lpstr>Matrix!SheetTeamMapping</vt:lpstr>
      <vt:lpstr>Table!SheetTeamMapping</vt:lpstr>
      <vt:lpstr>SUP_HDC</vt:lpstr>
      <vt:lpstr>squad!teamname</vt:lpstr>
      <vt:lpstr>teamname</vt:lpstr>
    </vt:vector>
  </TitlesOfParts>
  <Company>HKJC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wutieyun</cp:lastModifiedBy>
  <cp:lastPrinted>2004-11-28T05:32:24Z</cp:lastPrinted>
  <dcterms:created xsi:type="dcterms:W3CDTF">2004-02-29T06:29:17Z</dcterms:created>
  <dcterms:modified xsi:type="dcterms:W3CDTF">2018-01-06T14:28:06Z</dcterms:modified>
</cp:coreProperties>
</file>